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tranv\Downloads\"/>
    </mc:Choice>
  </mc:AlternateContent>
  <xr:revisionPtr revIDLastSave="0" documentId="13_ncr:1_{FA2E6BCE-B77A-4866-9F7A-48F030FD5C94}" xr6:coauthVersionLast="47" xr6:coauthVersionMax="47" xr10:uidLastSave="{00000000-0000-0000-0000-000000000000}"/>
  <bookViews>
    <workbookView xWindow="-28920" yWindow="-120" windowWidth="29040" windowHeight="15720" tabRatio="631" firstSheet="2" activeTab="20" xr2:uid="{00000000-000D-0000-FFFF-FFFF00000000}"/>
  </bookViews>
  <sheets>
    <sheet name="CT_SL_DT" sheetId="29" r:id="rId1"/>
    <sheet name="BC_SanLuong" sheetId="31" r:id="rId2"/>
    <sheet name="BC_DoanhThu" sheetId="33" r:id="rId3"/>
    <sheet name="BC_TienDo" sheetId="35" r:id="rId4"/>
    <sheet name="072025" sheetId="1" state="hidden" r:id="rId5"/>
    <sheet name="Báo cáo sản lượng Tháng 06 Năm " sheetId="2" state="hidden" r:id="rId6"/>
    <sheet name="SAN LUONG THANG 03 - 2025 (sua)" sheetId="3" state="hidden" r:id="rId7"/>
    <sheet name="SAN LUONG THANG 03 - 2025" sheetId="4" state="hidden" r:id="rId8"/>
    <sheet name="Báo cáo doanh thu Tháng 06 năm " sheetId="5" state="hidden" r:id="rId9"/>
    <sheet name="Chỉ tiêu SL DT Tháng 07" sheetId="6" state="hidden" r:id="rId10"/>
    <sheet name="Báo cáo sản lượng Tháng 07 năm " sheetId="7" state="hidden" r:id="rId11"/>
    <sheet name="Báo cáo doanh thu Tháng 07 năm " sheetId="8" state="hidden" r:id="rId12"/>
    <sheet name="Chỉ tiêu SL DT Tháng 08 năm 202" sheetId="9" state="hidden" r:id="rId13"/>
    <sheet name="Báo cáo sản lượng Tháng 08 năm " sheetId="10" state="hidden" r:id="rId14"/>
    <sheet name="Báo cáo doanh thu Tháng 08 năm " sheetId="11" state="hidden" r:id="rId15"/>
    <sheet name="Chỉ tiêu SL DT Tháng 09 năm 202" sheetId="12" state="hidden" r:id="rId16"/>
    <sheet name="Báo cáo sản lượng Tháng 09 năm " sheetId="13" state="hidden" r:id="rId17"/>
    <sheet name="Báo cáo doanh thu Tháng 09 năm " sheetId="14" state="hidden" r:id="rId18"/>
    <sheet name="Chỉ tiêu SL DT Tháng 10 năm 202" sheetId="15" state="hidden" r:id="rId19"/>
    <sheet name="TIẾN ĐỘ XÂY DỰNG THÁNG 11" sheetId="16" state="hidden" r:id="rId20"/>
    <sheet name="TIẾN ĐỘ NỘP TIỀN" sheetId="17" r:id="rId21"/>
    <sheet name="Báo cáo sản lượng Tháng 10 năm " sheetId="18" state="hidden" r:id="rId22"/>
    <sheet name="Báo cáo doanh thu Tháng 10 năm " sheetId="19" state="hidden" r:id="rId23"/>
    <sheet name="CauHinh" sheetId="20" state="hidden" r:id="rId24"/>
    <sheet name="Báo cáo sản lượng Tháng 11 năm " sheetId="21" state="hidden" r:id="rId25"/>
    <sheet name="Chỉ tiêu SL DT Tháng 11 năm 202" sheetId="22" state="hidden" r:id="rId26"/>
    <sheet name="Báo cáo doanh thu Tháng 11 năm " sheetId="23" state="hidden" r:id="rId27"/>
    <sheet name="Chỉ tiêu SL DT Tháng 12 năm 202" sheetId="24" state="hidden" r:id="rId28"/>
    <sheet name="TIẾN ĐỘ XÂY DỰNG THÁNG 12" sheetId="25" state="hidden" r:id="rId29"/>
    <sheet name="Báo cáo sản lượng Tháng 12 năm " sheetId="26" state="hidden" r:id="rId30"/>
    <sheet name="Data_CT" sheetId="28" state="hidden" r:id="rId31"/>
    <sheet name="Data_SL" sheetId="30" state="hidden" r:id="rId32"/>
    <sheet name="Data_DT" sheetId="32" state="hidden" r:id="rId33"/>
    <sheet name="Data_TD" sheetId="34" state="hidden" r:id="rId34"/>
    <sheet name="NhapLieu_CT" sheetId="36" r:id="rId35"/>
    <sheet name="NhapLieu_SL" sheetId="37" r:id="rId36"/>
    <sheet name="NhapLieu_DT" sheetId="38" r:id="rId37"/>
    <sheet name="NhapLieu_TD" sheetId="39" r:id="rId3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36" i="39" l="1" a="1"/>
  <c r="L36" i="39" s="1"/>
  <c r="L35" i="39" a="1"/>
  <c r="L35" i="39" s="1"/>
  <c r="L34" i="39" a="1"/>
  <c r="L34" i="39" s="1"/>
  <c r="L33" i="39" a="1"/>
  <c r="L33" i="39" s="1"/>
  <c r="L32" i="39" a="1"/>
  <c r="L32" i="39" s="1"/>
  <c r="L31" i="39" a="1"/>
  <c r="L31" i="39" s="1"/>
  <c r="L30" i="39" a="1"/>
  <c r="L30" i="39" s="1"/>
  <c r="L29" i="39" a="1"/>
  <c r="L29" i="39" s="1"/>
  <c r="L28" i="39" a="1"/>
  <c r="L28" i="39" s="1"/>
  <c r="L27" i="39" a="1"/>
  <c r="L27" i="39" s="1"/>
  <c r="L26" i="39" a="1"/>
  <c r="L26" i="39" s="1"/>
  <c r="L25" i="39" a="1"/>
  <c r="L25" i="39" s="1"/>
  <c r="L24" i="39" a="1"/>
  <c r="L24" i="39" s="1"/>
  <c r="L23" i="39" a="1"/>
  <c r="L23" i="39" s="1"/>
  <c r="L22" i="39" a="1"/>
  <c r="L22" i="39" s="1"/>
  <c r="L21" i="39" a="1"/>
  <c r="L21" i="39" s="1"/>
  <c r="L20" i="39" a="1"/>
  <c r="L20" i="39" s="1"/>
  <c r="L19" i="39" a="1"/>
  <c r="L19" i="39" s="1"/>
  <c r="L18" i="39" a="1"/>
  <c r="L18" i="39" s="1"/>
  <c r="L17" i="39" a="1"/>
  <c r="L17" i="39" s="1"/>
  <c r="L16" i="39" a="1"/>
  <c r="L16" i="39" s="1"/>
  <c r="L15" i="39" a="1"/>
  <c r="L15" i="39" s="1"/>
  <c r="L14" i="39" a="1"/>
  <c r="L14" i="39" s="1"/>
  <c r="L13" i="39" a="1"/>
  <c r="L13" i="39" s="1"/>
  <c r="L12" i="39" a="1"/>
  <c r="L12" i="39" s="1"/>
  <c r="L11" i="39" a="1"/>
  <c r="L11" i="39" s="1"/>
  <c r="L10" i="39" a="1"/>
  <c r="L10" i="39" s="1"/>
  <c r="L9" i="39" a="1"/>
  <c r="L9" i="39" s="1"/>
  <c r="L8" i="39" a="1"/>
  <c r="L8" i="39" s="1"/>
  <c r="L7" i="39" a="1"/>
  <c r="L7" i="39" s="1"/>
  <c r="K36" i="39" a="1"/>
  <c r="K36" i="39" s="1"/>
  <c r="K35" i="39" a="1"/>
  <c r="K35" i="39" s="1"/>
  <c r="K34" i="39" a="1"/>
  <c r="K34" i="39" s="1"/>
  <c r="K33" i="39" a="1"/>
  <c r="K33" i="39" s="1"/>
  <c r="K32" i="39" a="1"/>
  <c r="K32" i="39" s="1"/>
  <c r="K31" i="39" a="1"/>
  <c r="K31" i="39" s="1"/>
  <c r="K30" i="39" a="1"/>
  <c r="K30" i="39" s="1"/>
  <c r="K29" i="39" a="1"/>
  <c r="K29" i="39" s="1"/>
  <c r="K28" i="39" a="1"/>
  <c r="K28" i="39" s="1"/>
  <c r="K27" i="39" a="1"/>
  <c r="K27" i="39" s="1"/>
  <c r="K26" i="39" a="1"/>
  <c r="K26" i="39" s="1"/>
  <c r="K25" i="39" a="1"/>
  <c r="K25" i="39" s="1"/>
  <c r="K24" i="39" a="1"/>
  <c r="K24" i="39" s="1"/>
  <c r="K23" i="39" a="1"/>
  <c r="K23" i="39" s="1"/>
  <c r="K22" i="39" a="1"/>
  <c r="K22" i="39" s="1"/>
  <c r="K21" i="39" a="1"/>
  <c r="K21" i="39" s="1"/>
  <c r="K20" i="39" a="1"/>
  <c r="K20" i="39" s="1"/>
  <c r="K19" i="39" a="1"/>
  <c r="K19" i="39" s="1"/>
  <c r="K18" i="39" a="1"/>
  <c r="K18" i="39" s="1"/>
  <c r="K17" i="39" a="1"/>
  <c r="K17" i="39" s="1"/>
  <c r="K16" i="39" a="1"/>
  <c r="K16" i="39" s="1"/>
  <c r="K15" i="39" a="1"/>
  <c r="K15" i="39" s="1"/>
  <c r="K14" i="39" a="1"/>
  <c r="K14" i="39" s="1"/>
  <c r="K13" i="39" a="1"/>
  <c r="K13" i="39" s="1"/>
  <c r="K12" i="39" a="1"/>
  <c r="K12" i="39" s="1"/>
  <c r="K11" i="39" a="1"/>
  <c r="K11" i="39" s="1"/>
  <c r="K10" i="39" a="1"/>
  <c r="K10" i="39" s="1"/>
  <c r="K9" i="39" a="1"/>
  <c r="K9" i="39" s="1"/>
  <c r="K8" i="39" a="1"/>
  <c r="K8" i="39" s="1"/>
  <c r="K7" i="39" a="1"/>
  <c r="K7" i="39" s="1"/>
  <c r="J36" i="39" a="1"/>
  <c r="J36" i="39" s="1"/>
  <c r="J35" i="39" a="1"/>
  <c r="J35" i="39" s="1"/>
  <c r="J34" i="39" a="1"/>
  <c r="J34" i="39" s="1"/>
  <c r="J33" i="39" a="1"/>
  <c r="J33" i="39" s="1"/>
  <c r="J32" i="39" a="1"/>
  <c r="J32" i="39" s="1"/>
  <c r="J31" i="39" a="1"/>
  <c r="J31" i="39" s="1"/>
  <c r="J30" i="39" a="1"/>
  <c r="J30" i="39" s="1"/>
  <c r="J29" i="39" a="1"/>
  <c r="J29" i="39" s="1"/>
  <c r="J28" i="39" a="1"/>
  <c r="J28" i="39" s="1"/>
  <c r="J27" i="39" a="1"/>
  <c r="J27" i="39" s="1"/>
  <c r="J26" i="39" a="1"/>
  <c r="J26" i="39" s="1"/>
  <c r="J25" i="39" a="1"/>
  <c r="J25" i="39" s="1"/>
  <c r="J24" i="39" a="1"/>
  <c r="J24" i="39" s="1"/>
  <c r="J23" i="39" a="1"/>
  <c r="J23" i="39" s="1"/>
  <c r="J22" i="39" a="1"/>
  <c r="J22" i="39" s="1"/>
  <c r="J21" i="39" a="1"/>
  <c r="J21" i="39" s="1"/>
  <c r="J20" i="39" a="1"/>
  <c r="J20" i="39" s="1"/>
  <c r="J19" i="39" a="1"/>
  <c r="J19" i="39" s="1"/>
  <c r="J18" i="39" a="1"/>
  <c r="J18" i="39" s="1"/>
  <c r="J17" i="39" a="1"/>
  <c r="J17" i="39" s="1"/>
  <c r="J16" i="39" a="1"/>
  <c r="J16" i="39" s="1"/>
  <c r="J15" i="39" a="1"/>
  <c r="J15" i="39" s="1"/>
  <c r="J14" i="39" a="1"/>
  <c r="J14" i="39" s="1"/>
  <c r="J13" i="39" a="1"/>
  <c r="J13" i="39" s="1"/>
  <c r="J12" i="39" a="1"/>
  <c r="J12" i="39" s="1"/>
  <c r="J11" i="39" a="1"/>
  <c r="J11" i="39" s="1"/>
  <c r="J10" i="39" a="1"/>
  <c r="J10" i="39" s="1"/>
  <c r="J9" i="39" a="1"/>
  <c r="J9" i="39" s="1"/>
  <c r="J8" i="39" a="1"/>
  <c r="J8" i="39" s="1"/>
  <c r="J7" i="39" a="1"/>
  <c r="J7" i="39" s="1"/>
  <c r="I36" i="39" a="1"/>
  <c r="I36" i="39" s="1"/>
  <c r="I35" i="39" a="1"/>
  <c r="I35" i="39" s="1"/>
  <c r="I34" i="39" a="1"/>
  <c r="I34" i="39" s="1"/>
  <c r="I33" i="39" a="1"/>
  <c r="I33" i="39" s="1"/>
  <c r="I32" i="39" a="1"/>
  <c r="I32" i="39" s="1"/>
  <c r="I31" i="39" a="1"/>
  <c r="I31" i="39" s="1"/>
  <c r="I30" i="39" a="1"/>
  <c r="I30" i="39" s="1"/>
  <c r="I29" i="39" a="1"/>
  <c r="I29" i="39" s="1"/>
  <c r="I28" i="39" a="1"/>
  <c r="I28" i="39" s="1"/>
  <c r="I27" i="39" a="1"/>
  <c r="I27" i="39" s="1"/>
  <c r="I26" i="39" a="1"/>
  <c r="I26" i="39" s="1"/>
  <c r="I25" i="39" a="1"/>
  <c r="I25" i="39" s="1"/>
  <c r="I24" i="39" a="1"/>
  <c r="I24" i="39" s="1"/>
  <c r="I23" i="39" a="1"/>
  <c r="I23" i="39" s="1"/>
  <c r="I22" i="39" a="1"/>
  <c r="I22" i="39" s="1"/>
  <c r="I21" i="39" a="1"/>
  <c r="I21" i="39" s="1"/>
  <c r="I20" i="39" a="1"/>
  <c r="I20" i="39" s="1"/>
  <c r="I19" i="39" a="1"/>
  <c r="I19" i="39" s="1"/>
  <c r="I18" i="39" a="1"/>
  <c r="I18" i="39" s="1"/>
  <c r="I17" i="39" a="1"/>
  <c r="I17" i="39" s="1"/>
  <c r="I16" i="39" a="1"/>
  <c r="I16" i="39" s="1"/>
  <c r="I15" i="39" a="1"/>
  <c r="I15" i="39" s="1"/>
  <c r="I14" i="39" a="1"/>
  <c r="I14" i="39" s="1"/>
  <c r="I13" i="39" a="1"/>
  <c r="I13" i="39" s="1"/>
  <c r="I12" i="39" a="1"/>
  <c r="I12" i="39" s="1"/>
  <c r="I11" i="39" a="1"/>
  <c r="I11" i="39" s="1"/>
  <c r="I10" i="39" a="1"/>
  <c r="I10" i="39" s="1"/>
  <c r="I9" i="39" a="1"/>
  <c r="I9" i="39" s="1"/>
  <c r="I8" i="39" a="1"/>
  <c r="I8" i="39" s="1"/>
  <c r="I7" i="39" a="1"/>
  <c r="I7" i="39" s="1"/>
  <c r="H36" i="39" a="1"/>
  <c r="H36" i="39" s="1"/>
  <c r="H35" i="39" a="1"/>
  <c r="H35" i="39" s="1"/>
  <c r="H34" i="39" a="1"/>
  <c r="H34" i="39" s="1"/>
  <c r="H33" i="39" a="1"/>
  <c r="H33" i="39" s="1"/>
  <c r="H32" i="39" a="1"/>
  <c r="H32" i="39" s="1"/>
  <c r="H31" i="39" a="1"/>
  <c r="H31" i="39" s="1"/>
  <c r="H30" i="39" a="1"/>
  <c r="H30" i="39" s="1"/>
  <c r="H29" i="39" a="1"/>
  <c r="H29" i="39" s="1"/>
  <c r="H28" i="39" a="1"/>
  <c r="H28" i="39" s="1"/>
  <c r="H27" i="39" a="1"/>
  <c r="H27" i="39" s="1"/>
  <c r="H26" i="39" a="1"/>
  <c r="H26" i="39" s="1"/>
  <c r="H25" i="39" a="1"/>
  <c r="H25" i="39" s="1"/>
  <c r="H24" i="39" a="1"/>
  <c r="H24" i="39" s="1"/>
  <c r="H23" i="39" a="1"/>
  <c r="H23" i="39" s="1"/>
  <c r="H22" i="39" a="1"/>
  <c r="H22" i="39" s="1"/>
  <c r="H21" i="39" a="1"/>
  <c r="H21" i="39" s="1"/>
  <c r="H20" i="39" a="1"/>
  <c r="H20" i="39" s="1"/>
  <c r="H19" i="39" a="1"/>
  <c r="H19" i="39" s="1"/>
  <c r="H18" i="39" a="1"/>
  <c r="H18" i="39" s="1"/>
  <c r="H17" i="39" a="1"/>
  <c r="H17" i="39" s="1"/>
  <c r="H16" i="39" a="1"/>
  <c r="H16" i="39" s="1"/>
  <c r="H15" i="39" a="1"/>
  <c r="H15" i="39" s="1"/>
  <c r="H14" i="39" a="1"/>
  <c r="H14" i="39" s="1"/>
  <c r="H13" i="39" a="1"/>
  <c r="H13" i="39" s="1"/>
  <c r="H12" i="39" a="1"/>
  <c r="H12" i="39" s="1"/>
  <c r="H11" i="39" a="1"/>
  <c r="H11" i="39" s="1"/>
  <c r="H10" i="39" a="1"/>
  <c r="H10" i="39" s="1"/>
  <c r="H9" i="39" a="1"/>
  <c r="H9" i="39" s="1"/>
  <c r="H8" i="39" a="1"/>
  <c r="H8" i="39" s="1"/>
  <c r="H7" i="39" a="1"/>
  <c r="H7" i="39" s="1"/>
  <c r="G36" i="39" a="1"/>
  <c r="G36" i="39" s="1"/>
  <c r="G35" i="39" a="1"/>
  <c r="G35" i="39" s="1"/>
  <c r="G34" i="39" a="1"/>
  <c r="G34" i="39" s="1"/>
  <c r="G33" i="39" a="1"/>
  <c r="G33" i="39" s="1"/>
  <c r="G32" i="39" a="1"/>
  <c r="G32" i="39" s="1"/>
  <c r="G31" i="39" a="1"/>
  <c r="G31" i="39" s="1"/>
  <c r="G30" i="39" a="1"/>
  <c r="G30" i="39" s="1"/>
  <c r="G29" i="39" a="1"/>
  <c r="G29" i="39" s="1"/>
  <c r="G28" i="39" a="1"/>
  <c r="G28" i="39" s="1"/>
  <c r="G27" i="39" a="1"/>
  <c r="G27" i="39" s="1"/>
  <c r="G26" i="39" a="1"/>
  <c r="G26" i="39" s="1"/>
  <c r="G25" i="39" a="1"/>
  <c r="G25" i="39" s="1"/>
  <c r="G24" i="39" a="1"/>
  <c r="G24" i="39" s="1"/>
  <c r="G23" i="39" a="1"/>
  <c r="G23" i="39" s="1"/>
  <c r="G22" i="39" a="1"/>
  <c r="G22" i="39" s="1"/>
  <c r="G21" i="39" a="1"/>
  <c r="G21" i="39" s="1"/>
  <c r="G20" i="39" a="1"/>
  <c r="G20" i="39" s="1"/>
  <c r="G19" i="39" a="1"/>
  <c r="G19" i="39" s="1"/>
  <c r="G18" i="39" a="1"/>
  <c r="G18" i="39" s="1"/>
  <c r="G17" i="39" a="1"/>
  <c r="G17" i="39" s="1"/>
  <c r="G16" i="39" a="1"/>
  <c r="G16" i="39" s="1"/>
  <c r="G15" i="39" a="1"/>
  <c r="G15" i="39" s="1"/>
  <c r="G14" i="39" a="1"/>
  <c r="G14" i="39" s="1"/>
  <c r="G13" i="39" a="1"/>
  <c r="G13" i="39" s="1"/>
  <c r="G12" i="39" a="1"/>
  <c r="G12" i="39" s="1"/>
  <c r="G11" i="39" a="1"/>
  <c r="G11" i="39" s="1"/>
  <c r="G10" i="39" a="1"/>
  <c r="G10" i="39" s="1"/>
  <c r="G9" i="39" a="1"/>
  <c r="G9" i="39" s="1"/>
  <c r="G8" i="39" a="1"/>
  <c r="G8" i="39" s="1"/>
  <c r="G7" i="39" a="1"/>
  <c r="G7" i="39" s="1"/>
  <c r="N82" i="38" a="1"/>
  <c r="N82" i="38" s="1"/>
  <c r="N81" i="38" a="1"/>
  <c r="N81" i="38" s="1"/>
  <c r="N80" i="38" a="1"/>
  <c r="N80" i="38" s="1"/>
  <c r="N79" i="38" a="1"/>
  <c r="N79" i="38" s="1"/>
  <c r="N78" i="38" a="1"/>
  <c r="N78" i="38" s="1"/>
  <c r="N77" i="38" a="1"/>
  <c r="N77" i="38" s="1"/>
  <c r="N76" i="38" a="1"/>
  <c r="N76" i="38" s="1"/>
  <c r="N75" i="38" a="1"/>
  <c r="N75" i="38" s="1"/>
  <c r="N74" i="38" a="1"/>
  <c r="N74" i="38" s="1"/>
  <c r="N73" i="38" a="1"/>
  <c r="N73" i="38" s="1"/>
  <c r="N72" i="38" a="1"/>
  <c r="N72" i="38" s="1"/>
  <c r="N71" i="38" a="1"/>
  <c r="N71" i="38" s="1"/>
  <c r="N70" i="38" a="1"/>
  <c r="N70" i="38" s="1"/>
  <c r="N69" i="38" a="1"/>
  <c r="N69" i="38" s="1"/>
  <c r="N68" i="38" a="1"/>
  <c r="N68" i="38" s="1"/>
  <c r="N67" i="38" a="1"/>
  <c r="N67" i="38" s="1"/>
  <c r="N66" i="38" a="1"/>
  <c r="N66" i="38" s="1"/>
  <c r="N65" i="38" a="1"/>
  <c r="N65" i="38" s="1"/>
  <c r="N64" i="38" a="1"/>
  <c r="N64" i="38" s="1"/>
  <c r="N63" i="38" a="1"/>
  <c r="N63" i="38" s="1"/>
  <c r="N62" i="38" a="1"/>
  <c r="N62" i="38" s="1"/>
  <c r="N61" i="38" a="1"/>
  <c r="N61" i="38" s="1"/>
  <c r="N60" i="38" a="1"/>
  <c r="N60" i="38" s="1"/>
  <c r="N59" i="38" a="1"/>
  <c r="N59" i="38" s="1"/>
  <c r="N58" i="38" a="1"/>
  <c r="N58" i="38" s="1"/>
  <c r="N57" i="38" a="1"/>
  <c r="N57" i="38" s="1"/>
  <c r="N56" i="38" a="1"/>
  <c r="N56" i="38" s="1"/>
  <c r="N55" i="38" a="1"/>
  <c r="N55" i="38" s="1"/>
  <c r="N54" i="38" a="1"/>
  <c r="N54" i="38" s="1"/>
  <c r="N53" i="38" a="1"/>
  <c r="N53" i="38" s="1"/>
  <c r="N52" i="38" a="1"/>
  <c r="N52" i="38" s="1"/>
  <c r="N51" i="38" a="1"/>
  <c r="N51" i="38" s="1"/>
  <c r="N50" i="38" a="1"/>
  <c r="N50" i="38" s="1"/>
  <c r="N49" i="38" a="1"/>
  <c r="N49" i="38" s="1"/>
  <c r="N48" i="38" a="1"/>
  <c r="N48" i="38" s="1"/>
  <c r="N47" i="38" a="1"/>
  <c r="N47" i="38" s="1"/>
  <c r="N46" i="38" a="1"/>
  <c r="N46" i="38" s="1"/>
  <c r="N45" i="38" a="1"/>
  <c r="N45" i="38" s="1"/>
  <c r="N44" i="38" a="1"/>
  <c r="N44" i="38" s="1"/>
  <c r="N43" i="38" a="1"/>
  <c r="N43" i="38" s="1"/>
  <c r="N42" i="38" a="1"/>
  <c r="N42" i="38" s="1"/>
  <c r="N41" i="38" a="1"/>
  <c r="N41" i="38" s="1"/>
  <c r="N40" i="38" a="1"/>
  <c r="N40" i="38" s="1"/>
  <c r="N39" i="38" a="1"/>
  <c r="N39" i="38" s="1"/>
  <c r="N38" i="38" a="1"/>
  <c r="N38" i="38" s="1"/>
  <c r="N37" i="38" a="1"/>
  <c r="N37" i="38" s="1"/>
  <c r="N36" i="38" a="1"/>
  <c r="N36" i="38" s="1"/>
  <c r="N35" i="38" a="1"/>
  <c r="N35" i="38" s="1"/>
  <c r="N34" i="38" a="1"/>
  <c r="N34" i="38" s="1"/>
  <c r="N33" i="38" a="1"/>
  <c r="N33" i="38" s="1"/>
  <c r="N32" i="38" a="1"/>
  <c r="N32" i="38" s="1"/>
  <c r="N31" i="38" a="1"/>
  <c r="N31" i="38" s="1"/>
  <c r="N30" i="38" a="1"/>
  <c r="N30" i="38" s="1"/>
  <c r="N29" i="38" a="1"/>
  <c r="N29" i="38" s="1"/>
  <c r="N28" i="38" a="1"/>
  <c r="N28" i="38" s="1"/>
  <c r="N27" i="38" a="1"/>
  <c r="N27" i="38" s="1"/>
  <c r="N26" i="38" a="1"/>
  <c r="N26" i="38" s="1"/>
  <c r="N25" i="38" a="1"/>
  <c r="N25" i="38" s="1"/>
  <c r="N24" i="38" a="1"/>
  <c r="N24" i="38" s="1"/>
  <c r="N23" i="38" a="1"/>
  <c r="N23" i="38" s="1"/>
  <c r="N22" i="38" a="1"/>
  <c r="N22" i="38" s="1"/>
  <c r="N21" i="38" a="1"/>
  <c r="N21" i="38" s="1"/>
  <c r="N20" i="38" a="1"/>
  <c r="N20" i="38" s="1"/>
  <c r="N19" i="38" a="1"/>
  <c r="N19" i="38" s="1"/>
  <c r="N18" i="38" a="1"/>
  <c r="N18" i="38" s="1"/>
  <c r="N17" i="38" a="1"/>
  <c r="N17" i="38" s="1"/>
  <c r="N16" i="38" a="1"/>
  <c r="N16" i="38" s="1"/>
  <c r="N15" i="38" a="1"/>
  <c r="N15" i="38" s="1"/>
  <c r="N14" i="38" a="1"/>
  <c r="N14" i="38" s="1"/>
  <c r="N13" i="38" a="1"/>
  <c r="N13" i="38" s="1"/>
  <c r="N12" i="38" a="1"/>
  <c r="N12" i="38" s="1"/>
  <c r="N11" i="38" a="1"/>
  <c r="N11" i="38" s="1"/>
  <c r="N10" i="38" a="1"/>
  <c r="N10" i="38" s="1"/>
  <c r="N9" i="38" a="1"/>
  <c r="N9" i="38" s="1"/>
  <c r="N8" i="38" a="1"/>
  <c r="N8" i="38" s="1"/>
  <c r="N7" i="38" a="1"/>
  <c r="N7" i="38" s="1"/>
  <c r="L82" i="38" a="1"/>
  <c r="L82" i="38" s="1"/>
  <c r="L81" i="38" a="1"/>
  <c r="L81" i="38" s="1"/>
  <c r="L80" i="38" a="1"/>
  <c r="L80" i="38" s="1"/>
  <c r="L79" i="38" a="1"/>
  <c r="L79" i="38" s="1"/>
  <c r="L78" i="38" a="1"/>
  <c r="L78" i="38" s="1"/>
  <c r="L77" i="38" a="1"/>
  <c r="L77" i="38" s="1"/>
  <c r="L76" i="38" a="1"/>
  <c r="L76" i="38" s="1"/>
  <c r="L75" i="38" a="1"/>
  <c r="L75" i="38" s="1"/>
  <c r="L74" i="38" a="1"/>
  <c r="L74" i="38" s="1"/>
  <c r="L73" i="38" a="1"/>
  <c r="L73" i="38" s="1"/>
  <c r="L72" i="38" a="1"/>
  <c r="L72" i="38" s="1"/>
  <c r="L71" i="38" a="1"/>
  <c r="L71" i="38" s="1"/>
  <c r="L70" i="38" a="1"/>
  <c r="L70" i="38" s="1"/>
  <c r="L69" i="38" a="1"/>
  <c r="L69" i="38" s="1"/>
  <c r="L68" i="38" a="1"/>
  <c r="L68" i="38" s="1"/>
  <c r="L67" i="38" a="1"/>
  <c r="L67" i="38" s="1"/>
  <c r="L66" i="38" a="1"/>
  <c r="L66" i="38" s="1"/>
  <c r="L65" i="38" a="1"/>
  <c r="L65" i="38" s="1"/>
  <c r="L64" i="38" a="1"/>
  <c r="L64" i="38" s="1"/>
  <c r="L63" i="38" a="1"/>
  <c r="L63" i="38" s="1"/>
  <c r="L62" i="38" a="1"/>
  <c r="L62" i="38" s="1"/>
  <c r="L61" i="38" a="1"/>
  <c r="L61" i="38" s="1"/>
  <c r="L60" i="38" a="1"/>
  <c r="L60" i="38" s="1"/>
  <c r="L59" i="38" a="1"/>
  <c r="L59" i="38" s="1"/>
  <c r="L58" i="38" a="1"/>
  <c r="L58" i="38" s="1"/>
  <c r="L57" i="38" a="1"/>
  <c r="L57" i="38" s="1"/>
  <c r="L56" i="38" a="1"/>
  <c r="L56" i="38" s="1"/>
  <c r="L55" i="38" a="1"/>
  <c r="L55" i="38" s="1"/>
  <c r="L54" i="38" a="1"/>
  <c r="L54" i="38" s="1"/>
  <c r="L53" i="38" a="1"/>
  <c r="L53" i="38" s="1"/>
  <c r="L52" i="38" a="1"/>
  <c r="L52" i="38" s="1"/>
  <c r="L51" i="38" a="1"/>
  <c r="L51" i="38" s="1"/>
  <c r="L50" i="38" a="1"/>
  <c r="L50" i="38" s="1"/>
  <c r="L49" i="38" a="1"/>
  <c r="L49" i="38" s="1"/>
  <c r="L48" i="38" a="1"/>
  <c r="L48" i="38" s="1"/>
  <c r="L47" i="38" a="1"/>
  <c r="L47" i="38" s="1"/>
  <c r="L46" i="38" a="1"/>
  <c r="L46" i="38" s="1"/>
  <c r="L45" i="38" a="1"/>
  <c r="L45" i="38" s="1"/>
  <c r="L44" i="38" a="1"/>
  <c r="L44" i="38" s="1"/>
  <c r="L43" i="38" a="1"/>
  <c r="L43" i="38" s="1"/>
  <c r="L42" i="38" a="1"/>
  <c r="L42" i="38" s="1"/>
  <c r="L41" i="38" a="1"/>
  <c r="L41" i="38" s="1"/>
  <c r="L40" i="38" a="1"/>
  <c r="L40" i="38" s="1"/>
  <c r="L39" i="38" a="1"/>
  <c r="L39" i="38" s="1"/>
  <c r="L38" i="38" a="1"/>
  <c r="L38" i="38" s="1"/>
  <c r="L37" i="38" a="1"/>
  <c r="L37" i="38" s="1"/>
  <c r="L36" i="38" a="1"/>
  <c r="L36" i="38" s="1"/>
  <c r="L35" i="38" a="1"/>
  <c r="L35" i="38" s="1"/>
  <c r="L34" i="38" a="1"/>
  <c r="L34" i="38" s="1"/>
  <c r="L33" i="38" a="1"/>
  <c r="L33" i="38" s="1"/>
  <c r="L32" i="38" a="1"/>
  <c r="L32" i="38" s="1"/>
  <c r="L31" i="38" a="1"/>
  <c r="L31" i="38" s="1"/>
  <c r="L30" i="38" a="1"/>
  <c r="L30" i="38" s="1"/>
  <c r="L29" i="38" a="1"/>
  <c r="L29" i="38" s="1"/>
  <c r="L28" i="38" a="1"/>
  <c r="L28" i="38" s="1"/>
  <c r="L27" i="38" a="1"/>
  <c r="L27" i="38" s="1"/>
  <c r="L26" i="38" a="1"/>
  <c r="L26" i="38" s="1"/>
  <c r="L25" i="38" a="1"/>
  <c r="L25" i="38" s="1"/>
  <c r="L24" i="38" a="1"/>
  <c r="L24" i="38" s="1"/>
  <c r="L23" i="38" a="1"/>
  <c r="L23" i="38" s="1"/>
  <c r="L22" i="38" a="1"/>
  <c r="L22" i="38" s="1"/>
  <c r="L21" i="38" a="1"/>
  <c r="L21" i="38" s="1"/>
  <c r="L20" i="38" a="1"/>
  <c r="L20" i="38" s="1"/>
  <c r="L19" i="38" a="1"/>
  <c r="L19" i="38" s="1"/>
  <c r="L18" i="38" a="1"/>
  <c r="L18" i="38" s="1"/>
  <c r="L17" i="38" a="1"/>
  <c r="L17" i="38" s="1"/>
  <c r="L16" i="38" a="1"/>
  <c r="L16" i="38" s="1"/>
  <c r="L15" i="38" a="1"/>
  <c r="L15" i="38" s="1"/>
  <c r="L14" i="38" a="1"/>
  <c r="L14" i="38" s="1"/>
  <c r="L13" i="38" a="1"/>
  <c r="L13" i="38" s="1"/>
  <c r="L12" i="38" a="1"/>
  <c r="L12" i="38" s="1"/>
  <c r="L11" i="38" a="1"/>
  <c r="L11" i="38" s="1"/>
  <c r="L10" i="38" a="1"/>
  <c r="L10" i="38" s="1"/>
  <c r="L9" i="38" a="1"/>
  <c r="L9" i="38" s="1"/>
  <c r="L8" i="38" a="1"/>
  <c r="L8" i="38" s="1"/>
  <c r="L7" i="38" a="1"/>
  <c r="L7" i="38" s="1"/>
  <c r="J82" i="38" a="1"/>
  <c r="J82" i="38" s="1"/>
  <c r="J81" i="38" a="1"/>
  <c r="J81" i="38" s="1"/>
  <c r="J80" i="38" a="1"/>
  <c r="J80" i="38" s="1"/>
  <c r="J79" i="38" a="1"/>
  <c r="J79" i="38" s="1"/>
  <c r="J78" i="38" a="1"/>
  <c r="J78" i="38" s="1"/>
  <c r="J77" i="38" a="1"/>
  <c r="J77" i="38" s="1"/>
  <c r="J76" i="38" a="1"/>
  <c r="J76" i="38" s="1"/>
  <c r="J75" i="38" a="1"/>
  <c r="J75" i="38" s="1"/>
  <c r="J74" i="38" a="1"/>
  <c r="J74" i="38" s="1"/>
  <c r="J73" i="38" a="1"/>
  <c r="J73" i="38" s="1"/>
  <c r="J72" i="38" a="1"/>
  <c r="J72" i="38" s="1"/>
  <c r="J71" i="38" a="1"/>
  <c r="J71" i="38" s="1"/>
  <c r="J70" i="38" a="1"/>
  <c r="J70" i="38" s="1"/>
  <c r="J69" i="38" a="1"/>
  <c r="J69" i="38" s="1"/>
  <c r="J68" i="38" a="1"/>
  <c r="J68" i="38" s="1"/>
  <c r="J67" i="38" a="1"/>
  <c r="J67" i="38" s="1"/>
  <c r="J66" i="38" a="1"/>
  <c r="J66" i="38" s="1"/>
  <c r="J65" i="38" a="1"/>
  <c r="J65" i="38" s="1"/>
  <c r="J64" i="38" a="1"/>
  <c r="J64" i="38" s="1"/>
  <c r="J63" i="38" a="1"/>
  <c r="J63" i="38" s="1"/>
  <c r="J62" i="38" a="1"/>
  <c r="J62" i="38" s="1"/>
  <c r="J61" i="38" a="1"/>
  <c r="J61" i="38" s="1"/>
  <c r="J60" i="38" a="1"/>
  <c r="J60" i="38" s="1"/>
  <c r="J59" i="38" a="1"/>
  <c r="J59" i="38" s="1"/>
  <c r="J58" i="38" a="1"/>
  <c r="J58" i="38" s="1"/>
  <c r="J57" i="38" a="1"/>
  <c r="J57" i="38" s="1"/>
  <c r="J56" i="38" a="1"/>
  <c r="J56" i="38" s="1"/>
  <c r="J55" i="38" a="1"/>
  <c r="J55" i="38" s="1"/>
  <c r="J54" i="38" a="1"/>
  <c r="J54" i="38" s="1"/>
  <c r="J53" i="38" a="1"/>
  <c r="J53" i="38" s="1"/>
  <c r="J52" i="38" a="1"/>
  <c r="J52" i="38" s="1"/>
  <c r="J51" i="38" a="1"/>
  <c r="J51" i="38" s="1"/>
  <c r="J50" i="38" a="1"/>
  <c r="J50" i="38" s="1"/>
  <c r="J49" i="38" a="1"/>
  <c r="J49" i="38" s="1"/>
  <c r="J48" i="38" a="1"/>
  <c r="J48" i="38" s="1"/>
  <c r="J47" i="38" a="1"/>
  <c r="J47" i="38" s="1"/>
  <c r="J46" i="38" a="1"/>
  <c r="J46" i="38" s="1"/>
  <c r="J45" i="38" a="1"/>
  <c r="J45" i="38" s="1"/>
  <c r="J44" i="38" a="1"/>
  <c r="J44" i="38" s="1"/>
  <c r="J43" i="38" a="1"/>
  <c r="J43" i="38" s="1"/>
  <c r="J42" i="38" a="1"/>
  <c r="J42" i="38" s="1"/>
  <c r="J41" i="38" a="1"/>
  <c r="J41" i="38" s="1"/>
  <c r="J40" i="38" a="1"/>
  <c r="J40" i="38" s="1"/>
  <c r="J39" i="38" a="1"/>
  <c r="J39" i="38" s="1"/>
  <c r="J38" i="38" a="1"/>
  <c r="J38" i="38" s="1"/>
  <c r="J37" i="38" a="1"/>
  <c r="J37" i="38" s="1"/>
  <c r="J36" i="38" a="1"/>
  <c r="J36" i="38" s="1"/>
  <c r="J35" i="38" a="1"/>
  <c r="J35" i="38" s="1"/>
  <c r="J34" i="38" a="1"/>
  <c r="J34" i="38" s="1"/>
  <c r="J33" i="38" a="1"/>
  <c r="J33" i="38" s="1"/>
  <c r="J32" i="38" a="1"/>
  <c r="J32" i="38" s="1"/>
  <c r="J31" i="38" a="1"/>
  <c r="J31" i="38" s="1"/>
  <c r="J30" i="38" a="1"/>
  <c r="J30" i="38" s="1"/>
  <c r="J29" i="38" a="1"/>
  <c r="J29" i="38" s="1"/>
  <c r="J28" i="38" a="1"/>
  <c r="J28" i="38" s="1"/>
  <c r="J27" i="38" a="1"/>
  <c r="J27" i="38" s="1"/>
  <c r="J26" i="38" a="1"/>
  <c r="J26" i="38" s="1"/>
  <c r="J25" i="38" a="1"/>
  <c r="J25" i="38" s="1"/>
  <c r="J24" i="38" a="1"/>
  <c r="J24" i="38" s="1"/>
  <c r="J23" i="38" a="1"/>
  <c r="J23" i="38" s="1"/>
  <c r="J22" i="38" a="1"/>
  <c r="J22" i="38" s="1"/>
  <c r="J21" i="38" a="1"/>
  <c r="J21" i="38" s="1"/>
  <c r="J20" i="38" a="1"/>
  <c r="J20" i="38" s="1"/>
  <c r="J19" i="38" a="1"/>
  <c r="J19" i="38" s="1"/>
  <c r="J18" i="38" a="1"/>
  <c r="J18" i="38" s="1"/>
  <c r="J17" i="38" a="1"/>
  <c r="J17" i="38" s="1"/>
  <c r="J16" i="38" a="1"/>
  <c r="J16" i="38" s="1"/>
  <c r="J15" i="38" a="1"/>
  <c r="J15" i="38" s="1"/>
  <c r="J14" i="38" a="1"/>
  <c r="J14" i="38" s="1"/>
  <c r="J13" i="38" a="1"/>
  <c r="J13" i="38" s="1"/>
  <c r="J12" i="38" a="1"/>
  <c r="J12" i="38" s="1"/>
  <c r="J11" i="38" a="1"/>
  <c r="J11" i="38" s="1"/>
  <c r="J10" i="38" a="1"/>
  <c r="J10" i="38" s="1"/>
  <c r="J9" i="38" a="1"/>
  <c r="J9" i="38" s="1"/>
  <c r="J8" i="38" a="1"/>
  <c r="J8" i="38" s="1"/>
  <c r="J7" i="38" a="1"/>
  <c r="J7" i="38" s="1"/>
  <c r="G82" i="38" a="1"/>
  <c r="G82" i="38" s="1"/>
  <c r="G81" i="38" a="1"/>
  <c r="G81" i="38" s="1"/>
  <c r="G80" i="38" a="1"/>
  <c r="G80" i="38" s="1"/>
  <c r="G79" i="38" a="1"/>
  <c r="G79" i="38" s="1"/>
  <c r="G78" i="38" a="1"/>
  <c r="G78" i="38" s="1"/>
  <c r="G77" i="38" a="1"/>
  <c r="G77" i="38" s="1"/>
  <c r="G76" i="38" a="1"/>
  <c r="G76" i="38" s="1"/>
  <c r="G75" i="38" a="1"/>
  <c r="G75" i="38" s="1"/>
  <c r="G74" i="38" a="1"/>
  <c r="G74" i="38" s="1"/>
  <c r="G73" i="38" a="1"/>
  <c r="G73" i="38" s="1"/>
  <c r="G72" i="38" a="1"/>
  <c r="G72" i="38" s="1"/>
  <c r="G71" i="38" a="1"/>
  <c r="G71" i="38" s="1"/>
  <c r="G70" i="38" a="1"/>
  <c r="G70" i="38" s="1"/>
  <c r="G69" i="38" a="1"/>
  <c r="G69" i="38" s="1"/>
  <c r="T69" i="38" s="1"/>
  <c r="G68" i="38" a="1"/>
  <c r="G68" i="38" s="1"/>
  <c r="G67" i="38" a="1"/>
  <c r="G67" i="38" s="1"/>
  <c r="T67" i="38" s="1"/>
  <c r="G66" i="38" a="1"/>
  <c r="G66" i="38" s="1"/>
  <c r="G65" i="38" a="1"/>
  <c r="G65" i="38" s="1"/>
  <c r="T65" i="38" s="1"/>
  <c r="G64" i="38" a="1"/>
  <c r="G64" i="38" s="1"/>
  <c r="G63" i="38" a="1"/>
  <c r="G63" i="38" s="1"/>
  <c r="G62" i="38" a="1"/>
  <c r="G62" i="38" s="1"/>
  <c r="G61" i="38" a="1"/>
  <c r="G61" i="38" s="1"/>
  <c r="G60" i="38" a="1"/>
  <c r="G60" i="38" s="1"/>
  <c r="G59" i="38" a="1"/>
  <c r="G59" i="38" s="1"/>
  <c r="G58" i="38" a="1"/>
  <c r="G58" i="38" s="1"/>
  <c r="G57" i="38" a="1"/>
  <c r="G57" i="38" s="1"/>
  <c r="G56" i="38" a="1"/>
  <c r="G56" i="38" s="1"/>
  <c r="G55" i="38" a="1"/>
  <c r="G55" i="38" s="1"/>
  <c r="G54" i="38" a="1"/>
  <c r="G54" i="38" s="1"/>
  <c r="G53" i="38" a="1"/>
  <c r="G53" i="38" s="1"/>
  <c r="G52" i="38" a="1"/>
  <c r="G52" i="38" s="1"/>
  <c r="G51" i="38" a="1"/>
  <c r="G51" i="38" s="1"/>
  <c r="G50" i="38" a="1"/>
  <c r="G50" i="38" s="1"/>
  <c r="T50" i="38" s="1"/>
  <c r="G49" i="38" a="1"/>
  <c r="G49" i="38" s="1"/>
  <c r="G48" i="38" a="1"/>
  <c r="G48" i="38" s="1"/>
  <c r="G47" i="38" a="1"/>
  <c r="G47" i="38" s="1"/>
  <c r="G46" i="38" a="1"/>
  <c r="G46" i="38" s="1"/>
  <c r="G45" i="38" a="1"/>
  <c r="G45" i="38" s="1"/>
  <c r="G44" i="38" a="1"/>
  <c r="G44" i="38" s="1"/>
  <c r="G43" i="38" a="1"/>
  <c r="G43" i="38" s="1"/>
  <c r="G42" i="38" a="1"/>
  <c r="G42" i="38" s="1"/>
  <c r="G41" i="38" a="1"/>
  <c r="G41" i="38" s="1"/>
  <c r="G40" i="38" a="1"/>
  <c r="G40" i="38" s="1"/>
  <c r="G39" i="38" a="1"/>
  <c r="G39" i="38" s="1"/>
  <c r="G38" i="38" a="1"/>
  <c r="G38" i="38" s="1"/>
  <c r="G37" i="38" a="1"/>
  <c r="G37" i="38" s="1"/>
  <c r="G36" i="38" a="1"/>
  <c r="G36" i="38" s="1"/>
  <c r="G35" i="38" a="1"/>
  <c r="G35" i="38" s="1"/>
  <c r="G34" i="38" a="1"/>
  <c r="G34" i="38" s="1"/>
  <c r="G33" i="38" a="1"/>
  <c r="G33" i="38" s="1"/>
  <c r="G32" i="38" a="1"/>
  <c r="G32" i="38" s="1"/>
  <c r="G31" i="38" a="1"/>
  <c r="G31" i="38" s="1"/>
  <c r="G30" i="38" a="1"/>
  <c r="G30" i="38" s="1"/>
  <c r="G29" i="38" a="1"/>
  <c r="G29" i="38" s="1"/>
  <c r="G28" i="38" a="1"/>
  <c r="G28" i="38" s="1"/>
  <c r="G27" i="38" a="1"/>
  <c r="G27" i="38" s="1"/>
  <c r="G26" i="38" a="1"/>
  <c r="G26" i="38" s="1"/>
  <c r="G25" i="38" a="1"/>
  <c r="G25" i="38" s="1"/>
  <c r="G24" i="38" a="1"/>
  <c r="G24" i="38" s="1"/>
  <c r="G23" i="38" a="1"/>
  <c r="G23" i="38" s="1"/>
  <c r="G22" i="38" a="1"/>
  <c r="G22" i="38" s="1"/>
  <c r="G21" i="38" a="1"/>
  <c r="G21" i="38" s="1"/>
  <c r="G20" i="38" a="1"/>
  <c r="G20" i="38" s="1"/>
  <c r="G19" i="38" a="1"/>
  <c r="G19" i="38" s="1"/>
  <c r="G18" i="38" a="1"/>
  <c r="G18" i="38" s="1"/>
  <c r="G17" i="38" a="1"/>
  <c r="G17" i="38" s="1"/>
  <c r="G16" i="38" a="1"/>
  <c r="G16" i="38" s="1"/>
  <c r="G15" i="38" a="1"/>
  <c r="G15" i="38" s="1"/>
  <c r="G14" i="38" a="1"/>
  <c r="G14" i="38" s="1"/>
  <c r="G13" i="38" a="1"/>
  <c r="G13" i="38" s="1"/>
  <c r="G12" i="38" a="1"/>
  <c r="G12" i="38" s="1"/>
  <c r="G11" i="38" a="1"/>
  <c r="G11" i="38" s="1"/>
  <c r="G10" i="38" a="1"/>
  <c r="G10" i="38" s="1"/>
  <c r="G9" i="38" a="1"/>
  <c r="G9" i="38" s="1"/>
  <c r="G8" i="38" a="1"/>
  <c r="G8" i="38" s="1"/>
  <c r="G7" i="38" a="1"/>
  <c r="G7" i="38" s="1"/>
  <c r="H62" i="37" a="1"/>
  <c r="H62" i="37" s="1"/>
  <c r="J62" i="37" s="1"/>
  <c r="H61" i="37" a="1"/>
  <c r="H61" i="37" s="1"/>
  <c r="J61" i="37" s="1"/>
  <c r="H60" i="37" a="1"/>
  <c r="H60" i="37" s="1"/>
  <c r="J60" i="37" s="1"/>
  <c r="H59" i="37" a="1"/>
  <c r="H59" i="37" s="1"/>
  <c r="J59" i="37" s="1"/>
  <c r="H58" i="37" a="1"/>
  <c r="H58" i="37" s="1"/>
  <c r="J58" i="37" s="1"/>
  <c r="H57" i="37" a="1"/>
  <c r="H57" i="37" s="1"/>
  <c r="J57" i="37" s="1"/>
  <c r="H56" i="37" a="1"/>
  <c r="H56" i="37" s="1"/>
  <c r="J56" i="37" s="1"/>
  <c r="H55" i="37" a="1"/>
  <c r="H55" i="37" s="1"/>
  <c r="J55" i="37" s="1"/>
  <c r="H54" i="37" a="1"/>
  <c r="H54" i="37" s="1"/>
  <c r="J54" i="37" s="1"/>
  <c r="H53" i="37" a="1"/>
  <c r="H53" i="37" s="1"/>
  <c r="J53" i="37" s="1"/>
  <c r="H52" i="37" a="1"/>
  <c r="H52" i="37" s="1"/>
  <c r="J52" i="37" s="1"/>
  <c r="H51" i="37" a="1"/>
  <c r="H51" i="37" s="1"/>
  <c r="J51" i="37" s="1"/>
  <c r="H50" i="37" a="1"/>
  <c r="H50" i="37" s="1"/>
  <c r="J50" i="37" s="1"/>
  <c r="H49" i="37" a="1"/>
  <c r="H49" i="37" s="1"/>
  <c r="J49" i="37" s="1"/>
  <c r="H48" i="37" a="1"/>
  <c r="H48" i="37" s="1"/>
  <c r="J48" i="37" s="1"/>
  <c r="H47" i="37" a="1"/>
  <c r="H47" i="37" s="1"/>
  <c r="J47" i="37" s="1"/>
  <c r="H46" i="37" a="1"/>
  <c r="H46" i="37" s="1"/>
  <c r="J46" i="37" s="1"/>
  <c r="H45" i="37" a="1"/>
  <c r="H45" i="37" s="1"/>
  <c r="J45" i="37" s="1"/>
  <c r="H44" i="37" a="1"/>
  <c r="H44" i="37" s="1"/>
  <c r="J44" i="37" s="1"/>
  <c r="H43" i="37" a="1"/>
  <c r="H43" i="37" s="1"/>
  <c r="J43" i="37" s="1"/>
  <c r="H42" i="37" a="1"/>
  <c r="H42" i="37" s="1"/>
  <c r="J42" i="37" s="1"/>
  <c r="H41" i="37" a="1"/>
  <c r="H41" i="37" s="1"/>
  <c r="J41" i="37" s="1"/>
  <c r="H40" i="37" a="1"/>
  <c r="H40" i="37" s="1"/>
  <c r="J40" i="37" s="1"/>
  <c r="H39" i="37" a="1"/>
  <c r="H39" i="37" s="1"/>
  <c r="J39" i="37" s="1"/>
  <c r="H38" i="37" a="1"/>
  <c r="H38" i="37" s="1"/>
  <c r="J38" i="37" s="1"/>
  <c r="H37" i="37" a="1"/>
  <c r="H37" i="37" s="1"/>
  <c r="J37" i="37" s="1"/>
  <c r="H36" i="37" a="1"/>
  <c r="H36" i="37" s="1"/>
  <c r="J36" i="37" s="1"/>
  <c r="H35" i="37" a="1"/>
  <c r="H35" i="37" s="1"/>
  <c r="J35" i="37" s="1"/>
  <c r="H34" i="37" a="1"/>
  <c r="H34" i="37" s="1"/>
  <c r="J34" i="37" s="1"/>
  <c r="H33" i="37" a="1"/>
  <c r="H33" i="37" s="1"/>
  <c r="J33" i="37" s="1"/>
  <c r="H32" i="37" a="1"/>
  <c r="H32" i="37" s="1"/>
  <c r="J32" i="37" s="1"/>
  <c r="H31" i="37" a="1"/>
  <c r="H31" i="37" s="1"/>
  <c r="J31" i="37" s="1"/>
  <c r="H30" i="37" a="1"/>
  <c r="H30" i="37" s="1"/>
  <c r="J30" i="37" s="1"/>
  <c r="H29" i="37" a="1"/>
  <c r="H29" i="37" s="1"/>
  <c r="J29" i="37" s="1"/>
  <c r="H28" i="37" a="1"/>
  <c r="H28" i="37" s="1"/>
  <c r="J28" i="37" s="1"/>
  <c r="H27" i="37" a="1"/>
  <c r="H27" i="37" s="1"/>
  <c r="J27" i="37" s="1"/>
  <c r="H26" i="37" a="1"/>
  <c r="H26" i="37" s="1"/>
  <c r="J26" i="37" s="1"/>
  <c r="H25" i="37" a="1"/>
  <c r="H25" i="37" s="1"/>
  <c r="J25" i="37" s="1"/>
  <c r="H24" i="37" a="1"/>
  <c r="H24" i="37" s="1"/>
  <c r="J24" i="37" s="1"/>
  <c r="H23" i="37" a="1"/>
  <c r="H23" i="37" s="1"/>
  <c r="J23" i="37" s="1"/>
  <c r="H22" i="37" a="1"/>
  <c r="H22" i="37" s="1"/>
  <c r="J22" i="37" s="1"/>
  <c r="H21" i="37" a="1"/>
  <c r="H21" i="37" s="1"/>
  <c r="J21" i="37" s="1"/>
  <c r="H20" i="37" a="1"/>
  <c r="H20" i="37" s="1"/>
  <c r="J20" i="37" s="1"/>
  <c r="H19" i="37" a="1"/>
  <c r="H19" i="37" s="1"/>
  <c r="J19" i="37" s="1"/>
  <c r="H18" i="37" a="1"/>
  <c r="H18" i="37" s="1"/>
  <c r="J18" i="37" s="1"/>
  <c r="H17" i="37" a="1"/>
  <c r="H17" i="37" s="1"/>
  <c r="J17" i="37" s="1"/>
  <c r="H16" i="37" a="1"/>
  <c r="H16" i="37" s="1"/>
  <c r="J16" i="37" s="1"/>
  <c r="H15" i="37" a="1"/>
  <c r="H15" i="37" s="1"/>
  <c r="J15" i="37" s="1"/>
  <c r="H14" i="37" a="1"/>
  <c r="H14" i="37" s="1"/>
  <c r="J14" i="37" s="1"/>
  <c r="H13" i="37" a="1"/>
  <c r="H13" i="37" s="1"/>
  <c r="J13" i="37" s="1"/>
  <c r="H12" i="37" a="1"/>
  <c r="H12" i="37" s="1"/>
  <c r="J12" i="37" s="1"/>
  <c r="H11" i="37" a="1"/>
  <c r="H11" i="37" s="1"/>
  <c r="J11" i="37" s="1"/>
  <c r="H10" i="37" a="1"/>
  <c r="H10" i="37" s="1"/>
  <c r="J10" i="37" s="1"/>
  <c r="H9" i="37" a="1"/>
  <c r="H9" i="37" s="1"/>
  <c r="J9" i="37" s="1"/>
  <c r="H8" i="37" a="1"/>
  <c r="H8" i="37" s="1"/>
  <c r="J8" i="37" s="1"/>
  <c r="H7" i="37" a="1"/>
  <c r="H7" i="37" s="1"/>
  <c r="J7" i="37" s="1"/>
  <c r="E62" i="37" a="1"/>
  <c r="E62" i="37" s="1"/>
  <c r="E61" i="37" a="1"/>
  <c r="E61" i="37" s="1"/>
  <c r="E60" i="37" a="1"/>
  <c r="E60" i="37" s="1"/>
  <c r="E59" i="37" a="1"/>
  <c r="E59" i="37" s="1"/>
  <c r="E58" i="37" a="1"/>
  <c r="E58" i="37" s="1"/>
  <c r="E57" i="37" a="1"/>
  <c r="E57" i="37" s="1"/>
  <c r="E56" i="37" a="1"/>
  <c r="E56" i="37" s="1"/>
  <c r="E55" i="37" a="1"/>
  <c r="E55" i="37" s="1"/>
  <c r="E54" i="37" a="1"/>
  <c r="E54" i="37" s="1"/>
  <c r="E53" i="37" a="1"/>
  <c r="E53" i="37" s="1"/>
  <c r="E52" i="37" a="1"/>
  <c r="E52" i="37" s="1"/>
  <c r="E51" i="37" a="1"/>
  <c r="E51" i="37" s="1"/>
  <c r="E50" i="37" a="1"/>
  <c r="E50" i="37" s="1"/>
  <c r="M50" i="37" s="1"/>
  <c r="E49" i="37" a="1"/>
  <c r="E49" i="37" s="1"/>
  <c r="E48" i="37" a="1"/>
  <c r="E48" i="37" s="1"/>
  <c r="E47" i="37" a="1"/>
  <c r="E47" i="37" s="1"/>
  <c r="E46" i="37" a="1"/>
  <c r="E46" i="37" s="1"/>
  <c r="E45" i="37" a="1"/>
  <c r="E45" i="37" s="1"/>
  <c r="E44" i="37" a="1"/>
  <c r="E44" i="37" s="1"/>
  <c r="E43" i="37" a="1"/>
  <c r="E43" i="37" s="1"/>
  <c r="E42" i="37" a="1"/>
  <c r="E42" i="37" s="1"/>
  <c r="E41" i="37" a="1"/>
  <c r="E41" i="37" s="1"/>
  <c r="E40" i="37" a="1"/>
  <c r="E40" i="37" s="1"/>
  <c r="E39" i="37" a="1"/>
  <c r="E39" i="37" s="1"/>
  <c r="E38" i="37" a="1"/>
  <c r="E38" i="37" s="1"/>
  <c r="E37" i="37" a="1"/>
  <c r="E37" i="37" s="1"/>
  <c r="E36" i="37" a="1"/>
  <c r="E36" i="37" s="1"/>
  <c r="E35" i="37" a="1"/>
  <c r="E35" i="37" s="1"/>
  <c r="E34" i="37" a="1"/>
  <c r="E34" i="37" s="1"/>
  <c r="E33" i="37" a="1"/>
  <c r="E33" i="37" s="1"/>
  <c r="E32" i="37" a="1"/>
  <c r="E32" i="37" s="1"/>
  <c r="E31" i="37" a="1"/>
  <c r="E31" i="37" s="1"/>
  <c r="E30" i="37" a="1"/>
  <c r="E30" i="37" s="1"/>
  <c r="E29" i="37" a="1"/>
  <c r="E29" i="37" s="1"/>
  <c r="E28" i="37" a="1"/>
  <c r="E28" i="37" s="1"/>
  <c r="E27" i="37" a="1"/>
  <c r="E27" i="37" s="1"/>
  <c r="E26" i="37" a="1"/>
  <c r="E26" i="37" s="1"/>
  <c r="E25" i="37" a="1"/>
  <c r="E25" i="37" s="1"/>
  <c r="E24" i="37" a="1"/>
  <c r="E24" i="37" s="1"/>
  <c r="E23" i="37" a="1"/>
  <c r="E23" i="37" s="1"/>
  <c r="E22" i="37" a="1"/>
  <c r="E22" i="37" s="1"/>
  <c r="E21" i="37" a="1"/>
  <c r="E21" i="37" s="1"/>
  <c r="E20" i="37" a="1"/>
  <c r="E20" i="37" s="1"/>
  <c r="E19" i="37" a="1"/>
  <c r="E19" i="37" s="1"/>
  <c r="E18" i="37" a="1"/>
  <c r="E18" i="37" s="1"/>
  <c r="E17" i="37" a="1"/>
  <c r="E17" i="37" s="1"/>
  <c r="E16" i="37" a="1"/>
  <c r="E16" i="37" s="1"/>
  <c r="E15" i="37" a="1"/>
  <c r="E15" i="37" s="1"/>
  <c r="E14" i="37" a="1"/>
  <c r="E14" i="37" s="1"/>
  <c r="E13" i="37" a="1"/>
  <c r="E13" i="37" s="1"/>
  <c r="E12" i="37" a="1"/>
  <c r="E12" i="37" s="1"/>
  <c r="E11" i="37" a="1"/>
  <c r="E11" i="37" s="1"/>
  <c r="E10" i="37" a="1"/>
  <c r="E10" i="37" s="1"/>
  <c r="E9" i="37" a="1"/>
  <c r="E9" i="37" s="1"/>
  <c r="E8" i="37" a="1"/>
  <c r="E8" i="37" s="1"/>
  <c r="E7" i="37" a="1"/>
  <c r="E7" i="37" s="1"/>
  <c r="G63" i="36" a="1"/>
  <c r="G63" i="36" s="1"/>
  <c r="G62" i="36" a="1"/>
  <c r="G62" i="36" s="1"/>
  <c r="G61" i="36" a="1"/>
  <c r="G61" i="36" s="1"/>
  <c r="G60" i="36" a="1"/>
  <c r="G60" i="36" s="1"/>
  <c r="G59" i="36" a="1"/>
  <c r="G59" i="36" s="1"/>
  <c r="G58" i="36" a="1"/>
  <c r="G58" i="36" s="1"/>
  <c r="G57" i="36" a="1"/>
  <c r="G57" i="36" s="1"/>
  <c r="G56" i="36" a="1"/>
  <c r="G56" i="36" s="1"/>
  <c r="G55" i="36" a="1"/>
  <c r="G55" i="36" s="1"/>
  <c r="G54" i="36" a="1"/>
  <c r="G54" i="36" s="1"/>
  <c r="G53" i="36" a="1"/>
  <c r="G53" i="36" s="1"/>
  <c r="G52" i="36" a="1"/>
  <c r="G52" i="36" s="1"/>
  <c r="G51" i="36" a="1"/>
  <c r="G51" i="36" s="1"/>
  <c r="G50" i="36" a="1"/>
  <c r="G50" i="36" s="1"/>
  <c r="G49" i="36" a="1"/>
  <c r="G49" i="36" s="1"/>
  <c r="G48" i="36" a="1"/>
  <c r="G48" i="36" s="1"/>
  <c r="G47" i="36" a="1"/>
  <c r="G47" i="36" s="1"/>
  <c r="G46" i="36" a="1"/>
  <c r="G46" i="36" s="1"/>
  <c r="G45" i="36" a="1"/>
  <c r="G45" i="36" s="1"/>
  <c r="G44" i="36" a="1"/>
  <c r="G44" i="36" s="1"/>
  <c r="G43" i="36" a="1"/>
  <c r="G43" i="36" s="1"/>
  <c r="G42" i="36" a="1"/>
  <c r="G42" i="36" s="1"/>
  <c r="G41" i="36" a="1"/>
  <c r="G41" i="36" s="1"/>
  <c r="G40" i="36" a="1"/>
  <c r="G40" i="36" s="1"/>
  <c r="G39" i="36" a="1"/>
  <c r="G39" i="36" s="1"/>
  <c r="G38" i="36" a="1"/>
  <c r="G38" i="36" s="1"/>
  <c r="G37" i="36" a="1"/>
  <c r="G37" i="36" s="1"/>
  <c r="G36" i="36" a="1"/>
  <c r="G36" i="36" s="1"/>
  <c r="G35" i="36" a="1"/>
  <c r="G35" i="36" s="1"/>
  <c r="G34" i="36" a="1"/>
  <c r="G34" i="36" s="1"/>
  <c r="G33" i="36" a="1"/>
  <c r="G33" i="36" s="1"/>
  <c r="G32" i="36" a="1"/>
  <c r="G32" i="36" s="1"/>
  <c r="G31" i="36" a="1"/>
  <c r="G31" i="36" s="1"/>
  <c r="G30" i="36" a="1"/>
  <c r="G30" i="36" s="1"/>
  <c r="G29" i="36" a="1"/>
  <c r="G29" i="36" s="1"/>
  <c r="G28" i="36" a="1"/>
  <c r="G28" i="36" s="1"/>
  <c r="G27" i="36" a="1"/>
  <c r="G27" i="36" s="1"/>
  <c r="G26" i="36" a="1"/>
  <c r="G26" i="36" s="1"/>
  <c r="G25" i="36" a="1"/>
  <c r="G25" i="36" s="1"/>
  <c r="G24" i="36" a="1"/>
  <c r="G24" i="36" s="1"/>
  <c r="G23" i="36" a="1"/>
  <c r="G23" i="36" s="1"/>
  <c r="G22" i="36" a="1"/>
  <c r="G22" i="36" s="1"/>
  <c r="G21" i="36" a="1"/>
  <c r="G21" i="36" s="1"/>
  <c r="G20" i="36" a="1"/>
  <c r="G20" i="36" s="1"/>
  <c r="G19" i="36" a="1"/>
  <c r="G19" i="36" s="1"/>
  <c r="G18" i="36" a="1"/>
  <c r="G18" i="36" s="1"/>
  <c r="G17" i="36" a="1"/>
  <c r="G17" i="36" s="1"/>
  <c r="G16" i="36" a="1"/>
  <c r="G16" i="36" s="1"/>
  <c r="G15" i="36" a="1"/>
  <c r="G15" i="36" s="1"/>
  <c r="G14" i="36" a="1"/>
  <c r="G14" i="36" s="1"/>
  <c r="G13" i="36" a="1"/>
  <c r="G13" i="36" s="1"/>
  <c r="G12" i="36" a="1"/>
  <c r="G12" i="36" s="1"/>
  <c r="G11" i="36" a="1"/>
  <c r="G11" i="36" s="1"/>
  <c r="G10" i="36" a="1"/>
  <c r="G10" i="36" s="1"/>
  <c r="G9" i="36" a="1"/>
  <c r="G9" i="36" s="1"/>
  <c r="G8" i="36" a="1"/>
  <c r="G8" i="36" s="1"/>
  <c r="G7" i="36" a="1"/>
  <c r="G7" i="36" s="1"/>
  <c r="F63" i="36" a="1"/>
  <c r="F63" i="36" s="1"/>
  <c r="F62" i="36" a="1"/>
  <c r="F62" i="36" s="1"/>
  <c r="F61" i="36" a="1"/>
  <c r="F61" i="36" s="1"/>
  <c r="F60" i="36" a="1"/>
  <c r="F60" i="36" s="1"/>
  <c r="F59" i="36" a="1"/>
  <c r="F59" i="36" s="1"/>
  <c r="F58" i="36" a="1"/>
  <c r="F58" i="36" s="1"/>
  <c r="F57" i="36" a="1"/>
  <c r="F57" i="36" s="1"/>
  <c r="F56" i="36" a="1"/>
  <c r="F56" i="36" s="1"/>
  <c r="F55" i="36" a="1"/>
  <c r="F55" i="36" s="1"/>
  <c r="F54" i="36" a="1"/>
  <c r="F54" i="36" s="1"/>
  <c r="F53" i="36" a="1"/>
  <c r="F53" i="36" s="1"/>
  <c r="F52" i="36" a="1"/>
  <c r="F52" i="36" s="1"/>
  <c r="F51" i="36" a="1"/>
  <c r="F51" i="36" s="1"/>
  <c r="F50" i="36" a="1"/>
  <c r="F50" i="36" s="1"/>
  <c r="F49" i="36" a="1"/>
  <c r="F49" i="36" s="1"/>
  <c r="F48" i="36" a="1"/>
  <c r="F48" i="36" s="1"/>
  <c r="F47" i="36" a="1"/>
  <c r="F47" i="36" s="1"/>
  <c r="F46" i="36" a="1"/>
  <c r="F46" i="36" s="1"/>
  <c r="F45" i="36" a="1"/>
  <c r="F45" i="36" s="1"/>
  <c r="F44" i="36" a="1"/>
  <c r="F44" i="36" s="1"/>
  <c r="F43" i="36" a="1"/>
  <c r="F43" i="36" s="1"/>
  <c r="F42" i="36" a="1"/>
  <c r="F42" i="36" s="1"/>
  <c r="F41" i="36" a="1"/>
  <c r="F41" i="36" s="1"/>
  <c r="F40" i="36" a="1"/>
  <c r="F40" i="36" s="1"/>
  <c r="F39" i="36" a="1"/>
  <c r="F39" i="36" s="1"/>
  <c r="F38" i="36" a="1"/>
  <c r="F38" i="36" s="1"/>
  <c r="F37" i="36" a="1"/>
  <c r="F37" i="36" s="1"/>
  <c r="F36" i="36" a="1"/>
  <c r="F36" i="36" s="1"/>
  <c r="F35" i="36" a="1"/>
  <c r="F35" i="36" s="1"/>
  <c r="F34" i="36" a="1"/>
  <c r="F34" i="36" s="1"/>
  <c r="F33" i="36" a="1"/>
  <c r="F33" i="36" s="1"/>
  <c r="F32" i="36" a="1"/>
  <c r="F32" i="36" s="1"/>
  <c r="F31" i="36" a="1"/>
  <c r="F31" i="36" s="1"/>
  <c r="F30" i="36" a="1"/>
  <c r="F30" i="36" s="1"/>
  <c r="F29" i="36" a="1"/>
  <c r="F29" i="36" s="1"/>
  <c r="F28" i="36" a="1"/>
  <c r="F28" i="36" s="1"/>
  <c r="F27" i="36" a="1"/>
  <c r="F27" i="36" s="1"/>
  <c r="F26" i="36" a="1"/>
  <c r="F26" i="36" s="1"/>
  <c r="F25" i="36" a="1"/>
  <c r="F25" i="36" s="1"/>
  <c r="F24" i="36" a="1"/>
  <c r="F24" i="36" s="1"/>
  <c r="F23" i="36" a="1"/>
  <c r="F23" i="36" s="1"/>
  <c r="F22" i="36" a="1"/>
  <c r="F22" i="36" s="1"/>
  <c r="F21" i="36" a="1"/>
  <c r="F21" i="36" s="1"/>
  <c r="F20" i="36" a="1"/>
  <c r="F20" i="36" s="1"/>
  <c r="F19" i="36" a="1"/>
  <c r="F19" i="36" s="1"/>
  <c r="F18" i="36" a="1"/>
  <c r="F18" i="36" s="1"/>
  <c r="F17" i="36" a="1"/>
  <c r="F17" i="36" s="1"/>
  <c r="F16" i="36" a="1"/>
  <c r="F16" i="36" s="1"/>
  <c r="F15" i="36" a="1"/>
  <c r="F15" i="36" s="1"/>
  <c r="F14" i="36" a="1"/>
  <c r="F14" i="36" s="1"/>
  <c r="F13" i="36" a="1"/>
  <c r="F13" i="36" s="1"/>
  <c r="F12" i="36" a="1"/>
  <c r="F12" i="36" s="1"/>
  <c r="F11" i="36" a="1"/>
  <c r="F11" i="36" s="1"/>
  <c r="F10" i="36" a="1"/>
  <c r="F10" i="36" s="1"/>
  <c r="F9" i="36" a="1"/>
  <c r="F9" i="36" s="1"/>
  <c r="F8" i="36" a="1"/>
  <c r="F8" i="36" s="1"/>
  <c r="F7" i="36" a="1"/>
  <c r="F7" i="36" s="1"/>
  <c r="E63" i="36" a="1"/>
  <c r="E63" i="36" s="1"/>
  <c r="E62" i="36" a="1"/>
  <c r="E62" i="36" s="1"/>
  <c r="E61" i="36" a="1"/>
  <c r="E61" i="36" s="1"/>
  <c r="E60" i="36" a="1"/>
  <c r="E60" i="36" s="1"/>
  <c r="E59" i="36" a="1"/>
  <c r="E59" i="36" s="1"/>
  <c r="E58" i="36" a="1"/>
  <c r="E58" i="36" s="1"/>
  <c r="E57" i="36" a="1"/>
  <c r="E57" i="36" s="1"/>
  <c r="E56" i="36" a="1"/>
  <c r="E56" i="36" s="1"/>
  <c r="E55" i="36" a="1"/>
  <c r="E55" i="36" s="1"/>
  <c r="E54" i="36" a="1"/>
  <c r="E54" i="36" s="1"/>
  <c r="E53" i="36" a="1"/>
  <c r="E53" i="36" s="1"/>
  <c r="E52" i="36" a="1"/>
  <c r="E52" i="36" s="1"/>
  <c r="E51" i="36" a="1"/>
  <c r="E51" i="36" s="1"/>
  <c r="E50" i="36" a="1"/>
  <c r="E50" i="36" s="1"/>
  <c r="E49" i="36" a="1"/>
  <c r="E49" i="36" s="1"/>
  <c r="E48" i="36" a="1"/>
  <c r="E48" i="36" s="1"/>
  <c r="E47" i="36" a="1"/>
  <c r="E47" i="36" s="1"/>
  <c r="E46" i="36" a="1"/>
  <c r="E46" i="36" s="1"/>
  <c r="E45" i="36" a="1"/>
  <c r="E45" i="36" s="1"/>
  <c r="E44" i="36" a="1"/>
  <c r="E44" i="36" s="1"/>
  <c r="E43" i="36" a="1"/>
  <c r="E43" i="36" s="1"/>
  <c r="E42" i="36" a="1"/>
  <c r="E42" i="36" s="1"/>
  <c r="E41" i="36" a="1"/>
  <c r="E41" i="36" s="1"/>
  <c r="E40" i="36" a="1"/>
  <c r="E40" i="36" s="1"/>
  <c r="E39" i="36" a="1"/>
  <c r="E39" i="36" s="1"/>
  <c r="E38" i="36" a="1"/>
  <c r="E38" i="36" s="1"/>
  <c r="E37" i="36" a="1"/>
  <c r="E37" i="36" s="1"/>
  <c r="E36" i="36" a="1"/>
  <c r="E36" i="36" s="1"/>
  <c r="E35" i="36" a="1"/>
  <c r="E35" i="36" s="1"/>
  <c r="E34" i="36" a="1"/>
  <c r="E34" i="36" s="1"/>
  <c r="E33" i="36" a="1"/>
  <c r="E33" i="36" s="1"/>
  <c r="E32" i="36" a="1"/>
  <c r="E32" i="36" s="1"/>
  <c r="E31" i="36" a="1"/>
  <c r="E31" i="36" s="1"/>
  <c r="E30" i="36" a="1"/>
  <c r="E30" i="36" s="1"/>
  <c r="E29" i="36" a="1"/>
  <c r="E29" i="36" s="1"/>
  <c r="E28" i="36" a="1"/>
  <c r="E28" i="36" s="1"/>
  <c r="E27" i="36" a="1"/>
  <c r="E27" i="36" s="1"/>
  <c r="E26" i="36" a="1"/>
  <c r="E26" i="36" s="1"/>
  <c r="E25" i="36" a="1"/>
  <c r="E25" i="36" s="1"/>
  <c r="E24" i="36" a="1"/>
  <c r="E24" i="36" s="1"/>
  <c r="E23" i="36" a="1"/>
  <c r="E23" i="36" s="1"/>
  <c r="E22" i="36" a="1"/>
  <c r="E22" i="36" s="1"/>
  <c r="E21" i="36" a="1"/>
  <c r="E21" i="36" s="1"/>
  <c r="E20" i="36" a="1"/>
  <c r="E20" i="36" s="1"/>
  <c r="E19" i="36" a="1"/>
  <c r="E19" i="36" s="1"/>
  <c r="E18" i="36" a="1"/>
  <c r="E18" i="36" s="1"/>
  <c r="E17" i="36" a="1"/>
  <c r="E17" i="36" s="1"/>
  <c r="E16" i="36" a="1"/>
  <c r="E16" i="36"/>
  <c r="E15" i="36" a="1"/>
  <c r="E15" i="36" s="1"/>
  <c r="E14" i="36" a="1"/>
  <c r="E14" i="36" s="1"/>
  <c r="E13" i="36" a="1"/>
  <c r="E13" i="36" s="1"/>
  <c r="E12" i="36" a="1"/>
  <c r="E12" i="36" s="1"/>
  <c r="E11" i="36" a="1"/>
  <c r="E11" i="36" s="1"/>
  <c r="E10" i="36" a="1"/>
  <c r="E10" i="36" s="1"/>
  <c r="E9" i="36" a="1"/>
  <c r="E9" i="36" s="1"/>
  <c r="E8" i="36" a="1"/>
  <c r="E8" i="36" s="1"/>
  <c r="E7" i="36" a="1"/>
  <c r="E7" i="36" s="1"/>
  <c r="A6" i="33"/>
  <c r="A5" i="31"/>
  <c r="A6" i="29"/>
  <c r="B44" i="35"/>
  <c r="B43" i="35"/>
  <c r="B42" i="35"/>
  <c r="B41" i="35"/>
  <c r="B39" i="35"/>
  <c r="B38" i="35"/>
  <c r="B37" i="35"/>
  <c r="B36" i="35"/>
  <c r="B35" i="35"/>
  <c r="B34" i="35"/>
  <c r="B33" i="35"/>
  <c r="B32" i="35"/>
  <c r="B31" i="35"/>
  <c r="B30" i="35"/>
  <c r="B29" i="35"/>
  <c r="A28" i="35"/>
  <c r="B27" i="35"/>
  <c r="B26" i="35"/>
  <c r="B25" i="35"/>
  <c r="B24" i="35"/>
  <c r="B23" i="35"/>
  <c r="A22" i="35"/>
  <c r="B21" i="35"/>
  <c r="B20" i="35"/>
  <c r="B19" i="35"/>
  <c r="B18" i="35"/>
  <c r="B17" i="35"/>
  <c r="B16" i="35"/>
  <c r="B15" i="35"/>
  <c r="A14" i="35"/>
  <c r="B13" i="35"/>
  <c r="B12" i="35"/>
  <c r="B11" i="35"/>
  <c r="A10" i="35"/>
  <c r="B9" i="35"/>
  <c r="B7" i="35"/>
  <c r="A7" i="35"/>
  <c r="C5" i="35"/>
  <c r="H3" i="35"/>
  <c r="A3" i="35"/>
  <c r="H2" i="35"/>
  <c r="A2" i="35"/>
  <c r="K44" i="35" a="1"/>
  <c r="K44" i="35" s="1"/>
  <c r="K43" i="35" a="1"/>
  <c r="K43" i="35" s="1"/>
  <c r="K42" i="35" a="1"/>
  <c r="K42" i="35" s="1"/>
  <c r="K41" i="35" a="1"/>
  <c r="K41" i="35" s="1"/>
  <c r="K39" i="35" a="1"/>
  <c r="K39" i="35" s="1"/>
  <c r="K38" i="35" a="1"/>
  <c r="K38" i="35" s="1"/>
  <c r="K37" i="35" a="1"/>
  <c r="K37" i="35" s="1"/>
  <c r="K36" i="35" a="1"/>
  <c r="K36" i="35" s="1"/>
  <c r="K35" i="35" a="1"/>
  <c r="K35" i="35" s="1"/>
  <c r="K34" i="35" a="1"/>
  <c r="K34" i="35" s="1"/>
  <c r="K33" i="35" a="1"/>
  <c r="K33" i="35" s="1"/>
  <c r="K32" i="35" a="1"/>
  <c r="K32" i="35" s="1"/>
  <c r="K31" i="35" a="1"/>
  <c r="K31" i="35" s="1"/>
  <c r="K30" i="35" a="1"/>
  <c r="K30" i="35" s="1"/>
  <c r="K29" i="35" a="1"/>
  <c r="K29" i="35" s="1"/>
  <c r="K27" i="35" a="1"/>
  <c r="K27" i="35" s="1"/>
  <c r="K26" i="35" a="1"/>
  <c r="K26" i="35" s="1"/>
  <c r="K25" i="35" a="1"/>
  <c r="K25" i="35" s="1"/>
  <c r="K24" i="35" a="1"/>
  <c r="K24" i="35" s="1"/>
  <c r="K23" i="35" a="1"/>
  <c r="K23" i="35" s="1"/>
  <c r="K21" i="35" a="1"/>
  <c r="K21" i="35" s="1"/>
  <c r="K20" i="35" a="1"/>
  <c r="K20" i="35" s="1"/>
  <c r="K19" i="35" a="1"/>
  <c r="K19" i="35" s="1"/>
  <c r="K18" i="35" a="1"/>
  <c r="K18" i="35" s="1"/>
  <c r="K17" i="35" a="1"/>
  <c r="K17" i="35" s="1"/>
  <c r="K16" i="35" a="1"/>
  <c r="K16" i="35" s="1"/>
  <c r="K15" i="35" a="1"/>
  <c r="K15" i="35" s="1"/>
  <c r="K13" i="35" a="1"/>
  <c r="K13" i="35" s="1"/>
  <c r="K12" i="35" a="1"/>
  <c r="K12" i="35" s="1"/>
  <c r="K11" i="35" a="1"/>
  <c r="K11" i="35" s="1"/>
  <c r="J44" i="35" a="1"/>
  <c r="J44" i="35" s="1"/>
  <c r="J43" i="35" a="1"/>
  <c r="J43" i="35" s="1"/>
  <c r="J42" i="35" a="1"/>
  <c r="J42" i="35" s="1"/>
  <c r="J41" i="35" a="1"/>
  <c r="J41" i="35" s="1"/>
  <c r="J39" i="35" a="1"/>
  <c r="J39" i="35" s="1"/>
  <c r="J38" i="35" a="1"/>
  <c r="J38" i="35" s="1"/>
  <c r="J37" i="35" a="1"/>
  <c r="J37" i="35" s="1"/>
  <c r="J36" i="35" a="1"/>
  <c r="J36" i="35" s="1"/>
  <c r="J35" i="35" a="1"/>
  <c r="J35" i="35" s="1"/>
  <c r="J34" i="35" a="1"/>
  <c r="J34" i="35" s="1"/>
  <c r="J33" i="35" a="1"/>
  <c r="J33" i="35" s="1"/>
  <c r="J32" i="35" a="1"/>
  <c r="J32" i="35" s="1"/>
  <c r="J31" i="35" a="1"/>
  <c r="J31" i="35" s="1"/>
  <c r="J30" i="35" a="1"/>
  <c r="J30" i="35" s="1"/>
  <c r="J29" i="35" a="1"/>
  <c r="J29" i="35" s="1"/>
  <c r="J27" i="35" a="1"/>
  <c r="J27" i="35" s="1"/>
  <c r="J26" i="35" a="1"/>
  <c r="J26" i="35" s="1"/>
  <c r="J25" i="35" a="1"/>
  <c r="J25" i="35" s="1"/>
  <c r="J24" i="35" a="1"/>
  <c r="J24" i="35" s="1"/>
  <c r="J23" i="35" a="1"/>
  <c r="J23" i="35" s="1"/>
  <c r="J21" i="35" a="1"/>
  <c r="J21" i="35" s="1"/>
  <c r="J20" i="35" a="1"/>
  <c r="J20" i="35" s="1"/>
  <c r="J19" i="35" a="1"/>
  <c r="J19" i="35" s="1"/>
  <c r="J18" i="35" a="1"/>
  <c r="J18" i="35" s="1"/>
  <c r="J17" i="35" a="1"/>
  <c r="J17" i="35" s="1"/>
  <c r="J16" i="35" a="1"/>
  <c r="J16" i="35" s="1"/>
  <c r="J15" i="35" a="1"/>
  <c r="J15" i="35" s="1"/>
  <c r="J13" i="35" a="1"/>
  <c r="J13" i="35" s="1"/>
  <c r="J12" i="35" a="1"/>
  <c r="J12" i="35" s="1"/>
  <c r="J11" i="35" a="1"/>
  <c r="J11" i="35" s="1"/>
  <c r="I44" i="35" a="1"/>
  <c r="I44" i="35" s="1"/>
  <c r="I43" i="35" a="1"/>
  <c r="I43" i="35" s="1"/>
  <c r="I42" i="35" a="1"/>
  <c r="I42" i="35" s="1"/>
  <c r="I41" i="35" a="1"/>
  <c r="I41" i="35" s="1"/>
  <c r="I39" i="35" a="1"/>
  <c r="I39" i="35" s="1"/>
  <c r="I38" i="35" a="1"/>
  <c r="I38" i="35" s="1"/>
  <c r="I37" i="35" a="1"/>
  <c r="I37" i="35" s="1"/>
  <c r="I36" i="35" a="1"/>
  <c r="I36" i="35" s="1"/>
  <c r="I35" i="35" a="1"/>
  <c r="I35" i="35" s="1"/>
  <c r="I34" i="35" a="1"/>
  <c r="I34" i="35" s="1"/>
  <c r="I33" i="35" a="1"/>
  <c r="I33" i="35" s="1"/>
  <c r="I32" i="35" a="1"/>
  <c r="I32" i="35" s="1"/>
  <c r="I31" i="35" a="1"/>
  <c r="I31" i="35" s="1"/>
  <c r="I30" i="35" a="1"/>
  <c r="I30" i="35" s="1"/>
  <c r="I29" i="35" a="1"/>
  <c r="I29" i="35" s="1"/>
  <c r="I27" i="35" a="1"/>
  <c r="I27" i="35" s="1"/>
  <c r="I26" i="35" a="1"/>
  <c r="I26" i="35" s="1"/>
  <c r="I25" i="35" a="1"/>
  <c r="I25" i="35" s="1"/>
  <c r="I24" i="35" a="1"/>
  <c r="I24" i="35" s="1"/>
  <c r="I23" i="35" a="1"/>
  <c r="I23" i="35" s="1"/>
  <c r="I21" i="35" a="1"/>
  <c r="I21" i="35" s="1"/>
  <c r="I20" i="35" a="1"/>
  <c r="I20" i="35" s="1"/>
  <c r="I19" i="35" a="1"/>
  <c r="I19" i="35" s="1"/>
  <c r="I18" i="35" a="1"/>
  <c r="I18" i="35" s="1"/>
  <c r="I17" i="35" a="1"/>
  <c r="I17" i="35" s="1"/>
  <c r="I16" i="35" a="1"/>
  <c r="I16" i="35" s="1"/>
  <c r="I15" i="35" a="1"/>
  <c r="I15" i="35" s="1"/>
  <c r="I13" i="35" a="1"/>
  <c r="I13" i="35" s="1"/>
  <c r="I12" i="35" a="1"/>
  <c r="I12" i="35" s="1"/>
  <c r="I11" i="35" a="1"/>
  <c r="I11" i="35" s="1"/>
  <c r="H44" i="35" a="1"/>
  <c r="H44" i="35" s="1"/>
  <c r="H43" i="35" a="1"/>
  <c r="H43" i="35" s="1"/>
  <c r="H42" i="35" a="1"/>
  <c r="H42" i="35" s="1"/>
  <c r="H41" i="35" a="1"/>
  <c r="H41" i="35" s="1"/>
  <c r="H39" i="35" a="1"/>
  <c r="H39" i="35" s="1"/>
  <c r="H38" i="35" a="1"/>
  <c r="H38" i="35" s="1"/>
  <c r="H37" i="35" a="1"/>
  <c r="H37" i="35" s="1"/>
  <c r="H36" i="35" a="1"/>
  <c r="H36" i="35" s="1"/>
  <c r="H35" i="35" a="1"/>
  <c r="H35" i="35" s="1"/>
  <c r="H34" i="35" a="1"/>
  <c r="H34" i="35" s="1"/>
  <c r="H33" i="35" a="1"/>
  <c r="H33" i="35" s="1"/>
  <c r="H32" i="35" a="1"/>
  <c r="H32" i="35" s="1"/>
  <c r="H31" i="35" a="1"/>
  <c r="H31" i="35" s="1"/>
  <c r="H30" i="35" a="1"/>
  <c r="H30" i="35" s="1"/>
  <c r="H29" i="35" a="1"/>
  <c r="H29" i="35" s="1"/>
  <c r="H27" i="35" a="1"/>
  <c r="H27" i="35" s="1"/>
  <c r="H26" i="35" a="1"/>
  <c r="H26" i="35" s="1"/>
  <c r="H25" i="35" a="1"/>
  <c r="H25" i="35" s="1"/>
  <c r="H24" i="35" a="1"/>
  <c r="H24" i="35" s="1"/>
  <c r="H23" i="35" a="1"/>
  <c r="H23" i="35" s="1"/>
  <c r="H21" i="35" a="1"/>
  <c r="H21" i="35" s="1"/>
  <c r="H20" i="35" a="1"/>
  <c r="H20" i="35" s="1"/>
  <c r="H19" i="35" a="1"/>
  <c r="H19" i="35" s="1"/>
  <c r="H18" i="35" a="1"/>
  <c r="H18" i="35" s="1"/>
  <c r="H17" i="35" a="1"/>
  <c r="H17" i="35" s="1"/>
  <c r="H16" i="35" a="1"/>
  <c r="H16" i="35" s="1"/>
  <c r="H15" i="35" a="1"/>
  <c r="H15" i="35" s="1"/>
  <c r="H13" i="35" a="1"/>
  <c r="H13" i="35" s="1"/>
  <c r="H12" i="35" a="1"/>
  <c r="H12" i="35" s="1"/>
  <c r="H11" i="35" a="1"/>
  <c r="H11" i="35" s="1"/>
  <c r="G44" i="35" a="1"/>
  <c r="G44" i="35" s="1"/>
  <c r="G43" i="35" a="1"/>
  <c r="G43" i="35" s="1"/>
  <c r="G42" i="35" a="1"/>
  <c r="G42" i="35" s="1"/>
  <c r="G41" i="35" a="1"/>
  <c r="G41" i="35" s="1"/>
  <c r="G39" i="35" a="1"/>
  <c r="G39" i="35" s="1"/>
  <c r="G38" i="35" a="1"/>
  <c r="G38" i="35" s="1"/>
  <c r="G37" i="35" a="1"/>
  <c r="G37" i="35" s="1"/>
  <c r="G36" i="35" a="1"/>
  <c r="G36" i="35" s="1"/>
  <c r="G35" i="35" a="1"/>
  <c r="G35" i="35" s="1"/>
  <c r="G34" i="35" a="1"/>
  <c r="G34" i="35" s="1"/>
  <c r="G33" i="35" a="1"/>
  <c r="G33" i="35" s="1"/>
  <c r="G32" i="35" a="1"/>
  <c r="G32" i="35" s="1"/>
  <c r="G31" i="35" a="1"/>
  <c r="G31" i="35" s="1"/>
  <c r="G30" i="35" a="1"/>
  <c r="G30" i="35" s="1"/>
  <c r="G29" i="35" a="1"/>
  <c r="G29" i="35" s="1"/>
  <c r="G27" i="35" a="1"/>
  <c r="G27" i="35" s="1"/>
  <c r="G26" i="35" a="1"/>
  <c r="G26" i="35" s="1"/>
  <c r="G25" i="35" a="1"/>
  <c r="G25" i="35" s="1"/>
  <c r="G24" i="35" a="1"/>
  <c r="G24" i="35" s="1"/>
  <c r="G23" i="35" a="1"/>
  <c r="G23" i="35" s="1"/>
  <c r="G21" i="35" a="1"/>
  <c r="G21" i="35" s="1"/>
  <c r="G20" i="35" a="1"/>
  <c r="G20" i="35" s="1"/>
  <c r="G19" i="35" a="1"/>
  <c r="G19" i="35" s="1"/>
  <c r="G18" i="35" a="1"/>
  <c r="G18" i="35" s="1"/>
  <c r="G17" i="35" a="1"/>
  <c r="G17" i="35" s="1"/>
  <c r="G16" i="35" a="1"/>
  <c r="G16" i="35" s="1"/>
  <c r="G15" i="35" a="1"/>
  <c r="G15" i="35" s="1"/>
  <c r="G13" i="35" a="1"/>
  <c r="G13" i="35" s="1"/>
  <c r="G12" i="35" a="1"/>
  <c r="G12" i="35" s="1"/>
  <c r="G11" i="35" a="1"/>
  <c r="G11" i="35" s="1"/>
  <c r="F44" i="35" a="1"/>
  <c r="F44" i="35" s="1"/>
  <c r="F43" i="35" a="1"/>
  <c r="F43" i="35" s="1"/>
  <c r="F42" i="35" a="1"/>
  <c r="F42" i="35" s="1"/>
  <c r="F41" i="35" a="1"/>
  <c r="F41" i="35" s="1"/>
  <c r="F39" i="35" a="1"/>
  <c r="F39" i="35" s="1"/>
  <c r="F38" i="35" a="1"/>
  <c r="F38" i="35" s="1"/>
  <c r="F37" i="35" a="1"/>
  <c r="F37" i="35" s="1"/>
  <c r="F36" i="35" a="1"/>
  <c r="F36" i="35" s="1"/>
  <c r="F35" i="35" a="1"/>
  <c r="F35" i="35" s="1"/>
  <c r="F34" i="35" a="1"/>
  <c r="F34" i="35" s="1"/>
  <c r="F33" i="35" a="1"/>
  <c r="F33" i="35" s="1"/>
  <c r="F32" i="35" a="1"/>
  <c r="F32" i="35" s="1"/>
  <c r="F31" i="35" a="1"/>
  <c r="F31" i="35" s="1"/>
  <c r="F30" i="35" a="1"/>
  <c r="F30" i="35" s="1"/>
  <c r="F29" i="35" a="1"/>
  <c r="F29" i="35" s="1"/>
  <c r="F27" i="35" a="1"/>
  <c r="F27" i="35" s="1"/>
  <c r="F26" i="35" a="1"/>
  <c r="F26" i="35" s="1"/>
  <c r="F25" i="35" a="1"/>
  <c r="F25" i="35" s="1"/>
  <c r="F24" i="35" a="1"/>
  <c r="F24" i="35" s="1"/>
  <c r="F23" i="35" a="1"/>
  <c r="F23" i="35" s="1"/>
  <c r="F21" i="35" a="1"/>
  <c r="F21" i="35" s="1"/>
  <c r="F20" i="35" a="1"/>
  <c r="F20" i="35" s="1"/>
  <c r="F19" i="35" a="1"/>
  <c r="F19" i="35" s="1"/>
  <c r="F18" i="35" a="1"/>
  <c r="F18" i="35" s="1"/>
  <c r="F17" i="35" a="1"/>
  <c r="F17" i="35" s="1"/>
  <c r="F16" i="35" a="1"/>
  <c r="F16" i="35" s="1"/>
  <c r="F15" i="35" a="1"/>
  <c r="F15" i="35" s="1"/>
  <c r="F13" i="35" a="1"/>
  <c r="F13" i="35" s="1"/>
  <c r="F12" i="35" a="1"/>
  <c r="F12" i="35" s="1"/>
  <c r="F11" i="35" a="1"/>
  <c r="F11" i="35" s="1"/>
  <c r="E44" i="35" a="1"/>
  <c r="E44" i="35" s="1"/>
  <c r="E43" i="35" a="1"/>
  <c r="E43" i="35" s="1"/>
  <c r="E42" i="35" a="1"/>
  <c r="E42" i="35" s="1"/>
  <c r="E41" i="35" a="1"/>
  <c r="E41" i="35" s="1"/>
  <c r="E39" i="35" a="1"/>
  <c r="E39" i="35" s="1"/>
  <c r="E38" i="35" a="1"/>
  <c r="E38" i="35" s="1"/>
  <c r="E37" i="35" a="1"/>
  <c r="E37" i="35" s="1"/>
  <c r="E36" i="35" a="1"/>
  <c r="E36" i="35" s="1"/>
  <c r="E35" i="35" a="1"/>
  <c r="E35" i="35" s="1"/>
  <c r="E34" i="35" a="1"/>
  <c r="E34" i="35" s="1"/>
  <c r="E33" i="35" a="1"/>
  <c r="E33" i="35" s="1"/>
  <c r="E32" i="35" a="1"/>
  <c r="E32" i="35" s="1"/>
  <c r="E31" i="35" a="1"/>
  <c r="E31" i="35" s="1"/>
  <c r="E30" i="35" a="1"/>
  <c r="E30" i="35" s="1"/>
  <c r="E29" i="35" a="1"/>
  <c r="E29" i="35" s="1"/>
  <c r="E27" i="35" a="1"/>
  <c r="E27" i="35" s="1"/>
  <c r="E26" i="35" a="1"/>
  <c r="E26" i="35" s="1"/>
  <c r="E25" i="35" a="1"/>
  <c r="E25" i="35" s="1"/>
  <c r="E24" i="35" a="1"/>
  <c r="E24" i="35" s="1"/>
  <c r="E23" i="35" a="1"/>
  <c r="E23" i="35" s="1"/>
  <c r="E21" i="35" a="1"/>
  <c r="E21" i="35" s="1"/>
  <c r="E20" i="35" a="1"/>
  <c r="E20" i="35" s="1"/>
  <c r="E19" i="35" a="1"/>
  <c r="E19" i="35" s="1"/>
  <c r="E18" i="35" a="1"/>
  <c r="E18" i="35" s="1"/>
  <c r="E17" i="35" a="1"/>
  <c r="E17" i="35" s="1"/>
  <c r="E16" i="35" a="1"/>
  <c r="E16" i="35" s="1"/>
  <c r="E15" i="35" a="1"/>
  <c r="E15" i="35" s="1"/>
  <c r="E13" i="35" a="1"/>
  <c r="E13" i="35" s="1"/>
  <c r="E12" i="35" a="1"/>
  <c r="E12" i="35" s="1"/>
  <c r="E11" i="35" a="1"/>
  <c r="E11" i="35" s="1"/>
  <c r="D44" i="35" a="1"/>
  <c r="D44" i="35" s="1"/>
  <c r="D43" i="35" a="1"/>
  <c r="D43" i="35" s="1"/>
  <c r="D42" i="35" a="1"/>
  <c r="D42" i="35" s="1"/>
  <c r="D41" i="35" a="1"/>
  <c r="D41" i="35" s="1"/>
  <c r="D39" i="35" a="1"/>
  <c r="D39" i="35" s="1"/>
  <c r="D38" i="35" a="1"/>
  <c r="D38" i="35" s="1"/>
  <c r="D37" i="35" a="1"/>
  <c r="D37" i="35" s="1"/>
  <c r="D36" i="35" a="1"/>
  <c r="D36" i="35" s="1"/>
  <c r="D35" i="35" a="1"/>
  <c r="D35" i="35" s="1"/>
  <c r="D34" i="35" a="1"/>
  <c r="D34" i="35" s="1"/>
  <c r="D33" i="35" a="1"/>
  <c r="D33" i="35" s="1"/>
  <c r="D32" i="35" a="1"/>
  <c r="D32" i="35" s="1"/>
  <c r="D31" i="35" a="1"/>
  <c r="D31" i="35" s="1"/>
  <c r="D30" i="35" a="1"/>
  <c r="D30" i="35" s="1"/>
  <c r="D29" i="35" a="1"/>
  <c r="D29" i="35" s="1"/>
  <c r="D27" i="35" a="1"/>
  <c r="D27" i="35" s="1"/>
  <c r="D26" i="35" a="1"/>
  <c r="D26" i="35" s="1"/>
  <c r="D25" i="35" a="1"/>
  <c r="D25" i="35" s="1"/>
  <c r="D24" i="35" a="1"/>
  <c r="D24" i="35" s="1"/>
  <c r="D23" i="35" a="1"/>
  <c r="D23" i="35" s="1"/>
  <c r="D21" i="35" a="1"/>
  <c r="D21" i="35" s="1"/>
  <c r="D20" i="35" a="1"/>
  <c r="D20" i="35" s="1"/>
  <c r="D19" i="35" a="1"/>
  <c r="D19" i="35" s="1"/>
  <c r="D18" i="35" a="1"/>
  <c r="D18" i="35" s="1"/>
  <c r="D17" i="35" a="1"/>
  <c r="D17" i="35" s="1"/>
  <c r="D16" i="35" a="1"/>
  <c r="D16" i="35" s="1"/>
  <c r="D15" i="35" a="1"/>
  <c r="D15" i="35" s="1"/>
  <c r="D13" i="35" a="1"/>
  <c r="D13" i="35" s="1"/>
  <c r="D12" i="35" a="1"/>
  <c r="D12" i="35" s="1"/>
  <c r="D11" i="35" a="1"/>
  <c r="D11" i="35" s="1"/>
  <c r="C44" i="35" a="1"/>
  <c r="C44" i="35" s="1"/>
  <c r="C43" i="35" a="1"/>
  <c r="C43" i="35" s="1"/>
  <c r="C42" i="35" a="1"/>
  <c r="C42" i="35" s="1"/>
  <c r="C41" i="35" a="1"/>
  <c r="C41" i="35" s="1"/>
  <c r="C39" i="35" a="1"/>
  <c r="C39" i="35" s="1"/>
  <c r="C38" i="35" a="1"/>
  <c r="C38" i="35" s="1"/>
  <c r="C37" i="35" a="1"/>
  <c r="C37" i="35" s="1"/>
  <c r="C36" i="35" a="1"/>
  <c r="C36" i="35" s="1"/>
  <c r="C35" i="35" a="1"/>
  <c r="C35" i="35" s="1"/>
  <c r="C34" i="35" a="1"/>
  <c r="C34" i="35" s="1"/>
  <c r="C33" i="35" a="1"/>
  <c r="C33" i="35" s="1"/>
  <c r="C32" i="35" a="1"/>
  <c r="C32" i="35" s="1"/>
  <c r="C31" i="35" a="1"/>
  <c r="C31" i="35" s="1"/>
  <c r="C30" i="35" a="1"/>
  <c r="C30" i="35" s="1"/>
  <c r="C29" i="35" a="1"/>
  <c r="C29" i="35" s="1"/>
  <c r="C27" i="35" a="1"/>
  <c r="C27" i="35" s="1"/>
  <c r="C26" i="35" a="1"/>
  <c r="C26" i="35" s="1"/>
  <c r="C25" i="35" a="1"/>
  <c r="C25" i="35" s="1"/>
  <c r="C24" i="35" a="1"/>
  <c r="C24" i="35" s="1"/>
  <c r="C23" i="35" a="1"/>
  <c r="C23" i="35" s="1"/>
  <c r="C21" i="35" a="1"/>
  <c r="C21" i="35" s="1"/>
  <c r="C20" i="35" a="1"/>
  <c r="C20" i="35" s="1"/>
  <c r="C19" i="35" a="1"/>
  <c r="C19" i="35" s="1"/>
  <c r="C18" i="35" a="1"/>
  <c r="C18" i="35" s="1"/>
  <c r="C17" i="35" a="1"/>
  <c r="C17" i="35" s="1"/>
  <c r="C16" i="35" a="1"/>
  <c r="C16" i="35" s="1"/>
  <c r="C15" i="35" a="1"/>
  <c r="C15" i="35" s="1"/>
  <c r="C13" i="35" a="1"/>
  <c r="C13" i="35" s="1"/>
  <c r="C12" i="35" a="1"/>
  <c r="C12" i="35" s="1"/>
  <c r="C11" i="35" a="1"/>
  <c r="C11" i="35" s="1"/>
  <c r="Q98" i="33" a="1"/>
  <c r="Q98" i="33" s="1"/>
  <c r="Q97" i="33" a="1"/>
  <c r="Q97" i="33" s="1"/>
  <c r="Q95" i="33" a="1"/>
  <c r="Q95" i="33" s="1"/>
  <c r="Q94" i="33" a="1"/>
  <c r="Q94" i="33" s="1"/>
  <c r="Q93" i="33" a="1"/>
  <c r="Q93" i="33" s="1"/>
  <c r="Q92" i="33" a="1"/>
  <c r="Q92" i="33" s="1"/>
  <c r="Q91" i="33" a="1"/>
  <c r="Q91" i="33" s="1"/>
  <c r="Q90" i="33" a="1"/>
  <c r="Q90" i="33" s="1"/>
  <c r="Q89" i="33" a="1"/>
  <c r="Q89" i="33" s="1"/>
  <c r="Q88" i="33" a="1"/>
  <c r="Q88" i="33" s="1"/>
  <c r="Q87" i="33" a="1"/>
  <c r="Q87" i="33" s="1"/>
  <c r="Q85" i="33" a="1"/>
  <c r="Q85" i="33" s="1"/>
  <c r="Q83" i="33" a="1"/>
  <c r="Q83" i="33" s="1"/>
  <c r="Q82" i="33" a="1"/>
  <c r="Q82" i="33" s="1"/>
  <c r="Q81" i="33" a="1"/>
  <c r="Q81" i="33" s="1"/>
  <c r="Q80" i="33" a="1"/>
  <c r="Q80" i="33" s="1"/>
  <c r="Q79" i="33" a="1"/>
  <c r="Q79" i="33" s="1"/>
  <c r="Q78" i="33" a="1"/>
  <c r="Q78" i="33" s="1"/>
  <c r="Q77" i="33" a="1"/>
  <c r="Q77" i="33" s="1"/>
  <c r="Q76" i="33" a="1"/>
  <c r="Q76" i="33" s="1"/>
  <c r="Q75" i="33" a="1"/>
  <c r="Q75" i="33" s="1"/>
  <c r="Q74" i="33" a="1"/>
  <c r="Q74" i="33" s="1"/>
  <c r="Q73" i="33" a="1"/>
  <c r="Q73" i="33" s="1"/>
  <c r="Q70" i="33" a="1"/>
  <c r="Q70" i="33" s="1"/>
  <c r="Q69" i="33" a="1"/>
  <c r="Q69" i="33" s="1"/>
  <c r="Q68" i="33" a="1"/>
  <c r="Q68" i="33" s="1"/>
  <c r="Q67" i="33" a="1"/>
  <c r="Q67" i="33" s="1"/>
  <c r="Q66" i="33" a="1"/>
  <c r="Q66" i="33" s="1"/>
  <c r="Q65" i="33" a="1"/>
  <c r="Q65" i="33" s="1"/>
  <c r="Q62" i="33" a="1"/>
  <c r="Q62" i="33" s="1"/>
  <c r="Q61" i="33" a="1"/>
  <c r="Q61" i="33" s="1"/>
  <c r="Q60" i="33" a="1"/>
  <c r="Q60" i="33" s="1"/>
  <c r="Q59" i="33" a="1"/>
  <c r="Q59" i="33" s="1"/>
  <c r="Q58" i="33" a="1"/>
  <c r="Q58" i="33" s="1"/>
  <c r="Q57" i="33" a="1"/>
  <c r="Q57" i="33" s="1"/>
  <c r="Q56" i="33" a="1"/>
  <c r="Q56" i="33" s="1"/>
  <c r="Q55" i="33" a="1"/>
  <c r="Q55" i="33" s="1"/>
  <c r="Q54" i="33" a="1"/>
  <c r="Q54" i="33" s="1"/>
  <c r="Q53" i="33" a="1"/>
  <c r="Q53" i="33" s="1"/>
  <c r="Q52" i="33" a="1"/>
  <c r="Q52" i="33" s="1"/>
  <c r="Q51" i="33" a="1"/>
  <c r="Q51" i="33" s="1"/>
  <c r="Q50" i="33" a="1"/>
  <c r="Q50" i="33" s="1"/>
  <c r="Q49" i="33" a="1"/>
  <c r="Q49" i="33" s="1"/>
  <c r="Q48" i="33" a="1"/>
  <c r="Q48" i="33" s="1"/>
  <c r="Q47" i="33" a="1"/>
  <c r="Q47" i="33" s="1"/>
  <c r="Q46" i="33" a="1"/>
  <c r="Q46" i="33" s="1"/>
  <c r="Q45" i="33" a="1"/>
  <c r="Q45" i="33" s="1"/>
  <c r="Q44" i="33" a="1"/>
  <c r="Q44" i="33" s="1"/>
  <c r="Q43" i="33" a="1"/>
  <c r="Q43" i="33" s="1"/>
  <c r="Q42" i="33" a="1"/>
  <c r="Q42" i="33" s="1"/>
  <c r="Q40" i="33" a="1"/>
  <c r="Q40" i="33" s="1"/>
  <c r="Q39" i="33" a="1"/>
  <c r="Q39" i="33" s="1"/>
  <c r="Q38" i="33" a="1"/>
  <c r="Q38" i="33" s="1"/>
  <c r="Q37" i="33" a="1"/>
  <c r="Q37" i="33" s="1"/>
  <c r="Q36" i="33" a="1"/>
  <c r="Q36" i="33" s="1"/>
  <c r="Q35" i="33" a="1"/>
  <c r="Q35" i="33" s="1"/>
  <c r="Q34" i="33" a="1"/>
  <c r="Q34" i="33" s="1"/>
  <c r="Q32" i="33" a="1"/>
  <c r="Q32" i="33" s="1"/>
  <c r="Q31" i="33" a="1"/>
  <c r="Q31" i="33" s="1"/>
  <c r="Q30" i="33" a="1"/>
  <c r="Q30" i="33" s="1"/>
  <c r="Q29" i="33" a="1"/>
  <c r="Q29" i="33" s="1"/>
  <c r="Q28" i="33" a="1"/>
  <c r="Q28" i="33" s="1"/>
  <c r="Q27" i="33" a="1"/>
  <c r="Q27" i="33" s="1"/>
  <c r="Q26" i="33" a="1"/>
  <c r="Q26" i="33" s="1"/>
  <c r="Q25" i="33" a="1"/>
  <c r="Q25" i="33" s="1"/>
  <c r="Q24" i="33" a="1"/>
  <c r="Q24" i="33" s="1"/>
  <c r="Q23" i="33" a="1"/>
  <c r="Q23" i="33" s="1"/>
  <c r="Q22" i="33" a="1"/>
  <c r="Q22" i="33" s="1"/>
  <c r="Q21" i="33" a="1"/>
  <c r="Q21" i="33" s="1"/>
  <c r="Q20" i="33" a="1"/>
  <c r="Q20" i="33" s="1"/>
  <c r="Q19" i="33" a="1"/>
  <c r="Q19" i="33" s="1"/>
  <c r="Q17" i="33" a="1"/>
  <c r="Q17" i="33" s="1"/>
  <c r="Q16" i="33" a="1"/>
  <c r="Q16" i="33" s="1"/>
  <c r="Q15" i="33" a="1"/>
  <c r="Q15" i="33" s="1"/>
  <c r="Q14" i="33" a="1"/>
  <c r="Q14" i="33" s="1"/>
  <c r="Q13" i="33" a="1"/>
  <c r="Q13" i="33" s="1"/>
  <c r="P98" i="33" a="1"/>
  <c r="P98" i="33" s="1"/>
  <c r="P97" i="33" a="1"/>
  <c r="P97" i="33" s="1"/>
  <c r="P95" i="33" a="1"/>
  <c r="P95" i="33" s="1"/>
  <c r="P94" i="33" a="1"/>
  <c r="P94" i="33" s="1"/>
  <c r="P93" i="33" a="1"/>
  <c r="P93" i="33" s="1"/>
  <c r="P92" i="33" a="1"/>
  <c r="P92" i="33" s="1"/>
  <c r="P91" i="33" a="1"/>
  <c r="P91" i="33" s="1"/>
  <c r="P90" i="33" a="1"/>
  <c r="P90" i="33" s="1"/>
  <c r="P89" i="33" a="1"/>
  <c r="P89" i="33" s="1"/>
  <c r="P88" i="33" a="1"/>
  <c r="P88" i="33" s="1"/>
  <c r="P87" i="33" a="1"/>
  <c r="P87" i="33" s="1"/>
  <c r="P85" i="33" a="1"/>
  <c r="P85" i="33" s="1"/>
  <c r="P83" i="33" a="1"/>
  <c r="P83" i="33" s="1"/>
  <c r="P82" i="33" a="1"/>
  <c r="P82" i="33"/>
  <c r="P81" i="33" a="1"/>
  <c r="P81" i="33" s="1"/>
  <c r="P80" i="33" a="1"/>
  <c r="P80" i="33" s="1"/>
  <c r="P79" i="33" a="1"/>
  <c r="P79" i="33" s="1"/>
  <c r="P78" i="33" a="1"/>
  <c r="P78" i="33" s="1"/>
  <c r="P77" i="33" a="1"/>
  <c r="P77" i="33" s="1"/>
  <c r="P76" i="33" a="1"/>
  <c r="P76" i="33" s="1"/>
  <c r="P75" i="33" a="1"/>
  <c r="P75" i="33" s="1"/>
  <c r="P74" i="33" a="1"/>
  <c r="P74" i="33" s="1"/>
  <c r="P73" i="33" a="1"/>
  <c r="P73" i="33" s="1"/>
  <c r="P70" i="33" a="1"/>
  <c r="P70" i="33" s="1"/>
  <c r="P69" i="33" a="1"/>
  <c r="P69" i="33" s="1"/>
  <c r="P68" i="33" a="1"/>
  <c r="P68" i="33" s="1"/>
  <c r="P67" i="33" a="1"/>
  <c r="P67" i="33" s="1"/>
  <c r="P66" i="33" a="1"/>
  <c r="P66" i="33" s="1"/>
  <c r="P65" i="33" a="1"/>
  <c r="P65" i="33" s="1"/>
  <c r="P62" i="33" a="1"/>
  <c r="P62" i="33" s="1"/>
  <c r="P61" i="33" a="1"/>
  <c r="P61" i="33" s="1"/>
  <c r="P60" i="33" a="1"/>
  <c r="P60" i="33" s="1"/>
  <c r="P59" i="33" a="1"/>
  <c r="P59" i="33" s="1"/>
  <c r="P58" i="33" a="1"/>
  <c r="P58" i="33" s="1"/>
  <c r="P57" i="33" a="1"/>
  <c r="P57" i="33" s="1"/>
  <c r="P56" i="33" a="1"/>
  <c r="P56" i="33" s="1"/>
  <c r="P55" i="33" a="1"/>
  <c r="P55" i="33" s="1"/>
  <c r="P54" i="33" a="1"/>
  <c r="P54" i="33" s="1"/>
  <c r="P53" i="33" a="1"/>
  <c r="P53" i="33" s="1"/>
  <c r="P52" i="33" a="1"/>
  <c r="P52" i="33" s="1"/>
  <c r="P51" i="33" a="1"/>
  <c r="P51" i="33" s="1"/>
  <c r="P50" i="33" a="1"/>
  <c r="P50" i="33" s="1"/>
  <c r="P49" i="33" a="1"/>
  <c r="P49" i="33" s="1"/>
  <c r="P48" i="33" a="1"/>
  <c r="P48" i="33" s="1"/>
  <c r="P47" i="33" a="1"/>
  <c r="P47" i="33" s="1"/>
  <c r="P46" i="33" a="1"/>
  <c r="P46" i="33" s="1"/>
  <c r="P45" i="33" a="1"/>
  <c r="P45" i="33" s="1"/>
  <c r="P44" i="33" a="1"/>
  <c r="P44" i="33" s="1"/>
  <c r="P43" i="33" a="1"/>
  <c r="P43" i="33" s="1"/>
  <c r="P42" i="33" a="1"/>
  <c r="P42" i="33" s="1"/>
  <c r="P40" i="33" a="1"/>
  <c r="P40" i="33" s="1"/>
  <c r="P39" i="33" a="1"/>
  <c r="P39" i="33" s="1"/>
  <c r="P38" i="33" a="1"/>
  <c r="P38" i="33" s="1"/>
  <c r="P37" i="33" a="1"/>
  <c r="P37" i="33" s="1"/>
  <c r="P36" i="33" a="1"/>
  <c r="P36" i="33" s="1"/>
  <c r="P35" i="33" a="1"/>
  <c r="P35" i="33" s="1"/>
  <c r="P34" i="33" a="1"/>
  <c r="P34" i="33" s="1"/>
  <c r="P32" i="33" a="1"/>
  <c r="P32" i="33" s="1"/>
  <c r="P31" i="33" a="1"/>
  <c r="P31" i="33" s="1"/>
  <c r="P30" i="33" a="1"/>
  <c r="P30" i="33" s="1"/>
  <c r="P29" i="33" a="1"/>
  <c r="P29" i="33" s="1"/>
  <c r="P28" i="33" a="1"/>
  <c r="P28" i="33" s="1"/>
  <c r="P27" i="33" a="1"/>
  <c r="P27" i="33" s="1"/>
  <c r="P26" i="33" a="1"/>
  <c r="P26" i="33" s="1"/>
  <c r="P25" i="33" a="1"/>
  <c r="P25" i="33" s="1"/>
  <c r="P24" i="33" a="1"/>
  <c r="P24" i="33" s="1"/>
  <c r="P23" i="33" a="1"/>
  <c r="P23" i="33" s="1"/>
  <c r="P22" i="33" a="1"/>
  <c r="P22" i="33" s="1"/>
  <c r="P21" i="33" a="1"/>
  <c r="P21" i="33" s="1"/>
  <c r="P20" i="33" a="1"/>
  <c r="P20" i="33" s="1"/>
  <c r="P19" i="33" a="1"/>
  <c r="P19" i="33" s="1"/>
  <c r="P17" i="33" a="1"/>
  <c r="P17" i="33" s="1"/>
  <c r="P16" i="33" a="1"/>
  <c r="P16" i="33" s="1"/>
  <c r="P15" i="33" a="1"/>
  <c r="P15" i="33" s="1"/>
  <c r="P14" i="33" a="1"/>
  <c r="P14" i="33" s="1"/>
  <c r="P13" i="33" a="1"/>
  <c r="P13" i="33" s="1"/>
  <c r="O98" i="33" a="1"/>
  <c r="O98" i="33" s="1"/>
  <c r="O97" i="33" a="1"/>
  <c r="O97" i="33" s="1"/>
  <c r="O95" i="33" a="1"/>
  <c r="O95" i="33" s="1"/>
  <c r="O94" i="33" a="1"/>
  <c r="O94" i="33" s="1"/>
  <c r="O93" i="33" a="1"/>
  <c r="O93" i="33" s="1"/>
  <c r="O92" i="33" a="1"/>
  <c r="O92" i="33" s="1"/>
  <c r="O91" i="33" a="1"/>
  <c r="O91" i="33" s="1"/>
  <c r="O90" i="33" a="1"/>
  <c r="O90" i="33" s="1"/>
  <c r="O89" i="33" a="1"/>
  <c r="O89" i="33" s="1"/>
  <c r="O88" i="33" a="1"/>
  <c r="O88" i="33" s="1"/>
  <c r="O87" i="33" a="1"/>
  <c r="O87" i="33" s="1"/>
  <c r="O85" i="33" a="1"/>
  <c r="O85" i="33" s="1"/>
  <c r="O83" i="33" a="1"/>
  <c r="O83" i="33"/>
  <c r="O82" i="33" a="1"/>
  <c r="O82" i="33" s="1"/>
  <c r="O81" i="33" a="1"/>
  <c r="O81" i="33" s="1"/>
  <c r="O80" i="33" a="1"/>
  <c r="O80" i="33" s="1"/>
  <c r="O79" i="33" a="1"/>
  <c r="O79" i="33" s="1"/>
  <c r="O78" i="33" a="1"/>
  <c r="O78" i="33" s="1"/>
  <c r="O77" i="33" a="1"/>
  <c r="O77" i="33" s="1"/>
  <c r="O76" i="33" a="1"/>
  <c r="O76" i="33" s="1"/>
  <c r="O75" i="33" a="1"/>
  <c r="O75" i="33" s="1"/>
  <c r="O74" i="33" a="1"/>
  <c r="O74" i="33" s="1"/>
  <c r="O73" i="33" a="1"/>
  <c r="O73" i="33" s="1"/>
  <c r="O70" i="33" a="1"/>
  <c r="O70" i="33" s="1"/>
  <c r="O69" i="33" a="1"/>
  <c r="O69" i="33" s="1"/>
  <c r="O68" i="33" a="1"/>
  <c r="O68" i="33" s="1"/>
  <c r="O67" i="33" a="1"/>
  <c r="O67" i="33" s="1"/>
  <c r="O66" i="33" a="1"/>
  <c r="O66" i="33" s="1"/>
  <c r="O65" i="33" a="1"/>
  <c r="O65" i="33" s="1"/>
  <c r="O62" i="33" a="1"/>
  <c r="O62" i="33" s="1"/>
  <c r="O61" i="33" a="1"/>
  <c r="O61" i="33" s="1"/>
  <c r="O60" i="33" a="1"/>
  <c r="O60" i="33" s="1"/>
  <c r="O59" i="33" a="1"/>
  <c r="O59" i="33" s="1"/>
  <c r="O58" i="33" a="1"/>
  <c r="O58" i="33" s="1"/>
  <c r="O57" i="33" a="1"/>
  <c r="O57" i="33" s="1"/>
  <c r="O56" i="33" a="1"/>
  <c r="O56" i="33" s="1"/>
  <c r="O55" i="33" a="1"/>
  <c r="O55" i="33" s="1"/>
  <c r="O54" i="33" a="1"/>
  <c r="O54" i="33" s="1"/>
  <c r="O53" i="33" a="1"/>
  <c r="O53" i="33" s="1"/>
  <c r="O52" i="33" a="1"/>
  <c r="O52" i="33" s="1"/>
  <c r="O51" i="33" a="1"/>
  <c r="O51" i="33" s="1"/>
  <c r="O50" i="33" a="1"/>
  <c r="O50" i="33" s="1"/>
  <c r="O49" i="33" a="1"/>
  <c r="O49" i="33" s="1"/>
  <c r="O48" i="33" a="1"/>
  <c r="O48" i="33" s="1"/>
  <c r="O47" i="33" a="1"/>
  <c r="O47" i="33" s="1"/>
  <c r="O46" i="33" a="1"/>
  <c r="O46" i="33" s="1"/>
  <c r="O45" i="33" a="1"/>
  <c r="O45" i="33" s="1"/>
  <c r="O44" i="33" a="1"/>
  <c r="O44" i="33" s="1"/>
  <c r="O43" i="33" a="1"/>
  <c r="O43" i="33" s="1"/>
  <c r="O42" i="33" a="1"/>
  <c r="O42" i="33" s="1"/>
  <c r="O40" i="33" a="1"/>
  <c r="O40" i="33" s="1"/>
  <c r="O39" i="33" a="1"/>
  <c r="O39" i="33" s="1"/>
  <c r="O38" i="33" a="1"/>
  <c r="O38" i="33" s="1"/>
  <c r="O37" i="33" a="1"/>
  <c r="O37" i="33" s="1"/>
  <c r="O36" i="33" a="1"/>
  <c r="O36" i="33" s="1"/>
  <c r="O35" i="33" a="1"/>
  <c r="O35" i="33" s="1"/>
  <c r="O34" i="33" a="1"/>
  <c r="O34" i="33" s="1"/>
  <c r="O32" i="33" a="1"/>
  <c r="O32" i="33" s="1"/>
  <c r="O31" i="33" a="1"/>
  <c r="O31" i="33" s="1"/>
  <c r="O30" i="33" a="1"/>
  <c r="O30" i="33" s="1"/>
  <c r="O29" i="33" a="1"/>
  <c r="O29" i="33" s="1"/>
  <c r="O28" i="33" a="1"/>
  <c r="O28" i="33" s="1"/>
  <c r="O27" i="33" a="1"/>
  <c r="O27" i="33" s="1"/>
  <c r="O26" i="33" a="1"/>
  <c r="O26" i="33" s="1"/>
  <c r="O25" i="33" a="1"/>
  <c r="O25" i="33" s="1"/>
  <c r="O24" i="33" a="1"/>
  <c r="O24" i="33" s="1"/>
  <c r="O23" i="33" a="1"/>
  <c r="O23" i="33" s="1"/>
  <c r="O22" i="33" a="1"/>
  <c r="O22" i="33" s="1"/>
  <c r="O21" i="33" a="1"/>
  <c r="O21" i="33" s="1"/>
  <c r="O20" i="33" a="1"/>
  <c r="O20" i="33" s="1"/>
  <c r="O19" i="33" a="1"/>
  <c r="O19" i="33" s="1"/>
  <c r="O17" i="33" a="1"/>
  <c r="O17" i="33" s="1"/>
  <c r="O16" i="33" a="1"/>
  <c r="O16" i="33" s="1"/>
  <c r="O15" i="33" a="1"/>
  <c r="O15" i="33" s="1"/>
  <c r="O14" i="33" a="1"/>
  <c r="O14" i="33" s="1"/>
  <c r="O13" i="33" a="1"/>
  <c r="O13" i="33" s="1"/>
  <c r="N98" i="33" a="1"/>
  <c r="N98" i="33" s="1"/>
  <c r="N97" i="33" a="1"/>
  <c r="N97" i="33" s="1"/>
  <c r="N95" i="33" a="1"/>
  <c r="N95" i="33" s="1"/>
  <c r="N94" i="33" a="1"/>
  <c r="N94" i="33" s="1"/>
  <c r="N93" i="33" a="1"/>
  <c r="N93" i="33" s="1"/>
  <c r="N92" i="33" a="1"/>
  <c r="N92" i="33" s="1"/>
  <c r="N91" i="33" a="1"/>
  <c r="N91" i="33" s="1"/>
  <c r="N90" i="33" a="1"/>
  <c r="N90" i="33" s="1"/>
  <c r="N89" i="33" a="1"/>
  <c r="N89" i="33" s="1"/>
  <c r="N88" i="33" a="1"/>
  <c r="N88" i="33"/>
  <c r="N87" i="33" a="1"/>
  <c r="N87" i="33" s="1"/>
  <c r="N85" i="33" a="1"/>
  <c r="N85" i="33" s="1"/>
  <c r="N83" i="33" a="1"/>
  <c r="N83" i="33" s="1"/>
  <c r="N82" i="33" a="1"/>
  <c r="N82" i="33" s="1"/>
  <c r="N81" i="33" a="1"/>
  <c r="N81" i="33" s="1"/>
  <c r="N80" i="33" a="1"/>
  <c r="N80" i="33" s="1"/>
  <c r="N79" i="33" a="1"/>
  <c r="N79" i="33" s="1"/>
  <c r="N78" i="33" a="1"/>
  <c r="N78" i="33" s="1"/>
  <c r="N77" i="33" a="1"/>
  <c r="N77" i="33" s="1"/>
  <c r="N76" i="33" a="1"/>
  <c r="N76" i="33" s="1"/>
  <c r="N75" i="33" a="1"/>
  <c r="N75" i="33" s="1"/>
  <c r="N74" i="33" a="1"/>
  <c r="N74" i="33" s="1"/>
  <c r="N73" i="33" a="1"/>
  <c r="N73" i="33" s="1"/>
  <c r="N70" i="33" a="1"/>
  <c r="N70" i="33" s="1"/>
  <c r="N69" i="33" a="1"/>
  <c r="N69" i="33" s="1"/>
  <c r="N68" i="33" a="1"/>
  <c r="N68" i="33" s="1"/>
  <c r="N67" i="33" a="1"/>
  <c r="N67" i="33" s="1"/>
  <c r="N66" i="33" a="1"/>
  <c r="N66" i="33" s="1"/>
  <c r="N65" i="33" a="1"/>
  <c r="N65" i="33" s="1"/>
  <c r="N62" i="33" a="1"/>
  <c r="N62" i="33" s="1"/>
  <c r="N61" i="33" a="1"/>
  <c r="N61" i="33" s="1"/>
  <c r="N60" i="33" a="1"/>
  <c r="N60" i="33" s="1"/>
  <c r="N59" i="33" a="1"/>
  <c r="N59" i="33" s="1"/>
  <c r="N58" i="33" a="1"/>
  <c r="N58" i="33" s="1"/>
  <c r="N57" i="33" a="1"/>
  <c r="N57" i="33" s="1"/>
  <c r="N56" i="33" a="1"/>
  <c r="N56" i="33" s="1"/>
  <c r="N55" i="33" a="1"/>
  <c r="N55" i="33" s="1"/>
  <c r="N54" i="33" a="1"/>
  <c r="N54" i="33" s="1"/>
  <c r="N53" i="33" a="1"/>
  <c r="N53" i="33" s="1"/>
  <c r="N52" i="33" a="1"/>
  <c r="N52" i="33" s="1"/>
  <c r="N51" i="33" a="1"/>
  <c r="N51" i="33" s="1"/>
  <c r="N50" i="33" a="1"/>
  <c r="N50" i="33" s="1"/>
  <c r="N49" i="33" a="1"/>
  <c r="N49" i="33" s="1"/>
  <c r="N48" i="33" a="1"/>
  <c r="N48" i="33" s="1"/>
  <c r="N47" i="33" a="1"/>
  <c r="N47" i="33" s="1"/>
  <c r="N46" i="33" a="1"/>
  <c r="N46" i="33" s="1"/>
  <c r="N45" i="33" a="1"/>
  <c r="N45" i="33" s="1"/>
  <c r="N44" i="33" a="1"/>
  <c r="N44" i="33" s="1"/>
  <c r="N43" i="33" a="1"/>
  <c r="N43" i="33" s="1"/>
  <c r="N42" i="33" a="1"/>
  <c r="N42" i="33" s="1"/>
  <c r="N40" i="33" a="1"/>
  <c r="N40" i="33" s="1"/>
  <c r="N39" i="33" a="1"/>
  <c r="N39" i="33" s="1"/>
  <c r="N38" i="33" a="1"/>
  <c r="N38" i="33" s="1"/>
  <c r="N37" i="33" a="1"/>
  <c r="N37" i="33" s="1"/>
  <c r="N36" i="33" a="1"/>
  <c r="N36" i="33" s="1"/>
  <c r="N35" i="33" a="1"/>
  <c r="N35" i="33" s="1"/>
  <c r="N34" i="33" a="1"/>
  <c r="N34" i="33" s="1"/>
  <c r="N32" i="33" a="1"/>
  <c r="N32" i="33" s="1"/>
  <c r="N31" i="33" a="1"/>
  <c r="N31" i="33" s="1"/>
  <c r="N30" i="33" a="1"/>
  <c r="N30" i="33" s="1"/>
  <c r="N29" i="33" a="1"/>
  <c r="N29" i="33" s="1"/>
  <c r="N28" i="33" a="1"/>
  <c r="N28" i="33" s="1"/>
  <c r="N27" i="33" a="1"/>
  <c r="N27" i="33" s="1"/>
  <c r="N26" i="33" a="1"/>
  <c r="N26" i="33" s="1"/>
  <c r="N25" i="33" a="1"/>
  <c r="N25" i="33" s="1"/>
  <c r="N24" i="33" a="1"/>
  <c r="N24" i="33" s="1"/>
  <c r="N23" i="33" a="1"/>
  <c r="N23" i="33" s="1"/>
  <c r="N22" i="33" a="1"/>
  <c r="N22" i="33" s="1"/>
  <c r="N21" i="33" a="1"/>
  <c r="N21" i="33" s="1"/>
  <c r="N20" i="33" a="1"/>
  <c r="N20" i="33" s="1"/>
  <c r="N19" i="33" a="1"/>
  <c r="N19" i="33" s="1"/>
  <c r="N17" i="33" a="1"/>
  <c r="N17" i="33" s="1"/>
  <c r="N16" i="33" a="1"/>
  <c r="N16" i="33" s="1"/>
  <c r="N15" i="33" a="1"/>
  <c r="N15" i="33" s="1"/>
  <c r="N14" i="33" a="1"/>
  <c r="N14" i="33" s="1"/>
  <c r="N13" i="33" a="1"/>
  <c r="N13" i="33" s="1"/>
  <c r="M98" i="33" a="1"/>
  <c r="M98" i="33" s="1"/>
  <c r="M97" i="33" a="1"/>
  <c r="M97" i="33" s="1"/>
  <c r="M95" i="33" a="1"/>
  <c r="M95" i="33" s="1"/>
  <c r="M94" i="33" a="1"/>
  <c r="M94" i="33" s="1"/>
  <c r="M93" i="33" a="1"/>
  <c r="M93" i="33" s="1"/>
  <c r="M92" i="33" a="1"/>
  <c r="M92" i="33" s="1"/>
  <c r="M91" i="33" a="1"/>
  <c r="M91" i="33" s="1"/>
  <c r="M90" i="33" a="1"/>
  <c r="M90" i="33" s="1"/>
  <c r="M89" i="33" a="1"/>
  <c r="M89" i="33" s="1"/>
  <c r="M88" i="33" a="1"/>
  <c r="M88" i="33" s="1"/>
  <c r="M87" i="33" a="1"/>
  <c r="M87" i="33" s="1"/>
  <c r="M85" i="33" a="1"/>
  <c r="M85" i="33" s="1"/>
  <c r="M83" i="33" a="1"/>
  <c r="M83" i="33" s="1"/>
  <c r="M82" i="33" a="1"/>
  <c r="M82" i="33" s="1"/>
  <c r="M81" i="33" a="1"/>
  <c r="M81" i="33" s="1"/>
  <c r="M80" i="33" a="1"/>
  <c r="M80" i="33" s="1"/>
  <c r="M79" i="33" a="1"/>
  <c r="M79" i="33" s="1"/>
  <c r="M78" i="33" a="1"/>
  <c r="M78" i="33" s="1"/>
  <c r="M77" i="33" a="1"/>
  <c r="M77" i="33" s="1"/>
  <c r="M76" i="33" a="1"/>
  <c r="M76" i="33" s="1"/>
  <c r="M75" i="33" a="1"/>
  <c r="M75" i="33" s="1"/>
  <c r="M74" i="33" a="1"/>
  <c r="M74" i="33" s="1"/>
  <c r="M73" i="33" a="1"/>
  <c r="M73" i="33" s="1"/>
  <c r="M70" i="33" a="1"/>
  <c r="M70" i="33" s="1"/>
  <c r="M69" i="33" a="1"/>
  <c r="M69" i="33" s="1"/>
  <c r="M68" i="33" a="1"/>
  <c r="M68" i="33" s="1"/>
  <c r="M67" i="33" a="1"/>
  <c r="M67" i="33" s="1"/>
  <c r="M66" i="33" a="1"/>
  <c r="M66" i="33" s="1"/>
  <c r="M65" i="33" a="1"/>
  <c r="M65" i="33" s="1"/>
  <c r="M62" i="33" a="1"/>
  <c r="M62" i="33" s="1"/>
  <c r="M61" i="33" a="1"/>
  <c r="M61" i="33" s="1"/>
  <c r="M60" i="33" a="1"/>
  <c r="M60" i="33" s="1"/>
  <c r="M59" i="33" a="1"/>
  <c r="M59" i="33" s="1"/>
  <c r="M58" i="33" a="1"/>
  <c r="M58" i="33" s="1"/>
  <c r="M57" i="33" a="1"/>
  <c r="M57" i="33" s="1"/>
  <c r="M56" i="33" a="1"/>
  <c r="M56" i="33" s="1"/>
  <c r="M55" i="33" a="1"/>
  <c r="M55" i="33" s="1"/>
  <c r="M54" i="33" a="1"/>
  <c r="M54" i="33" s="1"/>
  <c r="M53" i="33" a="1"/>
  <c r="M53" i="33" s="1"/>
  <c r="M52" i="33" a="1"/>
  <c r="M52" i="33" s="1"/>
  <c r="M51" i="33" a="1"/>
  <c r="M51" i="33" s="1"/>
  <c r="M50" i="33" a="1"/>
  <c r="M50" i="33" s="1"/>
  <c r="M49" i="33" a="1"/>
  <c r="M49" i="33" s="1"/>
  <c r="M48" i="33" a="1"/>
  <c r="M48" i="33" s="1"/>
  <c r="M47" i="33" a="1"/>
  <c r="M47" i="33" s="1"/>
  <c r="M46" i="33" a="1"/>
  <c r="M46" i="33" s="1"/>
  <c r="M45" i="33" a="1"/>
  <c r="M45" i="33" s="1"/>
  <c r="M44" i="33" a="1"/>
  <c r="M44" i="33" s="1"/>
  <c r="M43" i="33" a="1"/>
  <c r="M43" i="33"/>
  <c r="M42" i="33" a="1"/>
  <c r="M42" i="33" s="1"/>
  <c r="M40" i="33" a="1"/>
  <c r="M40" i="33" s="1"/>
  <c r="M39" i="33" a="1"/>
  <c r="M39" i="33" s="1"/>
  <c r="M38" i="33" a="1"/>
  <c r="M38" i="33" s="1"/>
  <c r="M37" i="33" a="1"/>
  <c r="M37" i="33" s="1"/>
  <c r="M36" i="33" a="1"/>
  <c r="M36" i="33" s="1"/>
  <c r="M35" i="33" a="1"/>
  <c r="M35" i="33" s="1"/>
  <c r="M34" i="33" a="1"/>
  <c r="M34" i="33" s="1"/>
  <c r="M32" i="33" a="1"/>
  <c r="M32" i="33" s="1"/>
  <c r="M31" i="33" a="1"/>
  <c r="M31" i="33" s="1"/>
  <c r="M30" i="33" a="1"/>
  <c r="M30" i="33" s="1"/>
  <c r="M29" i="33" a="1"/>
  <c r="M29" i="33" s="1"/>
  <c r="M28" i="33" a="1"/>
  <c r="M28" i="33" s="1"/>
  <c r="M27" i="33" a="1"/>
  <c r="M27" i="33" s="1"/>
  <c r="M26" i="33" a="1"/>
  <c r="M26" i="33" s="1"/>
  <c r="M25" i="33" a="1"/>
  <c r="M25" i="33" s="1"/>
  <c r="M24" i="33" a="1"/>
  <c r="M24" i="33" s="1"/>
  <c r="M23" i="33" a="1"/>
  <c r="M23" i="33" s="1"/>
  <c r="M22" i="33" a="1"/>
  <c r="M22" i="33" s="1"/>
  <c r="M21" i="33" a="1"/>
  <c r="M21" i="33" s="1"/>
  <c r="M20" i="33" a="1"/>
  <c r="M20" i="33" s="1"/>
  <c r="M19" i="33" a="1"/>
  <c r="M19" i="33" s="1"/>
  <c r="M17" i="33" a="1"/>
  <c r="M17" i="33" s="1"/>
  <c r="M16" i="33" a="1"/>
  <c r="M16" i="33" s="1"/>
  <c r="M15" i="33" a="1"/>
  <c r="M15" i="33" s="1"/>
  <c r="M14" i="33" a="1"/>
  <c r="M14" i="33" s="1"/>
  <c r="M13" i="33" a="1"/>
  <c r="M13" i="33" s="1"/>
  <c r="L98" i="33" a="1"/>
  <c r="L98" i="33" s="1"/>
  <c r="L97" i="33" a="1"/>
  <c r="L97" i="33" s="1"/>
  <c r="L95" i="33" a="1"/>
  <c r="L95" i="33" s="1"/>
  <c r="L94" i="33" a="1"/>
  <c r="L94" i="33" s="1"/>
  <c r="L93" i="33" a="1"/>
  <c r="L93" i="33" s="1"/>
  <c r="L92" i="33" a="1"/>
  <c r="L92" i="33" s="1"/>
  <c r="L91" i="33" a="1"/>
  <c r="L91" i="33" s="1"/>
  <c r="L90" i="33" a="1"/>
  <c r="L90" i="33" s="1"/>
  <c r="L89" i="33" a="1"/>
  <c r="L89" i="33" s="1"/>
  <c r="L88" i="33" a="1"/>
  <c r="L88" i="33" s="1"/>
  <c r="L87" i="33" a="1"/>
  <c r="L87" i="33" s="1"/>
  <c r="L85" i="33" a="1"/>
  <c r="L85" i="33" s="1"/>
  <c r="L83" i="33" a="1"/>
  <c r="L83" i="33" s="1"/>
  <c r="L82" i="33" a="1"/>
  <c r="L82" i="33" s="1"/>
  <c r="L81" i="33" a="1"/>
  <c r="L81" i="33" s="1"/>
  <c r="L80" i="33" a="1"/>
  <c r="L80" i="33" s="1"/>
  <c r="L79" i="33" a="1"/>
  <c r="L79" i="33" s="1"/>
  <c r="L78" i="33" a="1"/>
  <c r="L78" i="33" s="1"/>
  <c r="L77" i="33" a="1"/>
  <c r="L77" i="33" s="1"/>
  <c r="L76" i="33" a="1"/>
  <c r="L76" i="33" s="1"/>
  <c r="L75" i="33" a="1"/>
  <c r="L75" i="33" s="1"/>
  <c r="L74" i="33" a="1"/>
  <c r="L74" i="33" s="1"/>
  <c r="L73" i="33" a="1"/>
  <c r="L73" i="33" s="1"/>
  <c r="L70" i="33" a="1"/>
  <c r="L70" i="33" s="1"/>
  <c r="L69" i="33" a="1"/>
  <c r="L69" i="33" s="1"/>
  <c r="L68" i="33" a="1"/>
  <c r="L68" i="33" s="1"/>
  <c r="L67" i="33" a="1"/>
  <c r="L67" i="33" s="1"/>
  <c r="L66" i="33" a="1"/>
  <c r="L66" i="33" s="1"/>
  <c r="L65" i="33" a="1"/>
  <c r="L65" i="33" s="1"/>
  <c r="L62" i="33" a="1"/>
  <c r="L62" i="33" s="1"/>
  <c r="L61" i="33" a="1"/>
  <c r="L61" i="33" s="1"/>
  <c r="L60" i="33" a="1"/>
  <c r="L60" i="33" s="1"/>
  <c r="L59" i="33" a="1"/>
  <c r="L59" i="33" s="1"/>
  <c r="L58" i="33" a="1"/>
  <c r="L58" i="33" s="1"/>
  <c r="L57" i="33" a="1"/>
  <c r="L57" i="33" s="1"/>
  <c r="L56" i="33" a="1"/>
  <c r="L56" i="33" s="1"/>
  <c r="L55" i="33" a="1"/>
  <c r="L55" i="33" s="1"/>
  <c r="L54" i="33" a="1"/>
  <c r="L54" i="33" s="1"/>
  <c r="L53" i="33" a="1"/>
  <c r="L53" i="33" s="1"/>
  <c r="L52" i="33" a="1"/>
  <c r="L52" i="33" s="1"/>
  <c r="L51" i="33" a="1"/>
  <c r="L51" i="33" s="1"/>
  <c r="L50" i="33" a="1"/>
  <c r="L50" i="33" s="1"/>
  <c r="L49" i="33" a="1"/>
  <c r="L49" i="33" s="1"/>
  <c r="L48" i="33" a="1"/>
  <c r="L48" i="33" s="1"/>
  <c r="L47" i="33" a="1"/>
  <c r="L47" i="33" s="1"/>
  <c r="L46" i="33" a="1"/>
  <c r="L46" i="33" s="1"/>
  <c r="L45" i="33" a="1"/>
  <c r="L45" i="33" s="1"/>
  <c r="L44" i="33" a="1"/>
  <c r="L44" i="33" s="1"/>
  <c r="L43" i="33" a="1"/>
  <c r="L43" i="33" s="1"/>
  <c r="L42" i="33" a="1"/>
  <c r="L42" i="33" s="1"/>
  <c r="L40" i="33" a="1"/>
  <c r="L40" i="33" s="1"/>
  <c r="L39" i="33" a="1"/>
  <c r="L39" i="33" s="1"/>
  <c r="L38" i="33" a="1"/>
  <c r="L38" i="33" s="1"/>
  <c r="L37" i="33" a="1"/>
  <c r="L37" i="33" s="1"/>
  <c r="L36" i="33" a="1"/>
  <c r="L36" i="33" s="1"/>
  <c r="L35" i="33" a="1"/>
  <c r="L35" i="33" s="1"/>
  <c r="L34" i="33" a="1"/>
  <c r="L34" i="33" s="1"/>
  <c r="L32" i="33" a="1"/>
  <c r="L32" i="33" s="1"/>
  <c r="L31" i="33" a="1"/>
  <c r="L31" i="33" s="1"/>
  <c r="L30" i="33" a="1"/>
  <c r="L30" i="33" s="1"/>
  <c r="L29" i="33" a="1"/>
  <c r="L29" i="33" s="1"/>
  <c r="L28" i="33" a="1"/>
  <c r="L28" i="33" s="1"/>
  <c r="L27" i="33" a="1"/>
  <c r="L27" i="33" s="1"/>
  <c r="L26" i="33" a="1"/>
  <c r="L26" i="33"/>
  <c r="L25" i="33" a="1"/>
  <c r="L25" i="33" s="1"/>
  <c r="L24" i="33" a="1"/>
  <c r="L24" i="33" s="1"/>
  <c r="L23" i="33" a="1"/>
  <c r="L23" i="33" s="1"/>
  <c r="L22" i="33" a="1"/>
  <c r="L22" i="33" s="1"/>
  <c r="L21" i="33" a="1"/>
  <c r="L21" i="33" s="1"/>
  <c r="L20" i="33" a="1"/>
  <c r="L20" i="33" s="1"/>
  <c r="L19" i="33" a="1"/>
  <c r="L19" i="33" s="1"/>
  <c r="L17" i="33" a="1"/>
  <c r="L17" i="33" s="1"/>
  <c r="L16" i="33" a="1"/>
  <c r="L16" i="33" s="1"/>
  <c r="L15" i="33" a="1"/>
  <c r="L15" i="33" s="1"/>
  <c r="L14" i="33" a="1"/>
  <c r="L14" i="33" s="1"/>
  <c r="L13" i="33" a="1"/>
  <c r="L13" i="33"/>
  <c r="K98" i="33" a="1"/>
  <c r="K98" i="33" s="1"/>
  <c r="K97" i="33" a="1"/>
  <c r="K97" i="33" s="1"/>
  <c r="K95" i="33" a="1"/>
  <c r="K95" i="33" s="1"/>
  <c r="K94" i="33" a="1"/>
  <c r="K94" i="33" s="1"/>
  <c r="K93" i="33" a="1"/>
  <c r="K93" i="33" s="1"/>
  <c r="K92" i="33" a="1"/>
  <c r="K92" i="33" s="1"/>
  <c r="K91" i="33" a="1"/>
  <c r="K91" i="33" s="1"/>
  <c r="K90" i="33" a="1"/>
  <c r="K90" i="33" s="1"/>
  <c r="K89" i="33" a="1"/>
  <c r="K89" i="33" s="1"/>
  <c r="K88" i="33" a="1"/>
  <c r="K88" i="33" s="1"/>
  <c r="K87" i="33" a="1"/>
  <c r="K87" i="33" s="1"/>
  <c r="K85" i="33" a="1"/>
  <c r="K85" i="33" s="1"/>
  <c r="K83" i="33" a="1"/>
  <c r="K83" i="33" s="1"/>
  <c r="K82" i="33" a="1"/>
  <c r="K82" i="33" s="1"/>
  <c r="K81" i="33" a="1"/>
  <c r="K81" i="33" s="1"/>
  <c r="K80" i="33" a="1"/>
  <c r="K80" i="33" s="1"/>
  <c r="K79" i="33" a="1"/>
  <c r="K79" i="33" s="1"/>
  <c r="K78" i="33" a="1"/>
  <c r="K78" i="33" s="1"/>
  <c r="K77" i="33" a="1"/>
  <c r="K77" i="33" s="1"/>
  <c r="K76" i="33" a="1"/>
  <c r="K76" i="33" s="1"/>
  <c r="K75" i="33" a="1"/>
  <c r="K75" i="33" s="1"/>
  <c r="K74" i="33" a="1"/>
  <c r="K74" i="33" s="1"/>
  <c r="K73" i="33" a="1"/>
  <c r="K73" i="33" s="1"/>
  <c r="K70" i="33" a="1"/>
  <c r="K70" i="33" s="1"/>
  <c r="K69" i="33" a="1"/>
  <c r="K69" i="33" s="1"/>
  <c r="K68" i="33" a="1"/>
  <c r="K68" i="33" s="1"/>
  <c r="K67" i="33" a="1"/>
  <c r="K67" i="33" s="1"/>
  <c r="K66" i="33" a="1"/>
  <c r="K66" i="33" s="1"/>
  <c r="K65" i="33" a="1"/>
  <c r="K65" i="33" s="1"/>
  <c r="K62" i="33" a="1"/>
  <c r="K62" i="33" s="1"/>
  <c r="K61" i="33" a="1"/>
  <c r="K61" i="33" s="1"/>
  <c r="K60" i="33" a="1"/>
  <c r="K60" i="33" s="1"/>
  <c r="K59" i="33" a="1"/>
  <c r="K59" i="33" s="1"/>
  <c r="K58" i="33" a="1"/>
  <c r="K58" i="33" s="1"/>
  <c r="K57" i="33" a="1"/>
  <c r="K57" i="33" s="1"/>
  <c r="K56" i="33" a="1"/>
  <c r="K56" i="33" s="1"/>
  <c r="K55" i="33" a="1"/>
  <c r="K55" i="33" s="1"/>
  <c r="K54" i="33" a="1"/>
  <c r="K54" i="33" s="1"/>
  <c r="K53" i="33" a="1"/>
  <c r="K53" i="33" s="1"/>
  <c r="K52" i="33" a="1"/>
  <c r="K52" i="33" s="1"/>
  <c r="K51" i="33" a="1"/>
  <c r="K51" i="33" s="1"/>
  <c r="K50" i="33" a="1"/>
  <c r="K50" i="33" s="1"/>
  <c r="K49" i="33" a="1"/>
  <c r="K49" i="33" s="1"/>
  <c r="K48" i="33" a="1"/>
  <c r="K48" i="33" s="1"/>
  <c r="K47" i="33" a="1"/>
  <c r="K47" i="33" s="1"/>
  <c r="K46" i="33" a="1"/>
  <c r="K46" i="33" s="1"/>
  <c r="K45" i="33" a="1"/>
  <c r="K45" i="33" s="1"/>
  <c r="K44" i="33" a="1"/>
  <c r="K44" i="33" s="1"/>
  <c r="K43" i="33" a="1"/>
  <c r="K43" i="33" s="1"/>
  <c r="K42" i="33" a="1"/>
  <c r="K42" i="33" s="1"/>
  <c r="K40" i="33" a="1"/>
  <c r="K40" i="33" s="1"/>
  <c r="K39" i="33" a="1"/>
  <c r="K39" i="33" s="1"/>
  <c r="K38" i="33" a="1"/>
  <c r="K38" i="33" s="1"/>
  <c r="K37" i="33" a="1"/>
  <c r="K37" i="33" s="1"/>
  <c r="K36" i="33" a="1"/>
  <c r="K36" i="33" s="1"/>
  <c r="K35" i="33" a="1"/>
  <c r="K35" i="33" s="1"/>
  <c r="K34" i="33" a="1"/>
  <c r="K34" i="33" s="1"/>
  <c r="K32" i="33" a="1"/>
  <c r="K32" i="33" s="1"/>
  <c r="K31" i="33" a="1"/>
  <c r="K31" i="33" s="1"/>
  <c r="K30" i="33" a="1"/>
  <c r="K30" i="33" s="1"/>
  <c r="K29" i="33" a="1"/>
  <c r="K29" i="33" s="1"/>
  <c r="K28" i="33" a="1"/>
  <c r="K28" i="33" s="1"/>
  <c r="K27" i="33" a="1"/>
  <c r="K27" i="33" s="1"/>
  <c r="K26" i="33" a="1"/>
  <c r="K26" i="33" s="1"/>
  <c r="K25" i="33" a="1"/>
  <c r="K25" i="33" s="1"/>
  <c r="K24" i="33" a="1"/>
  <c r="K24" i="33" s="1"/>
  <c r="K23" i="33" a="1"/>
  <c r="K23" i="33" s="1"/>
  <c r="K22" i="33" a="1"/>
  <c r="K22" i="33" s="1"/>
  <c r="K21" i="33" a="1"/>
  <c r="K21" i="33" s="1"/>
  <c r="K20" i="33" a="1"/>
  <c r="K20" i="33" s="1"/>
  <c r="K19" i="33" a="1"/>
  <c r="K19" i="33" s="1"/>
  <c r="K17" i="33" a="1"/>
  <c r="K17" i="33" s="1"/>
  <c r="K16" i="33" a="1"/>
  <c r="K16" i="33" s="1"/>
  <c r="K15" i="33" a="1"/>
  <c r="K15" i="33" s="1"/>
  <c r="K14" i="33" a="1"/>
  <c r="K14" i="33" s="1"/>
  <c r="K13" i="33" a="1"/>
  <c r="K13" i="33" s="1"/>
  <c r="J98" i="33" a="1"/>
  <c r="J98" i="33" s="1"/>
  <c r="J97" i="33" a="1"/>
  <c r="J97" i="33" s="1"/>
  <c r="J95" i="33" a="1"/>
  <c r="J95" i="33" s="1"/>
  <c r="J94" i="33" a="1"/>
  <c r="J94" i="33" s="1"/>
  <c r="J93" i="33" a="1"/>
  <c r="J93" i="33" s="1"/>
  <c r="J92" i="33" a="1"/>
  <c r="J92" i="33" s="1"/>
  <c r="J91" i="33" a="1"/>
  <c r="J91" i="33" s="1"/>
  <c r="J90" i="33" a="1"/>
  <c r="J90" i="33" s="1"/>
  <c r="J89" i="33" a="1"/>
  <c r="J89" i="33" s="1"/>
  <c r="J88" i="33" a="1"/>
  <c r="J88" i="33" s="1"/>
  <c r="J87" i="33" a="1"/>
  <c r="J87" i="33" s="1"/>
  <c r="J85" i="33" a="1"/>
  <c r="J85" i="33" s="1"/>
  <c r="J83" i="33" a="1"/>
  <c r="J83" i="33" s="1"/>
  <c r="J82" i="33" a="1"/>
  <c r="J82" i="33" s="1"/>
  <c r="J81" i="33" a="1"/>
  <c r="J81" i="33" s="1"/>
  <c r="J80" i="33" a="1"/>
  <c r="J80" i="33" s="1"/>
  <c r="J79" i="33" a="1"/>
  <c r="J79" i="33" s="1"/>
  <c r="J78" i="33" a="1"/>
  <c r="J78" i="33" s="1"/>
  <c r="J77" i="33" a="1"/>
  <c r="J77" i="33" s="1"/>
  <c r="J76" i="33" a="1"/>
  <c r="J76" i="33" s="1"/>
  <c r="J75" i="33" a="1"/>
  <c r="J75" i="33" s="1"/>
  <c r="J74" i="33" a="1"/>
  <c r="J74" i="33" s="1"/>
  <c r="J73" i="33" a="1"/>
  <c r="J73" i="33" s="1"/>
  <c r="J70" i="33" a="1"/>
  <c r="J70" i="33" s="1"/>
  <c r="J69" i="33" a="1"/>
  <c r="J69" i="33" s="1"/>
  <c r="J68" i="33" a="1"/>
  <c r="J68" i="33" s="1"/>
  <c r="J67" i="33" a="1"/>
  <c r="J67" i="33" s="1"/>
  <c r="J66" i="33" a="1"/>
  <c r="J66" i="33" s="1"/>
  <c r="J65" i="33" a="1"/>
  <c r="J65" i="33" s="1"/>
  <c r="J62" i="33" a="1"/>
  <c r="J62" i="33" s="1"/>
  <c r="J61" i="33" a="1"/>
  <c r="J61" i="33" s="1"/>
  <c r="J60" i="33" a="1"/>
  <c r="J60" i="33" s="1"/>
  <c r="J59" i="33" a="1"/>
  <c r="J59" i="33" s="1"/>
  <c r="J58" i="33" a="1"/>
  <c r="J58" i="33" s="1"/>
  <c r="J57" i="33" a="1"/>
  <c r="J57" i="33" s="1"/>
  <c r="J56" i="33" a="1"/>
  <c r="J56" i="33" s="1"/>
  <c r="J55" i="33" a="1"/>
  <c r="J55" i="33" s="1"/>
  <c r="J54" i="33" a="1"/>
  <c r="J54" i="33" s="1"/>
  <c r="J53" i="33" a="1"/>
  <c r="J53" i="33" s="1"/>
  <c r="J52" i="33" a="1"/>
  <c r="J52" i="33" s="1"/>
  <c r="J51" i="33" a="1"/>
  <c r="J51" i="33" s="1"/>
  <c r="J50" i="33" a="1"/>
  <c r="J50" i="33" s="1"/>
  <c r="J49" i="33" a="1"/>
  <c r="J49" i="33" s="1"/>
  <c r="J48" i="33" a="1"/>
  <c r="J48" i="33" s="1"/>
  <c r="J47" i="33" a="1"/>
  <c r="J47" i="33" s="1"/>
  <c r="J46" i="33" a="1"/>
  <c r="J46" i="33" s="1"/>
  <c r="J45" i="33" a="1"/>
  <c r="J45" i="33" s="1"/>
  <c r="J44" i="33" a="1"/>
  <c r="J44" i="33" s="1"/>
  <c r="J43" i="33" a="1"/>
  <c r="J43" i="33" s="1"/>
  <c r="J42" i="33" a="1"/>
  <c r="J42" i="33" s="1"/>
  <c r="J40" i="33" a="1"/>
  <c r="J40" i="33" s="1"/>
  <c r="J39" i="33" a="1"/>
  <c r="J39" i="33" s="1"/>
  <c r="J38" i="33" a="1"/>
  <c r="J38" i="33" s="1"/>
  <c r="J37" i="33" a="1"/>
  <c r="J37" i="33" s="1"/>
  <c r="J36" i="33" a="1"/>
  <c r="J36" i="33" s="1"/>
  <c r="J35" i="33" a="1"/>
  <c r="J35" i="33" s="1"/>
  <c r="J34" i="33" a="1"/>
  <c r="J34" i="33" s="1"/>
  <c r="J32" i="33" a="1"/>
  <c r="J32" i="33" s="1"/>
  <c r="J31" i="33" a="1"/>
  <c r="J31" i="33" s="1"/>
  <c r="J30" i="33" a="1"/>
  <c r="J30" i="33" s="1"/>
  <c r="J29" i="33" a="1"/>
  <c r="J29" i="33" s="1"/>
  <c r="J28" i="33" a="1"/>
  <c r="J28" i="33" s="1"/>
  <c r="J27" i="33" a="1"/>
  <c r="J27" i="33" s="1"/>
  <c r="J26" i="33" a="1"/>
  <c r="J26" i="33" s="1"/>
  <c r="J25" i="33" a="1"/>
  <c r="J25" i="33" s="1"/>
  <c r="J24" i="33" a="1"/>
  <c r="J24" i="33" s="1"/>
  <c r="J23" i="33" a="1"/>
  <c r="J23" i="33" s="1"/>
  <c r="J22" i="33" a="1"/>
  <c r="J22" i="33" s="1"/>
  <c r="J21" i="33" a="1"/>
  <c r="J21" i="33" s="1"/>
  <c r="J20" i="33" a="1"/>
  <c r="J20" i="33" s="1"/>
  <c r="J19" i="33" a="1"/>
  <c r="J19" i="33" s="1"/>
  <c r="J17" i="33" a="1"/>
  <c r="J17" i="33" s="1"/>
  <c r="J16" i="33" a="1"/>
  <c r="J16" i="33" s="1"/>
  <c r="J15" i="33" a="1"/>
  <c r="J15" i="33" s="1"/>
  <c r="J14" i="33" a="1"/>
  <c r="J14" i="33" s="1"/>
  <c r="J13" i="33" a="1"/>
  <c r="J13" i="33" s="1"/>
  <c r="I98" i="33" a="1"/>
  <c r="I98" i="33" s="1"/>
  <c r="I97" i="33" a="1"/>
  <c r="I97" i="33" s="1"/>
  <c r="I95" i="33" a="1"/>
  <c r="I95" i="33" s="1"/>
  <c r="I94" i="33" a="1"/>
  <c r="I94" i="33" s="1"/>
  <c r="I93" i="33" a="1"/>
  <c r="I93" i="33" s="1"/>
  <c r="I92" i="33" a="1"/>
  <c r="I92" i="33" s="1"/>
  <c r="I91" i="33" a="1"/>
  <c r="I91" i="33" s="1"/>
  <c r="I90" i="33" a="1"/>
  <c r="I90" i="33" s="1"/>
  <c r="I89" i="33" a="1"/>
  <c r="I89" i="33" s="1"/>
  <c r="I88" i="33" a="1"/>
  <c r="I88" i="33" s="1"/>
  <c r="I87" i="33" a="1"/>
  <c r="I87" i="33" s="1"/>
  <c r="I85" i="33" a="1"/>
  <c r="I85" i="33" s="1"/>
  <c r="I83" i="33" a="1"/>
  <c r="I83" i="33" s="1"/>
  <c r="I82" i="33" a="1"/>
  <c r="I82" i="33" s="1"/>
  <c r="I81" i="33" a="1"/>
  <c r="I81" i="33" s="1"/>
  <c r="I80" i="33" a="1"/>
  <c r="I80" i="33" s="1"/>
  <c r="I79" i="33" a="1"/>
  <c r="I79" i="33" s="1"/>
  <c r="I78" i="33" a="1"/>
  <c r="I78" i="33" s="1"/>
  <c r="I77" i="33" a="1"/>
  <c r="I77" i="33" s="1"/>
  <c r="I76" i="33" a="1"/>
  <c r="I76" i="33" s="1"/>
  <c r="I75" i="33" a="1"/>
  <c r="I75" i="33" s="1"/>
  <c r="I74" i="33" a="1"/>
  <c r="I74" i="33" s="1"/>
  <c r="I73" i="33" a="1"/>
  <c r="I73" i="33" s="1"/>
  <c r="I70" i="33" a="1"/>
  <c r="I70" i="33" s="1"/>
  <c r="I69" i="33" a="1"/>
  <c r="I69" i="33" s="1"/>
  <c r="I68" i="33" a="1"/>
  <c r="I68" i="33" s="1"/>
  <c r="I67" i="33" a="1"/>
  <c r="I67" i="33" s="1"/>
  <c r="I66" i="33" a="1"/>
  <c r="I66" i="33" s="1"/>
  <c r="I65" i="33" a="1"/>
  <c r="I65" i="33" s="1"/>
  <c r="I62" i="33" a="1"/>
  <c r="I62" i="33" s="1"/>
  <c r="I61" i="33" a="1"/>
  <c r="I61" i="33" s="1"/>
  <c r="I60" i="33" a="1"/>
  <c r="I60" i="33" s="1"/>
  <c r="I59" i="33" a="1"/>
  <c r="I59" i="33" s="1"/>
  <c r="I58" i="33" a="1"/>
  <c r="I58" i="33" s="1"/>
  <c r="I57" i="33" a="1"/>
  <c r="I57" i="33" s="1"/>
  <c r="I56" i="33" a="1"/>
  <c r="I56" i="33" s="1"/>
  <c r="I55" i="33" a="1"/>
  <c r="I55" i="33" s="1"/>
  <c r="I54" i="33" a="1"/>
  <c r="I54" i="33" s="1"/>
  <c r="I53" i="33" a="1"/>
  <c r="I53" i="33" s="1"/>
  <c r="I52" i="33" a="1"/>
  <c r="I52" i="33" s="1"/>
  <c r="I51" i="33" a="1"/>
  <c r="I51" i="33" s="1"/>
  <c r="I50" i="33" a="1"/>
  <c r="I50" i="33" s="1"/>
  <c r="I49" i="33" a="1"/>
  <c r="I49" i="33" s="1"/>
  <c r="I48" i="33" a="1"/>
  <c r="I48" i="33" s="1"/>
  <c r="I47" i="33" a="1"/>
  <c r="I47" i="33" s="1"/>
  <c r="I46" i="33" a="1"/>
  <c r="I46" i="33" s="1"/>
  <c r="I45" i="33" a="1"/>
  <c r="I45" i="33"/>
  <c r="I44" i="33" a="1"/>
  <c r="I44" i="33" s="1"/>
  <c r="I43" i="33" a="1"/>
  <c r="I43" i="33" s="1"/>
  <c r="I42" i="33" a="1"/>
  <c r="I42" i="33" s="1"/>
  <c r="I40" i="33" a="1"/>
  <c r="I40" i="33" s="1"/>
  <c r="I39" i="33" a="1"/>
  <c r="I39" i="33" s="1"/>
  <c r="I38" i="33" a="1"/>
  <c r="I38" i="33" s="1"/>
  <c r="I37" i="33" a="1"/>
  <c r="I37" i="33" s="1"/>
  <c r="I36" i="33" a="1"/>
  <c r="I36" i="33" s="1"/>
  <c r="I35" i="33" a="1"/>
  <c r="I35" i="33" s="1"/>
  <c r="I34" i="33" a="1"/>
  <c r="I34" i="33" s="1"/>
  <c r="I32" i="33" a="1"/>
  <c r="I32" i="33" s="1"/>
  <c r="I31" i="33" a="1"/>
  <c r="I31" i="33" s="1"/>
  <c r="I30" i="33" a="1"/>
  <c r="I30" i="33" s="1"/>
  <c r="I29" i="33" a="1"/>
  <c r="I29" i="33" s="1"/>
  <c r="I28" i="33" a="1"/>
  <c r="I28" i="33" s="1"/>
  <c r="I27" i="33" a="1"/>
  <c r="I27" i="33" s="1"/>
  <c r="I26" i="33" a="1"/>
  <c r="I26" i="33" s="1"/>
  <c r="I25" i="33" a="1"/>
  <c r="I25" i="33" s="1"/>
  <c r="I24" i="33" a="1"/>
  <c r="I24" i="33" s="1"/>
  <c r="I23" i="33" a="1"/>
  <c r="I23" i="33" s="1"/>
  <c r="I22" i="33" a="1"/>
  <c r="I22" i="33" s="1"/>
  <c r="I21" i="33" a="1"/>
  <c r="I21" i="33" s="1"/>
  <c r="I20" i="33" a="1"/>
  <c r="I20" i="33" s="1"/>
  <c r="I19" i="33" a="1"/>
  <c r="I19" i="33"/>
  <c r="I17" i="33" a="1"/>
  <c r="I17" i="33" s="1"/>
  <c r="I16" i="33" a="1"/>
  <c r="I16" i="33" s="1"/>
  <c r="I15" i="33" a="1"/>
  <c r="I15" i="33" s="1"/>
  <c r="I14" i="33" a="1"/>
  <c r="I14" i="33" s="1"/>
  <c r="I13" i="33" a="1"/>
  <c r="I13" i="33" s="1"/>
  <c r="H98" i="33" a="1"/>
  <c r="H98" i="33" s="1"/>
  <c r="H97" i="33" a="1"/>
  <c r="H97" i="33" s="1"/>
  <c r="H95" i="33" a="1"/>
  <c r="H95" i="33" s="1"/>
  <c r="H94" i="33" a="1"/>
  <c r="H94" i="33" s="1"/>
  <c r="H93" i="33" a="1"/>
  <c r="H93" i="33" s="1"/>
  <c r="H92" i="33" a="1"/>
  <c r="H92" i="33" s="1"/>
  <c r="H91" i="33" a="1"/>
  <c r="H91" i="33" s="1"/>
  <c r="H90" i="33" a="1"/>
  <c r="H90" i="33" s="1"/>
  <c r="H89" i="33" a="1"/>
  <c r="H89" i="33" s="1"/>
  <c r="H88" i="33" a="1"/>
  <c r="H88" i="33" s="1"/>
  <c r="H87" i="33" a="1"/>
  <c r="H87" i="33" s="1"/>
  <c r="H85" i="33" a="1"/>
  <c r="H85" i="33" s="1"/>
  <c r="H83" i="33" a="1"/>
  <c r="H83" i="33" s="1"/>
  <c r="H82" i="33" a="1"/>
  <c r="H82" i="33" s="1"/>
  <c r="H81" i="33" a="1"/>
  <c r="H81" i="33" s="1"/>
  <c r="H80" i="33" a="1"/>
  <c r="H80" i="33" s="1"/>
  <c r="H79" i="33" a="1"/>
  <c r="H79" i="33"/>
  <c r="H78" i="33" a="1"/>
  <c r="H78" i="33" s="1"/>
  <c r="H77" i="33" a="1"/>
  <c r="H77" i="33" s="1"/>
  <c r="H76" i="33" a="1"/>
  <c r="H76" i="33" s="1"/>
  <c r="H75" i="33" a="1"/>
  <c r="H75" i="33" s="1"/>
  <c r="H74" i="33" a="1"/>
  <c r="H74" i="33" s="1"/>
  <c r="H73" i="33" a="1"/>
  <c r="H73" i="33" s="1"/>
  <c r="H70" i="33" a="1"/>
  <c r="H70" i="33" s="1"/>
  <c r="H69" i="33" a="1"/>
  <c r="H69" i="33" s="1"/>
  <c r="H68" i="33" a="1"/>
  <c r="H68" i="33"/>
  <c r="H67" i="33" a="1"/>
  <c r="H67" i="33" s="1"/>
  <c r="H66" i="33" a="1"/>
  <c r="H66" i="33" s="1"/>
  <c r="H65" i="33" a="1"/>
  <c r="H65" i="33" s="1"/>
  <c r="H62" i="33" a="1"/>
  <c r="H62" i="33" s="1"/>
  <c r="H61" i="33" a="1"/>
  <c r="H61" i="33" s="1"/>
  <c r="H60" i="33" a="1"/>
  <c r="H60" i="33" s="1"/>
  <c r="H59" i="33" a="1"/>
  <c r="H59" i="33"/>
  <c r="H58" i="33" a="1"/>
  <c r="H58" i="33" s="1"/>
  <c r="H57" i="33" a="1"/>
  <c r="H57" i="33" s="1"/>
  <c r="H56" i="33" a="1"/>
  <c r="H56" i="33" s="1"/>
  <c r="H55" i="33" a="1"/>
  <c r="H55" i="33" s="1"/>
  <c r="H54" i="33" a="1"/>
  <c r="H54" i="33" s="1"/>
  <c r="H53" i="33" a="1"/>
  <c r="H53" i="33" s="1"/>
  <c r="H52" i="33" a="1"/>
  <c r="H52" i="33" s="1"/>
  <c r="H51" i="33" a="1"/>
  <c r="H51" i="33" s="1"/>
  <c r="H50" i="33" a="1"/>
  <c r="H50" i="33" s="1"/>
  <c r="H49" i="33" a="1"/>
  <c r="H49" i="33" s="1"/>
  <c r="H48" i="33" a="1"/>
  <c r="H48" i="33" s="1"/>
  <c r="H47" i="33" a="1"/>
  <c r="H47" i="33" s="1"/>
  <c r="H46" i="33" a="1"/>
  <c r="H46" i="33" s="1"/>
  <c r="H45" i="33" a="1"/>
  <c r="H45" i="33" s="1"/>
  <c r="H44" i="33" a="1"/>
  <c r="H44" i="33" s="1"/>
  <c r="H43" i="33" a="1"/>
  <c r="H43" i="33" s="1"/>
  <c r="H42" i="33" a="1"/>
  <c r="H42" i="33" s="1"/>
  <c r="H40" i="33" a="1"/>
  <c r="H40" i="33" s="1"/>
  <c r="H39" i="33" a="1"/>
  <c r="H39" i="33" s="1"/>
  <c r="H38" i="33" a="1"/>
  <c r="H38" i="33" s="1"/>
  <c r="H37" i="33" a="1"/>
  <c r="H37" i="33" s="1"/>
  <c r="H36" i="33" a="1"/>
  <c r="H36" i="33" s="1"/>
  <c r="H35" i="33" a="1"/>
  <c r="H35" i="33" s="1"/>
  <c r="H34" i="33" a="1"/>
  <c r="H34" i="33" s="1"/>
  <c r="H32" i="33" a="1"/>
  <c r="H32" i="33" s="1"/>
  <c r="H31" i="33" a="1"/>
  <c r="H31" i="33" s="1"/>
  <c r="H30" i="33" a="1"/>
  <c r="H30" i="33" s="1"/>
  <c r="H29" i="33" a="1"/>
  <c r="H29" i="33" s="1"/>
  <c r="H28" i="33" a="1"/>
  <c r="H28" i="33" s="1"/>
  <c r="H27" i="33" a="1"/>
  <c r="H27" i="33" s="1"/>
  <c r="H26" i="33" a="1"/>
  <c r="H26" i="33" s="1"/>
  <c r="H25" i="33" a="1"/>
  <c r="H25" i="33" s="1"/>
  <c r="H24" i="33" a="1"/>
  <c r="H24" i="33" s="1"/>
  <c r="H23" i="33" a="1"/>
  <c r="H23" i="33" s="1"/>
  <c r="H22" i="33" a="1"/>
  <c r="H22" i="33" s="1"/>
  <c r="H21" i="33" a="1"/>
  <c r="H21" i="33" s="1"/>
  <c r="H20" i="33" a="1"/>
  <c r="H20" i="33" s="1"/>
  <c r="H19" i="33" a="1"/>
  <c r="H19" i="33" s="1"/>
  <c r="H17" i="33" a="1"/>
  <c r="H17" i="33" s="1"/>
  <c r="H16" i="33" a="1"/>
  <c r="H16" i="33" s="1"/>
  <c r="H15" i="33" a="1"/>
  <c r="H15" i="33" s="1"/>
  <c r="H14" i="33" a="1"/>
  <c r="H14" i="33" s="1"/>
  <c r="H13" i="33" a="1"/>
  <c r="H13" i="33" s="1"/>
  <c r="G98" i="33" a="1"/>
  <c r="G98" i="33" s="1"/>
  <c r="G97" i="33" a="1"/>
  <c r="G97" i="33" s="1"/>
  <c r="G95" i="33" a="1"/>
  <c r="G95" i="33" s="1"/>
  <c r="G94" i="33" a="1"/>
  <c r="G94" i="33" s="1"/>
  <c r="G93" i="33" a="1"/>
  <c r="G93" i="33" s="1"/>
  <c r="G92" i="33" a="1"/>
  <c r="G92" i="33" s="1"/>
  <c r="G91" i="33" a="1"/>
  <c r="G91" i="33" s="1"/>
  <c r="G90" i="33" a="1"/>
  <c r="G90" i="33" s="1"/>
  <c r="G89" i="33" a="1"/>
  <c r="G89" i="33" s="1"/>
  <c r="G88" i="33" a="1"/>
  <c r="G88" i="33" s="1"/>
  <c r="G87" i="33" a="1"/>
  <c r="G87" i="33" s="1"/>
  <c r="G85" i="33" a="1"/>
  <c r="G85" i="33" s="1"/>
  <c r="G83" i="33" a="1"/>
  <c r="G83" i="33" s="1"/>
  <c r="G82" i="33" a="1"/>
  <c r="G82" i="33" s="1"/>
  <c r="G81" i="33" a="1"/>
  <c r="G81" i="33" s="1"/>
  <c r="G80" i="33" a="1"/>
  <c r="G80" i="33" s="1"/>
  <c r="G79" i="33" a="1"/>
  <c r="G79" i="33" s="1"/>
  <c r="G78" i="33" a="1"/>
  <c r="G78" i="33" s="1"/>
  <c r="G77" i="33" a="1"/>
  <c r="G77" i="33" s="1"/>
  <c r="G76" i="33" a="1"/>
  <c r="G76" i="33" s="1"/>
  <c r="G75" i="33" a="1"/>
  <c r="G75" i="33" s="1"/>
  <c r="G74" i="33" a="1"/>
  <c r="G74" i="33" s="1"/>
  <c r="G73" i="33" a="1"/>
  <c r="G73" i="33" s="1"/>
  <c r="G70" i="33" a="1"/>
  <c r="G70" i="33" s="1"/>
  <c r="G69" i="33" a="1"/>
  <c r="G69" i="33" s="1"/>
  <c r="G68" i="33" a="1"/>
  <c r="G68" i="33" s="1"/>
  <c r="G67" i="33" a="1"/>
  <c r="G67" i="33" s="1"/>
  <c r="G66" i="33" a="1"/>
  <c r="G66" i="33" s="1"/>
  <c r="G65" i="33" a="1"/>
  <c r="G65" i="33" s="1"/>
  <c r="G62" i="33" a="1"/>
  <c r="G62" i="33" s="1"/>
  <c r="G61" i="33" a="1"/>
  <c r="G61" i="33" s="1"/>
  <c r="G60" i="33" a="1"/>
  <c r="G60" i="33" s="1"/>
  <c r="G59" i="33" a="1"/>
  <c r="G59" i="33" s="1"/>
  <c r="G58" i="33" a="1"/>
  <c r="G58" i="33" s="1"/>
  <c r="G57" i="33" a="1"/>
  <c r="G57" i="33" s="1"/>
  <c r="G56" i="33" a="1"/>
  <c r="G56" i="33" s="1"/>
  <c r="G55" i="33" a="1"/>
  <c r="G55" i="33" s="1"/>
  <c r="G54" i="33" a="1"/>
  <c r="G54" i="33" s="1"/>
  <c r="G53" i="33" a="1"/>
  <c r="G53" i="33" s="1"/>
  <c r="G52" i="33" a="1"/>
  <c r="G52" i="33" s="1"/>
  <c r="G51" i="33" a="1"/>
  <c r="G51" i="33" s="1"/>
  <c r="G50" i="33" a="1"/>
  <c r="G50" i="33" s="1"/>
  <c r="G49" i="33" a="1"/>
  <c r="G49" i="33" s="1"/>
  <c r="G48" i="33" a="1"/>
  <c r="G48" i="33" s="1"/>
  <c r="G47" i="33" a="1"/>
  <c r="G47" i="33" s="1"/>
  <c r="G46" i="33" a="1"/>
  <c r="G46" i="33" s="1"/>
  <c r="G45" i="33" a="1"/>
  <c r="G45" i="33" s="1"/>
  <c r="G44" i="33" a="1"/>
  <c r="G44" i="33" s="1"/>
  <c r="G43" i="33" a="1"/>
  <c r="G43" i="33" s="1"/>
  <c r="G42" i="33" a="1"/>
  <c r="G42" i="33" s="1"/>
  <c r="G40" i="33" a="1"/>
  <c r="G40" i="33" s="1"/>
  <c r="G39" i="33" a="1"/>
  <c r="G39" i="33" s="1"/>
  <c r="G38" i="33" a="1"/>
  <c r="G38" i="33" s="1"/>
  <c r="G37" i="33" a="1"/>
  <c r="G37" i="33" s="1"/>
  <c r="G36" i="33" a="1"/>
  <c r="G36" i="33" s="1"/>
  <c r="G35" i="33" a="1"/>
  <c r="G35" i="33" s="1"/>
  <c r="G34" i="33" a="1"/>
  <c r="G34" i="33" s="1"/>
  <c r="G32" i="33" a="1"/>
  <c r="G32" i="33" s="1"/>
  <c r="G31" i="33" a="1"/>
  <c r="G31" i="33" s="1"/>
  <c r="G30" i="33" a="1"/>
  <c r="G30" i="33" s="1"/>
  <c r="G29" i="33" a="1"/>
  <c r="G29" i="33" s="1"/>
  <c r="G28" i="33" a="1"/>
  <c r="G28" i="33" s="1"/>
  <c r="G27" i="33" a="1"/>
  <c r="G27" i="33" s="1"/>
  <c r="G26" i="33" a="1"/>
  <c r="G26" i="33" s="1"/>
  <c r="G25" i="33" a="1"/>
  <c r="G25" i="33" s="1"/>
  <c r="G24" i="33" a="1"/>
  <c r="G24" i="33" s="1"/>
  <c r="G23" i="33" a="1"/>
  <c r="G23" i="33" s="1"/>
  <c r="G22" i="33" a="1"/>
  <c r="G22" i="33" s="1"/>
  <c r="G21" i="33" a="1"/>
  <c r="G21" i="33" s="1"/>
  <c r="G20" i="33" a="1"/>
  <c r="G20" i="33" s="1"/>
  <c r="G19" i="33" a="1"/>
  <c r="G19" i="33" s="1"/>
  <c r="G17" i="33" a="1"/>
  <c r="G17" i="33" s="1"/>
  <c r="G16" i="33" a="1"/>
  <c r="G16" i="33" s="1"/>
  <c r="G15" i="33" a="1"/>
  <c r="G15" i="33" s="1"/>
  <c r="G14" i="33" a="1"/>
  <c r="G14" i="33" s="1"/>
  <c r="G13" i="33" a="1"/>
  <c r="G13" i="33" s="1"/>
  <c r="F98" i="33" a="1"/>
  <c r="F98" i="33" s="1"/>
  <c r="F97" i="33" a="1"/>
  <c r="F97" i="33" s="1"/>
  <c r="F95" i="33" a="1"/>
  <c r="F95" i="33" s="1"/>
  <c r="F94" i="33" a="1"/>
  <c r="F94" i="33" s="1"/>
  <c r="F93" i="33" a="1"/>
  <c r="F93" i="33" s="1"/>
  <c r="F92" i="33" a="1"/>
  <c r="F92" i="33" s="1"/>
  <c r="F91" i="33" a="1"/>
  <c r="F91" i="33" s="1"/>
  <c r="F90" i="33" a="1"/>
  <c r="F90" i="33" s="1"/>
  <c r="F89" i="33" a="1"/>
  <c r="F89" i="33" s="1"/>
  <c r="F88" i="33" a="1"/>
  <c r="F88" i="33" s="1"/>
  <c r="F87" i="33" a="1"/>
  <c r="F87" i="33" s="1"/>
  <c r="F85" i="33" a="1"/>
  <c r="F85" i="33" s="1"/>
  <c r="F83" i="33" a="1"/>
  <c r="F83" i="33" s="1"/>
  <c r="F82" i="33" a="1"/>
  <c r="F82" i="33" s="1"/>
  <c r="F81" i="33" a="1"/>
  <c r="F81" i="33" s="1"/>
  <c r="F80" i="33" a="1"/>
  <c r="F80" i="33" s="1"/>
  <c r="F79" i="33" a="1"/>
  <c r="F79" i="33" s="1"/>
  <c r="F78" i="33" a="1"/>
  <c r="F78" i="33" s="1"/>
  <c r="F77" i="33" a="1"/>
  <c r="F77" i="33" s="1"/>
  <c r="F76" i="33" a="1"/>
  <c r="F76" i="33" s="1"/>
  <c r="F75" i="33" a="1"/>
  <c r="F75" i="33" s="1"/>
  <c r="F74" i="33" a="1"/>
  <c r="F74" i="33" s="1"/>
  <c r="F73" i="33" a="1"/>
  <c r="F73" i="33" s="1"/>
  <c r="F70" i="33" a="1"/>
  <c r="F70" i="33" s="1"/>
  <c r="F69" i="33" a="1"/>
  <c r="F69" i="33" s="1"/>
  <c r="F68" i="33" a="1"/>
  <c r="F68" i="33" s="1"/>
  <c r="F67" i="33" a="1"/>
  <c r="F67" i="33" s="1"/>
  <c r="F66" i="33" a="1"/>
  <c r="F66" i="33" s="1"/>
  <c r="F65" i="33" a="1"/>
  <c r="F65" i="33" s="1"/>
  <c r="F62" i="33" a="1"/>
  <c r="F62" i="33" s="1"/>
  <c r="F61" i="33" a="1"/>
  <c r="F61" i="33" s="1"/>
  <c r="F60" i="33" a="1"/>
  <c r="F60" i="33" s="1"/>
  <c r="F59" i="33" a="1"/>
  <c r="F59" i="33" s="1"/>
  <c r="F58" i="33" a="1"/>
  <c r="F58" i="33" s="1"/>
  <c r="F57" i="33" a="1"/>
  <c r="F57" i="33" s="1"/>
  <c r="F56" i="33" a="1"/>
  <c r="F56" i="33" s="1"/>
  <c r="F55" i="33" a="1"/>
  <c r="F55" i="33" s="1"/>
  <c r="F54" i="33" a="1"/>
  <c r="F54" i="33" s="1"/>
  <c r="F53" i="33" a="1"/>
  <c r="F53" i="33" s="1"/>
  <c r="F52" i="33" a="1"/>
  <c r="F52" i="33" s="1"/>
  <c r="F51" i="33" a="1"/>
  <c r="F51" i="33" s="1"/>
  <c r="F50" i="33" a="1"/>
  <c r="F50" i="33" s="1"/>
  <c r="F49" i="33" a="1"/>
  <c r="F49" i="33" s="1"/>
  <c r="F48" i="33" a="1"/>
  <c r="F48" i="33" s="1"/>
  <c r="F47" i="33" a="1"/>
  <c r="F47" i="33" s="1"/>
  <c r="F46" i="33" a="1"/>
  <c r="F46" i="33" s="1"/>
  <c r="F45" i="33" a="1"/>
  <c r="F45" i="33" s="1"/>
  <c r="F44" i="33" a="1"/>
  <c r="F44" i="33" s="1"/>
  <c r="F43" i="33" a="1"/>
  <c r="F43" i="33" s="1"/>
  <c r="F42" i="33" a="1"/>
  <c r="F42" i="33" s="1"/>
  <c r="F40" i="33" a="1"/>
  <c r="F40" i="33" s="1"/>
  <c r="F39" i="33" a="1"/>
  <c r="F39" i="33" s="1"/>
  <c r="F38" i="33" a="1"/>
  <c r="F38" i="33" s="1"/>
  <c r="F37" i="33" a="1"/>
  <c r="F37" i="33" s="1"/>
  <c r="F36" i="33" a="1"/>
  <c r="F36" i="33" s="1"/>
  <c r="F35" i="33" a="1"/>
  <c r="F35" i="33" s="1"/>
  <c r="F34" i="33" a="1"/>
  <c r="F34" i="33" s="1"/>
  <c r="F32" i="33" a="1"/>
  <c r="F32" i="33" s="1"/>
  <c r="F31" i="33" a="1"/>
  <c r="F31" i="33" s="1"/>
  <c r="F30" i="33" a="1"/>
  <c r="F30" i="33" s="1"/>
  <c r="F29" i="33" a="1"/>
  <c r="F29" i="33" s="1"/>
  <c r="F28" i="33" a="1"/>
  <c r="F28" i="33" s="1"/>
  <c r="F27" i="33" a="1"/>
  <c r="F27" i="33" s="1"/>
  <c r="F26" i="33" a="1"/>
  <c r="F26" i="33" s="1"/>
  <c r="F25" i="33" a="1"/>
  <c r="F25" i="33" s="1"/>
  <c r="F24" i="33" a="1"/>
  <c r="F24" i="33" s="1"/>
  <c r="F23" i="33" a="1"/>
  <c r="F23" i="33" s="1"/>
  <c r="F22" i="33" a="1"/>
  <c r="F22" i="33" s="1"/>
  <c r="F21" i="33" a="1"/>
  <c r="F21" i="33" s="1"/>
  <c r="F20" i="33" a="1"/>
  <c r="F20" i="33" s="1"/>
  <c r="F19" i="33" a="1"/>
  <c r="F19" i="33" s="1"/>
  <c r="F17" i="33" a="1"/>
  <c r="F17" i="33" s="1"/>
  <c r="F16" i="33" a="1"/>
  <c r="F16" i="33" s="1"/>
  <c r="F15" i="33" a="1"/>
  <c r="F15" i="33" s="1"/>
  <c r="F14" i="33" a="1"/>
  <c r="F14" i="33" s="1"/>
  <c r="F13" i="33" a="1"/>
  <c r="F13" i="33" s="1"/>
  <c r="E98" i="33" a="1"/>
  <c r="E98" i="33" s="1"/>
  <c r="E97" i="33" a="1"/>
  <c r="E97" i="33" s="1"/>
  <c r="E95" i="33" a="1"/>
  <c r="E95" i="33" s="1"/>
  <c r="E94" i="33" a="1"/>
  <c r="E94" i="33" s="1"/>
  <c r="E93" i="33" a="1"/>
  <c r="E93" i="33" s="1"/>
  <c r="E92" i="33" a="1"/>
  <c r="E92" i="33" s="1"/>
  <c r="E91" i="33" a="1"/>
  <c r="E91" i="33" s="1"/>
  <c r="E90" i="33" a="1"/>
  <c r="E90" i="33" s="1"/>
  <c r="E89" i="33" a="1"/>
  <c r="E89" i="33" s="1"/>
  <c r="E88" i="33" a="1"/>
  <c r="E88" i="33" s="1"/>
  <c r="E87" i="33" a="1"/>
  <c r="E87" i="33" s="1"/>
  <c r="E85" i="33" a="1"/>
  <c r="E85" i="33" s="1"/>
  <c r="E83" i="33" a="1"/>
  <c r="E83" i="33" s="1"/>
  <c r="E82" i="33" a="1"/>
  <c r="E82" i="33" s="1"/>
  <c r="E81" i="33" a="1"/>
  <c r="E81" i="33" s="1"/>
  <c r="E80" i="33" a="1"/>
  <c r="E80" i="33" s="1"/>
  <c r="E79" i="33" a="1"/>
  <c r="E79" i="33" s="1"/>
  <c r="E78" i="33" a="1"/>
  <c r="E78" i="33" s="1"/>
  <c r="E77" i="33" a="1"/>
  <c r="E77" i="33" s="1"/>
  <c r="E76" i="33" a="1"/>
  <c r="E76" i="33" s="1"/>
  <c r="E75" i="33" a="1"/>
  <c r="E75" i="33" s="1"/>
  <c r="E74" i="33" a="1"/>
  <c r="E74" i="33" s="1"/>
  <c r="E73" i="33" a="1"/>
  <c r="E73" i="33" s="1"/>
  <c r="E70" i="33" a="1"/>
  <c r="E70" i="33" s="1"/>
  <c r="E69" i="33" a="1"/>
  <c r="E69" i="33" s="1"/>
  <c r="E68" i="33" a="1"/>
  <c r="E68" i="33" s="1"/>
  <c r="E67" i="33" a="1"/>
  <c r="E67" i="33" s="1"/>
  <c r="E66" i="33" a="1"/>
  <c r="E66" i="33" s="1"/>
  <c r="E65" i="33" a="1"/>
  <c r="E65" i="33" s="1"/>
  <c r="E62" i="33" a="1"/>
  <c r="E62" i="33" s="1"/>
  <c r="E61" i="33" a="1"/>
  <c r="E61" i="33" s="1"/>
  <c r="E60" i="33" a="1"/>
  <c r="E60" i="33" s="1"/>
  <c r="E59" i="33" a="1"/>
  <c r="E59" i="33" s="1"/>
  <c r="E58" i="33" a="1"/>
  <c r="E58" i="33" s="1"/>
  <c r="E57" i="33" a="1"/>
  <c r="E57" i="33" s="1"/>
  <c r="E56" i="33" a="1"/>
  <c r="E56" i="33" s="1"/>
  <c r="E55" i="33" a="1"/>
  <c r="E55" i="33" s="1"/>
  <c r="E54" i="33" a="1"/>
  <c r="E54" i="33" s="1"/>
  <c r="E53" i="33" a="1"/>
  <c r="E53" i="33" s="1"/>
  <c r="E52" i="33" a="1"/>
  <c r="E52" i="33" s="1"/>
  <c r="E51" i="33" a="1"/>
  <c r="E51" i="33" s="1"/>
  <c r="E50" i="33" a="1"/>
  <c r="E50" i="33" s="1"/>
  <c r="E49" i="33" a="1"/>
  <c r="E49" i="33" s="1"/>
  <c r="E48" i="33" a="1"/>
  <c r="E48" i="33" s="1"/>
  <c r="E47" i="33" a="1"/>
  <c r="E47" i="33" s="1"/>
  <c r="E46" i="33" a="1"/>
  <c r="E46" i="33" s="1"/>
  <c r="E45" i="33" a="1"/>
  <c r="E45" i="33" s="1"/>
  <c r="E44" i="33" a="1"/>
  <c r="E44" i="33" s="1"/>
  <c r="E43" i="33" a="1"/>
  <c r="E43" i="33" s="1"/>
  <c r="E42" i="33" a="1"/>
  <c r="E42" i="33" s="1"/>
  <c r="E40" i="33" a="1"/>
  <c r="E40" i="33" s="1"/>
  <c r="E39" i="33" a="1"/>
  <c r="E39" i="33" s="1"/>
  <c r="E38" i="33" a="1"/>
  <c r="E38" i="33" s="1"/>
  <c r="E37" i="33" a="1"/>
  <c r="E37" i="33" s="1"/>
  <c r="E36" i="33" a="1"/>
  <c r="E36" i="33" s="1"/>
  <c r="E35" i="33" a="1"/>
  <c r="E35" i="33" s="1"/>
  <c r="E34" i="33" a="1"/>
  <c r="E34" i="33" s="1"/>
  <c r="E32" i="33" a="1"/>
  <c r="E32" i="33" s="1"/>
  <c r="E31" i="33" a="1"/>
  <c r="E31" i="33" s="1"/>
  <c r="E30" i="33" a="1"/>
  <c r="E30" i="33" s="1"/>
  <c r="E29" i="33" a="1"/>
  <c r="E29" i="33" s="1"/>
  <c r="E28" i="33" a="1"/>
  <c r="E28" i="33" s="1"/>
  <c r="E27" i="33" a="1"/>
  <c r="E27" i="33" s="1"/>
  <c r="E26" i="33" a="1"/>
  <c r="E26" i="33" s="1"/>
  <c r="E25" i="33" a="1"/>
  <c r="E25" i="33" s="1"/>
  <c r="E24" i="33" a="1"/>
  <c r="E24" i="33" s="1"/>
  <c r="E23" i="33" a="1"/>
  <c r="E23" i="33" s="1"/>
  <c r="E22" i="33" a="1"/>
  <c r="E22" i="33" s="1"/>
  <c r="E21" i="33" a="1"/>
  <c r="E21" i="33" s="1"/>
  <c r="E20" i="33" a="1"/>
  <c r="E20" i="33" s="1"/>
  <c r="E19" i="33" a="1"/>
  <c r="E19" i="33" s="1"/>
  <c r="E17" i="33" a="1"/>
  <c r="E17" i="33" s="1"/>
  <c r="E16" i="33" a="1"/>
  <c r="E16" i="33" s="1"/>
  <c r="E15" i="33" a="1"/>
  <c r="E15" i="33" s="1"/>
  <c r="E14" i="33" a="1"/>
  <c r="E14" i="33" s="1"/>
  <c r="E13" i="33" a="1"/>
  <c r="E13" i="33" s="1"/>
  <c r="D98" i="33" a="1"/>
  <c r="D98" i="33" s="1"/>
  <c r="D97" i="33" a="1"/>
  <c r="D97" i="33" s="1"/>
  <c r="D95" i="33" a="1"/>
  <c r="D95" i="33" s="1"/>
  <c r="D94" i="33" a="1"/>
  <c r="D94" i="33" s="1"/>
  <c r="D93" i="33" a="1"/>
  <c r="D93" i="33" s="1"/>
  <c r="D92" i="33" a="1"/>
  <c r="D92" i="33" s="1"/>
  <c r="D91" i="33" a="1"/>
  <c r="D91" i="33" s="1"/>
  <c r="D90" i="33" a="1"/>
  <c r="D90" i="33" s="1"/>
  <c r="D89" i="33" a="1"/>
  <c r="D89" i="33" s="1"/>
  <c r="D88" i="33" a="1"/>
  <c r="D88" i="33"/>
  <c r="D87" i="33" a="1"/>
  <c r="D87" i="33" s="1"/>
  <c r="D85" i="33" a="1"/>
  <c r="D85" i="33" s="1"/>
  <c r="D83" i="33" a="1"/>
  <c r="D83" i="33" s="1"/>
  <c r="D82" i="33" a="1"/>
  <c r="D82" i="33" s="1"/>
  <c r="D81" i="33" a="1"/>
  <c r="D81" i="33" s="1"/>
  <c r="D80" i="33" a="1"/>
  <c r="D80" i="33" s="1"/>
  <c r="D79" i="33" a="1"/>
  <c r="D79" i="33" s="1"/>
  <c r="D78" i="33" a="1"/>
  <c r="D78" i="33" s="1"/>
  <c r="D77" i="33" a="1"/>
  <c r="D77" i="33" s="1"/>
  <c r="D76" i="33" a="1"/>
  <c r="D76" i="33" s="1"/>
  <c r="D75" i="33" a="1"/>
  <c r="D75" i="33" s="1"/>
  <c r="D74" i="33" a="1"/>
  <c r="D74" i="33" s="1"/>
  <c r="D73" i="33" a="1"/>
  <c r="D73" i="33" s="1"/>
  <c r="D70" i="33" a="1"/>
  <c r="D70" i="33" s="1"/>
  <c r="D69" i="33" a="1"/>
  <c r="D69" i="33" s="1"/>
  <c r="D68" i="33" a="1"/>
  <c r="D68" i="33" s="1"/>
  <c r="D67" i="33" a="1"/>
  <c r="D67" i="33" s="1"/>
  <c r="D66" i="33" a="1"/>
  <c r="D66" i="33" s="1"/>
  <c r="D65" i="33" a="1"/>
  <c r="D65" i="33" s="1"/>
  <c r="D62" i="33" a="1"/>
  <c r="D62" i="33" s="1"/>
  <c r="D61" i="33" a="1"/>
  <c r="D61" i="33" s="1"/>
  <c r="D60" i="33" a="1"/>
  <c r="D60" i="33" s="1"/>
  <c r="D59" i="33" a="1"/>
  <c r="D59" i="33" s="1"/>
  <c r="D58" i="33" a="1"/>
  <c r="D58" i="33" s="1"/>
  <c r="D57" i="33" a="1"/>
  <c r="D57" i="33" s="1"/>
  <c r="D56" i="33" a="1"/>
  <c r="D56" i="33" s="1"/>
  <c r="D55" i="33" a="1"/>
  <c r="D55" i="33" s="1"/>
  <c r="D54" i="33" a="1"/>
  <c r="D54" i="33" s="1"/>
  <c r="D53" i="33" a="1"/>
  <c r="D53" i="33" s="1"/>
  <c r="D52" i="33" a="1"/>
  <c r="D52" i="33" s="1"/>
  <c r="D51" i="33" a="1"/>
  <c r="D51" i="33" s="1"/>
  <c r="D50" i="33" a="1"/>
  <c r="D50" i="33" s="1"/>
  <c r="D49" i="33" a="1"/>
  <c r="D49" i="33" s="1"/>
  <c r="D48" i="33" a="1"/>
  <c r="D48" i="33" s="1"/>
  <c r="D47" i="33" a="1"/>
  <c r="D47" i="33" s="1"/>
  <c r="D46" i="33" a="1"/>
  <c r="D46" i="33" s="1"/>
  <c r="D45" i="33" a="1"/>
  <c r="D45" i="33" s="1"/>
  <c r="D44" i="33" a="1"/>
  <c r="D44" i="33" s="1"/>
  <c r="D43" i="33" a="1"/>
  <c r="D43" i="33" s="1"/>
  <c r="D42" i="33" a="1"/>
  <c r="D42" i="33" s="1"/>
  <c r="D40" i="33" a="1"/>
  <c r="D40" i="33" s="1"/>
  <c r="D39" i="33" a="1"/>
  <c r="D39" i="33" s="1"/>
  <c r="D38" i="33" a="1"/>
  <c r="D38" i="33" s="1"/>
  <c r="D37" i="33" a="1"/>
  <c r="D37" i="33" s="1"/>
  <c r="D36" i="33" a="1"/>
  <c r="D36" i="33"/>
  <c r="D35" i="33" a="1"/>
  <c r="D35" i="33" s="1"/>
  <c r="D34" i="33" a="1"/>
  <c r="D34" i="33" s="1"/>
  <c r="D32" i="33" a="1"/>
  <c r="D32" i="33" s="1"/>
  <c r="D31" i="33" a="1"/>
  <c r="D31" i="33" s="1"/>
  <c r="D30" i="33" a="1"/>
  <c r="D30" i="33" s="1"/>
  <c r="D29" i="33" a="1"/>
  <c r="D29" i="33" s="1"/>
  <c r="D28" i="33" a="1"/>
  <c r="D28" i="33" s="1"/>
  <c r="D27" i="33" a="1"/>
  <c r="D27" i="33" s="1"/>
  <c r="D26" i="33" a="1"/>
  <c r="D26" i="33" s="1"/>
  <c r="D25" i="33" a="1"/>
  <c r="D25" i="33" s="1"/>
  <c r="D24" i="33" a="1"/>
  <c r="D24" i="33" s="1"/>
  <c r="D23" i="33" a="1"/>
  <c r="D23" i="33" s="1"/>
  <c r="D22" i="33" a="1"/>
  <c r="D22" i="33" s="1"/>
  <c r="D21" i="33" a="1"/>
  <c r="D21" i="33" s="1"/>
  <c r="D20" i="33" a="1"/>
  <c r="D20" i="33" s="1"/>
  <c r="D19" i="33" a="1"/>
  <c r="D19" i="33" s="1"/>
  <c r="D17" i="33" a="1"/>
  <c r="D17" i="33" s="1"/>
  <c r="D16" i="33" a="1"/>
  <c r="D16" i="33" s="1"/>
  <c r="D15" i="33" a="1"/>
  <c r="D15" i="33" s="1"/>
  <c r="D14" i="33" a="1"/>
  <c r="D14" i="33" s="1"/>
  <c r="D13" i="33" a="1"/>
  <c r="D13" i="33" s="1"/>
  <c r="L75" i="31" a="1"/>
  <c r="L75" i="31" s="1"/>
  <c r="L73" i="31" a="1"/>
  <c r="L73" i="31" s="1"/>
  <c r="L71" i="31" a="1"/>
  <c r="L71" i="31" s="1"/>
  <c r="L69" i="31" a="1"/>
  <c r="L69" i="31" s="1"/>
  <c r="L68" i="31" a="1"/>
  <c r="L68" i="31" s="1"/>
  <c r="L67" i="31" a="1"/>
  <c r="L67" i="31" s="1"/>
  <c r="L66" i="31" a="1"/>
  <c r="L66" i="31" s="1"/>
  <c r="L65" i="31" a="1"/>
  <c r="L65" i="31" s="1"/>
  <c r="L64" i="31" a="1"/>
  <c r="L64" i="31" s="1"/>
  <c r="L61" i="31" a="1"/>
  <c r="L61" i="31" s="1"/>
  <c r="L60" i="31" a="1"/>
  <c r="L60" i="31" s="1"/>
  <c r="L59" i="31" a="1"/>
  <c r="L59" i="31" s="1"/>
  <c r="L58" i="31" a="1"/>
  <c r="L58" i="31" s="1"/>
  <c r="L57" i="31" a="1"/>
  <c r="L57" i="31" s="1"/>
  <c r="L56" i="31" a="1"/>
  <c r="L56" i="31" s="1"/>
  <c r="L55" i="31" a="1"/>
  <c r="L55" i="31" s="1"/>
  <c r="L54" i="31" a="1"/>
  <c r="L54" i="31" s="1"/>
  <c r="L53" i="31" a="1"/>
  <c r="L53" i="31" s="1"/>
  <c r="L52" i="31" a="1"/>
  <c r="L52" i="31" s="1"/>
  <c r="L51" i="31" a="1"/>
  <c r="L51" i="31" s="1"/>
  <c r="L50" i="31" a="1"/>
  <c r="L50" i="31" s="1"/>
  <c r="L49" i="31" a="1"/>
  <c r="L49" i="31" s="1"/>
  <c r="L48" i="31" a="1"/>
  <c r="L48" i="31" s="1"/>
  <c r="L47" i="31" a="1"/>
  <c r="L47" i="31" s="1"/>
  <c r="L46" i="31" a="1"/>
  <c r="L46" i="31" s="1"/>
  <c r="L45" i="31" a="1"/>
  <c r="L45" i="31" s="1"/>
  <c r="L44" i="31" a="1"/>
  <c r="L44" i="31" s="1"/>
  <c r="L43" i="31" a="1"/>
  <c r="L43" i="31" s="1"/>
  <c r="L42" i="31" a="1"/>
  <c r="L42" i="31" s="1"/>
  <c r="L41" i="31" a="1"/>
  <c r="L41" i="31" s="1"/>
  <c r="L39" i="31" a="1"/>
  <c r="L39" i="31" s="1"/>
  <c r="L38" i="31" a="1"/>
  <c r="L38" i="31" s="1"/>
  <c r="L37" i="31" a="1"/>
  <c r="L37" i="31" s="1"/>
  <c r="L36" i="31" a="1"/>
  <c r="L36" i="31" s="1"/>
  <c r="L35" i="31" a="1"/>
  <c r="L35" i="31" s="1"/>
  <c r="L34" i="31" a="1"/>
  <c r="L34" i="31" s="1"/>
  <c r="L33" i="31" a="1"/>
  <c r="L33" i="31" s="1"/>
  <c r="L31" i="31" a="1"/>
  <c r="L31" i="31" s="1"/>
  <c r="L30" i="31" a="1"/>
  <c r="L30" i="31" s="1"/>
  <c r="L29" i="31" a="1"/>
  <c r="L29" i="31" s="1"/>
  <c r="L28" i="31" a="1"/>
  <c r="L28" i="31" s="1"/>
  <c r="L27" i="31" a="1"/>
  <c r="L27" i="31" s="1"/>
  <c r="L26" i="31" a="1"/>
  <c r="L26" i="31" s="1"/>
  <c r="L25" i="31" a="1"/>
  <c r="L25" i="31" s="1"/>
  <c r="L24" i="31" a="1"/>
  <c r="L24" i="31" s="1"/>
  <c r="L23" i="31" a="1"/>
  <c r="L23" i="31" s="1"/>
  <c r="L22" i="31" a="1"/>
  <c r="L22" i="31" s="1"/>
  <c r="L21" i="31" a="1"/>
  <c r="L21" i="31" s="1"/>
  <c r="L20" i="31" a="1"/>
  <c r="L20" i="31" s="1"/>
  <c r="L19" i="31" a="1"/>
  <c r="L19" i="31" s="1"/>
  <c r="L18" i="31" a="1"/>
  <c r="L18" i="31" s="1"/>
  <c r="L16" i="31" a="1"/>
  <c r="L16" i="31" s="1"/>
  <c r="L15" i="31" a="1"/>
  <c r="L15" i="31" s="1"/>
  <c r="L14" i="31" a="1"/>
  <c r="L14" i="31" s="1"/>
  <c r="L13" i="31" a="1"/>
  <c r="L13" i="31" s="1"/>
  <c r="L12" i="31" a="1"/>
  <c r="L12" i="31" s="1"/>
  <c r="K75" i="31" a="1"/>
  <c r="K75" i="31" s="1"/>
  <c r="K73" i="31" a="1"/>
  <c r="K73" i="31" s="1"/>
  <c r="K71" i="31" a="1"/>
  <c r="K71" i="31" s="1"/>
  <c r="K69" i="31" a="1"/>
  <c r="K69" i="31" s="1"/>
  <c r="K68" i="31" a="1"/>
  <c r="K68" i="31" s="1"/>
  <c r="K67" i="31" a="1"/>
  <c r="K67" i="31" s="1"/>
  <c r="K66" i="31" a="1"/>
  <c r="K66" i="31" s="1"/>
  <c r="K65" i="31" a="1"/>
  <c r="K65" i="31" s="1"/>
  <c r="K64" i="31" a="1"/>
  <c r="K64" i="31" s="1"/>
  <c r="K61" i="31" a="1"/>
  <c r="K61" i="31" s="1"/>
  <c r="K60" i="31" a="1"/>
  <c r="K60" i="31" s="1"/>
  <c r="K59" i="31" a="1"/>
  <c r="K59" i="31" s="1"/>
  <c r="K58" i="31" a="1"/>
  <c r="K58" i="31" s="1"/>
  <c r="K57" i="31" a="1"/>
  <c r="K57" i="31" s="1"/>
  <c r="K56" i="31" a="1"/>
  <c r="K56" i="31" s="1"/>
  <c r="K55" i="31" a="1"/>
  <c r="K55" i="31" s="1"/>
  <c r="K54" i="31" a="1"/>
  <c r="K54" i="31" s="1"/>
  <c r="K53" i="31" a="1"/>
  <c r="K53" i="31" s="1"/>
  <c r="K52" i="31" a="1"/>
  <c r="K52" i="31" s="1"/>
  <c r="K51" i="31" a="1"/>
  <c r="K51" i="31" s="1"/>
  <c r="K50" i="31" a="1"/>
  <c r="K50" i="31" s="1"/>
  <c r="K49" i="31" a="1"/>
  <c r="K49" i="31" s="1"/>
  <c r="K48" i="31" a="1"/>
  <c r="K48" i="31" s="1"/>
  <c r="K47" i="31" a="1"/>
  <c r="K47" i="31" s="1"/>
  <c r="K46" i="31" a="1"/>
  <c r="K46" i="31" s="1"/>
  <c r="K45" i="31" a="1"/>
  <c r="K45" i="31" s="1"/>
  <c r="K44" i="31" a="1"/>
  <c r="K44" i="31" s="1"/>
  <c r="K43" i="31" a="1"/>
  <c r="K43" i="31" s="1"/>
  <c r="K42" i="31" a="1"/>
  <c r="K42" i="31" s="1"/>
  <c r="K41" i="31" a="1"/>
  <c r="K41" i="31" s="1"/>
  <c r="K39" i="31" a="1"/>
  <c r="K39" i="31" s="1"/>
  <c r="K38" i="31" a="1"/>
  <c r="K38" i="31" s="1"/>
  <c r="K37" i="31" a="1"/>
  <c r="K37" i="31" s="1"/>
  <c r="K36" i="31" a="1"/>
  <c r="K36" i="31" s="1"/>
  <c r="K35" i="31" a="1"/>
  <c r="K35" i="31" s="1"/>
  <c r="K34" i="31" a="1"/>
  <c r="K34" i="31" s="1"/>
  <c r="K33" i="31" a="1"/>
  <c r="K33" i="31" s="1"/>
  <c r="K31" i="31" a="1"/>
  <c r="K31" i="31" s="1"/>
  <c r="K30" i="31" a="1"/>
  <c r="K30" i="31" s="1"/>
  <c r="K29" i="31" a="1"/>
  <c r="K29" i="31" s="1"/>
  <c r="K28" i="31" a="1"/>
  <c r="K28" i="31" s="1"/>
  <c r="K27" i="31" a="1"/>
  <c r="K27" i="31" s="1"/>
  <c r="K26" i="31" a="1"/>
  <c r="K26" i="31" s="1"/>
  <c r="K25" i="31" a="1"/>
  <c r="K25" i="31" s="1"/>
  <c r="K24" i="31" a="1"/>
  <c r="K24" i="31" s="1"/>
  <c r="K23" i="31" a="1"/>
  <c r="K23" i="31" s="1"/>
  <c r="K22" i="31" a="1"/>
  <c r="K22" i="31" s="1"/>
  <c r="K21" i="31" a="1"/>
  <c r="K21" i="31" s="1"/>
  <c r="K20" i="31" a="1"/>
  <c r="K20" i="31" s="1"/>
  <c r="K19" i="31" a="1"/>
  <c r="K19" i="31" s="1"/>
  <c r="K18" i="31" a="1"/>
  <c r="K18" i="31" s="1"/>
  <c r="K16" i="31" a="1"/>
  <c r="K16" i="31" s="1"/>
  <c r="K15" i="31" a="1"/>
  <c r="K15" i="31" s="1"/>
  <c r="K14" i="31" a="1"/>
  <c r="K14" i="31" s="1"/>
  <c r="K13" i="31" a="1"/>
  <c r="K13" i="31" s="1"/>
  <c r="K12" i="31" a="1"/>
  <c r="K12" i="31" s="1"/>
  <c r="J75" i="31" a="1"/>
  <c r="J75" i="31" s="1"/>
  <c r="J73" i="31" a="1"/>
  <c r="J73" i="31" s="1"/>
  <c r="J71" i="31" a="1"/>
  <c r="J71" i="31" s="1"/>
  <c r="J69" i="31" a="1"/>
  <c r="J69" i="31" s="1"/>
  <c r="J68" i="31" a="1"/>
  <c r="J68" i="31" s="1"/>
  <c r="J67" i="31" a="1"/>
  <c r="J67" i="31" s="1"/>
  <c r="J66" i="31" a="1"/>
  <c r="J66" i="31" s="1"/>
  <c r="J65" i="31" a="1"/>
  <c r="J65" i="31" s="1"/>
  <c r="J64" i="31" a="1"/>
  <c r="J64" i="31" s="1"/>
  <c r="J61" i="31" a="1"/>
  <c r="J61" i="31" s="1"/>
  <c r="J60" i="31" a="1"/>
  <c r="J60" i="31" s="1"/>
  <c r="J59" i="31" a="1"/>
  <c r="J59" i="31" s="1"/>
  <c r="J58" i="31" a="1"/>
  <c r="J58" i="31" s="1"/>
  <c r="J57" i="31" a="1"/>
  <c r="J57" i="31" s="1"/>
  <c r="J56" i="31" a="1"/>
  <c r="J56" i="31" s="1"/>
  <c r="J55" i="31" a="1"/>
  <c r="J55" i="31" s="1"/>
  <c r="J54" i="31" a="1"/>
  <c r="J54" i="31" s="1"/>
  <c r="J53" i="31" a="1"/>
  <c r="J53" i="31" s="1"/>
  <c r="J52" i="31" a="1"/>
  <c r="J52" i="31" s="1"/>
  <c r="J51" i="31" a="1"/>
  <c r="J51" i="31" s="1"/>
  <c r="J50" i="31" a="1"/>
  <c r="J50" i="31" s="1"/>
  <c r="J49" i="31" a="1"/>
  <c r="J49" i="31" s="1"/>
  <c r="J48" i="31" a="1"/>
  <c r="J48" i="31" s="1"/>
  <c r="J47" i="31" a="1"/>
  <c r="J47" i="31" s="1"/>
  <c r="J46" i="31" a="1"/>
  <c r="J46" i="31" s="1"/>
  <c r="J45" i="31" a="1"/>
  <c r="J45" i="31" s="1"/>
  <c r="J44" i="31" a="1"/>
  <c r="J44" i="31" s="1"/>
  <c r="J43" i="31" a="1"/>
  <c r="J43" i="31" s="1"/>
  <c r="J42" i="31" a="1"/>
  <c r="J42" i="31" s="1"/>
  <c r="J41" i="31" a="1"/>
  <c r="J41" i="31" s="1"/>
  <c r="J39" i="31" a="1"/>
  <c r="J39" i="31" s="1"/>
  <c r="J38" i="31" a="1"/>
  <c r="J38" i="31" s="1"/>
  <c r="J37" i="31" a="1"/>
  <c r="J37" i="31" s="1"/>
  <c r="J36" i="31" a="1"/>
  <c r="J36" i="31" s="1"/>
  <c r="J35" i="31" a="1"/>
  <c r="J35" i="31" s="1"/>
  <c r="J34" i="31" a="1"/>
  <c r="J34" i="31" s="1"/>
  <c r="J33" i="31" a="1"/>
  <c r="J33" i="31" s="1"/>
  <c r="J31" i="31" a="1"/>
  <c r="J31" i="31" s="1"/>
  <c r="J30" i="31" a="1"/>
  <c r="J30" i="31" s="1"/>
  <c r="J29" i="31" a="1"/>
  <c r="J29" i="31" s="1"/>
  <c r="J28" i="31" a="1"/>
  <c r="J28" i="31" s="1"/>
  <c r="J27" i="31" a="1"/>
  <c r="J27" i="31" s="1"/>
  <c r="J26" i="31" a="1"/>
  <c r="J26" i="31" s="1"/>
  <c r="J25" i="31" a="1"/>
  <c r="J25" i="31" s="1"/>
  <c r="J24" i="31" a="1"/>
  <c r="J24" i="31" s="1"/>
  <c r="J23" i="31" a="1"/>
  <c r="J23" i="31" s="1"/>
  <c r="J22" i="31" a="1"/>
  <c r="J22" i="31" s="1"/>
  <c r="J21" i="31" a="1"/>
  <c r="J21" i="31" s="1"/>
  <c r="J20" i="31" a="1"/>
  <c r="J20" i="31" s="1"/>
  <c r="J19" i="31" a="1"/>
  <c r="J19" i="31" s="1"/>
  <c r="J18" i="31" a="1"/>
  <c r="J18" i="31" s="1"/>
  <c r="J16" i="31" a="1"/>
  <c r="J16" i="31" s="1"/>
  <c r="J15" i="31" a="1"/>
  <c r="J15" i="31" s="1"/>
  <c r="J14" i="31" a="1"/>
  <c r="J14" i="31" s="1"/>
  <c r="J13" i="31" a="1"/>
  <c r="J13" i="31" s="1"/>
  <c r="J12" i="31" a="1"/>
  <c r="J12" i="31" s="1"/>
  <c r="I75" i="31" a="1"/>
  <c r="I75" i="31" s="1"/>
  <c r="I73" i="31" a="1"/>
  <c r="I73" i="31" s="1"/>
  <c r="I71" i="31" a="1"/>
  <c r="I71" i="31" s="1"/>
  <c r="I69" i="31" a="1"/>
  <c r="I69" i="31" s="1"/>
  <c r="I68" i="31" a="1"/>
  <c r="I68" i="31" s="1"/>
  <c r="I67" i="31" a="1"/>
  <c r="I67" i="31" s="1"/>
  <c r="I66" i="31" a="1"/>
  <c r="I66" i="31" s="1"/>
  <c r="I65" i="31" a="1"/>
  <c r="I65" i="31" s="1"/>
  <c r="I64" i="31" a="1"/>
  <c r="I64" i="31" s="1"/>
  <c r="I61" i="31" a="1"/>
  <c r="I61" i="31" s="1"/>
  <c r="I60" i="31" a="1"/>
  <c r="I60" i="31" s="1"/>
  <c r="I59" i="31" a="1"/>
  <c r="I59" i="31" s="1"/>
  <c r="I58" i="31" a="1"/>
  <c r="I58" i="31" s="1"/>
  <c r="I57" i="31" a="1"/>
  <c r="I57" i="31" s="1"/>
  <c r="I56" i="31" a="1"/>
  <c r="I56" i="31" s="1"/>
  <c r="I55" i="31" a="1"/>
  <c r="I55" i="31" s="1"/>
  <c r="I54" i="31" a="1"/>
  <c r="I54" i="31" s="1"/>
  <c r="I53" i="31" a="1"/>
  <c r="I53" i="31" s="1"/>
  <c r="I52" i="31" a="1"/>
  <c r="I52" i="31" s="1"/>
  <c r="I51" i="31" a="1"/>
  <c r="I51" i="31" s="1"/>
  <c r="I50" i="31" a="1"/>
  <c r="I50" i="31" s="1"/>
  <c r="I49" i="31" a="1"/>
  <c r="I49" i="31" s="1"/>
  <c r="I48" i="31" a="1"/>
  <c r="I48" i="31" s="1"/>
  <c r="I47" i="31" a="1"/>
  <c r="I47" i="31" s="1"/>
  <c r="I46" i="31" a="1"/>
  <c r="I46" i="31" s="1"/>
  <c r="I45" i="31" a="1"/>
  <c r="I45" i="31" s="1"/>
  <c r="I44" i="31" a="1"/>
  <c r="I44" i="31" s="1"/>
  <c r="I43" i="31" a="1"/>
  <c r="I43" i="31" s="1"/>
  <c r="I42" i="31" a="1"/>
  <c r="I42" i="31" s="1"/>
  <c r="I41" i="31" a="1"/>
  <c r="I41" i="31" s="1"/>
  <c r="I39" i="31" a="1"/>
  <c r="I39" i="31" s="1"/>
  <c r="I38" i="31" a="1"/>
  <c r="I38" i="31" s="1"/>
  <c r="I37" i="31" a="1"/>
  <c r="I37" i="31" s="1"/>
  <c r="I36" i="31" a="1"/>
  <c r="I36" i="31" s="1"/>
  <c r="I35" i="31" a="1"/>
  <c r="I35" i="31" s="1"/>
  <c r="I34" i="31" a="1"/>
  <c r="I34" i="31" s="1"/>
  <c r="I33" i="31" a="1"/>
  <c r="I33" i="31" s="1"/>
  <c r="I31" i="31" a="1"/>
  <c r="I31" i="31" s="1"/>
  <c r="I30" i="31" a="1"/>
  <c r="I30" i="31" s="1"/>
  <c r="I29" i="31" a="1"/>
  <c r="I29" i="31" s="1"/>
  <c r="I28" i="31" a="1"/>
  <c r="I28" i="31" s="1"/>
  <c r="I27" i="31" a="1"/>
  <c r="I27" i="31" s="1"/>
  <c r="I26" i="31" a="1"/>
  <c r="I26" i="31" s="1"/>
  <c r="I25" i="31" a="1"/>
  <c r="I25" i="31" s="1"/>
  <c r="I24" i="31" a="1"/>
  <c r="I24" i="31" s="1"/>
  <c r="I23" i="31" a="1"/>
  <c r="I23" i="31" s="1"/>
  <c r="I22" i="31" a="1"/>
  <c r="I22" i="31" s="1"/>
  <c r="I21" i="31" a="1"/>
  <c r="I21" i="31" s="1"/>
  <c r="I20" i="31" a="1"/>
  <c r="I20" i="31" s="1"/>
  <c r="I19" i="31" a="1"/>
  <c r="I19" i="31" s="1"/>
  <c r="I18" i="31" a="1"/>
  <c r="I18" i="31" s="1"/>
  <c r="I16" i="31" a="1"/>
  <c r="I16" i="31" s="1"/>
  <c r="I15" i="31" a="1"/>
  <c r="I15" i="31" s="1"/>
  <c r="I14" i="31" a="1"/>
  <c r="I14" i="31" s="1"/>
  <c r="I13" i="31" a="1"/>
  <c r="I13" i="31" s="1"/>
  <c r="I12" i="31" a="1"/>
  <c r="I12" i="31" s="1"/>
  <c r="H75" i="31" a="1"/>
  <c r="H75" i="31" s="1"/>
  <c r="H73" i="31" a="1"/>
  <c r="H73" i="31" s="1"/>
  <c r="H71" i="31" a="1"/>
  <c r="H71" i="31" s="1"/>
  <c r="H69" i="31" a="1"/>
  <c r="H69" i="31" s="1"/>
  <c r="H68" i="31" a="1"/>
  <c r="H68" i="31" s="1"/>
  <c r="H67" i="31" a="1"/>
  <c r="H67" i="31" s="1"/>
  <c r="H66" i="31" a="1"/>
  <c r="H66" i="31" s="1"/>
  <c r="H65" i="31" a="1"/>
  <c r="H65" i="31" s="1"/>
  <c r="H64" i="31" a="1"/>
  <c r="H64" i="31" s="1"/>
  <c r="H61" i="31" a="1"/>
  <c r="H61" i="31" s="1"/>
  <c r="H60" i="31" a="1"/>
  <c r="H60" i="31" s="1"/>
  <c r="H59" i="31" a="1"/>
  <c r="H59" i="31" s="1"/>
  <c r="H58" i="31" a="1"/>
  <c r="H58" i="31" s="1"/>
  <c r="H57" i="31" a="1"/>
  <c r="H57" i="31" s="1"/>
  <c r="H56" i="31" a="1"/>
  <c r="H56" i="31" s="1"/>
  <c r="H55" i="31" a="1"/>
  <c r="H55" i="31" s="1"/>
  <c r="H54" i="31" a="1"/>
  <c r="H54" i="31"/>
  <c r="H53" i="31" a="1"/>
  <c r="H53" i="31" s="1"/>
  <c r="H52" i="31" a="1"/>
  <c r="H52" i="31" s="1"/>
  <c r="H51" i="31" a="1"/>
  <c r="H51" i="31" s="1"/>
  <c r="H50" i="31" a="1"/>
  <c r="H50" i="31" s="1"/>
  <c r="H49" i="31" a="1"/>
  <c r="H49" i="31" s="1"/>
  <c r="H48" i="31" a="1"/>
  <c r="H48" i="31" s="1"/>
  <c r="H47" i="31" a="1"/>
  <c r="H47" i="31" s="1"/>
  <c r="H46" i="31" a="1"/>
  <c r="H46" i="31" s="1"/>
  <c r="H45" i="31" a="1"/>
  <c r="H45" i="31" s="1"/>
  <c r="H44" i="31" a="1"/>
  <c r="H44" i="31" s="1"/>
  <c r="H43" i="31" a="1"/>
  <c r="H43" i="31" s="1"/>
  <c r="H42" i="31" a="1"/>
  <c r="H42" i="31" s="1"/>
  <c r="H41" i="31" a="1"/>
  <c r="H41" i="31" s="1"/>
  <c r="H39" i="31" a="1"/>
  <c r="H39" i="31" s="1"/>
  <c r="H38" i="31" a="1"/>
  <c r="H38" i="31" s="1"/>
  <c r="H37" i="31" a="1"/>
  <c r="H37" i="31" s="1"/>
  <c r="H36" i="31" a="1"/>
  <c r="H36" i="31" s="1"/>
  <c r="H35" i="31" a="1"/>
  <c r="H35" i="31" s="1"/>
  <c r="H34" i="31" a="1"/>
  <c r="H34" i="31" s="1"/>
  <c r="H33" i="31" a="1"/>
  <c r="H33" i="31" s="1"/>
  <c r="H31" i="31" a="1"/>
  <c r="H31" i="31"/>
  <c r="H30" i="31" a="1"/>
  <c r="H30" i="31" s="1"/>
  <c r="H29" i="31" a="1"/>
  <c r="H29" i="31" s="1"/>
  <c r="H28" i="31" a="1"/>
  <c r="H28" i="31" s="1"/>
  <c r="H27" i="31" a="1"/>
  <c r="H27" i="31" s="1"/>
  <c r="H26" i="31" a="1"/>
  <c r="H26" i="31" s="1"/>
  <c r="H25" i="31" a="1"/>
  <c r="H25" i="31" s="1"/>
  <c r="H24" i="31" a="1"/>
  <c r="H24" i="31" s="1"/>
  <c r="H23" i="31" a="1"/>
  <c r="H23" i="31" s="1"/>
  <c r="H22" i="31" a="1"/>
  <c r="H22" i="31" s="1"/>
  <c r="H21" i="31" a="1"/>
  <c r="H21" i="31" s="1"/>
  <c r="H20" i="31" a="1"/>
  <c r="H20" i="31" s="1"/>
  <c r="H19" i="31" a="1"/>
  <c r="H19" i="31" s="1"/>
  <c r="H18" i="31" a="1"/>
  <c r="H18" i="31" s="1"/>
  <c r="H16" i="31" a="1"/>
  <c r="H16" i="31" s="1"/>
  <c r="H15" i="31" a="1"/>
  <c r="H15" i="31" s="1"/>
  <c r="H14" i="31" a="1"/>
  <c r="H14" i="31" s="1"/>
  <c r="H13" i="31" a="1"/>
  <c r="H13" i="31" s="1"/>
  <c r="H12" i="31" a="1"/>
  <c r="H12" i="31" s="1"/>
  <c r="G75" i="31" a="1"/>
  <c r="G75" i="31" s="1"/>
  <c r="G73" i="31" a="1"/>
  <c r="G73" i="31" s="1"/>
  <c r="G71" i="31" a="1"/>
  <c r="G71" i="31" s="1"/>
  <c r="G69" i="31" a="1"/>
  <c r="G69" i="31" s="1"/>
  <c r="G68" i="31" a="1"/>
  <c r="G68" i="31" s="1"/>
  <c r="G67" i="31" a="1"/>
  <c r="G67" i="31" s="1"/>
  <c r="G66" i="31" a="1"/>
  <c r="G66" i="31" s="1"/>
  <c r="G65" i="31" a="1"/>
  <c r="G65" i="31" s="1"/>
  <c r="G64" i="31" a="1"/>
  <c r="G64" i="31" s="1"/>
  <c r="G61" i="31" a="1"/>
  <c r="G61" i="31" s="1"/>
  <c r="G60" i="31" a="1"/>
  <c r="G60" i="31" s="1"/>
  <c r="G59" i="31" a="1"/>
  <c r="G59" i="31" s="1"/>
  <c r="G58" i="31" a="1"/>
  <c r="G58" i="31" s="1"/>
  <c r="G57" i="31" a="1"/>
  <c r="G57" i="31" s="1"/>
  <c r="G56" i="31" a="1"/>
  <c r="G56" i="31" s="1"/>
  <c r="G55" i="31" a="1"/>
  <c r="G55" i="31" s="1"/>
  <c r="G54" i="31" a="1"/>
  <c r="G54" i="31" s="1"/>
  <c r="G53" i="31" a="1"/>
  <c r="G53" i="31" s="1"/>
  <c r="G52" i="31" a="1"/>
  <c r="G52" i="31" s="1"/>
  <c r="G51" i="31" a="1"/>
  <c r="G51" i="31" s="1"/>
  <c r="G50" i="31" a="1"/>
  <c r="G50" i="31" s="1"/>
  <c r="G49" i="31" a="1"/>
  <c r="G49" i="31" s="1"/>
  <c r="G48" i="31" a="1"/>
  <c r="G48" i="31" s="1"/>
  <c r="G47" i="31" a="1"/>
  <c r="G47" i="31" s="1"/>
  <c r="G46" i="31" a="1"/>
  <c r="G46" i="31" s="1"/>
  <c r="G45" i="31" a="1"/>
  <c r="G45" i="31" s="1"/>
  <c r="G44" i="31" a="1"/>
  <c r="G44" i="31" s="1"/>
  <c r="G43" i="31" a="1"/>
  <c r="G43" i="31" s="1"/>
  <c r="G42" i="31" a="1"/>
  <c r="G42" i="31" s="1"/>
  <c r="G41" i="31" a="1"/>
  <c r="G41" i="31" s="1"/>
  <c r="G39" i="31" a="1"/>
  <c r="G39" i="31" s="1"/>
  <c r="G38" i="31" a="1"/>
  <c r="G38" i="31" s="1"/>
  <c r="G37" i="31" a="1"/>
  <c r="G37" i="31" s="1"/>
  <c r="G36" i="31" a="1"/>
  <c r="G36" i="31" s="1"/>
  <c r="G35" i="31" a="1"/>
  <c r="G35" i="31" s="1"/>
  <c r="G34" i="31" a="1"/>
  <c r="G34" i="31" s="1"/>
  <c r="G33" i="31" a="1"/>
  <c r="G33" i="31" s="1"/>
  <c r="G31" i="31" a="1"/>
  <c r="G31" i="31" s="1"/>
  <c r="G30" i="31" a="1"/>
  <c r="G30" i="31"/>
  <c r="G29" i="31" a="1"/>
  <c r="G29" i="31" s="1"/>
  <c r="G28" i="31" a="1"/>
  <c r="G28" i="31" s="1"/>
  <c r="G27" i="31" a="1"/>
  <c r="G27" i="31" s="1"/>
  <c r="G26" i="31" a="1"/>
  <c r="G26" i="31" s="1"/>
  <c r="G25" i="31" a="1"/>
  <c r="G25" i="31" s="1"/>
  <c r="G24" i="31" a="1"/>
  <c r="G24" i="31" s="1"/>
  <c r="G23" i="31" a="1"/>
  <c r="G23" i="31" s="1"/>
  <c r="G22" i="31" a="1"/>
  <c r="G22" i="31" s="1"/>
  <c r="G21" i="31" a="1"/>
  <c r="G21" i="31" s="1"/>
  <c r="G20" i="31" a="1"/>
  <c r="G20" i="31" s="1"/>
  <c r="G19" i="31" a="1"/>
  <c r="G19" i="31" s="1"/>
  <c r="G18" i="31" a="1"/>
  <c r="G18" i="31" s="1"/>
  <c r="G16" i="31" a="1"/>
  <c r="G16" i="31" s="1"/>
  <c r="G15" i="31" a="1"/>
  <c r="G15" i="31" s="1"/>
  <c r="G14" i="31" a="1"/>
  <c r="G14" i="31" s="1"/>
  <c r="G13" i="31" a="1"/>
  <c r="G13" i="31" s="1"/>
  <c r="G12" i="31" a="1"/>
  <c r="G12" i="31" s="1"/>
  <c r="F75" i="31" a="1"/>
  <c r="F75" i="31" s="1"/>
  <c r="F73" i="31" a="1"/>
  <c r="F73" i="31" s="1"/>
  <c r="F71" i="31" a="1"/>
  <c r="F71" i="31" s="1"/>
  <c r="F69" i="31" a="1"/>
  <c r="F69" i="31" s="1"/>
  <c r="F68" i="31" a="1"/>
  <c r="F68" i="31" s="1"/>
  <c r="F67" i="31" a="1"/>
  <c r="F67" i="31" s="1"/>
  <c r="F66" i="31" a="1"/>
  <c r="F66" i="31" s="1"/>
  <c r="F65" i="31" a="1"/>
  <c r="F65" i="31" s="1"/>
  <c r="F64" i="31" a="1"/>
  <c r="F64" i="31" s="1"/>
  <c r="F61" i="31" a="1"/>
  <c r="F61" i="31" s="1"/>
  <c r="F60" i="31" a="1"/>
  <c r="F60" i="31" s="1"/>
  <c r="F59" i="31" a="1"/>
  <c r="F59" i="31" s="1"/>
  <c r="F58" i="31" a="1"/>
  <c r="F58" i="31" s="1"/>
  <c r="F57" i="31" a="1"/>
  <c r="F57" i="31" s="1"/>
  <c r="F56" i="31" a="1"/>
  <c r="F56" i="31" s="1"/>
  <c r="F55" i="31" a="1"/>
  <c r="F55" i="31" s="1"/>
  <c r="F54" i="31" a="1"/>
  <c r="F54" i="31" s="1"/>
  <c r="F53" i="31" a="1"/>
  <c r="F53" i="31" s="1"/>
  <c r="F52" i="31" a="1"/>
  <c r="F52" i="31" s="1"/>
  <c r="F51" i="31" a="1"/>
  <c r="F51" i="31" s="1"/>
  <c r="F50" i="31" a="1"/>
  <c r="F50" i="31" s="1"/>
  <c r="F49" i="31" a="1"/>
  <c r="F49" i="31" s="1"/>
  <c r="F48" i="31" a="1"/>
  <c r="F48" i="31" s="1"/>
  <c r="F47" i="31" a="1"/>
  <c r="F47" i="31" s="1"/>
  <c r="F46" i="31" a="1"/>
  <c r="F46" i="31" s="1"/>
  <c r="F45" i="31" a="1"/>
  <c r="F45" i="31" s="1"/>
  <c r="F44" i="31" a="1"/>
  <c r="F44" i="31" s="1"/>
  <c r="F43" i="31" a="1"/>
  <c r="F43" i="31" s="1"/>
  <c r="F42" i="31" a="1"/>
  <c r="F42" i="31" s="1"/>
  <c r="F41" i="31" a="1"/>
  <c r="F41" i="31" s="1"/>
  <c r="F39" i="31" a="1"/>
  <c r="F39" i="31" s="1"/>
  <c r="F38" i="31" a="1"/>
  <c r="F38" i="31" s="1"/>
  <c r="F37" i="31" a="1"/>
  <c r="F37" i="31" s="1"/>
  <c r="F36" i="31" a="1"/>
  <c r="F36" i="31" s="1"/>
  <c r="F35" i="31" a="1"/>
  <c r="F35" i="31" s="1"/>
  <c r="F34" i="31" a="1"/>
  <c r="F34" i="31" s="1"/>
  <c r="F33" i="31" a="1"/>
  <c r="F33" i="31" s="1"/>
  <c r="F31" i="31" a="1"/>
  <c r="F31" i="31" s="1"/>
  <c r="F30" i="31" a="1"/>
  <c r="F30" i="31" s="1"/>
  <c r="F29" i="31" a="1"/>
  <c r="F29" i="31" s="1"/>
  <c r="F28" i="31" a="1"/>
  <c r="F28" i="31" s="1"/>
  <c r="F27" i="31" a="1"/>
  <c r="F27" i="31" s="1"/>
  <c r="F26" i="31" a="1"/>
  <c r="F26" i="31" s="1"/>
  <c r="F25" i="31" a="1"/>
  <c r="F25" i="31" s="1"/>
  <c r="F24" i="31" a="1"/>
  <c r="F24" i="31" s="1"/>
  <c r="F23" i="31" a="1"/>
  <c r="F23" i="31" s="1"/>
  <c r="F22" i="31" a="1"/>
  <c r="F22" i="31" s="1"/>
  <c r="F21" i="31" a="1"/>
  <c r="F21" i="31" s="1"/>
  <c r="F20" i="31" a="1"/>
  <c r="F20" i="31" s="1"/>
  <c r="F19" i="31" a="1"/>
  <c r="F19" i="31" s="1"/>
  <c r="F18" i="31" a="1"/>
  <c r="F18" i="31" s="1"/>
  <c r="F16" i="31" a="1"/>
  <c r="F16" i="31" s="1"/>
  <c r="F15" i="31" a="1"/>
  <c r="F15" i="31" s="1"/>
  <c r="F14" i="31" a="1"/>
  <c r="F14" i="31" s="1"/>
  <c r="F13" i="31" a="1"/>
  <c r="F13" i="31" s="1"/>
  <c r="F12" i="31" a="1"/>
  <c r="F12" i="31" s="1"/>
  <c r="E75" i="31" a="1"/>
  <c r="E75" i="31" s="1"/>
  <c r="E73" i="31" a="1"/>
  <c r="E73" i="31" s="1"/>
  <c r="E71" i="31" a="1"/>
  <c r="E71" i="31" s="1"/>
  <c r="E69" i="31" a="1"/>
  <c r="E69" i="31" s="1"/>
  <c r="E68" i="31" a="1"/>
  <c r="E68" i="31" s="1"/>
  <c r="E67" i="31" a="1"/>
  <c r="E67" i="31" s="1"/>
  <c r="E66" i="31" a="1"/>
  <c r="E66" i="31" s="1"/>
  <c r="E65" i="31" a="1"/>
  <c r="E65" i="31" s="1"/>
  <c r="E64" i="31" a="1"/>
  <c r="E64" i="31" s="1"/>
  <c r="E61" i="31" a="1"/>
  <c r="E61" i="31" s="1"/>
  <c r="E60" i="31" a="1"/>
  <c r="E60" i="31" s="1"/>
  <c r="E59" i="31" a="1"/>
  <c r="E59" i="31" s="1"/>
  <c r="E58" i="31" a="1"/>
  <c r="E58" i="31" s="1"/>
  <c r="E57" i="31" a="1"/>
  <c r="E57" i="31" s="1"/>
  <c r="E56" i="31" a="1"/>
  <c r="E56" i="31" s="1"/>
  <c r="E55" i="31" a="1"/>
  <c r="E55" i="31" s="1"/>
  <c r="E54" i="31" a="1"/>
  <c r="E54" i="31" s="1"/>
  <c r="E53" i="31" a="1"/>
  <c r="E53" i="31" s="1"/>
  <c r="E52" i="31" a="1"/>
  <c r="E52" i="31" s="1"/>
  <c r="E51" i="31" a="1"/>
  <c r="E51" i="31" s="1"/>
  <c r="E50" i="31" a="1"/>
  <c r="E50" i="31" s="1"/>
  <c r="E49" i="31" a="1"/>
  <c r="E49" i="31" s="1"/>
  <c r="E48" i="31" a="1"/>
  <c r="E48" i="31" s="1"/>
  <c r="E47" i="31" a="1"/>
  <c r="E47" i="31" s="1"/>
  <c r="E46" i="31" a="1"/>
  <c r="E46" i="31" s="1"/>
  <c r="E45" i="31" a="1"/>
  <c r="E45" i="31" s="1"/>
  <c r="E44" i="31" a="1"/>
  <c r="E44" i="31" s="1"/>
  <c r="E43" i="31" a="1"/>
  <c r="E43" i="31" s="1"/>
  <c r="E42" i="31" a="1"/>
  <c r="E42" i="31" s="1"/>
  <c r="E41" i="31" a="1"/>
  <c r="E41" i="31" s="1"/>
  <c r="E39" i="31" a="1"/>
  <c r="E39" i="31" s="1"/>
  <c r="E38" i="31" a="1"/>
  <c r="E38" i="31" s="1"/>
  <c r="E37" i="31" a="1"/>
  <c r="E37" i="31" s="1"/>
  <c r="E36" i="31" a="1"/>
  <c r="E36" i="31" s="1"/>
  <c r="E35" i="31" a="1"/>
  <c r="E35" i="31" s="1"/>
  <c r="E34" i="31" a="1"/>
  <c r="E34" i="31" s="1"/>
  <c r="E33" i="31" a="1"/>
  <c r="E33" i="31" s="1"/>
  <c r="E31" i="31" a="1"/>
  <c r="E31" i="31" s="1"/>
  <c r="E30" i="31" a="1"/>
  <c r="E30" i="31" s="1"/>
  <c r="E29" i="31" a="1"/>
  <c r="E29" i="31" s="1"/>
  <c r="E28" i="31" a="1"/>
  <c r="E28" i="31" s="1"/>
  <c r="E27" i="31" a="1"/>
  <c r="E27" i="31" s="1"/>
  <c r="E26" i="31" a="1"/>
  <c r="E26" i="31" s="1"/>
  <c r="E25" i="31" a="1"/>
  <c r="E25" i="31" s="1"/>
  <c r="E24" i="31" a="1"/>
  <c r="E24" i="31" s="1"/>
  <c r="E23" i="31" a="1"/>
  <c r="E23" i="31" s="1"/>
  <c r="E22" i="31" a="1"/>
  <c r="E22" i="31" s="1"/>
  <c r="E21" i="31" a="1"/>
  <c r="E21" i="31" s="1"/>
  <c r="E20" i="31" a="1"/>
  <c r="E20" i="31" s="1"/>
  <c r="E19" i="31" a="1"/>
  <c r="E19" i="31" s="1"/>
  <c r="E18" i="31" a="1"/>
  <c r="E18" i="31" s="1"/>
  <c r="E16" i="31" a="1"/>
  <c r="E16" i="31" s="1"/>
  <c r="E15" i="31" a="1"/>
  <c r="E15" i="31" s="1"/>
  <c r="E14" i="31" a="1"/>
  <c r="E14" i="31" s="1"/>
  <c r="E13" i="31" a="1"/>
  <c r="E13" i="31" s="1"/>
  <c r="E12" i="31" a="1"/>
  <c r="E12" i="31"/>
  <c r="D75" i="31" a="1"/>
  <c r="D75" i="31" s="1"/>
  <c r="D73" i="31" a="1"/>
  <c r="D73" i="31" s="1"/>
  <c r="D71" i="31" a="1"/>
  <c r="D71" i="31" s="1"/>
  <c r="D69" i="31" a="1"/>
  <c r="D69" i="31" s="1"/>
  <c r="D68" i="31" a="1"/>
  <c r="D68" i="31" s="1"/>
  <c r="D67" i="31" a="1"/>
  <c r="D67" i="31" s="1"/>
  <c r="D66" i="31" a="1"/>
  <c r="D66" i="31" s="1"/>
  <c r="D65" i="31" a="1"/>
  <c r="D65" i="31" s="1"/>
  <c r="D64" i="31" a="1"/>
  <c r="D64" i="31" s="1"/>
  <c r="D61" i="31" a="1"/>
  <c r="D61" i="31" s="1"/>
  <c r="D60" i="31" a="1"/>
  <c r="D60" i="31" s="1"/>
  <c r="D59" i="31" a="1"/>
  <c r="D59" i="31" s="1"/>
  <c r="D58" i="31" a="1"/>
  <c r="D58" i="31" s="1"/>
  <c r="D57" i="31" a="1"/>
  <c r="D57" i="31" s="1"/>
  <c r="D56" i="31" a="1"/>
  <c r="D56" i="31" s="1"/>
  <c r="D55" i="31" a="1"/>
  <c r="D55" i="31" s="1"/>
  <c r="D54" i="31" a="1"/>
  <c r="D54" i="31" s="1"/>
  <c r="D53" i="31" a="1"/>
  <c r="D53" i="31" s="1"/>
  <c r="D52" i="31" a="1"/>
  <c r="D52" i="31" s="1"/>
  <c r="D51" i="31" a="1"/>
  <c r="D51" i="31" s="1"/>
  <c r="D50" i="31" a="1"/>
  <c r="D50" i="31" s="1"/>
  <c r="D49" i="31" a="1"/>
  <c r="D49" i="31" s="1"/>
  <c r="D48" i="31" a="1"/>
  <c r="D48" i="31" s="1"/>
  <c r="D47" i="31" a="1"/>
  <c r="D47" i="31" s="1"/>
  <c r="D46" i="31" a="1"/>
  <c r="D46" i="31" s="1"/>
  <c r="D45" i="31" a="1"/>
  <c r="D45" i="31" s="1"/>
  <c r="D44" i="31" a="1"/>
  <c r="D44" i="31" s="1"/>
  <c r="D43" i="31" a="1"/>
  <c r="D43" i="31" s="1"/>
  <c r="D42" i="31" a="1"/>
  <c r="D42" i="31" s="1"/>
  <c r="D41" i="31" a="1"/>
  <c r="D41" i="31" s="1"/>
  <c r="D39" i="31" a="1"/>
  <c r="D39" i="31" s="1"/>
  <c r="D38" i="31" a="1"/>
  <c r="D38" i="31" s="1"/>
  <c r="D37" i="31" a="1"/>
  <c r="D37" i="31" s="1"/>
  <c r="D36" i="31" a="1"/>
  <c r="D36" i="31" s="1"/>
  <c r="D35" i="31" a="1"/>
  <c r="D35" i="31" s="1"/>
  <c r="D34" i="31" a="1"/>
  <c r="D34" i="31" s="1"/>
  <c r="D33" i="31" a="1"/>
  <c r="D33" i="31" s="1"/>
  <c r="D31" i="31" a="1"/>
  <c r="D31" i="31" s="1"/>
  <c r="D30" i="31" a="1"/>
  <c r="D30" i="31" s="1"/>
  <c r="D29" i="31" a="1"/>
  <c r="D29" i="31" s="1"/>
  <c r="D28" i="31" a="1"/>
  <c r="D28" i="31" s="1"/>
  <c r="D27" i="31" a="1"/>
  <c r="D27" i="31" s="1"/>
  <c r="D26" i="31" a="1"/>
  <c r="D26" i="31" s="1"/>
  <c r="D25" i="31" a="1"/>
  <c r="D25" i="31" s="1"/>
  <c r="D24" i="31" a="1"/>
  <c r="D24" i="31" s="1"/>
  <c r="D23" i="31" a="1"/>
  <c r="D23" i="31" s="1"/>
  <c r="D22" i="31" a="1"/>
  <c r="D22" i="31" s="1"/>
  <c r="D21" i="31" a="1"/>
  <c r="D21" i="31" s="1"/>
  <c r="D20" i="31" a="1"/>
  <c r="D20" i="31" s="1"/>
  <c r="D19" i="31" a="1"/>
  <c r="D19" i="31" s="1"/>
  <c r="D18" i="31" a="1"/>
  <c r="D18" i="31" s="1"/>
  <c r="D16" i="31" a="1"/>
  <c r="D16" i="31" s="1"/>
  <c r="D15" i="31" a="1"/>
  <c r="D15" i="31" s="1"/>
  <c r="D14" i="31" a="1"/>
  <c r="D14" i="31" s="1"/>
  <c r="D13" i="31" a="1"/>
  <c r="D13" i="31" s="1"/>
  <c r="D12" i="31" a="1"/>
  <c r="D12" i="31" s="1"/>
  <c r="C75" i="31" a="1"/>
  <c r="C75" i="31" s="1"/>
  <c r="C73" i="31" a="1"/>
  <c r="C73" i="31" s="1"/>
  <c r="C71" i="31" a="1"/>
  <c r="C71" i="31" s="1"/>
  <c r="C69" i="31" a="1"/>
  <c r="C69" i="31" s="1"/>
  <c r="C68" i="31" a="1"/>
  <c r="C68" i="31" s="1"/>
  <c r="C67" i="31" a="1"/>
  <c r="C67" i="31" s="1"/>
  <c r="C66" i="31" a="1"/>
  <c r="C66" i="31" s="1"/>
  <c r="C65" i="31" a="1"/>
  <c r="C65" i="31" s="1"/>
  <c r="C64" i="31" a="1"/>
  <c r="C64" i="31" s="1"/>
  <c r="C61" i="31" a="1"/>
  <c r="C61" i="31" s="1"/>
  <c r="C60" i="31" a="1"/>
  <c r="C60" i="31" s="1"/>
  <c r="C59" i="31" a="1"/>
  <c r="C59" i="31" s="1"/>
  <c r="C58" i="31" a="1"/>
  <c r="C58" i="31" s="1"/>
  <c r="C57" i="31" a="1"/>
  <c r="C57" i="31" s="1"/>
  <c r="C56" i="31" a="1"/>
  <c r="C56" i="31" s="1"/>
  <c r="C55" i="31" a="1"/>
  <c r="C55" i="31" s="1"/>
  <c r="C54" i="31" a="1"/>
  <c r="C54" i="31" s="1"/>
  <c r="C53" i="31" a="1"/>
  <c r="C53" i="31" s="1"/>
  <c r="C52" i="31" a="1"/>
  <c r="C52" i="31" s="1"/>
  <c r="C51" i="31" a="1"/>
  <c r="C51" i="31" s="1"/>
  <c r="C50" i="31" a="1"/>
  <c r="C50" i="31" s="1"/>
  <c r="C49" i="31" a="1"/>
  <c r="C49" i="31" s="1"/>
  <c r="C48" i="31" a="1"/>
  <c r="C48" i="31" s="1"/>
  <c r="C47" i="31" a="1"/>
  <c r="C47" i="31" s="1"/>
  <c r="C46" i="31" a="1"/>
  <c r="C46" i="31" s="1"/>
  <c r="C45" i="31" a="1"/>
  <c r="C45" i="31" s="1"/>
  <c r="C44" i="31" a="1"/>
  <c r="C44" i="31" s="1"/>
  <c r="C43" i="31" a="1"/>
  <c r="C43" i="31" s="1"/>
  <c r="C42" i="31" a="1"/>
  <c r="C42" i="31" s="1"/>
  <c r="C41" i="31" a="1"/>
  <c r="C41" i="31" s="1"/>
  <c r="C39" i="31" a="1"/>
  <c r="C39" i="31" s="1"/>
  <c r="C38" i="31" a="1"/>
  <c r="C38" i="31" s="1"/>
  <c r="C37" i="31" a="1"/>
  <c r="C37" i="31" s="1"/>
  <c r="C36" i="31" a="1"/>
  <c r="C36" i="31" s="1"/>
  <c r="C35" i="31" a="1"/>
  <c r="C35" i="31" s="1"/>
  <c r="C34" i="31" a="1"/>
  <c r="C34" i="31" s="1"/>
  <c r="C33" i="31" a="1"/>
  <c r="C33" i="31" s="1"/>
  <c r="C31" i="31" a="1"/>
  <c r="C31" i="31" s="1"/>
  <c r="C30" i="31" a="1"/>
  <c r="C30" i="31" s="1"/>
  <c r="C29" i="31" a="1"/>
  <c r="C29" i="31" s="1"/>
  <c r="C28" i="31" a="1"/>
  <c r="C28" i="31" s="1"/>
  <c r="C27" i="31" a="1"/>
  <c r="C27" i="31" s="1"/>
  <c r="C26" i="31" a="1"/>
  <c r="C26" i="31" s="1"/>
  <c r="C25" i="31" a="1"/>
  <c r="C25" i="31" s="1"/>
  <c r="C24" i="31" a="1"/>
  <c r="C24" i="31" s="1"/>
  <c r="C23" i="31" a="1"/>
  <c r="C23" i="31" s="1"/>
  <c r="C22" i="31" a="1"/>
  <c r="C22" i="31" s="1"/>
  <c r="C21" i="31" a="1"/>
  <c r="C21" i="31" s="1"/>
  <c r="C20" i="31" a="1"/>
  <c r="C20" i="31" s="1"/>
  <c r="C19" i="31" a="1"/>
  <c r="C19" i="31" s="1"/>
  <c r="C18" i="31" a="1"/>
  <c r="C18" i="31" s="1"/>
  <c r="C16" i="31" a="1"/>
  <c r="C16" i="31" s="1"/>
  <c r="C15" i="31" a="1"/>
  <c r="C15" i="31"/>
  <c r="C14" i="31" a="1"/>
  <c r="C14" i="31" s="1"/>
  <c r="C13" i="31" a="1"/>
  <c r="C13" i="31" s="1"/>
  <c r="C12" i="31" a="1"/>
  <c r="C12" i="31" s="1"/>
  <c r="P76" i="29" a="1"/>
  <c r="P76" i="29" s="1"/>
  <c r="P74" i="29" a="1"/>
  <c r="P74" i="29" s="1"/>
  <c r="P72" i="29" a="1"/>
  <c r="P72" i="29" s="1"/>
  <c r="P70" i="29" a="1"/>
  <c r="P70" i="29" s="1"/>
  <c r="P69" i="29" a="1"/>
  <c r="P69" i="29" s="1"/>
  <c r="P68" i="29" a="1"/>
  <c r="P68" i="29" s="1"/>
  <c r="P67" i="29" a="1"/>
  <c r="P67" i="29" s="1"/>
  <c r="P66" i="29" a="1"/>
  <c r="P66" i="29" s="1"/>
  <c r="P65" i="29" a="1"/>
  <c r="P65" i="29" s="1"/>
  <c r="P63" i="29" a="1"/>
  <c r="P63" i="29" s="1"/>
  <c r="P62" i="29" a="1"/>
  <c r="P62" i="29" s="1"/>
  <c r="P61" i="29" a="1"/>
  <c r="P61" i="29" s="1"/>
  <c r="P60" i="29" a="1"/>
  <c r="P60" i="29" s="1"/>
  <c r="P59" i="29" a="1"/>
  <c r="P59" i="29" s="1"/>
  <c r="P58" i="29" a="1"/>
  <c r="P58" i="29" s="1"/>
  <c r="P57" i="29" a="1"/>
  <c r="P57" i="29" s="1"/>
  <c r="P56" i="29" a="1"/>
  <c r="P56" i="29" s="1"/>
  <c r="P55" i="29" a="1"/>
  <c r="P55" i="29" s="1"/>
  <c r="P54" i="29" a="1"/>
  <c r="P54" i="29" s="1"/>
  <c r="P53" i="29" a="1"/>
  <c r="P53" i="29" s="1"/>
  <c r="P52" i="29" a="1"/>
  <c r="P52" i="29" s="1"/>
  <c r="P51" i="29" a="1"/>
  <c r="P51" i="29" s="1"/>
  <c r="P50" i="29" a="1"/>
  <c r="P50" i="29" s="1"/>
  <c r="P49" i="29" a="1"/>
  <c r="P49" i="29" s="1"/>
  <c r="P48" i="29" a="1"/>
  <c r="P48" i="29" s="1"/>
  <c r="P47" i="29" a="1"/>
  <c r="P47" i="29" s="1"/>
  <c r="P46" i="29" a="1"/>
  <c r="P46" i="29" s="1"/>
  <c r="P45" i="29" a="1"/>
  <c r="P45" i="29" s="1"/>
  <c r="P44" i="29" a="1"/>
  <c r="P44" i="29" s="1"/>
  <c r="P43" i="29" a="1"/>
  <c r="P43" i="29" s="1"/>
  <c r="P41" i="29" a="1"/>
  <c r="P41" i="29" s="1"/>
  <c r="P40" i="29" a="1"/>
  <c r="P40" i="29" s="1"/>
  <c r="P39" i="29" a="1"/>
  <c r="P39" i="29" s="1"/>
  <c r="P38" i="29" a="1"/>
  <c r="P38" i="29" s="1"/>
  <c r="P37" i="29" a="1"/>
  <c r="P37" i="29" s="1"/>
  <c r="P36" i="29" a="1"/>
  <c r="P36" i="29" s="1"/>
  <c r="P35" i="29" a="1"/>
  <c r="P35" i="29" s="1"/>
  <c r="P33" i="29" a="1"/>
  <c r="P33" i="29" s="1"/>
  <c r="P32" i="29" a="1"/>
  <c r="P32" i="29" s="1"/>
  <c r="P31" i="29" a="1"/>
  <c r="P31" i="29" s="1"/>
  <c r="P30" i="29" a="1"/>
  <c r="P30" i="29" s="1"/>
  <c r="P29" i="29" a="1"/>
  <c r="P29" i="29" s="1"/>
  <c r="P28" i="29" a="1"/>
  <c r="P28" i="29" s="1"/>
  <c r="P27" i="29" a="1"/>
  <c r="P27" i="29" s="1"/>
  <c r="P26" i="29" a="1"/>
  <c r="P26" i="29" s="1"/>
  <c r="P25" i="29" a="1"/>
  <c r="P25" i="29" s="1"/>
  <c r="P24" i="29" a="1"/>
  <c r="P24" i="29" s="1"/>
  <c r="P23" i="29" a="1"/>
  <c r="P23" i="29" s="1"/>
  <c r="P22" i="29" a="1"/>
  <c r="P22" i="29" s="1"/>
  <c r="P21" i="29" a="1"/>
  <c r="P21" i="29" s="1"/>
  <c r="P20" i="29" a="1"/>
  <c r="P20" i="29" s="1"/>
  <c r="P19" i="29" a="1"/>
  <c r="P19" i="29" s="1"/>
  <c r="P17" i="29" a="1"/>
  <c r="P17" i="29" s="1"/>
  <c r="P16" i="29" a="1"/>
  <c r="P16" i="29"/>
  <c r="P15" i="29" a="1"/>
  <c r="P15" i="29" s="1"/>
  <c r="P14" i="29" a="1"/>
  <c r="P14" i="29" s="1"/>
  <c r="P13" i="29" a="1"/>
  <c r="P13" i="29" s="1"/>
  <c r="N76" i="29" a="1"/>
  <c r="N76" i="29" s="1"/>
  <c r="N74" i="29" a="1"/>
  <c r="N74" i="29" s="1"/>
  <c r="N72" i="29" a="1"/>
  <c r="N72" i="29" s="1"/>
  <c r="N70" i="29" a="1"/>
  <c r="N70" i="29" s="1"/>
  <c r="N69" i="29" a="1"/>
  <c r="N69" i="29" s="1"/>
  <c r="N68" i="29" a="1"/>
  <c r="N68" i="29" s="1"/>
  <c r="N67" i="29" a="1"/>
  <c r="N67" i="29" s="1"/>
  <c r="N66" i="29" a="1"/>
  <c r="N66" i="29" s="1"/>
  <c r="N65" i="29" a="1"/>
  <c r="N65" i="29" s="1"/>
  <c r="N63" i="29" a="1"/>
  <c r="N63" i="29" s="1"/>
  <c r="N62" i="29" a="1"/>
  <c r="N62" i="29" s="1"/>
  <c r="N61" i="29" a="1"/>
  <c r="N61" i="29" s="1"/>
  <c r="N60" i="29" a="1"/>
  <c r="N60" i="29" s="1"/>
  <c r="N59" i="29" a="1"/>
  <c r="N59" i="29" s="1"/>
  <c r="N58" i="29" a="1"/>
  <c r="N58" i="29" s="1"/>
  <c r="N57" i="29" a="1"/>
  <c r="N57" i="29" s="1"/>
  <c r="N56" i="29" a="1"/>
  <c r="N56" i="29" s="1"/>
  <c r="N55" i="29" a="1"/>
  <c r="N55" i="29" s="1"/>
  <c r="N54" i="29" a="1"/>
  <c r="N54" i="29" s="1"/>
  <c r="N53" i="29" a="1"/>
  <c r="N53" i="29" s="1"/>
  <c r="N52" i="29" a="1"/>
  <c r="N52" i="29" s="1"/>
  <c r="N51" i="29" a="1"/>
  <c r="N51" i="29" s="1"/>
  <c r="N50" i="29" a="1"/>
  <c r="N50" i="29" s="1"/>
  <c r="N49" i="29" a="1"/>
  <c r="N49" i="29" s="1"/>
  <c r="N48" i="29" a="1"/>
  <c r="N48" i="29" s="1"/>
  <c r="N47" i="29" a="1"/>
  <c r="N47" i="29" s="1"/>
  <c r="N46" i="29" a="1"/>
  <c r="N46" i="29" s="1"/>
  <c r="N45" i="29" a="1"/>
  <c r="N45" i="29" s="1"/>
  <c r="N44" i="29" a="1"/>
  <c r="N44" i="29" s="1"/>
  <c r="N43" i="29" a="1"/>
  <c r="N43" i="29" s="1"/>
  <c r="N41" i="29" a="1"/>
  <c r="N41" i="29" s="1"/>
  <c r="N40" i="29" a="1"/>
  <c r="N40" i="29" s="1"/>
  <c r="N39" i="29" a="1"/>
  <c r="N39" i="29" s="1"/>
  <c r="N38" i="29" a="1"/>
  <c r="N38" i="29" s="1"/>
  <c r="N37" i="29" a="1"/>
  <c r="N37" i="29" s="1"/>
  <c r="N36" i="29" a="1"/>
  <c r="N36" i="29" s="1"/>
  <c r="N35" i="29" a="1"/>
  <c r="N35" i="29" s="1"/>
  <c r="N33" i="29" a="1"/>
  <c r="N33" i="29" s="1"/>
  <c r="N32" i="29" a="1"/>
  <c r="N32" i="29" s="1"/>
  <c r="N31" i="29" a="1"/>
  <c r="N31" i="29" s="1"/>
  <c r="N30" i="29" a="1"/>
  <c r="N30" i="29" s="1"/>
  <c r="N29" i="29" a="1"/>
  <c r="N29" i="29" s="1"/>
  <c r="N28" i="29" a="1"/>
  <c r="N28" i="29" s="1"/>
  <c r="N27" i="29" a="1"/>
  <c r="N27" i="29" s="1"/>
  <c r="N26" i="29" a="1"/>
  <c r="N26" i="29" s="1"/>
  <c r="N25" i="29" a="1"/>
  <c r="N25" i="29" s="1"/>
  <c r="N24" i="29" a="1"/>
  <c r="N24" i="29" s="1"/>
  <c r="N23" i="29" a="1"/>
  <c r="N23" i="29" s="1"/>
  <c r="N22" i="29" a="1"/>
  <c r="N22" i="29" s="1"/>
  <c r="N21" i="29" a="1"/>
  <c r="N21" i="29" s="1"/>
  <c r="N20" i="29" a="1"/>
  <c r="N20" i="29" s="1"/>
  <c r="N19" i="29" a="1"/>
  <c r="N19" i="29" s="1"/>
  <c r="N17" i="29" a="1"/>
  <c r="N17" i="29" s="1"/>
  <c r="N16" i="29" a="1"/>
  <c r="N16" i="29" s="1"/>
  <c r="N15" i="29" a="1"/>
  <c r="N15" i="29" s="1"/>
  <c r="N14" i="29" a="1"/>
  <c r="N14" i="29" s="1"/>
  <c r="N13" i="29" a="1"/>
  <c r="N13" i="29" s="1"/>
  <c r="M76" i="29" a="1"/>
  <c r="M76" i="29"/>
  <c r="M74" i="29" a="1"/>
  <c r="M74" i="29" s="1"/>
  <c r="M72" i="29" a="1"/>
  <c r="M72" i="29" s="1"/>
  <c r="M70" i="29" a="1"/>
  <c r="M70" i="29" s="1"/>
  <c r="M69" i="29" a="1"/>
  <c r="M69" i="29" s="1"/>
  <c r="M68" i="29" a="1"/>
  <c r="M68" i="29" s="1"/>
  <c r="M67" i="29" a="1"/>
  <c r="M67" i="29" s="1"/>
  <c r="M66" i="29" a="1"/>
  <c r="M66" i="29" s="1"/>
  <c r="M65" i="29" a="1"/>
  <c r="M65" i="29" s="1"/>
  <c r="M63" i="29" a="1"/>
  <c r="M63" i="29" s="1"/>
  <c r="M62" i="29" a="1"/>
  <c r="M62" i="29" s="1"/>
  <c r="M61" i="29" a="1"/>
  <c r="M61" i="29" s="1"/>
  <c r="M60" i="29" a="1"/>
  <c r="M60" i="29" s="1"/>
  <c r="M59" i="29" a="1"/>
  <c r="M59" i="29" s="1"/>
  <c r="M58" i="29" a="1"/>
  <c r="M58" i="29" s="1"/>
  <c r="M57" i="29" a="1"/>
  <c r="M57" i="29" s="1"/>
  <c r="M56" i="29" a="1"/>
  <c r="M56" i="29" s="1"/>
  <c r="M55" i="29" a="1"/>
  <c r="M55" i="29" s="1"/>
  <c r="M54" i="29" a="1"/>
  <c r="M54" i="29" s="1"/>
  <c r="M53" i="29" a="1"/>
  <c r="M53" i="29" s="1"/>
  <c r="M52" i="29" a="1"/>
  <c r="M52" i="29" s="1"/>
  <c r="M51" i="29" a="1"/>
  <c r="M51" i="29" s="1"/>
  <c r="M50" i="29" a="1"/>
  <c r="M50" i="29" s="1"/>
  <c r="M49" i="29" a="1"/>
  <c r="M49" i="29" s="1"/>
  <c r="M48" i="29" a="1"/>
  <c r="M48" i="29" s="1"/>
  <c r="M47" i="29" a="1"/>
  <c r="M47" i="29" s="1"/>
  <c r="M46" i="29" a="1"/>
  <c r="M46" i="29" s="1"/>
  <c r="M45" i="29" a="1"/>
  <c r="M45" i="29" s="1"/>
  <c r="M44" i="29" a="1"/>
  <c r="M44" i="29" s="1"/>
  <c r="M43" i="29" a="1"/>
  <c r="M43" i="29" s="1"/>
  <c r="M41" i="29" a="1"/>
  <c r="M41" i="29" s="1"/>
  <c r="M40" i="29" a="1"/>
  <c r="M40" i="29" s="1"/>
  <c r="M39" i="29" a="1"/>
  <c r="M39" i="29" s="1"/>
  <c r="M38" i="29" a="1"/>
  <c r="M38" i="29" s="1"/>
  <c r="M37" i="29" a="1"/>
  <c r="M37" i="29" s="1"/>
  <c r="M36" i="29" a="1"/>
  <c r="M36" i="29" s="1"/>
  <c r="M35" i="29" a="1"/>
  <c r="M35" i="29" s="1"/>
  <c r="M33" i="29" a="1"/>
  <c r="M33" i="29" s="1"/>
  <c r="M32" i="29" a="1"/>
  <c r="M32" i="29" s="1"/>
  <c r="M31" i="29" a="1"/>
  <c r="M31" i="29" s="1"/>
  <c r="M30" i="29" a="1"/>
  <c r="M30" i="29" s="1"/>
  <c r="M29" i="29" a="1"/>
  <c r="M29" i="29" s="1"/>
  <c r="M28" i="29" a="1"/>
  <c r="M28" i="29" s="1"/>
  <c r="M27" i="29" a="1"/>
  <c r="M27" i="29" s="1"/>
  <c r="M26" i="29" a="1"/>
  <c r="M26" i="29" s="1"/>
  <c r="M25" i="29" a="1"/>
  <c r="M25" i="29" s="1"/>
  <c r="M24" i="29" a="1"/>
  <c r="M24" i="29" s="1"/>
  <c r="M23" i="29" a="1"/>
  <c r="M23" i="29" s="1"/>
  <c r="M22" i="29" a="1"/>
  <c r="M22" i="29" s="1"/>
  <c r="M21" i="29" a="1"/>
  <c r="M21" i="29" s="1"/>
  <c r="M20" i="29" a="1"/>
  <c r="M20" i="29" s="1"/>
  <c r="M19" i="29" a="1"/>
  <c r="M19" i="29" s="1"/>
  <c r="M17" i="29" a="1"/>
  <c r="M17" i="29" s="1"/>
  <c r="M16" i="29" a="1"/>
  <c r="M16" i="29" s="1"/>
  <c r="M15" i="29" a="1"/>
  <c r="M15" i="29" s="1"/>
  <c r="M14" i="29" a="1"/>
  <c r="M14" i="29" s="1"/>
  <c r="M13" i="29" a="1"/>
  <c r="M13" i="29" s="1"/>
  <c r="K76" i="29" a="1"/>
  <c r="K76" i="29" s="1"/>
  <c r="K74" i="29" a="1"/>
  <c r="K74" i="29" s="1"/>
  <c r="K72" i="29" a="1"/>
  <c r="K72" i="29" s="1"/>
  <c r="K70" i="29" a="1"/>
  <c r="K70" i="29" s="1"/>
  <c r="K69" i="29" a="1"/>
  <c r="K69" i="29" s="1"/>
  <c r="K68" i="29" a="1"/>
  <c r="K68" i="29" s="1"/>
  <c r="K67" i="29" a="1"/>
  <c r="K67" i="29" s="1"/>
  <c r="K66" i="29" a="1"/>
  <c r="K66" i="29" s="1"/>
  <c r="K65" i="29" a="1"/>
  <c r="K65" i="29" s="1"/>
  <c r="K63" i="29" a="1"/>
  <c r="K63" i="29" s="1"/>
  <c r="K62" i="29" a="1"/>
  <c r="K62" i="29" s="1"/>
  <c r="K61" i="29" a="1"/>
  <c r="K61" i="29" s="1"/>
  <c r="K60" i="29" a="1"/>
  <c r="K60" i="29" s="1"/>
  <c r="K59" i="29" a="1"/>
  <c r="K59" i="29" s="1"/>
  <c r="K58" i="29" a="1"/>
  <c r="K58" i="29" s="1"/>
  <c r="K57" i="29" a="1"/>
  <c r="K57" i="29" s="1"/>
  <c r="K56" i="29" a="1"/>
  <c r="K56" i="29" s="1"/>
  <c r="K55" i="29" a="1"/>
  <c r="K55" i="29" s="1"/>
  <c r="K54" i="29" a="1"/>
  <c r="K54" i="29" s="1"/>
  <c r="K53" i="29" a="1"/>
  <c r="K53" i="29" s="1"/>
  <c r="K52" i="29" a="1"/>
  <c r="K52" i="29" s="1"/>
  <c r="K51" i="29" a="1"/>
  <c r="K51" i="29" s="1"/>
  <c r="K50" i="29" a="1"/>
  <c r="K50" i="29" s="1"/>
  <c r="K49" i="29" a="1"/>
  <c r="K49" i="29" s="1"/>
  <c r="K48" i="29" a="1"/>
  <c r="K48" i="29" s="1"/>
  <c r="K47" i="29" a="1"/>
  <c r="K47" i="29" s="1"/>
  <c r="K46" i="29" a="1"/>
  <c r="K46" i="29" s="1"/>
  <c r="K45" i="29" a="1"/>
  <c r="K45" i="29" s="1"/>
  <c r="K44" i="29" a="1"/>
  <c r="K44" i="29" s="1"/>
  <c r="K43" i="29" a="1"/>
  <c r="K43" i="29" s="1"/>
  <c r="K41" i="29" a="1"/>
  <c r="K41" i="29" s="1"/>
  <c r="K40" i="29" a="1"/>
  <c r="K40" i="29" s="1"/>
  <c r="K39" i="29" a="1"/>
  <c r="K39" i="29" s="1"/>
  <c r="K38" i="29" a="1"/>
  <c r="K38" i="29" s="1"/>
  <c r="K37" i="29" a="1"/>
  <c r="K37" i="29" s="1"/>
  <c r="K36" i="29" a="1"/>
  <c r="K36" i="29" s="1"/>
  <c r="K35" i="29" a="1"/>
  <c r="K35" i="29" s="1"/>
  <c r="K33" i="29" a="1"/>
  <c r="K33" i="29" s="1"/>
  <c r="K32" i="29" a="1"/>
  <c r="K32" i="29" s="1"/>
  <c r="K31" i="29" a="1"/>
  <c r="K31" i="29" s="1"/>
  <c r="K30" i="29" a="1"/>
  <c r="K30" i="29" s="1"/>
  <c r="K29" i="29" a="1"/>
  <c r="K29" i="29" s="1"/>
  <c r="K28" i="29" a="1"/>
  <c r="K28" i="29" s="1"/>
  <c r="K27" i="29" a="1"/>
  <c r="K27" i="29" s="1"/>
  <c r="K26" i="29" a="1"/>
  <c r="K26" i="29" s="1"/>
  <c r="K25" i="29" a="1"/>
  <c r="K25" i="29" s="1"/>
  <c r="K24" i="29" a="1"/>
  <c r="K24" i="29" s="1"/>
  <c r="K23" i="29" a="1"/>
  <c r="K23" i="29" s="1"/>
  <c r="K22" i="29" a="1"/>
  <c r="K22" i="29" s="1"/>
  <c r="K21" i="29" a="1"/>
  <c r="K21" i="29" s="1"/>
  <c r="K20" i="29" a="1"/>
  <c r="K20" i="29" s="1"/>
  <c r="K19" i="29" a="1"/>
  <c r="K19" i="29" s="1"/>
  <c r="K17" i="29" a="1"/>
  <c r="K17" i="29" s="1"/>
  <c r="K16" i="29" a="1"/>
  <c r="K16" i="29" s="1"/>
  <c r="K15" i="29" a="1"/>
  <c r="K15" i="29" s="1"/>
  <c r="K14" i="29" a="1"/>
  <c r="K14" i="29" s="1"/>
  <c r="K13" i="29" a="1"/>
  <c r="K13" i="29" s="1"/>
  <c r="J76" i="29" a="1"/>
  <c r="J76" i="29" s="1"/>
  <c r="J74" i="29" a="1"/>
  <c r="J74" i="29" s="1"/>
  <c r="J72" i="29" a="1"/>
  <c r="J72" i="29" s="1"/>
  <c r="J70" i="29" a="1"/>
  <c r="J70" i="29" s="1"/>
  <c r="J69" i="29" a="1"/>
  <c r="J69" i="29" s="1"/>
  <c r="J68" i="29" a="1"/>
  <c r="J68" i="29" s="1"/>
  <c r="J67" i="29" a="1"/>
  <c r="J67" i="29" s="1"/>
  <c r="J66" i="29" a="1"/>
  <c r="J66" i="29" s="1"/>
  <c r="J65" i="29" a="1"/>
  <c r="J65" i="29" s="1"/>
  <c r="J63" i="29" a="1"/>
  <c r="J63" i="29" s="1"/>
  <c r="J62" i="29" a="1"/>
  <c r="J62" i="29" s="1"/>
  <c r="J61" i="29" a="1"/>
  <c r="J61" i="29" s="1"/>
  <c r="J60" i="29" a="1"/>
  <c r="J60" i="29" s="1"/>
  <c r="J59" i="29" a="1"/>
  <c r="J59" i="29" s="1"/>
  <c r="J58" i="29" a="1"/>
  <c r="J58" i="29" s="1"/>
  <c r="J57" i="29" a="1"/>
  <c r="J57" i="29" s="1"/>
  <c r="J56" i="29" a="1"/>
  <c r="J56" i="29" s="1"/>
  <c r="J55" i="29" a="1"/>
  <c r="J55" i="29" s="1"/>
  <c r="J54" i="29" a="1"/>
  <c r="J54" i="29" s="1"/>
  <c r="J53" i="29" a="1"/>
  <c r="J53" i="29" s="1"/>
  <c r="J52" i="29" a="1"/>
  <c r="J52" i="29" s="1"/>
  <c r="J51" i="29" a="1"/>
  <c r="J51" i="29" s="1"/>
  <c r="J50" i="29" a="1"/>
  <c r="J50" i="29" s="1"/>
  <c r="J49" i="29" a="1"/>
  <c r="J49" i="29" s="1"/>
  <c r="J48" i="29" a="1"/>
  <c r="J48" i="29" s="1"/>
  <c r="J47" i="29" a="1"/>
  <c r="J47" i="29" s="1"/>
  <c r="J46" i="29" a="1"/>
  <c r="J46" i="29" s="1"/>
  <c r="J45" i="29" a="1"/>
  <c r="J45" i="29" s="1"/>
  <c r="J44" i="29" a="1"/>
  <c r="J44" i="29" s="1"/>
  <c r="J43" i="29" a="1"/>
  <c r="J43" i="29" s="1"/>
  <c r="J41" i="29" a="1"/>
  <c r="J41" i="29" s="1"/>
  <c r="J40" i="29" a="1"/>
  <c r="J40" i="29" s="1"/>
  <c r="J39" i="29" a="1"/>
  <c r="J39" i="29" s="1"/>
  <c r="J38" i="29" a="1"/>
  <c r="J38" i="29" s="1"/>
  <c r="J37" i="29" a="1"/>
  <c r="J37" i="29" s="1"/>
  <c r="J36" i="29" a="1"/>
  <c r="J36" i="29" s="1"/>
  <c r="J35" i="29" a="1"/>
  <c r="J35" i="29" s="1"/>
  <c r="J33" i="29" a="1"/>
  <c r="J33" i="29" s="1"/>
  <c r="J32" i="29" a="1"/>
  <c r="J32" i="29" s="1"/>
  <c r="J31" i="29" a="1"/>
  <c r="J31" i="29" s="1"/>
  <c r="J30" i="29" a="1"/>
  <c r="J30" i="29" s="1"/>
  <c r="J29" i="29" a="1"/>
  <c r="J29" i="29" s="1"/>
  <c r="J28" i="29" a="1"/>
  <c r="J28" i="29" s="1"/>
  <c r="J27" i="29" a="1"/>
  <c r="J27" i="29" s="1"/>
  <c r="J26" i="29" a="1"/>
  <c r="J26" i="29" s="1"/>
  <c r="J25" i="29" a="1"/>
  <c r="J25" i="29" s="1"/>
  <c r="J24" i="29" a="1"/>
  <c r="J24" i="29" s="1"/>
  <c r="J23" i="29" a="1"/>
  <c r="J23" i="29" s="1"/>
  <c r="J22" i="29" a="1"/>
  <c r="J22" i="29" s="1"/>
  <c r="J21" i="29" a="1"/>
  <c r="J21" i="29" s="1"/>
  <c r="J20" i="29" a="1"/>
  <c r="J20" i="29" s="1"/>
  <c r="J19" i="29" a="1"/>
  <c r="J19" i="29" s="1"/>
  <c r="J17" i="29" a="1"/>
  <c r="J17" i="29" s="1"/>
  <c r="J16" i="29" a="1"/>
  <c r="J16" i="29" s="1"/>
  <c r="J15" i="29" a="1"/>
  <c r="J15" i="29" s="1"/>
  <c r="J14" i="29" a="1"/>
  <c r="J14" i="29" s="1"/>
  <c r="J13" i="29" a="1"/>
  <c r="J13" i="29" s="1"/>
  <c r="I76" i="29" a="1"/>
  <c r="I76" i="29" s="1"/>
  <c r="I74" i="29" a="1"/>
  <c r="I74" i="29" s="1"/>
  <c r="I72" i="29" a="1"/>
  <c r="I72" i="29" s="1"/>
  <c r="I70" i="29" a="1"/>
  <c r="I70" i="29" s="1"/>
  <c r="I69" i="29" a="1"/>
  <c r="I69" i="29" s="1"/>
  <c r="I68" i="29" a="1"/>
  <c r="I68" i="29" s="1"/>
  <c r="I67" i="29" a="1"/>
  <c r="I67" i="29" s="1"/>
  <c r="I66" i="29" a="1"/>
  <c r="I66" i="29" s="1"/>
  <c r="I65" i="29" a="1"/>
  <c r="I65" i="29" s="1"/>
  <c r="I63" i="29" a="1"/>
  <c r="I63" i="29" s="1"/>
  <c r="I62" i="29" a="1"/>
  <c r="I62" i="29" s="1"/>
  <c r="I61" i="29" a="1"/>
  <c r="I61" i="29" s="1"/>
  <c r="I60" i="29" a="1"/>
  <c r="I60" i="29" s="1"/>
  <c r="I59" i="29" a="1"/>
  <c r="I59" i="29" s="1"/>
  <c r="I58" i="29" a="1"/>
  <c r="I58" i="29" s="1"/>
  <c r="I57" i="29" a="1"/>
  <c r="I57" i="29" s="1"/>
  <c r="I56" i="29" a="1"/>
  <c r="I56" i="29" s="1"/>
  <c r="I55" i="29" a="1"/>
  <c r="I55" i="29" s="1"/>
  <c r="I54" i="29" a="1"/>
  <c r="I54" i="29" s="1"/>
  <c r="I53" i="29" a="1"/>
  <c r="I53" i="29" s="1"/>
  <c r="I52" i="29" a="1"/>
  <c r="I52" i="29" s="1"/>
  <c r="I51" i="29" a="1"/>
  <c r="I51" i="29" s="1"/>
  <c r="I50" i="29" a="1"/>
  <c r="I50" i="29" s="1"/>
  <c r="I49" i="29" a="1"/>
  <c r="I49" i="29" s="1"/>
  <c r="I48" i="29" a="1"/>
  <c r="I48" i="29" s="1"/>
  <c r="I47" i="29" a="1"/>
  <c r="I47" i="29" s="1"/>
  <c r="I46" i="29" a="1"/>
  <c r="I46" i="29" s="1"/>
  <c r="I45" i="29" a="1"/>
  <c r="I45" i="29" s="1"/>
  <c r="I44" i="29" a="1"/>
  <c r="I44" i="29" s="1"/>
  <c r="I43" i="29" a="1"/>
  <c r="I43" i="29" s="1"/>
  <c r="I41" i="29" a="1"/>
  <c r="I41" i="29" s="1"/>
  <c r="I40" i="29" a="1"/>
  <c r="I40" i="29" s="1"/>
  <c r="I39" i="29" a="1"/>
  <c r="I39" i="29" s="1"/>
  <c r="I38" i="29" a="1"/>
  <c r="I38" i="29" s="1"/>
  <c r="I37" i="29" a="1"/>
  <c r="I37" i="29" s="1"/>
  <c r="I36" i="29" a="1"/>
  <c r="I36" i="29" s="1"/>
  <c r="I35" i="29" a="1"/>
  <c r="I35" i="29" s="1"/>
  <c r="I33" i="29" a="1"/>
  <c r="I33" i="29" s="1"/>
  <c r="I32" i="29" a="1"/>
  <c r="I32" i="29" s="1"/>
  <c r="I31" i="29" a="1"/>
  <c r="I31" i="29" s="1"/>
  <c r="I30" i="29" a="1"/>
  <c r="I30" i="29" s="1"/>
  <c r="I29" i="29" a="1"/>
  <c r="I29" i="29" s="1"/>
  <c r="I28" i="29" a="1"/>
  <c r="I28" i="29" s="1"/>
  <c r="I27" i="29" a="1"/>
  <c r="I27" i="29" s="1"/>
  <c r="I26" i="29" a="1"/>
  <c r="I26" i="29" s="1"/>
  <c r="I25" i="29" a="1"/>
  <c r="I25" i="29" s="1"/>
  <c r="I24" i="29" a="1"/>
  <c r="I24" i="29" s="1"/>
  <c r="I23" i="29" a="1"/>
  <c r="I23" i="29" s="1"/>
  <c r="I22" i="29" a="1"/>
  <c r="I22" i="29" s="1"/>
  <c r="I21" i="29" a="1"/>
  <c r="I21" i="29" s="1"/>
  <c r="I20" i="29" a="1"/>
  <c r="I20" i="29" s="1"/>
  <c r="I19" i="29" a="1"/>
  <c r="I19" i="29" s="1"/>
  <c r="I17" i="29" a="1"/>
  <c r="I17" i="29" s="1"/>
  <c r="I16" i="29" a="1"/>
  <c r="I16" i="29" s="1"/>
  <c r="I15" i="29" a="1"/>
  <c r="I15" i="29" s="1"/>
  <c r="I14" i="29" a="1"/>
  <c r="I14" i="29" s="1"/>
  <c r="I13" i="29" a="1"/>
  <c r="I13" i="29" s="1"/>
  <c r="H76" i="29" a="1"/>
  <c r="H76" i="29" s="1"/>
  <c r="H74" i="29" a="1"/>
  <c r="H74" i="29" s="1"/>
  <c r="H72" i="29" a="1"/>
  <c r="H72" i="29" s="1"/>
  <c r="H70" i="29" a="1"/>
  <c r="H70" i="29" s="1"/>
  <c r="H69" i="29" a="1"/>
  <c r="H69" i="29" s="1"/>
  <c r="H68" i="29" a="1"/>
  <c r="H68" i="29" s="1"/>
  <c r="H67" i="29" a="1"/>
  <c r="H67" i="29" s="1"/>
  <c r="H66" i="29" a="1"/>
  <c r="H66" i="29" s="1"/>
  <c r="H65" i="29" a="1"/>
  <c r="H65" i="29" s="1"/>
  <c r="H63" i="29" a="1"/>
  <c r="H63" i="29" s="1"/>
  <c r="H62" i="29" a="1"/>
  <c r="H62" i="29" s="1"/>
  <c r="H61" i="29" a="1"/>
  <c r="H61" i="29" s="1"/>
  <c r="H60" i="29" a="1"/>
  <c r="H60" i="29" s="1"/>
  <c r="H59" i="29" a="1"/>
  <c r="H59" i="29" s="1"/>
  <c r="H58" i="29" a="1"/>
  <c r="H58" i="29" s="1"/>
  <c r="H57" i="29" a="1"/>
  <c r="H57" i="29" s="1"/>
  <c r="H56" i="29" a="1"/>
  <c r="H56" i="29" s="1"/>
  <c r="H55" i="29" a="1"/>
  <c r="H55" i="29" s="1"/>
  <c r="H54" i="29" a="1"/>
  <c r="H54" i="29" s="1"/>
  <c r="H53" i="29" a="1"/>
  <c r="H53" i="29" s="1"/>
  <c r="H52" i="29" a="1"/>
  <c r="H52" i="29" s="1"/>
  <c r="H51" i="29" a="1"/>
  <c r="H51" i="29" s="1"/>
  <c r="H50" i="29" a="1"/>
  <c r="H50" i="29" s="1"/>
  <c r="H49" i="29" a="1"/>
  <c r="H49" i="29" s="1"/>
  <c r="H48" i="29" a="1"/>
  <c r="H48" i="29" s="1"/>
  <c r="H47" i="29" a="1"/>
  <c r="H47" i="29" s="1"/>
  <c r="H46" i="29" a="1"/>
  <c r="H46" i="29" s="1"/>
  <c r="H45" i="29" a="1"/>
  <c r="H45" i="29" s="1"/>
  <c r="H44" i="29" a="1"/>
  <c r="H44" i="29" s="1"/>
  <c r="H43" i="29" a="1"/>
  <c r="H43" i="29" s="1"/>
  <c r="H41" i="29" a="1"/>
  <c r="H41" i="29" s="1"/>
  <c r="H40" i="29" a="1"/>
  <c r="H40" i="29" s="1"/>
  <c r="H39" i="29" a="1"/>
  <c r="H39" i="29" s="1"/>
  <c r="H38" i="29" a="1"/>
  <c r="H38" i="29" s="1"/>
  <c r="H37" i="29" a="1"/>
  <c r="H37" i="29" s="1"/>
  <c r="H36" i="29" a="1"/>
  <c r="H36" i="29" s="1"/>
  <c r="H35" i="29" a="1"/>
  <c r="H35" i="29" s="1"/>
  <c r="H33" i="29" a="1"/>
  <c r="H33" i="29" s="1"/>
  <c r="H32" i="29" a="1"/>
  <c r="H32" i="29" s="1"/>
  <c r="H31" i="29" a="1"/>
  <c r="H31" i="29" s="1"/>
  <c r="H30" i="29" a="1"/>
  <c r="H30" i="29" s="1"/>
  <c r="H29" i="29" a="1"/>
  <c r="H29" i="29" s="1"/>
  <c r="H28" i="29" a="1"/>
  <c r="H28" i="29" s="1"/>
  <c r="H27" i="29" a="1"/>
  <c r="H27" i="29" s="1"/>
  <c r="H26" i="29" a="1"/>
  <c r="H26" i="29" s="1"/>
  <c r="H25" i="29" a="1"/>
  <c r="H25" i="29" s="1"/>
  <c r="H24" i="29" a="1"/>
  <c r="H24" i="29" s="1"/>
  <c r="H23" i="29" a="1"/>
  <c r="H23" i="29" s="1"/>
  <c r="H22" i="29" a="1"/>
  <c r="H22" i="29" s="1"/>
  <c r="H21" i="29" a="1"/>
  <c r="H21" i="29" s="1"/>
  <c r="H20" i="29" a="1"/>
  <c r="H20" i="29" s="1"/>
  <c r="H19" i="29" a="1"/>
  <c r="H19" i="29" s="1"/>
  <c r="H17" i="29" a="1"/>
  <c r="H17" i="29" s="1"/>
  <c r="H16" i="29" a="1"/>
  <c r="H16" i="29" s="1"/>
  <c r="H15" i="29" a="1"/>
  <c r="H15" i="29" s="1"/>
  <c r="H14" i="29" a="1"/>
  <c r="H14" i="29" s="1"/>
  <c r="H13" i="29" a="1"/>
  <c r="H13" i="29" s="1"/>
  <c r="G76" i="29" a="1"/>
  <c r="G76" i="29" s="1"/>
  <c r="G74" i="29" a="1"/>
  <c r="G74" i="29" s="1"/>
  <c r="G72" i="29" a="1"/>
  <c r="G72" i="29" s="1"/>
  <c r="G70" i="29" a="1"/>
  <c r="G70" i="29" s="1"/>
  <c r="G69" i="29" a="1"/>
  <c r="G69" i="29" s="1"/>
  <c r="G68" i="29" a="1"/>
  <c r="G68" i="29" s="1"/>
  <c r="G67" i="29" a="1"/>
  <c r="G67" i="29" s="1"/>
  <c r="G66" i="29" a="1"/>
  <c r="G66" i="29" s="1"/>
  <c r="G65" i="29" a="1"/>
  <c r="G65" i="29" s="1"/>
  <c r="G63" i="29" a="1"/>
  <c r="G63" i="29" s="1"/>
  <c r="G62" i="29" a="1"/>
  <c r="G62" i="29" s="1"/>
  <c r="G61" i="29" a="1"/>
  <c r="G61" i="29" s="1"/>
  <c r="G60" i="29" a="1"/>
  <c r="G60" i="29" s="1"/>
  <c r="G59" i="29" a="1"/>
  <c r="G59" i="29" s="1"/>
  <c r="G58" i="29" a="1"/>
  <c r="G58" i="29" s="1"/>
  <c r="G57" i="29" a="1"/>
  <c r="G57" i="29" s="1"/>
  <c r="G56" i="29" a="1"/>
  <c r="G56" i="29" s="1"/>
  <c r="G55" i="29" a="1"/>
  <c r="G55" i="29" s="1"/>
  <c r="G54" i="29" a="1"/>
  <c r="G54" i="29" s="1"/>
  <c r="G53" i="29" a="1"/>
  <c r="G53" i="29" s="1"/>
  <c r="G52" i="29" a="1"/>
  <c r="G52" i="29" s="1"/>
  <c r="G51" i="29" a="1"/>
  <c r="G51" i="29" s="1"/>
  <c r="G50" i="29" a="1"/>
  <c r="G50" i="29" s="1"/>
  <c r="G49" i="29" a="1"/>
  <c r="G49" i="29" s="1"/>
  <c r="G48" i="29" a="1"/>
  <c r="G48" i="29" s="1"/>
  <c r="G47" i="29" a="1"/>
  <c r="G47" i="29" s="1"/>
  <c r="G46" i="29" a="1"/>
  <c r="G46" i="29" s="1"/>
  <c r="G45" i="29" a="1"/>
  <c r="G45" i="29" s="1"/>
  <c r="G44" i="29" a="1"/>
  <c r="G44" i="29" s="1"/>
  <c r="G43" i="29" a="1"/>
  <c r="G43" i="29" s="1"/>
  <c r="G41" i="29" a="1"/>
  <c r="G41" i="29" s="1"/>
  <c r="G40" i="29" a="1"/>
  <c r="G40" i="29" s="1"/>
  <c r="G39" i="29" a="1"/>
  <c r="G39" i="29" s="1"/>
  <c r="G38" i="29" a="1"/>
  <c r="G38" i="29" s="1"/>
  <c r="G37" i="29" a="1"/>
  <c r="G37" i="29" s="1"/>
  <c r="G36" i="29" a="1"/>
  <c r="G36" i="29" s="1"/>
  <c r="G35" i="29" a="1"/>
  <c r="G35" i="29" s="1"/>
  <c r="G33" i="29" a="1"/>
  <c r="G33" i="29" s="1"/>
  <c r="G32" i="29" a="1"/>
  <c r="G32" i="29" s="1"/>
  <c r="G31" i="29" a="1"/>
  <c r="G31" i="29" s="1"/>
  <c r="G30" i="29" a="1"/>
  <c r="G30" i="29" s="1"/>
  <c r="G29" i="29" a="1"/>
  <c r="G29" i="29" s="1"/>
  <c r="G28" i="29" a="1"/>
  <c r="G28" i="29" s="1"/>
  <c r="G27" i="29" a="1"/>
  <c r="G27" i="29" s="1"/>
  <c r="G26" i="29" a="1"/>
  <c r="G26" i="29" s="1"/>
  <c r="G25" i="29" a="1"/>
  <c r="G25" i="29" s="1"/>
  <c r="G24" i="29" a="1"/>
  <c r="G24" i="29" s="1"/>
  <c r="G23" i="29" a="1"/>
  <c r="G23" i="29" s="1"/>
  <c r="G22" i="29" a="1"/>
  <c r="G22" i="29" s="1"/>
  <c r="G21" i="29" a="1"/>
  <c r="G21" i="29" s="1"/>
  <c r="G20" i="29" a="1"/>
  <c r="G20" i="29" s="1"/>
  <c r="G19" i="29" a="1"/>
  <c r="G19" i="29" s="1"/>
  <c r="G17" i="29" a="1"/>
  <c r="G17" i="29" s="1"/>
  <c r="G16" i="29" a="1"/>
  <c r="G16" i="29" s="1"/>
  <c r="G15" i="29" a="1"/>
  <c r="G15" i="29" s="1"/>
  <c r="G14" i="29" a="1"/>
  <c r="G14" i="29" s="1"/>
  <c r="G13" i="29" a="1"/>
  <c r="G13" i="29" s="1"/>
  <c r="F76" i="29" a="1"/>
  <c r="F76" i="29" s="1"/>
  <c r="F74" i="29" a="1"/>
  <c r="F74" i="29" s="1"/>
  <c r="F72" i="29" a="1"/>
  <c r="F72" i="29" s="1"/>
  <c r="F70" i="29" a="1"/>
  <c r="F70" i="29" s="1"/>
  <c r="F69" i="29" a="1"/>
  <c r="F69" i="29" s="1"/>
  <c r="F68" i="29" a="1"/>
  <c r="F68" i="29" s="1"/>
  <c r="F67" i="29" a="1"/>
  <c r="F67" i="29" s="1"/>
  <c r="F66" i="29" a="1"/>
  <c r="F66" i="29" s="1"/>
  <c r="F65" i="29" a="1"/>
  <c r="F65" i="29" s="1"/>
  <c r="F63" i="29" a="1"/>
  <c r="F63" i="29" s="1"/>
  <c r="F62" i="29" a="1"/>
  <c r="F62" i="29" s="1"/>
  <c r="F61" i="29" a="1"/>
  <c r="F61" i="29" s="1"/>
  <c r="F60" i="29" a="1"/>
  <c r="F60" i="29" s="1"/>
  <c r="F59" i="29" a="1"/>
  <c r="F59" i="29" s="1"/>
  <c r="F58" i="29" a="1"/>
  <c r="F58" i="29" s="1"/>
  <c r="F57" i="29" a="1"/>
  <c r="F57" i="29" s="1"/>
  <c r="F56" i="29" a="1"/>
  <c r="F56" i="29" s="1"/>
  <c r="F55" i="29" a="1"/>
  <c r="F55" i="29" s="1"/>
  <c r="F54" i="29" a="1"/>
  <c r="F54" i="29" s="1"/>
  <c r="F53" i="29" a="1"/>
  <c r="F53" i="29" s="1"/>
  <c r="F52" i="29" a="1"/>
  <c r="F52" i="29" s="1"/>
  <c r="F51" i="29" a="1"/>
  <c r="F51" i="29" s="1"/>
  <c r="F50" i="29" a="1"/>
  <c r="F50" i="29" s="1"/>
  <c r="F49" i="29" a="1"/>
  <c r="F49" i="29" s="1"/>
  <c r="F48" i="29" a="1"/>
  <c r="F48" i="29" s="1"/>
  <c r="F47" i="29" a="1"/>
  <c r="F47" i="29" s="1"/>
  <c r="F46" i="29" a="1"/>
  <c r="F46" i="29" s="1"/>
  <c r="F45" i="29" a="1"/>
  <c r="F45" i="29" s="1"/>
  <c r="F44" i="29" a="1"/>
  <c r="F44" i="29" s="1"/>
  <c r="F43" i="29" a="1"/>
  <c r="F43" i="29" s="1"/>
  <c r="F41" i="29" a="1"/>
  <c r="F41" i="29" s="1"/>
  <c r="F40" i="29" a="1"/>
  <c r="F40" i="29" s="1"/>
  <c r="F39" i="29" a="1"/>
  <c r="F39" i="29" s="1"/>
  <c r="F38" i="29" a="1"/>
  <c r="F38" i="29" s="1"/>
  <c r="F37" i="29" a="1"/>
  <c r="F37" i="29" s="1"/>
  <c r="F36" i="29" a="1"/>
  <c r="F36" i="29" s="1"/>
  <c r="F35" i="29" a="1"/>
  <c r="F35" i="29" s="1"/>
  <c r="F33" i="29" a="1"/>
  <c r="F33" i="29" s="1"/>
  <c r="F32" i="29" a="1"/>
  <c r="F32" i="29" s="1"/>
  <c r="F31" i="29" a="1"/>
  <c r="F31" i="29" s="1"/>
  <c r="F30" i="29" a="1"/>
  <c r="F30" i="29" s="1"/>
  <c r="F29" i="29" a="1"/>
  <c r="F29" i="29" s="1"/>
  <c r="F28" i="29" a="1"/>
  <c r="F28" i="29" s="1"/>
  <c r="F27" i="29" a="1"/>
  <c r="F27" i="29" s="1"/>
  <c r="F26" i="29" a="1"/>
  <c r="F26" i="29" s="1"/>
  <c r="F25" i="29" a="1"/>
  <c r="F25" i="29" s="1"/>
  <c r="F24" i="29" a="1"/>
  <c r="F24" i="29" s="1"/>
  <c r="F23" i="29" a="1"/>
  <c r="F23" i="29" s="1"/>
  <c r="F22" i="29" a="1"/>
  <c r="F22" i="29" s="1"/>
  <c r="F21" i="29" a="1"/>
  <c r="F21" i="29" s="1"/>
  <c r="F20" i="29" a="1"/>
  <c r="F20" i="29" s="1"/>
  <c r="F19" i="29" a="1"/>
  <c r="F19" i="29" s="1"/>
  <c r="F17" i="29" a="1"/>
  <c r="F17" i="29" s="1"/>
  <c r="F16" i="29" a="1"/>
  <c r="F16" i="29" s="1"/>
  <c r="F15" i="29" a="1"/>
  <c r="F15" i="29" s="1"/>
  <c r="F14" i="29" a="1"/>
  <c r="F14" i="29" s="1"/>
  <c r="F13" i="29" a="1"/>
  <c r="F13" i="29" s="1"/>
  <c r="E76" i="29" a="1"/>
  <c r="E76" i="29" s="1"/>
  <c r="E74" i="29" a="1"/>
  <c r="E74" i="29" s="1"/>
  <c r="E72" i="29" a="1"/>
  <c r="E72" i="29" s="1"/>
  <c r="E70" i="29" a="1"/>
  <c r="E70" i="29" s="1"/>
  <c r="E69" i="29" a="1"/>
  <c r="E69" i="29" s="1"/>
  <c r="E68" i="29" a="1"/>
  <c r="E68" i="29" s="1"/>
  <c r="E67" i="29" a="1"/>
  <c r="E67" i="29" s="1"/>
  <c r="E66" i="29" a="1"/>
  <c r="E66" i="29" s="1"/>
  <c r="E65" i="29" a="1"/>
  <c r="E65" i="29" s="1"/>
  <c r="E63" i="29" a="1"/>
  <c r="E63" i="29" s="1"/>
  <c r="E62" i="29" a="1"/>
  <c r="E62" i="29" s="1"/>
  <c r="E61" i="29" a="1"/>
  <c r="E61" i="29" s="1"/>
  <c r="E60" i="29" a="1"/>
  <c r="E60" i="29" s="1"/>
  <c r="E59" i="29" a="1"/>
  <c r="E59" i="29" s="1"/>
  <c r="E58" i="29" a="1"/>
  <c r="E58" i="29" s="1"/>
  <c r="E57" i="29" a="1"/>
  <c r="E57" i="29" s="1"/>
  <c r="E56" i="29" a="1"/>
  <c r="E56" i="29" s="1"/>
  <c r="E55" i="29" a="1"/>
  <c r="E55" i="29" s="1"/>
  <c r="E54" i="29" a="1"/>
  <c r="E54" i="29" s="1"/>
  <c r="E53" i="29" a="1"/>
  <c r="E53" i="29" s="1"/>
  <c r="E52" i="29" a="1"/>
  <c r="E52" i="29" s="1"/>
  <c r="E51" i="29" a="1"/>
  <c r="E51" i="29" s="1"/>
  <c r="E50" i="29" a="1"/>
  <c r="E50" i="29" s="1"/>
  <c r="E49" i="29" a="1"/>
  <c r="E49" i="29" s="1"/>
  <c r="E48" i="29" a="1"/>
  <c r="E48" i="29" s="1"/>
  <c r="E47" i="29" a="1"/>
  <c r="E47" i="29" s="1"/>
  <c r="E46" i="29" a="1"/>
  <c r="E46" i="29" s="1"/>
  <c r="E45" i="29" a="1"/>
  <c r="E45" i="29" s="1"/>
  <c r="E44" i="29" a="1"/>
  <c r="E44" i="29" s="1"/>
  <c r="E43" i="29" a="1"/>
  <c r="E43" i="29" s="1"/>
  <c r="E41" i="29" a="1"/>
  <c r="E41" i="29" s="1"/>
  <c r="E40" i="29" a="1"/>
  <c r="E40" i="29" s="1"/>
  <c r="E39" i="29" a="1"/>
  <c r="E39" i="29" s="1"/>
  <c r="E38" i="29" a="1"/>
  <c r="E38" i="29" s="1"/>
  <c r="E37" i="29" a="1"/>
  <c r="E37" i="29" s="1"/>
  <c r="E36" i="29" a="1"/>
  <c r="E36" i="29" s="1"/>
  <c r="E35" i="29" a="1"/>
  <c r="E35" i="29" s="1"/>
  <c r="E33" i="29" a="1"/>
  <c r="E33" i="29" s="1"/>
  <c r="E32" i="29" a="1"/>
  <c r="E32" i="29" s="1"/>
  <c r="E31" i="29" a="1"/>
  <c r="E31" i="29" s="1"/>
  <c r="E30" i="29" a="1"/>
  <c r="E30" i="29" s="1"/>
  <c r="E29" i="29" a="1"/>
  <c r="E29" i="29" s="1"/>
  <c r="E28" i="29" a="1"/>
  <c r="E28" i="29" s="1"/>
  <c r="E27" i="29" a="1"/>
  <c r="E27" i="29" s="1"/>
  <c r="E26" i="29" a="1"/>
  <c r="E26" i="29" s="1"/>
  <c r="E25" i="29" a="1"/>
  <c r="E25" i="29" s="1"/>
  <c r="E24" i="29" a="1"/>
  <c r="E24" i="29" s="1"/>
  <c r="E23" i="29" a="1"/>
  <c r="E23" i="29" s="1"/>
  <c r="E22" i="29" a="1"/>
  <c r="E22" i="29" s="1"/>
  <c r="E21" i="29" a="1"/>
  <c r="E21" i="29" s="1"/>
  <c r="E20" i="29" a="1"/>
  <c r="E20" i="29" s="1"/>
  <c r="E19" i="29" a="1"/>
  <c r="E19" i="29" s="1"/>
  <c r="E17" i="29" a="1"/>
  <c r="E17" i="29" s="1"/>
  <c r="E16" i="29" a="1"/>
  <c r="E16" i="29" s="1"/>
  <c r="E15" i="29" a="1"/>
  <c r="E15" i="29" s="1"/>
  <c r="E14" i="29" a="1"/>
  <c r="E14" i="29" s="1"/>
  <c r="E13" i="29" a="1"/>
  <c r="E13" i="29" s="1"/>
  <c r="D76" i="29" a="1"/>
  <c r="D76" i="29" s="1"/>
  <c r="D74" i="29" a="1"/>
  <c r="D74" i="29" s="1"/>
  <c r="D72" i="29" a="1"/>
  <c r="D72" i="29" s="1"/>
  <c r="D70" i="29" a="1"/>
  <c r="D70" i="29" s="1"/>
  <c r="D69" i="29" a="1"/>
  <c r="D69" i="29" s="1"/>
  <c r="D68" i="29" a="1"/>
  <c r="D68" i="29" s="1"/>
  <c r="D67" i="29" a="1"/>
  <c r="D67" i="29" s="1"/>
  <c r="D66" i="29" a="1"/>
  <c r="D66" i="29" s="1"/>
  <c r="D65" i="29" a="1"/>
  <c r="D65" i="29" s="1"/>
  <c r="D63" i="29" a="1"/>
  <c r="D63" i="29" s="1"/>
  <c r="D62" i="29" a="1"/>
  <c r="D62" i="29" s="1"/>
  <c r="D61" i="29" a="1"/>
  <c r="D61" i="29" s="1"/>
  <c r="D60" i="29" a="1"/>
  <c r="D60" i="29" s="1"/>
  <c r="D59" i="29" a="1"/>
  <c r="D59" i="29" s="1"/>
  <c r="D58" i="29" a="1"/>
  <c r="D58" i="29" s="1"/>
  <c r="D57" i="29" a="1"/>
  <c r="D57" i="29" s="1"/>
  <c r="D56" i="29" a="1"/>
  <c r="D56" i="29" s="1"/>
  <c r="D55" i="29" a="1"/>
  <c r="D55" i="29" s="1"/>
  <c r="D54" i="29" a="1"/>
  <c r="D54" i="29" s="1"/>
  <c r="D53" i="29" a="1"/>
  <c r="D53" i="29" s="1"/>
  <c r="D52" i="29" a="1"/>
  <c r="D52" i="29" s="1"/>
  <c r="D51" i="29" a="1"/>
  <c r="D51" i="29" s="1"/>
  <c r="D50" i="29" a="1"/>
  <c r="D50" i="29" s="1"/>
  <c r="D49" i="29" a="1"/>
  <c r="D49" i="29" s="1"/>
  <c r="D48" i="29" a="1"/>
  <c r="D48" i="29" s="1"/>
  <c r="D47" i="29" a="1"/>
  <c r="D47" i="29" s="1"/>
  <c r="D46" i="29" a="1"/>
  <c r="D46" i="29" s="1"/>
  <c r="D45" i="29" a="1"/>
  <c r="D45" i="29" s="1"/>
  <c r="D44" i="29" a="1"/>
  <c r="D44" i="29" s="1"/>
  <c r="D43" i="29" a="1"/>
  <c r="D43" i="29" s="1"/>
  <c r="D41" i="29" a="1"/>
  <c r="D41" i="29" s="1"/>
  <c r="D40" i="29" a="1"/>
  <c r="D40" i="29" s="1"/>
  <c r="D39" i="29" a="1"/>
  <c r="D39" i="29" s="1"/>
  <c r="D38" i="29" a="1"/>
  <c r="D38" i="29" s="1"/>
  <c r="D37" i="29" a="1"/>
  <c r="D37" i="29" s="1"/>
  <c r="D36" i="29" a="1"/>
  <c r="D36" i="29" s="1"/>
  <c r="D35" i="29" a="1"/>
  <c r="D35" i="29" s="1"/>
  <c r="D33" i="29" a="1"/>
  <c r="D33" i="29" s="1"/>
  <c r="D32" i="29" a="1"/>
  <c r="D32" i="29" s="1"/>
  <c r="D31" i="29" a="1"/>
  <c r="D31" i="29" s="1"/>
  <c r="D30" i="29" a="1"/>
  <c r="D30" i="29" s="1"/>
  <c r="D29" i="29" a="1"/>
  <c r="D29" i="29" s="1"/>
  <c r="D28" i="29" a="1"/>
  <c r="D28" i="29" s="1"/>
  <c r="D27" i="29" a="1"/>
  <c r="D27" i="29" s="1"/>
  <c r="D26" i="29" a="1"/>
  <c r="D26" i="29" s="1"/>
  <c r="D25" i="29" a="1"/>
  <c r="D25" i="29" s="1"/>
  <c r="D24" i="29" a="1"/>
  <c r="D24" i="29" s="1"/>
  <c r="D23" i="29" a="1"/>
  <c r="D23" i="29" s="1"/>
  <c r="D22" i="29" a="1"/>
  <c r="D22" i="29" s="1"/>
  <c r="D21" i="29" a="1"/>
  <c r="D21" i="29" s="1"/>
  <c r="D20" i="29" a="1"/>
  <c r="D20" i="29" s="1"/>
  <c r="D19" i="29" a="1"/>
  <c r="D19" i="29" s="1"/>
  <c r="D17" i="29" a="1"/>
  <c r="D17" i="29" s="1"/>
  <c r="D16" i="29" a="1"/>
  <c r="D16" i="29" s="1"/>
  <c r="D15" i="29" a="1"/>
  <c r="D15" i="29" s="1"/>
  <c r="D14" i="29" a="1"/>
  <c r="D14" i="29" s="1"/>
  <c r="D13" i="29" a="1"/>
  <c r="D13" i="29" s="1"/>
  <c r="C76" i="29" a="1"/>
  <c r="C76" i="29" s="1"/>
  <c r="C74" i="29" a="1"/>
  <c r="C74" i="29" s="1"/>
  <c r="C72" i="29" a="1"/>
  <c r="C72" i="29" s="1"/>
  <c r="C70" i="29" a="1"/>
  <c r="C70" i="29" s="1"/>
  <c r="C69" i="29" a="1"/>
  <c r="C69" i="29" s="1"/>
  <c r="C68" i="29" a="1"/>
  <c r="C68" i="29" s="1"/>
  <c r="C67" i="29" a="1"/>
  <c r="C67" i="29" s="1"/>
  <c r="C66" i="29" a="1"/>
  <c r="C66" i="29" s="1"/>
  <c r="C65" i="29" a="1"/>
  <c r="C65" i="29" s="1"/>
  <c r="C63" i="29" a="1"/>
  <c r="C63" i="29" s="1"/>
  <c r="C62" i="29" a="1"/>
  <c r="C62" i="29" s="1"/>
  <c r="C61" i="29" a="1"/>
  <c r="C61" i="29" s="1"/>
  <c r="C60" i="29" a="1"/>
  <c r="C60" i="29" s="1"/>
  <c r="C59" i="29" a="1"/>
  <c r="C59" i="29" s="1"/>
  <c r="C58" i="29" a="1"/>
  <c r="C58" i="29" s="1"/>
  <c r="C57" i="29" a="1"/>
  <c r="C57" i="29" s="1"/>
  <c r="C56" i="29" a="1"/>
  <c r="C56" i="29" s="1"/>
  <c r="C55" i="29" a="1"/>
  <c r="C55" i="29"/>
  <c r="C54" i="29" a="1"/>
  <c r="C54" i="29" s="1"/>
  <c r="C53" i="29" a="1"/>
  <c r="C53" i="29" s="1"/>
  <c r="C52" i="29" a="1"/>
  <c r="C52" i="29" s="1"/>
  <c r="C51" i="29" a="1"/>
  <c r="C51" i="29" s="1"/>
  <c r="C50" i="29" a="1"/>
  <c r="C50" i="29" s="1"/>
  <c r="C49" i="29" a="1"/>
  <c r="C49" i="29" s="1"/>
  <c r="C48" i="29" a="1"/>
  <c r="C48" i="29" s="1"/>
  <c r="C47" i="29" a="1"/>
  <c r="C47" i="29" s="1"/>
  <c r="C46" i="29" a="1"/>
  <c r="C46" i="29" s="1"/>
  <c r="C45" i="29" a="1"/>
  <c r="C45" i="29" s="1"/>
  <c r="C44" i="29" a="1"/>
  <c r="C44" i="29" s="1"/>
  <c r="C43" i="29" a="1"/>
  <c r="C43" i="29" s="1"/>
  <c r="C41" i="29" a="1"/>
  <c r="C41" i="29" s="1"/>
  <c r="C40" i="29" a="1"/>
  <c r="C40" i="29" s="1"/>
  <c r="C39" i="29" a="1"/>
  <c r="C39" i="29" s="1"/>
  <c r="C38" i="29" a="1"/>
  <c r="C38" i="29" s="1"/>
  <c r="C37" i="29" a="1"/>
  <c r="C37" i="29" s="1"/>
  <c r="C36" i="29" a="1"/>
  <c r="C36" i="29" s="1"/>
  <c r="C35" i="29" a="1"/>
  <c r="C35" i="29" s="1"/>
  <c r="C33" i="29" a="1"/>
  <c r="C33" i="29" s="1"/>
  <c r="C32" i="29" a="1"/>
  <c r="C32" i="29" s="1"/>
  <c r="C31" i="29" a="1"/>
  <c r="C31" i="29" s="1"/>
  <c r="C30" i="29" a="1"/>
  <c r="C30" i="29" s="1"/>
  <c r="C29" i="29" a="1"/>
  <c r="C29" i="29" s="1"/>
  <c r="C28" i="29" a="1"/>
  <c r="C28" i="29" s="1"/>
  <c r="C27" i="29" a="1"/>
  <c r="C27" i="29" s="1"/>
  <c r="C26" i="29" a="1"/>
  <c r="C26" i="29" s="1"/>
  <c r="C25" i="29" a="1"/>
  <c r="C25" i="29" s="1"/>
  <c r="C24" i="29" a="1"/>
  <c r="C24" i="29" s="1"/>
  <c r="C23" i="29" a="1"/>
  <c r="C23" i="29" s="1"/>
  <c r="C22" i="29" a="1"/>
  <c r="C22" i="29" s="1"/>
  <c r="C21" i="29" a="1"/>
  <c r="C21" i="29" s="1"/>
  <c r="C20" i="29" a="1"/>
  <c r="C20" i="29" s="1"/>
  <c r="C19" i="29" a="1"/>
  <c r="C19" i="29" s="1"/>
  <c r="C17" i="29" a="1"/>
  <c r="C17" i="29" s="1"/>
  <c r="C16" i="29" a="1"/>
  <c r="C16" i="29" s="1"/>
  <c r="C15" i="29" a="1"/>
  <c r="C15" i="29" s="1"/>
  <c r="C14" i="29" a="1"/>
  <c r="C14" i="29" s="1"/>
  <c r="C13" i="29" a="1"/>
  <c r="C13" i="29" s="1"/>
  <c r="A4" i="29"/>
  <c r="C4" i="35"/>
  <c r="P82" i="38"/>
  <c r="P81" i="38"/>
  <c r="P80" i="38"/>
  <c r="P79" i="38"/>
  <c r="P78" i="38"/>
  <c r="P77" i="38"/>
  <c r="P76" i="38"/>
  <c r="P75" i="38"/>
  <c r="P74" i="38"/>
  <c r="P73" i="38"/>
  <c r="P72" i="38"/>
  <c r="P71" i="38"/>
  <c r="P70" i="38"/>
  <c r="P69" i="38"/>
  <c r="P68" i="38"/>
  <c r="P67" i="38"/>
  <c r="P66" i="38"/>
  <c r="P65" i="38"/>
  <c r="P64" i="38"/>
  <c r="P63" i="38"/>
  <c r="P62" i="38"/>
  <c r="P61" i="38"/>
  <c r="P60" i="38"/>
  <c r="P59" i="38"/>
  <c r="P58" i="38"/>
  <c r="P57" i="38"/>
  <c r="P56" i="38"/>
  <c r="P55" i="38"/>
  <c r="P54" i="38"/>
  <c r="P53" i="38"/>
  <c r="P52" i="38"/>
  <c r="P51" i="38"/>
  <c r="P50" i="38"/>
  <c r="P49" i="38"/>
  <c r="P48" i="38"/>
  <c r="P47" i="38"/>
  <c r="P46" i="38"/>
  <c r="P45" i="38"/>
  <c r="P44" i="38"/>
  <c r="P43" i="38"/>
  <c r="P42" i="38"/>
  <c r="P41" i="38"/>
  <c r="P40" i="38"/>
  <c r="P39" i="38"/>
  <c r="P38" i="38"/>
  <c r="P37" i="38"/>
  <c r="P36" i="38"/>
  <c r="P35" i="38"/>
  <c r="P34" i="38"/>
  <c r="P33" i="38"/>
  <c r="P32" i="38"/>
  <c r="P31" i="38"/>
  <c r="P30" i="38"/>
  <c r="P29" i="38"/>
  <c r="P28" i="38"/>
  <c r="P27" i="38"/>
  <c r="P26" i="38"/>
  <c r="P25" i="38"/>
  <c r="P24" i="38"/>
  <c r="P23" i="38"/>
  <c r="P22" i="38"/>
  <c r="P21" i="38"/>
  <c r="P20" i="38"/>
  <c r="P19" i="38"/>
  <c r="P18" i="38"/>
  <c r="P17" i="38"/>
  <c r="P16" i="38"/>
  <c r="P15" i="38"/>
  <c r="P14" i="38"/>
  <c r="P13" i="38"/>
  <c r="P12" i="38"/>
  <c r="P11" i="38"/>
  <c r="P10" i="38"/>
  <c r="P9" i="38"/>
  <c r="P8" i="38"/>
  <c r="P7" i="38"/>
  <c r="L62" i="37"/>
  <c r="L61" i="37"/>
  <c r="L60" i="37"/>
  <c r="L59" i="37"/>
  <c r="L58" i="37"/>
  <c r="L57" i="37"/>
  <c r="L56" i="37"/>
  <c r="L55" i="37"/>
  <c r="L54" i="37"/>
  <c r="L53" i="37"/>
  <c r="L52" i="37"/>
  <c r="L51" i="37"/>
  <c r="L50" i="37"/>
  <c r="L49" i="37"/>
  <c r="L48" i="37"/>
  <c r="L47" i="37"/>
  <c r="L46" i="37"/>
  <c r="L45" i="37"/>
  <c r="L44" i="37"/>
  <c r="L43" i="37"/>
  <c r="L42" i="37"/>
  <c r="L41" i="37"/>
  <c r="L40" i="37"/>
  <c r="L39" i="37"/>
  <c r="L38" i="37"/>
  <c r="L37" i="37"/>
  <c r="L36" i="37"/>
  <c r="L35" i="37"/>
  <c r="L34" i="37"/>
  <c r="L33" i="37"/>
  <c r="L32" i="37"/>
  <c r="L31" i="37"/>
  <c r="L30" i="37"/>
  <c r="L29" i="37"/>
  <c r="L28" i="37"/>
  <c r="L27" i="37"/>
  <c r="L26" i="37"/>
  <c r="L25" i="37"/>
  <c r="L24" i="37"/>
  <c r="L23" i="37"/>
  <c r="L22" i="37"/>
  <c r="L21" i="37"/>
  <c r="L20" i="37"/>
  <c r="L19" i="37"/>
  <c r="L18" i="37"/>
  <c r="L17" i="37"/>
  <c r="L16" i="37"/>
  <c r="L15" i="37"/>
  <c r="L14" i="37"/>
  <c r="L13" i="37"/>
  <c r="L12" i="37"/>
  <c r="L11" i="37"/>
  <c r="L10" i="37"/>
  <c r="L9" i="37"/>
  <c r="L8" i="37"/>
  <c r="L7" i="37"/>
  <c r="K59" i="37" l="1"/>
  <c r="O81" i="38"/>
  <c r="Q79" i="38"/>
  <c r="O78" i="38"/>
  <c r="Q78" i="38"/>
  <c r="O77" i="38"/>
  <c r="O75" i="38"/>
  <c r="Q75" i="38"/>
  <c r="O72" i="38"/>
  <c r="O71" i="38"/>
  <c r="O70" i="38"/>
  <c r="Q70" i="38"/>
  <c r="O69" i="38"/>
  <c r="O66" i="38"/>
  <c r="O63" i="38"/>
  <c r="Q60" i="38"/>
  <c r="O59" i="38"/>
  <c r="O57" i="38"/>
  <c r="Q56" i="38"/>
  <c r="O55" i="38"/>
  <c r="O53" i="38"/>
  <c r="Q50" i="38"/>
  <c r="O50" i="38"/>
  <c r="O47" i="38"/>
  <c r="O44" i="38"/>
  <c r="O42" i="38"/>
  <c r="Q41" i="38"/>
  <c r="O38" i="38"/>
  <c r="O36" i="38"/>
  <c r="Q36" i="38"/>
  <c r="Q35" i="38"/>
  <c r="Q33" i="38"/>
  <c r="O32" i="38"/>
  <c r="O30" i="38"/>
  <c r="Q29" i="38"/>
  <c r="O26" i="38"/>
  <c r="O24" i="38"/>
  <c r="Q24" i="38"/>
  <c r="O23" i="38"/>
  <c r="Q23" i="38"/>
  <c r="O22" i="38"/>
  <c r="Q22" i="38"/>
  <c r="O20" i="38"/>
  <c r="Q20" i="38"/>
  <c r="Q18" i="38"/>
  <c r="O14" i="38"/>
  <c r="Q14" i="38"/>
  <c r="O12" i="38"/>
  <c r="Q11" i="38"/>
  <c r="O9" i="38"/>
  <c r="Q8" i="38"/>
  <c r="O49" i="38"/>
  <c r="O43" i="38"/>
  <c r="R43" i="38" s="1"/>
  <c r="K81" i="38"/>
  <c r="R81" i="38" s="1"/>
  <c r="K74" i="38"/>
  <c r="K72" i="38"/>
  <c r="R72" i="38" s="1"/>
  <c r="K66" i="38"/>
  <c r="R66" i="38" s="1"/>
  <c r="K64" i="38"/>
  <c r="Q64" i="38"/>
  <c r="K62" i="38"/>
  <c r="K59" i="38"/>
  <c r="K58" i="38"/>
  <c r="K56" i="38"/>
  <c r="K55" i="38"/>
  <c r="Q54" i="38"/>
  <c r="Q52" i="38"/>
  <c r="K51" i="38"/>
  <c r="K47" i="38"/>
  <c r="Q46" i="38"/>
  <c r="T46" i="38" s="1"/>
  <c r="K45" i="38"/>
  <c r="K43" i="38"/>
  <c r="K41" i="38"/>
  <c r="K38" i="38"/>
  <c r="K37" i="38"/>
  <c r="K35" i="38"/>
  <c r="K34" i="38"/>
  <c r="K32" i="38"/>
  <c r="Q31" i="38"/>
  <c r="K31" i="38"/>
  <c r="K28" i="38"/>
  <c r="K26" i="38"/>
  <c r="K25" i="38"/>
  <c r="K23" i="38"/>
  <c r="R23" i="38" s="1"/>
  <c r="Q21" i="38"/>
  <c r="K19" i="38"/>
  <c r="K17" i="38"/>
  <c r="K14" i="38"/>
  <c r="K13" i="38"/>
  <c r="Q13" i="38"/>
  <c r="T13" i="38" s="1"/>
  <c r="K12" i="38"/>
  <c r="Q12" i="38"/>
  <c r="T12" i="38" s="1"/>
  <c r="K11" i="38"/>
  <c r="K8" i="38"/>
  <c r="K7" i="38"/>
  <c r="K73" i="38"/>
  <c r="K67" i="38"/>
  <c r="T54" i="38"/>
  <c r="K39" i="38"/>
  <c r="T36" i="38"/>
  <c r="T23" i="38"/>
  <c r="M61" i="37"/>
  <c r="M57" i="37"/>
  <c r="K56" i="37"/>
  <c r="K55" i="37"/>
  <c r="M49" i="37"/>
  <c r="K48" i="37"/>
  <c r="K44" i="37"/>
  <c r="M43" i="37"/>
  <c r="K39" i="37"/>
  <c r="M37" i="37"/>
  <c r="M36" i="37"/>
  <c r="M35" i="37"/>
  <c r="K31" i="37"/>
  <c r="K30" i="37"/>
  <c r="K27" i="37"/>
  <c r="M21" i="37"/>
  <c r="M20" i="37"/>
  <c r="M17" i="37"/>
  <c r="M16" i="37"/>
  <c r="K14" i="37"/>
  <c r="M13" i="37"/>
  <c r="K11" i="37"/>
  <c r="K10" i="37"/>
  <c r="M55" i="37"/>
  <c r="R47" i="38"/>
  <c r="O48" i="38"/>
  <c r="O51" i="38"/>
  <c r="R51" i="38" s="1"/>
  <c r="K53" i="38"/>
  <c r="R53" i="38" s="1"/>
  <c r="K60" i="38"/>
  <c r="O61" i="38"/>
  <c r="O64" i="38"/>
  <c r="R64" i="38" s="1"/>
  <c r="K70" i="38"/>
  <c r="R70" i="38" s="1"/>
  <c r="Q82" i="38"/>
  <c r="K76" i="38"/>
  <c r="O82" i="38"/>
  <c r="O45" i="38"/>
  <c r="R45" i="38" s="1"/>
  <c r="T35" i="38"/>
  <c r="O67" i="38"/>
  <c r="K69" i="38"/>
  <c r="R69" i="38" s="1"/>
  <c r="T22" i="38"/>
  <c r="Q7" i="38"/>
  <c r="T7" i="38" s="1"/>
  <c r="Q17" i="38"/>
  <c r="Q25" i="38"/>
  <c r="Q28" i="38"/>
  <c r="T28" i="38" s="1"/>
  <c r="Q37" i="38"/>
  <c r="T37" i="38" s="1"/>
  <c r="Q39" i="38"/>
  <c r="T39" i="38" s="1"/>
  <c r="Q49" i="38"/>
  <c r="T49" i="38" s="1"/>
  <c r="K52" i="38"/>
  <c r="Q62" i="38"/>
  <c r="T62" i="38" s="1"/>
  <c r="K75" i="38"/>
  <c r="R75" i="38" s="1"/>
  <c r="R14" i="38"/>
  <c r="Q27" i="38"/>
  <c r="T27" i="38" s="1"/>
  <c r="K50" i="38"/>
  <c r="R50" i="38" s="1"/>
  <c r="R19" i="38"/>
  <c r="Q10" i="38"/>
  <c r="T10" i="38" s="1"/>
  <c r="Q19" i="38"/>
  <c r="T19" i="38" s="1"/>
  <c r="K9" i="38"/>
  <c r="R9" i="38" s="1"/>
  <c r="O10" i="38"/>
  <c r="Q16" i="38"/>
  <c r="T16" i="38" s="1"/>
  <c r="O19" i="38"/>
  <c r="O28" i="38"/>
  <c r="R28" i="38" s="1"/>
  <c r="O31" i="38"/>
  <c r="R31" i="38" s="1"/>
  <c r="O41" i="38"/>
  <c r="R41" i="38" s="1"/>
  <c r="Q58" i="38"/>
  <c r="T58" i="38" s="1"/>
  <c r="K65" i="38"/>
  <c r="Q66" i="38"/>
  <c r="Q68" i="38"/>
  <c r="O16" i="38"/>
  <c r="K18" i="38"/>
  <c r="K24" i="38"/>
  <c r="R24" i="38" s="1"/>
  <c r="O25" i="38"/>
  <c r="R25" i="38" s="1"/>
  <c r="Q30" i="38"/>
  <c r="T30" i="38" s="1"/>
  <c r="T31" i="38"/>
  <c r="O34" i="38"/>
  <c r="R34" i="38" s="1"/>
  <c r="O37" i="38"/>
  <c r="R37" i="38" s="1"/>
  <c r="Q40" i="38"/>
  <c r="T40" i="38" s="1"/>
  <c r="O65" i="38"/>
  <c r="O68" i="38"/>
  <c r="Q80" i="38"/>
  <c r="T80" i="38" s="1"/>
  <c r="O40" i="38"/>
  <c r="Q45" i="38"/>
  <c r="T45" i="38" s="1"/>
  <c r="Q48" i="38"/>
  <c r="T48" i="38" s="1"/>
  <c r="K54" i="38"/>
  <c r="K57" i="38"/>
  <c r="R57" i="38" s="1"/>
  <c r="Q71" i="38"/>
  <c r="T71" i="38" s="1"/>
  <c r="O80" i="38"/>
  <c r="K82" i="38"/>
  <c r="M24" i="37"/>
  <c r="M59" i="37"/>
  <c r="K19" i="37"/>
  <c r="M29" i="37"/>
  <c r="K34" i="37"/>
  <c r="K46" i="37"/>
  <c r="K51" i="37"/>
  <c r="K60" i="37"/>
  <c r="M31" i="37"/>
  <c r="M48" i="37"/>
  <c r="M11" i="37"/>
  <c r="K35" i="37"/>
  <c r="K42" i="37"/>
  <c r="K47" i="37"/>
  <c r="K52" i="37"/>
  <c r="M8" i="37"/>
  <c r="K15" i="37"/>
  <c r="M23" i="37"/>
  <c r="M39" i="37"/>
  <c r="M44" i="37"/>
  <c r="K18" i="37"/>
  <c r="M33" i="37"/>
  <c r="Q51" i="38"/>
  <c r="T51" i="38" s="1"/>
  <c r="T56" i="38"/>
  <c r="Q57" i="38"/>
  <c r="T57" i="38" s="1"/>
  <c r="O58" i="38"/>
  <c r="R58" i="38" s="1"/>
  <c r="Q63" i="38"/>
  <c r="T63" i="38" s="1"/>
  <c r="T66" i="38"/>
  <c r="K68" i="38"/>
  <c r="O74" i="38"/>
  <c r="R74" i="38" s="1"/>
  <c r="K77" i="38"/>
  <c r="R77" i="38" s="1"/>
  <c r="K80" i="38"/>
  <c r="T29" i="38"/>
  <c r="T41" i="38"/>
  <c r="O46" i="38"/>
  <c r="K49" i="38"/>
  <c r="R49" i="38" s="1"/>
  <c r="O52" i="38"/>
  <c r="T79" i="38"/>
  <c r="T24" i="38"/>
  <c r="K29" i="38"/>
  <c r="Q42" i="38"/>
  <c r="T42" i="38" s="1"/>
  <c r="R55" i="38"/>
  <c r="K40" i="38"/>
  <c r="R40" i="38" s="1"/>
  <c r="O7" i="38"/>
  <c r="R7" i="38" s="1"/>
  <c r="K10" i="38"/>
  <c r="O11" i="38"/>
  <c r="R11" i="38" s="1"/>
  <c r="T14" i="38"/>
  <c r="O15" i="38"/>
  <c r="K22" i="38"/>
  <c r="R22" i="38" s="1"/>
  <c r="O29" i="38"/>
  <c r="T33" i="38"/>
  <c r="Q34" i="38"/>
  <c r="T34" i="38" s="1"/>
  <c r="O35" i="38"/>
  <c r="R35" i="38" s="1"/>
  <c r="K44" i="38"/>
  <c r="R44" i="38" s="1"/>
  <c r="Q55" i="38"/>
  <c r="T55" i="38" s="1"/>
  <c r="O56" i="38"/>
  <c r="R56" i="38" s="1"/>
  <c r="K61" i="38"/>
  <c r="R61" i="38" s="1"/>
  <c r="O62" i="38"/>
  <c r="R62" i="38" s="1"/>
  <c r="T70" i="38"/>
  <c r="O73" i="38"/>
  <c r="T75" i="38"/>
  <c r="Q76" i="38"/>
  <c r="T76" i="38" s="1"/>
  <c r="K79" i="38"/>
  <c r="T11" i="38"/>
  <c r="O8" i="38"/>
  <c r="R8" i="38" s="1"/>
  <c r="T18" i="38"/>
  <c r="R32" i="38"/>
  <c r="R38" i="38"/>
  <c r="O76" i="38"/>
  <c r="K78" i="38"/>
  <c r="R78" i="38" s="1"/>
  <c r="O79" i="38"/>
  <c r="T21" i="38"/>
  <c r="Q9" i="38"/>
  <c r="T9" i="38" s="1"/>
  <c r="O18" i="38"/>
  <c r="R26" i="38"/>
  <c r="K27" i="38"/>
  <c r="Q32" i="38"/>
  <c r="T32" i="38" s="1"/>
  <c r="K33" i="38"/>
  <c r="Q38" i="38"/>
  <c r="T38" i="38" s="1"/>
  <c r="Q43" i="38"/>
  <c r="T43" i="38" s="1"/>
  <c r="Q47" i="38"/>
  <c r="T47" i="38" s="1"/>
  <c r="R59" i="38"/>
  <c r="Q72" i="38"/>
  <c r="T72" i="38" s="1"/>
  <c r="T8" i="38"/>
  <c r="Q15" i="38"/>
  <c r="T15" i="38" s="1"/>
  <c r="O17" i="38"/>
  <c r="R17" i="38" s="1"/>
  <c r="T20" i="38"/>
  <c r="K21" i="38"/>
  <c r="T25" i="38"/>
  <c r="Q26" i="38"/>
  <c r="T26" i="38" s="1"/>
  <c r="O27" i="38"/>
  <c r="O33" i="38"/>
  <c r="O39" i="38"/>
  <c r="R39" i="38" s="1"/>
  <c r="Q44" i="38"/>
  <c r="T44" i="38" s="1"/>
  <c r="T52" i="38"/>
  <c r="Q53" i="38"/>
  <c r="T53" i="38" s="1"/>
  <c r="O54" i="38"/>
  <c r="R54" i="38" s="1"/>
  <c r="Q59" i="38"/>
  <c r="T59" i="38" s="1"/>
  <c r="O60" i="38"/>
  <c r="K71" i="38"/>
  <c r="R71" i="38" s="1"/>
  <c r="O13" i="38"/>
  <c r="R13" i="38" s="1"/>
  <c r="O21" i="38"/>
  <c r="K30" i="38"/>
  <c r="R30" i="38" s="1"/>
  <c r="K36" i="38"/>
  <c r="R36" i="38" s="1"/>
  <c r="K63" i="38"/>
  <c r="R63" i="38" s="1"/>
  <c r="Q74" i="38"/>
  <c r="Q81" i="38"/>
  <c r="T81" i="38" s="1"/>
  <c r="R12" i="38"/>
  <c r="K15" i="38"/>
  <c r="K42" i="38"/>
  <c r="R42" i="38" s="1"/>
  <c r="K46" i="38"/>
  <c r="Q67" i="38"/>
  <c r="T74" i="38"/>
  <c r="T78" i="38"/>
  <c r="T82" i="38"/>
  <c r="T17" i="38"/>
  <c r="K20" i="38"/>
  <c r="R20" i="38" s="1"/>
  <c r="K16" i="38"/>
  <c r="K48" i="38"/>
  <c r="T60" i="38"/>
  <c r="Q61" i="38"/>
  <c r="T61" i="38" s="1"/>
  <c r="T64" i="38"/>
  <c r="Q65" i="38"/>
  <c r="T68" i="38"/>
  <c r="Q69" i="38"/>
  <c r="Q73" i="38"/>
  <c r="T73" i="38" s="1"/>
  <c r="Q77" i="38"/>
  <c r="T77" i="38" s="1"/>
  <c r="K7" i="37"/>
  <c r="M9" i="37"/>
  <c r="K22" i="37"/>
  <c r="M28" i="37"/>
  <c r="M41" i="37"/>
  <c r="K43" i="37"/>
  <c r="M51" i="37"/>
  <c r="M54" i="37"/>
  <c r="M58" i="37"/>
  <c r="M62" i="37"/>
  <c r="M19" i="37"/>
  <c r="M47" i="37"/>
  <c r="M15" i="37"/>
  <c r="M7" i="37"/>
  <c r="M12" i="37"/>
  <c r="K23" i="37"/>
  <c r="M25" i="37"/>
  <c r="K38" i="37"/>
  <c r="K40" i="37"/>
  <c r="M52" i="37"/>
  <c r="M56" i="37"/>
  <c r="M60" i="37"/>
  <c r="M53" i="37"/>
  <c r="K26" i="37"/>
  <c r="M27" i="37"/>
  <c r="M32" i="37"/>
  <c r="M40" i="37"/>
  <c r="M45" i="37"/>
  <c r="K9" i="37"/>
  <c r="M10" i="37"/>
  <c r="K13" i="37"/>
  <c r="M14" i="37"/>
  <c r="K17" i="37"/>
  <c r="M18" i="37"/>
  <c r="K21" i="37"/>
  <c r="M22" i="37"/>
  <c r="K25" i="37"/>
  <c r="M26" i="37"/>
  <c r="K29" i="37"/>
  <c r="M30" i="37"/>
  <c r="K33" i="37"/>
  <c r="M34" i="37"/>
  <c r="K37" i="37"/>
  <c r="K50" i="37"/>
  <c r="K54" i="37"/>
  <c r="K58" i="37"/>
  <c r="K62" i="37"/>
  <c r="M38" i="37"/>
  <c r="K41" i="37"/>
  <c r="M42" i="37"/>
  <c r="K45" i="37"/>
  <c r="M46" i="37"/>
  <c r="K49" i="37"/>
  <c r="K8" i="37"/>
  <c r="K12" i="37"/>
  <c r="K16" i="37"/>
  <c r="K20" i="37"/>
  <c r="K24" i="37"/>
  <c r="K28" i="37"/>
  <c r="K32" i="37"/>
  <c r="K36" i="37"/>
  <c r="K53" i="37"/>
  <c r="K57" i="37"/>
  <c r="K61" i="37"/>
  <c r="R80" i="38" l="1"/>
  <c r="R73" i="38"/>
  <c r="R68" i="38"/>
  <c r="R60" i="38"/>
  <c r="R48" i="38"/>
  <c r="R10" i="38"/>
  <c r="R82" i="38"/>
  <c r="R79" i="38"/>
  <c r="R67" i="38"/>
  <c r="R65" i="38"/>
  <c r="R16" i="38"/>
  <c r="R15" i="38"/>
  <c r="R18" i="38"/>
  <c r="R76" i="38"/>
  <c r="R52" i="38"/>
  <c r="R46" i="38"/>
  <c r="R29" i="38"/>
  <c r="R33" i="38"/>
  <c r="R21" i="38"/>
  <c r="R27" i="38"/>
  <c r="J84" i="33" l="1"/>
  <c r="A4" i="33"/>
  <c r="Q71" i="33"/>
  <c r="N71" i="33"/>
  <c r="M71" i="33"/>
  <c r="L71" i="33"/>
  <c r="O71" i="33" s="1"/>
  <c r="O41" i="33"/>
  <c r="N41" i="33"/>
  <c r="M41" i="33"/>
  <c r="M14" i="31"/>
  <c r="A3" i="31"/>
  <c r="I74" i="31"/>
  <c r="H74" i="31"/>
  <c r="N73" i="31"/>
  <c r="M65" i="31"/>
  <c r="A65" i="31"/>
  <c r="A66" i="31" s="1"/>
  <c r="A67" i="31" s="1"/>
  <c r="A68" i="31" s="1"/>
  <c r="A69" i="31" s="1"/>
  <c r="S64" i="31"/>
  <c r="Q64" i="31"/>
  <c r="Q47" i="31"/>
  <c r="P47" i="31"/>
  <c r="O47" i="31"/>
  <c r="M47" i="31"/>
  <c r="A44" i="31"/>
  <c r="A45" i="31" s="1"/>
  <c r="A46" i="31" s="1"/>
  <c r="A47" i="31" s="1"/>
  <c r="A48" i="31" s="1"/>
  <c r="A49" i="31" s="1"/>
  <c r="A50" i="31" s="1"/>
  <c r="A51" i="31" s="1"/>
  <c r="A52" i="31" s="1"/>
  <c r="A53" i="31" s="1"/>
  <c r="A54" i="31" s="1"/>
  <c r="A55" i="31" s="1"/>
  <c r="A56" i="31" s="1"/>
  <c r="A57" i="31" s="1"/>
  <c r="A43" i="31"/>
  <c r="A42" i="31"/>
  <c r="M31" i="31"/>
  <c r="A19" i="31"/>
  <c r="A20" i="31" s="1"/>
  <c r="A21" i="31" s="1"/>
  <c r="A22" i="31" s="1"/>
  <c r="A23" i="31" s="1"/>
  <c r="A24" i="31" s="1"/>
  <c r="A25" i="31" s="1"/>
  <c r="A26" i="31" s="1"/>
  <c r="A27" i="31" s="1"/>
  <c r="A28" i="31" s="1"/>
  <c r="A29" i="31" s="1"/>
  <c r="A30" i="31" s="1"/>
  <c r="A31" i="31" s="1"/>
  <c r="I17" i="31"/>
  <c r="Q16" i="31"/>
  <c r="P16" i="31"/>
  <c r="O16" i="31"/>
  <c r="M16" i="31"/>
  <c r="O71" i="29"/>
  <c r="O64" i="29"/>
  <c r="L64" i="29"/>
  <c r="L42" i="29"/>
  <c r="O18" i="29"/>
  <c r="G76" i="26"/>
  <c r="E76" i="26"/>
  <c r="D76" i="26"/>
  <c r="K75" i="26"/>
  <c r="J75" i="26"/>
  <c r="I75" i="26"/>
  <c r="H75" i="26"/>
  <c r="C75" i="26"/>
  <c r="I74" i="26"/>
  <c r="H74" i="26"/>
  <c r="N73" i="26"/>
  <c r="K73" i="26"/>
  <c r="J73" i="26"/>
  <c r="H73" i="26"/>
  <c r="K71" i="26"/>
  <c r="J71" i="26"/>
  <c r="I71" i="26"/>
  <c r="H71" i="26"/>
  <c r="K69" i="26"/>
  <c r="J69" i="26"/>
  <c r="I69" i="26"/>
  <c r="H69" i="26"/>
  <c r="K68" i="26"/>
  <c r="J68" i="26"/>
  <c r="I68" i="26"/>
  <c r="H68" i="26"/>
  <c r="I67" i="26"/>
  <c r="H67" i="26"/>
  <c r="K66" i="26"/>
  <c r="J66" i="26"/>
  <c r="I66" i="26"/>
  <c r="H66" i="26"/>
  <c r="A66" i="26"/>
  <c r="A67" i="26" s="1"/>
  <c r="A68" i="26" s="1"/>
  <c r="A69" i="26" s="1"/>
  <c r="M65" i="26"/>
  <c r="K65" i="26"/>
  <c r="J65" i="26"/>
  <c r="I65" i="26"/>
  <c r="H65" i="26"/>
  <c r="A65" i="26"/>
  <c r="Q64" i="26"/>
  <c r="S64" i="26" s="1"/>
  <c r="K64" i="26"/>
  <c r="J64" i="26"/>
  <c r="I64" i="26"/>
  <c r="H64" i="26"/>
  <c r="K61" i="26"/>
  <c r="J61" i="26"/>
  <c r="I61" i="26"/>
  <c r="H61" i="26"/>
  <c r="M60" i="26"/>
  <c r="K60" i="26"/>
  <c r="J60" i="26"/>
  <c r="I60" i="26"/>
  <c r="H60" i="26"/>
  <c r="K59" i="26"/>
  <c r="J59" i="26"/>
  <c r="I59" i="26"/>
  <c r="H59" i="26"/>
  <c r="I58" i="26"/>
  <c r="H58" i="26"/>
  <c r="M57" i="26"/>
  <c r="K57" i="26"/>
  <c r="J57" i="26"/>
  <c r="I57" i="26"/>
  <c r="H57" i="26"/>
  <c r="M56" i="26"/>
  <c r="K56" i="26"/>
  <c r="J56" i="26"/>
  <c r="I56" i="26"/>
  <c r="H56" i="26"/>
  <c r="M55" i="26"/>
  <c r="K55" i="26"/>
  <c r="J55" i="26"/>
  <c r="I55" i="26"/>
  <c r="H55" i="26"/>
  <c r="M54" i="26"/>
  <c r="K54" i="26"/>
  <c r="J54" i="26"/>
  <c r="I54" i="26"/>
  <c r="H54" i="26"/>
  <c r="M53" i="26"/>
  <c r="K53" i="26"/>
  <c r="J53" i="26"/>
  <c r="I53" i="26"/>
  <c r="H53" i="26"/>
  <c r="M52" i="26"/>
  <c r="K52" i="26"/>
  <c r="J52" i="26"/>
  <c r="I52" i="26"/>
  <c r="H52" i="26"/>
  <c r="M51" i="26"/>
  <c r="K51" i="26"/>
  <c r="J51" i="26"/>
  <c r="I51" i="26"/>
  <c r="H51" i="26"/>
  <c r="M50" i="26"/>
  <c r="K50" i="26"/>
  <c r="J50" i="26"/>
  <c r="I50" i="26"/>
  <c r="H50" i="26"/>
  <c r="K49" i="26"/>
  <c r="J49" i="26"/>
  <c r="H49" i="26"/>
  <c r="M48" i="26"/>
  <c r="K48" i="26"/>
  <c r="J48" i="26"/>
  <c r="I48" i="26"/>
  <c r="H48" i="26"/>
  <c r="O47" i="26"/>
  <c r="Q47" i="26" s="1"/>
  <c r="M47" i="26"/>
  <c r="K47" i="26"/>
  <c r="J47" i="26"/>
  <c r="I47" i="26"/>
  <c r="H47" i="26"/>
  <c r="K46" i="26"/>
  <c r="J46" i="26"/>
  <c r="I46" i="26"/>
  <c r="H46" i="26"/>
  <c r="M45" i="26"/>
  <c r="K45" i="26"/>
  <c r="J45" i="26"/>
  <c r="I45" i="26"/>
  <c r="H45" i="26"/>
  <c r="K44" i="26"/>
  <c r="J44" i="26"/>
  <c r="H44" i="26"/>
  <c r="F44" i="26"/>
  <c r="F76" i="26" s="1"/>
  <c r="M43" i="26"/>
  <c r="K43" i="26"/>
  <c r="J43" i="26"/>
  <c r="I43" i="26"/>
  <c r="H43" i="26"/>
  <c r="A43" i="26"/>
  <c r="A44" i="26" s="1"/>
  <c r="A45" i="26" s="1"/>
  <c r="A46" i="26" s="1"/>
  <c r="A47" i="26" s="1"/>
  <c r="A48" i="26" s="1"/>
  <c r="A49" i="26" s="1"/>
  <c r="A50" i="26" s="1"/>
  <c r="A51" i="26" s="1"/>
  <c r="A52" i="26" s="1"/>
  <c r="A53" i="26" s="1"/>
  <c r="A54" i="26" s="1"/>
  <c r="A55" i="26" s="1"/>
  <c r="A56" i="26" s="1"/>
  <c r="A57" i="26" s="1"/>
  <c r="K42" i="26"/>
  <c r="J42" i="26"/>
  <c r="I42" i="26"/>
  <c r="H42" i="26"/>
  <c r="A42" i="26"/>
  <c r="K41" i="26"/>
  <c r="J41" i="26"/>
  <c r="I41" i="26"/>
  <c r="H41" i="26"/>
  <c r="I39" i="26"/>
  <c r="H39" i="26"/>
  <c r="K38" i="26"/>
  <c r="J38" i="26"/>
  <c r="I38" i="26"/>
  <c r="H38" i="26"/>
  <c r="K37" i="26"/>
  <c r="J37" i="26"/>
  <c r="I37" i="26"/>
  <c r="H37" i="26"/>
  <c r="K36" i="26"/>
  <c r="J36" i="26"/>
  <c r="I36" i="26"/>
  <c r="H36" i="26"/>
  <c r="K35" i="26"/>
  <c r="J35" i="26"/>
  <c r="I35" i="26"/>
  <c r="H35" i="26"/>
  <c r="K34" i="26"/>
  <c r="J34" i="26"/>
  <c r="I34" i="26"/>
  <c r="H34" i="26"/>
  <c r="M33" i="26"/>
  <c r="K33" i="26"/>
  <c r="J33" i="26"/>
  <c r="I33" i="26"/>
  <c r="H33" i="26"/>
  <c r="M31" i="26"/>
  <c r="K31" i="26"/>
  <c r="J31" i="26"/>
  <c r="I31" i="26"/>
  <c r="H31" i="26"/>
  <c r="M30" i="26"/>
  <c r="K30" i="26"/>
  <c r="J30" i="26"/>
  <c r="I30" i="26"/>
  <c r="H30" i="26"/>
  <c r="M29" i="26"/>
  <c r="K29" i="26"/>
  <c r="J29" i="26"/>
  <c r="I29" i="26"/>
  <c r="H29" i="26"/>
  <c r="K28" i="26"/>
  <c r="J28" i="26"/>
  <c r="I28" i="26"/>
  <c r="H28" i="26"/>
  <c r="M27" i="26"/>
  <c r="K27" i="26"/>
  <c r="J27" i="26"/>
  <c r="I27" i="26"/>
  <c r="H27" i="26"/>
  <c r="K26" i="26"/>
  <c r="J26" i="26"/>
  <c r="I26" i="26"/>
  <c r="H26" i="26"/>
  <c r="K25" i="26"/>
  <c r="J25" i="26"/>
  <c r="I25" i="26"/>
  <c r="H25" i="26"/>
  <c r="K24" i="26"/>
  <c r="J24" i="26"/>
  <c r="I24" i="26"/>
  <c r="H24" i="26"/>
  <c r="M23" i="26"/>
  <c r="K23" i="26"/>
  <c r="J23" i="26"/>
  <c r="I23" i="26"/>
  <c r="H23" i="26"/>
  <c r="K22" i="26"/>
  <c r="J22" i="26"/>
  <c r="I22" i="26"/>
  <c r="H22" i="26"/>
  <c r="K21" i="26"/>
  <c r="J21" i="26"/>
  <c r="I21" i="26"/>
  <c r="H21" i="26"/>
  <c r="K20" i="26"/>
  <c r="J20" i="26"/>
  <c r="I20" i="26"/>
  <c r="H20" i="26"/>
  <c r="M19" i="26"/>
  <c r="K19" i="26"/>
  <c r="J19" i="26"/>
  <c r="I19" i="26"/>
  <c r="H19" i="26"/>
  <c r="A19" i="26"/>
  <c r="A20" i="26" s="1"/>
  <c r="A21" i="26" s="1"/>
  <c r="A22" i="26" s="1"/>
  <c r="A23" i="26" s="1"/>
  <c r="A24" i="26" s="1"/>
  <c r="A25" i="26" s="1"/>
  <c r="A26" i="26" s="1"/>
  <c r="A27" i="26" s="1"/>
  <c r="A28" i="26" s="1"/>
  <c r="A29" i="26" s="1"/>
  <c r="A30" i="26" s="1"/>
  <c r="A31" i="26" s="1"/>
  <c r="K18" i="26"/>
  <c r="J18" i="26"/>
  <c r="I18" i="26"/>
  <c r="H18" i="26"/>
  <c r="I17" i="26"/>
  <c r="O16" i="26"/>
  <c r="Q16" i="26" s="1"/>
  <c r="M16" i="26"/>
  <c r="K16" i="26"/>
  <c r="J16" i="26"/>
  <c r="I16" i="26"/>
  <c r="H16" i="26"/>
  <c r="K15" i="26"/>
  <c r="J15" i="26"/>
  <c r="I15" i="26"/>
  <c r="H15" i="26"/>
  <c r="M14" i="26"/>
  <c r="J14" i="26"/>
  <c r="I14" i="26"/>
  <c r="H14" i="26"/>
  <c r="C14" i="26"/>
  <c r="K14" i="26" s="1"/>
  <c r="M13" i="26"/>
  <c r="K13" i="26"/>
  <c r="J13" i="26"/>
  <c r="I13" i="26"/>
  <c r="H13" i="26"/>
  <c r="K12" i="26"/>
  <c r="J12" i="26"/>
  <c r="I12" i="26"/>
  <c r="H12" i="26"/>
  <c r="H76" i="26" s="1"/>
  <c r="E44" i="25"/>
  <c r="B44" i="25"/>
  <c r="E43" i="25"/>
  <c r="B43" i="25"/>
  <c r="E42" i="25"/>
  <c r="B42" i="25"/>
  <c r="E41" i="25"/>
  <c r="B41" i="25"/>
  <c r="E39" i="25"/>
  <c r="B39" i="25"/>
  <c r="E38" i="25"/>
  <c r="B38" i="25"/>
  <c r="E37" i="25"/>
  <c r="B37" i="25"/>
  <c r="E36" i="25"/>
  <c r="B36" i="25"/>
  <c r="E35" i="25"/>
  <c r="B35" i="25"/>
  <c r="E34" i="25"/>
  <c r="B34" i="25"/>
  <c r="E33" i="25"/>
  <c r="B33" i="25"/>
  <c r="E32" i="25"/>
  <c r="B32" i="25"/>
  <c r="E31" i="25"/>
  <c r="B31" i="25"/>
  <c r="E30" i="25"/>
  <c r="B30" i="25"/>
  <c r="E29" i="25"/>
  <c r="B29" i="25"/>
  <c r="A28" i="25"/>
  <c r="E27" i="25"/>
  <c r="B27" i="25"/>
  <c r="E26" i="25"/>
  <c r="B26" i="25"/>
  <c r="E25" i="25"/>
  <c r="B25" i="25"/>
  <c r="E24" i="25"/>
  <c r="B24" i="25"/>
  <c r="E23" i="25"/>
  <c r="B23" i="25"/>
  <c r="A22" i="25"/>
  <c r="E21" i="25"/>
  <c r="B21" i="25"/>
  <c r="E20" i="25"/>
  <c r="B20" i="25"/>
  <c r="E19" i="25"/>
  <c r="B19" i="25"/>
  <c r="E18" i="25"/>
  <c r="B18" i="25"/>
  <c r="E17" i="25"/>
  <c r="B17" i="25"/>
  <c r="E16" i="25"/>
  <c r="B16" i="25"/>
  <c r="E15" i="25"/>
  <c r="B15" i="25"/>
  <c r="A14" i="25"/>
  <c r="E13" i="25"/>
  <c r="B13" i="25"/>
  <c r="E12" i="25"/>
  <c r="B12" i="25"/>
  <c r="E11" i="25"/>
  <c r="B11" i="25"/>
  <c r="A10" i="25"/>
  <c r="B9" i="25"/>
  <c r="B7" i="25"/>
  <c r="A7" i="25"/>
  <c r="C5" i="25"/>
  <c r="H3" i="25"/>
  <c r="A3" i="25"/>
  <c r="H2" i="25"/>
  <c r="A2" i="25"/>
  <c r="K77" i="24"/>
  <c r="J77" i="24"/>
  <c r="H77" i="24"/>
  <c r="G77" i="24"/>
  <c r="F77" i="24"/>
  <c r="E77" i="24"/>
  <c r="D77" i="24"/>
  <c r="C77" i="24"/>
  <c r="O71" i="24"/>
  <c r="O70" i="24"/>
  <c r="L70" i="24"/>
  <c r="O69" i="24"/>
  <c r="L69" i="24"/>
  <c r="O68" i="24"/>
  <c r="L68" i="24"/>
  <c r="O67" i="24"/>
  <c r="L67" i="24"/>
  <c r="O66" i="24"/>
  <c r="L66" i="24"/>
  <c r="O65" i="24"/>
  <c r="L65" i="24"/>
  <c r="I65" i="24"/>
  <c r="I77" i="24" s="1"/>
  <c r="O64" i="24"/>
  <c r="L64" i="24"/>
  <c r="O63" i="24"/>
  <c r="L63" i="24"/>
  <c r="O62" i="24"/>
  <c r="L62" i="24"/>
  <c r="O61" i="24"/>
  <c r="L61" i="24"/>
  <c r="O60" i="24"/>
  <c r="L60" i="24"/>
  <c r="O59" i="24"/>
  <c r="L59" i="24"/>
  <c r="O58" i="24"/>
  <c r="L58" i="24"/>
  <c r="O57" i="24"/>
  <c r="L57" i="24"/>
  <c r="O56" i="24"/>
  <c r="L56" i="24"/>
  <c r="O55" i="24"/>
  <c r="L55" i="24"/>
  <c r="O54" i="24"/>
  <c r="L54" i="24"/>
  <c r="O53" i="24"/>
  <c r="L53" i="24"/>
  <c r="O52" i="24"/>
  <c r="L52" i="24"/>
  <c r="O51" i="24"/>
  <c r="L51" i="24"/>
  <c r="O50" i="24"/>
  <c r="L50" i="24"/>
  <c r="O49" i="24"/>
  <c r="L49" i="24"/>
  <c r="O48" i="24"/>
  <c r="L48" i="24"/>
  <c r="O47" i="24"/>
  <c r="L47" i="24"/>
  <c r="P46" i="24"/>
  <c r="O46" i="24"/>
  <c r="L46" i="24"/>
  <c r="O45" i="24"/>
  <c r="L45" i="24"/>
  <c r="O44" i="24"/>
  <c r="L44" i="24"/>
  <c r="O43" i="24"/>
  <c r="L43" i="24"/>
  <c r="L42" i="24"/>
  <c r="O41" i="24"/>
  <c r="L41" i="24"/>
  <c r="O40" i="24"/>
  <c r="L40" i="24"/>
  <c r="O39" i="24"/>
  <c r="L39" i="24"/>
  <c r="O38" i="24"/>
  <c r="L38" i="24"/>
  <c r="O37" i="24"/>
  <c r="L37" i="24"/>
  <c r="O36" i="24"/>
  <c r="L36" i="24"/>
  <c r="O35" i="24"/>
  <c r="L35" i="24"/>
  <c r="O33" i="24"/>
  <c r="L33" i="24"/>
  <c r="O32" i="24"/>
  <c r="L32" i="24"/>
  <c r="O31" i="24"/>
  <c r="L31" i="24"/>
  <c r="O30" i="24"/>
  <c r="L30" i="24"/>
  <c r="O29" i="24"/>
  <c r="L29" i="24"/>
  <c r="O28" i="24"/>
  <c r="L28" i="24"/>
  <c r="O27" i="24"/>
  <c r="L27" i="24"/>
  <c r="O26" i="24"/>
  <c r="L26" i="24"/>
  <c r="O25" i="24"/>
  <c r="L25" i="24"/>
  <c r="O24" i="24"/>
  <c r="L24" i="24"/>
  <c r="O23" i="24"/>
  <c r="L23" i="24"/>
  <c r="O22" i="24"/>
  <c r="L22" i="24"/>
  <c r="O21" i="24"/>
  <c r="L21" i="24"/>
  <c r="O19" i="24"/>
  <c r="L19" i="24"/>
  <c r="O18" i="24"/>
  <c r="O17" i="24"/>
  <c r="L17" i="24"/>
  <c r="O16" i="24"/>
  <c r="L16" i="24"/>
  <c r="O15" i="24"/>
  <c r="L15" i="24"/>
  <c r="O14" i="24"/>
  <c r="O13" i="24"/>
  <c r="L13" i="24"/>
  <c r="P99" i="23"/>
  <c r="N98" i="23"/>
  <c r="M98" i="23"/>
  <c r="L98" i="23"/>
  <c r="O98" i="23" s="1"/>
  <c r="N97" i="23"/>
  <c r="M97" i="23"/>
  <c r="M96" i="23" s="1"/>
  <c r="L97" i="23"/>
  <c r="O97" i="23" s="1"/>
  <c r="O96" i="23" s="1"/>
  <c r="Q96" i="23"/>
  <c r="P96" i="23"/>
  <c r="N96" i="23"/>
  <c r="J96" i="23"/>
  <c r="I96" i="23"/>
  <c r="H96" i="23"/>
  <c r="G96" i="23"/>
  <c r="F96" i="23"/>
  <c r="E96" i="23"/>
  <c r="D96" i="23"/>
  <c r="N95" i="23"/>
  <c r="M95" i="23"/>
  <c r="H95" i="23"/>
  <c r="O95" i="23" s="1"/>
  <c r="N94" i="23"/>
  <c r="M94" i="23"/>
  <c r="H94" i="23"/>
  <c r="O94" i="23" s="1"/>
  <c r="N93" i="23"/>
  <c r="M93" i="23"/>
  <c r="H93" i="23"/>
  <c r="O93" i="23" s="1"/>
  <c r="N92" i="23"/>
  <c r="M92" i="23"/>
  <c r="H92" i="23"/>
  <c r="O92" i="23" s="1"/>
  <c r="N91" i="23"/>
  <c r="N86" i="23" s="1"/>
  <c r="M91" i="23"/>
  <c r="L91" i="23"/>
  <c r="G91" i="23"/>
  <c r="H91" i="23" s="1"/>
  <c r="O91" i="23" s="1"/>
  <c r="N90" i="23"/>
  <c r="M90" i="23"/>
  <c r="L90" i="23"/>
  <c r="O90" i="23" s="1"/>
  <c r="H90" i="23"/>
  <c r="N89" i="23"/>
  <c r="M89" i="23"/>
  <c r="L89" i="23"/>
  <c r="D89" i="23"/>
  <c r="H89" i="23" s="1"/>
  <c r="O89" i="23" s="1"/>
  <c r="O88" i="23"/>
  <c r="N88" i="23"/>
  <c r="M88" i="23"/>
  <c r="L88" i="23"/>
  <c r="H88" i="23"/>
  <c r="N87" i="23"/>
  <c r="M87" i="23"/>
  <c r="M86" i="23" s="1"/>
  <c r="L87" i="23"/>
  <c r="O87" i="23" s="1"/>
  <c r="H87" i="23"/>
  <c r="Q86" i="23"/>
  <c r="Q99" i="23" s="1"/>
  <c r="P86" i="23"/>
  <c r="K86" i="23"/>
  <c r="J86" i="23"/>
  <c r="I86" i="23"/>
  <c r="G86" i="23"/>
  <c r="F86" i="23"/>
  <c r="E86" i="23"/>
  <c r="D86" i="23"/>
  <c r="Q85" i="23"/>
  <c r="P85" i="23"/>
  <c r="N85" i="23"/>
  <c r="M85" i="23"/>
  <c r="L85" i="23"/>
  <c r="O85" i="23" s="1"/>
  <c r="O84" i="23" s="1"/>
  <c r="H85" i="23"/>
  <c r="N84" i="23"/>
  <c r="M84" i="23"/>
  <c r="J84" i="23"/>
  <c r="I84" i="23"/>
  <c r="H84" i="23"/>
  <c r="G84" i="23"/>
  <c r="F84" i="23"/>
  <c r="E84" i="23"/>
  <c r="D84" i="23"/>
  <c r="Q83" i="23"/>
  <c r="P83" i="23"/>
  <c r="N83" i="23"/>
  <c r="M83" i="23"/>
  <c r="L83" i="23"/>
  <c r="H83" i="23"/>
  <c r="O83" i="23" s="1"/>
  <c r="Q82" i="23"/>
  <c r="P82" i="23"/>
  <c r="O82" i="23"/>
  <c r="N82" i="23"/>
  <c r="M82" i="23"/>
  <c r="L82" i="23"/>
  <c r="Q81" i="23"/>
  <c r="P81" i="23"/>
  <c r="O81" i="23"/>
  <c r="N81" i="23"/>
  <c r="M81" i="23"/>
  <c r="L81" i="23"/>
  <c r="Q80" i="23"/>
  <c r="P80" i="23"/>
  <c r="N80" i="23"/>
  <c r="M80" i="23"/>
  <c r="L80" i="23"/>
  <c r="O80" i="23" s="1"/>
  <c r="Q79" i="23"/>
  <c r="P79" i="23"/>
  <c r="N79" i="23"/>
  <c r="M79" i="23"/>
  <c r="L79" i="23"/>
  <c r="O79" i="23" s="1"/>
  <c r="Q78" i="23"/>
  <c r="P78" i="23"/>
  <c r="N78" i="23"/>
  <c r="M78" i="23"/>
  <c r="L78" i="23"/>
  <c r="O78" i="23" s="1"/>
  <c r="Q77" i="23"/>
  <c r="P77" i="23"/>
  <c r="O77" i="23"/>
  <c r="N77" i="23"/>
  <c r="M77" i="23"/>
  <c r="L77" i="23"/>
  <c r="Q76" i="23"/>
  <c r="P76" i="23"/>
  <c r="N76" i="23"/>
  <c r="M76" i="23"/>
  <c r="L76" i="23"/>
  <c r="O76" i="23" s="1"/>
  <c r="H76" i="23"/>
  <c r="N75" i="23"/>
  <c r="N72" i="23" s="1"/>
  <c r="M75" i="23"/>
  <c r="L75" i="23"/>
  <c r="H75" i="23"/>
  <c r="O75" i="23" s="1"/>
  <c r="Q74" i="23"/>
  <c r="P74" i="23"/>
  <c r="N74" i="23"/>
  <c r="M74" i="23"/>
  <c r="M72" i="23" s="1"/>
  <c r="L74" i="23"/>
  <c r="H74" i="23"/>
  <c r="O74" i="23" s="1"/>
  <c r="Q73" i="23"/>
  <c r="P73" i="23"/>
  <c r="N73" i="23"/>
  <c r="M73" i="23"/>
  <c r="L73" i="23"/>
  <c r="O73" i="23" s="1"/>
  <c r="H73" i="23"/>
  <c r="K72" i="23"/>
  <c r="J72" i="23"/>
  <c r="I72" i="23"/>
  <c r="G72" i="23"/>
  <c r="Q72" i="23" s="1"/>
  <c r="F72" i="23"/>
  <c r="E72" i="23"/>
  <c r="D72" i="23"/>
  <c r="Q71" i="23"/>
  <c r="N71" i="23"/>
  <c r="M71" i="23"/>
  <c r="L71" i="23"/>
  <c r="O71" i="23" s="1"/>
  <c r="Q70" i="23"/>
  <c r="P70" i="23"/>
  <c r="N70" i="23"/>
  <c r="M70" i="23"/>
  <c r="L70" i="23"/>
  <c r="H70" i="23"/>
  <c r="O70" i="23" s="1"/>
  <c r="Q69" i="23"/>
  <c r="P69" i="23"/>
  <c r="N69" i="23"/>
  <c r="M69" i="23"/>
  <c r="L69" i="23"/>
  <c r="O69" i="23" s="1"/>
  <c r="H69" i="23"/>
  <c r="Q68" i="23"/>
  <c r="P68" i="23"/>
  <c r="N68" i="23"/>
  <c r="M68" i="23"/>
  <c r="L68" i="23"/>
  <c r="H68" i="23"/>
  <c r="O68" i="23" s="1"/>
  <c r="Q67" i="23"/>
  <c r="P67" i="23"/>
  <c r="O67" i="23"/>
  <c r="N67" i="23"/>
  <c r="M67" i="23"/>
  <c r="L67" i="23"/>
  <c r="H67" i="23"/>
  <c r="Q66" i="23"/>
  <c r="P66" i="23"/>
  <c r="N66" i="23"/>
  <c r="M66" i="23"/>
  <c r="L66" i="23"/>
  <c r="O66" i="23" s="1"/>
  <c r="H66" i="23"/>
  <c r="Q65" i="23"/>
  <c r="Q64" i="23" s="1"/>
  <c r="P65" i="23"/>
  <c r="P64" i="23" s="1"/>
  <c r="N65" i="23"/>
  <c r="N64" i="23" s="1"/>
  <c r="M65" i="23"/>
  <c r="M64" i="23" s="1"/>
  <c r="L65" i="23"/>
  <c r="H65" i="23"/>
  <c r="H64" i="23" s="1"/>
  <c r="L64" i="23"/>
  <c r="K64" i="23"/>
  <c r="J64" i="23"/>
  <c r="I64" i="23"/>
  <c r="G64" i="23"/>
  <c r="F64" i="23"/>
  <c r="E64" i="23"/>
  <c r="D64" i="23"/>
  <c r="Q62" i="23"/>
  <c r="P62" i="23"/>
  <c r="N62" i="23"/>
  <c r="M62" i="23"/>
  <c r="L62" i="23"/>
  <c r="H62" i="23"/>
  <c r="O62" i="23" s="1"/>
  <c r="Q61" i="23"/>
  <c r="P61" i="23"/>
  <c r="N61" i="23"/>
  <c r="M61" i="23"/>
  <c r="L61" i="23"/>
  <c r="O61" i="23" s="1"/>
  <c r="H61" i="23"/>
  <c r="Q60" i="23"/>
  <c r="P60" i="23"/>
  <c r="N60" i="23"/>
  <c r="M60" i="23"/>
  <c r="L60" i="23"/>
  <c r="H60" i="23"/>
  <c r="O60" i="23" s="1"/>
  <c r="Q59" i="23"/>
  <c r="P59" i="23"/>
  <c r="O59" i="23"/>
  <c r="N59" i="23"/>
  <c r="M59" i="23"/>
  <c r="L59" i="23"/>
  <c r="H59" i="23"/>
  <c r="Q58" i="23"/>
  <c r="P58" i="23"/>
  <c r="N58" i="23"/>
  <c r="M58" i="23"/>
  <c r="L58" i="23"/>
  <c r="O58" i="23" s="1"/>
  <c r="H58" i="23"/>
  <c r="Q57" i="23"/>
  <c r="P57" i="23"/>
  <c r="N57" i="23"/>
  <c r="M57" i="23"/>
  <c r="L57" i="23"/>
  <c r="H57" i="23"/>
  <c r="O57" i="23" s="1"/>
  <c r="Q56" i="23"/>
  <c r="P56" i="23"/>
  <c r="N56" i="23"/>
  <c r="M56" i="23"/>
  <c r="L56" i="23"/>
  <c r="O56" i="23" s="1"/>
  <c r="H56" i="23"/>
  <c r="Q55" i="23"/>
  <c r="P55" i="23"/>
  <c r="N55" i="23"/>
  <c r="M55" i="23"/>
  <c r="L55" i="23"/>
  <c r="H55" i="23"/>
  <c r="O55" i="23" s="1"/>
  <c r="Q54" i="23"/>
  <c r="P54" i="23"/>
  <c r="N54" i="23"/>
  <c r="M54" i="23"/>
  <c r="L54" i="23"/>
  <c r="H54" i="23"/>
  <c r="O54" i="23" s="1"/>
  <c r="Q53" i="23"/>
  <c r="P53" i="23"/>
  <c r="N53" i="23"/>
  <c r="M53" i="23"/>
  <c r="H53" i="23"/>
  <c r="O53" i="23" s="1"/>
  <c r="Q52" i="23"/>
  <c r="P52" i="23"/>
  <c r="O52" i="23"/>
  <c r="N52" i="23"/>
  <c r="M52" i="23"/>
  <c r="L52" i="23"/>
  <c r="H52" i="23"/>
  <c r="Q51" i="23"/>
  <c r="P51" i="23"/>
  <c r="N51" i="23"/>
  <c r="M51" i="23"/>
  <c r="L51" i="23"/>
  <c r="O51" i="23" s="1"/>
  <c r="H51" i="23"/>
  <c r="P50" i="23"/>
  <c r="N50" i="23"/>
  <c r="M50" i="23"/>
  <c r="L50" i="23"/>
  <c r="H50" i="23"/>
  <c r="O50" i="23" s="1"/>
  <c r="G50" i="23"/>
  <c r="Q50" i="23" s="1"/>
  <c r="Q49" i="23"/>
  <c r="P49" i="23"/>
  <c r="N49" i="23"/>
  <c r="M49" i="23"/>
  <c r="L49" i="23"/>
  <c r="H49" i="23"/>
  <c r="O49" i="23" s="1"/>
  <c r="Q48" i="23"/>
  <c r="P48" i="23"/>
  <c r="N48" i="23"/>
  <c r="M48" i="23"/>
  <c r="L48" i="23"/>
  <c r="O48" i="23" s="1"/>
  <c r="H48" i="23"/>
  <c r="Q47" i="23"/>
  <c r="P47" i="23"/>
  <c r="N47" i="23"/>
  <c r="M47" i="23"/>
  <c r="L47" i="23"/>
  <c r="H47" i="23"/>
  <c r="O47" i="23" s="1"/>
  <c r="Q46" i="23"/>
  <c r="P46" i="23"/>
  <c r="N46" i="23"/>
  <c r="M46" i="23"/>
  <c r="L46" i="23"/>
  <c r="H46" i="23"/>
  <c r="O46" i="23" s="1"/>
  <c r="Q45" i="23"/>
  <c r="P45" i="23"/>
  <c r="N45" i="23"/>
  <c r="M45" i="23"/>
  <c r="L45" i="23"/>
  <c r="O45" i="23" s="1"/>
  <c r="H45" i="23"/>
  <c r="Q44" i="23"/>
  <c r="P44" i="23"/>
  <c r="N44" i="23"/>
  <c r="M44" i="23"/>
  <c r="L44" i="23"/>
  <c r="H44" i="23"/>
  <c r="O44" i="23" s="1"/>
  <c r="Q43" i="23"/>
  <c r="P43" i="23"/>
  <c r="O43" i="23"/>
  <c r="N43" i="23"/>
  <c r="M43" i="23"/>
  <c r="L43" i="23"/>
  <c r="H43" i="23"/>
  <c r="Q42" i="23"/>
  <c r="P42" i="23"/>
  <c r="N42" i="23"/>
  <c r="M42" i="23"/>
  <c r="L42" i="23"/>
  <c r="O42" i="23" s="1"/>
  <c r="H42" i="23"/>
  <c r="O41" i="23"/>
  <c r="N41" i="23"/>
  <c r="M41" i="23"/>
  <c r="Q40" i="23"/>
  <c r="P40" i="23"/>
  <c r="N40" i="23"/>
  <c r="M40" i="23"/>
  <c r="L40" i="23"/>
  <c r="H40" i="23"/>
  <c r="O40" i="23" s="1"/>
  <c r="Q39" i="23"/>
  <c r="P39" i="23"/>
  <c r="O39" i="23"/>
  <c r="N39" i="23"/>
  <c r="M39" i="23"/>
  <c r="L39" i="23"/>
  <c r="H39" i="23"/>
  <c r="Q38" i="23"/>
  <c r="P38" i="23"/>
  <c r="N38" i="23"/>
  <c r="M38" i="23"/>
  <c r="L38" i="23"/>
  <c r="O38" i="23" s="1"/>
  <c r="H38" i="23"/>
  <c r="Q37" i="23"/>
  <c r="P37" i="23"/>
  <c r="N37" i="23"/>
  <c r="M37" i="23"/>
  <c r="L37" i="23"/>
  <c r="H37" i="23"/>
  <c r="O37" i="23" s="1"/>
  <c r="Q36" i="23"/>
  <c r="P36" i="23"/>
  <c r="N36" i="23"/>
  <c r="M36" i="23"/>
  <c r="L36" i="23"/>
  <c r="O36" i="23" s="1"/>
  <c r="H36" i="23"/>
  <c r="Q35" i="23"/>
  <c r="P35" i="23"/>
  <c r="N35" i="23"/>
  <c r="M35" i="23"/>
  <c r="L35" i="23"/>
  <c r="H35" i="23"/>
  <c r="O35" i="23" s="1"/>
  <c r="Q34" i="23"/>
  <c r="P34" i="23"/>
  <c r="N34" i="23"/>
  <c r="M34" i="23"/>
  <c r="L34" i="23"/>
  <c r="H34" i="23"/>
  <c r="O34" i="23" s="1"/>
  <c r="Q32" i="23"/>
  <c r="P32" i="23"/>
  <c r="N32" i="23"/>
  <c r="M32" i="23"/>
  <c r="L32" i="23"/>
  <c r="O32" i="23" s="1"/>
  <c r="H32" i="23"/>
  <c r="Q31" i="23"/>
  <c r="P31" i="23"/>
  <c r="N31" i="23"/>
  <c r="M31" i="23"/>
  <c r="L31" i="23"/>
  <c r="H31" i="23"/>
  <c r="O31" i="23" s="1"/>
  <c r="Q30" i="23"/>
  <c r="P30" i="23"/>
  <c r="O30" i="23"/>
  <c r="N30" i="23"/>
  <c r="M30" i="23"/>
  <c r="L30" i="23"/>
  <c r="H30" i="23"/>
  <c r="Q29" i="23"/>
  <c r="P29" i="23"/>
  <c r="N29" i="23"/>
  <c r="M29" i="23"/>
  <c r="L29" i="23"/>
  <c r="O29" i="23" s="1"/>
  <c r="H29" i="23"/>
  <c r="Q28" i="23"/>
  <c r="P28" i="23"/>
  <c r="N28" i="23"/>
  <c r="M28" i="23"/>
  <c r="L28" i="23"/>
  <c r="H28" i="23"/>
  <c r="O28" i="23" s="1"/>
  <c r="Q27" i="23"/>
  <c r="P27" i="23"/>
  <c r="N27" i="23"/>
  <c r="M27" i="23"/>
  <c r="L27" i="23"/>
  <c r="O27" i="23" s="1"/>
  <c r="H27" i="23"/>
  <c r="Q26" i="23"/>
  <c r="P26" i="23"/>
  <c r="N26" i="23"/>
  <c r="M26" i="23"/>
  <c r="L26" i="23"/>
  <c r="H26" i="23"/>
  <c r="O26" i="23" s="1"/>
  <c r="Q25" i="23"/>
  <c r="P25" i="23"/>
  <c r="N25" i="23"/>
  <c r="M25" i="23"/>
  <c r="L25" i="23"/>
  <c r="H25" i="23"/>
  <c r="O25" i="23" s="1"/>
  <c r="Q24" i="23"/>
  <c r="P24" i="23"/>
  <c r="N24" i="23"/>
  <c r="M24" i="23"/>
  <c r="L24" i="23"/>
  <c r="O24" i="23" s="1"/>
  <c r="H24" i="23"/>
  <c r="Q23" i="23"/>
  <c r="P23" i="23"/>
  <c r="N23" i="23"/>
  <c r="M23" i="23"/>
  <c r="L23" i="23"/>
  <c r="H23" i="23"/>
  <c r="O23" i="23" s="1"/>
  <c r="Q22" i="23"/>
  <c r="P22" i="23"/>
  <c r="O22" i="23"/>
  <c r="N22" i="23"/>
  <c r="M22" i="23"/>
  <c r="L22" i="23"/>
  <c r="H22" i="23"/>
  <c r="Q21" i="23"/>
  <c r="P21" i="23"/>
  <c r="N21" i="23"/>
  <c r="M21" i="23"/>
  <c r="L21" i="23"/>
  <c r="O21" i="23" s="1"/>
  <c r="H21" i="23"/>
  <c r="Q20" i="23"/>
  <c r="P20" i="23"/>
  <c r="N20" i="23"/>
  <c r="M20" i="23"/>
  <c r="L20" i="23"/>
  <c r="H20" i="23"/>
  <c r="O20" i="23" s="1"/>
  <c r="Q19" i="23"/>
  <c r="P19" i="23"/>
  <c r="N19" i="23"/>
  <c r="M19" i="23"/>
  <c r="L19" i="23"/>
  <c r="O19" i="23" s="1"/>
  <c r="H19" i="23"/>
  <c r="Q17" i="23"/>
  <c r="P17" i="23"/>
  <c r="N17" i="23"/>
  <c r="M17" i="23"/>
  <c r="L17" i="23"/>
  <c r="H17" i="23"/>
  <c r="O17" i="23" s="1"/>
  <c r="Q16" i="23"/>
  <c r="P16" i="23"/>
  <c r="N16" i="23"/>
  <c r="M16" i="23"/>
  <c r="L16" i="23"/>
  <c r="H16" i="23"/>
  <c r="O16" i="23" s="1"/>
  <c r="Q15" i="23"/>
  <c r="P15" i="23"/>
  <c r="N15" i="23"/>
  <c r="M15" i="23"/>
  <c r="L15" i="23"/>
  <c r="O15" i="23" s="1"/>
  <c r="H15" i="23"/>
  <c r="Q14" i="23"/>
  <c r="P14" i="23"/>
  <c r="N14" i="23"/>
  <c r="M14" i="23"/>
  <c r="L14" i="23"/>
  <c r="H14" i="23"/>
  <c r="O14" i="23" s="1"/>
  <c r="Q13" i="23"/>
  <c r="P13" i="23"/>
  <c r="O13" i="23"/>
  <c r="N13" i="23"/>
  <c r="N11" i="23" s="1"/>
  <c r="M13" i="23"/>
  <c r="M11" i="23" s="1"/>
  <c r="M10" i="23" s="1"/>
  <c r="M99" i="23" s="1"/>
  <c r="L13" i="23"/>
  <c r="H13" i="23"/>
  <c r="L11" i="23"/>
  <c r="K11" i="23"/>
  <c r="J11" i="23"/>
  <c r="J10" i="23" s="1"/>
  <c r="J99" i="23" s="1"/>
  <c r="J103" i="23" s="1"/>
  <c r="I11" i="23"/>
  <c r="G11" i="23"/>
  <c r="G10" i="23" s="1"/>
  <c r="G99" i="23" s="1"/>
  <c r="F11" i="23"/>
  <c r="E11" i="23"/>
  <c r="E10" i="23" s="1"/>
  <c r="E99" i="23" s="1"/>
  <c r="D11" i="23"/>
  <c r="D10" i="23" s="1"/>
  <c r="D99" i="23" s="1"/>
  <c r="K10" i="23"/>
  <c r="K99" i="23" s="1"/>
  <c r="I10" i="23"/>
  <c r="I99" i="23" s="1"/>
  <c r="F10" i="23"/>
  <c r="F99" i="23" s="1"/>
  <c r="V99" i="23" s="1"/>
  <c r="K76" i="22"/>
  <c r="J76" i="22"/>
  <c r="I76" i="22"/>
  <c r="H76" i="22"/>
  <c r="G76" i="22"/>
  <c r="F76" i="22"/>
  <c r="E76" i="22"/>
  <c r="D76" i="22"/>
  <c r="C76" i="22"/>
  <c r="O70" i="22"/>
  <c r="O69" i="22"/>
  <c r="L69" i="22"/>
  <c r="O68" i="22"/>
  <c r="L68" i="22"/>
  <c r="O67" i="22"/>
  <c r="L67" i="22"/>
  <c r="O66" i="22"/>
  <c r="L66" i="22"/>
  <c r="O65" i="22"/>
  <c r="L65" i="22"/>
  <c r="O64" i="22"/>
  <c r="L64" i="22"/>
  <c r="O63" i="22"/>
  <c r="L63" i="22"/>
  <c r="O62" i="22"/>
  <c r="L62" i="22"/>
  <c r="O61" i="22"/>
  <c r="L61" i="22"/>
  <c r="O60" i="22"/>
  <c r="L60" i="22"/>
  <c r="O59" i="22"/>
  <c r="L59" i="22"/>
  <c r="O58" i="22"/>
  <c r="L58" i="22"/>
  <c r="H58" i="22"/>
  <c r="O57" i="22"/>
  <c r="L57" i="22"/>
  <c r="O56" i="22"/>
  <c r="L56" i="22"/>
  <c r="H56" i="22"/>
  <c r="O55" i="22"/>
  <c r="L55" i="22"/>
  <c r="O54" i="22"/>
  <c r="L54" i="22"/>
  <c r="O53" i="22"/>
  <c r="L53" i="22"/>
  <c r="O52" i="22"/>
  <c r="L52" i="22"/>
  <c r="O51" i="22"/>
  <c r="L51" i="22"/>
  <c r="O50" i="22"/>
  <c r="L50" i="22"/>
  <c r="O49" i="22"/>
  <c r="L49" i="22"/>
  <c r="O48" i="22"/>
  <c r="L48" i="22"/>
  <c r="O47" i="22"/>
  <c r="L47" i="22"/>
  <c r="O46" i="22"/>
  <c r="L46" i="22"/>
  <c r="P45" i="22"/>
  <c r="L45" i="22" s="1"/>
  <c r="O45" i="22"/>
  <c r="F45" i="22"/>
  <c r="O44" i="22"/>
  <c r="L44" i="22"/>
  <c r="O43" i="22"/>
  <c r="L43" i="22"/>
  <c r="F43" i="22"/>
  <c r="O42" i="22"/>
  <c r="L42" i="22"/>
  <c r="L41" i="22"/>
  <c r="O40" i="22"/>
  <c r="L40" i="22"/>
  <c r="O39" i="22"/>
  <c r="L39" i="22"/>
  <c r="O38" i="22"/>
  <c r="L38" i="22"/>
  <c r="O37" i="22"/>
  <c r="L37" i="22"/>
  <c r="O36" i="22"/>
  <c r="L36" i="22"/>
  <c r="O35" i="22"/>
  <c r="L35" i="22"/>
  <c r="O34" i="22"/>
  <c r="L34" i="22"/>
  <c r="O32" i="22"/>
  <c r="L32" i="22"/>
  <c r="O31" i="22"/>
  <c r="L31" i="22"/>
  <c r="O30" i="22"/>
  <c r="L30" i="22"/>
  <c r="O29" i="22"/>
  <c r="L29" i="22"/>
  <c r="H29" i="22"/>
  <c r="O28" i="22"/>
  <c r="L28" i="22"/>
  <c r="O27" i="22"/>
  <c r="L27" i="22"/>
  <c r="O26" i="22"/>
  <c r="L26" i="22"/>
  <c r="O25" i="22"/>
  <c r="L25" i="22"/>
  <c r="H25" i="22"/>
  <c r="O24" i="22"/>
  <c r="L24" i="22"/>
  <c r="O23" i="22"/>
  <c r="L23" i="22"/>
  <c r="H23" i="22"/>
  <c r="O22" i="22"/>
  <c r="L22" i="22"/>
  <c r="H22" i="22"/>
  <c r="O21" i="22"/>
  <c r="L21" i="22"/>
  <c r="O20" i="22"/>
  <c r="L20" i="22"/>
  <c r="O19" i="22"/>
  <c r="L19" i="22"/>
  <c r="O18" i="22"/>
  <c r="O17" i="22"/>
  <c r="L17" i="22"/>
  <c r="O16" i="22"/>
  <c r="L16" i="22"/>
  <c r="O15" i="22"/>
  <c r="L15" i="22"/>
  <c r="O14" i="22"/>
  <c r="O13" i="22"/>
  <c r="L13" i="22"/>
  <c r="G76" i="21"/>
  <c r="F76" i="21"/>
  <c r="E76" i="21"/>
  <c r="J75" i="21"/>
  <c r="H75" i="21"/>
  <c r="C75" i="21"/>
  <c r="K75" i="21" s="1"/>
  <c r="I74" i="21"/>
  <c r="H74" i="21"/>
  <c r="N73" i="21"/>
  <c r="K73" i="21"/>
  <c r="J73" i="21"/>
  <c r="I73" i="21"/>
  <c r="H73" i="21"/>
  <c r="K71" i="21"/>
  <c r="J71" i="21"/>
  <c r="I71" i="21"/>
  <c r="H71" i="21"/>
  <c r="K69" i="21"/>
  <c r="J69" i="21"/>
  <c r="I69" i="21"/>
  <c r="H69" i="21"/>
  <c r="K68" i="21"/>
  <c r="J68" i="21"/>
  <c r="I68" i="21"/>
  <c r="H68" i="21"/>
  <c r="I67" i="21"/>
  <c r="H67" i="21"/>
  <c r="A67" i="21"/>
  <c r="A68" i="21" s="1"/>
  <c r="A69" i="21" s="1"/>
  <c r="K66" i="21"/>
  <c r="J66" i="21"/>
  <c r="I66" i="21"/>
  <c r="H66" i="21"/>
  <c r="A66" i="21"/>
  <c r="M65" i="21"/>
  <c r="K65" i="21"/>
  <c r="J65" i="21"/>
  <c r="I65" i="21"/>
  <c r="H65" i="21"/>
  <c r="A65" i="21"/>
  <c r="Q64" i="21"/>
  <c r="S64" i="21" s="1"/>
  <c r="K64" i="21"/>
  <c r="J64" i="21"/>
  <c r="I64" i="21"/>
  <c r="H64" i="21"/>
  <c r="K61" i="21"/>
  <c r="J61" i="21"/>
  <c r="I61" i="21"/>
  <c r="H61" i="21"/>
  <c r="M60" i="21"/>
  <c r="K60" i="21"/>
  <c r="J60" i="21"/>
  <c r="I60" i="21"/>
  <c r="H60" i="21"/>
  <c r="K59" i="21"/>
  <c r="J59" i="21"/>
  <c r="I59" i="21"/>
  <c r="H59" i="21"/>
  <c r="I58" i="21"/>
  <c r="H58" i="21"/>
  <c r="M57" i="21"/>
  <c r="K57" i="21"/>
  <c r="J57" i="21"/>
  <c r="I57" i="21"/>
  <c r="H57" i="21"/>
  <c r="M56" i="21"/>
  <c r="K56" i="21"/>
  <c r="J56" i="21"/>
  <c r="I56" i="21"/>
  <c r="H56" i="21"/>
  <c r="M55" i="21"/>
  <c r="K55" i="21"/>
  <c r="J55" i="21"/>
  <c r="I55" i="21"/>
  <c r="H55" i="21"/>
  <c r="M54" i="21"/>
  <c r="K54" i="21"/>
  <c r="J54" i="21"/>
  <c r="I54" i="21"/>
  <c r="H54" i="21"/>
  <c r="M53" i="21"/>
  <c r="K53" i="21"/>
  <c r="J53" i="21"/>
  <c r="I53" i="21"/>
  <c r="H53" i="21"/>
  <c r="M52" i="21"/>
  <c r="K52" i="21"/>
  <c r="J52" i="21"/>
  <c r="I52" i="21"/>
  <c r="H52" i="21"/>
  <c r="M51" i="21"/>
  <c r="K51" i="21"/>
  <c r="J51" i="21"/>
  <c r="I51" i="21"/>
  <c r="H51" i="21"/>
  <c r="M50" i="21"/>
  <c r="K50" i="21"/>
  <c r="J50" i="21"/>
  <c r="I50" i="21"/>
  <c r="H50" i="21"/>
  <c r="K49" i="21"/>
  <c r="J49" i="21"/>
  <c r="I49" i="21"/>
  <c r="H49" i="21"/>
  <c r="M48" i="21"/>
  <c r="K48" i="21"/>
  <c r="J48" i="21"/>
  <c r="I48" i="21"/>
  <c r="H48" i="21"/>
  <c r="M47" i="21"/>
  <c r="O47" i="21" s="1"/>
  <c r="K47" i="21"/>
  <c r="J47" i="21"/>
  <c r="I47" i="21"/>
  <c r="H47" i="21"/>
  <c r="K46" i="21"/>
  <c r="J46" i="21"/>
  <c r="I46" i="21"/>
  <c r="H46" i="21"/>
  <c r="M45" i="21"/>
  <c r="K45" i="21"/>
  <c r="J45" i="21"/>
  <c r="I45" i="21"/>
  <c r="H45" i="21"/>
  <c r="K44" i="21"/>
  <c r="I44" i="21"/>
  <c r="H44" i="21"/>
  <c r="D44" i="21"/>
  <c r="J44" i="21" s="1"/>
  <c r="M43" i="21"/>
  <c r="K43" i="21"/>
  <c r="J43" i="21"/>
  <c r="I43" i="21"/>
  <c r="H43" i="21"/>
  <c r="K42" i="21"/>
  <c r="I42" i="21"/>
  <c r="H42" i="21"/>
  <c r="D42" i="21"/>
  <c r="D76" i="21" s="1"/>
  <c r="A42" i="21"/>
  <c r="A43" i="21" s="1"/>
  <c r="A44" i="21" s="1"/>
  <c r="A45" i="21" s="1"/>
  <c r="A46" i="21" s="1"/>
  <c r="A47" i="21" s="1"/>
  <c r="A48" i="21" s="1"/>
  <c r="A49" i="21" s="1"/>
  <c r="A50" i="21" s="1"/>
  <c r="A51" i="21" s="1"/>
  <c r="A52" i="21" s="1"/>
  <c r="A53" i="21" s="1"/>
  <c r="A54" i="21" s="1"/>
  <c r="A55" i="21" s="1"/>
  <c r="A56" i="21" s="1"/>
  <c r="A57" i="21" s="1"/>
  <c r="K41" i="21"/>
  <c r="J41" i="21"/>
  <c r="I41" i="21"/>
  <c r="H41" i="21"/>
  <c r="I39" i="21"/>
  <c r="H39" i="21"/>
  <c r="K38" i="21"/>
  <c r="J38" i="21"/>
  <c r="I38" i="21"/>
  <c r="H38" i="21"/>
  <c r="K37" i="21"/>
  <c r="J37" i="21"/>
  <c r="I37" i="21"/>
  <c r="H37" i="21"/>
  <c r="K36" i="21"/>
  <c r="J36" i="21"/>
  <c r="I36" i="21"/>
  <c r="H36" i="21"/>
  <c r="K35" i="21"/>
  <c r="J35" i="21"/>
  <c r="I35" i="21"/>
  <c r="H35" i="21"/>
  <c r="K34" i="21"/>
  <c r="J34" i="21"/>
  <c r="I34" i="21"/>
  <c r="H34" i="21"/>
  <c r="M33" i="21"/>
  <c r="K33" i="21"/>
  <c r="J33" i="21"/>
  <c r="I33" i="21"/>
  <c r="H33" i="21"/>
  <c r="M31" i="21"/>
  <c r="K31" i="21"/>
  <c r="J31" i="21"/>
  <c r="I31" i="21"/>
  <c r="H31" i="21"/>
  <c r="M30" i="21"/>
  <c r="K30" i="21"/>
  <c r="J30" i="21"/>
  <c r="I30" i="21"/>
  <c r="H30" i="21"/>
  <c r="M29" i="21"/>
  <c r="K29" i="21"/>
  <c r="J29" i="21"/>
  <c r="I29" i="21"/>
  <c r="H29" i="21"/>
  <c r="K28" i="21"/>
  <c r="J28" i="21"/>
  <c r="I28" i="21"/>
  <c r="H28" i="21"/>
  <c r="M27" i="21"/>
  <c r="K27" i="21"/>
  <c r="J27" i="21"/>
  <c r="I27" i="21"/>
  <c r="H27" i="21"/>
  <c r="K26" i="21"/>
  <c r="J26" i="21"/>
  <c r="I26" i="21"/>
  <c r="H26" i="21"/>
  <c r="K25" i="21"/>
  <c r="J25" i="21"/>
  <c r="I25" i="21"/>
  <c r="H25" i="21"/>
  <c r="K24" i="21"/>
  <c r="J24" i="21"/>
  <c r="I24" i="21"/>
  <c r="H24" i="21"/>
  <c r="M23" i="21"/>
  <c r="K23" i="21"/>
  <c r="J23" i="21"/>
  <c r="I23" i="21"/>
  <c r="H23" i="21"/>
  <c r="K22" i="21"/>
  <c r="J22" i="21"/>
  <c r="I22" i="21"/>
  <c r="H22" i="21"/>
  <c r="K21" i="21"/>
  <c r="J21" i="21"/>
  <c r="I21" i="21"/>
  <c r="H21" i="21"/>
  <c r="K20" i="21"/>
  <c r="J20" i="21"/>
  <c r="I20" i="21"/>
  <c r="H20" i="21"/>
  <c r="M19" i="21"/>
  <c r="K19" i="21"/>
  <c r="J19" i="21"/>
  <c r="I19" i="21"/>
  <c r="H19" i="21"/>
  <c r="A19" i="21"/>
  <c r="A20" i="21" s="1"/>
  <c r="A21" i="21" s="1"/>
  <c r="A22" i="21" s="1"/>
  <c r="A23" i="21" s="1"/>
  <c r="A24" i="21" s="1"/>
  <c r="A25" i="21" s="1"/>
  <c r="A26" i="21" s="1"/>
  <c r="A27" i="21" s="1"/>
  <c r="A28" i="21" s="1"/>
  <c r="A29" i="21" s="1"/>
  <c r="A30" i="21" s="1"/>
  <c r="A31" i="21" s="1"/>
  <c r="K18" i="21"/>
  <c r="J18" i="21"/>
  <c r="I18" i="21"/>
  <c r="H18" i="21"/>
  <c r="I17" i="21"/>
  <c r="M16" i="21"/>
  <c r="O16" i="21" s="1"/>
  <c r="K16" i="21"/>
  <c r="J16" i="21"/>
  <c r="I16" i="21"/>
  <c r="H16" i="21"/>
  <c r="K15" i="21"/>
  <c r="J15" i="21"/>
  <c r="I15" i="21"/>
  <c r="H15" i="21"/>
  <c r="K14" i="21"/>
  <c r="J14" i="21"/>
  <c r="I14" i="21"/>
  <c r="H14" i="21"/>
  <c r="C14" i="21"/>
  <c r="M14" i="21" s="1"/>
  <c r="M13" i="21"/>
  <c r="K13" i="21"/>
  <c r="J13" i="21"/>
  <c r="I13" i="21"/>
  <c r="H13" i="21"/>
  <c r="K12" i="21"/>
  <c r="J12" i="21"/>
  <c r="I12" i="21"/>
  <c r="H12" i="21"/>
  <c r="H76" i="21" s="1"/>
  <c r="N96" i="19"/>
  <c r="N94" i="19" s="1"/>
  <c r="M96" i="19"/>
  <c r="L96" i="19"/>
  <c r="L94" i="19" s="1"/>
  <c r="N95" i="19"/>
  <c r="M95" i="19"/>
  <c r="M94" i="19" s="1"/>
  <c r="L95" i="19"/>
  <c r="O95" i="19" s="1"/>
  <c r="Q94" i="19"/>
  <c r="P94" i="19"/>
  <c r="P97" i="19" s="1"/>
  <c r="J94" i="19"/>
  <c r="I94" i="19"/>
  <c r="H94" i="19"/>
  <c r="G94" i="19"/>
  <c r="F94" i="19"/>
  <c r="E94" i="19"/>
  <c r="D94" i="19"/>
  <c r="O93" i="19"/>
  <c r="N93" i="19"/>
  <c r="H93" i="19"/>
  <c r="N92" i="19"/>
  <c r="M92" i="19"/>
  <c r="H92" i="19"/>
  <c r="O92" i="19" s="1"/>
  <c r="N91" i="19"/>
  <c r="M91" i="19"/>
  <c r="L91" i="19"/>
  <c r="H91" i="19"/>
  <c r="O91" i="19" s="1"/>
  <c r="O90" i="19"/>
  <c r="N90" i="19"/>
  <c r="M90" i="19"/>
  <c r="L90" i="19"/>
  <c r="H90" i="19"/>
  <c r="N89" i="19"/>
  <c r="M89" i="19"/>
  <c r="L89" i="19"/>
  <c r="L86" i="19" s="1"/>
  <c r="D89" i="19"/>
  <c r="H89" i="19" s="1"/>
  <c r="N88" i="19"/>
  <c r="M88" i="19"/>
  <c r="L88" i="19"/>
  <c r="H88" i="19"/>
  <c r="O88" i="19" s="1"/>
  <c r="O87" i="19"/>
  <c r="N87" i="19"/>
  <c r="M87" i="19"/>
  <c r="M86" i="19" s="1"/>
  <c r="L87" i="19"/>
  <c r="H87" i="19"/>
  <c r="Q86" i="19"/>
  <c r="Q97" i="19" s="1"/>
  <c r="P86" i="19"/>
  <c r="N86" i="19"/>
  <c r="J86" i="19"/>
  <c r="I86" i="19"/>
  <c r="G86" i="19"/>
  <c r="F86" i="19"/>
  <c r="E86" i="19"/>
  <c r="Q85" i="19"/>
  <c r="P85" i="19"/>
  <c r="N85" i="19"/>
  <c r="N84" i="19" s="1"/>
  <c r="M85" i="19"/>
  <c r="M84" i="19" s="1"/>
  <c r="L85" i="19"/>
  <c r="L84" i="19" s="1"/>
  <c r="H85" i="19"/>
  <c r="O85" i="19" s="1"/>
  <c r="O84" i="19" s="1"/>
  <c r="J84" i="19"/>
  <c r="I84" i="19"/>
  <c r="G84" i="19"/>
  <c r="F84" i="19"/>
  <c r="E84" i="19"/>
  <c r="D84" i="19"/>
  <c r="Q83" i="19"/>
  <c r="P83" i="19"/>
  <c r="N83" i="19"/>
  <c r="M83" i="19"/>
  <c r="L83" i="19"/>
  <c r="H83" i="19"/>
  <c r="O83" i="19" s="1"/>
  <c r="Q82" i="19"/>
  <c r="P82" i="19"/>
  <c r="N82" i="19"/>
  <c r="M82" i="19"/>
  <c r="L82" i="19"/>
  <c r="O82" i="19" s="1"/>
  <c r="Q81" i="19"/>
  <c r="P81" i="19"/>
  <c r="N81" i="19"/>
  <c r="M81" i="19"/>
  <c r="L81" i="19"/>
  <c r="O81" i="19" s="1"/>
  <c r="Q80" i="19"/>
  <c r="P80" i="19"/>
  <c r="N80" i="19"/>
  <c r="M80" i="19"/>
  <c r="L80" i="19"/>
  <c r="O80" i="19" s="1"/>
  <c r="Q79" i="19"/>
  <c r="P79" i="19"/>
  <c r="N79" i="19"/>
  <c r="M79" i="19"/>
  <c r="L79" i="19"/>
  <c r="O79" i="19" s="1"/>
  <c r="Q78" i="19"/>
  <c r="P78" i="19"/>
  <c r="N78" i="19"/>
  <c r="M78" i="19"/>
  <c r="L78" i="19"/>
  <c r="O78" i="19" s="1"/>
  <c r="Q77" i="19"/>
  <c r="P77" i="19"/>
  <c r="N77" i="19"/>
  <c r="M77" i="19"/>
  <c r="L77" i="19"/>
  <c r="O77" i="19" s="1"/>
  <c r="Q76" i="19"/>
  <c r="P76" i="19"/>
  <c r="N76" i="19"/>
  <c r="M76" i="19"/>
  <c r="L76" i="19"/>
  <c r="H76" i="19"/>
  <c r="O76" i="19" s="1"/>
  <c r="N75" i="19"/>
  <c r="M75" i="19"/>
  <c r="L75" i="19"/>
  <c r="H75" i="19"/>
  <c r="O75" i="19" s="1"/>
  <c r="Q74" i="19"/>
  <c r="P74" i="19"/>
  <c r="N74" i="19"/>
  <c r="M74" i="19"/>
  <c r="M72" i="19" s="1"/>
  <c r="L74" i="19"/>
  <c r="O74" i="19" s="1"/>
  <c r="H74" i="19"/>
  <c r="Q73" i="19"/>
  <c r="P73" i="19"/>
  <c r="N73" i="19"/>
  <c r="N72" i="19" s="1"/>
  <c r="M73" i="19"/>
  <c r="L73" i="19"/>
  <c r="H73" i="19"/>
  <c r="H72" i="19" s="1"/>
  <c r="K72" i="19"/>
  <c r="J72" i="19"/>
  <c r="I72" i="19"/>
  <c r="G72" i="19"/>
  <c r="F72" i="19"/>
  <c r="E72" i="19"/>
  <c r="D72" i="19"/>
  <c r="Q72" i="19" s="1"/>
  <c r="Q71" i="19"/>
  <c r="N71" i="19"/>
  <c r="M71" i="19"/>
  <c r="L71" i="19"/>
  <c r="O71" i="19" s="1"/>
  <c r="Q70" i="19"/>
  <c r="P70" i="19"/>
  <c r="N70" i="19"/>
  <c r="M70" i="19"/>
  <c r="L70" i="19"/>
  <c r="O70" i="19" s="1"/>
  <c r="H70" i="19"/>
  <c r="Q69" i="19"/>
  <c r="P69" i="19"/>
  <c r="N69" i="19"/>
  <c r="M69" i="19"/>
  <c r="L69" i="19"/>
  <c r="H69" i="19"/>
  <c r="O69" i="19" s="1"/>
  <c r="Q68" i="19"/>
  <c r="P68" i="19"/>
  <c r="N68" i="19"/>
  <c r="M68" i="19"/>
  <c r="L68" i="19"/>
  <c r="H68" i="19"/>
  <c r="O68" i="19" s="1"/>
  <c r="Q67" i="19"/>
  <c r="Q64" i="19" s="1"/>
  <c r="P67" i="19"/>
  <c r="N67" i="19"/>
  <c r="M67" i="19"/>
  <c r="L67" i="19"/>
  <c r="O67" i="19" s="1"/>
  <c r="H67" i="19"/>
  <c r="Q66" i="19"/>
  <c r="P66" i="19"/>
  <c r="N66" i="19"/>
  <c r="M66" i="19"/>
  <c r="L66" i="19"/>
  <c r="H66" i="19"/>
  <c r="O66" i="19" s="1"/>
  <c r="Q65" i="19"/>
  <c r="P65" i="19"/>
  <c r="P64" i="19" s="1"/>
  <c r="O65" i="19"/>
  <c r="N65" i="19"/>
  <c r="M65" i="19"/>
  <c r="M64" i="19" s="1"/>
  <c r="L65" i="19"/>
  <c r="H65" i="19"/>
  <c r="H64" i="19" s="1"/>
  <c r="N64" i="19"/>
  <c r="K64" i="19"/>
  <c r="J64" i="19"/>
  <c r="I64" i="19"/>
  <c r="G64" i="19"/>
  <c r="F64" i="19"/>
  <c r="E64" i="19"/>
  <c r="D64" i="19"/>
  <c r="Q62" i="19"/>
  <c r="P62" i="19"/>
  <c r="N62" i="19"/>
  <c r="M62" i="19"/>
  <c r="L62" i="19"/>
  <c r="O62" i="19" s="1"/>
  <c r="H62" i="19"/>
  <c r="Q61" i="19"/>
  <c r="P61" i="19"/>
  <c r="N61" i="19"/>
  <c r="M61" i="19"/>
  <c r="L61" i="19"/>
  <c r="H61" i="19"/>
  <c r="O61" i="19" s="1"/>
  <c r="Q60" i="19"/>
  <c r="P60" i="19"/>
  <c r="N60" i="19"/>
  <c r="M60" i="19"/>
  <c r="L60" i="19"/>
  <c r="H60" i="19"/>
  <c r="O60" i="19" s="1"/>
  <c r="Q59" i="19"/>
  <c r="P59" i="19"/>
  <c r="N59" i="19"/>
  <c r="M59" i="19"/>
  <c r="L59" i="19"/>
  <c r="O59" i="19" s="1"/>
  <c r="H59" i="19"/>
  <c r="Q58" i="19"/>
  <c r="P58" i="19"/>
  <c r="N58" i="19"/>
  <c r="M58" i="19"/>
  <c r="L58" i="19"/>
  <c r="H58" i="19"/>
  <c r="O58" i="19" s="1"/>
  <c r="Q57" i="19"/>
  <c r="P57" i="19"/>
  <c r="O57" i="19"/>
  <c r="N57" i="19"/>
  <c r="M57" i="19"/>
  <c r="L57" i="19"/>
  <c r="H57" i="19"/>
  <c r="Q56" i="19"/>
  <c r="P56" i="19"/>
  <c r="N56" i="19"/>
  <c r="M56" i="19"/>
  <c r="L56" i="19"/>
  <c r="O56" i="19" s="1"/>
  <c r="H56" i="19"/>
  <c r="Q55" i="19"/>
  <c r="P55" i="19"/>
  <c r="N55" i="19"/>
  <c r="M55" i="19"/>
  <c r="L55" i="19"/>
  <c r="H55" i="19"/>
  <c r="O55" i="19" s="1"/>
  <c r="Q54" i="19"/>
  <c r="P54" i="19"/>
  <c r="N54" i="19"/>
  <c r="M54" i="19"/>
  <c r="L54" i="19"/>
  <c r="O54" i="19" s="1"/>
  <c r="H54" i="19"/>
  <c r="Q53" i="19"/>
  <c r="P53" i="19"/>
  <c r="N53" i="19"/>
  <c r="M53" i="19"/>
  <c r="H53" i="19"/>
  <c r="O53" i="19" s="1"/>
  <c r="Q52" i="19"/>
  <c r="P52" i="19"/>
  <c r="N52" i="19"/>
  <c r="M52" i="19"/>
  <c r="L52" i="19"/>
  <c r="O52" i="19" s="1"/>
  <c r="H52" i="19"/>
  <c r="Q51" i="19"/>
  <c r="P51" i="19"/>
  <c r="N51" i="19"/>
  <c r="M51" i="19"/>
  <c r="L51" i="19"/>
  <c r="H51" i="19"/>
  <c r="O51" i="19" s="1"/>
  <c r="Q50" i="19"/>
  <c r="P50" i="19"/>
  <c r="O50" i="19"/>
  <c r="N50" i="19"/>
  <c r="M50" i="19"/>
  <c r="L50" i="19"/>
  <c r="H50" i="19"/>
  <c r="Q49" i="19"/>
  <c r="P49" i="19"/>
  <c r="N49" i="19"/>
  <c r="M49" i="19"/>
  <c r="L49" i="19"/>
  <c r="O49" i="19" s="1"/>
  <c r="H49" i="19"/>
  <c r="Q48" i="19"/>
  <c r="P48" i="19"/>
  <c r="N48" i="19"/>
  <c r="M48" i="19"/>
  <c r="L48" i="19"/>
  <c r="H48" i="19"/>
  <c r="O48" i="19" s="1"/>
  <c r="Q47" i="19"/>
  <c r="P47" i="19"/>
  <c r="N47" i="19"/>
  <c r="M47" i="19"/>
  <c r="L47" i="19"/>
  <c r="O47" i="19" s="1"/>
  <c r="H47" i="19"/>
  <c r="Q46" i="19"/>
  <c r="P46" i="19"/>
  <c r="N46" i="19"/>
  <c r="M46" i="19"/>
  <c r="L46" i="19"/>
  <c r="H46" i="19"/>
  <c r="O46" i="19" s="1"/>
  <c r="Q45" i="19"/>
  <c r="P45" i="19"/>
  <c r="N45" i="19"/>
  <c r="M45" i="19"/>
  <c r="L45" i="19"/>
  <c r="H45" i="19"/>
  <c r="O45" i="19" s="1"/>
  <c r="Q44" i="19"/>
  <c r="P44" i="19"/>
  <c r="N44" i="19"/>
  <c r="M44" i="19"/>
  <c r="L44" i="19"/>
  <c r="O44" i="19" s="1"/>
  <c r="H44" i="19"/>
  <c r="Q43" i="19"/>
  <c r="P43" i="19"/>
  <c r="N43" i="19"/>
  <c r="M43" i="19"/>
  <c r="L43" i="19"/>
  <c r="H43" i="19"/>
  <c r="O43" i="19" s="1"/>
  <c r="Q42" i="19"/>
  <c r="P42" i="19"/>
  <c r="O42" i="19"/>
  <c r="N42" i="19"/>
  <c r="M42" i="19"/>
  <c r="L42" i="19"/>
  <c r="H42" i="19"/>
  <c r="O41" i="19"/>
  <c r="N41" i="19"/>
  <c r="M41" i="19"/>
  <c r="Q40" i="19"/>
  <c r="P40" i="19"/>
  <c r="N40" i="19"/>
  <c r="L40" i="19"/>
  <c r="O40" i="19" s="1"/>
  <c r="H40" i="19"/>
  <c r="F40" i="19"/>
  <c r="M40" i="19" s="1"/>
  <c r="Q39" i="19"/>
  <c r="P39" i="19"/>
  <c r="N39" i="19"/>
  <c r="M39" i="19"/>
  <c r="L39" i="19"/>
  <c r="O39" i="19" s="1"/>
  <c r="H39" i="19"/>
  <c r="Q38" i="19"/>
  <c r="P38" i="19"/>
  <c r="N38" i="19"/>
  <c r="M38" i="19"/>
  <c r="L38" i="19"/>
  <c r="H38" i="19"/>
  <c r="O38" i="19" s="1"/>
  <c r="Q37" i="19"/>
  <c r="P37" i="19"/>
  <c r="O37" i="19"/>
  <c r="N37" i="19"/>
  <c r="M37" i="19"/>
  <c r="L37" i="19"/>
  <c r="H37" i="19"/>
  <c r="Q36" i="19"/>
  <c r="P36" i="19"/>
  <c r="N36" i="19"/>
  <c r="M36" i="19"/>
  <c r="L36" i="19"/>
  <c r="O36" i="19" s="1"/>
  <c r="H36" i="19"/>
  <c r="Q35" i="19"/>
  <c r="P35" i="19"/>
  <c r="N35" i="19"/>
  <c r="M35" i="19"/>
  <c r="L35" i="19"/>
  <c r="H35" i="19"/>
  <c r="O35" i="19" s="1"/>
  <c r="Q34" i="19"/>
  <c r="P34" i="19"/>
  <c r="N34" i="19"/>
  <c r="M34" i="19"/>
  <c r="L34" i="19"/>
  <c r="O34" i="19" s="1"/>
  <c r="H34" i="19"/>
  <c r="Q32" i="19"/>
  <c r="P32" i="19"/>
  <c r="N32" i="19"/>
  <c r="M32" i="19"/>
  <c r="L32" i="19"/>
  <c r="H32" i="19"/>
  <c r="O32" i="19" s="1"/>
  <c r="Q31" i="19"/>
  <c r="P31" i="19"/>
  <c r="N31" i="19"/>
  <c r="M31" i="19"/>
  <c r="L31" i="19"/>
  <c r="H31" i="19"/>
  <c r="O31" i="19" s="1"/>
  <c r="Q30" i="19"/>
  <c r="P30" i="19"/>
  <c r="N30" i="19"/>
  <c r="M30" i="19"/>
  <c r="L30" i="19"/>
  <c r="O30" i="19" s="1"/>
  <c r="H30" i="19"/>
  <c r="Q29" i="19"/>
  <c r="P29" i="19"/>
  <c r="N29" i="19"/>
  <c r="M29" i="19"/>
  <c r="L29" i="19"/>
  <c r="H29" i="19"/>
  <c r="O29" i="19" s="1"/>
  <c r="Q28" i="19"/>
  <c r="P28" i="19"/>
  <c r="O28" i="19"/>
  <c r="N28" i="19"/>
  <c r="M28" i="19"/>
  <c r="L28" i="19"/>
  <c r="H28" i="19"/>
  <c r="Q27" i="19"/>
  <c r="P27" i="19"/>
  <c r="N27" i="19"/>
  <c r="M27" i="19"/>
  <c r="L27" i="19"/>
  <c r="O27" i="19" s="1"/>
  <c r="H27" i="19"/>
  <c r="Q26" i="19"/>
  <c r="P26" i="19"/>
  <c r="N26" i="19"/>
  <c r="M26" i="19"/>
  <c r="L26" i="19"/>
  <c r="H26" i="19"/>
  <c r="O26" i="19" s="1"/>
  <c r="Q25" i="19"/>
  <c r="P25" i="19"/>
  <c r="N25" i="19"/>
  <c r="M25" i="19"/>
  <c r="L25" i="19"/>
  <c r="O25" i="19" s="1"/>
  <c r="H25" i="19"/>
  <c r="Q24" i="19"/>
  <c r="P24" i="19"/>
  <c r="N24" i="19"/>
  <c r="M24" i="19"/>
  <c r="L24" i="19"/>
  <c r="H24" i="19"/>
  <c r="O24" i="19" s="1"/>
  <c r="Q23" i="19"/>
  <c r="P23" i="19"/>
  <c r="N23" i="19"/>
  <c r="M23" i="19"/>
  <c r="L23" i="19"/>
  <c r="H23" i="19"/>
  <c r="O23" i="19" s="1"/>
  <c r="Q22" i="19"/>
  <c r="P22" i="19"/>
  <c r="N22" i="19"/>
  <c r="M22" i="19"/>
  <c r="L22" i="19"/>
  <c r="O22" i="19" s="1"/>
  <c r="H22" i="19"/>
  <c r="Q21" i="19"/>
  <c r="P21" i="19"/>
  <c r="N21" i="19"/>
  <c r="M21" i="19"/>
  <c r="L21" i="19"/>
  <c r="H21" i="19"/>
  <c r="O21" i="19" s="1"/>
  <c r="Q20" i="19"/>
  <c r="P20" i="19"/>
  <c r="O20" i="19"/>
  <c r="N20" i="19"/>
  <c r="M20" i="19"/>
  <c r="L20" i="19"/>
  <c r="H20" i="19"/>
  <c r="Q19" i="19"/>
  <c r="P19" i="19"/>
  <c r="N19" i="19"/>
  <c r="M19" i="19"/>
  <c r="L19" i="19"/>
  <c r="O19" i="19" s="1"/>
  <c r="H19" i="19"/>
  <c r="Q17" i="19"/>
  <c r="P17" i="19"/>
  <c r="N17" i="19"/>
  <c r="M17" i="19"/>
  <c r="L17" i="19"/>
  <c r="H17" i="19"/>
  <c r="O17" i="19" s="1"/>
  <c r="Q16" i="19"/>
  <c r="P16" i="19"/>
  <c r="N16" i="19"/>
  <c r="M16" i="19"/>
  <c r="L16" i="19"/>
  <c r="O16" i="19" s="1"/>
  <c r="H16" i="19"/>
  <c r="Q15" i="19"/>
  <c r="P15" i="19"/>
  <c r="N15" i="19"/>
  <c r="M15" i="19"/>
  <c r="L15" i="19"/>
  <c r="H15" i="19"/>
  <c r="O15" i="19" s="1"/>
  <c r="Q14" i="19"/>
  <c r="P14" i="19"/>
  <c r="N14" i="19"/>
  <c r="M14" i="19"/>
  <c r="L14" i="19"/>
  <c r="H14" i="19"/>
  <c r="O14" i="19" s="1"/>
  <c r="Q13" i="19"/>
  <c r="P13" i="19"/>
  <c r="N13" i="19"/>
  <c r="M13" i="19"/>
  <c r="M11" i="19" s="1"/>
  <c r="M10" i="19" s="1"/>
  <c r="M97" i="19" s="1"/>
  <c r="L13" i="19"/>
  <c r="O13" i="19" s="1"/>
  <c r="H13" i="19"/>
  <c r="N11" i="19"/>
  <c r="K11" i="19"/>
  <c r="J11" i="19"/>
  <c r="I11" i="19"/>
  <c r="I10" i="19" s="1"/>
  <c r="I97" i="19" s="1"/>
  <c r="G11" i="19"/>
  <c r="G10" i="19" s="1"/>
  <c r="G97" i="19" s="1"/>
  <c r="F11" i="19"/>
  <c r="F10" i="19" s="1"/>
  <c r="F97" i="19" s="1"/>
  <c r="V97" i="19" s="1"/>
  <c r="E11" i="19"/>
  <c r="D11" i="19"/>
  <c r="D10" i="19" s="1"/>
  <c r="K10" i="19"/>
  <c r="K97" i="19" s="1"/>
  <c r="J10" i="19"/>
  <c r="J97" i="19" s="1"/>
  <c r="E10" i="19"/>
  <c r="E97" i="19" s="1"/>
  <c r="F76" i="18"/>
  <c r="E76" i="18"/>
  <c r="D76" i="18"/>
  <c r="C76" i="18"/>
  <c r="J75" i="18"/>
  <c r="I75" i="18"/>
  <c r="H75" i="18"/>
  <c r="C75" i="18"/>
  <c r="K75" i="18" s="1"/>
  <c r="I74" i="18"/>
  <c r="H74" i="18"/>
  <c r="N73" i="18"/>
  <c r="K73" i="18"/>
  <c r="J73" i="18"/>
  <c r="H73" i="18"/>
  <c r="K71" i="18"/>
  <c r="J71" i="18"/>
  <c r="I71" i="18"/>
  <c r="H71" i="18"/>
  <c r="K69" i="18"/>
  <c r="J69" i="18"/>
  <c r="I69" i="18"/>
  <c r="H69" i="18"/>
  <c r="K68" i="18"/>
  <c r="J68" i="18"/>
  <c r="I68" i="18"/>
  <c r="H68" i="18"/>
  <c r="K66" i="18"/>
  <c r="J66" i="18"/>
  <c r="I66" i="18"/>
  <c r="H66" i="18"/>
  <c r="M65" i="18"/>
  <c r="K65" i="18"/>
  <c r="J65" i="18"/>
  <c r="I65" i="18"/>
  <c r="H65" i="18"/>
  <c r="A65" i="18"/>
  <c r="A66" i="18" s="1"/>
  <c r="A67" i="18" s="1"/>
  <c r="A68" i="18" s="1"/>
  <c r="A69" i="18" s="1"/>
  <c r="Q64" i="18"/>
  <c r="S64" i="18" s="1"/>
  <c r="K64" i="18"/>
  <c r="J64" i="18"/>
  <c r="I64" i="18"/>
  <c r="H64" i="18"/>
  <c r="K61" i="18"/>
  <c r="J61" i="18"/>
  <c r="I61" i="18"/>
  <c r="H61" i="18"/>
  <c r="M60" i="18"/>
  <c r="K60" i="18"/>
  <c r="J60" i="18"/>
  <c r="I60" i="18"/>
  <c r="H60" i="18"/>
  <c r="K59" i="18"/>
  <c r="J59" i="18"/>
  <c r="I59" i="18"/>
  <c r="H59" i="18"/>
  <c r="I58" i="18"/>
  <c r="H58" i="18"/>
  <c r="M57" i="18"/>
  <c r="K57" i="18"/>
  <c r="J57" i="18"/>
  <c r="I57" i="18"/>
  <c r="H57" i="18"/>
  <c r="M56" i="18"/>
  <c r="K56" i="18"/>
  <c r="J56" i="18"/>
  <c r="I56" i="18"/>
  <c r="H56" i="18"/>
  <c r="M55" i="18"/>
  <c r="K55" i="18"/>
  <c r="J55" i="18"/>
  <c r="I55" i="18"/>
  <c r="H55" i="18"/>
  <c r="M54" i="18"/>
  <c r="K54" i="18"/>
  <c r="J54" i="18"/>
  <c r="I54" i="18"/>
  <c r="H54" i="18"/>
  <c r="M53" i="18"/>
  <c r="K53" i="18"/>
  <c r="J53" i="18"/>
  <c r="I53" i="18"/>
  <c r="H53" i="18"/>
  <c r="M52" i="18"/>
  <c r="K52" i="18"/>
  <c r="J52" i="18"/>
  <c r="I52" i="18"/>
  <c r="H52" i="18"/>
  <c r="M51" i="18"/>
  <c r="K51" i="18"/>
  <c r="J51" i="18"/>
  <c r="I51" i="18"/>
  <c r="H51" i="18"/>
  <c r="M50" i="18"/>
  <c r="K50" i="18"/>
  <c r="J50" i="18"/>
  <c r="I50" i="18"/>
  <c r="H50" i="18"/>
  <c r="K49" i="18"/>
  <c r="J49" i="18"/>
  <c r="I49" i="18"/>
  <c r="H49" i="18"/>
  <c r="M48" i="18"/>
  <c r="K48" i="18"/>
  <c r="J48" i="18"/>
  <c r="I48" i="18"/>
  <c r="H48" i="18"/>
  <c r="O47" i="18"/>
  <c r="Q47" i="18" s="1"/>
  <c r="M47" i="18"/>
  <c r="K47" i="18"/>
  <c r="J47" i="18"/>
  <c r="I47" i="18"/>
  <c r="H47" i="18"/>
  <c r="K46" i="18"/>
  <c r="J46" i="18"/>
  <c r="I46" i="18"/>
  <c r="H46" i="18"/>
  <c r="M45" i="18"/>
  <c r="K45" i="18"/>
  <c r="J45" i="18"/>
  <c r="I45" i="18"/>
  <c r="H45" i="18"/>
  <c r="K44" i="18"/>
  <c r="J44" i="18"/>
  <c r="I44" i="18"/>
  <c r="H44" i="18"/>
  <c r="M43" i="18"/>
  <c r="K43" i="18"/>
  <c r="J43" i="18"/>
  <c r="I43" i="18"/>
  <c r="H43" i="18"/>
  <c r="K42" i="18"/>
  <c r="J42" i="18"/>
  <c r="I42" i="18"/>
  <c r="H42" i="18"/>
  <c r="A42" i="18"/>
  <c r="A43" i="18" s="1"/>
  <c r="A44" i="18" s="1"/>
  <c r="A45" i="18" s="1"/>
  <c r="A46" i="18" s="1"/>
  <c r="A47" i="18" s="1"/>
  <c r="A48" i="18" s="1"/>
  <c r="A49" i="18" s="1"/>
  <c r="A50" i="18" s="1"/>
  <c r="A51" i="18" s="1"/>
  <c r="A52" i="18" s="1"/>
  <c r="A53" i="18" s="1"/>
  <c r="A54" i="18" s="1"/>
  <c r="A55" i="18" s="1"/>
  <c r="A56" i="18" s="1"/>
  <c r="A57" i="18" s="1"/>
  <c r="K41" i="18"/>
  <c r="J41" i="18"/>
  <c r="I41" i="18"/>
  <c r="H41" i="18"/>
  <c r="I39" i="18"/>
  <c r="H39" i="18"/>
  <c r="K38" i="18"/>
  <c r="J38" i="18"/>
  <c r="I38" i="18"/>
  <c r="H38" i="18"/>
  <c r="K37" i="18"/>
  <c r="J37" i="18"/>
  <c r="I37" i="18"/>
  <c r="G37" i="18"/>
  <c r="G76" i="18" s="1"/>
  <c r="K36" i="18"/>
  <c r="J36" i="18"/>
  <c r="I36" i="18"/>
  <c r="H36" i="18"/>
  <c r="K35" i="18"/>
  <c r="J35" i="18"/>
  <c r="I35" i="18"/>
  <c r="H35" i="18"/>
  <c r="K34" i="18"/>
  <c r="J34" i="18"/>
  <c r="I34" i="18"/>
  <c r="H34" i="18"/>
  <c r="M33" i="18"/>
  <c r="K33" i="18"/>
  <c r="J33" i="18"/>
  <c r="I33" i="18"/>
  <c r="H33" i="18"/>
  <c r="M31" i="18"/>
  <c r="K31" i="18"/>
  <c r="J31" i="18"/>
  <c r="I31" i="18"/>
  <c r="H31" i="18"/>
  <c r="M30" i="18"/>
  <c r="K30" i="18"/>
  <c r="J30" i="18"/>
  <c r="I30" i="18"/>
  <c r="H30" i="18"/>
  <c r="M29" i="18"/>
  <c r="K29" i="18"/>
  <c r="J29" i="18"/>
  <c r="I29" i="18"/>
  <c r="H29" i="18"/>
  <c r="K28" i="18"/>
  <c r="J28" i="18"/>
  <c r="I28" i="18"/>
  <c r="H28" i="18"/>
  <c r="M27" i="18"/>
  <c r="K27" i="18"/>
  <c r="J27" i="18"/>
  <c r="I27" i="18"/>
  <c r="H27" i="18"/>
  <c r="K26" i="18"/>
  <c r="J26" i="18"/>
  <c r="I26" i="18"/>
  <c r="H26" i="18"/>
  <c r="K25" i="18"/>
  <c r="J25" i="18"/>
  <c r="I25" i="18"/>
  <c r="H25" i="18"/>
  <c r="K24" i="18"/>
  <c r="J24" i="18"/>
  <c r="I24" i="18"/>
  <c r="H24" i="18"/>
  <c r="M23" i="18"/>
  <c r="K23" i="18"/>
  <c r="J23" i="18"/>
  <c r="I23" i="18"/>
  <c r="H23" i="18"/>
  <c r="K22" i="18"/>
  <c r="J22" i="18"/>
  <c r="I22" i="18"/>
  <c r="H22" i="18"/>
  <c r="K21" i="18"/>
  <c r="J21" i="18"/>
  <c r="I21" i="18"/>
  <c r="H21" i="18"/>
  <c r="K20" i="18"/>
  <c r="J20" i="18"/>
  <c r="I20" i="18"/>
  <c r="H20" i="18"/>
  <c r="M19" i="18"/>
  <c r="K19" i="18"/>
  <c r="J19" i="18"/>
  <c r="I19" i="18"/>
  <c r="H19" i="18"/>
  <c r="A19" i="18"/>
  <c r="A20" i="18" s="1"/>
  <c r="A21" i="18" s="1"/>
  <c r="A22" i="18" s="1"/>
  <c r="A23" i="18" s="1"/>
  <c r="A24" i="18" s="1"/>
  <c r="A25" i="18" s="1"/>
  <c r="A26" i="18" s="1"/>
  <c r="A27" i="18" s="1"/>
  <c r="A28" i="18" s="1"/>
  <c r="A29" i="18" s="1"/>
  <c r="A30" i="18" s="1"/>
  <c r="A31" i="18" s="1"/>
  <c r="K18" i="18"/>
  <c r="J18" i="18"/>
  <c r="I18" i="18"/>
  <c r="H18" i="18"/>
  <c r="I17" i="18"/>
  <c r="O16" i="18"/>
  <c r="Q16" i="18" s="1"/>
  <c r="M16" i="18"/>
  <c r="K16" i="18"/>
  <c r="J16" i="18"/>
  <c r="I16" i="18"/>
  <c r="H16" i="18"/>
  <c r="K15" i="18"/>
  <c r="J15" i="18"/>
  <c r="I15" i="18"/>
  <c r="H15" i="18"/>
  <c r="M14" i="18"/>
  <c r="K14" i="18"/>
  <c r="J14" i="18"/>
  <c r="I14" i="18"/>
  <c r="H14" i="18"/>
  <c r="C14" i="18"/>
  <c r="M13" i="18"/>
  <c r="K13" i="18"/>
  <c r="J13" i="18"/>
  <c r="I13" i="18"/>
  <c r="H13" i="18"/>
  <c r="K12" i="18"/>
  <c r="J12" i="18"/>
  <c r="I12" i="18"/>
  <c r="I76" i="18" s="1"/>
  <c r="H12" i="18"/>
  <c r="K68" i="17"/>
  <c r="J68" i="17"/>
  <c r="I68" i="17"/>
  <c r="H68" i="17"/>
  <c r="G68" i="17"/>
  <c r="F68" i="17"/>
  <c r="E68" i="17"/>
  <c r="D68" i="17"/>
  <c r="C68" i="17"/>
  <c r="Z61" i="17"/>
  <c r="Y61" i="17"/>
  <c r="X61" i="17"/>
  <c r="Z60" i="17"/>
  <c r="Y60" i="17"/>
  <c r="X60" i="17"/>
  <c r="Z59" i="17"/>
  <c r="Y59" i="17"/>
  <c r="X59" i="17"/>
  <c r="Z58" i="17"/>
  <c r="Y58" i="17"/>
  <c r="X58" i="17"/>
  <c r="Z57" i="17"/>
  <c r="Y57" i="17"/>
  <c r="X57" i="17"/>
  <c r="Z56" i="17"/>
  <c r="Y56" i="17"/>
  <c r="X56" i="17"/>
  <c r="Z55" i="17"/>
  <c r="Y55" i="17"/>
  <c r="X55" i="17"/>
  <c r="Z54" i="17"/>
  <c r="Y54" i="17"/>
  <c r="X54" i="17"/>
  <c r="Z53" i="17"/>
  <c r="Y53" i="17"/>
  <c r="X53" i="17"/>
  <c r="Z52" i="17"/>
  <c r="Y52" i="17"/>
  <c r="X52" i="17"/>
  <c r="Z51" i="17"/>
  <c r="Y51" i="17"/>
  <c r="X51" i="17"/>
  <c r="Z50" i="17"/>
  <c r="Y50" i="17"/>
  <c r="X50" i="17"/>
  <c r="Z49" i="17"/>
  <c r="Y49" i="17"/>
  <c r="X49" i="17"/>
  <c r="Z48" i="17"/>
  <c r="Y48" i="17"/>
  <c r="X48" i="17"/>
  <c r="Z47" i="17"/>
  <c r="Y47" i="17"/>
  <c r="X47" i="17"/>
  <c r="Z46" i="17"/>
  <c r="Y46" i="17"/>
  <c r="X46" i="17"/>
  <c r="Z45" i="17"/>
  <c r="Y45" i="17"/>
  <c r="X45" i="17"/>
  <c r="Z44" i="17"/>
  <c r="Y44" i="17"/>
  <c r="X44" i="17"/>
  <c r="Z43" i="17"/>
  <c r="Y43" i="17"/>
  <c r="X43" i="17"/>
  <c r="Z42" i="17"/>
  <c r="Y42" i="17"/>
  <c r="X42" i="17"/>
  <c r="Z41" i="17"/>
  <c r="Y41" i="17"/>
  <c r="X41" i="17"/>
  <c r="Z40" i="17"/>
  <c r="Y40" i="17"/>
  <c r="X40" i="17"/>
  <c r="Z39" i="17"/>
  <c r="Y39" i="17"/>
  <c r="X39" i="17"/>
  <c r="Z38" i="17"/>
  <c r="Y38" i="17"/>
  <c r="X38" i="17"/>
  <c r="Z37" i="17"/>
  <c r="Y37" i="17"/>
  <c r="X37" i="17"/>
  <c r="Z36" i="17"/>
  <c r="Y36" i="17"/>
  <c r="X36" i="17"/>
  <c r="Z35" i="17"/>
  <c r="Y35" i="17"/>
  <c r="X35" i="17"/>
  <c r="Z34" i="17"/>
  <c r="Y34" i="17"/>
  <c r="X34" i="17"/>
  <c r="Z33" i="17"/>
  <c r="Y33" i="17"/>
  <c r="X33" i="17"/>
  <c r="Z32" i="17"/>
  <c r="Y32" i="17"/>
  <c r="X32" i="17"/>
  <c r="Z31" i="17"/>
  <c r="Y31" i="17"/>
  <c r="X31" i="17"/>
  <c r="Z30" i="17"/>
  <c r="Y30" i="17"/>
  <c r="X30" i="17"/>
  <c r="Z29" i="17"/>
  <c r="Y29" i="17"/>
  <c r="X29" i="17"/>
  <c r="Z28" i="17"/>
  <c r="Y28" i="17"/>
  <c r="X28" i="17"/>
  <c r="Z27" i="17"/>
  <c r="Y27" i="17"/>
  <c r="X27" i="17"/>
  <c r="Z26" i="17"/>
  <c r="Y26" i="17"/>
  <c r="X26" i="17"/>
  <c r="Z25" i="17"/>
  <c r="Y25" i="17"/>
  <c r="X25" i="17"/>
  <c r="Z24" i="17"/>
  <c r="Y24" i="17"/>
  <c r="X24" i="17"/>
  <c r="Z23" i="17"/>
  <c r="Y23" i="17"/>
  <c r="X23" i="17"/>
  <c r="Z22" i="17"/>
  <c r="Y22" i="17"/>
  <c r="X22" i="17"/>
  <c r="Z21" i="17"/>
  <c r="Y21" i="17"/>
  <c r="X21" i="17"/>
  <c r="Z20" i="17"/>
  <c r="Y20" i="17"/>
  <c r="X20" i="17"/>
  <c r="Z19" i="17"/>
  <c r="Y19" i="17"/>
  <c r="X19" i="17"/>
  <c r="Z18" i="17"/>
  <c r="Y18" i="17"/>
  <c r="X18" i="17"/>
  <c r="Z17" i="17"/>
  <c r="Y17" i="17"/>
  <c r="X17" i="17"/>
  <c r="Z16" i="17"/>
  <c r="Y16" i="17"/>
  <c r="X16" i="17"/>
  <c r="Z15" i="17"/>
  <c r="Y15" i="17"/>
  <c r="X15" i="17"/>
  <c r="Z14" i="17"/>
  <c r="Y14" i="17"/>
  <c r="X14" i="17"/>
  <c r="Z13" i="17"/>
  <c r="Y13" i="17"/>
  <c r="X13" i="17"/>
  <c r="Z12" i="17"/>
  <c r="Y12" i="17"/>
  <c r="X12" i="17"/>
  <c r="Z11" i="17"/>
  <c r="Y11" i="17"/>
  <c r="X11" i="17"/>
  <c r="Z10" i="17"/>
  <c r="Y10" i="17"/>
  <c r="X10" i="17"/>
  <c r="Z9" i="17"/>
  <c r="Y9" i="17"/>
  <c r="X9" i="17"/>
  <c r="E44" i="16"/>
  <c r="B44" i="16"/>
  <c r="E43" i="16"/>
  <c r="B43" i="16"/>
  <c r="E42" i="16"/>
  <c r="B42" i="16"/>
  <c r="E41" i="16"/>
  <c r="B41" i="16"/>
  <c r="E39" i="16"/>
  <c r="B39" i="16"/>
  <c r="E38" i="16"/>
  <c r="B38" i="16"/>
  <c r="E37" i="16"/>
  <c r="B37" i="16"/>
  <c r="E36" i="16"/>
  <c r="B36" i="16"/>
  <c r="E35" i="16"/>
  <c r="B35" i="16"/>
  <c r="E34" i="16"/>
  <c r="B34" i="16"/>
  <c r="E33" i="16"/>
  <c r="B33" i="16"/>
  <c r="E32" i="16"/>
  <c r="B32" i="16"/>
  <c r="E31" i="16"/>
  <c r="B31" i="16"/>
  <c r="E30" i="16"/>
  <c r="B30" i="16"/>
  <c r="E29" i="16"/>
  <c r="B29" i="16"/>
  <c r="A28" i="16"/>
  <c r="E27" i="16"/>
  <c r="B27" i="16"/>
  <c r="E26" i="16"/>
  <c r="B26" i="16"/>
  <c r="E25" i="16"/>
  <c r="B25" i="16"/>
  <c r="E24" i="16"/>
  <c r="B24" i="16"/>
  <c r="E23" i="16"/>
  <c r="B23" i="16"/>
  <c r="A22" i="16"/>
  <c r="E21" i="16"/>
  <c r="B21" i="16"/>
  <c r="E20" i="16"/>
  <c r="B20" i="16"/>
  <c r="E19" i="16"/>
  <c r="B19" i="16"/>
  <c r="E18" i="16"/>
  <c r="B18" i="16"/>
  <c r="E17" i="16"/>
  <c r="B17" i="16"/>
  <c r="E16" i="16"/>
  <c r="B16" i="16"/>
  <c r="E15" i="16"/>
  <c r="B15" i="16"/>
  <c r="A14" i="16"/>
  <c r="E13" i="16"/>
  <c r="B13" i="16"/>
  <c r="E12" i="16"/>
  <c r="B12" i="16"/>
  <c r="E11" i="16"/>
  <c r="B11" i="16"/>
  <c r="A10" i="16"/>
  <c r="B9" i="16"/>
  <c r="B7" i="16"/>
  <c r="A7" i="16"/>
  <c r="C5" i="16"/>
  <c r="H3" i="16"/>
  <c r="A3" i="16"/>
  <c r="H2" i="16"/>
  <c r="A2" i="16"/>
  <c r="K76" i="15"/>
  <c r="J76" i="15"/>
  <c r="G76" i="15"/>
  <c r="F76" i="15"/>
  <c r="E76" i="15"/>
  <c r="D76" i="15"/>
  <c r="C76" i="15"/>
  <c r="H75" i="15"/>
  <c r="H58" i="15"/>
  <c r="H56" i="15"/>
  <c r="N45" i="15"/>
  <c r="I40" i="15"/>
  <c r="I76" i="15" s="1"/>
  <c r="J38" i="15"/>
  <c r="H29" i="15"/>
  <c r="H25" i="15"/>
  <c r="H23" i="15"/>
  <c r="H76" i="15" s="1"/>
  <c r="N96" i="14"/>
  <c r="M96" i="14"/>
  <c r="L96" i="14"/>
  <c r="L94" i="14" s="1"/>
  <c r="O95" i="14"/>
  <c r="N95" i="14"/>
  <c r="M95" i="14"/>
  <c r="M94" i="14" s="1"/>
  <c r="L95" i="14"/>
  <c r="Q94" i="14"/>
  <c r="P94" i="14"/>
  <c r="N94" i="14"/>
  <c r="J94" i="14"/>
  <c r="I94" i="14"/>
  <c r="H94" i="14"/>
  <c r="G94" i="14"/>
  <c r="F94" i="14"/>
  <c r="E94" i="14"/>
  <c r="D94" i="14"/>
  <c r="H93" i="14"/>
  <c r="N92" i="14"/>
  <c r="M92" i="14"/>
  <c r="H92" i="14"/>
  <c r="N91" i="14"/>
  <c r="M91" i="14"/>
  <c r="L91" i="14"/>
  <c r="H91" i="14"/>
  <c r="O91" i="14" s="1"/>
  <c r="N90" i="14"/>
  <c r="M90" i="14"/>
  <c r="L90" i="14"/>
  <c r="H90" i="14"/>
  <c r="O90" i="14" s="1"/>
  <c r="N89" i="14"/>
  <c r="N86" i="14" s="1"/>
  <c r="M89" i="14"/>
  <c r="L89" i="14"/>
  <c r="D89" i="14"/>
  <c r="N88" i="14"/>
  <c r="M88" i="14"/>
  <c r="L88" i="14"/>
  <c r="H88" i="14"/>
  <c r="O88" i="14" s="1"/>
  <c r="O87" i="14"/>
  <c r="N87" i="14"/>
  <c r="M87" i="14"/>
  <c r="L87" i="14"/>
  <c r="H87" i="14"/>
  <c r="Q86" i="14"/>
  <c r="Q97" i="14" s="1"/>
  <c r="P86" i="14"/>
  <c r="P97" i="14" s="1"/>
  <c r="L86" i="14"/>
  <c r="J86" i="14"/>
  <c r="I86" i="14"/>
  <c r="G86" i="14"/>
  <c r="F86" i="14"/>
  <c r="E86" i="14"/>
  <c r="Q85" i="14"/>
  <c r="P85" i="14"/>
  <c r="N85" i="14"/>
  <c r="M85" i="14"/>
  <c r="L85" i="14"/>
  <c r="L84" i="14" s="1"/>
  <c r="H85" i="14"/>
  <c r="O85" i="14" s="1"/>
  <c r="O84" i="14" s="1"/>
  <c r="N84" i="14"/>
  <c r="M84" i="14"/>
  <c r="K84" i="14"/>
  <c r="J84" i="14"/>
  <c r="I84" i="14"/>
  <c r="H84" i="14"/>
  <c r="G84" i="14"/>
  <c r="F84" i="14"/>
  <c r="E84" i="14"/>
  <c r="D84" i="14"/>
  <c r="Q83" i="14"/>
  <c r="P83" i="14"/>
  <c r="N83" i="14"/>
  <c r="N72" i="14" s="1"/>
  <c r="M83" i="14"/>
  <c r="L83" i="14"/>
  <c r="H83" i="14"/>
  <c r="O83" i="14" s="1"/>
  <c r="Q82" i="14"/>
  <c r="P82" i="14"/>
  <c r="O82" i="14"/>
  <c r="N82" i="14"/>
  <c r="M82" i="14"/>
  <c r="L82" i="14"/>
  <c r="Q81" i="14"/>
  <c r="P81" i="14"/>
  <c r="O81" i="14"/>
  <c r="N81" i="14"/>
  <c r="M81" i="14"/>
  <c r="L81" i="14"/>
  <c r="Q80" i="14"/>
  <c r="P80" i="14"/>
  <c r="O80" i="14"/>
  <c r="N80" i="14"/>
  <c r="M80" i="14"/>
  <c r="L80" i="14"/>
  <c r="Q79" i="14"/>
  <c r="P79" i="14"/>
  <c r="O79" i="14"/>
  <c r="N79" i="14"/>
  <c r="M79" i="14"/>
  <c r="L79" i="14"/>
  <c r="Q78" i="14"/>
  <c r="P78" i="14"/>
  <c r="O78" i="14"/>
  <c r="N78" i="14"/>
  <c r="M78" i="14"/>
  <c r="L78" i="14"/>
  <c r="Q77" i="14"/>
  <c r="P77" i="14"/>
  <c r="O77" i="14"/>
  <c r="N77" i="14"/>
  <c r="M77" i="14"/>
  <c r="L77" i="14"/>
  <c r="Q76" i="14"/>
  <c r="P76" i="14"/>
  <c r="O76" i="14"/>
  <c r="N76" i="14"/>
  <c r="M76" i="14"/>
  <c r="L76" i="14"/>
  <c r="H76" i="14"/>
  <c r="N75" i="14"/>
  <c r="M75" i="14"/>
  <c r="M72" i="14" s="1"/>
  <c r="L75" i="14"/>
  <c r="H75" i="14"/>
  <c r="Q74" i="14"/>
  <c r="P74" i="14"/>
  <c r="N74" i="14"/>
  <c r="M74" i="14"/>
  <c r="L74" i="14"/>
  <c r="H74" i="14"/>
  <c r="Q73" i="14"/>
  <c r="P73" i="14"/>
  <c r="N73" i="14"/>
  <c r="M73" i="14"/>
  <c r="L73" i="14"/>
  <c r="H73" i="14"/>
  <c r="K72" i="14"/>
  <c r="J72" i="14"/>
  <c r="I72" i="14"/>
  <c r="G72" i="14"/>
  <c r="F72" i="14"/>
  <c r="E72" i="14"/>
  <c r="D72" i="14"/>
  <c r="Q71" i="14"/>
  <c r="N71" i="14"/>
  <c r="M71" i="14"/>
  <c r="L71" i="14"/>
  <c r="O71" i="14" s="1"/>
  <c r="Q70" i="14"/>
  <c r="P70" i="14"/>
  <c r="O70" i="14"/>
  <c r="N70" i="14"/>
  <c r="M70" i="14"/>
  <c r="L70" i="14"/>
  <c r="H70" i="14"/>
  <c r="Q69" i="14"/>
  <c r="P69" i="14"/>
  <c r="O69" i="14"/>
  <c r="N69" i="14"/>
  <c r="M69" i="14"/>
  <c r="L69" i="14"/>
  <c r="H69" i="14"/>
  <c r="Q68" i="14"/>
  <c r="P68" i="14"/>
  <c r="N68" i="14"/>
  <c r="N64" i="14" s="1"/>
  <c r="M68" i="14"/>
  <c r="L68" i="14"/>
  <c r="H68" i="14"/>
  <c r="O68" i="14" s="1"/>
  <c r="Q67" i="14"/>
  <c r="P67" i="14"/>
  <c r="O67" i="14"/>
  <c r="N67" i="14"/>
  <c r="M67" i="14"/>
  <c r="L67" i="14"/>
  <c r="H67" i="14"/>
  <c r="H64" i="14" s="1"/>
  <c r="Q66" i="14"/>
  <c r="P66" i="14"/>
  <c r="N66" i="14"/>
  <c r="M66" i="14"/>
  <c r="L66" i="14"/>
  <c r="H66" i="14"/>
  <c r="O66" i="14" s="1"/>
  <c r="Q65" i="14"/>
  <c r="Q64" i="14" s="1"/>
  <c r="P65" i="14"/>
  <c r="N65" i="14"/>
  <c r="M65" i="14"/>
  <c r="L65" i="14"/>
  <c r="H65" i="14"/>
  <c r="K64" i="14"/>
  <c r="J64" i="14"/>
  <c r="I64" i="14"/>
  <c r="G64" i="14"/>
  <c r="F64" i="14"/>
  <c r="E64" i="14"/>
  <c r="D64" i="14"/>
  <c r="Q62" i="14"/>
  <c r="P62" i="14"/>
  <c r="N62" i="14"/>
  <c r="M62" i="14"/>
  <c r="L62" i="14"/>
  <c r="O62" i="14" s="1"/>
  <c r="H62" i="14"/>
  <c r="Q61" i="14"/>
  <c r="P61" i="14"/>
  <c r="O61" i="14"/>
  <c r="N61" i="14"/>
  <c r="M61" i="14"/>
  <c r="L61" i="14"/>
  <c r="H61" i="14"/>
  <c r="Q58" i="14"/>
  <c r="P58" i="14"/>
  <c r="N58" i="14"/>
  <c r="M58" i="14"/>
  <c r="L58" i="14"/>
  <c r="H58" i="14"/>
  <c r="O58" i="14" s="1"/>
  <c r="Q57" i="14"/>
  <c r="P57" i="14"/>
  <c r="N57" i="14"/>
  <c r="M57" i="14"/>
  <c r="L57" i="14"/>
  <c r="H57" i="14"/>
  <c r="O57" i="14" s="1"/>
  <c r="Q56" i="14"/>
  <c r="P56" i="14"/>
  <c r="N56" i="14"/>
  <c r="M56" i="14"/>
  <c r="L56" i="14"/>
  <c r="H56" i="14"/>
  <c r="O56" i="14" s="1"/>
  <c r="Q55" i="14"/>
  <c r="P55" i="14"/>
  <c r="O55" i="14"/>
  <c r="N55" i="14"/>
  <c r="M55" i="14"/>
  <c r="L55" i="14"/>
  <c r="H55" i="14"/>
  <c r="Q54" i="14"/>
  <c r="P54" i="14"/>
  <c r="O54" i="14"/>
  <c r="N54" i="14"/>
  <c r="M54" i="14"/>
  <c r="L54" i="14"/>
  <c r="H54" i="14"/>
  <c r="Q53" i="14"/>
  <c r="P53" i="14"/>
  <c r="O53" i="14"/>
  <c r="N53" i="14"/>
  <c r="M53" i="14"/>
  <c r="H53" i="14"/>
  <c r="Q52" i="14"/>
  <c r="P52" i="14"/>
  <c r="N52" i="14"/>
  <c r="M52" i="14"/>
  <c r="L52" i="14"/>
  <c r="H52" i="14"/>
  <c r="O52" i="14" s="1"/>
  <c r="Q51" i="14"/>
  <c r="P51" i="14"/>
  <c r="N51" i="14"/>
  <c r="M51" i="14"/>
  <c r="L51" i="14"/>
  <c r="H51" i="14"/>
  <c r="O51" i="14" s="1"/>
  <c r="Q50" i="14"/>
  <c r="P50" i="14"/>
  <c r="N50" i="14"/>
  <c r="M50" i="14"/>
  <c r="L50" i="14"/>
  <c r="H50" i="14"/>
  <c r="Q49" i="14"/>
  <c r="P49" i="14"/>
  <c r="N49" i="14"/>
  <c r="M49" i="14"/>
  <c r="L49" i="14"/>
  <c r="H49" i="14"/>
  <c r="Q48" i="14"/>
  <c r="P48" i="14"/>
  <c r="O48" i="14"/>
  <c r="N48" i="14"/>
  <c r="M48" i="14"/>
  <c r="L48" i="14"/>
  <c r="H48" i="14"/>
  <c r="Q47" i="14"/>
  <c r="P47" i="14"/>
  <c r="N47" i="14"/>
  <c r="M47" i="14"/>
  <c r="L47" i="14"/>
  <c r="H47" i="14"/>
  <c r="O47" i="14" s="1"/>
  <c r="Q46" i="14"/>
  <c r="P46" i="14"/>
  <c r="O46" i="14"/>
  <c r="N46" i="14"/>
  <c r="M46" i="14"/>
  <c r="L46" i="14"/>
  <c r="H46" i="14"/>
  <c r="Q45" i="14"/>
  <c r="P45" i="14"/>
  <c r="N45" i="14"/>
  <c r="M45" i="14"/>
  <c r="L45" i="14"/>
  <c r="O45" i="14" s="1"/>
  <c r="H45" i="14"/>
  <c r="Q44" i="14"/>
  <c r="P44" i="14"/>
  <c r="N44" i="14"/>
  <c r="M44" i="14"/>
  <c r="L44" i="14"/>
  <c r="H44" i="14"/>
  <c r="O44" i="14" s="1"/>
  <c r="Q43" i="14"/>
  <c r="P43" i="14"/>
  <c r="N43" i="14"/>
  <c r="M43" i="14"/>
  <c r="L43" i="14"/>
  <c r="H43" i="14"/>
  <c r="O43" i="14" s="1"/>
  <c r="Q42" i="14"/>
  <c r="P42" i="14"/>
  <c r="N42" i="14"/>
  <c r="M42" i="14"/>
  <c r="L42" i="14"/>
  <c r="H42" i="14"/>
  <c r="O42" i="14" s="1"/>
  <c r="Q39" i="14"/>
  <c r="P39" i="14"/>
  <c r="N39" i="14"/>
  <c r="M39" i="14"/>
  <c r="L39" i="14"/>
  <c r="H39" i="14"/>
  <c r="Q38" i="14"/>
  <c r="P38" i="14"/>
  <c r="N38" i="14"/>
  <c r="M38" i="14"/>
  <c r="L38" i="14"/>
  <c r="H38" i="14"/>
  <c r="O38" i="14" s="1"/>
  <c r="Q37" i="14"/>
  <c r="P37" i="14"/>
  <c r="O37" i="14"/>
  <c r="N37" i="14"/>
  <c r="M37" i="14"/>
  <c r="L37" i="14"/>
  <c r="H37" i="14"/>
  <c r="Q36" i="14"/>
  <c r="P36" i="14"/>
  <c r="N36" i="14"/>
  <c r="M36" i="14"/>
  <c r="L36" i="14"/>
  <c r="H36" i="14"/>
  <c r="O36" i="14" s="1"/>
  <c r="Q35" i="14"/>
  <c r="P35" i="14"/>
  <c r="N35" i="14"/>
  <c r="M35" i="14"/>
  <c r="L35" i="14"/>
  <c r="O35" i="14" s="1"/>
  <c r="H35" i="14"/>
  <c r="Q34" i="14"/>
  <c r="P34" i="14"/>
  <c r="N34" i="14"/>
  <c r="M34" i="14"/>
  <c r="L34" i="14"/>
  <c r="H34" i="14"/>
  <c r="O34" i="14" s="1"/>
  <c r="Q32" i="14"/>
  <c r="P32" i="14"/>
  <c r="N32" i="14"/>
  <c r="M32" i="14"/>
  <c r="L32" i="14"/>
  <c r="H32" i="14"/>
  <c r="O32" i="14" s="1"/>
  <c r="Q31" i="14"/>
  <c r="P31" i="14"/>
  <c r="O31" i="14"/>
  <c r="N31" i="14"/>
  <c r="M31" i="14"/>
  <c r="L31" i="14"/>
  <c r="H31" i="14"/>
  <c r="Q30" i="14"/>
  <c r="P30" i="14"/>
  <c r="N30" i="14"/>
  <c r="M30" i="14"/>
  <c r="L30" i="14"/>
  <c r="H30" i="14"/>
  <c r="Q29" i="14"/>
  <c r="P29" i="14"/>
  <c r="O29" i="14"/>
  <c r="N29" i="14"/>
  <c r="M29" i="14"/>
  <c r="L29" i="14"/>
  <c r="H29" i="14"/>
  <c r="Q28" i="14"/>
  <c r="P28" i="14"/>
  <c r="N28" i="14"/>
  <c r="M28" i="14"/>
  <c r="L28" i="14"/>
  <c r="H28" i="14"/>
  <c r="O28" i="14" s="1"/>
  <c r="Q27" i="14"/>
  <c r="P27" i="14"/>
  <c r="N27" i="14"/>
  <c r="M27" i="14"/>
  <c r="L27" i="14"/>
  <c r="H27" i="14"/>
  <c r="O27" i="14" s="1"/>
  <c r="Q26" i="14"/>
  <c r="P26" i="14"/>
  <c r="N26" i="14"/>
  <c r="M26" i="14"/>
  <c r="L26" i="14"/>
  <c r="O26" i="14" s="1"/>
  <c r="H26" i="14"/>
  <c r="Q25" i="14"/>
  <c r="P25" i="14"/>
  <c r="N25" i="14"/>
  <c r="M25" i="14"/>
  <c r="L25" i="14"/>
  <c r="H25" i="14"/>
  <c r="Q24" i="14"/>
  <c r="P24" i="14"/>
  <c r="O24" i="14"/>
  <c r="N24" i="14"/>
  <c r="M24" i="14"/>
  <c r="L24" i="14"/>
  <c r="H24" i="14"/>
  <c r="Q23" i="14"/>
  <c r="P23" i="14"/>
  <c r="O23" i="14"/>
  <c r="N23" i="14"/>
  <c r="M23" i="14"/>
  <c r="L23" i="14"/>
  <c r="H23" i="14"/>
  <c r="Q22" i="14"/>
  <c r="P22" i="14"/>
  <c r="N22" i="14"/>
  <c r="M22" i="14"/>
  <c r="L22" i="14"/>
  <c r="H22" i="14"/>
  <c r="O22" i="14" s="1"/>
  <c r="Q21" i="14"/>
  <c r="P21" i="14"/>
  <c r="N21" i="14"/>
  <c r="M21" i="14"/>
  <c r="L21" i="14"/>
  <c r="H21" i="14"/>
  <c r="O21" i="14" s="1"/>
  <c r="Q20" i="14"/>
  <c r="P20" i="14"/>
  <c r="N20" i="14"/>
  <c r="M20" i="14"/>
  <c r="L20" i="14"/>
  <c r="H20" i="14"/>
  <c r="O20" i="14" s="1"/>
  <c r="Q19" i="14"/>
  <c r="P19" i="14"/>
  <c r="O19" i="14"/>
  <c r="N19" i="14"/>
  <c r="M19" i="14"/>
  <c r="L19" i="14"/>
  <c r="H19" i="14"/>
  <c r="Q17" i="14"/>
  <c r="P17" i="14"/>
  <c r="O17" i="14"/>
  <c r="N17" i="14"/>
  <c r="M17" i="14"/>
  <c r="L17" i="14"/>
  <c r="H17" i="14"/>
  <c r="Q16" i="14"/>
  <c r="P16" i="14"/>
  <c r="O16" i="14"/>
  <c r="N16" i="14"/>
  <c r="M16" i="14"/>
  <c r="L16" i="14"/>
  <c r="H16" i="14"/>
  <c r="Q15" i="14"/>
  <c r="P15" i="14"/>
  <c r="O15" i="14"/>
  <c r="N15" i="14"/>
  <c r="M15" i="14"/>
  <c r="L15" i="14"/>
  <c r="H15" i="14"/>
  <c r="Q14" i="14"/>
  <c r="P14" i="14"/>
  <c r="N14" i="14"/>
  <c r="M14" i="14"/>
  <c r="L14" i="14"/>
  <c r="H14" i="14"/>
  <c r="O14" i="14" s="1"/>
  <c r="Q13" i="14"/>
  <c r="P13" i="14"/>
  <c r="N13" i="14"/>
  <c r="M13" i="14"/>
  <c r="M11" i="14" s="1"/>
  <c r="L13" i="14"/>
  <c r="H13" i="14"/>
  <c r="O13" i="14" s="1"/>
  <c r="K11" i="14"/>
  <c r="J11" i="14"/>
  <c r="J10" i="14" s="1"/>
  <c r="J97" i="14" s="1"/>
  <c r="I11" i="14"/>
  <c r="G11" i="14"/>
  <c r="G10" i="14" s="1"/>
  <c r="F11" i="14"/>
  <c r="F10" i="14" s="1"/>
  <c r="F97" i="14" s="1"/>
  <c r="V97" i="14" s="1"/>
  <c r="E11" i="14"/>
  <c r="D11" i="14"/>
  <c r="K10" i="14"/>
  <c r="K97" i="14" s="1"/>
  <c r="I10" i="14"/>
  <c r="I97" i="14" s="1"/>
  <c r="E10" i="14"/>
  <c r="E97" i="14" s="1"/>
  <c r="D10" i="14"/>
  <c r="E75" i="13"/>
  <c r="D75" i="13"/>
  <c r="K74" i="13"/>
  <c r="J74" i="13"/>
  <c r="I74" i="13"/>
  <c r="H74" i="13"/>
  <c r="C74" i="13"/>
  <c r="I73" i="13"/>
  <c r="H73" i="13"/>
  <c r="N72" i="13"/>
  <c r="K72" i="13"/>
  <c r="J72" i="13"/>
  <c r="I72" i="13"/>
  <c r="H72" i="13"/>
  <c r="F72" i="13"/>
  <c r="C72" i="13"/>
  <c r="K70" i="13"/>
  <c r="J70" i="13"/>
  <c r="I70" i="13"/>
  <c r="H70" i="13"/>
  <c r="K68" i="13"/>
  <c r="J68" i="13"/>
  <c r="I68" i="13"/>
  <c r="H68" i="13"/>
  <c r="J67" i="13"/>
  <c r="F67" i="13"/>
  <c r="I67" i="13" s="1"/>
  <c r="K66" i="13"/>
  <c r="J66" i="13"/>
  <c r="I66" i="13"/>
  <c r="G66" i="13"/>
  <c r="H66" i="13" s="1"/>
  <c r="A66" i="13"/>
  <c r="A67" i="13" s="1"/>
  <c r="A68" i="13" s="1"/>
  <c r="M65" i="13"/>
  <c r="J65" i="13"/>
  <c r="H65" i="13"/>
  <c r="F65" i="13"/>
  <c r="K65" i="13" s="1"/>
  <c r="A65" i="13"/>
  <c r="Q64" i="13"/>
  <c r="S64" i="13" s="1"/>
  <c r="J64" i="13"/>
  <c r="H64" i="13"/>
  <c r="F64" i="13"/>
  <c r="F75" i="13" s="1"/>
  <c r="K61" i="13"/>
  <c r="J61" i="13"/>
  <c r="I61" i="13"/>
  <c r="H61" i="13"/>
  <c r="M60" i="13"/>
  <c r="K60" i="13"/>
  <c r="J60" i="13"/>
  <c r="I60" i="13"/>
  <c r="H60" i="13"/>
  <c r="K59" i="13"/>
  <c r="J59" i="13"/>
  <c r="I59" i="13"/>
  <c r="H59" i="13"/>
  <c r="M57" i="13"/>
  <c r="K57" i="13"/>
  <c r="J57" i="13"/>
  <c r="I57" i="13"/>
  <c r="H57" i="13"/>
  <c r="M56" i="13"/>
  <c r="K56" i="13"/>
  <c r="J56" i="13"/>
  <c r="I56" i="13"/>
  <c r="H56" i="13"/>
  <c r="M55" i="13"/>
  <c r="K55" i="13"/>
  <c r="J55" i="13"/>
  <c r="I55" i="13"/>
  <c r="H55" i="13"/>
  <c r="M54" i="13"/>
  <c r="K54" i="13"/>
  <c r="J54" i="13"/>
  <c r="I54" i="13"/>
  <c r="H54" i="13"/>
  <c r="M53" i="13"/>
  <c r="K53" i="13"/>
  <c r="J53" i="13"/>
  <c r="I53" i="13"/>
  <c r="H53" i="13"/>
  <c r="M52" i="13"/>
  <c r="K52" i="13"/>
  <c r="J52" i="13"/>
  <c r="I52" i="13"/>
  <c r="H52" i="13"/>
  <c r="M51" i="13"/>
  <c r="K51" i="13"/>
  <c r="J51" i="13"/>
  <c r="I51" i="13"/>
  <c r="H51" i="13"/>
  <c r="M50" i="13"/>
  <c r="K50" i="13"/>
  <c r="J50" i="13"/>
  <c r="I50" i="13"/>
  <c r="H50" i="13"/>
  <c r="K49" i="13"/>
  <c r="J49" i="13"/>
  <c r="I49" i="13"/>
  <c r="H49" i="13"/>
  <c r="M48" i="13"/>
  <c r="K48" i="13"/>
  <c r="J48" i="13"/>
  <c r="I48" i="13"/>
  <c r="H48" i="13"/>
  <c r="M47" i="13"/>
  <c r="O47" i="13" s="1"/>
  <c r="K47" i="13"/>
  <c r="J47" i="13"/>
  <c r="I47" i="13"/>
  <c r="H47" i="13"/>
  <c r="K46" i="13"/>
  <c r="J46" i="13"/>
  <c r="I46" i="13"/>
  <c r="H46" i="13"/>
  <c r="M45" i="13"/>
  <c r="K45" i="13"/>
  <c r="J45" i="13"/>
  <c r="I45" i="13"/>
  <c r="H45" i="13"/>
  <c r="K44" i="13"/>
  <c r="J44" i="13"/>
  <c r="I44" i="13"/>
  <c r="H44" i="13"/>
  <c r="A44" i="13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M43" i="13"/>
  <c r="K43" i="13"/>
  <c r="J43" i="13"/>
  <c r="I43" i="13"/>
  <c r="H43" i="13"/>
  <c r="A43" i="13"/>
  <c r="K42" i="13"/>
  <c r="J42" i="13"/>
  <c r="I42" i="13"/>
  <c r="H42" i="13"/>
  <c r="A42" i="13"/>
  <c r="K41" i="13"/>
  <c r="J41" i="13"/>
  <c r="I41" i="13"/>
  <c r="H41" i="13"/>
  <c r="K38" i="13"/>
  <c r="J38" i="13"/>
  <c r="I38" i="13"/>
  <c r="H38" i="13"/>
  <c r="K37" i="13"/>
  <c r="J37" i="13"/>
  <c r="I37" i="13"/>
  <c r="H37" i="13"/>
  <c r="K36" i="13"/>
  <c r="J36" i="13"/>
  <c r="I36" i="13"/>
  <c r="G36" i="13"/>
  <c r="H36" i="13" s="1"/>
  <c r="K35" i="13"/>
  <c r="J35" i="13"/>
  <c r="I35" i="13"/>
  <c r="H35" i="13"/>
  <c r="K34" i="13"/>
  <c r="J34" i="13"/>
  <c r="I34" i="13"/>
  <c r="H34" i="13"/>
  <c r="M33" i="13"/>
  <c r="K33" i="13"/>
  <c r="J33" i="13"/>
  <c r="I33" i="13"/>
  <c r="H33" i="13"/>
  <c r="M31" i="13"/>
  <c r="K31" i="13"/>
  <c r="J31" i="13"/>
  <c r="I31" i="13"/>
  <c r="H31" i="13"/>
  <c r="M30" i="13"/>
  <c r="K30" i="13"/>
  <c r="J30" i="13"/>
  <c r="I30" i="13"/>
  <c r="H30" i="13"/>
  <c r="G30" i="13"/>
  <c r="M29" i="13"/>
  <c r="K29" i="13"/>
  <c r="J29" i="13"/>
  <c r="I29" i="13"/>
  <c r="H29" i="13"/>
  <c r="A29" i="13"/>
  <c r="A30" i="13" s="1"/>
  <c r="A31" i="13" s="1"/>
  <c r="K28" i="13"/>
  <c r="J28" i="13"/>
  <c r="I28" i="13"/>
  <c r="H28" i="13"/>
  <c r="M27" i="13"/>
  <c r="K27" i="13"/>
  <c r="J27" i="13"/>
  <c r="I27" i="13"/>
  <c r="H27" i="13"/>
  <c r="K26" i="13"/>
  <c r="J26" i="13"/>
  <c r="I26" i="13"/>
  <c r="H26" i="13"/>
  <c r="K25" i="13"/>
  <c r="J25" i="13"/>
  <c r="I25" i="13"/>
  <c r="H25" i="13"/>
  <c r="K24" i="13"/>
  <c r="J24" i="13"/>
  <c r="I24" i="13"/>
  <c r="H24" i="13"/>
  <c r="M23" i="13"/>
  <c r="K23" i="13"/>
  <c r="J23" i="13"/>
  <c r="I23" i="13"/>
  <c r="H23" i="13"/>
  <c r="A23" i="13"/>
  <c r="A24" i="13" s="1"/>
  <c r="A25" i="13" s="1"/>
  <c r="A26" i="13" s="1"/>
  <c r="A27" i="13" s="1"/>
  <c r="A28" i="13" s="1"/>
  <c r="K22" i="13"/>
  <c r="J22" i="13"/>
  <c r="I22" i="13"/>
  <c r="H22" i="13"/>
  <c r="K21" i="13"/>
  <c r="J21" i="13"/>
  <c r="I21" i="13"/>
  <c r="H21" i="13"/>
  <c r="K20" i="13"/>
  <c r="J20" i="13"/>
  <c r="I20" i="13"/>
  <c r="H20" i="13"/>
  <c r="M19" i="13"/>
  <c r="K19" i="13"/>
  <c r="J19" i="13"/>
  <c r="I19" i="13"/>
  <c r="H19" i="13"/>
  <c r="A19" i="13"/>
  <c r="A20" i="13" s="1"/>
  <c r="A21" i="13" s="1"/>
  <c r="A22" i="13" s="1"/>
  <c r="K18" i="13"/>
  <c r="J18" i="13"/>
  <c r="I18" i="13"/>
  <c r="G18" i="13"/>
  <c r="H18" i="13" s="1"/>
  <c r="I17" i="13"/>
  <c r="Q16" i="13"/>
  <c r="P16" i="13"/>
  <c r="O16" i="13"/>
  <c r="M16" i="13"/>
  <c r="K16" i="13"/>
  <c r="J16" i="13"/>
  <c r="I16" i="13"/>
  <c r="H16" i="13"/>
  <c r="K15" i="13"/>
  <c r="J15" i="13"/>
  <c r="I15" i="13"/>
  <c r="H15" i="13"/>
  <c r="J14" i="13"/>
  <c r="H14" i="13"/>
  <c r="C14" i="13"/>
  <c r="K14" i="13" s="1"/>
  <c r="M13" i="13"/>
  <c r="K13" i="13"/>
  <c r="J13" i="13"/>
  <c r="I13" i="13"/>
  <c r="H13" i="13"/>
  <c r="K12" i="13"/>
  <c r="J12" i="13"/>
  <c r="I12" i="13"/>
  <c r="H12" i="13"/>
  <c r="K74" i="12"/>
  <c r="I74" i="12"/>
  <c r="G74" i="12"/>
  <c r="F74" i="12"/>
  <c r="E74" i="12"/>
  <c r="D74" i="12"/>
  <c r="C74" i="12"/>
  <c r="H73" i="12"/>
  <c r="H57" i="12"/>
  <c r="H55" i="12"/>
  <c r="N44" i="12"/>
  <c r="J38" i="12"/>
  <c r="J74" i="12" s="1"/>
  <c r="H37" i="12"/>
  <c r="H29" i="12"/>
  <c r="H25" i="12"/>
  <c r="D25" i="12"/>
  <c r="D23" i="12"/>
  <c r="H23" i="12" s="1"/>
  <c r="H19" i="12"/>
  <c r="H74" i="12" s="1"/>
  <c r="N93" i="11"/>
  <c r="M93" i="11"/>
  <c r="M91" i="11" s="1"/>
  <c r="L93" i="11"/>
  <c r="O93" i="11" s="1"/>
  <c r="N92" i="11"/>
  <c r="N91" i="11" s="1"/>
  <c r="M92" i="11"/>
  <c r="L92" i="11"/>
  <c r="O92" i="11" s="1"/>
  <c r="Q91" i="11"/>
  <c r="P91" i="11"/>
  <c r="O91" i="11"/>
  <c r="L91" i="11"/>
  <c r="K91" i="11"/>
  <c r="J91" i="11"/>
  <c r="I91" i="11"/>
  <c r="H91" i="11"/>
  <c r="G91" i="11"/>
  <c r="F91" i="11"/>
  <c r="E91" i="11"/>
  <c r="D91" i="11"/>
  <c r="H90" i="11"/>
  <c r="N89" i="11"/>
  <c r="M89" i="11"/>
  <c r="H89" i="11"/>
  <c r="O88" i="11"/>
  <c r="N88" i="11"/>
  <c r="M88" i="11"/>
  <c r="L88" i="11"/>
  <c r="H88" i="11"/>
  <c r="N87" i="11"/>
  <c r="M87" i="11"/>
  <c r="L87" i="11"/>
  <c r="O87" i="11" s="1"/>
  <c r="H87" i="11"/>
  <c r="N86" i="11"/>
  <c r="M86" i="11"/>
  <c r="L86" i="11"/>
  <c r="O86" i="11" s="1"/>
  <c r="H86" i="11"/>
  <c r="D86" i="11"/>
  <c r="O85" i="11"/>
  <c r="N85" i="11"/>
  <c r="M85" i="11"/>
  <c r="L85" i="11"/>
  <c r="H85" i="11"/>
  <c r="N84" i="11"/>
  <c r="M84" i="11"/>
  <c r="L84" i="11"/>
  <c r="H84" i="11"/>
  <c r="Q83" i="11"/>
  <c r="Q94" i="11" s="1"/>
  <c r="P83" i="11"/>
  <c r="P94" i="11" s="1"/>
  <c r="N83" i="11"/>
  <c r="M83" i="11"/>
  <c r="K83" i="11"/>
  <c r="J83" i="11"/>
  <c r="I83" i="11"/>
  <c r="H83" i="11"/>
  <c r="G83" i="11"/>
  <c r="F83" i="11"/>
  <c r="E83" i="11"/>
  <c r="D83" i="11"/>
  <c r="Q82" i="11"/>
  <c r="P82" i="11"/>
  <c r="N82" i="11"/>
  <c r="M82" i="11"/>
  <c r="L82" i="11"/>
  <c r="L81" i="11" s="1"/>
  <c r="H82" i="11"/>
  <c r="O82" i="11" s="1"/>
  <c r="O81" i="11" s="1"/>
  <c r="N81" i="11"/>
  <c r="M81" i="11"/>
  <c r="J81" i="11"/>
  <c r="I81" i="11"/>
  <c r="H81" i="11"/>
  <c r="D81" i="11"/>
  <c r="Q81" i="11" s="1"/>
  <c r="Q80" i="11"/>
  <c r="P80" i="11"/>
  <c r="N80" i="11"/>
  <c r="M80" i="11"/>
  <c r="L80" i="11"/>
  <c r="H80" i="11"/>
  <c r="O80" i="11" s="1"/>
  <c r="Q79" i="11"/>
  <c r="P79" i="11"/>
  <c r="O79" i="11"/>
  <c r="N79" i="11"/>
  <c r="M79" i="11"/>
  <c r="L79" i="11"/>
  <c r="Q78" i="11"/>
  <c r="P78" i="11"/>
  <c r="O78" i="11"/>
  <c r="N78" i="11"/>
  <c r="M78" i="11"/>
  <c r="L78" i="11"/>
  <c r="Q77" i="11"/>
  <c r="P77" i="11"/>
  <c r="O77" i="11"/>
  <c r="N77" i="11"/>
  <c r="M77" i="11"/>
  <c r="L77" i="11"/>
  <c r="Q76" i="11"/>
  <c r="P76" i="11"/>
  <c r="N76" i="11"/>
  <c r="M76" i="11"/>
  <c r="L76" i="11"/>
  <c r="O76" i="11" s="1"/>
  <c r="Q75" i="11"/>
  <c r="P75" i="11"/>
  <c r="O75" i="11"/>
  <c r="N75" i="11"/>
  <c r="M75" i="11"/>
  <c r="L75" i="11"/>
  <c r="Q74" i="11"/>
  <c r="P74" i="11"/>
  <c r="O74" i="11"/>
  <c r="N74" i="11"/>
  <c r="M74" i="11"/>
  <c r="L74" i="11"/>
  <c r="Q73" i="11"/>
  <c r="P73" i="11"/>
  <c r="N73" i="11"/>
  <c r="M73" i="11"/>
  <c r="L73" i="11"/>
  <c r="H73" i="11"/>
  <c r="O73" i="11" s="1"/>
  <c r="N72" i="11"/>
  <c r="M72" i="11"/>
  <c r="L72" i="11"/>
  <c r="H72" i="11"/>
  <c r="Q71" i="11"/>
  <c r="P71" i="11"/>
  <c r="N71" i="11"/>
  <c r="N69" i="11" s="1"/>
  <c r="M71" i="11"/>
  <c r="L71" i="11"/>
  <c r="O71" i="11" s="1"/>
  <c r="H71" i="11"/>
  <c r="Q70" i="11"/>
  <c r="P70" i="11"/>
  <c r="O70" i="11"/>
  <c r="O69" i="11" s="1"/>
  <c r="N70" i="11"/>
  <c r="M70" i="11"/>
  <c r="L70" i="11"/>
  <c r="H70" i="11"/>
  <c r="L69" i="11"/>
  <c r="K69" i="11"/>
  <c r="J69" i="11"/>
  <c r="I69" i="11"/>
  <c r="G69" i="11"/>
  <c r="F69" i="11"/>
  <c r="E69" i="11"/>
  <c r="D69" i="11"/>
  <c r="Q69" i="11" s="1"/>
  <c r="Q68" i="11"/>
  <c r="N68" i="11"/>
  <c r="M68" i="11"/>
  <c r="L68" i="11"/>
  <c r="O68" i="11" s="1"/>
  <c r="Q67" i="11"/>
  <c r="P67" i="11"/>
  <c r="N67" i="11"/>
  <c r="M67" i="11"/>
  <c r="L67" i="11"/>
  <c r="H67" i="11"/>
  <c r="Q66" i="11"/>
  <c r="P66" i="11"/>
  <c r="N66" i="11"/>
  <c r="M66" i="11"/>
  <c r="L66" i="11"/>
  <c r="H66" i="11"/>
  <c r="O66" i="11" s="1"/>
  <c r="Q65" i="11"/>
  <c r="P65" i="11"/>
  <c r="N65" i="11"/>
  <c r="M65" i="11"/>
  <c r="L65" i="11"/>
  <c r="O65" i="11" s="1"/>
  <c r="H65" i="11"/>
  <c r="Q64" i="11"/>
  <c r="P64" i="11"/>
  <c r="N64" i="11"/>
  <c r="M64" i="11"/>
  <c r="L64" i="11"/>
  <c r="H64" i="11"/>
  <c r="Q63" i="11"/>
  <c r="P63" i="11"/>
  <c r="N63" i="11"/>
  <c r="M63" i="11"/>
  <c r="L63" i="11"/>
  <c r="H63" i="11"/>
  <c r="O63" i="11" s="1"/>
  <c r="Q62" i="11"/>
  <c r="P62" i="11"/>
  <c r="P61" i="11" s="1"/>
  <c r="N62" i="11"/>
  <c r="M62" i="11"/>
  <c r="L62" i="11"/>
  <c r="H62" i="11"/>
  <c r="O62" i="11" s="1"/>
  <c r="K61" i="11"/>
  <c r="J61" i="11"/>
  <c r="I61" i="11"/>
  <c r="G61" i="11"/>
  <c r="F61" i="11"/>
  <c r="E61" i="11"/>
  <c r="D61" i="11"/>
  <c r="D10" i="11" s="1"/>
  <c r="D94" i="11" s="1"/>
  <c r="Q59" i="11"/>
  <c r="P59" i="11"/>
  <c r="N59" i="11"/>
  <c r="M59" i="11"/>
  <c r="L59" i="11"/>
  <c r="O59" i="11" s="1"/>
  <c r="H59" i="11"/>
  <c r="Q58" i="11"/>
  <c r="P58" i="11"/>
  <c r="N58" i="11"/>
  <c r="M58" i="11"/>
  <c r="L58" i="11"/>
  <c r="H58" i="11"/>
  <c r="O58" i="11" s="1"/>
  <c r="Q57" i="11"/>
  <c r="P57" i="11"/>
  <c r="N57" i="11"/>
  <c r="M57" i="11"/>
  <c r="L57" i="11"/>
  <c r="H57" i="11"/>
  <c r="O57" i="11" s="1"/>
  <c r="Q56" i="11"/>
  <c r="P56" i="11"/>
  <c r="O56" i="11"/>
  <c r="N56" i="11"/>
  <c r="M56" i="11"/>
  <c r="L56" i="11"/>
  <c r="H56" i="11"/>
  <c r="Q55" i="11"/>
  <c r="P55" i="11"/>
  <c r="N55" i="11"/>
  <c r="M55" i="11"/>
  <c r="L55" i="11"/>
  <c r="H55" i="11"/>
  <c r="O55" i="11" s="1"/>
  <c r="Q54" i="11"/>
  <c r="P54" i="11"/>
  <c r="N54" i="11"/>
  <c r="M54" i="11"/>
  <c r="L54" i="11"/>
  <c r="O54" i="11" s="1"/>
  <c r="H54" i="11"/>
  <c r="Q53" i="11"/>
  <c r="P53" i="11"/>
  <c r="N53" i="11"/>
  <c r="M53" i="11"/>
  <c r="L53" i="11"/>
  <c r="H53" i="11"/>
  <c r="O53" i="11" s="1"/>
  <c r="Q52" i="11"/>
  <c r="P52" i="11"/>
  <c r="O52" i="11"/>
  <c r="N52" i="11"/>
  <c r="M52" i="11"/>
  <c r="H52" i="11"/>
  <c r="Q51" i="11"/>
  <c r="P51" i="11"/>
  <c r="N51" i="11"/>
  <c r="M51" i="11"/>
  <c r="L51" i="11"/>
  <c r="H51" i="11"/>
  <c r="O51" i="11" s="1"/>
  <c r="Q50" i="11"/>
  <c r="P50" i="11"/>
  <c r="O50" i="11"/>
  <c r="N50" i="11"/>
  <c r="M50" i="11"/>
  <c r="L50" i="11"/>
  <c r="H50" i="11"/>
  <c r="Q49" i="11"/>
  <c r="P49" i="11"/>
  <c r="N49" i="11"/>
  <c r="M49" i="11"/>
  <c r="L49" i="11"/>
  <c r="H49" i="11"/>
  <c r="O49" i="11" s="1"/>
  <c r="Q48" i="11"/>
  <c r="P48" i="11"/>
  <c r="N48" i="11"/>
  <c r="M48" i="11"/>
  <c r="L48" i="11"/>
  <c r="H48" i="11"/>
  <c r="Q47" i="11"/>
  <c r="P47" i="11"/>
  <c r="N47" i="11"/>
  <c r="M47" i="11"/>
  <c r="L47" i="11"/>
  <c r="H47" i="11"/>
  <c r="O47" i="11" s="1"/>
  <c r="Q46" i="11"/>
  <c r="P46" i="11"/>
  <c r="N46" i="11"/>
  <c r="M46" i="11"/>
  <c r="L46" i="11"/>
  <c r="O46" i="11" s="1"/>
  <c r="H46" i="11"/>
  <c r="Q45" i="11"/>
  <c r="P45" i="11"/>
  <c r="N45" i="11"/>
  <c r="M45" i="11"/>
  <c r="L45" i="11"/>
  <c r="H45" i="11"/>
  <c r="O45" i="11" s="1"/>
  <c r="Q44" i="11"/>
  <c r="P44" i="11"/>
  <c r="N44" i="11"/>
  <c r="M44" i="11"/>
  <c r="L44" i="11"/>
  <c r="O44" i="11" s="1"/>
  <c r="H44" i="11"/>
  <c r="Q43" i="11"/>
  <c r="P43" i="11"/>
  <c r="O43" i="11"/>
  <c r="N43" i="11"/>
  <c r="M43" i="11"/>
  <c r="L43" i="11"/>
  <c r="H43" i="11"/>
  <c r="Q42" i="11"/>
  <c r="P42" i="11"/>
  <c r="N42" i="11"/>
  <c r="M42" i="11"/>
  <c r="L42" i="11"/>
  <c r="H42" i="11"/>
  <c r="O42" i="11" s="1"/>
  <c r="Q41" i="11"/>
  <c r="P41" i="11"/>
  <c r="O41" i="11"/>
  <c r="N41" i="11"/>
  <c r="M41" i="11"/>
  <c r="L41" i="11"/>
  <c r="H41" i="11"/>
  <c r="Q39" i="11"/>
  <c r="P39" i="11"/>
  <c r="N39" i="11"/>
  <c r="M39" i="11"/>
  <c r="L39" i="11"/>
  <c r="H39" i="11"/>
  <c r="O39" i="11" s="1"/>
  <c r="Q38" i="11"/>
  <c r="P38" i="11"/>
  <c r="N38" i="11"/>
  <c r="M38" i="11"/>
  <c r="L38" i="11"/>
  <c r="O38" i="11" s="1"/>
  <c r="H38" i="11"/>
  <c r="Q37" i="11"/>
  <c r="P37" i="11"/>
  <c r="N37" i="11"/>
  <c r="M37" i="11"/>
  <c r="L37" i="11"/>
  <c r="H37" i="11"/>
  <c r="O37" i="11" s="1"/>
  <c r="Q36" i="11"/>
  <c r="P36" i="11"/>
  <c r="O36" i="11"/>
  <c r="N36" i="11"/>
  <c r="M36" i="11"/>
  <c r="L36" i="11"/>
  <c r="H36" i="11"/>
  <c r="Q35" i="11"/>
  <c r="P35" i="11"/>
  <c r="O35" i="11"/>
  <c r="N35" i="11"/>
  <c r="M35" i="11"/>
  <c r="L35" i="11"/>
  <c r="H35" i="11"/>
  <c r="Q34" i="11"/>
  <c r="P34" i="11"/>
  <c r="N34" i="11"/>
  <c r="M34" i="11"/>
  <c r="K34" i="11"/>
  <c r="L34" i="11" s="1"/>
  <c r="O34" i="11" s="1"/>
  <c r="H34" i="11"/>
  <c r="Q32" i="11"/>
  <c r="P32" i="11"/>
  <c r="N32" i="11"/>
  <c r="M32" i="11"/>
  <c r="L32" i="11"/>
  <c r="H32" i="11"/>
  <c r="O32" i="11" s="1"/>
  <c r="Q31" i="11"/>
  <c r="P31" i="11"/>
  <c r="O31" i="11"/>
  <c r="N31" i="11"/>
  <c r="M31" i="11"/>
  <c r="L31" i="11"/>
  <c r="H31" i="11"/>
  <c r="Q30" i="11"/>
  <c r="P30" i="11"/>
  <c r="N30" i="11"/>
  <c r="M30" i="11"/>
  <c r="L30" i="11"/>
  <c r="H30" i="11"/>
  <c r="O30" i="11" s="1"/>
  <c r="Q29" i="11"/>
  <c r="P29" i="11"/>
  <c r="N29" i="11"/>
  <c r="M29" i="11"/>
  <c r="L29" i="11"/>
  <c r="H29" i="11"/>
  <c r="Q28" i="11"/>
  <c r="P28" i="11"/>
  <c r="N28" i="11"/>
  <c r="M28" i="11"/>
  <c r="L28" i="11"/>
  <c r="H28" i="11"/>
  <c r="O28" i="11" s="1"/>
  <c r="Q27" i="11"/>
  <c r="P27" i="11"/>
  <c r="N27" i="11"/>
  <c r="M27" i="11"/>
  <c r="L27" i="11"/>
  <c r="O27" i="11" s="1"/>
  <c r="H27" i="11"/>
  <c r="Q26" i="11"/>
  <c r="P26" i="11"/>
  <c r="O26" i="11"/>
  <c r="N26" i="11"/>
  <c r="M26" i="11"/>
  <c r="L26" i="11"/>
  <c r="H26" i="11"/>
  <c r="Q25" i="11"/>
  <c r="P25" i="11"/>
  <c r="N25" i="11"/>
  <c r="M25" i="11"/>
  <c r="L25" i="11"/>
  <c r="O25" i="11" s="1"/>
  <c r="H25" i="11"/>
  <c r="Q24" i="11"/>
  <c r="P24" i="11"/>
  <c r="O24" i="11"/>
  <c r="N24" i="11"/>
  <c r="M24" i="11"/>
  <c r="L24" i="11"/>
  <c r="H24" i="11"/>
  <c r="Q23" i="11"/>
  <c r="P23" i="11"/>
  <c r="N23" i="11"/>
  <c r="M23" i="11"/>
  <c r="L23" i="11"/>
  <c r="H23" i="11"/>
  <c r="O23" i="11" s="1"/>
  <c r="Q22" i="11"/>
  <c r="P22" i="11"/>
  <c r="N22" i="11"/>
  <c r="M22" i="11"/>
  <c r="L22" i="11"/>
  <c r="H22" i="11"/>
  <c r="O22" i="11" s="1"/>
  <c r="Q21" i="11"/>
  <c r="P21" i="11"/>
  <c r="N21" i="11"/>
  <c r="M21" i="11"/>
  <c r="L21" i="11"/>
  <c r="H21" i="11"/>
  <c r="O21" i="11" s="1"/>
  <c r="Q20" i="11"/>
  <c r="P20" i="11"/>
  <c r="N20" i="11"/>
  <c r="M20" i="11"/>
  <c r="L20" i="11"/>
  <c r="O20" i="11" s="1"/>
  <c r="H20" i="11"/>
  <c r="Q19" i="11"/>
  <c r="P19" i="11"/>
  <c r="O19" i="11"/>
  <c r="N19" i="11"/>
  <c r="M19" i="11"/>
  <c r="L19" i="11"/>
  <c r="H19" i="11"/>
  <c r="Q17" i="11"/>
  <c r="P17" i="11"/>
  <c r="N17" i="11"/>
  <c r="M17" i="11"/>
  <c r="L17" i="11"/>
  <c r="H17" i="11"/>
  <c r="O17" i="11" s="1"/>
  <c r="Q16" i="11"/>
  <c r="P16" i="11"/>
  <c r="O16" i="11"/>
  <c r="N16" i="11"/>
  <c r="M16" i="11"/>
  <c r="L16" i="11"/>
  <c r="H16" i="11"/>
  <c r="Q15" i="11"/>
  <c r="P15" i="11"/>
  <c r="N15" i="11"/>
  <c r="M15" i="11"/>
  <c r="L15" i="11"/>
  <c r="H15" i="11"/>
  <c r="O15" i="11" s="1"/>
  <c r="Q14" i="11"/>
  <c r="P14" i="11"/>
  <c r="N14" i="11"/>
  <c r="M14" i="11"/>
  <c r="L14" i="11"/>
  <c r="H14" i="11"/>
  <c r="O14" i="11" s="1"/>
  <c r="Q13" i="11"/>
  <c r="P13" i="11"/>
  <c r="N13" i="11"/>
  <c r="M13" i="11"/>
  <c r="L13" i="11"/>
  <c r="H13" i="11"/>
  <c r="K11" i="11"/>
  <c r="K10" i="11" s="1"/>
  <c r="K94" i="11" s="1"/>
  <c r="J11" i="11"/>
  <c r="I11" i="11"/>
  <c r="I10" i="11" s="1"/>
  <c r="I94" i="11" s="1"/>
  <c r="H11" i="11"/>
  <c r="G11" i="11"/>
  <c r="F11" i="11"/>
  <c r="E11" i="11"/>
  <c r="D11" i="11"/>
  <c r="J10" i="11"/>
  <c r="J94" i="11" s="1"/>
  <c r="G10" i="11"/>
  <c r="G94" i="11" s="1"/>
  <c r="E10" i="11"/>
  <c r="E94" i="11" s="1"/>
  <c r="F71" i="10"/>
  <c r="E71" i="10"/>
  <c r="D71" i="10"/>
  <c r="K70" i="10"/>
  <c r="J70" i="10"/>
  <c r="H70" i="10"/>
  <c r="C70" i="10"/>
  <c r="N68" i="10"/>
  <c r="C68" i="10" s="1"/>
  <c r="J68" i="10"/>
  <c r="K66" i="10"/>
  <c r="J66" i="10"/>
  <c r="I66" i="10"/>
  <c r="H66" i="10"/>
  <c r="K64" i="10"/>
  <c r="J64" i="10"/>
  <c r="I64" i="10"/>
  <c r="H64" i="10"/>
  <c r="K63" i="10"/>
  <c r="J63" i="10"/>
  <c r="I63" i="10"/>
  <c r="H63" i="10"/>
  <c r="K62" i="10"/>
  <c r="J62" i="10"/>
  <c r="I62" i="10"/>
  <c r="H62" i="10"/>
  <c r="A62" i="10"/>
  <c r="A63" i="10" s="1"/>
  <c r="A64" i="10" s="1"/>
  <c r="M61" i="10"/>
  <c r="K61" i="10"/>
  <c r="J61" i="10"/>
  <c r="I61" i="10"/>
  <c r="H61" i="10"/>
  <c r="A61" i="10"/>
  <c r="Q60" i="10"/>
  <c r="S60" i="10" s="1"/>
  <c r="K60" i="10"/>
  <c r="J60" i="10"/>
  <c r="I60" i="10"/>
  <c r="H60" i="10"/>
  <c r="K57" i="10"/>
  <c r="J57" i="10"/>
  <c r="I57" i="10"/>
  <c r="H57" i="10"/>
  <c r="M56" i="10"/>
  <c r="K56" i="10"/>
  <c r="J56" i="10"/>
  <c r="I56" i="10"/>
  <c r="H56" i="10"/>
  <c r="M55" i="10"/>
  <c r="K55" i="10"/>
  <c r="J55" i="10"/>
  <c r="I55" i="10"/>
  <c r="H55" i="10"/>
  <c r="M54" i="10"/>
  <c r="K54" i="10"/>
  <c r="J54" i="10"/>
  <c r="I54" i="10"/>
  <c r="H54" i="10"/>
  <c r="M53" i="10"/>
  <c r="K53" i="10"/>
  <c r="J53" i="10"/>
  <c r="I53" i="10"/>
  <c r="H53" i="10"/>
  <c r="M52" i="10"/>
  <c r="K52" i="10"/>
  <c r="J52" i="10"/>
  <c r="I52" i="10"/>
  <c r="H52" i="10"/>
  <c r="M51" i="10"/>
  <c r="K51" i="10"/>
  <c r="J51" i="10"/>
  <c r="I51" i="10"/>
  <c r="H51" i="10"/>
  <c r="M50" i="10"/>
  <c r="K50" i="10"/>
  <c r="J50" i="10"/>
  <c r="I50" i="10"/>
  <c r="H50" i="10"/>
  <c r="M49" i="10"/>
  <c r="K49" i="10"/>
  <c r="J49" i="10"/>
  <c r="I49" i="10"/>
  <c r="H49" i="10"/>
  <c r="M48" i="10"/>
  <c r="K48" i="10"/>
  <c r="J48" i="10"/>
  <c r="I48" i="10"/>
  <c r="H48" i="10"/>
  <c r="K47" i="10"/>
  <c r="J47" i="10"/>
  <c r="I47" i="10"/>
  <c r="H47" i="10"/>
  <c r="M46" i="10"/>
  <c r="K46" i="10"/>
  <c r="J46" i="10"/>
  <c r="I46" i="10"/>
  <c r="H46" i="10"/>
  <c r="M45" i="10"/>
  <c r="O45" i="10" s="1"/>
  <c r="P45" i="10" s="1"/>
  <c r="K45" i="10"/>
  <c r="J45" i="10"/>
  <c r="I45" i="10"/>
  <c r="H45" i="10"/>
  <c r="K44" i="10"/>
  <c r="J44" i="10"/>
  <c r="I44" i="10"/>
  <c r="F44" i="10"/>
  <c r="H44" i="10" s="1"/>
  <c r="A44" i="10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M43" i="10"/>
  <c r="K43" i="10"/>
  <c r="J43" i="10"/>
  <c r="I43" i="10"/>
  <c r="H43" i="10"/>
  <c r="K42" i="10"/>
  <c r="J42" i="10"/>
  <c r="I42" i="10"/>
  <c r="H42" i="10"/>
  <c r="M41" i="10"/>
  <c r="K41" i="10"/>
  <c r="J41" i="10"/>
  <c r="I41" i="10"/>
  <c r="H41" i="10"/>
  <c r="K40" i="10"/>
  <c r="J40" i="10"/>
  <c r="I40" i="10"/>
  <c r="H40" i="10"/>
  <c r="A40" i="10"/>
  <c r="A41" i="10" s="1"/>
  <c r="A42" i="10" s="1"/>
  <c r="A43" i="10" s="1"/>
  <c r="K39" i="10"/>
  <c r="J39" i="10"/>
  <c r="I39" i="10"/>
  <c r="H39" i="10"/>
  <c r="K37" i="10"/>
  <c r="J37" i="10"/>
  <c r="I37" i="10"/>
  <c r="G37" i="10"/>
  <c r="G71" i="10" s="1"/>
  <c r="K36" i="10"/>
  <c r="J36" i="10"/>
  <c r="I36" i="10"/>
  <c r="H36" i="10"/>
  <c r="F36" i="10"/>
  <c r="K35" i="10"/>
  <c r="J35" i="10"/>
  <c r="I35" i="10"/>
  <c r="H35" i="10"/>
  <c r="K34" i="10"/>
  <c r="J34" i="10"/>
  <c r="I34" i="10"/>
  <c r="H34" i="10"/>
  <c r="M33" i="10"/>
  <c r="K33" i="10"/>
  <c r="J33" i="10"/>
  <c r="I33" i="10"/>
  <c r="H33" i="10"/>
  <c r="M31" i="10"/>
  <c r="K31" i="10"/>
  <c r="J31" i="10"/>
  <c r="I31" i="10"/>
  <c r="H31" i="10"/>
  <c r="M30" i="10"/>
  <c r="K30" i="10"/>
  <c r="J30" i="10"/>
  <c r="I30" i="10"/>
  <c r="H30" i="10"/>
  <c r="M29" i="10"/>
  <c r="K29" i="10"/>
  <c r="J29" i="10"/>
  <c r="I29" i="10"/>
  <c r="H29" i="10"/>
  <c r="K28" i="10"/>
  <c r="J28" i="10"/>
  <c r="I28" i="10"/>
  <c r="H28" i="10"/>
  <c r="M27" i="10"/>
  <c r="K27" i="10"/>
  <c r="J27" i="10"/>
  <c r="I27" i="10"/>
  <c r="H27" i="10"/>
  <c r="K26" i="10"/>
  <c r="J26" i="10"/>
  <c r="I26" i="10"/>
  <c r="H26" i="10"/>
  <c r="K25" i="10"/>
  <c r="J25" i="10"/>
  <c r="I25" i="10"/>
  <c r="H25" i="10"/>
  <c r="J24" i="10"/>
  <c r="F24" i="10"/>
  <c r="I24" i="10" s="1"/>
  <c r="M23" i="10"/>
  <c r="K23" i="10"/>
  <c r="J23" i="10"/>
  <c r="I23" i="10"/>
  <c r="H23" i="10"/>
  <c r="K22" i="10"/>
  <c r="J22" i="10"/>
  <c r="I22" i="10"/>
  <c r="H22" i="10"/>
  <c r="F22" i="10"/>
  <c r="K21" i="10"/>
  <c r="J21" i="10"/>
  <c r="I21" i="10"/>
  <c r="H21" i="10"/>
  <c r="K20" i="10"/>
  <c r="J20" i="10"/>
  <c r="I20" i="10"/>
  <c r="H20" i="10"/>
  <c r="M19" i="10"/>
  <c r="K19" i="10"/>
  <c r="J19" i="10"/>
  <c r="I19" i="10"/>
  <c r="H19" i="10"/>
  <c r="A19" i="10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K18" i="10"/>
  <c r="J18" i="10"/>
  <c r="I18" i="10"/>
  <c r="H18" i="10"/>
  <c r="I17" i="10"/>
  <c r="Q16" i="10"/>
  <c r="O16" i="10"/>
  <c r="P16" i="10" s="1"/>
  <c r="M16" i="10"/>
  <c r="K16" i="10"/>
  <c r="J16" i="10"/>
  <c r="I16" i="10"/>
  <c r="H16" i="10"/>
  <c r="K15" i="10"/>
  <c r="J15" i="10"/>
  <c r="I15" i="10"/>
  <c r="H15" i="10"/>
  <c r="M14" i="10"/>
  <c r="K14" i="10"/>
  <c r="J14" i="10"/>
  <c r="I14" i="10"/>
  <c r="H14" i="10"/>
  <c r="C14" i="10"/>
  <c r="M13" i="10"/>
  <c r="K13" i="10"/>
  <c r="J13" i="10"/>
  <c r="I13" i="10"/>
  <c r="H13" i="10"/>
  <c r="K12" i="10"/>
  <c r="J12" i="10"/>
  <c r="I12" i="10"/>
  <c r="H12" i="10"/>
  <c r="K73" i="9"/>
  <c r="J73" i="9"/>
  <c r="I73" i="9"/>
  <c r="G73" i="9"/>
  <c r="F73" i="9"/>
  <c r="E73" i="9"/>
  <c r="D73" i="9"/>
  <c r="C73" i="9"/>
  <c r="H57" i="9"/>
  <c r="H56" i="9"/>
  <c r="H55" i="9"/>
  <c r="H43" i="9"/>
  <c r="H37" i="9"/>
  <c r="K34" i="9"/>
  <c r="H34" i="9"/>
  <c r="H29" i="9"/>
  <c r="H25" i="9"/>
  <c r="H23" i="9"/>
  <c r="H19" i="9"/>
  <c r="E90" i="8"/>
  <c r="M89" i="8"/>
  <c r="L89" i="8"/>
  <c r="O89" i="8" s="1"/>
  <c r="G89" i="8"/>
  <c r="N89" i="8" s="1"/>
  <c r="N88" i="8"/>
  <c r="M88" i="8"/>
  <c r="L88" i="8"/>
  <c r="O88" i="8" s="1"/>
  <c r="G88" i="8"/>
  <c r="M87" i="8"/>
  <c r="K87" i="8"/>
  <c r="J87" i="8"/>
  <c r="I87" i="8"/>
  <c r="H87" i="8"/>
  <c r="F87" i="8"/>
  <c r="E87" i="8"/>
  <c r="D87" i="8"/>
  <c r="N86" i="8"/>
  <c r="M86" i="8"/>
  <c r="H86" i="8"/>
  <c r="N85" i="8"/>
  <c r="M85" i="8"/>
  <c r="L85" i="8"/>
  <c r="O85" i="8" s="1"/>
  <c r="H85" i="8"/>
  <c r="O84" i="8"/>
  <c r="N84" i="8"/>
  <c r="M84" i="8"/>
  <c r="L84" i="8"/>
  <c r="H84" i="8"/>
  <c r="N83" i="8"/>
  <c r="M83" i="8"/>
  <c r="L83" i="8"/>
  <c r="O83" i="8" s="1"/>
  <c r="H83" i="8"/>
  <c r="D83" i="8"/>
  <c r="M82" i="8"/>
  <c r="L82" i="8"/>
  <c r="G82" i="8"/>
  <c r="N81" i="8"/>
  <c r="M81" i="8"/>
  <c r="L81" i="8"/>
  <c r="H81" i="8"/>
  <c r="O81" i="8" s="1"/>
  <c r="M80" i="8"/>
  <c r="K80" i="8"/>
  <c r="J80" i="8"/>
  <c r="I80" i="8"/>
  <c r="F80" i="8"/>
  <c r="E80" i="8"/>
  <c r="D80" i="8"/>
  <c r="Q79" i="8"/>
  <c r="P79" i="8"/>
  <c r="N79" i="8"/>
  <c r="N78" i="8" s="1"/>
  <c r="M79" i="8"/>
  <c r="M78" i="8" s="1"/>
  <c r="L79" i="8"/>
  <c r="H79" i="8"/>
  <c r="L78" i="8"/>
  <c r="K78" i="8"/>
  <c r="J78" i="8"/>
  <c r="I78" i="8"/>
  <c r="G78" i="8"/>
  <c r="F78" i="8"/>
  <c r="E78" i="8"/>
  <c r="D78" i="8"/>
  <c r="Q78" i="8" s="1"/>
  <c r="Q77" i="8"/>
  <c r="P77" i="8"/>
  <c r="O77" i="8"/>
  <c r="N77" i="8"/>
  <c r="M77" i="8"/>
  <c r="L77" i="8"/>
  <c r="H77" i="8"/>
  <c r="Q76" i="8"/>
  <c r="P76" i="8"/>
  <c r="N76" i="8"/>
  <c r="M76" i="8"/>
  <c r="L76" i="8"/>
  <c r="O76" i="8" s="1"/>
  <c r="Q75" i="8"/>
  <c r="P75" i="8"/>
  <c r="N75" i="8"/>
  <c r="M75" i="8"/>
  <c r="L75" i="8"/>
  <c r="O75" i="8" s="1"/>
  <c r="Q74" i="8"/>
  <c r="P74" i="8"/>
  <c r="N74" i="8"/>
  <c r="M74" i="8"/>
  <c r="L74" i="8"/>
  <c r="O74" i="8" s="1"/>
  <c r="Q73" i="8"/>
  <c r="P73" i="8"/>
  <c r="O73" i="8"/>
  <c r="N73" i="8"/>
  <c r="M73" i="8"/>
  <c r="L73" i="8"/>
  <c r="Q72" i="8"/>
  <c r="P72" i="8"/>
  <c r="N72" i="8"/>
  <c r="M72" i="8"/>
  <c r="L72" i="8"/>
  <c r="O72" i="8" s="1"/>
  <c r="Q71" i="8"/>
  <c r="P71" i="8"/>
  <c r="N71" i="8"/>
  <c r="M71" i="8"/>
  <c r="L71" i="8"/>
  <c r="O71" i="8" s="1"/>
  <c r="P70" i="8"/>
  <c r="M70" i="8"/>
  <c r="L70" i="8"/>
  <c r="L66" i="8" s="1"/>
  <c r="G70" i="8"/>
  <c r="N69" i="8"/>
  <c r="M69" i="8"/>
  <c r="L69" i="8"/>
  <c r="H69" i="8"/>
  <c r="Q68" i="8"/>
  <c r="P68" i="8"/>
  <c r="N68" i="8"/>
  <c r="M68" i="8"/>
  <c r="L68" i="8"/>
  <c r="H68" i="8"/>
  <c r="O68" i="8" s="1"/>
  <c r="G68" i="8"/>
  <c r="Q67" i="8"/>
  <c r="P67" i="8"/>
  <c r="N67" i="8"/>
  <c r="M67" i="8"/>
  <c r="L67" i="8"/>
  <c r="H67" i="8"/>
  <c r="O67" i="8" s="1"/>
  <c r="G67" i="8"/>
  <c r="M66" i="8"/>
  <c r="K66" i="8"/>
  <c r="J66" i="8"/>
  <c r="I66" i="8"/>
  <c r="G66" i="8"/>
  <c r="F66" i="8"/>
  <c r="E66" i="8"/>
  <c r="D66" i="8"/>
  <c r="Q66" i="8" s="1"/>
  <c r="Q65" i="8"/>
  <c r="N65" i="8"/>
  <c r="M65" i="8"/>
  <c r="L65" i="8"/>
  <c r="O65" i="8" s="1"/>
  <c r="Q64" i="8"/>
  <c r="P64" i="8"/>
  <c r="N64" i="8"/>
  <c r="M64" i="8"/>
  <c r="L64" i="8"/>
  <c r="H64" i="8"/>
  <c r="O64" i="8" s="1"/>
  <c r="Q63" i="8"/>
  <c r="P63" i="8"/>
  <c r="O63" i="8"/>
  <c r="N63" i="8"/>
  <c r="M63" i="8"/>
  <c r="L63" i="8"/>
  <c r="H63" i="8"/>
  <c r="Q62" i="8"/>
  <c r="P62" i="8"/>
  <c r="N62" i="8"/>
  <c r="M62" i="8"/>
  <c r="L62" i="8"/>
  <c r="H62" i="8"/>
  <c r="O62" i="8" s="1"/>
  <c r="Q61" i="8"/>
  <c r="P61" i="8"/>
  <c r="O61" i="8"/>
  <c r="N61" i="8"/>
  <c r="M61" i="8"/>
  <c r="M59" i="8" s="1"/>
  <c r="L61" i="8"/>
  <c r="H61" i="8"/>
  <c r="Q60" i="8"/>
  <c r="P60" i="8"/>
  <c r="N60" i="8"/>
  <c r="M60" i="8"/>
  <c r="L60" i="8"/>
  <c r="H60" i="8"/>
  <c r="K59" i="8"/>
  <c r="K10" i="8" s="1"/>
  <c r="K90" i="8" s="1"/>
  <c r="J59" i="8"/>
  <c r="I59" i="8"/>
  <c r="I10" i="8" s="1"/>
  <c r="I90" i="8" s="1"/>
  <c r="H59" i="8"/>
  <c r="G59" i="8"/>
  <c r="F59" i="8"/>
  <c r="E59" i="8"/>
  <c r="D59" i="8"/>
  <c r="Q57" i="8"/>
  <c r="P57" i="8"/>
  <c r="O57" i="8"/>
  <c r="N57" i="8"/>
  <c r="M57" i="8"/>
  <c r="L57" i="8"/>
  <c r="H57" i="8"/>
  <c r="Q56" i="8"/>
  <c r="P56" i="8"/>
  <c r="N56" i="8"/>
  <c r="M56" i="8"/>
  <c r="L56" i="8"/>
  <c r="H56" i="8"/>
  <c r="O56" i="8" s="1"/>
  <c r="Q55" i="8"/>
  <c r="P55" i="8"/>
  <c r="O55" i="8"/>
  <c r="N55" i="8"/>
  <c r="M55" i="8"/>
  <c r="L55" i="8"/>
  <c r="H55" i="8"/>
  <c r="Q54" i="8"/>
  <c r="P54" i="8"/>
  <c r="N54" i="8"/>
  <c r="M54" i="8"/>
  <c r="L54" i="8"/>
  <c r="O54" i="8" s="1"/>
  <c r="H54" i="8"/>
  <c r="Q53" i="8"/>
  <c r="P53" i="8"/>
  <c r="N53" i="8"/>
  <c r="M53" i="8"/>
  <c r="L53" i="8"/>
  <c r="H53" i="8"/>
  <c r="O53" i="8" s="1"/>
  <c r="Q52" i="8"/>
  <c r="P52" i="8"/>
  <c r="N52" i="8"/>
  <c r="M52" i="8"/>
  <c r="L52" i="8"/>
  <c r="O52" i="8" s="1"/>
  <c r="H52" i="8"/>
  <c r="Q51" i="8"/>
  <c r="P51" i="8"/>
  <c r="N51" i="8"/>
  <c r="M51" i="8"/>
  <c r="L51" i="8"/>
  <c r="H51" i="8"/>
  <c r="O51" i="8" s="1"/>
  <c r="Q50" i="8"/>
  <c r="P50" i="8"/>
  <c r="O50" i="8"/>
  <c r="N50" i="8"/>
  <c r="M50" i="8"/>
  <c r="H50" i="8"/>
  <c r="Q49" i="8"/>
  <c r="P49" i="8"/>
  <c r="N49" i="8"/>
  <c r="M49" i="8"/>
  <c r="L49" i="8"/>
  <c r="H49" i="8"/>
  <c r="O49" i="8" s="1"/>
  <c r="Q48" i="8"/>
  <c r="P48" i="8"/>
  <c r="O48" i="8"/>
  <c r="N48" i="8"/>
  <c r="M48" i="8"/>
  <c r="L48" i="8"/>
  <c r="H48" i="8"/>
  <c r="Q47" i="8"/>
  <c r="P47" i="8"/>
  <c r="N47" i="8"/>
  <c r="M47" i="8"/>
  <c r="L47" i="8"/>
  <c r="O47" i="8" s="1"/>
  <c r="H47" i="8"/>
  <c r="Q46" i="8"/>
  <c r="P46" i="8"/>
  <c r="N46" i="8"/>
  <c r="M46" i="8"/>
  <c r="L46" i="8"/>
  <c r="H46" i="8"/>
  <c r="O46" i="8" s="1"/>
  <c r="Q45" i="8"/>
  <c r="P45" i="8"/>
  <c r="N45" i="8"/>
  <c r="M45" i="8"/>
  <c r="L45" i="8"/>
  <c r="O45" i="8" s="1"/>
  <c r="H45" i="8"/>
  <c r="Q44" i="8"/>
  <c r="P44" i="8"/>
  <c r="N44" i="8"/>
  <c r="M44" i="8"/>
  <c r="L44" i="8"/>
  <c r="H44" i="8"/>
  <c r="O44" i="8" s="1"/>
  <c r="Q43" i="8"/>
  <c r="P43" i="8"/>
  <c r="N43" i="8"/>
  <c r="M43" i="8"/>
  <c r="L43" i="8"/>
  <c r="H43" i="8"/>
  <c r="O43" i="8" s="1"/>
  <c r="Q42" i="8"/>
  <c r="P42" i="8"/>
  <c r="O42" i="8"/>
  <c r="N42" i="8"/>
  <c r="M42" i="8"/>
  <c r="L42" i="8"/>
  <c r="H42" i="8"/>
  <c r="Q41" i="8"/>
  <c r="P41" i="8"/>
  <c r="N41" i="8"/>
  <c r="M41" i="8"/>
  <c r="L41" i="8"/>
  <c r="H41" i="8"/>
  <c r="O41" i="8" s="1"/>
  <c r="Q40" i="8"/>
  <c r="P40" i="8"/>
  <c r="O40" i="8"/>
  <c r="N40" i="8"/>
  <c r="M40" i="8"/>
  <c r="L40" i="8"/>
  <c r="H40" i="8"/>
  <c r="Q38" i="8"/>
  <c r="P38" i="8"/>
  <c r="N38" i="8"/>
  <c r="M38" i="8"/>
  <c r="L38" i="8"/>
  <c r="O38" i="8" s="1"/>
  <c r="H38" i="8"/>
  <c r="Q37" i="8"/>
  <c r="P37" i="8"/>
  <c r="N37" i="8"/>
  <c r="M37" i="8"/>
  <c r="L37" i="8"/>
  <c r="H37" i="8"/>
  <c r="O37" i="8" s="1"/>
  <c r="Q36" i="8"/>
  <c r="P36" i="8"/>
  <c r="N36" i="8"/>
  <c r="M36" i="8"/>
  <c r="L36" i="8"/>
  <c r="O36" i="8" s="1"/>
  <c r="H36" i="8"/>
  <c r="Q35" i="8"/>
  <c r="P35" i="8"/>
  <c r="N35" i="8"/>
  <c r="M35" i="8"/>
  <c r="L35" i="8"/>
  <c r="H35" i="8"/>
  <c r="O35" i="8" s="1"/>
  <c r="Q34" i="8"/>
  <c r="P34" i="8"/>
  <c r="N34" i="8"/>
  <c r="M34" i="8"/>
  <c r="L34" i="8"/>
  <c r="H34" i="8"/>
  <c r="O34" i="8" s="1"/>
  <c r="Q33" i="8"/>
  <c r="P33" i="8"/>
  <c r="O33" i="8"/>
  <c r="N33" i="8"/>
  <c r="M33" i="8"/>
  <c r="L33" i="8"/>
  <c r="H33" i="8"/>
  <c r="Q31" i="8"/>
  <c r="P31" i="8"/>
  <c r="N31" i="8"/>
  <c r="M31" i="8"/>
  <c r="L31" i="8"/>
  <c r="H31" i="8"/>
  <c r="O31" i="8" s="1"/>
  <c r="Q30" i="8"/>
  <c r="P30" i="8"/>
  <c r="O30" i="8"/>
  <c r="N30" i="8"/>
  <c r="M30" i="8"/>
  <c r="L30" i="8"/>
  <c r="H30" i="8"/>
  <c r="Q29" i="8"/>
  <c r="P29" i="8"/>
  <c r="N29" i="8"/>
  <c r="M29" i="8"/>
  <c r="L29" i="8"/>
  <c r="O29" i="8" s="1"/>
  <c r="H29" i="8"/>
  <c r="Q28" i="8"/>
  <c r="P28" i="8"/>
  <c r="N28" i="8"/>
  <c r="M28" i="8"/>
  <c r="L28" i="8"/>
  <c r="H28" i="8"/>
  <c r="O28" i="8" s="1"/>
  <c r="Q27" i="8"/>
  <c r="P27" i="8"/>
  <c r="N27" i="8"/>
  <c r="M27" i="8"/>
  <c r="L27" i="8"/>
  <c r="H27" i="8"/>
  <c r="Q26" i="8"/>
  <c r="P26" i="8"/>
  <c r="N26" i="8"/>
  <c r="M26" i="8"/>
  <c r="L26" i="8"/>
  <c r="H26" i="8"/>
  <c r="O26" i="8" s="1"/>
  <c r="Q25" i="8"/>
  <c r="P25" i="8"/>
  <c r="N25" i="8"/>
  <c r="M25" i="8"/>
  <c r="L25" i="8"/>
  <c r="H25" i="8"/>
  <c r="O25" i="8" s="1"/>
  <c r="Q24" i="8"/>
  <c r="P24" i="8"/>
  <c r="O24" i="8"/>
  <c r="N24" i="8"/>
  <c r="M24" i="8"/>
  <c r="L24" i="8"/>
  <c r="H24" i="8"/>
  <c r="Q23" i="8"/>
  <c r="P23" i="8"/>
  <c r="N23" i="8"/>
  <c r="M23" i="8"/>
  <c r="L23" i="8"/>
  <c r="H23" i="8"/>
  <c r="O23" i="8" s="1"/>
  <c r="Q22" i="8"/>
  <c r="P22" i="8"/>
  <c r="O22" i="8"/>
  <c r="N22" i="8"/>
  <c r="M22" i="8"/>
  <c r="L22" i="8"/>
  <c r="H22" i="8"/>
  <c r="Q21" i="8"/>
  <c r="P21" i="8"/>
  <c r="N21" i="8"/>
  <c r="M21" i="8"/>
  <c r="L21" i="8"/>
  <c r="O21" i="8" s="1"/>
  <c r="H21" i="8"/>
  <c r="Q20" i="8"/>
  <c r="P20" i="8"/>
  <c r="N20" i="8"/>
  <c r="M20" i="8"/>
  <c r="L20" i="8"/>
  <c r="H20" i="8"/>
  <c r="O20" i="8" s="1"/>
  <c r="Q19" i="8"/>
  <c r="P19" i="8"/>
  <c r="N19" i="8"/>
  <c r="M19" i="8"/>
  <c r="L19" i="8"/>
  <c r="O19" i="8" s="1"/>
  <c r="H19" i="8"/>
  <c r="Q18" i="8"/>
  <c r="P18" i="8"/>
  <c r="N18" i="8"/>
  <c r="M18" i="8"/>
  <c r="L18" i="8"/>
  <c r="H18" i="8"/>
  <c r="O18" i="8" s="1"/>
  <c r="Q16" i="8"/>
  <c r="P16" i="8"/>
  <c r="N16" i="8"/>
  <c r="M16" i="8"/>
  <c r="L16" i="8"/>
  <c r="H16" i="8"/>
  <c r="O16" i="8" s="1"/>
  <c r="Q15" i="8"/>
  <c r="P15" i="8"/>
  <c r="O15" i="8"/>
  <c r="N15" i="8"/>
  <c r="M15" i="8"/>
  <c r="L15" i="8"/>
  <c r="H15" i="8"/>
  <c r="Q14" i="8"/>
  <c r="P14" i="8"/>
  <c r="N14" i="8"/>
  <c r="M14" i="8"/>
  <c r="L14" i="8"/>
  <c r="H14" i="8"/>
  <c r="Q13" i="8"/>
  <c r="P13" i="8"/>
  <c r="O13" i="8"/>
  <c r="N13" i="8"/>
  <c r="M13" i="8"/>
  <c r="L13" i="8"/>
  <c r="H13" i="8"/>
  <c r="K11" i="8"/>
  <c r="J11" i="8"/>
  <c r="J10" i="8" s="1"/>
  <c r="J90" i="8" s="1"/>
  <c r="I11" i="8"/>
  <c r="G11" i="8"/>
  <c r="G10" i="8" s="1"/>
  <c r="F11" i="8"/>
  <c r="E11" i="8"/>
  <c r="E10" i="8" s="1"/>
  <c r="D11" i="8"/>
  <c r="D10" i="8" s="1"/>
  <c r="D90" i="8" s="1"/>
  <c r="F10" i="8"/>
  <c r="F90" i="8" s="1"/>
  <c r="V90" i="8" s="1"/>
  <c r="F67" i="7"/>
  <c r="E67" i="7"/>
  <c r="D67" i="7"/>
  <c r="N66" i="7"/>
  <c r="J66" i="7"/>
  <c r="C66" i="7"/>
  <c r="K64" i="7"/>
  <c r="J64" i="7"/>
  <c r="I64" i="7"/>
  <c r="K62" i="7"/>
  <c r="J62" i="7"/>
  <c r="I62" i="7"/>
  <c r="H62" i="7"/>
  <c r="K61" i="7"/>
  <c r="J61" i="7"/>
  <c r="I61" i="7"/>
  <c r="H61" i="7"/>
  <c r="K60" i="7"/>
  <c r="J60" i="7"/>
  <c r="I60" i="7"/>
  <c r="H60" i="7"/>
  <c r="A60" i="7"/>
  <c r="A61" i="7" s="1"/>
  <c r="A62" i="7" s="1"/>
  <c r="M59" i="7"/>
  <c r="K59" i="7"/>
  <c r="J59" i="7"/>
  <c r="I59" i="7"/>
  <c r="H59" i="7"/>
  <c r="A59" i="7"/>
  <c r="Q58" i="7"/>
  <c r="S58" i="7" s="1"/>
  <c r="K58" i="7"/>
  <c r="J58" i="7"/>
  <c r="I58" i="7"/>
  <c r="H58" i="7"/>
  <c r="K55" i="7"/>
  <c r="J55" i="7"/>
  <c r="I55" i="7"/>
  <c r="H55" i="7"/>
  <c r="M54" i="7"/>
  <c r="K54" i="7"/>
  <c r="J54" i="7"/>
  <c r="I54" i="7"/>
  <c r="H54" i="7"/>
  <c r="G54" i="7"/>
  <c r="M53" i="7"/>
  <c r="K53" i="7"/>
  <c r="J53" i="7"/>
  <c r="I53" i="7"/>
  <c r="G53" i="7"/>
  <c r="H53" i="7" s="1"/>
  <c r="M52" i="7"/>
  <c r="K52" i="7"/>
  <c r="J52" i="7"/>
  <c r="I52" i="7"/>
  <c r="G52" i="7"/>
  <c r="H52" i="7" s="1"/>
  <c r="M51" i="7"/>
  <c r="K51" i="7"/>
  <c r="J51" i="7"/>
  <c r="I51" i="7"/>
  <c r="H51" i="7"/>
  <c r="G51" i="7"/>
  <c r="M50" i="7"/>
  <c r="K50" i="7"/>
  <c r="J50" i="7"/>
  <c r="I50" i="7"/>
  <c r="G50" i="7"/>
  <c r="H50" i="7" s="1"/>
  <c r="M49" i="7"/>
  <c r="K49" i="7"/>
  <c r="J49" i="7"/>
  <c r="I49" i="7"/>
  <c r="H49" i="7"/>
  <c r="G49" i="7"/>
  <c r="M48" i="7"/>
  <c r="K48" i="7"/>
  <c r="J48" i="7"/>
  <c r="I48" i="7"/>
  <c r="H48" i="7"/>
  <c r="G48" i="7"/>
  <c r="M47" i="7"/>
  <c r="K47" i="7"/>
  <c r="J47" i="7"/>
  <c r="I47" i="7"/>
  <c r="G47" i="7"/>
  <c r="H47" i="7" s="1"/>
  <c r="M46" i="7"/>
  <c r="K46" i="7"/>
  <c r="J46" i="7"/>
  <c r="I46" i="7"/>
  <c r="H46" i="7"/>
  <c r="G46" i="7"/>
  <c r="K45" i="7"/>
  <c r="J45" i="7"/>
  <c r="I45" i="7"/>
  <c r="H45" i="7"/>
  <c r="M44" i="7"/>
  <c r="K44" i="7"/>
  <c r="J44" i="7"/>
  <c r="I44" i="7"/>
  <c r="G44" i="7"/>
  <c r="H44" i="7" s="1"/>
  <c r="M43" i="7"/>
  <c r="O43" i="7" s="1"/>
  <c r="Q43" i="7" s="1"/>
  <c r="K43" i="7"/>
  <c r="J43" i="7"/>
  <c r="I43" i="7"/>
  <c r="H43" i="7"/>
  <c r="M42" i="7"/>
  <c r="K42" i="7"/>
  <c r="J42" i="7"/>
  <c r="I42" i="7"/>
  <c r="G42" i="7"/>
  <c r="H42" i="7" s="1"/>
  <c r="K41" i="7"/>
  <c r="J41" i="7"/>
  <c r="I41" i="7"/>
  <c r="H41" i="7"/>
  <c r="M40" i="7"/>
  <c r="K40" i="7"/>
  <c r="J40" i="7"/>
  <c r="I40" i="7"/>
  <c r="H40" i="7"/>
  <c r="G40" i="7"/>
  <c r="A40" i="7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K39" i="7"/>
  <c r="J39" i="7"/>
  <c r="I39" i="7"/>
  <c r="H39" i="7"/>
  <c r="A39" i="7"/>
  <c r="K38" i="7"/>
  <c r="J38" i="7"/>
  <c r="I38" i="7"/>
  <c r="H38" i="7"/>
  <c r="K36" i="7"/>
  <c r="J36" i="7"/>
  <c r="I36" i="7"/>
  <c r="H36" i="7"/>
  <c r="K35" i="7"/>
  <c r="J35" i="7"/>
  <c r="I35" i="7"/>
  <c r="H35" i="7"/>
  <c r="K34" i="7"/>
  <c r="J34" i="7"/>
  <c r="K33" i="7"/>
  <c r="J33" i="7"/>
  <c r="M32" i="7"/>
  <c r="K32" i="7"/>
  <c r="J32" i="7"/>
  <c r="I32" i="7"/>
  <c r="G32" i="7"/>
  <c r="H32" i="7" s="1"/>
  <c r="M30" i="7"/>
  <c r="K30" i="7"/>
  <c r="J30" i="7"/>
  <c r="I30" i="7"/>
  <c r="H30" i="7"/>
  <c r="M29" i="7"/>
  <c r="K29" i="7"/>
  <c r="J29" i="7"/>
  <c r="I29" i="7"/>
  <c r="H29" i="7"/>
  <c r="M28" i="7"/>
  <c r="K28" i="7"/>
  <c r="J28" i="7"/>
  <c r="I28" i="7"/>
  <c r="G28" i="7"/>
  <c r="H28" i="7" s="1"/>
  <c r="K27" i="7"/>
  <c r="J27" i="7"/>
  <c r="I27" i="7"/>
  <c r="H27" i="7"/>
  <c r="M26" i="7"/>
  <c r="K26" i="7"/>
  <c r="J26" i="7"/>
  <c r="I26" i="7"/>
  <c r="G26" i="7"/>
  <c r="H26" i="7" s="1"/>
  <c r="K25" i="7"/>
  <c r="J25" i="7"/>
  <c r="I25" i="7"/>
  <c r="H25" i="7"/>
  <c r="K24" i="7"/>
  <c r="J24" i="7"/>
  <c r="I24" i="7"/>
  <c r="H24" i="7"/>
  <c r="K23" i="7"/>
  <c r="J23" i="7"/>
  <c r="I23" i="7"/>
  <c r="G23" i="7"/>
  <c r="H23" i="7" s="1"/>
  <c r="M22" i="7"/>
  <c r="K22" i="7"/>
  <c r="J22" i="7"/>
  <c r="I22" i="7"/>
  <c r="G22" i="7"/>
  <c r="H22" i="7" s="1"/>
  <c r="K21" i="7"/>
  <c r="J21" i="7"/>
  <c r="I21" i="7"/>
  <c r="H21" i="7"/>
  <c r="A21" i="7"/>
  <c r="A22" i="7" s="1"/>
  <c r="A23" i="7" s="1"/>
  <c r="A24" i="7" s="1"/>
  <c r="A25" i="7" s="1"/>
  <c r="A26" i="7" s="1"/>
  <c r="A27" i="7" s="1"/>
  <c r="A28" i="7" s="1"/>
  <c r="A29" i="7" s="1"/>
  <c r="A30" i="7" s="1"/>
  <c r="K20" i="7"/>
  <c r="J20" i="7"/>
  <c r="I20" i="7"/>
  <c r="H20" i="7"/>
  <c r="K19" i="7"/>
  <c r="J19" i="7"/>
  <c r="I19" i="7"/>
  <c r="H19" i="7"/>
  <c r="A19" i="7"/>
  <c r="A20" i="7" s="1"/>
  <c r="M18" i="7"/>
  <c r="K18" i="7"/>
  <c r="J18" i="7"/>
  <c r="I18" i="7"/>
  <c r="G18" i="7"/>
  <c r="H18" i="7" s="1"/>
  <c r="A18" i="7"/>
  <c r="K17" i="7"/>
  <c r="J17" i="7"/>
  <c r="H17" i="7"/>
  <c r="I17" i="7" s="1"/>
  <c r="I16" i="7"/>
  <c r="M15" i="7"/>
  <c r="O15" i="7" s="1"/>
  <c r="K15" i="7"/>
  <c r="J15" i="7"/>
  <c r="I15" i="7"/>
  <c r="H15" i="7"/>
  <c r="M14" i="7"/>
  <c r="K14" i="7"/>
  <c r="J14" i="7"/>
  <c r="H14" i="7"/>
  <c r="G14" i="7"/>
  <c r="M13" i="7"/>
  <c r="K13" i="7"/>
  <c r="J13" i="7"/>
  <c r="I13" i="7"/>
  <c r="H13" i="7"/>
  <c r="G13" i="7"/>
  <c r="K12" i="7"/>
  <c r="J12" i="7"/>
  <c r="K70" i="6"/>
  <c r="I70" i="6"/>
  <c r="H70" i="6"/>
  <c r="G70" i="6"/>
  <c r="F70" i="6"/>
  <c r="D70" i="6"/>
  <c r="C70" i="6"/>
  <c r="E61" i="6"/>
  <c r="E70" i="6" s="1"/>
  <c r="E60" i="6"/>
  <c r="J56" i="6"/>
  <c r="J52" i="6"/>
  <c r="J51" i="6"/>
  <c r="J50" i="6"/>
  <c r="J49" i="6"/>
  <c r="J48" i="6"/>
  <c r="J46" i="6"/>
  <c r="J44" i="6"/>
  <c r="J33" i="6"/>
  <c r="J29" i="6"/>
  <c r="J27" i="6"/>
  <c r="J23" i="6"/>
  <c r="J19" i="6"/>
  <c r="J15" i="6"/>
  <c r="J14" i="6"/>
  <c r="J70" i="6" s="1"/>
  <c r="O88" i="5"/>
  <c r="N88" i="5"/>
  <c r="M88" i="5"/>
  <c r="M86" i="5" s="1"/>
  <c r="L88" i="5"/>
  <c r="O87" i="5"/>
  <c r="M87" i="5"/>
  <c r="L87" i="5"/>
  <c r="G87" i="5"/>
  <c r="N87" i="5" s="1"/>
  <c r="N86" i="5" s="1"/>
  <c r="O86" i="5"/>
  <c r="L86" i="5"/>
  <c r="K86" i="5"/>
  <c r="J86" i="5"/>
  <c r="I86" i="5"/>
  <c r="H86" i="5"/>
  <c r="G86" i="5"/>
  <c r="F86" i="5"/>
  <c r="E86" i="5"/>
  <c r="D86" i="5"/>
  <c r="H85" i="5"/>
  <c r="N84" i="5"/>
  <c r="M84" i="5"/>
  <c r="L84" i="5"/>
  <c r="H84" i="5"/>
  <c r="O84" i="5" s="1"/>
  <c r="O83" i="5"/>
  <c r="N83" i="5"/>
  <c r="M83" i="5"/>
  <c r="L83" i="5"/>
  <c r="H83" i="5"/>
  <c r="M82" i="5"/>
  <c r="L82" i="5"/>
  <c r="G82" i="5"/>
  <c r="D82" i="5"/>
  <c r="N81" i="5"/>
  <c r="M81" i="5"/>
  <c r="M79" i="5" s="1"/>
  <c r="L81" i="5"/>
  <c r="H81" i="5"/>
  <c r="G81" i="5"/>
  <c r="M80" i="5"/>
  <c r="L80" i="5"/>
  <c r="G80" i="5"/>
  <c r="N80" i="5" s="1"/>
  <c r="K79" i="5"/>
  <c r="J79" i="5"/>
  <c r="I79" i="5"/>
  <c r="F79" i="5"/>
  <c r="E79" i="5"/>
  <c r="D79" i="5"/>
  <c r="Q78" i="5"/>
  <c r="P78" i="5"/>
  <c r="N78" i="5"/>
  <c r="N77" i="5" s="1"/>
  <c r="M78" i="5"/>
  <c r="M77" i="5" s="1"/>
  <c r="L78" i="5"/>
  <c r="L77" i="5" s="1"/>
  <c r="H78" i="5"/>
  <c r="O78" i="5" s="1"/>
  <c r="O77" i="5" s="1"/>
  <c r="G78" i="5"/>
  <c r="Q77" i="5"/>
  <c r="K77" i="5"/>
  <c r="J77" i="5"/>
  <c r="I77" i="5"/>
  <c r="H77" i="5"/>
  <c r="G77" i="5"/>
  <c r="F77" i="5"/>
  <c r="E77" i="5"/>
  <c r="D77" i="5"/>
  <c r="Q76" i="5"/>
  <c r="P76" i="5"/>
  <c r="N76" i="5"/>
  <c r="M76" i="5"/>
  <c r="L76" i="5"/>
  <c r="H76" i="5"/>
  <c r="O76" i="5" s="1"/>
  <c r="Q75" i="5"/>
  <c r="P75" i="5"/>
  <c r="O75" i="5"/>
  <c r="N75" i="5"/>
  <c r="M75" i="5"/>
  <c r="L75" i="5"/>
  <c r="Q74" i="5"/>
  <c r="P74" i="5"/>
  <c r="O74" i="5"/>
  <c r="N74" i="5"/>
  <c r="M74" i="5"/>
  <c r="L74" i="5"/>
  <c r="Q73" i="5"/>
  <c r="P73" i="5"/>
  <c r="N73" i="5"/>
  <c r="M73" i="5"/>
  <c r="L73" i="5"/>
  <c r="O73" i="5" s="1"/>
  <c r="Q72" i="5"/>
  <c r="P72" i="5"/>
  <c r="O72" i="5"/>
  <c r="N72" i="5"/>
  <c r="M72" i="5"/>
  <c r="L72" i="5"/>
  <c r="Q71" i="5"/>
  <c r="P71" i="5"/>
  <c r="N71" i="5"/>
  <c r="M71" i="5"/>
  <c r="L71" i="5"/>
  <c r="L65" i="5" s="1"/>
  <c r="Q70" i="5"/>
  <c r="P70" i="5"/>
  <c r="O70" i="5"/>
  <c r="N70" i="5"/>
  <c r="M70" i="5"/>
  <c r="L70" i="5"/>
  <c r="Q69" i="5"/>
  <c r="P69" i="5"/>
  <c r="N69" i="5"/>
  <c r="M69" i="5"/>
  <c r="L69" i="5"/>
  <c r="H69" i="5"/>
  <c r="O69" i="5" s="1"/>
  <c r="G69" i="5"/>
  <c r="Q67" i="5"/>
  <c r="P67" i="5"/>
  <c r="N67" i="5"/>
  <c r="M67" i="5"/>
  <c r="L67" i="5"/>
  <c r="H67" i="5"/>
  <c r="Q66" i="5"/>
  <c r="P66" i="5"/>
  <c r="O66" i="5"/>
  <c r="N66" i="5"/>
  <c r="M66" i="5"/>
  <c r="L66" i="5"/>
  <c r="H66" i="5"/>
  <c r="K65" i="5"/>
  <c r="J65" i="5"/>
  <c r="I65" i="5"/>
  <c r="G65" i="5"/>
  <c r="F65" i="5"/>
  <c r="E65" i="5"/>
  <c r="D65" i="5"/>
  <c r="Q65" i="5" s="1"/>
  <c r="Q64" i="5"/>
  <c r="O64" i="5"/>
  <c r="N64" i="5"/>
  <c r="M64" i="5"/>
  <c r="L64" i="5"/>
  <c r="Q63" i="5"/>
  <c r="P63" i="5"/>
  <c r="O63" i="5"/>
  <c r="N63" i="5"/>
  <c r="M63" i="5"/>
  <c r="L63" i="5"/>
  <c r="H63" i="5"/>
  <c r="Q62" i="5"/>
  <c r="P62" i="5"/>
  <c r="N62" i="5"/>
  <c r="M62" i="5"/>
  <c r="L62" i="5"/>
  <c r="H62" i="5"/>
  <c r="O62" i="5" s="1"/>
  <c r="Q61" i="5"/>
  <c r="P61" i="5"/>
  <c r="O61" i="5"/>
  <c r="N61" i="5"/>
  <c r="M61" i="5"/>
  <c r="L61" i="5"/>
  <c r="H61" i="5"/>
  <c r="Q60" i="5"/>
  <c r="P60" i="5"/>
  <c r="N60" i="5"/>
  <c r="N58" i="5" s="1"/>
  <c r="M60" i="5"/>
  <c r="L60" i="5"/>
  <c r="H60" i="5"/>
  <c r="Q59" i="5"/>
  <c r="P59" i="5"/>
  <c r="N59" i="5"/>
  <c r="M59" i="5"/>
  <c r="M58" i="5" s="1"/>
  <c r="L59" i="5"/>
  <c r="O59" i="5" s="1"/>
  <c r="H59" i="5"/>
  <c r="K58" i="5"/>
  <c r="J58" i="5"/>
  <c r="J10" i="5" s="1"/>
  <c r="J89" i="5" s="1"/>
  <c r="I58" i="5"/>
  <c r="G58" i="5"/>
  <c r="G10" i="5" s="1"/>
  <c r="F58" i="5"/>
  <c r="E58" i="5"/>
  <c r="D58" i="5"/>
  <c r="Q56" i="5"/>
  <c r="P56" i="5"/>
  <c r="O56" i="5"/>
  <c r="N56" i="5"/>
  <c r="M56" i="5"/>
  <c r="L56" i="5"/>
  <c r="H56" i="5"/>
  <c r="Q55" i="5"/>
  <c r="P55" i="5"/>
  <c r="N55" i="5"/>
  <c r="M55" i="5"/>
  <c r="L55" i="5"/>
  <c r="O55" i="5" s="1"/>
  <c r="H55" i="5"/>
  <c r="Q54" i="5"/>
  <c r="P54" i="5"/>
  <c r="N54" i="5"/>
  <c r="M54" i="5"/>
  <c r="L54" i="5"/>
  <c r="H54" i="5"/>
  <c r="Q53" i="5"/>
  <c r="P53" i="5"/>
  <c r="N53" i="5"/>
  <c r="M53" i="5"/>
  <c r="L53" i="5"/>
  <c r="H53" i="5"/>
  <c r="Q52" i="5"/>
  <c r="P52" i="5"/>
  <c r="N52" i="5"/>
  <c r="M52" i="5"/>
  <c r="L52" i="5"/>
  <c r="H52" i="5"/>
  <c r="O52" i="5" s="1"/>
  <c r="Q51" i="5"/>
  <c r="P51" i="5"/>
  <c r="O51" i="5"/>
  <c r="N51" i="5"/>
  <c r="M51" i="5"/>
  <c r="L51" i="5"/>
  <c r="H51" i="5"/>
  <c r="Q50" i="5"/>
  <c r="P50" i="5"/>
  <c r="N50" i="5"/>
  <c r="M50" i="5"/>
  <c r="L50" i="5"/>
  <c r="H50" i="5"/>
  <c r="O50" i="5" s="1"/>
  <c r="Q49" i="5"/>
  <c r="P49" i="5"/>
  <c r="O49" i="5"/>
  <c r="N49" i="5"/>
  <c r="M49" i="5"/>
  <c r="L49" i="5"/>
  <c r="H49" i="5"/>
  <c r="Q48" i="5"/>
  <c r="P48" i="5"/>
  <c r="N48" i="5"/>
  <c r="M48" i="5"/>
  <c r="L48" i="5"/>
  <c r="O48" i="5" s="1"/>
  <c r="H48" i="5"/>
  <c r="Q47" i="5"/>
  <c r="P47" i="5"/>
  <c r="N47" i="5"/>
  <c r="M47" i="5"/>
  <c r="L47" i="5"/>
  <c r="H47" i="5"/>
  <c r="O47" i="5" s="1"/>
  <c r="Q46" i="5"/>
  <c r="P46" i="5"/>
  <c r="N46" i="5"/>
  <c r="M46" i="5"/>
  <c r="L46" i="5"/>
  <c r="O46" i="5" s="1"/>
  <c r="H46" i="5"/>
  <c r="Q45" i="5"/>
  <c r="P45" i="5"/>
  <c r="N45" i="5"/>
  <c r="M45" i="5"/>
  <c r="L45" i="5"/>
  <c r="H45" i="5"/>
  <c r="Q44" i="5"/>
  <c r="P44" i="5"/>
  <c r="N44" i="5"/>
  <c r="M44" i="5"/>
  <c r="L44" i="5"/>
  <c r="H44" i="5"/>
  <c r="O44" i="5" s="1"/>
  <c r="Q43" i="5"/>
  <c r="P43" i="5"/>
  <c r="O43" i="5"/>
  <c r="N43" i="5"/>
  <c r="M43" i="5"/>
  <c r="L43" i="5"/>
  <c r="H43" i="5"/>
  <c r="Q42" i="5"/>
  <c r="P42" i="5"/>
  <c r="N42" i="5"/>
  <c r="M42" i="5"/>
  <c r="L42" i="5"/>
  <c r="H42" i="5"/>
  <c r="O42" i="5" s="1"/>
  <c r="Q41" i="5"/>
  <c r="P41" i="5"/>
  <c r="O41" i="5"/>
  <c r="N41" i="5"/>
  <c r="M41" i="5"/>
  <c r="L41" i="5"/>
  <c r="H41" i="5"/>
  <c r="Q40" i="5"/>
  <c r="P40" i="5"/>
  <c r="N40" i="5"/>
  <c r="M40" i="5"/>
  <c r="L40" i="5"/>
  <c r="O40" i="5" s="1"/>
  <c r="H40" i="5"/>
  <c r="Q39" i="5"/>
  <c r="P39" i="5"/>
  <c r="N39" i="5"/>
  <c r="M39" i="5"/>
  <c r="L39" i="5"/>
  <c r="H39" i="5"/>
  <c r="O39" i="5" s="1"/>
  <c r="Q37" i="5"/>
  <c r="P37" i="5"/>
  <c r="N37" i="5"/>
  <c r="M37" i="5"/>
  <c r="L37" i="5"/>
  <c r="O37" i="5" s="1"/>
  <c r="H37" i="5"/>
  <c r="Q36" i="5"/>
  <c r="P36" i="5"/>
  <c r="N36" i="5"/>
  <c r="M36" i="5"/>
  <c r="L36" i="5"/>
  <c r="H36" i="5"/>
  <c r="O36" i="5" s="1"/>
  <c r="Q35" i="5"/>
  <c r="P35" i="5"/>
  <c r="N35" i="5"/>
  <c r="M35" i="5"/>
  <c r="L35" i="5"/>
  <c r="H35" i="5"/>
  <c r="O35" i="5" s="1"/>
  <c r="Q34" i="5"/>
  <c r="P34" i="5"/>
  <c r="O34" i="5"/>
  <c r="N34" i="5"/>
  <c r="M34" i="5"/>
  <c r="L34" i="5"/>
  <c r="H34" i="5"/>
  <c r="Q33" i="5"/>
  <c r="P33" i="5"/>
  <c r="N33" i="5"/>
  <c r="M33" i="5"/>
  <c r="L33" i="5"/>
  <c r="H33" i="5"/>
  <c r="O33" i="5" s="1"/>
  <c r="Q31" i="5"/>
  <c r="P31" i="5"/>
  <c r="O31" i="5"/>
  <c r="N31" i="5"/>
  <c r="M31" i="5"/>
  <c r="L31" i="5"/>
  <c r="H31" i="5"/>
  <c r="Q30" i="5"/>
  <c r="P30" i="5"/>
  <c r="N30" i="5"/>
  <c r="M30" i="5"/>
  <c r="L30" i="5"/>
  <c r="O30" i="5" s="1"/>
  <c r="H30" i="5"/>
  <c r="Q29" i="5"/>
  <c r="P29" i="5"/>
  <c r="N29" i="5"/>
  <c r="M29" i="5"/>
  <c r="L29" i="5"/>
  <c r="H29" i="5"/>
  <c r="O29" i="5" s="1"/>
  <c r="Q28" i="5"/>
  <c r="P28" i="5"/>
  <c r="N28" i="5"/>
  <c r="M28" i="5"/>
  <c r="L28" i="5"/>
  <c r="O28" i="5" s="1"/>
  <c r="H28" i="5"/>
  <c r="Q27" i="5"/>
  <c r="P27" i="5"/>
  <c r="N27" i="5"/>
  <c r="M27" i="5"/>
  <c r="L27" i="5"/>
  <c r="H27" i="5"/>
  <c r="O27" i="5" s="1"/>
  <c r="Q26" i="5"/>
  <c r="P26" i="5"/>
  <c r="N26" i="5"/>
  <c r="M26" i="5"/>
  <c r="L26" i="5"/>
  <c r="H26" i="5"/>
  <c r="O26" i="5" s="1"/>
  <c r="Q25" i="5"/>
  <c r="P25" i="5"/>
  <c r="O25" i="5"/>
  <c r="N25" i="5"/>
  <c r="M25" i="5"/>
  <c r="L25" i="5"/>
  <c r="H25" i="5"/>
  <c r="Q24" i="5"/>
  <c r="P24" i="5"/>
  <c r="N24" i="5"/>
  <c r="M24" i="5"/>
  <c r="L24" i="5"/>
  <c r="H24" i="5"/>
  <c r="O24" i="5" s="1"/>
  <c r="Q23" i="5"/>
  <c r="P23" i="5"/>
  <c r="O23" i="5"/>
  <c r="N23" i="5"/>
  <c r="M23" i="5"/>
  <c r="L23" i="5"/>
  <c r="H23" i="5"/>
  <c r="Q22" i="5"/>
  <c r="P22" i="5"/>
  <c r="N22" i="5"/>
  <c r="M22" i="5"/>
  <c r="L22" i="5"/>
  <c r="O22" i="5" s="1"/>
  <c r="H22" i="5"/>
  <c r="Q21" i="5"/>
  <c r="P21" i="5"/>
  <c r="N21" i="5"/>
  <c r="M21" i="5"/>
  <c r="L21" i="5"/>
  <c r="H21" i="5"/>
  <c r="O21" i="5" s="1"/>
  <c r="Q20" i="5"/>
  <c r="P20" i="5"/>
  <c r="N20" i="5"/>
  <c r="M20" i="5"/>
  <c r="L20" i="5"/>
  <c r="O20" i="5" s="1"/>
  <c r="H20" i="5"/>
  <c r="Q19" i="5"/>
  <c r="P19" i="5"/>
  <c r="N19" i="5"/>
  <c r="M19" i="5"/>
  <c r="L19" i="5"/>
  <c r="H19" i="5"/>
  <c r="O19" i="5" s="1"/>
  <c r="Q18" i="5"/>
  <c r="P18" i="5"/>
  <c r="N18" i="5"/>
  <c r="M18" i="5"/>
  <c r="L18" i="5"/>
  <c r="H18" i="5"/>
  <c r="Q16" i="5"/>
  <c r="P16" i="5"/>
  <c r="N16" i="5"/>
  <c r="M16" i="5"/>
  <c r="L16" i="5"/>
  <c r="H16" i="5"/>
  <c r="O16" i="5" s="1"/>
  <c r="Q15" i="5"/>
  <c r="P15" i="5"/>
  <c r="N15" i="5"/>
  <c r="M15" i="5"/>
  <c r="L15" i="5"/>
  <c r="H15" i="5"/>
  <c r="Q14" i="5"/>
  <c r="P14" i="5"/>
  <c r="O14" i="5"/>
  <c r="N14" i="5"/>
  <c r="M14" i="5"/>
  <c r="M11" i="5" s="1"/>
  <c r="L14" i="5"/>
  <c r="H14" i="5"/>
  <c r="Q13" i="5"/>
  <c r="P13" i="5"/>
  <c r="O13" i="5"/>
  <c r="N13" i="5"/>
  <c r="M13" i="5"/>
  <c r="L13" i="5"/>
  <c r="L11" i="5" s="1"/>
  <c r="H13" i="5"/>
  <c r="K11" i="5"/>
  <c r="J11" i="5"/>
  <c r="I11" i="5"/>
  <c r="I10" i="5" s="1"/>
  <c r="I89" i="5" s="1"/>
  <c r="G11" i="5"/>
  <c r="F11" i="5"/>
  <c r="F10" i="5" s="1"/>
  <c r="E11" i="5"/>
  <c r="D11" i="5"/>
  <c r="E10" i="5"/>
  <c r="E89" i="5" s="1"/>
  <c r="N28" i="4"/>
  <c r="G27" i="4"/>
  <c r="M26" i="4"/>
  <c r="I26" i="4"/>
  <c r="D26" i="4"/>
  <c r="E26" i="4" s="1"/>
  <c r="F26" i="4" s="1"/>
  <c r="K26" i="4" s="1"/>
  <c r="C26" i="4"/>
  <c r="C27" i="4" s="1"/>
  <c r="P24" i="4"/>
  <c r="R24" i="4" s="1"/>
  <c r="J24" i="4"/>
  <c r="F24" i="4"/>
  <c r="H24" i="4" s="1"/>
  <c r="I24" i="4" s="1"/>
  <c r="E24" i="4"/>
  <c r="D24" i="4"/>
  <c r="L22" i="4"/>
  <c r="D22" i="4" s="1"/>
  <c r="E22" i="4" s="1"/>
  <c r="F22" i="4"/>
  <c r="H22" i="4" s="1"/>
  <c r="L21" i="4"/>
  <c r="D21" i="4"/>
  <c r="E21" i="4" s="1"/>
  <c r="D20" i="4"/>
  <c r="E20" i="4" s="1"/>
  <c r="D19" i="4"/>
  <c r="E19" i="4" s="1"/>
  <c r="D18" i="4"/>
  <c r="E18" i="4" s="1"/>
  <c r="D17" i="4"/>
  <c r="E17" i="4" s="1"/>
  <c r="D16" i="4"/>
  <c r="E16" i="4" s="1"/>
  <c r="D15" i="4"/>
  <c r="E15" i="4" s="1"/>
  <c r="D14" i="4"/>
  <c r="E14" i="4" s="1"/>
  <c r="D13" i="4"/>
  <c r="E13" i="4" s="1"/>
  <c r="A13" i="4"/>
  <c r="A14" i="4" s="1"/>
  <c r="A15" i="4" s="1"/>
  <c r="A16" i="4" s="1"/>
  <c r="A17" i="4" s="1"/>
  <c r="A18" i="4" s="1"/>
  <c r="A19" i="4" s="1"/>
  <c r="A20" i="4" s="1"/>
  <c r="A21" i="4" s="1"/>
  <c r="A22" i="4" s="1"/>
  <c r="D12" i="4"/>
  <c r="E12" i="4" s="1"/>
  <c r="G27" i="3"/>
  <c r="M26" i="3"/>
  <c r="R24" i="3"/>
  <c r="P24" i="3"/>
  <c r="D24" i="3"/>
  <c r="E24" i="3" s="1"/>
  <c r="L22" i="3"/>
  <c r="E22" i="3"/>
  <c r="F22" i="3" s="1"/>
  <c r="H22" i="3" s="1"/>
  <c r="D22" i="3"/>
  <c r="L21" i="3"/>
  <c r="F21" i="3"/>
  <c r="H21" i="3" s="1"/>
  <c r="I21" i="3" s="1"/>
  <c r="E21" i="3"/>
  <c r="J21" i="3" s="1"/>
  <c r="D21" i="3"/>
  <c r="P20" i="3"/>
  <c r="L20" i="3"/>
  <c r="N20" i="3" s="1"/>
  <c r="P19" i="3"/>
  <c r="O19" i="3"/>
  <c r="N19" i="3"/>
  <c r="L19" i="3"/>
  <c r="E19" i="3"/>
  <c r="J19" i="3" s="1"/>
  <c r="D19" i="3"/>
  <c r="K18" i="3"/>
  <c r="F18" i="3"/>
  <c r="H18" i="3" s="1"/>
  <c r="I18" i="3" s="1"/>
  <c r="E18" i="3"/>
  <c r="J18" i="3" s="1"/>
  <c r="D18" i="3"/>
  <c r="E17" i="3"/>
  <c r="J17" i="3" s="1"/>
  <c r="D17" i="3"/>
  <c r="K16" i="3"/>
  <c r="F16" i="3"/>
  <c r="H16" i="3" s="1"/>
  <c r="I16" i="3" s="1"/>
  <c r="E16" i="3"/>
  <c r="J16" i="3" s="1"/>
  <c r="D16" i="3"/>
  <c r="E15" i="3"/>
  <c r="J15" i="3" s="1"/>
  <c r="D15" i="3"/>
  <c r="K14" i="3"/>
  <c r="F14" i="3"/>
  <c r="H14" i="3" s="1"/>
  <c r="I14" i="3" s="1"/>
  <c r="E14" i="3"/>
  <c r="J14" i="3" s="1"/>
  <c r="D14" i="3"/>
  <c r="E13" i="3"/>
  <c r="J13" i="3" s="1"/>
  <c r="D13" i="3"/>
  <c r="A13" i="3"/>
  <c r="A14" i="3" s="1"/>
  <c r="A15" i="3" s="1"/>
  <c r="A16" i="3" s="1"/>
  <c r="A17" i="3" s="1"/>
  <c r="A18" i="3" s="1"/>
  <c r="A19" i="3" s="1"/>
  <c r="A20" i="3" s="1"/>
  <c r="A21" i="3" s="1"/>
  <c r="A22" i="3" s="1"/>
  <c r="E12" i="3"/>
  <c r="J12" i="3" s="1"/>
  <c r="D12" i="3"/>
  <c r="D27" i="3" s="1"/>
  <c r="G65" i="2"/>
  <c r="C65" i="2"/>
  <c r="N64" i="2"/>
  <c r="D64" i="2"/>
  <c r="E64" i="2" s="1"/>
  <c r="J64" i="2" s="1"/>
  <c r="C64" i="2"/>
  <c r="K62" i="2"/>
  <c r="J62" i="2"/>
  <c r="I62" i="2"/>
  <c r="F62" i="2"/>
  <c r="K60" i="2"/>
  <c r="J60" i="2"/>
  <c r="I60" i="2"/>
  <c r="H60" i="2"/>
  <c r="K59" i="2"/>
  <c r="J59" i="2"/>
  <c r="I59" i="2"/>
  <c r="H59" i="2"/>
  <c r="K58" i="2"/>
  <c r="J58" i="2"/>
  <c r="I58" i="2"/>
  <c r="H58" i="2"/>
  <c r="A58" i="2"/>
  <c r="A59" i="2" s="1"/>
  <c r="A60" i="2" s="1"/>
  <c r="M57" i="2"/>
  <c r="K57" i="2"/>
  <c r="J57" i="2"/>
  <c r="I57" i="2"/>
  <c r="H57" i="2"/>
  <c r="A57" i="2"/>
  <c r="Q56" i="2"/>
  <c r="S56" i="2" s="1"/>
  <c r="K56" i="2"/>
  <c r="J56" i="2"/>
  <c r="I56" i="2"/>
  <c r="H56" i="2"/>
  <c r="K53" i="2"/>
  <c r="J53" i="2"/>
  <c r="I53" i="2"/>
  <c r="H53" i="2"/>
  <c r="M52" i="2"/>
  <c r="K52" i="2"/>
  <c r="J52" i="2"/>
  <c r="I52" i="2"/>
  <c r="H52" i="2"/>
  <c r="M51" i="2"/>
  <c r="K51" i="2"/>
  <c r="J51" i="2"/>
  <c r="I51" i="2"/>
  <c r="H51" i="2"/>
  <c r="M50" i="2"/>
  <c r="K50" i="2"/>
  <c r="J50" i="2"/>
  <c r="I50" i="2"/>
  <c r="H50" i="2"/>
  <c r="M49" i="2"/>
  <c r="K49" i="2"/>
  <c r="J49" i="2"/>
  <c r="I49" i="2"/>
  <c r="H49" i="2"/>
  <c r="M48" i="2"/>
  <c r="K48" i="2"/>
  <c r="J48" i="2"/>
  <c r="I48" i="2"/>
  <c r="H48" i="2"/>
  <c r="M47" i="2"/>
  <c r="K47" i="2"/>
  <c r="J47" i="2"/>
  <c r="I47" i="2"/>
  <c r="H47" i="2"/>
  <c r="M46" i="2"/>
  <c r="K46" i="2"/>
  <c r="J46" i="2"/>
  <c r="I46" i="2"/>
  <c r="H46" i="2"/>
  <c r="M45" i="2"/>
  <c r="K45" i="2"/>
  <c r="J45" i="2"/>
  <c r="I45" i="2"/>
  <c r="H45" i="2"/>
  <c r="M44" i="2"/>
  <c r="K44" i="2"/>
  <c r="J44" i="2"/>
  <c r="I44" i="2"/>
  <c r="H44" i="2"/>
  <c r="K43" i="2"/>
  <c r="J43" i="2"/>
  <c r="I43" i="2"/>
  <c r="H43" i="2"/>
  <c r="M42" i="2"/>
  <c r="K42" i="2"/>
  <c r="J42" i="2"/>
  <c r="I42" i="2"/>
  <c r="H42" i="2"/>
  <c r="P41" i="2"/>
  <c r="O41" i="2"/>
  <c r="Q41" i="2" s="1"/>
  <c r="M41" i="2"/>
  <c r="K41" i="2"/>
  <c r="J41" i="2"/>
  <c r="I41" i="2"/>
  <c r="H41" i="2"/>
  <c r="M40" i="2"/>
  <c r="K40" i="2"/>
  <c r="J40" i="2"/>
  <c r="I40" i="2"/>
  <c r="H40" i="2"/>
  <c r="K39" i="2"/>
  <c r="J39" i="2"/>
  <c r="I39" i="2"/>
  <c r="H39" i="2"/>
  <c r="M38" i="2"/>
  <c r="K38" i="2"/>
  <c r="J38" i="2"/>
  <c r="I38" i="2"/>
  <c r="H38" i="2"/>
  <c r="A38" i="2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K37" i="2"/>
  <c r="J37" i="2"/>
  <c r="I37" i="2"/>
  <c r="H37" i="2"/>
  <c r="A37" i="2"/>
  <c r="K36" i="2"/>
  <c r="J36" i="2"/>
  <c r="I36" i="2"/>
  <c r="H36" i="2"/>
  <c r="K34" i="2"/>
  <c r="J34" i="2"/>
  <c r="I34" i="2"/>
  <c r="H34" i="2"/>
  <c r="K33" i="2"/>
  <c r="J33" i="2"/>
  <c r="I33" i="2"/>
  <c r="H33" i="2"/>
  <c r="A33" i="2"/>
  <c r="A34" i="2" s="1"/>
  <c r="M32" i="2"/>
  <c r="K32" i="2"/>
  <c r="J32" i="2"/>
  <c r="I32" i="2"/>
  <c r="H32" i="2"/>
  <c r="M30" i="2"/>
  <c r="K30" i="2"/>
  <c r="J30" i="2"/>
  <c r="I30" i="2"/>
  <c r="H30" i="2"/>
  <c r="M29" i="2"/>
  <c r="K29" i="2"/>
  <c r="J29" i="2"/>
  <c r="I29" i="2"/>
  <c r="H29" i="2"/>
  <c r="M28" i="2"/>
  <c r="K28" i="2"/>
  <c r="J28" i="2"/>
  <c r="I28" i="2"/>
  <c r="H28" i="2"/>
  <c r="K27" i="2"/>
  <c r="J27" i="2"/>
  <c r="I27" i="2"/>
  <c r="H27" i="2"/>
  <c r="M26" i="2"/>
  <c r="K26" i="2"/>
  <c r="J26" i="2"/>
  <c r="I26" i="2"/>
  <c r="H26" i="2"/>
  <c r="K25" i="2"/>
  <c r="J25" i="2"/>
  <c r="I25" i="2"/>
  <c r="H25" i="2"/>
  <c r="K24" i="2"/>
  <c r="J24" i="2"/>
  <c r="I24" i="2"/>
  <c r="H24" i="2"/>
  <c r="K23" i="2"/>
  <c r="J23" i="2"/>
  <c r="I23" i="2"/>
  <c r="H23" i="2"/>
  <c r="M22" i="2"/>
  <c r="K22" i="2"/>
  <c r="J22" i="2"/>
  <c r="I22" i="2"/>
  <c r="H22" i="2"/>
  <c r="K21" i="2"/>
  <c r="J21" i="2"/>
  <c r="I21" i="2"/>
  <c r="H21" i="2"/>
  <c r="K20" i="2"/>
  <c r="J20" i="2"/>
  <c r="I20" i="2"/>
  <c r="H20" i="2"/>
  <c r="K19" i="2"/>
  <c r="J19" i="2"/>
  <c r="I19" i="2"/>
  <c r="H19" i="2"/>
  <c r="A19" i="2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M18" i="2"/>
  <c r="K18" i="2"/>
  <c r="J18" i="2"/>
  <c r="I18" i="2"/>
  <c r="H18" i="2"/>
  <c r="A18" i="2"/>
  <c r="K17" i="2"/>
  <c r="J17" i="2"/>
  <c r="I17" i="2"/>
  <c r="H17" i="2"/>
  <c r="Q15" i="2"/>
  <c r="M15" i="2"/>
  <c r="O15" i="2" s="1"/>
  <c r="P15" i="2" s="1"/>
  <c r="K15" i="2"/>
  <c r="J15" i="2"/>
  <c r="I15" i="2"/>
  <c r="H15" i="2"/>
  <c r="M14" i="2"/>
  <c r="K14" i="2"/>
  <c r="J14" i="2"/>
  <c r="I14" i="2"/>
  <c r="H14" i="2"/>
  <c r="H65" i="2" s="1"/>
  <c r="M13" i="2"/>
  <c r="K13" i="2"/>
  <c r="J13" i="2"/>
  <c r="I13" i="2"/>
  <c r="H13" i="2"/>
  <c r="K68" i="1"/>
  <c r="F68" i="1"/>
  <c r="E68" i="1"/>
  <c r="D68" i="1"/>
  <c r="C68" i="1"/>
  <c r="P67" i="1"/>
  <c r="I63" i="1"/>
  <c r="J63" i="1" s="1"/>
  <c r="J62" i="1"/>
  <c r="I62" i="1"/>
  <c r="J61" i="1"/>
  <c r="I61" i="1"/>
  <c r="O60" i="1"/>
  <c r="I60" i="1"/>
  <c r="J60" i="1" s="1"/>
  <c r="S59" i="1"/>
  <c r="U59" i="1" s="1"/>
  <c r="J59" i="1"/>
  <c r="I59" i="1"/>
  <c r="I56" i="1"/>
  <c r="J56" i="1" s="1"/>
  <c r="H56" i="1"/>
  <c r="O55" i="1"/>
  <c r="H55" i="1"/>
  <c r="G55" i="1"/>
  <c r="O54" i="1"/>
  <c r="G54" i="1"/>
  <c r="O53" i="1"/>
  <c r="G53" i="1"/>
  <c r="O52" i="1"/>
  <c r="H52" i="1"/>
  <c r="G52" i="1"/>
  <c r="O51" i="1"/>
  <c r="G51" i="1"/>
  <c r="H51" i="1" s="1"/>
  <c r="O50" i="1"/>
  <c r="I50" i="1"/>
  <c r="J50" i="1" s="1"/>
  <c r="H50" i="1"/>
  <c r="G50" i="1"/>
  <c r="O49" i="1"/>
  <c r="G49" i="1"/>
  <c r="O48" i="1"/>
  <c r="H48" i="1"/>
  <c r="G48" i="1"/>
  <c r="O47" i="1"/>
  <c r="I47" i="1"/>
  <c r="H47" i="1"/>
  <c r="G47" i="1"/>
  <c r="I46" i="1"/>
  <c r="J46" i="1" s="1"/>
  <c r="H46" i="1"/>
  <c r="O45" i="1"/>
  <c r="H45" i="1"/>
  <c r="G45" i="1"/>
  <c r="O44" i="1"/>
  <c r="Q44" i="1" s="1"/>
  <c r="S44" i="1" s="1"/>
  <c r="H44" i="1"/>
  <c r="O43" i="1"/>
  <c r="G43" i="1"/>
  <c r="H43" i="1" s="1"/>
  <c r="I42" i="1"/>
  <c r="H42" i="1"/>
  <c r="O41" i="1"/>
  <c r="G41" i="1"/>
  <c r="H41" i="1" s="1"/>
  <c r="H40" i="1"/>
  <c r="H39" i="1"/>
  <c r="J38" i="1"/>
  <c r="H37" i="1"/>
  <c r="J36" i="1"/>
  <c r="I36" i="1"/>
  <c r="H36" i="1"/>
  <c r="J35" i="1"/>
  <c r="H35" i="1"/>
  <c r="H34" i="1"/>
  <c r="J34" i="1" s="1"/>
  <c r="O33" i="1"/>
  <c r="G33" i="1"/>
  <c r="O31" i="1"/>
  <c r="H31" i="1"/>
  <c r="O30" i="1"/>
  <c r="H30" i="1"/>
  <c r="O29" i="1"/>
  <c r="H29" i="1"/>
  <c r="G29" i="1"/>
  <c r="H28" i="1"/>
  <c r="O27" i="1"/>
  <c r="H27" i="1"/>
  <c r="G27" i="1"/>
  <c r="H26" i="1"/>
  <c r="H25" i="1"/>
  <c r="J24" i="1"/>
  <c r="I24" i="1"/>
  <c r="H24" i="1"/>
  <c r="G24" i="1"/>
  <c r="O23" i="1"/>
  <c r="G23" i="1"/>
  <c r="J22" i="1"/>
  <c r="I22" i="1"/>
  <c r="H22" i="1"/>
  <c r="H21" i="1"/>
  <c r="I21" i="1" s="1"/>
  <c r="J21" i="1" s="1"/>
  <c r="H20" i="1"/>
  <c r="O19" i="1"/>
  <c r="G19" i="1"/>
  <c r="H19" i="1" s="1"/>
  <c r="I18" i="1"/>
  <c r="H18" i="1"/>
  <c r="J17" i="1"/>
  <c r="O16" i="1"/>
  <c r="Q16" i="1" s="1"/>
  <c r="S16" i="1" s="1"/>
  <c r="H16" i="1"/>
  <c r="O15" i="1"/>
  <c r="I15" i="1"/>
  <c r="G15" i="1"/>
  <c r="H15" i="1" s="1"/>
  <c r="O14" i="1"/>
  <c r="I14" i="1"/>
  <c r="J14" i="1" s="1"/>
  <c r="H14" i="1"/>
  <c r="G14" i="1"/>
  <c r="J13" i="1"/>
  <c r="H96" i="33" l="1"/>
  <c r="J96" i="33"/>
  <c r="Q96" i="33"/>
  <c r="P96" i="33"/>
  <c r="O96" i="33"/>
  <c r="E96" i="33"/>
  <c r="D96" i="33"/>
  <c r="I96" i="33"/>
  <c r="G96" i="33"/>
  <c r="N96" i="33"/>
  <c r="M96" i="33"/>
  <c r="F96" i="33"/>
  <c r="O86" i="33"/>
  <c r="N86" i="33"/>
  <c r="Q86" i="33"/>
  <c r="Q99" i="33" s="1"/>
  <c r="P86" i="33"/>
  <c r="P99" i="33" s="1"/>
  <c r="K86" i="33"/>
  <c r="J86" i="33"/>
  <c r="E86" i="33"/>
  <c r="I86" i="33"/>
  <c r="G86" i="33"/>
  <c r="F86" i="33"/>
  <c r="M86" i="33"/>
  <c r="H86" i="33"/>
  <c r="D86" i="33"/>
  <c r="L84" i="33"/>
  <c r="I84" i="33"/>
  <c r="G84" i="33"/>
  <c r="N84" i="33"/>
  <c r="F84" i="33"/>
  <c r="M84" i="33"/>
  <c r="E84" i="33"/>
  <c r="O84" i="33"/>
  <c r="D84" i="33"/>
  <c r="L72" i="33"/>
  <c r="J72" i="33"/>
  <c r="G72" i="33"/>
  <c r="N72" i="33"/>
  <c r="K72" i="33"/>
  <c r="I72" i="33"/>
  <c r="F72" i="33"/>
  <c r="M72" i="33"/>
  <c r="E72" i="33"/>
  <c r="D72" i="33"/>
  <c r="O64" i="33"/>
  <c r="Q64" i="33"/>
  <c r="M64" i="33"/>
  <c r="K64" i="33"/>
  <c r="J64" i="33"/>
  <c r="I64" i="33"/>
  <c r="G64" i="33"/>
  <c r="N64" i="33"/>
  <c r="F64" i="33"/>
  <c r="E64" i="33"/>
  <c r="P64" i="33"/>
  <c r="D64" i="33"/>
  <c r="K11" i="33"/>
  <c r="J11" i="33"/>
  <c r="I11" i="33"/>
  <c r="G11" i="33"/>
  <c r="F11" i="33"/>
  <c r="M11" i="33"/>
  <c r="E11" i="33"/>
  <c r="D11" i="33"/>
  <c r="H64" i="33"/>
  <c r="M60" i="31"/>
  <c r="M57" i="31"/>
  <c r="M56" i="31"/>
  <c r="M55" i="31"/>
  <c r="M54" i="31"/>
  <c r="I76" i="31"/>
  <c r="M53" i="31"/>
  <c r="M52" i="31"/>
  <c r="M51" i="31"/>
  <c r="M50" i="31"/>
  <c r="M48" i="31"/>
  <c r="M45" i="31"/>
  <c r="M43" i="31"/>
  <c r="M33" i="31"/>
  <c r="M30" i="31"/>
  <c r="M29" i="31"/>
  <c r="M27" i="31"/>
  <c r="M23" i="31"/>
  <c r="M19" i="31"/>
  <c r="G76" i="31"/>
  <c r="E76" i="31"/>
  <c r="M13" i="31"/>
  <c r="D76" i="31"/>
  <c r="C76" i="31"/>
  <c r="F76" i="31"/>
  <c r="K77" i="29"/>
  <c r="J77" i="29"/>
  <c r="H77" i="29"/>
  <c r="G77" i="29"/>
  <c r="F77" i="29"/>
  <c r="D77" i="29"/>
  <c r="C77" i="29"/>
  <c r="I77" i="29"/>
  <c r="E77" i="29"/>
  <c r="J13" i="4"/>
  <c r="F13" i="4"/>
  <c r="J28" i="1"/>
  <c r="I28" i="1"/>
  <c r="F89" i="5"/>
  <c r="V89" i="5" s="1"/>
  <c r="J15" i="1"/>
  <c r="J18" i="1"/>
  <c r="I29" i="1"/>
  <c r="J37" i="1"/>
  <c r="I37" i="1"/>
  <c r="J42" i="1"/>
  <c r="R44" i="1"/>
  <c r="J47" i="1"/>
  <c r="I52" i="1"/>
  <c r="J52" i="1" s="1"/>
  <c r="F13" i="3"/>
  <c r="F15" i="3"/>
  <c r="F17" i="3"/>
  <c r="F19" i="3"/>
  <c r="J15" i="4"/>
  <c r="F15" i="4"/>
  <c r="O45" i="5"/>
  <c r="G89" i="5"/>
  <c r="O71" i="5"/>
  <c r="O67" i="11"/>
  <c r="L61" i="11"/>
  <c r="I33" i="1"/>
  <c r="H33" i="1"/>
  <c r="J20" i="4"/>
  <c r="F20" i="4"/>
  <c r="J29" i="1"/>
  <c r="O20" i="3"/>
  <c r="D20" i="3"/>
  <c r="E20" i="3" s="1"/>
  <c r="J18" i="4"/>
  <c r="F18" i="4"/>
  <c r="N11" i="5"/>
  <c r="N10" i="5" s="1"/>
  <c r="O18" i="5"/>
  <c r="N65" i="5"/>
  <c r="G79" i="5"/>
  <c r="N82" i="5"/>
  <c r="N79" i="5" s="1"/>
  <c r="H82" i="5"/>
  <c r="O82" i="5" s="1"/>
  <c r="I71" i="10"/>
  <c r="J43" i="1"/>
  <c r="J45" i="1"/>
  <c r="D26" i="3"/>
  <c r="E26" i="3" s="1"/>
  <c r="C26" i="3"/>
  <c r="I43" i="1"/>
  <c r="I45" i="1"/>
  <c r="H53" i="1"/>
  <c r="I53" i="1" s="1"/>
  <c r="I55" i="1"/>
  <c r="J55" i="1" s="1"/>
  <c r="F12" i="3"/>
  <c r="J24" i="3"/>
  <c r="F24" i="3"/>
  <c r="E27" i="3"/>
  <c r="J16" i="4"/>
  <c r="F16" i="4"/>
  <c r="J26" i="4"/>
  <c r="K10" i="5"/>
  <c r="K89" i="5" s="1"/>
  <c r="O53" i="5"/>
  <c r="O60" i="5"/>
  <c r="O58" i="5" s="1"/>
  <c r="H58" i="5"/>
  <c r="O27" i="8"/>
  <c r="L11" i="8"/>
  <c r="J39" i="1"/>
  <c r="I39" i="1"/>
  <c r="J21" i="4"/>
  <c r="F21" i="4"/>
  <c r="O67" i="5"/>
  <c r="O65" i="5" s="1"/>
  <c r="H65" i="5"/>
  <c r="N82" i="8"/>
  <c r="H82" i="8"/>
  <c r="G80" i="8"/>
  <c r="G90" i="8" s="1"/>
  <c r="I19" i="1"/>
  <c r="J19" i="1" s="1"/>
  <c r="I26" i="1"/>
  <c r="J26" i="1" s="1"/>
  <c r="J30" i="1"/>
  <c r="I30" i="1"/>
  <c r="J40" i="1"/>
  <c r="I16" i="1"/>
  <c r="J16" i="1" s="1"/>
  <c r="I23" i="1"/>
  <c r="H23" i="1"/>
  <c r="I27" i="1"/>
  <c r="I40" i="1"/>
  <c r="I48" i="1"/>
  <c r="J48" i="1" s="1"/>
  <c r="J19" i="4"/>
  <c r="F19" i="4"/>
  <c r="H11" i="5"/>
  <c r="H10" i="5" s="1"/>
  <c r="M65" i="5"/>
  <c r="M10" i="5" s="1"/>
  <c r="M89" i="5" s="1"/>
  <c r="O81" i="5"/>
  <c r="F64" i="2"/>
  <c r="I64" i="2" s="1"/>
  <c r="I65" i="2" s="1"/>
  <c r="E65" i="2"/>
  <c r="J20" i="1"/>
  <c r="J27" i="1"/>
  <c r="J31" i="1"/>
  <c r="I31" i="1"/>
  <c r="J14" i="4"/>
  <c r="F14" i="4"/>
  <c r="D10" i="5"/>
  <c r="D89" i="5" s="1"/>
  <c r="P15" i="7"/>
  <c r="Q15" i="7"/>
  <c r="Q47" i="13"/>
  <c r="P47" i="13"/>
  <c r="D27" i="4"/>
  <c r="O64" i="11"/>
  <c r="O61" i="11" s="1"/>
  <c r="H61" i="11"/>
  <c r="H10" i="11" s="1"/>
  <c r="H94" i="11" s="1"/>
  <c r="R16" i="1"/>
  <c r="I20" i="1"/>
  <c r="I41" i="1"/>
  <c r="J41" i="1" s="1"/>
  <c r="I44" i="1"/>
  <c r="J44" i="1" s="1"/>
  <c r="I49" i="1"/>
  <c r="H49" i="1"/>
  <c r="I51" i="1"/>
  <c r="J51" i="1" s="1"/>
  <c r="I54" i="1"/>
  <c r="G68" i="1"/>
  <c r="D65" i="2"/>
  <c r="K21" i="3"/>
  <c r="J12" i="4"/>
  <c r="F12" i="4"/>
  <c r="E27" i="4"/>
  <c r="J17" i="4"/>
  <c r="F17" i="4"/>
  <c r="K24" i="4"/>
  <c r="Q70" i="8"/>
  <c r="N70" i="8"/>
  <c r="N66" i="8" s="1"/>
  <c r="H70" i="8"/>
  <c r="O94" i="19"/>
  <c r="O15" i="5"/>
  <c r="O11" i="5" s="1"/>
  <c r="O10" i="5" s="1"/>
  <c r="O54" i="5"/>
  <c r="L80" i="8"/>
  <c r="F10" i="11"/>
  <c r="F94" i="11" s="1"/>
  <c r="V94" i="11" s="1"/>
  <c r="L11" i="11"/>
  <c r="L10" i="11" s="1"/>
  <c r="L94" i="11" s="1"/>
  <c r="O13" i="11"/>
  <c r="N11" i="14"/>
  <c r="N10" i="14" s="1"/>
  <c r="N97" i="14" s="1"/>
  <c r="G67" i="7"/>
  <c r="K68" i="10"/>
  <c r="C71" i="10"/>
  <c r="G97" i="14"/>
  <c r="G87" i="8"/>
  <c r="O65" i="14"/>
  <c r="O64" i="14" s="1"/>
  <c r="L64" i="14"/>
  <c r="L58" i="5"/>
  <c r="L10" i="5" s="1"/>
  <c r="L89" i="5" s="1"/>
  <c r="H80" i="5"/>
  <c r="H67" i="7"/>
  <c r="P43" i="7"/>
  <c r="O60" i="8"/>
  <c r="O59" i="8" s="1"/>
  <c r="L59" i="8"/>
  <c r="H78" i="8"/>
  <c r="O79" i="8"/>
  <c r="O78" i="8" s="1"/>
  <c r="N61" i="11"/>
  <c r="Q61" i="11"/>
  <c r="O84" i="11"/>
  <c r="O83" i="11" s="1"/>
  <c r="L83" i="11"/>
  <c r="H72" i="14"/>
  <c r="O73" i="14"/>
  <c r="O72" i="14" s="1"/>
  <c r="H11" i="8"/>
  <c r="L72" i="14"/>
  <c r="O74" i="14"/>
  <c r="I25" i="1"/>
  <c r="J25" i="1" s="1"/>
  <c r="H54" i="1"/>
  <c r="L79" i="5"/>
  <c r="I67" i="7"/>
  <c r="Q45" i="10"/>
  <c r="M69" i="11"/>
  <c r="I75" i="13"/>
  <c r="H11" i="14"/>
  <c r="H10" i="14" s="1"/>
  <c r="O25" i="14"/>
  <c r="C67" i="7"/>
  <c r="K66" i="7"/>
  <c r="I66" i="7"/>
  <c r="M11" i="8"/>
  <c r="M10" i="8" s="1"/>
  <c r="M90" i="8" s="1"/>
  <c r="N11" i="8"/>
  <c r="N59" i="8"/>
  <c r="N80" i="8"/>
  <c r="N87" i="8"/>
  <c r="H73" i="9"/>
  <c r="N11" i="11"/>
  <c r="O50" i="14"/>
  <c r="P64" i="14"/>
  <c r="O14" i="8"/>
  <c r="O11" i="8" s="1"/>
  <c r="L87" i="8"/>
  <c r="O87" i="8" s="1"/>
  <c r="K24" i="10"/>
  <c r="O29" i="11"/>
  <c r="M14" i="13"/>
  <c r="K67" i="13"/>
  <c r="C75" i="13"/>
  <c r="O49" i="14"/>
  <c r="O11" i="14" s="1"/>
  <c r="O10" i="14" s="1"/>
  <c r="O97" i="14" s="1"/>
  <c r="M64" i="14"/>
  <c r="M10" i="14" s="1"/>
  <c r="M97" i="14" s="1"/>
  <c r="O64" i="19"/>
  <c r="N10" i="23"/>
  <c r="N99" i="23" s="1"/>
  <c r="I76" i="26"/>
  <c r="O39" i="14"/>
  <c r="O96" i="14"/>
  <c r="O94" i="14" s="1"/>
  <c r="N10" i="19"/>
  <c r="N97" i="19" s="1"/>
  <c r="O11" i="23"/>
  <c r="O10" i="23" s="1"/>
  <c r="O99" i="23" s="1"/>
  <c r="O72" i="23"/>
  <c r="M11" i="11"/>
  <c r="O30" i="14"/>
  <c r="M86" i="14"/>
  <c r="H89" i="14"/>
  <c r="O89" i="14" s="1"/>
  <c r="O86" i="14" s="1"/>
  <c r="D86" i="14"/>
  <c r="H37" i="10"/>
  <c r="H71" i="10" s="1"/>
  <c r="G75" i="13"/>
  <c r="O11" i="19"/>
  <c r="O89" i="19"/>
  <c r="O86" i="19" s="1"/>
  <c r="H86" i="19"/>
  <c r="Q16" i="21"/>
  <c r="P16" i="21"/>
  <c r="I76" i="21"/>
  <c r="Q72" i="14"/>
  <c r="H24" i="10"/>
  <c r="H69" i="11"/>
  <c r="H67" i="13"/>
  <c r="H75" i="13" s="1"/>
  <c r="L11" i="14"/>
  <c r="H86" i="23"/>
  <c r="O48" i="11"/>
  <c r="M61" i="11"/>
  <c r="I14" i="13"/>
  <c r="K64" i="13"/>
  <c r="D97" i="14"/>
  <c r="Q47" i="21"/>
  <c r="P47" i="21"/>
  <c r="O86" i="23"/>
  <c r="H84" i="19"/>
  <c r="O96" i="19"/>
  <c r="H72" i="23"/>
  <c r="L86" i="23"/>
  <c r="L96" i="23"/>
  <c r="P16" i="26"/>
  <c r="P47" i="26"/>
  <c r="C76" i="26"/>
  <c r="H11" i="19"/>
  <c r="H10" i="19" s="1"/>
  <c r="H97" i="19" s="1"/>
  <c r="I75" i="21"/>
  <c r="O65" i="23"/>
  <c r="O64" i="23" s="1"/>
  <c r="L72" i="19"/>
  <c r="J42" i="21"/>
  <c r="P16" i="18"/>
  <c r="H37" i="18"/>
  <c r="H76" i="18" s="1"/>
  <c r="P47" i="18"/>
  <c r="O73" i="19"/>
  <c r="O72" i="19" s="1"/>
  <c r="H11" i="23"/>
  <c r="H10" i="23" s="1"/>
  <c r="H99" i="23" s="1"/>
  <c r="I44" i="26"/>
  <c r="C76" i="21"/>
  <c r="L72" i="23"/>
  <c r="L11" i="19"/>
  <c r="L10" i="19" s="1"/>
  <c r="L97" i="19" s="1"/>
  <c r="L64" i="19"/>
  <c r="L84" i="23"/>
  <c r="L10" i="23" s="1"/>
  <c r="L99" i="23" s="1"/>
  <c r="D86" i="19"/>
  <c r="D97" i="19" s="1"/>
  <c r="L96" i="33" l="1"/>
  <c r="L86" i="33"/>
  <c r="H84" i="33"/>
  <c r="O72" i="33"/>
  <c r="Q72" i="33"/>
  <c r="H72" i="33"/>
  <c r="L64" i="33"/>
  <c r="K10" i="33"/>
  <c r="K99" i="33" s="1"/>
  <c r="E10" i="33"/>
  <c r="E99" i="33" s="1"/>
  <c r="J10" i="33"/>
  <c r="J99" i="33" s="1"/>
  <c r="J103" i="33" s="1"/>
  <c r="I10" i="33"/>
  <c r="I99" i="33" s="1"/>
  <c r="G10" i="33"/>
  <c r="G99" i="33" s="1"/>
  <c r="F10" i="33"/>
  <c r="F99" i="33" s="1"/>
  <c r="V99" i="33" s="1"/>
  <c r="M10" i="33"/>
  <c r="M99" i="33" s="1"/>
  <c r="D10" i="33"/>
  <c r="D99" i="33" s="1"/>
  <c r="L11" i="33"/>
  <c r="O11" i="33"/>
  <c r="N11" i="33"/>
  <c r="N10" i="33" s="1"/>
  <c r="N99" i="33" s="1"/>
  <c r="H11" i="33"/>
  <c r="H76" i="31"/>
  <c r="N10" i="8"/>
  <c r="N90" i="8" s="1"/>
  <c r="H79" i="5"/>
  <c r="H89" i="5" s="1"/>
  <c r="O80" i="5"/>
  <c r="O79" i="5" s="1"/>
  <c r="O89" i="5" s="1"/>
  <c r="K19" i="4"/>
  <c r="H19" i="4"/>
  <c r="I19" i="4" s="1"/>
  <c r="H12" i="3"/>
  <c r="F27" i="3"/>
  <c r="K12" i="3"/>
  <c r="J26" i="3"/>
  <c r="F26" i="3"/>
  <c r="K26" i="3" s="1"/>
  <c r="K64" i="2"/>
  <c r="H10" i="8"/>
  <c r="H90" i="8" s="1"/>
  <c r="J49" i="1"/>
  <c r="F65" i="2"/>
  <c r="H68" i="1"/>
  <c r="J33" i="1"/>
  <c r="K15" i="4"/>
  <c r="H15" i="4"/>
  <c r="I15" i="4" s="1"/>
  <c r="K21" i="4"/>
  <c r="H21" i="4"/>
  <c r="I21" i="4" s="1"/>
  <c r="I26" i="3"/>
  <c r="C27" i="3"/>
  <c r="O11" i="11"/>
  <c r="O10" i="11" s="1"/>
  <c r="O94" i="11" s="1"/>
  <c r="O70" i="8"/>
  <c r="O66" i="8" s="1"/>
  <c r="O10" i="8" s="1"/>
  <c r="O90" i="8" s="1"/>
  <c r="H66" i="8"/>
  <c r="O82" i="8"/>
  <c r="O80" i="8" s="1"/>
  <c r="H80" i="8"/>
  <c r="K16" i="4"/>
  <c r="H16" i="4"/>
  <c r="I16" i="4" s="1"/>
  <c r="N89" i="5"/>
  <c r="H19" i="3"/>
  <c r="I19" i="3" s="1"/>
  <c r="K19" i="3"/>
  <c r="K13" i="4"/>
  <c r="H13" i="4"/>
  <c r="I13" i="4" s="1"/>
  <c r="K20" i="4"/>
  <c r="H20" i="4"/>
  <c r="I20" i="4" s="1"/>
  <c r="K12" i="4"/>
  <c r="F27" i="4"/>
  <c r="H12" i="4"/>
  <c r="J54" i="1"/>
  <c r="L10" i="8"/>
  <c r="L90" i="8" s="1"/>
  <c r="K18" i="4"/>
  <c r="H18" i="4"/>
  <c r="I18" i="4" s="1"/>
  <c r="H17" i="3"/>
  <c r="I17" i="3" s="1"/>
  <c r="K17" i="3"/>
  <c r="K14" i="4"/>
  <c r="H14" i="4"/>
  <c r="I14" i="4" s="1"/>
  <c r="N10" i="11"/>
  <c r="N94" i="11" s="1"/>
  <c r="J53" i="1"/>
  <c r="O10" i="19"/>
  <c r="O97" i="19" s="1"/>
  <c r="M10" i="11"/>
  <c r="M94" i="11" s="1"/>
  <c r="H15" i="3"/>
  <c r="I15" i="3" s="1"/>
  <c r="K15" i="3"/>
  <c r="K17" i="4"/>
  <c r="H17" i="4"/>
  <c r="I17" i="4" s="1"/>
  <c r="L10" i="14"/>
  <c r="L97" i="14" s="1"/>
  <c r="H86" i="14"/>
  <c r="H97" i="14"/>
  <c r="J23" i="1"/>
  <c r="K24" i="3"/>
  <c r="H24" i="3"/>
  <c r="I24" i="3" s="1"/>
  <c r="F20" i="3"/>
  <c r="J20" i="3"/>
  <c r="H13" i="3"/>
  <c r="I13" i="3" s="1"/>
  <c r="K13" i="3"/>
  <c r="O10" i="33" l="1"/>
  <c r="O99" i="33" s="1"/>
  <c r="H10" i="33"/>
  <c r="H99" i="33" s="1"/>
  <c r="L10" i="33"/>
  <c r="L99" i="33" s="1"/>
  <c r="H27" i="4"/>
  <c r="I12" i="4"/>
  <c r="I27" i="4" s="1"/>
  <c r="H20" i="3"/>
  <c r="I20" i="3" s="1"/>
  <c r="K20" i="3"/>
  <c r="H27" i="3"/>
  <c r="I12" i="3"/>
  <c r="I27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89" authorId="0" shapeId="0" xr:uid="{0953983D-65C5-4B88-B383-91D2A4125F8C}">
      <text>
        <r>
          <rPr>
            <sz val="10"/>
            <color rgb="FF000000"/>
            <rFont val="Arial"/>
            <scheme val="minor"/>
          </rPr>
          <t xml:space="preserve">Nguyen:
</t>
        </r>
      </text>
    </comment>
    <comment ref="D89" authorId="0" shapeId="0" xr:uid="{62644E97-6769-434D-9BD4-030346DA9BFA}">
      <text>
        <r>
          <rPr>
            <sz val="10"/>
            <color rgb="FF000000"/>
            <rFont val="Arial"/>
            <scheme val="minor"/>
          </rPr>
          <t xml:space="preserve">Nguyen:
Theo Sở TC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82" authorId="0" shapeId="0" xr:uid="{00000000-0006-0000-0400-000001000000}">
      <text>
        <r>
          <rPr>
            <sz val="10"/>
            <color rgb="FF000000"/>
            <rFont val="Arial"/>
            <scheme val="minor"/>
          </rPr>
          <t xml:space="preserve">Nguyen:
</t>
        </r>
      </text>
    </comment>
    <comment ref="D82" authorId="0" shapeId="0" xr:uid="{00000000-0006-0000-0400-000002000000}">
      <text>
        <r>
          <rPr>
            <sz val="10"/>
            <color rgb="FF000000"/>
            <rFont val="Arial"/>
            <scheme val="minor"/>
          </rPr>
          <t xml:space="preserve">Nguyen:
Theo Sở TC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83" authorId="0" shapeId="0" xr:uid="{00000000-0006-0000-0700-000001000000}">
      <text>
        <r>
          <rPr>
            <sz val="10"/>
            <color rgb="FF000000"/>
            <rFont val="Arial"/>
            <scheme val="minor"/>
          </rPr>
          <t xml:space="preserve">Nguyen:
</t>
        </r>
      </text>
    </comment>
    <comment ref="D83" authorId="0" shapeId="0" xr:uid="{00000000-0006-0000-0700-000002000000}">
      <text>
        <r>
          <rPr>
            <sz val="10"/>
            <color rgb="FF000000"/>
            <rFont val="Arial"/>
            <scheme val="minor"/>
          </rPr>
          <t xml:space="preserve">Nguyen:
Theo Sở TC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86" authorId="0" shapeId="0" xr:uid="{00000000-0006-0000-0A00-000001000000}">
      <text>
        <r>
          <rPr>
            <sz val="10"/>
            <color rgb="FF000000"/>
            <rFont val="Arial"/>
            <scheme val="minor"/>
          </rPr>
          <t xml:space="preserve">Nguyen:
</t>
        </r>
      </text>
    </comment>
    <comment ref="D86" authorId="0" shapeId="0" xr:uid="{00000000-0006-0000-0A00-000002000000}">
      <text>
        <r>
          <rPr>
            <sz val="10"/>
            <color rgb="FF000000"/>
            <rFont val="Arial"/>
            <scheme val="minor"/>
          </rPr>
          <t xml:space="preserve">Nguyen:
Theo Sở TC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89" authorId="0" shapeId="0" xr:uid="{00000000-0006-0000-0D00-000001000000}">
      <text>
        <r>
          <rPr>
            <sz val="10"/>
            <color rgb="FF000000"/>
            <rFont val="Arial"/>
            <scheme val="minor"/>
          </rPr>
          <t xml:space="preserve">Nguyen:
</t>
        </r>
      </text>
    </comment>
    <comment ref="D89" authorId="0" shapeId="0" xr:uid="{00000000-0006-0000-0D00-000002000000}">
      <text>
        <r>
          <rPr>
            <sz val="10"/>
            <color rgb="FF000000"/>
            <rFont val="Arial"/>
            <scheme val="minor"/>
          </rPr>
          <t xml:space="preserve">Nguyen:
Theo Sở TC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89" authorId="0" shapeId="0" xr:uid="{00000000-0006-0000-1200-000001000000}">
      <text>
        <r>
          <rPr>
            <sz val="10"/>
            <color rgb="FF000000"/>
            <rFont val="Arial"/>
            <scheme val="minor"/>
          </rPr>
          <t xml:space="preserve">Nguyen:
</t>
        </r>
      </text>
    </comment>
    <comment ref="D89" authorId="0" shapeId="0" xr:uid="{00000000-0006-0000-1200-000002000000}">
      <text>
        <r>
          <rPr>
            <sz val="10"/>
            <color rgb="FF000000"/>
            <rFont val="Arial"/>
            <scheme val="minor"/>
          </rPr>
          <t xml:space="preserve">Nguyen:
Theo Sở TC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89" authorId="0" shapeId="0" xr:uid="{00000000-0006-0000-1600-000001000000}">
      <text>
        <r>
          <rPr>
            <sz val="10"/>
            <color rgb="FF000000"/>
            <rFont val="Arial"/>
            <scheme val="minor"/>
          </rPr>
          <t xml:space="preserve">Nguyen:
</t>
        </r>
      </text>
    </comment>
    <comment ref="D89" authorId="0" shapeId="0" xr:uid="{00000000-0006-0000-1600-000002000000}">
      <text>
        <r>
          <rPr>
            <sz val="10"/>
            <color rgb="FF000000"/>
            <rFont val="Arial"/>
            <scheme val="minor"/>
          </rPr>
          <t xml:space="preserve">Nguyen:
Theo Sở TC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<sst xmlns="http://schemas.openxmlformats.org/spreadsheetml/2006/main" count="10366" uniqueCount="417">
  <si>
    <t>CÔNG TY CỔ PHẦN XÂY DỰNG NGÔ QUYỀN</t>
  </si>
  <si>
    <t>CỘNG HÒA XÃ HỘI CHỦ NGHĨA VIỆT NAM</t>
  </si>
  <si>
    <t>BAN CHỈ HUY CÔNG TRƯỜNG</t>
  </si>
  <si>
    <t>Độc lập - Tự do - Hạnh phúc</t>
  </si>
  <si>
    <t>BÁO CÁO SẢN LƯỢNG THÁNG</t>
  </si>
  <si>
    <t>DỰ ÁN : KHU NHÀ Ở TẠI PHƯỜNG TRẠI CHUỐI</t>
  </si>
  <si>
    <t>Tháng 07 Năm 2025</t>
  </si>
  <si>
    <t>Đơn vị: đồng</t>
  </si>
  <si>
    <t>STT</t>
  </si>
  <si>
    <t>Danh mục</t>
  </si>
  <si>
    <t>Giá trị dự toán phần thô 2024 hoặc Quyết toán:</t>
  </si>
  <si>
    <t>Sản lượng 
kế hoạch</t>
  </si>
  <si>
    <t>Sản lượng thực hiện (xây thô)</t>
  </si>
  <si>
    <t>Sản lượng 
trát</t>
  </si>
  <si>
    <t>Tổng thô+trát</t>
  </si>
  <si>
    <t>Còn phải thực hiện</t>
  </si>
  <si>
    <t>Tỷ lệ hoàn thành (%)</t>
  </si>
  <si>
    <t>Ghi chú</t>
  </si>
  <si>
    <t>Kỳ này</t>
  </si>
  <si>
    <t>Lũy kế</t>
  </si>
  <si>
    <t xml:space="preserve"> Kế hoạch 
kỳ này</t>
  </si>
  <si>
    <t>Tổng lũy kế</t>
  </si>
  <si>
    <t>7=5+6</t>
  </si>
  <si>
    <t>8=2-5</t>
  </si>
  <si>
    <t>I</t>
  </si>
  <si>
    <t>Trại chuối GĐ 1</t>
  </si>
  <si>
    <t xml:space="preserve"> </t>
  </si>
  <si>
    <t>A</t>
  </si>
  <si>
    <t>Lô 5A</t>
  </si>
  <si>
    <t>Lô 9A</t>
  </si>
  <si>
    <t>Đã quyết toán</t>
  </si>
  <si>
    <t>Lô 12A</t>
  </si>
  <si>
    <t>Lô 14A</t>
  </si>
  <si>
    <t>Tạm dừng thi công</t>
  </si>
  <si>
    <t>B</t>
  </si>
  <si>
    <t>Lô 1B</t>
  </si>
  <si>
    <t>Lô 3B</t>
  </si>
  <si>
    <t>Lô 4B</t>
  </si>
  <si>
    <t>Lô 6B</t>
  </si>
  <si>
    <t>Lô 7B</t>
  </si>
  <si>
    <t>Lô 8B</t>
  </si>
  <si>
    <t>Lô 9B</t>
  </si>
  <si>
    <t>Xong quyết 
 toán chưa ký</t>
  </si>
  <si>
    <t>Lô 12B</t>
  </si>
  <si>
    <t>Dừng thi công</t>
  </si>
  <si>
    <t>Lô 13B-A</t>
  </si>
  <si>
    <t>Lô 13B-B</t>
  </si>
  <si>
    <t>Lô 14B</t>
  </si>
  <si>
    <t>Lô 15B</t>
  </si>
  <si>
    <t>Lô 16B</t>
  </si>
  <si>
    <t>Lô 17B</t>
  </si>
  <si>
    <t>C</t>
  </si>
  <si>
    <t>Lô 1C</t>
  </si>
  <si>
    <t>Lô 2C</t>
  </si>
  <si>
    <t>Lô 3C</t>
  </si>
  <si>
    <t>Lô 4C</t>
  </si>
  <si>
    <t>Lô 7C</t>
  </si>
  <si>
    <t>D</t>
  </si>
  <si>
    <t>Lô 1D</t>
  </si>
  <si>
    <t>Lô 2D</t>
  </si>
  <si>
    <t>Lô 4D</t>
  </si>
  <si>
    <t>Xong quyết 
 toán đã ký</t>
  </si>
  <si>
    <t>Lô 6D</t>
  </si>
  <si>
    <t>Lô 7D</t>
  </si>
  <si>
    <t>Lô 10D</t>
  </si>
  <si>
    <t>Lô 11D</t>
  </si>
  <si>
    <t>Lô 14D-A</t>
  </si>
  <si>
    <t>Lô 14D-B</t>
  </si>
  <si>
    <t>Lô 18D</t>
  </si>
  <si>
    <t>Lô 20 D-A</t>
  </si>
  <si>
    <t>Lô 21 D</t>
  </si>
  <si>
    <t>Lô 22 D</t>
  </si>
  <si>
    <t>Lô 23D-A</t>
  </si>
  <si>
    <t>Lô 23D-B</t>
  </si>
  <si>
    <t>Xong quyết  toán  
đã ký phần  thô,
 chưa ký trát ngoài</t>
  </si>
  <si>
    <t>Lô 24D-A</t>
  </si>
  <si>
    <t>Lô 26D</t>
  </si>
  <si>
    <t>Lô 27D</t>
  </si>
  <si>
    <t>E</t>
  </si>
  <si>
    <t>II</t>
  </si>
  <si>
    <t>Trại chuối GĐ 2</t>
  </si>
  <si>
    <t>DT sàn T2</t>
  </si>
  <si>
    <t>DT sàn T3</t>
  </si>
  <si>
    <t>DT sàn T4</t>
  </si>
  <si>
    <t>DT sàn mai</t>
  </si>
  <si>
    <t>Tong cong</t>
  </si>
  <si>
    <t>Gia tri /m2</t>
  </si>
  <si>
    <t>Lô 5E-A</t>
  </si>
  <si>
    <t>Lô 5E-B</t>
  </si>
  <si>
    <t>Lô 6E-B</t>
  </si>
  <si>
    <t>Lô 9E</t>
  </si>
  <si>
    <t>Xong dự toán 
điều chỉnh</t>
  </si>
  <si>
    <t>Lô 11E</t>
  </si>
  <si>
    <t>III</t>
  </si>
  <si>
    <t>Hạ tầng</t>
  </si>
  <si>
    <t>Đường nội bộ (GĐI)</t>
  </si>
  <si>
    <t>IV</t>
  </si>
  <si>
    <t>Nhà dịch vụ</t>
  </si>
  <si>
    <t>Nhà dịch vụ công cộng
  (Tạm tính)</t>
  </si>
  <si>
    <t>Tổng cộng</t>
  </si>
  <si>
    <t>Hải Phòng, ngày 29 tháng 07 năm 2025</t>
  </si>
  <si>
    <t>PHÓ GIÁM ĐỐC XÂY DỰNG</t>
  </si>
  <si>
    <t>PHÓ PHÒNG HCXD</t>
  </si>
  <si>
    <t>CHỈ HUY TRƯỞNG</t>
  </si>
  <si>
    <t>NGƯỜI LẬP</t>
  </si>
  <si>
    <t>LÊ VĂN HUYÊN</t>
  </si>
  <si>
    <t>LƯU MINH XUÂN</t>
  </si>
  <si>
    <t>TRẦN ĐỨC TRƯỜNG</t>
  </si>
  <si>
    <t>TRẦN QUANG BỔN</t>
  </si>
  <si>
    <t>Tháng 06 Năm 2025</t>
  </si>
  <si>
    <t>Nhà dịch vụ công cộng
 (Tạm tính)</t>
  </si>
  <si>
    <t>Hải Phòng, ngày 31 tháng 05 năm 2025</t>
  </si>
  <si>
    <t>Tháng 03 Năm 2025</t>
  </si>
  <si>
    <t>Dien tịch sàn T1</t>
  </si>
  <si>
    <t>Đơn gia xd tạm tinh</t>
  </si>
  <si>
    <t>Tong gia tri</t>
  </si>
  <si>
    <t>Mãng tinh 55% tang 1</t>
  </si>
  <si>
    <t>Cäc tinh 
45% tang 1</t>
  </si>
  <si>
    <t>Giá trị hợp đồng Hoặc Quyết toán thô</t>
  </si>
  <si>
    <t>Sản lượng trát</t>
  </si>
  <si>
    <t>Tỷ lệ hoàn thành so với kế hoạch (%)</t>
  </si>
  <si>
    <t>8=2-7</t>
  </si>
  <si>
    <t>#REF!</t>
  </si>
  <si>
    <t>Lô 9EA</t>
  </si>
  <si>
    <t>Hải Phòng, ngày 31 tháng 03 năm 2025</t>
  </si>
  <si>
    <t>(27-02-2025)</t>
  </si>
  <si>
    <t>CÔNG TY CP XÂY DỰNG NGÔ QUYỀN</t>
  </si>
  <si>
    <t>PHÒNG TC - KT</t>
  </si>
  <si>
    <t>BÁO CÁO DOANH THU TIỀN VỀ</t>
  </si>
  <si>
    <t>Đơn vị phụ trách: Phòng tài chính - Kế toán</t>
  </si>
  <si>
    <t xml:space="preserve">Danh mục </t>
  </si>
  <si>
    <t>Tên công ty/
 Tên lô</t>
  </si>
  <si>
    <t>Giá trị HĐ/
xuất HĐ/ 
DT,QT (Thô)</t>
  </si>
  <si>
    <t>Doanh thu dự kiến</t>
  </si>
  <si>
    <t>Doanh thu (Thô)</t>
  </si>
  <si>
    <t>Công nợ phải thu (Thô)</t>
  </si>
  <si>
    <t>QT (Trát) chưa VAT</t>
  </si>
  <si>
    <t>Doanh thu (Trát)</t>
  </si>
  <si>
    <t>Công nợ phải thu (Trát)</t>
  </si>
  <si>
    <t xml:space="preserve"> Doanh thu (Thô + Trát)</t>
  </si>
  <si>
    <t>Công nợ phải thu (Thô +Trát)</t>
  </si>
  <si>
    <t xml:space="preserve">Lũy kế
 </t>
  </si>
  <si>
    <t>Kế hoạch</t>
  </si>
  <si>
    <t>GIÁ TRỊ PHÁT TRIỂN NHÀ</t>
  </si>
  <si>
    <t>Trại Chuối GĐ 1</t>
  </si>
  <si>
    <t>Xây nhà</t>
  </si>
  <si>
    <t>Dũng Hà</t>
  </si>
  <si>
    <t>Lô 9C</t>
  </si>
  <si>
    <t>Vũ Khắc Giang</t>
  </si>
  <si>
    <t>Lô 20D-A</t>
  </si>
  <si>
    <t>TM</t>
  </si>
  <si>
    <t>Lô 21D</t>
  </si>
  <si>
    <t>Lô 22D</t>
  </si>
  <si>
    <t>Lô 8E</t>
  </si>
  <si>
    <t>Cơ sở hạ tầng+đất</t>
  </si>
  <si>
    <t>DA QUÁN TOAN</t>
  </si>
  <si>
    <t>Lô 16</t>
  </si>
  <si>
    <t>Lô 17</t>
  </si>
  <si>
    <t>Lô 5</t>
  </si>
  <si>
    <t>Lô 13</t>
  </si>
  <si>
    <t>Lô 6</t>
  </si>
  <si>
    <t>Lô 14</t>
  </si>
  <si>
    <t>Lô 7</t>
  </si>
  <si>
    <t>Lô 8</t>
  </si>
  <si>
    <t>Lô 9</t>
  </si>
  <si>
    <t>Lô 15</t>
  </si>
  <si>
    <t>Nhà khung thép</t>
  </si>
  <si>
    <t>Nhµ khung thép</t>
  </si>
  <si>
    <t>DỰ ÁN 326HBT</t>
  </si>
  <si>
    <t>Lô 34</t>
  </si>
  <si>
    <t>HỢP ĐỒNG XÂY LẮP</t>
  </si>
  <si>
    <t>Phá dỡ (lần 2)</t>
  </si>
  <si>
    <t>Thi công Phá dỡ</t>
  </si>
  <si>
    <t>Phá dỡ (lần 1)</t>
  </si>
  <si>
    <t>CDC (Tiền về của Tân Lộc)</t>
  </si>
  <si>
    <t>XD, cung cấp và LĐ TB</t>
  </si>
  <si>
    <t>Gói 05</t>
  </si>
  <si>
    <t>Dải cây xanh...P.Sở Dầu</t>
  </si>
  <si>
    <t>Gói thầu số 18</t>
  </si>
  <si>
    <t>XD đường nối từ ĐT 354 đến cầu Tiên Thanh - Vĩnh Bảo</t>
  </si>
  <si>
    <t>Trường MN Trại Chuối</t>
  </si>
  <si>
    <t>Nhà lớp học 3 tầng</t>
  </si>
  <si>
    <t>DỊCH VỤ THUÊ VP</t>
  </si>
  <si>
    <t>Thuê văn phòng năm T1+2+3/2025</t>
  </si>
  <si>
    <t>Công ty TNHH APLUS MATH
MST: 0312201431</t>
  </si>
  <si>
    <t>Thuê văn phòng năm T01/2025</t>
  </si>
  <si>
    <t>Đặng Thị Tuyết Trinh</t>
  </si>
  <si>
    <t>Từ T2 -T8 chưa xuất HĐ</t>
  </si>
  <si>
    <t>CK</t>
  </si>
  <si>
    <t xml:space="preserve">                              PHÓ GIÁM ĐỐC TÀI CHÍNH</t>
  </si>
  <si>
    <t xml:space="preserve">                                            PHÒNG TÀI CHÍNH - KẾ TOÁN</t>
  </si>
  <si>
    <t xml:space="preserve">                                                              NGƯỜI LẬP</t>
  </si>
  <si>
    <t>CHỈ TIÊU SẢN LƯỢNG, DOANH THU THEO THÁNG</t>
  </si>
  <si>
    <t>Sản lượng luỹ kế đầu kỳ</t>
  </si>
  <si>
    <t>Doanh thu luỹ kế
 đầu kỳ</t>
  </si>
  <si>
    <t>Sản lượng kỳ này</t>
  </si>
  <si>
    <t>Doanh thu kỳ này</t>
  </si>
  <si>
    <t>Doanh thu trát</t>
  </si>
  <si>
    <t>Công việc cần
 hoàn thành theo
 doanh thu lũy kế</t>
  </si>
  <si>
    <t>Tiến độ thực tế
(Khung 
bê tông 
cốt thép)</t>
  </si>
  <si>
    <t>Chỉ tiêu</t>
  </si>
  <si>
    <t>Thực hiện</t>
  </si>
  <si>
    <t>Mái tầng 1</t>
  </si>
  <si>
    <t>Móng</t>
  </si>
  <si>
    <t>Mái Tầng 1</t>
  </si>
  <si>
    <t>Cột Tầng 2</t>
  </si>
  <si>
    <t>Mái tầng 3</t>
  </si>
  <si>
    <t>Mái Tầng 3</t>
  </si>
  <si>
    <t>Toàn bộ phần thô</t>
  </si>
  <si>
    <t>XONG KHUNG</t>
  </si>
  <si>
    <t>Cọc bê tông</t>
  </si>
  <si>
    <t>Cột Tầng 1</t>
  </si>
  <si>
    <t>Cột Tầng 3</t>
  </si>
  <si>
    <t>Tháng 07 năm 2025</t>
  </si>
  <si>
    <t>Tạm dừng 
thi công</t>
  </si>
  <si>
    <t xml:space="preserve">Xong dự toán 
</t>
  </si>
  <si>
    <t>Nhà dịch vụ công cộng  (Tạm tính)</t>
  </si>
  <si>
    <t>(29-7-205)</t>
  </si>
  <si>
    <t xml:space="preserve">CDC </t>
  </si>
  <si>
    <t>Thuê văn phòng năm Q3/2025</t>
  </si>
  <si>
    <t>Thuê văn phòng năm T07/2025</t>
  </si>
  <si>
    <t>Tháng 08 Năm 2025</t>
  </si>
  <si>
    <t>Lô 13A</t>
  </si>
  <si>
    <t>Cột tầng 4</t>
  </si>
  <si>
    <t>Lô 9D</t>
  </si>
  <si>
    <t>Lô 25D-B</t>
  </si>
  <si>
    <t>Xong dự toán</t>
  </si>
  <si>
    <t>Xong đự toán</t>
  </si>
  <si>
    <t>THÁNG 08 NĂM 2025</t>
  </si>
  <si>
    <t>V</t>
  </si>
  <si>
    <t>326HBT</t>
  </si>
  <si>
    <t>Hải Phòng, ngày 2 tháng 09 năm 2025</t>
  </si>
  <si>
    <t>Gói 24</t>
  </si>
  <si>
    <t>Cầu Khuể</t>
  </si>
  <si>
    <t>Thuê văn phòng năm T08/2025</t>
  </si>
  <si>
    <t>CHỈ TIÊU SẢN LƯỢNG, DOANH THU THÁNG 09 NĂM 2025</t>
  </si>
  <si>
    <t>Tháng 09 Năm 2025</t>
  </si>
  <si>
    <t>đặt lịch 30-9 đổ mái</t>
  </si>
  <si>
    <t>đđặt</t>
  </si>
  <si>
    <t>Chưa gặp chủ hộ để chốt phương án</t>
  </si>
  <si>
    <t>Mái tầng 2</t>
  </si>
  <si>
    <t>Chủ hộ chốt phương án thiết kế</t>
  </si>
  <si>
    <t>THÁNG 09 NĂM 2025</t>
  </si>
  <si>
    <t>Lô 11C</t>
  </si>
  <si>
    <t>Lô 25D-A</t>
  </si>
  <si>
    <t>Hải Phòng, ngày 1 tháng 10 năm 2025</t>
  </si>
  <si>
    <t>Thuê văn phòng năm T09/2025</t>
  </si>
  <si>
    <t>CHỈ TIÊU SẢN LƯỢNG, DOANH THU THÁNG 10 NĂM 2025</t>
  </si>
  <si>
    <t>Mái Tầng 2</t>
  </si>
  <si>
    <t>Mái Tầng 4</t>
  </si>
  <si>
    <t xml:space="preserve">TIẾN ĐỘ THI CÔNG DỰ ÁN </t>
  </si>
  <si>
    <t>BIÊN BẢN XÂY DỰNG
(TIẾN ĐỘ NỘP TIỀN)</t>
  </si>
  <si>
    <t>TIẾN ĐỘ THỰC TẾ</t>
  </si>
  <si>
    <t>HỒ SƠ QUYẾT TOÁN</t>
  </si>
  <si>
    <t>GHI CHÚ</t>
  </si>
  <si>
    <t xml:space="preserve">ĐỢT </t>
  </si>
  <si>
    <t>TIẾN ĐỘ
HOÀN THÀNH</t>
  </si>
  <si>
    <t>KHUNG BTCT</t>
  </si>
  <si>
    <t>XÂY TƯỜNG</t>
  </si>
  <si>
    <t>TRÁT NGOÀI</t>
  </si>
  <si>
    <t>XÂY THÔ</t>
  </si>
  <si>
    <t>HÔ SƠ</t>
  </si>
  <si>
    <t>Xong xây thô</t>
  </si>
  <si>
    <t>Xong trát ngoài</t>
  </si>
  <si>
    <t>Đang làm</t>
  </si>
  <si>
    <t>Xong</t>
  </si>
  <si>
    <t>Đã ký</t>
  </si>
  <si>
    <t>Tầng 1</t>
  </si>
  <si>
    <t>Chưa ký</t>
  </si>
  <si>
    <t>Xây tường móng</t>
  </si>
  <si>
    <t>Tầng 2</t>
  </si>
  <si>
    <t>Đang trát</t>
  </si>
  <si>
    <t>TIẾN ĐỘ NỘP TIỀN CÁC KHU DỰ ÁN NHÀ Ở</t>
  </si>
  <si>
    <t>Đợt 1</t>
  </si>
  <si>
    <t>Đợt 2</t>
  </si>
  <si>
    <t>Đợt 3</t>
  </si>
  <si>
    <t>Đợt 4</t>
  </si>
  <si>
    <t>Nộp tiền đợt 1</t>
  </si>
  <si>
    <t>Tiến độ đợt 1</t>
  </si>
  <si>
    <t>Nộp tiền đợt 2</t>
  </si>
  <si>
    <t>Tiến độ đợt 2</t>
  </si>
  <si>
    <t>Nộp tiền đợt 3</t>
  </si>
  <si>
    <t>Tiến độ đợt 3</t>
  </si>
  <si>
    <t>Nộp tiền đợt 4</t>
  </si>
  <si>
    <t>Tiến độ đợt 4</t>
  </si>
  <si>
    <t>Xong khung BTCT</t>
  </si>
  <si>
    <t>Quyết toán</t>
  </si>
  <si>
    <t>Xong khung BTCT + Quyết toán</t>
  </si>
  <si>
    <t>THÁNG 10 NĂM 2025</t>
  </si>
  <si>
    <t>Hải Phòng, ngày 28 tháng 10 năm 2025</t>
  </si>
  <si>
    <t>Thi công Phá dỡ lần 2</t>
  </si>
  <si>
    <t>Thi công Phá dỡ lần 1</t>
  </si>
  <si>
    <t>Thuê văn phòng năm Q4/2025</t>
  </si>
  <si>
    <t>Thuê văn phòng năm T10/2025</t>
  </si>
  <si>
    <t>Hạng mục (Nhập y hệt Menu thả xuống)</t>
  </si>
  <si>
    <t>Điểm số (Quy ước)</t>
  </si>
  <si>
    <t>Chưa thi công</t>
  </si>
  <si>
    <t>TUM</t>
  </si>
  <si>
    <t>THÁNG 11 NĂM 2025</t>
  </si>
  <si>
    <t>Hải Phòng, ngày 4 tháng 12 năm 2025</t>
  </si>
  <si>
    <t>CHỈ TIÊU SẢN LƯỢNG, DOANH THU THÁNG 11 NĂM 2025</t>
  </si>
  <si>
    <t>Tháng 11 Năm 2025</t>
  </si>
  <si>
    <t>Doanh thu cần thực hiện theo tiến độ</t>
  </si>
  <si>
    <t>Tình trạng thực hiện doanh thu</t>
  </si>
  <si>
    <t>Phá dỡ</t>
  </si>
  <si>
    <t>Dải cây xanh (đợt 1)</t>
  </si>
  <si>
    <t>Dải cây xanh (đợt 2)</t>
  </si>
  <si>
    <t>Thuê văn phòng năm T11/2025</t>
  </si>
  <si>
    <t>CHỈ TIÊU SẢN LƯỢNG, DOANH THU THÁNG 12 NĂM 2025</t>
  </si>
  <si>
    <t>Tháng 12 Năm 2025</t>
  </si>
  <si>
    <t>Lô 2B</t>
  </si>
  <si>
    <t>Tầng 4</t>
  </si>
  <si>
    <t xml:space="preserve">CÔNG TY CỔ PHẦN XÂY DỰNG NGÔ QUYỀN </t>
  </si>
  <si>
    <t>THÁNG 12 NĂM 2025</t>
  </si>
  <si>
    <t>Hải Phòng, ngày 31 tháng 12 năm 2025</t>
  </si>
  <si>
    <t>Tháng</t>
  </si>
  <si>
    <t>Section</t>
  </si>
  <si>
    <t>Subsection</t>
  </si>
  <si>
    <t>Giá trị dự toán</t>
  </si>
  <si>
    <t>SL lũy kế đầu kỳ</t>
  </si>
  <si>
    <t>DT lũy kế đầu kỳ</t>
  </si>
  <si>
    <t>SL chỉ tiêu kỳ này</t>
  </si>
  <si>
    <t>SL thực hiện kỳ này</t>
  </si>
  <si>
    <t>DT chỉ tiêu kỳ này</t>
  </si>
  <si>
    <t>DT thực hiện kỳ này</t>
  </si>
  <si>
    <t>SL trát</t>
  </si>
  <si>
    <t>DT trát</t>
  </si>
  <si>
    <t>Công việc cần HT</t>
  </si>
  <si>
    <t>Tiến độ thực tế</t>
  </si>
  <si>
    <t>Chọn tháng →</t>
  </si>
  <si>
    <t>SL kế hoạch</t>
  </si>
  <si>
    <t>SL TH kỳ này</t>
  </si>
  <si>
    <t>SL TH lũy kế</t>
  </si>
  <si>
    <t>Còn phải TH</t>
  </si>
  <si>
    <t>TL hoàn thành KH</t>
  </si>
  <si>
    <t>TL hoàn thành lũy kế</t>
  </si>
  <si>
    <t>MajorSection</t>
  </si>
  <si>
    <t>Tên CT/Lô</t>
  </si>
  <si>
    <t>Giá trị HĐ</t>
  </si>
  <si>
    <t>DT dự kiến</t>
  </si>
  <si>
    <t>DT Thô kỳ này</t>
  </si>
  <si>
    <t>DT Thô lũy kế</t>
  </si>
  <si>
    <t>Công nợ Thô</t>
  </si>
  <si>
    <t>QT Trát</t>
  </si>
  <si>
    <t>DT Trát kỳ này</t>
  </si>
  <si>
    <t>DT Trát lũy kế</t>
  </si>
  <si>
    <t>Công nợ Trát</t>
  </si>
  <si>
    <t>DT Thô+Trát kỳ này</t>
  </si>
  <si>
    <t>DT Thô+Trát lũy kế</t>
  </si>
  <si>
    <t>Công nợ Thô+Trát</t>
  </si>
  <si>
    <t>TL KH</t>
  </si>
  <si>
    <t>TL Lũy kế</t>
  </si>
  <si>
    <t>Công ty TNHH APLUS MATH MST: 0312201431</t>
  </si>
  <si>
    <t>CDC</t>
  </si>
  <si>
    <t>Đợt</t>
  </si>
  <si>
    <t>Tiến độ HT</t>
  </si>
  <si>
    <t>Khung BTCT</t>
  </si>
  <si>
    <t>Xây tường</t>
  </si>
  <si>
    <t>Trát ngoài</t>
  </si>
  <si>
    <t>QT Xây thô</t>
  </si>
  <si>
    <t>QT Trát ngoài</t>
  </si>
  <si>
    <t>QT Hồ sơ</t>
  </si>
  <si>
    <t>NHẬP LIỆU CHỈ TIÊU SẢN LƯỢNG - DOANH THU</t>
  </si>
  <si>
    <t>Tháng nhập liệu:</t>
  </si>
  <si>
    <t>Hướng dẫn: Chọn tháng → Nhập số liệu vào các ô vàng → Nhấn nút "Lưu dữ liệu" (sẽ copy dữ liệu xuống Data_CT)</t>
  </si>
  <si>
    <t>SL lũy kế đầu kỳ
(tự động)</t>
  </si>
  <si>
    <t>DT lũy kế đầu kỳ
(tự động)</t>
  </si>
  <si>
    <t>SL chỉ tiêu
kỳ này</t>
  </si>
  <si>
    <t>SL thực hiện
kỳ này</t>
  </si>
  <si>
    <t>DT chỉ tiêu
kỳ này</t>
  </si>
  <si>
    <t>DT thực hiện
kỳ này</t>
  </si>
  <si>
    <t>⚠ Sau khi nhập xong, yêu cầu Claude: "Lưu dữ liệu tháng mới từ NhapLieu_CT vào Data_CT"</t>
  </si>
  <si>
    <t>NHẬP LIỆU BÁO CÁO SẢN LƯỢNG</t>
  </si>
  <si>
    <t>Hướng dẫn: Chọn tháng → Nhập SL kỳ này vào ô vàng → Yêu cầu Claude lưu dữ liệu</t>
  </si>
  <si>
    <t>Giá trị dự toán
(tự động)</t>
  </si>
  <si>
    <t>SL kế hoạch
(nhập)</t>
  </si>
  <si>
    <t>SL TH kỳ này
(nhập)</t>
  </si>
  <si>
    <t>SL TH lũy kế
(tự động)</t>
  </si>
  <si>
    <t>SL trát
(nhập)</t>
  </si>
  <si>
    <t>Tổng thô+trát
(tự động)</t>
  </si>
  <si>
    <t>Còn phải TH
(tự động)</t>
  </si>
  <si>
    <t>TL hoàn thành KH
(tự động)</t>
  </si>
  <si>
    <t>TL hoàn thành lũy kế
(tự động)</t>
  </si>
  <si>
    <t>Ghi chú
(nhập)</t>
  </si>
  <si>
    <t>⚠ Sau khi nhập xong, yêu cầu Claude: "Lưu dữ liệu tháng mới từ NhapLieu_SL vào Data_SL"</t>
  </si>
  <si>
    <t>NHẬP LIỆU BÁO CÁO DOANH THU</t>
  </si>
  <si>
    <t>Hướng dẫn: Chọn tháng → Nhập DT kỳ này vào ô vàng → Yêu cầu Claude lưu dữ liệu</t>
  </si>
  <si>
    <t>Giá trị HĐ
(tự động)</t>
  </si>
  <si>
    <t>DT dự kiến
(nhập)</t>
  </si>
  <si>
    <t>DT Thô kỳ này
(nhập)</t>
  </si>
  <si>
    <t>DT Thô lũy kế
(tự động)</t>
  </si>
  <si>
    <t>Công nợ Thô
(tự động)</t>
  </si>
  <si>
    <t>QT Trát
(tự động)</t>
  </si>
  <si>
    <t>DT Trát kỳ này
(nhập)</t>
  </si>
  <si>
    <t>DT Trát lũy kế
(tự động)</t>
  </si>
  <si>
    <t>Công nợ Trát
(tự động)</t>
  </si>
  <si>
    <t>DT Thô+Trát kỳ này
(tự động)</t>
  </si>
  <si>
    <t>DT Thô+Trát lũy kế
(tự động)</t>
  </si>
  <si>
    <t>Công nợ Thô+Trát
(tự động)</t>
  </si>
  <si>
    <t>TL KH
(nhập)</t>
  </si>
  <si>
    <t>TL Lũy kế
(tự động)</t>
  </si>
  <si>
    <t>⚠ Sau khi nhập xong, yêu cầu Claude: "Lưu dữ liệu tháng mới từ NhapLieu_DT vào Data_DT"</t>
  </si>
  <si>
    <t>NHẬP LIỆU TIẾN ĐỘ XÂY DỰNG</t>
  </si>
  <si>
    <t>Hướng dẫn: Chọn tháng → Cập nhật trạng thái tiến độ → Yêu cầu Claude lưu dữ liệu</t>
  </si>
  <si>
    <t>Đợt
(nhập)</t>
  </si>
  <si>
    <t>Tiến độ HT
(nhập)</t>
  </si>
  <si>
    <t>Khung BTCT
(cập nhật)</t>
  </si>
  <si>
    <t>Xây tường
(cập nhật)</t>
  </si>
  <si>
    <t>Trát ngoài
(cập nhật)</t>
  </si>
  <si>
    <t>QT Xây thô
(cập nhật)</t>
  </si>
  <si>
    <t>QT Trát ngoài
(cập nhật)</t>
  </si>
  <si>
    <t>QT Hồ sơ
(cập nhật)</t>
  </si>
  <si>
    <t>⚠ Cập nhật trạng thái mới (ghi đè lên formula). Yêu cầu Claude: "Lưu dữ liệu từ NhapLieu_TD"</t>
  </si>
  <si>
    <t>Năm</t>
  </si>
  <si>
    <t>Chọn năm →</t>
  </si>
  <si>
    <t/>
  </si>
  <si>
    <t>Năm nhập liệu: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</si>
</sst>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_(* #,##0_);_(* \(#,##0\);_(* &quot;-&quot;??_);_(@_)"/>
  </numFmts>
  <fonts count="73">
    <font>
      <sz val="10"/>
      <color rgb="FF000000"/>
      <name val="Arial"/>
      <scheme val="minor"/>
    </font>
    <font>
      <i/>
      <sz val="12"/>
      <color theme="1"/>
      <name val="Times New Roman"/>
    </font>
    <font>
      <sz val="10"/>
      <name val="Arial"/>
    </font>
    <font>
      <b/>
      <sz val="12"/>
      <color theme="1"/>
      <name val="Times New Roman"/>
    </font>
    <font>
      <sz val="12"/>
      <color theme="0"/>
      <name val="Times New Roman"/>
    </font>
    <font>
      <sz val="10"/>
      <color theme="0"/>
      <name val="Times New Roman"/>
    </font>
    <font>
      <sz val="10"/>
      <color theme="1"/>
      <name val="Times New Roman"/>
    </font>
    <font>
      <b/>
      <sz val="13"/>
      <color theme="1"/>
      <name val="Times New Roman"/>
    </font>
    <font>
      <b/>
      <sz val="13"/>
      <color theme="0"/>
      <name val="Times New Roman"/>
    </font>
    <font>
      <b/>
      <sz val="15"/>
      <color theme="1"/>
      <name val="Times New Roman"/>
    </font>
    <font>
      <b/>
      <sz val="15"/>
      <color theme="0"/>
      <name val="Times New Roman"/>
    </font>
    <font>
      <b/>
      <sz val="16"/>
      <color theme="1"/>
      <name val="Times New Roman"/>
    </font>
    <font>
      <sz val="12"/>
      <color theme="1"/>
      <name val="Times New Roman"/>
    </font>
    <font>
      <b/>
      <sz val="11"/>
      <color theme="1"/>
      <name val="Times New Roman"/>
    </font>
    <font>
      <sz val="12"/>
      <color rgb="FF000000"/>
      <name val="&quot;Times New Roman&quot;"/>
    </font>
    <font>
      <sz val="10"/>
      <color theme="1"/>
      <name val="Arial"/>
    </font>
    <font>
      <b/>
      <sz val="11"/>
      <color theme="0"/>
      <name val="Times New Roman"/>
    </font>
    <font>
      <b/>
      <sz val="12"/>
      <color rgb="FF000000"/>
      <name val="&quot;Times New Roman&quot;"/>
    </font>
    <font>
      <b/>
      <sz val="12"/>
      <color theme="0"/>
      <name val="Times New Roman"/>
    </font>
    <font>
      <b/>
      <sz val="10"/>
      <color theme="0"/>
      <name val="Times New Roman"/>
    </font>
    <font>
      <b/>
      <sz val="10"/>
      <color theme="1"/>
      <name val="Times New Roman"/>
    </font>
    <font>
      <sz val="14"/>
      <color theme="0"/>
      <name val="Times New Roman"/>
    </font>
    <font>
      <b/>
      <sz val="14"/>
      <color theme="0"/>
      <name val="Times New Roman"/>
    </font>
    <font>
      <sz val="15"/>
      <color theme="0"/>
      <name val="Times New Roman"/>
    </font>
    <font>
      <sz val="10"/>
      <color rgb="FF000000"/>
      <name val="Arial"/>
    </font>
    <font>
      <sz val="10"/>
      <color theme="0"/>
      <name val="Arial"/>
    </font>
    <font>
      <sz val="11"/>
      <color theme="1"/>
      <name val="Times New Roman"/>
    </font>
    <font>
      <sz val="14"/>
      <color theme="1"/>
      <name val="Times New Roman"/>
    </font>
    <font>
      <b/>
      <sz val="14"/>
      <color theme="1"/>
      <name val="Times New Roman"/>
    </font>
    <font>
      <sz val="15"/>
      <color theme="1"/>
      <name val="Times New Roman"/>
    </font>
    <font>
      <b/>
      <sz val="11"/>
      <color rgb="FF000000"/>
      <name val="Times New Roman"/>
    </font>
    <font>
      <sz val="11"/>
      <color rgb="FF000000"/>
      <name val="Calibri"/>
    </font>
    <font>
      <sz val="10"/>
      <color rgb="FF000000"/>
      <name val="Times New Roman"/>
    </font>
    <font>
      <b/>
      <u/>
      <sz val="11"/>
      <color rgb="FF000000"/>
      <name val="Times New Roman"/>
    </font>
    <font>
      <b/>
      <sz val="14"/>
      <color rgb="FF000000"/>
      <name val="Times New Roman"/>
    </font>
    <font>
      <b/>
      <sz val="10"/>
      <color rgb="FF000000"/>
      <name val="Times New Roman"/>
    </font>
    <font>
      <b/>
      <sz val="10"/>
      <color rgb="FF000000"/>
      <name val="Times New Roman"/>
    </font>
    <font>
      <b/>
      <sz val="9"/>
      <color rgb="FF000000"/>
      <name val="Times New Roman"/>
    </font>
    <font>
      <b/>
      <sz val="11"/>
      <color rgb="FF000000"/>
      <name val="Calibri"/>
    </font>
    <font>
      <sz val="10"/>
      <color rgb="FF000000"/>
      <name val="Times New Roman"/>
    </font>
    <font>
      <sz val="9"/>
      <color rgb="FF000000"/>
      <name val="Times New Roman"/>
    </font>
    <font>
      <sz val="11"/>
      <color rgb="FF000000"/>
      <name val="Times New Roman"/>
    </font>
    <font>
      <sz val="8"/>
      <color rgb="FF000000"/>
      <name val="Times New Roman"/>
    </font>
    <font>
      <b/>
      <sz val="12"/>
      <color rgb="FF000000"/>
      <name val="Calibri"/>
    </font>
    <font>
      <sz val="10"/>
      <color rgb="FF000000"/>
      <name val="Arial"/>
      <scheme val="minor"/>
    </font>
    <font>
      <sz val="12"/>
      <color rgb="FF000000"/>
      <name val="Times New Roman"/>
    </font>
    <font>
      <sz val="10"/>
      <color rgb="FF000000"/>
      <name val="Arial"/>
    </font>
    <font>
      <sz val="9"/>
      <color theme="1"/>
      <name val="Arial"/>
    </font>
    <font>
      <sz val="10"/>
      <color rgb="FFFFFFFF"/>
      <name val="Times New Roman"/>
    </font>
    <font>
      <sz val="12"/>
      <color theme="1"/>
      <name val="&quot;Times New Roman&quot;"/>
    </font>
    <font>
      <sz val="10"/>
      <color theme="1"/>
      <name val="&quot;Times New Roman&quot;"/>
    </font>
    <font>
      <sz val="10"/>
      <color rgb="FFFF0000"/>
      <name val="&quot;Times New Roman&quot;"/>
    </font>
    <font>
      <sz val="10"/>
      <color theme="1"/>
      <name val="&quot;\.VnTime&quot;"/>
    </font>
    <font>
      <sz val="9"/>
      <color theme="1"/>
      <name val="&quot;\.VnTime&quot;"/>
    </font>
    <font>
      <sz val="10"/>
      <color theme="1"/>
      <name val="Arial"/>
      <scheme val="minor"/>
    </font>
    <font>
      <b/>
      <sz val="12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6"/>
      <color theme="1"/>
      <name val="Arial"/>
      <scheme val="minor"/>
    </font>
    <font>
      <sz val="16"/>
      <color theme="1"/>
      <name val="Arial"/>
      <scheme val="minor"/>
    </font>
    <font>
      <sz val="10"/>
      <color theme="1"/>
      <name val="Times New Roman"/>
    </font>
    <font>
      <sz val="10"/>
      <color rgb="FF1F1F1F"/>
      <name val="&quot;Google Sans Text&quot;"/>
    </font>
    <font>
      <b/>
      <sz val="10"/>
      <color rgb="FF000000"/>
      <name val="Arial"/>
      <scheme val="minor"/>
    </font>
    <font>
      <b/>
      <sz val="10"/>
      <color rgb="FFFFFFFF"/>
      <name val="Arial"/>
      <scheme val="minor"/>
    </font>
    <font>
      <b/>
      <sz val="14"/>
      <color rgb="FF0000FF"/>
      <name val="Times New Roman"/>
    </font>
    <font>
      <b/>
      <sz val="12"/>
      <color rgb="FF0000FF"/>
      <name val="Times New Roman"/>
    </font>
    <font>
      <b/>
      <sz val="12"/>
      <color rgb="FF0000FF"/>
      <name val="Calibri"/>
    </font>
    <font>
      <b/>
      <sz val="14"/>
      <color rgb="FF0000FF"/>
      <name val="Calibri"/>
    </font>
    <font>
      <b/>
      <sz val="10"/>
      <color rgb="FF0000FF"/>
      <name val="Arial"/>
      <scheme val="minor"/>
    </font>
    <font>
      <b/>
      <sz val="14"/>
      <color rgb="FF0000FF"/>
      <name val="Arial"/>
      <scheme val="minor"/>
    </font>
    <font>
      <i/>
      <sz val="10"/>
      <color rgb="FFFF0000"/>
      <name val="Arial"/>
      <scheme val="minor"/>
    </font>
    <font>
      <b/>
      <sz val="10"/>
      <color rgb="FFFF0000"/>
      <name val="Arial"/>
      <scheme val="minor"/>
    </font>
    <font>
      <b/>
      <sz val="12"/>
      <color rgb="FFFF0000"/>
      <name val="Arial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CE5CD"/>
        <bgColor rgb="FFFCE5CD"/>
      </patternFill>
    </fill>
    <fill>
      <patternFill patternType="solid">
        <fgColor rgb="FFFEF2CD"/>
        <bgColor rgb="FFFEF2CD"/>
      </patternFill>
    </fill>
    <fill>
      <patternFill patternType="solid">
        <fgColor rgb="FFFF00FF"/>
        <bgColor rgb="FFFF00FF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B3CEFB"/>
        <bgColor rgb="FFB3CEFB"/>
      </patternFill>
    </fill>
    <fill>
      <patternFill patternType="solid">
        <fgColor rgb="FF4472C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ACD"/>
        <bgColor indexed="64"/>
      </patternFill>
    </fill>
  </fills>
  <borders count="8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862">
    <xf numFmtId="0" fontId="0" fillId="0" borderId="0" xfId="0" applyFont="1" applyAlignment="1"/>
    <xf numFmtId="0" fontId="3" fillId="2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13" fillId="2" borderId="18" xfId="0" applyFont="1" applyFill="1" applyBorder="1" applyAlignment="1">
      <alignment horizontal="center" vertical="center"/>
    </xf>
    <xf numFmtId="0" fontId="13" fillId="3" borderId="19" xfId="0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 wrapText="1"/>
    </xf>
    <xf numFmtId="0" fontId="13" fillId="2" borderId="18" xfId="0" applyFont="1" applyFill="1" applyBorder="1" applyAlignment="1">
      <alignment horizontal="center" vertical="center" wrapText="1"/>
    </xf>
    <xf numFmtId="0" fontId="13" fillId="2" borderId="21" xfId="0" applyFont="1" applyFill="1" applyBorder="1" applyAlignment="1">
      <alignment horizontal="center" vertical="center"/>
    </xf>
    <xf numFmtId="0" fontId="13" fillId="2" borderId="22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left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left" vertical="center"/>
    </xf>
    <xf numFmtId="0" fontId="3" fillId="3" borderId="18" xfId="0" applyFont="1" applyFill="1" applyBorder="1" applyAlignment="1">
      <alignment horizontal="left" vertical="center"/>
    </xf>
    <xf numFmtId="3" fontId="12" fillId="2" borderId="26" xfId="0" applyNumberFormat="1" applyFont="1" applyFill="1" applyBorder="1" applyAlignment="1">
      <alignment vertical="center" wrapText="1"/>
    </xf>
    <xf numFmtId="3" fontId="12" fillId="2" borderId="14" xfId="0" applyNumberFormat="1" applyFont="1" applyFill="1" applyBorder="1" applyAlignment="1">
      <alignment vertical="center" wrapText="1"/>
    </xf>
    <xf numFmtId="0" fontId="3" fillId="2" borderId="21" xfId="0" applyFont="1" applyFill="1" applyBorder="1" applyAlignment="1">
      <alignment horizontal="left" vertical="center"/>
    </xf>
    <xf numFmtId="0" fontId="3" fillId="2" borderId="27" xfId="0" applyFont="1" applyFill="1" applyBorder="1" applyAlignment="1">
      <alignment horizontal="left" vertical="center"/>
    </xf>
    <xf numFmtId="0" fontId="14" fillId="4" borderId="14" xfId="0" applyFont="1" applyFill="1" applyBorder="1" applyAlignment="1">
      <alignment horizontal="center"/>
    </xf>
    <xf numFmtId="0" fontId="14" fillId="4" borderId="14" xfId="0" applyFont="1" applyFill="1" applyBorder="1" applyAlignment="1">
      <alignment horizontal="left"/>
    </xf>
    <xf numFmtId="3" fontId="14" fillId="4" borderId="14" xfId="0" applyNumberFormat="1" applyFont="1" applyFill="1" applyBorder="1" applyAlignment="1">
      <alignment horizontal="right"/>
    </xf>
    <xf numFmtId="3" fontId="14" fillId="3" borderId="14" xfId="0" applyNumberFormat="1" applyFont="1" applyFill="1" applyBorder="1" applyAlignment="1"/>
    <xf numFmtId="3" fontId="12" fillId="4" borderId="26" xfId="0" applyNumberFormat="1" applyFont="1" applyFill="1" applyBorder="1" applyAlignment="1">
      <alignment horizontal="right"/>
    </xf>
    <xf numFmtId="3" fontId="14" fillId="4" borderId="14" xfId="0" applyNumberFormat="1" applyFont="1" applyFill="1" applyBorder="1" applyAlignment="1">
      <alignment horizontal="right"/>
    </xf>
    <xf numFmtId="9" fontId="14" fillId="4" borderId="14" xfId="0" applyNumberFormat="1" applyFont="1" applyFill="1" applyBorder="1" applyAlignment="1">
      <alignment horizontal="center"/>
    </xf>
    <xf numFmtId="9" fontId="14" fillId="4" borderId="28" xfId="0" applyNumberFormat="1" applyFont="1" applyFill="1" applyBorder="1" applyAlignment="1">
      <alignment horizontal="center"/>
    </xf>
    <xf numFmtId="9" fontId="12" fillId="4" borderId="29" xfId="0" applyNumberFormat="1" applyFont="1" applyFill="1" applyBorder="1" applyAlignment="1">
      <alignment horizontal="center"/>
    </xf>
    <xf numFmtId="3" fontId="4" fillId="2" borderId="3" xfId="0" applyNumberFormat="1" applyFont="1" applyFill="1" applyBorder="1" applyAlignment="1">
      <alignment horizontal="center" vertical="center"/>
    </xf>
    <xf numFmtId="3" fontId="14" fillId="3" borderId="14" xfId="0" applyNumberFormat="1" applyFont="1" applyFill="1" applyBorder="1" applyAlignment="1">
      <alignment horizontal="right"/>
    </xf>
    <xf numFmtId="3" fontId="12" fillId="4" borderId="14" xfId="0" applyNumberFormat="1" applyFont="1" applyFill="1" applyBorder="1" applyAlignment="1">
      <alignment horizontal="right"/>
    </xf>
    <xf numFmtId="9" fontId="14" fillId="4" borderId="30" xfId="0" applyNumberFormat="1" applyFont="1" applyFill="1" applyBorder="1" applyAlignment="1">
      <alignment horizontal="center"/>
    </xf>
    <xf numFmtId="9" fontId="12" fillId="4" borderId="22" xfId="0" applyNumberFormat="1" applyFont="1" applyFill="1" applyBorder="1" applyAlignment="1">
      <alignment horizontal="center"/>
    </xf>
    <xf numFmtId="3" fontId="14" fillId="4" borderId="30" xfId="0" applyNumberFormat="1" applyFont="1" applyFill="1" applyBorder="1" applyAlignment="1">
      <alignment horizontal="right"/>
    </xf>
    <xf numFmtId="3" fontId="14" fillId="3" borderId="30" xfId="0" applyNumberFormat="1" applyFont="1" applyFill="1" applyBorder="1" applyAlignment="1"/>
    <xf numFmtId="0" fontId="15" fillId="4" borderId="22" xfId="0" applyFont="1" applyFill="1" applyBorder="1" applyAlignment="1"/>
    <xf numFmtId="164" fontId="16" fillId="2" borderId="31" xfId="0" applyNumberFormat="1" applyFont="1" applyFill="1" applyBorder="1"/>
    <xf numFmtId="3" fontId="16" fillId="2" borderId="32" xfId="0" applyNumberFormat="1" applyFont="1" applyFill="1" applyBorder="1"/>
    <xf numFmtId="0" fontId="3" fillId="2" borderId="33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left" vertical="center"/>
    </xf>
    <xf numFmtId="3" fontId="12" fillId="2" borderId="14" xfId="0" applyNumberFormat="1" applyFont="1" applyFill="1" applyBorder="1" applyAlignment="1">
      <alignment vertical="center"/>
    </xf>
    <xf numFmtId="3" fontId="12" fillId="2" borderId="14" xfId="0" applyNumberFormat="1" applyFont="1" applyFill="1" applyBorder="1" applyAlignment="1">
      <alignment horizontal="right" vertical="center"/>
    </xf>
    <xf numFmtId="3" fontId="12" fillId="2" borderId="32" xfId="0" applyNumberFormat="1" applyFont="1" applyFill="1" applyBorder="1" applyAlignment="1">
      <alignment vertical="center"/>
    </xf>
    <xf numFmtId="3" fontId="12" fillId="3" borderId="34" xfId="0" applyNumberFormat="1" applyFont="1" applyFill="1" applyBorder="1" applyAlignment="1">
      <alignment vertical="center"/>
    </xf>
    <xf numFmtId="3" fontId="12" fillId="4" borderId="14" xfId="0" applyNumberFormat="1" applyFont="1" applyFill="1" applyBorder="1" applyAlignment="1">
      <alignment horizontal="right"/>
    </xf>
    <xf numFmtId="9" fontId="12" fillId="2" borderId="14" xfId="0" applyNumberFormat="1" applyFont="1" applyFill="1" applyBorder="1" applyAlignment="1">
      <alignment horizontal="center" vertical="center"/>
    </xf>
    <xf numFmtId="9" fontId="12" fillId="2" borderId="15" xfId="0" applyNumberFormat="1" applyFont="1" applyFill="1" applyBorder="1" applyAlignment="1">
      <alignment horizontal="center" vertical="center"/>
    </xf>
    <xf numFmtId="9" fontId="12" fillId="2" borderId="22" xfId="0" applyNumberFormat="1" applyFont="1" applyFill="1" applyBorder="1" applyAlignment="1">
      <alignment horizontal="center" vertical="center"/>
    </xf>
    <xf numFmtId="0" fontId="14" fillId="4" borderId="28" xfId="0" applyFont="1" applyFill="1" applyBorder="1" applyAlignment="1">
      <alignment horizontal="center"/>
    </xf>
    <xf numFmtId="0" fontId="14" fillId="4" borderId="30" xfId="0" applyFont="1" applyFill="1" applyBorder="1" applyAlignment="1">
      <alignment horizontal="center"/>
    </xf>
    <xf numFmtId="3" fontId="14" fillId="3" borderId="30" xfId="0" applyNumberFormat="1" applyFont="1" applyFill="1" applyBorder="1" applyAlignment="1">
      <alignment horizontal="right"/>
    </xf>
    <xf numFmtId="9" fontId="14" fillId="4" borderId="30" xfId="0" applyNumberFormat="1" applyFont="1" applyFill="1" applyBorder="1" applyAlignment="1">
      <alignment horizontal="center"/>
    </xf>
    <xf numFmtId="0" fontId="17" fillId="4" borderId="30" xfId="0" applyFont="1" applyFill="1" applyBorder="1" applyAlignment="1">
      <alignment horizontal="left"/>
    </xf>
    <xf numFmtId="0" fontId="14" fillId="4" borderId="30" xfId="0" applyFont="1" applyFill="1" applyBorder="1" applyAlignment="1">
      <alignment horizontal="center"/>
    </xf>
    <xf numFmtId="3" fontId="12" fillId="3" borderId="14" xfId="0" applyNumberFormat="1" applyFont="1" applyFill="1" applyBorder="1" applyAlignment="1">
      <alignment vertical="center"/>
    </xf>
    <xf numFmtId="3" fontId="15" fillId="4" borderId="14" xfId="0" applyNumberFormat="1" applyFont="1" applyFill="1" applyBorder="1" applyAlignment="1"/>
    <xf numFmtId="3" fontId="5" fillId="2" borderId="3" xfId="0" applyNumberFormat="1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3" fontId="19" fillId="2" borderId="3" xfId="0" applyNumberFormat="1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horizontal="center" vertical="center"/>
    </xf>
    <xf numFmtId="0" fontId="12" fillId="2" borderId="33" xfId="0" applyFont="1" applyFill="1" applyBorder="1" applyAlignment="1">
      <alignment horizontal="center" vertical="center"/>
    </xf>
    <xf numFmtId="9" fontId="14" fillId="4" borderId="28" xfId="0" applyNumberFormat="1" applyFont="1" applyFill="1" applyBorder="1" applyAlignment="1">
      <alignment horizontal="center"/>
    </xf>
    <xf numFmtId="3" fontId="18" fillId="2" borderId="3" xfId="0" applyNumberFormat="1" applyFont="1" applyFill="1" applyBorder="1" applyAlignment="1">
      <alignment horizontal="center" vertical="center"/>
    </xf>
    <xf numFmtId="164" fontId="16" fillId="2" borderId="3" xfId="0" applyNumberFormat="1" applyFont="1" applyFill="1" applyBorder="1"/>
    <xf numFmtId="3" fontId="16" fillId="2" borderId="3" xfId="0" applyNumberFormat="1" applyFont="1" applyFill="1" applyBorder="1"/>
    <xf numFmtId="9" fontId="17" fillId="4" borderId="30" xfId="0" applyNumberFormat="1" applyFont="1" applyFill="1" applyBorder="1" applyAlignment="1">
      <alignment horizontal="left"/>
    </xf>
    <xf numFmtId="0" fontId="21" fillId="2" borderId="3" xfId="0" applyFont="1" applyFill="1" applyBorder="1"/>
    <xf numFmtId="3" fontId="12" fillId="4" borderId="13" xfId="0" applyNumberFormat="1" applyFont="1" applyFill="1" applyBorder="1" applyAlignment="1">
      <alignment horizontal="right"/>
    </xf>
    <xf numFmtId="3" fontId="14" fillId="4" borderId="14" xfId="0" applyNumberFormat="1" applyFont="1" applyFill="1" applyBorder="1"/>
    <xf numFmtId="9" fontId="17" fillId="4" borderId="28" xfId="0" applyNumberFormat="1" applyFont="1" applyFill="1" applyBorder="1" applyAlignment="1">
      <alignment horizontal="left"/>
    </xf>
    <xf numFmtId="164" fontId="22" fillId="2" borderId="3" xfId="0" applyNumberFormat="1" applyFont="1" applyFill="1" applyBorder="1"/>
    <xf numFmtId="3" fontId="22" fillId="2" borderId="3" xfId="0" applyNumberFormat="1" applyFont="1" applyFill="1" applyBorder="1"/>
    <xf numFmtId="3" fontId="12" fillId="4" borderId="34" xfId="0" applyNumberFormat="1" applyFont="1" applyFill="1" applyBorder="1" applyAlignment="1">
      <alignment horizontal="right"/>
    </xf>
    <xf numFmtId="3" fontId="14" fillId="4" borderId="30" xfId="0" applyNumberFormat="1" applyFont="1" applyFill="1" applyBorder="1" applyAlignment="1"/>
    <xf numFmtId="3" fontId="14" fillId="4" borderId="30" xfId="0" applyNumberFormat="1" applyFont="1" applyFill="1" applyBorder="1" applyAlignment="1">
      <alignment horizontal="right"/>
    </xf>
    <xf numFmtId="0" fontId="14" fillId="4" borderId="28" xfId="0" applyFont="1" applyFill="1" applyBorder="1" applyAlignment="1">
      <alignment horizontal="center"/>
    </xf>
    <xf numFmtId="0" fontId="14" fillId="4" borderId="14" xfId="0" applyFont="1" applyFill="1" applyBorder="1" applyAlignment="1">
      <alignment horizontal="left"/>
    </xf>
    <xf numFmtId="0" fontId="12" fillId="2" borderId="38" xfId="0" applyFont="1" applyFill="1" applyBorder="1" applyAlignment="1">
      <alignment horizontal="center" vertical="center"/>
    </xf>
    <xf numFmtId="0" fontId="3" fillId="2" borderId="39" xfId="0" applyFont="1" applyFill="1" applyBorder="1" applyAlignment="1">
      <alignment horizontal="center" vertical="center"/>
    </xf>
    <xf numFmtId="3" fontId="3" fillId="2" borderId="39" xfId="0" applyNumberFormat="1" applyFont="1" applyFill="1" applyBorder="1" applyAlignment="1">
      <alignment horizontal="right" vertical="center"/>
    </xf>
    <xf numFmtId="3" fontId="3" fillId="3" borderId="39" xfId="0" applyNumberFormat="1" applyFont="1" applyFill="1" applyBorder="1" applyAlignment="1">
      <alignment horizontal="right" vertical="center"/>
    </xf>
    <xf numFmtId="0" fontId="12" fillId="2" borderId="39" xfId="0" applyFont="1" applyFill="1" applyBorder="1" applyAlignment="1">
      <alignment horizontal="center" vertical="center"/>
    </xf>
    <xf numFmtId="9" fontId="12" fillId="2" borderId="40" xfId="0" applyNumberFormat="1" applyFont="1" applyFill="1" applyBorder="1" applyAlignment="1">
      <alignment horizontal="center" vertical="center"/>
    </xf>
    <xf numFmtId="9" fontId="12" fillId="2" borderId="41" xfId="0" applyNumberFormat="1" applyFont="1" applyFill="1" applyBorder="1" applyAlignment="1">
      <alignment horizontal="center" vertical="center"/>
    </xf>
    <xf numFmtId="3" fontId="3" fillId="2" borderId="3" xfId="0" applyNumberFormat="1" applyFont="1" applyFill="1" applyBorder="1" applyAlignment="1">
      <alignment horizontal="right" vertical="center"/>
    </xf>
    <xf numFmtId="3" fontId="3" fillId="3" borderId="3" xfId="0" applyNumberFormat="1" applyFont="1" applyFill="1" applyBorder="1" applyAlignment="1">
      <alignment horizontal="right" vertical="center"/>
    </xf>
    <xf numFmtId="9" fontId="12" fillId="2" borderId="3" xfId="0" applyNumberFormat="1" applyFont="1" applyFill="1" applyBorder="1" applyAlignment="1">
      <alignment horizontal="center" vertical="center"/>
    </xf>
    <xf numFmtId="3" fontId="1" fillId="2" borderId="3" xfId="0" applyNumberFormat="1" applyFont="1" applyFill="1" applyBorder="1" applyAlignment="1">
      <alignment horizontal="center" vertical="center"/>
    </xf>
    <xf numFmtId="3" fontId="1" fillId="2" borderId="3" xfId="0" applyNumberFormat="1" applyFont="1" applyFill="1" applyBorder="1" applyAlignment="1">
      <alignment horizontal="center" vertical="center"/>
    </xf>
    <xf numFmtId="0" fontId="23" fillId="2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24" fillId="2" borderId="3" xfId="0" applyFont="1" applyFill="1" applyBorder="1"/>
    <xf numFmtId="0" fontId="24" fillId="3" borderId="3" xfId="0" applyFont="1" applyFill="1" applyBorder="1"/>
    <xf numFmtId="0" fontId="25" fillId="2" borderId="3" xfId="0" applyFont="1" applyFill="1" applyBorder="1"/>
    <xf numFmtId="0" fontId="12" fillId="4" borderId="14" xfId="0" applyFont="1" applyFill="1" applyBorder="1"/>
    <xf numFmtId="3" fontId="12" fillId="4" borderId="14" xfId="0" applyNumberFormat="1" applyFont="1" applyFill="1" applyBorder="1" applyAlignment="1">
      <alignment horizontal="right"/>
    </xf>
    <xf numFmtId="3" fontId="12" fillId="4" borderId="32" xfId="0" applyNumberFormat="1" applyFont="1" applyFill="1" applyBorder="1" applyAlignment="1">
      <alignment horizontal="right"/>
    </xf>
    <xf numFmtId="3" fontId="15" fillId="4" borderId="34" xfId="0" applyNumberFormat="1" applyFont="1" applyFill="1" applyBorder="1"/>
    <xf numFmtId="0" fontId="15" fillId="4" borderId="22" xfId="0" applyFont="1" applyFill="1" applyBorder="1"/>
    <xf numFmtId="3" fontId="12" fillId="2" borderId="34" xfId="0" applyNumberFormat="1" applyFont="1" applyFill="1" applyBorder="1" applyAlignment="1">
      <alignment vertical="center"/>
    </xf>
    <xf numFmtId="0" fontId="12" fillId="4" borderId="42" xfId="0" applyFont="1" applyFill="1" applyBorder="1" applyAlignment="1">
      <alignment horizontal="center"/>
    </xf>
    <xf numFmtId="0" fontId="12" fillId="4" borderId="14" xfId="0" applyFont="1" applyFill="1" applyBorder="1"/>
    <xf numFmtId="3" fontId="12" fillId="4" borderId="34" xfId="0" applyNumberFormat="1" applyFont="1" applyFill="1" applyBorder="1" applyAlignment="1">
      <alignment horizontal="right"/>
    </xf>
    <xf numFmtId="9" fontId="15" fillId="4" borderId="22" xfId="0" applyNumberFormat="1" applyFont="1" applyFill="1" applyBorder="1"/>
    <xf numFmtId="3" fontId="15" fillId="4" borderId="14" xfId="0" applyNumberFormat="1" applyFont="1" applyFill="1" applyBorder="1"/>
    <xf numFmtId="3" fontId="12" fillId="2" borderId="14" xfId="0" applyNumberFormat="1" applyFont="1" applyFill="1" applyBorder="1" applyAlignment="1">
      <alignment horizontal="right" vertical="center"/>
    </xf>
    <xf numFmtId="3" fontId="12" fillId="2" borderId="14" xfId="0" applyNumberFormat="1" applyFont="1" applyFill="1" applyBorder="1" applyAlignment="1">
      <alignment vertical="center"/>
    </xf>
    <xf numFmtId="3" fontId="12" fillId="2" borderId="13" xfId="0" applyNumberFormat="1" applyFont="1" applyFill="1" applyBorder="1" applyAlignment="1">
      <alignment vertical="center"/>
    </xf>
    <xf numFmtId="3" fontId="12" fillId="2" borderId="13" xfId="0" applyNumberFormat="1" applyFont="1" applyFill="1" applyBorder="1" applyAlignment="1">
      <alignment vertical="center"/>
    </xf>
    <xf numFmtId="3" fontId="12" fillId="2" borderId="32" xfId="0" applyNumberFormat="1" applyFont="1" applyFill="1" applyBorder="1" applyAlignment="1">
      <alignment vertical="center"/>
    </xf>
    <xf numFmtId="3" fontId="12" fillId="2" borderId="34" xfId="0" applyNumberFormat="1" applyFont="1" applyFill="1" applyBorder="1" applyAlignment="1">
      <alignment vertical="center"/>
    </xf>
    <xf numFmtId="3" fontId="12" fillId="2" borderId="35" xfId="0" applyNumberFormat="1" applyFont="1" applyFill="1" applyBorder="1" applyAlignment="1">
      <alignment horizontal="right" vertical="center"/>
    </xf>
    <xf numFmtId="3" fontId="12" fillId="2" borderId="35" xfId="0" applyNumberFormat="1" applyFont="1" applyFill="1" applyBorder="1" applyAlignment="1">
      <alignment vertical="center"/>
    </xf>
    <xf numFmtId="3" fontId="12" fillId="2" borderId="43" xfId="0" applyNumberFormat="1" applyFont="1" applyFill="1" applyBorder="1" applyAlignment="1">
      <alignment vertical="center"/>
    </xf>
    <xf numFmtId="0" fontId="12" fillId="2" borderId="14" xfId="0" applyFont="1" applyFill="1" applyBorder="1" applyAlignment="1">
      <alignment horizontal="left" vertical="center" wrapText="1"/>
    </xf>
    <xf numFmtId="0" fontId="26" fillId="2" borderId="3" xfId="0" applyFont="1" applyFill="1" applyBorder="1"/>
    <xf numFmtId="0" fontId="26" fillId="2" borderId="3" xfId="0" applyFont="1" applyFill="1" applyBorder="1" applyAlignment="1">
      <alignment wrapText="1"/>
    </xf>
    <xf numFmtId="0" fontId="12" fillId="2" borderId="34" xfId="0" applyFont="1" applyFill="1" applyBorder="1" applyAlignment="1">
      <alignment horizontal="left" vertical="center"/>
    </xf>
    <xf numFmtId="3" fontId="12" fillId="2" borderId="34" xfId="0" applyNumberFormat="1" applyFont="1" applyFill="1" applyBorder="1" applyAlignment="1">
      <alignment horizontal="right" vertical="center"/>
    </xf>
    <xf numFmtId="3" fontId="12" fillId="2" borderId="34" xfId="0" applyNumberFormat="1" applyFont="1" applyFill="1" applyBorder="1" applyAlignment="1">
      <alignment vertical="center" wrapText="1"/>
    </xf>
    <xf numFmtId="9" fontId="12" fillId="2" borderId="34" xfId="0" applyNumberFormat="1" applyFont="1" applyFill="1" applyBorder="1" applyAlignment="1">
      <alignment horizontal="center" vertical="center"/>
    </xf>
    <xf numFmtId="9" fontId="12" fillId="2" borderId="44" xfId="0" applyNumberFormat="1" applyFont="1" applyFill="1" applyBorder="1" applyAlignment="1">
      <alignment horizontal="center" vertical="center"/>
    </xf>
    <xf numFmtId="164" fontId="13" fillId="2" borderId="32" xfId="0" applyNumberFormat="1" applyFont="1" applyFill="1" applyBorder="1"/>
    <xf numFmtId="3" fontId="13" fillId="2" borderId="32" xfId="0" applyNumberFormat="1" applyFont="1" applyFill="1" applyBorder="1"/>
    <xf numFmtId="0" fontId="27" fillId="2" borderId="3" xfId="0" applyFont="1" applyFill="1" applyBorder="1"/>
    <xf numFmtId="164" fontId="28" fillId="2" borderId="32" xfId="0" applyNumberFormat="1" applyFont="1" applyFill="1" applyBorder="1"/>
    <xf numFmtId="3" fontId="28" fillId="2" borderId="32" xfId="0" applyNumberFormat="1" applyFont="1" applyFill="1" applyBorder="1"/>
    <xf numFmtId="0" fontId="29" fillId="2" borderId="3" xfId="0" applyFont="1" applyFill="1" applyBorder="1" applyAlignment="1">
      <alignment horizontal="center" vertical="center"/>
    </xf>
    <xf numFmtId="0" fontId="12" fillId="3" borderId="33" xfId="0" applyFont="1" applyFill="1" applyBorder="1" applyAlignment="1">
      <alignment horizontal="center" vertical="center"/>
    </xf>
    <xf numFmtId="0" fontId="12" fillId="3" borderId="14" xfId="0" applyFont="1" applyFill="1" applyBorder="1" applyAlignment="1">
      <alignment horizontal="left" vertical="center"/>
    </xf>
    <xf numFmtId="3" fontId="12" fillId="3" borderId="14" xfId="0" applyNumberFormat="1" applyFont="1" applyFill="1" applyBorder="1" applyAlignment="1">
      <alignment horizontal="right" vertical="center"/>
    </xf>
    <xf numFmtId="3" fontId="12" fillId="3" borderId="32" xfId="0" applyNumberFormat="1" applyFont="1" applyFill="1" applyBorder="1" applyAlignment="1">
      <alignment vertical="center"/>
    </xf>
    <xf numFmtId="3" fontId="12" fillId="3" borderId="14" xfId="0" applyNumberFormat="1" applyFont="1" applyFill="1" applyBorder="1" applyAlignment="1">
      <alignment vertical="center" wrapText="1"/>
    </xf>
    <xf numFmtId="9" fontId="12" fillId="3" borderId="14" xfId="0" applyNumberFormat="1" applyFont="1" applyFill="1" applyBorder="1" applyAlignment="1">
      <alignment horizontal="center" vertical="center"/>
    </xf>
    <xf numFmtId="9" fontId="12" fillId="3" borderId="15" xfId="0" applyNumberFormat="1" applyFont="1" applyFill="1" applyBorder="1" applyAlignment="1">
      <alignment horizontal="center" vertical="center"/>
    </xf>
    <xf numFmtId="0" fontId="31" fillId="0" borderId="0" xfId="0" applyFont="1" applyAlignment="1"/>
    <xf numFmtId="0" fontId="31" fillId="4" borderId="0" xfId="0" applyFont="1" applyFill="1" applyAlignment="1"/>
    <xf numFmtId="0" fontId="32" fillId="4" borderId="3" xfId="0" applyFont="1" applyFill="1" applyBorder="1" applyAlignment="1"/>
    <xf numFmtId="0" fontId="31" fillId="4" borderId="3" xfId="0" applyFont="1" applyFill="1" applyBorder="1" applyAlignment="1"/>
    <xf numFmtId="9" fontId="31" fillId="0" borderId="0" xfId="0" applyNumberFormat="1" applyFont="1" applyAlignment="1"/>
    <xf numFmtId="9" fontId="31" fillId="4" borderId="3" xfId="0" applyNumberFormat="1" applyFont="1" applyFill="1" applyBorder="1" applyAlignment="1"/>
    <xf numFmtId="165" fontId="31" fillId="0" borderId="0" xfId="0" applyNumberFormat="1" applyFont="1" applyAlignment="1"/>
    <xf numFmtId="0" fontId="31" fillId="4" borderId="3" xfId="0" applyFont="1" applyFill="1" applyBorder="1"/>
    <xf numFmtId="0" fontId="32" fillId="4" borderId="3" xfId="0" applyFont="1" applyFill="1" applyBorder="1"/>
    <xf numFmtId="9" fontId="31" fillId="4" borderId="3" xfId="0" applyNumberFormat="1" applyFont="1" applyFill="1" applyBorder="1"/>
    <xf numFmtId="0" fontId="36" fillId="4" borderId="14" xfId="0" applyFont="1" applyFill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35" fillId="4" borderId="14" xfId="0" applyFont="1" applyFill="1" applyBorder="1" applyAlignment="1">
      <alignment horizontal="center"/>
    </xf>
    <xf numFmtId="9" fontId="35" fillId="0" borderId="14" xfId="0" applyNumberFormat="1" applyFont="1" applyBorder="1" applyAlignment="1">
      <alignment horizontal="center" wrapText="1"/>
    </xf>
    <xf numFmtId="0" fontId="37" fillId="0" borderId="13" xfId="0" applyFont="1" applyBorder="1"/>
    <xf numFmtId="165" fontId="31" fillId="0" borderId="13" xfId="0" applyNumberFormat="1" applyFont="1" applyBorder="1"/>
    <xf numFmtId="165" fontId="35" fillId="0" borderId="13" xfId="0" applyNumberFormat="1" applyFont="1" applyBorder="1" applyAlignment="1">
      <alignment horizontal="right"/>
    </xf>
    <xf numFmtId="9" fontId="31" fillId="0" borderId="13" xfId="0" applyNumberFormat="1" applyFont="1" applyBorder="1"/>
    <xf numFmtId="3" fontId="31" fillId="0" borderId="0" xfId="0" applyNumberFormat="1" applyFont="1" applyAlignment="1"/>
    <xf numFmtId="0" fontId="36" fillId="4" borderId="14" xfId="0" applyNumberFormat="1" applyFont="1" applyFill="1" applyBorder="1" applyAlignment="1">
      <alignment horizontal="center"/>
    </xf>
    <xf numFmtId="0" fontId="36" fillId="4" borderId="14" xfId="0" applyNumberFormat="1" applyFont="1" applyFill="1" applyBorder="1" applyAlignment="1"/>
    <xf numFmtId="9" fontId="31" fillId="4" borderId="14" xfId="0" applyNumberFormat="1" applyFont="1" applyFill="1" applyBorder="1" applyAlignment="1"/>
    <xf numFmtId="0" fontId="31" fillId="4" borderId="0" xfId="0" applyNumberFormat="1" applyFont="1" applyFill="1" applyAlignment="1"/>
    <xf numFmtId="0" fontId="35" fillId="4" borderId="14" xfId="0" applyFont="1" applyFill="1" applyBorder="1" applyAlignment="1">
      <alignment horizontal="center"/>
    </xf>
    <xf numFmtId="0" fontId="35" fillId="4" borderId="14" xfId="0" applyFont="1" applyFill="1" applyBorder="1" applyAlignment="1"/>
    <xf numFmtId="3" fontId="38" fillId="4" borderId="14" xfId="0" applyNumberFormat="1" applyFont="1" applyFill="1" applyBorder="1" applyAlignment="1"/>
    <xf numFmtId="3" fontId="38" fillId="4" borderId="14" xfId="0" applyNumberFormat="1" applyFont="1" applyFill="1" applyBorder="1" applyAlignment="1"/>
    <xf numFmtId="3" fontId="36" fillId="4" borderId="14" xfId="0" applyNumberFormat="1" applyFont="1" applyFill="1" applyBorder="1" applyAlignment="1"/>
    <xf numFmtId="3" fontId="35" fillId="4" borderId="14" xfId="0" applyNumberFormat="1" applyFont="1" applyFill="1" applyBorder="1" applyAlignment="1">
      <alignment horizontal="right"/>
    </xf>
    <xf numFmtId="165" fontId="38" fillId="4" borderId="13" xfId="0" applyNumberFormat="1" applyFont="1" applyFill="1" applyBorder="1" applyAlignment="1"/>
    <xf numFmtId="165" fontId="38" fillId="4" borderId="13" xfId="0" applyNumberFormat="1" applyFont="1" applyFill="1" applyBorder="1"/>
    <xf numFmtId="165" fontId="35" fillId="4" borderId="13" xfId="0" applyNumberFormat="1" applyFont="1" applyFill="1" applyBorder="1" applyAlignment="1">
      <alignment horizontal="right"/>
    </xf>
    <xf numFmtId="165" fontId="35" fillId="0" borderId="13" xfId="0" applyNumberFormat="1" applyFont="1" applyBorder="1" applyAlignment="1">
      <alignment horizontal="right"/>
    </xf>
    <xf numFmtId="9" fontId="38" fillId="4" borderId="14" xfId="0" applyNumberFormat="1" applyFont="1" applyFill="1" applyBorder="1" applyAlignment="1"/>
    <xf numFmtId="9" fontId="38" fillId="4" borderId="14" xfId="0" applyNumberFormat="1" applyFont="1" applyFill="1" applyBorder="1" applyAlignment="1"/>
    <xf numFmtId="0" fontId="38" fillId="4" borderId="0" xfId="0" applyFont="1" applyFill="1" applyAlignment="1"/>
    <xf numFmtId="0" fontId="39" fillId="4" borderId="14" xfId="0" applyFont="1" applyFill="1" applyBorder="1" applyAlignment="1">
      <alignment horizontal="center"/>
    </xf>
    <xf numFmtId="0" fontId="39" fillId="4" borderId="14" xfId="0" applyFont="1" applyFill="1" applyBorder="1" applyAlignment="1"/>
    <xf numFmtId="3" fontId="31" fillId="4" borderId="14" xfId="0" applyNumberFormat="1" applyFont="1" applyFill="1" applyBorder="1" applyAlignment="1"/>
    <xf numFmtId="3" fontId="31" fillId="4" borderId="14" xfId="0" applyNumberFormat="1" applyFont="1" applyFill="1" applyBorder="1" applyAlignment="1"/>
    <xf numFmtId="3" fontId="32" fillId="4" borderId="14" xfId="0" applyNumberFormat="1" applyFont="1" applyFill="1" applyBorder="1" applyAlignment="1"/>
    <xf numFmtId="3" fontId="39" fillId="4" borderId="14" xfId="0" applyNumberFormat="1" applyFont="1" applyFill="1" applyBorder="1" applyAlignment="1">
      <alignment horizontal="right"/>
    </xf>
    <xf numFmtId="165" fontId="31" fillId="4" borderId="34" xfId="0" applyNumberFormat="1" applyFont="1" applyFill="1" applyBorder="1" applyAlignment="1"/>
    <xf numFmtId="165" fontId="31" fillId="4" borderId="13" xfId="0" applyNumberFormat="1" applyFont="1" applyFill="1" applyBorder="1" applyAlignment="1"/>
    <xf numFmtId="165" fontId="31" fillId="4" borderId="13" xfId="0" applyNumberFormat="1" applyFont="1" applyFill="1" applyBorder="1"/>
    <xf numFmtId="165" fontId="39" fillId="4" borderId="34" xfId="0" applyNumberFormat="1" applyFont="1" applyFill="1" applyBorder="1" applyAlignment="1">
      <alignment horizontal="right"/>
    </xf>
    <xf numFmtId="165" fontId="39" fillId="0" borderId="13" xfId="0" applyNumberFormat="1" applyFont="1" applyBorder="1" applyAlignment="1">
      <alignment horizontal="right"/>
    </xf>
    <xf numFmtId="9" fontId="31" fillId="4" borderId="14" xfId="0" applyNumberFormat="1" applyFont="1" applyFill="1" applyBorder="1" applyAlignment="1"/>
    <xf numFmtId="9" fontId="31" fillId="4" borderId="14" xfId="0" applyNumberFormat="1" applyFont="1" applyFill="1" applyBorder="1" applyAlignment="1"/>
    <xf numFmtId="3" fontId="32" fillId="4" borderId="14" xfId="0" applyNumberFormat="1" applyFont="1" applyFill="1" applyBorder="1" applyAlignment="1"/>
    <xf numFmtId="165" fontId="31" fillId="4" borderId="34" xfId="0" applyNumberFormat="1" applyFont="1" applyFill="1" applyBorder="1"/>
    <xf numFmtId="3" fontId="31" fillId="4" borderId="34" xfId="0" applyNumberFormat="1" applyFont="1" applyFill="1" applyBorder="1" applyAlignment="1"/>
    <xf numFmtId="0" fontId="39" fillId="0" borderId="14" xfId="0" applyFont="1" applyBorder="1" applyAlignment="1">
      <alignment horizontal="center"/>
    </xf>
    <xf numFmtId="0" fontId="39" fillId="0" borderId="14" xfId="0" applyFont="1" applyBorder="1" applyAlignment="1"/>
    <xf numFmtId="0" fontId="40" fillId="0" borderId="14" xfId="0" applyFont="1" applyBorder="1" applyAlignment="1"/>
    <xf numFmtId="3" fontId="39" fillId="4" borderId="14" xfId="0" applyNumberFormat="1" applyFont="1" applyFill="1" applyBorder="1" applyAlignment="1">
      <alignment horizontal="right"/>
    </xf>
    <xf numFmtId="3" fontId="32" fillId="4" borderId="14" xfId="0" applyNumberFormat="1" applyFont="1" applyFill="1" applyBorder="1" applyAlignment="1">
      <alignment horizontal="right"/>
    </xf>
    <xf numFmtId="165" fontId="31" fillId="0" borderId="0" xfId="0" applyNumberFormat="1" applyFont="1" applyAlignment="1">
      <alignment horizontal="right"/>
    </xf>
    <xf numFmtId="0" fontId="35" fillId="0" borderId="14" xfId="0" applyFont="1" applyBorder="1" applyAlignment="1">
      <alignment horizontal="center"/>
    </xf>
    <xf numFmtId="165" fontId="38" fillId="0" borderId="0" xfId="0" applyNumberFormat="1" applyFont="1" applyAlignment="1">
      <alignment horizontal="right"/>
    </xf>
    <xf numFmtId="0" fontId="38" fillId="0" borderId="0" xfId="0" applyFont="1" applyAlignment="1"/>
    <xf numFmtId="0" fontId="38" fillId="0" borderId="0" xfId="0" applyFont="1" applyAlignment="1"/>
    <xf numFmtId="165" fontId="31" fillId="0" borderId="13" xfId="0" applyNumberFormat="1" applyFont="1" applyBorder="1" applyAlignment="1"/>
    <xf numFmtId="0" fontId="31" fillId="0" borderId="0" xfId="0" applyFont="1" applyAlignment="1"/>
    <xf numFmtId="165" fontId="39" fillId="0" borderId="13" xfId="0" applyNumberFormat="1" applyFont="1" applyBorder="1" applyAlignment="1">
      <alignment horizontal="right"/>
    </xf>
    <xf numFmtId="3" fontId="31" fillId="4" borderId="34" xfId="0" applyNumberFormat="1" applyFont="1" applyFill="1" applyBorder="1"/>
    <xf numFmtId="3" fontId="39" fillId="4" borderId="34" xfId="0" applyNumberFormat="1" applyFont="1" applyFill="1" applyBorder="1" applyAlignment="1">
      <alignment horizontal="right"/>
    </xf>
    <xf numFmtId="3" fontId="39" fillId="4" borderId="34" xfId="0" applyNumberFormat="1" applyFont="1" applyFill="1" applyBorder="1" applyAlignment="1">
      <alignment horizontal="right"/>
    </xf>
    <xf numFmtId="0" fontId="32" fillId="4" borderId="14" xfId="0" applyNumberFormat="1" applyFont="1" applyFill="1" applyBorder="1" applyAlignment="1"/>
    <xf numFmtId="3" fontId="32" fillId="4" borderId="45" xfId="0" applyNumberFormat="1" applyFont="1" applyFill="1" applyBorder="1" applyAlignment="1">
      <alignment horizontal="right"/>
    </xf>
    <xf numFmtId="3" fontId="31" fillId="4" borderId="46" xfId="0" applyNumberFormat="1" applyFont="1" applyFill="1" applyBorder="1" applyAlignment="1"/>
    <xf numFmtId="3" fontId="32" fillId="4" borderId="14" xfId="0" applyNumberFormat="1" applyFont="1" applyFill="1" applyBorder="1" applyAlignment="1"/>
    <xf numFmtId="3" fontId="32" fillId="4" borderId="14" xfId="0" applyNumberFormat="1" applyFont="1" applyFill="1" applyBorder="1" applyAlignment="1">
      <alignment horizontal="right"/>
    </xf>
    <xf numFmtId="165" fontId="31" fillId="4" borderId="14" xfId="0" applyNumberFormat="1" applyFont="1" applyFill="1" applyBorder="1" applyAlignment="1"/>
    <xf numFmtId="0" fontId="31" fillId="4" borderId="0" xfId="0" applyNumberFormat="1" applyFont="1" applyFill="1" applyAlignment="1"/>
    <xf numFmtId="3" fontId="35" fillId="4" borderId="26" xfId="0" applyNumberFormat="1" applyFont="1" applyFill="1" applyBorder="1" applyAlignment="1">
      <alignment horizontal="right"/>
    </xf>
    <xf numFmtId="3" fontId="38" fillId="4" borderId="26" xfId="0" applyNumberFormat="1" applyFont="1" applyFill="1" applyBorder="1" applyAlignment="1"/>
    <xf numFmtId="165" fontId="35" fillId="0" borderId="14" xfId="0" applyNumberFormat="1" applyFont="1" applyBorder="1" applyAlignment="1">
      <alignment horizontal="right"/>
    </xf>
    <xf numFmtId="165" fontId="31" fillId="0" borderId="14" xfId="0" applyNumberFormat="1" applyFont="1" applyBorder="1" applyAlignment="1"/>
    <xf numFmtId="165" fontId="38" fillId="4" borderId="14" xfId="0" applyNumberFormat="1" applyFont="1" applyFill="1" applyBorder="1"/>
    <xf numFmtId="0" fontId="31" fillId="0" borderId="0" xfId="0" applyFont="1" applyAlignment="1"/>
    <xf numFmtId="3" fontId="39" fillId="4" borderId="34" xfId="0" applyNumberFormat="1" applyFont="1" applyFill="1" applyBorder="1" applyAlignment="1">
      <alignment horizontal="right"/>
    </xf>
    <xf numFmtId="3" fontId="31" fillId="4" borderId="34" xfId="0" applyNumberFormat="1" applyFont="1" applyFill="1" applyBorder="1" applyAlignment="1"/>
    <xf numFmtId="3" fontId="32" fillId="4" borderId="34" xfId="0" applyNumberFormat="1" applyFont="1" applyFill="1" applyBorder="1" applyAlignment="1"/>
    <xf numFmtId="3" fontId="39" fillId="4" borderId="34" xfId="0" applyNumberFormat="1" applyFont="1" applyFill="1" applyBorder="1" applyAlignment="1">
      <alignment horizontal="right"/>
    </xf>
    <xf numFmtId="3" fontId="35" fillId="4" borderId="34" xfId="0" applyNumberFormat="1" applyFont="1" applyFill="1" applyBorder="1" applyAlignment="1">
      <alignment horizontal="right"/>
    </xf>
    <xf numFmtId="3" fontId="38" fillId="4" borderId="34" xfId="0" applyNumberFormat="1" applyFont="1" applyFill="1" applyBorder="1" applyAlignment="1"/>
    <xf numFmtId="3" fontId="36" fillId="4" borderId="34" xfId="0" applyNumberFormat="1" applyFont="1" applyFill="1" applyBorder="1" applyAlignment="1"/>
    <xf numFmtId="165" fontId="38" fillId="4" borderId="34" xfId="0" applyNumberFormat="1" applyFont="1" applyFill="1" applyBorder="1"/>
    <xf numFmtId="0" fontId="39" fillId="4" borderId="13" xfId="0" applyFont="1" applyFill="1" applyBorder="1" applyAlignment="1"/>
    <xf numFmtId="0" fontId="39" fillId="4" borderId="34" xfId="0" applyFont="1" applyFill="1" applyBorder="1" applyAlignment="1"/>
    <xf numFmtId="3" fontId="32" fillId="4" borderId="34" xfId="0" applyNumberFormat="1" applyFont="1" applyFill="1" applyBorder="1" applyAlignment="1"/>
    <xf numFmtId="0" fontId="41" fillId="0" borderId="0" xfId="0" applyFont="1" applyAlignment="1"/>
    <xf numFmtId="3" fontId="32" fillId="4" borderId="34" xfId="0" applyNumberFormat="1" applyFont="1" applyFill="1" applyBorder="1" applyAlignment="1">
      <alignment horizontal="right"/>
    </xf>
    <xf numFmtId="0" fontId="31" fillId="4" borderId="3" xfId="0" applyFont="1" applyFill="1" applyBorder="1" applyAlignment="1"/>
    <xf numFmtId="0" fontId="39" fillId="0" borderId="13" xfId="0" applyFont="1" applyBorder="1" applyAlignment="1"/>
    <xf numFmtId="3" fontId="39" fillId="0" borderId="13" xfId="0" applyNumberFormat="1" applyFont="1" applyBorder="1" applyAlignment="1">
      <alignment horizontal="right"/>
    </xf>
    <xf numFmtId="3" fontId="31" fillId="4" borderId="13" xfId="0" applyNumberFormat="1" applyFont="1" applyFill="1" applyBorder="1" applyAlignment="1"/>
    <xf numFmtId="3" fontId="31" fillId="4" borderId="34" xfId="0" applyNumberFormat="1" applyFont="1" applyFill="1" applyBorder="1" applyAlignment="1"/>
    <xf numFmtId="3" fontId="39" fillId="0" borderId="13" xfId="0" applyNumberFormat="1" applyFont="1" applyBorder="1" applyAlignment="1">
      <alignment horizontal="right"/>
    </xf>
    <xf numFmtId="0" fontId="36" fillId="4" borderId="13" xfId="0" applyNumberFormat="1" applyFont="1" applyFill="1" applyBorder="1" applyAlignment="1"/>
    <xf numFmtId="3" fontId="36" fillId="4" borderId="13" xfId="0" applyNumberFormat="1" applyFont="1" applyFill="1" applyBorder="1" applyAlignment="1">
      <alignment horizontal="right"/>
    </xf>
    <xf numFmtId="3" fontId="38" fillId="4" borderId="13" xfId="0" applyNumberFormat="1" applyFont="1" applyFill="1" applyBorder="1" applyAlignment="1"/>
    <xf numFmtId="3" fontId="36" fillId="4" borderId="34" xfId="0" applyNumberFormat="1" applyFont="1" applyFill="1" applyBorder="1" applyAlignment="1"/>
    <xf numFmtId="165" fontId="36" fillId="4" borderId="13" xfId="0" applyNumberFormat="1" applyFont="1" applyFill="1" applyBorder="1" applyAlignment="1">
      <alignment horizontal="right"/>
    </xf>
    <xf numFmtId="165" fontId="38" fillId="4" borderId="13" xfId="0" applyNumberFormat="1" applyFont="1" applyFill="1" applyBorder="1" applyAlignment="1"/>
    <xf numFmtId="165" fontId="38" fillId="4" borderId="34" xfId="0" applyNumberFormat="1" applyFont="1" applyFill="1" applyBorder="1" applyAlignment="1"/>
    <xf numFmtId="165" fontId="38" fillId="4" borderId="0" xfId="0" applyNumberFormat="1" applyFont="1" applyFill="1" applyAlignment="1">
      <alignment horizontal="right"/>
    </xf>
    <xf numFmtId="0" fontId="38" fillId="4" borderId="0" xfId="0" applyNumberFormat="1" applyFont="1" applyFill="1" applyAlignment="1"/>
    <xf numFmtId="3" fontId="39" fillId="4" borderId="13" xfId="0" applyNumberFormat="1" applyFont="1" applyFill="1" applyBorder="1" applyAlignment="1">
      <alignment horizontal="right"/>
    </xf>
    <xf numFmtId="3" fontId="31" fillId="4" borderId="13" xfId="0" applyNumberFormat="1" applyFont="1" applyFill="1" applyBorder="1" applyAlignment="1"/>
    <xf numFmtId="3" fontId="32" fillId="4" borderId="13" xfId="0" applyNumberFormat="1" applyFont="1" applyFill="1" applyBorder="1" applyAlignment="1"/>
    <xf numFmtId="0" fontId="32" fillId="4" borderId="14" xfId="0" applyNumberFormat="1" applyFont="1" applyFill="1" applyBorder="1" applyAlignment="1">
      <alignment horizontal="center"/>
    </xf>
    <xf numFmtId="0" fontId="32" fillId="4" borderId="34" xfId="0" applyNumberFormat="1" applyFont="1" applyFill="1" applyBorder="1" applyAlignment="1"/>
    <xf numFmtId="3" fontId="32" fillId="4" borderId="34" xfId="0" applyNumberFormat="1" applyFont="1" applyFill="1" applyBorder="1" applyAlignment="1">
      <alignment horizontal="right"/>
    </xf>
    <xf numFmtId="3" fontId="31" fillId="4" borderId="34" xfId="0" applyNumberFormat="1" applyFont="1" applyFill="1" applyBorder="1" applyAlignment="1"/>
    <xf numFmtId="3" fontId="32" fillId="4" borderId="34" xfId="0" applyNumberFormat="1" applyFont="1" applyFill="1" applyBorder="1" applyAlignment="1"/>
    <xf numFmtId="3" fontId="32" fillId="4" borderId="34" xfId="0" applyNumberFormat="1" applyFont="1" applyFill="1" applyBorder="1" applyAlignment="1">
      <alignment horizontal="right"/>
    </xf>
    <xf numFmtId="165" fontId="32" fillId="4" borderId="13" xfId="0" applyNumberFormat="1" applyFont="1" applyFill="1" applyBorder="1" applyAlignment="1">
      <alignment horizontal="right"/>
    </xf>
    <xf numFmtId="165" fontId="31" fillId="4" borderId="34" xfId="0" applyNumberFormat="1" applyFont="1" applyFill="1" applyBorder="1" applyAlignment="1"/>
    <xf numFmtId="0" fontId="31" fillId="4" borderId="34" xfId="0" applyFont="1" applyFill="1" applyBorder="1" applyAlignment="1"/>
    <xf numFmtId="0" fontId="35" fillId="0" borderId="13" xfId="0" applyFont="1" applyBorder="1"/>
    <xf numFmtId="3" fontId="35" fillId="4" borderId="34" xfId="0" applyNumberFormat="1" applyFont="1" applyFill="1" applyBorder="1" applyAlignment="1">
      <alignment horizontal="right"/>
    </xf>
    <xf numFmtId="3" fontId="36" fillId="4" borderId="34" xfId="0" applyNumberFormat="1" applyFont="1" applyFill="1" applyBorder="1" applyAlignment="1">
      <alignment horizontal="right"/>
    </xf>
    <xf numFmtId="0" fontId="39" fillId="0" borderId="14" xfId="0" applyFont="1" applyBorder="1" applyAlignment="1">
      <alignment horizontal="center"/>
    </xf>
    <xf numFmtId="0" fontId="39" fillId="4" borderId="34" xfId="0" applyFont="1" applyFill="1" applyBorder="1" applyAlignment="1">
      <alignment wrapText="1"/>
    </xf>
    <xf numFmtId="0" fontId="35" fillId="4" borderId="34" xfId="0" applyFont="1" applyFill="1" applyBorder="1" applyAlignment="1"/>
    <xf numFmtId="9" fontId="31" fillId="4" borderId="34" xfId="0" applyNumberFormat="1" applyFont="1" applyFill="1" applyBorder="1" applyAlignment="1"/>
    <xf numFmtId="3" fontId="39" fillId="4" borderId="14" xfId="0" applyNumberFormat="1" applyFont="1" applyFill="1" applyBorder="1" applyAlignment="1">
      <alignment horizontal="right"/>
    </xf>
    <xf numFmtId="3" fontId="31" fillId="4" borderId="13" xfId="0" applyNumberFormat="1" applyFont="1" applyFill="1" applyBorder="1"/>
    <xf numFmtId="3" fontId="32" fillId="4" borderId="34" xfId="0" applyNumberFormat="1" applyFont="1" applyFill="1" applyBorder="1"/>
    <xf numFmtId="0" fontId="39" fillId="4" borderId="14" xfId="0" applyFont="1" applyFill="1" applyBorder="1" applyAlignment="1">
      <alignment horizontal="center"/>
    </xf>
    <xf numFmtId="165" fontId="39" fillId="4" borderId="34" xfId="0" applyNumberFormat="1" applyFont="1" applyFill="1" applyBorder="1" applyAlignment="1">
      <alignment horizontal="right"/>
    </xf>
    <xf numFmtId="9" fontId="40" fillId="4" borderId="34" xfId="0" applyNumberFormat="1" applyFont="1" applyFill="1" applyBorder="1" applyAlignment="1">
      <alignment horizontal="right"/>
    </xf>
    <xf numFmtId="0" fontId="39" fillId="4" borderId="13" xfId="0" applyFont="1" applyFill="1" applyBorder="1" applyAlignment="1">
      <alignment wrapText="1"/>
    </xf>
    <xf numFmtId="9" fontId="40" fillId="4" borderId="13" xfId="0" applyNumberFormat="1" applyFont="1" applyFill="1" applyBorder="1" applyAlignment="1">
      <alignment horizontal="right"/>
    </xf>
    <xf numFmtId="165" fontId="36" fillId="0" borderId="13" xfId="0" applyNumberFormat="1" applyFont="1" applyBorder="1" applyAlignment="1">
      <alignment horizontal="right"/>
    </xf>
    <xf numFmtId="0" fontId="39" fillId="0" borderId="14" xfId="0" applyFont="1" applyBorder="1" applyAlignment="1">
      <alignment wrapText="1"/>
    </xf>
    <xf numFmtId="0" fontId="42" fillId="0" borderId="14" xfId="0" applyFont="1" applyBorder="1" applyAlignment="1">
      <alignment wrapText="1"/>
    </xf>
    <xf numFmtId="165" fontId="32" fillId="4" borderId="34" xfId="0" applyNumberFormat="1" applyFont="1" applyFill="1" applyBorder="1"/>
    <xf numFmtId="165" fontId="39" fillId="0" borderId="13" xfId="0" applyNumberFormat="1" applyFont="1" applyBorder="1" applyAlignment="1">
      <alignment horizontal="center"/>
    </xf>
    <xf numFmtId="0" fontId="39" fillId="4" borderId="34" xfId="0" applyFont="1" applyFill="1" applyBorder="1" applyAlignment="1">
      <alignment wrapText="1"/>
    </xf>
    <xf numFmtId="165" fontId="32" fillId="4" borderId="34" xfId="0" applyNumberFormat="1" applyFont="1" applyFill="1" applyBorder="1" applyAlignment="1">
      <alignment horizontal="right"/>
    </xf>
    <xf numFmtId="165" fontId="39" fillId="0" borderId="13" xfId="0" applyNumberFormat="1" applyFont="1" applyBorder="1" applyAlignment="1">
      <alignment horizontal="center"/>
    </xf>
    <xf numFmtId="9" fontId="40" fillId="0" borderId="13" xfId="0" applyNumberFormat="1" applyFont="1" applyBorder="1" applyAlignment="1">
      <alignment horizontal="center"/>
    </xf>
    <xf numFmtId="9" fontId="31" fillId="0" borderId="14" xfId="0" applyNumberFormat="1" applyFont="1" applyBorder="1"/>
    <xf numFmtId="0" fontId="31" fillId="0" borderId="14" xfId="0" applyFont="1" applyBorder="1" applyAlignment="1"/>
    <xf numFmtId="0" fontId="35" fillId="0" borderId="14" xfId="0" applyFont="1" applyBorder="1" applyAlignment="1">
      <alignment horizontal="center"/>
    </xf>
    <xf numFmtId="165" fontId="35" fillId="0" borderId="14" xfId="0" applyNumberFormat="1" applyFont="1" applyBorder="1" applyAlignment="1">
      <alignment horizontal="center"/>
    </xf>
    <xf numFmtId="165" fontId="36" fillId="0" borderId="14" xfId="0" applyNumberFormat="1" applyFont="1" applyBorder="1" applyAlignment="1">
      <alignment horizontal="center"/>
    </xf>
    <xf numFmtId="9" fontId="31" fillId="0" borderId="14" xfId="0" applyNumberFormat="1" applyFont="1" applyBorder="1" applyAlignment="1"/>
    <xf numFmtId="0" fontId="43" fillId="0" borderId="0" xfId="0" applyFont="1" applyAlignment="1"/>
    <xf numFmtId="0" fontId="44" fillId="0" borderId="0" xfId="0" applyFont="1"/>
    <xf numFmtId="0" fontId="32" fillId="0" borderId="0" xfId="0" applyFont="1"/>
    <xf numFmtId="9" fontId="44" fillId="0" borderId="0" xfId="0" applyNumberFormat="1" applyFont="1"/>
    <xf numFmtId="0" fontId="6" fillId="2" borderId="3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0" fontId="12" fillId="2" borderId="47" xfId="0" applyFont="1" applyFill="1" applyBorder="1" applyAlignment="1">
      <alignment horizontal="center" vertical="center"/>
    </xf>
    <xf numFmtId="3" fontId="12" fillId="2" borderId="47" xfId="0" applyNumberFormat="1" applyFont="1" applyFill="1" applyBorder="1" applyAlignment="1">
      <alignment horizontal="right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 wrapText="1"/>
    </xf>
    <xf numFmtId="0" fontId="3" fillId="2" borderId="54" xfId="0" applyFont="1" applyFill="1" applyBorder="1" applyAlignment="1">
      <alignment horizontal="center" vertical="center"/>
    </xf>
    <xf numFmtId="0" fontId="3" fillId="2" borderId="55" xfId="0" applyFont="1" applyFill="1" applyBorder="1" applyAlignment="1">
      <alignment horizontal="left" vertical="center"/>
    </xf>
    <xf numFmtId="0" fontId="3" fillId="2" borderId="56" xfId="0" applyFont="1" applyFill="1" applyBorder="1" applyAlignment="1">
      <alignment horizontal="left" vertical="center"/>
    </xf>
    <xf numFmtId="0" fontId="3" fillId="2" borderId="55" xfId="0" applyFont="1" applyFill="1" applyBorder="1" applyAlignment="1">
      <alignment horizontal="right" vertical="center"/>
    </xf>
    <xf numFmtId="3" fontId="3" fillId="2" borderId="57" xfId="0" applyNumberFormat="1" applyFont="1" applyFill="1" applyBorder="1" applyAlignment="1">
      <alignment horizontal="right" vertical="center"/>
    </xf>
    <xf numFmtId="3" fontId="3" fillId="2" borderId="58" xfId="0" applyNumberFormat="1" applyFont="1" applyFill="1" applyBorder="1" applyAlignment="1">
      <alignment horizontal="right" vertical="center"/>
    </xf>
    <xf numFmtId="0" fontId="3" fillId="2" borderId="58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left" vertical="center"/>
    </xf>
    <xf numFmtId="0" fontId="3" fillId="0" borderId="17" xfId="0" applyFont="1" applyBorder="1" applyAlignment="1">
      <alignment horizontal="center" vertical="center"/>
    </xf>
    <xf numFmtId="0" fontId="3" fillId="0" borderId="59" xfId="0" applyFont="1" applyBorder="1" applyAlignment="1">
      <alignment horizontal="left" vertical="center"/>
    </xf>
    <xf numFmtId="0" fontId="3" fillId="0" borderId="59" xfId="0" applyFont="1" applyBorder="1" applyAlignment="1">
      <alignment horizontal="center" vertical="center"/>
    </xf>
    <xf numFmtId="0" fontId="3" fillId="0" borderId="22" xfId="0" applyFont="1" applyBorder="1" applyAlignment="1">
      <alignment horizontal="left" vertical="center"/>
    </xf>
    <xf numFmtId="0" fontId="3" fillId="0" borderId="18" xfId="0" applyFont="1" applyBorder="1" applyAlignment="1">
      <alignment horizontal="center" vertical="center"/>
    </xf>
    <xf numFmtId="0" fontId="3" fillId="0" borderId="18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3" fontId="3" fillId="0" borderId="18" xfId="0" applyNumberFormat="1" applyFont="1" applyBorder="1" applyAlignment="1">
      <alignment horizontal="right" vertical="center"/>
    </xf>
    <xf numFmtId="3" fontId="3" fillId="0" borderId="21" xfId="0" applyNumberFormat="1" applyFont="1" applyBorder="1" applyAlignment="1">
      <alignment horizontal="right" vertical="center"/>
    </xf>
    <xf numFmtId="3" fontId="3" fillId="0" borderId="25" xfId="0" applyNumberFormat="1" applyFont="1" applyBorder="1" applyAlignment="1">
      <alignment horizontal="right" vertical="center"/>
    </xf>
    <xf numFmtId="0" fontId="3" fillId="0" borderId="25" xfId="0" applyFont="1" applyBorder="1" applyAlignment="1">
      <alignment horizontal="center" vertical="center"/>
    </xf>
    <xf numFmtId="0" fontId="3" fillId="0" borderId="27" xfId="0" applyFont="1" applyBorder="1" applyAlignment="1">
      <alignment horizontal="left" vertical="center"/>
    </xf>
    <xf numFmtId="0" fontId="12" fillId="0" borderId="60" xfId="0" applyFont="1" applyBorder="1" applyAlignment="1">
      <alignment horizontal="center" vertical="center"/>
    </xf>
    <xf numFmtId="0" fontId="12" fillId="0" borderId="26" xfId="0" applyFont="1" applyBorder="1" applyAlignment="1">
      <alignment horizontal="left" vertical="center"/>
    </xf>
    <xf numFmtId="3" fontId="12" fillId="0" borderId="26" xfId="0" applyNumberFormat="1" applyFont="1" applyBorder="1" applyAlignment="1">
      <alignment vertical="center"/>
    </xf>
    <xf numFmtId="3" fontId="12" fillId="0" borderId="26" xfId="0" applyNumberFormat="1" applyFont="1" applyBorder="1" applyAlignment="1">
      <alignment horizontal="right" vertical="center"/>
    </xf>
    <xf numFmtId="3" fontId="12" fillId="0" borderId="26" xfId="0" applyNumberFormat="1" applyFont="1" applyBorder="1" applyAlignment="1">
      <alignment vertical="center"/>
    </xf>
    <xf numFmtId="3" fontId="12" fillId="0" borderId="26" xfId="0" applyNumberFormat="1" applyFont="1" applyBorder="1" applyAlignment="1">
      <alignment vertical="center" wrapText="1"/>
    </xf>
    <xf numFmtId="3" fontId="12" fillId="0" borderId="61" xfId="0" applyNumberFormat="1" applyFont="1" applyBorder="1" applyAlignment="1">
      <alignment horizontal="right" vertical="center"/>
    </xf>
    <xf numFmtId="3" fontId="12" fillId="0" borderId="59" xfId="0" applyNumberFormat="1" applyFont="1" applyBorder="1" applyAlignment="1">
      <alignment horizontal="right" vertical="center"/>
    </xf>
    <xf numFmtId="0" fontId="15" fillId="4" borderId="37" xfId="0" applyFont="1" applyFill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12" fillId="0" borderId="14" xfId="0" applyFont="1" applyBorder="1" applyAlignment="1">
      <alignment horizontal="left" vertical="center"/>
    </xf>
    <xf numFmtId="3" fontId="12" fillId="0" borderId="14" xfId="0" applyNumberFormat="1" applyFont="1" applyBorder="1" applyAlignment="1">
      <alignment vertical="center"/>
    </xf>
    <xf numFmtId="3" fontId="12" fillId="0" borderId="14" xfId="0" applyNumberFormat="1" applyFont="1" applyBorder="1" applyAlignment="1">
      <alignment horizontal="right" vertical="center"/>
    </xf>
    <xf numFmtId="3" fontId="12" fillId="0" borderId="14" xfId="0" applyNumberFormat="1" applyFont="1" applyBorder="1" applyAlignment="1">
      <alignment vertical="center"/>
    </xf>
    <xf numFmtId="3" fontId="12" fillId="0" borderId="14" xfId="0" applyNumberFormat="1" applyFont="1" applyBorder="1" applyAlignment="1">
      <alignment vertical="center" wrapText="1"/>
    </xf>
    <xf numFmtId="3" fontId="12" fillId="0" borderId="15" xfId="0" applyNumberFormat="1" applyFont="1" applyBorder="1" applyAlignment="1">
      <alignment horizontal="right" vertical="center"/>
    </xf>
    <xf numFmtId="3" fontId="12" fillId="0" borderId="37" xfId="0" applyNumberFormat="1" applyFont="1" applyBorder="1" applyAlignment="1">
      <alignment horizontal="right" vertical="center"/>
    </xf>
    <xf numFmtId="0" fontId="15" fillId="4" borderId="37" xfId="0" applyFont="1" applyFill="1" applyBorder="1" applyAlignment="1">
      <alignment horizontal="center" vertical="center"/>
    </xf>
    <xf numFmtId="3" fontId="12" fillId="0" borderId="32" xfId="0" applyNumberFormat="1" applyFont="1" applyBorder="1" applyAlignment="1">
      <alignment vertical="center"/>
    </xf>
    <xf numFmtId="3" fontId="12" fillId="0" borderId="32" xfId="0" applyNumberFormat="1" applyFont="1" applyBorder="1" applyAlignment="1">
      <alignment vertical="center"/>
    </xf>
    <xf numFmtId="3" fontId="12" fillId="0" borderId="34" xfId="0" applyNumberFormat="1" applyFont="1" applyBorder="1" applyAlignment="1">
      <alignment vertical="center"/>
    </xf>
    <xf numFmtId="3" fontId="12" fillId="0" borderId="14" xfId="0" applyNumberFormat="1" applyFont="1" applyBorder="1" applyAlignment="1">
      <alignment vertical="center" wrapText="1"/>
    </xf>
    <xf numFmtId="0" fontId="3" fillId="0" borderId="33" xfId="0" applyFont="1" applyBorder="1" applyAlignment="1">
      <alignment horizontal="center" vertical="center"/>
    </xf>
    <xf numFmtId="3" fontId="12" fillId="0" borderId="34" xfId="0" applyNumberFormat="1" applyFont="1" applyBorder="1" applyAlignment="1">
      <alignment vertical="center"/>
    </xf>
    <xf numFmtId="3" fontId="12" fillId="0" borderId="14" xfId="0" applyNumberFormat="1" applyFont="1" applyBorder="1" applyAlignment="1">
      <alignment horizontal="right" vertical="center"/>
    </xf>
    <xf numFmtId="3" fontId="12" fillId="0" borderId="15" xfId="0" applyNumberFormat="1" applyFont="1" applyBorder="1" applyAlignment="1">
      <alignment horizontal="right" vertical="center"/>
    </xf>
    <xf numFmtId="3" fontId="12" fillId="0" borderId="37" xfId="0" applyNumberFormat="1" applyFont="1" applyBorder="1" applyAlignment="1">
      <alignment horizontal="right" vertical="center"/>
    </xf>
    <xf numFmtId="9" fontId="12" fillId="0" borderId="37" xfId="0" applyNumberFormat="1" applyFont="1" applyBorder="1" applyAlignment="1">
      <alignment horizontal="center" vertical="center"/>
    </xf>
    <xf numFmtId="9" fontId="12" fillId="0" borderId="22" xfId="0" applyNumberFormat="1" applyFont="1" applyBorder="1" applyAlignment="1">
      <alignment horizontal="center" vertical="center"/>
    </xf>
    <xf numFmtId="0" fontId="12" fillId="0" borderId="14" xfId="0" applyFont="1" applyBorder="1" applyAlignment="1">
      <alignment horizontal="left" vertical="center"/>
    </xf>
    <xf numFmtId="9" fontId="12" fillId="4" borderId="37" xfId="0" applyNumberFormat="1" applyFont="1" applyFill="1" applyBorder="1" applyAlignment="1">
      <alignment horizontal="center" vertical="center"/>
    </xf>
    <xf numFmtId="3" fontId="12" fillId="0" borderId="13" xfId="0" applyNumberFormat="1" applyFont="1" applyBorder="1" applyAlignment="1">
      <alignment vertical="center"/>
    </xf>
    <xf numFmtId="3" fontId="12" fillId="4" borderId="14" xfId="0" applyNumberFormat="1" applyFont="1" applyFill="1" applyBorder="1" applyAlignment="1"/>
    <xf numFmtId="0" fontId="12" fillId="4" borderId="37" xfId="0" applyFont="1" applyFill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3" fontId="12" fillId="0" borderId="13" xfId="0" applyNumberFormat="1" applyFont="1" applyBorder="1" applyAlignment="1">
      <alignment vertical="center"/>
    </xf>
    <xf numFmtId="0" fontId="12" fillId="0" borderId="22" xfId="0" applyFont="1" applyBorder="1" applyAlignment="1">
      <alignment horizontal="left" vertical="center"/>
    </xf>
    <xf numFmtId="3" fontId="12" fillId="0" borderId="36" xfId="0" applyNumberFormat="1" applyFont="1" applyBorder="1" applyAlignment="1">
      <alignment horizontal="right" vertical="center"/>
    </xf>
    <xf numFmtId="0" fontId="12" fillId="0" borderId="62" xfId="0" applyFont="1" applyBorder="1" applyAlignment="1">
      <alignment horizontal="center" vertical="center"/>
    </xf>
    <xf numFmtId="0" fontId="3" fillId="0" borderId="14" xfId="0" applyFont="1" applyBorder="1" applyAlignment="1">
      <alignment horizontal="left" vertical="center"/>
    </xf>
    <xf numFmtId="3" fontId="3" fillId="0" borderId="14" xfId="0" applyNumberFormat="1" applyFont="1" applyBorder="1" applyAlignment="1">
      <alignment vertical="center"/>
    </xf>
    <xf numFmtId="3" fontId="3" fillId="0" borderId="14" xfId="0" applyNumberFormat="1" applyFont="1" applyBorder="1" applyAlignment="1">
      <alignment horizontal="right" vertical="center"/>
    </xf>
    <xf numFmtId="3" fontId="3" fillId="0" borderId="32" xfId="0" applyNumberFormat="1" applyFont="1" applyBorder="1" applyAlignment="1">
      <alignment vertical="center"/>
    </xf>
    <xf numFmtId="3" fontId="3" fillId="0" borderId="34" xfId="0" applyNumberFormat="1" applyFont="1" applyBorder="1" applyAlignment="1">
      <alignment vertical="center"/>
    </xf>
    <xf numFmtId="3" fontId="3" fillId="0" borderId="14" xfId="0" applyNumberFormat="1" applyFont="1" applyBorder="1" applyAlignment="1">
      <alignment vertical="center" wrapText="1"/>
    </xf>
    <xf numFmtId="3" fontId="3" fillId="0" borderId="14" xfId="0" applyNumberFormat="1" applyFont="1" applyBorder="1" applyAlignment="1">
      <alignment horizontal="right" vertical="center"/>
    </xf>
    <xf numFmtId="9" fontId="3" fillId="0" borderId="37" xfId="0" applyNumberFormat="1" applyFont="1" applyBorder="1" applyAlignment="1">
      <alignment horizontal="center" vertical="center"/>
    </xf>
    <xf numFmtId="9" fontId="3" fillId="0" borderId="22" xfId="0" applyNumberFormat="1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3" fontId="12" fillId="4" borderId="34" xfId="0" applyNumberFormat="1" applyFont="1" applyFill="1" applyBorder="1" applyAlignment="1"/>
    <xf numFmtId="0" fontId="3" fillId="0" borderId="37" xfId="0" applyFont="1" applyBorder="1" applyAlignment="1">
      <alignment horizontal="left" vertical="center"/>
    </xf>
    <xf numFmtId="0" fontId="3" fillId="0" borderId="37" xfId="0" applyFont="1" applyBorder="1" applyAlignment="1">
      <alignment horizontal="center" vertical="center"/>
    </xf>
    <xf numFmtId="0" fontId="12" fillId="0" borderId="35" xfId="0" applyFont="1" applyBorder="1" applyAlignment="1">
      <alignment horizontal="left" vertical="center"/>
    </xf>
    <xf numFmtId="3" fontId="12" fillId="0" borderId="35" xfId="0" applyNumberFormat="1" applyFont="1" applyBorder="1" applyAlignment="1">
      <alignment vertical="center"/>
    </xf>
    <xf numFmtId="3" fontId="12" fillId="0" borderId="35" xfId="0" applyNumberFormat="1" applyFont="1" applyBorder="1" applyAlignment="1">
      <alignment horizontal="right" vertical="center"/>
    </xf>
    <xf numFmtId="3" fontId="12" fillId="0" borderId="43" xfId="0" applyNumberFormat="1" applyFont="1" applyBorder="1" applyAlignment="1">
      <alignment vertical="center"/>
    </xf>
    <xf numFmtId="3" fontId="12" fillId="0" borderId="35" xfId="0" applyNumberFormat="1" applyFont="1" applyBorder="1" applyAlignment="1">
      <alignment vertical="center" wrapText="1"/>
    </xf>
    <xf numFmtId="3" fontId="12" fillId="0" borderId="35" xfId="0" applyNumberFormat="1" applyFont="1" applyBorder="1" applyAlignment="1">
      <alignment horizontal="right" vertical="center"/>
    </xf>
    <xf numFmtId="3" fontId="12" fillId="0" borderId="35" xfId="0" applyNumberFormat="1" applyFont="1" applyBorder="1" applyAlignment="1">
      <alignment vertical="center" wrapText="1"/>
    </xf>
    <xf numFmtId="3" fontId="12" fillId="0" borderId="43" xfId="0" applyNumberFormat="1" applyFont="1" applyBorder="1" applyAlignment="1">
      <alignment vertical="center"/>
    </xf>
    <xf numFmtId="3" fontId="12" fillId="0" borderId="35" xfId="0" applyNumberFormat="1" applyFont="1" applyBorder="1" applyAlignment="1">
      <alignment vertical="center"/>
    </xf>
    <xf numFmtId="0" fontId="12" fillId="0" borderId="33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12" fillId="0" borderId="39" xfId="0" applyFont="1" applyBorder="1" applyAlignment="1">
      <alignment horizontal="left" vertical="center" wrapText="1"/>
    </xf>
    <xf numFmtId="3" fontId="12" fillId="0" borderId="39" xfId="0" applyNumberFormat="1" applyFont="1" applyBorder="1" applyAlignment="1">
      <alignment vertical="center"/>
    </xf>
    <xf numFmtId="3" fontId="12" fillId="0" borderId="39" xfId="0" applyNumberFormat="1" applyFont="1" applyBorder="1" applyAlignment="1">
      <alignment horizontal="right" vertical="center"/>
    </xf>
    <xf numFmtId="3" fontId="12" fillId="0" borderId="63" xfId="0" applyNumberFormat="1" applyFont="1" applyBorder="1" applyAlignment="1">
      <alignment vertical="center"/>
    </xf>
    <xf numFmtId="3" fontId="12" fillId="0" borderId="64" xfId="0" applyNumberFormat="1" applyFont="1" applyBorder="1" applyAlignment="1">
      <alignment vertical="center"/>
    </xf>
    <xf numFmtId="3" fontId="12" fillId="0" borderId="64" xfId="0" applyNumberFormat="1" applyFont="1" applyBorder="1" applyAlignment="1">
      <alignment vertical="center"/>
    </xf>
    <xf numFmtId="3" fontId="12" fillId="0" borderId="39" xfId="0" applyNumberFormat="1" applyFont="1" applyBorder="1" applyAlignment="1">
      <alignment vertical="center" wrapText="1"/>
    </xf>
    <xf numFmtId="3" fontId="12" fillId="0" borderId="40" xfId="0" applyNumberFormat="1" applyFont="1" applyBorder="1" applyAlignment="1">
      <alignment horizontal="right" vertical="center"/>
    </xf>
    <xf numFmtId="3" fontId="12" fillId="0" borderId="65" xfId="0" applyNumberFormat="1" applyFont="1" applyBorder="1" applyAlignment="1">
      <alignment horizontal="right" vertical="center"/>
    </xf>
    <xf numFmtId="9" fontId="12" fillId="0" borderId="65" xfId="0" applyNumberFormat="1" applyFont="1" applyBorder="1" applyAlignment="1">
      <alignment horizontal="center" vertical="center"/>
    </xf>
    <xf numFmtId="9" fontId="12" fillId="0" borderId="41" xfId="0" applyNumberFormat="1" applyFont="1" applyBorder="1" applyAlignment="1">
      <alignment horizontal="center" vertical="center"/>
    </xf>
    <xf numFmtId="0" fontId="12" fillId="0" borderId="66" xfId="0" applyFont="1" applyBorder="1" applyAlignment="1">
      <alignment horizontal="center" vertical="center"/>
    </xf>
    <xf numFmtId="0" fontId="3" fillId="0" borderId="67" xfId="0" applyFont="1" applyBorder="1" applyAlignment="1">
      <alignment horizontal="center" vertical="center"/>
    </xf>
    <xf numFmtId="3" fontId="3" fillId="0" borderId="67" xfId="0" applyNumberFormat="1" applyFont="1" applyBorder="1" applyAlignment="1">
      <alignment horizontal="right" vertical="center"/>
    </xf>
    <xf numFmtId="3" fontId="3" fillId="0" borderId="68" xfId="0" applyNumberFormat="1" applyFont="1" applyBorder="1" applyAlignment="1">
      <alignment horizontal="right" vertical="center"/>
    </xf>
    <xf numFmtId="3" fontId="3" fillId="0" borderId="69" xfId="0" applyNumberFormat="1" applyFont="1" applyBorder="1" applyAlignment="1">
      <alignment horizontal="right" vertical="center"/>
    </xf>
    <xf numFmtId="9" fontId="12" fillId="0" borderId="70" xfId="0" applyNumberFormat="1" applyFont="1" applyBorder="1" applyAlignment="1">
      <alignment horizontal="center" vertical="center"/>
    </xf>
    <xf numFmtId="9" fontId="12" fillId="0" borderId="69" xfId="0" applyNumberFormat="1" applyFont="1" applyBorder="1" applyAlignment="1">
      <alignment horizontal="center" vertical="center"/>
    </xf>
    <xf numFmtId="3" fontId="12" fillId="2" borderId="3" xfId="0" applyNumberFormat="1" applyFont="1" applyFill="1" applyBorder="1" applyAlignment="1">
      <alignment horizontal="right" vertical="center"/>
    </xf>
    <xf numFmtId="0" fontId="12" fillId="2" borderId="3" xfId="0" applyFont="1" applyFill="1" applyBorder="1" applyAlignment="1">
      <alignment horizontal="center" vertical="center"/>
    </xf>
    <xf numFmtId="3" fontId="6" fillId="2" borderId="3" xfId="0" applyNumberFormat="1" applyFont="1" applyFill="1" applyBorder="1" applyAlignment="1">
      <alignment horizontal="right" vertical="center"/>
    </xf>
    <xf numFmtId="3" fontId="24" fillId="2" borderId="3" xfId="0" applyNumberFormat="1" applyFont="1" applyFill="1" applyBorder="1" applyAlignment="1">
      <alignment horizontal="right"/>
    </xf>
    <xf numFmtId="0" fontId="24" fillId="2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3" fillId="0" borderId="21" xfId="0" applyFont="1" applyBorder="1" applyAlignment="1">
      <alignment horizontal="left" vertical="center"/>
    </xf>
    <xf numFmtId="0" fontId="12" fillId="0" borderId="26" xfId="0" applyFont="1" applyBorder="1" applyAlignment="1"/>
    <xf numFmtId="3" fontId="12" fillId="0" borderId="26" xfId="0" applyNumberFormat="1" applyFont="1" applyBorder="1" applyAlignment="1">
      <alignment horizontal="right"/>
    </xf>
    <xf numFmtId="9" fontId="12" fillId="0" borderId="14" xfId="0" applyNumberFormat="1" applyFont="1" applyBorder="1" applyAlignment="1">
      <alignment horizontal="center" vertical="center"/>
    </xf>
    <xf numFmtId="9" fontId="12" fillId="0" borderId="15" xfId="0" applyNumberFormat="1" applyFont="1" applyBorder="1" applyAlignment="1">
      <alignment horizontal="center" vertical="center"/>
    </xf>
    <xf numFmtId="9" fontId="12" fillId="0" borderId="29" xfId="0" applyNumberFormat="1" applyFont="1" applyBorder="1" applyAlignment="1">
      <alignment horizontal="center"/>
    </xf>
    <xf numFmtId="0" fontId="12" fillId="0" borderId="14" xfId="0" applyFont="1" applyBorder="1"/>
    <xf numFmtId="3" fontId="12" fillId="0" borderId="14" xfId="0" applyNumberFormat="1" applyFont="1" applyBorder="1" applyAlignment="1">
      <alignment horizontal="right"/>
    </xf>
    <xf numFmtId="3" fontId="12" fillId="0" borderId="14" xfId="0" applyNumberFormat="1" applyFont="1" applyBorder="1" applyAlignment="1">
      <alignment horizontal="right"/>
    </xf>
    <xf numFmtId="0" fontId="12" fillId="0" borderId="22" xfId="0" applyFont="1" applyBorder="1" applyAlignment="1">
      <alignment horizontal="center"/>
    </xf>
    <xf numFmtId="3" fontId="12" fillId="0" borderId="26" xfId="0" applyNumberFormat="1" applyFont="1" applyBorder="1" applyAlignment="1">
      <alignment horizontal="right"/>
    </xf>
    <xf numFmtId="3" fontId="12" fillId="0" borderId="32" xfId="0" applyNumberFormat="1" applyFont="1" applyBorder="1" applyAlignment="1">
      <alignment horizontal="right"/>
    </xf>
    <xf numFmtId="3" fontId="15" fillId="0" borderId="34" xfId="0" applyNumberFormat="1" applyFont="1" applyBorder="1" applyAlignment="1"/>
    <xf numFmtId="3" fontId="12" fillId="0" borderId="14" xfId="0" applyNumberFormat="1" applyFont="1" applyBorder="1" applyAlignment="1">
      <alignment horizontal="right"/>
    </xf>
    <xf numFmtId="0" fontId="15" fillId="0" borderId="22" xfId="0" applyFont="1" applyBorder="1" applyAlignment="1">
      <alignment horizontal="center"/>
    </xf>
    <xf numFmtId="0" fontId="12" fillId="0" borderId="33" xfId="0" applyFont="1" applyBorder="1" applyAlignment="1">
      <alignment horizontal="center"/>
    </xf>
    <xf numFmtId="0" fontId="12" fillId="0" borderId="14" xfId="0" applyFont="1" applyBorder="1"/>
    <xf numFmtId="3" fontId="12" fillId="0" borderId="34" xfId="0" applyNumberFormat="1" applyFont="1" applyBorder="1" applyAlignment="1">
      <alignment horizontal="right"/>
    </xf>
    <xf numFmtId="9" fontId="15" fillId="0" borderId="22" xfId="0" applyNumberFormat="1" applyFont="1" applyBorder="1"/>
    <xf numFmtId="3" fontId="15" fillId="0" borderId="14" xfId="0" applyNumberFormat="1" applyFont="1" applyBorder="1" applyAlignment="1"/>
    <xf numFmtId="0" fontId="15" fillId="0" borderId="22" xfId="0" applyFont="1" applyBorder="1"/>
    <xf numFmtId="3" fontId="45" fillId="0" borderId="14" xfId="0" applyNumberFormat="1" applyFont="1" applyBorder="1" applyAlignment="1">
      <alignment horizontal="right"/>
    </xf>
    <xf numFmtId="0" fontId="12" fillId="0" borderId="33" xfId="0" applyFont="1" applyBorder="1" applyAlignment="1">
      <alignment horizontal="center"/>
    </xf>
    <xf numFmtId="0" fontId="12" fillId="0" borderId="14" xfId="0" applyFont="1" applyBorder="1" applyAlignment="1"/>
    <xf numFmtId="3" fontId="12" fillId="0" borderId="13" xfId="0" applyNumberFormat="1" applyFont="1" applyBorder="1" applyAlignment="1">
      <alignment horizontal="right"/>
    </xf>
    <xf numFmtId="3" fontId="14" fillId="0" borderId="13" xfId="0" applyNumberFormat="1" applyFont="1" applyBorder="1" applyAlignment="1">
      <alignment horizontal="right"/>
    </xf>
    <xf numFmtId="0" fontId="12" fillId="0" borderId="14" xfId="0" applyFont="1" applyBorder="1" applyAlignment="1">
      <alignment horizontal="left" vertical="center" wrapText="1"/>
    </xf>
    <xf numFmtId="3" fontId="14" fillId="0" borderId="14" xfId="0" applyNumberFormat="1" applyFont="1" applyBorder="1" applyAlignment="1">
      <alignment horizontal="right"/>
    </xf>
    <xf numFmtId="0" fontId="12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3" fontId="3" fillId="0" borderId="39" xfId="0" applyNumberFormat="1" applyFont="1" applyBorder="1" applyAlignment="1">
      <alignment horizontal="right" vertical="center"/>
    </xf>
    <xf numFmtId="0" fontId="12" fillId="0" borderId="39" xfId="0" applyFont="1" applyBorder="1" applyAlignment="1">
      <alignment horizontal="center" vertical="center"/>
    </xf>
    <xf numFmtId="9" fontId="12" fillId="0" borderId="40" xfId="0" applyNumberFormat="1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3" fontId="3" fillId="0" borderId="3" xfId="0" applyNumberFormat="1" applyFont="1" applyBorder="1" applyAlignment="1">
      <alignment horizontal="right" vertical="center"/>
    </xf>
    <xf numFmtId="9" fontId="12" fillId="0" borderId="3" xfId="0" applyNumberFormat="1" applyFont="1" applyBorder="1" applyAlignment="1">
      <alignment horizontal="center" vertical="center"/>
    </xf>
    <xf numFmtId="3" fontId="1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24" fillId="4" borderId="3" xfId="0" applyFont="1" applyFill="1" applyBorder="1"/>
    <xf numFmtId="3" fontId="32" fillId="4" borderId="14" xfId="0" applyNumberFormat="1" applyFont="1" applyFill="1" applyBorder="1" applyAlignment="1">
      <alignment horizontal="right"/>
    </xf>
    <xf numFmtId="3" fontId="31" fillId="4" borderId="46" xfId="0" applyNumberFormat="1" applyFont="1" applyFill="1" applyBorder="1" applyAlignment="1"/>
    <xf numFmtId="3" fontId="32" fillId="4" borderId="34" xfId="0" applyNumberFormat="1" applyFont="1" applyFill="1" applyBorder="1" applyAlignment="1">
      <alignment horizontal="right"/>
    </xf>
    <xf numFmtId="3" fontId="31" fillId="4" borderId="34" xfId="0" applyNumberFormat="1" applyFont="1" applyFill="1" applyBorder="1" applyAlignment="1"/>
    <xf numFmtId="0" fontId="39" fillId="0" borderId="14" xfId="0" applyFont="1" applyBorder="1" applyAlignment="1">
      <alignment wrapText="1"/>
    </xf>
    <xf numFmtId="165" fontId="32" fillId="4" borderId="34" xfId="0" applyNumberFormat="1" applyFont="1" applyFill="1" applyBorder="1" applyAlignment="1"/>
    <xf numFmtId="0" fontId="3" fillId="6" borderId="3" xfId="0" applyFont="1" applyFill="1" applyBorder="1" applyAlignment="1">
      <alignment horizontal="center" vertical="center"/>
    </xf>
    <xf numFmtId="0" fontId="12" fillId="6" borderId="47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center" vertical="center" wrapText="1"/>
    </xf>
    <xf numFmtId="0" fontId="3" fillId="6" borderId="56" xfId="0" applyFont="1" applyFill="1" applyBorder="1" applyAlignment="1">
      <alignment horizontal="left" vertical="center"/>
    </xf>
    <xf numFmtId="0" fontId="3" fillId="6" borderId="18" xfId="0" applyFont="1" applyFill="1" applyBorder="1" applyAlignment="1">
      <alignment horizontal="left" vertical="center"/>
    </xf>
    <xf numFmtId="3" fontId="14" fillId="7" borderId="14" xfId="0" applyNumberFormat="1" applyFont="1" applyFill="1" applyBorder="1" applyAlignment="1">
      <alignment horizontal="right" vertical="center"/>
    </xf>
    <xf numFmtId="3" fontId="12" fillId="6" borderId="14" xfId="0" applyNumberFormat="1" applyFont="1" applyFill="1" applyBorder="1" applyAlignment="1">
      <alignment vertical="center"/>
    </xf>
    <xf numFmtId="3" fontId="12" fillId="4" borderId="14" xfId="0" applyNumberFormat="1" applyFont="1" applyFill="1" applyBorder="1" applyAlignment="1">
      <alignment horizontal="right" vertical="center"/>
    </xf>
    <xf numFmtId="0" fontId="12" fillId="4" borderId="22" xfId="0" applyFont="1" applyFill="1" applyBorder="1" applyAlignment="1">
      <alignment horizontal="center"/>
    </xf>
    <xf numFmtId="3" fontId="15" fillId="4" borderId="13" xfId="0" applyNumberFormat="1" applyFont="1" applyFill="1" applyBorder="1" applyAlignment="1">
      <alignment vertical="center"/>
    </xf>
    <xf numFmtId="0" fontId="15" fillId="4" borderId="22" xfId="0" applyFont="1" applyFill="1" applyBorder="1" applyAlignment="1">
      <alignment horizontal="center"/>
    </xf>
    <xf numFmtId="3" fontId="12" fillId="6" borderId="34" xfId="0" applyNumberFormat="1" applyFont="1" applyFill="1" applyBorder="1" applyAlignment="1">
      <alignment vertical="center"/>
    </xf>
    <xf numFmtId="3" fontId="15" fillId="4" borderId="34" xfId="0" applyNumberFormat="1" applyFont="1" applyFill="1" applyBorder="1" applyAlignment="1">
      <alignment vertical="center"/>
    </xf>
    <xf numFmtId="3" fontId="12" fillId="6" borderId="34" xfId="0" applyNumberFormat="1" applyFont="1" applyFill="1" applyBorder="1" applyAlignment="1">
      <alignment vertical="center"/>
    </xf>
    <xf numFmtId="3" fontId="12" fillId="4" borderId="34" xfId="0" applyNumberFormat="1" applyFont="1" applyFill="1" applyBorder="1" applyAlignment="1">
      <alignment horizontal="right" vertical="center"/>
    </xf>
    <xf numFmtId="9" fontId="15" fillId="4" borderId="22" xfId="0" applyNumberFormat="1" applyFont="1" applyFill="1" applyBorder="1" applyAlignment="1">
      <alignment horizontal="center"/>
    </xf>
    <xf numFmtId="3" fontId="14" fillId="6" borderId="14" xfId="0" applyNumberFormat="1" applyFont="1" applyFill="1" applyBorder="1" applyAlignment="1">
      <alignment horizontal="right" vertical="center"/>
    </xf>
    <xf numFmtId="3" fontId="15" fillId="4" borderId="14" xfId="0" applyNumberFormat="1" applyFont="1" applyFill="1" applyBorder="1" applyAlignment="1">
      <alignment vertical="center"/>
    </xf>
    <xf numFmtId="0" fontId="15" fillId="4" borderId="22" xfId="0" applyFont="1" applyFill="1" applyBorder="1" applyAlignment="1">
      <alignment horizontal="center"/>
    </xf>
    <xf numFmtId="3" fontId="12" fillId="4" borderId="14" xfId="0" applyNumberFormat="1" applyFont="1" applyFill="1" applyBorder="1" applyAlignment="1">
      <alignment vertical="center"/>
    </xf>
    <xf numFmtId="3" fontId="12" fillId="4" borderId="14" xfId="0" applyNumberFormat="1" applyFont="1" applyFill="1" applyBorder="1" applyAlignment="1">
      <alignment horizontal="right" vertical="center"/>
    </xf>
    <xf numFmtId="0" fontId="12" fillId="3" borderId="33" xfId="0" applyFont="1" applyFill="1" applyBorder="1" applyAlignment="1">
      <alignment horizontal="center" vertical="center"/>
    </xf>
    <xf numFmtId="3" fontId="12" fillId="3" borderId="14" xfId="0" applyNumberFormat="1" applyFont="1" applyFill="1" applyBorder="1" applyAlignment="1">
      <alignment horizontal="right" vertical="center"/>
    </xf>
    <xf numFmtId="3" fontId="12" fillId="3" borderId="14" xfId="0" applyNumberFormat="1" applyFont="1" applyFill="1" applyBorder="1" applyAlignment="1">
      <alignment vertical="center"/>
    </xf>
    <xf numFmtId="3" fontId="12" fillId="3" borderId="32" xfId="0" applyNumberFormat="1" applyFont="1" applyFill="1" applyBorder="1" applyAlignment="1">
      <alignment vertical="center"/>
    </xf>
    <xf numFmtId="3" fontId="12" fillId="3" borderId="15" xfId="0" applyNumberFormat="1" applyFont="1" applyFill="1" applyBorder="1" applyAlignment="1">
      <alignment horizontal="right" vertical="center"/>
    </xf>
    <xf numFmtId="3" fontId="12" fillId="3" borderId="37" xfId="0" applyNumberFormat="1" applyFont="1" applyFill="1" applyBorder="1" applyAlignment="1">
      <alignment horizontal="right" vertical="center"/>
    </xf>
    <xf numFmtId="9" fontId="12" fillId="3" borderId="37" xfId="0" applyNumberFormat="1" applyFont="1" applyFill="1" applyBorder="1" applyAlignment="1">
      <alignment horizontal="center" vertical="center"/>
    </xf>
    <xf numFmtId="9" fontId="12" fillId="3" borderId="2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3" fontId="3" fillId="0" borderId="14" xfId="0" applyNumberFormat="1" applyFont="1" applyBorder="1" applyAlignment="1">
      <alignment vertical="center"/>
    </xf>
    <xf numFmtId="3" fontId="3" fillId="6" borderId="34" xfId="0" applyNumberFormat="1" applyFont="1" applyFill="1" applyBorder="1" applyAlignment="1">
      <alignment vertical="center"/>
    </xf>
    <xf numFmtId="3" fontId="12" fillId="4" borderId="34" xfId="0" applyNumberFormat="1" applyFont="1" applyFill="1" applyBorder="1" applyAlignment="1">
      <alignment vertical="center"/>
    </xf>
    <xf numFmtId="3" fontId="12" fillId="6" borderId="14" xfId="0" applyNumberFormat="1" applyFont="1" applyFill="1" applyBorder="1" applyAlignment="1">
      <alignment horizontal="right" vertical="center"/>
    </xf>
    <xf numFmtId="3" fontId="12" fillId="0" borderId="39" xfId="0" applyNumberFormat="1" applyFont="1" applyBorder="1" applyAlignment="1">
      <alignment vertical="center"/>
    </xf>
    <xf numFmtId="3" fontId="3" fillId="6" borderId="67" xfId="0" applyNumberFormat="1" applyFont="1" applyFill="1" applyBorder="1" applyAlignment="1">
      <alignment horizontal="right" vertical="center"/>
    </xf>
    <xf numFmtId="3" fontId="3" fillId="6" borderId="3" xfId="0" applyNumberFormat="1" applyFont="1" applyFill="1" applyBorder="1" applyAlignment="1">
      <alignment horizontal="right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24" fillId="6" borderId="3" xfId="0" applyFont="1" applyFill="1" applyBorder="1"/>
    <xf numFmtId="0" fontId="12" fillId="4" borderId="60" xfId="0" applyFont="1" applyFill="1" applyBorder="1" applyAlignment="1">
      <alignment horizontal="center" vertical="center"/>
    </xf>
    <xf numFmtId="0" fontId="12" fillId="4" borderId="26" xfId="0" applyFont="1" applyFill="1" applyBorder="1" applyAlignment="1">
      <alignment vertical="center"/>
    </xf>
    <xf numFmtId="3" fontId="12" fillId="4" borderId="26" xfId="0" applyNumberFormat="1" applyFont="1" applyFill="1" applyBorder="1" applyAlignment="1">
      <alignment horizontal="right" vertical="center"/>
    </xf>
    <xf numFmtId="3" fontId="14" fillId="4" borderId="14" xfId="0" applyNumberFormat="1" applyFont="1" applyFill="1" applyBorder="1" applyAlignment="1">
      <alignment vertical="center"/>
    </xf>
    <xf numFmtId="3" fontId="12" fillId="4" borderId="14" xfId="0" applyNumberFormat="1" applyFont="1" applyFill="1" applyBorder="1" applyAlignment="1">
      <alignment vertical="center" wrapText="1"/>
    </xf>
    <xf numFmtId="9" fontId="12" fillId="4" borderId="14" xfId="0" applyNumberFormat="1" applyFont="1" applyFill="1" applyBorder="1" applyAlignment="1">
      <alignment horizontal="center" vertical="center"/>
    </xf>
    <xf numFmtId="9" fontId="12" fillId="4" borderId="15" xfId="0" applyNumberFormat="1" applyFont="1" applyFill="1" applyBorder="1" applyAlignment="1">
      <alignment horizontal="center" vertical="center"/>
    </xf>
    <xf numFmtId="3" fontId="4" fillId="4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12" fillId="4" borderId="33" xfId="0" applyFont="1" applyFill="1" applyBorder="1" applyAlignment="1">
      <alignment horizontal="center" vertical="center"/>
    </xf>
    <xf numFmtId="0" fontId="12" fillId="4" borderId="14" xfId="0" applyFont="1" applyFill="1" applyBorder="1" applyAlignment="1">
      <alignment vertical="center"/>
    </xf>
    <xf numFmtId="3" fontId="14" fillId="4" borderId="14" xfId="0" applyNumberFormat="1" applyFont="1" applyFill="1" applyBorder="1" applyAlignment="1">
      <alignment horizontal="right" vertical="center"/>
    </xf>
    <xf numFmtId="3" fontId="12" fillId="4" borderId="14" xfId="0" applyNumberFormat="1" applyFont="1" applyFill="1" applyBorder="1" applyAlignment="1">
      <alignment vertical="center" wrapText="1"/>
    </xf>
    <xf numFmtId="3" fontId="12" fillId="4" borderId="26" xfId="0" applyNumberFormat="1" applyFont="1" applyFill="1" applyBorder="1" applyAlignment="1">
      <alignment horizontal="right" vertical="center"/>
    </xf>
    <xf numFmtId="0" fontId="12" fillId="4" borderId="14" xfId="0" applyFont="1" applyFill="1" applyBorder="1" applyAlignment="1">
      <alignment vertical="center"/>
    </xf>
    <xf numFmtId="3" fontId="12" fillId="4" borderId="13" xfId="0" applyNumberFormat="1" applyFont="1" applyFill="1" applyBorder="1" applyAlignment="1">
      <alignment horizontal="right" vertical="center"/>
    </xf>
    <xf numFmtId="3" fontId="4" fillId="4" borderId="71" xfId="0" applyNumberFormat="1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3" fontId="12" fillId="4" borderId="32" xfId="0" applyNumberFormat="1" applyFont="1" applyFill="1" applyBorder="1" applyAlignment="1">
      <alignment horizontal="right" vertical="center"/>
    </xf>
    <xf numFmtId="3" fontId="14" fillId="4" borderId="13" xfId="0" applyNumberFormat="1" applyFont="1" applyFill="1" applyBorder="1" applyAlignment="1">
      <alignment vertical="center"/>
    </xf>
    <xf numFmtId="164" fontId="16" fillId="4" borderId="31" xfId="0" applyNumberFormat="1" applyFont="1" applyFill="1" applyBorder="1"/>
    <xf numFmtId="3" fontId="16" fillId="4" borderId="32" xfId="0" applyNumberFormat="1" applyFont="1" applyFill="1" applyBorder="1"/>
    <xf numFmtId="0" fontId="3" fillId="4" borderId="33" xfId="0" applyFont="1" applyFill="1" applyBorder="1" applyAlignment="1">
      <alignment horizontal="center" vertical="center"/>
    </xf>
    <xf numFmtId="0" fontId="12" fillId="4" borderId="14" xfId="0" applyFont="1" applyFill="1" applyBorder="1" applyAlignment="1">
      <alignment horizontal="left" vertical="center"/>
    </xf>
    <xf numFmtId="3" fontId="12" fillId="4" borderId="14" xfId="0" applyNumberFormat="1" applyFont="1" applyFill="1" applyBorder="1" applyAlignment="1">
      <alignment vertical="center"/>
    </xf>
    <xf numFmtId="3" fontId="12" fillId="4" borderId="32" xfId="0" applyNumberFormat="1" applyFont="1" applyFill="1" applyBorder="1" applyAlignment="1">
      <alignment vertical="center"/>
    </xf>
    <xf numFmtId="3" fontId="12" fillId="4" borderId="34" xfId="0" applyNumberFormat="1" applyFont="1" applyFill="1" applyBorder="1" applyAlignment="1">
      <alignment vertical="center"/>
    </xf>
    <xf numFmtId="9" fontId="12" fillId="4" borderId="22" xfId="0" applyNumberFormat="1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12" fillId="4" borderId="33" xfId="0" applyFont="1" applyFill="1" applyBorder="1" applyAlignment="1">
      <alignment horizontal="center" vertical="center"/>
    </xf>
    <xf numFmtId="0" fontId="12" fillId="4" borderId="14" xfId="0" applyFont="1" applyFill="1" applyBorder="1" applyAlignment="1">
      <alignment vertical="center"/>
    </xf>
    <xf numFmtId="3" fontId="14" fillId="4" borderId="13" xfId="0" applyNumberFormat="1" applyFont="1" applyFill="1" applyBorder="1" applyAlignment="1">
      <alignment horizontal="right" vertical="center"/>
    </xf>
    <xf numFmtId="3" fontId="5" fillId="4" borderId="3" xfId="0" applyNumberFormat="1" applyFont="1" applyFill="1" applyBorder="1" applyAlignment="1">
      <alignment horizontal="center" vertical="center"/>
    </xf>
    <xf numFmtId="0" fontId="18" fillId="4" borderId="3" xfId="0" applyFont="1" applyFill="1" applyBorder="1" applyAlignment="1">
      <alignment horizontal="center" vertical="center"/>
    </xf>
    <xf numFmtId="3" fontId="19" fillId="4" borderId="3" xfId="0" applyNumberFormat="1" applyFont="1" applyFill="1" applyBorder="1" applyAlignment="1">
      <alignment horizontal="center" vertical="center"/>
    </xf>
    <xf numFmtId="0" fontId="19" fillId="4" borderId="3" xfId="0" applyFont="1" applyFill="1" applyBorder="1" applyAlignment="1">
      <alignment horizontal="center" vertical="center"/>
    </xf>
    <xf numFmtId="0" fontId="20" fillId="4" borderId="3" xfId="0" applyFont="1" applyFill="1" applyBorder="1" applyAlignment="1">
      <alignment horizontal="center" vertical="center"/>
    </xf>
    <xf numFmtId="3" fontId="18" fillId="4" borderId="3" xfId="0" applyNumberFormat="1" applyFont="1" applyFill="1" applyBorder="1" applyAlignment="1">
      <alignment horizontal="center" vertical="center"/>
    </xf>
    <xf numFmtId="164" fontId="16" fillId="4" borderId="3" xfId="0" applyNumberFormat="1" applyFont="1" applyFill="1" applyBorder="1"/>
    <xf numFmtId="3" fontId="16" fillId="4" borderId="3" xfId="0" applyNumberFormat="1" applyFont="1" applyFill="1" applyBorder="1"/>
    <xf numFmtId="3" fontId="12" fillId="0" borderId="32" xfId="0" applyNumberFormat="1" applyFont="1" applyBorder="1" applyAlignment="1">
      <alignment horizontal="right" vertical="center"/>
    </xf>
    <xf numFmtId="0" fontId="3" fillId="4" borderId="22" xfId="0" applyFont="1" applyFill="1" applyBorder="1" applyAlignment="1">
      <alignment horizontal="left" vertical="center"/>
    </xf>
    <xf numFmtId="0" fontId="21" fillId="4" borderId="3" xfId="0" applyFont="1" applyFill="1" applyBorder="1"/>
    <xf numFmtId="0" fontId="45" fillId="4" borderId="33" xfId="0" applyFont="1" applyFill="1" applyBorder="1" applyAlignment="1">
      <alignment horizontal="center" vertical="center"/>
    </xf>
    <xf numFmtId="0" fontId="45" fillId="4" borderId="14" xfId="0" applyFont="1" applyFill="1" applyBorder="1" applyAlignment="1">
      <alignment vertical="center"/>
    </xf>
    <xf numFmtId="3" fontId="45" fillId="4" borderId="14" xfId="0" applyNumberFormat="1" applyFont="1" applyFill="1" applyBorder="1" applyAlignment="1">
      <alignment horizontal="right" vertical="center"/>
    </xf>
    <xf numFmtId="3" fontId="45" fillId="4" borderId="14" xfId="0" applyNumberFormat="1" applyFont="1" applyFill="1" applyBorder="1" applyAlignment="1">
      <alignment vertical="center"/>
    </xf>
    <xf numFmtId="3" fontId="45" fillId="4" borderId="13" xfId="0" applyNumberFormat="1" applyFont="1" applyFill="1" applyBorder="1" applyAlignment="1">
      <alignment vertical="center"/>
    </xf>
    <xf numFmtId="3" fontId="45" fillId="4" borderId="13" xfId="0" applyNumberFormat="1" applyFont="1" applyFill="1" applyBorder="1" applyAlignment="1">
      <alignment vertical="center"/>
    </xf>
    <xf numFmtId="3" fontId="45" fillId="4" borderId="14" xfId="0" applyNumberFormat="1" applyFont="1" applyFill="1" applyBorder="1" applyAlignment="1">
      <alignment vertical="center" wrapText="1"/>
    </xf>
    <xf numFmtId="9" fontId="45" fillId="4" borderId="14" xfId="0" applyNumberFormat="1" applyFont="1" applyFill="1" applyBorder="1" applyAlignment="1">
      <alignment horizontal="center" vertical="center"/>
    </xf>
    <xf numFmtId="9" fontId="45" fillId="4" borderId="15" xfId="0" applyNumberFormat="1" applyFont="1" applyFill="1" applyBorder="1" applyAlignment="1">
      <alignment horizontal="center" vertical="center"/>
    </xf>
    <xf numFmtId="9" fontId="46" fillId="4" borderId="22" xfId="0" applyNumberFormat="1" applyFont="1" applyFill="1" applyBorder="1"/>
    <xf numFmtId="164" fontId="22" fillId="4" borderId="3" xfId="0" applyNumberFormat="1" applyFont="1" applyFill="1" applyBorder="1"/>
    <xf numFmtId="3" fontId="22" fillId="4" borderId="3" xfId="0" applyNumberFormat="1" applyFont="1" applyFill="1" applyBorder="1"/>
    <xf numFmtId="3" fontId="45" fillId="4" borderId="32" xfId="0" applyNumberFormat="1" applyFont="1" applyFill="1" applyBorder="1" applyAlignment="1">
      <alignment vertical="center"/>
    </xf>
    <xf numFmtId="3" fontId="45" fillId="4" borderId="34" xfId="0" applyNumberFormat="1" applyFont="1" applyFill="1" applyBorder="1" applyAlignment="1">
      <alignment vertical="center"/>
    </xf>
    <xf numFmtId="3" fontId="45" fillId="4" borderId="34" xfId="0" applyNumberFormat="1" applyFont="1" applyFill="1" applyBorder="1" applyAlignment="1">
      <alignment vertical="center"/>
    </xf>
    <xf numFmtId="3" fontId="12" fillId="4" borderId="35" xfId="0" applyNumberFormat="1" applyFont="1" applyFill="1" applyBorder="1" applyAlignment="1">
      <alignment horizontal="right" vertical="center"/>
    </xf>
    <xf numFmtId="3" fontId="12" fillId="4" borderId="35" xfId="0" applyNumberFormat="1" applyFont="1" applyFill="1" applyBorder="1" applyAlignment="1">
      <alignment vertical="center"/>
    </xf>
    <xf numFmtId="3" fontId="12" fillId="4" borderId="43" xfId="0" applyNumberFormat="1" applyFont="1" applyFill="1" applyBorder="1" applyAlignment="1">
      <alignment vertical="center"/>
    </xf>
    <xf numFmtId="0" fontId="12" fillId="0" borderId="14" xfId="0" applyFont="1" applyBorder="1" applyAlignment="1">
      <alignment vertical="center"/>
    </xf>
    <xf numFmtId="3" fontId="14" fillId="0" borderId="13" xfId="0" applyNumberFormat="1" applyFont="1" applyBorder="1" applyAlignment="1">
      <alignment horizontal="right" vertical="center"/>
    </xf>
    <xf numFmtId="3" fontId="14" fillId="0" borderId="14" xfId="0" applyNumberFormat="1" applyFont="1" applyBorder="1" applyAlignment="1">
      <alignment horizontal="right" vertical="center"/>
    </xf>
    <xf numFmtId="0" fontId="3" fillId="0" borderId="60" xfId="0" applyFont="1" applyBorder="1" applyAlignment="1">
      <alignment horizontal="center" vertical="center"/>
    </xf>
    <xf numFmtId="0" fontId="3" fillId="0" borderId="26" xfId="0" applyFont="1" applyBorder="1" applyAlignment="1">
      <alignment horizontal="left" vertical="center" wrapText="1"/>
    </xf>
    <xf numFmtId="3" fontId="3" fillId="0" borderId="26" xfId="0" applyNumberFormat="1" applyFont="1" applyBorder="1" applyAlignment="1">
      <alignment vertical="center"/>
    </xf>
    <xf numFmtId="3" fontId="3" fillId="0" borderId="26" xfId="0" applyNumberFormat="1" applyFont="1" applyBorder="1" applyAlignment="1">
      <alignment horizontal="right" vertical="center"/>
    </xf>
    <xf numFmtId="3" fontId="17" fillId="0" borderId="26" xfId="0" applyNumberFormat="1" applyFont="1" applyBorder="1" applyAlignment="1">
      <alignment horizontal="right" vertical="center"/>
    </xf>
    <xf numFmtId="3" fontId="17" fillId="0" borderId="13" xfId="0" applyNumberFormat="1" applyFont="1" applyBorder="1" applyAlignment="1">
      <alignment horizontal="right" vertical="center"/>
    </xf>
    <xf numFmtId="3" fontId="3" fillId="0" borderId="13" xfId="0" applyNumberFormat="1" applyFont="1" applyBorder="1" applyAlignment="1">
      <alignment vertical="center"/>
    </xf>
    <xf numFmtId="3" fontId="3" fillId="0" borderId="13" xfId="0" applyNumberFormat="1" applyFont="1" applyBorder="1" applyAlignment="1">
      <alignment vertical="center"/>
    </xf>
    <xf numFmtId="3" fontId="3" fillId="0" borderId="26" xfId="0" applyNumberFormat="1" applyFont="1" applyBorder="1" applyAlignment="1">
      <alignment vertical="center" wrapText="1"/>
    </xf>
    <xf numFmtId="9" fontId="3" fillId="0" borderId="29" xfId="0" applyNumberFormat="1" applyFont="1" applyBorder="1" applyAlignment="1">
      <alignment horizontal="center" vertical="center"/>
    </xf>
    <xf numFmtId="0" fontId="12" fillId="0" borderId="26" xfId="0" applyFont="1" applyBorder="1" applyAlignment="1">
      <alignment horizontal="left" vertical="center" wrapText="1"/>
    </xf>
    <xf numFmtId="3" fontId="14" fillId="0" borderId="26" xfId="0" applyNumberFormat="1" applyFont="1" applyBorder="1" applyAlignment="1">
      <alignment horizontal="right" vertical="center"/>
    </xf>
    <xf numFmtId="9" fontId="12" fillId="0" borderId="26" xfId="0" applyNumberFormat="1" applyFont="1" applyBorder="1" applyAlignment="1">
      <alignment horizontal="center" vertical="center"/>
    </xf>
    <xf numFmtId="9" fontId="12" fillId="0" borderId="61" xfId="0" applyNumberFormat="1" applyFont="1" applyBorder="1" applyAlignment="1">
      <alignment horizontal="center" vertical="center"/>
    </xf>
    <xf numFmtId="9" fontId="12" fillId="0" borderId="29" xfId="0" applyNumberFormat="1" applyFont="1" applyBorder="1" applyAlignment="1">
      <alignment horizontal="center" vertical="center"/>
    </xf>
    <xf numFmtId="0" fontId="12" fillId="0" borderId="72" xfId="0" applyFont="1" applyBorder="1" applyAlignment="1">
      <alignment horizontal="center" vertical="center"/>
    </xf>
    <xf numFmtId="0" fontId="3" fillId="0" borderId="73" xfId="0" applyFont="1" applyBorder="1" applyAlignment="1">
      <alignment horizontal="center" vertical="center"/>
    </xf>
    <xf numFmtId="3" fontId="3" fillId="0" borderId="73" xfId="0" applyNumberFormat="1" applyFont="1" applyBorder="1" applyAlignment="1">
      <alignment horizontal="right" vertical="center"/>
    </xf>
    <xf numFmtId="9" fontId="12" fillId="0" borderId="74" xfId="0" applyNumberFormat="1" applyFont="1" applyBorder="1" applyAlignment="1">
      <alignment horizontal="center" vertical="center"/>
    </xf>
    <xf numFmtId="3" fontId="31" fillId="4" borderId="13" xfId="0" applyNumberFormat="1" applyFont="1" applyFill="1" applyBorder="1" applyAlignment="1"/>
    <xf numFmtId="0" fontId="32" fillId="0" borderId="14" xfId="0" applyFont="1" applyBorder="1" applyAlignment="1"/>
    <xf numFmtId="0" fontId="39" fillId="0" borderId="13" xfId="0" applyFont="1" applyBorder="1" applyAlignment="1"/>
    <xf numFmtId="3" fontId="12" fillId="0" borderId="26" xfId="0" applyNumberFormat="1" applyFont="1" applyBorder="1" applyAlignment="1">
      <alignment vertical="center" wrapText="1"/>
    </xf>
    <xf numFmtId="0" fontId="12" fillId="4" borderId="22" xfId="0" applyFont="1" applyFill="1" applyBorder="1" applyAlignment="1">
      <alignment horizontal="center" vertical="center"/>
    </xf>
    <xf numFmtId="0" fontId="15" fillId="4" borderId="22" xfId="0" applyFont="1" applyFill="1" applyBorder="1" applyAlignment="1">
      <alignment horizontal="center" vertical="center"/>
    </xf>
    <xf numFmtId="9" fontId="15" fillId="4" borderId="22" xfId="0" applyNumberFormat="1" applyFont="1" applyFill="1" applyBorder="1" applyAlignment="1">
      <alignment horizontal="center" vertical="center"/>
    </xf>
    <xf numFmtId="0" fontId="47" fillId="5" borderId="22" xfId="0" applyFont="1" applyFill="1" applyBorder="1" applyAlignment="1">
      <alignment horizontal="center" vertical="center"/>
    </xf>
    <xf numFmtId="0" fontId="48" fillId="2" borderId="3" xfId="0" applyFont="1" applyFill="1" applyBorder="1" applyAlignment="1">
      <alignment horizontal="center" vertical="center"/>
    </xf>
    <xf numFmtId="0" fontId="15" fillId="4" borderId="22" xfId="0" applyFont="1" applyFill="1" applyBorder="1" applyAlignment="1">
      <alignment horizontal="center" vertical="center"/>
    </xf>
    <xf numFmtId="0" fontId="15" fillId="4" borderId="22" xfId="0" applyFont="1" applyFill="1" applyBorder="1" applyAlignment="1">
      <alignment vertical="center"/>
    </xf>
    <xf numFmtId="0" fontId="12" fillId="3" borderId="22" xfId="0" applyFont="1" applyFill="1" applyBorder="1" applyAlignment="1">
      <alignment horizontal="center" vertical="center"/>
    </xf>
    <xf numFmtId="9" fontId="15" fillId="5" borderId="22" xfId="0" applyNumberFormat="1" applyFont="1" applyFill="1" applyBorder="1" applyAlignment="1">
      <alignment horizontal="center" vertical="center"/>
    </xf>
    <xf numFmtId="0" fontId="12" fillId="8" borderId="22" xfId="0" applyFont="1" applyFill="1" applyBorder="1" applyAlignment="1">
      <alignment horizontal="center" vertical="center"/>
    </xf>
    <xf numFmtId="3" fontId="14" fillId="7" borderId="26" xfId="0" applyNumberFormat="1" applyFont="1" applyFill="1" applyBorder="1" applyAlignment="1">
      <alignment horizontal="right" vertical="center"/>
    </xf>
    <xf numFmtId="0" fontId="3" fillId="0" borderId="66" xfId="0" applyFont="1" applyBorder="1" applyAlignment="1">
      <alignment horizontal="center" vertical="center"/>
    </xf>
    <xf numFmtId="0" fontId="3" fillId="0" borderId="67" xfId="0" applyFont="1" applyBorder="1" applyAlignment="1">
      <alignment horizontal="left" vertical="center" wrapText="1"/>
    </xf>
    <xf numFmtId="3" fontId="12" fillId="0" borderId="67" xfId="0" applyNumberFormat="1" applyFont="1" applyBorder="1" applyAlignment="1">
      <alignment vertical="center"/>
    </xf>
    <xf numFmtId="3" fontId="12" fillId="0" borderId="67" xfId="0" applyNumberFormat="1" applyFont="1" applyBorder="1" applyAlignment="1">
      <alignment horizontal="right" vertical="center"/>
    </xf>
    <xf numFmtId="3" fontId="12" fillId="0" borderId="67" xfId="0" applyNumberFormat="1" applyFont="1" applyBorder="1" applyAlignment="1">
      <alignment vertical="center"/>
    </xf>
    <xf numFmtId="3" fontId="14" fillId="7" borderId="73" xfId="0" applyNumberFormat="1" applyFont="1" applyFill="1" applyBorder="1" applyAlignment="1">
      <alignment horizontal="right" vertical="center"/>
    </xf>
    <xf numFmtId="3" fontId="12" fillId="0" borderId="67" xfId="0" applyNumberFormat="1" applyFont="1" applyBorder="1" applyAlignment="1">
      <alignment vertical="center" wrapText="1"/>
    </xf>
    <xf numFmtId="3" fontId="12" fillId="0" borderId="75" xfId="0" applyNumberFormat="1" applyFont="1" applyBorder="1" applyAlignment="1">
      <alignment horizontal="right" vertical="center"/>
    </xf>
    <xf numFmtId="3" fontId="12" fillId="0" borderId="69" xfId="0" applyNumberFormat="1" applyFont="1" applyBorder="1" applyAlignment="1">
      <alignment horizontal="right" vertical="center"/>
    </xf>
    <xf numFmtId="9" fontId="12" fillId="0" borderId="76" xfId="0" applyNumberFormat="1" applyFont="1" applyBorder="1" applyAlignment="1">
      <alignment horizontal="center" vertical="center"/>
    </xf>
    <xf numFmtId="0" fontId="12" fillId="0" borderId="66" xfId="0" applyFont="1" applyBorder="1" applyAlignment="1">
      <alignment horizontal="center" vertical="center"/>
    </xf>
    <xf numFmtId="0" fontId="12" fillId="0" borderId="67" xfId="0" applyFont="1" applyBorder="1" applyAlignment="1">
      <alignment horizontal="left" vertical="center" wrapText="1"/>
    </xf>
    <xf numFmtId="3" fontId="49" fillId="0" borderId="46" xfId="0" applyNumberFormat="1" applyFont="1" applyBorder="1" applyAlignment="1">
      <alignment horizontal="center"/>
    </xf>
    <xf numFmtId="3" fontId="12" fillId="0" borderId="67" xfId="0" applyNumberFormat="1" applyFont="1" applyBorder="1" applyAlignment="1">
      <alignment vertical="center" wrapText="1"/>
    </xf>
    <xf numFmtId="0" fontId="24" fillId="2" borderId="3" xfId="0" applyFont="1" applyFill="1" applyBorder="1" applyAlignment="1">
      <alignment vertical="center"/>
    </xf>
    <xf numFmtId="0" fontId="24" fillId="6" borderId="3" xfId="0" applyFont="1" applyFill="1" applyBorder="1" applyAlignment="1">
      <alignment vertical="center"/>
    </xf>
    <xf numFmtId="3" fontId="24" fillId="2" borderId="3" xfId="0" applyNumberFormat="1" applyFont="1" applyFill="1" applyBorder="1" applyAlignment="1">
      <alignment horizontal="right" vertical="center"/>
    </xf>
    <xf numFmtId="3" fontId="14" fillId="4" borderId="14" xfId="0" applyNumberFormat="1" applyFont="1" applyFill="1" applyBorder="1" applyAlignment="1">
      <alignment vertical="center"/>
    </xf>
    <xf numFmtId="9" fontId="12" fillId="4" borderId="29" xfId="0" applyNumberFormat="1" applyFont="1" applyFill="1" applyBorder="1" applyAlignment="1">
      <alignment horizontal="center" vertical="center"/>
    </xf>
    <xf numFmtId="3" fontId="14" fillId="4" borderId="13" xfId="0" applyNumberFormat="1" applyFont="1" applyFill="1" applyBorder="1" applyAlignment="1">
      <alignment vertical="center"/>
    </xf>
    <xf numFmtId="9" fontId="15" fillId="4" borderId="22" xfId="0" applyNumberFormat="1" applyFont="1" applyFill="1" applyBorder="1" applyAlignment="1">
      <alignment vertical="center"/>
    </xf>
    <xf numFmtId="0" fontId="12" fillId="4" borderId="22" xfId="0" applyFont="1" applyFill="1" applyBorder="1" applyAlignment="1">
      <alignment horizontal="center" vertical="center" wrapText="1"/>
    </xf>
    <xf numFmtId="3" fontId="12" fillId="4" borderId="34" xfId="0" applyNumberFormat="1" applyFont="1" applyFill="1" applyBorder="1" applyAlignment="1">
      <alignment horizontal="right" vertical="center"/>
    </xf>
    <xf numFmtId="0" fontId="12" fillId="0" borderId="14" xfId="0" applyFont="1" applyBorder="1" applyAlignment="1">
      <alignment vertical="center"/>
    </xf>
    <xf numFmtId="3" fontId="45" fillId="4" borderId="14" xfId="0" applyNumberFormat="1" applyFont="1" applyFill="1" applyBorder="1" applyAlignment="1">
      <alignment vertical="center" wrapText="1"/>
    </xf>
    <xf numFmtId="9" fontId="46" fillId="4" borderId="22" xfId="0" applyNumberFormat="1" applyFont="1" applyFill="1" applyBorder="1" applyAlignment="1">
      <alignment vertical="center"/>
    </xf>
    <xf numFmtId="0" fontId="15" fillId="0" borderId="22" xfId="0" applyFont="1" applyBorder="1" applyAlignment="1">
      <alignment horizontal="center" vertical="center"/>
    </xf>
    <xf numFmtId="165" fontId="50" fillId="4" borderId="13" xfId="0" applyNumberFormat="1" applyFont="1" applyFill="1" applyBorder="1" applyAlignment="1">
      <alignment horizontal="right"/>
    </xf>
    <xf numFmtId="165" fontId="51" fillId="4" borderId="13" xfId="0" applyNumberFormat="1" applyFont="1" applyFill="1" applyBorder="1" applyAlignment="1">
      <alignment horizontal="right"/>
    </xf>
    <xf numFmtId="3" fontId="51" fillId="0" borderId="13" xfId="0" applyNumberFormat="1" applyFont="1" applyBorder="1" applyAlignment="1">
      <alignment horizontal="right"/>
    </xf>
    <xf numFmtId="3" fontId="52" fillId="4" borderId="13" xfId="0" applyNumberFormat="1" applyFont="1" applyFill="1" applyBorder="1" applyAlignment="1">
      <alignment horizontal="right"/>
    </xf>
    <xf numFmtId="165" fontId="50" fillId="0" borderId="13" xfId="0" applyNumberFormat="1" applyFont="1" applyBorder="1" applyAlignment="1">
      <alignment horizontal="right"/>
    </xf>
    <xf numFmtId="3" fontId="52" fillId="4" borderId="13" xfId="0" applyNumberFormat="1" applyFont="1" applyFill="1" applyBorder="1" applyAlignment="1">
      <alignment horizontal="right"/>
    </xf>
    <xf numFmtId="165" fontId="53" fillId="4" borderId="46" xfId="0" applyNumberFormat="1" applyFont="1" applyFill="1" applyBorder="1" applyAlignment="1">
      <alignment horizontal="right"/>
    </xf>
    <xf numFmtId="165" fontId="50" fillId="0" borderId="13" xfId="0" applyNumberFormat="1" applyFont="1" applyBorder="1" applyAlignment="1">
      <alignment horizontal="center"/>
    </xf>
    <xf numFmtId="3" fontId="15" fillId="0" borderId="18" xfId="0" applyNumberFormat="1" applyFont="1" applyBorder="1" applyAlignment="1">
      <alignment vertical="center"/>
    </xf>
    <xf numFmtId="3" fontId="15" fillId="0" borderId="26" xfId="0" applyNumberFormat="1" applyFont="1" applyBorder="1" applyAlignment="1">
      <alignment vertical="center"/>
    </xf>
    <xf numFmtId="3" fontId="15" fillId="0" borderId="14" xfId="0" applyNumberFormat="1" applyFont="1" applyBorder="1" applyAlignment="1">
      <alignment vertical="center"/>
    </xf>
    <xf numFmtId="3" fontId="12" fillId="4" borderId="13" xfId="0" applyNumberFormat="1" applyFont="1" applyFill="1" applyBorder="1" applyAlignment="1">
      <alignment horizontal="right" vertical="center"/>
    </xf>
    <xf numFmtId="3" fontId="15" fillId="3" borderId="14" xfId="0" applyNumberFormat="1" applyFont="1" applyFill="1" applyBorder="1" applyAlignment="1">
      <alignment vertical="center"/>
    </xf>
    <xf numFmtId="0" fontId="12" fillId="2" borderId="14" xfId="0" applyFont="1" applyFill="1" applyBorder="1" applyAlignment="1">
      <alignment horizontal="left" vertical="center"/>
    </xf>
    <xf numFmtId="0" fontId="12" fillId="0" borderId="77" xfId="0" applyFont="1" applyBorder="1" applyAlignment="1">
      <alignment horizontal="left" vertical="center" wrapText="1"/>
    </xf>
    <xf numFmtId="3" fontId="12" fillId="0" borderId="39" xfId="0" applyNumberFormat="1" applyFont="1" applyBorder="1" applyAlignment="1">
      <alignment vertical="center" wrapText="1"/>
    </xf>
    <xf numFmtId="3" fontId="12" fillId="0" borderId="78" xfId="0" applyNumberFormat="1" applyFont="1" applyBorder="1" applyAlignment="1">
      <alignment horizontal="right" vertical="center"/>
    </xf>
    <xf numFmtId="3" fontId="49" fillId="0" borderId="46" xfId="0" applyNumberFormat="1" applyFont="1" applyBorder="1" applyAlignment="1">
      <alignment horizontal="right" vertical="center"/>
    </xf>
    <xf numFmtId="0" fontId="54" fillId="0" borderId="0" xfId="0" applyFont="1" applyAlignment="1">
      <alignment horizontal="center" vertical="center"/>
    </xf>
    <xf numFmtId="0" fontId="54" fillId="0" borderId="14" xfId="0" applyFont="1" applyBorder="1" applyAlignment="1">
      <alignment horizontal="center" vertical="center"/>
    </xf>
    <xf numFmtId="0" fontId="55" fillId="0" borderId="14" xfId="0" applyFont="1" applyBorder="1" applyAlignment="1">
      <alignment horizontal="center" vertical="center"/>
    </xf>
    <xf numFmtId="0" fontId="55" fillId="9" borderId="14" xfId="0" applyFont="1" applyFill="1" applyBorder="1" applyAlignment="1">
      <alignment horizontal="center" vertical="center"/>
    </xf>
    <xf numFmtId="0" fontId="54" fillId="0" borderId="14" xfId="0" applyFont="1" applyBorder="1" applyAlignment="1">
      <alignment horizontal="center" vertical="center"/>
    </xf>
    <xf numFmtId="0" fontId="56" fillId="10" borderId="14" xfId="0" applyFont="1" applyFill="1" applyBorder="1" applyAlignment="1">
      <alignment horizontal="center" vertical="center"/>
    </xf>
    <xf numFmtId="0" fontId="56" fillId="10" borderId="14" xfId="0" applyFont="1" applyFill="1" applyBorder="1" applyAlignment="1">
      <alignment horizontal="center" vertical="center"/>
    </xf>
    <xf numFmtId="0" fontId="12" fillId="0" borderId="47" xfId="0" applyFont="1" applyBorder="1" applyAlignment="1">
      <alignment horizontal="center" vertical="center"/>
    </xf>
    <xf numFmtId="0" fontId="15" fillId="4" borderId="47" xfId="0" applyFont="1" applyFill="1" applyBorder="1" applyAlignment="1">
      <alignment vertical="center"/>
    </xf>
    <xf numFmtId="0" fontId="3" fillId="4" borderId="0" xfId="0" applyFont="1" applyFill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2" borderId="13" xfId="0" applyFont="1" applyFill="1" applyBorder="1" applyAlignment="1">
      <alignment horizontal="left" vertical="center"/>
    </xf>
    <xf numFmtId="0" fontId="3" fillId="2" borderId="14" xfId="0" applyFont="1" applyFill="1" applyBorder="1" applyAlignment="1">
      <alignment horizontal="left" vertical="center"/>
    </xf>
    <xf numFmtId="0" fontId="15" fillId="4" borderId="14" xfId="0" applyFont="1" applyFill="1" applyBorder="1" applyAlignment="1">
      <alignment vertical="center"/>
    </xf>
    <xf numFmtId="0" fontId="15" fillId="4" borderId="0" xfId="0" applyFont="1" applyFill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54" fillId="0" borderId="0" xfId="0" applyFont="1" applyAlignment="1">
      <alignment vertical="center"/>
    </xf>
    <xf numFmtId="0" fontId="3" fillId="0" borderId="14" xfId="0" applyFont="1" applyBorder="1" applyAlignment="1">
      <alignment horizontal="left" vertical="center"/>
    </xf>
    <xf numFmtId="0" fontId="15" fillId="0" borderId="14" xfId="0" applyFont="1" applyBorder="1" applyAlignment="1">
      <alignment vertical="center"/>
    </xf>
    <xf numFmtId="0" fontId="15" fillId="0" borderId="0" xfId="0" applyFont="1" applyAlignment="1">
      <alignment vertical="center"/>
    </xf>
    <xf numFmtId="3" fontId="15" fillId="0" borderId="14" xfId="0" applyNumberFormat="1" applyFont="1" applyBorder="1" applyAlignment="1">
      <alignment vertical="center"/>
    </xf>
    <xf numFmtId="3" fontId="15" fillId="0" borderId="0" xfId="0" applyNumberFormat="1" applyFont="1" applyAlignment="1">
      <alignment vertical="center"/>
    </xf>
    <xf numFmtId="3" fontId="15" fillId="0" borderId="0" xfId="0" applyNumberFormat="1" applyFont="1" applyAlignment="1">
      <alignment vertical="center"/>
    </xf>
    <xf numFmtId="3" fontId="14" fillId="0" borderId="73" xfId="0" applyNumberFormat="1" applyFont="1" applyBorder="1" applyAlignment="1">
      <alignment horizontal="right" vertical="center"/>
    </xf>
    <xf numFmtId="3" fontId="15" fillId="0" borderId="67" xfId="0" applyNumberFormat="1" applyFont="1" applyBorder="1" applyAlignment="1">
      <alignment vertical="center"/>
    </xf>
    <xf numFmtId="3" fontId="3" fillId="0" borderId="0" xfId="0" applyNumberFormat="1" applyFont="1" applyAlignment="1">
      <alignment horizontal="right" vertical="center"/>
    </xf>
    <xf numFmtId="3" fontId="15" fillId="4" borderId="3" xfId="0" applyNumberFormat="1" applyFont="1" applyFill="1" applyBorder="1"/>
    <xf numFmtId="0" fontId="15" fillId="4" borderId="3" xfId="0" applyFont="1" applyFill="1" applyBorder="1"/>
    <xf numFmtId="0" fontId="24" fillId="0" borderId="3" xfId="0" applyFont="1" applyBorder="1" applyAlignment="1">
      <alignment vertical="center"/>
    </xf>
    <xf numFmtId="3" fontId="15" fillId="4" borderId="34" xfId="0" applyNumberFormat="1" applyFont="1" applyFill="1" applyBorder="1" applyAlignment="1">
      <alignment vertical="center"/>
    </xf>
    <xf numFmtId="3" fontId="41" fillId="4" borderId="13" xfId="0" applyNumberFormat="1" applyFont="1" applyFill="1" applyBorder="1" applyAlignment="1"/>
    <xf numFmtId="3" fontId="60" fillId="4" borderId="13" xfId="0" applyNumberFormat="1" applyFont="1" applyFill="1" applyBorder="1" applyAlignment="1">
      <alignment horizontal="right"/>
    </xf>
    <xf numFmtId="165" fontId="35" fillId="0" borderId="14" xfId="0" applyNumberFormat="1" applyFont="1" applyBorder="1" applyAlignment="1">
      <alignment horizontal="right"/>
    </xf>
    <xf numFmtId="0" fontId="61" fillId="0" borderId="0" xfId="0" applyFont="1" applyAlignment="1"/>
    <xf numFmtId="3" fontId="14" fillId="3" borderId="13" xfId="0" applyNumberFormat="1" applyFont="1" applyFill="1" applyBorder="1" applyAlignment="1">
      <alignment horizontal="right"/>
    </xf>
    <xf numFmtId="3" fontId="14" fillId="11" borderId="14" xfId="0" applyNumberFormat="1" applyFont="1" applyFill="1" applyBorder="1" applyAlignment="1">
      <alignment horizontal="right"/>
    </xf>
    <xf numFmtId="0" fontId="3" fillId="2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2" fillId="2" borderId="47" xfId="0" applyFont="1" applyFill="1" applyBorder="1" applyAlignment="1">
      <alignment horizontal="center" vertical="center" wrapText="1"/>
    </xf>
    <xf numFmtId="0" fontId="3" fillId="2" borderId="58" xfId="0" applyFont="1" applyFill="1" applyBorder="1" applyAlignment="1">
      <alignment horizontal="left" vertical="center" wrapText="1"/>
    </xf>
    <xf numFmtId="0" fontId="3" fillId="0" borderId="59" xfId="0" applyFont="1" applyBorder="1" applyAlignment="1">
      <alignment horizontal="left" vertical="center" wrapText="1"/>
    </xf>
    <xf numFmtId="0" fontId="3" fillId="0" borderId="25" xfId="0" applyFont="1" applyBorder="1" applyAlignment="1">
      <alignment horizontal="left" vertical="center" wrapText="1"/>
    </xf>
    <xf numFmtId="0" fontId="12" fillId="0" borderId="59" xfId="0" applyFont="1" applyBorder="1" applyAlignment="1">
      <alignment horizontal="center" vertical="center" wrapText="1"/>
    </xf>
    <xf numFmtId="3" fontId="3" fillId="0" borderId="32" xfId="0" applyNumberFormat="1" applyFont="1" applyBorder="1" applyAlignment="1">
      <alignment vertical="center"/>
    </xf>
    <xf numFmtId="9" fontId="12" fillId="0" borderId="37" xfId="0" applyNumberFormat="1" applyFont="1" applyBorder="1" applyAlignment="1">
      <alignment horizontal="center" vertical="center" wrapText="1"/>
    </xf>
    <xf numFmtId="0" fontId="3" fillId="0" borderId="37" xfId="0" applyFont="1" applyBorder="1" applyAlignment="1">
      <alignment horizontal="left" vertical="center" wrapText="1"/>
    </xf>
    <xf numFmtId="9" fontId="12" fillId="0" borderId="59" xfId="0" applyNumberFormat="1" applyFont="1" applyBorder="1" applyAlignment="1">
      <alignment horizontal="center" vertical="center" wrapText="1"/>
    </xf>
    <xf numFmtId="3" fontId="12" fillId="0" borderId="87" xfId="0" applyNumberFormat="1" applyFont="1" applyBorder="1" applyAlignment="1">
      <alignment horizontal="right" vertical="center"/>
    </xf>
    <xf numFmtId="9" fontId="12" fillId="0" borderId="76" xfId="0" applyNumberFormat="1" applyFont="1" applyBorder="1" applyAlignment="1">
      <alignment horizontal="center" vertical="center" wrapText="1"/>
    </xf>
    <xf numFmtId="3" fontId="3" fillId="0" borderId="76" xfId="0" applyNumberFormat="1" applyFont="1" applyBorder="1" applyAlignment="1">
      <alignment horizontal="right" vertical="center"/>
    </xf>
    <xf numFmtId="9" fontId="12" fillId="0" borderId="70" xfId="0" applyNumberFormat="1" applyFont="1" applyBorder="1" applyAlignment="1">
      <alignment horizontal="center" vertical="center" wrapText="1"/>
    </xf>
    <xf numFmtId="9" fontId="12" fillId="2" borderId="3" xfId="0" applyNumberFormat="1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vertical="center" wrapText="1"/>
    </xf>
    <xf numFmtId="165" fontId="53" fillId="4" borderId="14" xfId="0" applyNumberFormat="1" applyFont="1" applyFill="1" applyBorder="1" applyAlignment="1">
      <alignment horizontal="right"/>
    </xf>
    <xf numFmtId="165" fontId="39" fillId="0" borderId="14" xfId="0" applyNumberFormat="1" applyFont="1" applyBorder="1" applyAlignment="1">
      <alignment horizontal="right"/>
    </xf>
    <xf numFmtId="165" fontId="44" fillId="0" borderId="0" xfId="0" applyNumberFormat="1" applyFont="1"/>
    <xf numFmtId="0" fontId="0" fillId="0" borderId="0" xfId="0" applyFont="1" applyAlignment="1"/>
    <xf numFmtId="0" fontId="62" fillId="0" borderId="0" xfId="0" applyFont="1" applyAlignment="1"/>
    <xf numFmtId="0" fontId="63" fillId="12" borderId="0" xfId="0" applyFont="1" applyFill="1" applyAlignment="1"/>
    <xf numFmtId="0" fontId="0" fillId="0" borderId="0" xfId="0" applyFont="1" applyAlignment="1">
      <alignment wrapText="1"/>
    </xf>
    <xf numFmtId="3" fontId="0" fillId="0" borderId="0" xfId="0" applyNumberFormat="1" applyFont="1" applyAlignment="1"/>
    <xf numFmtId="0" fontId="64" fillId="13" borderId="3" xfId="0" applyFont="1" applyFill="1" applyBorder="1" applyAlignment="1">
      <alignment horizontal="center" vertical="center"/>
    </xf>
    <xf numFmtId="0" fontId="65" fillId="2" borderId="3" xfId="0" applyFont="1" applyFill="1" applyBorder="1" applyAlignment="1">
      <alignment horizontal="center" vertical="center"/>
    </xf>
    <xf numFmtId="0" fontId="66" fillId="0" borderId="0" xfId="0" applyFont="1" applyAlignment="1"/>
    <xf numFmtId="0" fontId="67" fillId="13" borderId="0" xfId="0" applyFont="1" applyFill="1" applyAlignment="1"/>
    <xf numFmtId="0" fontId="68" fillId="0" borderId="0" xfId="0" applyFont="1" applyAlignment="1">
      <alignment horizontal="center" vertical="center"/>
    </xf>
    <xf numFmtId="0" fontId="69" fillId="13" borderId="0" xfId="0" applyFont="1" applyFill="1" applyAlignment="1">
      <alignment horizontal="center" vertical="center"/>
    </xf>
    <xf numFmtId="0" fontId="69" fillId="0" borderId="0" xfId="0" applyFont="1" applyAlignment="1"/>
    <xf numFmtId="0" fontId="69" fillId="13" borderId="0" xfId="0" applyFont="1" applyFill="1" applyAlignment="1"/>
    <xf numFmtId="0" fontId="70" fillId="0" borderId="0" xfId="0" applyFont="1" applyAlignment="1"/>
    <xf numFmtId="0" fontId="63" fillId="12" borderId="0" xfId="0" applyFont="1" applyFill="1" applyAlignment="1">
      <alignment horizontal="center" wrapText="1"/>
    </xf>
    <xf numFmtId="0" fontId="63" fillId="12" borderId="0" xfId="0" applyFont="1" applyFill="1" applyAlignment="1">
      <alignment horizontal="center" vertical="center" wrapText="1"/>
    </xf>
    <xf numFmtId="3" fontId="0" fillId="14" borderId="0" xfId="0" applyNumberFormat="1" applyFont="1" applyFill="1" applyAlignment="1"/>
    <xf numFmtId="0" fontId="0" fillId="13" borderId="0" xfId="0" applyFont="1" applyFill="1" applyAlignment="1"/>
    <xf numFmtId="3" fontId="0" fillId="13" borderId="0" xfId="0" applyNumberFormat="1" applyFont="1" applyFill="1" applyAlignment="1"/>
    <xf numFmtId="0" fontId="0" fillId="15" borderId="0" xfId="0" applyFont="1" applyFill="1" applyAlignment="1"/>
    <xf numFmtId="0" fontId="71" fillId="0" borderId="0" xfId="0" applyFont="1" applyAlignment="1"/>
    <xf numFmtId="0" fontId="72" fillId="0" borderId="0" xfId="0" applyFont="1" applyAlignment="1"/>
    <xf numFmtId="10" fontId="0" fillId="14" borderId="0" xfId="0" applyNumberFormat="1" applyFont="1" applyFill="1" applyAlignment="1"/>
    <xf numFmtId="0" fontId="3" fillId="2" borderId="11" xfId="0" applyFont="1" applyFill="1" applyBorder="1" applyAlignment="1">
      <alignment horizontal="center" vertical="center" wrapText="1"/>
    </xf>
    <xf numFmtId="0" fontId="2" fillId="0" borderId="16" xfId="0" applyFont="1" applyBorder="1"/>
    <xf numFmtId="0" fontId="3" fillId="0" borderId="23" xfId="0" applyFont="1" applyBorder="1" applyAlignment="1">
      <alignment horizontal="left" vertical="center"/>
    </xf>
    <xf numFmtId="0" fontId="2" fillId="0" borderId="24" xfId="0" applyFont="1" applyBorder="1"/>
    <xf numFmtId="0" fontId="2" fillId="0" borderId="25" xfId="0" applyFont="1" applyBorder="1"/>
    <xf numFmtId="0" fontId="3" fillId="0" borderId="35" xfId="0" applyFont="1" applyBorder="1" applyAlignment="1">
      <alignment horizontal="left" vertical="center"/>
    </xf>
    <xf numFmtId="0" fontId="2" fillId="0" borderId="36" xfId="0" applyFont="1" applyBorder="1"/>
    <xf numFmtId="0" fontId="2" fillId="0" borderId="37" xfId="0" applyFont="1" applyBorder="1"/>
    <xf numFmtId="3" fontId="3" fillId="2" borderId="6" xfId="0" applyNumberFormat="1" applyFont="1" applyFill="1" applyBorder="1" applyAlignment="1">
      <alignment horizontal="center" vertical="center" wrapText="1"/>
    </xf>
    <xf numFmtId="0" fontId="2" fillId="0" borderId="13" xfId="0" applyFont="1" applyBorder="1"/>
    <xf numFmtId="3" fontId="3" fillId="2" borderId="50" xfId="0" applyNumberFormat="1" applyFont="1" applyFill="1" applyBorder="1" applyAlignment="1">
      <alignment horizontal="center" vertical="center"/>
    </xf>
    <xf numFmtId="0" fontId="2" fillId="0" borderId="52" xfId="0" applyFont="1" applyBorder="1"/>
    <xf numFmtId="3" fontId="3" fillId="2" borderId="51" xfId="0" applyNumberFormat="1" applyFont="1" applyFill="1" applyBorder="1" applyAlignment="1">
      <alignment horizontal="center" vertical="center" wrapText="1"/>
    </xf>
    <xf numFmtId="0" fontId="2" fillId="0" borderId="53" xfId="0" applyFont="1" applyBorder="1"/>
    <xf numFmtId="3" fontId="3" fillId="2" borderId="51" xfId="0" applyNumberFormat="1" applyFont="1" applyFill="1" applyBorder="1" applyAlignment="1">
      <alignment horizontal="center" vertical="center"/>
    </xf>
    <xf numFmtId="0" fontId="3" fillId="2" borderId="5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2" fillId="0" borderId="4" xfId="0" applyFont="1" applyBorder="1"/>
    <xf numFmtId="0" fontId="2" fillId="0" borderId="2" xfId="0" applyFont="1" applyBorder="1"/>
    <xf numFmtId="49" fontId="3" fillId="2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center" vertical="center"/>
    </xf>
    <xf numFmtId="0" fontId="2" fillId="0" borderId="12" xfId="0" applyFont="1" applyBorder="1"/>
    <xf numFmtId="0" fontId="3" fillId="2" borderId="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48" xfId="0" applyFont="1" applyFill="1" applyBorder="1" applyAlignment="1">
      <alignment horizontal="center" vertical="center"/>
    </xf>
    <xf numFmtId="0" fontId="2" fillId="0" borderId="49" xfId="0" applyFont="1" applyBorder="1"/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0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left" vertical="center"/>
    </xf>
    <xf numFmtId="0" fontId="3" fillId="0" borderId="7" xfId="0" applyFont="1" applyBorder="1" applyAlignment="1">
      <alignment horizontal="center" vertical="center" wrapText="1"/>
    </xf>
    <xf numFmtId="0" fontId="2" fillId="0" borderId="10" xfId="0" applyFont="1" applyBorder="1"/>
    <xf numFmtId="0" fontId="3" fillId="0" borderId="11" xfId="0" applyFont="1" applyBorder="1" applyAlignment="1">
      <alignment horizontal="center" vertical="center" wrapText="1"/>
    </xf>
    <xf numFmtId="0" fontId="3" fillId="4" borderId="35" xfId="0" applyFont="1" applyFill="1" applyBorder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2" fillId="0" borderId="8" xfId="0" applyFont="1" applyBorder="1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35" fillId="0" borderId="26" xfId="0" applyFont="1" applyBorder="1" applyAlignment="1">
      <alignment horizontal="center" wrapText="1"/>
    </xf>
    <xf numFmtId="9" fontId="35" fillId="0" borderId="35" xfId="0" applyNumberFormat="1" applyFont="1" applyBorder="1" applyAlignment="1">
      <alignment horizontal="center" wrapText="1"/>
    </xf>
    <xf numFmtId="0" fontId="2" fillId="0" borderId="28" xfId="0" applyFont="1" applyBorder="1"/>
    <xf numFmtId="0" fontId="43" fillId="0" borderId="0" xfId="0" applyFont="1" applyAlignment="1">
      <alignment horizontal="center"/>
    </xf>
    <xf numFmtId="0" fontId="0" fillId="0" borderId="0" xfId="0" applyFont="1" applyAlignment="1"/>
    <xf numFmtId="0" fontId="36" fillId="0" borderId="35" xfId="0" applyFont="1" applyBorder="1" applyAlignment="1">
      <alignment horizontal="center" wrapText="1"/>
    </xf>
    <xf numFmtId="0" fontId="35" fillId="0" borderId="35" xfId="0" applyFont="1" applyBorder="1" applyAlignment="1">
      <alignment horizontal="center" wrapText="1"/>
    </xf>
    <xf numFmtId="0" fontId="30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34" fillId="4" borderId="1" xfId="0" applyFont="1" applyFill="1" applyBorder="1" applyAlignment="1">
      <alignment horizontal="center"/>
    </xf>
    <xf numFmtId="49" fontId="34" fillId="4" borderId="1" xfId="0" applyNumberFormat="1" applyFont="1" applyFill="1" applyBorder="1" applyAlignment="1">
      <alignment horizontal="center"/>
    </xf>
    <xf numFmtId="0" fontId="35" fillId="0" borderId="26" xfId="0" applyFont="1" applyBorder="1" applyAlignment="1">
      <alignment horizontal="center"/>
    </xf>
    <xf numFmtId="0" fontId="54" fillId="10" borderId="35" xfId="0" applyFont="1" applyFill="1" applyBorder="1" applyAlignment="1">
      <alignment horizontal="center" vertical="center"/>
    </xf>
    <xf numFmtId="0" fontId="56" fillId="0" borderId="26" xfId="0" applyFont="1" applyBorder="1" applyAlignment="1">
      <alignment horizontal="center" vertical="center"/>
    </xf>
    <xf numFmtId="0" fontId="55" fillId="0" borderId="35" xfId="0" applyFont="1" applyBorder="1" applyAlignment="1">
      <alignment horizontal="left" vertical="center"/>
    </xf>
    <xf numFmtId="0" fontId="54" fillId="9" borderId="35" xfId="0" applyFont="1" applyFill="1" applyBorder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59" fillId="0" borderId="0" xfId="0" applyFont="1" applyAlignment="1">
      <alignment horizontal="center" vertical="center"/>
    </xf>
    <xf numFmtId="0" fontId="55" fillId="0" borderId="26" xfId="0" applyFont="1" applyBorder="1" applyAlignment="1">
      <alignment horizontal="center" vertical="center"/>
    </xf>
    <xf numFmtId="0" fontId="56" fillId="0" borderId="35" xfId="0" applyFont="1" applyBorder="1" applyAlignment="1">
      <alignment horizontal="center" vertical="center"/>
    </xf>
    <xf numFmtId="0" fontId="56" fillId="0" borderId="56" xfId="0" applyFont="1" applyBorder="1" applyAlignment="1">
      <alignment horizontal="center" vertical="center"/>
    </xf>
    <xf numFmtId="0" fontId="2" fillId="0" borderId="79" xfId="0" applyFont="1" applyBorder="1"/>
    <xf numFmtId="0" fontId="2" fillId="0" borderId="80" xfId="0" applyFont="1" applyBorder="1"/>
    <xf numFmtId="0" fontId="55" fillId="0" borderId="0" xfId="0" applyFont="1" applyAlignment="1">
      <alignment horizontal="center" vertical="center"/>
    </xf>
    <xf numFmtId="0" fontId="55" fillId="0" borderId="0" xfId="0" applyFont="1" applyAlignment="1">
      <alignment horizontal="center"/>
    </xf>
    <xf numFmtId="0" fontId="56" fillId="0" borderId="0" xfId="0" applyFont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57" fillId="0" borderId="0" xfId="0" applyFont="1" applyAlignment="1">
      <alignment horizontal="center"/>
    </xf>
    <xf numFmtId="0" fontId="54" fillId="0" borderId="0" xfId="0" applyFont="1" applyAlignment="1">
      <alignment horizontal="center" vertical="center"/>
    </xf>
    <xf numFmtId="0" fontId="3" fillId="2" borderId="23" xfId="0" applyFont="1" applyFill="1" applyBorder="1" applyAlignment="1">
      <alignment horizontal="left" vertical="center"/>
    </xf>
    <xf numFmtId="0" fontId="3" fillId="2" borderId="35" xfId="0" applyFont="1" applyFill="1" applyBorder="1" applyAlignment="1">
      <alignment horizontal="left" vertical="center"/>
    </xf>
    <xf numFmtId="0" fontId="20" fillId="2" borderId="1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left" vertical="center"/>
    </xf>
    <xf numFmtId="3" fontId="1" fillId="2" borderId="1" xfId="0" applyNumberFormat="1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54" fillId="0" borderId="35" xfId="0" applyFont="1" applyBorder="1" applyAlignment="1">
      <alignment vertical="center"/>
    </xf>
    <xf numFmtId="0" fontId="11" fillId="2" borderId="81" xfId="0" applyFont="1" applyFill="1" applyBorder="1" applyAlignment="1">
      <alignment horizontal="center" vertical="center"/>
    </xf>
    <xf numFmtId="0" fontId="2" fillId="0" borderId="82" xfId="0" applyFont="1" applyBorder="1"/>
    <xf numFmtId="0" fontId="2" fillId="0" borderId="83" xfId="0" applyFont="1" applyBorder="1"/>
    <xf numFmtId="0" fontId="2" fillId="0" borderId="84" xfId="0" applyFont="1" applyBorder="1"/>
    <xf numFmtId="0" fontId="2" fillId="0" borderId="85" xfId="0" applyFont="1" applyBorder="1"/>
    <xf numFmtId="0" fontId="2" fillId="0" borderId="86" xfId="0" applyFont="1" applyBorder="1"/>
    <xf numFmtId="0" fontId="3" fillId="4" borderId="48" xfId="0" applyFont="1" applyFill="1" applyBorder="1" applyAlignment="1">
      <alignment horizontal="center" vertical="center"/>
    </xf>
    <xf numFmtId="0" fontId="66" fillId="0" borderId="0" xfId="0" applyFont="1" applyAlignment="1">
      <alignment horizontal="center"/>
    </xf>
    <xf numFmtId="0" fontId="67" fillId="13" borderId="0" xfId="0" applyFont="1" applyFill="1" applyAlignment="1">
      <alignment horizontal="center"/>
    </xf>
    <xf numFmtId="0" fontId="68" fillId="0" borderId="0" xfId="0" applyFont="1" applyAlignment="1">
      <alignment horizontal="center"/>
    </xf>
    <xf numFmtId="0" fontId="69" fillId="13" borderId="0" xfId="0" applyFont="1" applyFill="1" applyAlignment="1">
      <alignment horizontal="center"/>
    </xf>
    <xf numFmtId="0" fontId="3" fillId="2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34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19">
    <dxf>
      <fill>
        <patternFill patternType="solid">
          <fgColor rgb="FFEA9999"/>
          <bgColor rgb="FFEA999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EA9999"/>
          <bgColor rgb="FFEA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eetMetadata" Target="metadata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6719A43-ADB4-46B8-9977-110B9CBD5EB8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2fb896e1-d946-4a05-9e34-51b609fcc289&quot;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B0484-5B2C-4368-B0DC-5801A22749EC}">
  <sheetPr>
    <tabColor rgb="FFFFFF00"/>
    <outlinePr summaryBelow="0" summaryRight="0"/>
  </sheetPr>
  <dimension ref="A1:V1013"/>
  <sheetViews>
    <sheetView workbookViewId="0">
      <pane ySplit="9" topLeftCell="A10" activePane="bottomLeft" state="frozen"/>
      <selection pane="bottomLeft" activeCell="M4" sqref="M4"/>
    </sheetView>
  </sheetViews>
  <sheetFormatPr defaultColWidth="12.5703125" defaultRowHeight="15" customHeight="1"/>
  <cols>
    <col min="1" max="1" width="6.42578125" customWidth="1"/>
    <col min="2" max="2" width="19.42578125" customWidth="1"/>
    <col min="3" max="3" width="16.42578125" customWidth="1"/>
    <col min="4" max="4" width="15.28515625" customWidth="1"/>
    <col min="5" max="5" width="16.7109375" customWidth="1"/>
    <col min="6" max="6" width="16" customWidth="1"/>
    <col min="7" max="9" width="15.7109375" customWidth="1"/>
    <col min="10" max="12" width="14.28515625" customWidth="1"/>
    <col min="13" max="13" width="17" customWidth="1"/>
    <col min="14" max="14" width="20.140625" customWidth="1"/>
    <col min="15" max="15" width="39" customWidth="1"/>
    <col min="16" max="16" width="30.140625" customWidth="1"/>
    <col min="17" max="17" width="19" customWidth="1"/>
    <col min="18" max="22" width="12.5703125" customWidth="1"/>
  </cols>
  <sheetData>
    <row r="1" spans="1:22" ht="9" customHeight="1">
      <c r="A1" s="782" t="s">
        <v>26</v>
      </c>
      <c r="B1" s="773"/>
      <c r="C1" s="1"/>
      <c r="D1" s="1"/>
      <c r="E1" s="1"/>
      <c r="F1" s="1"/>
      <c r="G1" s="486"/>
      <c r="H1" s="1"/>
      <c r="I1" s="1"/>
      <c r="J1" s="100"/>
      <c r="K1" s="100"/>
      <c r="L1" s="100"/>
      <c r="M1" s="100"/>
      <c r="N1" s="1"/>
      <c r="O1" s="708"/>
      <c r="P1" s="1"/>
      <c r="Q1" s="738" t="s">
        <v>329</v>
      </c>
      <c r="R1" s="737">
        <v>12</v>
      </c>
      <c r="S1" s="306"/>
      <c r="T1" s="306"/>
      <c r="U1" s="306"/>
      <c r="V1" s="306"/>
    </row>
    <row r="2" spans="1:22" ht="15.75" customHeight="1">
      <c r="A2" s="783" t="s">
        <v>0</v>
      </c>
      <c r="B2" s="772"/>
      <c r="C2" s="773"/>
      <c r="D2" s="1"/>
      <c r="E2" s="1"/>
      <c r="F2" s="1"/>
      <c r="G2" s="486"/>
      <c r="H2" s="784" t="s">
        <v>1</v>
      </c>
      <c r="I2" s="772"/>
      <c r="J2" s="772"/>
      <c r="K2" s="773"/>
      <c r="L2" s="6"/>
      <c r="M2" s="6"/>
      <c r="N2" s="6"/>
      <c r="O2" s="709"/>
      <c r="P2" s="6"/>
      <c r="Q2" s="738" t="s">
        <v>414</v>
      </c>
      <c r="R2" s="737">
        <v>2025</v>
      </c>
      <c r="S2" s="306"/>
      <c r="T2" s="306"/>
      <c r="U2" s="306"/>
      <c r="V2" s="306"/>
    </row>
    <row r="3" spans="1:22" ht="19.5" customHeight="1">
      <c r="A3" s="783" t="s">
        <v>2</v>
      </c>
      <c r="B3" s="772"/>
      <c r="C3" s="773"/>
      <c r="D3" s="1"/>
      <c r="E3" s="1"/>
      <c r="F3" s="1"/>
      <c r="G3" s="486"/>
      <c r="H3" s="785" t="s">
        <v>3</v>
      </c>
      <c r="I3" s="772"/>
      <c r="J3" s="772"/>
      <c r="K3" s="773"/>
      <c r="L3" s="8"/>
      <c r="M3" s="8"/>
      <c r="N3" s="8"/>
      <c r="O3" s="710"/>
      <c r="P3" s="8"/>
      <c r="Q3" s="306"/>
      <c r="R3" s="306"/>
      <c r="S3" s="306"/>
      <c r="T3" s="306"/>
      <c r="U3" s="306"/>
      <c r="V3" s="306"/>
    </row>
    <row r="4" spans="1:22" ht="21.75" customHeight="1">
      <c r="A4" s="771" t="str">
        <f>"CHỈ TIÊU SẢN LƯỢNG, DOANH THU THÁNG "&amp;R1&amp;" NĂM "&amp;R2</f>
        <v>CHỈ TIÊU SẢN LƯỢNG, DOANH THU THÁNG 12 NĂM 2025</v>
      </c>
      <c r="B4" s="772"/>
      <c r="C4" s="772"/>
      <c r="D4" s="772"/>
      <c r="E4" s="772"/>
      <c r="F4" s="772"/>
      <c r="G4" s="772"/>
      <c r="H4" s="772"/>
      <c r="I4" s="772"/>
      <c r="J4" s="772"/>
      <c r="K4" s="773"/>
      <c r="L4" s="307"/>
      <c r="M4" s="307"/>
      <c r="N4" s="307"/>
      <c r="O4" s="711"/>
      <c r="P4" s="307"/>
      <c r="Q4" s="306"/>
      <c r="R4" s="306"/>
      <c r="S4" s="306"/>
      <c r="T4" s="306"/>
      <c r="U4" s="306"/>
      <c r="V4" s="306"/>
    </row>
    <row r="5" spans="1:22" ht="22.5" customHeight="1">
      <c r="A5" s="771" t="s">
        <v>5</v>
      </c>
      <c r="B5" s="772"/>
      <c r="C5" s="772"/>
      <c r="D5" s="772"/>
      <c r="E5" s="772"/>
      <c r="F5" s="772"/>
      <c r="G5" s="772"/>
      <c r="H5" s="772"/>
      <c r="I5" s="772"/>
      <c r="J5" s="772"/>
      <c r="K5" s="773"/>
      <c r="L5" s="307"/>
      <c r="M5" s="307"/>
      <c r="N5" s="307"/>
      <c r="O5" s="711"/>
      <c r="P5" s="307"/>
      <c r="Q5" s="306"/>
      <c r="R5" s="306"/>
      <c r="S5" s="306"/>
      <c r="T5" s="306"/>
      <c r="U5" s="306"/>
      <c r="V5" s="306"/>
    </row>
    <row r="6" spans="1:22" ht="15.75" customHeight="1">
      <c r="A6" s="859" t="str">
        <f>"Tháng "&amp;R1&amp;" Năm "&amp;R2</f>
        <v>Tháng 12 Năm 2025</v>
      </c>
      <c r="B6" s="772"/>
      <c r="C6" s="772"/>
      <c r="D6" s="772"/>
      <c r="E6" s="772"/>
      <c r="F6" s="772"/>
      <c r="G6" s="772"/>
      <c r="H6" s="772"/>
      <c r="I6" s="772"/>
      <c r="J6" s="772"/>
      <c r="K6" s="773"/>
      <c r="L6" s="308" t="s">
        <v>415</v>
      </c>
      <c r="M6" s="308" t="s">
        <v>415</v>
      </c>
      <c r="N6" s="1"/>
      <c r="O6" s="708"/>
      <c r="P6" s="1"/>
      <c r="Q6" s="306"/>
      <c r="R6" s="306"/>
      <c r="S6" s="306"/>
      <c r="T6" s="306"/>
      <c r="U6" s="306"/>
      <c r="V6" s="306"/>
    </row>
    <row r="7" spans="1:22" ht="23.25" customHeight="1" thickBot="1">
      <c r="A7" s="775" t="s">
        <v>7</v>
      </c>
      <c r="B7" s="773"/>
      <c r="C7" s="418"/>
      <c r="D7" s="418"/>
      <c r="E7" s="309"/>
      <c r="F7" s="309"/>
      <c r="G7" s="487"/>
      <c r="H7" s="309"/>
      <c r="I7" s="309"/>
      <c r="J7" s="310"/>
      <c r="K7" s="310"/>
      <c r="L7" s="310"/>
      <c r="M7" s="310"/>
      <c r="N7" s="309"/>
      <c r="O7" s="712"/>
      <c r="P7" s="418"/>
      <c r="Q7" s="306"/>
      <c r="R7" s="306"/>
      <c r="S7" s="306"/>
      <c r="T7" s="306"/>
      <c r="U7" s="306"/>
      <c r="V7" s="306"/>
    </row>
    <row r="8" spans="1:22" ht="34.5" customHeight="1">
      <c r="A8" s="776" t="s">
        <v>8</v>
      </c>
      <c r="B8" s="778" t="s">
        <v>9</v>
      </c>
      <c r="C8" s="779" t="s">
        <v>10</v>
      </c>
      <c r="D8" s="779" t="s">
        <v>193</v>
      </c>
      <c r="E8" s="779" t="s">
        <v>194</v>
      </c>
      <c r="F8" s="780" t="s">
        <v>195</v>
      </c>
      <c r="G8" s="781"/>
      <c r="H8" s="780" t="s">
        <v>196</v>
      </c>
      <c r="I8" s="781"/>
      <c r="J8" s="763" t="s">
        <v>119</v>
      </c>
      <c r="K8" s="765" t="s">
        <v>197</v>
      </c>
      <c r="L8" s="767" t="s">
        <v>302</v>
      </c>
      <c r="M8" s="767" t="s">
        <v>198</v>
      </c>
      <c r="N8" s="770" t="s">
        <v>199</v>
      </c>
      <c r="O8" s="770" t="s">
        <v>303</v>
      </c>
      <c r="P8" s="755" t="s">
        <v>17</v>
      </c>
      <c r="Q8" s="306"/>
      <c r="R8" s="306"/>
      <c r="S8" s="306"/>
      <c r="T8" s="306"/>
      <c r="U8" s="306"/>
      <c r="V8" s="306"/>
    </row>
    <row r="9" spans="1:22" ht="37.5" customHeight="1">
      <c r="A9" s="777"/>
      <c r="B9" s="764"/>
      <c r="C9" s="764"/>
      <c r="D9" s="764"/>
      <c r="E9" s="764"/>
      <c r="F9" s="311" t="s">
        <v>200</v>
      </c>
      <c r="G9" s="488" t="s">
        <v>201</v>
      </c>
      <c r="H9" s="311" t="s">
        <v>200</v>
      </c>
      <c r="I9" s="312" t="s">
        <v>201</v>
      </c>
      <c r="J9" s="764"/>
      <c r="K9" s="766"/>
      <c r="L9" s="768"/>
      <c r="M9" s="768"/>
      <c r="N9" s="768"/>
      <c r="O9" s="768"/>
      <c r="P9" s="756"/>
      <c r="Q9" s="306"/>
      <c r="R9" s="306"/>
      <c r="S9" s="306"/>
      <c r="T9" s="306"/>
      <c r="U9" s="306"/>
      <c r="V9" s="306"/>
    </row>
    <row r="10" spans="1:22" ht="23.25" customHeight="1">
      <c r="A10" s="313"/>
      <c r="B10" s="314"/>
      <c r="C10" s="314"/>
      <c r="D10" s="314"/>
      <c r="E10" s="314"/>
      <c r="F10" s="315"/>
      <c r="G10" s="489"/>
      <c r="H10" s="315"/>
      <c r="I10" s="315"/>
      <c r="J10" s="316"/>
      <c r="K10" s="317"/>
      <c r="L10" s="318"/>
      <c r="M10" s="318"/>
      <c r="N10" s="319"/>
      <c r="O10" s="713"/>
      <c r="P10" s="320"/>
      <c r="Q10" s="4"/>
      <c r="R10" s="306"/>
      <c r="S10" s="306"/>
      <c r="T10" s="306"/>
      <c r="U10" s="306"/>
      <c r="V10" s="306"/>
    </row>
    <row r="11" spans="1:22" ht="23.25" customHeight="1">
      <c r="A11" s="321" t="s">
        <v>24</v>
      </c>
      <c r="B11" s="757" t="s">
        <v>25</v>
      </c>
      <c r="C11" s="758"/>
      <c r="D11" s="758"/>
      <c r="E11" s="758"/>
      <c r="F11" s="758"/>
      <c r="G11" s="758"/>
      <c r="H11" s="758"/>
      <c r="I11" s="758"/>
      <c r="J11" s="758"/>
      <c r="K11" s="759"/>
      <c r="L11" s="322"/>
      <c r="M11" s="322"/>
      <c r="N11" s="323"/>
      <c r="O11" s="714"/>
      <c r="P11" s="324"/>
      <c r="Q11" s="4"/>
      <c r="R11" s="306"/>
      <c r="S11" s="306"/>
      <c r="T11" s="306"/>
      <c r="U11" s="306"/>
      <c r="V11" s="306"/>
    </row>
    <row r="12" spans="1:22" ht="23.25" customHeight="1">
      <c r="A12" s="321" t="s">
        <v>27</v>
      </c>
      <c r="B12" s="325"/>
      <c r="C12" s="328"/>
      <c r="D12" s="328">
        <v>0</v>
      </c>
      <c r="E12" s="328">
        <v>0</v>
      </c>
      <c r="F12" s="328"/>
      <c r="G12" s="490"/>
      <c r="H12" s="328"/>
      <c r="I12" s="328"/>
      <c r="J12" s="659"/>
      <c r="K12" s="330"/>
      <c r="L12" s="331"/>
      <c r="M12" s="331"/>
      <c r="N12" s="332"/>
      <c r="O12" s="715"/>
      <c r="P12" s="333"/>
      <c r="Q12" s="4"/>
      <c r="R12" s="306"/>
      <c r="S12" s="306"/>
      <c r="T12" s="306"/>
      <c r="U12" s="306"/>
      <c r="V12" s="306"/>
    </row>
    <row r="13" spans="1:22" ht="15.75">
      <c r="A13" s="334">
        <v>1</v>
      </c>
      <c r="B13" s="335" t="s">
        <v>28</v>
      </c>
      <c r="C13" s="338" cm="1">
        <f t="array" ref="C13">IFERROR(INDEX(Data_CT!G$2:G$327,MATCH($R$2&amp;$R$1&amp;$B13,Data_CT!$B$2:$B$327&amp;Data_CT!$A$2:$A$327&amp;Data_CT!$F$2:$F$327,0)),"")</f>
        <v>1140788000</v>
      </c>
      <c r="D13" s="337" cm="1">
        <f t="array" ref="D13">IFERROR(INDEX(Data_CT!H$2:H$327,MATCH($R$2&amp;$R$1&amp;$B13,Data_CT!$B$2:$B$327&amp;Data_CT!$A$2:$A$327&amp;Data_CT!$F$2:$F$327,0)),"")</f>
        <v>853717725</v>
      </c>
      <c r="E13" s="338" cm="1">
        <f t="array" ref="E13">IFERROR(INDEX(Data_CT!I$2:I$327,MATCH($R$2&amp;$R$1&amp;$B13,Data_CT!$B$2:$B$327&amp;Data_CT!$A$2:$A$327&amp;Data_CT!$F$2:$F$327,0)),"")</f>
        <v>700000000</v>
      </c>
      <c r="F13" s="338" cm="1">
        <f t="array" ref="F13">IFERROR(INDEX(Data_CT!J$2:J$327,MATCH($R$2&amp;$R$1&amp;$B13,Data_CT!$B$2:$B$327&amp;Data_CT!$A$2:$A$327&amp;Data_CT!$F$2:$F$327,0)),"")</f>
        <v>0</v>
      </c>
      <c r="G13" s="707" cm="1">
        <f t="array" ref="G13">IFERROR(INDEX(Data_CT!K$2:K$327,MATCH($R$2&amp;$R$1&amp;$B13,Data_CT!$B$2:$B$327&amp;Data_CT!$A$2:$A$327&amp;Data_CT!$F$2:$F$327,0)),"")</f>
        <v>173974500</v>
      </c>
      <c r="H13" s="338" cm="1">
        <f t="array" ref="H13">IFERROR(INDEX(Data_CT!L$2:L$327,MATCH($R$2&amp;$R$1&amp;$B13,Data_CT!$B$2:$B$327&amp;Data_CT!$A$2:$A$327&amp;Data_CT!$F$2:$F$327,0)),"")</f>
        <v>300000000</v>
      </c>
      <c r="I13" s="612" cm="1">
        <f t="array" ref="I13">IFERROR(INDEX(Data_CT!M$2:M$327,MATCH($R$2&amp;$R$1&amp;$B13,Data_CT!$B$2:$B$327&amp;Data_CT!$A$2:$A$327&amp;Data_CT!$F$2:$F$327,0)),"")</f>
        <v>300000000</v>
      </c>
      <c r="J13" s="660" cm="1">
        <f t="array" ref="J13">IFERROR(INDEX(Data_CT!N$2:N$327,MATCH($R$2&amp;$R$1&amp;$B13,Data_CT!$B$2:$B$327&amp;Data_CT!$A$2:$A$327&amp;Data_CT!$F$2:$F$327,0)),"")</f>
        <v>0</v>
      </c>
      <c r="K13" s="340" cm="1">
        <f t="array" ref="K13">IFERROR(INDEX(Data_CT!O$2:O$327,MATCH($R$2&amp;$R$1&amp;$B13,Data_CT!$B$2:$B$327&amp;Data_CT!$A$2:$A$327&amp;Data_CT!$F$2:$F$327,0)),"")</f>
        <v>0</v>
      </c>
      <c r="L13" s="341"/>
      <c r="M13" s="341" t="str" cm="1">
        <f t="array" ref="M13">IFERROR(INDEX(Data_CT!P$2:P$327,MATCH($R$2&amp;$R$1&amp;$B13,Data_CT!$B$2:$B$327&amp;Data_CT!$A$2:$A$327&amp;Data_CT!$F$2:$F$327,0)),"")</f>
        <v/>
      </c>
      <c r="N13" s="352" t="str" cm="1">
        <f t="array" ref="N13">IFERROR(INDEX(Data_CT!Q$2:Q$327,MATCH($R$2&amp;$R$1&amp;$B13,Data_CT!$B$2:$B$327&amp;Data_CT!$A$2:$A$327&amp;Data_CT!$F$2:$F$327,0)),"")</f>
        <v>Mái tầng 3</v>
      </c>
      <c r="O13" s="716"/>
      <c r="P13" s="343" t="str" cm="1">
        <f t="array" ref="P13">IFERROR(INDEX(Data_CT!R$2:R$327,MATCH($R$2&amp;$R$1&amp;$B13,Data_CT!$B$2:$B$327&amp;Data_CT!$A$2:$A$327&amp;Data_CT!$F$2:$F$327,0)),"")</f>
        <v>Xong khung BTCT</v>
      </c>
      <c r="Q13" s="4"/>
      <c r="R13" s="306"/>
      <c r="S13" s="306"/>
      <c r="T13" s="306"/>
      <c r="U13" s="306"/>
      <c r="V13" s="306"/>
    </row>
    <row r="14" spans="1:22" ht="15.75">
      <c r="A14" s="397">
        <v>2</v>
      </c>
      <c r="B14" s="364" t="s">
        <v>29</v>
      </c>
      <c r="C14" s="348" cm="1">
        <f t="array" ref="C14">IFERROR(INDEX(Data_CT!G$2:G$327,MATCH($R$2&amp;$R$1&amp;$B14,Data_CT!$B$2:$B$327&amp;Data_CT!$A$2:$A$327&amp;Data_CT!$F$2:$F$327,0)),"")</f>
        <v>1118543000</v>
      </c>
      <c r="D14" s="359" cm="1">
        <f t="array" ref="D14">IFERROR(INDEX(Data_CT!H$2:H$327,MATCH($R$2&amp;$R$1&amp;$B14,Data_CT!$B$2:$B$327&amp;Data_CT!$A$2:$A$327&amp;Data_CT!$F$2:$F$327,0)),"")</f>
        <v>1118543000</v>
      </c>
      <c r="E14" s="348" cm="1">
        <f t="array" ref="E14">IFERROR(INDEX(Data_CT!I$2:I$327,MATCH($R$2&amp;$R$1&amp;$B14,Data_CT!$B$2:$B$327&amp;Data_CT!$A$2:$A$327&amp;Data_CT!$F$2:$F$327,0)),"")</f>
        <v>1118000000</v>
      </c>
      <c r="F14" s="348" cm="1">
        <f t="array" ref="F14">IFERROR(INDEX(Data_CT!J$2:J$327,MATCH($R$2&amp;$R$1&amp;$B14,Data_CT!$B$2:$B$327&amp;Data_CT!$A$2:$A$327&amp;Data_CT!$F$2:$F$327,0)),"")</f>
        <v>0</v>
      </c>
      <c r="G14" s="492" cm="1">
        <f t="array" ref="G14">IFERROR(INDEX(Data_CT!K$2:K$327,MATCH($R$2&amp;$R$1&amp;$B14,Data_CT!$B$2:$B$327&amp;Data_CT!$A$2:$A$327&amp;Data_CT!$F$2:$F$327,0)),"")</f>
        <v>0</v>
      </c>
      <c r="H14" s="348" cm="1">
        <f t="array" ref="H14">IFERROR(INDEX(Data_CT!L$2:L$327,MATCH($R$2&amp;$R$1&amp;$B14,Data_CT!$B$2:$B$327&amp;Data_CT!$A$2:$A$327&amp;Data_CT!$F$2:$F$327,0)),"")</f>
        <v>0</v>
      </c>
      <c r="I14" s="356" cm="1">
        <f t="array" ref="I14">IFERROR(INDEX(Data_CT!M$2:M$327,MATCH($R$2&amp;$R$1&amp;$B14,Data_CT!$B$2:$B$327&amp;Data_CT!$A$2:$A$327&amp;Data_CT!$F$2:$F$327,0)),"")</f>
        <v>0</v>
      </c>
      <c r="J14" s="506" cm="1">
        <f t="array" ref="J14">IFERROR(INDEX(Data_CT!N$2:N$327,MATCH($R$2&amp;$R$1&amp;$B14,Data_CT!$B$2:$B$327&amp;Data_CT!$A$2:$A$327&amp;Data_CT!$F$2:$F$327,0)),"")</f>
        <v>138256481.48148099</v>
      </c>
      <c r="K14" s="360" cm="1">
        <f t="array" ref="K14">IFERROR(INDEX(Data_CT!O$2:O$327,MATCH($R$2&amp;$R$1&amp;$B14,Data_CT!$B$2:$B$327&amp;Data_CT!$A$2:$A$327&amp;Data_CT!$F$2:$F$327,0)),"")</f>
        <v>138256070</v>
      </c>
      <c r="L14" s="341"/>
      <c r="M14" s="361" cm="1">
        <f t="array" ref="M14">IFERROR(INDEX(Data_CT!P$2:P$327,MATCH($R$2&amp;$R$1&amp;$B14,Data_CT!$B$2:$B$327&amp;Data_CT!$A$2:$A$327&amp;Data_CT!$F$2:$F$327,0)),"")</f>
        <v>0</v>
      </c>
      <c r="N14" s="352" cm="1">
        <f t="array" ref="N14">IFERROR(INDEX(Data_CT!Q$2:Q$327,MATCH($R$2&amp;$R$1&amp;$B14,Data_CT!$B$2:$B$327&amp;Data_CT!$A$2:$A$327&amp;Data_CT!$F$2:$F$327,0)),"")</f>
        <v>0</v>
      </c>
      <c r="O14" s="716"/>
      <c r="P14" s="613" t="str" cm="1">
        <f t="array" ref="P14">IFERROR(INDEX(Data_CT!R$2:R$327,MATCH($R$2&amp;$R$1&amp;$B14,Data_CT!$B$2:$B$327&amp;Data_CT!$A$2:$A$327&amp;Data_CT!$F$2:$F$327,0)),"")</f>
        <v>Xong khung BTCT</v>
      </c>
      <c r="Q14" s="4"/>
      <c r="R14" s="306"/>
      <c r="S14" s="306"/>
      <c r="T14" s="306"/>
      <c r="U14" s="306"/>
      <c r="V14" s="306"/>
    </row>
    <row r="15" spans="1:22" ht="23.25" customHeight="1">
      <c r="A15" s="397">
        <v>3</v>
      </c>
      <c r="B15" s="364" t="s">
        <v>31</v>
      </c>
      <c r="C15" s="348" cm="1">
        <f t="array" ref="C15">IFERROR(INDEX(Data_CT!G$2:G$327,MATCH($R$2&amp;$R$1&amp;$B15,Data_CT!$B$2:$B$327&amp;Data_CT!$A$2:$A$327&amp;Data_CT!$F$2:$F$327,0)),"")</f>
        <v>1161338000</v>
      </c>
      <c r="D15" s="359" cm="1">
        <f t="array" ref="D15">IFERROR(INDEX(Data_CT!H$2:H$327,MATCH($R$2&amp;$R$1&amp;$B15,Data_CT!$B$2:$B$327&amp;Data_CT!$A$2:$A$327&amp;Data_CT!$F$2:$F$327,0)),"")</f>
        <v>1161338000</v>
      </c>
      <c r="E15" s="348" cm="1">
        <f t="array" ref="E15">IFERROR(INDEX(Data_CT!I$2:I$327,MATCH($R$2&amp;$R$1&amp;$B15,Data_CT!$B$2:$B$327&amp;Data_CT!$A$2:$A$327&amp;Data_CT!$F$2:$F$327,0)),"")</f>
        <v>1161338000</v>
      </c>
      <c r="F15" s="354" cm="1">
        <f t="array" ref="F15">IFERROR(INDEX(Data_CT!J$2:J$327,MATCH($R$2&amp;$R$1&amp;$B15,Data_CT!$B$2:$B$327&amp;Data_CT!$A$2:$A$327&amp;Data_CT!$F$2:$F$327,0)),"")</f>
        <v>0</v>
      </c>
      <c r="G15" s="492" cm="1">
        <f t="array" ref="G15">IFERROR(INDEX(Data_CT!K$2:K$327,MATCH($R$2&amp;$R$1&amp;$B15,Data_CT!$B$2:$B$327&amp;Data_CT!$A$2:$A$327&amp;Data_CT!$F$2:$F$327,0)),"")</f>
        <v>0</v>
      </c>
      <c r="H15" s="348" cm="1">
        <f t="array" ref="H15">IFERROR(INDEX(Data_CT!L$2:L$327,MATCH($R$2&amp;$R$1&amp;$B15,Data_CT!$B$2:$B$327&amp;Data_CT!$A$2:$A$327&amp;Data_CT!$F$2:$F$327,0)),"")</f>
        <v>0</v>
      </c>
      <c r="I15" s="356" cm="1">
        <f t="array" ref="I15">IFERROR(INDEX(Data_CT!M$2:M$327,MATCH($R$2&amp;$R$1&amp;$B15,Data_CT!$B$2:$B$327&amp;Data_CT!$A$2:$A$327&amp;Data_CT!$F$2:$F$327,0)),"")</f>
        <v>0</v>
      </c>
      <c r="J15" s="506" cm="1">
        <f t="array" ref="J15">IFERROR(INDEX(Data_CT!N$2:N$327,MATCH($R$2&amp;$R$1&amp;$B15,Data_CT!$B$2:$B$327&amp;Data_CT!$A$2:$A$327&amp;Data_CT!$F$2:$F$327,0)),"")</f>
        <v>28072222.222222202</v>
      </c>
      <c r="K15" s="360" cm="1">
        <f t="array" ref="K15">IFERROR(INDEX(Data_CT!O$2:O$327,MATCH($R$2&amp;$R$1&amp;$B15,Data_CT!$B$2:$B$327&amp;Data_CT!$A$2:$A$327&amp;Data_CT!$F$2:$F$327,0)),"")</f>
        <v>28072132</v>
      </c>
      <c r="L15" s="341"/>
      <c r="M15" s="361" cm="1">
        <f t="array" ref="M15">IFERROR(INDEX(Data_CT!P$2:P$327,MATCH($R$2&amp;$R$1&amp;$B15,Data_CT!$B$2:$B$327&amp;Data_CT!$A$2:$A$327&amp;Data_CT!$F$2:$F$327,0)),"")</f>
        <v>1161338000</v>
      </c>
      <c r="N15" s="352" cm="1">
        <f t="array" ref="N15">IFERROR(INDEX(Data_CT!Q$2:Q$327,MATCH($R$2&amp;$R$1&amp;$B15,Data_CT!$B$2:$B$327&amp;Data_CT!$A$2:$A$327&amp;Data_CT!$F$2:$F$327,0)),"")</f>
        <v>0</v>
      </c>
      <c r="O15" s="716"/>
      <c r="P15" s="613" cm="1">
        <f t="array" ref="P15">IFERROR(INDEX(Data_CT!R$2:R$327,MATCH($R$2&amp;$R$1&amp;$B15,Data_CT!$B$2:$B$327&amp;Data_CT!$A$2:$A$327&amp;Data_CT!$F$2:$F$327,0)),"")</f>
        <v>0</v>
      </c>
      <c r="Q15" s="4"/>
      <c r="R15" s="306"/>
      <c r="S15" s="306"/>
      <c r="T15" s="306"/>
      <c r="U15" s="306"/>
      <c r="V15" s="306"/>
    </row>
    <row r="16" spans="1:22" ht="15.75">
      <c r="A16" s="397">
        <v>4</v>
      </c>
      <c r="B16" s="364" t="s">
        <v>222</v>
      </c>
      <c r="C16" s="348" cm="1">
        <f t="array" ref="C16">IFERROR(INDEX(Data_CT!G$2:G$327,MATCH($R$2&amp;$R$1&amp;$B16,Data_CT!$B$2:$B$327&amp;Data_CT!$A$2:$A$327&amp;Data_CT!$F$2:$F$327,0)),"")</f>
        <v>1129099000</v>
      </c>
      <c r="D16" s="359" cm="1">
        <f t="array" ref="D16">IFERROR(INDEX(Data_CT!H$2:H$327,MATCH($R$2&amp;$R$1&amp;$B16,Data_CT!$B$2:$B$327&amp;Data_CT!$A$2:$A$327&amp;Data_CT!$F$2:$F$327,0)),"")</f>
        <v>489397680</v>
      </c>
      <c r="E16" s="348" cm="1">
        <f t="array" ref="E16">IFERROR(INDEX(Data_CT!I$2:I$327,MATCH($R$2&amp;$R$1&amp;$B16,Data_CT!$B$2:$B$327&amp;Data_CT!$A$2:$A$327&amp;Data_CT!$F$2:$F$327,0)),"")</f>
        <v>800000000</v>
      </c>
      <c r="F16" s="354" cm="1">
        <f t="array" ref="F16">IFERROR(INDEX(Data_CT!J$2:J$327,MATCH($R$2&amp;$R$1&amp;$B16,Data_CT!$B$2:$B$327&amp;Data_CT!$A$2:$A$327&amp;Data_CT!$F$2:$F$327,0)),"")</f>
        <v>0</v>
      </c>
      <c r="G16" s="707" cm="1">
        <f t="array" ref="G16">IFERROR(INDEX(Data_CT!K$2:K$327,MATCH($R$2&amp;$R$1&amp;$B16,Data_CT!$B$2:$B$327&amp;Data_CT!$A$2:$A$327&amp;Data_CT!$F$2:$F$327,0)),"")</f>
        <v>186300000</v>
      </c>
      <c r="H16" s="371" cm="1">
        <f t="array" ref="H16">IFERROR(INDEX(Data_CT!L$2:L$327,MATCH($R$2&amp;$R$1&amp;$B16,Data_CT!$B$2:$B$327&amp;Data_CT!$A$2:$A$327&amp;Data_CT!$F$2:$F$327,0)),"")</f>
        <v>0</v>
      </c>
      <c r="I16" s="356" cm="1">
        <f t="array" ref="I16">IFERROR(INDEX(Data_CT!M$2:M$327,MATCH($R$2&amp;$R$1&amp;$B16,Data_CT!$B$2:$B$327&amp;Data_CT!$A$2:$A$327&amp;Data_CT!$F$2:$F$327,0)),"")</f>
        <v>0</v>
      </c>
      <c r="J16" s="495" cm="1">
        <f t="array" ref="J16">IFERROR(INDEX(Data_CT!N$2:N$327,MATCH($R$2&amp;$R$1&amp;$B16,Data_CT!$B$2:$B$327&amp;Data_CT!$A$2:$A$327&amp;Data_CT!$F$2:$F$327,0)),"")</f>
        <v>0</v>
      </c>
      <c r="K16" s="360" cm="1">
        <f t="array" ref="K16">IFERROR(INDEX(Data_CT!O$2:O$327,MATCH($R$2&amp;$R$1&amp;$B16,Data_CT!$B$2:$B$327&amp;Data_CT!$A$2:$A$327&amp;Data_CT!$F$2:$F$327,0)),"")</f>
        <v>0</v>
      </c>
      <c r="L16" s="341"/>
      <c r="M16" s="361" t="str" cm="1">
        <f t="array" ref="M16">IFERROR(INDEX(Data_CT!P$2:P$327,MATCH($R$2&amp;$R$1&amp;$B16,Data_CT!$B$2:$B$327&amp;Data_CT!$A$2:$A$327&amp;Data_CT!$F$2:$F$327,0)),"")</f>
        <v/>
      </c>
      <c r="N16" s="352" t="str" cm="1">
        <f t="array" ref="N16">IFERROR(INDEX(Data_CT!Q$2:Q$327,MATCH($R$2&amp;$R$1&amp;$B16,Data_CT!$B$2:$B$327&amp;Data_CT!$A$2:$A$327&amp;Data_CT!$F$2:$F$327,0)),"")</f>
        <v>Mái tầng 1</v>
      </c>
      <c r="O16" s="716"/>
      <c r="P16" s="618" t="str" cm="1">
        <f t="array" ref="P16">IFERROR(INDEX(Data_CT!R$2:R$327,MATCH($R$2&amp;$R$1&amp;$B16,Data_CT!$B$2:$B$327&amp;Data_CT!$A$2:$A$327&amp;Data_CT!$F$2:$F$327,0)),"")</f>
        <v>Xong khung BTCT</v>
      </c>
      <c r="Q16" s="4"/>
      <c r="R16" s="306"/>
      <c r="S16" s="306"/>
      <c r="T16" s="306"/>
      <c r="U16" s="306"/>
      <c r="V16" s="306"/>
    </row>
    <row r="17" spans="1:22" ht="15.75">
      <c r="A17" s="397">
        <v>5</v>
      </c>
      <c r="B17" s="364" t="s">
        <v>32</v>
      </c>
      <c r="C17" s="348" cm="1">
        <f t="array" ref="C17">IFERROR(INDEX(Data_CT!G$2:G$327,MATCH($R$2&amp;$R$1&amp;$B17,Data_CT!$B$2:$B$327&amp;Data_CT!$A$2:$A$327&amp;Data_CT!$F$2:$F$327,0)),"")</f>
        <v>1129099000</v>
      </c>
      <c r="D17" s="359" cm="1">
        <f t="array" ref="D17">IFERROR(INDEX(Data_CT!H$2:H$327,MATCH($R$2&amp;$R$1&amp;$B17,Data_CT!$B$2:$B$327&amp;Data_CT!$A$2:$A$327&amp;Data_CT!$F$2:$F$327,0)),"")</f>
        <v>649826280</v>
      </c>
      <c r="E17" s="348" cm="1">
        <f t="array" ref="E17">IFERROR(INDEX(Data_CT!I$2:I$327,MATCH($R$2&amp;$R$1&amp;$B17,Data_CT!$B$2:$B$327&amp;Data_CT!$A$2:$A$327&amp;Data_CT!$F$2:$F$327,0)),"")</f>
        <v>400000000</v>
      </c>
      <c r="F17" s="354" cm="1">
        <f t="array" ref="F17">IFERROR(INDEX(Data_CT!J$2:J$327,MATCH($R$2&amp;$R$1&amp;$B17,Data_CT!$B$2:$B$327&amp;Data_CT!$A$2:$A$327&amp;Data_CT!$F$2:$F$327,0)),"")</f>
        <v>0</v>
      </c>
      <c r="G17" s="499" cm="1">
        <f t="array" ref="G17">IFERROR(INDEX(Data_CT!K$2:K$327,MATCH($R$2&amp;$R$1&amp;$B17,Data_CT!$B$2:$B$327&amp;Data_CT!$A$2:$A$327&amp;Data_CT!$F$2:$F$327,0)),"")</f>
        <v>0</v>
      </c>
      <c r="H17" s="354" cm="1">
        <f t="array" ref="H17">IFERROR(INDEX(Data_CT!L$2:L$327,MATCH($R$2&amp;$R$1&amp;$B17,Data_CT!$B$2:$B$327&amp;Data_CT!$A$2:$A$327&amp;Data_CT!$F$2:$F$327,0)),"")</f>
        <v>300000000</v>
      </c>
      <c r="I17" s="356" cm="1">
        <f t="array" ref="I17">IFERROR(INDEX(Data_CT!M$2:M$327,MATCH($R$2&amp;$R$1&amp;$B17,Data_CT!$B$2:$B$327&amp;Data_CT!$A$2:$A$327&amp;Data_CT!$F$2:$F$327,0)),"")</f>
        <v>0</v>
      </c>
      <c r="J17" s="701" cm="1">
        <f t="array" ref="J17">IFERROR(INDEX(Data_CT!N$2:N$327,MATCH($R$2&amp;$R$1&amp;$B17,Data_CT!$B$2:$B$327&amp;Data_CT!$A$2:$A$327&amp;Data_CT!$F$2:$F$327,0)),"")</f>
        <v>0</v>
      </c>
      <c r="K17" s="360" cm="1">
        <f t="array" ref="K17">IFERROR(INDEX(Data_CT!O$2:O$327,MATCH($R$2&amp;$R$1&amp;$B17,Data_CT!$B$2:$B$327&amp;Data_CT!$A$2:$A$327&amp;Data_CT!$F$2:$F$327,0)),"")</f>
        <v>0</v>
      </c>
      <c r="L17" s="341"/>
      <c r="M17" s="361" t="str" cm="1">
        <f t="array" ref="M17">IFERROR(INDEX(Data_CT!P$2:P$327,MATCH($R$2&amp;$R$1&amp;$B17,Data_CT!$B$2:$B$327&amp;Data_CT!$A$2:$A$327&amp;Data_CT!$F$2:$F$327,0)),"")</f>
        <v/>
      </c>
      <c r="N17" s="352" t="str" cm="1">
        <f t="array" ref="N17">IFERROR(INDEX(Data_CT!Q$2:Q$327,MATCH($R$2&amp;$R$1&amp;$B17,Data_CT!$B$2:$B$327&amp;Data_CT!$A$2:$A$327&amp;Data_CT!$F$2:$F$327,0)),"")</f>
        <v>Mái tầng 1</v>
      </c>
      <c r="O17" s="716"/>
      <c r="P17" s="618" t="str" cm="1">
        <f t="array" ref="P17">IFERROR(INDEX(Data_CT!R$2:R$327,MATCH($R$2&amp;$R$1&amp;$B17,Data_CT!$B$2:$B$327&amp;Data_CT!$A$2:$A$327&amp;Data_CT!$F$2:$F$327,0)),"")</f>
        <v>Mái Tầng 1</v>
      </c>
      <c r="Q17" s="4"/>
      <c r="R17" s="306"/>
      <c r="S17" s="306"/>
      <c r="T17" s="306"/>
      <c r="U17" s="306"/>
      <c r="V17" s="306"/>
    </row>
    <row r="18" spans="1:22" ht="23.25" customHeight="1">
      <c r="A18" s="384" t="s">
        <v>34</v>
      </c>
      <c r="B18" s="364"/>
      <c r="C18" s="348"/>
      <c r="D18" s="359">
        <v>0</v>
      </c>
      <c r="E18" s="348">
        <v>0</v>
      </c>
      <c r="F18" s="354"/>
      <c r="G18" s="499"/>
      <c r="H18" s="348"/>
      <c r="I18" s="356"/>
      <c r="J18" s="692"/>
      <c r="K18" s="360"/>
      <c r="L18" s="341"/>
      <c r="M18" s="361"/>
      <c r="N18" s="362"/>
      <c r="O18" s="716" t="e">
        <f ca="1">_xludf.LET(
  TienDaDong, E18+I18,
  TienYeuCau, L18,
  TrangThai_P, P18,
  KetQua, IF(OR(TienYeuCau=0, TienYeuCau=""), "", IF(TienDaDong &gt;= TienYeuCau, "✅ Đủ tiền", _xludf.LET(
    MaLo, B18,
    TienDoHienTai_Text, M18,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18" s="363"/>
      <c r="Q18" s="4"/>
      <c r="R18" s="306"/>
      <c r="S18" s="306"/>
      <c r="T18" s="306"/>
      <c r="U18" s="306"/>
      <c r="V18" s="306"/>
    </row>
    <row r="19" spans="1:22" ht="15.75">
      <c r="A19" s="397">
        <v>1</v>
      </c>
      <c r="B19" s="364" t="s">
        <v>35</v>
      </c>
      <c r="C19" s="348" cm="1">
        <f t="array" ref="C19">IFERROR(INDEX(Data_CT!G$2:G$327,MATCH($R$2&amp;$R$1&amp;$B19,Data_CT!$B$2:$B$327&amp;Data_CT!$A$2:$A$327&amp;Data_CT!$F$2:$F$327,0)),"")</f>
        <v>1295727000</v>
      </c>
      <c r="D19" s="359" cm="1">
        <f t="array" ref="D19">IFERROR(INDEX(Data_CT!H$2:H$327,MATCH($R$2&amp;$R$1&amp;$B19,Data_CT!$B$2:$B$327&amp;Data_CT!$A$2:$A$327&amp;Data_CT!$F$2:$F$327,0)),"")</f>
        <v>1295727000</v>
      </c>
      <c r="E19" s="348" cm="1">
        <f t="array" ref="E19">IFERROR(INDEX(Data_CT!I$2:I$327,MATCH($R$2&amp;$R$1&amp;$B19,Data_CT!$B$2:$B$327&amp;Data_CT!$A$2:$A$327&amp;Data_CT!$F$2:$F$327,0)),"")</f>
        <v>1150000000</v>
      </c>
      <c r="F19" s="354" cm="1">
        <f t="array" ref="F19">IFERROR(INDEX(Data_CT!J$2:J$327,MATCH($R$2&amp;$R$1&amp;$B19,Data_CT!$B$2:$B$327&amp;Data_CT!$A$2:$A$327&amp;Data_CT!$F$2:$F$327,0)),"")</f>
        <v>0</v>
      </c>
      <c r="G19" s="499" cm="1">
        <f t="array" ref="G19">IFERROR(INDEX(Data_CT!K$2:K$327,MATCH($R$2&amp;$R$1&amp;$B19,Data_CT!$B$2:$B$327&amp;Data_CT!$A$2:$A$327&amp;Data_CT!$F$2:$F$327,0)),"")</f>
        <v>0</v>
      </c>
      <c r="H19" s="348" cm="1">
        <f t="array" ref="H19">IFERROR(INDEX(Data_CT!L$2:L$327,MATCH($R$2&amp;$R$1&amp;$B19,Data_CT!$B$2:$B$327&amp;Data_CT!$A$2:$A$327&amp;Data_CT!$F$2:$F$327,0)),"")</f>
        <v>145727000</v>
      </c>
      <c r="I19" s="356" cm="1">
        <f t="array" ref="I19">IFERROR(INDEX(Data_CT!M$2:M$327,MATCH($R$2&amp;$R$1&amp;$B19,Data_CT!$B$2:$B$327&amp;Data_CT!$A$2:$A$327&amp;Data_CT!$F$2:$F$327,0)),"")</f>
        <v>0</v>
      </c>
      <c r="J19" s="646" cm="1">
        <f t="array" ref="J19">IFERROR(INDEX(Data_CT!N$2:N$327,MATCH($R$2&amp;$R$1&amp;$B19,Data_CT!$B$2:$B$327&amp;Data_CT!$A$2:$A$327&amp;Data_CT!$F$2:$F$327,0)),"")</f>
        <v>205662963</v>
      </c>
      <c r="K19" s="360" cm="1">
        <f t="array" ref="K19">IFERROR(INDEX(Data_CT!O$2:O$327,MATCH($R$2&amp;$R$1&amp;$B19,Data_CT!$B$2:$B$327&amp;Data_CT!$A$2:$A$327&amp;Data_CT!$F$2:$F$327,0)),"")</f>
        <v>100000000</v>
      </c>
      <c r="L19" s="341"/>
      <c r="M19" s="361" cm="1">
        <f t="array" ref="M19">IFERROR(INDEX(Data_CT!P$2:P$327,MATCH($R$2&amp;$R$1&amp;$B19,Data_CT!$B$2:$B$327&amp;Data_CT!$A$2:$A$327&amp;Data_CT!$F$2:$F$327,0)),"")</f>
        <v>1295727000</v>
      </c>
      <c r="N19" s="365" cm="1">
        <f t="array" ref="N19">IFERROR(INDEX(Data_CT!Q$2:Q$327,MATCH($R$2&amp;$R$1&amp;$B19,Data_CT!$B$2:$B$327&amp;Data_CT!$A$2:$A$327&amp;Data_CT!$F$2:$F$327,0)),"")</f>
        <v>0</v>
      </c>
      <c r="O19" s="716"/>
      <c r="P19" s="613" cm="1">
        <f t="array" ref="P19">IFERROR(INDEX(Data_CT!R$2:R$327,MATCH($R$2&amp;$R$1&amp;$B19,Data_CT!$B$2:$B$327&amp;Data_CT!$A$2:$A$327&amp;Data_CT!$F$2:$F$327,0)),"")</f>
        <v>0</v>
      </c>
      <c r="Q19" s="4"/>
      <c r="R19" s="306"/>
      <c r="S19" s="306"/>
      <c r="T19" s="306"/>
      <c r="U19" s="306"/>
      <c r="V19" s="306"/>
    </row>
    <row r="20" spans="1:22" ht="23.25" customHeight="1">
      <c r="A20" s="397">
        <v>2</v>
      </c>
      <c r="B20" s="364" t="s">
        <v>310</v>
      </c>
      <c r="C20" s="348" cm="1">
        <f t="array" ref="C20">IFERROR(INDEX(Data_CT!G$2:G$327,MATCH($R$2&amp;$R$1&amp;$B20,Data_CT!$B$2:$B$327&amp;Data_CT!$A$2:$A$327&amp;Data_CT!$F$2:$F$327,0)),"")</f>
        <v>1280505000</v>
      </c>
      <c r="D20" s="359" cm="1">
        <f t="array" ref="D20">IFERROR(INDEX(Data_CT!H$2:H$327,MATCH($R$2&amp;$R$1&amp;$B20,Data_CT!$B$2:$B$327&amp;Data_CT!$A$2:$A$327&amp;Data_CT!$F$2:$F$327,0)),"")</f>
        <v>0</v>
      </c>
      <c r="E20" s="348" cm="1">
        <f t="array" ref="E20">IFERROR(INDEX(Data_CT!I$2:I$327,MATCH($R$2&amp;$R$1&amp;$B20,Data_CT!$B$2:$B$327&amp;Data_CT!$A$2:$A$327&amp;Data_CT!$F$2:$F$327,0)),"")</f>
        <v>0</v>
      </c>
      <c r="F20" s="354" cm="1">
        <f t="array" ref="F20">IFERROR(INDEX(Data_CT!J$2:J$327,MATCH($R$2&amp;$R$1&amp;$B20,Data_CT!$B$2:$B$327&amp;Data_CT!$A$2:$A$327&amp;Data_CT!$F$2:$F$327,0)),"")</f>
        <v>0</v>
      </c>
      <c r="G20" s="499" cm="1">
        <f t="array" ref="G20">IFERROR(INDEX(Data_CT!K$2:K$327,MATCH($R$2&amp;$R$1&amp;$B20,Data_CT!$B$2:$B$327&amp;Data_CT!$A$2:$A$327&amp;Data_CT!$F$2:$F$327,0)),"")</f>
        <v>0</v>
      </c>
      <c r="H20" s="348" cm="1">
        <f t="array" ref="H20">IFERROR(INDEX(Data_CT!L$2:L$327,MATCH($R$2&amp;$R$1&amp;$B20,Data_CT!$B$2:$B$327&amp;Data_CT!$A$2:$A$327&amp;Data_CT!$F$2:$F$327,0)),"")</f>
        <v>300000000</v>
      </c>
      <c r="I20" s="356" cm="1">
        <f t="array" ref="I20">IFERROR(INDEX(Data_CT!M$2:M$327,MATCH($R$2&amp;$R$1&amp;$B20,Data_CT!$B$2:$B$327&amp;Data_CT!$A$2:$A$327&amp;Data_CT!$F$2:$F$327,0)),"")</f>
        <v>0</v>
      </c>
      <c r="J20" s="646" cm="1">
        <f t="array" ref="J20">IFERROR(INDEX(Data_CT!N$2:N$327,MATCH($R$2&amp;$R$1&amp;$B20,Data_CT!$B$2:$B$327&amp;Data_CT!$A$2:$A$327&amp;Data_CT!$F$2:$F$327,0)),"")</f>
        <v>0</v>
      </c>
      <c r="K20" s="360" cm="1">
        <f t="array" ref="K20">IFERROR(INDEX(Data_CT!O$2:O$327,MATCH($R$2&amp;$R$1&amp;$B20,Data_CT!$B$2:$B$327&amp;Data_CT!$A$2:$A$327&amp;Data_CT!$F$2:$F$327,0)),"")</f>
        <v>0</v>
      </c>
      <c r="L20" s="341"/>
      <c r="M20" s="361" cm="1">
        <f t="array" ref="M20">IFERROR(INDEX(Data_CT!P$2:P$327,MATCH($R$2&amp;$R$1&amp;$B20,Data_CT!$B$2:$B$327&amp;Data_CT!$A$2:$A$327&amp;Data_CT!$F$2:$F$327,0)),"")</f>
        <v>0</v>
      </c>
      <c r="N20" s="365" cm="1">
        <f t="array" ref="N20">IFERROR(INDEX(Data_CT!Q$2:Q$327,MATCH($R$2&amp;$R$1&amp;$B20,Data_CT!$B$2:$B$327&amp;Data_CT!$A$2:$A$327&amp;Data_CT!$F$2:$F$327,0)),"")</f>
        <v>0</v>
      </c>
      <c r="O20" s="716"/>
      <c r="P20" s="613" cm="1">
        <f t="array" ref="P20">IFERROR(INDEX(Data_CT!R$2:R$327,MATCH($R$2&amp;$R$1&amp;$B20,Data_CT!$B$2:$B$327&amp;Data_CT!$A$2:$A$327&amp;Data_CT!$F$2:$F$327,0)),"")</f>
        <v>0</v>
      </c>
      <c r="Q20" s="4"/>
      <c r="R20" s="306"/>
      <c r="S20" s="306"/>
      <c r="T20" s="306"/>
      <c r="U20" s="306"/>
      <c r="V20" s="306"/>
    </row>
    <row r="21" spans="1:22" ht="23.25" customHeight="1">
      <c r="A21" s="397">
        <v>3</v>
      </c>
      <c r="B21" s="364" t="s">
        <v>36</v>
      </c>
      <c r="C21" s="348" cm="1">
        <f t="array" ref="C21">IFERROR(INDEX(Data_CT!G$2:G$327,MATCH($R$2&amp;$R$1&amp;$B21,Data_CT!$B$2:$B$327&amp;Data_CT!$A$2:$A$327&amp;Data_CT!$F$2:$F$327,0)),"")</f>
        <v>1629894000</v>
      </c>
      <c r="D21" s="359" cm="1">
        <f t="array" ref="D21">IFERROR(INDEX(Data_CT!H$2:H$327,MATCH($R$2&amp;$R$1&amp;$B21,Data_CT!$B$2:$B$327&amp;Data_CT!$A$2:$A$327&amp;Data_CT!$F$2:$F$327,0)),"")</f>
        <v>1629894000</v>
      </c>
      <c r="E21" s="348" cm="1">
        <f t="array" ref="E21">IFERROR(INDEX(Data_CT!I$2:I$327,MATCH($R$2&amp;$R$1&amp;$B21,Data_CT!$B$2:$B$327&amp;Data_CT!$A$2:$A$327&amp;Data_CT!$F$2:$F$327,0)),"")</f>
        <v>1629894000</v>
      </c>
      <c r="F21" s="354" cm="1">
        <f t="array" ref="F21">IFERROR(INDEX(Data_CT!J$2:J$327,MATCH($R$2&amp;$R$1&amp;$B21,Data_CT!$B$2:$B$327&amp;Data_CT!$A$2:$A$327&amp;Data_CT!$F$2:$F$327,0)),"")</f>
        <v>0</v>
      </c>
      <c r="G21" s="499" cm="1">
        <f t="array" ref="G21">IFERROR(INDEX(Data_CT!K$2:K$327,MATCH($R$2&amp;$R$1&amp;$B21,Data_CT!$B$2:$B$327&amp;Data_CT!$A$2:$A$327&amp;Data_CT!$F$2:$F$327,0)),"")</f>
        <v>0</v>
      </c>
      <c r="H21" s="348" cm="1">
        <f t="array" ref="H21">IFERROR(INDEX(Data_CT!L$2:L$327,MATCH($R$2&amp;$R$1&amp;$B21,Data_CT!$B$2:$B$327&amp;Data_CT!$A$2:$A$327&amp;Data_CT!$F$2:$F$327,0)),"")</f>
        <v>0</v>
      </c>
      <c r="I21" s="356" cm="1">
        <f t="array" ref="I21">IFERROR(INDEX(Data_CT!M$2:M$327,MATCH($R$2&amp;$R$1&amp;$B21,Data_CT!$B$2:$B$327&amp;Data_CT!$A$2:$A$327&amp;Data_CT!$F$2:$F$327,0)),"")</f>
        <v>0</v>
      </c>
      <c r="J21" s="646" cm="1">
        <f t="array" ref="J21">IFERROR(INDEX(Data_CT!N$2:N$327,MATCH($R$2&amp;$R$1&amp;$B21,Data_CT!$B$2:$B$327&amp;Data_CT!$A$2:$A$327&amp;Data_CT!$F$2:$F$327,0)),"")</f>
        <v>134944444.444444</v>
      </c>
      <c r="K21" s="360" cm="1">
        <f t="array" ref="K21">IFERROR(INDEX(Data_CT!O$2:O$327,MATCH($R$2&amp;$R$1&amp;$B21,Data_CT!$B$2:$B$327&amp;Data_CT!$A$2:$A$327&amp;Data_CT!$F$2:$F$327,0)),"")</f>
        <v>134944617</v>
      </c>
      <c r="L21" s="341"/>
      <c r="M21" s="361" cm="1">
        <f t="array" ref="M21">IFERROR(INDEX(Data_CT!P$2:P$327,MATCH($R$2&amp;$R$1&amp;$B21,Data_CT!$B$2:$B$327&amp;Data_CT!$A$2:$A$327&amp;Data_CT!$F$2:$F$327,0)),"")</f>
        <v>1629894000</v>
      </c>
      <c r="N21" s="365" cm="1">
        <f t="array" ref="N21">IFERROR(INDEX(Data_CT!Q$2:Q$327,MATCH($R$2&amp;$R$1&amp;$B21,Data_CT!$B$2:$B$327&amp;Data_CT!$A$2:$A$327&amp;Data_CT!$F$2:$F$327,0)),"")</f>
        <v>0</v>
      </c>
      <c r="O21" s="716"/>
      <c r="P21" s="613" cm="1">
        <f t="array" ref="P21">IFERROR(INDEX(Data_CT!R$2:R$327,MATCH($R$2&amp;$R$1&amp;$B21,Data_CT!$B$2:$B$327&amp;Data_CT!$A$2:$A$327&amp;Data_CT!$F$2:$F$327,0)),"")</f>
        <v>0</v>
      </c>
      <c r="Q21" s="4"/>
      <c r="R21" s="306"/>
      <c r="S21" s="306"/>
      <c r="T21" s="306"/>
      <c r="U21" s="306"/>
      <c r="V21" s="306"/>
    </row>
    <row r="22" spans="1:22" ht="23.25" customHeight="1">
      <c r="A22" s="397">
        <v>4</v>
      </c>
      <c r="B22" s="364" t="s">
        <v>37</v>
      </c>
      <c r="C22" s="348" cm="1">
        <f t="array" ref="C22">IFERROR(INDEX(Data_CT!G$2:G$327,MATCH($R$2&amp;$R$1&amp;$B22,Data_CT!$B$2:$B$327&amp;Data_CT!$A$2:$A$327&amp;Data_CT!$F$2:$F$327,0)),"")</f>
        <v>1323642000</v>
      </c>
      <c r="D22" s="359" cm="1">
        <f t="array" ref="D22">IFERROR(INDEX(Data_CT!H$2:H$327,MATCH($R$2&amp;$R$1&amp;$B22,Data_CT!$B$2:$B$327&amp;Data_CT!$A$2:$A$327&amp;Data_CT!$F$2:$F$327,0)),"")</f>
        <v>1323642000</v>
      </c>
      <c r="E22" s="348" cm="1">
        <f t="array" ref="E22">IFERROR(INDEX(Data_CT!I$2:I$327,MATCH($R$2&amp;$R$1&amp;$B22,Data_CT!$B$2:$B$327&amp;Data_CT!$A$2:$A$327&amp;Data_CT!$F$2:$F$327,0)),"")</f>
        <v>1300000000</v>
      </c>
      <c r="F22" s="354" cm="1">
        <f t="array" ref="F22">IFERROR(INDEX(Data_CT!J$2:J$327,MATCH($R$2&amp;$R$1&amp;$B22,Data_CT!$B$2:$B$327&amp;Data_CT!$A$2:$A$327&amp;Data_CT!$F$2:$F$327,0)),"")</f>
        <v>0</v>
      </c>
      <c r="G22" s="707" cm="1">
        <f t="array" ref="G22">IFERROR(INDEX(Data_CT!K$2:K$327,MATCH($R$2&amp;$R$1&amp;$B22,Data_CT!$B$2:$B$327&amp;Data_CT!$A$2:$A$327&amp;Data_CT!$F$2:$F$327,0)),"")</f>
        <v>0</v>
      </c>
      <c r="H22" s="348" cm="1">
        <f t="array" ref="H22">IFERROR(INDEX(Data_CT!L$2:L$327,MATCH($R$2&amp;$R$1&amp;$B22,Data_CT!$B$2:$B$327&amp;Data_CT!$A$2:$A$327&amp;Data_CT!$F$2:$F$327,0)),"")</f>
        <v>0</v>
      </c>
      <c r="I22" s="356" cm="1">
        <f t="array" ref="I22">IFERROR(INDEX(Data_CT!M$2:M$327,MATCH($R$2&amp;$R$1&amp;$B22,Data_CT!$B$2:$B$327&amp;Data_CT!$A$2:$A$327&amp;Data_CT!$F$2:$F$327,0)),"")</f>
        <v>0</v>
      </c>
      <c r="J22" s="701" cm="1">
        <f t="array" ref="J22">IFERROR(INDEX(Data_CT!N$2:N$327,MATCH($R$2&amp;$R$1&amp;$B22,Data_CT!$B$2:$B$327&amp;Data_CT!$A$2:$A$327&amp;Data_CT!$F$2:$F$327,0)),"")</f>
        <v>0</v>
      </c>
      <c r="K22" s="360" cm="1">
        <f t="array" ref="K22">IFERROR(INDEX(Data_CT!O$2:O$327,MATCH($R$2&amp;$R$1&amp;$B22,Data_CT!$B$2:$B$327&amp;Data_CT!$A$2:$A$327&amp;Data_CT!$F$2:$F$327,0)),"")</f>
        <v>0</v>
      </c>
      <c r="L22" s="341"/>
      <c r="M22" s="361" t="str" cm="1">
        <f t="array" ref="M22">IFERROR(INDEX(Data_CT!P$2:P$327,MATCH($R$2&amp;$R$1&amp;$B22,Data_CT!$B$2:$B$327&amp;Data_CT!$A$2:$A$327&amp;Data_CT!$F$2:$F$327,0)),"")</f>
        <v/>
      </c>
      <c r="N22" s="352" t="str" cm="1">
        <f t="array" ref="N22">IFERROR(INDEX(Data_CT!Q$2:Q$327,MATCH($R$2&amp;$R$1&amp;$B22,Data_CT!$B$2:$B$327&amp;Data_CT!$A$2:$A$327&amp;Data_CT!$F$2:$F$327,0)),"")</f>
        <v>Xong khung BTCT</v>
      </c>
      <c r="O22" s="716"/>
      <c r="P22" s="615" t="str" cm="1">
        <f t="array" ref="P22">IFERROR(INDEX(Data_CT!R$2:R$327,MATCH($R$2&amp;$R$1&amp;$B22,Data_CT!$B$2:$B$327&amp;Data_CT!$A$2:$A$327&amp;Data_CT!$F$2:$F$327,0)),"")</f>
        <v>Xong khung BTCT</v>
      </c>
      <c r="Q22" s="4"/>
      <c r="R22" s="306"/>
      <c r="S22" s="306"/>
      <c r="T22" s="306"/>
      <c r="U22" s="306"/>
      <c r="V22" s="306"/>
    </row>
    <row r="23" spans="1:22" ht="23.25" customHeight="1">
      <c r="A23" s="397">
        <v>5</v>
      </c>
      <c r="B23" s="364" t="s">
        <v>38</v>
      </c>
      <c r="C23" s="348" cm="1">
        <f t="array" ref="C23">IFERROR(INDEX(Data_CT!G$2:G$327,MATCH($R$2&amp;$R$1&amp;$B23,Data_CT!$B$2:$B$327&amp;Data_CT!$A$2:$A$327&amp;Data_CT!$F$2:$F$327,0)),"")</f>
        <v>1352546000</v>
      </c>
      <c r="D23" s="359" cm="1">
        <f t="array" ref="D23">IFERROR(INDEX(Data_CT!H$2:H$327,MATCH($R$2&amp;$R$1&amp;$B23,Data_CT!$B$2:$B$327&amp;Data_CT!$A$2:$A$327&amp;Data_CT!$F$2:$F$327,0)),"")</f>
        <v>1352546000</v>
      </c>
      <c r="E23" s="348" cm="1">
        <f t="array" ref="E23">IFERROR(INDEX(Data_CT!I$2:I$327,MATCH($R$2&amp;$R$1&amp;$B23,Data_CT!$B$2:$B$327&amp;Data_CT!$A$2:$A$327&amp;Data_CT!$F$2:$F$327,0)),"")</f>
        <v>1300000000</v>
      </c>
      <c r="F23" s="371" cm="1">
        <f t="array" ref="F23">IFERROR(INDEX(Data_CT!J$2:J$327,MATCH($R$2&amp;$R$1&amp;$B23,Data_CT!$B$2:$B$327&amp;Data_CT!$A$2:$A$327&amp;Data_CT!$F$2:$F$327,0)),"")</f>
        <v>0</v>
      </c>
      <c r="G23" s="707" cm="1">
        <f t="array" ref="G23">IFERROR(INDEX(Data_CT!K$2:K$327,MATCH($R$2&amp;$R$1&amp;$B23,Data_CT!$B$2:$B$327&amp;Data_CT!$A$2:$A$327&amp;Data_CT!$F$2:$F$327,0)),"")</f>
        <v>0</v>
      </c>
      <c r="H23" s="348" cm="1">
        <f t="array" ref="H23">IFERROR(INDEX(Data_CT!L$2:L$327,MATCH($R$2&amp;$R$1&amp;$B23,Data_CT!$B$2:$B$327&amp;Data_CT!$A$2:$A$327&amp;Data_CT!$F$2:$F$327,0)),"")</f>
        <v>0</v>
      </c>
      <c r="I23" s="356" cm="1">
        <f t="array" ref="I23">IFERROR(INDEX(Data_CT!M$2:M$327,MATCH($R$2&amp;$R$1&amp;$B23,Data_CT!$B$2:$B$327&amp;Data_CT!$A$2:$A$327&amp;Data_CT!$F$2:$F$327,0)),"")</f>
        <v>0</v>
      </c>
      <c r="J23" s="701" cm="1">
        <f t="array" ref="J23">IFERROR(INDEX(Data_CT!N$2:N$327,MATCH($R$2&amp;$R$1&amp;$B23,Data_CT!$B$2:$B$327&amp;Data_CT!$A$2:$A$327&amp;Data_CT!$F$2:$F$327,0)),"")</f>
        <v>0</v>
      </c>
      <c r="K23" s="360" cm="1">
        <f t="array" ref="K23">IFERROR(INDEX(Data_CT!O$2:O$327,MATCH($R$2&amp;$R$1&amp;$B23,Data_CT!$B$2:$B$327&amp;Data_CT!$A$2:$A$327&amp;Data_CT!$F$2:$F$327,0)),"")</f>
        <v>0</v>
      </c>
      <c r="L23" s="341"/>
      <c r="M23" s="361" t="str" cm="1">
        <f t="array" ref="M23">IFERROR(INDEX(Data_CT!P$2:P$327,MATCH($R$2&amp;$R$1&amp;$B23,Data_CT!$B$2:$B$327&amp;Data_CT!$A$2:$A$327&amp;Data_CT!$F$2:$F$327,0)),"")</f>
        <v/>
      </c>
      <c r="N23" s="352" t="str" cm="1">
        <f t="array" ref="N23">IFERROR(INDEX(Data_CT!Q$2:Q$327,MATCH($R$2&amp;$R$1&amp;$B23,Data_CT!$B$2:$B$327&amp;Data_CT!$A$2:$A$327&amp;Data_CT!$F$2:$F$327,0)),"")</f>
        <v>Xong khung BTCT</v>
      </c>
      <c r="O23" s="716"/>
      <c r="P23" s="616" t="str" cm="1">
        <f t="array" ref="P23">IFERROR(INDEX(Data_CT!R$2:R$327,MATCH($R$2&amp;$R$1&amp;$B23,Data_CT!$B$2:$B$327&amp;Data_CT!$A$2:$A$327&amp;Data_CT!$F$2:$F$327,0)),"")</f>
        <v>Xong khung BTCT</v>
      </c>
      <c r="Q23" s="617" t="s">
        <v>238</v>
      </c>
      <c r="R23" s="306"/>
      <c r="S23" s="306"/>
      <c r="T23" s="306"/>
      <c r="U23" s="306"/>
      <c r="V23" s="306"/>
    </row>
    <row r="24" spans="1:22" ht="15.75">
      <c r="A24" s="397">
        <v>6</v>
      </c>
      <c r="B24" s="364" t="s">
        <v>39</v>
      </c>
      <c r="C24" s="348" cm="1">
        <f t="array" ref="C24">IFERROR(INDEX(Data_CT!G$2:G$327,MATCH($R$2&amp;$R$1&amp;$B24,Data_CT!$B$2:$B$327&amp;Data_CT!$A$2:$A$327&amp;Data_CT!$F$2:$F$327,0)),"")</f>
        <v>1221751000</v>
      </c>
      <c r="D24" s="359" cm="1">
        <f t="array" ref="D24">IFERROR(INDEX(Data_CT!H$2:H$327,MATCH($R$2&amp;$R$1&amp;$B24,Data_CT!$B$2:$B$327&amp;Data_CT!$A$2:$A$327&amp;Data_CT!$F$2:$F$327,0)),"")</f>
        <v>1221751000</v>
      </c>
      <c r="E24" s="348" cm="1">
        <f t="array" ref="E24">IFERROR(INDEX(Data_CT!I$2:I$327,MATCH($R$2&amp;$R$1&amp;$B24,Data_CT!$B$2:$B$327&amp;Data_CT!$A$2:$A$327&amp;Data_CT!$F$2:$F$327,0)),"")</f>
        <v>1100000000</v>
      </c>
      <c r="F24" s="348" cm="1">
        <f t="array" ref="F24">IFERROR(INDEX(Data_CT!J$2:J$327,MATCH($R$2&amp;$R$1&amp;$B24,Data_CT!$B$2:$B$327&amp;Data_CT!$A$2:$A$327&amp;Data_CT!$F$2:$F$327,0)),"")</f>
        <v>0</v>
      </c>
      <c r="G24" s="502" cm="1">
        <f t="array" ref="G24">IFERROR(INDEX(Data_CT!K$2:K$327,MATCH($R$2&amp;$R$1&amp;$B24,Data_CT!$B$2:$B$327&amp;Data_CT!$A$2:$A$327&amp;Data_CT!$F$2:$F$327,0)),"")</f>
        <v>0</v>
      </c>
      <c r="H24" s="348" cm="1">
        <f t="array" ref="H24">IFERROR(INDEX(Data_CT!L$2:L$327,MATCH($R$2&amp;$R$1&amp;$B24,Data_CT!$B$2:$B$327&amp;Data_CT!$A$2:$A$327&amp;Data_CT!$F$2:$F$327,0)),"")</f>
        <v>200000000</v>
      </c>
      <c r="I24" s="356" cm="1">
        <f t="array" ref="I24">IFERROR(INDEX(Data_CT!M$2:M$327,MATCH($R$2&amp;$R$1&amp;$B24,Data_CT!$B$2:$B$327&amp;Data_CT!$A$2:$A$327&amp;Data_CT!$F$2:$F$327,0)),"")</f>
        <v>0</v>
      </c>
      <c r="J24" s="662" cm="1">
        <f t="array" ref="J24">IFERROR(INDEX(Data_CT!N$2:N$327,MATCH($R$2&amp;$R$1&amp;$B24,Data_CT!$B$2:$B$327&amp;Data_CT!$A$2:$A$327&amp;Data_CT!$F$2:$F$327,0)),"")</f>
        <v>56776852</v>
      </c>
      <c r="K24" s="360" cm="1">
        <f t="array" ref="K24">IFERROR(INDEX(Data_CT!O$2:O$327,MATCH($R$2&amp;$R$1&amp;$B24,Data_CT!$B$2:$B$327&amp;Data_CT!$A$2:$A$327&amp;Data_CT!$F$2:$F$327,0)),"")</f>
        <v>0</v>
      </c>
      <c r="L24" s="341"/>
      <c r="M24" s="361" t="str" cm="1">
        <f t="array" ref="M24">IFERROR(INDEX(Data_CT!P$2:P$327,MATCH($R$2&amp;$R$1&amp;$B24,Data_CT!$B$2:$B$327&amp;Data_CT!$A$2:$A$327&amp;Data_CT!$F$2:$F$327,0)),"")</f>
        <v/>
      </c>
      <c r="N24" s="352" t="str" cm="1">
        <f t="array" ref="N24">IFERROR(INDEX(Data_CT!Q$2:Q$327,MATCH($R$2&amp;$R$1&amp;$B24,Data_CT!$B$2:$B$327&amp;Data_CT!$A$2:$A$327&amp;Data_CT!$F$2:$F$327,0)),"")</f>
        <v>Xong khung BTCT</v>
      </c>
      <c r="O24" s="716"/>
      <c r="P24" s="618" t="str" cm="1">
        <f t="array" ref="P24">IFERROR(INDEX(Data_CT!R$2:R$327,MATCH($R$2&amp;$R$1&amp;$B24,Data_CT!$B$2:$B$327&amp;Data_CT!$A$2:$A$327&amp;Data_CT!$F$2:$F$327,0)),"")</f>
        <v>Xong khung BTCT</v>
      </c>
      <c r="Q24" s="4"/>
      <c r="R24" s="306"/>
      <c r="S24" s="306"/>
      <c r="T24" s="306"/>
      <c r="U24" s="306"/>
      <c r="V24" s="306"/>
    </row>
    <row r="25" spans="1:22" ht="23.25" customHeight="1">
      <c r="A25" s="397">
        <v>7</v>
      </c>
      <c r="B25" s="364" t="s">
        <v>40</v>
      </c>
      <c r="C25" s="348" cm="1">
        <f t="array" ref="C25">IFERROR(INDEX(Data_CT!G$2:G$327,MATCH($R$2&amp;$R$1&amp;$B25,Data_CT!$B$2:$B$327&amp;Data_CT!$A$2:$A$327&amp;Data_CT!$F$2:$F$327,0)),"")</f>
        <v>1195530000</v>
      </c>
      <c r="D25" s="359" cm="1">
        <f t="array" ref="D25">IFERROR(INDEX(Data_CT!H$2:H$327,MATCH($R$2&amp;$R$1&amp;$B25,Data_CT!$B$2:$B$327&amp;Data_CT!$A$2:$A$327&amp;Data_CT!$F$2:$F$327,0)),"")</f>
        <v>1195530000</v>
      </c>
      <c r="E25" s="348" cm="1">
        <f t="array" ref="E25">IFERROR(INDEX(Data_CT!I$2:I$327,MATCH($R$2&amp;$R$1&amp;$B25,Data_CT!$B$2:$B$327&amp;Data_CT!$A$2:$A$327&amp;Data_CT!$F$2:$F$327,0)),"")</f>
        <v>1195530000</v>
      </c>
      <c r="F25" s="354" cm="1">
        <f t="array" ref="F25">IFERROR(INDEX(Data_CT!J$2:J$327,MATCH($R$2&amp;$R$1&amp;$B25,Data_CT!$B$2:$B$327&amp;Data_CT!$A$2:$A$327&amp;Data_CT!$F$2:$F$327,0)),"")</f>
        <v>0</v>
      </c>
      <c r="G25" s="499" cm="1">
        <f t="array" ref="G25">IFERROR(INDEX(Data_CT!K$2:K$327,MATCH($R$2&amp;$R$1&amp;$B25,Data_CT!$B$2:$B$327&amp;Data_CT!$A$2:$A$327&amp;Data_CT!$F$2:$F$327,0)),"")</f>
        <v>0</v>
      </c>
      <c r="H25" s="348" cm="1">
        <f t="array" ref="H25">IFERROR(INDEX(Data_CT!L$2:L$327,MATCH($R$2&amp;$R$1&amp;$B25,Data_CT!$B$2:$B$327&amp;Data_CT!$A$2:$A$327&amp;Data_CT!$F$2:$F$327,0)),"")</f>
        <v>0</v>
      </c>
      <c r="I25" s="356" cm="1">
        <f t="array" ref="I25">IFERROR(INDEX(Data_CT!M$2:M$327,MATCH($R$2&amp;$R$1&amp;$B25,Data_CT!$B$2:$B$327&amp;Data_CT!$A$2:$A$327&amp;Data_CT!$F$2:$F$327,0)),"")</f>
        <v>0</v>
      </c>
      <c r="J25" s="646" cm="1">
        <f t="array" ref="J25">IFERROR(INDEX(Data_CT!N$2:N$327,MATCH($R$2&amp;$R$1&amp;$B25,Data_CT!$B$2:$B$327&amp;Data_CT!$A$2:$A$327&amp;Data_CT!$F$2:$F$327,0)),"")</f>
        <v>141848148.148148</v>
      </c>
      <c r="K25" s="360" cm="1">
        <f t="array" ref="K25">IFERROR(INDEX(Data_CT!O$2:O$327,MATCH($R$2&amp;$R$1&amp;$B25,Data_CT!$B$2:$B$327&amp;Data_CT!$A$2:$A$327&amp;Data_CT!$F$2:$F$327,0)),"")</f>
        <v>141848544</v>
      </c>
      <c r="L25" s="341"/>
      <c r="M25" s="361" cm="1">
        <f t="array" ref="M25">IFERROR(INDEX(Data_CT!P$2:P$327,MATCH($R$2&amp;$R$1&amp;$B25,Data_CT!$B$2:$B$327&amp;Data_CT!$A$2:$A$327&amp;Data_CT!$F$2:$F$327,0)),"")</f>
        <v>1195530000</v>
      </c>
      <c r="N25" s="365" cm="1">
        <f t="array" ref="N25">IFERROR(INDEX(Data_CT!Q$2:Q$327,MATCH($R$2&amp;$R$1&amp;$B25,Data_CT!$B$2:$B$327&amp;Data_CT!$A$2:$A$327&amp;Data_CT!$F$2:$F$327,0)),"")</f>
        <v>0</v>
      </c>
      <c r="O25" s="716"/>
      <c r="P25" s="613" cm="1">
        <f t="array" ref="P25">IFERROR(INDEX(Data_CT!R$2:R$327,MATCH($R$2&amp;$R$1&amp;$B25,Data_CT!$B$2:$B$327&amp;Data_CT!$A$2:$A$327&amp;Data_CT!$F$2:$F$327,0)),"")</f>
        <v>0</v>
      </c>
      <c r="Q25" s="4"/>
      <c r="R25" s="306"/>
      <c r="S25" s="306"/>
      <c r="T25" s="306"/>
      <c r="U25" s="306"/>
      <c r="V25" s="306"/>
    </row>
    <row r="26" spans="1:22" ht="15.75">
      <c r="A26" s="397">
        <v>8</v>
      </c>
      <c r="B26" s="364" t="s">
        <v>41</v>
      </c>
      <c r="C26" s="348" cm="1">
        <f t="array" ref="C26">IFERROR(INDEX(Data_CT!G$2:G$327,MATCH($R$2&amp;$R$1&amp;$B26,Data_CT!$B$2:$B$327&amp;Data_CT!$A$2:$A$327&amp;Data_CT!$F$2:$F$327,0)),"")</f>
        <v>1487132000</v>
      </c>
      <c r="D26" s="359" cm="1">
        <f t="array" ref="D26">IFERROR(INDEX(Data_CT!H$2:H$327,MATCH($R$2&amp;$R$1&amp;$B26,Data_CT!$B$2:$B$327&amp;Data_CT!$A$2:$A$327&amp;Data_CT!$F$2:$F$327,0)),"")</f>
        <v>1487132000</v>
      </c>
      <c r="E26" s="348" cm="1">
        <f t="array" ref="E26">IFERROR(INDEX(Data_CT!I$2:I$327,MATCH($R$2&amp;$R$1&amp;$B26,Data_CT!$B$2:$B$327&amp;Data_CT!$A$2:$A$327&amp;Data_CT!$F$2:$F$327,0)),"")</f>
        <v>1150000000</v>
      </c>
      <c r="F26" s="348" cm="1">
        <f t="array" ref="F26">IFERROR(INDEX(Data_CT!J$2:J$327,MATCH($R$2&amp;$R$1&amp;$B26,Data_CT!$B$2:$B$327&amp;Data_CT!$A$2:$A$327&amp;Data_CT!$F$2:$F$327,0)),"")</f>
        <v>0</v>
      </c>
      <c r="G26" s="492" cm="1">
        <f t="array" ref="G26">IFERROR(INDEX(Data_CT!K$2:K$327,MATCH($R$2&amp;$R$1&amp;$B26,Data_CT!$B$2:$B$327&amp;Data_CT!$A$2:$A$327&amp;Data_CT!$F$2:$F$327,0)),"")</f>
        <v>0</v>
      </c>
      <c r="H26" s="348" cm="1">
        <f t="array" ref="H26">IFERROR(INDEX(Data_CT!L$2:L$327,MATCH($R$2&amp;$R$1&amp;$B26,Data_CT!$B$2:$B$327&amp;Data_CT!$A$2:$A$327&amp;Data_CT!$F$2:$F$327,0)),"")</f>
        <v>0</v>
      </c>
      <c r="I26" s="356" cm="1">
        <f t="array" ref="I26">IFERROR(INDEX(Data_CT!M$2:M$327,MATCH($R$2&amp;$R$1&amp;$B26,Data_CT!$B$2:$B$327&amp;Data_CT!$A$2:$A$327&amp;Data_CT!$F$2:$F$327,0)),"")</f>
        <v>0</v>
      </c>
      <c r="J26" s="506" cm="1">
        <f t="array" ref="J26">IFERROR(INDEX(Data_CT!N$2:N$327,MATCH($R$2&amp;$R$1&amp;$B26,Data_CT!$B$2:$B$327&amp;Data_CT!$A$2:$A$327&amp;Data_CT!$F$2:$F$327,0)),"")</f>
        <v>99454630</v>
      </c>
      <c r="K26" s="360" cm="1">
        <f t="array" ref="K26">IFERROR(INDEX(Data_CT!O$2:O$327,MATCH($R$2&amp;$R$1&amp;$B26,Data_CT!$B$2:$B$327&amp;Data_CT!$A$2:$A$327&amp;Data_CT!$F$2:$F$327,0)),"")</f>
        <v>99454630</v>
      </c>
      <c r="L26" s="341"/>
      <c r="M26" s="361" t="str" cm="1">
        <f t="array" ref="M26">IFERROR(INDEX(Data_CT!P$2:P$327,MATCH($R$2&amp;$R$1&amp;$B26,Data_CT!$B$2:$B$327&amp;Data_CT!$A$2:$A$327&amp;Data_CT!$F$2:$F$327,0)),"")</f>
        <v/>
      </c>
      <c r="N26" s="352" t="str" cm="1">
        <f t="array" ref="N26">IFERROR(INDEX(Data_CT!Q$2:Q$327,MATCH($R$2&amp;$R$1&amp;$B26,Data_CT!$B$2:$B$327&amp;Data_CT!$A$2:$A$327&amp;Data_CT!$F$2:$F$327,0)),"")</f>
        <v>Xong khung BTCT</v>
      </c>
      <c r="O26" s="716"/>
      <c r="P26" s="618" t="str" cm="1">
        <f t="array" ref="P26">IFERROR(INDEX(Data_CT!R$2:R$327,MATCH($R$2&amp;$R$1&amp;$B26,Data_CT!$B$2:$B$327&amp;Data_CT!$A$2:$A$327&amp;Data_CT!$F$2:$F$327,0)),"")</f>
        <v>Xong khung BTCT</v>
      </c>
      <c r="Q26" s="4"/>
      <c r="R26" s="306"/>
      <c r="S26" s="306"/>
      <c r="T26" s="306"/>
      <c r="U26" s="306"/>
      <c r="V26" s="306"/>
    </row>
    <row r="27" spans="1:22" ht="15.75">
      <c r="A27" s="397">
        <v>9</v>
      </c>
      <c r="B27" s="364" t="s">
        <v>43</v>
      </c>
      <c r="C27" s="348" cm="1">
        <f t="array" ref="C27">IFERROR(INDEX(Data_CT!G$2:G$327,MATCH($R$2&amp;$R$1&amp;$B27,Data_CT!$B$2:$B$327&amp;Data_CT!$A$2:$A$327&amp;Data_CT!$F$2:$F$327,0)),"")</f>
        <v>1590793000</v>
      </c>
      <c r="D27" s="359" cm="1">
        <f t="array" ref="D27">IFERROR(INDEX(Data_CT!H$2:H$327,MATCH($R$2&amp;$R$1&amp;$B27,Data_CT!$B$2:$B$327&amp;Data_CT!$A$2:$A$327&amp;Data_CT!$F$2:$F$327,0)),"")</f>
        <v>520020000</v>
      </c>
      <c r="E27" s="348" cm="1">
        <f t="array" ref="E27">IFERROR(INDEX(Data_CT!I$2:I$327,MATCH($R$2&amp;$R$1&amp;$B27,Data_CT!$B$2:$B$327&amp;Data_CT!$A$2:$A$327&amp;Data_CT!$F$2:$F$327,0)),"")</f>
        <v>400000000</v>
      </c>
      <c r="F27" s="354" cm="1">
        <f t="array" ref="F27">IFERROR(INDEX(Data_CT!J$2:J$327,MATCH($R$2&amp;$R$1&amp;$B27,Data_CT!$B$2:$B$327&amp;Data_CT!$A$2:$A$327&amp;Data_CT!$F$2:$F$327,0)),"")</f>
        <v>0</v>
      </c>
      <c r="G27" s="492" cm="1">
        <f t="array" ref="G27">IFERROR(INDEX(Data_CT!K$2:K$327,MATCH($R$2&amp;$R$1&amp;$B27,Data_CT!$B$2:$B$327&amp;Data_CT!$A$2:$A$327&amp;Data_CT!$F$2:$F$327,0)),"")</f>
        <v>0</v>
      </c>
      <c r="H27" s="348" cm="1">
        <f t="array" ref="H27">IFERROR(INDEX(Data_CT!L$2:L$327,MATCH($R$2&amp;$R$1&amp;$B27,Data_CT!$B$2:$B$327&amp;Data_CT!$A$2:$A$327&amp;Data_CT!$F$2:$F$327,0)),"")</f>
        <v>0</v>
      </c>
      <c r="I27" s="356" cm="1">
        <f t="array" ref="I27">IFERROR(INDEX(Data_CT!M$2:M$327,MATCH($R$2&amp;$R$1&amp;$B27,Data_CT!$B$2:$B$327&amp;Data_CT!$A$2:$A$327&amp;Data_CT!$F$2:$F$327,0)),"")</f>
        <v>0</v>
      </c>
      <c r="J27" s="503" cm="1">
        <f t="array" ref="J27">IFERROR(INDEX(Data_CT!N$2:N$327,MATCH($R$2&amp;$R$1&amp;$B27,Data_CT!$B$2:$B$327&amp;Data_CT!$A$2:$A$327&amp;Data_CT!$F$2:$F$327,0)),"")</f>
        <v>0</v>
      </c>
      <c r="K27" s="360" cm="1">
        <f t="array" ref="K27">IFERROR(INDEX(Data_CT!O$2:O$327,MATCH($R$2&amp;$R$1&amp;$B27,Data_CT!$B$2:$B$327&amp;Data_CT!$A$2:$A$327&amp;Data_CT!$F$2:$F$327,0)),"")</f>
        <v>0</v>
      </c>
      <c r="L27" s="341"/>
      <c r="M27" s="361" t="str" cm="1">
        <f t="array" ref="M27">IFERROR(INDEX(Data_CT!P$2:P$327,MATCH($R$2&amp;$R$1&amp;$B27,Data_CT!$B$2:$B$327&amp;Data_CT!$A$2:$A$327&amp;Data_CT!$F$2:$F$327,0)),"")</f>
        <v/>
      </c>
      <c r="N27" s="365" cm="1">
        <f t="array" ref="N27">IFERROR(INDEX(Data_CT!Q$2:Q$327,MATCH($R$2&amp;$R$1&amp;$B27,Data_CT!$B$2:$B$327&amp;Data_CT!$A$2:$A$327&amp;Data_CT!$F$2:$F$327,0)),"")</f>
        <v>0</v>
      </c>
      <c r="O27" s="716"/>
      <c r="P27" s="613" cm="1">
        <f t="array" ref="P27">IFERROR(INDEX(Data_CT!R$2:R$327,MATCH($R$2&amp;$R$1&amp;$B27,Data_CT!$B$2:$B$327&amp;Data_CT!$A$2:$A$327&amp;Data_CT!$F$2:$F$327,0)),"")</f>
        <v>0</v>
      </c>
      <c r="Q27" s="4"/>
      <c r="R27" s="306"/>
      <c r="S27" s="306"/>
      <c r="T27" s="306"/>
      <c r="U27" s="306"/>
      <c r="V27" s="306"/>
    </row>
    <row r="28" spans="1:22" ht="15.75">
      <c r="A28" s="397">
        <v>10</v>
      </c>
      <c r="B28" s="364" t="s">
        <v>45</v>
      </c>
      <c r="C28" s="348" cm="1">
        <f t="array" ref="C28">IFERROR(INDEX(Data_CT!G$2:G$327,MATCH($R$2&amp;$R$1&amp;$B28,Data_CT!$B$2:$B$327&amp;Data_CT!$A$2:$A$327&amp;Data_CT!$F$2:$F$327,0)),"")</f>
        <v>1386198000</v>
      </c>
      <c r="D28" s="359" cm="1">
        <f t="array" ref="D28">IFERROR(INDEX(Data_CT!H$2:H$327,MATCH($R$2&amp;$R$1&amp;$B28,Data_CT!$B$2:$B$327&amp;Data_CT!$A$2:$A$327&amp;Data_CT!$F$2:$F$327,0)),"")</f>
        <v>220603680</v>
      </c>
      <c r="E28" s="348" cm="1">
        <f t="array" ref="E28">IFERROR(INDEX(Data_CT!I$2:I$327,MATCH($R$2&amp;$R$1&amp;$B28,Data_CT!$B$2:$B$327&amp;Data_CT!$A$2:$A$327&amp;Data_CT!$F$2:$F$327,0)),"")</f>
        <v>200000000</v>
      </c>
      <c r="F28" s="354" cm="1">
        <f t="array" ref="F28">IFERROR(INDEX(Data_CT!J$2:J$327,MATCH($R$2&amp;$R$1&amp;$B28,Data_CT!$B$2:$B$327&amp;Data_CT!$A$2:$A$327&amp;Data_CT!$F$2:$F$327,0)),"")</f>
        <v>0</v>
      </c>
      <c r="G28" s="492" cm="1">
        <f t="array" ref="G28">IFERROR(INDEX(Data_CT!K$2:K$327,MATCH($R$2&amp;$R$1&amp;$B28,Data_CT!$B$2:$B$327&amp;Data_CT!$A$2:$A$327&amp;Data_CT!$F$2:$F$327,0)),"")</f>
        <v>0</v>
      </c>
      <c r="H28" s="348" cm="1">
        <f t="array" ref="H28">IFERROR(INDEX(Data_CT!L$2:L$327,MATCH($R$2&amp;$R$1&amp;$B28,Data_CT!$B$2:$B$327&amp;Data_CT!$A$2:$A$327&amp;Data_CT!$F$2:$F$327,0)),"")</f>
        <v>0</v>
      </c>
      <c r="I28" s="356" cm="1">
        <f t="array" ref="I28">IFERROR(INDEX(Data_CT!M$2:M$327,MATCH($R$2&amp;$R$1&amp;$B28,Data_CT!$B$2:$B$327&amp;Data_CT!$A$2:$A$327&amp;Data_CT!$F$2:$F$327,0)),"")</f>
        <v>0</v>
      </c>
      <c r="J28" s="503" cm="1">
        <f t="array" ref="J28">IFERROR(INDEX(Data_CT!N$2:N$327,MATCH($R$2&amp;$R$1&amp;$B28,Data_CT!$B$2:$B$327&amp;Data_CT!$A$2:$A$327&amp;Data_CT!$F$2:$F$327,0)),"")</f>
        <v>0</v>
      </c>
      <c r="K28" s="360" cm="1">
        <f t="array" ref="K28">IFERROR(INDEX(Data_CT!O$2:O$327,MATCH($R$2&amp;$R$1&amp;$B28,Data_CT!$B$2:$B$327&amp;Data_CT!$A$2:$A$327&amp;Data_CT!$F$2:$F$327,0)),"")</f>
        <v>0</v>
      </c>
      <c r="L28" s="341"/>
      <c r="M28" s="361" t="str" cm="1">
        <f t="array" ref="M28">IFERROR(INDEX(Data_CT!P$2:P$327,MATCH($R$2&amp;$R$1&amp;$B28,Data_CT!$B$2:$B$327&amp;Data_CT!$A$2:$A$327&amp;Data_CT!$F$2:$F$327,0)),"")</f>
        <v/>
      </c>
      <c r="N28" s="368" t="str" cm="1">
        <f t="array" ref="N28">IFERROR(INDEX(Data_CT!Q$2:Q$327,MATCH($R$2&amp;$R$1&amp;$B28,Data_CT!$B$2:$B$327&amp;Data_CT!$A$2:$A$327&amp;Data_CT!$F$2:$F$327,0)),"")</f>
        <v>Mái tầng 1</v>
      </c>
      <c r="O28" s="716"/>
      <c r="P28" s="613" t="str" cm="1">
        <f t="array" ref="P28">IFERROR(INDEX(Data_CT!R$2:R$327,MATCH($R$2&amp;$R$1&amp;$B28,Data_CT!$B$2:$B$327&amp;Data_CT!$A$2:$A$327&amp;Data_CT!$F$2:$F$327,0)),"")</f>
        <v>Móng</v>
      </c>
      <c r="Q28" s="4"/>
      <c r="R28" s="306"/>
      <c r="S28" s="306"/>
      <c r="T28" s="306"/>
      <c r="U28" s="306"/>
      <c r="V28" s="306"/>
    </row>
    <row r="29" spans="1:22" ht="15.75">
      <c r="A29" s="397">
        <v>11</v>
      </c>
      <c r="B29" s="364" t="s">
        <v>46</v>
      </c>
      <c r="C29" s="359" cm="1">
        <f t="array" ref="C29">IFERROR(INDEX(Data_CT!G$2:G$327,MATCH($R$2&amp;$R$1&amp;$B29,Data_CT!$B$2:$B$327&amp;Data_CT!$A$2:$A$327&amp;Data_CT!$F$2:$F$327,0)),"")</f>
        <v>1151187000</v>
      </c>
      <c r="D29" s="359" cm="1">
        <f t="array" ref="D29">IFERROR(INDEX(Data_CT!H$2:H$327,MATCH($R$2&amp;$R$1&amp;$B29,Data_CT!$B$2:$B$327&amp;Data_CT!$A$2:$A$327&amp;Data_CT!$F$2:$F$327,0)),"")</f>
        <v>1151187000</v>
      </c>
      <c r="E29" s="348" cm="1">
        <f t="array" ref="E29">IFERROR(INDEX(Data_CT!I$2:I$327,MATCH($R$2&amp;$R$1&amp;$B29,Data_CT!$B$2:$B$327&amp;Data_CT!$A$2:$A$327&amp;Data_CT!$F$2:$F$327,0)),"")</f>
        <v>1151187000</v>
      </c>
      <c r="F29" s="354" cm="1">
        <f t="array" ref="F29">IFERROR(INDEX(Data_CT!J$2:J$327,MATCH($R$2&amp;$R$1&amp;$B29,Data_CT!$B$2:$B$327&amp;Data_CT!$A$2:$A$327&amp;Data_CT!$F$2:$F$327,0)),"")</f>
        <v>0</v>
      </c>
      <c r="G29" s="492" cm="1">
        <f t="array" ref="G29">IFERROR(INDEX(Data_CT!K$2:K$327,MATCH($R$2&amp;$R$1&amp;$B29,Data_CT!$B$2:$B$327&amp;Data_CT!$A$2:$A$327&amp;Data_CT!$F$2:$F$327,0)),"")</f>
        <v>0</v>
      </c>
      <c r="H29" s="348" cm="1">
        <f t="array" ref="H29">IFERROR(INDEX(Data_CT!L$2:L$327,MATCH($R$2&amp;$R$1&amp;$B29,Data_CT!$B$2:$B$327&amp;Data_CT!$A$2:$A$327&amp;Data_CT!$F$2:$F$327,0)),"")</f>
        <v>0</v>
      </c>
      <c r="I29" s="356" cm="1">
        <f t="array" ref="I29">IFERROR(INDEX(Data_CT!M$2:M$327,MATCH($R$2&amp;$R$1&amp;$B29,Data_CT!$B$2:$B$327&amp;Data_CT!$A$2:$A$327&amp;Data_CT!$F$2:$F$327,0)),"")</f>
        <v>0</v>
      </c>
      <c r="J29" s="506" cm="1">
        <f t="array" ref="J29">IFERROR(INDEX(Data_CT!N$2:N$327,MATCH($R$2&amp;$R$1&amp;$B29,Data_CT!$B$2:$B$327&amp;Data_CT!$A$2:$A$327&amp;Data_CT!$F$2:$F$327,0)),"")</f>
        <v>139475000</v>
      </c>
      <c r="K29" s="360" cm="1">
        <f t="array" ref="K29">IFERROR(INDEX(Data_CT!O$2:O$327,MATCH($R$2&amp;$R$1&amp;$B29,Data_CT!$B$2:$B$327&amp;Data_CT!$A$2:$A$327&amp;Data_CT!$F$2:$F$327,0)),"")</f>
        <v>139474971</v>
      </c>
      <c r="L29" s="341"/>
      <c r="M29" s="361" cm="1">
        <f t="array" ref="M29">IFERROR(INDEX(Data_CT!P$2:P$327,MATCH($R$2&amp;$R$1&amp;$B29,Data_CT!$B$2:$B$327&amp;Data_CT!$A$2:$A$327&amp;Data_CT!$F$2:$F$327,0)),"")</f>
        <v>1151187000</v>
      </c>
      <c r="N29" s="365" cm="1">
        <f t="array" ref="N29">IFERROR(INDEX(Data_CT!Q$2:Q$327,MATCH($R$2&amp;$R$1&amp;$B29,Data_CT!$B$2:$B$327&amp;Data_CT!$A$2:$A$327&amp;Data_CT!$F$2:$F$327,0)),"")</f>
        <v>0</v>
      </c>
      <c r="O29" s="716"/>
      <c r="P29" s="613" cm="1">
        <f t="array" ref="P29">IFERROR(INDEX(Data_CT!R$2:R$327,MATCH($R$2&amp;$R$1&amp;$B29,Data_CT!$B$2:$B$327&amp;Data_CT!$A$2:$A$327&amp;Data_CT!$F$2:$F$327,0)),"")</f>
        <v>0</v>
      </c>
      <c r="Q29" s="4"/>
      <c r="R29" s="306"/>
      <c r="S29" s="306"/>
      <c r="T29" s="306"/>
      <c r="U29" s="306"/>
      <c r="V29" s="306"/>
    </row>
    <row r="30" spans="1:22" ht="23.25" customHeight="1">
      <c r="A30" s="397">
        <v>12</v>
      </c>
      <c r="B30" s="364" t="s">
        <v>47</v>
      </c>
      <c r="C30" s="348" cm="1">
        <f t="array" ref="C30">IFERROR(INDEX(Data_CT!G$2:G$327,MATCH($R$2&amp;$R$1&amp;$B30,Data_CT!$B$2:$B$327&amp;Data_CT!$A$2:$A$327&amp;Data_CT!$F$2:$F$327,0)),"")</f>
        <v>1599758000</v>
      </c>
      <c r="D30" s="348" cm="1">
        <f t="array" ref="D30">IFERROR(INDEX(Data_CT!H$2:H$327,MATCH($R$2&amp;$R$1&amp;$B30,Data_CT!$B$2:$B$327&amp;Data_CT!$A$2:$A$327&amp;Data_CT!$F$2:$F$327,0)),"")</f>
        <v>1599758000</v>
      </c>
      <c r="E30" s="348" cm="1">
        <f t="array" ref="E30">IFERROR(INDEX(Data_CT!I$2:I$327,MATCH($R$2&amp;$R$1&amp;$B30,Data_CT!$B$2:$B$327&amp;Data_CT!$A$2:$A$327&amp;Data_CT!$F$2:$F$327,0)),"")</f>
        <v>1599758000</v>
      </c>
      <c r="F30" s="354" cm="1">
        <f t="array" ref="F30">IFERROR(INDEX(Data_CT!J$2:J$327,MATCH($R$2&amp;$R$1&amp;$B30,Data_CT!$B$2:$B$327&amp;Data_CT!$A$2:$A$327&amp;Data_CT!$F$2:$F$327,0)),"")</f>
        <v>0</v>
      </c>
      <c r="G30" s="491" cm="1">
        <f t="array" ref="G30">IFERROR(INDEX(Data_CT!K$2:K$327,MATCH($R$2&amp;$R$1&amp;$B30,Data_CT!$B$2:$B$327&amp;Data_CT!$A$2:$A$327&amp;Data_CT!$F$2:$F$327,0)),"")</f>
        <v>0</v>
      </c>
      <c r="H30" s="348" cm="1">
        <f t="array" ref="H30">IFERROR(INDEX(Data_CT!L$2:L$327,MATCH($R$2&amp;$R$1&amp;$B30,Data_CT!$B$2:$B$327&amp;Data_CT!$A$2:$A$327&amp;Data_CT!$F$2:$F$327,0)),"")</f>
        <v>0</v>
      </c>
      <c r="I30" s="356" cm="1">
        <f t="array" ref="I30">IFERROR(INDEX(Data_CT!M$2:M$327,MATCH($R$2&amp;$R$1&amp;$B30,Data_CT!$B$2:$B$327&amp;Data_CT!$A$2:$A$327&amp;Data_CT!$F$2:$F$327,0)),"")</f>
        <v>0</v>
      </c>
      <c r="J30" s="503" cm="1">
        <f t="array" ref="J30">IFERROR(INDEX(Data_CT!N$2:N$327,MATCH($R$2&amp;$R$1&amp;$B30,Data_CT!$B$2:$B$327&amp;Data_CT!$A$2:$A$327&amp;Data_CT!$F$2:$F$327,0)),"")</f>
        <v>0</v>
      </c>
      <c r="K30" s="360" cm="1">
        <f t="array" ref="K30">IFERROR(INDEX(Data_CT!O$2:O$327,MATCH($R$2&amp;$R$1&amp;$B30,Data_CT!$B$2:$B$327&amp;Data_CT!$A$2:$A$327&amp;Data_CT!$F$2:$F$327,0)),"")</f>
        <v>135344191</v>
      </c>
      <c r="L30" s="341"/>
      <c r="M30" s="361" cm="1">
        <f t="array" ref="M30">IFERROR(INDEX(Data_CT!P$2:P$327,MATCH($R$2&amp;$R$1&amp;$B30,Data_CT!$B$2:$B$327&amp;Data_CT!$A$2:$A$327&amp;Data_CT!$F$2:$F$327,0)),"")</f>
        <v>1599758000</v>
      </c>
      <c r="N30" s="352" t="str" cm="1">
        <f t="array" ref="N30">IFERROR(INDEX(Data_CT!Q$2:Q$327,MATCH($R$2&amp;$R$1&amp;$B30,Data_CT!$B$2:$B$327&amp;Data_CT!$A$2:$A$327&amp;Data_CT!$F$2:$F$327,0)),"")</f>
        <v>Xong khung BTCT</v>
      </c>
      <c r="O30" s="716"/>
      <c r="P30" s="613" t="str" cm="1">
        <f t="array" ref="P30">IFERROR(INDEX(Data_CT!R$2:R$327,MATCH($R$2&amp;$R$1&amp;$B30,Data_CT!$B$2:$B$327&amp;Data_CT!$A$2:$A$327&amp;Data_CT!$F$2:$F$327,0)),"")</f>
        <v>Xong khung BTCT</v>
      </c>
      <c r="Q30" s="4"/>
      <c r="R30" s="306"/>
      <c r="S30" s="306"/>
      <c r="T30" s="306"/>
      <c r="U30" s="306"/>
      <c r="V30" s="306"/>
    </row>
    <row r="31" spans="1:22" ht="23.25" customHeight="1">
      <c r="A31" s="397">
        <v>13</v>
      </c>
      <c r="B31" s="364" t="s">
        <v>48</v>
      </c>
      <c r="C31" s="348" cm="1">
        <f t="array" ref="C31">IFERROR(INDEX(Data_CT!G$2:G$327,MATCH($R$2&amp;$R$1&amp;$B31,Data_CT!$B$2:$B$327&amp;Data_CT!$A$2:$A$327&amp;Data_CT!$F$2:$F$327,0)),"")</f>
        <v>1512938000</v>
      </c>
      <c r="D31" s="359" cm="1">
        <f t="array" ref="D31">IFERROR(INDEX(Data_CT!H$2:H$327,MATCH($R$2&amp;$R$1&amp;$B31,Data_CT!$B$2:$B$327&amp;Data_CT!$A$2:$A$327&amp;Data_CT!$F$2:$F$327,0)),"")</f>
        <v>1512938000</v>
      </c>
      <c r="E31" s="348" cm="1">
        <f t="array" ref="E31">IFERROR(INDEX(Data_CT!I$2:I$327,MATCH($R$2&amp;$R$1&amp;$B31,Data_CT!$B$2:$B$327&amp;Data_CT!$A$2:$A$327&amp;Data_CT!$F$2:$F$327,0)),"")</f>
        <v>1512938000</v>
      </c>
      <c r="F31" s="354" cm="1">
        <f t="array" ref="F31">IFERROR(INDEX(Data_CT!J$2:J$327,MATCH($R$2&amp;$R$1&amp;$B31,Data_CT!$B$2:$B$327&amp;Data_CT!$A$2:$A$327&amp;Data_CT!$F$2:$F$327,0)),"")</f>
        <v>0</v>
      </c>
      <c r="G31" s="492" cm="1">
        <f t="array" ref="G31">IFERROR(INDEX(Data_CT!K$2:K$327,MATCH($R$2&amp;$R$1&amp;$B31,Data_CT!$B$2:$B$327&amp;Data_CT!$A$2:$A$327&amp;Data_CT!$F$2:$F$327,0)),"")</f>
        <v>0</v>
      </c>
      <c r="H31" s="348" cm="1">
        <f t="array" ref="H31">IFERROR(INDEX(Data_CT!L$2:L$327,MATCH($R$2&amp;$R$1&amp;$B31,Data_CT!$B$2:$B$327&amp;Data_CT!$A$2:$A$327&amp;Data_CT!$F$2:$F$327,0)),"")</f>
        <v>0</v>
      </c>
      <c r="I31" s="356" cm="1">
        <f t="array" ref="I31">IFERROR(INDEX(Data_CT!M$2:M$327,MATCH($R$2&amp;$R$1&amp;$B31,Data_CT!$B$2:$B$327&amp;Data_CT!$A$2:$A$327&amp;Data_CT!$F$2:$F$327,0)),"")</f>
        <v>0</v>
      </c>
      <c r="J31" s="506" cm="1">
        <f t="array" ref="J31">IFERROR(INDEX(Data_CT!N$2:N$327,MATCH($R$2&amp;$R$1&amp;$B31,Data_CT!$B$2:$B$327&amp;Data_CT!$A$2:$A$327&amp;Data_CT!$F$2:$F$327,0)),"")</f>
        <v>145883333.33333299</v>
      </c>
      <c r="K31" s="360" cm="1">
        <f t="array" ref="K31">IFERROR(INDEX(Data_CT!O$2:O$327,MATCH($R$2&amp;$R$1&amp;$B31,Data_CT!$B$2:$B$327&amp;Data_CT!$A$2:$A$327&amp;Data_CT!$F$2:$F$327,0)),"")</f>
        <v>145883155</v>
      </c>
      <c r="L31" s="341"/>
      <c r="M31" s="361" cm="1">
        <f t="array" ref="M31">IFERROR(INDEX(Data_CT!P$2:P$327,MATCH($R$2&amp;$R$1&amp;$B31,Data_CT!$B$2:$B$327&amp;Data_CT!$A$2:$A$327&amp;Data_CT!$F$2:$F$327,0)),"")</f>
        <v>1512938000</v>
      </c>
      <c r="N31" s="365" cm="1">
        <f t="array" ref="N31">IFERROR(INDEX(Data_CT!Q$2:Q$327,MATCH($R$2&amp;$R$1&amp;$B31,Data_CT!$B$2:$B$327&amp;Data_CT!$A$2:$A$327&amp;Data_CT!$F$2:$F$327,0)),"")</f>
        <v>0</v>
      </c>
      <c r="O31" s="716"/>
      <c r="P31" s="613" cm="1">
        <f t="array" ref="P31">IFERROR(INDEX(Data_CT!R$2:R$327,MATCH($R$2&amp;$R$1&amp;$B31,Data_CT!$B$2:$B$327&amp;Data_CT!$A$2:$A$327&amp;Data_CT!$F$2:$F$327,0)),"")</f>
        <v>0</v>
      </c>
      <c r="Q31" s="4"/>
      <c r="R31" s="306"/>
      <c r="S31" s="306"/>
      <c r="T31" s="306"/>
      <c r="U31" s="306"/>
      <c r="V31" s="306"/>
    </row>
    <row r="32" spans="1:22" ht="23.25" customHeight="1">
      <c r="A32" s="397">
        <v>14</v>
      </c>
      <c r="B32" s="364" t="s">
        <v>49</v>
      </c>
      <c r="C32" s="348" cm="1">
        <f t="array" ref="C32">IFERROR(INDEX(Data_CT!G$2:G$327,MATCH($R$2&amp;$R$1&amp;$B32,Data_CT!$B$2:$B$327&amp;Data_CT!$A$2:$A$327&amp;Data_CT!$F$2:$F$327,0)),"")</f>
        <v>1593398000</v>
      </c>
      <c r="D32" s="359" cm="1">
        <f t="array" ref="D32">IFERROR(INDEX(Data_CT!H$2:H$327,MATCH($R$2&amp;$R$1&amp;$B32,Data_CT!$B$2:$B$327&amp;Data_CT!$A$2:$A$327&amp;Data_CT!$F$2:$F$327,0)),"")</f>
        <v>1593398000</v>
      </c>
      <c r="E32" s="348" cm="1">
        <f t="array" ref="E32">IFERROR(INDEX(Data_CT!I$2:I$327,MATCH($R$2&amp;$R$1&amp;$B32,Data_CT!$B$2:$B$327&amp;Data_CT!$A$2:$A$327&amp;Data_CT!$F$2:$F$327,0)),"")</f>
        <v>1593398000</v>
      </c>
      <c r="F32" s="354" cm="1">
        <f t="array" ref="F32">IFERROR(INDEX(Data_CT!J$2:J$327,MATCH($R$2&amp;$R$1&amp;$B32,Data_CT!$B$2:$B$327&amp;Data_CT!$A$2:$A$327&amp;Data_CT!$F$2:$F$327,0)),"")</f>
        <v>0</v>
      </c>
      <c r="G32" s="492" cm="1">
        <f t="array" ref="G32">IFERROR(INDEX(Data_CT!K$2:K$327,MATCH($R$2&amp;$R$1&amp;$B32,Data_CT!$B$2:$B$327&amp;Data_CT!$A$2:$A$327&amp;Data_CT!$F$2:$F$327,0)),"")</f>
        <v>0</v>
      </c>
      <c r="H32" s="348" cm="1">
        <f t="array" ref="H32">IFERROR(INDEX(Data_CT!L$2:L$327,MATCH($R$2&amp;$R$1&amp;$B32,Data_CT!$B$2:$B$327&amp;Data_CT!$A$2:$A$327&amp;Data_CT!$F$2:$F$327,0)),"")</f>
        <v>0</v>
      </c>
      <c r="I32" s="356" cm="1">
        <f t="array" ref="I32">IFERROR(INDEX(Data_CT!M$2:M$327,MATCH($R$2&amp;$R$1&amp;$B32,Data_CT!$B$2:$B$327&amp;Data_CT!$A$2:$A$327&amp;Data_CT!$F$2:$F$327,0)),"")</f>
        <v>0</v>
      </c>
      <c r="J32" s="550" cm="1">
        <f t="array" ref="J32">IFERROR(INDEX(Data_CT!N$2:N$327,MATCH($R$2&amp;$R$1&amp;$B32,Data_CT!$B$2:$B$327&amp;Data_CT!$A$2:$A$327&amp;Data_CT!$F$2:$F$327,0)),"")</f>
        <v>113004630</v>
      </c>
      <c r="K32" s="360" cm="1">
        <f t="array" ref="K32">IFERROR(INDEX(Data_CT!O$2:O$327,MATCH($R$2&amp;$R$1&amp;$B32,Data_CT!$B$2:$B$327&amp;Data_CT!$A$2:$A$327&amp;Data_CT!$F$2:$F$327,0)),"")</f>
        <v>113004411</v>
      </c>
      <c r="L32" s="341"/>
      <c r="M32" s="361" cm="1">
        <f t="array" ref="M32">IFERROR(INDEX(Data_CT!P$2:P$327,MATCH($R$2&amp;$R$1&amp;$B32,Data_CT!$B$2:$B$327&amp;Data_CT!$A$2:$A$327&amp;Data_CT!$F$2:$F$327,0)),"")</f>
        <v>1593398000</v>
      </c>
      <c r="N32" s="365" cm="1">
        <f t="array" ref="N32">IFERROR(INDEX(Data_CT!Q$2:Q$327,MATCH($R$2&amp;$R$1&amp;$B32,Data_CT!$B$2:$B$327&amp;Data_CT!$A$2:$A$327&amp;Data_CT!$F$2:$F$327,0)),"")</f>
        <v>0</v>
      </c>
      <c r="O32" s="716"/>
      <c r="P32" s="613" cm="1">
        <f t="array" ref="P32">IFERROR(INDEX(Data_CT!R$2:R$327,MATCH($R$2&amp;$R$1&amp;$B32,Data_CT!$B$2:$B$327&amp;Data_CT!$A$2:$A$327&amp;Data_CT!$F$2:$F$327,0)),"")</f>
        <v>0</v>
      </c>
      <c r="Q32" s="4"/>
      <c r="R32" s="306"/>
      <c r="S32" s="306"/>
      <c r="T32" s="306"/>
      <c r="U32" s="306"/>
      <c r="V32" s="306"/>
    </row>
    <row r="33" spans="1:22" ht="23.25" customHeight="1">
      <c r="A33" s="397">
        <v>15</v>
      </c>
      <c r="B33" s="364" t="s">
        <v>50</v>
      </c>
      <c r="C33" s="348" cm="1">
        <f t="array" ref="C33">IFERROR(INDEX(Data_CT!G$2:G$327,MATCH($R$2&amp;$R$1&amp;$B33,Data_CT!$B$2:$B$327&amp;Data_CT!$A$2:$A$327&amp;Data_CT!$F$2:$F$327,0)),"")</f>
        <v>1168758000</v>
      </c>
      <c r="D33" s="359" cm="1">
        <f t="array" ref="D33">IFERROR(INDEX(Data_CT!H$2:H$327,MATCH($R$2&amp;$R$1&amp;$B33,Data_CT!$B$2:$B$327&amp;Data_CT!$A$2:$A$327&amp;Data_CT!$F$2:$F$327,0)),"")</f>
        <v>1168758000</v>
      </c>
      <c r="E33" s="348" cm="1">
        <f t="array" ref="E33">IFERROR(INDEX(Data_CT!I$2:I$327,MATCH($R$2&amp;$R$1&amp;$B33,Data_CT!$B$2:$B$327&amp;Data_CT!$A$2:$A$327&amp;Data_CT!$F$2:$F$327,0)),"")</f>
        <v>300000000</v>
      </c>
      <c r="F33" s="354" cm="1">
        <f t="array" ref="F33">IFERROR(INDEX(Data_CT!J$2:J$327,MATCH($R$2&amp;$R$1&amp;$B33,Data_CT!$B$2:$B$327&amp;Data_CT!$A$2:$A$327&amp;Data_CT!$F$2:$F$327,0)),"")</f>
        <v>0</v>
      </c>
      <c r="G33" s="502" cm="1">
        <f t="array" ref="G33">IFERROR(INDEX(Data_CT!K$2:K$327,MATCH($R$2&amp;$R$1&amp;$B33,Data_CT!$B$2:$B$327&amp;Data_CT!$A$2:$A$327&amp;Data_CT!$F$2:$F$327,0)),"")</f>
        <v>0</v>
      </c>
      <c r="H33" s="348" cm="1">
        <f t="array" ref="H33">IFERROR(INDEX(Data_CT!L$2:L$327,MATCH($R$2&amp;$R$1&amp;$B33,Data_CT!$B$2:$B$327&amp;Data_CT!$A$2:$A$327&amp;Data_CT!$F$2:$F$327,0)),"")</f>
        <v>0</v>
      </c>
      <c r="I33" s="356" cm="1">
        <f t="array" ref="I33">IFERROR(INDEX(Data_CT!M$2:M$327,MATCH($R$2&amp;$R$1&amp;$B33,Data_CT!$B$2:$B$327&amp;Data_CT!$A$2:$A$327&amp;Data_CT!$F$2:$F$327,0)),"")</f>
        <v>0</v>
      </c>
      <c r="J33" s="701" cm="1">
        <f t="array" ref="J33">IFERROR(INDEX(Data_CT!N$2:N$327,MATCH($R$2&amp;$R$1&amp;$B33,Data_CT!$B$2:$B$327&amp;Data_CT!$A$2:$A$327&amp;Data_CT!$F$2:$F$327,0)),"")</f>
        <v>0</v>
      </c>
      <c r="K33" s="360" cm="1">
        <f t="array" ref="K33">IFERROR(INDEX(Data_CT!O$2:O$327,MATCH($R$2&amp;$R$1&amp;$B33,Data_CT!$B$2:$B$327&amp;Data_CT!$A$2:$A$327&amp;Data_CT!$F$2:$F$327,0)),"")</f>
        <v>0</v>
      </c>
      <c r="L33" s="341"/>
      <c r="M33" s="361" t="str" cm="1">
        <f t="array" ref="M33">IFERROR(INDEX(Data_CT!P$2:P$327,MATCH($R$2&amp;$R$1&amp;$B33,Data_CT!$B$2:$B$327&amp;Data_CT!$A$2:$A$327&amp;Data_CT!$F$2:$F$327,0)),"")</f>
        <v/>
      </c>
      <c r="N33" s="352" cm="1">
        <f t="array" ref="N33">IFERROR(INDEX(Data_CT!Q$2:Q$327,MATCH($R$2&amp;$R$1&amp;$B33,Data_CT!$B$2:$B$327&amp;Data_CT!$A$2:$A$327&amp;Data_CT!$F$2:$F$327,0)),"")</f>
        <v>0</v>
      </c>
      <c r="O33" s="716"/>
      <c r="P33" s="619" t="str" cm="1">
        <f t="array" ref="P33">IFERROR(INDEX(Data_CT!R$2:R$327,MATCH($R$2&amp;$R$1&amp;$B33,Data_CT!$B$2:$B$327&amp;Data_CT!$A$2:$A$327&amp;Data_CT!$F$2:$F$327,0)),"")</f>
        <v>Xong khung BTCT</v>
      </c>
      <c r="Q33" s="306"/>
      <c r="R33" s="306"/>
      <c r="S33" s="306"/>
      <c r="T33" s="306"/>
      <c r="U33" s="306"/>
      <c r="V33" s="306"/>
    </row>
    <row r="34" spans="1:22" ht="23.25" customHeight="1">
      <c r="A34" s="384" t="s">
        <v>51</v>
      </c>
      <c r="B34" s="364"/>
      <c r="C34" s="348"/>
      <c r="D34" s="359">
        <v>0</v>
      </c>
      <c r="E34" s="348">
        <v>0</v>
      </c>
      <c r="F34" s="354"/>
      <c r="G34" s="492"/>
      <c r="H34" s="348"/>
      <c r="I34" s="356"/>
      <c r="J34" s="692"/>
      <c r="K34" s="360"/>
      <c r="L34" s="341"/>
      <c r="M34" s="361"/>
      <c r="N34" s="362"/>
      <c r="O34" s="716"/>
      <c r="P34" s="363"/>
      <c r="Q34" s="4"/>
      <c r="R34" s="306"/>
      <c r="S34" s="306"/>
      <c r="T34" s="306"/>
      <c r="U34" s="306"/>
      <c r="V34" s="306"/>
    </row>
    <row r="35" spans="1:22" ht="23.25" customHeight="1">
      <c r="A35" s="397">
        <v>1</v>
      </c>
      <c r="B35" s="364" t="s">
        <v>52</v>
      </c>
      <c r="C35" s="348" cm="1">
        <f t="array" ref="C35">IFERROR(INDEX(Data_CT!G$2:G$327,MATCH($R$2&amp;$R$1&amp;$B35,Data_CT!$B$2:$B$327&amp;Data_CT!$A$2:$A$327&amp;Data_CT!$F$2:$F$327,0)),"")</f>
        <v>1566568000</v>
      </c>
      <c r="D35" s="359" cm="1">
        <f t="array" ref="D35">IFERROR(INDEX(Data_CT!H$2:H$327,MATCH($R$2&amp;$R$1&amp;$B35,Data_CT!$B$2:$B$327&amp;Data_CT!$A$2:$A$327&amp;Data_CT!$F$2:$F$327,0)),"")</f>
        <v>1566568000</v>
      </c>
      <c r="E35" s="348" cm="1">
        <f t="array" ref="E35">IFERROR(INDEX(Data_CT!I$2:I$327,MATCH($R$2&amp;$R$1&amp;$B35,Data_CT!$B$2:$B$327&amp;Data_CT!$A$2:$A$327&amp;Data_CT!$F$2:$F$327,0)),"")</f>
        <v>1566568000</v>
      </c>
      <c r="F35" s="354" cm="1">
        <f t="array" ref="F35">IFERROR(INDEX(Data_CT!J$2:J$327,MATCH($R$2&amp;$R$1&amp;$B35,Data_CT!$B$2:$B$327&amp;Data_CT!$A$2:$A$327&amp;Data_CT!$F$2:$F$327,0)),"")</f>
        <v>0</v>
      </c>
      <c r="G35" s="492" cm="1">
        <f t="array" ref="G35">IFERROR(INDEX(Data_CT!K$2:K$327,MATCH($R$2&amp;$R$1&amp;$B35,Data_CT!$B$2:$B$327&amp;Data_CT!$A$2:$A$327&amp;Data_CT!$F$2:$F$327,0)),"")</f>
        <v>0</v>
      </c>
      <c r="H35" s="348" cm="1">
        <f t="array" ref="H35">IFERROR(INDEX(Data_CT!L$2:L$327,MATCH($R$2&amp;$R$1&amp;$B35,Data_CT!$B$2:$B$327&amp;Data_CT!$A$2:$A$327&amp;Data_CT!$F$2:$F$327,0)),"")</f>
        <v>0</v>
      </c>
      <c r="I35" s="356" cm="1">
        <f t="array" ref="I35">IFERROR(INDEX(Data_CT!M$2:M$327,MATCH($R$2&amp;$R$1&amp;$B35,Data_CT!$B$2:$B$327&amp;Data_CT!$A$2:$A$327&amp;Data_CT!$F$2:$F$327,0)),"")</f>
        <v>0</v>
      </c>
      <c r="J35" s="359" cm="1">
        <f t="array" ref="J35">IFERROR(INDEX(Data_CT!N$2:N$327,MATCH($R$2&amp;$R$1&amp;$B35,Data_CT!$B$2:$B$327&amp;Data_CT!$A$2:$A$327&amp;Data_CT!$F$2:$F$327,0)),"")</f>
        <v>203928703.703704</v>
      </c>
      <c r="K35" s="360" cm="1">
        <f t="array" ref="K35">IFERROR(INDEX(Data_CT!O$2:O$327,MATCH($R$2&amp;$R$1&amp;$B35,Data_CT!$B$2:$B$327&amp;Data_CT!$A$2:$A$327&amp;Data_CT!$F$2:$F$327,0)),"")</f>
        <v>203928704</v>
      </c>
      <c r="L35" s="341"/>
      <c r="M35" s="361" cm="1">
        <f t="array" ref="M35">IFERROR(INDEX(Data_CT!P$2:P$327,MATCH($R$2&amp;$R$1&amp;$B35,Data_CT!$B$2:$B$327&amp;Data_CT!$A$2:$A$327&amp;Data_CT!$F$2:$F$327,0)),"")</f>
        <v>1566568000</v>
      </c>
      <c r="N35" s="369" cm="1">
        <f t="array" ref="N35">IFERROR(INDEX(Data_CT!Q$2:Q$327,MATCH($R$2&amp;$R$1&amp;$B35,Data_CT!$B$2:$B$327&amp;Data_CT!$A$2:$A$327&amp;Data_CT!$F$2:$F$327,0)),"")</f>
        <v>0</v>
      </c>
      <c r="O35" s="716"/>
      <c r="P35" s="370" cm="1">
        <f t="array" ref="P35">IFERROR(INDEX(Data_CT!R$2:R$327,MATCH($R$2&amp;$R$1&amp;$B35,Data_CT!$B$2:$B$327&amp;Data_CT!$A$2:$A$327&amp;Data_CT!$F$2:$F$327,0)),"")</f>
        <v>0</v>
      </c>
      <c r="Q35" s="4"/>
      <c r="R35" s="306"/>
      <c r="S35" s="306"/>
      <c r="T35" s="306"/>
      <c r="U35" s="306"/>
      <c r="V35" s="306"/>
    </row>
    <row r="36" spans="1:22" ht="15.75">
      <c r="A36" s="397">
        <v>2</v>
      </c>
      <c r="B36" s="364" t="s">
        <v>53</v>
      </c>
      <c r="C36" s="348" cm="1">
        <f t="array" ref="C36">IFERROR(INDEX(Data_CT!G$2:G$327,MATCH($R$2&amp;$R$1&amp;$B36,Data_CT!$B$2:$B$327&amp;Data_CT!$A$2:$A$327&amp;Data_CT!$F$2:$F$327,0)),"")</f>
        <v>1264042000</v>
      </c>
      <c r="D36" s="359" cm="1">
        <f t="array" ref="D36">IFERROR(INDEX(Data_CT!H$2:H$327,MATCH($R$2&amp;$R$1&amp;$B36,Data_CT!$B$2:$B$327&amp;Data_CT!$A$2:$A$327&amp;Data_CT!$F$2:$F$327,0)),"")</f>
        <v>620557920</v>
      </c>
      <c r="E36" s="348" cm="1">
        <f t="array" ref="E36">IFERROR(INDEX(Data_CT!I$2:I$327,MATCH($R$2&amp;$R$1&amp;$B36,Data_CT!$B$2:$B$327&amp;Data_CT!$A$2:$A$327&amp;Data_CT!$F$2:$F$327,0)),"")</f>
        <v>800000000</v>
      </c>
      <c r="F36" s="371" cm="1">
        <f t="array" ref="F36">IFERROR(INDEX(Data_CT!J$2:J$327,MATCH($R$2&amp;$R$1&amp;$B36,Data_CT!$B$2:$B$327&amp;Data_CT!$A$2:$A$327&amp;Data_CT!$F$2:$F$327,0)),"")</f>
        <v>0</v>
      </c>
      <c r="G36" s="707" cm="1">
        <f t="array" ref="G36">IFERROR(INDEX(Data_CT!K$2:K$327,MATCH($R$2&amp;$R$1&amp;$B36,Data_CT!$B$2:$B$327&amp;Data_CT!$A$2:$A$327&amp;Data_CT!$F$2:$F$327,0)),"")</f>
        <v>174384000</v>
      </c>
      <c r="H36" s="348" cm="1">
        <f t="array" ref="H36">IFERROR(INDEX(Data_CT!L$2:L$327,MATCH($R$2&amp;$R$1&amp;$B36,Data_CT!$B$2:$B$327&amp;Data_CT!$A$2:$A$327&amp;Data_CT!$F$2:$F$327,0)),"")</f>
        <v>0</v>
      </c>
      <c r="I36" s="356" cm="1">
        <f t="array" ref="I36">IFERROR(INDEX(Data_CT!M$2:M$327,MATCH($R$2&amp;$R$1&amp;$B36,Data_CT!$B$2:$B$327&amp;Data_CT!$A$2:$A$327&amp;Data_CT!$F$2:$F$327,0)),"")</f>
        <v>0</v>
      </c>
      <c r="J36" s="692" cm="1">
        <f t="array" ref="J36">IFERROR(INDEX(Data_CT!N$2:N$327,MATCH($R$2&amp;$R$1&amp;$B36,Data_CT!$B$2:$B$327&amp;Data_CT!$A$2:$A$327&amp;Data_CT!$F$2:$F$327,0)),"")</f>
        <v>0</v>
      </c>
      <c r="K36" s="360" cm="1">
        <f t="array" ref="K36">IFERROR(INDEX(Data_CT!O$2:O$327,MATCH($R$2&amp;$R$1&amp;$B36,Data_CT!$B$2:$B$327&amp;Data_CT!$A$2:$A$327&amp;Data_CT!$F$2:$F$327,0)),"")</f>
        <v>0</v>
      </c>
      <c r="L36" s="341"/>
      <c r="M36" s="361" t="str" cm="1">
        <f t="array" ref="M36">IFERROR(INDEX(Data_CT!P$2:P$327,MATCH($R$2&amp;$R$1&amp;$B36,Data_CT!$B$2:$B$327&amp;Data_CT!$A$2:$A$327&amp;Data_CT!$F$2:$F$327,0)),"")</f>
        <v/>
      </c>
      <c r="N36" s="369" t="str" cm="1">
        <f t="array" ref="N36">IFERROR(INDEX(Data_CT!Q$2:Q$327,MATCH($R$2&amp;$R$1&amp;$B36,Data_CT!$B$2:$B$327&amp;Data_CT!$A$2:$A$327&amp;Data_CT!$F$2:$F$327,0)),"")</f>
        <v>Mái tầng 1</v>
      </c>
      <c r="O36" s="716"/>
      <c r="P36" s="370" t="str" cm="1">
        <f t="array" ref="P36">IFERROR(INDEX(Data_CT!R$2:R$327,MATCH($R$2&amp;$R$1&amp;$B36,Data_CT!$B$2:$B$327&amp;Data_CT!$A$2:$A$327&amp;Data_CT!$F$2:$F$327,0)),"")</f>
        <v>Xong khung BTCT</v>
      </c>
      <c r="Q36" s="4"/>
      <c r="R36" s="306"/>
      <c r="S36" s="306"/>
      <c r="T36" s="306"/>
      <c r="U36" s="306"/>
      <c r="V36" s="306"/>
    </row>
    <row r="37" spans="1:22" ht="15.75">
      <c r="A37" s="397">
        <v>3</v>
      </c>
      <c r="B37" s="364" t="s">
        <v>54</v>
      </c>
      <c r="C37" s="348" cm="1">
        <f t="array" ref="C37">IFERROR(INDEX(Data_CT!G$2:G$327,MATCH($R$2&amp;$R$1&amp;$B37,Data_CT!$B$2:$B$327&amp;Data_CT!$A$2:$A$327&amp;Data_CT!$F$2:$F$327,0)),"")</f>
        <v>1264264000</v>
      </c>
      <c r="D37" s="359" cm="1">
        <f t="array" ref="D37">IFERROR(INDEX(Data_CT!H$2:H$327,MATCH($R$2&amp;$R$1&amp;$B37,Data_CT!$B$2:$B$327&amp;Data_CT!$A$2:$A$327&amp;Data_CT!$F$2:$F$327,0)),"")</f>
        <v>792201600</v>
      </c>
      <c r="E37" s="348" cm="1">
        <f t="array" ref="E37">IFERROR(INDEX(Data_CT!I$2:I$327,MATCH($R$2&amp;$R$1&amp;$B37,Data_CT!$B$2:$B$327&amp;Data_CT!$A$2:$A$327&amp;Data_CT!$F$2:$F$327,0)),"")</f>
        <v>400000000</v>
      </c>
      <c r="F37" s="371" cm="1">
        <f t="array" ref="F37">IFERROR(INDEX(Data_CT!J$2:J$327,MATCH($R$2&amp;$R$1&amp;$B37,Data_CT!$B$2:$B$327&amp;Data_CT!$A$2:$A$327&amp;Data_CT!$F$2:$F$327,0)),"")</f>
        <v>0</v>
      </c>
      <c r="G37" s="707" cm="1">
        <f t="array" ref="G37">IFERROR(INDEX(Data_CT!K$2:K$327,MATCH($R$2&amp;$R$1&amp;$B37,Data_CT!$B$2:$B$327&amp;Data_CT!$A$2:$A$327&amp;Data_CT!$F$2:$F$327,0)),"")</f>
        <v>336312000</v>
      </c>
      <c r="H37" s="348" cm="1">
        <f t="array" ref="H37">IFERROR(INDEX(Data_CT!L$2:L$327,MATCH($R$2&amp;$R$1&amp;$B37,Data_CT!$B$2:$B$327&amp;Data_CT!$A$2:$A$327&amp;Data_CT!$F$2:$F$327,0)),"")</f>
        <v>400000000</v>
      </c>
      <c r="I37" s="356" cm="1">
        <f t="array" ref="I37">IFERROR(INDEX(Data_CT!M$2:M$327,MATCH($R$2&amp;$R$1&amp;$B37,Data_CT!$B$2:$B$327&amp;Data_CT!$A$2:$A$327&amp;Data_CT!$F$2:$F$327,0)),"")</f>
        <v>0</v>
      </c>
      <c r="J37" s="692" cm="1">
        <f t="array" ref="J37">IFERROR(INDEX(Data_CT!N$2:N$327,MATCH($R$2&amp;$R$1&amp;$B37,Data_CT!$B$2:$B$327&amp;Data_CT!$A$2:$A$327&amp;Data_CT!$F$2:$F$327,0)),"")</f>
        <v>0</v>
      </c>
      <c r="K37" s="360" cm="1">
        <f t="array" ref="K37">IFERROR(INDEX(Data_CT!O$2:O$327,MATCH($R$2&amp;$R$1&amp;$B37,Data_CT!$B$2:$B$327&amp;Data_CT!$A$2:$A$327&amp;Data_CT!$F$2:$F$327,0)),"")</f>
        <v>0</v>
      </c>
      <c r="L37" s="341"/>
      <c r="M37" s="361" t="str" cm="1">
        <f t="array" ref="M37">IFERROR(INDEX(Data_CT!P$2:P$327,MATCH($R$2&amp;$R$1&amp;$B37,Data_CT!$B$2:$B$327&amp;Data_CT!$A$2:$A$327&amp;Data_CT!$F$2:$F$327,0)),"")</f>
        <v/>
      </c>
      <c r="N37" s="369" t="str" cm="1">
        <f t="array" ref="N37">IFERROR(INDEX(Data_CT!Q$2:Q$327,MATCH($R$2&amp;$R$1&amp;$B37,Data_CT!$B$2:$B$327&amp;Data_CT!$A$2:$A$327&amp;Data_CT!$F$2:$F$327,0)),"")</f>
        <v>Mái tầng 1</v>
      </c>
      <c r="O37" s="716"/>
      <c r="P37" s="372" t="str" cm="1">
        <f t="array" ref="P37">IFERROR(INDEX(Data_CT!R$2:R$327,MATCH($R$2&amp;$R$1&amp;$B37,Data_CT!$B$2:$B$327&amp;Data_CT!$A$2:$A$327&amp;Data_CT!$F$2:$F$327,0)),"")</f>
        <v>Xong khung BTCT</v>
      </c>
      <c r="Q37" s="4"/>
      <c r="R37" s="306"/>
      <c r="S37" s="306"/>
      <c r="T37" s="306"/>
      <c r="U37" s="306"/>
      <c r="V37" s="306"/>
    </row>
    <row r="38" spans="1:22" ht="23.25" customHeight="1">
      <c r="A38" s="397">
        <v>4</v>
      </c>
      <c r="B38" s="364" t="s">
        <v>55</v>
      </c>
      <c r="C38" s="348" cm="1">
        <f t="array" ref="C38">IFERROR(INDEX(Data_CT!G$2:G$327,MATCH($R$2&amp;$R$1&amp;$B38,Data_CT!$B$2:$B$327&amp;Data_CT!$A$2:$A$327&amp;Data_CT!$F$2:$F$327,0)),"")</f>
        <v>929889000</v>
      </c>
      <c r="D38" s="348" cm="1">
        <f t="array" ref="D38">IFERROR(INDEX(Data_CT!H$2:H$327,MATCH($R$2&amp;$R$1&amp;$B38,Data_CT!$B$2:$B$327&amp;Data_CT!$A$2:$A$327&amp;Data_CT!$F$2:$F$327,0)),"")</f>
        <v>929889000</v>
      </c>
      <c r="E38" s="348" cm="1">
        <f t="array" ref="E38">IFERROR(INDEX(Data_CT!I$2:I$327,MATCH($R$2&amp;$R$1&amp;$B38,Data_CT!$B$2:$B$327&amp;Data_CT!$A$2:$A$327&amp;Data_CT!$F$2:$F$327,0)),"")</f>
        <v>929889000</v>
      </c>
      <c r="F38" s="348" cm="1">
        <f t="array" ref="F38">IFERROR(INDEX(Data_CT!J$2:J$327,MATCH($R$2&amp;$R$1&amp;$B38,Data_CT!$B$2:$B$327&amp;Data_CT!$A$2:$A$327&amp;Data_CT!$F$2:$F$327,0)),"")</f>
        <v>0</v>
      </c>
      <c r="G38" s="492" cm="1">
        <f t="array" ref="G38">IFERROR(INDEX(Data_CT!K$2:K$327,MATCH($R$2&amp;$R$1&amp;$B38,Data_CT!$B$2:$B$327&amp;Data_CT!$A$2:$A$327&amp;Data_CT!$F$2:$F$327,0)),"")</f>
        <v>0</v>
      </c>
      <c r="H38" s="348" cm="1">
        <f t="array" ref="H38">IFERROR(INDEX(Data_CT!L$2:L$327,MATCH($R$2&amp;$R$1&amp;$B38,Data_CT!$B$2:$B$327&amp;Data_CT!$A$2:$A$327&amp;Data_CT!$F$2:$F$327,0)),"")</f>
        <v>0</v>
      </c>
      <c r="I38" s="356" cm="1">
        <f t="array" ref="I38">IFERROR(INDEX(Data_CT!M$2:M$327,MATCH($R$2&amp;$R$1&amp;$B38,Data_CT!$B$2:$B$327&amp;Data_CT!$A$2:$A$327&amp;Data_CT!$F$2:$F$327,0)),"")</f>
        <v>0</v>
      </c>
      <c r="J38" s="348" cm="1">
        <f t="array" ref="J38">IFERROR(INDEX(Data_CT!N$2:N$327,MATCH($R$2&amp;$R$1&amp;$B38,Data_CT!$B$2:$B$327&amp;Data_CT!$A$2:$A$327&amp;Data_CT!$F$2:$F$327,0)),"")</f>
        <v>41061111.111111097</v>
      </c>
      <c r="K38" s="360" cm="1">
        <f t="array" ref="K38">IFERROR(INDEX(Data_CT!O$2:O$327,MATCH($R$2&amp;$R$1&amp;$B38,Data_CT!$B$2:$B$327&amp;Data_CT!$A$2:$A$327&amp;Data_CT!$F$2:$F$327,0)),"")</f>
        <v>41060664</v>
      </c>
      <c r="L38" s="341"/>
      <c r="M38" s="361" t="str" cm="1">
        <f t="array" ref="M38">IFERROR(INDEX(Data_CT!P$2:P$327,MATCH($R$2&amp;$R$1&amp;$B38,Data_CT!$B$2:$B$327&amp;Data_CT!$A$2:$A$327&amp;Data_CT!$F$2:$F$327,0)),"")</f>
        <v/>
      </c>
      <c r="N38" s="369" t="str" cm="1">
        <f t="array" ref="N38">IFERROR(INDEX(Data_CT!Q$2:Q$327,MATCH($R$2&amp;$R$1&amp;$B38,Data_CT!$B$2:$B$327&amp;Data_CT!$A$2:$A$327&amp;Data_CT!$F$2:$F$327,0)),"")</f>
        <v>Xong khung BTCT</v>
      </c>
      <c r="O38" s="716"/>
      <c r="P38" s="372" t="str" cm="1">
        <f t="array" ref="P38">IFERROR(INDEX(Data_CT!R$2:R$327,MATCH($R$2&amp;$R$1&amp;$B38,Data_CT!$B$2:$B$327&amp;Data_CT!$A$2:$A$327&amp;Data_CT!$F$2:$F$327,0)),"")</f>
        <v>Xong khung BTCT</v>
      </c>
      <c r="Q38" s="4"/>
      <c r="R38" s="306"/>
      <c r="S38" s="306"/>
      <c r="T38" s="306"/>
      <c r="U38" s="306"/>
      <c r="V38" s="306"/>
    </row>
    <row r="39" spans="1:22" ht="23.25" customHeight="1">
      <c r="A39" s="397">
        <v>5</v>
      </c>
      <c r="B39" s="364" t="s">
        <v>56</v>
      </c>
      <c r="C39" s="348" cm="1">
        <f t="array" ref="C39">IFERROR(INDEX(Data_CT!G$2:G$327,MATCH($R$2&amp;$R$1&amp;$B39,Data_CT!$B$2:$B$327&amp;Data_CT!$A$2:$A$327&amp;Data_CT!$F$2:$F$327,0)),"")</f>
        <v>1150397000</v>
      </c>
      <c r="D39" s="359" cm="1">
        <f t="array" ref="D39">IFERROR(INDEX(Data_CT!H$2:H$327,MATCH($R$2&amp;$R$1&amp;$B39,Data_CT!$B$2:$B$327&amp;Data_CT!$A$2:$A$327&amp;Data_CT!$F$2:$F$327,0)),"")</f>
        <v>1150397000</v>
      </c>
      <c r="E39" s="348" cm="1">
        <f t="array" ref="E39">IFERROR(INDEX(Data_CT!I$2:I$327,MATCH($R$2&amp;$R$1&amp;$B39,Data_CT!$B$2:$B$327&amp;Data_CT!$A$2:$A$327&amp;Data_CT!$F$2:$F$327,0)),"")</f>
        <v>1150397000</v>
      </c>
      <c r="F39" s="354" cm="1">
        <f t="array" ref="F39">IFERROR(INDEX(Data_CT!J$2:J$327,MATCH($R$2&amp;$R$1&amp;$B39,Data_CT!$B$2:$B$327&amp;Data_CT!$A$2:$A$327&amp;Data_CT!$F$2:$F$327,0)),"")</f>
        <v>0</v>
      </c>
      <c r="G39" s="499" cm="1">
        <f t="array" ref="G39">IFERROR(INDEX(Data_CT!K$2:K$327,MATCH($R$2&amp;$R$1&amp;$B39,Data_CT!$B$2:$B$327&amp;Data_CT!$A$2:$A$327&amp;Data_CT!$F$2:$F$327,0)),"")</f>
        <v>0</v>
      </c>
      <c r="H39" s="348" cm="1">
        <f t="array" ref="H39">IFERROR(INDEX(Data_CT!L$2:L$327,MATCH($R$2&amp;$R$1&amp;$B39,Data_CT!$B$2:$B$327&amp;Data_CT!$A$2:$A$327&amp;Data_CT!$F$2:$F$327,0)),"")</f>
        <v>0</v>
      </c>
      <c r="I39" s="356" cm="1">
        <f t="array" ref="I39">IFERROR(INDEX(Data_CT!M$2:M$327,MATCH($R$2&amp;$R$1&amp;$B39,Data_CT!$B$2:$B$327&amp;Data_CT!$A$2:$A$327&amp;Data_CT!$F$2:$F$327,0)),"")</f>
        <v>0</v>
      </c>
      <c r="J39" s="662" cm="1">
        <f t="array" ref="J39">IFERROR(INDEX(Data_CT!N$2:N$327,MATCH($R$2&amp;$R$1&amp;$B39,Data_CT!$B$2:$B$327&amp;Data_CT!$A$2:$A$327&amp;Data_CT!$F$2:$F$327,0)),"")</f>
        <v>157625000</v>
      </c>
      <c r="K39" s="360" cm="1">
        <f t="array" ref="K39">IFERROR(INDEX(Data_CT!O$2:O$327,MATCH($R$2&amp;$R$1&amp;$B39,Data_CT!$B$2:$B$327&amp;Data_CT!$A$2:$A$327&amp;Data_CT!$F$2:$F$327,0)),"")</f>
        <v>157624826</v>
      </c>
      <c r="L39" s="341"/>
      <c r="M39" s="373" cm="1">
        <f t="array" ref="M39">IFERROR(INDEX(Data_CT!P$2:P$327,MATCH($R$2&amp;$R$1&amp;$B39,Data_CT!$B$2:$B$327&amp;Data_CT!$A$2:$A$327&amp;Data_CT!$F$2:$F$327,0)),"")</f>
        <v>1150397000</v>
      </c>
      <c r="N39" s="374" cm="1">
        <f t="array" ref="N39">IFERROR(INDEX(Data_CT!Q$2:Q$327,MATCH($R$2&amp;$R$1&amp;$B39,Data_CT!$B$2:$B$327&amp;Data_CT!$A$2:$A$327&amp;Data_CT!$F$2:$F$327,0)),"")</f>
        <v>0</v>
      </c>
      <c r="O39" s="716"/>
      <c r="P39" s="370" cm="1">
        <f t="array" ref="P39">IFERROR(INDEX(Data_CT!R$2:R$327,MATCH($R$2&amp;$R$1&amp;$B39,Data_CT!$B$2:$B$327&amp;Data_CT!$A$2:$A$327&amp;Data_CT!$F$2:$F$327,0)),"")</f>
        <v>0</v>
      </c>
      <c r="Q39" s="4"/>
      <c r="R39" s="306"/>
      <c r="S39" s="306"/>
      <c r="T39" s="306"/>
      <c r="U39" s="306"/>
      <c r="V39" s="306"/>
    </row>
    <row r="40" spans="1:22" ht="15.75">
      <c r="A40" s="397">
        <v>6</v>
      </c>
      <c r="B40" s="364" t="s">
        <v>147</v>
      </c>
      <c r="C40" s="348" cm="1">
        <f t="array" ref="C40">IFERROR(INDEX(Data_CT!G$2:G$327,MATCH($R$2&amp;$R$1&amp;$B40,Data_CT!$B$2:$B$327&amp;Data_CT!$A$2:$A$327&amp;Data_CT!$F$2:$F$327,0)),"")</f>
        <v>1688339000</v>
      </c>
      <c r="D40" s="359" cm="1">
        <f t="array" ref="D40">IFERROR(INDEX(Data_CT!H$2:H$327,MATCH($R$2&amp;$R$1&amp;$B40,Data_CT!$B$2:$B$327&amp;Data_CT!$A$2:$A$327&amp;Data_CT!$F$2:$F$327,0)),"")</f>
        <v>150943500</v>
      </c>
      <c r="E40" s="348" cm="1">
        <f t="array" ref="E40">IFERROR(INDEX(Data_CT!I$2:I$327,MATCH($R$2&amp;$R$1&amp;$B40,Data_CT!$B$2:$B$327&amp;Data_CT!$A$2:$A$327&amp;Data_CT!$F$2:$F$327,0)),"")</f>
        <v>300000000</v>
      </c>
      <c r="F40" s="354" cm="1">
        <f t="array" ref="F40">IFERROR(INDEX(Data_CT!J$2:J$327,MATCH($R$2&amp;$R$1&amp;$B40,Data_CT!$B$2:$B$327&amp;Data_CT!$A$2:$A$327&amp;Data_CT!$F$2:$F$327,0)),"")</f>
        <v>0</v>
      </c>
      <c r="G40" s="707" cm="1">
        <f t="array" ref="G40">IFERROR(INDEX(Data_CT!K$2:K$327,MATCH($R$2&amp;$R$1&amp;$B40,Data_CT!$B$2:$B$327&amp;Data_CT!$A$2:$A$327&amp;Data_CT!$F$2:$F$327,0)),"")</f>
        <v>184486500</v>
      </c>
      <c r="H40" s="348" cm="1">
        <f t="array" ref="H40">IFERROR(INDEX(Data_CT!L$2:L$327,MATCH($R$2&amp;$R$1&amp;$B40,Data_CT!$B$2:$B$327&amp;Data_CT!$A$2:$A$327&amp;Data_CT!$F$2:$F$327,0)),"")</f>
        <v>200000000</v>
      </c>
      <c r="I40" s="356" cm="1">
        <f t="array" ref="I40">IFERROR(INDEX(Data_CT!M$2:M$327,MATCH($R$2&amp;$R$1&amp;$B40,Data_CT!$B$2:$B$327&amp;Data_CT!$A$2:$A$327&amp;Data_CT!$F$2:$F$327,0)),"")</f>
        <v>0</v>
      </c>
      <c r="J40" s="692" cm="1">
        <f t="array" ref="J40">IFERROR(INDEX(Data_CT!N$2:N$327,MATCH($R$2&amp;$R$1&amp;$B40,Data_CT!$B$2:$B$327&amp;Data_CT!$A$2:$A$327&amp;Data_CT!$F$2:$F$327,0)),"")</f>
        <v>0</v>
      </c>
      <c r="K40" s="360" cm="1">
        <f t="array" ref="K40">IFERROR(INDEX(Data_CT!O$2:O$327,MATCH($R$2&amp;$R$1&amp;$B40,Data_CT!$B$2:$B$327&amp;Data_CT!$A$2:$A$327&amp;Data_CT!$F$2:$F$327,0)),"")</f>
        <v>0</v>
      </c>
      <c r="L40" s="341"/>
      <c r="M40" s="361" t="str" cm="1">
        <f t="array" ref="M40">IFERROR(INDEX(Data_CT!P$2:P$327,MATCH($R$2&amp;$R$1&amp;$B40,Data_CT!$B$2:$B$327&amp;Data_CT!$A$2:$A$327&amp;Data_CT!$F$2:$F$327,0)),"")</f>
        <v/>
      </c>
      <c r="N40" s="369" cm="1">
        <f t="array" ref="N40">IFERROR(INDEX(Data_CT!Q$2:Q$327,MATCH($R$2&amp;$R$1&amp;$B40,Data_CT!$B$2:$B$327&amp;Data_CT!$A$2:$A$327&amp;Data_CT!$F$2:$F$327,0)),"")</f>
        <v>0</v>
      </c>
      <c r="O40" s="716"/>
      <c r="P40" s="370" t="str" cm="1">
        <f t="array" ref="P40">IFERROR(INDEX(Data_CT!R$2:R$327,MATCH($R$2&amp;$R$1&amp;$B40,Data_CT!$B$2:$B$327&amp;Data_CT!$A$2:$A$327&amp;Data_CT!$F$2:$F$327,0)),"")</f>
        <v>Móng</v>
      </c>
      <c r="Q40" s="475"/>
      <c r="R40" s="474"/>
      <c r="S40" s="474"/>
      <c r="T40" s="474"/>
      <c r="U40" s="474"/>
      <c r="V40" s="474"/>
    </row>
    <row r="41" spans="1:22" ht="23.25" customHeight="1">
      <c r="A41" s="384">
        <v>7</v>
      </c>
      <c r="B41" s="664" t="s">
        <v>243</v>
      </c>
      <c r="C41" s="348" cm="1">
        <f t="array" ref="C41">IFERROR(INDEX(Data_CT!G$2:G$327,MATCH($R$2&amp;$R$1&amp;$B41,Data_CT!$B$2:$B$327&amp;Data_CT!$A$2:$A$327&amp;Data_CT!$F$2:$F$327,0)),"")</f>
        <v>1437536000</v>
      </c>
      <c r="D41" s="381" cm="1">
        <f t="array" ref="D41">IFERROR(INDEX(Data_CT!H$2:H$327,MATCH($R$2&amp;$R$1&amp;$B41,Data_CT!$B$2:$B$327&amp;Data_CT!$A$2:$A$327&amp;Data_CT!$F$2:$F$327,0)),"")</f>
        <v>117612000</v>
      </c>
      <c r="E41" s="516" cm="1">
        <f t="array" ref="E41">IFERROR(INDEX(Data_CT!I$2:I$327,MATCH($R$2&amp;$R$1&amp;$B41,Data_CT!$B$2:$B$327&amp;Data_CT!$A$2:$A$327&amp;Data_CT!$F$2:$F$327,0)),"")</f>
        <v>450000000</v>
      </c>
      <c r="F41" s="717" cm="1">
        <f t="array" ref="F41">IFERROR(INDEX(Data_CT!J$2:J$327,MATCH($R$2&amp;$R$1&amp;$B41,Data_CT!$B$2:$B$327&amp;Data_CT!$A$2:$A$327&amp;Data_CT!$F$2:$F$327,0)),"")</f>
        <v>0</v>
      </c>
      <c r="G41" s="707" cm="1">
        <f t="array" ref="G41">IFERROR(INDEX(Data_CT!K$2:K$327,MATCH($R$2&amp;$R$1&amp;$B41,Data_CT!$B$2:$B$327&amp;Data_CT!$A$2:$A$327&amp;Data_CT!$F$2:$F$327,0)),"")</f>
        <v>313632000</v>
      </c>
      <c r="H41" s="516" cm="1">
        <f t="array" ref="H41">IFERROR(INDEX(Data_CT!L$2:L$327,MATCH($R$2&amp;$R$1&amp;$B41,Data_CT!$B$2:$B$327&amp;Data_CT!$A$2:$A$327&amp;Data_CT!$F$2:$F$327,0)),"")</f>
        <v>0</v>
      </c>
      <c r="I41" s="356" cm="1">
        <f t="array" ref="I41">IFERROR(INDEX(Data_CT!M$2:M$327,MATCH($R$2&amp;$R$1&amp;$B41,Data_CT!$B$2:$B$327&amp;Data_CT!$A$2:$A$327&amp;Data_CT!$F$2:$F$327,0)),"")</f>
        <v>0</v>
      </c>
      <c r="J41" s="692" cm="1">
        <f t="array" ref="J41">IFERROR(INDEX(Data_CT!N$2:N$327,MATCH($R$2&amp;$R$1&amp;$B41,Data_CT!$B$2:$B$327&amp;Data_CT!$A$2:$A$327&amp;Data_CT!$F$2:$F$327,0)),"")</f>
        <v>0</v>
      </c>
      <c r="K41" s="360" cm="1">
        <f t="array" ref="K41">IFERROR(INDEX(Data_CT!O$2:O$327,MATCH($R$2&amp;$R$1&amp;$B41,Data_CT!$B$2:$B$327&amp;Data_CT!$A$2:$A$327&amp;Data_CT!$F$2:$F$327,0)),"")</f>
        <v>0</v>
      </c>
      <c r="L41" s="341"/>
      <c r="M41" s="361" t="str" cm="1">
        <f t="array" ref="M41">IFERROR(INDEX(Data_CT!P$2:P$327,MATCH($R$2&amp;$R$1&amp;$B41,Data_CT!$B$2:$B$327&amp;Data_CT!$A$2:$A$327&amp;Data_CT!$F$2:$F$327,0)),"")</f>
        <v/>
      </c>
      <c r="N41" s="369" cm="1">
        <f t="array" ref="N41">IFERROR(INDEX(Data_CT!Q$2:Q$327,MATCH($R$2&amp;$R$1&amp;$B41,Data_CT!$B$2:$B$327&amp;Data_CT!$A$2:$A$327&amp;Data_CT!$F$2:$F$327,0)),"")</f>
        <v>0</v>
      </c>
      <c r="O41" s="716"/>
      <c r="P41" s="383" t="str" cm="1">
        <f t="array" ref="P41">IFERROR(INDEX(Data_CT!R$2:R$327,MATCH($R$2&amp;$R$1&amp;$B41,Data_CT!$B$2:$B$327&amp;Data_CT!$A$2:$A$327&amp;Data_CT!$F$2:$F$327,0)),"")</f>
        <v>Mái Tầng 3</v>
      </c>
      <c r="Q41" s="74"/>
      <c r="R41" s="75"/>
      <c r="S41" s="75"/>
      <c r="T41" s="75"/>
      <c r="U41" s="75"/>
      <c r="V41" s="75"/>
    </row>
    <row r="42" spans="1:22" ht="23.25" customHeight="1">
      <c r="A42" s="384" t="s">
        <v>57</v>
      </c>
      <c r="B42" s="689"/>
      <c r="C42" s="516"/>
      <c r="D42" s="381">
        <v>0</v>
      </c>
      <c r="E42" s="516">
        <v>0</v>
      </c>
      <c r="F42" s="717"/>
      <c r="G42" s="517"/>
      <c r="H42" s="516"/>
      <c r="I42" s="380"/>
      <c r="J42" s="692"/>
      <c r="K42" s="360"/>
      <c r="L42" s="341" t="e">
        <f ca="1">IF(P42 = "Đã quyết toán", C42,
  _xludf.LET(
    MaLo, B42,
    TienDoHienTai_Text, M42,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#NAME?</v>
      </c>
      <c r="M42" s="361"/>
      <c r="N42" s="382"/>
      <c r="O42" s="716"/>
      <c r="P42" s="383"/>
      <c r="Q42" s="74"/>
      <c r="R42" s="75"/>
      <c r="S42" s="75"/>
      <c r="T42" s="75"/>
      <c r="U42" s="75"/>
      <c r="V42" s="75"/>
    </row>
    <row r="43" spans="1:22" ht="15.75">
      <c r="A43" s="397">
        <v>1</v>
      </c>
      <c r="B43" s="364" t="s">
        <v>58</v>
      </c>
      <c r="C43" s="348" cm="1">
        <f t="array" ref="C43">IFERROR(INDEX(Data_CT!G$2:G$327,MATCH($R$2&amp;$R$1&amp;$B43,Data_CT!$B$2:$B$327&amp;Data_CT!$A$2:$A$327&amp;Data_CT!$F$2:$F$327,0)),"")</f>
        <v>1366377000</v>
      </c>
      <c r="D43" s="359" cm="1">
        <f t="array" ref="D43">IFERROR(INDEX(Data_CT!H$2:H$327,MATCH($R$2&amp;$R$1&amp;$B43,Data_CT!$B$2:$B$327&amp;Data_CT!$A$2:$A$327&amp;Data_CT!$F$2:$F$327,0)),"")</f>
        <v>892831725</v>
      </c>
      <c r="E43" s="348" cm="1">
        <f t="array" ref="E43">IFERROR(INDEX(Data_CT!I$2:I$327,MATCH($R$2&amp;$R$1&amp;$B43,Data_CT!$B$2:$B$327&amp;Data_CT!$A$2:$A$327&amp;Data_CT!$F$2:$F$327,0)),"")</f>
        <v>800000000</v>
      </c>
      <c r="F43" s="371" cm="1">
        <f t="array" ref="F43">IFERROR(INDEX(Data_CT!J$2:J$327,MATCH($R$2&amp;$R$1&amp;$B43,Data_CT!$B$2:$B$327&amp;Data_CT!$A$2:$A$327&amp;Data_CT!$F$2:$F$327,0)),"")</f>
        <v>0</v>
      </c>
      <c r="G43" s="707" cm="1">
        <f t="array" ref="G43">IFERROR(INDEX(Data_CT!K$2:K$327,MATCH($R$2&amp;$R$1&amp;$B43,Data_CT!$B$2:$B$327&amp;Data_CT!$A$2:$A$327&amp;Data_CT!$F$2:$F$327,0)),"")</f>
        <v>133537500</v>
      </c>
      <c r="H43" s="348" cm="1">
        <f t="array" ref="H43">IFERROR(INDEX(Data_CT!L$2:L$327,MATCH($R$2&amp;$R$1&amp;$B43,Data_CT!$B$2:$B$327&amp;Data_CT!$A$2:$A$327&amp;Data_CT!$F$2:$F$327,0)),"")</f>
        <v>400000000</v>
      </c>
      <c r="I43" s="356" cm="1">
        <f t="array" ref="I43">IFERROR(INDEX(Data_CT!M$2:M$327,MATCH($R$2&amp;$R$1&amp;$B43,Data_CT!$B$2:$B$327&amp;Data_CT!$A$2:$A$327&amp;Data_CT!$F$2:$F$327,0)),"")</f>
        <v>0</v>
      </c>
      <c r="J43" s="503" cm="1">
        <f t="array" ref="J43">IFERROR(INDEX(Data_CT!N$2:N$327,MATCH($R$2&amp;$R$1&amp;$B43,Data_CT!$B$2:$B$327&amp;Data_CT!$A$2:$A$327&amp;Data_CT!$F$2:$F$327,0)),"")</f>
        <v>0</v>
      </c>
      <c r="K43" s="360" cm="1">
        <f t="array" ref="K43">IFERROR(INDEX(Data_CT!O$2:O$327,MATCH($R$2&amp;$R$1&amp;$B43,Data_CT!$B$2:$B$327&amp;Data_CT!$A$2:$A$327&amp;Data_CT!$F$2:$F$327,0)),"")</f>
        <v>0</v>
      </c>
      <c r="L43" s="341"/>
      <c r="M43" s="361" t="str" cm="1">
        <f t="array" ref="M43">IFERROR(INDEX(Data_CT!P$2:P$327,MATCH($R$2&amp;$R$1&amp;$B43,Data_CT!$B$2:$B$327&amp;Data_CT!$A$2:$A$327&amp;Data_CT!$F$2:$F$327,0)),"")</f>
        <v/>
      </c>
      <c r="N43" s="352" t="str" cm="1">
        <f t="array" ref="N43">IFERROR(INDEX(Data_CT!Q$2:Q$327,MATCH($R$2&amp;$R$1&amp;$B43,Data_CT!$B$2:$B$327&amp;Data_CT!$A$2:$A$327&amp;Data_CT!$F$2:$F$327,0)),"")</f>
        <v>Mái tầng 3</v>
      </c>
      <c r="O43" s="716"/>
      <c r="P43" s="615" t="str" cm="1">
        <f t="array" ref="P43">IFERROR(INDEX(Data_CT!R$2:R$327,MATCH($R$2&amp;$R$1&amp;$B43,Data_CT!$B$2:$B$327&amp;Data_CT!$A$2:$A$327&amp;Data_CT!$F$2:$F$327,0)),"")</f>
        <v>Xong khung BTCT</v>
      </c>
      <c r="Q43" s="4"/>
      <c r="R43" s="306"/>
      <c r="S43" s="306"/>
      <c r="T43" s="306"/>
      <c r="U43" s="306"/>
      <c r="V43" s="306"/>
    </row>
    <row r="44" spans="1:22" ht="15.75">
      <c r="A44" s="397">
        <v>2</v>
      </c>
      <c r="B44" s="364" t="s">
        <v>59</v>
      </c>
      <c r="C44" s="348" cm="1">
        <f t="array" ref="C44">IFERROR(INDEX(Data_CT!G$2:G$327,MATCH($R$2&amp;$R$1&amp;$B44,Data_CT!$B$2:$B$327&amp;Data_CT!$A$2:$A$327&amp;Data_CT!$F$2:$F$327,0)),"")</f>
        <v>1307971000</v>
      </c>
      <c r="D44" s="359" cm="1">
        <f t="array" ref="D44">IFERROR(INDEX(Data_CT!H$2:H$327,MATCH($R$2&amp;$R$1&amp;$B44,Data_CT!$B$2:$B$327&amp;Data_CT!$A$2:$A$327&amp;Data_CT!$F$2:$F$327,0)),"")</f>
        <v>1307971000</v>
      </c>
      <c r="E44" s="348" cm="1">
        <f t="array" ref="E44">IFERROR(INDEX(Data_CT!I$2:I$327,MATCH($R$2&amp;$R$1&amp;$B44,Data_CT!$B$2:$B$327&amp;Data_CT!$A$2:$A$327&amp;Data_CT!$F$2:$F$327,0)),"")</f>
        <v>1100000000</v>
      </c>
      <c r="F44" s="371" cm="1">
        <f t="array" ref="F44">IFERROR(INDEX(Data_CT!J$2:J$327,MATCH($R$2&amp;$R$1&amp;$B44,Data_CT!$B$2:$B$327&amp;Data_CT!$A$2:$A$327&amp;Data_CT!$F$2:$F$327,0)),"")</f>
        <v>0</v>
      </c>
      <c r="G44" s="707" cm="1">
        <f t="array" ref="G44">IFERROR(INDEX(Data_CT!K$2:K$327,MATCH($R$2&amp;$R$1&amp;$B44,Data_CT!$B$2:$B$327&amp;Data_CT!$A$2:$A$327&amp;Data_CT!$F$2:$F$327,0)),"")</f>
        <v>0</v>
      </c>
      <c r="H44" s="348" cm="1">
        <f t="array" ref="H44">IFERROR(INDEX(Data_CT!L$2:L$327,MATCH($R$2&amp;$R$1&amp;$B44,Data_CT!$B$2:$B$327&amp;Data_CT!$A$2:$A$327&amp;Data_CT!$F$2:$F$327,0)),"")</f>
        <v>150000000</v>
      </c>
      <c r="I44" s="356" cm="1">
        <f t="array" ref="I44">IFERROR(INDEX(Data_CT!M$2:M$327,MATCH($R$2&amp;$R$1&amp;$B44,Data_CT!$B$2:$B$327&amp;Data_CT!$A$2:$A$327&amp;Data_CT!$F$2:$F$327,0)),"")</f>
        <v>0</v>
      </c>
      <c r="J44" s="503" cm="1">
        <f t="array" ref="J44">IFERROR(INDEX(Data_CT!N$2:N$327,MATCH($R$2&amp;$R$1&amp;$B44,Data_CT!$B$2:$B$327&amp;Data_CT!$A$2:$A$327&amp;Data_CT!$F$2:$F$327,0)),"")</f>
        <v>0</v>
      </c>
      <c r="K44" s="360" cm="1">
        <f t="array" ref="K44">IFERROR(INDEX(Data_CT!O$2:O$327,MATCH($R$2&amp;$R$1&amp;$B44,Data_CT!$B$2:$B$327&amp;Data_CT!$A$2:$A$327&amp;Data_CT!$F$2:$F$327,0)),"")</f>
        <v>0</v>
      </c>
      <c r="L44" s="341"/>
      <c r="M44" s="361" t="str" cm="1">
        <f t="array" ref="M44">IFERROR(INDEX(Data_CT!P$2:P$327,MATCH($R$2&amp;$R$1&amp;$B44,Data_CT!$B$2:$B$327&amp;Data_CT!$A$2:$A$327&amp;Data_CT!$F$2:$F$327,0)),"")</f>
        <v/>
      </c>
      <c r="N44" s="352" t="str" cm="1">
        <f t="array" ref="N44">IFERROR(INDEX(Data_CT!Q$2:Q$327,MATCH($R$2&amp;$R$1&amp;$B44,Data_CT!$B$2:$B$327&amp;Data_CT!$A$2:$A$327&amp;Data_CT!$F$2:$F$327,0)),"")</f>
        <v>Mái tầng 2</v>
      </c>
      <c r="O44" s="716"/>
      <c r="P44" s="615" t="str" cm="1">
        <f t="array" ref="P44">IFERROR(INDEX(Data_CT!R$2:R$327,MATCH($R$2&amp;$R$1&amp;$B44,Data_CT!$B$2:$B$327&amp;Data_CT!$A$2:$A$327&amp;Data_CT!$F$2:$F$327,0)),"")</f>
        <v>Xong khung BTCT</v>
      </c>
      <c r="Q44" s="4"/>
      <c r="R44" s="306"/>
      <c r="S44" s="306"/>
      <c r="T44" s="306"/>
      <c r="U44" s="306"/>
      <c r="V44" s="306"/>
    </row>
    <row r="45" spans="1:22" ht="15.75">
      <c r="A45" s="397">
        <v>3</v>
      </c>
      <c r="B45" s="364" t="s">
        <v>60</v>
      </c>
      <c r="C45" s="348" cm="1">
        <f t="array" ref="C45">IFERROR(INDEX(Data_CT!G$2:G$327,MATCH($R$2&amp;$R$1&amp;$B45,Data_CT!$B$2:$B$327&amp;Data_CT!$A$2:$A$327&amp;Data_CT!$F$2:$F$327,0)),"")</f>
        <v>1196198000</v>
      </c>
      <c r="D45" s="359" cm="1">
        <f t="array" ref="D45">IFERROR(INDEX(Data_CT!H$2:H$327,MATCH($R$2&amp;$R$1&amp;$B45,Data_CT!$B$2:$B$327&amp;Data_CT!$A$2:$A$327&amp;Data_CT!$F$2:$F$327,0)),"")</f>
        <v>1196198000</v>
      </c>
      <c r="E45" s="348" cm="1">
        <f t="array" ref="E45">IFERROR(INDEX(Data_CT!I$2:I$327,MATCH($R$2&amp;$R$1&amp;$B45,Data_CT!$B$2:$B$327&amp;Data_CT!$A$2:$A$327&amp;Data_CT!$F$2:$F$327,0)),"")</f>
        <v>1196198000</v>
      </c>
      <c r="F45" s="348" cm="1">
        <f t="array" ref="F45">IFERROR(INDEX(Data_CT!J$2:J$327,MATCH($R$2&amp;$R$1&amp;$B45,Data_CT!$B$2:$B$327&amp;Data_CT!$A$2:$A$327&amp;Data_CT!$F$2:$F$327,0)),"")</f>
        <v>0</v>
      </c>
      <c r="G45" s="491" cm="1">
        <f t="array" ref="G45">IFERROR(INDEX(Data_CT!K$2:K$327,MATCH($R$2&amp;$R$1&amp;$B45,Data_CT!$B$2:$B$327&amp;Data_CT!$A$2:$A$327&amp;Data_CT!$F$2:$F$327,0)),"")</f>
        <v>0</v>
      </c>
      <c r="H45" s="348" cm="1">
        <f t="array" ref="H45">IFERROR(INDEX(Data_CT!L$2:L$327,MATCH($R$2&amp;$R$1&amp;$B45,Data_CT!$B$2:$B$327&amp;Data_CT!$A$2:$A$327&amp;Data_CT!$F$2:$F$327,0)),"")</f>
        <v>0</v>
      </c>
      <c r="I45" s="356" cm="1">
        <f t="array" ref="I45">IFERROR(INDEX(Data_CT!M$2:M$327,MATCH($R$2&amp;$R$1&amp;$B45,Data_CT!$B$2:$B$327&amp;Data_CT!$A$2:$A$327&amp;Data_CT!$F$2:$F$327,0)),"")</f>
        <v>0</v>
      </c>
      <c r="J45" s="506" cm="1">
        <f t="array" ref="J45">IFERROR(INDEX(Data_CT!N$2:N$327,MATCH($R$2&amp;$R$1&amp;$B45,Data_CT!$B$2:$B$327&amp;Data_CT!$A$2:$A$327&amp;Data_CT!$F$2:$F$327,0)),"")</f>
        <v>164801852</v>
      </c>
      <c r="K45" s="360" cm="1">
        <f t="array" ref="K45">IFERROR(INDEX(Data_CT!O$2:O$327,MATCH($R$2&amp;$R$1&amp;$B45,Data_CT!$B$2:$B$327&amp;Data_CT!$A$2:$A$327&amp;Data_CT!$F$2:$F$327,0)),"")</f>
        <v>164802311</v>
      </c>
      <c r="L45" s="341"/>
      <c r="M45" s="361" t="str" cm="1">
        <f t="array" ref="M45">IFERROR(INDEX(Data_CT!P$2:P$327,MATCH($R$2&amp;$R$1&amp;$B45,Data_CT!$B$2:$B$327&amp;Data_CT!$A$2:$A$327&amp;Data_CT!$F$2:$F$327,0)),"")</f>
        <v/>
      </c>
      <c r="N45" s="352" t="str" cm="1">
        <f t="array" ref="N45">IFERROR(INDEX(Data_CT!Q$2:Q$327,MATCH($R$2&amp;$R$1&amp;$B45,Data_CT!$B$2:$B$327&amp;Data_CT!$A$2:$A$327&amp;Data_CT!$F$2:$F$327,0)),"")</f>
        <v>Xong khung BTCT</v>
      </c>
      <c r="O45" s="716"/>
      <c r="P45" s="618" t="str" cm="1">
        <f t="array" ref="P45">IFERROR(INDEX(Data_CT!R$2:R$327,MATCH($R$2&amp;$R$1&amp;$B45,Data_CT!$B$2:$B$327&amp;Data_CT!$A$2:$A$327&amp;Data_CT!$F$2:$F$327,0)),"")</f>
        <v>Xong khung BTCT</v>
      </c>
      <c r="Q45" s="4"/>
      <c r="R45" s="306"/>
      <c r="S45" s="306"/>
      <c r="T45" s="306"/>
      <c r="U45" s="306"/>
      <c r="V45" s="306"/>
    </row>
    <row r="46" spans="1:22" ht="23.25" customHeight="1">
      <c r="A46" s="397">
        <v>4</v>
      </c>
      <c r="B46" s="364" t="s">
        <v>62</v>
      </c>
      <c r="C46" s="348" cm="1">
        <f t="array" ref="C46">IFERROR(INDEX(Data_CT!G$2:G$327,MATCH($R$2&amp;$R$1&amp;$B46,Data_CT!$B$2:$B$327&amp;Data_CT!$A$2:$A$327&amp;Data_CT!$F$2:$F$327,0)),"")</f>
        <v>1299151000</v>
      </c>
      <c r="D46" s="359" cm="1">
        <f t="array" ref="D46">IFERROR(INDEX(Data_CT!H$2:H$327,MATCH($R$2&amp;$R$1&amp;$B46,Data_CT!$B$2:$B$327&amp;Data_CT!$A$2:$A$327&amp;Data_CT!$F$2:$F$327,0)),"")</f>
        <v>1299151000</v>
      </c>
      <c r="E46" s="348" cm="1">
        <f t="array" ref="E46">IFERROR(INDEX(Data_CT!I$2:I$327,MATCH($R$2&amp;$R$1&amp;$B46,Data_CT!$B$2:$B$327&amp;Data_CT!$A$2:$A$327&amp;Data_CT!$F$2:$F$327,0)),"")</f>
        <v>1250000000</v>
      </c>
      <c r="F46" s="371" cm="1">
        <f t="array" ref="F46">IFERROR(INDEX(Data_CT!J$2:J$327,MATCH($R$2&amp;$R$1&amp;$B46,Data_CT!$B$2:$B$327&amp;Data_CT!$A$2:$A$327&amp;Data_CT!$F$2:$F$327,0)),"")</f>
        <v>0</v>
      </c>
      <c r="G46" s="707" cm="1">
        <f t="array" ref="G46">IFERROR(INDEX(Data_CT!K$2:K$327,MATCH($R$2&amp;$R$1&amp;$B46,Data_CT!$B$2:$B$327&amp;Data_CT!$A$2:$A$327&amp;Data_CT!$F$2:$F$327,0)),"")</f>
        <v>0</v>
      </c>
      <c r="H46" s="348" cm="1">
        <f t="array" ref="H46">IFERROR(INDEX(Data_CT!L$2:L$327,MATCH($R$2&amp;$R$1&amp;$B46,Data_CT!$B$2:$B$327&amp;Data_CT!$A$2:$A$327&amp;Data_CT!$F$2:$F$327,0)),"")</f>
        <v>0</v>
      </c>
      <c r="I46" s="356" cm="1">
        <f t="array" ref="I46">IFERROR(INDEX(Data_CT!M$2:M$327,MATCH($R$2&amp;$R$1&amp;$B46,Data_CT!$B$2:$B$327&amp;Data_CT!$A$2:$A$327&amp;Data_CT!$F$2:$F$327,0)),"")</f>
        <v>0</v>
      </c>
      <c r="J46" s="503" cm="1">
        <f t="array" ref="J46">IFERROR(INDEX(Data_CT!N$2:N$327,MATCH($R$2&amp;$R$1&amp;$B46,Data_CT!$B$2:$B$327&amp;Data_CT!$A$2:$A$327&amp;Data_CT!$F$2:$F$327,0)),"")</f>
        <v>0</v>
      </c>
      <c r="K46" s="360" cm="1">
        <f t="array" ref="K46">IFERROR(INDEX(Data_CT!O$2:O$327,MATCH($R$2&amp;$R$1&amp;$B46,Data_CT!$B$2:$B$327&amp;Data_CT!$A$2:$A$327&amp;Data_CT!$F$2:$F$327,0)),"")</f>
        <v>0</v>
      </c>
      <c r="L46" s="341"/>
      <c r="M46" s="361" t="str" cm="1">
        <f t="array" ref="M46">IFERROR(INDEX(Data_CT!P$2:P$327,MATCH($R$2&amp;$R$1&amp;$B46,Data_CT!$B$2:$B$327&amp;Data_CT!$A$2:$A$327&amp;Data_CT!$F$2:$F$327,0)),"")</f>
        <v/>
      </c>
      <c r="N46" s="352" t="str" cm="1">
        <f t="array" ref="N46">IFERROR(INDEX(Data_CT!Q$2:Q$327,MATCH($R$2&amp;$R$1&amp;$B46,Data_CT!$B$2:$B$327&amp;Data_CT!$A$2:$A$327&amp;Data_CT!$F$2:$F$327,0)),"")</f>
        <v>Xong khung BTCT</v>
      </c>
      <c r="O46" s="716"/>
      <c r="P46" s="621" t="str" cm="1">
        <f t="array" ref="P46">IFERROR(INDEX(Data_CT!R$2:R$327,MATCH($R$2&amp;$R$1&amp;$B46,Data_CT!$B$2:$B$327&amp;Data_CT!$A$2:$A$327&amp;Data_CT!$F$2:$F$327,0)),"")</f>
        <v>Xong khung BTCT</v>
      </c>
      <c r="Q46" s="4"/>
      <c r="R46" s="306"/>
      <c r="S46" s="306"/>
      <c r="T46" s="306"/>
      <c r="U46" s="306"/>
      <c r="V46" s="306"/>
    </row>
    <row r="47" spans="1:22" ht="23.25" customHeight="1">
      <c r="A47" s="397">
        <v>5</v>
      </c>
      <c r="B47" s="364" t="s">
        <v>63</v>
      </c>
      <c r="C47" s="348" cm="1">
        <f t="array" ref="C47">IFERROR(INDEX(Data_CT!G$2:G$327,MATCH($R$2&amp;$R$1&amp;$B47,Data_CT!$B$2:$B$327&amp;Data_CT!$A$2:$A$327&amp;Data_CT!$F$2:$F$327,0)),"")</f>
        <v>1178570000</v>
      </c>
      <c r="D47" s="359" cm="1">
        <f t="array" ref="D47">IFERROR(INDEX(Data_CT!H$2:H$327,MATCH($R$2&amp;$R$1&amp;$B47,Data_CT!$B$2:$B$327&amp;Data_CT!$A$2:$A$327&amp;Data_CT!$F$2:$F$327,0)),"")</f>
        <v>1178570000</v>
      </c>
      <c r="E47" s="348" cm="1">
        <f t="array" ref="E47">IFERROR(INDEX(Data_CT!I$2:I$327,MATCH($R$2&amp;$R$1&amp;$B47,Data_CT!$B$2:$B$327&amp;Data_CT!$A$2:$A$327&amp;Data_CT!$F$2:$F$327,0)),"")</f>
        <v>1178570000</v>
      </c>
      <c r="F47" s="354" cm="1">
        <f t="array" ref="F47">IFERROR(INDEX(Data_CT!J$2:J$327,MATCH($R$2&amp;$R$1&amp;$B47,Data_CT!$B$2:$B$327&amp;Data_CT!$A$2:$A$327&amp;Data_CT!$F$2:$F$327,0)),"")</f>
        <v>0</v>
      </c>
      <c r="G47" s="499" cm="1">
        <f t="array" ref="G47">IFERROR(INDEX(Data_CT!K$2:K$327,MATCH($R$2&amp;$R$1&amp;$B47,Data_CT!$B$2:$B$327&amp;Data_CT!$A$2:$A$327&amp;Data_CT!$F$2:$F$327,0)),"")</f>
        <v>0</v>
      </c>
      <c r="H47" s="348" cm="1">
        <f t="array" ref="H47">IFERROR(INDEX(Data_CT!L$2:L$327,MATCH($R$2&amp;$R$1&amp;$B47,Data_CT!$B$2:$B$327&amp;Data_CT!$A$2:$A$327&amp;Data_CT!$F$2:$F$327,0)),"")</f>
        <v>0</v>
      </c>
      <c r="I47" s="356" cm="1">
        <f t="array" ref="I47">IFERROR(INDEX(Data_CT!M$2:M$327,MATCH($R$2&amp;$R$1&amp;$B47,Data_CT!$B$2:$B$327&amp;Data_CT!$A$2:$A$327&amp;Data_CT!$F$2:$F$327,0)),"")</f>
        <v>0</v>
      </c>
      <c r="J47" s="646" cm="1">
        <f t="array" ref="J47">IFERROR(INDEX(Data_CT!N$2:N$327,MATCH($R$2&amp;$R$1&amp;$B47,Data_CT!$B$2:$B$327&amp;Data_CT!$A$2:$A$327&amp;Data_CT!$F$2:$F$327,0)),"")</f>
        <v>162989814.81481501</v>
      </c>
      <c r="K47" s="360" cm="1">
        <f t="array" ref="K47">IFERROR(INDEX(Data_CT!O$2:O$327,MATCH($R$2&amp;$R$1&amp;$B47,Data_CT!$B$2:$B$327&amp;Data_CT!$A$2:$A$327&amp;Data_CT!$F$2:$F$327,0)),"")</f>
        <v>162990131</v>
      </c>
      <c r="L47" s="341"/>
      <c r="M47" s="361" cm="1">
        <f t="array" ref="M47">IFERROR(INDEX(Data_CT!P$2:P$327,MATCH($R$2&amp;$R$1&amp;$B47,Data_CT!$B$2:$B$327&amp;Data_CT!$A$2:$A$327&amp;Data_CT!$F$2:$F$327,0)),"")</f>
        <v>1178570000</v>
      </c>
      <c r="N47" s="365" cm="1">
        <f t="array" ref="N47">IFERROR(INDEX(Data_CT!Q$2:Q$327,MATCH($R$2&amp;$R$1&amp;$B47,Data_CT!$B$2:$B$327&amp;Data_CT!$A$2:$A$327&amp;Data_CT!$F$2:$F$327,0)),"")</f>
        <v>0</v>
      </c>
      <c r="O47" s="716"/>
      <c r="P47" s="613" cm="1">
        <f t="array" ref="P47">IFERROR(INDEX(Data_CT!R$2:R$327,MATCH($R$2&amp;$R$1&amp;$B47,Data_CT!$B$2:$B$327&amp;Data_CT!$A$2:$A$327&amp;Data_CT!$F$2:$F$327,0)),"")</f>
        <v>0</v>
      </c>
      <c r="Q47" s="4"/>
      <c r="R47" s="306"/>
      <c r="S47" s="306"/>
      <c r="T47" s="306"/>
      <c r="U47" s="306"/>
      <c r="V47" s="306"/>
    </row>
    <row r="48" spans="1:22" ht="15.75">
      <c r="A48" s="397">
        <v>6</v>
      </c>
      <c r="B48" s="364" t="s">
        <v>224</v>
      </c>
      <c r="C48" s="348" cm="1">
        <f t="array" ref="C48">IFERROR(INDEX(Data_CT!G$2:G$327,MATCH($R$2&amp;$R$1&amp;$B48,Data_CT!$B$2:$B$327&amp;Data_CT!$A$2:$A$327&amp;Data_CT!$F$2:$F$327,0)),"")</f>
        <v>1209500000</v>
      </c>
      <c r="D48" s="359" cm="1">
        <f t="array" ref="D48">IFERROR(INDEX(Data_CT!H$2:H$327,MATCH($R$2&amp;$R$1&amp;$B48,Data_CT!$B$2:$B$327&amp;Data_CT!$A$2:$A$327&amp;Data_CT!$F$2:$F$327,0)),"")</f>
        <v>552842550</v>
      </c>
      <c r="E48" s="348" cm="1">
        <f t="array" ref="E48">IFERROR(INDEX(Data_CT!I$2:I$327,MATCH($R$2&amp;$R$1&amp;$B48,Data_CT!$B$2:$B$327&amp;Data_CT!$A$2:$A$327&amp;Data_CT!$F$2:$F$327,0)),"")</f>
        <v>300000000</v>
      </c>
      <c r="F48" s="354" cm="1">
        <f t="array" ref="F48">IFERROR(INDEX(Data_CT!J$2:J$327,MATCH($R$2&amp;$R$1&amp;$B48,Data_CT!$B$2:$B$327&amp;Data_CT!$A$2:$A$327&amp;Data_CT!$F$2:$F$327,0)),"")</f>
        <v>0</v>
      </c>
      <c r="G48" s="707" cm="1">
        <f t="array" ref="G48">IFERROR(INDEX(Data_CT!K$2:K$327,MATCH($R$2&amp;$R$1&amp;$B48,Data_CT!$B$2:$B$327&amp;Data_CT!$A$2:$A$327&amp;Data_CT!$F$2:$F$327,0)),"")</f>
        <v>171666000</v>
      </c>
      <c r="H48" s="348" cm="1">
        <f t="array" ref="H48">IFERROR(INDEX(Data_CT!L$2:L$327,MATCH($R$2&amp;$R$1&amp;$B48,Data_CT!$B$2:$B$327&amp;Data_CT!$A$2:$A$327&amp;Data_CT!$F$2:$F$327,0)),"")</f>
        <v>300000000</v>
      </c>
      <c r="I48" s="356" cm="1">
        <f t="array" ref="I48">IFERROR(INDEX(Data_CT!M$2:M$327,MATCH($R$2&amp;$R$1&amp;$B48,Data_CT!$B$2:$B$327&amp;Data_CT!$A$2:$A$327&amp;Data_CT!$F$2:$F$327,0)),"")</f>
        <v>0</v>
      </c>
      <c r="J48" s="701" cm="1">
        <f t="array" ref="J48">IFERROR(INDEX(Data_CT!N$2:N$327,MATCH($R$2&amp;$R$1&amp;$B48,Data_CT!$B$2:$B$327&amp;Data_CT!$A$2:$A$327&amp;Data_CT!$F$2:$F$327,0)),"")</f>
        <v>0</v>
      </c>
      <c r="K48" s="360" cm="1">
        <f t="array" ref="K48">IFERROR(INDEX(Data_CT!O$2:O$327,MATCH($R$2&amp;$R$1&amp;$B48,Data_CT!$B$2:$B$327&amp;Data_CT!$A$2:$A$327&amp;Data_CT!$F$2:$F$327,0)),"")</f>
        <v>0</v>
      </c>
      <c r="L48" s="341"/>
      <c r="M48" s="361" t="str" cm="1">
        <f t="array" ref="M48">IFERROR(INDEX(Data_CT!P$2:P$327,MATCH($R$2&amp;$R$1&amp;$B48,Data_CT!$B$2:$B$327&amp;Data_CT!$A$2:$A$327&amp;Data_CT!$F$2:$F$327,0)),"")</f>
        <v/>
      </c>
      <c r="N48" s="352" t="str" cm="1">
        <f t="array" ref="N48">IFERROR(INDEX(Data_CT!Q$2:Q$327,MATCH($R$2&amp;$R$1&amp;$B48,Data_CT!$B$2:$B$327&amp;Data_CT!$A$2:$A$327&amp;Data_CT!$F$2:$F$327,0)),"")</f>
        <v>Mái tầng 1</v>
      </c>
      <c r="O48" s="716"/>
      <c r="P48" s="618" t="str" cm="1">
        <f t="array" ref="P48">IFERROR(INDEX(Data_CT!R$2:R$327,MATCH($R$2&amp;$R$1&amp;$B48,Data_CT!$B$2:$B$327&amp;Data_CT!$A$2:$A$327&amp;Data_CT!$F$2:$F$327,0)),"")</f>
        <v>Xong khung BTCT</v>
      </c>
      <c r="Q48" s="306"/>
      <c r="R48" s="306"/>
      <c r="S48" s="306"/>
      <c r="T48" s="306"/>
      <c r="U48" s="306"/>
      <c r="V48" s="306"/>
    </row>
    <row r="49" spans="1:22" ht="15.75">
      <c r="A49" s="397">
        <v>7</v>
      </c>
      <c r="B49" s="364" t="s">
        <v>64</v>
      </c>
      <c r="C49" s="348" cm="1">
        <f t="array" ref="C49">IFERROR(INDEX(Data_CT!G$2:G$327,MATCH($R$2&amp;$R$1&amp;$B49,Data_CT!$B$2:$B$327&amp;Data_CT!$A$2:$A$327&amp;Data_CT!$F$2:$F$327,0)),"")</f>
        <v>1355857000</v>
      </c>
      <c r="D49" s="359" cm="1">
        <f t="array" ref="D49">IFERROR(INDEX(Data_CT!H$2:H$327,MATCH($R$2&amp;$R$1&amp;$B49,Data_CT!$B$2:$B$327&amp;Data_CT!$A$2:$A$327&amp;Data_CT!$F$2:$F$327,0)),"")</f>
        <v>524149542</v>
      </c>
      <c r="E49" s="348" cm="1">
        <f t="array" ref="E49">IFERROR(INDEX(Data_CT!I$2:I$327,MATCH($R$2&amp;$R$1&amp;$B49,Data_CT!$B$2:$B$327&amp;Data_CT!$A$2:$A$327&amp;Data_CT!$F$2:$F$327,0)),"")</f>
        <v>400000000</v>
      </c>
      <c r="F49" s="354" cm="1">
        <f t="array" ref="F49">IFERROR(INDEX(Data_CT!J$2:J$327,MATCH($R$2&amp;$R$1&amp;$B49,Data_CT!$B$2:$B$327&amp;Data_CT!$A$2:$A$327&amp;Data_CT!$F$2:$F$327,0)),"")</f>
        <v>0</v>
      </c>
      <c r="G49" s="499" cm="1">
        <f t="array" ref="G49">IFERROR(INDEX(Data_CT!K$2:K$327,MATCH($R$2&amp;$R$1&amp;$B49,Data_CT!$B$2:$B$327&amp;Data_CT!$A$2:$A$327&amp;Data_CT!$F$2:$F$327,0)),"")</f>
        <v>0</v>
      </c>
      <c r="H49" s="348" cm="1">
        <f t="array" ref="H49">IFERROR(INDEX(Data_CT!L$2:L$327,MATCH($R$2&amp;$R$1&amp;$B49,Data_CT!$B$2:$B$327&amp;Data_CT!$A$2:$A$327&amp;Data_CT!$F$2:$F$327,0)),"")</f>
        <v>400000000</v>
      </c>
      <c r="I49" s="356" cm="1">
        <f t="array" ref="I49">IFERROR(INDEX(Data_CT!M$2:M$327,MATCH($R$2&amp;$R$1&amp;$B49,Data_CT!$B$2:$B$327&amp;Data_CT!$A$2:$A$327&amp;Data_CT!$F$2:$F$327,0)),"")</f>
        <v>0</v>
      </c>
      <c r="J49" s="701" cm="1">
        <f t="array" ref="J49">IFERROR(INDEX(Data_CT!N$2:N$327,MATCH($R$2&amp;$R$1&amp;$B49,Data_CT!$B$2:$B$327&amp;Data_CT!$A$2:$A$327&amp;Data_CT!$F$2:$F$327,0)),"")</f>
        <v>0</v>
      </c>
      <c r="K49" s="360" cm="1">
        <f t="array" ref="K49">IFERROR(INDEX(Data_CT!O$2:O$327,MATCH($R$2&amp;$R$1&amp;$B49,Data_CT!$B$2:$B$327&amp;Data_CT!$A$2:$A$327&amp;Data_CT!$F$2:$F$327,0)),"")</f>
        <v>0</v>
      </c>
      <c r="L49" s="341"/>
      <c r="M49" s="361" t="str" cm="1">
        <f t="array" ref="M49">IFERROR(INDEX(Data_CT!P$2:P$327,MATCH($R$2&amp;$R$1&amp;$B49,Data_CT!$B$2:$B$327&amp;Data_CT!$A$2:$A$327&amp;Data_CT!$F$2:$F$327,0)),"")</f>
        <v/>
      </c>
      <c r="N49" s="352" t="str" cm="1">
        <f t="array" ref="N49">IFERROR(INDEX(Data_CT!Q$2:Q$327,MATCH($R$2&amp;$R$1&amp;$B49,Data_CT!$B$2:$B$327&amp;Data_CT!$A$2:$A$327&amp;Data_CT!$F$2:$F$327,0)),"")</f>
        <v>Mái tầng 1</v>
      </c>
      <c r="O49" s="716"/>
      <c r="P49" s="618" t="str" cm="1">
        <f t="array" ref="P49">IFERROR(INDEX(Data_CT!R$2:R$327,MATCH($R$2&amp;$R$1&amp;$B49,Data_CT!$B$2:$B$327&amp;Data_CT!$A$2:$A$327&amp;Data_CT!$F$2:$F$327,0)),"")</f>
        <v>Cột Tầng 1</v>
      </c>
      <c r="Q49" s="306"/>
      <c r="R49" s="306"/>
      <c r="S49" s="306"/>
      <c r="T49" s="306"/>
      <c r="U49" s="306"/>
      <c r="V49" s="306"/>
    </row>
    <row r="50" spans="1:22" ht="23.25" customHeight="1">
      <c r="A50" s="397">
        <v>8</v>
      </c>
      <c r="B50" s="364" t="s">
        <v>65</v>
      </c>
      <c r="C50" s="348" cm="1">
        <f t="array" ref="C50">IFERROR(INDEX(Data_CT!G$2:G$327,MATCH($R$2&amp;$R$1&amp;$B50,Data_CT!$B$2:$B$327&amp;Data_CT!$A$2:$A$327&amp;Data_CT!$F$2:$F$327,0)),"")</f>
        <v>1227450000</v>
      </c>
      <c r="D50" s="359" cm="1">
        <f t="array" ref="D50">IFERROR(INDEX(Data_CT!H$2:H$327,MATCH($R$2&amp;$R$1&amp;$B50,Data_CT!$B$2:$B$327&amp;Data_CT!$A$2:$A$327&amp;Data_CT!$F$2:$F$327,0)),"")</f>
        <v>1227450000</v>
      </c>
      <c r="E50" s="359" cm="1">
        <f t="array" ref="E50">IFERROR(INDEX(Data_CT!I$2:I$327,MATCH($R$2&amp;$R$1&amp;$B50,Data_CT!$B$2:$B$327&amp;Data_CT!$A$2:$A$327&amp;Data_CT!$F$2:$F$327,0)),"")</f>
        <v>1227450000</v>
      </c>
      <c r="F50" s="354" cm="1">
        <f t="array" ref="F50">IFERROR(INDEX(Data_CT!J$2:J$327,MATCH($R$2&amp;$R$1&amp;$B50,Data_CT!$B$2:$B$327&amp;Data_CT!$A$2:$A$327&amp;Data_CT!$F$2:$F$327,0)),"")</f>
        <v>0</v>
      </c>
      <c r="G50" s="499" cm="1">
        <f t="array" ref="G50">IFERROR(INDEX(Data_CT!K$2:K$327,MATCH($R$2&amp;$R$1&amp;$B50,Data_CT!$B$2:$B$327&amp;Data_CT!$A$2:$A$327&amp;Data_CT!$F$2:$F$327,0)),"")</f>
        <v>0</v>
      </c>
      <c r="H50" s="348" cm="1">
        <f t="array" ref="H50">IFERROR(INDEX(Data_CT!L$2:L$327,MATCH($R$2&amp;$R$1&amp;$B50,Data_CT!$B$2:$B$327&amp;Data_CT!$A$2:$A$327&amp;Data_CT!$F$2:$F$327,0)),"")</f>
        <v>0</v>
      </c>
      <c r="I50" s="356" cm="1">
        <f t="array" ref="I50">IFERROR(INDEX(Data_CT!M$2:M$327,MATCH($R$2&amp;$R$1&amp;$B50,Data_CT!$B$2:$B$327&amp;Data_CT!$A$2:$A$327&amp;Data_CT!$F$2:$F$327,0)),"")</f>
        <v>0</v>
      </c>
      <c r="J50" s="646" cm="1">
        <f t="array" ref="J50">IFERROR(INDEX(Data_CT!N$2:N$327,MATCH($R$2&amp;$R$1&amp;$B50,Data_CT!$B$2:$B$327&amp;Data_CT!$A$2:$A$327&amp;Data_CT!$F$2:$F$327,0)),"")</f>
        <v>145866666.66666701</v>
      </c>
      <c r="K50" s="360" cm="1">
        <f t="array" ref="K50">IFERROR(INDEX(Data_CT!O$2:O$327,MATCH($R$2&amp;$R$1&amp;$B50,Data_CT!$B$2:$B$327&amp;Data_CT!$A$2:$A$327&amp;Data_CT!$F$2:$F$327,0)),"")</f>
        <v>145866567</v>
      </c>
      <c r="L50" s="341"/>
      <c r="M50" s="361" cm="1">
        <f t="array" ref="M50">IFERROR(INDEX(Data_CT!P$2:P$327,MATCH($R$2&amp;$R$1&amp;$B50,Data_CT!$B$2:$B$327&amp;Data_CT!$A$2:$A$327&amp;Data_CT!$F$2:$F$327,0)),"")</f>
        <v>1227450000</v>
      </c>
      <c r="N50" s="365" cm="1">
        <f t="array" ref="N50">IFERROR(INDEX(Data_CT!Q$2:Q$327,MATCH($R$2&amp;$R$1&amp;$B50,Data_CT!$B$2:$B$327&amp;Data_CT!$A$2:$A$327&amp;Data_CT!$F$2:$F$327,0)),"")</f>
        <v>0</v>
      </c>
      <c r="O50" s="716"/>
      <c r="P50" s="613" cm="1">
        <f t="array" ref="P50">IFERROR(INDEX(Data_CT!R$2:R$327,MATCH($R$2&amp;$R$1&amp;$B50,Data_CT!$B$2:$B$327&amp;Data_CT!$A$2:$A$327&amp;Data_CT!$F$2:$F$327,0)),"")</f>
        <v>0</v>
      </c>
      <c r="Q50" s="4"/>
      <c r="R50" s="306"/>
      <c r="S50" s="306"/>
      <c r="T50" s="306"/>
      <c r="U50" s="306"/>
      <c r="V50" s="306"/>
    </row>
    <row r="51" spans="1:22" ht="15.75">
      <c r="A51" s="397">
        <v>9</v>
      </c>
      <c r="B51" s="364" t="s">
        <v>66</v>
      </c>
      <c r="C51" s="348" cm="1">
        <f t="array" ref="C51">IFERROR(INDEX(Data_CT!G$2:G$327,MATCH($R$2&amp;$R$1&amp;$B51,Data_CT!$B$2:$B$327&amp;Data_CT!$A$2:$A$327&amp;Data_CT!$F$2:$F$327,0)),"")</f>
        <v>1190874000</v>
      </c>
      <c r="D51" s="359" cm="1">
        <f t="array" ref="D51">IFERROR(INDEX(Data_CT!H$2:H$327,MATCH($R$2&amp;$R$1&amp;$B51,Data_CT!$B$2:$B$327&amp;Data_CT!$A$2:$A$327&amp;Data_CT!$F$2:$F$327,0)),"")</f>
        <v>948927331</v>
      </c>
      <c r="E51" s="348" cm="1">
        <f t="array" ref="E51">IFERROR(INDEX(Data_CT!I$2:I$327,MATCH($R$2&amp;$R$1&amp;$B51,Data_CT!$B$2:$B$327&amp;Data_CT!$A$2:$A$327&amp;Data_CT!$F$2:$F$327,0)),"")</f>
        <v>800000000</v>
      </c>
      <c r="F51" s="354" cm="1">
        <f t="array" ref="F51">IFERROR(INDEX(Data_CT!J$2:J$327,MATCH($R$2&amp;$R$1&amp;$B51,Data_CT!$B$2:$B$327&amp;Data_CT!$A$2:$A$327&amp;Data_CT!$F$2:$F$327,0)),"")</f>
        <v>0</v>
      </c>
      <c r="G51" s="707" cm="1">
        <f t="array" ref="G51">IFERROR(INDEX(Data_CT!K$2:K$327,MATCH($R$2&amp;$R$1&amp;$B51,Data_CT!$B$2:$B$327&amp;Data_CT!$A$2:$A$327&amp;Data_CT!$F$2:$F$327,0)),"")</f>
        <v>263622675</v>
      </c>
      <c r="H51" s="348" cm="1">
        <f t="array" ref="H51">IFERROR(INDEX(Data_CT!L$2:L$327,MATCH($R$2&amp;$R$1&amp;$B51,Data_CT!$B$2:$B$327&amp;Data_CT!$A$2:$A$327&amp;Data_CT!$F$2:$F$327,0)),"")</f>
        <v>350000000</v>
      </c>
      <c r="I51" s="356" cm="1">
        <f t="array" ref="I51">IFERROR(INDEX(Data_CT!M$2:M$327,MATCH($R$2&amp;$R$1&amp;$B51,Data_CT!$B$2:$B$327&amp;Data_CT!$A$2:$A$327&amp;Data_CT!$F$2:$F$327,0)),"")</f>
        <v>0</v>
      </c>
      <c r="J51" s="701" cm="1">
        <f t="array" ref="J51">IFERROR(INDEX(Data_CT!N$2:N$327,MATCH($R$2&amp;$R$1&amp;$B51,Data_CT!$B$2:$B$327&amp;Data_CT!$A$2:$A$327&amp;Data_CT!$F$2:$F$327,0)),"")</f>
        <v>0</v>
      </c>
      <c r="K51" s="360" cm="1">
        <f t="array" ref="K51">IFERROR(INDEX(Data_CT!O$2:O$327,MATCH($R$2&amp;$R$1&amp;$B51,Data_CT!$B$2:$B$327&amp;Data_CT!$A$2:$A$327&amp;Data_CT!$F$2:$F$327,0)),"")</f>
        <v>0</v>
      </c>
      <c r="L51" s="341"/>
      <c r="M51" s="361" t="str" cm="1">
        <f t="array" ref="M51">IFERROR(INDEX(Data_CT!P$2:P$327,MATCH($R$2&amp;$R$1&amp;$B51,Data_CT!$B$2:$B$327&amp;Data_CT!$A$2:$A$327&amp;Data_CT!$F$2:$F$327,0)),"")</f>
        <v/>
      </c>
      <c r="N51" s="352" t="str" cm="1">
        <f t="array" ref="N51">IFERROR(INDEX(Data_CT!Q$2:Q$327,MATCH($R$2&amp;$R$1&amp;$B51,Data_CT!$B$2:$B$327&amp;Data_CT!$A$2:$A$327&amp;Data_CT!$F$2:$F$327,0)),"")</f>
        <v>Mái tầng 3</v>
      </c>
      <c r="O51" s="716"/>
      <c r="P51" s="618" t="str" cm="1">
        <f t="array" ref="P51">IFERROR(INDEX(Data_CT!R$2:R$327,MATCH($R$2&amp;$R$1&amp;$B51,Data_CT!$B$2:$B$327&amp;Data_CT!$A$2:$A$327&amp;Data_CT!$F$2:$F$327,0)),"")</f>
        <v>Xong khung BTCT</v>
      </c>
      <c r="Q51" s="4"/>
      <c r="R51" s="306"/>
      <c r="S51" s="306"/>
      <c r="T51" s="306"/>
      <c r="U51" s="306"/>
      <c r="V51" s="306"/>
    </row>
    <row r="52" spans="1:22" ht="23.25" customHeight="1">
      <c r="A52" s="397">
        <v>10</v>
      </c>
      <c r="B52" s="364" t="s">
        <v>67</v>
      </c>
      <c r="C52" s="348" cm="1">
        <f t="array" ref="C52">IFERROR(INDEX(Data_CT!G$2:G$327,MATCH($R$2&amp;$R$1&amp;$B52,Data_CT!$B$2:$B$327&amp;Data_CT!$A$2:$A$327&amp;Data_CT!$F$2:$F$327,0)),"")</f>
        <v>1202288000</v>
      </c>
      <c r="D52" s="359" cm="1">
        <f t="array" ref="D52">IFERROR(INDEX(Data_CT!H$2:H$327,MATCH($R$2&amp;$R$1&amp;$B52,Data_CT!$B$2:$B$327&amp;Data_CT!$A$2:$A$327&amp;Data_CT!$F$2:$F$327,0)),"")</f>
        <v>1202288000</v>
      </c>
      <c r="E52" s="348" cm="1">
        <f t="array" ref="E52">IFERROR(INDEX(Data_CT!I$2:I$327,MATCH($R$2&amp;$R$1&amp;$B52,Data_CT!$B$2:$B$327&amp;Data_CT!$A$2:$A$327&amp;Data_CT!$F$2:$F$327,0)),"")</f>
        <v>1202288000</v>
      </c>
      <c r="F52" s="354" cm="1">
        <f t="array" ref="F52">IFERROR(INDEX(Data_CT!J$2:J$327,MATCH($R$2&amp;$R$1&amp;$B52,Data_CT!$B$2:$B$327&amp;Data_CT!$A$2:$A$327&amp;Data_CT!$F$2:$F$327,0)),"")</f>
        <v>0</v>
      </c>
      <c r="G52" s="499" cm="1">
        <f t="array" ref="G52">IFERROR(INDEX(Data_CT!K$2:K$327,MATCH($R$2&amp;$R$1&amp;$B52,Data_CT!$B$2:$B$327&amp;Data_CT!$A$2:$A$327&amp;Data_CT!$F$2:$F$327,0)),"")</f>
        <v>0</v>
      </c>
      <c r="H52" s="348" cm="1">
        <f t="array" ref="H52">IFERROR(INDEX(Data_CT!L$2:L$327,MATCH($R$2&amp;$R$1&amp;$B52,Data_CT!$B$2:$B$327&amp;Data_CT!$A$2:$A$327&amp;Data_CT!$F$2:$F$327,0)),"")</f>
        <v>0</v>
      </c>
      <c r="I52" s="356" cm="1">
        <f t="array" ref="I52">IFERROR(INDEX(Data_CT!M$2:M$327,MATCH($R$2&amp;$R$1&amp;$B52,Data_CT!$B$2:$B$327&amp;Data_CT!$A$2:$A$327&amp;Data_CT!$F$2:$F$327,0)),"")</f>
        <v>0</v>
      </c>
      <c r="J52" s="646" cm="1">
        <f t="array" ref="J52">IFERROR(INDEX(Data_CT!N$2:N$327,MATCH($R$2&amp;$R$1&amp;$B52,Data_CT!$B$2:$B$327&amp;Data_CT!$A$2:$A$327&amp;Data_CT!$F$2:$F$327,0)),"")</f>
        <v>139692592.59259301</v>
      </c>
      <c r="K52" s="360" cm="1">
        <f t="array" ref="K52">IFERROR(INDEX(Data_CT!O$2:O$327,MATCH($R$2&amp;$R$1&amp;$B52,Data_CT!$B$2:$B$327&amp;Data_CT!$A$2:$A$327&amp;Data_CT!$F$2:$F$327,0)),"")</f>
        <v>139692565</v>
      </c>
      <c r="L52" s="341"/>
      <c r="M52" s="361" cm="1">
        <f t="array" ref="M52">IFERROR(INDEX(Data_CT!P$2:P$327,MATCH($R$2&amp;$R$1&amp;$B52,Data_CT!$B$2:$B$327&amp;Data_CT!$A$2:$A$327&amp;Data_CT!$F$2:$F$327,0)),"")</f>
        <v>1202288000</v>
      </c>
      <c r="N52" s="365" cm="1">
        <f t="array" ref="N52">IFERROR(INDEX(Data_CT!Q$2:Q$327,MATCH($R$2&amp;$R$1&amp;$B52,Data_CT!$B$2:$B$327&amp;Data_CT!$A$2:$A$327&amp;Data_CT!$F$2:$F$327,0)),"")</f>
        <v>0</v>
      </c>
      <c r="O52" s="716"/>
      <c r="P52" s="613" cm="1">
        <f t="array" ref="P52">IFERROR(INDEX(Data_CT!R$2:R$327,MATCH($R$2&amp;$R$1&amp;$B52,Data_CT!$B$2:$B$327&amp;Data_CT!$A$2:$A$327&amp;Data_CT!$F$2:$F$327,0)),"")</f>
        <v>0</v>
      </c>
      <c r="Q52" s="4"/>
      <c r="R52" s="306"/>
      <c r="S52" s="306"/>
      <c r="T52" s="306"/>
      <c r="U52" s="306"/>
      <c r="V52" s="306"/>
    </row>
    <row r="53" spans="1:22" ht="23.25" customHeight="1">
      <c r="A53" s="397">
        <v>11</v>
      </c>
      <c r="B53" s="364" t="s">
        <v>68</v>
      </c>
      <c r="C53" s="348" cm="1">
        <f t="array" ref="C53">IFERROR(INDEX(Data_CT!G$2:G$327,MATCH($R$2&amp;$R$1&amp;$B53,Data_CT!$B$2:$B$327&amp;Data_CT!$A$2:$A$327&amp;Data_CT!$F$2:$F$327,0)),"")</f>
        <v>1552019000</v>
      </c>
      <c r="D53" s="359" cm="1">
        <f t="array" ref="D53">IFERROR(INDEX(Data_CT!H$2:H$327,MATCH($R$2&amp;$R$1&amp;$B53,Data_CT!$B$2:$B$327&amp;Data_CT!$A$2:$A$327&amp;Data_CT!$F$2:$F$327,0)),"")</f>
        <v>1552019000</v>
      </c>
      <c r="E53" s="348" cm="1">
        <f t="array" ref="E53">IFERROR(INDEX(Data_CT!I$2:I$327,MATCH($R$2&amp;$R$1&amp;$B53,Data_CT!$B$2:$B$327&amp;Data_CT!$A$2:$A$327&amp;Data_CT!$F$2:$F$327,0)),"")</f>
        <v>1552019000</v>
      </c>
      <c r="F53" s="354" cm="1">
        <f t="array" ref="F53">IFERROR(INDEX(Data_CT!J$2:J$327,MATCH($R$2&amp;$R$1&amp;$B53,Data_CT!$B$2:$B$327&amp;Data_CT!$A$2:$A$327&amp;Data_CT!$F$2:$F$327,0)),"")</f>
        <v>0</v>
      </c>
      <c r="G53" s="499" cm="1">
        <f t="array" ref="G53">IFERROR(INDEX(Data_CT!K$2:K$327,MATCH($R$2&amp;$R$1&amp;$B53,Data_CT!$B$2:$B$327&amp;Data_CT!$A$2:$A$327&amp;Data_CT!$F$2:$F$327,0)),"")</f>
        <v>0</v>
      </c>
      <c r="H53" s="348" cm="1">
        <f t="array" ref="H53">IFERROR(INDEX(Data_CT!L$2:L$327,MATCH($R$2&amp;$R$1&amp;$B53,Data_CT!$B$2:$B$327&amp;Data_CT!$A$2:$A$327&amp;Data_CT!$F$2:$F$327,0)),"")</f>
        <v>0</v>
      </c>
      <c r="I53" s="356" cm="1">
        <f t="array" ref="I53">IFERROR(INDEX(Data_CT!M$2:M$327,MATCH($R$2&amp;$R$1&amp;$B53,Data_CT!$B$2:$B$327&amp;Data_CT!$A$2:$A$327&amp;Data_CT!$F$2:$F$327,0)),"")</f>
        <v>0</v>
      </c>
      <c r="J53" s="646" cm="1">
        <f t="array" ref="J53">IFERROR(INDEX(Data_CT!N$2:N$327,MATCH($R$2&amp;$R$1&amp;$B53,Data_CT!$B$2:$B$327&amp;Data_CT!$A$2:$A$327&amp;Data_CT!$F$2:$F$327,0)),"")</f>
        <v>137225000</v>
      </c>
      <c r="K53" s="360" cm="1">
        <f t="array" ref="K53">IFERROR(INDEX(Data_CT!O$2:O$327,MATCH($R$2&amp;$R$1&amp;$B53,Data_CT!$B$2:$B$327&amp;Data_CT!$A$2:$A$327&amp;Data_CT!$F$2:$F$327,0)),"")</f>
        <v>137225262</v>
      </c>
      <c r="L53" s="341"/>
      <c r="M53" s="361" cm="1">
        <f t="array" ref="M53">IFERROR(INDEX(Data_CT!P$2:P$327,MATCH($R$2&amp;$R$1&amp;$B53,Data_CT!$B$2:$B$327&amp;Data_CT!$A$2:$A$327&amp;Data_CT!$F$2:$F$327,0)),"")</f>
        <v>1552019000</v>
      </c>
      <c r="N53" s="365" cm="1">
        <f t="array" ref="N53">IFERROR(INDEX(Data_CT!Q$2:Q$327,MATCH($R$2&amp;$R$1&amp;$B53,Data_CT!$B$2:$B$327&amp;Data_CT!$A$2:$A$327&amp;Data_CT!$F$2:$F$327,0)),"")</f>
        <v>0</v>
      </c>
      <c r="O53" s="716"/>
      <c r="P53" s="613" cm="1">
        <f t="array" ref="P53">IFERROR(INDEX(Data_CT!R$2:R$327,MATCH($R$2&amp;$R$1&amp;$B53,Data_CT!$B$2:$B$327&amp;Data_CT!$A$2:$A$327&amp;Data_CT!$F$2:$F$327,0)),"")</f>
        <v>0</v>
      </c>
      <c r="Q53" s="4"/>
      <c r="R53" s="306"/>
      <c r="S53" s="306"/>
      <c r="T53" s="306"/>
      <c r="U53" s="306"/>
      <c r="V53" s="306"/>
    </row>
    <row r="54" spans="1:22" ht="23.25" customHeight="1">
      <c r="A54" s="397">
        <v>12</v>
      </c>
      <c r="B54" s="364" t="s">
        <v>149</v>
      </c>
      <c r="C54" s="348" cm="1">
        <f t="array" ref="C54">IFERROR(INDEX(Data_CT!G$2:G$327,MATCH($R$2&amp;$R$1&amp;$B54,Data_CT!$B$2:$B$327&amp;Data_CT!$A$2:$A$327&amp;Data_CT!$F$2:$F$327,0)),"")</f>
        <v>1191696000</v>
      </c>
      <c r="D54" s="359" cm="1">
        <f t="array" ref="D54">IFERROR(INDEX(Data_CT!H$2:H$327,MATCH($R$2&amp;$R$1&amp;$B54,Data_CT!$B$2:$B$327&amp;Data_CT!$A$2:$A$327&amp;Data_CT!$F$2:$F$327,0)),"")</f>
        <v>1191696000</v>
      </c>
      <c r="E54" s="348" cm="1">
        <f t="array" ref="E54">IFERROR(INDEX(Data_CT!I$2:I$327,MATCH($R$2&amp;$R$1&amp;$B54,Data_CT!$B$2:$B$327&amp;Data_CT!$A$2:$A$327&amp;Data_CT!$F$2:$F$327,0)),"")</f>
        <v>1191696000</v>
      </c>
      <c r="F54" s="354" cm="1">
        <f t="array" ref="F54">IFERROR(INDEX(Data_CT!J$2:J$327,MATCH($R$2&amp;$R$1&amp;$B54,Data_CT!$B$2:$B$327&amp;Data_CT!$A$2:$A$327&amp;Data_CT!$F$2:$F$327,0)),"")</f>
        <v>0</v>
      </c>
      <c r="G54" s="499" cm="1">
        <f t="array" ref="G54">IFERROR(INDEX(Data_CT!K$2:K$327,MATCH($R$2&amp;$R$1&amp;$B54,Data_CT!$B$2:$B$327&amp;Data_CT!$A$2:$A$327&amp;Data_CT!$F$2:$F$327,0)),"")</f>
        <v>0</v>
      </c>
      <c r="H54" s="348" cm="1">
        <f t="array" ref="H54">IFERROR(INDEX(Data_CT!L$2:L$327,MATCH($R$2&amp;$R$1&amp;$B54,Data_CT!$B$2:$B$327&amp;Data_CT!$A$2:$A$327&amp;Data_CT!$F$2:$F$327,0)),"")</f>
        <v>0</v>
      </c>
      <c r="I54" s="356" cm="1">
        <f t="array" ref="I54">IFERROR(INDEX(Data_CT!M$2:M$327,MATCH($R$2&amp;$R$1&amp;$B54,Data_CT!$B$2:$B$327&amp;Data_CT!$A$2:$A$327&amp;Data_CT!$F$2:$F$327,0)),"")</f>
        <v>0</v>
      </c>
      <c r="J54" s="646" cm="1">
        <f t="array" ref="J54">IFERROR(INDEX(Data_CT!N$2:N$327,MATCH($R$2&amp;$R$1&amp;$B54,Data_CT!$B$2:$B$327&amp;Data_CT!$A$2:$A$327&amp;Data_CT!$F$2:$F$327,0)),"")</f>
        <v>125000000</v>
      </c>
      <c r="K54" s="360" cm="1">
        <f t="array" ref="K54">IFERROR(INDEX(Data_CT!O$2:O$327,MATCH($R$2&amp;$R$1&amp;$B54,Data_CT!$B$2:$B$327&amp;Data_CT!$A$2:$A$327&amp;Data_CT!$F$2:$F$327,0)),"")</f>
        <v>125000000</v>
      </c>
      <c r="L54" s="341"/>
      <c r="M54" s="361" cm="1">
        <f t="array" ref="M54">IFERROR(INDEX(Data_CT!P$2:P$327,MATCH($R$2&amp;$R$1&amp;$B54,Data_CT!$B$2:$B$327&amp;Data_CT!$A$2:$A$327&amp;Data_CT!$F$2:$F$327,0)),"")</f>
        <v>1191696000</v>
      </c>
      <c r="N54" s="365" cm="1">
        <f t="array" ref="N54">IFERROR(INDEX(Data_CT!Q$2:Q$327,MATCH($R$2&amp;$R$1&amp;$B54,Data_CT!$B$2:$B$327&amp;Data_CT!$A$2:$A$327&amp;Data_CT!$F$2:$F$327,0)),"")</f>
        <v>0</v>
      </c>
      <c r="O54" s="716"/>
      <c r="P54" s="613" cm="1">
        <f t="array" ref="P54">IFERROR(INDEX(Data_CT!R$2:R$327,MATCH($R$2&amp;$R$1&amp;$B54,Data_CT!$B$2:$B$327&amp;Data_CT!$A$2:$A$327&amp;Data_CT!$F$2:$F$327,0)),"")</f>
        <v>0</v>
      </c>
      <c r="Q54" s="4"/>
      <c r="R54" s="306"/>
      <c r="S54" s="306"/>
      <c r="T54" s="306"/>
      <c r="U54" s="306"/>
      <c r="V54" s="306"/>
    </row>
    <row r="55" spans="1:22" ht="23.25" customHeight="1">
      <c r="A55" s="397">
        <v>13</v>
      </c>
      <c r="B55" s="364" t="s">
        <v>151</v>
      </c>
      <c r="C55" s="348" cm="1">
        <f t="array" ref="C55">IFERROR(INDEX(Data_CT!G$2:G$327,MATCH($R$2&amp;$R$1&amp;$B55,Data_CT!$B$2:$B$327&amp;Data_CT!$A$2:$A$327&amp;Data_CT!$F$2:$F$327,0)),"")</f>
        <v>1658348000</v>
      </c>
      <c r="D55" s="359" cm="1">
        <f t="array" ref="D55">IFERROR(INDEX(Data_CT!H$2:H$327,MATCH($R$2&amp;$R$1&amp;$B55,Data_CT!$B$2:$B$327&amp;Data_CT!$A$2:$A$327&amp;Data_CT!$F$2:$F$327,0)),"")</f>
        <v>1658348000</v>
      </c>
      <c r="E55" s="348" cm="1">
        <f t="array" ref="E55">IFERROR(INDEX(Data_CT!I$2:I$327,MATCH($R$2&amp;$R$1&amp;$B55,Data_CT!$B$2:$B$327&amp;Data_CT!$A$2:$A$327&amp;Data_CT!$F$2:$F$327,0)),"")</f>
        <v>1658348000</v>
      </c>
      <c r="F55" s="354" cm="1">
        <f t="array" ref="F55">IFERROR(INDEX(Data_CT!J$2:J$327,MATCH($R$2&amp;$R$1&amp;$B55,Data_CT!$B$2:$B$327&amp;Data_CT!$A$2:$A$327&amp;Data_CT!$F$2:$F$327,0)),"")</f>
        <v>0</v>
      </c>
      <c r="G55" s="499" cm="1">
        <f t="array" ref="G55">IFERROR(INDEX(Data_CT!K$2:K$327,MATCH($R$2&amp;$R$1&amp;$B55,Data_CT!$B$2:$B$327&amp;Data_CT!$A$2:$A$327&amp;Data_CT!$F$2:$F$327,0)),"")</f>
        <v>0</v>
      </c>
      <c r="H55" s="348" cm="1">
        <f t="array" ref="H55">IFERROR(INDEX(Data_CT!L$2:L$327,MATCH($R$2&amp;$R$1&amp;$B55,Data_CT!$B$2:$B$327&amp;Data_CT!$A$2:$A$327&amp;Data_CT!$F$2:$F$327,0)),"")</f>
        <v>0</v>
      </c>
      <c r="I55" s="356" cm="1">
        <f t="array" ref="I55">IFERROR(INDEX(Data_CT!M$2:M$327,MATCH($R$2&amp;$R$1&amp;$B55,Data_CT!$B$2:$B$327&amp;Data_CT!$A$2:$A$327&amp;Data_CT!$F$2:$F$327,0)),"")</f>
        <v>0</v>
      </c>
      <c r="J55" s="646" cm="1">
        <f t="array" ref="J55">IFERROR(INDEX(Data_CT!N$2:N$327,MATCH($R$2&amp;$R$1&amp;$B55,Data_CT!$B$2:$B$327&amp;Data_CT!$A$2:$A$327&amp;Data_CT!$F$2:$F$327,0)),"")</f>
        <v>158909259.25925899</v>
      </c>
      <c r="K55" s="360" cm="1">
        <f t="array" ref="K55">IFERROR(INDEX(Data_CT!O$2:O$327,MATCH($R$2&amp;$R$1&amp;$B55,Data_CT!$B$2:$B$327&amp;Data_CT!$A$2:$A$327&amp;Data_CT!$F$2:$F$327,0)),"")</f>
        <v>158909689</v>
      </c>
      <c r="L55" s="341"/>
      <c r="M55" s="361" cm="1">
        <f t="array" ref="M55">IFERROR(INDEX(Data_CT!P$2:P$327,MATCH($R$2&amp;$R$1&amp;$B55,Data_CT!$B$2:$B$327&amp;Data_CT!$A$2:$A$327&amp;Data_CT!$F$2:$F$327,0)),"")</f>
        <v>1658348000</v>
      </c>
      <c r="N55" s="365" cm="1">
        <f t="array" ref="N55">IFERROR(INDEX(Data_CT!Q$2:Q$327,MATCH($R$2&amp;$R$1&amp;$B55,Data_CT!$B$2:$B$327&amp;Data_CT!$A$2:$A$327&amp;Data_CT!$F$2:$F$327,0)),"")</f>
        <v>0</v>
      </c>
      <c r="O55" s="716"/>
      <c r="P55" s="613" cm="1">
        <f t="array" ref="P55">IFERROR(INDEX(Data_CT!R$2:R$327,MATCH($R$2&amp;$R$1&amp;$B55,Data_CT!$B$2:$B$327&amp;Data_CT!$A$2:$A$327&amp;Data_CT!$F$2:$F$327,0)),"")</f>
        <v>0</v>
      </c>
      <c r="Q55" s="4"/>
      <c r="R55" s="306"/>
      <c r="S55" s="306"/>
      <c r="T55" s="306"/>
      <c r="U55" s="306"/>
      <c r="V55" s="306"/>
    </row>
    <row r="56" spans="1:22" ht="21.75" customHeight="1">
      <c r="A56" s="397">
        <v>14</v>
      </c>
      <c r="B56" s="364" t="s">
        <v>152</v>
      </c>
      <c r="C56" s="348" cm="1">
        <f t="array" ref="C56">IFERROR(INDEX(Data_CT!G$2:G$327,MATCH($R$2&amp;$R$1&amp;$B56,Data_CT!$B$2:$B$327&amp;Data_CT!$A$2:$A$327&amp;Data_CT!$F$2:$F$327,0)),"")</f>
        <v>1420640000</v>
      </c>
      <c r="D56" s="359" cm="1">
        <f t="array" ref="D56">IFERROR(INDEX(Data_CT!H$2:H$327,MATCH($R$2&amp;$R$1&amp;$B56,Data_CT!$B$2:$B$327&amp;Data_CT!$A$2:$A$327&amp;Data_CT!$F$2:$F$327,0)),"")</f>
        <v>1420640000</v>
      </c>
      <c r="E56" s="348" cm="1">
        <f t="array" ref="E56">IFERROR(INDEX(Data_CT!I$2:I$327,MATCH($R$2&amp;$R$1&amp;$B56,Data_CT!$B$2:$B$327&amp;Data_CT!$A$2:$A$327&amp;Data_CT!$F$2:$F$327,0)),"")</f>
        <v>1420640000</v>
      </c>
      <c r="F56" s="354" cm="1">
        <f t="array" ref="F56">IFERROR(INDEX(Data_CT!J$2:J$327,MATCH($R$2&amp;$R$1&amp;$B56,Data_CT!$B$2:$B$327&amp;Data_CT!$A$2:$A$327&amp;Data_CT!$F$2:$F$327,0)),"")</f>
        <v>0</v>
      </c>
      <c r="G56" s="499" cm="1">
        <f t="array" ref="G56">IFERROR(INDEX(Data_CT!K$2:K$327,MATCH($R$2&amp;$R$1&amp;$B56,Data_CT!$B$2:$B$327&amp;Data_CT!$A$2:$A$327&amp;Data_CT!$F$2:$F$327,0)),"")</f>
        <v>0</v>
      </c>
      <c r="H56" s="348" cm="1">
        <f t="array" ref="H56">IFERROR(INDEX(Data_CT!L$2:L$327,MATCH($R$2&amp;$R$1&amp;$B56,Data_CT!$B$2:$B$327&amp;Data_CT!$A$2:$A$327&amp;Data_CT!$F$2:$F$327,0)),"")</f>
        <v>0</v>
      </c>
      <c r="I56" s="356" cm="1">
        <f t="array" ref="I56">IFERROR(INDEX(Data_CT!M$2:M$327,MATCH($R$2&amp;$R$1&amp;$B56,Data_CT!$B$2:$B$327&amp;Data_CT!$A$2:$A$327&amp;Data_CT!$F$2:$F$327,0)),"")</f>
        <v>0</v>
      </c>
      <c r="J56" s="646" cm="1">
        <f t="array" ref="J56">IFERROR(INDEX(Data_CT!N$2:N$327,MATCH($R$2&amp;$R$1&amp;$B56,Data_CT!$B$2:$B$327&amp;Data_CT!$A$2:$A$327&amp;Data_CT!$F$2:$F$327,0)),"")</f>
        <v>149076851.851852</v>
      </c>
      <c r="K56" s="360" cm="1">
        <f t="array" ref="K56">IFERROR(INDEX(Data_CT!O$2:O$327,MATCH($R$2&amp;$R$1&amp;$B56,Data_CT!$B$2:$B$327&amp;Data_CT!$A$2:$A$327&amp;Data_CT!$F$2:$F$327,0)),"")</f>
        <v>149077053</v>
      </c>
      <c r="L56" s="341"/>
      <c r="M56" s="361" cm="1">
        <f t="array" ref="M56">IFERROR(INDEX(Data_CT!P$2:P$327,MATCH($R$2&amp;$R$1&amp;$B56,Data_CT!$B$2:$B$327&amp;Data_CT!$A$2:$A$327&amp;Data_CT!$F$2:$F$327,0)),"")</f>
        <v>1420640000</v>
      </c>
      <c r="N56" s="365" cm="1">
        <f t="array" ref="N56">IFERROR(INDEX(Data_CT!Q$2:Q$327,MATCH($R$2&amp;$R$1&amp;$B56,Data_CT!$B$2:$B$327&amp;Data_CT!$A$2:$A$327&amp;Data_CT!$F$2:$F$327,0)),"")</f>
        <v>0</v>
      </c>
      <c r="O56" s="716"/>
      <c r="P56" s="613" cm="1">
        <f t="array" ref="P56">IFERROR(INDEX(Data_CT!R$2:R$327,MATCH($R$2&amp;$R$1&amp;$B56,Data_CT!$B$2:$B$327&amp;Data_CT!$A$2:$A$327&amp;Data_CT!$F$2:$F$327,0)),"")</f>
        <v>0</v>
      </c>
      <c r="Q56" s="4"/>
      <c r="R56" s="306"/>
      <c r="S56" s="306"/>
      <c r="T56" s="306"/>
      <c r="U56" s="306"/>
      <c r="V56" s="306"/>
    </row>
    <row r="57" spans="1:22" ht="15.75">
      <c r="A57" s="397">
        <v>15</v>
      </c>
      <c r="B57" s="364" t="s">
        <v>72</v>
      </c>
      <c r="C57" s="348" cm="1">
        <f t="array" ref="C57">IFERROR(INDEX(Data_CT!G$2:G$327,MATCH($R$2&amp;$R$1&amp;$B57,Data_CT!$B$2:$B$327&amp;Data_CT!$A$2:$A$327&amp;Data_CT!$F$2:$F$327,0)),"")</f>
        <v>1215243000</v>
      </c>
      <c r="D57" s="348" cm="1">
        <f t="array" ref="D57">IFERROR(INDEX(Data_CT!H$2:H$327,MATCH($R$2&amp;$R$1&amp;$B57,Data_CT!$B$2:$B$327&amp;Data_CT!$A$2:$A$327&amp;Data_CT!$F$2:$F$327,0)),"")</f>
        <v>1215243000</v>
      </c>
      <c r="E57" s="348" cm="1">
        <f t="array" ref="E57">IFERROR(INDEX(Data_CT!I$2:I$327,MATCH($R$2&amp;$R$1&amp;$B57,Data_CT!$B$2:$B$327&amp;Data_CT!$A$2:$A$327&amp;Data_CT!$F$2:$F$327,0)),"")</f>
        <v>1215243000</v>
      </c>
      <c r="F57" s="354" cm="1">
        <f t="array" ref="F57">IFERROR(INDEX(Data_CT!J$2:J$327,MATCH($R$2&amp;$R$1&amp;$B57,Data_CT!$B$2:$B$327&amp;Data_CT!$A$2:$A$327&amp;Data_CT!$F$2:$F$327,0)),"")</f>
        <v>0</v>
      </c>
      <c r="G57" s="499" cm="1">
        <f t="array" ref="G57">IFERROR(INDEX(Data_CT!K$2:K$327,MATCH($R$2&amp;$R$1&amp;$B57,Data_CT!$B$2:$B$327&amp;Data_CT!$A$2:$A$327&amp;Data_CT!$F$2:$F$327,0)),"")</f>
        <v>0</v>
      </c>
      <c r="H57" s="348" cm="1">
        <f t="array" ref="H57">IFERROR(INDEX(Data_CT!L$2:L$327,MATCH($R$2&amp;$R$1&amp;$B57,Data_CT!$B$2:$B$327&amp;Data_CT!$A$2:$A$327&amp;Data_CT!$F$2:$F$327,0)),"")</f>
        <v>0</v>
      </c>
      <c r="I57" s="356" cm="1">
        <f t="array" ref="I57">IFERROR(INDEX(Data_CT!M$2:M$327,MATCH($R$2&amp;$R$1&amp;$B57,Data_CT!$B$2:$B$327&amp;Data_CT!$A$2:$A$327&amp;Data_CT!$F$2:$F$327,0)),"")</f>
        <v>0</v>
      </c>
      <c r="J57" s="646" cm="1">
        <f t="array" ref="J57">IFERROR(INDEX(Data_CT!N$2:N$327,MATCH($R$2&amp;$R$1&amp;$B57,Data_CT!$B$2:$B$327&amp;Data_CT!$A$2:$A$327&amp;Data_CT!$F$2:$F$327,0)),"")</f>
        <v>84728704</v>
      </c>
      <c r="K57" s="360" cm="1">
        <f t="array" ref="K57">IFERROR(INDEX(Data_CT!O$2:O$327,MATCH($R$2&amp;$R$1&amp;$B57,Data_CT!$B$2:$B$327&amp;Data_CT!$A$2:$A$327&amp;Data_CT!$F$2:$F$327,0)),"")</f>
        <v>84728704</v>
      </c>
      <c r="L57" s="341"/>
      <c r="M57" s="361" t="str" cm="1">
        <f t="array" ref="M57">IFERROR(INDEX(Data_CT!P$2:P$327,MATCH($R$2&amp;$R$1&amp;$B57,Data_CT!$B$2:$B$327&amp;Data_CT!$A$2:$A$327&amp;Data_CT!$F$2:$F$327,0)),"")</f>
        <v/>
      </c>
      <c r="N57" s="352" t="str" cm="1">
        <f t="array" ref="N57">IFERROR(INDEX(Data_CT!Q$2:Q$327,MATCH($R$2&amp;$R$1&amp;$B57,Data_CT!$B$2:$B$327&amp;Data_CT!$A$2:$A$327&amp;Data_CT!$F$2:$F$327,0)),"")</f>
        <v>Xong khung BTCT</v>
      </c>
      <c r="O57" s="716"/>
      <c r="P57" s="618" t="str" cm="1">
        <f t="array" ref="P57">IFERROR(INDEX(Data_CT!R$2:R$327,MATCH($R$2&amp;$R$1&amp;$B57,Data_CT!$B$2:$B$327&amp;Data_CT!$A$2:$A$327&amp;Data_CT!$F$2:$F$327,0)),"")</f>
        <v>Xong khung BTCT</v>
      </c>
      <c r="Q57" s="4"/>
      <c r="R57" s="306"/>
      <c r="S57" s="306"/>
      <c r="T57" s="306"/>
      <c r="U57" s="306"/>
      <c r="V57" s="306"/>
    </row>
    <row r="58" spans="1:22" ht="15.75">
      <c r="A58" s="397">
        <v>16</v>
      </c>
      <c r="B58" s="364" t="s">
        <v>73</v>
      </c>
      <c r="C58" s="348" cm="1">
        <f t="array" ref="C58">IFERROR(INDEX(Data_CT!G$2:G$327,MATCH($R$2&amp;$R$1&amp;$B58,Data_CT!$B$2:$B$327&amp;Data_CT!$A$2:$A$327&amp;Data_CT!$F$2:$F$327,0)),"")</f>
        <v>1217161000</v>
      </c>
      <c r="D58" s="359" cm="1">
        <f t="array" ref="D58">IFERROR(INDEX(Data_CT!H$2:H$327,MATCH($R$2&amp;$R$1&amp;$B58,Data_CT!$B$2:$B$327&amp;Data_CT!$A$2:$A$327&amp;Data_CT!$F$2:$F$327,0)),"")</f>
        <v>1217161000</v>
      </c>
      <c r="E58" s="348" cm="1">
        <f t="array" ref="E58">IFERROR(INDEX(Data_CT!I$2:I$327,MATCH($R$2&amp;$R$1&amp;$B58,Data_CT!$B$2:$B$327&amp;Data_CT!$A$2:$A$327&amp;Data_CT!$F$2:$F$327,0)),"")</f>
        <v>1217161000</v>
      </c>
      <c r="F58" s="354" cm="1">
        <f t="array" ref="F58">IFERROR(INDEX(Data_CT!J$2:J$327,MATCH($R$2&amp;$R$1&amp;$B58,Data_CT!$B$2:$B$327&amp;Data_CT!$A$2:$A$327&amp;Data_CT!$F$2:$F$327,0)),"")</f>
        <v>0</v>
      </c>
      <c r="G58" s="499" cm="1">
        <f t="array" ref="G58">IFERROR(INDEX(Data_CT!K$2:K$327,MATCH($R$2&amp;$R$1&amp;$B58,Data_CT!$B$2:$B$327&amp;Data_CT!$A$2:$A$327&amp;Data_CT!$F$2:$F$327,0)),"")</f>
        <v>0</v>
      </c>
      <c r="H58" s="348" cm="1">
        <f t="array" ref="H58">IFERROR(INDEX(Data_CT!L$2:L$327,MATCH($R$2&amp;$R$1&amp;$B58,Data_CT!$B$2:$B$327&amp;Data_CT!$A$2:$A$327&amp;Data_CT!$F$2:$F$327,0)),"")</f>
        <v>0</v>
      </c>
      <c r="I58" s="356" cm="1">
        <f t="array" ref="I58">IFERROR(INDEX(Data_CT!M$2:M$327,MATCH($R$2&amp;$R$1&amp;$B58,Data_CT!$B$2:$B$327&amp;Data_CT!$A$2:$A$327&amp;Data_CT!$F$2:$F$327,0)),"")</f>
        <v>0</v>
      </c>
      <c r="J58" s="646" cm="1">
        <f t="array" ref="J58">IFERROR(INDEX(Data_CT!N$2:N$327,MATCH($R$2&amp;$R$1&amp;$B58,Data_CT!$B$2:$B$327&amp;Data_CT!$A$2:$A$327&amp;Data_CT!$F$2:$F$327,0)),"")</f>
        <v>142537963</v>
      </c>
      <c r="K58" s="360" cm="1">
        <f t="array" ref="K58">IFERROR(INDEX(Data_CT!O$2:O$327,MATCH($R$2&amp;$R$1&amp;$B58,Data_CT!$B$2:$B$327&amp;Data_CT!$A$2:$A$327&amp;Data_CT!$F$2:$F$327,0)),"")</f>
        <v>142538141</v>
      </c>
      <c r="L58" s="341"/>
      <c r="M58" s="361" t="str" cm="1">
        <f t="array" ref="M58">IFERROR(INDEX(Data_CT!P$2:P$327,MATCH($R$2&amp;$R$1&amp;$B58,Data_CT!$B$2:$B$327&amp;Data_CT!$A$2:$A$327&amp;Data_CT!$F$2:$F$327,0)),"")</f>
        <v/>
      </c>
      <c r="N58" s="352" t="str" cm="1">
        <f t="array" ref="N58">IFERROR(INDEX(Data_CT!Q$2:Q$327,MATCH($R$2&amp;$R$1&amp;$B58,Data_CT!$B$2:$B$327&amp;Data_CT!$A$2:$A$327&amp;Data_CT!$F$2:$F$327,0)),"")</f>
        <v>Xong khung BTCT</v>
      </c>
      <c r="O58" s="716"/>
      <c r="P58" s="618" t="str" cm="1">
        <f t="array" ref="P58">IFERROR(INDEX(Data_CT!R$2:R$327,MATCH($R$2&amp;$R$1&amp;$B58,Data_CT!$B$2:$B$327&amp;Data_CT!$A$2:$A$327&amp;Data_CT!$F$2:$F$327,0)),"")</f>
        <v>Xong khung BTCT</v>
      </c>
      <c r="Q58" s="4"/>
      <c r="R58" s="306"/>
      <c r="S58" s="306"/>
      <c r="T58" s="306"/>
      <c r="U58" s="306"/>
      <c r="V58" s="306"/>
    </row>
    <row r="59" spans="1:22" ht="15.75">
      <c r="A59" s="397">
        <v>17</v>
      </c>
      <c r="B59" s="364" t="s">
        <v>75</v>
      </c>
      <c r="C59" s="348" cm="1">
        <f t="array" ref="C59">IFERROR(INDEX(Data_CT!G$2:G$327,MATCH($R$2&amp;$R$1&amp;$B59,Data_CT!$B$2:$B$327&amp;Data_CT!$A$2:$A$327&amp;Data_CT!$F$2:$F$327,0)),"")</f>
        <v>1150000000</v>
      </c>
      <c r="D59" s="348" cm="1">
        <f t="array" ref="D59">IFERROR(INDEX(Data_CT!H$2:H$327,MATCH($R$2&amp;$R$1&amp;$B59,Data_CT!$B$2:$B$327&amp;Data_CT!$A$2:$A$327&amp;Data_CT!$F$2:$F$327,0)),"")</f>
        <v>1267836000</v>
      </c>
      <c r="E59" s="348" cm="1">
        <f t="array" ref="E59">IFERROR(INDEX(Data_CT!I$2:I$327,MATCH($R$2&amp;$R$1&amp;$B59,Data_CT!$B$2:$B$327&amp;Data_CT!$A$2:$A$327&amp;Data_CT!$F$2:$F$327,0)),"")</f>
        <v>1150000000</v>
      </c>
      <c r="F59" s="354" cm="1">
        <f t="array" ref="F59">IFERROR(INDEX(Data_CT!J$2:J$327,MATCH($R$2&amp;$R$1&amp;$B59,Data_CT!$B$2:$B$327&amp;Data_CT!$A$2:$A$327&amp;Data_CT!$F$2:$F$327,0)),"")</f>
        <v>0</v>
      </c>
      <c r="G59" s="499" cm="1">
        <f t="array" ref="G59">IFERROR(INDEX(Data_CT!K$2:K$327,MATCH($R$2&amp;$R$1&amp;$B59,Data_CT!$B$2:$B$327&amp;Data_CT!$A$2:$A$327&amp;Data_CT!$F$2:$F$327,0)),"")</f>
        <v>0</v>
      </c>
      <c r="H59" s="348" cm="1">
        <f t="array" ref="H59">IFERROR(INDEX(Data_CT!L$2:L$327,MATCH($R$2&amp;$R$1&amp;$B59,Data_CT!$B$2:$B$327&amp;Data_CT!$A$2:$A$327&amp;Data_CT!$F$2:$F$327,0)),"")</f>
        <v>0</v>
      </c>
      <c r="I59" s="356" cm="1">
        <f t="array" ref="I59">IFERROR(INDEX(Data_CT!M$2:M$327,MATCH($R$2&amp;$R$1&amp;$B59,Data_CT!$B$2:$B$327&amp;Data_CT!$A$2:$A$327&amp;Data_CT!$F$2:$F$327,0)),"")</f>
        <v>0</v>
      </c>
      <c r="J59" s="646" cm="1">
        <f t="array" ref="J59">IFERROR(INDEX(Data_CT!N$2:N$327,MATCH($R$2&amp;$R$1&amp;$B59,Data_CT!$B$2:$B$327&amp;Data_CT!$A$2:$A$327&amp;Data_CT!$F$2:$F$327,0)),"")</f>
        <v>108254630</v>
      </c>
      <c r="K59" s="360" cm="1">
        <f t="array" ref="K59">IFERROR(INDEX(Data_CT!O$2:O$327,MATCH($R$2&amp;$R$1&amp;$B59,Data_CT!$B$2:$B$327&amp;Data_CT!$A$2:$A$327&amp;Data_CT!$F$2:$F$327,0)),"")</f>
        <v>0</v>
      </c>
      <c r="L59" s="341"/>
      <c r="M59" s="361" t="str" cm="1">
        <f t="array" ref="M59">IFERROR(INDEX(Data_CT!P$2:P$327,MATCH($R$2&amp;$R$1&amp;$B59,Data_CT!$B$2:$B$327&amp;Data_CT!$A$2:$A$327&amp;Data_CT!$F$2:$F$327,0)),"")</f>
        <v/>
      </c>
      <c r="N59" s="352" t="str" cm="1">
        <f t="array" ref="N59">IFERROR(INDEX(Data_CT!Q$2:Q$327,MATCH($R$2&amp;$R$1&amp;$B59,Data_CT!$B$2:$B$327&amp;Data_CT!$A$2:$A$327&amp;Data_CT!$F$2:$F$327,0)),"")</f>
        <v>Xong khung BTCT</v>
      </c>
      <c r="O59" s="716"/>
      <c r="P59" s="618" t="str" cm="1">
        <f t="array" ref="P59">IFERROR(INDEX(Data_CT!R$2:R$327,MATCH($R$2&amp;$R$1&amp;$B59,Data_CT!$B$2:$B$327&amp;Data_CT!$A$2:$A$327&amp;Data_CT!$F$2:$F$327,0)),"")</f>
        <v>Xong khung BTCT</v>
      </c>
      <c r="Q59" s="4"/>
      <c r="R59" s="306"/>
      <c r="S59" s="306"/>
      <c r="T59" s="306"/>
      <c r="U59" s="306"/>
      <c r="V59" s="306"/>
    </row>
    <row r="60" spans="1:22" ht="18" customHeight="1">
      <c r="A60" s="397">
        <v>18</v>
      </c>
      <c r="B60" s="364" t="s">
        <v>244</v>
      </c>
      <c r="C60" s="348" cm="1">
        <f t="array" ref="C60">IFERROR(INDEX(Data_CT!G$2:G$327,MATCH($R$2&amp;$R$1&amp;$B60,Data_CT!$B$2:$B$327&amp;Data_CT!$A$2:$A$327&amp;Data_CT!$F$2:$F$327,0)),"")</f>
        <v>0</v>
      </c>
      <c r="D60" s="359" cm="1">
        <f t="array" ref="D60">IFERROR(INDEX(Data_CT!H$2:H$327,MATCH($R$2&amp;$R$1&amp;$B60,Data_CT!$B$2:$B$327&amp;Data_CT!$A$2:$A$327&amp;Data_CT!$F$2:$F$327,0)),"")</f>
        <v>0</v>
      </c>
      <c r="E60" s="348" cm="1">
        <f t="array" ref="E60">IFERROR(INDEX(Data_CT!I$2:I$327,MATCH($R$2&amp;$R$1&amp;$B60,Data_CT!$B$2:$B$327&amp;Data_CT!$A$2:$A$327&amp;Data_CT!$F$2:$F$327,0)),"")</f>
        <v>0</v>
      </c>
      <c r="F60" s="354" cm="1">
        <f t="array" ref="F60">IFERROR(INDEX(Data_CT!J$2:J$327,MATCH($R$2&amp;$R$1&amp;$B60,Data_CT!$B$2:$B$327&amp;Data_CT!$A$2:$A$327&amp;Data_CT!$F$2:$F$327,0)),"")</f>
        <v>0</v>
      </c>
      <c r="G60" s="499" cm="1">
        <f t="array" ref="G60">IFERROR(INDEX(Data_CT!K$2:K$327,MATCH($R$2&amp;$R$1&amp;$B60,Data_CT!$B$2:$B$327&amp;Data_CT!$A$2:$A$327&amp;Data_CT!$F$2:$F$327,0)),"")</f>
        <v>0</v>
      </c>
      <c r="H60" s="348" cm="1">
        <f t="array" ref="H60">IFERROR(INDEX(Data_CT!L$2:L$327,MATCH($R$2&amp;$R$1&amp;$B60,Data_CT!$B$2:$B$327&amp;Data_CT!$A$2:$A$327&amp;Data_CT!$F$2:$F$327,0)),"")</f>
        <v>0</v>
      </c>
      <c r="I60" s="356" cm="1">
        <f t="array" ref="I60">IFERROR(INDEX(Data_CT!M$2:M$327,MATCH($R$2&amp;$R$1&amp;$B60,Data_CT!$B$2:$B$327&amp;Data_CT!$A$2:$A$327&amp;Data_CT!$F$2:$F$327,0)),"")</f>
        <v>0</v>
      </c>
      <c r="J60" s="701" cm="1">
        <f t="array" ref="J60">IFERROR(INDEX(Data_CT!N$2:N$327,MATCH($R$2&amp;$R$1&amp;$B60,Data_CT!$B$2:$B$327&amp;Data_CT!$A$2:$A$327&amp;Data_CT!$F$2:$F$327,0)),"")</f>
        <v>0</v>
      </c>
      <c r="K60" s="360" cm="1">
        <f t="array" ref="K60">IFERROR(INDEX(Data_CT!O$2:O$327,MATCH($R$2&amp;$R$1&amp;$B60,Data_CT!$B$2:$B$327&amp;Data_CT!$A$2:$A$327&amp;Data_CT!$F$2:$F$327,0)),"")</f>
        <v>0</v>
      </c>
      <c r="L60" s="341"/>
      <c r="M60" s="361" t="str" cm="1">
        <f t="array" ref="M60">IFERROR(INDEX(Data_CT!P$2:P$327,MATCH($R$2&amp;$R$1&amp;$B60,Data_CT!$B$2:$B$327&amp;Data_CT!$A$2:$A$327&amp;Data_CT!$F$2:$F$327,0)),"")</f>
        <v/>
      </c>
      <c r="N60" s="365" cm="1">
        <f t="array" ref="N60">IFERROR(INDEX(Data_CT!Q$2:Q$327,MATCH($R$2&amp;$R$1&amp;$B60,Data_CT!$B$2:$B$327&amp;Data_CT!$A$2:$A$327&amp;Data_CT!$F$2:$F$327,0)),"")</f>
        <v>0</v>
      </c>
      <c r="O60" s="716"/>
      <c r="P60" s="370" cm="1">
        <f t="array" ref="P60">IFERROR(INDEX(Data_CT!R$2:R$327,MATCH($R$2&amp;$R$1&amp;$B60,Data_CT!$B$2:$B$327&amp;Data_CT!$A$2:$A$327&amp;Data_CT!$F$2:$F$327,0)),"")</f>
        <v>0</v>
      </c>
      <c r="Q60" s="306"/>
      <c r="R60" s="306"/>
      <c r="S60" s="306"/>
      <c r="T60" s="306"/>
      <c r="U60" s="306"/>
      <c r="V60" s="306"/>
    </row>
    <row r="61" spans="1:22" ht="18" customHeight="1">
      <c r="A61" s="397">
        <v>19</v>
      </c>
      <c r="B61" s="364" t="s">
        <v>225</v>
      </c>
      <c r="C61" s="348" cm="1">
        <f t="array" ref="C61">IFERROR(INDEX(Data_CT!G$2:G$327,MATCH($R$2&amp;$R$1&amp;$B61,Data_CT!$B$2:$B$327&amp;Data_CT!$A$2:$A$327&amp;Data_CT!$F$2:$F$327,0)),"")</f>
        <v>1269841117</v>
      </c>
      <c r="D61" s="359" cm="1">
        <f t="array" ref="D61">IFERROR(INDEX(Data_CT!H$2:H$327,MATCH($R$2&amp;$R$1&amp;$B61,Data_CT!$B$2:$B$327&amp;Data_CT!$A$2:$A$327&amp;Data_CT!$F$2:$F$327,0)),"")</f>
        <v>119171250</v>
      </c>
      <c r="E61" s="348" cm="1">
        <f t="array" ref="E61">IFERROR(INDEX(Data_CT!I$2:I$327,MATCH($R$2&amp;$R$1&amp;$B61,Data_CT!$B$2:$B$327&amp;Data_CT!$A$2:$A$327&amp;Data_CT!$F$2:$F$327,0)),"")</f>
        <v>300000000</v>
      </c>
      <c r="F61" s="354" cm="1">
        <f t="array" ref="F61">IFERROR(INDEX(Data_CT!J$2:J$327,MATCH($R$2&amp;$R$1&amp;$B61,Data_CT!$B$2:$B$327&amp;Data_CT!$A$2:$A$327&amp;Data_CT!$F$2:$F$327,0)),"")</f>
        <v>0</v>
      </c>
      <c r="G61" s="707" cm="1">
        <f t="array" ref="G61">IFERROR(INDEX(Data_CT!K$2:K$327,MATCH($R$2&amp;$R$1&amp;$B61,Data_CT!$B$2:$B$327&amp;Data_CT!$A$2:$A$327&amp;Data_CT!$F$2:$F$327,0)),"")</f>
        <v>262176750</v>
      </c>
      <c r="H61" s="348" cm="1">
        <f t="array" ref="H61">IFERROR(INDEX(Data_CT!L$2:L$327,MATCH($R$2&amp;$R$1&amp;$B61,Data_CT!$B$2:$B$327&amp;Data_CT!$A$2:$A$327&amp;Data_CT!$F$2:$F$327,0)),"")</f>
        <v>0</v>
      </c>
      <c r="I61" s="356" cm="1">
        <f t="array" ref="I61">IFERROR(INDEX(Data_CT!M$2:M$327,MATCH($R$2&amp;$R$1&amp;$B61,Data_CT!$B$2:$B$327&amp;Data_CT!$A$2:$A$327&amp;Data_CT!$F$2:$F$327,0)),"")</f>
        <v>0</v>
      </c>
      <c r="J61" s="701" cm="1">
        <f t="array" ref="J61">IFERROR(INDEX(Data_CT!N$2:N$327,MATCH($R$2&amp;$R$1&amp;$B61,Data_CT!$B$2:$B$327&amp;Data_CT!$A$2:$A$327&amp;Data_CT!$F$2:$F$327,0)),"")</f>
        <v>0</v>
      </c>
      <c r="K61" s="360" cm="1">
        <f t="array" ref="K61">IFERROR(INDEX(Data_CT!O$2:O$327,MATCH($R$2&amp;$R$1&amp;$B61,Data_CT!$B$2:$B$327&amp;Data_CT!$A$2:$A$327&amp;Data_CT!$F$2:$F$327,0)),"")</f>
        <v>0</v>
      </c>
      <c r="L61" s="341"/>
      <c r="M61" s="361" t="str" cm="1">
        <f t="array" ref="M61">IFERROR(INDEX(Data_CT!P$2:P$327,MATCH($R$2&amp;$R$1&amp;$B61,Data_CT!$B$2:$B$327&amp;Data_CT!$A$2:$A$327&amp;Data_CT!$F$2:$F$327,0)),"")</f>
        <v/>
      </c>
      <c r="N61" s="368" t="str" cm="1">
        <f t="array" ref="N61">IFERROR(INDEX(Data_CT!Q$2:Q$327,MATCH($R$2&amp;$R$1&amp;$B61,Data_CT!$B$2:$B$327&amp;Data_CT!$A$2:$A$327&amp;Data_CT!$F$2:$F$327,0)),"")</f>
        <v>Móng</v>
      </c>
      <c r="O61" s="716"/>
      <c r="P61" s="370" t="str" cm="1">
        <f t="array" ref="P61">IFERROR(INDEX(Data_CT!R$2:R$327,MATCH($R$2&amp;$R$1&amp;$B61,Data_CT!$B$2:$B$327&amp;Data_CT!$A$2:$A$327&amp;Data_CT!$F$2:$F$327,0)),"")</f>
        <v>Cột Tầng 3</v>
      </c>
      <c r="Q61" s="306"/>
      <c r="R61" s="306"/>
      <c r="S61" s="306"/>
      <c r="T61" s="306"/>
      <c r="U61" s="306"/>
      <c r="V61" s="306"/>
    </row>
    <row r="62" spans="1:22" ht="18" customHeight="1">
      <c r="A62" s="397">
        <v>20</v>
      </c>
      <c r="B62" s="364" t="s">
        <v>76</v>
      </c>
      <c r="C62" s="348" cm="1">
        <f t="array" ref="C62">IFERROR(INDEX(Data_CT!G$2:G$327,MATCH($R$2&amp;$R$1&amp;$B62,Data_CT!$B$2:$B$327&amp;Data_CT!$A$2:$A$327&amp;Data_CT!$F$2:$F$327,0)),"")</f>
        <v>1382220000</v>
      </c>
      <c r="D62" s="359" cm="1">
        <f t="array" ref="D62">IFERROR(INDEX(Data_CT!H$2:H$327,MATCH($R$2&amp;$R$1&amp;$B62,Data_CT!$B$2:$B$327&amp;Data_CT!$A$2:$A$327&amp;Data_CT!$F$2:$F$327,0)),"")</f>
        <v>1382220000</v>
      </c>
      <c r="E62" s="348" cm="1">
        <f t="array" ref="E62">IFERROR(INDEX(Data_CT!I$2:I$327,MATCH($R$2&amp;$R$1&amp;$B62,Data_CT!$B$2:$B$327&amp;Data_CT!$A$2:$A$327&amp;Data_CT!$F$2:$F$327,0)),"")</f>
        <v>1382220000</v>
      </c>
      <c r="F62" s="354" cm="1">
        <f t="array" ref="F62">IFERROR(INDEX(Data_CT!J$2:J$327,MATCH($R$2&amp;$R$1&amp;$B62,Data_CT!$B$2:$B$327&amp;Data_CT!$A$2:$A$327&amp;Data_CT!$F$2:$F$327,0)),"")</f>
        <v>0</v>
      </c>
      <c r="G62" s="499" cm="1">
        <f t="array" ref="G62">IFERROR(INDEX(Data_CT!K$2:K$327,MATCH($R$2&amp;$R$1&amp;$B62,Data_CT!$B$2:$B$327&amp;Data_CT!$A$2:$A$327&amp;Data_CT!$F$2:$F$327,0)),"")</f>
        <v>0</v>
      </c>
      <c r="H62" s="348" cm="1">
        <f t="array" ref="H62">IFERROR(INDEX(Data_CT!L$2:L$327,MATCH($R$2&amp;$R$1&amp;$B62,Data_CT!$B$2:$B$327&amp;Data_CT!$A$2:$A$327&amp;Data_CT!$F$2:$F$327,0)),"")</f>
        <v>0</v>
      </c>
      <c r="I62" s="356" cm="1">
        <f t="array" ref="I62">IFERROR(INDEX(Data_CT!M$2:M$327,MATCH($R$2&amp;$R$1&amp;$B62,Data_CT!$B$2:$B$327&amp;Data_CT!$A$2:$A$327&amp;Data_CT!$F$2:$F$327,0)),"")</f>
        <v>0</v>
      </c>
      <c r="J62" s="646" cm="1">
        <f t="array" ref="J62">IFERROR(INDEX(Data_CT!N$2:N$327,MATCH($R$2&amp;$R$1&amp;$B62,Data_CT!$B$2:$B$327&amp;Data_CT!$A$2:$A$327&amp;Data_CT!$F$2:$F$327,0)),"")</f>
        <v>124824074.074074</v>
      </c>
      <c r="K62" s="360" cm="1">
        <f t="array" ref="K62">IFERROR(INDEX(Data_CT!O$2:O$327,MATCH($R$2&amp;$R$1&amp;$B62,Data_CT!$B$2:$B$327&amp;Data_CT!$A$2:$A$327&amp;Data_CT!$F$2:$F$327,0)),"")</f>
        <v>124824112</v>
      </c>
      <c r="L62" s="341"/>
      <c r="M62" s="361" cm="1">
        <f t="array" ref="M62">IFERROR(INDEX(Data_CT!P$2:P$327,MATCH($R$2&amp;$R$1&amp;$B62,Data_CT!$B$2:$B$327&amp;Data_CT!$A$2:$A$327&amp;Data_CT!$F$2:$F$327,0)),"")</f>
        <v>1382220000</v>
      </c>
      <c r="N62" s="365" cm="1">
        <f t="array" ref="N62">IFERROR(INDEX(Data_CT!Q$2:Q$327,MATCH($R$2&amp;$R$1&amp;$B62,Data_CT!$B$2:$B$327&amp;Data_CT!$A$2:$A$327&amp;Data_CT!$F$2:$F$327,0)),"")</f>
        <v>0</v>
      </c>
      <c r="O62" s="716"/>
      <c r="P62" s="613" cm="1">
        <f t="array" ref="P62">IFERROR(INDEX(Data_CT!R$2:R$327,MATCH($R$2&amp;$R$1&amp;$B62,Data_CT!$B$2:$B$327&amp;Data_CT!$A$2:$A$327&amp;Data_CT!$F$2:$F$327,0)),"")</f>
        <v>0</v>
      </c>
      <c r="Q62" s="306"/>
      <c r="R62" s="306"/>
      <c r="S62" s="306"/>
      <c r="T62" s="306"/>
      <c r="U62" s="306"/>
      <c r="V62" s="306"/>
    </row>
    <row r="63" spans="1:22" ht="15.75">
      <c r="A63" s="397">
        <v>21</v>
      </c>
      <c r="B63" s="364" t="s">
        <v>77</v>
      </c>
      <c r="C63" s="348" cm="1">
        <f t="array" ref="C63">IFERROR(INDEX(Data_CT!G$2:G$327,MATCH($R$2&amp;$R$1&amp;$B63,Data_CT!$B$2:$B$327&amp;Data_CT!$A$2:$A$327&amp;Data_CT!$F$2:$F$327,0)),"")</f>
        <v>1509219000</v>
      </c>
      <c r="D63" s="359" cm="1">
        <f t="array" ref="D63">IFERROR(INDEX(Data_CT!H$2:H$327,MATCH($R$2&amp;$R$1&amp;$B63,Data_CT!$B$2:$B$327&amp;Data_CT!$A$2:$A$327&amp;Data_CT!$F$2:$F$327,0)),"")</f>
        <v>426300000</v>
      </c>
      <c r="E63" s="348" cm="1">
        <f t="array" ref="E63">IFERROR(INDEX(Data_CT!I$2:I$327,MATCH($R$2&amp;$R$1&amp;$B63,Data_CT!$B$2:$B$327&amp;Data_CT!$A$2:$A$327&amp;Data_CT!$F$2:$F$327,0)),"")</f>
        <v>300000000</v>
      </c>
      <c r="F63" s="354" cm="1">
        <f t="array" ref="F63">IFERROR(INDEX(Data_CT!J$2:J$327,MATCH($R$2&amp;$R$1&amp;$B63,Data_CT!$B$2:$B$327&amp;Data_CT!$A$2:$A$327&amp;Data_CT!$F$2:$F$327,0)),"")</f>
        <v>0</v>
      </c>
      <c r="G63" s="499" cm="1">
        <f t="array" ref="G63">IFERROR(INDEX(Data_CT!K$2:K$327,MATCH($R$2&amp;$R$1&amp;$B63,Data_CT!$B$2:$B$327&amp;Data_CT!$A$2:$A$327&amp;Data_CT!$F$2:$F$327,0)),"")</f>
        <v>0</v>
      </c>
      <c r="H63" s="348" cm="1">
        <f t="array" ref="H63">IFERROR(INDEX(Data_CT!L$2:L$327,MATCH($R$2&amp;$R$1&amp;$B63,Data_CT!$B$2:$B$327&amp;Data_CT!$A$2:$A$327&amp;Data_CT!$F$2:$F$327,0)),"")</f>
        <v>0</v>
      </c>
      <c r="I63" s="356" cm="1">
        <f t="array" ref="I63">IFERROR(INDEX(Data_CT!M$2:M$327,MATCH($R$2&amp;$R$1&amp;$B63,Data_CT!$B$2:$B$327&amp;Data_CT!$A$2:$A$327&amp;Data_CT!$F$2:$F$327,0)),"")</f>
        <v>0</v>
      </c>
      <c r="J63" s="701" cm="1">
        <f t="array" ref="J63">IFERROR(INDEX(Data_CT!N$2:N$327,MATCH($R$2&amp;$R$1&amp;$B63,Data_CT!$B$2:$B$327&amp;Data_CT!$A$2:$A$327&amp;Data_CT!$F$2:$F$327,0)),"")</f>
        <v>0</v>
      </c>
      <c r="K63" s="360" cm="1">
        <f t="array" ref="K63">IFERROR(INDEX(Data_CT!O$2:O$327,MATCH($R$2&amp;$R$1&amp;$B63,Data_CT!$B$2:$B$327&amp;Data_CT!$A$2:$A$327&amp;Data_CT!$F$2:$F$327,0)),"")</f>
        <v>0</v>
      </c>
      <c r="L63" s="341"/>
      <c r="M63" s="361" t="str" cm="1">
        <f t="array" ref="M63">IFERROR(INDEX(Data_CT!P$2:P$327,MATCH($R$2&amp;$R$1&amp;$B63,Data_CT!$B$2:$B$327&amp;Data_CT!$A$2:$A$327&amp;Data_CT!$F$2:$F$327,0)),"")</f>
        <v/>
      </c>
      <c r="N63" s="368" t="str" cm="1">
        <f t="array" ref="N63">IFERROR(INDEX(Data_CT!Q$2:Q$327,MATCH($R$2&amp;$R$1&amp;$B63,Data_CT!$B$2:$B$327&amp;Data_CT!$A$2:$A$327&amp;Data_CT!$F$2:$F$327,0)),"")</f>
        <v>Mái tầng 1</v>
      </c>
      <c r="O63" s="716"/>
      <c r="P63" s="613" t="str" cm="1">
        <f t="array" ref="P63">IFERROR(INDEX(Data_CT!R$2:R$327,MATCH($R$2&amp;$R$1&amp;$B63,Data_CT!$B$2:$B$327&amp;Data_CT!$A$2:$A$327&amp;Data_CT!$F$2:$F$327,0)),"")</f>
        <v>Móng</v>
      </c>
      <c r="Q63" s="4"/>
      <c r="R63" s="306"/>
      <c r="S63" s="306"/>
      <c r="T63" s="306"/>
      <c r="U63" s="306"/>
      <c r="V63" s="306"/>
    </row>
    <row r="64" spans="1:22" ht="23.25" customHeight="1">
      <c r="A64" s="384" t="s">
        <v>79</v>
      </c>
      <c r="B64" s="760" t="s">
        <v>80</v>
      </c>
      <c r="C64" s="761"/>
      <c r="D64" s="761"/>
      <c r="E64" s="761"/>
      <c r="F64" s="761"/>
      <c r="G64" s="761"/>
      <c r="H64" s="761"/>
      <c r="I64" s="761"/>
      <c r="J64" s="761"/>
      <c r="K64" s="762"/>
      <c r="L64" s="341" t="e">
        <f ca="1">IF(P64 = "Đã quyết toán", C64,
  _xludf.LET(
    MaLo, B64,
    TienDoHienTai_Text, M64,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#NAME?</v>
      </c>
      <c r="M64" s="386"/>
      <c r="N64" s="387"/>
      <c r="O64" s="716" t="e">
        <f ca="1">_xludf.LET(
  TienDaDong, E64+I64,
  TienYeuCau, L64,
  TrangThai_P, P64,
  KetQua, IF(OR(TienYeuCau=0, TienYeuCau=""), "", IF(TienDaDong &gt;= TienYeuCau, "✅ Đủ tiền", _xludf.LET(
    MaLo, B64,
    TienDoHienTai_Text, M64,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64" s="324"/>
      <c r="Q64" s="4"/>
      <c r="R64" s="306"/>
      <c r="S64" s="306"/>
      <c r="T64" s="306"/>
      <c r="U64" s="306"/>
      <c r="V64" s="306"/>
    </row>
    <row r="65" spans="1:22" ht="15.75">
      <c r="A65" s="397">
        <v>1</v>
      </c>
      <c r="B65" s="388" t="s">
        <v>87</v>
      </c>
      <c r="C65" s="396" cm="1">
        <f t="array" ref="C65">IFERROR(INDEX(Data_CT!G$2:G$327,MATCH($R$2&amp;$R$1&amp;$B65,Data_CT!$B$2:$B$327&amp;Data_CT!$A$2:$A$327&amp;Data_CT!$F$2:$F$327,0)),"")</f>
        <v>1450000000</v>
      </c>
      <c r="D65" s="393" cm="1">
        <f t="array" ref="D65">IFERROR(INDEX(Data_CT!H$2:H$327,MATCH($R$2&amp;$R$1&amp;$B65,Data_CT!$B$2:$B$327&amp;Data_CT!$A$2:$A$327&amp;Data_CT!$F$2:$F$327,0)),"")</f>
        <v>932732583</v>
      </c>
      <c r="E65" s="396" cm="1">
        <f t="array" ref="E65">IFERROR(INDEX(Data_CT!I$2:I$327,MATCH($R$2&amp;$R$1&amp;$B65,Data_CT!$B$2:$B$327&amp;Data_CT!$A$2:$A$327&amp;Data_CT!$F$2:$F$327,0)),"")</f>
        <v>1300000000</v>
      </c>
      <c r="F65" s="395" cm="1">
        <f t="array" ref="F65">IFERROR(INDEX(Data_CT!J$2:J$327,MATCH($R$2&amp;$R$1&amp;$B65,Data_CT!$B$2:$B$327&amp;Data_CT!$A$2:$A$327&amp;Data_CT!$F$2:$F$327,0)),"")</f>
        <v>0</v>
      </c>
      <c r="G65" s="707" cm="1">
        <f t="array" ref="G65">IFERROR(INDEX(Data_CT!K$2:K$327,MATCH($R$2&amp;$R$1&amp;$B65,Data_CT!$B$2:$B$327&amp;Data_CT!$A$2:$A$327&amp;Data_CT!$F$2:$F$327,0)),"")</f>
        <v>419388750</v>
      </c>
      <c r="H65" s="395" cm="1">
        <f t="array" ref="H65">IFERROR(INDEX(Data_CT!L$2:L$327,MATCH($R$2&amp;$R$1&amp;$B65,Data_CT!$B$2:$B$327&amp;Data_CT!$A$2:$A$327&amp;Data_CT!$F$2:$F$327,0)),"")</f>
        <v>0</v>
      </c>
      <c r="I65" s="394" cm="1">
        <f t="array" ref="I65">IFERROR(INDEX(Data_CT!M$2:M$327,MATCH($R$2&amp;$R$1&amp;$B65,Data_CT!$B$2:$B$327&amp;Data_CT!$A$2:$A$327&amp;Data_CT!$F$2:$F$327,0)),"")</f>
        <v>100000000</v>
      </c>
      <c r="J65" s="393" cm="1">
        <f t="array" ref="J65">IFERROR(INDEX(Data_CT!N$2:N$327,MATCH($R$2&amp;$R$1&amp;$B65,Data_CT!$B$2:$B$327&amp;Data_CT!$A$2:$A$327&amp;Data_CT!$F$2:$F$327,0)),"")</f>
        <v>0</v>
      </c>
      <c r="K65" s="360" cm="1">
        <f t="array" ref="K65">IFERROR(INDEX(Data_CT!O$2:O$327,MATCH($R$2&amp;$R$1&amp;$B65,Data_CT!$B$2:$B$327&amp;Data_CT!$A$2:$A$327&amp;Data_CT!$F$2:$F$327,0)),"")</f>
        <v>0</v>
      </c>
      <c r="L65" s="341"/>
      <c r="M65" s="361" t="str" cm="1">
        <f t="array" ref="M65">IFERROR(INDEX(Data_CT!P$2:P$327,MATCH($R$2&amp;$R$1&amp;$B65,Data_CT!$B$2:$B$327&amp;Data_CT!$A$2:$A$327&amp;Data_CT!$F$2:$F$327,0)),"")</f>
        <v/>
      </c>
      <c r="N65" s="369" t="str" cm="1">
        <f t="array" ref="N65">IFERROR(INDEX(Data_CT!Q$2:Q$327,MATCH($R$2&amp;$R$1&amp;$B65,Data_CT!$B$2:$B$327&amp;Data_CT!$A$2:$A$327&amp;Data_CT!$F$2:$F$327,0)),"")</f>
        <v>Mái tầng 3</v>
      </c>
      <c r="O65" s="716"/>
      <c r="P65" s="363" t="str" cm="1">
        <f t="array" ref="P65">IFERROR(INDEX(Data_CT!R$2:R$327,MATCH($R$2&amp;$R$1&amp;$B65,Data_CT!$B$2:$B$327&amp;Data_CT!$A$2:$A$327&amp;Data_CT!$F$2:$F$327,0)),"")</f>
        <v>Xong khung BTCT</v>
      </c>
      <c r="Q65" s="306"/>
      <c r="R65" s="306"/>
      <c r="S65" s="306"/>
      <c r="T65" s="306"/>
      <c r="U65" s="306"/>
      <c r="V65" s="306"/>
    </row>
    <row r="66" spans="1:22" ht="15.75">
      <c r="A66" s="397">
        <v>2</v>
      </c>
      <c r="B66" s="388" t="s">
        <v>88</v>
      </c>
      <c r="C66" s="396" cm="1">
        <f t="array" ref="C66">IFERROR(INDEX(Data_CT!G$2:G$327,MATCH($R$2&amp;$R$1&amp;$B66,Data_CT!$B$2:$B$327&amp;Data_CT!$A$2:$A$327&amp;Data_CT!$F$2:$F$327,0)),"")</f>
        <v>1450000000</v>
      </c>
      <c r="D66" s="393" cm="1">
        <f t="array" ref="D66">IFERROR(INDEX(Data_CT!H$2:H$327,MATCH($R$2&amp;$R$1&amp;$B66,Data_CT!$B$2:$B$327&amp;Data_CT!$A$2:$A$327&amp;Data_CT!$F$2:$F$327,0)),"")</f>
        <v>665581949</v>
      </c>
      <c r="E66" s="396" cm="1">
        <f t="array" ref="E66">IFERROR(INDEX(Data_CT!I$2:I$327,MATCH($R$2&amp;$R$1&amp;$B66,Data_CT!$B$2:$B$327&amp;Data_CT!$A$2:$A$327&amp;Data_CT!$F$2:$F$327,0)),"")</f>
        <v>1400000000</v>
      </c>
      <c r="F66" s="395" cm="1">
        <f t="array" ref="F66">IFERROR(INDEX(Data_CT!J$2:J$327,MATCH($R$2&amp;$R$1&amp;$B66,Data_CT!$B$2:$B$327&amp;Data_CT!$A$2:$A$327&amp;Data_CT!$F$2:$F$327,0)),"")</f>
        <v>0</v>
      </c>
      <c r="G66" s="707" cm="1">
        <f t="array" ref="G66">IFERROR(INDEX(Data_CT!K$2:K$327,MATCH($R$2&amp;$R$1&amp;$B66,Data_CT!$B$2:$B$327&amp;Data_CT!$A$2:$A$327&amp;Data_CT!$F$2:$F$327,0)),"")</f>
        <v>419388750</v>
      </c>
      <c r="H66" s="395" cm="1">
        <f t="array" ref="H66">IFERROR(INDEX(Data_CT!L$2:L$327,MATCH($R$2&amp;$R$1&amp;$B66,Data_CT!$B$2:$B$327&amp;Data_CT!$A$2:$A$327&amp;Data_CT!$F$2:$F$327,0)),"")</f>
        <v>0</v>
      </c>
      <c r="I66" s="394" cm="1">
        <f t="array" ref="I66">IFERROR(INDEX(Data_CT!M$2:M$327,MATCH($R$2&amp;$R$1&amp;$B66,Data_CT!$B$2:$B$327&amp;Data_CT!$A$2:$A$327&amp;Data_CT!$F$2:$F$327,0)),"")</f>
        <v>0</v>
      </c>
      <c r="J66" s="393" cm="1">
        <f t="array" ref="J66">IFERROR(INDEX(Data_CT!N$2:N$327,MATCH($R$2&amp;$R$1&amp;$B66,Data_CT!$B$2:$B$327&amp;Data_CT!$A$2:$A$327&amp;Data_CT!$F$2:$F$327,0)),"")</f>
        <v>0</v>
      </c>
      <c r="K66" s="360" cm="1">
        <f t="array" ref="K66">IFERROR(INDEX(Data_CT!O$2:O$327,MATCH($R$2&amp;$R$1&amp;$B66,Data_CT!$B$2:$B$327&amp;Data_CT!$A$2:$A$327&amp;Data_CT!$F$2:$F$327,0)),"")</f>
        <v>0</v>
      </c>
      <c r="L66" s="341"/>
      <c r="M66" s="361" t="str" cm="1">
        <f t="array" ref="M66">IFERROR(INDEX(Data_CT!P$2:P$327,MATCH($R$2&amp;$R$1&amp;$B66,Data_CT!$B$2:$B$327&amp;Data_CT!$A$2:$A$327&amp;Data_CT!$F$2:$F$327,0)),"")</f>
        <v/>
      </c>
      <c r="N66" s="369" t="str" cm="1">
        <f t="array" ref="N66">IFERROR(INDEX(Data_CT!Q$2:Q$327,MATCH($R$2&amp;$R$1&amp;$B66,Data_CT!$B$2:$B$327&amp;Data_CT!$A$2:$A$327&amp;Data_CT!$F$2:$F$327,0)),"")</f>
        <v>Mái tầng 3</v>
      </c>
      <c r="O66" s="716"/>
      <c r="P66" s="363" t="str" cm="1">
        <f t="array" ref="P66">IFERROR(INDEX(Data_CT!R$2:R$327,MATCH($R$2&amp;$R$1&amp;$B66,Data_CT!$B$2:$B$327&amp;Data_CT!$A$2:$A$327&amp;Data_CT!$F$2:$F$327,0)),"")</f>
        <v>Xong khung BTCT</v>
      </c>
      <c r="Q66" s="306"/>
      <c r="R66" s="306"/>
      <c r="S66" s="306"/>
      <c r="T66" s="306"/>
      <c r="U66" s="306"/>
      <c r="V66" s="306"/>
    </row>
    <row r="67" spans="1:22" ht="15.75">
      <c r="A67" s="397">
        <v>3</v>
      </c>
      <c r="B67" s="364" t="s">
        <v>89</v>
      </c>
      <c r="C67" s="348" cm="1">
        <f t="array" ref="C67">IFERROR(INDEX(Data_CT!G$2:G$327,MATCH($R$2&amp;$R$1&amp;$B67,Data_CT!$B$2:$B$327&amp;Data_CT!$A$2:$A$327&amp;Data_CT!$F$2:$F$327,0)),"")</f>
        <v>1667337000</v>
      </c>
      <c r="D67" s="359" cm="1">
        <f t="array" ref="D67">IFERROR(INDEX(Data_CT!H$2:H$327,MATCH($R$2&amp;$R$1&amp;$B67,Data_CT!$B$2:$B$327&amp;Data_CT!$A$2:$A$327&amp;Data_CT!$F$2:$F$327,0)),"")</f>
        <v>1667337000</v>
      </c>
      <c r="E67" s="348" cm="1">
        <f t="array" ref="E67">IFERROR(INDEX(Data_CT!I$2:I$327,MATCH($R$2&amp;$R$1&amp;$B67,Data_CT!$B$2:$B$327&amp;Data_CT!$A$2:$A$327&amp;Data_CT!$F$2:$F$327,0)),"")</f>
        <v>1667337000</v>
      </c>
      <c r="F67" s="354" cm="1">
        <f t="array" ref="F67">IFERROR(INDEX(Data_CT!J$2:J$327,MATCH($R$2&amp;$R$1&amp;$B67,Data_CT!$B$2:$B$327&amp;Data_CT!$A$2:$A$327&amp;Data_CT!$F$2:$F$327,0)),"")</f>
        <v>0</v>
      </c>
      <c r="G67" s="499" cm="1">
        <f t="array" ref="G67">IFERROR(INDEX(Data_CT!K$2:K$327,MATCH($R$2&amp;$R$1&amp;$B67,Data_CT!$B$2:$B$327&amp;Data_CT!$A$2:$A$327&amp;Data_CT!$F$2:$F$327,0)),"")</f>
        <v>0</v>
      </c>
      <c r="H67" s="358" cm="1">
        <f t="array" ref="H67">IFERROR(INDEX(Data_CT!L$2:L$327,MATCH($R$2&amp;$R$1&amp;$B67,Data_CT!$B$2:$B$327&amp;Data_CT!$A$2:$A$327&amp;Data_CT!$F$2:$F$327,0)),"")</f>
        <v>0</v>
      </c>
      <c r="I67" s="356" cm="1">
        <f t="array" ref="I67">IFERROR(INDEX(Data_CT!M$2:M$327,MATCH($R$2&amp;$R$1&amp;$B67,Data_CT!$B$2:$B$327&amp;Data_CT!$A$2:$A$327&amp;Data_CT!$F$2:$F$327,0)),"")</f>
        <v>0</v>
      </c>
      <c r="J67" s="359" cm="1">
        <f t="array" ref="J67">IFERROR(INDEX(Data_CT!N$2:N$327,MATCH($R$2&amp;$R$1&amp;$B67,Data_CT!$B$2:$B$327&amp;Data_CT!$A$2:$A$327&amp;Data_CT!$F$2:$F$327,0)),"")</f>
        <v>69430556</v>
      </c>
      <c r="K67" s="360" cm="1">
        <f t="array" ref="K67">IFERROR(INDEX(Data_CT!O$2:O$327,MATCH($R$2&amp;$R$1&amp;$B67,Data_CT!$B$2:$B$327&amp;Data_CT!$A$2:$A$327&amp;Data_CT!$F$2:$F$327,0)),"")</f>
        <v>69430252</v>
      </c>
      <c r="L67" s="341"/>
      <c r="M67" s="361" cm="1">
        <f t="array" ref="M67">IFERROR(INDEX(Data_CT!P$2:P$327,MATCH($R$2&amp;$R$1&amp;$B67,Data_CT!$B$2:$B$327&amp;Data_CT!$A$2:$A$327&amp;Data_CT!$F$2:$F$327,0)),"")</f>
        <v>1667337000</v>
      </c>
      <c r="N67" s="369" cm="1">
        <f t="array" ref="N67">IFERROR(INDEX(Data_CT!Q$2:Q$327,MATCH($R$2&amp;$R$1&amp;$B67,Data_CT!$B$2:$B$327&amp;Data_CT!$A$2:$A$327&amp;Data_CT!$F$2:$F$327,0)),"")</f>
        <v>0</v>
      </c>
      <c r="O67" s="716"/>
      <c r="P67" s="370" cm="1">
        <f t="array" ref="P67">IFERROR(INDEX(Data_CT!R$2:R$327,MATCH($R$2&amp;$R$1&amp;$B67,Data_CT!$B$2:$B$327&amp;Data_CT!$A$2:$A$327&amp;Data_CT!$F$2:$F$327,0)),"")</f>
        <v>0</v>
      </c>
      <c r="Q67" s="306"/>
      <c r="R67" s="306"/>
      <c r="S67" s="306"/>
      <c r="T67" s="306"/>
      <c r="U67" s="306"/>
      <c r="V67" s="306"/>
    </row>
    <row r="68" spans="1:22" ht="23.25" customHeight="1">
      <c r="A68" s="397">
        <v>4</v>
      </c>
      <c r="B68" s="364" t="s">
        <v>153</v>
      </c>
      <c r="C68" s="348" cm="1">
        <f t="array" ref="C68">IFERROR(INDEX(Data_CT!G$2:G$327,MATCH($R$2&amp;$R$1&amp;$B68,Data_CT!$B$2:$B$327&amp;Data_CT!$A$2:$A$327&amp;Data_CT!$F$2:$F$327,0)),"")</f>
        <v>2442810000</v>
      </c>
      <c r="D68" s="359" cm="1">
        <f t="array" ref="D68">IFERROR(INDEX(Data_CT!H$2:H$327,MATCH($R$2&amp;$R$1&amp;$B68,Data_CT!$B$2:$B$327&amp;Data_CT!$A$2:$A$327&amp;Data_CT!$F$2:$F$327,0)),"")</f>
        <v>2442810000</v>
      </c>
      <c r="E68" s="348" cm="1">
        <f t="array" ref="E68">IFERROR(INDEX(Data_CT!I$2:I$327,MATCH($R$2&amp;$R$1&amp;$B68,Data_CT!$B$2:$B$327&amp;Data_CT!$A$2:$A$327&amp;Data_CT!$F$2:$F$327,0)),"")</f>
        <v>2442810000</v>
      </c>
      <c r="F68" s="354" cm="1">
        <f t="array" ref="F68">IFERROR(INDEX(Data_CT!J$2:J$327,MATCH($R$2&amp;$R$1&amp;$B68,Data_CT!$B$2:$B$327&amp;Data_CT!$A$2:$A$327&amp;Data_CT!$F$2:$F$327,0)),"")</f>
        <v>0</v>
      </c>
      <c r="G68" s="499" cm="1">
        <f t="array" ref="G68">IFERROR(INDEX(Data_CT!K$2:K$327,MATCH($R$2&amp;$R$1&amp;$B68,Data_CT!$B$2:$B$327&amp;Data_CT!$A$2:$A$327&amp;Data_CT!$F$2:$F$327,0)),"")</f>
        <v>0</v>
      </c>
      <c r="H68" s="358" cm="1">
        <f t="array" ref="H68">IFERROR(INDEX(Data_CT!L$2:L$327,MATCH($R$2&amp;$R$1&amp;$B68,Data_CT!$B$2:$B$327&amp;Data_CT!$A$2:$A$327&amp;Data_CT!$F$2:$F$327,0)),"")</f>
        <v>0</v>
      </c>
      <c r="I68" s="356" cm="1">
        <f t="array" ref="I68">IFERROR(INDEX(Data_CT!M$2:M$327,MATCH($R$2&amp;$R$1&amp;$B68,Data_CT!$B$2:$B$327&amp;Data_CT!$A$2:$A$327&amp;Data_CT!$F$2:$F$327,0)),"")</f>
        <v>0</v>
      </c>
      <c r="J68" s="359" cm="1">
        <f t="array" ref="J68">IFERROR(INDEX(Data_CT!N$2:N$327,MATCH($R$2&amp;$R$1&amp;$B68,Data_CT!$B$2:$B$327&amp;Data_CT!$A$2:$A$327&amp;Data_CT!$F$2:$F$327,0)),"")</f>
        <v>0</v>
      </c>
      <c r="K68" s="360" cm="1">
        <f t="array" ref="K68">IFERROR(INDEX(Data_CT!O$2:O$327,MATCH($R$2&amp;$R$1&amp;$B68,Data_CT!$B$2:$B$327&amp;Data_CT!$A$2:$A$327&amp;Data_CT!$F$2:$F$327,0)),"")</f>
        <v>0</v>
      </c>
      <c r="L68" s="341"/>
      <c r="M68" s="361" cm="1">
        <f t="array" ref="M68">IFERROR(INDEX(Data_CT!P$2:P$327,MATCH($R$2&amp;$R$1&amp;$B68,Data_CT!$B$2:$B$327&amp;Data_CT!$A$2:$A$327&amp;Data_CT!$F$2:$F$327,0)),"")</f>
        <v>2442810000</v>
      </c>
      <c r="N68" s="369" cm="1">
        <f t="array" ref="N68">IFERROR(INDEX(Data_CT!Q$2:Q$327,MATCH($R$2&amp;$R$1&amp;$B68,Data_CT!$B$2:$B$327&amp;Data_CT!$A$2:$A$327&amp;Data_CT!$F$2:$F$327,0)),"")</f>
        <v>0</v>
      </c>
      <c r="O68" s="716"/>
      <c r="P68" s="370" cm="1">
        <f t="array" ref="P68">IFERROR(INDEX(Data_CT!R$2:R$327,MATCH($R$2&amp;$R$1&amp;$B68,Data_CT!$B$2:$B$327&amp;Data_CT!$A$2:$A$327&amp;Data_CT!$F$2:$F$327,0)),"")</f>
        <v>0</v>
      </c>
      <c r="Q68" s="306"/>
      <c r="R68" s="306"/>
      <c r="S68" s="306"/>
      <c r="T68" s="306"/>
      <c r="U68" s="306"/>
      <c r="V68" s="306"/>
    </row>
    <row r="69" spans="1:22" ht="23.25" customHeight="1">
      <c r="A69" s="397">
        <v>5</v>
      </c>
      <c r="B69" s="364" t="s">
        <v>90</v>
      </c>
      <c r="C69" s="348" cm="1">
        <f t="array" ref="C69">IFERROR(INDEX(Data_CT!G$2:G$327,MATCH($R$2&amp;$R$1&amp;$B69,Data_CT!$B$2:$B$327&amp;Data_CT!$A$2:$A$327&amp;Data_CT!$F$2:$F$327,0)),"")</f>
        <v>1665300000</v>
      </c>
      <c r="D69" s="359" cm="1">
        <f t="array" ref="D69">IFERROR(INDEX(Data_CT!H$2:H$327,MATCH($R$2&amp;$R$1&amp;$B69,Data_CT!$B$2:$B$327&amp;Data_CT!$A$2:$A$327&amp;Data_CT!$F$2:$F$327,0)),"")</f>
        <v>1584443250</v>
      </c>
      <c r="E69" s="348" cm="1">
        <f t="array" ref="E69">IFERROR(INDEX(Data_CT!I$2:I$327,MATCH($R$2&amp;$R$1&amp;$B69,Data_CT!$B$2:$B$327&amp;Data_CT!$A$2:$A$327&amp;Data_CT!$F$2:$F$327,0)),"")</f>
        <v>800000000</v>
      </c>
      <c r="F69" s="354" cm="1">
        <f t="array" ref="F69">IFERROR(INDEX(Data_CT!J$2:J$327,MATCH($R$2&amp;$R$1&amp;$B69,Data_CT!$B$2:$B$327&amp;Data_CT!$A$2:$A$327&amp;Data_CT!$F$2:$F$327,0)),"")</f>
        <v>0</v>
      </c>
      <c r="G69" s="519" cm="1">
        <f t="array" ref="G69">IFERROR(INDEX(Data_CT!K$2:K$327,MATCH($R$2&amp;$R$1&amp;$B69,Data_CT!$B$2:$B$327&amp;Data_CT!$A$2:$A$327&amp;Data_CT!$F$2:$F$327,0)),"")</f>
        <v>0</v>
      </c>
      <c r="H69" s="348" cm="1">
        <f t="array" ref="H69">IFERROR(INDEX(Data_CT!L$2:L$327,MATCH($R$2&amp;$R$1&amp;$B69,Data_CT!$B$2:$B$327&amp;Data_CT!$A$2:$A$327&amp;Data_CT!$F$2:$F$327,0)),"")</f>
        <v>0</v>
      </c>
      <c r="I69" s="356" cm="1">
        <f t="array" ref="I69">IFERROR(INDEX(Data_CT!M$2:M$327,MATCH($R$2&amp;$R$1&amp;$B69,Data_CT!$B$2:$B$327&amp;Data_CT!$A$2:$A$327&amp;Data_CT!$F$2:$F$327,0)),"")</f>
        <v>0</v>
      </c>
      <c r="J69" s="359" cm="1">
        <f t="array" ref="J69">IFERROR(INDEX(Data_CT!N$2:N$327,MATCH($R$2&amp;$R$1&amp;$B69,Data_CT!$B$2:$B$327&amp;Data_CT!$A$2:$A$327&amp;Data_CT!$F$2:$F$327,0)),"")</f>
        <v>0</v>
      </c>
      <c r="K69" s="360" cm="1">
        <f t="array" ref="K69">IFERROR(INDEX(Data_CT!O$2:O$327,MATCH($R$2&amp;$R$1&amp;$B69,Data_CT!$B$2:$B$327&amp;Data_CT!$A$2:$A$327&amp;Data_CT!$F$2:$F$327,0)),"")</f>
        <v>0</v>
      </c>
      <c r="L69" s="341"/>
      <c r="M69" s="361" t="str" cm="1">
        <f t="array" ref="M69">IFERROR(INDEX(Data_CT!P$2:P$327,MATCH($R$2&amp;$R$1&amp;$B69,Data_CT!$B$2:$B$327&amp;Data_CT!$A$2:$A$327&amp;Data_CT!$F$2:$F$327,0)),"")</f>
        <v/>
      </c>
      <c r="N69" s="369" cm="1">
        <f t="array" ref="N69">IFERROR(INDEX(Data_CT!Q$2:Q$327,MATCH($R$2&amp;$R$1&amp;$B69,Data_CT!$B$2:$B$327&amp;Data_CT!$A$2:$A$327&amp;Data_CT!$F$2:$F$327,0)),"")</f>
        <v>0</v>
      </c>
      <c r="O69" s="716"/>
      <c r="P69" s="370" t="str" cm="1">
        <f t="array" ref="P69">IFERROR(INDEX(Data_CT!R$2:R$327,MATCH($R$2&amp;$R$1&amp;$B69,Data_CT!$B$2:$B$327&amp;Data_CT!$A$2:$A$327&amp;Data_CT!$F$2:$F$327,0)),"")</f>
        <v>Xong khung BTCT</v>
      </c>
      <c r="Q69" s="4"/>
      <c r="R69" s="306"/>
      <c r="S69" s="306"/>
      <c r="T69" s="306"/>
      <c r="U69" s="306"/>
      <c r="V69" s="306"/>
    </row>
    <row r="70" spans="1:22" ht="23.25" customHeight="1">
      <c r="A70" s="397">
        <v>6</v>
      </c>
      <c r="B70" s="388" t="s">
        <v>92</v>
      </c>
      <c r="C70" s="396" cm="1">
        <f t="array" ref="C70">IFERROR(INDEX(Data_CT!G$2:G$327,MATCH($R$2&amp;$R$1&amp;$B70,Data_CT!$B$2:$B$327&amp;Data_CT!$A$2:$A$327&amp;Data_CT!$F$2:$F$327,0)),"")</f>
        <v>1663272000</v>
      </c>
      <c r="D70" s="393" cm="1">
        <f t="array" ref="D70">IFERROR(INDEX(Data_CT!H$2:H$327,MATCH($R$2&amp;$R$1&amp;$B70,Data_CT!$B$2:$B$327&amp;Data_CT!$A$2:$A$327&amp;Data_CT!$F$2:$F$327,0)),"")</f>
        <v>867957603</v>
      </c>
      <c r="E70" s="396" cm="1">
        <f t="array" ref="E70">IFERROR(INDEX(Data_CT!I$2:I$327,MATCH($R$2&amp;$R$1&amp;$B70,Data_CT!$B$2:$B$327&amp;Data_CT!$A$2:$A$327&amp;Data_CT!$F$2:$F$327,0)),"")</f>
        <v>800000000</v>
      </c>
      <c r="F70" s="395" cm="1">
        <f t="array" ref="F70">IFERROR(INDEX(Data_CT!J$2:J$327,MATCH($R$2&amp;$R$1&amp;$B70,Data_CT!$B$2:$B$327&amp;Data_CT!$A$2:$A$327&amp;Data_CT!$F$2:$F$327,0)),"")</f>
        <v>0</v>
      </c>
      <c r="G70" s="707" cm="1">
        <f t="array" ref="G70">IFERROR(INDEX(Data_CT!K$2:K$327,MATCH($R$2&amp;$R$1&amp;$B70,Data_CT!$B$2:$B$327&amp;Data_CT!$A$2:$A$327&amp;Data_CT!$F$2:$F$327,0)),"")</f>
        <v>304792568</v>
      </c>
      <c r="H70" s="396" cm="1">
        <f t="array" ref="H70">IFERROR(INDEX(Data_CT!L$2:L$327,MATCH($R$2&amp;$R$1&amp;$B70,Data_CT!$B$2:$B$327&amp;Data_CT!$A$2:$A$327&amp;Data_CT!$F$2:$F$327,0)),"")</f>
        <v>0</v>
      </c>
      <c r="I70" s="394" cm="1">
        <f t="array" ref="I70">IFERROR(INDEX(Data_CT!M$2:M$327,MATCH($R$2&amp;$R$1&amp;$B70,Data_CT!$B$2:$B$327&amp;Data_CT!$A$2:$A$327&amp;Data_CT!$F$2:$F$327,0)),"")</f>
        <v>0</v>
      </c>
      <c r="J70" s="393" cm="1">
        <f t="array" ref="J70">IFERROR(INDEX(Data_CT!N$2:N$327,MATCH($R$2&amp;$R$1&amp;$B70,Data_CT!$B$2:$B$327&amp;Data_CT!$A$2:$A$327&amp;Data_CT!$F$2:$F$327,0)),"")</f>
        <v>0</v>
      </c>
      <c r="K70" s="360" cm="1">
        <f t="array" ref="K70">IFERROR(INDEX(Data_CT!O$2:O$327,MATCH($R$2&amp;$R$1&amp;$B70,Data_CT!$B$2:$B$327&amp;Data_CT!$A$2:$A$327&amp;Data_CT!$F$2:$F$327,0)),"")</f>
        <v>0</v>
      </c>
      <c r="L70" s="341"/>
      <c r="M70" s="361" t="str" cm="1">
        <f t="array" ref="M70">IFERROR(INDEX(Data_CT!P$2:P$327,MATCH($R$2&amp;$R$1&amp;$B70,Data_CT!$B$2:$B$327&amp;Data_CT!$A$2:$A$327&amp;Data_CT!$F$2:$F$327,0)),"")</f>
        <v/>
      </c>
      <c r="N70" s="369" cm="1">
        <f t="array" ref="N70">IFERROR(INDEX(Data_CT!Q$2:Q$327,MATCH($R$2&amp;$R$1&amp;$B70,Data_CT!$B$2:$B$327&amp;Data_CT!$A$2:$A$327&amp;Data_CT!$F$2:$F$327,0)),"")</f>
        <v>0</v>
      </c>
      <c r="O70" s="716"/>
      <c r="P70" s="370" t="str" cm="1">
        <f t="array" ref="P70">IFERROR(INDEX(Data_CT!R$2:R$327,MATCH($R$2&amp;$R$1&amp;$B70,Data_CT!$B$2:$B$327&amp;Data_CT!$A$2:$A$327&amp;Data_CT!$F$2:$F$327,0)),"")</f>
        <v>Xong khung BTCT</v>
      </c>
      <c r="Q70" s="4"/>
      <c r="R70" s="306"/>
      <c r="S70" s="306"/>
      <c r="T70" s="306"/>
      <c r="U70" s="306"/>
      <c r="V70" s="306"/>
    </row>
    <row r="71" spans="1:22" ht="23.25" customHeight="1">
      <c r="A71" s="384" t="s">
        <v>93</v>
      </c>
      <c r="B71" s="760" t="s">
        <v>94</v>
      </c>
      <c r="C71" s="761"/>
      <c r="D71" s="761"/>
      <c r="E71" s="761"/>
      <c r="F71" s="761"/>
      <c r="G71" s="761"/>
      <c r="H71" s="761"/>
      <c r="I71" s="761"/>
      <c r="J71" s="761"/>
      <c r="K71" s="762"/>
      <c r="L71" s="386"/>
      <c r="M71" s="386"/>
      <c r="N71" s="387"/>
      <c r="O71" s="716" t="e">
        <f ca="1">_xludf.LET(
  TienDaDong, E71,
  TienYeuCau, L71,
  KetQua, IF(OR(TienYeuCau=0, TienYeuCau=""), "", IF(TienDaDong &gt;= TienYeuCau, "✅ Đủ tiền", _xludf.LET(
    MaLo, B71,
    TienDoHienTai_Text, N71,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_xludf.IFS(Diem_HienTai &gt;= (Moc_Diem_3 - 10), "Đợt 4", Diem_HienTai &gt;= (Moc_Diem_2 - 10), "Đợt 3", Diem_HienTai &gt;= (Moc_Diem_1 - 10), "Đợt 2", TRUE, "Đợt 1"),
    "⚠️ Cần nộp " &amp; TenDot &amp; " (Còn thiếu " &amp; TEXT(TienYeuCau - TienDaDong, "#,##0") &amp; ") - Tổng cần nộp: " &amp; TEXT(TienYeuCau, "#,##0")
  ))),
  KetQua
)</f>
        <v>#NAME?</v>
      </c>
      <c r="P71" s="324"/>
      <c r="Q71" s="4"/>
      <c r="R71" s="306"/>
      <c r="S71" s="306"/>
      <c r="T71" s="306"/>
      <c r="U71" s="306"/>
      <c r="V71" s="306"/>
    </row>
    <row r="72" spans="1:22" ht="23.25" customHeight="1">
      <c r="A72" s="397">
        <v>1</v>
      </c>
      <c r="B72" s="364" t="s">
        <v>95</v>
      </c>
      <c r="C72" s="348" cm="1">
        <f t="array" ref="C72">IFERROR(INDEX(Data_CT!G$2:G$327,MATCH($R$2&amp;$R$1&amp;$B72,Data_CT!$B$2:$B$327&amp;Data_CT!$A$2:$A$327&amp;Data_CT!$F$2:$F$327,0)),"")</f>
        <v>2579225000</v>
      </c>
      <c r="D72" s="359" cm="1">
        <f t="array" ref="D72">IFERROR(INDEX(Data_CT!H$2:H$327,MATCH($R$2&amp;$R$1&amp;$B72,Data_CT!$B$2:$B$327&amp;Data_CT!$A$2:$A$327&amp;Data_CT!$F$2:$F$327,0)),"")</f>
        <v>1943703960</v>
      </c>
      <c r="E72" s="348" cm="1">
        <f t="array" ref="E72">IFERROR(INDEX(Data_CT!I$2:I$327,MATCH($R$2&amp;$R$1&amp;$B72,Data_CT!$B$2:$B$327&amp;Data_CT!$A$2:$A$327&amp;Data_CT!$F$2:$F$327,0)),"")</f>
        <v>0</v>
      </c>
      <c r="F72" s="354" cm="1">
        <f t="array" ref="F72">IFERROR(INDEX(Data_CT!J$2:J$327,MATCH($R$2&amp;$R$1&amp;$B72,Data_CT!$B$2:$B$327&amp;Data_CT!$A$2:$A$327&amp;Data_CT!$F$2:$F$327,0)),"")</f>
        <v>0</v>
      </c>
      <c r="G72" s="707" cm="1">
        <f t="array" ref="G72">IFERROR(INDEX(Data_CT!K$2:K$327,MATCH($R$2&amp;$R$1&amp;$B72,Data_CT!$B$2:$B$327&amp;Data_CT!$A$2:$A$327&amp;Data_CT!$F$2:$F$327,0)),"")</f>
        <v>0</v>
      </c>
      <c r="H72" s="358" cm="1">
        <f t="array" ref="H72">IFERROR(INDEX(Data_CT!L$2:L$327,MATCH($R$2&amp;$R$1&amp;$B72,Data_CT!$B$2:$B$327&amp;Data_CT!$A$2:$A$327&amp;Data_CT!$F$2:$F$327,0)),"")</f>
        <v>0</v>
      </c>
      <c r="I72" s="356" cm="1">
        <f t="array" ref="I72">IFERROR(INDEX(Data_CT!M$2:M$327,MATCH($R$2&amp;$R$1&amp;$B72,Data_CT!$B$2:$B$327&amp;Data_CT!$A$2:$A$327&amp;Data_CT!$F$2:$F$327,0)),"")</f>
        <v>0</v>
      </c>
      <c r="J72" s="359" cm="1">
        <f t="array" ref="J72">IFERROR(INDEX(Data_CT!N$2:N$327,MATCH($R$2&amp;$R$1&amp;$B72,Data_CT!$B$2:$B$327&amp;Data_CT!$A$2:$A$327&amp;Data_CT!$F$2:$F$327,0)),"")</f>
        <v>0</v>
      </c>
      <c r="K72" s="360" cm="1">
        <f t="array" ref="K72">IFERROR(INDEX(Data_CT!O$2:O$327,MATCH($R$2&amp;$R$1&amp;$B72,Data_CT!$B$2:$B$327&amp;Data_CT!$A$2:$A$327&amp;Data_CT!$F$2:$F$327,0)),"")</f>
        <v>0</v>
      </c>
      <c r="L72" s="361"/>
      <c r="M72" s="361" cm="1">
        <f t="array" ref="M72">IFERROR(INDEX(Data_CT!P$2:P$327,MATCH($R$2&amp;$R$1&amp;$B72,Data_CT!$B$2:$B$327&amp;Data_CT!$A$2:$A$327&amp;Data_CT!$F$2:$F$327,0)),"")</f>
        <v>0</v>
      </c>
      <c r="N72" s="362" cm="1">
        <f t="array" ref="N72">IFERROR(INDEX(Data_CT!Q$2:Q$327,MATCH($R$2&amp;$R$1&amp;$B72,Data_CT!$B$2:$B$327&amp;Data_CT!$A$2:$A$327&amp;Data_CT!$F$2:$F$327,0)),"")</f>
        <v>0</v>
      </c>
      <c r="O72" s="718"/>
      <c r="P72" s="363" cm="1">
        <f t="array" ref="P72">IFERROR(INDEX(Data_CT!R$2:R$327,MATCH($R$2&amp;$R$1&amp;$B72,Data_CT!$B$2:$B$327&amp;Data_CT!$A$2:$A$327&amp;Data_CT!$F$2:$F$327,0)),"")</f>
        <v>0</v>
      </c>
      <c r="Q72" s="306"/>
      <c r="R72" s="306"/>
      <c r="S72" s="306"/>
      <c r="T72" s="306"/>
      <c r="U72" s="306"/>
      <c r="V72" s="306"/>
    </row>
    <row r="73" spans="1:22" ht="23.25" customHeight="1">
      <c r="A73" s="384" t="s">
        <v>96</v>
      </c>
      <c r="B73" s="760" t="s">
        <v>97</v>
      </c>
      <c r="C73" s="761"/>
      <c r="D73" s="761"/>
      <c r="E73" s="761"/>
      <c r="F73" s="761"/>
      <c r="G73" s="761"/>
      <c r="H73" s="761"/>
      <c r="I73" s="761"/>
      <c r="J73" s="761"/>
      <c r="K73" s="762"/>
      <c r="L73" s="386"/>
      <c r="M73" s="386"/>
      <c r="N73" s="387"/>
      <c r="O73" s="719"/>
      <c r="P73" s="324"/>
      <c r="Q73" s="306"/>
      <c r="R73" s="306"/>
      <c r="S73" s="306"/>
      <c r="T73" s="306"/>
      <c r="U73" s="306"/>
      <c r="V73" s="306"/>
    </row>
    <row r="74" spans="1:22" ht="34.5" customHeight="1" thickBot="1">
      <c r="A74" s="398">
        <v>1</v>
      </c>
      <c r="B74" s="665" t="s">
        <v>110</v>
      </c>
      <c r="C74" s="666" cm="1">
        <f t="array" ref="C74">IFERROR(INDEX(Data_CT!G$2:G$327,MATCH($R$2&amp;$R$1&amp;$B74,Data_CT!$B$2:$B$327&amp;Data_CT!$A$2:$A$327&amp;Data_CT!$F$2:$F$327,0)),"")</f>
        <v>6635659000</v>
      </c>
      <c r="D74" s="667" cm="1">
        <f t="array" ref="D74">IFERROR(INDEX(Data_CT!H$2:H$327,MATCH($R$2&amp;$R$1&amp;$B74,Data_CT!$B$2:$B$327&amp;Data_CT!$A$2:$A$327&amp;Data_CT!$F$2:$F$327,0)),"")</f>
        <v>4643607000</v>
      </c>
      <c r="E74" s="520" cm="1">
        <f t="array" ref="E74">IFERROR(INDEX(Data_CT!I$2:I$327,MATCH($R$2&amp;$R$1&amp;$B74,Data_CT!$B$2:$B$327&amp;Data_CT!$A$2:$A$327&amp;Data_CT!$F$2:$F$327,0)),"")</f>
        <v>0</v>
      </c>
      <c r="F74" s="402" cm="1">
        <f t="array" ref="F74">IFERROR(INDEX(Data_CT!J$2:J$327,MATCH($R$2&amp;$R$1&amp;$B74,Data_CT!$B$2:$B$327&amp;Data_CT!$A$2:$A$327&amp;Data_CT!$F$2:$F$327,0)),"")</f>
        <v>0</v>
      </c>
      <c r="G74" s="707" cm="1">
        <f t="array" ref="G74">IFERROR(INDEX(Data_CT!K$2:K$327,MATCH($R$2&amp;$R$1&amp;$B74,Data_CT!$B$2:$B$327&amp;Data_CT!$A$2:$A$327&amp;Data_CT!$F$2:$F$327,0)),"")</f>
        <v>660359400</v>
      </c>
      <c r="H74" s="404" cm="1">
        <f t="array" ref="H74">IFERROR(INDEX(Data_CT!L$2:L$327,MATCH($R$2&amp;$R$1&amp;$B74,Data_CT!$B$2:$B$327&amp;Data_CT!$A$2:$A$327&amp;Data_CT!$F$2:$F$327,0)),"")</f>
        <v>0</v>
      </c>
      <c r="I74" s="666" cm="1">
        <f t="array" ref="I74">IFERROR(INDEX(Data_CT!M$2:M$327,MATCH($R$2&amp;$R$1&amp;$B74,Data_CT!$B$2:$B$327&amp;Data_CT!$A$2:$A$327&amp;Data_CT!$F$2:$F$327,0)),"")</f>
        <v>0</v>
      </c>
      <c r="J74" s="401" cm="1">
        <f t="array" ref="J74">IFERROR(INDEX(Data_CT!N$2:N$327,MATCH($R$2&amp;$R$1&amp;$B74,Data_CT!$B$2:$B$327&amp;Data_CT!$A$2:$A$327&amp;Data_CT!$F$2:$F$327,0)),"")</f>
        <v>0</v>
      </c>
      <c r="K74" s="406" cm="1">
        <f t="array" ref="K74">IFERROR(INDEX(Data_CT!O$2:O$327,MATCH($R$2&amp;$R$1&amp;$B74,Data_CT!$B$2:$B$327&amp;Data_CT!$A$2:$A$327&amp;Data_CT!$F$2:$F$327,0)),"")</f>
        <v>0</v>
      </c>
      <c r="L74" s="407"/>
      <c r="M74" s="407" cm="1">
        <f t="array" ref="M74">IFERROR(INDEX(Data_CT!P$2:P$327,MATCH($R$2&amp;$R$1&amp;$B74,Data_CT!$B$2:$B$327&amp;Data_CT!$A$2:$A$327&amp;Data_CT!$F$2:$F$327,0)),"")</f>
        <v>0</v>
      </c>
      <c r="N74" s="369" cm="1">
        <f t="array" ref="N74">IFERROR(INDEX(Data_CT!Q$2:Q$327,MATCH($R$2&amp;$R$1&amp;$B74,Data_CT!$B$2:$B$327&amp;Data_CT!$A$2:$A$327&amp;Data_CT!$F$2:$F$327,0)),"")</f>
        <v>0</v>
      </c>
      <c r="O74" s="720"/>
      <c r="P74" s="409" t="str" cm="1">
        <f t="array" ref="P74">IFERROR(INDEX(Data_CT!R$2:R$327,MATCH($R$2&amp;$R$1&amp;$B74,Data_CT!$B$2:$B$327&amp;Data_CT!$A$2:$A$327&amp;Data_CT!$F$2:$F$327,0)),"")</f>
        <v>Xong khung BTCT</v>
      </c>
      <c r="Q74" s="306"/>
      <c r="R74" s="306"/>
      <c r="S74" s="306"/>
      <c r="T74" s="306"/>
      <c r="U74" s="306"/>
      <c r="V74" s="306"/>
    </row>
    <row r="75" spans="1:22" ht="34.5" customHeight="1" thickBot="1">
      <c r="A75" s="624" t="s">
        <v>229</v>
      </c>
      <c r="B75" s="625" t="s">
        <v>230</v>
      </c>
      <c r="C75" s="628"/>
      <c r="D75" s="627">
        <v>0</v>
      </c>
      <c r="E75" s="628">
        <v>0</v>
      </c>
      <c r="F75" s="628"/>
      <c r="G75" s="629"/>
      <c r="H75" s="628"/>
      <c r="I75" s="637"/>
      <c r="J75" s="627"/>
      <c r="K75" s="631"/>
      <c r="L75" s="721"/>
      <c r="M75" s="632"/>
      <c r="N75" s="633"/>
      <c r="O75" s="722"/>
      <c r="P75" s="416"/>
      <c r="Q75" s="306"/>
      <c r="R75" s="306"/>
      <c r="S75" s="306"/>
      <c r="T75" s="306"/>
      <c r="U75" s="306"/>
      <c r="V75" s="306"/>
    </row>
    <row r="76" spans="1:22" ht="34.5" customHeight="1" thickBot="1">
      <c r="A76" s="634">
        <v>1</v>
      </c>
      <c r="B76" s="635" t="s">
        <v>169</v>
      </c>
      <c r="C76" s="668" cm="1">
        <f t="array" ref="C76">IFERROR(INDEX(Data_CT!G$2:G$327,MATCH($R$2&amp;$R$1&amp;$B76,Data_CT!$B$2:$B$327&amp;Data_CT!$A$2:$A$327&amp;Data_CT!$F$2:$F$327,0)),"")</f>
        <v>1890897000</v>
      </c>
      <c r="D76" s="627" cm="1">
        <f t="array" ref="D76">IFERROR(INDEX(Data_CT!H$2:H$327,MATCH($R$2&amp;$R$1&amp;$B76,Data_CT!$B$2:$B$327&amp;Data_CT!$A$2:$A$327&amp;Data_CT!$F$2:$F$327,0)),"")</f>
        <v>1890897000</v>
      </c>
      <c r="E76" s="628" cm="1">
        <f t="array" ref="E76">IFERROR(INDEX(Data_CT!I$2:I$327,MATCH($R$2&amp;$R$1&amp;$B76,Data_CT!$B$2:$B$327&amp;Data_CT!$A$2:$A$327&amp;Data_CT!$F$2:$F$327,0)),"")</f>
        <v>1890897000</v>
      </c>
      <c r="F76" s="628" cm="1">
        <f t="array" ref="F76">IFERROR(INDEX(Data_CT!J$2:J$327,MATCH($R$2&amp;$R$1&amp;$B76,Data_CT!$B$2:$B$327&amp;Data_CT!$A$2:$A$327&amp;Data_CT!$F$2:$F$327,0)),"")</f>
        <v>0</v>
      </c>
      <c r="G76" s="629" cm="1">
        <f t="array" ref="G76">IFERROR(INDEX(Data_CT!K$2:K$327,MATCH($R$2&amp;$R$1&amp;$B76,Data_CT!$B$2:$B$327&amp;Data_CT!$A$2:$A$327&amp;Data_CT!$F$2:$F$327,0)),"")</f>
        <v>0</v>
      </c>
      <c r="H76" s="628" cm="1">
        <f t="array" ref="H76">IFERROR(INDEX(Data_CT!L$2:L$327,MATCH($R$2&amp;$R$1&amp;$B76,Data_CT!$B$2:$B$327&amp;Data_CT!$A$2:$A$327&amp;Data_CT!$F$2:$F$327,0)),"")</f>
        <v>0</v>
      </c>
      <c r="I76" s="637" cm="1">
        <f t="array" ref="I76">IFERROR(INDEX(Data_CT!M$2:M$327,MATCH($R$2&amp;$R$1&amp;$B76,Data_CT!$B$2:$B$327&amp;Data_CT!$A$2:$A$327&amp;Data_CT!$F$2:$F$327,0)),"")</f>
        <v>0</v>
      </c>
      <c r="J76" s="627" cm="1">
        <f t="array" ref="J76">IFERROR(INDEX(Data_CT!N$2:N$327,MATCH($R$2&amp;$R$1&amp;$B76,Data_CT!$B$2:$B$327&amp;Data_CT!$A$2:$A$327&amp;Data_CT!$F$2:$F$327,0)),"")</f>
        <v>69595000</v>
      </c>
      <c r="K76" s="631" cm="1">
        <f t="array" ref="K76">IFERROR(INDEX(Data_CT!O$2:O$327,MATCH($R$2&amp;$R$1&amp;$B76,Data_CT!$B$2:$B$327&amp;Data_CT!$A$2:$A$327&amp;Data_CT!$F$2:$F$327,0)),"")</f>
        <v>0</v>
      </c>
      <c r="L76" s="721"/>
      <c r="M76" s="632" cm="1">
        <f t="array" ref="M76">IFERROR(INDEX(Data_CT!P$2:P$327,MATCH($R$2&amp;$R$1&amp;$B76,Data_CT!$B$2:$B$327&amp;Data_CT!$A$2:$A$327&amp;Data_CT!$F$2:$F$327,0)),"")</f>
        <v>0</v>
      </c>
      <c r="N76" s="633" cm="1">
        <f t="array" ref="N76">IFERROR(INDEX(Data_CT!Q$2:Q$327,MATCH($R$2&amp;$R$1&amp;$B76,Data_CT!$B$2:$B$327&amp;Data_CT!$A$2:$A$327&amp;Data_CT!$F$2:$F$327,0)),"")</f>
        <v>0</v>
      </c>
      <c r="O76" s="722"/>
      <c r="P76" s="416" cm="1">
        <f t="array" ref="P76">IFERROR(INDEX(Data_CT!R$2:R$327,MATCH($R$2&amp;$R$1&amp;$B76,Data_CT!$B$2:$B$327&amp;Data_CT!$A$2:$A$327&amp;Data_CT!$F$2:$F$327,0)),"")</f>
        <v>0</v>
      </c>
      <c r="Q76" s="306"/>
      <c r="R76" s="306"/>
      <c r="S76" s="306"/>
      <c r="T76" s="306"/>
      <c r="U76" s="306"/>
      <c r="V76" s="306"/>
    </row>
    <row r="77" spans="1:22" ht="25.5" customHeight="1" thickBot="1">
      <c r="A77" s="634"/>
      <c r="B77" s="411" t="s">
        <v>99</v>
      </c>
      <c r="C77" s="607">
        <f t="shared" ref="C77:K77" si="0">SUM(C12:C76)</f>
        <v>83314782117</v>
      </c>
      <c r="D77" s="412">
        <f t="shared" si="0"/>
        <v>65293960128</v>
      </c>
      <c r="E77" s="412">
        <f t="shared" si="0"/>
        <v>56501774000</v>
      </c>
      <c r="F77" s="412">
        <f t="shared" si="0"/>
        <v>0</v>
      </c>
      <c r="G77" s="412">
        <f t="shared" si="0"/>
        <v>4004021393</v>
      </c>
      <c r="H77" s="412">
        <f t="shared" si="0"/>
        <v>3445727000</v>
      </c>
      <c r="I77" s="412">
        <f t="shared" si="0"/>
        <v>400000000</v>
      </c>
      <c r="J77" s="412">
        <f t="shared" si="0"/>
        <v>3388926483.7037034</v>
      </c>
      <c r="K77" s="412">
        <f t="shared" si="0"/>
        <v>3183981702</v>
      </c>
      <c r="L77" s="723"/>
      <c r="M77" s="414"/>
      <c r="N77" s="415"/>
      <c r="O77" s="724"/>
      <c r="P77" s="416"/>
      <c r="Q77" s="306"/>
      <c r="R77" s="306"/>
      <c r="S77" s="306"/>
      <c r="T77" s="306"/>
      <c r="U77" s="306"/>
      <c r="V77" s="306"/>
    </row>
    <row r="78" spans="1:22" ht="15.75" customHeight="1">
      <c r="A78" s="418"/>
      <c r="B78" s="1"/>
      <c r="C78" s="100"/>
      <c r="D78" s="100"/>
      <c r="E78" s="100"/>
      <c r="F78" s="100"/>
      <c r="G78" s="522"/>
      <c r="H78" s="100"/>
      <c r="I78" s="100"/>
      <c r="J78" s="417"/>
      <c r="K78" s="417"/>
      <c r="L78" s="417"/>
      <c r="M78" s="417"/>
      <c r="N78" s="102"/>
      <c r="O78" s="725"/>
      <c r="P78" s="102"/>
      <c r="Q78" s="306"/>
      <c r="R78" s="306"/>
      <c r="S78" s="306"/>
      <c r="T78" s="306"/>
      <c r="U78" s="306"/>
      <c r="V78" s="306"/>
    </row>
    <row r="79" spans="1:22" ht="15.75" customHeight="1">
      <c r="A79" s="418"/>
      <c r="B79" s="418"/>
      <c r="C79" s="418"/>
      <c r="D79" s="418"/>
      <c r="E79" s="418"/>
      <c r="F79" s="418"/>
      <c r="G79" s="523"/>
      <c r="H79" s="418"/>
      <c r="I79" s="418"/>
      <c r="J79" s="417"/>
      <c r="K79" s="417"/>
      <c r="L79" s="417"/>
      <c r="M79" s="417"/>
      <c r="N79" s="418"/>
      <c r="O79" s="726"/>
      <c r="P79" s="418"/>
      <c r="Q79" s="306"/>
      <c r="R79" s="306"/>
      <c r="S79" s="306"/>
      <c r="T79" s="306"/>
      <c r="U79" s="306"/>
      <c r="V79" s="306"/>
    </row>
    <row r="80" spans="1:22" ht="15.75" customHeight="1">
      <c r="A80" s="306"/>
      <c r="B80" s="306"/>
      <c r="C80" s="306"/>
      <c r="D80" s="4"/>
      <c r="E80" s="4"/>
      <c r="F80" s="306"/>
      <c r="G80" s="524"/>
      <c r="H80" s="306"/>
      <c r="I80" s="306"/>
      <c r="J80" s="419"/>
      <c r="K80" s="419"/>
      <c r="L80" s="419"/>
      <c r="M80" s="419"/>
      <c r="N80" s="306"/>
      <c r="O80" s="727"/>
      <c r="P80" s="306"/>
      <c r="Q80" s="306"/>
      <c r="R80" s="306"/>
      <c r="S80" s="306"/>
      <c r="T80" s="306"/>
      <c r="U80" s="306"/>
      <c r="V80" s="306"/>
    </row>
    <row r="81" spans="1:22" ht="15.75" customHeight="1">
      <c r="A81" s="306"/>
      <c r="B81" s="306"/>
      <c r="C81" s="306"/>
      <c r="D81" s="306"/>
      <c r="E81" s="306"/>
      <c r="F81" s="306"/>
      <c r="G81" s="524"/>
      <c r="H81" s="306"/>
      <c r="I81" s="306"/>
      <c r="J81" s="419"/>
      <c r="K81" s="419"/>
      <c r="L81" s="419"/>
      <c r="M81" s="419"/>
      <c r="N81" s="306"/>
      <c r="O81" s="727"/>
      <c r="P81" s="306"/>
      <c r="Q81" s="306"/>
      <c r="R81" s="306"/>
      <c r="S81" s="306"/>
      <c r="T81" s="306"/>
      <c r="U81" s="306"/>
      <c r="V81" s="306"/>
    </row>
    <row r="82" spans="1:22" ht="15.75" customHeight="1">
      <c r="A82" s="306"/>
      <c r="B82" s="306"/>
      <c r="C82" s="306"/>
      <c r="D82" s="306"/>
      <c r="E82" s="306"/>
      <c r="F82" s="306"/>
      <c r="G82" s="524"/>
      <c r="H82" s="306"/>
      <c r="I82" s="306"/>
      <c r="J82" s="419"/>
      <c r="K82" s="419"/>
      <c r="L82" s="419"/>
      <c r="M82" s="419"/>
      <c r="N82" s="306"/>
      <c r="O82" s="727"/>
      <c r="P82" s="306"/>
      <c r="Q82" s="306"/>
      <c r="R82" s="306"/>
      <c r="S82" s="306"/>
      <c r="T82" s="306"/>
      <c r="U82" s="306"/>
      <c r="V82" s="306"/>
    </row>
    <row r="83" spans="1:22" ht="15.75" customHeight="1">
      <c r="A83" s="306"/>
      <c r="B83" s="306"/>
      <c r="C83" s="306"/>
      <c r="D83" s="306"/>
      <c r="E83" s="306"/>
      <c r="F83" s="306"/>
      <c r="G83" s="524"/>
      <c r="H83" s="306"/>
      <c r="I83" s="306"/>
      <c r="J83" s="419"/>
      <c r="K83" s="419"/>
      <c r="L83" s="419"/>
      <c r="M83" s="419"/>
      <c r="N83" s="306"/>
      <c r="O83" s="727"/>
      <c r="P83" s="306"/>
      <c r="Q83" s="306"/>
      <c r="R83" s="306"/>
      <c r="S83" s="306"/>
      <c r="T83" s="306"/>
      <c r="U83" s="306"/>
      <c r="V83" s="306"/>
    </row>
    <row r="84" spans="1:22" ht="15.75" customHeight="1">
      <c r="A84" s="306"/>
      <c r="B84" s="306"/>
      <c r="C84" s="306"/>
      <c r="D84" s="306"/>
      <c r="E84" s="306"/>
      <c r="F84" s="306"/>
      <c r="G84" s="524"/>
      <c r="H84" s="306"/>
      <c r="I84" s="306"/>
      <c r="J84" s="419"/>
      <c r="K84" s="419"/>
      <c r="L84" s="419"/>
      <c r="M84" s="419"/>
      <c r="N84" s="306"/>
      <c r="O84" s="727"/>
      <c r="P84" s="306"/>
      <c r="Q84" s="306"/>
      <c r="R84" s="306"/>
      <c r="S84" s="306"/>
      <c r="T84" s="306"/>
      <c r="U84" s="306"/>
      <c r="V84" s="306"/>
    </row>
    <row r="85" spans="1:22" ht="15.75" customHeight="1">
      <c r="A85" s="306"/>
      <c r="B85" s="306"/>
      <c r="C85" s="306"/>
      <c r="D85" s="306"/>
      <c r="E85" s="306"/>
      <c r="F85" s="306"/>
      <c r="G85" s="524"/>
      <c r="H85" s="306"/>
      <c r="I85" s="306"/>
      <c r="J85" s="419"/>
      <c r="K85" s="419"/>
      <c r="L85" s="419"/>
      <c r="M85" s="419"/>
      <c r="N85" s="306"/>
      <c r="O85" s="727"/>
      <c r="P85" s="306"/>
      <c r="Q85" s="306"/>
      <c r="R85" s="306"/>
      <c r="S85" s="306"/>
      <c r="T85" s="306"/>
      <c r="U85" s="306"/>
      <c r="V85" s="306"/>
    </row>
    <row r="86" spans="1:22" ht="15.75" customHeight="1">
      <c r="A86" s="306"/>
      <c r="B86" s="306"/>
      <c r="C86" s="306"/>
      <c r="D86" s="306"/>
      <c r="E86" s="306"/>
      <c r="F86" s="306"/>
      <c r="G86" s="524"/>
      <c r="H86" s="306"/>
      <c r="I86" s="306"/>
      <c r="J86" s="419"/>
      <c r="K86" s="419"/>
      <c r="L86" s="419"/>
      <c r="M86" s="419"/>
      <c r="N86" s="306"/>
      <c r="O86" s="727"/>
      <c r="P86" s="306"/>
      <c r="Q86" s="306"/>
      <c r="R86" s="306"/>
      <c r="S86" s="306"/>
      <c r="T86" s="306"/>
      <c r="U86" s="306"/>
      <c r="V86" s="306"/>
    </row>
    <row r="87" spans="1:22" ht="15.75" customHeight="1">
      <c r="A87" s="306"/>
      <c r="B87" s="306"/>
      <c r="C87" s="306"/>
      <c r="D87" s="306"/>
      <c r="E87" s="306"/>
      <c r="F87" s="306"/>
      <c r="G87" s="524"/>
      <c r="H87" s="306"/>
      <c r="I87" s="306"/>
      <c r="J87" s="419"/>
      <c r="K87" s="419"/>
      <c r="L87" s="419"/>
      <c r="M87" s="419"/>
      <c r="N87" s="306"/>
      <c r="O87" s="727"/>
      <c r="P87" s="306"/>
      <c r="Q87" s="306"/>
      <c r="R87" s="306"/>
      <c r="S87" s="306"/>
      <c r="T87" s="306"/>
      <c r="U87" s="306"/>
      <c r="V87" s="306"/>
    </row>
    <row r="88" spans="1:22" ht="15.75" customHeight="1">
      <c r="A88" s="306"/>
      <c r="B88" s="306"/>
      <c r="C88" s="306"/>
      <c r="D88" s="306"/>
      <c r="E88" s="306"/>
      <c r="F88" s="306"/>
      <c r="G88" s="524"/>
      <c r="H88" s="306"/>
      <c r="I88" s="306"/>
      <c r="J88" s="419"/>
      <c r="K88" s="419"/>
      <c r="L88" s="419"/>
      <c r="M88" s="419"/>
      <c r="N88" s="306"/>
      <c r="O88" s="727"/>
      <c r="P88" s="306"/>
      <c r="Q88" s="306"/>
      <c r="R88" s="306"/>
      <c r="S88" s="306"/>
      <c r="T88" s="306"/>
      <c r="U88" s="306"/>
      <c r="V88" s="306"/>
    </row>
    <row r="89" spans="1:22" ht="15.75" customHeight="1">
      <c r="A89" s="306"/>
      <c r="B89" s="306"/>
      <c r="C89" s="306"/>
      <c r="D89" s="306"/>
      <c r="E89" s="306"/>
      <c r="F89" s="306"/>
      <c r="G89" s="524"/>
      <c r="H89" s="306"/>
      <c r="I89" s="306"/>
      <c r="J89" s="419"/>
      <c r="K89" s="419"/>
      <c r="L89" s="419"/>
      <c r="M89" s="419"/>
      <c r="N89" s="306"/>
      <c r="O89" s="727"/>
      <c r="P89" s="306"/>
      <c r="Q89" s="306"/>
      <c r="R89" s="306"/>
      <c r="S89" s="306"/>
      <c r="T89" s="306"/>
      <c r="U89" s="306"/>
      <c r="V89" s="306"/>
    </row>
    <row r="90" spans="1:22" ht="15.75" customHeight="1">
      <c r="A90" s="306"/>
      <c r="B90" s="306"/>
      <c r="C90" s="306"/>
      <c r="D90" s="306"/>
      <c r="E90" s="306"/>
      <c r="F90" s="306"/>
      <c r="G90" s="524"/>
      <c r="H90" s="306"/>
      <c r="I90" s="306"/>
      <c r="J90" s="419"/>
      <c r="K90" s="419"/>
      <c r="L90" s="419"/>
      <c r="M90" s="419"/>
      <c r="N90" s="306"/>
      <c r="O90" s="727"/>
      <c r="P90" s="306"/>
      <c r="Q90" s="306"/>
      <c r="R90" s="306"/>
      <c r="S90" s="306"/>
      <c r="T90" s="306"/>
      <c r="U90" s="306"/>
      <c r="V90" s="306"/>
    </row>
    <row r="91" spans="1:22" ht="15.75" customHeight="1">
      <c r="A91" s="306"/>
      <c r="B91" s="306"/>
      <c r="C91" s="306"/>
      <c r="D91" s="306"/>
      <c r="E91" s="306"/>
      <c r="F91" s="306"/>
      <c r="G91" s="524"/>
      <c r="H91" s="306"/>
      <c r="I91" s="306"/>
      <c r="J91" s="419"/>
      <c r="K91" s="419"/>
      <c r="L91" s="419"/>
      <c r="M91" s="419"/>
      <c r="N91" s="306"/>
      <c r="O91" s="727"/>
      <c r="P91" s="306"/>
      <c r="Q91" s="306"/>
      <c r="R91" s="306"/>
      <c r="S91" s="306"/>
      <c r="T91" s="306"/>
      <c r="U91" s="306"/>
      <c r="V91" s="306"/>
    </row>
    <row r="92" spans="1:22" ht="15.75" customHeight="1">
      <c r="A92" s="306"/>
      <c r="B92" s="306"/>
      <c r="C92" s="306"/>
      <c r="D92" s="306"/>
      <c r="E92" s="306"/>
      <c r="F92" s="306"/>
      <c r="G92" s="524"/>
      <c r="H92" s="306"/>
      <c r="I92" s="306"/>
      <c r="J92" s="419"/>
      <c r="K92" s="419"/>
      <c r="L92" s="419"/>
      <c r="M92" s="419"/>
      <c r="N92" s="306"/>
      <c r="O92" s="727"/>
      <c r="P92" s="306"/>
      <c r="Q92" s="306"/>
      <c r="R92" s="306"/>
      <c r="S92" s="306"/>
      <c r="T92" s="306"/>
      <c r="U92" s="306"/>
      <c r="V92" s="306"/>
    </row>
    <row r="93" spans="1:22" ht="15.75" customHeight="1">
      <c r="A93" s="306"/>
      <c r="B93" s="306"/>
      <c r="C93" s="306"/>
      <c r="D93" s="306"/>
      <c r="E93" s="306"/>
      <c r="F93" s="306"/>
      <c r="G93" s="524"/>
      <c r="H93" s="306"/>
      <c r="I93" s="306"/>
      <c r="J93" s="419"/>
      <c r="K93" s="419"/>
      <c r="L93" s="419"/>
      <c r="M93" s="419"/>
      <c r="N93" s="306"/>
      <c r="O93" s="727"/>
      <c r="P93" s="306"/>
      <c r="Q93" s="306"/>
      <c r="R93" s="306"/>
      <c r="S93" s="306"/>
      <c r="T93" s="306"/>
      <c r="U93" s="306"/>
      <c r="V93" s="306"/>
    </row>
    <row r="94" spans="1:22" ht="15.75" customHeight="1">
      <c r="A94" s="306"/>
      <c r="B94" s="306"/>
      <c r="C94" s="306"/>
      <c r="D94" s="306"/>
      <c r="E94" s="306"/>
      <c r="F94" s="306"/>
      <c r="G94" s="524"/>
      <c r="H94" s="306"/>
      <c r="I94" s="306"/>
      <c r="J94" s="419"/>
      <c r="K94" s="419"/>
      <c r="L94" s="419"/>
      <c r="M94" s="419"/>
      <c r="N94" s="306"/>
      <c r="O94" s="727"/>
      <c r="P94" s="306"/>
      <c r="Q94" s="306"/>
      <c r="R94" s="306"/>
      <c r="S94" s="306"/>
      <c r="T94" s="306"/>
      <c r="U94" s="306"/>
      <c r="V94" s="306"/>
    </row>
    <row r="95" spans="1:22" ht="15.75" customHeight="1">
      <c r="A95" s="306"/>
      <c r="B95" s="306"/>
      <c r="C95" s="306"/>
      <c r="D95" s="306"/>
      <c r="E95" s="306"/>
      <c r="F95" s="306"/>
      <c r="G95" s="524"/>
      <c r="H95" s="306"/>
      <c r="I95" s="306"/>
      <c r="J95" s="419"/>
      <c r="K95" s="419"/>
      <c r="L95" s="419"/>
      <c r="M95" s="419"/>
      <c r="N95" s="306"/>
      <c r="O95" s="727"/>
      <c r="P95" s="306"/>
      <c r="Q95" s="306"/>
      <c r="R95" s="306"/>
      <c r="S95" s="306"/>
      <c r="T95" s="306"/>
      <c r="U95" s="306"/>
      <c r="V95" s="306"/>
    </row>
    <row r="96" spans="1:22" ht="15.75" customHeight="1">
      <c r="A96" s="306"/>
      <c r="B96" s="306"/>
      <c r="C96" s="306"/>
      <c r="D96" s="306"/>
      <c r="E96" s="306"/>
      <c r="F96" s="306"/>
      <c r="G96" s="524"/>
      <c r="H96" s="306"/>
      <c r="I96" s="306"/>
      <c r="J96" s="419"/>
      <c r="K96" s="419"/>
      <c r="L96" s="419"/>
      <c r="M96" s="419"/>
      <c r="N96" s="306"/>
      <c r="O96" s="727"/>
      <c r="P96" s="306"/>
      <c r="Q96" s="306"/>
      <c r="R96" s="306"/>
      <c r="S96" s="306"/>
      <c r="T96" s="306"/>
      <c r="U96" s="306"/>
      <c r="V96" s="306"/>
    </row>
    <row r="97" spans="1:22" ht="15.75" customHeight="1">
      <c r="A97" s="306"/>
      <c r="B97" s="306"/>
      <c r="C97" s="306"/>
      <c r="D97" s="306"/>
      <c r="E97" s="306"/>
      <c r="F97" s="306"/>
      <c r="G97" s="524"/>
      <c r="H97" s="306"/>
      <c r="I97" s="306"/>
      <c r="J97" s="419"/>
      <c r="K97" s="419"/>
      <c r="L97" s="419"/>
      <c r="M97" s="419"/>
      <c r="N97" s="306"/>
      <c r="O97" s="727"/>
      <c r="P97" s="306"/>
      <c r="Q97" s="306"/>
      <c r="R97" s="306"/>
      <c r="S97" s="306"/>
      <c r="T97" s="306"/>
      <c r="U97" s="306"/>
      <c r="V97" s="306"/>
    </row>
    <row r="98" spans="1:22" ht="15.75" customHeight="1">
      <c r="A98" s="306"/>
      <c r="B98" s="306"/>
      <c r="C98" s="306"/>
      <c r="D98" s="306"/>
      <c r="E98" s="306"/>
      <c r="F98" s="306"/>
      <c r="G98" s="524"/>
      <c r="H98" s="306"/>
      <c r="I98" s="306"/>
      <c r="J98" s="419"/>
      <c r="K98" s="419"/>
      <c r="L98" s="419"/>
      <c r="M98" s="419"/>
      <c r="N98" s="306"/>
      <c r="O98" s="727"/>
      <c r="P98" s="306"/>
      <c r="Q98" s="306"/>
      <c r="R98" s="306"/>
      <c r="S98" s="306"/>
      <c r="T98" s="306"/>
      <c r="U98" s="306"/>
      <c r="V98" s="306"/>
    </row>
    <row r="99" spans="1:22" ht="15.75" customHeight="1">
      <c r="A99" s="306"/>
      <c r="B99" s="306"/>
      <c r="C99" s="306"/>
      <c r="D99" s="306"/>
      <c r="E99" s="306"/>
      <c r="F99" s="306"/>
      <c r="G99" s="524"/>
      <c r="H99" s="306"/>
      <c r="I99" s="306"/>
      <c r="J99" s="419"/>
      <c r="K99" s="419"/>
      <c r="L99" s="419"/>
      <c r="M99" s="419"/>
      <c r="N99" s="306"/>
      <c r="O99" s="727"/>
      <c r="P99" s="306"/>
      <c r="Q99" s="306"/>
      <c r="R99" s="306"/>
      <c r="S99" s="306"/>
      <c r="T99" s="306"/>
      <c r="U99" s="306"/>
      <c r="V99" s="306"/>
    </row>
    <row r="100" spans="1:22" ht="15.75" customHeight="1">
      <c r="A100" s="306"/>
      <c r="B100" s="306"/>
      <c r="C100" s="306"/>
      <c r="D100" s="306"/>
      <c r="E100" s="306"/>
      <c r="F100" s="306"/>
      <c r="G100" s="524"/>
      <c r="H100" s="306"/>
      <c r="I100" s="306"/>
      <c r="J100" s="419"/>
      <c r="K100" s="419"/>
      <c r="L100" s="419"/>
      <c r="M100" s="419"/>
      <c r="N100" s="306"/>
      <c r="O100" s="727"/>
      <c r="P100" s="306"/>
      <c r="Q100" s="306"/>
      <c r="R100" s="306"/>
      <c r="S100" s="306"/>
      <c r="T100" s="306"/>
      <c r="U100" s="306"/>
      <c r="V100" s="306"/>
    </row>
    <row r="101" spans="1:22" ht="15.75" customHeight="1">
      <c r="A101" s="306"/>
      <c r="B101" s="306"/>
      <c r="C101" s="306"/>
      <c r="D101" s="306"/>
      <c r="E101" s="306"/>
      <c r="F101" s="306"/>
      <c r="G101" s="524"/>
      <c r="H101" s="306"/>
      <c r="I101" s="306"/>
      <c r="J101" s="419"/>
      <c r="K101" s="419"/>
      <c r="L101" s="419"/>
      <c r="M101" s="419"/>
      <c r="N101" s="306"/>
      <c r="O101" s="727"/>
      <c r="P101" s="306"/>
      <c r="Q101" s="306"/>
      <c r="R101" s="306"/>
      <c r="S101" s="306"/>
      <c r="T101" s="306"/>
      <c r="U101" s="306"/>
      <c r="V101" s="306"/>
    </row>
    <row r="102" spans="1:22" ht="15.75" customHeight="1">
      <c r="A102" s="306"/>
      <c r="B102" s="306"/>
      <c r="C102" s="306"/>
      <c r="D102" s="306"/>
      <c r="E102" s="306"/>
      <c r="F102" s="306"/>
      <c r="G102" s="524"/>
      <c r="H102" s="306"/>
      <c r="I102" s="306"/>
      <c r="J102" s="419"/>
      <c r="K102" s="419"/>
      <c r="L102" s="419"/>
      <c r="M102" s="419"/>
      <c r="N102" s="306"/>
      <c r="O102" s="727"/>
      <c r="P102" s="306"/>
      <c r="Q102" s="306"/>
      <c r="R102" s="306"/>
      <c r="S102" s="306"/>
      <c r="T102" s="306"/>
      <c r="U102" s="306"/>
      <c r="V102" s="306"/>
    </row>
    <row r="103" spans="1:22" ht="15.75" customHeight="1">
      <c r="A103" s="306"/>
      <c r="B103" s="306"/>
      <c r="C103" s="306"/>
      <c r="D103" s="306"/>
      <c r="E103" s="306"/>
      <c r="F103" s="306"/>
      <c r="G103" s="524"/>
      <c r="H103" s="306"/>
      <c r="I103" s="306"/>
      <c r="J103" s="419"/>
      <c r="K103" s="419"/>
      <c r="L103" s="419"/>
      <c r="M103" s="419"/>
      <c r="N103" s="306"/>
      <c r="O103" s="727"/>
      <c r="P103" s="306"/>
      <c r="Q103" s="306"/>
      <c r="R103" s="306"/>
      <c r="S103" s="306"/>
      <c r="T103" s="306"/>
      <c r="U103" s="306"/>
      <c r="V103" s="306"/>
    </row>
    <row r="104" spans="1:22" ht="15.75" customHeight="1">
      <c r="A104" s="306"/>
      <c r="B104" s="306"/>
      <c r="C104" s="306"/>
      <c r="D104" s="306"/>
      <c r="E104" s="306"/>
      <c r="F104" s="306"/>
      <c r="G104" s="524"/>
      <c r="H104" s="306"/>
      <c r="I104" s="306"/>
      <c r="J104" s="419"/>
      <c r="K104" s="419"/>
      <c r="L104" s="419"/>
      <c r="M104" s="419"/>
      <c r="N104" s="306"/>
      <c r="O104" s="727"/>
      <c r="P104" s="306"/>
      <c r="Q104" s="306"/>
      <c r="R104" s="306"/>
      <c r="S104" s="306"/>
      <c r="T104" s="306"/>
      <c r="U104" s="306"/>
      <c r="V104" s="306"/>
    </row>
    <row r="105" spans="1:22" ht="15.75" customHeight="1">
      <c r="A105" s="306"/>
      <c r="B105" s="306"/>
      <c r="C105" s="306"/>
      <c r="D105" s="306"/>
      <c r="E105" s="306"/>
      <c r="F105" s="306"/>
      <c r="G105" s="524"/>
      <c r="H105" s="306"/>
      <c r="I105" s="306"/>
      <c r="J105" s="419"/>
      <c r="K105" s="419"/>
      <c r="L105" s="419"/>
      <c r="M105" s="419"/>
      <c r="N105" s="306"/>
      <c r="O105" s="727"/>
      <c r="P105" s="306"/>
      <c r="Q105" s="306"/>
      <c r="R105" s="306"/>
      <c r="S105" s="306"/>
      <c r="T105" s="306"/>
      <c r="U105" s="306"/>
      <c r="V105" s="306"/>
    </row>
    <row r="106" spans="1:22" ht="15.75" customHeight="1">
      <c r="A106" s="306"/>
      <c r="B106" s="306"/>
      <c r="C106" s="306"/>
      <c r="D106" s="306"/>
      <c r="E106" s="306"/>
      <c r="F106" s="306"/>
      <c r="G106" s="524"/>
      <c r="H106" s="306"/>
      <c r="I106" s="306"/>
      <c r="J106" s="419"/>
      <c r="K106" s="419"/>
      <c r="L106" s="419"/>
      <c r="M106" s="419"/>
      <c r="N106" s="306"/>
      <c r="O106" s="727"/>
      <c r="P106" s="306"/>
      <c r="Q106" s="306"/>
      <c r="R106" s="306"/>
      <c r="S106" s="306"/>
      <c r="T106" s="306"/>
      <c r="U106" s="306"/>
      <c r="V106" s="306"/>
    </row>
    <row r="107" spans="1:22" ht="15.75" customHeight="1">
      <c r="A107" s="306"/>
      <c r="B107" s="306"/>
      <c r="C107" s="306"/>
      <c r="D107" s="306"/>
      <c r="E107" s="306"/>
      <c r="F107" s="306"/>
      <c r="G107" s="524"/>
      <c r="H107" s="306"/>
      <c r="I107" s="306"/>
      <c r="J107" s="419"/>
      <c r="K107" s="419"/>
      <c r="L107" s="419"/>
      <c r="M107" s="419"/>
      <c r="N107" s="306"/>
      <c r="O107" s="727"/>
      <c r="P107" s="306"/>
      <c r="Q107" s="306"/>
      <c r="R107" s="306"/>
      <c r="S107" s="306"/>
      <c r="T107" s="306"/>
      <c r="U107" s="306"/>
      <c r="V107" s="306"/>
    </row>
    <row r="108" spans="1:22" ht="15.75" customHeight="1">
      <c r="A108" s="306"/>
      <c r="B108" s="306"/>
      <c r="C108" s="306"/>
      <c r="D108" s="306"/>
      <c r="E108" s="306"/>
      <c r="F108" s="306"/>
      <c r="G108" s="524"/>
      <c r="H108" s="306"/>
      <c r="I108" s="306"/>
      <c r="J108" s="419"/>
      <c r="K108" s="419"/>
      <c r="L108" s="419"/>
      <c r="M108" s="419"/>
      <c r="N108" s="306"/>
      <c r="O108" s="727"/>
      <c r="P108" s="306"/>
      <c r="Q108" s="306"/>
      <c r="R108" s="306"/>
      <c r="S108" s="306"/>
      <c r="T108" s="306"/>
      <c r="U108" s="306"/>
      <c r="V108" s="306"/>
    </row>
    <row r="109" spans="1:22" ht="15.75" customHeight="1">
      <c r="A109" s="306"/>
      <c r="B109" s="306"/>
      <c r="C109" s="306"/>
      <c r="D109" s="306"/>
      <c r="E109" s="306"/>
      <c r="F109" s="306"/>
      <c r="G109" s="524"/>
      <c r="H109" s="306"/>
      <c r="I109" s="306"/>
      <c r="J109" s="419"/>
      <c r="K109" s="419"/>
      <c r="L109" s="419"/>
      <c r="M109" s="419"/>
      <c r="N109" s="306"/>
      <c r="O109" s="727"/>
      <c r="P109" s="306"/>
      <c r="Q109" s="306"/>
      <c r="R109" s="306"/>
      <c r="S109" s="306"/>
      <c r="T109" s="306"/>
      <c r="U109" s="306"/>
      <c r="V109" s="306"/>
    </row>
    <row r="110" spans="1:22" ht="15.75" customHeight="1">
      <c r="A110" s="306"/>
      <c r="B110" s="306"/>
      <c r="C110" s="306"/>
      <c r="D110" s="306"/>
      <c r="E110" s="306"/>
      <c r="F110" s="306"/>
      <c r="G110" s="524"/>
      <c r="H110" s="306"/>
      <c r="I110" s="306"/>
      <c r="J110" s="419"/>
      <c r="K110" s="419"/>
      <c r="L110" s="419"/>
      <c r="M110" s="419"/>
      <c r="N110" s="306"/>
      <c r="O110" s="727"/>
      <c r="P110" s="306"/>
      <c r="Q110" s="306"/>
      <c r="R110" s="306"/>
      <c r="S110" s="306"/>
      <c r="T110" s="306"/>
      <c r="U110" s="306"/>
      <c r="V110" s="306"/>
    </row>
    <row r="111" spans="1:22" ht="15.75" customHeight="1">
      <c r="A111" s="306"/>
      <c r="B111" s="306"/>
      <c r="C111" s="306"/>
      <c r="D111" s="306"/>
      <c r="E111" s="306"/>
      <c r="F111" s="306"/>
      <c r="G111" s="524"/>
      <c r="H111" s="306"/>
      <c r="I111" s="306"/>
      <c r="J111" s="419"/>
      <c r="K111" s="419"/>
      <c r="L111" s="419"/>
      <c r="M111" s="419"/>
      <c r="N111" s="306"/>
      <c r="O111" s="727"/>
      <c r="P111" s="306"/>
      <c r="Q111" s="306"/>
      <c r="R111" s="306"/>
      <c r="S111" s="306"/>
      <c r="T111" s="306"/>
      <c r="U111" s="306"/>
      <c r="V111" s="306"/>
    </row>
    <row r="112" spans="1:22" ht="15.75" customHeight="1">
      <c r="A112" s="306"/>
      <c r="B112" s="306"/>
      <c r="C112" s="306"/>
      <c r="D112" s="306"/>
      <c r="E112" s="306"/>
      <c r="F112" s="306"/>
      <c r="G112" s="524"/>
      <c r="H112" s="306"/>
      <c r="I112" s="306"/>
      <c r="J112" s="419"/>
      <c r="K112" s="419"/>
      <c r="L112" s="419"/>
      <c r="M112" s="419"/>
      <c r="N112" s="306"/>
      <c r="O112" s="727"/>
      <c r="P112" s="306"/>
      <c r="Q112" s="306"/>
      <c r="R112" s="306"/>
      <c r="S112" s="306"/>
      <c r="T112" s="306"/>
      <c r="U112" s="306"/>
      <c r="V112" s="306"/>
    </row>
    <row r="113" spans="1:22" ht="15.75" customHeight="1">
      <c r="A113" s="306"/>
      <c r="B113" s="306"/>
      <c r="C113" s="306"/>
      <c r="D113" s="306"/>
      <c r="E113" s="306"/>
      <c r="F113" s="306"/>
      <c r="G113" s="524"/>
      <c r="H113" s="306"/>
      <c r="I113" s="306"/>
      <c r="J113" s="419"/>
      <c r="K113" s="419"/>
      <c r="L113" s="419"/>
      <c r="M113" s="419"/>
      <c r="N113" s="306"/>
      <c r="O113" s="727"/>
      <c r="P113" s="306"/>
      <c r="Q113" s="306"/>
      <c r="R113" s="306"/>
      <c r="S113" s="306"/>
      <c r="T113" s="306"/>
      <c r="U113" s="306"/>
      <c r="V113" s="306"/>
    </row>
    <row r="114" spans="1:22" ht="15.75" customHeight="1">
      <c r="A114" s="306"/>
      <c r="B114" s="306"/>
      <c r="C114" s="306"/>
      <c r="D114" s="306"/>
      <c r="E114" s="306"/>
      <c r="F114" s="306"/>
      <c r="G114" s="524"/>
      <c r="H114" s="306"/>
      <c r="I114" s="306"/>
      <c r="J114" s="419"/>
      <c r="K114" s="419"/>
      <c r="L114" s="419"/>
      <c r="M114" s="419"/>
      <c r="N114" s="306"/>
      <c r="O114" s="727"/>
      <c r="P114" s="306"/>
      <c r="Q114" s="306"/>
      <c r="R114" s="306"/>
      <c r="S114" s="306"/>
      <c r="T114" s="306"/>
      <c r="U114" s="306"/>
      <c r="V114" s="306"/>
    </row>
    <row r="115" spans="1:22" ht="15.75" customHeight="1">
      <c r="A115" s="306"/>
      <c r="B115" s="306"/>
      <c r="C115" s="306"/>
      <c r="D115" s="306"/>
      <c r="E115" s="306"/>
      <c r="F115" s="306"/>
      <c r="G115" s="524"/>
      <c r="H115" s="306"/>
      <c r="I115" s="306"/>
      <c r="J115" s="419"/>
      <c r="K115" s="419"/>
      <c r="L115" s="419"/>
      <c r="M115" s="419"/>
      <c r="N115" s="306"/>
      <c r="O115" s="727"/>
      <c r="P115" s="306"/>
      <c r="Q115" s="306"/>
      <c r="R115" s="306"/>
      <c r="S115" s="306"/>
      <c r="T115" s="306"/>
      <c r="U115" s="306"/>
      <c r="V115" s="306"/>
    </row>
    <row r="116" spans="1:22" ht="15.75" customHeight="1">
      <c r="A116" s="306"/>
      <c r="B116" s="306"/>
      <c r="C116" s="306"/>
      <c r="D116" s="306"/>
      <c r="E116" s="306"/>
      <c r="F116" s="306"/>
      <c r="G116" s="524"/>
      <c r="H116" s="306"/>
      <c r="I116" s="306"/>
      <c r="J116" s="419"/>
      <c r="K116" s="419"/>
      <c r="L116" s="419"/>
      <c r="M116" s="419"/>
      <c r="N116" s="306"/>
      <c r="O116" s="727"/>
      <c r="P116" s="306"/>
      <c r="Q116" s="306"/>
      <c r="R116" s="306"/>
      <c r="S116" s="306"/>
      <c r="T116" s="306"/>
      <c r="U116" s="306"/>
      <c r="V116" s="306"/>
    </row>
    <row r="117" spans="1:22" ht="15.75" customHeight="1">
      <c r="A117" s="306"/>
      <c r="B117" s="306"/>
      <c r="C117" s="306"/>
      <c r="D117" s="306"/>
      <c r="E117" s="306"/>
      <c r="F117" s="306"/>
      <c r="G117" s="524"/>
      <c r="H117" s="306"/>
      <c r="I117" s="306"/>
      <c r="J117" s="419"/>
      <c r="K117" s="419"/>
      <c r="L117" s="419"/>
      <c r="M117" s="419"/>
      <c r="N117" s="306"/>
      <c r="O117" s="727"/>
      <c r="P117" s="306"/>
      <c r="Q117" s="306"/>
      <c r="R117" s="306"/>
      <c r="S117" s="306"/>
      <c r="T117" s="306"/>
      <c r="U117" s="306"/>
      <c r="V117" s="306"/>
    </row>
    <row r="118" spans="1:22" ht="15.75" customHeight="1">
      <c r="A118" s="306"/>
      <c r="B118" s="306"/>
      <c r="C118" s="306"/>
      <c r="D118" s="306"/>
      <c r="E118" s="306"/>
      <c r="F118" s="306"/>
      <c r="G118" s="524"/>
      <c r="H118" s="306"/>
      <c r="I118" s="306"/>
      <c r="J118" s="419"/>
      <c r="K118" s="419"/>
      <c r="L118" s="419"/>
      <c r="M118" s="419"/>
      <c r="N118" s="306"/>
      <c r="O118" s="727"/>
      <c r="P118" s="306"/>
      <c r="Q118" s="306"/>
      <c r="R118" s="306"/>
      <c r="S118" s="306"/>
      <c r="T118" s="306"/>
      <c r="U118" s="306"/>
      <c r="V118" s="306"/>
    </row>
    <row r="119" spans="1:22" ht="15.75" customHeight="1">
      <c r="A119" s="306"/>
      <c r="B119" s="306"/>
      <c r="C119" s="306"/>
      <c r="D119" s="306"/>
      <c r="E119" s="306"/>
      <c r="F119" s="306"/>
      <c r="G119" s="524"/>
      <c r="H119" s="306"/>
      <c r="I119" s="306"/>
      <c r="J119" s="419"/>
      <c r="K119" s="419"/>
      <c r="L119" s="419"/>
      <c r="M119" s="419"/>
      <c r="N119" s="306"/>
      <c r="O119" s="727"/>
      <c r="P119" s="306"/>
      <c r="Q119" s="306"/>
      <c r="R119" s="306"/>
      <c r="S119" s="306"/>
      <c r="T119" s="306"/>
      <c r="U119" s="306"/>
      <c r="V119" s="306"/>
    </row>
    <row r="120" spans="1:22" ht="15.75" customHeight="1">
      <c r="A120" s="306"/>
      <c r="B120" s="306"/>
      <c r="C120" s="306"/>
      <c r="D120" s="306"/>
      <c r="E120" s="306"/>
      <c r="F120" s="306"/>
      <c r="G120" s="524"/>
      <c r="H120" s="306"/>
      <c r="I120" s="306"/>
      <c r="J120" s="419"/>
      <c r="K120" s="419"/>
      <c r="L120" s="419"/>
      <c r="M120" s="419"/>
      <c r="N120" s="306"/>
      <c r="O120" s="727"/>
      <c r="P120" s="306"/>
      <c r="Q120" s="306"/>
      <c r="R120" s="306"/>
      <c r="S120" s="306"/>
      <c r="T120" s="306"/>
      <c r="U120" s="306"/>
      <c r="V120" s="306"/>
    </row>
    <row r="121" spans="1:22" ht="15.75" customHeight="1">
      <c r="A121" s="306"/>
      <c r="B121" s="306"/>
      <c r="C121" s="306"/>
      <c r="D121" s="306"/>
      <c r="E121" s="306"/>
      <c r="F121" s="306"/>
      <c r="G121" s="524"/>
      <c r="H121" s="306"/>
      <c r="I121" s="306"/>
      <c r="J121" s="419"/>
      <c r="K121" s="419"/>
      <c r="L121" s="419"/>
      <c r="M121" s="419"/>
      <c r="N121" s="306"/>
      <c r="O121" s="727"/>
      <c r="P121" s="306"/>
      <c r="Q121" s="306"/>
      <c r="R121" s="306"/>
      <c r="S121" s="306"/>
      <c r="T121" s="306"/>
      <c r="U121" s="306"/>
      <c r="V121" s="306"/>
    </row>
    <row r="122" spans="1:22" ht="15.75" customHeight="1">
      <c r="A122" s="306"/>
      <c r="B122" s="306"/>
      <c r="C122" s="306"/>
      <c r="D122" s="306"/>
      <c r="E122" s="306"/>
      <c r="F122" s="306"/>
      <c r="G122" s="524"/>
      <c r="H122" s="306"/>
      <c r="I122" s="306"/>
      <c r="J122" s="419"/>
      <c r="K122" s="419"/>
      <c r="L122" s="419"/>
      <c r="M122" s="419"/>
      <c r="N122" s="306"/>
      <c r="O122" s="727"/>
      <c r="P122" s="306"/>
      <c r="Q122" s="306"/>
      <c r="R122" s="306"/>
      <c r="S122" s="306"/>
      <c r="T122" s="306"/>
      <c r="U122" s="306"/>
      <c r="V122" s="306"/>
    </row>
    <row r="123" spans="1:22" ht="15.75" customHeight="1">
      <c r="A123" s="306"/>
      <c r="B123" s="306"/>
      <c r="C123" s="306"/>
      <c r="D123" s="306"/>
      <c r="E123" s="306"/>
      <c r="F123" s="306"/>
      <c r="G123" s="524"/>
      <c r="H123" s="306"/>
      <c r="I123" s="306"/>
      <c r="J123" s="419"/>
      <c r="K123" s="419"/>
      <c r="L123" s="419"/>
      <c r="M123" s="419"/>
      <c r="N123" s="306"/>
      <c r="O123" s="727"/>
      <c r="P123" s="306"/>
      <c r="Q123" s="306"/>
      <c r="R123" s="306"/>
      <c r="S123" s="306"/>
      <c r="T123" s="306"/>
      <c r="U123" s="306"/>
      <c r="V123" s="306"/>
    </row>
    <row r="124" spans="1:22" ht="15.75" customHeight="1">
      <c r="A124" s="306"/>
      <c r="B124" s="306"/>
      <c r="C124" s="306"/>
      <c r="D124" s="306"/>
      <c r="E124" s="306"/>
      <c r="F124" s="306"/>
      <c r="G124" s="524"/>
      <c r="H124" s="306"/>
      <c r="I124" s="306"/>
      <c r="J124" s="419"/>
      <c r="K124" s="419"/>
      <c r="L124" s="419"/>
      <c r="M124" s="419"/>
      <c r="N124" s="306"/>
      <c r="O124" s="727"/>
      <c r="P124" s="306"/>
      <c r="Q124" s="306"/>
      <c r="R124" s="306"/>
      <c r="S124" s="306"/>
      <c r="T124" s="306"/>
      <c r="U124" s="306"/>
      <c r="V124" s="306"/>
    </row>
    <row r="125" spans="1:22" ht="15.75" customHeight="1">
      <c r="A125" s="306"/>
      <c r="B125" s="306"/>
      <c r="C125" s="306"/>
      <c r="D125" s="306"/>
      <c r="E125" s="306"/>
      <c r="F125" s="306"/>
      <c r="G125" s="524"/>
      <c r="H125" s="306"/>
      <c r="I125" s="306"/>
      <c r="J125" s="419"/>
      <c r="K125" s="419"/>
      <c r="L125" s="419"/>
      <c r="M125" s="419"/>
      <c r="N125" s="306"/>
      <c r="O125" s="727"/>
      <c r="P125" s="306"/>
      <c r="Q125" s="306"/>
      <c r="R125" s="306"/>
      <c r="S125" s="306"/>
      <c r="T125" s="306"/>
      <c r="U125" s="306"/>
      <c r="V125" s="306"/>
    </row>
    <row r="126" spans="1:22" ht="15.75" customHeight="1">
      <c r="A126" s="306"/>
      <c r="B126" s="306"/>
      <c r="C126" s="306"/>
      <c r="D126" s="306"/>
      <c r="E126" s="306"/>
      <c r="F126" s="306"/>
      <c r="G126" s="524"/>
      <c r="H126" s="306"/>
      <c r="I126" s="306"/>
      <c r="J126" s="419"/>
      <c r="K126" s="419"/>
      <c r="L126" s="419"/>
      <c r="M126" s="419"/>
      <c r="N126" s="306"/>
      <c r="O126" s="727"/>
      <c r="P126" s="306"/>
      <c r="Q126" s="306"/>
      <c r="R126" s="306"/>
      <c r="S126" s="306"/>
      <c r="T126" s="306"/>
      <c r="U126" s="306"/>
      <c r="V126" s="306"/>
    </row>
    <row r="127" spans="1:22" ht="15.75" customHeight="1">
      <c r="A127" s="306"/>
      <c r="B127" s="306"/>
      <c r="C127" s="306"/>
      <c r="D127" s="306"/>
      <c r="E127" s="306"/>
      <c r="F127" s="306"/>
      <c r="G127" s="524"/>
      <c r="H127" s="306"/>
      <c r="I127" s="306"/>
      <c r="J127" s="419"/>
      <c r="K127" s="419"/>
      <c r="L127" s="419"/>
      <c r="M127" s="419"/>
      <c r="N127" s="306"/>
      <c r="O127" s="727"/>
      <c r="P127" s="306"/>
      <c r="Q127" s="306"/>
      <c r="R127" s="306"/>
      <c r="S127" s="306"/>
      <c r="T127" s="306"/>
      <c r="U127" s="306"/>
      <c r="V127" s="306"/>
    </row>
    <row r="128" spans="1:22" ht="15.75" customHeight="1">
      <c r="A128" s="306"/>
      <c r="B128" s="306"/>
      <c r="C128" s="306"/>
      <c r="D128" s="306"/>
      <c r="E128" s="306"/>
      <c r="F128" s="306"/>
      <c r="G128" s="524"/>
      <c r="H128" s="306"/>
      <c r="I128" s="306"/>
      <c r="J128" s="419"/>
      <c r="K128" s="419"/>
      <c r="L128" s="419"/>
      <c r="M128" s="419"/>
      <c r="N128" s="306"/>
      <c r="O128" s="727"/>
      <c r="P128" s="306"/>
      <c r="Q128" s="306"/>
      <c r="R128" s="306"/>
      <c r="S128" s="306"/>
      <c r="T128" s="306"/>
      <c r="U128" s="306"/>
      <c r="V128" s="306"/>
    </row>
    <row r="129" spans="1:22" ht="15.75" customHeight="1">
      <c r="A129" s="306"/>
      <c r="B129" s="306"/>
      <c r="C129" s="306"/>
      <c r="D129" s="306"/>
      <c r="E129" s="306"/>
      <c r="F129" s="306"/>
      <c r="G129" s="524"/>
      <c r="H129" s="306"/>
      <c r="I129" s="306"/>
      <c r="J129" s="419"/>
      <c r="K129" s="419"/>
      <c r="L129" s="419"/>
      <c r="M129" s="419"/>
      <c r="N129" s="306"/>
      <c r="O129" s="727"/>
      <c r="P129" s="306"/>
      <c r="Q129" s="306"/>
      <c r="R129" s="306"/>
      <c r="S129" s="306"/>
      <c r="T129" s="306"/>
      <c r="U129" s="306"/>
      <c r="V129" s="306"/>
    </row>
    <row r="130" spans="1:22" ht="15.75" customHeight="1">
      <c r="A130" s="306"/>
      <c r="B130" s="306"/>
      <c r="C130" s="306"/>
      <c r="D130" s="306"/>
      <c r="E130" s="306"/>
      <c r="F130" s="306"/>
      <c r="G130" s="524"/>
      <c r="H130" s="306"/>
      <c r="I130" s="306"/>
      <c r="J130" s="419"/>
      <c r="K130" s="419"/>
      <c r="L130" s="419"/>
      <c r="M130" s="419"/>
      <c r="N130" s="306"/>
      <c r="O130" s="727"/>
      <c r="P130" s="306"/>
      <c r="Q130" s="306"/>
      <c r="R130" s="306"/>
      <c r="S130" s="306"/>
      <c r="T130" s="306"/>
      <c r="U130" s="306"/>
      <c r="V130" s="306"/>
    </row>
    <row r="131" spans="1:22" ht="15.75" customHeight="1">
      <c r="A131" s="306"/>
      <c r="B131" s="306"/>
      <c r="C131" s="306"/>
      <c r="D131" s="306"/>
      <c r="E131" s="306"/>
      <c r="F131" s="306"/>
      <c r="G131" s="524"/>
      <c r="H131" s="306"/>
      <c r="I131" s="306"/>
      <c r="J131" s="419"/>
      <c r="K131" s="419"/>
      <c r="L131" s="419"/>
      <c r="M131" s="419"/>
      <c r="N131" s="306"/>
      <c r="O131" s="727"/>
      <c r="P131" s="306"/>
      <c r="Q131" s="306"/>
      <c r="R131" s="306"/>
      <c r="S131" s="306"/>
      <c r="T131" s="306"/>
      <c r="U131" s="306"/>
      <c r="V131" s="306"/>
    </row>
    <row r="132" spans="1:22" ht="15.75" customHeight="1">
      <c r="A132" s="306"/>
      <c r="B132" s="306"/>
      <c r="C132" s="306"/>
      <c r="D132" s="306"/>
      <c r="E132" s="306"/>
      <c r="F132" s="306"/>
      <c r="G132" s="524"/>
      <c r="H132" s="306"/>
      <c r="I132" s="306"/>
      <c r="J132" s="419"/>
      <c r="K132" s="419"/>
      <c r="L132" s="419"/>
      <c r="M132" s="419"/>
      <c r="N132" s="306"/>
      <c r="O132" s="727"/>
      <c r="P132" s="306"/>
      <c r="Q132" s="306"/>
      <c r="R132" s="306"/>
      <c r="S132" s="306"/>
      <c r="T132" s="306"/>
      <c r="U132" s="306"/>
      <c r="V132" s="306"/>
    </row>
    <row r="133" spans="1:22" ht="15.75" customHeight="1">
      <c r="A133" s="306"/>
      <c r="B133" s="306"/>
      <c r="C133" s="306"/>
      <c r="D133" s="306"/>
      <c r="E133" s="306"/>
      <c r="F133" s="306"/>
      <c r="G133" s="524"/>
      <c r="H133" s="306"/>
      <c r="I133" s="306"/>
      <c r="J133" s="419"/>
      <c r="K133" s="419"/>
      <c r="L133" s="419"/>
      <c r="M133" s="419"/>
      <c r="N133" s="306"/>
      <c r="O133" s="727"/>
      <c r="P133" s="306"/>
      <c r="Q133" s="306"/>
      <c r="R133" s="306"/>
      <c r="S133" s="306"/>
      <c r="T133" s="306"/>
      <c r="U133" s="306"/>
      <c r="V133" s="306"/>
    </row>
    <row r="134" spans="1:22" ht="15.75" customHeight="1">
      <c r="A134" s="306"/>
      <c r="B134" s="306"/>
      <c r="C134" s="306"/>
      <c r="D134" s="306"/>
      <c r="E134" s="306"/>
      <c r="F134" s="306"/>
      <c r="G134" s="524"/>
      <c r="H134" s="306"/>
      <c r="I134" s="306"/>
      <c r="J134" s="419"/>
      <c r="K134" s="419"/>
      <c r="L134" s="419"/>
      <c r="M134" s="419"/>
      <c r="N134" s="306"/>
      <c r="O134" s="727"/>
      <c r="P134" s="306"/>
      <c r="Q134" s="306"/>
      <c r="R134" s="306"/>
      <c r="S134" s="306"/>
      <c r="T134" s="306"/>
      <c r="U134" s="306"/>
      <c r="V134" s="306"/>
    </row>
    <row r="135" spans="1:22" ht="15.75" customHeight="1">
      <c r="A135" s="306"/>
      <c r="B135" s="306"/>
      <c r="C135" s="306"/>
      <c r="D135" s="306"/>
      <c r="E135" s="306"/>
      <c r="F135" s="306"/>
      <c r="G135" s="524"/>
      <c r="H135" s="306"/>
      <c r="I135" s="306"/>
      <c r="J135" s="419"/>
      <c r="K135" s="419"/>
      <c r="L135" s="419"/>
      <c r="M135" s="419"/>
      <c r="N135" s="306"/>
      <c r="O135" s="727"/>
      <c r="P135" s="306"/>
      <c r="Q135" s="306"/>
      <c r="R135" s="306"/>
      <c r="S135" s="306"/>
      <c r="T135" s="306"/>
      <c r="U135" s="306"/>
      <c r="V135" s="306"/>
    </row>
    <row r="136" spans="1:22" ht="15.75" customHeight="1">
      <c r="A136" s="306"/>
      <c r="B136" s="306"/>
      <c r="C136" s="306"/>
      <c r="D136" s="306"/>
      <c r="E136" s="306"/>
      <c r="F136" s="306"/>
      <c r="G136" s="524"/>
      <c r="H136" s="306"/>
      <c r="I136" s="306"/>
      <c r="J136" s="419"/>
      <c r="K136" s="419"/>
      <c r="L136" s="419"/>
      <c r="M136" s="419"/>
      <c r="N136" s="306"/>
      <c r="O136" s="727"/>
      <c r="P136" s="306"/>
      <c r="Q136" s="306"/>
      <c r="R136" s="306"/>
      <c r="S136" s="306"/>
      <c r="T136" s="306"/>
      <c r="U136" s="306"/>
      <c r="V136" s="306"/>
    </row>
    <row r="137" spans="1:22" ht="15.75" customHeight="1">
      <c r="A137" s="306"/>
      <c r="B137" s="306"/>
      <c r="C137" s="306"/>
      <c r="D137" s="306"/>
      <c r="E137" s="306"/>
      <c r="F137" s="306"/>
      <c r="G137" s="524"/>
      <c r="H137" s="306"/>
      <c r="I137" s="306"/>
      <c r="J137" s="419"/>
      <c r="K137" s="419"/>
      <c r="L137" s="419"/>
      <c r="M137" s="419"/>
      <c r="N137" s="306"/>
      <c r="O137" s="727"/>
      <c r="P137" s="306"/>
      <c r="Q137" s="306"/>
      <c r="R137" s="306"/>
      <c r="S137" s="306"/>
      <c r="T137" s="306"/>
      <c r="U137" s="306"/>
      <c r="V137" s="306"/>
    </row>
    <row r="138" spans="1:22" ht="15.75" customHeight="1">
      <c r="A138" s="306"/>
      <c r="B138" s="306"/>
      <c r="C138" s="306"/>
      <c r="D138" s="306"/>
      <c r="E138" s="306"/>
      <c r="F138" s="306"/>
      <c r="G138" s="524"/>
      <c r="H138" s="306"/>
      <c r="I138" s="306"/>
      <c r="J138" s="419"/>
      <c r="K138" s="419"/>
      <c r="L138" s="419"/>
      <c r="M138" s="419"/>
      <c r="N138" s="306"/>
      <c r="O138" s="727"/>
      <c r="P138" s="306"/>
      <c r="Q138" s="306"/>
      <c r="R138" s="306"/>
      <c r="S138" s="306"/>
      <c r="T138" s="306"/>
      <c r="U138" s="306"/>
      <c r="V138" s="306"/>
    </row>
    <row r="139" spans="1:22" ht="15.75" customHeight="1">
      <c r="A139" s="306"/>
      <c r="B139" s="306"/>
      <c r="C139" s="306"/>
      <c r="D139" s="306"/>
      <c r="E139" s="306"/>
      <c r="F139" s="306"/>
      <c r="G139" s="524"/>
      <c r="H139" s="306"/>
      <c r="I139" s="306"/>
      <c r="J139" s="419"/>
      <c r="K139" s="419"/>
      <c r="L139" s="419"/>
      <c r="M139" s="419"/>
      <c r="N139" s="306"/>
      <c r="O139" s="727"/>
      <c r="P139" s="306"/>
      <c r="Q139" s="306"/>
      <c r="R139" s="306"/>
      <c r="S139" s="306"/>
      <c r="T139" s="306"/>
      <c r="U139" s="306"/>
      <c r="V139" s="306"/>
    </row>
    <row r="140" spans="1:22" ht="15.75" customHeight="1">
      <c r="A140" s="306"/>
      <c r="B140" s="306"/>
      <c r="C140" s="306"/>
      <c r="D140" s="306"/>
      <c r="E140" s="306"/>
      <c r="F140" s="306"/>
      <c r="G140" s="524"/>
      <c r="H140" s="306"/>
      <c r="I140" s="306"/>
      <c r="J140" s="419"/>
      <c r="K140" s="419"/>
      <c r="L140" s="419"/>
      <c r="M140" s="419"/>
      <c r="N140" s="306"/>
      <c r="O140" s="727"/>
      <c r="P140" s="306"/>
      <c r="Q140" s="306"/>
      <c r="R140" s="306"/>
      <c r="S140" s="306"/>
      <c r="T140" s="306"/>
      <c r="U140" s="306"/>
      <c r="V140" s="306"/>
    </row>
    <row r="141" spans="1:22" ht="15.75" customHeight="1">
      <c r="A141" s="306"/>
      <c r="B141" s="306"/>
      <c r="C141" s="306"/>
      <c r="D141" s="306"/>
      <c r="E141" s="306"/>
      <c r="F141" s="306"/>
      <c r="G141" s="524"/>
      <c r="H141" s="306"/>
      <c r="I141" s="306"/>
      <c r="J141" s="419"/>
      <c r="K141" s="419"/>
      <c r="L141" s="419"/>
      <c r="M141" s="419"/>
      <c r="N141" s="306"/>
      <c r="O141" s="727"/>
      <c r="P141" s="306"/>
      <c r="Q141" s="306"/>
      <c r="R141" s="306"/>
      <c r="S141" s="306"/>
      <c r="T141" s="306"/>
      <c r="U141" s="306"/>
      <c r="V141" s="306"/>
    </row>
    <row r="142" spans="1:22" ht="15.75" customHeight="1">
      <c r="A142" s="306"/>
      <c r="B142" s="306"/>
      <c r="C142" s="306"/>
      <c r="D142" s="306"/>
      <c r="E142" s="306"/>
      <c r="F142" s="306"/>
      <c r="G142" s="524"/>
      <c r="H142" s="306"/>
      <c r="I142" s="306"/>
      <c r="J142" s="419"/>
      <c r="K142" s="419"/>
      <c r="L142" s="419"/>
      <c r="M142" s="419"/>
      <c r="N142" s="306"/>
      <c r="O142" s="727"/>
      <c r="P142" s="306"/>
      <c r="Q142" s="306"/>
      <c r="R142" s="306"/>
      <c r="S142" s="306"/>
      <c r="T142" s="306"/>
      <c r="U142" s="306"/>
      <c r="V142" s="306"/>
    </row>
    <row r="143" spans="1:22" ht="15.75" customHeight="1">
      <c r="A143" s="306"/>
      <c r="B143" s="306"/>
      <c r="C143" s="306"/>
      <c r="D143" s="306"/>
      <c r="E143" s="306"/>
      <c r="F143" s="306"/>
      <c r="G143" s="524"/>
      <c r="H143" s="306"/>
      <c r="I143" s="306"/>
      <c r="J143" s="419"/>
      <c r="K143" s="419"/>
      <c r="L143" s="419"/>
      <c r="M143" s="419"/>
      <c r="N143" s="306"/>
      <c r="O143" s="727"/>
      <c r="P143" s="306"/>
      <c r="Q143" s="306"/>
      <c r="R143" s="306"/>
      <c r="S143" s="306"/>
      <c r="T143" s="306"/>
      <c r="U143" s="306"/>
      <c r="V143" s="306"/>
    </row>
    <row r="144" spans="1:22" ht="15.75" customHeight="1">
      <c r="A144" s="306"/>
      <c r="B144" s="306"/>
      <c r="C144" s="306"/>
      <c r="D144" s="306"/>
      <c r="E144" s="306"/>
      <c r="F144" s="306"/>
      <c r="G144" s="524"/>
      <c r="H144" s="306"/>
      <c r="I144" s="306"/>
      <c r="J144" s="419"/>
      <c r="K144" s="419"/>
      <c r="L144" s="419"/>
      <c r="M144" s="419"/>
      <c r="N144" s="306"/>
      <c r="O144" s="727"/>
      <c r="P144" s="306"/>
      <c r="Q144" s="306"/>
      <c r="R144" s="306"/>
      <c r="S144" s="306"/>
      <c r="T144" s="306"/>
      <c r="U144" s="306"/>
      <c r="V144" s="306"/>
    </row>
    <row r="145" spans="1:22" ht="15.75" customHeight="1">
      <c r="A145" s="306"/>
      <c r="B145" s="306"/>
      <c r="C145" s="306"/>
      <c r="D145" s="306"/>
      <c r="E145" s="306"/>
      <c r="F145" s="306"/>
      <c r="G145" s="524"/>
      <c r="H145" s="306"/>
      <c r="I145" s="306"/>
      <c r="J145" s="419"/>
      <c r="K145" s="419"/>
      <c r="L145" s="419"/>
      <c r="M145" s="419"/>
      <c r="N145" s="306"/>
      <c r="O145" s="727"/>
      <c r="P145" s="306"/>
      <c r="Q145" s="306"/>
      <c r="R145" s="306"/>
      <c r="S145" s="306"/>
      <c r="T145" s="306"/>
      <c r="U145" s="306"/>
      <c r="V145" s="306"/>
    </row>
    <row r="146" spans="1:22" ht="15.75" customHeight="1">
      <c r="A146" s="306"/>
      <c r="B146" s="306"/>
      <c r="C146" s="306"/>
      <c r="D146" s="306"/>
      <c r="E146" s="306"/>
      <c r="F146" s="306"/>
      <c r="G146" s="524"/>
      <c r="H146" s="306"/>
      <c r="I146" s="306"/>
      <c r="J146" s="419"/>
      <c r="K146" s="419"/>
      <c r="L146" s="419"/>
      <c r="M146" s="419"/>
      <c r="N146" s="306"/>
      <c r="O146" s="727"/>
      <c r="P146" s="306"/>
      <c r="Q146" s="306"/>
      <c r="R146" s="306"/>
      <c r="S146" s="306"/>
      <c r="T146" s="306"/>
      <c r="U146" s="306"/>
      <c r="V146" s="306"/>
    </row>
    <row r="147" spans="1:22" ht="15.75" customHeight="1">
      <c r="A147" s="306"/>
      <c r="B147" s="306"/>
      <c r="C147" s="306"/>
      <c r="D147" s="306"/>
      <c r="E147" s="306"/>
      <c r="F147" s="306"/>
      <c r="G147" s="524"/>
      <c r="H147" s="306"/>
      <c r="I147" s="306"/>
      <c r="J147" s="419"/>
      <c r="K147" s="419"/>
      <c r="L147" s="419"/>
      <c r="M147" s="419"/>
      <c r="N147" s="306"/>
      <c r="O147" s="727"/>
      <c r="P147" s="306"/>
      <c r="Q147" s="306"/>
      <c r="R147" s="306"/>
      <c r="S147" s="306"/>
      <c r="T147" s="306"/>
      <c r="U147" s="306"/>
      <c r="V147" s="306"/>
    </row>
    <row r="148" spans="1:22" ht="15.75" customHeight="1">
      <c r="A148" s="306"/>
      <c r="B148" s="306"/>
      <c r="C148" s="306"/>
      <c r="D148" s="306"/>
      <c r="E148" s="306"/>
      <c r="F148" s="306"/>
      <c r="G148" s="524"/>
      <c r="H148" s="306"/>
      <c r="I148" s="306"/>
      <c r="J148" s="419"/>
      <c r="K148" s="419"/>
      <c r="L148" s="419"/>
      <c r="M148" s="419"/>
      <c r="N148" s="306"/>
      <c r="O148" s="727"/>
      <c r="P148" s="306"/>
      <c r="Q148" s="306"/>
      <c r="R148" s="306"/>
      <c r="S148" s="306"/>
      <c r="T148" s="306"/>
      <c r="U148" s="306"/>
      <c r="V148" s="306"/>
    </row>
    <row r="149" spans="1:22" ht="15.75" customHeight="1">
      <c r="A149" s="306"/>
      <c r="B149" s="306"/>
      <c r="C149" s="306"/>
      <c r="D149" s="306"/>
      <c r="E149" s="306"/>
      <c r="F149" s="306"/>
      <c r="G149" s="524"/>
      <c r="H149" s="306"/>
      <c r="I149" s="306"/>
      <c r="J149" s="419"/>
      <c r="K149" s="419"/>
      <c r="L149" s="419"/>
      <c r="M149" s="419"/>
      <c r="N149" s="306"/>
      <c r="O149" s="727"/>
      <c r="P149" s="306"/>
      <c r="Q149" s="306"/>
      <c r="R149" s="306"/>
      <c r="S149" s="306"/>
      <c r="T149" s="306"/>
      <c r="U149" s="306"/>
      <c r="V149" s="306"/>
    </row>
    <row r="150" spans="1:22" ht="15.75" customHeight="1">
      <c r="A150" s="306"/>
      <c r="B150" s="306"/>
      <c r="C150" s="306"/>
      <c r="D150" s="306"/>
      <c r="E150" s="306"/>
      <c r="F150" s="306"/>
      <c r="G150" s="524"/>
      <c r="H150" s="306"/>
      <c r="I150" s="306"/>
      <c r="J150" s="419"/>
      <c r="K150" s="419"/>
      <c r="L150" s="419"/>
      <c r="M150" s="419"/>
      <c r="N150" s="306"/>
      <c r="O150" s="727"/>
      <c r="P150" s="306"/>
      <c r="Q150" s="306"/>
      <c r="R150" s="306"/>
      <c r="S150" s="306"/>
      <c r="T150" s="306"/>
      <c r="U150" s="306"/>
      <c r="V150" s="306"/>
    </row>
    <row r="151" spans="1:22" ht="15.75" customHeight="1">
      <c r="A151" s="306"/>
      <c r="B151" s="306"/>
      <c r="C151" s="306"/>
      <c r="D151" s="306"/>
      <c r="E151" s="306"/>
      <c r="F151" s="306"/>
      <c r="G151" s="524"/>
      <c r="H151" s="306"/>
      <c r="I151" s="306"/>
      <c r="J151" s="419"/>
      <c r="K151" s="419"/>
      <c r="L151" s="419"/>
      <c r="M151" s="419"/>
      <c r="N151" s="306"/>
      <c r="O151" s="727"/>
      <c r="P151" s="306"/>
      <c r="Q151" s="306"/>
      <c r="R151" s="306"/>
      <c r="S151" s="306"/>
      <c r="T151" s="306"/>
      <c r="U151" s="306"/>
      <c r="V151" s="306"/>
    </row>
    <row r="152" spans="1:22" ht="15.75" customHeight="1">
      <c r="A152" s="306"/>
      <c r="B152" s="306"/>
      <c r="C152" s="306"/>
      <c r="D152" s="306"/>
      <c r="E152" s="306"/>
      <c r="F152" s="306"/>
      <c r="G152" s="524"/>
      <c r="H152" s="306"/>
      <c r="I152" s="306"/>
      <c r="J152" s="419"/>
      <c r="K152" s="419"/>
      <c r="L152" s="419"/>
      <c r="M152" s="419"/>
      <c r="N152" s="306"/>
      <c r="O152" s="727"/>
      <c r="P152" s="306"/>
      <c r="Q152" s="306"/>
      <c r="R152" s="306"/>
      <c r="S152" s="306"/>
      <c r="T152" s="306"/>
      <c r="U152" s="306"/>
      <c r="V152" s="306"/>
    </row>
    <row r="153" spans="1:22" ht="15.75" customHeight="1">
      <c r="A153" s="306"/>
      <c r="B153" s="306"/>
      <c r="C153" s="306"/>
      <c r="D153" s="306"/>
      <c r="E153" s="306"/>
      <c r="F153" s="306"/>
      <c r="G153" s="524"/>
      <c r="H153" s="306"/>
      <c r="I153" s="306"/>
      <c r="J153" s="419"/>
      <c r="K153" s="419"/>
      <c r="L153" s="419"/>
      <c r="M153" s="419"/>
      <c r="N153" s="306"/>
      <c r="O153" s="727"/>
      <c r="P153" s="306"/>
      <c r="Q153" s="306"/>
      <c r="R153" s="306"/>
      <c r="S153" s="306"/>
      <c r="T153" s="306"/>
      <c r="U153" s="306"/>
      <c r="V153" s="306"/>
    </row>
    <row r="154" spans="1:22" ht="15.75" customHeight="1">
      <c r="A154" s="306"/>
      <c r="B154" s="306"/>
      <c r="C154" s="306"/>
      <c r="D154" s="306"/>
      <c r="E154" s="306"/>
      <c r="F154" s="306"/>
      <c r="G154" s="524"/>
      <c r="H154" s="306"/>
      <c r="I154" s="306"/>
      <c r="J154" s="419"/>
      <c r="K154" s="419"/>
      <c r="L154" s="419"/>
      <c r="M154" s="419"/>
      <c r="N154" s="306"/>
      <c r="O154" s="727"/>
      <c r="P154" s="306"/>
      <c r="Q154" s="306"/>
      <c r="R154" s="306"/>
      <c r="S154" s="306"/>
      <c r="T154" s="306"/>
      <c r="U154" s="306"/>
      <c r="V154" s="306"/>
    </row>
    <row r="155" spans="1:22" ht="15.75" customHeight="1">
      <c r="A155" s="306"/>
      <c r="B155" s="306"/>
      <c r="C155" s="306"/>
      <c r="D155" s="306"/>
      <c r="E155" s="306"/>
      <c r="F155" s="306"/>
      <c r="G155" s="524"/>
      <c r="H155" s="306"/>
      <c r="I155" s="306"/>
      <c r="J155" s="419"/>
      <c r="K155" s="419"/>
      <c r="L155" s="419"/>
      <c r="M155" s="419"/>
      <c r="N155" s="306"/>
      <c r="O155" s="727"/>
      <c r="P155" s="306"/>
      <c r="Q155" s="306"/>
      <c r="R155" s="306"/>
      <c r="S155" s="306"/>
      <c r="T155" s="306"/>
      <c r="U155" s="306"/>
      <c r="V155" s="306"/>
    </row>
    <row r="156" spans="1:22" ht="15.75" customHeight="1">
      <c r="A156" s="306"/>
      <c r="B156" s="306"/>
      <c r="C156" s="306"/>
      <c r="D156" s="306"/>
      <c r="E156" s="306"/>
      <c r="F156" s="306"/>
      <c r="G156" s="524"/>
      <c r="H156" s="306"/>
      <c r="I156" s="306"/>
      <c r="J156" s="419"/>
      <c r="K156" s="419"/>
      <c r="L156" s="419"/>
      <c r="M156" s="419"/>
      <c r="N156" s="306"/>
      <c r="O156" s="727"/>
      <c r="P156" s="306"/>
      <c r="Q156" s="306"/>
      <c r="R156" s="306"/>
      <c r="S156" s="306"/>
      <c r="T156" s="306"/>
      <c r="U156" s="306"/>
      <c r="V156" s="306"/>
    </row>
    <row r="157" spans="1:22" ht="15.75" customHeight="1">
      <c r="A157" s="306"/>
      <c r="B157" s="306"/>
      <c r="C157" s="306"/>
      <c r="D157" s="306"/>
      <c r="E157" s="306"/>
      <c r="F157" s="306"/>
      <c r="G157" s="524"/>
      <c r="H157" s="306"/>
      <c r="I157" s="306"/>
      <c r="J157" s="419"/>
      <c r="K157" s="419"/>
      <c r="L157" s="419"/>
      <c r="M157" s="419"/>
      <c r="N157" s="306"/>
      <c r="O157" s="727"/>
      <c r="P157" s="306"/>
      <c r="Q157" s="306"/>
      <c r="R157" s="306"/>
      <c r="S157" s="306"/>
      <c r="T157" s="306"/>
      <c r="U157" s="306"/>
      <c r="V157" s="306"/>
    </row>
    <row r="158" spans="1:22" ht="15.75" customHeight="1">
      <c r="A158" s="306"/>
      <c r="B158" s="306"/>
      <c r="C158" s="306"/>
      <c r="D158" s="306"/>
      <c r="E158" s="306"/>
      <c r="F158" s="306"/>
      <c r="G158" s="524"/>
      <c r="H158" s="306"/>
      <c r="I158" s="306"/>
      <c r="J158" s="419"/>
      <c r="K158" s="419"/>
      <c r="L158" s="419"/>
      <c r="M158" s="419"/>
      <c r="N158" s="306"/>
      <c r="O158" s="727"/>
      <c r="P158" s="306"/>
      <c r="Q158" s="306"/>
      <c r="R158" s="306"/>
      <c r="S158" s="306"/>
      <c r="T158" s="306"/>
      <c r="U158" s="306"/>
      <c r="V158" s="306"/>
    </row>
    <row r="159" spans="1:22" ht="15.75" customHeight="1">
      <c r="A159" s="306"/>
      <c r="B159" s="306"/>
      <c r="C159" s="306"/>
      <c r="D159" s="306"/>
      <c r="E159" s="306"/>
      <c r="F159" s="306"/>
      <c r="G159" s="524"/>
      <c r="H159" s="306"/>
      <c r="I159" s="306"/>
      <c r="J159" s="419"/>
      <c r="K159" s="419"/>
      <c r="L159" s="419"/>
      <c r="M159" s="419"/>
      <c r="N159" s="306"/>
      <c r="O159" s="727"/>
      <c r="P159" s="306"/>
      <c r="Q159" s="306"/>
      <c r="R159" s="306"/>
      <c r="S159" s="306"/>
      <c r="T159" s="306"/>
      <c r="U159" s="306"/>
      <c r="V159" s="306"/>
    </row>
    <row r="160" spans="1:22" ht="15.75" customHeight="1">
      <c r="A160" s="306"/>
      <c r="B160" s="306"/>
      <c r="C160" s="306"/>
      <c r="D160" s="306"/>
      <c r="E160" s="306"/>
      <c r="F160" s="306"/>
      <c r="G160" s="524"/>
      <c r="H160" s="306"/>
      <c r="I160" s="306"/>
      <c r="J160" s="419"/>
      <c r="K160" s="419"/>
      <c r="L160" s="419"/>
      <c r="M160" s="419"/>
      <c r="N160" s="306"/>
      <c r="O160" s="727"/>
      <c r="P160" s="306"/>
      <c r="Q160" s="306"/>
      <c r="R160" s="306"/>
      <c r="S160" s="306"/>
      <c r="T160" s="306"/>
      <c r="U160" s="306"/>
      <c r="V160" s="306"/>
    </row>
    <row r="161" spans="1:22" ht="15.75" customHeight="1">
      <c r="A161" s="306"/>
      <c r="B161" s="306"/>
      <c r="C161" s="306"/>
      <c r="D161" s="306"/>
      <c r="E161" s="306"/>
      <c r="F161" s="306"/>
      <c r="G161" s="524"/>
      <c r="H161" s="306"/>
      <c r="I161" s="306"/>
      <c r="J161" s="419"/>
      <c r="K161" s="419"/>
      <c r="L161" s="419"/>
      <c r="M161" s="419"/>
      <c r="N161" s="306"/>
      <c r="O161" s="727"/>
      <c r="P161" s="306"/>
      <c r="Q161" s="306"/>
      <c r="R161" s="306"/>
      <c r="S161" s="306"/>
      <c r="T161" s="306"/>
      <c r="U161" s="306"/>
      <c r="V161" s="306"/>
    </row>
    <row r="162" spans="1:22" ht="15.75" customHeight="1">
      <c r="A162" s="306"/>
      <c r="B162" s="306"/>
      <c r="C162" s="306"/>
      <c r="D162" s="306"/>
      <c r="E162" s="306"/>
      <c r="F162" s="306"/>
      <c r="G162" s="524"/>
      <c r="H162" s="306"/>
      <c r="I162" s="306"/>
      <c r="J162" s="419"/>
      <c r="K162" s="419"/>
      <c r="L162" s="419"/>
      <c r="M162" s="419"/>
      <c r="N162" s="306"/>
      <c r="O162" s="727"/>
      <c r="P162" s="306"/>
      <c r="Q162" s="306"/>
      <c r="R162" s="306"/>
      <c r="S162" s="306"/>
      <c r="T162" s="306"/>
      <c r="U162" s="306"/>
      <c r="V162" s="306"/>
    </row>
    <row r="163" spans="1:22" ht="15.75" customHeight="1">
      <c r="A163" s="306"/>
      <c r="B163" s="306"/>
      <c r="C163" s="306"/>
      <c r="D163" s="306"/>
      <c r="E163" s="306"/>
      <c r="F163" s="306"/>
      <c r="G163" s="524"/>
      <c r="H163" s="306"/>
      <c r="I163" s="306"/>
      <c r="J163" s="419"/>
      <c r="K163" s="419"/>
      <c r="L163" s="419"/>
      <c r="M163" s="419"/>
      <c r="N163" s="306"/>
      <c r="O163" s="727"/>
      <c r="P163" s="306"/>
      <c r="Q163" s="306"/>
      <c r="R163" s="306"/>
      <c r="S163" s="306"/>
      <c r="T163" s="306"/>
      <c r="U163" s="306"/>
      <c r="V163" s="306"/>
    </row>
    <row r="164" spans="1:22" ht="15.75" customHeight="1">
      <c r="A164" s="306"/>
      <c r="B164" s="306"/>
      <c r="C164" s="306"/>
      <c r="D164" s="306"/>
      <c r="E164" s="306"/>
      <c r="F164" s="306"/>
      <c r="G164" s="524"/>
      <c r="H164" s="306"/>
      <c r="I164" s="306"/>
      <c r="J164" s="419"/>
      <c r="K164" s="419"/>
      <c r="L164" s="419"/>
      <c r="M164" s="419"/>
      <c r="N164" s="306"/>
      <c r="O164" s="727"/>
      <c r="P164" s="306"/>
      <c r="Q164" s="306"/>
      <c r="R164" s="306"/>
      <c r="S164" s="306"/>
      <c r="T164" s="306"/>
      <c r="U164" s="306"/>
      <c r="V164" s="306"/>
    </row>
    <row r="165" spans="1:22" ht="15.75" customHeight="1">
      <c r="A165" s="306"/>
      <c r="B165" s="306"/>
      <c r="C165" s="306"/>
      <c r="D165" s="306"/>
      <c r="E165" s="306"/>
      <c r="F165" s="306"/>
      <c r="G165" s="524"/>
      <c r="H165" s="306"/>
      <c r="I165" s="306"/>
      <c r="J165" s="419"/>
      <c r="K165" s="419"/>
      <c r="L165" s="419"/>
      <c r="M165" s="419"/>
      <c r="N165" s="306"/>
      <c r="O165" s="727"/>
      <c r="P165" s="306"/>
      <c r="Q165" s="306"/>
      <c r="R165" s="306"/>
      <c r="S165" s="306"/>
      <c r="T165" s="306"/>
      <c r="U165" s="306"/>
      <c r="V165" s="306"/>
    </row>
    <row r="166" spans="1:22" ht="15.75" customHeight="1">
      <c r="A166" s="306"/>
      <c r="B166" s="306"/>
      <c r="C166" s="306"/>
      <c r="D166" s="306"/>
      <c r="E166" s="306"/>
      <c r="F166" s="306"/>
      <c r="G166" s="524"/>
      <c r="H166" s="306"/>
      <c r="I166" s="306"/>
      <c r="J166" s="419"/>
      <c r="K166" s="419"/>
      <c r="L166" s="419"/>
      <c r="M166" s="419"/>
      <c r="N166" s="306"/>
      <c r="O166" s="727"/>
      <c r="P166" s="306"/>
      <c r="Q166" s="306"/>
      <c r="R166" s="306"/>
      <c r="S166" s="306"/>
      <c r="T166" s="306"/>
      <c r="U166" s="306"/>
      <c r="V166" s="306"/>
    </row>
    <row r="167" spans="1:22" ht="15.75" customHeight="1">
      <c r="A167" s="306"/>
      <c r="B167" s="306"/>
      <c r="C167" s="306"/>
      <c r="D167" s="306"/>
      <c r="E167" s="306"/>
      <c r="F167" s="306"/>
      <c r="G167" s="524"/>
      <c r="H167" s="306"/>
      <c r="I167" s="306"/>
      <c r="J167" s="419"/>
      <c r="K167" s="419"/>
      <c r="L167" s="419"/>
      <c r="M167" s="419"/>
      <c r="N167" s="306"/>
      <c r="O167" s="727"/>
      <c r="P167" s="306"/>
      <c r="Q167" s="306"/>
      <c r="R167" s="306"/>
      <c r="S167" s="306"/>
      <c r="T167" s="306"/>
      <c r="U167" s="306"/>
      <c r="V167" s="306"/>
    </row>
    <row r="168" spans="1:22" ht="15.75" customHeight="1">
      <c r="A168" s="306"/>
      <c r="B168" s="306"/>
      <c r="C168" s="306"/>
      <c r="D168" s="306"/>
      <c r="E168" s="306"/>
      <c r="F168" s="306"/>
      <c r="G168" s="524"/>
      <c r="H168" s="306"/>
      <c r="I168" s="306"/>
      <c r="J168" s="419"/>
      <c r="K168" s="419"/>
      <c r="L168" s="419"/>
      <c r="M168" s="419"/>
      <c r="N168" s="306"/>
      <c r="O168" s="727"/>
      <c r="P168" s="306"/>
      <c r="Q168" s="306"/>
      <c r="R168" s="306"/>
      <c r="S168" s="306"/>
      <c r="T168" s="306"/>
      <c r="U168" s="306"/>
      <c r="V168" s="306"/>
    </row>
    <row r="169" spans="1:22" ht="15.75" customHeight="1">
      <c r="A169" s="306"/>
      <c r="B169" s="306"/>
      <c r="C169" s="306"/>
      <c r="D169" s="306"/>
      <c r="E169" s="306"/>
      <c r="F169" s="306"/>
      <c r="G169" s="524"/>
      <c r="H169" s="306"/>
      <c r="I169" s="306"/>
      <c r="J169" s="419"/>
      <c r="K169" s="419"/>
      <c r="L169" s="419"/>
      <c r="M169" s="419"/>
      <c r="N169" s="306"/>
      <c r="O169" s="727"/>
      <c r="P169" s="306"/>
      <c r="Q169" s="306"/>
      <c r="R169" s="306"/>
      <c r="S169" s="306"/>
      <c r="T169" s="306"/>
      <c r="U169" s="306"/>
      <c r="V169" s="306"/>
    </row>
    <row r="170" spans="1:22" ht="15.75" customHeight="1">
      <c r="A170" s="306"/>
      <c r="B170" s="306"/>
      <c r="C170" s="306"/>
      <c r="D170" s="306"/>
      <c r="E170" s="306"/>
      <c r="F170" s="306"/>
      <c r="G170" s="524"/>
      <c r="H170" s="306"/>
      <c r="I170" s="306"/>
      <c r="J170" s="419"/>
      <c r="K170" s="419"/>
      <c r="L170" s="419"/>
      <c r="M170" s="419"/>
      <c r="N170" s="306"/>
      <c r="O170" s="727"/>
      <c r="P170" s="306"/>
      <c r="Q170" s="306"/>
      <c r="R170" s="306"/>
      <c r="S170" s="306"/>
      <c r="T170" s="306"/>
      <c r="U170" s="306"/>
      <c r="V170" s="306"/>
    </row>
    <row r="171" spans="1:22" ht="15.75" customHeight="1">
      <c r="A171" s="306"/>
      <c r="B171" s="306"/>
      <c r="C171" s="306"/>
      <c r="D171" s="306"/>
      <c r="E171" s="306"/>
      <c r="F171" s="306"/>
      <c r="G171" s="524"/>
      <c r="H171" s="306"/>
      <c r="I171" s="306"/>
      <c r="J171" s="419"/>
      <c r="K171" s="419"/>
      <c r="L171" s="419"/>
      <c r="M171" s="419"/>
      <c r="N171" s="306"/>
      <c r="O171" s="727"/>
      <c r="P171" s="306"/>
      <c r="Q171" s="306"/>
      <c r="R171" s="306"/>
      <c r="S171" s="306"/>
      <c r="T171" s="306"/>
      <c r="U171" s="306"/>
      <c r="V171" s="306"/>
    </row>
    <row r="172" spans="1:22" ht="15.75" customHeight="1">
      <c r="A172" s="306"/>
      <c r="B172" s="306"/>
      <c r="C172" s="306"/>
      <c r="D172" s="306"/>
      <c r="E172" s="306"/>
      <c r="F172" s="306"/>
      <c r="G172" s="524"/>
      <c r="H172" s="306"/>
      <c r="I172" s="306"/>
      <c r="J172" s="419"/>
      <c r="K172" s="419"/>
      <c r="L172" s="419"/>
      <c r="M172" s="419"/>
      <c r="N172" s="306"/>
      <c r="O172" s="727"/>
      <c r="P172" s="306"/>
      <c r="Q172" s="306"/>
      <c r="R172" s="306"/>
      <c r="S172" s="306"/>
      <c r="T172" s="306"/>
      <c r="U172" s="306"/>
      <c r="V172" s="306"/>
    </row>
    <row r="173" spans="1:22" ht="15.75" customHeight="1">
      <c r="A173" s="306"/>
      <c r="B173" s="306"/>
      <c r="C173" s="306"/>
      <c r="D173" s="306"/>
      <c r="E173" s="306"/>
      <c r="F173" s="306"/>
      <c r="G173" s="524"/>
      <c r="H173" s="306"/>
      <c r="I173" s="306"/>
      <c r="J173" s="419"/>
      <c r="K173" s="419"/>
      <c r="L173" s="419"/>
      <c r="M173" s="419"/>
      <c r="N173" s="306"/>
      <c r="O173" s="727"/>
      <c r="P173" s="306"/>
      <c r="Q173" s="306"/>
      <c r="R173" s="306"/>
      <c r="S173" s="306"/>
      <c r="T173" s="306"/>
      <c r="U173" s="306"/>
      <c r="V173" s="306"/>
    </row>
    <row r="174" spans="1:22" ht="15.75" customHeight="1">
      <c r="A174" s="306"/>
      <c r="B174" s="306"/>
      <c r="C174" s="306"/>
      <c r="D174" s="306"/>
      <c r="E174" s="306"/>
      <c r="F174" s="306"/>
      <c r="G174" s="524"/>
      <c r="H174" s="306"/>
      <c r="I174" s="306"/>
      <c r="J174" s="419"/>
      <c r="K174" s="419"/>
      <c r="L174" s="419"/>
      <c r="M174" s="419"/>
      <c r="N174" s="306"/>
      <c r="O174" s="727"/>
      <c r="P174" s="306"/>
      <c r="Q174" s="306"/>
      <c r="R174" s="306"/>
      <c r="S174" s="306"/>
      <c r="T174" s="306"/>
      <c r="U174" s="306"/>
      <c r="V174" s="306"/>
    </row>
    <row r="175" spans="1:22" ht="15.75" customHeight="1">
      <c r="A175" s="306"/>
      <c r="B175" s="306"/>
      <c r="C175" s="306"/>
      <c r="D175" s="306"/>
      <c r="E175" s="306"/>
      <c r="F175" s="306"/>
      <c r="G175" s="524"/>
      <c r="H175" s="306"/>
      <c r="I175" s="306"/>
      <c r="J175" s="419"/>
      <c r="K175" s="419"/>
      <c r="L175" s="419"/>
      <c r="M175" s="419"/>
      <c r="N175" s="306"/>
      <c r="O175" s="727"/>
      <c r="P175" s="306"/>
      <c r="Q175" s="306"/>
      <c r="R175" s="306"/>
      <c r="S175" s="306"/>
      <c r="T175" s="306"/>
      <c r="U175" s="306"/>
      <c r="V175" s="306"/>
    </row>
    <row r="176" spans="1:22" ht="15.75" customHeight="1">
      <c r="A176" s="306"/>
      <c r="B176" s="306"/>
      <c r="C176" s="306"/>
      <c r="D176" s="306"/>
      <c r="E176" s="306"/>
      <c r="F176" s="306"/>
      <c r="G176" s="524"/>
      <c r="H176" s="306"/>
      <c r="I176" s="306"/>
      <c r="J176" s="419"/>
      <c r="K176" s="419"/>
      <c r="L176" s="419"/>
      <c r="M176" s="419"/>
      <c r="N176" s="306"/>
      <c r="O176" s="727"/>
      <c r="P176" s="306"/>
      <c r="Q176" s="306"/>
      <c r="R176" s="306"/>
      <c r="S176" s="306"/>
      <c r="T176" s="306"/>
      <c r="U176" s="306"/>
      <c r="V176" s="306"/>
    </row>
    <row r="177" spans="1:22" ht="15.75" customHeight="1">
      <c r="A177" s="306"/>
      <c r="B177" s="306"/>
      <c r="C177" s="306"/>
      <c r="D177" s="306"/>
      <c r="E177" s="306"/>
      <c r="F177" s="306"/>
      <c r="G177" s="524"/>
      <c r="H177" s="306"/>
      <c r="I177" s="306"/>
      <c r="J177" s="419"/>
      <c r="K177" s="419"/>
      <c r="L177" s="419"/>
      <c r="M177" s="419"/>
      <c r="N177" s="306"/>
      <c r="O177" s="727"/>
      <c r="P177" s="306"/>
      <c r="Q177" s="306"/>
      <c r="R177" s="306"/>
      <c r="S177" s="306"/>
      <c r="T177" s="306"/>
      <c r="U177" s="306"/>
      <c r="V177" s="306"/>
    </row>
    <row r="178" spans="1:22" ht="15.75" customHeight="1">
      <c r="A178" s="306"/>
      <c r="B178" s="306"/>
      <c r="C178" s="306"/>
      <c r="D178" s="306"/>
      <c r="E178" s="306"/>
      <c r="F178" s="306"/>
      <c r="G178" s="524"/>
      <c r="H178" s="306"/>
      <c r="I178" s="306"/>
      <c r="J178" s="419"/>
      <c r="K178" s="419"/>
      <c r="L178" s="419"/>
      <c r="M178" s="419"/>
      <c r="N178" s="306"/>
      <c r="O178" s="727"/>
      <c r="P178" s="306"/>
      <c r="Q178" s="306"/>
      <c r="R178" s="306"/>
      <c r="S178" s="306"/>
      <c r="T178" s="306"/>
      <c r="U178" s="306"/>
      <c r="V178" s="306"/>
    </row>
    <row r="179" spans="1:22" ht="15.75" customHeight="1">
      <c r="A179" s="306"/>
      <c r="B179" s="306"/>
      <c r="C179" s="306"/>
      <c r="D179" s="306"/>
      <c r="E179" s="306"/>
      <c r="F179" s="306"/>
      <c r="G179" s="524"/>
      <c r="H179" s="306"/>
      <c r="I179" s="306"/>
      <c r="J179" s="419"/>
      <c r="K179" s="419"/>
      <c r="L179" s="419"/>
      <c r="M179" s="419"/>
      <c r="N179" s="306"/>
      <c r="O179" s="727"/>
      <c r="P179" s="306"/>
      <c r="Q179" s="306"/>
      <c r="R179" s="306"/>
      <c r="S179" s="306"/>
      <c r="T179" s="306"/>
      <c r="U179" s="306"/>
      <c r="V179" s="306"/>
    </row>
    <row r="180" spans="1:22" ht="15.75" customHeight="1">
      <c r="A180" s="306"/>
      <c r="B180" s="306"/>
      <c r="C180" s="306"/>
      <c r="D180" s="306"/>
      <c r="E180" s="306"/>
      <c r="F180" s="306"/>
      <c r="G180" s="524"/>
      <c r="H180" s="306"/>
      <c r="I180" s="306"/>
      <c r="J180" s="419"/>
      <c r="K180" s="419"/>
      <c r="L180" s="419"/>
      <c r="M180" s="419"/>
      <c r="N180" s="306"/>
      <c r="O180" s="727"/>
      <c r="P180" s="306"/>
      <c r="Q180" s="306"/>
      <c r="R180" s="306"/>
      <c r="S180" s="306"/>
      <c r="T180" s="306"/>
      <c r="U180" s="306"/>
      <c r="V180" s="306"/>
    </row>
    <row r="181" spans="1:22" ht="15.75" customHeight="1">
      <c r="A181" s="306"/>
      <c r="B181" s="306"/>
      <c r="C181" s="306"/>
      <c r="D181" s="306"/>
      <c r="E181" s="306"/>
      <c r="F181" s="306"/>
      <c r="G181" s="524"/>
      <c r="H181" s="306"/>
      <c r="I181" s="306"/>
      <c r="J181" s="419"/>
      <c r="K181" s="419"/>
      <c r="L181" s="419"/>
      <c r="M181" s="419"/>
      <c r="N181" s="306"/>
      <c r="O181" s="727"/>
      <c r="P181" s="306"/>
      <c r="Q181" s="306"/>
      <c r="R181" s="306"/>
      <c r="S181" s="306"/>
      <c r="T181" s="306"/>
      <c r="U181" s="306"/>
      <c r="V181" s="306"/>
    </row>
    <row r="182" spans="1:22" ht="15.75" customHeight="1">
      <c r="A182" s="306"/>
      <c r="B182" s="306"/>
      <c r="C182" s="306"/>
      <c r="D182" s="306"/>
      <c r="E182" s="306"/>
      <c r="F182" s="306"/>
      <c r="G182" s="524"/>
      <c r="H182" s="306"/>
      <c r="I182" s="306"/>
      <c r="J182" s="419"/>
      <c r="K182" s="419"/>
      <c r="L182" s="419"/>
      <c r="M182" s="419"/>
      <c r="N182" s="306"/>
      <c r="O182" s="727"/>
      <c r="P182" s="306"/>
      <c r="Q182" s="306"/>
      <c r="R182" s="306"/>
      <c r="S182" s="306"/>
      <c r="T182" s="306"/>
      <c r="U182" s="306"/>
      <c r="V182" s="306"/>
    </row>
    <row r="183" spans="1:22" ht="15.75" customHeight="1">
      <c r="A183" s="306"/>
      <c r="B183" s="306"/>
      <c r="C183" s="306"/>
      <c r="D183" s="306"/>
      <c r="E183" s="306"/>
      <c r="F183" s="306"/>
      <c r="G183" s="524"/>
      <c r="H183" s="306"/>
      <c r="I183" s="306"/>
      <c r="J183" s="419"/>
      <c r="K183" s="419"/>
      <c r="L183" s="419"/>
      <c r="M183" s="419"/>
      <c r="N183" s="306"/>
      <c r="O183" s="727"/>
      <c r="P183" s="306"/>
      <c r="Q183" s="306"/>
      <c r="R183" s="306"/>
      <c r="S183" s="306"/>
      <c r="T183" s="306"/>
      <c r="U183" s="306"/>
      <c r="V183" s="306"/>
    </row>
    <row r="184" spans="1:22" ht="15.75" customHeight="1">
      <c r="A184" s="306"/>
      <c r="B184" s="306"/>
      <c r="C184" s="306"/>
      <c r="D184" s="306"/>
      <c r="E184" s="306"/>
      <c r="F184" s="306"/>
      <c r="G184" s="524"/>
      <c r="H184" s="306"/>
      <c r="I184" s="306"/>
      <c r="J184" s="419"/>
      <c r="K184" s="419"/>
      <c r="L184" s="419"/>
      <c r="M184" s="419"/>
      <c r="N184" s="306"/>
      <c r="O184" s="727"/>
      <c r="P184" s="306"/>
      <c r="Q184" s="306"/>
      <c r="R184" s="306"/>
      <c r="S184" s="306"/>
      <c r="T184" s="306"/>
      <c r="U184" s="306"/>
      <c r="V184" s="306"/>
    </row>
    <row r="185" spans="1:22" ht="15.75" customHeight="1">
      <c r="A185" s="306"/>
      <c r="B185" s="306"/>
      <c r="C185" s="306"/>
      <c r="D185" s="306"/>
      <c r="E185" s="306"/>
      <c r="F185" s="306"/>
      <c r="G185" s="524"/>
      <c r="H185" s="306"/>
      <c r="I185" s="306"/>
      <c r="J185" s="419"/>
      <c r="K185" s="419"/>
      <c r="L185" s="419"/>
      <c r="M185" s="419"/>
      <c r="N185" s="306"/>
      <c r="O185" s="727"/>
      <c r="P185" s="306"/>
      <c r="Q185" s="306"/>
      <c r="R185" s="306"/>
      <c r="S185" s="306"/>
      <c r="T185" s="306"/>
      <c r="U185" s="306"/>
      <c r="V185" s="306"/>
    </row>
    <row r="186" spans="1:22" ht="15.75" customHeight="1">
      <c r="A186" s="306"/>
      <c r="B186" s="306"/>
      <c r="C186" s="306"/>
      <c r="D186" s="306"/>
      <c r="E186" s="306"/>
      <c r="F186" s="306"/>
      <c r="G186" s="524"/>
      <c r="H186" s="306"/>
      <c r="I186" s="306"/>
      <c r="J186" s="419"/>
      <c r="K186" s="419"/>
      <c r="L186" s="419"/>
      <c r="M186" s="419"/>
      <c r="N186" s="306"/>
      <c r="O186" s="727"/>
      <c r="P186" s="306"/>
      <c r="Q186" s="306"/>
      <c r="R186" s="306"/>
      <c r="S186" s="306"/>
      <c r="T186" s="306"/>
      <c r="U186" s="306"/>
      <c r="V186" s="306"/>
    </row>
    <row r="187" spans="1:22" ht="15.75" customHeight="1">
      <c r="A187" s="306"/>
      <c r="B187" s="306"/>
      <c r="C187" s="306"/>
      <c r="D187" s="306"/>
      <c r="E187" s="306"/>
      <c r="F187" s="306"/>
      <c r="G187" s="524"/>
      <c r="H187" s="306"/>
      <c r="I187" s="306"/>
      <c r="J187" s="419"/>
      <c r="K187" s="419"/>
      <c r="L187" s="419"/>
      <c r="M187" s="419"/>
      <c r="N187" s="306"/>
      <c r="O187" s="727"/>
      <c r="P187" s="306"/>
      <c r="Q187" s="306"/>
      <c r="R187" s="306"/>
      <c r="S187" s="306"/>
      <c r="T187" s="306"/>
      <c r="U187" s="306"/>
      <c r="V187" s="306"/>
    </row>
    <row r="188" spans="1:22" ht="15.75" customHeight="1">
      <c r="A188" s="306"/>
      <c r="B188" s="306"/>
      <c r="C188" s="306"/>
      <c r="D188" s="306"/>
      <c r="E188" s="306"/>
      <c r="F188" s="306"/>
      <c r="G188" s="524"/>
      <c r="H188" s="306"/>
      <c r="I188" s="306"/>
      <c r="J188" s="419"/>
      <c r="K188" s="419"/>
      <c r="L188" s="419"/>
      <c r="M188" s="419"/>
      <c r="N188" s="306"/>
      <c r="O188" s="727"/>
      <c r="P188" s="306"/>
      <c r="Q188" s="306"/>
      <c r="R188" s="306"/>
      <c r="S188" s="306"/>
      <c r="T188" s="306"/>
      <c r="U188" s="306"/>
      <c r="V188" s="306"/>
    </row>
    <row r="189" spans="1:22" ht="15.75" customHeight="1">
      <c r="A189" s="306"/>
      <c r="B189" s="306"/>
      <c r="C189" s="306"/>
      <c r="D189" s="306"/>
      <c r="E189" s="306"/>
      <c r="F189" s="306"/>
      <c r="G189" s="524"/>
      <c r="H189" s="306"/>
      <c r="I189" s="306"/>
      <c r="J189" s="419"/>
      <c r="K189" s="419"/>
      <c r="L189" s="419"/>
      <c r="M189" s="419"/>
      <c r="N189" s="306"/>
      <c r="O189" s="727"/>
      <c r="P189" s="306"/>
      <c r="Q189" s="306"/>
      <c r="R189" s="306"/>
      <c r="S189" s="306"/>
      <c r="T189" s="306"/>
      <c r="U189" s="306"/>
      <c r="V189" s="306"/>
    </row>
    <row r="190" spans="1:22" ht="15.75" customHeight="1">
      <c r="A190" s="306"/>
      <c r="B190" s="306"/>
      <c r="C190" s="306"/>
      <c r="D190" s="306"/>
      <c r="E190" s="306"/>
      <c r="F190" s="306"/>
      <c r="G190" s="524"/>
      <c r="H190" s="306"/>
      <c r="I190" s="306"/>
      <c r="J190" s="419"/>
      <c r="K190" s="419"/>
      <c r="L190" s="419"/>
      <c r="M190" s="419"/>
      <c r="N190" s="306"/>
      <c r="O190" s="727"/>
      <c r="P190" s="306"/>
      <c r="Q190" s="306"/>
      <c r="R190" s="306"/>
      <c r="S190" s="306"/>
      <c r="T190" s="306"/>
      <c r="U190" s="306"/>
      <c r="V190" s="306"/>
    </row>
    <row r="191" spans="1:22" ht="15.75" customHeight="1">
      <c r="A191" s="306"/>
      <c r="B191" s="306"/>
      <c r="C191" s="306"/>
      <c r="D191" s="306"/>
      <c r="E191" s="306"/>
      <c r="F191" s="306"/>
      <c r="G191" s="524"/>
      <c r="H191" s="306"/>
      <c r="I191" s="306"/>
      <c r="J191" s="419"/>
      <c r="K191" s="419"/>
      <c r="L191" s="419"/>
      <c r="M191" s="419"/>
      <c r="N191" s="306"/>
      <c r="O191" s="727"/>
      <c r="P191" s="306"/>
      <c r="Q191" s="306"/>
      <c r="R191" s="306"/>
      <c r="S191" s="306"/>
      <c r="T191" s="306"/>
      <c r="U191" s="306"/>
      <c r="V191" s="306"/>
    </row>
    <row r="192" spans="1:22" ht="15.75" customHeight="1">
      <c r="A192" s="306"/>
      <c r="B192" s="306"/>
      <c r="C192" s="306"/>
      <c r="D192" s="306"/>
      <c r="E192" s="306"/>
      <c r="F192" s="306"/>
      <c r="G192" s="524"/>
      <c r="H192" s="306"/>
      <c r="I192" s="306"/>
      <c r="J192" s="419"/>
      <c r="K192" s="419"/>
      <c r="L192" s="419"/>
      <c r="M192" s="419"/>
      <c r="N192" s="306"/>
      <c r="O192" s="727"/>
      <c r="P192" s="306"/>
      <c r="Q192" s="306"/>
      <c r="R192" s="306"/>
      <c r="S192" s="306"/>
      <c r="T192" s="306"/>
      <c r="U192" s="306"/>
      <c r="V192" s="306"/>
    </row>
    <row r="193" spans="1:22" ht="15.75" customHeight="1">
      <c r="A193" s="306"/>
      <c r="B193" s="306"/>
      <c r="C193" s="306"/>
      <c r="D193" s="306"/>
      <c r="E193" s="306"/>
      <c r="F193" s="306"/>
      <c r="G193" s="524"/>
      <c r="H193" s="306"/>
      <c r="I193" s="306"/>
      <c r="J193" s="419"/>
      <c r="K193" s="419"/>
      <c r="L193" s="419"/>
      <c r="M193" s="419"/>
      <c r="N193" s="306"/>
      <c r="O193" s="727"/>
      <c r="P193" s="306"/>
      <c r="Q193" s="306"/>
      <c r="R193" s="306"/>
      <c r="S193" s="306"/>
      <c r="T193" s="306"/>
      <c r="U193" s="306"/>
      <c r="V193" s="306"/>
    </row>
    <row r="194" spans="1:22" ht="15.75" customHeight="1">
      <c r="A194" s="306"/>
      <c r="B194" s="306"/>
      <c r="C194" s="306"/>
      <c r="D194" s="306"/>
      <c r="E194" s="306"/>
      <c r="F194" s="306"/>
      <c r="G194" s="524"/>
      <c r="H194" s="306"/>
      <c r="I194" s="306"/>
      <c r="J194" s="419"/>
      <c r="K194" s="419"/>
      <c r="L194" s="419"/>
      <c r="M194" s="419"/>
      <c r="N194" s="306"/>
      <c r="O194" s="727"/>
      <c r="P194" s="306"/>
      <c r="Q194" s="306"/>
      <c r="R194" s="306"/>
      <c r="S194" s="306"/>
      <c r="T194" s="306"/>
      <c r="U194" s="306"/>
      <c r="V194" s="306"/>
    </row>
    <row r="195" spans="1:22" ht="15.75" customHeight="1">
      <c r="A195" s="306"/>
      <c r="B195" s="306"/>
      <c r="C195" s="306"/>
      <c r="D195" s="306"/>
      <c r="E195" s="306"/>
      <c r="F195" s="306"/>
      <c r="G195" s="524"/>
      <c r="H195" s="306"/>
      <c r="I195" s="306"/>
      <c r="J195" s="419"/>
      <c r="K195" s="419"/>
      <c r="L195" s="419"/>
      <c r="M195" s="419"/>
      <c r="N195" s="306"/>
      <c r="O195" s="727"/>
      <c r="P195" s="306"/>
      <c r="Q195" s="306"/>
      <c r="R195" s="306"/>
      <c r="S195" s="306"/>
      <c r="T195" s="306"/>
      <c r="U195" s="306"/>
      <c r="V195" s="306"/>
    </row>
    <row r="196" spans="1:22" ht="15.75" customHeight="1">
      <c r="A196" s="306"/>
      <c r="B196" s="306"/>
      <c r="C196" s="306"/>
      <c r="D196" s="306"/>
      <c r="E196" s="306"/>
      <c r="F196" s="306"/>
      <c r="G196" s="524"/>
      <c r="H196" s="306"/>
      <c r="I196" s="306"/>
      <c r="J196" s="419"/>
      <c r="K196" s="419"/>
      <c r="L196" s="419"/>
      <c r="M196" s="419"/>
      <c r="N196" s="306"/>
      <c r="O196" s="727"/>
      <c r="P196" s="306"/>
      <c r="Q196" s="306"/>
      <c r="R196" s="306"/>
      <c r="S196" s="306"/>
      <c r="T196" s="306"/>
      <c r="U196" s="306"/>
      <c r="V196" s="306"/>
    </row>
    <row r="197" spans="1:22" ht="15.75" customHeight="1">
      <c r="A197" s="306"/>
      <c r="B197" s="306"/>
      <c r="C197" s="306"/>
      <c r="D197" s="306"/>
      <c r="E197" s="306"/>
      <c r="F197" s="306"/>
      <c r="G197" s="524"/>
      <c r="H197" s="306"/>
      <c r="I197" s="306"/>
      <c r="J197" s="419"/>
      <c r="K197" s="419"/>
      <c r="L197" s="419"/>
      <c r="M197" s="419"/>
      <c r="N197" s="306"/>
      <c r="O197" s="727"/>
      <c r="P197" s="306"/>
      <c r="Q197" s="306"/>
      <c r="R197" s="306"/>
      <c r="S197" s="306"/>
      <c r="T197" s="306"/>
      <c r="U197" s="306"/>
      <c r="V197" s="306"/>
    </row>
    <row r="198" spans="1:22" ht="15.75" customHeight="1">
      <c r="A198" s="306"/>
      <c r="B198" s="306"/>
      <c r="C198" s="306"/>
      <c r="D198" s="306"/>
      <c r="E198" s="306"/>
      <c r="F198" s="306"/>
      <c r="G198" s="524"/>
      <c r="H198" s="306"/>
      <c r="I198" s="306"/>
      <c r="J198" s="419"/>
      <c r="K198" s="419"/>
      <c r="L198" s="419"/>
      <c r="M198" s="419"/>
      <c r="N198" s="306"/>
      <c r="O198" s="727"/>
      <c r="P198" s="306"/>
      <c r="Q198" s="306"/>
      <c r="R198" s="306"/>
      <c r="S198" s="306"/>
      <c r="T198" s="306"/>
      <c r="U198" s="306"/>
      <c r="V198" s="306"/>
    </row>
    <row r="199" spans="1:22" ht="15.75" customHeight="1">
      <c r="A199" s="306"/>
      <c r="B199" s="306"/>
      <c r="C199" s="306"/>
      <c r="D199" s="306"/>
      <c r="E199" s="306"/>
      <c r="F199" s="306"/>
      <c r="G199" s="524"/>
      <c r="H199" s="306"/>
      <c r="I199" s="306"/>
      <c r="J199" s="419"/>
      <c r="K199" s="419"/>
      <c r="L199" s="419"/>
      <c r="M199" s="419"/>
      <c r="N199" s="306"/>
      <c r="O199" s="727"/>
      <c r="P199" s="306"/>
      <c r="Q199" s="306"/>
      <c r="R199" s="306"/>
      <c r="S199" s="306"/>
      <c r="T199" s="306"/>
      <c r="U199" s="306"/>
      <c r="V199" s="306"/>
    </row>
    <row r="200" spans="1:22" ht="15.75" customHeight="1">
      <c r="A200" s="306"/>
      <c r="B200" s="306"/>
      <c r="C200" s="306"/>
      <c r="D200" s="306"/>
      <c r="E200" s="306"/>
      <c r="F200" s="306"/>
      <c r="G200" s="524"/>
      <c r="H200" s="306"/>
      <c r="I200" s="306"/>
      <c r="J200" s="419"/>
      <c r="K200" s="419"/>
      <c r="L200" s="419"/>
      <c r="M200" s="419"/>
      <c r="N200" s="306"/>
      <c r="O200" s="727"/>
      <c r="P200" s="306"/>
      <c r="Q200" s="306"/>
      <c r="R200" s="306"/>
      <c r="S200" s="306"/>
      <c r="T200" s="306"/>
      <c r="U200" s="306"/>
      <c r="V200" s="306"/>
    </row>
    <row r="201" spans="1:22" ht="15.75" customHeight="1">
      <c r="A201" s="306"/>
      <c r="B201" s="306"/>
      <c r="C201" s="306"/>
      <c r="D201" s="306"/>
      <c r="E201" s="306"/>
      <c r="F201" s="306"/>
      <c r="G201" s="524"/>
      <c r="H201" s="306"/>
      <c r="I201" s="306"/>
      <c r="J201" s="419"/>
      <c r="K201" s="419"/>
      <c r="L201" s="419"/>
      <c r="M201" s="419"/>
      <c r="N201" s="306"/>
      <c r="O201" s="727"/>
      <c r="P201" s="306"/>
      <c r="Q201" s="306"/>
      <c r="R201" s="306"/>
      <c r="S201" s="306"/>
      <c r="T201" s="306"/>
      <c r="U201" s="306"/>
      <c r="V201" s="306"/>
    </row>
    <row r="202" spans="1:22" ht="15.75" customHeight="1">
      <c r="A202" s="306"/>
      <c r="B202" s="306"/>
      <c r="C202" s="306"/>
      <c r="D202" s="306"/>
      <c r="E202" s="306"/>
      <c r="F202" s="306"/>
      <c r="G202" s="524"/>
      <c r="H202" s="306"/>
      <c r="I202" s="306"/>
      <c r="J202" s="419"/>
      <c r="K202" s="419"/>
      <c r="L202" s="419"/>
      <c r="M202" s="419"/>
      <c r="N202" s="306"/>
      <c r="O202" s="727"/>
      <c r="P202" s="306"/>
      <c r="Q202" s="306"/>
      <c r="R202" s="306"/>
      <c r="S202" s="306"/>
      <c r="T202" s="306"/>
      <c r="U202" s="306"/>
      <c r="V202" s="306"/>
    </row>
    <row r="203" spans="1:22" ht="15.75" customHeight="1">
      <c r="A203" s="306"/>
      <c r="B203" s="306"/>
      <c r="C203" s="306"/>
      <c r="D203" s="306"/>
      <c r="E203" s="306"/>
      <c r="F203" s="306"/>
      <c r="G203" s="524"/>
      <c r="H203" s="306"/>
      <c r="I203" s="306"/>
      <c r="J203" s="419"/>
      <c r="K203" s="419"/>
      <c r="L203" s="419"/>
      <c r="M203" s="419"/>
      <c r="N203" s="306"/>
      <c r="O203" s="727"/>
      <c r="P203" s="306"/>
      <c r="Q203" s="306"/>
      <c r="R203" s="306"/>
      <c r="S203" s="306"/>
      <c r="T203" s="306"/>
      <c r="U203" s="306"/>
      <c r="V203" s="306"/>
    </row>
    <row r="204" spans="1:22" ht="15.75" customHeight="1">
      <c r="A204" s="306"/>
      <c r="B204" s="306"/>
      <c r="C204" s="306"/>
      <c r="D204" s="306"/>
      <c r="E204" s="306"/>
      <c r="F204" s="306"/>
      <c r="G204" s="524"/>
      <c r="H204" s="306"/>
      <c r="I204" s="306"/>
      <c r="J204" s="419"/>
      <c r="K204" s="419"/>
      <c r="L204" s="419"/>
      <c r="M204" s="419"/>
      <c r="N204" s="306"/>
      <c r="O204" s="727"/>
      <c r="P204" s="306"/>
      <c r="Q204" s="306"/>
      <c r="R204" s="306"/>
      <c r="S204" s="306"/>
      <c r="T204" s="306"/>
      <c r="U204" s="306"/>
      <c r="V204" s="306"/>
    </row>
    <row r="205" spans="1:22" ht="15.75" customHeight="1">
      <c r="A205" s="306"/>
      <c r="B205" s="306"/>
      <c r="C205" s="306"/>
      <c r="D205" s="306"/>
      <c r="E205" s="306"/>
      <c r="F205" s="306"/>
      <c r="G205" s="524"/>
      <c r="H205" s="306"/>
      <c r="I205" s="306"/>
      <c r="J205" s="419"/>
      <c r="K205" s="419"/>
      <c r="L205" s="419"/>
      <c r="M205" s="419"/>
      <c r="N205" s="306"/>
      <c r="O205" s="727"/>
      <c r="P205" s="306"/>
      <c r="Q205" s="306"/>
      <c r="R205" s="306"/>
      <c r="S205" s="306"/>
      <c r="T205" s="306"/>
      <c r="U205" s="306"/>
      <c r="V205" s="306"/>
    </row>
    <row r="206" spans="1:22" ht="15.75" customHeight="1">
      <c r="A206" s="306"/>
      <c r="B206" s="306"/>
      <c r="C206" s="306"/>
      <c r="D206" s="306"/>
      <c r="E206" s="306"/>
      <c r="F206" s="306"/>
      <c r="G206" s="524"/>
      <c r="H206" s="306"/>
      <c r="I206" s="306"/>
      <c r="J206" s="419"/>
      <c r="K206" s="419"/>
      <c r="L206" s="419"/>
      <c r="M206" s="419"/>
      <c r="N206" s="306"/>
      <c r="O206" s="727"/>
      <c r="P206" s="306"/>
      <c r="Q206" s="306"/>
      <c r="R206" s="306"/>
      <c r="S206" s="306"/>
      <c r="T206" s="306"/>
      <c r="U206" s="306"/>
      <c r="V206" s="306"/>
    </row>
    <row r="207" spans="1:22" ht="15.75" customHeight="1">
      <c r="A207" s="306"/>
      <c r="B207" s="306"/>
      <c r="C207" s="306"/>
      <c r="D207" s="306"/>
      <c r="E207" s="306"/>
      <c r="F207" s="306"/>
      <c r="G207" s="524"/>
      <c r="H207" s="306"/>
      <c r="I207" s="306"/>
      <c r="J207" s="419"/>
      <c r="K207" s="419"/>
      <c r="L207" s="419"/>
      <c r="M207" s="419"/>
      <c r="N207" s="306"/>
      <c r="O207" s="727"/>
      <c r="P207" s="306"/>
      <c r="Q207" s="306"/>
      <c r="R207" s="306"/>
      <c r="S207" s="306"/>
      <c r="T207" s="306"/>
      <c r="U207" s="306"/>
      <c r="V207" s="306"/>
    </row>
    <row r="208" spans="1:22" ht="15.75" customHeight="1">
      <c r="A208" s="306"/>
      <c r="B208" s="306"/>
      <c r="C208" s="306"/>
      <c r="D208" s="306"/>
      <c r="E208" s="306"/>
      <c r="F208" s="306"/>
      <c r="G208" s="524"/>
      <c r="H208" s="306"/>
      <c r="I208" s="306"/>
      <c r="J208" s="419"/>
      <c r="K208" s="419"/>
      <c r="L208" s="419"/>
      <c r="M208" s="419"/>
      <c r="N208" s="306"/>
      <c r="O208" s="727"/>
      <c r="P208" s="306"/>
      <c r="Q208" s="306"/>
      <c r="R208" s="306"/>
      <c r="S208" s="306"/>
      <c r="T208" s="306"/>
      <c r="U208" s="306"/>
      <c r="V208" s="306"/>
    </row>
    <row r="209" spans="1:22" ht="15.75" customHeight="1">
      <c r="A209" s="306"/>
      <c r="B209" s="306"/>
      <c r="C209" s="306"/>
      <c r="D209" s="306"/>
      <c r="E209" s="306"/>
      <c r="F209" s="306"/>
      <c r="G209" s="524"/>
      <c r="H209" s="306"/>
      <c r="I209" s="306"/>
      <c r="J209" s="419"/>
      <c r="K209" s="419"/>
      <c r="L209" s="419"/>
      <c r="M209" s="419"/>
      <c r="N209" s="306"/>
      <c r="O209" s="727"/>
      <c r="P209" s="306"/>
      <c r="Q209" s="306"/>
      <c r="R209" s="306"/>
      <c r="S209" s="306"/>
      <c r="T209" s="306"/>
      <c r="U209" s="306"/>
      <c r="V209" s="306"/>
    </row>
    <row r="210" spans="1:22" ht="15.75" customHeight="1">
      <c r="A210" s="306"/>
      <c r="B210" s="306"/>
      <c r="C210" s="306"/>
      <c r="D210" s="306"/>
      <c r="E210" s="306"/>
      <c r="F210" s="306"/>
      <c r="G210" s="524"/>
      <c r="H210" s="306"/>
      <c r="I210" s="306"/>
      <c r="J210" s="419"/>
      <c r="K210" s="419"/>
      <c r="L210" s="419"/>
      <c r="M210" s="419"/>
      <c r="N210" s="306"/>
      <c r="O210" s="727"/>
      <c r="P210" s="306"/>
      <c r="Q210" s="306"/>
      <c r="R210" s="306"/>
      <c r="S210" s="306"/>
      <c r="T210" s="306"/>
      <c r="U210" s="306"/>
      <c r="V210" s="306"/>
    </row>
    <row r="211" spans="1:22" ht="15.75" customHeight="1">
      <c r="A211" s="306"/>
      <c r="B211" s="306"/>
      <c r="C211" s="306"/>
      <c r="D211" s="306"/>
      <c r="E211" s="306"/>
      <c r="F211" s="306"/>
      <c r="G211" s="524"/>
      <c r="H211" s="306"/>
      <c r="I211" s="306"/>
      <c r="J211" s="419"/>
      <c r="K211" s="419"/>
      <c r="L211" s="419"/>
      <c r="M211" s="419"/>
      <c r="N211" s="306"/>
      <c r="O211" s="727"/>
      <c r="P211" s="306"/>
      <c r="Q211" s="306"/>
      <c r="R211" s="306"/>
      <c r="S211" s="306"/>
      <c r="T211" s="306"/>
      <c r="U211" s="306"/>
      <c r="V211" s="306"/>
    </row>
    <row r="212" spans="1:22" ht="15.75" customHeight="1">
      <c r="A212" s="306"/>
      <c r="B212" s="306"/>
      <c r="C212" s="306"/>
      <c r="D212" s="306"/>
      <c r="E212" s="306"/>
      <c r="F212" s="306"/>
      <c r="G212" s="524"/>
      <c r="H212" s="306"/>
      <c r="I212" s="306"/>
      <c r="J212" s="419"/>
      <c r="K212" s="419"/>
      <c r="L212" s="419"/>
      <c r="M212" s="419"/>
      <c r="N212" s="306"/>
      <c r="O212" s="727"/>
      <c r="P212" s="306"/>
      <c r="Q212" s="306"/>
      <c r="R212" s="306"/>
      <c r="S212" s="306"/>
      <c r="T212" s="306"/>
      <c r="U212" s="306"/>
      <c r="V212" s="306"/>
    </row>
    <row r="213" spans="1:22" ht="15.75" customHeight="1">
      <c r="A213" s="306"/>
      <c r="B213" s="306"/>
      <c r="C213" s="306"/>
      <c r="D213" s="306"/>
      <c r="E213" s="306"/>
      <c r="F213" s="306"/>
      <c r="G213" s="524"/>
      <c r="H213" s="306"/>
      <c r="I213" s="306"/>
      <c r="J213" s="419"/>
      <c r="K213" s="419"/>
      <c r="L213" s="419"/>
      <c r="M213" s="419"/>
      <c r="N213" s="306"/>
      <c r="O213" s="727"/>
      <c r="P213" s="306"/>
      <c r="Q213" s="306"/>
      <c r="R213" s="306"/>
      <c r="S213" s="306"/>
      <c r="T213" s="306"/>
      <c r="U213" s="306"/>
      <c r="V213" s="306"/>
    </row>
    <row r="214" spans="1:22" ht="15.75" customHeight="1">
      <c r="A214" s="306"/>
      <c r="B214" s="306"/>
      <c r="C214" s="306"/>
      <c r="D214" s="306"/>
      <c r="E214" s="306"/>
      <c r="F214" s="306"/>
      <c r="G214" s="524"/>
      <c r="H214" s="306"/>
      <c r="I214" s="306"/>
      <c r="J214" s="419"/>
      <c r="K214" s="419"/>
      <c r="L214" s="419"/>
      <c r="M214" s="419"/>
      <c r="N214" s="306"/>
      <c r="O214" s="727"/>
      <c r="P214" s="306"/>
      <c r="Q214" s="306"/>
      <c r="R214" s="306"/>
      <c r="S214" s="306"/>
      <c r="T214" s="306"/>
      <c r="U214" s="306"/>
      <c r="V214" s="306"/>
    </row>
    <row r="215" spans="1:22" ht="15.75" customHeight="1">
      <c r="A215" s="306"/>
      <c r="B215" s="306"/>
      <c r="C215" s="306"/>
      <c r="D215" s="306"/>
      <c r="E215" s="306"/>
      <c r="F215" s="306"/>
      <c r="G215" s="524"/>
      <c r="H215" s="306"/>
      <c r="I215" s="306"/>
      <c r="J215" s="419"/>
      <c r="K215" s="419"/>
      <c r="L215" s="419"/>
      <c r="M215" s="419"/>
      <c r="N215" s="306"/>
      <c r="O215" s="727"/>
      <c r="P215" s="306"/>
      <c r="Q215" s="306"/>
      <c r="R215" s="306"/>
      <c r="S215" s="306"/>
      <c r="T215" s="306"/>
      <c r="U215" s="306"/>
      <c r="V215" s="306"/>
    </row>
    <row r="216" spans="1:22" ht="15.75" customHeight="1">
      <c r="A216" s="306"/>
      <c r="B216" s="306"/>
      <c r="C216" s="306"/>
      <c r="D216" s="306"/>
      <c r="E216" s="306"/>
      <c r="F216" s="306"/>
      <c r="G216" s="524"/>
      <c r="H216" s="306"/>
      <c r="I216" s="306"/>
      <c r="J216" s="419"/>
      <c r="K216" s="419"/>
      <c r="L216" s="419"/>
      <c r="M216" s="419"/>
      <c r="N216" s="306"/>
      <c r="O216" s="727"/>
      <c r="P216" s="306"/>
      <c r="Q216" s="306"/>
      <c r="R216" s="306"/>
      <c r="S216" s="306"/>
      <c r="T216" s="306"/>
      <c r="U216" s="306"/>
      <c r="V216" s="306"/>
    </row>
    <row r="217" spans="1:22" ht="15.75" customHeight="1">
      <c r="A217" s="306"/>
      <c r="B217" s="306"/>
      <c r="C217" s="306"/>
      <c r="D217" s="306"/>
      <c r="E217" s="306"/>
      <c r="F217" s="306"/>
      <c r="G217" s="524"/>
      <c r="H217" s="306"/>
      <c r="I217" s="306"/>
      <c r="J217" s="419"/>
      <c r="K217" s="419"/>
      <c r="L217" s="419"/>
      <c r="M217" s="419"/>
      <c r="N217" s="306"/>
      <c r="O217" s="727"/>
      <c r="P217" s="306"/>
      <c r="Q217" s="306"/>
      <c r="R217" s="306"/>
      <c r="S217" s="306"/>
      <c r="T217" s="306"/>
      <c r="U217" s="306"/>
      <c r="V217" s="306"/>
    </row>
    <row r="218" spans="1:22" ht="15.75" customHeight="1">
      <c r="A218" s="306"/>
      <c r="B218" s="306"/>
      <c r="C218" s="306"/>
      <c r="D218" s="306"/>
      <c r="E218" s="306"/>
      <c r="F218" s="306"/>
      <c r="G218" s="524"/>
      <c r="H218" s="306"/>
      <c r="I218" s="306"/>
      <c r="J218" s="419"/>
      <c r="K218" s="419"/>
      <c r="L218" s="419"/>
      <c r="M218" s="419"/>
      <c r="N218" s="306"/>
      <c r="O218" s="727"/>
      <c r="P218" s="306"/>
      <c r="Q218" s="306"/>
      <c r="R218" s="306"/>
      <c r="S218" s="306"/>
      <c r="T218" s="306"/>
      <c r="U218" s="306"/>
      <c r="V218" s="306"/>
    </row>
    <row r="219" spans="1:22" ht="15.75" customHeight="1">
      <c r="A219" s="306"/>
      <c r="B219" s="306"/>
      <c r="C219" s="306"/>
      <c r="D219" s="306"/>
      <c r="E219" s="306"/>
      <c r="F219" s="306"/>
      <c r="G219" s="524"/>
      <c r="H219" s="306"/>
      <c r="I219" s="306"/>
      <c r="J219" s="419"/>
      <c r="K219" s="419"/>
      <c r="L219" s="419"/>
      <c r="M219" s="419"/>
      <c r="N219" s="306"/>
      <c r="O219" s="727"/>
      <c r="P219" s="306"/>
      <c r="Q219" s="306"/>
      <c r="R219" s="306"/>
      <c r="S219" s="306"/>
      <c r="T219" s="306"/>
      <c r="U219" s="306"/>
      <c r="V219" s="306"/>
    </row>
    <row r="220" spans="1:22" ht="15.75" customHeight="1">
      <c r="A220" s="306"/>
      <c r="B220" s="306"/>
      <c r="C220" s="306"/>
      <c r="D220" s="306"/>
      <c r="E220" s="306"/>
      <c r="F220" s="306"/>
      <c r="G220" s="524"/>
      <c r="H220" s="306"/>
      <c r="I220" s="306"/>
      <c r="J220" s="419"/>
      <c r="K220" s="419"/>
      <c r="L220" s="419"/>
      <c r="M220" s="419"/>
      <c r="N220" s="306"/>
      <c r="O220" s="727"/>
      <c r="P220" s="306"/>
      <c r="Q220" s="306"/>
      <c r="R220" s="306"/>
      <c r="S220" s="306"/>
      <c r="T220" s="306"/>
      <c r="U220" s="306"/>
      <c r="V220" s="306"/>
    </row>
    <row r="221" spans="1:22" ht="15.75" customHeight="1">
      <c r="A221" s="306"/>
      <c r="B221" s="306"/>
      <c r="C221" s="306"/>
      <c r="D221" s="306"/>
      <c r="E221" s="306"/>
      <c r="F221" s="306"/>
      <c r="G221" s="524"/>
      <c r="H221" s="306"/>
      <c r="I221" s="306"/>
      <c r="J221" s="419"/>
      <c r="K221" s="419"/>
      <c r="L221" s="419"/>
      <c r="M221" s="419"/>
      <c r="N221" s="306"/>
      <c r="O221" s="727"/>
      <c r="P221" s="306"/>
      <c r="Q221" s="306"/>
      <c r="R221" s="306"/>
      <c r="S221" s="306"/>
      <c r="T221" s="306"/>
      <c r="U221" s="306"/>
      <c r="V221" s="306"/>
    </row>
    <row r="222" spans="1:22" ht="15.75" customHeight="1">
      <c r="A222" s="306"/>
      <c r="B222" s="306"/>
      <c r="C222" s="306"/>
      <c r="D222" s="306"/>
      <c r="E222" s="306"/>
      <c r="F222" s="306"/>
      <c r="G222" s="524"/>
      <c r="H222" s="306"/>
      <c r="I222" s="306"/>
      <c r="J222" s="419"/>
      <c r="K222" s="419"/>
      <c r="L222" s="419"/>
      <c r="M222" s="419"/>
      <c r="N222" s="306"/>
      <c r="O222" s="727"/>
      <c r="P222" s="306"/>
      <c r="Q222" s="306"/>
      <c r="R222" s="306"/>
      <c r="S222" s="306"/>
      <c r="T222" s="306"/>
      <c r="U222" s="306"/>
      <c r="V222" s="306"/>
    </row>
    <row r="223" spans="1:22" ht="15.75" customHeight="1">
      <c r="A223" s="306"/>
      <c r="B223" s="306"/>
      <c r="C223" s="306"/>
      <c r="D223" s="306"/>
      <c r="E223" s="306"/>
      <c r="F223" s="306"/>
      <c r="G223" s="524"/>
      <c r="H223" s="306"/>
      <c r="I223" s="306"/>
      <c r="J223" s="419"/>
      <c r="K223" s="419"/>
      <c r="L223" s="419"/>
      <c r="M223" s="419"/>
      <c r="N223" s="306"/>
      <c r="O223" s="727"/>
      <c r="P223" s="306"/>
      <c r="Q223" s="306"/>
      <c r="R223" s="306"/>
      <c r="S223" s="306"/>
      <c r="T223" s="306"/>
      <c r="U223" s="306"/>
      <c r="V223" s="306"/>
    </row>
    <row r="224" spans="1:22" ht="15.75" customHeight="1">
      <c r="A224" s="306"/>
      <c r="B224" s="306"/>
      <c r="C224" s="306"/>
      <c r="D224" s="306"/>
      <c r="E224" s="306"/>
      <c r="F224" s="306"/>
      <c r="G224" s="524"/>
      <c r="H224" s="306"/>
      <c r="I224" s="306"/>
      <c r="J224" s="419"/>
      <c r="K224" s="419"/>
      <c r="L224" s="419"/>
      <c r="M224" s="419"/>
      <c r="N224" s="306"/>
      <c r="O224" s="727"/>
      <c r="P224" s="306"/>
      <c r="Q224" s="306"/>
      <c r="R224" s="306"/>
      <c r="S224" s="306"/>
      <c r="T224" s="306"/>
      <c r="U224" s="306"/>
      <c r="V224" s="306"/>
    </row>
    <row r="225" spans="1:22" ht="15.75" customHeight="1">
      <c r="A225" s="306"/>
      <c r="B225" s="306"/>
      <c r="C225" s="306"/>
      <c r="D225" s="306"/>
      <c r="E225" s="306"/>
      <c r="F225" s="306"/>
      <c r="G225" s="524"/>
      <c r="H225" s="306"/>
      <c r="I225" s="306"/>
      <c r="J225" s="419"/>
      <c r="K225" s="419"/>
      <c r="L225" s="419"/>
      <c r="M225" s="419"/>
      <c r="N225" s="306"/>
      <c r="O225" s="727"/>
      <c r="P225" s="306"/>
      <c r="Q225" s="306"/>
      <c r="R225" s="306"/>
      <c r="S225" s="306"/>
      <c r="T225" s="306"/>
      <c r="U225" s="306"/>
      <c r="V225" s="306"/>
    </row>
    <row r="226" spans="1:22" ht="15.75" customHeight="1">
      <c r="A226" s="306"/>
      <c r="B226" s="306"/>
      <c r="C226" s="306"/>
      <c r="D226" s="306"/>
      <c r="E226" s="306"/>
      <c r="F226" s="306"/>
      <c r="G226" s="524"/>
      <c r="H226" s="306"/>
      <c r="I226" s="306"/>
      <c r="J226" s="419"/>
      <c r="K226" s="419"/>
      <c r="L226" s="419"/>
      <c r="M226" s="419"/>
      <c r="N226" s="306"/>
      <c r="O226" s="727"/>
      <c r="P226" s="306"/>
      <c r="Q226" s="306"/>
      <c r="R226" s="306"/>
      <c r="S226" s="306"/>
      <c r="T226" s="306"/>
      <c r="U226" s="306"/>
      <c r="V226" s="306"/>
    </row>
    <row r="227" spans="1:22" ht="15.75" customHeight="1">
      <c r="A227" s="306"/>
      <c r="B227" s="306"/>
      <c r="C227" s="306"/>
      <c r="D227" s="306"/>
      <c r="E227" s="306"/>
      <c r="F227" s="306"/>
      <c r="G227" s="524"/>
      <c r="H227" s="306"/>
      <c r="I227" s="306"/>
      <c r="J227" s="419"/>
      <c r="K227" s="419"/>
      <c r="L227" s="419"/>
      <c r="M227" s="419"/>
      <c r="N227" s="306"/>
      <c r="O227" s="727"/>
      <c r="P227" s="306"/>
      <c r="Q227" s="306"/>
      <c r="R227" s="306"/>
      <c r="S227" s="306"/>
      <c r="T227" s="306"/>
      <c r="U227" s="306"/>
      <c r="V227" s="306"/>
    </row>
    <row r="228" spans="1:22" ht="15.75" customHeight="1">
      <c r="A228" s="306"/>
      <c r="B228" s="306"/>
      <c r="C228" s="306"/>
      <c r="D228" s="306"/>
      <c r="E228" s="306"/>
      <c r="F228" s="306"/>
      <c r="G228" s="524"/>
      <c r="H228" s="306"/>
      <c r="I228" s="306"/>
      <c r="J228" s="419"/>
      <c r="K228" s="419"/>
      <c r="L228" s="419"/>
      <c r="M228" s="419"/>
      <c r="N228" s="306"/>
      <c r="O228" s="727"/>
      <c r="P228" s="306"/>
      <c r="Q228" s="306"/>
      <c r="R228" s="306"/>
      <c r="S228" s="306"/>
      <c r="T228" s="306"/>
      <c r="U228" s="306"/>
      <c r="V228" s="306"/>
    </row>
    <row r="229" spans="1:22" ht="15.75" customHeight="1">
      <c r="A229" s="306"/>
      <c r="B229" s="306"/>
      <c r="C229" s="306"/>
      <c r="D229" s="306"/>
      <c r="E229" s="306"/>
      <c r="F229" s="306"/>
      <c r="G229" s="524"/>
      <c r="H229" s="306"/>
      <c r="I229" s="306"/>
      <c r="J229" s="419"/>
      <c r="K229" s="419"/>
      <c r="L229" s="419"/>
      <c r="M229" s="419"/>
      <c r="N229" s="306"/>
      <c r="O229" s="727"/>
      <c r="P229" s="306"/>
      <c r="Q229" s="306"/>
      <c r="R229" s="306"/>
      <c r="S229" s="306"/>
      <c r="T229" s="306"/>
      <c r="U229" s="306"/>
      <c r="V229" s="306"/>
    </row>
    <row r="230" spans="1:22" ht="15.75" customHeight="1">
      <c r="A230" s="306"/>
      <c r="B230" s="306"/>
      <c r="C230" s="306"/>
      <c r="D230" s="306"/>
      <c r="E230" s="306"/>
      <c r="F230" s="306"/>
      <c r="G230" s="524"/>
      <c r="H230" s="306"/>
      <c r="I230" s="306"/>
      <c r="J230" s="419"/>
      <c r="K230" s="419"/>
      <c r="L230" s="419"/>
      <c r="M230" s="419"/>
      <c r="N230" s="306"/>
      <c r="O230" s="727"/>
      <c r="P230" s="306"/>
      <c r="Q230" s="306"/>
      <c r="R230" s="306"/>
      <c r="S230" s="306"/>
      <c r="T230" s="306"/>
      <c r="U230" s="306"/>
      <c r="V230" s="306"/>
    </row>
    <row r="231" spans="1:22" ht="15.75" customHeight="1">
      <c r="A231" s="306"/>
      <c r="B231" s="306"/>
      <c r="C231" s="306"/>
      <c r="D231" s="306"/>
      <c r="E231" s="306"/>
      <c r="F231" s="306"/>
      <c r="G231" s="524"/>
      <c r="H231" s="306"/>
      <c r="I231" s="306"/>
      <c r="J231" s="419"/>
      <c r="K231" s="419"/>
      <c r="L231" s="419"/>
      <c r="M231" s="419"/>
      <c r="N231" s="306"/>
      <c r="O231" s="727"/>
      <c r="P231" s="306"/>
      <c r="Q231" s="306"/>
      <c r="R231" s="306"/>
      <c r="S231" s="306"/>
      <c r="T231" s="306"/>
      <c r="U231" s="306"/>
      <c r="V231" s="306"/>
    </row>
    <row r="232" spans="1:22" ht="15.75" customHeight="1">
      <c r="A232" s="306"/>
      <c r="B232" s="306"/>
      <c r="C232" s="306"/>
      <c r="D232" s="306"/>
      <c r="E232" s="306"/>
      <c r="F232" s="306"/>
      <c r="G232" s="524"/>
      <c r="H232" s="306"/>
      <c r="I232" s="306"/>
      <c r="J232" s="419"/>
      <c r="K232" s="419"/>
      <c r="L232" s="419"/>
      <c r="M232" s="419"/>
      <c r="N232" s="306"/>
      <c r="O232" s="727"/>
      <c r="P232" s="306"/>
      <c r="Q232" s="306"/>
      <c r="R232" s="306"/>
      <c r="S232" s="306"/>
      <c r="T232" s="306"/>
      <c r="U232" s="306"/>
      <c r="V232" s="306"/>
    </row>
    <row r="233" spans="1:22" ht="15.75" customHeight="1">
      <c r="A233" s="306"/>
      <c r="B233" s="306"/>
      <c r="C233" s="306"/>
      <c r="D233" s="306"/>
      <c r="E233" s="306"/>
      <c r="F233" s="306"/>
      <c r="G233" s="524"/>
      <c r="H233" s="306"/>
      <c r="I233" s="306"/>
      <c r="J233" s="419"/>
      <c r="K233" s="419"/>
      <c r="L233" s="419"/>
      <c r="M233" s="419"/>
      <c r="N233" s="306"/>
      <c r="O233" s="727"/>
      <c r="P233" s="306"/>
      <c r="Q233" s="306"/>
      <c r="R233" s="306"/>
      <c r="S233" s="306"/>
      <c r="T233" s="306"/>
      <c r="U233" s="306"/>
      <c r="V233" s="306"/>
    </row>
    <row r="234" spans="1:22" ht="15.75" customHeight="1">
      <c r="A234" s="306"/>
      <c r="B234" s="306"/>
      <c r="C234" s="306"/>
      <c r="D234" s="306"/>
      <c r="E234" s="306"/>
      <c r="F234" s="306"/>
      <c r="G234" s="524"/>
      <c r="H234" s="306"/>
      <c r="I234" s="306"/>
      <c r="J234" s="419"/>
      <c r="K234" s="419"/>
      <c r="L234" s="419"/>
      <c r="M234" s="419"/>
      <c r="N234" s="306"/>
      <c r="O234" s="727"/>
      <c r="P234" s="306"/>
      <c r="Q234" s="306"/>
      <c r="R234" s="306"/>
      <c r="S234" s="306"/>
      <c r="T234" s="306"/>
      <c r="U234" s="306"/>
      <c r="V234" s="306"/>
    </row>
    <row r="235" spans="1:22" ht="15.75" customHeight="1">
      <c r="A235" s="306"/>
      <c r="B235" s="306"/>
      <c r="C235" s="306"/>
      <c r="D235" s="306"/>
      <c r="E235" s="306"/>
      <c r="F235" s="306"/>
      <c r="G235" s="524"/>
      <c r="H235" s="306"/>
      <c r="I235" s="306"/>
      <c r="J235" s="419"/>
      <c r="K235" s="419"/>
      <c r="L235" s="419"/>
      <c r="M235" s="419"/>
      <c r="N235" s="306"/>
      <c r="O235" s="727"/>
      <c r="P235" s="306"/>
      <c r="Q235" s="306"/>
      <c r="R235" s="306"/>
      <c r="S235" s="306"/>
      <c r="T235" s="306"/>
      <c r="U235" s="306"/>
      <c r="V235" s="306"/>
    </row>
    <row r="236" spans="1:22" ht="15.75" customHeight="1">
      <c r="A236" s="306"/>
      <c r="B236" s="306"/>
      <c r="C236" s="306"/>
      <c r="D236" s="306"/>
      <c r="E236" s="306"/>
      <c r="F236" s="306"/>
      <c r="G236" s="524"/>
      <c r="H236" s="306"/>
      <c r="I236" s="306"/>
      <c r="J236" s="419"/>
      <c r="K236" s="419"/>
      <c r="L236" s="419"/>
      <c r="M236" s="419"/>
      <c r="N236" s="306"/>
      <c r="O236" s="727"/>
      <c r="P236" s="306"/>
      <c r="Q236" s="306"/>
      <c r="R236" s="306"/>
      <c r="S236" s="306"/>
      <c r="T236" s="306"/>
      <c r="U236" s="306"/>
      <c r="V236" s="306"/>
    </row>
    <row r="237" spans="1:22" ht="15.75" customHeight="1">
      <c r="A237" s="306"/>
      <c r="B237" s="306"/>
      <c r="C237" s="306"/>
      <c r="D237" s="306"/>
      <c r="E237" s="306"/>
      <c r="F237" s="306"/>
      <c r="G237" s="524"/>
      <c r="H237" s="306"/>
      <c r="I237" s="306"/>
      <c r="J237" s="419"/>
      <c r="K237" s="419"/>
      <c r="L237" s="419"/>
      <c r="M237" s="419"/>
      <c r="N237" s="306"/>
      <c r="O237" s="727"/>
      <c r="P237" s="306"/>
      <c r="Q237" s="306"/>
      <c r="R237" s="306"/>
      <c r="S237" s="306"/>
      <c r="T237" s="306"/>
      <c r="U237" s="306"/>
      <c r="V237" s="306"/>
    </row>
    <row r="238" spans="1:22" ht="15.75" customHeight="1">
      <c r="A238" s="306"/>
      <c r="B238" s="306"/>
      <c r="C238" s="306"/>
      <c r="D238" s="306"/>
      <c r="E238" s="306"/>
      <c r="F238" s="306"/>
      <c r="G238" s="524"/>
      <c r="H238" s="306"/>
      <c r="I238" s="306"/>
      <c r="J238" s="419"/>
      <c r="K238" s="419"/>
      <c r="L238" s="419"/>
      <c r="M238" s="419"/>
      <c r="N238" s="306"/>
      <c r="O238" s="727"/>
      <c r="P238" s="306"/>
      <c r="Q238" s="306"/>
      <c r="R238" s="306"/>
      <c r="S238" s="306"/>
      <c r="T238" s="306"/>
      <c r="U238" s="306"/>
      <c r="V238" s="306"/>
    </row>
    <row r="239" spans="1:22" ht="15.75" customHeight="1">
      <c r="A239" s="306"/>
      <c r="B239" s="306"/>
      <c r="C239" s="306"/>
      <c r="D239" s="306"/>
      <c r="E239" s="306"/>
      <c r="F239" s="306"/>
      <c r="G239" s="524"/>
      <c r="H239" s="306"/>
      <c r="I239" s="306"/>
      <c r="J239" s="419"/>
      <c r="K239" s="419"/>
      <c r="L239" s="419"/>
      <c r="M239" s="419"/>
      <c r="N239" s="306"/>
      <c r="O239" s="727"/>
      <c r="P239" s="306"/>
      <c r="Q239" s="306"/>
      <c r="R239" s="306"/>
      <c r="S239" s="306"/>
      <c r="T239" s="306"/>
      <c r="U239" s="306"/>
      <c r="V239" s="306"/>
    </row>
    <row r="240" spans="1:22" ht="15.75" customHeight="1">
      <c r="A240" s="306"/>
      <c r="B240" s="306"/>
      <c r="C240" s="306"/>
      <c r="D240" s="306"/>
      <c r="E240" s="306"/>
      <c r="F240" s="306"/>
      <c r="G240" s="524"/>
      <c r="H240" s="306"/>
      <c r="I240" s="306"/>
      <c r="J240" s="419"/>
      <c r="K240" s="419"/>
      <c r="L240" s="419"/>
      <c r="M240" s="419"/>
      <c r="N240" s="306"/>
      <c r="O240" s="727"/>
      <c r="P240" s="306"/>
      <c r="Q240" s="306"/>
      <c r="R240" s="306"/>
      <c r="S240" s="306"/>
      <c r="T240" s="306"/>
      <c r="U240" s="306"/>
      <c r="V240" s="306"/>
    </row>
    <row r="241" spans="1:22" ht="15.75" customHeight="1">
      <c r="A241" s="306"/>
      <c r="B241" s="306"/>
      <c r="C241" s="306"/>
      <c r="D241" s="306"/>
      <c r="E241" s="306"/>
      <c r="F241" s="306"/>
      <c r="G241" s="524"/>
      <c r="H241" s="306"/>
      <c r="I241" s="306"/>
      <c r="J241" s="419"/>
      <c r="K241" s="419"/>
      <c r="L241" s="419"/>
      <c r="M241" s="419"/>
      <c r="N241" s="306"/>
      <c r="O241" s="727"/>
      <c r="P241" s="306"/>
      <c r="Q241" s="306"/>
      <c r="R241" s="306"/>
      <c r="S241" s="306"/>
      <c r="T241" s="306"/>
      <c r="U241" s="306"/>
      <c r="V241" s="306"/>
    </row>
    <row r="242" spans="1:22" ht="15.75" customHeight="1">
      <c r="A242" s="306"/>
      <c r="B242" s="306"/>
      <c r="C242" s="306"/>
      <c r="D242" s="306"/>
      <c r="E242" s="306"/>
      <c r="F242" s="306"/>
      <c r="G242" s="524"/>
      <c r="H242" s="306"/>
      <c r="I242" s="306"/>
      <c r="J242" s="419"/>
      <c r="K242" s="419"/>
      <c r="L242" s="419"/>
      <c r="M242" s="419"/>
      <c r="N242" s="306"/>
      <c r="O242" s="727"/>
      <c r="P242" s="306"/>
      <c r="Q242" s="306"/>
      <c r="R242" s="306"/>
      <c r="S242" s="306"/>
      <c r="T242" s="306"/>
      <c r="U242" s="306"/>
      <c r="V242" s="306"/>
    </row>
    <row r="243" spans="1:22" ht="15.75" customHeight="1">
      <c r="A243" s="306"/>
      <c r="B243" s="306"/>
      <c r="C243" s="306"/>
      <c r="D243" s="306"/>
      <c r="E243" s="306"/>
      <c r="F243" s="306"/>
      <c r="G243" s="524"/>
      <c r="H243" s="306"/>
      <c r="I243" s="306"/>
      <c r="J243" s="419"/>
      <c r="K243" s="419"/>
      <c r="L243" s="419"/>
      <c r="M243" s="419"/>
      <c r="N243" s="306"/>
      <c r="O243" s="727"/>
      <c r="P243" s="306"/>
      <c r="Q243" s="306"/>
      <c r="R243" s="306"/>
      <c r="S243" s="306"/>
      <c r="T243" s="306"/>
      <c r="U243" s="306"/>
      <c r="V243" s="306"/>
    </row>
    <row r="244" spans="1:22" ht="15.75" customHeight="1">
      <c r="A244" s="306"/>
      <c r="B244" s="306"/>
      <c r="C244" s="306"/>
      <c r="D244" s="306"/>
      <c r="E244" s="306"/>
      <c r="F244" s="306"/>
      <c r="G244" s="524"/>
      <c r="H244" s="306"/>
      <c r="I244" s="306"/>
      <c r="J244" s="419"/>
      <c r="K244" s="419"/>
      <c r="L244" s="419"/>
      <c r="M244" s="419"/>
      <c r="N244" s="306"/>
      <c r="O244" s="727"/>
      <c r="P244" s="306"/>
      <c r="Q244" s="306"/>
      <c r="R244" s="306"/>
      <c r="S244" s="306"/>
      <c r="T244" s="306"/>
      <c r="U244" s="306"/>
      <c r="V244" s="306"/>
    </row>
    <row r="245" spans="1:22" ht="15.75" customHeight="1">
      <c r="A245" s="306"/>
      <c r="B245" s="306"/>
      <c r="C245" s="306"/>
      <c r="D245" s="306"/>
      <c r="E245" s="306"/>
      <c r="F245" s="306"/>
      <c r="G245" s="524"/>
      <c r="H245" s="306"/>
      <c r="I245" s="306"/>
      <c r="J245" s="419"/>
      <c r="K245" s="419"/>
      <c r="L245" s="419"/>
      <c r="M245" s="419"/>
      <c r="N245" s="306"/>
      <c r="O245" s="727"/>
      <c r="P245" s="306"/>
      <c r="Q245" s="306"/>
      <c r="R245" s="306"/>
      <c r="S245" s="306"/>
      <c r="T245" s="306"/>
      <c r="U245" s="306"/>
      <c r="V245" s="306"/>
    </row>
    <row r="246" spans="1:22" ht="15.75" customHeight="1">
      <c r="A246" s="306"/>
      <c r="B246" s="306"/>
      <c r="C246" s="306"/>
      <c r="D246" s="306"/>
      <c r="E246" s="306"/>
      <c r="F246" s="306"/>
      <c r="G246" s="524"/>
      <c r="H246" s="306"/>
      <c r="I246" s="306"/>
      <c r="J246" s="419"/>
      <c r="K246" s="419"/>
      <c r="L246" s="419"/>
      <c r="M246" s="419"/>
      <c r="N246" s="306"/>
      <c r="O246" s="727"/>
      <c r="P246" s="306"/>
      <c r="Q246" s="306"/>
      <c r="R246" s="306"/>
      <c r="S246" s="306"/>
      <c r="T246" s="306"/>
      <c r="U246" s="306"/>
      <c r="V246" s="306"/>
    </row>
    <row r="247" spans="1:22" ht="15.75" customHeight="1">
      <c r="A247" s="306"/>
      <c r="B247" s="306"/>
      <c r="C247" s="306"/>
      <c r="D247" s="306"/>
      <c r="E247" s="306"/>
      <c r="F247" s="306"/>
      <c r="G247" s="524"/>
      <c r="H247" s="306"/>
      <c r="I247" s="306"/>
      <c r="J247" s="419"/>
      <c r="K247" s="419"/>
      <c r="L247" s="419"/>
      <c r="M247" s="419"/>
      <c r="N247" s="306"/>
      <c r="O247" s="727"/>
      <c r="P247" s="306"/>
      <c r="Q247" s="306"/>
      <c r="R247" s="306"/>
      <c r="S247" s="306"/>
      <c r="T247" s="306"/>
      <c r="U247" s="306"/>
      <c r="V247" s="306"/>
    </row>
    <row r="248" spans="1:22" ht="15.75" customHeight="1">
      <c r="A248" s="306"/>
      <c r="B248" s="306"/>
      <c r="C248" s="306"/>
      <c r="D248" s="306"/>
      <c r="E248" s="306"/>
      <c r="F248" s="306"/>
      <c r="G248" s="524"/>
      <c r="H248" s="306"/>
      <c r="I248" s="306"/>
      <c r="J248" s="419"/>
      <c r="K248" s="419"/>
      <c r="L248" s="419"/>
      <c r="M248" s="419"/>
      <c r="N248" s="306"/>
      <c r="O248" s="727"/>
      <c r="P248" s="306"/>
      <c r="Q248" s="306"/>
      <c r="R248" s="306"/>
      <c r="S248" s="306"/>
      <c r="T248" s="306"/>
      <c r="U248" s="306"/>
      <c r="V248" s="306"/>
    </row>
    <row r="249" spans="1:22" ht="15.75" customHeight="1">
      <c r="A249" s="306"/>
      <c r="B249" s="306"/>
      <c r="C249" s="306"/>
      <c r="D249" s="306"/>
      <c r="E249" s="306"/>
      <c r="F249" s="306"/>
      <c r="G249" s="524"/>
      <c r="H249" s="306"/>
      <c r="I249" s="306"/>
      <c r="J249" s="419"/>
      <c r="K249" s="419"/>
      <c r="L249" s="419"/>
      <c r="M249" s="419"/>
      <c r="N249" s="306"/>
      <c r="O249" s="727"/>
      <c r="P249" s="306"/>
      <c r="Q249" s="306"/>
      <c r="R249" s="306"/>
      <c r="S249" s="306"/>
      <c r="T249" s="306"/>
      <c r="U249" s="306"/>
      <c r="V249" s="306"/>
    </row>
    <row r="250" spans="1:22" ht="15.75" customHeight="1">
      <c r="A250" s="306"/>
      <c r="B250" s="306"/>
      <c r="C250" s="306"/>
      <c r="D250" s="306"/>
      <c r="E250" s="306"/>
      <c r="F250" s="306"/>
      <c r="G250" s="524"/>
      <c r="H250" s="306"/>
      <c r="I250" s="306"/>
      <c r="J250" s="419"/>
      <c r="K250" s="419"/>
      <c r="L250" s="419"/>
      <c r="M250" s="419"/>
      <c r="N250" s="306"/>
      <c r="O250" s="727"/>
      <c r="P250" s="306"/>
      <c r="Q250" s="306"/>
      <c r="R250" s="306"/>
      <c r="S250" s="306"/>
      <c r="T250" s="306"/>
      <c r="U250" s="306"/>
      <c r="V250" s="306"/>
    </row>
    <row r="251" spans="1:22" ht="15.75" customHeight="1">
      <c r="A251" s="306"/>
      <c r="B251" s="306"/>
      <c r="C251" s="306"/>
      <c r="D251" s="306"/>
      <c r="E251" s="306"/>
      <c r="F251" s="306"/>
      <c r="G251" s="524"/>
      <c r="H251" s="306"/>
      <c r="I251" s="306"/>
      <c r="J251" s="419"/>
      <c r="K251" s="419"/>
      <c r="L251" s="419"/>
      <c r="M251" s="419"/>
      <c r="N251" s="306"/>
      <c r="O251" s="727"/>
      <c r="P251" s="306"/>
      <c r="Q251" s="306"/>
      <c r="R251" s="306"/>
      <c r="S251" s="306"/>
      <c r="T251" s="306"/>
      <c r="U251" s="306"/>
      <c r="V251" s="306"/>
    </row>
    <row r="252" spans="1:22" ht="15.75" customHeight="1">
      <c r="A252" s="306"/>
      <c r="B252" s="306"/>
      <c r="C252" s="306"/>
      <c r="D252" s="306"/>
      <c r="E252" s="306"/>
      <c r="F252" s="306"/>
      <c r="G252" s="524"/>
      <c r="H252" s="306"/>
      <c r="I252" s="306"/>
      <c r="J252" s="419"/>
      <c r="K252" s="419"/>
      <c r="L252" s="419"/>
      <c r="M252" s="419"/>
      <c r="N252" s="306"/>
      <c r="O252" s="727"/>
      <c r="P252" s="306"/>
      <c r="Q252" s="306"/>
      <c r="R252" s="306"/>
      <c r="S252" s="306"/>
      <c r="T252" s="306"/>
      <c r="U252" s="306"/>
      <c r="V252" s="306"/>
    </row>
    <row r="253" spans="1:22" ht="15.75" customHeight="1">
      <c r="A253" s="306"/>
      <c r="B253" s="306"/>
      <c r="C253" s="306"/>
      <c r="D253" s="306"/>
      <c r="E253" s="306"/>
      <c r="F253" s="306"/>
      <c r="G253" s="524"/>
      <c r="H253" s="306"/>
      <c r="I253" s="306"/>
      <c r="J253" s="419"/>
      <c r="K253" s="419"/>
      <c r="L253" s="419"/>
      <c r="M253" s="419"/>
      <c r="N253" s="306"/>
      <c r="O253" s="727"/>
      <c r="P253" s="306"/>
      <c r="Q253" s="306"/>
      <c r="R253" s="306"/>
      <c r="S253" s="306"/>
      <c r="T253" s="306"/>
      <c r="U253" s="306"/>
      <c r="V253" s="306"/>
    </row>
    <row r="254" spans="1:22" ht="15.75" customHeight="1">
      <c r="A254" s="306"/>
      <c r="B254" s="306"/>
      <c r="C254" s="306"/>
      <c r="D254" s="306"/>
      <c r="E254" s="306"/>
      <c r="F254" s="306"/>
      <c r="G254" s="524"/>
      <c r="H254" s="306"/>
      <c r="I254" s="306"/>
      <c r="J254" s="419"/>
      <c r="K254" s="419"/>
      <c r="L254" s="419"/>
      <c r="M254" s="419"/>
      <c r="N254" s="306"/>
      <c r="O254" s="727"/>
      <c r="P254" s="306"/>
      <c r="Q254" s="306"/>
      <c r="R254" s="306"/>
      <c r="S254" s="306"/>
      <c r="T254" s="306"/>
      <c r="U254" s="306"/>
      <c r="V254" s="306"/>
    </row>
    <row r="255" spans="1:22" ht="15.75" customHeight="1">
      <c r="A255" s="306"/>
      <c r="B255" s="306"/>
      <c r="C255" s="306"/>
      <c r="D255" s="306"/>
      <c r="E255" s="306"/>
      <c r="F255" s="306"/>
      <c r="G255" s="524"/>
      <c r="H255" s="306"/>
      <c r="I255" s="306"/>
      <c r="J255" s="419"/>
      <c r="K255" s="419"/>
      <c r="L255" s="419"/>
      <c r="M255" s="419"/>
      <c r="N255" s="306"/>
      <c r="O255" s="727"/>
      <c r="P255" s="306"/>
      <c r="Q255" s="306"/>
      <c r="R255" s="306"/>
      <c r="S255" s="306"/>
      <c r="T255" s="306"/>
      <c r="U255" s="306"/>
      <c r="V255" s="306"/>
    </row>
    <row r="256" spans="1:22" ht="15.75" customHeight="1">
      <c r="A256" s="306"/>
      <c r="B256" s="306"/>
      <c r="C256" s="306"/>
      <c r="D256" s="306"/>
      <c r="E256" s="306"/>
      <c r="F256" s="306"/>
      <c r="G256" s="524"/>
      <c r="H256" s="306"/>
      <c r="I256" s="306"/>
      <c r="J256" s="419"/>
      <c r="K256" s="419"/>
      <c r="L256" s="419"/>
      <c r="M256" s="419"/>
      <c r="N256" s="306"/>
      <c r="O256" s="727"/>
      <c r="P256" s="306"/>
      <c r="Q256" s="306"/>
      <c r="R256" s="306"/>
      <c r="S256" s="306"/>
      <c r="T256" s="306"/>
      <c r="U256" s="306"/>
      <c r="V256" s="306"/>
    </row>
    <row r="257" spans="1:22" ht="15.75" customHeight="1">
      <c r="A257" s="306"/>
      <c r="B257" s="306"/>
      <c r="C257" s="306"/>
      <c r="D257" s="306"/>
      <c r="E257" s="306"/>
      <c r="F257" s="306"/>
      <c r="G257" s="524"/>
      <c r="H257" s="306"/>
      <c r="I257" s="306"/>
      <c r="J257" s="419"/>
      <c r="K257" s="419"/>
      <c r="L257" s="419"/>
      <c r="M257" s="419"/>
      <c r="N257" s="306"/>
      <c r="O257" s="727"/>
      <c r="P257" s="306"/>
      <c r="Q257" s="306"/>
      <c r="R257" s="306"/>
      <c r="S257" s="306"/>
      <c r="T257" s="306"/>
      <c r="U257" s="306"/>
      <c r="V257" s="306"/>
    </row>
    <row r="258" spans="1:22" ht="15.75" customHeight="1">
      <c r="A258" s="306"/>
      <c r="B258" s="306"/>
      <c r="C258" s="306"/>
      <c r="D258" s="306"/>
      <c r="E258" s="306"/>
      <c r="F258" s="306"/>
      <c r="G258" s="524"/>
      <c r="H258" s="306"/>
      <c r="I258" s="306"/>
      <c r="J258" s="419"/>
      <c r="K258" s="419"/>
      <c r="L258" s="419"/>
      <c r="M258" s="419"/>
      <c r="N258" s="306"/>
      <c r="O258" s="727"/>
      <c r="P258" s="306"/>
      <c r="Q258" s="306"/>
      <c r="R258" s="306"/>
      <c r="S258" s="306"/>
      <c r="T258" s="306"/>
      <c r="U258" s="306"/>
      <c r="V258" s="306"/>
    </row>
    <row r="259" spans="1:22" ht="15.75" customHeight="1">
      <c r="A259" s="306"/>
      <c r="B259" s="306"/>
      <c r="C259" s="306"/>
      <c r="D259" s="306"/>
      <c r="E259" s="306"/>
      <c r="F259" s="306"/>
      <c r="G259" s="524"/>
      <c r="H259" s="306"/>
      <c r="I259" s="306"/>
      <c r="J259" s="419"/>
      <c r="K259" s="419"/>
      <c r="L259" s="419"/>
      <c r="M259" s="419"/>
      <c r="N259" s="306"/>
      <c r="O259" s="727"/>
      <c r="P259" s="306"/>
      <c r="Q259" s="306"/>
      <c r="R259" s="306"/>
      <c r="S259" s="306"/>
      <c r="T259" s="306"/>
      <c r="U259" s="306"/>
      <c r="V259" s="306"/>
    </row>
    <row r="260" spans="1:22" ht="15.75" customHeight="1">
      <c r="A260" s="306"/>
      <c r="B260" s="306"/>
      <c r="C260" s="306"/>
      <c r="D260" s="306"/>
      <c r="E260" s="306"/>
      <c r="F260" s="306"/>
      <c r="G260" s="524"/>
      <c r="H260" s="306"/>
      <c r="I260" s="306"/>
      <c r="J260" s="419"/>
      <c r="K260" s="419"/>
      <c r="L260" s="419"/>
      <c r="M260" s="419"/>
      <c r="N260" s="306"/>
      <c r="O260" s="727"/>
      <c r="P260" s="306"/>
      <c r="Q260" s="306"/>
      <c r="R260" s="306"/>
      <c r="S260" s="306"/>
      <c r="T260" s="306"/>
      <c r="U260" s="306"/>
      <c r="V260" s="306"/>
    </row>
    <row r="261" spans="1:22" ht="15.75" customHeight="1">
      <c r="A261" s="306"/>
      <c r="B261" s="306"/>
      <c r="C261" s="306"/>
      <c r="D261" s="306"/>
      <c r="E261" s="306"/>
      <c r="F261" s="306"/>
      <c r="G261" s="524"/>
      <c r="H261" s="306"/>
      <c r="I261" s="306"/>
      <c r="J261" s="419"/>
      <c r="K261" s="419"/>
      <c r="L261" s="419"/>
      <c r="M261" s="419"/>
      <c r="N261" s="306"/>
      <c r="O261" s="727"/>
      <c r="P261" s="306"/>
      <c r="Q261" s="306"/>
      <c r="R261" s="306"/>
      <c r="S261" s="306"/>
      <c r="T261" s="306"/>
      <c r="U261" s="306"/>
      <c r="V261" s="306"/>
    </row>
    <row r="262" spans="1:22" ht="15.75" customHeight="1">
      <c r="A262" s="306"/>
      <c r="B262" s="306"/>
      <c r="C262" s="306"/>
      <c r="D262" s="306"/>
      <c r="E262" s="306"/>
      <c r="F262" s="306"/>
      <c r="G262" s="524"/>
      <c r="H262" s="306"/>
      <c r="I262" s="306"/>
      <c r="J262" s="419"/>
      <c r="K262" s="419"/>
      <c r="L262" s="419"/>
      <c r="M262" s="419"/>
      <c r="N262" s="306"/>
      <c r="O262" s="727"/>
      <c r="P262" s="306"/>
      <c r="Q262" s="306"/>
      <c r="R262" s="306"/>
      <c r="S262" s="306"/>
      <c r="T262" s="306"/>
      <c r="U262" s="306"/>
      <c r="V262" s="306"/>
    </row>
    <row r="263" spans="1:22" ht="15.75" customHeight="1">
      <c r="A263" s="306"/>
      <c r="B263" s="306"/>
      <c r="C263" s="306"/>
      <c r="D263" s="306"/>
      <c r="E263" s="306"/>
      <c r="F263" s="306"/>
      <c r="G263" s="524"/>
      <c r="H263" s="306"/>
      <c r="I263" s="306"/>
      <c r="J263" s="419"/>
      <c r="K263" s="419"/>
      <c r="L263" s="419"/>
      <c r="M263" s="419"/>
      <c r="N263" s="306"/>
      <c r="O263" s="727"/>
      <c r="P263" s="306"/>
      <c r="Q263" s="306"/>
      <c r="R263" s="306"/>
      <c r="S263" s="306"/>
      <c r="T263" s="306"/>
      <c r="U263" s="306"/>
      <c r="V263" s="306"/>
    </row>
    <row r="264" spans="1:22" ht="15.75" customHeight="1">
      <c r="A264" s="306"/>
      <c r="B264" s="306"/>
      <c r="C264" s="306"/>
      <c r="D264" s="306"/>
      <c r="E264" s="306"/>
      <c r="F264" s="306"/>
      <c r="G264" s="524"/>
      <c r="H264" s="306"/>
      <c r="I264" s="306"/>
      <c r="J264" s="419"/>
      <c r="K264" s="419"/>
      <c r="L264" s="419"/>
      <c r="M264" s="419"/>
      <c r="N264" s="306"/>
      <c r="O264" s="727"/>
      <c r="P264" s="306"/>
      <c r="Q264" s="306"/>
      <c r="R264" s="306"/>
      <c r="S264" s="306"/>
      <c r="T264" s="306"/>
      <c r="U264" s="306"/>
      <c r="V264" s="306"/>
    </row>
    <row r="265" spans="1:22" ht="15.75" customHeight="1">
      <c r="A265" s="306"/>
      <c r="B265" s="306"/>
      <c r="C265" s="306"/>
      <c r="D265" s="306"/>
      <c r="E265" s="306"/>
      <c r="F265" s="306"/>
      <c r="G265" s="524"/>
      <c r="H265" s="306"/>
      <c r="I265" s="306"/>
      <c r="J265" s="419"/>
      <c r="K265" s="419"/>
      <c r="L265" s="419"/>
      <c r="M265" s="419"/>
      <c r="N265" s="306"/>
      <c r="O265" s="727"/>
      <c r="P265" s="306"/>
      <c r="Q265" s="306"/>
      <c r="R265" s="306"/>
      <c r="S265" s="306"/>
      <c r="T265" s="306"/>
      <c r="U265" s="306"/>
      <c r="V265" s="306"/>
    </row>
    <row r="266" spans="1:22" ht="15.75" customHeight="1">
      <c r="A266" s="306"/>
      <c r="B266" s="306"/>
      <c r="C266" s="306"/>
      <c r="D266" s="306"/>
      <c r="E266" s="306"/>
      <c r="F266" s="306"/>
      <c r="G266" s="524"/>
      <c r="H266" s="306"/>
      <c r="I266" s="306"/>
      <c r="J266" s="419"/>
      <c r="K266" s="419"/>
      <c r="L266" s="419"/>
      <c r="M266" s="419"/>
      <c r="N266" s="306"/>
      <c r="O266" s="727"/>
      <c r="P266" s="306"/>
      <c r="Q266" s="306"/>
      <c r="R266" s="306"/>
      <c r="S266" s="306"/>
      <c r="T266" s="306"/>
      <c r="U266" s="306"/>
      <c r="V266" s="306"/>
    </row>
    <row r="267" spans="1:22" ht="15.75" customHeight="1">
      <c r="A267" s="306"/>
      <c r="B267" s="306"/>
      <c r="C267" s="306"/>
      <c r="D267" s="306"/>
      <c r="E267" s="306"/>
      <c r="F267" s="306"/>
      <c r="G267" s="524"/>
      <c r="H267" s="306"/>
      <c r="I267" s="306"/>
      <c r="J267" s="419"/>
      <c r="K267" s="419"/>
      <c r="L267" s="419"/>
      <c r="M267" s="419"/>
      <c r="N267" s="306"/>
      <c r="O267" s="727"/>
      <c r="P267" s="306"/>
      <c r="Q267" s="306"/>
      <c r="R267" s="306"/>
      <c r="S267" s="306"/>
      <c r="T267" s="306"/>
      <c r="U267" s="306"/>
      <c r="V267" s="306"/>
    </row>
    <row r="268" spans="1:22" ht="15.75" customHeight="1">
      <c r="A268" s="306"/>
      <c r="B268" s="306"/>
      <c r="C268" s="306"/>
      <c r="D268" s="306"/>
      <c r="E268" s="306"/>
      <c r="F268" s="306"/>
      <c r="G268" s="524"/>
      <c r="H268" s="306"/>
      <c r="I268" s="306"/>
      <c r="J268" s="419"/>
      <c r="K268" s="419"/>
      <c r="L268" s="419"/>
      <c r="M268" s="419"/>
      <c r="N268" s="306"/>
      <c r="O268" s="727"/>
      <c r="P268" s="306"/>
      <c r="Q268" s="306"/>
      <c r="R268" s="306"/>
      <c r="S268" s="306"/>
      <c r="T268" s="306"/>
      <c r="U268" s="306"/>
      <c r="V268" s="306"/>
    </row>
    <row r="269" spans="1:22" ht="15.75" customHeight="1">
      <c r="A269" s="306"/>
      <c r="B269" s="306"/>
      <c r="C269" s="306"/>
      <c r="D269" s="306"/>
      <c r="E269" s="306"/>
      <c r="F269" s="306"/>
      <c r="G269" s="524"/>
      <c r="H269" s="306"/>
      <c r="I269" s="306"/>
      <c r="J269" s="419"/>
      <c r="K269" s="419"/>
      <c r="L269" s="419"/>
      <c r="M269" s="419"/>
      <c r="N269" s="306"/>
      <c r="O269" s="727"/>
      <c r="P269" s="306"/>
      <c r="Q269" s="306"/>
      <c r="R269" s="306"/>
      <c r="S269" s="306"/>
      <c r="T269" s="306"/>
      <c r="U269" s="306"/>
      <c r="V269" s="306"/>
    </row>
    <row r="270" spans="1:22" ht="15.75" customHeight="1">
      <c r="A270" s="306"/>
      <c r="B270" s="306"/>
      <c r="C270" s="306"/>
      <c r="D270" s="306"/>
      <c r="E270" s="306"/>
      <c r="F270" s="306"/>
      <c r="G270" s="524"/>
      <c r="H270" s="306"/>
      <c r="I270" s="306"/>
      <c r="J270" s="419"/>
      <c r="K270" s="419"/>
      <c r="L270" s="419"/>
      <c r="M270" s="419"/>
      <c r="N270" s="306"/>
      <c r="O270" s="727"/>
      <c r="P270" s="306"/>
      <c r="Q270" s="306"/>
      <c r="R270" s="306"/>
      <c r="S270" s="306"/>
      <c r="T270" s="306"/>
      <c r="U270" s="306"/>
      <c r="V270" s="306"/>
    </row>
    <row r="271" spans="1:22" ht="15.75" customHeight="1">
      <c r="A271" s="306"/>
      <c r="B271" s="306"/>
      <c r="C271" s="306"/>
      <c r="D271" s="306"/>
      <c r="E271" s="306"/>
      <c r="F271" s="306"/>
      <c r="G271" s="524"/>
      <c r="H271" s="306"/>
      <c r="I271" s="306"/>
      <c r="J271" s="419"/>
      <c r="K271" s="419"/>
      <c r="L271" s="419"/>
      <c r="M271" s="419"/>
      <c r="N271" s="306"/>
      <c r="O271" s="727"/>
      <c r="P271" s="306"/>
      <c r="Q271" s="306"/>
      <c r="R271" s="306"/>
      <c r="S271" s="306"/>
      <c r="T271" s="306"/>
      <c r="U271" s="306"/>
      <c r="V271" s="306"/>
    </row>
    <row r="272" spans="1:22" ht="15.75" customHeight="1">
      <c r="A272" s="306"/>
      <c r="B272" s="306"/>
      <c r="C272" s="306"/>
      <c r="D272" s="306"/>
      <c r="E272" s="306"/>
      <c r="F272" s="306"/>
      <c r="G272" s="524"/>
      <c r="H272" s="306"/>
      <c r="I272" s="306"/>
      <c r="J272" s="419"/>
      <c r="K272" s="419"/>
      <c r="L272" s="419"/>
      <c r="M272" s="419"/>
      <c r="N272" s="306"/>
      <c r="O272" s="727"/>
      <c r="P272" s="306"/>
      <c r="Q272" s="306"/>
      <c r="R272" s="306"/>
      <c r="S272" s="306"/>
      <c r="T272" s="306"/>
      <c r="U272" s="306"/>
      <c r="V272" s="306"/>
    </row>
    <row r="273" spans="1:22" ht="15.75" customHeight="1">
      <c r="A273" s="306"/>
      <c r="B273" s="306"/>
      <c r="C273" s="306"/>
      <c r="D273" s="306"/>
      <c r="E273" s="306"/>
      <c r="F273" s="306"/>
      <c r="G273" s="524"/>
      <c r="H273" s="306"/>
      <c r="I273" s="306"/>
      <c r="J273" s="419"/>
      <c r="K273" s="419"/>
      <c r="L273" s="419"/>
      <c r="M273" s="419"/>
      <c r="N273" s="306"/>
      <c r="O273" s="727"/>
      <c r="P273" s="306"/>
      <c r="Q273" s="306"/>
      <c r="R273" s="306"/>
      <c r="S273" s="306"/>
      <c r="T273" s="306"/>
      <c r="U273" s="306"/>
      <c r="V273" s="306"/>
    </row>
    <row r="274" spans="1:22" ht="15.75" customHeight="1">
      <c r="A274" s="306"/>
      <c r="B274" s="306"/>
      <c r="C274" s="306"/>
      <c r="D274" s="306"/>
      <c r="E274" s="306"/>
      <c r="F274" s="306"/>
      <c r="G274" s="524"/>
      <c r="H274" s="306"/>
      <c r="I274" s="306"/>
      <c r="J274" s="419"/>
      <c r="K274" s="419"/>
      <c r="L274" s="419"/>
      <c r="M274" s="419"/>
      <c r="N274" s="306"/>
      <c r="O274" s="727"/>
      <c r="P274" s="306"/>
      <c r="Q274" s="306"/>
      <c r="R274" s="306"/>
      <c r="S274" s="306"/>
      <c r="T274" s="306"/>
      <c r="U274" s="306"/>
      <c r="V274" s="306"/>
    </row>
    <row r="275" spans="1:22" ht="15.75" customHeight="1">
      <c r="A275" s="306"/>
      <c r="B275" s="306"/>
      <c r="C275" s="306"/>
      <c r="D275" s="306"/>
      <c r="E275" s="306"/>
      <c r="F275" s="306"/>
      <c r="G275" s="524"/>
      <c r="H275" s="306"/>
      <c r="I275" s="306"/>
      <c r="J275" s="419"/>
      <c r="K275" s="419"/>
      <c r="L275" s="419"/>
      <c r="M275" s="419"/>
      <c r="N275" s="306"/>
      <c r="O275" s="727"/>
      <c r="P275" s="306"/>
      <c r="Q275" s="306"/>
      <c r="R275" s="306"/>
      <c r="S275" s="306"/>
      <c r="T275" s="306"/>
      <c r="U275" s="306"/>
      <c r="V275" s="306"/>
    </row>
    <row r="276" spans="1:22" ht="15.75" customHeight="1">
      <c r="A276" s="306"/>
      <c r="B276" s="306"/>
      <c r="C276" s="306"/>
      <c r="D276" s="306"/>
      <c r="E276" s="306"/>
      <c r="F276" s="306"/>
      <c r="G276" s="524"/>
      <c r="H276" s="306"/>
      <c r="I276" s="306"/>
      <c r="J276" s="419"/>
      <c r="K276" s="419"/>
      <c r="L276" s="419"/>
      <c r="M276" s="419"/>
      <c r="N276" s="306"/>
      <c r="O276" s="727"/>
      <c r="P276" s="306"/>
      <c r="Q276" s="306"/>
      <c r="R276" s="306"/>
      <c r="S276" s="306"/>
      <c r="T276" s="306"/>
      <c r="U276" s="306"/>
      <c r="V276" s="306"/>
    </row>
    <row r="277" spans="1:22" ht="15.75" customHeight="1">
      <c r="A277" s="306"/>
      <c r="B277" s="306"/>
      <c r="C277" s="306"/>
      <c r="D277" s="306"/>
      <c r="E277" s="306"/>
      <c r="F277" s="306"/>
      <c r="G277" s="524"/>
      <c r="H277" s="306"/>
      <c r="I277" s="306"/>
      <c r="J277" s="419"/>
      <c r="K277" s="419"/>
      <c r="L277" s="419"/>
      <c r="M277" s="419"/>
      <c r="N277" s="306"/>
      <c r="O277" s="727"/>
      <c r="P277" s="306"/>
      <c r="Q277" s="306"/>
      <c r="R277" s="306"/>
      <c r="S277" s="306"/>
      <c r="T277" s="306"/>
      <c r="U277" s="306"/>
      <c r="V277" s="306"/>
    </row>
    <row r="278" spans="1:22" ht="15.75" customHeight="1">
      <c r="A278" s="306"/>
      <c r="B278" s="306"/>
      <c r="C278" s="306"/>
      <c r="D278" s="306"/>
      <c r="E278" s="306"/>
      <c r="F278" s="306"/>
      <c r="G278" s="524"/>
      <c r="H278" s="306"/>
      <c r="I278" s="306"/>
      <c r="J278" s="419"/>
      <c r="K278" s="419"/>
      <c r="L278" s="419"/>
      <c r="M278" s="419"/>
      <c r="N278" s="306"/>
      <c r="O278" s="727"/>
      <c r="P278" s="306"/>
      <c r="Q278" s="306"/>
      <c r="R278" s="306"/>
      <c r="S278" s="306"/>
      <c r="T278" s="306"/>
      <c r="U278" s="306"/>
      <c r="V278" s="306"/>
    </row>
    <row r="279" spans="1:22" ht="15.75" customHeight="1">
      <c r="A279" s="306"/>
      <c r="B279" s="306"/>
      <c r="C279" s="306"/>
      <c r="D279" s="306"/>
      <c r="E279" s="306"/>
      <c r="F279" s="306"/>
      <c r="G279" s="524"/>
      <c r="H279" s="306"/>
      <c r="I279" s="306"/>
      <c r="J279" s="419"/>
      <c r="K279" s="419"/>
      <c r="L279" s="419"/>
      <c r="M279" s="419"/>
      <c r="N279" s="306"/>
      <c r="O279" s="727"/>
      <c r="P279" s="306"/>
      <c r="Q279" s="306"/>
      <c r="R279" s="306"/>
      <c r="S279" s="306"/>
      <c r="T279" s="306"/>
      <c r="U279" s="306"/>
      <c r="V279" s="306"/>
    </row>
    <row r="280" spans="1:22" ht="15.75" customHeight="1">
      <c r="A280" s="638"/>
      <c r="B280" s="638"/>
      <c r="C280" s="638"/>
      <c r="D280" s="638"/>
      <c r="E280" s="638"/>
      <c r="F280" s="638"/>
      <c r="G280" s="639"/>
      <c r="H280" s="638"/>
      <c r="I280" s="638"/>
      <c r="J280" s="640"/>
      <c r="K280" s="640"/>
      <c r="L280" s="640"/>
      <c r="M280" s="640"/>
      <c r="N280" s="421"/>
      <c r="O280" s="728"/>
      <c r="P280" s="638"/>
      <c r="Q280" s="638"/>
      <c r="R280" s="638"/>
      <c r="S280" s="638"/>
      <c r="T280" s="638"/>
      <c r="U280" s="638"/>
      <c r="V280" s="638"/>
    </row>
    <row r="281" spans="1:22" ht="15.75" customHeight="1">
      <c r="A281" s="638"/>
      <c r="B281" s="638"/>
      <c r="C281" s="638"/>
      <c r="D281" s="638"/>
      <c r="E281" s="638"/>
      <c r="F281" s="638"/>
      <c r="G281" s="639"/>
      <c r="H281" s="638"/>
      <c r="I281" s="638"/>
      <c r="J281" s="640"/>
      <c r="K281" s="640"/>
      <c r="L281" s="640"/>
      <c r="M281" s="640"/>
      <c r="N281" s="421"/>
      <c r="O281" s="728"/>
      <c r="P281" s="638"/>
      <c r="Q281" s="638"/>
      <c r="R281" s="638"/>
      <c r="S281" s="638"/>
      <c r="T281" s="638"/>
      <c r="U281" s="638"/>
      <c r="V281" s="638"/>
    </row>
    <row r="282" spans="1:22" ht="15.75" customHeight="1">
      <c r="A282" s="638"/>
      <c r="B282" s="638"/>
      <c r="C282" s="638"/>
      <c r="D282" s="638"/>
      <c r="E282" s="638"/>
      <c r="F282" s="638"/>
      <c r="G282" s="639"/>
      <c r="H282" s="638"/>
      <c r="I282" s="638"/>
      <c r="J282" s="640"/>
      <c r="K282" s="640"/>
      <c r="L282" s="640"/>
      <c r="M282" s="640"/>
      <c r="N282" s="421"/>
      <c r="O282" s="728"/>
      <c r="P282" s="638"/>
      <c r="Q282" s="638"/>
      <c r="R282" s="638"/>
      <c r="S282" s="638"/>
      <c r="T282" s="638"/>
      <c r="U282" s="638"/>
      <c r="V282" s="638"/>
    </row>
    <row r="283" spans="1:22" ht="15.75" customHeight="1">
      <c r="A283" s="638"/>
      <c r="B283" s="638"/>
      <c r="C283" s="638"/>
      <c r="D283" s="638"/>
      <c r="E283" s="638"/>
      <c r="F283" s="638"/>
      <c r="G283" s="639"/>
      <c r="H283" s="638"/>
      <c r="I283" s="638"/>
      <c r="J283" s="640"/>
      <c r="K283" s="640"/>
      <c r="L283" s="640"/>
      <c r="M283" s="640"/>
      <c r="N283" s="421"/>
      <c r="O283" s="728"/>
      <c r="P283" s="638"/>
      <c r="Q283" s="638"/>
      <c r="R283" s="638"/>
      <c r="S283" s="638"/>
      <c r="T283" s="638"/>
      <c r="U283" s="638"/>
      <c r="V283" s="638"/>
    </row>
    <row r="284" spans="1:22" ht="15.75" customHeight="1">
      <c r="A284" s="638"/>
      <c r="B284" s="638"/>
      <c r="C284" s="638"/>
      <c r="D284" s="638"/>
      <c r="E284" s="638"/>
      <c r="F284" s="638"/>
      <c r="G284" s="639"/>
      <c r="H284" s="638"/>
      <c r="I284" s="638"/>
      <c r="J284" s="640"/>
      <c r="K284" s="640"/>
      <c r="L284" s="640"/>
      <c r="M284" s="640"/>
      <c r="N284" s="421"/>
      <c r="O284" s="728"/>
      <c r="P284" s="638"/>
      <c r="Q284" s="638"/>
      <c r="R284" s="638"/>
      <c r="S284" s="638"/>
      <c r="T284" s="638"/>
      <c r="U284" s="638"/>
      <c r="V284" s="638"/>
    </row>
    <row r="285" spans="1:22" ht="15.75" customHeight="1">
      <c r="A285" s="638"/>
      <c r="B285" s="638"/>
      <c r="C285" s="638"/>
      <c r="D285" s="638"/>
      <c r="E285" s="638"/>
      <c r="F285" s="638"/>
      <c r="G285" s="639"/>
      <c r="H285" s="638"/>
      <c r="I285" s="638"/>
      <c r="J285" s="640"/>
      <c r="K285" s="640"/>
      <c r="L285" s="640"/>
      <c r="M285" s="640"/>
      <c r="N285" s="421"/>
      <c r="O285" s="728"/>
      <c r="P285" s="638"/>
      <c r="Q285" s="638"/>
      <c r="R285" s="638"/>
      <c r="S285" s="638"/>
      <c r="T285" s="638"/>
      <c r="U285" s="638"/>
      <c r="V285" s="638"/>
    </row>
    <row r="286" spans="1:22" ht="15.75" customHeight="1">
      <c r="A286" s="638"/>
      <c r="B286" s="638"/>
      <c r="C286" s="638"/>
      <c r="D286" s="638"/>
      <c r="E286" s="638"/>
      <c r="F286" s="638"/>
      <c r="G286" s="639"/>
      <c r="H286" s="638"/>
      <c r="I286" s="638"/>
      <c r="J286" s="640"/>
      <c r="K286" s="640"/>
      <c r="L286" s="640"/>
      <c r="M286" s="640"/>
      <c r="N286" s="421"/>
      <c r="O286" s="728"/>
      <c r="P286" s="638"/>
      <c r="Q286" s="638"/>
      <c r="R286" s="638"/>
      <c r="S286" s="638"/>
      <c r="T286" s="638"/>
      <c r="U286" s="638"/>
      <c r="V286" s="638"/>
    </row>
    <row r="287" spans="1:22" ht="15.75" customHeight="1">
      <c r="A287" s="638"/>
      <c r="B287" s="638"/>
      <c r="C287" s="638"/>
      <c r="D287" s="638"/>
      <c r="E287" s="638"/>
      <c r="F287" s="638"/>
      <c r="G287" s="639"/>
      <c r="H287" s="638"/>
      <c r="I287" s="638"/>
      <c r="J287" s="640"/>
      <c r="K287" s="640"/>
      <c r="L287" s="640"/>
      <c r="M287" s="640"/>
      <c r="N287" s="421"/>
      <c r="O287" s="728"/>
      <c r="P287" s="638"/>
      <c r="Q287" s="638"/>
      <c r="R287" s="638"/>
      <c r="S287" s="638"/>
      <c r="T287" s="638"/>
      <c r="U287" s="638"/>
      <c r="V287" s="638"/>
    </row>
    <row r="288" spans="1:22" ht="15.75" customHeight="1">
      <c r="A288" s="638"/>
      <c r="B288" s="638"/>
      <c r="C288" s="638"/>
      <c r="D288" s="638"/>
      <c r="E288" s="638"/>
      <c r="F288" s="638"/>
      <c r="G288" s="639"/>
      <c r="H288" s="638"/>
      <c r="I288" s="638"/>
      <c r="J288" s="640"/>
      <c r="K288" s="640"/>
      <c r="L288" s="640"/>
      <c r="M288" s="640"/>
      <c r="N288" s="421"/>
      <c r="O288" s="728"/>
      <c r="P288" s="638"/>
      <c r="Q288" s="638"/>
      <c r="R288" s="638"/>
      <c r="S288" s="638"/>
      <c r="T288" s="638"/>
      <c r="U288" s="638"/>
      <c r="V288" s="638"/>
    </row>
    <row r="289" spans="1:22" ht="15.75" customHeight="1">
      <c r="A289" s="638"/>
      <c r="B289" s="638"/>
      <c r="C289" s="638"/>
      <c r="D289" s="638"/>
      <c r="E289" s="638"/>
      <c r="F289" s="638"/>
      <c r="G289" s="639"/>
      <c r="H289" s="638"/>
      <c r="I289" s="638"/>
      <c r="J289" s="640"/>
      <c r="K289" s="640"/>
      <c r="L289" s="640"/>
      <c r="M289" s="640"/>
      <c r="N289" s="421"/>
      <c r="O289" s="728"/>
      <c r="P289" s="638"/>
      <c r="Q289" s="638"/>
      <c r="R289" s="638"/>
      <c r="S289" s="638"/>
      <c r="T289" s="638"/>
      <c r="U289" s="638"/>
      <c r="V289" s="638"/>
    </row>
    <row r="290" spans="1:22" ht="15.75" customHeight="1">
      <c r="A290" s="638"/>
      <c r="B290" s="638"/>
      <c r="C290" s="638"/>
      <c r="D290" s="638"/>
      <c r="E290" s="638"/>
      <c r="F290" s="638"/>
      <c r="G290" s="639"/>
      <c r="H290" s="638"/>
      <c r="I290" s="638"/>
      <c r="J290" s="640"/>
      <c r="K290" s="640"/>
      <c r="L290" s="640"/>
      <c r="M290" s="640"/>
      <c r="N290" s="421"/>
      <c r="O290" s="728"/>
      <c r="P290" s="638"/>
      <c r="Q290" s="638"/>
      <c r="R290" s="638"/>
      <c r="S290" s="638"/>
      <c r="T290" s="638"/>
      <c r="U290" s="638"/>
      <c r="V290" s="638"/>
    </row>
    <row r="291" spans="1:22" ht="15.75" customHeight="1">
      <c r="A291" s="638"/>
      <c r="B291" s="638"/>
      <c r="C291" s="638"/>
      <c r="D291" s="638"/>
      <c r="E291" s="638"/>
      <c r="F291" s="638"/>
      <c r="G291" s="639"/>
      <c r="H291" s="638"/>
      <c r="I291" s="638"/>
      <c r="J291" s="640"/>
      <c r="K291" s="640"/>
      <c r="L291" s="640"/>
      <c r="M291" s="640"/>
      <c r="N291" s="421"/>
      <c r="O291" s="728"/>
      <c r="P291" s="638"/>
      <c r="Q291" s="638"/>
      <c r="R291" s="638"/>
      <c r="S291" s="638"/>
      <c r="T291" s="638"/>
      <c r="U291" s="638"/>
      <c r="V291" s="638"/>
    </row>
    <row r="292" spans="1:22" ht="15.75" customHeight="1">
      <c r="A292" s="638"/>
      <c r="B292" s="638"/>
      <c r="C292" s="638"/>
      <c r="D292" s="638"/>
      <c r="E292" s="638"/>
      <c r="F292" s="638"/>
      <c r="G292" s="639"/>
      <c r="H292" s="638"/>
      <c r="I292" s="638"/>
      <c r="J292" s="640"/>
      <c r="K292" s="640"/>
      <c r="L292" s="640"/>
      <c r="M292" s="640"/>
      <c r="N292" s="421"/>
      <c r="O292" s="728"/>
      <c r="P292" s="638"/>
      <c r="Q292" s="638"/>
      <c r="R292" s="638"/>
      <c r="S292" s="638"/>
      <c r="T292" s="638"/>
      <c r="U292" s="638"/>
      <c r="V292" s="638"/>
    </row>
    <row r="293" spans="1:22" ht="15.75" customHeight="1">
      <c r="A293" s="638"/>
      <c r="B293" s="638"/>
      <c r="C293" s="638"/>
      <c r="D293" s="638"/>
      <c r="E293" s="638"/>
      <c r="F293" s="638"/>
      <c r="G293" s="639"/>
      <c r="H293" s="638"/>
      <c r="I293" s="638"/>
      <c r="J293" s="640"/>
      <c r="K293" s="640"/>
      <c r="L293" s="640"/>
      <c r="M293" s="640"/>
      <c r="N293" s="421"/>
      <c r="O293" s="728"/>
      <c r="P293" s="638"/>
      <c r="Q293" s="638"/>
      <c r="R293" s="638"/>
      <c r="S293" s="638"/>
      <c r="T293" s="638"/>
      <c r="U293" s="638"/>
      <c r="V293" s="638"/>
    </row>
    <row r="294" spans="1:22" ht="15.75" customHeight="1">
      <c r="A294" s="638"/>
      <c r="B294" s="638"/>
      <c r="C294" s="638"/>
      <c r="D294" s="638"/>
      <c r="E294" s="638"/>
      <c r="F294" s="638"/>
      <c r="G294" s="639"/>
      <c r="H294" s="638"/>
      <c r="I294" s="638"/>
      <c r="J294" s="640"/>
      <c r="K294" s="640"/>
      <c r="L294" s="640"/>
      <c r="M294" s="640"/>
      <c r="N294" s="421"/>
      <c r="O294" s="728"/>
      <c r="P294" s="638"/>
      <c r="Q294" s="638"/>
      <c r="R294" s="638"/>
      <c r="S294" s="638"/>
      <c r="T294" s="638"/>
      <c r="U294" s="638"/>
      <c r="V294" s="638"/>
    </row>
    <row r="295" spans="1:22" ht="15.75" customHeight="1">
      <c r="A295" s="638"/>
      <c r="B295" s="638"/>
      <c r="C295" s="638"/>
      <c r="D295" s="638"/>
      <c r="E295" s="638"/>
      <c r="F295" s="638"/>
      <c r="G295" s="639"/>
      <c r="H295" s="638"/>
      <c r="I295" s="638"/>
      <c r="J295" s="640"/>
      <c r="K295" s="640"/>
      <c r="L295" s="640"/>
      <c r="M295" s="640"/>
      <c r="N295" s="421"/>
      <c r="O295" s="728"/>
      <c r="P295" s="638"/>
      <c r="Q295" s="638"/>
      <c r="R295" s="638"/>
      <c r="S295" s="638"/>
      <c r="T295" s="638"/>
      <c r="U295" s="638"/>
      <c r="V295" s="638"/>
    </row>
    <row r="296" spans="1:22" ht="15.75" customHeight="1">
      <c r="A296" s="638"/>
      <c r="B296" s="638"/>
      <c r="C296" s="638"/>
      <c r="D296" s="638"/>
      <c r="E296" s="638"/>
      <c r="F296" s="638"/>
      <c r="G296" s="639"/>
      <c r="H296" s="638"/>
      <c r="I296" s="638"/>
      <c r="J296" s="640"/>
      <c r="K296" s="640"/>
      <c r="L296" s="640"/>
      <c r="M296" s="640"/>
      <c r="N296" s="421"/>
      <c r="O296" s="728"/>
      <c r="P296" s="638"/>
      <c r="Q296" s="638"/>
      <c r="R296" s="638"/>
      <c r="S296" s="638"/>
      <c r="T296" s="638"/>
      <c r="U296" s="638"/>
      <c r="V296" s="638"/>
    </row>
    <row r="297" spans="1:22" ht="15.75" customHeight="1">
      <c r="A297" s="638"/>
      <c r="B297" s="638"/>
      <c r="C297" s="638"/>
      <c r="D297" s="638"/>
      <c r="E297" s="638"/>
      <c r="F297" s="638"/>
      <c r="G297" s="639"/>
      <c r="H297" s="638"/>
      <c r="I297" s="638"/>
      <c r="J297" s="640"/>
      <c r="K297" s="640"/>
      <c r="L297" s="640"/>
      <c r="M297" s="640"/>
      <c r="N297" s="421"/>
      <c r="O297" s="728"/>
      <c r="P297" s="638"/>
      <c r="Q297" s="638"/>
      <c r="R297" s="638"/>
      <c r="S297" s="638"/>
      <c r="T297" s="638"/>
      <c r="U297" s="638"/>
      <c r="V297" s="638"/>
    </row>
    <row r="298" spans="1:22" ht="15.75" customHeight="1">
      <c r="A298" s="638"/>
      <c r="B298" s="638"/>
      <c r="C298" s="638"/>
      <c r="D298" s="638"/>
      <c r="E298" s="638"/>
      <c r="F298" s="638"/>
      <c r="G298" s="639"/>
      <c r="H298" s="638"/>
      <c r="I298" s="638"/>
      <c r="J298" s="640"/>
      <c r="K298" s="640"/>
      <c r="L298" s="640"/>
      <c r="M298" s="640"/>
      <c r="N298" s="421"/>
      <c r="O298" s="728"/>
      <c r="P298" s="638"/>
      <c r="Q298" s="638"/>
      <c r="R298" s="638"/>
      <c r="S298" s="638"/>
      <c r="T298" s="638"/>
      <c r="U298" s="638"/>
      <c r="V298" s="638"/>
    </row>
    <row r="299" spans="1:22" ht="15.75" customHeight="1">
      <c r="A299" s="638"/>
      <c r="B299" s="638"/>
      <c r="C299" s="638"/>
      <c r="D299" s="638"/>
      <c r="E299" s="638"/>
      <c r="F299" s="638"/>
      <c r="G299" s="639"/>
      <c r="H299" s="638"/>
      <c r="I299" s="638"/>
      <c r="J299" s="640"/>
      <c r="K299" s="640"/>
      <c r="L299" s="640"/>
      <c r="M299" s="640"/>
      <c r="N299" s="421"/>
      <c r="O299" s="728"/>
      <c r="P299" s="638"/>
      <c r="Q299" s="638"/>
      <c r="R299" s="638"/>
      <c r="S299" s="638"/>
      <c r="T299" s="638"/>
      <c r="U299" s="638"/>
      <c r="V299" s="638"/>
    </row>
    <row r="300" spans="1:22" ht="15.75" customHeight="1">
      <c r="A300" s="638"/>
      <c r="B300" s="638"/>
      <c r="C300" s="638"/>
      <c r="D300" s="638"/>
      <c r="E300" s="638"/>
      <c r="F300" s="638"/>
      <c r="G300" s="639"/>
      <c r="H300" s="638"/>
      <c r="I300" s="638"/>
      <c r="J300" s="640"/>
      <c r="K300" s="640"/>
      <c r="L300" s="640"/>
      <c r="M300" s="640"/>
      <c r="N300" s="421"/>
      <c r="O300" s="728"/>
      <c r="P300" s="638"/>
      <c r="Q300" s="638"/>
      <c r="R300" s="638"/>
      <c r="S300" s="638"/>
      <c r="T300" s="638"/>
      <c r="U300" s="638"/>
      <c r="V300" s="638"/>
    </row>
    <row r="301" spans="1:22" ht="15.75" customHeight="1">
      <c r="A301" s="638"/>
      <c r="B301" s="638"/>
      <c r="C301" s="638"/>
      <c r="D301" s="638"/>
      <c r="E301" s="638"/>
      <c r="F301" s="638"/>
      <c r="G301" s="639"/>
      <c r="H301" s="638"/>
      <c r="I301" s="638"/>
      <c r="J301" s="640"/>
      <c r="K301" s="640"/>
      <c r="L301" s="640"/>
      <c r="M301" s="640"/>
      <c r="N301" s="421"/>
      <c r="O301" s="728"/>
      <c r="P301" s="638"/>
      <c r="Q301" s="638"/>
      <c r="R301" s="638"/>
      <c r="S301" s="638"/>
      <c r="T301" s="638"/>
      <c r="U301" s="638"/>
      <c r="V301" s="638"/>
    </row>
    <row r="302" spans="1:22" ht="15.75" customHeight="1">
      <c r="A302" s="638"/>
      <c r="B302" s="638"/>
      <c r="C302" s="638"/>
      <c r="D302" s="638"/>
      <c r="E302" s="638"/>
      <c r="F302" s="638"/>
      <c r="G302" s="639"/>
      <c r="H302" s="638"/>
      <c r="I302" s="638"/>
      <c r="J302" s="640"/>
      <c r="K302" s="640"/>
      <c r="L302" s="640"/>
      <c r="M302" s="640"/>
      <c r="N302" s="421"/>
      <c r="O302" s="728"/>
      <c r="P302" s="638"/>
      <c r="Q302" s="638"/>
      <c r="R302" s="638"/>
      <c r="S302" s="638"/>
      <c r="T302" s="638"/>
      <c r="U302" s="638"/>
      <c r="V302" s="638"/>
    </row>
    <row r="303" spans="1:22" ht="15.75" customHeight="1">
      <c r="A303" s="638"/>
      <c r="B303" s="638"/>
      <c r="C303" s="638"/>
      <c r="D303" s="638"/>
      <c r="E303" s="638"/>
      <c r="F303" s="638"/>
      <c r="G303" s="639"/>
      <c r="H303" s="638"/>
      <c r="I303" s="638"/>
      <c r="J303" s="640"/>
      <c r="K303" s="640"/>
      <c r="L303" s="640"/>
      <c r="M303" s="640"/>
      <c r="N303" s="421"/>
      <c r="O303" s="728"/>
      <c r="P303" s="638"/>
      <c r="Q303" s="638"/>
      <c r="R303" s="638"/>
      <c r="S303" s="638"/>
      <c r="T303" s="638"/>
      <c r="U303" s="638"/>
      <c r="V303" s="638"/>
    </row>
    <row r="304" spans="1:22" ht="15.75" customHeight="1">
      <c r="A304" s="638"/>
      <c r="B304" s="638"/>
      <c r="C304" s="638"/>
      <c r="D304" s="638"/>
      <c r="E304" s="638"/>
      <c r="F304" s="638"/>
      <c r="G304" s="639"/>
      <c r="H304" s="638"/>
      <c r="I304" s="638"/>
      <c r="J304" s="640"/>
      <c r="K304" s="640"/>
      <c r="L304" s="640"/>
      <c r="M304" s="640"/>
      <c r="N304" s="421"/>
      <c r="O304" s="728"/>
      <c r="P304" s="638"/>
      <c r="Q304" s="638"/>
      <c r="R304" s="638"/>
      <c r="S304" s="638"/>
      <c r="T304" s="638"/>
      <c r="U304" s="638"/>
      <c r="V304" s="638"/>
    </row>
    <row r="305" spans="1:22" ht="15.75" customHeight="1">
      <c r="A305" s="638"/>
      <c r="B305" s="638"/>
      <c r="C305" s="638"/>
      <c r="D305" s="638"/>
      <c r="E305" s="638"/>
      <c r="F305" s="638"/>
      <c r="G305" s="639"/>
      <c r="H305" s="638"/>
      <c r="I305" s="638"/>
      <c r="J305" s="640"/>
      <c r="K305" s="640"/>
      <c r="L305" s="640"/>
      <c r="M305" s="640"/>
      <c r="N305" s="421"/>
      <c r="O305" s="728"/>
      <c r="P305" s="638"/>
      <c r="Q305" s="638"/>
      <c r="R305" s="638"/>
      <c r="S305" s="638"/>
      <c r="T305" s="638"/>
      <c r="U305" s="638"/>
      <c r="V305" s="638"/>
    </row>
    <row r="306" spans="1:22" ht="15.75" customHeight="1">
      <c r="A306" s="638"/>
      <c r="B306" s="638"/>
      <c r="C306" s="638"/>
      <c r="D306" s="638"/>
      <c r="E306" s="638"/>
      <c r="F306" s="638"/>
      <c r="G306" s="639"/>
      <c r="H306" s="638"/>
      <c r="I306" s="638"/>
      <c r="J306" s="640"/>
      <c r="K306" s="640"/>
      <c r="L306" s="640"/>
      <c r="M306" s="640"/>
      <c r="N306" s="421"/>
      <c r="O306" s="728"/>
      <c r="P306" s="638"/>
      <c r="Q306" s="638"/>
      <c r="R306" s="638"/>
      <c r="S306" s="638"/>
      <c r="T306" s="638"/>
      <c r="U306" s="638"/>
      <c r="V306" s="638"/>
    </row>
    <row r="307" spans="1:22" ht="15.75" customHeight="1">
      <c r="A307" s="638"/>
      <c r="B307" s="638"/>
      <c r="C307" s="638"/>
      <c r="D307" s="638"/>
      <c r="E307" s="638"/>
      <c r="F307" s="638"/>
      <c r="G307" s="639"/>
      <c r="H307" s="638"/>
      <c r="I307" s="638"/>
      <c r="J307" s="640"/>
      <c r="K307" s="640"/>
      <c r="L307" s="640"/>
      <c r="M307" s="640"/>
      <c r="N307" s="421"/>
      <c r="O307" s="728"/>
      <c r="P307" s="638"/>
      <c r="Q307" s="638"/>
      <c r="R307" s="638"/>
      <c r="S307" s="638"/>
      <c r="T307" s="638"/>
      <c r="U307" s="638"/>
      <c r="V307" s="638"/>
    </row>
    <row r="308" spans="1:22" ht="15.75" customHeight="1">
      <c r="A308" s="638"/>
      <c r="B308" s="638"/>
      <c r="C308" s="638"/>
      <c r="D308" s="638"/>
      <c r="E308" s="638"/>
      <c r="F308" s="638"/>
      <c r="G308" s="639"/>
      <c r="H308" s="638"/>
      <c r="I308" s="638"/>
      <c r="J308" s="640"/>
      <c r="K308" s="640"/>
      <c r="L308" s="640"/>
      <c r="M308" s="640"/>
      <c r="N308" s="421"/>
      <c r="O308" s="728"/>
      <c r="P308" s="638"/>
      <c r="Q308" s="638"/>
      <c r="R308" s="638"/>
      <c r="S308" s="638"/>
      <c r="T308" s="638"/>
      <c r="U308" s="638"/>
      <c r="V308" s="638"/>
    </row>
    <row r="309" spans="1:22" ht="15.75" customHeight="1">
      <c r="A309" s="638"/>
      <c r="B309" s="638"/>
      <c r="C309" s="638"/>
      <c r="D309" s="638"/>
      <c r="E309" s="638"/>
      <c r="F309" s="638"/>
      <c r="G309" s="639"/>
      <c r="H309" s="638"/>
      <c r="I309" s="638"/>
      <c r="J309" s="640"/>
      <c r="K309" s="640"/>
      <c r="L309" s="640"/>
      <c r="M309" s="640"/>
      <c r="N309" s="421"/>
      <c r="O309" s="728"/>
      <c r="P309" s="638"/>
      <c r="Q309" s="638"/>
      <c r="R309" s="638"/>
      <c r="S309" s="638"/>
      <c r="T309" s="638"/>
      <c r="U309" s="638"/>
      <c r="V309" s="638"/>
    </row>
    <row r="310" spans="1:22" ht="15.75" customHeight="1">
      <c r="A310" s="638"/>
      <c r="B310" s="638"/>
      <c r="C310" s="638"/>
      <c r="D310" s="638"/>
      <c r="E310" s="638"/>
      <c r="F310" s="638"/>
      <c r="G310" s="639"/>
      <c r="H310" s="638"/>
      <c r="I310" s="638"/>
      <c r="J310" s="640"/>
      <c r="K310" s="640"/>
      <c r="L310" s="640"/>
      <c r="M310" s="640"/>
      <c r="N310" s="421"/>
      <c r="O310" s="728"/>
      <c r="P310" s="638"/>
      <c r="Q310" s="638"/>
      <c r="R310" s="638"/>
      <c r="S310" s="638"/>
      <c r="T310" s="638"/>
      <c r="U310" s="638"/>
      <c r="V310" s="638"/>
    </row>
    <row r="311" spans="1:22" ht="15.75" customHeight="1">
      <c r="A311" s="638"/>
      <c r="B311" s="638"/>
      <c r="C311" s="638"/>
      <c r="D311" s="638"/>
      <c r="E311" s="638"/>
      <c r="F311" s="638"/>
      <c r="G311" s="639"/>
      <c r="H311" s="638"/>
      <c r="I311" s="638"/>
      <c r="J311" s="640"/>
      <c r="K311" s="640"/>
      <c r="L311" s="640"/>
      <c r="M311" s="640"/>
      <c r="N311" s="421"/>
      <c r="O311" s="728"/>
      <c r="P311" s="638"/>
      <c r="Q311" s="638"/>
      <c r="R311" s="638"/>
      <c r="S311" s="638"/>
      <c r="T311" s="638"/>
      <c r="U311" s="638"/>
      <c r="V311" s="638"/>
    </row>
    <row r="312" spans="1:22" ht="15.75" customHeight="1">
      <c r="A312" s="638"/>
      <c r="B312" s="638"/>
      <c r="C312" s="638"/>
      <c r="D312" s="638"/>
      <c r="E312" s="638"/>
      <c r="F312" s="638"/>
      <c r="G312" s="639"/>
      <c r="H312" s="638"/>
      <c r="I312" s="638"/>
      <c r="J312" s="640"/>
      <c r="K312" s="640"/>
      <c r="L312" s="640"/>
      <c r="M312" s="640"/>
      <c r="N312" s="421"/>
      <c r="O312" s="728"/>
      <c r="P312" s="638"/>
      <c r="Q312" s="638"/>
      <c r="R312" s="638"/>
      <c r="S312" s="638"/>
      <c r="T312" s="638"/>
      <c r="U312" s="638"/>
      <c r="V312" s="638"/>
    </row>
    <row r="313" spans="1:22" ht="15.75" customHeight="1">
      <c r="A313" s="638"/>
      <c r="B313" s="638"/>
      <c r="C313" s="638"/>
      <c r="D313" s="638"/>
      <c r="E313" s="638"/>
      <c r="F313" s="638"/>
      <c r="G313" s="639"/>
      <c r="H313" s="638"/>
      <c r="I313" s="638"/>
      <c r="J313" s="640"/>
      <c r="K313" s="640"/>
      <c r="L313" s="640"/>
      <c r="M313" s="640"/>
      <c r="N313" s="421"/>
      <c r="O313" s="728"/>
      <c r="P313" s="638"/>
      <c r="Q313" s="638"/>
      <c r="R313" s="638"/>
      <c r="S313" s="638"/>
      <c r="T313" s="638"/>
      <c r="U313" s="638"/>
      <c r="V313" s="638"/>
    </row>
    <row r="314" spans="1:22" ht="15.75" customHeight="1">
      <c r="A314" s="638"/>
      <c r="B314" s="638"/>
      <c r="C314" s="638"/>
      <c r="D314" s="638"/>
      <c r="E314" s="638"/>
      <c r="F314" s="638"/>
      <c r="G314" s="639"/>
      <c r="H314" s="638"/>
      <c r="I314" s="638"/>
      <c r="J314" s="640"/>
      <c r="K314" s="640"/>
      <c r="L314" s="640"/>
      <c r="M314" s="640"/>
      <c r="N314" s="421"/>
      <c r="O314" s="728"/>
      <c r="P314" s="638"/>
      <c r="Q314" s="638"/>
      <c r="R314" s="638"/>
      <c r="S314" s="638"/>
      <c r="T314" s="638"/>
      <c r="U314" s="638"/>
      <c r="V314" s="638"/>
    </row>
    <row r="315" spans="1:22" ht="15.75" customHeight="1">
      <c r="A315" s="638"/>
      <c r="B315" s="638"/>
      <c r="C315" s="638"/>
      <c r="D315" s="638"/>
      <c r="E315" s="638"/>
      <c r="F315" s="638"/>
      <c r="G315" s="639"/>
      <c r="H315" s="638"/>
      <c r="I315" s="638"/>
      <c r="J315" s="640"/>
      <c r="K315" s="640"/>
      <c r="L315" s="640"/>
      <c r="M315" s="640"/>
      <c r="N315" s="421"/>
      <c r="O315" s="728"/>
      <c r="P315" s="638"/>
      <c r="Q315" s="638"/>
      <c r="R315" s="638"/>
      <c r="S315" s="638"/>
      <c r="T315" s="638"/>
      <c r="U315" s="638"/>
      <c r="V315" s="638"/>
    </row>
    <row r="316" spans="1:22" ht="15.75" customHeight="1">
      <c r="A316" s="638"/>
      <c r="B316" s="638"/>
      <c r="C316" s="638"/>
      <c r="D316" s="638"/>
      <c r="E316" s="638"/>
      <c r="F316" s="638"/>
      <c r="G316" s="639"/>
      <c r="H316" s="638"/>
      <c r="I316" s="638"/>
      <c r="J316" s="640"/>
      <c r="K316" s="640"/>
      <c r="L316" s="640"/>
      <c r="M316" s="640"/>
      <c r="N316" s="421"/>
      <c r="O316" s="728"/>
      <c r="P316" s="638"/>
      <c r="Q316" s="638"/>
      <c r="R316" s="638"/>
      <c r="S316" s="638"/>
      <c r="T316" s="638"/>
      <c r="U316" s="638"/>
      <c r="V316" s="638"/>
    </row>
    <row r="317" spans="1:22" ht="15.75" customHeight="1">
      <c r="A317" s="638"/>
      <c r="B317" s="638"/>
      <c r="C317" s="638"/>
      <c r="D317" s="638"/>
      <c r="E317" s="638"/>
      <c r="F317" s="638"/>
      <c r="G317" s="639"/>
      <c r="H317" s="638"/>
      <c r="I317" s="638"/>
      <c r="J317" s="640"/>
      <c r="K317" s="640"/>
      <c r="L317" s="640"/>
      <c r="M317" s="640"/>
      <c r="N317" s="421"/>
      <c r="O317" s="728"/>
      <c r="P317" s="638"/>
      <c r="Q317" s="638"/>
      <c r="R317" s="638"/>
      <c r="S317" s="638"/>
      <c r="T317" s="638"/>
      <c r="U317" s="638"/>
      <c r="V317" s="638"/>
    </row>
    <row r="318" spans="1:22" ht="15.75" customHeight="1">
      <c r="A318" s="638"/>
      <c r="B318" s="638"/>
      <c r="C318" s="638"/>
      <c r="D318" s="638"/>
      <c r="E318" s="638"/>
      <c r="F318" s="638"/>
      <c r="G318" s="639"/>
      <c r="H318" s="638"/>
      <c r="I318" s="638"/>
      <c r="J318" s="640"/>
      <c r="K318" s="640"/>
      <c r="L318" s="640"/>
      <c r="M318" s="640"/>
      <c r="N318" s="421"/>
      <c r="O318" s="728"/>
      <c r="P318" s="638"/>
      <c r="Q318" s="638"/>
      <c r="R318" s="638"/>
      <c r="S318" s="638"/>
      <c r="T318" s="638"/>
      <c r="U318" s="638"/>
      <c r="V318" s="638"/>
    </row>
    <row r="319" spans="1:22" ht="15.75" customHeight="1">
      <c r="A319" s="638"/>
      <c r="B319" s="638"/>
      <c r="C319" s="638"/>
      <c r="D319" s="638"/>
      <c r="E319" s="638"/>
      <c r="F319" s="638"/>
      <c r="G319" s="639"/>
      <c r="H319" s="638"/>
      <c r="I319" s="638"/>
      <c r="J319" s="640"/>
      <c r="K319" s="640"/>
      <c r="L319" s="640"/>
      <c r="M319" s="640"/>
      <c r="N319" s="421"/>
      <c r="O319" s="728"/>
      <c r="P319" s="638"/>
      <c r="Q319" s="638"/>
      <c r="R319" s="638"/>
      <c r="S319" s="638"/>
      <c r="T319" s="638"/>
      <c r="U319" s="638"/>
      <c r="V319" s="638"/>
    </row>
    <row r="320" spans="1:22" ht="15.75" customHeight="1">
      <c r="A320" s="638"/>
      <c r="B320" s="638"/>
      <c r="C320" s="638"/>
      <c r="D320" s="638"/>
      <c r="E320" s="638"/>
      <c r="F320" s="638"/>
      <c r="G320" s="639"/>
      <c r="H320" s="638"/>
      <c r="I320" s="638"/>
      <c r="J320" s="640"/>
      <c r="K320" s="640"/>
      <c r="L320" s="640"/>
      <c r="M320" s="640"/>
      <c r="N320" s="421"/>
      <c r="O320" s="728"/>
      <c r="P320" s="638"/>
      <c r="Q320" s="638"/>
      <c r="R320" s="638"/>
      <c r="S320" s="638"/>
      <c r="T320" s="638"/>
      <c r="U320" s="638"/>
      <c r="V320" s="638"/>
    </row>
    <row r="321" spans="1:22" ht="15.75" customHeight="1">
      <c r="A321" s="638"/>
      <c r="B321" s="638"/>
      <c r="C321" s="638"/>
      <c r="D321" s="638"/>
      <c r="E321" s="638"/>
      <c r="F321" s="638"/>
      <c r="G321" s="639"/>
      <c r="H321" s="638"/>
      <c r="I321" s="638"/>
      <c r="J321" s="640"/>
      <c r="K321" s="640"/>
      <c r="L321" s="640"/>
      <c r="M321" s="640"/>
      <c r="N321" s="421"/>
      <c r="O321" s="728"/>
      <c r="P321" s="638"/>
      <c r="Q321" s="638"/>
      <c r="R321" s="638"/>
      <c r="S321" s="638"/>
      <c r="T321" s="638"/>
      <c r="U321" s="638"/>
      <c r="V321" s="638"/>
    </row>
    <row r="322" spans="1:22" ht="15.75" customHeight="1">
      <c r="A322" s="638"/>
      <c r="B322" s="638"/>
      <c r="C322" s="638"/>
      <c r="D322" s="638"/>
      <c r="E322" s="638"/>
      <c r="F322" s="638"/>
      <c r="G322" s="639"/>
      <c r="H322" s="638"/>
      <c r="I322" s="638"/>
      <c r="J322" s="640"/>
      <c r="K322" s="640"/>
      <c r="L322" s="640"/>
      <c r="M322" s="640"/>
      <c r="N322" s="421"/>
      <c r="O322" s="728"/>
      <c r="P322" s="638"/>
      <c r="Q322" s="638"/>
      <c r="R322" s="638"/>
      <c r="S322" s="638"/>
      <c r="T322" s="638"/>
      <c r="U322" s="638"/>
      <c r="V322" s="638"/>
    </row>
    <row r="323" spans="1:22" ht="15.75" customHeight="1">
      <c r="A323" s="638"/>
      <c r="B323" s="638"/>
      <c r="C323" s="638"/>
      <c r="D323" s="638"/>
      <c r="E323" s="638"/>
      <c r="F323" s="638"/>
      <c r="G323" s="639"/>
      <c r="H323" s="638"/>
      <c r="I323" s="638"/>
      <c r="J323" s="640"/>
      <c r="K323" s="640"/>
      <c r="L323" s="640"/>
      <c r="M323" s="640"/>
      <c r="N323" s="421"/>
      <c r="O323" s="728"/>
      <c r="P323" s="638"/>
      <c r="Q323" s="638"/>
      <c r="R323" s="638"/>
      <c r="S323" s="638"/>
      <c r="T323" s="638"/>
      <c r="U323" s="638"/>
      <c r="V323" s="638"/>
    </row>
    <row r="324" spans="1:22" ht="15.75" customHeight="1">
      <c r="A324" s="638"/>
      <c r="B324" s="638"/>
      <c r="C324" s="638"/>
      <c r="D324" s="638"/>
      <c r="E324" s="638"/>
      <c r="F324" s="638"/>
      <c r="G324" s="639"/>
      <c r="H324" s="638"/>
      <c r="I324" s="638"/>
      <c r="J324" s="640"/>
      <c r="K324" s="640"/>
      <c r="L324" s="640"/>
      <c r="M324" s="640"/>
      <c r="N324" s="421"/>
      <c r="O324" s="728"/>
      <c r="P324" s="638"/>
      <c r="Q324" s="638"/>
      <c r="R324" s="638"/>
      <c r="S324" s="638"/>
      <c r="T324" s="638"/>
      <c r="U324" s="638"/>
      <c r="V324" s="638"/>
    </row>
    <row r="325" spans="1:22" ht="15.75" customHeight="1">
      <c r="A325" s="638"/>
      <c r="B325" s="638"/>
      <c r="C325" s="638"/>
      <c r="D325" s="638"/>
      <c r="E325" s="638"/>
      <c r="F325" s="638"/>
      <c r="G325" s="639"/>
      <c r="H325" s="638"/>
      <c r="I325" s="638"/>
      <c r="J325" s="640"/>
      <c r="K325" s="640"/>
      <c r="L325" s="640"/>
      <c r="M325" s="640"/>
      <c r="N325" s="421"/>
      <c r="O325" s="728"/>
      <c r="P325" s="638"/>
      <c r="Q325" s="638"/>
      <c r="R325" s="638"/>
      <c r="S325" s="638"/>
      <c r="T325" s="638"/>
      <c r="U325" s="638"/>
      <c r="V325" s="638"/>
    </row>
    <row r="326" spans="1:22" ht="15.75" customHeight="1">
      <c r="A326" s="638"/>
      <c r="B326" s="638"/>
      <c r="C326" s="638"/>
      <c r="D326" s="638"/>
      <c r="E326" s="638"/>
      <c r="F326" s="638"/>
      <c r="G326" s="639"/>
      <c r="H326" s="638"/>
      <c r="I326" s="638"/>
      <c r="J326" s="640"/>
      <c r="K326" s="640"/>
      <c r="L326" s="640"/>
      <c r="M326" s="640"/>
      <c r="N326" s="421"/>
      <c r="O326" s="728"/>
      <c r="P326" s="638"/>
      <c r="Q326" s="638"/>
      <c r="R326" s="638"/>
      <c r="S326" s="638"/>
      <c r="T326" s="638"/>
      <c r="U326" s="638"/>
      <c r="V326" s="638"/>
    </row>
    <row r="327" spans="1:22" ht="15.75" customHeight="1">
      <c r="A327" s="638"/>
      <c r="B327" s="638"/>
      <c r="C327" s="638"/>
      <c r="D327" s="638"/>
      <c r="E327" s="638"/>
      <c r="F327" s="638"/>
      <c r="G327" s="639"/>
      <c r="H327" s="638"/>
      <c r="I327" s="638"/>
      <c r="J327" s="640"/>
      <c r="K327" s="640"/>
      <c r="L327" s="640"/>
      <c r="M327" s="640"/>
      <c r="N327" s="421"/>
      <c r="O327" s="728"/>
      <c r="P327" s="638"/>
      <c r="Q327" s="638"/>
      <c r="R327" s="638"/>
      <c r="S327" s="638"/>
      <c r="T327" s="638"/>
      <c r="U327" s="638"/>
      <c r="V327" s="638"/>
    </row>
    <row r="328" spans="1:22" ht="15.75" customHeight="1">
      <c r="A328" s="638"/>
      <c r="B328" s="638"/>
      <c r="C328" s="638"/>
      <c r="D328" s="638"/>
      <c r="E328" s="638"/>
      <c r="F328" s="638"/>
      <c r="G328" s="639"/>
      <c r="H328" s="638"/>
      <c r="I328" s="638"/>
      <c r="J328" s="640"/>
      <c r="K328" s="640"/>
      <c r="L328" s="640"/>
      <c r="M328" s="640"/>
      <c r="N328" s="421"/>
      <c r="O328" s="728"/>
      <c r="P328" s="638"/>
      <c r="Q328" s="638"/>
      <c r="R328" s="638"/>
      <c r="S328" s="638"/>
      <c r="T328" s="638"/>
      <c r="U328" s="638"/>
      <c r="V328" s="638"/>
    </row>
    <row r="329" spans="1:22" ht="15.75" customHeight="1">
      <c r="A329" s="638"/>
      <c r="B329" s="638"/>
      <c r="C329" s="638"/>
      <c r="D329" s="638"/>
      <c r="E329" s="638"/>
      <c r="F329" s="638"/>
      <c r="G329" s="639"/>
      <c r="H329" s="638"/>
      <c r="I329" s="638"/>
      <c r="J329" s="640"/>
      <c r="K329" s="640"/>
      <c r="L329" s="640"/>
      <c r="M329" s="640"/>
      <c r="N329" s="421"/>
      <c r="O329" s="728"/>
      <c r="P329" s="638"/>
      <c r="Q329" s="638"/>
      <c r="R329" s="638"/>
      <c r="S329" s="638"/>
      <c r="T329" s="638"/>
      <c r="U329" s="638"/>
      <c r="V329" s="638"/>
    </row>
    <row r="330" spans="1:22" ht="15.75" customHeight="1">
      <c r="A330" s="638"/>
      <c r="B330" s="638"/>
      <c r="C330" s="638"/>
      <c r="D330" s="638"/>
      <c r="E330" s="638"/>
      <c r="F330" s="638"/>
      <c r="G330" s="639"/>
      <c r="H330" s="638"/>
      <c r="I330" s="638"/>
      <c r="J330" s="640"/>
      <c r="K330" s="640"/>
      <c r="L330" s="640"/>
      <c r="M330" s="640"/>
      <c r="N330" s="421"/>
      <c r="O330" s="728"/>
      <c r="P330" s="638"/>
      <c r="Q330" s="638"/>
      <c r="R330" s="638"/>
      <c r="S330" s="638"/>
      <c r="T330" s="638"/>
      <c r="U330" s="638"/>
      <c r="V330" s="638"/>
    </row>
    <row r="331" spans="1:22" ht="15.75" customHeight="1">
      <c r="A331" s="638"/>
      <c r="B331" s="638"/>
      <c r="C331" s="638"/>
      <c r="D331" s="638"/>
      <c r="E331" s="638"/>
      <c r="F331" s="638"/>
      <c r="G331" s="639"/>
      <c r="H331" s="638"/>
      <c r="I331" s="638"/>
      <c r="J331" s="640"/>
      <c r="K331" s="640"/>
      <c r="L331" s="640"/>
      <c r="M331" s="640"/>
      <c r="N331" s="421"/>
      <c r="O331" s="728"/>
      <c r="P331" s="638"/>
      <c r="Q331" s="638"/>
      <c r="R331" s="638"/>
      <c r="S331" s="638"/>
      <c r="T331" s="638"/>
      <c r="U331" s="638"/>
      <c r="V331" s="638"/>
    </row>
    <row r="332" spans="1:22" ht="15.75" customHeight="1">
      <c r="A332" s="638"/>
      <c r="B332" s="638"/>
      <c r="C332" s="638"/>
      <c r="D332" s="638"/>
      <c r="E332" s="638"/>
      <c r="F332" s="638"/>
      <c r="G332" s="639"/>
      <c r="H332" s="638"/>
      <c r="I332" s="638"/>
      <c r="J332" s="640"/>
      <c r="K332" s="640"/>
      <c r="L332" s="640"/>
      <c r="M332" s="640"/>
      <c r="N332" s="421"/>
      <c r="O332" s="728"/>
      <c r="P332" s="638"/>
      <c r="Q332" s="638"/>
      <c r="R332" s="638"/>
      <c r="S332" s="638"/>
      <c r="T332" s="638"/>
      <c r="U332" s="638"/>
      <c r="V332" s="638"/>
    </row>
    <row r="333" spans="1:22" ht="15.75" customHeight="1">
      <c r="A333" s="638"/>
      <c r="B333" s="638"/>
      <c r="C333" s="638"/>
      <c r="D333" s="638"/>
      <c r="E333" s="638"/>
      <c r="F333" s="638"/>
      <c r="G333" s="639"/>
      <c r="H333" s="638"/>
      <c r="I333" s="638"/>
      <c r="J333" s="640"/>
      <c r="K333" s="640"/>
      <c r="L333" s="640"/>
      <c r="M333" s="640"/>
      <c r="N333" s="421"/>
      <c r="O333" s="728"/>
      <c r="P333" s="638"/>
      <c r="Q333" s="638"/>
      <c r="R333" s="638"/>
      <c r="S333" s="638"/>
      <c r="T333" s="638"/>
      <c r="U333" s="638"/>
      <c r="V333" s="638"/>
    </row>
    <row r="334" spans="1:22" ht="15.75" customHeight="1">
      <c r="A334" s="638"/>
      <c r="B334" s="638"/>
      <c r="C334" s="638"/>
      <c r="D334" s="638"/>
      <c r="E334" s="638"/>
      <c r="F334" s="638"/>
      <c r="G334" s="639"/>
      <c r="H334" s="638"/>
      <c r="I334" s="638"/>
      <c r="J334" s="640"/>
      <c r="K334" s="640"/>
      <c r="L334" s="640"/>
      <c r="M334" s="640"/>
      <c r="N334" s="421"/>
      <c r="O334" s="728"/>
      <c r="P334" s="638"/>
      <c r="Q334" s="638"/>
      <c r="R334" s="638"/>
      <c r="S334" s="638"/>
      <c r="T334" s="638"/>
      <c r="U334" s="638"/>
      <c r="V334" s="638"/>
    </row>
    <row r="335" spans="1:22" ht="15.75" customHeight="1">
      <c r="A335" s="638"/>
      <c r="B335" s="638"/>
      <c r="C335" s="638"/>
      <c r="D335" s="638"/>
      <c r="E335" s="638"/>
      <c r="F335" s="638"/>
      <c r="G335" s="639"/>
      <c r="H335" s="638"/>
      <c r="I335" s="638"/>
      <c r="J335" s="640"/>
      <c r="K335" s="640"/>
      <c r="L335" s="640"/>
      <c r="M335" s="640"/>
      <c r="N335" s="421"/>
      <c r="O335" s="728"/>
      <c r="P335" s="638"/>
      <c r="Q335" s="638"/>
      <c r="R335" s="638"/>
      <c r="S335" s="638"/>
      <c r="T335" s="638"/>
      <c r="U335" s="638"/>
      <c r="V335" s="638"/>
    </row>
    <row r="336" spans="1:22" ht="15.75" customHeight="1">
      <c r="A336" s="638"/>
      <c r="B336" s="638"/>
      <c r="C336" s="638"/>
      <c r="D336" s="638"/>
      <c r="E336" s="638"/>
      <c r="F336" s="638"/>
      <c r="G336" s="639"/>
      <c r="H336" s="638"/>
      <c r="I336" s="638"/>
      <c r="J336" s="640"/>
      <c r="K336" s="640"/>
      <c r="L336" s="640"/>
      <c r="M336" s="640"/>
      <c r="N336" s="421"/>
      <c r="O336" s="728"/>
      <c r="P336" s="638"/>
      <c r="Q336" s="638"/>
      <c r="R336" s="638"/>
      <c r="S336" s="638"/>
      <c r="T336" s="638"/>
      <c r="U336" s="638"/>
      <c r="V336" s="638"/>
    </row>
    <row r="337" spans="1:22" ht="15.75" customHeight="1">
      <c r="A337" s="638"/>
      <c r="B337" s="638"/>
      <c r="C337" s="638"/>
      <c r="D337" s="638"/>
      <c r="E337" s="638"/>
      <c r="F337" s="638"/>
      <c r="G337" s="639"/>
      <c r="H337" s="638"/>
      <c r="I337" s="638"/>
      <c r="J337" s="640"/>
      <c r="K337" s="640"/>
      <c r="L337" s="640"/>
      <c r="M337" s="640"/>
      <c r="N337" s="421"/>
      <c r="O337" s="728"/>
      <c r="P337" s="638"/>
      <c r="Q337" s="638"/>
      <c r="R337" s="638"/>
      <c r="S337" s="638"/>
      <c r="T337" s="638"/>
      <c r="U337" s="638"/>
      <c r="V337" s="638"/>
    </row>
    <row r="338" spans="1:22" ht="15.75" customHeight="1">
      <c r="A338" s="638"/>
      <c r="B338" s="638"/>
      <c r="C338" s="638"/>
      <c r="D338" s="638"/>
      <c r="E338" s="638"/>
      <c r="F338" s="638"/>
      <c r="G338" s="639"/>
      <c r="H338" s="638"/>
      <c r="I338" s="638"/>
      <c r="J338" s="640"/>
      <c r="K338" s="640"/>
      <c r="L338" s="640"/>
      <c r="M338" s="640"/>
      <c r="N338" s="421"/>
      <c r="O338" s="728"/>
      <c r="P338" s="638"/>
      <c r="Q338" s="638"/>
      <c r="R338" s="638"/>
      <c r="S338" s="638"/>
      <c r="T338" s="638"/>
      <c r="U338" s="638"/>
      <c r="V338" s="638"/>
    </row>
    <row r="339" spans="1:22" ht="15.75" customHeight="1">
      <c r="A339" s="638"/>
      <c r="B339" s="638"/>
      <c r="C339" s="638"/>
      <c r="D339" s="638"/>
      <c r="E339" s="638"/>
      <c r="F339" s="638"/>
      <c r="G339" s="639"/>
      <c r="H339" s="638"/>
      <c r="I339" s="638"/>
      <c r="J339" s="640"/>
      <c r="K339" s="640"/>
      <c r="L339" s="640"/>
      <c r="M339" s="640"/>
      <c r="N339" s="421"/>
      <c r="O339" s="728"/>
      <c r="P339" s="638"/>
      <c r="Q339" s="638"/>
      <c r="R339" s="638"/>
      <c r="S339" s="638"/>
      <c r="T339" s="638"/>
      <c r="U339" s="638"/>
      <c r="V339" s="638"/>
    </row>
    <row r="340" spans="1:22" ht="15.75" customHeight="1">
      <c r="A340" s="638"/>
      <c r="B340" s="638"/>
      <c r="C340" s="638"/>
      <c r="D340" s="638"/>
      <c r="E340" s="638"/>
      <c r="F340" s="638"/>
      <c r="G340" s="639"/>
      <c r="H340" s="638"/>
      <c r="I340" s="638"/>
      <c r="J340" s="640"/>
      <c r="K340" s="640"/>
      <c r="L340" s="640"/>
      <c r="M340" s="640"/>
      <c r="N340" s="421"/>
      <c r="O340" s="728"/>
      <c r="P340" s="638"/>
      <c r="Q340" s="638"/>
      <c r="R340" s="638"/>
      <c r="S340" s="638"/>
      <c r="T340" s="638"/>
      <c r="U340" s="638"/>
      <c r="V340" s="638"/>
    </row>
    <row r="341" spans="1:22" ht="15.75" customHeight="1">
      <c r="A341" s="638"/>
      <c r="B341" s="638"/>
      <c r="C341" s="638"/>
      <c r="D341" s="638"/>
      <c r="E341" s="638"/>
      <c r="F341" s="638"/>
      <c r="G341" s="639"/>
      <c r="H341" s="638"/>
      <c r="I341" s="638"/>
      <c r="J341" s="640"/>
      <c r="K341" s="640"/>
      <c r="L341" s="640"/>
      <c r="M341" s="640"/>
      <c r="N341" s="421"/>
      <c r="O341" s="728"/>
      <c r="P341" s="638"/>
      <c r="Q341" s="638"/>
      <c r="R341" s="638"/>
      <c r="S341" s="638"/>
      <c r="T341" s="638"/>
      <c r="U341" s="638"/>
      <c r="V341" s="638"/>
    </row>
    <row r="342" spans="1:22" ht="15.75" customHeight="1">
      <c r="A342" s="638"/>
      <c r="B342" s="638"/>
      <c r="C342" s="638"/>
      <c r="D342" s="638"/>
      <c r="E342" s="638"/>
      <c r="F342" s="638"/>
      <c r="G342" s="639"/>
      <c r="H342" s="638"/>
      <c r="I342" s="638"/>
      <c r="J342" s="640"/>
      <c r="K342" s="640"/>
      <c r="L342" s="640"/>
      <c r="M342" s="640"/>
      <c r="N342" s="421"/>
      <c r="O342" s="728"/>
      <c r="P342" s="638"/>
      <c r="Q342" s="638"/>
      <c r="R342" s="638"/>
      <c r="S342" s="638"/>
      <c r="T342" s="638"/>
      <c r="U342" s="638"/>
      <c r="V342" s="638"/>
    </row>
    <row r="343" spans="1:22" ht="15.75" customHeight="1">
      <c r="A343" s="638"/>
      <c r="B343" s="638"/>
      <c r="C343" s="638"/>
      <c r="D343" s="638"/>
      <c r="E343" s="638"/>
      <c r="F343" s="638"/>
      <c r="G343" s="639"/>
      <c r="H343" s="638"/>
      <c r="I343" s="638"/>
      <c r="J343" s="640"/>
      <c r="K343" s="640"/>
      <c r="L343" s="640"/>
      <c r="M343" s="640"/>
      <c r="N343" s="421"/>
      <c r="O343" s="728"/>
      <c r="P343" s="638"/>
      <c r="Q343" s="638"/>
      <c r="R343" s="638"/>
      <c r="S343" s="638"/>
      <c r="T343" s="638"/>
      <c r="U343" s="638"/>
      <c r="V343" s="638"/>
    </row>
    <row r="344" spans="1:22" ht="15.75" customHeight="1">
      <c r="A344" s="638"/>
      <c r="B344" s="638"/>
      <c r="C344" s="638"/>
      <c r="D344" s="638"/>
      <c r="E344" s="638"/>
      <c r="F344" s="638"/>
      <c r="G344" s="639"/>
      <c r="H344" s="638"/>
      <c r="I344" s="638"/>
      <c r="J344" s="640"/>
      <c r="K344" s="640"/>
      <c r="L344" s="640"/>
      <c r="M344" s="640"/>
      <c r="N344" s="421"/>
      <c r="O344" s="728"/>
      <c r="P344" s="638"/>
      <c r="Q344" s="638"/>
      <c r="R344" s="638"/>
      <c r="S344" s="638"/>
      <c r="T344" s="638"/>
      <c r="U344" s="638"/>
      <c r="V344" s="638"/>
    </row>
    <row r="345" spans="1:22" ht="15.75" customHeight="1">
      <c r="A345" s="638"/>
      <c r="B345" s="638"/>
      <c r="C345" s="638"/>
      <c r="D345" s="638"/>
      <c r="E345" s="638"/>
      <c r="F345" s="638"/>
      <c r="G345" s="639"/>
      <c r="H345" s="638"/>
      <c r="I345" s="638"/>
      <c r="J345" s="640"/>
      <c r="K345" s="640"/>
      <c r="L345" s="640"/>
      <c r="M345" s="640"/>
      <c r="N345" s="421"/>
      <c r="O345" s="728"/>
      <c r="P345" s="638"/>
      <c r="Q345" s="638"/>
      <c r="R345" s="638"/>
      <c r="S345" s="638"/>
      <c r="T345" s="638"/>
      <c r="U345" s="638"/>
      <c r="V345" s="638"/>
    </row>
    <row r="346" spans="1:22" ht="15.75" customHeight="1">
      <c r="A346" s="638"/>
      <c r="B346" s="638"/>
      <c r="C346" s="638"/>
      <c r="D346" s="638"/>
      <c r="E346" s="638"/>
      <c r="F346" s="638"/>
      <c r="G346" s="639"/>
      <c r="H346" s="638"/>
      <c r="I346" s="638"/>
      <c r="J346" s="640"/>
      <c r="K346" s="640"/>
      <c r="L346" s="640"/>
      <c r="M346" s="640"/>
      <c r="N346" s="421"/>
      <c r="O346" s="728"/>
      <c r="P346" s="638"/>
      <c r="Q346" s="638"/>
      <c r="R346" s="638"/>
      <c r="S346" s="638"/>
      <c r="T346" s="638"/>
      <c r="U346" s="638"/>
      <c r="V346" s="638"/>
    </row>
    <row r="347" spans="1:22" ht="15.75" customHeight="1">
      <c r="A347" s="638"/>
      <c r="B347" s="638"/>
      <c r="C347" s="638"/>
      <c r="D347" s="638"/>
      <c r="E347" s="638"/>
      <c r="F347" s="638"/>
      <c r="G347" s="639"/>
      <c r="H347" s="638"/>
      <c r="I347" s="638"/>
      <c r="J347" s="640"/>
      <c r="K347" s="640"/>
      <c r="L347" s="640"/>
      <c r="M347" s="640"/>
      <c r="N347" s="421"/>
      <c r="O347" s="728"/>
      <c r="P347" s="638"/>
      <c r="Q347" s="638"/>
      <c r="R347" s="638"/>
      <c r="S347" s="638"/>
      <c r="T347" s="638"/>
      <c r="U347" s="638"/>
      <c r="V347" s="638"/>
    </row>
    <row r="348" spans="1:22" ht="15.75" customHeight="1">
      <c r="A348" s="638"/>
      <c r="B348" s="638"/>
      <c r="C348" s="638"/>
      <c r="D348" s="638"/>
      <c r="E348" s="638"/>
      <c r="F348" s="638"/>
      <c r="G348" s="639"/>
      <c r="H348" s="638"/>
      <c r="I348" s="638"/>
      <c r="J348" s="640"/>
      <c r="K348" s="640"/>
      <c r="L348" s="640"/>
      <c r="M348" s="640"/>
      <c r="N348" s="421"/>
      <c r="O348" s="728"/>
      <c r="P348" s="638"/>
      <c r="Q348" s="638"/>
      <c r="R348" s="638"/>
      <c r="S348" s="638"/>
      <c r="T348" s="638"/>
      <c r="U348" s="638"/>
      <c r="V348" s="638"/>
    </row>
    <row r="349" spans="1:22" ht="15.75" customHeight="1">
      <c r="A349" s="638"/>
      <c r="B349" s="638"/>
      <c r="C349" s="638"/>
      <c r="D349" s="638"/>
      <c r="E349" s="638"/>
      <c r="F349" s="638"/>
      <c r="G349" s="639"/>
      <c r="H349" s="638"/>
      <c r="I349" s="638"/>
      <c r="J349" s="640"/>
      <c r="K349" s="640"/>
      <c r="L349" s="640"/>
      <c r="M349" s="640"/>
      <c r="N349" s="421"/>
      <c r="O349" s="728"/>
      <c r="P349" s="638"/>
      <c r="Q349" s="638"/>
      <c r="R349" s="638"/>
      <c r="S349" s="638"/>
      <c r="T349" s="638"/>
      <c r="U349" s="638"/>
      <c r="V349" s="638"/>
    </row>
    <row r="350" spans="1:22" ht="15.75" customHeight="1">
      <c r="A350" s="638"/>
      <c r="B350" s="638"/>
      <c r="C350" s="638"/>
      <c r="D350" s="638"/>
      <c r="E350" s="638"/>
      <c r="F350" s="638"/>
      <c r="G350" s="639"/>
      <c r="H350" s="638"/>
      <c r="I350" s="638"/>
      <c r="J350" s="640"/>
      <c r="K350" s="640"/>
      <c r="L350" s="640"/>
      <c r="M350" s="640"/>
      <c r="N350" s="421"/>
      <c r="O350" s="728"/>
      <c r="P350" s="638"/>
      <c r="Q350" s="638"/>
      <c r="R350" s="638"/>
      <c r="S350" s="638"/>
      <c r="T350" s="638"/>
      <c r="U350" s="638"/>
      <c r="V350" s="638"/>
    </row>
    <row r="351" spans="1:22" ht="15.75" customHeight="1">
      <c r="A351" s="638"/>
      <c r="B351" s="638"/>
      <c r="C351" s="638"/>
      <c r="D351" s="638"/>
      <c r="E351" s="638"/>
      <c r="F351" s="638"/>
      <c r="G351" s="639"/>
      <c r="H351" s="638"/>
      <c r="I351" s="638"/>
      <c r="J351" s="640"/>
      <c r="K351" s="640"/>
      <c r="L351" s="640"/>
      <c r="M351" s="640"/>
      <c r="N351" s="421"/>
      <c r="O351" s="728"/>
      <c r="P351" s="638"/>
      <c r="Q351" s="638"/>
      <c r="R351" s="638"/>
      <c r="S351" s="638"/>
      <c r="T351" s="638"/>
      <c r="U351" s="638"/>
      <c r="V351" s="638"/>
    </row>
    <row r="352" spans="1:22" ht="15.75" customHeight="1">
      <c r="A352" s="638"/>
      <c r="B352" s="638"/>
      <c r="C352" s="638"/>
      <c r="D352" s="638"/>
      <c r="E352" s="638"/>
      <c r="F352" s="638"/>
      <c r="G352" s="639"/>
      <c r="H352" s="638"/>
      <c r="I352" s="638"/>
      <c r="J352" s="640"/>
      <c r="K352" s="640"/>
      <c r="L352" s="640"/>
      <c r="M352" s="640"/>
      <c r="N352" s="421"/>
      <c r="O352" s="728"/>
      <c r="P352" s="638"/>
      <c r="Q352" s="638"/>
      <c r="R352" s="638"/>
      <c r="S352" s="638"/>
      <c r="T352" s="638"/>
      <c r="U352" s="638"/>
      <c r="V352" s="638"/>
    </row>
    <row r="353" spans="1:22" ht="15.75" customHeight="1">
      <c r="A353" s="638"/>
      <c r="B353" s="638"/>
      <c r="C353" s="638"/>
      <c r="D353" s="638"/>
      <c r="E353" s="638"/>
      <c r="F353" s="638"/>
      <c r="G353" s="639"/>
      <c r="H353" s="638"/>
      <c r="I353" s="638"/>
      <c r="J353" s="640"/>
      <c r="K353" s="640"/>
      <c r="L353" s="640"/>
      <c r="M353" s="640"/>
      <c r="N353" s="421"/>
      <c r="O353" s="728"/>
      <c r="P353" s="638"/>
      <c r="Q353" s="638"/>
      <c r="R353" s="638"/>
      <c r="S353" s="638"/>
      <c r="T353" s="638"/>
      <c r="U353" s="638"/>
      <c r="V353" s="638"/>
    </row>
    <row r="354" spans="1:22" ht="15.75" customHeight="1">
      <c r="A354" s="638"/>
      <c r="B354" s="638"/>
      <c r="C354" s="638"/>
      <c r="D354" s="638"/>
      <c r="E354" s="638"/>
      <c r="F354" s="638"/>
      <c r="G354" s="639"/>
      <c r="H354" s="638"/>
      <c r="I354" s="638"/>
      <c r="J354" s="640"/>
      <c r="K354" s="640"/>
      <c r="L354" s="640"/>
      <c r="M354" s="640"/>
      <c r="N354" s="421"/>
      <c r="O354" s="728"/>
      <c r="P354" s="638"/>
      <c r="Q354" s="638"/>
      <c r="R354" s="638"/>
      <c r="S354" s="638"/>
      <c r="T354" s="638"/>
      <c r="U354" s="638"/>
      <c r="V354" s="638"/>
    </row>
    <row r="355" spans="1:22" ht="15.75" customHeight="1">
      <c r="A355" s="638"/>
      <c r="B355" s="638"/>
      <c r="C355" s="638"/>
      <c r="D355" s="638"/>
      <c r="E355" s="638"/>
      <c r="F355" s="638"/>
      <c r="G355" s="639"/>
      <c r="H355" s="638"/>
      <c r="I355" s="638"/>
      <c r="J355" s="640"/>
      <c r="K355" s="640"/>
      <c r="L355" s="640"/>
      <c r="M355" s="640"/>
      <c r="N355" s="421"/>
      <c r="O355" s="728"/>
      <c r="P355" s="638"/>
      <c r="Q355" s="638"/>
      <c r="R355" s="638"/>
      <c r="S355" s="638"/>
      <c r="T355" s="638"/>
      <c r="U355" s="638"/>
      <c r="V355" s="638"/>
    </row>
    <row r="356" spans="1:22" ht="15.75" customHeight="1">
      <c r="A356" s="638"/>
      <c r="B356" s="638"/>
      <c r="C356" s="638"/>
      <c r="D356" s="638"/>
      <c r="E356" s="638"/>
      <c r="F356" s="638"/>
      <c r="G356" s="639"/>
      <c r="H356" s="638"/>
      <c r="I356" s="638"/>
      <c r="J356" s="640"/>
      <c r="K356" s="640"/>
      <c r="L356" s="640"/>
      <c r="M356" s="640"/>
      <c r="N356" s="421"/>
      <c r="O356" s="728"/>
      <c r="P356" s="638"/>
      <c r="Q356" s="638"/>
      <c r="R356" s="638"/>
      <c r="S356" s="638"/>
      <c r="T356" s="638"/>
      <c r="U356" s="638"/>
      <c r="V356" s="638"/>
    </row>
    <row r="357" spans="1:22" ht="15.75" customHeight="1">
      <c r="A357" s="638"/>
      <c r="B357" s="638"/>
      <c r="C357" s="638"/>
      <c r="D357" s="638"/>
      <c r="E357" s="638"/>
      <c r="F357" s="638"/>
      <c r="G357" s="639"/>
      <c r="H357" s="638"/>
      <c r="I357" s="638"/>
      <c r="J357" s="640"/>
      <c r="K357" s="640"/>
      <c r="L357" s="640"/>
      <c r="M357" s="640"/>
      <c r="N357" s="421"/>
      <c r="O357" s="728"/>
      <c r="P357" s="638"/>
      <c r="Q357" s="638"/>
      <c r="R357" s="638"/>
      <c r="S357" s="638"/>
      <c r="T357" s="638"/>
      <c r="U357" s="638"/>
      <c r="V357" s="638"/>
    </row>
    <row r="358" spans="1:22" ht="15.75" customHeight="1">
      <c r="A358" s="638"/>
      <c r="B358" s="638"/>
      <c r="C358" s="638"/>
      <c r="D358" s="638"/>
      <c r="E358" s="638"/>
      <c r="F358" s="638"/>
      <c r="G358" s="639"/>
      <c r="H358" s="638"/>
      <c r="I358" s="638"/>
      <c r="J358" s="640"/>
      <c r="K358" s="640"/>
      <c r="L358" s="640"/>
      <c r="M358" s="640"/>
      <c r="N358" s="421"/>
      <c r="O358" s="728"/>
      <c r="P358" s="638"/>
      <c r="Q358" s="638"/>
      <c r="R358" s="638"/>
      <c r="S358" s="638"/>
      <c r="T358" s="638"/>
      <c r="U358" s="638"/>
      <c r="V358" s="638"/>
    </row>
    <row r="359" spans="1:22" ht="15.75" customHeight="1">
      <c r="A359" s="638"/>
      <c r="B359" s="638"/>
      <c r="C359" s="638"/>
      <c r="D359" s="638"/>
      <c r="E359" s="638"/>
      <c r="F359" s="638"/>
      <c r="G359" s="639"/>
      <c r="H359" s="638"/>
      <c r="I359" s="638"/>
      <c r="J359" s="640"/>
      <c r="K359" s="640"/>
      <c r="L359" s="640"/>
      <c r="M359" s="640"/>
      <c r="N359" s="421"/>
      <c r="O359" s="728"/>
      <c r="P359" s="638"/>
      <c r="Q359" s="638"/>
      <c r="R359" s="638"/>
      <c r="S359" s="638"/>
      <c r="T359" s="638"/>
      <c r="U359" s="638"/>
      <c r="V359" s="638"/>
    </row>
    <row r="360" spans="1:22" ht="15.75" customHeight="1">
      <c r="A360" s="638"/>
      <c r="B360" s="638"/>
      <c r="C360" s="638"/>
      <c r="D360" s="638"/>
      <c r="E360" s="638"/>
      <c r="F360" s="638"/>
      <c r="G360" s="639"/>
      <c r="H360" s="638"/>
      <c r="I360" s="638"/>
      <c r="J360" s="640"/>
      <c r="K360" s="640"/>
      <c r="L360" s="640"/>
      <c r="M360" s="640"/>
      <c r="N360" s="421"/>
      <c r="O360" s="728"/>
      <c r="P360" s="638"/>
      <c r="Q360" s="638"/>
      <c r="R360" s="638"/>
      <c r="S360" s="638"/>
      <c r="T360" s="638"/>
      <c r="U360" s="638"/>
      <c r="V360" s="638"/>
    </row>
    <row r="361" spans="1:22" ht="15.75" customHeight="1">
      <c r="A361" s="638"/>
      <c r="B361" s="638"/>
      <c r="C361" s="638"/>
      <c r="D361" s="638"/>
      <c r="E361" s="638"/>
      <c r="F361" s="638"/>
      <c r="G361" s="639"/>
      <c r="H361" s="638"/>
      <c r="I361" s="638"/>
      <c r="J361" s="640"/>
      <c r="K361" s="640"/>
      <c r="L361" s="640"/>
      <c r="M361" s="640"/>
      <c r="N361" s="421"/>
      <c r="O361" s="728"/>
      <c r="P361" s="638"/>
      <c r="Q361" s="638"/>
      <c r="R361" s="638"/>
      <c r="S361" s="638"/>
      <c r="T361" s="638"/>
      <c r="U361" s="638"/>
      <c r="V361" s="638"/>
    </row>
    <row r="362" spans="1:22" ht="15.75" customHeight="1">
      <c r="A362" s="638"/>
      <c r="B362" s="638"/>
      <c r="C362" s="638"/>
      <c r="D362" s="638"/>
      <c r="E362" s="638"/>
      <c r="F362" s="638"/>
      <c r="G362" s="639"/>
      <c r="H362" s="638"/>
      <c r="I362" s="638"/>
      <c r="J362" s="640"/>
      <c r="K362" s="640"/>
      <c r="L362" s="640"/>
      <c r="M362" s="640"/>
      <c r="N362" s="421"/>
      <c r="O362" s="728"/>
      <c r="P362" s="638"/>
      <c r="Q362" s="638"/>
      <c r="R362" s="638"/>
      <c r="S362" s="638"/>
      <c r="T362" s="638"/>
      <c r="U362" s="638"/>
      <c r="V362" s="638"/>
    </row>
    <row r="363" spans="1:22" ht="15.75" customHeight="1">
      <c r="A363" s="638"/>
      <c r="B363" s="638"/>
      <c r="C363" s="638"/>
      <c r="D363" s="638"/>
      <c r="E363" s="638"/>
      <c r="F363" s="638"/>
      <c r="G363" s="639"/>
      <c r="H363" s="638"/>
      <c r="I363" s="638"/>
      <c r="J363" s="640"/>
      <c r="K363" s="640"/>
      <c r="L363" s="640"/>
      <c r="M363" s="640"/>
      <c r="N363" s="421"/>
      <c r="O363" s="728"/>
      <c r="P363" s="638"/>
      <c r="Q363" s="638"/>
      <c r="R363" s="638"/>
      <c r="S363" s="638"/>
      <c r="T363" s="638"/>
      <c r="U363" s="638"/>
      <c r="V363" s="638"/>
    </row>
    <row r="364" spans="1:22" ht="15.75" customHeight="1">
      <c r="A364" s="638"/>
      <c r="B364" s="638"/>
      <c r="C364" s="638"/>
      <c r="D364" s="638"/>
      <c r="E364" s="638"/>
      <c r="F364" s="638"/>
      <c r="G364" s="639"/>
      <c r="H364" s="638"/>
      <c r="I364" s="638"/>
      <c r="J364" s="640"/>
      <c r="K364" s="640"/>
      <c r="L364" s="640"/>
      <c r="M364" s="640"/>
      <c r="N364" s="421"/>
      <c r="O364" s="728"/>
      <c r="P364" s="638"/>
      <c r="Q364" s="638"/>
      <c r="R364" s="638"/>
      <c r="S364" s="638"/>
      <c r="T364" s="638"/>
      <c r="U364" s="638"/>
      <c r="V364" s="638"/>
    </row>
    <row r="365" spans="1:22" ht="15.75" customHeight="1">
      <c r="A365" s="638"/>
      <c r="B365" s="638"/>
      <c r="C365" s="638"/>
      <c r="D365" s="638"/>
      <c r="E365" s="638"/>
      <c r="F365" s="638"/>
      <c r="G365" s="639"/>
      <c r="H365" s="638"/>
      <c r="I365" s="638"/>
      <c r="J365" s="640"/>
      <c r="K365" s="640"/>
      <c r="L365" s="640"/>
      <c r="M365" s="640"/>
      <c r="N365" s="421"/>
      <c r="O365" s="728"/>
      <c r="P365" s="638"/>
      <c r="Q365" s="638"/>
      <c r="R365" s="638"/>
      <c r="S365" s="638"/>
      <c r="T365" s="638"/>
      <c r="U365" s="638"/>
      <c r="V365" s="638"/>
    </row>
    <row r="366" spans="1:22" ht="15.75" customHeight="1">
      <c r="A366" s="638"/>
      <c r="B366" s="638"/>
      <c r="C366" s="638"/>
      <c r="D366" s="638"/>
      <c r="E366" s="638"/>
      <c r="F366" s="638"/>
      <c r="G366" s="639"/>
      <c r="H366" s="638"/>
      <c r="I366" s="638"/>
      <c r="J366" s="640"/>
      <c r="K366" s="640"/>
      <c r="L366" s="640"/>
      <c r="M366" s="640"/>
      <c r="N366" s="421"/>
      <c r="O366" s="728"/>
      <c r="P366" s="638"/>
      <c r="Q366" s="638"/>
      <c r="R366" s="638"/>
      <c r="S366" s="638"/>
      <c r="T366" s="638"/>
      <c r="U366" s="638"/>
      <c r="V366" s="638"/>
    </row>
    <row r="367" spans="1:22" ht="15.75" customHeight="1">
      <c r="A367" s="638"/>
      <c r="B367" s="638"/>
      <c r="C367" s="638"/>
      <c r="D367" s="638"/>
      <c r="E367" s="638"/>
      <c r="F367" s="638"/>
      <c r="G367" s="639"/>
      <c r="H367" s="638"/>
      <c r="I367" s="638"/>
      <c r="J367" s="640"/>
      <c r="K367" s="640"/>
      <c r="L367" s="640"/>
      <c r="M367" s="640"/>
      <c r="N367" s="421"/>
      <c r="O367" s="728"/>
      <c r="P367" s="638"/>
      <c r="Q367" s="638"/>
      <c r="R367" s="638"/>
      <c r="S367" s="638"/>
      <c r="T367" s="638"/>
      <c r="U367" s="638"/>
      <c r="V367" s="638"/>
    </row>
    <row r="368" spans="1:22" ht="15.75" customHeight="1">
      <c r="A368" s="638"/>
      <c r="B368" s="638"/>
      <c r="C368" s="638"/>
      <c r="D368" s="638"/>
      <c r="E368" s="638"/>
      <c r="F368" s="638"/>
      <c r="G368" s="639"/>
      <c r="H368" s="638"/>
      <c r="I368" s="638"/>
      <c r="J368" s="640"/>
      <c r="K368" s="640"/>
      <c r="L368" s="640"/>
      <c r="M368" s="640"/>
      <c r="N368" s="421"/>
      <c r="O368" s="728"/>
      <c r="P368" s="638"/>
      <c r="Q368" s="638"/>
      <c r="R368" s="638"/>
      <c r="S368" s="638"/>
      <c r="T368" s="638"/>
      <c r="U368" s="638"/>
      <c r="V368" s="638"/>
    </row>
    <row r="369" spans="1:22" ht="15.75" customHeight="1">
      <c r="A369" s="638"/>
      <c r="B369" s="638"/>
      <c r="C369" s="638"/>
      <c r="D369" s="638"/>
      <c r="E369" s="638"/>
      <c r="F369" s="638"/>
      <c r="G369" s="639"/>
      <c r="H369" s="638"/>
      <c r="I369" s="638"/>
      <c r="J369" s="640"/>
      <c r="K369" s="640"/>
      <c r="L369" s="640"/>
      <c r="M369" s="640"/>
      <c r="N369" s="421"/>
      <c r="O369" s="728"/>
      <c r="P369" s="638"/>
      <c r="Q369" s="638"/>
      <c r="R369" s="638"/>
      <c r="S369" s="638"/>
      <c r="T369" s="638"/>
      <c r="U369" s="638"/>
      <c r="V369" s="638"/>
    </row>
    <row r="370" spans="1:22" ht="15.75" customHeight="1">
      <c r="A370" s="638"/>
      <c r="B370" s="638"/>
      <c r="C370" s="638"/>
      <c r="D370" s="638"/>
      <c r="E370" s="638"/>
      <c r="F370" s="638"/>
      <c r="G370" s="639"/>
      <c r="H370" s="638"/>
      <c r="I370" s="638"/>
      <c r="J370" s="640"/>
      <c r="K370" s="640"/>
      <c r="L370" s="640"/>
      <c r="M370" s="640"/>
      <c r="N370" s="421"/>
      <c r="O370" s="728"/>
      <c r="P370" s="638"/>
      <c r="Q370" s="638"/>
      <c r="R370" s="638"/>
      <c r="S370" s="638"/>
      <c r="T370" s="638"/>
      <c r="U370" s="638"/>
      <c r="V370" s="638"/>
    </row>
    <row r="371" spans="1:22" ht="15.75" customHeight="1">
      <c r="A371" s="638"/>
      <c r="B371" s="638"/>
      <c r="C371" s="638"/>
      <c r="D371" s="638"/>
      <c r="E371" s="638"/>
      <c r="F371" s="638"/>
      <c r="G371" s="639"/>
      <c r="H371" s="638"/>
      <c r="I371" s="638"/>
      <c r="J371" s="640"/>
      <c r="K371" s="640"/>
      <c r="L371" s="640"/>
      <c r="M371" s="640"/>
      <c r="N371" s="421"/>
      <c r="O371" s="728"/>
      <c r="P371" s="638"/>
      <c r="Q371" s="638"/>
      <c r="R371" s="638"/>
      <c r="S371" s="638"/>
      <c r="T371" s="638"/>
      <c r="U371" s="638"/>
      <c r="V371" s="638"/>
    </row>
    <row r="372" spans="1:22" ht="15.75" customHeight="1">
      <c r="A372" s="638"/>
      <c r="B372" s="638"/>
      <c r="C372" s="638"/>
      <c r="D372" s="638"/>
      <c r="E372" s="638"/>
      <c r="F372" s="638"/>
      <c r="G372" s="639"/>
      <c r="H372" s="638"/>
      <c r="I372" s="638"/>
      <c r="J372" s="640"/>
      <c r="K372" s="640"/>
      <c r="L372" s="640"/>
      <c r="M372" s="640"/>
      <c r="N372" s="421"/>
      <c r="O372" s="728"/>
      <c r="P372" s="638"/>
      <c r="Q372" s="638"/>
      <c r="R372" s="638"/>
      <c r="S372" s="638"/>
      <c r="T372" s="638"/>
      <c r="U372" s="638"/>
      <c r="V372" s="638"/>
    </row>
    <row r="373" spans="1:22" ht="15.75" customHeight="1">
      <c r="A373" s="638"/>
      <c r="B373" s="638"/>
      <c r="C373" s="638"/>
      <c r="D373" s="638"/>
      <c r="E373" s="638"/>
      <c r="F373" s="638"/>
      <c r="G373" s="639"/>
      <c r="H373" s="638"/>
      <c r="I373" s="638"/>
      <c r="J373" s="640"/>
      <c r="K373" s="640"/>
      <c r="L373" s="640"/>
      <c r="M373" s="640"/>
      <c r="N373" s="421"/>
      <c r="O373" s="728"/>
      <c r="P373" s="638"/>
      <c r="Q373" s="638"/>
      <c r="R373" s="638"/>
      <c r="S373" s="638"/>
      <c r="T373" s="638"/>
      <c r="U373" s="638"/>
      <c r="V373" s="638"/>
    </row>
    <row r="374" spans="1:22" ht="15.75" customHeight="1">
      <c r="A374" s="638"/>
      <c r="B374" s="638"/>
      <c r="C374" s="638"/>
      <c r="D374" s="638"/>
      <c r="E374" s="638"/>
      <c r="F374" s="638"/>
      <c r="G374" s="639"/>
      <c r="H374" s="638"/>
      <c r="I374" s="638"/>
      <c r="J374" s="640"/>
      <c r="K374" s="640"/>
      <c r="L374" s="640"/>
      <c r="M374" s="640"/>
      <c r="N374" s="421"/>
      <c r="O374" s="728"/>
      <c r="P374" s="638"/>
      <c r="Q374" s="638"/>
      <c r="R374" s="638"/>
      <c r="S374" s="638"/>
      <c r="T374" s="638"/>
      <c r="U374" s="638"/>
      <c r="V374" s="638"/>
    </row>
    <row r="375" spans="1:22" ht="15.75" customHeight="1">
      <c r="A375" s="638"/>
      <c r="B375" s="638"/>
      <c r="C375" s="638"/>
      <c r="D375" s="638"/>
      <c r="E375" s="638"/>
      <c r="F375" s="638"/>
      <c r="G375" s="639"/>
      <c r="H375" s="638"/>
      <c r="I375" s="638"/>
      <c r="J375" s="640"/>
      <c r="K375" s="640"/>
      <c r="L375" s="640"/>
      <c r="M375" s="640"/>
      <c r="N375" s="421"/>
      <c r="O375" s="728"/>
      <c r="P375" s="638"/>
      <c r="Q375" s="638"/>
      <c r="R375" s="638"/>
      <c r="S375" s="638"/>
      <c r="T375" s="638"/>
      <c r="U375" s="638"/>
      <c r="V375" s="638"/>
    </row>
    <row r="376" spans="1:22" ht="15.75" customHeight="1">
      <c r="A376" s="638"/>
      <c r="B376" s="638"/>
      <c r="C376" s="638"/>
      <c r="D376" s="638"/>
      <c r="E376" s="638"/>
      <c r="F376" s="638"/>
      <c r="G376" s="639"/>
      <c r="H376" s="638"/>
      <c r="I376" s="638"/>
      <c r="J376" s="640"/>
      <c r="K376" s="640"/>
      <c r="L376" s="640"/>
      <c r="M376" s="640"/>
      <c r="N376" s="421"/>
      <c r="O376" s="728"/>
      <c r="P376" s="638"/>
      <c r="Q376" s="638"/>
      <c r="R376" s="638"/>
      <c r="S376" s="638"/>
      <c r="T376" s="638"/>
      <c r="U376" s="638"/>
      <c r="V376" s="638"/>
    </row>
    <row r="377" spans="1:22" ht="15.75" customHeight="1">
      <c r="A377" s="638"/>
      <c r="B377" s="638"/>
      <c r="C377" s="638"/>
      <c r="D377" s="638"/>
      <c r="E377" s="638"/>
      <c r="F377" s="638"/>
      <c r="G377" s="639"/>
      <c r="H377" s="638"/>
      <c r="I377" s="638"/>
      <c r="J377" s="640"/>
      <c r="K377" s="640"/>
      <c r="L377" s="640"/>
      <c r="M377" s="640"/>
      <c r="N377" s="421"/>
      <c r="O377" s="728"/>
      <c r="P377" s="638"/>
      <c r="Q377" s="638"/>
      <c r="R377" s="638"/>
      <c r="S377" s="638"/>
      <c r="T377" s="638"/>
      <c r="U377" s="638"/>
      <c r="V377" s="638"/>
    </row>
    <row r="378" spans="1:22" ht="15.75" customHeight="1">
      <c r="A378" s="638"/>
      <c r="B378" s="638"/>
      <c r="C378" s="638"/>
      <c r="D378" s="638"/>
      <c r="E378" s="638"/>
      <c r="F378" s="638"/>
      <c r="G378" s="639"/>
      <c r="H378" s="638"/>
      <c r="I378" s="638"/>
      <c r="J378" s="640"/>
      <c r="K378" s="640"/>
      <c r="L378" s="640"/>
      <c r="M378" s="640"/>
      <c r="N378" s="421"/>
      <c r="O378" s="728"/>
      <c r="P378" s="638"/>
      <c r="Q378" s="638"/>
      <c r="R378" s="638"/>
      <c r="S378" s="638"/>
      <c r="T378" s="638"/>
      <c r="U378" s="638"/>
      <c r="V378" s="638"/>
    </row>
    <row r="379" spans="1:22" ht="15.75" customHeight="1">
      <c r="A379" s="638"/>
      <c r="B379" s="638"/>
      <c r="C379" s="638"/>
      <c r="D379" s="638"/>
      <c r="E379" s="638"/>
      <c r="F379" s="638"/>
      <c r="G379" s="639"/>
      <c r="H379" s="638"/>
      <c r="I379" s="638"/>
      <c r="J379" s="640"/>
      <c r="K379" s="640"/>
      <c r="L379" s="640"/>
      <c r="M379" s="640"/>
      <c r="N379" s="421"/>
      <c r="O379" s="728"/>
      <c r="P379" s="638"/>
      <c r="Q379" s="638"/>
      <c r="R379" s="638"/>
      <c r="S379" s="638"/>
      <c r="T379" s="638"/>
      <c r="U379" s="638"/>
      <c r="V379" s="638"/>
    </row>
    <row r="380" spans="1:22" ht="15.75" customHeight="1">
      <c r="A380" s="638"/>
      <c r="B380" s="638"/>
      <c r="C380" s="638"/>
      <c r="D380" s="638"/>
      <c r="E380" s="638"/>
      <c r="F380" s="638"/>
      <c r="G380" s="639"/>
      <c r="H380" s="638"/>
      <c r="I380" s="638"/>
      <c r="J380" s="640"/>
      <c r="K380" s="640"/>
      <c r="L380" s="640"/>
      <c r="M380" s="640"/>
      <c r="N380" s="421"/>
      <c r="O380" s="728"/>
      <c r="P380" s="638"/>
      <c r="Q380" s="638"/>
      <c r="R380" s="638"/>
      <c r="S380" s="638"/>
      <c r="T380" s="638"/>
      <c r="U380" s="638"/>
      <c r="V380" s="638"/>
    </row>
    <row r="381" spans="1:22" ht="15.75" customHeight="1">
      <c r="A381" s="638"/>
      <c r="B381" s="638"/>
      <c r="C381" s="638"/>
      <c r="D381" s="638"/>
      <c r="E381" s="638"/>
      <c r="F381" s="638"/>
      <c r="G381" s="639"/>
      <c r="H381" s="638"/>
      <c r="I381" s="638"/>
      <c r="J381" s="640"/>
      <c r="K381" s="640"/>
      <c r="L381" s="640"/>
      <c r="M381" s="640"/>
      <c r="N381" s="421"/>
      <c r="O381" s="728"/>
      <c r="P381" s="638"/>
      <c r="Q381" s="638"/>
      <c r="R381" s="638"/>
      <c r="S381" s="638"/>
      <c r="T381" s="638"/>
      <c r="U381" s="638"/>
      <c r="V381" s="638"/>
    </row>
    <row r="382" spans="1:22" ht="15.75" customHeight="1">
      <c r="A382" s="638"/>
      <c r="B382" s="638"/>
      <c r="C382" s="638"/>
      <c r="D382" s="638"/>
      <c r="E382" s="638"/>
      <c r="F382" s="638"/>
      <c r="G382" s="639"/>
      <c r="H382" s="638"/>
      <c r="I382" s="638"/>
      <c r="J382" s="640"/>
      <c r="K382" s="640"/>
      <c r="L382" s="640"/>
      <c r="M382" s="640"/>
      <c r="N382" s="421"/>
      <c r="O382" s="728"/>
      <c r="P382" s="638"/>
      <c r="Q382" s="638"/>
      <c r="R382" s="638"/>
      <c r="S382" s="638"/>
      <c r="T382" s="638"/>
      <c r="U382" s="638"/>
      <c r="V382" s="638"/>
    </row>
    <row r="383" spans="1:22" ht="15.75" customHeight="1">
      <c r="A383" s="638"/>
      <c r="B383" s="638"/>
      <c r="C383" s="638"/>
      <c r="D383" s="638"/>
      <c r="E383" s="638"/>
      <c r="F383" s="638"/>
      <c r="G383" s="639"/>
      <c r="H383" s="638"/>
      <c r="I383" s="638"/>
      <c r="J383" s="640"/>
      <c r="K383" s="640"/>
      <c r="L383" s="640"/>
      <c r="M383" s="640"/>
      <c r="N383" s="421"/>
      <c r="O383" s="728"/>
      <c r="P383" s="638"/>
      <c r="Q383" s="638"/>
      <c r="R383" s="638"/>
      <c r="S383" s="638"/>
      <c r="T383" s="638"/>
      <c r="U383" s="638"/>
      <c r="V383" s="638"/>
    </row>
    <row r="384" spans="1:22" ht="15.75" customHeight="1">
      <c r="A384" s="638"/>
      <c r="B384" s="638"/>
      <c r="C384" s="638"/>
      <c r="D384" s="638"/>
      <c r="E384" s="638"/>
      <c r="F384" s="638"/>
      <c r="G384" s="639"/>
      <c r="H384" s="638"/>
      <c r="I384" s="638"/>
      <c r="J384" s="640"/>
      <c r="K384" s="640"/>
      <c r="L384" s="640"/>
      <c r="M384" s="640"/>
      <c r="N384" s="421"/>
      <c r="O384" s="728"/>
      <c r="P384" s="638"/>
      <c r="Q384" s="638"/>
      <c r="R384" s="638"/>
      <c r="S384" s="638"/>
      <c r="T384" s="638"/>
      <c r="U384" s="638"/>
      <c r="V384" s="638"/>
    </row>
    <row r="385" spans="1:22" ht="15.75" customHeight="1">
      <c r="A385" s="638"/>
      <c r="B385" s="638"/>
      <c r="C385" s="638"/>
      <c r="D385" s="638"/>
      <c r="E385" s="638"/>
      <c r="F385" s="638"/>
      <c r="G385" s="639"/>
      <c r="H385" s="638"/>
      <c r="I385" s="638"/>
      <c r="J385" s="640"/>
      <c r="K385" s="640"/>
      <c r="L385" s="640"/>
      <c r="M385" s="640"/>
      <c r="N385" s="421"/>
      <c r="O385" s="728"/>
      <c r="P385" s="638"/>
      <c r="Q385" s="638"/>
      <c r="R385" s="638"/>
      <c r="S385" s="638"/>
      <c r="T385" s="638"/>
      <c r="U385" s="638"/>
      <c r="V385" s="638"/>
    </row>
    <row r="386" spans="1:22" ht="15.75" customHeight="1">
      <c r="A386" s="638"/>
      <c r="B386" s="638"/>
      <c r="C386" s="638"/>
      <c r="D386" s="638"/>
      <c r="E386" s="638"/>
      <c r="F386" s="638"/>
      <c r="G386" s="639"/>
      <c r="H386" s="638"/>
      <c r="I386" s="638"/>
      <c r="J386" s="640"/>
      <c r="K386" s="640"/>
      <c r="L386" s="640"/>
      <c r="M386" s="640"/>
      <c r="N386" s="421"/>
      <c r="O386" s="728"/>
      <c r="P386" s="638"/>
      <c r="Q386" s="638"/>
      <c r="R386" s="638"/>
      <c r="S386" s="638"/>
      <c r="T386" s="638"/>
      <c r="U386" s="638"/>
      <c r="V386" s="638"/>
    </row>
    <row r="387" spans="1:22" ht="15.75" customHeight="1">
      <c r="A387" s="638"/>
      <c r="B387" s="638"/>
      <c r="C387" s="638"/>
      <c r="D387" s="638"/>
      <c r="E387" s="638"/>
      <c r="F387" s="638"/>
      <c r="G387" s="639"/>
      <c r="H387" s="638"/>
      <c r="I387" s="638"/>
      <c r="J387" s="640"/>
      <c r="K387" s="640"/>
      <c r="L387" s="640"/>
      <c r="M387" s="640"/>
      <c r="N387" s="421"/>
      <c r="O387" s="728"/>
      <c r="P387" s="638"/>
      <c r="Q387" s="638"/>
      <c r="R387" s="638"/>
      <c r="S387" s="638"/>
      <c r="T387" s="638"/>
      <c r="U387" s="638"/>
      <c r="V387" s="638"/>
    </row>
    <row r="388" spans="1:22" ht="15.75" customHeight="1">
      <c r="A388" s="638"/>
      <c r="B388" s="638"/>
      <c r="C388" s="638"/>
      <c r="D388" s="638"/>
      <c r="E388" s="638"/>
      <c r="F388" s="638"/>
      <c r="G388" s="639"/>
      <c r="H388" s="638"/>
      <c r="I388" s="638"/>
      <c r="J388" s="640"/>
      <c r="K388" s="640"/>
      <c r="L388" s="640"/>
      <c r="M388" s="640"/>
      <c r="N388" s="421"/>
      <c r="O388" s="728"/>
      <c r="P388" s="638"/>
      <c r="Q388" s="638"/>
      <c r="R388" s="638"/>
      <c r="S388" s="638"/>
      <c r="T388" s="638"/>
      <c r="U388" s="638"/>
      <c r="V388" s="638"/>
    </row>
    <row r="389" spans="1:22" ht="15.75" customHeight="1">
      <c r="A389" s="638"/>
      <c r="B389" s="638"/>
      <c r="C389" s="638"/>
      <c r="D389" s="638"/>
      <c r="E389" s="638"/>
      <c r="F389" s="638"/>
      <c r="G389" s="639"/>
      <c r="H389" s="638"/>
      <c r="I389" s="638"/>
      <c r="J389" s="640"/>
      <c r="K389" s="640"/>
      <c r="L389" s="640"/>
      <c r="M389" s="640"/>
      <c r="N389" s="421"/>
      <c r="O389" s="728"/>
      <c r="P389" s="638"/>
      <c r="Q389" s="638"/>
      <c r="R389" s="638"/>
      <c r="S389" s="638"/>
      <c r="T389" s="638"/>
      <c r="U389" s="638"/>
      <c r="V389" s="638"/>
    </row>
    <row r="390" spans="1:22" ht="15.75" customHeight="1">
      <c r="A390" s="638"/>
      <c r="B390" s="638"/>
      <c r="C390" s="638"/>
      <c r="D390" s="638"/>
      <c r="E390" s="638"/>
      <c r="F390" s="638"/>
      <c r="G390" s="639"/>
      <c r="H390" s="638"/>
      <c r="I390" s="638"/>
      <c r="J390" s="640"/>
      <c r="K390" s="640"/>
      <c r="L390" s="640"/>
      <c r="M390" s="640"/>
      <c r="N390" s="421"/>
      <c r="O390" s="728"/>
      <c r="P390" s="638"/>
      <c r="Q390" s="638"/>
      <c r="R390" s="638"/>
      <c r="S390" s="638"/>
      <c r="T390" s="638"/>
      <c r="U390" s="638"/>
      <c r="V390" s="638"/>
    </row>
    <row r="391" spans="1:22" ht="15.75" customHeight="1">
      <c r="A391" s="638"/>
      <c r="B391" s="638"/>
      <c r="C391" s="638"/>
      <c r="D391" s="638"/>
      <c r="E391" s="638"/>
      <c r="F391" s="638"/>
      <c r="G391" s="639"/>
      <c r="H391" s="638"/>
      <c r="I391" s="638"/>
      <c r="J391" s="640"/>
      <c r="K391" s="640"/>
      <c r="L391" s="640"/>
      <c r="M391" s="640"/>
      <c r="N391" s="421"/>
      <c r="O391" s="728"/>
      <c r="P391" s="638"/>
      <c r="Q391" s="638"/>
      <c r="R391" s="638"/>
      <c r="S391" s="638"/>
      <c r="T391" s="638"/>
      <c r="U391" s="638"/>
      <c r="V391" s="638"/>
    </row>
    <row r="392" spans="1:22" ht="15.75" customHeight="1">
      <c r="A392" s="638"/>
      <c r="B392" s="638"/>
      <c r="C392" s="638"/>
      <c r="D392" s="638"/>
      <c r="E392" s="638"/>
      <c r="F392" s="638"/>
      <c r="G392" s="639"/>
      <c r="H392" s="638"/>
      <c r="I392" s="638"/>
      <c r="J392" s="640"/>
      <c r="K392" s="640"/>
      <c r="L392" s="640"/>
      <c r="M392" s="640"/>
      <c r="N392" s="421"/>
      <c r="O392" s="728"/>
      <c r="P392" s="638"/>
      <c r="Q392" s="638"/>
      <c r="R392" s="638"/>
      <c r="S392" s="638"/>
      <c r="T392" s="638"/>
      <c r="U392" s="638"/>
      <c r="V392" s="638"/>
    </row>
    <row r="393" spans="1:22" ht="15.75" customHeight="1">
      <c r="A393" s="638"/>
      <c r="B393" s="638"/>
      <c r="C393" s="638"/>
      <c r="D393" s="638"/>
      <c r="E393" s="638"/>
      <c r="F393" s="638"/>
      <c r="G393" s="639"/>
      <c r="H393" s="638"/>
      <c r="I393" s="638"/>
      <c r="J393" s="640"/>
      <c r="K393" s="640"/>
      <c r="L393" s="640"/>
      <c r="M393" s="640"/>
      <c r="N393" s="421"/>
      <c r="O393" s="728"/>
      <c r="P393" s="638"/>
      <c r="Q393" s="638"/>
      <c r="R393" s="638"/>
      <c r="S393" s="638"/>
      <c r="T393" s="638"/>
      <c r="U393" s="638"/>
      <c r="V393" s="638"/>
    </row>
    <row r="394" spans="1:22" ht="15.75" customHeight="1">
      <c r="A394" s="638"/>
      <c r="B394" s="638"/>
      <c r="C394" s="638"/>
      <c r="D394" s="638"/>
      <c r="E394" s="638"/>
      <c r="F394" s="638"/>
      <c r="G394" s="639"/>
      <c r="H394" s="638"/>
      <c r="I394" s="638"/>
      <c r="J394" s="640"/>
      <c r="K394" s="640"/>
      <c r="L394" s="640"/>
      <c r="M394" s="640"/>
      <c r="N394" s="421"/>
      <c r="O394" s="728"/>
      <c r="P394" s="638"/>
      <c r="Q394" s="638"/>
      <c r="R394" s="638"/>
      <c r="S394" s="638"/>
      <c r="T394" s="638"/>
      <c r="U394" s="638"/>
      <c r="V394" s="638"/>
    </row>
    <row r="395" spans="1:22" ht="15.75" customHeight="1">
      <c r="A395" s="638"/>
      <c r="B395" s="638"/>
      <c r="C395" s="638"/>
      <c r="D395" s="638"/>
      <c r="E395" s="638"/>
      <c r="F395" s="638"/>
      <c r="G395" s="639"/>
      <c r="H395" s="638"/>
      <c r="I395" s="638"/>
      <c r="J395" s="640"/>
      <c r="K395" s="640"/>
      <c r="L395" s="640"/>
      <c r="M395" s="640"/>
      <c r="N395" s="421"/>
      <c r="O395" s="728"/>
      <c r="P395" s="638"/>
      <c r="Q395" s="638"/>
      <c r="R395" s="638"/>
      <c r="S395" s="638"/>
      <c r="T395" s="638"/>
      <c r="U395" s="638"/>
      <c r="V395" s="638"/>
    </row>
    <row r="396" spans="1:22" ht="15.75" customHeight="1">
      <c r="A396" s="638"/>
      <c r="B396" s="638"/>
      <c r="C396" s="638"/>
      <c r="D396" s="638"/>
      <c r="E396" s="638"/>
      <c r="F396" s="638"/>
      <c r="G396" s="639"/>
      <c r="H396" s="638"/>
      <c r="I396" s="638"/>
      <c r="J396" s="640"/>
      <c r="K396" s="640"/>
      <c r="L396" s="640"/>
      <c r="M396" s="640"/>
      <c r="N396" s="421"/>
      <c r="O396" s="728"/>
      <c r="P396" s="638"/>
      <c r="Q396" s="638"/>
      <c r="R396" s="638"/>
      <c r="S396" s="638"/>
      <c r="T396" s="638"/>
      <c r="U396" s="638"/>
      <c r="V396" s="638"/>
    </row>
    <row r="397" spans="1:22" ht="15.75" customHeight="1">
      <c r="A397" s="638"/>
      <c r="B397" s="638"/>
      <c r="C397" s="638"/>
      <c r="D397" s="638"/>
      <c r="E397" s="638"/>
      <c r="F397" s="638"/>
      <c r="G397" s="639"/>
      <c r="H397" s="638"/>
      <c r="I397" s="638"/>
      <c r="J397" s="640"/>
      <c r="K397" s="640"/>
      <c r="L397" s="640"/>
      <c r="M397" s="640"/>
      <c r="N397" s="421"/>
      <c r="O397" s="728"/>
      <c r="P397" s="638"/>
      <c r="Q397" s="638"/>
      <c r="R397" s="638"/>
      <c r="S397" s="638"/>
      <c r="T397" s="638"/>
      <c r="U397" s="638"/>
      <c r="V397" s="638"/>
    </row>
    <row r="398" spans="1:22" ht="15.75" customHeight="1">
      <c r="A398" s="638"/>
      <c r="B398" s="638"/>
      <c r="C398" s="638"/>
      <c r="D398" s="638"/>
      <c r="E398" s="638"/>
      <c r="F398" s="638"/>
      <c r="G398" s="639"/>
      <c r="H398" s="638"/>
      <c r="I398" s="638"/>
      <c r="J398" s="640"/>
      <c r="K398" s="640"/>
      <c r="L398" s="640"/>
      <c r="M398" s="640"/>
      <c r="N398" s="421"/>
      <c r="O398" s="728"/>
      <c r="P398" s="638"/>
      <c r="Q398" s="638"/>
      <c r="R398" s="638"/>
      <c r="S398" s="638"/>
      <c r="T398" s="638"/>
      <c r="U398" s="638"/>
      <c r="V398" s="638"/>
    </row>
    <row r="399" spans="1:22" ht="15.75" customHeight="1">
      <c r="A399" s="638"/>
      <c r="B399" s="638"/>
      <c r="C399" s="638"/>
      <c r="D399" s="638"/>
      <c r="E399" s="638"/>
      <c r="F399" s="638"/>
      <c r="G399" s="639"/>
      <c r="H399" s="638"/>
      <c r="I399" s="638"/>
      <c r="J399" s="640"/>
      <c r="K399" s="640"/>
      <c r="L399" s="640"/>
      <c r="M399" s="640"/>
      <c r="N399" s="421"/>
      <c r="O399" s="728"/>
      <c r="P399" s="638"/>
      <c r="Q399" s="638"/>
      <c r="R399" s="638"/>
      <c r="S399" s="638"/>
      <c r="T399" s="638"/>
      <c r="U399" s="638"/>
      <c r="V399" s="638"/>
    </row>
    <row r="400" spans="1:22" ht="15.75" customHeight="1">
      <c r="A400" s="638"/>
      <c r="B400" s="638"/>
      <c r="C400" s="638"/>
      <c r="D400" s="638"/>
      <c r="E400" s="638"/>
      <c r="F400" s="638"/>
      <c r="G400" s="639"/>
      <c r="H400" s="638"/>
      <c r="I400" s="638"/>
      <c r="J400" s="640"/>
      <c r="K400" s="640"/>
      <c r="L400" s="640"/>
      <c r="M400" s="640"/>
      <c r="N400" s="421"/>
      <c r="O400" s="728"/>
      <c r="P400" s="638"/>
      <c r="Q400" s="638"/>
      <c r="R400" s="638"/>
      <c r="S400" s="638"/>
      <c r="T400" s="638"/>
      <c r="U400" s="638"/>
      <c r="V400" s="638"/>
    </row>
    <row r="401" spans="1:22" ht="15.75" customHeight="1">
      <c r="A401" s="638"/>
      <c r="B401" s="638"/>
      <c r="C401" s="638"/>
      <c r="D401" s="638"/>
      <c r="E401" s="638"/>
      <c r="F401" s="638"/>
      <c r="G401" s="639"/>
      <c r="H401" s="638"/>
      <c r="I401" s="638"/>
      <c r="J401" s="640"/>
      <c r="K401" s="640"/>
      <c r="L401" s="640"/>
      <c r="M401" s="640"/>
      <c r="N401" s="421"/>
      <c r="O401" s="728"/>
      <c r="P401" s="638"/>
      <c r="Q401" s="638"/>
      <c r="R401" s="638"/>
      <c r="S401" s="638"/>
      <c r="T401" s="638"/>
      <c r="U401" s="638"/>
      <c r="V401" s="638"/>
    </row>
    <row r="402" spans="1:22" ht="15.75" customHeight="1">
      <c r="A402" s="638"/>
      <c r="B402" s="638"/>
      <c r="C402" s="638"/>
      <c r="D402" s="638"/>
      <c r="E402" s="638"/>
      <c r="F402" s="638"/>
      <c r="G402" s="639"/>
      <c r="H402" s="638"/>
      <c r="I402" s="638"/>
      <c r="J402" s="640"/>
      <c r="K402" s="640"/>
      <c r="L402" s="640"/>
      <c r="M402" s="640"/>
      <c r="N402" s="421"/>
      <c r="O402" s="728"/>
      <c r="P402" s="638"/>
      <c r="Q402" s="638"/>
      <c r="R402" s="638"/>
      <c r="S402" s="638"/>
      <c r="T402" s="638"/>
      <c r="U402" s="638"/>
      <c r="V402" s="638"/>
    </row>
    <row r="403" spans="1:22" ht="15.75" customHeight="1">
      <c r="A403" s="638"/>
      <c r="B403" s="638"/>
      <c r="C403" s="638"/>
      <c r="D403" s="638"/>
      <c r="E403" s="638"/>
      <c r="F403" s="638"/>
      <c r="G403" s="639"/>
      <c r="H403" s="638"/>
      <c r="I403" s="638"/>
      <c r="J403" s="640"/>
      <c r="K403" s="640"/>
      <c r="L403" s="640"/>
      <c r="M403" s="640"/>
      <c r="N403" s="421"/>
      <c r="O403" s="728"/>
      <c r="P403" s="638"/>
      <c r="Q403" s="638"/>
      <c r="R403" s="638"/>
      <c r="S403" s="638"/>
      <c r="T403" s="638"/>
      <c r="U403" s="638"/>
      <c r="V403" s="638"/>
    </row>
    <row r="404" spans="1:22" ht="15.75" customHeight="1">
      <c r="A404" s="638"/>
      <c r="B404" s="638"/>
      <c r="C404" s="638"/>
      <c r="D404" s="638"/>
      <c r="E404" s="638"/>
      <c r="F404" s="638"/>
      <c r="G404" s="639"/>
      <c r="H404" s="638"/>
      <c r="I404" s="638"/>
      <c r="J404" s="640"/>
      <c r="K404" s="640"/>
      <c r="L404" s="640"/>
      <c r="M404" s="640"/>
      <c r="N404" s="421"/>
      <c r="O404" s="728"/>
      <c r="P404" s="638"/>
      <c r="Q404" s="638"/>
      <c r="R404" s="638"/>
      <c r="S404" s="638"/>
      <c r="T404" s="638"/>
      <c r="U404" s="638"/>
      <c r="V404" s="638"/>
    </row>
    <row r="405" spans="1:22" ht="15.75" customHeight="1">
      <c r="A405" s="638"/>
      <c r="B405" s="638"/>
      <c r="C405" s="638"/>
      <c r="D405" s="638"/>
      <c r="E405" s="638"/>
      <c r="F405" s="638"/>
      <c r="G405" s="639"/>
      <c r="H405" s="638"/>
      <c r="I405" s="638"/>
      <c r="J405" s="640"/>
      <c r="K405" s="640"/>
      <c r="L405" s="640"/>
      <c r="M405" s="640"/>
      <c r="N405" s="421"/>
      <c r="O405" s="728"/>
      <c r="P405" s="638"/>
      <c r="Q405" s="638"/>
      <c r="R405" s="638"/>
      <c r="S405" s="638"/>
      <c r="T405" s="638"/>
      <c r="U405" s="638"/>
      <c r="V405" s="638"/>
    </row>
    <row r="406" spans="1:22" ht="15.75" customHeight="1">
      <c r="A406" s="638"/>
      <c r="B406" s="638"/>
      <c r="C406" s="638"/>
      <c r="D406" s="638"/>
      <c r="E406" s="638"/>
      <c r="F406" s="638"/>
      <c r="G406" s="639"/>
      <c r="H406" s="638"/>
      <c r="I406" s="638"/>
      <c r="J406" s="640"/>
      <c r="K406" s="640"/>
      <c r="L406" s="640"/>
      <c r="M406" s="640"/>
      <c r="N406" s="421"/>
      <c r="O406" s="728"/>
      <c r="P406" s="638"/>
      <c r="Q406" s="638"/>
      <c r="R406" s="638"/>
      <c r="S406" s="638"/>
      <c r="T406" s="638"/>
      <c r="U406" s="638"/>
      <c r="V406" s="638"/>
    </row>
    <row r="407" spans="1:22" ht="15.75" customHeight="1">
      <c r="A407" s="638"/>
      <c r="B407" s="638"/>
      <c r="C407" s="638"/>
      <c r="D407" s="638"/>
      <c r="E407" s="638"/>
      <c r="F407" s="638"/>
      <c r="G407" s="639"/>
      <c r="H407" s="638"/>
      <c r="I407" s="638"/>
      <c r="J407" s="640"/>
      <c r="K407" s="640"/>
      <c r="L407" s="640"/>
      <c r="M407" s="640"/>
      <c r="N407" s="421"/>
      <c r="O407" s="728"/>
      <c r="P407" s="638"/>
      <c r="Q407" s="638"/>
      <c r="R407" s="638"/>
      <c r="S407" s="638"/>
      <c r="T407" s="638"/>
      <c r="U407" s="638"/>
      <c r="V407" s="638"/>
    </row>
    <row r="408" spans="1:22" ht="15.75" customHeight="1">
      <c r="A408" s="638"/>
      <c r="B408" s="638"/>
      <c r="C408" s="638"/>
      <c r="D408" s="638"/>
      <c r="E408" s="638"/>
      <c r="F408" s="638"/>
      <c r="G408" s="639"/>
      <c r="H408" s="638"/>
      <c r="I408" s="638"/>
      <c r="J408" s="640"/>
      <c r="K408" s="640"/>
      <c r="L408" s="640"/>
      <c r="M408" s="640"/>
      <c r="N408" s="421"/>
      <c r="O408" s="728"/>
      <c r="P408" s="638"/>
      <c r="Q408" s="638"/>
      <c r="R408" s="638"/>
      <c r="S408" s="638"/>
      <c r="T408" s="638"/>
      <c r="U408" s="638"/>
      <c r="V408" s="638"/>
    </row>
    <row r="409" spans="1:22" ht="15.75" customHeight="1">
      <c r="A409" s="638"/>
      <c r="B409" s="638"/>
      <c r="C409" s="638"/>
      <c r="D409" s="638"/>
      <c r="E409" s="638"/>
      <c r="F409" s="638"/>
      <c r="G409" s="639"/>
      <c r="H409" s="638"/>
      <c r="I409" s="638"/>
      <c r="J409" s="640"/>
      <c r="K409" s="640"/>
      <c r="L409" s="640"/>
      <c r="M409" s="640"/>
      <c r="N409" s="421"/>
      <c r="O409" s="728"/>
      <c r="P409" s="638"/>
      <c r="Q409" s="638"/>
      <c r="R409" s="638"/>
      <c r="S409" s="638"/>
      <c r="T409" s="638"/>
      <c r="U409" s="638"/>
      <c r="V409" s="638"/>
    </row>
    <row r="410" spans="1:22" ht="15.75" customHeight="1">
      <c r="A410" s="638"/>
      <c r="B410" s="638"/>
      <c r="C410" s="638"/>
      <c r="D410" s="638"/>
      <c r="E410" s="638"/>
      <c r="F410" s="638"/>
      <c r="G410" s="639"/>
      <c r="H410" s="638"/>
      <c r="I410" s="638"/>
      <c r="J410" s="640"/>
      <c r="K410" s="640"/>
      <c r="L410" s="640"/>
      <c r="M410" s="640"/>
      <c r="N410" s="421"/>
      <c r="O410" s="728"/>
      <c r="P410" s="638"/>
      <c r="Q410" s="638"/>
      <c r="R410" s="638"/>
      <c r="S410" s="638"/>
      <c r="T410" s="638"/>
      <c r="U410" s="638"/>
      <c r="V410" s="638"/>
    </row>
    <row r="411" spans="1:22" ht="15.75" customHeight="1">
      <c r="A411" s="638"/>
      <c r="B411" s="638"/>
      <c r="C411" s="638"/>
      <c r="D411" s="638"/>
      <c r="E411" s="638"/>
      <c r="F411" s="638"/>
      <c r="G411" s="639"/>
      <c r="H411" s="638"/>
      <c r="I411" s="638"/>
      <c r="J411" s="640"/>
      <c r="K411" s="640"/>
      <c r="L411" s="640"/>
      <c r="M411" s="640"/>
      <c r="N411" s="421"/>
      <c r="O411" s="728"/>
      <c r="P411" s="638"/>
      <c r="Q411" s="638"/>
      <c r="R411" s="638"/>
      <c r="S411" s="638"/>
      <c r="T411" s="638"/>
      <c r="U411" s="638"/>
      <c r="V411" s="638"/>
    </row>
    <row r="412" spans="1:22" ht="15.75" customHeight="1">
      <c r="A412" s="638"/>
      <c r="B412" s="638"/>
      <c r="C412" s="638"/>
      <c r="D412" s="638"/>
      <c r="E412" s="638"/>
      <c r="F412" s="638"/>
      <c r="G412" s="639"/>
      <c r="H412" s="638"/>
      <c r="I412" s="638"/>
      <c r="J412" s="640"/>
      <c r="K412" s="640"/>
      <c r="L412" s="640"/>
      <c r="M412" s="640"/>
      <c r="N412" s="421"/>
      <c r="O412" s="728"/>
      <c r="P412" s="638"/>
      <c r="Q412" s="638"/>
      <c r="R412" s="638"/>
      <c r="S412" s="638"/>
      <c r="T412" s="638"/>
      <c r="U412" s="638"/>
      <c r="V412" s="638"/>
    </row>
    <row r="413" spans="1:22" ht="15.75" customHeight="1">
      <c r="A413" s="638"/>
      <c r="B413" s="638"/>
      <c r="C413" s="638"/>
      <c r="D413" s="638"/>
      <c r="E413" s="638"/>
      <c r="F413" s="638"/>
      <c r="G413" s="639"/>
      <c r="H413" s="638"/>
      <c r="I413" s="638"/>
      <c r="J413" s="640"/>
      <c r="K413" s="640"/>
      <c r="L413" s="640"/>
      <c r="M413" s="640"/>
      <c r="N413" s="421"/>
      <c r="O413" s="728"/>
      <c r="P413" s="638"/>
      <c r="Q413" s="638"/>
      <c r="R413" s="638"/>
      <c r="S413" s="638"/>
      <c r="T413" s="638"/>
      <c r="U413" s="638"/>
      <c r="V413" s="638"/>
    </row>
    <row r="414" spans="1:22" ht="15.75" customHeight="1">
      <c r="A414" s="638"/>
      <c r="B414" s="638"/>
      <c r="C414" s="638"/>
      <c r="D414" s="638"/>
      <c r="E414" s="638"/>
      <c r="F414" s="638"/>
      <c r="G414" s="639"/>
      <c r="H414" s="638"/>
      <c r="I414" s="638"/>
      <c r="J414" s="640"/>
      <c r="K414" s="640"/>
      <c r="L414" s="640"/>
      <c r="M414" s="640"/>
      <c r="N414" s="421"/>
      <c r="O414" s="728"/>
      <c r="P414" s="638"/>
      <c r="Q414" s="638"/>
      <c r="R414" s="638"/>
      <c r="S414" s="638"/>
      <c r="T414" s="638"/>
      <c r="U414" s="638"/>
      <c r="V414" s="638"/>
    </row>
    <row r="415" spans="1:22" ht="15.75" customHeight="1">
      <c r="A415" s="638"/>
      <c r="B415" s="638"/>
      <c r="C415" s="638"/>
      <c r="D415" s="638"/>
      <c r="E415" s="638"/>
      <c r="F415" s="638"/>
      <c r="G415" s="639"/>
      <c r="H415" s="638"/>
      <c r="I415" s="638"/>
      <c r="J415" s="640"/>
      <c r="K415" s="640"/>
      <c r="L415" s="640"/>
      <c r="M415" s="640"/>
      <c r="N415" s="421"/>
      <c r="O415" s="728"/>
      <c r="P415" s="638"/>
      <c r="Q415" s="638"/>
      <c r="R415" s="638"/>
      <c r="S415" s="638"/>
      <c r="T415" s="638"/>
      <c r="U415" s="638"/>
      <c r="V415" s="638"/>
    </row>
    <row r="416" spans="1:22" ht="15.75" customHeight="1">
      <c r="A416" s="638"/>
      <c r="B416" s="638"/>
      <c r="C416" s="638"/>
      <c r="D416" s="638"/>
      <c r="E416" s="638"/>
      <c r="F416" s="638"/>
      <c r="G416" s="639"/>
      <c r="H416" s="638"/>
      <c r="I416" s="638"/>
      <c r="J416" s="640"/>
      <c r="K416" s="640"/>
      <c r="L416" s="640"/>
      <c r="M416" s="640"/>
      <c r="N416" s="421"/>
      <c r="O416" s="728"/>
      <c r="P416" s="638"/>
      <c r="Q416" s="638"/>
      <c r="R416" s="638"/>
      <c r="S416" s="638"/>
      <c r="T416" s="638"/>
      <c r="U416" s="638"/>
      <c r="V416" s="638"/>
    </row>
    <row r="417" spans="1:22" ht="15.75" customHeight="1">
      <c r="A417" s="638"/>
      <c r="B417" s="638"/>
      <c r="C417" s="638"/>
      <c r="D417" s="638"/>
      <c r="E417" s="638"/>
      <c r="F417" s="638"/>
      <c r="G417" s="639"/>
      <c r="H417" s="638"/>
      <c r="I417" s="638"/>
      <c r="J417" s="640"/>
      <c r="K417" s="640"/>
      <c r="L417" s="640"/>
      <c r="M417" s="640"/>
      <c r="N417" s="421"/>
      <c r="O417" s="728"/>
      <c r="P417" s="638"/>
      <c r="Q417" s="638"/>
      <c r="R417" s="638"/>
      <c r="S417" s="638"/>
      <c r="T417" s="638"/>
      <c r="U417" s="638"/>
      <c r="V417" s="638"/>
    </row>
    <row r="418" spans="1:22" ht="15.75" customHeight="1">
      <c r="A418" s="638"/>
      <c r="B418" s="638"/>
      <c r="C418" s="638"/>
      <c r="D418" s="638"/>
      <c r="E418" s="638"/>
      <c r="F418" s="638"/>
      <c r="G418" s="639"/>
      <c r="H418" s="638"/>
      <c r="I418" s="638"/>
      <c r="J418" s="640"/>
      <c r="K418" s="640"/>
      <c r="L418" s="640"/>
      <c r="M418" s="640"/>
      <c r="N418" s="421"/>
      <c r="O418" s="728"/>
      <c r="P418" s="638"/>
      <c r="Q418" s="638"/>
      <c r="R418" s="638"/>
      <c r="S418" s="638"/>
      <c r="T418" s="638"/>
      <c r="U418" s="638"/>
      <c r="V418" s="638"/>
    </row>
    <row r="419" spans="1:22" ht="15.75" customHeight="1">
      <c r="A419" s="638"/>
      <c r="B419" s="638"/>
      <c r="C419" s="638"/>
      <c r="D419" s="638"/>
      <c r="E419" s="638"/>
      <c r="F419" s="638"/>
      <c r="G419" s="639"/>
      <c r="H419" s="638"/>
      <c r="I419" s="638"/>
      <c r="J419" s="640"/>
      <c r="K419" s="640"/>
      <c r="L419" s="640"/>
      <c r="M419" s="640"/>
      <c r="N419" s="421"/>
      <c r="O419" s="728"/>
      <c r="P419" s="638"/>
      <c r="Q419" s="638"/>
      <c r="R419" s="638"/>
      <c r="S419" s="638"/>
      <c r="T419" s="638"/>
      <c r="U419" s="638"/>
      <c r="V419" s="638"/>
    </row>
    <row r="420" spans="1:22" ht="15.75" customHeight="1">
      <c r="A420" s="638"/>
      <c r="B420" s="638"/>
      <c r="C420" s="638"/>
      <c r="D420" s="638"/>
      <c r="E420" s="638"/>
      <c r="F420" s="638"/>
      <c r="G420" s="639"/>
      <c r="H420" s="638"/>
      <c r="I420" s="638"/>
      <c r="J420" s="640"/>
      <c r="K420" s="640"/>
      <c r="L420" s="640"/>
      <c r="M420" s="640"/>
      <c r="N420" s="421"/>
      <c r="O420" s="728"/>
      <c r="P420" s="638"/>
      <c r="Q420" s="638"/>
      <c r="R420" s="638"/>
      <c r="S420" s="638"/>
      <c r="T420" s="638"/>
      <c r="U420" s="638"/>
      <c r="V420" s="638"/>
    </row>
    <row r="421" spans="1:22" ht="15.75" customHeight="1">
      <c r="A421" s="638"/>
      <c r="B421" s="638"/>
      <c r="C421" s="638"/>
      <c r="D421" s="638"/>
      <c r="E421" s="638"/>
      <c r="F421" s="638"/>
      <c r="G421" s="639"/>
      <c r="H421" s="638"/>
      <c r="I421" s="638"/>
      <c r="J421" s="640"/>
      <c r="K421" s="640"/>
      <c r="L421" s="640"/>
      <c r="M421" s="640"/>
      <c r="N421" s="421"/>
      <c r="O421" s="728"/>
      <c r="P421" s="638"/>
      <c r="Q421" s="638"/>
      <c r="R421" s="638"/>
      <c r="S421" s="638"/>
      <c r="T421" s="638"/>
      <c r="U421" s="638"/>
      <c r="V421" s="638"/>
    </row>
    <row r="422" spans="1:22" ht="15.75" customHeight="1">
      <c r="A422" s="638"/>
      <c r="B422" s="638"/>
      <c r="C422" s="638"/>
      <c r="D422" s="638"/>
      <c r="E422" s="638"/>
      <c r="F422" s="638"/>
      <c r="G422" s="639"/>
      <c r="H422" s="638"/>
      <c r="I422" s="638"/>
      <c r="J422" s="640"/>
      <c r="K422" s="640"/>
      <c r="L422" s="640"/>
      <c r="M422" s="640"/>
      <c r="N422" s="421"/>
      <c r="O422" s="728"/>
      <c r="P422" s="638"/>
      <c r="Q422" s="638"/>
      <c r="R422" s="638"/>
      <c r="S422" s="638"/>
      <c r="T422" s="638"/>
      <c r="U422" s="638"/>
      <c r="V422" s="638"/>
    </row>
    <row r="423" spans="1:22" ht="15.75" customHeight="1">
      <c r="A423" s="638"/>
      <c r="B423" s="638"/>
      <c r="C423" s="638"/>
      <c r="D423" s="638"/>
      <c r="E423" s="638"/>
      <c r="F423" s="638"/>
      <c r="G423" s="639"/>
      <c r="H423" s="638"/>
      <c r="I423" s="638"/>
      <c r="J423" s="640"/>
      <c r="K423" s="640"/>
      <c r="L423" s="640"/>
      <c r="M423" s="640"/>
      <c r="N423" s="421"/>
      <c r="O423" s="728"/>
      <c r="P423" s="638"/>
      <c r="Q423" s="638"/>
      <c r="R423" s="638"/>
      <c r="S423" s="638"/>
      <c r="T423" s="638"/>
      <c r="U423" s="638"/>
      <c r="V423" s="638"/>
    </row>
    <row r="424" spans="1:22" ht="15.75" customHeight="1">
      <c r="A424" s="638"/>
      <c r="B424" s="638"/>
      <c r="C424" s="638"/>
      <c r="D424" s="638"/>
      <c r="E424" s="638"/>
      <c r="F424" s="638"/>
      <c r="G424" s="639"/>
      <c r="H424" s="638"/>
      <c r="I424" s="638"/>
      <c r="J424" s="640"/>
      <c r="K424" s="640"/>
      <c r="L424" s="640"/>
      <c r="M424" s="640"/>
      <c r="N424" s="421"/>
      <c r="O424" s="728"/>
      <c r="P424" s="638"/>
      <c r="Q424" s="638"/>
      <c r="R424" s="638"/>
      <c r="S424" s="638"/>
      <c r="T424" s="638"/>
      <c r="U424" s="638"/>
      <c r="V424" s="638"/>
    </row>
    <row r="425" spans="1:22" ht="15.75" customHeight="1">
      <c r="A425" s="638"/>
      <c r="B425" s="638"/>
      <c r="C425" s="638"/>
      <c r="D425" s="638"/>
      <c r="E425" s="638"/>
      <c r="F425" s="638"/>
      <c r="G425" s="639"/>
      <c r="H425" s="638"/>
      <c r="I425" s="638"/>
      <c r="J425" s="640"/>
      <c r="K425" s="640"/>
      <c r="L425" s="640"/>
      <c r="M425" s="640"/>
      <c r="N425" s="421"/>
      <c r="O425" s="728"/>
      <c r="P425" s="638"/>
      <c r="Q425" s="638"/>
      <c r="R425" s="638"/>
      <c r="S425" s="638"/>
      <c r="T425" s="638"/>
      <c r="U425" s="638"/>
      <c r="V425" s="638"/>
    </row>
    <row r="426" spans="1:22" ht="15.75" customHeight="1">
      <c r="A426" s="638"/>
      <c r="B426" s="638"/>
      <c r="C426" s="638"/>
      <c r="D426" s="638"/>
      <c r="E426" s="638"/>
      <c r="F426" s="638"/>
      <c r="G426" s="639"/>
      <c r="H426" s="638"/>
      <c r="I426" s="638"/>
      <c r="J426" s="640"/>
      <c r="K426" s="640"/>
      <c r="L426" s="640"/>
      <c r="M426" s="640"/>
      <c r="N426" s="421"/>
      <c r="O426" s="728"/>
      <c r="P426" s="638"/>
      <c r="Q426" s="638"/>
      <c r="R426" s="638"/>
      <c r="S426" s="638"/>
      <c r="T426" s="638"/>
      <c r="U426" s="638"/>
      <c r="V426" s="638"/>
    </row>
    <row r="427" spans="1:22" ht="15.75" customHeight="1">
      <c r="A427" s="638"/>
      <c r="B427" s="638"/>
      <c r="C427" s="638"/>
      <c r="D427" s="638"/>
      <c r="E427" s="638"/>
      <c r="F427" s="638"/>
      <c r="G427" s="639"/>
      <c r="H427" s="638"/>
      <c r="I427" s="638"/>
      <c r="J427" s="640"/>
      <c r="K427" s="640"/>
      <c r="L427" s="640"/>
      <c r="M427" s="640"/>
      <c r="N427" s="421"/>
      <c r="O427" s="728"/>
      <c r="P427" s="638"/>
      <c r="Q427" s="638"/>
      <c r="R427" s="638"/>
      <c r="S427" s="638"/>
      <c r="T427" s="638"/>
      <c r="U427" s="638"/>
      <c r="V427" s="638"/>
    </row>
    <row r="428" spans="1:22" ht="15.75" customHeight="1">
      <c r="A428" s="638"/>
      <c r="B428" s="638"/>
      <c r="C428" s="638"/>
      <c r="D428" s="638"/>
      <c r="E428" s="638"/>
      <c r="F428" s="638"/>
      <c r="G428" s="639"/>
      <c r="H428" s="638"/>
      <c r="I428" s="638"/>
      <c r="J428" s="640"/>
      <c r="K428" s="640"/>
      <c r="L428" s="640"/>
      <c r="M428" s="640"/>
      <c r="N428" s="421"/>
      <c r="O428" s="728"/>
      <c r="P428" s="638"/>
      <c r="Q428" s="638"/>
      <c r="R428" s="638"/>
      <c r="S428" s="638"/>
      <c r="T428" s="638"/>
      <c r="U428" s="638"/>
      <c r="V428" s="638"/>
    </row>
    <row r="429" spans="1:22" ht="15.75" customHeight="1">
      <c r="A429" s="638"/>
      <c r="B429" s="638"/>
      <c r="C429" s="638"/>
      <c r="D429" s="638"/>
      <c r="E429" s="638"/>
      <c r="F429" s="638"/>
      <c r="G429" s="639"/>
      <c r="H429" s="638"/>
      <c r="I429" s="638"/>
      <c r="J429" s="640"/>
      <c r="K429" s="640"/>
      <c r="L429" s="640"/>
      <c r="M429" s="640"/>
      <c r="N429" s="421"/>
      <c r="O429" s="728"/>
      <c r="P429" s="638"/>
      <c r="Q429" s="638"/>
      <c r="R429" s="638"/>
      <c r="S429" s="638"/>
      <c r="T429" s="638"/>
      <c r="U429" s="638"/>
      <c r="V429" s="638"/>
    </row>
    <row r="430" spans="1:22" ht="15.75" customHeight="1">
      <c r="A430" s="638"/>
      <c r="B430" s="638"/>
      <c r="C430" s="638"/>
      <c r="D430" s="638"/>
      <c r="E430" s="638"/>
      <c r="F430" s="638"/>
      <c r="G430" s="639"/>
      <c r="H430" s="638"/>
      <c r="I430" s="638"/>
      <c r="J430" s="640"/>
      <c r="K430" s="640"/>
      <c r="L430" s="640"/>
      <c r="M430" s="640"/>
      <c r="N430" s="421"/>
      <c r="O430" s="728"/>
      <c r="P430" s="638"/>
      <c r="Q430" s="638"/>
      <c r="R430" s="638"/>
      <c r="S430" s="638"/>
      <c r="T430" s="638"/>
      <c r="U430" s="638"/>
      <c r="V430" s="638"/>
    </row>
    <row r="431" spans="1:22" ht="15.75" customHeight="1">
      <c r="A431" s="638"/>
      <c r="B431" s="638"/>
      <c r="C431" s="638"/>
      <c r="D431" s="638"/>
      <c r="E431" s="638"/>
      <c r="F431" s="638"/>
      <c r="G431" s="639"/>
      <c r="H431" s="638"/>
      <c r="I431" s="638"/>
      <c r="J431" s="640"/>
      <c r="K431" s="640"/>
      <c r="L431" s="640"/>
      <c r="M431" s="640"/>
      <c r="N431" s="421"/>
      <c r="O431" s="728"/>
      <c r="P431" s="638"/>
      <c r="Q431" s="638"/>
      <c r="R431" s="638"/>
      <c r="S431" s="638"/>
      <c r="T431" s="638"/>
      <c r="U431" s="638"/>
      <c r="V431" s="638"/>
    </row>
    <row r="432" spans="1:22" ht="15.75" customHeight="1">
      <c r="A432" s="638"/>
      <c r="B432" s="638"/>
      <c r="C432" s="638"/>
      <c r="D432" s="638"/>
      <c r="E432" s="638"/>
      <c r="F432" s="638"/>
      <c r="G432" s="639"/>
      <c r="H432" s="638"/>
      <c r="I432" s="638"/>
      <c r="J432" s="640"/>
      <c r="K432" s="640"/>
      <c r="L432" s="640"/>
      <c r="M432" s="640"/>
      <c r="N432" s="421"/>
      <c r="O432" s="728"/>
      <c r="P432" s="638"/>
      <c r="Q432" s="638"/>
      <c r="R432" s="638"/>
      <c r="S432" s="638"/>
      <c r="T432" s="638"/>
      <c r="U432" s="638"/>
      <c r="V432" s="638"/>
    </row>
    <row r="433" spans="1:22" ht="15.75" customHeight="1">
      <c r="A433" s="638"/>
      <c r="B433" s="638"/>
      <c r="C433" s="638"/>
      <c r="D433" s="638"/>
      <c r="E433" s="638"/>
      <c r="F433" s="638"/>
      <c r="G433" s="639"/>
      <c r="H433" s="638"/>
      <c r="I433" s="638"/>
      <c r="J433" s="640"/>
      <c r="K433" s="640"/>
      <c r="L433" s="640"/>
      <c r="M433" s="640"/>
      <c r="N433" s="421"/>
      <c r="O433" s="728"/>
      <c r="P433" s="638"/>
      <c r="Q433" s="638"/>
      <c r="R433" s="638"/>
      <c r="S433" s="638"/>
      <c r="T433" s="638"/>
      <c r="U433" s="638"/>
      <c r="V433" s="638"/>
    </row>
    <row r="434" spans="1:22" ht="15.75" customHeight="1">
      <c r="A434" s="638"/>
      <c r="B434" s="638"/>
      <c r="C434" s="638"/>
      <c r="D434" s="638"/>
      <c r="E434" s="638"/>
      <c r="F434" s="638"/>
      <c r="G434" s="639"/>
      <c r="H434" s="638"/>
      <c r="I434" s="638"/>
      <c r="J434" s="640"/>
      <c r="K434" s="640"/>
      <c r="L434" s="640"/>
      <c r="M434" s="640"/>
      <c r="N434" s="421"/>
      <c r="O434" s="728"/>
      <c r="P434" s="638"/>
      <c r="Q434" s="638"/>
      <c r="R434" s="638"/>
      <c r="S434" s="638"/>
      <c r="T434" s="638"/>
      <c r="U434" s="638"/>
      <c r="V434" s="638"/>
    </row>
    <row r="435" spans="1:22" ht="15.75" customHeight="1">
      <c r="A435" s="638"/>
      <c r="B435" s="638"/>
      <c r="C435" s="638"/>
      <c r="D435" s="638"/>
      <c r="E435" s="638"/>
      <c r="F435" s="638"/>
      <c r="G435" s="639"/>
      <c r="H435" s="638"/>
      <c r="I435" s="638"/>
      <c r="J435" s="640"/>
      <c r="K435" s="640"/>
      <c r="L435" s="640"/>
      <c r="M435" s="640"/>
      <c r="N435" s="421"/>
      <c r="O435" s="728"/>
      <c r="P435" s="638"/>
      <c r="Q435" s="638"/>
      <c r="R435" s="638"/>
      <c r="S435" s="638"/>
      <c r="T435" s="638"/>
      <c r="U435" s="638"/>
      <c r="V435" s="638"/>
    </row>
    <row r="436" spans="1:22" ht="15.75" customHeight="1">
      <c r="A436" s="638"/>
      <c r="B436" s="638"/>
      <c r="C436" s="638"/>
      <c r="D436" s="638"/>
      <c r="E436" s="638"/>
      <c r="F436" s="638"/>
      <c r="G436" s="639"/>
      <c r="H436" s="638"/>
      <c r="I436" s="638"/>
      <c r="J436" s="640"/>
      <c r="K436" s="640"/>
      <c r="L436" s="640"/>
      <c r="M436" s="640"/>
      <c r="N436" s="421"/>
      <c r="O436" s="728"/>
      <c r="P436" s="638"/>
      <c r="Q436" s="638"/>
      <c r="R436" s="638"/>
      <c r="S436" s="638"/>
      <c r="T436" s="638"/>
      <c r="U436" s="638"/>
      <c r="V436" s="638"/>
    </row>
    <row r="437" spans="1:22" ht="15.75" customHeight="1">
      <c r="A437" s="638"/>
      <c r="B437" s="638"/>
      <c r="C437" s="638"/>
      <c r="D437" s="638"/>
      <c r="E437" s="638"/>
      <c r="F437" s="638"/>
      <c r="G437" s="639"/>
      <c r="H437" s="638"/>
      <c r="I437" s="638"/>
      <c r="J437" s="640"/>
      <c r="K437" s="640"/>
      <c r="L437" s="640"/>
      <c r="M437" s="640"/>
      <c r="N437" s="421"/>
      <c r="O437" s="728"/>
      <c r="P437" s="638"/>
      <c r="Q437" s="638"/>
      <c r="R437" s="638"/>
      <c r="S437" s="638"/>
      <c r="T437" s="638"/>
      <c r="U437" s="638"/>
      <c r="V437" s="638"/>
    </row>
    <row r="438" spans="1:22" ht="15.75" customHeight="1">
      <c r="A438" s="638"/>
      <c r="B438" s="638"/>
      <c r="C438" s="638"/>
      <c r="D438" s="638"/>
      <c r="E438" s="638"/>
      <c r="F438" s="638"/>
      <c r="G438" s="639"/>
      <c r="H438" s="638"/>
      <c r="I438" s="638"/>
      <c r="J438" s="640"/>
      <c r="K438" s="640"/>
      <c r="L438" s="640"/>
      <c r="M438" s="640"/>
      <c r="N438" s="421"/>
      <c r="O438" s="728"/>
      <c r="P438" s="638"/>
      <c r="Q438" s="638"/>
      <c r="R438" s="638"/>
      <c r="S438" s="638"/>
      <c r="T438" s="638"/>
      <c r="U438" s="638"/>
      <c r="V438" s="638"/>
    </row>
    <row r="439" spans="1:22" ht="15.75" customHeight="1">
      <c r="A439" s="638"/>
      <c r="B439" s="638"/>
      <c r="C439" s="638"/>
      <c r="D439" s="638"/>
      <c r="E439" s="638"/>
      <c r="F439" s="638"/>
      <c r="G439" s="639"/>
      <c r="H439" s="638"/>
      <c r="I439" s="638"/>
      <c r="J439" s="640"/>
      <c r="K439" s="640"/>
      <c r="L439" s="640"/>
      <c r="M439" s="640"/>
      <c r="N439" s="421"/>
      <c r="O439" s="728"/>
      <c r="P439" s="638"/>
      <c r="Q439" s="638"/>
      <c r="R439" s="638"/>
      <c r="S439" s="638"/>
      <c r="T439" s="638"/>
      <c r="U439" s="638"/>
      <c r="V439" s="638"/>
    </row>
    <row r="440" spans="1:22" ht="15.75" customHeight="1">
      <c r="A440" s="638"/>
      <c r="B440" s="638"/>
      <c r="C440" s="638"/>
      <c r="D440" s="638"/>
      <c r="E440" s="638"/>
      <c r="F440" s="638"/>
      <c r="G440" s="639"/>
      <c r="H440" s="638"/>
      <c r="I440" s="638"/>
      <c r="J440" s="640"/>
      <c r="K440" s="640"/>
      <c r="L440" s="640"/>
      <c r="M440" s="640"/>
      <c r="N440" s="421"/>
      <c r="O440" s="728"/>
      <c r="P440" s="638"/>
      <c r="Q440" s="638"/>
      <c r="R440" s="638"/>
      <c r="S440" s="638"/>
      <c r="T440" s="638"/>
      <c r="U440" s="638"/>
      <c r="V440" s="638"/>
    </row>
    <row r="441" spans="1:22" ht="15.75" customHeight="1">
      <c r="A441" s="638"/>
      <c r="B441" s="638"/>
      <c r="C441" s="638"/>
      <c r="D441" s="638"/>
      <c r="E441" s="638"/>
      <c r="F441" s="638"/>
      <c r="G441" s="639"/>
      <c r="H441" s="638"/>
      <c r="I441" s="638"/>
      <c r="J441" s="640"/>
      <c r="K441" s="640"/>
      <c r="L441" s="640"/>
      <c r="M441" s="640"/>
      <c r="N441" s="421"/>
      <c r="O441" s="728"/>
      <c r="P441" s="638"/>
      <c r="Q441" s="638"/>
      <c r="R441" s="638"/>
      <c r="S441" s="638"/>
      <c r="T441" s="638"/>
      <c r="U441" s="638"/>
      <c r="V441" s="638"/>
    </row>
    <row r="442" spans="1:22" ht="15.75" customHeight="1">
      <c r="A442" s="638"/>
      <c r="B442" s="638"/>
      <c r="C442" s="638"/>
      <c r="D442" s="638"/>
      <c r="E442" s="638"/>
      <c r="F442" s="638"/>
      <c r="G442" s="639"/>
      <c r="H442" s="638"/>
      <c r="I442" s="638"/>
      <c r="J442" s="640"/>
      <c r="K442" s="640"/>
      <c r="L442" s="640"/>
      <c r="M442" s="640"/>
      <c r="N442" s="421"/>
      <c r="O442" s="728"/>
      <c r="P442" s="638"/>
      <c r="Q442" s="638"/>
      <c r="R442" s="638"/>
      <c r="S442" s="638"/>
      <c r="T442" s="638"/>
      <c r="U442" s="638"/>
      <c r="V442" s="638"/>
    </row>
    <row r="443" spans="1:22" ht="15.75" customHeight="1">
      <c r="A443" s="638"/>
      <c r="B443" s="638"/>
      <c r="C443" s="638"/>
      <c r="D443" s="638"/>
      <c r="E443" s="638"/>
      <c r="F443" s="638"/>
      <c r="G443" s="639"/>
      <c r="H443" s="638"/>
      <c r="I443" s="638"/>
      <c r="J443" s="640"/>
      <c r="K443" s="640"/>
      <c r="L443" s="640"/>
      <c r="M443" s="640"/>
      <c r="N443" s="421"/>
      <c r="O443" s="728"/>
      <c r="P443" s="638"/>
      <c r="Q443" s="638"/>
      <c r="R443" s="638"/>
      <c r="S443" s="638"/>
      <c r="T443" s="638"/>
      <c r="U443" s="638"/>
      <c r="V443" s="638"/>
    </row>
    <row r="444" spans="1:22" ht="15.75" customHeight="1">
      <c r="A444" s="638"/>
      <c r="B444" s="638"/>
      <c r="C444" s="638"/>
      <c r="D444" s="638"/>
      <c r="E444" s="638"/>
      <c r="F444" s="638"/>
      <c r="G444" s="639"/>
      <c r="H444" s="638"/>
      <c r="I444" s="638"/>
      <c r="J444" s="640"/>
      <c r="K444" s="640"/>
      <c r="L444" s="640"/>
      <c r="M444" s="640"/>
      <c r="N444" s="421"/>
      <c r="O444" s="728"/>
      <c r="P444" s="638"/>
      <c r="Q444" s="638"/>
      <c r="R444" s="638"/>
      <c r="S444" s="638"/>
      <c r="T444" s="638"/>
      <c r="U444" s="638"/>
      <c r="V444" s="638"/>
    </row>
    <row r="445" spans="1:22" ht="15.75" customHeight="1">
      <c r="A445" s="638"/>
      <c r="B445" s="638"/>
      <c r="C445" s="638"/>
      <c r="D445" s="638"/>
      <c r="E445" s="638"/>
      <c r="F445" s="638"/>
      <c r="G445" s="639"/>
      <c r="H445" s="638"/>
      <c r="I445" s="638"/>
      <c r="J445" s="640"/>
      <c r="K445" s="640"/>
      <c r="L445" s="640"/>
      <c r="M445" s="640"/>
      <c r="N445" s="421"/>
      <c r="O445" s="728"/>
      <c r="P445" s="638"/>
      <c r="Q445" s="638"/>
      <c r="R445" s="638"/>
      <c r="S445" s="638"/>
      <c r="T445" s="638"/>
      <c r="U445" s="638"/>
      <c r="V445" s="638"/>
    </row>
    <row r="446" spans="1:22" ht="15.75" customHeight="1">
      <c r="A446" s="638"/>
      <c r="B446" s="638"/>
      <c r="C446" s="638"/>
      <c r="D446" s="638"/>
      <c r="E446" s="638"/>
      <c r="F446" s="638"/>
      <c r="G446" s="639"/>
      <c r="H446" s="638"/>
      <c r="I446" s="638"/>
      <c r="J446" s="640"/>
      <c r="K446" s="640"/>
      <c r="L446" s="640"/>
      <c r="M446" s="640"/>
      <c r="N446" s="421"/>
      <c r="O446" s="728"/>
      <c r="P446" s="638"/>
      <c r="Q446" s="638"/>
      <c r="R446" s="638"/>
      <c r="S446" s="638"/>
      <c r="T446" s="638"/>
      <c r="U446" s="638"/>
      <c r="V446" s="638"/>
    </row>
    <row r="447" spans="1:22" ht="15.75" customHeight="1">
      <c r="A447" s="638"/>
      <c r="B447" s="638"/>
      <c r="C447" s="638"/>
      <c r="D447" s="638"/>
      <c r="E447" s="638"/>
      <c r="F447" s="638"/>
      <c r="G447" s="639"/>
      <c r="H447" s="638"/>
      <c r="I447" s="638"/>
      <c r="J447" s="640"/>
      <c r="K447" s="640"/>
      <c r="L447" s="640"/>
      <c r="M447" s="640"/>
      <c r="N447" s="421"/>
      <c r="O447" s="728"/>
      <c r="P447" s="638"/>
      <c r="Q447" s="638"/>
      <c r="R447" s="638"/>
      <c r="S447" s="638"/>
      <c r="T447" s="638"/>
      <c r="U447" s="638"/>
      <c r="V447" s="638"/>
    </row>
    <row r="448" spans="1:22" ht="15.75" customHeight="1">
      <c r="A448" s="638"/>
      <c r="B448" s="638"/>
      <c r="C448" s="638"/>
      <c r="D448" s="638"/>
      <c r="E448" s="638"/>
      <c r="F448" s="638"/>
      <c r="G448" s="639"/>
      <c r="H448" s="638"/>
      <c r="I448" s="638"/>
      <c r="J448" s="640"/>
      <c r="K448" s="640"/>
      <c r="L448" s="640"/>
      <c r="M448" s="640"/>
      <c r="N448" s="421"/>
      <c r="O448" s="728"/>
      <c r="P448" s="638"/>
      <c r="Q448" s="638"/>
      <c r="R448" s="638"/>
      <c r="S448" s="638"/>
      <c r="T448" s="638"/>
      <c r="U448" s="638"/>
      <c r="V448" s="638"/>
    </row>
    <row r="449" spans="1:22" ht="15.75" customHeight="1">
      <c r="A449" s="638"/>
      <c r="B449" s="638"/>
      <c r="C449" s="638"/>
      <c r="D449" s="638"/>
      <c r="E449" s="638"/>
      <c r="F449" s="638"/>
      <c r="G449" s="639"/>
      <c r="H449" s="638"/>
      <c r="I449" s="638"/>
      <c r="J449" s="640"/>
      <c r="K449" s="640"/>
      <c r="L449" s="640"/>
      <c r="M449" s="640"/>
      <c r="N449" s="421"/>
      <c r="O449" s="728"/>
      <c r="P449" s="638"/>
      <c r="Q449" s="638"/>
      <c r="R449" s="638"/>
      <c r="S449" s="638"/>
      <c r="T449" s="638"/>
      <c r="U449" s="638"/>
      <c r="V449" s="638"/>
    </row>
    <row r="450" spans="1:22" ht="15.75" customHeight="1">
      <c r="A450" s="638"/>
      <c r="B450" s="638"/>
      <c r="C450" s="638"/>
      <c r="D450" s="638"/>
      <c r="E450" s="638"/>
      <c r="F450" s="638"/>
      <c r="G450" s="639"/>
      <c r="H450" s="638"/>
      <c r="I450" s="638"/>
      <c r="J450" s="640"/>
      <c r="K450" s="640"/>
      <c r="L450" s="640"/>
      <c r="M450" s="640"/>
      <c r="N450" s="421"/>
      <c r="O450" s="728"/>
      <c r="P450" s="638"/>
      <c r="Q450" s="638"/>
      <c r="R450" s="638"/>
      <c r="S450" s="638"/>
      <c r="T450" s="638"/>
      <c r="U450" s="638"/>
      <c r="V450" s="638"/>
    </row>
    <row r="451" spans="1:22" ht="15.75" customHeight="1">
      <c r="A451" s="638"/>
      <c r="B451" s="638"/>
      <c r="C451" s="638"/>
      <c r="D451" s="638"/>
      <c r="E451" s="638"/>
      <c r="F451" s="638"/>
      <c r="G451" s="639"/>
      <c r="H451" s="638"/>
      <c r="I451" s="638"/>
      <c r="J451" s="640"/>
      <c r="K451" s="640"/>
      <c r="L451" s="640"/>
      <c r="M451" s="640"/>
      <c r="N451" s="421"/>
      <c r="O451" s="728"/>
      <c r="P451" s="638"/>
      <c r="Q451" s="638"/>
      <c r="R451" s="638"/>
      <c r="S451" s="638"/>
      <c r="T451" s="638"/>
      <c r="U451" s="638"/>
      <c r="V451" s="638"/>
    </row>
    <row r="452" spans="1:22" ht="15.75" customHeight="1">
      <c r="A452" s="638"/>
      <c r="B452" s="638"/>
      <c r="C452" s="638"/>
      <c r="D452" s="638"/>
      <c r="E452" s="638"/>
      <c r="F452" s="638"/>
      <c r="G452" s="639"/>
      <c r="H452" s="638"/>
      <c r="I452" s="638"/>
      <c r="J452" s="640"/>
      <c r="K452" s="640"/>
      <c r="L452" s="640"/>
      <c r="M452" s="640"/>
      <c r="N452" s="421"/>
      <c r="O452" s="728"/>
      <c r="P452" s="638"/>
      <c r="Q452" s="638"/>
      <c r="R452" s="638"/>
      <c r="S452" s="638"/>
      <c r="T452" s="638"/>
      <c r="U452" s="638"/>
      <c r="V452" s="638"/>
    </row>
    <row r="453" spans="1:22" ht="15.75" customHeight="1">
      <c r="A453" s="638"/>
      <c r="B453" s="638"/>
      <c r="C453" s="638"/>
      <c r="D453" s="638"/>
      <c r="E453" s="638"/>
      <c r="F453" s="638"/>
      <c r="G453" s="639"/>
      <c r="H453" s="638"/>
      <c r="I453" s="638"/>
      <c r="J453" s="640"/>
      <c r="K453" s="640"/>
      <c r="L453" s="640"/>
      <c r="M453" s="640"/>
      <c r="N453" s="421"/>
      <c r="O453" s="728"/>
      <c r="P453" s="638"/>
      <c r="Q453" s="638"/>
      <c r="R453" s="638"/>
      <c r="S453" s="638"/>
      <c r="T453" s="638"/>
      <c r="U453" s="638"/>
      <c r="V453" s="638"/>
    </row>
    <row r="454" spans="1:22" ht="15.75" customHeight="1">
      <c r="A454" s="638"/>
      <c r="B454" s="638"/>
      <c r="C454" s="638"/>
      <c r="D454" s="638"/>
      <c r="E454" s="638"/>
      <c r="F454" s="638"/>
      <c r="G454" s="639"/>
      <c r="H454" s="638"/>
      <c r="I454" s="638"/>
      <c r="J454" s="640"/>
      <c r="K454" s="640"/>
      <c r="L454" s="640"/>
      <c r="M454" s="640"/>
      <c r="N454" s="421"/>
      <c r="O454" s="728"/>
      <c r="P454" s="638"/>
      <c r="Q454" s="638"/>
      <c r="R454" s="638"/>
      <c r="S454" s="638"/>
      <c r="T454" s="638"/>
      <c r="U454" s="638"/>
      <c r="V454" s="638"/>
    </row>
    <row r="455" spans="1:22" ht="15.75" customHeight="1">
      <c r="A455" s="638"/>
      <c r="B455" s="638"/>
      <c r="C455" s="638"/>
      <c r="D455" s="638"/>
      <c r="E455" s="638"/>
      <c r="F455" s="638"/>
      <c r="G455" s="639"/>
      <c r="H455" s="638"/>
      <c r="I455" s="638"/>
      <c r="J455" s="640"/>
      <c r="K455" s="640"/>
      <c r="L455" s="640"/>
      <c r="M455" s="640"/>
      <c r="N455" s="421"/>
      <c r="O455" s="728"/>
      <c r="P455" s="638"/>
      <c r="Q455" s="638"/>
      <c r="R455" s="638"/>
      <c r="S455" s="638"/>
      <c r="T455" s="638"/>
      <c r="U455" s="638"/>
      <c r="V455" s="638"/>
    </row>
    <row r="456" spans="1:22" ht="15.75" customHeight="1">
      <c r="A456" s="638"/>
      <c r="B456" s="638"/>
      <c r="C456" s="638"/>
      <c r="D456" s="638"/>
      <c r="E456" s="638"/>
      <c r="F456" s="638"/>
      <c r="G456" s="639"/>
      <c r="H456" s="638"/>
      <c r="I456" s="638"/>
      <c r="J456" s="640"/>
      <c r="K456" s="640"/>
      <c r="L456" s="640"/>
      <c r="M456" s="640"/>
      <c r="N456" s="421"/>
      <c r="O456" s="728"/>
      <c r="P456" s="638"/>
      <c r="Q456" s="638"/>
      <c r="R456" s="638"/>
      <c r="S456" s="638"/>
      <c r="T456" s="638"/>
      <c r="U456" s="638"/>
      <c r="V456" s="638"/>
    </row>
    <row r="457" spans="1:22" ht="15.75" customHeight="1">
      <c r="A457" s="638"/>
      <c r="B457" s="638"/>
      <c r="C457" s="638"/>
      <c r="D457" s="638"/>
      <c r="E457" s="638"/>
      <c r="F457" s="638"/>
      <c r="G457" s="639"/>
      <c r="H457" s="638"/>
      <c r="I457" s="638"/>
      <c r="J457" s="640"/>
      <c r="K457" s="640"/>
      <c r="L457" s="640"/>
      <c r="M457" s="640"/>
      <c r="N457" s="421"/>
      <c r="O457" s="728"/>
      <c r="P457" s="638"/>
      <c r="Q457" s="638"/>
      <c r="R457" s="638"/>
      <c r="S457" s="638"/>
      <c r="T457" s="638"/>
      <c r="U457" s="638"/>
      <c r="V457" s="638"/>
    </row>
    <row r="458" spans="1:22" ht="15.75" customHeight="1">
      <c r="A458" s="638"/>
      <c r="B458" s="638"/>
      <c r="C458" s="638"/>
      <c r="D458" s="638"/>
      <c r="E458" s="638"/>
      <c r="F458" s="638"/>
      <c r="G458" s="639"/>
      <c r="H458" s="638"/>
      <c r="I458" s="638"/>
      <c r="J458" s="640"/>
      <c r="K458" s="640"/>
      <c r="L458" s="640"/>
      <c r="M458" s="640"/>
      <c r="N458" s="421"/>
      <c r="O458" s="728"/>
      <c r="P458" s="638"/>
      <c r="Q458" s="638"/>
      <c r="R458" s="638"/>
      <c r="S458" s="638"/>
      <c r="T458" s="638"/>
      <c r="U458" s="638"/>
      <c r="V458" s="638"/>
    </row>
    <row r="459" spans="1:22" ht="15.75" customHeight="1">
      <c r="A459" s="638"/>
      <c r="B459" s="638"/>
      <c r="C459" s="638"/>
      <c r="D459" s="638"/>
      <c r="E459" s="638"/>
      <c r="F459" s="638"/>
      <c r="G459" s="639"/>
      <c r="H459" s="638"/>
      <c r="I459" s="638"/>
      <c r="J459" s="640"/>
      <c r="K459" s="640"/>
      <c r="L459" s="640"/>
      <c r="M459" s="640"/>
      <c r="N459" s="421"/>
      <c r="O459" s="728"/>
      <c r="P459" s="638"/>
      <c r="Q459" s="638"/>
      <c r="R459" s="638"/>
      <c r="S459" s="638"/>
      <c r="T459" s="638"/>
      <c r="U459" s="638"/>
      <c r="V459" s="638"/>
    </row>
    <row r="460" spans="1:22" ht="15.75" customHeight="1">
      <c r="A460" s="638"/>
      <c r="B460" s="638"/>
      <c r="C460" s="638"/>
      <c r="D460" s="638"/>
      <c r="E460" s="638"/>
      <c r="F460" s="638"/>
      <c r="G460" s="639"/>
      <c r="H460" s="638"/>
      <c r="I460" s="638"/>
      <c r="J460" s="640"/>
      <c r="K460" s="640"/>
      <c r="L460" s="640"/>
      <c r="M460" s="640"/>
      <c r="N460" s="421"/>
      <c r="O460" s="728"/>
      <c r="P460" s="638"/>
      <c r="Q460" s="638"/>
      <c r="R460" s="638"/>
      <c r="S460" s="638"/>
      <c r="T460" s="638"/>
      <c r="U460" s="638"/>
      <c r="V460" s="638"/>
    </row>
    <row r="461" spans="1:22" ht="15.75" customHeight="1">
      <c r="A461" s="638"/>
      <c r="B461" s="638"/>
      <c r="C461" s="638"/>
      <c r="D461" s="638"/>
      <c r="E461" s="638"/>
      <c r="F461" s="638"/>
      <c r="G461" s="639"/>
      <c r="H461" s="638"/>
      <c r="I461" s="638"/>
      <c r="J461" s="640"/>
      <c r="K461" s="640"/>
      <c r="L461" s="640"/>
      <c r="M461" s="640"/>
      <c r="N461" s="421"/>
      <c r="O461" s="728"/>
      <c r="P461" s="638"/>
      <c r="Q461" s="638"/>
      <c r="R461" s="638"/>
      <c r="S461" s="638"/>
      <c r="T461" s="638"/>
      <c r="U461" s="638"/>
      <c r="V461" s="638"/>
    </row>
    <row r="462" spans="1:22" ht="15.75" customHeight="1">
      <c r="A462" s="638"/>
      <c r="B462" s="638"/>
      <c r="C462" s="638"/>
      <c r="D462" s="638"/>
      <c r="E462" s="638"/>
      <c r="F462" s="638"/>
      <c r="G462" s="639"/>
      <c r="H462" s="638"/>
      <c r="I462" s="638"/>
      <c r="J462" s="640"/>
      <c r="K462" s="640"/>
      <c r="L462" s="640"/>
      <c r="M462" s="640"/>
      <c r="N462" s="421"/>
      <c r="O462" s="728"/>
      <c r="P462" s="638"/>
      <c r="Q462" s="638"/>
      <c r="R462" s="638"/>
      <c r="S462" s="638"/>
      <c r="T462" s="638"/>
      <c r="U462" s="638"/>
      <c r="V462" s="638"/>
    </row>
    <row r="463" spans="1:22" ht="15.75" customHeight="1">
      <c r="A463" s="638"/>
      <c r="B463" s="638"/>
      <c r="C463" s="638"/>
      <c r="D463" s="638"/>
      <c r="E463" s="638"/>
      <c r="F463" s="638"/>
      <c r="G463" s="639"/>
      <c r="H463" s="638"/>
      <c r="I463" s="638"/>
      <c r="J463" s="640"/>
      <c r="K463" s="640"/>
      <c r="L463" s="640"/>
      <c r="M463" s="640"/>
      <c r="N463" s="421"/>
      <c r="O463" s="728"/>
      <c r="P463" s="638"/>
      <c r="Q463" s="638"/>
      <c r="R463" s="638"/>
      <c r="S463" s="638"/>
      <c r="T463" s="638"/>
      <c r="U463" s="638"/>
      <c r="V463" s="638"/>
    </row>
    <row r="464" spans="1:22" ht="15.75" customHeight="1">
      <c r="A464" s="638"/>
      <c r="B464" s="638"/>
      <c r="C464" s="638"/>
      <c r="D464" s="638"/>
      <c r="E464" s="638"/>
      <c r="F464" s="638"/>
      <c r="G464" s="639"/>
      <c r="H464" s="638"/>
      <c r="I464" s="638"/>
      <c r="J464" s="640"/>
      <c r="K464" s="640"/>
      <c r="L464" s="640"/>
      <c r="M464" s="640"/>
      <c r="N464" s="421"/>
      <c r="O464" s="728"/>
      <c r="P464" s="638"/>
      <c r="Q464" s="638"/>
      <c r="R464" s="638"/>
      <c r="S464" s="638"/>
      <c r="T464" s="638"/>
      <c r="U464" s="638"/>
      <c r="V464" s="638"/>
    </row>
    <row r="465" spans="1:22" ht="15.75" customHeight="1">
      <c r="A465" s="638"/>
      <c r="B465" s="638"/>
      <c r="C465" s="638"/>
      <c r="D465" s="638"/>
      <c r="E465" s="638"/>
      <c r="F465" s="638"/>
      <c r="G465" s="639"/>
      <c r="H465" s="638"/>
      <c r="I465" s="638"/>
      <c r="J465" s="640"/>
      <c r="K465" s="640"/>
      <c r="L465" s="640"/>
      <c r="M465" s="640"/>
      <c r="N465" s="421"/>
      <c r="O465" s="728"/>
      <c r="P465" s="638"/>
      <c r="Q465" s="638"/>
      <c r="R465" s="638"/>
      <c r="S465" s="638"/>
      <c r="T465" s="638"/>
      <c r="U465" s="638"/>
      <c r="V465" s="638"/>
    </row>
    <row r="466" spans="1:22" ht="15.75" customHeight="1">
      <c r="A466" s="638"/>
      <c r="B466" s="638"/>
      <c r="C466" s="638"/>
      <c r="D466" s="638"/>
      <c r="E466" s="638"/>
      <c r="F466" s="638"/>
      <c r="G466" s="639"/>
      <c r="H466" s="638"/>
      <c r="I466" s="638"/>
      <c r="J466" s="640"/>
      <c r="K466" s="640"/>
      <c r="L466" s="640"/>
      <c r="M466" s="640"/>
      <c r="N466" s="421"/>
      <c r="O466" s="728"/>
      <c r="P466" s="638"/>
      <c r="Q466" s="638"/>
      <c r="R466" s="638"/>
      <c r="S466" s="638"/>
      <c r="T466" s="638"/>
      <c r="U466" s="638"/>
      <c r="V466" s="638"/>
    </row>
    <row r="467" spans="1:22" ht="15.75" customHeight="1">
      <c r="A467" s="638"/>
      <c r="B467" s="638"/>
      <c r="C467" s="638"/>
      <c r="D467" s="638"/>
      <c r="E467" s="638"/>
      <c r="F467" s="638"/>
      <c r="G467" s="639"/>
      <c r="H467" s="638"/>
      <c r="I467" s="638"/>
      <c r="J467" s="640"/>
      <c r="K467" s="640"/>
      <c r="L467" s="640"/>
      <c r="M467" s="640"/>
      <c r="N467" s="421"/>
      <c r="O467" s="728"/>
      <c r="P467" s="638"/>
      <c r="Q467" s="638"/>
      <c r="R467" s="638"/>
      <c r="S467" s="638"/>
      <c r="T467" s="638"/>
      <c r="U467" s="638"/>
      <c r="V467" s="638"/>
    </row>
    <row r="468" spans="1:22" ht="15.75" customHeight="1">
      <c r="A468" s="638"/>
      <c r="B468" s="638"/>
      <c r="C468" s="638"/>
      <c r="D468" s="638"/>
      <c r="E468" s="638"/>
      <c r="F468" s="638"/>
      <c r="G468" s="639"/>
      <c r="H468" s="638"/>
      <c r="I468" s="638"/>
      <c r="J468" s="640"/>
      <c r="K468" s="640"/>
      <c r="L468" s="640"/>
      <c r="M468" s="640"/>
      <c r="N468" s="421"/>
      <c r="O468" s="728"/>
      <c r="P468" s="638"/>
      <c r="Q468" s="638"/>
      <c r="R468" s="638"/>
      <c r="S468" s="638"/>
      <c r="T468" s="638"/>
      <c r="U468" s="638"/>
      <c r="V468" s="638"/>
    </row>
    <row r="469" spans="1:22" ht="15.75" customHeight="1">
      <c r="A469" s="638"/>
      <c r="B469" s="638"/>
      <c r="C469" s="638"/>
      <c r="D469" s="638"/>
      <c r="E469" s="638"/>
      <c r="F469" s="638"/>
      <c r="G469" s="639"/>
      <c r="H469" s="638"/>
      <c r="I469" s="638"/>
      <c r="J469" s="640"/>
      <c r="K469" s="640"/>
      <c r="L469" s="640"/>
      <c r="M469" s="640"/>
      <c r="N469" s="421"/>
      <c r="O469" s="728"/>
      <c r="P469" s="638"/>
      <c r="Q469" s="638"/>
      <c r="R469" s="638"/>
      <c r="S469" s="638"/>
      <c r="T469" s="638"/>
      <c r="U469" s="638"/>
      <c r="V469" s="638"/>
    </row>
    <row r="470" spans="1:22" ht="15.75" customHeight="1">
      <c r="A470" s="638"/>
      <c r="B470" s="638"/>
      <c r="C470" s="638"/>
      <c r="D470" s="638"/>
      <c r="E470" s="638"/>
      <c r="F470" s="638"/>
      <c r="G470" s="639"/>
      <c r="H470" s="638"/>
      <c r="I470" s="638"/>
      <c r="J470" s="640"/>
      <c r="K470" s="640"/>
      <c r="L470" s="640"/>
      <c r="M470" s="640"/>
      <c r="N470" s="421"/>
      <c r="O470" s="728"/>
      <c r="P470" s="638"/>
      <c r="Q470" s="638"/>
      <c r="R470" s="638"/>
      <c r="S470" s="638"/>
      <c r="T470" s="638"/>
      <c r="U470" s="638"/>
      <c r="V470" s="638"/>
    </row>
    <row r="471" spans="1:22" ht="15.75" customHeight="1">
      <c r="A471" s="638"/>
      <c r="B471" s="638"/>
      <c r="C471" s="638"/>
      <c r="D471" s="638"/>
      <c r="E471" s="638"/>
      <c r="F471" s="638"/>
      <c r="G471" s="639"/>
      <c r="H471" s="638"/>
      <c r="I471" s="638"/>
      <c r="J471" s="640"/>
      <c r="K471" s="640"/>
      <c r="L471" s="640"/>
      <c r="M471" s="640"/>
      <c r="N471" s="421"/>
      <c r="O471" s="728"/>
      <c r="P471" s="638"/>
      <c r="Q471" s="638"/>
      <c r="R471" s="638"/>
      <c r="S471" s="638"/>
      <c r="T471" s="638"/>
      <c r="U471" s="638"/>
      <c r="V471" s="638"/>
    </row>
    <row r="472" spans="1:22" ht="15.75" customHeight="1">
      <c r="A472" s="638"/>
      <c r="B472" s="638"/>
      <c r="C472" s="638"/>
      <c r="D472" s="638"/>
      <c r="E472" s="638"/>
      <c r="F472" s="638"/>
      <c r="G472" s="639"/>
      <c r="H472" s="638"/>
      <c r="I472" s="638"/>
      <c r="J472" s="640"/>
      <c r="K472" s="640"/>
      <c r="L472" s="640"/>
      <c r="M472" s="640"/>
      <c r="N472" s="421"/>
      <c r="O472" s="728"/>
      <c r="P472" s="638"/>
      <c r="Q472" s="638"/>
      <c r="R472" s="638"/>
      <c r="S472" s="638"/>
      <c r="T472" s="638"/>
      <c r="U472" s="638"/>
      <c r="V472" s="638"/>
    </row>
    <row r="473" spans="1:22" ht="15.75" customHeight="1">
      <c r="A473" s="638"/>
      <c r="B473" s="638"/>
      <c r="C473" s="638"/>
      <c r="D473" s="638"/>
      <c r="E473" s="638"/>
      <c r="F473" s="638"/>
      <c r="G473" s="639"/>
      <c r="H473" s="638"/>
      <c r="I473" s="638"/>
      <c r="J473" s="640"/>
      <c r="K473" s="640"/>
      <c r="L473" s="640"/>
      <c r="M473" s="640"/>
      <c r="N473" s="421"/>
      <c r="O473" s="728"/>
      <c r="P473" s="638"/>
      <c r="Q473" s="638"/>
      <c r="R473" s="638"/>
      <c r="S473" s="638"/>
      <c r="T473" s="638"/>
      <c r="U473" s="638"/>
      <c r="V473" s="638"/>
    </row>
    <row r="474" spans="1:22" ht="15.75" customHeight="1">
      <c r="A474" s="638"/>
      <c r="B474" s="638"/>
      <c r="C474" s="638"/>
      <c r="D474" s="638"/>
      <c r="E474" s="638"/>
      <c r="F474" s="638"/>
      <c r="G474" s="639"/>
      <c r="H474" s="638"/>
      <c r="I474" s="638"/>
      <c r="J474" s="640"/>
      <c r="K474" s="640"/>
      <c r="L474" s="640"/>
      <c r="M474" s="640"/>
      <c r="N474" s="421"/>
      <c r="O474" s="728"/>
      <c r="P474" s="638"/>
      <c r="Q474" s="638"/>
      <c r="R474" s="638"/>
      <c r="S474" s="638"/>
      <c r="T474" s="638"/>
      <c r="U474" s="638"/>
      <c r="V474" s="638"/>
    </row>
    <row r="475" spans="1:22" ht="15.75" customHeight="1">
      <c r="A475" s="638"/>
      <c r="B475" s="638"/>
      <c r="C475" s="638"/>
      <c r="D475" s="638"/>
      <c r="E475" s="638"/>
      <c r="F475" s="638"/>
      <c r="G475" s="639"/>
      <c r="H475" s="638"/>
      <c r="I475" s="638"/>
      <c r="J475" s="640"/>
      <c r="K475" s="640"/>
      <c r="L475" s="640"/>
      <c r="M475" s="640"/>
      <c r="N475" s="421"/>
      <c r="O475" s="728"/>
      <c r="P475" s="638"/>
      <c r="Q475" s="638"/>
      <c r="R475" s="638"/>
      <c r="S475" s="638"/>
      <c r="T475" s="638"/>
      <c r="U475" s="638"/>
      <c r="V475" s="638"/>
    </row>
    <row r="476" spans="1:22" ht="15.75" customHeight="1">
      <c r="A476" s="638"/>
      <c r="B476" s="638"/>
      <c r="C476" s="638"/>
      <c r="D476" s="638"/>
      <c r="E476" s="638"/>
      <c r="F476" s="638"/>
      <c r="G476" s="639"/>
      <c r="H476" s="638"/>
      <c r="I476" s="638"/>
      <c r="J476" s="640"/>
      <c r="K476" s="640"/>
      <c r="L476" s="640"/>
      <c r="M476" s="640"/>
      <c r="N476" s="421"/>
      <c r="O476" s="728"/>
      <c r="P476" s="638"/>
      <c r="Q476" s="638"/>
      <c r="R476" s="638"/>
      <c r="S476" s="638"/>
      <c r="T476" s="638"/>
      <c r="U476" s="638"/>
      <c r="V476" s="638"/>
    </row>
    <row r="477" spans="1:22" ht="15.75" customHeight="1">
      <c r="A477" s="638"/>
      <c r="B477" s="638"/>
      <c r="C477" s="638"/>
      <c r="D477" s="638"/>
      <c r="E477" s="638"/>
      <c r="F477" s="638"/>
      <c r="G477" s="639"/>
      <c r="H477" s="638"/>
      <c r="I477" s="638"/>
      <c r="J477" s="640"/>
      <c r="K477" s="640"/>
      <c r="L477" s="640"/>
      <c r="M477" s="640"/>
      <c r="N477" s="421"/>
      <c r="O477" s="728"/>
      <c r="P477" s="638"/>
      <c r="Q477" s="638"/>
      <c r="R477" s="638"/>
      <c r="S477" s="638"/>
      <c r="T477" s="638"/>
      <c r="U477" s="638"/>
      <c r="V477" s="638"/>
    </row>
    <row r="478" spans="1:22" ht="15.75" customHeight="1">
      <c r="A478" s="638"/>
      <c r="B478" s="638"/>
      <c r="C478" s="638"/>
      <c r="D478" s="638"/>
      <c r="E478" s="638"/>
      <c r="F478" s="638"/>
      <c r="G478" s="639"/>
      <c r="H478" s="638"/>
      <c r="I478" s="638"/>
      <c r="J478" s="640"/>
      <c r="K478" s="640"/>
      <c r="L478" s="640"/>
      <c r="M478" s="640"/>
      <c r="N478" s="421"/>
      <c r="O478" s="728"/>
      <c r="P478" s="638"/>
      <c r="Q478" s="638"/>
      <c r="R478" s="638"/>
      <c r="S478" s="638"/>
      <c r="T478" s="638"/>
      <c r="U478" s="638"/>
      <c r="V478" s="638"/>
    </row>
    <row r="479" spans="1:22" ht="15.75" customHeight="1">
      <c r="A479" s="638"/>
      <c r="B479" s="638"/>
      <c r="C479" s="638"/>
      <c r="D479" s="638"/>
      <c r="E479" s="638"/>
      <c r="F479" s="638"/>
      <c r="G479" s="639"/>
      <c r="H479" s="638"/>
      <c r="I479" s="638"/>
      <c r="J479" s="640"/>
      <c r="K479" s="640"/>
      <c r="L479" s="640"/>
      <c r="M479" s="640"/>
      <c r="N479" s="421"/>
      <c r="O479" s="728"/>
      <c r="P479" s="638"/>
      <c r="Q479" s="638"/>
      <c r="R479" s="638"/>
      <c r="S479" s="638"/>
      <c r="T479" s="638"/>
      <c r="U479" s="638"/>
      <c r="V479" s="638"/>
    </row>
    <row r="480" spans="1:22" ht="15.75" customHeight="1">
      <c r="A480" s="638"/>
      <c r="B480" s="638"/>
      <c r="C480" s="638"/>
      <c r="D480" s="638"/>
      <c r="E480" s="638"/>
      <c r="F480" s="638"/>
      <c r="G480" s="639"/>
      <c r="H480" s="638"/>
      <c r="I480" s="638"/>
      <c r="J480" s="640"/>
      <c r="K480" s="640"/>
      <c r="L480" s="640"/>
      <c r="M480" s="640"/>
      <c r="N480" s="421"/>
      <c r="O480" s="728"/>
      <c r="P480" s="638"/>
      <c r="Q480" s="638"/>
      <c r="R480" s="638"/>
      <c r="S480" s="638"/>
      <c r="T480" s="638"/>
      <c r="U480" s="638"/>
      <c r="V480" s="638"/>
    </row>
    <row r="481" spans="1:22" ht="15.75" customHeight="1">
      <c r="A481" s="638"/>
      <c r="B481" s="638"/>
      <c r="C481" s="638"/>
      <c r="D481" s="638"/>
      <c r="E481" s="638"/>
      <c r="F481" s="638"/>
      <c r="G481" s="639"/>
      <c r="H481" s="638"/>
      <c r="I481" s="638"/>
      <c r="J481" s="640"/>
      <c r="K481" s="640"/>
      <c r="L481" s="640"/>
      <c r="M481" s="640"/>
      <c r="N481" s="421"/>
      <c r="O481" s="728"/>
      <c r="P481" s="638"/>
      <c r="Q481" s="638"/>
      <c r="R481" s="638"/>
      <c r="S481" s="638"/>
      <c r="T481" s="638"/>
      <c r="U481" s="638"/>
      <c r="V481" s="638"/>
    </row>
    <row r="482" spans="1:22" ht="15.75" customHeight="1">
      <c r="A482" s="638"/>
      <c r="B482" s="638"/>
      <c r="C482" s="638"/>
      <c r="D482" s="638"/>
      <c r="E482" s="638"/>
      <c r="F482" s="638"/>
      <c r="G482" s="639"/>
      <c r="H482" s="638"/>
      <c r="I482" s="638"/>
      <c r="J482" s="640"/>
      <c r="K482" s="640"/>
      <c r="L482" s="640"/>
      <c r="M482" s="640"/>
      <c r="N482" s="421"/>
      <c r="O482" s="728"/>
      <c r="P482" s="638"/>
      <c r="Q482" s="638"/>
      <c r="R482" s="638"/>
      <c r="S482" s="638"/>
      <c r="T482" s="638"/>
      <c r="U482" s="638"/>
      <c r="V482" s="638"/>
    </row>
    <row r="483" spans="1:22" ht="15.75" customHeight="1">
      <c r="A483" s="638"/>
      <c r="B483" s="638"/>
      <c r="C483" s="638"/>
      <c r="D483" s="638"/>
      <c r="E483" s="638"/>
      <c r="F483" s="638"/>
      <c r="G483" s="639"/>
      <c r="H483" s="638"/>
      <c r="I483" s="638"/>
      <c r="J483" s="640"/>
      <c r="K483" s="640"/>
      <c r="L483" s="640"/>
      <c r="M483" s="640"/>
      <c r="N483" s="421"/>
      <c r="O483" s="728"/>
      <c r="P483" s="638"/>
      <c r="Q483" s="638"/>
      <c r="R483" s="638"/>
      <c r="S483" s="638"/>
      <c r="T483" s="638"/>
      <c r="U483" s="638"/>
      <c r="V483" s="638"/>
    </row>
    <row r="484" spans="1:22" ht="15.75" customHeight="1">
      <c r="A484" s="638"/>
      <c r="B484" s="638"/>
      <c r="C484" s="638"/>
      <c r="D484" s="638"/>
      <c r="E484" s="638"/>
      <c r="F484" s="638"/>
      <c r="G484" s="639"/>
      <c r="H484" s="638"/>
      <c r="I484" s="638"/>
      <c r="J484" s="640"/>
      <c r="K484" s="640"/>
      <c r="L484" s="640"/>
      <c r="M484" s="640"/>
      <c r="N484" s="421"/>
      <c r="O484" s="728"/>
      <c r="P484" s="638"/>
      <c r="Q484" s="638"/>
      <c r="R484" s="638"/>
      <c r="S484" s="638"/>
      <c r="T484" s="638"/>
      <c r="U484" s="638"/>
      <c r="V484" s="638"/>
    </row>
    <row r="485" spans="1:22" ht="15.75" customHeight="1">
      <c r="A485" s="638"/>
      <c r="B485" s="638"/>
      <c r="C485" s="638"/>
      <c r="D485" s="638"/>
      <c r="E485" s="638"/>
      <c r="F485" s="638"/>
      <c r="G485" s="639"/>
      <c r="H485" s="638"/>
      <c r="I485" s="638"/>
      <c r="J485" s="640"/>
      <c r="K485" s="640"/>
      <c r="L485" s="640"/>
      <c r="M485" s="640"/>
      <c r="N485" s="421"/>
      <c r="O485" s="728"/>
      <c r="P485" s="638"/>
      <c r="Q485" s="638"/>
      <c r="R485" s="638"/>
      <c r="S485" s="638"/>
      <c r="T485" s="638"/>
      <c r="U485" s="638"/>
      <c r="V485" s="638"/>
    </row>
    <row r="486" spans="1:22" ht="15.75" customHeight="1">
      <c r="A486" s="638"/>
      <c r="B486" s="638"/>
      <c r="C486" s="638"/>
      <c r="D486" s="638"/>
      <c r="E486" s="638"/>
      <c r="F486" s="638"/>
      <c r="G486" s="639"/>
      <c r="H486" s="638"/>
      <c r="I486" s="638"/>
      <c r="J486" s="640"/>
      <c r="K486" s="640"/>
      <c r="L486" s="640"/>
      <c r="M486" s="640"/>
      <c r="N486" s="421"/>
      <c r="O486" s="728"/>
      <c r="P486" s="638"/>
      <c r="Q486" s="638"/>
      <c r="R486" s="638"/>
      <c r="S486" s="638"/>
      <c r="T486" s="638"/>
      <c r="U486" s="638"/>
      <c r="V486" s="638"/>
    </row>
    <row r="487" spans="1:22" ht="15.75" customHeight="1">
      <c r="A487" s="638"/>
      <c r="B487" s="638"/>
      <c r="C487" s="638"/>
      <c r="D487" s="638"/>
      <c r="E487" s="638"/>
      <c r="F487" s="638"/>
      <c r="G487" s="639"/>
      <c r="H487" s="638"/>
      <c r="I487" s="638"/>
      <c r="J487" s="640"/>
      <c r="K487" s="640"/>
      <c r="L487" s="640"/>
      <c r="M487" s="640"/>
      <c r="N487" s="421"/>
      <c r="O487" s="728"/>
      <c r="P487" s="638"/>
      <c r="Q487" s="638"/>
      <c r="R487" s="638"/>
      <c r="S487" s="638"/>
      <c r="T487" s="638"/>
      <c r="U487" s="638"/>
      <c r="V487" s="638"/>
    </row>
    <row r="488" spans="1:22" ht="15.75" customHeight="1">
      <c r="A488" s="638"/>
      <c r="B488" s="638"/>
      <c r="C488" s="638"/>
      <c r="D488" s="638"/>
      <c r="E488" s="638"/>
      <c r="F488" s="638"/>
      <c r="G488" s="639"/>
      <c r="H488" s="638"/>
      <c r="I488" s="638"/>
      <c r="J488" s="640"/>
      <c r="K488" s="640"/>
      <c r="L488" s="640"/>
      <c r="M488" s="640"/>
      <c r="N488" s="421"/>
      <c r="O488" s="728"/>
      <c r="P488" s="638"/>
      <c r="Q488" s="638"/>
      <c r="R488" s="638"/>
      <c r="S488" s="638"/>
      <c r="T488" s="638"/>
      <c r="U488" s="638"/>
      <c r="V488" s="638"/>
    </row>
    <row r="489" spans="1:22" ht="15.75" customHeight="1">
      <c r="A489" s="638"/>
      <c r="B489" s="638"/>
      <c r="C489" s="638"/>
      <c r="D489" s="638"/>
      <c r="E489" s="638"/>
      <c r="F489" s="638"/>
      <c r="G489" s="639"/>
      <c r="H489" s="638"/>
      <c r="I489" s="638"/>
      <c r="J489" s="640"/>
      <c r="K489" s="640"/>
      <c r="L489" s="640"/>
      <c r="M489" s="640"/>
      <c r="N489" s="421"/>
      <c r="O489" s="728"/>
      <c r="P489" s="638"/>
      <c r="Q489" s="638"/>
      <c r="R489" s="638"/>
      <c r="S489" s="638"/>
      <c r="T489" s="638"/>
      <c r="U489" s="638"/>
      <c r="V489" s="638"/>
    </row>
    <row r="490" spans="1:22" ht="15.75" customHeight="1">
      <c r="A490" s="638"/>
      <c r="B490" s="638"/>
      <c r="C490" s="638"/>
      <c r="D490" s="638"/>
      <c r="E490" s="638"/>
      <c r="F490" s="638"/>
      <c r="G490" s="639"/>
      <c r="H490" s="638"/>
      <c r="I490" s="638"/>
      <c r="J490" s="640"/>
      <c r="K490" s="640"/>
      <c r="L490" s="640"/>
      <c r="M490" s="640"/>
      <c r="N490" s="421"/>
      <c r="O490" s="728"/>
      <c r="P490" s="638"/>
      <c r="Q490" s="638"/>
      <c r="R490" s="638"/>
      <c r="S490" s="638"/>
      <c r="T490" s="638"/>
      <c r="U490" s="638"/>
      <c r="V490" s="638"/>
    </row>
    <row r="491" spans="1:22" ht="15.75" customHeight="1">
      <c r="A491" s="638"/>
      <c r="B491" s="638"/>
      <c r="C491" s="638"/>
      <c r="D491" s="638"/>
      <c r="E491" s="638"/>
      <c r="F491" s="638"/>
      <c r="G491" s="639"/>
      <c r="H491" s="638"/>
      <c r="I491" s="638"/>
      <c r="J491" s="640"/>
      <c r="K491" s="640"/>
      <c r="L491" s="640"/>
      <c r="M491" s="640"/>
      <c r="N491" s="421"/>
      <c r="O491" s="728"/>
      <c r="P491" s="638"/>
      <c r="Q491" s="638"/>
      <c r="R491" s="638"/>
      <c r="S491" s="638"/>
      <c r="T491" s="638"/>
      <c r="U491" s="638"/>
      <c r="V491" s="638"/>
    </row>
    <row r="492" spans="1:22" ht="15.75" customHeight="1">
      <c r="A492" s="638"/>
      <c r="B492" s="638"/>
      <c r="C492" s="638"/>
      <c r="D492" s="638"/>
      <c r="E492" s="638"/>
      <c r="F492" s="638"/>
      <c r="G492" s="639"/>
      <c r="H492" s="638"/>
      <c r="I492" s="638"/>
      <c r="J492" s="640"/>
      <c r="K492" s="640"/>
      <c r="L492" s="640"/>
      <c r="M492" s="640"/>
      <c r="N492" s="421"/>
      <c r="O492" s="728"/>
      <c r="P492" s="638"/>
      <c r="Q492" s="638"/>
      <c r="R492" s="638"/>
      <c r="S492" s="638"/>
      <c r="T492" s="638"/>
      <c r="U492" s="638"/>
      <c r="V492" s="638"/>
    </row>
    <row r="493" spans="1:22" ht="15.75" customHeight="1">
      <c r="A493" s="638"/>
      <c r="B493" s="638"/>
      <c r="C493" s="638"/>
      <c r="D493" s="638"/>
      <c r="E493" s="638"/>
      <c r="F493" s="638"/>
      <c r="G493" s="639"/>
      <c r="H493" s="638"/>
      <c r="I493" s="638"/>
      <c r="J493" s="640"/>
      <c r="K493" s="640"/>
      <c r="L493" s="640"/>
      <c r="M493" s="640"/>
      <c r="N493" s="421"/>
      <c r="O493" s="728"/>
      <c r="P493" s="638"/>
      <c r="Q493" s="638"/>
      <c r="R493" s="638"/>
      <c r="S493" s="638"/>
      <c r="T493" s="638"/>
      <c r="U493" s="638"/>
      <c r="V493" s="638"/>
    </row>
    <row r="494" spans="1:22" ht="15.75" customHeight="1">
      <c r="A494" s="638"/>
      <c r="B494" s="638"/>
      <c r="C494" s="638"/>
      <c r="D494" s="638"/>
      <c r="E494" s="638"/>
      <c r="F494" s="638"/>
      <c r="G494" s="639"/>
      <c r="H494" s="638"/>
      <c r="I494" s="638"/>
      <c r="J494" s="640"/>
      <c r="K494" s="640"/>
      <c r="L494" s="640"/>
      <c r="M494" s="640"/>
      <c r="N494" s="421"/>
      <c r="O494" s="728"/>
      <c r="P494" s="638"/>
      <c r="Q494" s="638"/>
      <c r="R494" s="638"/>
      <c r="S494" s="638"/>
      <c r="T494" s="638"/>
      <c r="U494" s="638"/>
      <c r="V494" s="638"/>
    </row>
    <row r="495" spans="1:22" ht="15.75" customHeight="1">
      <c r="A495" s="638"/>
      <c r="B495" s="638"/>
      <c r="C495" s="638"/>
      <c r="D495" s="638"/>
      <c r="E495" s="638"/>
      <c r="F495" s="638"/>
      <c r="G495" s="639"/>
      <c r="H495" s="638"/>
      <c r="I495" s="638"/>
      <c r="J495" s="640"/>
      <c r="K495" s="640"/>
      <c r="L495" s="640"/>
      <c r="M495" s="640"/>
      <c r="N495" s="421"/>
      <c r="O495" s="728"/>
      <c r="P495" s="638"/>
      <c r="Q495" s="638"/>
      <c r="R495" s="638"/>
      <c r="S495" s="638"/>
      <c r="T495" s="638"/>
      <c r="U495" s="638"/>
      <c r="V495" s="638"/>
    </row>
    <row r="496" spans="1:22" ht="15.75" customHeight="1">
      <c r="A496" s="638"/>
      <c r="B496" s="638"/>
      <c r="C496" s="638"/>
      <c r="D496" s="638"/>
      <c r="E496" s="638"/>
      <c r="F496" s="638"/>
      <c r="G496" s="639"/>
      <c r="H496" s="638"/>
      <c r="I496" s="638"/>
      <c r="J496" s="640"/>
      <c r="K496" s="640"/>
      <c r="L496" s="640"/>
      <c r="M496" s="640"/>
      <c r="N496" s="421"/>
      <c r="O496" s="728"/>
      <c r="P496" s="638"/>
      <c r="Q496" s="638"/>
      <c r="R496" s="638"/>
      <c r="S496" s="638"/>
      <c r="T496" s="638"/>
      <c r="U496" s="638"/>
      <c r="V496" s="638"/>
    </row>
    <row r="497" spans="1:22" ht="15.75" customHeight="1">
      <c r="A497" s="638"/>
      <c r="B497" s="638"/>
      <c r="C497" s="638"/>
      <c r="D497" s="638"/>
      <c r="E497" s="638"/>
      <c r="F497" s="638"/>
      <c r="G497" s="639"/>
      <c r="H497" s="638"/>
      <c r="I497" s="638"/>
      <c r="J497" s="640"/>
      <c r="K497" s="640"/>
      <c r="L497" s="640"/>
      <c r="M497" s="640"/>
      <c r="N497" s="421"/>
      <c r="O497" s="728"/>
      <c r="P497" s="638"/>
      <c r="Q497" s="638"/>
      <c r="R497" s="638"/>
      <c r="S497" s="638"/>
      <c r="T497" s="638"/>
      <c r="U497" s="638"/>
      <c r="V497" s="638"/>
    </row>
    <row r="498" spans="1:22" ht="15.75" customHeight="1">
      <c r="A498" s="638"/>
      <c r="B498" s="638"/>
      <c r="C498" s="638"/>
      <c r="D498" s="638"/>
      <c r="E498" s="638"/>
      <c r="F498" s="638"/>
      <c r="G498" s="639"/>
      <c r="H498" s="638"/>
      <c r="I498" s="638"/>
      <c r="J498" s="640"/>
      <c r="K498" s="640"/>
      <c r="L498" s="640"/>
      <c r="M498" s="640"/>
      <c r="N498" s="421"/>
      <c r="O498" s="728"/>
      <c r="P498" s="638"/>
      <c r="Q498" s="638"/>
      <c r="R498" s="638"/>
      <c r="S498" s="638"/>
      <c r="T498" s="638"/>
      <c r="U498" s="638"/>
      <c r="V498" s="638"/>
    </row>
    <row r="499" spans="1:22" ht="15.75" customHeight="1">
      <c r="A499" s="638"/>
      <c r="B499" s="638"/>
      <c r="C499" s="638"/>
      <c r="D499" s="638"/>
      <c r="E499" s="638"/>
      <c r="F499" s="638"/>
      <c r="G499" s="639"/>
      <c r="H499" s="638"/>
      <c r="I499" s="638"/>
      <c r="J499" s="640"/>
      <c r="K499" s="640"/>
      <c r="L499" s="640"/>
      <c r="M499" s="640"/>
      <c r="N499" s="421"/>
      <c r="O499" s="728"/>
      <c r="P499" s="638"/>
      <c r="Q499" s="638"/>
      <c r="R499" s="638"/>
      <c r="S499" s="638"/>
      <c r="T499" s="638"/>
      <c r="U499" s="638"/>
      <c r="V499" s="638"/>
    </row>
    <row r="500" spans="1:22" ht="15.75" customHeight="1">
      <c r="A500" s="638"/>
      <c r="B500" s="638"/>
      <c r="C500" s="638"/>
      <c r="D500" s="638"/>
      <c r="E500" s="638"/>
      <c r="F500" s="638"/>
      <c r="G500" s="639"/>
      <c r="H500" s="638"/>
      <c r="I500" s="638"/>
      <c r="J500" s="640"/>
      <c r="K500" s="640"/>
      <c r="L500" s="640"/>
      <c r="M500" s="640"/>
      <c r="N500" s="421"/>
      <c r="O500" s="728"/>
      <c r="P500" s="638"/>
      <c r="Q500" s="638"/>
      <c r="R500" s="638"/>
      <c r="S500" s="638"/>
      <c r="T500" s="638"/>
      <c r="U500" s="638"/>
      <c r="V500" s="638"/>
    </row>
    <row r="501" spans="1:22" ht="15.75" customHeight="1">
      <c r="A501" s="638"/>
      <c r="B501" s="638"/>
      <c r="C501" s="638"/>
      <c r="D501" s="638"/>
      <c r="E501" s="638"/>
      <c r="F501" s="638"/>
      <c r="G501" s="639"/>
      <c r="H501" s="638"/>
      <c r="I501" s="638"/>
      <c r="J501" s="640"/>
      <c r="K501" s="640"/>
      <c r="L501" s="640"/>
      <c r="M501" s="640"/>
      <c r="N501" s="421"/>
      <c r="O501" s="728"/>
      <c r="P501" s="638"/>
      <c r="Q501" s="638"/>
      <c r="R501" s="638"/>
      <c r="S501" s="638"/>
      <c r="T501" s="638"/>
      <c r="U501" s="638"/>
      <c r="V501" s="638"/>
    </row>
    <row r="502" spans="1:22" ht="15.75" customHeight="1">
      <c r="A502" s="638"/>
      <c r="B502" s="638"/>
      <c r="C502" s="638"/>
      <c r="D502" s="638"/>
      <c r="E502" s="638"/>
      <c r="F502" s="638"/>
      <c r="G502" s="639"/>
      <c r="H502" s="638"/>
      <c r="I502" s="638"/>
      <c r="J502" s="640"/>
      <c r="K502" s="640"/>
      <c r="L502" s="640"/>
      <c r="M502" s="640"/>
      <c r="N502" s="421"/>
      <c r="O502" s="728"/>
      <c r="P502" s="638"/>
      <c r="Q502" s="638"/>
      <c r="R502" s="638"/>
      <c r="S502" s="638"/>
      <c r="T502" s="638"/>
      <c r="U502" s="638"/>
      <c r="V502" s="638"/>
    </row>
    <row r="503" spans="1:22" ht="15.75" customHeight="1">
      <c r="A503" s="638"/>
      <c r="B503" s="638"/>
      <c r="C503" s="638"/>
      <c r="D503" s="638"/>
      <c r="E503" s="638"/>
      <c r="F503" s="638"/>
      <c r="G503" s="639"/>
      <c r="H503" s="638"/>
      <c r="I503" s="638"/>
      <c r="J503" s="640"/>
      <c r="K503" s="640"/>
      <c r="L503" s="640"/>
      <c r="M503" s="640"/>
      <c r="N503" s="421"/>
      <c r="O503" s="728"/>
      <c r="P503" s="638"/>
      <c r="Q503" s="638"/>
      <c r="R503" s="638"/>
      <c r="S503" s="638"/>
      <c r="T503" s="638"/>
      <c r="U503" s="638"/>
      <c r="V503" s="638"/>
    </row>
    <row r="504" spans="1:22" ht="15.75" customHeight="1">
      <c r="A504" s="638"/>
      <c r="B504" s="638"/>
      <c r="C504" s="638"/>
      <c r="D504" s="638"/>
      <c r="E504" s="638"/>
      <c r="F504" s="638"/>
      <c r="G504" s="639"/>
      <c r="H504" s="638"/>
      <c r="I504" s="638"/>
      <c r="J504" s="640"/>
      <c r="K504" s="640"/>
      <c r="L504" s="640"/>
      <c r="M504" s="640"/>
      <c r="N504" s="421"/>
      <c r="O504" s="728"/>
      <c r="P504" s="638"/>
      <c r="Q504" s="638"/>
      <c r="R504" s="638"/>
      <c r="S504" s="638"/>
      <c r="T504" s="638"/>
      <c r="U504" s="638"/>
      <c r="V504" s="638"/>
    </row>
    <row r="505" spans="1:22" ht="15.75" customHeight="1">
      <c r="A505" s="638"/>
      <c r="B505" s="638"/>
      <c r="C505" s="638"/>
      <c r="D505" s="638"/>
      <c r="E505" s="638"/>
      <c r="F505" s="638"/>
      <c r="G505" s="639"/>
      <c r="H505" s="638"/>
      <c r="I505" s="638"/>
      <c r="J505" s="640"/>
      <c r="K505" s="640"/>
      <c r="L505" s="640"/>
      <c r="M505" s="640"/>
      <c r="N505" s="421"/>
      <c r="O505" s="728"/>
      <c r="P505" s="638"/>
      <c r="Q505" s="638"/>
      <c r="R505" s="638"/>
      <c r="S505" s="638"/>
      <c r="T505" s="638"/>
      <c r="U505" s="638"/>
      <c r="V505" s="638"/>
    </row>
    <row r="506" spans="1:22" ht="15.75" customHeight="1">
      <c r="A506" s="638"/>
      <c r="B506" s="638"/>
      <c r="C506" s="638"/>
      <c r="D506" s="638"/>
      <c r="E506" s="638"/>
      <c r="F506" s="638"/>
      <c r="G506" s="639"/>
      <c r="H506" s="638"/>
      <c r="I506" s="638"/>
      <c r="J506" s="640"/>
      <c r="K506" s="640"/>
      <c r="L506" s="640"/>
      <c r="M506" s="640"/>
      <c r="N506" s="421"/>
      <c r="O506" s="728"/>
      <c r="P506" s="638"/>
      <c r="Q506" s="638"/>
      <c r="R506" s="638"/>
      <c r="S506" s="638"/>
      <c r="T506" s="638"/>
      <c r="U506" s="638"/>
      <c r="V506" s="638"/>
    </row>
    <row r="507" spans="1:22" ht="15.75" customHeight="1">
      <c r="A507" s="638"/>
      <c r="B507" s="638"/>
      <c r="C507" s="638"/>
      <c r="D507" s="638"/>
      <c r="E507" s="638"/>
      <c r="F507" s="638"/>
      <c r="G507" s="639"/>
      <c r="H507" s="638"/>
      <c r="I507" s="638"/>
      <c r="J507" s="640"/>
      <c r="K507" s="640"/>
      <c r="L507" s="640"/>
      <c r="M507" s="640"/>
      <c r="N507" s="421"/>
      <c r="O507" s="728"/>
      <c r="P507" s="638"/>
      <c r="Q507" s="638"/>
      <c r="R507" s="638"/>
      <c r="S507" s="638"/>
      <c r="T507" s="638"/>
      <c r="U507" s="638"/>
      <c r="V507" s="638"/>
    </row>
    <row r="508" spans="1:22" ht="15.75" customHeight="1">
      <c r="A508" s="638"/>
      <c r="B508" s="638"/>
      <c r="C508" s="638"/>
      <c r="D508" s="638"/>
      <c r="E508" s="638"/>
      <c r="F508" s="638"/>
      <c r="G508" s="639"/>
      <c r="H508" s="638"/>
      <c r="I508" s="638"/>
      <c r="J508" s="640"/>
      <c r="K508" s="640"/>
      <c r="L508" s="640"/>
      <c r="M508" s="640"/>
      <c r="N508" s="421"/>
      <c r="O508" s="728"/>
      <c r="P508" s="638"/>
      <c r="Q508" s="638"/>
      <c r="R508" s="638"/>
      <c r="S508" s="638"/>
      <c r="T508" s="638"/>
      <c r="U508" s="638"/>
      <c r="V508" s="638"/>
    </row>
    <row r="509" spans="1:22" ht="15.75" customHeight="1">
      <c r="A509" s="638"/>
      <c r="B509" s="638"/>
      <c r="C509" s="638"/>
      <c r="D509" s="638"/>
      <c r="E509" s="638"/>
      <c r="F509" s="638"/>
      <c r="G509" s="639"/>
      <c r="H509" s="638"/>
      <c r="I509" s="638"/>
      <c r="J509" s="640"/>
      <c r="K509" s="640"/>
      <c r="L509" s="640"/>
      <c r="M509" s="640"/>
      <c r="N509" s="421"/>
      <c r="O509" s="728"/>
      <c r="P509" s="638"/>
      <c r="Q509" s="638"/>
      <c r="R509" s="638"/>
      <c r="S509" s="638"/>
      <c r="T509" s="638"/>
      <c r="U509" s="638"/>
      <c r="V509" s="638"/>
    </row>
    <row r="510" spans="1:22" ht="15.75" customHeight="1">
      <c r="A510" s="638"/>
      <c r="B510" s="638"/>
      <c r="C510" s="638"/>
      <c r="D510" s="638"/>
      <c r="E510" s="638"/>
      <c r="F510" s="638"/>
      <c r="G510" s="639"/>
      <c r="H510" s="638"/>
      <c r="I510" s="638"/>
      <c r="J510" s="640"/>
      <c r="K510" s="640"/>
      <c r="L510" s="640"/>
      <c r="M510" s="640"/>
      <c r="N510" s="421"/>
      <c r="O510" s="728"/>
      <c r="P510" s="638"/>
      <c r="Q510" s="638"/>
      <c r="R510" s="638"/>
      <c r="S510" s="638"/>
      <c r="T510" s="638"/>
      <c r="U510" s="638"/>
      <c r="V510" s="638"/>
    </row>
    <row r="511" spans="1:22" ht="15.75" customHeight="1">
      <c r="A511" s="638"/>
      <c r="B511" s="638"/>
      <c r="C511" s="638"/>
      <c r="D511" s="638"/>
      <c r="E511" s="638"/>
      <c r="F511" s="638"/>
      <c r="G511" s="639"/>
      <c r="H511" s="638"/>
      <c r="I511" s="638"/>
      <c r="J511" s="640"/>
      <c r="K511" s="640"/>
      <c r="L511" s="640"/>
      <c r="M511" s="640"/>
      <c r="N511" s="421"/>
      <c r="O511" s="728"/>
      <c r="P511" s="638"/>
      <c r="Q511" s="638"/>
      <c r="R511" s="638"/>
      <c r="S511" s="638"/>
      <c r="T511" s="638"/>
      <c r="U511" s="638"/>
      <c r="V511" s="638"/>
    </row>
    <row r="512" spans="1:22" ht="15.75" customHeight="1">
      <c r="A512" s="638"/>
      <c r="B512" s="638"/>
      <c r="C512" s="638"/>
      <c r="D512" s="638"/>
      <c r="E512" s="638"/>
      <c r="F512" s="638"/>
      <c r="G512" s="639"/>
      <c r="H512" s="638"/>
      <c r="I512" s="638"/>
      <c r="J512" s="640"/>
      <c r="K512" s="640"/>
      <c r="L512" s="640"/>
      <c r="M512" s="640"/>
      <c r="N512" s="421"/>
      <c r="O512" s="728"/>
      <c r="P512" s="638"/>
      <c r="Q512" s="638"/>
      <c r="R512" s="638"/>
      <c r="S512" s="638"/>
      <c r="T512" s="638"/>
      <c r="U512" s="638"/>
      <c r="V512" s="638"/>
    </row>
    <row r="513" spans="1:22" ht="15.75" customHeight="1">
      <c r="A513" s="638"/>
      <c r="B513" s="638"/>
      <c r="C513" s="638"/>
      <c r="D513" s="638"/>
      <c r="E513" s="638"/>
      <c r="F513" s="638"/>
      <c r="G513" s="639"/>
      <c r="H513" s="638"/>
      <c r="I513" s="638"/>
      <c r="J513" s="640"/>
      <c r="K513" s="640"/>
      <c r="L513" s="640"/>
      <c r="M513" s="640"/>
      <c r="N513" s="421"/>
      <c r="O513" s="728"/>
      <c r="P513" s="638"/>
      <c r="Q513" s="638"/>
      <c r="R513" s="638"/>
      <c r="S513" s="638"/>
      <c r="T513" s="638"/>
      <c r="U513" s="638"/>
      <c r="V513" s="638"/>
    </row>
    <row r="514" spans="1:22" ht="15.75" customHeight="1">
      <c r="A514" s="638"/>
      <c r="B514" s="638"/>
      <c r="C514" s="638"/>
      <c r="D514" s="638"/>
      <c r="E514" s="638"/>
      <c r="F514" s="638"/>
      <c r="G514" s="639"/>
      <c r="H514" s="638"/>
      <c r="I514" s="638"/>
      <c r="J514" s="640"/>
      <c r="K514" s="640"/>
      <c r="L514" s="640"/>
      <c r="M514" s="640"/>
      <c r="N514" s="421"/>
      <c r="O514" s="728"/>
      <c r="P514" s="638"/>
      <c r="Q514" s="638"/>
      <c r="R514" s="638"/>
      <c r="S514" s="638"/>
      <c r="T514" s="638"/>
      <c r="U514" s="638"/>
      <c r="V514" s="638"/>
    </row>
    <row r="515" spans="1:22" ht="15.75" customHeight="1">
      <c r="A515" s="638"/>
      <c r="B515" s="638"/>
      <c r="C515" s="638"/>
      <c r="D515" s="638"/>
      <c r="E515" s="638"/>
      <c r="F515" s="638"/>
      <c r="G515" s="639"/>
      <c r="H515" s="638"/>
      <c r="I515" s="638"/>
      <c r="J515" s="640"/>
      <c r="K515" s="640"/>
      <c r="L515" s="640"/>
      <c r="M515" s="640"/>
      <c r="N515" s="421"/>
      <c r="O515" s="728"/>
      <c r="P515" s="638"/>
      <c r="Q515" s="638"/>
      <c r="R515" s="638"/>
      <c r="S515" s="638"/>
      <c r="T515" s="638"/>
      <c r="U515" s="638"/>
      <c r="V515" s="638"/>
    </row>
    <row r="516" spans="1:22" ht="15.75" customHeight="1">
      <c r="A516" s="638"/>
      <c r="B516" s="638"/>
      <c r="C516" s="638"/>
      <c r="D516" s="638"/>
      <c r="E516" s="638"/>
      <c r="F516" s="638"/>
      <c r="G516" s="639"/>
      <c r="H516" s="638"/>
      <c r="I516" s="638"/>
      <c r="J516" s="640"/>
      <c r="K516" s="640"/>
      <c r="L516" s="640"/>
      <c r="M516" s="640"/>
      <c r="N516" s="421"/>
      <c r="O516" s="728"/>
      <c r="P516" s="638"/>
      <c r="Q516" s="638"/>
      <c r="R516" s="638"/>
      <c r="S516" s="638"/>
      <c r="T516" s="638"/>
      <c r="U516" s="638"/>
      <c r="V516" s="638"/>
    </row>
    <row r="517" spans="1:22" ht="15.75" customHeight="1">
      <c r="A517" s="638"/>
      <c r="B517" s="638"/>
      <c r="C517" s="638"/>
      <c r="D517" s="638"/>
      <c r="E517" s="638"/>
      <c r="F517" s="638"/>
      <c r="G517" s="639"/>
      <c r="H517" s="638"/>
      <c r="I517" s="638"/>
      <c r="J517" s="640"/>
      <c r="K517" s="640"/>
      <c r="L517" s="640"/>
      <c r="M517" s="640"/>
      <c r="N517" s="421"/>
      <c r="O517" s="728"/>
      <c r="P517" s="638"/>
      <c r="Q517" s="638"/>
      <c r="R517" s="638"/>
      <c r="S517" s="638"/>
      <c r="T517" s="638"/>
      <c r="U517" s="638"/>
      <c r="V517" s="638"/>
    </row>
    <row r="518" spans="1:22" ht="15.75" customHeight="1">
      <c r="A518" s="638"/>
      <c r="B518" s="638"/>
      <c r="C518" s="638"/>
      <c r="D518" s="638"/>
      <c r="E518" s="638"/>
      <c r="F518" s="638"/>
      <c r="G518" s="639"/>
      <c r="H518" s="638"/>
      <c r="I518" s="638"/>
      <c r="J518" s="640"/>
      <c r="K518" s="640"/>
      <c r="L518" s="640"/>
      <c r="M518" s="640"/>
      <c r="N518" s="421"/>
      <c r="O518" s="728"/>
      <c r="P518" s="638"/>
      <c r="Q518" s="638"/>
      <c r="R518" s="638"/>
      <c r="S518" s="638"/>
      <c r="T518" s="638"/>
      <c r="U518" s="638"/>
      <c r="V518" s="638"/>
    </row>
    <row r="519" spans="1:22" ht="15.75" customHeight="1">
      <c r="A519" s="638"/>
      <c r="B519" s="638"/>
      <c r="C519" s="638"/>
      <c r="D519" s="638"/>
      <c r="E519" s="638"/>
      <c r="F519" s="638"/>
      <c r="G519" s="639"/>
      <c r="H519" s="638"/>
      <c r="I519" s="638"/>
      <c r="J519" s="640"/>
      <c r="K519" s="640"/>
      <c r="L519" s="640"/>
      <c r="M519" s="640"/>
      <c r="N519" s="421"/>
      <c r="O519" s="728"/>
      <c r="P519" s="638"/>
      <c r="Q519" s="638"/>
      <c r="R519" s="638"/>
      <c r="S519" s="638"/>
      <c r="T519" s="638"/>
      <c r="U519" s="638"/>
      <c r="V519" s="638"/>
    </row>
    <row r="520" spans="1:22" ht="15.75" customHeight="1">
      <c r="A520" s="638"/>
      <c r="B520" s="638"/>
      <c r="C520" s="638"/>
      <c r="D520" s="638"/>
      <c r="E520" s="638"/>
      <c r="F520" s="638"/>
      <c r="G520" s="639"/>
      <c r="H520" s="638"/>
      <c r="I520" s="638"/>
      <c r="J520" s="640"/>
      <c r="K520" s="640"/>
      <c r="L520" s="640"/>
      <c r="M520" s="640"/>
      <c r="N520" s="421"/>
      <c r="O520" s="728"/>
      <c r="P520" s="638"/>
      <c r="Q520" s="638"/>
      <c r="R520" s="638"/>
      <c r="S520" s="638"/>
      <c r="T520" s="638"/>
      <c r="U520" s="638"/>
      <c r="V520" s="638"/>
    </row>
    <row r="521" spans="1:22" ht="15.75" customHeight="1">
      <c r="A521" s="638"/>
      <c r="B521" s="638"/>
      <c r="C521" s="638"/>
      <c r="D521" s="638"/>
      <c r="E521" s="638"/>
      <c r="F521" s="638"/>
      <c r="G521" s="639"/>
      <c r="H521" s="638"/>
      <c r="I521" s="638"/>
      <c r="J521" s="640"/>
      <c r="K521" s="640"/>
      <c r="L521" s="640"/>
      <c r="M521" s="640"/>
      <c r="N521" s="421"/>
      <c r="O521" s="728"/>
      <c r="P521" s="638"/>
      <c r="Q521" s="638"/>
      <c r="R521" s="638"/>
      <c r="S521" s="638"/>
      <c r="T521" s="638"/>
      <c r="U521" s="638"/>
      <c r="V521" s="638"/>
    </row>
    <row r="522" spans="1:22" ht="15.75" customHeight="1">
      <c r="A522" s="638"/>
      <c r="B522" s="638"/>
      <c r="C522" s="638"/>
      <c r="D522" s="638"/>
      <c r="E522" s="638"/>
      <c r="F522" s="638"/>
      <c r="G522" s="639"/>
      <c r="H522" s="638"/>
      <c r="I522" s="638"/>
      <c r="J522" s="640"/>
      <c r="K522" s="640"/>
      <c r="L522" s="640"/>
      <c r="M522" s="640"/>
      <c r="N522" s="421"/>
      <c r="O522" s="728"/>
      <c r="P522" s="638"/>
      <c r="Q522" s="638"/>
      <c r="R522" s="638"/>
      <c r="S522" s="638"/>
      <c r="T522" s="638"/>
      <c r="U522" s="638"/>
      <c r="V522" s="638"/>
    </row>
    <row r="523" spans="1:22" ht="15.75" customHeight="1">
      <c r="A523" s="638"/>
      <c r="B523" s="638"/>
      <c r="C523" s="638"/>
      <c r="D523" s="638"/>
      <c r="E523" s="638"/>
      <c r="F523" s="638"/>
      <c r="G523" s="639"/>
      <c r="H523" s="638"/>
      <c r="I523" s="638"/>
      <c r="J523" s="640"/>
      <c r="K523" s="640"/>
      <c r="L523" s="640"/>
      <c r="M523" s="640"/>
      <c r="N523" s="421"/>
      <c r="O523" s="728"/>
      <c r="P523" s="638"/>
      <c r="Q523" s="638"/>
      <c r="R523" s="638"/>
      <c r="S523" s="638"/>
      <c r="T523" s="638"/>
      <c r="U523" s="638"/>
      <c r="V523" s="638"/>
    </row>
    <row r="524" spans="1:22" ht="15.75" customHeight="1">
      <c r="A524" s="638"/>
      <c r="B524" s="638"/>
      <c r="C524" s="638"/>
      <c r="D524" s="638"/>
      <c r="E524" s="638"/>
      <c r="F524" s="638"/>
      <c r="G524" s="639"/>
      <c r="H524" s="638"/>
      <c r="I524" s="638"/>
      <c r="J524" s="640"/>
      <c r="K524" s="640"/>
      <c r="L524" s="640"/>
      <c r="M524" s="640"/>
      <c r="N524" s="421"/>
      <c r="O524" s="728"/>
      <c r="P524" s="638"/>
      <c r="Q524" s="638"/>
      <c r="R524" s="638"/>
      <c r="S524" s="638"/>
      <c r="T524" s="638"/>
      <c r="U524" s="638"/>
      <c r="V524" s="638"/>
    </row>
    <row r="525" spans="1:22" ht="15.75" customHeight="1">
      <c r="A525" s="638"/>
      <c r="B525" s="638"/>
      <c r="C525" s="638"/>
      <c r="D525" s="638"/>
      <c r="E525" s="638"/>
      <c r="F525" s="638"/>
      <c r="G525" s="639"/>
      <c r="H525" s="638"/>
      <c r="I525" s="638"/>
      <c r="J525" s="640"/>
      <c r="K525" s="640"/>
      <c r="L525" s="640"/>
      <c r="M525" s="640"/>
      <c r="N525" s="421"/>
      <c r="O525" s="728"/>
      <c r="P525" s="638"/>
      <c r="Q525" s="638"/>
      <c r="R525" s="638"/>
      <c r="S525" s="638"/>
      <c r="T525" s="638"/>
      <c r="U525" s="638"/>
      <c r="V525" s="638"/>
    </row>
    <row r="526" spans="1:22" ht="15.75" customHeight="1">
      <c r="A526" s="638"/>
      <c r="B526" s="638"/>
      <c r="C526" s="638"/>
      <c r="D526" s="638"/>
      <c r="E526" s="638"/>
      <c r="F526" s="638"/>
      <c r="G526" s="639"/>
      <c r="H526" s="638"/>
      <c r="I526" s="638"/>
      <c r="J526" s="640"/>
      <c r="K526" s="640"/>
      <c r="L526" s="640"/>
      <c r="M526" s="640"/>
      <c r="N526" s="421"/>
      <c r="O526" s="728"/>
      <c r="P526" s="638"/>
      <c r="Q526" s="638"/>
      <c r="R526" s="638"/>
      <c r="S526" s="638"/>
      <c r="T526" s="638"/>
      <c r="U526" s="638"/>
      <c r="V526" s="638"/>
    </row>
    <row r="527" spans="1:22" ht="15.75" customHeight="1">
      <c r="A527" s="638"/>
      <c r="B527" s="638"/>
      <c r="C527" s="638"/>
      <c r="D527" s="638"/>
      <c r="E527" s="638"/>
      <c r="F527" s="638"/>
      <c r="G527" s="639"/>
      <c r="H527" s="638"/>
      <c r="I527" s="638"/>
      <c r="J527" s="640"/>
      <c r="K527" s="640"/>
      <c r="L527" s="640"/>
      <c r="M527" s="640"/>
      <c r="N527" s="421"/>
      <c r="O527" s="728"/>
      <c r="P527" s="638"/>
      <c r="Q527" s="638"/>
      <c r="R527" s="638"/>
      <c r="S527" s="638"/>
      <c r="T527" s="638"/>
      <c r="U527" s="638"/>
      <c r="V527" s="638"/>
    </row>
    <row r="528" spans="1:22" ht="15.75" customHeight="1">
      <c r="A528" s="638"/>
      <c r="B528" s="638"/>
      <c r="C528" s="638"/>
      <c r="D528" s="638"/>
      <c r="E528" s="638"/>
      <c r="F528" s="638"/>
      <c r="G528" s="639"/>
      <c r="H528" s="638"/>
      <c r="I528" s="638"/>
      <c r="J528" s="640"/>
      <c r="K528" s="640"/>
      <c r="L528" s="640"/>
      <c r="M528" s="640"/>
      <c r="N528" s="421"/>
      <c r="O528" s="728"/>
      <c r="P528" s="638"/>
      <c r="Q528" s="638"/>
      <c r="R528" s="638"/>
      <c r="S528" s="638"/>
      <c r="T528" s="638"/>
      <c r="U528" s="638"/>
      <c r="V528" s="638"/>
    </row>
    <row r="529" spans="1:22" ht="15.75" customHeight="1">
      <c r="A529" s="638"/>
      <c r="B529" s="638"/>
      <c r="C529" s="638"/>
      <c r="D529" s="638"/>
      <c r="E529" s="638"/>
      <c r="F529" s="638"/>
      <c r="G529" s="639"/>
      <c r="H529" s="638"/>
      <c r="I529" s="638"/>
      <c r="J529" s="640"/>
      <c r="K529" s="640"/>
      <c r="L529" s="640"/>
      <c r="M529" s="640"/>
      <c r="N529" s="421"/>
      <c r="O529" s="728"/>
      <c r="P529" s="638"/>
      <c r="Q529" s="638"/>
      <c r="R529" s="638"/>
      <c r="S529" s="638"/>
      <c r="T529" s="638"/>
      <c r="U529" s="638"/>
      <c r="V529" s="638"/>
    </row>
    <row r="530" spans="1:22" ht="15.75" customHeight="1">
      <c r="A530" s="638"/>
      <c r="B530" s="638"/>
      <c r="C530" s="638"/>
      <c r="D530" s="638"/>
      <c r="E530" s="638"/>
      <c r="F530" s="638"/>
      <c r="G530" s="639"/>
      <c r="H530" s="638"/>
      <c r="I530" s="638"/>
      <c r="J530" s="640"/>
      <c r="K530" s="640"/>
      <c r="L530" s="640"/>
      <c r="M530" s="640"/>
      <c r="N530" s="421"/>
      <c r="O530" s="728"/>
      <c r="P530" s="638"/>
      <c r="Q530" s="638"/>
      <c r="R530" s="638"/>
      <c r="S530" s="638"/>
      <c r="T530" s="638"/>
      <c r="U530" s="638"/>
      <c r="V530" s="638"/>
    </row>
    <row r="531" spans="1:22" ht="15.75" customHeight="1">
      <c r="A531" s="638"/>
      <c r="B531" s="638"/>
      <c r="C531" s="638"/>
      <c r="D531" s="638"/>
      <c r="E531" s="638"/>
      <c r="F531" s="638"/>
      <c r="G531" s="639"/>
      <c r="H531" s="638"/>
      <c r="I531" s="638"/>
      <c r="J531" s="640"/>
      <c r="K531" s="640"/>
      <c r="L531" s="640"/>
      <c r="M531" s="640"/>
      <c r="N531" s="421"/>
      <c r="O531" s="728"/>
      <c r="P531" s="638"/>
      <c r="Q531" s="638"/>
      <c r="R531" s="638"/>
      <c r="S531" s="638"/>
      <c r="T531" s="638"/>
      <c r="U531" s="638"/>
      <c r="V531" s="638"/>
    </row>
    <row r="532" spans="1:22" ht="15.75" customHeight="1">
      <c r="A532" s="638"/>
      <c r="B532" s="638"/>
      <c r="C532" s="638"/>
      <c r="D532" s="638"/>
      <c r="E532" s="638"/>
      <c r="F532" s="638"/>
      <c r="G532" s="639"/>
      <c r="H532" s="638"/>
      <c r="I532" s="638"/>
      <c r="J532" s="640"/>
      <c r="K532" s="640"/>
      <c r="L532" s="640"/>
      <c r="M532" s="640"/>
      <c r="N532" s="421"/>
      <c r="O532" s="728"/>
      <c r="P532" s="638"/>
      <c r="Q532" s="638"/>
      <c r="R532" s="638"/>
      <c r="S532" s="638"/>
      <c r="T532" s="638"/>
      <c r="U532" s="638"/>
      <c r="V532" s="638"/>
    </row>
    <row r="533" spans="1:22" ht="15.75" customHeight="1">
      <c r="A533" s="638"/>
      <c r="B533" s="638"/>
      <c r="C533" s="638"/>
      <c r="D533" s="638"/>
      <c r="E533" s="638"/>
      <c r="F533" s="638"/>
      <c r="G533" s="639"/>
      <c r="H533" s="638"/>
      <c r="I533" s="638"/>
      <c r="J533" s="640"/>
      <c r="K533" s="640"/>
      <c r="L533" s="640"/>
      <c r="M533" s="640"/>
      <c r="N533" s="421"/>
      <c r="O533" s="728"/>
      <c r="P533" s="638"/>
      <c r="Q533" s="638"/>
      <c r="R533" s="638"/>
      <c r="S533" s="638"/>
      <c r="T533" s="638"/>
      <c r="U533" s="638"/>
      <c r="V533" s="638"/>
    </row>
    <row r="534" spans="1:22" ht="15.75" customHeight="1">
      <c r="A534" s="638"/>
      <c r="B534" s="638"/>
      <c r="C534" s="638"/>
      <c r="D534" s="638"/>
      <c r="E534" s="638"/>
      <c r="F534" s="638"/>
      <c r="G534" s="639"/>
      <c r="H534" s="638"/>
      <c r="I534" s="638"/>
      <c r="J534" s="640"/>
      <c r="K534" s="640"/>
      <c r="L534" s="640"/>
      <c r="M534" s="640"/>
      <c r="N534" s="421"/>
      <c r="O534" s="728"/>
      <c r="P534" s="638"/>
      <c r="Q534" s="638"/>
      <c r="R534" s="638"/>
      <c r="S534" s="638"/>
      <c r="T534" s="638"/>
      <c r="U534" s="638"/>
      <c r="V534" s="638"/>
    </row>
    <row r="535" spans="1:22" ht="15.75" customHeight="1">
      <c r="A535" s="638"/>
      <c r="B535" s="638"/>
      <c r="C535" s="638"/>
      <c r="D535" s="638"/>
      <c r="E535" s="638"/>
      <c r="F535" s="638"/>
      <c r="G535" s="639"/>
      <c r="H535" s="638"/>
      <c r="I535" s="638"/>
      <c r="J535" s="640"/>
      <c r="K535" s="640"/>
      <c r="L535" s="640"/>
      <c r="M535" s="640"/>
      <c r="N535" s="421"/>
      <c r="O535" s="728"/>
      <c r="P535" s="638"/>
      <c r="Q535" s="638"/>
      <c r="R535" s="638"/>
      <c r="S535" s="638"/>
      <c r="T535" s="638"/>
      <c r="U535" s="638"/>
      <c r="V535" s="638"/>
    </row>
    <row r="536" spans="1:22" ht="15.75" customHeight="1">
      <c r="A536" s="638"/>
      <c r="B536" s="638"/>
      <c r="C536" s="638"/>
      <c r="D536" s="638"/>
      <c r="E536" s="638"/>
      <c r="F536" s="638"/>
      <c r="G536" s="639"/>
      <c r="H536" s="638"/>
      <c r="I536" s="638"/>
      <c r="J536" s="640"/>
      <c r="K536" s="640"/>
      <c r="L536" s="640"/>
      <c r="M536" s="640"/>
      <c r="N536" s="421"/>
      <c r="O536" s="728"/>
      <c r="P536" s="638"/>
      <c r="Q536" s="638"/>
      <c r="R536" s="638"/>
      <c r="S536" s="638"/>
      <c r="T536" s="638"/>
      <c r="U536" s="638"/>
      <c r="V536" s="638"/>
    </row>
    <row r="537" spans="1:22" ht="15.75" customHeight="1">
      <c r="A537" s="638"/>
      <c r="B537" s="638"/>
      <c r="C537" s="638"/>
      <c r="D537" s="638"/>
      <c r="E537" s="638"/>
      <c r="F537" s="638"/>
      <c r="G537" s="639"/>
      <c r="H537" s="638"/>
      <c r="I537" s="638"/>
      <c r="J537" s="640"/>
      <c r="K537" s="640"/>
      <c r="L537" s="640"/>
      <c r="M537" s="640"/>
      <c r="N537" s="421"/>
      <c r="O537" s="728"/>
      <c r="P537" s="638"/>
      <c r="Q537" s="638"/>
      <c r="R537" s="638"/>
      <c r="S537" s="638"/>
      <c r="T537" s="638"/>
      <c r="U537" s="638"/>
      <c r="V537" s="638"/>
    </row>
    <row r="538" spans="1:22" ht="15.75" customHeight="1">
      <c r="A538" s="638"/>
      <c r="B538" s="638"/>
      <c r="C538" s="638"/>
      <c r="D538" s="638"/>
      <c r="E538" s="638"/>
      <c r="F538" s="638"/>
      <c r="G538" s="639"/>
      <c r="H538" s="638"/>
      <c r="I538" s="638"/>
      <c r="J538" s="640"/>
      <c r="K538" s="640"/>
      <c r="L538" s="640"/>
      <c r="M538" s="640"/>
      <c r="N538" s="421"/>
      <c r="O538" s="728"/>
      <c r="P538" s="638"/>
      <c r="Q538" s="638"/>
      <c r="R538" s="638"/>
      <c r="S538" s="638"/>
      <c r="T538" s="638"/>
      <c r="U538" s="638"/>
      <c r="V538" s="638"/>
    </row>
    <row r="539" spans="1:22" ht="15.75" customHeight="1">
      <c r="A539" s="638"/>
      <c r="B539" s="638"/>
      <c r="C539" s="638"/>
      <c r="D539" s="638"/>
      <c r="E539" s="638"/>
      <c r="F539" s="638"/>
      <c r="G539" s="639"/>
      <c r="H539" s="638"/>
      <c r="I539" s="638"/>
      <c r="J539" s="640"/>
      <c r="K539" s="640"/>
      <c r="L539" s="640"/>
      <c r="M539" s="640"/>
      <c r="N539" s="421"/>
      <c r="O539" s="728"/>
      <c r="P539" s="638"/>
      <c r="Q539" s="638"/>
      <c r="R539" s="638"/>
      <c r="S539" s="638"/>
      <c r="T539" s="638"/>
      <c r="U539" s="638"/>
      <c r="V539" s="638"/>
    </row>
    <row r="540" spans="1:22" ht="15.75" customHeight="1">
      <c r="A540" s="638"/>
      <c r="B540" s="638"/>
      <c r="C540" s="638"/>
      <c r="D540" s="638"/>
      <c r="E540" s="638"/>
      <c r="F540" s="638"/>
      <c r="G540" s="639"/>
      <c r="H540" s="638"/>
      <c r="I540" s="638"/>
      <c r="J540" s="640"/>
      <c r="K540" s="640"/>
      <c r="L540" s="640"/>
      <c r="M540" s="640"/>
      <c r="N540" s="421"/>
      <c r="O540" s="728"/>
      <c r="P540" s="638"/>
      <c r="Q540" s="638"/>
      <c r="R540" s="638"/>
      <c r="S540" s="638"/>
      <c r="T540" s="638"/>
      <c r="U540" s="638"/>
      <c r="V540" s="638"/>
    </row>
    <row r="541" spans="1:22" ht="15.75" customHeight="1">
      <c r="A541" s="638"/>
      <c r="B541" s="638"/>
      <c r="C541" s="638"/>
      <c r="D541" s="638"/>
      <c r="E541" s="638"/>
      <c r="F541" s="638"/>
      <c r="G541" s="639"/>
      <c r="H541" s="638"/>
      <c r="I541" s="638"/>
      <c r="J541" s="640"/>
      <c r="K541" s="640"/>
      <c r="L541" s="640"/>
      <c r="M541" s="640"/>
      <c r="N541" s="421"/>
      <c r="O541" s="728"/>
      <c r="P541" s="638"/>
      <c r="Q541" s="638"/>
      <c r="R541" s="638"/>
      <c r="S541" s="638"/>
      <c r="T541" s="638"/>
      <c r="U541" s="638"/>
      <c r="V541" s="638"/>
    </row>
    <row r="542" spans="1:22" ht="15.75" customHeight="1">
      <c r="A542" s="638"/>
      <c r="B542" s="638"/>
      <c r="C542" s="638"/>
      <c r="D542" s="638"/>
      <c r="E542" s="638"/>
      <c r="F542" s="638"/>
      <c r="G542" s="639"/>
      <c r="H542" s="638"/>
      <c r="I542" s="638"/>
      <c r="J542" s="640"/>
      <c r="K542" s="640"/>
      <c r="L542" s="640"/>
      <c r="M542" s="640"/>
      <c r="N542" s="421"/>
      <c r="O542" s="728"/>
      <c r="P542" s="638"/>
      <c r="Q542" s="638"/>
      <c r="R542" s="638"/>
      <c r="S542" s="638"/>
      <c r="T542" s="638"/>
      <c r="U542" s="638"/>
      <c r="V542" s="638"/>
    </row>
    <row r="543" spans="1:22" ht="15.75" customHeight="1">
      <c r="A543" s="638"/>
      <c r="B543" s="638"/>
      <c r="C543" s="638"/>
      <c r="D543" s="638"/>
      <c r="E543" s="638"/>
      <c r="F543" s="638"/>
      <c r="G543" s="639"/>
      <c r="H543" s="638"/>
      <c r="I543" s="638"/>
      <c r="J543" s="640"/>
      <c r="K543" s="640"/>
      <c r="L543" s="640"/>
      <c r="M543" s="640"/>
      <c r="N543" s="421"/>
      <c r="O543" s="728"/>
      <c r="P543" s="638"/>
      <c r="Q543" s="638"/>
      <c r="R543" s="638"/>
      <c r="S543" s="638"/>
      <c r="T543" s="638"/>
      <c r="U543" s="638"/>
      <c r="V543" s="638"/>
    </row>
    <row r="544" spans="1:22" ht="15.75" customHeight="1">
      <c r="A544" s="638"/>
      <c r="B544" s="638"/>
      <c r="C544" s="638"/>
      <c r="D544" s="638"/>
      <c r="E544" s="638"/>
      <c r="F544" s="638"/>
      <c r="G544" s="639"/>
      <c r="H544" s="638"/>
      <c r="I544" s="638"/>
      <c r="J544" s="640"/>
      <c r="K544" s="640"/>
      <c r="L544" s="640"/>
      <c r="M544" s="640"/>
      <c r="N544" s="421"/>
      <c r="O544" s="728"/>
      <c r="P544" s="638"/>
      <c r="Q544" s="638"/>
      <c r="R544" s="638"/>
      <c r="S544" s="638"/>
      <c r="T544" s="638"/>
      <c r="U544" s="638"/>
      <c r="V544" s="638"/>
    </row>
    <row r="545" spans="1:22" ht="15.75" customHeight="1">
      <c r="A545" s="638"/>
      <c r="B545" s="638"/>
      <c r="C545" s="638"/>
      <c r="D545" s="638"/>
      <c r="E545" s="638"/>
      <c r="F545" s="638"/>
      <c r="G545" s="639"/>
      <c r="H545" s="638"/>
      <c r="I545" s="638"/>
      <c r="J545" s="640"/>
      <c r="K545" s="640"/>
      <c r="L545" s="640"/>
      <c r="M545" s="640"/>
      <c r="N545" s="421"/>
      <c r="O545" s="728"/>
      <c r="P545" s="638"/>
      <c r="Q545" s="638"/>
      <c r="R545" s="638"/>
      <c r="S545" s="638"/>
      <c r="T545" s="638"/>
      <c r="U545" s="638"/>
      <c r="V545" s="638"/>
    </row>
    <row r="546" spans="1:22" ht="15.75" customHeight="1">
      <c r="A546" s="638"/>
      <c r="B546" s="638"/>
      <c r="C546" s="638"/>
      <c r="D546" s="638"/>
      <c r="E546" s="638"/>
      <c r="F546" s="638"/>
      <c r="G546" s="639"/>
      <c r="H546" s="638"/>
      <c r="I546" s="638"/>
      <c r="J546" s="640"/>
      <c r="K546" s="640"/>
      <c r="L546" s="640"/>
      <c r="M546" s="640"/>
      <c r="N546" s="421"/>
      <c r="O546" s="728"/>
      <c r="P546" s="638"/>
      <c r="Q546" s="638"/>
      <c r="R546" s="638"/>
      <c r="S546" s="638"/>
      <c r="T546" s="638"/>
      <c r="U546" s="638"/>
      <c r="V546" s="638"/>
    </row>
    <row r="547" spans="1:22" ht="15.75" customHeight="1">
      <c r="A547" s="638"/>
      <c r="B547" s="638"/>
      <c r="C547" s="638"/>
      <c r="D547" s="638"/>
      <c r="E547" s="638"/>
      <c r="F547" s="638"/>
      <c r="G547" s="639"/>
      <c r="H547" s="638"/>
      <c r="I547" s="638"/>
      <c r="J547" s="640"/>
      <c r="K547" s="640"/>
      <c r="L547" s="640"/>
      <c r="M547" s="640"/>
      <c r="N547" s="421"/>
      <c r="O547" s="728"/>
      <c r="P547" s="638"/>
      <c r="Q547" s="638"/>
      <c r="R547" s="638"/>
      <c r="S547" s="638"/>
      <c r="T547" s="638"/>
      <c r="U547" s="638"/>
      <c r="V547" s="638"/>
    </row>
    <row r="548" spans="1:22" ht="15.75" customHeight="1">
      <c r="A548" s="638"/>
      <c r="B548" s="638"/>
      <c r="C548" s="638"/>
      <c r="D548" s="638"/>
      <c r="E548" s="638"/>
      <c r="F548" s="638"/>
      <c r="G548" s="639"/>
      <c r="H548" s="638"/>
      <c r="I548" s="638"/>
      <c r="J548" s="640"/>
      <c r="K548" s="640"/>
      <c r="L548" s="640"/>
      <c r="M548" s="640"/>
      <c r="N548" s="421"/>
      <c r="O548" s="728"/>
      <c r="P548" s="638"/>
      <c r="Q548" s="638"/>
      <c r="R548" s="638"/>
      <c r="S548" s="638"/>
      <c r="T548" s="638"/>
      <c r="U548" s="638"/>
      <c r="V548" s="638"/>
    </row>
    <row r="549" spans="1:22" ht="15.75" customHeight="1">
      <c r="A549" s="638"/>
      <c r="B549" s="638"/>
      <c r="C549" s="638"/>
      <c r="D549" s="638"/>
      <c r="E549" s="638"/>
      <c r="F549" s="638"/>
      <c r="G549" s="639"/>
      <c r="H549" s="638"/>
      <c r="I549" s="638"/>
      <c r="J549" s="640"/>
      <c r="K549" s="640"/>
      <c r="L549" s="640"/>
      <c r="M549" s="640"/>
      <c r="N549" s="421"/>
      <c r="O549" s="728"/>
      <c r="P549" s="638"/>
      <c r="Q549" s="638"/>
      <c r="R549" s="638"/>
      <c r="S549" s="638"/>
      <c r="T549" s="638"/>
      <c r="U549" s="638"/>
      <c r="V549" s="638"/>
    </row>
    <row r="550" spans="1:22" ht="15.75" customHeight="1">
      <c r="A550" s="638"/>
      <c r="B550" s="638"/>
      <c r="C550" s="638"/>
      <c r="D550" s="638"/>
      <c r="E550" s="638"/>
      <c r="F550" s="638"/>
      <c r="G550" s="639"/>
      <c r="H550" s="638"/>
      <c r="I550" s="638"/>
      <c r="J550" s="640"/>
      <c r="K550" s="640"/>
      <c r="L550" s="640"/>
      <c r="M550" s="640"/>
      <c r="N550" s="421"/>
      <c r="O550" s="728"/>
      <c r="P550" s="638"/>
      <c r="Q550" s="638"/>
      <c r="R550" s="638"/>
      <c r="S550" s="638"/>
      <c r="T550" s="638"/>
      <c r="U550" s="638"/>
      <c r="V550" s="638"/>
    </row>
    <row r="551" spans="1:22" ht="15.75" customHeight="1">
      <c r="A551" s="638"/>
      <c r="B551" s="638"/>
      <c r="C551" s="638"/>
      <c r="D551" s="638"/>
      <c r="E551" s="638"/>
      <c r="F551" s="638"/>
      <c r="G551" s="639"/>
      <c r="H551" s="638"/>
      <c r="I551" s="638"/>
      <c r="J551" s="640"/>
      <c r="K551" s="640"/>
      <c r="L551" s="640"/>
      <c r="M551" s="640"/>
      <c r="N551" s="421"/>
      <c r="O551" s="728"/>
      <c r="P551" s="638"/>
      <c r="Q551" s="638"/>
      <c r="R551" s="638"/>
      <c r="S551" s="638"/>
      <c r="T551" s="638"/>
      <c r="U551" s="638"/>
      <c r="V551" s="638"/>
    </row>
    <row r="552" spans="1:22" ht="15.75" customHeight="1">
      <c r="A552" s="638"/>
      <c r="B552" s="638"/>
      <c r="C552" s="638"/>
      <c r="D552" s="638"/>
      <c r="E552" s="638"/>
      <c r="F552" s="638"/>
      <c r="G552" s="639"/>
      <c r="H552" s="638"/>
      <c r="I552" s="638"/>
      <c r="J552" s="640"/>
      <c r="K552" s="640"/>
      <c r="L552" s="640"/>
      <c r="M552" s="640"/>
      <c r="N552" s="421"/>
      <c r="O552" s="728"/>
      <c r="P552" s="638"/>
      <c r="Q552" s="638"/>
      <c r="R552" s="638"/>
      <c r="S552" s="638"/>
      <c r="T552" s="638"/>
      <c r="U552" s="638"/>
      <c r="V552" s="638"/>
    </row>
    <row r="553" spans="1:22" ht="15.75" customHeight="1">
      <c r="A553" s="638"/>
      <c r="B553" s="638"/>
      <c r="C553" s="638"/>
      <c r="D553" s="638"/>
      <c r="E553" s="638"/>
      <c r="F553" s="638"/>
      <c r="G553" s="639"/>
      <c r="H553" s="638"/>
      <c r="I553" s="638"/>
      <c r="J553" s="640"/>
      <c r="K553" s="640"/>
      <c r="L553" s="640"/>
      <c r="M553" s="640"/>
      <c r="N553" s="421"/>
      <c r="O553" s="728"/>
      <c r="P553" s="638"/>
      <c r="Q553" s="638"/>
      <c r="R553" s="638"/>
      <c r="S553" s="638"/>
      <c r="T553" s="638"/>
      <c r="U553" s="638"/>
      <c r="V553" s="638"/>
    </row>
    <row r="554" spans="1:22" ht="15.75" customHeight="1">
      <c r="A554" s="638"/>
      <c r="B554" s="638"/>
      <c r="C554" s="638"/>
      <c r="D554" s="638"/>
      <c r="E554" s="638"/>
      <c r="F554" s="638"/>
      <c r="G554" s="639"/>
      <c r="H554" s="638"/>
      <c r="I554" s="638"/>
      <c r="J554" s="640"/>
      <c r="K554" s="640"/>
      <c r="L554" s="640"/>
      <c r="M554" s="640"/>
      <c r="N554" s="421"/>
      <c r="O554" s="728"/>
      <c r="P554" s="638"/>
      <c r="Q554" s="638"/>
      <c r="R554" s="638"/>
      <c r="S554" s="638"/>
      <c r="T554" s="638"/>
      <c r="U554" s="638"/>
      <c r="V554" s="638"/>
    </row>
    <row r="555" spans="1:22" ht="15.75" customHeight="1">
      <c r="A555" s="638"/>
      <c r="B555" s="638"/>
      <c r="C555" s="638"/>
      <c r="D555" s="638"/>
      <c r="E555" s="638"/>
      <c r="F555" s="638"/>
      <c r="G555" s="639"/>
      <c r="H555" s="638"/>
      <c r="I555" s="638"/>
      <c r="J555" s="640"/>
      <c r="K555" s="640"/>
      <c r="L555" s="640"/>
      <c r="M555" s="640"/>
      <c r="N555" s="421"/>
      <c r="O555" s="728"/>
      <c r="P555" s="638"/>
      <c r="Q555" s="638"/>
      <c r="R555" s="638"/>
      <c r="S555" s="638"/>
      <c r="T555" s="638"/>
      <c r="U555" s="638"/>
      <c r="V555" s="638"/>
    </row>
    <row r="556" spans="1:22" ht="15.75" customHeight="1">
      <c r="A556" s="638"/>
      <c r="B556" s="638"/>
      <c r="C556" s="638"/>
      <c r="D556" s="638"/>
      <c r="E556" s="638"/>
      <c r="F556" s="638"/>
      <c r="G556" s="639"/>
      <c r="H556" s="638"/>
      <c r="I556" s="638"/>
      <c r="J556" s="640"/>
      <c r="K556" s="640"/>
      <c r="L556" s="640"/>
      <c r="M556" s="640"/>
      <c r="N556" s="421"/>
      <c r="O556" s="728"/>
      <c r="P556" s="638"/>
      <c r="Q556" s="638"/>
      <c r="R556" s="638"/>
      <c r="S556" s="638"/>
      <c r="T556" s="638"/>
      <c r="U556" s="638"/>
      <c r="V556" s="638"/>
    </row>
    <row r="557" spans="1:22" ht="15.75" customHeight="1">
      <c r="A557" s="638"/>
      <c r="B557" s="638"/>
      <c r="C557" s="638"/>
      <c r="D557" s="638"/>
      <c r="E557" s="638"/>
      <c r="F557" s="638"/>
      <c r="G557" s="639"/>
      <c r="H557" s="638"/>
      <c r="I557" s="638"/>
      <c r="J557" s="640"/>
      <c r="K557" s="640"/>
      <c r="L557" s="640"/>
      <c r="M557" s="640"/>
      <c r="N557" s="421"/>
      <c r="O557" s="728"/>
      <c r="P557" s="638"/>
      <c r="Q557" s="638"/>
      <c r="R557" s="638"/>
      <c r="S557" s="638"/>
      <c r="T557" s="638"/>
      <c r="U557" s="638"/>
      <c r="V557" s="638"/>
    </row>
    <row r="558" spans="1:22" ht="15.75" customHeight="1">
      <c r="A558" s="638"/>
      <c r="B558" s="638"/>
      <c r="C558" s="638"/>
      <c r="D558" s="638"/>
      <c r="E558" s="638"/>
      <c r="F558" s="638"/>
      <c r="G558" s="639"/>
      <c r="H558" s="638"/>
      <c r="I558" s="638"/>
      <c r="J558" s="640"/>
      <c r="K558" s="640"/>
      <c r="L558" s="640"/>
      <c r="M558" s="640"/>
      <c r="N558" s="421"/>
      <c r="O558" s="728"/>
      <c r="P558" s="638"/>
      <c r="Q558" s="638"/>
      <c r="R558" s="638"/>
      <c r="S558" s="638"/>
      <c r="T558" s="638"/>
      <c r="U558" s="638"/>
      <c r="V558" s="638"/>
    </row>
    <row r="559" spans="1:22" ht="15.75" customHeight="1">
      <c r="A559" s="638"/>
      <c r="B559" s="638"/>
      <c r="C559" s="638"/>
      <c r="D559" s="638"/>
      <c r="E559" s="638"/>
      <c r="F559" s="638"/>
      <c r="G559" s="639"/>
      <c r="H559" s="638"/>
      <c r="I559" s="638"/>
      <c r="J559" s="640"/>
      <c r="K559" s="640"/>
      <c r="L559" s="640"/>
      <c r="M559" s="640"/>
      <c r="N559" s="421"/>
      <c r="O559" s="728"/>
      <c r="P559" s="638"/>
      <c r="Q559" s="638"/>
      <c r="R559" s="638"/>
      <c r="S559" s="638"/>
      <c r="T559" s="638"/>
      <c r="U559" s="638"/>
      <c r="V559" s="638"/>
    </row>
    <row r="560" spans="1:22" ht="15.75" customHeight="1">
      <c r="A560" s="638"/>
      <c r="B560" s="638"/>
      <c r="C560" s="638"/>
      <c r="D560" s="638"/>
      <c r="E560" s="638"/>
      <c r="F560" s="638"/>
      <c r="G560" s="639"/>
      <c r="H560" s="638"/>
      <c r="I560" s="638"/>
      <c r="J560" s="640"/>
      <c r="K560" s="640"/>
      <c r="L560" s="640"/>
      <c r="M560" s="640"/>
      <c r="N560" s="421"/>
      <c r="O560" s="728"/>
      <c r="P560" s="638"/>
      <c r="Q560" s="638"/>
      <c r="R560" s="638"/>
      <c r="S560" s="638"/>
      <c r="T560" s="638"/>
      <c r="U560" s="638"/>
      <c r="V560" s="638"/>
    </row>
    <row r="561" spans="1:22" ht="15.75" customHeight="1">
      <c r="A561" s="638"/>
      <c r="B561" s="638"/>
      <c r="C561" s="638"/>
      <c r="D561" s="638"/>
      <c r="E561" s="638"/>
      <c r="F561" s="638"/>
      <c r="G561" s="639"/>
      <c r="H561" s="638"/>
      <c r="I561" s="638"/>
      <c r="J561" s="640"/>
      <c r="K561" s="640"/>
      <c r="L561" s="640"/>
      <c r="M561" s="640"/>
      <c r="N561" s="421"/>
      <c r="O561" s="728"/>
      <c r="P561" s="638"/>
      <c r="Q561" s="638"/>
      <c r="R561" s="638"/>
      <c r="S561" s="638"/>
      <c r="T561" s="638"/>
      <c r="U561" s="638"/>
      <c r="V561" s="638"/>
    </row>
    <row r="562" spans="1:22" ht="15.75" customHeight="1">
      <c r="A562" s="638"/>
      <c r="B562" s="638"/>
      <c r="C562" s="638"/>
      <c r="D562" s="638"/>
      <c r="E562" s="638"/>
      <c r="F562" s="638"/>
      <c r="G562" s="639"/>
      <c r="H562" s="638"/>
      <c r="I562" s="638"/>
      <c r="J562" s="640"/>
      <c r="K562" s="640"/>
      <c r="L562" s="640"/>
      <c r="M562" s="640"/>
      <c r="N562" s="421"/>
      <c r="O562" s="728"/>
      <c r="P562" s="638"/>
      <c r="Q562" s="638"/>
      <c r="R562" s="638"/>
      <c r="S562" s="638"/>
      <c r="T562" s="638"/>
      <c r="U562" s="638"/>
      <c r="V562" s="638"/>
    </row>
    <row r="563" spans="1:22" ht="15.75" customHeight="1">
      <c r="A563" s="638"/>
      <c r="B563" s="638"/>
      <c r="C563" s="638"/>
      <c r="D563" s="638"/>
      <c r="E563" s="638"/>
      <c r="F563" s="638"/>
      <c r="G563" s="639"/>
      <c r="H563" s="638"/>
      <c r="I563" s="638"/>
      <c r="J563" s="640"/>
      <c r="K563" s="640"/>
      <c r="L563" s="640"/>
      <c r="M563" s="640"/>
      <c r="N563" s="421"/>
      <c r="O563" s="728"/>
      <c r="P563" s="638"/>
      <c r="Q563" s="638"/>
      <c r="R563" s="638"/>
      <c r="S563" s="638"/>
      <c r="T563" s="638"/>
      <c r="U563" s="638"/>
      <c r="V563" s="638"/>
    </row>
    <row r="564" spans="1:22" ht="15.75" customHeight="1">
      <c r="A564" s="638"/>
      <c r="B564" s="638"/>
      <c r="C564" s="638"/>
      <c r="D564" s="638"/>
      <c r="E564" s="638"/>
      <c r="F564" s="638"/>
      <c r="G564" s="639"/>
      <c r="H564" s="638"/>
      <c r="I564" s="638"/>
      <c r="J564" s="640"/>
      <c r="K564" s="640"/>
      <c r="L564" s="640"/>
      <c r="M564" s="640"/>
      <c r="N564" s="421"/>
      <c r="O564" s="728"/>
      <c r="P564" s="638"/>
      <c r="Q564" s="638"/>
      <c r="R564" s="638"/>
      <c r="S564" s="638"/>
      <c r="T564" s="638"/>
      <c r="U564" s="638"/>
      <c r="V564" s="638"/>
    </row>
    <row r="565" spans="1:22" ht="15.75" customHeight="1">
      <c r="A565" s="638"/>
      <c r="B565" s="638"/>
      <c r="C565" s="638"/>
      <c r="D565" s="638"/>
      <c r="E565" s="638"/>
      <c r="F565" s="638"/>
      <c r="G565" s="639"/>
      <c r="H565" s="638"/>
      <c r="I565" s="638"/>
      <c r="J565" s="640"/>
      <c r="K565" s="640"/>
      <c r="L565" s="640"/>
      <c r="M565" s="640"/>
      <c r="N565" s="421"/>
      <c r="O565" s="728"/>
      <c r="P565" s="638"/>
      <c r="Q565" s="638"/>
      <c r="R565" s="638"/>
      <c r="S565" s="638"/>
      <c r="T565" s="638"/>
      <c r="U565" s="638"/>
      <c r="V565" s="638"/>
    </row>
    <row r="566" spans="1:22" ht="15.75" customHeight="1">
      <c r="A566" s="638"/>
      <c r="B566" s="638"/>
      <c r="C566" s="638"/>
      <c r="D566" s="638"/>
      <c r="E566" s="638"/>
      <c r="F566" s="638"/>
      <c r="G566" s="639"/>
      <c r="H566" s="638"/>
      <c r="I566" s="638"/>
      <c r="J566" s="640"/>
      <c r="K566" s="640"/>
      <c r="L566" s="640"/>
      <c r="M566" s="640"/>
      <c r="N566" s="421"/>
      <c r="O566" s="728"/>
      <c r="P566" s="638"/>
      <c r="Q566" s="638"/>
      <c r="R566" s="638"/>
      <c r="S566" s="638"/>
      <c r="T566" s="638"/>
      <c r="U566" s="638"/>
      <c r="V566" s="638"/>
    </row>
    <row r="567" spans="1:22" ht="15.75" customHeight="1">
      <c r="A567" s="638"/>
      <c r="B567" s="638"/>
      <c r="C567" s="638"/>
      <c r="D567" s="638"/>
      <c r="E567" s="638"/>
      <c r="F567" s="638"/>
      <c r="G567" s="639"/>
      <c r="H567" s="638"/>
      <c r="I567" s="638"/>
      <c r="J567" s="640"/>
      <c r="K567" s="640"/>
      <c r="L567" s="640"/>
      <c r="M567" s="640"/>
      <c r="N567" s="421"/>
      <c r="O567" s="728"/>
      <c r="P567" s="638"/>
      <c r="Q567" s="638"/>
      <c r="R567" s="638"/>
      <c r="S567" s="638"/>
      <c r="T567" s="638"/>
      <c r="U567" s="638"/>
      <c r="V567" s="638"/>
    </row>
    <row r="568" spans="1:22" ht="15.75" customHeight="1">
      <c r="A568" s="638"/>
      <c r="B568" s="638"/>
      <c r="C568" s="638"/>
      <c r="D568" s="638"/>
      <c r="E568" s="638"/>
      <c r="F568" s="638"/>
      <c r="G568" s="639"/>
      <c r="H568" s="638"/>
      <c r="I568" s="638"/>
      <c r="J568" s="640"/>
      <c r="K568" s="640"/>
      <c r="L568" s="640"/>
      <c r="M568" s="640"/>
      <c r="N568" s="421"/>
      <c r="O568" s="728"/>
      <c r="P568" s="638"/>
      <c r="Q568" s="638"/>
      <c r="R568" s="638"/>
      <c r="S568" s="638"/>
      <c r="T568" s="638"/>
      <c r="U568" s="638"/>
      <c r="V568" s="638"/>
    </row>
    <row r="569" spans="1:22" ht="15.75" customHeight="1">
      <c r="A569" s="638"/>
      <c r="B569" s="638"/>
      <c r="C569" s="638"/>
      <c r="D569" s="638"/>
      <c r="E569" s="638"/>
      <c r="F569" s="638"/>
      <c r="G569" s="639"/>
      <c r="H569" s="638"/>
      <c r="I569" s="638"/>
      <c r="J569" s="640"/>
      <c r="K569" s="640"/>
      <c r="L569" s="640"/>
      <c r="M569" s="640"/>
      <c r="N569" s="421"/>
      <c r="O569" s="728"/>
      <c r="P569" s="638"/>
      <c r="Q569" s="638"/>
      <c r="R569" s="638"/>
      <c r="S569" s="638"/>
      <c r="T569" s="638"/>
      <c r="U569" s="638"/>
      <c r="V569" s="638"/>
    </row>
    <row r="570" spans="1:22" ht="15.75" customHeight="1">
      <c r="A570" s="638"/>
      <c r="B570" s="638"/>
      <c r="C570" s="638"/>
      <c r="D570" s="638"/>
      <c r="E570" s="638"/>
      <c r="F570" s="638"/>
      <c r="G570" s="639"/>
      <c r="H570" s="638"/>
      <c r="I570" s="638"/>
      <c r="J570" s="640"/>
      <c r="K570" s="640"/>
      <c r="L570" s="640"/>
      <c r="M570" s="640"/>
      <c r="N570" s="421"/>
      <c r="O570" s="728"/>
      <c r="P570" s="638"/>
      <c r="Q570" s="638"/>
      <c r="R570" s="638"/>
      <c r="S570" s="638"/>
      <c r="T570" s="638"/>
      <c r="U570" s="638"/>
      <c r="V570" s="638"/>
    </row>
    <row r="571" spans="1:22" ht="15.75" customHeight="1">
      <c r="A571" s="638"/>
      <c r="B571" s="638"/>
      <c r="C571" s="638"/>
      <c r="D571" s="638"/>
      <c r="E571" s="638"/>
      <c r="F571" s="638"/>
      <c r="G571" s="639"/>
      <c r="H571" s="638"/>
      <c r="I571" s="638"/>
      <c r="J571" s="640"/>
      <c r="K571" s="640"/>
      <c r="L571" s="640"/>
      <c r="M571" s="640"/>
      <c r="N571" s="421"/>
      <c r="O571" s="728"/>
      <c r="P571" s="638"/>
      <c r="Q571" s="638"/>
      <c r="R571" s="638"/>
      <c r="S571" s="638"/>
      <c r="T571" s="638"/>
      <c r="U571" s="638"/>
      <c r="V571" s="638"/>
    </row>
    <row r="572" spans="1:22" ht="15.75" customHeight="1">
      <c r="A572" s="638"/>
      <c r="B572" s="638"/>
      <c r="C572" s="638"/>
      <c r="D572" s="638"/>
      <c r="E572" s="638"/>
      <c r="F572" s="638"/>
      <c r="G572" s="639"/>
      <c r="H572" s="638"/>
      <c r="I572" s="638"/>
      <c r="J572" s="640"/>
      <c r="K572" s="640"/>
      <c r="L572" s="640"/>
      <c r="M572" s="640"/>
      <c r="N572" s="421"/>
      <c r="O572" s="728"/>
      <c r="P572" s="638"/>
      <c r="Q572" s="638"/>
      <c r="R572" s="638"/>
      <c r="S572" s="638"/>
      <c r="T572" s="638"/>
      <c r="U572" s="638"/>
      <c r="V572" s="638"/>
    </row>
    <row r="573" spans="1:22" ht="15.75" customHeight="1">
      <c r="A573" s="638"/>
      <c r="B573" s="638"/>
      <c r="C573" s="638"/>
      <c r="D573" s="638"/>
      <c r="E573" s="638"/>
      <c r="F573" s="638"/>
      <c r="G573" s="639"/>
      <c r="H573" s="638"/>
      <c r="I573" s="638"/>
      <c r="J573" s="640"/>
      <c r="K573" s="640"/>
      <c r="L573" s="640"/>
      <c r="M573" s="640"/>
      <c r="N573" s="421"/>
      <c r="O573" s="728"/>
      <c r="P573" s="638"/>
      <c r="Q573" s="638"/>
      <c r="R573" s="638"/>
      <c r="S573" s="638"/>
      <c r="T573" s="638"/>
      <c r="U573" s="638"/>
      <c r="V573" s="638"/>
    </row>
    <row r="574" spans="1:22" ht="15.75" customHeight="1">
      <c r="A574" s="638"/>
      <c r="B574" s="638"/>
      <c r="C574" s="638"/>
      <c r="D574" s="638"/>
      <c r="E574" s="638"/>
      <c r="F574" s="638"/>
      <c r="G574" s="639"/>
      <c r="H574" s="638"/>
      <c r="I574" s="638"/>
      <c r="J574" s="640"/>
      <c r="K574" s="640"/>
      <c r="L574" s="640"/>
      <c r="M574" s="640"/>
      <c r="N574" s="421"/>
      <c r="O574" s="728"/>
      <c r="P574" s="638"/>
      <c r="Q574" s="638"/>
      <c r="R574" s="638"/>
      <c r="S574" s="638"/>
      <c r="T574" s="638"/>
      <c r="U574" s="638"/>
      <c r="V574" s="638"/>
    </row>
    <row r="575" spans="1:22" ht="15.75" customHeight="1">
      <c r="A575" s="638"/>
      <c r="B575" s="638"/>
      <c r="C575" s="638"/>
      <c r="D575" s="638"/>
      <c r="E575" s="638"/>
      <c r="F575" s="638"/>
      <c r="G575" s="639"/>
      <c r="H575" s="638"/>
      <c r="I575" s="638"/>
      <c r="J575" s="640"/>
      <c r="K575" s="640"/>
      <c r="L575" s="640"/>
      <c r="M575" s="640"/>
      <c r="N575" s="421"/>
      <c r="O575" s="728"/>
      <c r="P575" s="638"/>
      <c r="Q575" s="638"/>
      <c r="R575" s="638"/>
      <c r="S575" s="638"/>
      <c r="T575" s="638"/>
      <c r="U575" s="638"/>
      <c r="V575" s="638"/>
    </row>
    <row r="576" spans="1:22" ht="15.75" customHeight="1">
      <c r="A576" s="638"/>
      <c r="B576" s="638"/>
      <c r="C576" s="638"/>
      <c r="D576" s="638"/>
      <c r="E576" s="638"/>
      <c r="F576" s="638"/>
      <c r="G576" s="639"/>
      <c r="H576" s="638"/>
      <c r="I576" s="638"/>
      <c r="J576" s="640"/>
      <c r="K576" s="640"/>
      <c r="L576" s="640"/>
      <c r="M576" s="640"/>
      <c r="N576" s="421"/>
      <c r="O576" s="728"/>
      <c r="P576" s="638"/>
      <c r="Q576" s="638"/>
      <c r="R576" s="638"/>
      <c r="S576" s="638"/>
      <c r="T576" s="638"/>
      <c r="U576" s="638"/>
      <c r="V576" s="638"/>
    </row>
    <row r="577" spans="1:22" ht="15.75" customHeight="1">
      <c r="A577" s="638"/>
      <c r="B577" s="638"/>
      <c r="C577" s="638"/>
      <c r="D577" s="638"/>
      <c r="E577" s="638"/>
      <c r="F577" s="638"/>
      <c r="G577" s="639"/>
      <c r="H577" s="638"/>
      <c r="I577" s="638"/>
      <c r="J577" s="640"/>
      <c r="K577" s="640"/>
      <c r="L577" s="640"/>
      <c r="M577" s="640"/>
      <c r="N577" s="421"/>
      <c r="O577" s="728"/>
      <c r="P577" s="638"/>
      <c r="Q577" s="638"/>
      <c r="R577" s="638"/>
      <c r="S577" s="638"/>
      <c r="T577" s="638"/>
      <c r="U577" s="638"/>
      <c r="V577" s="638"/>
    </row>
    <row r="578" spans="1:22" ht="15.75" customHeight="1">
      <c r="A578" s="638"/>
      <c r="B578" s="638"/>
      <c r="C578" s="638"/>
      <c r="D578" s="638"/>
      <c r="E578" s="638"/>
      <c r="F578" s="638"/>
      <c r="G578" s="639"/>
      <c r="H578" s="638"/>
      <c r="I578" s="638"/>
      <c r="J578" s="640"/>
      <c r="K578" s="640"/>
      <c r="L578" s="640"/>
      <c r="M578" s="640"/>
      <c r="N578" s="421"/>
      <c r="O578" s="728"/>
      <c r="P578" s="638"/>
      <c r="Q578" s="638"/>
      <c r="R578" s="638"/>
      <c r="S578" s="638"/>
      <c r="T578" s="638"/>
      <c r="U578" s="638"/>
      <c r="V578" s="638"/>
    </row>
    <row r="579" spans="1:22" ht="15.75" customHeight="1">
      <c r="A579" s="638"/>
      <c r="B579" s="638"/>
      <c r="C579" s="638"/>
      <c r="D579" s="638"/>
      <c r="E579" s="638"/>
      <c r="F579" s="638"/>
      <c r="G579" s="639"/>
      <c r="H579" s="638"/>
      <c r="I579" s="638"/>
      <c r="J579" s="640"/>
      <c r="K579" s="640"/>
      <c r="L579" s="640"/>
      <c r="M579" s="640"/>
      <c r="N579" s="421"/>
      <c r="O579" s="728"/>
      <c r="P579" s="638"/>
      <c r="Q579" s="638"/>
      <c r="R579" s="638"/>
      <c r="S579" s="638"/>
      <c r="T579" s="638"/>
      <c r="U579" s="638"/>
      <c r="V579" s="638"/>
    </row>
    <row r="580" spans="1:22" ht="15.75" customHeight="1">
      <c r="A580" s="638"/>
      <c r="B580" s="638"/>
      <c r="C580" s="638"/>
      <c r="D580" s="638"/>
      <c r="E580" s="638"/>
      <c r="F580" s="638"/>
      <c r="G580" s="639"/>
      <c r="H580" s="638"/>
      <c r="I580" s="638"/>
      <c r="J580" s="640"/>
      <c r="K580" s="640"/>
      <c r="L580" s="640"/>
      <c r="M580" s="640"/>
      <c r="N580" s="421"/>
      <c r="O580" s="728"/>
      <c r="P580" s="638"/>
      <c r="Q580" s="638"/>
      <c r="R580" s="638"/>
      <c r="S580" s="638"/>
      <c r="T580" s="638"/>
      <c r="U580" s="638"/>
      <c r="V580" s="638"/>
    </row>
    <row r="581" spans="1:22" ht="15.75" customHeight="1">
      <c r="A581" s="638"/>
      <c r="B581" s="638"/>
      <c r="C581" s="638"/>
      <c r="D581" s="638"/>
      <c r="E581" s="638"/>
      <c r="F581" s="638"/>
      <c r="G581" s="639"/>
      <c r="H581" s="638"/>
      <c r="I581" s="638"/>
      <c r="J581" s="640"/>
      <c r="K581" s="640"/>
      <c r="L581" s="640"/>
      <c r="M581" s="640"/>
      <c r="N581" s="421"/>
      <c r="O581" s="728"/>
      <c r="P581" s="638"/>
      <c r="Q581" s="638"/>
      <c r="R581" s="638"/>
      <c r="S581" s="638"/>
      <c r="T581" s="638"/>
      <c r="U581" s="638"/>
      <c r="V581" s="638"/>
    </row>
    <row r="582" spans="1:22" ht="15.75" customHeight="1">
      <c r="A582" s="638"/>
      <c r="B582" s="638"/>
      <c r="C582" s="638"/>
      <c r="D582" s="638"/>
      <c r="E582" s="638"/>
      <c r="F582" s="638"/>
      <c r="G582" s="639"/>
      <c r="H582" s="638"/>
      <c r="I582" s="638"/>
      <c r="J582" s="640"/>
      <c r="K582" s="640"/>
      <c r="L582" s="640"/>
      <c r="M582" s="640"/>
      <c r="N582" s="421"/>
      <c r="O582" s="728"/>
      <c r="P582" s="638"/>
      <c r="Q582" s="638"/>
      <c r="R582" s="638"/>
      <c r="S582" s="638"/>
      <c r="T582" s="638"/>
      <c r="U582" s="638"/>
      <c r="V582" s="638"/>
    </row>
    <row r="583" spans="1:22" ht="15.75" customHeight="1">
      <c r="A583" s="638"/>
      <c r="B583" s="638"/>
      <c r="C583" s="638"/>
      <c r="D583" s="638"/>
      <c r="E583" s="638"/>
      <c r="F583" s="638"/>
      <c r="G583" s="639"/>
      <c r="H583" s="638"/>
      <c r="I583" s="638"/>
      <c r="J583" s="640"/>
      <c r="K583" s="640"/>
      <c r="L583" s="640"/>
      <c r="M583" s="640"/>
      <c r="N583" s="421"/>
      <c r="O583" s="728"/>
      <c r="P583" s="638"/>
      <c r="Q583" s="638"/>
      <c r="R583" s="638"/>
      <c r="S583" s="638"/>
      <c r="T583" s="638"/>
      <c r="U583" s="638"/>
      <c r="V583" s="638"/>
    </row>
    <row r="584" spans="1:22" ht="15.75" customHeight="1">
      <c r="A584" s="638"/>
      <c r="B584" s="638"/>
      <c r="C584" s="638"/>
      <c r="D584" s="638"/>
      <c r="E584" s="638"/>
      <c r="F584" s="638"/>
      <c r="G584" s="639"/>
      <c r="H584" s="638"/>
      <c r="I584" s="638"/>
      <c r="J584" s="640"/>
      <c r="K584" s="640"/>
      <c r="L584" s="640"/>
      <c r="M584" s="640"/>
      <c r="N584" s="421"/>
      <c r="O584" s="728"/>
      <c r="P584" s="638"/>
      <c r="Q584" s="638"/>
      <c r="R584" s="638"/>
      <c r="S584" s="638"/>
      <c r="T584" s="638"/>
      <c r="U584" s="638"/>
      <c r="V584" s="638"/>
    </row>
    <row r="585" spans="1:22" ht="15.75" customHeight="1">
      <c r="A585" s="638"/>
      <c r="B585" s="638"/>
      <c r="C585" s="638"/>
      <c r="D585" s="638"/>
      <c r="E585" s="638"/>
      <c r="F585" s="638"/>
      <c r="G585" s="639"/>
      <c r="H585" s="638"/>
      <c r="I585" s="638"/>
      <c r="J585" s="640"/>
      <c r="K585" s="640"/>
      <c r="L585" s="640"/>
      <c r="M585" s="640"/>
      <c r="N585" s="421"/>
      <c r="O585" s="728"/>
      <c r="P585" s="638"/>
      <c r="Q585" s="638"/>
      <c r="R585" s="638"/>
      <c r="S585" s="638"/>
      <c r="T585" s="638"/>
      <c r="U585" s="638"/>
      <c r="V585" s="638"/>
    </row>
    <row r="586" spans="1:22" ht="15.75" customHeight="1">
      <c r="A586" s="638"/>
      <c r="B586" s="638"/>
      <c r="C586" s="638"/>
      <c r="D586" s="638"/>
      <c r="E586" s="638"/>
      <c r="F586" s="638"/>
      <c r="G586" s="639"/>
      <c r="H586" s="638"/>
      <c r="I586" s="638"/>
      <c r="J586" s="640"/>
      <c r="K586" s="640"/>
      <c r="L586" s="640"/>
      <c r="M586" s="640"/>
      <c r="N586" s="421"/>
      <c r="O586" s="728"/>
      <c r="P586" s="638"/>
      <c r="Q586" s="638"/>
      <c r="R586" s="638"/>
      <c r="S586" s="638"/>
      <c r="T586" s="638"/>
      <c r="U586" s="638"/>
      <c r="V586" s="638"/>
    </row>
    <row r="587" spans="1:22" ht="15.75" customHeight="1">
      <c r="A587" s="638"/>
      <c r="B587" s="638"/>
      <c r="C587" s="638"/>
      <c r="D587" s="638"/>
      <c r="E587" s="638"/>
      <c r="F587" s="638"/>
      <c r="G587" s="639"/>
      <c r="H587" s="638"/>
      <c r="I587" s="638"/>
      <c r="J587" s="640"/>
      <c r="K587" s="640"/>
      <c r="L587" s="640"/>
      <c r="M587" s="640"/>
      <c r="N587" s="421"/>
      <c r="O587" s="728"/>
      <c r="P587" s="638"/>
      <c r="Q587" s="638"/>
      <c r="R587" s="638"/>
      <c r="S587" s="638"/>
      <c r="T587" s="638"/>
      <c r="U587" s="638"/>
      <c r="V587" s="638"/>
    </row>
    <row r="588" spans="1:22" ht="15.75" customHeight="1">
      <c r="A588" s="638"/>
      <c r="B588" s="638"/>
      <c r="C588" s="638"/>
      <c r="D588" s="638"/>
      <c r="E588" s="638"/>
      <c r="F588" s="638"/>
      <c r="G588" s="639"/>
      <c r="H588" s="638"/>
      <c r="I588" s="638"/>
      <c r="J588" s="640"/>
      <c r="K588" s="640"/>
      <c r="L588" s="640"/>
      <c r="M588" s="640"/>
      <c r="N588" s="421"/>
      <c r="O588" s="728"/>
      <c r="P588" s="638"/>
      <c r="Q588" s="638"/>
      <c r="R588" s="638"/>
      <c r="S588" s="638"/>
      <c r="T588" s="638"/>
      <c r="U588" s="638"/>
      <c r="V588" s="638"/>
    </row>
    <row r="589" spans="1:22" ht="15.75" customHeight="1">
      <c r="A589" s="638"/>
      <c r="B589" s="638"/>
      <c r="C589" s="638"/>
      <c r="D589" s="638"/>
      <c r="E589" s="638"/>
      <c r="F589" s="638"/>
      <c r="G589" s="639"/>
      <c r="H589" s="638"/>
      <c r="I589" s="638"/>
      <c r="J589" s="640"/>
      <c r="K589" s="640"/>
      <c r="L589" s="640"/>
      <c r="M589" s="640"/>
      <c r="N589" s="421"/>
      <c r="O589" s="728"/>
      <c r="P589" s="638"/>
      <c r="Q589" s="638"/>
      <c r="R589" s="638"/>
      <c r="S589" s="638"/>
      <c r="T589" s="638"/>
      <c r="U589" s="638"/>
      <c r="V589" s="638"/>
    </row>
    <row r="590" spans="1:22" ht="15.75" customHeight="1">
      <c r="A590" s="638"/>
      <c r="B590" s="638"/>
      <c r="C590" s="638"/>
      <c r="D590" s="638"/>
      <c r="E590" s="638"/>
      <c r="F590" s="638"/>
      <c r="G590" s="639"/>
      <c r="H590" s="638"/>
      <c r="I590" s="638"/>
      <c r="J590" s="640"/>
      <c r="K590" s="640"/>
      <c r="L590" s="640"/>
      <c r="M590" s="640"/>
      <c r="N590" s="421"/>
      <c r="O590" s="728"/>
      <c r="P590" s="638"/>
      <c r="Q590" s="638"/>
      <c r="R590" s="638"/>
      <c r="S590" s="638"/>
      <c r="T590" s="638"/>
      <c r="U590" s="638"/>
      <c r="V590" s="638"/>
    </row>
    <row r="591" spans="1:22" ht="15.75" customHeight="1">
      <c r="A591" s="638"/>
      <c r="B591" s="638"/>
      <c r="C591" s="638"/>
      <c r="D591" s="638"/>
      <c r="E591" s="638"/>
      <c r="F591" s="638"/>
      <c r="G591" s="639"/>
      <c r="H591" s="638"/>
      <c r="I591" s="638"/>
      <c r="J591" s="640"/>
      <c r="K591" s="640"/>
      <c r="L591" s="640"/>
      <c r="M591" s="640"/>
      <c r="N591" s="421"/>
      <c r="O591" s="728"/>
      <c r="P591" s="638"/>
      <c r="Q591" s="638"/>
      <c r="R591" s="638"/>
      <c r="S591" s="638"/>
      <c r="T591" s="638"/>
      <c r="U591" s="638"/>
      <c r="V591" s="638"/>
    </row>
    <row r="592" spans="1:22" ht="15.75" customHeight="1">
      <c r="A592" s="638"/>
      <c r="B592" s="638"/>
      <c r="C592" s="638"/>
      <c r="D592" s="638"/>
      <c r="E592" s="638"/>
      <c r="F592" s="638"/>
      <c r="G592" s="639"/>
      <c r="H592" s="638"/>
      <c r="I592" s="638"/>
      <c r="J592" s="640"/>
      <c r="K592" s="640"/>
      <c r="L592" s="640"/>
      <c r="M592" s="640"/>
      <c r="N592" s="421"/>
      <c r="O592" s="728"/>
      <c r="P592" s="638"/>
      <c r="Q592" s="638"/>
      <c r="R592" s="638"/>
      <c r="S592" s="638"/>
      <c r="T592" s="638"/>
      <c r="U592" s="638"/>
      <c r="V592" s="638"/>
    </row>
    <row r="593" spans="1:22" ht="15.75" customHeight="1">
      <c r="A593" s="638"/>
      <c r="B593" s="638"/>
      <c r="C593" s="638"/>
      <c r="D593" s="638"/>
      <c r="E593" s="638"/>
      <c r="F593" s="638"/>
      <c r="G593" s="639"/>
      <c r="H593" s="638"/>
      <c r="I593" s="638"/>
      <c r="J593" s="640"/>
      <c r="K593" s="640"/>
      <c r="L593" s="640"/>
      <c r="M593" s="640"/>
      <c r="N593" s="421"/>
      <c r="O593" s="728"/>
      <c r="P593" s="638"/>
      <c r="Q593" s="638"/>
      <c r="R593" s="638"/>
      <c r="S593" s="638"/>
      <c r="T593" s="638"/>
      <c r="U593" s="638"/>
      <c r="V593" s="638"/>
    </row>
    <row r="594" spans="1:22" ht="15.75" customHeight="1">
      <c r="A594" s="638"/>
      <c r="B594" s="638"/>
      <c r="C594" s="638"/>
      <c r="D594" s="638"/>
      <c r="E594" s="638"/>
      <c r="F594" s="638"/>
      <c r="G594" s="639"/>
      <c r="H594" s="638"/>
      <c r="I594" s="638"/>
      <c r="J594" s="640"/>
      <c r="K594" s="640"/>
      <c r="L594" s="640"/>
      <c r="M594" s="640"/>
      <c r="N594" s="421"/>
      <c r="O594" s="728"/>
      <c r="P594" s="638"/>
      <c r="Q594" s="638"/>
      <c r="R594" s="638"/>
      <c r="S594" s="638"/>
      <c r="T594" s="638"/>
      <c r="U594" s="638"/>
      <c r="V594" s="638"/>
    </row>
    <row r="595" spans="1:22" ht="15.75" customHeight="1">
      <c r="A595" s="638"/>
      <c r="B595" s="638"/>
      <c r="C595" s="638"/>
      <c r="D595" s="638"/>
      <c r="E595" s="638"/>
      <c r="F595" s="638"/>
      <c r="G595" s="639"/>
      <c r="H595" s="638"/>
      <c r="I595" s="638"/>
      <c r="J595" s="640"/>
      <c r="K595" s="640"/>
      <c r="L595" s="640"/>
      <c r="M595" s="640"/>
      <c r="N595" s="421"/>
      <c r="O595" s="728"/>
      <c r="P595" s="638"/>
      <c r="Q595" s="638"/>
      <c r="R595" s="638"/>
      <c r="S595" s="638"/>
      <c r="T595" s="638"/>
      <c r="U595" s="638"/>
      <c r="V595" s="638"/>
    </row>
    <row r="596" spans="1:22" ht="15.75" customHeight="1">
      <c r="A596" s="638"/>
      <c r="B596" s="638"/>
      <c r="C596" s="638"/>
      <c r="D596" s="638"/>
      <c r="E596" s="638"/>
      <c r="F596" s="638"/>
      <c r="G596" s="639"/>
      <c r="H596" s="638"/>
      <c r="I596" s="638"/>
      <c r="J596" s="640"/>
      <c r="K596" s="640"/>
      <c r="L596" s="640"/>
      <c r="M596" s="640"/>
      <c r="N596" s="421"/>
      <c r="O596" s="728"/>
      <c r="P596" s="638"/>
      <c r="Q596" s="638"/>
      <c r="R596" s="638"/>
      <c r="S596" s="638"/>
      <c r="T596" s="638"/>
      <c r="U596" s="638"/>
      <c r="V596" s="638"/>
    </row>
    <row r="597" spans="1:22" ht="15.75" customHeight="1">
      <c r="A597" s="638"/>
      <c r="B597" s="638"/>
      <c r="C597" s="638"/>
      <c r="D597" s="638"/>
      <c r="E597" s="638"/>
      <c r="F597" s="638"/>
      <c r="G597" s="639"/>
      <c r="H597" s="638"/>
      <c r="I597" s="638"/>
      <c r="J597" s="640"/>
      <c r="K597" s="640"/>
      <c r="L597" s="640"/>
      <c r="M597" s="640"/>
      <c r="N597" s="421"/>
      <c r="O597" s="728"/>
      <c r="P597" s="638"/>
      <c r="Q597" s="638"/>
      <c r="R597" s="638"/>
      <c r="S597" s="638"/>
      <c r="T597" s="638"/>
      <c r="U597" s="638"/>
      <c r="V597" s="638"/>
    </row>
    <row r="598" spans="1:22" ht="15.75" customHeight="1">
      <c r="A598" s="638"/>
      <c r="B598" s="638"/>
      <c r="C598" s="638"/>
      <c r="D598" s="638"/>
      <c r="E598" s="638"/>
      <c r="F598" s="638"/>
      <c r="G598" s="639"/>
      <c r="H598" s="638"/>
      <c r="I598" s="638"/>
      <c r="J598" s="640"/>
      <c r="K598" s="640"/>
      <c r="L598" s="640"/>
      <c r="M598" s="640"/>
      <c r="N598" s="421"/>
      <c r="O598" s="728"/>
      <c r="P598" s="638"/>
      <c r="Q598" s="638"/>
      <c r="R598" s="638"/>
      <c r="S598" s="638"/>
      <c r="T598" s="638"/>
      <c r="U598" s="638"/>
      <c r="V598" s="638"/>
    </row>
    <row r="599" spans="1:22" ht="15.75" customHeight="1">
      <c r="A599" s="638"/>
      <c r="B599" s="638"/>
      <c r="C599" s="638"/>
      <c r="D599" s="638"/>
      <c r="E599" s="638"/>
      <c r="F599" s="638"/>
      <c r="G599" s="639"/>
      <c r="H599" s="638"/>
      <c r="I599" s="638"/>
      <c r="J599" s="640"/>
      <c r="K599" s="640"/>
      <c r="L599" s="640"/>
      <c r="M599" s="640"/>
      <c r="N599" s="421"/>
      <c r="O599" s="728"/>
      <c r="P599" s="638"/>
      <c r="Q599" s="638"/>
      <c r="R599" s="638"/>
      <c r="S599" s="638"/>
      <c r="T599" s="638"/>
      <c r="U599" s="638"/>
      <c r="V599" s="638"/>
    </row>
    <row r="600" spans="1:22" ht="15.75" customHeight="1">
      <c r="A600" s="638"/>
      <c r="B600" s="638"/>
      <c r="C600" s="638"/>
      <c r="D600" s="638"/>
      <c r="E600" s="638"/>
      <c r="F600" s="638"/>
      <c r="G600" s="639"/>
      <c r="H600" s="638"/>
      <c r="I600" s="638"/>
      <c r="J600" s="640"/>
      <c r="K600" s="640"/>
      <c r="L600" s="640"/>
      <c r="M600" s="640"/>
      <c r="N600" s="421"/>
      <c r="O600" s="728"/>
      <c r="P600" s="638"/>
      <c r="Q600" s="638"/>
      <c r="R600" s="638"/>
      <c r="S600" s="638"/>
      <c r="T600" s="638"/>
      <c r="U600" s="638"/>
      <c r="V600" s="638"/>
    </row>
    <row r="601" spans="1:22" ht="15.75" customHeight="1">
      <c r="A601" s="638"/>
      <c r="B601" s="638"/>
      <c r="C601" s="638"/>
      <c r="D601" s="638"/>
      <c r="E601" s="638"/>
      <c r="F601" s="638"/>
      <c r="G601" s="639"/>
      <c r="H601" s="638"/>
      <c r="I601" s="638"/>
      <c r="J601" s="640"/>
      <c r="K601" s="640"/>
      <c r="L601" s="640"/>
      <c r="M601" s="640"/>
      <c r="N601" s="421"/>
      <c r="O601" s="728"/>
      <c r="P601" s="638"/>
      <c r="Q601" s="638"/>
      <c r="R601" s="638"/>
      <c r="S601" s="638"/>
      <c r="T601" s="638"/>
      <c r="U601" s="638"/>
      <c r="V601" s="638"/>
    </row>
    <row r="602" spans="1:22" ht="15.75" customHeight="1">
      <c r="A602" s="638"/>
      <c r="B602" s="638"/>
      <c r="C602" s="638"/>
      <c r="D602" s="638"/>
      <c r="E602" s="638"/>
      <c r="F602" s="638"/>
      <c r="G602" s="639"/>
      <c r="H602" s="638"/>
      <c r="I602" s="638"/>
      <c r="J602" s="640"/>
      <c r="K602" s="640"/>
      <c r="L602" s="640"/>
      <c r="M602" s="640"/>
      <c r="N602" s="421"/>
      <c r="O602" s="728"/>
      <c r="P602" s="638"/>
      <c r="Q602" s="638"/>
      <c r="R602" s="638"/>
      <c r="S602" s="638"/>
      <c r="T602" s="638"/>
      <c r="U602" s="638"/>
      <c r="V602" s="638"/>
    </row>
    <row r="603" spans="1:22" ht="15.75" customHeight="1">
      <c r="A603" s="638"/>
      <c r="B603" s="638"/>
      <c r="C603" s="638"/>
      <c r="D603" s="638"/>
      <c r="E603" s="638"/>
      <c r="F603" s="638"/>
      <c r="G603" s="639"/>
      <c r="H603" s="638"/>
      <c r="I603" s="638"/>
      <c r="J603" s="640"/>
      <c r="K603" s="640"/>
      <c r="L603" s="640"/>
      <c r="M603" s="640"/>
      <c r="N603" s="421"/>
      <c r="O603" s="728"/>
      <c r="P603" s="638"/>
      <c r="Q603" s="638"/>
      <c r="R603" s="638"/>
      <c r="S603" s="638"/>
      <c r="T603" s="638"/>
      <c r="U603" s="638"/>
      <c r="V603" s="638"/>
    </row>
    <row r="604" spans="1:22" ht="15.75" customHeight="1">
      <c r="A604" s="638"/>
      <c r="B604" s="638"/>
      <c r="C604" s="638"/>
      <c r="D604" s="638"/>
      <c r="E604" s="638"/>
      <c r="F604" s="638"/>
      <c r="G604" s="639"/>
      <c r="H604" s="638"/>
      <c r="I604" s="638"/>
      <c r="J604" s="640"/>
      <c r="K604" s="640"/>
      <c r="L604" s="640"/>
      <c r="M604" s="640"/>
      <c r="N604" s="421"/>
      <c r="O604" s="728"/>
      <c r="P604" s="638"/>
      <c r="Q604" s="638"/>
      <c r="R604" s="638"/>
      <c r="S604" s="638"/>
      <c r="T604" s="638"/>
      <c r="U604" s="638"/>
      <c r="V604" s="638"/>
    </row>
    <row r="605" spans="1:22" ht="15.75" customHeight="1">
      <c r="A605" s="638"/>
      <c r="B605" s="638"/>
      <c r="C605" s="638"/>
      <c r="D605" s="638"/>
      <c r="E605" s="638"/>
      <c r="F605" s="638"/>
      <c r="G605" s="639"/>
      <c r="H605" s="638"/>
      <c r="I605" s="638"/>
      <c r="J605" s="640"/>
      <c r="K605" s="640"/>
      <c r="L605" s="640"/>
      <c r="M605" s="640"/>
      <c r="N605" s="421"/>
      <c r="O605" s="728"/>
      <c r="P605" s="638"/>
      <c r="Q605" s="638"/>
      <c r="R605" s="638"/>
      <c r="S605" s="638"/>
      <c r="T605" s="638"/>
      <c r="U605" s="638"/>
      <c r="V605" s="638"/>
    </row>
    <row r="606" spans="1:22" ht="15.75" customHeight="1">
      <c r="A606" s="638"/>
      <c r="B606" s="638"/>
      <c r="C606" s="638"/>
      <c r="D606" s="638"/>
      <c r="E606" s="638"/>
      <c r="F606" s="638"/>
      <c r="G606" s="639"/>
      <c r="H606" s="638"/>
      <c r="I606" s="638"/>
      <c r="J606" s="640"/>
      <c r="K606" s="640"/>
      <c r="L606" s="640"/>
      <c r="M606" s="640"/>
      <c r="N606" s="421"/>
      <c r="O606" s="728"/>
      <c r="P606" s="638"/>
      <c r="Q606" s="638"/>
      <c r="R606" s="638"/>
      <c r="S606" s="638"/>
      <c r="T606" s="638"/>
      <c r="U606" s="638"/>
      <c r="V606" s="638"/>
    </row>
    <row r="607" spans="1:22" ht="15.75" customHeight="1">
      <c r="A607" s="638"/>
      <c r="B607" s="638"/>
      <c r="C607" s="638"/>
      <c r="D607" s="638"/>
      <c r="E607" s="638"/>
      <c r="F607" s="638"/>
      <c r="G607" s="639"/>
      <c r="H607" s="638"/>
      <c r="I607" s="638"/>
      <c r="J607" s="640"/>
      <c r="K607" s="640"/>
      <c r="L607" s="640"/>
      <c r="M607" s="640"/>
      <c r="N607" s="421"/>
      <c r="O607" s="728"/>
      <c r="P607" s="638"/>
      <c r="Q607" s="638"/>
      <c r="R607" s="638"/>
      <c r="S607" s="638"/>
      <c r="T607" s="638"/>
      <c r="U607" s="638"/>
      <c r="V607" s="638"/>
    </row>
    <row r="608" spans="1:22" ht="15.75" customHeight="1">
      <c r="A608" s="638"/>
      <c r="B608" s="638"/>
      <c r="C608" s="638"/>
      <c r="D608" s="638"/>
      <c r="E608" s="638"/>
      <c r="F608" s="638"/>
      <c r="G608" s="639"/>
      <c r="H608" s="638"/>
      <c r="I608" s="638"/>
      <c r="J608" s="640"/>
      <c r="K608" s="640"/>
      <c r="L608" s="640"/>
      <c r="M608" s="640"/>
      <c r="N608" s="421"/>
      <c r="O608" s="728"/>
      <c r="P608" s="638"/>
      <c r="Q608" s="638"/>
      <c r="R608" s="638"/>
      <c r="S608" s="638"/>
      <c r="T608" s="638"/>
      <c r="U608" s="638"/>
      <c r="V608" s="638"/>
    </row>
    <row r="609" spans="1:22" ht="15.75" customHeight="1">
      <c r="A609" s="638"/>
      <c r="B609" s="638"/>
      <c r="C609" s="638"/>
      <c r="D609" s="638"/>
      <c r="E609" s="638"/>
      <c r="F609" s="638"/>
      <c r="G609" s="639"/>
      <c r="H609" s="638"/>
      <c r="I609" s="638"/>
      <c r="J609" s="640"/>
      <c r="K609" s="640"/>
      <c r="L609" s="640"/>
      <c r="M609" s="640"/>
      <c r="N609" s="421"/>
      <c r="O609" s="728"/>
      <c r="P609" s="638"/>
      <c r="Q609" s="638"/>
      <c r="R609" s="638"/>
      <c r="S609" s="638"/>
      <c r="T609" s="638"/>
      <c r="U609" s="638"/>
      <c r="V609" s="638"/>
    </row>
    <row r="610" spans="1:22" ht="15.75" customHeight="1">
      <c r="A610" s="638"/>
      <c r="B610" s="638"/>
      <c r="C610" s="638"/>
      <c r="D610" s="638"/>
      <c r="E610" s="638"/>
      <c r="F610" s="638"/>
      <c r="G610" s="639"/>
      <c r="H610" s="638"/>
      <c r="I610" s="638"/>
      <c r="J610" s="640"/>
      <c r="K610" s="640"/>
      <c r="L610" s="640"/>
      <c r="M610" s="640"/>
      <c r="N610" s="421"/>
      <c r="O610" s="728"/>
      <c r="P610" s="638"/>
      <c r="Q610" s="638"/>
      <c r="R610" s="638"/>
      <c r="S610" s="638"/>
      <c r="T610" s="638"/>
      <c r="U610" s="638"/>
      <c r="V610" s="638"/>
    </row>
    <row r="611" spans="1:22" ht="15.75" customHeight="1">
      <c r="A611" s="638"/>
      <c r="B611" s="638"/>
      <c r="C611" s="638"/>
      <c r="D611" s="638"/>
      <c r="E611" s="638"/>
      <c r="F611" s="638"/>
      <c r="G611" s="639"/>
      <c r="H611" s="638"/>
      <c r="I611" s="638"/>
      <c r="J611" s="640"/>
      <c r="K611" s="640"/>
      <c r="L611" s="640"/>
      <c r="M611" s="640"/>
      <c r="N611" s="421"/>
      <c r="O611" s="728"/>
      <c r="P611" s="638"/>
      <c r="Q611" s="638"/>
      <c r="R611" s="638"/>
      <c r="S611" s="638"/>
      <c r="T611" s="638"/>
      <c r="U611" s="638"/>
      <c r="V611" s="638"/>
    </row>
    <row r="612" spans="1:22" ht="15.75" customHeight="1">
      <c r="A612" s="638"/>
      <c r="B612" s="638"/>
      <c r="C612" s="638"/>
      <c r="D612" s="638"/>
      <c r="E612" s="638"/>
      <c r="F612" s="638"/>
      <c r="G612" s="639"/>
      <c r="H612" s="638"/>
      <c r="I612" s="638"/>
      <c r="J612" s="640"/>
      <c r="K612" s="640"/>
      <c r="L612" s="640"/>
      <c r="M612" s="640"/>
      <c r="N612" s="421"/>
      <c r="O612" s="728"/>
      <c r="P612" s="638"/>
      <c r="Q612" s="638"/>
      <c r="R612" s="638"/>
      <c r="S612" s="638"/>
      <c r="T612" s="638"/>
      <c r="U612" s="638"/>
      <c r="V612" s="638"/>
    </row>
    <row r="613" spans="1:22" ht="15.75" customHeight="1">
      <c r="A613" s="638"/>
      <c r="B613" s="638"/>
      <c r="C613" s="638"/>
      <c r="D613" s="638"/>
      <c r="E613" s="638"/>
      <c r="F613" s="638"/>
      <c r="G613" s="639"/>
      <c r="H613" s="638"/>
      <c r="I613" s="638"/>
      <c r="J613" s="640"/>
      <c r="K613" s="640"/>
      <c r="L613" s="640"/>
      <c r="M613" s="640"/>
      <c r="N613" s="421"/>
      <c r="O613" s="728"/>
      <c r="P613" s="638"/>
      <c r="Q613" s="638"/>
      <c r="R613" s="638"/>
      <c r="S613" s="638"/>
      <c r="T613" s="638"/>
      <c r="U613" s="638"/>
      <c r="V613" s="638"/>
    </row>
    <row r="614" spans="1:22" ht="15.75" customHeight="1">
      <c r="A614" s="638"/>
      <c r="B614" s="638"/>
      <c r="C614" s="638"/>
      <c r="D614" s="638"/>
      <c r="E614" s="638"/>
      <c r="F614" s="638"/>
      <c r="G614" s="639"/>
      <c r="H614" s="638"/>
      <c r="I614" s="638"/>
      <c r="J614" s="640"/>
      <c r="K614" s="640"/>
      <c r="L614" s="640"/>
      <c r="M614" s="640"/>
      <c r="N614" s="421"/>
      <c r="O614" s="728"/>
      <c r="P614" s="638"/>
      <c r="Q614" s="638"/>
      <c r="R614" s="638"/>
      <c r="S614" s="638"/>
      <c r="T614" s="638"/>
      <c r="U614" s="638"/>
      <c r="V614" s="638"/>
    </row>
    <row r="615" spans="1:22" ht="15.75" customHeight="1">
      <c r="A615" s="638"/>
      <c r="B615" s="638"/>
      <c r="C615" s="638"/>
      <c r="D615" s="638"/>
      <c r="E615" s="638"/>
      <c r="F615" s="638"/>
      <c r="G615" s="639"/>
      <c r="H615" s="638"/>
      <c r="I615" s="638"/>
      <c r="J615" s="640"/>
      <c r="K615" s="640"/>
      <c r="L615" s="640"/>
      <c r="M615" s="640"/>
      <c r="N615" s="421"/>
      <c r="O615" s="728"/>
      <c r="P615" s="638"/>
      <c r="Q615" s="638"/>
      <c r="R615" s="638"/>
      <c r="S615" s="638"/>
      <c r="T615" s="638"/>
      <c r="U615" s="638"/>
      <c r="V615" s="638"/>
    </row>
    <row r="616" spans="1:22" ht="15.75" customHeight="1">
      <c r="A616" s="638"/>
      <c r="B616" s="638"/>
      <c r="C616" s="638"/>
      <c r="D616" s="638"/>
      <c r="E616" s="638"/>
      <c r="F616" s="638"/>
      <c r="G616" s="639"/>
      <c r="H616" s="638"/>
      <c r="I616" s="638"/>
      <c r="J616" s="640"/>
      <c r="K616" s="640"/>
      <c r="L616" s="640"/>
      <c r="M616" s="640"/>
      <c r="N616" s="421"/>
      <c r="O616" s="728"/>
      <c r="P616" s="638"/>
      <c r="Q616" s="638"/>
      <c r="R616" s="638"/>
      <c r="S616" s="638"/>
      <c r="T616" s="638"/>
      <c r="U616" s="638"/>
      <c r="V616" s="638"/>
    </row>
    <row r="617" spans="1:22" ht="15.75" customHeight="1">
      <c r="A617" s="638"/>
      <c r="B617" s="638"/>
      <c r="C617" s="638"/>
      <c r="D617" s="638"/>
      <c r="E617" s="638"/>
      <c r="F617" s="638"/>
      <c r="G617" s="639"/>
      <c r="H617" s="638"/>
      <c r="I617" s="638"/>
      <c r="J617" s="640"/>
      <c r="K617" s="640"/>
      <c r="L617" s="640"/>
      <c r="M617" s="640"/>
      <c r="N617" s="421"/>
      <c r="O617" s="728"/>
      <c r="P617" s="638"/>
      <c r="Q617" s="638"/>
      <c r="R617" s="638"/>
      <c r="S617" s="638"/>
      <c r="T617" s="638"/>
      <c r="U617" s="638"/>
      <c r="V617" s="638"/>
    </row>
    <row r="618" spans="1:22" ht="15.75" customHeight="1">
      <c r="A618" s="638"/>
      <c r="B618" s="638"/>
      <c r="C618" s="638"/>
      <c r="D618" s="638"/>
      <c r="E618" s="638"/>
      <c r="F618" s="638"/>
      <c r="G618" s="639"/>
      <c r="H618" s="638"/>
      <c r="I618" s="638"/>
      <c r="J618" s="640"/>
      <c r="K618" s="640"/>
      <c r="L618" s="640"/>
      <c r="M618" s="640"/>
      <c r="N618" s="421"/>
      <c r="O618" s="728"/>
      <c r="P618" s="638"/>
      <c r="Q618" s="638"/>
      <c r="R618" s="638"/>
      <c r="S618" s="638"/>
      <c r="T618" s="638"/>
      <c r="U618" s="638"/>
      <c r="V618" s="638"/>
    </row>
    <row r="619" spans="1:22" ht="15.75" customHeight="1">
      <c r="A619" s="638"/>
      <c r="B619" s="638"/>
      <c r="C619" s="638"/>
      <c r="D619" s="638"/>
      <c r="E619" s="638"/>
      <c r="F619" s="638"/>
      <c r="G619" s="639"/>
      <c r="H619" s="638"/>
      <c r="I619" s="638"/>
      <c r="J619" s="640"/>
      <c r="K619" s="640"/>
      <c r="L619" s="640"/>
      <c r="M619" s="640"/>
      <c r="N619" s="421"/>
      <c r="O619" s="728"/>
      <c r="P619" s="638"/>
      <c r="Q619" s="638"/>
      <c r="R619" s="638"/>
      <c r="S619" s="638"/>
      <c r="T619" s="638"/>
      <c r="U619" s="638"/>
      <c r="V619" s="638"/>
    </row>
    <row r="620" spans="1:22" ht="15.75" customHeight="1">
      <c r="A620" s="638"/>
      <c r="B620" s="638"/>
      <c r="C620" s="638"/>
      <c r="D620" s="638"/>
      <c r="E620" s="638"/>
      <c r="F620" s="638"/>
      <c r="G620" s="639"/>
      <c r="H620" s="638"/>
      <c r="I620" s="638"/>
      <c r="J620" s="640"/>
      <c r="K620" s="640"/>
      <c r="L620" s="640"/>
      <c r="M620" s="640"/>
      <c r="N620" s="421"/>
      <c r="O620" s="728"/>
      <c r="P620" s="638"/>
      <c r="Q620" s="638"/>
      <c r="R620" s="638"/>
      <c r="S620" s="638"/>
      <c r="T620" s="638"/>
      <c r="U620" s="638"/>
      <c r="V620" s="638"/>
    </row>
    <row r="621" spans="1:22" ht="15.75" customHeight="1">
      <c r="A621" s="638"/>
      <c r="B621" s="638"/>
      <c r="C621" s="638"/>
      <c r="D621" s="638"/>
      <c r="E621" s="638"/>
      <c r="F621" s="638"/>
      <c r="G621" s="639"/>
      <c r="H621" s="638"/>
      <c r="I621" s="638"/>
      <c r="J621" s="640"/>
      <c r="K621" s="640"/>
      <c r="L621" s="640"/>
      <c r="M621" s="640"/>
      <c r="N621" s="421"/>
      <c r="O621" s="728"/>
      <c r="P621" s="638"/>
      <c r="Q621" s="638"/>
      <c r="R621" s="638"/>
      <c r="S621" s="638"/>
      <c r="T621" s="638"/>
      <c r="U621" s="638"/>
      <c r="V621" s="638"/>
    </row>
    <row r="622" spans="1:22" ht="15.75" customHeight="1">
      <c r="A622" s="638"/>
      <c r="B622" s="638"/>
      <c r="C622" s="638"/>
      <c r="D622" s="638"/>
      <c r="E622" s="638"/>
      <c r="F622" s="638"/>
      <c r="G622" s="639"/>
      <c r="H622" s="638"/>
      <c r="I622" s="638"/>
      <c r="J622" s="640"/>
      <c r="K622" s="640"/>
      <c r="L622" s="640"/>
      <c r="M622" s="640"/>
      <c r="N622" s="421"/>
      <c r="O622" s="728"/>
      <c r="P622" s="638"/>
      <c r="Q622" s="638"/>
      <c r="R622" s="638"/>
      <c r="S622" s="638"/>
      <c r="T622" s="638"/>
      <c r="U622" s="638"/>
      <c r="V622" s="638"/>
    </row>
    <row r="623" spans="1:22" ht="15.75" customHeight="1">
      <c r="A623" s="638"/>
      <c r="B623" s="638"/>
      <c r="C623" s="638"/>
      <c r="D623" s="638"/>
      <c r="E623" s="638"/>
      <c r="F623" s="638"/>
      <c r="G623" s="639"/>
      <c r="H623" s="638"/>
      <c r="I623" s="638"/>
      <c r="J623" s="640"/>
      <c r="K623" s="640"/>
      <c r="L623" s="640"/>
      <c r="M623" s="640"/>
      <c r="N623" s="421"/>
      <c r="O623" s="728"/>
      <c r="P623" s="638"/>
      <c r="Q623" s="638"/>
      <c r="R623" s="638"/>
      <c r="S623" s="638"/>
      <c r="T623" s="638"/>
      <c r="U623" s="638"/>
      <c r="V623" s="638"/>
    </row>
    <row r="624" spans="1:22" ht="15.75" customHeight="1">
      <c r="A624" s="638"/>
      <c r="B624" s="638"/>
      <c r="C624" s="638"/>
      <c r="D624" s="638"/>
      <c r="E624" s="638"/>
      <c r="F624" s="638"/>
      <c r="G624" s="639"/>
      <c r="H624" s="638"/>
      <c r="I624" s="638"/>
      <c r="J624" s="640"/>
      <c r="K624" s="640"/>
      <c r="L624" s="640"/>
      <c r="M624" s="640"/>
      <c r="N624" s="421"/>
      <c r="O624" s="728"/>
      <c r="P624" s="638"/>
      <c r="Q624" s="638"/>
      <c r="R624" s="638"/>
      <c r="S624" s="638"/>
      <c r="T624" s="638"/>
      <c r="U624" s="638"/>
      <c r="V624" s="638"/>
    </row>
    <row r="625" spans="1:22" ht="15.75" customHeight="1">
      <c r="A625" s="638"/>
      <c r="B625" s="638"/>
      <c r="C625" s="638"/>
      <c r="D625" s="638"/>
      <c r="E625" s="638"/>
      <c r="F625" s="638"/>
      <c r="G625" s="639"/>
      <c r="H625" s="638"/>
      <c r="I625" s="638"/>
      <c r="J625" s="640"/>
      <c r="K625" s="640"/>
      <c r="L625" s="640"/>
      <c r="M625" s="640"/>
      <c r="N625" s="421"/>
      <c r="O625" s="728"/>
      <c r="P625" s="638"/>
      <c r="Q625" s="638"/>
      <c r="R625" s="638"/>
      <c r="S625" s="638"/>
      <c r="T625" s="638"/>
      <c r="U625" s="638"/>
      <c r="V625" s="638"/>
    </row>
    <row r="626" spans="1:22" ht="15.75" customHeight="1">
      <c r="A626" s="638"/>
      <c r="B626" s="638"/>
      <c r="C626" s="638"/>
      <c r="D626" s="638"/>
      <c r="E626" s="638"/>
      <c r="F626" s="638"/>
      <c r="G626" s="639"/>
      <c r="H626" s="638"/>
      <c r="I626" s="638"/>
      <c r="J626" s="640"/>
      <c r="K626" s="640"/>
      <c r="L626" s="640"/>
      <c r="M626" s="640"/>
      <c r="N626" s="421"/>
      <c r="O626" s="728"/>
      <c r="P626" s="638"/>
      <c r="Q626" s="638"/>
      <c r="R626" s="638"/>
      <c r="S626" s="638"/>
      <c r="T626" s="638"/>
      <c r="U626" s="638"/>
      <c r="V626" s="638"/>
    </row>
    <row r="627" spans="1:22" ht="15.75" customHeight="1">
      <c r="A627" s="638"/>
      <c r="B627" s="638"/>
      <c r="C627" s="638"/>
      <c r="D627" s="638"/>
      <c r="E627" s="638"/>
      <c r="F627" s="638"/>
      <c r="G627" s="639"/>
      <c r="H627" s="638"/>
      <c r="I627" s="638"/>
      <c r="J627" s="640"/>
      <c r="K627" s="640"/>
      <c r="L627" s="640"/>
      <c r="M627" s="640"/>
      <c r="N627" s="421"/>
      <c r="O627" s="728"/>
      <c r="P627" s="638"/>
      <c r="Q627" s="638"/>
      <c r="R627" s="638"/>
      <c r="S627" s="638"/>
      <c r="T627" s="638"/>
      <c r="U627" s="638"/>
      <c r="V627" s="638"/>
    </row>
    <row r="628" spans="1:22" ht="15.75" customHeight="1">
      <c r="A628" s="638"/>
      <c r="B628" s="638"/>
      <c r="C628" s="638"/>
      <c r="D628" s="638"/>
      <c r="E628" s="638"/>
      <c r="F628" s="638"/>
      <c r="G628" s="639"/>
      <c r="H628" s="638"/>
      <c r="I628" s="638"/>
      <c r="J628" s="640"/>
      <c r="K628" s="640"/>
      <c r="L628" s="640"/>
      <c r="M628" s="640"/>
      <c r="N628" s="421"/>
      <c r="O628" s="728"/>
      <c r="P628" s="638"/>
      <c r="Q628" s="638"/>
      <c r="R628" s="638"/>
      <c r="S628" s="638"/>
      <c r="T628" s="638"/>
      <c r="U628" s="638"/>
      <c r="V628" s="638"/>
    </row>
    <row r="629" spans="1:22" ht="15.75" customHeight="1">
      <c r="A629" s="638"/>
      <c r="B629" s="638"/>
      <c r="C629" s="638"/>
      <c r="D629" s="638"/>
      <c r="E629" s="638"/>
      <c r="F629" s="638"/>
      <c r="G629" s="639"/>
      <c r="H629" s="638"/>
      <c r="I629" s="638"/>
      <c r="J629" s="640"/>
      <c r="K629" s="640"/>
      <c r="L629" s="640"/>
      <c r="M629" s="640"/>
      <c r="N629" s="421"/>
      <c r="O629" s="728"/>
      <c r="P629" s="638"/>
      <c r="Q629" s="638"/>
      <c r="R629" s="638"/>
      <c r="S629" s="638"/>
      <c r="T629" s="638"/>
      <c r="U629" s="638"/>
      <c r="V629" s="638"/>
    </row>
    <row r="630" spans="1:22" ht="15.75" customHeight="1">
      <c r="A630" s="638"/>
      <c r="B630" s="638"/>
      <c r="C630" s="638"/>
      <c r="D630" s="638"/>
      <c r="E630" s="638"/>
      <c r="F630" s="638"/>
      <c r="G630" s="639"/>
      <c r="H630" s="638"/>
      <c r="I630" s="638"/>
      <c r="J630" s="640"/>
      <c r="K630" s="640"/>
      <c r="L630" s="640"/>
      <c r="M630" s="640"/>
      <c r="N630" s="421"/>
      <c r="O630" s="728"/>
      <c r="P630" s="638"/>
      <c r="Q630" s="638"/>
      <c r="R630" s="638"/>
      <c r="S630" s="638"/>
      <c r="T630" s="638"/>
      <c r="U630" s="638"/>
      <c r="V630" s="638"/>
    </row>
    <row r="631" spans="1:22" ht="15.75" customHeight="1">
      <c r="A631" s="638"/>
      <c r="B631" s="638"/>
      <c r="C631" s="638"/>
      <c r="D631" s="638"/>
      <c r="E631" s="638"/>
      <c r="F631" s="638"/>
      <c r="G631" s="639"/>
      <c r="H631" s="638"/>
      <c r="I631" s="638"/>
      <c r="J631" s="640"/>
      <c r="K631" s="640"/>
      <c r="L631" s="640"/>
      <c r="M631" s="640"/>
      <c r="N631" s="421"/>
      <c r="O631" s="728"/>
      <c r="P631" s="638"/>
      <c r="Q631" s="638"/>
      <c r="R631" s="638"/>
      <c r="S631" s="638"/>
      <c r="T631" s="638"/>
      <c r="U631" s="638"/>
      <c r="V631" s="638"/>
    </row>
    <row r="632" spans="1:22" ht="15.75" customHeight="1">
      <c r="A632" s="638"/>
      <c r="B632" s="638"/>
      <c r="C632" s="638"/>
      <c r="D632" s="638"/>
      <c r="E632" s="638"/>
      <c r="F632" s="638"/>
      <c r="G632" s="639"/>
      <c r="H632" s="638"/>
      <c r="I632" s="638"/>
      <c r="J632" s="640"/>
      <c r="K632" s="640"/>
      <c r="L632" s="640"/>
      <c r="M632" s="640"/>
      <c r="N632" s="421"/>
      <c r="O632" s="728"/>
      <c r="P632" s="638"/>
      <c r="Q632" s="638"/>
      <c r="R632" s="638"/>
      <c r="S632" s="638"/>
      <c r="T632" s="638"/>
      <c r="U632" s="638"/>
      <c r="V632" s="638"/>
    </row>
    <row r="633" spans="1:22" ht="15.75" customHeight="1">
      <c r="A633" s="638"/>
      <c r="B633" s="638"/>
      <c r="C633" s="638"/>
      <c r="D633" s="638"/>
      <c r="E633" s="638"/>
      <c r="F633" s="638"/>
      <c r="G633" s="639"/>
      <c r="H633" s="638"/>
      <c r="I633" s="638"/>
      <c r="J633" s="640"/>
      <c r="K633" s="640"/>
      <c r="L633" s="640"/>
      <c r="M633" s="640"/>
      <c r="N633" s="421"/>
      <c r="O633" s="728"/>
      <c r="P633" s="638"/>
      <c r="Q633" s="638"/>
      <c r="R633" s="638"/>
      <c r="S633" s="638"/>
      <c r="T633" s="638"/>
      <c r="U633" s="638"/>
      <c r="V633" s="638"/>
    </row>
    <row r="634" spans="1:22" ht="15.75" customHeight="1">
      <c r="A634" s="638"/>
      <c r="B634" s="638"/>
      <c r="C634" s="638"/>
      <c r="D634" s="638"/>
      <c r="E634" s="638"/>
      <c r="F634" s="638"/>
      <c r="G634" s="639"/>
      <c r="H634" s="638"/>
      <c r="I634" s="638"/>
      <c r="J634" s="640"/>
      <c r="K634" s="640"/>
      <c r="L634" s="640"/>
      <c r="M634" s="640"/>
      <c r="N634" s="421"/>
      <c r="O634" s="728"/>
      <c r="P634" s="638"/>
      <c r="Q634" s="638"/>
      <c r="R634" s="638"/>
      <c r="S634" s="638"/>
      <c r="T634" s="638"/>
      <c r="U634" s="638"/>
      <c r="V634" s="638"/>
    </row>
    <row r="635" spans="1:22" ht="15.75" customHeight="1">
      <c r="A635" s="638"/>
      <c r="B635" s="638"/>
      <c r="C635" s="638"/>
      <c r="D635" s="638"/>
      <c r="E635" s="638"/>
      <c r="F635" s="638"/>
      <c r="G635" s="639"/>
      <c r="H635" s="638"/>
      <c r="I635" s="638"/>
      <c r="J635" s="640"/>
      <c r="K635" s="640"/>
      <c r="L635" s="640"/>
      <c r="M635" s="640"/>
      <c r="N635" s="421"/>
      <c r="O635" s="728"/>
      <c r="P635" s="638"/>
      <c r="Q635" s="638"/>
      <c r="R635" s="638"/>
      <c r="S635" s="638"/>
      <c r="T635" s="638"/>
      <c r="U635" s="638"/>
      <c r="V635" s="638"/>
    </row>
    <row r="636" spans="1:22" ht="15.75" customHeight="1">
      <c r="A636" s="638"/>
      <c r="B636" s="638"/>
      <c r="C636" s="638"/>
      <c r="D636" s="638"/>
      <c r="E636" s="638"/>
      <c r="F636" s="638"/>
      <c r="G636" s="639"/>
      <c r="H636" s="638"/>
      <c r="I636" s="638"/>
      <c r="J636" s="640"/>
      <c r="K636" s="640"/>
      <c r="L636" s="640"/>
      <c r="M636" s="640"/>
      <c r="N636" s="421"/>
      <c r="O636" s="728"/>
      <c r="P636" s="638"/>
      <c r="Q636" s="638"/>
      <c r="R636" s="638"/>
      <c r="S636" s="638"/>
      <c r="T636" s="638"/>
      <c r="U636" s="638"/>
      <c r="V636" s="638"/>
    </row>
    <row r="637" spans="1:22" ht="15.75" customHeight="1">
      <c r="A637" s="638"/>
      <c r="B637" s="638"/>
      <c r="C637" s="638"/>
      <c r="D637" s="638"/>
      <c r="E637" s="638"/>
      <c r="F637" s="638"/>
      <c r="G637" s="639"/>
      <c r="H637" s="638"/>
      <c r="I637" s="638"/>
      <c r="J637" s="640"/>
      <c r="K637" s="640"/>
      <c r="L637" s="640"/>
      <c r="M637" s="640"/>
      <c r="N637" s="421"/>
      <c r="O637" s="728"/>
      <c r="P637" s="638"/>
      <c r="Q637" s="638"/>
      <c r="R637" s="638"/>
      <c r="S637" s="638"/>
      <c r="T637" s="638"/>
      <c r="U637" s="638"/>
      <c r="V637" s="638"/>
    </row>
    <row r="638" spans="1:22" ht="15.75" customHeight="1">
      <c r="A638" s="638"/>
      <c r="B638" s="638"/>
      <c r="C638" s="638"/>
      <c r="D638" s="638"/>
      <c r="E638" s="638"/>
      <c r="F638" s="638"/>
      <c r="G638" s="639"/>
      <c r="H638" s="638"/>
      <c r="I638" s="638"/>
      <c r="J638" s="640"/>
      <c r="K638" s="640"/>
      <c r="L638" s="640"/>
      <c r="M638" s="640"/>
      <c r="N638" s="421"/>
      <c r="O638" s="728"/>
      <c r="P638" s="638"/>
      <c r="Q638" s="638"/>
      <c r="R638" s="638"/>
      <c r="S638" s="638"/>
      <c r="T638" s="638"/>
      <c r="U638" s="638"/>
      <c r="V638" s="638"/>
    </row>
    <row r="639" spans="1:22" ht="15.75" customHeight="1">
      <c r="A639" s="638"/>
      <c r="B639" s="638"/>
      <c r="C639" s="638"/>
      <c r="D639" s="638"/>
      <c r="E639" s="638"/>
      <c r="F639" s="638"/>
      <c r="G639" s="639"/>
      <c r="H639" s="638"/>
      <c r="I639" s="638"/>
      <c r="J639" s="640"/>
      <c r="K639" s="640"/>
      <c r="L639" s="640"/>
      <c r="M639" s="640"/>
      <c r="N639" s="421"/>
      <c r="O639" s="728"/>
      <c r="P639" s="638"/>
      <c r="Q639" s="638"/>
      <c r="R639" s="638"/>
      <c r="S639" s="638"/>
      <c r="T639" s="638"/>
      <c r="U639" s="638"/>
      <c r="V639" s="638"/>
    </row>
    <row r="640" spans="1:22" ht="15.75" customHeight="1">
      <c r="A640" s="638"/>
      <c r="B640" s="638"/>
      <c r="C640" s="638"/>
      <c r="D640" s="638"/>
      <c r="E640" s="638"/>
      <c r="F640" s="638"/>
      <c r="G640" s="639"/>
      <c r="H640" s="638"/>
      <c r="I640" s="638"/>
      <c r="J640" s="640"/>
      <c r="K640" s="640"/>
      <c r="L640" s="640"/>
      <c r="M640" s="640"/>
      <c r="N640" s="421"/>
      <c r="O640" s="728"/>
      <c r="P640" s="638"/>
      <c r="Q640" s="638"/>
      <c r="R640" s="638"/>
      <c r="S640" s="638"/>
      <c r="T640" s="638"/>
      <c r="U640" s="638"/>
      <c r="V640" s="638"/>
    </row>
    <row r="641" spans="1:22" ht="15.75" customHeight="1">
      <c r="A641" s="638"/>
      <c r="B641" s="638"/>
      <c r="C641" s="638"/>
      <c r="D641" s="638"/>
      <c r="E641" s="638"/>
      <c r="F641" s="638"/>
      <c r="G641" s="639"/>
      <c r="H641" s="638"/>
      <c r="I641" s="638"/>
      <c r="J641" s="640"/>
      <c r="K641" s="640"/>
      <c r="L641" s="640"/>
      <c r="M641" s="640"/>
      <c r="N641" s="421"/>
      <c r="O641" s="728"/>
      <c r="P641" s="638"/>
      <c r="Q641" s="638"/>
      <c r="R641" s="638"/>
      <c r="S641" s="638"/>
      <c r="T641" s="638"/>
      <c r="U641" s="638"/>
      <c r="V641" s="638"/>
    </row>
    <row r="642" spans="1:22" ht="15.75" customHeight="1">
      <c r="A642" s="638"/>
      <c r="B642" s="638"/>
      <c r="C642" s="638"/>
      <c r="D642" s="638"/>
      <c r="E642" s="638"/>
      <c r="F642" s="638"/>
      <c r="G642" s="639"/>
      <c r="H642" s="638"/>
      <c r="I642" s="638"/>
      <c r="J642" s="640"/>
      <c r="K642" s="640"/>
      <c r="L642" s="640"/>
      <c r="M642" s="640"/>
      <c r="N642" s="421"/>
      <c r="O642" s="728"/>
      <c r="P642" s="638"/>
      <c r="Q642" s="638"/>
      <c r="R642" s="638"/>
      <c r="S642" s="638"/>
      <c r="T642" s="638"/>
      <c r="U642" s="638"/>
      <c r="V642" s="638"/>
    </row>
    <row r="643" spans="1:22" ht="15.75" customHeight="1">
      <c r="A643" s="638"/>
      <c r="B643" s="638"/>
      <c r="C643" s="638"/>
      <c r="D643" s="638"/>
      <c r="E643" s="638"/>
      <c r="F643" s="638"/>
      <c r="G643" s="639"/>
      <c r="H643" s="638"/>
      <c r="I643" s="638"/>
      <c r="J643" s="640"/>
      <c r="K643" s="640"/>
      <c r="L643" s="640"/>
      <c r="M643" s="640"/>
      <c r="N643" s="421"/>
      <c r="O643" s="728"/>
      <c r="P643" s="638"/>
      <c r="Q643" s="638"/>
      <c r="R643" s="638"/>
      <c r="S643" s="638"/>
      <c r="T643" s="638"/>
      <c r="U643" s="638"/>
      <c r="V643" s="638"/>
    </row>
    <row r="644" spans="1:22" ht="15.75" customHeight="1">
      <c r="A644" s="638"/>
      <c r="B644" s="638"/>
      <c r="C644" s="638"/>
      <c r="D644" s="638"/>
      <c r="E644" s="638"/>
      <c r="F644" s="638"/>
      <c r="G644" s="639"/>
      <c r="H644" s="638"/>
      <c r="I644" s="638"/>
      <c r="J644" s="640"/>
      <c r="K644" s="640"/>
      <c r="L644" s="640"/>
      <c r="M644" s="640"/>
      <c r="N644" s="421"/>
      <c r="O644" s="728"/>
      <c r="P644" s="638"/>
      <c r="Q644" s="638"/>
      <c r="R644" s="638"/>
      <c r="S644" s="638"/>
      <c r="T644" s="638"/>
      <c r="U644" s="638"/>
      <c r="V644" s="638"/>
    </row>
    <row r="645" spans="1:22" ht="15.75" customHeight="1">
      <c r="A645" s="638"/>
      <c r="B645" s="638"/>
      <c r="C645" s="638"/>
      <c r="D645" s="638"/>
      <c r="E645" s="638"/>
      <c r="F645" s="638"/>
      <c r="G645" s="639"/>
      <c r="H645" s="638"/>
      <c r="I645" s="638"/>
      <c r="J645" s="640"/>
      <c r="K645" s="640"/>
      <c r="L645" s="640"/>
      <c r="M645" s="640"/>
      <c r="N645" s="421"/>
      <c r="O645" s="728"/>
      <c r="P645" s="638"/>
      <c r="Q645" s="638"/>
      <c r="R645" s="638"/>
      <c r="S645" s="638"/>
      <c r="T645" s="638"/>
      <c r="U645" s="638"/>
      <c r="V645" s="638"/>
    </row>
    <row r="646" spans="1:22" ht="15.75" customHeight="1">
      <c r="A646" s="638"/>
      <c r="B646" s="638"/>
      <c r="C646" s="638"/>
      <c r="D646" s="638"/>
      <c r="E646" s="638"/>
      <c r="F646" s="638"/>
      <c r="G646" s="639"/>
      <c r="H646" s="638"/>
      <c r="I646" s="638"/>
      <c r="J646" s="640"/>
      <c r="K646" s="640"/>
      <c r="L646" s="640"/>
      <c r="M646" s="640"/>
      <c r="N646" s="421"/>
      <c r="O646" s="728"/>
      <c r="P646" s="638"/>
      <c r="Q646" s="638"/>
      <c r="R646" s="638"/>
      <c r="S646" s="638"/>
      <c r="T646" s="638"/>
      <c r="U646" s="638"/>
      <c r="V646" s="638"/>
    </row>
    <row r="647" spans="1:22" ht="15.75" customHeight="1">
      <c r="A647" s="638"/>
      <c r="B647" s="638"/>
      <c r="C647" s="638"/>
      <c r="D647" s="638"/>
      <c r="E647" s="638"/>
      <c r="F647" s="638"/>
      <c r="G647" s="639"/>
      <c r="H647" s="638"/>
      <c r="I647" s="638"/>
      <c r="J647" s="640"/>
      <c r="K647" s="640"/>
      <c r="L647" s="640"/>
      <c r="M647" s="640"/>
      <c r="N647" s="421"/>
      <c r="O647" s="728"/>
      <c r="P647" s="638"/>
      <c r="Q647" s="638"/>
      <c r="R647" s="638"/>
      <c r="S647" s="638"/>
      <c r="T647" s="638"/>
      <c r="U647" s="638"/>
      <c r="V647" s="638"/>
    </row>
    <row r="648" spans="1:22" ht="15.75" customHeight="1">
      <c r="A648" s="638"/>
      <c r="B648" s="638"/>
      <c r="C648" s="638"/>
      <c r="D648" s="638"/>
      <c r="E648" s="638"/>
      <c r="F648" s="638"/>
      <c r="G648" s="639"/>
      <c r="H648" s="638"/>
      <c r="I648" s="638"/>
      <c r="J648" s="640"/>
      <c r="K648" s="640"/>
      <c r="L648" s="640"/>
      <c r="M648" s="640"/>
      <c r="N648" s="421"/>
      <c r="O648" s="728"/>
      <c r="P648" s="638"/>
      <c r="Q648" s="638"/>
      <c r="R648" s="638"/>
      <c r="S648" s="638"/>
      <c r="T648" s="638"/>
      <c r="U648" s="638"/>
      <c r="V648" s="638"/>
    </row>
    <row r="649" spans="1:22" ht="15.75" customHeight="1">
      <c r="A649" s="638"/>
      <c r="B649" s="638"/>
      <c r="C649" s="638"/>
      <c r="D649" s="638"/>
      <c r="E649" s="638"/>
      <c r="F649" s="638"/>
      <c r="G649" s="639"/>
      <c r="H649" s="638"/>
      <c r="I649" s="638"/>
      <c r="J649" s="640"/>
      <c r="K649" s="640"/>
      <c r="L649" s="640"/>
      <c r="M649" s="640"/>
      <c r="N649" s="421"/>
      <c r="O649" s="728"/>
      <c r="P649" s="638"/>
      <c r="Q649" s="638"/>
      <c r="R649" s="638"/>
      <c r="S649" s="638"/>
      <c r="T649" s="638"/>
      <c r="U649" s="638"/>
      <c r="V649" s="638"/>
    </row>
    <row r="650" spans="1:22" ht="15.75" customHeight="1">
      <c r="A650" s="638"/>
      <c r="B650" s="638"/>
      <c r="C650" s="638"/>
      <c r="D650" s="638"/>
      <c r="E650" s="638"/>
      <c r="F650" s="638"/>
      <c r="G650" s="639"/>
      <c r="H650" s="638"/>
      <c r="I650" s="638"/>
      <c r="J650" s="640"/>
      <c r="K650" s="640"/>
      <c r="L650" s="640"/>
      <c r="M650" s="640"/>
      <c r="N650" s="421"/>
      <c r="O650" s="728"/>
      <c r="P650" s="638"/>
      <c r="Q650" s="638"/>
      <c r="R650" s="638"/>
      <c r="S650" s="638"/>
      <c r="T650" s="638"/>
      <c r="U650" s="638"/>
      <c r="V650" s="638"/>
    </row>
    <row r="651" spans="1:22" ht="15.75" customHeight="1">
      <c r="A651" s="638"/>
      <c r="B651" s="638"/>
      <c r="C651" s="638"/>
      <c r="D651" s="638"/>
      <c r="E651" s="638"/>
      <c r="F651" s="638"/>
      <c r="G651" s="639"/>
      <c r="H651" s="638"/>
      <c r="I651" s="638"/>
      <c r="J651" s="640"/>
      <c r="K651" s="640"/>
      <c r="L651" s="640"/>
      <c r="M651" s="640"/>
      <c r="N651" s="421"/>
      <c r="O651" s="728"/>
      <c r="P651" s="638"/>
      <c r="Q651" s="638"/>
      <c r="R651" s="638"/>
      <c r="S651" s="638"/>
      <c r="T651" s="638"/>
      <c r="U651" s="638"/>
      <c r="V651" s="638"/>
    </row>
    <row r="652" spans="1:22" ht="15.75" customHeight="1">
      <c r="A652" s="638"/>
      <c r="B652" s="638"/>
      <c r="C652" s="638"/>
      <c r="D652" s="638"/>
      <c r="E652" s="638"/>
      <c r="F652" s="638"/>
      <c r="G652" s="639"/>
      <c r="H652" s="638"/>
      <c r="I652" s="638"/>
      <c r="J652" s="640"/>
      <c r="K652" s="640"/>
      <c r="L652" s="640"/>
      <c r="M652" s="640"/>
      <c r="N652" s="421"/>
      <c r="O652" s="728"/>
      <c r="P652" s="638"/>
      <c r="Q652" s="638"/>
      <c r="R652" s="638"/>
      <c r="S652" s="638"/>
      <c r="T652" s="638"/>
      <c r="U652" s="638"/>
      <c r="V652" s="638"/>
    </row>
    <row r="653" spans="1:22" ht="15.75" customHeight="1">
      <c r="A653" s="638"/>
      <c r="B653" s="638"/>
      <c r="C653" s="638"/>
      <c r="D653" s="638"/>
      <c r="E653" s="638"/>
      <c r="F653" s="638"/>
      <c r="G653" s="639"/>
      <c r="H653" s="638"/>
      <c r="I653" s="638"/>
      <c r="J653" s="640"/>
      <c r="K653" s="640"/>
      <c r="L653" s="640"/>
      <c r="M653" s="640"/>
      <c r="N653" s="421"/>
      <c r="O653" s="728"/>
      <c r="P653" s="638"/>
      <c r="Q653" s="638"/>
      <c r="R653" s="638"/>
      <c r="S653" s="638"/>
      <c r="T653" s="638"/>
      <c r="U653" s="638"/>
      <c r="V653" s="638"/>
    </row>
    <row r="654" spans="1:22" ht="15.75" customHeight="1">
      <c r="A654" s="638"/>
      <c r="B654" s="638"/>
      <c r="C654" s="638"/>
      <c r="D654" s="638"/>
      <c r="E654" s="638"/>
      <c r="F654" s="638"/>
      <c r="G654" s="639"/>
      <c r="H654" s="638"/>
      <c r="I654" s="638"/>
      <c r="J654" s="640"/>
      <c r="K654" s="640"/>
      <c r="L654" s="640"/>
      <c r="M654" s="640"/>
      <c r="N654" s="421"/>
      <c r="O654" s="728"/>
      <c r="P654" s="638"/>
      <c r="Q654" s="638"/>
      <c r="R654" s="638"/>
      <c r="S654" s="638"/>
      <c r="T654" s="638"/>
      <c r="U654" s="638"/>
      <c r="V654" s="638"/>
    </row>
    <row r="655" spans="1:22" ht="15.75" customHeight="1">
      <c r="A655" s="638"/>
      <c r="B655" s="638"/>
      <c r="C655" s="638"/>
      <c r="D655" s="638"/>
      <c r="E655" s="638"/>
      <c r="F655" s="638"/>
      <c r="G655" s="639"/>
      <c r="H655" s="638"/>
      <c r="I655" s="638"/>
      <c r="J655" s="640"/>
      <c r="K655" s="640"/>
      <c r="L655" s="640"/>
      <c r="M655" s="640"/>
      <c r="N655" s="421"/>
      <c r="O655" s="728"/>
      <c r="P655" s="638"/>
      <c r="Q655" s="638"/>
      <c r="R655" s="638"/>
      <c r="S655" s="638"/>
      <c r="T655" s="638"/>
      <c r="U655" s="638"/>
      <c r="V655" s="638"/>
    </row>
    <row r="656" spans="1:22" ht="15.75" customHeight="1">
      <c r="A656" s="638"/>
      <c r="B656" s="638"/>
      <c r="C656" s="638"/>
      <c r="D656" s="638"/>
      <c r="E656" s="638"/>
      <c r="F656" s="638"/>
      <c r="G656" s="639"/>
      <c r="H656" s="638"/>
      <c r="I656" s="638"/>
      <c r="J656" s="640"/>
      <c r="K656" s="640"/>
      <c r="L656" s="640"/>
      <c r="M656" s="640"/>
      <c r="N656" s="421"/>
      <c r="O656" s="728"/>
      <c r="P656" s="638"/>
      <c r="Q656" s="638"/>
      <c r="R656" s="638"/>
      <c r="S656" s="638"/>
      <c r="T656" s="638"/>
      <c r="U656" s="638"/>
      <c r="V656" s="638"/>
    </row>
    <row r="657" spans="1:22" ht="15.75" customHeight="1">
      <c r="A657" s="638"/>
      <c r="B657" s="638"/>
      <c r="C657" s="638"/>
      <c r="D657" s="638"/>
      <c r="E657" s="638"/>
      <c r="F657" s="638"/>
      <c r="G657" s="639"/>
      <c r="H657" s="638"/>
      <c r="I657" s="638"/>
      <c r="J657" s="640"/>
      <c r="K657" s="640"/>
      <c r="L657" s="640"/>
      <c r="M657" s="640"/>
      <c r="N657" s="421"/>
      <c r="O657" s="728"/>
      <c r="P657" s="638"/>
      <c r="Q657" s="638"/>
      <c r="R657" s="638"/>
      <c r="S657" s="638"/>
      <c r="T657" s="638"/>
      <c r="U657" s="638"/>
      <c r="V657" s="638"/>
    </row>
    <row r="658" spans="1:22" ht="15.75" customHeight="1">
      <c r="A658" s="638"/>
      <c r="B658" s="638"/>
      <c r="C658" s="638"/>
      <c r="D658" s="638"/>
      <c r="E658" s="638"/>
      <c r="F658" s="638"/>
      <c r="G658" s="639"/>
      <c r="H658" s="638"/>
      <c r="I658" s="638"/>
      <c r="J658" s="640"/>
      <c r="K658" s="640"/>
      <c r="L658" s="640"/>
      <c r="M658" s="640"/>
      <c r="N658" s="421"/>
      <c r="O658" s="728"/>
      <c r="P658" s="638"/>
      <c r="Q658" s="638"/>
      <c r="R658" s="638"/>
      <c r="S658" s="638"/>
      <c r="T658" s="638"/>
      <c r="U658" s="638"/>
      <c r="V658" s="638"/>
    </row>
    <row r="659" spans="1:22" ht="15.75" customHeight="1">
      <c r="A659" s="638"/>
      <c r="B659" s="638"/>
      <c r="C659" s="638"/>
      <c r="D659" s="638"/>
      <c r="E659" s="638"/>
      <c r="F659" s="638"/>
      <c r="G659" s="639"/>
      <c r="H659" s="638"/>
      <c r="I659" s="638"/>
      <c r="J659" s="640"/>
      <c r="K659" s="640"/>
      <c r="L659" s="640"/>
      <c r="M659" s="640"/>
      <c r="N659" s="421"/>
      <c r="O659" s="728"/>
      <c r="P659" s="638"/>
      <c r="Q659" s="638"/>
      <c r="R659" s="638"/>
      <c r="S659" s="638"/>
      <c r="T659" s="638"/>
      <c r="U659" s="638"/>
      <c r="V659" s="638"/>
    </row>
    <row r="660" spans="1:22" ht="15.75" customHeight="1">
      <c r="A660" s="638"/>
      <c r="B660" s="638"/>
      <c r="C660" s="638"/>
      <c r="D660" s="638"/>
      <c r="E660" s="638"/>
      <c r="F660" s="638"/>
      <c r="G660" s="639"/>
      <c r="H660" s="638"/>
      <c r="I660" s="638"/>
      <c r="J660" s="640"/>
      <c r="K660" s="640"/>
      <c r="L660" s="640"/>
      <c r="M660" s="640"/>
      <c r="N660" s="421"/>
      <c r="O660" s="728"/>
      <c r="P660" s="638"/>
      <c r="Q660" s="638"/>
      <c r="R660" s="638"/>
      <c r="S660" s="638"/>
      <c r="T660" s="638"/>
      <c r="U660" s="638"/>
      <c r="V660" s="638"/>
    </row>
    <row r="661" spans="1:22" ht="15.75" customHeight="1">
      <c r="A661" s="638"/>
      <c r="B661" s="638"/>
      <c r="C661" s="638"/>
      <c r="D661" s="638"/>
      <c r="E661" s="638"/>
      <c r="F661" s="638"/>
      <c r="G661" s="639"/>
      <c r="H661" s="638"/>
      <c r="I661" s="638"/>
      <c r="J661" s="640"/>
      <c r="K661" s="640"/>
      <c r="L661" s="640"/>
      <c r="M661" s="640"/>
      <c r="N661" s="421"/>
      <c r="O661" s="728"/>
      <c r="P661" s="638"/>
      <c r="Q661" s="638"/>
      <c r="R661" s="638"/>
      <c r="S661" s="638"/>
      <c r="T661" s="638"/>
      <c r="U661" s="638"/>
      <c r="V661" s="638"/>
    </row>
    <row r="662" spans="1:22" ht="15.75" customHeight="1">
      <c r="A662" s="638"/>
      <c r="B662" s="638"/>
      <c r="C662" s="638"/>
      <c r="D662" s="638"/>
      <c r="E662" s="638"/>
      <c r="F662" s="638"/>
      <c r="G662" s="639"/>
      <c r="H662" s="638"/>
      <c r="I662" s="638"/>
      <c r="J662" s="640"/>
      <c r="K662" s="640"/>
      <c r="L662" s="640"/>
      <c r="M662" s="640"/>
      <c r="N662" s="421"/>
      <c r="O662" s="728"/>
      <c r="P662" s="638"/>
      <c r="Q662" s="638"/>
      <c r="R662" s="638"/>
      <c r="S662" s="638"/>
      <c r="T662" s="638"/>
      <c r="U662" s="638"/>
      <c r="V662" s="638"/>
    </row>
    <row r="663" spans="1:22" ht="15.75" customHeight="1">
      <c r="A663" s="638"/>
      <c r="B663" s="638"/>
      <c r="C663" s="638"/>
      <c r="D663" s="638"/>
      <c r="E663" s="638"/>
      <c r="F663" s="638"/>
      <c r="G663" s="639"/>
      <c r="H663" s="638"/>
      <c r="I663" s="638"/>
      <c r="J663" s="640"/>
      <c r="K663" s="640"/>
      <c r="L663" s="640"/>
      <c r="M663" s="640"/>
      <c r="N663" s="421"/>
      <c r="O663" s="728"/>
      <c r="P663" s="638"/>
      <c r="Q663" s="638"/>
      <c r="R663" s="638"/>
      <c r="S663" s="638"/>
      <c r="T663" s="638"/>
      <c r="U663" s="638"/>
      <c r="V663" s="638"/>
    </row>
    <row r="664" spans="1:22" ht="15.75" customHeight="1">
      <c r="A664" s="638"/>
      <c r="B664" s="638"/>
      <c r="C664" s="638"/>
      <c r="D664" s="638"/>
      <c r="E664" s="638"/>
      <c r="F664" s="638"/>
      <c r="G664" s="639"/>
      <c r="H664" s="638"/>
      <c r="I664" s="638"/>
      <c r="J664" s="640"/>
      <c r="K664" s="640"/>
      <c r="L664" s="640"/>
      <c r="M664" s="640"/>
      <c r="N664" s="421"/>
      <c r="O664" s="728"/>
      <c r="P664" s="638"/>
      <c r="Q664" s="638"/>
      <c r="R664" s="638"/>
      <c r="S664" s="638"/>
      <c r="T664" s="638"/>
      <c r="U664" s="638"/>
      <c r="V664" s="638"/>
    </row>
    <row r="665" spans="1:22" ht="15.75" customHeight="1">
      <c r="A665" s="638"/>
      <c r="B665" s="638"/>
      <c r="C665" s="638"/>
      <c r="D665" s="638"/>
      <c r="E665" s="638"/>
      <c r="F665" s="638"/>
      <c r="G665" s="639"/>
      <c r="H665" s="638"/>
      <c r="I665" s="638"/>
      <c r="J665" s="640"/>
      <c r="K665" s="640"/>
      <c r="L665" s="640"/>
      <c r="M665" s="640"/>
      <c r="N665" s="421"/>
      <c r="O665" s="728"/>
      <c r="P665" s="638"/>
      <c r="Q665" s="638"/>
      <c r="R665" s="638"/>
      <c r="S665" s="638"/>
      <c r="T665" s="638"/>
      <c r="U665" s="638"/>
      <c r="V665" s="638"/>
    </row>
    <row r="666" spans="1:22" ht="15.75" customHeight="1">
      <c r="A666" s="638"/>
      <c r="B666" s="638"/>
      <c r="C666" s="638"/>
      <c r="D666" s="638"/>
      <c r="E666" s="638"/>
      <c r="F666" s="638"/>
      <c r="G666" s="639"/>
      <c r="H666" s="638"/>
      <c r="I666" s="638"/>
      <c r="J666" s="640"/>
      <c r="K666" s="640"/>
      <c r="L666" s="640"/>
      <c r="M666" s="640"/>
      <c r="N666" s="421"/>
      <c r="O666" s="728"/>
      <c r="P666" s="638"/>
      <c r="Q666" s="638"/>
      <c r="R666" s="638"/>
      <c r="S666" s="638"/>
      <c r="T666" s="638"/>
      <c r="U666" s="638"/>
      <c r="V666" s="638"/>
    </row>
    <row r="667" spans="1:22" ht="15.75" customHeight="1">
      <c r="A667" s="638"/>
      <c r="B667" s="638"/>
      <c r="C667" s="638"/>
      <c r="D667" s="638"/>
      <c r="E667" s="638"/>
      <c r="F667" s="638"/>
      <c r="G667" s="639"/>
      <c r="H667" s="638"/>
      <c r="I667" s="638"/>
      <c r="J667" s="640"/>
      <c r="K667" s="640"/>
      <c r="L667" s="640"/>
      <c r="M667" s="640"/>
      <c r="N667" s="421"/>
      <c r="O667" s="728"/>
      <c r="P667" s="638"/>
      <c r="Q667" s="638"/>
      <c r="R667" s="638"/>
      <c r="S667" s="638"/>
      <c r="T667" s="638"/>
      <c r="U667" s="638"/>
      <c r="V667" s="638"/>
    </row>
    <row r="668" spans="1:22" ht="15.75" customHeight="1">
      <c r="A668" s="638"/>
      <c r="B668" s="638"/>
      <c r="C668" s="638"/>
      <c r="D668" s="638"/>
      <c r="E668" s="638"/>
      <c r="F668" s="638"/>
      <c r="G668" s="639"/>
      <c r="H668" s="638"/>
      <c r="I668" s="638"/>
      <c r="J668" s="640"/>
      <c r="K668" s="640"/>
      <c r="L668" s="640"/>
      <c r="M668" s="640"/>
      <c r="N668" s="421"/>
      <c r="O668" s="728"/>
      <c r="P668" s="638"/>
      <c r="Q668" s="638"/>
      <c r="R668" s="638"/>
      <c r="S668" s="638"/>
      <c r="T668" s="638"/>
      <c r="U668" s="638"/>
      <c r="V668" s="638"/>
    </row>
    <row r="669" spans="1:22" ht="15.75" customHeight="1">
      <c r="A669" s="638"/>
      <c r="B669" s="638"/>
      <c r="C669" s="638"/>
      <c r="D669" s="638"/>
      <c r="E669" s="638"/>
      <c r="F669" s="638"/>
      <c r="G669" s="639"/>
      <c r="H669" s="638"/>
      <c r="I669" s="638"/>
      <c r="J669" s="640"/>
      <c r="K669" s="640"/>
      <c r="L669" s="640"/>
      <c r="M669" s="640"/>
      <c r="N669" s="421"/>
      <c r="O669" s="728"/>
      <c r="P669" s="638"/>
      <c r="Q669" s="638"/>
      <c r="R669" s="638"/>
      <c r="S669" s="638"/>
      <c r="T669" s="638"/>
      <c r="U669" s="638"/>
      <c r="V669" s="638"/>
    </row>
    <row r="670" spans="1:22" ht="15.75" customHeight="1">
      <c r="A670" s="638"/>
      <c r="B670" s="638"/>
      <c r="C670" s="638"/>
      <c r="D670" s="638"/>
      <c r="E670" s="638"/>
      <c r="F670" s="638"/>
      <c r="G670" s="639"/>
      <c r="H670" s="638"/>
      <c r="I670" s="638"/>
      <c r="J670" s="640"/>
      <c r="K670" s="640"/>
      <c r="L670" s="640"/>
      <c r="M670" s="640"/>
      <c r="N670" s="421"/>
      <c r="O670" s="728"/>
      <c r="P670" s="638"/>
      <c r="Q670" s="638"/>
      <c r="R670" s="638"/>
      <c r="S670" s="638"/>
      <c r="T670" s="638"/>
      <c r="U670" s="638"/>
      <c r="V670" s="638"/>
    </row>
    <row r="671" spans="1:22" ht="15.75" customHeight="1">
      <c r="A671" s="638"/>
      <c r="B671" s="638"/>
      <c r="C671" s="638"/>
      <c r="D671" s="638"/>
      <c r="E671" s="638"/>
      <c r="F671" s="638"/>
      <c r="G671" s="639"/>
      <c r="H671" s="638"/>
      <c r="I671" s="638"/>
      <c r="J671" s="640"/>
      <c r="K671" s="640"/>
      <c r="L671" s="640"/>
      <c r="M671" s="640"/>
      <c r="N671" s="421"/>
      <c r="O671" s="728"/>
      <c r="P671" s="638"/>
      <c r="Q671" s="638"/>
      <c r="R671" s="638"/>
      <c r="S671" s="638"/>
      <c r="T671" s="638"/>
      <c r="U671" s="638"/>
      <c r="V671" s="638"/>
    </row>
    <row r="672" spans="1:22" ht="15.75" customHeight="1">
      <c r="A672" s="638"/>
      <c r="B672" s="638"/>
      <c r="C672" s="638"/>
      <c r="D672" s="638"/>
      <c r="E672" s="638"/>
      <c r="F672" s="638"/>
      <c r="G672" s="639"/>
      <c r="H672" s="638"/>
      <c r="I672" s="638"/>
      <c r="J672" s="640"/>
      <c r="K672" s="640"/>
      <c r="L672" s="640"/>
      <c r="M672" s="640"/>
      <c r="N672" s="421"/>
      <c r="O672" s="728"/>
      <c r="P672" s="638"/>
      <c r="Q672" s="638"/>
      <c r="R672" s="638"/>
      <c r="S672" s="638"/>
      <c r="T672" s="638"/>
      <c r="U672" s="638"/>
      <c r="V672" s="638"/>
    </row>
    <row r="673" spans="1:22" ht="15.75" customHeight="1">
      <c r="A673" s="638"/>
      <c r="B673" s="638"/>
      <c r="C673" s="638"/>
      <c r="D673" s="638"/>
      <c r="E673" s="638"/>
      <c r="F673" s="638"/>
      <c r="G673" s="639"/>
      <c r="H673" s="638"/>
      <c r="I673" s="638"/>
      <c r="J673" s="640"/>
      <c r="K673" s="640"/>
      <c r="L673" s="640"/>
      <c r="M673" s="640"/>
      <c r="N673" s="421"/>
      <c r="O673" s="728"/>
      <c r="P673" s="638"/>
      <c r="Q673" s="638"/>
      <c r="R673" s="638"/>
      <c r="S673" s="638"/>
      <c r="T673" s="638"/>
      <c r="U673" s="638"/>
      <c r="V673" s="638"/>
    </row>
    <row r="674" spans="1:22" ht="15.75" customHeight="1">
      <c r="A674" s="638"/>
      <c r="B674" s="638"/>
      <c r="C674" s="638"/>
      <c r="D674" s="638"/>
      <c r="E674" s="638"/>
      <c r="F674" s="638"/>
      <c r="G674" s="639"/>
      <c r="H674" s="638"/>
      <c r="I674" s="638"/>
      <c r="J674" s="640"/>
      <c r="K674" s="640"/>
      <c r="L674" s="640"/>
      <c r="M674" s="640"/>
      <c r="N674" s="421"/>
      <c r="O674" s="728"/>
      <c r="P674" s="638"/>
      <c r="Q674" s="638"/>
      <c r="R674" s="638"/>
      <c r="S674" s="638"/>
      <c r="T674" s="638"/>
      <c r="U674" s="638"/>
      <c r="V674" s="638"/>
    </row>
    <row r="675" spans="1:22" ht="15.75" customHeight="1">
      <c r="A675" s="638"/>
      <c r="B675" s="638"/>
      <c r="C675" s="638"/>
      <c r="D675" s="638"/>
      <c r="E675" s="638"/>
      <c r="F675" s="638"/>
      <c r="G675" s="639"/>
      <c r="H675" s="638"/>
      <c r="I675" s="638"/>
      <c r="J675" s="640"/>
      <c r="K675" s="640"/>
      <c r="L675" s="640"/>
      <c r="M675" s="640"/>
      <c r="N675" s="421"/>
      <c r="O675" s="728"/>
      <c r="P675" s="638"/>
      <c r="Q675" s="638"/>
      <c r="R675" s="638"/>
      <c r="S675" s="638"/>
      <c r="T675" s="638"/>
      <c r="U675" s="638"/>
      <c r="V675" s="638"/>
    </row>
    <row r="676" spans="1:22" ht="15.75" customHeight="1">
      <c r="A676" s="638"/>
      <c r="B676" s="638"/>
      <c r="C676" s="638"/>
      <c r="D676" s="638"/>
      <c r="E676" s="638"/>
      <c r="F676" s="638"/>
      <c r="G676" s="639"/>
      <c r="H676" s="638"/>
      <c r="I676" s="638"/>
      <c r="J676" s="640"/>
      <c r="K676" s="640"/>
      <c r="L676" s="640"/>
      <c r="M676" s="640"/>
      <c r="N676" s="421"/>
      <c r="O676" s="728"/>
      <c r="P676" s="638"/>
      <c r="Q676" s="638"/>
      <c r="R676" s="638"/>
      <c r="S676" s="638"/>
      <c r="T676" s="638"/>
      <c r="U676" s="638"/>
      <c r="V676" s="638"/>
    </row>
    <row r="677" spans="1:22" ht="15.75" customHeight="1">
      <c r="A677" s="638"/>
      <c r="B677" s="638"/>
      <c r="C677" s="638"/>
      <c r="D677" s="638"/>
      <c r="E677" s="638"/>
      <c r="F677" s="638"/>
      <c r="G677" s="639"/>
      <c r="H677" s="638"/>
      <c r="I677" s="638"/>
      <c r="J677" s="640"/>
      <c r="K677" s="640"/>
      <c r="L677" s="640"/>
      <c r="M677" s="640"/>
      <c r="N677" s="421"/>
      <c r="O677" s="728"/>
      <c r="P677" s="638"/>
      <c r="Q677" s="638"/>
      <c r="R677" s="638"/>
      <c r="S677" s="638"/>
      <c r="T677" s="638"/>
      <c r="U677" s="638"/>
      <c r="V677" s="638"/>
    </row>
    <row r="678" spans="1:22" ht="15.75" customHeight="1">
      <c r="A678" s="638"/>
      <c r="B678" s="638"/>
      <c r="C678" s="638"/>
      <c r="D678" s="638"/>
      <c r="E678" s="638"/>
      <c r="F678" s="638"/>
      <c r="G678" s="639"/>
      <c r="H678" s="638"/>
      <c r="I678" s="638"/>
      <c r="J678" s="640"/>
      <c r="K678" s="640"/>
      <c r="L678" s="640"/>
      <c r="M678" s="640"/>
      <c r="N678" s="421"/>
      <c r="O678" s="728"/>
      <c r="P678" s="638"/>
      <c r="Q678" s="638"/>
      <c r="R678" s="638"/>
      <c r="S678" s="638"/>
      <c r="T678" s="638"/>
      <c r="U678" s="638"/>
      <c r="V678" s="638"/>
    </row>
    <row r="679" spans="1:22" ht="15.75" customHeight="1">
      <c r="A679" s="638"/>
      <c r="B679" s="638"/>
      <c r="C679" s="638"/>
      <c r="D679" s="638"/>
      <c r="E679" s="638"/>
      <c r="F679" s="638"/>
      <c r="G679" s="639"/>
      <c r="H679" s="638"/>
      <c r="I679" s="638"/>
      <c r="J679" s="640"/>
      <c r="K679" s="640"/>
      <c r="L679" s="640"/>
      <c r="M679" s="640"/>
      <c r="N679" s="421"/>
      <c r="O679" s="728"/>
      <c r="P679" s="638"/>
      <c r="Q679" s="638"/>
      <c r="R679" s="638"/>
      <c r="S679" s="638"/>
      <c r="T679" s="638"/>
      <c r="U679" s="638"/>
      <c r="V679" s="638"/>
    </row>
    <row r="680" spans="1:22" ht="15.75" customHeight="1">
      <c r="A680" s="638"/>
      <c r="B680" s="638"/>
      <c r="C680" s="638"/>
      <c r="D680" s="638"/>
      <c r="E680" s="638"/>
      <c r="F680" s="638"/>
      <c r="G680" s="639"/>
      <c r="H680" s="638"/>
      <c r="I680" s="638"/>
      <c r="J680" s="640"/>
      <c r="K680" s="640"/>
      <c r="L680" s="640"/>
      <c r="M680" s="640"/>
      <c r="N680" s="421"/>
      <c r="O680" s="728"/>
      <c r="P680" s="638"/>
      <c r="Q680" s="638"/>
      <c r="R680" s="638"/>
      <c r="S680" s="638"/>
      <c r="T680" s="638"/>
      <c r="U680" s="638"/>
      <c r="V680" s="638"/>
    </row>
    <row r="681" spans="1:22" ht="15.75" customHeight="1">
      <c r="A681" s="638"/>
      <c r="B681" s="638"/>
      <c r="C681" s="638"/>
      <c r="D681" s="638"/>
      <c r="E681" s="638"/>
      <c r="F681" s="638"/>
      <c r="G681" s="639"/>
      <c r="H681" s="638"/>
      <c r="I681" s="638"/>
      <c r="J681" s="640"/>
      <c r="K681" s="640"/>
      <c r="L681" s="640"/>
      <c r="M681" s="640"/>
      <c r="N681" s="421"/>
      <c r="O681" s="728"/>
      <c r="P681" s="638"/>
      <c r="Q681" s="638"/>
      <c r="R681" s="638"/>
      <c r="S681" s="638"/>
      <c r="T681" s="638"/>
      <c r="U681" s="638"/>
      <c r="V681" s="638"/>
    </row>
    <row r="682" spans="1:22" ht="15.75" customHeight="1">
      <c r="A682" s="638"/>
      <c r="B682" s="638"/>
      <c r="C682" s="638"/>
      <c r="D682" s="638"/>
      <c r="E682" s="638"/>
      <c r="F682" s="638"/>
      <c r="G682" s="639"/>
      <c r="H682" s="638"/>
      <c r="I682" s="638"/>
      <c r="J682" s="640"/>
      <c r="K682" s="640"/>
      <c r="L682" s="640"/>
      <c r="M682" s="640"/>
      <c r="N682" s="421"/>
      <c r="O682" s="728"/>
      <c r="P682" s="638"/>
      <c r="Q682" s="638"/>
      <c r="R682" s="638"/>
      <c r="S682" s="638"/>
      <c r="T682" s="638"/>
      <c r="U682" s="638"/>
      <c r="V682" s="638"/>
    </row>
    <row r="683" spans="1:22" ht="15.75" customHeight="1">
      <c r="A683" s="638"/>
      <c r="B683" s="638"/>
      <c r="C683" s="638"/>
      <c r="D683" s="638"/>
      <c r="E683" s="638"/>
      <c r="F683" s="638"/>
      <c r="G683" s="639"/>
      <c r="H683" s="638"/>
      <c r="I683" s="638"/>
      <c r="J683" s="640"/>
      <c r="K683" s="640"/>
      <c r="L683" s="640"/>
      <c r="M683" s="640"/>
      <c r="N683" s="421"/>
      <c r="O683" s="728"/>
      <c r="P683" s="638"/>
      <c r="Q683" s="638"/>
      <c r="R683" s="638"/>
      <c r="S683" s="638"/>
      <c r="T683" s="638"/>
      <c r="U683" s="638"/>
      <c r="V683" s="638"/>
    </row>
    <row r="684" spans="1:22" ht="15.75" customHeight="1">
      <c r="A684" s="638"/>
      <c r="B684" s="638"/>
      <c r="C684" s="638"/>
      <c r="D684" s="638"/>
      <c r="E684" s="638"/>
      <c r="F684" s="638"/>
      <c r="G684" s="639"/>
      <c r="H684" s="638"/>
      <c r="I684" s="638"/>
      <c r="J684" s="640"/>
      <c r="K684" s="640"/>
      <c r="L684" s="640"/>
      <c r="M684" s="640"/>
      <c r="N684" s="421"/>
      <c r="O684" s="728"/>
      <c r="P684" s="638"/>
      <c r="Q684" s="638"/>
      <c r="R684" s="638"/>
      <c r="S684" s="638"/>
      <c r="T684" s="638"/>
      <c r="U684" s="638"/>
      <c r="V684" s="638"/>
    </row>
    <row r="685" spans="1:22" ht="15.75" customHeight="1">
      <c r="A685" s="638"/>
      <c r="B685" s="638"/>
      <c r="C685" s="638"/>
      <c r="D685" s="638"/>
      <c r="E685" s="638"/>
      <c r="F685" s="638"/>
      <c r="G685" s="639"/>
      <c r="H685" s="638"/>
      <c r="I685" s="638"/>
      <c r="J685" s="640"/>
      <c r="K685" s="640"/>
      <c r="L685" s="640"/>
      <c r="M685" s="640"/>
      <c r="N685" s="421"/>
      <c r="O685" s="728"/>
      <c r="P685" s="638"/>
      <c r="Q685" s="638"/>
      <c r="R685" s="638"/>
      <c r="S685" s="638"/>
      <c r="T685" s="638"/>
      <c r="U685" s="638"/>
      <c r="V685" s="638"/>
    </row>
    <row r="686" spans="1:22" ht="15.75" customHeight="1">
      <c r="A686" s="638"/>
      <c r="B686" s="638"/>
      <c r="C686" s="638"/>
      <c r="D686" s="638"/>
      <c r="E686" s="638"/>
      <c r="F686" s="638"/>
      <c r="G686" s="639"/>
      <c r="H686" s="638"/>
      <c r="I686" s="638"/>
      <c r="J686" s="640"/>
      <c r="K686" s="640"/>
      <c r="L686" s="640"/>
      <c r="M686" s="640"/>
      <c r="N686" s="421"/>
      <c r="O686" s="728"/>
      <c r="P686" s="638"/>
      <c r="Q686" s="638"/>
      <c r="R686" s="638"/>
      <c r="S686" s="638"/>
      <c r="T686" s="638"/>
      <c r="U686" s="638"/>
      <c r="V686" s="638"/>
    </row>
    <row r="687" spans="1:22" ht="15.75" customHeight="1">
      <c r="A687" s="638"/>
      <c r="B687" s="638"/>
      <c r="C687" s="638"/>
      <c r="D687" s="638"/>
      <c r="E687" s="638"/>
      <c r="F687" s="638"/>
      <c r="G687" s="639"/>
      <c r="H687" s="638"/>
      <c r="I687" s="638"/>
      <c r="J687" s="640"/>
      <c r="K687" s="640"/>
      <c r="L687" s="640"/>
      <c r="M687" s="640"/>
      <c r="N687" s="421"/>
      <c r="O687" s="728"/>
      <c r="P687" s="638"/>
      <c r="Q687" s="638"/>
      <c r="R687" s="638"/>
      <c r="S687" s="638"/>
      <c r="T687" s="638"/>
      <c r="U687" s="638"/>
      <c r="V687" s="638"/>
    </row>
    <row r="688" spans="1:22" ht="15.75" customHeight="1">
      <c r="A688" s="638"/>
      <c r="B688" s="638"/>
      <c r="C688" s="638"/>
      <c r="D688" s="638"/>
      <c r="E688" s="638"/>
      <c r="F688" s="638"/>
      <c r="G688" s="639"/>
      <c r="H688" s="638"/>
      <c r="I688" s="638"/>
      <c r="J688" s="640"/>
      <c r="K688" s="640"/>
      <c r="L688" s="640"/>
      <c r="M688" s="640"/>
      <c r="N688" s="421"/>
      <c r="O688" s="728"/>
      <c r="P688" s="638"/>
      <c r="Q688" s="638"/>
      <c r="R688" s="638"/>
      <c r="S688" s="638"/>
      <c r="T688" s="638"/>
      <c r="U688" s="638"/>
      <c r="V688" s="638"/>
    </row>
    <row r="689" spans="1:22" ht="15.75" customHeight="1">
      <c r="A689" s="638"/>
      <c r="B689" s="638"/>
      <c r="C689" s="638"/>
      <c r="D689" s="638"/>
      <c r="E689" s="638"/>
      <c r="F689" s="638"/>
      <c r="G689" s="639"/>
      <c r="H689" s="638"/>
      <c r="I689" s="638"/>
      <c r="J689" s="640"/>
      <c r="K689" s="640"/>
      <c r="L689" s="640"/>
      <c r="M689" s="640"/>
      <c r="N689" s="421"/>
      <c r="O689" s="728"/>
      <c r="P689" s="638"/>
      <c r="Q689" s="638"/>
      <c r="R689" s="638"/>
      <c r="S689" s="638"/>
      <c r="T689" s="638"/>
      <c r="U689" s="638"/>
      <c r="V689" s="638"/>
    </row>
    <row r="690" spans="1:22" ht="15.75" customHeight="1">
      <c r="A690" s="638"/>
      <c r="B690" s="638"/>
      <c r="C690" s="638"/>
      <c r="D690" s="638"/>
      <c r="E690" s="638"/>
      <c r="F690" s="638"/>
      <c r="G690" s="639"/>
      <c r="H690" s="638"/>
      <c r="I690" s="638"/>
      <c r="J690" s="640"/>
      <c r="K690" s="640"/>
      <c r="L690" s="640"/>
      <c r="M690" s="640"/>
      <c r="N690" s="421"/>
      <c r="O690" s="728"/>
      <c r="P690" s="638"/>
      <c r="Q690" s="638"/>
      <c r="R690" s="638"/>
      <c r="S690" s="638"/>
      <c r="T690" s="638"/>
      <c r="U690" s="638"/>
      <c r="V690" s="638"/>
    </row>
    <row r="691" spans="1:22" ht="15.75" customHeight="1">
      <c r="A691" s="638"/>
      <c r="B691" s="638"/>
      <c r="C691" s="638"/>
      <c r="D691" s="638"/>
      <c r="E691" s="638"/>
      <c r="F691" s="638"/>
      <c r="G691" s="639"/>
      <c r="H691" s="638"/>
      <c r="I691" s="638"/>
      <c r="J691" s="640"/>
      <c r="K691" s="640"/>
      <c r="L691" s="640"/>
      <c r="M691" s="640"/>
      <c r="N691" s="421"/>
      <c r="O691" s="728"/>
      <c r="P691" s="638"/>
      <c r="Q691" s="638"/>
      <c r="R691" s="638"/>
      <c r="S691" s="638"/>
      <c r="T691" s="638"/>
      <c r="U691" s="638"/>
      <c r="V691" s="638"/>
    </row>
    <row r="692" spans="1:22" ht="15.75" customHeight="1">
      <c r="A692" s="638"/>
      <c r="B692" s="638"/>
      <c r="C692" s="638"/>
      <c r="D692" s="638"/>
      <c r="E692" s="638"/>
      <c r="F692" s="638"/>
      <c r="G692" s="639"/>
      <c r="H692" s="638"/>
      <c r="I692" s="638"/>
      <c r="J692" s="640"/>
      <c r="K692" s="640"/>
      <c r="L692" s="640"/>
      <c r="M692" s="640"/>
      <c r="N692" s="421"/>
      <c r="O692" s="728"/>
      <c r="P692" s="638"/>
      <c r="Q692" s="638"/>
      <c r="R692" s="638"/>
      <c r="S692" s="638"/>
      <c r="T692" s="638"/>
      <c r="U692" s="638"/>
      <c r="V692" s="638"/>
    </row>
    <row r="693" spans="1:22" ht="15.75" customHeight="1">
      <c r="A693" s="638"/>
      <c r="B693" s="638"/>
      <c r="C693" s="638"/>
      <c r="D693" s="638"/>
      <c r="E693" s="638"/>
      <c r="F693" s="638"/>
      <c r="G693" s="639"/>
      <c r="H693" s="638"/>
      <c r="I693" s="638"/>
      <c r="J693" s="640"/>
      <c r="K693" s="640"/>
      <c r="L693" s="640"/>
      <c r="M693" s="640"/>
      <c r="N693" s="421"/>
      <c r="O693" s="728"/>
      <c r="P693" s="638"/>
      <c r="Q693" s="638"/>
      <c r="R693" s="638"/>
      <c r="S693" s="638"/>
      <c r="T693" s="638"/>
      <c r="U693" s="638"/>
      <c r="V693" s="638"/>
    </row>
    <row r="694" spans="1:22" ht="15.75" customHeight="1">
      <c r="A694" s="638"/>
      <c r="B694" s="638"/>
      <c r="C694" s="638"/>
      <c r="D694" s="638"/>
      <c r="E694" s="638"/>
      <c r="F694" s="638"/>
      <c r="G694" s="639"/>
      <c r="H694" s="638"/>
      <c r="I694" s="638"/>
      <c r="J694" s="640"/>
      <c r="K694" s="640"/>
      <c r="L694" s="640"/>
      <c r="M694" s="640"/>
      <c r="N694" s="421"/>
      <c r="O694" s="728"/>
      <c r="P694" s="638"/>
      <c r="Q694" s="638"/>
      <c r="R694" s="638"/>
      <c r="S694" s="638"/>
      <c r="T694" s="638"/>
      <c r="U694" s="638"/>
      <c r="V694" s="638"/>
    </row>
    <row r="695" spans="1:22" ht="15.75" customHeight="1">
      <c r="A695" s="638"/>
      <c r="B695" s="638"/>
      <c r="C695" s="638"/>
      <c r="D695" s="638"/>
      <c r="E695" s="638"/>
      <c r="F695" s="638"/>
      <c r="G695" s="639"/>
      <c r="H695" s="638"/>
      <c r="I695" s="638"/>
      <c r="J695" s="640"/>
      <c r="K695" s="640"/>
      <c r="L695" s="640"/>
      <c r="M695" s="640"/>
      <c r="N695" s="421"/>
      <c r="O695" s="728"/>
      <c r="P695" s="638"/>
      <c r="Q695" s="638"/>
      <c r="R695" s="638"/>
      <c r="S695" s="638"/>
      <c r="T695" s="638"/>
      <c r="U695" s="638"/>
      <c r="V695" s="638"/>
    </row>
    <row r="696" spans="1:22" ht="15.75" customHeight="1">
      <c r="A696" s="638"/>
      <c r="B696" s="638"/>
      <c r="C696" s="638"/>
      <c r="D696" s="638"/>
      <c r="E696" s="638"/>
      <c r="F696" s="638"/>
      <c r="G696" s="639"/>
      <c r="H696" s="638"/>
      <c r="I696" s="638"/>
      <c r="J696" s="640"/>
      <c r="K696" s="640"/>
      <c r="L696" s="640"/>
      <c r="M696" s="640"/>
      <c r="N696" s="421"/>
      <c r="O696" s="728"/>
      <c r="P696" s="638"/>
      <c r="Q696" s="638"/>
      <c r="R696" s="638"/>
      <c r="S696" s="638"/>
      <c r="T696" s="638"/>
      <c r="U696" s="638"/>
      <c r="V696" s="638"/>
    </row>
    <row r="697" spans="1:22" ht="15.75" customHeight="1">
      <c r="A697" s="638"/>
      <c r="B697" s="638"/>
      <c r="C697" s="638"/>
      <c r="D697" s="638"/>
      <c r="E697" s="638"/>
      <c r="F697" s="638"/>
      <c r="G697" s="639"/>
      <c r="H697" s="638"/>
      <c r="I697" s="638"/>
      <c r="J697" s="640"/>
      <c r="K697" s="640"/>
      <c r="L697" s="640"/>
      <c r="M697" s="640"/>
      <c r="N697" s="421"/>
      <c r="O697" s="728"/>
      <c r="P697" s="638"/>
      <c r="Q697" s="638"/>
      <c r="R697" s="638"/>
      <c r="S697" s="638"/>
      <c r="T697" s="638"/>
      <c r="U697" s="638"/>
      <c r="V697" s="638"/>
    </row>
    <row r="698" spans="1:22" ht="15.75" customHeight="1">
      <c r="A698" s="638"/>
      <c r="B698" s="638"/>
      <c r="C698" s="638"/>
      <c r="D698" s="638"/>
      <c r="E698" s="638"/>
      <c r="F698" s="638"/>
      <c r="G698" s="639"/>
      <c r="H698" s="638"/>
      <c r="I698" s="638"/>
      <c r="J698" s="640"/>
      <c r="K698" s="640"/>
      <c r="L698" s="640"/>
      <c r="M698" s="640"/>
      <c r="N698" s="421"/>
      <c r="O698" s="728"/>
      <c r="P698" s="638"/>
      <c r="Q698" s="638"/>
      <c r="R698" s="638"/>
      <c r="S698" s="638"/>
      <c r="T698" s="638"/>
      <c r="U698" s="638"/>
      <c r="V698" s="638"/>
    </row>
    <row r="699" spans="1:22" ht="15.75" customHeight="1">
      <c r="A699" s="638"/>
      <c r="B699" s="638"/>
      <c r="C699" s="638"/>
      <c r="D699" s="638"/>
      <c r="E699" s="638"/>
      <c r="F699" s="638"/>
      <c r="G699" s="639"/>
      <c r="H699" s="638"/>
      <c r="I699" s="638"/>
      <c r="J699" s="640"/>
      <c r="K699" s="640"/>
      <c r="L699" s="640"/>
      <c r="M699" s="640"/>
      <c r="N699" s="421"/>
      <c r="O699" s="728"/>
      <c r="P699" s="638"/>
      <c r="Q699" s="638"/>
      <c r="R699" s="638"/>
      <c r="S699" s="638"/>
      <c r="T699" s="638"/>
      <c r="U699" s="638"/>
      <c r="V699" s="638"/>
    </row>
    <row r="700" spans="1:22" ht="15.75" customHeight="1">
      <c r="A700" s="638"/>
      <c r="B700" s="638"/>
      <c r="C700" s="638"/>
      <c r="D700" s="638"/>
      <c r="E700" s="638"/>
      <c r="F700" s="638"/>
      <c r="G700" s="639"/>
      <c r="H700" s="638"/>
      <c r="I700" s="638"/>
      <c r="J700" s="640"/>
      <c r="K700" s="640"/>
      <c r="L700" s="640"/>
      <c r="M700" s="640"/>
      <c r="N700" s="421"/>
      <c r="O700" s="728"/>
      <c r="P700" s="638"/>
      <c r="Q700" s="638"/>
      <c r="R700" s="638"/>
      <c r="S700" s="638"/>
      <c r="T700" s="638"/>
      <c r="U700" s="638"/>
      <c r="V700" s="638"/>
    </row>
    <row r="701" spans="1:22" ht="15.75" customHeight="1">
      <c r="A701" s="638"/>
      <c r="B701" s="638"/>
      <c r="C701" s="638"/>
      <c r="D701" s="638"/>
      <c r="E701" s="638"/>
      <c r="F701" s="638"/>
      <c r="G701" s="639"/>
      <c r="H701" s="638"/>
      <c r="I701" s="638"/>
      <c r="J701" s="640"/>
      <c r="K701" s="640"/>
      <c r="L701" s="640"/>
      <c r="M701" s="640"/>
      <c r="N701" s="421"/>
      <c r="O701" s="728"/>
      <c r="P701" s="638"/>
      <c r="Q701" s="638"/>
      <c r="R701" s="638"/>
      <c r="S701" s="638"/>
      <c r="T701" s="638"/>
      <c r="U701" s="638"/>
      <c r="V701" s="638"/>
    </row>
    <row r="702" spans="1:22" ht="15.75" customHeight="1">
      <c r="A702" s="638"/>
      <c r="B702" s="638"/>
      <c r="C702" s="638"/>
      <c r="D702" s="638"/>
      <c r="E702" s="638"/>
      <c r="F702" s="638"/>
      <c r="G702" s="639"/>
      <c r="H702" s="638"/>
      <c r="I702" s="638"/>
      <c r="J702" s="640"/>
      <c r="K702" s="640"/>
      <c r="L702" s="640"/>
      <c r="M702" s="640"/>
      <c r="N702" s="421"/>
      <c r="O702" s="728"/>
      <c r="P702" s="638"/>
      <c r="Q702" s="638"/>
      <c r="R702" s="638"/>
      <c r="S702" s="638"/>
      <c r="T702" s="638"/>
      <c r="U702" s="638"/>
      <c r="V702" s="638"/>
    </row>
    <row r="703" spans="1:22" ht="15.75" customHeight="1">
      <c r="A703" s="638"/>
      <c r="B703" s="638"/>
      <c r="C703" s="638"/>
      <c r="D703" s="638"/>
      <c r="E703" s="638"/>
      <c r="F703" s="638"/>
      <c r="G703" s="639"/>
      <c r="H703" s="638"/>
      <c r="I703" s="638"/>
      <c r="J703" s="640"/>
      <c r="K703" s="640"/>
      <c r="L703" s="640"/>
      <c r="M703" s="640"/>
      <c r="N703" s="421"/>
      <c r="O703" s="728"/>
      <c r="P703" s="638"/>
      <c r="Q703" s="638"/>
      <c r="R703" s="638"/>
      <c r="S703" s="638"/>
      <c r="T703" s="638"/>
      <c r="U703" s="638"/>
      <c r="V703" s="638"/>
    </row>
    <row r="704" spans="1:22" ht="15.75" customHeight="1">
      <c r="A704" s="638"/>
      <c r="B704" s="638"/>
      <c r="C704" s="638"/>
      <c r="D704" s="638"/>
      <c r="E704" s="638"/>
      <c r="F704" s="638"/>
      <c r="G704" s="639"/>
      <c r="H704" s="638"/>
      <c r="I704" s="638"/>
      <c r="J704" s="640"/>
      <c r="K704" s="640"/>
      <c r="L704" s="640"/>
      <c r="M704" s="640"/>
      <c r="N704" s="421"/>
      <c r="O704" s="728"/>
      <c r="P704" s="638"/>
      <c r="Q704" s="638"/>
      <c r="R704" s="638"/>
      <c r="S704" s="638"/>
      <c r="T704" s="638"/>
      <c r="U704" s="638"/>
      <c r="V704" s="638"/>
    </row>
    <row r="705" spans="1:22" ht="15.75" customHeight="1">
      <c r="A705" s="638"/>
      <c r="B705" s="638"/>
      <c r="C705" s="638"/>
      <c r="D705" s="638"/>
      <c r="E705" s="638"/>
      <c r="F705" s="638"/>
      <c r="G705" s="639"/>
      <c r="H705" s="638"/>
      <c r="I705" s="638"/>
      <c r="J705" s="640"/>
      <c r="K705" s="640"/>
      <c r="L705" s="640"/>
      <c r="M705" s="640"/>
      <c r="N705" s="421"/>
      <c r="O705" s="728"/>
      <c r="P705" s="638"/>
      <c r="Q705" s="638"/>
      <c r="R705" s="638"/>
      <c r="S705" s="638"/>
      <c r="T705" s="638"/>
      <c r="U705" s="638"/>
      <c r="V705" s="638"/>
    </row>
    <row r="706" spans="1:22" ht="15.75" customHeight="1">
      <c r="A706" s="638"/>
      <c r="B706" s="638"/>
      <c r="C706" s="638"/>
      <c r="D706" s="638"/>
      <c r="E706" s="638"/>
      <c r="F706" s="638"/>
      <c r="G706" s="639"/>
      <c r="H706" s="638"/>
      <c r="I706" s="638"/>
      <c r="J706" s="640"/>
      <c r="K706" s="640"/>
      <c r="L706" s="640"/>
      <c r="M706" s="640"/>
      <c r="N706" s="421"/>
      <c r="O706" s="728"/>
      <c r="P706" s="638"/>
      <c r="Q706" s="638"/>
      <c r="R706" s="638"/>
      <c r="S706" s="638"/>
      <c r="T706" s="638"/>
      <c r="U706" s="638"/>
      <c r="V706" s="638"/>
    </row>
    <row r="707" spans="1:22" ht="15.75" customHeight="1">
      <c r="A707" s="638"/>
      <c r="B707" s="638"/>
      <c r="C707" s="638"/>
      <c r="D707" s="638"/>
      <c r="E707" s="638"/>
      <c r="F707" s="638"/>
      <c r="G707" s="639"/>
      <c r="H707" s="638"/>
      <c r="I707" s="638"/>
      <c r="J707" s="640"/>
      <c r="K707" s="640"/>
      <c r="L707" s="640"/>
      <c r="M707" s="640"/>
      <c r="N707" s="421"/>
      <c r="O707" s="728"/>
      <c r="P707" s="638"/>
      <c r="Q707" s="638"/>
      <c r="R707" s="638"/>
      <c r="S707" s="638"/>
      <c r="T707" s="638"/>
      <c r="U707" s="638"/>
      <c r="V707" s="638"/>
    </row>
    <row r="708" spans="1:22" ht="15.75" customHeight="1">
      <c r="A708" s="638"/>
      <c r="B708" s="638"/>
      <c r="C708" s="638"/>
      <c r="D708" s="638"/>
      <c r="E708" s="638"/>
      <c r="F708" s="638"/>
      <c r="G708" s="639"/>
      <c r="H708" s="638"/>
      <c r="I708" s="638"/>
      <c r="J708" s="640"/>
      <c r="K708" s="640"/>
      <c r="L708" s="640"/>
      <c r="M708" s="640"/>
      <c r="N708" s="421"/>
      <c r="O708" s="728"/>
      <c r="P708" s="638"/>
      <c r="Q708" s="638"/>
      <c r="R708" s="638"/>
      <c r="S708" s="638"/>
      <c r="T708" s="638"/>
      <c r="U708" s="638"/>
      <c r="V708" s="638"/>
    </row>
    <row r="709" spans="1:22" ht="15.75" customHeight="1">
      <c r="A709" s="638"/>
      <c r="B709" s="638"/>
      <c r="C709" s="638"/>
      <c r="D709" s="638"/>
      <c r="E709" s="638"/>
      <c r="F709" s="638"/>
      <c r="G709" s="639"/>
      <c r="H709" s="638"/>
      <c r="I709" s="638"/>
      <c r="J709" s="640"/>
      <c r="K709" s="640"/>
      <c r="L709" s="640"/>
      <c r="M709" s="640"/>
      <c r="N709" s="421"/>
      <c r="O709" s="728"/>
      <c r="P709" s="638"/>
      <c r="Q709" s="638"/>
      <c r="R709" s="638"/>
      <c r="S709" s="638"/>
      <c r="T709" s="638"/>
      <c r="U709" s="638"/>
      <c r="V709" s="638"/>
    </row>
    <row r="710" spans="1:22" ht="15.75" customHeight="1">
      <c r="A710" s="638"/>
      <c r="B710" s="638"/>
      <c r="C710" s="638"/>
      <c r="D710" s="638"/>
      <c r="E710" s="638"/>
      <c r="F710" s="638"/>
      <c r="G710" s="639"/>
      <c r="H710" s="638"/>
      <c r="I710" s="638"/>
      <c r="J710" s="640"/>
      <c r="K710" s="640"/>
      <c r="L710" s="640"/>
      <c r="M710" s="640"/>
      <c r="N710" s="421"/>
      <c r="O710" s="728"/>
      <c r="P710" s="638"/>
      <c r="Q710" s="638"/>
      <c r="R710" s="638"/>
      <c r="S710" s="638"/>
      <c r="T710" s="638"/>
      <c r="U710" s="638"/>
      <c r="V710" s="638"/>
    </row>
    <row r="711" spans="1:22" ht="15.75" customHeight="1">
      <c r="A711" s="638"/>
      <c r="B711" s="638"/>
      <c r="C711" s="638"/>
      <c r="D711" s="638"/>
      <c r="E711" s="638"/>
      <c r="F711" s="638"/>
      <c r="G711" s="639"/>
      <c r="H711" s="638"/>
      <c r="I711" s="638"/>
      <c r="J711" s="640"/>
      <c r="K711" s="640"/>
      <c r="L711" s="640"/>
      <c r="M711" s="640"/>
      <c r="N711" s="421"/>
      <c r="O711" s="728"/>
      <c r="P711" s="638"/>
      <c r="Q711" s="638"/>
      <c r="R711" s="638"/>
      <c r="S711" s="638"/>
      <c r="T711" s="638"/>
      <c r="U711" s="638"/>
      <c r="V711" s="638"/>
    </row>
    <row r="712" spans="1:22" ht="15.75" customHeight="1">
      <c r="A712" s="638"/>
      <c r="B712" s="638"/>
      <c r="C712" s="638"/>
      <c r="D712" s="638"/>
      <c r="E712" s="638"/>
      <c r="F712" s="638"/>
      <c r="G712" s="639"/>
      <c r="H712" s="638"/>
      <c r="I712" s="638"/>
      <c r="J712" s="640"/>
      <c r="K712" s="640"/>
      <c r="L712" s="640"/>
      <c r="M712" s="640"/>
      <c r="N712" s="421"/>
      <c r="O712" s="728"/>
      <c r="P712" s="638"/>
      <c r="Q712" s="638"/>
      <c r="R712" s="638"/>
      <c r="S712" s="638"/>
      <c r="T712" s="638"/>
      <c r="U712" s="638"/>
      <c r="V712" s="638"/>
    </row>
    <row r="713" spans="1:22" ht="15.75" customHeight="1">
      <c r="A713" s="638"/>
      <c r="B713" s="638"/>
      <c r="C713" s="638"/>
      <c r="D713" s="638"/>
      <c r="E713" s="638"/>
      <c r="F713" s="638"/>
      <c r="G713" s="639"/>
      <c r="H713" s="638"/>
      <c r="I713" s="638"/>
      <c r="J713" s="640"/>
      <c r="K713" s="640"/>
      <c r="L713" s="640"/>
      <c r="M713" s="640"/>
      <c r="N713" s="421"/>
      <c r="O713" s="728"/>
      <c r="P713" s="638"/>
      <c r="Q713" s="638"/>
      <c r="R713" s="638"/>
      <c r="S713" s="638"/>
      <c r="T713" s="638"/>
      <c r="U713" s="638"/>
      <c r="V713" s="638"/>
    </row>
    <row r="714" spans="1:22" ht="15.75" customHeight="1">
      <c r="A714" s="638"/>
      <c r="B714" s="638"/>
      <c r="C714" s="638"/>
      <c r="D714" s="638"/>
      <c r="E714" s="638"/>
      <c r="F714" s="638"/>
      <c r="G714" s="639"/>
      <c r="H714" s="638"/>
      <c r="I714" s="638"/>
      <c r="J714" s="640"/>
      <c r="K714" s="640"/>
      <c r="L714" s="640"/>
      <c r="M714" s="640"/>
      <c r="N714" s="421"/>
      <c r="O714" s="728"/>
      <c r="P714" s="638"/>
      <c r="Q714" s="638"/>
      <c r="R714" s="638"/>
      <c r="S714" s="638"/>
      <c r="T714" s="638"/>
      <c r="U714" s="638"/>
      <c r="V714" s="638"/>
    </row>
    <row r="715" spans="1:22" ht="15.75" customHeight="1">
      <c r="A715" s="638"/>
      <c r="B715" s="638"/>
      <c r="C715" s="638"/>
      <c r="D715" s="638"/>
      <c r="E715" s="638"/>
      <c r="F715" s="638"/>
      <c r="G715" s="639"/>
      <c r="H715" s="638"/>
      <c r="I715" s="638"/>
      <c r="J715" s="640"/>
      <c r="K715" s="640"/>
      <c r="L715" s="640"/>
      <c r="M715" s="640"/>
      <c r="N715" s="421"/>
      <c r="O715" s="728"/>
      <c r="P715" s="638"/>
      <c r="Q715" s="638"/>
      <c r="R715" s="638"/>
      <c r="S715" s="638"/>
      <c r="T715" s="638"/>
      <c r="U715" s="638"/>
      <c r="V715" s="638"/>
    </row>
    <row r="716" spans="1:22" ht="15.75" customHeight="1">
      <c r="A716" s="638"/>
      <c r="B716" s="638"/>
      <c r="C716" s="638"/>
      <c r="D716" s="638"/>
      <c r="E716" s="638"/>
      <c r="F716" s="638"/>
      <c r="G716" s="639"/>
      <c r="H716" s="638"/>
      <c r="I716" s="638"/>
      <c r="J716" s="640"/>
      <c r="K716" s="640"/>
      <c r="L716" s="640"/>
      <c r="M716" s="640"/>
      <c r="N716" s="421"/>
      <c r="O716" s="728"/>
      <c r="P716" s="638"/>
      <c r="Q716" s="638"/>
      <c r="R716" s="638"/>
      <c r="S716" s="638"/>
      <c r="T716" s="638"/>
      <c r="U716" s="638"/>
      <c r="V716" s="638"/>
    </row>
    <row r="717" spans="1:22" ht="15.75" customHeight="1">
      <c r="A717" s="638"/>
      <c r="B717" s="638"/>
      <c r="C717" s="638"/>
      <c r="D717" s="638"/>
      <c r="E717" s="638"/>
      <c r="F717" s="638"/>
      <c r="G717" s="639"/>
      <c r="H717" s="638"/>
      <c r="I717" s="638"/>
      <c r="J717" s="640"/>
      <c r="K717" s="640"/>
      <c r="L717" s="640"/>
      <c r="M717" s="640"/>
      <c r="N717" s="421"/>
      <c r="O717" s="728"/>
      <c r="P717" s="638"/>
      <c r="Q717" s="638"/>
      <c r="R717" s="638"/>
      <c r="S717" s="638"/>
      <c r="T717" s="638"/>
      <c r="U717" s="638"/>
      <c r="V717" s="638"/>
    </row>
    <row r="718" spans="1:22" ht="15.75" customHeight="1">
      <c r="A718" s="638"/>
      <c r="B718" s="638"/>
      <c r="C718" s="638"/>
      <c r="D718" s="638"/>
      <c r="E718" s="638"/>
      <c r="F718" s="638"/>
      <c r="G718" s="639"/>
      <c r="H718" s="638"/>
      <c r="I718" s="638"/>
      <c r="J718" s="640"/>
      <c r="K718" s="640"/>
      <c r="L718" s="640"/>
      <c r="M718" s="640"/>
      <c r="N718" s="421"/>
      <c r="O718" s="728"/>
      <c r="P718" s="638"/>
      <c r="Q718" s="638"/>
      <c r="R718" s="638"/>
      <c r="S718" s="638"/>
      <c r="T718" s="638"/>
      <c r="U718" s="638"/>
      <c r="V718" s="638"/>
    </row>
    <row r="719" spans="1:22" ht="15.75" customHeight="1">
      <c r="A719" s="638"/>
      <c r="B719" s="638"/>
      <c r="C719" s="638"/>
      <c r="D719" s="638"/>
      <c r="E719" s="638"/>
      <c r="F719" s="638"/>
      <c r="G719" s="639"/>
      <c r="H719" s="638"/>
      <c r="I719" s="638"/>
      <c r="J719" s="640"/>
      <c r="K719" s="640"/>
      <c r="L719" s="640"/>
      <c r="M719" s="640"/>
      <c r="N719" s="421"/>
      <c r="O719" s="728"/>
      <c r="P719" s="638"/>
      <c r="Q719" s="638"/>
      <c r="R719" s="638"/>
      <c r="S719" s="638"/>
      <c r="T719" s="638"/>
      <c r="U719" s="638"/>
      <c r="V719" s="638"/>
    </row>
    <row r="720" spans="1:22" ht="15.75" customHeight="1">
      <c r="A720" s="638"/>
      <c r="B720" s="638"/>
      <c r="C720" s="638"/>
      <c r="D720" s="638"/>
      <c r="E720" s="638"/>
      <c r="F720" s="638"/>
      <c r="G720" s="639"/>
      <c r="H720" s="638"/>
      <c r="I720" s="638"/>
      <c r="J720" s="640"/>
      <c r="K720" s="640"/>
      <c r="L720" s="640"/>
      <c r="M720" s="640"/>
      <c r="N720" s="421"/>
      <c r="O720" s="728"/>
      <c r="P720" s="638"/>
      <c r="Q720" s="638"/>
      <c r="R720" s="638"/>
      <c r="S720" s="638"/>
      <c r="T720" s="638"/>
      <c r="U720" s="638"/>
      <c r="V720" s="638"/>
    </row>
    <row r="721" spans="1:22" ht="15.75" customHeight="1">
      <c r="A721" s="638"/>
      <c r="B721" s="638"/>
      <c r="C721" s="638"/>
      <c r="D721" s="638"/>
      <c r="E721" s="638"/>
      <c r="F721" s="638"/>
      <c r="G721" s="639"/>
      <c r="H721" s="638"/>
      <c r="I721" s="638"/>
      <c r="J721" s="640"/>
      <c r="K721" s="640"/>
      <c r="L721" s="640"/>
      <c r="M721" s="640"/>
      <c r="N721" s="421"/>
      <c r="O721" s="728"/>
      <c r="P721" s="638"/>
      <c r="Q721" s="638"/>
      <c r="R721" s="638"/>
      <c r="S721" s="638"/>
      <c r="T721" s="638"/>
      <c r="U721" s="638"/>
      <c r="V721" s="638"/>
    </row>
    <row r="722" spans="1:22" ht="15.75" customHeight="1">
      <c r="A722" s="638"/>
      <c r="B722" s="638"/>
      <c r="C722" s="638"/>
      <c r="D722" s="638"/>
      <c r="E722" s="638"/>
      <c r="F722" s="638"/>
      <c r="G722" s="639"/>
      <c r="H722" s="638"/>
      <c r="I722" s="638"/>
      <c r="J722" s="640"/>
      <c r="K722" s="640"/>
      <c r="L722" s="640"/>
      <c r="M722" s="640"/>
      <c r="N722" s="421"/>
      <c r="O722" s="728"/>
      <c r="P722" s="638"/>
      <c r="Q722" s="638"/>
      <c r="R722" s="638"/>
      <c r="S722" s="638"/>
      <c r="T722" s="638"/>
      <c r="U722" s="638"/>
      <c r="V722" s="638"/>
    </row>
    <row r="723" spans="1:22" ht="15.75" customHeight="1">
      <c r="A723" s="638"/>
      <c r="B723" s="638"/>
      <c r="C723" s="638"/>
      <c r="D723" s="638"/>
      <c r="E723" s="638"/>
      <c r="F723" s="638"/>
      <c r="G723" s="639"/>
      <c r="H723" s="638"/>
      <c r="I723" s="638"/>
      <c r="J723" s="640"/>
      <c r="K723" s="640"/>
      <c r="L723" s="640"/>
      <c r="M723" s="640"/>
      <c r="N723" s="421"/>
      <c r="O723" s="728"/>
      <c r="P723" s="638"/>
      <c r="Q723" s="638"/>
      <c r="R723" s="638"/>
      <c r="S723" s="638"/>
      <c r="T723" s="638"/>
      <c r="U723" s="638"/>
      <c r="V723" s="638"/>
    </row>
    <row r="724" spans="1:22" ht="15.75" customHeight="1">
      <c r="A724" s="638"/>
      <c r="B724" s="638"/>
      <c r="C724" s="638"/>
      <c r="D724" s="638"/>
      <c r="E724" s="638"/>
      <c r="F724" s="638"/>
      <c r="G724" s="639"/>
      <c r="H724" s="638"/>
      <c r="I724" s="638"/>
      <c r="J724" s="640"/>
      <c r="K724" s="640"/>
      <c r="L724" s="640"/>
      <c r="M724" s="640"/>
      <c r="N724" s="421"/>
      <c r="O724" s="728"/>
      <c r="P724" s="638"/>
      <c r="Q724" s="638"/>
      <c r="R724" s="638"/>
      <c r="S724" s="638"/>
      <c r="T724" s="638"/>
      <c r="U724" s="638"/>
      <c r="V724" s="638"/>
    </row>
    <row r="725" spans="1:22" ht="15.75" customHeight="1">
      <c r="A725" s="638"/>
      <c r="B725" s="638"/>
      <c r="C725" s="638"/>
      <c r="D725" s="638"/>
      <c r="E725" s="638"/>
      <c r="F725" s="638"/>
      <c r="G725" s="639"/>
      <c r="H725" s="638"/>
      <c r="I725" s="638"/>
      <c r="J725" s="640"/>
      <c r="K725" s="640"/>
      <c r="L725" s="640"/>
      <c r="M725" s="640"/>
      <c r="N725" s="421"/>
      <c r="O725" s="728"/>
      <c r="P725" s="638"/>
      <c r="Q725" s="638"/>
      <c r="R725" s="638"/>
      <c r="S725" s="638"/>
      <c r="T725" s="638"/>
      <c r="U725" s="638"/>
      <c r="V725" s="638"/>
    </row>
    <row r="726" spans="1:22" ht="15.75" customHeight="1">
      <c r="A726" s="638"/>
      <c r="B726" s="638"/>
      <c r="C726" s="638"/>
      <c r="D726" s="638"/>
      <c r="E726" s="638"/>
      <c r="F726" s="638"/>
      <c r="G726" s="639"/>
      <c r="H726" s="638"/>
      <c r="I726" s="638"/>
      <c r="J726" s="640"/>
      <c r="K726" s="640"/>
      <c r="L726" s="640"/>
      <c r="M726" s="640"/>
      <c r="N726" s="421"/>
      <c r="O726" s="728"/>
      <c r="P726" s="638"/>
      <c r="Q726" s="638"/>
      <c r="R726" s="638"/>
      <c r="S726" s="638"/>
      <c r="T726" s="638"/>
      <c r="U726" s="638"/>
      <c r="V726" s="638"/>
    </row>
    <row r="727" spans="1:22" ht="15.75" customHeight="1">
      <c r="A727" s="638"/>
      <c r="B727" s="638"/>
      <c r="C727" s="638"/>
      <c r="D727" s="638"/>
      <c r="E727" s="638"/>
      <c r="F727" s="638"/>
      <c r="G727" s="639"/>
      <c r="H727" s="638"/>
      <c r="I727" s="638"/>
      <c r="J727" s="640"/>
      <c r="K727" s="640"/>
      <c r="L727" s="640"/>
      <c r="M727" s="640"/>
      <c r="N727" s="421"/>
      <c r="O727" s="728"/>
      <c r="P727" s="638"/>
      <c r="Q727" s="638"/>
      <c r="R727" s="638"/>
      <c r="S727" s="638"/>
      <c r="T727" s="638"/>
      <c r="U727" s="638"/>
      <c r="V727" s="638"/>
    </row>
    <row r="728" spans="1:22" ht="15.75" customHeight="1">
      <c r="A728" s="638"/>
      <c r="B728" s="638"/>
      <c r="C728" s="638"/>
      <c r="D728" s="638"/>
      <c r="E728" s="638"/>
      <c r="F728" s="638"/>
      <c r="G728" s="639"/>
      <c r="H728" s="638"/>
      <c r="I728" s="638"/>
      <c r="J728" s="640"/>
      <c r="K728" s="640"/>
      <c r="L728" s="640"/>
      <c r="M728" s="640"/>
      <c r="N728" s="421"/>
      <c r="O728" s="728"/>
      <c r="P728" s="638"/>
      <c r="Q728" s="638"/>
      <c r="R728" s="638"/>
      <c r="S728" s="638"/>
      <c r="T728" s="638"/>
      <c r="U728" s="638"/>
      <c r="V728" s="638"/>
    </row>
    <row r="729" spans="1:22" ht="15.75" customHeight="1">
      <c r="A729" s="638"/>
      <c r="B729" s="638"/>
      <c r="C729" s="638"/>
      <c r="D729" s="638"/>
      <c r="E729" s="638"/>
      <c r="F729" s="638"/>
      <c r="G729" s="639"/>
      <c r="H729" s="638"/>
      <c r="I729" s="638"/>
      <c r="J729" s="640"/>
      <c r="K729" s="640"/>
      <c r="L729" s="640"/>
      <c r="M729" s="640"/>
      <c r="N729" s="421"/>
      <c r="O729" s="728"/>
      <c r="P729" s="638"/>
      <c r="Q729" s="638"/>
      <c r="R729" s="638"/>
      <c r="S729" s="638"/>
      <c r="T729" s="638"/>
      <c r="U729" s="638"/>
      <c r="V729" s="638"/>
    </row>
    <row r="730" spans="1:22" ht="15.75" customHeight="1">
      <c r="A730" s="638"/>
      <c r="B730" s="638"/>
      <c r="C730" s="638"/>
      <c r="D730" s="638"/>
      <c r="E730" s="638"/>
      <c r="F730" s="638"/>
      <c r="G730" s="639"/>
      <c r="H730" s="638"/>
      <c r="I730" s="638"/>
      <c r="J730" s="640"/>
      <c r="K730" s="640"/>
      <c r="L730" s="640"/>
      <c r="M730" s="640"/>
      <c r="N730" s="421"/>
      <c r="O730" s="728"/>
      <c r="P730" s="638"/>
      <c r="Q730" s="638"/>
      <c r="R730" s="638"/>
      <c r="S730" s="638"/>
      <c r="T730" s="638"/>
      <c r="U730" s="638"/>
      <c r="V730" s="638"/>
    </row>
    <row r="731" spans="1:22" ht="15.75" customHeight="1">
      <c r="A731" s="638"/>
      <c r="B731" s="638"/>
      <c r="C731" s="638"/>
      <c r="D731" s="638"/>
      <c r="E731" s="638"/>
      <c r="F731" s="638"/>
      <c r="G731" s="639"/>
      <c r="H731" s="638"/>
      <c r="I731" s="638"/>
      <c r="J731" s="640"/>
      <c r="K731" s="640"/>
      <c r="L731" s="640"/>
      <c r="M731" s="640"/>
      <c r="N731" s="421"/>
      <c r="O731" s="728"/>
      <c r="P731" s="638"/>
      <c r="Q731" s="638"/>
      <c r="R731" s="638"/>
      <c r="S731" s="638"/>
      <c r="T731" s="638"/>
      <c r="U731" s="638"/>
      <c r="V731" s="638"/>
    </row>
    <row r="732" spans="1:22" ht="15.75" customHeight="1">
      <c r="A732" s="638"/>
      <c r="B732" s="638"/>
      <c r="C732" s="638"/>
      <c r="D732" s="638"/>
      <c r="E732" s="638"/>
      <c r="F732" s="638"/>
      <c r="G732" s="639"/>
      <c r="H732" s="638"/>
      <c r="I732" s="638"/>
      <c r="J732" s="640"/>
      <c r="K732" s="640"/>
      <c r="L732" s="640"/>
      <c r="M732" s="640"/>
      <c r="N732" s="421"/>
      <c r="O732" s="728"/>
      <c r="P732" s="638"/>
      <c r="Q732" s="638"/>
      <c r="R732" s="638"/>
      <c r="S732" s="638"/>
      <c r="T732" s="638"/>
      <c r="U732" s="638"/>
      <c r="V732" s="638"/>
    </row>
    <row r="733" spans="1:22" ht="15.75" customHeight="1">
      <c r="A733" s="638"/>
      <c r="B733" s="638"/>
      <c r="C733" s="638"/>
      <c r="D733" s="638"/>
      <c r="E733" s="638"/>
      <c r="F733" s="638"/>
      <c r="G733" s="639"/>
      <c r="H733" s="638"/>
      <c r="I733" s="638"/>
      <c r="J733" s="640"/>
      <c r="K733" s="640"/>
      <c r="L733" s="640"/>
      <c r="M733" s="640"/>
      <c r="N733" s="421"/>
      <c r="O733" s="728"/>
      <c r="P733" s="638"/>
      <c r="Q733" s="638"/>
      <c r="R733" s="638"/>
      <c r="S733" s="638"/>
      <c r="T733" s="638"/>
      <c r="U733" s="638"/>
      <c r="V733" s="638"/>
    </row>
    <row r="734" spans="1:22" ht="15.75" customHeight="1">
      <c r="A734" s="638"/>
      <c r="B734" s="638"/>
      <c r="C734" s="638"/>
      <c r="D734" s="638"/>
      <c r="E734" s="638"/>
      <c r="F734" s="638"/>
      <c r="G734" s="639"/>
      <c r="H734" s="638"/>
      <c r="I734" s="638"/>
      <c r="J734" s="640"/>
      <c r="K734" s="640"/>
      <c r="L734" s="640"/>
      <c r="M734" s="640"/>
      <c r="N734" s="421"/>
      <c r="O734" s="728"/>
      <c r="P734" s="638"/>
      <c r="Q734" s="638"/>
      <c r="R734" s="638"/>
      <c r="S734" s="638"/>
      <c r="T734" s="638"/>
      <c r="U734" s="638"/>
      <c r="V734" s="638"/>
    </row>
    <row r="735" spans="1:22" ht="15.75" customHeight="1">
      <c r="A735" s="638"/>
      <c r="B735" s="638"/>
      <c r="C735" s="638"/>
      <c r="D735" s="638"/>
      <c r="E735" s="638"/>
      <c r="F735" s="638"/>
      <c r="G735" s="639"/>
      <c r="H735" s="638"/>
      <c r="I735" s="638"/>
      <c r="J735" s="640"/>
      <c r="K735" s="640"/>
      <c r="L735" s="640"/>
      <c r="M735" s="640"/>
      <c r="N735" s="421"/>
      <c r="O735" s="728"/>
      <c r="P735" s="638"/>
      <c r="Q735" s="638"/>
      <c r="R735" s="638"/>
      <c r="S735" s="638"/>
      <c r="T735" s="638"/>
      <c r="U735" s="638"/>
      <c r="V735" s="638"/>
    </row>
    <row r="736" spans="1:22" ht="15.75" customHeight="1">
      <c r="A736" s="638"/>
      <c r="B736" s="638"/>
      <c r="C736" s="638"/>
      <c r="D736" s="638"/>
      <c r="E736" s="638"/>
      <c r="F736" s="638"/>
      <c r="G736" s="639"/>
      <c r="H736" s="638"/>
      <c r="I736" s="638"/>
      <c r="J736" s="640"/>
      <c r="K736" s="640"/>
      <c r="L736" s="640"/>
      <c r="M736" s="640"/>
      <c r="N736" s="421"/>
      <c r="O736" s="728"/>
      <c r="P736" s="638"/>
      <c r="Q736" s="638"/>
      <c r="R736" s="638"/>
      <c r="S736" s="638"/>
      <c r="T736" s="638"/>
      <c r="U736" s="638"/>
      <c r="V736" s="638"/>
    </row>
    <row r="737" spans="1:22" ht="15.75" customHeight="1">
      <c r="A737" s="638"/>
      <c r="B737" s="638"/>
      <c r="C737" s="638"/>
      <c r="D737" s="638"/>
      <c r="E737" s="638"/>
      <c r="F737" s="638"/>
      <c r="G737" s="639"/>
      <c r="H737" s="638"/>
      <c r="I737" s="638"/>
      <c r="J737" s="640"/>
      <c r="K737" s="640"/>
      <c r="L737" s="640"/>
      <c r="M737" s="640"/>
      <c r="N737" s="421"/>
      <c r="O737" s="728"/>
      <c r="P737" s="638"/>
      <c r="Q737" s="638"/>
      <c r="R737" s="638"/>
      <c r="S737" s="638"/>
      <c r="T737" s="638"/>
      <c r="U737" s="638"/>
      <c r="V737" s="638"/>
    </row>
    <row r="738" spans="1:22" ht="15.75" customHeight="1">
      <c r="A738" s="638"/>
      <c r="B738" s="638"/>
      <c r="C738" s="638"/>
      <c r="D738" s="638"/>
      <c r="E738" s="638"/>
      <c r="F738" s="638"/>
      <c r="G738" s="639"/>
      <c r="H738" s="638"/>
      <c r="I738" s="638"/>
      <c r="J738" s="640"/>
      <c r="K738" s="640"/>
      <c r="L738" s="640"/>
      <c r="M738" s="640"/>
      <c r="N738" s="421"/>
      <c r="O738" s="728"/>
      <c r="P738" s="638"/>
      <c r="Q738" s="638"/>
      <c r="R738" s="638"/>
      <c r="S738" s="638"/>
      <c r="T738" s="638"/>
      <c r="U738" s="638"/>
      <c r="V738" s="638"/>
    </row>
    <row r="739" spans="1:22" ht="15.75" customHeight="1">
      <c r="A739" s="638"/>
      <c r="B739" s="638"/>
      <c r="C739" s="638"/>
      <c r="D739" s="638"/>
      <c r="E739" s="638"/>
      <c r="F739" s="638"/>
      <c r="G739" s="639"/>
      <c r="H739" s="638"/>
      <c r="I739" s="638"/>
      <c r="J739" s="640"/>
      <c r="K739" s="640"/>
      <c r="L739" s="640"/>
      <c r="M739" s="640"/>
      <c r="N739" s="421"/>
      <c r="O739" s="728"/>
      <c r="P739" s="638"/>
      <c r="Q739" s="638"/>
      <c r="R739" s="638"/>
      <c r="S739" s="638"/>
      <c r="T739" s="638"/>
      <c r="U739" s="638"/>
      <c r="V739" s="638"/>
    </row>
    <row r="740" spans="1:22" ht="15.75" customHeight="1">
      <c r="A740" s="638"/>
      <c r="B740" s="638"/>
      <c r="C740" s="638"/>
      <c r="D740" s="638"/>
      <c r="E740" s="638"/>
      <c r="F740" s="638"/>
      <c r="G740" s="639"/>
      <c r="H740" s="638"/>
      <c r="I740" s="638"/>
      <c r="J740" s="640"/>
      <c r="K740" s="640"/>
      <c r="L740" s="640"/>
      <c r="M740" s="640"/>
      <c r="N740" s="421"/>
      <c r="O740" s="728"/>
      <c r="P740" s="638"/>
      <c r="Q740" s="638"/>
      <c r="R740" s="638"/>
      <c r="S740" s="638"/>
      <c r="T740" s="638"/>
      <c r="U740" s="638"/>
      <c r="V740" s="638"/>
    </row>
    <row r="741" spans="1:22" ht="15.75" customHeight="1">
      <c r="A741" s="638"/>
      <c r="B741" s="638"/>
      <c r="C741" s="638"/>
      <c r="D741" s="638"/>
      <c r="E741" s="638"/>
      <c r="F741" s="638"/>
      <c r="G741" s="639"/>
      <c r="H741" s="638"/>
      <c r="I741" s="638"/>
      <c r="J741" s="640"/>
      <c r="K741" s="640"/>
      <c r="L741" s="640"/>
      <c r="M741" s="640"/>
      <c r="N741" s="421"/>
      <c r="O741" s="728"/>
      <c r="P741" s="638"/>
      <c r="Q741" s="638"/>
      <c r="R741" s="638"/>
      <c r="S741" s="638"/>
      <c r="T741" s="638"/>
      <c r="U741" s="638"/>
      <c r="V741" s="638"/>
    </row>
    <row r="742" spans="1:22" ht="15.75" customHeight="1">
      <c r="A742" s="638"/>
      <c r="B742" s="638"/>
      <c r="C742" s="638"/>
      <c r="D742" s="638"/>
      <c r="E742" s="638"/>
      <c r="F742" s="638"/>
      <c r="G742" s="639"/>
      <c r="H742" s="638"/>
      <c r="I742" s="638"/>
      <c r="J742" s="640"/>
      <c r="K742" s="640"/>
      <c r="L742" s="640"/>
      <c r="M742" s="640"/>
      <c r="N742" s="421"/>
      <c r="O742" s="728"/>
      <c r="P742" s="638"/>
      <c r="Q742" s="638"/>
      <c r="R742" s="638"/>
      <c r="S742" s="638"/>
      <c r="T742" s="638"/>
      <c r="U742" s="638"/>
      <c r="V742" s="638"/>
    </row>
    <row r="743" spans="1:22" ht="15.75" customHeight="1">
      <c r="A743" s="638"/>
      <c r="B743" s="638"/>
      <c r="C743" s="638"/>
      <c r="D743" s="638"/>
      <c r="E743" s="638"/>
      <c r="F743" s="638"/>
      <c r="G743" s="639"/>
      <c r="H743" s="638"/>
      <c r="I743" s="638"/>
      <c r="J743" s="640"/>
      <c r="K743" s="640"/>
      <c r="L743" s="640"/>
      <c r="M743" s="640"/>
      <c r="N743" s="421"/>
      <c r="O743" s="728"/>
      <c r="P743" s="638"/>
      <c r="Q743" s="638"/>
      <c r="R743" s="638"/>
      <c r="S743" s="638"/>
      <c r="T743" s="638"/>
      <c r="U743" s="638"/>
      <c r="V743" s="638"/>
    </row>
    <row r="744" spans="1:22" ht="15.75" customHeight="1">
      <c r="A744" s="638"/>
      <c r="B744" s="638"/>
      <c r="C744" s="638"/>
      <c r="D744" s="638"/>
      <c r="E744" s="638"/>
      <c r="F744" s="638"/>
      <c r="G744" s="639"/>
      <c r="H744" s="638"/>
      <c r="I744" s="638"/>
      <c r="J744" s="640"/>
      <c r="K744" s="640"/>
      <c r="L744" s="640"/>
      <c r="M744" s="640"/>
      <c r="N744" s="421"/>
      <c r="O744" s="728"/>
      <c r="P744" s="638"/>
      <c r="Q744" s="638"/>
      <c r="R744" s="638"/>
      <c r="S744" s="638"/>
      <c r="T744" s="638"/>
      <c r="U744" s="638"/>
      <c r="V744" s="638"/>
    </row>
    <row r="745" spans="1:22" ht="15.75" customHeight="1">
      <c r="A745" s="638"/>
      <c r="B745" s="638"/>
      <c r="C745" s="638"/>
      <c r="D745" s="638"/>
      <c r="E745" s="638"/>
      <c r="F745" s="638"/>
      <c r="G745" s="639"/>
      <c r="H745" s="638"/>
      <c r="I745" s="638"/>
      <c r="J745" s="640"/>
      <c r="K745" s="640"/>
      <c r="L745" s="640"/>
      <c r="M745" s="640"/>
      <c r="N745" s="421"/>
      <c r="O745" s="728"/>
      <c r="P745" s="638"/>
      <c r="Q745" s="638"/>
      <c r="R745" s="638"/>
      <c r="S745" s="638"/>
      <c r="T745" s="638"/>
      <c r="U745" s="638"/>
      <c r="V745" s="638"/>
    </row>
    <row r="746" spans="1:22" ht="15.75" customHeight="1">
      <c r="A746" s="638"/>
      <c r="B746" s="638"/>
      <c r="C746" s="638"/>
      <c r="D746" s="638"/>
      <c r="E746" s="638"/>
      <c r="F746" s="638"/>
      <c r="G746" s="639"/>
      <c r="H746" s="638"/>
      <c r="I746" s="638"/>
      <c r="J746" s="640"/>
      <c r="K746" s="640"/>
      <c r="L746" s="640"/>
      <c r="M746" s="640"/>
      <c r="N746" s="421"/>
      <c r="O746" s="728"/>
      <c r="P746" s="638"/>
      <c r="Q746" s="638"/>
      <c r="R746" s="638"/>
      <c r="S746" s="638"/>
      <c r="T746" s="638"/>
      <c r="U746" s="638"/>
      <c r="V746" s="638"/>
    </row>
    <row r="747" spans="1:22" ht="15.75" customHeight="1">
      <c r="A747" s="638"/>
      <c r="B747" s="638"/>
      <c r="C747" s="638"/>
      <c r="D747" s="638"/>
      <c r="E747" s="638"/>
      <c r="F747" s="638"/>
      <c r="G747" s="639"/>
      <c r="H747" s="638"/>
      <c r="I747" s="638"/>
      <c r="J747" s="640"/>
      <c r="K747" s="640"/>
      <c r="L747" s="640"/>
      <c r="M747" s="640"/>
      <c r="N747" s="421"/>
      <c r="O747" s="728"/>
      <c r="P747" s="638"/>
      <c r="Q747" s="638"/>
      <c r="R747" s="638"/>
      <c r="S747" s="638"/>
      <c r="T747" s="638"/>
      <c r="U747" s="638"/>
      <c r="V747" s="638"/>
    </row>
    <row r="748" spans="1:22" ht="15.75" customHeight="1">
      <c r="A748" s="638"/>
      <c r="B748" s="638"/>
      <c r="C748" s="638"/>
      <c r="D748" s="638"/>
      <c r="E748" s="638"/>
      <c r="F748" s="638"/>
      <c r="G748" s="639"/>
      <c r="H748" s="638"/>
      <c r="I748" s="638"/>
      <c r="J748" s="640"/>
      <c r="K748" s="640"/>
      <c r="L748" s="640"/>
      <c r="M748" s="640"/>
      <c r="N748" s="421"/>
      <c r="O748" s="728"/>
      <c r="P748" s="638"/>
      <c r="Q748" s="638"/>
      <c r="R748" s="638"/>
      <c r="S748" s="638"/>
      <c r="T748" s="638"/>
      <c r="U748" s="638"/>
      <c r="V748" s="638"/>
    </row>
    <row r="749" spans="1:22" ht="15.75" customHeight="1">
      <c r="A749" s="638"/>
      <c r="B749" s="638"/>
      <c r="C749" s="638"/>
      <c r="D749" s="638"/>
      <c r="E749" s="638"/>
      <c r="F749" s="638"/>
      <c r="G749" s="639"/>
      <c r="H749" s="638"/>
      <c r="I749" s="638"/>
      <c r="J749" s="640"/>
      <c r="K749" s="640"/>
      <c r="L749" s="640"/>
      <c r="M749" s="640"/>
      <c r="N749" s="421"/>
      <c r="O749" s="728"/>
      <c r="P749" s="638"/>
      <c r="Q749" s="638"/>
      <c r="R749" s="638"/>
      <c r="S749" s="638"/>
      <c r="T749" s="638"/>
      <c r="U749" s="638"/>
      <c r="V749" s="638"/>
    </row>
    <row r="750" spans="1:22" ht="15.75" customHeight="1">
      <c r="A750" s="638"/>
      <c r="B750" s="638"/>
      <c r="C750" s="638"/>
      <c r="D750" s="638"/>
      <c r="E750" s="638"/>
      <c r="F750" s="638"/>
      <c r="G750" s="639"/>
      <c r="H750" s="638"/>
      <c r="I750" s="638"/>
      <c r="J750" s="640"/>
      <c r="K750" s="640"/>
      <c r="L750" s="640"/>
      <c r="M750" s="640"/>
      <c r="N750" s="421"/>
      <c r="O750" s="728"/>
      <c r="P750" s="638"/>
      <c r="Q750" s="638"/>
      <c r="R750" s="638"/>
      <c r="S750" s="638"/>
      <c r="T750" s="638"/>
      <c r="U750" s="638"/>
      <c r="V750" s="638"/>
    </row>
    <row r="751" spans="1:22" ht="15.75" customHeight="1">
      <c r="A751" s="638"/>
      <c r="B751" s="638"/>
      <c r="C751" s="638"/>
      <c r="D751" s="638"/>
      <c r="E751" s="638"/>
      <c r="F751" s="638"/>
      <c r="G751" s="639"/>
      <c r="H751" s="638"/>
      <c r="I751" s="638"/>
      <c r="J751" s="640"/>
      <c r="K751" s="640"/>
      <c r="L751" s="640"/>
      <c r="M751" s="640"/>
      <c r="N751" s="421"/>
      <c r="O751" s="728"/>
      <c r="P751" s="638"/>
      <c r="Q751" s="638"/>
      <c r="R751" s="638"/>
      <c r="S751" s="638"/>
      <c r="T751" s="638"/>
      <c r="U751" s="638"/>
      <c r="V751" s="638"/>
    </row>
    <row r="752" spans="1:22" ht="15.75" customHeight="1">
      <c r="A752" s="638"/>
      <c r="B752" s="638"/>
      <c r="C752" s="638"/>
      <c r="D752" s="638"/>
      <c r="E752" s="638"/>
      <c r="F752" s="638"/>
      <c r="G752" s="639"/>
      <c r="H752" s="638"/>
      <c r="I752" s="638"/>
      <c r="J752" s="640"/>
      <c r="K752" s="640"/>
      <c r="L752" s="640"/>
      <c r="M752" s="640"/>
      <c r="N752" s="421"/>
      <c r="O752" s="728"/>
      <c r="P752" s="638"/>
      <c r="Q752" s="638"/>
      <c r="R752" s="638"/>
      <c r="S752" s="638"/>
      <c r="T752" s="638"/>
      <c r="U752" s="638"/>
      <c r="V752" s="638"/>
    </row>
    <row r="753" spans="1:22" ht="15.75" customHeight="1">
      <c r="A753" s="638"/>
      <c r="B753" s="638"/>
      <c r="C753" s="638"/>
      <c r="D753" s="638"/>
      <c r="E753" s="638"/>
      <c r="F753" s="638"/>
      <c r="G753" s="639"/>
      <c r="H753" s="638"/>
      <c r="I753" s="638"/>
      <c r="J753" s="640"/>
      <c r="K753" s="640"/>
      <c r="L753" s="640"/>
      <c r="M753" s="640"/>
      <c r="N753" s="421"/>
      <c r="O753" s="728"/>
      <c r="P753" s="638"/>
      <c r="Q753" s="638"/>
      <c r="R753" s="638"/>
      <c r="S753" s="638"/>
      <c r="T753" s="638"/>
      <c r="U753" s="638"/>
      <c r="V753" s="638"/>
    </row>
    <row r="754" spans="1:22" ht="15.75" customHeight="1">
      <c r="A754" s="638"/>
      <c r="B754" s="638"/>
      <c r="C754" s="638"/>
      <c r="D754" s="638"/>
      <c r="E754" s="638"/>
      <c r="F754" s="638"/>
      <c r="G754" s="639"/>
      <c r="H754" s="638"/>
      <c r="I754" s="638"/>
      <c r="J754" s="640"/>
      <c r="K754" s="640"/>
      <c r="L754" s="640"/>
      <c r="M754" s="640"/>
      <c r="N754" s="421"/>
      <c r="O754" s="728"/>
      <c r="P754" s="638"/>
      <c r="Q754" s="638"/>
      <c r="R754" s="638"/>
      <c r="S754" s="638"/>
      <c r="T754" s="638"/>
      <c r="U754" s="638"/>
      <c r="V754" s="638"/>
    </row>
    <row r="755" spans="1:22" ht="15.75" customHeight="1">
      <c r="A755" s="638"/>
      <c r="B755" s="638"/>
      <c r="C755" s="638"/>
      <c r="D755" s="638"/>
      <c r="E755" s="638"/>
      <c r="F755" s="638"/>
      <c r="G755" s="639"/>
      <c r="H755" s="638"/>
      <c r="I755" s="638"/>
      <c r="J755" s="640"/>
      <c r="K755" s="640"/>
      <c r="L755" s="640"/>
      <c r="M755" s="640"/>
      <c r="N755" s="421"/>
      <c r="O755" s="728"/>
      <c r="P755" s="638"/>
      <c r="Q755" s="638"/>
      <c r="R755" s="638"/>
      <c r="S755" s="638"/>
      <c r="T755" s="638"/>
      <c r="U755" s="638"/>
      <c r="V755" s="638"/>
    </row>
    <row r="756" spans="1:22" ht="15.75" customHeight="1">
      <c r="A756" s="638"/>
      <c r="B756" s="638"/>
      <c r="C756" s="638"/>
      <c r="D756" s="638"/>
      <c r="E756" s="638"/>
      <c r="F756" s="638"/>
      <c r="G756" s="639"/>
      <c r="H756" s="638"/>
      <c r="I756" s="638"/>
      <c r="J756" s="640"/>
      <c r="K756" s="640"/>
      <c r="L756" s="640"/>
      <c r="M756" s="640"/>
      <c r="N756" s="421"/>
      <c r="O756" s="728"/>
      <c r="P756" s="638"/>
      <c r="Q756" s="638"/>
      <c r="R756" s="638"/>
      <c r="S756" s="638"/>
      <c r="T756" s="638"/>
      <c r="U756" s="638"/>
      <c r="V756" s="638"/>
    </row>
    <row r="757" spans="1:22" ht="15.75" customHeight="1">
      <c r="A757" s="638"/>
      <c r="B757" s="638"/>
      <c r="C757" s="638"/>
      <c r="D757" s="638"/>
      <c r="E757" s="638"/>
      <c r="F757" s="638"/>
      <c r="G757" s="639"/>
      <c r="H757" s="638"/>
      <c r="I757" s="638"/>
      <c r="J757" s="640"/>
      <c r="K757" s="640"/>
      <c r="L757" s="640"/>
      <c r="M757" s="640"/>
      <c r="N757" s="421"/>
      <c r="O757" s="728"/>
      <c r="P757" s="638"/>
      <c r="Q757" s="638"/>
      <c r="R757" s="638"/>
      <c r="S757" s="638"/>
      <c r="T757" s="638"/>
      <c r="U757" s="638"/>
      <c r="V757" s="638"/>
    </row>
    <row r="758" spans="1:22" ht="15.75" customHeight="1">
      <c r="A758" s="638"/>
      <c r="B758" s="638"/>
      <c r="C758" s="638"/>
      <c r="D758" s="638"/>
      <c r="E758" s="638"/>
      <c r="F758" s="638"/>
      <c r="G758" s="639"/>
      <c r="H758" s="638"/>
      <c r="I758" s="638"/>
      <c r="J758" s="640"/>
      <c r="K758" s="640"/>
      <c r="L758" s="640"/>
      <c r="M758" s="640"/>
      <c r="N758" s="421"/>
      <c r="O758" s="728"/>
      <c r="P758" s="638"/>
      <c r="Q758" s="638"/>
      <c r="R758" s="638"/>
      <c r="S758" s="638"/>
      <c r="T758" s="638"/>
      <c r="U758" s="638"/>
      <c r="V758" s="638"/>
    </row>
    <row r="759" spans="1:22" ht="15.75" customHeight="1">
      <c r="A759" s="638"/>
      <c r="B759" s="638"/>
      <c r="C759" s="638"/>
      <c r="D759" s="638"/>
      <c r="E759" s="638"/>
      <c r="F759" s="638"/>
      <c r="G759" s="639"/>
      <c r="H759" s="638"/>
      <c r="I759" s="638"/>
      <c r="J759" s="640"/>
      <c r="K759" s="640"/>
      <c r="L759" s="640"/>
      <c r="M759" s="640"/>
      <c r="N759" s="421"/>
      <c r="O759" s="728"/>
      <c r="P759" s="638"/>
      <c r="Q759" s="638"/>
      <c r="R759" s="638"/>
      <c r="S759" s="638"/>
      <c r="T759" s="638"/>
      <c r="U759" s="638"/>
      <c r="V759" s="638"/>
    </row>
    <row r="760" spans="1:22" ht="15.75" customHeight="1">
      <c r="A760" s="638"/>
      <c r="B760" s="638"/>
      <c r="C760" s="638"/>
      <c r="D760" s="638"/>
      <c r="E760" s="638"/>
      <c r="F760" s="638"/>
      <c r="G760" s="639"/>
      <c r="H760" s="638"/>
      <c r="I760" s="638"/>
      <c r="J760" s="640"/>
      <c r="K760" s="640"/>
      <c r="L760" s="640"/>
      <c r="M760" s="640"/>
      <c r="N760" s="421"/>
      <c r="O760" s="728"/>
      <c r="P760" s="638"/>
      <c r="Q760" s="638"/>
      <c r="R760" s="638"/>
      <c r="S760" s="638"/>
      <c r="T760" s="638"/>
      <c r="U760" s="638"/>
      <c r="V760" s="638"/>
    </row>
    <row r="761" spans="1:22" ht="15.75" customHeight="1">
      <c r="A761" s="638"/>
      <c r="B761" s="638"/>
      <c r="C761" s="638"/>
      <c r="D761" s="638"/>
      <c r="E761" s="638"/>
      <c r="F761" s="638"/>
      <c r="G761" s="639"/>
      <c r="H761" s="638"/>
      <c r="I761" s="638"/>
      <c r="J761" s="640"/>
      <c r="K761" s="640"/>
      <c r="L761" s="640"/>
      <c r="M761" s="640"/>
      <c r="N761" s="421"/>
      <c r="O761" s="728"/>
      <c r="P761" s="638"/>
      <c r="Q761" s="638"/>
      <c r="R761" s="638"/>
      <c r="S761" s="638"/>
      <c r="T761" s="638"/>
      <c r="U761" s="638"/>
      <c r="V761" s="638"/>
    </row>
    <row r="762" spans="1:22" ht="15.75" customHeight="1">
      <c r="A762" s="638"/>
      <c r="B762" s="638"/>
      <c r="C762" s="638"/>
      <c r="D762" s="638"/>
      <c r="E762" s="638"/>
      <c r="F762" s="638"/>
      <c r="G762" s="639"/>
      <c r="H762" s="638"/>
      <c r="I762" s="638"/>
      <c r="J762" s="640"/>
      <c r="K762" s="640"/>
      <c r="L762" s="640"/>
      <c r="M762" s="640"/>
      <c r="N762" s="421"/>
      <c r="O762" s="728"/>
      <c r="P762" s="638"/>
      <c r="Q762" s="638"/>
      <c r="R762" s="638"/>
      <c r="S762" s="638"/>
      <c r="T762" s="638"/>
      <c r="U762" s="638"/>
      <c r="V762" s="638"/>
    </row>
    <row r="763" spans="1:22" ht="15.75" customHeight="1">
      <c r="A763" s="638"/>
      <c r="B763" s="638"/>
      <c r="C763" s="638"/>
      <c r="D763" s="638"/>
      <c r="E763" s="638"/>
      <c r="F763" s="638"/>
      <c r="G763" s="639"/>
      <c r="H763" s="638"/>
      <c r="I763" s="638"/>
      <c r="J763" s="640"/>
      <c r="K763" s="640"/>
      <c r="L763" s="640"/>
      <c r="M763" s="640"/>
      <c r="N763" s="421"/>
      <c r="O763" s="728"/>
      <c r="P763" s="638"/>
      <c r="Q763" s="638"/>
      <c r="R763" s="638"/>
      <c r="S763" s="638"/>
      <c r="T763" s="638"/>
      <c r="U763" s="638"/>
      <c r="V763" s="638"/>
    </row>
    <row r="764" spans="1:22" ht="15.75" customHeight="1">
      <c r="A764" s="638"/>
      <c r="B764" s="638"/>
      <c r="C764" s="638"/>
      <c r="D764" s="638"/>
      <c r="E764" s="638"/>
      <c r="F764" s="638"/>
      <c r="G764" s="639"/>
      <c r="H764" s="638"/>
      <c r="I764" s="638"/>
      <c r="J764" s="640"/>
      <c r="K764" s="640"/>
      <c r="L764" s="640"/>
      <c r="M764" s="640"/>
      <c r="N764" s="421"/>
      <c r="O764" s="728"/>
      <c r="P764" s="638"/>
      <c r="Q764" s="638"/>
      <c r="R764" s="638"/>
      <c r="S764" s="638"/>
      <c r="T764" s="638"/>
      <c r="U764" s="638"/>
      <c r="V764" s="638"/>
    </row>
    <row r="765" spans="1:22" ht="15.75" customHeight="1">
      <c r="A765" s="638"/>
      <c r="B765" s="638"/>
      <c r="C765" s="638"/>
      <c r="D765" s="638"/>
      <c r="E765" s="638"/>
      <c r="F765" s="638"/>
      <c r="G765" s="639"/>
      <c r="H765" s="638"/>
      <c r="I765" s="638"/>
      <c r="J765" s="640"/>
      <c r="K765" s="640"/>
      <c r="L765" s="640"/>
      <c r="M765" s="640"/>
      <c r="N765" s="421"/>
      <c r="O765" s="728"/>
      <c r="P765" s="638"/>
      <c r="Q765" s="638"/>
      <c r="R765" s="638"/>
      <c r="S765" s="638"/>
      <c r="T765" s="638"/>
      <c r="U765" s="638"/>
      <c r="V765" s="638"/>
    </row>
    <row r="766" spans="1:22" ht="15.75" customHeight="1">
      <c r="A766" s="638"/>
      <c r="B766" s="638"/>
      <c r="C766" s="638"/>
      <c r="D766" s="638"/>
      <c r="E766" s="638"/>
      <c r="F766" s="638"/>
      <c r="G766" s="639"/>
      <c r="H766" s="638"/>
      <c r="I766" s="638"/>
      <c r="J766" s="640"/>
      <c r="K766" s="640"/>
      <c r="L766" s="640"/>
      <c r="M766" s="640"/>
      <c r="N766" s="421"/>
      <c r="O766" s="728"/>
      <c r="P766" s="638"/>
      <c r="Q766" s="638"/>
      <c r="R766" s="638"/>
      <c r="S766" s="638"/>
      <c r="T766" s="638"/>
      <c r="U766" s="638"/>
      <c r="V766" s="638"/>
    </row>
    <row r="767" spans="1:22" ht="15.75" customHeight="1">
      <c r="A767" s="638"/>
      <c r="B767" s="638"/>
      <c r="C767" s="638"/>
      <c r="D767" s="638"/>
      <c r="E767" s="638"/>
      <c r="F767" s="638"/>
      <c r="G767" s="639"/>
      <c r="H767" s="638"/>
      <c r="I767" s="638"/>
      <c r="J767" s="640"/>
      <c r="K767" s="640"/>
      <c r="L767" s="640"/>
      <c r="M767" s="640"/>
      <c r="N767" s="421"/>
      <c r="O767" s="728"/>
      <c r="P767" s="638"/>
      <c r="Q767" s="638"/>
      <c r="R767" s="638"/>
      <c r="S767" s="638"/>
      <c r="T767" s="638"/>
      <c r="U767" s="638"/>
      <c r="V767" s="638"/>
    </row>
    <row r="768" spans="1:22" ht="15.75" customHeight="1">
      <c r="A768" s="638"/>
      <c r="B768" s="638"/>
      <c r="C768" s="638"/>
      <c r="D768" s="638"/>
      <c r="E768" s="638"/>
      <c r="F768" s="638"/>
      <c r="G768" s="639"/>
      <c r="H768" s="638"/>
      <c r="I768" s="638"/>
      <c r="J768" s="640"/>
      <c r="K768" s="640"/>
      <c r="L768" s="640"/>
      <c r="M768" s="640"/>
      <c r="N768" s="421"/>
      <c r="O768" s="728"/>
      <c r="P768" s="638"/>
      <c r="Q768" s="638"/>
      <c r="R768" s="638"/>
      <c r="S768" s="638"/>
      <c r="T768" s="638"/>
      <c r="U768" s="638"/>
      <c r="V768" s="638"/>
    </row>
    <row r="769" spans="1:22" ht="15.75" customHeight="1">
      <c r="A769" s="638"/>
      <c r="B769" s="638"/>
      <c r="C769" s="638"/>
      <c r="D769" s="638"/>
      <c r="E769" s="638"/>
      <c r="F769" s="638"/>
      <c r="G769" s="639"/>
      <c r="H769" s="638"/>
      <c r="I769" s="638"/>
      <c r="J769" s="640"/>
      <c r="K769" s="640"/>
      <c r="L769" s="640"/>
      <c r="M769" s="640"/>
      <c r="N769" s="421"/>
      <c r="O769" s="728"/>
      <c r="P769" s="638"/>
      <c r="Q769" s="638"/>
      <c r="R769" s="638"/>
      <c r="S769" s="638"/>
      <c r="T769" s="638"/>
      <c r="U769" s="638"/>
      <c r="V769" s="638"/>
    </row>
    <row r="770" spans="1:22" ht="15.75" customHeight="1">
      <c r="A770" s="638"/>
      <c r="B770" s="638"/>
      <c r="C770" s="638"/>
      <c r="D770" s="638"/>
      <c r="E770" s="638"/>
      <c r="F770" s="638"/>
      <c r="G770" s="639"/>
      <c r="H770" s="638"/>
      <c r="I770" s="638"/>
      <c r="J770" s="640"/>
      <c r="K770" s="640"/>
      <c r="L770" s="640"/>
      <c r="M770" s="640"/>
      <c r="N770" s="421"/>
      <c r="O770" s="728"/>
      <c r="P770" s="638"/>
      <c r="Q770" s="638"/>
      <c r="R770" s="638"/>
      <c r="S770" s="638"/>
      <c r="T770" s="638"/>
      <c r="U770" s="638"/>
      <c r="V770" s="638"/>
    </row>
    <row r="771" spans="1:22" ht="15.75" customHeight="1">
      <c r="A771" s="638"/>
      <c r="B771" s="638"/>
      <c r="C771" s="638"/>
      <c r="D771" s="638"/>
      <c r="E771" s="638"/>
      <c r="F771" s="638"/>
      <c r="G771" s="639"/>
      <c r="H771" s="638"/>
      <c r="I771" s="638"/>
      <c r="J771" s="640"/>
      <c r="K771" s="640"/>
      <c r="L771" s="640"/>
      <c r="M771" s="640"/>
      <c r="N771" s="421"/>
      <c r="O771" s="728"/>
      <c r="P771" s="638"/>
      <c r="Q771" s="638"/>
      <c r="R771" s="638"/>
      <c r="S771" s="638"/>
      <c r="T771" s="638"/>
      <c r="U771" s="638"/>
      <c r="V771" s="638"/>
    </row>
    <row r="772" spans="1:22" ht="15.75" customHeight="1">
      <c r="A772" s="638"/>
      <c r="B772" s="638"/>
      <c r="C772" s="638"/>
      <c r="D772" s="638"/>
      <c r="E772" s="638"/>
      <c r="F772" s="638"/>
      <c r="G772" s="639"/>
      <c r="H772" s="638"/>
      <c r="I772" s="638"/>
      <c r="J772" s="640"/>
      <c r="K772" s="640"/>
      <c r="L772" s="640"/>
      <c r="M772" s="640"/>
      <c r="N772" s="421"/>
      <c r="O772" s="728"/>
      <c r="P772" s="638"/>
      <c r="Q772" s="638"/>
      <c r="R772" s="638"/>
      <c r="S772" s="638"/>
      <c r="T772" s="638"/>
      <c r="U772" s="638"/>
      <c r="V772" s="638"/>
    </row>
    <row r="773" spans="1:22" ht="15.75" customHeight="1">
      <c r="A773" s="638"/>
      <c r="B773" s="638"/>
      <c r="C773" s="638"/>
      <c r="D773" s="638"/>
      <c r="E773" s="638"/>
      <c r="F773" s="638"/>
      <c r="G773" s="639"/>
      <c r="H773" s="638"/>
      <c r="I773" s="638"/>
      <c r="J773" s="640"/>
      <c r="K773" s="640"/>
      <c r="L773" s="640"/>
      <c r="M773" s="640"/>
      <c r="N773" s="421"/>
      <c r="O773" s="728"/>
      <c r="P773" s="638"/>
      <c r="Q773" s="638"/>
      <c r="R773" s="638"/>
      <c r="S773" s="638"/>
      <c r="T773" s="638"/>
      <c r="U773" s="638"/>
      <c r="V773" s="638"/>
    </row>
    <row r="774" spans="1:22" ht="15.75" customHeight="1">
      <c r="A774" s="638"/>
      <c r="B774" s="638"/>
      <c r="C774" s="638"/>
      <c r="D774" s="638"/>
      <c r="E774" s="638"/>
      <c r="F774" s="638"/>
      <c r="G774" s="639"/>
      <c r="H774" s="638"/>
      <c r="I774" s="638"/>
      <c r="J774" s="640"/>
      <c r="K774" s="640"/>
      <c r="L774" s="640"/>
      <c r="M774" s="640"/>
      <c r="N774" s="421"/>
      <c r="O774" s="728"/>
      <c r="P774" s="638"/>
      <c r="Q774" s="638"/>
      <c r="R774" s="638"/>
      <c r="S774" s="638"/>
      <c r="T774" s="638"/>
      <c r="U774" s="638"/>
      <c r="V774" s="638"/>
    </row>
    <row r="775" spans="1:22" ht="15.75" customHeight="1">
      <c r="A775" s="638"/>
      <c r="B775" s="638"/>
      <c r="C775" s="638"/>
      <c r="D775" s="638"/>
      <c r="E775" s="638"/>
      <c r="F775" s="638"/>
      <c r="G775" s="639"/>
      <c r="H775" s="638"/>
      <c r="I775" s="638"/>
      <c r="J775" s="640"/>
      <c r="K775" s="640"/>
      <c r="L775" s="640"/>
      <c r="M775" s="640"/>
      <c r="N775" s="421"/>
      <c r="O775" s="728"/>
      <c r="P775" s="638"/>
      <c r="Q775" s="638"/>
      <c r="R775" s="638"/>
      <c r="S775" s="638"/>
      <c r="T775" s="638"/>
      <c r="U775" s="638"/>
      <c r="V775" s="638"/>
    </row>
    <row r="776" spans="1:22" ht="15.75" customHeight="1">
      <c r="A776" s="638"/>
      <c r="B776" s="638"/>
      <c r="C776" s="638"/>
      <c r="D776" s="638"/>
      <c r="E776" s="638"/>
      <c r="F776" s="638"/>
      <c r="G776" s="639"/>
      <c r="H776" s="638"/>
      <c r="I776" s="638"/>
      <c r="J776" s="640"/>
      <c r="K776" s="640"/>
      <c r="L776" s="640"/>
      <c r="M776" s="640"/>
      <c r="N776" s="421"/>
      <c r="O776" s="728"/>
      <c r="P776" s="638"/>
      <c r="Q776" s="638"/>
      <c r="R776" s="638"/>
      <c r="S776" s="638"/>
      <c r="T776" s="638"/>
      <c r="U776" s="638"/>
      <c r="V776" s="638"/>
    </row>
    <row r="777" spans="1:22" ht="15.75" customHeight="1">
      <c r="A777" s="638"/>
      <c r="B777" s="638"/>
      <c r="C777" s="638"/>
      <c r="D777" s="638"/>
      <c r="E777" s="638"/>
      <c r="F777" s="638"/>
      <c r="G777" s="639"/>
      <c r="H777" s="638"/>
      <c r="I777" s="638"/>
      <c r="J777" s="640"/>
      <c r="K777" s="640"/>
      <c r="L777" s="640"/>
      <c r="M777" s="640"/>
      <c r="N777" s="421"/>
      <c r="O777" s="728"/>
      <c r="P777" s="638"/>
      <c r="Q777" s="638"/>
      <c r="R777" s="638"/>
      <c r="S777" s="638"/>
      <c r="T777" s="638"/>
      <c r="U777" s="638"/>
      <c r="V777" s="638"/>
    </row>
    <row r="778" spans="1:22" ht="15.75" customHeight="1">
      <c r="A778" s="638"/>
      <c r="B778" s="638"/>
      <c r="C778" s="638"/>
      <c r="D778" s="638"/>
      <c r="E778" s="638"/>
      <c r="F778" s="638"/>
      <c r="G778" s="639"/>
      <c r="H778" s="638"/>
      <c r="I778" s="638"/>
      <c r="J778" s="640"/>
      <c r="K778" s="640"/>
      <c r="L778" s="640"/>
      <c r="M778" s="640"/>
      <c r="N778" s="421"/>
      <c r="O778" s="728"/>
      <c r="P778" s="638"/>
      <c r="Q778" s="638"/>
      <c r="R778" s="638"/>
      <c r="S778" s="638"/>
      <c r="T778" s="638"/>
      <c r="U778" s="638"/>
      <c r="V778" s="638"/>
    </row>
    <row r="779" spans="1:22" ht="15.75" customHeight="1">
      <c r="A779" s="638"/>
      <c r="B779" s="638"/>
      <c r="C779" s="638"/>
      <c r="D779" s="638"/>
      <c r="E779" s="638"/>
      <c r="F779" s="638"/>
      <c r="G779" s="639"/>
      <c r="H779" s="638"/>
      <c r="I779" s="638"/>
      <c r="J779" s="640"/>
      <c r="K779" s="640"/>
      <c r="L779" s="640"/>
      <c r="M779" s="640"/>
      <c r="N779" s="421"/>
      <c r="O779" s="728"/>
      <c r="P779" s="638"/>
      <c r="Q779" s="638"/>
      <c r="R779" s="638"/>
      <c r="S779" s="638"/>
      <c r="T779" s="638"/>
      <c r="U779" s="638"/>
      <c r="V779" s="638"/>
    </row>
    <row r="780" spans="1:22" ht="15.75" customHeight="1">
      <c r="A780" s="638"/>
      <c r="B780" s="638"/>
      <c r="C780" s="638"/>
      <c r="D780" s="638"/>
      <c r="E780" s="638"/>
      <c r="F780" s="638"/>
      <c r="G780" s="639"/>
      <c r="H780" s="638"/>
      <c r="I780" s="638"/>
      <c r="J780" s="640"/>
      <c r="K780" s="640"/>
      <c r="L780" s="640"/>
      <c r="M780" s="640"/>
      <c r="N780" s="421"/>
      <c r="O780" s="728"/>
      <c r="P780" s="638"/>
      <c r="Q780" s="638"/>
      <c r="R780" s="638"/>
      <c r="S780" s="638"/>
      <c r="T780" s="638"/>
      <c r="U780" s="638"/>
      <c r="V780" s="638"/>
    </row>
    <row r="781" spans="1:22" ht="15.75" customHeight="1">
      <c r="A781" s="638"/>
      <c r="B781" s="638"/>
      <c r="C781" s="638"/>
      <c r="D781" s="638"/>
      <c r="E781" s="638"/>
      <c r="F781" s="638"/>
      <c r="G781" s="639"/>
      <c r="H781" s="638"/>
      <c r="I781" s="638"/>
      <c r="J781" s="640"/>
      <c r="K781" s="640"/>
      <c r="L781" s="640"/>
      <c r="M781" s="640"/>
      <c r="N781" s="421"/>
      <c r="O781" s="728"/>
      <c r="P781" s="638"/>
      <c r="Q781" s="638"/>
      <c r="R781" s="638"/>
      <c r="S781" s="638"/>
      <c r="T781" s="638"/>
      <c r="U781" s="638"/>
      <c r="V781" s="638"/>
    </row>
    <row r="782" spans="1:22" ht="15.75" customHeight="1">
      <c r="A782" s="638"/>
      <c r="B782" s="638"/>
      <c r="C782" s="638"/>
      <c r="D782" s="638"/>
      <c r="E782" s="638"/>
      <c r="F782" s="638"/>
      <c r="G782" s="639"/>
      <c r="H782" s="638"/>
      <c r="I782" s="638"/>
      <c r="J782" s="640"/>
      <c r="K782" s="640"/>
      <c r="L782" s="640"/>
      <c r="M782" s="640"/>
      <c r="N782" s="421"/>
      <c r="O782" s="728"/>
      <c r="P782" s="638"/>
      <c r="Q782" s="638"/>
      <c r="R782" s="638"/>
      <c r="S782" s="638"/>
      <c r="T782" s="638"/>
      <c r="U782" s="638"/>
      <c r="V782" s="638"/>
    </row>
    <row r="783" spans="1:22" ht="15.75" customHeight="1">
      <c r="A783" s="638"/>
      <c r="B783" s="638"/>
      <c r="C783" s="638"/>
      <c r="D783" s="638"/>
      <c r="E783" s="638"/>
      <c r="F783" s="638"/>
      <c r="G783" s="639"/>
      <c r="H783" s="638"/>
      <c r="I783" s="638"/>
      <c r="J783" s="640"/>
      <c r="K783" s="640"/>
      <c r="L783" s="640"/>
      <c r="M783" s="640"/>
      <c r="N783" s="421"/>
      <c r="O783" s="728"/>
      <c r="P783" s="638"/>
      <c r="Q783" s="638"/>
      <c r="R783" s="638"/>
      <c r="S783" s="638"/>
      <c r="T783" s="638"/>
      <c r="U783" s="638"/>
      <c r="V783" s="638"/>
    </row>
    <row r="784" spans="1:22" ht="15.75" customHeight="1">
      <c r="A784" s="638"/>
      <c r="B784" s="638"/>
      <c r="C784" s="638"/>
      <c r="D784" s="638"/>
      <c r="E784" s="638"/>
      <c r="F784" s="638"/>
      <c r="G784" s="639"/>
      <c r="H784" s="638"/>
      <c r="I784" s="638"/>
      <c r="J784" s="640"/>
      <c r="K784" s="640"/>
      <c r="L784" s="640"/>
      <c r="M784" s="640"/>
      <c r="N784" s="421"/>
      <c r="O784" s="728"/>
      <c r="P784" s="638"/>
      <c r="Q784" s="638"/>
      <c r="R784" s="638"/>
      <c r="S784" s="638"/>
      <c r="T784" s="638"/>
      <c r="U784" s="638"/>
      <c r="V784" s="638"/>
    </row>
    <row r="785" spans="1:22" ht="15.75" customHeight="1">
      <c r="A785" s="638"/>
      <c r="B785" s="638"/>
      <c r="C785" s="638"/>
      <c r="D785" s="638"/>
      <c r="E785" s="638"/>
      <c r="F785" s="638"/>
      <c r="G785" s="639"/>
      <c r="H785" s="638"/>
      <c r="I785" s="638"/>
      <c r="J785" s="640"/>
      <c r="K785" s="640"/>
      <c r="L785" s="640"/>
      <c r="M785" s="640"/>
      <c r="N785" s="421"/>
      <c r="O785" s="728"/>
      <c r="P785" s="638"/>
      <c r="Q785" s="638"/>
      <c r="R785" s="638"/>
      <c r="S785" s="638"/>
      <c r="T785" s="638"/>
      <c r="U785" s="638"/>
      <c r="V785" s="638"/>
    </row>
    <row r="786" spans="1:22" ht="15.75" customHeight="1">
      <c r="A786" s="638"/>
      <c r="B786" s="638"/>
      <c r="C786" s="638"/>
      <c r="D786" s="638"/>
      <c r="E786" s="638"/>
      <c r="F786" s="638"/>
      <c r="G786" s="639"/>
      <c r="H786" s="638"/>
      <c r="I786" s="638"/>
      <c r="J786" s="640"/>
      <c r="K786" s="640"/>
      <c r="L786" s="640"/>
      <c r="M786" s="640"/>
      <c r="N786" s="421"/>
      <c r="O786" s="728"/>
      <c r="P786" s="638"/>
      <c r="Q786" s="638"/>
      <c r="R786" s="638"/>
      <c r="S786" s="638"/>
      <c r="T786" s="638"/>
      <c r="U786" s="638"/>
      <c r="V786" s="638"/>
    </row>
    <row r="787" spans="1:22" ht="15.75" customHeight="1">
      <c r="A787" s="638"/>
      <c r="B787" s="638"/>
      <c r="C787" s="638"/>
      <c r="D787" s="638"/>
      <c r="E787" s="638"/>
      <c r="F787" s="638"/>
      <c r="G787" s="639"/>
      <c r="H787" s="638"/>
      <c r="I787" s="638"/>
      <c r="J787" s="640"/>
      <c r="K787" s="640"/>
      <c r="L787" s="640"/>
      <c r="M787" s="640"/>
      <c r="N787" s="421"/>
      <c r="O787" s="728"/>
      <c r="P787" s="638"/>
      <c r="Q787" s="638"/>
      <c r="R787" s="638"/>
      <c r="S787" s="638"/>
      <c r="T787" s="638"/>
      <c r="U787" s="638"/>
      <c r="V787" s="638"/>
    </row>
    <row r="788" spans="1:22" ht="15.75" customHeight="1">
      <c r="A788" s="638"/>
      <c r="B788" s="638"/>
      <c r="C788" s="638"/>
      <c r="D788" s="638"/>
      <c r="E788" s="638"/>
      <c r="F788" s="638"/>
      <c r="G788" s="639"/>
      <c r="H788" s="638"/>
      <c r="I788" s="638"/>
      <c r="J788" s="640"/>
      <c r="K788" s="640"/>
      <c r="L788" s="640"/>
      <c r="M788" s="640"/>
      <c r="N788" s="421"/>
      <c r="O788" s="728"/>
      <c r="P788" s="638"/>
      <c r="Q788" s="638"/>
      <c r="R788" s="638"/>
      <c r="S788" s="638"/>
      <c r="T788" s="638"/>
      <c r="U788" s="638"/>
      <c r="V788" s="638"/>
    </row>
    <row r="789" spans="1:22" ht="15.75" customHeight="1">
      <c r="A789" s="638"/>
      <c r="B789" s="638"/>
      <c r="C789" s="638"/>
      <c r="D789" s="638"/>
      <c r="E789" s="638"/>
      <c r="F789" s="638"/>
      <c r="G789" s="639"/>
      <c r="H789" s="638"/>
      <c r="I789" s="638"/>
      <c r="J789" s="640"/>
      <c r="K789" s="640"/>
      <c r="L789" s="640"/>
      <c r="M789" s="640"/>
      <c r="N789" s="421"/>
      <c r="O789" s="728"/>
      <c r="P789" s="638"/>
      <c r="Q789" s="638"/>
      <c r="R789" s="638"/>
      <c r="S789" s="638"/>
      <c r="T789" s="638"/>
      <c r="U789" s="638"/>
      <c r="V789" s="638"/>
    </row>
    <row r="790" spans="1:22" ht="15.75" customHeight="1">
      <c r="A790" s="638"/>
      <c r="B790" s="638"/>
      <c r="C790" s="638"/>
      <c r="D790" s="638"/>
      <c r="E790" s="638"/>
      <c r="F790" s="638"/>
      <c r="G790" s="639"/>
      <c r="H790" s="638"/>
      <c r="I790" s="638"/>
      <c r="J790" s="640"/>
      <c r="K790" s="640"/>
      <c r="L790" s="640"/>
      <c r="M790" s="640"/>
      <c r="N790" s="421"/>
      <c r="O790" s="728"/>
      <c r="P790" s="638"/>
      <c r="Q790" s="638"/>
      <c r="R790" s="638"/>
      <c r="S790" s="638"/>
      <c r="T790" s="638"/>
      <c r="U790" s="638"/>
      <c r="V790" s="638"/>
    </row>
    <row r="791" spans="1:22" ht="15.75" customHeight="1">
      <c r="A791" s="638"/>
      <c r="B791" s="638"/>
      <c r="C791" s="638"/>
      <c r="D791" s="638"/>
      <c r="E791" s="638"/>
      <c r="F791" s="638"/>
      <c r="G791" s="639"/>
      <c r="H791" s="638"/>
      <c r="I791" s="638"/>
      <c r="J791" s="640"/>
      <c r="K791" s="640"/>
      <c r="L791" s="640"/>
      <c r="M791" s="640"/>
      <c r="N791" s="421"/>
      <c r="O791" s="728"/>
      <c r="P791" s="638"/>
      <c r="Q791" s="638"/>
      <c r="R791" s="638"/>
      <c r="S791" s="638"/>
      <c r="T791" s="638"/>
      <c r="U791" s="638"/>
      <c r="V791" s="638"/>
    </row>
    <row r="792" spans="1:22" ht="15.75" customHeight="1">
      <c r="A792" s="638"/>
      <c r="B792" s="638"/>
      <c r="C792" s="638"/>
      <c r="D792" s="638"/>
      <c r="E792" s="638"/>
      <c r="F792" s="638"/>
      <c r="G792" s="639"/>
      <c r="H792" s="638"/>
      <c r="I792" s="638"/>
      <c r="J792" s="640"/>
      <c r="K792" s="640"/>
      <c r="L792" s="640"/>
      <c r="M792" s="640"/>
      <c r="N792" s="421"/>
      <c r="O792" s="728"/>
      <c r="P792" s="638"/>
      <c r="Q792" s="638"/>
      <c r="R792" s="638"/>
      <c r="S792" s="638"/>
      <c r="T792" s="638"/>
      <c r="U792" s="638"/>
      <c r="V792" s="638"/>
    </row>
    <row r="793" spans="1:22" ht="15.75" customHeight="1">
      <c r="A793" s="638"/>
      <c r="B793" s="638"/>
      <c r="C793" s="638"/>
      <c r="D793" s="638"/>
      <c r="E793" s="638"/>
      <c r="F793" s="638"/>
      <c r="G793" s="639"/>
      <c r="H793" s="638"/>
      <c r="I793" s="638"/>
      <c r="J793" s="640"/>
      <c r="K793" s="640"/>
      <c r="L793" s="640"/>
      <c r="M793" s="640"/>
      <c r="N793" s="421"/>
      <c r="O793" s="728"/>
      <c r="P793" s="638"/>
      <c r="Q793" s="638"/>
      <c r="R793" s="638"/>
      <c r="S793" s="638"/>
      <c r="T793" s="638"/>
      <c r="U793" s="638"/>
      <c r="V793" s="638"/>
    </row>
    <row r="794" spans="1:22" ht="15.75" customHeight="1">
      <c r="A794" s="638"/>
      <c r="B794" s="638"/>
      <c r="C794" s="638"/>
      <c r="D794" s="638"/>
      <c r="E794" s="638"/>
      <c r="F794" s="638"/>
      <c r="G794" s="639"/>
      <c r="H794" s="638"/>
      <c r="I794" s="638"/>
      <c r="J794" s="640"/>
      <c r="K794" s="640"/>
      <c r="L794" s="640"/>
      <c r="M794" s="640"/>
      <c r="N794" s="421"/>
      <c r="O794" s="728"/>
      <c r="P794" s="638"/>
      <c r="Q794" s="638"/>
      <c r="R794" s="638"/>
      <c r="S794" s="638"/>
      <c r="T794" s="638"/>
      <c r="U794" s="638"/>
      <c r="V794" s="638"/>
    </row>
    <row r="795" spans="1:22" ht="15.75" customHeight="1">
      <c r="A795" s="638"/>
      <c r="B795" s="638"/>
      <c r="C795" s="638"/>
      <c r="D795" s="638"/>
      <c r="E795" s="638"/>
      <c r="F795" s="638"/>
      <c r="G795" s="639"/>
      <c r="H795" s="638"/>
      <c r="I795" s="638"/>
      <c r="J795" s="640"/>
      <c r="K795" s="640"/>
      <c r="L795" s="640"/>
      <c r="M795" s="640"/>
      <c r="N795" s="421"/>
      <c r="O795" s="728"/>
      <c r="P795" s="638"/>
      <c r="Q795" s="638"/>
      <c r="R795" s="638"/>
      <c r="S795" s="638"/>
      <c r="T795" s="638"/>
      <c r="U795" s="638"/>
      <c r="V795" s="638"/>
    </row>
    <row r="796" spans="1:22" ht="15.75" customHeight="1">
      <c r="A796" s="638"/>
      <c r="B796" s="638"/>
      <c r="C796" s="638"/>
      <c r="D796" s="638"/>
      <c r="E796" s="638"/>
      <c r="F796" s="638"/>
      <c r="G796" s="639"/>
      <c r="H796" s="638"/>
      <c r="I796" s="638"/>
      <c r="J796" s="640"/>
      <c r="K796" s="640"/>
      <c r="L796" s="640"/>
      <c r="M796" s="640"/>
      <c r="N796" s="421"/>
      <c r="O796" s="728"/>
      <c r="P796" s="638"/>
      <c r="Q796" s="638"/>
      <c r="R796" s="638"/>
      <c r="S796" s="638"/>
      <c r="T796" s="638"/>
      <c r="U796" s="638"/>
      <c r="V796" s="638"/>
    </row>
    <row r="797" spans="1:22" ht="15.75" customHeight="1">
      <c r="A797" s="638"/>
      <c r="B797" s="638"/>
      <c r="C797" s="638"/>
      <c r="D797" s="638"/>
      <c r="E797" s="638"/>
      <c r="F797" s="638"/>
      <c r="G797" s="639"/>
      <c r="H797" s="638"/>
      <c r="I797" s="638"/>
      <c r="J797" s="640"/>
      <c r="K797" s="640"/>
      <c r="L797" s="640"/>
      <c r="M797" s="640"/>
      <c r="N797" s="421"/>
      <c r="O797" s="728"/>
      <c r="P797" s="638"/>
      <c r="Q797" s="638"/>
      <c r="R797" s="638"/>
      <c r="S797" s="638"/>
      <c r="T797" s="638"/>
      <c r="U797" s="638"/>
      <c r="V797" s="638"/>
    </row>
    <row r="798" spans="1:22" ht="15.75" customHeight="1">
      <c r="A798" s="638"/>
      <c r="B798" s="638"/>
      <c r="C798" s="638"/>
      <c r="D798" s="638"/>
      <c r="E798" s="638"/>
      <c r="F798" s="638"/>
      <c r="G798" s="639"/>
      <c r="H798" s="638"/>
      <c r="I798" s="638"/>
      <c r="J798" s="640"/>
      <c r="K798" s="640"/>
      <c r="L798" s="640"/>
      <c r="M798" s="640"/>
      <c r="N798" s="421"/>
      <c r="O798" s="728"/>
      <c r="P798" s="638"/>
      <c r="Q798" s="638"/>
      <c r="R798" s="638"/>
      <c r="S798" s="638"/>
      <c r="T798" s="638"/>
      <c r="U798" s="638"/>
      <c r="V798" s="638"/>
    </row>
    <row r="799" spans="1:22" ht="15.75" customHeight="1">
      <c r="A799" s="638"/>
      <c r="B799" s="638"/>
      <c r="C799" s="638"/>
      <c r="D799" s="638"/>
      <c r="E799" s="638"/>
      <c r="F799" s="638"/>
      <c r="G799" s="639"/>
      <c r="H799" s="638"/>
      <c r="I799" s="638"/>
      <c r="J799" s="640"/>
      <c r="K799" s="640"/>
      <c r="L799" s="640"/>
      <c r="M799" s="640"/>
      <c r="N799" s="421"/>
      <c r="O799" s="728"/>
      <c r="P799" s="638"/>
      <c r="Q799" s="638"/>
      <c r="R799" s="638"/>
      <c r="S799" s="638"/>
      <c r="T799" s="638"/>
      <c r="U799" s="638"/>
      <c r="V799" s="638"/>
    </row>
    <row r="800" spans="1:22" ht="15.75" customHeight="1">
      <c r="A800" s="638"/>
      <c r="B800" s="638"/>
      <c r="C800" s="638"/>
      <c r="D800" s="638"/>
      <c r="E800" s="638"/>
      <c r="F800" s="638"/>
      <c r="G800" s="639"/>
      <c r="H800" s="638"/>
      <c r="I800" s="638"/>
      <c r="J800" s="640"/>
      <c r="K800" s="640"/>
      <c r="L800" s="640"/>
      <c r="M800" s="640"/>
      <c r="N800" s="421"/>
      <c r="O800" s="728"/>
      <c r="P800" s="638"/>
      <c r="Q800" s="638"/>
      <c r="R800" s="638"/>
      <c r="S800" s="638"/>
      <c r="T800" s="638"/>
      <c r="U800" s="638"/>
      <c r="V800" s="638"/>
    </row>
    <row r="801" spans="1:22" ht="15.75" customHeight="1">
      <c r="A801" s="638"/>
      <c r="B801" s="638"/>
      <c r="C801" s="638"/>
      <c r="D801" s="638"/>
      <c r="E801" s="638"/>
      <c r="F801" s="638"/>
      <c r="G801" s="639"/>
      <c r="H801" s="638"/>
      <c r="I801" s="638"/>
      <c r="J801" s="640"/>
      <c r="K801" s="640"/>
      <c r="L801" s="640"/>
      <c r="M801" s="640"/>
      <c r="N801" s="421"/>
      <c r="O801" s="728"/>
      <c r="P801" s="638"/>
      <c r="Q801" s="638"/>
      <c r="R801" s="638"/>
      <c r="S801" s="638"/>
      <c r="T801" s="638"/>
      <c r="U801" s="638"/>
      <c r="V801" s="638"/>
    </row>
    <row r="802" spans="1:22" ht="15.75" customHeight="1">
      <c r="A802" s="638"/>
      <c r="B802" s="638"/>
      <c r="C802" s="638"/>
      <c r="D802" s="638"/>
      <c r="E802" s="638"/>
      <c r="F802" s="638"/>
      <c r="G802" s="639"/>
      <c r="H802" s="638"/>
      <c r="I802" s="638"/>
      <c r="J802" s="640"/>
      <c r="K802" s="640"/>
      <c r="L802" s="640"/>
      <c r="M802" s="640"/>
      <c r="N802" s="421"/>
      <c r="O802" s="728"/>
      <c r="P802" s="638"/>
      <c r="Q802" s="638"/>
      <c r="R802" s="638"/>
      <c r="S802" s="638"/>
      <c r="T802" s="638"/>
      <c r="U802" s="638"/>
      <c r="V802" s="638"/>
    </row>
    <row r="803" spans="1:22" ht="15.75" customHeight="1">
      <c r="A803" s="638"/>
      <c r="B803" s="638"/>
      <c r="C803" s="638"/>
      <c r="D803" s="638"/>
      <c r="E803" s="638"/>
      <c r="F803" s="638"/>
      <c r="G803" s="639"/>
      <c r="H803" s="638"/>
      <c r="I803" s="638"/>
      <c r="J803" s="640"/>
      <c r="K803" s="640"/>
      <c r="L803" s="640"/>
      <c r="M803" s="640"/>
      <c r="N803" s="421"/>
      <c r="O803" s="728"/>
      <c r="P803" s="638"/>
      <c r="Q803" s="638"/>
      <c r="R803" s="638"/>
      <c r="S803" s="638"/>
      <c r="T803" s="638"/>
      <c r="U803" s="638"/>
      <c r="V803" s="638"/>
    </row>
    <row r="804" spans="1:22" ht="15.75" customHeight="1">
      <c r="A804" s="638"/>
      <c r="B804" s="638"/>
      <c r="C804" s="638"/>
      <c r="D804" s="638"/>
      <c r="E804" s="638"/>
      <c r="F804" s="638"/>
      <c r="G804" s="639"/>
      <c r="H804" s="638"/>
      <c r="I804" s="638"/>
      <c r="J804" s="640"/>
      <c r="K804" s="640"/>
      <c r="L804" s="640"/>
      <c r="M804" s="640"/>
      <c r="N804" s="421"/>
      <c r="O804" s="728"/>
      <c r="P804" s="638"/>
      <c r="Q804" s="638"/>
      <c r="R804" s="638"/>
      <c r="S804" s="638"/>
      <c r="T804" s="638"/>
      <c r="U804" s="638"/>
      <c r="V804" s="638"/>
    </row>
    <row r="805" spans="1:22" ht="15.75" customHeight="1">
      <c r="A805" s="638"/>
      <c r="B805" s="638"/>
      <c r="C805" s="638"/>
      <c r="D805" s="638"/>
      <c r="E805" s="638"/>
      <c r="F805" s="638"/>
      <c r="G805" s="639"/>
      <c r="H805" s="638"/>
      <c r="I805" s="638"/>
      <c r="J805" s="640"/>
      <c r="K805" s="640"/>
      <c r="L805" s="640"/>
      <c r="M805" s="640"/>
      <c r="N805" s="421"/>
      <c r="O805" s="728"/>
      <c r="P805" s="638"/>
      <c r="Q805" s="638"/>
      <c r="R805" s="638"/>
      <c r="S805" s="638"/>
      <c r="T805" s="638"/>
      <c r="U805" s="638"/>
      <c r="V805" s="638"/>
    </row>
    <row r="806" spans="1:22" ht="15.75" customHeight="1">
      <c r="A806" s="638"/>
      <c r="B806" s="638"/>
      <c r="C806" s="638"/>
      <c r="D806" s="638"/>
      <c r="E806" s="638"/>
      <c r="F806" s="638"/>
      <c r="G806" s="639"/>
      <c r="H806" s="638"/>
      <c r="I806" s="638"/>
      <c r="J806" s="640"/>
      <c r="K806" s="640"/>
      <c r="L806" s="640"/>
      <c r="M806" s="640"/>
      <c r="N806" s="421"/>
      <c r="O806" s="728"/>
      <c r="P806" s="638"/>
      <c r="Q806" s="638"/>
      <c r="R806" s="638"/>
      <c r="S806" s="638"/>
      <c r="T806" s="638"/>
      <c r="U806" s="638"/>
      <c r="V806" s="638"/>
    </row>
    <row r="807" spans="1:22" ht="15.75" customHeight="1">
      <c r="A807" s="638"/>
      <c r="B807" s="638"/>
      <c r="C807" s="638"/>
      <c r="D807" s="638"/>
      <c r="E807" s="638"/>
      <c r="F807" s="638"/>
      <c r="G807" s="639"/>
      <c r="H807" s="638"/>
      <c r="I807" s="638"/>
      <c r="J807" s="640"/>
      <c r="K807" s="640"/>
      <c r="L807" s="640"/>
      <c r="M807" s="640"/>
      <c r="N807" s="421"/>
      <c r="O807" s="728"/>
      <c r="P807" s="638"/>
      <c r="Q807" s="638"/>
      <c r="R807" s="638"/>
      <c r="S807" s="638"/>
      <c r="T807" s="638"/>
      <c r="U807" s="638"/>
      <c r="V807" s="638"/>
    </row>
    <row r="808" spans="1:22" ht="15.75" customHeight="1">
      <c r="A808" s="638"/>
      <c r="B808" s="638"/>
      <c r="C808" s="638"/>
      <c r="D808" s="638"/>
      <c r="E808" s="638"/>
      <c r="F808" s="638"/>
      <c r="G808" s="639"/>
      <c r="H808" s="638"/>
      <c r="I808" s="638"/>
      <c r="J808" s="640"/>
      <c r="K808" s="640"/>
      <c r="L808" s="640"/>
      <c r="M808" s="640"/>
      <c r="N808" s="421"/>
      <c r="O808" s="728"/>
      <c r="P808" s="638"/>
      <c r="Q808" s="638"/>
      <c r="R808" s="638"/>
      <c r="S808" s="638"/>
      <c r="T808" s="638"/>
      <c r="U808" s="638"/>
      <c r="V808" s="638"/>
    </row>
    <row r="809" spans="1:22" ht="15.75" customHeight="1">
      <c r="A809" s="638"/>
      <c r="B809" s="638"/>
      <c r="C809" s="638"/>
      <c r="D809" s="638"/>
      <c r="E809" s="638"/>
      <c r="F809" s="638"/>
      <c r="G809" s="639"/>
      <c r="H809" s="638"/>
      <c r="I809" s="638"/>
      <c r="J809" s="640"/>
      <c r="K809" s="640"/>
      <c r="L809" s="640"/>
      <c r="M809" s="640"/>
      <c r="N809" s="421"/>
      <c r="O809" s="728"/>
      <c r="P809" s="638"/>
      <c r="Q809" s="638"/>
      <c r="R809" s="638"/>
      <c r="S809" s="638"/>
      <c r="T809" s="638"/>
      <c r="U809" s="638"/>
      <c r="V809" s="638"/>
    </row>
    <row r="810" spans="1:22" ht="15.75" customHeight="1">
      <c r="A810" s="638"/>
      <c r="B810" s="638"/>
      <c r="C810" s="638"/>
      <c r="D810" s="638"/>
      <c r="E810" s="638"/>
      <c r="F810" s="638"/>
      <c r="G810" s="639"/>
      <c r="H810" s="638"/>
      <c r="I810" s="638"/>
      <c r="J810" s="640"/>
      <c r="K810" s="640"/>
      <c r="L810" s="640"/>
      <c r="M810" s="640"/>
      <c r="N810" s="421"/>
      <c r="O810" s="728"/>
      <c r="P810" s="638"/>
      <c r="Q810" s="638"/>
      <c r="R810" s="638"/>
      <c r="S810" s="638"/>
      <c r="T810" s="638"/>
      <c r="U810" s="638"/>
      <c r="V810" s="638"/>
    </row>
    <row r="811" spans="1:22" ht="15.75" customHeight="1">
      <c r="A811" s="638"/>
      <c r="B811" s="638"/>
      <c r="C811" s="638"/>
      <c r="D811" s="638"/>
      <c r="E811" s="638"/>
      <c r="F811" s="638"/>
      <c r="G811" s="639"/>
      <c r="H811" s="638"/>
      <c r="I811" s="638"/>
      <c r="J811" s="640"/>
      <c r="K811" s="640"/>
      <c r="L811" s="640"/>
      <c r="M811" s="640"/>
      <c r="N811" s="421"/>
      <c r="O811" s="728"/>
      <c r="P811" s="638"/>
      <c r="Q811" s="638"/>
      <c r="R811" s="638"/>
      <c r="S811" s="638"/>
      <c r="T811" s="638"/>
      <c r="U811" s="638"/>
      <c r="V811" s="638"/>
    </row>
    <row r="812" spans="1:22" ht="15.75" customHeight="1">
      <c r="A812" s="638"/>
      <c r="B812" s="638"/>
      <c r="C812" s="638"/>
      <c r="D812" s="638"/>
      <c r="E812" s="638"/>
      <c r="F812" s="638"/>
      <c r="G812" s="639"/>
      <c r="H812" s="638"/>
      <c r="I812" s="638"/>
      <c r="J812" s="640"/>
      <c r="K812" s="640"/>
      <c r="L812" s="640"/>
      <c r="M812" s="640"/>
      <c r="N812" s="421"/>
      <c r="O812" s="728"/>
      <c r="P812" s="638"/>
      <c r="Q812" s="638"/>
      <c r="R812" s="638"/>
      <c r="S812" s="638"/>
      <c r="T812" s="638"/>
      <c r="U812" s="638"/>
      <c r="V812" s="638"/>
    </row>
    <row r="813" spans="1:22" ht="15.75" customHeight="1">
      <c r="A813" s="638"/>
      <c r="B813" s="638"/>
      <c r="C813" s="638"/>
      <c r="D813" s="638"/>
      <c r="E813" s="638"/>
      <c r="F813" s="638"/>
      <c r="G813" s="639"/>
      <c r="H813" s="638"/>
      <c r="I813" s="638"/>
      <c r="J813" s="640"/>
      <c r="K813" s="640"/>
      <c r="L813" s="640"/>
      <c r="M813" s="640"/>
      <c r="N813" s="421"/>
      <c r="O813" s="728"/>
      <c r="P813" s="638"/>
      <c r="Q813" s="638"/>
      <c r="R813" s="638"/>
      <c r="S813" s="638"/>
      <c r="T813" s="638"/>
      <c r="U813" s="638"/>
      <c r="V813" s="638"/>
    </row>
    <row r="814" spans="1:22" ht="15.75" customHeight="1">
      <c r="A814" s="638"/>
      <c r="B814" s="638"/>
      <c r="C814" s="638"/>
      <c r="D814" s="638"/>
      <c r="E814" s="638"/>
      <c r="F814" s="638"/>
      <c r="G814" s="639"/>
      <c r="H814" s="638"/>
      <c r="I814" s="638"/>
      <c r="J814" s="640"/>
      <c r="K814" s="640"/>
      <c r="L814" s="640"/>
      <c r="M814" s="640"/>
      <c r="N814" s="421"/>
      <c r="O814" s="728"/>
      <c r="P814" s="638"/>
      <c r="Q814" s="638"/>
      <c r="R814" s="638"/>
      <c r="S814" s="638"/>
      <c r="T814" s="638"/>
      <c r="U814" s="638"/>
      <c r="V814" s="638"/>
    </row>
    <row r="815" spans="1:22" ht="15.75" customHeight="1">
      <c r="A815" s="638"/>
      <c r="B815" s="638"/>
      <c r="C815" s="638"/>
      <c r="D815" s="638"/>
      <c r="E815" s="638"/>
      <c r="F815" s="638"/>
      <c r="G815" s="639"/>
      <c r="H815" s="638"/>
      <c r="I815" s="638"/>
      <c r="J815" s="640"/>
      <c r="K815" s="640"/>
      <c r="L815" s="640"/>
      <c r="M815" s="640"/>
      <c r="N815" s="421"/>
      <c r="O815" s="728"/>
      <c r="P815" s="638"/>
      <c r="Q815" s="638"/>
      <c r="R815" s="638"/>
      <c r="S815" s="638"/>
      <c r="T815" s="638"/>
      <c r="U815" s="638"/>
      <c r="V815" s="638"/>
    </row>
    <row r="816" spans="1:22" ht="15.75" customHeight="1">
      <c r="A816" s="638"/>
      <c r="B816" s="638"/>
      <c r="C816" s="638"/>
      <c r="D816" s="638"/>
      <c r="E816" s="638"/>
      <c r="F816" s="638"/>
      <c r="G816" s="639"/>
      <c r="H816" s="638"/>
      <c r="I816" s="638"/>
      <c r="J816" s="640"/>
      <c r="K816" s="640"/>
      <c r="L816" s="640"/>
      <c r="M816" s="640"/>
      <c r="N816" s="421"/>
      <c r="O816" s="728"/>
      <c r="P816" s="638"/>
      <c r="Q816" s="638"/>
      <c r="R816" s="638"/>
      <c r="S816" s="638"/>
      <c r="T816" s="638"/>
      <c r="U816" s="638"/>
      <c r="V816" s="638"/>
    </row>
    <row r="817" spans="1:22" ht="15.75" customHeight="1">
      <c r="A817" s="638"/>
      <c r="B817" s="638"/>
      <c r="C817" s="638"/>
      <c r="D817" s="638"/>
      <c r="E817" s="638"/>
      <c r="F817" s="638"/>
      <c r="G817" s="639"/>
      <c r="H817" s="638"/>
      <c r="I817" s="638"/>
      <c r="J817" s="640"/>
      <c r="K817" s="640"/>
      <c r="L817" s="640"/>
      <c r="M817" s="640"/>
      <c r="N817" s="421"/>
      <c r="O817" s="728"/>
      <c r="P817" s="638"/>
      <c r="Q817" s="638"/>
      <c r="R817" s="638"/>
      <c r="S817" s="638"/>
      <c r="T817" s="638"/>
      <c r="U817" s="638"/>
      <c r="V817" s="638"/>
    </row>
    <row r="818" spans="1:22" ht="15.75" customHeight="1">
      <c r="A818" s="638"/>
      <c r="B818" s="638"/>
      <c r="C818" s="638"/>
      <c r="D818" s="638"/>
      <c r="E818" s="638"/>
      <c r="F818" s="638"/>
      <c r="G818" s="639"/>
      <c r="H818" s="638"/>
      <c r="I818" s="638"/>
      <c r="J818" s="640"/>
      <c r="K818" s="640"/>
      <c r="L818" s="640"/>
      <c r="M818" s="640"/>
      <c r="N818" s="421"/>
      <c r="O818" s="728"/>
      <c r="P818" s="638"/>
      <c r="Q818" s="638"/>
      <c r="R818" s="638"/>
      <c r="S818" s="638"/>
      <c r="T818" s="638"/>
      <c r="U818" s="638"/>
      <c r="V818" s="638"/>
    </row>
    <row r="819" spans="1:22" ht="15.75" customHeight="1">
      <c r="A819" s="638"/>
      <c r="B819" s="638"/>
      <c r="C819" s="638"/>
      <c r="D819" s="638"/>
      <c r="E819" s="638"/>
      <c r="F819" s="638"/>
      <c r="G819" s="639"/>
      <c r="H819" s="638"/>
      <c r="I819" s="638"/>
      <c r="J819" s="640"/>
      <c r="K819" s="640"/>
      <c r="L819" s="640"/>
      <c r="M819" s="640"/>
      <c r="N819" s="421"/>
      <c r="O819" s="728"/>
      <c r="P819" s="638"/>
      <c r="Q819" s="638"/>
      <c r="R819" s="638"/>
      <c r="S819" s="638"/>
      <c r="T819" s="638"/>
      <c r="U819" s="638"/>
      <c r="V819" s="638"/>
    </row>
    <row r="820" spans="1:22" ht="15.75" customHeight="1">
      <c r="A820" s="638"/>
      <c r="B820" s="638"/>
      <c r="C820" s="638"/>
      <c r="D820" s="638"/>
      <c r="E820" s="638"/>
      <c r="F820" s="638"/>
      <c r="G820" s="639"/>
      <c r="H820" s="638"/>
      <c r="I820" s="638"/>
      <c r="J820" s="640"/>
      <c r="K820" s="640"/>
      <c r="L820" s="640"/>
      <c r="M820" s="640"/>
      <c r="N820" s="421"/>
      <c r="O820" s="728"/>
      <c r="P820" s="638"/>
      <c r="Q820" s="638"/>
      <c r="R820" s="638"/>
      <c r="S820" s="638"/>
      <c r="T820" s="638"/>
      <c r="U820" s="638"/>
      <c r="V820" s="638"/>
    </row>
    <row r="821" spans="1:22" ht="15.75" customHeight="1">
      <c r="A821" s="638"/>
      <c r="B821" s="638"/>
      <c r="C821" s="638"/>
      <c r="D821" s="638"/>
      <c r="E821" s="638"/>
      <c r="F821" s="638"/>
      <c r="G821" s="639"/>
      <c r="H821" s="638"/>
      <c r="I821" s="638"/>
      <c r="J821" s="640"/>
      <c r="K821" s="640"/>
      <c r="L821" s="640"/>
      <c r="M821" s="640"/>
      <c r="N821" s="421"/>
      <c r="O821" s="728"/>
      <c r="P821" s="638"/>
      <c r="Q821" s="638"/>
      <c r="R821" s="638"/>
      <c r="S821" s="638"/>
      <c r="T821" s="638"/>
      <c r="U821" s="638"/>
      <c r="V821" s="638"/>
    </row>
    <row r="822" spans="1:22" ht="15.75" customHeight="1">
      <c r="A822" s="638"/>
      <c r="B822" s="638"/>
      <c r="C822" s="638"/>
      <c r="D822" s="638"/>
      <c r="E822" s="638"/>
      <c r="F822" s="638"/>
      <c r="G822" s="639"/>
      <c r="H822" s="638"/>
      <c r="I822" s="638"/>
      <c r="J822" s="640"/>
      <c r="K822" s="640"/>
      <c r="L822" s="640"/>
      <c r="M822" s="640"/>
      <c r="N822" s="421"/>
      <c r="O822" s="728"/>
      <c r="P822" s="638"/>
      <c r="Q822" s="638"/>
      <c r="R822" s="638"/>
      <c r="S822" s="638"/>
      <c r="T822" s="638"/>
      <c r="U822" s="638"/>
      <c r="V822" s="638"/>
    </row>
    <row r="823" spans="1:22" ht="15.75" customHeight="1">
      <c r="A823" s="638"/>
      <c r="B823" s="638"/>
      <c r="C823" s="638"/>
      <c r="D823" s="638"/>
      <c r="E823" s="638"/>
      <c r="F823" s="638"/>
      <c r="G823" s="639"/>
      <c r="H823" s="638"/>
      <c r="I823" s="638"/>
      <c r="J823" s="640"/>
      <c r="K823" s="640"/>
      <c r="L823" s="640"/>
      <c r="M823" s="640"/>
      <c r="N823" s="421"/>
      <c r="O823" s="728"/>
      <c r="P823" s="638"/>
      <c r="Q823" s="638"/>
      <c r="R823" s="638"/>
      <c r="S823" s="638"/>
      <c r="T823" s="638"/>
      <c r="U823" s="638"/>
      <c r="V823" s="638"/>
    </row>
    <row r="824" spans="1:22" ht="15.75" customHeight="1">
      <c r="A824" s="638"/>
      <c r="B824" s="638"/>
      <c r="C824" s="638"/>
      <c r="D824" s="638"/>
      <c r="E824" s="638"/>
      <c r="F824" s="638"/>
      <c r="G824" s="639"/>
      <c r="H824" s="638"/>
      <c r="I824" s="638"/>
      <c r="J824" s="640"/>
      <c r="K824" s="640"/>
      <c r="L824" s="640"/>
      <c r="M824" s="640"/>
      <c r="N824" s="421"/>
      <c r="O824" s="728"/>
      <c r="P824" s="638"/>
      <c r="Q824" s="638"/>
      <c r="R824" s="638"/>
      <c r="S824" s="638"/>
      <c r="T824" s="638"/>
      <c r="U824" s="638"/>
      <c r="V824" s="638"/>
    </row>
    <row r="825" spans="1:22" ht="15.75" customHeight="1">
      <c r="A825" s="638"/>
      <c r="B825" s="638"/>
      <c r="C825" s="638"/>
      <c r="D825" s="638"/>
      <c r="E825" s="638"/>
      <c r="F825" s="638"/>
      <c r="G825" s="639"/>
      <c r="H825" s="638"/>
      <c r="I825" s="638"/>
      <c r="J825" s="640"/>
      <c r="K825" s="640"/>
      <c r="L825" s="640"/>
      <c r="M825" s="640"/>
      <c r="N825" s="421"/>
      <c r="O825" s="728"/>
      <c r="P825" s="638"/>
      <c r="Q825" s="638"/>
      <c r="R825" s="638"/>
      <c r="S825" s="638"/>
      <c r="T825" s="638"/>
      <c r="U825" s="638"/>
      <c r="V825" s="638"/>
    </row>
    <row r="826" spans="1:22" ht="15.75" customHeight="1">
      <c r="A826" s="638"/>
      <c r="B826" s="638"/>
      <c r="C826" s="638"/>
      <c r="D826" s="638"/>
      <c r="E826" s="638"/>
      <c r="F826" s="638"/>
      <c r="G826" s="639"/>
      <c r="H826" s="638"/>
      <c r="I826" s="638"/>
      <c r="J826" s="640"/>
      <c r="K826" s="640"/>
      <c r="L826" s="640"/>
      <c r="M826" s="640"/>
      <c r="N826" s="421"/>
      <c r="O826" s="728"/>
      <c r="P826" s="638"/>
      <c r="Q826" s="638"/>
      <c r="R826" s="638"/>
      <c r="S826" s="638"/>
      <c r="T826" s="638"/>
      <c r="U826" s="638"/>
      <c r="V826" s="638"/>
    </row>
    <row r="827" spans="1:22" ht="15.75" customHeight="1">
      <c r="A827" s="638"/>
      <c r="B827" s="638"/>
      <c r="C827" s="638"/>
      <c r="D827" s="638"/>
      <c r="E827" s="638"/>
      <c r="F827" s="638"/>
      <c r="G827" s="639"/>
      <c r="H827" s="638"/>
      <c r="I827" s="638"/>
      <c r="J827" s="640"/>
      <c r="K827" s="640"/>
      <c r="L827" s="640"/>
      <c r="M827" s="640"/>
      <c r="N827" s="421"/>
      <c r="O827" s="728"/>
      <c r="P827" s="638"/>
      <c r="Q827" s="638"/>
      <c r="R827" s="638"/>
      <c r="S827" s="638"/>
      <c r="T827" s="638"/>
      <c r="U827" s="638"/>
      <c r="V827" s="638"/>
    </row>
    <row r="828" spans="1:22" ht="15.75" customHeight="1">
      <c r="A828" s="638"/>
      <c r="B828" s="638"/>
      <c r="C828" s="638"/>
      <c r="D828" s="638"/>
      <c r="E828" s="638"/>
      <c r="F828" s="638"/>
      <c r="G828" s="639"/>
      <c r="H828" s="638"/>
      <c r="I828" s="638"/>
      <c r="J828" s="640"/>
      <c r="K828" s="640"/>
      <c r="L828" s="640"/>
      <c r="M828" s="640"/>
      <c r="N828" s="421"/>
      <c r="O828" s="728"/>
      <c r="P828" s="638"/>
      <c r="Q828" s="638"/>
      <c r="R828" s="638"/>
      <c r="S828" s="638"/>
      <c r="T828" s="638"/>
      <c r="U828" s="638"/>
      <c r="V828" s="638"/>
    </row>
    <row r="829" spans="1:22" ht="15.75" customHeight="1">
      <c r="A829" s="638"/>
      <c r="B829" s="638"/>
      <c r="C829" s="638"/>
      <c r="D829" s="638"/>
      <c r="E829" s="638"/>
      <c r="F829" s="638"/>
      <c r="G829" s="639"/>
      <c r="H829" s="638"/>
      <c r="I829" s="638"/>
      <c r="J829" s="640"/>
      <c r="K829" s="640"/>
      <c r="L829" s="640"/>
      <c r="M829" s="640"/>
      <c r="N829" s="421"/>
      <c r="O829" s="728"/>
      <c r="P829" s="638"/>
      <c r="Q829" s="638"/>
      <c r="R829" s="638"/>
      <c r="S829" s="638"/>
      <c r="T829" s="638"/>
      <c r="U829" s="638"/>
      <c r="V829" s="638"/>
    </row>
    <row r="830" spans="1:22" ht="15.75" customHeight="1">
      <c r="A830" s="638"/>
      <c r="B830" s="638"/>
      <c r="C830" s="638"/>
      <c r="D830" s="638"/>
      <c r="E830" s="638"/>
      <c r="F830" s="638"/>
      <c r="G830" s="639"/>
      <c r="H830" s="638"/>
      <c r="I830" s="638"/>
      <c r="J830" s="640"/>
      <c r="K830" s="640"/>
      <c r="L830" s="640"/>
      <c r="M830" s="640"/>
      <c r="N830" s="421"/>
      <c r="O830" s="728"/>
      <c r="P830" s="638"/>
      <c r="Q830" s="638"/>
      <c r="R830" s="638"/>
      <c r="S830" s="638"/>
      <c r="T830" s="638"/>
      <c r="U830" s="638"/>
      <c r="V830" s="638"/>
    </row>
    <row r="831" spans="1:22" ht="15.75" customHeight="1">
      <c r="A831" s="638"/>
      <c r="B831" s="638"/>
      <c r="C831" s="638"/>
      <c r="D831" s="638"/>
      <c r="E831" s="638"/>
      <c r="F831" s="638"/>
      <c r="G831" s="639"/>
      <c r="H831" s="638"/>
      <c r="I831" s="638"/>
      <c r="J831" s="640"/>
      <c r="K831" s="640"/>
      <c r="L831" s="640"/>
      <c r="M831" s="640"/>
      <c r="N831" s="421"/>
      <c r="O831" s="728"/>
      <c r="P831" s="638"/>
      <c r="Q831" s="638"/>
      <c r="R831" s="638"/>
      <c r="S831" s="638"/>
      <c r="T831" s="638"/>
      <c r="U831" s="638"/>
      <c r="V831" s="638"/>
    </row>
    <row r="832" spans="1:22" ht="15.75" customHeight="1">
      <c r="A832" s="638"/>
      <c r="B832" s="638"/>
      <c r="C832" s="638"/>
      <c r="D832" s="638"/>
      <c r="E832" s="638"/>
      <c r="F832" s="638"/>
      <c r="G832" s="639"/>
      <c r="H832" s="638"/>
      <c r="I832" s="638"/>
      <c r="J832" s="640"/>
      <c r="K832" s="640"/>
      <c r="L832" s="640"/>
      <c r="M832" s="640"/>
      <c r="N832" s="421"/>
      <c r="O832" s="728"/>
      <c r="P832" s="638"/>
      <c r="Q832" s="638"/>
      <c r="R832" s="638"/>
      <c r="S832" s="638"/>
      <c r="T832" s="638"/>
      <c r="U832" s="638"/>
      <c r="V832" s="638"/>
    </row>
    <row r="833" spans="1:22" ht="15.75" customHeight="1">
      <c r="A833" s="638"/>
      <c r="B833" s="638"/>
      <c r="C833" s="638"/>
      <c r="D833" s="638"/>
      <c r="E833" s="638"/>
      <c r="F833" s="638"/>
      <c r="G833" s="639"/>
      <c r="H833" s="638"/>
      <c r="I833" s="638"/>
      <c r="J833" s="640"/>
      <c r="K833" s="640"/>
      <c r="L833" s="640"/>
      <c r="M833" s="640"/>
      <c r="N833" s="421"/>
      <c r="O833" s="728"/>
      <c r="P833" s="638"/>
      <c r="Q833" s="638"/>
      <c r="R833" s="638"/>
      <c r="S833" s="638"/>
      <c r="T833" s="638"/>
      <c r="U833" s="638"/>
      <c r="V833" s="638"/>
    </row>
    <row r="834" spans="1:22" ht="15.75" customHeight="1">
      <c r="A834" s="638"/>
      <c r="B834" s="638"/>
      <c r="C834" s="638"/>
      <c r="D834" s="638"/>
      <c r="E834" s="638"/>
      <c r="F834" s="638"/>
      <c r="G834" s="639"/>
      <c r="H834" s="638"/>
      <c r="I834" s="638"/>
      <c r="J834" s="640"/>
      <c r="K834" s="640"/>
      <c r="L834" s="640"/>
      <c r="M834" s="640"/>
      <c r="N834" s="421"/>
      <c r="O834" s="728"/>
      <c r="P834" s="638"/>
      <c r="Q834" s="638"/>
      <c r="R834" s="638"/>
      <c r="S834" s="638"/>
      <c r="T834" s="638"/>
      <c r="U834" s="638"/>
      <c r="V834" s="638"/>
    </row>
    <row r="835" spans="1:22" ht="15.75" customHeight="1">
      <c r="A835" s="638"/>
      <c r="B835" s="638"/>
      <c r="C835" s="638"/>
      <c r="D835" s="638"/>
      <c r="E835" s="638"/>
      <c r="F835" s="638"/>
      <c r="G835" s="639"/>
      <c r="H835" s="638"/>
      <c r="I835" s="638"/>
      <c r="J835" s="640"/>
      <c r="K835" s="640"/>
      <c r="L835" s="640"/>
      <c r="M835" s="640"/>
      <c r="N835" s="421"/>
      <c r="O835" s="728"/>
      <c r="P835" s="638"/>
      <c r="Q835" s="638"/>
      <c r="R835" s="638"/>
      <c r="S835" s="638"/>
      <c r="T835" s="638"/>
      <c r="U835" s="638"/>
      <c r="V835" s="638"/>
    </row>
    <row r="836" spans="1:22" ht="15.75" customHeight="1">
      <c r="A836" s="638"/>
      <c r="B836" s="638"/>
      <c r="C836" s="638"/>
      <c r="D836" s="638"/>
      <c r="E836" s="638"/>
      <c r="F836" s="638"/>
      <c r="G836" s="639"/>
      <c r="H836" s="638"/>
      <c r="I836" s="638"/>
      <c r="J836" s="640"/>
      <c r="K836" s="640"/>
      <c r="L836" s="640"/>
      <c r="M836" s="640"/>
      <c r="N836" s="421"/>
      <c r="O836" s="728"/>
      <c r="P836" s="638"/>
      <c r="Q836" s="638"/>
      <c r="R836" s="638"/>
      <c r="S836" s="638"/>
      <c r="T836" s="638"/>
      <c r="U836" s="638"/>
      <c r="V836" s="638"/>
    </row>
    <row r="837" spans="1:22" ht="15.75" customHeight="1">
      <c r="A837" s="638"/>
      <c r="B837" s="638"/>
      <c r="C837" s="638"/>
      <c r="D837" s="638"/>
      <c r="E837" s="638"/>
      <c r="F837" s="638"/>
      <c r="G837" s="639"/>
      <c r="H837" s="638"/>
      <c r="I837" s="638"/>
      <c r="J837" s="640"/>
      <c r="K837" s="640"/>
      <c r="L837" s="640"/>
      <c r="M837" s="640"/>
      <c r="N837" s="421"/>
      <c r="O837" s="728"/>
      <c r="P837" s="638"/>
      <c r="Q837" s="638"/>
      <c r="R837" s="638"/>
      <c r="S837" s="638"/>
      <c r="T837" s="638"/>
      <c r="U837" s="638"/>
      <c r="V837" s="638"/>
    </row>
    <row r="838" spans="1:22" ht="15.75" customHeight="1">
      <c r="A838" s="638"/>
      <c r="B838" s="638"/>
      <c r="C838" s="638"/>
      <c r="D838" s="638"/>
      <c r="E838" s="638"/>
      <c r="F838" s="638"/>
      <c r="G838" s="639"/>
      <c r="H838" s="638"/>
      <c r="I838" s="638"/>
      <c r="J838" s="640"/>
      <c r="K838" s="640"/>
      <c r="L838" s="640"/>
      <c r="M838" s="640"/>
      <c r="N838" s="421"/>
      <c r="O838" s="728"/>
      <c r="P838" s="638"/>
      <c r="Q838" s="638"/>
      <c r="R838" s="638"/>
      <c r="S838" s="638"/>
      <c r="T838" s="638"/>
      <c r="U838" s="638"/>
      <c r="V838" s="638"/>
    </row>
    <row r="839" spans="1:22" ht="15.75" customHeight="1">
      <c r="A839" s="638"/>
      <c r="B839" s="638"/>
      <c r="C839" s="638"/>
      <c r="D839" s="638"/>
      <c r="E839" s="638"/>
      <c r="F839" s="638"/>
      <c r="G839" s="639"/>
      <c r="H839" s="638"/>
      <c r="I839" s="638"/>
      <c r="J839" s="640"/>
      <c r="K839" s="640"/>
      <c r="L839" s="640"/>
      <c r="M839" s="640"/>
      <c r="N839" s="421"/>
      <c r="O839" s="728"/>
      <c r="P839" s="638"/>
      <c r="Q839" s="638"/>
      <c r="R839" s="638"/>
      <c r="S839" s="638"/>
      <c r="T839" s="638"/>
      <c r="U839" s="638"/>
      <c r="V839" s="638"/>
    </row>
    <row r="840" spans="1:22" ht="15.75" customHeight="1">
      <c r="A840" s="638"/>
      <c r="B840" s="638"/>
      <c r="C840" s="638"/>
      <c r="D840" s="638"/>
      <c r="E840" s="638"/>
      <c r="F840" s="638"/>
      <c r="G840" s="639"/>
      <c r="H840" s="638"/>
      <c r="I840" s="638"/>
      <c r="J840" s="640"/>
      <c r="K840" s="640"/>
      <c r="L840" s="640"/>
      <c r="M840" s="640"/>
      <c r="N840" s="421"/>
      <c r="O840" s="728"/>
      <c r="P840" s="638"/>
      <c r="Q840" s="638"/>
      <c r="R840" s="638"/>
      <c r="S840" s="638"/>
      <c r="T840" s="638"/>
      <c r="U840" s="638"/>
      <c r="V840" s="638"/>
    </row>
    <row r="841" spans="1:22" ht="15.75" customHeight="1">
      <c r="A841" s="638"/>
      <c r="B841" s="638"/>
      <c r="C841" s="638"/>
      <c r="D841" s="638"/>
      <c r="E841" s="638"/>
      <c r="F841" s="638"/>
      <c r="G841" s="639"/>
      <c r="H841" s="638"/>
      <c r="I841" s="638"/>
      <c r="J841" s="640"/>
      <c r="K841" s="640"/>
      <c r="L841" s="640"/>
      <c r="M841" s="640"/>
      <c r="N841" s="421"/>
      <c r="O841" s="728"/>
      <c r="P841" s="638"/>
      <c r="Q841" s="638"/>
      <c r="R841" s="638"/>
      <c r="S841" s="638"/>
      <c r="T841" s="638"/>
      <c r="U841" s="638"/>
      <c r="V841" s="638"/>
    </row>
    <row r="842" spans="1:22" ht="15.75" customHeight="1">
      <c r="A842" s="638"/>
      <c r="B842" s="638"/>
      <c r="C842" s="638"/>
      <c r="D842" s="638"/>
      <c r="E842" s="638"/>
      <c r="F842" s="638"/>
      <c r="G842" s="639"/>
      <c r="H842" s="638"/>
      <c r="I842" s="638"/>
      <c r="J842" s="640"/>
      <c r="K842" s="640"/>
      <c r="L842" s="640"/>
      <c r="M842" s="640"/>
      <c r="N842" s="421"/>
      <c r="O842" s="728"/>
      <c r="P842" s="638"/>
      <c r="Q842" s="638"/>
      <c r="R842" s="638"/>
      <c r="S842" s="638"/>
      <c r="T842" s="638"/>
      <c r="U842" s="638"/>
      <c r="V842" s="638"/>
    </row>
    <row r="843" spans="1:22" ht="15.75" customHeight="1">
      <c r="A843" s="638"/>
      <c r="B843" s="638"/>
      <c r="C843" s="638"/>
      <c r="D843" s="638"/>
      <c r="E843" s="638"/>
      <c r="F843" s="638"/>
      <c r="G843" s="639"/>
      <c r="H843" s="638"/>
      <c r="I843" s="638"/>
      <c r="J843" s="640"/>
      <c r="K843" s="640"/>
      <c r="L843" s="640"/>
      <c r="M843" s="640"/>
      <c r="N843" s="421"/>
      <c r="O843" s="728"/>
      <c r="P843" s="638"/>
      <c r="Q843" s="638"/>
      <c r="R843" s="638"/>
      <c r="S843" s="638"/>
      <c r="T843" s="638"/>
      <c r="U843" s="638"/>
      <c r="V843" s="638"/>
    </row>
    <row r="844" spans="1:22" ht="15.75" customHeight="1">
      <c r="A844" s="638"/>
      <c r="B844" s="638"/>
      <c r="C844" s="638"/>
      <c r="D844" s="638"/>
      <c r="E844" s="638"/>
      <c r="F844" s="638"/>
      <c r="G844" s="639"/>
      <c r="H844" s="638"/>
      <c r="I844" s="638"/>
      <c r="J844" s="640"/>
      <c r="K844" s="640"/>
      <c r="L844" s="640"/>
      <c r="M844" s="640"/>
      <c r="N844" s="421"/>
      <c r="O844" s="728"/>
      <c r="P844" s="638"/>
      <c r="Q844" s="638"/>
      <c r="R844" s="638"/>
      <c r="S844" s="638"/>
      <c r="T844" s="638"/>
      <c r="U844" s="638"/>
      <c r="V844" s="638"/>
    </row>
    <row r="845" spans="1:22" ht="15.75" customHeight="1">
      <c r="A845" s="638"/>
      <c r="B845" s="638"/>
      <c r="C845" s="638"/>
      <c r="D845" s="638"/>
      <c r="E845" s="638"/>
      <c r="F845" s="638"/>
      <c r="G845" s="639"/>
      <c r="H845" s="638"/>
      <c r="I845" s="638"/>
      <c r="J845" s="640"/>
      <c r="K845" s="640"/>
      <c r="L845" s="640"/>
      <c r="M845" s="640"/>
      <c r="N845" s="421"/>
      <c r="O845" s="728"/>
      <c r="P845" s="638"/>
      <c r="Q845" s="638"/>
      <c r="R845" s="638"/>
      <c r="S845" s="638"/>
      <c r="T845" s="638"/>
      <c r="U845" s="638"/>
      <c r="V845" s="638"/>
    </row>
    <row r="846" spans="1:22" ht="15.75" customHeight="1">
      <c r="A846" s="638"/>
      <c r="B846" s="638"/>
      <c r="C846" s="638"/>
      <c r="D846" s="638"/>
      <c r="E846" s="638"/>
      <c r="F846" s="638"/>
      <c r="G846" s="639"/>
      <c r="H846" s="638"/>
      <c r="I846" s="638"/>
      <c r="J846" s="640"/>
      <c r="K846" s="640"/>
      <c r="L846" s="640"/>
      <c r="M846" s="640"/>
      <c r="N846" s="421"/>
      <c r="O846" s="728"/>
      <c r="P846" s="638"/>
      <c r="Q846" s="638"/>
      <c r="R846" s="638"/>
      <c r="S846" s="638"/>
      <c r="T846" s="638"/>
      <c r="U846" s="638"/>
      <c r="V846" s="638"/>
    </row>
    <row r="847" spans="1:22" ht="15.75" customHeight="1">
      <c r="A847" s="638"/>
      <c r="B847" s="638"/>
      <c r="C847" s="638"/>
      <c r="D847" s="638"/>
      <c r="E847" s="638"/>
      <c r="F847" s="638"/>
      <c r="G847" s="639"/>
      <c r="H847" s="638"/>
      <c r="I847" s="638"/>
      <c r="J847" s="640"/>
      <c r="K847" s="640"/>
      <c r="L847" s="640"/>
      <c r="M847" s="640"/>
      <c r="N847" s="421"/>
      <c r="O847" s="728"/>
      <c r="P847" s="638"/>
      <c r="Q847" s="638"/>
      <c r="R847" s="638"/>
      <c r="S847" s="638"/>
      <c r="T847" s="638"/>
      <c r="U847" s="638"/>
      <c r="V847" s="638"/>
    </row>
    <row r="848" spans="1:22" ht="15.75" customHeight="1">
      <c r="A848" s="638"/>
      <c r="B848" s="638"/>
      <c r="C848" s="638"/>
      <c r="D848" s="638"/>
      <c r="E848" s="638"/>
      <c r="F848" s="638"/>
      <c r="G848" s="639"/>
      <c r="H848" s="638"/>
      <c r="I848" s="638"/>
      <c r="J848" s="640"/>
      <c r="K848" s="640"/>
      <c r="L848" s="640"/>
      <c r="M848" s="640"/>
      <c r="N848" s="421"/>
      <c r="O848" s="728"/>
      <c r="P848" s="638"/>
      <c r="Q848" s="638"/>
      <c r="R848" s="638"/>
      <c r="S848" s="638"/>
      <c r="T848" s="638"/>
      <c r="U848" s="638"/>
      <c r="V848" s="638"/>
    </row>
    <row r="849" spans="1:22" ht="15.75" customHeight="1">
      <c r="A849" s="638"/>
      <c r="B849" s="638"/>
      <c r="C849" s="638"/>
      <c r="D849" s="638"/>
      <c r="E849" s="638"/>
      <c r="F849" s="638"/>
      <c r="G849" s="639"/>
      <c r="H849" s="638"/>
      <c r="I849" s="638"/>
      <c r="J849" s="640"/>
      <c r="K849" s="640"/>
      <c r="L849" s="640"/>
      <c r="M849" s="640"/>
      <c r="N849" s="421"/>
      <c r="O849" s="728"/>
      <c r="P849" s="638"/>
      <c r="Q849" s="638"/>
      <c r="R849" s="638"/>
      <c r="S849" s="638"/>
      <c r="T849" s="638"/>
      <c r="U849" s="638"/>
      <c r="V849" s="638"/>
    </row>
    <row r="850" spans="1:22" ht="15.75" customHeight="1">
      <c r="A850" s="638"/>
      <c r="B850" s="638"/>
      <c r="C850" s="638"/>
      <c r="D850" s="638"/>
      <c r="E850" s="638"/>
      <c r="F850" s="638"/>
      <c r="G850" s="639"/>
      <c r="H850" s="638"/>
      <c r="I850" s="638"/>
      <c r="J850" s="640"/>
      <c r="K850" s="640"/>
      <c r="L850" s="640"/>
      <c r="M850" s="640"/>
      <c r="N850" s="421"/>
      <c r="O850" s="728"/>
      <c r="P850" s="638"/>
      <c r="Q850" s="638"/>
      <c r="R850" s="638"/>
      <c r="S850" s="638"/>
      <c r="T850" s="638"/>
      <c r="U850" s="638"/>
      <c r="V850" s="638"/>
    </row>
    <row r="851" spans="1:22" ht="15.75" customHeight="1">
      <c r="A851" s="638"/>
      <c r="B851" s="638"/>
      <c r="C851" s="638"/>
      <c r="D851" s="638"/>
      <c r="E851" s="638"/>
      <c r="F851" s="638"/>
      <c r="G851" s="639"/>
      <c r="H851" s="638"/>
      <c r="I851" s="638"/>
      <c r="J851" s="640"/>
      <c r="K851" s="640"/>
      <c r="L851" s="640"/>
      <c r="M851" s="640"/>
      <c r="N851" s="421"/>
      <c r="O851" s="728"/>
      <c r="P851" s="638"/>
      <c r="Q851" s="638"/>
      <c r="R851" s="638"/>
      <c r="S851" s="638"/>
      <c r="T851" s="638"/>
      <c r="U851" s="638"/>
      <c r="V851" s="638"/>
    </row>
    <row r="852" spans="1:22" ht="15.75" customHeight="1">
      <c r="A852" s="638"/>
      <c r="B852" s="638"/>
      <c r="C852" s="638"/>
      <c r="D852" s="638"/>
      <c r="E852" s="638"/>
      <c r="F852" s="638"/>
      <c r="G852" s="639"/>
      <c r="H852" s="638"/>
      <c r="I852" s="638"/>
      <c r="J852" s="640"/>
      <c r="K852" s="640"/>
      <c r="L852" s="640"/>
      <c r="M852" s="640"/>
      <c r="N852" s="421"/>
      <c r="O852" s="728"/>
      <c r="P852" s="638"/>
      <c r="Q852" s="638"/>
      <c r="R852" s="638"/>
      <c r="S852" s="638"/>
      <c r="T852" s="638"/>
      <c r="U852" s="638"/>
      <c r="V852" s="638"/>
    </row>
    <row r="853" spans="1:22" ht="15.75" customHeight="1">
      <c r="A853" s="638"/>
      <c r="B853" s="638"/>
      <c r="C853" s="638"/>
      <c r="D853" s="638"/>
      <c r="E853" s="638"/>
      <c r="F853" s="638"/>
      <c r="G853" s="639"/>
      <c r="H853" s="638"/>
      <c r="I853" s="638"/>
      <c r="J853" s="640"/>
      <c r="K853" s="640"/>
      <c r="L853" s="640"/>
      <c r="M853" s="640"/>
      <c r="N853" s="421"/>
      <c r="O853" s="728"/>
      <c r="P853" s="638"/>
      <c r="Q853" s="638"/>
      <c r="R853" s="638"/>
      <c r="S853" s="638"/>
      <c r="T853" s="638"/>
      <c r="U853" s="638"/>
      <c r="V853" s="638"/>
    </row>
    <row r="854" spans="1:22" ht="15.75" customHeight="1">
      <c r="A854" s="638"/>
      <c r="B854" s="638"/>
      <c r="C854" s="638"/>
      <c r="D854" s="638"/>
      <c r="E854" s="638"/>
      <c r="F854" s="638"/>
      <c r="G854" s="639"/>
      <c r="H854" s="638"/>
      <c r="I854" s="638"/>
      <c r="J854" s="640"/>
      <c r="K854" s="640"/>
      <c r="L854" s="640"/>
      <c r="M854" s="640"/>
      <c r="N854" s="421"/>
      <c r="O854" s="728"/>
      <c r="P854" s="638"/>
      <c r="Q854" s="638"/>
      <c r="R854" s="638"/>
      <c r="S854" s="638"/>
      <c r="T854" s="638"/>
      <c r="U854" s="638"/>
      <c r="V854" s="638"/>
    </row>
    <row r="855" spans="1:22" ht="15.75" customHeight="1">
      <c r="A855" s="638"/>
      <c r="B855" s="638"/>
      <c r="C855" s="638"/>
      <c r="D855" s="638"/>
      <c r="E855" s="638"/>
      <c r="F855" s="638"/>
      <c r="G855" s="639"/>
      <c r="H855" s="638"/>
      <c r="I855" s="638"/>
      <c r="J855" s="640"/>
      <c r="K855" s="640"/>
      <c r="L855" s="640"/>
      <c r="M855" s="640"/>
      <c r="N855" s="421"/>
      <c r="O855" s="728"/>
      <c r="P855" s="638"/>
      <c r="Q855" s="638"/>
      <c r="R855" s="638"/>
      <c r="S855" s="638"/>
      <c r="T855" s="638"/>
      <c r="U855" s="638"/>
      <c r="V855" s="638"/>
    </row>
    <row r="856" spans="1:22" ht="15.75" customHeight="1">
      <c r="A856" s="638"/>
      <c r="B856" s="638"/>
      <c r="C856" s="638"/>
      <c r="D856" s="638"/>
      <c r="E856" s="638"/>
      <c r="F856" s="638"/>
      <c r="G856" s="639"/>
      <c r="H856" s="638"/>
      <c r="I856" s="638"/>
      <c r="J856" s="640"/>
      <c r="K856" s="640"/>
      <c r="L856" s="640"/>
      <c r="M856" s="640"/>
      <c r="N856" s="421"/>
      <c r="O856" s="728"/>
      <c r="P856" s="638"/>
      <c r="Q856" s="638"/>
      <c r="R856" s="638"/>
      <c r="S856" s="638"/>
      <c r="T856" s="638"/>
      <c r="U856" s="638"/>
      <c r="V856" s="638"/>
    </row>
    <row r="857" spans="1:22" ht="15.75" customHeight="1">
      <c r="A857" s="638"/>
      <c r="B857" s="638"/>
      <c r="C857" s="638"/>
      <c r="D857" s="638"/>
      <c r="E857" s="638"/>
      <c r="F857" s="638"/>
      <c r="G857" s="639"/>
      <c r="H857" s="638"/>
      <c r="I857" s="638"/>
      <c r="J857" s="640"/>
      <c r="K857" s="640"/>
      <c r="L857" s="640"/>
      <c r="M857" s="640"/>
      <c r="N857" s="421"/>
      <c r="O857" s="728"/>
      <c r="P857" s="638"/>
      <c r="Q857" s="638"/>
      <c r="R857" s="638"/>
      <c r="S857" s="638"/>
      <c r="T857" s="638"/>
      <c r="U857" s="638"/>
      <c r="V857" s="638"/>
    </row>
    <row r="858" spans="1:22" ht="15.75" customHeight="1">
      <c r="A858" s="638"/>
      <c r="B858" s="638"/>
      <c r="C858" s="638"/>
      <c r="D858" s="638"/>
      <c r="E858" s="638"/>
      <c r="F858" s="638"/>
      <c r="G858" s="639"/>
      <c r="H858" s="638"/>
      <c r="I858" s="638"/>
      <c r="J858" s="640"/>
      <c r="K858" s="640"/>
      <c r="L858" s="640"/>
      <c r="M858" s="640"/>
      <c r="N858" s="421"/>
      <c r="O858" s="728"/>
      <c r="P858" s="638"/>
      <c r="Q858" s="638"/>
      <c r="R858" s="638"/>
      <c r="S858" s="638"/>
      <c r="T858" s="638"/>
      <c r="U858" s="638"/>
      <c r="V858" s="638"/>
    </row>
    <row r="859" spans="1:22" ht="15.75" customHeight="1">
      <c r="A859" s="638"/>
      <c r="B859" s="638"/>
      <c r="C859" s="638"/>
      <c r="D859" s="638"/>
      <c r="E859" s="638"/>
      <c r="F859" s="638"/>
      <c r="G859" s="639"/>
      <c r="H859" s="638"/>
      <c r="I859" s="638"/>
      <c r="J859" s="640"/>
      <c r="K859" s="640"/>
      <c r="L859" s="640"/>
      <c r="M859" s="640"/>
      <c r="N859" s="421"/>
      <c r="O859" s="728"/>
      <c r="P859" s="638"/>
      <c r="Q859" s="638"/>
      <c r="R859" s="638"/>
      <c r="S859" s="638"/>
      <c r="T859" s="638"/>
      <c r="U859" s="638"/>
      <c r="V859" s="638"/>
    </row>
    <row r="860" spans="1:22" ht="15.75" customHeight="1">
      <c r="A860" s="638"/>
      <c r="B860" s="638"/>
      <c r="C860" s="638"/>
      <c r="D860" s="638"/>
      <c r="E860" s="638"/>
      <c r="F860" s="638"/>
      <c r="G860" s="639"/>
      <c r="H860" s="638"/>
      <c r="I860" s="638"/>
      <c r="J860" s="640"/>
      <c r="K860" s="640"/>
      <c r="L860" s="640"/>
      <c r="M860" s="640"/>
      <c r="N860" s="421"/>
      <c r="O860" s="728"/>
      <c r="P860" s="638"/>
      <c r="Q860" s="638"/>
      <c r="R860" s="638"/>
      <c r="S860" s="638"/>
      <c r="T860" s="638"/>
      <c r="U860" s="638"/>
      <c r="V860" s="638"/>
    </row>
    <row r="861" spans="1:22" ht="15.75" customHeight="1">
      <c r="A861" s="638"/>
      <c r="B861" s="638"/>
      <c r="C861" s="638"/>
      <c r="D861" s="638"/>
      <c r="E861" s="638"/>
      <c r="F861" s="638"/>
      <c r="G861" s="639"/>
      <c r="H861" s="638"/>
      <c r="I861" s="638"/>
      <c r="J861" s="640"/>
      <c r="K861" s="640"/>
      <c r="L861" s="640"/>
      <c r="M861" s="640"/>
      <c r="N861" s="421"/>
      <c r="O861" s="728"/>
      <c r="P861" s="638"/>
      <c r="Q861" s="638"/>
      <c r="R861" s="638"/>
      <c r="S861" s="638"/>
      <c r="T861" s="638"/>
      <c r="U861" s="638"/>
      <c r="V861" s="638"/>
    </row>
    <row r="862" spans="1:22" ht="15.75" customHeight="1">
      <c r="A862" s="638"/>
      <c r="B862" s="638"/>
      <c r="C862" s="638"/>
      <c r="D862" s="638"/>
      <c r="E862" s="638"/>
      <c r="F862" s="638"/>
      <c r="G862" s="639"/>
      <c r="H862" s="638"/>
      <c r="I862" s="638"/>
      <c r="J862" s="640"/>
      <c r="K862" s="640"/>
      <c r="L862" s="640"/>
      <c r="M862" s="640"/>
      <c r="N862" s="421"/>
      <c r="O862" s="728"/>
      <c r="P862" s="638"/>
      <c r="Q862" s="638"/>
      <c r="R862" s="638"/>
      <c r="S862" s="638"/>
      <c r="T862" s="638"/>
      <c r="U862" s="638"/>
      <c r="V862" s="638"/>
    </row>
    <row r="863" spans="1:22" ht="15.75" customHeight="1">
      <c r="A863" s="638"/>
      <c r="B863" s="638"/>
      <c r="C863" s="638"/>
      <c r="D863" s="638"/>
      <c r="E863" s="638"/>
      <c r="F863" s="638"/>
      <c r="G863" s="639"/>
      <c r="H863" s="638"/>
      <c r="I863" s="638"/>
      <c r="J863" s="640"/>
      <c r="K863" s="640"/>
      <c r="L863" s="640"/>
      <c r="M863" s="640"/>
      <c r="N863" s="421"/>
      <c r="O863" s="728"/>
      <c r="P863" s="638"/>
      <c r="Q863" s="638"/>
      <c r="R863" s="638"/>
      <c r="S863" s="638"/>
      <c r="T863" s="638"/>
      <c r="U863" s="638"/>
      <c r="V863" s="638"/>
    </row>
    <row r="864" spans="1:22" ht="15.75" customHeight="1">
      <c r="A864" s="638"/>
      <c r="B864" s="638"/>
      <c r="C864" s="638"/>
      <c r="D864" s="638"/>
      <c r="E864" s="638"/>
      <c r="F864" s="638"/>
      <c r="G864" s="639"/>
      <c r="H864" s="638"/>
      <c r="I864" s="638"/>
      <c r="J864" s="640"/>
      <c r="K864" s="640"/>
      <c r="L864" s="640"/>
      <c r="M864" s="640"/>
      <c r="N864" s="421"/>
      <c r="O864" s="728"/>
      <c r="P864" s="638"/>
      <c r="Q864" s="638"/>
      <c r="R864" s="638"/>
      <c r="S864" s="638"/>
      <c r="T864" s="638"/>
      <c r="U864" s="638"/>
      <c r="V864" s="638"/>
    </row>
    <row r="865" spans="1:22" ht="15.75" customHeight="1">
      <c r="A865" s="638"/>
      <c r="B865" s="638"/>
      <c r="C865" s="638"/>
      <c r="D865" s="638"/>
      <c r="E865" s="638"/>
      <c r="F865" s="638"/>
      <c r="G865" s="639"/>
      <c r="H865" s="638"/>
      <c r="I865" s="638"/>
      <c r="J865" s="640"/>
      <c r="K865" s="640"/>
      <c r="L865" s="640"/>
      <c r="M865" s="640"/>
      <c r="N865" s="421"/>
      <c r="O865" s="728"/>
      <c r="P865" s="638"/>
      <c r="Q865" s="638"/>
      <c r="R865" s="638"/>
      <c r="S865" s="638"/>
      <c r="T865" s="638"/>
      <c r="U865" s="638"/>
      <c r="V865" s="638"/>
    </row>
    <row r="866" spans="1:22" ht="15.75" customHeight="1">
      <c r="A866" s="638"/>
      <c r="B866" s="638"/>
      <c r="C866" s="638"/>
      <c r="D866" s="638"/>
      <c r="E866" s="638"/>
      <c r="F866" s="638"/>
      <c r="G866" s="639"/>
      <c r="H866" s="638"/>
      <c r="I866" s="638"/>
      <c r="J866" s="640"/>
      <c r="K866" s="640"/>
      <c r="L866" s="640"/>
      <c r="M866" s="640"/>
      <c r="N866" s="421"/>
      <c r="O866" s="728"/>
      <c r="P866" s="638"/>
      <c r="Q866" s="638"/>
      <c r="R866" s="638"/>
      <c r="S866" s="638"/>
      <c r="T866" s="638"/>
      <c r="U866" s="638"/>
      <c r="V866" s="638"/>
    </row>
    <row r="867" spans="1:22" ht="15.75" customHeight="1">
      <c r="A867" s="638"/>
      <c r="B867" s="638"/>
      <c r="C867" s="638"/>
      <c r="D867" s="638"/>
      <c r="E867" s="638"/>
      <c r="F867" s="638"/>
      <c r="G867" s="639"/>
      <c r="H867" s="638"/>
      <c r="I867" s="638"/>
      <c r="J867" s="640"/>
      <c r="K867" s="640"/>
      <c r="L867" s="640"/>
      <c r="M867" s="640"/>
      <c r="N867" s="421"/>
      <c r="O867" s="728"/>
      <c r="P867" s="638"/>
      <c r="Q867" s="638"/>
      <c r="R867" s="638"/>
      <c r="S867" s="638"/>
      <c r="T867" s="638"/>
      <c r="U867" s="638"/>
      <c r="V867" s="638"/>
    </row>
    <row r="868" spans="1:22" ht="15.75" customHeight="1">
      <c r="A868" s="638"/>
      <c r="B868" s="638"/>
      <c r="C868" s="638"/>
      <c r="D868" s="638"/>
      <c r="E868" s="638"/>
      <c r="F868" s="638"/>
      <c r="G868" s="639"/>
      <c r="H868" s="638"/>
      <c r="I868" s="638"/>
      <c r="J868" s="640"/>
      <c r="K868" s="640"/>
      <c r="L868" s="640"/>
      <c r="M868" s="640"/>
      <c r="N868" s="421"/>
      <c r="O868" s="728"/>
      <c r="P868" s="638"/>
      <c r="Q868" s="638"/>
      <c r="R868" s="638"/>
      <c r="S868" s="638"/>
      <c r="T868" s="638"/>
      <c r="U868" s="638"/>
      <c r="V868" s="638"/>
    </row>
    <row r="869" spans="1:22" ht="15.75" customHeight="1">
      <c r="A869" s="638"/>
      <c r="B869" s="638"/>
      <c r="C869" s="638"/>
      <c r="D869" s="638"/>
      <c r="E869" s="638"/>
      <c r="F869" s="638"/>
      <c r="G869" s="639"/>
      <c r="H869" s="638"/>
      <c r="I869" s="638"/>
      <c r="J869" s="640"/>
      <c r="K869" s="640"/>
      <c r="L869" s="640"/>
      <c r="M869" s="640"/>
      <c r="N869" s="421"/>
      <c r="O869" s="728"/>
      <c r="P869" s="638"/>
      <c r="Q869" s="638"/>
      <c r="R869" s="638"/>
      <c r="S869" s="638"/>
      <c r="T869" s="638"/>
      <c r="U869" s="638"/>
      <c r="V869" s="638"/>
    </row>
    <row r="870" spans="1:22" ht="15.75" customHeight="1">
      <c r="A870" s="638"/>
      <c r="B870" s="638"/>
      <c r="C870" s="638"/>
      <c r="D870" s="638"/>
      <c r="E870" s="638"/>
      <c r="F870" s="638"/>
      <c r="G870" s="639"/>
      <c r="H870" s="638"/>
      <c r="I870" s="638"/>
      <c r="J870" s="640"/>
      <c r="K870" s="640"/>
      <c r="L870" s="640"/>
      <c r="M870" s="640"/>
      <c r="N870" s="421"/>
      <c r="O870" s="728"/>
      <c r="P870" s="638"/>
      <c r="Q870" s="638"/>
      <c r="R870" s="638"/>
      <c r="S870" s="638"/>
      <c r="T870" s="638"/>
      <c r="U870" s="638"/>
      <c r="V870" s="638"/>
    </row>
    <row r="871" spans="1:22" ht="15.75" customHeight="1">
      <c r="A871" s="638"/>
      <c r="B871" s="638"/>
      <c r="C871" s="638"/>
      <c r="D871" s="638"/>
      <c r="E871" s="638"/>
      <c r="F871" s="638"/>
      <c r="G871" s="639"/>
      <c r="H871" s="638"/>
      <c r="I871" s="638"/>
      <c r="J871" s="640"/>
      <c r="K871" s="640"/>
      <c r="L871" s="640"/>
      <c r="M871" s="640"/>
      <c r="N871" s="421"/>
      <c r="O871" s="728"/>
      <c r="P871" s="638"/>
      <c r="Q871" s="638"/>
      <c r="R871" s="638"/>
      <c r="S871" s="638"/>
      <c r="T871" s="638"/>
      <c r="U871" s="638"/>
      <c r="V871" s="638"/>
    </row>
    <row r="872" spans="1:22" ht="15.75" customHeight="1">
      <c r="A872" s="638"/>
      <c r="B872" s="638"/>
      <c r="C872" s="638"/>
      <c r="D872" s="638"/>
      <c r="E872" s="638"/>
      <c r="F872" s="638"/>
      <c r="G872" s="639"/>
      <c r="H872" s="638"/>
      <c r="I872" s="638"/>
      <c r="J872" s="640"/>
      <c r="K872" s="640"/>
      <c r="L872" s="640"/>
      <c r="M872" s="640"/>
      <c r="N872" s="421"/>
      <c r="O872" s="728"/>
      <c r="P872" s="638"/>
      <c r="Q872" s="638"/>
      <c r="R872" s="638"/>
      <c r="S872" s="638"/>
      <c r="T872" s="638"/>
      <c r="U872" s="638"/>
      <c r="V872" s="638"/>
    </row>
    <row r="873" spans="1:22" ht="15.75" customHeight="1">
      <c r="A873" s="638"/>
      <c r="B873" s="638"/>
      <c r="C873" s="638"/>
      <c r="D873" s="638"/>
      <c r="E873" s="638"/>
      <c r="F873" s="638"/>
      <c r="G873" s="639"/>
      <c r="H873" s="638"/>
      <c r="I873" s="638"/>
      <c r="J873" s="640"/>
      <c r="K873" s="640"/>
      <c r="L873" s="640"/>
      <c r="M873" s="640"/>
      <c r="N873" s="421"/>
      <c r="O873" s="728"/>
      <c r="P873" s="638"/>
      <c r="Q873" s="638"/>
      <c r="R873" s="638"/>
      <c r="S873" s="638"/>
      <c r="T873" s="638"/>
      <c r="U873" s="638"/>
      <c r="V873" s="638"/>
    </row>
    <row r="874" spans="1:22" ht="15.75" customHeight="1">
      <c r="A874" s="638"/>
      <c r="B874" s="638"/>
      <c r="C874" s="638"/>
      <c r="D874" s="638"/>
      <c r="E874" s="638"/>
      <c r="F874" s="638"/>
      <c r="G874" s="639"/>
      <c r="H874" s="638"/>
      <c r="I874" s="638"/>
      <c r="J874" s="640"/>
      <c r="K874" s="640"/>
      <c r="L874" s="640"/>
      <c r="M874" s="640"/>
      <c r="N874" s="421"/>
      <c r="O874" s="728"/>
      <c r="P874" s="638"/>
      <c r="Q874" s="638"/>
      <c r="R874" s="638"/>
      <c r="S874" s="638"/>
      <c r="T874" s="638"/>
      <c r="U874" s="638"/>
      <c r="V874" s="638"/>
    </row>
    <row r="875" spans="1:22" ht="15.75" customHeight="1">
      <c r="A875" s="638"/>
      <c r="B875" s="638"/>
      <c r="C875" s="638"/>
      <c r="D875" s="638"/>
      <c r="E875" s="638"/>
      <c r="F875" s="638"/>
      <c r="G875" s="639"/>
      <c r="H875" s="638"/>
      <c r="I875" s="638"/>
      <c r="J875" s="640"/>
      <c r="K875" s="640"/>
      <c r="L875" s="640"/>
      <c r="M875" s="640"/>
      <c r="N875" s="421"/>
      <c r="O875" s="728"/>
      <c r="P875" s="638"/>
      <c r="Q875" s="638"/>
      <c r="R875" s="638"/>
      <c r="S875" s="638"/>
      <c r="T875" s="638"/>
      <c r="U875" s="638"/>
      <c r="V875" s="638"/>
    </row>
    <row r="876" spans="1:22" ht="15.75" customHeight="1">
      <c r="A876" s="638"/>
      <c r="B876" s="638"/>
      <c r="C876" s="638"/>
      <c r="D876" s="638"/>
      <c r="E876" s="638"/>
      <c r="F876" s="638"/>
      <c r="G876" s="639"/>
      <c r="H876" s="638"/>
      <c r="I876" s="638"/>
      <c r="J876" s="640"/>
      <c r="K876" s="640"/>
      <c r="L876" s="640"/>
      <c r="M876" s="640"/>
      <c r="N876" s="421"/>
      <c r="O876" s="728"/>
      <c r="P876" s="638"/>
      <c r="Q876" s="638"/>
      <c r="R876" s="638"/>
      <c r="S876" s="638"/>
      <c r="T876" s="638"/>
      <c r="U876" s="638"/>
      <c r="V876" s="638"/>
    </row>
    <row r="877" spans="1:22" ht="15.75" customHeight="1">
      <c r="A877" s="638"/>
      <c r="B877" s="638"/>
      <c r="C877" s="638"/>
      <c r="D877" s="638"/>
      <c r="E877" s="638"/>
      <c r="F877" s="638"/>
      <c r="G877" s="639"/>
      <c r="H877" s="638"/>
      <c r="I877" s="638"/>
      <c r="J877" s="640"/>
      <c r="K877" s="640"/>
      <c r="L877" s="640"/>
      <c r="M877" s="640"/>
      <c r="N877" s="421"/>
      <c r="O877" s="728"/>
      <c r="P877" s="638"/>
      <c r="Q877" s="638"/>
      <c r="R877" s="638"/>
      <c r="S877" s="638"/>
      <c r="T877" s="638"/>
      <c r="U877" s="638"/>
      <c r="V877" s="638"/>
    </row>
    <row r="878" spans="1:22" ht="15.75" customHeight="1">
      <c r="A878" s="638"/>
      <c r="B878" s="638"/>
      <c r="C878" s="638"/>
      <c r="D878" s="638"/>
      <c r="E878" s="638"/>
      <c r="F878" s="638"/>
      <c r="G878" s="639"/>
      <c r="H878" s="638"/>
      <c r="I878" s="638"/>
      <c r="J878" s="640"/>
      <c r="K878" s="640"/>
      <c r="L878" s="640"/>
      <c r="M878" s="640"/>
      <c r="N878" s="421"/>
      <c r="O878" s="728"/>
      <c r="P878" s="638"/>
      <c r="Q878" s="638"/>
      <c r="R878" s="638"/>
      <c r="S878" s="638"/>
      <c r="T878" s="638"/>
      <c r="U878" s="638"/>
      <c r="V878" s="638"/>
    </row>
    <row r="879" spans="1:22" ht="15.75" customHeight="1">
      <c r="A879" s="638"/>
      <c r="B879" s="638"/>
      <c r="C879" s="638"/>
      <c r="D879" s="638"/>
      <c r="E879" s="638"/>
      <c r="F879" s="638"/>
      <c r="G879" s="639"/>
      <c r="H879" s="638"/>
      <c r="I879" s="638"/>
      <c r="J879" s="640"/>
      <c r="K879" s="640"/>
      <c r="L879" s="640"/>
      <c r="M879" s="640"/>
      <c r="N879" s="421"/>
      <c r="O879" s="728"/>
      <c r="P879" s="638"/>
      <c r="Q879" s="638"/>
      <c r="R879" s="638"/>
      <c r="S879" s="638"/>
      <c r="T879" s="638"/>
      <c r="U879" s="638"/>
      <c r="V879" s="638"/>
    </row>
    <row r="880" spans="1:22" ht="15.75" customHeight="1">
      <c r="A880" s="638"/>
      <c r="B880" s="638"/>
      <c r="C880" s="638"/>
      <c r="D880" s="638"/>
      <c r="E880" s="638"/>
      <c r="F880" s="638"/>
      <c r="G880" s="639"/>
      <c r="H880" s="638"/>
      <c r="I880" s="638"/>
      <c r="J880" s="640"/>
      <c r="K880" s="640"/>
      <c r="L880" s="640"/>
      <c r="M880" s="640"/>
      <c r="N880" s="421"/>
      <c r="O880" s="728"/>
      <c r="P880" s="638"/>
      <c r="Q880" s="638"/>
      <c r="R880" s="638"/>
      <c r="S880" s="638"/>
      <c r="T880" s="638"/>
      <c r="U880" s="638"/>
      <c r="V880" s="638"/>
    </row>
    <row r="881" spans="1:22" ht="15.75" customHeight="1">
      <c r="A881" s="638"/>
      <c r="B881" s="638"/>
      <c r="C881" s="638"/>
      <c r="D881" s="638"/>
      <c r="E881" s="638"/>
      <c r="F881" s="638"/>
      <c r="G881" s="639"/>
      <c r="H881" s="638"/>
      <c r="I881" s="638"/>
      <c r="J881" s="640"/>
      <c r="K881" s="640"/>
      <c r="L881" s="640"/>
      <c r="M881" s="640"/>
      <c r="N881" s="421"/>
      <c r="O881" s="728"/>
      <c r="P881" s="638"/>
      <c r="Q881" s="638"/>
      <c r="R881" s="638"/>
      <c r="S881" s="638"/>
      <c r="T881" s="638"/>
      <c r="U881" s="638"/>
      <c r="V881" s="638"/>
    </row>
    <row r="882" spans="1:22" ht="15.75" customHeight="1">
      <c r="A882" s="638"/>
      <c r="B882" s="638"/>
      <c r="C882" s="638"/>
      <c r="D882" s="638"/>
      <c r="E882" s="638"/>
      <c r="F882" s="638"/>
      <c r="G882" s="639"/>
      <c r="H882" s="638"/>
      <c r="I882" s="638"/>
      <c r="J882" s="640"/>
      <c r="K882" s="640"/>
      <c r="L882" s="640"/>
      <c r="M882" s="640"/>
      <c r="N882" s="421"/>
      <c r="O882" s="728"/>
      <c r="P882" s="638"/>
      <c r="Q882" s="638"/>
      <c r="R882" s="638"/>
      <c r="S882" s="638"/>
      <c r="T882" s="638"/>
      <c r="U882" s="638"/>
      <c r="V882" s="638"/>
    </row>
    <row r="883" spans="1:22" ht="15.75" customHeight="1">
      <c r="A883" s="638"/>
      <c r="B883" s="638"/>
      <c r="C883" s="638"/>
      <c r="D883" s="638"/>
      <c r="E883" s="638"/>
      <c r="F883" s="638"/>
      <c r="G883" s="639"/>
      <c r="H883" s="638"/>
      <c r="I883" s="638"/>
      <c r="J883" s="640"/>
      <c r="K883" s="640"/>
      <c r="L883" s="640"/>
      <c r="M883" s="640"/>
      <c r="N883" s="421"/>
      <c r="O883" s="728"/>
      <c r="P883" s="638"/>
      <c r="Q883" s="638"/>
      <c r="R883" s="638"/>
      <c r="S883" s="638"/>
      <c r="T883" s="638"/>
      <c r="U883" s="638"/>
      <c r="V883" s="638"/>
    </row>
    <row r="884" spans="1:22" ht="15.75" customHeight="1">
      <c r="A884" s="638"/>
      <c r="B884" s="638"/>
      <c r="C884" s="638"/>
      <c r="D884" s="638"/>
      <c r="E884" s="638"/>
      <c r="F884" s="638"/>
      <c r="G884" s="639"/>
      <c r="H884" s="638"/>
      <c r="I884" s="638"/>
      <c r="J884" s="640"/>
      <c r="K884" s="640"/>
      <c r="L884" s="640"/>
      <c r="M884" s="640"/>
      <c r="N884" s="421"/>
      <c r="O884" s="728"/>
      <c r="P884" s="638"/>
      <c r="Q884" s="638"/>
      <c r="R884" s="638"/>
      <c r="S884" s="638"/>
      <c r="T884" s="638"/>
      <c r="U884" s="638"/>
      <c r="V884" s="638"/>
    </row>
    <row r="885" spans="1:22" ht="15.75" customHeight="1">
      <c r="A885" s="638"/>
      <c r="B885" s="638"/>
      <c r="C885" s="638"/>
      <c r="D885" s="638"/>
      <c r="E885" s="638"/>
      <c r="F885" s="638"/>
      <c r="G885" s="639"/>
      <c r="H885" s="638"/>
      <c r="I885" s="638"/>
      <c r="J885" s="640"/>
      <c r="K885" s="640"/>
      <c r="L885" s="640"/>
      <c r="M885" s="640"/>
      <c r="N885" s="421"/>
      <c r="O885" s="728"/>
      <c r="P885" s="638"/>
      <c r="Q885" s="638"/>
      <c r="R885" s="638"/>
      <c r="S885" s="638"/>
      <c r="T885" s="638"/>
      <c r="U885" s="638"/>
      <c r="V885" s="638"/>
    </row>
    <row r="886" spans="1:22" ht="15.75" customHeight="1">
      <c r="A886" s="638"/>
      <c r="B886" s="638"/>
      <c r="C886" s="638"/>
      <c r="D886" s="638"/>
      <c r="E886" s="638"/>
      <c r="F886" s="638"/>
      <c r="G886" s="639"/>
      <c r="H886" s="638"/>
      <c r="I886" s="638"/>
      <c r="J886" s="640"/>
      <c r="K886" s="640"/>
      <c r="L886" s="640"/>
      <c r="M886" s="640"/>
      <c r="N886" s="421"/>
      <c r="O886" s="728"/>
      <c r="P886" s="638"/>
      <c r="Q886" s="638"/>
      <c r="R886" s="638"/>
      <c r="S886" s="638"/>
      <c r="T886" s="638"/>
      <c r="U886" s="638"/>
      <c r="V886" s="638"/>
    </row>
    <row r="887" spans="1:22" ht="15.75" customHeight="1">
      <c r="A887" s="638"/>
      <c r="B887" s="638"/>
      <c r="C887" s="638"/>
      <c r="D887" s="638"/>
      <c r="E887" s="638"/>
      <c r="F887" s="638"/>
      <c r="G887" s="639"/>
      <c r="H887" s="638"/>
      <c r="I887" s="638"/>
      <c r="J887" s="640"/>
      <c r="K887" s="640"/>
      <c r="L887" s="640"/>
      <c r="M887" s="640"/>
      <c r="N887" s="421"/>
      <c r="O887" s="728"/>
      <c r="P887" s="638"/>
      <c r="Q887" s="638"/>
      <c r="R887" s="638"/>
      <c r="S887" s="638"/>
      <c r="T887" s="638"/>
      <c r="U887" s="638"/>
      <c r="V887" s="638"/>
    </row>
    <row r="888" spans="1:22" ht="15.75" customHeight="1">
      <c r="A888" s="638"/>
      <c r="B888" s="638"/>
      <c r="C888" s="638"/>
      <c r="D888" s="638"/>
      <c r="E888" s="638"/>
      <c r="F888" s="638"/>
      <c r="G888" s="639"/>
      <c r="H888" s="638"/>
      <c r="I888" s="638"/>
      <c r="J888" s="640"/>
      <c r="K888" s="640"/>
      <c r="L888" s="640"/>
      <c r="M888" s="640"/>
      <c r="N888" s="421"/>
      <c r="O888" s="728"/>
      <c r="P888" s="638"/>
      <c r="Q888" s="638"/>
      <c r="R888" s="638"/>
      <c r="S888" s="638"/>
      <c r="T888" s="638"/>
      <c r="U888" s="638"/>
      <c r="V888" s="638"/>
    </row>
    <row r="889" spans="1:22" ht="15.75" customHeight="1">
      <c r="A889" s="638"/>
      <c r="B889" s="638"/>
      <c r="C889" s="638"/>
      <c r="D889" s="638"/>
      <c r="E889" s="638"/>
      <c r="F889" s="638"/>
      <c r="G889" s="639"/>
      <c r="H889" s="638"/>
      <c r="I889" s="638"/>
      <c r="J889" s="640"/>
      <c r="K889" s="640"/>
      <c r="L889" s="640"/>
      <c r="M889" s="640"/>
      <c r="N889" s="421"/>
      <c r="O889" s="728"/>
      <c r="P889" s="638"/>
      <c r="Q889" s="638"/>
      <c r="R889" s="638"/>
      <c r="S889" s="638"/>
      <c r="T889" s="638"/>
      <c r="U889" s="638"/>
      <c r="V889" s="638"/>
    </row>
    <row r="890" spans="1:22" ht="15.75" customHeight="1">
      <c r="A890" s="638"/>
      <c r="B890" s="638"/>
      <c r="C890" s="638"/>
      <c r="D890" s="638"/>
      <c r="E890" s="638"/>
      <c r="F890" s="638"/>
      <c r="G890" s="639"/>
      <c r="H890" s="638"/>
      <c r="I890" s="638"/>
      <c r="J890" s="640"/>
      <c r="K890" s="640"/>
      <c r="L890" s="640"/>
      <c r="M890" s="640"/>
      <c r="N890" s="421"/>
      <c r="O890" s="728"/>
      <c r="P890" s="638"/>
      <c r="Q890" s="638"/>
      <c r="R890" s="638"/>
      <c r="S890" s="638"/>
      <c r="T890" s="638"/>
      <c r="U890" s="638"/>
      <c r="V890" s="638"/>
    </row>
    <row r="891" spans="1:22" ht="15.75" customHeight="1">
      <c r="A891" s="638"/>
      <c r="B891" s="638"/>
      <c r="C891" s="638"/>
      <c r="D891" s="638"/>
      <c r="E891" s="638"/>
      <c r="F891" s="638"/>
      <c r="G891" s="639"/>
      <c r="H891" s="638"/>
      <c r="I891" s="638"/>
      <c r="J891" s="640"/>
      <c r="K891" s="640"/>
      <c r="L891" s="640"/>
      <c r="M891" s="640"/>
      <c r="N891" s="421"/>
      <c r="O891" s="728"/>
      <c r="P891" s="638"/>
      <c r="Q891" s="638"/>
      <c r="R891" s="638"/>
      <c r="S891" s="638"/>
      <c r="T891" s="638"/>
      <c r="U891" s="638"/>
      <c r="V891" s="638"/>
    </row>
    <row r="892" spans="1:22" ht="15.75" customHeight="1">
      <c r="A892" s="638"/>
      <c r="B892" s="638"/>
      <c r="C892" s="638"/>
      <c r="D892" s="638"/>
      <c r="E892" s="638"/>
      <c r="F892" s="638"/>
      <c r="G892" s="639"/>
      <c r="H892" s="638"/>
      <c r="I892" s="638"/>
      <c r="J892" s="640"/>
      <c r="K892" s="640"/>
      <c r="L892" s="640"/>
      <c r="M892" s="640"/>
      <c r="N892" s="421"/>
      <c r="O892" s="728"/>
      <c r="P892" s="638"/>
      <c r="Q892" s="638"/>
      <c r="R892" s="638"/>
      <c r="S892" s="638"/>
      <c r="T892" s="638"/>
      <c r="U892" s="638"/>
      <c r="V892" s="638"/>
    </row>
    <row r="893" spans="1:22" ht="15.75" customHeight="1">
      <c r="A893" s="638"/>
      <c r="B893" s="638"/>
      <c r="C893" s="638"/>
      <c r="D893" s="638"/>
      <c r="E893" s="638"/>
      <c r="F893" s="638"/>
      <c r="G893" s="639"/>
      <c r="H893" s="638"/>
      <c r="I893" s="638"/>
      <c r="J893" s="640"/>
      <c r="K893" s="640"/>
      <c r="L893" s="640"/>
      <c r="M893" s="640"/>
      <c r="N893" s="421"/>
      <c r="O893" s="728"/>
      <c r="P893" s="638"/>
      <c r="Q893" s="638"/>
      <c r="R893" s="638"/>
      <c r="S893" s="638"/>
      <c r="T893" s="638"/>
      <c r="U893" s="638"/>
      <c r="V893" s="638"/>
    </row>
    <row r="894" spans="1:22" ht="15.75" customHeight="1">
      <c r="A894" s="638"/>
      <c r="B894" s="638"/>
      <c r="C894" s="638"/>
      <c r="D894" s="638"/>
      <c r="E894" s="638"/>
      <c r="F894" s="638"/>
      <c r="G894" s="639"/>
      <c r="H894" s="638"/>
      <c r="I894" s="638"/>
      <c r="J894" s="640"/>
      <c r="K894" s="640"/>
      <c r="L894" s="640"/>
      <c r="M894" s="640"/>
      <c r="N894" s="421"/>
      <c r="O894" s="728"/>
      <c r="P894" s="638"/>
      <c r="Q894" s="638"/>
      <c r="R894" s="638"/>
      <c r="S894" s="638"/>
      <c r="T894" s="638"/>
      <c r="U894" s="638"/>
      <c r="V894" s="638"/>
    </row>
    <row r="895" spans="1:22" ht="15.75" customHeight="1">
      <c r="A895" s="638"/>
      <c r="B895" s="638"/>
      <c r="C895" s="638"/>
      <c r="D895" s="638"/>
      <c r="E895" s="638"/>
      <c r="F895" s="638"/>
      <c r="G895" s="639"/>
      <c r="H895" s="638"/>
      <c r="I895" s="638"/>
      <c r="J895" s="640"/>
      <c r="K895" s="640"/>
      <c r="L895" s="640"/>
      <c r="M895" s="640"/>
      <c r="N895" s="421"/>
      <c r="O895" s="728"/>
      <c r="P895" s="638"/>
      <c r="Q895" s="638"/>
      <c r="R895" s="638"/>
      <c r="S895" s="638"/>
      <c r="T895" s="638"/>
      <c r="U895" s="638"/>
      <c r="V895" s="638"/>
    </row>
    <row r="896" spans="1:22" ht="15.75" customHeight="1">
      <c r="A896" s="638"/>
      <c r="B896" s="638"/>
      <c r="C896" s="638"/>
      <c r="D896" s="638"/>
      <c r="E896" s="638"/>
      <c r="F896" s="638"/>
      <c r="G896" s="639"/>
      <c r="H896" s="638"/>
      <c r="I896" s="638"/>
      <c r="J896" s="640"/>
      <c r="K896" s="640"/>
      <c r="L896" s="640"/>
      <c r="M896" s="640"/>
      <c r="N896" s="421"/>
      <c r="O896" s="728"/>
      <c r="P896" s="638"/>
      <c r="Q896" s="638"/>
      <c r="R896" s="638"/>
      <c r="S896" s="638"/>
      <c r="T896" s="638"/>
      <c r="U896" s="638"/>
      <c r="V896" s="638"/>
    </row>
    <row r="897" spans="1:22" ht="15.75" customHeight="1">
      <c r="A897" s="638"/>
      <c r="B897" s="638"/>
      <c r="C897" s="638"/>
      <c r="D897" s="638"/>
      <c r="E897" s="638"/>
      <c r="F897" s="638"/>
      <c r="G897" s="639"/>
      <c r="H897" s="638"/>
      <c r="I897" s="638"/>
      <c r="J897" s="640"/>
      <c r="K897" s="640"/>
      <c r="L897" s="640"/>
      <c r="M897" s="640"/>
      <c r="N897" s="421"/>
      <c r="O897" s="728"/>
      <c r="P897" s="638"/>
      <c r="Q897" s="638"/>
      <c r="R897" s="638"/>
      <c r="S897" s="638"/>
      <c r="T897" s="638"/>
      <c r="U897" s="638"/>
      <c r="V897" s="638"/>
    </row>
    <row r="898" spans="1:22" ht="15.75" customHeight="1">
      <c r="A898" s="638"/>
      <c r="B898" s="638"/>
      <c r="C898" s="638"/>
      <c r="D898" s="638"/>
      <c r="E898" s="638"/>
      <c r="F898" s="638"/>
      <c r="G898" s="639"/>
      <c r="H898" s="638"/>
      <c r="I898" s="638"/>
      <c r="J898" s="640"/>
      <c r="K898" s="640"/>
      <c r="L898" s="640"/>
      <c r="M898" s="640"/>
      <c r="N898" s="421"/>
      <c r="O898" s="728"/>
      <c r="P898" s="638"/>
      <c r="Q898" s="638"/>
      <c r="R898" s="638"/>
      <c r="S898" s="638"/>
      <c r="T898" s="638"/>
      <c r="U898" s="638"/>
      <c r="V898" s="638"/>
    </row>
    <row r="899" spans="1:22" ht="15.75" customHeight="1">
      <c r="A899" s="638"/>
      <c r="B899" s="638"/>
      <c r="C899" s="638"/>
      <c r="D899" s="638"/>
      <c r="E899" s="638"/>
      <c r="F899" s="638"/>
      <c r="G899" s="639"/>
      <c r="H899" s="638"/>
      <c r="I899" s="638"/>
      <c r="J899" s="640"/>
      <c r="K899" s="640"/>
      <c r="L899" s="640"/>
      <c r="M899" s="640"/>
      <c r="N899" s="421"/>
      <c r="O899" s="728"/>
      <c r="P899" s="638"/>
      <c r="Q899" s="638"/>
      <c r="R899" s="638"/>
      <c r="S899" s="638"/>
      <c r="T899" s="638"/>
      <c r="U899" s="638"/>
      <c r="V899" s="638"/>
    </row>
    <row r="900" spans="1:22" ht="15.75" customHeight="1">
      <c r="A900" s="638"/>
      <c r="B900" s="638"/>
      <c r="C900" s="638"/>
      <c r="D900" s="638"/>
      <c r="E900" s="638"/>
      <c r="F900" s="638"/>
      <c r="G900" s="639"/>
      <c r="H900" s="638"/>
      <c r="I900" s="638"/>
      <c r="J900" s="640"/>
      <c r="K900" s="640"/>
      <c r="L900" s="640"/>
      <c r="M900" s="640"/>
      <c r="N900" s="421"/>
      <c r="O900" s="728"/>
      <c r="P900" s="638"/>
      <c r="Q900" s="638"/>
      <c r="R900" s="638"/>
      <c r="S900" s="638"/>
      <c r="T900" s="638"/>
      <c r="U900" s="638"/>
      <c r="V900" s="638"/>
    </row>
    <row r="901" spans="1:22" ht="15.75" customHeight="1">
      <c r="A901" s="638"/>
      <c r="B901" s="638"/>
      <c r="C901" s="638"/>
      <c r="D901" s="638"/>
      <c r="E901" s="638"/>
      <c r="F901" s="638"/>
      <c r="G901" s="639"/>
      <c r="H901" s="638"/>
      <c r="I901" s="638"/>
      <c r="J901" s="640"/>
      <c r="K901" s="640"/>
      <c r="L901" s="640"/>
      <c r="M901" s="640"/>
      <c r="N901" s="421"/>
      <c r="O901" s="728"/>
      <c r="P901" s="638"/>
      <c r="Q901" s="638"/>
      <c r="R901" s="638"/>
      <c r="S901" s="638"/>
      <c r="T901" s="638"/>
      <c r="U901" s="638"/>
      <c r="V901" s="638"/>
    </row>
    <row r="902" spans="1:22" ht="15.75" customHeight="1">
      <c r="A902" s="638"/>
      <c r="B902" s="638"/>
      <c r="C902" s="638"/>
      <c r="D902" s="638"/>
      <c r="E902" s="638"/>
      <c r="F902" s="638"/>
      <c r="G902" s="639"/>
      <c r="H902" s="638"/>
      <c r="I902" s="638"/>
      <c r="J902" s="640"/>
      <c r="K902" s="640"/>
      <c r="L902" s="640"/>
      <c r="M902" s="640"/>
      <c r="N902" s="421"/>
      <c r="O902" s="728"/>
      <c r="P902" s="638"/>
      <c r="Q902" s="638"/>
      <c r="R902" s="638"/>
      <c r="S902" s="638"/>
      <c r="T902" s="638"/>
      <c r="U902" s="638"/>
      <c r="V902" s="638"/>
    </row>
    <row r="903" spans="1:22" ht="15.75" customHeight="1">
      <c r="A903" s="638"/>
      <c r="B903" s="638"/>
      <c r="C903" s="638"/>
      <c r="D903" s="638"/>
      <c r="E903" s="638"/>
      <c r="F903" s="638"/>
      <c r="G903" s="639"/>
      <c r="H903" s="638"/>
      <c r="I903" s="638"/>
      <c r="J903" s="640"/>
      <c r="K903" s="640"/>
      <c r="L903" s="640"/>
      <c r="M903" s="640"/>
      <c r="N903" s="421"/>
      <c r="O903" s="728"/>
      <c r="P903" s="638"/>
      <c r="Q903" s="638"/>
      <c r="R903" s="638"/>
      <c r="S903" s="638"/>
      <c r="T903" s="638"/>
      <c r="U903" s="638"/>
      <c r="V903" s="638"/>
    </row>
    <row r="904" spans="1:22" ht="15.75" customHeight="1">
      <c r="A904" s="638"/>
      <c r="B904" s="638"/>
      <c r="C904" s="638"/>
      <c r="D904" s="638"/>
      <c r="E904" s="638"/>
      <c r="F904" s="638"/>
      <c r="G904" s="639"/>
      <c r="H904" s="638"/>
      <c r="I904" s="638"/>
      <c r="J904" s="640"/>
      <c r="K904" s="640"/>
      <c r="L904" s="640"/>
      <c r="M904" s="640"/>
      <c r="N904" s="421"/>
      <c r="O904" s="728"/>
      <c r="P904" s="638"/>
      <c r="Q904" s="638"/>
      <c r="R904" s="638"/>
      <c r="S904" s="638"/>
      <c r="T904" s="638"/>
      <c r="U904" s="638"/>
      <c r="V904" s="638"/>
    </row>
    <row r="905" spans="1:22" ht="15.75" customHeight="1">
      <c r="A905" s="638"/>
      <c r="B905" s="638"/>
      <c r="C905" s="638"/>
      <c r="D905" s="638"/>
      <c r="E905" s="638"/>
      <c r="F905" s="638"/>
      <c r="G905" s="639"/>
      <c r="H905" s="638"/>
      <c r="I905" s="638"/>
      <c r="J905" s="640"/>
      <c r="K905" s="640"/>
      <c r="L905" s="640"/>
      <c r="M905" s="640"/>
      <c r="N905" s="421"/>
      <c r="O905" s="728"/>
      <c r="P905" s="638"/>
      <c r="Q905" s="638"/>
      <c r="R905" s="638"/>
      <c r="S905" s="638"/>
      <c r="T905" s="638"/>
      <c r="U905" s="638"/>
      <c r="V905" s="638"/>
    </row>
    <row r="906" spans="1:22" ht="15.75" customHeight="1">
      <c r="A906" s="638"/>
      <c r="B906" s="638"/>
      <c r="C906" s="638"/>
      <c r="D906" s="638"/>
      <c r="E906" s="638"/>
      <c r="F906" s="638"/>
      <c r="G906" s="639"/>
      <c r="H906" s="638"/>
      <c r="I906" s="638"/>
      <c r="J906" s="640"/>
      <c r="K906" s="640"/>
      <c r="L906" s="640"/>
      <c r="M906" s="640"/>
      <c r="N906" s="421"/>
      <c r="O906" s="728"/>
      <c r="P906" s="638"/>
      <c r="Q906" s="638"/>
      <c r="R906" s="638"/>
      <c r="S906" s="638"/>
      <c r="T906" s="638"/>
      <c r="U906" s="638"/>
      <c r="V906" s="638"/>
    </row>
    <row r="907" spans="1:22" ht="15.75" customHeight="1">
      <c r="A907" s="638"/>
      <c r="B907" s="638"/>
      <c r="C907" s="638"/>
      <c r="D907" s="638"/>
      <c r="E907" s="638"/>
      <c r="F907" s="638"/>
      <c r="G907" s="639"/>
      <c r="H907" s="638"/>
      <c r="I907" s="638"/>
      <c r="J907" s="640"/>
      <c r="K907" s="640"/>
      <c r="L907" s="640"/>
      <c r="M907" s="640"/>
      <c r="N907" s="421"/>
      <c r="O907" s="728"/>
      <c r="P907" s="638"/>
      <c r="Q907" s="638"/>
      <c r="R907" s="638"/>
      <c r="S907" s="638"/>
      <c r="T907" s="638"/>
      <c r="U907" s="638"/>
      <c r="V907" s="638"/>
    </row>
    <row r="908" spans="1:22" ht="15.75" customHeight="1">
      <c r="A908" s="638"/>
      <c r="B908" s="638"/>
      <c r="C908" s="638"/>
      <c r="D908" s="638"/>
      <c r="E908" s="638"/>
      <c r="F908" s="638"/>
      <c r="G908" s="639"/>
      <c r="H908" s="638"/>
      <c r="I908" s="638"/>
      <c r="J908" s="640"/>
      <c r="K908" s="640"/>
      <c r="L908" s="640"/>
      <c r="M908" s="640"/>
      <c r="N908" s="421"/>
      <c r="O908" s="728"/>
      <c r="P908" s="638"/>
      <c r="Q908" s="638"/>
      <c r="R908" s="638"/>
      <c r="S908" s="638"/>
      <c r="T908" s="638"/>
      <c r="U908" s="638"/>
      <c r="V908" s="638"/>
    </row>
    <row r="909" spans="1:22" ht="15.75" customHeight="1">
      <c r="A909" s="638"/>
      <c r="B909" s="638"/>
      <c r="C909" s="638"/>
      <c r="D909" s="638"/>
      <c r="E909" s="638"/>
      <c r="F909" s="638"/>
      <c r="G909" s="639"/>
      <c r="H909" s="638"/>
      <c r="I909" s="638"/>
      <c r="J909" s="640"/>
      <c r="K909" s="640"/>
      <c r="L909" s="640"/>
      <c r="M909" s="640"/>
      <c r="N909" s="421"/>
      <c r="O909" s="728"/>
      <c r="P909" s="638"/>
      <c r="Q909" s="638"/>
      <c r="R909" s="638"/>
      <c r="S909" s="638"/>
      <c r="T909" s="638"/>
      <c r="U909" s="638"/>
      <c r="V909" s="638"/>
    </row>
    <row r="910" spans="1:22" ht="15.75" customHeight="1">
      <c r="A910" s="638"/>
      <c r="B910" s="638"/>
      <c r="C910" s="638"/>
      <c r="D910" s="638"/>
      <c r="E910" s="638"/>
      <c r="F910" s="638"/>
      <c r="G910" s="639"/>
      <c r="H910" s="638"/>
      <c r="I910" s="638"/>
      <c r="J910" s="640"/>
      <c r="K910" s="640"/>
      <c r="L910" s="640"/>
      <c r="M910" s="640"/>
      <c r="N910" s="421"/>
      <c r="O910" s="728"/>
      <c r="P910" s="638"/>
      <c r="Q910" s="638"/>
      <c r="R910" s="638"/>
      <c r="S910" s="638"/>
      <c r="T910" s="638"/>
      <c r="U910" s="638"/>
      <c r="V910" s="638"/>
    </row>
    <row r="911" spans="1:22" ht="15.75" customHeight="1">
      <c r="A911" s="638"/>
      <c r="B911" s="638"/>
      <c r="C911" s="638"/>
      <c r="D911" s="638"/>
      <c r="E911" s="638"/>
      <c r="F911" s="638"/>
      <c r="G911" s="639"/>
      <c r="H911" s="638"/>
      <c r="I911" s="638"/>
      <c r="J911" s="640"/>
      <c r="K911" s="640"/>
      <c r="L911" s="640"/>
      <c r="M911" s="640"/>
      <c r="N911" s="421"/>
      <c r="O911" s="728"/>
      <c r="P911" s="638"/>
      <c r="Q911" s="638"/>
      <c r="R911" s="638"/>
      <c r="S911" s="638"/>
      <c r="T911" s="638"/>
      <c r="U911" s="638"/>
      <c r="V911" s="638"/>
    </row>
    <row r="912" spans="1:22" ht="15.75" customHeight="1">
      <c r="A912" s="638"/>
      <c r="B912" s="638"/>
      <c r="C912" s="638"/>
      <c r="D912" s="638"/>
      <c r="E912" s="638"/>
      <c r="F912" s="638"/>
      <c r="G912" s="639"/>
      <c r="H912" s="638"/>
      <c r="I912" s="638"/>
      <c r="J912" s="640"/>
      <c r="K912" s="640"/>
      <c r="L912" s="640"/>
      <c r="M912" s="640"/>
      <c r="N912" s="421"/>
      <c r="O912" s="728"/>
      <c r="P912" s="638"/>
      <c r="Q912" s="638"/>
      <c r="R912" s="638"/>
      <c r="S912" s="638"/>
      <c r="T912" s="638"/>
      <c r="U912" s="638"/>
      <c r="V912" s="638"/>
    </row>
    <row r="913" spans="1:22" ht="15.75" customHeight="1">
      <c r="A913" s="638"/>
      <c r="B913" s="638"/>
      <c r="C913" s="638"/>
      <c r="D913" s="638"/>
      <c r="E913" s="638"/>
      <c r="F913" s="638"/>
      <c r="G913" s="639"/>
      <c r="H913" s="638"/>
      <c r="I913" s="638"/>
      <c r="J913" s="640"/>
      <c r="K913" s="640"/>
      <c r="L913" s="640"/>
      <c r="M913" s="640"/>
      <c r="N913" s="421"/>
      <c r="O913" s="728"/>
      <c r="P913" s="638"/>
      <c r="Q913" s="638"/>
      <c r="R913" s="638"/>
      <c r="S913" s="638"/>
      <c r="T913" s="638"/>
      <c r="U913" s="638"/>
      <c r="V913" s="638"/>
    </row>
    <row r="914" spans="1:22" ht="15.75" customHeight="1">
      <c r="A914" s="638"/>
      <c r="B914" s="638"/>
      <c r="C914" s="638"/>
      <c r="D914" s="638"/>
      <c r="E914" s="638"/>
      <c r="F914" s="638"/>
      <c r="G914" s="639"/>
      <c r="H914" s="638"/>
      <c r="I914" s="638"/>
      <c r="J914" s="640"/>
      <c r="K914" s="640"/>
      <c r="L914" s="640"/>
      <c r="M914" s="640"/>
      <c r="N914" s="421"/>
      <c r="O914" s="728"/>
      <c r="P914" s="638"/>
      <c r="Q914" s="638"/>
      <c r="R914" s="638"/>
      <c r="S914" s="638"/>
      <c r="T914" s="638"/>
      <c r="U914" s="638"/>
      <c r="V914" s="638"/>
    </row>
    <row r="915" spans="1:22" ht="15.75" customHeight="1">
      <c r="A915" s="638"/>
      <c r="B915" s="638"/>
      <c r="C915" s="638"/>
      <c r="D915" s="638"/>
      <c r="E915" s="638"/>
      <c r="F915" s="638"/>
      <c r="G915" s="639"/>
      <c r="H915" s="638"/>
      <c r="I915" s="638"/>
      <c r="J915" s="640"/>
      <c r="K915" s="640"/>
      <c r="L915" s="640"/>
      <c r="M915" s="640"/>
      <c r="N915" s="421"/>
      <c r="O915" s="728"/>
      <c r="P915" s="638"/>
      <c r="Q915" s="638"/>
      <c r="R915" s="638"/>
      <c r="S915" s="638"/>
      <c r="T915" s="638"/>
      <c r="U915" s="638"/>
      <c r="V915" s="638"/>
    </row>
    <row r="916" spans="1:22" ht="15.75" customHeight="1">
      <c r="A916" s="638"/>
      <c r="B916" s="638"/>
      <c r="C916" s="638"/>
      <c r="D916" s="638"/>
      <c r="E916" s="638"/>
      <c r="F916" s="638"/>
      <c r="G916" s="639"/>
      <c r="H916" s="638"/>
      <c r="I916" s="638"/>
      <c r="J916" s="640"/>
      <c r="K916" s="640"/>
      <c r="L916" s="640"/>
      <c r="M916" s="640"/>
      <c r="N916" s="421"/>
      <c r="O916" s="728"/>
      <c r="P916" s="638"/>
      <c r="Q916" s="638"/>
      <c r="R916" s="638"/>
      <c r="S916" s="638"/>
      <c r="T916" s="638"/>
      <c r="U916" s="638"/>
      <c r="V916" s="638"/>
    </row>
    <row r="917" spans="1:22" ht="15.75" customHeight="1">
      <c r="A917" s="638"/>
      <c r="B917" s="638"/>
      <c r="C917" s="638"/>
      <c r="D917" s="638"/>
      <c r="E917" s="638"/>
      <c r="F917" s="638"/>
      <c r="G917" s="639"/>
      <c r="H917" s="638"/>
      <c r="I917" s="638"/>
      <c r="J917" s="640"/>
      <c r="K917" s="640"/>
      <c r="L917" s="640"/>
      <c r="M917" s="640"/>
      <c r="N917" s="421"/>
      <c r="O917" s="728"/>
      <c r="P917" s="638"/>
      <c r="Q917" s="638"/>
      <c r="R917" s="638"/>
      <c r="S917" s="638"/>
      <c r="T917" s="638"/>
      <c r="U917" s="638"/>
      <c r="V917" s="638"/>
    </row>
    <row r="918" spans="1:22" ht="15.75" customHeight="1">
      <c r="A918" s="638"/>
      <c r="B918" s="638"/>
      <c r="C918" s="638"/>
      <c r="D918" s="638"/>
      <c r="E918" s="638"/>
      <c r="F918" s="638"/>
      <c r="G918" s="639"/>
      <c r="H918" s="638"/>
      <c r="I918" s="638"/>
      <c r="J918" s="640"/>
      <c r="K918" s="640"/>
      <c r="L918" s="640"/>
      <c r="M918" s="640"/>
      <c r="N918" s="421"/>
      <c r="O918" s="728"/>
      <c r="P918" s="638"/>
      <c r="Q918" s="638"/>
      <c r="R918" s="638"/>
      <c r="S918" s="638"/>
      <c r="T918" s="638"/>
      <c r="U918" s="638"/>
      <c r="V918" s="638"/>
    </row>
    <row r="919" spans="1:22" ht="15.75" customHeight="1">
      <c r="A919" s="638"/>
      <c r="B919" s="638"/>
      <c r="C919" s="638"/>
      <c r="D919" s="638"/>
      <c r="E919" s="638"/>
      <c r="F919" s="638"/>
      <c r="G919" s="639"/>
      <c r="H919" s="638"/>
      <c r="I919" s="638"/>
      <c r="J919" s="640"/>
      <c r="K919" s="640"/>
      <c r="L919" s="640"/>
      <c r="M919" s="640"/>
      <c r="N919" s="421"/>
      <c r="O919" s="728"/>
      <c r="P919" s="638"/>
      <c r="Q919" s="638"/>
      <c r="R919" s="638"/>
      <c r="S919" s="638"/>
      <c r="T919" s="638"/>
      <c r="U919" s="638"/>
      <c r="V919" s="638"/>
    </row>
    <row r="920" spans="1:22" ht="15.75" customHeight="1">
      <c r="A920" s="638"/>
      <c r="B920" s="638"/>
      <c r="C920" s="638"/>
      <c r="D920" s="638"/>
      <c r="E920" s="638"/>
      <c r="F920" s="638"/>
      <c r="G920" s="639"/>
      <c r="H920" s="638"/>
      <c r="I920" s="638"/>
      <c r="J920" s="640"/>
      <c r="K920" s="640"/>
      <c r="L920" s="640"/>
      <c r="M920" s="640"/>
      <c r="N920" s="421"/>
      <c r="O920" s="728"/>
      <c r="P920" s="638"/>
      <c r="Q920" s="638"/>
      <c r="R920" s="638"/>
      <c r="S920" s="638"/>
      <c r="T920" s="638"/>
      <c r="U920" s="638"/>
      <c r="V920" s="638"/>
    </row>
    <row r="921" spans="1:22" ht="15.75" customHeight="1">
      <c r="A921" s="638"/>
      <c r="B921" s="638"/>
      <c r="C921" s="638"/>
      <c r="D921" s="638"/>
      <c r="E921" s="638"/>
      <c r="F921" s="638"/>
      <c r="G921" s="639"/>
      <c r="H921" s="638"/>
      <c r="I921" s="638"/>
      <c r="J921" s="640"/>
      <c r="K921" s="640"/>
      <c r="L921" s="640"/>
      <c r="M921" s="640"/>
      <c r="N921" s="421"/>
      <c r="O921" s="728"/>
      <c r="P921" s="638"/>
      <c r="Q921" s="638"/>
      <c r="R921" s="638"/>
      <c r="S921" s="638"/>
      <c r="T921" s="638"/>
      <c r="U921" s="638"/>
      <c r="V921" s="638"/>
    </row>
    <row r="922" spans="1:22" ht="15.75" customHeight="1">
      <c r="A922" s="638"/>
      <c r="B922" s="638"/>
      <c r="C922" s="638"/>
      <c r="D922" s="638"/>
      <c r="E922" s="638"/>
      <c r="F922" s="638"/>
      <c r="G922" s="639"/>
      <c r="H922" s="638"/>
      <c r="I922" s="638"/>
      <c r="J922" s="640"/>
      <c r="K922" s="640"/>
      <c r="L922" s="640"/>
      <c r="M922" s="640"/>
      <c r="N922" s="421"/>
      <c r="O922" s="728"/>
      <c r="P922" s="638"/>
      <c r="Q922" s="638"/>
      <c r="R922" s="638"/>
      <c r="S922" s="638"/>
      <c r="T922" s="638"/>
      <c r="U922" s="638"/>
      <c r="V922" s="638"/>
    </row>
    <row r="923" spans="1:22" ht="15.75" customHeight="1">
      <c r="A923" s="638"/>
      <c r="B923" s="638"/>
      <c r="C923" s="638"/>
      <c r="D923" s="638"/>
      <c r="E923" s="638"/>
      <c r="F923" s="638"/>
      <c r="G923" s="639"/>
      <c r="H923" s="638"/>
      <c r="I923" s="638"/>
      <c r="J923" s="640"/>
      <c r="K923" s="640"/>
      <c r="L923" s="640"/>
      <c r="M923" s="640"/>
      <c r="N923" s="421"/>
      <c r="O923" s="728"/>
      <c r="P923" s="638"/>
      <c r="Q923" s="638"/>
      <c r="R923" s="638"/>
      <c r="S923" s="638"/>
      <c r="T923" s="638"/>
      <c r="U923" s="638"/>
      <c r="V923" s="638"/>
    </row>
    <row r="924" spans="1:22" ht="15.75" customHeight="1">
      <c r="A924" s="638"/>
      <c r="B924" s="638"/>
      <c r="C924" s="638"/>
      <c r="D924" s="638"/>
      <c r="E924" s="638"/>
      <c r="F924" s="638"/>
      <c r="G924" s="639"/>
      <c r="H924" s="638"/>
      <c r="I924" s="638"/>
      <c r="J924" s="640"/>
      <c r="K924" s="640"/>
      <c r="L924" s="640"/>
      <c r="M924" s="640"/>
      <c r="N924" s="421"/>
      <c r="O924" s="728"/>
      <c r="P924" s="638"/>
      <c r="Q924" s="638"/>
      <c r="R924" s="638"/>
      <c r="S924" s="638"/>
      <c r="T924" s="638"/>
      <c r="U924" s="638"/>
      <c r="V924" s="638"/>
    </row>
    <row r="925" spans="1:22" ht="15.75" customHeight="1">
      <c r="A925" s="638"/>
      <c r="B925" s="638"/>
      <c r="C925" s="638"/>
      <c r="D925" s="638"/>
      <c r="E925" s="638"/>
      <c r="F925" s="638"/>
      <c r="G925" s="639"/>
      <c r="H925" s="638"/>
      <c r="I925" s="638"/>
      <c r="J925" s="640"/>
      <c r="K925" s="640"/>
      <c r="L925" s="640"/>
      <c r="M925" s="640"/>
      <c r="N925" s="421"/>
      <c r="O925" s="728"/>
      <c r="P925" s="638"/>
      <c r="Q925" s="638"/>
      <c r="R925" s="638"/>
      <c r="S925" s="638"/>
      <c r="T925" s="638"/>
      <c r="U925" s="638"/>
      <c r="V925" s="638"/>
    </row>
    <row r="926" spans="1:22" ht="15.75" customHeight="1">
      <c r="A926" s="638"/>
      <c r="B926" s="638"/>
      <c r="C926" s="638"/>
      <c r="D926" s="638"/>
      <c r="E926" s="638"/>
      <c r="F926" s="638"/>
      <c r="G926" s="639"/>
      <c r="H926" s="638"/>
      <c r="I926" s="638"/>
      <c r="J926" s="640"/>
      <c r="K926" s="640"/>
      <c r="L926" s="640"/>
      <c r="M926" s="640"/>
      <c r="N926" s="421"/>
      <c r="O926" s="728"/>
      <c r="P926" s="638"/>
      <c r="Q926" s="638"/>
      <c r="R926" s="638"/>
      <c r="S926" s="638"/>
      <c r="T926" s="638"/>
      <c r="U926" s="638"/>
      <c r="V926" s="638"/>
    </row>
    <row r="927" spans="1:22" ht="15.75" customHeight="1">
      <c r="A927" s="638"/>
      <c r="B927" s="638"/>
      <c r="C927" s="638"/>
      <c r="D927" s="638"/>
      <c r="E927" s="638"/>
      <c r="F927" s="638"/>
      <c r="G927" s="639"/>
      <c r="H927" s="638"/>
      <c r="I927" s="638"/>
      <c r="J927" s="640"/>
      <c r="K927" s="640"/>
      <c r="L927" s="640"/>
      <c r="M927" s="640"/>
      <c r="N927" s="421"/>
      <c r="O927" s="728"/>
      <c r="P927" s="638"/>
      <c r="Q927" s="638"/>
      <c r="R927" s="638"/>
      <c r="S927" s="638"/>
      <c r="T927" s="638"/>
      <c r="U927" s="638"/>
      <c r="V927" s="638"/>
    </row>
    <row r="928" spans="1:22" ht="15.75" customHeight="1">
      <c r="A928" s="638"/>
      <c r="B928" s="638"/>
      <c r="C928" s="638"/>
      <c r="D928" s="638"/>
      <c r="E928" s="638"/>
      <c r="F928" s="638"/>
      <c r="G928" s="639"/>
      <c r="H928" s="638"/>
      <c r="I928" s="638"/>
      <c r="J928" s="640"/>
      <c r="K928" s="640"/>
      <c r="L928" s="640"/>
      <c r="M928" s="640"/>
      <c r="N928" s="421"/>
      <c r="O928" s="728"/>
      <c r="P928" s="638"/>
      <c r="Q928" s="638"/>
      <c r="R928" s="638"/>
      <c r="S928" s="638"/>
      <c r="T928" s="638"/>
      <c r="U928" s="638"/>
      <c r="V928" s="638"/>
    </row>
    <row r="929" spans="1:22" ht="15.75" customHeight="1">
      <c r="A929" s="638"/>
      <c r="B929" s="638"/>
      <c r="C929" s="638"/>
      <c r="D929" s="638"/>
      <c r="E929" s="638"/>
      <c r="F929" s="638"/>
      <c r="G929" s="639"/>
      <c r="H929" s="638"/>
      <c r="I929" s="638"/>
      <c r="J929" s="640"/>
      <c r="K929" s="640"/>
      <c r="L929" s="640"/>
      <c r="M929" s="640"/>
      <c r="N929" s="421"/>
      <c r="O929" s="728"/>
      <c r="P929" s="638"/>
      <c r="Q929" s="638"/>
      <c r="R929" s="638"/>
      <c r="S929" s="638"/>
      <c r="T929" s="638"/>
      <c r="U929" s="638"/>
      <c r="V929" s="638"/>
    </row>
    <row r="930" spans="1:22" ht="15.75" customHeight="1">
      <c r="A930" s="638"/>
      <c r="B930" s="638"/>
      <c r="C930" s="638"/>
      <c r="D930" s="638"/>
      <c r="E930" s="638"/>
      <c r="F930" s="638"/>
      <c r="G930" s="639"/>
      <c r="H930" s="638"/>
      <c r="I930" s="638"/>
      <c r="J930" s="640"/>
      <c r="K930" s="640"/>
      <c r="L930" s="640"/>
      <c r="M930" s="640"/>
      <c r="N930" s="421"/>
      <c r="O930" s="728"/>
      <c r="P930" s="638"/>
      <c r="Q930" s="638"/>
      <c r="R930" s="638"/>
      <c r="S930" s="638"/>
      <c r="T930" s="638"/>
      <c r="U930" s="638"/>
      <c r="V930" s="638"/>
    </row>
    <row r="931" spans="1:22" ht="15.75" customHeight="1">
      <c r="A931" s="638"/>
      <c r="B931" s="638"/>
      <c r="C931" s="638"/>
      <c r="D931" s="638"/>
      <c r="E931" s="638"/>
      <c r="F931" s="638"/>
      <c r="G931" s="639"/>
      <c r="H931" s="638"/>
      <c r="I931" s="638"/>
      <c r="J931" s="640"/>
      <c r="K931" s="640"/>
      <c r="L931" s="640"/>
      <c r="M931" s="640"/>
      <c r="N931" s="421"/>
      <c r="O931" s="728"/>
      <c r="P931" s="638"/>
      <c r="Q931" s="638"/>
      <c r="R931" s="638"/>
      <c r="S931" s="638"/>
      <c r="T931" s="638"/>
      <c r="U931" s="638"/>
      <c r="V931" s="638"/>
    </row>
    <row r="932" spans="1:22" ht="15.75" customHeight="1">
      <c r="A932" s="638"/>
      <c r="B932" s="638"/>
      <c r="C932" s="638"/>
      <c r="D932" s="638"/>
      <c r="E932" s="638"/>
      <c r="F932" s="638"/>
      <c r="G932" s="639"/>
      <c r="H932" s="638"/>
      <c r="I932" s="638"/>
      <c r="J932" s="640"/>
      <c r="K932" s="640"/>
      <c r="L932" s="640"/>
      <c r="M932" s="640"/>
      <c r="N932" s="421"/>
      <c r="O932" s="728"/>
      <c r="P932" s="638"/>
      <c r="Q932" s="638"/>
      <c r="R932" s="638"/>
      <c r="S932" s="638"/>
      <c r="T932" s="638"/>
      <c r="U932" s="638"/>
      <c r="V932" s="638"/>
    </row>
    <row r="933" spans="1:22" ht="15.75" customHeight="1">
      <c r="A933" s="638"/>
      <c r="B933" s="638"/>
      <c r="C933" s="638"/>
      <c r="D933" s="638"/>
      <c r="E933" s="638"/>
      <c r="F933" s="638"/>
      <c r="G933" s="639"/>
      <c r="H933" s="638"/>
      <c r="I933" s="638"/>
      <c r="J933" s="640"/>
      <c r="K933" s="640"/>
      <c r="L933" s="640"/>
      <c r="M933" s="640"/>
      <c r="N933" s="421"/>
      <c r="O933" s="728"/>
      <c r="P933" s="638"/>
      <c r="Q933" s="638"/>
      <c r="R933" s="638"/>
      <c r="S933" s="638"/>
      <c r="T933" s="638"/>
      <c r="U933" s="638"/>
      <c r="V933" s="638"/>
    </row>
    <row r="934" spans="1:22" ht="15.75" customHeight="1">
      <c r="A934" s="638"/>
      <c r="B934" s="638"/>
      <c r="C934" s="638"/>
      <c r="D934" s="638"/>
      <c r="E934" s="638"/>
      <c r="F934" s="638"/>
      <c r="G934" s="639"/>
      <c r="H934" s="638"/>
      <c r="I934" s="638"/>
      <c r="J934" s="640"/>
      <c r="K934" s="640"/>
      <c r="L934" s="640"/>
      <c r="M934" s="640"/>
      <c r="N934" s="421"/>
      <c r="O934" s="728"/>
      <c r="P934" s="638"/>
      <c r="Q934" s="638"/>
      <c r="R934" s="638"/>
      <c r="S934" s="638"/>
      <c r="T934" s="638"/>
      <c r="U934" s="638"/>
      <c r="V934" s="638"/>
    </row>
    <row r="935" spans="1:22" ht="15.75" customHeight="1">
      <c r="A935" s="638"/>
      <c r="B935" s="638"/>
      <c r="C935" s="638"/>
      <c r="D935" s="638"/>
      <c r="E935" s="638"/>
      <c r="F935" s="638"/>
      <c r="G935" s="639"/>
      <c r="H935" s="638"/>
      <c r="I935" s="638"/>
      <c r="J935" s="640"/>
      <c r="K935" s="640"/>
      <c r="L935" s="640"/>
      <c r="M935" s="640"/>
      <c r="N935" s="421"/>
      <c r="O935" s="728"/>
      <c r="P935" s="638"/>
      <c r="Q935" s="638"/>
      <c r="R935" s="638"/>
      <c r="S935" s="638"/>
      <c r="T935" s="638"/>
      <c r="U935" s="638"/>
      <c r="V935" s="638"/>
    </row>
    <row r="936" spans="1:22" ht="15.75" customHeight="1">
      <c r="A936" s="638"/>
      <c r="B936" s="638"/>
      <c r="C936" s="638"/>
      <c r="D936" s="638"/>
      <c r="E936" s="638"/>
      <c r="F936" s="638"/>
      <c r="G936" s="639"/>
      <c r="H936" s="638"/>
      <c r="I936" s="638"/>
      <c r="J936" s="640"/>
      <c r="K936" s="640"/>
      <c r="L936" s="640"/>
      <c r="M936" s="640"/>
      <c r="N936" s="421"/>
      <c r="O936" s="728"/>
      <c r="P936" s="638"/>
      <c r="Q936" s="638"/>
      <c r="R936" s="638"/>
      <c r="S936" s="638"/>
      <c r="T936" s="638"/>
      <c r="U936" s="638"/>
      <c r="V936" s="638"/>
    </row>
    <row r="937" spans="1:22" ht="15.75" customHeight="1">
      <c r="A937" s="638"/>
      <c r="B937" s="638"/>
      <c r="C937" s="638"/>
      <c r="D937" s="638"/>
      <c r="E937" s="638"/>
      <c r="F937" s="638"/>
      <c r="G937" s="639"/>
      <c r="H937" s="638"/>
      <c r="I937" s="638"/>
      <c r="J937" s="640"/>
      <c r="K937" s="640"/>
      <c r="L937" s="640"/>
      <c r="M937" s="640"/>
      <c r="N937" s="421"/>
      <c r="O937" s="728"/>
      <c r="P937" s="638"/>
      <c r="Q937" s="638"/>
      <c r="R937" s="638"/>
      <c r="S937" s="638"/>
      <c r="T937" s="638"/>
      <c r="U937" s="638"/>
      <c r="V937" s="638"/>
    </row>
    <row r="938" spans="1:22" ht="15.75" customHeight="1">
      <c r="A938" s="638"/>
      <c r="B938" s="638"/>
      <c r="C938" s="638"/>
      <c r="D938" s="638"/>
      <c r="E938" s="638"/>
      <c r="F938" s="638"/>
      <c r="G938" s="639"/>
      <c r="H938" s="638"/>
      <c r="I938" s="638"/>
      <c r="J938" s="640"/>
      <c r="K938" s="640"/>
      <c r="L938" s="640"/>
      <c r="M938" s="640"/>
      <c r="N938" s="421"/>
      <c r="O938" s="728"/>
      <c r="P938" s="638"/>
      <c r="Q938" s="638"/>
      <c r="R938" s="638"/>
      <c r="S938" s="638"/>
      <c r="T938" s="638"/>
      <c r="U938" s="638"/>
      <c r="V938" s="638"/>
    </row>
    <row r="939" spans="1:22" ht="15.75" customHeight="1">
      <c r="A939" s="638"/>
      <c r="B939" s="638"/>
      <c r="C939" s="638"/>
      <c r="D939" s="638"/>
      <c r="E939" s="638"/>
      <c r="F939" s="638"/>
      <c r="G939" s="639"/>
      <c r="H939" s="638"/>
      <c r="I939" s="638"/>
      <c r="J939" s="640"/>
      <c r="K939" s="640"/>
      <c r="L939" s="640"/>
      <c r="M939" s="640"/>
      <c r="N939" s="421"/>
      <c r="O939" s="728"/>
      <c r="P939" s="638"/>
      <c r="Q939" s="638"/>
      <c r="R939" s="638"/>
      <c r="S939" s="638"/>
      <c r="T939" s="638"/>
      <c r="U939" s="638"/>
      <c r="V939" s="638"/>
    </row>
    <row r="940" spans="1:22" ht="15.75" customHeight="1">
      <c r="A940" s="638"/>
      <c r="B940" s="638"/>
      <c r="C940" s="638"/>
      <c r="D940" s="638"/>
      <c r="E940" s="638"/>
      <c r="F940" s="638"/>
      <c r="G940" s="639"/>
      <c r="H940" s="638"/>
      <c r="I940" s="638"/>
      <c r="J940" s="640"/>
      <c r="K940" s="640"/>
      <c r="L940" s="640"/>
      <c r="M940" s="640"/>
      <c r="N940" s="421"/>
      <c r="O940" s="728"/>
      <c r="P940" s="638"/>
      <c r="Q940" s="638"/>
      <c r="R940" s="638"/>
      <c r="S940" s="638"/>
      <c r="T940" s="638"/>
      <c r="U940" s="638"/>
      <c r="V940" s="638"/>
    </row>
    <row r="941" spans="1:22" ht="15.75" customHeight="1">
      <c r="A941" s="638"/>
      <c r="B941" s="638"/>
      <c r="C941" s="638"/>
      <c r="D941" s="638"/>
      <c r="E941" s="638"/>
      <c r="F941" s="638"/>
      <c r="G941" s="639"/>
      <c r="H941" s="638"/>
      <c r="I941" s="638"/>
      <c r="J941" s="640"/>
      <c r="K941" s="640"/>
      <c r="L941" s="640"/>
      <c r="M941" s="640"/>
      <c r="N941" s="421"/>
      <c r="O941" s="728"/>
      <c r="P941" s="638"/>
      <c r="Q941" s="638"/>
      <c r="R941" s="638"/>
      <c r="S941" s="638"/>
      <c r="T941" s="638"/>
      <c r="U941" s="638"/>
      <c r="V941" s="638"/>
    </row>
    <row r="942" spans="1:22" ht="15.75" customHeight="1">
      <c r="A942" s="638"/>
      <c r="B942" s="638"/>
      <c r="C942" s="638"/>
      <c r="D942" s="638"/>
      <c r="E942" s="638"/>
      <c r="F942" s="638"/>
      <c r="G942" s="639"/>
      <c r="H942" s="638"/>
      <c r="I942" s="638"/>
      <c r="J942" s="640"/>
      <c r="K942" s="640"/>
      <c r="L942" s="640"/>
      <c r="M942" s="640"/>
      <c r="N942" s="421"/>
      <c r="O942" s="728"/>
      <c r="P942" s="638"/>
      <c r="Q942" s="638"/>
      <c r="R942" s="638"/>
      <c r="S942" s="638"/>
      <c r="T942" s="638"/>
      <c r="U942" s="638"/>
      <c r="V942" s="638"/>
    </row>
    <row r="943" spans="1:22" ht="15.75" customHeight="1">
      <c r="A943" s="638"/>
      <c r="B943" s="638"/>
      <c r="C943" s="638"/>
      <c r="D943" s="638"/>
      <c r="E943" s="638"/>
      <c r="F943" s="638"/>
      <c r="G943" s="639"/>
      <c r="H943" s="638"/>
      <c r="I943" s="638"/>
      <c r="J943" s="640"/>
      <c r="K943" s="640"/>
      <c r="L943" s="640"/>
      <c r="M943" s="640"/>
      <c r="N943" s="421"/>
      <c r="O943" s="728"/>
      <c r="P943" s="638"/>
      <c r="Q943" s="638"/>
      <c r="R943" s="638"/>
      <c r="S943" s="638"/>
      <c r="T943" s="638"/>
      <c r="U943" s="638"/>
      <c r="V943" s="638"/>
    </row>
    <row r="944" spans="1:22" ht="15.75" customHeight="1">
      <c r="A944" s="638"/>
      <c r="B944" s="638"/>
      <c r="C944" s="638"/>
      <c r="D944" s="638"/>
      <c r="E944" s="638"/>
      <c r="F944" s="638"/>
      <c r="G944" s="639"/>
      <c r="H944" s="638"/>
      <c r="I944" s="638"/>
      <c r="J944" s="640"/>
      <c r="K944" s="640"/>
      <c r="L944" s="640"/>
      <c r="M944" s="640"/>
      <c r="N944" s="421"/>
      <c r="O944" s="728"/>
      <c r="P944" s="638"/>
      <c r="Q944" s="638"/>
      <c r="R944" s="638"/>
      <c r="S944" s="638"/>
      <c r="T944" s="638"/>
      <c r="U944" s="638"/>
      <c r="V944" s="638"/>
    </row>
    <row r="945" spans="1:22" ht="15.75" customHeight="1">
      <c r="A945" s="638"/>
      <c r="B945" s="638"/>
      <c r="C945" s="638"/>
      <c r="D945" s="638"/>
      <c r="E945" s="638"/>
      <c r="F945" s="638"/>
      <c r="G945" s="639"/>
      <c r="H945" s="638"/>
      <c r="I945" s="638"/>
      <c r="J945" s="640"/>
      <c r="K945" s="640"/>
      <c r="L945" s="640"/>
      <c r="M945" s="640"/>
      <c r="N945" s="421"/>
      <c r="O945" s="728"/>
      <c r="P945" s="638"/>
      <c r="Q945" s="638"/>
      <c r="R945" s="638"/>
      <c r="S945" s="638"/>
      <c r="T945" s="638"/>
      <c r="U945" s="638"/>
      <c r="V945" s="638"/>
    </row>
    <row r="946" spans="1:22" ht="15.75" customHeight="1">
      <c r="A946" s="638"/>
      <c r="B946" s="638"/>
      <c r="C946" s="638"/>
      <c r="D946" s="638"/>
      <c r="E946" s="638"/>
      <c r="F946" s="638"/>
      <c r="G946" s="639"/>
      <c r="H946" s="638"/>
      <c r="I946" s="638"/>
      <c r="J946" s="640"/>
      <c r="K946" s="640"/>
      <c r="L946" s="640"/>
      <c r="M946" s="640"/>
      <c r="N946" s="421"/>
      <c r="O946" s="728"/>
      <c r="P946" s="638"/>
      <c r="Q946" s="638"/>
      <c r="R946" s="638"/>
      <c r="S946" s="638"/>
      <c r="T946" s="638"/>
      <c r="U946" s="638"/>
      <c r="V946" s="638"/>
    </row>
    <row r="947" spans="1:22" ht="15.75" customHeight="1">
      <c r="A947" s="638"/>
      <c r="B947" s="638"/>
      <c r="C947" s="638"/>
      <c r="D947" s="638"/>
      <c r="E947" s="638"/>
      <c r="F947" s="638"/>
      <c r="G947" s="639"/>
      <c r="H947" s="638"/>
      <c r="I947" s="638"/>
      <c r="J947" s="640"/>
      <c r="K947" s="640"/>
      <c r="L947" s="640"/>
      <c r="M947" s="640"/>
      <c r="N947" s="421"/>
      <c r="O947" s="728"/>
      <c r="P947" s="638"/>
      <c r="Q947" s="638"/>
      <c r="R947" s="638"/>
      <c r="S947" s="638"/>
      <c r="T947" s="638"/>
      <c r="U947" s="638"/>
      <c r="V947" s="638"/>
    </row>
    <row r="948" spans="1:22" ht="15.75" customHeight="1">
      <c r="A948" s="638"/>
      <c r="B948" s="638"/>
      <c r="C948" s="638"/>
      <c r="D948" s="638"/>
      <c r="E948" s="638"/>
      <c r="F948" s="638"/>
      <c r="G948" s="639"/>
      <c r="H948" s="638"/>
      <c r="I948" s="638"/>
      <c r="J948" s="640"/>
      <c r="K948" s="640"/>
      <c r="L948" s="640"/>
      <c r="M948" s="640"/>
      <c r="N948" s="421"/>
      <c r="O948" s="728"/>
      <c r="P948" s="638"/>
      <c r="Q948" s="638"/>
      <c r="R948" s="638"/>
      <c r="S948" s="638"/>
      <c r="T948" s="638"/>
      <c r="U948" s="638"/>
      <c r="V948" s="638"/>
    </row>
    <row r="949" spans="1:22" ht="15.75" customHeight="1">
      <c r="A949" s="638"/>
      <c r="B949" s="638"/>
      <c r="C949" s="638"/>
      <c r="D949" s="638"/>
      <c r="E949" s="638"/>
      <c r="F949" s="638"/>
      <c r="G949" s="639"/>
      <c r="H949" s="638"/>
      <c r="I949" s="638"/>
      <c r="J949" s="640"/>
      <c r="K949" s="640"/>
      <c r="L949" s="640"/>
      <c r="M949" s="640"/>
      <c r="N949" s="421"/>
      <c r="O949" s="728"/>
      <c r="P949" s="638"/>
      <c r="Q949" s="638"/>
      <c r="R949" s="638"/>
      <c r="S949" s="638"/>
      <c r="T949" s="638"/>
      <c r="U949" s="638"/>
      <c r="V949" s="638"/>
    </row>
    <row r="950" spans="1:22" ht="15.75" customHeight="1">
      <c r="A950" s="638"/>
      <c r="B950" s="638"/>
      <c r="C950" s="638"/>
      <c r="D950" s="638"/>
      <c r="E950" s="638"/>
      <c r="F950" s="638"/>
      <c r="G950" s="639"/>
      <c r="H950" s="638"/>
      <c r="I950" s="638"/>
      <c r="J950" s="640"/>
      <c r="K950" s="640"/>
      <c r="L950" s="640"/>
      <c r="M950" s="640"/>
      <c r="N950" s="421"/>
      <c r="O950" s="728"/>
      <c r="P950" s="638"/>
      <c r="Q950" s="638"/>
      <c r="R950" s="638"/>
      <c r="S950" s="638"/>
      <c r="T950" s="638"/>
      <c r="U950" s="638"/>
      <c r="V950" s="638"/>
    </row>
    <row r="951" spans="1:22" ht="15.75" customHeight="1">
      <c r="A951" s="638"/>
      <c r="B951" s="638"/>
      <c r="C951" s="638"/>
      <c r="D951" s="638"/>
      <c r="E951" s="638"/>
      <c r="F951" s="638"/>
      <c r="G951" s="639"/>
      <c r="H951" s="638"/>
      <c r="I951" s="638"/>
      <c r="J951" s="640"/>
      <c r="K951" s="640"/>
      <c r="L951" s="640"/>
      <c r="M951" s="640"/>
      <c r="N951" s="421"/>
      <c r="O951" s="728"/>
      <c r="P951" s="638"/>
      <c r="Q951" s="638"/>
      <c r="R951" s="638"/>
      <c r="S951" s="638"/>
      <c r="T951" s="638"/>
      <c r="U951" s="638"/>
      <c r="V951" s="638"/>
    </row>
    <row r="952" spans="1:22" ht="15.75" customHeight="1">
      <c r="A952" s="638"/>
      <c r="B952" s="638"/>
      <c r="C952" s="638"/>
      <c r="D952" s="638"/>
      <c r="E952" s="638"/>
      <c r="F952" s="638"/>
      <c r="G952" s="639"/>
      <c r="H952" s="638"/>
      <c r="I952" s="638"/>
      <c r="J952" s="640"/>
      <c r="K952" s="640"/>
      <c r="L952" s="640"/>
      <c r="M952" s="640"/>
      <c r="N952" s="421"/>
      <c r="O952" s="728"/>
      <c r="P952" s="638"/>
      <c r="Q952" s="638"/>
      <c r="R952" s="638"/>
      <c r="S952" s="638"/>
      <c r="T952" s="638"/>
      <c r="U952" s="638"/>
      <c r="V952" s="638"/>
    </row>
    <row r="953" spans="1:22" ht="15.75" customHeight="1">
      <c r="A953" s="638"/>
      <c r="B953" s="638"/>
      <c r="C953" s="638"/>
      <c r="D953" s="638"/>
      <c r="E953" s="638"/>
      <c r="F953" s="638"/>
      <c r="G953" s="639"/>
      <c r="H953" s="638"/>
      <c r="I953" s="638"/>
      <c r="J953" s="640"/>
      <c r="K953" s="640"/>
      <c r="L953" s="640"/>
      <c r="M953" s="640"/>
      <c r="N953" s="421"/>
      <c r="O953" s="728"/>
      <c r="P953" s="638"/>
      <c r="Q953" s="638"/>
      <c r="R953" s="638"/>
      <c r="S953" s="638"/>
      <c r="T953" s="638"/>
      <c r="U953" s="638"/>
      <c r="V953" s="638"/>
    </row>
    <row r="954" spans="1:22" ht="15.75" customHeight="1">
      <c r="A954" s="638"/>
      <c r="B954" s="638"/>
      <c r="C954" s="638"/>
      <c r="D954" s="638"/>
      <c r="E954" s="638"/>
      <c r="F954" s="638"/>
      <c r="G954" s="639"/>
      <c r="H954" s="638"/>
      <c r="I954" s="638"/>
      <c r="J954" s="640"/>
      <c r="K954" s="640"/>
      <c r="L954" s="640"/>
      <c r="M954" s="640"/>
      <c r="N954" s="421"/>
      <c r="O954" s="728"/>
      <c r="P954" s="638"/>
      <c r="Q954" s="638"/>
      <c r="R954" s="638"/>
      <c r="S954" s="638"/>
      <c r="T954" s="638"/>
      <c r="U954" s="638"/>
      <c r="V954" s="638"/>
    </row>
    <row r="955" spans="1:22" ht="15.75" customHeight="1">
      <c r="A955" s="638"/>
      <c r="B955" s="638"/>
      <c r="C955" s="638"/>
      <c r="D955" s="638"/>
      <c r="E955" s="638"/>
      <c r="F955" s="638"/>
      <c r="G955" s="639"/>
      <c r="H955" s="638"/>
      <c r="I955" s="638"/>
      <c r="J955" s="640"/>
      <c r="K955" s="640"/>
      <c r="L955" s="640"/>
      <c r="M955" s="640"/>
      <c r="N955" s="421"/>
      <c r="O955" s="728"/>
      <c r="P955" s="638"/>
      <c r="Q955" s="638"/>
      <c r="R955" s="638"/>
      <c r="S955" s="638"/>
      <c r="T955" s="638"/>
      <c r="U955" s="638"/>
      <c r="V955" s="638"/>
    </row>
    <row r="956" spans="1:22" ht="15.75" customHeight="1">
      <c r="A956" s="638"/>
      <c r="B956" s="638"/>
      <c r="C956" s="638"/>
      <c r="D956" s="638"/>
      <c r="E956" s="638"/>
      <c r="F956" s="638"/>
      <c r="G956" s="639"/>
      <c r="H956" s="638"/>
      <c r="I956" s="638"/>
      <c r="J956" s="640"/>
      <c r="K956" s="640"/>
      <c r="L956" s="640"/>
      <c r="M956" s="640"/>
      <c r="N956" s="421"/>
      <c r="O956" s="728"/>
      <c r="P956" s="638"/>
      <c r="Q956" s="638"/>
      <c r="R956" s="638"/>
      <c r="S956" s="638"/>
      <c r="T956" s="638"/>
      <c r="U956" s="638"/>
      <c r="V956" s="638"/>
    </row>
    <row r="957" spans="1:22" ht="15.75" customHeight="1">
      <c r="A957" s="638"/>
      <c r="B957" s="638"/>
      <c r="C957" s="638"/>
      <c r="D957" s="638"/>
      <c r="E957" s="638"/>
      <c r="F957" s="638"/>
      <c r="G957" s="639"/>
      <c r="H957" s="638"/>
      <c r="I957" s="638"/>
      <c r="J957" s="640"/>
      <c r="K957" s="640"/>
      <c r="L957" s="640"/>
      <c r="M957" s="640"/>
      <c r="N957" s="421"/>
      <c r="O957" s="728"/>
      <c r="P957" s="638"/>
      <c r="Q957" s="638"/>
      <c r="R957" s="638"/>
      <c r="S957" s="638"/>
      <c r="T957" s="638"/>
      <c r="U957" s="638"/>
      <c r="V957" s="638"/>
    </row>
    <row r="958" spans="1:22" ht="15.75" customHeight="1">
      <c r="A958" s="638"/>
      <c r="B958" s="638"/>
      <c r="C958" s="638"/>
      <c r="D958" s="638"/>
      <c r="E958" s="638"/>
      <c r="F958" s="638"/>
      <c r="G958" s="639"/>
      <c r="H958" s="638"/>
      <c r="I958" s="638"/>
      <c r="J958" s="640"/>
      <c r="K958" s="640"/>
      <c r="L958" s="640"/>
      <c r="M958" s="640"/>
      <c r="N958" s="421"/>
      <c r="O958" s="728"/>
      <c r="P958" s="638"/>
      <c r="Q958" s="638"/>
      <c r="R958" s="638"/>
      <c r="S958" s="638"/>
      <c r="T958" s="638"/>
      <c r="U958" s="638"/>
      <c r="V958" s="638"/>
    </row>
    <row r="959" spans="1:22" ht="15.75" customHeight="1">
      <c r="A959" s="638"/>
      <c r="B959" s="638"/>
      <c r="C959" s="638"/>
      <c r="D959" s="638"/>
      <c r="E959" s="638"/>
      <c r="F959" s="638"/>
      <c r="G959" s="639"/>
      <c r="H959" s="638"/>
      <c r="I959" s="638"/>
      <c r="J959" s="640"/>
      <c r="K959" s="640"/>
      <c r="L959" s="640"/>
      <c r="M959" s="640"/>
      <c r="N959" s="421"/>
      <c r="O959" s="728"/>
      <c r="P959" s="638"/>
      <c r="Q959" s="638"/>
      <c r="R959" s="638"/>
      <c r="S959" s="638"/>
      <c r="T959" s="638"/>
      <c r="U959" s="638"/>
      <c r="V959" s="638"/>
    </row>
    <row r="960" spans="1:22" ht="15.75" customHeight="1">
      <c r="A960" s="638"/>
      <c r="B960" s="638"/>
      <c r="C960" s="638"/>
      <c r="D960" s="638"/>
      <c r="E960" s="638"/>
      <c r="F960" s="638"/>
      <c r="G960" s="639"/>
      <c r="H960" s="638"/>
      <c r="I960" s="638"/>
      <c r="J960" s="640"/>
      <c r="K960" s="640"/>
      <c r="L960" s="640"/>
      <c r="M960" s="640"/>
      <c r="N960" s="421"/>
      <c r="O960" s="728"/>
      <c r="P960" s="638"/>
      <c r="Q960" s="638"/>
      <c r="R960" s="638"/>
      <c r="S960" s="638"/>
      <c r="T960" s="638"/>
      <c r="U960" s="638"/>
      <c r="V960" s="638"/>
    </row>
    <row r="961" spans="1:22" ht="15.75" customHeight="1">
      <c r="A961" s="638"/>
      <c r="B961" s="638"/>
      <c r="C961" s="638"/>
      <c r="D961" s="638"/>
      <c r="E961" s="638"/>
      <c r="F961" s="638"/>
      <c r="G961" s="639"/>
      <c r="H961" s="638"/>
      <c r="I961" s="638"/>
      <c r="J961" s="640"/>
      <c r="K961" s="640"/>
      <c r="L961" s="640"/>
      <c r="M961" s="640"/>
      <c r="N961" s="421"/>
      <c r="O961" s="728"/>
      <c r="P961" s="638"/>
      <c r="Q961" s="638"/>
      <c r="R961" s="638"/>
      <c r="S961" s="638"/>
      <c r="T961" s="638"/>
      <c r="U961" s="638"/>
      <c r="V961" s="638"/>
    </row>
    <row r="962" spans="1:22" ht="15.75" customHeight="1">
      <c r="A962" s="638"/>
      <c r="B962" s="638"/>
      <c r="C962" s="638"/>
      <c r="D962" s="638"/>
      <c r="E962" s="638"/>
      <c r="F962" s="638"/>
      <c r="G962" s="639"/>
      <c r="H962" s="638"/>
      <c r="I962" s="638"/>
      <c r="J962" s="640"/>
      <c r="K962" s="640"/>
      <c r="L962" s="640"/>
      <c r="M962" s="640"/>
      <c r="N962" s="421"/>
      <c r="O962" s="728"/>
      <c r="P962" s="638"/>
      <c r="Q962" s="638"/>
      <c r="R962" s="638"/>
      <c r="S962" s="638"/>
      <c r="T962" s="638"/>
      <c r="U962" s="638"/>
      <c r="V962" s="638"/>
    </row>
    <row r="963" spans="1:22" ht="15.75" customHeight="1">
      <c r="A963" s="638"/>
      <c r="B963" s="638"/>
      <c r="C963" s="638"/>
      <c r="D963" s="638"/>
      <c r="E963" s="638"/>
      <c r="F963" s="638"/>
      <c r="G963" s="639"/>
      <c r="H963" s="638"/>
      <c r="I963" s="638"/>
      <c r="J963" s="640"/>
      <c r="K963" s="640"/>
      <c r="L963" s="640"/>
      <c r="M963" s="640"/>
      <c r="N963" s="421"/>
      <c r="O963" s="728"/>
      <c r="P963" s="638"/>
      <c r="Q963" s="638"/>
      <c r="R963" s="638"/>
      <c r="S963" s="638"/>
      <c r="T963" s="638"/>
      <c r="U963" s="638"/>
      <c r="V963" s="638"/>
    </row>
    <row r="964" spans="1:22" ht="15.75" customHeight="1">
      <c r="A964" s="638"/>
      <c r="B964" s="638"/>
      <c r="C964" s="638"/>
      <c r="D964" s="638"/>
      <c r="E964" s="638"/>
      <c r="F964" s="638"/>
      <c r="G964" s="639"/>
      <c r="H964" s="638"/>
      <c r="I964" s="638"/>
      <c r="J964" s="640"/>
      <c r="K964" s="640"/>
      <c r="L964" s="640"/>
      <c r="M964" s="640"/>
      <c r="N964" s="421"/>
      <c r="O964" s="728"/>
      <c r="P964" s="638"/>
      <c r="Q964" s="638"/>
      <c r="R964" s="638"/>
      <c r="S964" s="638"/>
      <c r="T964" s="638"/>
      <c r="U964" s="638"/>
      <c r="V964" s="638"/>
    </row>
    <row r="965" spans="1:22" ht="15.75" customHeight="1">
      <c r="A965" s="638"/>
      <c r="B965" s="638"/>
      <c r="C965" s="638"/>
      <c r="D965" s="638"/>
      <c r="E965" s="638"/>
      <c r="F965" s="638"/>
      <c r="G965" s="639"/>
      <c r="H965" s="638"/>
      <c r="I965" s="638"/>
      <c r="J965" s="640"/>
      <c r="K965" s="640"/>
      <c r="L965" s="640"/>
      <c r="M965" s="640"/>
      <c r="N965" s="421"/>
      <c r="O965" s="728"/>
      <c r="P965" s="638"/>
      <c r="Q965" s="638"/>
      <c r="R965" s="638"/>
      <c r="S965" s="638"/>
      <c r="T965" s="638"/>
      <c r="U965" s="638"/>
      <c r="V965" s="638"/>
    </row>
    <row r="966" spans="1:22" ht="15.75" customHeight="1">
      <c r="A966" s="638"/>
      <c r="B966" s="638"/>
      <c r="C966" s="638"/>
      <c r="D966" s="638"/>
      <c r="E966" s="638"/>
      <c r="F966" s="638"/>
      <c r="G966" s="639"/>
      <c r="H966" s="638"/>
      <c r="I966" s="638"/>
      <c r="J966" s="640"/>
      <c r="K966" s="640"/>
      <c r="L966" s="640"/>
      <c r="M966" s="640"/>
      <c r="N966" s="421"/>
      <c r="O966" s="728"/>
      <c r="P966" s="638"/>
      <c r="Q966" s="638"/>
      <c r="R966" s="638"/>
      <c r="S966" s="638"/>
      <c r="T966" s="638"/>
      <c r="U966" s="638"/>
      <c r="V966" s="638"/>
    </row>
    <row r="967" spans="1:22" ht="15.75" customHeight="1">
      <c r="A967" s="638"/>
      <c r="B967" s="638"/>
      <c r="C967" s="638"/>
      <c r="D967" s="638"/>
      <c r="E967" s="638"/>
      <c r="F967" s="638"/>
      <c r="G967" s="639"/>
      <c r="H967" s="638"/>
      <c r="I967" s="638"/>
      <c r="J967" s="640"/>
      <c r="K967" s="640"/>
      <c r="L967" s="640"/>
      <c r="M967" s="640"/>
      <c r="N967" s="421"/>
      <c r="O967" s="728"/>
      <c r="P967" s="638"/>
      <c r="Q967" s="638"/>
      <c r="R967" s="638"/>
      <c r="S967" s="638"/>
      <c r="T967" s="638"/>
      <c r="U967" s="638"/>
      <c r="V967" s="638"/>
    </row>
    <row r="968" spans="1:22" ht="15.75" customHeight="1">
      <c r="A968" s="638"/>
      <c r="B968" s="638"/>
      <c r="C968" s="638"/>
      <c r="D968" s="638"/>
      <c r="E968" s="638"/>
      <c r="F968" s="638"/>
      <c r="G968" s="639"/>
      <c r="H968" s="638"/>
      <c r="I968" s="638"/>
      <c r="J968" s="640"/>
      <c r="K968" s="640"/>
      <c r="L968" s="640"/>
      <c r="M968" s="640"/>
      <c r="N968" s="421"/>
      <c r="O968" s="728"/>
      <c r="P968" s="638"/>
      <c r="Q968" s="638"/>
      <c r="R968" s="638"/>
      <c r="S968" s="638"/>
      <c r="T968" s="638"/>
      <c r="U968" s="638"/>
      <c r="V968" s="638"/>
    </row>
    <row r="969" spans="1:22" ht="15.75" customHeight="1">
      <c r="A969" s="638"/>
      <c r="B969" s="638"/>
      <c r="C969" s="638"/>
      <c r="D969" s="638"/>
      <c r="E969" s="638"/>
      <c r="F969" s="638"/>
      <c r="G969" s="639"/>
      <c r="H969" s="638"/>
      <c r="I969" s="638"/>
      <c r="J969" s="640"/>
      <c r="K969" s="640"/>
      <c r="L969" s="640"/>
      <c r="M969" s="640"/>
      <c r="N969" s="421"/>
      <c r="O969" s="728"/>
      <c r="P969" s="638"/>
      <c r="Q969" s="638"/>
      <c r="R969" s="638"/>
      <c r="S969" s="638"/>
      <c r="T969" s="638"/>
      <c r="U969" s="638"/>
      <c r="V969" s="638"/>
    </row>
    <row r="970" spans="1:22" ht="15.75" customHeight="1">
      <c r="A970" s="638"/>
      <c r="B970" s="638"/>
      <c r="C970" s="638"/>
      <c r="D970" s="638"/>
      <c r="E970" s="638"/>
      <c r="F970" s="638"/>
      <c r="G970" s="639"/>
      <c r="H970" s="638"/>
      <c r="I970" s="638"/>
      <c r="J970" s="640"/>
      <c r="K970" s="640"/>
      <c r="L970" s="640"/>
      <c r="M970" s="640"/>
      <c r="N970" s="421"/>
      <c r="O970" s="728"/>
      <c r="P970" s="638"/>
      <c r="Q970" s="638"/>
      <c r="R970" s="638"/>
      <c r="S970" s="638"/>
      <c r="T970" s="638"/>
      <c r="U970" s="638"/>
      <c r="V970" s="638"/>
    </row>
    <row r="971" spans="1:22" ht="15.75" customHeight="1">
      <c r="A971" s="638"/>
      <c r="B971" s="638"/>
      <c r="C971" s="638"/>
      <c r="D971" s="638"/>
      <c r="E971" s="638"/>
      <c r="F971" s="638"/>
      <c r="G971" s="639"/>
      <c r="H971" s="638"/>
      <c r="I971" s="638"/>
      <c r="J971" s="640"/>
      <c r="K971" s="640"/>
      <c r="L971" s="640"/>
      <c r="M971" s="640"/>
      <c r="N971" s="421"/>
      <c r="O971" s="728"/>
      <c r="P971" s="638"/>
      <c r="Q971" s="638"/>
      <c r="R971" s="638"/>
      <c r="S971" s="638"/>
      <c r="T971" s="638"/>
      <c r="U971" s="638"/>
      <c r="V971" s="638"/>
    </row>
    <row r="972" spans="1:22" ht="15.75" customHeight="1">
      <c r="A972" s="638"/>
      <c r="B972" s="638"/>
      <c r="C972" s="638"/>
      <c r="D972" s="638"/>
      <c r="E972" s="638"/>
      <c r="F972" s="638"/>
      <c r="G972" s="639"/>
      <c r="H972" s="638"/>
      <c r="I972" s="638"/>
      <c r="J972" s="640"/>
      <c r="K972" s="640"/>
      <c r="L972" s="640"/>
      <c r="M972" s="640"/>
      <c r="N972" s="421"/>
      <c r="O972" s="728"/>
      <c r="P972" s="638"/>
      <c r="Q972" s="638"/>
      <c r="R972" s="638"/>
      <c r="S972" s="638"/>
      <c r="T972" s="638"/>
      <c r="U972" s="638"/>
      <c r="V972" s="638"/>
    </row>
    <row r="973" spans="1:22" ht="15.75" customHeight="1">
      <c r="A973" s="638"/>
      <c r="B973" s="638"/>
      <c r="C973" s="638"/>
      <c r="D973" s="638"/>
      <c r="E973" s="638"/>
      <c r="F973" s="638"/>
      <c r="G973" s="639"/>
      <c r="H973" s="638"/>
      <c r="I973" s="638"/>
      <c r="J973" s="640"/>
      <c r="K973" s="640"/>
      <c r="L973" s="640"/>
      <c r="M973" s="640"/>
      <c r="N973" s="421"/>
      <c r="O973" s="728"/>
      <c r="P973" s="638"/>
      <c r="Q973" s="638"/>
      <c r="R973" s="638"/>
      <c r="S973" s="638"/>
      <c r="T973" s="638"/>
      <c r="U973" s="638"/>
      <c r="V973" s="638"/>
    </row>
    <row r="974" spans="1:22" ht="15.75" customHeight="1">
      <c r="A974" s="638"/>
      <c r="B974" s="638"/>
      <c r="C974" s="638"/>
      <c r="D974" s="638"/>
      <c r="E974" s="638"/>
      <c r="F974" s="638"/>
      <c r="G974" s="639"/>
      <c r="H974" s="638"/>
      <c r="I974" s="638"/>
      <c r="J974" s="640"/>
      <c r="K974" s="640"/>
      <c r="L974" s="640"/>
      <c r="M974" s="640"/>
      <c r="N974" s="421"/>
      <c r="O974" s="728"/>
      <c r="P974" s="638"/>
      <c r="Q974" s="638"/>
      <c r="R974" s="638"/>
      <c r="S974" s="638"/>
      <c r="T974" s="638"/>
      <c r="U974" s="638"/>
      <c r="V974" s="638"/>
    </row>
    <row r="975" spans="1:22" ht="15.75" customHeight="1">
      <c r="A975" s="638"/>
      <c r="B975" s="638"/>
      <c r="C975" s="638"/>
      <c r="D975" s="638"/>
      <c r="E975" s="638"/>
      <c r="F975" s="638"/>
      <c r="G975" s="639"/>
      <c r="H975" s="638"/>
      <c r="I975" s="638"/>
      <c r="J975" s="640"/>
      <c r="K975" s="640"/>
      <c r="L975" s="640"/>
      <c r="M975" s="640"/>
      <c r="N975" s="421"/>
      <c r="O975" s="728"/>
      <c r="P975" s="638"/>
      <c r="Q975" s="638"/>
      <c r="R975" s="638"/>
      <c r="S975" s="638"/>
      <c r="T975" s="638"/>
      <c r="U975" s="638"/>
      <c r="V975" s="638"/>
    </row>
    <row r="976" spans="1:22" ht="15.75" customHeight="1">
      <c r="A976" s="638"/>
      <c r="B976" s="638"/>
      <c r="C976" s="638"/>
      <c r="D976" s="638"/>
      <c r="E976" s="638"/>
      <c r="F976" s="638"/>
      <c r="G976" s="639"/>
      <c r="H976" s="638"/>
      <c r="I976" s="638"/>
      <c r="J976" s="640"/>
      <c r="K976" s="640"/>
      <c r="L976" s="640"/>
      <c r="M976" s="640"/>
      <c r="N976" s="421"/>
      <c r="O976" s="728"/>
      <c r="P976" s="638"/>
      <c r="Q976" s="638"/>
      <c r="R976" s="638"/>
      <c r="S976" s="638"/>
      <c r="T976" s="638"/>
      <c r="U976" s="638"/>
      <c r="V976" s="638"/>
    </row>
    <row r="977" spans="1:22" ht="15.75" customHeight="1">
      <c r="A977" s="638"/>
      <c r="B977" s="638"/>
      <c r="C977" s="638"/>
      <c r="D977" s="638"/>
      <c r="E977" s="638"/>
      <c r="F977" s="638"/>
      <c r="G977" s="639"/>
      <c r="H977" s="638"/>
      <c r="I977" s="638"/>
      <c r="J977" s="640"/>
      <c r="K977" s="640"/>
      <c r="L977" s="640"/>
      <c r="M977" s="640"/>
      <c r="N977" s="421"/>
      <c r="O977" s="728"/>
      <c r="P977" s="638"/>
      <c r="Q977" s="638"/>
      <c r="R977" s="638"/>
      <c r="S977" s="638"/>
      <c r="T977" s="638"/>
      <c r="U977" s="638"/>
      <c r="V977" s="638"/>
    </row>
    <row r="978" spans="1:22" ht="15.75" customHeight="1">
      <c r="A978" s="638"/>
      <c r="B978" s="638"/>
      <c r="C978" s="638"/>
      <c r="D978" s="638"/>
      <c r="E978" s="638"/>
      <c r="F978" s="638"/>
      <c r="G978" s="639"/>
      <c r="H978" s="638"/>
      <c r="I978" s="638"/>
      <c r="J978" s="640"/>
      <c r="K978" s="640"/>
      <c r="L978" s="640"/>
      <c r="M978" s="640"/>
      <c r="N978" s="421"/>
      <c r="O978" s="728"/>
      <c r="P978" s="638"/>
      <c r="Q978" s="638"/>
      <c r="R978" s="638"/>
      <c r="S978" s="638"/>
      <c r="T978" s="638"/>
      <c r="U978" s="638"/>
      <c r="V978" s="638"/>
    </row>
    <row r="979" spans="1:22" ht="15.75" customHeight="1">
      <c r="A979" s="638"/>
      <c r="B979" s="638"/>
      <c r="C979" s="638"/>
      <c r="D979" s="638"/>
      <c r="E979" s="638"/>
      <c r="F979" s="638"/>
      <c r="G979" s="639"/>
      <c r="H979" s="638"/>
      <c r="I979" s="638"/>
      <c r="J979" s="640"/>
      <c r="K979" s="640"/>
      <c r="L979" s="640"/>
      <c r="M979" s="640"/>
      <c r="N979" s="421"/>
      <c r="O979" s="728"/>
      <c r="P979" s="638"/>
      <c r="Q979" s="638"/>
      <c r="R979" s="638"/>
      <c r="S979" s="638"/>
      <c r="T979" s="638"/>
      <c r="U979" s="638"/>
      <c r="V979" s="638"/>
    </row>
    <row r="980" spans="1:22" ht="15.75" customHeight="1">
      <c r="A980" s="638"/>
      <c r="B980" s="638"/>
      <c r="C980" s="638"/>
      <c r="D980" s="638"/>
      <c r="E980" s="638"/>
      <c r="F980" s="638"/>
      <c r="G980" s="639"/>
      <c r="H980" s="638"/>
      <c r="I980" s="638"/>
      <c r="J980" s="640"/>
      <c r="K980" s="640"/>
      <c r="L980" s="640"/>
      <c r="M980" s="640"/>
      <c r="N980" s="421"/>
      <c r="O980" s="728"/>
      <c r="P980" s="638"/>
      <c r="Q980" s="638"/>
      <c r="R980" s="638"/>
      <c r="S980" s="638"/>
      <c r="T980" s="638"/>
      <c r="U980" s="638"/>
      <c r="V980" s="638"/>
    </row>
    <row r="981" spans="1:22" ht="15.75" customHeight="1">
      <c r="A981" s="638"/>
      <c r="B981" s="638"/>
      <c r="C981" s="638"/>
      <c r="D981" s="638"/>
      <c r="E981" s="638"/>
      <c r="F981" s="638"/>
      <c r="G981" s="639"/>
      <c r="H981" s="638"/>
      <c r="I981" s="638"/>
      <c r="J981" s="640"/>
      <c r="K981" s="640"/>
      <c r="L981" s="640"/>
      <c r="M981" s="640"/>
      <c r="N981" s="421"/>
      <c r="O981" s="728"/>
      <c r="P981" s="638"/>
      <c r="Q981" s="638"/>
      <c r="R981" s="638"/>
      <c r="S981" s="638"/>
      <c r="T981" s="638"/>
      <c r="U981" s="638"/>
      <c r="V981" s="638"/>
    </row>
    <row r="982" spans="1:22" ht="15.75" customHeight="1">
      <c r="A982" s="638"/>
      <c r="B982" s="638"/>
      <c r="C982" s="638"/>
      <c r="D982" s="638"/>
      <c r="E982" s="638"/>
      <c r="F982" s="638"/>
      <c r="G982" s="639"/>
      <c r="H982" s="638"/>
      <c r="I982" s="638"/>
      <c r="J982" s="640"/>
      <c r="K982" s="640"/>
      <c r="L982" s="640"/>
      <c r="M982" s="640"/>
      <c r="N982" s="421"/>
      <c r="O982" s="728"/>
      <c r="P982" s="638"/>
      <c r="Q982" s="638"/>
      <c r="R982" s="638"/>
      <c r="S982" s="638"/>
      <c r="T982" s="638"/>
      <c r="U982" s="638"/>
      <c r="V982" s="638"/>
    </row>
    <row r="983" spans="1:22" ht="15.75" customHeight="1">
      <c r="A983" s="638"/>
      <c r="B983" s="638"/>
      <c r="C983" s="638"/>
      <c r="D983" s="638"/>
      <c r="E983" s="638"/>
      <c r="F983" s="638"/>
      <c r="G983" s="639"/>
      <c r="H983" s="638"/>
      <c r="I983" s="638"/>
      <c r="J983" s="640"/>
      <c r="K983" s="640"/>
      <c r="L983" s="640"/>
      <c r="M983" s="640"/>
      <c r="N983" s="421"/>
      <c r="O983" s="728"/>
      <c r="P983" s="638"/>
      <c r="Q983" s="638"/>
      <c r="R983" s="638"/>
      <c r="S983" s="638"/>
      <c r="T983" s="638"/>
      <c r="U983" s="638"/>
      <c r="V983" s="638"/>
    </row>
    <row r="984" spans="1:22" ht="15.75" customHeight="1">
      <c r="A984" s="638"/>
      <c r="B984" s="638"/>
      <c r="C984" s="638"/>
      <c r="D984" s="638"/>
      <c r="E984" s="638"/>
      <c r="F984" s="638"/>
      <c r="G984" s="639"/>
      <c r="H984" s="638"/>
      <c r="I984" s="638"/>
      <c r="J984" s="640"/>
      <c r="K984" s="640"/>
      <c r="L984" s="640"/>
      <c r="M984" s="640"/>
      <c r="N984" s="421"/>
      <c r="O984" s="728"/>
      <c r="P984" s="638"/>
      <c r="Q984" s="638"/>
      <c r="R984" s="638"/>
      <c r="S984" s="638"/>
      <c r="T984" s="638"/>
      <c r="U984" s="638"/>
      <c r="V984" s="638"/>
    </row>
    <row r="985" spans="1:22" ht="15.75" customHeight="1">
      <c r="A985" s="638"/>
      <c r="B985" s="638"/>
      <c r="C985" s="638"/>
      <c r="D985" s="638"/>
      <c r="E985" s="638"/>
      <c r="F985" s="638"/>
      <c r="G985" s="639"/>
      <c r="H985" s="638"/>
      <c r="I985" s="638"/>
      <c r="J985" s="640"/>
      <c r="K985" s="640"/>
      <c r="L985" s="640"/>
      <c r="M985" s="640"/>
      <c r="N985" s="421"/>
      <c r="O985" s="728"/>
      <c r="P985" s="638"/>
      <c r="Q985" s="638"/>
      <c r="R985" s="638"/>
      <c r="S985" s="638"/>
      <c r="T985" s="638"/>
      <c r="U985" s="638"/>
      <c r="V985" s="638"/>
    </row>
    <row r="986" spans="1:22" ht="15.75" customHeight="1">
      <c r="A986" s="638"/>
      <c r="B986" s="638"/>
      <c r="C986" s="638"/>
      <c r="D986" s="638"/>
      <c r="E986" s="638"/>
      <c r="F986" s="638"/>
      <c r="G986" s="639"/>
      <c r="H986" s="638"/>
      <c r="I986" s="638"/>
      <c r="J986" s="640"/>
      <c r="K986" s="640"/>
      <c r="L986" s="640"/>
      <c r="M986" s="640"/>
      <c r="N986" s="421"/>
      <c r="O986" s="728"/>
      <c r="P986" s="638"/>
      <c r="Q986" s="638"/>
      <c r="R986" s="638"/>
      <c r="S986" s="638"/>
      <c r="T986" s="638"/>
      <c r="U986" s="638"/>
      <c r="V986" s="638"/>
    </row>
    <row r="987" spans="1:22" ht="15.75" customHeight="1">
      <c r="A987" s="638"/>
      <c r="B987" s="638"/>
      <c r="C987" s="638"/>
      <c r="D987" s="638"/>
      <c r="E987" s="638"/>
      <c r="F987" s="638"/>
      <c r="G987" s="639"/>
      <c r="H987" s="638"/>
      <c r="I987" s="638"/>
      <c r="J987" s="640"/>
      <c r="K987" s="640"/>
      <c r="L987" s="640"/>
      <c r="M987" s="640"/>
      <c r="N987" s="421"/>
      <c r="O987" s="728"/>
      <c r="P987" s="638"/>
      <c r="Q987" s="638"/>
      <c r="R987" s="638"/>
      <c r="S987" s="638"/>
      <c r="T987" s="638"/>
      <c r="U987" s="638"/>
      <c r="V987" s="638"/>
    </row>
    <row r="988" spans="1:22" ht="15.75" customHeight="1">
      <c r="A988" s="638"/>
      <c r="B988" s="638"/>
      <c r="C988" s="638"/>
      <c r="D988" s="638"/>
      <c r="E988" s="638"/>
      <c r="F988" s="638"/>
      <c r="G988" s="639"/>
      <c r="H988" s="638"/>
      <c r="I988" s="638"/>
      <c r="J988" s="640"/>
      <c r="K988" s="640"/>
      <c r="L988" s="640"/>
      <c r="M988" s="640"/>
      <c r="N988" s="421"/>
      <c r="O988" s="728"/>
      <c r="P988" s="638"/>
      <c r="Q988" s="638"/>
      <c r="R988" s="638"/>
      <c r="S988" s="638"/>
      <c r="T988" s="638"/>
      <c r="U988" s="638"/>
      <c r="V988" s="638"/>
    </row>
    <row r="989" spans="1:22" ht="15.75" customHeight="1">
      <c r="A989" s="638"/>
      <c r="B989" s="638"/>
      <c r="C989" s="638"/>
      <c r="D989" s="638"/>
      <c r="E989" s="638"/>
      <c r="F989" s="638"/>
      <c r="G989" s="639"/>
      <c r="H989" s="638"/>
      <c r="I989" s="638"/>
      <c r="J989" s="640"/>
      <c r="K989" s="640"/>
      <c r="L989" s="640"/>
      <c r="M989" s="640"/>
      <c r="N989" s="421"/>
      <c r="O989" s="728"/>
      <c r="P989" s="638"/>
      <c r="Q989" s="638"/>
      <c r="R989" s="638"/>
      <c r="S989" s="638"/>
      <c r="T989" s="638"/>
      <c r="U989" s="638"/>
      <c r="V989" s="638"/>
    </row>
    <row r="990" spans="1:22" ht="15.75" customHeight="1">
      <c r="A990" s="638"/>
      <c r="B990" s="638"/>
      <c r="C990" s="638"/>
      <c r="D990" s="638"/>
      <c r="E990" s="638"/>
      <c r="F990" s="638"/>
      <c r="G990" s="639"/>
      <c r="H990" s="638"/>
      <c r="I990" s="638"/>
      <c r="J990" s="640"/>
      <c r="K990" s="640"/>
      <c r="L990" s="640"/>
      <c r="M990" s="640"/>
      <c r="N990" s="421"/>
      <c r="O990" s="728"/>
      <c r="P990" s="638"/>
      <c r="Q990" s="638"/>
      <c r="R990" s="638"/>
      <c r="S990" s="638"/>
      <c r="T990" s="638"/>
      <c r="U990" s="638"/>
      <c r="V990" s="638"/>
    </row>
    <row r="991" spans="1:22" ht="15.75" customHeight="1">
      <c r="A991" s="638"/>
      <c r="B991" s="638"/>
      <c r="C991" s="638"/>
      <c r="D991" s="638"/>
      <c r="E991" s="638"/>
      <c r="F991" s="638"/>
      <c r="G991" s="639"/>
      <c r="H991" s="638"/>
      <c r="I991" s="638"/>
      <c r="J991" s="640"/>
      <c r="K991" s="640"/>
      <c r="L991" s="640"/>
      <c r="M991" s="640"/>
      <c r="N991" s="421"/>
      <c r="O991" s="728"/>
      <c r="P991" s="638"/>
      <c r="Q991" s="638"/>
      <c r="R991" s="638"/>
      <c r="S991" s="638"/>
      <c r="T991" s="638"/>
      <c r="U991" s="638"/>
      <c r="V991" s="638"/>
    </row>
    <row r="992" spans="1:22" ht="15.75" customHeight="1">
      <c r="A992" s="638"/>
      <c r="B992" s="638"/>
      <c r="C992" s="638"/>
      <c r="D992" s="638"/>
      <c r="E992" s="638"/>
      <c r="F992" s="638"/>
      <c r="G992" s="639"/>
      <c r="H992" s="638"/>
      <c r="I992" s="638"/>
      <c r="J992" s="640"/>
      <c r="K992" s="640"/>
      <c r="L992" s="640"/>
      <c r="M992" s="640"/>
      <c r="N992" s="421"/>
      <c r="O992" s="728"/>
      <c r="P992" s="638"/>
      <c r="Q992" s="638"/>
      <c r="R992" s="638"/>
      <c r="S992" s="638"/>
      <c r="T992" s="638"/>
      <c r="U992" s="638"/>
      <c r="V992" s="638"/>
    </row>
    <row r="993" spans="1:22" ht="15.75" customHeight="1">
      <c r="A993" s="638"/>
      <c r="B993" s="638"/>
      <c r="C993" s="638"/>
      <c r="D993" s="638"/>
      <c r="E993" s="638"/>
      <c r="F993" s="638"/>
      <c r="G993" s="639"/>
      <c r="H993" s="638"/>
      <c r="I993" s="638"/>
      <c r="J993" s="640"/>
      <c r="K993" s="640"/>
      <c r="L993" s="640"/>
      <c r="M993" s="640"/>
      <c r="N993" s="421"/>
      <c r="O993" s="728"/>
      <c r="P993" s="638"/>
      <c r="Q993" s="638"/>
      <c r="R993" s="638"/>
      <c r="S993" s="638"/>
      <c r="T993" s="638"/>
      <c r="U993" s="638"/>
      <c r="V993" s="638"/>
    </row>
    <row r="994" spans="1:22" ht="15.75" customHeight="1">
      <c r="A994" s="638"/>
      <c r="B994" s="638"/>
      <c r="C994" s="638"/>
      <c r="D994" s="638"/>
      <c r="E994" s="638"/>
      <c r="F994" s="638"/>
      <c r="G994" s="639"/>
      <c r="H994" s="638"/>
      <c r="I994" s="638"/>
      <c r="J994" s="640"/>
      <c r="K994" s="640"/>
      <c r="L994" s="640"/>
      <c r="M994" s="640"/>
      <c r="N994" s="421"/>
      <c r="O994" s="728"/>
      <c r="P994" s="638"/>
      <c r="Q994" s="638"/>
      <c r="R994" s="638"/>
      <c r="S994" s="638"/>
      <c r="T994" s="638"/>
      <c r="U994" s="638"/>
      <c r="V994" s="638"/>
    </row>
    <row r="995" spans="1:22" ht="15.75" customHeight="1">
      <c r="A995" s="638"/>
      <c r="B995" s="638"/>
      <c r="C995" s="638"/>
      <c r="D995" s="638"/>
      <c r="E995" s="638"/>
      <c r="F995" s="638"/>
      <c r="G995" s="639"/>
      <c r="H995" s="638"/>
      <c r="I995" s="638"/>
      <c r="J995" s="640"/>
      <c r="K995" s="640"/>
      <c r="L995" s="640"/>
      <c r="M995" s="640"/>
      <c r="N995" s="421"/>
      <c r="O995" s="728"/>
      <c r="P995" s="638"/>
      <c r="Q995" s="638"/>
      <c r="R995" s="638"/>
      <c r="S995" s="638"/>
      <c r="T995" s="638"/>
      <c r="U995" s="638"/>
      <c r="V995" s="638"/>
    </row>
    <row r="996" spans="1:22" ht="15.75" customHeight="1">
      <c r="A996" s="638"/>
      <c r="B996" s="638"/>
      <c r="C996" s="638"/>
      <c r="D996" s="638"/>
      <c r="E996" s="638"/>
      <c r="F996" s="638"/>
      <c r="G996" s="639"/>
      <c r="H996" s="638"/>
      <c r="I996" s="638"/>
      <c r="J996" s="640"/>
      <c r="K996" s="640"/>
      <c r="L996" s="640"/>
      <c r="M996" s="640"/>
      <c r="N996" s="421"/>
      <c r="O996" s="728"/>
      <c r="P996" s="638"/>
      <c r="Q996" s="638"/>
      <c r="R996" s="638"/>
      <c r="S996" s="638"/>
      <c r="T996" s="638"/>
      <c r="U996" s="638"/>
      <c r="V996" s="638"/>
    </row>
    <row r="997" spans="1:22" ht="15.75" customHeight="1">
      <c r="A997" s="638"/>
      <c r="B997" s="638"/>
      <c r="C997" s="638"/>
      <c r="D997" s="638"/>
      <c r="E997" s="638"/>
      <c r="F997" s="638"/>
      <c r="G997" s="639"/>
      <c r="H997" s="638"/>
      <c r="I997" s="638"/>
      <c r="J997" s="640"/>
      <c r="K997" s="640"/>
      <c r="L997" s="640"/>
      <c r="M997" s="640"/>
      <c r="N997" s="421"/>
      <c r="O997" s="728"/>
      <c r="P997" s="638"/>
      <c r="Q997" s="638"/>
      <c r="R997" s="638"/>
      <c r="S997" s="638"/>
      <c r="T997" s="638"/>
      <c r="U997" s="638"/>
      <c r="V997" s="638"/>
    </row>
    <row r="998" spans="1:22" ht="15.75" customHeight="1">
      <c r="A998" s="638"/>
      <c r="B998" s="638"/>
      <c r="C998" s="638"/>
      <c r="D998" s="638"/>
      <c r="E998" s="638"/>
      <c r="F998" s="638"/>
      <c r="G998" s="639"/>
      <c r="H998" s="638"/>
      <c r="I998" s="638"/>
      <c r="J998" s="640"/>
      <c r="K998" s="640"/>
      <c r="L998" s="640"/>
      <c r="M998" s="640"/>
      <c r="N998" s="421"/>
      <c r="O998" s="728"/>
      <c r="P998" s="638"/>
      <c r="Q998" s="638"/>
      <c r="R998" s="638"/>
      <c r="S998" s="638"/>
      <c r="T998" s="638"/>
      <c r="U998" s="638"/>
      <c r="V998" s="638"/>
    </row>
    <row r="999" spans="1:22" ht="15.75" customHeight="1">
      <c r="A999" s="638"/>
      <c r="B999" s="638"/>
      <c r="C999" s="638"/>
      <c r="D999" s="638"/>
      <c r="E999" s="638"/>
      <c r="F999" s="638"/>
      <c r="G999" s="639"/>
      <c r="H999" s="638"/>
      <c r="I999" s="638"/>
      <c r="J999" s="640"/>
      <c r="K999" s="640"/>
      <c r="L999" s="640"/>
      <c r="M999" s="640"/>
      <c r="N999" s="421"/>
      <c r="O999" s="728"/>
      <c r="P999" s="638"/>
      <c r="Q999" s="638"/>
      <c r="R999" s="638"/>
      <c r="S999" s="638"/>
      <c r="T999" s="638"/>
      <c r="U999" s="638"/>
      <c r="V999" s="638"/>
    </row>
    <row r="1000" spans="1:22" ht="15.75" customHeight="1">
      <c r="A1000" s="638"/>
      <c r="B1000" s="638"/>
      <c r="C1000" s="638"/>
      <c r="D1000" s="638"/>
      <c r="E1000" s="638"/>
      <c r="F1000" s="638"/>
      <c r="G1000" s="639"/>
      <c r="H1000" s="638"/>
      <c r="I1000" s="638"/>
      <c r="J1000" s="640"/>
      <c r="K1000" s="640"/>
      <c r="L1000" s="640"/>
      <c r="M1000" s="640"/>
      <c r="N1000" s="421"/>
      <c r="O1000" s="728"/>
      <c r="P1000" s="638"/>
      <c r="Q1000" s="638"/>
      <c r="R1000" s="638"/>
      <c r="S1000" s="638"/>
      <c r="T1000" s="638"/>
      <c r="U1000" s="638"/>
      <c r="V1000" s="638"/>
    </row>
    <row r="1001" spans="1:22" ht="15.75" customHeight="1">
      <c r="A1001" s="638"/>
      <c r="B1001" s="638"/>
      <c r="C1001" s="638"/>
      <c r="D1001" s="638"/>
      <c r="E1001" s="638"/>
      <c r="F1001" s="638"/>
      <c r="G1001" s="639"/>
      <c r="H1001" s="638"/>
      <c r="I1001" s="638"/>
      <c r="J1001" s="640"/>
      <c r="K1001" s="640"/>
      <c r="L1001" s="640"/>
      <c r="M1001" s="640"/>
      <c r="N1001" s="421"/>
      <c r="O1001" s="728"/>
      <c r="P1001" s="638"/>
      <c r="Q1001" s="638"/>
      <c r="R1001" s="638"/>
      <c r="S1001" s="638"/>
      <c r="T1001" s="638"/>
      <c r="U1001" s="638"/>
      <c r="V1001" s="638"/>
    </row>
    <row r="1002" spans="1:22" ht="15.75" customHeight="1">
      <c r="A1002" s="638"/>
      <c r="B1002" s="638"/>
      <c r="C1002" s="638"/>
      <c r="D1002" s="638"/>
      <c r="E1002" s="638"/>
      <c r="F1002" s="638"/>
      <c r="G1002" s="639"/>
      <c r="H1002" s="638"/>
      <c r="I1002" s="638"/>
      <c r="J1002" s="640"/>
      <c r="K1002" s="640"/>
      <c r="L1002" s="640"/>
      <c r="M1002" s="640"/>
      <c r="N1002" s="421"/>
      <c r="O1002" s="728"/>
      <c r="P1002" s="638"/>
      <c r="Q1002" s="638"/>
      <c r="R1002" s="638"/>
      <c r="S1002" s="638"/>
      <c r="T1002" s="638"/>
      <c r="U1002" s="638"/>
      <c r="V1002" s="638"/>
    </row>
    <row r="1003" spans="1:22" ht="15.75" customHeight="1">
      <c r="A1003" s="638"/>
      <c r="B1003" s="638"/>
      <c r="C1003" s="638"/>
      <c r="D1003" s="638"/>
      <c r="E1003" s="638"/>
      <c r="F1003" s="638"/>
      <c r="G1003" s="639"/>
      <c r="H1003" s="638"/>
      <c r="I1003" s="638"/>
      <c r="J1003" s="640"/>
      <c r="K1003" s="640"/>
      <c r="L1003" s="640"/>
      <c r="M1003" s="640"/>
      <c r="N1003" s="421"/>
      <c r="O1003" s="728"/>
      <c r="P1003" s="638"/>
      <c r="Q1003" s="638"/>
      <c r="R1003" s="638"/>
      <c r="S1003" s="638"/>
      <c r="T1003" s="638"/>
      <c r="U1003" s="638"/>
      <c r="V1003" s="638"/>
    </row>
    <row r="1004" spans="1:22" ht="15.75" customHeight="1">
      <c r="A1004" s="638"/>
      <c r="B1004" s="638"/>
      <c r="C1004" s="638"/>
      <c r="D1004" s="638"/>
      <c r="E1004" s="638"/>
      <c r="F1004" s="638"/>
      <c r="G1004" s="639"/>
      <c r="H1004" s="638"/>
      <c r="I1004" s="638"/>
      <c r="J1004" s="640"/>
      <c r="K1004" s="640"/>
      <c r="L1004" s="640"/>
      <c r="M1004" s="640"/>
      <c r="N1004" s="421"/>
      <c r="O1004" s="728"/>
      <c r="P1004" s="638"/>
      <c r="Q1004" s="638"/>
      <c r="R1004" s="638"/>
      <c r="S1004" s="638"/>
      <c r="T1004" s="638"/>
      <c r="U1004" s="638"/>
      <c r="V1004" s="638"/>
    </row>
    <row r="1005" spans="1:22" ht="15.75" customHeight="1">
      <c r="A1005" s="638"/>
      <c r="B1005" s="638"/>
      <c r="C1005" s="638"/>
      <c r="D1005" s="638"/>
      <c r="E1005" s="638"/>
      <c r="F1005" s="638"/>
      <c r="G1005" s="639"/>
      <c r="H1005" s="638"/>
      <c r="I1005" s="638"/>
      <c r="J1005" s="640"/>
      <c r="K1005" s="640"/>
      <c r="L1005" s="640"/>
      <c r="M1005" s="640"/>
      <c r="N1005" s="421"/>
      <c r="O1005" s="728"/>
      <c r="P1005" s="638"/>
      <c r="Q1005" s="638"/>
      <c r="R1005" s="638"/>
      <c r="S1005" s="638"/>
      <c r="T1005" s="638"/>
      <c r="U1005" s="638"/>
      <c r="V1005" s="638"/>
    </row>
    <row r="1006" spans="1:22" ht="15.75" customHeight="1">
      <c r="A1006" s="638"/>
      <c r="B1006" s="638"/>
      <c r="C1006" s="638"/>
      <c r="D1006" s="638"/>
      <c r="E1006" s="638"/>
      <c r="F1006" s="638"/>
      <c r="G1006" s="639"/>
      <c r="H1006" s="638"/>
      <c r="I1006" s="638"/>
      <c r="J1006" s="640"/>
      <c r="K1006" s="640"/>
      <c r="L1006" s="640"/>
      <c r="M1006" s="640"/>
      <c r="N1006" s="421"/>
      <c r="O1006" s="728"/>
      <c r="P1006" s="638"/>
      <c r="Q1006" s="638"/>
      <c r="R1006" s="638"/>
      <c r="S1006" s="638"/>
      <c r="T1006" s="638"/>
      <c r="U1006" s="638"/>
      <c r="V1006" s="638"/>
    </row>
    <row r="1007" spans="1:22" ht="15.75" customHeight="1">
      <c r="A1007" s="638"/>
      <c r="B1007" s="638"/>
      <c r="C1007" s="638"/>
      <c r="D1007" s="638"/>
      <c r="E1007" s="638"/>
      <c r="F1007" s="638"/>
      <c r="G1007" s="639"/>
      <c r="H1007" s="638"/>
      <c r="I1007" s="638"/>
      <c r="J1007" s="640"/>
      <c r="K1007" s="640"/>
      <c r="L1007" s="640"/>
      <c r="M1007" s="640"/>
      <c r="N1007" s="421"/>
      <c r="O1007" s="728"/>
      <c r="P1007" s="638"/>
      <c r="Q1007" s="638"/>
      <c r="R1007" s="638"/>
      <c r="S1007" s="638"/>
      <c r="T1007" s="638"/>
      <c r="U1007" s="638"/>
      <c r="V1007" s="638"/>
    </row>
    <row r="1008" spans="1:22" ht="15.75" customHeight="1">
      <c r="A1008" s="638"/>
      <c r="B1008" s="638"/>
      <c r="C1008" s="638"/>
      <c r="D1008" s="638"/>
      <c r="E1008" s="638"/>
      <c r="F1008" s="638"/>
      <c r="G1008" s="639"/>
      <c r="H1008" s="638"/>
      <c r="I1008" s="638"/>
      <c r="J1008" s="640"/>
      <c r="K1008" s="640"/>
      <c r="L1008" s="640"/>
      <c r="M1008" s="640"/>
      <c r="N1008" s="421"/>
      <c r="O1008" s="728"/>
      <c r="P1008" s="638"/>
      <c r="Q1008" s="638"/>
      <c r="R1008" s="638"/>
      <c r="S1008" s="638"/>
      <c r="T1008" s="638"/>
      <c r="U1008" s="638"/>
      <c r="V1008" s="638"/>
    </row>
    <row r="1009" spans="1:22" ht="15.75" customHeight="1">
      <c r="A1009" s="638"/>
      <c r="B1009" s="638"/>
      <c r="C1009" s="638"/>
      <c r="D1009" s="638"/>
      <c r="E1009" s="638"/>
      <c r="F1009" s="638"/>
      <c r="G1009" s="639"/>
      <c r="H1009" s="638"/>
      <c r="I1009" s="638"/>
      <c r="J1009" s="640"/>
      <c r="K1009" s="640"/>
      <c r="L1009" s="640"/>
      <c r="M1009" s="640"/>
      <c r="N1009" s="421"/>
      <c r="O1009" s="728"/>
      <c r="P1009" s="638"/>
      <c r="Q1009" s="638"/>
      <c r="R1009" s="638"/>
      <c r="S1009" s="638"/>
      <c r="T1009" s="638"/>
      <c r="U1009" s="638"/>
      <c r="V1009" s="638"/>
    </row>
    <row r="1010" spans="1:22" ht="15.75" customHeight="1">
      <c r="A1010" s="638"/>
      <c r="B1010" s="638"/>
      <c r="C1010" s="638"/>
      <c r="D1010" s="638"/>
      <c r="E1010" s="638"/>
      <c r="F1010" s="638"/>
      <c r="G1010" s="639"/>
      <c r="H1010" s="638"/>
      <c r="I1010" s="638"/>
      <c r="J1010" s="640"/>
      <c r="K1010" s="640"/>
      <c r="L1010" s="640"/>
      <c r="M1010" s="640"/>
      <c r="N1010" s="421"/>
      <c r="O1010" s="728"/>
      <c r="P1010" s="638"/>
      <c r="Q1010" s="638"/>
      <c r="R1010" s="638"/>
      <c r="S1010" s="638"/>
      <c r="T1010" s="638"/>
      <c r="U1010" s="638"/>
      <c r="V1010" s="638"/>
    </row>
    <row r="1011" spans="1:22" ht="15.75" customHeight="1">
      <c r="A1011" s="638"/>
      <c r="B1011" s="638"/>
      <c r="C1011" s="638"/>
      <c r="D1011" s="638"/>
      <c r="E1011" s="638"/>
      <c r="F1011" s="638"/>
      <c r="G1011" s="639"/>
      <c r="H1011" s="638"/>
      <c r="I1011" s="638"/>
      <c r="J1011" s="640"/>
      <c r="K1011" s="640"/>
      <c r="L1011" s="640"/>
      <c r="M1011" s="640"/>
      <c r="N1011" s="421"/>
      <c r="O1011" s="728"/>
      <c r="P1011" s="638"/>
      <c r="Q1011" s="638"/>
      <c r="R1011" s="638"/>
      <c r="S1011" s="638"/>
      <c r="T1011" s="638"/>
      <c r="U1011" s="638"/>
      <c r="V1011" s="638"/>
    </row>
    <row r="1012" spans="1:22" ht="15.75" customHeight="1">
      <c r="A1012" s="638"/>
      <c r="B1012" s="638"/>
      <c r="C1012" s="638"/>
      <c r="D1012" s="638"/>
      <c r="E1012" s="638"/>
      <c r="F1012" s="638"/>
      <c r="G1012" s="639"/>
      <c r="H1012" s="638"/>
      <c r="I1012" s="638"/>
      <c r="J1012" s="640"/>
      <c r="K1012" s="640"/>
      <c r="L1012" s="640"/>
      <c r="M1012" s="640"/>
      <c r="N1012" s="421"/>
      <c r="O1012" s="728"/>
      <c r="P1012" s="638"/>
      <c r="Q1012" s="638"/>
      <c r="R1012" s="638"/>
      <c r="S1012" s="638"/>
      <c r="T1012" s="638"/>
      <c r="U1012" s="638"/>
      <c r="V1012" s="638"/>
    </row>
    <row r="1013" spans="1:22" ht="15.75" customHeight="1">
      <c r="A1013" s="638"/>
      <c r="B1013" s="638"/>
      <c r="C1013" s="638"/>
      <c r="D1013" s="638"/>
      <c r="E1013" s="638"/>
      <c r="F1013" s="638"/>
      <c r="G1013" s="639"/>
      <c r="H1013" s="638"/>
      <c r="I1013" s="638"/>
      <c r="J1013" s="640"/>
      <c r="K1013" s="640"/>
      <c r="L1013" s="640"/>
      <c r="M1013" s="640"/>
      <c r="N1013" s="421"/>
      <c r="O1013" s="728"/>
      <c r="P1013" s="638"/>
      <c r="Q1013" s="638"/>
      <c r="R1013" s="638"/>
      <c r="S1013" s="638"/>
      <c r="T1013" s="638"/>
      <c r="U1013" s="638"/>
      <c r="V1013" s="638"/>
    </row>
  </sheetData>
  <mergeCells count="27">
    <mergeCell ref="A4:K4"/>
    <mergeCell ref="A1:B1"/>
    <mergeCell ref="A2:C2"/>
    <mergeCell ref="H2:K2"/>
    <mergeCell ref="A3:C3"/>
    <mergeCell ref="H3:K3"/>
    <mergeCell ref="A5:K5"/>
    <mergeCell ref="A6:K6"/>
    <mergeCell ref="A7:B7"/>
    <mergeCell ref="A8:A9"/>
    <mergeCell ref="B8:B9"/>
    <mergeCell ref="C8:C9"/>
    <mergeCell ref="D8:D9"/>
    <mergeCell ref="E8:E9"/>
    <mergeCell ref="F8:G8"/>
    <mergeCell ref="H8:I8"/>
    <mergeCell ref="P8:P9"/>
    <mergeCell ref="B11:K11"/>
    <mergeCell ref="B64:K64"/>
    <mergeCell ref="B71:K71"/>
    <mergeCell ref="B73:K73"/>
    <mergeCell ref="J8:J9"/>
    <mergeCell ref="K8:K9"/>
    <mergeCell ref="L8:L9"/>
    <mergeCell ref="M8:M9"/>
    <mergeCell ref="N8:N9"/>
    <mergeCell ref="O8:O9"/>
  </mergeCells>
  <conditionalFormatting sqref="N13:O1013">
    <cfRule type="expression" dxfId="18" priority="1">
      <formula>AND($L13&gt;0, $E13+$I13&lt;$L13)</formula>
    </cfRule>
    <cfRule type="expression" dxfId="17" priority="2">
      <formula>AND($L13&gt;0, $E13+$I13&gt;=$L13)</formula>
    </cfRule>
  </conditionalFormatting>
  <dataValidations count="4">
    <dataValidation type="list" allowBlank="1" showErrorMessage="1" sqref="M13:M17 M19:M33 M35:M40 M43:M63 M65:M70" xr:uid="{9B2B30EB-FD04-4C56-A4CB-C8C643F5102C}">
      <formula1>"Móng,Mái tầng 1,Mái tầng 2,Mái tầng 3,Xong khung BTCT"</formula1>
    </dataValidation>
    <dataValidation type="list" allowBlank="1" showErrorMessage="1" sqref="N74" xr:uid="{9547975D-B535-4FE8-A835-039EB0275183}">
      <formula1>"Cọc bê tông,Móng,Cột Tầng 1,Mái Tầng 1,Cột Tầng 2,Seno tâng 2,Sàn WC tầng 3,Mái Tầng 2,Cột Tầng 3,Mái Tầng 3,Cột tầng 4,Mái Tầng 4,TUM,Xong khung BTCT"</formula1>
    </dataValidation>
    <dataValidation type="list" allowBlank="1" showErrorMessage="1" sqref="N13:N17 N19:N33 N35:N41 N43:N63 N65:N70" xr:uid="{23AD5871-BAE6-4C96-BE06-2DA9E2271CF7}">
      <formula1>"Cọc bê tông,Móng,Cột Tầng 1,Mái Tầng 1,Cột Tầng 2,Mái Tầng 2,Cột Tầng 3,Mái Tầng 3,Cột tầng 4,Mái Tầng 4,TUM,Xong khung BTCT"</formula1>
    </dataValidation>
    <dataValidation type="list" allowBlank="1" showInputMessage="1" showErrorMessage="1" errorTitle="Lỗi" error="Vui lòng chọn tháng từ 7 đến 12" sqref="R1" xr:uid="{A2B14E02-5A70-4069-861F-477A78EF22AC}">
      <formula1>"7,8,9,10,11,12"</formula1>
    </dataValidation>
  </dataValidations>
  <printOptions horizontalCentered="1"/>
  <pageMargins left="0.35433070866141736" right="0.15748031496062992" top="0.27559055118110237" bottom="0.23622047244094491" header="0" footer="0"/>
  <pageSetup paperSize="9" scale="7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72780-B9A1-4F91-BB73-00680BE02831}">
  <sheetPr>
    <tabColor rgb="FFFFFF00"/>
    <outlinePr summaryBelow="0" summaryRight="0"/>
    <pageSetUpPr fitToPage="1"/>
  </sheetPr>
  <dimension ref="A1:Z1019"/>
  <sheetViews>
    <sheetView workbookViewId="0">
      <pane ySplit="8" topLeftCell="A11" activePane="bottomLeft" state="frozen"/>
      <selection pane="bottomLeft" activeCell="B10" sqref="B10:K10"/>
    </sheetView>
  </sheetViews>
  <sheetFormatPr defaultColWidth="12.5703125" defaultRowHeight="15" customHeight="1"/>
  <cols>
    <col min="1" max="1" width="11.5703125" customWidth="1"/>
    <col min="2" max="2" width="29.42578125" customWidth="1"/>
    <col min="3" max="3" width="20" customWidth="1"/>
    <col min="4" max="5" width="16.7109375" customWidth="1"/>
    <col min="6" max="6" width="18.85546875" customWidth="1"/>
    <col min="7" max="11" width="15.7109375" customWidth="1"/>
    <col min="12" max="12" width="18.5703125" customWidth="1"/>
    <col min="13" max="13" width="20.140625" customWidth="1"/>
    <col min="14" max="14" width="19.85546875" customWidth="1"/>
    <col min="15" max="16" width="15.7109375" customWidth="1"/>
    <col min="17" max="17" width="19" customWidth="1"/>
    <col min="18" max="26" width="12.5703125" customWidth="1"/>
  </cols>
  <sheetData>
    <row r="1" spans="1:26" ht="15.75" customHeight="1">
      <c r="A1" s="787" t="s">
        <v>312</v>
      </c>
      <c r="B1" s="772"/>
      <c r="C1" s="773"/>
      <c r="D1" s="422"/>
      <c r="E1" s="422"/>
      <c r="F1" s="422"/>
      <c r="G1" s="422"/>
      <c r="H1" s="804" t="s">
        <v>1</v>
      </c>
      <c r="I1" s="772"/>
      <c r="J1" s="772"/>
      <c r="K1" s="773"/>
      <c r="L1" s="423"/>
      <c r="M1" s="4"/>
      <c r="N1" s="7"/>
      <c r="O1" s="7"/>
      <c r="P1" s="7"/>
      <c r="Q1" s="738" t="s">
        <v>329</v>
      </c>
      <c r="R1" s="737">
        <v>12</v>
      </c>
      <c r="S1" s="4"/>
      <c r="T1" s="306"/>
      <c r="U1" s="306"/>
      <c r="V1" s="306"/>
      <c r="W1" s="306"/>
      <c r="X1" s="306"/>
      <c r="Y1" s="306"/>
      <c r="Z1" s="306"/>
    </row>
    <row r="2" spans="1:26" ht="19.5" customHeight="1">
      <c r="A2" s="787" t="s">
        <v>2</v>
      </c>
      <c r="B2" s="772"/>
      <c r="C2" s="773"/>
      <c r="D2" s="422"/>
      <c r="E2" s="422"/>
      <c r="F2" s="422"/>
      <c r="G2" s="422"/>
      <c r="H2" s="805" t="s">
        <v>3</v>
      </c>
      <c r="I2" s="772"/>
      <c r="J2" s="772"/>
      <c r="K2" s="773"/>
      <c r="L2" s="424"/>
      <c r="M2" s="4"/>
      <c r="N2" s="4"/>
      <c r="O2" s="9"/>
      <c r="P2" s="9"/>
      <c r="Q2" s="738" t="s">
        <v>414</v>
      </c>
      <c r="R2" s="737">
        <v>2025</v>
      </c>
      <c r="S2" s="4"/>
      <c r="T2" s="306"/>
      <c r="U2" s="306"/>
      <c r="V2" s="306"/>
      <c r="W2" s="306"/>
      <c r="X2" s="306"/>
      <c r="Y2" s="306"/>
      <c r="Z2" s="306"/>
    </row>
    <row r="3" spans="1:26" ht="20.25">
      <c r="A3" s="806" t="str">
        <f>"BÁO CÁO SẢN LƯỢNG THÁNG "&amp;R1</f>
        <v>BÁO CÁO SẢN LƯỢNG THÁNG 12</v>
      </c>
      <c r="B3" s="772"/>
      <c r="C3" s="772"/>
      <c r="D3" s="772"/>
      <c r="E3" s="772"/>
      <c r="F3" s="772"/>
      <c r="G3" s="772"/>
      <c r="H3" s="772"/>
      <c r="I3" s="772"/>
      <c r="J3" s="772"/>
      <c r="K3" s="773"/>
      <c r="L3" s="425"/>
      <c r="M3" s="3"/>
      <c r="N3" s="4"/>
      <c r="O3" s="4"/>
      <c r="P3" s="4"/>
      <c r="Q3" s="4"/>
      <c r="R3" s="4"/>
      <c r="S3" s="4"/>
      <c r="T3" s="306"/>
      <c r="U3" s="306"/>
      <c r="V3" s="306"/>
      <c r="W3" s="306"/>
      <c r="X3" s="306"/>
      <c r="Y3" s="306"/>
      <c r="Z3" s="306"/>
    </row>
    <row r="4" spans="1:26" ht="20.25">
      <c r="A4" s="806" t="s">
        <v>5</v>
      </c>
      <c r="B4" s="772"/>
      <c r="C4" s="772"/>
      <c r="D4" s="772"/>
      <c r="E4" s="772"/>
      <c r="F4" s="772"/>
      <c r="G4" s="772"/>
      <c r="H4" s="772"/>
      <c r="I4" s="772"/>
      <c r="J4" s="772"/>
      <c r="K4" s="773"/>
      <c r="L4" s="425"/>
      <c r="M4" s="3"/>
      <c r="N4" s="4"/>
      <c r="O4" s="4"/>
      <c r="P4" s="4"/>
      <c r="Q4" s="4"/>
      <c r="R4" s="4"/>
      <c r="S4" s="4"/>
      <c r="T4" s="306"/>
      <c r="U4" s="306"/>
      <c r="V4" s="306"/>
      <c r="W4" s="306"/>
      <c r="X4" s="306"/>
      <c r="Y4" s="306"/>
      <c r="Z4" s="306"/>
    </row>
    <row r="5" spans="1:26" ht="15.75" customHeight="1">
      <c r="A5" s="860" t="str">
        <f>"THÁNG "&amp;R1&amp;" NĂM "&amp;R2</f>
        <v>THÁNG 12 NĂM 2025</v>
      </c>
      <c r="B5" s="772"/>
      <c r="C5" s="772"/>
      <c r="D5" s="772"/>
      <c r="E5" s="772"/>
      <c r="F5" s="772"/>
      <c r="G5" s="772"/>
      <c r="H5" s="772"/>
      <c r="I5" s="772"/>
      <c r="J5" s="772"/>
      <c r="K5" s="773"/>
      <c r="L5" s="422"/>
      <c r="M5" s="3"/>
      <c r="N5" s="4"/>
      <c r="O5" s="4"/>
      <c r="P5" s="4"/>
      <c r="Q5" s="4"/>
      <c r="R5" s="4"/>
      <c r="S5" s="4"/>
      <c r="T5" s="306"/>
      <c r="U5" s="306"/>
      <c r="V5" s="306"/>
      <c r="W5" s="306"/>
      <c r="X5" s="306"/>
      <c r="Y5" s="306"/>
      <c r="Z5" s="306"/>
    </row>
    <row r="6" spans="1:26" ht="16.5" customHeight="1" thickBot="1">
      <c r="A6" s="798" t="s">
        <v>7</v>
      </c>
      <c r="B6" s="773"/>
      <c r="C6" s="426"/>
      <c r="D6" s="426"/>
      <c r="E6" s="426"/>
      <c r="F6" s="426"/>
      <c r="G6" s="426"/>
      <c r="H6" s="426"/>
      <c r="I6" s="426"/>
      <c r="J6" s="426"/>
      <c r="K6" s="426"/>
      <c r="L6" s="426"/>
      <c r="M6" s="3"/>
      <c r="N6" s="4"/>
      <c r="O6" s="4"/>
      <c r="P6" s="4"/>
      <c r="Q6" s="4"/>
      <c r="R6" s="4"/>
      <c r="S6" s="4"/>
      <c r="T6" s="306"/>
      <c r="U6" s="306"/>
      <c r="V6" s="306"/>
      <c r="W6" s="306"/>
      <c r="X6" s="306"/>
      <c r="Y6" s="306"/>
      <c r="Z6" s="306"/>
    </row>
    <row r="7" spans="1:26" ht="34.5" customHeight="1">
      <c r="A7" s="799" t="s">
        <v>8</v>
      </c>
      <c r="B7" s="800" t="s">
        <v>9</v>
      </c>
      <c r="C7" s="801" t="s">
        <v>10</v>
      </c>
      <c r="D7" s="801" t="s">
        <v>11</v>
      </c>
      <c r="E7" s="802" t="s">
        <v>12</v>
      </c>
      <c r="F7" s="803"/>
      <c r="G7" s="801" t="s">
        <v>13</v>
      </c>
      <c r="H7" s="800" t="s">
        <v>14</v>
      </c>
      <c r="I7" s="801" t="s">
        <v>15</v>
      </c>
      <c r="J7" s="793" t="s">
        <v>16</v>
      </c>
      <c r="K7" s="794"/>
      <c r="L7" s="795" t="s">
        <v>17</v>
      </c>
      <c r="M7" s="3"/>
      <c r="N7" s="4"/>
      <c r="O7" s="4"/>
      <c r="P7" s="4"/>
      <c r="Q7" s="4"/>
      <c r="R7" s="4"/>
      <c r="S7" s="4"/>
      <c r="T7" s="306"/>
      <c r="U7" s="306"/>
      <c r="V7" s="306"/>
      <c r="W7" s="306"/>
      <c r="X7" s="306"/>
      <c r="Y7" s="306"/>
      <c r="Z7" s="306"/>
    </row>
    <row r="8" spans="1:26" ht="37.5" customHeight="1">
      <c r="A8" s="777"/>
      <c r="B8" s="764"/>
      <c r="C8" s="764"/>
      <c r="D8" s="764"/>
      <c r="E8" s="427" t="s">
        <v>18</v>
      </c>
      <c r="F8" s="427" t="s">
        <v>19</v>
      </c>
      <c r="G8" s="764"/>
      <c r="H8" s="764"/>
      <c r="I8" s="764"/>
      <c r="J8" s="679" t="s">
        <v>20</v>
      </c>
      <c r="K8" s="429" t="s">
        <v>21</v>
      </c>
      <c r="L8" s="756"/>
      <c r="M8" s="3"/>
      <c r="N8" s="4"/>
      <c r="O8" s="4"/>
      <c r="P8" s="4"/>
      <c r="Q8" s="4"/>
      <c r="R8" s="4"/>
      <c r="S8" s="4"/>
      <c r="T8" s="306"/>
      <c r="U8" s="306"/>
      <c r="V8" s="306"/>
      <c r="W8" s="306"/>
      <c r="X8" s="306"/>
      <c r="Y8" s="306"/>
      <c r="Z8" s="306"/>
    </row>
    <row r="9" spans="1:26" ht="22.5" customHeight="1">
      <c r="A9" s="430"/>
      <c r="B9" s="431">
        <v>1</v>
      </c>
      <c r="C9" s="431">
        <v>2</v>
      </c>
      <c r="D9" s="431">
        <v>3</v>
      </c>
      <c r="E9" s="431">
        <v>4</v>
      </c>
      <c r="F9" s="431">
        <v>5</v>
      </c>
      <c r="G9" s="432">
        <v>6</v>
      </c>
      <c r="H9" s="432" t="s">
        <v>22</v>
      </c>
      <c r="I9" s="433" t="s">
        <v>23</v>
      </c>
      <c r="J9" s="431">
        <v>9</v>
      </c>
      <c r="K9" s="434">
        <v>10</v>
      </c>
      <c r="L9" s="435"/>
      <c r="M9" s="3"/>
      <c r="N9" s="4"/>
      <c r="O9" s="4"/>
      <c r="P9" s="4"/>
      <c r="Q9" s="4"/>
      <c r="R9" s="4"/>
      <c r="S9" s="4"/>
      <c r="T9" s="306"/>
      <c r="U9" s="306"/>
      <c r="V9" s="306"/>
      <c r="W9" s="306"/>
      <c r="X9" s="306"/>
      <c r="Y9" s="306"/>
      <c r="Z9" s="306"/>
    </row>
    <row r="10" spans="1:26" ht="22.5" customHeight="1">
      <c r="A10" s="321" t="s">
        <v>24</v>
      </c>
      <c r="B10" s="757" t="s">
        <v>25</v>
      </c>
      <c r="C10" s="758"/>
      <c r="D10" s="758"/>
      <c r="E10" s="758"/>
      <c r="F10" s="758"/>
      <c r="G10" s="758"/>
      <c r="H10" s="758"/>
      <c r="I10" s="758"/>
      <c r="J10" s="758"/>
      <c r="K10" s="759"/>
      <c r="L10" s="324"/>
      <c r="M10" s="3"/>
      <c r="N10" s="4"/>
      <c r="O10" s="4" t="s">
        <v>26</v>
      </c>
      <c r="P10" s="4"/>
      <c r="Q10" s="4"/>
      <c r="R10" s="4"/>
      <c r="S10" s="4"/>
      <c r="T10" s="4"/>
      <c r="U10" s="4"/>
      <c r="V10" s="306"/>
      <c r="W10" s="306"/>
      <c r="X10" s="306"/>
      <c r="Y10" s="306"/>
      <c r="Z10" s="306"/>
    </row>
    <row r="11" spans="1:26" ht="22.5" customHeight="1">
      <c r="A11" s="321" t="s">
        <v>27</v>
      </c>
      <c r="B11" s="325"/>
      <c r="C11" s="328"/>
      <c r="D11" s="328"/>
      <c r="E11" s="328"/>
      <c r="F11" s="328"/>
      <c r="G11" s="328"/>
      <c r="H11" s="328"/>
      <c r="I11" s="356"/>
      <c r="J11" s="328"/>
      <c r="K11" s="436"/>
      <c r="L11" s="333"/>
      <c r="M11" s="3"/>
      <c r="N11" s="4"/>
      <c r="O11" s="4"/>
      <c r="P11" s="4"/>
      <c r="Q11" s="4"/>
      <c r="R11" s="4"/>
      <c r="S11" s="4"/>
      <c r="T11" s="4"/>
      <c r="U11" s="4"/>
      <c r="V11" s="306"/>
      <c r="W11" s="306"/>
      <c r="X11" s="306"/>
      <c r="Y11" s="306"/>
      <c r="Z11" s="306"/>
    </row>
    <row r="12" spans="1:26" ht="22.5" customHeight="1">
      <c r="A12" s="526">
        <v>1</v>
      </c>
      <c r="B12" s="527" t="s">
        <v>28</v>
      </c>
      <c r="C12" s="539" cm="1">
        <f t="array" ref="C12">IFERROR(INDEX(Data_SL!G$2:G$368,MATCH($R$2&amp;$R$1&amp;$B12,Data_SL!$B$2:$B$368&amp;Data_SL!$A$2:$A$368&amp;Data_SL!$F$2:$F$368,0)),"")</f>
        <v>1140788000</v>
      </c>
      <c r="D12" s="539" cm="1">
        <f t="array" ref="D12">IFERROR(INDEX(Data_SL!H$2:H$368,MATCH($R$2&amp;$R$1&amp;$B12,Data_SL!$B$2:$B$368&amp;Data_SL!$A$2:$A$368&amp;Data_SL!$F$2:$F$368,0)),"")</f>
        <v>0</v>
      </c>
      <c r="E12" s="539" cm="1">
        <f t="array" ref="E12">IFERROR(INDEX(Data_SL!I$2:I$368,MATCH($R$2&amp;$R$1&amp;$B12,Data_SL!$B$2:$B$368&amp;Data_SL!$A$2:$A$368&amp;Data_SL!$F$2:$F$368,0)),"")</f>
        <v>173974500</v>
      </c>
      <c r="F12" s="539" cm="1">
        <f t="array" ref="F12">IFERROR(INDEX(Data_SL!J$2:J$368,MATCH($R$2&amp;$R$1&amp;$B12,Data_SL!$B$2:$B$368&amp;Data_SL!$A$2:$A$368&amp;Data_SL!$F$2:$F$368,0)),"")</f>
        <v>1027692225</v>
      </c>
      <c r="G12" s="641" cm="1">
        <f t="array" ref="G12">IFERROR(INDEX(Data_SL!K$2:K$368,MATCH($R$2&amp;$R$1&amp;$B12,Data_SL!$B$2:$B$368&amp;Data_SL!$A$2:$A$368&amp;Data_SL!$F$2:$F$368,0)),"")</f>
        <v>0</v>
      </c>
      <c r="H12" s="539" cm="1">
        <f t="array" ref="H12">IFERROR(INDEX(Data_SL!L$2:L$368,MATCH($R$2&amp;$R$1&amp;$B12,Data_SL!$B$2:$B$368&amp;Data_SL!$A$2:$A$368&amp;Data_SL!$F$2:$F$368,0)),"")</f>
        <v>1027692225</v>
      </c>
      <c r="I12" s="538" cm="1">
        <f t="array" ref="I12">IFERROR(INDEX(Data_SL!M$2:M$368,MATCH($R$2&amp;$R$1&amp;$B12,Data_SL!$B$2:$B$368&amp;Data_SL!$A$2:$A$368&amp;Data_SL!$F$2:$F$368,0)),"")</f>
        <v>113095775</v>
      </c>
      <c r="J12" s="531" cm="1">
        <f t="array" ref="J12">IFERROR(INDEX(Data_SL!N$2:N$368,MATCH($R$2&amp;$R$1&amp;$B12,Data_SL!$B$2:$B$368&amp;Data_SL!$A$2:$A$368&amp;Data_SL!$F$2:$F$368,0)),"")</f>
        <v>0</v>
      </c>
      <c r="K12" s="532" cm="1">
        <f t="array" ref="K12">IFERROR(INDEX(Data_SL!O$2:O$368,MATCH($R$2&amp;$R$1&amp;$B12,Data_SL!$B$2:$B$368&amp;Data_SL!$A$2:$A$368&amp;Data_SL!$F$2:$F$368,0)),"")</f>
        <v>0.90086170699551504</v>
      </c>
      <c r="L12" s="642" cm="1">
        <f t="array" ref="L12">IFERROR(INDEX(Data_SL!P$2:P$368,MATCH($R$2&amp;$R$1&amp;$B12,Data_SL!$B$2:$B$368&amp;Data_SL!$A$2:$A$368&amp;Data_SL!$F$2:$F$368,0)),"")</f>
        <v>0</v>
      </c>
      <c r="M12" s="533"/>
      <c r="N12" s="534"/>
      <c r="O12" s="534"/>
      <c r="P12" s="534"/>
      <c r="Q12" s="534"/>
      <c r="R12" s="534"/>
      <c r="S12" s="534"/>
      <c r="T12" s="534"/>
      <c r="U12" s="534"/>
      <c r="V12" s="477"/>
      <c r="W12" s="477"/>
      <c r="X12" s="477"/>
      <c r="Y12" s="477"/>
      <c r="Z12" s="477"/>
    </row>
    <row r="13" spans="1:26" ht="22.5" customHeight="1">
      <c r="A13" s="555">
        <v>2</v>
      </c>
      <c r="B13" s="556" t="s">
        <v>29</v>
      </c>
      <c r="C13" s="506" cm="1">
        <f t="array" ref="C13">IFERROR(INDEX(Data_SL!G$2:G$368,MATCH($R$2&amp;$R$1&amp;$B13,Data_SL!$B$2:$B$368&amp;Data_SL!$A$2:$A$368&amp;Data_SL!$F$2:$F$368,0)),"")</f>
        <v>1118543000</v>
      </c>
      <c r="D13" s="506" cm="1">
        <f t="array" ref="D13">IFERROR(INDEX(Data_SL!H$2:H$368,MATCH($R$2&amp;$R$1&amp;$B13,Data_SL!$B$2:$B$368&amp;Data_SL!$A$2:$A$368&amp;Data_SL!$F$2:$F$368,0)),"")</f>
        <v>0</v>
      </c>
      <c r="E13" s="506" cm="1">
        <f t="array" ref="E13">IFERROR(INDEX(Data_SL!I$2:I$368,MATCH($R$2&amp;$R$1&amp;$B13,Data_SL!$B$2:$B$368&amp;Data_SL!$A$2:$A$368&amp;Data_SL!$F$2:$F$368,0)),"")</f>
        <v>0</v>
      </c>
      <c r="F13" s="506" cm="1">
        <f t="array" ref="F13">IFERROR(INDEX(Data_SL!J$2:J$368,MATCH($R$2&amp;$R$1&amp;$B13,Data_SL!$B$2:$B$368&amp;Data_SL!$A$2:$A$368&amp;Data_SL!$F$2:$F$368,0)),"")</f>
        <v>1118543000</v>
      </c>
      <c r="G13" s="537" cm="1">
        <f t="array" ref="G13">IFERROR(INDEX(Data_SL!K$2:K$368,MATCH($R$2&amp;$R$1&amp;$B13,Data_SL!$B$2:$B$368&amp;Data_SL!$A$2:$A$368&amp;Data_SL!$F$2:$F$368,0)),"")</f>
        <v>138256481.48148099</v>
      </c>
      <c r="H13" s="506" cm="1">
        <f t="array" ref="H13">IFERROR(INDEX(Data_SL!L$2:L$368,MATCH($R$2&amp;$R$1&amp;$B13,Data_SL!$B$2:$B$368&amp;Data_SL!$A$2:$A$368&amp;Data_SL!$F$2:$F$368,0)),"")</f>
        <v>1256799481.4814799</v>
      </c>
      <c r="I13" s="538" cm="1">
        <f t="array" ref="I13">IFERROR(INDEX(Data_SL!M$2:M$368,MATCH($R$2&amp;$R$1&amp;$B13,Data_SL!$B$2:$B$368&amp;Data_SL!$A$2:$A$368&amp;Data_SL!$F$2:$F$368,0)),"")</f>
        <v>0</v>
      </c>
      <c r="J13" s="531" cm="1">
        <f t="array" ref="J13">IFERROR(INDEX(Data_SL!N$2:N$368,MATCH($R$2&amp;$R$1&amp;$B13,Data_SL!$B$2:$B$368&amp;Data_SL!$A$2:$A$368&amp;Data_SL!$F$2:$F$368,0)),"")</f>
        <v>0</v>
      </c>
      <c r="K13" s="532" cm="1">
        <f t="array" ref="K13">IFERROR(INDEX(Data_SL!O$2:O$368,MATCH($R$2&amp;$R$1&amp;$B13,Data_SL!$B$2:$B$368&amp;Data_SL!$A$2:$A$368&amp;Data_SL!$F$2:$F$368,0)),"")</f>
        <v>1</v>
      </c>
      <c r="L13" s="613" t="str" cm="1">
        <f t="array" ref="L13">IFERROR(INDEX(Data_SL!P$2:P$368,MATCH($R$2&amp;$R$1&amp;$B13,Data_SL!$B$2:$B$368&amp;Data_SL!$A$2:$A$368&amp;Data_SL!$F$2:$F$368,0)),"")</f>
        <v>Đã quyết toán</v>
      </c>
      <c r="M13" s="533">
        <f t="shared" ref="M13:M14" si="0">C13</f>
        <v>1118543000</v>
      </c>
      <c r="N13" s="534"/>
      <c r="O13" s="534"/>
      <c r="P13" s="534"/>
      <c r="Q13" s="534"/>
      <c r="R13" s="534"/>
      <c r="S13" s="534"/>
      <c r="T13" s="534"/>
      <c r="U13" s="534"/>
      <c r="V13" s="477"/>
      <c r="W13" s="477"/>
      <c r="X13" s="477"/>
      <c r="Y13" s="477"/>
      <c r="Z13" s="477"/>
    </row>
    <row r="14" spans="1:26" ht="22.5" customHeight="1">
      <c r="A14" s="555">
        <v>3</v>
      </c>
      <c r="B14" s="556" t="s">
        <v>31</v>
      </c>
      <c r="C14" s="506" cm="1">
        <f t="array" ref="C14">IFERROR(INDEX(Data_SL!G$2:G$368,MATCH($R$2&amp;$R$1&amp;$B14,Data_SL!$B$2:$B$368&amp;Data_SL!$A$2:$A$368&amp;Data_SL!$F$2:$F$368,0)),"")</f>
        <v>1161338000</v>
      </c>
      <c r="D14" s="506" cm="1">
        <f t="array" ref="D14">IFERROR(INDEX(Data_SL!H$2:H$368,MATCH($R$2&amp;$R$1&amp;$B14,Data_SL!$B$2:$B$368&amp;Data_SL!$A$2:$A$368&amp;Data_SL!$F$2:$F$368,0)),"")</f>
        <v>0</v>
      </c>
      <c r="E14" s="506" cm="1">
        <f t="array" ref="E14">IFERROR(INDEX(Data_SL!I$2:I$368,MATCH($R$2&amp;$R$1&amp;$B14,Data_SL!$B$2:$B$368&amp;Data_SL!$A$2:$A$368&amp;Data_SL!$F$2:$F$368,0)),"")</f>
        <v>0</v>
      </c>
      <c r="F14" s="506" cm="1">
        <f t="array" ref="F14">IFERROR(INDEX(Data_SL!J$2:J$368,MATCH($R$2&amp;$R$1&amp;$B14,Data_SL!$B$2:$B$368&amp;Data_SL!$A$2:$A$368&amp;Data_SL!$F$2:$F$368,0)),"")</f>
        <v>1161338000</v>
      </c>
      <c r="G14" s="537" cm="1">
        <f t="array" ref="G14">IFERROR(INDEX(Data_SL!K$2:K$368,MATCH($R$2&amp;$R$1&amp;$B14,Data_SL!$B$2:$B$368&amp;Data_SL!$A$2:$A$368&amp;Data_SL!$F$2:$F$368,0)),"")</f>
        <v>28072222.222222202</v>
      </c>
      <c r="H14" s="506" cm="1">
        <f t="array" ref="H14">IFERROR(INDEX(Data_SL!L$2:L$368,MATCH($R$2&amp;$R$1&amp;$B14,Data_SL!$B$2:$B$368&amp;Data_SL!$A$2:$A$368&amp;Data_SL!$F$2:$F$368,0)),"")</f>
        <v>1189410222.2222199</v>
      </c>
      <c r="I14" s="539" cm="1">
        <f t="array" ref="I14">IFERROR(INDEX(Data_SL!M$2:M$368,MATCH($R$2&amp;$R$1&amp;$B14,Data_SL!$B$2:$B$368&amp;Data_SL!$A$2:$A$368&amp;Data_SL!$F$2:$F$368,0)),"")</f>
        <v>0</v>
      </c>
      <c r="J14" s="531" cm="1">
        <f t="array" ref="J14">IFERROR(INDEX(Data_SL!N$2:N$368,MATCH($R$2&amp;$R$1&amp;$B14,Data_SL!$B$2:$B$368&amp;Data_SL!$A$2:$A$368&amp;Data_SL!$F$2:$F$368,0)),"")</f>
        <v>0</v>
      </c>
      <c r="K14" s="532" cm="1">
        <f t="array" ref="K14">IFERROR(INDEX(Data_SL!O$2:O$368,MATCH($R$2&amp;$R$1&amp;$B14,Data_SL!$B$2:$B$368&amp;Data_SL!$A$2:$A$368&amp;Data_SL!$F$2:$F$368,0)),"")</f>
        <v>1</v>
      </c>
      <c r="L14" s="613" t="str" cm="1">
        <f t="array" ref="L14">IFERROR(INDEX(Data_SL!P$2:P$368,MATCH($R$2&amp;$R$1&amp;$B14,Data_SL!$B$2:$B$368&amp;Data_SL!$A$2:$A$368&amp;Data_SL!$F$2:$F$368,0)),"")</f>
        <v>Đã quyết toán</v>
      </c>
      <c r="M14" s="533">
        <f t="shared" si="0"/>
        <v>1161338000</v>
      </c>
      <c r="N14" s="534"/>
      <c r="O14" s="534"/>
      <c r="P14" s="534"/>
      <c r="Q14" s="534"/>
      <c r="R14" s="534"/>
      <c r="S14" s="534"/>
      <c r="T14" s="534"/>
      <c r="U14" s="534"/>
      <c r="V14" s="477"/>
      <c r="W14" s="477"/>
      <c r="X14" s="477"/>
      <c r="Y14" s="477"/>
      <c r="Z14" s="477"/>
    </row>
    <row r="15" spans="1:26" ht="22.5" customHeight="1">
      <c r="A15" s="555">
        <v>4</v>
      </c>
      <c r="B15" s="556" t="s">
        <v>222</v>
      </c>
      <c r="C15" s="506" cm="1">
        <f t="array" ref="C15">IFERROR(INDEX(Data_SL!G$2:G$368,MATCH($R$2&amp;$R$1&amp;$B15,Data_SL!$B$2:$B$368&amp;Data_SL!$A$2:$A$368&amp;Data_SL!$F$2:$F$368,0)),"")</f>
        <v>1129099000</v>
      </c>
      <c r="D15" s="506" cm="1">
        <f t="array" ref="D15">IFERROR(INDEX(Data_SL!H$2:H$368,MATCH($R$2&amp;$R$1&amp;$B15,Data_SL!$B$2:$B$368&amp;Data_SL!$A$2:$A$368&amp;Data_SL!$F$2:$F$368,0)),"")</f>
        <v>0</v>
      </c>
      <c r="E15" s="506" cm="1">
        <f t="array" ref="E15">IFERROR(INDEX(Data_SL!I$2:I$368,MATCH($R$2&amp;$R$1&amp;$B15,Data_SL!$B$2:$B$368&amp;Data_SL!$A$2:$A$368&amp;Data_SL!$F$2:$F$368,0)),"")</f>
        <v>186300000</v>
      </c>
      <c r="F15" s="662" cm="1">
        <f t="array" ref="F15">IFERROR(INDEX(Data_SL!J$2:J$368,MATCH($R$2&amp;$R$1&amp;$B15,Data_SL!$B$2:$B$368&amp;Data_SL!$A$2:$A$368&amp;Data_SL!$F$2:$F$368,0)),"")</f>
        <v>675697680</v>
      </c>
      <c r="G15" s="537" cm="1">
        <f t="array" ref="G15">IFERROR(INDEX(Data_SL!K$2:K$368,MATCH($R$2&amp;$R$1&amp;$B15,Data_SL!$B$2:$B$368&amp;Data_SL!$A$2:$A$368&amp;Data_SL!$F$2:$F$368,0)),"")</f>
        <v>0</v>
      </c>
      <c r="H15" s="506" cm="1">
        <f t="array" ref="H15">IFERROR(INDEX(Data_SL!L$2:L$368,MATCH($R$2&amp;$R$1&amp;$B15,Data_SL!$B$2:$B$368&amp;Data_SL!$A$2:$A$368&amp;Data_SL!$F$2:$F$368,0)),"")</f>
        <v>675697680</v>
      </c>
      <c r="I15" s="539" cm="1">
        <f t="array" ref="I15">IFERROR(INDEX(Data_SL!M$2:M$368,MATCH($R$2&amp;$R$1&amp;$B15,Data_SL!$B$2:$B$368&amp;Data_SL!$A$2:$A$368&amp;Data_SL!$F$2:$F$368,0)),"")</f>
        <v>453401320</v>
      </c>
      <c r="J15" s="531" cm="1">
        <f t="array" ref="J15">IFERROR(INDEX(Data_SL!N$2:N$368,MATCH($R$2&amp;$R$1&amp;$B15,Data_SL!$B$2:$B$368&amp;Data_SL!$A$2:$A$368&amp;Data_SL!$F$2:$F$368,0)),"")</f>
        <v>0</v>
      </c>
      <c r="K15" s="532" cm="1">
        <f t="array" ref="K15">IFERROR(INDEX(Data_SL!O$2:O$368,MATCH($R$2&amp;$R$1&amp;$B15,Data_SL!$B$2:$B$368&amp;Data_SL!$A$2:$A$368&amp;Data_SL!$F$2:$F$368,0)),"")</f>
        <v>0.59843971166390197</v>
      </c>
      <c r="L15" s="613" cm="1">
        <f t="array" ref="L15">IFERROR(INDEX(Data_SL!P$2:P$368,MATCH($R$2&amp;$R$1&amp;$B15,Data_SL!$B$2:$B$368&amp;Data_SL!$A$2:$A$368&amp;Data_SL!$F$2:$F$368,0)),"")</f>
        <v>0</v>
      </c>
      <c r="M15" s="542"/>
      <c r="N15" s="543"/>
      <c r="O15" s="543"/>
      <c r="P15" s="543"/>
      <c r="Q15" s="543"/>
      <c r="R15" s="534"/>
      <c r="S15" s="534"/>
      <c r="T15" s="534"/>
      <c r="U15" s="534"/>
      <c r="V15" s="477"/>
      <c r="W15" s="477"/>
      <c r="X15" s="477"/>
      <c r="Y15" s="477"/>
      <c r="Z15" s="477"/>
    </row>
    <row r="16" spans="1:26" ht="22.5" customHeight="1">
      <c r="A16" s="555">
        <v>5</v>
      </c>
      <c r="B16" s="556" t="s">
        <v>32</v>
      </c>
      <c r="C16" s="506" cm="1">
        <f t="array" ref="C16">IFERROR(INDEX(Data_SL!G$2:G$368,MATCH($R$2&amp;$R$1&amp;$B16,Data_SL!$B$2:$B$368&amp;Data_SL!$A$2:$A$368&amp;Data_SL!$F$2:$F$368,0)),"")</f>
        <v>1129099000</v>
      </c>
      <c r="D16" s="506" cm="1">
        <f t="array" ref="D16">IFERROR(INDEX(Data_SL!H$2:H$368,MATCH($R$2&amp;$R$1&amp;$B16,Data_SL!$B$2:$B$368&amp;Data_SL!$A$2:$A$368&amp;Data_SL!$F$2:$F$368,0)),"")</f>
        <v>0</v>
      </c>
      <c r="E16" s="506" cm="1">
        <f t="array" ref="E16">IFERROR(INDEX(Data_SL!I$2:I$368,MATCH($R$2&amp;$R$1&amp;$B16,Data_SL!$B$2:$B$368&amp;Data_SL!$A$2:$A$368&amp;Data_SL!$F$2:$F$368,0)),"")</f>
        <v>0</v>
      </c>
      <c r="F16" s="544" cm="1">
        <f t="array" ref="F16">IFERROR(INDEX(Data_SL!J$2:J$368,MATCH($R$2&amp;$R$1&amp;$B16,Data_SL!$B$2:$B$368&amp;Data_SL!$A$2:$A$368&amp;Data_SL!$F$2:$F$368,0)),"")</f>
        <v>649826280</v>
      </c>
      <c r="G16" s="643" cm="1">
        <f t="array" ref="G16">IFERROR(INDEX(Data_SL!K$2:K$368,MATCH($R$2&amp;$R$1&amp;$B16,Data_SL!$B$2:$B$368&amp;Data_SL!$A$2:$A$368&amp;Data_SL!$F$2:$F$368,0)),"")</f>
        <v>0</v>
      </c>
      <c r="H16" s="506" cm="1">
        <f t="array" ref="H16">IFERROR(INDEX(Data_SL!L$2:L$368,MATCH($R$2&amp;$R$1&amp;$B16,Data_SL!$B$2:$B$368&amp;Data_SL!$A$2:$A$368&amp;Data_SL!$F$2:$F$368,0)),"")</f>
        <v>649826280</v>
      </c>
      <c r="I16" s="506" cm="1">
        <f t="array" ref="I16">IFERROR(INDEX(Data_SL!M$2:M$368,MATCH($R$2&amp;$R$1&amp;$B16,Data_SL!$B$2:$B$368&amp;Data_SL!$A$2:$A$368&amp;Data_SL!$F$2:$F$368,0)),"")</f>
        <v>479272720</v>
      </c>
      <c r="J16" s="531" cm="1">
        <f t="array" ref="J16">IFERROR(INDEX(Data_SL!N$2:N$368,MATCH($R$2&amp;$R$1&amp;$B16,Data_SL!$B$2:$B$368&amp;Data_SL!$A$2:$A$368&amp;Data_SL!$F$2:$F$368,0)),"")</f>
        <v>0</v>
      </c>
      <c r="K16" s="532" cm="1">
        <f t="array" ref="K16">IFERROR(INDEX(Data_SL!O$2:O$368,MATCH($R$2&amp;$R$1&amp;$B16,Data_SL!$B$2:$B$368&amp;Data_SL!$A$2:$A$368&amp;Data_SL!$F$2:$F$368,0)),"")</f>
        <v>0.57552639759666802</v>
      </c>
      <c r="L16" s="618" t="str" cm="1">
        <f t="array" ref="L16">IFERROR(INDEX(Data_SL!P$2:P$368,MATCH($R$2&amp;$R$1&amp;$B16,Data_SL!$B$2:$B$368&amp;Data_SL!$A$2:$A$368&amp;Data_SL!$F$2:$F$368,0)),"")</f>
        <v>Tạm dừng 
thi công</v>
      </c>
      <c r="M16" s="546">
        <f>ROUND(13.806*4,3)</f>
        <v>55.223999999999997</v>
      </c>
      <c r="N16" s="547">
        <v>4500000</v>
      </c>
      <c r="O16" s="547">
        <f>ROUND(M16*N16,3)</f>
        <v>248508000</v>
      </c>
      <c r="P16" s="547">
        <f>O16*0.55</f>
        <v>136679400</v>
      </c>
      <c r="Q16" s="547">
        <f>O16*0.45</f>
        <v>111828600</v>
      </c>
      <c r="R16" s="534"/>
      <c r="S16" s="534"/>
      <c r="T16" s="534"/>
      <c r="U16" s="534"/>
      <c r="V16" s="477"/>
      <c r="W16" s="477"/>
      <c r="X16" s="477"/>
      <c r="Y16" s="477"/>
      <c r="Z16" s="477"/>
    </row>
    <row r="17" spans="1:26" ht="22.5" customHeight="1">
      <c r="A17" s="548" t="s">
        <v>34</v>
      </c>
      <c r="B17" s="549"/>
      <c r="C17" s="550"/>
      <c r="D17" s="506"/>
      <c r="E17" s="550"/>
      <c r="F17" s="551"/>
      <c r="G17" s="552"/>
      <c r="H17" s="506"/>
      <c r="I17" s="506">
        <f>G17+H17</f>
        <v>0</v>
      </c>
      <c r="J17" s="531"/>
      <c r="K17" s="532"/>
      <c r="L17" s="553"/>
      <c r="M17" s="554">
        <v>0</v>
      </c>
      <c r="N17" s="534"/>
      <c r="O17" s="534"/>
      <c r="P17" s="534"/>
      <c r="Q17" s="534"/>
      <c r="R17" s="534"/>
      <c r="S17" s="534"/>
      <c r="T17" s="534"/>
      <c r="U17" s="534"/>
      <c r="V17" s="477"/>
      <c r="W17" s="477"/>
      <c r="X17" s="477"/>
      <c r="Y17" s="477"/>
      <c r="Z17" s="477"/>
    </row>
    <row r="18" spans="1:26" ht="22.5" customHeight="1">
      <c r="A18" s="555">
        <v>1</v>
      </c>
      <c r="B18" s="556" t="s">
        <v>35</v>
      </c>
      <c r="C18" s="544" cm="1">
        <f t="array" ref="C18">IFERROR(INDEX(Data_SL!G$2:G$368,MATCH($R$2&amp;$R$1&amp;$B18,Data_SL!$B$2:$B$368&amp;Data_SL!$A$2:$A$368&amp;Data_SL!$F$2:$F$368,0)),"")</f>
        <v>1295727000</v>
      </c>
      <c r="D18" s="506" cm="1">
        <f t="array" ref="D18">IFERROR(INDEX(Data_SL!H$2:H$368,MATCH($R$2&amp;$R$1&amp;$B18,Data_SL!$B$2:$B$368&amp;Data_SL!$A$2:$A$368&amp;Data_SL!$F$2:$F$368,0)),"")</f>
        <v>0</v>
      </c>
      <c r="E18" s="506" cm="1">
        <f t="array" ref="E18">IFERROR(INDEX(Data_SL!I$2:I$368,MATCH($R$2&amp;$R$1&amp;$B18,Data_SL!$B$2:$B$368&amp;Data_SL!$A$2:$A$368&amp;Data_SL!$F$2:$F$368,0)),"")</f>
        <v>0</v>
      </c>
      <c r="F18" s="544" cm="1">
        <f t="array" ref="F18">IFERROR(INDEX(Data_SL!J$2:J$368,MATCH($R$2&amp;$R$1&amp;$B18,Data_SL!$B$2:$B$368&amp;Data_SL!$A$2:$A$368&amp;Data_SL!$F$2:$F$368,0)),"")</f>
        <v>1295727000</v>
      </c>
      <c r="G18" s="643" cm="1">
        <f t="array" ref="G18">IFERROR(INDEX(Data_SL!K$2:K$368,MATCH($R$2&amp;$R$1&amp;$B18,Data_SL!$B$2:$B$368&amp;Data_SL!$A$2:$A$368&amp;Data_SL!$F$2:$F$368,0)),"")</f>
        <v>205662963</v>
      </c>
      <c r="H18" s="506" cm="1">
        <f t="array" ref="H18">IFERROR(INDEX(Data_SL!L$2:L$368,MATCH($R$2&amp;$R$1&amp;$B18,Data_SL!$B$2:$B$368&amp;Data_SL!$A$2:$A$368&amp;Data_SL!$F$2:$F$368,0)),"")</f>
        <v>1501389963</v>
      </c>
      <c r="I18" s="506" cm="1">
        <f t="array" ref="I18">IFERROR(INDEX(Data_SL!M$2:M$368,MATCH($R$2&amp;$R$1&amp;$B18,Data_SL!$B$2:$B$368&amp;Data_SL!$A$2:$A$368&amp;Data_SL!$F$2:$F$368,0)),"")</f>
        <v>0</v>
      </c>
      <c r="J18" s="531" cm="1">
        <f t="array" ref="J18">IFERROR(INDEX(Data_SL!N$2:N$368,MATCH($R$2&amp;$R$1&amp;$B18,Data_SL!$B$2:$B$368&amp;Data_SL!$A$2:$A$368&amp;Data_SL!$F$2:$F$368,0)),"")</f>
        <v>0</v>
      </c>
      <c r="K18" s="532" cm="1">
        <f t="array" ref="K18">IFERROR(INDEX(Data_SL!O$2:O$368,MATCH($R$2&amp;$R$1&amp;$B18,Data_SL!$B$2:$B$368&amp;Data_SL!$A$2:$A$368&amp;Data_SL!$F$2:$F$368,0)),"")</f>
        <v>1</v>
      </c>
      <c r="L18" s="613" t="str" cm="1">
        <f t="array" ref="L18">IFERROR(INDEX(Data_SL!P$2:P$368,MATCH($R$2&amp;$R$1&amp;$B18,Data_SL!$B$2:$B$368&amp;Data_SL!$A$2:$A$368&amp;Data_SL!$F$2:$F$368,0)),"")</f>
        <v>Đã quyết toán</v>
      </c>
      <c r="M18" s="554">
        <v>1209628000</v>
      </c>
      <c r="N18" s="534"/>
      <c r="O18" s="534"/>
      <c r="P18" s="534"/>
      <c r="Q18" s="534"/>
      <c r="R18" s="534"/>
      <c r="S18" s="534"/>
      <c r="T18" s="534"/>
      <c r="U18" s="534"/>
      <c r="V18" s="477"/>
      <c r="W18" s="477"/>
      <c r="X18" s="477"/>
      <c r="Y18" s="477"/>
      <c r="Z18" s="477"/>
    </row>
    <row r="19" spans="1:26" ht="22.5" customHeight="1">
      <c r="A19" s="555">
        <f t="shared" ref="A19:A31" si="1">A18+1</f>
        <v>2</v>
      </c>
      <c r="B19" s="556" t="s">
        <v>36</v>
      </c>
      <c r="C19" s="506" cm="1">
        <f t="array" ref="C19">IFERROR(INDEX(Data_SL!G$2:G$368,MATCH($R$2&amp;$R$1&amp;$B19,Data_SL!$B$2:$B$368&amp;Data_SL!$A$2:$A$368&amp;Data_SL!$F$2:$F$368,0)),"")</f>
        <v>1629894000</v>
      </c>
      <c r="D19" s="506" cm="1">
        <f t="array" ref="D19">IFERROR(INDEX(Data_SL!H$2:H$368,MATCH($R$2&amp;$R$1&amp;$B19,Data_SL!$B$2:$B$368&amp;Data_SL!$A$2:$A$368&amp;Data_SL!$F$2:$F$368,0)),"")</f>
        <v>0</v>
      </c>
      <c r="E19" s="506" cm="1">
        <f t="array" ref="E19">IFERROR(INDEX(Data_SL!I$2:I$368,MATCH($R$2&amp;$R$1&amp;$B19,Data_SL!$B$2:$B$368&amp;Data_SL!$A$2:$A$368&amp;Data_SL!$F$2:$F$368,0)),"")</f>
        <v>0</v>
      </c>
      <c r="F19" s="544" cm="1">
        <f t="array" ref="F19">IFERROR(INDEX(Data_SL!J$2:J$368,MATCH($R$2&amp;$R$1&amp;$B19,Data_SL!$B$2:$B$368&amp;Data_SL!$A$2:$A$368&amp;Data_SL!$F$2:$F$368,0)),"")</f>
        <v>1629894000</v>
      </c>
      <c r="G19" s="557" cm="1">
        <f t="array" ref="G19">IFERROR(INDEX(Data_SL!K$2:K$368,MATCH($R$2&amp;$R$1&amp;$B19,Data_SL!$B$2:$B$368&amp;Data_SL!$A$2:$A$368&amp;Data_SL!$F$2:$F$368,0)),"")</f>
        <v>134944444.444444</v>
      </c>
      <c r="H19" s="506" cm="1">
        <f t="array" ref="H19">IFERROR(INDEX(Data_SL!L$2:L$368,MATCH($R$2&amp;$R$1&amp;$B19,Data_SL!$B$2:$B$368&amp;Data_SL!$A$2:$A$368&amp;Data_SL!$F$2:$F$368,0)),"")</f>
        <v>1764838444.4444399</v>
      </c>
      <c r="I19" s="538" cm="1">
        <f t="array" ref="I19">IFERROR(INDEX(Data_SL!M$2:M$368,MATCH($R$2&amp;$R$1&amp;$B19,Data_SL!$B$2:$B$368&amp;Data_SL!$A$2:$A$368&amp;Data_SL!$F$2:$F$368,0)),"")</f>
        <v>0</v>
      </c>
      <c r="J19" s="531" cm="1">
        <f t="array" ref="J19">IFERROR(INDEX(Data_SL!N$2:N$368,MATCH($R$2&amp;$R$1&amp;$B19,Data_SL!$B$2:$B$368&amp;Data_SL!$A$2:$A$368&amp;Data_SL!$F$2:$F$368,0)),"")</f>
        <v>0</v>
      </c>
      <c r="K19" s="532" cm="1">
        <f t="array" ref="K19">IFERROR(INDEX(Data_SL!O$2:O$368,MATCH($R$2&amp;$R$1&amp;$B19,Data_SL!$B$2:$B$368&amp;Data_SL!$A$2:$A$368&amp;Data_SL!$F$2:$F$368,0)),"")</f>
        <v>1</v>
      </c>
      <c r="L19" s="613" t="str" cm="1">
        <f t="array" ref="L19">IFERROR(INDEX(Data_SL!P$2:P$368,MATCH($R$2&amp;$R$1&amp;$B19,Data_SL!$B$2:$B$368&amp;Data_SL!$A$2:$A$368&amp;Data_SL!$F$2:$F$368,0)),"")</f>
        <v>Đã quyết toán</v>
      </c>
      <c r="M19" s="533">
        <f>C19</f>
        <v>1629894000</v>
      </c>
      <c r="N19" s="534"/>
      <c r="O19" s="534"/>
      <c r="P19" s="534"/>
      <c r="Q19" s="534"/>
      <c r="R19" s="534"/>
      <c r="S19" s="534"/>
      <c r="T19" s="534"/>
      <c r="U19" s="534"/>
      <c r="V19" s="477"/>
      <c r="W19" s="477"/>
      <c r="X19" s="477"/>
      <c r="Y19" s="477"/>
      <c r="Z19" s="477"/>
    </row>
    <row r="20" spans="1:26" ht="22.5" customHeight="1">
      <c r="A20" s="555">
        <f t="shared" si="1"/>
        <v>3</v>
      </c>
      <c r="B20" s="556" t="s">
        <v>37</v>
      </c>
      <c r="C20" s="506" cm="1">
        <f t="array" ref="C20">IFERROR(INDEX(Data_SL!G$2:G$368,MATCH($R$2&amp;$R$1&amp;$B20,Data_SL!$B$2:$B$368&amp;Data_SL!$A$2:$A$368&amp;Data_SL!$F$2:$F$368,0)),"")</f>
        <v>1323642000</v>
      </c>
      <c r="D20" s="506" cm="1">
        <f t="array" ref="D20">IFERROR(INDEX(Data_SL!H$2:H$368,MATCH($R$2&amp;$R$1&amp;$B20,Data_SL!$B$2:$B$368&amp;Data_SL!$A$2:$A$368&amp;Data_SL!$F$2:$F$368,0)),"")</f>
        <v>0</v>
      </c>
      <c r="E20" s="506" cm="1">
        <f t="array" ref="E20">IFERROR(INDEX(Data_SL!I$2:I$368,MATCH($R$2&amp;$R$1&amp;$B20,Data_SL!$B$2:$B$368&amp;Data_SL!$A$2:$A$368&amp;Data_SL!$F$2:$F$368,0)),"")</f>
        <v>0</v>
      </c>
      <c r="F20" s="544" cm="1">
        <f t="array" ref="F20">IFERROR(INDEX(Data_SL!J$2:J$368,MATCH($R$2&amp;$R$1&amp;$B20,Data_SL!$B$2:$B$368&amp;Data_SL!$A$2:$A$368&amp;Data_SL!$F$2:$F$368,0)),"")</f>
        <v>1323642000</v>
      </c>
      <c r="G20" s="643" cm="1">
        <f t="array" ref="G20">IFERROR(INDEX(Data_SL!K$2:K$368,MATCH($R$2&amp;$R$1&amp;$B20,Data_SL!$B$2:$B$368&amp;Data_SL!$A$2:$A$368&amp;Data_SL!$F$2:$F$368,0)),"")</f>
        <v>0</v>
      </c>
      <c r="H20" s="506" cm="1">
        <f t="array" ref="H20">IFERROR(INDEX(Data_SL!L$2:L$368,MATCH($R$2&amp;$R$1&amp;$B20,Data_SL!$B$2:$B$368&amp;Data_SL!$A$2:$A$368&amp;Data_SL!$F$2:$F$368,0)),"")</f>
        <v>1323642000</v>
      </c>
      <c r="I20" s="538" cm="1">
        <f t="array" ref="I20">IFERROR(INDEX(Data_SL!M$2:M$368,MATCH($R$2&amp;$R$1&amp;$B20,Data_SL!$B$2:$B$368&amp;Data_SL!$A$2:$A$368&amp;Data_SL!$F$2:$F$368,0)),"")</f>
        <v>0</v>
      </c>
      <c r="J20" s="531" cm="1">
        <f t="array" ref="J20">IFERROR(INDEX(Data_SL!N$2:N$368,MATCH($R$2&amp;$R$1&amp;$B20,Data_SL!$B$2:$B$368&amp;Data_SL!$A$2:$A$368&amp;Data_SL!$F$2:$F$368,0)),"")</f>
        <v>0</v>
      </c>
      <c r="K20" s="532" cm="1">
        <f t="array" ref="K20">IFERROR(INDEX(Data_SL!O$2:O$368,MATCH($R$2&amp;$R$1&amp;$B20,Data_SL!$B$2:$B$368&amp;Data_SL!$A$2:$A$368&amp;Data_SL!$F$2:$F$368,0)),"")</f>
        <v>1</v>
      </c>
      <c r="L20" s="644" cm="1">
        <f t="array" ref="L20">IFERROR(INDEX(Data_SL!P$2:P$368,MATCH($R$2&amp;$R$1&amp;$B20,Data_SL!$B$2:$B$368&amp;Data_SL!$A$2:$A$368&amp;Data_SL!$F$2:$F$368,0)),"")</f>
        <v>0</v>
      </c>
      <c r="M20" s="554">
        <v>0</v>
      </c>
      <c r="N20" s="534"/>
      <c r="O20" s="534"/>
      <c r="P20" s="534"/>
      <c r="Q20" s="534"/>
      <c r="R20" s="534"/>
      <c r="S20" s="534"/>
      <c r="T20" s="534"/>
      <c r="U20" s="534"/>
      <c r="V20" s="477"/>
      <c r="W20" s="477"/>
      <c r="X20" s="477"/>
      <c r="Y20" s="477"/>
      <c r="Z20" s="477"/>
    </row>
    <row r="21" spans="1:26" ht="22.5" customHeight="1">
      <c r="A21" s="555">
        <f t="shared" si="1"/>
        <v>4</v>
      </c>
      <c r="B21" s="556" t="s">
        <v>38</v>
      </c>
      <c r="C21" s="506" cm="1">
        <f t="array" ref="C21">IFERROR(INDEX(Data_SL!G$2:G$368,MATCH($R$2&amp;$R$1&amp;$B21,Data_SL!$B$2:$B$368&amp;Data_SL!$A$2:$A$368&amp;Data_SL!$F$2:$F$368,0)),"")</f>
        <v>1352546000</v>
      </c>
      <c r="D21" s="506" cm="1">
        <f t="array" ref="D21">IFERROR(INDEX(Data_SL!H$2:H$368,MATCH($R$2&amp;$R$1&amp;$B21,Data_SL!$B$2:$B$368&amp;Data_SL!$A$2:$A$368&amp;Data_SL!$F$2:$F$368,0)),"")</f>
        <v>0</v>
      </c>
      <c r="E21" s="506" cm="1">
        <f t="array" ref="E21">IFERROR(INDEX(Data_SL!I$2:I$368,MATCH($R$2&amp;$R$1&amp;$B21,Data_SL!$B$2:$B$368&amp;Data_SL!$A$2:$A$368&amp;Data_SL!$F$2:$F$368,0)),"")</f>
        <v>0</v>
      </c>
      <c r="F21" s="544" cm="1">
        <f t="array" ref="F21">IFERROR(INDEX(Data_SL!J$2:J$368,MATCH($R$2&amp;$R$1&amp;$B21,Data_SL!$B$2:$B$368&amp;Data_SL!$A$2:$A$368&amp;Data_SL!$F$2:$F$368,0)),"")</f>
        <v>1352546000</v>
      </c>
      <c r="G21" s="706" cm="1">
        <f t="array" ref="G21">IFERROR(INDEX(Data_SL!K$2:K$368,MATCH($R$2&amp;$R$1&amp;$B21,Data_SL!$B$2:$B$368&amp;Data_SL!$A$2:$A$368&amp;Data_SL!$F$2:$F$368,0)),"")</f>
        <v>86854259</v>
      </c>
      <c r="H21" s="506" cm="1">
        <f t="array" ref="H21">IFERROR(INDEX(Data_SL!L$2:L$368,MATCH($R$2&amp;$R$1&amp;$B21,Data_SL!$B$2:$B$368&amp;Data_SL!$A$2:$A$368&amp;Data_SL!$F$2:$F$368,0)),"")</f>
        <v>1439400259</v>
      </c>
      <c r="I21" s="538" cm="1">
        <f t="array" ref="I21">IFERROR(INDEX(Data_SL!M$2:M$368,MATCH($R$2&amp;$R$1&amp;$B21,Data_SL!$B$2:$B$368&amp;Data_SL!$A$2:$A$368&amp;Data_SL!$F$2:$F$368,0)),"")</f>
        <v>0</v>
      </c>
      <c r="J21" s="531" cm="1">
        <f t="array" ref="J21">IFERROR(INDEX(Data_SL!N$2:N$368,MATCH($R$2&amp;$R$1&amp;$B21,Data_SL!$B$2:$B$368&amp;Data_SL!$A$2:$A$368&amp;Data_SL!$F$2:$F$368,0)),"")</f>
        <v>0</v>
      </c>
      <c r="K21" s="532" cm="1">
        <f t="array" ref="K21">IFERROR(INDEX(Data_SL!O$2:O$368,MATCH($R$2&amp;$R$1&amp;$B21,Data_SL!$B$2:$B$368&amp;Data_SL!$A$2:$A$368&amp;Data_SL!$F$2:$F$368,0)),"")</f>
        <v>1</v>
      </c>
      <c r="L21" s="644" cm="1">
        <f t="array" ref="L21">IFERROR(INDEX(Data_SL!P$2:P$368,MATCH($R$2&amp;$R$1&amp;$B21,Data_SL!$B$2:$B$368&amp;Data_SL!$A$2:$A$368&amp;Data_SL!$F$2:$F$368,0)),"")</f>
        <v>0</v>
      </c>
      <c r="M21" s="554"/>
      <c r="N21" s="534"/>
      <c r="O21" s="534"/>
      <c r="P21" s="534"/>
      <c r="Q21" s="534"/>
      <c r="R21" s="534"/>
      <c r="S21" s="534"/>
      <c r="T21" s="534"/>
      <c r="U21" s="534"/>
      <c r="V21" s="477"/>
      <c r="W21" s="477"/>
      <c r="X21" s="477"/>
      <c r="Y21" s="477"/>
      <c r="Z21" s="477"/>
    </row>
    <row r="22" spans="1:26" ht="27" customHeight="1">
      <c r="A22" s="555">
        <f t="shared" si="1"/>
        <v>5</v>
      </c>
      <c r="B22" s="556" t="s">
        <v>39</v>
      </c>
      <c r="C22" s="506" cm="1">
        <f t="array" ref="C22">IFERROR(INDEX(Data_SL!G$2:G$368,MATCH($R$2&amp;$R$1&amp;$B22,Data_SL!$B$2:$B$368&amp;Data_SL!$A$2:$A$368&amp;Data_SL!$F$2:$F$368,0)),"")</f>
        <v>1221751000</v>
      </c>
      <c r="D22" s="506" cm="1">
        <f t="array" ref="D22">IFERROR(INDEX(Data_SL!H$2:H$368,MATCH($R$2&amp;$R$1&amp;$B22,Data_SL!$B$2:$B$368&amp;Data_SL!$A$2:$A$368&amp;Data_SL!$F$2:$F$368,0)),"")</f>
        <v>0</v>
      </c>
      <c r="E22" s="506" cm="1">
        <f t="array" ref="E22">IFERROR(INDEX(Data_SL!I$2:I$368,MATCH($R$2&amp;$R$1&amp;$B22,Data_SL!$B$2:$B$368&amp;Data_SL!$A$2:$A$368&amp;Data_SL!$F$2:$F$368,0)),"")</f>
        <v>0</v>
      </c>
      <c r="F22" s="506" cm="1">
        <f t="array" ref="F22">IFERROR(INDEX(Data_SL!J$2:J$368,MATCH($R$2&amp;$R$1&amp;$B22,Data_SL!$B$2:$B$368&amp;Data_SL!$A$2:$A$368&amp;Data_SL!$F$2:$F$368,0)),"")</f>
        <v>1221751000</v>
      </c>
      <c r="G22" s="557" cm="1">
        <f t="array" ref="G22">IFERROR(INDEX(Data_SL!K$2:K$368,MATCH($R$2&amp;$R$1&amp;$B22,Data_SL!$B$2:$B$368&amp;Data_SL!$A$2:$A$368&amp;Data_SL!$F$2:$F$368,0)),"")</f>
        <v>56776852</v>
      </c>
      <c r="H22" s="506" cm="1">
        <f t="array" ref="H22">IFERROR(INDEX(Data_SL!L$2:L$368,MATCH($R$2&amp;$R$1&amp;$B22,Data_SL!$B$2:$B$368&amp;Data_SL!$A$2:$A$368&amp;Data_SL!$F$2:$F$368,0)),"")</f>
        <v>1278527852</v>
      </c>
      <c r="I22" s="538" cm="1">
        <f t="array" ref="I22">IFERROR(INDEX(Data_SL!M$2:M$368,MATCH($R$2&amp;$R$1&amp;$B22,Data_SL!$B$2:$B$368&amp;Data_SL!$A$2:$A$368&amp;Data_SL!$F$2:$F$368,0)),"")</f>
        <v>0</v>
      </c>
      <c r="J22" s="531" cm="1">
        <f t="array" ref="J22">IFERROR(INDEX(Data_SL!N$2:N$368,MATCH($R$2&amp;$R$1&amp;$B22,Data_SL!$B$2:$B$368&amp;Data_SL!$A$2:$A$368&amp;Data_SL!$F$2:$F$368,0)),"")</f>
        <v>0</v>
      </c>
      <c r="K22" s="532" cm="1">
        <f t="array" ref="K22">IFERROR(INDEX(Data_SL!O$2:O$368,MATCH($R$2&amp;$R$1&amp;$B22,Data_SL!$B$2:$B$368&amp;Data_SL!$A$2:$A$368&amp;Data_SL!$F$2:$F$368,0)),"")</f>
        <v>1</v>
      </c>
      <c r="L22" s="618" t="str" cm="1">
        <f t="array" ref="L22">IFERROR(INDEX(Data_SL!P$2:P$368,MATCH($R$2&amp;$R$1&amp;$B22,Data_SL!$B$2:$B$368&amp;Data_SL!$A$2:$A$368&amp;Data_SL!$F$2:$F$368,0)),"")</f>
        <v>Xong quyết 
 toán chưa ký</v>
      </c>
      <c r="M22" s="533">
        <v>454374313</v>
      </c>
      <c r="N22" s="534"/>
      <c r="O22" s="534"/>
      <c r="P22" s="534"/>
      <c r="Q22" s="534"/>
      <c r="R22" s="534"/>
      <c r="S22" s="534"/>
      <c r="T22" s="534"/>
      <c r="U22" s="534"/>
      <c r="V22" s="477"/>
      <c r="W22" s="477"/>
      <c r="X22" s="477"/>
      <c r="Y22" s="477"/>
      <c r="Z22" s="477"/>
    </row>
    <row r="23" spans="1:26" ht="22.5" customHeight="1">
      <c r="A23" s="555">
        <f t="shared" si="1"/>
        <v>6</v>
      </c>
      <c r="B23" s="556" t="s">
        <v>40</v>
      </c>
      <c r="C23" s="506" cm="1">
        <f t="array" ref="C23">IFERROR(INDEX(Data_SL!G$2:G$368,MATCH($R$2&amp;$R$1&amp;$B23,Data_SL!$B$2:$B$368&amp;Data_SL!$A$2:$A$368&amp;Data_SL!$F$2:$F$368,0)),"")</f>
        <v>1195530000</v>
      </c>
      <c r="D23" s="506" cm="1">
        <f t="array" ref="D23">IFERROR(INDEX(Data_SL!H$2:H$368,MATCH($R$2&amp;$R$1&amp;$B23,Data_SL!$B$2:$B$368&amp;Data_SL!$A$2:$A$368&amp;Data_SL!$F$2:$F$368,0)),"")</f>
        <v>0</v>
      </c>
      <c r="E23" s="506" cm="1">
        <f t="array" ref="E23">IFERROR(INDEX(Data_SL!I$2:I$368,MATCH($R$2&amp;$R$1&amp;$B23,Data_SL!$B$2:$B$368&amp;Data_SL!$A$2:$A$368&amp;Data_SL!$F$2:$F$368,0)),"")</f>
        <v>0</v>
      </c>
      <c r="F23" s="544" cm="1">
        <f t="array" ref="F23">IFERROR(INDEX(Data_SL!J$2:J$368,MATCH($R$2&amp;$R$1&amp;$B23,Data_SL!$B$2:$B$368&amp;Data_SL!$A$2:$A$368&amp;Data_SL!$F$2:$F$368,0)),"")</f>
        <v>1195530000</v>
      </c>
      <c r="G23" s="557" cm="1">
        <f t="array" ref="G23">IFERROR(INDEX(Data_SL!K$2:K$368,MATCH($R$2&amp;$R$1&amp;$B23,Data_SL!$B$2:$B$368&amp;Data_SL!$A$2:$A$368&amp;Data_SL!$F$2:$F$368,0)),"")</f>
        <v>141848148.148148</v>
      </c>
      <c r="H23" s="506" cm="1">
        <f t="array" ref="H23">IFERROR(INDEX(Data_SL!L$2:L$368,MATCH($R$2&amp;$R$1&amp;$B23,Data_SL!$B$2:$B$368&amp;Data_SL!$A$2:$A$368&amp;Data_SL!$F$2:$F$368,0)),"")</f>
        <v>1337378148.14815</v>
      </c>
      <c r="I23" s="538" cm="1">
        <f t="array" ref="I23">IFERROR(INDEX(Data_SL!M$2:M$368,MATCH($R$2&amp;$R$1&amp;$B23,Data_SL!$B$2:$B$368&amp;Data_SL!$A$2:$A$368&amp;Data_SL!$F$2:$F$368,0)),"")</f>
        <v>0</v>
      </c>
      <c r="J23" s="531" cm="1">
        <f t="array" ref="J23">IFERROR(INDEX(Data_SL!N$2:N$368,MATCH($R$2&amp;$R$1&amp;$B23,Data_SL!$B$2:$B$368&amp;Data_SL!$A$2:$A$368&amp;Data_SL!$F$2:$F$368,0)),"")</f>
        <v>0</v>
      </c>
      <c r="K23" s="532" cm="1">
        <f t="array" ref="K23">IFERROR(INDEX(Data_SL!O$2:O$368,MATCH($R$2&amp;$R$1&amp;$B23,Data_SL!$B$2:$B$368&amp;Data_SL!$A$2:$A$368&amp;Data_SL!$F$2:$F$368,0)),"")</f>
        <v>1</v>
      </c>
      <c r="L23" s="613" t="str" cm="1">
        <f t="array" ref="L23">IFERROR(INDEX(Data_SL!P$2:P$368,MATCH($R$2&amp;$R$1&amp;$B23,Data_SL!$B$2:$B$368&amp;Data_SL!$A$2:$A$368&amp;Data_SL!$F$2:$F$368,0)),"")</f>
        <v>Đã quyết toán</v>
      </c>
      <c r="M23" s="533">
        <f>C23</f>
        <v>1195530000</v>
      </c>
      <c r="N23" s="534"/>
      <c r="O23" s="534"/>
      <c r="P23" s="534"/>
      <c r="Q23" s="534"/>
      <c r="R23" s="534"/>
      <c r="S23" s="534"/>
      <c r="T23" s="534"/>
      <c r="U23" s="534"/>
      <c r="V23" s="477"/>
      <c r="W23" s="477"/>
      <c r="X23" s="477"/>
      <c r="Y23" s="477"/>
      <c r="Z23" s="477"/>
    </row>
    <row r="24" spans="1:26" ht="27.75" customHeight="1">
      <c r="A24" s="555">
        <f t="shared" si="1"/>
        <v>7</v>
      </c>
      <c r="B24" s="556" t="s">
        <v>41</v>
      </c>
      <c r="C24" s="506" cm="1">
        <f t="array" ref="C24">IFERROR(INDEX(Data_SL!G$2:G$368,MATCH($R$2&amp;$R$1&amp;$B24,Data_SL!$B$2:$B$368&amp;Data_SL!$A$2:$A$368&amp;Data_SL!$F$2:$F$368,0)),"")</f>
        <v>1487132000</v>
      </c>
      <c r="D24" s="506" cm="1">
        <f t="array" ref="D24">IFERROR(INDEX(Data_SL!H$2:H$368,MATCH($R$2&amp;$R$1&amp;$B24,Data_SL!$B$2:$B$368&amp;Data_SL!$A$2:$A$368&amp;Data_SL!$F$2:$F$368,0)),"")</f>
        <v>0</v>
      </c>
      <c r="E24" s="506" cm="1">
        <f t="array" ref="E24">IFERROR(INDEX(Data_SL!I$2:I$368,MATCH($R$2&amp;$R$1&amp;$B24,Data_SL!$B$2:$B$368&amp;Data_SL!$A$2:$A$368&amp;Data_SL!$F$2:$F$368,0)),"")</f>
        <v>0</v>
      </c>
      <c r="F24" s="506" cm="1">
        <f t="array" ref="F24">IFERROR(INDEX(Data_SL!J$2:J$368,MATCH($R$2&amp;$R$1&amp;$B24,Data_SL!$B$2:$B$368&amp;Data_SL!$A$2:$A$368&amp;Data_SL!$F$2:$F$368,0)),"")</f>
        <v>1487132000</v>
      </c>
      <c r="G24" s="537" cm="1">
        <f t="array" ref="G24">IFERROR(INDEX(Data_SL!K$2:K$368,MATCH($R$2&amp;$R$1&amp;$B24,Data_SL!$B$2:$B$368&amp;Data_SL!$A$2:$A$368&amp;Data_SL!$F$2:$F$368,0)),"")</f>
        <v>99454630</v>
      </c>
      <c r="H24" s="506" cm="1">
        <f t="array" ref="H24">IFERROR(INDEX(Data_SL!L$2:L$368,MATCH($R$2&amp;$R$1&amp;$B24,Data_SL!$B$2:$B$368&amp;Data_SL!$A$2:$A$368&amp;Data_SL!$F$2:$F$368,0)),"")</f>
        <v>1586586630</v>
      </c>
      <c r="I24" s="538" cm="1">
        <f t="array" ref="I24">IFERROR(INDEX(Data_SL!M$2:M$368,MATCH($R$2&amp;$R$1&amp;$B24,Data_SL!$B$2:$B$368&amp;Data_SL!$A$2:$A$368&amp;Data_SL!$F$2:$F$368,0)),"")</f>
        <v>0</v>
      </c>
      <c r="J24" s="531" cm="1">
        <f t="array" ref="J24">IFERROR(INDEX(Data_SL!N$2:N$368,MATCH($R$2&amp;$R$1&amp;$B24,Data_SL!$B$2:$B$368&amp;Data_SL!$A$2:$A$368&amp;Data_SL!$F$2:$F$368,0)),"")</f>
        <v>0</v>
      </c>
      <c r="K24" s="532" cm="1">
        <f t="array" ref="K24">IFERROR(INDEX(Data_SL!O$2:O$368,MATCH($R$2&amp;$R$1&amp;$B24,Data_SL!$B$2:$B$368&amp;Data_SL!$A$2:$A$368&amp;Data_SL!$F$2:$F$368,0)),"")</f>
        <v>1</v>
      </c>
      <c r="L24" s="618" t="str" cm="1">
        <f t="array" ref="L24">IFERROR(INDEX(Data_SL!P$2:P$368,MATCH($R$2&amp;$R$1&amp;$B24,Data_SL!$B$2:$B$368&amp;Data_SL!$A$2:$A$368&amp;Data_SL!$F$2:$F$368,0)),"")</f>
        <v>Xong quyết 
 toán chưa ký</v>
      </c>
      <c r="M24" s="533">
        <v>484855876</v>
      </c>
      <c r="N24" s="534"/>
      <c r="O24" s="534"/>
      <c r="P24" s="534"/>
      <c r="Q24" s="534"/>
      <c r="R24" s="534"/>
      <c r="S24" s="534"/>
      <c r="T24" s="534"/>
      <c r="U24" s="534"/>
      <c r="V24" s="477"/>
      <c r="W24" s="477"/>
      <c r="X24" s="477"/>
      <c r="Y24" s="477"/>
      <c r="Z24" s="477"/>
    </row>
    <row r="25" spans="1:26" ht="27.75" customHeight="1">
      <c r="A25" s="555">
        <f t="shared" si="1"/>
        <v>8</v>
      </c>
      <c r="B25" s="556" t="s">
        <v>43</v>
      </c>
      <c r="C25" s="506" cm="1">
        <f t="array" ref="C25">IFERROR(INDEX(Data_SL!G$2:G$368,MATCH($R$2&amp;$R$1&amp;$B25,Data_SL!$B$2:$B$368&amp;Data_SL!$A$2:$A$368&amp;Data_SL!$F$2:$F$368,0)),"")</f>
        <v>1590793000</v>
      </c>
      <c r="D25" s="506" cm="1">
        <f t="array" ref="D25">IFERROR(INDEX(Data_SL!H$2:H$368,MATCH($R$2&amp;$R$1&amp;$B25,Data_SL!$B$2:$B$368&amp;Data_SL!$A$2:$A$368&amp;Data_SL!$F$2:$F$368,0)),"")</f>
        <v>0</v>
      </c>
      <c r="E25" s="506" cm="1">
        <f t="array" ref="E25">IFERROR(INDEX(Data_SL!I$2:I$368,MATCH($R$2&amp;$R$1&amp;$B25,Data_SL!$B$2:$B$368&amp;Data_SL!$A$2:$A$368&amp;Data_SL!$F$2:$F$368,0)),"")</f>
        <v>0</v>
      </c>
      <c r="F25" s="544" cm="1">
        <f t="array" ref="F25">IFERROR(INDEX(Data_SL!J$2:J$368,MATCH($R$2&amp;$R$1&amp;$B25,Data_SL!$B$2:$B$368&amp;Data_SL!$A$2:$A$368&amp;Data_SL!$F$2:$F$368,0)),"")</f>
        <v>520020000</v>
      </c>
      <c r="G25" s="641" cm="1">
        <f t="array" ref="G25">IFERROR(INDEX(Data_SL!K$2:K$368,MATCH($R$2&amp;$R$1&amp;$B25,Data_SL!$B$2:$B$368&amp;Data_SL!$A$2:$A$368&amp;Data_SL!$F$2:$F$368,0)),"")</f>
        <v>0</v>
      </c>
      <c r="H25" s="506" cm="1">
        <f t="array" ref="H25">IFERROR(INDEX(Data_SL!L$2:L$368,MATCH($R$2&amp;$R$1&amp;$B25,Data_SL!$B$2:$B$368&amp;Data_SL!$A$2:$A$368&amp;Data_SL!$F$2:$F$368,0)),"")</f>
        <v>520020000</v>
      </c>
      <c r="I25" s="538" cm="1">
        <f t="array" ref="I25">IFERROR(INDEX(Data_SL!M$2:M$368,MATCH($R$2&amp;$R$1&amp;$B25,Data_SL!$B$2:$B$368&amp;Data_SL!$A$2:$A$368&amp;Data_SL!$F$2:$F$368,0)),"")</f>
        <v>1070773000</v>
      </c>
      <c r="J25" s="531" cm="1">
        <f t="array" ref="J25">IFERROR(INDEX(Data_SL!N$2:N$368,MATCH($R$2&amp;$R$1&amp;$B25,Data_SL!$B$2:$B$368&amp;Data_SL!$A$2:$A$368&amp;Data_SL!$F$2:$F$368,0)),"")</f>
        <v>0</v>
      </c>
      <c r="K25" s="532" cm="1">
        <f t="array" ref="K25">IFERROR(INDEX(Data_SL!O$2:O$368,MATCH($R$2&amp;$R$1&amp;$B25,Data_SL!$B$2:$B$368&amp;Data_SL!$A$2:$A$368&amp;Data_SL!$F$2:$F$368,0)),"")</f>
        <v>0.32689356817637499</v>
      </c>
      <c r="L25" s="618" t="str" cm="1">
        <f t="array" ref="L25">IFERROR(INDEX(Data_SL!P$2:P$368,MATCH($R$2&amp;$R$1&amp;$B25,Data_SL!$B$2:$B$368&amp;Data_SL!$A$2:$A$368&amp;Data_SL!$F$2:$F$368,0)),"")</f>
        <v>Tạm dừng 
thi công</v>
      </c>
      <c r="M25" s="554">
        <v>0</v>
      </c>
      <c r="N25" s="534"/>
      <c r="O25" s="534"/>
      <c r="P25" s="534"/>
      <c r="Q25" s="534"/>
      <c r="R25" s="534"/>
      <c r="S25" s="534"/>
      <c r="T25" s="534"/>
      <c r="U25" s="534"/>
      <c r="V25" s="477"/>
      <c r="W25" s="477"/>
      <c r="X25" s="477"/>
      <c r="Y25" s="477"/>
      <c r="Z25" s="477"/>
    </row>
    <row r="26" spans="1:26" ht="22.5" customHeight="1">
      <c r="A26" s="555">
        <f t="shared" si="1"/>
        <v>9</v>
      </c>
      <c r="B26" s="556" t="s">
        <v>45</v>
      </c>
      <c r="C26" s="506" cm="1">
        <f t="array" ref="C26">IFERROR(INDEX(Data_SL!G$2:G$368,MATCH($R$2&amp;$R$1&amp;$B26,Data_SL!$B$2:$B$368&amp;Data_SL!$A$2:$A$368&amp;Data_SL!$F$2:$F$368,0)),"")</f>
        <v>1386198000</v>
      </c>
      <c r="D26" s="506" cm="1">
        <f t="array" ref="D26">IFERROR(INDEX(Data_SL!H$2:H$368,MATCH($R$2&amp;$R$1&amp;$B26,Data_SL!$B$2:$B$368&amp;Data_SL!$A$2:$A$368&amp;Data_SL!$F$2:$F$368,0)),"")</f>
        <v>0</v>
      </c>
      <c r="E26" s="506" cm="1">
        <f t="array" ref="E26">IFERROR(INDEX(Data_SL!I$2:I$368,MATCH($R$2&amp;$R$1&amp;$B26,Data_SL!$B$2:$B$368&amp;Data_SL!$A$2:$A$368&amp;Data_SL!$F$2:$F$368,0)),"")</f>
        <v>0</v>
      </c>
      <c r="F26" s="544" cm="1">
        <f t="array" ref="F26">IFERROR(INDEX(Data_SL!J$2:J$368,MATCH($R$2&amp;$R$1&amp;$B26,Data_SL!$B$2:$B$368&amp;Data_SL!$A$2:$A$368&amp;Data_SL!$F$2:$F$368,0)),"")</f>
        <v>220603680</v>
      </c>
      <c r="G26" s="641" cm="1">
        <f t="array" ref="G26">IFERROR(INDEX(Data_SL!K$2:K$368,MATCH($R$2&amp;$R$1&amp;$B26,Data_SL!$B$2:$B$368&amp;Data_SL!$A$2:$A$368&amp;Data_SL!$F$2:$F$368,0)),"")</f>
        <v>0</v>
      </c>
      <c r="H26" s="506" cm="1">
        <f t="array" ref="H26">IFERROR(INDEX(Data_SL!L$2:L$368,MATCH($R$2&amp;$R$1&amp;$B26,Data_SL!$B$2:$B$368&amp;Data_SL!$A$2:$A$368&amp;Data_SL!$F$2:$F$368,0)),"")</f>
        <v>220603680</v>
      </c>
      <c r="I26" s="538" cm="1">
        <f t="array" ref="I26">IFERROR(INDEX(Data_SL!M$2:M$368,MATCH($R$2&amp;$R$1&amp;$B26,Data_SL!$B$2:$B$368&amp;Data_SL!$A$2:$A$368&amp;Data_SL!$F$2:$F$368,0)),"")</f>
        <v>1165594320</v>
      </c>
      <c r="J26" s="531" cm="1">
        <f t="array" ref="J26">IFERROR(INDEX(Data_SL!N$2:N$368,MATCH($R$2&amp;$R$1&amp;$B26,Data_SL!$B$2:$B$368&amp;Data_SL!$A$2:$A$368&amp;Data_SL!$F$2:$F$368,0)),"")</f>
        <v>0</v>
      </c>
      <c r="K26" s="532" cm="1">
        <f t="array" ref="K26">IFERROR(INDEX(Data_SL!O$2:O$368,MATCH($R$2&amp;$R$1&amp;$B26,Data_SL!$B$2:$B$368&amp;Data_SL!$A$2:$A$368&amp;Data_SL!$F$2:$F$368,0)),"")</f>
        <v>0.159142979574347</v>
      </c>
      <c r="L26" s="618" t="str" cm="1">
        <f t="array" ref="L26">IFERROR(INDEX(Data_SL!P$2:P$368,MATCH($R$2&amp;$R$1&amp;$B26,Data_SL!$B$2:$B$368&amp;Data_SL!$A$2:$A$368&amp;Data_SL!$F$2:$F$368,0)),"")</f>
        <v>Tạm dừng 
thi công</v>
      </c>
      <c r="M26" s="533"/>
      <c r="N26" s="534"/>
      <c r="O26" s="534"/>
      <c r="P26" s="534"/>
      <c r="Q26" s="534"/>
      <c r="R26" s="534"/>
      <c r="S26" s="534"/>
      <c r="T26" s="534"/>
      <c r="U26" s="534"/>
      <c r="V26" s="477"/>
      <c r="W26" s="477"/>
      <c r="X26" s="477"/>
      <c r="Y26" s="477"/>
      <c r="Z26" s="477"/>
    </row>
    <row r="27" spans="1:26" ht="22.5" customHeight="1">
      <c r="A27" s="555">
        <f t="shared" si="1"/>
        <v>10</v>
      </c>
      <c r="B27" s="556" t="s">
        <v>46</v>
      </c>
      <c r="C27" s="506" cm="1">
        <f t="array" ref="C27">IFERROR(INDEX(Data_SL!G$2:G$368,MATCH($R$2&amp;$R$1&amp;$B27,Data_SL!$B$2:$B$368&amp;Data_SL!$A$2:$A$368&amp;Data_SL!$F$2:$F$368,0)),"")</f>
        <v>1151187000</v>
      </c>
      <c r="D27" s="506" cm="1">
        <f t="array" ref="D27">IFERROR(INDEX(Data_SL!H$2:H$368,MATCH($R$2&amp;$R$1&amp;$B27,Data_SL!$B$2:$B$368&amp;Data_SL!$A$2:$A$368&amp;Data_SL!$F$2:$F$368,0)),"")</f>
        <v>0</v>
      </c>
      <c r="E27" s="506" cm="1">
        <f t="array" ref="E27">IFERROR(INDEX(Data_SL!I$2:I$368,MATCH($R$2&amp;$R$1&amp;$B27,Data_SL!$B$2:$B$368&amp;Data_SL!$A$2:$A$368&amp;Data_SL!$F$2:$F$368,0)),"")</f>
        <v>0</v>
      </c>
      <c r="F27" s="544" cm="1">
        <f t="array" ref="F27">IFERROR(INDEX(Data_SL!J$2:J$368,MATCH($R$2&amp;$R$1&amp;$B27,Data_SL!$B$2:$B$368&amp;Data_SL!$A$2:$A$368&amp;Data_SL!$F$2:$F$368,0)),"")</f>
        <v>1151187000</v>
      </c>
      <c r="G27" s="537" cm="1">
        <f t="array" ref="G27">IFERROR(INDEX(Data_SL!K$2:K$368,MATCH($R$2&amp;$R$1&amp;$B27,Data_SL!$B$2:$B$368&amp;Data_SL!$A$2:$A$368&amp;Data_SL!$F$2:$F$368,0)),"")</f>
        <v>139475000</v>
      </c>
      <c r="H27" s="506" cm="1">
        <f t="array" ref="H27">IFERROR(INDEX(Data_SL!L$2:L$368,MATCH($R$2&amp;$R$1&amp;$B27,Data_SL!$B$2:$B$368&amp;Data_SL!$A$2:$A$368&amp;Data_SL!$F$2:$F$368,0)),"")</f>
        <v>1290662000</v>
      </c>
      <c r="I27" s="538" cm="1">
        <f t="array" ref="I27">IFERROR(INDEX(Data_SL!M$2:M$368,MATCH($R$2&amp;$R$1&amp;$B27,Data_SL!$B$2:$B$368&amp;Data_SL!$A$2:$A$368&amp;Data_SL!$F$2:$F$368,0)),"")</f>
        <v>0</v>
      </c>
      <c r="J27" s="531" cm="1">
        <f t="array" ref="J27">IFERROR(INDEX(Data_SL!N$2:N$368,MATCH($R$2&amp;$R$1&amp;$B27,Data_SL!$B$2:$B$368&amp;Data_SL!$A$2:$A$368&amp;Data_SL!$F$2:$F$368,0)),"")</f>
        <v>0</v>
      </c>
      <c r="K27" s="532" cm="1">
        <f t="array" ref="K27">IFERROR(INDEX(Data_SL!O$2:O$368,MATCH($R$2&amp;$R$1&amp;$B27,Data_SL!$B$2:$B$368&amp;Data_SL!$A$2:$A$368&amp;Data_SL!$F$2:$F$368,0)),"")</f>
        <v>1</v>
      </c>
      <c r="L27" s="613" t="str" cm="1">
        <f t="array" ref="L27">IFERROR(INDEX(Data_SL!P$2:P$368,MATCH($R$2&amp;$R$1&amp;$B27,Data_SL!$B$2:$B$368&amp;Data_SL!$A$2:$A$368&amp;Data_SL!$F$2:$F$368,0)),"")</f>
        <v>Đã quyết toán</v>
      </c>
      <c r="M27" s="533">
        <f>C27</f>
        <v>1151187000</v>
      </c>
      <c r="N27" s="534"/>
      <c r="O27" s="534"/>
      <c r="P27" s="534"/>
      <c r="Q27" s="534"/>
      <c r="R27" s="534"/>
      <c r="S27" s="534"/>
      <c r="T27" s="534"/>
      <c r="U27" s="534"/>
      <c r="V27" s="477"/>
      <c r="W27" s="477"/>
      <c r="X27" s="477"/>
      <c r="Y27" s="477"/>
      <c r="Z27" s="477"/>
    </row>
    <row r="28" spans="1:26" ht="22.5" customHeight="1">
      <c r="A28" s="555">
        <f t="shared" si="1"/>
        <v>11</v>
      </c>
      <c r="B28" s="556" t="s">
        <v>47</v>
      </c>
      <c r="C28" s="506" cm="1">
        <f t="array" ref="C28">IFERROR(INDEX(Data_SL!G$2:G$368,MATCH($R$2&amp;$R$1&amp;$B28,Data_SL!$B$2:$B$368&amp;Data_SL!$A$2:$A$368&amp;Data_SL!$F$2:$F$368,0)),"")</f>
        <v>1599758000</v>
      </c>
      <c r="D28" s="506" cm="1">
        <f t="array" ref="D28">IFERROR(INDEX(Data_SL!H$2:H$368,MATCH($R$2&amp;$R$1&amp;$B28,Data_SL!$B$2:$B$368&amp;Data_SL!$A$2:$A$368&amp;Data_SL!$F$2:$F$368,0)),"")</f>
        <v>0</v>
      </c>
      <c r="E28" s="506" cm="1">
        <f t="array" ref="E28">IFERROR(INDEX(Data_SL!I$2:I$368,MATCH($R$2&amp;$R$1&amp;$B28,Data_SL!$B$2:$B$368&amp;Data_SL!$A$2:$A$368&amp;Data_SL!$F$2:$F$368,0)),"")</f>
        <v>0</v>
      </c>
      <c r="F28" s="544" cm="1">
        <f t="array" ref="F28">IFERROR(INDEX(Data_SL!J$2:J$368,MATCH($R$2&amp;$R$1&amp;$B28,Data_SL!$B$2:$B$368&amp;Data_SL!$A$2:$A$368&amp;Data_SL!$F$2:$F$368,0)),"")</f>
        <v>1599758000</v>
      </c>
      <c r="G28" s="641" cm="1">
        <f t="array" ref="G28">IFERROR(INDEX(Data_SL!K$2:K$368,MATCH($R$2&amp;$R$1&amp;$B28,Data_SL!$B$2:$B$368&amp;Data_SL!$A$2:$A$368&amp;Data_SL!$F$2:$F$368,0)),"")</f>
        <v>0</v>
      </c>
      <c r="H28" s="506" cm="1">
        <f t="array" ref="H28">IFERROR(INDEX(Data_SL!L$2:L$368,MATCH($R$2&amp;$R$1&amp;$B28,Data_SL!$B$2:$B$368&amp;Data_SL!$A$2:$A$368&amp;Data_SL!$F$2:$F$368,0)),"")</f>
        <v>1599758000</v>
      </c>
      <c r="I28" s="538" cm="1">
        <f t="array" ref="I28">IFERROR(INDEX(Data_SL!M$2:M$368,MATCH($R$2&amp;$R$1&amp;$B28,Data_SL!$B$2:$B$368&amp;Data_SL!$A$2:$A$368&amp;Data_SL!$F$2:$F$368,0)),"")</f>
        <v>0</v>
      </c>
      <c r="J28" s="531" cm="1">
        <f t="array" ref="J28">IFERROR(INDEX(Data_SL!N$2:N$368,MATCH($R$2&amp;$R$1&amp;$B28,Data_SL!$B$2:$B$368&amp;Data_SL!$A$2:$A$368&amp;Data_SL!$F$2:$F$368,0)),"")</f>
        <v>0</v>
      </c>
      <c r="K28" s="532" cm="1">
        <f t="array" ref="K28">IFERROR(INDEX(Data_SL!O$2:O$368,MATCH($R$2&amp;$R$1&amp;$B28,Data_SL!$B$2:$B$368&amp;Data_SL!$A$2:$A$368&amp;Data_SL!$F$2:$F$368,0)),"")</f>
        <v>1</v>
      </c>
      <c r="L28" s="613" t="str" cm="1">
        <f t="array" ref="L28">IFERROR(INDEX(Data_SL!P$2:P$368,MATCH($R$2&amp;$R$1&amp;$B28,Data_SL!$B$2:$B$368&amp;Data_SL!$A$2:$A$368&amp;Data_SL!$F$2:$F$368,0)),"")</f>
        <v>Đã quyết toán</v>
      </c>
      <c r="M28" s="554">
        <v>0</v>
      </c>
      <c r="N28" s="534"/>
      <c r="O28" s="534"/>
      <c r="P28" s="534"/>
      <c r="Q28" s="534"/>
      <c r="R28" s="534"/>
      <c r="S28" s="534"/>
      <c r="T28" s="534"/>
      <c r="U28" s="534"/>
      <c r="V28" s="477"/>
      <c r="W28" s="477"/>
      <c r="X28" s="477"/>
      <c r="Y28" s="477"/>
      <c r="Z28" s="477"/>
    </row>
    <row r="29" spans="1:26" ht="22.5" customHeight="1">
      <c r="A29" s="555">
        <f t="shared" si="1"/>
        <v>12</v>
      </c>
      <c r="B29" s="556" t="s">
        <v>48</v>
      </c>
      <c r="C29" s="506" cm="1">
        <f t="array" ref="C29">IFERROR(INDEX(Data_SL!G$2:G$368,MATCH($R$2&amp;$R$1&amp;$B29,Data_SL!$B$2:$B$368&amp;Data_SL!$A$2:$A$368&amp;Data_SL!$F$2:$F$368,0)),"")</f>
        <v>1512938000</v>
      </c>
      <c r="D29" s="506" cm="1">
        <f t="array" ref="D29">IFERROR(INDEX(Data_SL!H$2:H$368,MATCH($R$2&amp;$R$1&amp;$B29,Data_SL!$B$2:$B$368&amp;Data_SL!$A$2:$A$368&amp;Data_SL!$F$2:$F$368,0)),"")</f>
        <v>0</v>
      </c>
      <c r="E29" s="506" cm="1">
        <f t="array" ref="E29">IFERROR(INDEX(Data_SL!I$2:I$368,MATCH($R$2&amp;$R$1&amp;$B29,Data_SL!$B$2:$B$368&amp;Data_SL!$A$2:$A$368&amp;Data_SL!$F$2:$F$368,0)),"")</f>
        <v>0</v>
      </c>
      <c r="F29" s="544" cm="1">
        <f t="array" ref="F29">IFERROR(INDEX(Data_SL!J$2:J$368,MATCH($R$2&amp;$R$1&amp;$B29,Data_SL!$B$2:$B$368&amp;Data_SL!$A$2:$A$368&amp;Data_SL!$F$2:$F$368,0)),"")</f>
        <v>1512938000</v>
      </c>
      <c r="G29" s="537" cm="1">
        <f t="array" ref="G29">IFERROR(INDEX(Data_SL!K$2:K$368,MATCH($R$2&amp;$R$1&amp;$B29,Data_SL!$B$2:$B$368&amp;Data_SL!$A$2:$A$368&amp;Data_SL!$F$2:$F$368,0)),"")</f>
        <v>145883333.33333299</v>
      </c>
      <c r="H29" s="506" cm="1">
        <f t="array" ref="H29">IFERROR(INDEX(Data_SL!L$2:L$368,MATCH($R$2&amp;$R$1&amp;$B29,Data_SL!$B$2:$B$368&amp;Data_SL!$A$2:$A$368&amp;Data_SL!$F$2:$F$368,0)),"")</f>
        <v>1658821333.3333299</v>
      </c>
      <c r="I29" s="538" cm="1">
        <f t="array" ref="I29">IFERROR(INDEX(Data_SL!M$2:M$368,MATCH($R$2&amp;$R$1&amp;$B29,Data_SL!$B$2:$B$368&amp;Data_SL!$A$2:$A$368&amp;Data_SL!$F$2:$F$368,0)),"")</f>
        <v>0</v>
      </c>
      <c r="J29" s="531" cm="1">
        <f t="array" ref="J29">IFERROR(INDEX(Data_SL!N$2:N$368,MATCH($R$2&amp;$R$1&amp;$B29,Data_SL!$B$2:$B$368&amp;Data_SL!$A$2:$A$368&amp;Data_SL!$F$2:$F$368,0)),"")</f>
        <v>0</v>
      </c>
      <c r="K29" s="532" cm="1">
        <f t="array" ref="K29">IFERROR(INDEX(Data_SL!O$2:O$368,MATCH($R$2&amp;$R$1&amp;$B29,Data_SL!$B$2:$B$368&amp;Data_SL!$A$2:$A$368&amp;Data_SL!$F$2:$F$368,0)),"")</f>
        <v>1</v>
      </c>
      <c r="L29" s="613" t="str" cm="1">
        <f t="array" ref="L29">IFERROR(INDEX(Data_SL!P$2:P$368,MATCH($R$2&amp;$R$1&amp;$B29,Data_SL!$B$2:$B$368&amp;Data_SL!$A$2:$A$368&amp;Data_SL!$F$2:$F$368,0)),"")</f>
        <v>Đã quyết toán</v>
      </c>
      <c r="M29" s="533">
        <f t="shared" ref="M29:M30" si="2">C29</f>
        <v>1512938000</v>
      </c>
      <c r="N29" s="534"/>
      <c r="O29" s="534"/>
      <c r="P29" s="534"/>
      <c r="Q29" s="534"/>
      <c r="R29" s="534"/>
      <c r="S29" s="534"/>
      <c r="T29" s="534"/>
      <c r="U29" s="534"/>
      <c r="V29" s="477"/>
      <c r="W29" s="477"/>
      <c r="X29" s="477"/>
      <c r="Y29" s="477"/>
      <c r="Z29" s="477"/>
    </row>
    <row r="30" spans="1:26" ht="22.5" customHeight="1">
      <c r="A30" s="555">
        <f t="shared" si="1"/>
        <v>13</v>
      </c>
      <c r="B30" s="556" t="s">
        <v>49</v>
      </c>
      <c r="C30" s="506" cm="1">
        <f t="array" ref="C30">IFERROR(INDEX(Data_SL!G$2:G$368,MATCH($R$2&amp;$R$1&amp;$B30,Data_SL!$B$2:$B$368&amp;Data_SL!$A$2:$A$368&amp;Data_SL!$F$2:$F$368,0)),"")</f>
        <v>1593398000</v>
      </c>
      <c r="D30" s="506" cm="1">
        <f t="array" ref="D30">IFERROR(INDEX(Data_SL!H$2:H$368,MATCH($R$2&amp;$R$1&amp;$B30,Data_SL!$B$2:$B$368&amp;Data_SL!$A$2:$A$368&amp;Data_SL!$F$2:$F$368,0)),"")</f>
        <v>0</v>
      </c>
      <c r="E30" s="506" cm="1">
        <f t="array" ref="E30">IFERROR(INDEX(Data_SL!I$2:I$368,MATCH($R$2&amp;$R$1&amp;$B30,Data_SL!$B$2:$B$368&amp;Data_SL!$A$2:$A$368&amp;Data_SL!$F$2:$F$368,0)),"")</f>
        <v>0</v>
      </c>
      <c r="F30" s="544" cm="1">
        <f t="array" ref="F30">IFERROR(INDEX(Data_SL!J$2:J$368,MATCH($R$2&amp;$R$1&amp;$B30,Data_SL!$B$2:$B$368&amp;Data_SL!$A$2:$A$368&amp;Data_SL!$F$2:$F$368,0)),"")</f>
        <v>1593398000</v>
      </c>
      <c r="G30" s="641" cm="1">
        <f t="array" ref="G30">IFERROR(INDEX(Data_SL!K$2:K$368,MATCH($R$2&amp;$R$1&amp;$B30,Data_SL!$B$2:$B$368&amp;Data_SL!$A$2:$A$368&amp;Data_SL!$F$2:$F$368,0)),"")</f>
        <v>113004630</v>
      </c>
      <c r="H30" s="506" cm="1">
        <f t="array" ref="H30">IFERROR(INDEX(Data_SL!L$2:L$368,MATCH($R$2&amp;$R$1&amp;$B30,Data_SL!$B$2:$B$368&amp;Data_SL!$A$2:$A$368&amp;Data_SL!$F$2:$F$368,0)),"")</f>
        <v>1706402630</v>
      </c>
      <c r="I30" s="538" cm="1">
        <f t="array" ref="I30">IFERROR(INDEX(Data_SL!M$2:M$368,MATCH($R$2&amp;$R$1&amp;$B30,Data_SL!$B$2:$B$368&amp;Data_SL!$A$2:$A$368&amp;Data_SL!$F$2:$F$368,0)),"")</f>
        <v>0</v>
      </c>
      <c r="J30" s="531" cm="1">
        <f t="array" ref="J30">IFERROR(INDEX(Data_SL!N$2:N$368,MATCH($R$2&amp;$R$1&amp;$B30,Data_SL!$B$2:$B$368&amp;Data_SL!$A$2:$A$368&amp;Data_SL!$F$2:$F$368,0)),"")</f>
        <v>0</v>
      </c>
      <c r="K30" s="532" cm="1">
        <f t="array" ref="K30">IFERROR(INDEX(Data_SL!O$2:O$368,MATCH($R$2&amp;$R$1&amp;$B30,Data_SL!$B$2:$B$368&amp;Data_SL!$A$2:$A$368&amp;Data_SL!$F$2:$F$368,0)),"")</f>
        <v>1</v>
      </c>
      <c r="L30" s="613" t="str" cm="1">
        <f t="array" ref="L30">IFERROR(INDEX(Data_SL!P$2:P$368,MATCH($R$2&amp;$R$1&amp;$B30,Data_SL!$B$2:$B$368&amp;Data_SL!$A$2:$A$368&amp;Data_SL!$F$2:$F$368,0)),"")</f>
        <v>Đã quyết toán</v>
      </c>
      <c r="M30" s="533">
        <f t="shared" si="2"/>
        <v>1593398000</v>
      </c>
      <c r="N30" s="534"/>
      <c r="O30" s="534"/>
      <c r="P30" s="534"/>
      <c r="Q30" s="534"/>
      <c r="R30" s="534"/>
      <c r="S30" s="534"/>
      <c r="T30" s="534"/>
      <c r="U30" s="534"/>
      <c r="V30" s="477"/>
      <c r="W30" s="477"/>
      <c r="X30" s="477"/>
      <c r="Y30" s="477"/>
      <c r="Z30" s="477"/>
    </row>
    <row r="31" spans="1:26" ht="22.5" customHeight="1">
      <c r="A31" s="555">
        <f t="shared" si="1"/>
        <v>14</v>
      </c>
      <c r="B31" s="556" t="s">
        <v>50</v>
      </c>
      <c r="C31" s="506" cm="1">
        <f t="array" ref="C31">IFERROR(INDEX(Data_SL!G$2:G$368,MATCH($R$2&amp;$R$1&amp;$B31,Data_SL!$B$2:$B$368&amp;Data_SL!$A$2:$A$368&amp;Data_SL!$F$2:$F$368,0)),"")</f>
        <v>1168758000</v>
      </c>
      <c r="D31" s="506" cm="1">
        <f t="array" ref="D31">IFERROR(INDEX(Data_SL!H$2:H$368,MATCH($R$2&amp;$R$1&amp;$B31,Data_SL!$B$2:$B$368&amp;Data_SL!$A$2:$A$368&amp;Data_SL!$F$2:$F$368,0)),"")</f>
        <v>0</v>
      </c>
      <c r="E31" s="506" cm="1">
        <f t="array" ref="E31">IFERROR(INDEX(Data_SL!I$2:I$368,MATCH($R$2&amp;$R$1&amp;$B31,Data_SL!$B$2:$B$368&amp;Data_SL!$A$2:$A$368&amp;Data_SL!$F$2:$F$368,0)),"")</f>
        <v>0</v>
      </c>
      <c r="F31" s="544" cm="1">
        <f t="array" ref="F31">IFERROR(INDEX(Data_SL!J$2:J$368,MATCH($R$2&amp;$R$1&amp;$B31,Data_SL!$B$2:$B$368&amp;Data_SL!$A$2:$A$368&amp;Data_SL!$F$2:$F$368,0)),"")</f>
        <v>1168758000</v>
      </c>
      <c r="G31" s="643" cm="1">
        <f t="array" ref="G31">IFERROR(INDEX(Data_SL!K$2:K$368,MATCH($R$2&amp;$R$1&amp;$B31,Data_SL!$B$2:$B$368&amp;Data_SL!$A$2:$A$368&amp;Data_SL!$F$2:$F$368,0)),"")</f>
        <v>0</v>
      </c>
      <c r="H31" s="506" cm="1">
        <f t="array" ref="H31">IFERROR(INDEX(Data_SL!L$2:L$368,MATCH($R$2&amp;$R$1&amp;$B31,Data_SL!$B$2:$B$368&amp;Data_SL!$A$2:$A$368&amp;Data_SL!$F$2:$F$368,0)),"")</f>
        <v>1168758000</v>
      </c>
      <c r="I31" s="538" cm="1">
        <f t="array" ref="I31">IFERROR(INDEX(Data_SL!M$2:M$368,MATCH($R$2&amp;$R$1&amp;$B31,Data_SL!$B$2:$B$368&amp;Data_SL!$A$2:$A$368&amp;Data_SL!$F$2:$F$368,0)),"")</f>
        <v>0</v>
      </c>
      <c r="J31" s="531" cm="1">
        <f t="array" ref="J31">IFERROR(INDEX(Data_SL!N$2:N$368,MATCH($R$2&amp;$R$1&amp;$B31,Data_SL!$B$2:$B$368&amp;Data_SL!$A$2:$A$368&amp;Data_SL!$F$2:$F$368,0)),"")</f>
        <v>0</v>
      </c>
      <c r="K31" s="532" cm="1">
        <f t="array" ref="K31">IFERROR(INDEX(Data_SL!O$2:O$368,MATCH($R$2&amp;$R$1&amp;$B31,Data_SL!$B$2:$B$368&amp;Data_SL!$A$2:$A$368&amp;Data_SL!$F$2:$F$368,0)),"")</f>
        <v>1</v>
      </c>
      <c r="L31" s="619" cm="1">
        <f t="array" ref="L31">IFERROR(INDEX(Data_SL!P$2:P$368,MATCH($R$2&amp;$R$1&amp;$B31,Data_SL!$B$2:$B$368&amp;Data_SL!$A$2:$A$368&amp;Data_SL!$F$2:$F$368,0)),"")</f>
        <v>0</v>
      </c>
      <c r="M31" s="554">
        <f>101*4500000</f>
        <v>454500000</v>
      </c>
      <c r="N31" s="534"/>
      <c r="O31" s="534"/>
      <c r="P31" s="534"/>
      <c r="Q31" s="534"/>
      <c r="R31" s="534"/>
      <c r="S31" s="534"/>
      <c r="T31" s="477"/>
      <c r="U31" s="477"/>
      <c r="V31" s="477"/>
      <c r="W31" s="477"/>
      <c r="X31" s="477"/>
      <c r="Y31" s="477"/>
      <c r="Z31" s="477"/>
    </row>
    <row r="32" spans="1:26" ht="22.5" customHeight="1">
      <c r="A32" s="548" t="s">
        <v>51</v>
      </c>
      <c r="B32" s="549"/>
      <c r="C32" s="550"/>
      <c r="D32" s="506"/>
      <c r="E32" s="550"/>
      <c r="F32" s="551"/>
      <c r="G32" s="550"/>
      <c r="H32" s="506"/>
      <c r="I32" s="538"/>
      <c r="J32" s="531"/>
      <c r="K32" s="532"/>
      <c r="L32" s="553"/>
      <c r="M32" s="554"/>
      <c r="N32" s="534"/>
      <c r="O32" s="534"/>
      <c r="P32" s="534"/>
      <c r="Q32" s="534"/>
      <c r="R32" s="534"/>
      <c r="S32" s="534"/>
      <c r="T32" s="534"/>
      <c r="U32" s="534"/>
      <c r="V32" s="477"/>
      <c r="W32" s="477"/>
      <c r="X32" s="477"/>
      <c r="Y32" s="477"/>
      <c r="Z32" s="477"/>
    </row>
    <row r="33" spans="1:26" ht="22.5" customHeight="1">
      <c r="A33" s="555">
        <v>1</v>
      </c>
      <c r="B33" s="556" t="s">
        <v>52</v>
      </c>
      <c r="C33" s="506" cm="1">
        <f t="array" ref="C33">IFERROR(INDEX(Data_SL!G$2:G$368,MATCH($R$2&amp;$R$1&amp;$B33,Data_SL!$B$2:$B$368&amp;Data_SL!$A$2:$A$368&amp;Data_SL!$F$2:$F$368,0)),"")</f>
        <v>1566568000</v>
      </c>
      <c r="D33" s="506" cm="1">
        <f t="array" ref="D33">IFERROR(INDEX(Data_SL!H$2:H$368,MATCH($R$2&amp;$R$1&amp;$B33,Data_SL!$B$2:$B$368&amp;Data_SL!$A$2:$A$368&amp;Data_SL!$F$2:$F$368,0)),"")</f>
        <v>0</v>
      </c>
      <c r="E33" s="506" cm="1">
        <f t="array" ref="E33">IFERROR(INDEX(Data_SL!I$2:I$368,MATCH($R$2&amp;$R$1&amp;$B33,Data_SL!$B$2:$B$368&amp;Data_SL!$A$2:$A$368&amp;Data_SL!$F$2:$F$368,0)),"")</f>
        <v>0</v>
      </c>
      <c r="F33" s="544" cm="1">
        <f t="array" ref="F33">IFERROR(INDEX(Data_SL!J$2:J$368,MATCH($R$2&amp;$R$1&amp;$B33,Data_SL!$B$2:$B$368&amp;Data_SL!$A$2:$A$368&amp;Data_SL!$F$2:$F$368,0)),"")</f>
        <v>1566568000</v>
      </c>
      <c r="G33" s="537" cm="1">
        <f t="array" ref="G33">IFERROR(INDEX(Data_SL!K$2:K$368,MATCH($R$2&amp;$R$1&amp;$B33,Data_SL!$B$2:$B$368&amp;Data_SL!$A$2:$A$368&amp;Data_SL!$F$2:$F$368,0)),"")</f>
        <v>203928703.703704</v>
      </c>
      <c r="H33" s="506" cm="1">
        <f t="array" ref="H33">IFERROR(INDEX(Data_SL!L$2:L$368,MATCH($R$2&amp;$R$1&amp;$B33,Data_SL!$B$2:$B$368&amp;Data_SL!$A$2:$A$368&amp;Data_SL!$F$2:$F$368,0)),"")</f>
        <v>1770496703.7037001</v>
      </c>
      <c r="I33" s="538" cm="1">
        <f t="array" ref="I33">IFERROR(INDEX(Data_SL!M$2:M$368,MATCH($R$2&amp;$R$1&amp;$B33,Data_SL!$B$2:$B$368&amp;Data_SL!$A$2:$A$368&amp;Data_SL!$F$2:$F$368,0)),"")</f>
        <v>0</v>
      </c>
      <c r="J33" s="531" cm="1">
        <f t="array" ref="J33">IFERROR(INDEX(Data_SL!N$2:N$368,MATCH($R$2&amp;$R$1&amp;$B33,Data_SL!$B$2:$B$368&amp;Data_SL!$A$2:$A$368&amp;Data_SL!$F$2:$F$368,0)),"")</f>
        <v>0</v>
      </c>
      <c r="K33" s="532" cm="1">
        <f t="array" ref="K33">IFERROR(INDEX(Data_SL!O$2:O$368,MATCH($R$2&amp;$R$1&amp;$B33,Data_SL!$B$2:$B$368&amp;Data_SL!$A$2:$A$368&amp;Data_SL!$F$2:$F$368,0)),"")</f>
        <v>1</v>
      </c>
      <c r="L33" s="613" t="str" cm="1">
        <f t="array" ref="L33">IFERROR(INDEX(Data_SL!P$2:P$368,MATCH($R$2&amp;$R$1&amp;$B33,Data_SL!$B$2:$B$368&amp;Data_SL!$A$2:$A$368&amp;Data_SL!$F$2:$F$368,0)),"")</f>
        <v>Đã quyết toán</v>
      </c>
      <c r="M33" s="533">
        <f>C33</f>
        <v>1566568000</v>
      </c>
      <c r="N33" s="534"/>
      <c r="O33" s="534"/>
      <c r="P33" s="534"/>
      <c r="Q33" s="534"/>
      <c r="R33" s="534"/>
      <c r="S33" s="534"/>
      <c r="T33" s="534"/>
      <c r="U33" s="534"/>
      <c r="V33" s="477"/>
      <c r="W33" s="477"/>
      <c r="X33" s="477"/>
      <c r="Y33" s="477"/>
      <c r="Z33" s="477"/>
    </row>
    <row r="34" spans="1:26" ht="22.5" customHeight="1">
      <c r="A34" s="555">
        <v>2</v>
      </c>
      <c r="B34" s="556" t="s">
        <v>53</v>
      </c>
      <c r="C34" s="506" cm="1">
        <f t="array" ref="C34">IFERROR(INDEX(Data_SL!G$2:G$368,MATCH($R$2&amp;$R$1&amp;$B34,Data_SL!$B$2:$B$368&amp;Data_SL!$A$2:$A$368&amp;Data_SL!$F$2:$F$368,0)),"")</f>
        <v>1264042000</v>
      </c>
      <c r="D34" s="506" cm="1">
        <f t="array" ref="D34">IFERROR(INDEX(Data_SL!H$2:H$368,MATCH($R$2&amp;$R$1&amp;$B34,Data_SL!$B$2:$B$368&amp;Data_SL!$A$2:$A$368&amp;Data_SL!$F$2:$F$368,0)),"")</f>
        <v>0</v>
      </c>
      <c r="E34" s="506" cm="1">
        <f t="array" ref="E34">IFERROR(INDEX(Data_SL!I$2:I$368,MATCH($R$2&amp;$R$1&amp;$B34,Data_SL!$B$2:$B$368&amp;Data_SL!$A$2:$A$368&amp;Data_SL!$F$2:$F$368,0)),"")</f>
        <v>174384000</v>
      </c>
      <c r="F34" s="662" cm="1">
        <f t="array" ref="F34">IFERROR(INDEX(Data_SL!J$2:J$368,MATCH($R$2&amp;$R$1&amp;$B34,Data_SL!$B$2:$B$368&amp;Data_SL!$A$2:$A$368&amp;Data_SL!$F$2:$F$368,0)),"")</f>
        <v>884625120</v>
      </c>
      <c r="G34" s="641" cm="1">
        <f t="array" ref="G34">IFERROR(INDEX(Data_SL!K$2:K$368,MATCH($R$2&amp;$R$1&amp;$B34,Data_SL!$B$2:$B$368&amp;Data_SL!$A$2:$A$368&amp;Data_SL!$F$2:$F$368,0)),"")</f>
        <v>0</v>
      </c>
      <c r="H34" s="506" cm="1">
        <f t="array" ref="H34">IFERROR(INDEX(Data_SL!L$2:L$368,MATCH($R$2&amp;$R$1&amp;$B34,Data_SL!$B$2:$B$368&amp;Data_SL!$A$2:$A$368&amp;Data_SL!$F$2:$F$368,0)),"")</f>
        <v>884625120</v>
      </c>
      <c r="I34" s="538" cm="1">
        <f t="array" ref="I34">IFERROR(INDEX(Data_SL!M$2:M$368,MATCH($R$2&amp;$R$1&amp;$B34,Data_SL!$B$2:$B$368&amp;Data_SL!$A$2:$A$368&amp;Data_SL!$F$2:$F$368,0)),"")</f>
        <v>379416880</v>
      </c>
      <c r="J34" s="531" cm="1">
        <f t="array" ref="J34">IFERROR(INDEX(Data_SL!N$2:N$368,MATCH($R$2&amp;$R$1&amp;$B34,Data_SL!$B$2:$B$368&amp;Data_SL!$A$2:$A$368&amp;Data_SL!$F$2:$F$368,0)),"")</f>
        <v>0</v>
      </c>
      <c r="K34" s="532" cm="1">
        <f t="array" ref="K34">IFERROR(INDEX(Data_SL!O$2:O$368,MATCH($R$2&amp;$R$1&amp;$B34,Data_SL!$B$2:$B$368&amp;Data_SL!$A$2:$A$368&amp;Data_SL!$F$2:$F$368,0)),"")</f>
        <v>0.69983839144585402</v>
      </c>
      <c r="L34" s="644" cm="1">
        <f t="array" ref="L34">IFERROR(INDEX(Data_SL!P$2:P$368,MATCH($R$2&amp;$R$1&amp;$B34,Data_SL!$B$2:$B$368&amp;Data_SL!$A$2:$A$368&amp;Data_SL!$F$2:$F$368,0)),"")</f>
        <v>0</v>
      </c>
      <c r="M34" s="554"/>
      <c r="N34" s="558"/>
      <c r="O34" s="534"/>
      <c r="P34" s="534"/>
      <c r="Q34" s="534"/>
      <c r="R34" s="534"/>
      <c r="S34" s="534"/>
      <c r="T34" s="534"/>
      <c r="U34" s="534"/>
      <c r="V34" s="477"/>
      <c r="W34" s="477"/>
      <c r="X34" s="477"/>
      <c r="Y34" s="477"/>
      <c r="Z34" s="477"/>
    </row>
    <row r="35" spans="1:26" ht="22.5" customHeight="1">
      <c r="A35" s="555">
        <v>3</v>
      </c>
      <c r="B35" s="556" t="s">
        <v>54</v>
      </c>
      <c r="C35" s="506" cm="1">
        <f t="array" ref="C35">IFERROR(INDEX(Data_SL!G$2:G$368,MATCH($R$2&amp;$R$1&amp;$B35,Data_SL!$B$2:$B$368&amp;Data_SL!$A$2:$A$368&amp;Data_SL!$F$2:$F$368,0)),"")</f>
        <v>1264264000</v>
      </c>
      <c r="D35" s="506" cm="1">
        <f t="array" ref="D35">IFERROR(INDEX(Data_SL!H$2:H$368,MATCH($R$2&amp;$R$1&amp;$B35,Data_SL!$B$2:$B$368&amp;Data_SL!$A$2:$A$368&amp;Data_SL!$F$2:$F$368,0)),"")</f>
        <v>0</v>
      </c>
      <c r="E35" s="506" cm="1">
        <f t="array" ref="E35">IFERROR(INDEX(Data_SL!I$2:I$368,MATCH($R$2&amp;$R$1&amp;$B35,Data_SL!$B$2:$B$368&amp;Data_SL!$A$2:$A$368&amp;Data_SL!$F$2:$F$368,0)),"")</f>
        <v>336312000</v>
      </c>
      <c r="F35" s="39" cm="1">
        <f t="array" ref="F35">IFERROR(INDEX(Data_SL!J$2:J$368,MATCH($R$2&amp;$R$1&amp;$B35,Data_SL!$B$2:$B$368&amp;Data_SL!$A$2:$A$368&amp;Data_SL!$F$2:$F$368,0)),"")</f>
        <v>886867200</v>
      </c>
      <c r="G35" s="641" cm="1">
        <f t="array" ref="G35">IFERROR(INDEX(Data_SL!K$2:K$368,MATCH($R$2&amp;$R$1&amp;$B35,Data_SL!$B$2:$B$368&amp;Data_SL!$A$2:$A$368&amp;Data_SL!$F$2:$F$368,0)),"")</f>
        <v>0</v>
      </c>
      <c r="H35" s="506" cm="1">
        <f t="array" ref="H35">IFERROR(INDEX(Data_SL!L$2:L$368,MATCH($R$2&amp;$R$1&amp;$B35,Data_SL!$B$2:$B$368&amp;Data_SL!$A$2:$A$368&amp;Data_SL!$F$2:$F$368,0)),"")</f>
        <v>886867200</v>
      </c>
      <c r="I35" s="538" cm="1">
        <f t="array" ref="I35">IFERROR(INDEX(Data_SL!M$2:M$368,MATCH($R$2&amp;$R$1&amp;$B35,Data_SL!$B$2:$B$368&amp;Data_SL!$A$2:$A$368&amp;Data_SL!$F$2:$F$368,0)),"")</f>
        <v>377396800</v>
      </c>
      <c r="J35" s="531" cm="1">
        <f t="array" ref="J35">IFERROR(INDEX(Data_SL!N$2:N$368,MATCH($R$2&amp;$R$1&amp;$B35,Data_SL!$B$2:$B$368&amp;Data_SL!$A$2:$A$368&amp;Data_SL!$F$2:$F$368,0)),"")</f>
        <v>0</v>
      </c>
      <c r="K35" s="532" cm="1">
        <f t="array" ref="K35">IFERROR(INDEX(Data_SL!O$2:O$368,MATCH($R$2&amp;$R$1&amp;$B35,Data_SL!$B$2:$B$368&amp;Data_SL!$A$2:$A$368&amp;Data_SL!$F$2:$F$368,0)),"")</f>
        <v>0.70148892952737696</v>
      </c>
      <c r="L35" s="644" cm="1">
        <f t="array" ref="L35">IFERROR(INDEX(Data_SL!P$2:P$368,MATCH($R$2&amp;$R$1&amp;$B35,Data_SL!$B$2:$B$368&amp;Data_SL!$A$2:$A$368&amp;Data_SL!$F$2:$F$368,0)),"")</f>
        <v>0</v>
      </c>
      <c r="M35" s="554"/>
      <c r="N35" s="558"/>
      <c r="O35" s="534"/>
      <c r="P35" s="534"/>
      <c r="Q35" s="534"/>
      <c r="R35" s="534"/>
      <c r="S35" s="534"/>
      <c r="T35" s="534"/>
      <c r="U35" s="534"/>
      <c r="V35" s="477"/>
      <c r="W35" s="477"/>
      <c r="X35" s="477"/>
      <c r="Y35" s="477"/>
      <c r="Z35" s="477"/>
    </row>
    <row r="36" spans="1:26" ht="22.5" customHeight="1">
      <c r="A36" s="555">
        <v>4</v>
      </c>
      <c r="B36" s="556" t="s">
        <v>55</v>
      </c>
      <c r="C36" s="506" cm="1">
        <f t="array" ref="C36">IFERROR(INDEX(Data_SL!G$2:G$368,MATCH($R$2&amp;$R$1&amp;$B36,Data_SL!$B$2:$B$368&amp;Data_SL!$A$2:$A$368&amp;Data_SL!$F$2:$F$368,0)),"")</f>
        <v>929889000</v>
      </c>
      <c r="D36" s="506" cm="1">
        <f t="array" ref="D36">IFERROR(INDEX(Data_SL!H$2:H$368,MATCH($R$2&amp;$R$1&amp;$B36,Data_SL!$B$2:$B$368&amp;Data_SL!$A$2:$A$368&amp;Data_SL!$F$2:$F$368,0)),"")</f>
        <v>0</v>
      </c>
      <c r="E36" s="506" cm="1">
        <f t="array" ref="E36">IFERROR(INDEX(Data_SL!I$2:I$368,MATCH($R$2&amp;$R$1&amp;$B36,Data_SL!$B$2:$B$368&amp;Data_SL!$A$2:$A$368&amp;Data_SL!$F$2:$F$368,0)),"")</f>
        <v>0</v>
      </c>
      <c r="F36" s="506" cm="1">
        <f t="array" ref="F36">IFERROR(INDEX(Data_SL!J$2:J$368,MATCH($R$2&amp;$R$1&amp;$B36,Data_SL!$B$2:$B$368&amp;Data_SL!$A$2:$A$368&amp;Data_SL!$F$2:$F$368,0)),"")</f>
        <v>929889000</v>
      </c>
      <c r="G36" s="641" cm="1">
        <f t="array" ref="G36">IFERROR(INDEX(Data_SL!K$2:K$368,MATCH($R$2&amp;$R$1&amp;$B36,Data_SL!$B$2:$B$368&amp;Data_SL!$A$2:$A$368&amp;Data_SL!$F$2:$F$368,0)),"")</f>
        <v>41061111.111111097</v>
      </c>
      <c r="H36" s="506" cm="1">
        <f t="array" ref="H36">IFERROR(INDEX(Data_SL!L$2:L$368,MATCH($R$2&amp;$R$1&amp;$B36,Data_SL!$B$2:$B$368&amp;Data_SL!$A$2:$A$368&amp;Data_SL!$F$2:$F$368,0)),"")</f>
        <v>970950111.11111104</v>
      </c>
      <c r="I36" s="538" cm="1">
        <f t="array" ref="I36">IFERROR(INDEX(Data_SL!M$2:M$368,MATCH($R$2&amp;$R$1&amp;$B36,Data_SL!$B$2:$B$368&amp;Data_SL!$A$2:$A$368&amp;Data_SL!$F$2:$F$368,0)),"")</f>
        <v>0</v>
      </c>
      <c r="J36" s="531" cm="1">
        <f t="array" ref="J36">IFERROR(INDEX(Data_SL!N$2:N$368,MATCH($R$2&amp;$R$1&amp;$B36,Data_SL!$B$2:$B$368&amp;Data_SL!$A$2:$A$368&amp;Data_SL!$F$2:$F$368,0)),"")</f>
        <v>0</v>
      </c>
      <c r="K36" s="532" cm="1">
        <f t="array" ref="K36">IFERROR(INDEX(Data_SL!O$2:O$368,MATCH($R$2&amp;$R$1&amp;$B36,Data_SL!$B$2:$B$368&amp;Data_SL!$A$2:$A$368&amp;Data_SL!$F$2:$F$368,0)),"")</f>
        <v>1</v>
      </c>
      <c r="L36" s="613" t="str" cm="1">
        <f t="array" ref="L36">IFERROR(INDEX(Data_SL!P$2:P$368,MATCH($R$2&amp;$R$1&amp;$B36,Data_SL!$B$2:$B$368&amp;Data_SL!$A$2:$A$368&amp;Data_SL!$F$2:$F$368,0)),"")</f>
        <v>Đã quyết toán</v>
      </c>
      <c r="M36" s="554">
        <v>970903800</v>
      </c>
      <c r="N36" s="558"/>
      <c r="O36" s="534"/>
      <c r="P36" s="534"/>
      <c r="Q36" s="534"/>
      <c r="R36" s="534"/>
      <c r="S36" s="534"/>
      <c r="T36" s="534"/>
      <c r="U36" s="534"/>
      <c r="V36" s="477"/>
      <c r="W36" s="477"/>
      <c r="X36" s="477"/>
      <c r="Y36" s="477"/>
      <c r="Z36" s="477"/>
    </row>
    <row r="37" spans="1:26" ht="22.5" customHeight="1">
      <c r="A37" s="555">
        <v>5</v>
      </c>
      <c r="B37" s="556" t="s">
        <v>56</v>
      </c>
      <c r="C37" s="506" cm="1">
        <f t="array" ref="C37">IFERROR(INDEX(Data_SL!G$2:G$368,MATCH($R$2&amp;$R$1&amp;$B37,Data_SL!$B$2:$B$368&amp;Data_SL!$A$2:$A$368&amp;Data_SL!$F$2:$F$368,0)),"")</f>
        <v>1150397000</v>
      </c>
      <c r="D37" s="506" cm="1">
        <f t="array" ref="D37">IFERROR(INDEX(Data_SL!H$2:H$368,MATCH($R$2&amp;$R$1&amp;$B37,Data_SL!$B$2:$B$368&amp;Data_SL!$A$2:$A$368&amp;Data_SL!$F$2:$F$368,0)),"")</f>
        <v>0</v>
      </c>
      <c r="E37" s="506" cm="1">
        <f t="array" ref="E37">IFERROR(INDEX(Data_SL!I$2:I$368,MATCH($R$2&amp;$R$1&amp;$B37,Data_SL!$B$2:$B$368&amp;Data_SL!$A$2:$A$368&amp;Data_SL!$F$2:$F$368,0)),"")</f>
        <v>0</v>
      </c>
      <c r="F37" s="544" cm="1">
        <f t="array" ref="F37">IFERROR(INDEX(Data_SL!J$2:J$368,MATCH($R$2&amp;$R$1&amp;$B37,Data_SL!$B$2:$B$368&amp;Data_SL!$A$2:$A$368&amp;Data_SL!$F$2:$F$368,0)),"")</f>
        <v>1150397000</v>
      </c>
      <c r="G37" s="643" cm="1">
        <f t="array" ref="G37">IFERROR(INDEX(Data_SL!K$2:K$368,MATCH($R$2&amp;$R$1&amp;$B37,Data_SL!$B$2:$B$368&amp;Data_SL!$A$2:$A$368&amp;Data_SL!$F$2:$F$368,0)),"")</f>
        <v>157625000</v>
      </c>
      <c r="H37" s="506" cm="1">
        <f t="array" ref="H37">IFERROR(INDEX(Data_SL!L$2:L$368,MATCH($R$2&amp;$R$1&amp;$B37,Data_SL!$B$2:$B$368&amp;Data_SL!$A$2:$A$368&amp;Data_SL!$F$2:$F$368,0)),"")</f>
        <v>1308022000</v>
      </c>
      <c r="I37" s="538" cm="1">
        <f t="array" ref="I37">IFERROR(INDEX(Data_SL!M$2:M$368,MATCH($R$2&amp;$R$1&amp;$B37,Data_SL!$B$2:$B$368&amp;Data_SL!$A$2:$A$368&amp;Data_SL!$F$2:$F$368,0)),"")</f>
        <v>0</v>
      </c>
      <c r="J37" s="531" cm="1">
        <f t="array" ref="J37">IFERROR(INDEX(Data_SL!N$2:N$368,MATCH($R$2&amp;$R$1&amp;$B37,Data_SL!$B$2:$B$368&amp;Data_SL!$A$2:$A$368&amp;Data_SL!$F$2:$F$368,0)),"")</f>
        <v>0</v>
      </c>
      <c r="K37" s="532" cm="1">
        <f t="array" ref="K37">IFERROR(INDEX(Data_SL!O$2:O$368,MATCH($R$2&amp;$R$1&amp;$B37,Data_SL!$B$2:$B$368&amp;Data_SL!$A$2:$A$368&amp;Data_SL!$F$2:$F$368,0)),"")</f>
        <v>1</v>
      </c>
      <c r="L37" s="613" t="str" cm="1">
        <f t="array" ref="L37">IFERROR(INDEX(Data_SL!P$2:P$368,MATCH($R$2&amp;$R$1&amp;$B37,Data_SL!$B$2:$B$368&amp;Data_SL!$A$2:$A$368&amp;Data_SL!$F$2:$F$368,0)),"")</f>
        <v>Đã quyết toán</v>
      </c>
      <c r="M37" s="559">
        <v>1150976700</v>
      </c>
      <c r="N37" s="560"/>
      <c r="O37" s="561"/>
      <c r="P37" s="561"/>
      <c r="Q37" s="561"/>
      <c r="R37" s="561"/>
      <c r="S37" s="561"/>
      <c r="T37" s="561"/>
      <c r="U37" s="561"/>
      <c r="V37" s="562"/>
      <c r="W37" s="562"/>
      <c r="X37" s="562"/>
      <c r="Y37" s="562"/>
      <c r="Z37" s="562"/>
    </row>
    <row r="38" spans="1:26" ht="31.5">
      <c r="A38" s="555">
        <v>6</v>
      </c>
      <c r="B38" s="556" t="s">
        <v>147</v>
      </c>
      <c r="C38" s="506" cm="1">
        <f t="array" ref="C38">IFERROR(INDEX(Data_SL!G$2:G$368,MATCH($R$2&amp;$R$1&amp;$B38,Data_SL!$B$2:$B$368&amp;Data_SL!$A$2:$A$368&amp;Data_SL!$F$2:$F$368,0)),"")</f>
        <v>1688339000</v>
      </c>
      <c r="D38" s="506" cm="1">
        <f t="array" ref="D38">IFERROR(INDEX(Data_SL!H$2:H$368,MATCH($R$2&amp;$R$1&amp;$B38,Data_SL!$B$2:$B$368&amp;Data_SL!$A$2:$A$368&amp;Data_SL!$F$2:$F$368,0)),"")</f>
        <v>0</v>
      </c>
      <c r="E38" s="506" cm="1">
        <f t="array" ref="E38">IFERROR(INDEX(Data_SL!I$2:I$368,MATCH($R$2&amp;$R$1&amp;$B38,Data_SL!$B$2:$B$368&amp;Data_SL!$A$2:$A$368&amp;Data_SL!$F$2:$F$368,0)),"")</f>
        <v>184486500</v>
      </c>
      <c r="F38" s="544" cm="1">
        <f t="array" ref="F38">IFERROR(INDEX(Data_SL!J$2:J$368,MATCH($R$2&amp;$R$1&amp;$B38,Data_SL!$B$2:$B$368&amp;Data_SL!$A$2:$A$368&amp;Data_SL!$F$2:$F$368,0)),"")</f>
        <v>335430000</v>
      </c>
      <c r="G38" s="643" cm="1">
        <f t="array" ref="G38">IFERROR(INDEX(Data_SL!K$2:K$368,MATCH($R$2&amp;$R$1&amp;$B38,Data_SL!$B$2:$B$368&amp;Data_SL!$A$2:$A$368&amp;Data_SL!$F$2:$F$368,0)),"")</f>
        <v>0</v>
      </c>
      <c r="H38" s="506" cm="1">
        <f t="array" ref="H38">IFERROR(INDEX(Data_SL!L$2:L$368,MATCH($R$2&amp;$R$1&amp;$B38,Data_SL!$B$2:$B$368&amp;Data_SL!$A$2:$A$368&amp;Data_SL!$F$2:$F$368,0)),"")</f>
        <v>335430000</v>
      </c>
      <c r="I38" s="538" cm="1">
        <f t="array" ref="I38">IFERROR(INDEX(Data_SL!M$2:M$368,MATCH($R$2&amp;$R$1&amp;$B38,Data_SL!$B$2:$B$368&amp;Data_SL!$A$2:$A$368&amp;Data_SL!$F$2:$F$368,0)),"")</f>
        <v>1352909000</v>
      </c>
      <c r="J38" s="531" cm="1">
        <f t="array" ref="J38">IFERROR(INDEX(Data_SL!N$2:N$368,MATCH($R$2&amp;$R$1&amp;$B38,Data_SL!$B$2:$B$368&amp;Data_SL!$A$2:$A$368&amp;Data_SL!$F$2:$F$368,0)),"")</f>
        <v>0</v>
      </c>
      <c r="K38" s="532" cm="1">
        <f t="array" ref="K38">IFERROR(INDEX(Data_SL!O$2:O$368,MATCH($R$2&amp;$R$1&amp;$B38,Data_SL!$B$2:$B$368&amp;Data_SL!$A$2:$A$368&amp;Data_SL!$F$2:$F$368,0)),"")</f>
        <v>0.198674555287771</v>
      </c>
      <c r="L38" s="645" t="str" cm="1">
        <f t="array" ref="L38">IFERROR(INDEX(Data_SL!P$2:P$368,MATCH($R$2&amp;$R$1&amp;$B38,Data_SL!$B$2:$B$368&amp;Data_SL!$A$2:$A$368&amp;Data_SL!$F$2:$F$368,0)),"")</f>
        <v>Chưa gặp chủ hộ để chốt phương án</v>
      </c>
      <c r="M38" s="559"/>
      <c r="N38" s="560"/>
      <c r="O38" s="561"/>
      <c r="P38" s="561"/>
      <c r="Q38" s="561"/>
      <c r="R38" s="561"/>
      <c r="S38" s="561"/>
      <c r="T38" s="561"/>
      <c r="U38" s="561"/>
      <c r="V38" s="562"/>
      <c r="W38" s="562"/>
      <c r="X38" s="562"/>
      <c r="Y38" s="562"/>
      <c r="Z38" s="562"/>
    </row>
    <row r="39" spans="1:26" ht="15.75">
      <c r="A39" s="555">
        <v>7</v>
      </c>
      <c r="B39" s="556" t="s">
        <v>243</v>
      </c>
      <c r="C39" s="506" cm="1">
        <f t="array" ref="C39">IFERROR(INDEX(Data_SL!G$2:G$368,MATCH($R$2&amp;$R$1&amp;$B39,Data_SL!$B$2:$B$368&amp;Data_SL!$A$2:$A$368&amp;Data_SL!$F$2:$F$368,0)),"")</f>
        <v>1437536000</v>
      </c>
      <c r="D39" s="506" cm="1">
        <f t="array" ref="D39">IFERROR(INDEX(Data_SL!H$2:H$368,MATCH($R$2&amp;$R$1&amp;$B39,Data_SL!$B$2:$B$368&amp;Data_SL!$A$2:$A$368&amp;Data_SL!$F$2:$F$368,0)),"")</f>
        <v>0</v>
      </c>
      <c r="E39" s="506" cm="1">
        <f t="array" ref="E39">IFERROR(INDEX(Data_SL!I$2:I$368,MATCH($R$2&amp;$R$1&amp;$B39,Data_SL!$B$2:$B$368&amp;Data_SL!$A$2:$A$368&amp;Data_SL!$F$2:$F$368,0)),"")</f>
        <v>313632000</v>
      </c>
      <c r="F39" s="544" cm="1">
        <f t="array" ref="F39">IFERROR(INDEX(Data_SL!J$2:J$368,MATCH($R$2&amp;$R$1&amp;$B39,Data_SL!$B$2:$B$368&amp;Data_SL!$A$2:$A$368&amp;Data_SL!$F$2:$F$368,0)),"")</f>
        <v>431244000</v>
      </c>
      <c r="G39" s="643" cm="1">
        <f t="array" ref="G39">IFERROR(INDEX(Data_SL!K$2:K$368,MATCH($R$2&amp;$R$1&amp;$B39,Data_SL!$B$2:$B$368&amp;Data_SL!$A$2:$A$368&amp;Data_SL!$F$2:$F$368,0)),"")</f>
        <v>0</v>
      </c>
      <c r="H39" s="506" cm="1">
        <f t="array" ref="H39">IFERROR(INDEX(Data_SL!L$2:L$368,MATCH($R$2&amp;$R$1&amp;$B39,Data_SL!$B$2:$B$368&amp;Data_SL!$A$2:$A$368&amp;Data_SL!$F$2:$F$368,0)),"")</f>
        <v>431244000</v>
      </c>
      <c r="I39" s="538" cm="1">
        <f t="array" ref="I39">IFERROR(INDEX(Data_SL!M$2:M$368,MATCH($R$2&amp;$R$1&amp;$B39,Data_SL!$B$2:$B$368&amp;Data_SL!$A$2:$A$368&amp;Data_SL!$F$2:$F$368,0)),"")</f>
        <v>1006292000</v>
      </c>
      <c r="J39" s="531" cm="1">
        <f t="array" ref="J39">IFERROR(INDEX(Data_SL!N$2:N$368,MATCH($R$2&amp;$R$1&amp;$B39,Data_SL!$B$2:$B$368&amp;Data_SL!$A$2:$A$368&amp;Data_SL!$F$2:$F$368,0)),"")</f>
        <v>0</v>
      </c>
      <c r="K39" s="532" cm="1">
        <f t="array" ref="K39">IFERROR(INDEX(Data_SL!O$2:O$368,MATCH($R$2&amp;$R$1&amp;$B39,Data_SL!$B$2:$B$368&amp;Data_SL!$A$2:$A$368&amp;Data_SL!$F$2:$F$368,0)),"")</f>
        <v>0</v>
      </c>
      <c r="L39" s="645" cm="1">
        <f t="array" ref="L39">IFERROR(INDEX(Data_SL!P$2:P$368,MATCH($R$2&amp;$R$1&amp;$B39,Data_SL!$B$2:$B$368&amp;Data_SL!$A$2:$A$368&amp;Data_SL!$F$2:$F$368,0)),"")</f>
        <v>0</v>
      </c>
      <c r="M39" s="559"/>
      <c r="N39" s="560"/>
      <c r="O39" s="561"/>
      <c r="P39" s="561"/>
      <c r="Q39" s="561"/>
      <c r="R39" s="561"/>
      <c r="S39" s="561"/>
      <c r="T39" s="561"/>
      <c r="U39" s="561"/>
      <c r="V39" s="562"/>
      <c r="W39" s="562"/>
      <c r="X39" s="562"/>
      <c r="Y39" s="562"/>
      <c r="Z39" s="562"/>
    </row>
    <row r="40" spans="1:26" ht="22.5" customHeight="1">
      <c r="A40" s="555" t="s">
        <v>57</v>
      </c>
      <c r="B40" s="549"/>
      <c r="C40" s="550"/>
      <c r="D40" s="506"/>
      <c r="E40" s="550"/>
      <c r="F40" s="551"/>
      <c r="G40" s="641"/>
      <c r="H40" s="506"/>
      <c r="I40" s="538"/>
      <c r="J40" s="531"/>
      <c r="K40" s="532"/>
      <c r="L40" s="553"/>
      <c r="M40" s="554"/>
      <c r="N40" s="534"/>
      <c r="O40" s="534"/>
      <c r="P40" s="534"/>
      <c r="Q40" s="534"/>
      <c r="R40" s="534"/>
      <c r="S40" s="534"/>
      <c r="T40" s="534"/>
      <c r="U40" s="534"/>
      <c r="V40" s="477"/>
      <c r="W40" s="477"/>
      <c r="X40" s="477"/>
      <c r="Y40" s="477"/>
      <c r="Z40" s="477"/>
    </row>
    <row r="41" spans="1:26" ht="22.5" customHeight="1">
      <c r="A41" s="555">
        <v>1</v>
      </c>
      <c r="B41" s="556" t="s">
        <v>58</v>
      </c>
      <c r="C41" s="506" cm="1">
        <f t="array" ref="C41">IFERROR(INDEX(Data_SL!G$2:G$368,MATCH($R$2&amp;$R$1&amp;$B41,Data_SL!$B$2:$B$368&amp;Data_SL!$A$2:$A$368&amp;Data_SL!$F$2:$F$368,0)),"")</f>
        <v>1366377000</v>
      </c>
      <c r="D41" s="506" cm="1">
        <f t="array" ref="D41">IFERROR(INDEX(Data_SL!H$2:H$368,MATCH($R$2&amp;$R$1&amp;$B41,Data_SL!$B$2:$B$368&amp;Data_SL!$A$2:$A$368&amp;Data_SL!$F$2:$F$368,0)),"")</f>
        <v>0</v>
      </c>
      <c r="E41" s="506" cm="1">
        <f t="array" ref="E41">IFERROR(INDEX(Data_SL!I$2:I$368,MATCH($R$2&amp;$R$1&amp;$B41,Data_SL!$B$2:$B$368&amp;Data_SL!$A$2:$A$368&amp;Data_SL!$F$2:$F$368,0)),"")</f>
        <v>133537500</v>
      </c>
      <c r="F41" s="506" cm="1">
        <f t="array" ref="F41">IFERROR(INDEX(Data_SL!J$2:J$368,MATCH($R$2&amp;$R$1&amp;$B41,Data_SL!$B$2:$B$368&amp;Data_SL!$A$2:$A$368&amp;Data_SL!$F$2:$F$368,0)),"")</f>
        <v>1093137975</v>
      </c>
      <c r="G41" s="641" cm="1">
        <f t="array" ref="G41">IFERROR(INDEX(Data_SL!K$2:K$368,MATCH($R$2&amp;$R$1&amp;$B41,Data_SL!$B$2:$B$368&amp;Data_SL!$A$2:$A$368&amp;Data_SL!$F$2:$F$368,0)),"")</f>
        <v>0</v>
      </c>
      <c r="H41" s="506" cm="1">
        <f t="array" ref="H41">IFERROR(INDEX(Data_SL!L$2:L$368,MATCH($R$2&amp;$R$1&amp;$B41,Data_SL!$B$2:$B$368&amp;Data_SL!$A$2:$A$368&amp;Data_SL!$F$2:$F$368,0)),"")</f>
        <v>1093137975</v>
      </c>
      <c r="I41" s="538" cm="1">
        <f t="array" ref="I41">IFERROR(INDEX(Data_SL!M$2:M$368,MATCH($R$2&amp;$R$1&amp;$B41,Data_SL!$B$2:$B$368&amp;Data_SL!$A$2:$A$368&amp;Data_SL!$F$2:$F$368,0)),"")</f>
        <v>273239025</v>
      </c>
      <c r="J41" s="531" cm="1">
        <f t="array" ref="J41">IFERROR(INDEX(Data_SL!N$2:N$368,MATCH($R$2&amp;$R$1&amp;$B41,Data_SL!$B$2:$B$368&amp;Data_SL!$A$2:$A$368&amp;Data_SL!$F$2:$F$368,0)),"")</f>
        <v>0</v>
      </c>
      <c r="K41" s="532" cm="1">
        <f t="array" ref="K41">IFERROR(INDEX(Data_SL!O$2:O$368,MATCH($R$2&amp;$R$1&amp;$B41,Data_SL!$B$2:$B$368&amp;Data_SL!$A$2:$A$368&amp;Data_SL!$F$2:$F$368,0)),"")</f>
        <v>0.80002662149611703</v>
      </c>
      <c r="L41" s="644" cm="1">
        <f t="array" ref="L41">IFERROR(INDEX(Data_SL!P$2:P$368,MATCH($R$2&amp;$R$1&amp;$B41,Data_SL!$B$2:$B$368&amp;Data_SL!$A$2:$A$368&amp;Data_SL!$F$2:$F$368,0)),"")</f>
        <v>0</v>
      </c>
      <c r="M41" s="563"/>
      <c r="N41" s="561"/>
      <c r="O41" s="561"/>
      <c r="P41" s="561"/>
      <c r="Q41" s="561"/>
      <c r="R41" s="561"/>
      <c r="S41" s="561"/>
      <c r="T41" s="561"/>
      <c r="U41" s="561"/>
      <c r="V41" s="562"/>
      <c r="W41" s="562"/>
      <c r="X41" s="562"/>
      <c r="Y41" s="562"/>
      <c r="Z41" s="562"/>
    </row>
    <row r="42" spans="1:26" ht="22.5" customHeight="1">
      <c r="A42" s="555">
        <f t="shared" ref="A42:A57" si="3">A41+1</f>
        <v>2</v>
      </c>
      <c r="B42" s="556" t="s">
        <v>59</v>
      </c>
      <c r="C42" s="506" cm="1">
        <f t="array" ref="C42">IFERROR(INDEX(Data_SL!G$2:G$368,MATCH($R$2&amp;$R$1&amp;$B42,Data_SL!$B$2:$B$368&amp;Data_SL!$A$2:$A$368&amp;Data_SL!$F$2:$F$368,0)),"")</f>
        <v>1307971000</v>
      </c>
      <c r="D42" s="506" cm="1">
        <f t="array" ref="D42">IFERROR(INDEX(Data_SL!H$2:H$368,MATCH($R$2&amp;$R$1&amp;$B42,Data_SL!$B$2:$B$368&amp;Data_SL!$A$2:$A$368&amp;Data_SL!$F$2:$F$368,0)),"")</f>
        <v>0</v>
      </c>
      <c r="E42" s="506" cm="1">
        <f t="array" ref="E42">IFERROR(INDEX(Data_SL!I$2:I$368,MATCH($R$2&amp;$R$1&amp;$B42,Data_SL!$B$2:$B$368&amp;Data_SL!$A$2:$A$368&amp;Data_SL!$F$2:$F$368,0)),"")</f>
        <v>0</v>
      </c>
      <c r="F42" s="506" cm="1">
        <f t="array" ref="F42">IFERROR(INDEX(Data_SL!J$2:J$368,MATCH($R$2&amp;$R$1&amp;$B42,Data_SL!$B$2:$B$368&amp;Data_SL!$A$2:$A$368&amp;Data_SL!$F$2:$F$368,0)),"")</f>
        <v>1307971000</v>
      </c>
      <c r="G42" s="641" cm="1">
        <f t="array" ref="G42">IFERROR(INDEX(Data_SL!K$2:K$368,MATCH($R$2&amp;$R$1&amp;$B42,Data_SL!$B$2:$B$368&amp;Data_SL!$A$2:$A$368&amp;Data_SL!$F$2:$F$368,0)),"")</f>
        <v>0</v>
      </c>
      <c r="H42" s="506" cm="1">
        <f t="array" ref="H42">IFERROR(INDEX(Data_SL!L$2:L$368,MATCH($R$2&amp;$R$1&amp;$B42,Data_SL!$B$2:$B$368&amp;Data_SL!$A$2:$A$368&amp;Data_SL!$F$2:$F$368,0)),"")</f>
        <v>1307971000</v>
      </c>
      <c r="I42" s="538" cm="1">
        <f t="array" ref="I42">IFERROR(INDEX(Data_SL!M$2:M$368,MATCH($R$2&amp;$R$1&amp;$B42,Data_SL!$B$2:$B$368&amp;Data_SL!$A$2:$A$368&amp;Data_SL!$F$2:$F$368,0)),"")</f>
        <v>0</v>
      </c>
      <c r="J42" s="531" cm="1">
        <f t="array" ref="J42">IFERROR(INDEX(Data_SL!N$2:N$368,MATCH($R$2&amp;$R$1&amp;$B42,Data_SL!$B$2:$B$368&amp;Data_SL!$A$2:$A$368&amp;Data_SL!$F$2:$F$368,0)),"")</f>
        <v>0</v>
      </c>
      <c r="K42" s="532" cm="1">
        <f t="array" ref="K42">IFERROR(INDEX(Data_SL!O$2:O$368,MATCH($R$2&amp;$R$1&amp;$B42,Data_SL!$B$2:$B$368&amp;Data_SL!$A$2:$A$368&amp;Data_SL!$F$2:$F$368,0)),"")</f>
        <v>1</v>
      </c>
      <c r="L42" s="644" cm="1">
        <f t="array" ref="L42">IFERROR(INDEX(Data_SL!P$2:P$368,MATCH($R$2&amp;$R$1&amp;$B42,Data_SL!$B$2:$B$368&amp;Data_SL!$A$2:$A$368&amp;Data_SL!$F$2:$F$368,0)),"")</f>
        <v>0</v>
      </c>
      <c r="M42" s="563"/>
      <c r="N42" s="561"/>
      <c r="O42" s="561"/>
      <c r="P42" s="561"/>
      <c r="Q42" s="561"/>
      <c r="R42" s="561"/>
      <c r="S42" s="561"/>
      <c r="T42" s="561"/>
      <c r="U42" s="561"/>
      <c r="V42" s="562"/>
      <c r="W42" s="562"/>
      <c r="X42" s="562"/>
      <c r="Y42" s="562"/>
      <c r="Z42" s="562"/>
    </row>
    <row r="43" spans="1:26" ht="26.25" customHeight="1">
      <c r="A43" s="555">
        <f t="shared" si="3"/>
        <v>3</v>
      </c>
      <c r="B43" s="556" t="s">
        <v>60</v>
      </c>
      <c r="C43" s="506" cm="1">
        <f t="array" ref="C43">IFERROR(INDEX(Data_SL!G$2:G$368,MATCH($R$2&amp;$R$1&amp;$B43,Data_SL!$B$2:$B$368&amp;Data_SL!$A$2:$A$368&amp;Data_SL!$F$2:$F$368,0)),"")</f>
        <v>1196198000</v>
      </c>
      <c r="D43" s="506" cm="1">
        <f t="array" ref="D43">IFERROR(INDEX(Data_SL!H$2:H$368,MATCH($R$2&amp;$R$1&amp;$B43,Data_SL!$B$2:$B$368&amp;Data_SL!$A$2:$A$368&amp;Data_SL!$F$2:$F$368,0)),"")</f>
        <v>0</v>
      </c>
      <c r="E43" s="506" cm="1">
        <f t="array" ref="E43">IFERROR(INDEX(Data_SL!I$2:I$368,MATCH($R$2&amp;$R$1&amp;$B43,Data_SL!$B$2:$B$368&amp;Data_SL!$A$2:$A$368&amp;Data_SL!$F$2:$F$368,0)),"")</f>
        <v>0</v>
      </c>
      <c r="F43" s="506" cm="1">
        <f t="array" ref="F43">IFERROR(INDEX(Data_SL!J$2:J$368,MATCH($R$2&amp;$R$1&amp;$B43,Data_SL!$B$2:$B$368&amp;Data_SL!$A$2:$A$368&amp;Data_SL!$F$2:$F$368,0)),"")</f>
        <v>1196198000</v>
      </c>
      <c r="G43" s="537" cm="1">
        <f t="array" ref="G43">IFERROR(INDEX(Data_SL!K$2:K$368,MATCH($R$2&amp;$R$1&amp;$B43,Data_SL!$B$2:$B$368&amp;Data_SL!$A$2:$A$368&amp;Data_SL!$F$2:$F$368,0)),"")</f>
        <v>164801852</v>
      </c>
      <c r="H43" s="506" cm="1">
        <f t="array" ref="H43">IFERROR(INDEX(Data_SL!L$2:L$368,MATCH($R$2&amp;$R$1&amp;$B43,Data_SL!$B$2:$B$368&amp;Data_SL!$A$2:$A$368&amp;Data_SL!$F$2:$F$368,0)),"")</f>
        <v>1360999852</v>
      </c>
      <c r="I43" s="538" cm="1">
        <f t="array" ref="I43">IFERROR(INDEX(Data_SL!M$2:M$368,MATCH($R$2&amp;$R$1&amp;$B43,Data_SL!$B$2:$B$368&amp;Data_SL!$A$2:$A$368&amp;Data_SL!$F$2:$F$368,0)),"")</f>
        <v>0</v>
      </c>
      <c r="J43" s="531" cm="1">
        <f t="array" ref="J43">IFERROR(INDEX(Data_SL!N$2:N$368,MATCH($R$2&amp;$R$1&amp;$B43,Data_SL!$B$2:$B$368&amp;Data_SL!$A$2:$A$368&amp;Data_SL!$F$2:$F$368,0)),"")</f>
        <v>0</v>
      </c>
      <c r="K43" s="532" cm="1">
        <f t="array" ref="K43">IFERROR(INDEX(Data_SL!O$2:O$368,MATCH($R$2&amp;$R$1&amp;$B43,Data_SL!$B$2:$B$368&amp;Data_SL!$A$2:$A$368&amp;Data_SL!$F$2:$F$368,0)),"")</f>
        <v>1</v>
      </c>
      <c r="L43" s="613" t="str" cm="1">
        <f t="array" ref="L43">IFERROR(INDEX(Data_SL!P$2:P$368,MATCH($R$2&amp;$R$1&amp;$B43,Data_SL!$B$2:$B$368&amp;Data_SL!$A$2:$A$368&amp;Data_SL!$F$2:$F$368,0)),"")</f>
        <v>Đã quyết toán</v>
      </c>
      <c r="M43" s="563">
        <f>C43-237520800</f>
        <v>958677200</v>
      </c>
      <c r="N43" s="561"/>
      <c r="O43" s="561"/>
      <c r="P43" s="561"/>
      <c r="Q43" s="561"/>
      <c r="R43" s="561"/>
      <c r="S43" s="561"/>
      <c r="T43" s="561"/>
      <c r="U43" s="561"/>
      <c r="V43" s="562"/>
      <c r="W43" s="562"/>
      <c r="X43" s="562"/>
      <c r="Y43" s="562"/>
      <c r="Z43" s="562"/>
    </row>
    <row r="44" spans="1:26" ht="22.5" customHeight="1">
      <c r="A44" s="555">
        <f t="shared" si="3"/>
        <v>4</v>
      </c>
      <c r="B44" s="556" t="s">
        <v>62</v>
      </c>
      <c r="C44" s="506" cm="1">
        <f t="array" ref="C44">IFERROR(INDEX(Data_SL!G$2:G$368,MATCH($R$2&amp;$R$1&amp;$B44,Data_SL!$B$2:$B$368&amp;Data_SL!$A$2:$A$368&amp;Data_SL!$F$2:$F$368,0)),"")</f>
        <v>1151814000</v>
      </c>
      <c r="D44" s="506" cm="1">
        <f t="array" ref="D44">IFERROR(INDEX(Data_SL!H$2:H$368,MATCH($R$2&amp;$R$1&amp;$B44,Data_SL!$B$2:$B$368&amp;Data_SL!$A$2:$A$368&amp;Data_SL!$F$2:$F$368,0)),"")</f>
        <v>0</v>
      </c>
      <c r="E44" s="506" cm="1">
        <f t="array" ref="E44">IFERROR(INDEX(Data_SL!I$2:I$368,MATCH($R$2&amp;$R$1&amp;$B44,Data_SL!$B$2:$B$368&amp;Data_SL!$A$2:$A$368&amp;Data_SL!$F$2:$F$368,0)),"")</f>
        <v>0</v>
      </c>
      <c r="F44" s="506" cm="1">
        <f t="array" ref="F44">IFERROR(INDEX(Data_SL!J$2:J$368,MATCH($R$2&amp;$R$1&amp;$B44,Data_SL!$B$2:$B$368&amp;Data_SL!$A$2:$A$368&amp;Data_SL!$F$2:$F$368,0)),"")</f>
        <v>1151814000</v>
      </c>
      <c r="G44" s="641" cm="1">
        <f t="array" ref="G44">IFERROR(INDEX(Data_SL!K$2:K$368,MATCH($R$2&amp;$R$1&amp;$B44,Data_SL!$B$2:$B$368&amp;Data_SL!$A$2:$A$368&amp;Data_SL!$F$2:$F$368,0)),"")</f>
        <v>0</v>
      </c>
      <c r="H44" s="506" cm="1">
        <f t="array" ref="H44">IFERROR(INDEX(Data_SL!L$2:L$368,MATCH($R$2&amp;$R$1&amp;$B44,Data_SL!$B$2:$B$368&amp;Data_SL!$A$2:$A$368&amp;Data_SL!$F$2:$F$368,0)),"")</f>
        <v>1151814000</v>
      </c>
      <c r="I44" s="538" cm="1">
        <f t="array" ref="I44">IFERROR(INDEX(Data_SL!M$2:M$368,MATCH($R$2&amp;$R$1&amp;$B44,Data_SL!$B$2:$B$368&amp;Data_SL!$A$2:$A$368&amp;Data_SL!$F$2:$F$368,0)),"")</f>
        <v>0</v>
      </c>
      <c r="J44" s="531" cm="1">
        <f t="array" ref="J44">IFERROR(INDEX(Data_SL!N$2:N$368,MATCH($R$2&amp;$R$1&amp;$B44,Data_SL!$B$2:$B$368&amp;Data_SL!$A$2:$A$368&amp;Data_SL!$F$2:$F$368,0)),"")</f>
        <v>0</v>
      </c>
      <c r="K44" s="532" cm="1">
        <f t="array" ref="K44">IFERROR(INDEX(Data_SL!O$2:O$368,MATCH($R$2&amp;$R$1&amp;$B44,Data_SL!$B$2:$B$368&amp;Data_SL!$A$2:$A$368&amp;Data_SL!$F$2:$F$368,0)),"")</f>
        <v>1</v>
      </c>
      <c r="L44" s="644" cm="1">
        <f t="array" ref="L44">IFERROR(INDEX(Data_SL!P$2:P$368,MATCH($R$2&amp;$R$1&amp;$B44,Data_SL!$B$2:$B$368&amp;Data_SL!$A$2:$A$368&amp;Data_SL!$F$2:$F$368,0)),"")</f>
        <v>0</v>
      </c>
      <c r="M44" s="563"/>
      <c r="N44" s="561"/>
      <c r="O44" s="561"/>
      <c r="P44" s="561"/>
      <c r="Q44" s="561"/>
      <c r="R44" s="561"/>
      <c r="S44" s="561"/>
      <c r="T44" s="561"/>
      <c r="U44" s="561"/>
      <c r="V44" s="562"/>
      <c r="W44" s="562"/>
      <c r="X44" s="562"/>
      <c r="Y44" s="562"/>
      <c r="Z44" s="562"/>
    </row>
    <row r="45" spans="1:26" ht="22.5" customHeight="1">
      <c r="A45" s="555">
        <f t="shared" si="3"/>
        <v>5</v>
      </c>
      <c r="B45" s="556" t="s">
        <v>63</v>
      </c>
      <c r="C45" s="506" cm="1">
        <f t="array" ref="C45">IFERROR(INDEX(Data_SL!G$2:G$368,MATCH($R$2&amp;$R$1&amp;$B45,Data_SL!$B$2:$B$368&amp;Data_SL!$A$2:$A$368&amp;Data_SL!$F$2:$F$368,0)),"")</f>
        <v>1178570000</v>
      </c>
      <c r="D45" s="506" cm="1">
        <f t="array" ref="D45">IFERROR(INDEX(Data_SL!H$2:H$368,MATCH($R$2&amp;$R$1&amp;$B45,Data_SL!$B$2:$B$368&amp;Data_SL!$A$2:$A$368&amp;Data_SL!$F$2:$F$368,0)),"")</f>
        <v>0</v>
      </c>
      <c r="E45" s="506" cm="1">
        <f t="array" ref="E45">IFERROR(INDEX(Data_SL!I$2:I$368,MATCH($R$2&amp;$R$1&amp;$B45,Data_SL!$B$2:$B$368&amp;Data_SL!$A$2:$A$368&amp;Data_SL!$F$2:$F$368,0)),"")</f>
        <v>0</v>
      </c>
      <c r="F45" s="544" cm="1">
        <f t="array" ref="F45">IFERROR(INDEX(Data_SL!J$2:J$368,MATCH($R$2&amp;$R$1&amp;$B45,Data_SL!$B$2:$B$368&amp;Data_SL!$A$2:$A$368&amp;Data_SL!$F$2:$F$368,0)),"")</f>
        <v>1178570000</v>
      </c>
      <c r="G45" s="557" cm="1">
        <f t="array" ref="G45">IFERROR(INDEX(Data_SL!K$2:K$368,MATCH($R$2&amp;$R$1&amp;$B45,Data_SL!$B$2:$B$368&amp;Data_SL!$A$2:$A$368&amp;Data_SL!$F$2:$F$368,0)),"")</f>
        <v>162989814.81481501</v>
      </c>
      <c r="H45" s="506" cm="1">
        <f t="array" ref="H45">IFERROR(INDEX(Data_SL!L$2:L$368,MATCH($R$2&amp;$R$1&amp;$B45,Data_SL!$B$2:$B$368&amp;Data_SL!$A$2:$A$368&amp;Data_SL!$F$2:$F$368,0)),"")</f>
        <v>1341559814.81481</v>
      </c>
      <c r="I45" s="538" cm="1">
        <f t="array" ref="I45">IFERROR(INDEX(Data_SL!M$2:M$368,MATCH($R$2&amp;$R$1&amp;$B45,Data_SL!$B$2:$B$368&amp;Data_SL!$A$2:$A$368&amp;Data_SL!$F$2:$F$368,0)),"")</f>
        <v>0</v>
      </c>
      <c r="J45" s="531" cm="1">
        <f t="array" ref="J45">IFERROR(INDEX(Data_SL!N$2:N$368,MATCH($R$2&amp;$R$1&amp;$B45,Data_SL!$B$2:$B$368&amp;Data_SL!$A$2:$A$368&amp;Data_SL!$F$2:$F$368,0)),"")</f>
        <v>0</v>
      </c>
      <c r="K45" s="532" cm="1">
        <f t="array" ref="K45">IFERROR(INDEX(Data_SL!O$2:O$368,MATCH($R$2&amp;$R$1&amp;$B45,Data_SL!$B$2:$B$368&amp;Data_SL!$A$2:$A$368&amp;Data_SL!$F$2:$F$368,0)),"")</f>
        <v>1</v>
      </c>
      <c r="L45" s="613" t="str" cm="1">
        <f t="array" ref="L45">IFERROR(INDEX(Data_SL!P$2:P$368,MATCH($R$2&amp;$R$1&amp;$B45,Data_SL!$B$2:$B$368&amp;Data_SL!$A$2:$A$368&amp;Data_SL!$F$2:$F$368,0)),"")</f>
        <v>Đã quyết toán</v>
      </c>
      <c r="M45" s="533">
        <f>C45</f>
        <v>1178570000</v>
      </c>
      <c r="N45" s="534"/>
      <c r="O45" s="534"/>
      <c r="P45" s="534"/>
      <c r="Q45" s="534"/>
      <c r="R45" s="534"/>
      <c r="S45" s="534"/>
      <c r="T45" s="534"/>
      <c r="U45" s="534"/>
      <c r="V45" s="477"/>
      <c r="W45" s="477"/>
      <c r="X45" s="477"/>
      <c r="Y45" s="477"/>
      <c r="Z45" s="477"/>
    </row>
    <row r="46" spans="1:26" ht="22.5" customHeight="1">
      <c r="A46" s="555">
        <f t="shared" si="3"/>
        <v>6</v>
      </c>
      <c r="B46" s="556" t="s">
        <v>224</v>
      </c>
      <c r="C46" s="506" cm="1">
        <f t="array" ref="C46">IFERROR(INDEX(Data_SL!G$2:G$368,MATCH($R$2&amp;$R$1&amp;$B46,Data_SL!$B$2:$B$368&amp;Data_SL!$A$2:$A$368&amp;Data_SL!$F$2:$F$368,0)),"")</f>
        <v>1209500000</v>
      </c>
      <c r="D46" s="506" cm="1">
        <f t="array" ref="D46">IFERROR(INDEX(Data_SL!H$2:H$368,MATCH($R$2&amp;$R$1&amp;$B46,Data_SL!$B$2:$B$368&amp;Data_SL!$A$2:$A$368&amp;Data_SL!$F$2:$F$368,0)),"")</f>
        <v>0</v>
      </c>
      <c r="E46" s="506" cm="1">
        <f t="array" ref="E46">IFERROR(INDEX(Data_SL!I$2:I$368,MATCH($R$2&amp;$R$1&amp;$B46,Data_SL!$B$2:$B$368&amp;Data_SL!$A$2:$A$368&amp;Data_SL!$F$2:$F$368,0)),"")</f>
        <v>171666000</v>
      </c>
      <c r="F46" s="544" cm="1">
        <f t="array" ref="F46">IFERROR(INDEX(Data_SL!J$2:J$368,MATCH($R$2&amp;$R$1&amp;$B46,Data_SL!$B$2:$B$368&amp;Data_SL!$A$2:$A$368&amp;Data_SL!$F$2:$F$368,0)),"")</f>
        <v>724508550</v>
      </c>
      <c r="G46" s="537" cm="1">
        <f t="array" ref="G46">IFERROR(INDEX(Data_SL!K$2:K$368,MATCH($R$2&amp;$R$1&amp;$B46,Data_SL!$B$2:$B$368&amp;Data_SL!$A$2:$A$368&amp;Data_SL!$F$2:$F$368,0)),"")</f>
        <v>0</v>
      </c>
      <c r="H46" s="506" cm="1">
        <f t="array" ref="H46">IFERROR(INDEX(Data_SL!L$2:L$368,MATCH($R$2&amp;$R$1&amp;$B46,Data_SL!$B$2:$B$368&amp;Data_SL!$A$2:$A$368&amp;Data_SL!$F$2:$F$368,0)),"")</f>
        <v>724508550</v>
      </c>
      <c r="I46" s="538" cm="1">
        <f t="array" ref="I46">IFERROR(INDEX(Data_SL!M$2:M$368,MATCH($R$2&amp;$R$1&amp;$B46,Data_SL!$B$2:$B$368&amp;Data_SL!$A$2:$A$368&amp;Data_SL!$F$2:$F$368,0)),"")</f>
        <v>484991450</v>
      </c>
      <c r="J46" s="531" cm="1">
        <f t="array" ref="J46">IFERROR(INDEX(Data_SL!N$2:N$368,MATCH($R$2&amp;$R$1&amp;$B46,Data_SL!$B$2:$B$368&amp;Data_SL!$A$2:$A$368&amp;Data_SL!$F$2:$F$368,0)),"")</f>
        <v>0</v>
      </c>
      <c r="K46" s="532" cm="1">
        <f t="array" ref="K46">IFERROR(INDEX(Data_SL!O$2:O$368,MATCH($R$2&amp;$R$1&amp;$B46,Data_SL!$B$2:$B$368&amp;Data_SL!$A$2:$A$368&amp;Data_SL!$F$2:$F$368,0)),"")</f>
        <v>0.59901492352211705</v>
      </c>
      <c r="L46" s="613" cm="1">
        <f t="array" ref="L46">IFERROR(INDEX(Data_SL!P$2:P$368,MATCH($R$2&amp;$R$1&amp;$B46,Data_SL!$B$2:$B$368&amp;Data_SL!$A$2:$A$368&amp;Data_SL!$F$2:$F$368,0)),"")</f>
        <v>0</v>
      </c>
      <c r="M46" s="533"/>
      <c r="N46" s="534"/>
      <c r="O46" s="534"/>
      <c r="P46" s="534"/>
      <c r="Q46" s="534"/>
      <c r="R46" s="534"/>
      <c r="S46" s="534"/>
      <c r="T46" s="534"/>
      <c r="U46" s="534"/>
      <c r="V46" s="477"/>
      <c r="W46" s="477"/>
      <c r="X46" s="477"/>
      <c r="Y46" s="477"/>
      <c r="Z46" s="477"/>
    </row>
    <row r="47" spans="1:26" ht="28.5" customHeight="1">
      <c r="A47" s="555">
        <f t="shared" si="3"/>
        <v>7</v>
      </c>
      <c r="B47" s="556" t="s">
        <v>64</v>
      </c>
      <c r="C47" s="506" cm="1">
        <f t="array" ref="C47">IFERROR(INDEX(Data_SL!G$2:G$368,MATCH($R$2&amp;$R$1&amp;$B47,Data_SL!$B$2:$B$368&amp;Data_SL!$A$2:$A$368&amp;Data_SL!$F$2:$F$368,0)),"")</f>
        <v>1355857000</v>
      </c>
      <c r="D47" s="506" cm="1">
        <f t="array" ref="D47">IFERROR(INDEX(Data_SL!H$2:H$368,MATCH($R$2&amp;$R$1&amp;$B47,Data_SL!$B$2:$B$368&amp;Data_SL!$A$2:$A$368&amp;Data_SL!$F$2:$F$368,0)),"")</f>
        <v>0</v>
      </c>
      <c r="E47" s="506" cm="1">
        <f t="array" ref="E47">IFERROR(INDEX(Data_SL!I$2:I$368,MATCH($R$2&amp;$R$1&amp;$B47,Data_SL!$B$2:$B$368&amp;Data_SL!$A$2:$A$368&amp;Data_SL!$F$2:$F$368,0)),"")</f>
        <v>0</v>
      </c>
      <c r="F47" s="544" cm="1">
        <f t="array" ref="F47">IFERROR(INDEX(Data_SL!J$2:J$368,MATCH($R$2&amp;$R$1&amp;$B47,Data_SL!$B$2:$B$368&amp;Data_SL!$A$2:$A$368&amp;Data_SL!$F$2:$F$368,0)),"")</f>
        <v>524149542</v>
      </c>
      <c r="G47" s="643" cm="1">
        <f t="array" ref="G47">IFERROR(INDEX(Data_SL!K$2:K$368,MATCH($R$2&amp;$R$1&amp;$B47,Data_SL!$B$2:$B$368&amp;Data_SL!$A$2:$A$368&amp;Data_SL!$F$2:$F$368,0)),"")</f>
        <v>0</v>
      </c>
      <c r="H47" s="506" cm="1">
        <f t="array" ref="H47">IFERROR(INDEX(Data_SL!L$2:L$368,MATCH($R$2&amp;$R$1&amp;$B47,Data_SL!$B$2:$B$368&amp;Data_SL!$A$2:$A$368&amp;Data_SL!$F$2:$F$368,0)),"")</f>
        <v>524149542</v>
      </c>
      <c r="I47" s="538" cm="1">
        <f t="array" ref="I47">IFERROR(INDEX(Data_SL!M$2:M$368,MATCH($R$2&amp;$R$1&amp;$B47,Data_SL!$B$2:$B$368&amp;Data_SL!$A$2:$A$368&amp;Data_SL!$F$2:$F$368,0)),"")</f>
        <v>831707458</v>
      </c>
      <c r="J47" s="531" cm="1">
        <f t="array" ref="J47">IFERROR(INDEX(Data_SL!N$2:N$368,MATCH($R$2&amp;$R$1&amp;$B47,Data_SL!$B$2:$B$368&amp;Data_SL!$A$2:$A$368&amp;Data_SL!$F$2:$F$368,0)),"")</f>
        <v>0</v>
      </c>
      <c r="K47" s="532" cm="1">
        <f t="array" ref="K47">IFERROR(INDEX(Data_SL!O$2:O$368,MATCH($R$2&amp;$R$1&amp;$B47,Data_SL!$B$2:$B$368&amp;Data_SL!$A$2:$A$368&amp;Data_SL!$F$2:$F$368,0)),"")</f>
        <v>0.38658172801409002</v>
      </c>
      <c r="L47" s="618" t="str" cm="1">
        <f t="array" ref="L47">IFERROR(INDEX(Data_SL!P$2:P$368,MATCH($R$2&amp;$R$1&amp;$B47,Data_SL!$B$2:$B$368&amp;Data_SL!$A$2:$A$368&amp;Data_SL!$F$2:$F$368,0)),"")</f>
        <v>Tạm dừng 
thi công</v>
      </c>
      <c r="M47" s="564">
        <f>ROUND(12.15*4.76,3)</f>
        <v>57.834000000000003</v>
      </c>
      <c r="N47" s="565">
        <v>4500000</v>
      </c>
      <c r="O47" s="565">
        <f>ROUND(M47*N47,3)</f>
        <v>260253000</v>
      </c>
      <c r="P47" s="565">
        <f>O47*0.55</f>
        <v>143139150</v>
      </c>
      <c r="Q47" s="565">
        <f>O47*0.45</f>
        <v>117113850</v>
      </c>
      <c r="R47" s="565"/>
      <c r="S47" s="534"/>
      <c r="T47" s="477"/>
      <c r="U47" s="477"/>
      <c r="V47" s="477"/>
      <c r="W47" s="477"/>
      <c r="X47" s="477"/>
      <c r="Y47" s="477"/>
      <c r="Z47" s="477"/>
    </row>
    <row r="48" spans="1:26" ht="22.5" customHeight="1">
      <c r="A48" s="555">
        <f t="shared" si="3"/>
        <v>8</v>
      </c>
      <c r="B48" s="556" t="s">
        <v>65</v>
      </c>
      <c r="C48" s="506" cm="1">
        <f t="array" ref="C48">IFERROR(INDEX(Data_SL!G$2:G$368,MATCH($R$2&amp;$R$1&amp;$B48,Data_SL!$B$2:$B$368&amp;Data_SL!$A$2:$A$368&amp;Data_SL!$F$2:$F$368,0)),"")</f>
        <v>1227450000</v>
      </c>
      <c r="D48" s="506" cm="1">
        <f t="array" ref="D48">IFERROR(INDEX(Data_SL!H$2:H$368,MATCH($R$2&amp;$R$1&amp;$B48,Data_SL!$B$2:$B$368&amp;Data_SL!$A$2:$A$368&amp;Data_SL!$F$2:$F$368,0)),"")</f>
        <v>0</v>
      </c>
      <c r="E48" s="506" cm="1">
        <f t="array" ref="E48">IFERROR(INDEX(Data_SL!I$2:I$368,MATCH($R$2&amp;$R$1&amp;$B48,Data_SL!$B$2:$B$368&amp;Data_SL!$A$2:$A$368&amp;Data_SL!$F$2:$F$368,0)),"")</f>
        <v>0</v>
      </c>
      <c r="F48" s="544" cm="1">
        <f t="array" ref="F48">IFERROR(INDEX(Data_SL!J$2:J$368,MATCH($R$2&amp;$R$1&amp;$B48,Data_SL!$B$2:$B$368&amp;Data_SL!$A$2:$A$368&amp;Data_SL!$F$2:$F$368,0)),"")</f>
        <v>1227450000</v>
      </c>
      <c r="G48" s="557" cm="1">
        <f t="array" ref="G48">IFERROR(INDEX(Data_SL!K$2:K$368,MATCH($R$2&amp;$R$1&amp;$B48,Data_SL!$B$2:$B$368&amp;Data_SL!$A$2:$A$368&amp;Data_SL!$F$2:$F$368,0)),"")</f>
        <v>145866666.66666701</v>
      </c>
      <c r="H48" s="506" cm="1">
        <f t="array" ref="H48">IFERROR(INDEX(Data_SL!L$2:L$368,MATCH($R$2&amp;$R$1&amp;$B48,Data_SL!$B$2:$B$368&amp;Data_SL!$A$2:$A$368&amp;Data_SL!$F$2:$F$368,0)),"")</f>
        <v>1373316666.6666701</v>
      </c>
      <c r="I48" s="538" cm="1">
        <f t="array" ref="I48">IFERROR(INDEX(Data_SL!M$2:M$368,MATCH($R$2&amp;$R$1&amp;$B48,Data_SL!$B$2:$B$368&amp;Data_SL!$A$2:$A$368&amp;Data_SL!$F$2:$F$368,0)),"")</f>
        <v>0</v>
      </c>
      <c r="J48" s="531" cm="1">
        <f t="array" ref="J48">IFERROR(INDEX(Data_SL!N$2:N$368,MATCH($R$2&amp;$R$1&amp;$B48,Data_SL!$B$2:$B$368&amp;Data_SL!$A$2:$A$368&amp;Data_SL!$F$2:$F$368,0)),"")</f>
        <v>0</v>
      </c>
      <c r="K48" s="532" cm="1">
        <f t="array" ref="K48">IFERROR(INDEX(Data_SL!O$2:O$368,MATCH($R$2&amp;$R$1&amp;$B48,Data_SL!$B$2:$B$368&amp;Data_SL!$A$2:$A$368&amp;Data_SL!$F$2:$F$368,0)),"")</f>
        <v>1</v>
      </c>
      <c r="L48" s="613" t="str" cm="1">
        <f t="array" ref="L48">IFERROR(INDEX(Data_SL!P$2:P$368,MATCH($R$2&amp;$R$1&amp;$B48,Data_SL!$B$2:$B$368&amp;Data_SL!$A$2:$A$368&amp;Data_SL!$F$2:$F$368,0)),"")</f>
        <v>Đã quyết toán</v>
      </c>
      <c r="M48" s="533">
        <f>C48</f>
        <v>1227450000</v>
      </c>
      <c r="N48" s="534"/>
      <c r="O48" s="534"/>
      <c r="P48" s="534"/>
      <c r="Q48" s="534"/>
      <c r="R48" s="534"/>
      <c r="S48" s="534"/>
      <c r="T48" s="534"/>
      <c r="U48" s="534"/>
      <c r="V48" s="477"/>
      <c r="W48" s="477"/>
      <c r="X48" s="477"/>
      <c r="Y48" s="477"/>
      <c r="Z48" s="477"/>
    </row>
    <row r="49" spans="1:26" ht="22.5" customHeight="1">
      <c r="A49" s="555">
        <f t="shared" si="3"/>
        <v>9</v>
      </c>
      <c r="B49" s="556" t="s">
        <v>66</v>
      </c>
      <c r="C49" s="506" cm="1">
        <f t="array" ref="C49">IFERROR(INDEX(Data_SL!G$2:G$368,MATCH($R$2&amp;$R$1&amp;$B49,Data_SL!$B$2:$B$368&amp;Data_SL!$A$2:$A$368&amp;Data_SL!$F$2:$F$368,0)),"")</f>
        <v>1191411000</v>
      </c>
      <c r="D49" s="506" cm="1">
        <f t="array" ref="D49">IFERROR(INDEX(Data_SL!H$2:H$368,MATCH($R$2&amp;$R$1&amp;$B49,Data_SL!$B$2:$B$368&amp;Data_SL!$A$2:$A$368&amp;Data_SL!$F$2:$F$368,0)),"")</f>
        <v>0</v>
      </c>
      <c r="E49" s="506" cm="1">
        <f t="array" ref="E49">IFERROR(INDEX(Data_SL!I$2:I$368,MATCH($R$2&amp;$R$1&amp;$B49,Data_SL!$B$2:$B$368&amp;Data_SL!$A$2:$A$368&amp;Data_SL!$F$2:$F$368,0)),"")</f>
        <v>263622675</v>
      </c>
      <c r="F49" s="544" cm="1">
        <f t="array" ref="F49">IFERROR(INDEX(Data_SL!J$2:J$368,MATCH($R$2&amp;$R$1&amp;$B49,Data_SL!$B$2:$B$368&amp;Data_SL!$A$2:$A$368&amp;Data_SL!$F$2:$F$368,0)),"")</f>
        <v>1190874000</v>
      </c>
      <c r="G49" s="643" cm="1">
        <f t="array" ref="G49">IFERROR(INDEX(Data_SL!K$2:K$368,MATCH($R$2&amp;$R$1&amp;$B49,Data_SL!$B$2:$B$368&amp;Data_SL!$A$2:$A$368&amp;Data_SL!$F$2:$F$368,0)),"")</f>
        <v>0</v>
      </c>
      <c r="H49" s="506" cm="1">
        <f t="array" ref="H49">IFERROR(INDEX(Data_SL!L$2:L$368,MATCH($R$2&amp;$R$1&amp;$B49,Data_SL!$B$2:$B$368&amp;Data_SL!$A$2:$A$368&amp;Data_SL!$F$2:$F$368,0)),"")</f>
        <v>1190874000</v>
      </c>
      <c r="I49" s="538" cm="1">
        <f t="array" ref="I49">IFERROR(INDEX(Data_SL!M$2:M$368,MATCH($R$2&amp;$R$1&amp;$B49,Data_SL!$B$2:$B$368&amp;Data_SL!$A$2:$A$368&amp;Data_SL!$F$2:$F$368,0)),"")</f>
        <v>0</v>
      </c>
      <c r="J49" s="531" cm="1">
        <f t="array" ref="J49">IFERROR(INDEX(Data_SL!N$2:N$368,MATCH($R$2&amp;$R$1&amp;$B49,Data_SL!$B$2:$B$368&amp;Data_SL!$A$2:$A$368&amp;Data_SL!$F$2:$F$368,0)),"")</f>
        <v>0</v>
      </c>
      <c r="K49" s="532" cm="1">
        <f t="array" ref="K49">IFERROR(INDEX(Data_SL!O$2:O$368,MATCH($R$2&amp;$R$1&amp;$B49,Data_SL!$B$2:$B$368&amp;Data_SL!$A$2:$A$368&amp;Data_SL!$F$2:$F$368,0)),"")</f>
        <v>0.99954927392814097</v>
      </c>
      <c r="L49" s="644" cm="1">
        <f t="array" ref="L49">IFERROR(INDEX(Data_SL!P$2:P$368,MATCH($R$2&amp;$R$1&amp;$B49,Data_SL!$B$2:$B$368&amp;Data_SL!$A$2:$A$368&amp;Data_SL!$F$2:$F$368,0)),"")</f>
        <v>0</v>
      </c>
      <c r="M49" s="533"/>
      <c r="N49" s="534"/>
      <c r="O49" s="534"/>
      <c r="P49" s="534"/>
      <c r="Q49" s="534"/>
      <c r="R49" s="534"/>
      <c r="S49" s="534"/>
      <c r="T49" s="534"/>
      <c r="U49" s="534"/>
      <c r="V49" s="477"/>
      <c r="W49" s="477"/>
      <c r="X49" s="477"/>
      <c r="Y49" s="477"/>
      <c r="Z49" s="477"/>
    </row>
    <row r="50" spans="1:26" ht="22.5" customHeight="1">
      <c r="A50" s="555">
        <f t="shared" si="3"/>
        <v>10</v>
      </c>
      <c r="B50" s="556" t="s">
        <v>67</v>
      </c>
      <c r="C50" s="506" cm="1">
        <f t="array" ref="C50">IFERROR(INDEX(Data_SL!G$2:G$368,MATCH($R$2&amp;$R$1&amp;$B50,Data_SL!$B$2:$B$368&amp;Data_SL!$A$2:$A$368&amp;Data_SL!$F$2:$F$368,0)),"")</f>
        <v>1202288000</v>
      </c>
      <c r="D50" s="506" cm="1">
        <f t="array" ref="D50">IFERROR(INDEX(Data_SL!H$2:H$368,MATCH($R$2&amp;$R$1&amp;$B50,Data_SL!$B$2:$B$368&amp;Data_SL!$A$2:$A$368&amp;Data_SL!$F$2:$F$368,0)),"")</f>
        <v>0</v>
      </c>
      <c r="E50" s="506" cm="1">
        <f t="array" ref="E50">IFERROR(INDEX(Data_SL!I$2:I$368,MATCH($R$2&amp;$R$1&amp;$B50,Data_SL!$B$2:$B$368&amp;Data_SL!$A$2:$A$368&amp;Data_SL!$F$2:$F$368,0)),"")</f>
        <v>0</v>
      </c>
      <c r="F50" s="544" cm="1">
        <f t="array" ref="F50">IFERROR(INDEX(Data_SL!J$2:J$368,MATCH($R$2&amp;$R$1&amp;$B50,Data_SL!$B$2:$B$368&amp;Data_SL!$A$2:$A$368&amp;Data_SL!$F$2:$F$368,0)),"")</f>
        <v>1202288000</v>
      </c>
      <c r="G50" s="557" cm="1">
        <f t="array" ref="G50">IFERROR(INDEX(Data_SL!K$2:K$368,MATCH($R$2&amp;$R$1&amp;$B50,Data_SL!$B$2:$B$368&amp;Data_SL!$A$2:$A$368&amp;Data_SL!$F$2:$F$368,0)),"")</f>
        <v>139692592.59259301</v>
      </c>
      <c r="H50" s="506" cm="1">
        <f t="array" ref="H50">IFERROR(INDEX(Data_SL!L$2:L$368,MATCH($R$2&amp;$R$1&amp;$B50,Data_SL!$B$2:$B$368&amp;Data_SL!$A$2:$A$368&amp;Data_SL!$F$2:$F$368,0)),"")</f>
        <v>1341980592.5925901</v>
      </c>
      <c r="I50" s="538" cm="1">
        <f t="array" ref="I50">IFERROR(INDEX(Data_SL!M$2:M$368,MATCH($R$2&amp;$R$1&amp;$B50,Data_SL!$B$2:$B$368&amp;Data_SL!$A$2:$A$368&amp;Data_SL!$F$2:$F$368,0)),"")</f>
        <v>0</v>
      </c>
      <c r="J50" s="531" cm="1">
        <f t="array" ref="J50">IFERROR(INDEX(Data_SL!N$2:N$368,MATCH($R$2&amp;$R$1&amp;$B50,Data_SL!$B$2:$B$368&amp;Data_SL!$A$2:$A$368&amp;Data_SL!$F$2:$F$368,0)),"")</f>
        <v>0</v>
      </c>
      <c r="K50" s="532" cm="1">
        <f t="array" ref="K50">IFERROR(INDEX(Data_SL!O$2:O$368,MATCH($R$2&amp;$R$1&amp;$B50,Data_SL!$B$2:$B$368&amp;Data_SL!$A$2:$A$368&amp;Data_SL!$F$2:$F$368,0)),"")</f>
        <v>1</v>
      </c>
      <c r="L50" s="613" t="str" cm="1">
        <f t="array" ref="L50">IFERROR(INDEX(Data_SL!P$2:P$368,MATCH($R$2&amp;$R$1&amp;$B50,Data_SL!$B$2:$B$368&amp;Data_SL!$A$2:$A$368&amp;Data_SL!$F$2:$F$368,0)),"")</f>
        <v>Đã quyết toán</v>
      </c>
      <c r="M50" s="533">
        <f t="shared" ref="M50:M54" si="4">C50</f>
        <v>1202288000</v>
      </c>
      <c r="N50" s="534"/>
      <c r="O50" s="534"/>
      <c r="P50" s="534"/>
      <c r="Q50" s="534"/>
      <c r="R50" s="534"/>
      <c r="S50" s="534"/>
      <c r="T50" s="534"/>
      <c r="U50" s="534"/>
      <c r="V50" s="477"/>
      <c r="W50" s="477"/>
      <c r="X50" s="477"/>
      <c r="Y50" s="477"/>
      <c r="Z50" s="477"/>
    </row>
    <row r="51" spans="1:26" ht="22.5" customHeight="1">
      <c r="A51" s="555">
        <f t="shared" si="3"/>
        <v>11</v>
      </c>
      <c r="B51" s="556" t="s">
        <v>68</v>
      </c>
      <c r="C51" s="506" cm="1">
        <f t="array" ref="C51">IFERROR(INDEX(Data_SL!G$2:G$368,MATCH($R$2&amp;$R$1&amp;$B51,Data_SL!$B$2:$B$368&amp;Data_SL!$A$2:$A$368&amp;Data_SL!$F$2:$F$368,0)),"")</f>
        <v>1552019000</v>
      </c>
      <c r="D51" s="506" cm="1">
        <f t="array" ref="D51">IFERROR(INDEX(Data_SL!H$2:H$368,MATCH($R$2&amp;$R$1&amp;$B51,Data_SL!$B$2:$B$368&amp;Data_SL!$A$2:$A$368&amp;Data_SL!$F$2:$F$368,0)),"")</f>
        <v>0</v>
      </c>
      <c r="E51" s="506" cm="1">
        <f t="array" ref="E51">IFERROR(INDEX(Data_SL!I$2:I$368,MATCH($R$2&amp;$R$1&amp;$B51,Data_SL!$B$2:$B$368&amp;Data_SL!$A$2:$A$368&amp;Data_SL!$F$2:$F$368,0)),"")</f>
        <v>0</v>
      </c>
      <c r="F51" s="544" cm="1">
        <f t="array" ref="F51">IFERROR(INDEX(Data_SL!J$2:J$368,MATCH($R$2&amp;$R$1&amp;$B51,Data_SL!$B$2:$B$368&amp;Data_SL!$A$2:$A$368&amp;Data_SL!$F$2:$F$368,0)),"")</f>
        <v>1552019000</v>
      </c>
      <c r="G51" s="557" cm="1">
        <f t="array" ref="G51">IFERROR(INDEX(Data_SL!K$2:K$368,MATCH($R$2&amp;$R$1&amp;$B51,Data_SL!$B$2:$B$368&amp;Data_SL!$A$2:$A$368&amp;Data_SL!$F$2:$F$368,0)),"")</f>
        <v>137225000</v>
      </c>
      <c r="H51" s="506" cm="1">
        <f t="array" ref="H51">IFERROR(INDEX(Data_SL!L$2:L$368,MATCH($R$2&amp;$R$1&amp;$B51,Data_SL!$B$2:$B$368&amp;Data_SL!$A$2:$A$368&amp;Data_SL!$F$2:$F$368,0)),"")</f>
        <v>1689244000</v>
      </c>
      <c r="I51" s="538" cm="1">
        <f t="array" ref="I51">IFERROR(INDEX(Data_SL!M$2:M$368,MATCH($R$2&amp;$R$1&amp;$B51,Data_SL!$B$2:$B$368&amp;Data_SL!$A$2:$A$368&amp;Data_SL!$F$2:$F$368,0)),"")</f>
        <v>0</v>
      </c>
      <c r="J51" s="531" cm="1">
        <f t="array" ref="J51">IFERROR(INDEX(Data_SL!N$2:N$368,MATCH($R$2&amp;$R$1&amp;$B51,Data_SL!$B$2:$B$368&amp;Data_SL!$A$2:$A$368&amp;Data_SL!$F$2:$F$368,0)),"")</f>
        <v>0</v>
      </c>
      <c r="K51" s="532" cm="1">
        <f t="array" ref="K51">IFERROR(INDEX(Data_SL!O$2:O$368,MATCH($R$2&amp;$R$1&amp;$B51,Data_SL!$B$2:$B$368&amp;Data_SL!$A$2:$A$368&amp;Data_SL!$F$2:$F$368,0)),"")</f>
        <v>1</v>
      </c>
      <c r="L51" s="613" t="str" cm="1">
        <f t="array" ref="L51">IFERROR(INDEX(Data_SL!P$2:P$368,MATCH($R$2&amp;$R$1&amp;$B51,Data_SL!$B$2:$B$368&amp;Data_SL!$A$2:$A$368&amp;Data_SL!$F$2:$F$368,0)),"")</f>
        <v>Đã quyết toán</v>
      </c>
      <c r="M51" s="533">
        <f t="shared" si="4"/>
        <v>1552019000</v>
      </c>
      <c r="N51" s="534"/>
      <c r="O51" s="534"/>
      <c r="P51" s="534"/>
      <c r="Q51" s="534"/>
      <c r="R51" s="534"/>
      <c r="S51" s="534"/>
      <c r="T51" s="534"/>
      <c r="U51" s="534"/>
      <c r="V51" s="477"/>
      <c r="W51" s="477"/>
      <c r="X51" s="477"/>
      <c r="Y51" s="477"/>
      <c r="Z51" s="477"/>
    </row>
    <row r="52" spans="1:26" ht="22.5" customHeight="1">
      <c r="A52" s="555">
        <f t="shared" si="3"/>
        <v>12</v>
      </c>
      <c r="B52" s="556" t="s">
        <v>149</v>
      </c>
      <c r="C52" s="359" cm="1">
        <f t="array" ref="C52">IFERROR(INDEX(Data_SL!G$2:G$368,MATCH($R$2&amp;$R$1&amp;$B52,Data_SL!$B$2:$B$368&amp;Data_SL!$A$2:$A$368&amp;Data_SL!$F$2:$F$368,0)),"")</f>
        <v>1191696000</v>
      </c>
      <c r="D52" s="359" cm="1">
        <f t="array" ref="D52">IFERROR(INDEX(Data_SL!H$2:H$368,MATCH($R$2&amp;$R$1&amp;$B52,Data_SL!$B$2:$B$368&amp;Data_SL!$A$2:$A$368&amp;Data_SL!$F$2:$F$368,0)),"")</f>
        <v>0</v>
      </c>
      <c r="E52" s="359" cm="1">
        <f t="array" ref="E52">IFERROR(INDEX(Data_SL!I$2:I$368,MATCH($R$2&amp;$R$1&amp;$B52,Data_SL!$B$2:$B$368&amp;Data_SL!$A$2:$A$368&amp;Data_SL!$F$2:$F$368,0)),"")</f>
        <v>0</v>
      </c>
      <c r="F52" s="566" cm="1">
        <f t="array" ref="F52">IFERROR(INDEX(Data_SL!J$2:J$368,MATCH($R$2&amp;$R$1&amp;$B52,Data_SL!$B$2:$B$368&amp;Data_SL!$A$2:$A$368&amp;Data_SL!$F$2:$F$368,0)),"")</f>
        <v>1191696000</v>
      </c>
      <c r="G52" s="646" cm="1">
        <f t="array" ref="G52">IFERROR(INDEX(Data_SL!K$2:K$368,MATCH($R$2&amp;$R$1&amp;$B52,Data_SL!$B$2:$B$368&amp;Data_SL!$A$2:$A$368&amp;Data_SL!$F$2:$F$368,0)),"")</f>
        <v>125000000</v>
      </c>
      <c r="H52" s="506" cm="1">
        <f t="array" ref="H52">IFERROR(INDEX(Data_SL!L$2:L$368,MATCH($R$2&amp;$R$1&amp;$B52,Data_SL!$B$2:$B$368&amp;Data_SL!$A$2:$A$368&amp;Data_SL!$F$2:$F$368,0)),"")</f>
        <v>1316696000</v>
      </c>
      <c r="I52" s="538" cm="1">
        <f t="array" ref="I52">IFERROR(INDEX(Data_SL!M$2:M$368,MATCH($R$2&amp;$R$1&amp;$B52,Data_SL!$B$2:$B$368&amp;Data_SL!$A$2:$A$368&amp;Data_SL!$F$2:$F$368,0)),"")</f>
        <v>0</v>
      </c>
      <c r="J52" s="531" cm="1">
        <f t="array" ref="J52">IFERROR(INDEX(Data_SL!N$2:N$368,MATCH($R$2&amp;$R$1&amp;$B52,Data_SL!$B$2:$B$368&amp;Data_SL!$A$2:$A$368&amp;Data_SL!$F$2:$F$368,0)),"")</f>
        <v>0</v>
      </c>
      <c r="K52" s="532" cm="1">
        <f t="array" ref="K52">IFERROR(INDEX(Data_SL!O$2:O$368,MATCH($R$2&amp;$R$1&amp;$B52,Data_SL!$B$2:$B$368&amp;Data_SL!$A$2:$A$368&amp;Data_SL!$F$2:$F$368,0)),"")</f>
        <v>1</v>
      </c>
      <c r="L52" s="613" t="str" cm="1">
        <f t="array" ref="L52">IFERROR(INDEX(Data_SL!P$2:P$368,MATCH($R$2&amp;$R$1&amp;$B52,Data_SL!$B$2:$B$368&amp;Data_SL!$A$2:$A$368&amp;Data_SL!$F$2:$F$368,0)),"")</f>
        <v>Đã quyết toán</v>
      </c>
      <c r="M52" s="533">
        <f t="shared" si="4"/>
        <v>1191696000</v>
      </c>
      <c r="N52" s="534"/>
      <c r="O52" s="534"/>
      <c r="P52" s="534"/>
      <c r="Q52" s="534"/>
      <c r="R52" s="534"/>
      <c r="S52" s="534"/>
      <c r="T52" s="534"/>
      <c r="U52" s="534"/>
      <c r="V52" s="477"/>
      <c r="W52" s="477"/>
      <c r="X52" s="477"/>
      <c r="Y52" s="477"/>
      <c r="Z52" s="477"/>
    </row>
    <row r="53" spans="1:26" ht="22.5" customHeight="1">
      <c r="A53" s="555">
        <f t="shared" si="3"/>
        <v>13</v>
      </c>
      <c r="B53" s="556" t="s">
        <v>151</v>
      </c>
      <c r="C53" s="359" cm="1">
        <f t="array" ref="C53">IFERROR(INDEX(Data_SL!G$2:G$368,MATCH($R$2&amp;$R$1&amp;$B53,Data_SL!$B$2:$B$368&amp;Data_SL!$A$2:$A$368&amp;Data_SL!$F$2:$F$368,0)),"")</f>
        <v>1658348000</v>
      </c>
      <c r="D53" s="359" cm="1">
        <f t="array" ref="D53">IFERROR(INDEX(Data_SL!H$2:H$368,MATCH($R$2&amp;$R$1&amp;$B53,Data_SL!$B$2:$B$368&amp;Data_SL!$A$2:$A$368&amp;Data_SL!$F$2:$F$368,0)),"")</f>
        <v>0</v>
      </c>
      <c r="E53" s="359" cm="1">
        <f t="array" ref="E53">IFERROR(INDEX(Data_SL!I$2:I$368,MATCH($R$2&amp;$R$1&amp;$B53,Data_SL!$B$2:$B$368&amp;Data_SL!$A$2:$A$368&amp;Data_SL!$F$2:$F$368,0)),"")</f>
        <v>0</v>
      </c>
      <c r="F53" s="566" cm="1">
        <f t="array" ref="F53">IFERROR(INDEX(Data_SL!J$2:J$368,MATCH($R$2&amp;$R$1&amp;$B53,Data_SL!$B$2:$B$368&amp;Data_SL!$A$2:$A$368&amp;Data_SL!$F$2:$F$368,0)),"")</f>
        <v>1658348000</v>
      </c>
      <c r="G53" s="646" cm="1">
        <f t="array" ref="G53">IFERROR(INDEX(Data_SL!K$2:K$368,MATCH($R$2&amp;$R$1&amp;$B53,Data_SL!$B$2:$B$368&amp;Data_SL!$A$2:$A$368&amp;Data_SL!$F$2:$F$368,0)),"")</f>
        <v>158909259.25925899</v>
      </c>
      <c r="H53" s="506" cm="1">
        <f t="array" ref="H53">IFERROR(INDEX(Data_SL!L$2:L$368,MATCH($R$2&amp;$R$1&amp;$B53,Data_SL!$B$2:$B$368&amp;Data_SL!$A$2:$A$368&amp;Data_SL!$F$2:$F$368,0)),"")</f>
        <v>1817257259.2592599</v>
      </c>
      <c r="I53" s="538" cm="1">
        <f t="array" ref="I53">IFERROR(INDEX(Data_SL!M$2:M$368,MATCH($R$2&amp;$R$1&amp;$B53,Data_SL!$B$2:$B$368&amp;Data_SL!$A$2:$A$368&amp;Data_SL!$F$2:$F$368,0)),"")</f>
        <v>0</v>
      </c>
      <c r="J53" s="531" cm="1">
        <f t="array" ref="J53">IFERROR(INDEX(Data_SL!N$2:N$368,MATCH($R$2&amp;$R$1&amp;$B53,Data_SL!$B$2:$B$368&amp;Data_SL!$A$2:$A$368&amp;Data_SL!$F$2:$F$368,0)),"")</f>
        <v>0</v>
      </c>
      <c r="K53" s="532" cm="1">
        <f t="array" ref="K53">IFERROR(INDEX(Data_SL!O$2:O$368,MATCH($R$2&amp;$R$1&amp;$B53,Data_SL!$B$2:$B$368&amp;Data_SL!$A$2:$A$368&amp;Data_SL!$F$2:$F$368,0)),"")</f>
        <v>1</v>
      </c>
      <c r="L53" s="613" t="str" cm="1">
        <f t="array" ref="L53">IFERROR(INDEX(Data_SL!P$2:P$368,MATCH($R$2&amp;$R$1&amp;$B53,Data_SL!$B$2:$B$368&amp;Data_SL!$A$2:$A$368&amp;Data_SL!$F$2:$F$368,0)),"")</f>
        <v>Đã quyết toán</v>
      </c>
      <c r="M53" s="533">
        <f t="shared" si="4"/>
        <v>1658348000</v>
      </c>
      <c r="N53" s="534"/>
      <c r="O53" s="534"/>
      <c r="P53" s="534"/>
      <c r="Q53" s="534"/>
      <c r="R53" s="534"/>
      <c r="S53" s="534"/>
      <c r="T53" s="534"/>
      <c r="U53" s="534"/>
      <c r="V53" s="477"/>
      <c r="W53" s="477"/>
      <c r="X53" s="477"/>
      <c r="Y53" s="477"/>
      <c r="Z53" s="477"/>
    </row>
    <row r="54" spans="1:26" ht="22.5" customHeight="1">
      <c r="A54" s="555">
        <f t="shared" si="3"/>
        <v>14</v>
      </c>
      <c r="B54" s="556" t="s">
        <v>152</v>
      </c>
      <c r="C54" s="359" cm="1">
        <f t="array" ref="C54">IFERROR(INDEX(Data_SL!G$2:G$368,MATCH($R$2&amp;$R$1&amp;$B54,Data_SL!$B$2:$B$368&amp;Data_SL!$A$2:$A$368&amp;Data_SL!$F$2:$F$368,0)),"")</f>
        <v>1420640000</v>
      </c>
      <c r="D54" s="359" cm="1">
        <f t="array" ref="D54">IFERROR(INDEX(Data_SL!H$2:H$368,MATCH($R$2&amp;$R$1&amp;$B54,Data_SL!$B$2:$B$368&amp;Data_SL!$A$2:$A$368&amp;Data_SL!$F$2:$F$368,0)),"")</f>
        <v>0</v>
      </c>
      <c r="E54" s="359" cm="1">
        <f t="array" ref="E54">IFERROR(INDEX(Data_SL!I$2:I$368,MATCH($R$2&amp;$R$1&amp;$B54,Data_SL!$B$2:$B$368&amp;Data_SL!$A$2:$A$368&amp;Data_SL!$F$2:$F$368,0)),"")</f>
        <v>0</v>
      </c>
      <c r="F54" s="566" cm="1">
        <f t="array" ref="F54">IFERROR(INDEX(Data_SL!J$2:J$368,MATCH($R$2&amp;$R$1&amp;$B54,Data_SL!$B$2:$B$368&amp;Data_SL!$A$2:$A$368&amp;Data_SL!$F$2:$F$368,0)),"")</f>
        <v>1420640000</v>
      </c>
      <c r="G54" s="646" cm="1">
        <f t="array" ref="G54">IFERROR(INDEX(Data_SL!K$2:K$368,MATCH($R$2&amp;$R$1&amp;$B54,Data_SL!$B$2:$B$368&amp;Data_SL!$A$2:$A$368&amp;Data_SL!$F$2:$F$368,0)),"")</f>
        <v>149076851.851852</v>
      </c>
      <c r="H54" s="506" cm="1">
        <f t="array" ref="H54">IFERROR(INDEX(Data_SL!L$2:L$368,MATCH($R$2&amp;$R$1&amp;$B54,Data_SL!$B$2:$B$368&amp;Data_SL!$A$2:$A$368&amp;Data_SL!$F$2:$F$368,0)),"")</f>
        <v>1569716851.85185</v>
      </c>
      <c r="I54" s="538" cm="1">
        <f t="array" ref="I54">IFERROR(INDEX(Data_SL!M$2:M$368,MATCH($R$2&amp;$R$1&amp;$B54,Data_SL!$B$2:$B$368&amp;Data_SL!$A$2:$A$368&amp;Data_SL!$F$2:$F$368,0)),"")</f>
        <v>0</v>
      </c>
      <c r="J54" s="531" cm="1">
        <f t="array" ref="J54">IFERROR(INDEX(Data_SL!N$2:N$368,MATCH($R$2&amp;$R$1&amp;$B54,Data_SL!$B$2:$B$368&amp;Data_SL!$A$2:$A$368&amp;Data_SL!$F$2:$F$368,0)),"")</f>
        <v>0</v>
      </c>
      <c r="K54" s="532" cm="1">
        <f t="array" ref="K54">IFERROR(INDEX(Data_SL!O$2:O$368,MATCH($R$2&amp;$R$1&amp;$B54,Data_SL!$B$2:$B$368&amp;Data_SL!$A$2:$A$368&amp;Data_SL!$F$2:$F$368,0)),"")</f>
        <v>1</v>
      </c>
      <c r="L54" s="613" t="str" cm="1">
        <f t="array" ref="L54">IFERROR(INDEX(Data_SL!P$2:P$368,MATCH($R$2&amp;$R$1&amp;$B54,Data_SL!$B$2:$B$368&amp;Data_SL!$A$2:$A$368&amp;Data_SL!$F$2:$F$368,0)),"")</f>
        <v>Đã quyết toán</v>
      </c>
      <c r="M54" s="533">
        <f t="shared" si="4"/>
        <v>1420640000</v>
      </c>
      <c r="N54" s="534"/>
      <c r="O54" s="534"/>
      <c r="P54" s="534"/>
      <c r="Q54" s="534"/>
      <c r="R54" s="534"/>
      <c r="S54" s="534"/>
      <c r="T54" s="534"/>
      <c r="U54" s="534"/>
      <c r="V54" s="477"/>
      <c r="W54" s="477"/>
      <c r="X54" s="477"/>
      <c r="Y54" s="477"/>
      <c r="Z54" s="477"/>
    </row>
    <row r="55" spans="1:26" ht="30.75" customHeight="1">
      <c r="A55" s="555">
        <f t="shared" si="3"/>
        <v>15</v>
      </c>
      <c r="B55" s="556" t="s">
        <v>72</v>
      </c>
      <c r="C55" s="506" cm="1">
        <f t="array" ref="C55">IFERROR(INDEX(Data_SL!G$2:G$368,MATCH($R$2&amp;$R$1&amp;$B55,Data_SL!$B$2:$B$368&amp;Data_SL!$A$2:$A$368&amp;Data_SL!$F$2:$F$368,0)),"")</f>
        <v>1215243000</v>
      </c>
      <c r="D55" s="506" cm="1">
        <f t="array" ref="D55">IFERROR(INDEX(Data_SL!H$2:H$368,MATCH($R$2&amp;$R$1&amp;$B55,Data_SL!$B$2:$B$368&amp;Data_SL!$A$2:$A$368&amp;Data_SL!$F$2:$F$368,0)),"")</f>
        <v>0</v>
      </c>
      <c r="E55" s="506" cm="1">
        <f t="array" ref="E55">IFERROR(INDEX(Data_SL!I$2:I$368,MATCH($R$2&amp;$R$1&amp;$B55,Data_SL!$B$2:$B$368&amp;Data_SL!$A$2:$A$368&amp;Data_SL!$F$2:$F$368,0)),"")</f>
        <v>0</v>
      </c>
      <c r="F55" s="506" cm="1">
        <f t="array" ref="F55">IFERROR(INDEX(Data_SL!J$2:J$368,MATCH($R$2&amp;$R$1&amp;$B55,Data_SL!$B$2:$B$368&amp;Data_SL!$A$2:$A$368&amp;Data_SL!$F$2:$F$368,0)),"")</f>
        <v>1215243000</v>
      </c>
      <c r="G55" s="646" cm="1">
        <f t="array" ref="G55">IFERROR(INDEX(Data_SL!K$2:K$368,MATCH($R$2&amp;$R$1&amp;$B55,Data_SL!$B$2:$B$368&amp;Data_SL!$A$2:$A$368&amp;Data_SL!$F$2:$F$368,0)),"")</f>
        <v>84728704</v>
      </c>
      <c r="H55" s="506" cm="1">
        <f t="array" ref="H55">IFERROR(INDEX(Data_SL!L$2:L$368,MATCH($R$2&amp;$R$1&amp;$B55,Data_SL!$B$2:$B$368&amp;Data_SL!$A$2:$A$368&amp;Data_SL!$F$2:$F$368,0)),"")</f>
        <v>1299971704</v>
      </c>
      <c r="I55" s="538" cm="1">
        <f t="array" ref="I55">IFERROR(INDEX(Data_SL!M$2:M$368,MATCH($R$2&amp;$R$1&amp;$B55,Data_SL!$B$2:$B$368&amp;Data_SL!$A$2:$A$368&amp;Data_SL!$F$2:$F$368,0)),"")</f>
        <v>0</v>
      </c>
      <c r="J55" s="531" cm="1">
        <f t="array" ref="J55">IFERROR(INDEX(Data_SL!N$2:N$368,MATCH($R$2&amp;$R$1&amp;$B55,Data_SL!$B$2:$B$368&amp;Data_SL!$A$2:$A$368&amp;Data_SL!$F$2:$F$368,0)),"")</f>
        <v>0</v>
      </c>
      <c r="K55" s="532" cm="1">
        <f t="array" ref="K55">IFERROR(INDEX(Data_SL!O$2:O$368,MATCH($R$2&amp;$R$1&amp;$B55,Data_SL!$B$2:$B$368&amp;Data_SL!$A$2:$A$368&amp;Data_SL!$F$2:$F$368,0)),"")</f>
        <v>1</v>
      </c>
      <c r="L55" s="613" t="str" cm="1">
        <f t="array" ref="L55">IFERROR(INDEX(Data_SL!P$2:P$368,MATCH($R$2&amp;$R$1&amp;$B55,Data_SL!$B$2:$B$368&amp;Data_SL!$A$2:$A$368&amp;Data_SL!$F$2:$F$368,0)),"")</f>
        <v>Đã quyết toán</v>
      </c>
      <c r="M55" s="533">
        <f>C55-132167700*3.7</f>
        <v>726222510</v>
      </c>
      <c r="N55" s="534"/>
      <c r="O55" s="534"/>
      <c r="P55" s="534"/>
      <c r="Q55" s="534"/>
      <c r="R55" s="534"/>
      <c r="S55" s="534"/>
      <c r="T55" s="534"/>
      <c r="U55" s="534"/>
      <c r="V55" s="477"/>
      <c r="W55" s="477"/>
      <c r="X55" s="477"/>
      <c r="Y55" s="477"/>
      <c r="Z55" s="477"/>
    </row>
    <row r="56" spans="1:26" ht="30.75" customHeight="1">
      <c r="A56" s="555">
        <f t="shared" si="3"/>
        <v>16</v>
      </c>
      <c r="B56" s="556" t="s">
        <v>73</v>
      </c>
      <c r="C56" s="506" cm="1">
        <f t="array" ref="C56">IFERROR(INDEX(Data_SL!G$2:G$368,MATCH($R$2&amp;$R$1&amp;$B56,Data_SL!$B$2:$B$368&amp;Data_SL!$A$2:$A$368&amp;Data_SL!$F$2:$F$368,0)),"")</f>
        <v>1217161000</v>
      </c>
      <c r="D56" s="506" cm="1">
        <f t="array" ref="D56">IFERROR(INDEX(Data_SL!H$2:H$368,MATCH($R$2&amp;$R$1&amp;$B56,Data_SL!$B$2:$B$368&amp;Data_SL!$A$2:$A$368&amp;Data_SL!$F$2:$F$368,0)),"")</f>
        <v>0</v>
      </c>
      <c r="E56" s="506" cm="1">
        <f t="array" ref="E56">IFERROR(INDEX(Data_SL!I$2:I$368,MATCH($R$2&amp;$R$1&amp;$B56,Data_SL!$B$2:$B$368&amp;Data_SL!$A$2:$A$368&amp;Data_SL!$F$2:$F$368,0)),"")</f>
        <v>0</v>
      </c>
      <c r="F56" s="544" cm="1">
        <f t="array" ref="F56">IFERROR(INDEX(Data_SL!J$2:J$368,MATCH($R$2&amp;$R$1&amp;$B56,Data_SL!$B$2:$B$368&amp;Data_SL!$A$2:$A$368&amp;Data_SL!$F$2:$F$368,0)),"")</f>
        <v>1217161000</v>
      </c>
      <c r="G56" s="646" cm="1">
        <f t="array" ref="G56">IFERROR(INDEX(Data_SL!K$2:K$368,MATCH($R$2&amp;$R$1&amp;$B56,Data_SL!$B$2:$B$368&amp;Data_SL!$A$2:$A$368&amp;Data_SL!$F$2:$F$368,0)),"")</f>
        <v>142537963</v>
      </c>
      <c r="H56" s="506" cm="1">
        <f t="array" ref="H56">IFERROR(INDEX(Data_SL!L$2:L$368,MATCH($R$2&amp;$R$1&amp;$B56,Data_SL!$B$2:$B$368&amp;Data_SL!$A$2:$A$368&amp;Data_SL!$F$2:$F$368,0)),"")</f>
        <v>1359698963</v>
      </c>
      <c r="I56" s="538" cm="1">
        <f t="array" ref="I56">IFERROR(INDEX(Data_SL!M$2:M$368,MATCH($R$2&amp;$R$1&amp;$B56,Data_SL!$B$2:$B$368&amp;Data_SL!$A$2:$A$368&amp;Data_SL!$F$2:$F$368,0)),"")</f>
        <v>0</v>
      </c>
      <c r="J56" s="531" cm="1">
        <f t="array" ref="J56">IFERROR(INDEX(Data_SL!N$2:N$368,MATCH($R$2&amp;$R$1&amp;$B56,Data_SL!$B$2:$B$368&amp;Data_SL!$A$2:$A$368&amp;Data_SL!$F$2:$F$368,0)),"")</f>
        <v>0</v>
      </c>
      <c r="K56" s="532" cm="1">
        <f t="array" ref="K56">IFERROR(INDEX(Data_SL!O$2:O$368,MATCH($R$2&amp;$R$1&amp;$B56,Data_SL!$B$2:$B$368&amp;Data_SL!$A$2:$A$368&amp;Data_SL!$F$2:$F$368,0)),"")</f>
        <v>1</v>
      </c>
      <c r="L56" s="613" t="str" cm="1">
        <f t="array" ref="L56">IFERROR(INDEX(Data_SL!P$2:P$368,MATCH($R$2&amp;$R$1&amp;$B56,Data_SL!$B$2:$B$368&amp;Data_SL!$A$2:$A$368&amp;Data_SL!$F$2:$F$368,0)),"")</f>
        <v>Đã quyết toán</v>
      </c>
      <c r="M56" s="533">
        <f>C56</f>
        <v>1217161000</v>
      </c>
      <c r="N56" s="534"/>
      <c r="O56" s="534"/>
      <c r="P56" s="534"/>
      <c r="Q56" s="534"/>
      <c r="R56" s="534"/>
      <c r="S56" s="534"/>
      <c r="T56" s="534"/>
      <c r="U56" s="534"/>
      <c r="V56" s="477"/>
      <c r="W56" s="477"/>
      <c r="X56" s="477"/>
      <c r="Y56" s="477"/>
      <c r="Z56" s="477"/>
    </row>
    <row r="57" spans="1:26" ht="30" customHeight="1">
      <c r="A57" s="555">
        <f t="shared" si="3"/>
        <v>17</v>
      </c>
      <c r="B57" s="556" t="s">
        <v>75</v>
      </c>
      <c r="C57" s="506" cm="1">
        <f t="array" ref="C57">IFERROR(INDEX(Data_SL!G$2:G$368,MATCH($R$2&amp;$R$1&amp;$B57,Data_SL!$B$2:$B$368&amp;Data_SL!$A$2:$A$368&amp;Data_SL!$F$2:$F$368,0)),"")</f>
        <v>1150000000</v>
      </c>
      <c r="D57" s="506" cm="1">
        <f t="array" ref="D57">IFERROR(INDEX(Data_SL!H$2:H$368,MATCH($R$2&amp;$R$1&amp;$B57,Data_SL!$B$2:$B$368&amp;Data_SL!$A$2:$A$368&amp;Data_SL!$F$2:$F$368,0)),"")</f>
        <v>0</v>
      </c>
      <c r="E57" s="506" cm="1">
        <f t="array" ref="E57">IFERROR(INDEX(Data_SL!I$2:I$368,MATCH($R$2&amp;$R$1&amp;$B57,Data_SL!$B$2:$B$368&amp;Data_SL!$A$2:$A$368&amp;Data_SL!$F$2:$F$368,0)),"")</f>
        <v>0</v>
      </c>
      <c r="F57" s="544" cm="1">
        <f t="array" ref="F57">IFERROR(INDEX(Data_SL!J$2:J$368,MATCH($R$2&amp;$R$1&amp;$B57,Data_SL!$B$2:$B$368&amp;Data_SL!$A$2:$A$368&amp;Data_SL!$F$2:$F$368,0)),"")</f>
        <v>1150000000</v>
      </c>
      <c r="G57" s="646" cm="1">
        <f t="array" ref="G57">IFERROR(INDEX(Data_SL!K$2:K$368,MATCH($R$2&amp;$R$1&amp;$B57,Data_SL!$B$2:$B$368&amp;Data_SL!$A$2:$A$368&amp;Data_SL!$F$2:$F$368,0)),"")</f>
        <v>108254630</v>
      </c>
      <c r="H57" s="506" cm="1">
        <f t="array" ref="H57">IFERROR(INDEX(Data_SL!L$2:L$368,MATCH($R$2&amp;$R$1&amp;$B57,Data_SL!$B$2:$B$368&amp;Data_SL!$A$2:$A$368&amp;Data_SL!$F$2:$F$368,0)),"")</f>
        <v>1258254630</v>
      </c>
      <c r="I57" s="538" cm="1">
        <f t="array" ref="I57">IFERROR(INDEX(Data_SL!M$2:M$368,MATCH($R$2&amp;$R$1&amp;$B57,Data_SL!$B$2:$B$368&amp;Data_SL!$A$2:$A$368&amp;Data_SL!$F$2:$F$368,0)),"")</f>
        <v>0</v>
      </c>
      <c r="J57" s="531" cm="1">
        <f t="array" ref="J57">IFERROR(INDEX(Data_SL!N$2:N$368,MATCH($R$2&amp;$R$1&amp;$B57,Data_SL!$B$2:$B$368&amp;Data_SL!$A$2:$A$368&amp;Data_SL!$F$2:$F$368,0)),"")</f>
        <v>0</v>
      </c>
      <c r="K57" s="532" cm="1">
        <f t="array" ref="K57">IFERROR(INDEX(Data_SL!O$2:O$368,MATCH($R$2&amp;$R$1&amp;$B57,Data_SL!$B$2:$B$368&amp;Data_SL!$A$2:$A$368&amp;Data_SL!$F$2:$F$368,0)),"")</f>
        <v>1</v>
      </c>
      <c r="L57" s="613" t="str" cm="1">
        <f t="array" ref="L57">IFERROR(INDEX(Data_SL!P$2:P$368,MATCH($R$2&amp;$R$1&amp;$B57,Data_SL!$B$2:$B$368&amp;Data_SL!$A$2:$A$368&amp;Data_SL!$F$2:$F$368,0)),"")</f>
        <v>Đã quyết toán</v>
      </c>
      <c r="M57" s="533">
        <f>C57-132167700*3.1</f>
        <v>740280130</v>
      </c>
      <c r="N57" s="534"/>
      <c r="O57" s="534"/>
      <c r="P57" s="534"/>
      <c r="Q57" s="534"/>
      <c r="R57" s="534"/>
      <c r="S57" s="534"/>
      <c r="T57" s="534"/>
      <c r="U57" s="534"/>
      <c r="V57" s="477"/>
      <c r="W57" s="477"/>
      <c r="X57" s="477"/>
      <c r="Y57" s="477"/>
      <c r="Z57" s="477"/>
    </row>
    <row r="58" spans="1:26" ht="30" customHeight="1">
      <c r="A58" s="555">
        <v>18</v>
      </c>
      <c r="B58" s="647" t="s">
        <v>244</v>
      </c>
      <c r="C58" s="359" cm="1">
        <f t="array" ref="C58">IFERROR(INDEX(Data_SL!G$2:G$368,MATCH($R$2&amp;$R$1&amp;$B58,Data_SL!$B$2:$B$368&amp;Data_SL!$A$2:$A$368&amp;Data_SL!$F$2:$F$368,0)),"")</f>
        <v>0</v>
      </c>
      <c r="D58" s="506" cm="1">
        <f t="array" ref="D58">IFERROR(INDEX(Data_SL!H$2:H$368,MATCH($R$2&amp;$R$1&amp;$B58,Data_SL!$B$2:$B$368&amp;Data_SL!$A$2:$A$368&amp;Data_SL!$F$2:$F$368,0)),"")</f>
        <v>0</v>
      </c>
      <c r="E58" s="506" cm="1">
        <f t="array" ref="E58">IFERROR(INDEX(Data_SL!I$2:I$368,MATCH($R$2&amp;$R$1&amp;$B58,Data_SL!$B$2:$B$368&amp;Data_SL!$A$2:$A$368&amp;Data_SL!$F$2:$F$368,0)),"")</f>
        <v>0</v>
      </c>
      <c r="F58" s="544" cm="1">
        <f t="array" ref="F58">IFERROR(INDEX(Data_SL!J$2:J$368,MATCH($R$2&amp;$R$1&amp;$B58,Data_SL!$B$2:$B$368&amp;Data_SL!$A$2:$A$368&amp;Data_SL!$F$2:$F$368,0)),"")</f>
        <v>0</v>
      </c>
      <c r="G58" s="701" cm="1">
        <f t="array" ref="G58">IFERROR(INDEX(Data_SL!K$2:K$368,MATCH($R$2&amp;$R$1&amp;$B58,Data_SL!$B$2:$B$368&amp;Data_SL!$A$2:$A$368&amp;Data_SL!$F$2:$F$368,0)),"")</f>
        <v>0</v>
      </c>
      <c r="H58" s="506" cm="1">
        <f t="array" ref="H58">IFERROR(INDEX(Data_SL!L$2:L$368,MATCH($R$2&amp;$R$1&amp;$B58,Data_SL!$B$2:$B$368&amp;Data_SL!$A$2:$A$368&amp;Data_SL!$F$2:$F$368,0)),"")</f>
        <v>0</v>
      </c>
      <c r="I58" s="538" cm="1">
        <f t="array" ref="I58">IFERROR(INDEX(Data_SL!M$2:M$368,MATCH($R$2&amp;$R$1&amp;$B58,Data_SL!$B$2:$B$368&amp;Data_SL!$A$2:$A$368&amp;Data_SL!$F$2:$F$368,0)),"")</f>
        <v>0</v>
      </c>
      <c r="J58" s="531" cm="1">
        <f t="array" ref="J58">IFERROR(INDEX(Data_SL!N$2:N$368,MATCH($R$2&amp;$R$1&amp;$B58,Data_SL!$B$2:$B$368&amp;Data_SL!$A$2:$A$368&amp;Data_SL!$F$2:$F$368,0)),"")</f>
        <v>0</v>
      </c>
      <c r="K58" s="532" cm="1">
        <f t="array" ref="K58">IFERROR(INDEX(Data_SL!O$2:O$368,MATCH($R$2&amp;$R$1&amp;$B58,Data_SL!$B$2:$B$368&amp;Data_SL!$A$2:$A$368&amp;Data_SL!$F$2:$F$368,0)),"")</f>
        <v>0</v>
      </c>
      <c r="L58" s="613" cm="1">
        <f t="array" ref="L58">IFERROR(INDEX(Data_SL!P$2:P$368,MATCH($R$2&amp;$R$1&amp;$B58,Data_SL!$B$2:$B$368&amp;Data_SL!$A$2:$A$368&amp;Data_SL!$F$2:$F$368,0)),"")</f>
        <v>0</v>
      </c>
      <c r="M58" s="533"/>
      <c r="N58" s="534"/>
      <c r="O58" s="534"/>
      <c r="P58" s="534"/>
      <c r="Q58" s="534"/>
      <c r="R58" s="534"/>
      <c r="S58" s="534"/>
      <c r="T58" s="534"/>
      <c r="U58" s="534"/>
      <c r="V58" s="477"/>
      <c r="W58" s="477"/>
      <c r="X58" s="477"/>
      <c r="Y58" s="477"/>
      <c r="Z58" s="477"/>
    </row>
    <row r="59" spans="1:26" ht="30" customHeight="1">
      <c r="A59" s="555">
        <v>19</v>
      </c>
      <c r="B59" s="647" t="s">
        <v>225</v>
      </c>
      <c r="C59" s="359" cm="1">
        <f t="array" ref="C59">IFERROR(INDEX(Data_SL!G$2:G$368,MATCH($R$2&amp;$R$1&amp;$B59,Data_SL!$B$2:$B$368&amp;Data_SL!$A$2:$A$368&amp;Data_SL!$F$2:$F$368,0)),"")</f>
        <v>1269841117</v>
      </c>
      <c r="D59" s="506" cm="1">
        <f t="array" ref="D59">IFERROR(INDEX(Data_SL!H$2:H$368,MATCH($R$2&amp;$R$1&amp;$B59,Data_SL!$B$2:$B$368&amp;Data_SL!$A$2:$A$368&amp;Data_SL!$F$2:$F$368,0)),"")</f>
        <v>0</v>
      </c>
      <c r="E59" s="506" cm="1">
        <f t="array" ref="E59">IFERROR(INDEX(Data_SL!I$2:I$368,MATCH($R$2&amp;$R$1&amp;$B59,Data_SL!$B$2:$B$368&amp;Data_SL!$A$2:$A$368&amp;Data_SL!$F$2:$F$368,0)),"")</f>
        <v>262176750</v>
      </c>
      <c r="F59" s="544" cm="1">
        <f t="array" ref="F59">IFERROR(INDEX(Data_SL!J$2:J$368,MATCH($R$2&amp;$R$1&amp;$B59,Data_SL!$B$2:$B$368&amp;Data_SL!$A$2:$A$368&amp;Data_SL!$F$2:$F$368,0)),"")</f>
        <v>381348000</v>
      </c>
      <c r="G59" s="701" cm="1">
        <f t="array" ref="G59">IFERROR(INDEX(Data_SL!K$2:K$368,MATCH($R$2&amp;$R$1&amp;$B59,Data_SL!$B$2:$B$368&amp;Data_SL!$A$2:$A$368&amp;Data_SL!$F$2:$F$368,0)),"")</f>
        <v>0</v>
      </c>
      <c r="H59" s="506" cm="1">
        <f t="array" ref="H59">IFERROR(INDEX(Data_SL!L$2:L$368,MATCH($R$2&amp;$R$1&amp;$B59,Data_SL!$B$2:$B$368&amp;Data_SL!$A$2:$A$368&amp;Data_SL!$F$2:$F$368,0)),"")</f>
        <v>381348000</v>
      </c>
      <c r="I59" s="538" cm="1">
        <f t="array" ref="I59">IFERROR(INDEX(Data_SL!M$2:M$368,MATCH($R$2&amp;$R$1&amp;$B59,Data_SL!$B$2:$B$368&amp;Data_SL!$A$2:$A$368&amp;Data_SL!$F$2:$F$368,0)),"")</f>
        <v>888493117</v>
      </c>
      <c r="J59" s="531" cm="1">
        <f t="array" ref="J59">IFERROR(INDEX(Data_SL!N$2:N$368,MATCH($R$2&amp;$R$1&amp;$B59,Data_SL!$B$2:$B$368&amp;Data_SL!$A$2:$A$368&amp;Data_SL!$F$2:$F$368,0)),"")</f>
        <v>0</v>
      </c>
      <c r="K59" s="532" cm="1">
        <f t="array" ref="K59">IFERROR(INDEX(Data_SL!O$2:O$368,MATCH($R$2&amp;$R$1&amp;$B59,Data_SL!$B$2:$B$368&amp;Data_SL!$A$2:$A$368&amp;Data_SL!$F$2:$F$368,0)),"")</f>
        <v>0.30031158614625297</v>
      </c>
      <c r="L59" s="613" cm="1">
        <f t="array" ref="L59">IFERROR(INDEX(Data_SL!P$2:P$368,MATCH($R$2&amp;$R$1&amp;$B59,Data_SL!$B$2:$B$368&amp;Data_SL!$A$2:$A$368&amp;Data_SL!$F$2:$F$368,0)),"")</f>
        <v>0</v>
      </c>
      <c r="M59" s="533"/>
      <c r="N59" s="534"/>
      <c r="O59" s="534"/>
      <c r="P59" s="534"/>
      <c r="Q59" s="534"/>
      <c r="R59" s="534"/>
      <c r="S59" s="534"/>
      <c r="T59" s="534"/>
      <c r="U59" s="534"/>
      <c r="V59" s="477"/>
      <c r="W59" s="477"/>
      <c r="X59" s="477"/>
      <c r="Y59" s="477"/>
      <c r="Z59" s="477"/>
    </row>
    <row r="60" spans="1:26" ht="22.5" customHeight="1">
      <c r="A60" s="555">
        <v>20</v>
      </c>
      <c r="B60" s="556" t="s">
        <v>76</v>
      </c>
      <c r="C60" s="506" cm="1">
        <f t="array" ref="C60">IFERROR(INDEX(Data_SL!G$2:G$368,MATCH($R$2&amp;$R$1&amp;$B60,Data_SL!$B$2:$B$368&amp;Data_SL!$A$2:$A$368&amp;Data_SL!$F$2:$F$368,0)),"")</f>
        <v>1382220000</v>
      </c>
      <c r="D60" s="506" cm="1">
        <f t="array" ref="D60">IFERROR(INDEX(Data_SL!H$2:H$368,MATCH($R$2&amp;$R$1&amp;$B60,Data_SL!$B$2:$B$368&amp;Data_SL!$A$2:$A$368&amp;Data_SL!$F$2:$F$368,0)),"")</f>
        <v>0</v>
      </c>
      <c r="E60" s="506" cm="1">
        <f t="array" ref="E60">IFERROR(INDEX(Data_SL!I$2:I$368,MATCH($R$2&amp;$R$1&amp;$B60,Data_SL!$B$2:$B$368&amp;Data_SL!$A$2:$A$368&amp;Data_SL!$F$2:$F$368,0)),"")</f>
        <v>0</v>
      </c>
      <c r="F60" s="544" cm="1">
        <f t="array" ref="F60">IFERROR(INDEX(Data_SL!J$2:J$368,MATCH($R$2&amp;$R$1&amp;$B60,Data_SL!$B$2:$B$368&amp;Data_SL!$A$2:$A$368&amp;Data_SL!$F$2:$F$368,0)),"")</f>
        <v>1382220000</v>
      </c>
      <c r="G60" s="646" cm="1">
        <f t="array" ref="G60">IFERROR(INDEX(Data_SL!K$2:K$368,MATCH($R$2&amp;$R$1&amp;$B60,Data_SL!$B$2:$B$368&amp;Data_SL!$A$2:$A$368&amp;Data_SL!$F$2:$F$368,0)),"")</f>
        <v>124824074.074074</v>
      </c>
      <c r="H60" s="506" cm="1">
        <f t="array" ref="H60">IFERROR(INDEX(Data_SL!L$2:L$368,MATCH($R$2&amp;$R$1&amp;$B60,Data_SL!$B$2:$B$368&amp;Data_SL!$A$2:$A$368&amp;Data_SL!$F$2:$F$368,0)),"")</f>
        <v>1507044074.07407</v>
      </c>
      <c r="I60" s="538" cm="1">
        <f t="array" ref="I60">IFERROR(INDEX(Data_SL!M$2:M$368,MATCH($R$2&amp;$R$1&amp;$B60,Data_SL!$B$2:$B$368&amp;Data_SL!$A$2:$A$368&amp;Data_SL!$F$2:$F$368,0)),"")</f>
        <v>0</v>
      </c>
      <c r="J60" s="531" cm="1">
        <f t="array" ref="J60">IFERROR(INDEX(Data_SL!N$2:N$368,MATCH($R$2&amp;$R$1&amp;$B60,Data_SL!$B$2:$B$368&amp;Data_SL!$A$2:$A$368&amp;Data_SL!$F$2:$F$368,0)),"")</f>
        <v>0</v>
      </c>
      <c r="K60" s="532" cm="1">
        <f t="array" ref="K60">IFERROR(INDEX(Data_SL!O$2:O$368,MATCH($R$2&amp;$R$1&amp;$B60,Data_SL!$B$2:$B$368&amp;Data_SL!$A$2:$A$368&amp;Data_SL!$F$2:$F$368,0)),"")</f>
        <v>1</v>
      </c>
      <c r="L60" s="613" t="str" cm="1">
        <f t="array" ref="L60">IFERROR(INDEX(Data_SL!P$2:P$368,MATCH($R$2&amp;$R$1&amp;$B60,Data_SL!$B$2:$B$368&amp;Data_SL!$A$2:$A$368&amp;Data_SL!$F$2:$F$368,0)),"")</f>
        <v>Đã quyết toán</v>
      </c>
      <c r="M60" s="533">
        <f>C60</f>
        <v>1382220000</v>
      </c>
      <c r="N60" s="534"/>
      <c r="O60" s="534"/>
      <c r="P60" s="534"/>
      <c r="Q60" s="534"/>
      <c r="R60" s="534"/>
      <c r="S60" s="534"/>
      <c r="T60" s="534"/>
      <c r="U60" s="477"/>
      <c r="V60" s="477"/>
      <c r="W60" s="477"/>
      <c r="X60" s="477"/>
      <c r="Y60" s="477"/>
      <c r="Z60" s="477"/>
    </row>
    <row r="61" spans="1:26" ht="27" customHeight="1">
      <c r="A61" s="555">
        <v>21</v>
      </c>
      <c r="B61" s="556" t="s">
        <v>77</v>
      </c>
      <c r="C61" s="506" cm="1">
        <f t="array" ref="C61">IFERROR(INDEX(Data_SL!G$2:G$368,MATCH($R$2&amp;$R$1&amp;$B61,Data_SL!$B$2:$B$368&amp;Data_SL!$A$2:$A$368&amp;Data_SL!$F$2:$F$368,0)),"")</f>
        <v>1509219000</v>
      </c>
      <c r="D61" s="506" cm="1">
        <f t="array" ref="D61">IFERROR(INDEX(Data_SL!H$2:H$368,MATCH($R$2&amp;$R$1&amp;$B61,Data_SL!$B$2:$B$368&amp;Data_SL!$A$2:$A$368&amp;Data_SL!$F$2:$F$368,0)),"")</f>
        <v>0</v>
      </c>
      <c r="E61" s="506" cm="1">
        <f t="array" ref="E61">IFERROR(INDEX(Data_SL!I$2:I$368,MATCH($R$2&amp;$R$1&amp;$B61,Data_SL!$B$2:$B$368&amp;Data_SL!$A$2:$A$368&amp;Data_SL!$F$2:$F$368,0)),"")</f>
        <v>0</v>
      </c>
      <c r="F61" s="544" cm="1">
        <f t="array" ref="F61">IFERROR(INDEX(Data_SL!J$2:J$368,MATCH($R$2&amp;$R$1&amp;$B61,Data_SL!$B$2:$B$368&amp;Data_SL!$A$2:$A$368&amp;Data_SL!$F$2:$F$368,0)),"")</f>
        <v>426300000</v>
      </c>
      <c r="G61" s="701" cm="1">
        <f t="array" ref="G61">IFERROR(INDEX(Data_SL!K$2:K$368,MATCH($R$2&amp;$R$1&amp;$B61,Data_SL!$B$2:$B$368&amp;Data_SL!$A$2:$A$368&amp;Data_SL!$F$2:$F$368,0)),"")</f>
        <v>0</v>
      </c>
      <c r="H61" s="506" cm="1">
        <f t="array" ref="H61">IFERROR(INDEX(Data_SL!L$2:L$368,MATCH($R$2&amp;$R$1&amp;$B61,Data_SL!$B$2:$B$368&amp;Data_SL!$A$2:$A$368&amp;Data_SL!$F$2:$F$368,0)),"")</f>
        <v>426300000</v>
      </c>
      <c r="I61" s="538" cm="1">
        <f t="array" ref="I61">IFERROR(INDEX(Data_SL!M$2:M$368,MATCH($R$2&amp;$R$1&amp;$B61,Data_SL!$B$2:$B$368&amp;Data_SL!$A$2:$A$368&amp;Data_SL!$F$2:$F$368,0)),"")</f>
        <v>1082919000</v>
      </c>
      <c r="J61" s="531" cm="1">
        <f t="array" ref="J61">IFERROR(INDEX(Data_SL!N$2:N$368,MATCH($R$2&amp;$R$1&amp;$B61,Data_SL!$B$2:$B$368&amp;Data_SL!$A$2:$A$368&amp;Data_SL!$F$2:$F$368,0)),"")</f>
        <v>0</v>
      </c>
      <c r="K61" s="532" cm="1">
        <f t="array" ref="K61">IFERROR(INDEX(Data_SL!O$2:O$368,MATCH($R$2&amp;$R$1&amp;$B61,Data_SL!$B$2:$B$368&amp;Data_SL!$A$2:$A$368&amp;Data_SL!$F$2:$F$368,0)),"")</f>
        <v>0.28246397640103899</v>
      </c>
      <c r="L61" s="613" t="str" cm="1">
        <f t="array" ref="L61">IFERROR(INDEX(Data_SL!P$2:P$368,MATCH($R$2&amp;$R$1&amp;$B61,Data_SL!$B$2:$B$368&amp;Data_SL!$A$2:$A$368&amp;Data_SL!$F$2:$F$368,0)),"")</f>
        <v>Tạm dừng 
thi công</v>
      </c>
      <c r="M61" s="554">
        <v>0</v>
      </c>
      <c r="N61" s="534"/>
      <c r="O61" s="534"/>
      <c r="P61" s="534"/>
      <c r="Q61" s="534"/>
      <c r="R61" s="534"/>
      <c r="S61" s="534"/>
      <c r="T61" s="534"/>
      <c r="U61" s="534"/>
      <c r="V61" s="477"/>
      <c r="W61" s="477"/>
      <c r="X61" s="477"/>
      <c r="Y61" s="477"/>
      <c r="Z61" s="477"/>
    </row>
    <row r="62" spans="1:26" ht="22.5" customHeight="1">
      <c r="A62" s="548" t="s">
        <v>78</v>
      </c>
      <c r="B62" s="549"/>
      <c r="C62" s="550"/>
      <c r="D62" s="506"/>
      <c r="E62" s="550"/>
      <c r="F62" s="551"/>
      <c r="G62" s="552"/>
      <c r="H62" s="550"/>
      <c r="I62" s="538"/>
      <c r="J62" s="531"/>
      <c r="K62" s="532"/>
      <c r="L62" s="553"/>
      <c r="M62" s="554"/>
      <c r="N62" s="534"/>
      <c r="O62" s="534"/>
      <c r="P62" s="534"/>
      <c r="Q62" s="534"/>
      <c r="R62" s="534"/>
      <c r="S62" s="534"/>
      <c r="T62" s="534"/>
      <c r="U62" s="534"/>
      <c r="V62" s="477"/>
      <c r="W62" s="477"/>
      <c r="X62" s="477"/>
      <c r="Y62" s="477"/>
      <c r="Z62" s="477"/>
    </row>
    <row r="63" spans="1:26" ht="22.5" customHeight="1">
      <c r="A63" s="548" t="s">
        <v>79</v>
      </c>
      <c r="B63" s="796" t="s">
        <v>80</v>
      </c>
      <c r="C63" s="761"/>
      <c r="D63" s="761"/>
      <c r="E63" s="761"/>
      <c r="F63" s="761"/>
      <c r="G63" s="761"/>
      <c r="H63" s="761"/>
      <c r="I63" s="761"/>
      <c r="J63" s="761"/>
      <c r="K63" s="762"/>
      <c r="L63" s="567"/>
      <c r="M63" s="568" t="s">
        <v>81</v>
      </c>
      <c r="N63" s="568" t="s">
        <v>82</v>
      </c>
      <c r="O63" s="568" t="s">
        <v>83</v>
      </c>
      <c r="P63" s="568" t="s">
        <v>84</v>
      </c>
      <c r="Q63" s="568" t="s">
        <v>85</v>
      </c>
      <c r="R63" s="568" t="s">
        <v>86</v>
      </c>
      <c r="S63" s="534"/>
      <c r="T63" s="534"/>
      <c r="U63" s="534"/>
      <c r="V63" s="477"/>
      <c r="W63" s="477"/>
      <c r="X63" s="477"/>
      <c r="Y63" s="477"/>
      <c r="Z63" s="477"/>
    </row>
    <row r="64" spans="1:26" ht="22.5" customHeight="1">
      <c r="A64" s="569">
        <v>1</v>
      </c>
      <c r="B64" s="570" t="s">
        <v>87</v>
      </c>
      <c r="C64" s="571" cm="1">
        <f t="array" ref="C64">IFERROR(INDEX(Data_SL!G$2:G$368,MATCH($R$2&amp;$R$1&amp;$B64,Data_SL!$B$2:$B$368&amp;Data_SL!$A$2:$A$368&amp;Data_SL!$F$2:$F$368,0)),"")</f>
        <v>1450000000</v>
      </c>
      <c r="D64" s="571" cm="1">
        <f t="array" ref="D64">IFERROR(INDEX(Data_SL!H$2:H$368,MATCH($R$2&amp;$R$1&amp;$B64,Data_SL!$B$2:$B$368&amp;Data_SL!$A$2:$A$368&amp;Data_SL!$F$2:$F$368,0)),"")</f>
        <v>0</v>
      </c>
      <c r="E64" s="572" cm="1">
        <f t="array" ref="E64">IFERROR(INDEX(Data_SL!I$2:I$368,MATCH($R$2&amp;$R$1&amp;$B64,Data_SL!$B$2:$B$368&amp;Data_SL!$A$2:$A$368&amp;Data_SL!$F$2:$F$368,0)),"")</f>
        <v>419388750</v>
      </c>
      <c r="F64" s="574" cm="1">
        <f t="array" ref="F64">IFERROR(INDEX(Data_SL!J$2:J$368,MATCH($R$2&amp;$R$1&amp;$B64,Data_SL!$B$2:$B$368&amp;Data_SL!$A$2:$A$368&amp;Data_SL!$F$2:$F$368,0)),"")</f>
        <v>1263630308</v>
      </c>
      <c r="G64" s="574" cm="1">
        <f t="array" ref="G64">IFERROR(INDEX(Data_SL!K$2:K$368,MATCH($R$2&amp;$R$1&amp;$B64,Data_SL!$B$2:$B$368&amp;Data_SL!$A$2:$A$368&amp;Data_SL!$F$2:$F$368,0)),"")</f>
        <v>0</v>
      </c>
      <c r="H64" s="574" cm="1">
        <f t="array" ref="H64">IFERROR(INDEX(Data_SL!L$2:L$368,MATCH($R$2&amp;$R$1&amp;$B64,Data_SL!$B$2:$B$368&amp;Data_SL!$A$2:$A$368&amp;Data_SL!$F$2:$F$368,0)),"")</f>
        <v>1263630308</v>
      </c>
      <c r="I64" s="648" cm="1">
        <f t="array" ref="I64">IFERROR(INDEX(Data_SL!M$2:M$368,MATCH($R$2&amp;$R$1&amp;$B64,Data_SL!$B$2:$B$368&amp;Data_SL!$A$2:$A$368&amp;Data_SL!$F$2:$F$368,0)),"")</f>
        <v>186369692</v>
      </c>
      <c r="J64" s="576" cm="1">
        <f t="array" ref="J64">IFERROR(INDEX(Data_SL!N$2:N$368,MATCH($R$2&amp;$R$1&amp;$B64,Data_SL!$B$2:$B$368&amp;Data_SL!$A$2:$A$368&amp;Data_SL!$F$2:$F$368,0)),"")</f>
        <v>0</v>
      </c>
      <c r="K64" s="577" cm="1">
        <f t="array" ref="K64">IFERROR(INDEX(Data_SL!O$2:O$368,MATCH($R$2&amp;$R$1&amp;$B64,Data_SL!$B$2:$B$368&amp;Data_SL!$A$2:$A$368&amp;Data_SL!$F$2:$F$368,0)),"")</f>
        <v>0.87146917793103496</v>
      </c>
      <c r="L64" s="649" cm="1">
        <f t="array" ref="L64">IFERROR(INDEX(Data_SL!P$2:P$368,MATCH($R$2&amp;$R$1&amp;$B64,Data_SL!$B$2:$B$368&amp;Data_SL!$A$2:$A$368&amp;Data_SL!$F$2:$F$368,0)),"")</f>
        <v>0</v>
      </c>
      <c r="M64" s="579">
        <v>1588950000</v>
      </c>
      <c r="N64" s="580">
        <v>105.8</v>
      </c>
      <c r="O64" s="580">
        <v>105.8</v>
      </c>
      <c r="P64" s="580">
        <v>56.2</v>
      </c>
      <c r="Q64" s="580">
        <f>ROUND(SUM(M64+N64+O64+P64),3)</f>
        <v>1588950267.8</v>
      </c>
      <c r="R64" s="580">
        <v>4500000</v>
      </c>
      <c r="S64" s="561">
        <f>Q64*R64</f>
        <v>7150276205100000</v>
      </c>
      <c r="T64" s="534">
        <v>1170000000</v>
      </c>
      <c r="U64" s="477"/>
      <c r="V64" s="477"/>
      <c r="W64" s="477"/>
      <c r="X64" s="477"/>
      <c r="Y64" s="477"/>
      <c r="Z64" s="477"/>
    </row>
    <row r="65" spans="1:26" ht="22.5" customHeight="1">
      <c r="A65" s="569">
        <f t="shared" ref="A65:A69" si="5">A64+1</f>
        <v>2</v>
      </c>
      <c r="B65" s="570" t="s">
        <v>88</v>
      </c>
      <c r="C65" s="571" cm="1">
        <f t="array" ref="C65">IFERROR(INDEX(Data_SL!G$2:G$368,MATCH($R$2&amp;$R$1&amp;$B65,Data_SL!$B$2:$B$368&amp;Data_SL!$A$2:$A$368&amp;Data_SL!$F$2:$F$368,0)),"")</f>
        <v>1450000000</v>
      </c>
      <c r="D65" s="571" cm="1">
        <f t="array" ref="D65">IFERROR(INDEX(Data_SL!H$2:H$368,MATCH($R$2&amp;$R$1&amp;$B65,Data_SL!$B$2:$B$368&amp;Data_SL!$A$2:$A$368&amp;Data_SL!$F$2:$F$368,0)),"")</f>
        <v>0</v>
      </c>
      <c r="E65" s="39" cm="1">
        <f t="array" ref="E65">IFERROR(INDEX(Data_SL!I$2:I$368,MATCH($R$2&amp;$R$1&amp;$B65,Data_SL!$B$2:$B$368&amp;Data_SL!$A$2:$A$368&amp;Data_SL!$F$2:$F$368,0)),"")</f>
        <v>419388750</v>
      </c>
      <c r="F65" s="581" cm="1">
        <f t="array" ref="F65">IFERROR(INDEX(Data_SL!J$2:J$368,MATCH($R$2&amp;$R$1&amp;$B65,Data_SL!$B$2:$B$368&amp;Data_SL!$A$2:$A$368&amp;Data_SL!$F$2:$F$368,0)),"")</f>
        <v>1264259390</v>
      </c>
      <c r="G65" s="583" cm="1">
        <f t="array" ref="G65">IFERROR(INDEX(Data_SL!K$2:K$368,MATCH($R$2&amp;$R$1&amp;$B65,Data_SL!$B$2:$B$368&amp;Data_SL!$A$2:$A$368&amp;Data_SL!$F$2:$F$368,0)),"")</f>
        <v>0</v>
      </c>
      <c r="H65" s="583" cm="1">
        <f t="array" ref="H65">IFERROR(INDEX(Data_SL!L$2:L$368,MATCH($R$2&amp;$R$1&amp;$B65,Data_SL!$B$2:$B$368&amp;Data_SL!$A$2:$A$368&amp;Data_SL!$F$2:$F$368,0)),"")</f>
        <v>1264259390</v>
      </c>
      <c r="I65" s="648" cm="1">
        <f t="array" ref="I65">IFERROR(INDEX(Data_SL!M$2:M$368,MATCH($R$2&amp;$R$1&amp;$B65,Data_SL!$B$2:$B$368&amp;Data_SL!$A$2:$A$368&amp;Data_SL!$F$2:$F$368,0)),"")</f>
        <v>185740610</v>
      </c>
      <c r="J65" s="576" cm="1">
        <f t="array" ref="J65">IFERROR(INDEX(Data_SL!N$2:N$368,MATCH($R$2&amp;$R$1&amp;$B65,Data_SL!$B$2:$B$368&amp;Data_SL!$A$2:$A$368&amp;Data_SL!$F$2:$F$368,0)),"")</f>
        <v>0</v>
      </c>
      <c r="K65" s="577" cm="1">
        <f t="array" ref="K65">IFERROR(INDEX(Data_SL!O$2:O$368,MATCH($R$2&amp;$R$1&amp;$B65,Data_SL!$B$2:$B$368&amp;Data_SL!$A$2:$A$368&amp;Data_SL!$F$2:$F$368,0)),"")</f>
        <v>0.87190302758620697</v>
      </c>
      <c r="L65" s="649" cm="1">
        <f t="array" ref="L65">IFERROR(INDEX(Data_SL!P$2:P$368,MATCH($R$2&amp;$R$1&amp;$B65,Data_SL!$B$2:$B$368&amp;Data_SL!$A$2:$A$368&amp;Data_SL!$F$2:$F$368,0)),"")</f>
        <v>0</v>
      </c>
      <c r="M65" s="554">
        <f>101*4500000</f>
        <v>454500000</v>
      </c>
      <c r="N65" s="534"/>
      <c r="O65" s="534"/>
      <c r="P65" s="534"/>
      <c r="Q65" s="534"/>
      <c r="R65" s="534"/>
      <c r="S65" s="534"/>
      <c r="T65" s="534"/>
      <c r="U65" s="534"/>
      <c r="V65" s="477"/>
      <c r="W65" s="477"/>
      <c r="X65" s="477"/>
      <c r="Y65" s="477"/>
      <c r="Z65" s="477"/>
    </row>
    <row r="66" spans="1:26" ht="22.5" customHeight="1">
      <c r="A66" s="555">
        <f t="shared" si="5"/>
        <v>3</v>
      </c>
      <c r="B66" s="556" t="s">
        <v>89</v>
      </c>
      <c r="C66" s="506" cm="1">
        <f t="array" ref="C66">IFERROR(INDEX(Data_SL!G$2:G$368,MATCH($R$2&amp;$R$1&amp;$B66,Data_SL!$B$2:$B$368&amp;Data_SL!$A$2:$A$368&amp;Data_SL!$F$2:$F$368,0)),"")</f>
        <v>1667337000</v>
      </c>
      <c r="D66" s="584" cm="1">
        <f t="array" ref="D66">IFERROR(INDEX(Data_SL!H$2:H$368,MATCH($R$2&amp;$R$1&amp;$B66,Data_SL!$B$2:$B$368&amp;Data_SL!$A$2:$A$368&amp;Data_SL!$F$2:$F$368,0)),"")</f>
        <v>0</v>
      </c>
      <c r="E66" s="585" cm="1">
        <f t="array" ref="E66">IFERROR(INDEX(Data_SL!I$2:I$368,MATCH($R$2&amp;$R$1&amp;$B66,Data_SL!$B$2:$B$368&amp;Data_SL!$A$2:$A$368&amp;Data_SL!$F$2:$F$368,0)),"")</f>
        <v>0</v>
      </c>
      <c r="F66" s="586" cm="1">
        <f t="array" ref="F66">IFERROR(INDEX(Data_SL!J$2:J$368,MATCH($R$2&amp;$R$1&amp;$B66,Data_SL!$B$2:$B$368&amp;Data_SL!$A$2:$A$368&amp;Data_SL!$F$2:$F$368,0)),"")</f>
        <v>1667337000</v>
      </c>
      <c r="G66" s="586" cm="1">
        <f t="array" ref="G66">IFERROR(INDEX(Data_SL!K$2:K$368,MATCH($R$2&amp;$R$1&amp;$B66,Data_SL!$B$2:$B$368&amp;Data_SL!$A$2:$A$368&amp;Data_SL!$F$2:$F$368,0)),"")</f>
        <v>69430556</v>
      </c>
      <c r="H66" s="552" cm="1">
        <f t="array" ref="H66">IFERROR(INDEX(Data_SL!L$2:L$368,MATCH($R$2&amp;$R$1&amp;$B66,Data_SL!$B$2:$B$368&amp;Data_SL!$A$2:$A$368&amp;Data_SL!$F$2:$F$368,0)),"")</f>
        <v>1736767556</v>
      </c>
      <c r="I66" s="538" cm="1">
        <f t="array" ref="I66">IFERROR(INDEX(Data_SL!M$2:M$368,MATCH($R$2&amp;$R$1&amp;$B66,Data_SL!$B$2:$B$368&amp;Data_SL!$A$2:$A$368&amp;Data_SL!$F$2:$F$368,0)),"")</f>
        <v>0</v>
      </c>
      <c r="J66" s="531" cm="1">
        <f t="array" ref="J66">IFERROR(INDEX(Data_SL!N$2:N$368,MATCH($R$2&amp;$R$1&amp;$B66,Data_SL!$B$2:$B$368&amp;Data_SL!$A$2:$A$368&amp;Data_SL!$F$2:$F$368,0)),"")</f>
        <v>0</v>
      </c>
      <c r="K66" s="532" cm="1">
        <f t="array" ref="K66">IFERROR(INDEX(Data_SL!O$2:O$368,MATCH($R$2&amp;$R$1&amp;$B66,Data_SL!$B$2:$B$368&amp;Data_SL!$A$2:$A$368&amp;Data_SL!$F$2:$F$368,0)),"")</f>
        <v>1</v>
      </c>
      <c r="L66" s="613" t="str" cm="1">
        <f t="array" ref="L66">IFERROR(INDEX(Data_SL!P$2:P$368,MATCH($R$2&amp;$R$1&amp;$B66,Data_SL!$B$2:$B$368&amp;Data_SL!$A$2:$A$368&amp;Data_SL!$F$2:$F$368,0)),"")</f>
        <v>Đã quyết toán</v>
      </c>
      <c r="M66" s="554"/>
      <c r="N66" s="534"/>
      <c r="O66" s="534"/>
      <c r="P66" s="534"/>
      <c r="Q66" s="534"/>
      <c r="R66" s="534"/>
      <c r="S66" s="534"/>
      <c r="T66" s="534"/>
      <c r="U66" s="534"/>
      <c r="V66" s="477"/>
      <c r="W66" s="477"/>
      <c r="X66" s="477"/>
      <c r="Y66" s="477"/>
      <c r="Z66" s="477"/>
    </row>
    <row r="67" spans="1:26" ht="22.5" customHeight="1">
      <c r="A67" s="397">
        <f t="shared" si="5"/>
        <v>4</v>
      </c>
      <c r="B67" s="92" t="s">
        <v>153</v>
      </c>
      <c r="C67" s="39" cm="1">
        <f t="array" ref="C67">IFERROR(INDEX(Data_SL!G$2:G$368,MATCH($R$2&amp;$R$1&amp;$B67,Data_SL!$B$2:$B$368&amp;Data_SL!$A$2:$A$368&amp;Data_SL!$F$2:$F$368,0)),"")</f>
        <v>2442810000</v>
      </c>
      <c r="D67" s="393" cm="1">
        <f t="array" ref="D67">IFERROR(INDEX(Data_SL!H$2:H$368,MATCH($R$2&amp;$R$1&amp;$B67,Data_SL!$B$2:$B$368&amp;Data_SL!$A$2:$A$368&amp;Data_SL!$F$2:$F$368,0)),"")</f>
        <v>0</v>
      </c>
      <c r="E67" s="396" cm="1">
        <f t="array" ref="E67">IFERROR(INDEX(Data_SL!I$2:I$368,MATCH($R$2&amp;$R$1&amp;$B67,Data_SL!$B$2:$B$368&amp;Data_SL!$A$2:$A$368&amp;Data_SL!$F$2:$F$368,0)),"")</f>
        <v>0</v>
      </c>
      <c r="F67" s="395" cm="1">
        <f t="array" ref="F67">IFERROR(INDEX(Data_SL!J$2:J$368,MATCH($R$2&amp;$R$1&amp;$B67,Data_SL!$B$2:$B$368&amp;Data_SL!$A$2:$A$368&amp;Data_SL!$F$2:$F$368,0)),"")</f>
        <v>0</v>
      </c>
      <c r="G67" s="395" cm="1">
        <f t="array" ref="G67">IFERROR(INDEX(Data_SL!K$2:K$368,MATCH($R$2&amp;$R$1&amp;$B67,Data_SL!$B$2:$B$368&amp;Data_SL!$A$2:$A$368&amp;Data_SL!$F$2:$F$368,0)),"")</f>
        <v>0</v>
      </c>
      <c r="H67" s="358" cm="1">
        <f t="array" ref="H67">IFERROR(INDEX(Data_SL!L$2:L$368,MATCH($R$2&amp;$R$1&amp;$B67,Data_SL!$B$2:$B$368&amp;Data_SL!$A$2:$A$368&amp;Data_SL!$F$2:$F$368,0)),"")</f>
        <v>0</v>
      </c>
      <c r="I67" s="356" cm="1">
        <f t="array" ref="I67">IFERROR(INDEX(Data_SL!M$2:M$368,MATCH($R$2&amp;$R$1&amp;$B67,Data_SL!$B$2:$B$368&amp;Data_SL!$A$2:$A$368&amp;Data_SL!$F$2:$F$368,0)),"")</f>
        <v>2442810000</v>
      </c>
      <c r="J67" s="439" cm="1">
        <f t="array" ref="J67">IFERROR(INDEX(Data_SL!N$2:N$368,MATCH($R$2&amp;$R$1&amp;$B67,Data_SL!$B$2:$B$368&amp;Data_SL!$A$2:$A$368&amp;Data_SL!$F$2:$F$368,0)),"")</f>
        <v>0</v>
      </c>
      <c r="K67" s="440" cm="1">
        <f t="array" ref="K67">IFERROR(INDEX(Data_SL!O$2:O$368,MATCH($R$2&amp;$R$1&amp;$B67,Data_SL!$B$2:$B$368&amp;Data_SL!$A$2:$A$368&amp;Data_SL!$F$2:$F$368,0)),"")</f>
        <v>0</v>
      </c>
      <c r="L67" s="650" cm="1">
        <f t="array" ref="L67">IFERROR(INDEX(Data_SL!P$2:P$368,MATCH($R$2&amp;$R$1&amp;$B67,Data_SL!$B$2:$B$368&amp;Data_SL!$A$2:$A$368&amp;Data_SL!$F$2:$F$368,0)),"")</f>
        <v>0</v>
      </c>
      <c r="M67" s="473"/>
      <c r="N67" s="475"/>
      <c r="O67" s="475"/>
      <c r="P67" s="475"/>
      <c r="Q67" s="475"/>
      <c r="R67" s="475"/>
      <c r="S67" s="475"/>
      <c r="T67" s="475"/>
      <c r="U67" s="475"/>
      <c r="V67" s="474"/>
      <c r="W67" s="474"/>
      <c r="X67" s="474"/>
      <c r="Y67" s="474"/>
      <c r="Z67" s="474"/>
    </row>
    <row r="68" spans="1:26" ht="22.5" customHeight="1">
      <c r="A68" s="397">
        <f t="shared" si="5"/>
        <v>5</v>
      </c>
      <c r="B68" s="647" t="s">
        <v>90</v>
      </c>
      <c r="C68" s="359" cm="1">
        <f t="array" ref="C68">IFERROR(INDEX(Data_SL!G$2:G$368,MATCH($R$2&amp;$R$1&amp;$B68,Data_SL!$B$2:$B$368&amp;Data_SL!$A$2:$A$368&amp;Data_SL!$F$2:$F$368,0)),"")</f>
        <v>1665300000</v>
      </c>
      <c r="D68" s="393" cm="1">
        <f t="array" ref="D68">IFERROR(INDEX(Data_SL!H$2:H$368,MATCH($R$2&amp;$R$1&amp;$B68,Data_SL!$B$2:$B$368&amp;Data_SL!$A$2:$A$368&amp;Data_SL!$F$2:$F$368,0)),"")</f>
        <v>0</v>
      </c>
      <c r="E68" s="396" cm="1">
        <f t="array" ref="E68">IFERROR(INDEX(Data_SL!I$2:I$368,MATCH($R$2&amp;$R$1&amp;$B68,Data_SL!$B$2:$B$368&amp;Data_SL!$A$2:$A$368&amp;Data_SL!$F$2:$F$368,0)),"")</f>
        <v>0</v>
      </c>
      <c r="F68" s="395" cm="1">
        <f t="array" ref="F68">IFERROR(INDEX(Data_SL!J$2:J$368,MATCH($R$2&amp;$R$1&amp;$B68,Data_SL!$B$2:$B$368&amp;Data_SL!$A$2:$A$368&amp;Data_SL!$F$2:$F$368,0)),"")</f>
        <v>1665300000</v>
      </c>
      <c r="G68" s="395" cm="1">
        <f t="array" ref="G68">IFERROR(INDEX(Data_SL!K$2:K$368,MATCH($R$2&amp;$R$1&amp;$B68,Data_SL!$B$2:$B$368&amp;Data_SL!$A$2:$A$368&amp;Data_SL!$F$2:$F$368,0)),"")</f>
        <v>0</v>
      </c>
      <c r="H68" s="358" cm="1">
        <f t="array" ref="H68">IFERROR(INDEX(Data_SL!L$2:L$368,MATCH($R$2&amp;$R$1&amp;$B68,Data_SL!$B$2:$B$368&amp;Data_SL!$A$2:$A$368&amp;Data_SL!$F$2:$F$368,0)),"")</f>
        <v>1665300000</v>
      </c>
      <c r="I68" s="356" cm="1">
        <f t="array" ref="I68">IFERROR(INDEX(Data_SL!M$2:M$368,MATCH($R$2&amp;$R$1&amp;$B68,Data_SL!$B$2:$B$368&amp;Data_SL!$A$2:$A$368&amp;Data_SL!$F$2:$F$368,0)),"")</f>
        <v>0</v>
      </c>
      <c r="J68" s="439" cm="1">
        <f t="array" ref="J68">IFERROR(INDEX(Data_SL!N$2:N$368,MATCH($R$2&amp;$R$1&amp;$B68,Data_SL!$B$2:$B$368&amp;Data_SL!$A$2:$A$368&amp;Data_SL!$F$2:$F$368,0)),"")</f>
        <v>0</v>
      </c>
      <c r="K68" s="440" cm="1">
        <f t="array" ref="K68">IFERROR(INDEX(Data_SL!O$2:O$368,MATCH($R$2&amp;$R$1&amp;$B68,Data_SL!$B$2:$B$368&amp;Data_SL!$A$2:$A$368&amp;Data_SL!$F$2:$F$368,0)),"")</f>
        <v>1</v>
      </c>
      <c r="L68" s="650" t="str" cm="1">
        <f t="array" ref="L68">IFERROR(INDEX(Data_SL!P$2:P$368,MATCH($R$2&amp;$R$1&amp;$B68,Data_SL!$B$2:$B$368&amp;Data_SL!$A$2:$A$368&amp;Data_SL!$F$2:$F$368,0)),"")</f>
        <v xml:space="preserve">Xong dự toán 
</v>
      </c>
      <c r="M68" s="473"/>
      <c r="N68" s="475"/>
      <c r="O68" s="475"/>
      <c r="P68" s="475"/>
      <c r="Q68" s="475"/>
      <c r="R68" s="475"/>
      <c r="S68" s="475"/>
      <c r="T68" s="475"/>
      <c r="U68" s="475"/>
      <c r="V68" s="474"/>
      <c r="W68" s="474"/>
      <c r="X68" s="474"/>
      <c r="Y68" s="474"/>
      <c r="Z68" s="474"/>
    </row>
    <row r="69" spans="1:26" ht="22.5" customHeight="1">
      <c r="A69" s="397">
        <f t="shared" si="5"/>
        <v>6</v>
      </c>
      <c r="B69" s="647" t="s">
        <v>92</v>
      </c>
      <c r="C69" s="359" cm="1">
        <f t="array" ref="C69">IFERROR(INDEX(Data_SL!G$2:G$368,MATCH($R$2&amp;$R$1&amp;$B69,Data_SL!$B$2:$B$368&amp;Data_SL!$A$2:$A$368&amp;Data_SL!$F$2:$F$368,0)),"")</f>
        <v>1663272000</v>
      </c>
      <c r="D69" s="393" cm="1">
        <f t="array" ref="D69">IFERROR(INDEX(Data_SL!H$2:H$368,MATCH($R$2&amp;$R$1&amp;$B69,Data_SL!$B$2:$B$368&amp;Data_SL!$A$2:$A$368&amp;Data_SL!$F$2:$F$368,0)),"")</f>
        <v>0</v>
      </c>
      <c r="E69" s="396" cm="1">
        <f t="array" ref="E69">IFERROR(INDEX(Data_SL!I$2:I$368,MATCH($R$2&amp;$R$1&amp;$B69,Data_SL!$B$2:$B$368&amp;Data_SL!$A$2:$A$368&amp;Data_SL!$F$2:$F$368,0)),"")</f>
        <v>304792568</v>
      </c>
      <c r="F69" s="395" cm="1">
        <f t="array" ref="F69">IFERROR(INDEX(Data_SL!J$2:J$368,MATCH($R$2&amp;$R$1&amp;$B69,Data_SL!$B$2:$B$368&amp;Data_SL!$A$2:$A$368&amp;Data_SL!$F$2:$F$368,0)),"")</f>
        <v>1172750170</v>
      </c>
      <c r="G69" s="395" cm="1">
        <f t="array" ref="G69">IFERROR(INDEX(Data_SL!K$2:K$368,MATCH($R$2&amp;$R$1&amp;$B69,Data_SL!$B$2:$B$368&amp;Data_SL!$A$2:$A$368&amp;Data_SL!$F$2:$F$368,0)),"")</f>
        <v>0</v>
      </c>
      <c r="H69" s="358" cm="1">
        <f t="array" ref="H69">IFERROR(INDEX(Data_SL!L$2:L$368,MATCH($R$2&amp;$R$1&amp;$B69,Data_SL!$B$2:$B$368&amp;Data_SL!$A$2:$A$368&amp;Data_SL!$F$2:$F$368,0)),"")</f>
        <v>1172750170</v>
      </c>
      <c r="I69" s="356" cm="1">
        <f t="array" ref="I69">IFERROR(INDEX(Data_SL!M$2:M$368,MATCH($R$2&amp;$R$1&amp;$B69,Data_SL!$B$2:$B$368&amp;Data_SL!$A$2:$A$368&amp;Data_SL!$F$2:$F$368,0)),"")</f>
        <v>490521830</v>
      </c>
      <c r="J69" s="439" cm="1">
        <f t="array" ref="J69">IFERROR(INDEX(Data_SL!N$2:N$368,MATCH($R$2&amp;$R$1&amp;$B69,Data_SL!$B$2:$B$368&amp;Data_SL!$A$2:$A$368&amp;Data_SL!$F$2:$F$368,0)),"")</f>
        <v>0</v>
      </c>
      <c r="K69" s="440" cm="1">
        <f t="array" ref="K69">IFERROR(INDEX(Data_SL!O$2:O$368,MATCH($R$2&amp;$R$1&amp;$B69,Data_SL!$B$2:$B$368&amp;Data_SL!$A$2:$A$368&amp;Data_SL!$F$2:$F$368,0)),"")</f>
        <v>0.70508622161618795</v>
      </c>
      <c r="L69" s="650" t="str" cm="1">
        <f t="array" ref="L69">IFERROR(INDEX(Data_SL!P$2:P$368,MATCH($R$2&amp;$R$1&amp;$B69,Data_SL!$B$2:$B$368&amp;Data_SL!$A$2:$A$368&amp;Data_SL!$F$2:$F$368,0)),"")</f>
        <v xml:space="preserve">Xong dự toán 
</v>
      </c>
      <c r="M69" s="3"/>
      <c r="N69" s="4"/>
      <c r="O69" s="4"/>
      <c r="P69" s="4"/>
      <c r="Q69" s="4"/>
      <c r="R69" s="4"/>
      <c r="S69" s="4"/>
      <c r="T69" s="4"/>
      <c r="U69" s="4"/>
      <c r="V69" s="306"/>
      <c r="W69" s="306"/>
      <c r="X69" s="306"/>
      <c r="Y69" s="306"/>
      <c r="Z69" s="306"/>
    </row>
    <row r="70" spans="1:26" ht="22.5" customHeight="1">
      <c r="A70" s="384" t="s">
        <v>93</v>
      </c>
      <c r="B70" s="760" t="s">
        <v>94</v>
      </c>
      <c r="C70" s="761"/>
      <c r="D70" s="761"/>
      <c r="E70" s="761"/>
      <c r="F70" s="761"/>
      <c r="G70" s="761"/>
      <c r="H70" s="761"/>
      <c r="I70" s="761"/>
      <c r="J70" s="761"/>
      <c r="K70" s="762"/>
      <c r="L70" s="324"/>
      <c r="M70" s="3"/>
      <c r="N70" s="4"/>
      <c r="O70" s="4"/>
      <c r="P70" s="4"/>
      <c r="Q70" s="4"/>
      <c r="R70" s="4"/>
      <c r="S70" s="4"/>
      <c r="T70" s="4"/>
      <c r="U70" s="4"/>
      <c r="V70" s="306"/>
      <c r="W70" s="306"/>
      <c r="X70" s="306"/>
      <c r="Y70" s="306"/>
      <c r="Z70" s="306"/>
    </row>
    <row r="71" spans="1:26" ht="22.5" customHeight="1">
      <c r="A71" s="397">
        <v>1</v>
      </c>
      <c r="B71" s="364" t="s">
        <v>95</v>
      </c>
      <c r="C71" s="348" cm="1">
        <f t="array" ref="C71">IFERROR(INDEX(Data_SL!G$2:G$368,MATCH($R$2&amp;$R$1&amp;$B71,Data_SL!$B$2:$B$368&amp;Data_SL!$A$2:$A$368&amp;Data_SL!$F$2:$F$368,0)),"")</f>
        <v>2579225000</v>
      </c>
      <c r="D71" s="359" cm="1">
        <f t="array" ref="D71">IFERROR(INDEX(Data_SL!H$2:H$368,MATCH($R$2&amp;$R$1&amp;$B71,Data_SL!$B$2:$B$368&amp;Data_SL!$A$2:$A$368&amp;Data_SL!$F$2:$F$368,0)),"")</f>
        <v>0</v>
      </c>
      <c r="E71" s="348" cm="1">
        <f t="array" ref="E71">IFERROR(INDEX(Data_SL!I$2:I$368,MATCH($R$2&amp;$R$1&amp;$B71,Data_SL!$B$2:$B$368&amp;Data_SL!$A$2:$A$368&amp;Data_SL!$F$2:$F$368,0)),"")</f>
        <v>0</v>
      </c>
      <c r="F71" s="588" cm="1">
        <f t="array" ref="F71">IFERROR(INDEX(Data_SL!J$2:J$368,MATCH($R$2&amp;$R$1&amp;$B71,Data_SL!$B$2:$B$368&amp;Data_SL!$A$2:$A$368&amp;Data_SL!$F$2:$F$368,0)),"")</f>
        <v>1943703960</v>
      </c>
      <c r="G71" s="371" cm="1">
        <f t="array" ref="G71">IFERROR(INDEX(Data_SL!K$2:K$368,MATCH($R$2&amp;$R$1&amp;$B71,Data_SL!$B$2:$B$368&amp;Data_SL!$A$2:$A$368&amp;Data_SL!$F$2:$F$368,0)),"")</f>
        <v>0</v>
      </c>
      <c r="H71" s="371" cm="1">
        <f t="array" ref="H71">IFERROR(INDEX(Data_SL!L$2:L$368,MATCH($R$2&amp;$R$1&amp;$B71,Data_SL!$B$2:$B$368&amp;Data_SL!$A$2:$A$368&amp;Data_SL!$F$2:$F$368,0)),"")</f>
        <v>1943703960</v>
      </c>
      <c r="I71" s="356" cm="1">
        <f t="array" ref="I71">IFERROR(INDEX(Data_SL!M$2:M$368,MATCH($R$2&amp;$R$1&amp;$B71,Data_SL!$B$2:$B$368&amp;Data_SL!$A$2:$A$368&amp;Data_SL!$F$2:$F$368,0)),"")</f>
        <v>635521040</v>
      </c>
      <c r="J71" s="439" cm="1">
        <f t="array" ref="J71">IFERROR(INDEX(Data_SL!N$2:N$368,MATCH($R$2&amp;$R$1&amp;$B71,Data_SL!$B$2:$B$368&amp;Data_SL!$A$2:$A$368&amp;Data_SL!$F$2:$F$368,0)),"")</f>
        <v>0</v>
      </c>
      <c r="K71" s="440" cm="1">
        <f t="array" ref="K71">IFERROR(INDEX(Data_SL!O$2:O$368,MATCH($R$2&amp;$R$1&amp;$B71,Data_SL!$B$2:$B$368&amp;Data_SL!$A$2:$A$368&amp;Data_SL!$F$2:$F$368,0)),"")</f>
        <v>0.75360000000000005</v>
      </c>
      <c r="L71" s="363" cm="1">
        <f t="array" ref="L71">IFERROR(INDEX(Data_SL!P$2:P$368,MATCH($R$2&amp;$R$1&amp;$B71,Data_SL!$B$2:$B$368&amp;Data_SL!$A$2:$A$368&amp;Data_SL!$F$2:$F$368,0)),"")</f>
        <v>0</v>
      </c>
      <c r="M71" s="3">
        <v>773767500</v>
      </c>
      <c r="N71" s="4"/>
      <c r="O71" s="4"/>
      <c r="P71" s="4"/>
      <c r="Q71" s="4"/>
      <c r="R71" s="4"/>
      <c r="S71" s="4"/>
      <c r="T71" s="306"/>
      <c r="U71" s="306"/>
      <c r="V71" s="306"/>
      <c r="W71" s="306"/>
      <c r="X71" s="306"/>
      <c r="Y71" s="306"/>
      <c r="Z71" s="306"/>
    </row>
    <row r="72" spans="1:26" ht="22.5" customHeight="1">
      <c r="A72" s="384" t="s">
        <v>96</v>
      </c>
      <c r="B72" s="760" t="s">
        <v>97</v>
      </c>
      <c r="C72" s="761"/>
      <c r="D72" s="761"/>
      <c r="E72" s="761"/>
      <c r="F72" s="761"/>
      <c r="G72" s="761"/>
      <c r="H72" s="761"/>
      <c r="I72" s="761"/>
      <c r="J72" s="761"/>
      <c r="K72" s="762"/>
      <c r="L72" s="324"/>
      <c r="M72" s="3"/>
      <c r="N72" s="4"/>
      <c r="O72" s="4"/>
      <c r="P72" s="4"/>
      <c r="Q72" s="4"/>
      <c r="R72" s="4"/>
      <c r="S72" s="4"/>
      <c r="T72" s="306"/>
      <c r="U72" s="306"/>
      <c r="V72" s="306"/>
      <c r="W72" s="306"/>
      <c r="X72" s="306"/>
      <c r="Y72" s="306"/>
      <c r="Z72" s="306"/>
    </row>
    <row r="73" spans="1:26" ht="22.5" customHeight="1">
      <c r="A73" s="384">
        <v>1</v>
      </c>
      <c r="B73" s="462" t="s">
        <v>216</v>
      </c>
      <c r="C73" s="348" cm="1">
        <f t="array" ref="C73">IFERROR(INDEX(Data_SL!G$2:G$368,MATCH($R$2&amp;$R$1&amp;$B73,Data_SL!$B$2:$B$368&amp;Data_SL!$A$2:$A$368&amp;Data_SL!$F$2:$F$368,0)),"")</f>
        <v>6635659000</v>
      </c>
      <c r="D73" s="359" cm="1">
        <f t="array" ref="D73">IFERROR(INDEX(Data_SL!H$2:H$368,MATCH($R$2&amp;$R$1&amp;$B73,Data_SL!$B$2:$B$368&amp;Data_SL!$A$2:$A$368&amp;Data_SL!$F$2:$F$368,0)),"")</f>
        <v>0</v>
      </c>
      <c r="E73" s="707" cm="1">
        <f t="array" ref="E73">IFERROR(INDEX(Data_SL!I$2:I$368,MATCH($R$2&amp;$R$1&amp;$B73,Data_SL!$B$2:$B$368&amp;Data_SL!$A$2:$A$368&amp;Data_SL!$F$2:$F$368,0)),"")</f>
        <v>660359400</v>
      </c>
      <c r="F73" s="588" cm="1">
        <f t="array" ref="F73">IFERROR(INDEX(Data_SL!J$2:J$368,MATCH($R$2&amp;$R$1&amp;$B73,Data_SL!$B$2:$B$368&amp;Data_SL!$A$2:$A$368&amp;Data_SL!$F$2:$F$368,0)),"")</f>
        <v>5303966400</v>
      </c>
      <c r="G73" s="371" cm="1">
        <f t="array" ref="G73">IFERROR(INDEX(Data_SL!K$2:K$368,MATCH($R$2&amp;$R$1&amp;$B73,Data_SL!$B$2:$B$368&amp;Data_SL!$A$2:$A$368&amp;Data_SL!$F$2:$F$368,0)),"")</f>
        <v>0</v>
      </c>
      <c r="H73" s="371" cm="1">
        <f t="array" ref="H73">IFERROR(INDEX(Data_SL!L$2:L$368,MATCH($R$2&amp;$R$1&amp;$B73,Data_SL!$B$2:$B$368&amp;Data_SL!$A$2:$A$368&amp;Data_SL!$F$2:$F$368,0)),"")</f>
        <v>5303966400</v>
      </c>
      <c r="I73" s="356" cm="1">
        <f t="array" ref="I73">IFERROR(INDEX(Data_SL!M$2:M$368,MATCH($R$2&amp;$R$1&amp;$B73,Data_SL!$B$2:$B$368&amp;Data_SL!$A$2:$A$368&amp;Data_SL!$F$2:$F$368,0)),"")</f>
        <v>1331692000</v>
      </c>
      <c r="J73" s="439" cm="1">
        <f t="array" ref="J73">IFERROR(INDEX(Data_SL!N$2:N$368,MATCH($R$2&amp;$R$1&amp;$B73,Data_SL!$B$2:$B$368&amp;Data_SL!$A$2:$A$368&amp;Data_SL!$F$2:$F$368,0)),"")</f>
        <v>0</v>
      </c>
      <c r="K73" s="440" cm="1">
        <f t="array" ref="K73">IFERROR(INDEX(Data_SL!O$2:O$368,MATCH($R$2&amp;$R$1&amp;$B73,Data_SL!$B$2:$B$368&amp;Data_SL!$A$2:$A$368&amp;Data_SL!$F$2:$F$368,0)),"")</f>
        <v>0.79931268318640203</v>
      </c>
      <c r="L73" s="363" cm="1">
        <f t="array" ref="L73">IFERROR(INDEX(Data_SL!P$2:P$368,MATCH($R$2&amp;$R$1&amp;$B73,Data_SL!$B$2:$B$368&amp;Data_SL!$A$2:$A$368&amp;Data_SL!$F$2:$F$368,0)),"")</f>
        <v>0</v>
      </c>
      <c r="M73" s="3">
        <v>716040000</v>
      </c>
      <c r="N73" s="3">
        <f>680*4500000</f>
        <v>3060000000</v>
      </c>
      <c r="O73" s="4"/>
      <c r="P73" s="4"/>
      <c r="Q73" s="4"/>
      <c r="R73" s="4"/>
      <c r="S73" s="4"/>
      <c r="T73" s="306"/>
      <c r="U73" s="306"/>
      <c r="V73" s="306"/>
      <c r="W73" s="306"/>
      <c r="X73" s="306"/>
      <c r="Y73" s="306"/>
      <c r="Z73" s="306"/>
    </row>
    <row r="74" spans="1:26" ht="22.5" customHeight="1">
      <c r="A74" s="590" t="s">
        <v>229</v>
      </c>
      <c r="B74" s="591" t="s">
        <v>230</v>
      </c>
      <c r="C74" s="592"/>
      <c r="D74" s="593">
        <v>0</v>
      </c>
      <c r="E74" s="594">
        <v>0</v>
      </c>
      <c r="F74" s="595"/>
      <c r="G74" s="597">
        <v>0</v>
      </c>
      <c r="H74" s="597">
        <f t="shared" ref="H74" si="6">F74+G74</f>
        <v>0</v>
      </c>
      <c r="I74" s="598">
        <f t="shared" ref="I74" si="7">C74-F74</f>
        <v>0</v>
      </c>
      <c r="J74" s="439"/>
      <c r="K74" s="440"/>
      <c r="L74" s="599"/>
      <c r="M74" s="72"/>
      <c r="N74" s="72"/>
      <c r="O74" s="74"/>
      <c r="P74" s="74"/>
      <c r="Q74" s="74"/>
      <c r="R74" s="74"/>
      <c r="S74" s="74"/>
      <c r="T74" s="75"/>
      <c r="U74" s="75"/>
      <c r="V74" s="75"/>
      <c r="W74" s="75"/>
      <c r="X74" s="75"/>
      <c r="Y74" s="75"/>
      <c r="Z74" s="75"/>
    </row>
    <row r="75" spans="1:26" ht="22.5" customHeight="1" thickBot="1">
      <c r="A75" s="590">
        <v>1</v>
      </c>
      <c r="B75" s="600" t="s">
        <v>169</v>
      </c>
      <c r="C75" s="338" cm="1">
        <f t="array" ref="C75">IFERROR(INDEX(Data_SL!G$2:G$368,MATCH($R$2&amp;$R$1&amp;$B75,Data_SL!$B$2:$B$368&amp;Data_SL!$A$2:$A$368&amp;Data_SL!$F$2:$F$368,0)),"")</f>
        <v>1890897000</v>
      </c>
      <c r="D75" s="337" cm="1">
        <f t="array" ref="D75">IFERROR(INDEX(Data_SL!H$2:H$368,MATCH($R$2&amp;$R$1&amp;$B75,Data_SL!$B$2:$B$368&amp;Data_SL!$A$2:$A$368&amp;Data_SL!$F$2:$F$368,0)),"")</f>
        <v>0</v>
      </c>
      <c r="E75" s="601" cm="1">
        <f t="array" ref="E75">IFERROR(INDEX(Data_SL!I$2:I$368,MATCH($R$2&amp;$R$1&amp;$B75,Data_SL!$B$2:$B$368&amp;Data_SL!$A$2:$A$368&amp;Data_SL!$F$2:$F$368,0)),"")</f>
        <v>0</v>
      </c>
      <c r="F75" s="601" cm="1">
        <f t="array" ref="F75">IFERROR(INDEX(Data_SL!J$2:J$368,MATCH($R$2&amp;$R$1&amp;$B75,Data_SL!$B$2:$B$368&amp;Data_SL!$A$2:$A$368&amp;Data_SL!$F$2:$F$368,0)),"")</f>
        <v>1890897000</v>
      </c>
      <c r="G75" s="338" cm="1">
        <f t="array" ref="G75">IFERROR(INDEX(Data_SL!K$2:K$368,MATCH($R$2&amp;$R$1&amp;$B75,Data_SL!$B$2:$B$368&amp;Data_SL!$A$2:$A$368&amp;Data_SL!$F$2:$F$368,0)),"")</f>
        <v>69595000</v>
      </c>
      <c r="H75" s="371" cm="1">
        <f t="array" ref="H75">IFERROR(INDEX(Data_SL!L$2:L$368,MATCH($R$2&amp;$R$1&amp;$B75,Data_SL!$B$2:$B$368&amp;Data_SL!$A$2:$A$368&amp;Data_SL!$F$2:$F$368,0)),"")</f>
        <v>1960492000</v>
      </c>
      <c r="I75" s="612" cm="1">
        <f t="array" ref="I75">IFERROR(INDEX(Data_SL!M$2:M$368,MATCH($R$2&amp;$R$1&amp;$B75,Data_SL!$B$2:$B$368&amp;Data_SL!$A$2:$A$368&amp;Data_SL!$F$2:$F$368,0)),"")</f>
        <v>0</v>
      </c>
      <c r="J75" s="602" cm="1">
        <f t="array" ref="J75">IFERROR(INDEX(Data_SL!N$2:N$368,MATCH($R$2&amp;$R$1&amp;$B75,Data_SL!$B$2:$B$368&amp;Data_SL!$A$2:$A$368&amp;Data_SL!$F$2:$F$368,0)),"")</f>
        <v>0</v>
      </c>
      <c r="K75" s="603" cm="1">
        <f t="array" ref="K75">IFERROR(INDEX(Data_SL!O$2:O$368,MATCH($R$2&amp;$R$1&amp;$B75,Data_SL!$B$2:$B$368&amp;Data_SL!$A$2:$A$368&amp;Data_SL!$F$2:$F$368,0)),"")</f>
        <v>1</v>
      </c>
      <c r="L75" s="604" cm="1">
        <f t="array" ref="L75">IFERROR(INDEX(Data_SL!P$2:P$368,MATCH($R$2&amp;$R$1&amp;$B75,Data_SL!$B$2:$B$368&amp;Data_SL!$A$2:$A$368&amp;Data_SL!$F$2:$F$368,0)),"")</f>
        <v>0</v>
      </c>
      <c r="M75" s="3"/>
      <c r="N75" s="3"/>
      <c r="O75" s="4"/>
      <c r="P75" s="4"/>
      <c r="Q75" s="4"/>
      <c r="R75" s="4"/>
      <c r="S75" s="4"/>
      <c r="T75" s="306"/>
      <c r="U75" s="306"/>
      <c r="V75" s="306"/>
      <c r="W75" s="306"/>
      <c r="X75" s="306"/>
      <c r="Y75" s="306"/>
      <c r="Z75" s="306"/>
    </row>
    <row r="76" spans="1:26" ht="22.5" customHeight="1" thickBot="1">
      <c r="A76" s="605"/>
      <c r="B76" s="606" t="s">
        <v>99</v>
      </c>
      <c r="C76" s="607">
        <f t="shared" ref="C76:I76" si="8">SUM(C11:C75)</f>
        <v>81887477117</v>
      </c>
      <c r="D76" s="607">
        <f t="shared" si="8"/>
        <v>0</v>
      </c>
      <c r="E76" s="607">
        <f t="shared" si="8"/>
        <v>4004021393</v>
      </c>
      <c r="F76" s="607">
        <f t="shared" si="8"/>
        <v>66654782480</v>
      </c>
      <c r="G76" s="607">
        <f t="shared" si="8"/>
        <v>3475780742.7037034</v>
      </c>
      <c r="H76" s="607">
        <f t="shared" si="8"/>
        <v>70130563222.70369</v>
      </c>
      <c r="I76" s="607">
        <f t="shared" si="8"/>
        <v>15232157037</v>
      </c>
      <c r="J76" s="607"/>
      <c r="K76" s="607"/>
      <c r="L76" s="608"/>
      <c r="M76" s="3"/>
      <c r="N76" s="4"/>
      <c r="O76" s="4"/>
      <c r="P76" s="4"/>
      <c r="Q76" s="4"/>
      <c r="R76" s="4"/>
      <c r="S76" s="4"/>
      <c r="T76" s="306"/>
      <c r="U76" s="306"/>
      <c r="V76" s="306"/>
      <c r="W76" s="306"/>
      <c r="X76" s="306"/>
      <c r="Y76" s="306"/>
      <c r="Z76" s="306"/>
    </row>
    <row r="77" spans="1:26" ht="15.75" customHeight="1">
      <c r="A77" s="426"/>
      <c r="B77" s="422"/>
      <c r="C77" s="470"/>
      <c r="D77" s="470"/>
      <c r="E77" s="470"/>
      <c r="F77" s="470"/>
      <c r="G77" s="470"/>
      <c r="H77" s="470"/>
      <c r="I77" s="470"/>
      <c r="J77" s="426"/>
      <c r="K77" s="471"/>
      <c r="L77" s="471"/>
      <c r="M77" s="3"/>
      <c r="N77" s="4"/>
      <c r="O77" s="4"/>
      <c r="P77" s="4"/>
      <c r="Q77" s="4"/>
      <c r="R77" s="4"/>
      <c r="S77" s="4"/>
      <c r="T77" s="306"/>
      <c r="U77" s="306"/>
      <c r="V77" s="306"/>
      <c r="W77" s="306"/>
      <c r="X77" s="306"/>
      <c r="Y77" s="306"/>
      <c r="Z77" s="306"/>
    </row>
    <row r="78" spans="1:26" ht="32.25" customHeight="1">
      <c r="A78" s="426"/>
      <c r="B78" s="422"/>
      <c r="C78" s="470"/>
      <c r="D78" s="470"/>
      <c r="E78" s="470"/>
      <c r="F78" s="470"/>
      <c r="G78" s="470"/>
      <c r="H78" s="470"/>
      <c r="I78" s="786" t="s">
        <v>314</v>
      </c>
      <c r="J78" s="772"/>
      <c r="K78" s="773"/>
      <c r="L78" s="472"/>
      <c r="M78" s="3"/>
      <c r="N78" s="4"/>
      <c r="O78" s="4"/>
      <c r="P78" s="4"/>
      <c r="Q78" s="4"/>
      <c r="R78" s="4"/>
      <c r="S78" s="4"/>
      <c r="T78" s="306"/>
      <c r="U78" s="306"/>
      <c r="V78" s="306"/>
      <c r="W78" s="306"/>
      <c r="X78" s="306"/>
      <c r="Y78" s="306"/>
      <c r="Z78" s="306"/>
    </row>
    <row r="79" spans="1:26" ht="15.75" customHeight="1">
      <c r="A79" s="426"/>
      <c r="B79" s="426"/>
      <c r="C79" s="426"/>
      <c r="D79" s="426"/>
      <c r="E79" s="426"/>
      <c r="F79" s="426"/>
      <c r="G79" s="426"/>
      <c r="H79" s="426"/>
      <c r="I79" s="426"/>
      <c r="J79" s="426"/>
      <c r="K79" s="426"/>
      <c r="L79" s="426"/>
      <c r="M79" s="3"/>
      <c r="N79" s="4"/>
      <c r="O79" s="4"/>
      <c r="P79" s="4"/>
      <c r="Q79" s="4"/>
      <c r="R79" s="4"/>
      <c r="S79" s="4"/>
      <c r="T79" s="306"/>
      <c r="U79" s="306"/>
      <c r="V79" s="306"/>
      <c r="W79" s="306"/>
      <c r="X79" s="306"/>
      <c r="Y79" s="306"/>
      <c r="Z79" s="306"/>
    </row>
    <row r="80" spans="1:26" ht="15.75" customHeight="1">
      <c r="A80" s="787" t="s">
        <v>101</v>
      </c>
      <c r="B80" s="772"/>
      <c r="C80" s="773"/>
      <c r="D80" s="788" t="s">
        <v>102</v>
      </c>
      <c r="E80" s="773"/>
      <c r="F80" s="789" t="s">
        <v>103</v>
      </c>
      <c r="G80" s="772"/>
      <c r="H80" s="773"/>
      <c r="I80" s="787" t="s">
        <v>104</v>
      </c>
      <c r="J80" s="772"/>
      <c r="K80" s="773"/>
      <c r="L80" s="422"/>
      <c r="M80" s="3"/>
      <c r="N80" s="105"/>
      <c r="O80" s="4"/>
      <c r="P80" s="4"/>
      <c r="Q80" s="4"/>
      <c r="R80" s="4"/>
      <c r="S80" s="4"/>
      <c r="T80" s="306"/>
      <c r="U80" s="306"/>
      <c r="V80" s="306"/>
      <c r="W80" s="306"/>
      <c r="X80" s="306"/>
      <c r="Y80" s="306"/>
      <c r="Z80" s="306"/>
    </row>
    <row r="81" spans="1:26" ht="15.75" customHeight="1">
      <c r="A81" s="426"/>
      <c r="B81" s="426"/>
      <c r="C81" s="426"/>
      <c r="D81" s="473"/>
      <c r="E81" s="473"/>
      <c r="F81" s="426"/>
      <c r="G81" s="426"/>
      <c r="H81" s="426"/>
      <c r="I81" s="426"/>
      <c r="J81" s="426"/>
      <c r="K81" s="426"/>
      <c r="L81" s="426"/>
      <c r="M81" s="3"/>
      <c r="N81" s="4"/>
      <c r="O81" s="4"/>
      <c r="P81" s="4"/>
      <c r="Q81" s="4"/>
      <c r="R81" s="4"/>
      <c r="S81" s="4"/>
      <c r="T81" s="306"/>
      <c r="U81" s="306"/>
      <c r="V81" s="306"/>
      <c r="W81" s="306"/>
      <c r="X81" s="306"/>
      <c r="Y81" s="306"/>
      <c r="Z81" s="306"/>
    </row>
    <row r="82" spans="1:26" ht="15.75" customHeight="1">
      <c r="A82" s="474"/>
      <c r="B82" s="474"/>
      <c r="C82" s="474"/>
      <c r="D82" s="475"/>
      <c r="E82" s="475"/>
      <c r="F82" s="474"/>
      <c r="G82" s="474"/>
      <c r="H82" s="474"/>
      <c r="I82" s="474"/>
      <c r="J82" s="474"/>
      <c r="K82" s="474"/>
      <c r="L82" s="474"/>
      <c r="M82" s="4"/>
      <c r="N82" s="4"/>
      <c r="O82" s="4"/>
      <c r="P82" s="4"/>
      <c r="Q82" s="4"/>
      <c r="R82" s="4"/>
      <c r="S82" s="4"/>
      <c r="T82" s="306"/>
      <c r="U82" s="306"/>
      <c r="V82" s="306"/>
      <c r="W82" s="306"/>
      <c r="X82" s="306"/>
      <c r="Y82" s="306"/>
      <c r="Z82" s="306"/>
    </row>
    <row r="83" spans="1:26" ht="15.75" customHeight="1">
      <c r="A83" s="474"/>
      <c r="B83" s="474"/>
      <c r="C83" s="474"/>
      <c r="D83" s="475"/>
      <c r="E83" s="475"/>
      <c r="F83" s="474"/>
      <c r="G83" s="474"/>
      <c r="H83" s="474"/>
      <c r="I83" s="474"/>
      <c r="J83" s="474"/>
      <c r="K83" s="474"/>
      <c r="L83" s="474"/>
      <c r="M83" s="4"/>
      <c r="N83" s="4"/>
      <c r="O83" s="4"/>
      <c r="P83" s="4"/>
      <c r="Q83" s="4"/>
      <c r="R83" s="4"/>
      <c r="S83" s="4"/>
      <c r="T83" s="306"/>
      <c r="U83" s="306"/>
      <c r="V83" s="306"/>
      <c r="W83" s="306"/>
      <c r="X83" s="306"/>
      <c r="Y83" s="306"/>
      <c r="Z83" s="306"/>
    </row>
    <row r="84" spans="1:26" ht="15.75" customHeight="1">
      <c r="A84" s="474"/>
      <c r="B84" s="474"/>
      <c r="C84" s="474"/>
      <c r="D84" s="475"/>
      <c r="E84" s="475"/>
      <c r="F84" s="474"/>
      <c r="G84" s="474"/>
      <c r="H84" s="474"/>
      <c r="I84" s="474"/>
      <c r="J84" s="474"/>
      <c r="K84" s="474"/>
      <c r="L84" s="474"/>
      <c r="M84" s="4"/>
      <c r="N84" s="4"/>
      <c r="O84" s="4"/>
      <c r="P84" s="4"/>
      <c r="Q84" s="4"/>
      <c r="R84" s="4"/>
      <c r="S84" s="4"/>
      <c r="T84" s="306"/>
      <c r="U84" s="306"/>
      <c r="V84" s="306"/>
      <c r="W84" s="306"/>
      <c r="X84" s="306"/>
      <c r="Y84" s="306"/>
      <c r="Z84" s="306"/>
    </row>
    <row r="85" spans="1:26" ht="15.75" customHeight="1">
      <c r="A85" s="790" t="s">
        <v>105</v>
      </c>
      <c r="B85" s="772"/>
      <c r="C85" s="773"/>
      <c r="D85" s="791" t="s">
        <v>106</v>
      </c>
      <c r="E85" s="773"/>
      <c r="F85" s="792" t="s">
        <v>107</v>
      </c>
      <c r="G85" s="772"/>
      <c r="H85" s="773"/>
      <c r="I85" s="790" t="s">
        <v>108</v>
      </c>
      <c r="J85" s="772"/>
      <c r="K85" s="773"/>
      <c r="L85" s="476"/>
      <c r="M85" s="4"/>
      <c r="N85" s="4"/>
      <c r="O85" s="4"/>
      <c r="P85" s="4"/>
      <c r="Q85" s="4"/>
      <c r="R85" s="4"/>
      <c r="S85" s="4"/>
      <c r="T85" s="306"/>
      <c r="U85" s="306"/>
      <c r="V85" s="306"/>
      <c r="W85" s="306"/>
      <c r="X85" s="306"/>
      <c r="Y85" s="306"/>
      <c r="Z85" s="306"/>
    </row>
    <row r="86" spans="1:26" ht="15.75" customHeight="1">
      <c r="A86" s="306"/>
      <c r="B86" s="306"/>
      <c r="C86" s="306"/>
      <c r="D86" s="4"/>
      <c r="E86" s="4"/>
      <c r="F86" s="306"/>
      <c r="G86" s="477"/>
      <c r="H86" s="306"/>
      <c r="I86" s="306"/>
      <c r="J86" s="306"/>
      <c r="K86" s="306"/>
      <c r="L86" s="306"/>
      <c r="M86" s="4"/>
      <c r="N86" s="4"/>
      <c r="O86" s="4"/>
      <c r="P86" s="4"/>
      <c r="Q86" s="4"/>
      <c r="R86" s="4"/>
      <c r="S86" s="4"/>
      <c r="T86" s="306"/>
      <c r="U86" s="306"/>
      <c r="V86" s="306"/>
      <c r="W86" s="306"/>
      <c r="X86" s="306"/>
      <c r="Y86" s="306"/>
      <c r="Z86" s="306"/>
    </row>
    <row r="87" spans="1:26" ht="15.75" customHeight="1">
      <c r="A87" s="306"/>
      <c r="B87" s="306"/>
      <c r="C87" s="306"/>
      <c r="D87" s="306"/>
      <c r="E87" s="306"/>
      <c r="F87" s="306"/>
      <c r="G87" s="477"/>
      <c r="H87" s="306"/>
      <c r="I87" s="306"/>
      <c r="J87" s="306"/>
      <c r="K87" s="306"/>
      <c r="L87" s="306"/>
      <c r="M87" s="4"/>
      <c r="N87" s="4"/>
      <c r="O87" s="4"/>
      <c r="P87" s="4"/>
      <c r="Q87" s="4"/>
      <c r="R87" s="4"/>
      <c r="S87" s="4"/>
      <c r="T87" s="306"/>
      <c r="U87" s="306"/>
      <c r="V87" s="306"/>
      <c r="W87" s="306"/>
      <c r="X87" s="306"/>
      <c r="Y87" s="306"/>
      <c r="Z87" s="306"/>
    </row>
    <row r="88" spans="1:26" ht="15.75" customHeight="1">
      <c r="A88" s="306"/>
      <c r="B88" s="306"/>
      <c r="C88" s="306"/>
      <c r="D88" s="306"/>
      <c r="E88" s="306"/>
      <c r="F88" s="306"/>
      <c r="G88" s="477"/>
      <c r="H88" s="306"/>
      <c r="I88" s="306"/>
      <c r="J88" s="306"/>
      <c r="K88" s="306"/>
      <c r="L88" s="306"/>
      <c r="M88" s="4"/>
      <c r="N88" s="4"/>
      <c r="O88" s="4"/>
      <c r="P88" s="4"/>
      <c r="Q88" s="4"/>
      <c r="R88" s="4"/>
      <c r="S88" s="4"/>
      <c r="T88" s="306"/>
      <c r="U88" s="306"/>
      <c r="V88" s="306"/>
      <c r="W88" s="306"/>
      <c r="X88" s="306"/>
      <c r="Y88" s="306"/>
      <c r="Z88" s="306"/>
    </row>
    <row r="89" spans="1:26" ht="15.75" customHeight="1">
      <c r="A89" s="306"/>
      <c r="B89" s="306"/>
      <c r="C89" s="306"/>
      <c r="D89" s="306"/>
      <c r="E89" s="306"/>
      <c r="F89" s="306"/>
      <c r="G89" s="477"/>
      <c r="H89" s="306"/>
      <c r="I89" s="306"/>
      <c r="J89" s="306"/>
      <c r="K89" s="306"/>
      <c r="L89" s="478" t="s">
        <v>217</v>
      </c>
      <c r="M89" s="4"/>
      <c r="N89" s="4"/>
      <c r="O89" s="4"/>
      <c r="P89" s="4"/>
      <c r="Q89" s="4"/>
      <c r="R89" s="4"/>
      <c r="S89" s="4"/>
      <c r="T89" s="306"/>
      <c r="U89" s="306"/>
      <c r="V89" s="306"/>
      <c r="W89" s="306"/>
      <c r="X89" s="306"/>
      <c r="Y89" s="306"/>
      <c r="Z89" s="306"/>
    </row>
    <row r="90" spans="1:26" ht="15.75" customHeight="1">
      <c r="A90" s="306"/>
      <c r="B90" s="306"/>
      <c r="C90" s="306"/>
      <c r="D90" s="306"/>
      <c r="E90" s="306"/>
      <c r="F90" s="306"/>
      <c r="G90" s="477"/>
      <c r="H90" s="306"/>
      <c r="I90" s="306"/>
      <c r="J90" s="306"/>
      <c r="K90" s="306"/>
      <c r="L90" s="306"/>
      <c r="M90" s="4"/>
      <c r="N90" s="4"/>
      <c r="O90" s="4"/>
      <c r="P90" s="4"/>
      <c r="Q90" s="4"/>
      <c r="R90" s="4"/>
      <c r="S90" s="4"/>
      <c r="T90" s="306"/>
      <c r="U90" s="306"/>
      <c r="V90" s="306"/>
      <c r="W90" s="306"/>
      <c r="X90" s="306"/>
      <c r="Y90" s="306"/>
      <c r="Z90" s="306"/>
    </row>
    <row r="91" spans="1:26" ht="15.75" customHeight="1">
      <c r="A91" s="306"/>
      <c r="B91" s="306"/>
      <c r="C91" s="306"/>
      <c r="D91" s="306"/>
      <c r="E91" s="306"/>
      <c r="F91" s="306"/>
      <c r="G91" s="477"/>
      <c r="H91" s="306"/>
      <c r="I91" s="306"/>
      <c r="J91" s="306"/>
      <c r="K91" s="306"/>
      <c r="L91" s="306"/>
      <c r="M91" s="4"/>
      <c r="N91" s="4"/>
      <c r="O91" s="4"/>
      <c r="P91" s="4"/>
      <c r="Q91" s="4"/>
      <c r="R91" s="4"/>
      <c r="S91" s="4"/>
      <c r="T91" s="306"/>
      <c r="U91" s="306"/>
      <c r="V91" s="306"/>
      <c r="W91" s="306"/>
      <c r="X91" s="306"/>
      <c r="Y91" s="306"/>
      <c r="Z91" s="306"/>
    </row>
    <row r="92" spans="1:26" ht="15.75" customHeight="1">
      <c r="A92" s="306"/>
      <c r="B92" s="306"/>
      <c r="C92" s="306"/>
      <c r="D92" s="306"/>
      <c r="E92" s="306"/>
      <c r="F92" s="306"/>
      <c r="G92" s="477"/>
      <c r="H92" s="306"/>
      <c r="I92" s="306"/>
      <c r="J92" s="306"/>
      <c r="K92" s="306"/>
      <c r="L92" s="306"/>
      <c r="M92" s="4"/>
      <c r="N92" s="4"/>
      <c r="O92" s="4"/>
      <c r="P92" s="4"/>
      <c r="Q92" s="4"/>
      <c r="R92" s="4"/>
      <c r="S92" s="4"/>
      <c r="T92" s="306"/>
      <c r="U92" s="306"/>
      <c r="V92" s="306"/>
      <c r="W92" s="306"/>
      <c r="X92" s="306"/>
      <c r="Y92" s="306"/>
      <c r="Z92" s="306"/>
    </row>
    <row r="93" spans="1:26" ht="15.75" customHeight="1">
      <c r="A93" s="306"/>
      <c r="B93" s="306"/>
      <c r="C93" s="306"/>
      <c r="D93" s="306"/>
      <c r="E93" s="306"/>
      <c r="F93" s="306"/>
      <c r="G93" s="477"/>
      <c r="H93" s="306"/>
      <c r="I93" s="306"/>
      <c r="J93" s="306"/>
      <c r="K93" s="306"/>
      <c r="L93" s="306"/>
      <c r="M93" s="4"/>
      <c r="N93" s="4"/>
      <c r="O93" s="4"/>
      <c r="P93" s="4"/>
      <c r="Q93" s="4"/>
      <c r="R93" s="4"/>
      <c r="S93" s="4"/>
      <c r="T93" s="306"/>
      <c r="U93" s="306"/>
      <c r="V93" s="306"/>
      <c r="W93" s="306"/>
      <c r="X93" s="306"/>
      <c r="Y93" s="306"/>
      <c r="Z93" s="306"/>
    </row>
    <row r="94" spans="1:26" ht="15.75" customHeight="1">
      <c r="A94" s="306"/>
      <c r="B94" s="306"/>
      <c r="C94" s="306"/>
      <c r="D94" s="306"/>
      <c r="E94" s="306"/>
      <c r="F94" s="306"/>
      <c r="G94" s="477"/>
      <c r="H94" s="306"/>
      <c r="I94" s="306"/>
      <c r="J94" s="306"/>
      <c r="K94" s="306"/>
      <c r="L94" s="306"/>
      <c r="M94" s="4"/>
      <c r="N94" s="4"/>
      <c r="O94" s="4"/>
      <c r="P94" s="4"/>
      <c r="Q94" s="4"/>
      <c r="R94" s="4"/>
      <c r="S94" s="4"/>
      <c r="T94" s="306"/>
      <c r="U94" s="306"/>
      <c r="V94" s="306"/>
      <c r="W94" s="306"/>
      <c r="X94" s="306"/>
      <c r="Y94" s="306"/>
      <c r="Z94" s="306"/>
    </row>
    <row r="95" spans="1:26" ht="15.75" customHeight="1">
      <c r="A95" s="306"/>
      <c r="B95" s="306"/>
      <c r="C95" s="306"/>
      <c r="D95" s="306"/>
      <c r="E95" s="306"/>
      <c r="F95" s="306"/>
      <c r="G95" s="477"/>
      <c r="H95" s="306"/>
      <c r="I95" s="306"/>
      <c r="J95" s="306"/>
      <c r="K95" s="306"/>
      <c r="L95" s="306"/>
      <c r="M95" s="4"/>
      <c r="N95" s="4"/>
      <c r="O95" s="4"/>
      <c r="P95" s="4"/>
      <c r="Q95" s="4"/>
      <c r="R95" s="4"/>
      <c r="S95" s="4"/>
      <c r="T95" s="306"/>
      <c r="U95" s="306"/>
      <c r="V95" s="306"/>
      <c r="W95" s="306"/>
      <c r="X95" s="306"/>
      <c r="Y95" s="306"/>
      <c r="Z95" s="306"/>
    </row>
    <row r="96" spans="1:26" ht="15.75" customHeight="1">
      <c r="A96" s="306"/>
      <c r="B96" s="306"/>
      <c r="C96" s="306"/>
      <c r="D96" s="306"/>
      <c r="E96" s="306"/>
      <c r="F96" s="306"/>
      <c r="G96" s="477"/>
      <c r="H96" s="306"/>
      <c r="I96" s="306"/>
      <c r="J96" s="306"/>
      <c r="K96" s="306"/>
      <c r="L96" s="306"/>
      <c r="M96" s="4"/>
      <c r="N96" s="4"/>
      <c r="O96" s="4"/>
      <c r="P96" s="4"/>
      <c r="Q96" s="4"/>
      <c r="R96" s="4"/>
      <c r="S96" s="4"/>
      <c r="T96" s="306"/>
      <c r="U96" s="306"/>
      <c r="V96" s="306"/>
      <c r="W96" s="306"/>
      <c r="X96" s="306"/>
      <c r="Y96" s="306"/>
      <c r="Z96" s="306"/>
    </row>
    <row r="97" spans="1:26" ht="15.75" customHeight="1">
      <c r="A97" s="306"/>
      <c r="B97" s="306"/>
      <c r="C97" s="306"/>
      <c r="D97" s="306"/>
      <c r="E97" s="306"/>
      <c r="F97" s="306"/>
      <c r="G97" s="477"/>
      <c r="H97" s="306"/>
      <c r="I97" s="306"/>
      <c r="J97" s="306"/>
      <c r="K97" s="306"/>
      <c r="L97" s="306"/>
      <c r="M97" s="4"/>
      <c r="N97" s="4"/>
      <c r="O97" s="4"/>
      <c r="P97" s="4"/>
      <c r="Q97" s="4"/>
      <c r="R97" s="4"/>
      <c r="S97" s="4"/>
      <c r="T97" s="306"/>
      <c r="U97" s="306"/>
      <c r="V97" s="306"/>
      <c r="W97" s="306"/>
      <c r="X97" s="306"/>
      <c r="Y97" s="306"/>
      <c r="Z97" s="306"/>
    </row>
    <row r="98" spans="1:26" ht="15.75" customHeight="1">
      <c r="A98" s="306"/>
      <c r="B98" s="306"/>
      <c r="C98" s="306"/>
      <c r="D98" s="306"/>
      <c r="E98" s="306"/>
      <c r="F98" s="306"/>
      <c r="G98" s="477"/>
      <c r="H98" s="306"/>
      <c r="I98" s="306"/>
      <c r="J98" s="306"/>
      <c r="K98" s="306"/>
      <c r="L98" s="306"/>
      <c r="M98" s="4"/>
      <c r="N98" s="4"/>
      <c r="O98" s="4"/>
      <c r="P98" s="4"/>
      <c r="Q98" s="4"/>
      <c r="R98" s="4"/>
      <c r="S98" s="4"/>
      <c r="T98" s="306"/>
      <c r="U98" s="306"/>
      <c r="V98" s="306"/>
      <c r="W98" s="306"/>
      <c r="X98" s="306"/>
      <c r="Y98" s="306"/>
      <c r="Z98" s="306"/>
    </row>
    <row r="99" spans="1:26" ht="15.75" customHeight="1">
      <c r="A99" s="306"/>
      <c r="B99" s="306"/>
      <c r="C99" s="306"/>
      <c r="D99" s="306"/>
      <c r="E99" s="306"/>
      <c r="F99" s="306"/>
      <c r="G99" s="477"/>
      <c r="H99" s="306"/>
      <c r="I99" s="306"/>
      <c r="J99" s="306"/>
      <c r="K99" s="306"/>
      <c r="L99" s="306"/>
      <c r="M99" s="4"/>
      <c r="N99" s="4"/>
      <c r="O99" s="4"/>
      <c r="P99" s="4"/>
      <c r="Q99" s="4"/>
      <c r="R99" s="4"/>
      <c r="S99" s="4"/>
      <c r="T99" s="306"/>
      <c r="U99" s="306"/>
      <c r="V99" s="306"/>
      <c r="W99" s="306"/>
      <c r="X99" s="306"/>
      <c r="Y99" s="306"/>
      <c r="Z99" s="306"/>
    </row>
    <row r="100" spans="1:26" ht="15.75" customHeight="1">
      <c r="A100" s="306"/>
      <c r="B100" s="306"/>
      <c r="C100" s="306"/>
      <c r="D100" s="306"/>
      <c r="E100" s="306"/>
      <c r="F100" s="306"/>
      <c r="G100" s="477"/>
      <c r="H100" s="306"/>
      <c r="I100" s="306"/>
      <c r="J100" s="306"/>
      <c r="K100" s="306"/>
      <c r="L100" s="306"/>
      <c r="M100" s="4"/>
      <c r="N100" s="4"/>
      <c r="O100" s="4"/>
      <c r="P100" s="4"/>
      <c r="Q100" s="4"/>
      <c r="R100" s="4"/>
      <c r="S100" s="4"/>
      <c r="T100" s="306"/>
      <c r="U100" s="306"/>
      <c r="V100" s="306"/>
      <c r="W100" s="306"/>
      <c r="X100" s="306"/>
      <c r="Y100" s="306"/>
      <c r="Z100" s="306"/>
    </row>
    <row r="101" spans="1:26" ht="15.75" customHeight="1">
      <c r="A101" s="306"/>
      <c r="B101" s="306"/>
      <c r="C101" s="306"/>
      <c r="D101" s="306"/>
      <c r="E101" s="306"/>
      <c r="F101" s="306"/>
      <c r="G101" s="477"/>
      <c r="H101" s="306"/>
      <c r="I101" s="306"/>
      <c r="J101" s="306"/>
      <c r="K101" s="306"/>
      <c r="L101" s="306"/>
      <c r="M101" s="4"/>
      <c r="N101" s="4"/>
      <c r="O101" s="4"/>
      <c r="P101" s="4"/>
      <c r="Q101" s="4"/>
      <c r="R101" s="4"/>
      <c r="S101" s="4"/>
      <c r="T101" s="306"/>
      <c r="U101" s="306"/>
      <c r="V101" s="306"/>
      <c r="W101" s="306"/>
      <c r="X101" s="306"/>
      <c r="Y101" s="306"/>
      <c r="Z101" s="306"/>
    </row>
    <row r="102" spans="1:26" ht="15.75" customHeight="1">
      <c r="A102" s="306"/>
      <c r="B102" s="306"/>
      <c r="C102" s="306"/>
      <c r="D102" s="306"/>
      <c r="E102" s="306"/>
      <c r="F102" s="306"/>
      <c r="G102" s="477"/>
      <c r="H102" s="306"/>
      <c r="I102" s="306"/>
      <c r="J102" s="306"/>
      <c r="K102" s="306"/>
      <c r="L102" s="306"/>
      <c r="M102" s="4"/>
      <c r="N102" s="4"/>
      <c r="O102" s="4"/>
      <c r="P102" s="4"/>
      <c r="Q102" s="4"/>
      <c r="R102" s="4"/>
      <c r="S102" s="4"/>
      <c r="T102" s="306"/>
      <c r="U102" s="306"/>
      <c r="V102" s="306"/>
      <c r="W102" s="306"/>
      <c r="X102" s="306"/>
      <c r="Y102" s="306"/>
      <c r="Z102" s="306"/>
    </row>
    <row r="103" spans="1:26" ht="15.75" customHeight="1">
      <c r="A103" s="306"/>
      <c r="B103" s="306"/>
      <c r="C103" s="306"/>
      <c r="D103" s="306"/>
      <c r="E103" s="306"/>
      <c r="F103" s="306"/>
      <c r="G103" s="477"/>
      <c r="H103" s="306"/>
      <c r="I103" s="306"/>
      <c r="J103" s="306"/>
      <c r="K103" s="306"/>
      <c r="L103" s="306"/>
      <c r="M103" s="4"/>
      <c r="N103" s="4"/>
      <c r="O103" s="4"/>
      <c r="P103" s="4"/>
      <c r="Q103" s="4"/>
      <c r="R103" s="4"/>
      <c r="S103" s="4"/>
      <c r="T103" s="306"/>
      <c r="U103" s="306"/>
      <c r="V103" s="306"/>
      <c r="W103" s="306"/>
      <c r="X103" s="306"/>
      <c r="Y103" s="306"/>
      <c r="Z103" s="306"/>
    </row>
    <row r="104" spans="1:26" ht="15.75" customHeight="1">
      <c r="A104" s="306"/>
      <c r="B104" s="306"/>
      <c r="C104" s="306"/>
      <c r="D104" s="306"/>
      <c r="E104" s="306"/>
      <c r="F104" s="306"/>
      <c r="G104" s="477"/>
      <c r="H104" s="306"/>
      <c r="I104" s="306"/>
      <c r="J104" s="306"/>
      <c r="K104" s="306"/>
      <c r="L104" s="306"/>
      <c r="M104" s="4"/>
      <c r="N104" s="4"/>
      <c r="O104" s="4"/>
      <c r="P104" s="4"/>
      <c r="Q104" s="4"/>
      <c r="R104" s="4"/>
      <c r="S104" s="4"/>
      <c r="T104" s="306"/>
      <c r="U104" s="306"/>
      <c r="V104" s="306"/>
      <c r="W104" s="306"/>
      <c r="X104" s="306"/>
      <c r="Y104" s="306"/>
      <c r="Z104" s="306"/>
    </row>
    <row r="105" spans="1:26" ht="15.75" customHeight="1">
      <c r="A105" s="306"/>
      <c r="B105" s="306"/>
      <c r="C105" s="306"/>
      <c r="D105" s="306"/>
      <c r="E105" s="306"/>
      <c r="F105" s="306"/>
      <c r="G105" s="477"/>
      <c r="H105" s="306"/>
      <c r="I105" s="306"/>
      <c r="J105" s="306"/>
      <c r="K105" s="306"/>
      <c r="L105" s="306"/>
      <c r="M105" s="4"/>
      <c r="N105" s="4"/>
      <c r="O105" s="4"/>
      <c r="P105" s="4"/>
      <c r="Q105" s="4"/>
      <c r="R105" s="4"/>
      <c r="S105" s="4"/>
      <c r="T105" s="306"/>
      <c r="U105" s="306"/>
      <c r="V105" s="306"/>
      <c r="W105" s="306"/>
      <c r="X105" s="306"/>
      <c r="Y105" s="306"/>
      <c r="Z105" s="306"/>
    </row>
    <row r="106" spans="1:26" ht="15.75" customHeight="1">
      <c r="A106" s="306"/>
      <c r="B106" s="306"/>
      <c r="C106" s="306"/>
      <c r="D106" s="306"/>
      <c r="E106" s="306"/>
      <c r="F106" s="306"/>
      <c r="G106" s="477"/>
      <c r="H106" s="306"/>
      <c r="I106" s="306"/>
      <c r="J106" s="306"/>
      <c r="K106" s="306"/>
      <c r="L106" s="306"/>
      <c r="M106" s="4"/>
      <c r="N106" s="4"/>
      <c r="O106" s="4"/>
      <c r="P106" s="4"/>
      <c r="Q106" s="4"/>
      <c r="R106" s="4"/>
      <c r="S106" s="4"/>
      <c r="T106" s="306"/>
      <c r="U106" s="306"/>
      <c r="V106" s="306"/>
      <c r="W106" s="306"/>
      <c r="X106" s="306"/>
      <c r="Y106" s="306"/>
      <c r="Z106" s="306"/>
    </row>
    <row r="107" spans="1:26" ht="15.75" customHeight="1">
      <c r="A107" s="306"/>
      <c r="B107" s="306"/>
      <c r="C107" s="306"/>
      <c r="D107" s="306"/>
      <c r="E107" s="306"/>
      <c r="F107" s="306"/>
      <c r="G107" s="477"/>
      <c r="H107" s="306"/>
      <c r="I107" s="306"/>
      <c r="J107" s="306"/>
      <c r="K107" s="306"/>
      <c r="L107" s="306"/>
      <c r="M107" s="4"/>
      <c r="N107" s="4"/>
      <c r="O107" s="4"/>
      <c r="P107" s="4"/>
      <c r="Q107" s="4"/>
      <c r="R107" s="4"/>
      <c r="S107" s="4"/>
      <c r="T107" s="306"/>
      <c r="U107" s="306"/>
      <c r="V107" s="306"/>
      <c r="W107" s="306"/>
      <c r="X107" s="306"/>
      <c r="Y107" s="306"/>
      <c r="Z107" s="306"/>
    </row>
    <row r="108" spans="1:26" ht="15.75" customHeight="1">
      <c r="A108" s="306"/>
      <c r="B108" s="306"/>
      <c r="C108" s="306"/>
      <c r="D108" s="306"/>
      <c r="E108" s="306"/>
      <c r="F108" s="306"/>
      <c r="G108" s="477"/>
      <c r="H108" s="306"/>
      <c r="I108" s="306"/>
      <c r="J108" s="306"/>
      <c r="K108" s="306"/>
      <c r="L108" s="306"/>
      <c r="M108" s="4"/>
      <c r="N108" s="4"/>
      <c r="O108" s="4"/>
      <c r="P108" s="4"/>
      <c r="Q108" s="4"/>
      <c r="R108" s="4"/>
      <c r="S108" s="4"/>
      <c r="T108" s="306"/>
      <c r="U108" s="306"/>
      <c r="V108" s="306"/>
      <c r="W108" s="306"/>
      <c r="X108" s="306"/>
      <c r="Y108" s="306"/>
      <c r="Z108" s="306"/>
    </row>
    <row r="109" spans="1:26" ht="15.75" customHeight="1">
      <c r="A109" s="306"/>
      <c r="B109" s="306"/>
      <c r="C109" s="306"/>
      <c r="D109" s="306"/>
      <c r="E109" s="306"/>
      <c r="F109" s="306"/>
      <c r="G109" s="477"/>
      <c r="H109" s="306"/>
      <c r="I109" s="306"/>
      <c r="J109" s="306"/>
      <c r="K109" s="306"/>
      <c r="L109" s="306"/>
      <c r="M109" s="4"/>
      <c r="N109" s="4"/>
      <c r="O109" s="4"/>
      <c r="P109" s="4"/>
      <c r="Q109" s="4"/>
      <c r="R109" s="4"/>
      <c r="S109" s="4"/>
      <c r="T109" s="306"/>
      <c r="U109" s="306"/>
      <c r="V109" s="306"/>
      <c r="W109" s="306"/>
      <c r="X109" s="306"/>
      <c r="Y109" s="306"/>
      <c r="Z109" s="306"/>
    </row>
    <row r="110" spans="1:26" ht="15.75" customHeight="1">
      <c r="A110" s="306"/>
      <c r="B110" s="306"/>
      <c r="C110" s="306"/>
      <c r="D110" s="306"/>
      <c r="E110" s="306"/>
      <c r="F110" s="306"/>
      <c r="G110" s="477"/>
      <c r="H110" s="306"/>
      <c r="I110" s="306"/>
      <c r="J110" s="306"/>
      <c r="K110" s="306"/>
      <c r="L110" s="306"/>
      <c r="M110" s="4"/>
      <c r="N110" s="4"/>
      <c r="O110" s="4"/>
      <c r="P110" s="4"/>
      <c r="Q110" s="4"/>
      <c r="R110" s="4"/>
      <c r="S110" s="4"/>
      <c r="T110" s="306"/>
      <c r="U110" s="306"/>
      <c r="V110" s="306"/>
      <c r="W110" s="306"/>
      <c r="X110" s="306"/>
      <c r="Y110" s="306"/>
      <c r="Z110" s="306"/>
    </row>
    <row r="111" spans="1:26" ht="15.75" customHeight="1">
      <c r="A111" s="306"/>
      <c r="B111" s="306"/>
      <c r="C111" s="306"/>
      <c r="D111" s="306"/>
      <c r="E111" s="306"/>
      <c r="F111" s="306"/>
      <c r="G111" s="477"/>
      <c r="H111" s="306"/>
      <c r="I111" s="306"/>
      <c r="J111" s="306"/>
      <c r="K111" s="306"/>
      <c r="L111" s="306"/>
      <c r="M111" s="4"/>
      <c r="N111" s="4"/>
      <c r="O111" s="4"/>
      <c r="P111" s="4"/>
      <c r="Q111" s="4"/>
      <c r="R111" s="4"/>
      <c r="S111" s="4"/>
      <c r="T111" s="306"/>
      <c r="U111" s="306"/>
      <c r="V111" s="306"/>
      <c r="W111" s="306"/>
      <c r="X111" s="306"/>
      <c r="Y111" s="306"/>
      <c r="Z111" s="306"/>
    </row>
    <row r="112" spans="1:26" ht="15.75" customHeight="1">
      <c r="A112" s="306"/>
      <c r="B112" s="306"/>
      <c r="C112" s="306"/>
      <c r="D112" s="306"/>
      <c r="E112" s="306"/>
      <c r="F112" s="306"/>
      <c r="G112" s="477"/>
      <c r="H112" s="306"/>
      <c r="I112" s="306"/>
      <c r="J112" s="306"/>
      <c r="K112" s="306"/>
      <c r="L112" s="306"/>
      <c r="M112" s="4"/>
      <c r="N112" s="4"/>
      <c r="O112" s="4"/>
      <c r="P112" s="4"/>
      <c r="Q112" s="4"/>
      <c r="R112" s="4"/>
      <c r="S112" s="4"/>
      <c r="T112" s="306"/>
      <c r="U112" s="306"/>
      <c r="V112" s="306"/>
      <c r="W112" s="306"/>
      <c r="X112" s="306"/>
      <c r="Y112" s="306"/>
      <c r="Z112" s="306"/>
    </row>
    <row r="113" spans="1:26" ht="15.75" customHeight="1">
      <c r="A113" s="306"/>
      <c r="B113" s="306"/>
      <c r="C113" s="306"/>
      <c r="D113" s="306"/>
      <c r="E113" s="306"/>
      <c r="F113" s="306"/>
      <c r="G113" s="477"/>
      <c r="H113" s="306"/>
      <c r="I113" s="306"/>
      <c r="J113" s="306"/>
      <c r="K113" s="306"/>
      <c r="L113" s="306"/>
      <c r="M113" s="4"/>
      <c r="N113" s="4"/>
      <c r="O113" s="4"/>
      <c r="P113" s="4"/>
      <c r="Q113" s="4"/>
      <c r="R113" s="4"/>
      <c r="S113" s="4"/>
      <c r="T113" s="306"/>
      <c r="U113" s="306"/>
      <c r="V113" s="306"/>
      <c r="W113" s="306"/>
      <c r="X113" s="306"/>
      <c r="Y113" s="306"/>
      <c r="Z113" s="306"/>
    </row>
    <row r="114" spans="1:26" ht="15.75" customHeight="1">
      <c r="A114" s="306"/>
      <c r="B114" s="306"/>
      <c r="C114" s="306"/>
      <c r="D114" s="306"/>
      <c r="E114" s="306"/>
      <c r="F114" s="306"/>
      <c r="G114" s="477"/>
      <c r="H114" s="306"/>
      <c r="I114" s="306"/>
      <c r="J114" s="306"/>
      <c r="K114" s="306"/>
      <c r="L114" s="306"/>
      <c r="M114" s="4"/>
      <c r="N114" s="4"/>
      <c r="O114" s="4"/>
      <c r="P114" s="4"/>
      <c r="Q114" s="4"/>
      <c r="R114" s="4"/>
      <c r="S114" s="4"/>
      <c r="T114" s="306"/>
      <c r="U114" s="306"/>
      <c r="V114" s="306"/>
      <c r="W114" s="306"/>
      <c r="X114" s="306"/>
      <c r="Y114" s="306"/>
      <c r="Z114" s="306"/>
    </row>
    <row r="115" spans="1:26" ht="15.75" customHeight="1">
      <c r="A115" s="306"/>
      <c r="B115" s="306"/>
      <c r="C115" s="306"/>
      <c r="D115" s="306"/>
      <c r="E115" s="306"/>
      <c r="F115" s="306"/>
      <c r="G115" s="477"/>
      <c r="H115" s="306"/>
      <c r="I115" s="306"/>
      <c r="J115" s="306"/>
      <c r="K115" s="306"/>
      <c r="L115" s="306"/>
      <c r="M115" s="4"/>
      <c r="N115" s="4"/>
      <c r="O115" s="4"/>
      <c r="P115" s="4"/>
      <c r="Q115" s="4"/>
      <c r="R115" s="4"/>
      <c r="S115" s="4"/>
      <c r="T115" s="306"/>
      <c r="U115" s="306"/>
      <c r="V115" s="306"/>
      <c r="W115" s="306"/>
      <c r="X115" s="306"/>
      <c r="Y115" s="306"/>
      <c r="Z115" s="306"/>
    </row>
    <row r="116" spans="1:26" ht="15.75" customHeight="1">
      <c r="A116" s="306"/>
      <c r="B116" s="306"/>
      <c r="C116" s="306"/>
      <c r="D116" s="306"/>
      <c r="E116" s="306"/>
      <c r="F116" s="306"/>
      <c r="G116" s="477"/>
      <c r="H116" s="306"/>
      <c r="I116" s="306"/>
      <c r="J116" s="306"/>
      <c r="K116" s="306"/>
      <c r="L116" s="306"/>
      <c r="M116" s="4"/>
      <c r="N116" s="4"/>
      <c r="O116" s="4"/>
      <c r="P116" s="4"/>
      <c r="Q116" s="4"/>
      <c r="R116" s="4"/>
      <c r="S116" s="4"/>
      <c r="T116" s="306"/>
      <c r="U116" s="306"/>
      <c r="V116" s="306"/>
      <c r="W116" s="306"/>
      <c r="X116" s="306"/>
      <c r="Y116" s="306"/>
      <c r="Z116" s="306"/>
    </row>
    <row r="117" spans="1:26" ht="15.75" customHeight="1">
      <c r="A117" s="306"/>
      <c r="B117" s="306"/>
      <c r="C117" s="306"/>
      <c r="D117" s="306"/>
      <c r="E117" s="306"/>
      <c r="F117" s="306"/>
      <c r="G117" s="477"/>
      <c r="H117" s="306"/>
      <c r="I117" s="306"/>
      <c r="J117" s="306"/>
      <c r="K117" s="306"/>
      <c r="L117" s="306"/>
      <c r="M117" s="4"/>
      <c r="N117" s="4"/>
      <c r="O117" s="4"/>
      <c r="P117" s="4"/>
      <c r="Q117" s="4"/>
      <c r="R117" s="4"/>
      <c r="S117" s="4"/>
      <c r="T117" s="306"/>
      <c r="U117" s="306"/>
      <c r="V117" s="306"/>
      <c r="W117" s="306"/>
      <c r="X117" s="306"/>
      <c r="Y117" s="306"/>
      <c r="Z117" s="306"/>
    </row>
    <row r="118" spans="1:26" ht="15.75" customHeight="1">
      <c r="A118" s="306"/>
      <c r="B118" s="306"/>
      <c r="C118" s="306"/>
      <c r="D118" s="306"/>
      <c r="E118" s="306"/>
      <c r="F118" s="306"/>
      <c r="G118" s="477"/>
      <c r="H118" s="306"/>
      <c r="I118" s="306"/>
      <c r="J118" s="306"/>
      <c r="K118" s="306"/>
      <c r="L118" s="306"/>
      <c r="M118" s="4"/>
      <c r="N118" s="4"/>
      <c r="O118" s="4"/>
      <c r="P118" s="4"/>
      <c r="Q118" s="4"/>
      <c r="R118" s="4"/>
      <c r="S118" s="4"/>
      <c r="T118" s="306"/>
      <c r="U118" s="306"/>
      <c r="V118" s="306"/>
      <c r="W118" s="306"/>
      <c r="X118" s="306"/>
      <c r="Y118" s="306"/>
      <c r="Z118" s="306"/>
    </row>
    <row r="119" spans="1:26" ht="15.75" customHeight="1">
      <c r="A119" s="306"/>
      <c r="B119" s="306"/>
      <c r="C119" s="306"/>
      <c r="D119" s="306"/>
      <c r="E119" s="306"/>
      <c r="F119" s="306"/>
      <c r="G119" s="477"/>
      <c r="H119" s="306"/>
      <c r="I119" s="306"/>
      <c r="J119" s="306"/>
      <c r="K119" s="306"/>
      <c r="L119" s="306"/>
      <c r="M119" s="4"/>
      <c r="N119" s="4"/>
      <c r="O119" s="4"/>
      <c r="P119" s="4"/>
      <c r="Q119" s="4"/>
      <c r="R119" s="4"/>
      <c r="S119" s="4"/>
      <c r="T119" s="306"/>
      <c r="U119" s="306"/>
      <c r="V119" s="306"/>
      <c r="W119" s="306"/>
      <c r="X119" s="306"/>
      <c r="Y119" s="306"/>
      <c r="Z119" s="306"/>
    </row>
    <row r="120" spans="1:26" ht="15.75" customHeight="1">
      <c r="A120" s="306"/>
      <c r="B120" s="306"/>
      <c r="C120" s="306"/>
      <c r="D120" s="306"/>
      <c r="E120" s="306"/>
      <c r="F120" s="306"/>
      <c r="G120" s="477"/>
      <c r="H120" s="306"/>
      <c r="I120" s="306"/>
      <c r="J120" s="306"/>
      <c r="K120" s="306"/>
      <c r="L120" s="306"/>
      <c r="M120" s="4"/>
      <c r="N120" s="4"/>
      <c r="O120" s="4"/>
      <c r="P120" s="4"/>
      <c r="Q120" s="4"/>
      <c r="R120" s="4"/>
      <c r="S120" s="4"/>
      <c r="T120" s="306"/>
      <c r="U120" s="306"/>
      <c r="V120" s="306"/>
      <c r="W120" s="306"/>
      <c r="X120" s="306"/>
      <c r="Y120" s="306"/>
      <c r="Z120" s="306"/>
    </row>
    <row r="121" spans="1:26" ht="15.75" customHeight="1">
      <c r="A121" s="306"/>
      <c r="B121" s="306"/>
      <c r="C121" s="306"/>
      <c r="D121" s="306"/>
      <c r="E121" s="306"/>
      <c r="F121" s="306"/>
      <c r="G121" s="477"/>
      <c r="H121" s="306"/>
      <c r="I121" s="306"/>
      <c r="J121" s="306"/>
      <c r="K121" s="306"/>
      <c r="L121" s="306"/>
      <c r="M121" s="4"/>
      <c r="N121" s="4"/>
      <c r="O121" s="4"/>
      <c r="P121" s="4"/>
      <c r="Q121" s="4"/>
      <c r="R121" s="4"/>
      <c r="S121" s="4"/>
      <c r="T121" s="306"/>
      <c r="U121" s="306"/>
      <c r="V121" s="306"/>
      <c r="W121" s="306"/>
      <c r="X121" s="306"/>
      <c r="Y121" s="306"/>
      <c r="Z121" s="306"/>
    </row>
    <row r="122" spans="1:26" ht="15.75" customHeight="1">
      <c r="A122" s="306"/>
      <c r="B122" s="306"/>
      <c r="C122" s="306"/>
      <c r="D122" s="306"/>
      <c r="E122" s="306"/>
      <c r="F122" s="306"/>
      <c r="G122" s="477"/>
      <c r="H122" s="306"/>
      <c r="I122" s="306"/>
      <c r="J122" s="306"/>
      <c r="K122" s="306"/>
      <c r="L122" s="306"/>
      <c r="M122" s="4"/>
      <c r="N122" s="4"/>
      <c r="O122" s="4"/>
      <c r="P122" s="4"/>
      <c r="Q122" s="4"/>
      <c r="R122" s="4"/>
      <c r="S122" s="4"/>
      <c r="T122" s="306"/>
      <c r="U122" s="306"/>
      <c r="V122" s="306"/>
      <c r="W122" s="306"/>
      <c r="X122" s="306"/>
      <c r="Y122" s="306"/>
      <c r="Z122" s="306"/>
    </row>
    <row r="123" spans="1:26" ht="15.75" customHeight="1">
      <c r="A123" s="306"/>
      <c r="B123" s="306"/>
      <c r="C123" s="306"/>
      <c r="D123" s="306"/>
      <c r="E123" s="306"/>
      <c r="F123" s="306"/>
      <c r="G123" s="477"/>
      <c r="H123" s="306"/>
      <c r="I123" s="306"/>
      <c r="J123" s="306"/>
      <c r="K123" s="306"/>
      <c r="L123" s="306"/>
      <c r="M123" s="4"/>
      <c r="N123" s="4"/>
      <c r="O123" s="4"/>
      <c r="P123" s="4"/>
      <c r="Q123" s="4"/>
      <c r="R123" s="4"/>
      <c r="S123" s="4"/>
      <c r="T123" s="306"/>
      <c r="U123" s="306"/>
      <c r="V123" s="306"/>
      <c r="W123" s="306"/>
      <c r="X123" s="306"/>
      <c r="Y123" s="306"/>
      <c r="Z123" s="306"/>
    </row>
    <row r="124" spans="1:26" ht="15.75" customHeight="1">
      <c r="A124" s="306"/>
      <c r="B124" s="306"/>
      <c r="C124" s="306"/>
      <c r="D124" s="306"/>
      <c r="E124" s="306"/>
      <c r="F124" s="306"/>
      <c r="G124" s="477"/>
      <c r="H124" s="306"/>
      <c r="I124" s="306"/>
      <c r="J124" s="306"/>
      <c r="K124" s="306"/>
      <c r="L124" s="306"/>
      <c r="M124" s="4"/>
      <c r="N124" s="4"/>
      <c r="O124" s="4"/>
      <c r="P124" s="4"/>
      <c r="Q124" s="4"/>
      <c r="R124" s="4"/>
      <c r="S124" s="4"/>
      <c r="T124" s="306"/>
      <c r="U124" s="306"/>
      <c r="V124" s="306"/>
      <c r="W124" s="306"/>
      <c r="X124" s="306"/>
      <c r="Y124" s="306"/>
      <c r="Z124" s="306"/>
    </row>
    <row r="125" spans="1:26" ht="15.75" customHeight="1">
      <c r="A125" s="306"/>
      <c r="B125" s="306"/>
      <c r="C125" s="306"/>
      <c r="D125" s="306"/>
      <c r="E125" s="306"/>
      <c r="F125" s="306"/>
      <c r="G125" s="477"/>
      <c r="H125" s="306"/>
      <c r="I125" s="306"/>
      <c r="J125" s="306"/>
      <c r="K125" s="306"/>
      <c r="L125" s="306"/>
      <c r="M125" s="4"/>
      <c r="N125" s="4"/>
      <c r="O125" s="4"/>
      <c r="P125" s="4"/>
      <c r="Q125" s="4"/>
      <c r="R125" s="4"/>
      <c r="S125" s="4"/>
      <c r="T125" s="306"/>
      <c r="U125" s="306"/>
      <c r="V125" s="306"/>
      <c r="W125" s="306"/>
      <c r="X125" s="306"/>
      <c r="Y125" s="306"/>
      <c r="Z125" s="306"/>
    </row>
    <row r="126" spans="1:26" ht="15.75" customHeight="1">
      <c r="A126" s="306"/>
      <c r="B126" s="306"/>
      <c r="C126" s="306"/>
      <c r="D126" s="306"/>
      <c r="E126" s="306"/>
      <c r="F126" s="306"/>
      <c r="G126" s="477"/>
      <c r="H126" s="306"/>
      <c r="I126" s="306"/>
      <c r="J126" s="306"/>
      <c r="K126" s="306"/>
      <c r="L126" s="306"/>
      <c r="M126" s="4"/>
      <c r="N126" s="4"/>
      <c r="O126" s="4"/>
      <c r="P126" s="4"/>
      <c r="Q126" s="4"/>
      <c r="R126" s="4"/>
      <c r="S126" s="4"/>
      <c r="T126" s="306"/>
      <c r="U126" s="306"/>
      <c r="V126" s="306"/>
      <c r="W126" s="306"/>
      <c r="X126" s="306"/>
      <c r="Y126" s="306"/>
      <c r="Z126" s="306"/>
    </row>
    <row r="127" spans="1:26" ht="15.75" customHeight="1">
      <c r="A127" s="306"/>
      <c r="B127" s="306"/>
      <c r="C127" s="306"/>
      <c r="D127" s="306"/>
      <c r="E127" s="306"/>
      <c r="F127" s="306"/>
      <c r="G127" s="477"/>
      <c r="H127" s="306"/>
      <c r="I127" s="306"/>
      <c r="J127" s="306"/>
      <c r="K127" s="306"/>
      <c r="L127" s="306"/>
      <c r="M127" s="4"/>
      <c r="N127" s="4"/>
      <c r="O127" s="4"/>
      <c r="P127" s="4"/>
      <c r="Q127" s="4"/>
      <c r="R127" s="4"/>
      <c r="S127" s="4"/>
      <c r="T127" s="306"/>
      <c r="U127" s="306"/>
      <c r="V127" s="306"/>
      <c r="W127" s="306"/>
      <c r="X127" s="306"/>
      <c r="Y127" s="306"/>
      <c r="Z127" s="306"/>
    </row>
    <row r="128" spans="1:26" ht="15.75" customHeight="1">
      <c r="A128" s="306"/>
      <c r="B128" s="306"/>
      <c r="C128" s="306"/>
      <c r="D128" s="306"/>
      <c r="E128" s="306"/>
      <c r="F128" s="306"/>
      <c r="G128" s="477"/>
      <c r="H128" s="306"/>
      <c r="I128" s="306"/>
      <c r="J128" s="306"/>
      <c r="K128" s="306"/>
      <c r="L128" s="306"/>
      <c r="M128" s="4"/>
      <c r="N128" s="4"/>
      <c r="O128" s="4"/>
      <c r="P128" s="4"/>
      <c r="Q128" s="4"/>
      <c r="R128" s="4"/>
      <c r="S128" s="4"/>
      <c r="T128" s="306"/>
      <c r="U128" s="306"/>
      <c r="V128" s="306"/>
      <c r="W128" s="306"/>
      <c r="X128" s="306"/>
      <c r="Y128" s="306"/>
      <c r="Z128" s="306"/>
    </row>
    <row r="129" spans="1:26" ht="15.75" customHeight="1">
      <c r="A129" s="306"/>
      <c r="B129" s="306"/>
      <c r="C129" s="306"/>
      <c r="D129" s="306"/>
      <c r="E129" s="306"/>
      <c r="F129" s="306"/>
      <c r="G129" s="477"/>
      <c r="H129" s="306"/>
      <c r="I129" s="306"/>
      <c r="J129" s="306"/>
      <c r="K129" s="306"/>
      <c r="L129" s="306"/>
      <c r="M129" s="4"/>
      <c r="N129" s="4"/>
      <c r="O129" s="4"/>
      <c r="P129" s="4"/>
      <c r="Q129" s="4"/>
      <c r="R129" s="4"/>
      <c r="S129" s="4"/>
      <c r="T129" s="306"/>
      <c r="U129" s="306"/>
      <c r="V129" s="306"/>
      <c r="W129" s="306"/>
      <c r="X129" s="306"/>
      <c r="Y129" s="306"/>
      <c r="Z129" s="306"/>
    </row>
    <row r="130" spans="1:26" ht="15.75" customHeight="1">
      <c r="A130" s="306"/>
      <c r="B130" s="306"/>
      <c r="C130" s="306"/>
      <c r="D130" s="306"/>
      <c r="E130" s="306"/>
      <c r="F130" s="306"/>
      <c r="G130" s="477"/>
      <c r="H130" s="306"/>
      <c r="I130" s="306"/>
      <c r="J130" s="306"/>
      <c r="K130" s="306"/>
      <c r="L130" s="306"/>
      <c r="M130" s="4"/>
      <c r="N130" s="4"/>
      <c r="O130" s="4"/>
      <c r="P130" s="4"/>
      <c r="Q130" s="4"/>
      <c r="R130" s="4"/>
      <c r="S130" s="4"/>
      <c r="T130" s="306"/>
      <c r="U130" s="306"/>
      <c r="V130" s="306"/>
      <c r="W130" s="306"/>
      <c r="X130" s="306"/>
      <c r="Y130" s="306"/>
      <c r="Z130" s="306"/>
    </row>
    <row r="131" spans="1:26" ht="15.75" customHeight="1">
      <c r="A131" s="306"/>
      <c r="B131" s="306"/>
      <c r="C131" s="306"/>
      <c r="D131" s="306"/>
      <c r="E131" s="306"/>
      <c r="F131" s="306"/>
      <c r="G131" s="477"/>
      <c r="H131" s="306"/>
      <c r="I131" s="306"/>
      <c r="J131" s="306"/>
      <c r="K131" s="306"/>
      <c r="L131" s="306"/>
      <c r="M131" s="4"/>
      <c r="N131" s="4"/>
      <c r="O131" s="4"/>
      <c r="P131" s="4"/>
      <c r="Q131" s="4"/>
      <c r="R131" s="4"/>
      <c r="S131" s="4"/>
      <c r="T131" s="306"/>
      <c r="U131" s="306"/>
      <c r="V131" s="306"/>
      <c r="W131" s="306"/>
      <c r="X131" s="306"/>
      <c r="Y131" s="306"/>
      <c r="Z131" s="306"/>
    </row>
    <row r="132" spans="1:26" ht="15.75" customHeight="1">
      <c r="A132" s="306"/>
      <c r="B132" s="306"/>
      <c r="C132" s="306"/>
      <c r="D132" s="306"/>
      <c r="E132" s="306"/>
      <c r="F132" s="306"/>
      <c r="G132" s="477"/>
      <c r="H132" s="306"/>
      <c r="I132" s="306"/>
      <c r="J132" s="306"/>
      <c r="K132" s="306"/>
      <c r="L132" s="306"/>
      <c r="M132" s="4"/>
      <c r="N132" s="4"/>
      <c r="O132" s="4"/>
      <c r="P132" s="4"/>
      <c r="Q132" s="4"/>
      <c r="R132" s="4"/>
      <c r="S132" s="4"/>
      <c r="T132" s="306"/>
      <c r="U132" s="306"/>
      <c r="V132" s="306"/>
      <c r="W132" s="306"/>
      <c r="X132" s="306"/>
      <c r="Y132" s="306"/>
      <c r="Z132" s="306"/>
    </row>
    <row r="133" spans="1:26" ht="15.75" customHeight="1">
      <c r="A133" s="306"/>
      <c r="B133" s="306"/>
      <c r="C133" s="306"/>
      <c r="D133" s="306"/>
      <c r="E133" s="306"/>
      <c r="F133" s="306"/>
      <c r="G133" s="477"/>
      <c r="H133" s="306"/>
      <c r="I133" s="306"/>
      <c r="J133" s="306"/>
      <c r="K133" s="306"/>
      <c r="L133" s="306"/>
      <c r="M133" s="4"/>
      <c r="N133" s="4"/>
      <c r="O133" s="4"/>
      <c r="P133" s="4"/>
      <c r="Q133" s="4"/>
      <c r="R133" s="4"/>
      <c r="S133" s="4"/>
      <c r="T133" s="306"/>
      <c r="U133" s="306"/>
      <c r="V133" s="306"/>
      <c r="W133" s="306"/>
      <c r="X133" s="306"/>
      <c r="Y133" s="306"/>
      <c r="Z133" s="306"/>
    </row>
    <row r="134" spans="1:26" ht="15.75" customHeight="1">
      <c r="A134" s="306"/>
      <c r="B134" s="306"/>
      <c r="C134" s="306"/>
      <c r="D134" s="306"/>
      <c r="E134" s="306"/>
      <c r="F134" s="306"/>
      <c r="G134" s="477"/>
      <c r="H134" s="306"/>
      <c r="I134" s="306"/>
      <c r="J134" s="306"/>
      <c r="K134" s="306"/>
      <c r="L134" s="306"/>
      <c r="M134" s="4"/>
      <c r="N134" s="4"/>
      <c r="O134" s="4"/>
      <c r="P134" s="4"/>
      <c r="Q134" s="4"/>
      <c r="R134" s="4"/>
      <c r="S134" s="4"/>
      <c r="T134" s="306"/>
      <c r="U134" s="306"/>
      <c r="V134" s="306"/>
      <c r="W134" s="306"/>
      <c r="X134" s="306"/>
      <c r="Y134" s="306"/>
      <c r="Z134" s="306"/>
    </row>
    <row r="135" spans="1:26" ht="15.75" customHeight="1">
      <c r="A135" s="306"/>
      <c r="B135" s="306"/>
      <c r="C135" s="306"/>
      <c r="D135" s="306"/>
      <c r="E135" s="306"/>
      <c r="F135" s="306"/>
      <c r="G135" s="477"/>
      <c r="H135" s="306"/>
      <c r="I135" s="306"/>
      <c r="J135" s="306"/>
      <c r="K135" s="306"/>
      <c r="L135" s="306"/>
      <c r="M135" s="4"/>
      <c r="N135" s="4"/>
      <c r="O135" s="4"/>
      <c r="P135" s="4"/>
      <c r="Q135" s="4"/>
      <c r="R135" s="4"/>
      <c r="S135" s="4"/>
      <c r="T135" s="306"/>
      <c r="U135" s="306"/>
      <c r="V135" s="306"/>
      <c r="W135" s="306"/>
      <c r="X135" s="306"/>
      <c r="Y135" s="306"/>
      <c r="Z135" s="306"/>
    </row>
    <row r="136" spans="1:26" ht="15.75" customHeight="1">
      <c r="A136" s="306"/>
      <c r="B136" s="306"/>
      <c r="C136" s="306"/>
      <c r="D136" s="306"/>
      <c r="E136" s="306"/>
      <c r="F136" s="306"/>
      <c r="G136" s="477"/>
      <c r="H136" s="306"/>
      <c r="I136" s="306"/>
      <c r="J136" s="306"/>
      <c r="K136" s="306"/>
      <c r="L136" s="306"/>
      <c r="M136" s="4"/>
      <c r="N136" s="4"/>
      <c r="O136" s="4"/>
      <c r="P136" s="4"/>
      <c r="Q136" s="4"/>
      <c r="R136" s="4"/>
      <c r="S136" s="4"/>
      <c r="T136" s="306"/>
      <c r="U136" s="306"/>
      <c r="V136" s="306"/>
      <c r="W136" s="306"/>
      <c r="X136" s="306"/>
      <c r="Y136" s="306"/>
      <c r="Z136" s="306"/>
    </row>
    <row r="137" spans="1:26" ht="15.75" customHeight="1">
      <c r="A137" s="306"/>
      <c r="B137" s="306"/>
      <c r="C137" s="306"/>
      <c r="D137" s="306"/>
      <c r="E137" s="306"/>
      <c r="F137" s="306"/>
      <c r="G137" s="477"/>
      <c r="H137" s="306"/>
      <c r="I137" s="306"/>
      <c r="J137" s="306"/>
      <c r="K137" s="306"/>
      <c r="L137" s="306"/>
      <c r="M137" s="4"/>
      <c r="N137" s="4"/>
      <c r="O137" s="4"/>
      <c r="P137" s="4"/>
      <c r="Q137" s="4"/>
      <c r="R137" s="4"/>
      <c r="S137" s="4"/>
      <c r="T137" s="306"/>
      <c r="U137" s="306"/>
      <c r="V137" s="306"/>
      <c r="W137" s="306"/>
      <c r="X137" s="306"/>
      <c r="Y137" s="306"/>
      <c r="Z137" s="306"/>
    </row>
    <row r="138" spans="1:26" ht="15.75" customHeight="1">
      <c r="A138" s="306"/>
      <c r="B138" s="306"/>
      <c r="C138" s="306"/>
      <c r="D138" s="306"/>
      <c r="E138" s="306"/>
      <c r="F138" s="306"/>
      <c r="G138" s="477"/>
      <c r="H138" s="306"/>
      <c r="I138" s="306"/>
      <c r="J138" s="306"/>
      <c r="K138" s="306"/>
      <c r="L138" s="306"/>
      <c r="M138" s="4"/>
      <c r="N138" s="4"/>
      <c r="O138" s="4"/>
      <c r="P138" s="4"/>
      <c r="Q138" s="4"/>
      <c r="R138" s="4"/>
      <c r="S138" s="4"/>
      <c r="T138" s="306"/>
      <c r="U138" s="306"/>
      <c r="V138" s="306"/>
      <c r="W138" s="306"/>
      <c r="X138" s="306"/>
      <c r="Y138" s="306"/>
      <c r="Z138" s="306"/>
    </row>
    <row r="139" spans="1:26" ht="15.75" customHeight="1">
      <c r="A139" s="306"/>
      <c r="B139" s="306"/>
      <c r="C139" s="306"/>
      <c r="D139" s="306"/>
      <c r="E139" s="306"/>
      <c r="F139" s="306"/>
      <c r="G139" s="477"/>
      <c r="H139" s="306"/>
      <c r="I139" s="306"/>
      <c r="J139" s="306"/>
      <c r="K139" s="306"/>
      <c r="L139" s="306"/>
      <c r="M139" s="4"/>
      <c r="N139" s="4"/>
      <c r="O139" s="4"/>
      <c r="P139" s="4"/>
      <c r="Q139" s="4"/>
      <c r="R139" s="4"/>
      <c r="S139" s="4"/>
      <c r="T139" s="306"/>
      <c r="U139" s="306"/>
      <c r="V139" s="306"/>
      <c r="W139" s="306"/>
      <c r="X139" s="306"/>
      <c r="Y139" s="306"/>
      <c r="Z139" s="306"/>
    </row>
    <row r="140" spans="1:26" ht="15.75" customHeight="1">
      <c r="A140" s="306"/>
      <c r="B140" s="306"/>
      <c r="C140" s="306"/>
      <c r="D140" s="306"/>
      <c r="E140" s="306"/>
      <c r="F140" s="306"/>
      <c r="G140" s="477"/>
      <c r="H140" s="306"/>
      <c r="I140" s="306"/>
      <c r="J140" s="306"/>
      <c r="K140" s="306"/>
      <c r="L140" s="306"/>
      <c r="M140" s="4"/>
      <c r="N140" s="4"/>
      <c r="O140" s="4"/>
      <c r="P140" s="4"/>
      <c r="Q140" s="4"/>
      <c r="R140" s="4"/>
      <c r="S140" s="4"/>
      <c r="T140" s="306"/>
      <c r="U140" s="306"/>
      <c r="V140" s="306"/>
      <c r="W140" s="306"/>
      <c r="X140" s="306"/>
      <c r="Y140" s="306"/>
      <c r="Z140" s="306"/>
    </row>
    <row r="141" spans="1:26" ht="15.75" customHeight="1">
      <c r="A141" s="306"/>
      <c r="B141" s="306"/>
      <c r="C141" s="306"/>
      <c r="D141" s="306"/>
      <c r="E141" s="306"/>
      <c r="F141" s="306"/>
      <c r="G141" s="477"/>
      <c r="H141" s="306"/>
      <c r="I141" s="306"/>
      <c r="J141" s="306"/>
      <c r="K141" s="306"/>
      <c r="L141" s="306"/>
      <c r="M141" s="4"/>
      <c r="N141" s="4"/>
      <c r="O141" s="4"/>
      <c r="P141" s="4"/>
      <c r="Q141" s="4"/>
      <c r="R141" s="4"/>
      <c r="S141" s="4"/>
      <c r="T141" s="306"/>
      <c r="U141" s="306"/>
      <c r="V141" s="306"/>
      <c r="W141" s="306"/>
      <c r="X141" s="306"/>
      <c r="Y141" s="306"/>
      <c r="Z141" s="306"/>
    </row>
    <row r="142" spans="1:26" ht="15.75" customHeight="1">
      <c r="A142" s="306"/>
      <c r="B142" s="306"/>
      <c r="C142" s="306"/>
      <c r="D142" s="306"/>
      <c r="E142" s="306"/>
      <c r="F142" s="306"/>
      <c r="G142" s="477"/>
      <c r="H142" s="306"/>
      <c r="I142" s="306"/>
      <c r="J142" s="306"/>
      <c r="K142" s="306"/>
      <c r="L142" s="306"/>
      <c r="M142" s="4"/>
      <c r="N142" s="4"/>
      <c r="O142" s="4"/>
      <c r="P142" s="4"/>
      <c r="Q142" s="4"/>
      <c r="R142" s="4"/>
      <c r="S142" s="4"/>
      <c r="T142" s="306"/>
      <c r="U142" s="306"/>
      <c r="V142" s="306"/>
      <c r="W142" s="306"/>
      <c r="X142" s="306"/>
      <c r="Y142" s="306"/>
      <c r="Z142" s="306"/>
    </row>
    <row r="143" spans="1:26" ht="15.75" customHeight="1">
      <c r="A143" s="306"/>
      <c r="B143" s="306"/>
      <c r="C143" s="306"/>
      <c r="D143" s="306"/>
      <c r="E143" s="306"/>
      <c r="F143" s="306"/>
      <c r="G143" s="477"/>
      <c r="H143" s="306"/>
      <c r="I143" s="306"/>
      <c r="J143" s="306"/>
      <c r="K143" s="306"/>
      <c r="L143" s="306"/>
      <c r="M143" s="4"/>
      <c r="N143" s="4"/>
      <c r="O143" s="4"/>
      <c r="P143" s="4"/>
      <c r="Q143" s="4"/>
      <c r="R143" s="4"/>
      <c r="S143" s="4"/>
      <c r="T143" s="306"/>
      <c r="U143" s="306"/>
      <c r="V143" s="306"/>
      <c r="W143" s="306"/>
      <c r="X143" s="306"/>
      <c r="Y143" s="306"/>
      <c r="Z143" s="306"/>
    </row>
    <row r="144" spans="1:26" ht="15.75" customHeight="1">
      <c r="A144" s="306"/>
      <c r="B144" s="306"/>
      <c r="C144" s="306"/>
      <c r="D144" s="306"/>
      <c r="E144" s="306"/>
      <c r="F144" s="306"/>
      <c r="G144" s="477"/>
      <c r="H144" s="306"/>
      <c r="I144" s="306"/>
      <c r="J144" s="306"/>
      <c r="K144" s="306"/>
      <c r="L144" s="306"/>
      <c r="M144" s="4"/>
      <c r="N144" s="4"/>
      <c r="O144" s="4"/>
      <c r="P144" s="4"/>
      <c r="Q144" s="4"/>
      <c r="R144" s="4"/>
      <c r="S144" s="4"/>
      <c r="T144" s="306"/>
      <c r="U144" s="306"/>
      <c r="V144" s="306"/>
      <c r="W144" s="306"/>
      <c r="X144" s="306"/>
      <c r="Y144" s="306"/>
      <c r="Z144" s="306"/>
    </row>
    <row r="145" spans="1:26" ht="15.75" customHeight="1">
      <c r="A145" s="306"/>
      <c r="B145" s="306"/>
      <c r="C145" s="306"/>
      <c r="D145" s="306"/>
      <c r="E145" s="306"/>
      <c r="F145" s="306"/>
      <c r="G145" s="477"/>
      <c r="H145" s="306"/>
      <c r="I145" s="306"/>
      <c r="J145" s="306"/>
      <c r="K145" s="306"/>
      <c r="L145" s="306"/>
      <c r="M145" s="4"/>
      <c r="N145" s="4"/>
      <c r="O145" s="4"/>
      <c r="P145" s="4"/>
      <c r="Q145" s="4"/>
      <c r="R145" s="4"/>
      <c r="S145" s="4"/>
      <c r="T145" s="306"/>
      <c r="U145" s="306"/>
      <c r="V145" s="306"/>
      <c r="W145" s="306"/>
      <c r="X145" s="306"/>
      <c r="Y145" s="306"/>
      <c r="Z145" s="306"/>
    </row>
    <row r="146" spans="1:26" ht="15.75" customHeight="1">
      <c r="A146" s="306"/>
      <c r="B146" s="306"/>
      <c r="C146" s="306"/>
      <c r="D146" s="306"/>
      <c r="E146" s="306"/>
      <c r="F146" s="306"/>
      <c r="G146" s="477"/>
      <c r="H146" s="306"/>
      <c r="I146" s="306"/>
      <c r="J146" s="306"/>
      <c r="K146" s="306"/>
      <c r="L146" s="306"/>
      <c r="M146" s="4"/>
      <c r="N146" s="4"/>
      <c r="O146" s="4"/>
      <c r="P146" s="4"/>
      <c r="Q146" s="4"/>
      <c r="R146" s="4"/>
      <c r="S146" s="4"/>
      <c r="T146" s="306"/>
      <c r="U146" s="306"/>
      <c r="V146" s="306"/>
      <c r="W146" s="306"/>
      <c r="X146" s="306"/>
      <c r="Y146" s="306"/>
      <c r="Z146" s="306"/>
    </row>
    <row r="147" spans="1:26" ht="15.75" customHeight="1">
      <c r="A147" s="306"/>
      <c r="B147" s="306"/>
      <c r="C147" s="306"/>
      <c r="D147" s="306"/>
      <c r="E147" s="306"/>
      <c r="F147" s="306"/>
      <c r="G147" s="477"/>
      <c r="H147" s="306"/>
      <c r="I147" s="306"/>
      <c r="J147" s="306"/>
      <c r="K147" s="306"/>
      <c r="L147" s="306"/>
      <c r="M147" s="4"/>
      <c r="N147" s="4"/>
      <c r="O147" s="4"/>
      <c r="P147" s="4"/>
      <c r="Q147" s="4"/>
      <c r="R147" s="4"/>
      <c r="S147" s="4"/>
      <c r="T147" s="306"/>
      <c r="U147" s="306"/>
      <c r="V147" s="306"/>
      <c r="W147" s="306"/>
      <c r="X147" s="306"/>
      <c r="Y147" s="306"/>
      <c r="Z147" s="306"/>
    </row>
    <row r="148" spans="1:26" ht="15.75" customHeight="1">
      <c r="A148" s="306"/>
      <c r="B148" s="306"/>
      <c r="C148" s="306"/>
      <c r="D148" s="306"/>
      <c r="E148" s="306"/>
      <c r="F148" s="306"/>
      <c r="G148" s="477"/>
      <c r="H148" s="306"/>
      <c r="I148" s="306"/>
      <c r="J148" s="306"/>
      <c r="K148" s="306"/>
      <c r="L148" s="306"/>
      <c r="M148" s="4"/>
      <c r="N148" s="4"/>
      <c r="O148" s="4"/>
      <c r="P148" s="4"/>
      <c r="Q148" s="4"/>
      <c r="R148" s="4"/>
      <c r="S148" s="4"/>
      <c r="T148" s="306"/>
      <c r="U148" s="306"/>
      <c r="V148" s="306"/>
      <c r="W148" s="306"/>
      <c r="X148" s="306"/>
      <c r="Y148" s="306"/>
      <c r="Z148" s="306"/>
    </row>
    <row r="149" spans="1:26" ht="15.75" customHeight="1">
      <c r="A149" s="306"/>
      <c r="B149" s="306"/>
      <c r="C149" s="306"/>
      <c r="D149" s="306"/>
      <c r="E149" s="306"/>
      <c r="F149" s="306"/>
      <c r="G149" s="477"/>
      <c r="H149" s="306"/>
      <c r="I149" s="306"/>
      <c r="J149" s="306"/>
      <c r="K149" s="306"/>
      <c r="L149" s="306"/>
      <c r="M149" s="4"/>
      <c r="N149" s="4"/>
      <c r="O149" s="4"/>
      <c r="P149" s="4"/>
      <c r="Q149" s="4"/>
      <c r="R149" s="4"/>
      <c r="S149" s="4"/>
      <c r="T149" s="306"/>
      <c r="U149" s="306"/>
      <c r="V149" s="306"/>
      <c r="W149" s="306"/>
      <c r="X149" s="306"/>
      <c r="Y149" s="306"/>
      <c r="Z149" s="306"/>
    </row>
    <row r="150" spans="1:26" ht="15.75" customHeight="1">
      <c r="A150" s="306"/>
      <c r="B150" s="306"/>
      <c r="C150" s="306"/>
      <c r="D150" s="306"/>
      <c r="E150" s="306"/>
      <c r="F150" s="306"/>
      <c r="G150" s="477"/>
      <c r="H150" s="306"/>
      <c r="I150" s="306"/>
      <c r="J150" s="306"/>
      <c r="K150" s="306"/>
      <c r="L150" s="306"/>
      <c r="M150" s="4"/>
      <c r="N150" s="4"/>
      <c r="O150" s="4"/>
      <c r="P150" s="4"/>
      <c r="Q150" s="4"/>
      <c r="R150" s="4"/>
      <c r="S150" s="4"/>
      <c r="T150" s="306"/>
      <c r="U150" s="306"/>
      <c r="V150" s="306"/>
      <c r="W150" s="306"/>
      <c r="X150" s="306"/>
      <c r="Y150" s="306"/>
      <c r="Z150" s="306"/>
    </row>
    <row r="151" spans="1:26" ht="15.75" customHeight="1">
      <c r="A151" s="306"/>
      <c r="B151" s="306"/>
      <c r="C151" s="306"/>
      <c r="D151" s="306"/>
      <c r="E151" s="306"/>
      <c r="F151" s="306"/>
      <c r="G151" s="477"/>
      <c r="H151" s="306"/>
      <c r="I151" s="306"/>
      <c r="J151" s="306"/>
      <c r="K151" s="306"/>
      <c r="L151" s="306"/>
      <c r="M151" s="4"/>
      <c r="N151" s="4"/>
      <c r="O151" s="4"/>
      <c r="P151" s="4"/>
      <c r="Q151" s="4"/>
      <c r="R151" s="4"/>
      <c r="S151" s="4"/>
      <c r="T151" s="306"/>
      <c r="U151" s="306"/>
      <c r="V151" s="306"/>
      <c r="W151" s="306"/>
      <c r="X151" s="306"/>
      <c r="Y151" s="306"/>
      <c r="Z151" s="306"/>
    </row>
    <row r="152" spans="1:26" ht="15.75" customHeight="1">
      <c r="A152" s="306"/>
      <c r="B152" s="306"/>
      <c r="C152" s="306"/>
      <c r="D152" s="306"/>
      <c r="E152" s="306"/>
      <c r="F152" s="306"/>
      <c r="G152" s="477"/>
      <c r="H152" s="306"/>
      <c r="I152" s="306"/>
      <c r="J152" s="306"/>
      <c r="K152" s="306"/>
      <c r="L152" s="306"/>
      <c r="M152" s="4"/>
      <c r="N152" s="4"/>
      <c r="O152" s="4"/>
      <c r="P152" s="4"/>
      <c r="Q152" s="4"/>
      <c r="R152" s="4"/>
      <c r="S152" s="4"/>
      <c r="T152" s="306"/>
      <c r="U152" s="306"/>
      <c r="V152" s="306"/>
      <c r="W152" s="306"/>
      <c r="X152" s="306"/>
      <c r="Y152" s="306"/>
      <c r="Z152" s="306"/>
    </row>
    <row r="153" spans="1:26" ht="15.75" customHeight="1">
      <c r="A153" s="306"/>
      <c r="B153" s="306"/>
      <c r="C153" s="306"/>
      <c r="D153" s="306"/>
      <c r="E153" s="306"/>
      <c r="F153" s="306"/>
      <c r="G153" s="477"/>
      <c r="H153" s="306"/>
      <c r="I153" s="306"/>
      <c r="J153" s="306"/>
      <c r="K153" s="306"/>
      <c r="L153" s="306"/>
      <c r="M153" s="4"/>
      <c r="N153" s="4"/>
      <c r="O153" s="4"/>
      <c r="P153" s="4"/>
      <c r="Q153" s="4"/>
      <c r="R153" s="4"/>
      <c r="S153" s="4"/>
      <c r="T153" s="306"/>
      <c r="U153" s="306"/>
      <c r="V153" s="306"/>
      <c r="W153" s="306"/>
      <c r="X153" s="306"/>
      <c r="Y153" s="306"/>
      <c r="Z153" s="306"/>
    </row>
    <row r="154" spans="1:26" ht="15.75" customHeight="1">
      <c r="A154" s="306"/>
      <c r="B154" s="306"/>
      <c r="C154" s="306"/>
      <c r="D154" s="306"/>
      <c r="E154" s="306"/>
      <c r="F154" s="306"/>
      <c r="G154" s="477"/>
      <c r="H154" s="306"/>
      <c r="I154" s="306"/>
      <c r="J154" s="306"/>
      <c r="K154" s="306"/>
      <c r="L154" s="306"/>
      <c r="M154" s="4"/>
      <c r="N154" s="4"/>
      <c r="O154" s="4"/>
      <c r="P154" s="4"/>
      <c r="Q154" s="4"/>
      <c r="R154" s="4"/>
      <c r="S154" s="4"/>
      <c r="T154" s="306"/>
      <c r="U154" s="306"/>
      <c r="V154" s="306"/>
      <c r="W154" s="306"/>
      <c r="X154" s="306"/>
      <c r="Y154" s="306"/>
      <c r="Z154" s="306"/>
    </row>
    <row r="155" spans="1:26" ht="15.75" customHeight="1">
      <c r="A155" s="306"/>
      <c r="B155" s="306"/>
      <c r="C155" s="306"/>
      <c r="D155" s="306"/>
      <c r="E155" s="306"/>
      <c r="F155" s="306"/>
      <c r="G155" s="477"/>
      <c r="H155" s="306"/>
      <c r="I155" s="306"/>
      <c r="J155" s="306"/>
      <c r="K155" s="306"/>
      <c r="L155" s="306"/>
      <c r="M155" s="4"/>
      <c r="N155" s="4"/>
      <c r="O155" s="4"/>
      <c r="P155" s="4"/>
      <c r="Q155" s="4"/>
      <c r="R155" s="4"/>
      <c r="S155" s="4"/>
      <c r="T155" s="306"/>
      <c r="U155" s="306"/>
      <c r="V155" s="306"/>
      <c r="W155" s="306"/>
      <c r="X155" s="306"/>
      <c r="Y155" s="306"/>
      <c r="Z155" s="306"/>
    </row>
    <row r="156" spans="1:26" ht="15.75" customHeight="1">
      <c r="A156" s="306"/>
      <c r="B156" s="306"/>
      <c r="C156" s="306"/>
      <c r="D156" s="306"/>
      <c r="E156" s="306"/>
      <c r="F156" s="306"/>
      <c r="G156" s="477"/>
      <c r="H156" s="306"/>
      <c r="I156" s="306"/>
      <c r="J156" s="306"/>
      <c r="K156" s="306"/>
      <c r="L156" s="306"/>
      <c r="M156" s="4"/>
      <c r="N156" s="4"/>
      <c r="O156" s="4"/>
      <c r="P156" s="4"/>
      <c r="Q156" s="4"/>
      <c r="R156" s="4"/>
      <c r="S156" s="4"/>
      <c r="T156" s="306"/>
      <c r="U156" s="306"/>
      <c r="V156" s="306"/>
      <c r="W156" s="306"/>
      <c r="X156" s="306"/>
      <c r="Y156" s="306"/>
      <c r="Z156" s="306"/>
    </row>
    <row r="157" spans="1:26" ht="15.75" customHeight="1">
      <c r="A157" s="306"/>
      <c r="B157" s="306"/>
      <c r="C157" s="306"/>
      <c r="D157" s="306"/>
      <c r="E157" s="306"/>
      <c r="F157" s="306"/>
      <c r="G157" s="477"/>
      <c r="H157" s="306"/>
      <c r="I157" s="306"/>
      <c r="J157" s="306"/>
      <c r="K157" s="306"/>
      <c r="L157" s="306"/>
      <c r="M157" s="4"/>
      <c r="N157" s="4"/>
      <c r="O157" s="4"/>
      <c r="P157" s="4"/>
      <c r="Q157" s="4"/>
      <c r="R157" s="4"/>
      <c r="S157" s="4"/>
      <c r="T157" s="306"/>
      <c r="U157" s="306"/>
      <c r="V157" s="306"/>
      <c r="W157" s="306"/>
      <c r="X157" s="306"/>
      <c r="Y157" s="306"/>
      <c r="Z157" s="306"/>
    </row>
    <row r="158" spans="1:26" ht="15.75" customHeight="1">
      <c r="A158" s="306"/>
      <c r="B158" s="306"/>
      <c r="C158" s="306"/>
      <c r="D158" s="306"/>
      <c r="E158" s="306"/>
      <c r="F158" s="306"/>
      <c r="G158" s="477"/>
      <c r="H158" s="306"/>
      <c r="I158" s="306"/>
      <c r="J158" s="306"/>
      <c r="K158" s="306"/>
      <c r="L158" s="306"/>
      <c r="M158" s="4"/>
      <c r="N158" s="4"/>
      <c r="O158" s="4"/>
      <c r="P158" s="4"/>
      <c r="Q158" s="4"/>
      <c r="R158" s="4"/>
      <c r="S158" s="4"/>
      <c r="T158" s="306"/>
      <c r="U158" s="306"/>
      <c r="V158" s="306"/>
      <c r="W158" s="306"/>
      <c r="X158" s="306"/>
      <c r="Y158" s="306"/>
      <c r="Z158" s="306"/>
    </row>
    <row r="159" spans="1:26" ht="15.75" customHeight="1">
      <c r="A159" s="306"/>
      <c r="B159" s="306"/>
      <c r="C159" s="306"/>
      <c r="D159" s="306"/>
      <c r="E159" s="306"/>
      <c r="F159" s="306"/>
      <c r="G159" s="477"/>
      <c r="H159" s="306"/>
      <c r="I159" s="306"/>
      <c r="J159" s="306"/>
      <c r="K159" s="306"/>
      <c r="L159" s="306"/>
      <c r="M159" s="4"/>
      <c r="N159" s="4"/>
      <c r="O159" s="4"/>
      <c r="P159" s="4"/>
      <c r="Q159" s="4"/>
      <c r="R159" s="4"/>
      <c r="S159" s="4"/>
      <c r="T159" s="306"/>
      <c r="U159" s="306"/>
      <c r="V159" s="306"/>
      <c r="W159" s="306"/>
      <c r="X159" s="306"/>
      <c r="Y159" s="306"/>
      <c r="Z159" s="306"/>
    </row>
    <row r="160" spans="1:26" ht="15.75" customHeight="1">
      <c r="A160" s="306"/>
      <c r="B160" s="306"/>
      <c r="C160" s="306"/>
      <c r="D160" s="306"/>
      <c r="E160" s="306"/>
      <c r="F160" s="306"/>
      <c r="G160" s="477"/>
      <c r="H160" s="306"/>
      <c r="I160" s="306"/>
      <c r="J160" s="306"/>
      <c r="K160" s="306"/>
      <c r="L160" s="306"/>
      <c r="M160" s="4"/>
      <c r="N160" s="4"/>
      <c r="O160" s="4"/>
      <c r="P160" s="4"/>
      <c r="Q160" s="4"/>
      <c r="R160" s="4"/>
      <c r="S160" s="4"/>
      <c r="T160" s="306"/>
      <c r="U160" s="306"/>
      <c r="V160" s="306"/>
      <c r="W160" s="306"/>
      <c r="X160" s="306"/>
      <c r="Y160" s="306"/>
      <c r="Z160" s="306"/>
    </row>
    <row r="161" spans="1:26" ht="15.75" customHeight="1">
      <c r="A161" s="306"/>
      <c r="B161" s="306"/>
      <c r="C161" s="306"/>
      <c r="D161" s="306"/>
      <c r="E161" s="306"/>
      <c r="F161" s="306"/>
      <c r="G161" s="477"/>
      <c r="H161" s="306"/>
      <c r="I161" s="306"/>
      <c r="J161" s="306"/>
      <c r="K161" s="306"/>
      <c r="L161" s="306"/>
      <c r="M161" s="4"/>
      <c r="N161" s="4"/>
      <c r="O161" s="4"/>
      <c r="P161" s="4"/>
      <c r="Q161" s="4"/>
      <c r="R161" s="4"/>
      <c r="S161" s="4"/>
      <c r="T161" s="306"/>
      <c r="U161" s="306"/>
      <c r="V161" s="306"/>
      <c r="W161" s="306"/>
      <c r="X161" s="306"/>
      <c r="Y161" s="306"/>
      <c r="Z161" s="306"/>
    </row>
    <row r="162" spans="1:26" ht="15.75" customHeight="1">
      <c r="A162" s="306"/>
      <c r="B162" s="306"/>
      <c r="C162" s="306"/>
      <c r="D162" s="306"/>
      <c r="E162" s="306"/>
      <c r="F162" s="306"/>
      <c r="G162" s="477"/>
      <c r="H162" s="306"/>
      <c r="I162" s="306"/>
      <c r="J162" s="306"/>
      <c r="K162" s="306"/>
      <c r="L162" s="306"/>
      <c r="M162" s="4"/>
      <c r="N162" s="4"/>
      <c r="O162" s="4"/>
      <c r="P162" s="4"/>
      <c r="Q162" s="4"/>
      <c r="R162" s="4"/>
      <c r="S162" s="4"/>
      <c r="T162" s="306"/>
      <c r="U162" s="306"/>
      <c r="V162" s="306"/>
      <c r="W162" s="306"/>
      <c r="X162" s="306"/>
      <c r="Y162" s="306"/>
      <c r="Z162" s="306"/>
    </row>
    <row r="163" spans="1:26" ht="15.75" customHeight="1">
      <c r="A163" s="306"/>
      <c r="B163" s="306"/>
      <c r="C163" s="306"/>
      <c r="D163" s="306"/>
      <c r="E163" s="306"/>
      <c r="F163" s="306"/>
      <c r="G163" s="477"/>
      <c r="H163" s="306"/>
      <c r="I163" s="306"/>
      <c r="J163" s="306"/>
      <c r="K163" s="306"/>
      <c r="L163" s="306"/>
      <c r="M163" s="4"/>
      <c r="N163" s="4"/>
      <c r="O163" s="4"/>
      <c r="P163" s="4"/>
      <c r="Q163" s="4"/>
      <c r="R163" s="4"/>
      <c r="S163" s="4"/>
      <c r="T163" s="306"/>
      <c r="U163" s="306"/>
      <c r="V163" s="306"/>
      <c r="W163" s="306"/>
      <c r="X163" s="306"/>
      <c r="Y163" s="306"/>
      <c r="Z163" s="306"/>
    </row>
    <row r="164" spans="1:26" ht="15.75" customHeight="1">
      <c r="A164" s="306"/>
      <c r="B164" s="306"/>
      <c r="C164" s="306"/>
      <c r="D164" s="306"/>
      <c r="E164" s="306"/>
      <c r="F164" s="306"/>
      <c r="G164" s="477"/>
      <c r="H164" s="306"/>
      <c r="I164" s="306"/>
      <c r="J164" s="306"/>
      <c r="K164" s="306"/>
      <c r="L164" s="306"/>
      <c r="M164" s="4"/>
      <c r="N164" s="4"/>
      <c r="O164" s="4"/>
      <c r="P164" s="4"/>
      <c r="Q164" s="4"/>
      <c r="R164" s="4"/>
      <c r="S164" s="4"/>
      <c r="T164" s="306"/>
      <c r="U164" s="306"/>
      <c r="V164" s="306"/>
      <c r="W164" s="306"/>
      <c r="X164" s="306"/>
      <c r="Y164" s="306"/>
      <c r="Z164" s="306"/>
    </row>
    <row r="165" spans="1:26" ht="15.75" customHeight="1">
      <c r="A165" s="306"/>
      <c r="B165" s="306"/>
      <c r="C165" s="306"/>
      <c r="D165" s="306"/>
      <c r="E165" s="306"/>
      <c r="F165" s="306"/>
      <c r="G165" s="477"/>
      <c r="H165" s="306"/>
      <c r="I165" s="306"/>
      <c r="J165" s="306"/>
      <c r="K165" s="306"/>
      <c r="L165" s="306"/>
      <c r="M165" s="4"/>
      <c r="N165" s="4"/>
      <c r="O165" s="4"/>
      <c r="P165" s="4"/>
      <c r="Q165" s="4"/>
      <c r="R165" s="4"/>
      <c r="S165" s="4"/>
      <c r="T165" s="306"/>
      <c r="U165" s="306"/>
      <c r="V165" s="306"/>
      <c r="W165" s="306"/>
      <c r="X165" s="306"/>
      <c r="Y165" s="306"/>
      <c r="Z165" s="306"/>
    </row>
    <row r="166" spans="1:26" ht="15.75" customHeight="1">
      <c r="A166" s="306"/>
      <c r="B166" s="306"/>
      <c r="C166" s="306"/>
      <c r="D166" s="306"/>
      <c r="E166" s="306"/>
      <c r="F166" s="306"/>
      <c r="G166" s="477"/>
      <c r="H166" s="306"/>
      <c r="I166" s="306"/>
      <c r="J166" s="306"/>
      <c r="K166" s="306"/>
      <c r="L166" s="306"/>
      <c r="M166" s="4"/>
      <c r="N166" s="4"/>
      <c r="O166" s="4"/>
      <c r="P166" s="4"/>
      <c r="Q166" s="4"/>
      <c r="R166" s="4"/>
      <c r="S166" s="4"/>
      <c r="T166" s="306"/>
      <c r="U166" s="306"/>
      <c r="V166" s="306"/>
      <c r="W166" s="306"/>
      <c r="X166" s="306"/>
      <c r="Y166" s="306"/>
      <c r="Z166" s="306"/>
    </row>
    <row r="167" spans="1:26" ht="15.75" customHeight="1">
      <c r="A167" s="306"/>
      <c r="B167" s="306"/>
      <c r="C167" s="306"/>
      <c r="D167" s="306"/>
      <c r="E167" s="306"/>
      <c r="F167" s="306"/>
      <c r="G167" s="477"/>
      <c r="H167" s="306"/>
      <c r="I167" s="306"/>
      <c r="J167" s="306"/>
      <c r="K167" s="306"/>
      <c r="L167" s="306"/>
      <c r="M167" s="4"/>
      <c r="N167" s="4"/>
      <c r="O167" s="4"/>
      <c r="P167" s="4"/>
      <c r="Q167" s="4"/>
      <c r="R167" s="4"/>
      <c r="S167" s="4"/>
      <c r="T167" s="306"/>
      <c r="U167" s="306"/>
      <c r="V167" s="306"/>
      <c r="W167" s="306"/>
      <c r="X167" s="306"/>
      <c r="Y167" s="306"/>
      <c r="Z167" s="306"/>
    </row>
    <row r="168" spans="1:26" ht="15.75" customHeight="1">
      <c r="A168" s="306"/>
      <c r="B168" s="306"/>
      <c r="C168" s="306"/>
      <c r="D168" s="306"/>
      <c r="E168" s="306"/>
      <c r="F168" s="306"/>
      <c r="G168" s="477"/>
      <c r="H168" s="306"/>
      <c r="I168" s="306"/>
      <c r="J168" s="306"/>
      <c r="K168" s="306"/>
      <c r="L168" s="306"/>
      <c r="M168" s="4"/>
      <c r="N168" s="4"/>
      <c r="O168" s="4"/>
      <c r="P168" s="4"/>
      <c r="Q168" s="4"/>
      <c r="R168" s="4"/>
      <c r="S168" s="4"/>
      <c r="T168" s="306"/>
      <c r="U168" s="306"/>
      <c r="V168" s="306"/>
      <c r="W168" s="306"/>
      <c r="X168" s="306"/>
      <c r="Y168" s="306"/>
      <c r="Z168" s="306"/>
    </row>
    <row r="169" spans="1:26" ht="15.75" customHeight="1">
      <c r="A169" s="306"/>
      <c r="B169" s="306"/>
      <c r="C169" s="306"/>
      <c r="D169" s="306"/>
      <c r="E169" s="306"/>
      <c r="F169" s="306"/>
      <c r="G169" s="477"/>
      <c r="H169" s="306"/>
      <c r="I169" s="306"/>
      <c r="J169" s="306"/>
      <c r="K169" s="306"/>
      <c r="L169" s="306"/>
      <c r="M169" s="4"/>
      <c r="N169" s="4"/>
      <c r="O169" s="4"/>
      <c r="P169" s="4"/>
      <c r="Q169" s="4"/>
      <c r="R169" s="4"/>
      <c r="S169" s="4"/>
      <c r="T169" s="306"/>
      <c r="U169" s="306"/>
      <c r="V169" s="306"/>
      <c r="W169" s="306"/>
      <c r="X169" s="306"/>
      <c r="Y169" s="306"/>
      <c r="Z169" s="306"/>
    </row>
    <row r="170" spans="1:26" ht="15.75" customHeight="1">
      <c r="A170" s="306"/>
      <c r="B170" s="306"/>
      <c r="C170" s="306"/>
      <c r="D170" s="306"/>
      <c r="E170" s="306"/>
      <c r="F170" s="306"/>
      <c r="G170" s="477"/>
      <c r="H170" s="306"/>
      <c r="I170" s="306"/>
      <c r="J170" s="306"/>
      <c r="K170" s="306"/>
      <c r="L170" s="306"/>
      <c r="M170" s="4"/>
      <c r="N170" s="4"/>
      <c r="O170" s="4"/>
      <c r="P170" s="4"/>
      <c r="Q170" s="4"/>
      <c r="R170" s="4"/>
      <c r="S170" s="4"/>
      <c r="T170" s="306"/>
      <c r="U170" s="306"/>
      <c r="V170" s="306"/>
      <c r="W170" s="306"/>
      <c r="X170" s="306"/>
      <c r="Y170" s="306"/>
      <c r="Z170" s="306"/>
    </row>
    <row r="171" spans="1:26" ht="15.75" customHeight="1">
      <c r="A171" s="306"/>
      <c r="B171" s="306"/>
      <c r="C171" s="306"/>
      <c r="D171" s="306"/>
      <c r="E171" s="306"/>
      <c r="F171" s="306"/>
      <c r="G171" s="477"/>
      <c r="H171" s="306"/>
      <c r="I171" s="306"/>
      <c r="J171" s="306"/>
      <c r="K171" s="306"/>
      <c r="L171" s="306"/>
      <c r="M171" s="4"/>
      <c r="N171" s="4"/>
      <c r="O171" s="4"/>
      <c r="P171" s="4"/>
      <c r="Q171" s="4"/>
      <c r="R171" s="4"/>
      <c r="S171" s="4"/>
      <c r="T171" s="306"/>
      <c r="U171" s="306"/>
      <c r="V171" s="306"/>
      <c r="W171" s="306"/>
      <c r="X171" s="306"/>
      <c r="Y171" s="306"/>
      <c r="Z171" s="306"/>
    </row>
    <row r="172" spans="1:26" ht="15.75" customHeight="1">
      <c r="A172" s="306"/>
      <c r="B172" s="306"/>
      <c r="C172" s="306"/>
      <c r="D172" s="306"/>
      <c r="E172" s="306"/>
      <c r="F172" s="306"/>
      <c r="G172" s="477"/>
      <c r="H172" s="306"/>
      <c r="I172" s="306"/>
      <c r="J172" s="306"/>
      <c r="K172" s="306"/>
      <c r="L172" s="306"/>
      <c r="M172" s="4"/>
      <c r="N172" s="4"/>
      <c r="O172" s="4"/>
      <c r="P172" s="4"/>
      <c r="Q172" s="4"/>
      <c r="R172" s="4"/>
      <c r="S172" s="4"/>
      <c r="T172" s="306"/>
      <c r="U172" s="306"/>
      <c r="V172" s="306"/>
      <c r="W172" s="306"/>
      <c r="X172" s="306"/>
      <c r="Y172" s="306"/>
      <c r="Z172" s="306"/>
    </row>
    <row r="173" spans="1:26" ht="15.75" customHeight="1">
      <c r="A173" s="306"/>
      <c r="B173" s="306"/>
      <c r="C173" s="306"/>
      <c r="D173" s="306"/>
      <c r="E173" s="306"/>
      <c r="F173" s="306"/>
      <c r="G173" s="477"/>
      <c r="H173" s="306"/>
      <c r="I173" s="306"/>
      <c r="J173" s="306"/>
      <c r="K173" s="306"/>
      <c r="L173" s="306"/>
      <c r="M173" s="4"/>
      <c r="N173" s="4"/>
      <c r="O173" s="4"/>
      <c r="P173" s="4"/>
      <c r="Q173" s="4"/>
      <c r="R173" s="4"/>
      <c r="S173" s="4"/>
      <c r="T173" s="306"/>
      <c r="U173" s="306"/>
      <c r="V173" s="306"/>
      <c r="W173" s="306"/>
      <c r="X173" s="306"/>
      <c r="Y173" s="306"/>
      <c r="Z173" s="306"/>
    </row>
    <row r="174" spans="1:26" ht="15.75" customHeight="1">
      <c r="A174" s="306"/>
      <c r="B174" s="306"/>
      <c r="C174" s="306"/>
      <c r="D174" s="306"/>
      <c r="E174" s="306"/>
      <c r="F174" s="306"/>
      <c r="G174" s="477"/>
      <c r="H174" s="306"/>
      <c r="I174" s="306"/>
      <c r="J174" s="306"/>
      <c r="K174" s="306"/>
      <c r="L174" s="306"/>
      <c r="M174" s="4"/>
      <c r="N174" s="4"/>
      <c r="O174" s="4"/>
      <c r="P174" s="4"/>
      <c r="Q174" s="4"/>
      <c r="R174" s="4"/>
      <c r="S174" s="4"/>
      <c r="T174" s="306"/>
      <c r="U174" s="306"/>
      <c r="V174" s="306"/>
      <c r="W174" s="306"/>
      <c r="X174" s="306"/>
      <c r="Y174" s="306"/>
      <c r="Z174" s="306"/>
    </row>
    <row r="175" spans="1:26" ht="15.75" customHeight="1">
      <c r="A175" s="306"/>
      <c r="B175" s="306"/>
      <c r="C175" s="306"/>
      <c r="D175" s="306"/>
      <c r="E175" s="306"/>
      <c r="F175" s="306"/>
      <c r="G175" s="477"/>
      <c r="H175" s="306"/>
      <c r="I175" s="306"/>
      <c r="J175" s="306"/>
      <c r="K175" s="306"/>
      <c r="L175" s="306"/>
      <c r="M175" s="4"/>
      <c r="N175" s="4"/>
      <c r="O175" s="4"/>
      <c r="P175" s="4"/>
      <c r="Q175" s="4"/>
      <c r="R175" s="4"/>
      <c r="S175" s="4"/>
      <c r="T175" s="306"/>
      <c r="U175" s="306"/>
      <c r="V175" s="306"/>
      <c r="W175" s="306"/>
      <c r="X175" s="306"/>
      <c r="Y175" s="306"/>
      <c r="Z175" s="306"/>
    </row>
    <row r="176" spans="1:26" ht="15.75" customHeight="1">
      <c r="A176" s="306"/>
      <c r="B176" s="306"/>
      <c r="C176" s="306"/>
      <c r="D176" s="306"/>
      <c r="E176" s="306"/>
      <c r="F176" s="306"/>
      <c r="G176" s="477"/>
      <c r="H176" s="306"/>
      <c r="I176" s="306"/>
      <c r="J176" s="306"/>
      <c r="K176" s="306"/>
      <c r="L176" s="306"/>
      <c r="M176" s="4"/>
      <c r="N176" s="4"/>
      <c r="O176" s="4"/>
      <c r="P176" s="4"/>
      <c r="Q176" s="4"/>
      <c r="R176" s="4"/>
      <c r="S176" s="4"/>
      <c r="T176" s="306"/>
      <c r="U176" s="306"/>
      <c r="V176" s="306"/>
      <c r="W176" s="306"/>
      <c r="X176" s="306"/>
      <c r="Y176" s="306"/>
      <c r="Z176" s="306"/>
    </row>
    <row r="177" spans="1:26" ht="15.75" customHeight="1">
      <c r="A177" s="306"/>
      <c r="B177" s="306"/>
      <c r="C177" s="306"/>
      <c r="D177" s="306"/>
      <c r="E177" s="306"/>
      <c r="F177" s="306"/>
      <c r="G177" s="477"/>
      <c r="H177" s="306"/>
      <c r="I177" s="306"/>
      <c r="J177" s="306"/>
      <c r="K177" s="306"/>
      <c r="L177" s="306"/>
      <c r="M177" s="4"/>
      <c r="N177" s="4"/>
      <c r="O177" s="4"/>
      <c r="P177" s="4"/>
      <c r="Q177" s="4"/>
      <c r="R177" s="4"/>
      <c r="S177" s="4"/>
      <c r="T177" s="306"/>
      <c r="U177" s="306"/>
      <c r="V177" s="306"/>
      <c r="W177" s="306"/>
      <c r="X177" s="306"/>
      <c r="Y177" s="306"/>
      <c r="Z177" s="306"/>
    </row>
    <row r="178" spans="1:26" ht="15.75" customHeight="1">
      <c r="A178" s="306"/>
      <c r="B178" s="306"/>
      <c r="C178" s="306"/>
      <c r="D178" s="306"/>
      <c r="E178" s="306"/>
      <c r="F178" s="306"/>
      <c r="G178" s="477"/>
      <c r="H178" s="306"/>
      <c r="I178" s="306"/>
      <c r="J178" s="306"/>
      <c r="K178" s="306"/>
      <c r="L178" s="306"/>
      <c r="M178" s="4"/>
      <c r="N178" s="4"/>
      <c r="O178" s="4"/>
      <c r="P178" s="4"/>
      <c r="Q178" s="4"/>
      <c r="R178" s="4"/>
      <c r="S178" s="4"/>
      <c r="T178" s="306"/>
      <c r="U178" s="306"/>
      <c r="V178" s="306"/>
      <c r="W178" s="306"/>
      <c r="X178" s="306"/>
      <c r="Y178" s="306"/>
      <c r="Z178" s="306"/>
    </row>
    <row r="179" spans="1:26" ht="15.75" customHeight="1">
      <c r="A179" s="306"/>
      <c r="B179" s="306"/>
      <c r="C179" s="306"/>
      <c r="D179" s="306"/>
      <c r="E179" s="306"/>
      <c r="F179" s="306"/>
      <c r="G179" s="477"/>
      <c r="H179" s="306"/>
      <c r="I179" s="306"/>
      <c r="J179" s="306"/>
      <c r="K179" s="306"/>
      <c r="L179" s="306"/>
      <c r="M179" s="4"/>
      <c r="N179" s="4"/>
      <c r="O179" s="4"/>
      <c r="P179" s="4"/>
      <c r="Q179" s="4"/>
      <c r="R179" s="4"/>
      <c r="S179" s="4"/>
      <c r="T179" s="306"/>
      <c r="U179" s="306"/>
      <c r="V179" s="306"/>
      <c r="W179" s="306"/>
      <c r="X179" s="306"/>
      <c r="Y179" s="306"/>
      <c r="Z179" s="306"/>
    </row>
    <row r="180" spans="1:26" ht="15.75" customHeight="1">
      <c r="A180" s="306"/>
      <c r="B180" s="306"/>
      <c r="C180" s="306"/>
      <c r="D180" s="306"/>
      <c r="E180" s="306"/>
      <c r="F180" s="306"/>
      <c r="G180" s="477"/>
      <c r="H180" s="306"/>
      <c r="I180" s="306"/>
      <c r="J180" s="306"/>
      <c r="K180" s="306"/>
      <c r="L180" s="306"/>
      <c r="M180" s="4"/>
      <c r="N180" s="4"/>
      <c r="O180" s="4"/>
      <c r="P180" s="4"/>
      <c r="Q180" s="4"/>
      <c r="R180" s="4"/>
      <c r="S180" s="4"/>
      <c r="T180" s="306"/>
      <c r="U180" s="306"/>
      <c r="V180" s="306"/>
      <c r="W180" s="306"/>
      <c r="X180" s="306"/>
      <c r="Y180" s="306"/>
      <c r="Z180" s="306"/>
    </row>
    <row r="181" spans="1:26" ht="15.75" customHeight="1">
      <c r="A181" s="306"/>
      <c r="B181" s="306"/>
      <c r="C181" s="306"/>
      <c r="D181" s="306"/>
      <c r="E181" s="306"/>
      <c r="F181" s="306"/>
      <c r="G181" s="477"/>
      <c r="H181" s="306"/>
      <c r="I181" s="306"/>
      <c r="J181" s="306"/>
      <c r="K181" s="306"/>
      <c r="L181" s="306"/>
      <c r="M181" s="4"/>
      <c r="N181" s="4"/>
      <c r="O181" s="4"/>
      <c r="P181" s="4"/>
      <c r="Q181" s="4"/>
      <c r="R181" s="4"/>
      <c r="S181" s="4"/>
      <c r="T181" s="306"/>
      <c r="U181" s="306"/>
      <c r="V181" s="306"/>
      <c r="W181" s="306"/>
      <c r="X181" s="306"/>
      <c r="Y181" s="306"/>
      <c r="Z181" s="306"/>
    </row>
    <row r="182" spans="1:26" ht="15.75" customHeight="1">
      <c r="A182" s="306"/>
      <c r="B182" s="306"/>
      <c r="C182" s="306"/>
      <c r="D182" s="306"/>
      <c r="E182" s="306"/>
      <c r="F182" s="306"/>
      <c r="G182" s="477"/>
      <c r="H182" s="306"/>
      <c r="I182" s="306"/>
      <c r="J182" s="306"/>
      <c r="K182" s="306"/>
      <c r="L182" s="306"/>
      <c r="M182" s="4"/>
      <c r="N182" s="4"/>
      <c r="O182" s="4"/>
      <c r="P182" s="4"/>
      <c r="Q182" s="4"/>
      <c r="R182" s="4"/>
      <c r="S182" s="4"/>
      <c r="T182" s="306"/>
      <c r="U182" s="306"/>
      <c r="V182" s="306"/>
      <c r="W182" s="306"/>
      <c r="X182" s="306"/>
      <c r="Y182" s="306"/>
      <c r="Z182" s="306"/>
    </row>
    <row r="183" spans="1:26" ht="15.75" customHeight="1">
      <c r="A183" s="306"/>
      <c r="B183" s="306"/>
      <c r="C183" s="306"/>
      <c r="D183" s="306"/>
      <c r="E183" s="306"/>
      <c r="F183" s="306"/>
      <c r="G183" s="477"/>
      <c r="H183" s="306"/>
      <c r="I183" s="306"/>
      <c r="J183" s="306"/>
      <c r="K183" s="306"/>
      <c r="L183" s="306"/>
      <c r="M183" s="4"/>
      <c r="N183" s="4"/>
      <c r="O183" s="4"/>
      <c r="P183" s="4"/>
      <c r="Q183" s="4"/>
      <c r="R183" s="4"/>
      <c r="S183" s="4"/>
      <c r="T183" s="306"/>
      <c r="U183" s="306"/>
      <c r="V183" s="306"/>
      <c r="W183" s="306"/>
      <c r="X183" s="306"/>
      <c r="Y183" s="306"/>
      <c r="Z183" s="306"/>
    </row>
    <row r="184" spans="1:26" ht="15.75" customHeight="1">
      <c r="A184" s="306"/>
      <c r="B184" s="306"/>
      <c r="C184" s="306"/>
      <c r="D184" s="306"/>
      <c r="E184" s="306"/>
      <c r="F184" s="306"/>
      <c r="G184" s="477"/>
      <c r="H184" s="306"/>
      <c r="I184" s="306"/>
      <c r="J184" s="306"/>
      <c r="K184" s="306"/>
      <c r="L184" s="306"/>
      <c r="M184" s="4"/>
      <c r="N184" s="4"/>
      <c r="O184" s="4"/>
      <c r="P184" s="4"/>
      <c r="Q184" s="4"/>
      <c r="R184" s="4"/>
      <c r="S184" s="4"/>
      <c r="T184" s="306"/>
      <c r="U184" s="306"/>
      <c r="V184" s="306"/>
      <c r="W184" s="306"/>
      <c r="X184" s="306"/>
      <c r="Y184" s="306"/>
      <c r="Z184" s="306"/>
    </row>
    <row r="185" spans="1:26" ht="15.75" customHeight="1">
      <c r="A185" s="306"/>
      <c r="B185" s="306"/>
      <c r="C185" s="306"/>
      <c r="D185" s="306"/>
      <c r="E185" s="306"/>
      <c r="F185" s="306"/>
      <c r="G185" s="477"/>
      <c r="H185" s="306"/>
      <c r="I185" s="306"/>
      <c r="J185" s="306"/>
      <c r="K185" s="306"/>
      <c r="L185" s="306"/>
      <c r="M185" s="4"/>
      <c r="N185" s="4"/>
      <c r="O185" s="4"/>
      <c r="P185" s="4"/>
      <c r="Q185" s="4"/>
      <c r="R185" s="4"/>
      <c r="S185" s="4"/>
      <c r="T185" s="306"/>
      <c r="U185" s="306"/>
      <c r="V185" s="306"/>
      <c r="W185" s="306"/>
      <c r="X185" s="306"/>
      <c r="Y185" s="306"/>
      <c r="Z185" s="306"/>
    </row>
    <row r="186" spans="1:26" ht="15.75" customHeight="1">
      <c r="A186" s="306"/>
      <c r="B186" s="306"/>
      <c r="C186" s="306"/>
      <c r="D186" s="306"/>
      <c r="E186" s="306"/>
      <c r="F186" s="306"/>
      <c r="G186" s="477"/>
      <c r="H186" s="306"/>
      <c r="I186" s="306"/>
      <c r="J186" s="306"/>
      <c r="K186" s="306"/>
      <c r="L186" s="306"/>
      <c r="M186" s="4"/>
      <c r="N186" s="4"/>
      <c r="O186" s="4"/>
      <c r="P186" s="4"/>
      <c r="Q186" s="4"/>
      <c r="R186" s="4"/>
      <c r="S186" s="4"/>
      <c r="T186" s="306"/>
      <c r="U186" s="306"/>
      <c r="V186" s="306"/>
      <c r="W186" s="306"/>
      <c r="X186" s="306"/>
      <c r="Y186" s="306"/>
      <c r="Z186" s="306"/>
    </row>
    <row r="187" spans="1:26" ht="15.75" customHeight="1">
      <c r="A187" s="306"/>
      <c r="B187" s="306"/>
      <c r="C187" s="306"/>
      <c r="D187" s="306"/>
      <c r="E187" s="306"/>
      <c r="F187" s="306"/>
      <c r="G187" s="477"/>
      <c r="H187" s="306"/>
      <c r="I187" s="306"/>
      <c r="J187" s="306"/>
      <c r="K187" s="306"/>
      <c r="L187" s="306"/>
      <c r="M187" s="4"/>
      <c r="N187" s="4"/>
      <c r="O187" s="4"/>
      <c r="P187" s="4"/>
      <c r="Q187" s="4"/>
      <c r="R187" s="4"/>
      <c r="S187" s="4"/>
      <c r="T187" s="306"/>
      <c r="U187" s="306"/>
      <c r="V187" s="306"/>
      <c r="W187" s="306"/>
      <c r="X187" s="306"/>
      <c r="Y187" s="306"/>
      <c r="Z187" s="306"/>
    </row>
    <row r="188" spans="1:26" ht="15.75" customHeight="1">
      <c r="A188" s="306"/>
      <c r="B188" s="306"/>
      <c r="C188" s="306"/>
      <c r="D188" s="306"/>
      <c r="E188" s="306"/>
      <c r="F188" s="306"/>
      <c r="G188" s="477"/>
      <c r="H188" s="306"/>
      <c r="I188" s="306"/>
      <c r="J188" s="306"/>
      <c r="K188" s="306"/>
      <c r="L188" s="306"/>
      <c r="M188" s="4"/>
      <c r="N188" s="4"/>
      <c r="O188" s="4"/>
      <c r="P188" s="4"/>
      <c r="Q188" s="4"/>
      <c r="R188" s="4"/>
      <c r="S188" s="4"/>
      <c r="T188" s="306"/>
      <c r="U188" s="306"/>
      <c r="V188" s="306"/>
      <c r="W188" s="306"/>
      <c r="X188" s="306"/>
      <c r="Y188" s="306"/>
      <c r="Z188" s="306"/>
    </row>
    <row r="189" spans="1:26" ht="15.75" customHeight="1">
      <c r="A189" s="306"/>
      <c r="B189" s="306"/>
      <c r="C189" s="306"/>
      <c r="D189" s="306"/>
      <c r="E189" s="306"/>
      <c r="F189" s="306"/>
      <c r="G189" s="477"/>
      <c r="H189" s="306"/>
      <c r="I189" s="306"/>
      <c r="J189" s="306"/>
      <c r="K189" s="306"/>
      <c r="L189" s="306"/>
      <c r="M189" s="4"/>
      <c r="N189" s="4"/>
      <c r="O189" s="4"/>
      <c r="P189" s="4"/>
      <c r="Q189" s="4"/>
      <c r="R189" s="4"/>
      <c r="S189" s="4"/>
      <c r="T189" s="306"/>
      <c r="U189" s="306"/>
      <c r="V189" s="306"/>
      <c r="W189" s="306"/>
      <c r="X189" s="306"/>
      <c r="Y189" s="306"/>
      <c r="Z189" s="306"/>
    </row>
    <row r="190" spans="1:26" ht="15.75" customHeight="1">
      <c r="A190" s="306"/>
      <c r="B190" s="306"/>
      <c r="C190" s="306"/>
      <c r="D190" s="306"/>
      <c r="E190" s="306"/>
      <c r="F190" s="306"/>
      <c r="G190" s="477"/>
      <c r="H190" s="306"/>
      <c r="I190" s="306"/>
      <c r="J190" s="306"/>
      <c r="K190" s="306"/>
      <c r="L190" s="306"/>
      <c r="M190" s="4"/>
      <c r="N190" s="4"/>
      <c r="O190" s="4"/>
      <c r="P190" s="4"/>
      <c r="Q190" s="4"/>
      <c r="R190" s="4"/>
      <c r="S190" s="4"/>
      <c r="T190" s="306"/>
      <c r="U190" s="306"/>
      <c r="V190" s="306"/>
      <c r="W190" s="306"/>
      <c r="X190" s="306"/>
      <c r="Y190" s="306"/>
      <c r="Z190" s="306"/>
    </row>
    <row r="191" spans="1:26" ht="15.75" customHeight="1">
      <c r="A191" s="306"/>
      <c r="B191" s="306"/>
      <c r="C191" s="306"/>
      <c r="D191" s="306"/>
      <c r="E191" s="306"/>
      <c r="F191" s="306"/>
      <c r="G191" s="477"/>
      <c r="H191" s="306"/>
      <c r="I191" s="306"/>
      <c r="J191" s="306"/>
      <c r="K191" s="306"/>
      <c r="L191" s="306"/>
      <c r="M191" s="4"/>
      <c r="N191" s="4"/>
      <c r="O191" s="4"/>
      <c r="P191" s="4"/>
      <c r="Q191" s="4"/>
      <c r="R191" s="4"/>
      <c r="S191" s="4"/>
      <c r="T191" s="306"/>
      <c r="U191" s="306"/>
      <c r="V191" s="306"/>
      <c r="W191" s="306"/>
      <c r="X191" s="306"/>
      <c r="Y191" s="306"/>
      <c r="Z191" s="306"/>
    </row>
    <row r="192" spans="1:26" ht="15.75" customHeight="1">
      <c r="A192" s="306"/>
      <c r="B192" s="306"/>
      <c r="C192" s="306"/>
      <c r="D192" s="306"/>
      <c r="E192" s="306"/>
      <c r="F192" s="306"/>
      <c r="G192" s="477"/>
      <c r="H192" s="306"/>
      <c r="I192" s="306"/>
      <c r="J192" s="306"/>
      <c r="K192" s="306"/>
      <c r="L192" s="306"/>
      <c r="M192" s="4"/>
      <c r="N192" s="4"/>
      <c r="O192" s="4"/>
      <c r="P192" s="4"/>
      <c r="Q192" s="4"/>
      <c r="R192" s="4"/>
      <c r="S192" s="4"/>
      <c r="T192" s="306"/>
      <c r="U192" s="306"/>
      <c r="V192" s="306"/>
      <c r="W192" s="306"/>
      <c r="X192" s="306"/>
      <c r="Y192" s="306"/>
      <c r="Z192" s="306"/>
    </row>
    <row r="193" spans="1:26" ht="15.75" customHeight="1">
      <c r="A193" s="306"/>
      <c r="B193" s="306"/>
      <c r="C193" s="306"/>
      <c r="D193" s="306"/>
      <c r="E193" s="306"/>
      <c r="F193" s="306"/>
      <c r="G193" s="477"/>
      <c r="H193" s="306"/>
      <c r="I193" s="306"/>
      <c r="J193" s="306"/>
      <c r="K193" s="306"/>
      <c r="L193" s="306"/>
      <c r="M193" s="4"/>
      <c r="N193" s="4"/>
      <c r="O193" s="4"/>
      <c r="P193" s="4"/>
      <c r="Q193" s="4"/>
      <c r="R193" s="4"/>
      <c r="S193" s="4"/>
      <c r="T193" s="306"/>
      <c r="U193" s="306"/>
      <c r="V193" s="306"/>
      <c r="W193" s="306"/>
      <c r="X193" s="306"/>
      <c r="Y193" s="306"/>
      <c r="Z193" s="306"/>
    </row>
    <row r="194" spans="1:26" ht="15.75" customHeight="1">
      <c r="A194" s="306"/>
      <c r="B194" s="306"/>
      <c r="C194" s="306"/>
      <c r="D194" s="306"/>
      <c r="E194" s="306"/>
      <c r="F194" s="306"/>
      <c r="G194" s="477"/>
      <c r="H194" s="306"/>
      <c r="I194" s="306"/>
      <c r="J194" s="306"/>
      <c r="K194" s="306"/>
      <c r="L194" s="306"/>
      <c r="M194" s="4"/>
      <c r="N194" s="4"/>
      <c r="O194" s="4"/>
      <c r="P194" s="4"/>
      <c r="Q194" s="4"/>
      <c r="R194" s="4"/>
      <c r="S194" s="4"/>
      <c r="T194" s="306"/>
      <c r="U194" s="306"/>
      <c r="V194" s="306"/>
      <c r="W194" s="306"/>
      <c r="X194" s="306"/>
      <c r="Y194" s="306"/>
      <c r="Z194" s="306"/>
    </row>
    <row r="195" spans="1:26" ht="15.75" customHeight="1">
      <c r="A195" s="306"/>
      <c r="B195" s="306"/>
      <c r="C195" s="306"/>
      <c r="D195" s="306"/>
      <c r="E195" s="306"/>
      <c r="F195" s="306"/>
      <c r="G195" s="477"/>
      <c r="H195" s="306"/>
      <c r="I195" s="306"/>
      <c r="J195" s="306"/>
      <c r="K195" s="306"/>
      <c r="L195" s="306"/>
      <c r="M195" s="4"/>
      <c r="N195" s="4"/>
      <c r="O195" s="4"/>
      <c r="P195" s="4"/>
      <c r="Q195" s="4"/>
      <c r="R195" s="4"/>
      <c r="S195" s="4"/>
      <c r="T195" s="306"/>
      <c r="U195" s="306"/>
      <c r="V195" s="306"/>
      <c r="W195" s="306"/>
      <c r="X195" s="306"/>
      <c r="Y195" s="306"/>
      <c r="Z195" s="306"/>
    </row>
    <row r="196" spans="1:26" ht="15.75" customHeight="1">
      <c r="A196" s="306"/>
      <c r="B196" s="306"/>
      <c r="C196" s="306"/>
      <c r="D196" s="306"/>
      <c r="E196" s="306"/>
      <c r="F196" s="306"/>
      <c r="G196" s="477"/>
      <c r="H196" s="306"/>
      <c r="I196" s="306"/>
      <c r="J196" s="306"/>
      <c r="K196" s="306"/>
      <c r="L196" s="306"/>
      <c r="M196" s="4"/>
      <c r="N196" s="4"/>
      <c r="O196" s="4"/>
      <c r="P196" s="4"/>
      <c r="Q196" s="4"/>
      <c r="R196" s="4"/>
      <c r="S196" s="4"/>
      <c r="T196" s="306"/>
      <c r="U196" s="306"/>
      <c r="V196" s="306"/>
      <c r="W196" s="306"/>
      <c r="X196" s="306"/>
      <c r="Y196" s="306"/>
      <c r="Z196" s="306"/>
    </row>
    <row r="197" spans="1:26" ht="15.75" customHeight="1">
      <c r="A197" s="306"/>
      <c r="B197" s="306"/>
      <c r="C197" s="306"/>
      <c r="D197" s="306"/>
      <c r="E197" s="306"/>
      <c r="F197" s="306"/>
      <c r="G197" s="477"/>
      <c r="H197" s="306"/>
      <c r="I197" s="306"/>
      <c r="J197" s="306"/>
      <c r="K197" s="306"/>
      <c r="L197" s="306"/>
      <c r="M197" s="4"/>
      <c r="N197" s="4"/>
      <c r="O197" s="4"/>
      <c r="P197" s="4"/>
      <c r="Q197" s="4"/>
      <c r="R197" s="4"/>
      <c r="S197" s="4"/>
      <c r="T197" s="306"/>
      <c r="U197" s="306"/>
      <c r="V197" s="306"/>
      <c r="W197" s="306"/>
      <c r="X197" s="306"/>
      <c r="Y197" s="306"/>
      <c r="Z197" s="306"/>
    </row>
    <row r="198" spans="1:26" ht="15.75" customHeight="1">
      <c r="A198" s="306"/>
      <c r="B198" s="306"/>
      <c r="C198" s="306"/>
      <c r="D198" s="306"/>
      <c r="E198" s="306"/>
      <c r="F198" s="306"/>
      <c r="G198" s="477"/>
      <c r="H198" s="306"/>
      <c r="I198" s="306"/>
      <c r="J198" s="306"/>
      <c r="K198" s="306"/>
      <c r="L198" s="306"/>
      <c r="M198" s="4"/>
      <c r="N198" s="4"/>
      <c r="O198" s="4"/>
      <c r="P198" s="4"/>
      <c r="Q198" s="4"/>
      <c r="R198" s="4"/>
      <c r="S198" s="4"/>
      <c r="T198" s="306"/>
      <c r="U198" s="306"/>
      <c r="V198" s="306"/>
      <c r="W198" s="306"/>
      <c r="X198" s="306"/>
      <c r="Y198" s="306"/>
      <c r="Z198" s="306"/>
    </row>
    <row r="199" spans="1:26" ht="15.75" customHeight="1">
      <c r="A199" s="306"/>
      <c r="B199" s="306"/>
      <c r="C199" s="306"/>
      <c r="D199" s="306"/>
      <c r="E199" s="306"/>
      <c r="F199" s="306"/>
      <c r="G199" s="477"/>
      <c r="H199" s="306"/>
      <c r="I199" s="306"/>
      <c r="J199" s="306"/>
      <c r="K199" s="306"/>
      <c r="L199" s="306"/>
      <c r="M199" s="4"/>
      <c r="N199" s="4"/>
      <c r="O199" s="4"/>
      <c r="P199" s="4"/>
      <c r="Q199" s="4"/>
      <c r="R199" s="4"/>
      <c r="S199" s="4"/>
      <c r="T199" s="306"/>
      <c r="U199" s="306"/>
      <c r="V199" s="306"/>
      <c r="W199" s="306"/>
      <c r="X199" s="306"/>
      <c r="Y199" s="306"/>
      <c r="Z199" s="306"/>
    </row>
    <row r="200" spans="1:26" ht="15.75" customHeight="1">
      <c r="A200" s="306"/>
      <c r="B200" s="306"/>
      <c r="C200" s="306"/>
      <c r="D200" s="306"/>
      <c r="E200" s="306"/>
      <c r="F200" s="306"/>
      <c r="G200" s="477"/>
      <c r="H200" s="306"/>
      <c r="I200" s="306"/>
      <c r="J200" s="306"/>
      <c r="K200" s="306"/>
      <c r="L200" s="306"/>
      <c r="M200" s="4"/>
      <c r="N200" s="4"/>
      <c r="O200" s="4"/>
      <c r="P200" s="4"/>
      <c r="Q200" s="4"/>
      <c r="R200" s="4"/>
      <c r="S200" s="4"/>
      <c r="T200" s="306"/>
      <c r="U200" s="306"/>
      <c r="V200" s="306"/>
      <c r="W200" s="306"/>
      <c r="X200" s="306"/>
      <c r="Y200" s="306"/>
      <c r="Z200" s="306"/>
    </row>
    <row r="201" spans="1:26" ht="15.75" customHeight="1">
      <c r="A201" s="306"/>
      <c r="B201" s="306"/>
      <c r="C201" s="306"/>
      <c r="D201" s="306"/>
      <c r="E201" s="306"/>
      <c r="F201" s="306"/>
      <c r="G201" s="477"/>
      <c r="H201" s="306"/>
      <c r="I201" s="306"/>
      <c r="J201" s="306"/>
      <c r="K201" s="306"/>
      <c r="L201" s="306"/>
      <c r="M201" s="4"/>
      <c r="N201" s="4"/>
      <c r="O201" s="4"/>
      <c r="P201" s="4"/>
      <c r="Q201" s="4"/>
      <c r="R201" s="4"/>
      <c r="S201" s="4"/>
      <c r="T201" s="306"/>
      <c r="U201" s="306"/>
      <c r="V201" s="306"/>
      <c r="W201" s="306"/>
      <c r="X201" s="306"/>
      <c r="Y201" s="306"/>
      <c r="Z201" s="306"/>
    </row>
    <row r="202" spans="1:26" ht="15.75" customHeight="1">
      <c r="A202" s="306"/>
      <c r="B202" s="306"/>
      <c r="C202" s="306"/>
      <c r="D202" s="306"/>
      <c r="E202" s="306"/>
      <c r="F202" s="306"/>
      <c r="G202" s="477"/>
      <c r="H202" s="306"/>
      <c r="I202" s="306"/>
      <c r="J202" s="306"/>
      <c r="K202" s="306"/>
      <c r="L202" s="306"/>
      <c r="M202" s="4"/>
      <c r="N202" s="4"/>
      <c r="O202" s="4"/>
      <c r="P202" s="4"/>
      <c r="Q202" s="4"/>
      <c r="R202" s="4"/>
      <c r="S202" s="4"/>
      <c r="T202" s="306"/>
      <c r="U202" s="306"/>
      <c r="V202" s="306"/>
      <c r="W202" s="306"/>
      <c r="X202" s="306"/>
      <c r="Y202" s="306"/>
      <c r="Z202" s="306"/>
    </row>
    <row r="203" spans="1:26" ht="15.75" customHeight="1">
      <c r="A203" s="306"/>
      <c r="B203" s="306"/>
      <c r="C203" s="306"/>
      <c r="D203" s="306"/>
      <c r="E203" s="306"/>
      <c r="F203" s="306"/>
      <c r="G203" s="477"/>
      <c r="H203" s="306"/>
      <c r="I203" s="306"/>
      <c r="J203" s="306"/>
      <c r="K203" s="306"/>
      <c r="L203" s="306"/>
      <c r="M203" s="4"/>
      <c r="N203" s="4"/>
      <c r="O203" s="4"/>
      <c r="P203" s="4"/>
      <c r="Q203" s="4"/>
      <c r="R203" s="4"/>
      <c r="S203" s="4"/>
      <c r="T203" s="306"/>
      <c r="U203" s="306"/>
      <c r="V203" s="306"/>
      <c r="W203" s="306"/>
      <c r="X203" s="306"/>
      <c r="Y203" s="306"/>
      <c r="Z203" s="306"/>
    </row>
    <row r="204" spans="1:26" ht="15.75" customHeight="1">
      <c r="A204" s="306"/>
      <c r="B204" s="306"/>
      <c r="C204" s="306"/>
      <c r="D204" s="306"/>
      <c r="E204" s="306"/>
      <c r="F204" s="306"/>
      <c r="G204" s="477"/>
      <c r="H204" s="306"/>
      <c r="I204" s="306"/>
      <c r="J204" s="306"/>
      <c r="K204" s="306"/>
      <c r="L204" s="306"/>
      <c r="M204" s="4"/>
      <c r="N204" s="4"/>
      <c r="O204" s="4"/>
      <c r="P204" s="4"/>
      <c r="Q204" s="4"/>
      <c r="R204" s="4"/>
      <c r="S204" s="4"/>
      <c r="T204" s="306"/>
      <c r="U204" s="306"/>
      <c r="V204" s="306"/>
      <c r="W204" s="306"/>
      <c r="X204" s="306"/>
      <c r="Y204" s="306"/>
      <c r="Z204" s="306"/>
    </row>
    <row r="205" spans="1:26" ht="15.75" customHeight="1">
      <c r="A205" s="306"/>
      <c r="B205" s="306"/>
      <c r="C205" s="306"/>
      <c r="D205" s="306"/>
      <c r="E205" s="306"/>
      <c r="F205" s="306"/>
      <c r="G205" s="477"/>
      <c r="H205" s="306"/>
      <c r="I205" s="306"/>
      <c r="J205" s="306"/>
      <c r="K205" s="306"/>
      <c r="L205" s="306"/>
      <c r="M205" s="4"/>
      <c r="N205" s="4"/>
      <c r="O205" s="4"/>
      <c r="P205" s="4"/>
      <c r="Q205" s="4"/>
      <c r="R205" s="4"/>
      <c r="S205" s="4"/>
      <c r="T205" s="306"/>
      <c r="U205" s="306"/>
      <c r="V205" s="306"/>
      <c r="W205" s="306"/>
      <c r="X205" s="306"/>
      <c r="Y205" s="306"/>
      <c r="Z205" s="306"/>
    </row>
    <row r="206" spans="1:26" ht="15.75" customHeight="1">
      <c r="A206" s="306"/>
      <c r="B206" s="306"/>
      <c r="C206" s="306"/>
      <c r="D206" s="306"/>
      <c r="E206" s="306"/>
      <c r="F206" s="306"/>
      <c r="G206" s="477"/>
      <c r="H206" s="306"/>
      <c r="I206" s="306"/>
      <c r="J206" s="306"/>
      <c r="K206" s="306"/>
      <c r="L206" s="306"/>
      <c r="M206" s="4"/>
      <c r="N206" s="4"/>
      <c r="O206" s="4"/>
      <c r="P206" s="4"/>
      <c r="Q206" s="4"/>
      <c r="R206" s="4"/>
      <c r="S206" s="4"/>
      <c r="T206" s="306"/>
      <c r="U206" s="306"/>
      <c r="V206" s="306"/>
      <c r="W206" s="306"/>
      <c r="X206" s="306"/>
      <c r="Y206" s="306"/>
      <c r="Z206" s="306"/>
    </row>
    <row r="207" spans="1:26" ht="15.75" customHeight="1">
      <c r="A207" s="306"/>
      <c r="B207" s="306"/>
      <c r="C207" s="306"/>
      <c r="D207" s="306"/>
      <c r="E207" s="306"/>
      <c r="F207" s="306"/>
      <c r="G207" s="477"/>
      <c r="H207" s="306"/>
      <c r="I207" s="306"/>
      <c r="J207" s="306"/>
      <c r="K207" s="306"/>
      <c r="L207" s="306"/>
      <c r="M207" s="4"/>
      <c r="N207" s="4"/>
      <c r="O207" s="4"/>
      <c r="P207" s="4"/>
      <c r="Q207" s="4"/>
      <c r="R207" s="4"/>
      <c r="S207" s="4"/>
      <c r="T207" s="306"/>
      <c r="U207" s="306"/>
      <c r="V207" s="306"/>
      <c r="W207" s="306"/>
      <c r="X207" s="306"/>
      <c r="Y207" s="306"/>
      <c r="Z207" s="306"/>
    </row>
    <row r="208" spans="1:26" ht="15.75" customHeight="1">
      <c r="A208" s="306"/>
      <c r="B208" s="306"/>
      <c r="C208" s="306"/>
      <c r="D208" s="306"/>
      <c r="E208" s="306"/>
      <c r="F208" s="306"/>
      <c r="G208" s="477"/>
      <c r="H208" s="306"/>
      <c r="I208" s="306"/>
      <c r="J208" s="306"/>
      <c r="K208" s="306"/>
      <c r="L208" s="306"/>
      <c r="M208" s="4"/>
      <c r="N208" s="4"/>
      <c r="O208" s="4"/>
      <c r="P208" s="4"/>
      <c r="Q208" s="4"/>
      <c r="R208" s="4"/>
      <c r="S208" s="4"/>
      <c r="T208" s="306"/>
      <c r="U208" s="306"/>
      <c r="V208" s="306"/>
      <c r="W208" s="306"/>
      <c r="X208" s="306"/>
      <c r="Y208" s="306"/>
      <c r="Z208" s="306"/>
    </row>
    <row r="209" spans="1:26" ht="15.75" customHeight="1">
      <c r="A209" s="306"/>
      <c r="B209" s="306"/>
      <c r="C209" s="306"/>
      <c r="D209" s="306"/>
      <c r="E209" s="306"/>
      <c r="F209" s="306"/>
      <c r="G209" s="477"/>
      <c r="H209" s="306"/>
      <c r="I209" s="306"/>
      <c r="J209" s="306"/>
      <c r="K209" s="306"/>
      <c r="L209" s="306"/>
      <c r="M209" s="4"/>
      <c r="N209" s="4"/>
      <c r="O209" s="4"/>
      <c r="P209" s="4"/>
      <c r="Q209" s="4"/>
      <c r="R209" s="4"/>
      <c r="S209" s="4"/>
      <c r="T209" s="306"/>
      <c r="U209" s="306"/>
      <c r="V209" s="306"/>
      <c r="W209" s="306"/>
      <c r="X209" s="306"/>
      <c r="Y209" s="306"/>
      <c r="Z209" s="306"/>
    </row>
    <row r="210" spans="1:26" ht="15.75" customHeight="1">
      <c r="A210" s="306"/>
      <c r="B210" s="306"/>
      <c r="C210" s="306"/>
      <c r="D210" s="306"/>
      <c r="E210" s="306"/>
      <c r="F210" s="306"/>
      <c r="G210" s="477"/>
      <c r="H210" s="306"/>
      <c r="I210" s="306"/>
      <c r="J210" s="306"/>
      <c r="K210" s="306"/>
      <c r="L210" s="306"/>
      <c r="M210" s="4"/>
      <c r="N210" s="4"/>
      <c r="O210" s="4"/>
      <c r="P210" s="4"/>
      <c r="Q210" s="4"/>
      <c r="R210" s="4"/>
      <c r="S210" s="4"/>
      <c r="T210" s="306"/>
      <c r="U210" s="306"/>
      <c r="V210" s="306"/>
      <c r="W210" s="306"/>
      <c r="X210" s="306"/>
      <c r="Y210" s="306"/>
      <c r="Z210" s="306"/>
    </row>
    <row r="211" spans="1:26" ht="15.75" customHeight="1">
      <c r="A211" s="306"/>
      <c r="B211" s="306"/>
      <c r="C211" s="306"/>
      <c r="D211" s="306"/>
      <c r="E211" s="306"/>
      <c r="F211" s="306"/>
      <c r="G211" s="477"/>
      <c r="H211" s="306"/>
      <c r="I211" s="306"/>
      <c r="J211" s="306"/>
      <c r="K211" s="306"/>
      <c r="L211" s="306"/>
      <c r="M211" s="4"/>
      <c r="N211" s="4"/>
      <c r="O211" s="4"/>
      <c r="P211" s="4"/>
      <c r="Q211" s="4"/>
      <c r="R211" s="4"/>
      <c r="S211" s="4"/>
      <c r="T211" s="306"/>
      <c r="U211" s="306"/>
      <c r="V211" s="306"/>
      <c r="W211" s="306"/>
      <c r="X211" s="306"/>
      <c r="Y211" s="306"/>
      <c r="Z211" s="306"/>
    </row>
    <row r="212" spans="1:26" ht="15.75" customHeight="1">
      <c r="A212" s="306"/>
      <c r="B212" s="306"/>
      <c r="C212" s="306"/>
      <c r="D212" s="306"/>
      <c r="E212" s="306"/>
      <c r="F212" s="306"/>
      <c r="G212" s="477"/>
      <c r="H212" s="306"/>
      <c r="I212" s="306"/>
      <c r="J212" s="306"/>
      <c r="K212" s="306"/>
      <c r="L212" s="306"/>
      <c r="M212" s="4"/>
      <c r="N212" s="4"/>
      <c r="O212" s="4"/>
      <c r="P212" s="4"/>
      <c r="Q212" s="4"/>
      <c r="R212" s="4"/>
      <c r="S212" s="4"/>
      <c r="T212" s="306"/>
      <c r="U212" s="306"/>
      <c r="V212" s="306"/>
      <c r="W212" s="306"/>
      <c r="X212" s="306"/>
      <c r="Y212" s="306"/>
      <c r="Z212" s="306"/>
    </row>
    <row r="213" spans="1:26" ht="15.75" customHeight="1">
      <c r="A213" s="306"/>
      <c r="B213" s="306"/>
      <c r="C213" s="306"/>
      <c r="D213" s="306"/>
      <c r="E213" s="306"/>
      <c r="F213" s="306"/>
      <c r="G213" s="477"/>
      <c r="H213" s="306"/>
      <c r="I213" s="306"/>
      <c r="J213" s="306"/>
      <c r="K213" s="306"/>
      <c r="L213" s="306"/>
      <c r="M213" s="4"/>
      <c r="N213" s="4"/>
      <c r="O213" s="4"/>
      <c r="P213" s="4"/>
      <c r="Q213" s="4"/>
      <c r="R213" s="4"/>
      <c r="S213" s="4"/>
      <c r="T213" s="306"/>
      <c r="U213" s="306"/>
      <c r="V213" s="306"/>
      <c r="W213" s="306"/>
      <c r="X213" s="306"/>
      <c r="Y213" s="306"/>
      <c r="Z213" s="306"/>
    </row>
    <row r="214" spans="1:26" ht="15.75" customHeight="1">
      <c r="A214" s="306"/>
      <c r="B214" s="306"/>
      <c r="C214" s="306"/>
      <c r="D214" s="306"/>
      <c r="E214" s="306"/>
      <c r="F214" s="306"/>
      <c r="G214" s="477"/>
      <c r="H214" s="306"/>
      <c r="I214" s="306"/>
      <c r="J214" s="306"/>
      <c r="K214" s="306"/>
      <c r="L214" s="306"/>
      <c r="M214" s="4"/>
      <c r="N214" s="4"/>
      <c r="O214" s="4"/>
      <c r="P214" s="4"/>
      <c r="Q214" s="4"/>
      <c r="R214" s="4"/>
      <c r="S214" s="4"/>
      <c r="T214" s="306"/>
      <c r="U214" s="306"/>
      <c r="V214" s="306"/>
      <c r="W214" s="306"/>
      <c r="X214" s="306"/>
      <c r="Y214" s="306"/>
      <c r="Z214" s="306"/>
    </row>
    <row r="215" spans="1:26" ht="15.75" customHeight="1">
      <c r="A215" s="306"/>
      <c r="B215" s="306"/>
      <c r="C215" s="306"/>
      <c r="D215" s="306"/>
      <c r="E215" s="306"/>
      <c r="F215" s="306"/>
      <c r="G215" s="477"/>
      <c r="H215" s="306"/>
      <c r="I215" s="306"/>
      <c r="J215" s="306"/>
      <c r="K215" s="306"/>
      <c r="L215" s="306"/>
      <c r="M215" s="4"/>
      <c r="N215" s="4"/>
      <c r="O215" s="4"/>
      <c r="P215" s="4"/>
      <c r="Q215" s="4"/>
      <c r="R215" s="4"/>
      <c r="S215" s="4"/>
      <c r="T215" s="306"/>
      <c r="U215" s="306"/>
      <c r="V215" s="306"/>
      <c r="W215" s="306"/>
      <c r="X215" s="306"/>
      <c r="Y215" s="306"/>
      <c r="Z215" s="306"/>
    </row>
    <row r="216" spans="1:26" ht="15.75" customHeight="1">
      <c r="A216" s="306"/>
      <c r="B216" s="306"/>
      <c r="C216" s="306"/>
      <c r="D216" s="306"/>
      <c r="E216" s="306"/>
      <c r="F216" s="306"/>
      <c r="G216" s="477"/>
      <c r="H216" s="306"/>
      <c r="I216" s="306"/>
      <c r="J216" s="306"/>
      <c r="K216" s="306"/>
      <c r="L216" s="306"/>
      <c r="M216" s="4"/>
      <c r="N216" s="4"/>
      <c r="O216" s="4"/>
      <c r="P216" s="4"/>
      <c r="Q216" s="4"/>
      <c r="R216" s="4"/>
      <c r="S216" s="4"/>
      <c r="T216" s="306"/>
      <c r="U216" s="306"/>
      <c r="V216" s="306"/>
      <c r="W216" s="306"/>
      <c r="X216" s="306"/>
      <c r="Y216" s="306"/>
      <c r="Z216" s="306"/>
    </row>
    <row r="217" spans="1:26" ht="15.75" customHeight="1">
      <c r="A217" s="306"/>
      <c r="B217" s="306"/>
      <c r="C217" s="306"/>
      <c r="D217" s="306"/>
      <c r="E217" s="306"/>
      <c r="F217" s="306"/>
      <c r="G217" s="477"/>
      <c r="H217" s="306"/>
      <c r="I217" s="306"/>
      <c r="J217" s="306"/>
      <c r="K217" s="306"/>
      <c r="L217" s="306"/>
      <c r="M217" s="4"/>
      <c r="N217" s="4"/>
      <c r="O217" s="4"/>
      <c r="P217" s="4"/>
      <c r="Q217" s="4"/>
      <c r="R217" s="4"/>
      <c r="S217" s="4"/>
      <c r="T217" s="306"/>
      <c r="U217" s="306"/>
      <c r="V217" s="306"/>
      <c r="W217" s="306"/>
      <c r="X217" s="306"/>
      <c r="Y217" s="306"/>
      <c r="Z217" s="306"/>
    </row>
    <row r="218" spans="1:26" ht="15.75" customHeight="1">
      <c r="A218" s="306"/>
      <c r="B218" s="306"/>
      <c r="C218" s="306"/>
      <c r="D218" s="306"/>
      <c r="E218" s="306"/>
      <c r="F218" s="306"/>
      <c r="G218" s="477"/>
      <c r="H218" s="306"/>
      <c r="I218" s="306"/>
      <c r="J218" s="306"/>
      <c r="K218" s="306"/>
      <c r="L218" s="306"/>
      <c r="M218" s="4"/>
      <c r="N218" s="4"/>
      <c r="O218" s="4"/>
      <c r="P218" s="4"/>
      <c r="Q218" s="4"/>
      <c r="R218" s="4"/>
      <c r="S218" s="4"/>
      <c r="T218" s="306"/>
      <c r="U218" s="306"/>
      <c r="V218" s="306"/>
      <c r="W218" s="306"/>
      <c r="X218" s="306"/>
      <c r="Y218" s="306"/>
      <c r="Z218" s="306"/>
    </row>
    <row r="219" spans="1:26" ht="15.75" customHeight="1">
      <c r="A219" s="306"/>
      <c r="B219" s="306"/>
      <c r="C219" s="306"/>
      <c r="D219" s="306"/>
      <c r="E219" s="306"/>
      <c r="F219" s="306"/>
      <c r="G219" s="477"/>
      <c r="H219" s="306"/>
      <c r="I219" s="306"/>
      <c r="J219" s="306"/>
      <c r="K219" s="306"/>
      <c r="L219" s="306"/>
      <c r="M219" s="4"/>
      <c r="N219" s="4"/>
      <c r="O219" s="4"/>
      <c r="P219" s="4"/>
      <c r="Q219" s="4"/>
      <c r="R219" s="4"/>
      <c r="S219" s="4"/>
      <c r="T219" s="306"/>
      <c r="U219" s="306"/>
      <c r="V219" s="306"/>
      <c r="W219" s="306"/>
      <c r="X219" s="306"/>
      <c r="Y219" s="306"/>
      <c r="Z219" s="306"/>
    </row>
    <row r="220" spans="1:26" ht="15.75" customHeight="1">
      <c r="A220" s="306"/>
      <c r="B220" s="306"/>
      <c r="C220" s="306"/>
      <c r="D220" s="306"/>
      <c r="E220" s="306"/>
      <c r="F220" s="306"/>
      <c r="G220" s="477"/>
      <c r="H220" s="306"/>
      <c r="I220" s="306"/>
      <c r="J220" s="306"/>
      <c r="K220" s="306"/>
      <c r="L220" s="306"/>
      <c r="M220" s="4"/>
      <c r="N220" s="4"/>
      <c r="O220" s="4"/>
      <c r="P220" s="4"/>
      <c r="Q220" s="4"/>
      <c r="R220" s="4"/>
      <c r="S220" s="4"/>
      <c r="T220" s="306"/>
      <c r="U220" s="306"/>
      <c r="V220" s="306"/>
      <c r="W220" s="306"/>
      <c r="X220" s="306"/>
      <c r="Y220" s="306"/>
      <c r="Z220" s="306"/>
    </row>
    <row r="221" spans="1:26" ht="15.75" customHeight="1">
      <c r="A221" s="306"/>
      <c r="B221" s="306"/>
      <c r="C221" s="306"/>
      <c r="D221" s="306"/>
      <c r="E221" s="306"/>
      <c r="F221" s="306"/>
      <c r="G221" s="477"/>
      <c r="H221" s="306"/>
      <c r="I221" s="306"/>
      <c r="J221" s="306"/>
      <c r="K221" s="306"/>
      <c r="L221" s="306"/>
      <c r="M221" s="4"/>
      <c r="N221" s="4"/>
      <c r="O221" s="4"/>
      <c r="P221" s="4"/>
      <c r="Q221" s="4"/>
      <c r="R221" s="4"/>
      <c r="S221" s="4"/>
      <c r="T221" s="306"/>
      <c r="U221" s="306"/>
      <c r="V221" s="306"/>
      <c r="W221" s="306"/>
      <c r="X221" s="306"/>
      <c r="Y221" s="306"/>
      <c r="Z221" s="306"/>
    </row>
    <row r="222" spans="1:26" ht="15.75" customHeight="1">
      <c r="A222" s="306"/>
      <c r="B222" s="306"/>
      <c r="C222" s="306"/>
      <c r="D222" s="306"/>
      <c r="E222" s="306"/>
      <c r="F222" s="306"/>
      <c r="G222" s="477"/>
      <c r="H222" s="306"/>
      <c r="I222" s="306"/>
      <c r="J222" s="306"/>
      <c r="K222" s="306"/>
      <c r="L222" s="306"/>
      <c r="M222" s="4"/>
      <c r="N222" s="4"/>
      <c r="O222" s="4"/>
      <c r="P222" s="4"/>
      <c r="Q222" s="4"/>
      <c r="R222" s="4"/>
      <c r="S222" s="4"/>
      <c r="T222" s="306"/>
      <c r="U222" s="306"/>
      <c r="V222" s="306"/>
      <c r="W222" s="306"/>
      <c r="X222" s="306"/>
      <c r="Y222" s="306"/>
      <c r="Z222" s="306"/>
    </row>
    <row r="223" spans="1:26" ht="15.75" customHeight="1">
      <c r="A223" s="306"/>
      <c r="B223" s="306"/>
      <c r="C223" s="306"/>
      <c r="D223" s="306"/>
      <c r="E223" s="306"/>
      <c r="F223" s="306"/>
      <c r="G223" s="477"/>
      <c r="H223" s="306"/>
      <c r="I223" s="306"/>
      <c r="J223" s="306"/>
      <c r="K223" s="306"/>
      <c r="L223" s="306"/>
      <c r="M223" s="4"/>
      <c r="N223" s="4"/>
      <c r="O223" s="4"/>
      <c r="P223" s="4"/>
      <c r="Q223" s="4"/>
      <c r="R223" s="4"/>
      <c r="S223" s="4"/>
      <c r="T223" s="306"/>
      <c r="U223" s="306"/>
      <c r="V223" s="306"/>
      <c r="W223" s="306"/>
      <c r="X223" s="306"/>
      <c r="Y223" s="306"/>
      <c r="Z223" s="306"/>
    </row>
    <row r="224" spans="1:26" ht="15.75" customHeight="1">
      <c r="A224" s="306"/>
      <c r="B224" s="306"/>
      <c r="C224" s="306"/>
      <c r="D224" s="306"/>
      <c r="E224" s="306"/>
      <c r="F224" s="306"/>
      <c r="G224" s="477"/>
      <c r="H224" s="306"/>
      <c r="I224" s="306"/>
      <c r="J224" s="306"/>
      <c r="K224" s="306"/>
      <c r="L224" s="306"/>
      <c r="M224" s="4"/>
      <c r="N224" s="4"/>
      <c r="O224" s="4"/>
      <c r="P224" s="4"/>
      <c r="Q224" s="4"/>
      <c r="R224" s="4"/>
      <c r="S224" s="4"/>
      <c r="T224" s="306"/>
      <c r="U224" s="306"/>
      <c r="V224" s="306"/>
      <c r="W224" s="306"/>
      <c r="X224" s="306"/>
      <c r="Y224" s="306"/>
      <c r="Z224" s="306"/>
    </row>
    <row r="225" spans="1:26" ht="15.75" customHeight="1">
      <c r="A225" s="306"/>
      <c r="B225" s="306"/>
      <c r="C225" s="306"/>
      <c r="D225" s="306"/>
      <c r="E225" s="306"/>
      <c r="F225" s="306"/>
      <c r="G225" s="477"/>
      <c r="H225" s="306"/>
      <c r="I225" s="306"/>
      <c r="J225" s="306"/>
      <c r="K225" s="306"/>
      <c r="L225" s="306"/>
      <c r="M225" s="4"/>
      <c r="N225" s="4"/>
      <c r="O225" s="4"/>
      <c r="P225" s="4"/>
      <c r="Q225" s="4"/>
      <c r="R225" s="4"/>
      <c r="S225" s="4"/>
      <c r="T225" s="306"/>
      <c r="U225" s="306"/>
      <c r="V225" s="306"/>
      <c r="W225" s="306"/>
      <c r="X225" s="306"/>
      <c r="Y225" s="306"/>
      <c r="Z225" s="306"/>
    </row>
    <row r="226" spans="1:26" ht="15.75" customHeight="1">
      <c r="A226" s="306"/>
      <c r="B226" s="306"/>
      <c r="C226" s="306"/>
      <c r="D226" s="306"/>
      <c r="E226" s="306"/>
      <c r="F226" s="306"/>
      <c r="G226" s="477"/>
      <c r="H226" s="306"/>
      <c r="I226" s="306"/>
      <c r="J226" s="306"/>
      <c r="K226" s="306"/>
      <c r="L226" s="306"/>
      <c r="M226" s="4"/>
      <c r="N226" s="4"/>
      <c r="O226" s="4"/>
      <c r="P226" s="4"/>
      <c r="Q226" s="4"/>
      <c r="R226" s="4"/>
      <c r="S226" s="4"/>
      <c r="T226" s="306"/>
      <c r="U226" s="306"/>
      <c r="V226" s="306"/>
      <c r="W226" s="306"/>
      <c r="X226" s="306"/>
      <c r="Y226" s="306"/>
      <c r="Z226" s="306"/>
    </row>
    <row r="227" spans="1:26" ht="15.75" customHeight="1">
      <c r="A227" s="306"/>
      <c r="B227" s="306"/>
      <c r="C227" s="306"/>
      <c r="D227" s="306"/>
      <c r="E227" s="306"/>
      <c r="F227" s="306"/>
      <c r="G227" s="477"/>
      <c r="H227" s="306"/>
      <c r="I227" s="306"/>
      <c r="J227" s="306"/>
      <c r="K227" s="306"/>
      <c r="L227" s="306"/>
      <c r="M227" s="4"/>
      <c r="N227" s="4"/>
      <c r="O227" s="4"/>
      <c r="P227" s="4"/>
      <c r="Q227" s="4"/>
      <c r="R227" s="4"/>
      <c r="S227" s="4"/>
      <c r="T227" s="306"/>
      <c r="U227" s="306"/>
      <c r="V227" s="306"/>
      <c r="W227" s="306"/>
      <c r="X227" s="306"/>
      <c r="Y227" s="306"/>
      <c r="Z227" s="306"/>
    </row>
    <row r="228" spans="1:26" ht="15.75" customHeight="1">
      <c r="A228" s="306"/>
      <c r="B228" s="306"/>
      <c r="C228" s="306"/>
      <c r="D228" s="306"/>
      <c r="E228" s="306"/>
      <c r="F228" s="306"/>
      <c r="G228" s="477"/>
      <c r="H228" s="306"/>
      <c r="I228" s="306"/>
      <c r="J228" s="306"/>
      <c r="K228" s="306"/>
      <c r="L228" s="306"/>
      <c r="M228" s="4"/>
      <c r="N228" s="4"/>
      <c r="O228" s="4"/>
      <c r="P228" s="4"/>
      <c r="Q228" s="4"/>
      <c r="R228" s="4"/>
      <c r="S228" s="4"/>
      <c r="T228" s="306"/>
      <c r="U228" s="306"/>
      <c r="V228" s="306"/>
      <c r="W228" s="306"/>
      <c r="X228" s="306"/>
      <c r="Y228" s="306"/>
      <c r="Z228" s="306"/>
    </row>
    <row r="229" spans="1:26" ht="15.75" customHeight="1">
      <c r="A229" s="306"/>
      <c r="B229" s="306"/>
      <c r="C229" s="306"/>
      <c r="D229" s="306"/>
      <c r="E229" s="306"/>
      <c r="F229" s="306"/>
      <c r="G229" s="477"/>
      <c r="H229" s="306"/>
      <c r="I229" s="306"/>
      <c r="J229" s="306"/>
      <c r="K229" s="306"/>
      <c r="L229" s="306"/>
      <c r="M229" s="4"/>
      <c r="N229" s="4"/>
      <c r="O229" s="4"/>
      <c r="P229" s="4"/>
      <c r="Q229" s="4"/>
      <c r="R229" s="4"/>
      <c r="S229" s="4"/>
      <c r="T229" s="306"/>
      <c r="U229" s="306"/>
      <c r="V229" s="306"/>
      <c r="W229" s="306"/>
      <c r="X229" s="306"/>
      <c r="Y229" s="306"/>
      <c r="Z229" s="306"/>
    </row>
    <row r="230" spans="1:26" ht="15.75" customHeight="1">
      <c r="A230" s="306"/>
      <c r="B230" s="306"/>
      <c r="C230" s="306"/>
      <c r="D230" s="306"/>
      <c r="E230" s="306"/>
      <c r="F230" s="306"/>
      <c r="G230" s="477"/>
      <c r="H230" s="306"/>
      <c r="I230" s="306"/>
      <c r="J230" s="306"/>
      <c r="K230" s="306"/>
      <c r="L230" s="306"/>
      <c r="M230" s="4"/>
      <c r="N230" s="4"/>
      <c r="O230" s="4"/>
      <c r="P230" s="4"/>
      <c r="Q230" s="4"/>
      <c r="R230" s="4"/>
      <c r="S230" s="4"/>
      <c r="T230" s="306"/>
      <c r="U230" s="306"/>
      <c r="V230" s="306"/>
      <c r="W230" s="306"/>
      <c r="X230" s="306"/>
      <c r="Y230" s="306"/>
      <c r="Z230" s="306"/>
    </row>
    <row r="231" spans="1:26" ht="15.75" customHeight="1">
      <c r="A231" s="306"/>
      <c r="B231" s="306"/>
      <c r="C231" s="306"/>
      <c r="D231" s="306"/>
      <c r="E231" s="306"/>
      <c r="F231" s="306"/>
      <c r="G231" s="477"/>
      <c r="H231" s="306"/>
      <c r="I231" s="306"/>
      <c r="J231" s="306"/>
      <c r="K231" s="306"/>
      <c r="L231" s="306"/>
      <c r="M231" s="4"/>
      <c r="N231" s="4"/>
      <c r="O231" s="4"/>
      <c r="P231" s="4"/>
      <c r="Q231" s="4"/>
      <c r="R231" s="4"/>
      <c r="S231" s="4"/>
      <c r="T231" s="306"/>
      <c r="U231" s="306"/>
      <c r="V231" s="306"/>
      <c r="W231" s="306"/>
      <c r="X231" s="306"/>
      <c r="Y231" s="306"/>
      <c r="Z231" s="306"/>
    </row>
    <row r="232" spans="1:26" ht="15.75" customHeight="1">
      <c r="A232" s="306"/>
      <c r="B232" s="306"/>
      <c r="C232" s="306"/>
      <c r="D232" s="306"/>
      <c r="E232" s="306"/>
      <c r="F232" s="306"/>
      <c r="G232" s="477"/>
      <c r="H232" s="306"/>
      <c r="I232" s="306"/>
      <c r="J232" s="306"/>
      <c r="K232" s="306"/>
      <c r="L232" s="306"/>
      <c r="M232" s="4"/>
      <c r="N232" s="4"/>
      <c r="O232" s="4"/>
      <c r="P232" s="4"/>
      <c r="Q232" s="4"/>
      <c r="R232" s="4"/>
      <c r="S232" s="4"/>
      <c r="T232" s="306"/>
      <c r="U232" s="306"/>
      <c r="V232" s="306"/>
      <c r="W232" s="306"/>
      <c r="X232" s="306"/>
      <c r="Y232" s="306"/>
      <c r="Z232" s="306"/>
    </row>
    <row r="233" spans="1:26" ht="15.75" customHeight="1">
      <c r="A233" s="306"/>
      <c r="B233" s="306"/>
      <c r="C233" s="306"/>
      <c r="D233" s="306"/>
      <c r="E233" s="306"/>
      <c r="F233" s="306"/>
      <c r="G233" s="477"/>
      <c r="H233" s="306"/>
      <c r="I233" s="306"/>
      <c r="J233" s="306"/>
      <c r="K233" s="306"/>
      <c r="L233" s="306"/>
      <c r="M233" s="4"/>
      <c r="N233" s="4"/>
      <c r="O233" s="4"/>
      <c r="P233" s="4"/>
      <c r="Q233" s="4"/>
      <c r="R233" s="4"/>
      <c r="S233" s="4"/>
      <c r="T233" s="306"/>
      <c r="U233" s="306"/>
      <c r="V233" s="306"/>
      <c r="W233" s="306"/>
      <c r="X233" s="306"/>
      <c r="Y233" s="306"/>
      <c r="Z233" s="306"/>
    </row>
    <row r="234" spans="1:26" ht="15.75" customHeight="1">
      <c r="A234" s="306"/>
      <c r="B234" s="306"/>
      <c r="C234" s="306"/>
      <c r="D234" s="306"/>
      <c r="E234" s="306"/>
      <c r="F234" s="306"/>
      <c r="G234" s="477"/>
      <c r="H234" s="306"/>
      <c r="I234" s="306"/>
      <c r="J234" s="306"/>
      <c r="K234" s="306"/>
      <c r="L234" s="306"/>
      <c r="M234" s="4"/>
      <c r="N234" s="4"/>
      <c r="O234" s="4"/>
      <c r="P234" s="4"/>
      <c r="Q234" s="4"/>
      <c r="R234" s="4"/>
      <c r="S234" s="4"/>
      <c r="T234" s="306"/>
      <c r="U234" s="306"/>
      <c r="V234" s="306"/>
      <c r="W234" s="306"/>
      <c r="X234" s="306"/>
      <c r="Y234" s="306"/>
      <c r="Z234" s="306"/>
    </row>
    <row r="235" spans="1:26" ht="15.75" customHeight="1">
      <c r="A235" s="306"/>
      <c r="B235" s="306"/>
      <c r="C235" s="306"/>
      <c r="D235" s="306"/>
      <c r="E235" s="306"/>
      <c r="F235" s="306"/>
      <c r="G235" s="477"/>
      <c r="H235" s="306"/>
      <c r="I235" s="306"/>
      <c r="J235" s="306"/>
      <c r="K235" s="306"/>
      <c r="L235" s="306"/>
      <c r="M235" s="4"/>
      <c r="N235" s="4"/>
      <c r="O235" s="4"/>
      <c r="P235" s="4"/>
      <c r="Q235" s="4"/>
      <c r="R235" s="4"/>
      <c r="S235" s="4"/>
      <c r="T235" s="306"/>
      <c r="U235" s="306"/>
      <c r="V235" s="306"/>
      <c r="W235" s="306"/>
      <c r="X235" s="306"/>
      <c r="Y235" s="306"/>
      <c r="Z235" s="306"/>
    </row>
    <row r="236" spans="1:26" ht="15.75" customHeight="1">
      <c r="A236" s="306"/>
      <c r="B236" s="306"/>
      <c r="C236" s="306"/>
      <c r="D236" s="306"/>
      <c r="E236" s="306"/>
      <c r="F236" s="306"/>
      <c r="G236" s="477"/>
      <c r="H236" s="306"/>
      <c r="I236" s="306"/>
      <c r="J236" s="306"/>
      <c r="K236" s="306"/>
      <c r="L236" s="306"/>
      <c r="M236" s="4"/>
      <c r="N236" s="4"/>
      <c r="O236" s="4"/>
      <c r="P236" s="4"/>
      <c r="Q236" s="4"/>
      <c r="R236" s="4"/>
      <c r="S236" s="4"/>
      <c r="T236" s="306"/>
      <c r="U236" s="306"/>
      <c r="V236" s="306"/>
      <c r="W236" s="306"/>
      <c r="X236" s="306"/>
      <c r="Y236" s="306"/>
      <c r="Z236" s="306"/>
    </row>
    <row r="237" spans="1:26" ht="15.75" customHeight="1">
      <c r="A237" s="306"/>
      <c r="B237" s="306"/>
      <c r="C237" s="306"/>
      <c r="D237" s="306"/>
      <c r="E237" s="306"/>
      <c r="F237" s="306"/>
      <c r="G237" s="477"/>
      <c r="H237" s="306"/>
      <c r="I237" s="306"/>
      <c r="J237" s="306"/>
      <c r="K237" s="306"/>
      <c r="L237" s="306"/>
      <c r="M237" s="4"/>
      <c r="N237" s="4"/>
      <c r="O237" s="4"/>
      <c r="P237" s="4"/>
      <c r="Q237" s="4"/>
      <c r="R237" s="4"/>
      <c r="S237" s="4"/>
      <c r="T237" s="306"/>
      <c r="U237" s="306"/>
      <c r="V237" s="306"/>
      <c r="W237" s="306"/>
      <c r="X237" s="306"/>
      <c r="Y237" s="306"/>
      <c r="Z237" s="306"/>
    </row>
    <row r="238" spans="1:26" ht="15.75" customHeight="1">
      <c r="A238" s="306"/>
      <c r="B238" s="306"/>
      <c r="C238" s="306"/>
      <c r="D238" s="306"/>
      <c r="E238" s="306"/>
      <c r="F238" s="306"/>
      <c r="G238" s="477"/>
      <c r="H238" s="306"/>
      <c r="I238" s="306"/>
      <c r="J238" s="306"/>
      <c r="K238" s="306"/>
      <c r="L238" s="306"/>
      <c r="M238" s="4"/>
      <c r="N238" s="4"/>
      <c r="O238" s="4"/>
      <c r="P238" s="4"/>
      <c r="Q238" s="4"/>
      <c r="R238" s="4"/>
      <c r="S238" s="4"/>
      <c r="T238" s="306"/>
      <c r="U238" s="306"/>
      <c r="V238" s="306"/>
      <c r="W238" s="306"/>
      <c r="X238" s="306"/>
      <c r="Y238" s="306"/>
      <c r="Z238" s="306"/>
    </row>
    <row r="239" spans="1:26" ht="15.75" customHeight="1">
      <c r="A239" s="306"/>
      <c r="B239" s="306"/>
      <c r="C239" s="306"/>
      <c r="D239" s="306"/>
      <c r="E239" s="306"/>
      <c r="F239" s="306"/>
      <c r="G239" s="477"/>
      <c r="H239" s="306"/>
      <c r="I239" s="306"/>
      <c r="J239" s="306"/>
      <c r="K239" s="306"/>
      <c r="L239" s="306"/>
      <c r="M239" s="4"/>
      <c r="N239" s="4"/>
      <c r="O239" s="4"/>
      <c r="P239" s="4"/>
      <c r="Q239" s="4"/>
      <c r="R239" s="4"/>
      <c r="S239" s="4"/>
      <c r="T239" s="306"/>
      <c r="U239" s="306"/>
      <c r="V239" s="306"/>
      <c r="W239" s="306"/>
      <c r="X239" s="306"/>
      <c r="Y239" s="306"/>
      <c r="Z239" s="306"/>
    </row>
    <row r="240" spans="1:26" ht="15.75" customHeight="1">
      <c r="A240" s="306"/>
      <c r="B240" s="306"/>
      <c r="C240" s="306"/>
      <c r="D240" s="306"/>
      <c r="E240" s="306"/>
      <c r="F240" s="306"/>
      <c r="G240" s="477"/>
      <c r="H240" s="306"/>
      <c r="I240" s="306"/>
      <c r="J240" s="306"/>
      <c r="K240" s="306"/>
      <c r="L240" s="306"/>
      <c r="M240" s="4"/>
      <c r="N240" s="4"/>
      <c r="O240" s="4"/>
      <c r="P240" s="4"/>
      <c r="Q240" s="4"/>
      <c r="R240" s="4"/>
      <c r="S240" s="4"/>
      <c r="T240" s="306"/>
      <c r="U240" s="306"/>
      <c r="V240" s="306"/>
      <c r="W240" s="306"/>
      <c r="X240" s="306"/>
      <c r="Y240" s="306"/>
      <c r="Z240" s="306"/>
    </row>
    <row r="241" spans="1:26" ht="15.75" customHeight="1">
      <c r="A241" s="306"/>
      <c r="B241" s="306"/>
      <c r="C241" s="306"/>
      <c r="D241" s="306"/>
      <c r="E241" s="306"/>
      <c r="F241" s="306"/>
      <c r="G241" s="477"/>
      <c r="H241" s="306"/>
      <c r="I241" s="306"/>
      <c r="J241" s="306"/>
      <c r="K241" s="306"/>
      <c r="L241" s="306"/>
      <c r="M241" s="4"/>
      <c r="N241" s="4"/>
      <c r="O241" s="4"/>
      <c r="P241" s="4"/>
      <c r="Q241" s="4"/>
      <c r="R241" s="4"/>
      <c r="S241" s="4"/>
      <c r="T241" s="306"/>
      <c r="U241" s="306"/>
      <c r="V241" s="306"/>
      <c r="W241" s="306"/>
      <c r="X241" s="306"/>
      <c r="Y241" s="306"/>
      <c r="Z241" s="306"/>
    </row>
    <row r="242" spans="1:26" ht="15.75" customHeight="1">
      <c r="A242" s="306"/>
      <c r="B242" s="306"/>
      <c r="C242" s="306"/>
      <c r="D242" s="306"/>
      <c r="E242" s="306"/>
      <c r="F242" s="306"/>
      <c r="G242" s="477"/>
      <c r="H242" s="306"/>
      <c r="I242" s="306"/>
      <c r="J242" s="306"/>
      <c r="K242" s="306"/>
      <c r="L242" s="306"/>
      <c r="M242" s="4"/>
      <c r="N242" s="4"/>
      <c r="O242" s="4"/>
      <c r="P242" s="4"/>
      <c r="Q242" s="4"/>
      <c r="R242" s="4"/>
      <c r="S242" s="4"/>
      <c r="T242" s="306"/>
      <c r="U242" s="306"/>
      <c r="V242" s="306"/>
      <c r="W242" s="306"/>
      <c r="X242" s="306"/>
      <c r="Y242" s="306"/>
      <c r="Z242" s="306"/>
    </row>
    <row r="243" spans="1:26" ht="15.75" customHeight="1">
      <c r="A243" s="306"/>
      <c r="B243" s="306"/>
      <c r="C243" s="306"/>
      <c r="D243" s="306"/>
      <c r="E243" s="306"/>
      <c r="F243" s="306"/>
      <c r="G243" s="477"/>
      <c r="H243" s="306"/>
      <c r="I243" s="306"/>
      <c r="J243" s="306"/>
      <c r="K243" s="306"/>
      <c r="L243" s="306"/>
      <c r="M243" s="4"/>
      <c r="N243" s="4"/>
      <c r="O243" s="4"/>
      <c r="P243" s="4"/>
      <c r="Q243" s="4"/>
      <c r="R243" s="4"/>
      <c r="S243" s="4"/>
      <c r="T243" s="306"/>
      <c r="U243" s="306"/>
      <c r="V243" s="306"/>
      <c r="W243" s="306"/>
      <c r="X243" s="306"/>
      <c r="Y243" s="306"/>
      <c r="Z243" s="306"/>
    </row>
    <row r="244" spans="1:26" ht="15.75" customHeight="1">
      <c r="A244" s="306"/>
      <c r="B244" s="306"/>
      <c r="C244" s="306"/>
      <c r="D244" s="306"/>
      <c r="E244" s="306"/>
      <c r="F244" s="306"/>
      <c r="G244" s="477"/>
      <c r="H244" s="306"/>
      <c r="I244" s="306"/>
      <c r="J244" s="306"/>
      <c r="K244" s="306"/>
      <c r="L244" s="306"/>
      <c r="M244" s="4"/>
      <c r="N244" s="4"/>
      <c r="O244" s="4"/>
      <c r="P244" s="4"/>
      <c r="Q244" s="4"/>
      <c r="R244" s="4"/>
      <c r="S244" s="4"/>
      <c r="T244" s="306"/>
      <c r="U244" s="306"/>
      <c r="V244" s="306"/>
      <c r="W244" s="306"/>
      <c r="X244" s="306"/>
      <c r="Y244" s="306"/>
      <c r="Z244" s="306"/>
    </row>
    <row r="245" spans="1:26" ht="15.75" customHeight="1">
      <c r="A245" s="306"/>
      <c r="B245" s="306"/>
      <c r="C245" s="306"/>
      <c r="D245" s="306"/>
      <c r="E245" s="306"/>
      <c r="F245" s="306"/>
      <c r="G245" s="477"/>
      <c r="H245" s="306"/>
      <c r="I245" s="306"/>
      <c r="J245" s="306"/>
      <c r="K245" s="306"/>
      <c r="L245" s="306"/>
      <c r="M245" s="4"/>
      <c r="N245" s="4"/>
      <c r="O245" s="4"/>
      <c r="P245" s="4"/>
      <c r="Q245" s="4"/>
      <c r="R245" s="4"/>
      <c r="S245" s="4"/>
      <c r="T245" s="306"/>
      <c r="U245" s="306"/>
      <c r="V245" s="306"/>
      <c r="W245" s="306"/>
      <c r="X245" s="306"/>
      <c r="Y245" s="306"/>
      <c r="Z245" s="306"/>
    </row>
    <row r="246" spans="1:26" ht="15.75" customHeight="1">
      <c r="A246" s="306"/>
      <c r="B246" s="306"/>
      <c r="C246" s="306"/>
      <c r="D246" s="306"/>
      <c r="E246" s="306"/>
      <c r="F246" s="306"/>
      <c r="G246" s="477"/>
      <c r="H246" s="306"/>
      <c r="I246" s="306"/>
      <c r="J246" s="306"/>
      <c r="K246" s="306"/>
      <c r="L246" s="306"/>
      <c r="M246" s="4"/>
      <c r="N246" s="4"/>
      <c r="O246" s="4"/>
      <c r="P246" s="4"/>
      <c r="Q246" s="4"/>
      <c r="R246" s="4"/>
      <c r="S246" s="4"/>
      <c r="T246" s="306"/>
      <c r="U246" s="306"/>
      <c r="V246" s="306"/>
      <c r="W246" s="306"/>
      <c r="X246" s="306"/>
      <c r="Y246" s="306"/>
      <c r="Z246" s="306"/>
    </row>
    <row r="247" spans="1:26" ht="15.75" customHeight="1">
      <c r="A247" s="306"/>
      <c r="B247" s="306"/>
      <c r="C247" s="306"/>
      <c r="D247" s="306"/>
      <c r="E247" s="306"/>
      <c r="F247" s="306"/>
      <c r="G247" s="477"/>
      <c r="H247" s="306"/>
      <c r="I247" s="306"/>
      <c r="J247" s="306"/>
      <c r="K247" s="306"/>
      <c r="L247" s="306"/>
      <c r="M247" s="4"/>
      <c r="N247" s="4"/>
      <c r="O247" s="4"/>
      <c r="P247" s="4"/>
      <c r="Q247" s="4"/>
      <c r="R247" s="4"/>
      <c r="S247" s="4"/>
      <c r="T247" s="306"/>
      <c r="U247" s="306"/>
      <c r="V247" s="306"/>
      <c r="W247" s="306"/>
      <c r="X247" s="306"/>
      <c r="Y247" s="306"/>
      <c r="Z247" s="306"/>
    </row>
    <row r="248" spans="1:26" ht="15.75" customHeight="1">
      <c r="A248" s="306"/>
      <c r="B248" s="306"/>
      <c r="C248" s="306"/>
      <c r="D248" s="306"/>
      <c r="E248" s="306"/>
      <c r="F248" s="306"/>
      <c r="G248" s="477"/>
      <c r="H248" s="306"/>
      <c r="I248" s="306"/>
      <c r="J248" s="306"/>
      <c r="K248" s="306"/>
      <c r="L248" s="306"/>
      <c r="M248" s="4"/>
      <c r="N248" s="4"/>
      <c r="O248" s="4"/>
      <c r="P248" s="4"/>
      <c r="Q248" s="4"/>
      <c r="R248" s="4"/>
      <c r="S248" s="4"/>
      <c r="T248" s="306"/>
      <c r="U248" s="306"/>
      <c r="V248" s="306"/>
      <c r="W248" s="306"/>
      <c r="X248" s="306"/>
      <c r="Y248" s="306"/>
      <c r="Z248" s="306"/>
    </row>
    <row r="249" spans="1:26" ht="15.75" customHeight="1">
      <c r="A249" s="306"/>
      <c r="B249" s="306"/>
      <c r="C249" s="306"/>
      <c r="D249" s="306"/>
      <c r="E249" s="306"/>
      <c r="F249" s="306"/>
      <c r="G249" s="477"/>
      <c r="H249" s="306"/>
      <c r="I249" s="306"/>
      <c r="J249" s="306"/>
      <c r="K249" s="306"/>
      <c r="L249" s="306"/>
      <c r="M249" s="4"/>
      <c r="N249" s="4"/>
      <c r="O249" s="4"/>
      <c r="P249" s="4"/>
      <c r="Q249" s="4"/>
      <c r="R249" s="4"/>
      <c r="S249" s="4"/>
      <c r="T249" s="306"/>
      <c r="U249" s="306"/>
      <c r="V249" s="306"/>
      <c r="W249" s="306"/>
      <c r="X249" s="306"/>
      <c r="Y249" s="306"/>
      <c r="Z249" s="306"/>
    </row>
    <row r="250" spans="1:26" ht="15.75" customHeight="1">
      <c r="A250" s="306"/>
      <c r="B250" s="306"/>
      <c r="C250" s="306"/>
      <c r="D250" s="306"/>
      <c r="E250" s="306"/>
      <c r="F250" s="306"/>
      <c r="G250" s="477"/>
      <c r="H250" s="306"/>
      <c r="I250" s="306"/>
      <c r="J250" s="306"/>
      <c r="K250" s="306"/>
      <c r="L250" s="306"/>
      <c r="M250" s="4"/>
      <c r="N250" s="4"/>
      <c r="O250" s="4"/>
      <c r="P250" s="4"/>
      <c r="Q250" s="4"/>
      <c r="R250" s="4"/>
      <c r="S250" s="4"/>
      <c r="T250" s="306"/>
      <c r="U250" s="306"/>
      <c r="V250" s="306"/>
      <c r="W250" s="306"/>
      <c r="X250" s="306"/>
      <c r="Y250" s="306"/>
      <c r="Z250" s="306"/>
    </row>
    <row r="251" spans="1:26" ht="15.75" customHeight="1">
      <c r="A251" s="306"/>
      <c r="B251" s="306"/>
      <c r="C251" s="306"/>
      <c r="D251" s="306"/>
      <c r="E251" s="306"/>
      <c r="F251" s="306"/>
      <c r="G251" s="477"/>
      <c r="H251" s="306"/>
      <c r="I251" s="306"/>
      <c r="J251" s="306"/>
      <c r="K251" s="306"/>
      <c r="L251" s="306"/>
      <c r="M251" s="4"/>
      <c r="N251" s="4"/>
      <c r="O251" s="4"/>
      <c r="P251" s="4"/>
      <c r="Q251" s="4"/>
      <c r="R251" s="4"/>
      <c r="S251" s="4"/>
      <c r="T251" s="306"/>
      <c r="U251" s="306"/>
      <c r="V251" s="306"/>
      <c r="W251" s="306"/>
      <c r="X251" s="306"/>
      <c r="Y251" s="306"/>
      <c r="Z251" s="306"/>
    </row>
    <row r="252" spans="1:26" ht="15.75" customHeight="1">
      <c r="A252" s="306"/>
      <c r="B252" s="306"/>
      <c r="C252" s="306"/>
      <c r="D252" s="306"/>
      <c r="E252" s="306"/>
      <c r="F252" s="306"/>
      <c r="G252" s="477"/>
      <c r="H252" s="306"/>
      <c r="I252" s="306"/>
      <c r="J252" s="306"/>
      <c r="K252" s="306"/>
      <c r="L252" s="306"/>
      <c r="M252" s="4"/>
      <c r="N252" s="4"/>
      <c r="O252" s="4"/>
      <c r="P252" s="4"/>
      <c r="Q252" s="4"/>
      <c r="R252" s="4"/>
      <c r="S252" s="4"/>
      <c r="T252" s="306"/>
      <c r="U252" s="306"/>
      <c r="V252" s="306"/>
      <c r="W252" s="306"/>
      <c r="X252" s="306"/>
      <c r="Y252" s="306"/>
      <c r="Z252" s="306"/>
    </row>
    <row r="253" spans="1:26" ht="15.75" customHeight="1">
      <c r="A253" s="306"/>
      <c r="B253" s="306"/>
      <c r="C253" s="306"/>
      <c r="D253" s="306"/>
      <c r="E253" s="306"/>
      <c r="F253" s="306"/>
      <c r="G253" s="477"/>
      <c r="H253" s="306"/>
      <c r="I253" s="306"/>
      <c r="J253" s="306"/>
      <c r="K253" s="306"/>
      <c r="L253" s="306"/>
      <c r="M253" s="4"/>
      <c r="N253" s="4"/>
      <c r="O253" s="4"/>
      <c r="P253" s="4"/>
      <c r="Q253" s="4"/>
      <c r="R253" s="4"/>
      <c r="S253" s="4"/>
      <c r="T253" s="306"/>
      <c r="U253" s="306"/>
      <c r="V253" s="306"/>
      <c r="W253" s="306"/>
      <c r="X253" s="306"/>
      <c r="Y253" s="306"/>
      <c r="Z253" s="306"/>
    </row>
    <row r="254" spans="1:26" ht="15.75" customHeight="1">
      <c r="A254" s="306"/>
      <c r="B254" s="306"/>
      <c r="C254" s="306"/>
      <c r="D254" s="306"/>
      <c r="E254" s="306"/>
      <c r="F254" s="306"/>
      <c r="G254" s="477"/>
      <c r="H254" s="306"/>
      <c r="I254" s="306"/>
      <c r="J254" s="306"/>
      <c r="K254" s="306"/>
      <c r="L254" s="306"/>
      <c r="M254" s="4"/>
      <c r="N254" s="4"/>
      <c r="O254" s="4"/>
      <c r="P254" s="4"/>
      <c r="Q254" s="4"/>
      <c r="R254" s="4"/>
      <c r="S254" s="4"/>
      <c r="T254" s="306"/>
      <c r="U254" s="306"/>
      <c r="V254" s="306"/>
      <c r="W254" s="306"/>
      <c r="X254" s="306"/>
      <c r="Y254" s="306"/>
      <c r="Z254" s="306"/>
    </row>
    <row r="255" spans="1:26" ht="15.75" customHeight="1">
      <c r="A255" s="306"/>
      <c r="B255" s="306"/>
      <c r="C255" s="306"/>
      <c r="D255" s="306"/>
      <c r="E255" s="306"/>
      <c r="F255" s="306"/>
      <c r="G255" s="477"/>
      <c r="H255" s="306"/>
      <c r="I255" s="306"/>
      <c r="J255" s="306"/>
      <c r="K255" s="306"/>
      <c r="L255" s="306"/>
      <c r="M255" s="4"/>
      <c r="N255" s="4"/>
      <c r="O255" s="4"/>
      <c r="P255" s="4"/>
      <c r="Q255" s="4"/>
      <c r="R255" s="4"/>
      <c r="S255" s="4"/>
      <c r="T255" s="306"/>
      <c r="U255" s="306"/>
      <c r="V255" s="306"/>
      <c r="W255" s="306"/>
      <c r="X255" s="306"/>
      <c r="Y255" s="306"/>
      <c r="Z255" s="306"/>
    </row>
    <row r="256" spans="1:26" ht="15.75" customHeight="1">
      <c r="A256" s="306"/>
      <c r="B256" s="306"/>
      <c r="C256" s="306"/>
      <c r="D256" s="306"/>
      <c r="E256" s="306"/>
      <c r="F256" s="306"/>
      <c r="G256" s="477"/>
      <c r="H256" s="306"/>
      <c r="I256" s="306"/>
      <c r="J256" s="306"/>
      <c r="K256" s="306"/>
      <c r="L256" s="306"/>
      <c r="M256" s="4"/>
      <c r="N256" s="4"/>
      <c r="O256" s="4"/>
      <c r="P256" s="4"/>
      <c r="Q256" s="4"/>
      <c r="R256" s="4"/>
      <c r="S256" s="4"/>
      <c r="T256" s="306"/>
      <c r="U256" s="306"/>
      <c r="V256" s="306"/>
      <c r="W256" s="306"/>
      <c r="X256" s="306"/>
      <c r="Y256" s="306"/>
      <c r="Z256" s="306"/>
    </row>
    <row r="257" spans="1:26" ht="15.75" customHeight="1">
      <c r="A257" s="306"/>
      <c r="B257" s="306"/>
      <c r="C257" s="306"/>
      <c r="D257" s="306"/>
      <c r="E257" s="306"/>
      <c r="F257" s="306"/>
      <c r="G257" s="477"/>
      <c r="H257" s="306"/>
      <c r="I257" s="306"/>
      <c r="J257" s="306"/>
      <c r="K257" s="306"/>
      <c r="L257" s="306"/>
      <c r="M257" s="4"/>
      <c r="N257" s="4"/>
      <c r="O257" s="4"/>
      <c r="P257" s="4"/>
      <c r="Q257" s="4"/>
      <c r="R257" s="4"/>
      <c r="S257" s="4"/>
      <c r="T257" s="306"/>
      <c r="U257" s="306"/>
      <c r="V257" s="306"/>
      <c r="W257" s="306"/>
      <c r="X257" s="306"/>
      <c r="Y257" s="306"/>
      <c r="Z257" s="306"/>
    </row>
    <row r="258" spans="1:26" ht="15.75" customHeight="1">
      <c r="A258" s="306"/>
      <c r="B258" s="306"/>
      <c r="C258" s="306"/>
      <c r="D258" s="306"/>
      <c r="E258" s="306"/>
      <c r="F258" s="306"/>
      <c r="G258" s="477"/>
      <c r="H258" s="306"/>
      <c r="I258" s="306"/>
      <c r="J258" s="306"/>
      <c r="K258" s="306"/>
      <c r="L258" s="306"/>
      <c r="M258" s="4"/>
      <c r="N258" s="4"/>
      <c r="O258" s="4"/>
      <c r="P258" s="4"/>
      <c r="Q258" s="4"/>
      <c r="R258" s="4"/>
      <c r="S258" s="4"/>
      <c r="T258" s="306"/>
      <c r="U258" s="306"/>
      <c r="V258" s="306"/>
      <c r="W258" s="306"/>
      <c r="X258" s="306"/>
      <c r="Y258" s="306"/>
      <c r="Z258" s="306"/>
    </row>
    <row r="259" spans="1:26" ht="15.75" customHeight="1">
      <c r="A259" s="306"/>
      <c r="B259" s="306"/>
      <c r="C259" s="306"/>
      <c r="D259" s="306"/>
      <c r="E259" s="306"/>
      <c r="F259" s="306"/>
      <c r="G259" s="477"/>
      <c r="H259" s="306"/>
      <c r="I259" s="306"/>
      <c r="J259" s="306"/>
      <c r="K259" s="306"/>
      <c r="L259" s="306"/>
      <c r="M259" s="4"/>
      <c r="N259" s="4"/>
      <c r="O259" s="4"/>
      <c r="P259" s="4"/>
      <c r="Q259" s="4"/>
      <c r="R259" s="4"/>
      <c r="S259" s="4"/>
      <c r="T259" s="306"/>
      <c r="U259" s="306"/>
      <c r="V259" s="306"/>
      <c r="W259" s="306"/>
      <c r="X259" s="306"/>
      <c r="Y259" s="306"/>
      <c r="Z259" s="306"/>
    </row>
    <row r="260" spans="1:26" ht="15.75" customHeight="1">
      <c r="A260" s="306"/>
      <c r="B260" s="306"/>
      <c r="C260" s="306"/>
      <c r="D260" s="306"/>
      <c r="E260" s="306"/>
      <c r="F260" s="306"/>
      <c r="G260" s="477"/>
      <c r="H260" s="306"/>
      <c r="I260" s="306"/>
      <c r="J260" s="306"/>
      <c r="K260" s="306"/>
      <c r="L260" s="306"/>
      <c r="M260" s="4"/>
      <c r="N260" s="4"/>
      <c r="O260" s="4"/>
      <c r="P260" s="4"/>
      <c r="Q260" s="4"/>
      <c r="R260" s="4"/>
      <c r="S260" s="4"/>
      <c r="T260" s="306"/>
      <c r="U260" s="306"/>
      <c r="V260" s="306"/>
      <c r="W260" s="306"/>
      <c r="X260" s="306"/>
      <c r="Y260" s="306"/>
      <c r="Z260" s="306"/>
    </row>
    <row r="261" spans="1:26" ht="15.75" customHeight="1">
      <c r="A261" s="306"/>
      <c r="B261" s="306"/>
      <c r="C261" s="306"/>
      <c r="D261" s="306"/>
      <c r="E261" s="306"/>
      <c r="F261" s="306"/>
      <c r="G261" s="477"/>
      <c r="H261" s="306"/>
      <c r="I261" s="306"/>
      <c r="J261" s="306"/>
      <c r="K261" s="306"/>
      <c r="L261" s="306"/>
      <c r="M261" s="4"/>
      <c r="N261" s="4"/>
      <c r="O261" s="4"/>
      <c r="P261" s="4"/>
      <c r="Q261" s="4"/>
      <c r="R261" s="4"/>
      <c r="S261" s="4"/>
      <c r="T261" s="306"/>
      <c r="U261" s="306"/>
      <c r="V261" s="306"/>
      <c r="W261" s="306"/>
      <c r="X261" s="306"/>
      <c r="Y261" s="306"/>
      <c r="Z261" s="306"/>
    </row>
    <row r="262" spans="1:26" ht="15.75" customHeight="1">
      <c r="A262" s="306"/>
      <c r="B262" s="306"/>
      <c r="C262" s="306"/>
      <c r="D262" s="306"/>
      <c r="E262" s="306"/>
      <c r="F262" s="306"/>
      <c r="G262" s="477"/>
      <c r="H262" s="306"/>
      <c r="I262" s="306"/>
      <c r="J262" s="306"/>
      <c r="K262" s="306"/>
      <c r="L262" s="306"/>
      <c r="M262" s="4"/>
      <c r="N262" s="4"/>
      <c r="O262" s="4"/>
      <c r="P262" s="4"/>
      <c r="Q262" s="4"/>
      <c r="R262" s="4"/>
      <c r="S262" s="4"/>
      <c r="T262" s="306"/>
      <c r="U262" s="306"/>
      <c r="V262" s="306"/>
      <c r="W262" s="306"/>
      <c r="X262" s="306"/>
      <c r="Y262" s="306"/>
      <c r="Z262" s="306"/>
    </row>
    <row r="263" spans="1:26" ht="15.75" customHeight="1">
      <c r="A263" s="306"/>
      <c r="B263" s="306"/>
      <c r="C263" s="306"/>
      <c r="D263" s="306"/>
      <c r="E263" s="306"/>
      <c r="F263" s="306"/>
      <c r="G263" s="477"/>
      <c r="H263" s="306"/>
      <c r="I263" s="306"/>
      <c r="J263" s="306"/>
      <c r="K263" s="306"/>
      <c r="L263" s="306"/>
      <c r="M263" s="4"/>
      <c r="N263" s="4"/>
      <c r="O263" s="4"/>
      <c r="P263" s="4"/>
      <c r="Q263" s="4"/>
      <c r="R263" s="4"/>
      <c r="S263" s="4"/>
      <c r="T263" s="306"/>
      <c r="U263" s="306"/>
      <c r="V263" s="306"/>
      <c r="W263" s="306"/>
      <c r="X263" s="306"/>
      <c r="Y263" s="306"/>
      <c r="Z263" s="306"/>
    </row>
    <row r="264" spans="1:26" ht="15.75" customHeight="1">
      <c r="A264" s="306"/>
      <c r="B264" s="306"/>
      <c r="C264" s="306"/>
      <c r="D264" s="306"/>
      <c r="E264" s="306"/>
      <c r="F264" s="306"/>
      <c r="G264" s="477"/>
      <c r="H264" s="306"/>
      <c r="I264" s="306"/>
      <c r="J264" s="306"/>
      <c r="K264" s="306"/>
      <c r="L264" s="306"/>
      <c r="M264" s="4"/>
      <c r="N264" s="4"/>
      <c r="O264" s="4"/>
      <c r="P264" s="4"/>
      <c r="Q264" s="4"/>
      <c r="R264" s="4"/>
      <c r="S264" s="4"/>
      <c r="T264" s="306"/>
      <c r="U264" s="306"/>
      <c r="V264" s="306"/>
      <c r="W264" s="306"/>
      <c r="X264" s="306"/>
      <c r="Y264" s="306"/>
      <c r="Z264" s="306"/>
    </row>
    <row r="265" spans="1:26" ht="15.75" customHeight="1">
      <c r="A265" s="306"/>
      <c r="B265" s="306"/>
      <c r="C265" s="306"/>
      <c r="D265" s="306"/>
      <c r="E265" s="306"/>
      <c r="F265" s="306"/>
      <c r="G265" s="477"/>
      <c r="H265" s="306"/>
      <c r="I265" s="306"/>
      <c r="J265" s="306"/>
      <c r="K265" s="306"/>
      <c r="L265" s="306"/>
      <c r="M265" s="4"/>
      <c r="N265" s="4"/>
      <c r="O265" s="4"/>
      <c r="P265" s="4"/>
      <c r="Q265" s="4"/>
      <c r="R265" s="4"/>
      <c r="S265" s="4"/>
      <c r="T265" s="306"/>
      <c r="U265" s="306"/>
      <c r="V265" s="306"/>
      <c r="W265" s="306"/>
      <c r="X265" s="306"/>
      <c r="Y265" s="306"/>
      <c r="Z265" s="306"/>
    </row>
    <row r="266" spans="1:26" ht="15.75" customHeight="1">
      <c r="A266" s="306"/>
      <c r="B266" s="306"/>
      <c r="C266" s="306"/>
      <c r="D266" s="306"/>
      <c r="E266" s="306"/>
      <c r="F266" s="306"/>
      <c r="G266" s="477"/>
      <c r="H266" s="306"/>
      <c r="I266" s="306"/>
      <c r="J266" s="306"/>
      <c r="K266" s="306"/>
      <c r="L266" s="306"/>
      <c r="M266" s="4"/>
      <c r="N266" s="4"/>
      <c r="O266" s="4"/>
      <c r="P266" s="4"/>
      <c r="Q266" s="4"/>
      <c r="R266" s="4"/>
      <c r="S266" s="4"/>
      <c r="T266" s="306"/>
      <c r="U266" s="306"/>
      <c r="V266" s="306"/>
      <c r="W266" s="306"/>
      <c r="X266" s="306"/>
      <c r="Y266" s="306"/>
      <c r="Z266" s="306"/>
    </row>
    <row r="267" spans="1:26" ht="15.75" customHeight="1">
      <c r="A267" s="306"/>
      <c r="B267" s="306"/>
      <c r="C267" s="306"/>
      <c r="D267" s="306"/>
      <c r="E267" s="306"/>
      <c r="F267" s="306"/>
      <c r="G267" s="477"/>
      <c r="H267" s="306"/>
      <c r="I267" s="306"/>
      <c r="J267" s="306"/>
      <c r="K267" s="306"/>
      <c r="L267" s="306"/>
      <c r="M267" s="4"/>
      <c r="N267" s="4"/>
      <c r="O267" s="4"/>
      <c r="P267" s="4"/>
      <c r="Q267" s="4"/>
      <c r="R267" s="4"/>
      <c r="S267" s="4"/>
      <c r="T267" s="306"/>
      <c r="U267" s="306"/>
      <c r="V267" s="306"/>
      <c r="W267" s="306"/>
      <c r="X267" s="306"/>
      <c r="Y267" s="306"/>
      <c r="Z267" s="306"/>
    </row>
    <row r="268" spans="1:26" ht="15.75" customHeight="1">
      <c r="A268" s="306"/>
      <c r="B268" s="306"/>
      <c r="C268" s="306"/>
      <c r="D268" s="306"/>
      <c r="E268" s="306"/>
      <c r="F268" s="306"/>
      <c r="G268" s="477"/>
      <c r="H268" s="306"/>
      <c r="I268" s="306"/>
      <c r="J268" s="306"/>
      <c r="K268" s="306"/>
      <c r="L268" s="306"/>
      <c r="M268" s="4"/>
      <c r="N268" s="4"/>
      <c r="O268" s="4"/>
      <c r="P268" s="4"/>
      <c r="Q268" s="4"/>
      <c r="R268" s="4"/>
      <c r="S268" s="4"/>
      <c r="T268" s="306"/>
      <c r="U268" s="306"/>
      <c r="V268" s="306"/>
      <c r="W268" s="306"/>
      <c r="X268" s="306"/>
      <c r="Y268" s="306"/>
      <c r="Z268" s="306"/>
    </row>
    <row r="269" spans="1:26" ht="15.75" customHeight="1">
      <c r="A269" s="306"/>
      <c r="B269" s="306"/>
      <c r="C269" s="306"/>
      <c r="D269" s="306"/>
      <c r="E269" s="306"/>
      <c r="F269" s="306"/>
      <c r="G269" s="477"/>
      <c r="H269" s="306"/>
      <c r="I269" s="306"/>
      <c r="J269" s="306"/>
      <c r="K269" s="306"/>
      <c r="L269" s="306"/>
      <c r="M269" s="4"/>
      <c r="N269" s="4"/>
      <c r="O269" s="4"/>
      <c r="P269" s="4"/>
      <c r="Q269" s="4"/>
      <c r="R269" s="4"/>
      <c r="S269" s="4"/>
      <c r="T269" s="306"/>
      <c r="U269" s="306"/>
      <c r="V269" s="306"/>
      <c r="W269" s="306"/>
      <c r="X269" s="306"/>
      <c r="Y269" s="306"/>
      <c r="Z269" s="306"/>
    </row>
    <row r="270" spans="1:26" ht="15.75" customHeight="1">
      <c r="A270" s="306"/>
      <c r="B270" s="306"/>
      <c r="C270" s="306"/>
      <c r="D270" s="306"/>
      <c r="E270" s="306"/>
      <c r="F270" s="306"/>
      <c r="G270" s="477"/>
      <c r="H270" s="306"/>
      <c r="I270" s="306"/>
      <c r="J270" s="306"/>
      <c r="K270" s="306"/>
      <c r="L270" s="306"/>
      <c r="M270" s="4"/>
      <c r="N270" s="4"/>
      <c r="O270" s="4"/>
      <c r="P270" s="4"/>
      <c r="Q270" s="4"/>
      <c r="R270" s="4"/>
      <c r="S270" s="4"/>
      <c r="T270" s="306"/>
      <c r="U270" s="306"/>
      <c r="V270" s="306"/>
      <c r="W270" s="306"/>
      <c r="X270" s="306"/>
      <c r="Y270" s="306"/>
      <c r="Z270" s="306"/>
    </row>
    <row r="271" spans="1:26" ht="15.75" customHeight="1">
      <c r="A271" s="306"/>
      <c r="B271" s="306"/>
      <c r="C271" s="306"/>
      <c r="D271" s="306"/>
      <c r="E271" s="306"/>
      <c r="F271" s="306"/>
      <c r="G271" s="477"/>
      <c r="H271" s="306"/>
      <c r="I271" s="306"/>
      <c r="J271" s="306"/>
      <c r="K271" s="306"/>
      <c r="L271" s="306"/>
      <c r="M271" s="4"/>
      <c r="N271" s="4"/>
      <c r="O271" s="4"/>
      <c r="P271" s="4"/>
      <c r="Q271" s="4"/>
      <c r="R271" s="4"/>
      <c r="S271" s="4"/>
      <c r="T271" s="306"/>
      <c r="U271" s="306"/>
      <c r="V271" s="306"/>
      <c r="W271" s="306"/>
      <c r="X271" s="306"/>
      <c r="Y271" s="306"/>
      <c r="Z271" s="306"/>
    </row>
    <row r="272" spans="1:26" ht="15.75" customHeight="1">
      <c r="A272" s="306"/>
      <c r="B272" s="306"/>
      <c r="C272" s="306"/>
      <c r="D272" s="306"/>
      <c r="E272" s="306"/>
      <c r="F272" s="306"/>
      <c r="G272" s="477"/>
      <c r="H272" s="306"/>
      <c r="I272" s="306"/>
      <c r="J272" s="306"/>
      <c r="K272" s="306"/>
      <c r="L272" s="306"/>
      <c r="M272" s="4"/>
      <c r="N272" s="4"/>
      <c r="O272" s="4"/>
      <c r="P272" s="4"/>
      <c r="Q272" s="4"/>
      <c r="R272" s="4"/>
      <c r="S272" s="4"/>
      <c r="T272" s="306"/>
      <c r="U272" s="306"/>
      <c r="V272" s="306"/>
      <c r="W272" s="306"/>
      <c r="X272" s="306"/>
      <c r="Y272" s="306"/>
      <c r="Z272" s="306"/>
    </row>
    <row r="273" spans="1:26" ht="15.75" customHeight="1">
      <c r="A273" s="306"/>
      <c r="B273" s="306"/>
      <c r="C273" s="306"/>
      <c r="D273" s="306"/>
      <c r="E273" s="306"/>
      <c r="F273" s="306"/>
      <c r="G273" s="477"/>
      <c r="H273" s="306"/>
      <c r="I273" s="306"/>
      <c r="J273" s="306"/>
      <c r="K273" s="306"/>
      <c r="L273" s="306"/>
      <c r="M273" s="4"/>
      <c r="N273" s="4"/>
      <c r="O273" s="4"/>
      <c r="P273" s="4"/>
      <c r="Q273" s="4"/>
      <c r="R273" s="4"/>
      <c r="S273" s="4"/>
      <c r="T273" s="306"/>
      <c r="U273" s="306"/>
      <c r="V273" s="306"/>
      <c r="W273" s="306"/>
      <c r="X273" s="306"/>
      <c r="Y273" s="306"/>
      <c r="Z273" s="306"/>
    </row>
    <row r="274" spans="1:26" ht="15.75" customHeight="1">
      <c r="A274" s="306"/>
      <c r="B274" s="306"/>
      <c r="C274" s="306"/>
      <c r="D274" s="306"/>
      <c r="E274" s="306"/>
      <c r="F274" s="306"/>
      <c r="G274" s="477"/>
      <c r="H274" s="306"/>
      <c r="I274" s="306"/>
      <c r="J274" s="306"/>
      <c r="K274" s="306"/>
      <c r="L274" s="306"/>
      <c r="M274" s="4"/>
      <c r="N274" s="4"/>
      <c r="O274" s="4"/>
      <c r="P274" s="4"/>
      <c r="Q274" s="4"/>
      <c r="R274" s="4"/>
      <c r="S274" s="4"/>
      <c r="T274" s="306"/>
      <c r="U274" s="306"/>
      <c r="V274" s="306"/>
      <c r="W274" s="306"/>
      <c r="X274" s="306"/>
      <c r="Y274" s="306"/>
      <c r="Z274" s="306"/>
    </row>
    <row r="275" spans="1:26" ht="15.75" customHeight="1">
      <c r="A275" s="306"/>
      <c r="B275" s="306"/>
      <c r="C275" s="306"/>
      <c r="D275" s="306"/>
      <c r="E275" s="306"/>
      <c r="F275" s="306"/>
      <c r="G275" s="477"/>
      <c r="H275" s="306"/>
      <c r="I275" s="306"/>
      <c r="J275" s="306"/>
      <c r="K275" s="306"/>
      <c r="L275" s="306"/>
      <c r="M275" s="4"/>
      <c r="N275" s="4"/>
      <c r="O275" s="4"/>
      <c r="P275" s="4"/>
      <c r="Q275" s="4"/>
      <c r="R275" s="4"/>
      <c r="S275" s="4"/>
      <c r="T275" s="306"/>
      <c r="U275" s="306"/>
      <c r="V275" s="306"/>
      <c r="W275" s="306"/>
      <c r="X275" s="306"/>
      <c r="Y275" s="306"/>
      <c r="Z275" s="306"/>
    </row>
    <row r="276" spans="1:26" ht="15.75" customHeight="1">
      <c r="A276" s="306"/>
      <c r="B276" s="306"/>
      <c r="C276" s="306"/>
      <c r="D276" s="306"/>
      <c r="E276" s="306"/>
      <c r="F276" s="306"/>
      <c r="G276" s="477"/>
      <c r="H276" s="306"/>
      <c r="I276" s="306"/>
      <c r="J276" s="306"/>
      <c r="K276" s="306"/>
      <c r="L276" s="306"/>
      <c r="M276" s="4"/>
      <c r="N276" s="4"/>
      <c r="O276" s="4"/>
      <c r="P276" s="4"/>
      <c r="Q276" s="4"/>
      <c r="R276" s="4"/>
      <c r="S276" s="4"/>
      <c r="T276" s="306"/>
      <c r="U276" s="306"/>
      <c r="V276" s="306"/>
      <c r="W276" s="306"/>
      <c r="X276" s="306"/>
      <c r="Y276" s="306"/>
      <c r="Z276" s="306"/>
    </row>
    <row r="277" spans="1:26" ht="15.75" customHeight="1">
      <c r="A277" s="306"/>
      <c r="B277" s="306"/>
      <c r="C277" s="306"/>
      <c r="D277" s="306"/>
      <c r="E277" s="306"/>
      <c r="F277" s="306"/>
      <c r="G277" s="477"/>
      <c r="H277" s="306"/>
      <c r="I277" s="306"/>
      <c r="J277" s="306"/>
      <c r="K277" s="306"/>
      <c r="L277" s="306"/>
      <c r="M277" s="4"/>
      <c r="N277" s="4"/>
      <c r="O277" s="4"/>
      <c r="P277" s="4"/>
      <c r="Q277" s="4"/>
      <c r="R277" s="4"/>
      <c r="S277" s="4"/>
      <c r="T277" s="306"/>
      <c r="U277" s="306"/>
      <c r="V277" s="306"/>
      <c r="W277" s="306"/>
      <c r="X277" s="306"/>
      <c r="Y277" s="306"/>
      <c r="Z277" s="306"/>
    </row>
    <row r="278" spans="1:26" ht="15.75" customHeight="1">
      <c r="A278" s="306"/>
      <c r="B278" s="306"/>
      <c r="C278" s="306"/>
      <c r="D278" s="306"/>
      <c r="E278" s="306"/>
      <c r="F278" s="306"/>
      <c r="G278" s="477"/>
      <c r="H278" s="306"/>
      <c r="I278" s="306"/>
      <c r="J278" s="306"/>
      <c r="K278" s="306"/>
      <c r="L278" s="306"/>
      <c r="M278" s="4"/>
      <c r="N278" s="4"/>
      <c r="O278" s="4"/>
      <c r="P278" s="4"/>
      <c r="Q278" s="4"/>
      <c r="R278" s="4"/>
      <c r="S278" s="4"/>
      <c r="T278" s="306"/>
      <c r="U278" s="306"/>
      <c r="V278" s="306"/>
      <c r="W278" s="306"/>
      <c r="X278" s="306"/>
      <c r="Y278" s="306"/>
      <c r="Z278" s="306"/>
    </row>
    <row r="279" spans="1:26" ht="15.75" customHeight="1">
      <c r="A279" s="306"/>
      <c r="B279" s="306"/>
      <c r="C279" s="306"/>
      <c r="D279" s="306"/>
      <c r="E279" s="306"/>
      <c r="F279" s="306"/>
      <c r="G279" s="477"/>
      <c r="H279" s="306"/>
      <c r="I279" s="306"/>
      <c r="J279" s="306"/>
      <c r="K279" s="306"/>
      <c r="L279" s="306"/>
      <c r="M279" s="4"/>
      <c r="N279" s="4"/>
      <c r="O279" s="4"/>
      <c r="P279" s="4"/>
      <c r="Q279" s="4"/>
      <c r="R279" s="4"/>
      <c r="S279" s="4"/>
      <c r="T279" s="306"/>
      <c r="U279" s="306"/>
      <c r="V279" s="306"/>
      <c r="W279" s="306"/>
      <c r="X279" s="306"/>
      <c r="Y279" s="306"/>
      <c r="Z279" s="306"/>
    </row>
    <row r="280" spans="1:26" ht="15.75" customHeight="1">
      <c r="A280" s="306"/>
      <c r="B280" s="306"/>
      <c r="C280" s="306"/>
      <c r="D280" s="306"/>
      <c r="E280" s="306"/>
      <c r="F280" s="306"/>
      <c r="G280" s="477"/>
      <c r="H280" s="306"/>
      <c r="I280" s="306"/>
      <c r="J280" s="306"/>
      <c r="K280" s="306"/>
      <c r="L280" s="306"/>
      <c r="M280" s="4"/>
      <c r="N280" s="4"/>
      <c r="O280" s="4"/>
      <c r="P280" s="4"/>
      <c r="Q280" s="4"/>
      <c r="R280" s="4"/>
      <c r="S280" s="4"/>
      <c r="T280" s="306"/>
      <c r="U280" s="306"/>
      <c r="V280" s="306"/>
      <c r="W280" s="306"/>
      <c r="X280" s="306"/>
      <c r="Y280" s="306"/>
      <c r="Z280" s="306"/>
    </row>
    <row r="281" spans="1:26" ht="15.75" customHeight="1">
      <c r="A281" s="306"/>
      <c r="B281" s="306"/>
      <c r="C281" s="306"/>
      <c r="D281" s="306"/>
      <c r="E281" s="306"/>
      <c r="F281" s="306"/>
      <c r="G281" s="477"/>
      <c r="H281" s="306"/>
      <c r="I281" s="306"/>
      <c r="J281" s="306"/>
      <c r="K281" s="306"/>
      <c r="L281" s="306"/>
      <c r="M281" s="4"/>
      <c r="N281" s="4"/>
      <c r="O281" s="4"/>
      <c r="P281" s="4"/>
      <c r="Q281" s="4"/>
      <c r="R281" s="4"/>
      <c r="S281" s="4"/>
      <c r="T281" s="306"/>
      <c r="U281" s="306"/>
      <c r="V281" s="306"/>
      <c r="W281" s="306"/>
      <c r="X281" s="306"/>
      <c r="Y281" s="306"/>
      <c r="Z281" s="306"/>
    </row>
    <row r="282" spans="1:26" ht="15.75" customHeight="1">
      <c r="A282" s="306"/>
      <c r="B282" s="306"/>
      <c r="C282" s="306"/>
      <c r="D282" s="306"/>
      <c r="E282" s="306"/>
      <c r="F282" s="306"/>
      <c r="G282" s="477"/>
      <c r="H282" s="306"/>
      <c r="I282" s="306"/>
      <c r="J282" s="306"/>
      <c r="K282" s="306"/>
      <c r="L282" s="306"/>
      <c r="M282" s="4"/>
      <c r="N282" s="4"/>
      <c r="O282" s="4"/>
      <c r="P282" s="4"/>
      <c r="Q282" s="4"/>
      <c r="R282" s="4"/>
      <c r="S282" s="4"/>
      <c r="T282" s="306"/>
      <c r="U282" s="306"/>
      <c r="V282" s="306"/>
      <c r="W282" s="306"/>
      <c r="X282" s="306"/>
      <c r="Y282" s="306"/>
      <c r="Z282" s="306"/>
    </row>
    <row r="283" spans="1:26" ht="15.75" customHeight="1">
      <c r="A283" s="306"/>
      <c r="B283" s="306"/>
      <c r="C283" s="306"/>
      <c r="D283" s="306"/>
      <c r="E283" s="306"/>
      <c r="F283" s="306"/>
      <c r="G283" s="477"/>
      <c r="H283" s="306"/>
      <c r="I283" s="306"/>
      <c r="J283" s="306"/>
      <c r="K283" s="306"/>
      <c r="L283" s="306"/>
      <c r="M283" s="4"/>
      <c r="N283" s="4"/>
      <c r="O283" s="4"/>
      <c r="P283" s="4"/>
      <c r="Q283" s="4"/>
      <c r="R283" s="4"/>
      <c r="S283" s="4"/>
      <c r="T283" s="306"/>
      <c r="U283" s="306"/>
      <c r="V283" s="306"/>
      <c r="W283" s="306"/>
      <c r="X283" s="306"/>
      <c r="Y283" s="306"/>
      <c r="Z283" s="306"/>
    </row>
    <row r="284" spans="1:26" ht="15.75" customHeight="1">
      <c r="A284" s="306"/>
      <c r="B284" s="306"/>
      <c r="C284" s="306"/>
      <c r="D284" s="306"/>
      <c r="E284" s="306"/>
      <c r="F284" s="306"/>
      <c r="G284" s="477"/>
      <c r="H284" s="306"/>
      <c r="I284" s="306"/>
      <c r="J284" s="306"/>
      <c r="K284" s="306"/>
      <c r="L284" s="306"/>
      <c r="M284" s="4"/>
      <c r="N284" s="4"/>
      <c r="O284" s="4"/>
      <c r="P284" s="4"/>
      <c r="Q284" s="4"/>
      <c r="R284" s="4"/>
      <c r="S284" s="4"/>
      <c r="T284" s="306"/>
      <c r="U284" s="306"/>
      <c r="V284" s="306"/>
      <c r="W284" s="306"/>
      <c r="X284" s="306"/>
      <c r="Y284" s="306"/>
      <c r="Z284" s="306"/>
    </row>
    <row r="285" spans="1:26" ht="15.75" customHeight="1">
      <c r="A285" s="306"/>
      <c r="B285" s="306"/>
      <c r="C285" s="306"/>
      <c r="D285" s="306"/>
      <c r="E285" s="306"/>
      <c r="F285" s="306"/>
      <c r="G285" s="477"/>
      <c r="H285" s="306"/>
      <c r="I285" s="306"/>
      <c r="J285" s="306"/>
      <c r="K285" s="306"/>
      <c r="L285" s="306"/>
      <c r="M285" s="4"/>
      <c r="N285" s="4"/>
      <c r="O285" s="4"/>
      <c r="P285" s="4"/>
      <c r="Q285" s="4"/>
      <c r="R285" s="4"/>
      <c r="S285" s="4"/>
      <c r="T285" s="306"/>
      <c r="U285" s="306"/>
      <c r="V285" s="306"/>
      <c r="W285" s="306"/>
      <c r="X285" s="306"/>
      <c r="Y285" s="306"/>
      <c r="Z285" s="306"/>
    </row>
    <row r="286" spans="1:26" ht="15.75" customHeight="1">
      <c r="A286" s="107"/>
      <c r="B286" s="107"/>
      <c r="C286" s="107"/>
      <c r="D286" s="107"/>
      <c r="E286" s="107"/>
      <c r="F286" s="107"/>
      <c r="G286" s="479"/>
      <c r="H286" s="107"/>
      <c r="I286" s="107"/>
      <c r="J286" s="107"/>
      <c r="K286" s="107"/>
      <c r="L286" s="107"/>
      <c r="M286" s="109"/>
      <c r="N286" s="109"/>
      <c r="O286" s="107"/>
      <c r="P286" s="107"/>
      <c r="Q286" s="107"/>
      <c r="R286" s="107"/>
      <c r="S286" s="107"/>
      <c r="T286" s="107"/>
      <c r="U286" s="107"/>
      <c r="V286" s="107"/>
      <c r="W286" s="107"/>
      <c r="X286" s="107"/>
      <c r="Y286" s="107"/>
      <c r="Z286" s="107"/>
    </row>
    <row r="287" spans="1:26" ht="15.75" customHeight="1">
      <c r="A287" s="107"/>
      <c r="B287" s="107"/>
      <c r="C287" s="107"/>
      <c r="D287" s="107"/>
      <c r="E287" s="107"/>
      <c r="F287" s="107"/>
      <c r="G287" s="479"/>
      <c r="H287" s="107"/>
      <c r="I287" s="107"/>
      <c r="J287" s="107"/>
      <c r="K287" s="107"/>
      <c r="L287" s="107"/>
      <c r="M287" s="109"/>
      <c r="N287" s="109"/>
      <c r="O287" s="107"/>
      <c r="P287" s="107"/>
      <c r="Q287" s="107"/>
      <c r="R287" s="107"/>
      <c r="S287" s="107"/>
      <c r="T287" s="107"/>
      <c r="U287" s="107"/>
      <c r="V287" s="107"/>
      <c r="W287" s="107"/>
      <c r="X287" s="107"/>
      <c r="Y287" s="107"/>
      <c r="Z287" s="107"/>
    </row>
    <row r="288" spans="1:26" ht="15.75" customHeight="1">
      <c r="A288" s="107"/>
      <c r="B288" s="107"/>
      <c r="C288" s="107"/>
      <c r="D288" s="107"/>
      <c r="E288" s="107"/>
      <c r="F288" s="107"/>
      <c r="G288" s="479"/>
      <c r="H288" s="107"/>
      <c r="I288" s="107"/>
      <c r="J288" s="107"/>
      <c r="K288" s="107"/>
      <c r="L288" s="107"/>
      <c r="M288" s="109"/>
      <c r="N288" s="109"/>
      <c r="O288" s="107"/>
      <c r="P288" s="107"/>
      <c r="Q288" s="107"/>
      <c r="R288" s="107"/>
      <c r="S288" s="107"/>
      <c r="T288" s="107"/>
      <c r="U288" s="107"/>
      <c r="V288" s="107"/>
      <c r="W288" s="107"/>
      <c r="X288" s="107"/>
      <c r="Y288" s="107"/>
      <c r="Z288" s="107"/>
    </row>
    <row r="289" spans="1:26" ht="15.75" customHeight="1">
      <c r="A289" s="107"/>
      <c r="B289" s="107"/>
      <c r="C289" s="107"/>
      <c r="D289" s="107"/>
      <c r="E289" s="107"/>
      <c r="F289" s="107"/>
      <c r="G289" s="479"/>
      <c r="H289" s="107"/>
      <c r="I289" s="107"/>
      <c r="J289" s="107"/>
      <c r="K289" s="107"/>
      <c r="L289" s="107"/>
      <c r="M289" s="109"/>
      <c r="N289" s="109"/>
      <c r="O289" s="107"/>
      <c r="P289" s="107"/>
      <c r="Q289" s="107"/>
      <c r="R289" s="107"/>
      <c r="S289" s="107"/>
      <c r="T289" s="107"/>
      <c r="U289" s="107"/>
      <c r="V289" s="107"/>
      <c r="W289" s="107"/>
      <c r="X289" s="107"/>
      <c r="Y289" s="107"/>
      <c r="Z289" s="107"/>
    </row>
    <row r="290" spans="1:26" ht="15.75" customHeight="1">
      <c r="A290" s="107"/>
      <c r="B290" s="107"/>
      <c r="C290" s="107"/>
      <c r="D290" s="107"/>
      <c r="E290" s="107"/>
      <c r="F290" s="107"/>
      <c r="G290" s="479"/>
      <c r="H290" s="107"/>
      <c r="I290" s="107"/>
      <c r="J290" s="107"/>
      <c r="K290" s="107"/>
      <c r="L290" s="107"/>
      <c r="M290" s="109"/>
      <c r="N290" s="109"/>
      <c r="O290" s="107"/>
      <c r="P290" s="107"/>
      <c r="Q290" s="107"/>
      <c r="R290" s="107"/>
      <c r="S290" s="107"/>
      <c r="T290" s="107"/>
      <c r="U290" s="107"/>
      <c r="V290" s="107"/>
      <c r="W290" s="107"/>
      <c r="X290" s="107"/>
      <c r="Y290" s="107"/>
      <c r="Z290" s="107"/>
    </row>
    <row r="291" spans="1:26" ht="15.75" customHeight="1">
      <c r="A291" s="107"/>
      <c r="B291" s="107"/>
      <c r="C291" s="107"/>
      <c r="D291" s="107"/>
      <c r="E291" s="107"/>
      <c r="F291" s="107"/>
      <c r="G291" s="479"/>
      <c r="H291" s="107"/>
      <c r="I291" s="107"/>
      <c r="J291" s="107"/>
      <c r="K291" s="107"/>
      <c r="L291" s="107"/>
      <c r="M291" s="109"/>
      <c r="N291" s="109"/>
      <c r="O291" s="107"/>
      <c r="P291" s="107"/>
      <c r="Q291" s="107"/>
      <c r="R291" s="107"/>
      <c r="S291" s="107"/>
      <c r="T291" s="107"/>
      <c r="U291" s="107"/>
      <c r="V291" s="107"/>
      <c r="W291" s="107"/>
      <c r="X291" s="107"/>
      <c r="Y291" s="107"/>
      <c r="Z291" s="107"/>
    </row>
    <row r="292" spans="1:26" ht="15.75" customHeight="1">
      <c r="A292" s="107"/>
      <c r="B292" s="107"/>
      <c r="C292" s="107"/>
      <c r="D292" s="107"/>
      <c r="E292" s="107"/>
      <c r="F292" s="107"/>
      <c r="G292" s="479"/>
      <c r="H292" s="107"/>
      <c r="I292" s="107"/>
      <c r="J292" s="107"/>
      <c r="K292" s="107"/>
      <c r="L292" s="107"/>
      <c r="M292" s="109"/>
      <c r="N292" s="109"/>
      <c r="O292" s="107"/>
      <c r="P292" s="107"/>
      <c r="Q292" s="107"/>
      <c r="R292" s="107"/>
      <c r="S292" s="107"/>
      <c r="T292" s="107"/>
      <c r="U292" s="107"/>
      <c r="V292" s="107"/>
      <c r="W292" s="107"/>
      <c r="X292" s="107"/>
      <c r="Y292" s="107"/>
      <c r="Z292" s="107"/>
    </row>
    <row r="293" spans="1:26" ht="15.75" customHeight="1">
      <c r="A293" s="107"/>
      <c r="B293" s="107"/>
      <c r="C293" s="107"/>
      <c r="D293" s="107"/>
      <c r="E293" s="107"/>
      <c r="F293" s="107"/>
      <c r="G293" s="479"/>
      <c r="H293" s="107"/>
      <c r="I293" s="107"/>
      <c r="J293" s="107"/>
      <c r="K293" s="107"/>
      <c r="L293" s="107"/>
      <c r="M293" s="109"/>
      <c r="N293" s="109"/>
      <c r="O293" s="107"/>
      <c r="P293" s="107"/>
      <c r="Q293" s="107"/>
      <c r="R293" s="107"/>
      <c r="S293" s="107"/>
      <c r="T293" s="107"/>
      <c r="U293" s="107"/>
      <c r="V293" s="107"/>
      <c r="W293" s="107"/>
      <c r="X293" s="107"/>
      <c r="Y293" s="107"/>
      <c r="Z293" s="107"/>
    </row>
    <row r="294" spans="1:26" ht="15.75" customHeight="1">
      <c r="A294" s="107"/>
      <c r="B294" s="107"/>
      <c r="C294" s="107"/>
      <c r="D294" s="107"/>
      <c r="E294" s="107"/>
      <c r="F294" s="107"/>
      <c r="G294" s="479"/>
      <c r="H294" s="107"/>
      <c r="I294" s="107"/>
      <c r="J294" s="107"/>
      <c r="K294" s="107"/>
      <c r="L294" s="107"/>
      <c r="M294" s="109"/>
      <c r="N294" s="109"/>
      <c r="O294" s="107"/>
      <c r="P294" s="107"/>
      <c r="Q294" s="107"/>
      <c r="R294" s="107"/>
      <c r="S294" s="107"/>
      <c r="T294" s="107"/>
      <c r="U294" s="107"/>
      <c r="V294" s="107"/>
      <c r="W294" s="107"/>
      <c r="X294" s="107"/>
      <c r="Y294" s="107"/>
      <c r="Z294" s="107"/>
    </row>
    <row r="295" spans="1:26" ht="15.75" customHeight="1">
      <c r="A295" s="107"/>
      <c r="B295" s="107"/>
      <c r="C295" s="107"/>
      <c r="D295" s="107"/>
      <c r="E295" s="107"/>
      <c r="F295" s="107"/>
      <c r="G295" s="479"/>
      <c r="H295" s="107"/>
      <c r="I295" s="107"/>
      <c r="J295" s="107"/>
      <c r="K295" s="107"/>
      <c r="L295" s="107"/>
      <c r="M295" s="109"/>
      <c r="N295" s="109"/>
      <c r="O295" s="107"/>
      <c r="P295" s="107"/>
      <c r="Q295" s="107"/>
      <c r="R295" s="107"/>
      <c r="S295" s="107"/>
      <c r="T295" s="107"/>
      <c r="U295" s="107"/>
      <c r="V295" s="107"/>
      <c r="W295" s="107"/>
      <c r="X295" s="107"/>
      <c r="Y295" s="107"/>
      <c r="Z295" s="107"/>
    </row>
    <row r="296" spans="1:26" ht="15.75" customHeight="1">
      <c r="A296" s="107"/>
      <c r="B296" s="107"/>
      <c r="C296" s="107"/>
      <c r="D296" s="107"/>
      <c r="E296" s="107"/>
      <c r="F296" s="107"/>
      <c r="G296" s="479"/>
      <c r="H296" s="107"/>
      <c r="I296" s="107"/>
      <c r="J296" s="107"/>
      <c r="K296" s="107"/>
      <c r="L296" s="107"/>
      <c r="M296" s="109"/>
      <c r="N296" s="109"/>
      <c r="O296" s="107"/>
      <c r="P296" s="107"/>
      <c r="Q296" s="107"/>
      <c r="R296" s="107"/>
      <c r="S296" s="107"/>
      <c r="T296" s="107"/>
      <c r="U296" s="107"/>
      <c r="V296" s="107"/>
      <c r="W296" s="107"/>
      <c r="X296" s="107"/>
      <c r="Y296" s="107"/>
      <c r="Z296" s="107"/>
    </row>
    <row r="297" spans="1:26" ht="15.75" customHeight="1">
      <c r="A297" s="107"/>
      <c r="B297" s="107"/>
      <c r="C297" s="107"/>
      <c r="D297" s="107"/>
      <c r="E297" s="107"/>
      <c r="F297" s="107"/>
      <c r="G297" s="479"/>
      <c r="H297" s="107"/>
      <c r="I297" s="107"/>
      <c r="J297" s="107"/>
      <c r="K297" s="107"/>
      <c r="L297" s="107"/>
      <c r="M297" s="109"/>
      <c r="N297" s="109"/>
      <c r="O297" s="107"/>
      <c r="P297" s="107"/>
      <c r="Q297" s="107"/>
      <c r="R297" s="107"/>
      <c r="S297" s="107"/>
      <c r="T297" s="107"/>
      <c r="U297" s="107"/>
      <c r="V297" s="107"/>
      <c r="W297" s="107"/>
      <c r="X297" s="107"/>
      <c r="Y297" s="107"/>
      <c r="Z297" s="107"/>
    </row>
    <row r="298" spans="1:26" ht="15.75" customHeight="1">
      <c r="A298" s="107"/>
      <c r="B298" s="107"/>
      <c r="C298" s="107"/>
      <c r="D298" s="107"/>
      <c r="E298" s="107"/>
      <c r="F298" s="107"/>
      <c r="G298" s="479"/>
      <c r="H298" s="107"/>
      <c r="I298" s="107"/>
      <c r="J298" s="107"/>
      <c r="K298" s="107"/>
      <c r="L298" s="107"/>
      <c r="M298" s="109"/>
      <c r="N298" s="109"/>
      <c r="O298" s="107"/>
      <c r="P298" s="107"/>
      <c r="Q298" s="107"/>
      <c r="R298" s="107"/>
      <c r="S298" s="107"/>
      <c r="T298" s="107"/>
      <c r="U298" s="107"/>
      <c r="V298" s="107"/>
      <c r="W298" s="107"/>
      <c r="X298" s="107"/>
      <c r="Y298" s="107"/>
      <c r="Z298" s="107"/>
    </row>
    <row r="299" spans="1:26" ht="15.75" customHeight="1">
      <c r="A299" s="107"/>
      <c r="B299" s="107"/>
      <c r="C299" s="107"/>
      <c r="D299" s="107"/>
      <c r="E299" s="107"/>
      <c r="F299" s="107"/>
      <c r="G299" s="479"/>
      <c r="H299" s="107"/>
      <c r="I299" s="107"/>
      <c r="J299" s="107"/>
      <c r="K299" s="107"/>
      <c r="L299" s="107"/>
      <c r="M299" s="109"/>
      <c r="N299" s="109"/>
      <c r="O299" s="107"/>
      <c r="P299" s="107"/>
      <c r="Q299" s="107"/>
      <c r="R299" s="107"/>
      <c r="S299" s="107"/>
      <c r="T299" s="107"/>
      <c r="U299" s="107"/>
      <c r="V299" s="107"/>
      <c r="W299" s="107"/>
      <c r="X299" s="107"/>
      <c r="Y299" s="107"/>
      <c r="Z299" s="107"/>
    </row>
    <row r="300" spans="1:26" ht="15.75" customHeight="1">
      <c r="A300" s="107"/>
      <c r="B300" s="107"/>
      <c r="C300" s="107"/>
      <c r="D300" s="107"/>
      <c r="E300" s="107"/>
      <c r="F300" s="107"/>
      <c r="G300" s="479"/>
      <c r="H300" s="107"/>
      <c r="I300" s="107"/>
      <c r="J300" s="107"/>
      <c r="K300" s="107"/>
      <c r="L300" s="107"/>
      <c r="M300" s="109"/>
      <c r="N300" s="109"/>
      <c r="O300" s="107"/>
      <c r="P300" s="107"/>
      <c r="Q300" s="107"/>
      <c r="R300" s="107"/>
      <c r="S300" s="107"/>
      <c r="T300" s="107"/>
      <c r="U300" s="107"/>
      <c r="V300" s="107"/>
      <c r="W300" s="107"/>
      <c r="X300" s="107"/>
      <c r="Y300" s="107"/>
      <c r="Z300" s="107"/>
    </row>
    <row r="301" spans="1:26" ht="15.75" customHeight="1">
      <c r="A301" s="107"/>
      <c r="B301" s="107"/>
      <c r="C301" s="107"/>
      <c r="D301" s="107"/>
      <c r="E301" s="107"/>
      <c r="F301" s="107"/>
      <c r="G301" s="479"/>
      <c r="H301" s="107"/>
      <c r="I301" s="107"/>
      <c r="J301" s="107"/>
      <c r="K301" s="107"/>
      <c r="L301" s="107"/>
      <c r="M301" s="109"/>
      <c r="N301" s="109"/>
      <c r="O301" s="107"/>
      <c r="P301" s="107"/>
      <c r="Q301" s="107"/>
      <c r="R301" s="107"/>
      <c r="S301" s="107"/>
      <c r="T301" s="107"/>
      <c r="U301" s="107"/>
      <c r="V301" s="107"/>
      <c r="W301" s="107"/>
      <c r="X301" s="107"/>
      <c r="Y301" s="107"/>
      <c r="Z301" s="107"/>
    </row>
    <row r="302" spans="1:26" ht="15.75" customHeight="1">
      <c r="A302" s="107"/>
      <c r="B302" s="107"/>
      <c r="C302" s="107"/>
      <c r="D302" s="107"/>
      <c r="E302" s="107"/>
      <c r="F302" s="107"/>
      <c r="G302" s="479"/>
      <c r="H302" s="107"/>
      <c r="I302" s="107"/>
      <c r="J302" s="107"/>
      <c r="K302" s="107"/>
      <c r="L302" s="107"/>
      <c r="M302" s="109"/>
      <c r="N302" s="109"/>
      <c r="O302" s="107"/>
      <c r="P302" s="107"/>
      <c r="Q302" s="107"/>
      <c r="R302" s="107"/>
      <c r="S302" s="107"/>
      <c r="T302" s="107"/>
      <c r="U302" s="107"/>
      <c r="V302" s="107"/>
      <c r="W302" s="107"/>
      <c r="X302" s="107"/>
      <c r="Y302" s="107"/>
      <c r="Z302" s="107"/>
    </row>
    <row r="303" spans="1:26" ht="15.75" customHeight="1">
      <c r="A303" s="107"/>
      <c r="B303" s="107"/>
      <c r="C303" s="107"/>
      <c r="D303" s="107"/>
      <c r="E303" s="107"/>
      <c r="F303" s="107"/>
      <c r="G303" s="479"/>
      <c r="H303" s="107"/>
      <c r="I303" s="107"/>
      <c r="J303" s="107"/>
      <c r="K303" s="107"/>
      <c r="L303" s="107"/>
      <c r="M303" s="109"/>
      <c r="N303" s="109"/>
      <c r="O303" s="107"/>
      <c r="P303" s="107"/>
      <c r="Q303" s="107"/>
      <c r="R303" s="107"/>
      <c r="S303" s="107"/>
      <c r="T303" s="107"/>
      <c r="U303" s="107"/>
      <c r="V303" s="107"/>
      <c r="W303" s="107"/>
      <c r="X303" s="107"/>
      <c r="Y303" s="107"/>
      <c r="Z303" s="107"/>
    </row>
    <row r="304" spans="1:26" ht="15.75" customHeight="1">
      <c r="A304" s="107"/>
      <c r="B304" s="107"/>
      <c r="C304" s="107"/>
      <c r="D304" s="107"/>
      <c r="E304" s="107"/>
      <c r="F304" s="107"/>
      <c r="G304" s="479"/>
      <c r="H304" s="107"/>
      <c r="I304" s="107"/>
      <c r="J304" s="107"/>
      <c r="K304" s="107"/>
      <c r="L304" s="107"/>
      <c r="M304" s="109"/>
      <c r="N304" s="109"/>
      <c r="O304" s="107"/>
      <c r="P304" s="107"/>
      <c r="Q304" s="107"/>
      <c r="R304" s="107"/>
      <c r="S304" s="107"/>
      <c r="T304" s="107"/>
      <c r="U304" s="107"/>
      <c r="V304" s="107"/>
      <c r="W304" s="107"/>
      <c r="X304" s="107"/>
      <c r="Y304" s="107"/>
      <c r="Z304" s="107"/>
    </row>
    <row r="305" spans="1:26" ht="15.75" customHeight="1">
      <c r="A305" s="107"/>
      <c r="B305" s="107"/>
      <c r="C305" s="107"/>
      <c r="D305" s="107"/>
      <c r="E305" s="107"/>
      <c r="F305" s="107"/>
      <c r="G305" s="479"/>
      <c r="H305" s="107"/>
      <c r="I305" s="107"/>
      <c r="J305" s="107"/>
      <c r="K305" s="107"/>
      <c r="L305" s="107"/>
      <c r="M305" s="109"/>
      <c r="N305" s="109"/>
      <c r="O305" s="107"/>
      <c r="P305" s="107"/>
      <c r="Q305" s="107"/>
      <c r="R305" s="107"/>
      <c r="S305" s="107"/>
      <c r="T305" s="107"/>
      <c r="U305" s="107"/>
      <c r="V305" s="107"/>
      <c r="W305" s="107"/>
      <c r="X305" s="107"/>
      <c r="Y305" s="107"/>
      <c r="Z305" s="107"/>
    </row>
    <row r="306" spans="1:26" ht="15.75" customHeight="1">
      <c r="A306" s="107"/>
      <c r="B306" s="107"/>
      <c r="C306" s="107"/>
      <c r="D306" s="107"/>
      <c r="E306" s="107"/>
      <c r="F306" s="107"/>
      <c r="G306" s="479"/>
      <c r="H306" s="107"/>
      <c r="I306" s="107"/>
      <c r="J306" s="107"/>
      <c r="K306" s="107"/>
      <c r="L306" s="107"/>
      <c r="M306" s="109"/>
      <c r="N306" s="109"/>
      <c r="O306" s="107"/>
      <c r="P306" s="107"/>
      <c r="Q306" s="107"/>
      <c r="R306" s="107"/>
      <c r="S306" s="107"/>
      <c r="T306" s="107"/>
      <c r="U306" s="107"/>
      <c r="V306" s="107"/>
      <c r="W306" s="107"/>
      <c r="X306" s="107"/>
      <c r="Y306" s="107"/>
      <c r="Z306" s="107"/>
    </row>
    <row r="307" spans="1:26" ht="15.75" customHeight="1">
      <c r="A307" s="107"/>
      <c r="B307" s="107"/>
      <c r="C307" s="107"/>
      <c r="D307" s="107"/>
      <c r="E307" s="107"/>
      <c r="F307" s="107"/>
      <c r="G307" s="479"/>
      <c r="H307" s="107"/>
      <c r="I307" s="107"/>
      <c r="J307" s="107"/>
      <c r="K307" s="107"/>
      <c r="L307" s="107"/>
      <c r="M307" s="109"/>
      <c r="N307" s="109"/>
      <c r="O307" s="107"/>
      <c r="P307" s="107"/>
      <c r="Q307" s="107"/>
      <c r="R307" s="107"/>
      <c r="S307" s="107"/>
      <c r="T307" s="107"/>
      <c r="U307" s="107"/>
      <c r="V307" s="107"/>
      <c r="W307" s="107"/>
      <c r="X307" s="107"/>
      <c r="Y307" s="107"/>
      <c r="Z307" s="107"/>
    </row>
    <row r="308" spans="1:26" ht="15.75" customHeight="1">
      <c r="A308" s="107"/>
      <c r="B308" s="107"/>
      <c r="C308" s="107"/>
      <c r="D308" s="107"/>
      <c r="E308" s="107"/>
      <c r="F308" s="107"/>
      <c r="G308" s="479"/>
      <c r="H308" s="107"/>
      <c r="I308" s="107"/>
      <c r="J308" s="107"/>
      <c r="K308" s="107"/>
      <c r="L308" s="107"/>
      <c r="M308" s="109"/>
      <c r="N308" s="109"/>
      <c r="O308" s="107"/>
      <c r="P308" s="107"/>
      <c r="Q308" s="107"/>
      <c r="R308" s="107"/>
      <c r="S308" s="107"/>
      <c r="T308" s="107"/>
      <c r="U308" s="107"/>
      <c r="V308" s="107"/>
      <c r="W308" s="107"/>
      <c r="X308" s="107"/>
      <c r="Y308" s="107"/>
      <c r="Z308" s="107"/>
    </row>
    <row r="309" spans="1:26" ht="15.75" customHeight="1">
      <c r="A309" s="107"/>
      <c r="B309" s="107"/>
      <c r="C309" s="107"/>
      <c r="D309" s="107"/>
      <c r="E309" s="107"/>
      <c r="F309" s="107"/>
      <c r="G309" s="479"/>
      <c r="H309" s="107"/>
      <c r="I309" s="107"/>
      <c r="J309" s="107"/>
      <c r="K309" s="107"/>
      <c r="L309" s="107"/>
      <c r="M309" s="109"/>
      <c r="N309" s="109"/>
      <c r="O309" s="107"/>
      <c r="P309" s="107"/>
      <c r="Q309" s="107"/>
      <c r="R309" s="107"/>
      <c r="S309" s="107"/>
      <c r="T309" s="107"/>
      <c r="U309" s="107"/>
      <c r="V309" s="107"/>
      <c r="W309" s="107"/>
      <c r="X309" s="107"/>
      <c r="Y309" s="107"/>
      <c r="Z309" s="107"/>
    </row>
    <row r="310" spans="1:26" ht="15.75" customHeight="1">
      <c r="A310" s="107"/>
      <c r="B310" s="107"/>
      <c r="C310" s="107"/>
      <c r="D310" s="107"/>
      <c r="E310" s="107"/>
      <c r="F310" s="107"/>
      <c r="G310" s="479"/>
      <c r="H310" s="107"/>
      <c r="I310" s="107"/>
      <c r="J310" s="107"/>
      <c r="K310" s="107"/>
      <c r="L310" s="107"/>
      <c r="M310" s="109"/>
      <c r="N310" s="109"/>
      <c r="O310" s="107"/>
      <c r="P310" s="107"/>
      <c r="Q310" s="107"/>
      <c r="R310" s="107"/>
      <c r="S310" s="107"/>
      <c r="T310" s="107"/>
      <c r="U310" s="107"/>
      <c r="V310" s="107"/>
      <c r="W310" s="107"/>
      <c r="X310" s="107"/>
      <c r="Y310" s="107"/>
      <c r="Z310" s="107"/>
    </row>
    <row r="311" spans="1:26" ht="15.75" customHeight="1">
      <c r="A311" s="107"/>
      <c r="B311" s="107"/>
      <c r="C311" s="107"/>
      <c r="D311" s="107"/>
      <c r="E311" s="107"/>
      <c r="F311" s="107"/>
      <c r="G311" s="479"/>
      <c r="H311" s="107"/>
      <c r="I311" s="107"/>
      <c r="J311" s="107"/>
      <c r="K311" s="107"/>
      <c r="L311" s="107"/>
      <c r="M311" s="109"/>
      <c r="N311" s="109"/>
      <c r="O311" s="107"/>
      <c r="P311" s="107"/>
      <c r="Q311" s="107"/>
      <c r="R311" s="107"/>
      <c r="S311" s="107"/>
      <c r="T311" s="107"/>
      <c r="U311" s="107"/>
      <c r="V311" s="107"/>
      <c r="W311" s="107"/>
      <c r="X311" s="107"/>
      <c r="Y311" s="107"/>
      <c r="Z311" s="107"/>
    </row>
    <row r="312" spans="1:26" ht="15.75" customHeight="1">
      <c r="A312" s="107"/>
      <c r="B312" s="107"/>
      <c r="C312" s="107"/>
      <c r="D312" s="107"/>
      <c r="E312" s="107"/>
      <c r="F312" s="107"/>
      <c r="G312" s="479"/>
      <c r="H312" s="107"/>
      <c r="I312" s="107"/>
      <c r="J312" s="107"/>
      <c r="K312" s="107"/>
      <c r="L312" s="107"/>
      <c r="M312" s="109"/>
      <c r="N312" s="109"/>
      <c r="O312" s="107"/>
      <c r="P312" s="107"/>
      <c r="Q312" s="107"/>
      <c r="R312" s="107"/>
      <c r="S312" s="107"/>
      <c r="T312" s="107"/>
      <c r="U312" s="107"/>
      <c r="V312" s="107"/>
      <c r="W312" s="107"/>
      <c r="X312" s="107"/>
      <c r="Y312" s="107"/>
      <c r="Z312" s="107"/>
    </row>
    <row r="313" spans="1:26" ht="15.75" customHeight="1">
      <c r="A313" s="107"/>
      <c r="B313" s="107"/>
      <c r="C313" s="107"/>
      <c r="D313" s="107"/>
      <c r="E313" s="107"/>
      <c r="F313" s="107"/>
      <c r="G313" s="479"/>
      <c r="H313" s="107"/>
      <c r="I313" s="107"/>
      <c r="J313" s="107"/>
      <c r="K313" s="107"/>
      <c r="L313" s="107"/>
      <c r="M313" s="109"/>
      <c r="N313" s="109"/>
      <c r="O313" s="107"/>
      <c r="P313" s="107"/>
      <c r="Q313" s="107"/>
      <c r="R313" s="107"/>
      <c r="S313" s="107"/>
      <c r="T313" s="107"/>
      <c r="U313" s="107"/>
      <c r="V313" s="107"/>
      <c r="W313" s="107"/>
      <c r="X313" s="107"/>
      <c r="Y313" s="107"/>
      <c r="Z313" s="107"/>
    </row>
    <row r="314" spans="1:26" ht="15.75" customHeight="1">
      <c r="A314" s="107"/>
      <c r="B314" s="107"/>
      <c r="C314" s="107"/>
      <c r="D314" s="107"/>
      <c r="E314" s="107"/>
      <c r="F314" s="107"/>
      <c r="G314" s="479"/>
      <c r="H314" s="107"/>
      <c r="I314" s="107"/>
      <c r="J314" s="107"/>
      <c r="K314" s="107"/>
      <c r="L314" s="107"/>
      <c r="M314" s="109"/>
      <c r="N314" s="109"/>
      <c r="O314" s="107"/>
      <c r="P314" s="107"/>
      <c r="Q314" s="107"/>
      <c r="R314" s="107"/>
      <c r="S314" s="107"/>
      <c r="T314" s="107"/>
      <c r="U314" s="107"/>
      <c r="V314" s="107"/>
      <c r="W314" s="107"/>
      <c r="X314" s="107"/>
      <c r="Y314" s="107"/>
      <c r="Z314" s="107"/>
    </row>
    <row r="315" spans="1:26" ht="15.75" customHeight="1">
      <c r="A315" s="107"/>
      <c r="B315" s="107"/>
      <c r="C315" s="107"/>
      <c r="D315" s="107"/>
      <c r="E315" s="107"/>
      <c r="F315" s="107"/>
      <c r="G315" s="479"/>
      <c r="H315" s="107"/>
      <c r="I315" s="107"/>
      <c r="J315" s="107"/>
      <c r="K315" s="107"/>
      <c r="L315" s="107"/>
      <c r="M315" s="109"/>
      <c r="N315" s="109"/>
      <c r="O315" s="107"/>
      <c r="P315" s="107"/>
      <c r="Q315" s="107"/>
      <c r="R315" s="107"/>
      <c r="S315" s="107"/>
      <c r="T315" s="107"/>
      <c r="U315" s="107"/>
      <c r="V315" s="107"/>
      <c r="W315" s="107"/>
      <c r="X315" s="107"/>
      <c r="Y315" s="107"/>
      <c r="Z315" s="107"/>
    </row>
    <row r="316" spans="1:26" ht="15.75" customHeight="1">
      <c r="A316" s="107"/>
      <c r="B316" s="107"/>
      <c r="C316" s="107"/>
      <c r="D316" s="107"/>
      <c r="E316" s="107"/>
      <c r="F316" s="107"/>
      <c r="G316" s="479"/>
      <c r="H316" s="107"/>
      <c r="I316" s="107"/>
      <c r="J316" s="107"/>
      <c r="K316" s="107"/>
      <c r="L316" s="107"/>
      <c r="M316" s="109"/>
      <c r="N316" s="109"/>
      <c r="O316" s="107"/>
      <c r="P316" s="107"/>
      <c r="Q316" s="107"/>
      <c r="R316" s="107"/>
      <c r="S316" s="107"/>
      <c r="T316" s="107"/>
      <c r="U316" s="107"/>
      <c r="V316" s="107"/>
      <c r="W316" s="107"/>
      <c r="X316" s="107"/>
      <c r="Y316" s="107"/>
      <c r="Z316" s="107"/>
    </row>
    <row r="317" spans="1:26" ht="15.75" customHeight="1">
      <c r="A317" s="107"/>
      <c r="B317" s="107"/>
      <c r="C317" s="107"/>
      <c r="D317" s="107"/>
      <c r="E317" s="107"/>
      <c r="F317" s="107"/>
      <c r="G317" s="479"/>
      <c r="H317" s="107"/>
      <c r="I317" s="107"/>
      <c r="J317" s="107"/>
      <c r="K317" s="107"/>
      <c r="L317" s="107"/>
      <c r="M317" s="109"/>
      <c r="N317" s="109"/>
      <c r="O317" s="107"/>
      <c r="P317" s="107"/>
      <c r="Q317" s="107"/>
      <c r="R317" s="107"/>
      <c r="S317" s="107"/>
      <c r="T317" s="107"/>
      <c r="U317" s="107"/>
      <c r="V317" s="107"/>
      <c r="W317" s="107"/>
      <c r="X317" s="107"/>
      <c r="Y317" s="107"/>
      <c r="Z317" s="107"/>
    </row>
    <row r="318" spans="1:26" ht="15.75" customHeight="1">
      <c r="A318" s="107"/>
      <c r="B318" s="107"/>
      <c r="C318" s="107"/>
      <c r="D318" s="107"/>
      <c r="E318" s="107"/>
      <c r="F318" s="107"/>
      <c r="G318" s="479"/>
      <c r="H318" s="107"/>
      <c r="I318" s="107"/>
      <c r="J318" s="107"/>
      <c r="K318" s="107"/>
      <c r="L318" s="107"/>
      <c r="M318" s="109"/>
      <c r="N318" s="109"/>
      <c r="O318" s="107"/>
      <c r="P318" s="107"/>
      <c r="Q318" s="107"/>
      <c r="R318" s="107"/>
      <c r="S318" s="107"/>
      <c r="T318" s="107"/>
      <c r="U318" s="107"/>
      <c r="V318" s="107"/>
      <c r="W318" s="107"/>
      <c r="X318" s="107"/>
      <c r="Y318" s="107"/>
      <c r="Z318" s="107"/>
    </row>
    <row r="319" spans="1:26" ht="15.75" customHeight="1">
      <c r="A319" s="107"/>
      <c r="B319" s="107"/>
      <c r="C319" s="107"/>
      <c r="D319" s="107"/>
      <c r="E319" s="107"/>
      <c r="F319" s="107"/>
      <c r="G319" s="479"/>
      <c r="H319" s="107"/>
      <c r="I319" s="107"/>
      <c r="J319" s="107"/>
      <c r="K319" s="107"/>
      <c r="L319" s="107"/>
      <c r="M319" s="109"/>
      <c r="N319" s="109"/>
      <c r="O319" s="107"/>
      <c r="P319" s="107"/>
      <c r="Q319" s="107"/>
      <c r="R319" s="107"/>
      <c r="S319" s="107"/>
      <c r="T319" s="107"/>
      <c r="U319" s="107"/>
      <c r="V319" s="107"/>
      <c r="W319" s="107"/>
      <c r="X319" s="107"/>
      <c r="Y319" s="107"/>
      <c r="Z319" s="107"/>
    </row>
    <row r="320" spans="1:26" ht="15.75" customHeight="1">
      <c r="A320" s="107"/>
      <c r="B320" s="107"/>
      <c r="C320" s="107"/>
      <c r="D320" s="107"/>
      <c r="E320" s="107"/>
      <c r="F320" s="107"/>
      <c r="G320" s="479"/>
      <c r="H320" s="107"/>
      <c r="I320" s="107"/>
      <c r="J320" s="107"/>
      <c r="K320" s="107"/>
      <c r="L320" s="107"/>
      <c r="M320" s="109"/>
      <c r="N320" s="109"/>
      <c r="O320" s="107"/>
      <c r="P320" s="107"/>
      <c r="Q320" s="107"/>
      <c r="R320" s="107"/>
      <c r="S320" s="107"/>
      <c r="T320" s="107"/>
      <c r="U320" s="107"/>
      <c r="V320" s="107"/>
      <c r="W320" s="107"/>
      <c r="X320" s="107"/>
      <c r="Y320" s="107"/>
      <c r="Z320" s="107"/>
    </row>
    <row r="321" spans="1:26" ht="15.75" customHeight="1">
      <c r="A321" s="107"/>
      <c r="B321" s="107"/>
      <c r="C321" s="107"/>
      <c r="D321" s="107"/>
      <c r="E321" s="107"/>
      <c r="F321" s="107"/>
      <c r="G321" s="479"/>
      <c r="H321" s="107"/>
      <c r="I321" s="107"/>
      <c r="J321" s="107"/>
      <c r="K321" s="107"/>
      <c r="L321" s="107"/>
      <c r="M321" s="109"/>
      <c r="N321" s="109"/>
      <c r="O321" s="107"/>
      <c r="P321" s="107"/>
      <c r="Q321" s="107"/>
      <c r="R321" s="107"/>
      <c r="S321" s="107"/>
      <c r="T321" s="107"/>
      <c r="U321" s="107"/>
      <c r="V321" s="107"/>
      <c r="W321" s="107"/>
      <c r="X321" s="107"/>
      <c r="Y321" s="107"/>
      <c r="Z321" s="107"/>
    </row>
    <row r="322" spans="1:26" ht="15.75" customHeight="1">
      <c r="A322" s="107"/>
      <c r="B322" s="107"/>
      <c r="C322" s="107"/>
      <c r="D322" s="107"/>
      <c r="E322" s="107"/>
      <c r="F322" s="107"/>
      <c r="G322" s="479"/>
      <c r="H322" s="107"/>
      <c r="I322" s="107"/>
      <c r="J322" s="107"/>
      <c r="K322" s="107"/>
      <c r="L322" s="107"/>
      <c r="M322" s="109"/>
      <c r="N322" s="109"/>
      <c r="O322" s="107"/>
      <c r="P322" s="107"/>
      <c r="Q322" s="107"/>
      <c r="R322" s="107"/>
      <c r="S322" s="107"/>
      <c r="T322" s="107"/>
      <c r="U322" s="107"/>
      <c r="V322" s="107"/>
      <c r="W322" s="107"/>
      <c r="X322" s="107"/>
      <c r="Y322" s="107"/>
      <c r="Z322" s="107"/>
    </row>
    <row r="323" spans="1:26" ht="15.75" customHeight="1">
      <c r="A323" s="107"/>
      <c r="B323" s="107"/>
      <c r="C323" s="107"/>
      <c r="D323" s="107"/>
      <c r="E323" s="107"/>
      <c r="F323" s="107"/>
      <c r="G323" s="479"/>
      <c r="H323" s="107"/>
      <c r="I323" s="107"/>
      <c r="J323" s="107"/>
      <c r="K323" s="107"/>
      <c r="L323" s="107"/>
      <c r="M323" s="109"/>
      <c r="N323" s="109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  <c r="Y323" s="107"/>
      <c r="Z323" s="107"/>
    </row>
    <row r="324" spans="1:26" ht="15.75" customHeight="1">
      <c r="A324" s="107"/>
      <c r="B324" s="107"/>
      <c r="C324" s="107"/>
      <c r="D324" s="107"/>
      <c r="E324" s="107"/>
      <c r="F324" s="107"/>
      <c r="G324" s="479"/>
      <c r="H324" s="107"/>
      <c r="I324" s="107"/>
      <c r="J324" s="107"/>
      <c r="K324" s="107"/>
      <c r="L324" s="107"/>
      <c r="M324" s="109"/>
      <c r="N324" s="109"/>
      <c r="O324" s="107"/>
      <c r="P324" s="107"/>
      <c r="Q324" s="107"/>
      <c r="R324" s="107"/>
      <c r="S324" s="107"/>
      <c r="T324" s="107"/>
      <c r="U324" s="107"/>
      <c r="V324" s="107"/>
      <c r="W324" s="107"/>
      <c r="X324" s="107"/>
      <c r="Y324" s="107"/>
      <c r="Z324" s="107"/>
    </row>
    <row r="325" spans="1:26" ht="15.75" customHeight="1">
      <c r="A325" s="107"/>
      <c r="B325" s="107"/>
      <c r="C325" s="107"/>
      <c r="D325" s="107"/>
      <c r="E325" s="107"/>
      <c r="F325" s="107"/>
      <c r="G325" s="479"/>
      <c r="H325" s="107"/>
      <c r="I325" s="107"/>
      <c r="J325" s="107"/>
      <c r="K325" s="107"/>
      <c r="L325" s="107"/>
      <c r="M325" s="109"/>
      <c r="N325" s="109"/>
      <c r="O325" s="107"/>
      <c r="P325" s="107"/>
      <c r="Q325" s="107"/>
      <c r="R325" s="107"/>
      <c r="S325" s="107"/>
      <c r="T325" s="107"/>
      <c r="U325" s="107"/>
      <c r="V325" s="107"/>
      <c r="W325" s="107"/>
      <c r="X325" s="107"/>
      <c r="Y325" s="107"/>
      <c r="Z325" s="107"/>
    </row>
    <row r="326" spans="1:26" ht="15.75" customHeight="1">
      <c r="A326" s="107"/>
      <c r="B326" s="107"/>
      <c r="C326" s="107"/>
      <c r="D326" s="107"/>
      <c r="E326" s="107"/>
      <c r="F326" s="107"/>
      <c r="G326" s="479"/>
      <c r="H326" s="107"/>
      <c r="I326" s="107"/>
      <c r="J326" s="107"/>
      <c r="K326" s="107"/>
      <c r="L326" s="107"/>
      <c r="M326" s="109"/>
      <c r="N326" s="109"/>
      <c r="O326" s="107"/>
      <c r="P326" s="107"/>
      <c r="Q326" s="107"/>
      <c r="R326" s="107"/>
      <c r="S326" s="107"/>
      <c r="T326" s="107"/>
      <c r="U326" s="107"/>
      <c r="V326" s="107"/>
      <c r="W326" s="107"/>
      <c r="X326" s="107"/>
      <c r="Y326" s="107"/>
      <c r="Z326" s="107"/>
    </row>
    <row r="327" spans="1:26" ht="15.75" customHeight="1">
      <c r="A327" s="107"/>
      <c r="B327" s="107"/>
      <c r="C327" s="107"/>
      <c r="D327" s="107"/>
      <c r="E327" s="107"/>
      <c r="F327" s="107"/>
      <c r="G327" s="479"/>
      <c r="H327" s="107"/>
      <c r="I327" s="107"/>
      <c r="J327" s="107"/>
      <c r="K327" s="107"/>
      <c r="L327" s="107"/>
      <c r="M327" s="109"/>
      <c r="N327" s="109"/>
      <c r="O327" s="107"/>
      <c r="P327" s="107"/>
      <c r="Q327" s="107"/>
      <c r="R327" s="107"/>
      <c r="S327" s="107"/>
      <c r="T327" s="107"/>
      <c r="U327" s="107"/>
      <c r="V327" s="107"/>
      <c r="W327" s="107"/>
      <c r="X327" s="107"/>
      <c r="Y327" s="107"/>
      <c r="Z327" s="107"/>
    </row>
    <row r="328" spans="1:26" ht="15.75" customHeight="1">
      <c r="A328" s="107"/>
      <c r="B328" s="107"/>
      <c r="C328" s="107"/>
      <c r="D328" s="107"/>
      <c r="E328" s="107"/>
      <c r="F328" s="107"/>
      <c r="G328" s="479"/>
      <c r="H328" s="107"/>
      <c r="I328" s="107"/>
      <c r="J328" s="107"/>
      <c r="K328" s="107"/>
      <c r="L328" s="107"/>
      <c r="M328" s="109"/>
      <c r="N328" s="109"/>
      <c r="O328" s="107"/>
      <c r="P328" s="107"/>
      <c r="Q328" s="107"/>
      <c r="R328" s="107"/>
      <c r="S328" s="107"/>
      <c r="T328" s="107"/>
      <c r="U328" s="107"/>
      <c r="V328" s="107"/>
      <c r="W328" s="107"/>
      <c r="X328" s="107"/>
      <c r="Y328" s="107"/>
      <c r="Z328" s="107"/>
    </row>
    <row r="329" spans="1:26" ht="15.75" customHeight="1">
      <c r="A329" s="107"/>
      <c r="B329" s="107"/>
      <c r="C329" s="107"/>
      <c r="D329" s="107"/>
      <c r="E329" s="107"/>
      <c r="F329" s="107"/>
      <c r="G329" s="479"/>
      <c r="H329" s="107"/>
      <c r="I329" s="107"/>
      <c r="J329" s="107"/>
      <c r="K329" s="107"/>
      <c r="L329" s="107"/>
      <c r="M329" s="109"/>
      <c r="N329" s="109"/>
      <c r="O329" s="107"/>
      <c r="P329" s="107"/>
      <c r="Q329" s="107"/>
      <c r="R329" s="107"/>
      <c r="S329" s="107"/>
      <c r="T329" s="107"/>
      <c r="U329" s="107"/>
      <c r="V329" s="107"/>
      <c r="W329" s="107"/>
      <c r="X329" s="107"/>
      <c r="Y329" s="107"/>
      <c r="Z329" s="107"/>
    </row>
    <row r="330" spans="1:26" ht="15.75" customHeight="1">
      <c r="A330" s="107"/>
      <c r="B330" s="107"/>
      <c r="C330" s="107"/>
      <c r="D330" s="107"/>
      <c r="E330" s="107"/>
      <c r="F330" s="107"/>
      <c r="G330" s="479"/>
      <c r="H330" s="107"/>
      <c r="I330" s="107"/>
      <c r="J330" s="107"/>
      <c r="K330" s="107"/>
      <c r="L330" s="107"/>
      <c r="M330" s="109"/>
      <c r="N330" s="109"/>
      <c r="O330" s="107"/>
      <c r="P330" s="107"/>
      <c r="Q330" s="107"/>
      <c r="R330" s="107"/>
      <c r="S330" s="107"/>
      <c r="T330" s="107"/>
      <c r="U330" s="107"/>
      <c r="V330" s="107"/>
      <c r="W330" s="107"/>
      <c r="X330" s="107"/>
      <c r="Y330" s="107"/>
      <c r="Z330" s="107"/>
    </row>
    <row r="331" spans="1:26" ht="15.75" customHeight="1">
      <c r="A331" s="107"/>
      <c r="B331" s="107"/>
      <c r="C331" s="107"/>
      <c r="D331" s="107"/>
      <c r="E331" s="107"/>
      <c r="F331" s="107"/>
      <c r="G331" s="479"/>
      <c r="H331" s="107"/>
      <c r="I331" s="107"/>
      <c r="J331" s="107"/>
      <c r="K331" s="107"/>
      <c r="L331" s="107"/>
      <c r="M331" s="109"/>
      <c r="N331" s="109"/>
      <c r="O331" s="107"/>
      <c r="P331" s="107"/>
      <c r="Q331" s="107"/>
      <c r="R331" s="107"/>
      <c r="S331" s="107"/>
      <c r="T331" s="107"/>
      <c r="U331" s="107"/>
      <c r="V331" s="107"/>
      <c r="W331" s="107"/>
      <c r="X331" s="107"/>
      <c r="Y331" s="107"/>
      <c r="Z331" s="107"/>
    </row>
    <row r="332" spans="1:26" ht="15.75" customHeight="1">
      <c r="A332" s="107"/>
      <c r="B332" s="107"/>
      <c r="C332" s="107"/>
      <c r="D332" s="107"/>
      <c r="E332" s="107"/>
      <c r="F332" s="107"/>
      <c r="G332" s="479"/>
      <c r="H332" s="107"/>
      <c r="I332" s="107"/>
      <c r="J332" s="107"/>
      <c r="K332" s="107"/>
      <c r="L332" s="107"/>
      <c r="M332" s="109"/>
      <c r="N332" s="109"/>
      <c r="O332" s="107"/>
      <c r="P332" s="107"/>
      <c r="Q332" s="107"/>
      <c r="R332" s="107"/>
      <c r="S332" s="107"/>
      <c r="T332" s="107"/>
      <c r="U332" s="107"/>
      <c r="V332" s="107"/>
      <c r="W332" s="107"/>
      <c r="X332" s="107"/>
      <c r="Y332" s="107"/>
      <c r="Z332" s="107"/>
    </row>
    <row r="333" spans="1:26" ht="15.75" customHeight="1">
      <c r="A333" s="107"/>
      <c r="B333" s="107"/>
      <c r="C333" s="107"/>
      <c r="D333" s="107"/>
      <c r="E333" s="107"/>
      <c r="F333" s="107"/>
      <c r="G333" s="479"/>
      <c r="H333" s="107"/>
      <c r="I333" s="107"/>
      <c r="J333" s="107"/>
      <c r="K333" s="107"/>
      <c r="L333" s="107"/>
      <c r="M333" s="109"/>
      <c r="N333" s="109"/>
      <c r="O333" s="107"/>
      <c r="P333" s="107"/>
      <c r="Q333" s="107"/>
      <c r="R333" s="107"/>
      <c r="S333" s="107"/>
      <c r="T333" s="107"/>
      <c r="U333" s="107"/>
      <c r="V333" s="107"/>
      <c r="W333" s="107"/>
      <c r="X333" s="107"/>
      <c r="Y333" s="107"/>
      <c r="Z333" s="107"/>
    </row>
    <row r="334" spans="1:26" ht="15.75" customHeight="1">
      <c r="A334" s="107"/>
      <c r="B334" s="107"/>
      <c r="C334" s="107"/>
      <c r="D334" s="107"/>
      <c r="E334" s="107"/>
      <c r="F334" s="107"/>
      <c r="G334" s="479"/>
      <c r="H334" s="107"/>
      <c r="I334" s="107"/>
      <c r="J334" s="107"/>
      <c r="K334" s="107"/>
      <c r="L334" s="107"/>
      <c r="M334" s="109"/>
      <c r="N334" s="109"/>
      <c r="O334" s="107"/>
      <c r="P334" s="107"/>
      <c r="Q334" s="107"/>
      <c r="R334" s="107"/>
      <c r="S334" s="107"/>
      <c r="T334" s="107"/>
      <c r="U334" s="107"/>
      <c r="V334" s="107"/>
      <c r="W334" s="107"/>
      <c r="X334" s="107"/>
      <c r="Y334" s="107"/>
      <c r="Z334" s="107"/>
    </row>
    <row r="335" spans="1:26" ht="15.75" customHeight="1">
      <c r="A335" s="107"/>
      <c r="B335" s="107"/>
      <c r="C335" s="107"/>
      <c r="D335" s="107"/>
      <c r="E335" s="107"/>
      <c r="F335" s="107"/>
      <c r="G335" s="479"/>
      <c r="H335" s="107"/>
      <c r="I335" s="107"/>
      <c r="J335" s="107"/>
      <c r="K335" s="107"/>
      <c r="L335" s="107"/>
      <c r="M335" s="109"/>
      <c r="N335" s="109"/>
      <c r="O335" s="107"/>
      <c r="P335" s="107"/>
      <c r="Q335" s="107"/>
      <c r="R335" s="107"/>
      <c r="S335" s="107"/>
      <c r="T335" s="107"/>
      <c r="U335" s="107"/>
      <c r="V335" s="107"/>
      <c r="W335" s="107"/>
      <c r="X335" s="107"/>
      <c r="Y335" s="107"/>
      <c r="Z335" s="107"/>
    </row>
    <row r="336" spans="1:26" ht="15.75" customHeight="1">
      <c r="A336" s="107"/>
      <c r="B336" s="107"/>
      <c r="C336" s="107"/>
      <c r="D336" s="107"/>
      <c r="E336" s="107"/>
      <c r="F336" s="107"/>
      <c r="G336" s="479"/>
      <c r="H336" s="107"/>
      <c r="I336" s="107"/>
      <c r="J336" s="107"/>
      <c r="K336" s="107"/>
      <c r="L336" s="107"/>
      <c r="M336" s="109"/>
      <c r="N336" s="109"/>
      <c r="O336" s="107"/>
      <c r="P336" s="107"/>
      <c r="Q336" s="107"/>
      <c r="R336" s="107"/>
      <c r="S336" s="107"/>
      <c r="T336" s="107"/>
      <c r="U336" s="107"/>
      <c r="V336" s="107"/>
      <c r="W336" s="107"/>
      <c r="X336" s="107"/>
      <c r="Y336" s="107"/>
      <c r="Z336" s="107"/>
    </row>
    <row r="337" spans="1:26" ht="15.75" customHeight="1">
      <c r="A337" s="107"/>
      <c r="B337" s="107"/>
      <c r="C337" s="107"/>
      <c r="D337" s="107"/>
      <c r="E337" s="107"/>
      <c r="F337" s="107"/>
      <c r="G337" s="479"/>
      <c r="H337" s="107"/>
      <c r="I337" s="107"/>
      <c r="J337" s="107"/>
      <c r="K337" s="107"/>
      <c r="L337" s="107"/>
      <c r="M337" s="109"/>
      <c r="N337" s="109"/>
      <c r="O337" s="107"/>
      <c r="P337" s="107"/>
      <c r="Q337" s="107"/>
      <c r="R337" s="107"/>
      <c r="S337" s="107"/>
      <c r="T337" s="107"/>
      <c r="U337" s="107"/>
      <c r="V337" s="107"/>
      <c r="W337" s="107"/>
      <c r="X337" s="107"/>
      <c r="Y337" s="107"/>
      <c r="Z337" s="107"/>
    </row>
    <row r="338" spans="1:26" ht="15.75" customHeight="1">
      <c r="A338" s="107"/>
      <c r="B338" s="107"/>
      <c r="C338" s="107"/>
      <c r="D338" s="107"/>
      <c r="E338" s="107"/>
      <c r="F338" s="107"/>
      <c r="G338" s="479"/>
      <c r="H338" s="107"/>
      <c r="I338" s="107"/>
      <c r="J338" s="107"/>
      <c r="K338" s="107"/>
      <c r="L338" s="107"/>
      <c r="M338" s="109"/>
      <c r="N338" s="109"/>
      <c r="O338" s="107"/>
      <c r="P338" s="107"/>
      <c r="Q338" s="107"/>
      <c r="R338" s="107"/>
      <c r="S338" s="107"/>
      <c r="T338" s="107"/>
      <c r="U338" s="107"/>
      <c r="V338" s="107"/>
      <c r="W338" s="107"/>
      <c r="X338" s="107"/>
      <c r="Y338" s="107"/>
      <c r="Z338" s="107"/>
    </row>
    <row r="339" spans="1:26" ht="15.75" customHeight="1">
      <c r="A339" s="107"/>
      <c r="B339" s="107"/>
      <c r="C339" s="107"/>
      <c r="D339" s="107"/>
      <c r="E339" s="107"/>
      <c r="F339" s="107"/>
      <c r="G339" s="479"/>
      <c r="H339" s="107"/>
      <c r="I339" s="107"/>
      <c r="J339" s="107"/>
      <c r="K339" s="107"/>
      <c r="L339" s="107"/>
      <c r="M339" s="109"/>
      <c r="N339" s="109"/>
      <c r="O339" s="107"/>
      <c r="P339" s="107"/>
      <c r="Q339" s="107"/>
      <c r="R339" s="107"/>
      <c r="S339" s="107"/>
      <c r="T339" s="107"/>
      <c r="U339" s="107"/>
      <c r="V339" s="107"/>
      <c r="W339" s="107"/>
      <c r="X339" s="107"/>
      <c r="Y339" s="107"/>
      <c r="Z339" s="107"/>
    </row>
    <row r="340" spans="1:26" ht="15.75" customHeight="1">
      <c r="A340" s="107"/>
      <c r="B340" s="107"/>
      <c r="C340" s="107"/>
      <c r="D340" s="107"/>
      <c r="E340" s="107"/>
      <c r="F340" s="107"/>
      <c r="G340" s="479"/>
      <c r="H340" s="107"/>
      <c r="I340" s="107"/>
      <c r="J340" s="107"/>
      <c r="K340" s="107"/>
      <c r="L340" s="107"/>
      <c r="M340" s="109"/>
      <c r="N340" s="109"/>
      <c r="O340" s="107"/>
      <c r="P340" s="107"/>
      <c r="Q340" s="107"/>
      <c r="R340" s="107"/>
      <c r="S340" s="107"/>
      <c r="T340" s="107"/>
      <c r="U340" s="107"/>
      <c r="V340" s="107"/>
      <c r="W340" s="107"/>
      <c r="X340" s="107"/>
      <c r="Y340" s="107"/>
      <c r="Z340" s="107"/>
    </row>
    <row r="341" spans="1:26" ht="15.75" customHeight="1">
      <c r="A341" s="107"/>
      <c r="B341" s="107"/>
      <c r="C341" s="107"/>
      <c r="D341" s="107"/>
      <c r="E341" s="107"/>
      <c r="F341" s="107"/>
      <c r="G341" s="479"/>
      <c r="H341" s="107"/>
      <c r="I341" s="107"/>
      <c r="J341" s="107"/>
      <c r="K341" s="107"/>
      <c r="L341" s="107"/>
      <c r="M341" s="109"/>
      <c r="N341" s="109"/>
      <c r="O341" s="107"/>
      <c r="P341" s="107"/>
      <c r="Q341" s="107"/>
      <c r="R341" s="107"/>
      <c r="S341" s="107"/>
      <c r="T341" s="107"/>
      <c r="U341" s="107"/>
      <c r="V341" s="107"/>
      <c r="W341" s="107"/>
      <c r="X341" s="107"/>
      <c r="Y341" s="107"/>
      <c r="Z341" s="107"/>
    </row>
    <row r="342" spans="1:26" ht="15.75" customHeight="1">
      <c r="A342" s="107"/>
      <c r="B342" s="107"/>
      <c r="C342" s="107"/>
      <c r="D342" s="107"/>
      <c r="E342" s="107"/>
      <c r="F342" s="107"/>
      <c r="G342" s="479"/>
      <c r="H342" s="107"/>
      <c r="I342" s="107"/>
      <c r="J342" s="107"/>
      <c r="K342" s="107"/>
      <c r="L342" s="107"/>
      <c r="M342" s="109"/>
      <c r="N342" s="109"/>
      <c r="O342" s="107"/>
      <c r="P342" s="107"/>
      <c r="Q342" s="107"/>
      <c r="R342" s="107"/>
      <c r="S342" s="107"/>
      <c r="T342" s="107"/>
      <c r="U342" s="107"/>
      <c r="V342" s="107"/>
      <c r="W342" s="107"/>
      <c r="X342" s="107"/>
      <c r="Y342" s="107"/>
      <c r="Z342" s="107"/>
    </row>
    <row r="343" spans="1:26" ht="15.75" customHeight="1">
      <c r="A343" s="107"/>
      <c r="B343" s="107"/>
      <c r="C343" s="107"/>
      <c r="D343" s="107"/>
      <c r="E343" s="107"/>
      <c r="F343" s="107"/>
      <c r="G343" s="479"/>
      <c r="H343" s="107"/>
      <c r="I343" s="107"/>
      <c r="J343" s="107"/>
      <c r="K343" s="107"/>
      <c r="L343" s="107"/>
      <c r="M343" s="109"/>
      <c r="N343" s="109"/>
      <c r="O343" s="107"/>
      <c r="P343" s="107"/>
      <c r="Q343" s="107"/>
      <c r="R343" s="107"/>
      <c r="S343" s="107"/>
      <c r="T343" s="107"/>
      <c r="U343" s="107"/>
      <c r="V343" s="107"/>
      <c r="W343" s="107"/>
      <c r="X343" s="107"/>
      <c r="Y343" s="107"/>
      <c r="Z343" s="107"/>
    </row>
    <row r="344" spans="1:26" ht="15.75" customHeight="1">
      <c r="A344" s="107"/>
      <c r="B344" s="107"/>
      <c r="C344" s="107"/>
      <c r="D344" s="107"/>
      <c r="E344" s="107"/>
      <c r="F344" s="107"/>
      <c r="G344" s="479"/>
      <c r="H344" s="107"/>
      <c r="I344" s="107"/>
      <c r="J344" s="107"/>
      <c r="K344" s="107"/>
      <c r="L344" s="107"/>
      <c r="M344" s="109"/>
      <c r="N344" s="109"/>
      <c r="O344" s="107"/>
      <c r="P344" s="107"/>
      <c r="Q344" s="107"/>
      <c r="R344" s="107"/>
      <c r="S344" s="107"/>
      <c r="T344" s="107"/>
      <c r="U344" s="107"/>
      <c r="V344" s="107"/>
      <c r="W344" s="107"/>
      <c r="X344" s="107"/>
      <c r="Y344" s="107"/>
      <c r="Z344" s="107"/>
    </row>
    <row r="345" spans="1:26" ht="15.75" customHeight="1">
      <c r="A345" s="107"/>
      <c r="B345" s="107"/>
      <c r="C345" s="107"/>
      <c r="D345" s="107"/>
      <c r="E345" s="107"/>
      <c r="F345" s="107"/>
      <c r="G345" s="479"/>
      <c r="H345" s="107"/>
      <c r="I345" s="107"/>
      <c r="J345" s="107"/>
      <c r="K345" s="107"/>
      <c r="L345" s="107"/>
      <c r="M345" s="109"/>
      <c r="N345" s="109"/>
      <c r="O345" s="107"/>
      <c r="P345" s="107"/>
      <c r="Q345" s="107"/>
      <c r="R345" s="107"/>
      <c r="S345" s="107"/>
      <c r="T345" s="107"/>
      <c r="U345" s="107"/>
      <c r="V345" s="107"/>
      <c r="W345" s="107"/>
      <c r="X345" s="107"/>
      <c r="Y345" s="107"/>
      <c r="Z345" s="107"/>
    </row>
    <row r="346" spans="1:26" ht="15.75" customHeight="1">
      <c r="A346" s="107"/>
      <c r="B346" s="107"/>
      <c r="C346" s="107"/>
      <c r="D346" s="107"/>
      <c r="E346" s="107"/>
      <c r="F346" s="107"/>
      <c r="G346" s="479"/>
      <c r="H346" s="107"/>
      <c r="I346" s="107"/>
      <c r="J346" s="107"/>
      <c r="K346" s="107"/>
      <c r="L346" s="107"/>
      <c r="M346" s="109"/>
      <c r="N346" s="109"/>
      <c r="O346" s="107"/>
      <c r="P346" s="107"/>
      <c r="Q346" s="107"/>
      <c r="R346" s="107"/>
      <c r="S346" s="107"/>
      <c r="T346" s="107"/>
      <c r="U346" s="107"/>
      <c r="V346" s="107"/>
      <c r="W346" s="107"/>
      <c r="X346" s="107"/>
      <c r="Y346" s="107"/>
      <c r="Z346" s="107"/>
    </row>
    <row r="347" spans="1:26" ht="15.75" customHeight="1">
      <c r="A347" s="107"/>
      <c r="B347" s="107"/>
      <c r="C347" s="107"/>
      <c r="D347" s="107"/>
      <c r="E347" s="107"/>
      <c r="F347" s="107"/>
      <c r="G347" s="479"/>
      <c r="H347" s="107"/>
      <c r="I347" s="107"/>
      <c r="J347" s="107"/>
      <c r="K347" s="107"/>
      <c r="L347" s="107"/>
      <c r="M347" s="109"/>
      <c r="N347" s="109"/>
      <c r="O347" s="107"/>
      <c r="P347" s="107"/>
      <c r="Q347" s="107"/>
      <c r="R347" s="107"/>
      <c r="S347" s="107"/>
      <c r="T347" s="107"/>
      <c r="U347" s="107"/>
      <c r="V347" s="107"/>
      <c r="W347" s="107"/>
      <c r="X347" s="107"/>
      <c r="Y347" s="107"/>
      <c r="Z347" s="107"/>
    </row>
    <row r="348" spans="1:26" ht="15.75" customHeight="1">
      <c r="A348" s="107"/>
      <c r="B348" s="107"/>
      <c r="C348" s="107"/>
      <c r="D348" s="107"/>
      <c r="E348" s="107"/>
      <c r="F348" s="107"/>
      <c r="G348" s="479"/>
      <c r="H348" s="107"/>
      <c r="I348" s="107"/>
      <c r="J348" s="107"/>
      <c r="K348" s="107"/>
      <c r="L348" s="107"/>
      <c r="M348" s="109"/>
      <c r="N348" s="109"/>
      <c r="O348" s="107"/>
      <c r="P348" s="107"/>
      <c r="Q348" s="107"/>
      <c r="R348" s="107"/>
      <c r="S348" s="107"/>
      <c r="T348" s="107"/>
      <c r="U348" s="107"/>
      <c r="V348" s="107"/>
      <c r="W348" s="107"/>
      <c r="X348" s="107"/>
      <c r="Y348" s="107"/>
      <c r="Z348" s="107"/>
    </row>
    <row r="349" spans="1:26" ht="15.75" customHeight="1">
      <c r="A349" s="107"/>
      <c r="B349" s="107"/>
      <c r="C349" s="107"/>
      <c r="D349" s="107"/>
      <c r="E349" s="107"/>
      <c r="F349" s="107"/>
      <c r="G349" s="479"/>
      <c r="H349" s="107"/>
      <c r="I349" s="107"/>
      <c r="J349" s="107"/>
      <c r="K349" s="107"/>
      <c r="L349" s="107"/>
      <c r="M349" s="109"/>
      <c r="N349" s="109"/>
      <c r="O349" s="107"/>
      <c r="P349" s="107"/>
      <c r="Q349" s="107"/>
      <c r="R349" s="107"/>
      <c r="S349" s="107"/>
      <c r="T349" s="107"/>
      <c r="U349" s="107"/>
      <c r="V349" s="107"/>
      <c r="W349" s="107"/>
      <c r="X349" s="107"/>
      <c r="Y349" s="107"/>
      <c r="Z349" s="107"/>
    </row>
    <row r="350" spans="1:26" ht="15.75" customHeight="1">
      <c r="A350" s="107"/>
      <c r="B350" s="107"/>
      <c r="C350" s="107"/>
      <c r="D350" s="107"/>
      <c r="E350" s="107"/>
      <c r="F350" s="107"/>
      <c r="G350" s="479"/>
      <c r="H350" s="107"/>
      <c r="I350" s="107"/>
      <c r="J350" s="107"/>
      <c r="K350" s="107"/>
      <c r="L350" s="107"/>
      <c r="M350" s="109"/>
      <c r="N350" s="109"/>
      <c r="O350" s="107"/>
      <c r="P350" s="107"/>
      <c r="Q350" s="107"/>
      <c r="R350" s="107"/>
      <c r="S350" s="107"/>
      <c r="T350" s="107"/>
      <c r="U350" s="107"/>
      <c r="V350" s="107"/>
      <c r="W350" s="107"/>
      <c r="X350" s="107"/>
      <c r="Y350" s="107"/>
      <c r="Z350" s="107"/>
    </row>
    <row r="351" spans="1:26" ht="15.75" customHeight="1">
      <c r="A351" s="107"/>
      <c r="B351" s="107"/>
      <c r="C351" s="107"/>
      <c r="D351" s="107"/>
      <c r="E351" s="107"/>
      <c r="F351" s="107"/>
      <c r="G351" s="479"/>
      <c r="H351" s="107"/>
      <c r="I351" s="107"/>
      <c r="J351" s="107"/>
      <c r="K351" s="107"/>
      <c r="L351" s="107"/>
      <c r="M351" s="109"/>
      <c r="N351" s="109"/>
      <c r="O351" s="107"/>
      <c r="P351" s="107"/>
      <c r="Q351" s="107"/>
      <c r="R351" s="107"/>
      <c r="S351" s="107"/>
      <c r="T351" s="107"/>
      <c r="U351" s="107"/>
      <c r="V351" s="107"/>
      <c r="W351" s="107"/>
      <c r="X351" s="107"/>
      <c r="Y351" s="107"/>
      <c r="Z351" s="107"/>
    </row>
    <row r="352" spans="1:26" ht="15.75" customHeight="1">
      <c r="A352" s="107"/>
      <c r="B352" s="107"/>
      <c r="C352" s="107"/>
      <c r="D352" s="107"/>
      <c r="E352" s="107"/>
      <c r="F352" s="107"/>
      <c r="G352" s="479"/>
      <c r="H352" s="107"/>
      <c r="I352" s="107"/>
      <c r="J352" s="107"/>
      <c r="K352" s="107"/>
      <c r="L352" s="107"/>
      <c r="M352" s="109"/>
      <c r="N352" s="109"/>
      <c r="O352" s="107"/>
      <c r="P352" s="107"/>
      <c r="Q352" s="107"/>
      <c r="R352" s="107"/>
      <c r="S352" s="107"/>
      <c r="T352" s="107"/>
      <c r="U352" s="107"/>
      <c r="V352" s="107"/>
      <c r="W352" s="107"/>
      <c r="X352" s="107"/>
      <c r="Y352" s="107"/>
      <c r="Z352" s="107"/>
    </row>
    <row r="353" spans="1:26" ht="15.75" customHeight="1">
      <c r="A353" s="107"/>
      <c r="B353" s="107"/>
      <c r="C353" s="107"/>
      <c r="D353" s="107"/>
      <c r="E353" s="107"/>
      <c r="F353" s="107"/>
      <c r="G353" s="479"/>
      <c r="H353" s="107"/>
      <c r="I353" s="107"/>
      <c r="J353" s="107"/>
      <c r="K353" s="107"/>
      <c r="L353" s="107"/>
      <c r="M353" s="109"/>
      <c r="N353" s="109"/>
      <c r="O353" s="107"/>
      <c r="P353" s="107"/>
      <c r="Q353" s="107"/>
      <c r="R353" s="107"/>
      <c r="S353" s="107"/>
      <c r="T353" s="107"/>
      <c r="U353" s="107"/>
      <c r="V353" s="107"/>
      <c r="W353" s="107"/>
      <c r="X353" s="107"/>
      <c r="Y353" s="107"/>
      <c r="Z353" s="107"/>
    </row>
    <row r="354" spans="1:26" ht="15.75" customHeight="1">
      <c r="A354" s="107"/>
      <c r="B354" s="107"/>
      <c r="C354" s="107"/>
      <c r="D354" s="107"/>
      <c r="E354" s="107"/>
      <c r="F354" s="107"/>
      <c r="G354" s="479"/>
      <c r="H354" s="107"/>
      <c r="I354" s="107"/>
      <c r="J354" s="107"/>
      <c r="K354" s="107"/>
      <c r="L354" s="107"/>
      <c r="M354" s="109"/>
      <c r="N354" s="109"/>
      <c r="O354" s="107"/>
      <c r="P354" s="107"/>
      <c r="Q354" s="107"/>
      <c r="R354" s="107"/>
      <c r="S354" s="107"/>
      <c r="T354" s="107"/>
      <c r="U354" s="107"/>
      <c r="V354" s="107"/>
      <c r="W354" s="107"/>
      <c r="X354" s="107"/>
      <c r="Y354" s="107"/>
      <c r="Z354" s="107"/>
    </row>
    <row r="355" spans="1:26" ht="15.75" customHeight="1">
      <c r="A355" s="107"/>
      <c r="B355" s="107"/>
      <c r="C355" s="107"/>
      <c r="D355" s="107"/>
      <c r="E355" s="107"/>
      <c r="F355" s="107"/>
      <c r="G355" s="479"/>
      <c r="H355" s="107"/>
      <c r="I355" s="107"/>
      <c r="J355" s="107"/>
      <c r="K355" s="107"/>
      <c r="L355" s="107"/>
      <c r="M355" s="109"/>
      <c r="N355" s="109"/>
      <c r="O355" s="107"/>
      <c r="P355" s="107"/>
      <c r="Q355" s="107"/>
      <c r="R355" s="107"/>
      <c r="S355" s="107"/>
      <c r="T355" s="107"/>
      <c r="U355" s="107"/>
      <c r="V355" s="107"/>
      <c r="W355" s="107"/>
      <c r="X355" s="107"/>
      <c r="Y355" s="107"/>
      <c r="Z355" s="107"/>
    </row>
    <row r="356" spans="1:26" ht="15.75" customHeight="1">
      <c r="A356" s="107"/>
      <c r="B356" s="107"/>
      <c r="C356" s="107"/>
      <c r="D356" s="107"/>
      <c r="E356" s="107"/>
      <c r="F356" s="107"/>
      <c r="G356" s="479"/>
      <c r="H356" s="107"/>
      <c r="I356" s="107"/>
      <c r="J356" s="107"/>
      <c r="K356" s="107"/>
      <c r="L356" s="107"/>
      <c r="M356" s="109"/>
      <c r="N356" s="109"/>
      <c r="O356" s="107"/>
      <c r="P356" s="107"/>
      <c r="Q356" s="107"/>
      <c r="R356" s="107"/>
      <c r="S356" s="107"/>
      <c r="T356" s="107"/>
      <c r="U356" s="107"/>
      <c r="V356" s="107"/>
      <c r="W356" s="107"/>
      <c r="X356" s="107"/>
      <c r="Y356" s="107"/>
      <c r="Z356" s="107"/>
    </row>
    <row r="357" spans="1:26" ht="15.75" customHeight="1">
      <c r="A357" s="107"/>
      <c r="B357" s="107"/>
      <c r="C357" s="107"/>
      <c r="D357" s="107"/>
      <c r="E357" s="107"/>
      <c r="F357" s="107"/>
      <c r="G357" s="479"/>
      <c r="H357" s="107"/>
      <c r="I357" s="107"/>
      <c r="J357" s="107"/>
      <c r="K357" s="107"/>
      <c r="L357" s="107"/>
      <c r="M357" s="109"/>
      <c r="N357" s="109"/>
      <c r="O357" s="107"/>
      <c r="P357" s="107"/>
      <c r="Q357" s="107"/>
      <c r="R357" s="107"/>
      <c r="S357" s="107"/>
      <c r="T357" s="107"/>
      <c r="U357" s="107"/>
      <c r="V357" s="107"/>
      <c r="W357" s="107"/>
      <c r="X357" s="107"/>
      <c r="Y357" s="107"/>
      <c r="Z357" s="107"/>
    </row>
    <row r="358" spans="1:26" ht="15.75" customHeight="1">
      <c r="A358" s="107"/>
      <c r="B358" s="107"/>
      <c r="C358" s="107"/>
      <c r="D358" s="107"/>
      <c r="E358" s="107"/>
      <c r="F358" s="107"/>
      <c r="G358" s="479"/>
      <c r="H358" s="107"/>
      <c r="I358" s="107"/>
      <c r="J358" s="107"/>
      <c r="K358" s="107"/>
      <c r="L358" s="107"/>
      <c r="M358" s="109"/>
      <c r="N358" s="109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</row>
    <row r="359" spans="1:26" ht="15.75" customHeight="1">
      <c r="A359" s="107"/>
      <c r="B359" s="107"/>
      <c r="C359" s="107"/>
      <c r="D359" s="107"/>
      <c r="E359" s="107"/>
      <c r="F359" s="107"/>
      <c r="G359" s="479"/>
      <c r="H359" s="107"/>
      <c r="I359" s="107"/>
      <c r="J359" s="107"/>
      <c r="K359" s="107"/>
      <c r="L359" s="107"/>
      <c r="M359" s="109"/>
      <c r="N359" s="109"/>
      <c r="O359" s="107"/>
      <c r="P359" s="107"/>
      <c r="Q359" s="107"/>
      <c r="R359" s="107"/>
      <c r="S359" s="107"/>
      <c r="T359" s="107"/>
      <c r="U359" s="107"/>
      <c r="V359" s="107"/>
      <c r="W359" s="107"/>
      <c r="X359" s="107"/>
      <c r="Y359" s="107"/>
      <c r="Z359" s="107"/>
    </row>
    <row r="360" spans="1:26" ht="15.75" customHeight="1">
      <c r="A360" s="107"/>
      <c r="B360" s="107"/>
      <c r="C360" s="107"/>
      <c r="D360" s="107"/>
      <c r="E360" s="107"/>
      <c r="F360" s="107"/>
      <c r="G360" s="479"/>
      <c r="H360" s="107"/>
      <c r="I360" s="107"/>
      <c r="J360" s="107"/>
      <c r="K360" s="107"/>
      <c r="L360" s="107"/>
      <c r="M360" s="109"/>
      <c r="N360" s="109"/>
      <c r="O360" s="107"/>
      <c r="P360" s="107"/>
      <c r="Q360" s="107"/>
      <c r="R360" s="107"/>
      <c r="S360" s="107"/>
      <c r="T360" s="107"/>
      <c r="U360" s="107"/>
      <c r="V360" s="107"/>
      <c r="W360" s="107"/>
      <c r="X360" s="107"/>
      <c r="Y360" s="107"/>
      <c r="Z360" s="107"/>
    </row>
    <row r="361" spans="1:26" ht="15.75" customHeight="1">
      <c r="A361" s="107"/>
      <c r="B361" s="107"/>
      <c r="C361" s="107"/>
      <c r="D361" s="107"/>
      <c r="E361" s="107"/>
      <c r="F361" s="107"/>
      <c r="G361" s="479"/>
      <c r="H361" s="107"/>
      <c r="I361" s="107"/>
      <c r="J361" s="107"/>
      <c r="K361" s="107"/>
      <c r="L361" s="107"/>
      <c r="M361" s="109"/>
      <c r="N361" s="109"/>
      <c r="O361" s="107"/>
      <c r="P361" s="107"/>
      <c r="Q361" s="107"/>
      <c r="R361" s="107"/>
      <c r="S361" s="107"/>
      <c r="T361" s="107"/>
      <c r="U361" s="107"/>
      <c r="V361" s="107"/>
      <c r="W361" s="107"/>
      <c r="X361" s="107"/>
      <c r="Y361" s="107"/>
      <c r="Z361" s="107"/>
    </row>
    <row r="362" spans="1:26" ht="15.75" customHeight="1">
      <c r="A362" s="107"/>
      <c r="B362" s="107"/>
      <c r="C362" s="107"/>
      <c r="D362" s="107"/>
      <c r="E362" s="107"/>
      <c r="F362" s="107"/>
      <c r="G362" s="479"/>
      <c r="H362" s="107"/>
      <c r="I362" s="107"/>
      <c r="J362" s="107"/>
      <c r="K362" s="107"/>
      <c r="L362" s="107"/>
      <c r="M362" s="109"/>
      <c r="N362" s="109"/>
      <c r="O362" s="107"/>
      <c r="P362" s="107"/>
      <c r="Q362" s="107"/>
      <c r="R362" s="107"/>
      <c r="S362" s="107"/>
      <c r="T362" s="107"/>
      <c r="U362" s="107"/>
      <c r="V362" s="107"/>
      <c r="W362" s="107"/>
      <c r="X362" s="107"/>
      <c r="Y362" s="107"/>
      <c r="Z362" s="107"/>
    </row>
    <row r="363" spans="1:26" ht="15.75" customHeight="1">
      <c r="A363" s="107"/>
      <c r="B363" s="107"/>
      <c r="C363" s="107"/>
      <c r="D363" s="107"/>
      <c r="E363" s="107"/>
      <c r="F363" s="107"/>
      <c r="G363" s="479"/>
      <c r="H363" s="107"/>
      <c r="I363" s="107"/>
      <c r="J363" s="107"/>
      <c r="K363" s="107"/>
      <c r="L363" s="107"/>
      <c r="M363" s="109"/>
      <c r="N363" s="109"/>
      <c r="O363" s="107"/>
      <c r="P363" s="107"/>
      <c r="Q363" s="107"/>
      <c r="R363" s="107"/>
      <c r="S363" s="107"/>
      <c r="T363" s="107"/>
      <c r="U363" s="107"/>
      <c r="V363" s="107"/>
      <c r="W363" s="107"/>
      <c r="X363" s="107"/>
      <c r="Y363" s="107"/>
      <c r="Z363" s="107"/>
    </row>
    <row r="364" spans="1:26" ht="15.75" customHeight="1">
      <c r="A364" s="107"/>
      <c r="B364" s="107"/>
      <c r="C364" s="107"/>
      <c r="D364" s="107"/>
      <c r="E364" s="107"/>
      <c r="F364" s="107"/>
      <c r="G364" s="479"/>
      <c r="H364" s="107"/>
      <c r="I364" s="107"/>
      <c r="J364" s="107"/>
      <c r="K364" s="107"/>
      <c r="L364" s="107"/>
      <c r="M364" s="109"/>
      <c r="N364" s="109"/>
      <c r="O364" s="107"/>
      <c r="P364" s="107"/>
      <c r="Q364" s="107"/>
      <c r="R364" s="107"/>
      <c r="S364" s="107"/>
      <c r="T364" s="107"/>
      <c r="U364" s="107"/>
      <c r="V364" s="107"/>
      <c r="W364" s="107"/>
      <c r="X364" s="107"/>
      <c r="Y364" s="107"/>
      <c r="Z364" s="107"/>
    </row>
    <row r="365" spans="1:26" ht="15.75" customHeight="1">
      <c r="A365" s="107"/>
      <c r="B365" s="107"/>
      <c r="C365" s="107"/>
      <c r="D365" s="107"/>
      <c r="E365" s="107"/>
      <c r="F365" s="107"/>
      <c r="G365" s="479"/>
      <c r="H365" s="107"/>
      <c r="I365" s="107"/>
      <c r="J365" s="107"/>
      <c r="K365" s="107"/>
      <c r="L365" s="107"/>
      <c r="M365" s="109"/>
      <c r="N365" s="109"/>
      <c r="O365" s="107"/>
      <c r="P365" s="107"/>
      <c r="Q365" s="107"/>
      <c r="R365" s="107"/>
      <c r="S365" s="107"/>
      <c r="T365" s="107"/>
      <c r="U365" s="107"/>
      <c r="V365" s="107"/>
      <c r="W365" s="107"/>
      <c r="X365" s="107"/>
      <c r="Y365" s="107"/>
      <c r="Z365" s="107"/>
    </row>
    <row r="366" spans="1:26" ht="15.75" customHeight="1">
      <c r="A366" s="107"/>
      <c r="B366" s="107"/>
      <c r="C366" s="107"/>
      <c r="D366" s="107"/>
      <c r="E366" s="107"/>
      <c r="F366" s="107"/>
      <c r="G366" s="479"/>
      <c r="H366" s="107"/>
      <c r="I366" s="107"/>
      <c r="J366" s="107"/>
      <c r="K366" s="107"/>
      <c r="L366" s="107"/>
      <c r="M366" s="109"/>
      <c r="N366" s="109"/>
      <c r="O366" s="107"/>
      <c r="P366" s="107"/>
      <c r="Q366" s="107"/>
      <c r="R366" s="107"/>
      <c r="S366" s="107"/>
      <c r="T366" s="107"/>
      <c r="U366" s="107"/>
      <c r="V366" s="107"/>
      <c r="W366" s="107"/>
      <c r="X366" s="107"/>
      <c r="Y366" s="107"/>
      <c r="Z366" s="107"/>
    </row>
    <row r="367" spans="1:26" ht="15.75" customHeight="1">
      <c r="A367" s="107"/>
      <c r="B367" s="107"/>
      <c r="C367" s="107"/>
      <c r="D367" s="107"/>
      <c r="E367" s="107"/>
      <c r="F367" s="107"/>
      <c r="G367" s="479"/>
      <c r="H367" s="107"/>
      <c r="I367" s="107"/>
      <c r="J367" s="107"/>
      <c r="K367" s="107"/>
      <c r="L367" s="107"/>
      <c r="M367" s="109"/>
      <c r="N367" s="109"/>
      <c r="O367" s="107"/>
      <c r="P367" s="107"/>
      <c r="Q367" s="107"/>
      <c r="R367" s="107"/>
      <c r="S367" s="107"/>
      <c r="T367" s="107"/>
      <c r="U367" s="107"/>
      <c r="V367" s="107"/>
      <c r="W367" s="107"/>
      <c r="X367" s="107"/>
      <c r="Y367" s="107"/>
      <c r="Z367" s="107"/>
    </row>
    <row r="368" spans="1:26" ht="15.75" customHeight="1">
      <c r="A368" s="107"/>
      <c r="B368" s="107"/>
      <c r="C368" s="107"/>
      <c r="D368" s="107"/>
      <c r="E368" s="107"/>
      <c r="F368" s="107"/>
      <c r="G368" s="479"/>
      <c r="H368" s="107"/>
      <c r="I368" s="107"/>
      <c r="J368" s="107"/>
      <c r="K368" s="107"/>
      <c r="L368" s="107"/>
      <c r="M368" s="109"/>
      <c r="N368" s="109"/>
      <c r="O368" s="107"/>
      <c r="P368" s="107"/>
      <c r="Q368" s="107"/>
      <c r="R368" s="107"/>
      <c r="S368" s="107"/>
      <c r="T368" s="107"/>
      <c r="U368" s="107"/>
      <c r="V368" s="107"/>
      <c r="W368" s="107"/>
      <c r="X368" s="107"/>
      <c r="Y368" s="107"/>
      <c r="Z368" s="107"/>
    </row>
    <row r="369" spans="1:26" ht="15.75" customHeight="1">
      <c r="A369" s="107"/>
      <c r="B369" s="107"/>
      <c r="C369" s="107"/>
      <c r="D369" s="107"/>
      <c r="E369" s="107"/>
      <c r="F369" s="107"/>
      <c r="G369" s="479"/>
      <c r="H369" s="107"/>
      <c r="I369" s="107"/>
      <c r="J369" s="107"/>
      <c r="K369" s="107"/>
      <c r="L369" s="107"/>
      <c r="M369" s="109"/>
      <c r="N369" s="109"/>
      <c r="O369" s="107"/>
      <c r="P369" s="107"/>
      <c r="Q369" s="107"/>
      <c r="R369" s="107"/>
      <c r="S369" s="107"/>
      <c r="T369" s="107"/>
      <c r="U369" s="107"/>
      <c r="V369" s="107"/>
      <c r="W369" s="107"/>
      <c r="X369" s="107"/>
      <c r="Y369" s="107"/>
      <c r="Z369" s="107"/>
    </row>
    <row r="370" spans="1:26" ht="15.75" customHeight="1">
      <c r="A370" s="107"/>
      <c r="B370" s="107"/>
      <c r="C370" s="107"/>
      <c r="D370" s="107"/>
      <c r="E370" s="107"/>
      <c r="F370" s="107"/>
      <c r="G370" s="479"/>
      <c r="H370" s="107"/>
      <c r="I370" s="107"/>
      <c r="J370" s="107"/>
      <c r="K370" s="107"/>
      <c r="L370" s="107"/>
      <c r="M370" s="109"/>
      <c r="N370" s="109"/>
      <c r="O370" s="107"/>
      <c r="P370" s="107"/>
      <c r="Q370" s="107"/>
      <c r="R370" s="107"/>
      <c r="S370" s="107"/>
      <c r="T370" s="107"/>
      <c r="U370" s="107"/>
      <c r="V370" s="107"/>
      <c r="W370" s="107"/>
      <c r="X370" s="107"/>
      <c r="Y370" s="107"/>
      <c r="Z370" s="107"/>
    </row>
    <row r="371" spans="1:26" ht="15.75" customHeight="1">
      <c r="A371" s="107"/>
      <c r="B371" s="107"/>
      <c r="C371" s="107"/>
      <c r="D371" s="107"/>
      <c r="E371" s="107"/>
      <c r="F371" s="107"/>
      <c r="G371" s="479"/>
      <c r="H371" s="107"/>
      <c r="I371" s="107"/>
      <c r="J371" s="107"/>
      <c r="K371" s="107"/>
      <c r="L371" s="107"/>
      <c r="M371" s="109"/>
      <c r="N371" s="109"/>
      <c r="O371" s="107"/>
      <c r="P371" s="107"/>
      <c r="Q371" s="107"/>
      <c r="R371" s="107"/>
      <c r="S371" s="107"/>
      <c r="T371" s="107"/>
      <c r="U371" s="107"/>
      <c r="V371" s="107"/>
      <c r="W371" s="107"/>
      <c r="X371" s="107"/>
      <c r="Y371" s="107"/>
      <c r="Z371" s="107"/>
    </row>
    <row r="372" spans="1:26" ht="15.75" customHeight="1">
      <c r="A372" s="107"/>
      <c r="B372" s="107"/>
      <c r="C372" s="107"/>
      <c r="D372" s="107"/>
      <c r="E372" s="107"/>
      <c r="F372" s="107"/>
      <c r="G372" s="479"/>
      <c r="H372" s="107"/>
      <c r="I372" s="107"/>
      <c r="J372" s="107"/>
      <c r="K372" s="107"/>
      <c r="L372" s="107"/>
      <c r="M372" s="109"/>
      <c r="N372" s="109"/>
      <c r="O372" s="107"/>
      <c r="P372" s="107"/>
      <c r="Q372" s="107"/>
      <c r="R372" s="107"/>
      <c r="S372" s="107"/>
      <c r="T372" s="107"/>
      <c r="U372" s="107"/>
      <c r="V372" s="107"/>
      <c r="W372" s="107"/>
      <c r="X372" s="107"/>
      <c r="Y372" s="107"/>
      <c r="Z372" s="107"/>
    </row>
    <row r="373" spans="1:26" ht="15.75" customHeight="1">
      <c r="A373" s="107"/>
      <c r="B373" s="107"/>
      <c r="C373" s="107"/>
      <c r="D373" s="107"/>
      <c r="E373" s="107"/>
      <c r="F373" s="107"/>
      <c r="G373" s="479"/>
      <c r="H373" s="107"/>
      <c r="I373" s="107"/>
      <c r="J373" s="107"/>
      <c r="K373" s="107"/>
      <c r="L373" s="107"/>
      <c r="M373" s="109"/>
      <c r="N373" s="109"/>
      <c r="O373" s="107"/>
      <c r="P373" s="107"/>
      <c r="Q373" s="107"/>
      <c r="R373" s="107"/>
      <c r="S373" s="107"/>
      <c r="T373" s="107"/>
      <c r="U373" s="107"/>
      <c r="V373" s="107"/>
      <c r="W373" s="107"/>
      <c r="X373" s="107"/>
      <c r="Y373" s="107"/>
      <c r="Z373" s="107"/>
    </row>
    <row r="374" spans="1:26" ht="15.75" customHeight="1">
      <c r="A374" s="107"/>
      <c r="B374" s="107"/>
      <c r="C374" s="107"/>
      <c r="D374" s="107"/>
      <c r="E374" s="107"/>
      <c r="F374" s="107"/>
      <c r="G374" s="479"/>
      <c r="H374" s="107"/>
      <c r="I374" s="107"/>
      <c r="J374" s="107"/>
      <c r="K374" s="107"/>
      <c r="L374" s="107"/>
      <c r="M374" s="109"/>
      <c r="N374" s="109"/>
      <c r="O374" s="107"/>
      <c r="P374" s="107"/>
      <c r="Q374" s="107"/>
      <c r="R374" s="107"/>
      <c r="S374" s="107"/>
      <c r="T374" s="107"/>
      <c r="U374" s="107"/>
      <c r="V374" s="107"/>
      <c r="W374" s="107"/>
      <c r="X374" s="107"/>
      <c r="Y374" s="107"/>
      <c r="Z374" s="107"/>
    </row>
    <row r="375" spans="1:26" ht="15.75" customHeight="1">
      <c r="A375" s="107"/>
      <c r="B375" s="107"/>
      <c r="C375" s="107"/>
      <c r="D375" s="107"/>
      <c r="E375" s="107"/>
      <c r="F375" s="107"/>
      <c r="G375" s="479"/>
      <c r="H375" s="107"/>
      <c r="I375" s="107"/>
      <c r="J375" s="107"/>
      <c r="K375" s="107"/>
      <c r="L375" s="107"/>
      <c r="M375" s="109"/>
      <c r="N375" s="109"/>
      <c r="O375" s="107"/>
      <c r="P375" s="107"/>
      <c r="Q375" s="107"/>
      <c r="R375" s="107"/>
      <c r="S375" s="107"/>
      <c r="T375" s="107"/>
      <c r="U375" s="107"/>
      <c r="V375" s="107"/>
      <c r="W375" s="107"/>
      <c r="X375" s="107"/>
      <c r="Y375" s="107"/>
      <c r="Z375" s="107"/>
    </row>
    <row r="376" spans="1:26" ht="15.75" customHeight="1">
      <c r="A376" s="107"/>
      <c r="B376" s="107"/>
      <c r="C376" s="107"/>
      <c r="D376" s="107"/>
      <c r="E376" s="107"/>
      <c r="F376" s="107"/>
      <c r="G376" s="479"/>
      <c r="H376" s="107"/>
      <c r="I376" s="107"/>
      <c r="J376" s="107"/>
      <c r="K376" s="107"/>
      <c r="L376" s="107"/>
      <c r="M376" s="109"/>
      <c r="N376" s="109"/>
      <c r="O376" s="107"/>
      <c r="P376" s="107"/>
      <c r="Q376" s="107"/>
      <c r="R376" s="107"/>
      <c r="S376" s="107"/>
      <c r="T376" s="107"/>
      <c r="U376" s="107"/>
      <c r="V376" s="107"/>
      <c r="W376" s="107"/>
      <c r="X376" s="107"/>
      <c r="Y376" s="107"/>
      <c r="Z376" s="107"/>
    </row>
    <row r="377" spans="1:26" ht="15.75" customHeight="1">
      <c r="A377" s="107"/>
      <c r="B377" s="107"/>
      <c r="C377" s="107"/>
      <c r="D377" s="107"/>
      <c r="E377" s="107"/>
      <c r="F377" s="107"/>
      <c r="G377" s="479"/>
      <c r="H377" s="107"/>
      <c r="I377" s="107"/>
      <c r="J377" s="107"/>
      <c r="K377" s="107"/>
      <c r="L377" s="107"/>
      <c r="M377" s="109"/>
      <c r="N377" s="109"/>
      <c r="O377" s="107"/>
      <c r="P377" s="107"/>
      <c r="Q377" s="107"/>
      <c r="R377" s="107"/>
      <c r="S377" s="107"/>
      <c r="T377" s="107"/>
      <c r="U377" s="107"/>
      <c r="V377" s="107"/>
      <c r="W377" s="107"/>
      <c r="X377" s="107"/>
      <c r="Y377" s="107"/>
      <c r="Z377" s="107"/>
    </row>
    <row r="378" spans="1:26" ht="15.75" customHeight="1">
      <c r="A378" s="107"/>
      <c r="B378" s="107"/>
      <c r="C378" s="107"/>
      <c r="D378" s="107"/>
      <c r="E378" s="107"/>
      <c r="F378" s="107"/>
      <c r="G378" s="479"/>
      <c r="H378" s="107"/>
      <c r="I378" s="107"/>
      <c r="J378" s="107"/>
      <c r="K378" s="107"/>
      <c r="L378" s="107"/>
      <c r="M378" s="109"/>
      <c r="N378" s="109"/>
      <c r="O378" s="107"/>
      <c r="P378" s="107"/>
      <c r="Q378" s="107"/>
      <c r="R378" s="107"/>
      <c r="S378" s="107"/>
      <c r="T378" s="107"/>
      <c r="U378" s="107"/>
      <c r="V378" s="107"/>
      <c r="W378" s="107"/>
      <c r="X378" s="107"/>
      <c r="Y378" s="107"/>
      <c r="Z378" s="107"/>
    </row>
    <row r="379" spans="1:26" ht="15.75" customHeight="1">
      <c r="A379" s="107"/>
      <c r="B379" s="107"/>
      <c r="C379" s="107"/>
      <c r="D379" s="107"/>
      <c r="E379" s="107"/>
      <c r="F379" s="107"/>
      <c r="G379" s="479"/>
      <c r="H379" s="107"/>
      <c r="I379" s="107"/>
      <c r="J379" s="107"/>
      <c r="K379" s="107"/>
      <c r="L379" s="107"/>
      <c r="M379" s="109"/>
      <c r="N379" s="109"/>
      <c r="O379" s="107"/>
      <c r="P379" s="107"/>
      <c r="Q379" s="107"/>
      <c r="R379" s="107"/>
      <c r="S379" s="107"/>
      <c r="T379" s="107"/>
      <c r="U379" s="107"/>
      <c r="V379" s="107"/>
      <c r="W379" s="107"/>
      <c r="X379" s="107"/>
      <c r="Y379" s="107"/>
      <c r="Z379" s="107"/>
    </row>
    <row r="380" spans="1:26" ht="15.75" customHeight="1">
      <c r="A380" s="107"/>
      <c r="B380" s="107"/>
      <c r="C380" s="107"/>
      <c r="D380" s="107"/>
      <c r="E380" s="107"/>
      <c r="F380" s="107"/>
      <c r="G380" s="479"/>
      <c r="H380" s="107"/>
      <c r="I380" s="107"/>
      <c r="J380" s="107"/>
      <c r="K380" s="107"/>
      <c r="L380" s="107"/>
      <c r="M380" s="109"/>
      <c r="N380" s="109"/>
      <c r="O380" s="107"/>
      <c r="P380" s="107"/>
      <c r="Q380" s="107"/>
      <c r="R380" s="107"/>
      <c r="S380" s="107"/>
      <c r="T380" s="107"/>
      <c r="U380" s="107"/>
      <c r="V380" s="107"/>
      <c r="W380" s="107"/>
      <c r="X380" s="107"/>
      <c r="Y380" s="107"/>
      <c r="Z380" s="107"/>
    </row>
    <row r="381" spans="1:26" ht="15.75" customHeight="1">
      <c r="A381" s="107"/>
      <c r="B381" s="107"/>
      <c r="C381" s="107"/>
      <c r="D381" s="107"/>
      <c r="E381" s="107"/>
      <c r="F381" s="107"/>
      <c r="G381" s="479"/>
      <c r="H381" s="107"/>
      <c r="I381" s="107"/>
      <c r="J381" s="107"/>
      <c r="K381" s="107"/>
      <c r="L381" s="107"/>
      <c r="M381" s="109"/>
      <c r="N381" s="109"/>
      <c r="O381" s="107"/>
      <c r="P381" s="107"/>
      <c r="Q381" s="107"/>
      <c r="R381" s="107"/>
      <c r="S381" s="107"/>
      <c r="T381" s="107"/>
      <c r="U381" s="107"/>
      <c r="V381" s="107"/>
      <c r="W381" s="107"/>
      <c r="X381" s="107"/>
      <c r="Y381" s="107"/>
      <c r="Z381" s="107"/>
    </row>
    <row r="382" spans="1:26" ht="15.75" customHeight="1">
      <c r="A382" s="107"/>
      <c r="B382" s="107"/>
      <c r="C382" s="107"/>
      <c r="D382" s="107"/>
      <c r="E382" s="107"/>
      <c r="F382" s="107"/>
      <c r="G382" s="479"/>
      <c r="H382" s="107"/>
      <c r="I382" s="107"/>
      <c r="J382" s="107"/>
      <c r="K382" s="107"/>
      <c r="L382" s="107"/>
      <c r="M382" s="109"/>
      <c r="N382" s="109"/>
      <c r="O382" s="107"/>
      <c r="P382" s="107"/>
      <c r="Q382" s="107"/>
      <c r="R382" s="107"/>
      <c r="S382" s="107"/>
      <c r="T382" s="107"/>
      <c r="U382" s="107"/>
      <c r="V382" s="107"/>
      <c r="W382" s="107"/>
      <c r="X382" s="107"/>
      <c r="Y382" s="107"/>
      <c r="Z382" s="107"/>
    </row>
    <row r="383" spans="1:26" ht="15.75" customHeight="1">
      <c r="A383" s="107"/>
      <c r="B383" s="107"/>
      <c r="C383" s="107"/>
      <c r="D383" s="107"/>
      <c r="E383" s="107"/>
      <c r="F383" s="107"/>
      <c r="G383" s="479"/>
      <c r="H383" s="107"/>
      <c r="I383" s="107"/>
      <c r="J383" s="107"/>
      <c r="K383" s="107"/>
      <c r="L383" s="107"/>
      <c r="M383" s="109"/>
      <c r="N383" s="109"/>
      <c r="O383" s="107"/>
      <c r="P383" s="107"/>
      <c r="Q383" s="107"/>
      <c r="R383" s="107"/>
      <c r="S383" s="107"/>
      <c r="T383" s="107"/>
      <c r="U383" s="107"/>
      <c r="V383" s="107"/>
      <c r="W383" s="107"/>
      <c r="X383" s="107"/>
      <c r="Y383" s="107"/>
      <c r="Z383" s="107"/>
    </row>
    <row r="384" spans="1:26" ht="15.75" customHeight="1">
      <c r="A384" s="107"/>
      <c r="B384" s="107"/>
      <c r="C384" s="107"/>
      <c r="D384" s="107"/>
      <c r="E384" s="107"/>
      <c r="F384" s="107"/>
      <c r="G384" s="479"/>
      <c r="H384" s="107"/>
      <c r="I384" s="107"/>
      <c r="J384" s="107"/>
      <c r="K384" s="107"/>
      <c r="L384" s="107"/>
      <c r="M384" s="109"/>
      <c r="N384" s="109"/>
      <c r="O384" s="107"/>
      <c r="P384" s="107"/>
      <c r="Q384" s="107"/>
      <c r="R384" s="107"/>
      <c r="S384" s="107"/>
      <c r="T384" s="107"/>
      <c r="U384" s="107"/>
      <c r="V384" s="107"/>
      <c r="W384" s="107"/>
      <c r="X384" s="107"/>
      <c r="Y384" s="107"/>
      <c r="Z384" s="107"/>
    </row>
    <row r="385" spans="1:26" ht="15.75" customHeight="1">
      <c r="A385" s="107"/>
      <c r="B385" s="107"/>
      <c r="C385" s="107"/>
      <c r="D385" s="107"/>
      <c r="E385" s="107"/>
      <c r="F385" s="107"/>
      <c r="G385" s="479"/>
      <c r="H385" s="107"/>
      <c r="I385" s="107"/>
      <c r="J385" s="107"/>
      <c r="K385" s="107"/>
      <c r="L385" s="107"/>
      <c r="M385" s="109"/>
      <c r="N385" s="109"/>
      <c r="O385" s="107"/>
      <c r="P385" s="107"/>
      <c r="Q385" s="107"/>
      <c r="R385" s="107"/>
      <c r="S385" s="107"/>
      <c r="T385" s="107"/>
      <c r="U385" s="107"/>
      <c r="V385" s="107"/>
      <c r="W385" s="107"/>
      <c r="X385" s="107"/>
      <c r="Y385" s="107"/>
      <c r="Z385" s="107"/>
    </row>
    <row r="386" spans="1:26" ht="15.75" customHeight="1">
      <c r="A386" s="107"/>
      <c r="B386" s="107"/>
      <c r="C386" s="107"/>
      <c r="D386" s="107"/>
      <c r="E386" s="107"/>
      <c r="F386" s="107"/>
      <c r="G386" s="479"/>
      <c r="H386" s="107"/>
      <c r="I386" s="107"/>
      <c r="J386" s="107"/>
      <c r="K386" s="107"/>
      <c r="L386" s="107"/>
      <c r="M386" s="109"/>
      <c r="N386" s="109"/>
      <c r="O386" s="107"/>
      <c r="P386" s="107"/>
      <c r="Q386" s="107"/>
      <c r="R386" s="107"/>
      <c r="S386" s="107"/>
      <c r="T386" s="107"/>
      <c r="U386" s="107"/>
      <c r="V386" s="107"/>
      <c r="W386" s="107"/>
      <c r="X386" s="107"/>
      <c r="Y386" s="107"/>
      <c r="Z386" s="107"/>
    </row>
    <row r="387" spans="1:26" ht="15.75" customHeight="1">
      <c r="A387" s="107"/>
      <c r="B387" s="107"/>
      <c r="C387" s="107"/>
      <c r="D387" s="107"/>
      <c r="E387" s="107"/>
      <c r="F387" s="107"/>
      <c r="G387" s="479"/>
      <c r="H387" s="107"/>
      <c r="I387" s="107"/>
      <c r="J387" s="107"/>
      <c r="K387" s="107"/>
      <c r="L387" s="107"/>
      <c r="M387" s="109"/>
      <c r="N387" s="109"/>
      <c r="O387" s="107"/>
      <c r="P387" s="107"/>
      <c r="Q387" s="107"/>
      <c r="R387" s="107"/>
      <c r="S387" s="107"/>
      <c r="T387" s="107"/>
      <c r="U387" s="107"/>
      <c r="V387" s="107"/>
      <c r="W387" s="107"/>
      <c r="X387" s="107"/>
      <c r="Y387" s="107"/>
      <c r="Z387" s="107"/>
    </row>
    <row r="388" spans="1:26" ht="15.75" customHeight="1">
      <c r="A388" s="107"/>
      <c r="B388" s="107"/>
      <c r="C388" s="107"/>
      <c r="D388" s="107"/>
      <c r="E388" s="107"/>
      <c r="F388" s="107"/>
      <c r="G388" s="479"/>
      <c r="H388" s="107"/>
      <c r="I388" s="107"/>
      <c r="J388" s="107"/>
      <c r="K388" s="107"/>
      <c r="L388" s="107"/>
      <c r="M388" s="109"/>
      <c r="N388" s="109"/>
      <c r="O388" s="107"/>
      <c r="P388" s="107"/>
      <c r="Q388" s="107"/>
      <c r="R388" s="107"/>
      <c r="S388" s="107"/>
      <c r="T388" s="107"/>
      <c r="U388" s="107"/>
      <c r="V388" s="107"/>
      <c r="W388" s="107"/>
      <c r="X388" s="107"/>
      <c r="Y388" s="107"/>
      <c r="Z388" s="107"/>
    </row>
    <row r="389" spans="1:26" ht="15.75" customHeight="1">
      <c r="A389" s="107"/>
      <c r="B389" s="107"/>
      <c r="C389" s="107"/>
      <c r="D389" s="107"/>
      <c r="E389" s="107"/>
      <c r="F389" s="107"/>
      <c r="G389" s="479"/>
      <c r="H389" s="107"/>
      <c r="I389" s="107"/>
      <c r="J389" s="107"/>
      <c r="K389" s="107"/>
      <c r="L389" s="107"/>
      <c r="M389" s="109"/>
      <c r="N389" s="109"/>
      <c r="O389" s="107"/>
      <c r="P389" s="107"/>
      <c r="Q389" s="107"/>
      <c r="R389" s="107"/>
      <c r="S389" s="107"/>
      <c r="T389" s="107"/>
      <c r="U389" s="107"/>
      <c r="V389" s="107"/>
      <c r="W389" s="107"/>
      <c r="X389" s="107"/>
      <c r="Y389" s="107"/>
      <c r="Z389" s="107"/>
    </row>
    <row r="390" spans="1:26" ht="15.75" customHeight="1">
      <c r="A390" s="107"/>
      <c r="B390" s="107"/>
      <c r="C390" s="107"/>
      <c r="D390" s="107"/>
      <c r="E390" s="107"/>
      <c r="F390" s="107"/>
      <c r="G390" s="479"/>
      <c r="H390" s="107"/>
      <c r="I390" s="107"/>
      <c r="J390" s="107"/>
      <c r="K390" s="107"/>
      <c r="L390" s="107"/>
      <c r="M390" s="109"/>
      <c r="N390" s="109"/>
      <c r="O390" s="107"/>
      <c r="P390" s="107"/>
      <c r="Q390" s="107"/>
      <c r="R390" s="107"/>
      <c r="S390" s="107"/>
      <c r="T390" s="107"/>
      <c r="U390" s="107"/>
      <c r="V390" s="107"/>
      <c r="W390" s="107"/>
      <c r="X390" s="107"/>
      <c r="Y390" s="107"/>
      <c r="Z390" s="107"/>
    </row>
    <row r="391" spans="1:26" ht="15.75" customHeight="1">
      <c r="A391" s="107"/>
      <c r="B391" s="107"/>
      <c r="C391" s="107"/>
      <c r="D391" s="107"/>
      <c r="E391" s="107"/>
      <c r="F391" s="107"/>
      <c r="G391" s="479"/>
      <c r="H391" s="107"/>
      <c r="I391" s="107"/>
      <c r="J391" s="107"/>
      <c r="K391" s="107"/>
      <c r="L391" s="107"/>
      <c r="M391" s="109"/>
      <c r="N391" s="109"/>
      <c r="O391" s="107"/>
      <c r="P391" s="107"/>
      <c r="Q391" s="107"/>
      <c r="R391" s="107"/>
      <c r="S391" s="107"/>
      <c r="T391" s="107"/>
      <c r="U391" s="107"/>
      <c r="V391" s="107"/>
      <c r="W391" s="107"/>
      <c r="X391" s="107"/>
      <c r="Y391" s="107"/>
      <c r="Z391" s="107"/>
    </row>
    <row r="392" spans="1:26" ht="15.75" customHeight="1">
      <c r="A392" s="107"/>
      <c r="B392" s="107"/>
      <c r="C392" s="107"/>
      <c r="D392" s="107"/>
      <c r="E392" s="107"/>
      <c r="F392" s="107"/>
      <c r="G392" s="479"/>
      <c r="H392" s="107"/>
      <c r="I392" s="107"/>
      <c r="J392" s="107"/>
      <c r="K392" s="107"/>
      <c r="L392" s="107"/>
      <c r="M392" s="109"/>
      <c r="N392" s="109"/>
      <c r="O392" s="107"/>
      <c r="P392" s="107"/>
      <c r="Q392" s="107"/>
      <c r="R392" s="107"/>
      <c r="S392" s="107"/>
      <c r="T392" s="107"/>
      <c r="U392" s="107"/>
      <c r="V392" s="107"/>
      <c r="W392" s="107"/>
      <c r="X392" s="107"/>
      <c r="Y392" s="107"/>
      <c r="Z392" s="107"/>
    </row>
    <row r="393" spans="1:26" ht="15.75" customHeight="1">
      <c r="A393" s="107"/>
      <c r="B393" s="107"/>
      <c r="C393" s="107"/>
      <c r="D393" s="107"/>
      <c r="E393" s="107"/>
      <c r="F393" s="107"/>
      <c r="G393" s="479"/>
      <c r="H393" s="107"/>
      <c r="I393" s="107"/>
      <c r="J393" s="107"/>
      <c r="K393" s="107"/>
      <c r="L393" s="107"/>
      <c r="M393" s="109"/>
      <c r="N393" s="109"/>
      <c r="O393" s="107"/>
      <c r="P393" s="107"/>
      <c r="Q393" s="107"/>
      <c r="R393" s="107"/>
      <c r="S393" s="107"/>
      <c r="T393" s="107"/>
      <c r="U393" s="107"/>
      <c r="V393" s="107"/>
      <c r="W393" s="107"/>
      <c r="X393" s="107"/>
      <c r="Y393" s="107"/>
      <c r="Z393" s="107"/>
    </row>
    <row r="394" spans="1:26" ht="15.75" customHeight="1">
      <c r="A394" s="107"/>
      <c r="B394" s="107"/>
      <c r="C394" s="107"/>
      <c r="D394" s="107"/>
      <c r="E394" s="107"/>
      <c r="F394" s="107"/>
      <c r="G394" s="479"/>
      <c r="H394" s="107"/>
      <c r="I394" s="107"/>
      <c r="J394" s="107"/>
      <c r="K394" s="107"/>
      <c r="L394" s="107"/>
      <c r="M394" s="109"/>
      <c r="N394" s="109"/>
      <c r="O394" s="107"/>
      <c r="P394" s="107"/>
      <c r="Q394" s="107"/>
      <c r="R394" s="107"/>
      <c r="S394" s="107"/>
      <c r="T394" s="107"/>
      <c r="U394" s="107"/>
      <c r="V394" s="107"/>
      <c r="W394" s="107"/>
      <c r="X394" s="107"/>
      <c r="Y394" s="107"/>
      <c r="Z394" s="107"/>
    </row>
    <row r="395" spans="1:26" ht="15.75" customHeight="1">
      <c r="A395" s="107"/>
      <c r="B395" s="107"/>
      <c r="C395" s="107"/>
      <c r="D395" s="107"/>
      <c r="E395" s="107"/>
      <c r="F395" s="107"/>
      <c r="G395" s="479"/>
      <c r="H395" s="107"/>
      <c r="I395" s="107"/>
      <c r="J395" s="107"/>
      <c r="K395" s="107"/>
      <c r="L395" s="107"/>
      <c r="M395" s="109"/>
      <c r="N395" s="109"/>
      <c r="O395" s="107"/>
      <c r="P395" s="107"/>
      <c r="Q395" s="107"/>
      <c r="R395" s="107"/>
      <c r="S395" s="107"/>
      <c r="T395" s="107"/>
      <c r="U395" s="107"/>
      <c r="V395" s="107"/>
      <c r="W395" s="107"/>
      <c r="X395" s="107"/>
      <c r="Y395" s="107"/>
      <c r="Z395" s="107"/>
    </row>
    <row r="396" spans="1:26" ht="15.75" customHeight="1">
      <c r="A396" s="107"/>
      <c r="B396" s="107"/>
      <c r="C396" s="107"/>
      <c r="D396" s="107"/>
      <c r="E396" s="107"/>
      <c r="F396" s="107"/>
      <c r="G396" s="479"/>
      <c r="H396" s="107"/>
      <c r="I396" s="107"/>
      <c r="J396" s="107"/>
      <c r="K396" s="107"/>
      <c r="L396" s="107"/>
      <c r="M396" s="109"/>
      <c r="N396" s="109"/>
      <c r="O396" s="107"/>
      <c r="P396" s="107"/>
      <c r="Q396" s="107"/>
      <c r="R396" s="107"/>
      <c r="S396" s="107"/>
      <c r="T396" s="107"/>
      <c r="U396" s="107"/>
      <c r="V396" s="107"/>
      <c r="W396" s="107"/>
      <c r="X396" s="107"/>
      <c r="Y396" s="107"/>
      <c r="Z396" s="107"/>
    </row>
    <row r="397" spans="1:26" ht="15.75" customHeight="1">
      <c r="A397" s="107"/>
      <c r="B397" s="107"/>
      <c r="C397" s="107"/>
      <c r="D397" s="107"/>
      <c r="E397" s="107"/>
      <c r="F397" s="107"/>
      <c r="G397" s="479"/>
      <c r="H397" s="107"/>
      <c r="I397" s="107"/>
      <c r="J397" s="107"/>
      <c r="K397" s="107"/>
      <c r="L397" s="107"/>
      <c r="M397" s="109"/>
      <c r="N397" s="109"/>
      <c r="O397" s="107"/>
      <c r="P397" s="107"/>
      <c r="Q397" s="107"/>
      <c r="R397" s="107"/>
      <c r="S397" s="107"/>
      <c r="T397" s="107"/>
      <c r="U397" s="107"/>
      <c r="V397" s="107"/>
      <c r="W397" s="107"/>
      <c r="X397" s="107"/>
      <c r="Y397" s="107"/>
      <c r="Z397" s="107"/>
    </row>
    <row r="398" spans="1:26" ht="15.75" customHeight="1">
      <c r="A398" s="107"/>
      <c r="B398" s="107"/>
      <c r="C398" s="107"/>
      <c r="D398" s="107"/>
      <c r="E398" s="107"/>
      <c r="F398" s="107"/>
      <c r="G398" s="479"/>
      <c r="H398" s="107"/>
      <c r="I398" s="107"/>
      <c r="J398" s="107"/>
      <c r="K398" s="107"/>
      <c r="L398" s="107"/>
      <c r="M398" s="109"/>
      <c r="N398" s="109"/>
      <c r="O398" s="107"/>
      <c r="P398" s="107"/>
      <c r="Q398" s="107"/>
      <c r="R398" s="107"/>
      <c r="S398" s="107"/>
      <c r="T398" s="107"/>
      <c r="U398" s="107"/>
      <c r="V398" s="107"/>
      <c r="W398" s="107"/>
      <c r="X398" s="107"/>
      <c r="Y398" s="107"/>
      <c r="Z398" s="107"/>
    </row>
    <row r="399" spans="1:26" ht="15.75" customHeight="1">
      <c r="A399" s="107"/>
      <c r="B399" s="107"/>
      <c r="C399" s="107"/>
      <c r="D399" s="107"/>
      <c r="E399" s="107"/>
      <c r="F399" s="107"/>
      <c r="G399" s="479"/>
      <c r="H399" s="107"/>
      <c r="I399" s="107"/>
      <c r="J399" s="107"/>
      <c r="K399" s="107"/>
      <c r="L399" s="107"/>
      <c r="M399" s="109"/>
      <c r="N399" s="109"/>
      <c r="O399" s="107"/>
      <c r="P399" s="107"/>
      <c r="Q399" s="107"/>
      <c r="R399" s="107"/>
      <c r="S399" s="107"/>
      <c r="T399" s="107"/>
      <c r="U399" s="107"/>
      <c r="V399" s="107"/>
      <c r="W399" s="107"/>
      <c r="X399" s="107"/>
      <c r="Y399" s="107"/>
      <c r="Z399" s="107"/>
    </row>
    <row r="400" spans="1:26" ht="15.75" customHeight="1">
      <c r="A400" s="107"/>
      <c r="B400" s="107"/>
      <c r="C400" s="107"/>
      <c r="D400" s="107"/>
      <c r="E400" s="107"/>
      <c r="F400" s="107"/>
      <c r="G400" s="479"/>
      <c r="H400" s="107"/>
      <c r="I400" s="107"/>
      <c r="J400" s="107"/>
      <c r="K400" s="107"/>
      <c r="L400" s="107"/>
      <c r="M400" s="109"/>
      <c r="N400" s="109"/>
      <c r="O400" s="107"/>
      <c r="P400" s="107"/>
      <c r="Q400" s="107"/>
      <c r="R400" s="107"/>
      <c r="S400" s="107"/>
      <c r="T400" s="107"/>
      <c r="U400" s="107"/>
      <c r="V400" s="107"/>
      <c r="W400" s="107"/>
      <c r="X400" s="107"/>
      <c r="Y400" s="107"/>
      <c r="Z400" s="107"/>
    </row>
    <row r="401" spans="1:26" ht="15.75" customHeight="1">
      <c r="A401" s="107"/>
      <c r="B401" s="107"/>
      <c r="C401" s="107"/>
      <c r="D401" s="107"/>
      <c r="E401" s="107"/>
      <c r="F401" s="107"/>
      <c r="G401" s="479"/>
      <c r="H401" s="107"/>
      <c r="I401" s="107"/>
      <c r="J401" s="107"/>
      <c r="K401" s="107"/>
      <c r="L401" s="107"/>
      <c r="M401" s="109"/>
      <c r="N401" s="109"/>
      <c r="O401" s="107"/>
      <c r="P401" s="107"/>
      <c r="Q401" s="107"/>
      <c r="R401" s="107"/>
      <c r="S401" s="107"/>
      <c r="T401" s="107"/>
      <c r="U401" s="107"/>
      <c r="V401" s="107"/>
      <c r="W401" s="107"/>
      <c r="X401" s="107"/>
      <c r="Y401" s="107"/>
      <c r="Z401" s="107"/>
    </row>
    <row r="402" spans="1:26" ht="15.75" customHeight="1">
      <c r="A402" s="107"/>
      <c r="B402" s="107"/>
      <c r="C402" s="107"/>
      <c r="D402" s="107"/>
      <c r="E402" s="107"/>
      <c r="F402" s="107"/>
      <c r="G402" s="479"/>
      <c r="H402" s="107"/>
      <c r="I402" s="107"/>
      <c r="J402" s="107"/>
      <c r="K402" s="107"/>
      <c r="L402" s="107"/>
      <c r="M402" s="109"/>
      <c r="N402" s="109"/>
      <c r="O402" s="107"/>
      <c r="P402" s="107"/>
      <c r="Q402" s="107"/>
      <c r="R402" s="107"/>
      <c r="S402" s="107"/>
      <c r="T402" s="107"/>
      <c r="U402" s="107"/>
      <c r="V402" s="107"/>
      <c r="W402" s="107"/>
      <c r="X402" s="107"/>
      <c r="Y402" s="107"/>
      <c r="Z402" s="107"/>
    </row>
    <row r="403" spans="1:26" ht="15.75" customHeight="1">
      <c r="A403" s="107"/>
      <c r="B403" s="107"/>
      <c r="C403" s="107"/>
      <c r="D403" s="107"/>
      <c r="E403" s="107"/>
      <c r="F403" s="107"/>
      <c r="G403" s="479"/>
      <c r="H403" s="107"/>
      <c r="I403" s="107"/>
      <c r="J403" s="107"/>
      <c r="K403" s="107"/>
      <c r="L403" s="107"/>
      <c r="M403" s="109"/>
      <c r="N403" s="109"/>
      <c r="O403" s="107"/>
      <c r="P403" s="107"/>
      <c r="Q403" s="107"/>
      <c r="R403" s="107"/>
      <c r="S403" s="107"/>
      <c r="T403" s="107"/>
      <c r="U403" s="107"/>
      <c r="V403" s="107"/>
      <c r="W403" s="107"/>
      <c r="X403" s="107"/>
      <c r="Y403" s="107"/>
      <c r="Z403" s="107"/>
    </row>
    <row r="404" spans="1:26" ht="15.75" customHeight="1">
      <c r="A404" s="107"/>
      <c r="B404" s="107"/>
      <c r="C404" s="107"/>
      <c r="D404" s="107"/>
      <c r="E404" s="107"/>
      <c r="F404" s="107"/>
      <c r="G404" s="479"/>
      <c r="H404" s="107"/>
      <c r="I404" s="107"/>
      <c r="J404" s="107"/>
      <c r="K404" s="107"/>
      <c r="L404" s="107"/>
      <c r="M404" s="109"/>
      <c r="N404" s="109"/>
      <c r="O404" s="107"/>
      <c r="P404" s="107"/>
      <c r="Q404" s="107"/>
      <c r="R404" s="107"/>
      <c r="S404" s="107"/>
      <c r="T404" s="107"/>
      <c r="U404" s="107"/>
      <c r="V404" s="107"/>
      <c r="W404" s="107"/>
      <c r="X404" s="107"/>
      <c r="Y404" s="107"/>
      <c r="Z404" s="107"/>
    </row>
    <row r="405" spans="1:26" ht="15.75" customHeight="1">
      <c r="A405" s="107"/>
      <c r="B405" s="107"/>
      <c r="C405" s="107"/>
      <c r="D405" s="107"/>
      <c r="E405" s="107"/>
      <c r="F405" s="107"/>
      <c r="G405" s="479"/>
      <c r="H405" s="107"/>
      <c r="I405" s="107"/>
      <c r="J405" s="107"/>
      <c r="K405" s="107"/>
      <c r="L405" s="107"/>
      <c r="M405" s="109"/>
      <c r="N405" s="109"/>
      <c r="O405" s="107"/>
      <c r="P405" s="107"/>
      <c r="Q405" s="107"/>
      <c r="R405" s="107"/>
      <c r="S405" s="107"/>
      <c r="T405" s="107"/>
      <c r="U405" s="107"/>
      <c r="V405" s="107"/>
      <c r="W405" s="107"/>
      <c r="X405" s="107"/>
      <c r="Y405" s="107"/>
      <c r="Z405" s="107"/>
    </row>
    <row r="406" spans="1:26" ht="15.75" customHeight="1">
      <c r="A406" s="107"/>
      <c r="B406" s="107"/>
      <c r="C406" s="107"/>
      <c r="D406" s="107"/>
      <c r="E406" s="107"/>
      <c r="F406" s="107"/>
      <c r="G406" s="479"/>
      <c r="H406" s="107"/>
      <c r="I406" s="107"/>
      <c r="J406" s="107"/>
      <c r="K406" s="107"/>
      <c r="L406" s="107"/>
      <c r="M406" s="109"/>
      <c r="N406" s="109"/>
      <c r="O406" s="107"/>
      <c r="P406" s="107"/>
      <c r="Q406" s="107"/>
      <c r="R406" s="107"/>
      <c r="S406" s="107"/>
      <c r="T406" s="107"/>
      <c r="U406" s="107"/>
      <c r="V406" s="107"/>
      <c r="W406" s="107"/>
      <c r="X406" s="107"/>
      <c r="Y406" s="107"/>
      <c r="Z406" s="107"/>
    </row>
    <row r="407" spans="1:26" ht="15.75" customHeight="1">
      <c r="A407" s="107"/>
      <c r="B407" s="107"/>
      <c r="C407" s="107"/>
      <c r="D407" s="107"/>
      <c r="E407" s="107"/>
      <c r="F407" s="107"/>
      <c r="G407" s="479"/>
      <c r="H407" s="107"/>
      <c r="I407" s="107"/>
      <c r="J407" s="107"/>
      <c r="K407" s="107"/>
      <c r="L407" s="107"/>
      <c r="M407" s="109"/>
      <c r="N407" s="109"/>
      <c r="O407" s="107"/>
      <c r="P407" s="107"/>
      <c r="Q407" s="107"/>
      <c r="R407" s="107"/>
      <c r="S407" s="107"/>
      <c r="T407" s="107"/>
      <c r="U407" s="107"/>
      <c r="V407" s="107"/>
      <c r="W407" s="107"/>
      <c r="X407" s="107"/>
      <c r="Y407" s="107"/>
      <c r="Z407" s="107"/>
    </row>
    <row r="408" spans="1:26" ht="15.75" customHeight="1">
      <c r="A408" s="107"/>
      <c r="B408" s="107"/>
      <c r="C408" s="107"/>
      <c r="D408" s="107"/>
      <c r="E408" s="107"/>
      <c r="F408" s="107"/>
      <c r="G408" s="479"/>
      <c r="H408" s="107"/>
      <c r="I408" s="107"/>
      <c r="J408" s="107"/>
      <c r="K408" s="107"/>
      <c r="L408" s="107"/>
      <c r="M408" s="109"/>
      <c r="N408" s="109"/>
      <c r="O408" s="107"/>
      <c r="P408" s="107"/>
      <c r="Q408" s="107"/>
      <c r="R408" s="107"/>
      <c r="S408" s="107"/>
      <c r="T408" s="107"/>
      <c r="U408" s="107"/>
      <c r="V408" s="107"/>
      <c r="W408" s="107"/>
      <c r="X408" s="107"/>
      <c r="Y408" s="107"/>
      <c r="Z408" s="107"/>
    </row>
    <row r="409" spans="1:26" ht="15.75" customHeight="1">
      <c r="A409" s="107"/>
      <c r="B409" s="107"/>
      <c r="C409" s="107"/>
      <c r="D409" s="107"/>
      <c r="E409" s="107"/>
      <c r="F409" s="107"/>
      <c r="G409" s="479"/>
      <c r="H409" s="107"/>
      <c r="I409" s="107"/>
      <c r="J409" s="107"/>
      <c r="K409" s="107"/>
      <c r="L409" s="107"/>
      <c r="M409" s="109"/>
      <c r="N409" s="109"/>
      <c r="O409" s="107"/>
      <c r="P409" s="107"/>
      <c r="Q409" s="107"/>
      <c r="R409" s="107"/>
      <c r="S409" s="107"/>
      <c r="T409" s="107"/>
      <c r="U409" s="107"/>
      <c r="V409" s="107"/>
      <c r="W409" s="107"/>
      <c r="X409" s="107"/>
      <c r="Y409" s="107"/>
      <c r="Z409" s="107"/>
    </row>
    <row r="410" spans="1:26" ht="15.75" customHeight="1">
      <c r="A410" s="107"/>
      <c r="B410" s="107"/>
      <c r="C410" s="107"/>
      <c r="D410" s="107"/>
      <c r="E410" s="107"/>
      <c r="F410" s="107"/>
      <c r="G410" s="479"/>
      <c r="H410" s="107"/>
      <c r="I410" s="107"/>
      <c r="J410" s="107"/>
      <c r="K410" s="107"/>
      <c r="L410" s="107"/>
      <c r="M410" s="109"/>
      <c r="N410" s="109"/>
      <c r="O410" s="107"/>
      <c r="P410" s="107"/>
      <c r="Q410" s="107"/>
      <c r="R410" s="107"/>
      <c r="S410" s="107"/>
      <c r="T410" s="107"/>
      <c r="U410" s="107"/>
      <c r="V410" s="107"/>
      <c r="W410" s="107"/>
      <c r="X410" s="107"/>
      <c r="Y410" s="107"/>
      <c r="Z410" s="107"/>
    </row>
    <row r="411" spans="1:26" ht="15.75" customHeight="1">
      <c r="A411" s="107"/>
      <c r="B411" s="107"/>
      <c r="C411" s="107"/>
      <c r="D411" s="107"/>
      <c r="E411" s="107"/>
      <c r="F411" s="107"/>
      <c r="G411" s="479"/>
      <c r="H411" s="107"/>
      <c r="I411" s="107"/>
      <c r="J411" s="107"/>
      <c r="K411" s="107"/>
      <c r="L411" s="107"/>
      <c r="M411" s="109"/>
      <c r="N411" s="109"/>
      <c r="O411" s="107"/>
      <c r="P411" s="107"/>
      <c r="Q411" s="107"/>
      <c r="R411" s="107"/>
      <c r="S411" s="107"/>
      <c r="T411" s="107"/>
      <c r="U411" s="107"/>
      <c r="V411" s="107"/>
      <c r="W411" s="107"/>
      <c r="X411" s="107"/>
      <c r="Y411" s="107"/>
      <c r="Z411" s="107"/>
    </row>
    <row r="412" spans="1:26" ht="15.75" customHeight="1">
      <c r="A412" s="107"/>
      <c r="B412" s="107"/>
      <c r="C412" s="107"/>
      <c r="D412" s="107"/>
      <c r="E412" s="107"/>
      <c r="F412" s="107"/>
      <c r="G412" s="479"/>
      <c r="H412" s="107"/>
      <c r="I412" s="107"/>
      <c r="J412" s="107"/>
      <c r="K412" s="107"/>
      <c r="L412" s="107"/>
      <c r="M412" s="109"/>
      <c r="N412" s="109"/>
      <c r="O412" s="107"/>
      <c r="P412" s="107"/>
      <c r="Q412" s="107"/>
      <c r="R412" s="107"/>
      <c r="S412" s="107"/>
      <c r="T412" s="107"/>
      <c r="U412" s="107"/>
      <c r="V412" s="107"/>
      <c r="W412" s="107"/>
      <c r="X412" s="107"/>
      <c r="Y412" s="107"/>
      <c r="Z412" s="107"/>
    </row>
    <row r="413" spans="1:26" ht="15.75" customHeight="1">
      <c r="A413" s="107"/>
      <c r="B413" s="107"/>
      <c r="C413" s="107"/>
      <c r="D413" s="107"/>
      <c r="E413" s="107"/>
      <c r="F413" s="107"/>
      <c r="G413" s="479"/>
      <c r="H413" s="107"/>
      <c r="I413" s="107"/>
      <c r="J413" s="107"/>
      <c r="K413" s="107"/>
      <c r="L413" s="107"/>
      <c r="M413" s="109"/>
      <c r="N413" s="109"/>
      <c r="O413" s="107"/>
      <c r="P413" s="107"/>
      <c r="Q413" s="107"/>
      <c r="R413" s="107"/>
      <c r="S413" s="107"/>
      <c r="T413" s="107"/>
      <c r="U413" s="107"/>
      <c r="V413" s="107"/>
      <c r="W413" s="107"/>
      <c r="X413" s="107"/>
      <c r="Y413" s="107"/>
      <c r="Z413" s="107"/>
    </row>
    <row r="414" spans="1:26" ht="15.75" customHeight="1">
      <c r="A414" s="107"/>
      <c r="B414" s="107"/>
      <c r="C414" s="107"/>
      <c r="D414" s="107"/>
      <c r="E414" s="107"/>
      <c r="F414" s="107"/>
      <c r="G414" s="479"/>
      <c r="H414" s="107"/>
      <c r="I414" s="107"/>
      <c r="J414" s="107"/>
      <c r="K414" s="107"/>
      <c r="L414" s="107"/>
      <c r="M414" s="109"/>
      <c r="N414" s="109"/>
      <c r="O414" s="107"/>
      <c r="P414" s="107"/>
      <c r="Q414" s="107"/>
      <c r="R414" s="107"/>
      <c r="S414" s="107"/>
      <c r="T414" s="107"/>
      <c r="U414" s="107"/>
      <c r="V414" s="107"/>
      <c r="W414" s="107"/>
      <c r="X414" s="107"/>
      <c r="Y414" s="107"/>
      <c r="Z414" s="107"/>
    </row>
    <row r="415" spans="1:26" ht="15.75" customHeight="1">
      <c r="A415" s="107"/>
      <c r="B415" s="107"/>
      <c r="C415" s="107"/>
      <c r="D415" s="107"/>
      <c r="E415" s="107"/>
      <c r="F415" s="107"/>
      <c r="G415" s="479"/>
      <c r="H415" s="107"/>
      <c r="I415" s="107"/>
      <c r="J415" s="107"/>
      <c r="K415" s="107"/>
      <c r="L415" s="107"/>
      <c r="M415" s="109"/>
      <c r="N415" s="109"/>
      <c r="O415" s="107"/>
      <c r="P415" s="107"/>
      <c r="Q415" s="107"/>
      <c r="R415" s="107"/>
      <c r="S415" s="107"/>
      <c r="T415" s="107"/>
      <c r="U415" s="107"/>
      <c r="V415" s="107"/>
      <c r="W415" s="107"/>
      <c r="X415" s="107"/>
      <c r="Y415" s="107"/>
      <c r="Z415" s="107"/>
    </row>
    <row r="416" spans="1:26" ht="15.75" customHeight="1">
      <c r="A416" s="107"/>
      <c r="B416" s="107"/>
      <c r="C416" s="107"/>
      <c r="D416" s="107"/>
      <c r="E416" s="107"/>
      <c r="F416" s="107"/>
      <c r="G416" s="479"/>
      <c r="H416" s="107"/>
      <c r="I416" s="107"/>
      <c r="J416" s="107"/>
      <c r="K416" s="107"/>
      <c r="L416" s="107"/>
      <c r="M416" s="109"/>
      <c r="N416" s="109"/>
      <c r="O416" s="107"/>
      <c r="P416" s="107"/>
      <c r="Q416" s="107"/>
      <c r="R416" s="107"/>
      <c r="S416" s="107"/>
      <c r="T416" s="107"/>
      <c r="U416" s="107"/>
      <c r="V416" s="107"/>
      <c r="W416" s="107"/>
      <c r="X416" s="107"/>
      <c r="Y416" s="107"/>
      <c r="Z416" s="107"/>
    </row>
    <row r="417" spans="1:26" ht="15.75" customHeight="1">
      <c r="A417" s="107"/>
      <c r="B417" s="107"/>
      <c r="C417" s="107"/>
      <c r="D417" s="107"/>
      <c r="E417" s="107"/>
      <c r="F417" s="107"/>
      <c r="G417" s="479"/>
      <c r="H417" s="107"/>
      <c r="I417" s="107"/>
      <c r="J417" s="107"/>
      <c r="K417" s="107"/>
      <c r="L417" s="107"/>
      <c r="M417" s="109"/>
      <c r="N417" s="109"/>
      <c r="O417" s="107"/>
      <c r="P417" s="107"/>
      <c r="Q417" s="107"/>
      <c r="R417" s="107"/>
      <c r="S417" s="107"/>
      <c r="T417" s="107"/>
      <c r="U417" s="107"/>
      <c r="V417" s="107"/>
      <c r="W417" s="107"/>
      <c r="X417" s="107"/>
      <c r="Y417" s="107"/>
      <c r="Z417" s="107"/>
    </row>
    <row r="418" spans="1:26" ht="15.75" customHeight="1">
      <c r="A418" s="107"/>
      <c r="B418" s="107"/>
      <c r="C418" s="107"/>
      <c r="D418" s="107"/>
      <c r="E418" s="107"/>
      <c r="F418" s="107"/>
      <c r="G418" s="479"/>
      <c r="H418" s="107"/>
      <c r="I418" s="107"/>
      <c r="J418" s="107"/>
      <c r="K418" s="107"/>
      <c r="L418" s="107"/>
      <c r="M418" s="109"/>
      <c r="N418" s="109"/>
      <c r="O418" s="107"/>
      <c r="P418" s="107"/>
      <c r="Q418" s="107"/>
      <c r="R418" s="107"/>
      <c r="S418" s="107"/>
      <c r="T418" s="107"/>
      <c r="U418" s="107"/>
      <c r="V418" s="107"/>
      <c r="W418" s="107"/>
      <c r="X418" s="107"/>
      <c r="Y418" s="107"/>
      <c r="Z418" s="107"/>
    </row>
    <row r="419" spans="1:26" ht="15.75" customHeight="1">
      <c r="A419" s="107"/>
      <c r="B419" s="107"/>
      <c r="C419" s="107"/>
      <c r="D419" s="107"/>
      <c r="E419" s="107"/>
      <c r="F419" s="107"/>
      <c r="G419" s="479"/>
      <c r="H419" s="107"/>
      <c r="I419" s="107"/>
      <c r="J419" s="107"/>
      <c r="K419" s="107"/>
      <c r="L419" s="107"/>
      <c r="M419" s="109"/>
      <c r="N419" s="109"/>
      <c r="O419" s="107"/>
      <c r="P419" s="107"/>
      <c r="Q419" s="107"/>
      <c r="R419" s="107"/>
      <c r="S419" s="107"/>
      <c r="T419" s="107"/>
      <c r="U419" s="107"/>
      <c r="V419" s="107"/>
      <c r="W419" s="107"/>
      <c r="X419" s="107"/>
      <c r="Y419" s="107"/>
      <c r="Z419" s="107"/>
    </row>
    <row r="420" spans="1:26" ht="15.75" customHeight="1">
      <c r="A420" s="107"/>
      <c r="B420" s="107"/>
      <c r="C420" s="107"/>
      <c r="D420" s="107"/>
      <c r="E420" s="107"/>
      <c r="F420" s="107"/>
      <c r="G420" s="479"/>
      <c r="H420" s="107"/>
      <c r="I420" s="107"/>
      <c r="J420" s="107"/>
      <c r="K420" s="107"/>
      <c r="L420" s="107"/>
      <c r="M420" s="109"/>
      <c r="N420" s="109"/>
      <c r="O420" s="107"/>
      <c r="P420" s="107"/>
      <c r="Q420" s="107"/>
      <c r="R420" s="107"/>
      <c r="S420" s="107"/>
      <c r="T420" s="107"/>
      <c r="U420" s="107"/>
      <c r="V420" s="107"/>
      <c r="W420" s="107"/>
      <c r="X420" s="107"/>
      <c r="Y420" s="107"/>
      <c r="Z420" s="107"/>
    </row>
    <row r="421" spans="1:26" ht="15.75" customHeight="1">
      <c r="A421" s="107"/>
      <c r="B421" s="107"/>
      <c r="C421" s="107"/>
      <c r="D421" s="107"/>
      <c r="E421" s="107"/>
      <c r="F421" s="107"/>
      <c r="G421" s="479"/>
      <c r="H421" s="107"/>
      <c r="I421" s="107"/>
      <c r="J421" s="107"/>
      <c r="K421" s="107"/>
      <c r="L421" s="107"/>
      <c r="M421" s="109"/>
      <c r="N421" s="109"/>
      <c r="O421" s="107"/>
      <c r="P421" s="107"/>
      <c r="Q421" s="107"/>
      <c r="R421" s="107"/>
      <c r="S421" s="107"/>
      <c r="T421" s="107"/>
      <c r="U421" s="107"/>
      <c r="V421" s="107"/>
      <c r="W421" s="107"/>
      <c r="X421" s="107"/>
      <c r="Y421" s="107"/>
      <c r="Z421" s="107"/>
    </row>
    <row r="422" spans="1:26" ht="15.75" customHeight="1">
      <c r="A422" s="107"/>
      <c r="B422" s="107"/>
      <c r="C422" s="107"/>
      <c r="D422" s="107"/>
      <c r="E422" s="107"/>
      <c r="F422" s="107"/>
      <c r="G422" s="479"/>
      <c r="H422" s="107"/>
      <c r="I422" s="107"/>
      <c r="J422" s="107"/>
      <c r="K422" s="107"/>
      <c r="L422" s="107"/>
      <c r="M422" s="109"/>
      <c r="N422" s="109"/>
      <c r="O422" s="107"/>
      <c r="P422" s="107"/>
      <c r="Q422" s="107"/>
      <c r="R422" s="107"/>
      <c r="S422" s="107"/>
      <c r="T422" s="107"/>
      <c r="U422" s="107"/>
      <c r="V422" s="107"/>
      <c r="W422" s="107"/>
      <c r="X422" s="107"/>
      <c r="Y422" s="107"/>
      <c r="Z422" s="107"/>
    </row>
    <row r="423" spans="1:26" ht="15.75" customHeight="1">
      <c r="A423" s="107"/>
      <c r="B423" s="107"/>
      <c r="C423" s="107"/>
      <c r="D423" s="107"/>
      <c r="E423" s="107"/>
      <c r="F423" s="107"/>
      <c r="G423" s="479"/>
      <c r="H423" s="107"/>
      <c r="I423" s="107"/>
      <c r="J423" s="107"/>
      <c r="K423" s="107"/>
      <c r="L423" s="107"/>
      <c r="M423" s="109"/>
      <c r="N423" s="109"/>
      <c r="O423" s="107"/>
      <c r="P423" s="107"/>
      <c r="Q423" s="107"/>
      <c r="R423" s="107"/>
      <c r="S423" s="107"/>
      <c r="T423" s="107"/>
      <c r="U423" s="107"/>
      <c r="V423" s="107"/>
      <c r="W423" s="107"/>
      <c r="X423" s="107"/>
      <c r="Y423" s="107"/>
      <c r="Z423" s="107"/>
    </row>
    <row r="424" spans="1:26" ht="15.75" customHeight="1">
      <c r="A424" s="107"/>
      <c r="B424" s="107"/>
      <c r="C424" s="107"/>
      <c r="D424" s="107"/>
      <c r="E424" s="107"/>
      <c r="F424" s="107"/>
      <c r="G424" s="479"/>
      <c r="H424" s="107"/>
      <c r="I424" s="107"/>
      <c r="J424" s="107"/>
      <c r="K424" s="107"/>
      <c r="L424" s="107"/>
      <c r="M424" s="109"/>
      <c r="N424" s="109"/>
      <c r="O424" s="107"/>
      <c r="P424" s="107"/>
      <c r="Q424" s="107"/>
      <c r="R424" s="107"/>
      <c r="S424" s="107"/>
      <c r="T424" s="107"/>
      <c r="U424" s="107"/>
      <c r="V424" s="107"/>
      <c r="W424" s="107"/>
      <c r="X424" s="107"/>
      <c r="Y424" s="107"/>
      <c r="Z424" s="107"/>
    </row>
    <row r="425" spans="1:26" ht="15.75" customHeight="1">
      <c r="A425" s="107"/>
      <c r="B425" s="107"/>
      <c r="C425" s="107"/>
      <c r="D425" s="107"/>
      <c r="E425" s="107"/>
      <c r="F425" s="107"/>
      <c r="G425" s="479"/>
      <c r="H425" s="107"/>
      <c r="I425" s="107"/>
      <c r="J425" s="107"/>
      <c r="K425" s="107"/>
      <c r="L425" s="107"/>
      <c r="M425" s="109"/>
      <c r="N425" s="109"/>
      <c r="O425" s="107"/>
      <c r="P425" s="107"/>
      <c r="Q425" s="107"/>
      <c r="R425" s="107"/>
      <c r="S425" s="107"/>
      <c r="T425" s="107"/>
      <c r="U425" s="107"/>
      <c r="V425" s="107"/>
      <c r="W425" s="107"/>
      <c r="X425" s="107"/>
      <c r="Y425" s="107"/>
      <c r="Z425" s="107"/>
    </row>
    <row r="426" spans="1:26" ht="15.75" customHeight="1">
      <c r="A426" s="107"/>
      <c r="B426" s="107"/>
      <c r="C426" s="107"/>
      <c r="D426" s="107"/>
      <c r="E426" s="107"/>
      <c r="F426" s="107"/>
      <c r="G426" s="479"/>
      <c r="H426" s="107"/>
      <c r="I426" s="107"/>
      <c r="J426" s="107"/>
      <c r="K426" s="107"/>
      <c r="L426" s="107"/>
      <c r="M426" s="109"/>
      <c r="N426" s="109"/>
      <c r="O426" s="107"/>
      <c r="P426" s="107"/>
      <c r="Q426" s="107"/>
      <c r="R426" s="107"/>
      <c r="S426" s="107"/>
      <c r="T426" s="107"/>
      <c r="U426" s="107"/>
      <c r="V426" s="107"/>
      <c r="W426" s="107"/>
      <c r="X426" s="107"/>
      <c r="Y426" s="107"/>
      <c r="Z426" s="107"/>
    </row>
    <row r="427" spans="1:26" ht="15.75" customHeight="1">
      <c r="A427" s="107"/>
      <c r="B427" s="107"/>
      <c r="C427" s="107"/>
      <c r="D427" s="107"/>
      <c r="E427" s="107"/>
      <c r="F427" s="107"/>
      <c r="G427" s="479"/>
      <c r="H427" s="107"/>
      <c r="I427" s="107"/>
      <c r="J427" s="107"/>
      <c r="K427" s="107"/>
      <c r="L427" s="107"/>
      <c r="M427" s="109"/>
      <c r="N427" s="109"/>
      <c r="O427" s="107"/>
      <c r="P427" s="107"/>
      <c r="Q427" s="107"/>
      <c r="R427" s="107"/>
      <c r="S427" s="107"/>
      <c r="T427" s="107"/>
      <c r="U427" s="107"/>
      <c r="V427" s="107"/>
      <c r="W427" s="107"/>
      <c r="X427" s="107"/>
      <c r="Y427" s="107"/>
      <c r="Z427" s="107"/>
    </row>
    <row r="428" spans="1:26" ht="15.75" customHeight="1">
      <c r="A428" s="107"/>
      <c r="B428" s="107"/>
      <c r="C428" s="107"/>
      <c r="D428" s="107"/>
      <c r="E428" s="107"/>
      <c r="F428" s="107"/>
      <c r="G428" s="479"/>
      <c r="H428" s="107"/>
      <c r="I428" s="107"/>
      <c r="J428" s="107"/>
      <c r="K428" s="107"/>
      <c r="L428" s="107"/>
      <c r="M428" s="109"/>
      <c r="N428" s="109"/>
      <c r="O428" s="107"/>
      <c r="P428" s="107"/>
      <c r="Q428" s="107"/>
      <c r="R428" s="107"/>
      <c r="S428" s="107"/>
      <c r="T428" s="107"/>
      <c r="U428" s="107"/>
      <c r="V428" s="107"/>
      <c r="W428" s="107"/>
      <c r="X428" s="107"/>
      <c r="Y428" s="107"/>
      <c r="Z428" s="107"/>
    </row>
    <row r="429" spans="1:26" ht="15.75" customHeight="1">
      <c r="A429" s="107"/>
      <c r="B429" s="107"/>
      <c r="C429" s="107"/>
      <c r="D429" s="107"/>
      <c r="E429" s="107"/>
      <c r="F429" s="107"/>
      <c r="G429" s="479"/>
      <c r="H429" s="107"/>
      <c r="I429" s="107"/>
      <c r="J429" s="107"/>
      <c r="K429" s="107"/>
      <c r="L429" s="107"/>
      <c r="M429" s="109"/>
      <c r="N429" s="109"/>
      <c r="O429" s="107"/>
      <c r="P429" s="107"/>
      <c r="Q429" s="107"/>
      <c r="R429" s="107"/>
      <c r="S429" s="107"/>
      <c r="T429" s="107"/>
      <c r="U429" s="107"/>
      <c r="V429" s="107"/>
      <c r="W429" s="107"/>
      <c r="X429" s="107"/>
      <c r="Y429" s="107"/>
      <c r="Z429" s="107"/>
    </row>
    <row r="430" spans="1:26" ht="15.75" customHeight="1">
      <c r="A430" s="107"/>
      <c r="B430" s="107"/>
      <c r="C430" s="107"/>
      <c r="D430" s="107"/>
      <c r="E430" s="107"/>
      <c r="F430" s="107"/>
      <c r="G430" s="479"/>
      <c r="H430" s="107"/>
      <c r="I430" s="107"/>
      <c r="J430" s="107"/>
      <c r="K430" s="107"/>
      <c r="L430" s="107"/>
      <c r="M430" s="109"/>
      <c r="N430" s="109"/>
      <c r="O430" s="107"/>
      <c r="P430" s="107"/>
      <c r="Q430" s="107"/>
      <c r="R430" s="107"/>
      <c r="S430" s="107"/>
      <c r="T430" s="107"/>
      <c r="U430" s="107"/>
      <c r="V430" s="107"/>
      <c r="W430" s="107"/>
      <c r="X430" s="107"/>
      <c r="Y430" s="107"/>
      <c r="Z430" s="107"/>
    </row>
    <row r="431" spans="1:26" ht="15.75" customHeight="1">
      <c r="A431" s="107"/>
      <c r="B431" s="107"/>
      <c r="C431" s="107"/>
      <c r="D431" s="107"/>
      <c r="E431" s="107"/>
      <c r="F431" s="107"/>
      <c r="G431" s="479"/>
      <c r="H431" s="107"/>
      <c r="I431" s="107"/>
      <c r="J431" s="107"/>
      <c r="K431" s="107"/>
      <c r="L431" s="107"/>
      <c r="M431" s="109"/>
      <c r="N431" s="109"/>
      <c r="O431" s="107"/>
      <c r="P431" s="107"/>
      <c r="Q431" s="107"/>
      <c r="R431" s="107"/>
      <c r="S431" s="107"/>
      <c r="T431" s="107"/>
      <c r="U431" s="107"/>
      <c r="V431" s="107"/>
      <c r="W431" s="107"/>
      <c r="X431" s="107"/>
      <c r="Y431" s="107"/>
      <c r="Z431" s="107"/>
    </row>
    <row r="432" spans="1:26" ht="15.75" customHeight="1">
      <c r="A432" s="107"/>
      <c r="B432" s="107"/>
      <c r="C432" s="107"/>
      <c r="D432" s="107"/>
      <c r="E432" s="107"/>
      <c r="F432" s="107"/>
      <c r="G432" s="479"/>
      <c r="H432" s="107"/>
      <c r="I432" s="107"/>
      <c r="J432" s="107"/>
      <c r="K432" s="107"/>
      <c r="L432" s="107"/>
      <c r="M432" s="109"/>
      <c r="N432" s="109"/>
      <c r="O432" s="107"/>
      <c r="P432" s="107"/>
      <c r="Q432" s="107"/>
      <c r="R432" s="107"/>
      <c r="S432" s="107"/>
      <c r="T432" s="107"/>
      <c r="U432" s="107"/>
      <c r="V432" s="107"/>
      <c r="W432" s="107"/>
      <c r="X432" s="107"/>
      <c r="Y432" s="107"/>
      <c r="Z432" s="107"/>
    </row>
    <row r="433" spans="1:26" ht="15.75" customHeight="1">
      <c r="A433" s="107"/>
      <c r="B433" s="107"/>
      <c r="C433" s="107"/>
      <c r="D433" s="107"/>
      <c r="E433" s="107"/>
      <c r="F433" s="107"/>
      <c r="G433" s="479"/>
      <c r="H433" s="107"/>
      <c r="I433" s="107"/>
      <c r="J433" s="107"/>
      <c r="K433" s="107"/>
      <c r="L433" s="107"/>
      <c r="M433" s="109"/>
      <c r="N433" s="109"/>
      <c r="O433" s="107"/>
      <c r="P433" s="107"/>
      <c r="Q433" s="107"/>
      <c r="R433" s="107"/>
      <c r="S433" s="107"/>
      <c r="T433" s="107"/>
      <c r="U433" s="107"/>
      <c r="V433" s="107"/>
      <c r="W433" s="107"/>
      <c r="X433" s="107"/>
      <c r="Y433" s="107"/>
      <c r="Z433" s="107"/>
    </row>
    <row r="434" spans="1:26" ht="15.75" customHeight="1">
      <c r="A434" s="107"/>
      <c r="B434" s="107"/>
      <c r="C434" s="107"/>
      <c r="D434" s="107"/>
      <c r="E434" s="107"/>
      <c r="F434" s="107"/>
      <c r="G434" s="479"/>
      <c r="H434" s="107"/>
      <c r="I434" s="107"/>
      <c r="J434" s="107"/>
      <c r="K434" s="107"/>
      <c r="L434" s="107"/>
      <c r="M434" s="109"/>
      <c r="N434" s="109"/>
      <c r="O434" s="107"/>
      <c r="P434" s="107"/>
      <c r="Q434" s="107"/>
      <c r="R434" s="107"/>
      <c r="S434" s="107"/>
      <c r="T434" s="107"/>
      <c r="U434" s="107"/>
      <c r="V434" s="107"/>
      <c r="W434" s="107"/>
      <c r="X434" s="107"/>
      <c r="Y434" s="107"/>
      <c r="Z434" s="107"/>
    </row>
    <row r="435" spans="1:26" ht="15.75" customHeight="1">
      <c r="A435" s="107"/>
      <c r="B435" s="107"/>
      <c r="C435" s="107"/>
      <c r="D435" s="107"/>
      <c r="E435" s="107"/>
      <c r="F435" s="107"/>
      <c r="G435" s="479"/>
      <c r="H435" s="107"/>
      <c r="I435" s="107"/>
      <c r="J435" s="107"/>
      <c r="K435" s="107"/>
      <c r="L435" s="107"/>
      <c r="M435" s="109"/>
      <c r="N435" s="109"/>
      <c r="O435" s="107"/>
      <c r="P435" s="107"/>
      <c r="Q435" s="107"/>
      <c r="R435" s="107"/>
      <c r="S435" s="107"/>
      <c r="T435" s="107"/>
      <c r="U435" s="107"/>
      <c r="V435" s="107"/>
      <c r="W435" s="107"/>
      <c r="X435" s="107"/>
      <c r="Y435" s="107"/>
      <c r="Z435" s="107"/>
    </row>
    <row r="436" spans="1:26" ht="15.75" customHeight="1">
      <c r="A436" s="107"/>
      <c r="B436" s="107"/>
      <c r="C436" s="107"/>
      <c r="D436" s="107"/>
      <c r="E436" s="107"/>
      <c r="F436" s="107"/>
      <c r="G436" s="479"/>
      <c r="H436" s="107"/>
      <c r="I436" s="107"/>
      <c r="J436" s="107"/>
      <c r="K436" s="107"/>
      <c r="L436" s="107"/>
      <c r="M436" s="109"/>
      <c r="N436" s="109"/>
      <c r="O436" s="107"/>
      <c r="P436" s="107"/>
      <c r="Q436" s="107"/>
      <c r="R436" s="107"/>
      <c r="S436" s="107"/>
      <c r="T436" s="107"/>
      <c r="U436" s="107"/>
      <c r="V436" s="107"/>
      <c r="W436" s="107"/>
      <c r="X436" s="107"/>
      <c r="Y436" s="107"/>
      <c r="Z436" s="107"/>
    </row>
    <row r="437" spans="1:26" ht="15.75" customHeight="1">
      <c r="A437" s="107"/>
      <c r="B437" s="107"/>
      <c r="C437" s="107"/>
      <c r="D437" s="107"/>
      <c r="E437" s="107"/>
      <c r="F437" s="107"/>
      <c r="G437" s="479"/>
      <c r="H437" s="107"/>
      <c r="I437" s="107"/>
      <c r="J437" s="107"/>
      <c r="K437" s="107"/>
      <c r="L437" s="107"/>
      <c r="M437" s="109"/>
      <c r="N437" s="109"/>
      <c r="O437" s="107"/>
      <c r="P437" s="107"/>
      <c r="Q437" s="107"/>
      <c r="R437" s="107"/>
      <c r="S437" s="107"/>
      <c r="T437" s="107"/>
      <c r="U437" s="107"/>
      <c r="V437" s="107"/>
      <c r="W437" s="107"/>
      <c r="X437" s="107"/>
      <c r="Y437" s="107"/>
      <c r="Z437" s="107"/>
    </row>
    <row r="438" spans="1:26" ht="15.75" customHeight="1">
      <c r="A438" s="107"/>
      <c r="B438" s="107"/>
      <c r="C438" s="107"/>
      <c r="D438" s="107"/>
      <c r="E438" s="107"/>
      <c r="F438" s="107"/>
      <c r="G438" s="479"/>
      <c r="H438" s="107"/>
      <c r="I438" s="107"/>
      <c r="J438" s="107"/>
      <c r="K438" s="107"/>
      <c r="L438" s="107"/>
      <c r="M438" s="109"/>
      <c r="N438" s="109"/>
      <c r="O438" s="107"/>
      <c r="P438" s="107"/>
      <c r="Q438" s="107"/>
      <c r="R438" s="107"/>
      <c r="S438" s="107"/>
      <c r="T438" s="107"/>
      <c r="U438" s="107"/>
      <c r="V438" s="107"/>
      <c r="W438" s="107"/>
      <c r="X438" s="107"/>
      <c r="Y438" s="107"/>
      <c r="Z438" s="107"/>
    </row>
    <row r="439" spans="1:26" ht="15.75" customHeight="1">
      <c r="A439" s="107"/>
      <c r="B439" s="107"/>
      <c r="C439" s="107"/>
      <c r="D439" s="107"/>
      <c r="E439" s="107"/>
      <c r="F439" s="107"/>
      <c r="G439" s="479"/>
      <c r="H439" s="107"/>
      <c r="I439" s="107"/>
      <c r="J439" s="107"/>
      <c r="K439" s="107"/>
      <c r="L439" s="107"/>
      <c r="M439" s="109"/>
      <c r="N439" s="109"/>
      <c r="O439" s="107"/>
      <c r="P439" s="107"/>
      <c r="Q439" s="107"/>
      <c r="R439" s="107"/>
      <c r="S439" s="107"/>
      <c r="T439" s="107"/>
      <c r="U439" s="107"/>
      <c r="V439" s="107"/>
      <c r="W439" s="107"/>
      <c r="X439" s="107"/>
      <c r="Y439" s="107"/>
      <c r="Z439" s="107"/>
    </row>
    <row r="440" spans="1:26" ht="15.75" customHeight="1">
      <c r="A440" s="107"/>
      <c r="B440" s="107"/>
      <c r="C440" s="107"/>
      <c r="D440" s="107"/>
      <c r="E440" s="107"/>
      <c r="F440" s="107"/>
      <c r="G440" s="479"/>
      <c r="H440" s="107"/>
      <c r="I440" s="107"/>
      <c r="J440" s="107"/>
      <c r="K440" s="107"/>
      <c r="L440" s="107"/>
      <c r="M440" s="109"/>
      <c r="N440" s="109"/>
      <c r="O440" s="107"/>
      <c r="P440" s="107"/>
      <c r="Q440" s="107"/>
      <c r="R440" s="107"/>
      <c r="S440" s="107"/>
      <c r="T440" s="107"/>
      <c r="U440" s="107"/>
      <c r="V440" s="107"/>
      <c r="W440" s="107"/>
      <c r="X440" s="107"/>
      <c r="Y440" s="107"/>
      <c r="Z440" s="107"/>
    </row>
    <row r="441" spans="1:26" ht="15.75" customHeight="1">
      <c r="A441" s="107"/>
      <c r="B441" s="107"/>
      <c r="C441" s="107"/>
      <c r="D441" s="107"/>
      <c r="E441" s="107"/>
      <c r="F441" s="107"/>
      <c r="G441" s="479"/>
      <c r="H441" s="107"/>
      <c r="I441" s="107"/>
      <c r="J441" s="107"/>
      <c r="K441" s="107"/>
      <c r="L441" s="107"/>
      <c r="M441" s="109"/>
      <c r="N441" s="109"/>
      <c r="O441" s="107"/>
      <c r="P441" s="107"/>
      <c r="Q441" s="107"/>
      <c r="R441" s="107"/>
      <c r="S441" s="107"/>
      <c r="T441" s="107"/>
      <c r="U441" s="107"/>
      <c r="V441" s="107"/>
      <c r="W441" s="107"/>
      <c r="X441" s="107"/>
      <c r="Y441" s="107"/>
      <c r="Z441" s="107"/>
    </row>
    <row r="442" spans="1:26" ht="15.75" customHeight="1">
      <c r="A442" s="107"/>
      <c r="B442" s="107"/>
      <c r="C442" s="107"/>
      <c r="D442" s="107"/>
      <c r="E442" s="107"/>
      <c r="F442" s="107"/>
      <c r="G442" s="479"/>
      <c r="H442" s="107"/>
      <c r="I442" s="107"/>
      <c r="J442" s="107"/>
      <c r="K442" s="107"/>
      <c r="L442" s="107"/>
      <c r="M442" s="109"/>
      <c r="N442" s="109"/>
      <c r="O442" s="107"/>
      <c r="P442" s="107"/>
      <c r="Q442" s="107"/>
      <c r="R442" s="107"/>
      <c r="S442" s="107"/>
      <c r="T442" s="107"/>
      <c r="U442" s="107"/>
      <c r="V442" s="107"/>
      <c r="W442" s="107"/>
      <c r="X442" s="107"/>
      <c r="Y442" s="107"/>
      <c r="Z442" s="107"/>
    </row>
    <row r="443" spans="1:26" ht="15.75" customHeight="1">
      <c r="A443" s="107"/>
      <c r="B443" s="107"/>
      <c r="C443" s="107"/>
      <c r="D443" s="107"/>
      <c r="E443" s="107"/>
      <c r="F443" s="107"/>
      <c r="G443" s="479"/>
      <c r="H443" s="107"/>
      <c r="I443" s="107"/>
      <c r="J443" s="107"/>
      <c r="K443" s="107"/>
      <c r="L443" s="107"/>
      <c r="M443" s="109"/>
      <c r="N443" s="109"/>
      <c r="O443" s="107"/>
      <c r="P443" s="107"/>
      <c r="Q443" s="107"/>
      <c r="R443" s="107"/>
      <c r="S443" s="107"/>
      <c r="T443" s="107"/>
      <c r="U443" s="107"/>
      <c r="V443" s="107"/>
      <c r="W443" s="107"/>
      <c r="X443" s="107"/>
      <c r="Y443" s="107"/>
      <c r="Z443" s="107"/>
    </row>
    <row r="444" spans="1:26" ht="15.75" customHeight="1">
      <c r="A444" s="107"/>
      <c r="B444" s="107"/>
      <c r="C444" s="107"/>
      <c r="D444" s="107"/>
      <c r="E444" s="107"/>
      <c r="F444" s="107"/>
      <c r="G444" s="479"/>
      <c r="H444" s="107"/>
      <c r="I444" s="107"/>
      <c r="J444" s="107"/>
      <c r="K444" s="107"/>
      <c r="L444" s="107"/>
      <c r="M444" s="109"/>
      <c r="N444" s="109"/>
      <c r="O444" s="107"/>
      <c r="P444" s="107"/>
      <c r="Q444" s="107"/>
      <c r="R444" s="107"/>
      <c r="S444" s="107"/>
      <c r="T444" s="107"/>
      <c r="U444" s="107"/>
      <c r="V444" s="107"/>
      <c r="W444" s="107"/>
      <c r="X444" s="107"/>
      <c r="Y444" s="107"/>
      <c r="Z444" s="107"/>
    </row>
    <row r="445" spans="1:26" ht="15.75" customHeight="1">
      <c r="A445" s="107"/>
      <c r="B445" s="107"/>
      <c r="C445" s="107"/>
      <c r="D445" s="107"/>
      <c r="E445" s="107"/>
      <c r="F445" s="107"/>
      <c r="G445" s="479"/>
      <c r="H445" s="107"/>
      <c r="I445" s="107"/>
      <c r="J445" s="107"/>
      <c r="K445" s="107"/>
      <c r="L445" s="107"/>
      <c r="M445" s="109"/>
      <c r="N445" s="109"/>
      <c r="O445" s="107"/>
      <c r="P445" s="107"/>
      <c r="Q445" s="107"/>
      <c r="R445" s="107"/>
      <c r="S445" s="107"/>
      <c r="T445" s="107"/>
      <c r="U445" s="107"/>
      <c r="V445" s="107"/>
      <c r="W445" s="107"/>
      <c r="X445" s="107"/>
      <c r="Y445" s="107"/>
      <c r="Z445" s="107"/>
    </row>
    <row r="446" spans="1:26" ht="15.75" customHeight="1">
      <c r="A446" s="107"/>
      <c r="B446" s="107"/>
      <c r="C446" s="107"/>
      <c r="D446" s="107"/>
      <c r="E446" s="107"/>
      <c r="F446" s="107"/>
      <c r="G446" s="479"/>
      <c r="H446" s="107"/>
      <c r="I446" s="107"/>
      <c r="J446" s="107"/>
      <c r="K446" s="107"/>
      <c r="L446" s="107"/>
      <c r="M446" s="109"/>
      <c r="N446" s="109"/>
      <c r="O446" s="107"/>
      <c r="P446" s="107"/>
      <c r="Q446" s="107"/>
      <c r="R446" s="107"/>
      <c r="S446" s="107"/>
      <c r="T446" s="107"/>
      <c r="U446" s="107"/>
      <c r="V446" s="107"/>
      <c r="W446" s="107"/>
      <c r="X446" s="107"/>
      <c r="Y446" s="107"/>
      <c r="Z446" s="107"/>
    </row>
    <row r="447" spans="1:26" ht="15.75" customHeight="1">
      <c r="A447" s="107"/>
      <c r="B447" s="107"/>
      <c r="C447" s="107"/>
      <c r="D447" s="107"/>
      <c r="E447" s="107"/>
      <c r="F447" s="107"/>
      <c r="G447" s="479"/>
      <c r="H447" s="107"/>
      <c r="I447" s="107"/>
      <c r="J447" s="107"/>
      <c r="K447" s="107"/>
      <c r="L447" s="107"/>
      <c r="M447" s="109"/>
      <c r="N447" s="109"/>
      <c r="O447" s="107"/>
      <c r="P447" s="107"/>
      <c r="Q447" s="107"/>
      <c r="R447" s="107"/>
      <c r="S447" s="107"/>
      <c r="T447" s="107"/>
      <c r="U447" s="107"/>
      <c r="V447" s="107"/>
      <c r="W447" s="107"/>
      <c r="X447" s="107"/>
      <c r="Y447" s="107"/>
      <c r="Z447" s="107"/>
    </row>
    <row r="448" spans="1:26" ht="15.75" customHeight="1">
      <c r="A448" s="107"/>
      <c r="B448" s="107"/>
      <c r="C448" s="107"/>
      <c r="D448" s="107"/>
      <c r="E448" s="107"/>
      <c r="F448" s="107"/>
      <c r="G448" s="479"/>
      <c r="H448" s="107"/>
      <c r="I448" s="107"/>
      <c r="J448" s="107"/>
      <c r="K448" s="107"/>
      <c r="L448" s="107"/>
      <c r="M448" s="109"/>
      <c r="N448" s="109"/>
      <c r="O448" s="107"/>
      <c r="P448" s="107"/>
      <c r="Q448" s="107"/>
      <c r="R448" s="107"/>
      <c r="S448" s="107"/>
      <c r="T448" s="107"/>
      <c r="U448" s="107"/>
      <c r="V448" s="107"/>
      <c r="W448" s="107"/>
      <c r="X448" s="107"/>
      <c r="Y448" s="107"/>
      <c r="Z448" s="107"/>
    </row>
    <row r="449" spans="1:26" ht="15.75" customHeight="1">
      <c r="A449" s="107"/>
      <c r="B449" s="107"/>
      <c r="C449" s="107"/>
      <c r="D449" s="107"/>
      <c r="E449" s="107"/>
      <c r="F449" s="107"/>
      <c r="G449" s="479"/>
      <c r="H449" s="107"/>
      <c r="I449" s="107"/>
      <c r="J449" s="107"/>
      <c r="K449" s="107"/>
      <c r="L449" s="107"/>
      <c r="M449" s="109"/>
      <c r="N449" s="109"/>
      <c r="O449" s="107"/>
      <c r="P449" s="107"/>
      <c r="Q449" s="107"/>
      <c r="R449" s="107"/>
      <c r="S449" s="107"/>
      <c r="T449" s="107"/>
      <c r="U449" s="107"/>
      <c r="V449" s="107"/>
      <c r="W449" s="107"/>
      <c r="X449" s="107"/>
      <c r="Y449" s="107"/>
      <c r="Z449" s="107"/>
    </row>
    <row r="450" spans="1:26" ht="15.75" customHeight="1">
      <c r="A450" s="107"/>
      <c r="B450" s="107"/>
      <c r="C450" s="107"/>
      <c r="D450" s="107"/>
      <c r="E450" s="107"/>
      <c r="F450" s="107"/>
      <c r="G450" s="479"/>
      <c r="H450" s="107"/>
      <c r="I450" s="107"/>
      <c r="J450" s="107"/>
      <c r="K450" s="107"/>
      <c r="L450" s="107"/>
      <c r="M450" s="109"/>
      <c r="N450" s="109"/>
      <c r="O450" s="107"/>
      <c r="P450" s="107"/>
      <c r="Q450" s="107"/>
      <c r="R450" s="107"/>
      <c r="S450" s="107"/>
      <c r="T450" s="107"/>
      <c r="U450" s="107"/>
      <c r="V450" s="107"/>
      <c r="W450" s="107"/>
      <c r="X450" s="107"/>
      <c r="Y450" s="107"/>
      <c r="Z450" s="107"/>
    </row>
    <row r="451" spans="1:26" ht="15.75" customHeight="1">
      <c r="A451" s="107"/>
      <c r="B451" s="107"/>
      <c r="C451" s="107"/>
      <c r="D451" s="107"/>
      <c r="E451" s="107"/>
      <c r="F451" s="107"/>
      <c r="G451" s="479"/>
      <c r="H451" s="107"/>
      <c r="I451" s="107"/>
      <c r="J451" s="107"/>
      <c r="K451" s="107"/>
      <c r="L451" s="107"/>
      <c r="M451" s="109"/>
      <c r="N451" s="109"/>
      <c r="O451" s="107"/>
      <c r="P451" s="107"/>
      <c r="Q451" s="107"/>
      <c r="R451" s="107"/>
      <c r="S451" s="107"/>
      <c r="T451" s="107"/>
      <c r="U451" s="107"/>
      <c r="V451" s="107"/>
      <c r="W451" s="107"/>
      <c r="X451" s="107"/>
      <c r="Y451" s="107"/>
      <c r="Z451" s="107"/>
    </row>
    <row r="452" spans="1:26" ht="15.75" customHeight="1">
      <c r="A452" s="107"/>
      <c r="B452" s="107"/>
      <c r="C452" s="107"/>
      <c r="D452" s="107"/>
      <c r="E452" s="107"/>
      <c r="F452" s="107"/>
      <c r="G452" s="479"/>
      <c r="H452" s="107"/>
      <c r="I452" s="107"/>
      <c r="J452" s="107"/>
      <c r="K452" s="107"/>
      <c r="L452" s="107"/>
      <c r="M452" s="109"/>
      <c r="N452" s="109"/>
      <c r="O452" s="107"/>
      <c r="P452" s="107"/>
      <c r="Q452" s="107"/>
      <c r="R452" s="107"/>
      <c r="S452" s="107"/>
      <c r="T452" s="107"/>
      <c r="U452" s="107"/>
      <c r="V452" s="107"/>
      <c r="W452" s="107"/>
      <c r="X452" s="107"/>
      <c r="Y452" s="107"/>
      <c r="Z452" s="107"/>
    </row>
    <row r="453" spans="1:26" ht="15.75" customHeight="1">
      <c r="A453" s="107"/>
      <c r="B453" s="107"/>
      <c r="C453" s="107"/>
      <c r="D453" s="107"/>
      <c r="E453" s="107"/>
      <c r="F453" s="107"/>
      <c r="G453" s="479"/>
      <c r="H453" s="107"/>
      <c r="I453" s="107"/>
      <c r="J453" s="107"/>
      <c r="K453" s="107"/>
      <c r="L453" s="107"/>
      <c r="M453" s="109"/>
      <c r="N453" s="109"/>
      <c r="O453" s="107"/>
      <c r="P453" s="107"/>
      <c r="Q453" s="107"/>
      <c r="R453" s="107"/>
      <c r="S453" s="107"/>
      <c r="T453" s="107"/>
      <c r="U453" s="107"/>
      <c r="V453" s="107"/>
      <c r="W453" s="107"/>
      <c r="X453" s="107"/>
      <c r="Y453" s="107"/>
      <c r="Z453" s="107"/>
    </row>
    <row r="454" spans="1:26" ht="15.75" customHeight="1">
      <c r="A454" s="107"/>
      <c r="B454" s="107"/>
      <c r="C454" s="107"/>
      <c r="D454" s="107"/>
      <c r="E454" s="107"/>
      <c r="F454" s="107"/>
      <c r="G454" s="479"/>
      <c r="H454" s="107"/>
      <c r="I454" s="107"/>
      <c r="J454" s="107"/>
      <c r="K454" s="107"/>
      <c r="L454" s="107"/>
      <c r="M454" s="109"/>
      <c r="N454" s="109"/>
      <c r="O454" s="107"/>
      <c r="P454" s="107"/>
      <c r="Q454" s="107"/>
      <c r="R454" s="107"/>
      <c r="S454" s="107"/>
      <c r="T454" s="107"/>
      <c r="U454" s="107"/>
      <c r="V454" s="107"/>
      <c r="W454" s="107"/>
      <c r="X454" s="107"/>
      <c r="Y454" s="107"/>
      <c r="Z454" s="107"/>
    </row>
    <row r="455" spans="1:26" ht="15.75" customHeight="1">
      <c r="A455" s="107"/>
      <c r="B455" s="107"/>
      <c r="C455" s="107"/>
      <c r="D455" s="107"/>
      <c r="E455" s="107"/>
      <c r="F455" s="107"/>
      <c r="G455" s="479"/>
      <c r="H455" s="107"/>
      <c r="I455" s="107"/>
      <c r="J455" s="107"/>
      <c r="K455" s="107"/>
      <c r="L455" s="107"/>
      <c r="M455" s="109"/>
      <c r="N455" s="109"/>
      <c r="O455" s="107"/>
      <c r="P455" s="107"/>
      <c r="Q455" s="107"/>
      <c r="R455" s="107"/>
      <c r="S455" s="107"/>
      <c r="T455" s="107"/>
      <c r="U455" s="107"/>
      <c r="V455" s="107"/>
      <c r="W455" s="107"/>
      <c r="X455" s="107"/>
      <c r="Y455" s="107"/>
      <c r="Z455" s="107"/>
    </row>
    <row r="456" spans="1:26" ht="15.75" customHeight="1">
      <c r="A456" s="107"/>
      <c r="B456" s="107"/>
      <c r="C456" s="107"/>
      <c r="D456" s="107"/>
      <c r="E456" s="107"/>
      <c r="F456" s="107"/>
      <c r="G456" s="479"/>
      <c r="H456" s="107"/>
      <c r="I456" s="107"/>
      <c r="J456" s="107"/>
      <c r="K456" s="107"/>
      <c r="L456" s="107"/>
      <c r="M456" s="109"/>
      <c r="N456" s="109"/>
      <c r="O456" s="107"/>
      <c r="P456" s="107"/>
      <c r="Q456" s="107"/>
      <c r="R456" s="107"/>
      <c r="S456" s="107"/>
      <c r="T456" s="107"/>
      <c r="U456" s="107"/>
      <c r="V456" s="107"/>
      <c r="W456" s="107"/>
      <c r="X456" s="107"/>
      <c r="Y456" s="107"/>
      <c r="Z456" s="107"/>
    </row>
    <row r="457" spans="1:26" ht="15.75" customHeight="1">
      <c r="A457" s="107"/>
      <c r="B457" s="107"/>
      <c r="C457" s="107"/>
      <c r="D457" s="107"/>
      <c r="E457" s="107"/>
      <c r="F457" s="107"/>
      <c r="G457" s="479"/>
      <c r="H457" s="107"/>
      <c r="I457" s="107"/>
      <c r="J457" s="107"/>
      <c r="K457" s="107"/>
      <c r="L457" s="107"/>
      <c r="M457" s="109"/>
      <c r="N457" s="109"/>
      <c r="O457" s="107"/>
      <c r="P457" s="107"/>
      <c r="Q457" s="107"/>
      <c r="R457" s="107"/>
      <c r="S457" s="107"/>
      <c r="T457" s="107"/>
      <c r="U457" s="107"/>
      <c r="V457" s="107"/>
      <c r="W457" s="107"/>
      <c r="X457" s="107"/>
      <c r="Y457" s="107"/>
      <c r="Z457" s="107"/>
    </row>
    <row r="458" spans="1:26" ht="15.75" customHeight="1">
      <c r="A458" s="107"/>
      <c r="B458" s="107"/>
      <c r="C458" s="107"/>
      <c r="D458" s="107"/>
      <c r="E458" s="107"/>
      <c r="F458" s="107"/>
      <c r="G458" s="479"/>
      <c r="H458" s="107"/>
      <c r="I458" s="107"/>
      <c r="J458" s="107"/>
      <c r="K458" s="107"/>
      <c r="L458" s="107"/>
      <c r="M458" s="109"/>
      <c r="N458" s="109"/>
      <c r="O458" s="107"/>
      <c r="P458" s="107"/>
      <c r="Q458" s="107"/>
      <c r="R458" s="107"/>
      <c r="S458" s="107"/>
      <c r="T458" s="107"/>
      <c r="U458" s="107"/>
      <c r="V458" s="107"/>
      <c r="W458" s="107"/>
      <c r="X458" s="107"/>
      <c r="Y458" s="107"/>
      <c r="Z458" s="107"/>
    </row>
    <row r="459" spans="1:26" ht="15.75" customHeight="1">
      <c r="A459" s="107"/>
      <c r="B459" s="107"/>
      <c r="C459" s="107"/>
      <c r="D459" s="107"/>
      <c r="E459" s="107"/>
      <c r="F459" s="107"/>
      <c r="G459" s="479"/>
      <c r="H459" s="107"/>
      <c r="I459" s="107"/>
      <c r="J459" s="107"/>
      <c r="K459" s="107"/>
      <c r="L459" s="107"/>
      <c r="M459" s="109"/>
      <c r="N459" s="109"/>
      <c r="O459" s="107"/>
      <c r="P459" s="107"/>
      <c r="Q459" s="107"/>
      <c r="R459" s="107"/>
      <c r="S459" s="107"/>
      <c r="T459" s="107"/>
      <c r="U459" s="107"/>
      <c r="V459" s="107"/>
      <c r="W459" s="107"/>
      <c r="X459" s="107"/>
      <c r="Y459" s="107"/>
      <c r="Z459" s="107"/>
    </row>
    <row r="460" spans="1:26" ht="15.75" customHeight="1">
      <c r="A460" s="107"/>
      <c r="B460" s="107"/>
      <c r="C460" s="107"/>
      <c r="D460" s="107"/>
      <c r="E460" s="107"/>
      <c r="F460" s="107"/>
      <c r="G460" s="479"/>
      <c r="H460" s="107"/>
      <c r="I460" s="107"/>
      <c r="J460" s="107"/>
      <c r="K460" s="107"/>
      <c r="L460" s="107"/>
      <c r="M460" s="109"/>
      <c r="N460" s="109"/>
      <c r="O460" s="107"/>
      <c r="P460" s="107"/>
      <c r="Q460" s="107"/>
      <c r="R460" s="107"/>
      <c r="S460" s="107"/>
      <c r="T460" s="107"/>
      <c r="U460" s="107"/>
      <c r="V460" s="107"/>
      <c r="W460" s="107"/>
      <c r="X460" s="107"/>
      <c r="Y460" s="107"/>
      <c r="Z460" s="107"/>
    </row>
    <row r="461" spans="1:26" ht="15.75" customHeight="1">
      <c r="A461" s="107"/>
      <c r="B461" s="107"/>
      <c r="C461" s="107"/>
      <c r="D461" s="107"/>
      <c r="E461" s="107"/>
      <c r="F461" s="107"/>
      <c r="G461" s="479"/>
      <c r="H461" s="107"/>
      <c r="I461" s="107"/>
      <c r="J461" s="107"/>
      <c r="K461" s="107"/>
      <c r="L461" s="107"/>
      <c r="M461" s="109"/>
      <c r="N461" s="109"/>
      <c r="O461" s="107"/>
      <c r="P461" s="107"/>
      <c r="Q461" s="107"/>
      <c r="R461" s="107"/>
      <c r="S461" s="107"/>
      <c r="T461" s="107"/>
      <c r="U461" s="107"/>
      <c r="V461" s="107"/>
      <c r="W461" s="107"/>
      <c r="X461" s="107"/>
      <c r="Y461" s="107"/>
      <c r="Z461" s="107"/>
    </row>
    <row r="462" spans="1:26" ht="15.75" customHeight="1">
      <c r="A462" s="107"/>
      <c r="B462" s="107"/>
      <c r="C462" s="107"/>
      <c r="D462" s="107"/>
      <c r="E462" s="107"/>
      <c r="F462" s="107"/>
      <c r="G462" s="479"/>
      <c r="H462" s="107"/>
      <c r="I462" s="107"/>
      <c r="J462" s="107"/>
      <c r="K462" s="107"/>
      <c r="L462" s="107"/>
      <c r="M462" s="109"/>
      <c r="N462" s="109"/>
      <c r="O462" s="107"/>
      <c r="P462" s="107"/>
      <c r="Q462" s="107"/>
      <c r="R462" s="107"/>
      <c r="S462" s="107"/>
      <c r="T462" s="107"/>
      <c r="U462" s="107"/>
      <c r="V462" s="107"/>
      <c r="W462" s="107"/>
      <c r="X462" s="107"/>
      <c r="Y462" s="107"/>
      <c r="Z462" s="107"/>
    </row>
    <row r="463" spans="1:26" ht="15.75" customHeight="1">
      <c r="A463" s="107"/>
      <c r="B463" s="107"/>
      <c r="C463" s="107"/>
      <c r="D463" s="107"/>
      <c r="E463" s="107"/>
      <c r="F463" s="107"/>
      <c r="G463" s="479"/>
      <c r="H463" s="107"/>
      <c r="I463" s="107"/>
      <c r="J463" s="107"/>
      <c r="K463" s="107"/>
      <c r="L463" s="107"/>
      <c r="M463" s="109"/>
      <c r="N463" s="109"/>
      <c r="O463" s="107"/>
      <c r="P463" s="107"/>
      <c r="Q463" s="107"/>
      <c r="R463" s="107"/>
      <c r="S463" s="107"/>
      <c r="T463" s="107"/>
      <c r="U463" s="107"/>
      <c r="V463" s="107"/>
      <c r="W463" s="107"/>
      <c r="X463" s="107"/>
      <c r="Y463" s="107"/>
      <c r="Z463" s="107"/>
    </row>
    <row r="464" spans="1:26" ht="15.75" customHeight="1">
      <c r="A464" s="107"/>
      <c r="B464" s="107"/>
      <c r="C464" s="107"/>
      <c r="D464" s="107"/>
      <c r="E464" s="107"/>
      <c r="F464" s="107"/>
      <c r="G464" s="479"/>
      <c r="H464" s="107"/>
      <c r="I464" s="107"/>
      <c r="J464" s="107"/>
      <c r="K464" s="107"/>
      <c r="L464" s="107"/>
      <c r="M464" s="109"/>
      <c r="N464" s="109"/>
      <c r="O464" s="107"/>
      <c r="P464" s="107"/>
      <c r="Q464" s="107"/>
      <c r="R464" s="107"/>
      <c r="S464" s="107"/>
      <c r="T464" s="107"/>
      <c r="U464" s="107"/>
      <c r="V464" s="107"/>
      <c r="W464" s="107"/>
      <c r="X464" s="107"/>
      <c r="Y464" s="107"/>
      <c r="Z464" s="107"/>
    </row>
    <row r="465" spans="1:26" ht="15.75" customHeight="1">
      <c r="A465" s="107"/>
      <c r="B465" s="107"/>
      <c r="C465" s="107"/>
      <c r="D465" s="107"/>
      <c r="E465" s="107"/>
      <c r="F465" s="107"/>
      <c r="G465" s="479"/>
      <c r="H465" s="107"/>
      <c r="I465" s="107"/>
      <c r="J465" s="107"/>
      <c r="K465" s="107"/>
      <c r="L465" s="107"/>
      <c r="M465" s="109"/>
      <c r="N465" s="109"/>
      <c r="O465" s="107"/>
      <c r="P465" s="107"/>
      <c r="Q465" s="107"/>
      <c r="R465" s="107"/>
      <c r="S465" s="107"/>
      <c r="T465" s="107"/>
      <c r="U465" s="107"/>
      <c r="V465" s="107"/>
      <c r="W465" s="107"/>
      <c r="X465" s="107"/>
      <c r="Y465" s="107"/>
      <c r="Z465" s="107"/>
    </row>
    <row r="466" spans="1:26" ht="15.75" customHeight="1">
      <c r="A466" s="107"/>
      <c r="B466" s="107"/>
      <c r="C466" s="107"/>
      <c r="D466" s="107"/>
      <c r="E466" s="107"/>
      <c r="F466" s="107"/>
      <c r="G466" s="479"/>
      <c r="H466" s="107"/>
      <c r="I466" s="107"/>
      <c r="J466" s="107"/>
      <c r="K466" s="107"/>
      <c r="L466" s="107"/>
      <c r="M466" s="109"/>
      <c r="N466" s="109"/>
      <c r="O466" s="107"/>
      <c r="P466" s="107"/>
      <c r="Q466" s="107"/>
      <c r="R466" s="107"/>
      <c r="S466" s="107"/>
      <c r="T466" s="107"/>
      <c r="U466" s="107"/>
      <c r="V466" s="107"/>
      <c r="W466" s="107"/>
      <c r="X466" s="107"/>
      <c r="Y466" s="107"/>
      <c r="Z466" s="107"/>
    </row>
    <row r="467" spans="1:26" ht="15.75" customHeight="1">
      <c r="A467" s="107"/>
      <c r="B467" s="107"/>
      <c r="C467" s="107"/>
      <c r="D467" s="107"/>
      <c r="E467" s="107"/>
      <c r="F467" s="107"/>
      <c r="G467" s="479"/>
      <c r="H467" s="107"/>
      <c r="I467" s="107"/>
      <c r="J467" s="107"/>
      <c r="K467" s="107"/>
      <c r="L467" s="107"/>
      <c r="M467" s="109"/>
      <c r="N467" s="109"/>
      <c r="O467" s="107"/>
      <c r="P467" s="107"/>
      <c r="Q467" s="107"/>
      <c r="R467" s="107"/>
      <c r="S467" s="107"/>
      <c r="T467" s="107"/>
      <c r="U467" s="107"/>
      <c r="V467" s="107"/>
      <c r="W467" s="107"/>
      <c r="X467" s="107"/>
      <c r="Y467" s="107"/>
      <c r="Z467" s="107"/>
    </row>
    <row r="468" spans="1:26" ht="15.75" customHeight="1">
      <c r="A468" s="107"/>
      <c r="B468" s="107"/>
      <c r="C468" s="107"/>
      <c r="D468" s="107"/>
      <c r="E468" s="107"/>
      <c r="F468" s="107"/>
      <c r="G468" s="479"/>
      <c r="H468" s="107"/>
      <c r="I468" s="107"/>
      <c r="J468" s="107"/>
      <c r="K468" s="107"/>
      <c r="L468" s="107"/>
      <c r="M468" s="109"/>
      <c r="N468" s="109"/>
      <c r="O468" s="107"/>
      <c r="P468" s="107"/>
      <c r="Q468" s="107"/>
      <c r="R468" s="107"/>
      <c r="S468" s="107"/>
      <c r="T468" s="107"/>
      <c r="U468" s="107"/>
      <c r="V468" s="107"/>
      <c r="W468" s="107"/>
      <c r="X468" s="107"/>
      <c r="Y468" s="107"/>
      <c r="Z468" s="107"/>
    </row>
    <row r="469" spans="1:26" ht="15.75" customHeight="1">
      <c r="A469" s="107"/>
      <c r="B469" s="107"/>
      <c r="C469" s="107"/>
      <c r="D469" s="107"/>
      <c r="E469" s="107"/>
      <c r="F469" s="107"/>
      <c r="G469" s="479"/>
      <c r="H469" s="107"/>
      <c r="I469" s="107"/>
      <c r="J469" s="107"/>
      <c r="K469" s="107"/>
      <c r="L469" s="107"/>
      <c r="M469" s="109"/>
      <c r="N469" s="109"/>
      <c r="O469" s="107"/>
      <c r="P469" s="107"/>
      <c r="Q469" s="107"/>
      <c r="R469" s="107"/>
      <c r="S469" s="107"/>
      <c r="T469" s="107"/>
      <c r="U469" s="107"/>
      <c r="V469" s="107"/>
      <c r="W469" s="107"/>
      <c r="X469" s="107"/>
      <c r="Y469" s="107"/>
      <c r="Z469" s="107"/>
    </row>
    <row r="470" spans="1:26" ht="15.75" customHeight="1">
      <c r="A470" s="107"/>
      <c r="B470" s="107"/>
      <c r="C470" s="107"/>
      <c r="D470" s="107"/>
      <c r="E470" s="107"/>
      <c r="F470" s="107"/>
      <c r="G470" s="479"/>
      <c r="H470" s="107"/>
      <c r="I470" s="107"/>
      <c r="J470" s="107"/>
      <c r="K470" s="107"/>
      <c r="L470" s="107"/>
      <c r="M470" s="109"/>
      <c r="N470" s="109"/>
      <c r="O470" s="107"/>
      <c r="P470" s="107"/>
      <c r="Q470" s="107"/>
      <c r="R470" s="107"/>
      <c r="S470" s="107"/>
      <c r="T470" s="107"/>
      <c r="U470" s="107"/>
      <c r="V470" s="107"/>
      <c r="W470" s="107"/>
      <c r="X470" s="107"/>
      <c r="Y470" s="107"/>
      <c r="Z470" s="107"/>
    </row>
    <row r="471" spans="1:26" ht="15.75" customHeight="1">
      <c r="A471" s="107"/>
      <c r="B471" s="107"/>
      <c r="C471" s="107"/>
      <c r="D471" s="107"/>
      <c r="E471" s="107"/>
      <c r="F471" s="107"/>
      <c r="G471" s="479"/>
      <c r="H471" s="107"/>
      <c r="I471" s="107"/>
      <c r="J471" s="107"/>
      <c r="K471" s="107"/>
      <c r="L471" s="107"/>
      <c r="M471" s="109"/>
      <c r="N471" s="109"/>
      <c r="O471" s="107"/>
      <c r="P471" s="107"/>
      <c r="Q471" s="107"/>
      <c r="R471" s="107"/>
      <c r="S471" s="107"/>
      <c r="T471" s="107"/>
      <c r="U471" s="107"/>
      <c r="V471" s="107"/>
      <c r="W471" s="107"/>
      <c r="X471" s="107"/>
      <c r="Y471" s="107"/>
      <c r="Z471" s="107"/>
    </row>
    <row r="472" spans="1:26" ht="15.75" customHeight="1">
      <c r="A472" s="107"/>
      <c r="B472" s="107"/>
      <c r="C472" s="107"/>
      <c r="D472" s="107"/>
      <c r="E472" s="107"/>
      <c r="F472" s="107"/>
      <c r="G472" s="479"/>
      <c r="H472" s="107"/>
      <c r="I472" s="107"/>
      <c r="J472" s="107"/>
      <c r="K472" s="107"/>
      <c r="L472" s="107"/>
      <c r="M472" s="109"/>
      <c r="N472" s="109"/>
      <c r="O472" s="107"/>
      <c r="P472" s="107"/>
      <c r="Q472" s="107"/>
      <c r="R472" s="107"/>
      <c r="S472" s="107"/>
      <c r="T472" s="107"/>
      <c r="U472" s="107"/>
      <c r="V472" s="107"/>
      <c r="W472" s="107"/>
      <c r="X472" s="107"/>
      <c r="Y472" s="107"/>
      <c r="Z472" s="107"/>
    </row>
    <row r="473" spans="1:26" ht="15.75" customHeight="1">
      <c r="A473" s="107"/>
      <c r="B473" s="107"/>
      <c r="C473" s="107"/>
      <c r="D473" s="107"/>
      <c r="E473" s="107"/>
      <c r="F473" s="107"/>
      <c r="G473" s="479"/>
      <c r="H473" s="107"/>
      <c r="I473" s="107"/>
      <c r="J473" s="107"/>
      <c r="K473" s="107"/>
      <c r="L473" s="107"/>
      <c r="M473" s="109"/>
      <c r="N473" s="109"/>
      <c r="O473" s="107"/>
      <c r="P473" s="107"/>
      <c r="Q473" s="107"/>
      <c r="R473" s="107"/>
      <c r="S473" s="107"/>
      <c r="T473" s="107"/>
      <c r="U473" s="107"/>
      <c r="V473" s="107"/>
      <c r="W473" s="107"/>
      <c r="X473" s="107"/>
      <c r="Y473" s="107"/>
      <c r="Z473" s="107"/>
    </row>
    <row r="474" spans="1:26" ht="15.75" customHeight="1">
      <c r="A474" s="107"/>
      <c r="B474" s="107"/>
      <c r="C474" s="107"/>
      <c r="D474" s="107"/>
      <c r="E474" s="107"/>
      <c r="F474" s="107"/>
      <c r="G474" s="479"/>
      <c r="H474" s="107"/>
      <c r="I474" s="107"/>
      <c r="J474" s="107"/>
      <c r="K474" s="107"/>
      <c r="L474" s="107"/>
      <c r="M474" s="109"/>
      <c r="N474" s="109"/>
      <c r="O474" s="107"/>
      <c r="P474" s="107"/>
      <c r="Q474" s="107"/>
      <c r="R474" s="107"/>
      <c r="S474" s="107"/>
      <c r="T474" s="107"/>
      <c r="U474" s="107"/>
      <c r="V474" s="107"/>
      <c r="W474" s="107"/>
      <c r="X474" s="107"/>
      <c r="Y474" s="107"/>
      <c r="Z474" s="107"/>
    </row>
    <row r="475" spans="1:26" ht="15.75" customHeight="1">
      <c r="A475" s="107"/>
      <c r="B475" s="107"/>
      <c r="C475" s="107"/>
      <c r="D475" s="107"/>
      <c r="E475" s="107"/>
      <c r="F475" s="107"/>
      <c r="G475" s="479"/>
      <c r="H475" s="107"/>
      <c r="I475" s="107"/>
      <c r="J475" s="107"/>
      <c r="K475" s="107"/>
      <c r="L475" s="107"/>
      <c r="M475" s="109"/>
      <c r="N475" s="109"/>
      <c r="O475" s="107"/>
      <c r="P475" s="107"/>
      <c r="Q475" s="107"/>
      <c r="R475" s="107"/>
      <c r="S475" s="107"/>
      <c r="T475" s="107"/>
      <c r="U475" s="107"/>
      <c r="V475" s="107"/>
      <c r="W475" s="107"/>
      <c r="X475" s="107"/>
      <c r="Y475" s="107"/>
      <c r="Z475" s="107"/>
    </row>
    <row r="476" spans="1:26" ht="15.75" customHeight="1">
      <c r="A476" s="107"/>
      <c r="B476" s="107"/>
      <c r="C476" s="107"/>
      <c r="D476" s="107"/>
      <c r="E476" s="107"/>
      <c r="F476" s="107"/>
      <c r="G476" s="479"/>
      <c r="H476" s="107"/>
      <c r="I476" s="107"/>
      <c r="J476" s="107"/>
      <c r="K476" s="107"/>
      <c r="L476" s="107"/>
      <c r="M476" s="109"/>
      <c r="N476" s="109"/>
      <c r="O476" s="107"/>
      <c r="P476" s="107"/>
      <c r="Q476" s="107"/>
      <c r="R476" s="107"/>
      <c r="S476" s="107"/>
      <c r="T476" s="107"/>
      <c r="U476" s="107"/>
      <c r="V476" s="107"/>
      <c r="W476" s="107"/>
      <c r="X476" s="107"/>
      <c r="Y476" s="107"/>
      <c r="Z476" s="107"/>
    </row>
    <row r="477" spans="1:26" ht="15.75" customHeight="1">
      <c r="A477" s="107"/>
      <c r="B477" s="107"/>
      <c r="C477" s="107"/>
      <c r="D477" s="107"/>
      <c r="E477" s="107"/>
      <c r="F477" s="107"/>
      <c r="G477" s="479"/>
      <c r="H477" s="107"/>
      <c r="I477" s="107"/>
      <c r="J477" s="107"/>
      <c r="K477" s="107"/>
      <c r="L477" s="107"/>
      <c r="M477" s="109"/>
      <c r="N477" s="109"/>
      <c r="O477" s="107"/>
      <c r="P477" s="107"/>
      <c r="Q477" s="107"/>
      <c r="R477" s="107"/>
      <c r="S477" s="107"/>
      <c r="T477" s="107"/>
      <c r="U477" s="107"/>
      <c r="V477" s="107"/>
      <c r="W477" s="107"/>
      <c r="X477" s="107"/>
      <c r="Y477" s="107"/>
      <c r="Z477" s="107"/>
    </row>
    <row r="478" spans="1:26" ht="15.75" customHeight="1">
      <c r="A478" s="107"/>
      <c r="B478" s="107"/>
      <c r="C478" s="107"/>
      <c r="D478" s="107"/>
      <c r="E478" s="107"/>
      <c r="F478" s="107"/>
      <c r="G478" s="479"/>
      <c r="H478" s="107"/>
      <c r="I478" s="107"/>
      <c r="J478" s="107"/>
      <c r="K478" s="107"/>
      <c r="L478" s="107"/>
      <c r="M478" s="109"/>
      <c r="N478" s="109"/>
      <c r="O478" s="107"/>
      <c r="P478" s="107"/>
      <c r="Q478" s="107"/>
      <c r="R478" s="107"/>
      <c r="S478" s="107"/>
      <c r="T478" s="107"/>
      <c r="U478" s="107"/>
      <c r="V478" s="107"/>
      <c r="W478" s="107"/>
      <c r="X478" s="107"/>
      <c r="Y478" s="107"/>
      <c r="Z478" s="107"/>
    </row>
    <row r="479" spans="1:26" ht="15.75" customHeight="1">
      <c r="A479" s="107"/>
      <c r="B479" s="107"/>
      <c r="C479" s="107"/>
      <c r="D479" s="107"/>
      <c r="E479" s="107"/>
      <c r="F479" s="107"/>
      <c r="G479" s="479"/>
      <c r="H479" s="107"/>
      <c r="I479" s="107"/>
      <c r="J479" s="107"/>
      <c r="K479" s="107"/>
      <c r="L479" s="107"/>
      <c r="M479" s="109"/>
      <c r="N479" s="109"/>
      <c r="O479" s="107"/>
      <c r="P479" s="107"/>
      <c r="Q479" s="107"/>
      <c r="R479" s="107"/>
      <c r="S479" s="107"/>
      <c r="T479" s="107"/>
      <c r="U479" s="107"/>
      <c r="V479" s="107"/>
      <c r="W479" s="107"/>
      <c r="X479" s="107"/>
      <c r="Y479" s="107"/>
      <c r="Z479" s="107"/>
    </row>
    <row r="480" spans="1:26" ht="15.75" customHeight="1">
      <c r="A480" s="107"/>
      <c r="B480" s="107"/>
      <c r="C480" s="107"/>
      <c r="D480" s="107"/>
      <c r="E480" s="107"/>
      <c r="F480" s="107"/>
      <c r="G480" s="479"/>
      <c r="H480" s="107"/>
      <c r="I480" s="107"/>
      <c r="J480" s="107"/>
      <c r="K480" s="107"/>
      <c r="L480" s="107"/>
      <c r="M480" s="109"/>
      <c r="N480" s="109"/>
      <c r="O480" s="107"/>
      <c r="P480" s="107"/>
      <c r="Q480" s="107"/>
      <c r="R480" s="107"/>
      <c r="S480" s="107"/>
      <c r="T480" s="107"/>
      <c r="U480" s="107"/>
      <c r="V480" s="107"/>
      <c r="W480" s="107"/>
      <c r="X480" s="107"/>
      <c r="Y480" s="107"/>
      <c r="Z480" s="107"/>
    </row>
    <row r="481" spans="1:26" ht="15.75" customHeight="1">
      <c r="A481" s="107"/>
      <c r="B481" s="107"/>
      <c r="C481" s="107"/>
      <c r="D481" s="107"/>
      <c r="E481" s="107"/>
      <c r="F481" s="107"/>
      <c r="G481" s="479"/>
      <c r="H481" s="107"/>
      <c r="I481" s="107"/>
      <c r="J481" s="107"/>
      <c r="K481" s="107"/>
      <c r="L481" s="107"/>
      <c r="M481" s="109"/>
      <c r="N481" s="109"/>
      <c r="O481" s="107"/>
      <c r="P481" s="107"/>
      <c r="Q481" s="107"/>
      <c r="R481" s="107"/>
      <c r="S481" s="107"/>
      <c r="T481" s="107"/>
      <c r="U481" s="107"/>
      <c r="V481" s="107"/>
      <c r="W481" s="107"/>
      <c r="X481" s="107"/>
      <c r="Y481" s="107"/>
      <c r="Z481" s="107"/>
    </row>
    <row r="482" spans="1:26" ht="15.75" customHeight="1">
      <c r="A482" s="107"/>
      <c r="B482" s="107"/>
      <c r="C482" s="107"/>
      <c r="D482" s="107"/>
      <c r="E482" s="107"/>
      <c r="F482" s="107"/>
      <c r="G482" s="479"/>
      <c r="H482" s="107"/>
      <c r="I482" s="107"/>
      <c r="J482" s="107"/>
      <c r="K482" s="107"/>
      <c r="L482" s="107"/>
      <c r="M482" s="109"/>
      <c r="N482" s="109"/>
      <c r="O482" s="107"/>
      <c r="P482" s="107"/>
      <c r="Q482" s="107"/>
      <c r="R482" s="107"/>
      <c r="S482" s="107"/>
      <c r="T482" s="107"/>
      <c r="U482" s="107"/>
      <c r="V482" s="107"/>
      <c r="W482" s="107"/>
      <c r="X482" s="107"/>
      <c r="Y482" s="107"/>
      <c r="Z482" s="107"/>
    </row>
    <row r="483" spans="1:26" ht="15.75" customHeight="1">
      <c r="A483" s="107"/>
      <c r="B483" s="107"/>
      <c r="C483" s="107"/>
      <c r="D483" s="107"/>
      <c r="E483" s="107"/>
      <c r="F483" s="107"/>
      <c r="G483" s="479"/>
      <c r="H483" s="107"/>
      <c r="I483" s="107"/>
      <c r="J483" s="107"/>
      <c r="K483" s="107"/>
      <c r="L483" s="107"/>
      <c r="M483" s="109"/>
      <c r="N483" s="109"/>
      <c r="O483" s="107"/>
      <c r="P483" s="107"/>
      <c r="Q483" s="107"/>
      <c r="R483" s="107"/>
      <c r="S483" s="107"/>
      <c r="T483" s="107"/>
      <c r="U483" s="107"/>
      <c r="V483" s="107"/>
      <c r="W483" s="107"/>
      <c r="X483" s="107"/>
      <c r="Y483" s="107"/>
      <c r="Z483" s="107"/>
    </row>
    <row r="484" spans="1:26" ht="15.75" customHeight="1">
      <c r="A484" s="107"/>
      <c r="B484" s="107"/>
      <c r="C484" s="107"/>
      <c r="D484" s="107"/>
      <c r="E484" s="107"/>
      <c r="F484" s="107"/>
      <c r="G484" s="479"/>
      <c r="H484" s="107"/>
      <c r="I484" s="107"/>
      <c r="J484" s="107"/>
      <c r="K484" s="107"/>
      <c r="L484" s="107"/>
      <c r="M484" s="109"/>
      <c r="N484" s="109"/>
      <c r="O484" s="107"/>
      <c r="P484" s="107"/>
      <c r="Q484" s="107"/>
      <c r="R484" s="107"/>
      <c r="S484" s="107"/>
      <c r="T484" s="107"/>
      <c r="U484" s="107"/>
      <c r="V484" s="107"/>
      <c r="W484" s="107"/>
      <c r="X484" s="107"/>
      <c r="Y484" s="107"/>
      <c r="Z484" s="107"/>
    </row>
    <row r="485" spans="1:26" ht="15.75" customHeight="1">
      <c r="A485" s="107"/>
      <c r="B485" s="107"/>
      <c r="C485" s="107"/>
      <c r="D485" s="107"/>
      <c r="E485" s="107"/>
      <c r="F485" s="107"/>
      <c r="G485" s="479"/>
      <c r="H485" s="107"/>
      <c r="I485" s="107"/>
      <c r="J485" s="107"/>
      <c r="K485" s="107"/>
      <c r="L485" s="107"/>
      <c r="M485" s="109"/>
      <c r="N485" s="109"/>
      <c r="O485" s="107"/>
      <c r="P485" s="107"/>
      <c r="Q485" s="107"/>
      <c r="R485" s="107"/>
      <c r="S485" s="107"/>
      <c r="T485" s="107"/>
      <c r="U485" s="107"/>
      <c r="V485" s="107"/>
      <c r="W485" s="107"/>
      <c r="X485" s="107"/>
      <c r="Y485" s="107"/>
      <c r="Z485" s="107"/>
    </row>
    <row r="486" spans="1:26" ht="15.75" customHeight="1">
      <c r="A486" s="107"/>
      <c r="B486" s="107"/>
      <c r="C486" s="107"/>
      <c r="D486" s="107"/>
      <c r="E486" s="107"/>
      <c r="F486" s="107"/>
      <c r="G486" s="479"/>
      <c r="H486" s="107"/>
      <c r="I486" s="107"/>
      <c r="J486" s="107"/>
      <c r="K486" s="107"/>
      <c r="L486" s="107"/>
      <c r="M486" s="109"/>
      <c r="N486" s="109"/>
      <c r="O486" s="107"/>
      <c r="P486" s="107"/>
      <c r="Q486" s="107"/>
      <c r="R486" s="107"/>
      <c r="S486" s="107"/>
      <c r="T486" s="107"/>
      <c r="U486" s="107"/>
      <c r="V486" s="107"/>
      <c r="W486" s="107"/>
      <c r="X486" s="107"/>
      <c r="Y486" s="107"/>
      <c r="Z486" s="107"/>
    </row>
    <row r="487" spans="1:26" ht="15.75" customHeight="1">
      <c r="A487" s="107"/>
      <c r="B487" s="107"/>
      <c r="C487" s="107"/>
      <c r="D487" s="107"/>
      <c r="E487" s="107"/>
      <c r="F487" s="107"/>
      <c r="G487" s="479"/>
      <c r="H487" s="107"/>
      <c r="I487" s="107"/>
      <c r="J487" s="107"/>
      <c r="K487" s="107"/>
      <c r="L487" s="107"/>
      <c r="M487" s="109"/>
      <c r="N487" s="109"/>
      <c r="O487" s="107"/>
      <c r="P487" s="107"/>
      <c r="Q487" s="107"/>
      <c r="R487" s="107"/>
      <c r="S487" s="107"/>
      <c r="T487" s="107"/>
      <c r="U487" s="107"/>
      <c r="V487" s="107"/>
      <c r="W487" s="107"/>
      <c r="X487" s="107"/>
      <c r="Y487" s="107"/>
      <c r="Z487" s="107"/>
    </row>
    <row r="488" spans="1:26" ht="15.75" customHeight="1">
      <c r="A488" s="107"/>
      <c r="B488" s="107"/>
      <c r="C488" s="107"/>
      <c r="D488" s="107"/>
      <c r="E488" s="107"/>
      <c r="F488" s="107"/>
      <c r="G488" s="479"/>
      <c r="H488" s="107"/>
      <c r="I488" s="107"/>
      <c r="J488" s="107"/>
      <c r="K488" s="107"/>
      <c r="L488" s="107"/>
      <c r="M488" s="109"/>
      <c r="N488" s="109"/>
      <c r="O488" s="107"/>
      <c r="P488" s="107"/>
      <c r="Q488" s="107"/>
      <c r="R488" s="107"/>
      <c r="S488" s="107"/>
      <c r="T488" s="107"/>
      <c r="U488" s="107"/>
      <c r="V488" s="107"/>
      <c r="W488" s="107"/>
      <c r="X488" s="107"/>
      <c r="Y488" s="107"/>
      <c r="Z488" s="107"/>
    </row>
    <row r="489" spans="1:26" ht="15.75" customHeight="1">
      <c r="A489" s="107"/>
      <c r="B489" s="107"/>
      <c r="C489" s="107"/>
      <c r="D489" s="107"/>
      <c r="E489" s="107"/>
      <c r="F489" s="107"/>
      <c r="G489" s="479"/>
      <c r="H489" s="107"/>
      <c r="I489" s="107"/>
      <c r="J489" s="107"/>
      <c r="K489" s="107"/>
      <c r="L489" s="107"/>
      <c r="M489" s="109"/>
      <c r="N489" s="109"/>
      <c r="O489" s="107"/>
      <c r="P489" s="107"/>
      <c r="Q489" s="107"/>
      <c r="R489" s="107"/>
      <c r="S489" s="107"/>
      <c r="T489" s="107"/>
      <c r="U489" s="107"/>
      <c r="V489" s="107"/>
      <c r="W489" s="107"/>
      <c r="X489" s="107"/>
      <c r="Y489" s="107"/>
      <c r="Z489" s="107"/>
    </row>
    <row r="490" spans="1:26" ht="15.75" customHeight="1">
      <c r="A490" s="107"/>
      <c r="B490" s="107"/>
      <c r="C490" s="107"/>
      <c r="D490" s="107"/>
      <c r="E490" s="107"/>
      <c r="F490" s="107"/>
      <c r="G490" s="479"/>
      <c r="H490" s="107"/>
      <c r="I490" s="107"/>
      <c r="J490" s="107"/>
      <c r="K490" s="107"/>
      <c r="L490" s="107"/>
      <c r="M490" s="109"/>
      <c r="N490" s="109"/>
      <c r="O490" s="107"/>
      <c r="P490" s="107"/>
      <c r="Q490" s="107"/>
      <c r="R490" s="107"/>
      <c r="S490" s="107"/>
      <c r="T490" s="107"/>
      <c r="U490" s="107"/>
      <c r="V490" s="107"/>
      <c r="W490" s="107"/>
      <c r="X490" s="107"/>
      <c r="Y490" s="107"/>
      <c r="Z490" s="107"/>
    </row>
    <row r="491" spans="1:26" ht="15.75" customHeight="1">
      <c r="A491" s="107"/>
      <c r="B491" s="107"/>
      <c r="C491" s="107"/>
      <c r="D491" s="107"/>
      <c r="E491" s="107"/>
      <c r="F491" s="107"/>
      <c r="G491" s="479"/>
      <c r="H491" s="107"/>
      <c r="I491" s="107"/>
      <c r="J491" s="107"/>
      <c r="K491" s="107"/>
      <c r="L491" s="107"/>
      <c r="M491" s="109"/>
      <c r="N491" s="109"/>
      <c r="O491" s="107"/>
      <c r="P491" s="107"/>
      <c r="Q491" s="107"/>
      <c r="R491" s="107"/>
      <c r="S491" s="107"/>
      <c r="T491" s="107"/>
      <c r="U491" s="107"/>
      <c r="V491" s="107"/>
      <c r="W491" s="107"/>
      <c r="X491" s="107"/>
      <c r="Y491" s="107"/>
      <c r="Z491" s="107"/>
    </row>
    <row r="492" spans="1:26" ht="15.75" customHeight="1">
      <c r="A492" s="107"/>
      <c r="B492" s="107"/>
      <c r="C492" s="107"/>
      <c r="D492" s="107"/>
      <c r="E492" s="107"/>
      <c r="F492" s="107"/>
      <c r="G492" s="479"/>
      <c r="H492" s="107"/>
      <c r="I492" s="107"/>
      <c r="J492" s="107"/>
      <c r="K492" s="107"/>
      <c r="L492" s="107"/>
      <c r="M492" s="109"/>
      <c r="N492" s="109"/>
      <c r="O492" s="107"/>
      <c r="P492" s="107"/>
      <c r="Q492" s="107"/>
      <c r="R492" s="107"/>
      <c r="S492" s="107"/>
      <c r="T492" s="107"/>
      <c r="U492" s="107"/>
      <c r="V492" s="107"/>
      <c r="W492" s="107"/>
      <c r="X492" s="107"/>
      <c r="Y492" s="107"/>
      <c r="Z492" s="107"/>
    </row>
    <row r="493" spans="1:26" ht="15.75" customHeight="1">
      <c r="A493" s="107"/>
      <c r="B493" s="107"/>
      <c r="C493" s="107"/>
      <c r="D493" s="107"/>
      <c r="E493" s="107"/>
      <c r="F493" s="107"/>
      <c r="G493" s="479"/>
      <c r="H493" s="107"/>
      <c r="I493" s="107"/>
      <c r="J493" s="107"/>
      <c r="K493" s="107"/>
      <c r="L493" s="107"/>
      <c r="M493" s="109"/>
      <c r="N493" s="109"/>
      <c r="O493" s="107"/>
      <c r="P493" s="107"/>
      <c r="Q493" s="107"/>
      <c r="R493" s="107"/>
      <c r="S493" s="107"/>
      <c r="T493" s="107"/>
      <c r="U493" s="107"/>
      <c r="V493" s="107"/>
      <c r="W493" s="107"/>
      <c r="X493" s="107"/>
      <c r="Y493" s="107"/>
      <c r="Z493" s="107"/>
    </row>
    <row r="494" spans="1:26" ht="15.75" customHeight="1">
      <c r="A494" s="107"/>
      <c r="B494" s="107"/>
      <c r="C494" s="107"/>
      <c r="D494" s="107"/>
      <c r="E494" s="107"/>
      <c r="F494" s="107"/>
      <c r="G494" s="479"/>
      <c r="H494" s="107"/>
      <c r="I494" s="107"/>
      <c r="J494" s="107"/>
      <c r="K494" s="107"/>
      <c r="L494" s="107"/>
      <c r="M494" s="109"/>
      <c r="N494" s="109"/>
      <c r="O494" s="107"/>
      <c r="P494" s="107"/>
      <c r="Q494" s="107"/>
      <c r="R494" s="107"/>
      <c r="S494" s="107"/>
      <c r="T494" s="107"/>
      <c r="U494" s="107"/>
      <c r="V494" s="107"/>
      <c r="W494" s="107"/>
      <c r="X494" s="107"/>
      <c r="Y494" s="107"/>
      <c r="Z494" s="107"/>
    </row>
    <row r="495" spans="1:26" ht="15.75" customHeight="1">
      <c r="A495" s="107"/>
      <c r="B495" s="107"/>
      <c r="C495" s="107"/>
      <c r="D495" s="107"/>
      <c r="E495" s="107"/>
      <c r="F495" s="107"/>
      <c r="G495" s="479"/>
      <c r="H495" s="107"/>
      <c r="I495" s="107"/>
      <c r="J495" s="107"/>
      <c r="K495" s="107"/>
      <c r="L495" s="107"/>
      <c r="M495" s="109"/>
      <c r="N495" s="109"/>
      <c r="O495" s="107"/>
      <c r="P495" s="107"/>
      <c r="Q495" s="107"/>
      <c r="R495" s="107"/>
      <c r="S495" s="107"/>
      <c r="T495" s="107"/>
      <c r="U495" s="107"/>
      <c r="V495" s="107"/>
      <c r="W495" s="107"/>
      <c r="X495" s="107"/>
      <c r="Y495" s="107"/>
      <c r="Z495" s="107"/>
    </row>
    <row r="496" spans="1:26" ht="15.75" customHeight="1">
      <c r="A496" s="107"/>
      <c r="B496" s="107"/>
      <c r="C496" s="107"/>
      <c r="D496" s="107"/>
      <c r="E496" s="107"/>
      <c r="F496" s="107"/>
      <c r="G496" s="479"/>
      <c r="H496" s="107"/>
      <c r="I496" s="107"/>
      <c r="J496" s="107"/>
      <c r="K496" s="107"/>
      <c r="L496" s="107"/>
      <c r="M496" s="109"/>
      <c r="N496" s="109"/>
      <c r="O496" s="107"/>
      <c r="P496" s="107"/>
      <c r="Q496" s="107"/>
      <c r="R496" s="107"/>
      <c r="S496" s="107"/>
      <c r="T496" s="107"/>
      <c r="U496" s="107"/>
      <c r="V496" s="107"/>
      <c r="W496" s="107"/>
      <c r="X496" s="107"/>
      <c r="Y496" s="107"/>
      <c r="Z496" s="107"/>
    </row>
    <row r="497" spans="1:26" ht="15.75" customHeight="1">
      <c r="A497" s="107"/>
      <c r="B497" s="107"/>
      <c r="C497" s="107"/>
      <c r="D497" s="107"/>
      <c r="E497" s="107"/>
      <c r="F497" s="107"/>
      <c r="G497" s="479"/>
      <c r="H497" s="107"/>
      <c r="I497" s="107"/>
      <c r="J497" s="107"/>
      <c r="K497" s="107"/>
      <c r="L497" s="107"/>
      <c r="M497" s="109"/>
      <c r="N497" s="109"/>
      <c r="O497" s="107"/>
      <c r="P497" s="107"/>
      <c r="Q497" s="107"/>
      <c r="R497" s="107"/>
      <c r="S497" s="107"/>
      <c r="T497" s="107"/>
      <c r="U497" s="107"/>
      <c r="V497" s="107"/>
      <c r="W497" s="107"/>
      <c r="X497" s="107"/>
      <c r="Y497" s="107"/>
      <c r="Z497" s="107"/>
    </row>
    <row r="498" spans="1:26" ht="15.75" customHeight="1">
      <c r="A498" s="107"/>
      <c r="B498" s="107"/>
      <c r="C498" s="107"/>
      <c r="D498" s="107"/>
      <c r="E498" s="107"/>
      <c r="F498" s="107"/>
      <c r="G498" s="479"/>
      <c r="H498" s="107"/>
      <c r="I498" s="107"/>
      <c r="J498" s="107"/>
      <c r="K498" s="107"/>
      <c r="L498" s="107"/>
      <c r="M498" s="109"/>
      <c r="N498" s="109"/>
      <c r="O498" s="107"/>
      <c r="P498" s="107"/>
      <c r="Q498" s="107"/>
      <c r="R498" s="107"/>
      <c r="S498" s="107"/>
      <c r="T498" s="107"/>
      <c r="U498" s="107"/>
      <c r="V498" s="107"/>
      <c r="W498" s="107"/>
      <c r="X498" s="107"/>
      <c r="Y498" s="107"/>
      <c r="Z498" s="107"/>
    </row>
    <row r="499" spans="1:26" ht="15.75" customHeight="1">
      <c r="A499" s="107"/>
      <c r="B499" s="107"/>
      <c r="C499" s="107"/>
      <c r="D499" s="107"/>
      <c r="E499" s="107"/>
      <c r="F499" s="107"/>
      <c r="G499" s="479"/>
      <c r="H499" s="107"/>
      <c r="I499" s="107"/>
      <c r="J499" s="107"/>
      <c r="K499" s="107"/>
      <c r="L499" s="107"/>
      <c r="M499" s="109"/>
      <c r="N499" s="109"/>
      <c r="O499" s="107"/>
      <c r="P499" s="107"/>
      <c r="Q499" s="107"/>
      <c r="R499" s="107"/>
      <c r="S499" s="107"/>
      <c r="T499" s="107"/>
      <c r="U499" s="107"/>
      <c r="V499" s="107"/>
      <c r="W499" s="107"/>
      <c r="X499" s="107"/>
      <c r="Y499" s="107"/>
      <c r="Z499" s="107"/>
    </row>
    <row r="500" spans="1:26" ht="15.75" customHeight="1">
      <c r="A500" s="107"/>
      <c r="B500" s="107"/>
      <c r="C500" s="107"/>
      <c r="D500" s="107"/>
      <c r="E500" s="107"/>
      <c r="F500" s="107"/>
      <c r="G500" s="479"/>
      <c r="H500" s="107"/>
      <c r="I500" s="107"/>
      <c r="J500" s="107"/>
      <c r="K500" s="107"/>
      <c r="L500" s="107"/>
      <c r="M500" s="109"/>
      <c r="N500" s="109"/>
      <c r="O500" s="107"/>
      <c r="P500" s="107"/>
      <c r="Q500" s="107"/>
      <c r="R500" s="107"/>
      <c r="S500" s="107"/>
      <c r="T500" s="107"/>
      <c r="U500" s="107"/>
      <c r="V500" s="107"/>
      <c r="W500" s="107"/>
      <c r="X500" s="107"/>
      <c r="Y500" s="107"/>
      <c r="Z500" s="107"/>
    </row>
    <row r="501" spans="1:26" ht="15.75" customHeight="1">
      <c r="A501" s="107"/>
      <c r="B501" s="107"/>
      <c r="C501" s="107"/>
      <c r="D501" s="107"/>
      <c r="E501" s="107"/>
      <c r="F501" s="107"/>
      <c r="G501" s="479"/>
      <c r="H501" s="107"/>
      <c r="I501" s="107"/>
      <c r="J501" s="107"/>
      <c r="K501" s="107"/>
      <c r="L501" s="107"/>
      <c r="M501" s="109"/>
      <c r="N501" s="109"/>
      <c r="O501" s="107"/>
      <c r="P501" s="107"/>
      <c r="Q501" s="107"/>
      <c r="R501" s="107"/>
      <c r="S501" s="107"/>
      <c r="T501" s="107"/>
      <c r="U501" s="107"/>
      <c r="V501" s="107"/>
      <c r="W501" s="107"/>
      <c r="X501" s="107"/>
      <c r="Y501" s="107"/>
      <c r="Z501" s="107"/>
    </row>
    <row r="502" spans="1:26" ht="15.75" customHeight="1">
      <c r="A502" s="107"/>
      <c r="B502" s="107"/>
      <c r="C502" s="107"/>
      <c r="D502" s="107"/>
      <c r="E502" s="107"/>
      <c r="F502" s="107"/>
      <c r="G502" s="479"/>
      <c r="H502" s="107"/>
      <c r="I502" s="107"/>
      <c r="J502" s="107"/>
      <c r="K502" s="107"/>
      <c r="L502" s="107"/>
      <c r="M502" s="109"/>
      <c r="N502" s="109"/>
      <c r="O502" s="107"/>
      <c r="P502" s="107"/>
      <c r="Q502" s="107"/>
      <c r="R502" s="107"/>
      <c r="S502" s="107"/>
      <c r="T502" s="107"/>
      <c r="U502" s="107"/>
      <c r="V502" s="107"/>
      <c r="W502" s="107"/>
      <c r="X502" s="107"/>
      <c r="Y502" s="107"/>
      <c r="Z502" s="107"/>
    </row>
    <row r="503" spans="1:26" ht="15.75" customHeight="1">
      <c r="A503" s="107"/>
      <c r="B503" s="107"/>
      <c r="C503" s="107"/>
      <c r="D503" s="107"/>
      <c r="E503" s="107"/>
      <c r="F503" s="107"/>
      <c r="G503" s="479"/>
      <c r="H503" s="107"/>
      <c r="I503" s="107"/>
      <c r="J503" s="107"/>
      <c r="K503" s="107"/>
      <c r="L503" s="107"/>
      <c r="M503" s="109"/>
      <c r="N503" s="109"/>
      <c r="O503" s="107"/>
      <c r="P503" s="107"/>
      <c r="Q503" s="107"/>
      <c r="R503" s="107"/>
      <c r="S503" s="107"/>
      <c r="T503" s="107"/>
      <c r="U503" s="107"/>
      <c r="V503" s="107"/>
      <c r="W503" s="107"/>
      <c r="X503" s="107"/>
      <c r="Y503" s="107"/>
      <c r="Z503" s="107"/>
    </row>
    <row r="504" spans="1:26" ht="15.75" customHeight="1">
      <c r="A504" s="107"/>
      <c r="B504" s="107"/>
      <c r="C504" s="107"/>
      <c r="D504" s="107"/>
      <c r="E504" s="107"/>
      <c r="F504" s="107"/>
      <c r="G504" s="479"/>
      <c r="H504" s="107"/>
      <c r="I504" s="107"/>
      <c r="J504" s="107"/>
      <c r="K504" s="107"/>
      <c r="L504" s="107"/>
      <c r="M504" s="109"/>
      <c r="N504" s="109"/>
      <c r="O504" s="107"/>
      <c r="P504" s="107"/>
      <c r="Q504" s="107"/>
      <c r="R504" s="107"/>
      <c r="S504" s="107"/>
      <c r="T504" s="107"/>
      <c r="U504" s="107"/>
      <c r="V504" s="107"/>
      <c r="W504" s="107"/>
      <c r="X504" s="107"/>
      <c r="Y504" s="107"/>
      <c r="Z504" s="107"/>
    </row>
    <row r="505" spans="1:26" ht="15.75" customHeight="1">
      <c r="A505" s="107"/>
      <c r="B505" s="107"/>
      <c r="C505" s="107"/>
      <c r="D505" s="107"/>
      <c r="E505" s="107"/>
      <c r="F505" s="107"/>
      <c r="G505" s="479"/>
      <c r="H505" s="107"/>
      <c r="I505" s="107"/>
      <c r="J505" s="107"/>
      <c r="K505" s="107"/>
      <c r="L505" s="107"/>
      <c r="M505" s="109"/>
      <c r="N505" s="109"/>
      <c r="O505" s="107"/>
      <c r="P505" s="107"/>
      <c r="Q505" s="107"/>
      <c r="R505" s="107"/>
      <c r="S505" s="107"/>
      <c r="T505" s="107"/>
      <c r="U505" s="107"/>
      <c r="V505" s="107"/>
      <c r="W505" s="107"/>
      <c r="X505" s="107"/>
      <c r="Y505" s="107"/>
      <c r="Z505" s="107"/>
    </row>
    <row r="506" spans="1:26" ht="15.75" customHeight="1">
      <c r="A506" s="107"/>
      <c r="B506" s="107"/>
      <c r="C506" s="107"/>
      <c r="D506" s="107"/>
      <c r="E506" s="107"/>
      <c r="F506" s="107"/>
      <c r="G506" s="479"/>
      <c r="H506" s="107"/>
      <c r="I506" s="107"/>
      <c r="J506" s="107"/>
      <c r="K506" s="107"/>
      <c r="L506" s="107"/>
      <c r="M506" s="109"/>
      <c r="N506" s="109"/>
      <c r="O506" s="107"/>
      <c r="P506" s="107"/>
      <c r="Q506" s="107"/>
      <c r="R506" s="107"/>
      <c r="S506" s="107"/>
      <c r="T506" s="107"/>
      <c r="U506" s="107"/>
      <c r="V506" s="107"/>
      <c r="W506" s="107"/>
      <c r="X506" s="107"/>
      <c r="Y506" s="107"/>
      <c r="Z506" s="107"/>
    </row>
    <row r="507" spans="1:26" ht="15.75" customHeight="1">
      <c r="A507" s="107"/>
      <c r="B507" s="107"/>
      <c r="C507" s="107"/>
      <c r="D507" s="107"/>
      <c r="E507" s="107"/>
      <c r="F507" s="107"/>
      <c r="G507" s="479"/>
      <c r="H507" s="107"/>
      <c r="I507" s="107"/>
      <c r="J507" s="107"/>
      <c r="K507" s="107"/>
      <c r="L507" s="107"/>
      <c r="M507" s="109"/>
      <c r="N507" s="109"/>
      <c r="O507" s="107"/>
      <c r="P507" s="107"/>
      <c r="Q507" s="107"/>
      <c r="R507" s="107"/>
      <c r="S507" s="107"/>
      <c r="T507" s="107"/>
      <c r="U507" s="107"/>
      <c r="V507" s="107"/>
      <c r="W507" s="107"/>
      <c r="X507" s="107"/>
      <c r="Y507" s="107"/>
      <c r="Z507" s="107"/>
    </row>
    <row r="508" spans="1:26" ht="15.75" customHeight="1">
      <c r="A508" s="107"/>
      <c r="B508" s="107"/>
      <c r="C508" s="107"/>
      <c r="D508" s="107"/>
      <c r="E508" s="107"/>
      <c r="F508" s="107"/>
      <c r="G508" s="479"/>
      <c r="H508" s="107"/>
      <c r="I508" s="107"/>
      <c r="J508" s="107"/>
      <c r="K508" s="107"/>
      <c r="L508" s="107"/>
      <c r="M508" s="109"/>
      <c r="N508" s="109"/>
      <c r="O508" s="107"/>
      <c r="P508" s="107"/>
      <c r="Q508" s="107"/>
      <c r="R508" s="107"/>
      <c r="S508" s="107"/>
      <c r="T508" s="107"/>
      <c r="U508" s="107"/>
      <c r="V508" s="107"/>
      <c r="W508" s="107"/>
      <c r="X508" s="107"/>
      <c r="Y508" s="107"/>
      <c r="Z508" s="107"/>
    </row>
    <row r="509" spans="1:26" ht="15.75" customHeight="1">
      <c r="A509" s="107"/>
      <c r="B509" s="107"/>
      <c r="C509" s="107"/>
      <c r="D509" s="107"/>
      <c r="E509" s="107"/>
      <c r="F509" s="107"/>
      <c r="G509" s="479"/>
      <c r="H509" s="107"/>
      <c r="I509" s="107"/>
      <c r="J509" s="107"/>
      <c r="K509" s="107"/>
      <c r="L509" s="107"/>
      <c r="M509" s="109"/>
      <c r="N509" s="109"/>
      <c r="O509" s="107"/>
      <c r="P509" s="107"/>
      <c r="Q509" s="107"/>
      <c r="R509" s="107"/>
      <c r="S509" s="107"/>
      <c r="T509" s="107"/>
      <c r="U509" s="107"/>
      <c r="V509" s="107"/>
      <c r="W509" s="107"/>
      <c r="X509" s="107"/>
      <c r="Y509" s="107"/>
      <c r="Z509" s="107"/>
    </row>
    <row r="510" spans="1:26" ht="15.75" customHeight="1">
      <c r="A510" s="107"/>
      <c r="B510" s="107"/>
      <c r="C510" s="107"/>
      <c r="D510" s="107"/>
      <c r="E510" s="107"/>
      <c r="F510" s="107"/>
      <c r="G510" s="479"/>
      <c r="H510" s="107"/>
      <c r="I510" s="107"/>
      <c r="J510" s="107"/>
      <c r="K510" s="107"/>
      <c r="L510" s="107"/>
      <c r="M510" s="109"/>
      <c r="N510" s="109"/>
      <c r="O510" s="107"/>
      <c r="P510" s="107"/>
      <c r="Q510" s="107"/>
      <c r="R510" s="107"/>
      <c r="S510" s="107"/>
      <c r="T510" s="107"/>
      <c r="U510" s="107"/>
      <c r="V510" s="107"/>
      <c r="W510" s="107"/>
      <c r="X510" s="107"/>
      <c r="Y510" s="107"/>
      <c r="Z510" s="107"/>
    </row>
    <row r="511" spans="1:26" ht="15.75" customHeight="1">
      <c r="A511" s="107"/>
      <c r="B511" s="107"/>
      <c r="C511" s="107"/>
      <c r="D511" s="107"/>
      <c r="E511" s="107"/>
      <c r="F511" s="107"/>
      <c r="G511" s="479"/>
      <c r="H511" s="107"/>
      <c r="I511" s="107"/>
      <c r="J511" s="107"/>
      <c r="K511" s="107"/>
      <c r="L511" s="107"/>
      <c r="M511" s="109"/>
      <c r="N511" s="109"/>
      <c r="O511" s="107"/>
      <c r="P511" s="107"/>
      <c r="Q511" s="107"/>
      <c r="R511" s="107"/>
      <c r="S511" s="107"/>
      <c r="T511" s="107"/>
      <c r="U511" s="107"/>
      <c r="V511" s="107"/>
      <c r="W511" s="107"/>
      <c r="X511" s="107"/>
      <c r="Y511" s="107"/>
      <c r="Z511" s="107"/>
    </row>
    <row r="512" spans="1:26" ht="15.75" customHeight="1">
      <c r="A512" s="107"/>
      <c r="B512" s="107"/>
      <c r="C512" s="107"/>
      <c r="D512" s="107"/>
      <c r="E512" s="107"/>
      <c r="F512" s="107"/>
      <c r="G512" s="479"/>
      <c r="H512" s="107"/>
      <c r="I512" s="107"/>
      <c r="J512" s="107"/>
      <c r="K512" s="107"/>
      <c r="L512" s="107"/>
      <c r="M512" s="109"/>
      <c r="N512" s="109"/>
      <c r="O512" s="107"/>
      <c r="P512" s="107"/>
      <c r="Q512" s="107"/>
      <c r="R512" s="107"/>
      <c r="S512" s="107"/>
      <c r="T512" s="107"/>
      <c r="U512" s="107"/>
      <c r="V512" s="107"/>
      <c r="W512" s="107"/>
      <c r="X512" s="107"/>
      <c r="Y512" s="107"/>
      <c r="Z512" s="107"/>
    </row>
    <row r="513" spans="1:26" ht="15.75" customHeight="1">
      <c r="A513" s="107"/>
      <c r="B513" s="107"/>
      <c r="C513" s="107"/>
      <c r="D513" s="107"/>
      <c r="E513" s="107"/>
      <c r="F513" s="107"/>
      <c r="G513" s="479"/>
      <c r="H513" s="107"/>
      <c r="I513" s="107"/>
      <c r="J513" s="107"/>
      <c r="K513" s="107"/>
      <c r="L513" s="107"/>
      <c r="M513" s="109"/>
      <c r="N513" s="109"/>
      <c r="O513" s="107"/>
      <c r="P513" s="107"/>
      <c r="Q513" s="107"/>
      <c r="R513" s="107"/>
      <c r="S513" s="107"/>
      <c r="T513" s="107"/>
      <c r="U513" s="107"/>
      <c r="V513" s="107"/>
      <c r="W513" s="107"/>
      <c r="X513" s="107"/>
      <c r="Y513" s="107"/>
      <c r="Z513" s="107"/>
    </row>
    <row r="514" spans="1:26" ht="15.75" customHeight="1">
      <c r="A514" s="107"/>
      <c r="B514" s="107"/>
      <c r="C514" s="107"/>
      <c r="D514" s="107"/>
      <c r="E514" s="107"/>
      <c r="F514" s="107"/>
      <c r="G514" s="479"/>
      <c r="H514" s="107"/>
      <c r="I514" s="107"/>
      <c r="J514" s="107"/>
      <c r="K514" s="107"/>
      <c r="L514" s="107"/>
      <c r="M514" s="109"/>
      <c r="N514" s="109"/>
      <c r="O514" s="107"/>
      <c r="P514" s="107"/>
      <c r="Q514" s="107"/>
      <c r="R514" s="107"/>
      <c r="S514" s="107"/>
      <c r="T514" s="107"/>
      <c r="U514" s="107"/>
      <c r="V514" s="107"/>
      <c r="W514" s="107"/>
      <c r="X514" s="107"/>
      <c r="Y514" s="107"/>
      <c r="Z514" s="107"/>
    </row>
    <row r="515" spans="1:26" ht="15.75" customHeight="1">
      <c r="A515" s="107"/>
      <c r="B515" s="107"/>
      <c r="C515" s="107"/>
      <c r="D515" s="107"/>
      <c r="E515" s="107"/>
      <c r="F515" s="107"/>
      <c r="G515" s="479"/>
      <c r="H515" s="107"/>
      <c r="I515" s="107"/>
      <c r="J515" s="107"/>
      <c r="K515" s="107"/>
      <c r="L515" s="107"/>
      <c r="M515" s="109"/>
      <c r="N515" s="109"/>
      <c r="O515" s="107"/>
      <c r="P515" s="107"/>
      <c r="Q515" s="107"/>
      <c r="R515" s="107"/>
      <c r="S515" s="107"/>
      <c r="T515" s="107"/>
      <c r="U515" s="107"/>
      <c r="V515" s="107"/>
      <c r="W515" s="107"/>
      <c r="X515" s="107"/>
      <c r="Y515" s="107"/>
      <c r="Z515" s="107"/>
    </row>
    <row r="516" spans="1:26" ht="15.75" customHeight="1">
      <c r="A516" s="107"/>
      <c r="B516" s="107"/>
      <c r="C516" s="107"/>
      <c r="D516" s="107"/>
      <c r="E516" s="107"/>
      <c r="F516" s="107"/>
      <c r="G516" s="479"/>
      <c r="H516" s="107"/>
      <c r="I516" s="107"/>
      <c r="J516" s="107"/>
      <c r="K516" s="107"/>
      <c r="L516" s="107"/>
      <c r="M516" s="109"/>
      <c r="N516" s="109"/>
      <c r="O516" s="107"/>
      <c r="P516" s="107"/>
      <c r="Q516" s="107"/>
      <c r="R516" s="107"/>
      <c r="S516" s="107"/>
      <c r="T516" s="107"/>
      <c r="U516" s="107"/>
      <c r="V516" s="107"/>
      <c r="W516" s="107"/>
      <c r="X516" s="107"/>
      <c r="Y516" s="107"/>
      <c r="Z516" s="107"/>
    </row>
    <row r="517" spans="1:26" ht="15.75" customHeight="1">
      <c r="A517" s="107"/>
      <c r="B517" s="107"/>
      <c r="C517" s="107"/>
      <c r="D517" s="107"/>
      <c r="E517" s="107"/>
      <c r="F517" s="107"/>
      <c r="G517" s="479"/>
      <c r="H517" s="107"/>
      <c r="I517" s="107"/>
      <c r="J517" s="107"/>
      <c r="K517" s="107"/>
      <c r="L517" s="107"/>
      <c r="M517" s="109"/>
      <c r="N517" s="109"/>
      <c r="O517" s="107"/>
      <c r="P517" s="107"/>
      <c r="Q517" s="107"/>
      <c r="R517" s="107"/>
      <c r="S517" s="107"/>
      <c r="T517" s="107"/>
      <c r="U517" s="107"/>
      <c r="V517" s="107"/>
      <c r="W517" s="107"/>
      <c r="X517" s="107"/>
      <c r="Y517" s="107"/>
      <c r="Z517" s="107"/>
    </row>
    <row r="518" spans="1:26" ht="15.75" customHeight="1">
      <c r="A518" s="107"/>
      <c r="B518" s="107"/>
      <c r="C518" s="107"/>
      <c r="D518" s="107"/>
      <c r="E518" s="107"/>
      <c r="F518" s="107"/>
      <c r="G518" s="479"/>
      <c r="H518" s="107"/>
      <c r="I518" s="107"/>
      <c r="J518" s="107"/>
      <c r="K518" s="107"/>
      <c r="L518" s="107"/>
      <c r="M518" s="109"/>
      <c r="N518" s="109"/>
      <c r="O518" s="107"/>
      <c r="P518" s="107"/>
      <c r="Q518" s="107"/>
      <c r="R518" s="107"/>
      <c r="S518" s="107"/>
      <c r="T518" s="107"/>
      <c r="U518" s="107"/>
      <c r="V518" s="107"/>
      <c r="W518" s="107"/>
      <c r="X518" s="107"/>
      <c r="Y518" s="107"/>
      <c r="Z518" s="107"/>
    </row>
    <row r="519" spans="1:26" ht="15.75" customHeight="1">
      <c r="A519" s="107"/>
      <c r="B519" s="107"/>
      <c r="C519" s="107"/>
      <c r="D519" s="107"/>
      <c r="E519" s="107"/>
      <c r="F519" s="107"/>
      <c r="G519" s="479"/>
      <c r="H519" s="107"/>
      <c r="I519" s="107"/>
      <c r="J519" s="107"/>
      <c r="K519" s="107"/>
      <c r="L519" s="107"/>
      <c r="M519" s="109"/>
      <c r="N519" s="109"/>
      <c r="O519" s="107"/>
      <c r="P519" s="107"/>
      <c r="Q519" s="107"/>
      <c r="R519" s="107"/>
      <c r="S519" s="107"/>
      <c r="T519" s="107"/>
      <c r="U519" s="107"/>
      <c r="V519" s="107"/>
      <c r="W519" s="107"/>
      <c r="X519" s="107"/>
      <c r="Y519" s="107"/>
      <c r="Z519" s="107"/>
    </row>
    <row r="520" spans="1:26" ht="15.75" customHeight="1">
      <c r="A520" s="107"/>
      <c r="B520" s="107"/>
      <c r="C520" s="107"/>
      <c r="D520" s="107"/>
      <c r="E520" s="107"/>
      <c r="F520" s="107"/>
      <c r="G520" s="479"/>
      <c r="H520" s="107"/>
      <c r="I520" s="107"/>
      <c r="J520" s="107"/>
      <c r="K520" s="107"/>
      <c r="L520" s="107"/>
      <c r="M520" s="109"/>
      <c r="N520" s="109"/>
      <c r="O520" s="107"/>
      <c r="P520" s="107"/>
      <c r="Q520" s="107"/>
      <c r="R520" s="107"/>
      <c r="S520" s="107"/>
      <c r="T520" s="107"/>
      <c r="U520" s="107"/>
      <c r="V520" s="107"/>
      <c r="W520" s="107"/>
      <c r="X520" s="107"/>
      <c r="Y520" s="107"/>
      <c r="Z520" s="107"/>
    </row>
    <row r="521" spans="1:26" ht="15.75" customHeight="1">
      <c r="A521" s="107"/>
      <c r="B521" s="107"/>
      <c r="C521" s="107"/>
      <c r="D521" s="107"/>
      <c r="E521" s="107"/>
      <c r="F521" s="107"/>
      <c r="G521" s="479"/>
      <c r="H521" s="107"/>
      <c r="I521" s="107"/>
      <c r="J521" s="107"/>
      <c r="K521" s="107"/>
      <c r="L521" s="107"/>
      <c r="M521" s="109"/>
      <c r="N521" s="109"/>
      <c r="O521" s="107"/>
      <c r="P521" s="107"/>
      <c r="Q521" s="107"/>
      <c r="R521" s="107"/>
      <c r="S521" s="107"/>
      <c r="T521" s="107"/>
      <c r="U521" s="107"/>
      <c r="V521" s="107"/>
      <c r="W521" s="107"/>
      <c r="X521" s="107"/>
      <c r="Y521" s="107"/>
      <c r="Z521" s="107"/>
    </row>
    <row r="522" spans="1:26" ht="15.75" customHeight="1">
      <c r="A522" s="107"/>
      <c r="B522" s="107"/>
      <c r="C522" s="107"/>
      <c r="D522" s="107"/>
      <c r="E522" s="107"/>
      <c r="F522" s="107"/>
      <c r="G522" s="479"/>
      <c r="H522" s="107"/>
      <c r="I522" s="107"/>
      <c r="J522" s="107"/>
      <c r="K522" s="107"/>
      <c r="L522" s="107"/>
      <c r="M522" s="109"/>
      <c r="N522" s="109"/>
      <c r="O522" s="107"/>
      <c r="P522" s="107"/>
      <c r="Q522" s="107"/>
      <c r="R522" s="107"/>
      <c r="S522" s="107"/>
      <c r="T522" s="107"/>
      <c r="U522" s="107"/>
      <c r="V522" s="107"/>
      <c r="W522" s="107"/>
      <c r="X522" s="107"/>
      <c r="Y522" s="107"/>
      <c r="Z522" s="107"/>
    </row>
    <row r="523" spans="1:26" ht="15.75" customHeight="1">
      <c r="A523" s="107"/>
      <c r="B523" s="107"/>
      <c r="C523" s="107"/>
      <c r="D523" s="107"/>
      <c r="E523" s="107"/>
      <c r="F523" s="107"/>
      <c r="G523" s="479"/>
      <c r="H523" s="107"/>
      <c r="I523" s="107"/>
      <c r="J523" s="107"/>
      <c r="K523" s="107"/>
      <c r="L523" s="107"/>
      <c r="M523" s="109"/>
      <c r="N523" s="109"/>
      <c r="O523" s="107"/>
      <c r="P523" s="107"/>
      <c r="Q523" s="107"/>
      <c r="R523" s="107"/>
      <c r="S523" s="107"/>
      <c r="T523" s="107"/>
      <c r="U523" s="107"/>
      <c r="V523" s="107"/>
      <c r="W523" s="107"/>
      <c r="X523" s="107"/>
      <c r="Y523" s="107"/>
      <c r="Z523" s="107"/>
    </row>
    <row r="524" spans="1:26" ht="15.75" customHeight="1">
      <c r="A524" s="107"/>
      <c r="B524" s="107"/>
      <c r="C524" s="107"/>
      <c r="D524" s="107"/>
      <c r="E524" s="107"/>
      <c r="F524" s="107"/>
      <c r="G524" s="479"/>
      <c r="H524" s="107"/>
      <c r="I524" s="107"/>
      <c r="J524" s="107"/>
      <c r="K524" s="107"/>
      <c r="L524" s="107"/>
      <c r="M524" s="109"/>
      <c r="N524" s="109"/>
      <c r="O524" s="107"/>
      <c r="P524" s="107"/>
      <c r="Q524" s="107"/>
      <c r="R524" s="107"/>
      <c r="S524" s="107"/>
      <c r="T524" s="107"/>
      <c r="U524" s="107"/>
      <c r="V524" s="107"/>
      <c r="W524" s="107"/>
      <c r="X524" s="107"/>
      <c r="Y524" s="107"/>
      <c r="Z524" s="107"/>
    </row>
    <row r="525" spans="1:26" ht="15.75" customHeight="1">
      <c r="A525" s="107"/>
      <c r="B525" s="107"/>
      <c r="C525" s="107"/>
      <c r="D525" s="107"/>
      <c r="E525" s="107"/>
      <c r="F525" s="107"/>
      <c r="G525" s="479"/>
      <c r="H525" s="107"/>
      <c r="I525" s="107"/>
      <c r="J525" s="107"/>
      <c r="K525" s="107"/>
      <c r="L525" s="107"/>
      <c r="M525" s="109"/>
      <c r="N525" s="109"/>
      <c r="O525" s="107"/>
      <c r="P525" s="107"/>
      <c r="Q525" s="107"/>
      <c r="R525" s="107"/>
      <c r="S525" s="107"/>
      <c r="T525" s="107"/>
      <c r="U525" s="107"/>
      <c r="V525" s="107"/>
      <c r="W525" s="107"/>
      <c r="X525" s="107"/>
      <c r="Y525" s="107"/>
      <c r="Z525" s="107"/>
    </row>
    <row r="526" spans="1:26" ht="15.75" customHeight="1">
      <c r="A526" s="107"/>
      <c r="B526" s="107"/>
      <c r="C526" s="107"/>
      <c r="D526" s="107"/>
      <c r="E526" s="107"/>
      <c r="F526" s="107"/>
      <c r="G526" s="479"/>
      <c r="H526" s="107"/>
      <c r="I526" s="107"/>
      <c r="J526" s="107"/>
      <c r="K526" s="107"/>
      <c r="L526" s="107"/>
      <c r="M526" s="109"/>
      <c r="N526" s="109"/>
      <c r="O526" s="107"/>
      <c r="P526" s="107"/>
      <c r="Q526" s="107"/>
      <c r="R526" s="107"/>
      <c r="S526" s="107"/>
      <c r="T526" s="107"/>
      <c r="U526" s="107"/>
      <c r="V526" s="107"/>
      <c r="W526" s="107"/>
      <c r="X526" s="107"/>
      <c r="Y526" s="107"/>
      <c r="Z526" s="107"/>
    </row>
    <row r="527" spans="1:26" ht="15.75" customHeight="1">
      <c r="A527" s="107"/>
      <c r="B527" s="107"/>
      <c r="C527" s="107"/>
      <c r="D527" s="107"/>
      <c r="E527" s="107"/>
      <c r="F527" s="107"/>
      <c r="G527" s="479"/>
      <c r="H527" s="107"/>
      <c r="I527" s="107"/>
      <c r="J527" s="107"/>
      <c r="K527" s="107"/>
      <c r="L527" s="107"/>
      <c r="M527" s="109"/>
      <c r="N527" s="109"/>
      <c r="O527" s="107"/>
      <c r="P527" s="107"/>
      <c r="Q527" s="107"/>
      <c r="R527" s="107"/>
      <c r="S527" s="107"/>
      <c r="T527" s="107"/>
      <c r="U527" s="107"/>
      <c r="V527" s="107"/>
      <c r="W527" s="107"/>
      <c r="X527" s="107"/>
      <c r="Y527" s="107"/>
      <c r="Z527" s="107"/>
    </row>
    <row r="528" spans="1:26" ht="15.75" customHeight="1">
      <c r="A528" s="107"/>
      <c r="B528" s="107"/>
      <c r="C528" s="107"/>
      <c r="D528" s="107"/>
      <c r="E528" s="107"/>
      <c r="F528" s="107"/>
      <c r="G528" s="479"/>
      <c r="H528" s="107"/>
      <c r="I528" s="107"/>
      <c r="J528" s="107"/>
      <c r="K528" s="107"/>
      <c r="L528" s="107"/>
      <c r="M528" s="109"/>
      <c r="N528" s="109"/>
      <c r="O528" s="107"/>
      <c r="P528" s="107"/>
      <c r="Q528" s="107"/>
      <c r="R528" s="107"/>
      <c r="S528" s="107"/>
      <c r="T528" s="107"/>
      <c r="U528" s="107"/>
      <c r="V528" s="107"/>
      <c r="W528" s="107"/>
      <c r="X528" s="107"/>
      <c r="Y528" s="107"/>
      <c r="Z528" s="107"/>
    </row>
    <row r="529" spans="1:26" ht="15.75" customHeight="1">
      <c r="A529" s="107"/>
      <c r="B529" s="107"/>
      <c r="C529" s="107"/>
      <c r="D529" s="107"/>
      <c r="E529" s="107"/>
      <c r="F529" s="107"/>
      <c r="G529" s="479"/>
      <c r="H529" s="107"/>
      <c r="I529" s="107"/>
      <c r="J529" s="107"/>
      <c r="K529" s="107"/>
      <c r="L529" s="107"/>
      <c r="M529" s="109"/>
      <c r="N529" s="109"/>
      <c r="O529" s="107"/>
      <c r="P529" s="107"/>
      <c r="Q529" s="107"/>
      <c r="R529" s="107"/>
      <c r="S529" s="107"/>
      <c r="T529" s="107"/>
      <c r="U529" s="107"/>
      <c r="V529" s="107"/>
      <c r="W529" s="107"/>
      <c r="X529" s="107"/>
      <c r="Y529" s="107"/>
      <c r="Z529" s="107"/>
    </row>
    <row r="530" spans="1:26" ht="15.75" customHeight="1">
      <c r="A530" s="107"/>
      <c r="B530" s="107"/>
      <c r="C530" s="107"/>
      <c r="D530" s="107"/>
      <c r="E530" s="107"/>
      <c r="F530" s="107"/>
      <c r="G530" s="479"/>
      <c r="H530" s="107"/>
      <c r="I530" s="107"/>
      <c r="J530" s="107"/>
      <c r="K530" s="107"/>
      <c r="L530" s="107"/>
      <c r="M530" s="109"/>
      <c r="N530" s="109"/>
      <c r="O530" s="107"/>
      <c r="P530" s="107"/>
      <c r="Q530" s="107"/>
      <c r="R530" s="107"/>
      <c r="S530" s="107"/>
      <c r="T530" s="107"/>
      <c r="U530" s="107"/>
      <c r="V530" s="107"/>
      <c r="W530" s="107"/>
      <c r="X530" s="107"/>
      <c r="Y530" s="107"/>
      <c r="Z530" s="107"/>
    </row>
    <row r="531" spans="1:26" ht="15.75" customHeight="1">
      <c r="A531" s="107"/>
      <c r="B531" s="107"/>
      <c r="C531" s="107"/>
      <c r="D531" s="107"/>
      <c r="E531" s="107"/>
      <c r="F531" s="107"/>
      <c r="G531" s="479"/>
      <c r="H531" s="107"/>
      <c r="I531" s="107"/>
      <c r="J531" s="107"/>
      <c r="K531" s="107"/>
      <c r="L531" s="107"/>
      <c r="M531" s="109"/>
      <c r="N531" s="109"/>
      <c r="O531" s="107"/>
      <c r="P531" s="107"/>
      <c r="Q531" s="107"/>
      <c r="R531" s="107"/>
      <c r="S531" s="107"/>
      <c r="T531" s="107"/>
      <c r="U531" s="107"/>
      <c r="V531" s="107"/>
      <c r="W531" s="107"/>
      <c r="X531" s="107"/>
      <c r="Y531" s="107"/>
      <c r="Z531" s="107"/>
    </row>
    <row r="532" spans="1:26" ht="15.75" customHeight="1">
      <c r="A532" s="107"/>
      <c r="B532" s="107"/>
      <c r="C532" s="107"/>
      <c r="D532" s="107"/>
      <c r="E532" s="107"/>
      <c r="F532" s="107"/>
      <c r="G532" s="479"/>
      <c r="H532" s="107"/>
      <c r="I532" s="107"/>
      <c r="J532" s="107"/>
      <c r="K532" s="107"/>
      <c r="L532" s="107"/>
      <c r="M532" s="109"/>
      <c r="N532" s="109"/>
      <c r="O532" s="107"/>
      <c r="P532" s="107"/>
      <c r="Q532" s="107"/>
      <c r="R532" s="107"/>
      <c r="S532" s="107"/>
      <c r="T532" s="107"/>
      <c r="U532" s="107"/>
      <c r="V532" s="107"/>
      <c r="W532" s="107"/>
      <c r="X532" s="107"/>
      <c r="Y532" s="107"/>
      <c r="Z532" s="107"/>
    </row>
    <row r="533" spans="1:26" ht="15.75" customHeight="1">
      <c r="A533" s="107"/>
      <c r="B533" s="107"/>
      <c r="C533" s="107"/>
      <c r="D533" s="107"/>
      <c r="E533" s="107"/>
      <c r="F533" s="107"/>
      <c r="G533" s="479"/>
      <c r="H533" s="107"/>
      <c r="I533" s="107"/>
      <c r="J533" s="107"/>
      <c r="K533" s="107"/>
      <c r="L533" s="107"/>
      <c r="M533" s="109"/>
      <c r="N533" s="109"/>
      <c r="O533" s="107"/>
      <c r="P533" s="107"/>
      <c r="Q533" s="107"/>
      <c r="R533" s="107"/>
      <c r="S533" s="107"/>
      <c r="T533" s="107"/>
      <c r="U533" s="107"/>
      <c r="V533" s="107"/>
      <c r="W533" s="107"/>
      <c r="X533" s="107"/>
      <c r="Y533" s="107"/>
      <c r="Z533" s="107"/>
    </row>
    <row r="534" spans="1:26" ht="15.75" customHeight="1">
      <c r="A534" s="107"/>
      <c r="B534" s="107"/>
      <c r="C534" s="107"/>
      <c r="D534" s="107"/>
      <c r="E534" s="107"/>
      <c r="F534" s="107"/>
      <c r="G534" s="479"/>
      <c r="H534" s="107"/>
      <c r="I534" s="107"/>
      <c r="J534" s="107"/>
      <c r="K534" s="107"/>
      <c r="L534" s="107"/>
      <c r="M534" s="109"/>
      <c r="N534" s="109"/>
      <c r="O534" s="107"/>
      <c r="P534" s="107"/>
      <c r="Q534" s="107"/>
      <c r="R534" s="107"/>
      <c r="S534" s="107"/>
      <c r="T534" s="107"/>
      <c r="U534" s="107"/>
      <c r="V534" s="107"/>
      <c r="W534" s="107"/>
      <c r="X534" s="107"/>
      <c r="Y534" s="107"/>
      <c r="Z534" s="107"/>
    </row>
    <row r="535" spans="1:26" ht="15.75" customHeight="1">
      <c r="A535" s="107"/>
      <c r="B535" s="107"/>
      <c r="C535" s="107"/>
      <c r="D535" s="107"/>
      <c r="E535" s="107"/>
      <c r="F535" s="107"/>
      <c r="G535" s="479"/>
      <c r="H535" s="107"/>
      <c r="I535" s="107"/>
      <c r="J535" s="107"/>
      <c r="K535" s="107"/>
      <c r="L535" s="107"/>
      <c r="M535" s="109"/>
      <c r="N535" s="109"/>
      <c r="O535" s="107"/>
      <c r="P535" s="107"/>
      <c r="Q535" s="107"/>
      <c r="R535" s="107"/>
      <c r="S535" s="107"/>
      <c r="T535" s="107"/>
      <c r="U535" s="107"/>
      <c r="V535" s="107"/>
      <c r="W535" s="107"/>
      <c r="X535" s="107"/>
      <c r="Y535" s="107"/>
      <c r="Z535" s="107"/>
    </row>
    <row r="536" spans="1:26" ht="15.75" customHeight="1">
      <c r="A536" s="107"/>
      <c r="B536" s="107"/>
      <c r="C536" s="107"/>
      <c r="D536" s="107"/>
      <c r="E536" s="107"/>
      <c r="F536" s="107"/>
      <c r="G536" s="479"/>
      <c r="H536" s="107"/>
      <c r="I536" s="107"/>
      <c r="J536" s="107"/>
      <c r="K536" s="107"/>
      <c r="L536" s="107"/>
      <c r="M536" s="109"/>
      <c r="N536" s="109"/>
      <c r="O536" s="107"/>
      <c r="P536" s="107"/>
      <c r="Q536" s="107"/>
      <c r="R536" s="107"/>
      <c r="S536" s="107"/>
      <c r="T536" s="107"/>
      <c r="U536" s="107"/>
      <c r="V536" s="107"/>
      <c r="W536" s="107"/>
      <c r="X536" s="107"/>
      <c r="Y536" s="107"/>
      <c r="Z536" s="107"/>
    </row>
    <row r="537" spans="1:26" ht="15.75" customHeight="1">
      <c r="A537" s="107"/>
      <c r="B537" s="107"/>
      <c r="C537" s="107"/>
      <c r="D537" s="107"/>
      <c r="E537" s="107"/>
      <c r="F537" s="107"/>
      <c r="G537" s="479"/>
      <c r="H537" s="107"/>
      <c r="I537" s="107"/>
      <c r="J537" s="107"/>
      <c r="K537" s="107"/>
      <c r="L537" s="107"/>
      <c r="M537" s="109"/>
      <c r="N537" s="109"/>
      <c r="O537" s="107"/>
      <c r="P537" s="107"/>
      <c r="Q537" s="107"/>
      <c r="R537" s="107"/>
      <c r="S537" s="107"/>
      <c r="T537" s="107"/>
      <c r="U537" s="107"/>
      <c r="V537" s="107"/>
      <c r="W537" s="107"/>
      <c r="X537" s="107"/>
      <c r="Y537" s="107"/>
      <c r="Z537" s="107"/>
    </row>
    <row r="538" spans="1:26" ht="15.75" customHeight="1">
      <c r="A538" s="107"/>
      <c r="B538" s="107"/>
      <c r="C538" s="107"/>
      <c r="D538" s="107"/>
      <c r="E538" s="107"/>
      <c r="F538" s="107"/>
      <c r="G538" s="479"/>
      <c r="H538" s="107"/>
      <c r="I538" s="107"/>
      <c r="J538" s="107"/>
      <c r="K538" s="107"/>
      <c r="L538" s="107"/>
      <c r="M538" s="109"/>
      <c r="N538" s="109"/>
      <c r="O538" s="107"/>
      <c r="P538" s="107"/>
      <c r="Q538" s="107"/>
      <c r="R538" s="107"/>
      <c r="S538" s="107"/>
      <c r="T538" s="107"/>
      <c r="U538" s="107"/>
      <c r="V538" s="107"/>
      <c r="W538" s="107"/>
      <c r="X538" s="107"/>
      <c r="Y538" s="107"/>
      <c r="Z538" s="107"/>
    </row>
    <row r="539" spans="1:26" ht="15.75" customHeight="1">
      <c r="A539" s="107"/>
      <c r="B539" s="107"/>
      <c r="C539" s="107"/>
      <c r="D539" s="107"/>
      <c r="E539" s="107"/>
      <c r="F539" s="107"/>
      <c r="G539" s="479"/>
      <c r="H539" s="107"/>
      <c r="I539" s="107"/>
      <c r="J539" s="107"/>
      <c r="K539" s="107"/>
      <c r="L539" s="107"/>
      <c r="M539" s="109"/>
      <c r="N539" s="109"/>
      <c r="O539" s="107"/>
      <c r="P539" s="107"/>
      <c r="Q539" s="107"/>
      <c r="R539" s="107"/>
      <c r="S539" s="107"/>
      <c r="T539" s="107"/>
      <c r="U539" s="107"/>
      <c r="V539" s="107"/>
      <c r="W539" s="107"/>
      <c r="X539" s="107"/>
      <c r="Y539" s="107"/>
      <c r="Z539" s="107"/>
    </row>
    <row r="540" spans="1:26" ht="15.75" customHeight="1">
      <c r="A540" s="107"/>
      <c r="B540" s="107"/>
      <c r="C540" s="107"/>
      <c r="D540" s="107"/>
      <c r="E540" s="107"/>
      <c r="F540" s="107"/>
      <c r="G540" s="479"/>
      <c r="H540" s="107"/>
      <c r="I540" s="107"/>
      <c r="J540" s="107"/>
      <c r="K540" s="107"/>
      <c r="L540" s="107"/>
      <c r="M540" s="109"/>
      <c r="N540" s="109"/>
      <c r="O540" s="107"/>
      <c r="P540" s="107"/>
      <c r="Q540" s="107"/>
      <c r="R540" s="107"/>
      <c r="S540" s="107"/>
      <c r="T540" s="107"/>
      <c r="U540" s="107"/>
      <c r="V540" s="107"/>
      <c r="W540" s="107"/>
      <c r="X540" s="107"/>
      <c r="Y540" s="107"/>
      <c r="Z540" s="107"/>
    </row>
    <row r="541" spans="1:26" ht="15.75" customHeight="1">
      <c r="A541" s="107"/>
      <c r="B541" s="107"/>
      <c r="C541" s="107"/>
      <c r="D541" s="107"/>
      <c r="E541" s="107"/>
      <c r="F541" s="107"/>
      <c r="G541" s="479"/>
      <c r="H541" s="107"/>
      <c r="I541" s="107"/>
      <c r="J541" s="107"/>
      <c r="K541" s="107"/>
      <c r="L541" s="107"/>
      <c r="M541" s="109"/>
      <c r="N541" s="109"/>
      <c r="O541" s="107"/>
      <c r="P541" s="107"/>
      <c r="Q541" s="107"/>
      <c r="R541" s="107"/>
      <c r="S541" s="107"/>
      <c r="T541" s="107"/>
      <c r="U541" s="107"/>
      <c r="V541" s="107"/>
      <c r="W541" s="107"/>
      <c r="X541" s="107"/>
      <c r="Y541" s="107"/>
      <c r="Z541" s="107"/>
    </row>
    <row r="542" spans="1:26" ht="15.75" customHeight="1">
      <c r="A542" s="107"/>
      <c r="B542" s="107"/>
      <c r="C542" s="107"/>
      <c r="D542" s="107"/>
      <c r="E542" s="107"/>
      <c r="F542" s="107"/>
      <c r="G542" s="479"/>
      <c r="H542" s="107"/>
      <c r="I542" s="107"/>
      <c r="J542" s="107"/>
      <c r="K542" s="107"/>
      <c r="L542" s="107"/>
      <c r="M542" s="109"/>
      <c r="N542" s="109"/>
      <c r="O542" s="107"/>
      <c r="P542" s="107"/>
      <c r="Q542" s="107"/>
      <c r="R542" s="107"/>
      <c r="S542" s="107"/>
      <c r="T542" s="107"/>
      <c r="U542" s="107"/>
      <c r="V542" s="107"/>
      <c r="W542" s="107"/>
      <c r="X542" s="107"/>
      <c r="Y542" s="107"/>
      <c r="Z542" s="107"/>
    </row>
    <row r="543" spans="1:26" ht="15.75" customHeight="1">
      <c r="A543" s="107"/>
      <c r="B543" s="107"/>
      <c r="C543" s="107"/>
      <c r="D543" s="107"/>
      <c r="E543" s="107"/>
      <c r="F543" s="107"/>
      <c r="G543" s="479"/>
      <c r="H543" s="107"/>
      <c r="I543" s="107"/>
      <c r="J543" s="107"/>
      <c r="K543" s="107"/>
      <c r="L543" s="107"/>
      <c r="M543" s="109"/>
      <c r="N543" s="109"/>
      <c r="O543" s="107"/>
      <c r="P543" s="107"/>
      <c r="Q543" s="107"/>
      <c r="R543" s="107"/>
      <c r="S543" s="107"/>
      <c r="T543" s="107"/>
      <c r="U543" s="107"/>
      <c r="V543" s="107"/>
      <c r="W543" s="107"/>
      <c r="X543" s="107"/>
      <c r="Y543" s="107"/>
      <c r="Z543" s="107"/>
    </row>
    <row r="544" spans="1:26" ht="15.75" customHeight="1">
      <c r="A544" s="107"/>
      <c r="B544" s="107"/>
      <c r="C544" s="107"/>
      <c r="D544" s="107"/>
      <c r="E544" s="107"/>
      <c r="F544" s="107"/>
      <c r="G544" s="479"/>
      <c r="H544" s="107"/>
      <c r="I544" s="107"/>
      <c r="J544" s="107"/>
      <c r="K544" s="107"/>
      <c r="L544" s="107"/>
      <c r="M544" s="109"/>
      <c r="N544" s="109"/>
      <c r="O544" s="107"/>
      <c r="P544" s="107"/>
      <c r="Q544" s="107"/>
      <c r="R544" s="107"/>
      <c r="S544" s="107"/>
      <c r="T544" s="107"/>
      <c r="U544" s="107"/>
      <c r="V544" s="107"/>
      <c r="W544" s="107"/>
      <c r="X544" s="107"/>
      <c r="Y544" s="107"/>
      <c r="Z544" s="107"/>
    </row>
    <row r="545" spans="1:26" ht="15.75" customHeight="1">
      <c r="A545" s="107"/>
      <c r="B545" s="107"/>
      <c r="C545" s="107"/>
      <c r="D545" s="107"/>
      <c r="E545" s="107"/>
      <c r="F545" s="107"/>
      <c r="G545" s="479"/>
      <c r="H545" s="107"/>
      <c r="I545" s="107"/>
      <c r="J545" s="107"/>
      <c r="K545" s="107"/>
      <c r="L545" s="107"/>
      <c r="M545" s="109"/>
      <c r="N545" s="109"/>
      <c r="O545" s="107"/>
      <c r="P545" s="107"/>
      <c r="Q545" s="107"/>
      <c r="R545" s="107"/>
      <c r="S545" s="107"/>
      <c r="T545" s="107"/>
      <c r="U545" s="107"/>
      <c r="V545" s="107"/>
      <c r="W545" s="107"/>
      <c r="X545" s="107"/>
      <c r="Y545" s="107"/>
      <c r="Z545" s="107"/>
    </row>
    <row r="546" spans="1:26" ht="15.75" customHeight="1">
      <c r="A546" s="107"/>
      <c r="B546" s="107"/>
      <c r="C546" s="107"/>
      <c r="D546" s="107"/>
      <c r="E546" s="107"/>
      <c r="F546" s="107"/>
      <c r="G546" s="479"/>
      <c r="H546" s="107"/>
      <c r="I546" s="107"/>
      <c r="J546" s="107"/>
      <c r="K546" s="107"/>
      <c r="L546" s="107"/>
      <c r="M546" s="109"/>
      <c r="N546" s="109"/>
      <c r="O546" s="107"/>
      <c r="P546" s="107"/>
      <c r="Q546" s="107"/>
      <c r="R546" s="107"/>
      <c r="S546" s="107"/>
      <c r="T546" s="107"/>
      <c r="U546" s="107"/>
      <c r="V546" s="107"/>
      <c r="W546" s="107"/>
      <c r="X546" s="107"/>
      <c r="Y546" s="107"/>
      <c r="Z546" s="107"/>
    </row>
    <row r="547" spans="1:26" ht="15.75" customHeight="1">
      <c r="A547" s="107"/>
      <c r="B547" s="107"/>
      <c r="C547" s="107"/>
      <c r="D547" s="107"/>
      <c r="E547" s="107"/>
      <c r="F547" s="107"/>
      <c r="G547" s="479"/>
      <c r="H547" s="107"/>
      <c r="I547" s="107"/>
      <c r="J547" s="107"/>
      <c r="K547" s="107"/>
      <c r="L547" s="107"/>
      <c r="M547" s="109"/>
      <c r="N547" s="109"/>
      <c r="O547" s="107"/>
      <c r="P547" s="107"/>
      <c r="Q547" s="107"/>
      <c r="R547" s="107"/>
      <c r="S547" s="107"/>
      <c r="T547" s="107"/>
      <c r="U547" s="107"/>
      <c r="V547" s="107"/>
      <c r="W547" s="107"/>
      <c r="X547" s="107"/>
      <c r="Y547" s="107"/>
      <c r="Z547" s="107"/>
    </row>
    <row r="548" spans="1:26" ht="15.75" customHeight="1">
      <c r="A548" s="107"/>
      <c r="B548" s="107"/>
      <c r="C548" s="107"/>
      <c r="D548" s="107"/>
      <c r="E548" s="107"/>
      <c r="F548" s="107"/>
      <c r="G548" s="479"/>
      <c r="H548" s="107"/>
      <c r="I548" s="107"/>
      <c r="J548" s="107"/>
      <c r="K548" s="107"/>
      <c r="L548" s="107"/>
      <c r="M548" s="109"/>
      <c r="N548" s="109"/>
      <c r="O548" s="107"/>
      <c r="P548" s="107"/>
      <c r="Q548" s="107"/>
      <c r="R548" s="107"/>
      <c r="S548" s="107"/>
      <c r="T548" s="107"/>
      <c r="U548" s="107"/>
      <c r="V548" s="107"/>
      <c r="W548" s="107"/>
      <c r="X548" s="107"/>
      <c r="Y548" s="107"/>
      <c r="Z548" s="107"/>
    </row>
    <row r="549" spans="1:26" ht="15.75" customHeight="1">
      <c r="A549" s="107"/>
      <c r="B549" s="107"/>
      <c r="C549" s="107"/>
      <c r="D549" s="107"/>
      <c r="E549" s="107"/>
      <c r="F549" s="107"/>
      <c r="G549" s="479"/>
      <c r="H549" s="107"/>
      <c r="I549" s="107"/>
      <c r="J549" s="107"/>
      <c r="K549" s="107"/>
      <c r="L549" s="107"/>
      <c r="M549" s="109"/>
      <c r="N549" s="109"/>
      <c r="O549" s="107"/>
      <c r="P549" s="107"/>
      <c r="Q549" s="107"/>
      <c r="R549" s="107"/>
      <c r="S549" s="107"/>
      <c r="T549" s="107"/>
      <c r="U549" s="107"/>
      <c r="V549" s="107"/>
      <c r="W549" s="107"/>
      <c r="X549" s="107"/>
      <c r="Y549" s="107"/>
      <c r="Z549" s="107"/>
    </row>
    <row r="550" spans="1:26" ht="15.75" customHeight="1">
      <c r="A550" s="107"/>
      <c r="B550" s="107"/>
      <c r="C550" s="107"/>
      <c r="D550" s="107"/>
      <c r="E550" s="107"/>
      <c r="F550" s="107"/>
      <c r="G550" s="479"/>
      <c r="H550" s="107"/>
      <c r="I550" s="107"/>
      <c r="J550" s="107"/>
      <c r="K550" s="107"/>
      <c r="L550" s="107"/>
      <c r="M550" s="109"/>
      <c r="N550" s="109"/>
      <c r="O550" s="107"/>
      <c r="P550" s="107"/>
      <c r="Q550" s="107"/>
      <c r="R550" s="107"/>
      <c r="S550" s="107"/>
      <c r="T550" s="107"/>
      <c r="U550" s="107"/>
      <c r="V550" s="107"/>
      <c r="W550" s="107"/>
      <c r="X550" s="107"/>
      <c r="Y550" s="107"/>
      <c r="Z550" s="107"/>
    </row>
    <row r="551" spans="1:26" ht="15.75" customHeight="1">
      <c r="A551" s="107"/>
      <c r="B551" s="107"/>
      <c r="C551" s="107"/>
      <c r="D551" s="107"/>
      <c r="E551" s="107"/>
      <c r="F551" s="107"/>
      <c r="G551" s="479"/>
      <c r="H551" s="107"/>
      <c r="I551" s="107"/>
      <c r="J551" s="107"/>
      <c r="K551" s="107"/>
      <c r="L551" s="107"/>
      <c r="M551" s="109"/>
      <c r="N551" s="109"/>
      <c r="O551" s="107"/>
      <c r="P551" s="107"/>
      <c r="Q551" s="107"/>
      <c r="R551" s="107"/>
      <c r="S551" s="107"/>
      <c r="T551" s="107"/>
      <c r="U551" s="107"/>
      <c r="V551" s="107"/>
      <c r="W551" s="107"/>
      <c r="X551" s="107"/>
      <c r="Y551" s="107"/>
      <c r="Z551" s="107"/>
    </row>
    <row r="552" spans="1:26" ht="15.75" customHeight="1">
      <c r="A552" s="107"/>
      <c r="B552" s="107"/>
      <c r="C552" s="107"/>
      <c r="D552" s="107"/>
      <c r="E552" s="107"/>
      <c r="F552" s="107"/>
      <c r="G552" s="479"/>
      <c r="H552" s="107"/>
      <c r="I552" s="107"/>
      <c r="J552" s="107"/>
      <c r="K552" s="107"/>
      <c r="L552" s="107"/>
      <c r="M552" s="109"/>
      <c r="N552" s="109"/>
      <c r="O552" s="107"/>
      <c r="P552" s="107"/>
      <c r="Q552" s="107"/>
      <c r="R552" s="107"/>
      <c r="S552" s="107"/>
      <c r="T552" s="107"/>
      <c r="U552" s="107"/>
      <c r="V552" s="107"/>
      <c r="W552" s="107"/>
      <c r="X552" s="107"/>
      <c r="Y552" s="107"/>
      <c r="Z552" s="107"/>
    </row>
    <row r="553" spans="1:26" ht="15.75" customHeight="1">
      <c r="A553" s="107"/>
      <c r="B553" s="107"/>
      <c r="C553" s="107"/>
      <c r="D553" s="107"/>
      <c r="E553" s="107"/>
      <c r="F553" s="107"/>
      <c r="G553" s="479"/>
      <c r="H553" s="107"/>
      <c r="I553" s="107"/>
      <c r="J553" s="107"/>
      <c r="K553" s="107"/>
      <c r="L553" s="107"/>
      <c r="M553" s="109"/>
      <c r="N553" s="109"/>
      <c r="O553" s="107"/>
      <c r="P553" s="107"/>
      <c r="Q553" s="107"/>
      <c r="R553" s="107"/>
      <c r="S553" s="107"/>
      <c r="T553" s="107"/>
      <c r="U553" s="107"/>
      <c r="V553" s="107"/>
      <c r="W553" s="107"/>
      <c r="X553" s="107"/>
      <c r="Y553" s="107"/>
      <c r="Z553" s="107"/>
    </row>
    <row r="554" spans="1:26" ht="15.75" customHeight="1">
      <c r="A554" s="107"/>
      <c r="B554" s="107"/>
      <c r="C554" s="107"/>
      <c r="D554" s="107"/>
      <c r="E554" s="107"/>
      <c r="F554" s="107"/>
      <c r="G554" s="479"/>
      <c r="H554" s="107"/>
      <c r="I554" s="107"/>
      <c r="J554" s="107"/>
      <c r="K554" s="107"/>
      <c r="L554" s="107"/>
      <c r="M554" s="109"/>
      <c r="N554" s="109"/>
      <c r="O554" s="107"/>
      <c r="P554" s="107"/>
      <c r="Q554" s="107"/>
      <c r="R554" s="107"/>
      <c r="S554" s="107"/>
      <c r="T554" s="107"/>
      <c r="U554" s="107"/>
      <c r="V554" s="107"/>
      <c r="W554" s="107"/>
      <c r="X554" s="107"/>
      <c r="Y554" s="107"/>
      <c r="Z554" s="107"/>
    </row>
    <row r="555" spans="1:26" ht="15.75" customHeight="1">
      <c r="A555" s="107"/>
      <c r="B555" s="107"/>
      <c r="C555" s="107"/>
      <c r="D555" s="107"/>
      <c r="E555" s="107"/>
      <c r="F555" s="107"/>
      <c r="G555" s="479"/>
      <c r="H555" s="107"/>
      <c r="I555" s="107"/>
      <c r="J555" s="107"/>
      <c r="K555" s="107"/>
      <c r="L555" s="107"/>
      <c r="M555" s="109"/>
      <c r="N555" s="109"/>
      <c r="O555" s="107"/>
      <c r="P555" s="107"/>
      <c r="Q555" s="107"/>
      <c r="R555" s="107"/>
      <c r="S555" s="107"/>
      <c r="T555" s="107"/>
      <c r="U555" s="107"/>
      <c r="V555" s="107"/>
      <c r="W555" s="107"/>
      <c r="X555" s="107"/>
      <c r="Y555" s="107"/>
      <c r="Z555" s="107"/>
    </row>
    <row r="556" spans="1:26" ht="15.75" customHeight="1">
      <c r="A556" s="107"/>
      <c r="B556" s="107"/>
      <c r="C556" s="107"/>
      <c r="D556" s="107"/>
      <c r="E556" s="107"/>
      <c r="F556" s="107"/>
      <c r="G556" s="479"/>
      <c r="H556" s="107"/>
      <c r="I556" s="107"/>
      <c r="J556" s="107"/>
      <c r="K556" s="107"/>
      <c r="L556" s="107"/>
      <c r="M556" s="109"/>
      <c r="N556" s="109"/>
      <c r="O556" s="107"/>
      <c r="P556" s="107"/>
      <c r="Q556" s="107"/>
      <c r="R556" s="107"/>
      <c r="S556" s="107"/>
      <c r="T556" s="107"/>
      <c r="U556" s="107"/>
      <c r="V556" s="107"/>
      <c r="W556" s="107"/>
      <c r="X556" s="107"/>
      <c r="Y556" s="107"/>
      <c r="Z556" s="107"/>
    </row>
    <row r="557" spans="1:26" ht="15.75" customHeight="1">
      <c r="A557" s="107"/>
      <c r="B557" s="107"/>
      <c r="C557" s="107"/>
      <c r="D557" s="107"/>
      <c r="E557" s="107"/>
      <c r="F557" s="107"/>
      <c r="G557" s="479"/>
      <c r="H557" s="107"/>
      <c r="I557" s="107"/>
      <c r="J557" s="107"/>
      <c r="K557" s="107"/>
      <c r="L557" s="107"/>
      <c r="M557" s="109"/>
      <c r="N557" s="109"/>
      <c r="O557" s="107"/>
      <c r="P557" s="107"/>
      <c r="Q557" s="107"/>
      <c r="R557" s="107"/>
      <c r="S557" s="107"/>
      <c r="T557" s="107"/>
      <c r="U557" s="107"/>
      <c r="V557" s="107"/>
      <c r="W557" s="107"/>
      <c r="X557" s="107"/>
      <c r="Y557" s="107"/>
      <c r="Z557" s="107"/>
    </row>
    <row r="558" spans="1:26" ht="15.75" customHeight="1">
      <c r="A558" s="107"/>
      <c r="B558" s="107"/>
      <c r="C558" s="107"/>
      <c r="D558" s="107"/>
      <c r="E558" s="107"/>
      <c r="F558" s="107"/>
      <c r="G558" s="479"/>
      <c r="H558" s="107"/>
      <c r="I558" s="107"/>
      <c r="J558" s="107"/>
      <c r="K558" s="107"/>
      <c r="L558" s="107"/>
      <c r="M558" s="109"/>
      <c r="N558" s="109"/>
      <c r="O558" s="107"/>
      <c r="P558" s="107"/>
      <c r="Q558" s="107"/>
      <c r="R558" s="107"/>
      <c r="S558" s="107"/>
      <c r="T558" s="107"/>
      <c r="U558" s="107"/>
      <c r="V558" s="107"/>
      <c r="W558" s="107"/>
      <c r="X558" s="107"/>
      <c r="Y558" s="107"/>
      <c r="Z558" s="107"/>
    </row>
    <row r="559" spans="1:26" ht="15.75" customHeight="1">
      <c r="A559" s="107"/>
      <c r="B559" s="107"/>
      <c r="C559" s="107"/>
      <c r="D559" s="107"/>
      <c r="E559" s="107"/>
      <c r="F559" s="107"/>
      <c r="G559" s="479"/>
      <c r="H559" s="107"/>
      <c r="I559" s="107"/>
      <c r="J559" s="107"/>
      <c r="K559" s="107"/>
      <c r="L559" s="107"/>
      <c r="M559" s="109"/>
      <c r="N559" s="109"/>
      <c r="O559" s="107"/>
      <c r="P559" s="107"/>
      <c r="Q559" s="107"/>
      <c r="R559" s="107"/>
      <c r="S559" s="107"/>
      <c r="T559" s="107"/>
      <c r="U559" s="107"/>
      <c r="V559" s="107"/>
      <c r="W559" s="107"/>
      <c r="X559" s="107"/>
      <c r="Y559" s="107"/>
      <c r="Z559" s="107"/>
    </row>
    <row r="560" spans="1:26" ht="15.75" customHeight="1">
      <c r="A560" s="107"/>
      <c r="B560" s="107"/>
      <c r="C560" s="107"/>
      <c r="D560" s="107"/>
      <c r="E560" s="107"/>
      <c r="F560" s="107"/>
      <c r="G560" s="479"/>
      <c r="H560" s="107"/>
      <c r="I560" s="107"/>
      <c r="J560" s="107"/>
      <c r="K560" s="107"/>
      <c r="L560" s="107"/>
      <c r="M560" s="109"/>
      <c r="N560" s="109"/>
      <c r="O560" s="107"/>
      <c r="P560" s="107"/>
      <c r="Q560" s="107"/>
      <c r="R560" s="107"/>
      <c r="S560" s="107"/>
      <c r="T560" s="107"/>
      <c r="U560" s="107"/>
      <c r="V560" s="107"/>
      <c r="W560" s="107"/>
      <c r="X560" s="107"/>
      <c r="Y560" s="107"/>
      <c r="Z560" s="107"/>
    </row>
    <row r="561" spans="1:26" ht="15.75" customHeight="1">
      <c r="A561" s="107"/>
      <c r="B561" s="107"/>
      <c r="C561" s="107"/>
      <c r="D561" s="107"/>
      <c r="E561" s="107"/>
      <c r="F561" s="107"/>
      <c r="G561" s="479"/>
      <c r="H561" s="107"/>
      <c r="I561" s="107"/>
      <c r="J561" s="107"/>
      <c r="K561" s="107"/>
      <c r="L561" s="107"/>
      <c r="M561" s="109"/>
      <c r="N561" s="109"/>
      <c r="O561" s="107"/>
      <c r="P561" s="107"/>
      <c r="Q561" s="107"/>
      <c r="R561" s="107"/>
      <c r="S561" s="107"/>
      <c r="T561" s="107"/>
      <c r="U561" s="107"/>
      <c r="V561" s="107"/>
      <c r="W561" s="107"/>
      <c r="X561" s="107"/>
      <c r="Y561" s="107"/>
      <c r="Z561" s="107"/>
    </row>
    <row r="562" spans="1:26" ht="15.75" customHeight="1">
      <c r="A562" s="107"/>
      <c r="B562" s="107"/>
      <c r="C562" s="107"/>
      <c r="D562" s="107"/>
      <c r="E562" s="107"/>
      <c r="F562" s="107"/>
      <c r="G562" s="479"/>
      <c r="H562" s="107"/>
      <c r="I562" s="107"/>
      <c r="J562" s="107"/>
      <c r="K562" s="107"/>
      <c r="L562" s="107"/>
      <c r="M562" s="109"/>
      <c r="N562" s="109"/>
      <c r="O562" s="107"/>
      <c r="P562" s="107"/>
      <c r="Q562" s="107"/>
      <c r="R562" s="107"/>
      <c r="S562" s="107"/>
      <c r="T562" s="107"/>
      <c r="U562" s="107"/>
      <c r="V562" s="107"/>
      <c r="W562" s="107"/>
      <c r="X562" s="107"/>
      <c r="Y562" s="107"/>
      <c r="Z562" s="107"/>
    </row>
    <row r="563" spans="1:26" ht="15.75" customHeight="1">
      <c r="A563" s="107"/>
      <c r="B563" s="107"/>
      <c r="C563" s="107"/>
      <c r="D563" s="107"/>
      <c r="E563" s="107"/>
      <c r="F563" s="107"/>
      <c r="G563" s="479"/>
      <c r="H563" s="107"/>
      <c r="I563" s="107"/>
      <c r="J563" s="107"/>
      <c r="K563" s="107"/>
      <c r="L563" s="107"/>
      <c r="M563" s="109"/>
      <c r="N563" s="109"/>
      <c r="O563" s="107"/>
      <c r="P563" s="107"/>
      <c r="Q563" s="107"/>
      <c r="R563" s="107"/>
      <c r="S563" s="107"/>
      <c r="T563" s="107"/>
      <c r="U563" s="107"/>
      <c r="V563" s="107"/>
      <c r="W563" s="107"/>
      <c r="X563" s="107"/>
      <c r="Y563" s="107"/>
      <c r="Z563" s="107"/>
    </row>
    <row r="564" spans="1:26" ht="15.75" customHeight="1">
      <c r="A564" s="107"/>
      <c r="B564" s="107"/>
      <c r="C564" s="107"/>
      <c r="D564" s="107"/>
      <c r="E564" s="107"/>
      <c r="F564" s="107"/>
      <c r="G564" s="479"/>
      <c r="H564" s="107"/>
      <c r="I564" s="107"/>
      <c r="J564" s="107"/>
      <c r="K564" s="107"/>
      <c r="L564" s="107"/>
      <c r="M564" s="109"/>
      <c r="N564" s="109"/>
      <c r="O564" s="107"/>
      <c r="P564" s="107"/>
      <c r="Q564" s="107"/>
      <c r="R564" s="107"/>
      <c r="S564" s="107"/>
      <c r="T564" s="107"/>
      <c r="U564" s="107"/>
      <c r="V564" s="107"/>
      <c r="W564" s="107"/>
      <c r="X564" s="107"/>
      <c r="Y564" s="107"/>
      <c r="Z564" s="107"/>
    </row>
    <row r="565" spans="1:26" ht="15.75" customHeight="1">
      <c r="A565" s="107"/>
      <c r="B565" s="107"/>
      <c r="C565" s="107"/>
      <c r="D565" s="107"/>
      <c r="E565" s="107"/>
      <c r="F565" s="107"/>
      <c r="G565" s="479"/>
      <c r="H565" s="107"/>
      <c r="I565" s="107"/>
      <c r="J565" s="107"/>
      <c r="K565" s="107"/>
      <c r="L565" s="107"/>
      <c r="M565" s="109"/>
      <c r="N565" s="109"/>
      <c r="O565" s="107"/>
      <c r="P565" s="107"/>
      <c r="Q565" s="107"/>
      <c r="R565" s="107"/>
      <c r="S565" s="107"/>
      <c r="T565" s="107"/>
      <c r="U565" s="107"/>
      <c r="V565" s="107"/>
      <c r="W565" s="107"/>
      <c r="X565" s="107"/>
      <c r="Y565" s="107"/>
      <c r="Z565" s="107"/>
    </row>
    <row r="566" spans="1:26" ht="15.75" customHeight="1">
      <c r="A566" s="107"/>
      <c r="B566" s="107"/>
      <c r="C566" s="107"/>
      <c r="D566" s="107"/>
      <c r="E566" s="107"/>
      <c r="F566" s="107"/>
      <c r="G566" s="479"/>
      <c r="H566" s="107"/>
      <c r="I566" s="107"/>
      <c r="J566" s="107"/>
      <c r="K566" s="107"/>
      <c r="L566" s="107"/>
      <c r="M566" s="109"/>
      <c r="N566" s="109"/>
      <c r="O566" s="107"/>
      <c r="P566" s="107"/>
      <c r="Q566" s="107"/>
      <c r="R566" s="107"/>
      <c r="S566" s="107"/>
      <c r="T566" s="107"/>
      <c r="U566" s="107"/>
      <c r="V566" s="107"/>
      <c r="W566" s="107"/>
      <c r="X566" s="107"/>
      <c r="Y566" s="107"/>
      <c r="Z566" s="107"/>
    </row>
    <row r="567" spans="1:26" ht="15.75" customHeight="1">
      <c r="A567" s="107"/>
      <c r="B567" s="107"/>
      <c r="C567" s="107"/>
      <c r="D567" s="107"/>
      <c r="E567" s="107"/>
      <c r="F567" s="107"/>
      <c r="G567" s="479"/>
      <c r="H567" s="107"/>
      <c r="I567" s="107"/>
      <c r="J567" s="107"/>
      <c r="K567" s="107"/>
      <c r="L567" s="107"/>
      <c r="M567" s="109"/>
      <c r="N567" s="109"/>
      <c r="O567" s="107"/>
      <c r="P567" s="107"/>
      <c r="Q567" s="107"/>
      <c r="R567" s="107"/>
      <c r="S567" s="107"/>
      <c r="T567" s="107"/>
      <c r="U567" s="107"/>
      <c r="V567" s="107"/>
      <c r="W567" s="107"/>
      <c r="X567" s="107"/>
      <c r="Y567" s="107"/>
      <c r="Z567" s="107"/>
    </row>
    <row r="568" spans="1:26" ht="15.75" customHeight="1">
      <c r="A568" s="107"/>
      <c r="B568" s="107"/>
      <c r="C568" s="107"/>
      <c r="D568" s="107"/>
      <c r="E568" s="107"/>
      <c r="F568" s="107"/>
      <c r="G568" s="479"/>
      <c r="H568" s="107"/>
      <c r="I568" s="107"/>
      <c r="J568" s="107"/>
      <c r="K568" s="107"/>
      <c r="L568" s="107"/>
      <c r="M568" s="109"/>
      <c r="N568" s="109"/>
      <c r="O568" s="107"/>
      <c r="P568" s="107"/>
      <c r="Q568" s="107"/>
      <c r="R568" s="107"/>
      <c r="S568" s="107"/>
      <c r="T568" s="107"/>
      <c r="U568" s="107"/>
      <c r="V568" s="107"/>
      <c r="W568" s="107"/>
      <c r="X568" s="107"/>
      <c r="Y568" s="107"/>
      <c r="Z568" s="107"/>
    </row>
    <row r="569" spans="1:26" ht="15.75" customHeight="1">
      <c r="A569" s="107"/>
      <c r="B569" s="107"/>
      <c r="C569" s="107"/>
      <c r="D569" s="107"/>
      <c r="E569" s="107"/>
      <c r="F569" s="107"/>
      <c r="G569" s="479"/>
      <c r="H569" s="107"/>
      <c r="I569" s="107"/>
      <c r="J569" s="107"/>
      <c r="K569" s="107"/>
      <c r="L569" s="107"/>
      <c r="M569" s="109"/>
      <c r="N569" s="109"/>
      <c r="O569" s="107"/>
      <c r="P569" s="107"/>
      <c r="Q569" s="107"/>
      <c r="R569" s="107"/>
      <c r="S569" s="107"/>
      <c r="T569" s="107"/>
      <c r="U569" s="107"/>
      <c r="V569" s="107"/>
      <c r="W569" s="107"/>
      <c r="X569" s="107"/>
      <c r="Y569" s="107"/>
      <c r="Z569" s="107"/>
    </row>
    <row r="570" spans="1:26" ht="15.75" customHeight="1">
      <c r="A570" s="107"/>
      <c r="B570" s="107"/>
      <c r="C570" s="107"/>
      <c r="D570" s="107"/>
      <c r="E570" s="107"/>
      <c r="F570" s="107"/>
      <c r="G570" s="479"/>
      <c r="H570" s="107"/>
      <c r="I570" s="107"/>
      <c r="J570" s="107"/>
      <c r="K570" s="107"/>
      <c r="L570" s="107"/>
      <c r="M570" s="109"/>
      <c r="N570" s="109"/>
      <c r="O570" s="107"/>
      <c r="P570" s="107"/>
      <c r="Q570" s="107"/>
      <c r="R570" s="107"/>
      <c r="S570" s="107"/>
      <c r="T570" s="107"/>
      <c r="U570" s="107"/>
      <c r="V570" s="107"/>
      <c r="W570" s="107"/>
      <c r="X570" s="107"/>
      <c r="Y570" s="107"/>
      <c r="Z570" s="107"/>
    </row>
    <row r="571" spans="1:26" ht="15.75" customHeight="1">
      <c r="A571" s="107"/>
      <c r="B571" s="107"/>
      <c r="C571" s="107"/>
      <c r="D571" s="107"/>
      <c r="E571" s="107"/>
      <c r="F571" s="107"/>
      <c r="G571" s="479"/>
      <c r="H571" s="107"/>
      <c r="I571" s="107"/>
      <c r="J571" s="107"/>
      <c r="K571" s="107"/>
      <c r="L571" s="107"/>
      <c r="M571" s="109"/>
      <c r="N571" s="109"/>
      <c r="O571" s="107"/>
      <c r="P571" s="107"/>
      <c r="Q571" s="107"/>
      <c r="R571" s="107"/>
      <c r="S571" s="107"/>
      <c r="T571" s="107"/>
      <c r="U571" s="107"/>
      <c r="V571" s="107"/>
      <c r="W571" s="107"/>
      <c r="X571" s="107"/>
      <c r="Y571" s="107"/>
      <c r="Z571" s="107"/>
    </row>
    <row r="572" spans="1:26" ht="15.75" customHeight="1">
      <c r="A572" s="107"/>
      <c r="B572" s="107"/>
      <c r="C572" s="107"/>
      <c r="D572" s="107"/>
      <c r="E572" s="107"/>
      <c r="F572" s="107"/>
      <c r="G572" s="479"/>
      <c r="H572" s="107"/>
      <c r="I572" s="107"/>
      <c r="J572" s="107"/>
      <c r="K572" s="107"/>
      <c r="L572" s="107"/>
      <c r="M572" s="109"/>
      <c r="N572" s="109"/>
      <c r="O572" s="107"/>
      <c r="P572" s="107"/>
      <c r="Q572" s="107"/>
      <c r="R572" s="107"/>
      <c r="S572" s="107"/>
      <c r="T572" s="107"/>
      <c r="U572" s="107"/>
      <c r="V572" s="107"/>
      <c r="W572" s="107"/>
      <c r="X572" s="107"/>
      <c r="Y572" s="107"/>
      <c r="Z572" s="107"/>
    </row>
    <row r="573" spans="1:26" ht="15.75" customHeight="1">
      <c r="A573" s="107"/>
      <c r="B573" s="107"/>
      <c r="C573" s="107"/>
      <c r="D573" s="107"/>
      <c r="E573" s="107"/>
      <c r="F573" s="107"/>
      <c r="G573" s="479"/>
      <c r="H573" s="107"/>
      <c r="I573" s="107"/>
      <c r="J573" s="107"/>
      <c r="K573" s="107"/>
      <c r="L573" s="107"/>
      <c r="M573" s="109"/>
      <c r="N573" s="109"/>
      <c r="O573" s="107"/>
      <c r="P573" s="107"/>
      <c r="Q573" s="107"/>
      <c r="R573" s="107"/>
      <c r="S573" s="107"/>
      <c r="T573" s="107"/>
      <c r="U573" s="107"/>
      <c r="V573" s="107"/>
      <c r="W573" s="107"/>
      <c r="X573" s="107"/>
      <c r="Y573" s="107"/>
      <c r="Z573" s="107"/>
    </row>
    <row r="574" spans="1:26" ht="15.75" customHeight="1">
      <c r="A574" s="107"/>
      <c r="B574" s="107"/>
      <c r="C574" s="107"/>
      <c r="D574" s="107"/>
      <c r="E574" s="107"/>
      <c r="F574" s="107"/>
      <c r="G574" s="479"/>
      <c r="H574" s="107"/>
      <c r="I574" s="107"/>
      <c r="J574" s="107"/>
      <c r="K574" s="107"/>
      <c r="L574" s="107"/>
      <c r="M574" s="109"/>
      <c r="N574" s="109"/>
      <c r="O574" s="107"/>
      <c r="P574" s="107"/>
      <c r="Q574" s="107"/>
      <c r="R574" s="107"/>
      <c r="S574" s="107"/>
      <c r="T574" s="107"/>
      <c r="U574" s="107"/>
      <c r="V574" s="107"/>
      <c r="W574" s="107"/>
      <c r="X574" s="107"/>
      <c r="Y574" s="107"/>
      <c r="Z574" s="107"/>
    </row>
    <row r="575" spans="1:26" ht="15.75" customHeight="1">
      <c r="A575" s="107"/>
      <c r="B575" s="107"/>
      <c r="C575" s="107"/>
      <c r="D575" s="107"/>
      <c r="E575" s="107"/>
      <c r="F575" s="107"/>
      <c r="G575" s="479"/>
      <c r="H575" s="107"/>
      <c r="I575" s="107"/>
      <c r="J575" s="107"/>
      <c r="K575" s="107"/>
      <c r="L575" s="107"/>
      <c r="M575" s="109"/>
      <c r="N575" s="109"/>
      <c r="O575" s="107"/>
      <c r="P575" s="107"/>
      <c r="Q575" s="107"/>
      <c r="R575" s="107"/>
      <c r="S575" s="107"/>
      <c r="T575" s="107"/>
      <c r="U575" s="107"/>
      <c r="V575" s="107"/>
      <c r="W575" s="107"/>
      <c r="X575" s="107"/>
      <c r="Y575" s="107"/>
      <c r="Z575" s="107"/>
    </row>
    <row r="576" spans="1:26" ht="15.75" customHeight="1">
      <c r="A576" s="107"/>
      <c r="B576" s="107"/>
      <c r="C576" s="107"/>
      <c r="D576" s="107"/>
      <c r="E576" s="107"/>
      <c r="F576" s="107"/>
      <c r="G576" s="479"/>
      <c r="H576" s="107"/>
      <c r="I576" s="107"/>
      <c r="J576" s="107"/>
      <c r="K576" s="107"/>
      <c r="L576" s="107"/>
      <c r="M576" s="109"/>
      <c r="N576" s="109"/>
      <c r="O576" s="107"/>
      <c r="P576" s="107"/>
      <c r="Q576" s="107"/>
      <c r="R576" s="107"/>
      <c r="S576" s="107"/>
      <c r="T576" s="107"/>
      <c r="U576" s="107"/>
      <c r="V576" s="107"/>
      <c r="W576" s="107"/>
      <c r="X576" s="107"/>
      <c r="Y576" s="107"/>
      <c r="Z576" s="107"/>
    </row>
    <row r="577" spans="1:26" ht="15.75" customHeight="1">
      <c r="A577" s="107"/>
      <c r="B577" s="107"/>
      <c r="C577" s="107"/>
      <c r="D577" s="107"/>
      <c r="E577" s="107"/>
      <c r="F577" s="107"/>
      <c r="G577" s="479"/>
      <c r="H577" s="107"/>
      <c r="I577" s="107"/>
      <c r="J577" s="107"/>
      <c r="K577" s="107"/>
      <c r="L577" s="107"/>
      <c r="M577" s="109"/>
      <c r="N577" s="109"/>
      <c r="O577" s="107"/>
      <c r="P577" s="107"/>
      <c r="Q577" s="107"/>
      <c r="R577" s="107"/>
      <c r="S577" s="107"/>
      <c r="T577" s="107"/>
      <c r="U577" s="107"/>
      <c r="V577" s="107"/>
      <c r="W577" s="107"/>
      <c r="X577" s="107"/>
      <c r="Y577" s="107"/>
      <c r="Z577" s="107"/>
    </row>
    <row r="578" spans="1:26" ht="15.75" customHeight="1">
      <c r="A578" s="107"/>
      <c r="B578" s="107"/>
      <c r="C578" s="107"/>
      <c r="D578" s="107"/>
      <c r="E578" s="107"/>
      <c r="F578" s="107"/>
      <c r="G578" s="479"/>
      <c r="H578" s="107"/>
      <c r="I578" s="107"/>
      <c r="J578" s="107"/>
      <c r="K578" s="107"/>
      <c r="L578" s="107"/>
      <c r="M578" s="109"/>
      <c r="N578" s="109"/>
      <c r="O578" s="107"/>
      <c r="P578" s="107"/>
      <c r="Q578" s="107"/>
      <c r="R578" s="107"/>
      <c r="S578" s="107"/>
      <c r="T578" s="107"/>
      <c r="U578" s="107"/>
      <c r="V578" s="107"/>
      <c r="W578" s="107"/>
      <c r="X578" s="107"/>
      <c r="Y578" s="107"/>
      <c r="Z578" s="107"/>
    </row>
    <row r="579" spans="1:26" ht="15.75" customHeight="1">
      <c r="A579" s="107"/>
      <c r="B579" s="107"/>
      <c r="C579" s="107"/>
      <c r="D579" s="107"/>
      <c r="E579" s="107"/>
      <c r="F579" s="107"/>
      <c r="G579" s="479"/>
      <c r="H579" s="107"/>
      <c r="I579" s="107"/>
      <c r="J579" s="107"/>
      <c r="K579" s="107"/>
      <c r="L579" s="107"/>
      <c r="M579" s="109"/>
      <c r="N579" s="109"/>
      <c r="O579" s="107"/>
      <c r="P579" s="107"/>
      <c r="Q579" s="107"/>
      <c r="R579" s="107"/>
      <c r="S579" s="107"/>
      <c r="T579" s="107"/>
      <c r="U579" s="107"/>
      <c r="V579" s="107"/>
      <c r="W579" s="107"/>
      <c r="X579" s="107"/>
      <c r="Y579" s="107"/>
      <c r="Z579" s="107"/>
    </row>
    <row r="580" spans="1:26" ht="15.75" customHeight="1">
      <c r="A580" s="107"/>
      <c r="B580" s="107"/>
      <c r="C580" s="107"/>
      <c r="D580" s="107"/>
      <c r="E580" s="107"/>
      <c r="F580" s="107"/>
      <c r="G580" s="479"/>
      <c r="H580" s="107"/>
      <c r="I580" s="107"/>
      <c r="J580" s="107"/>
      <c r="K580" s="107"/>
      <c r="L580" s="107"/>
      <c r="M580" s="109"/>
      <c r="N580" s="109"/>
      <c r="O580" s="107"/>
      <c r="P580" s="107"/>
      <c r="Q580" s="107"/>
      <c r="R580" s="107"/>
      <c r="S580" s="107"/>
      <c r="T580" s="107"/>
      <c r="U580" s="107"/>
      <c r="V580" s="107"/>
      <c r="W580" s="107"/>
      <c r="X580" s="107"/>
      <c r="Y580" s="107"/>
      <c r="Z580" s="107"/>
    </row>
    <row r="581" spans="1:26" ht="15.75" customHeight="1">
      <c r="A581" s="107"/>
      <c r="B581" s="107"/>
      <c r="C581" s="107"/>
      <c r="D581" s="107"/>
      <c r="E581" s="107"/>
      <c r="F581" s="107"/>
      <c r="G581" s="479"/>
      <c r="H581" s="107"/>
      <c r="I581" s="107"/>
      <c r="J581" s="107"/>
      <c r="K581" s="107"/>
      <c r="L581" s="107"/>
      <c r="M581" s="109"/>
      <c r="N581" s="109"/>
      <c r="O581" s="107"/>
      <c r="P581" s="107"/>
      <c r="Q581" s="107"/>
      <c r="R581" s="107"/>
      <c r="S581" s="107"/>
      <c r="T581" s="107"/>
      <c r="U581" s="107"/>
      <c r="V581" s="107"/>
      <c r="W581" s="107"/>
      <c r="X581" s="107"/>
      <c r="Y581" s="107"/>
      <c r="Z581" s="107"/>
    </row>
    <row r="582" spans="1:26" ht="15.75" customHeight="1">
      <c r="A582" s="107"/>
      <c r="B582" s="107"/>
      <c r="C582" s="107"/>
      <c r="D582" s="107"/>
      <c r="E582" s="107"/>
      <c r="F582" s="107"/>
      <c r="G582" s="479"/>
      <c r="H582" s="107"/>
      <c r="I582" s="107"/>
      <c r="J582" s="107"/>
      <c r="K582" s="107"/>
      <c r="L582" s="107"/>
      <c r="M582" s="109"/>
      <c r="N582" s="109"/>
      <c r="O582" s="107"/>
      <c r="P582" s="107"/>
      <c r="Q582" s="107"/>
      <c r="R582" s="107"/>
      <c r="S582" s="107"/>
      <c r="T582" s="107"/>
      <c r="U582" s="107"/>
      <c r="V582" s="107"/>
      <c r="W582" s="107"/>
      <c r="X582" s="107"/>
      <c r="Y582" s="107"/>
      <c r="Z582" s="107"/>
    </row>
    <row r="583" spans="1:26" ht="15.75" customHeight="1">
      <c r="A583" s="107"/>
      <c r="B583" s="107"/>
      <c r="C583" s="107"/>
      <c r="D583" s="107"/>
      <c r="E583" s="107"/>
      <c r="F583" s="107"/>
      <c r="G583" s="479"/>
      <c r="H583" s="107"/>
      <c r="I583" s="107"/>
      <c r="J583" s="107"/>
      <c r="K583" s="107"/>
      <c r="L583" s="107"/>
      <c r="M583" s="109"/>
      <c r="N583" s="109"/>
      <c r="O583" s="107"/>
      <c r="P583" s="107"/>
      <c r="Q583" s="107"/>
      <c r="R583" s="107"/>
      <c r="S583" s="107"/>
      <c r="T583" s="107"/>
      <c r="U583" s="107"/>
      <c r="V583" s="107"/>
      <c r="W583" s="107"/>
      <c r="X583" s="107"/>
      <c r="Y583" s="107"/>
      <c r="Z583" s="107"/>
    </row>
    <row r="584" spans="1:26" ht="15.75" customHeight="1">
      <c r="A584" s="107"/>
      <c r="B584" s="107"/>
      <c r="C584" s="107"/>
      <c r="D584" s="107"/>
      <c r="E584" s="107"/>
      <c r="F584" s="107"/>
      <c r="G584" s="479"/>
      <c r="H584" s="107"/>
      <c r="I584" s="107"/>
      <c r="J584" s="107"/>
      <c r="K584" s="107"/>
      <c r="L584" s="107"/>
      <c r="M584" s="109"/>
      <c r="N584" s="109"/>
      <c r="O584" s="107"/>
      <c r="P584" s="107"/>
      <c r="Q584" s="107"/>
      <c r="R584" s="107"/>
      <c r="S584" s="107"/>
      <c r="T584" s="107"/>
      <c r="U584" s="107"/>
      <c r="V584" s="107"/>
      <c r="W584" s="107"/>
      <c r="X584" s="107"/>
      <c r="Y584" s="107"/>
      <c r="Z584" s="107"/>
    </row>
    <row r="585" spans="1:26" ht="15.75" customHeight="1">
      <c r="A585" s="107"/>
      <c r="B585" s="107"/>
      <c r="C585" s="107"/>
      <c r="D585" s="107"/>
      <c r="E585" s="107"/>
      <c r="F585" s="107"/>
      <c r="G585" s="479"/>
      <c r="H585" s="107"/>
      <c r="I585" s="107"/>
      <c r="J585" s="107"/>
      <c r="K585" s="107"/>
      <c r="L585" s="107"/>
      <c r="M585" s="109"/>
      <c r="N585" s="109"/>
      <c r="O585" s="107"/>
      <c r="P585" s="107"/>
      <c r="Q585" s="107"/>
      <c r="R585" s="107"/>
      <c r="S585" s="107"/>
      <c r="T585" s="107"/>
      <c r="U585" s="107"/>
      <c r="V585" s="107"/>
      <c r="W585" s="107"/>
      <c r="X585" s="107"/>
      <c r="Y585" s="107"/>
      <c r="Z585" s="107"/>
    </row>
    <row r="586" spans="1:26" ht="15.75" customHeight="1">
      <c r="A586" s="107"/>
      <c r="B586" s="107"/>
      <c r="C586" s="107"/>
      <c r="D586" s="107"/>
      <c r="E586" s="107"/>
      <c r="F586" s="107"/>
      <c r="G586" s="479"/>
      <c r="H586" s="107"/>
      <c r="I586" s="107"/>
      <c r="J586" s="107"/>
      <c r="K586" s="107"/>
      <c r="L586" s="107"/>
      <c r="M586" s="109"/>
      <c r="N586" s="109"/>
      <c r="O586" s="107"/>
      <c r="P586" s="107"/>
      <c r="Q586" s="107"/>
      <c r="R586" s="107"/>
      <c r="S586" s="107"/>
      <c r="T586" s="107"/>
      <c r="U586" s="107"/>
      <c r="V586" s="107"/>
      <c r="W586" s="107"/>
      <c r="X586" s="107"/>
      <c r="Y586" s="107"/>
      <c r="Z586" s="107"/>
    </row>
    <row r="587" spans="1:26" ht="15.75" customHeight="1">
      <c r="A587" s="107"/>
      <c r="B587" s="107"/>
      <c r="C587" s="107"/>
      <c r="D587" s="107"/>
      <c r="E587" s="107"/>
      <c r="F587" s="107"/>
      <c r="G587" s="479"/>
      <c r="H587" s="107"/>
      <c r="I587" s="107"/>
      <c r="J587" s="107"/>
      <c r="K587" s="107"/>
      <c r="L587" s="107"/>
      <c r="M587" s="109"/>
      <c r="N587" s="109"/>
      <c r="O587" s="107"/>
      <c r="P587" s="107"/>
      <c r="Q587" s="107"/>
      <c r="R587" s="107"/>
      <c r="S587" s="107"/>
      <c r="T587" s="107"/>
      <c r="U587" s="107"/>
      <c r="V587" s="107"/>
      <c r="W587" s="107"/>
      <c r="X587" s="107"/>
      <c r="Y587" s="107"/>
      <c r="Z587" s="107"/>
    </row>
    <row r="588" spans="1:26" ht="15.75" customHeight="1">
      <c r="A588" s="107"/>
      <c r="B588" s="107"/>
      <c r="C588" s="107"/>
      <c r="D588" s="107"/>
      <c r="E588" s="107"/>
      <c r="F588" s="107"/>
      <c r="G588" s="479"/>
      <c r="H588" s="107"/>
      <c r="I588" s="107"/>
      <c r="J588" s="107"/>
      <c r="K588" s="107"/>
      <c r="L588" s="107"/>
      <c r="M588" s="109"/>
      <c r="N588" s="109"/>
      <c r="O588" s="107"/>
      <c r="P588" s="107"/>
      <c r="Q588" s="107"/>
      <c r="R588" s="107"/>
      <c r="S588" s="107"/>
      <c r="T588" s="107"/>
      <c r="U588" s="107"/>
      <c r="V588" s="107"/>
      <c r="W588" s="107"/>
      <c r="X588" s="107"/>
      <c r="Y588" s="107"/>
      <c r="Z588" s="107"/>
    </row>
    <row r="589" spans="1:26" ht="15.75" customHeight="1">
      <c r="A589" s="107"/>
      <c r="B589" s="107"/>
      <c r="C589" s="107"/>
      <c r="D589" s="107"/>
      <c r="E589" s="107"/>
      <c r="F589" s="107"/>
      <c r="G589" s="479"/>
      <c r="H589" s="107"/>
      <c r="I589" s="107"/>
      <c r="J589" s="107"/>
      <c r="K589" s="107"/>
      <c r="L589" s="107"/>
      <c r="M589" s="109"/>
      <c r="N589" s="109"/>
      <c r="O589" s="107"/>
      <c r="P589" s="107"/>
      <c r="Q589" s="107"/>
      <c r="R589" s="107"/>
      <c r="S589" s="107"/>
      <c r="T589" s="107"/>
      <c r="U589" s="107"/>
      <c r="V589" s="107"/>
      <c r="W589" s="107"/>
      <c r="X589" s="107"/>
      <c r="Y589" s="107"/>
      <c r="Z589" s="107"/>
    </row>
    <row r="590" spans="1:26" ht="15.75" customHeight="1">
      <c r="A590" s="107"/>
      <c r="B590" s="107"/>
      <c r="C590" s="107"/>
      <c r="D590" s="107"/>
      <c r="E590" s="107"/>
      <c r="F590" s="107"/>
      <c r="G590" s="479"/>
      <c r="H590" s="107"/>
      <c r="I590" s="107"/>
      <c r="J590" s="107"/>
      <c r="K590" s="107"/>
      <c r="L590" s="107"/>
      <c r="M590" s="109"/>
      <c r="N590" s="109"/>
      <c r="O590" s="107"/>
      <c r="P590" s="107"/>
      <c r="Q590" s="107"/>
      <c r="R590" s="107"/>
      <c r="S590" s="107"/>
      <c r="T590" s="107"/>
      <c r="U590" s="107"/>
      <c r="V590" s="107"/>
      <c r="W590" s="107"/>
      <c r="X590" s="107"/>
      <c r="Y590" s="107"/>
      <c r="Z590" s="107"/>
    </row>
    <row r="591" spans="1:26" ht="15.75" customHeight="1">
      <c r="A591" s="107"/>
      <c r="B591" s="107"/>
      <c r="C591" s="107"/>
      <c r="D591" s="107"/>
      <c r="E591" s="107"/>
      <c r="F591" s="107"/>
      <c r="G591" s="479"/>
      <c r="H591" s="107"/>
      <c r="I591" s="107"/>
      <c r="J591" s="107"/>
      <c r="K591" s="107"/>
      <c r="L591" s="107"/>
      <c r="M591" s="109"/>
      <c r="N591" s="109"/>
      <c r="O591" s="107"/>
      <c r="P591" s="107"/>
      <c r="Q591" s="107"/>
      <c r="R591" s="107"/>
      <c r="S591" s="107"/>
      <c r="T591" s="107"/>
      <c r="U591" s="107"/>
      <c r="V591" s="107"/>
      <c r="W591" s="107"/>
      <c r="X591" s="107"/>
      <c r="Y591" s="107"/>
      <c r="Z591" s="107"/>
    </row>
    <row r="592" spans="1:26" ht="15.75" customHeight="1">
      <c r="A592" s="107"/>
      <c r="B592" s="107"/>
      <c r="C592" s="107"/>
      <c r="D592" s="107"/>
      <c r="E592" s="107"/>
      <c r="F592" s="107"/>
      <c r="G592" s="479"/>
      <c r="H592" s="107"/>
      <c r="I592" s="107"/>
      <c r="J592" s="107"/>
      <c r="K592" s="107"/>
      <c r="L592" s="107"/>
      <c r="M592" s="109"/>
      <c r="N592" s="109"/>
      <c r="O592" s="107"/>
      <c r="P592" s="107"/>
      <c r="Q592" s="107"/>
      <c r="R592" s="107"/>
      <c r="S592" s="107"/>
      <c r="T592" s="107"/>
      <c r="U592" s="107"/>
      <c r="V592" s="107"/>
      <c r="W592" s="107"/>
      <c r="X592" s="107"/>
      <c r="Y592" s="107"/>
      <c r="Z592" s="107"/>
    </row>
    <row r="593" spans="1:26" ht="15.75" customHeight="1">
      <c r="A593" s="107"/>
      <c r="B593" s="107"/>
      <c r="C593" s="107"/>
      <c r="D593" s="107"/>
      <c r="E593" s="107"/>
      <c r="F593" s="107"/>
      <c r="G593" s="479"/>
      <c r="H593" s="107"/>
      <c r="I593" s="107"/>
      <c r="J593" s="107"/>
      <c r="K593" s="107"/>
      <c r="L593" s="107"/>
      <c r="M593" s="109"/>
      <c r="N593" s="109"/>
      <c r="O593" s="107"/>
      <c r="P593" s="107"/>
      <c r="Q593" s="107"/>
      <c r="R593" s="107"/>
      <c r="S593" s="107"/>
      <c r="T593" s="107"/>
      <c r="U593" s="107"/>
      <c r="V593" s="107"/>
      <c r="W593" s="107"/>
      <c r="X593" s="107"/>
      <c r="Y593" s="107"/>
      <c r="Z593" s="107"/>
    </row>
    <row r="594" spans="1:26" ht="15.75" customHeight="1">
      <c r="A594" s="107"/>
      <c r="B594" s="107"/>
      <c r="C594" s="107"/>
      <c r="D594" s="107"/>
      <c r="E594" s="107"/>
      <c r="F594" s="107"/>
      <c r="G594" s="479"/>
      <c r="H594" s="107"/>
      <c r="I594" s="107"/>
      <c r="J594" s="107"/>
      <c r="K594" s="107"/>
      <c r="L594" s="107"/>
      <c r="M594" s="109"/>
      <c r="N594" s="109"/>
      <c r="O594" s="107"/>
      <c r="P594" s="107"/>
      <c r="Q594" s="107"/>
      <c r="R594" s="107"/>
      <c r="S594" s="107"/>
      <c r="T594" s="107"/>
      <c r="U594" s="107"/>
      <c r="V594" s="107"/>
      <c r="W594" s="107"/>
      <c r="X594" s="107"/>
      <c r="Y594" s="107"/>
      <c r="Z594" s="107"/>
    </row>
    <row r="595" spans="1:26" ht="15.75" customHeight="1">
      <c r="A595" s="107"/>
      <c r="B595" s="107"/>
      <c r="C595" s="107"/>
      <c r="D595" s="107"/>
      <c r="E595" s="107"/>
      <c r="F595" s="107"/>
      <c r="G595" s="479"/>
      <c r="H595" s="107"/>
      <c r="I595" s="107"/>
      <c r="J595" s="107"/>
      <c r="K595" s="107"/>
      <c r="L595" s="107"/>
      <c r="M595" s="109"/>
      <c r="N595" s="109"/>
      <c r="O595" s="107"/>
      <c r="P595" s="107"/>
      <c r="Q595" s="107"/>
      <c r="R595" s="107"/>
      <c r="S595" s="107"/>
      <c r="T595" s="107"/>
      <c r="U595" s="107"/>
      <c r="V595" s="107"/>
      <c r="W595" s="107"/>
      <c r="X595" s="107"/>
      <c r="Y595" s="107"/>
      <c r="Z595" s="107"/>
    </row>
    <row r="596" spans="1:26" ht="15.75" customHeight="1">
      <c r="A596" s="107"/>
      <c r="B596" s="107"/>
      <c r="C596" s="107"/>
      <c r="D596" s="107"/>
      <c r="E596" s="107"/>
      <c r="F596" s="107"/>
      <c r="G596" s="479"/>
      <c r="H596" s="107"/>
      <c r="I596" s="107"/>
      <c r="J596" s="107"/>
      <c r="K596" s="107"/>
      <c r="L596" s="107"/>
      <c r="M596" s="109"/>
      <c r="N596" s="109"/>
      <c r="O596" s="107"/>
      <c r="P596" s="107"/>
      <c r="Q596" s="107"/>
      <c r="R596" s="107"/>
      <c r="S596" s="107"/>
      <c r="T596" s="107"/>
      <c r="U596" s="107"/>
      <c r="V596" s="107"/>
      <c r="W596" s="107"/>
      <c r="X596" s="107"/>
      <c r="Y596" s="107"/>
      <c r="Z596" s="107"/>
    </row>
    <row r="597" spans="1:26" ht="15.75" customHeight="1">
      <c r="A597" s="107"/>
      <c r="B597" s="107"/>
      <c r="C597" s="107"/>
      <c r="D597" s="107"/>
      <c r="E597" s="107"/>
      <c r="F597" s="107"/>
      <c r="G597" s="479"/>
      <c r="H597" s="107"/>
      <c r="I597" s="107"/>
      <c r="J597" s="107"/>
      <c r="K597" s="107"/>
      <c r="L597" s="107"/>
      <c r="M597" s="109"/>
      <c r="N597" s="109"/>
      <c r="O597" s="107"/>
      <c r="P597" s="107"/>
      <c r="Q597" s="107"/>
      <c r="R597" s="107"/>
      <c r="S597" s="107"/>
      <c r="T597" s="107"/>
      <c r="U597" s="107"/>
      <c r="V597" s="107"/>
      <c r="W597" s="107"/>
      <c r="X597" s="107"/>
      <c r="Y597" s="107"/>
      <c r="Z597" s="107"/>
    </row>
    <row r="598" spans="1:26" ht="15.75" customHeight="1">
      <c r="A598" s="107"/>
      <c r="B598" s="107"/>
      <c r="C598" s="107"/>
      <c r="D598" s="107"/>
      <c r="E598" s="107"/>
      <c r="F598" s="107"/>
      <c r="G598" s="479"/>
      <c r="H598" s="107"/>
      <c r="I598" s="107"/>
      <c r="J598" s="107"/>
      <c r="K598" s="107"/>
      <c r="L598" s="107"/>
      <c r="M598" s="109"/>
      <c r="N598" s="109"/>
      <c r="O598" s="107"/>
      <c r="P598" s="107"/>
      <c r="Q598" s="107"/>
      <c r="R598" s="107"/>
      <c r="S598" s="107"/>
      <c r="T598" s="107"/>
      <c r="U598" s="107"/>
      <c r="V598" s="107"/>
      <c r="W598" s="107"/>
      <c r="X598" s="107"/>
      <c r="Y598" s="107"/>
      <c r="Z598" s="107"/>
    </row>
    <row r="599" spans="1:26" ht="15.75" customHeight="1">
      <c r="A599" s="107"/>
      <c r="B599" s="107"/>
      <c r="C599" s="107"/>
      <c r="D599" s="107"/>
      <c r="E599" s="107"/>
      <c r="F599" s="107"/>
      <c r="G599" s="479"/>
      <c r="H599" s="107"/>
      <c r="I599" s="107"/>
      <c r="J599" s="107"/>
      <c r="K599" s="107"/>
      <c r="L599" s="107"/>
      <c r="M599" s="109"/>
      <c r="N599" s="109"/>
      <c r="O599" s="107"/>
      <c r="P599" s="107"/>
      <c r="Q599" s="107"/>
      <c r="R599" s="107"/>
      <c r="S599" s="107"/>
      <c r="T599" s="107"/>
      <c r="U599" s="107"/>
      <c r="V599" s="107"/>
      <c r="W599" s="107"/>
      <c r="X599" s="107"/>
      <c r="Y599" s="107"/>
      <c r="Z599" s="107"/>
    </row>
    <row r="600" spans="1:26" ht="15.75" customHeight="1">
      <c r="A600" s="107"/>
      <c r="B600" s="107"/>
      <c r="C600" s="107"/>
      <c r="D600" s="107"/>
      <c r="E600" s="107"/>
      <c r="F600" s="107"/>
      <c r="G600" s="479"/>
      <c r="H600" s="107"/>
      <c r="I600" s="107"/>
      <c r="J600" s="107"/>
      <c r="K600" s="107"/>
      <c r="L600" s="107"/>
      <c r="M600" s="109"/>
      <c r="N600" s="109"/>
      <c r="O600" s="107"/>
      <c r="P600" s="107"/>
      <c r="Q600" s="107"/>
      <c r="R600" s="107"/>
      <c r="S600" s="107"/>
      <c r="T600" s="107"/>
      <c r="U600" s="107"/>
      <c r="V600" s="107"/>
      <c r="W600" s="107"/>
      <c r="X600" s="107"/>
      <c r="Y600" s="107"/>
      <c r="Z600" s="107"/>
    </row>
    <row r="601" spans="1:26" ht="15.75" customHeight="1">
      <c r="A601" s="107"/>
      <c r="B601" s="107"/>
      <c r="C601" s="107"/>
      <c r="D601" s="107"/>
      <c r="E601" s="107"/>
      <c r="F601" s="107"/>
      <c r="G601" s="479"/>
      <c r="H601" s="107"/>
      <c r="I601" s="107"/>
      <c r="J601" s="107"/>
      <c r="K601" s="107"/>
      <c r="L601" s="107"/>
      <c r="M601" s="109"/>
      <c r="N601" s="109"/>
      <c r="O601" s="107"/>
      <c r="P601" s="107"/>
      <c r="Q601" s="107"/>
      <c r="R601" s="107"/>
      <c r="S601" s="107"/>
      <c r="T601" s="107"/>
      <c r="U601" s="107"/>
      <c r="V601" s="107"/>
      <c r="W601" s="107"/>
      <c r="X601" s="107"/>
      <c r="Y601" s="107"/>
      <c r="Z601" s="107"/>
    </row>
    <row r="602" spans="1:26" ht="15.75" customHeight="1">
      <c r="A602" s="107"/>
      <c r="B602" s="107"/>
      <c r="C602" s="107"/>
      <c r="D602" s="107"/>
      <c r="E602" s="107"/>
      <c r="F602" s="107"/>
      <c r="G602" s="479"/>
      <c r="H602" s="107"/>
      <c r="I602" s="107"/>
      <c r="J602" s="107"/>
      <c r="K602" s="107"/>
      <c r="L602" s="107"/>
      <c r="M602" s="109"/>
      <c r="N602" s="109"/>
      <c r="O602" s="107"/>
      <c r="P602" s="107"/>
      <c r="Q602" s="107"/>
      <c r="R602" s="107"/>
      <c r="S602" s="107"/>
      <c r="T602" s="107"/>
      <c r="U602" s="107"/>
      <c r="V602" s="107"/>
      <c r="W602" s="107"/>
      <c r="X602" s="107"/>
      <c r="Y602" s="107"/>
      <c r="Z602" s="107"/>
    </row>
    <row r="603" spans="1:26" ht="15.75" customHeight="1">
      <c r="A603" s="107"/>
      <c r="B603" s="107"/>
      <c r="C603" s="107"/>
      <c r="D603" s="107"/>
      <c r="E603" s="107"/>
      <c r="F603" s="107"/>
      <c r="G603" s="479"/>
      <c r="H603" s="107"/>
      <c r="I603" s="107"/>
      <c r="J603" s="107"/>
      <c r="K603" s="107"/>
      <c r="L603" s="107"/>
      <c r="M603" s="109"/>
      <c r="N603" s="109"/>
      <c r="O603" s="107"/>
      <c r="P603" s="107"/>
      <c r="Q603" s="107"/>
      <c r="R603" s="107"/>
      <c r="S603" s="107"/>
      <c r="T603" s="107"/>
      <c r="U603" s="107"/>
      <c r="V603" s="107"/>
      <c r="W603" s="107"/>
      <c r="X603" s="107"/>
      <c r="Y603" s="107"/>
      <c r="Z603" s="107"/>
    </row>
    <row r="604" spans="1:26" ht="15.75" customHeight="1">
      <c r="A604" s="107"/>
      <c r="B604" s="107"/>
      <c r="C604" s="107"/>
      <c r="D604" s="107"/>
      <c r="E604" s="107"/>
      <c r="F604" s="107"/>
      <c r="G604" s="479"/>
      <c r="H604" s="107"/>
      <c r="I604" s="107"/>
      <c r="J604" s="107"/>
      <c r="K604" s="107"/>
      <c r="L604" s="107"/>
      <c r="M604" s="109"/>
      <c r="N604" s="109"/>
      <c r="O604" s="107"/>
      <c r="P604" s="107"/>
      <c r="Q604" s="107"/>
      <c r="R604" s="107"/>
      <c r="S604" s="107"/>
      <c r="T604" s="107"/>
      <c r="U604" s="107"/>
      <c r="V604" s="107"/>
      <c r="W604" s="107"/>
      <c r="X604" s="107"/>
      <c r="Y604" s="107"/>
      <c r="Z604" s="107"/>
    </row>
    <row r="605" spans="1:26" ht="15.75" customHeight="1">
      <c r="A605" s="107"/>
      <c r="B605" s="107"/>
      <c r="C605" s="107"/>
      <c r="D605" s="107"/>
      <c r="E605" s="107"/>
      <c r="F605" s="107"/>
      <c r="G605" s="479"/>
      <c r="H605" s="107"/>
      <c r="I605" s="107"/>
      <c r="J605" s="107"/>
      <c r="K605" s="107"/>
      <c r="L605" s="107"/>
      <c r="M605" s="109"/>
      <c r="N605" s="109"/>
      <c r="O605" s="107"/>
      <c r="P605" s="107"/>
      <c r="Q605" s="107"/>
      <c r="R605" s="107"/>
      <c r="S605" s="107"/>
      <c r="T605" s="107"/>
      <c r="U605" s="107"/>
      <c r="V605" s="107"/>
      <c r="W605" s="107"/>
      <c r="X605" s="107"/>
      <c r="Y605" s="107"/>
      <c r="Z605" s="107"/>
    </row>
    <row r="606" spans="1:26" ht="15.75" customHeight="1">
      <c r="A606" s="107"/>
      <c r="B606" s="107"/>
      <c r="C606" s="107"/>
      <c r="D606" s="107"/>
      <c r="E606" s="107"/>
      <c r="F606" s="107"/>
      <c r="G606" s="479"/>
      <c r="H606" s="107"/>
      <c r="I606" s="107"/>
      <c r="J606" s="107"/>
      <c r="K606" s="107"/>
      <c r="L606" s="107"/>
      <c r="M606" s="109"/>
      <c r="N606" s="109"/>
      <c r="O606" s="107"/>
      <c r="P606" s="107"/>
      <c r="Q606" s="107"/>
      <c r="R606" s="107"/>
      <c r="S606" s="107"/>
      <c r="T606" s="107"/>
      <c r="U606" s="107"/>
      <c r="V606" s="107"/>
      <c r="W606" s="107"/>
      <c r="X606" s="107"/>
      <c r="Y606" s="107"/>
      <c r="Z606" s="107"/>
    </row>
    <row r="607" spans="1:26" ht="15.75" customHeight="1">
      <c r="A607" s="107"/>
      <c r="B607" s="107"/>
      <c r="C607" s="107"/>
      <c r="D607" s="107"/>
      <c r="E607" s="107"/>
      <c r="F607" s="107"/>
      <c r="G607" s="479"/>
      <c r="H607" s="107"/>
      <c r="I607" s="107"/>
      <c r="J607" s="107"/>
      <c r="K607" s="107"/>
      <c r="L607" s="107"/>
      <c r="M607" s="109"/>
      <c r="N607" s="109"/>
      <c r="O607" s="107"/>
      <c r="P607" s="107"/>
      <c r="Q607" s="107"/>
      <c r="R607" s="107"/>
      <c r="S607" s="107"/>
      <c r="T607" s="107"/>
      <c r="U607" s="107"/>
      <c r="V607" s="107"/>
      <c r="W607" s="107"/>
      <c r="X607" s="107"/>
      <c r="Y607" s="107"/>
      <c r="Z607" s="107"/>
    </row>
    <row r="608" spans="1:26" ht="15.75" customHeight="1">
      <c r="A608" s="107"/>
      <c r="B608" s="107"/>
      <c r="C608" s="107"/>
      <c r="D608" s="107"/>
      <c r="E608" s="107"/>
      <c r="F608" s="107"/>
      <c r="G608" s="479"/>
      <c r="H608" s="107"/>
      <c r="I608" s="107"/>
      <c r="J608" s="107"/>
      <c r="K608" s="107"/>
      <c r="L608" s="107"/>
      <c r="M608" s="109"/>
      <c r="N608" s="109"/>
      <c r="O608" s="107"/>
      <c r="P608" s="107"/>
      <c r="Q608" s="107"/>
      <c r="R608" s="107"/>
      <c r="S608" s="107"/>
      <c r="T608" s="107"/>
      <c r="U608" s="107"/>
      <c r="V608" s="107"/>
      <c r="W608" s="107"/>
      <c r="X608" s="107"/>
      <c r="Y608" s="107"/>
      <c r="Z608" s="107"/>
    </row>
    <row r="609" spans="1:26" ht="15.75" customHeight="1">
      <c r="A609" s="107"/>
      <c r="B609" s="107"/>
      <c r="C609" s="107"/>
      <c r="D609" s="107"/>
      <c r="E609" s="107"/>
      <c r="F609" s="107"/>
      <c r="G609" s="479"/>
      <c r="H609" s="107"/>
      <c r="I609" s="107"/>
      <c r="J609" s="107"/>
      <c r="K609" s="107"/>
      <c r="L609" s="107"/>
      <c r="M609" s="109"/>
      <c r="N609" s="109"/>
      <c r="O609" s="107"/>
      <c r="P609" s="107"/>
      <c r="Q609" s="107"/>
      <c r="R609" s="107"/>
      <c r="S609" s="107"/>
      <c r="T609" s="107"/>
      <c r="U609" s="107"/>
      <c r="V609" s="107"/>
      <c r="W609" s="107"/>
      <c r="X609" s="107"/>
      <c r="Y609" s="107"/>
      <c r="Z609" s="107"/>
    </row>
    <row r="610" spans="1:26" ht="15.75" customHeight="1">
      <c r="A610" s="107"/>
      <c r="B610" s="107"/>
      <c r="C610" s="107"/>
      <c r="D610" s="107"/>
      <c r="E610" s="107"/>
      <c r="F610" s="107"/>
      <c r="G610" s="479"/>
      <c r="H610" s="107"/>
      <c r="I610" s="107"/>
      <c r="J610" s="107"/>
      <c r="K610" s="107"/>
      <c r="L610" s="107"/>
      <c r="M610" s="109"/>
      <c r="N610" s="109"/>
      <c r="O610" s="107"/>
      <c r="P610" s="107"/>
      <c r="Q610" s="107"/>
      <c r="R610" s="107"/>
      <c r="S610" s="107"/>
      <c r="T610" s="107"/>
      <c r="U610" s="107"/>
      <c r="V610" s="107"/>
      <c r="W610" s="107"/>
      <c r="X610" s="107"/>
      <c r="Y610" s="107"/>
      <c r="Z610" s="107"/>
    </row>
    <row r="611" spans="1:26" ht="15.75" customHeight="1">
      <c r="A611" s="107"/>
      <c r="B611" s="107"/>
      <c r="C611" s="107"/>
      <c r="D611" s="107"/>
      <c r="E611" s="107"/>
      <c r="F611" s="107"/>
      <c r="G611" s="479"/>
      <c r="H611" s="107"/>
      <c r="I611" s="107"/>
      <c r="J611" s="107"/>
      <c r="K611" s="107"/>
      <c r="L611" s="107"/>
      <c r="M611" s="109"/>
      <c r="N611" s="109"/>
      <c r="O611" s="107"/>
      <c r="P611" s="107"/>
      <c r="Q611" s="107"/>
      <c r="R611" s="107"/>
      <c r="S611" s="107"/>
      <c r="T611" s="107"/>
      <c r="U611" s="107"/>
      <c r="V611" s="107"/>
      <c r="W611" s="107"/>
      <c r="X611" s="107"/>
      <c r="Y611" s="107"/>
      <c r="Z611" s="107"/>
    </row>
    <row r="612" spans="1:26" ht="15.75" customHeight="1">
      <c r="A612" s="107"/>
      <c r="B612" s="107"/>
      <c r="C612" s="107"/>
      <c r="D612" s="107"/>
      <c r="E612" s="107"/>
      <c r="F612" s="107"/>
      <c r="G612" s="479"/>
      <c r="H612" s="107"/>
      <c r="I612" s="107"/>
      <c r="J612" s="107"/>
      <c r="K612" s="107"/>
      <c r="L612" s="107"/>
      <c r="M612" s="109"/>
      <c r="N612" s="109"/>
      <c r="O612" s="107"/>
      <c r="P612" s="107"/>
      <c r="Q612" s="107"/>
      <c r="R612" s="107"/>
      <c r="S612" s="107"/>
      <c r="T612" s="107"/>
      <c r="U612" s="107"/>
      <c r="V612" s="107"/>
      <c r="W612" s="107"/>
      <c r="X612" s="107"/>
      <c r="Y612" s="107"/>
      <c r="Z612" s="107"/>
    </row>
    <row r="613" spans="1:26" ht="15.75" customHeight="1">
      <c r="A613" s="107"/>
      <c r="B613" s="107"/>
      <c r="C613" s="107"/>
      <c r="D613" s="107"/>
      <c r="E613" s="107"/>
      <c r="F613" s="107"/>
      <c r="G613" s="479"/>
      <c r="H613" s="107"/>
      <c r="I613" s="107"/>
      <c r="J613" s="107"/>
      <c r="K613" s="107"/>
      <c r="L613" s="107"/>
      <c r="M613" s="109"/>
      <c r="N613" s="109"/>
      <c r="O613" s="107"/>
      <c r="P613" s="107"/>
      <c r="Q613" s="107"/>
      <c r="R613" s="107"/>
      <c r="S613" s="107"/>
      <c r="T613" s="107"/>
      <c r="U613" s="107"/>
      <c r="V613" s="107"/>
      <c r="W613" s="107"/>
      <c r="X613" s="107"/>
      <c r="Y613" s="107"/>
      <c r="Z613" s="107"/>
    </row>
    <row r="614" spans="1:26" ht="15.75" customHeight="1">
      <c r="A614" s="107"/>
      <c r="B614" s="107"/>
      <c r="C614" s="107"/>
      <c r="D614" s="107"/>
      <c r="E614" s="107"/>
      <c r="F614" s="107"/>
      <c r="G614" s="479"/>
      <c r="H614" s="107"/>
      <c r="I614" s="107"/>
      <c r="J614" s="107"/>
      <c r="K614" s="107"/>
      <c r="L614" s="107"/>
      <c r="M614" s="109"/>
      <c r="N614" s="109"/>
      <c r="O614" s="107"/>
      <c r="P614" s="107"/>
      <c r="Q614" s="107"/>
      <c r="R614" s="107"/>
      <c r="S614" s="107"/>
      <c r="T614" s="107"/>
      <c r="U614" s="107"/>
      <c r="V614" s="107"/>
      <c r="W614" s="107"/>
      <c r="X614" s="107"/>
      <c r="Y614" s="107"/>
      <c r="Z614" s="107"/>
    </row>
    <row r="615" spans="1:26" ht="15.75" customHeight="1">
      <c r="A615" s="107"/>
      <c r="B615" s="107"/>
      <c r="C615" s="107"/>
      <c r="D615" s="107"/>
      <c r="E615" s="107"/>
      <c r="F615" s="107"/>
      <c r="G615" s="479"/>
      <c r="H615" s="107"/>
      <c r="I615" s="107"/>
      <c r="J615" s="107"/>
      <c r="K615" s="107"/>
      <c r="L615" s="107"/>
      <c r="M615" s="109"/>
      <c r="N615" s="109"/>
      <c r="O615" s="107"/>
      <c r="P615" s="107"/>
      <c r="Q615" s="107"/>
      <c r="R615" s="107"/>
      <c r="S615" s="107"/>
      <c r="T615" s="107"/>
      <c r="U615" s="107"/>
      <c r="V615" s="107"/>
      <c r="W615" s="107"/>
      <c r="X615" s="107"/>
      <c r="Y615" s="107"/>
      <c r="Z615" s="107"/>
    </row>
    <row r="616" spans="1:26" ht="15.75" customHeight="1">
      <c r="A616" s="107"/>
      <c r="B616" s="107"/>
      <c r="C616" s="107"/>
      <c r="D616" s="107"/>
      <c r="E616" s="107"/>
      <c r="F616" s="107"/>
      <c r="G616" s="479"/>
      <c r="H616" s="107"/>
      <c r="I616" s="107"/>
      <c r="J616" s="107"/>
      <c r="K616" s="107"/>
      <c r="L616" s="107"/>
      <c r="M616" s="109"/>
      <c r="N616" s="109"/>
      <c r="O616" s="107"/>
      <c r="P616" s="107"/>
      <c r="Q616" s="107"/>
      <c r="R616" s="107"/>
      <c r="S616" s="107"/>
      <c r="T616" s="107"/>
      <c r="U616" s="107"/>
      <c r="V616" s="107"/>
      <c r="W616" s="107"/>
      <c r="X616" s="107"/>
      <c r="Y616" s="107"/>
      <c r="Z616" s="107"/>
    </row>
    <row r="617" spans="1:26" ht="15.75" customHeight="1">
      <c r="A617" s="107"/>
      <c r="B617" s="107"/>
      <c r="C617" s="107"/>
      <c r="D617" s="107"/>
      <c r="E617" s="107"/>
      <c r="F617" s="107"/>
      <c r="G617" s="479"/>
      <c r="H617" s="107"/>
      <c r="I617" s="107"/>
      <c r="J617" s="107"/>
      <c r="K617" s="107"/>
      <c r="L617" s="107"/>
      <c r="M617" s="109"/>
      <c r="N617" s="109"/>
      <c r="O617" s="107"/>
      <c r="P617" s="107"/>
      <c r="Q617" s="107"/>
      <c r="R617" s="107"/>
      <c r="S617" s="107"/>
      <c r="T617" s="107"/>
      <c r="U617" s="107"/>
      <c r="V617" s="107"/>
      <c r="W617" s="107"/>
      <c r="X617" s="107"/>
      <c r="Y617" s="107"/>
      <c r="Z617" s="107"/>
    </row>
    <row r="618" spans="1:26" ht="15.75" customHeight="1">
      <c r="A618" s="107"/>
      <c r="B618" s="107"/>
      <c r="C618" s="107"/>
      <c r="D618" s="107"/>
      <c r="E618" s="107"/>
      <c r="F618" s="107"/>
      <c r="G618" s="479"/>
      <c r="H618" s="107"/>
      <c r="I618" s="107"/>
      <c r="J618" s="107"/>
      <c r="K618" s="107"/>
      <c r="L618" s="107"/>
      <c r="M618" s="109"/>
      <c r="N618" s="109"/>
      <c r="O618" s="107"/>
      <c r="P618" s="107"/>
      <c r="Q618" s="107"/>
      <c r="R618" s="107"/>
      <c r="S618" s="107"/>
      <c r="T618" s="107"/>
      <c r="U618" s="107"/>
      <c r="V618" s="107"/>
      <c r="W618" s="107"/>
      <c r="X618" s="107"/>
      <c r="Y618" s="107"/>
      <c r="Z618" s="107"/>
    </row>
    <row r="619" spans="1:26" ht="15.75" customHeight="1">
      <c r="A619" s="107"/>
      <c r="B619" s="107"/>
      <c r="C619" s="107"/>
      <c r="D619" s="107"/>
      <c r="E619" s="107"/>
      <c r="F619" s="107"/>
      <c r="G619" s="479"/>
      <c r="H619" s="107"/>
      <c r="I619" s="107"/>
      <c r="J619" s="107"/>
      <c r="K619" s="107"/>
      <c r="L619" s="107"/>
      <c r="M619" s="109"/>
      <c r="N619" s="109"/>
      <c r="O619" s="107"/>
      <c r="P619" s="107"/>
      <c r="Q619" s="107"/>
      <c r="R619" s="107"/>
      <c r="S619" s="107"/>
      <c r="T619" s="107"/>
      <c r="U619" s="107"/>
      <c r="V619" s="107"/>
      <c r="W619" s="107"/>
      <c r="X619" s="107"/>
      <c r="Y619" s="107"/>
      <c r="Z619" s="107"/>
    </row>
    <row r="620" spans="1:26" ht="15.75" customHeight="1">
      <c r="A620" s="107"/>
      <c r="B620" s="107"/>
      <c r="C620" s="107"/>
      <c r="D620" s="107"/>
      <c r="E620" s="107"/>
      <c r="F620" s="107"/>
      <c r="G620" s="479"/>
      <c r="H620" s="107"/>
      <c r="I620" s="107"/>
      <c r="J620" s="107"/>
      <c r="K620" s="107"/>
      <c r="L620" s="107"/>
      <c r="M620" s="109"/>
      <c r="N620" s="109"/>
      <c r="O620" s="107"/>
      <c r="P620" s="107"/>
      <c r="Q620" s="107"/>
      <c r="R620" s="107"/>
      <c r="S620" s="107"/>
      <c r="T620" s="107"/>
      <c r="U620" s="107"/>
      <c r="V620" s="107"/>
      <c r="W620" s="107"/>
      <c r="X620" s="107"/>
      <c r="Y620" s="107"/>
      <c r="Z620" s="107"/>
    </row>
    <row r="621" spans="1:26" ht="15.75" customHeight="1">
      <c r="A621" s="107"/>
      <c r="B621" s="107"/>
      <c r="C621" s="107"/>
      <c r="D621" s="107"/>
      <c r="E621" s="107"/>
      <c r="F621" s="107"/>
      <c r="G621" s="479"/>
      <c r="H621" s="107"/>
      <c r="I621" s="107"/>
      <c r="J621" s="107"/>
      <c r="K621" s="107"/>
      <c r="L621" s="107"/>
      <c r="M621" s="109"/>
      <c r="N621" s="109"/>
      <c r="O621" s="107"/>
      <c r="P621" s="107"/>
      <c r="Q621" s="107"/>
      <c r="R621" s="107"/>
      <c r="S621" s="107"/>
      <c r="T621" s="107"/>
      <c r="U621" s="107"/>
      <c r="V621" s="107"/>
      <c r="W621" s="107"/>
      <c r="X621" s="107"/>
      <c r="Y621" s="107"/>
      <c r="Z621" s="107"/>
    </row>
    <row r="622" spans="1:26" ht="15.75" customHeight="1">
      <c r="A622" s="107"/>
      <c r="B622" s="107"/>
      <c r="C622" s="107"/>
      <c r="D622" s="107"/>
      <c r="E622" s="107"/>
      <c r="F622" s="107"/>
      <c r="G622" s="479"/>
      <c r="H622" s="107"/>
      <c r="I622" s="107"/>
      <c r="J622" s="107"/>
      <c r="K622" s="107"/>
      <c r="L622" s="107"/>
      <c r="M622" s="109"/>
      <c r="N622" s="109"/>
      <c r="O622" s="107"/>
      <c r="P622" s="107"/>
      <c r="Q622" s="107"/>
      <c r="R622" s="107"/>
      <c r="S622" s="107"/>
      <c r="T622" s="107"/>
      <c r="U622" s="107"/>
      <c r="V622" s="107"/>
      <c r="W622" s="107"/>
      <c r="X622" s="107"/>
      <c r="Y622" s="107"/>
      <c r="Z622" s="107"/>
    </row>
    <row r="623" spans="1:26" ht="15.75" customHeight="1">
      <c r="A623" s="107"/>
      <c r="B623" s="107"/>
      <c r="C623" s="107"/>
      <c r="D623" s="107"/>
      <c r="E623" s="107"/>
      <c r="F623" s="107"/>
      <c r="G623" s="479"/>
      <c r="H623" s="107"/>
      <c r="I623" s="107"/>
      <c r="J623" s="107"/>
      <c r="K623" s="107"/>
      <c r="L623" s="107"/>
      <c r="M623" s="109"/>
      <c r="N623" s="109"/>
      <c r="O623" s="107"/>
      <c r="P623" s="107"/>
      <c r="Q623" s="107"/>
      <c r="R623" s="107"/>
      <c r="S623" s="107"/>
      <c r="T623" s="107"/>
      <c r="U623" s="107"/>
      <c r="V623" s="107"/>
      <c r="W623" s="107"/>
      <c r="X623" s="107"/>
      <c r="Y623" s="107"/>
      <c r="Z623" s="107"/>
    </row>
    <row r="624" spans="1:26" ht="15.75" customHeight="1">
      <c r="A624" s="107"/>
      <c r="B624" s="107"/>
      <c r="C624" s="107"/>
      <c r="D624" s="107"/>
      <c r="E624" s="107"/>
      <c r="F624" s="107"/>
      <c r="G624" s="479"/>
      <c r="H624" s="107"/>
      <c r="I624" s="107"/>
      <c r="J624" s="107"/>
      <c r="K624" s="107"/>
      <c r="L624" s="107"/>
      <c r="M624" s="109"/>
      <c r="N624" s="109"/>
      <c r="O624" s="107"/>
      <c r="P624" s="107"/>
      <c r="Q624" s="107"/>
      <c r="R624" s="107"/>
      <c r="S624" s="107"/>
      <c r="T624" s="107"/>
      <c r="U624" s="107"/>
      <c r="V624" s="107"/>
      <c r="W624" s="107"/>
      <c r="X624" s="107"/>
      <c r="Y624" s="107"/>
      <c r="Z624" s="107"/>
    </row>
    <row r="625" spans="1:26" ht="15.75" customHeight="1">
      <c r="A625" s="107"/>
      <c r="B625" s="107"/>
      <c r="C625" s="107"/>
      <c r="D625" s="107"/>
      <c r="E625" s="107"/>
      <c r="F625" s="107"/>
      <c r="G625" s="479"/>
      <c r="H625" s="107"/>
      <c r="I625" s="107"/>
      <c r="J625" s="107"/>
      <c r="K625" s="107"/>
      <c r="L625" s="107"/>
      <c r="M625" s="109"/>
      <c r="N625" s="109"/>
      <c r="O625" s="107"/>
      <c r="P625" s="107"/>
      <c r="Q625" s="107"/>
      <c r="R625" s="107"/>
      <c r="S625" s="107"/>
      <c r="T625" s="107"/>
      <c r="U625" s="107"/>
      <c r="V625" s="107"/>
      <c r="W625" s="107"/>
      <c r="X625" s="107"/>
      <c r="Y625" s="107"/>
      <c r="Z625" s="107"/>
    </row>
    <row r="626" spans="1:26" ht="15.75" customHeight="1">
      <c r="A626" s="107"/>
      <c r="B626" s="107"/>
      <c r="C626" s="107"/>
      <c r="D626" s="107"/>
      <c r="E626" s="107"/>
      <c r="F626" s="107"/>
      <c r="G626" s="479"/>
      <c r="H626" s="107"/>
      <c r="I626" s="107"/>
      <c r="J626" s="107"/>
      <c r="K626" s="107"/>
      <c r="L626" s="107"/>
      <c r="M626" s="109"/>
      <c r="N626" s="109"/>
      <c r="O626" s="107"/>
      <c r="P626" s="107"/>
      <c r="Q626" s="107"/>
      <c r="R626" s="107"/>
      <c r="S626" s="107"/>
      <c r="T626" s="107"/>
      <c r="U626" s="107"/>
      <c r="V626" s="107"/>
      <c r="W626" s="107"/>
      <c r="X626" s="107"/>
      <c r="Y626" s="107"/>
      <c r="Z626" s="107"/>
    </row>
    <row r="627" spans="1:26" ht="15.75" customHeight="1">
      <c r="A627" s="107"/>
      <c r="B627" s="107"/>
      <c r="C627" s="107"/>
      <c r="D627" s="107"/>
      <c r="E627" s="107"/>
      <c r="F627" s="107"/>
      <c r="G627" s="479"/>
      <c r="H627" s="107"/>
      <c r="I627" s="107"/>
      <c r="J627" s="107"/>
      <c r="K627" s="107"/>
      <c r="L627" s="107"/>
      <c r="M627" s="109"/>
      <c r="N627" s="109"/>
      <c r="O627" s="107"/>
      <c r="P627" s="107"/>
      <c r="Q627" s="107"/>
      <c r="R627" s="107"/>
      <c r="S627" s="107"/>
      <c r="T627" s="107"/>
      <c r="U627" s="107"/>
      <c r="V627" s="107"/>
      <c r="W627" s="107"/>
      <c r="X627" s="107"/>
      <c r="Y627" s="107"/>
      <c r="Z627" s="107"/>
    </row>
    <row r="628" spans="1:26" ht="15.75" customHeight="1">
      <c r="A628" s="107"/>
      <c r="B628" s="107"/>
      <c r="C628" s="107"/>
      <c r="D628" s="107"/>
      <c r="E628" s="107"/>
      <c r="F628" s="107"/>
      <c r="G628" s="479"/>
      <c r="H628" s="107"/>
      <c r="I628" s="107"/>
      <c r="J628" s="107"/>
      <c r="K628" s="107"/>
      <c r="L628" s="107"/>
      <c r="M628" s="109"/>
      <c r="N628" s="109"/>
      <c r="O628" s="107"/>
      <c r="P628" s="107"/>
      <c r="Q628" s="107"/>
      <c r="R628" s="107"/>
      <c r="S628" s="107"/>
      <c r="T628" s="107"/>
      <c r="U628" s="107"/>
      <c r="V628" s="107"/>
      <c r="W628" s="107"/>
      <c r="X628" s="107"/>
      <c r="Y628" s="107"/>
      <c r="Z628" s="107"/>
    </row>
    <row r="629" spans="1:26" ht="15.75" customHeight="1">
      <c r="A629" s="107"/>
      <c r="B629" s="107"/>
      <c r="C629" s="107"/>
      <c r="D629" s="107"/>
      <c r="E629" s="107"/>
      <c r="F629" s="107"/>
      <c r="G629" s="479"/>
      <c r="H629" s="107"/>
      <c r="I629" s="107"/>
      <c r="J629" s="107"/>
      <c r="K629" s="107"/>
      <c r="L629" s="107"/>
      <c r="M629" s="109"/>
      <c r="N629" s="109"/>
      <c r="O629" s="107"/>
      <c r="P629" s="107"/>
      <c r="Q629" s="107"/>
      <c r="R629" s="107"/>
      <c r="S629" s="107"/>
      <c r="T629" s="107"/>
      <c r="U629" s="107"/>
      <c r="V629" s="107"/>
      <c r="W629" s="107"/>
      <c r="X629" s="107"/>
      <c r="Y629" s="107"/>
      <c r="Z629" s="107"/>
    </row>
    <row r="630" spans="1:26" ht="15.75" customHeight="1">
      <c r="A630" s="107"/>
      <c r="B630" s="107"/>
      <c r="C630" s="107"/>
      <c r="D630" s="107"/>
      <c r="E630" s="107"/>
      <c r="F630" s="107"/>
      <c r="G630" s="479"/>
      <c r="H630" s="107"/>
      <c r="I630" s="107"/>
      <c r="J630" s="107"/>
      <c r="K630" s="107"/>
      <c r="L630" s="107"/>
      <c r="M630" s="109"/>
      <c r="N630" s="109"/>
      <c r="O630" s="107"/>
      <c r="P630" s="107"/>
      <c r="Q630" s="107"/>
      <c r="R630" s="107"/>
      <c r="S630" s="107"/>
      <c r="T630" s="107"/>
      <c r="U630" s="107"/>
      <c r="V630" s="107"/>
      <c r="W630" s="107"/>
      <c r="X630" s="107"/>
      <c r="Y630" s="107"/>
      <c r="Z630" s="107"/>
    </row>
    <row r="631" spans="1:26" ht="15.75" customHeight="1">
      <c r="A631" s="107"/>
      <c r="B631" s="107"/>
      <c r="C631" s="107"/>
      <c r="D631" s="107"/>
      <c r="E631" s="107"/>
      <c r="F631" s="107"/>
      <c r="G631" s="479"/>
      <c r="H631" s="107"/>
      <c r="I631" s="107"/>
      <c r="J631" s="107"/>
      <c r="K631" s="107"/>
      <c r="L631" s="107"/>
      <c r="M631" s="109"/>
      <c r="N631" s="109"/>
      <c r="O631" s="107"/>
      <c r="P631" s="107"/>
      <c r="Q631" s="107"/>
      <c r="R631" s="107"/>
      <c r="S631" s="107"/>
      <c r="T631" s="107"/>
      <c r="U631" s="107"/>
      <c r="V631" s="107"/>
      <c r="W631" s="107"/>
      <c r="X631" s="107"/>
      <c r="Y631" s="107"/>
      <c r="Z631" s="107"/>
    </row>
    <row r="632" spans="1:26" ht="15.75" customHeight="1">
      <c r="A632" s="107"/>
      <c r="B632" s="107"/>
      <c r="C632" s="107"/>
      <c r="D632" s="107"/>
      <c r="E632" s="107"/>
      <c r="F632" s="107"/>
      <c r="G632" s="479"/>
      <c r="H632" s="107"/>
      <c r="I632" s="107"/>
      <c r="J632" s="107"/>
      <c r="K632" s="107"/>
      <c r="L632" s="107"/>
      <c r="M632" s="109"/>
      <c r="N632" s="109"/>
      <c r="O632" s="107"/>
      <c r="P632" s="107"/>
      <c r="Q632" s="107"/>
      <c r="R632" s="107"/>
      <c r="S632" s="107"/>
      <c r="T632" s="107"/>
      <c r="U632" s="107"/>
      <c r="V632" s="107"/>
      <c r="W632" s="107"/>
      <c r="X632" s="107"/>
      <c r="Y632" s="107"/>
      <c r="Z632" s="107"/>
    </row>
    <row r="633" spans="1:26" ht="15.75" customHeight="1">
      <c r="A633" s="107"/>
      <c r="B633" s="107"/>
      <c r="C633" s="107"/>
      <c r="D633" s="107"/>
      <c r="E633" s="107"/>
      <c r="F633" s="107"/>
      <c r="G633" s="479"/>
      <c r="H633" s="107"/>
      <c r="I633" s="107"/>
      <c r="J633" s="107"/>
      <c r="K633" s="107"/>
      <c r="L633" s="107"/>
      <c r="M633" s="109"/>
      <c r="N633" s="109"/>
      <c r="O633" s="107"/>
      <c r="P633" s="107"/>
      <c r="Q633" s="107"/>
      <c r="R633" s="107"/>
      <c r="S633" s="107"/>
      <c r="T633" s="107"/>
      <c r="U633" s="107"/>
      <c r="V633" s="107"/>
      <c r="W633" s="107"/>
      <c r="X633" s="107"/>
      <c r="Y633" s="107"/>
      <c r="Z633" s="107"/>
    </row>
    <row r="634" spans="1:26" ht="15.75" customHeight="1">
      <c r="A634" s="107"/>
      <c r="B634" s="107"/>
      <c r="C634" s="107"/>
      <c r="D634" s="107"/>
      <c r="E634" s="107"/>
      <c r="F634" s="107"/>
      <c r="G634" s="479"/>
      <c r="H634" s="107"/>
      <c r="I634" s="107"/>
      <c r="J634" s="107"/>
      <c r="K634" s="107"/>
      <c r="L634" s="107"/>
      <c r="M634" s="109"/>
      <c r="N634" s="109"/>
      <c r="O634" s="107"/>
      <c r="P634" s="107"/>
      <c r="Q634" s="107"/>
      <c r="R634" s="107"/>
      <c r="S634" s="107"/>
      <c r="T634" s="107"/>
      <c r="U634" s="107"/>
      <c r="V634" s="107"/>
      <c r="W634" s="107"/>
      <c r="X634" s="107"/>
      <c r="Y634" s="107"/>
      <c r="Z634" s="107"/>
    </row>
    <row r="635" spans="1:26" ht="15.75" customHeight="1">
      <c r="A635" s="107"/>
      <c r="B635" s="107"/>
      <c r="C635" s="107"/>
      <c r="D635" s="107"/>
      <c r="E635" s="107"/>
      <c r="F635" s="107"/>
      <c r="G635" s="479"/>
      <c r="H635" s="107"/>
      <c r="I635" s="107"/>
      <c r="J635" s="107"/>
      <c r="K635" s="107"/>
      <c r="L635" s="107"/>
      <c r="M635" s="109"/>
      <c r="N635" s="109"/>
      <c r="O635" s="107"/>
      <c r="P635" s="107"/>
      <c r="Q635" s="107"/>
      <c r="R635" s="107"/>
      <c r="S635" s="107"/>
      <c r="T635" s="107"/>
      <c r="U635" s="107"/>
      <c r="V635" s="107"/>
      <c r="W635" s="107"/>
      <c r="X635" s="107"/>
      <c r="Y635" s="107"/>
      <c r="Z635" s="107"/>
    </row>
    <row r="636" spans="1:26" ht="15.75" customHeight="1">
      <c r="A636" s="107"/>
      <c r="B636" s="107"/>
      <c r="C636" s="107"/>
      <c r="D636" s="107"/>
      <c r="E636" s="107"/>
      <c r="F636" s="107"/>
      <c r="G636" s="479"/>
      <c r="H636" s="107"/>
      <c r="I636" s="107"/>
      <c r="J636" s="107"/>
      <c r="K636" s="107"/>
      <c r="L636" s="107"/>
      <c r="M636" s="109"/>
      <c r="N636" s="109"/>
      <c r="O636" s="107"/>
      <c r="P636" s="107"/>
      <c r="Q636" s="107"/>
      <c r="R636" s="107"/>
      <c r="S636" s="107"/>
      <c r="T636" s="107"/>
      <c r="U636" s="107"/>
      <c r="V636" s="107"/>
      <c r="W636" s="107"/>
      <c r="X636" s="107"/>
      <c r="Y636" s="107"/>
      <c r="Z636" s="107"/>
    </row>
    <row r="637" spans="1:26" ht="15.75" customHeight="1">
      <c r="A637" s="107"/>
      <c r="B637" s="107"/>
      <c r="C637" s="107"/>
      <c r="D637" s="107"/>
      <c r="E637" s="107"/>
      <c r="F637" s="107"/>
      <c r="G637" s="479"/>
      <c r="H637" s="107"/>
      <c r="I637" s="107"/>
      <c r="J637" s="107"/>
      <c r="K637" s="107"/>
      <c r="L637" s="107"/>
      <c r="M637" s="109"/>
      <c r="N637" s="109"/>
      <c r="O637" s="107"/>
      <c r="P637" s="107"/>
      <c r="Q637" s="107"/>
      <c r="R637" s="107"/>
      <c r="S637" s="107"/>
      <c r="T637" s="107"/>
      <c r="U637" s="107"/>
      <c r="V637" s="107"/>
      <c r="W637" s="107"/>
      <c r="X637" s="107"/>
      <c r="Y637" s="107"/>
      <c r="Z637" s="107"/>
    </row>
    <row r="638" spans="1:26" ht="15.75" customHeight="1">
      <c r="A638" s="107"/>
      <c r="B638" s="107"/>
      <c r="C638" s="107"/>
      <c r="D638" s="107"/>
      <c r="E638" s="107"/>
      <c r="F638" s="107"/>
      <c r="G638" s="479"/>
      <c r="H638" s="107"/>
      <c r="I638" s="107"/>
      <c r="J638" s="107"/>
      <c r="K638" s="107"/>
      <c r="L638" s="107"/>
      <c r="M638" s="109"/>
      <c r="N638" s="109"/>
      <c r="O638" s="107"/>
      <c r="P638" s="107"/>
      <c r="Q638" s="107"/>
      <c r="R638" s="107"/>
      <c r="S638" s="107"/>
      <c r="T638" s="107"/>
      <c r="U638" s="107"/>
      <c r="V638" s="107"/>
      <c r="W638" s="107"/>
      <c r="X638" s="107"/>
      <c r="Y638" s="107"/>
      <c r="Z638" s="107"/>
    </row>
    <row r="639" spans="1:26" ht="15.75" customHeight="1">
      <c r="A639" s="107"/>
      <c r="B639" s="107"/>
      <c r="C639" s="107"/>
      <c r="D639" s="107"/>
      <c r="E639" s="107"/>
      <c r="F639" s="107"/>
      <c r="G639" s="479"/>
      <c r="H639" s="107"/>
      <c r="I639" s="107"/>
      <c r="J639" s="107"/>
      <c r="K639" s="107"/>
      <c r="L639" s="107"/>
      <c r="M639" s="109"/>
      <c r="N639" s="109"/>
      <c r="O639" s="107"/>
      <c r="P639" s="107"/>
      <c r="Q639" s="107"/>
      <c r="R639" s="107"/>
      <c r="S639" s="107"/>
      <c r="T639" s="107"/>
      <c r="U639" s="107"/>
      <c r="V639" s="107"/>
      <c r="W639" s="107"/>
      <c r="X639" s="107"/>
      <c r="Y639" s="107"/>
      <c r="Z639" s="107"/>
    </row>
    <row r="640" spans="1:26" ht="15.75" customHeight="1">
      <c r="A640" s="107"/>
      <c r="B640" s="107"/>
      <c r="C640" s="107"/>
      <c r="D640" s="107"/>
      <c r="E640" s="107"/>
      <c r="F640" s="107"/>
      <c r="G640" s="479"/>
      <c r="H640" s="107"/>
      <c r="I640" s="107"/>
      <c r="J640" s="107"/>
      <c r="K640" s="107"/>
      <c r="L640" s="107"/>
      <c r="M640" s="109"/>
      <c r="N640" s="109"/>
      <c r="O640" s="107"/>
      <c r="P640" s="107"/>
      <c r="Q640" s="107"/>
      <c r="R640" s="107"/>
      <c r="S640" s="107"/>
      <c r="T640" s="107"/>
      <c r="U640" s="107"/>
      <c r="V640" s="107"/>
      <c r="W640" s="107"/>
      <c r="X640" s="107"/>
      <c r="Y640" s="107"/>
      <c r="Z640" s="107"/>
    </row>
    <row r="641" spans="1:26" ht="15.75" customHeight="1">
      <c r="A641" s="107"/>
      <c r="B641" s="107"/>
      <c r="C641" s="107"/>
      <c r="D641" s="107"/>
      <c r="E641" s="107"/>
      <c r="F641" s="107"/>
      <c r="G641" s="479"/>
      <c r="H641" s="107"/>
      <c r="I641" s="107"/>
      <c r="J641" s="107"/>
      <c r="K641" s="107"/>
      <c r="L641" s="107"/>
      <c r="M641" s="109"/>
      <c r="N641" s="109"/>
      <c r="O641" s="107"/>
      <c r="P641" s="107"/>
      <c r="Q641" s="107"/>
      <c r="R641" s="107"/>
      <c r="S641" s="107"/>
      <c r="T641" s="107"/>
      <c r="U641" s="107"/>
      <c r="V641" s="107"/>
      <c r="W641" s="107"/>
      <c r="X641" s="107"/>
      <c r="Y641" s="107"/>
      <c r="Z641" s="107"/>
    </row>
    <row r="642" spans="1:26" ht="15.75" customHeight="1">
      <c r="A642" s="107"/>
      <c r="B642" s="107"/>
      <c r="C642" s="107"/>
      <c r="D642" s="107"/>
      <c r="E642" s="107"/>
      <c r="F642" s="107"/>
      <c r="G642" s="479"/>
      <c r="H642" s="107"/>
      <c r="I642" s="107"/>
      <c r="J642" s="107"/>
      <c r="K642" s="107"/>
      <c r="L642" s="107"/>
      <c r="M642" s="109"/>
      <c r="N642" s="109"/>
      <c r="O642" s="107"/>
      <c r="P642" s="107"/>
      <c r="Q642" s="107"/>
      <c r="R642" s="107"/>
      <c r="S642" s="107"/>
      <c r="T642" s="107"/>
      <c r="U642" s="107"/>
      <c r="V642" s="107"/>
      <c r="W642" s="107"/>
      <c r="X642" s="107"/>
      <c r="Y642" s="107"/>
      <c r="Z642" s="107"/>
    </row>
    <row r="643" spans="1:26" ht="15.75" customHeight="1">
      <c r="A643" s="107"/>
      <c r="B643" s="107"/>
      <c r="C643" s="107"/>
      <c r="D643" s="107"/>
      <c r="E643" s="107"/>
      <c r="F643" s="107"/>
      <c r="G643" s="479"/>
      <c r="H643" s="107"/>
      <c r="I643" s="107"/>
      <c r="J643" s="107"/>
      <c r="K643" s="107"/>
      <c r="L643" s="107"/>
      <c r="M643" s="109"/>
      <c r="N643" s="109"/>
      <c r="O643" s="107"/>
      <c r="P643" s="107"/>
      <c r="Q643" s="107"/>
      <c r="R643" s="107"/>
      <c r="S643" s="107"/>
      <c r="T643" s="107"/>
      <c r="U643" s="107"/>
      <c r="V643" s="107"/>
      <c r="W643" s="107"/>
      <c r="X643" s="107"/>
      <c r="Y643" s="107"/>
      <c r="Z643" s="107"/>
    </row>
    <row r="644" spans="1:26" ht="15.75" customHeight="1">
      <c r="A644" s="107"/>
      <c r="B644" s="107"/>
      <c r="C644" s="107"/>
      <c r="D644" s="107"/>
      <c r="E644" s="107"/>
      <c r="F644" s="107"/>
      <c r="G644" s="479"/>
      <c r="H644" s="107"/>
      <c r="I644" s="107"/>
      <c r="J644" s="107"/>
      <c r="K644" s="107"/>
      <c r="L644" s="107"/>
      <c r="M644" s="109"/>
      <c r="N644" s="109"/>
      <c r="O644" s="107"/>
      <c r="P644" s="107"/>
      <c r="Q644" s="107"/>
      <c r="R644" s="107"/>
      <c r="S644" s="107"/>
      <c r="T644" s="107"/>
      <c r="U644" s="107"/>
      <c r="V644" s="107"/>
      <c r="W644" s="107"/>
      <c r="X644" s="107"/>
      <c r="Y644" s="107"/>
      <c r="Z644" s="107"/>
    </row>
    <row r="645" spans="1:26" ht="15.75" customHeight="1">
      <c r="A645" s="107"/>
      <c r="B645" s="107"/>
      <c r="C645" s="107"/>
      <c r="D645" s="107"/>
      <c r="E645" s="107"/>
      <c r="F645" s="107"/>
      <c r="G645" s="479"/>
      <c r="H645" s="107"/>
      <c r="I645" s="107"/>
      <c r="J645" s="107"/>
      <c r="K645" s="107"/>
      <c r="L645" s="107"/>
      <c r="M645" s="109"/>
      <c r="N645" s="109"/>
      <c r="O645" s="107"/>
      <c r="P645" s="107"/>
      <c r="Q645" s="107"/>
      <c r="R645" s="107"/>
      <c r="S645" s="107"/>
      <c r="T645" s="107"/>
      <c r="U645" s="107"/>
      <c r="V645" s="107"/>
      <c r="W645" s="107"/>
      <c r="X645" s="107"/>
      <c r="Y645" s="107"/>
      <c r="Z645" s="107"/>
    </row>
    <row r="646" spans="1:26" ht="15.75" customHeight="1">
      <c r="A646" s="107"/>
      <c r="B646" s="107"/>
      <c r="C646" s="107"/>
      <c r="D646" s="107"/>
      <c r="E646" s="107"/>
      <c r="F646" s="107"/>
      <c r="G646" s="479"/>
      <c r="H646" s="107"/>
      <c r="I646" s="107"/>
      <c r="J646" s="107"/>
      <c r="K646" s="107"/>
      <c r="L646" s="107"/>
      <c r="M646" s="109"/>
      <c r="N646" s="109"/>
      <c r="O646" s="107"/>
      <c r="P646" s="107"/>
      <c r="Q646" s="107"/>
      <c r="R646" s="107"/>
      <c r="S646" s="107"/>
      <c r="T646" s="107"/>
      <c r="U646" s="107"/>
      <c r="V646" s="107"/>
      <c r="W646" s="107"/>
      <c r="X646" s="107"/>
      <c r="Y646" s="107"/>
      <c r="Z646" s="107"/>
    </row>
    <row r="647" spans="1:26" ht="15.75" customHeight="1">
      <c r="A647" s="107"/>
      <c r="B647" s="107"/>
      <c r="C647" s="107"/>
      <c r="D647" s="107"/>
      <c r="E647" s="107"/>
      <c r="F647" s="107"/>
      <c r="G647" s="479"/>
      <c r="H647" s="107"/>
      <c r="I647" s="107"/>
      <c r="J647" s="107"/>
      <c r="K647" s="107"/>
      <c r="L647" s="107"/>
      <c r="M647" s="109"/>
      <c r="N647" s="109"/>
      <c r="O647" s="107"/>
      <c r="P647" s="107"/>
      <c r="Q647" s="107"/>
      <c r="R647" s="107"/>
      <c r="S647" s="107"/>
      <c r="T647" s="107"/>
      <c r="U647" s="107"/>
      <c r="V647" s="107"/>
      <c r="W647" s="107"/>
      <c r="X647" s="107"/>
      <c r="Y647" s="107"/>
      <c r="Z647" s="107"/>
    </row>
    <row r="648" spans="1:26" ht="15.75" customHeight="1">
      <c r="A648" s="107"/>
      <c r="B648" s="107"/>
      <c r="C648" s="107"/>
      <c r="D648" s="107"/>
      <c r="E648" s="107"/>
      <c r="F648" s="107"/>
      <c r="G648" s="479"/>
      <c r="H648" s="107"/>
      <c r="I648" s="107"/>
      <c r="J648" s="107"/>
      <c r="K648" s="107"/>
      <c r="L648" s="107"/>
      <c r="M648" s="109"/>
      <c r="N648" s="109"/>
      <c r="O648" s="107"/>
      <c r="P648" s="107"/>
      <c r="Q648" s="107"/>
      <c r="R648" s="107"/>
      <c r="S648" s="107"/>
      <c r="T648" s="107"/>
      <c r="U648" s="107"/>
      <c r="V648" s="107"/>
      <c r="W648" s="107"/>
      <c r="X648" s="107"/>
      <c r="Y648" s="107"/>
      <c r="Z648" s="107"/>
    </row>
    <row r="649" spans="1:26" ht="15.75" customHeight="1">
      <c r="A649" s="107"/>
      <c r="B649" s="107"/>
      <c r="C649" s="107"/>
      <c r="D649" s="107"/>
      <c r="E649" s="107"/>
      <c r="F649" s="107"/>
      <c r="G649" s="479"/>
      <c r="H649" s="107"/>
      <c r="I649" s="107"/>
      <c r="J649" s="107"/>
      <c r="K649" s="107"/>
      <c r="L649" s="107"/>
      <c r="M649" s="109"/>
      <c r="N649" s="109"/>
      <c r="O649" s="107"/>
      <c r="P649" s="107"/>
      <c r="Q649" s="107"/>
      <c r="R649" s="107"/>
      <c r="S649" s="107"/>
      <c r="T649" s="107"/>
      <c r="U649" s="107"/>
      <c r="V649" s="107"/>
      <c r="W649" s="107"/>
      <c r="X649" s="107"/>
      <c r="Y649" s="107"/>
      <c r="Z649" s="107"/>
    </row>
    <row r="650" spans="1:26" ht="15.75" customHeight="1">
      <c r="A650" s="107"/>
      <c r="B650" s="107"/>
      <c r="C650" s="107"/>
      <c r="D650" s="107"/>
      <c r="E650" s="107"/>
      <c r="F650" s="107"/>
      <c r="G650" s="479"/>
      <c r="H650" s="107"/>
      <c r="I650" s="107"/>
      <c r="J650" s="107"/>
      <c r="K650" s="107"/>
      <c r="L650" s="107"/>
      <c r="M650" s="109"/>
      <c r="N650" s="109"/>
      <c r="O650" s="107"/>
      <c r="P650" s="107"/>
      <c r="Q650" s="107"/>
      <c r="R650" s="107"/>
      <c r="S650" s="107"/>
      <c r="T650" s="107"/>
      <c r="U650" s="107"/>
      <c r="V650" s="107"/>
      <c r="W650" s="107"/>
      <c r="X650" s="107"/>
      <c r="Y650" s="107"/>
      <c r="Z650" s="107"/>
    </row>
    <row r="651" spans="1:26" ht="15.75" customHeight="1">
      <c r="A651" s="107"/>
      <c r="B651" s="107"/>
      <c r="C651" s="107"/>
      <c r="D651" s="107"/>
      <c r="E651" s="107"/>
      <c r="F651" s="107"/>
      <c r="G651" s="479"/>
      <c r="H651" s="107"/>
      <c r="I651" s="107"/>
      <c r="J651" s="107"/>
      <c r="K651" s="107"/>
      <c r="L651" s="107"/>
      <c r="M651" s="109"/>
      <c r="N651" s="109"/>
      <c r="O651" s="107"/>
      <c r="P651" s="107"/>
      <c r="Q651" s="107"/>
      <c r="R651" s="107"/>
      <c r="S651" s="107"/>
      <c r="T651" s="107"/>
      <c r="U651" s="107"/>
      <c r="V651" s="107"/>
      <c r="W651" s="107"/>
      <c r="X651" s="107"/>
      <c r="Y651" s="107"/>
      <c r="Z651" s="107"/>
    </row>
    <row r="652" spans="1:26" ht="15.75" customHeight="1">
      <c r="A652" s="107"/>
      <c r="B652" s="107"/>
      <c r="C652" s="107"/>
      <c r="D652" s="107"/>
      <c r="E652" s="107"/>
      <c r="F652" s="107"/>
      <c r="G652" s="479"/>
      <c r="H652" s="107"/>
      <c r="I652" s="107"/>
      <c r="J652" s="107"/>
      <c r="K652" s="107"/>
      <c r="L652" s="107"/>
      <c r="M652" s="109"/>
      <c r="N652" s="109"/>
      <c r="O652" s="107"/>
      <c r="P652" s="107"/>
      <c r="Q652" s="107"/>
      <c r="R652" s="107"/>
      <c r="S652" s="107"/>
      <c r="T652" s="107"/>
      <c r="U652" s="107"/>
      <c r="V652" s="107"/>
      <c r="W652" s="107"/>
      <c r="X652" s="107"/>
      <c r="Y652" s="107"/>
      <c r="Z652" s="107"/>
    </row>
    <row r="653" spans="1:26" ht="15.75" customHeight="1">
      <c r="A653" s="107"/>
      <c r="B653" s="107"/>
      <c r="C653" s="107"/>
      <c r="D653" s="107"/>
      <c r="E653" s="107"/>
      <c r="F653" s="107"/>
      <c r="G653" s="479"/>
      <c r="H653" s="107"/>
      <c r="I653" s="107"/>
      <c r="J653" s="107"/>
      <c r="K653" s="107"/>
      <c r="L653" s="107"/>
      <c r="M653" s="109"/>
      <c r="N653" s="109"/>
      <c r="O653" s="107"/>
      <c r="P653" s="107"/>
      <c r="Q653" s="107"/>
      <c r="R653" s="107"/>
      <c r="S653" s="107"/>
      <c r="T653" s="107"/>
      <c r="U653" s="107"/>
      <c r="V653" s="107"/>
      <c r="W653" s="107"/>
      <c r="X653" s="107"/>
      <c r="Y653" s="107"/>
      <c r="Z653" s="107"/>
    </row>
    <row r="654" spans="1:26" ht="15.75" customHeight="1">
      <c r="A654" s="107"/>
      <c r="B654" s="107"/>
      <c r="C654" s="107"/>
      <c r="D654" s="107"/>
      <c r="E654" s="107"/>
      <c r="F654" s="107"/>
      <c r="G654" s="479"/>
      <c r="H654" s="107"/>
      <c r="I654" s="107"/>
      <c r="J654" s="107"/>
      <c r="K654" s="107"/>
      <c r="L654" s="107"/>
      <c r="M654" s="109"/>
      <c r="N654" s="109"/>
      <c r="O654" s="107"/>
      <c r="P654" s="107"/>
      <c r="Q654" s="107"/>
      <c r="R654" s="107"/>
      <c r="S654" s="107"/>
      <c r="T654" s="107"/>
      <c r="U654" s="107"/>
      <c r="V654" s="107"/>
      <c r="W654" s="107"/>
      <c r="X654" s="107"/>
      <c r="Y654" s="107"/>
      <c r="Z654" s="107"/>
    </row>
    <row r="655" spans="1:26" ht="15.75" customHeight="1">
      <c r="A655" s="107"/>
      <c r="B655" s="107"/>
      <c r="C655" s="107"/>
      <c r="D655" s="107"/>
      <c r="E655" s="107"/>
      <c r="F655" s="107"/>
      <c r="G655" s="479"/>
      <c r="H655" s="107"/>
      <c r="I655" s="107"/>
      <c r="J655" s="107"/>
      <c r="K655" s="107"/>
      <c r="L655" s="107"/>
      <c r="M655" s="109"/>
      <c r="N655" s="109"/>
      <c r="O655" s="107"/>
      <c r="P655" s="107"/>
      <c r="Q655" s="107"/>
      <c r="R655" s="107"/>
      <c r="S655" s="107"/>
      <c r="T655" s="107"/>
      <c r="U655" s="107"/>
      <c r="V655" s="107"/>
      <c r="W655" s="107"/>
      <c r="X655" s="107"/>
      <c r="Y655" s="107"/>
      <c r="Z655" s="107"/>
    </row>
    <row r="656" spans="1:26" ht="15.75" customHeight="1">
      <c r="A656" s="107"/>
      <c r="B656" s="107"/>
      <c r="C656" s="107"/>
      <c r="D656" s="107"/>
      <c r="E656" s="107"/>
      <c r="F656" s="107"/>
      <c r="G656" s="479"/>
      <c r="H656" s="107"/>
      <c r="I656" s="107"/>
      <c r="J656" s="107"/>
      <c r="K656" s="107"/>
      <c r="L656" s="107"/>
      <c r="M656" s="109"/>
      <c r="N656" s="109"/>
      <c r="O656" s="107"/>
      <c r="P656" s="107"/>
      <c r="Q656" s="107"/>
      <c r="R656" s="107"/>
      <c r="S656" s="107"/>
      <c r="T656" s="107"/>
      <c r="U656" s="107"/>
      <c r="V656" s="107"/>
      <c r="W656" s="107"/>
      <c r="X656" s="107"/>
      <c r="Y656" s="107"/>
      <c r="Z656" s="107"/>
    </row>
    <row r="657" spans="1:26" ht="15.75" customHeight="1">
      <c r="A657" s="107"/>
      <c r="B657" s="107"/>
      <c r="C657" s="107"/>
      <c r="D657" s="107"/>
      <c r="E657" s="107"/>
      <c r="F657" s="107"/>
      <c r="G657" s="479"/>
      <c r="H657" s="107"/>
      <c r="I657" s="107"/>
      <c r="J657" s="107"/>
      <c r="K657" s="107"/>
      <c r="L657" s="107"/>
      <c r="M657" s="109"/>
      <c r="N657" s="109"/>
      <c r="O657" s="107"/>
      <c r="P657" s="107"/>
      <c r="Q657" s="107"/>
      <c r="R657" s="107"/>
      <c r="S657" s="107"/>
      <c r="T657" s="107"/>
      <c r="U657" s="107"/>
      <c r="V657" s="107"/>
      <c r="W657" s="107"/>
      <c r="X657" s="107"/>
      <c r="Y657" s="107"/>
      <c r="Z657" s="107"/>
    </row>
    <row r="658" spans="1:26" ht="15.75" customHeight="1">
      <c r="A658" s="107"/>
      <c r="B658" s="107"/>
      <c r="C658" s="107"/>
      <c r="D658" s="107"/>
      <c r="E658" s="107"/>
      <c r="F658" s="107"/>
      <c r="G658" s="479"/>
      <c r="H658" s="107"/>
      <c r="I658" s="107"/>
      <c r="J658" s="107"/>
      <c r="K658" s="107"/>
      <c r="L658" s="107"/>
      <c r="M658" s="109"/>
      <c r="N658" s="109"/>
      <c r="O658" s="107"/>
      <c r="P658" s="107"/>
      <c r="Q658" s="107"/>
      <c r="R658" s="107"/>
      <c r="S658" s="107"/>
      <c r="T658" s="107"/>
      <c r="U658" s="107"/>
      <c r="V658" s="107"/>
      <c r="W658" s="107"/>
      <c r="X658" s="107"/>
      <c r="Y658" s="107"/>
      <c r="Z658" s="107"/>
    </row>
    <row r="659" spans="1:26" ht="15.75" customHeight="1">
      <c r="A659" s="107"/>
      <c r="B659" s="107"/>
      <c r="C659" s="107"/>
      <c r="D659" s="107"/>
      <c r="E659" s="107"/>
      <c r="F659" s="107"/>
      <c r="G659" s="479"/>
      <c r="H659" s="107"/>
      <c r="I659" s="107"/>
      <c r="J659" s="107"/>
      <c r="K659" s="107"/>
      <c r="L659" s="107"/>
      <c r="M659" s="109"/>
      <c r="N659" s="109"/>
      <c r="O659" s="107"/>
      <c r="P659" s="107"/>
      <c r="Q659" s="107"/>
      <c r="R659" s="107"/>
      <c r="S659" s="107"/>
      <c r="T659" s="107"/>
      <c r="U659" s="107"/>
      <c r="V659" s="107"/>
      <c r="W659" s="107"/>
      <c r="X659" s="107"/>
      <c r="Y659" s="107"/>
      <c r="Z659" s="107"/>
    </row>
    <row r="660" spans="1:26" ht="15.75" customHeight="1">
      <c r="A660" s="107"/>
      <c r="B660" s="107"/>
      <c r="C660" s="107"/>
      <c r="D660" s="107"/>
      <c r="E660" s="107"/>
      <c r="F660" s="107"/>
      <c r="G660" s="479"/>
      <c r="H660" s="107"/>
      <c r="I660" s="107"/>
      <c r="J660" s="107"/>
      <c r="K660" s="107"/>
      <c r="L660" s="107"/>
      <c r="M660" s="109"/>
      <c r="N660" s="109"/>
      <c r="O660" s="107"/>
      <c r="P660" s="107"/>
      <c r="Q660" s="107"/>
      <c r="R660" s="107"/>
      <c r="S660" s="107"/>
      <c r="T660" s="107"/>
      <c r="U660" s="107"/>
      <c r="V660" s="107"/>
      <c r="W660" s="107"/>
      <c r="X660" s="107"/>
      <c r="Y660" s="107"/>
      <c r="Z660" s="107"/>
    </row>
    <row r="661" spans="1:26" ht="15.75" customHeight="1">
      <c r="A661" s="107"/>
      <c r="B661" s="107"/>
      <c r="C661" s="107"/>
      <c r="D661" s="107"/>
      <c r="E661" s="107"/>
      <c r="F661" s="107"/>
      <c r="G661" s="479"/>
      <c r="H661" s="107"/>
      <c r="I661" s="107"/>
      <c r="J661" s="107"/>
      <c r="K661" s="107"/>
      <c r="L661" s="107"/>
      <c r="M661" s="109"/>
      <c r="N661" s="109"/>
      <c r="O661" s="107"/>
      <c r="P661" s="107"/>
      <c r="Q661" s="107"/>
      <c r="R661" s="107"/>
      <c r="S661" s="107"/>
      <c r="T661" s="107"/>
      <c r="U661" s="107"/>
      <c r="V661" s="107"/>
      <c r="W661" s="107"/>
      <c r="X661" s="107"/>
      <c r="Y661" s="107"/>
      <c r="Z661" s="107"/>
    </row>
    <row r="662" spans="1:26" ht="15.75" customHeight="1">
      <c r="A662" s="107"/>
      <c r="B662" s="107"/>
      <c r="C662" s="107"/>
      <c r="D662" s="107"/>
      <c r="E662" s="107"/>
      <c r="F662" s="107"/>
      <c r="G662" s="479"/>
      <c r="H662" s="107"/>
      <c r="I662" s="107"/>
      <c r="J662" s="107"/>
      <c r="K662" s="107"/>
      <c r="L662" s="107"/>
      <c r="M662" s="109"/>
      <c r="N662" s="109"/>
      <c r="O662" s="107"/>
      <c r="P662" s="107"/>
      <c r="Q662" s="107"/>
      <c r="R662" s="107"/>
      <c r="S662" s="107"/>
      <c r="T662" s="107"/>
      <c r="U662" s="107"/>
      <c r="V662" s="107"/>
      <c r="W662" s="107"/>
      <c r="X662" s="107"/>
      <c r="Y662" s="107"/>
      <c r="Z662" s="107"/>
    </row>
    <row r="663" spans="1:26" ht="15.75" customHeight="1">
      <c r="A663" s="107"/>
      <c r="B663" s="107"/>
      <c r="C663" s="107"/>
      <c r="D663" s="107"/>
      <c r="E663" s="107"/>
      <c r="F663" s="107"/>
      <c r="G663" s="479"/>
      <c r="H663" s="107"/>
      <c r="I663" s="107"/>
      <c r="J663" s="107"/>
      <c r="K663" s="107"/>
      <c r="L663" s="107"/>
      <c r="M663" s="109"/>
      <c r="N663" s="109"/>
      <c r="O663" s="107"/>
      <c r="P663" s="107"/>
      <c r="Q663" s="107"/>
      <c r="R663" s="107"/>
      <c r="S663" s="107"/>
      <c r="T663" s="107"/>
      <c r="U663" s="107"/>
      <c r="V663" s="107"/>
      <c r="W663" s="107"/>
      <c r="X663" s="107"/>
      <c r="Y663" s="107"/>
      <c r="Z663" s="107"/>
    </row>
    <row r="664" spans="1:26" ht="15.75" customHeight="1">
      <c r="A664" s="107"/>
      <c r="B664" s="107"/>
      <c r="C664" s="107"/>
      <c r="D664" s="107"/>
      <c r="E664" s="107"/>
      <c r="F664" s="107"/>
      <c r="G664" s="479"/>
      <c r="H664" s="107"/>
      <c r="I664" s="107"/>
      <c r="J664" s="107"/>
      <c r="K664" s="107"/>
      <c r="L664" s="107"/>
      <c r="M664" s="109"/>
      <c r="N664" s="109"/>
      <c r="O664" s="107"/>
      <c r="P664" s="107"/>
      <c r="Q664" s="107"/>
      <c r="R664" s="107"/>
      <c r="S664" s="107"/>
      <c r="T664" s="107"/>
      <c r="U664" s="107"/>
      <c r="V664" s="107"/>
      <c r="W664" s="107"/>
      <c r="X664" s="107"/>
      <c r="Y664" s="107"/>
      <c r="Z664" s="107"/>
    </row>
    <row r="665" spans="1:26" ht="15.75" customHeight="1">
      <c r="A665" s="107"/>
      <c r="B665" s="107"/>
      <c r="C665" s="107"/>
      <c r="D665" s="107"/>
      <c r="E665" s="107"/>
      <c r="F665" s="107"/>
      <c r="G665" s="479"/>
      <c r="H665" s="107"/>
      <c r="I665" s="107"/>
      <c r="J665" s="107"/>
      <c r="K665" s="107"/>
      <c r="L665" s="107"/>
      <c r="M665" s="109"/>
      <c r="N665" s="109"/>
      <c r="O665" s="107"/>
      <c r="P665" s="107"/>
      <c r="Q665" s="107"/>
      <c r="R665" s="107"/>
      <c r="S665" s="107"/>
      <c r="T665" s="107"/>
      <c r="U665" s="107"/>
      <c r="V665" s="107"/>
      <c r="W665" s="107"/>
      <c r="X665" s="107"/>
      <c r="Y665" s="107"/>
      <c r="Z665" s="107"/>
    </row>
    <row r="666" spans="1:26" ht="15.75" customHeight="1">
      <c r="A666" s="107"/>
      <c r="B666" s="107"/>
      <c r="C666" s="107"/>
      <c r="D666" s="107"/>
      <c r="E666" s="107"/>
      <c r="F666" s="107"/>
      <c r="G666" s="479"/>
      <c r="H666" s="107"/>
      <c r="I666" s="107"/>
      <c r="J666" s="107"/>
      <c r="K666" s="107"/>
      <c r="L666" s="107"/>
      <c r="M666" s="109"/>
      <c r="N666" s="109"/>
      <c r="O666" s="107"/>
      <c r="P666" s="107"/>
      <c r="Q666" s="107"/>
      <c r="R666" s="107"/>
      <c r="S666" s="107"/>
      <c r="T666" s="107"/>
      <c r="U666" s="107"/>
      <c r="V666" s="107"/>
      <c r="W666" s="107"/>
      <c r="X666" s="107"/>
      <c r="Y666" s="107"/>
      <c r="Z666" s="107"/>
    </row>
    <row r="667" spans="1:26" ht="15.75" customHeight="1">
      <c r="A667" s="107"/>
      <c r="B667" s="107"/>
      <c r="C667" s="107"/>
      <c r="D667" s="107"/>
      <c r="E667" s="107"/>
      <c r="F667" s="107"/>
      <c r="G667" s="479"/>
      <c r="H667" s="107"/>
      <c r="I667" s="107"/>
      <c r="J667" s="107"/>
      <c r="K667" s="107"/>
      <c r="L667" s="107"/>
      <c r="M667" s="109"/>
      <c r="N667" s="109"/>
      <c r="O667" s="107"/>
      <c r="P667" s="107"/>
      <c r="Q667" s="107"/>
      <c r="R667" s="107"/>
      <c r="S667" s="107"/>
      <c r="T667" s="107"/>
      <c r="U667" s="107"/>
      <c r="V667" s="107"/>
      <c r="W667" s="107"/>
      <c r="X667" s="107"/>
      <c r="Y667" s="107"/>
      <c r="Z667" s="107"/>
    </row>
    <row r="668" spans="1:26" ht="15.75" customHeight="1">
      <c r="A668" s="107"/>
      <c r="B668" s="107"/>
      <c r="C668" s="107"/>
      <c r="D668" s="107"/>
      <c r="E668" s="107"/>
      <c r="F668" s="107"/>
      <c r="G668" s="479"/>
      <c r="H668" s="107"/>
      <c r="I668" s="107"/>
      <c r="J668" s="107"/>
      <c r="K668" s="107"/>
      <c r="L668" s="107"/>
      <c r="M668" s="109"/>
      <c r="N668" s="109"/>
      <c r="O668" s="107"/>
      <c r="P668" s="107"/>
      <c r="Q668" s="107"/>
      <c r="R668" s="107"/>
      <c r="S668" s="107"/>
      <c r="T668" s="107"/>
      <c r="U668" s="107"/>
      <c r="V668" s="107"/>
      <c r="W668" s="107"/>
      <c r="X668" s="107"/>
      <c r="Y668" s="107"/>
      <c r="Z668" s="107"/>
    </row>
    <row r="669" spans="1:26" ht="15.75" customHeight="1">
      <c r="A669" s="107"/>
      <c r="B669" s="107"/>
      <c r="C669" s="107"/>
      <c r="D669" s="107"/>
      <c r="E669" s="107"/>
      <c r="F669" s="107"/>
      <c r="G669" s="479"/>
      <c r="H669" s="107"/>
      <c r="I669" s="107"/>
      <c r="J669" s="107"/>
      <c r="K669" s="107"/>
      <c r="L669" s="107"/>
      <c r="M669" s="109"/>
      <c r="N669" s="109"/>
      <c r="O669" s="107"/>
      <c r="P669" s="107"/>
      <c r="Q669" s="107"/>
      <c r="R669" s="107"/>
      <c r="S669" s="107"/>
      <c r="T669" s="107"/>
      <c r="U669" s="107"/>
      <c r="V669" s="107"/>
      <c r="W669" s="107"/>
      <c r="X669" s="107"/>
      <c r="Y669" s="107"/>
      <c r="Z669" s="107"/>
    </row>
    <row r="670" spans="1:26" ht="15.75" customHeight="1">
      <c r="A670" s="107"/>
      <c r="B670" s="107"/>
      <c r="C670" s="107"/>
      <c r="D670" s="107"/>
      <c r="E670" s="107"/>
      <c r="F670" s="107"/>
      <c r="G670" s="479"/>
      <c r="H670" s="107"/>
      <c r="I670" s="107"/>
      <c r="J670" s="107"/>
      <c r="K670" s="107"/>
      <c r="L670" s="107"/>
      <c r="M670" s="109"/>
      <c r="N670" s="109"/>
      <c r="O670" s="107"/>
      <c r="P670" s="107"/>
      <c r="Q670" s="107"/>
      <c r="R670" s="107"/>
      <c r="S670" s="107"/>
      <c r="T670" s="107"/>
      <c r="U670" s="107"/>
      <c r="V670" s="107"/>
      <c r="W670" s="107"/>
      <c r="X670" s="107"/>
      <c r="Y670" s="107"/>
      <c r="Z670" s="107"/>
    </row>
    <row r="671" spans="1:26" ht="15.75" customHeight="1">
      <c r="A671" s="107"/>
      <c r="B671" s="107"/>
      <c r="C671" s="107"/>
      <c r="D671" s="107"/>
      <c r="E671" s="107"/>
      <c r="F671" s="107"/>
      <c r="G671" s="479"/>
      <c r="H671" s="107"/>
      <c r="I671" s="107"/>
      <c r="J671" s="107"/>
      <c r="K671" s="107"/>
      <c r="L671" s="107"/>
      <c r="M671" s="109"/>
      <c r="N671" s="109"/>
      <c r="O671" s="107"/>
      <c r="P671" s="107"/>
      <c r="Q671" s="107"/>
      <c r="R671" s="107"/>
      <c r="S671" s="107"/>
      <c r="T671" s="107"/>
      <c r="U671" s="107"/>
      <c r="V671" s="107"/>
      <c r="W671" s="107"/>
      <c r="X671" s="107"/>
      <c r="Y671" s="107"/>
      <c r="Z671" s="107"/>
    </row>
    <row r="672" spans="1:26" ht="15.75" customHeight="1">
      <c r="A672" s="107"/>
      <c r="B672" s="107"/>
      <c r="C672" s="107"/>
      <c r="D672" s="107"/>
      <c r="E672" s="107"/>
      <c r="F672" s="107"/>
      <c r="G672" s="479"/>
      <c r="H672" s="107"/>
      <c r="I672" s="107"/>
      <c r="J672" s="107"/>
      <c r="K672" s="107"/>
      <c r="L672" s="107"/>
      <c r="M672" s="109"/>
      <c r="N672" s="109"/>
      <c r="O672" s="107"/>
      <c r="P672" s="107"/>
      <c r="Q672" s="107"/>
      <c r="R672" s="107"/>
      <c r="S672" s="107"/>
      <c r="T672" s="107"/>
      <c r="U672" s="107"/>
      <c r="V672" s="107"/>
      <c r="W672" s="107"/>
      <c r="X672" s="107"/>
      <c r="Y672" s="107"/>
      <c r="Z672" s="107"/>
    </row>
    <row r="673" spans="1:26" ht="15.75" customHeight="1">
      <c r="A673" s="107"/>
      <c r="B673" s="107"/>
      <c r="C673" s="107"/>
      <c r="D673" s="107"/>
      <c r="E673" s="107"/>
      <c r="F673" s="107"/>
      <c r="G673" s="479"/>
      <c r="H673" s="107"/>
      <c r="I673" s="107"/>
      <c r="J673" s="107"/>
      <c r="K673" s="107"/>
      <c r="L673" s="107"/>
      <c r="M673" s="109"/>
      <c r="N673" s="109"/>
      <c r="O673" s="107"/>
      <c r="P673" s="107"/>
      <c r="Q673" s="107"/>
      <c r="R673" s="107"/>
      <c r="S673" s="107"/>
      <c r="T673" s="107"/>
      <c r="U673" s="107"/>
      <c r="V673" s="107"/>
      <c r="W673" s="107"/>
      <c r="X673" s="107"/>
      <c r="Y673" s="107"/>
      <c r="Z673" s="107"/>
    </row>
    <row r="674" spans="1:26" ht="15.75" customHeight="1">
      <c r="A674" s="107"/>
      <c r="B674" s="107"/>
      <c r="C674" s="107"/>
      <c r="D674" s="107"/>
      <c r="E674" s="107"/>
      <c r="F674" s="107"/>
      <c r="G674" s="479"/>
      <c r="H674" s="107"/>
      <c r="I674" s="107"/>
      <c r="J674" s="107"/>
      <c r="K674" s="107"/>
      <c r="L674" s="107"/>
      <c r="M674" s="109"/>
      <c r="N674" s="109"/>
      <c r="O674" s="107"/>
      <c r="P674" s="107"/>
      <c r="Q674" s="107"/>
      <c r="R674" s="107"/>
      <c r="S674" s="107"/>
      <c r="T674" s="107"/>
      <c r="U674" s="107"/>
      <c r="V674" s="107"/>
      <c r="W674" s="107"/>
      <c r="X674" s="107"/>
      <c r="Y674" s="107"/>
      <c r="Z674" s="107"/>
    </row>
    <row r="675" spans="1:26" ht="15.75" customHeight="1">
      <c r="A675" s="107"/>
      <c r="B675" s="107"/>
      <c r="C675" s="107"/>
      <c r="D675" s="107"/>
      <c r="E675" s="107"/>
      <c r="F675" s="107"/>
      <c r="G675" s="479"/>
      <c r="H675" s="107"/>
      <c r="I675" s="107"/>
      <c r="J675" s="107"/>
      <c r="K675" s="107"/>
      <c r="L675" s="107"/>
      <c r="M675" s="109"/>
      <c r="N675" s="109"/>
      <c r="O675" s="107"/>
      <c r="P675" s="107"/>
      <c r="Q675" s="107"/>
      <c r="R675" s="107"/>
      <c r="S675" s="107"/>
      <c r="T675" s="107"/>
      <c r="U675" s="107"/>
      <c r="V675" s="107"/>
      <c r="W675" s="107"/>
      <c r="X675" s="107"/>
      <c r="Y675" s="107"/>
      <c r="Z675" s="107"/>
    </row>
    <row r="676" spans="1:26" ht="15.75" customHeight="1">
      <c r="A676" s="107"/>
      <c r="B676" s="107"/>
      <c r="C676" s="107"/>
      <c r="D676" s="107"/>
      <c r="E676" s="107"/>
      <c r="F676" s="107"/>
      <c r="G676" s="479"/>
      <c r="H676" s="107"/>
      <c r="I676" s="107"/>
      <c r="J676" s="107"/>
      <c r="K676" s="107"/>
      <c r="L676" s="107"/>
      <c r="M676" s="109"/>
      <c r="N676" s="109"/>
      <c r="O676" s="107"/>
      <c r="P676" s="107"/>
      <c r="Q676" s="107"/>
      <c r="R676" s="107"/>
      <c r="S676" s="107"/>
      <c r="T676" s="107"/>
      <c r="U676" s="107"/>
      <c r="V676" s="107"/>
      <c r="W676" s="107"/>
      <c r="X676" s="107"/>
      <c r="Y676" s="107"/>
      <c r="Z676" s="107"/>
    </row>
    <row r="677" spans="1:26" ht="15.75" customHeight="1">
      <c r="A677" s="107"/>
      <c r="B677" s="107"/>
      <c r="C677" s="107"/>
      <c r="D677" s="107"/>
      <c r="E677" s="107"/>
      <c r="F677" s="107"/>
      <c r="G677" s="479"/>
      <c r="H677" s="107"/>
      <c r="I677" s="107"/>
      <c r="J677" s="107"/>
      <c r="K677" s="107"/>
      <c r="L677" s="107"/>
      <c r="M677" s="109"/>
      <c r="N677" s="109"/>
      <c r="O677" s="107"/>
      <c r="P677" s="107"/>
      <c r="Q677" s="107"/>
      <c r="R677" s="107"/>
      <c r="S677" s="107"/>
      <c r="T677" s="107"/>
      <c r="U677" s="107"/>
      <c r="V677" s="107"/>
      <c r="W677" s="107"/>
      <c r="X677" s="107"/>
      <c r="Y677" s="107"/>
      <c r="Z677" s="107"/>
    </row>
    <row r="678" spans="1:26" ht="15.75" customHeight="1">
      <c r="A678" s="107"/>
      <c r="B678" s="107"/>
      <c r="C678" s="107"/>
      <c r="D678" s="107"/>
      <c r="E678" s="107"/>
      <c r="F678" s="107"/>
      <c r="G678" s="479"/>
      <c r="H678" s="107"/>
      <c r="I678" s="107"/>
      <c r="J678" s="107"/>
      <c r="K678" s="107"/>
      <c r="L678" s="107"/>
      <c r="M678" s="109"/>
      <c r="N678" s="109"/>
      <c r="O678" s="107"/>
      <c r="P678" s="107"/>
      <c r="Q678" s="107"/>
      <c r="R678" s="107"/>
      <c r="S678" s="107"/>
      <c r="T678" s="107"/>
      <c r="U678" s="107"/>
      <c r="V678" s="107"/>
      <c r="W678" s="107"/>
      <c r="X678" s="107"/>
      <c r="Y678" s="107"/>
      <c r="Z678" s="107"/>
    </row>
    <row r="679" spans="1:26" ht="15.75" customHeight="1">
      <c r="A679" s="107"/>
      <c r="B679" s="107"/>
      <c r="C679" s="107"/>
      <c r="D679" s="107"/>
      <c r="E679" s="107"/>
      <c r="F679" s="107"/>
      <c r="G679" s="479"/>
      <c r="H679" s="107"/>
      <c r="I679" s="107"/>
      <c r="J679" s="107"/>
      <c r="K679" s="107"/>
      <c r="L679" s="107"/>
      <c r="M679" s="109"/>
      <c r="N679" s="109"/>
      <c r="O679" s="107"/>
      <c r="P679" s="107"/>
      <c r="Q679" s="107"/>
      <c r="R679" s="107"/>
      <c r="S679" s="107"/>
      <c r="T679" s="107"/>
      <c r="U679" s="107"/>
      <c r="V679" s="107"/>
      <c r="W679" s="107"/>
      <c r="X679" s="107"/>
      <c r="Y679" s="107"/>
      <c r="Z679" s="107"/>
    </row>
    <row r="680" spans="1:26" ht="15.75" customHeight="1">
      <c r="A680" s="107"/>
      <c r="B680" s="107"/>
      <c r="C680" s="107"/>
      <c r="D680" s="107"/>
      <c r="E680" s="107"/>
      <c r="F680" s="107"/>
      <c r="G680" s="479"/>
      <c r="H680" s="107"/>
      <c r="I680" s="107"/>
      <c r="J680" s="107"/>
      <c r="K680" s="107"/>
      <c r="L680" s="107"/>
      <c r="M680" s="109"/>
      <c r="N680" s="109"/>
      <c r="O680" s="107"/>
      <c r="P680" s="107"/>
      <c r="Q680" s="107"/>
      <c r="R680" s="107"/>
      <c r="S680" s="107"/>
      <c r="T680" s="107"/>
      <c r="U680" s="107"/>
      <c r="V680" s="107"/>
      <c r="W680" s="107"/>
      <c r="X680" s="107"/>
      <c r="Y680" s="107"/>
      <c r="Z680" s="107"/>
    </row>
    <row r="681" spans="1:26" ht="15.75" customHeight="1">
      <c r="A681" s="107"/>
      <c r="B681" s="107"/>
      <c r="C681" s="107"/>
      <c r="D681" s="107"/>
      <c r="E681" s="107"/>
      <c r="F681" s="107"/>
      <c r="G681" s="479"/>
      <c r="H681" s="107"/>
      <c r="I681" s="107"/>
      <c r="J681" s="107"/>
      <c r="K681" s="107"/>
      <c r="L681" s="107"/>
      <c r="M681" s="109"/>
      <c r="N681" s="109"/>
      <c r="O681" s="107"/>
      <c r="P681" s="107"/>
      <c r="Q681" s="107"/>
      <c r="R681" s="107"/>
      <c r="S681" s="107"/>
      <c r="T681" s="107"/>
      <c r="U681" s="107"/>
      <c r="V681" s="107"/>
      <c r="W681" s="107"/>
      <c r="X681" s="107"/>
      <c r="Y681" s="107"/>
      <c r="Z681" s="107"/>
    </row>
    <row r="682" spans="1:26" ht="15.75" customHeight="1">
      <c r="A682" s="107"/>
      <c r="B682" s="107"/>
      <c r="C682" s="107"/>
      <c r="D682" s="107"/>
      <c r="E682" s="107"/>
      <c r="F682" s="107"/>
      <c r="G682" s="479"/>
      <c r="H682" s="107"/>
      <c r="I682" s="107"/>
      <c r="J682" s="107"/>
      <c r="K682" s="107"/>
      <c r="L682" s="107"/>
      <c r="M682" s="109"/>
      <c r="N682" s="109"/>
      <c r="O682" s="107"/>
      <c r="P682" s="107"/>
      <c r="Q682" s="107"/>
      <c r="R682" s="107"/>
      <c r="S682" s="107"/>
      <c r="T682" s="107"/>
      <c r="U682" s="107"/>
      <c r="V682" s="107"/>
      <c r="W682" s="107"/>
      <c r="X682" s="107"/>
      <c r="Y682" s="107"/>
      <c r="Z682" s="107"/>
    </row>
    <row r="683" spans="1:26" ht="15.75" customHeight="1">
      <c r="A683" s="107"/>
      <c r="B683" s="107"/>
      <c r="C683" s="107"/>
      <c r="D683" s="107"/>
      <c r="E683" s="107"/>
      <c r="F683" s="107"/>
      <c r="G683" s="479"/>
      <c r="H683" s="107"/>
      <c r="I683" s="107"/>
      <c r="J683" s="107"/>
      <c r="K683" s="107"/>
      <c r="L683" s="107"/>
      <c r="M683" s="109"/>
      <c r="N683" s="109"/>
      <c r="O683" s="107"/>
      <c r="P683" s="107"/>
      <c r="Q683" s="107"/>
      <c r="R683" s="107"/>
      <c r="S683" s="107"/>
      <c r="T683" s="107"/>
      <c r="U683" s="107"/>
      <c r="V683" s="107"/>
      <c r="W683" s="107"/>
      <c r="X683" s="107"/>
      <c r="Y683" s="107"/>
      <c r="Z683" s="107"/>
    </row>
    <row r="684" spans="1:26" ht="15.75" customHeight="1">
      <c r="A684" s="107"/>
      <c r="B684" s="107"/>
      <c r="C684" s="107"/>
      <c r="D684" s="107"/>
      <c r="E684" s="107"/>
      <c r="F684" s="107"/>
      <c r="G684" s="479"/>
      <c r="H684" s="107"/>
      <c r="I684" s="107"/>
      <c r="J684" s="107"/>
      <c r="K684" s="107"/>
      <c r="L684" s="107"/>
      <c r="M684" s="109"/>
      <c r="N684" s="109"/>
      <c r="O684" s="107"/>
      <c r="P684" s="107"/>
      <c r="Q684" s="107"/>
      <c r="R684" s="107"/>
      <c r="S684" s="107"/>
      <c r="T684" s="107"/>
      <c r="U684" s="107"/>
      <c r="V684" s="107"/>
      <c r="W684" s="107"/>
      <c r="X684" s="107"/>
      <c r="Y684" s="107"/>
      <c r="Z684" s="107"/>
    </row>
    <row r="685" spans="1:26" ht="15.75" customHeight="1">
      <c r="A685" s="107"/>
      <c r="B685" s="107"/>
      <c r="C685" s="107"/>
      <c r="D685" s="107"/>
      <c r="E685" s="107"/>
      <c r="F685" s="107"/>
      <c r="G685" s="479"/>
      <c r="H685" s="107"/>
      <c r="I685" s="107"/>
      <c r="J685" s="107"/>
      <c r="K685" s="107"/>
      <c r="L685" s="107"/>
      <c r="M685" s="109"/>
      <c r="N685" s="109"/>
      <c r="O685" s="107"/>
      <c r="P685" s="107"/>
      <c r="Q685" s="107"/>
      <c r="R685" s="107"/>
      <c r="S685" s="107"/>
      <c r="T685" s="107"/>
      <c r="U685" s="107"/>
      <c r="V685" s="107"/>
      <c r="W685" s="107"/>
      <c r="X685" s="107"/>
      <c r="Y685" s="107"/>
      <c r="Z685" s="107"/>
    </row>
    <row r="686" spans="1:26" ht="15.75" customHeight="1">
      <c r="A686" s="107"/>
      <c r="B686" s="107"/>
      <c r="C686" s="107"/>
      <c r="D686" s="107"/>
      <c r="E686" s="107"/>
      <c r="F686" s="107"/>
      <c r="G686" s="479"/>
      <c r="H686" s="107"/>
      <c r="I686" s="107"/>
      <c r="J686" s="107"/>
      <c r="K686" s="107"/>
      <c r="L686" s="107"/>
      <c r="M686" s="109"/>
      <c r="N686" s="109"/>
      <c r="O686" s="107"/>
      <c r="P686" s="107"/>
      <c r="Q686" s="107"/>
      <c r="R686" s="107"/>
      <c r="S686" s="107"/>
      <c r="T686" s="107"/>
      <c r="U686" s="107"/>
      <c r="V686" s="107"/>
      <c r="W686" s="107"/>
      <c r="X686" s="107"/>
      <c r="Y686" s="107"/>
      <c r="Z686" s="107"/>
    </row>
    <row r="687" spans="1:26" ht="15.75" customHeight="1">
      <c r="A687" s="107"/>
      <c r="B687" s="107"/>
      <c r="C687" s="107"/>
      <c r="D687" s="107"/>
      <c r="E687" s="107"/>
      <c r="F687" s="107"/>
      <c r="G687" s="479"/>
      <c r="H687" s="107"/>
      <c r="I687" s="107"/>
      <c r="J687" s="107"/>
      <c r="K687" s="107"/>
      <c r="L687" s="107"/>
      <c r="M687" s="109"/>
      <c r="N687" s="109"/>
      <c r="O687" s="107"/>
      <c r="P687" s="107"/>
      <c r="Q687" s="107"/>
      <c r="R687" s="107"/>
      <c r="S687" s="107"/>
      <c r="T687" s="107"/>
      <c r="U687" s="107"/>
      <c r="V687" s="107"/>
      <c r="W687" s="107"/>
      <c r="X687" s="107"/>
      <c r="Y687" s="107"/>
      <c r="Z687" s="107"/>
    </row>
    <row r="688" spans="1:26" ht="15.75" customHeight="1">
      <c r="A688" s="107"/>
      <c r="B688" s="107"/>
      <c r="C688" s="107"/>
      <c r="D688" s="107"/>
      <c r="E688" s="107"/>
      <c r="F688" s="107"/>
      <c r="G688" s="479"/>
      <c r="H688" s="107"/>
      <c r="I688" s="107"/>
      <c r="J688" s="107"/>
      <c r="K688" s="107"/>
      <c r="L688" s="107"/>
      <c r="M688" s="109"/>
      <c r="N688" s="109"/>
      <c r="O688" s="107"/>
      <c r="P688" s="107"/>
      <c r="Q688" s="107"/>
      <c r="R688" s="107"/>
      <c r="S688" s="107"/>
      <c r="T688" s="107"/>
      <c r="U688" s="107"/>
      <c r="V688" s="107"/>
      <c r="W688" s="107"/>
      <c r="X688" s="107"/>
      <c r="Y688" s="107"/>
      <c r="Z688" s="107"/>
    </row>
    <row r="689" spans="1:26" ht="15.75" customHeight="1">
      <c r="A689" s="107"/>
      <c r="B689" s="107"/>
      <c r="C689" s="107"/>
      <c r="D689" s="107"/>
      <c r="E689" s="107"/>
      <c r="F689" s="107"/>
      <c r="G689" s="479"/>
      <c r="H689" s="107"/>
      <c r="I689" s="107"/>
      <c r="J689" s="107"/>
      <c r="K689" s="107"/>
      <c r="L689" s="107"/>
      <c r="M689" s="109"/>
      <c r="N689" s="109"/>
      <c r="O689" s="107"/>
      <c r="P689" s="107"/>
      <c r="Q689" s="107"/>
      <c r="R689" s="107"/>
      <c r="S689" s="107"/>
      <c r="T689" s="107"/>
      <c r="U689" s="107"/>
      <c r="V689" s="107"/>
      <c r="W689" s="107"/>
      <c r="X689" s="107"/>
      <c r="Y689" s="107"/>
      <c r="Z689" s="107"/>
    </row>
    <row r="690" spans="1:26" ht="15.75" customHeight="1">
      <c r="A690" s="107"/>
      <c r="B690" s="107"/>
      <c r="C690" s="107"/>
      <c r="D690" s="107"/>
      <c r="E690" s="107"/>
      <c r="F690" s="107"/>
      <c r="G690" s="479"/>
      <c r="H690" s="107"/>
      <c r="I690" s="107"/>
      <c r="J690" s="107"/>
      <c r="K690" s="107"/>
      <c r="L690" s="107"/>
      <c r="M690" s="109"/>
      <c r="N690" s="109"/>
      <c r="O690" s="107"/>
      <c r="P690" s="107"/>
      <c r="Q690" s="107"/>
      <c r="R690" s="107"/>
      <c r="S690" s="107"/>
      <c r="T690" s="107"/>
      <c r="U690" s="107"/>
      <c r="V690" s="107"/>
      <c r="W690" s="107"/>
      <c r="X690" s="107"/>
      <c r="Y690" s="107"/>
      <c r="Z690" s="107"/>
    </row>
    <row r="691" spans="1:26" ht="15.75" customHeight="1">
      <c r="A691" s="107"/>
      <c r="B691" s="107"/>
      <c r="C691" s="107"/>
      <c r="D691" s="107"/>
      <c r="E691" s="107"/>
      <c r="F691" s="107"/>
      <c r="G691" s="479"/>
      <c r="H691" s="107"/>
      <c r="I691" s="107"/>
      <c r="J691" s="107"/>
      <c r="K691" s="107"/>
      <c r="L691" s="107"/>
      <c r="M691" s="109"/>
      <c r="N691" s="109"/>
      <c r="O691" s="107"/>
      <c r="P691" s="107"/>
      <c r="Q691" s="107"/>
      <c r="R691" s="107"/>
      <c r="S691" s="107"/>
      <c r="T691" s="107"/>
      <c r="U691" s="107"/>
      <c r="V691" s="107"/>
      <c r="W691" s="107"/>
      <c r="X691" s="107"/>
      <c r="Y691" s="107"/>
      <c r="Z691" s="107"/>
    </row>
    <row r="692" spans="1:26" ht="15.75" customHeight="1">
      <c r="A692" s="107"/>
      <c r="B692" s="107"/>
      <c r="C692" s="107"/>
      <c r="D692" s="107"/>
      <c r="E692" s="107"/>
      <c r="F692" s="107"/>
      <c r="G692" s="479"/>
      <c r="H692" s="107"/>
      <c r="I692" s="107"/>
      <c r="J692" s="107"/>
      <c r="K692" s="107"/>
      <c r="L692" s="107"/>
      <c r="M692" s="109"/>
      <c r="N692" s="109"/>
      <c r="O692" s="107"/>
      <c r="P692" s="107"/>
      <c r="Q692" s="107"/>
      <c r="R692" s="107"/>
      <c r="S692" s="107"/>
      <c r="T692" s="107"/>
      <c r="U692" s="107"/>
      <c r="V692" s="107"/>
      <c r="W692" s="107"/>
      <c r="X692" s="107"/>
      <c r="Y692" s="107"/>
      <c r="Z692" s="107"/>
    </row>
    <row r="693" spans="1:26" ht="15.75" customHeight="1">
      <c r="A693" s="107"/>
      <c r="B693" s="107"/>
      <c r="C693" s="107"/>
      <c r="D693" s="107"/>
      <c r="E693" s="107"/>
      <c r="F693" s="107"/>
      <c r="G693" s="479"/>
      <c r="H693" s="107"/>
      <c r="I693" s="107"/>
      <c r="J693" s="107"/>
      <c r="K693" s="107"/>
      <c r="L693" s="107"/>
      <c r="M693" s="109"/>
      <c r="N693" s="109"/>
      <c r="O693" s="107"/>
      <c r="P693" s="107"/>
      <c r="Q693" s="107"/>
      <c r="R693" s="107"/>
      <c r="S693" s="107"/>
      <c r="T693" s="107"/>
      <c r="U693" s="107"/>
      <c r="V693" s="107"/>
      <c r="W693" s="107"/>
      <c r="X693" s="107"/>
      <c r="Y693" s="107"/>
      <c r="Z693" s="107"/>
    </row>
    <row r="694" spans="1:26" ht="15.75" customHeight="1">
      <c r="A694" s="107"/>
      <c r="B694" s="107"/>
      <c r="C694" s="107"/>
      <c r="D694" s="107"/>
      <c r="E694" s="107"/>
      <c r="F694" s="107"/>
      <c r="G694" s="479"/>
      <c r="H694" s="107"/>
      <c r="I694" s="107"/>
      <c r="J694" s="107"/>
      <c r="K694" s="107"/>
      <c r="L694" s="107"/>
      <c r="M694" s="109"/>
      <c r="N694" s="109"/>
      <c r="O694" s="107"/>
      <c r="P694" s="107"/>
      <c r="Q694" s="107"/>
      <c r="R694" s="107"/>
      <c r="S694" s="107"/>
      <c r="T694" s="107"/>
      <c r="U694" s="107"/>
      <c r="V694" s="107"/>
      <c r="W694" s="107"/>
      <c r="X694" s="107"/>
      <c r="Y694" s="107"/>
      <c r="Z694" s="107"/>
    </row>
    <row r="695" spans="1:26" ht="15.75" customHeight="1">
      <c r="A695" s="107"/>
      <c r="B695" s="107"/>
      <c r="C695" s="107"/>
      <c r="D695" s="107"/>
      <c r="E695" s="107"/>
      <c r="F695" s="107"/>
      <c r="G695" s="479"/>
      <c r="H695" s="107"/>
      <c r="I695" s="107"/>
      <c r="J695" s="107"/>
      <c r="K695" s="107"/>
      <c r="L695" s="107"/>
      <c r="M695" s="109"/>
      <c r="N695" s="109"/>
      <c r="O695" s="107"/>
      <c r="P695" s="107"/>
      <c r="Q695" s="107"/>
      <c r="R695" s="107"/>
      <c r="S695" s="107"/>
      <c r="T695" s="107"/>
      <c r="U695" s="107"/>
      <c r="V695" s="107"/>
      <c r="W695" s="107"/>
      <c r="X695" s="107"/>
      <c r="Y695" s="107"/>
      <c r="Z695" s="107"/>
    </row>
    <row r="696" spans="1:26" ht="15.75" customHeight="1">
      <c r="A696" s="107"/>
      <c r="B696" s="107"/>
      <c r="C696" s="107"/>
      <c r="D696" s="107"/>
      <c r="E696" s="107"/>
      <c r="F696" s="107"/>
      <c r="G696" s="479"/>
      <c r="H696" s="107"/>
      <c r="I696" s="107"/>
      <c r="J696" s="107"/>
      <c r="K696" s="107"/>
      <c r="L696" s="107"/>
      <c r="M696" s="109"/>
      <c r="N696" s="109"/>
      <c r="O696" s="107"/>
      <c r="P696" s="107"/>
      <c r="Q696" s="107"/>
      <c r="R696" s="107"/>
      <c r="S696" s="107"/>
      <c r="T696" s="107"/>
      <c r="U696" s="107"/>
      <c r="V696" s="107"/>
      <c r="W696" s="107"/>
      <c r="X696" s="107"/>
      <c r="Y696" s="107"/>
      <c r="Z696" s="107"/>
    </row>
    <row r="697" spans="1:26" ht="15.75" customHeight="1">
      <c r="A697" s="107"/>
      <c r="B697" s="107"/>
      <c r="C697" s="107"/>
      <c r="D697" s="107"/>
      <c r="E697" s="107"/>
      <c r="F697" s="107"/>
      <c r="G697" s="479"/>
      <c r="H697" s="107"/>
      <c r="I697" s="107"/>
      <c r="J697" s="107"/>
      <c r="K697" s="107"/>
      <c r="L697" s="107"/>
      <c r="M697" s="109"/>
      <c r="N697" s="109"/>
      <c r="O697" s="107"/>
      <c r="P697" s="107"/>
      <c r="Q697" s="107"/>
      <c r="R697" s="107"/>
      <c r="S697" s="107"/>
      <c r="T697" s="107"/>
      <c r="U697" s="107"/>
      <c r="V697" s="107"/>
      <c r="W697" s="107"/>
      <c r="X697" s="107"/>
      <c r="Y697" s="107"/>
      <c r="Z697" s="107"/>
    </row>
    <row r="698" spans="1:26" ht="15.75" customHeight="1">
      <c r="A698" s="107"/>
      <c r="B698" s="107"/>
      <c r="C698" s="107"/>
      <c r="D698" s="107"/>
      <c r="E698" s="107"/>
      <c r="F698" s="107"/>
      <c r="G698" s="479"/>
      <c r="H698" s="107"/>
      <c r="I698" s="107"/>
      <c r="J698" s="107"/>
      <c r="K698" s="107"/>
      <c r="L698" s="107"/>
      <c r="M698" s="109"/>
      <c r="N698" s="109"/>
      <c r="O698" s="107"/>
      <c r="P698" s="107"/>
      <c r="Q698" s="107"/>
      <c r="R698" s="107"/>
      <c r="S698" s="107"/>
      <c r="T698" s="107"/>
      <c r="U698" s="107"/>
      <c r="V698" s="107"/>
      <c r="W698" s="107"/>
      <c r="X698" s="107"/>
      <c r="Y698" s="107"/>
      <c r="Z698" s="107"/>
    </row>
    <row r="699" spans="1:26" ht="15.75" customHeight="1">
      <c r="A699" s="107"/>
      <c r="B699" s="107"/>
      <c r="C699" s="107"/>
      <c r="D699" s="107"/>
      <c r="E699" s="107"/>
      <c r="F699" s="107"/>
      <c r="G699" s="479"/>
      <c r="H699" s="107"/>
      <c r="I699" s="107"/>
      <c r="J699" s="107"/>
      <c r="K699" s="107"/>
      <c r="L699" s="107"/>
      <c r="M699" s="109"/>
      <c r="N699" s="109"/>
      <c r="O699" s="107"/>
      <c r="P699" s="107"/>
      <c r="Q699" s="107"/>
      <c r="R699" s="107"/>
      <c r="S699" s="107"/>
      <c r="T699" s="107"/>
      <c r="U699" s="107"/>
      <c r="V699" s="107"/>
      <c r="W699" s="107"/>
      <c r="X699" s="107"/>
      <c r="Y699" s="107"/>
      <c r="Z699" s="107"/>
    </row>
    <row r="700" spans="1:26" ht="15.75" customHeight="1">
      <c r="A700" s="107"/>
      <c r="B700" s="107"/>
      <c r="C700" s="107"/>
      <c r="D700" s="107"/>
      <c r="E700" s="107"/>
      <c r="F700" s="107"/>
      <c r="G700" s="479"/>
      <c r="H700" s="107"/>
      <c r="I700" s="107"/>
      <c r="J700" s="107"/>
      <c r="K700" s="107"/>
      <c r="L700" s="107"/>
      <c r="M700" s="109"/>
      <c r="N700" s="109"/>
      <c r="O700" s="107"/>
      <c r="P700" s="107"/>
      <c r="Q700" s="107"/>
      <c r="R700" s="107"/>
      <c r="S700" s="107"/>
      <c r="T700" s="107"/>
      <c r="U700" s="107"/>
      <c r="V700" s="107"/>
      <c r="W700" s="107"/>
      <c r="X700" s="107"/>
      <c r="Y700" s="107"/>
      <c r="Z700" s="107"/>
    </row>
    <row r="701" spans="1:26" ht="15.75" customHeight="1">
      <c r="A701" s="107"/>
      <c r="B701" s="107"/>
      <c r="C701" s="107"/>
      <c r="D701" s="107"/>
      <c r="E701" s="107"/>
      <c r="F701" s="107"/>
      <c r="G701" s="479"/>
      <c r="H701" s="107"/>
      <c r="I701" s="107"/>
      <c r="J701" s="107"/>
      <c r="K701" s="107"/>
      <c r="L701" s="107"/>
      <c r="M701" s="109"/>
      <c r="N701" s="109"/>
      <c r="O701" s="107"/>
      <c r="P701" s="107"/>
      <c r="Q701" s="107"/>
      <c r="R701" s="107"/>
      <c r="S701" s="107"/>
      <c r="T701" s="107"/>
      <c r="U701" s="107"/>
      <c r="V701" s="107"/>
      <c r="W701" s="107"/>
      <c r="X701" s="107"/>
      <c r="Y701" s="107"/>
      <c r="Z701" s="107"/>
    </row>
    <row r="702" spans="1:26" ht="15.75" customHeight="1">
      <c r="A702" s="107"/>
      <c r="B702" s="107"/>
      <c r="C702" s="107"/>
      <c r="D702" s="107"/>
      <c r="E702" s="107"/>
      <c r="F702" s="107"/>
      <c r="G702" s="479"/>
      <c r="H702" s="107"/>
      <c r="I702" s="107"/>
      <c r="J702" s="107"/>
      <c r="K702" s="107"/>
      <c r="L702" s="107"/>
      <c r="M702" s="109"/>
      <c r="N702" s="109"/>
      <c r="O702" s="107"/>
      <c r="P702" s="107"/>
      <c r="Q702" s="107"/>
      <c r="R702" s="107"/>
      <c r="S702" s="107"/>
      <c r="T702" s="107"/>
      <c r="U702" s="107"/>
      <c r="V702" s="107"/>
      <c r="W702" s="107"/>
      <c r="X702" s="107"/>
      <c r="Y702" s="107"/>
      <c r="Z702" s="107"/>
    </row>
    <row r="703" spans="1:26" ht="15.75" customHeight="1">
      <c r="A703" s="107"/>
      <c r="B703" s="107"/>
      <c r="C703" s="107"/>
      <c r="D703" s="107"/>
      <c r="E703" s="107"/>
      <c r="F703" s="107"/>
      <c r="G703" s="479"/>
      <c r="H703" s="107"/>
      <c r="I703" s="107"/>
      <c r="J703" s="107"/>
      <c r="K703" s="107"/>
      <c r="L703" s="107"/>
      <c r="M703" s="109"/>
      <c r="N703" s="109"/>
      <c r="O703" s="107"/>
      <c r="P703" s="107"/>
      <c r="Q703" s="107"/>
      <c r="R703" s="107"/>
      <c r="S703" s="107"/>
      <c r="T703" s="107"/>
      <c r="U703" s="107"/>
      <c r="V703" s="107"/>
      <c r="W703" s="107"/>
      <c r="X703" s="107"/>
      <c r="Y703" s="107"/>
      <c r="Z703" s="107"/>
    </row>
    <row r="704" spans="1:26" ht="15.75" customHeight="1">
      <c r="A704" s="107"/>
      <c r="B704" s="107"/>
      <c r="C704" s="107"/>
      <c r="D704" s="107"/>
      <c r="E704" s="107"/>
      <c r="F704" s="107"/>
      <c r="G704" s="479"/>
      <c r="H704" s="107"/>
      <c r="I704" s="107"/>
      <c r="J704" s="107"/>
      <c r="K704" s="107"/>
      <c r="L704" s="107"/>
      <c r="M704" s="109"/>
      <c r="N704" s="109"/>
      <c r="O704" s="107"/>
      <c r="P704" s="107"/>
      <c r="Q704" s="107"/>
      <c r="R704" s="107"/>
      <c r="S704" s="107"/>
      <c r="T704" s="107"/>
      <c r="U704" s="107"/>
      <c r="V704" s="107"/>
      <c r="W704" s="107"/>
      <c r="X704" s="107"/>
      <c r="Y704" s="107"/>
      <c r="Z704" s="107"/>
    </row>
    <row r="705" spans="1:26" ht="15.75" customHeight="1">
      <c r="A705" s="107"/>
      <c r="B705" s="107"/>
      <c r="C705" s="107"/>
      <c r="D705" s="107"/>
      <c r="E705" s="107"/>
      <c r="F705" s="107"/>
      <c r="G705" s="479"/>
      <c r="H705" s="107"/>
      <c r="I705" s="107"/>
      <c r="J705" s="107"/>
      <c r="K705" s="107"/>
      <c r="L705" s="107"/>
      <c r="M705" s="109"/>
      <c r="N705" s="109"/>
      <c r="O705" s="107"/>
      <c r="P705" s="107"/>
      <c r="Q705" s="107"/>
      <c r="R705" s="107"/>
      <c r="S705" s="107"/>
      <c r="T705" s="107"/>
      <c r="U705" s="107"/>
      <c r="V705" s="107"/>
      <c r="W705" s="107"/>
      <c r="X705" s="107"/>
      <c r="Y705" s="107"/>
      <c r="Z705" s="107"/>
    </row>
    <row r="706" spans="1:26" ht="15.75" customHeight="1">
      <c r="A706" s="107"/>
      <c r="B706" s="107"/>
      <c r="C706" s="107"/>
      <c r="D706" s="107"/>
      <c r="E706" s="107"/>
      <c r="F706" s="107"/>
      <c r="G706" s="479"/>
      <c r="H706" s="107"/>
      <c r="I706" s="107"/>
      <c r="J706" s="107"/>
      <c r="K706" s="107"/>
      <c r="L706" s="107"/>
      <c r="M706" s="109"/>
      <c r="N706" s="109"/>
      <c r="O706" s="107"/>
      <c r="P706" s="107"/>
      <c r="Q706" s="107"/>
      <c r="R706" s="107"/>
      <c r="S706" s="107"/>
      <c r="T706" s="107"/>
      <c r="U706" s="107"/>
      <c r="V706" s="107"/>
      <c r="W706" s="107"/>
      <c r="X706" s="107"/>
      <c r="Y706" s="107"/>
      <c r="Z706" s="107"/>
    </row>
    <row r="707" spans="1:26" ht="15.75" customHeight="1">
      <c r="A707" s="107"/>
      <c r="B707" s="107"/>
      <c r="C707" s="107"/>
      <c r="D707" s="107"/>
      <c r="E707" s="107"/>
      <c r="F707" s="107"/>
      <c r="G707" s="479"/>
      <c r="H707" s="107"/>
      <c r="I707" s="107"/>
      <c r="J707" s="107"/>
      <c r="K707" s="107"/>
      <c r="L707" s="107"/>
      <c r="M707" s="109"/>
      <c r="N707" s="109"/>
      <c r="O707" s="107"/>
      <c r="P707" s="107"/>
      <c r="Q707" s="107"/>
      <c r="R707" s="107"/>
      <c r="S707" s="107"/>
      <c r="T707" s="107"/>
      <c r="U707" s="107"/>
      <c r="V707" s="107"/>
      <c r="W707" s="107"/>
      <c r="X707" s="107"/>
      <c r="Y707" s="107"/>
      <c r="Z707" s="107"/>
    </row>
    <row r="708" spans="1:26" ht="15.75" customHeight="1">
      <c r="A708" s="107"/>
      <c r="B708" s="107"/>
      <c r="C708" s="107"/>
      <c r="D708" s="107"/>
      <c r="E708" s="107"/>
      <c r="F708" s="107"/>
      <c r="G708" s="479"/>
      <c r="H708" s="107"/>
      <c r="I708" s="107"/>
      <c r="J708" s="107"/>
      <c r="K708" s="107"/>
      <c r="L708" s="107"/>
      <c r="M708" s="109"/>
      <c r="N708" s="109"/>
      <c r="O708" s="107"/>
      <c r="P708" s="107"/>
      <c r="Q708" s="107"/>
      <c r="R708" s="107"/>
      <c r="S708" s="107"/>
      <c r="T708" s="107"/>
      <c r="U708" s="107"/>
      <c r="V708" s="107"/>
      <c r="W708" s="107"/>
      <c r="X708" s="107"/>
      <c r="Y708" s="107"/>
      <c r="Z708" s="107"/>
    </row>
    <row r="709" spans="1:26" ht="15.75" customHeight="1">
      <c r="A709" s="107"/>
      <c r="B709" s="107"/>
      <c r="C709" s="107"/>
      <c r="D709" s="107"/>
      <c r="E709" s="107"/>
      <c r="F709" s="107"/>
      <c r="G709" s="479"/>
      <c r="H709" s="107"/>
      <c r="I709" s="107"/>
      <c r="J709" s="107"/>
      <c r="K709" s="107"/>
      <c r="L709" s="107"/>
      <c r="M709" s="109"/>
      <c r="N709" s="109"/>
      <c r="O709" s="107"/>
      <c r="P709" s="107"/>
      <c r="Q709" s="107"/>
      <c r="R709" s="107"/>
      <c r="S709" s="107"/>
      <c r="T709" s="107"/>
      <c r="U709" s="107"/>
      <c r="V709" s="107"/>
      <c r="W709" s="107"/>
      <c r="X709" s="107"/>
      <c r="Y709" s="107"/>
      <c r="Z709" s="107"/>
    </row>
    <row r="710" spans="1:26" ht="15.75" customHeight="1">
      <c r="A710" s="107"/>
      <c r="B710" s="107"/>
      <c r="C710" s="107"/>
      <c r="D710" s="107"/>
      <c r="E710" s="107"/>
      <c r="F710" s="107"/>
      <c r="G710" s="479"/>
      <c r="H710" s="107"/>
      <c r="I710" s="107"/>
      <c r="J710" s="107"/>
      <c r="K710" s="107"/>
      <c r="L710" s="107"/>
      <c r="M710" s="109"/>
      <c r="N710" s="109"/>
      <c r="O710" s="107"/>
      <c r="P710" s="107"/>
      <c r="Q710" s="107"/>
      <c r="R710" s="107"/>
      <c r="S710" s="107"/>
      <c r="T710" s="107"/>
      <c r="U710" s="107"/>
      <c r="V710" s="107"/>
      <c r="W710" s="107"/>
      <c r="X710" s="107"/>
      <c r="Y710" s="107"/>
      <c r="Z710" s="107"/>
    </row>
    <row r="711" spans="1:26" ht="15.75" customHeight="1">
      <c r="A711" s="107"/>
      <c r="B711" s="107"/>
      <c r="C711" s="107"/>
      <c r="D711" s="107"/>
      <c r="E711" s="107"/>
      <c r="F711" s="107"/>
      <c r="G711" s="479"/>
      <c r="H711" s="107"/>
      <c r="I711" s="107"/>
      <c r="J711" s="107"/>
      <c r="K711" s="107"/>
      <c r="L711" s="107"/>
      <c r="M711" s="109"/>
      <c r="N711" s="109"/>
      <c r="O711" s="107"/>
      <c r="P711" s="107"/>
      <c r="Q711" s="107"/>
      <c r="R711" s="107"/>
      <c r="S711" s="107"/>
      <c r="T711" s="107"/>
      <c r="U711" s="107"/>
      <c r="V711" s="107"/>
      <c r="W711" s="107"/>
      <c r="X711" s="107"/>
      <c r="Y711" s="107"/>
      <c r="Z711" s="107"/>
    </row>
    <row r="712" spans="1:26" ht="15.75" customHeight="1">
      <c r="A712" s="107"/>
      <c r="B712" s="107"/>
      <c r="C712" s="107"/>
      <c r="D712" s="107"/>
      <c r="E712" s="107"/>
      <c r="F712" s="107"/>
      <c r="G712" s="479"/>
      <c r="H712" s="107"/>
      <c r="I712" s="107"/>
      <c r="J712" s="107"/>
      <c r="K712" s="107"/>
      <c r="L712" s="107"/>
      <c r="M712" s="109"/>
      <c r="N712" s="109"/>
      <c r="O712" s="107"/>
      <c r="P712" s="107"/>
      <c r="Q712" s="107"/>
      <c r="R712" s="107"/>
      <c r="S712" s="107"/>
      <c r="T712" s="107"/>
      <c r="U712" s="107"/>
      <c r="V712" s="107"/>
      <c r="W712" s="107"/>
      <c r="X712" s="107"/>
      <c r="Y712" s="107"/>
      <c r="Z712" s="107"/>
    </row>
    <row r="713" spans="1:26" ht="15.75" customHeight="1">
      <c r="A713" s="107"/>
      <c r="B713" s="107"/>
      <c r="C713" s="107"/>
      <c r="D713" s="107"/>
      <c r="E713" s="107"/>
      <c r="F713" s="107"/>
      <c r="G713" s="479"/>
      <c r="H713" s="107"/>
      <c r="I713" s="107"/>
      <c r="J713" s="107"/>
      <c r="K713" s="107"/>
      <c r="L713" s="107"/>
      <c r="M713" s="109"/>
      <c r="N713" s="109"/>
      <c r="O713" s="107"/>
      <c r="P713" s="107"/>
      <c r="Q713" s="107"/>
      <c r="R713" s="107"/>
      <c r="S713" s="107"/>
      <c r="T713" s="107"/>
      <c r="U713" s="107"/>
      <c r="V713" s="107"/>
      <c r="W713" s="107"/>
      <c r="X713" s="107"/>
      <c r="Y713" s="107"/>
      <c r="Z713" s="107"/>
    </row>
    <row r="714" spans="1:26" ht="15.75" customHeight="1">
      <c r="A714" s="107"/>
      <c r="B714" s="107"/>
      <c r="C714" s="107"/>
      <c r="D714" s="107"/>
      <c r="E714" s="107"/>
      <c r="F714" s="107"/>
      <c r="G714" s="479"/>
      <c r="H714" s="107"/>
      <c r="I714" s="107"/>
      <c r="J714" s="107"/>
      <c r="K714" s="107"/>
      <c r="L714" s="107"/>
      <c r="M714" s="109"/>
      <c r="N714" s="109"/>
      <c r="O714" s="107"/>
      <c r="P714" s="107"/>
      <c r="Q714" s="107"/>
      <c r="R714" s="107"/>
      <c r="S714" s="107"/>
      <c r="T714" s="107"/>
      <c r="U714" s="107"/>
      <c r="V714" s="107"/>
      <c r="W714" s="107"/>
      <c r="X714" s="107"/>
      <c r="Y714" s="107"/>
      <c r="Z714" s="107"/>
    </row>
    <row r="715" spans="1:26" ht="15.75" customHeight="1">
      <c r="A715" s="107"/>
      <c r="B715" s="107"/>
      <c r="C715" s="107"/>
      <c r="D715" s="107"/>
      <c r="E715" s="107"/>
      <c r="F715" s="107"/>
      <c r="G715" s="479"/>
      <c r="H715" s="107"/>
      <c r="I715" s="107"/>
      <c r="J715" s="107"/>
      <c r="K715" s="107"/>
      <c r="L715" s="107"/>
      <c r="M715" s="109"/>
      <c r="N715" s="109"/>
      <c r="O715" s="107"/>
      <c r="P715" s="107"/>
      <c r="Q715" s="107"/>
      <c r="R715" s="107"/>
      <c r="S715" s="107"/>
      <c r="T715" s="107"/>
      <c r="U715" s="107"/>
      <c r="V715" s="107"/>
      <c r="W715" s="107"/>
      <c r="X715" s="107"/>
      <c r="Y715" s="107"/>
      <c r="Z715" s="107"/>
    </row>
    <row r="716" spans="1:26" ht="15.75" customHeight="1">
      <c r="A716" s="107"/>
      <c r="B716" s="107"/>
      <c r="C716" s="107"/>
      <c r="D716" s="107"/>
      <c r="E716" s="107"/>
      <c r="F716" s="107"/>
      <c r="G716" s="479"/>
      <c r="H716" s="107"/>
      <c r="I716" s="107"/>
      <c r="J716" s="107"/>
      <c r="K716" s="107"/>
      <c r="L716" s="107"/>
      <c r="M716" s="109"/>
      <c r="N716" s="109"/>
      <c r="O716" s="107"/>
      <c r="P716" s="107"/>
      <c r="Q716" s="107"/>
      <c r="R716" s="107"/>
      <c r="S716" s="107"/>
      <c r="T716" s="107"/>
      <c r="U716" s="107"/>
      <c r="V716" s="107"/>
      <c r="W716" s="107"/>
      <c r="X716" s="107"/>
      <c r="Y716" s="107"/>
      <c r="Z716" s="107"/>
    </row>
    <row r="717" spans="1:26" ht="15.75" customHeight="1">
      <c r="A717" s="107"/>
      <c r="B717" s="107"/>
      <c r="C717" s="107"/>
      <c r="D717" s="107"/>
      <c r="E717" s="107"/>
      <c r="F717" s="107"/>
      <c r="G717" s="479"/>
      <c r="H717" s="107"/>
      <c r="I717" s="107"/>
      <c r="J717" s="107"/>
      <c r="K717" s="107"/>
      <c r="L717" s="107"/>
      <c r="M717" s="109"/>
      <c r="N717" s="109"/>
      <c r="O717" s="107"/>
      <c r="P717" s="107"/>
      <c r="Q717" s="107"/>
      <c r="R717" s="107"/>
      <c r="S717" s="107"/>
      <c r="T717" s="107"/>
      <c r="U717" s="107"/>
      <c r="V717" s="107"/>
      <c r="W717" s="107"/>
      <c r="X717" s="107"/>
      <c r="Y717" s="107"/>
      <c r="Z717" s="107"/>
    </row>
    <row r="718" spans="1:26" ht="15.75" customHeight="1">
      <c r="A718" s="107"/>
      <c r="B718" s="107"/>
      <c r="C718" s="107"/>
      <c r="D718" s="107"/>
      <c r="E718" s="107"/>
      <c r="F718" s="107"/>
      <c r="G718" s="479"/>
      <c r="H718" s="107"/>
      <c r="I718" s="107"/>
      <c r="J718" s="107"/>
      <c r="K718" s="107"/>
      <c r="L718" s="107"/>
      <c r="M718" s="109"/>
      <c r="N718" s="109"/>
      <c r="O718" s="107"/>
      <c r="P718" s="107"/>
      <c r="Q718" s="107"/>
      <c r="R718" s="107"/>
      <c r="S718" s="107"/>
      <c r="T718" s="107"/>
      <c r="U718" s="107"/>
      <c r="V718" s="107"/>
      <c r="W718" s="107"/>
      <c r="X718" s="107"/>
      <c r="Y718" s="107"/>
      <c r="Z718" s="107"/>
    </row>
    <row r="719" spans="1:26" ht="15.75" customHeight="1">
      <c r="A719" s="107"/>
      <c r="B719" s="107"/>
      <c r="C719" s="107"/>
      <c r="D719" s="107"/>
      <c r="E719" s="107"/>
      <c r="F719" s="107"/>
      <c r="G719" s="479"/>
      <c r="H719" s="107"/>
      <c r="I719" s="107"/>
      <c r="J719" s="107"/>
      <c r="K719" s="107"/>
      <c r="L719" s="107"/>
      <c r="M719" s="109"/>
      <c r="N719" s="109"/>
      <c r="O719" s="107"/>
      <c r="P719" s="107"/>
      <c r="Q719" s="107"/>
      <c r="R719" s="107"/>
      <c r="S719" s="107"/>
      <c r="T719" s="107"/>
      <c r="U719" s="107"/>
      <c r="V719" s="107"/>
      <c r="W719" s="107"/>
      <c r="X719" s="107"/>
      <c r="Y719" s="107"/>
      <c r="Z719" s="107"/>
    </row>
    <row r="720" spans="1:26" ht="15.75" customHeight="1">
      <c r="A720" s="107"/>
      <c r="B720" s="107"/>
      <c r="C720" s="107"/>
      <c r="D720" s="107"/>
      <c r="E720" s="107"/>
      <c r="F720" s="107"/>
      <c r="G720" s="479"/>
      <c r="H720" s="107"/>
      <c r="I720" s="107"/>
      <c r="J720" s="107"/>
      <c r="K720" s="107"/>
      <c r="L720" s="107"/>
      <c r="M720" s="109"/>
      <c r="N720" s="109"/>
      <c r="O720" s="107"/>
      <c r="P720" s="107"/>
      <c r="Q720" s="107"/>
      <c r="R720" s="107"/>
      <c r="S720" s="107"/>
      <c r="T720" s="107"/>
      <c r="U720" s="107"/>
      <c r="V720" s="107"/>
      <c r="W720" s="107"/>
      <c r="X720" s="107"/>
      <c r="Y720" s="107"/>
      <c r="Z720" s="107"/>
    </row>
    <row r="721" spans="1:26" ht="15.75" customHeight="1">
      <c r="A721" s="107"/>
      <c r="B721" s="107"/>
      <c r="C721" s="107"/>
      <c r="D721" s="107"/>
      <c r="E721" s="107"/>
      <c r="F721" s="107"/>
      <c r="G721" s="479"/>
      <c r="H721" s="107"/>
      <c r="I721" s="107"/>
      <c r="J721" s="107"/>
      <c r="K721" s="107"/>
      <c r="L721" s="107"/>
      <c r="M721" s="109"/>
      <c r="N721" s="109"/>
      <c r="O721" s="107"/>
      <c r="P721" s="107"/>
      <c r="Q721" s="107"/>
      <c r="R721" s="107"/>
      <c r="S721" s="107"/>
      <c r="T721" s="107"/>
      <c r="U721" s="107"/>
      <c r="V721" s="107"/>
      <c r="W721" s="107"/>
      <c r="X721" s="107"/>
      <c r="Y721" s="107"/>
      <c r="Z721" s="107"/>
    </row>
    <row r="722" spans="1:26" ht="15.75" customHeight="1">
      <c r="A722" s="107"/>
      <c r="B722" s="107"/>
      <c r="C722" s="107"/>
      <c r="D722" s="107"/>
      <c r="E722" s="107"/>
      <c r="F722" s="107"/>
      <c r="G722" s="479"/>
      <c r="H722" s="107"/>
      <c r="I722" s="107"/>
      <c r="J722" s="107"/>
      <c r="K722" s="107"/>
      <c r="L722" s="107"/>
      <c r="M722" s="109"/>
      <c r="N722" s="109"/>
      <c r="O722" s="107"/>
      <c r="P722" s="107"/>
      <c r="Q722" s="107"/>
      <c r="R722" s="107"/>
      <c r="S722" s="107"/>
      <c r="T722" s="107"/>
      <c r="U722" s="107"/>
      <c r="V722" s="107"/>
      <c r="W722" s="107"/>
      <c r="X722" s="107"/>
      <c r="Y722" s="107"/>
      <c r="Z722" s="107"/>
    </row>
    <row r="723" spans="1:26" ht="15.75" customHeight="1">
      <c r="A723" s="107"/>
      <c r="B723" s="107"/>
      <c r="C723" s="107"/>
      <c r="D723" s="107"/>
      <c r="E723" s="107"/>
      <c r="F723" s="107"/>
      <c r="G723" s="479"/>
      <c r="H723" s="107"/>
      <c r="I723" s="107"/>
      <c r="J723" s="107"/>
      <c r="K723" s="107"/>
      <c r="L723" s="107"/>
      <c r="M723" s="109"/>
      <c r="N723" s="109"/>
      <c r="O723" s="107"/>
      <c r="P723" s="107"/>
      <c r="Q723" s="107"/>
      <c r="R723" s="107"/>
      <c r="S723" s="107"/>
      <c r="T723" s="107"/>
      <c r="U723" s="107"/>
      <c r="V723" s="107"/>
      <c r="W723" s="107"/>
      <c r="X723" s="107"/>
      <c r="Y723" s="107"/>
      <c r="Z723" s="107"/>
    </row>
    <row r="724" spans="1:26" ht="15.75" customHeight="1">
      <c r="A724" s="107"/>
      <c r="B724" s="107"/>
      <c r="C724" s="107"/>
      <c r="D724" s="107"/>
      <c r="E724" s="107"/>
      <c r="F724" s="107"/>
      <c r="G724" s="479"/>
      <c r="H724" s="107"/>
      <c r="I724" s="107"/>
      <c r="J724" s="107"/>
      <c r="K724" s="107"/>
      <c r="L724" s="107"/>
      <c r="M724" s="109"/>
      <c r="N724" s="109"/>
      <c r="O724" s="107"/>
      <c r="P724" s="107"/>
      <c r="Q724" s="107"/>
      <c r="R724" s="107"/>
      <c r="S724" s="107"/>
      <c r="T724" s="107"/>
      <c r="U724" s="107"/>
      <c r="V724" s="107"/>
      <c r="W724" s="107"/>
      <c r="X724" s="107"/>
      <c r="Y724" s="107"/>
      <c r="Z724" s="107"/>
    </row>
    <row r="725" spans="1:26" ht="15.75" customHeight="1">
      <c r="A725" s="107"/>
      <c r="B725" s="107"/>
      <c r="C725" s="107"/>
      <c r="D725" s="107"/>
      <c r="E725" s="107"/>
      <c r="F725" s="107"/>
      <c r="G725" s="479"/>
      <c r="H725" s="107"/>
      <c r="I725" s="107"/>
      <c r="J725" s="107"/>
      <c r="K725" s="107"/>
      <c r="L725" s="107"/>
      <c r="M725" s="109"/>
      <c r="N725" s="109"/>
      <c r="O725" s="107"/>
      <c r="P725" s="107"/>
      <c r="Q725" s="107"/>
      <c r="R725" s="107"/>
      <c r="S725" s="107"/>
      <c r="T725" s="107"/>
      <c r="U725" s="107"/>
      <c r="V725" s="107"/>
      <c r="W725" s="107"/>
      <c r="X725" s="107"/>
      <c r="Y725" s="107"/>
      <c r="Z725" s="107"/>
    </row>
    <row r="726" spans="1:26" ht="15.75" customHeight="1">
      <c r="A726" s="107"/>
      <c r="B726" s="107"/>
      <c r="C726" s="107"/>
      <c r="D726" s="107"/>
      <c r="E726" s="107"/>
      <c r="F726" s="107"/>
      <c r="G726" s="479"/>
      <c r="H726" s="107"/>
      <c r="I726" s="107"/>
      <c r="J726" s="107"/>
      <c r="K726" s="107"/>
      <c r="L726" s="107"/>
      <c r="M726" s="109"/>
      <c r="N726" s="109"/>
      <c r="O726" s="107"/>
      <c r="P726" s="107"/>
      <c r="Q726" s="107"/>
      <c r="R726" s="107"/>
      <c r="S726" s="107"/>
      <c r="T726" s="107"/>
      <c r="U726" s="107"/>
      <c r="V726" s="107"/>
      <c r="W726" s="107"/>
      <c r="X726" s="107"/>
      <c r="Y726" s="107"/>
      <c r="Z726" s="107"/>
    </row>
    <row r="727" spans="1:26" ht="15.75" customHeight="1">
      <c r="A727" s="107"/>
      <c r="B727" s="107"/>
      <c r="C727" s="107"/>
      <c r="D727" s="107"/>
      <c r="E727" s="107"/>
      <c r="F727" s="107"/>
      <c r="G727" s="479"/>
      <c r="H727" s="107"/>
      <c r="I727" s="107"/>
      <c r="J727" s="107"/>
      <c r="K727" s="107"/>
      <c r="L727" s="107"/>
      <c r="M727" s="109"/>
      <c r="N727" s="109"/>
      <c r="O727" s="107"/>
      <c r="P727" s="107"/>
      <c r="Q727" s="107"/>
      <c r="R727" s="107"/>
      <c r="S727" s="107"/>
      <c r="T727" s="107"/>
      <c r="U727" s="107"/>
      <c r="V727" s="107"/>
      <c r="W727" s="107"/>
      <c r="X727" s="107"/>
      <c r="Y727" s="107"/>
      <c r="Z727" s="107"/>
    </row>
    <row r="728" spans="1:26" ht="15.75" customHeight="1">
      <c r="A728" s="107"/>
      <c r="B728" s="107"/>
      <c r="C728" s="107"/>
      <c r="D728" s="107"/>
      <c r="E728" s="107"/>
      <c r="F728" s="107"/>
      <c r="G728" s="479"/>
      <c r="H728" s="107"/>
      <c r="I728" s="107"/>
      <c r="J728" s="107"/>
      <c r="K728" s="107"/>
      <c r="L728" s="107"/>
      <c r="M728" s="109"/>
      <c r="N728" s="109"/>
      <c r="O728" s="107"/>
      <c r="P728" s="107"/>
      <c r="Q728" s="107"/>
      <c r="R728" s="107"/>
      <c r="S728" s="107"/>
      <c r="T728" s="107"/>
      <c r="U728" s="107"/>
      <c r="V728" s="107"/>
      <c r="W728" s="107"/>
      <c r="X728" s="107"/>
      <c r="Y728" s="107"/>
      <c r="Z728" s="107"/>
    </row>
    <row r="729" spans="1:26" ht="15.75" customHeight="1">
      <c r="A729" s="107"/>
      <c r="B729" s="107"/>
      <c r="C729" s="107"/>
      <c r="D729" s="107"/>
      <c r="E729" s="107"/>
      <c r="F729" s="107"/>
      <c r="G729" s="479"/>
      <c r="H729" s="107"/>
      <c r="I729" s="107"/>
      <c r="J729" s="107"/>
      <c r="K729" s="107"/>
      <c r="L729" s="107"/>
      <c r="M729" s="109"/>
      <c r="N729" s="109"/>
      <c r="O729" s="107"/>
      <c r="P729" s="107"/>
      <c r="Q729" s="107"/>
      <c r="R729" s="107"/>
      <c r="S729" s="107"/>
      <c r="T729" s="107"/>
      <c r="U729" s="107"/>
      <c r="V729" s="107"/>
      <c r="W729" s="107"/>
      <c r="X729" s="107"/>
      <c r="Y729" s="107"/>
      <c r="Z729" s="107"/>
    </row>
    <row r="730" spans="1:26" ht="15.75" customHeight="1">
      <c r="A730" s="107"/>
      <c r="B730" s="107"/>
      <c r="C730" s="107"/>
      <c r="D730" s="107"/>
      <c r="E730" s="107"/>
      <c r="F730" s="107"/>
      <c r="G730" s="479"/>
      <c r="H730" s="107"/>
      <c r="I730" s="107"/>
      <c r="J730" s="107"/>
      <c r="K730" s="107"/>
      <c r="L730" s="107"/>
      <c r="M730" s="109"/>
      <c r="N730" s="109"/>
      <c r="O730" s="107"/>
      <c r="P730" s="107"/>
      <c r="Q730" s="107"/>
      <c r="R730" s="107"/>
      <c r="S730" s="107"/>
      <c r="T730" s="107"/>
      <c r="U730" s="107"/>
      <c r="V730" s="107"/>
      <c r="W730" s="107"/>
      <c r="X730" s="107"/>
      <c r="Y730" s="107"/>
      <c r="Z730" s="107"/>
    </row>
    <row r="731" spans="1:26" ht="15.75" customHeight="1">
      <c r="A731" s="107"/>
      <c r="B731" s="107"/>
      <c r="C731" s="107"/>
      <c r="D731" s="107"/>
      <c r="E731" s="107"/>
      <c r="F731" s="107"/>
      <c r="G731" s="479"/>
      <c r="H731" s="107"/>
      <c r="I731" s="107"/>
      <c r="J731" s="107"/>
      <c r="K731" s="107"/>
      <c r="L731" s="107"/>
      <c r="M731" s="109"/>
      <c r="N731" s="109"/>
      <c r="O731" s="107"/>
      <c r="P731" s="107"/>
      <c r="Q731" s="107"/>
      <c r="R731" s="107"/>
      <c r="S731" s="107"/>
      <c r="T731" s="107"/>
      <c r="U731" s="107"/>
      <c r="V731" s="107"/>
      <c r="W731" s="107"/>
      <c r="X731" s="107"/>
      <c r="Y731" s="107"/>
      <c r="Z731" s="107"/>
    </row>
    <row r="732" spans="1:26" ht="15.75" customHeight="1">
      <c r="A732" s="107"/>
      <c r="B732" s="107"/>
      <c r="C732" s="107"/>
      <c r="D732" s="107"/>
      <c r="E732" s="107"/>
      <c r="F732" s="107"/>
      <c r="G732" s="479"/>
      <c r="H732" s="107"/>
      <c r="I732" s="107"/>
      <c r="J732" s="107"/>
      <c r="K732" s="107"/>
      <c r="L732" s="107"/>
      <c r="M732" s="109"/>
      <c r="N732" s="109"/>
      <c r="O732" s="107"/>
      <c r="P732" s="107"/>
      <c r="Q732" s="107"/>
      <c r="R732" s="107"/>
      <c r="S732" s="107"/>
      <c r="T732" s="107"/>
      <c r="U732" s="107"/>
      <c r="V732" s="107"/>
      <c r="W732" s="107"/>
      <c r="X732" s="107"/>
      <c r="Y732" s="107"/>
      <c r="Z732" s="107"/>
    </row>
    <row r="733" spans="1:26" ht="15.75" customHeight="1">
      <c r="A733" s="107"/>
      <c r="B733" s="107"/>
      <c r="C733" s="107"/>
      <c r="D733" s="107"/>
      <c r="E733" s="107"/>
      <c r="F733" s="107"/>
      <c r="G733" s="479"/>
      <c r="H733" s="107"/>
      <c r="I733" s="107"/>
      <c r="J733" s="107"/>
      <c r="K733" s="107"/>
      <c r="L733" s="107"/>
      <c r="M733" s="109"/>
      <c r="N733" s="109"/>
      <c r="O733" s="107"/>
      <c r="P733" s="107"/>
      <c r="Q733" s="107"/>
      <c r="R733" s="107"/>
      <c r="S733" s="107"/>
      <c r="T733" s="107"/>
      <c r="U733" s="107"/>
      <c r="V733" s="107"/>
      <c r="W733" s="107"/>
      <c r="X733" s="107"/>
      <c r="Y733" s="107"/>
      <c r="Z733" s="107"/>
    </row>
    <row r="734" spans="1:26" ht="15.75" customHeight="1">
      <c r="A734" s="107"/>
      <c r="B734" s="107"/>
      <c r="C734" s="107"/>
      <c r="D734" s="107"/>
      <c r="E734" s="107"/>
      <c r="F734" s="107"/>
      <c r="G734" s="479"/>
      <c r="H734" s="107"/>
      <c r="I734" s="107"/>
      <c r="J734" s="107"/>
      <c r="K734" s="107"/>
      <c r="L734" s="107"/>
      <c r="M734" s="109"/>
      <c r="N734" s="109"/>
      <c r="O734" s="107"/>
      <c r="P734" s="107"/>
      <c r="Q734" s="107"/>
      <c r="R734" s="107"/>
      <c r="S734" s="107"/>
      <c r="T734" s="107"/>
      <c r="U734" s="107"/>
      <c r="V734" s="107"/>
      <c r="W734" s="107"/>
      <c r="X734" s="107"/>
      <c r="Y734" s="107"/>
      <c r="Z734" s="107"/>
    </row>
    <row r="735" spans="1:26" ht="15.75" customHeight="1">
      <c r="A735" s="107"/>
      <c r="B735" s="107"/>
      <c r="C735" s="107"/>
      <c r="D735" s="107"/>
      <c r="E735" s="107"/>
      <c r="F735" s="107"/>
      <c r="G735" s="479"/>
      <c r="H735" s="107"/>
      <c r="I735" s="107"/>
      <c r="J735" s="107"/>
      <c r="K735" s="107"/>
      <c r="L735" s="107"/>
      <c r="M735" s="109"/>
      <c r="N735" s="109"/>
      <c r="O735" s="107"/>
      <c r="P735" s="107"/>
      <c r="Q735" s="107"/>
      <c r="R735" s="107"/>
      <c r="S735" s="107"/>
      <c r="T735" s="107"/>
      <c r="U735" s="107"/>
      <c r="V735" s="107"/>
      <c r="W735" s="107"/>
      <c r="X735" s="107"/>
      <c r="Y735" s="107"/>
      <c r="Z735" s="107"/>
    </row>
    <row r="736" spans="1:26" ht="15.75" customHeight="1">
      <c r="A736" s="107"/>
      <c r="B736" s="107"/>
      <c r="C736" s="107"/>
      <c r="D736" s="107"/>
      <c r="E736" s="107"/>
      <c r="F736" s="107"/>
      <c r="G736" s="479"/>
      <c r="H736" s="107"/>
      <c r="I736" s="107"/>
      <c r="J736" s="107"/>
      <c r="K736" s="107"/>
      <c r="L736" s="107"/>
      <c r="M736" s="109"/>
      <c r="N736" s="109"/>
      <c r="O736" s="107"/>
      <c r="P736" s="107"/>
      <c r="Q736" s="107"/>
      <c r="R736" s="107"/>
      <c r="S736" s="107"/>
      <c r="T736" s="107"/>
      <c r="U736" s="107"/>
      <c r="V736" s="107"/>
      <c r="W736" s="107"/>
      <c r="X736" s="107"/>
      <c r="Y736" s="107"/>
      <c r="Z736" s="107"/>
    </row>
    <row r="737" spans="1:26" ht="15.75" customHeight="1">
      <c r="A737" s="107"/>
      <c r="B737" s="107"/>
      <c r="C737" s="107"/>
      <c r="D737" s="107"/>
      <c r="E737" s="107"/>
      <c r="F737" s="107"/>
      <c r="G737" s="479"/>
      <c r="H737" s="107"/>
      <c r="I737" s="107"/>
      <c r="J737" s="107"/>
      <c r="K737" s="107"/>
      <c r="L737" s="107"/>
      <c r="M737" s="109"/>
      <c r="N737" s="109"/>
      <c r="O737" s="107"/>
      <c r="P737" s="107"/>
      <c r="Q737" s="107"/>
      <c r="R737" s="107"/>
      <c r="S737" s="107"/>
      <c r="T737" s="107"/>
      <c r="U737" s="107"/>
      <c r="V737" s="107"/>
      <c r="W737" s="107"/>
      <c r="X737" s="107"/>
      <c r="Y737" s="107"/>
      <c r="Z737" s="107"/>
    </row>
    <row r="738" spans="1:26" ht="15.75" customHeight="1">
      <c r="A738" s="107"/>
      <c r="B738" s="107"/>
      <c r="C738" s="107"/>
      <c r="D738" s="107"/>
      <c r="E738" s="107"/>
      <c r="F738" s="107"/>
      <c r="G738" s="479"/>
      <c r="H738" s="107"/>
      <c r="I738" s="107"/>
      <c r="J738" s="107"/>
      <c r="K738" s="107"/>
      <c r="L738" s="107"/>
      <c r="M738" s="109"/>
      <c r="N738" s="109"/>
      <c r="O738" s="107"/>
      <c r="P738" s="107"/>
      <c r="Q738" s="107"/>
      <c r="R738" s="107"/>
      <c r="S738" s="107"/>
      <c r="T738" s="107"/>
      <c r="U738" s="107"/>
      <c r="V738" s="107"/>
      <c r="W738" s="107"/>
      <c r="X738" s="107"/>
      <c r="Y738" s="107"/>
      <c r="Z738" s="107"/>
    </row>
    <row r="739" spans="1:26" ht="15.75" customHeight="1">
      <c r="A739" s="107"/>
      <c r="B739" s="107"/>
      <c r="C739" s="107"/>
      <c r="D739" s="107"/>
      <c r="E739" s="107"/>
      <c r="F739" s="107"/>
      <c r="G739" s="479"/>
      <c r="H739" s="107"/>
      <c r="I739" s="107"/>
      <c r="J739" s="107"/>
      <c r="K739" s="107"/>
      <c r="L739" s="107"/>
      <c r="M739" s="109"/>
      <c r="N739" s="109"/>
      <c r="O739" s="107"/>
      <c r="P739" s="107"/>
      <c r="Q739" s="107"/>
      <c r="R739" s="107"/>
      <c r="S739" s="107"/>
      <c r="T739" s="107"/>
      <c r="U739" s="107"/>
      <c r="V739" s="107"/>
      <c r="W739" s="107"/>
      <c r="X739" s="107"/>
      <c r="Y739" s="107"/>
      <c r="Z739" s="107"/>
    </row>
    <row r="740" spans="1:26" ht="15.75" customHeight="1">
      <c r="A740" s="107"/>
      <c r="B740" s="107"/>
      <c r="C740" s="107"/>
      <c r="D740" s="107"/>
      <c r="E740" s="107"/>
      <c r="F740" s="107"/>
      <c r="G740" s="479"/>
      <c r="H740" s="107"/>
      <c r="I740" s="107"/>
      <c r="J740" s="107"/>
      <c r="K740" s="107"/>
      <c r="L740" s="107"/>
      <c r="M740" s="109"/>
      <c r="N740" s="109"/>
      <c r="O740" s="107"/>
      <c r="P740" s="107"/>
      <c r="Q740" s="107"/>
      <c r="R740" s="107"/>
      <c r="S740" s="107"/>
      <c r="T740" s="107"/>
      <c r="U740" s="107"/>
      <c r="V740" s="107"/>
      <c r="W740" s="107"/>
      <c r="X740" s="107"/>
      <c r="Y740" s="107"/>
      <c r="Z740" s="107"/>
    </row>
    <row r="741" spans="1:26" ht="15.75" customHeight="1">
      <c r="A741" s="107"/>
      <c r="B741" s="107"/>
      <c r="C741" s="107"/>
      <c r="D741" s="107"/>
      <c r="E741" s="107"/>
      <c r="F741" s="107"/>
      <c r="G741" s="479"/>
      <c r="H741" s="107"/>
      <c r="I741" s="107"/>
      <c r="J741" s="107"/>
      <c r="K741" s="107"/>
      <c r="L741" s="107"/>
      <c r="M741" s="109"/>
      <c r="N741" s="109"/>
      <c r="O741" s="107"/>
      <c r="P741" s="107"/>
      <c r="Q741" s="107"/>
      <c r="R741" s="107"/>
      <c r="S741" s="107"/>
      <c r="T741" s="107"/>
      <c r="U741" s="107"/>
      <c r="V741" s="107"/>
      <c r="W741" s="107"/>
      <c r="X741" s="107"/>
      <c r="Y741" s="107"/>
      <c r="Z741" s="107"/>
    </row>
    <row r="742" spans="1:26" ht="15.75" customHeight="1">
      <c r="A742" s="107"/>
      <c r="B742" s="107"/>
      <c r="C742" s="107"/>
      <c r="D742" s="107"/>
      <c r="E742" s="107"/>
      <c r="F742" s="107"/>
      <c r="G742" s="479"/>
      <c r="H742" s="107"/>
      <c r="I742" s="107"/>
      <c r="J742" s="107"/>
      <c r="K742" s="107"/>
      <c r="L742" s="107"/>
      <c r="M742" s="109"/>
      <c r="N742" s="109"/>
      <c r="O742" s="107"/>
      <c r="P742" s="107"/>
      <c r="Q742" s="107"/>
      <c r="R742" s="107"/>
      <c r="S742" s="107"/>
      <c r="T742" s="107"/>
      <c r="U742" s="107"/>
      <c r="V742" s="107"/>
      <c r="W742" s="107"/>
      <c r="X742" s="107"/>
      <c r="Y742" s="107"/>
      <c r="Z742" s="107"/>
    </row>
    <row r="743" spans="1:26" ht="15.75" customHeight="1">
      <c r="A743" s="107"/>
      <c r="B743" s="107"/>
      <c r="C743" s="107"/>
      <c r="D743" s="107"/>
      <c r="E743" s="107"/>
      <c r="F743" s="107"/>
      <c r="G743" s="479"/>
      <c r="H743" s="107"/>
      <c r="I743" s="107"/>
      <c r="J743" s="107"/>
      <c r="K743" s="107"/>
      <c r="L743" s="107"/>
      <c r="M743" s="109"/>
      <c r="N743" s="109"/>
      <c r="O743" s="107"/>
      <c r="P743" s="107"/>
      <c r="Q743" s="107"/>
      <c r="R743" s="107"/>
      <c r="S743" s="107"/>
      <c r="T743" s="107"/>
      <c r="U743" s="107"/>
      <c r="V743" s="107"/>
      <c r="W743" s="107"/>
      <c r="X743" s="107"/>
      <c r="Y743" s="107"/>
      <c r="Z743" s="107"/>
    </row>
    <row r="744" spans="1:26" ht="15.75" customHeight="1">
      <c r="A744" s="107"/>
      <c r="B744" s="107"/>
      <c r="C744" s="107"/>
      <c r="D744" s="107"/>
      <c r="E744" s="107"/>
      <c r="F744" s="107"/>
      <c r="G744" s="479"/>
      <c r="H744" s="107"/>
      <c r="I744" s="107"/>
      <c r="J744" s="107"/>
      <c r="K744" s="107"/>
      <c r="L744" s="107"/>
      <c r="M744" s="109"/>
      <c r="N744" s="109"/>
      <c r="O744" s="107"/>
      <c r="P744" s="107"/>
      <c r="Q744" s="107"/>
      <c r="R744" s="107"/>
      <c r="S744" s="107"/>
      <c r="T744" s="107"/>
      <c r="U744" s="107"/>
      <c r="V744" s="107"/>
      <c r="W744" s="107"/>
      <c r="X744" s="107"/>
      <c r="Y744" s="107"/>
      <c r="Z744" s="107"/>
    </row>
    <row r="745" spans="1:26" ht="15.75" customHeight="1">
      <c r="A745" s="107"/>
      <c r="B745" s="107"/>
      <c r="C745" s="107"/>
      <c r="D745" s="107"/>
      <c r="E745" s="107"/>
      <c r="F745" s="107"/>
      <c r="G745" s="479"/>
      <c r="H745" s="107"/>
      <c r="I745" s="107"/>
      <c r="J745" s="107"/>
      <c r="K745" s="107"/>
      <c r="L745" s="107"/>
      <c r="M745" s="109"/>
      <c r="N745" s="109"/>
      <c r="O745" s="107"/>
      <c r="P745" s="107"/>
      <c r="Q745" s="107"/>
      <c r="R745" s="107"/>
      <c r="S745" s="107"/>
      <c r="T745" s="107"/>
      <c r="U745" s="107"/>
      <c r="V745" s="107"/>
      <c r="W745" s="107"/>
      <c r="X745" s="107"/>
      <c r="Y745" s="107"/>
      <c r="Z745" s="107"/>
    </row>
    <row r="746" spans="1:26" ht="15.75" customHeight="1">
      <c r="A746" s="107"/>
      <c r="B746" s="107"/>
      <c r="C746" s="107"/>
      <c r="D746" s="107"/>
      <c r="E746" s="107"/>
      <c r="F746" s="107"/>
      <c r="G746" s="479"/>
      <c r="H746" s="107"/>
      <c r="I746" s="107"/>
      <c r="J746" s="107"/>
      <c r="K746" s="107"/>
      <c r="L746" s="107"/>
      <c r="M746" s="109"/>
      <c r="N746" s="109"/>
      <c r="O746" s="107"/>
      <c r="P746" s="107"/>
      <c r="Q746" s="107"/>
      <c r="R746" s="107"/>
      <c r="S746" s="107"/>
      <c r="T746" s="107"/>
      <c r="U746" s="107"/>
      <c r="V746" s="107"/>
      <c r="W746" s="107"/>
      <c r="X746" s="107"/>
      <c r="Y746" s="107"/>
      <c r="Z746" s="107"/>
    </row>
    <row r="747" spans="1:26" ht="15.75" customHeight="1">
      <c r="A747" s="107"/>
      <c r="B747" s="107"/>
      <c r="C747" s="107"/>
      <c r="D747" s="107"/>
      <c r="E747" s="107"/>
      <c r="F747" s="107"/>
      <c r="G747" s="479"/>
      <c r="H747" s="107"/>
      <c r="I747" s="107"/>
      <c r="J747" s="107"/>
      <c r="K747" s="107"/>
      <c r="L747" s="107"/>
      <c r="M747" s="109"/>
      <c r="N747" s="109"/>
      <c r="O747" s="107"/>
      <c r="P747" s="107"/>
      <c r="Q747" s="107"/>
      <c r="R747" s="107"/>
      <c r="S747" s="107"/>
      <c r="T747" s="107"/>
      <c r="U747" s="107"/>
      <c r="V747" s="107"/>
      <c r="W747" s="107"/>
      <c r="X747" s="107"/>
      <c r="Y747" s="107"/>
      <c r="Z747" s="107"/>
    </row>
    <row r="748" spans="1:26" ht="15.75" customHeight="1">
      <c r="A748" s="107"/>
      <c r="B748" s="107"/>
      <c r="C748" s="107"/>
      <c r="D748" s="107"/>
      <c r="E748" s="107"/>
      <c r="F748" s="107"/>
      <c r="G748" s="479"/>
      <c r="H748" s="107"/>
      <c r="I748" s="107"/>
      <c r="J748" s="107"/>
      <c r="K748" s="107"/>
      <c r="L748" s="107"/>
      <c r="M748" s="109"/>
      <c r="N748" s="109"/>
      <c r="O748" s="107"/>
      <c r="P748" s="107"/>
      <c r="Q748" s="107"/>
      <c r="R748" s="107"/>
      <c r="S748" s="107"/>
      <c r="T748" s="107"/>
      <c r="U748" s="107"/>
      <c r="V748" s="107"/>
      <c r="W748" s="107"/>
      <c r="X748" s="107"/>
      <c r="Y748" s="107"/>
      <c r="Z748" s="107"/>
    </row>
    <row r="749" spans="1:26" ht="15.75" customHeight="1">
      <c r="A749" s="107"/>
      <c r="B749" s="107"/>
      <c r="C749" s="107"/>
      <c r="D749" s="107"/>
      <c r="E749" s="107"/>
      <c r="F749" s="107"/>
      <c r="G749" s="479"/>
      <c r="H749" s="107"/>
      <c r="I749" s="107"/>
      <c r="J749" s="107"/>
      <c r="K749" s="107"/>
      <c r="L749" s="107"/>
      <c r="M749" s="109"/>
      <c r="N749" s="109"/>
      <c r="O749" s="107"/>
      <c r="P749" s="107"/>
      <c r="Q749" s="107"/>
      <c r="R749" s="107"/>
      <c r="S749" s="107"/>
      <c r="T749" s="107"/>
      <c r="U749" s="107"/>
      <c r="V749" s="107"/>
      <c r="W749" s="107"/>
      <c r="X749" s="107"/>
      <c r="Y749" s="107"/>
      <c r="Z749" s="107"/>
    </row>
    <row r="750" spans="1:26" ht="15.75" customHeight="1">
      <c r="A750" s="107"/>
      <c r="B750" s="107"/>
      <c r="C750" s="107"/>
      <c r="D750" s="107"/>
      <c r="E750" s="107"/>
      <c r="F750" s="107"/>
      <c r="G750" s="479"/>
      <c r="H750" s="107"/>
      <c r="I750" s="107"/>
      <c r="J750" s="107"/>
      <c r="K750" s="107"/>
      <c r="L750" s="107"/>
      <c r="M750" s="109"/>
      <c r="N750" s="109"/>
      <c r="O750" s="107"/>
      <c r="P750" s="107"/>
      <c r="Q750" s="107"/>
      <c r="R750" s="107"/>
      <c r="S750" s="107"/>
      <c r="T750" s="107"/>
      <c r="U750" s="107"/>
      <c r="V750" s="107"/>
      <c r="W750" s="107"/>
      <c r="X750" s="107"/>
      <c r="Y750" s="107"/>
      <c r="Z750" s="107"/>
    </row>
    <row r="751" spans="1:26" ht="15.75" customHeight="1">
      <c r="A751" s="107"/>
      <c r="B751" s="107"/>
      <c r="C751" s="107"/>
      <c r="D751" s="107"/>
      <c r="E751" s="107"/>
      <c r="F751" s="107"/>
      <c r="G751" s="479"/>
      <c r="H751" s="107"/>
      <c r="I751" s="107"/>
      <c r="J751" s="107"/>
      <c r="K751" s="107"/>
      <c r="L751" s="107"/>
      <c r="M751" s="109"/>
      <c r="N751" s="109"/>
      <c r="O751" s="107"/>
      <c r="P751" s="107"/>
      <c r="Q751" s="107"/>
      <c r="R751" s="107"/>
      <c r="S751" s="107"/>
      <c r="T751" s="107"/>
      <c r="U751" s="107"/>
      <c r="V751" s="107"/>
      <c r="W751" s="107"/>
      <c r="X751" s="107"/>
      <c r="Y751" s="107"/>
      <c r="Z751" s="107"/>
    </row>
    <row r="752" spans="1:26" ht="15.75" customHeight="1">
      <c r="A752" s="107"/>
      <c r="B752" s="107"/>
      <c r="C752" s="107"/>
      <c r="D752" s="107"/>
      <c r="E752" s="107"/>
      <c r="F752" s="107"/>
      <c r="G752" s="479"/>
      <c r="H752" s="107"/>
      <c r="I752" s="107"/>
      <c r="J752" s="107"/>
      <c r="K752" s="107"/>
      <c r="L752" s="107"/>
      <c r="M752" s="109"/>
      <c r="N752" s="109"/>
      <c r="O752" s="107"/>
      <c r="P752" s="107"/>
      <c r="Q752" s="107"/>
      <c r="R752" s="107"/>
      <c r="S752" s="107"/>
      <c r="T752" s="107"/>
      <c r="U752" s="107"/>
      <c r="V752" s="107"/>
      <c r="W752" s="107"/>
      <c r="X752" s="107"/>
      <c r="Y752" s="107"/>
      <c r="Z752" s="107"/>
    </row>
    <row r="753" spans="1:26" ht="15.75" customHeight="1">
      <c r="A753" s="107"/>
      <c r="B753" s="107"/>
      <c r="C753" s="107"/>
      <c r="D753" s="107"/>
      <c r="E753" s="107"/>
      <c r="F753" s="107"/>
      <c r="G753" s="479"/>
      <c r="H753" s="107"/>
      <c r="I753" s="107"/>
      <c r="J753" s="107"/>
      <c r="K753" s="107"/>
      <c r="L753" s="107"/>
      <c r="M753" s="109"/>
      <c r="N753" s="109"/>
      <c r="O753" s="107"/>
      <c r="P753" s="107"/>
      <c r="Q753" s="107"/>
      <c r="R753" s="107"/>
      <c r="S753" s="107"/>
      <c r="T753" s="107"/>
      <c r="U753" s="107"/>
      <c r="V753" s="107"/>
      <c r="W753" s="107"/>
      <c r="X753" s="107"/>
      <c r="Y753" s="107"/>
      <c r="Z753" s="107"/>
    </row>
    <row r="754" spans="1:26" ht="15.75" customHeight="1">
      <c r="A754" s="107"/>
      <c r="B754" s="107"/>
      <c r="C754" s="107"/>
      <c r="D754" s="107"/>
      <c r="E754" s="107"/>
      <c r="F754" s="107"/>
      <c r="G754" s="479"/>
      <c r="H754" s="107"/>
      <c r="I754" s="107"/>
      <c r="J754" s="107"/>
      <c r="K754" s="107"/>
      <c r="L754" s="107"/>
      <c r="M754" s="109"/>
      <c r="N754" s="109"/>
      <c r="O754" s="107"/>
      <c r="P754" s="107"/>
      <c r="Q754" s="107"/>
      <c r="R754" s="107"/>
      <c r="S754" s="107"/>
      <c r="T754" s="107"/>
      <c r="U754" s="107"/>
      <c r="V754" s="107"/>
      <c r="W754" s="107"/>
      <c r="X754" s="107"/>
      <c r="Y754" s="107"/>
      <c r="Z754" s="107"/>
    </row>
    <row r="755" spans="1:26" ht="15.75" customHeight="1">
      <c r="A755" s="107"/>
      <c r="B755" s="107"/>
      <c r="C755" s="107"/>
      <c r="D755" s="107"/>
      <c r="E755" s="107"/>
      <c r="F755" s="107"/>
      <c r="G755" s="479"/>
      <c r="H755" s="107"/>
      <c r="I755" s="107"/>
      <c r="J755" s="107"/>
      <c r="K755" s="107"/>
      <c r="L755" s="107"/>
      <c r="M755" s="109"/>
      <c r="N755" s="109"/>
      <c r="O755" s="107"/>
      <c r="P755" s="107"/>
      <c r="Q755" s="107"/>
      <c r="R755" s="107"/>
      <c r="S755" s="107"/>
      <c r="T755" s="107"/>
      <c r="U755" s="107"/>
      <c r="V755" s="107"/>
      <c r="W755" s="107"/>
      <c r="X755" s="107"/>
      <c r="Y755" s="107"/>
      <c r="Z755" s="107"/>
    </row>
    <row r="756" spans="1:26" ht="15.75" customHeight="1">
      <c r="A756" s="107"/>
      <c r="B756" s="107"/>
      <c r="C756" s="107"/>
      <c r="D756" s="107"/>
      <c r="E756" s="107"/>
      <c r="F756" s="107"/>
      <c r="G756" s="479"/>
      <c r="H756" s="107"/>
      <c r="I756" s="107"/>
      <c r="J756" s="107"/>
      <c r="K756" s="107"/>
      <c r="L756" s="107"/>
      <c r="M756" s="109"/>
      <c r="N756" s="109"/>
      <c r="O756" s="107"/>
      <c r="P756" s="107"/>
      <c r="Q756" s="107"/>
      <c r="R756" s="107"/>
      <c r="S756" s="107"/>
      <c r="T756" s="107"/>
      <c r="U756" s="107"/>
      <c r="V756" s="107"/>
      <c r="W756" s="107"/>
      <c r="X756" s="107"/>
      <c r="Y756" s="107"/>
      <c r="Z756" s="107"/>
    </row>
    <row r="757" spans="1:26" ht="15.75" customHeight="1">
      <c r="A757" s="107"/>
      <c r="B757" s="107"/>
      <c r="C757" s="107"/>
      <c r="D757" s="107"/>
      <c r="E757" s="107"/>
      <c r="F757" s="107"/>
      <c r="G757" s="479"/>
      <c r="H757" s="107"/>
      <c r="I757" s="107"/>
      <c r="J757" s="107"/>
      <c r="K757" s="107"/>
      <c r="L757" s="107"/>
      <c r="M757" s="109"/>
      <c r="N757" s="109"/>
      <c r="O757" s="107"/>
      <c r="P757" s="107"/>
      <c r="Q757" s="107"/>
      <c r="R757" s="107"/>
      <c r="S757" s="107"/>
      <c r="T757" s="107"/>
      <c r="U757" s="107"/>
      <c r="V757" s="107"/>
      <c r="W757" s="107"/>
      <c r="X757" s="107"/>
      <c r="Y757" s="107"/>
      <c r="Z757" s="107"/>
    </row>
    <row r="758" spans="1:26" ht="15.75" customHeight="1">
      <c r="A758" s="107"/>
      <c r="B758" s="107"/>
      <c r="C758" s="107"/>
      <c r="D758" s="107"/>
      <c r="E758" s="107"/>
      <c r="F758" s="107"/>
      <c r="G758" s="479"/>
      <c r="H758" s="107"/>
      <c r="I758" s="107"/>
      <c r="J758" s="107"/>
      <c r="K758" s="107"/>
      <c r="L758" s="107"/>
      <c r="M758" s="109"/>
      <c r="N758" s="109"/>
      <c r="O758" s="107"/>
      <c r="P758" s="107"/>
      <c r="Q758" s="107"/>
      <c r="R758" s="107"/>
      <c r="S758" s="107"/>
      <c r="T758" s="107"/>
      <c r="U758" s="107"/>
      <c r="V758" s="107"/>
      <c r="W758" s="107"/>
      <c r="X758" s="107"/>
      <c r="Y758" s="107"/>
      <c r="Z758" s="107"/>
    </row>
    <row r="759" spans="1:26" ht="15.75" customHeight="1">
      <c r="A759" s="107"/>
      <c r="B759" s="107"/>
      <c r="C759" s="107"/>
      <c r="D759" s="107"/>
      <c r="E759" s="107"/>
      <c r="F759" s="107"/>
      <c r="G759" s="479"/>
      <c r="H759" s="107"/>
      <c r="I759" s="107"/>
      <c r="J759" s="107"/>
      <c r="K759" s="107"/>
      <c r="L759" s="107"/>
      <c r="M759" s="109"/>
      <c r="N759" s="109"/>
      <c r="O759" s="107"/>
      <c r="P759" s="107"/>
      <c r="Q759" s="107"/>
      <c r="R759" s="107"/>
      <c r="S759" s="107"/>
      <c r="T759" s="107"/>
      <c r="U759" s="107"/>
      <c r="V759" s="107"/>
      <c r="W759" s="107"/>
      <c r="X759" s="107"/>
      <c r="Y759" s="107"/>
      <c r="Z759" s="107"/>
    </row>
    <row r="760" spans="1:26" ht="15.75" customHeight="1">
      <c r="A760" s="107"/>
      <c r="B760" s="107"/>
      <c r="C760" s="107"/>
      <c r="D760" s="107"/>
      <c r="E760" s="107"/>
      <c r="F760" s="107"/>
      <c r="G760" s="479"/>
      <c r="H760" s="107"/>
      <c r="I760" s="107"/>
      <c r="J760" s="107"/>
      <c r="K760" s="107"/>
      <c r="L760" s="107"/>
      <c r="M760" s="109"/>
      <c r="N760" s="109"/>
      <c r="O760" s="107"/>
      <c r="P760" s="107"/>
      <c r="Q760" s="107"/>
      <c r="R760" s="107"/>
      <c r="S760" s="107"/>
      <c r="T760" s="107"/>
      <c r="U760" s="107"/>
      <c r="V760" s="107"/>
      <c r="W760" s="107"/>
      <c r="X760" s="107"/>
      <c r="Y760" s="107"/>
      <c r="Z760" s="107"/>
    </row>
    <row r="761" spans="1:26" ht="15.75" customHeight="1">
      <c r="A761" s="107"/>
      <c r="B761" s="107"/>
      <c r="C761" s="107"/>
      <c r="D761" s="107"/>
      <c r="E761" s="107"/>
      <c r="F761" s="107"/>
      <c r="G761" s="479"/>
      <c r="H761" s="107"/>
      <c r="I761" s="107"/>
      <c r="J761" s="107"/>
      <c r="K761" s="107"/>
      <c r="L761" s="107"/>
      <c r="M761" s="109"/>
      <c r="N761" s="109"/>
      <c r="O761" s="107"/>
      <c r="P761" s="107"/>
      <c r="Q761" s="107"/>
      <c r="R761" s="107"/>
      <c r="S761" s="107"/>
      <c r="T761" s="107"/>
      <c r="U761" s="107"/>
      <c r="V761" s="107"/>
      <c r="W761" s="107"/>
      <c r="X761" s="107"/>
      <c r="Y761" s="107"/>
      <c r="Z761" s="107"/>
    </row>
    <row r="762" spans="1:26" ht="15.75" customHeight="1">
      <c r="A762" s="107"/>
      <c r="B762" s="107"/>
      <c r="C762" s="107"/>
      <c r="D762" s="107"/>
      <c r="E762" s="107"/>
      <c r="F762" s="107"/>
      <c r="G762" s="479"/>
      <c r="H762" s="107"/>
      <c r="I762" s="107"/>
      <c r="J762" s="107"/>
      <c r="K762" s="107"/>
      <c r="L762" s="107"/>
      <c r="M762" s="109"/>
      <c r="N762" s="109"/>
      <c r="O762" s="107"/>
      <c r="P762" s="107"/>
      <c r="Q762" s="107"/>
      <c r="R762" s="107"/>
      <c r="S762" s="107"/>
      <c r="T762" s="107"/>
      <c r="U762" s="107"/>
      <c r="V762" s="107"/>
      <c r="W762" s="107"/>
      <c r="X762" s="107"/>
      <c r="Y762" s="107"/>
      <c r="Z762" s="107"/>
    </row>
    <row r="763" spans="1:26" ht="15.75" customHeight="1">
      <c r="A763" s="107"/>
      <c r="B763" s="107"/>
      <c r="C763" s="107"/>
      <c r="D763" s="107"/>
      <c r="E763" s="107"/>
      <c r="F763" s="107"/>
      <c r="G763" s="479"/>
      <c r="H763" s="107"/>
      <c r="I763" s="107"/>
      <c r="J763" s="107"/>
      <c r="K763" s="107"/>
      <c r="L763" s="107"/>
      <c r="M763" s="109"/>
      <c r="N763" s="109"/>
      <c r="O763" s="107"/>
      <c r="P763" s="107"/>
      <c r="Q763" s="107"/>
      <c r="R763" s="107"/>
      <c r="S763" s="107"/>
      <c r="T763" s="107"/>
      <c r="U763" s="107"/>
      <c r="V763" s="107"/>
      <c r="W763" s="107"/>
      <c r="X763" s="107"/>
      <c r="Y763" s="107"/>
      <c r="Z763" s="107"/>
    </row>
    <row r="764" spans="1:26" ht="15.75" customHeight="1">
      <c r="A764" s="107"/>
      <c r="B764" s="107"/>
      <c r="C764" s="107"/>
      <c r="D764" s="107"/>
      <c r="E764" s="107"/>
      <c r="F764" s="107"/>
      <c r="G764" s="479"/>
      <c r="H764" s="107"/>
      <c r="I764" s="107"/>
      <c r="J764" s="107"/>
      <c r="K764" s="107"/>
      <c r="L764" s="107"/>
      <c r="M764" s="109"/>
      <c r="N764" s="109"/>
      <c r="O764" s="107"/>
      <c r="P764" s="107"/>
      <c r="Q764" s="107"/>
      <c r="R764" s="107"/>
      <c r="S764" s="107"/>
      <c r="T764" s="107"/>
      <c r="U764" s="107"/>
      <c r="V764" s="107"/>
      <c r="W764" s="107"/>
      <c r="X764" s="107"/>
      <c r="Y764" s="107"/>
      <c r="Z764" s="107"/>
    </row>
    <row r="765" spans="1:26" ht="15.75" customHeight="1">
      <c r="A765" s="107"/>
      <c r="B765" s="107"/>
      <c r="C765" s="107"/>
      <c r="D765" s="107"/>
      <c r="E765" s="107"/>
      <c r="F765" s="107"/>
      <c r="G765" s="479"/>
      <c r="H765" s="107"/>
      <c r="I765" s="107"/>
      <c r="J765" s="107"/>
      <c r="K765" s="107"/>
      <c r="L765" s="107"/>
      <c r="M765" s="109"/>
      <c r="N765" s="109"/>
      <c r="O765" s="107"/>
      <c r="P765" s="107"/>
      <c r="Q765" s="107"/>
      <c r="R765" s="107"/>
      <c r="S765" s="107"/>
      <c r="T765" s="107"/>
      <c r="U765" s="107"/>
      <c r="V765" s="107"/>
      <c r="W765" s="107"/>
      <c r="X765" s="107"/>
      <c r="Y765" s="107"/>
      <c r="Z765" s="107"/>
    </row>
    <row r="766" spans="1:26" ht="15.75" customHeight="1">
      <c r="A766" s="107"/>
      <c r="B766" s="107"/>
      <c r="C766" s="107"/>
      <c r="D766" s="107"/>
      <c r="E766" s="107"/>
      <c r="F766" s="107"/>
      <c r="G766" s="479"/>
      <c r="H766" s="107"/>
      <c r="I766" s="107"/>
      <c r="J766" s="107"/>
      <c r="K766" s="107"/>
      <c r="L766" s="107"/>
      <c r="M766" s="109"/>
      <c r="N766" s="109"/>
      <c r="O766" s="107"/>
      <c r="P766" s="107"/>
      <c r="Q766" s="107"/>
      <c r="R766" s="107"/>
      <c r="S766" s="107"/>
      <c r="T766" s="107"/>
      <c r="U766" s="107"/>
      <c r="V766" s="107"/>
      <c r="W766" s="107"/>
      <c r="X766" s="107"/>
      <c r="Y766" s="107"/>
      <c r="Z766" s="107"/>
    </row>
    <row r="767" spans="1:26" ht="15.75" customHeight="1">
      <c r="A767" s="107"/>
      <c r="B767" s="107"/>
      <c r="C767" s="107"/>
      <c r="D767" s="107"/>
      <c r="E767" s="107"/>
      <c r="F767" s="107"/>
      <c r="G767" s="479"/>
      <c r="H767" s="107"/>
      <c r="I767" s="107"/>
      <c r="J767" s="107"/>
      <c r="K767" s="107"/>
      <c r="L767" s="107"/>
      <c r="M767" s="109"/>
      <c r="N767" s="109"/>
      <c r="O767" s="107"/>
      <c r="P767" s="107"/>
      <c r="Q767" s="107"/>
      <c r="R767" s="107"/>
      <c r="S767" s="107"/>
      <c r="T767" s="107"/>
      <c r="U767" s="107"/>
      <c r="V767" s="107"/>
      <c r="W767" s="107"/>
      <c r="X767" s="107"/>
      <c r="Y767" s="107"/>
      <c r="Z767" s="107"/>
    </row>
    <row r="768" spans="1:26" ht="15.75" customHeight="1">
      <c r="A768" s="107"/>
      <c r="B768" s="107"/>
      <c r="C768" s="107"/>
      <c r="D768" s="107"/>
      <c r="E768" s="107"/>
      <c r="F768" s="107"/>
      <c r="G768" s="479"/>
      <c r="H768" s="107"/>
      <c r="I768" s="107"/>
      <c r="J768" s="107"/>
      <c r="K768" s="107"/>
      <c r="L768" s="107"/>
      <c r="M768" s="109"/>
      <c r="N768" s="109"/>
      <c r="O768" s="107"/>
      <c r="P768" s="107"/>
      <c r="Q768" s="107"/>
      <c r="R768" s="107"/>
      <c r="S768" s="107"/>
      <c r="T768" s="107"/>
      <c r="U768" s="107"/>
      <c r="V768" s="107"/>
      <c r="W768" s="107"/>
      <c r="X768" s="107"/>
      <c r="Y768" s="107"/>
      <c r="Z768" s="107"/>
    </row>
    <row r="769" spans="1:26" ht="15.75" customHeight="1">
      <c r="A769" s="107"/>
      <c r="B769" s="107"/>
      <c r="C769" s="107"/>
      <c r="D769" s="107"/>
      <c r="E769" s="107"/>
      <c r="F769" s="107"/>
      <c r="G769" s="479"/>
      <c r="H769" s="107"/>
      <c r="I769" s="107"/>
      <c r="J769" s="107"/>
      <c r="K769" s="107"/>
      <c r="L769" s="107"/>
      <c r="M769" s="109"/>
      <c r="N769" s="109"/>
      <c r="O769" s="107"/>
      <c r="P769" s="107"/>
      <c r="Q769" s="107"/>
      <c r="R769" s="107"/>
      <c r="S769" s="107"/>
      <c r="T769" s="107"/>
      <c r="U769" s="107"/>
      <c r="V769" s="107"/>
      <c r="W769" s="107"/>
      <c r="X769" s="107"/>
      <c r="Y769" s="107"/>
      <c r="Z769" s="107"/>
    </row>
    <row r="770" spans="1:26" ht="15.75" customHeight="1">
      <c r="A770" s="107"/>
      <c r="B770" s="107"/>
      <c r="C770" s="107"/>
      <c r="D770" s="107"/>
      <c r="E770" s="107"/>
      <c r="F770" s="107"/>
      <c r="G770" s="479"/>
      <c r="H770" s="107"/>
      <c r="I770" s="107"/>
      <c r="J770" s="107"/>
      <c r="K770" s="107"/>
      <c r="L770" s="107"/>
      <c r="M770" s="109"/>
      <c r="N770" s="109"/>
      <c r="O770" s="107"/>
      <c r="P770" s="107"/>
      <c r="Q770" s="107"/>
      <c r="R770" s="107"/>
      <c r="S770" s="107"/>
      <c r="T770" s="107"/>
      <c r="U770" s="107"/>
      <c r="V770" s="107"/>
      <c r="W770" s="107"/>
      <c r="X770" s="107"/>
      <c r="Y770" s="107"/>
      <c r="Z770" s="107"/>
    </row>
    <row r="771" spans="1:26" ht="15.75" customHeight="1">
      <c r="A771" s="107"/>
      <c r="B771" s="107"/>
      <c r="C771" s="107"/>
      <c r="D771" s="107"/>
      <c r="E771" s="107"/>
      <c r="F771" s="107"/>
      <c r="G771" s="479"/>
      <c r="H771" s="107"/>
      <c r="I771" s="107"/>
      <c r="J771" s="107"/>
      <c r="K771" s="107"/>
      <c r="L771" s="107"/>
      <c r="M771" s="109"/>
      <c r="N771" s="109"/>
      <c r="O771" s="107"/>
      <c r="P771" s="107"/>
      <c r="Q771" s="107"/>
      <c r="R771" s="107"/>
      <c r="S771" s="107"/>
      <c r="T771" s="107"/>
      <c r="U771" s="107"/>
      <c r="V771" s="107"/>
      <c r="W771" s="107"/>
      <c r="X771" s="107"/>
      <c r="Y771" s="107"/>
      <c r="Z771" s="107"/>
    </row>
    <row r="772" spans="1:26" ht="15.75" customHeight="1">
      <c r="A772" s="107"/>
      <c r="B772" s="107"/>
      <c r="C772" s="107"/>
      <c r="D772" s="107"/>
      <c r="E772" s="107"/>
      <c r="F772" s="107"/>
      <c r="G772" s="479"/>
      <c r="H772" s="107"/>
      <c r="I772" s="107"/>
      <c r="J772" s="107"/>
      <c r="K772" s="107"/>
      <c r="L772" s="107"/>
      <c r="M772" s="109"/>
      <c r="N772" s="109"/>
      <c r="O772" s="107"/>
      <c r="P772" s="107"/>
      <c r="Q772" s="107"/>
      <c r="R772" s="107"/>
      <c r="S772" s="107"/>
      <c r="T772" s="107"/>
      <c r="U772" s="107"/>
      <c r="V772" s="107"/>
      <c r="W772" s="107"/>
      <c r="X772" s="107"/>
      <c r="Y772" s="107"/>
      <c r="Z772" s="107"/>
    </row>
    <row r="773" spans="1:26" ht="15.75" customHeight="1">
      <c r="A773" s="107"/>
      <c r="B773" s="107"/>
      <c r="C773" s="107"/>
      <c r="D773" s="107"/>
      <c r="E773" s="107"/>
      <c r="F773" s="107"/>
      <c r="G773" s="479"/>
      <c r="H773" s="107"/>
      <c r="I773" s="107"/>
      <c r="J773" s="107"/>
      <c r="K773" s="107"/>
      <c r="L773" s="107"/>
      <c r="M773" s="109"/>
      <c r="N773" s="109"/>
      <c r="O773" s="107"/>
      <c r="P773" s="107"/>
      <c r="Q773" s="107"/>
      <c r="R773" s="107"/>
      <c r="S773" s="107"/>
      <c r="T773" s="107"/>
      <c r="U773" s="107"/>
      <c r="V773" s="107"/>
      <c r="W773" s="107"/>
      <c r="X773" s="107"/>
      <c r="Y773" s="107"/>
      <c r="Z773" s="107"/>
    </row>
    <row r="774" spans="1:26" ht="15.75" customHeight="1">
      <c r="A774" s="107"/>
      <c r="B774" s="107"/>
      <c r="C774" s="107"/>
      <c r="D774" s="107"/>
      <c r="E774" s="107"/>
      <c r="F774" s="107"/>
      <c r="G774" s="479"/>
      <c r="H774" s="107"/>
      <c r="I774" s="107"/>
      <c r="J774" s="107"/>
      <c r="K774" s="107"/>
      <c r="L774" s="107"/>
      <c r="M774" s="109"/>
      <c r="N774" s="109"/>
      <c r="O774" s="107"/>
      <c r="P774" s="107"/>
      <c r="Q774" s="107"/>
      <c r="R774" s="107"/>
      <c r="S774" s="107"/>
      <c r="T774" s="107"/>
      <c r="U774" s="107"/>
      <c r="V774" s="107"/>
      <c r="W774" s="107"/>
      <c r="X774" s="107"/>
      <c r="Y774" s="107"/>
      <c r="Z774" s="107"/>
    </row>
    <row r="775" spans="1:26" ht="15.75" customHeight="1">
      <c r="A775" s="107"/>
      <c r="B775" s="107"/>
      <c r="C775" s="107"/>
      <c r="D775" s="107"/>
      <c r="E775" s="107"/>
      <c r="F775" s="107"/>
      <c r="G775" s="479"/>
      <c r="H775" s="107"/>
      <c r="I775" s="107"/>
      <c r="J775" s="107"/>
      <c r="K775" s="107"/>
      <c r="L775" s="107"/>
      <c r="M775" s="109"/>
      <c r="N775" s="109"/>
      <c r="O775" s="107"/>
      <c r="P775" s="107"/>
      <c r="Q775" s="107"/>
      <c r="R775" s="107"/>
      <c r="S775" s="107"/>
      <c r="T775" s="107"/>
      <c r="U775" s="107"/>
      <c r="V775" s="107"/>
      <c r="W775" s="107"/>
      <c r="X775" s="107"/>
      <c r="Y775" s="107"/>
      <c r="Z775" s="107"/>
    </row>
    <row r="776" spans="1:26" ht="15.75" customHeight="1">
      <c r="A776" s="107"/>
      <c r="B776" s="107"/>
      <c r="C776" s="107"/>
      <c r="D776" s="107"/>
      <c r="E776" s="107"/>
      <c r="F776" s="107"/>
      <c r="G776" s="479"/>
      <c r="H776" s="107"/>
      <c r="I776" s="107"/>
      <c r="J776" s="107"/>
      <c r="K776" s="107"/>
      <c r="L776" s="107"/>
      <c r="M776" s="109"/>
      <c r="N776" s="109"/>
      <c r="O776" s="107"/>
      <c r="P776" s="107"/>
      <c r="Q776" s="107"/>
      <c r="R776" s="107"/>
      <c r="S776" s="107"/>
      <c r="T776" s="107"/>
      <c r="U776" s="107"/>
      <c r="V776" s="107"/>
      <c r="W776" s="107"/>
      <c r="X776" s="107"/>
      <c r="Y776" s="107"/>
      <c r="Z776" s="107"/>
    </row>
    <row r="777" spans="1:26" ht="15.75" customHeight="1">
      <c r="A777" s="107"/>
      <c r="B777" s="107"/>
      <c r="C777" s="107"/>
      <c r="D777" s="107"/>
      <c r="E777" s="107"/>
      <c r="F777" s="107"/>
      <c r="G777" s="479"/>
      <c r="H777" s="107"/>
      <c r="I777" s="107"/>
      <c r="J777" s="107"/>
      <c r="K777" s="107"/>
      <c r="L777" s="107"/>
      <c r="M777" s="109"/>
      <c r="N777" s="109"/>
      <c r="O777" s="107"/>
      <c r="P777" s="107"/>
      <c r="Q777" s="107"/>
      <c r="R777" s="107"/>
      <c r="S777" s="107"/>
      <c r="T777" s="107"/>
      <c r="U777" s="107"/>
      <c r="V777" s="107"/>
      <c r="W777" s="107"/>
      <c r="X777" s="107"/>
      <c r="Y777" s="107"/>
      <c r="Z777" s="107"/>
    </row>
    <row r="778" spans="1:26" ht="15.75" customHeight="1">
      <c r="A778" s="107"/>
      <c r="B778" s="107"/>
      <c r="C778" s="107"/>
      <c r="D778" s="107"/>
      <c r="E778" s="107"/>
      <c r="F778" s="107"/>
      <c r="G778" s="479"/>
      <c r="H778" s="107"/>
      <c r="I778" s="107"/>
      <c r="J778" s="107"/>
      <c r="K778" s="107"/>
      <c r="L778" s="107"/>
      <c r="M778" s="109"/>
      <c r="N778" s="109"/>
      <c r="O778" s="107"/>
      <c r="P778" s="107"/>
      <c r="Q778" s="107"/>
      <c r="R778" s="107"/>
      <c r="S778" s="107"/>
      <c r="T778" s="107"/>
      <c r="U778" s="107"/>
      <c r="V778" s="107"/>
      <c r="W778" s="107"/>
      <c r="X778" s="107"/>
      <c r="Y778" s="107"/>
      <c r="Z778" s="107"/>
    </row>
    <row r="779" spans="1:26" ht="15.75" customHeight="1">
      <c r="A779" s="107"/>
      <c r="B779" s="107"/>
      <c r="C779" s="107"/>
      <c r="D779" s="107"/>
      <c r="E779" s="107"/>
      <c r="F779" s="107"/>
      <c r="G779" s="479"/>
      <c r="H779" s="107"/>
      <c r="I779" s="107"/>
      <c r="J779" s="107"/>
      <c r="K779" s="107"/>
      <c r="L779" s="107"/>
      <c r="M779" s="109"/>
      <c r="N779" s="109"/>
      <c r="O779" s="107"/>
      <c r="P779" s="107"/>
      <c r="Q779" s="107"/>
      <c r="R779" s="107"/>
      <c r="S779" s="107"/>
      <c r="T779" s="107"/>
      <c r="U779" s="107"/>
      <c r="V779" s="107"/>
      <c r="W779" s="107"/>
      <c r="X779" s="107"/>
      <c r="Y779" s="107"/>
      <c r="Z779" s="107"/>
    </row>
    <row r="780" spans="1:26" ht="15.75" customHeight="1">
      <c r="A780" s="107"/>
      <c r="B780" s="107"/>
      <c r="C780" s="107"/>
      <c r="D780" s="107"/>
      <c r="E780" s="107"/>
      <c r="F780" s="107"/>
      <c r="G780" s="479"/>
      <c r="H780" s="107"/>
      <c r="I780" s="107"/>
      <c r="J780" s="107"/>
      <c r="K780" s="107"/>
      <c r="L780" s="107"/>
      <c r="M780" s="109"/>
      <c r="N780" s="109"/>
      <c r="O780" s="107"/>
      <c r="P780" s="107"/>
      <c r="Q780" s="107"/>
      <c r="R780" s="107"/>
      <c r="S780" s="107"/>
      <c r="T780" s="107"/>
      <c r="U780" s="107"/>
      <c r="V780" s="107"/>
      <c r="W780" s="107"/>
      <c r="X780" s="107"/>
      <c r="Y780" s="107"/>
      <c r="Z780" s="107"/>
    </row>
    <row r="781" spans="1:26" ht="15.75" customHeight="1">
      <c r="A781" s="107"/>
      <c r="B781" s="107"/>
      <c r="C781" s="107"/>
      <c r="D781" s="107"/>
      <c r="E781" s="107"/>
      <c r="F781" s="107"/>
      <c r="G781" s="479"/>
      <c r="H781" s="107"/>
      <c r="I781" s="107"/>
      <c r="J781" s="107"/>
      <c r="K781" s="107"/>
      <c r="L781" s="107"/>
      <c r="M781" s="109"/>
      <c r="N781" s="109"/>
      <c r="O781" s="107"/>
      <c r="P781" s="107"/>
      <c r="Q781" s="107"/>
      <c r="R781" s="107"/>
      <c r="S781" s="107"/>
      <c r="T781" s="107"/>
      <c r="U781" s="107"/>
      <c r="V781" s="107"/>
      <c r="W781" s="107"/>
      <c r="X781" s="107"/>
      <c r="Y781" s="107"/>
      <c r="Z781" s="107"/>
    </row>
    <row r="782" spans="1:26" ht="15.75" customHeight="1">
      <c r="A782" s="107"/>
      <c r="B782" s="107"/>
      <c r="C782" s="107"/>
      <c r="D782" s="107"/>
      <c r="E782" s="107"/>
      <c r="F782" s="107"/>
      <c r="G782" s="479"/>
      <c r="H782" s="107"/>
      <c r="I782" s="107"/>
      <c r="J782" s="107"/>
      <c r="K782" s="107"/>
      <c r="L782" s="107"/>
      <c r="M782" s="109"/>
      <c r="N782" s="109"/>
      <c r="O782" s="107"/>
      <c r="P782" s="107"/>
      <c r="Q782" s="107"/>
      <c r="R782" s="107"/>
      <c r="S782" s="107"/>
      <c r="T782" s="107"/>
      <c r="U782" s="107"/>
      <c r="V782" s="107"/>
      <c r="W782" s="107"/>
      <c r="X782" s="107"/>
      <c r="Y782" s="107"/>
      <c r="Z782" s="107"/>
    </row>
    <row r="783" spans="1:26" ht="15.75" customHeight="1">
      <c r="A783" s="107"/>
      <c r="B783" s="107"/>
      <c r="C783" s="107"/>
      <c r="D783" s="107"/>
      <c r="E783" s="107"/>
      <c r="F783" s="107"/>
      <c r="G783" s="479"/>
      <c r="H783" s="107"/>
      <c r="I783" s="107"/>
      <c r="J783" s="107"/>
      <c r="K783" s="107"/>
      <c r="L783" s="107"/>
      <c r="M783" s="109"/>
      <c r="N783" s="109"/>
      <c r="O783" s="107"/>
      <c r="P783" s="107"/>
      <c r="Q783" s="107"/>
      <c r="R783" s="107"/>
      <c r="S783" s="107"/>
      <c r="T783" s="107"/>
      <c r="U783" s="107"/>
      <c r="V783" s="107"/>
      <c r="W783" s="107"/>
      <c r="X783" s="107"/>
      <c r="Y783" s="107"/>
      <c r="Z783" s="107"/>
    </row>
    <row r="784" spans="1:26" ht="15.75" customHeight="1">
      <c r="A784" s="107"/>
      <c r="B784" s="107"/>
      <c r="C784" s="107"/>
      <c r="D784" s="107"/>
      <c r="E784" s="107"/>
      <c r="F784" s="107"/>
      <c r="G784" s="479"/>
      <c r="H784" s="107"/>
      <c r="I784" s="107"/>
      <c r="J784" s="107"/>
      <c r="K784" s="107"/>
      <c r="L784" s="107"/>
      <c r="M784" s="109"/>
      <c r="N784" s="109"/>
      <c r="O784" s="107"/>
      <c r="P784" s="107"/>
      <c r="Q784" s="107"/>
      <c r="R784" s="107"/>
      <c r="S784" s="107"/>
      <c r="T784" s="107"/>
      <c r="U784" s="107"/>
      <c r="V784" s="107"/>
      <c r="W784" s="107"/>
      <c r="X784" s="107"/>
      <c r="Y784" s="107"/>
      <c r="Z784" s="107"/>
    </row>
    <row r="785" spans="1:26" ht="15.75" customHeight="1">
      <c r="A785" s="107"/>
      <c r="B785" s="107"/>
      <c r="C785" s="107"/>
      <c r="D785" s="107"/>
      <c r="E785" s="107"/>
      <c r="F785" s="107"/>
      <c r="G785" s="479"/>
      <c r="H785" s="107"/>
      <c r="I785" s="107"/>
      <c r="J785" s="107"/>
      <c r="K785" s="107"/>
      <c r="L785" s="107"/>
      <c r="M785" s="109"/>
      <c r="N785" s="109"/>
      <c r="O785" s="107"/>
      <c r="P785" s="107"/>
      <c r="Q785" s="107"/>
      <c r="R785" s="107"/>
      <c r="S785" s="107"/>
      <c r="T785" s="107"/>
      <c r="U785" s="107"/>
      <c r="V785" s="107"/>
      <c r="W785" s="107"/>
      <c r="X785" s="107"/>
      <c r="Y785" s="107"/>
      <c r="Z785" s="107"/>
    </row>
    <row r="786" spans="1:26" ht="15.75" customHeight="1">
      <c r="A786" s="107"/>
      <c r="B786" s="107"/>
      <c r="C786" s="107"/>
      <c r="D786" s="107"/>
      <c r="E786" s="107"/>
      <c r="F786" s="107"/>
      <c r="G786" s="479"/>
      <c r="H786" s="107"/>
      <c r="I786" s="107"/>
      <c r="J786" s="107"/>
      <c r="K786" s="107"/>
      <c r="L786" s="107"/>
      <c r="M786" s="109"/>
      <c r="N786" s="109"/>
      <c r="O786" s="107"/>
      <c r="P786" s="107"/>
      <c r="Q786" s="107"/>
      <c r="R786" s="107"/>
      <c r="S786" s="107"/>
      <c r="T786" s="107"/>
      <c r="U786" s="107"/>
      <c r="V786" s="107"/>
      <c r="W786" s="107"/>
      <c r="X786" s="107"/>
      <c r="Y786" s="107"/>
      <c r="Z786" s="107"/>
    </row>
    <row r="787" spans="1:26" ht="15.75" customHeight="1">
      <c r="A787" s="107"/>
      <c r="B787" s="107"/>
      <c r="C787" s="107"/>
      <c r="D787" s="107"/>
      <c r="E787" s="107"/>
      <c r="F787" s="107"/>
      <c r="G787" s="479"/>
      <c r="H787" s="107"/>
      <c r="I787" s="107"/>
      <c r="J787" s="107"/>
      <c r="K787" s="107"/>
      <c r="L787" s="107"/>
      <c r="M787" s="109"/>
      <c r="N787" s="109"/>
      <c r="O787" s="107"/>
      <c r="P787" s="107"/>
      <c r="Q787" s="107"/>
      <c r="R787" s="107"/>
      <c r="S787" s="107"/>
      <c r="T787" s="107"/>
      <c r="U787" s="107"/>
      <c r="V787" s="107"/>
      <c r="W787" s="107"/>
      <c r="X787" s="107"/>
      <c r="Y787" s="107"/>
      <c r="Z787" s="107"/>
    </row>
    <row r="788" spans="1:26" ht="15.75" customHeight="1">
      <c r="A788" s="107"/>
      <c r="B788" s="107"/>
      <c r="C788" s="107"/>
      <c r="D788" s="107"/>
      <c r="E788" s="107"/>
      <c r="F788" s="107"/>
      <c r="G788" s="479"/>
      <c r="H788" s="107"/>
      <c r="I788" s="107"/>
      <c r="J788" s="107"/>
      <c r="K788" s="107"/>
      <c r="L788" s="107"/>
      <c r="M788" s="109"/>
      <c r="N788" s="109"/>
      <c r="O788" s="107"/>
      <c r="P788" s="107"/>
      <c r="Q788" s="107"/>
      <c r="R788" s="107"/>
      <c r="S788" s="107"/>
      <c r="T788" s="107"/>
      <c r="U788" s="107"/>
      <c r="V788" s="107"/>
      <c r="W788" s="107"/>
      <c r="X788" s="107"/>
      <c r="Y788" s="107"/>
      <c r="Z788" s="107"/>
    </row>
    <row r="789" spans="1:26" ht="15.75" customHeight="1">
      <c r="A789" s="107"/>
      <c r="B789" s="107"/>
      <c r="C789" s="107"/>
      <c r="D789" s="107"/>
      <c r="E789" s="107"/>
      <c r="F789" s="107"/>
      <c r="G789" s="479"/>
      <c r="H789" s="107"/>
      <c r="I789" s="107"/>
      <c r="J789" s="107"/>
      <c r="K789" s="107"/>
      <c r="L789" s="107"/>
      <c r="M789" s="109"/>
      <c r="N789" s="109"/>
      <c r="O789" s="107"/>
      <c r="P789" s="107"/>
      <c r="Q789" s="107"/>
      <c r="R789" s="107"/>
      <c r="S789" s="107"/>
      <c r="T789" s="107"/>
      <c r="U789" s="107"/>
      <c r="V789" s="107"/>
      <c r="W789" s="107"/>
      <c r="X789" s="107"/>
      <c r="Y789" s="107"/>
      <c r="Z789" s="107"/>
    </row>
    <row r="790" spans="1:26" ht="15.75" customHeight="1">
      <c r="A790" s="107"/>
      <c r="B790" s="107"/>
      <c r="C790" s="107"/>
      <c r="D790" s="107"/>
      <c r="E790" s="107"/>
      <c r="F790" s="107"/>
      <c r="G790" s="479"/>
      <c r="H790" s="107"/>
      <c r="I790" s="107"/>
      <c r="J790" s="107"/>
      <c r="K790" s="107"/>
      <c r="L790" s="107"/>
      <c r="M790" s="109"/>
      <c r="N790" s="109"/>
      <c r="O790" s="107"/>
      <c r="P790" s="107"/>
      <c r="Q790" s="107"/>
      <c r="R790" s="107"/>
      <c r="S790" s="107"/>
      <c r="T790" s="107"/>
      <c r="U790" s="107"/>
      <c r="V790" s="107"/>
      <c r="W790" s="107"/>
      <c r="X790" s="107"/>
      <c r="Y790" s="107"/>
      <c r="Z790" s="107"/>
    </row>
    <row r="791" spans="1:26" ht="15.75" customHeight="1">
      <c r="A791" s="107"/>
      <c r="B791" s="107"/>
      <c r="C791" s="107"/>
      <c r="D791" s="107"/>
      <c r="E791" s="107"/>
      <c r="F791" s="107"/>
      <c r="G791" s="479"/>
      <c r="H791" s="107"/>
      <c r="I791" s="107"/>
      <c r="J791" s="107"/>
      <c r="K791" s="107"/>
      <c r="L791" s="107"/>
      <c r="M791" s="109"/>
      <c r="N791" s="109"/>
      <c r="O791" s="107"/>
      <c r="P791" s="107"/>
      <c r="Q791" s="107"/>
      <c r="R791" s="107"/>
      <c r="S791" s="107"/>
      <c r="T791" s="107"/>
      <c r="U791" s="107"/>
      <c r="V791" s="107"/>
      <c r="W791" s="107"/>
      <c r="X791" s="107"/>
      <c r="Y791" s="107"/>
      <c r="Z791" s="107"/>
    </row>
    <row r="792" spans="1:26" ht="15.75" customHeight="1">
      <c r="A792" s="107"/>
      <c r="B792" s="107"/>
      <c r="C792" s="107"/>
      <c r="D792" s="107"/>
      <c r="E792" s="107"/>
      <c r="F792" s="107"/>
      <c r="G792" s="479"/>
      <c r="H792" s="107"/>
      <c r="I792" s="107"/>
      <c r="J792" s="107"/>
      <c r="K792" s="107"/>
      <c r="L792" s="107"/>
      <c r="M792" s="109"/>
      <c r="N792" s="109"/>
      <c r="O792" s="107"/>
      <c r="P792" s="107"/>
      <c r="Q792" s="107"/>
      <c r="R792" s="107"/>
      <c r="S792" s="107"/>
      <c r="T792" s="107"/>
      <c r="U792" s="107"/>
      <c r="V792" s="107"/>
      <c r="W792" s="107"/>
      <c r="X792" s="107"/>
      <c r="Y792" s="107"/>
      <c r="Z792" s="107"/>
    </row>
    <row r="793" spans="1:26" ht="15.75" customHeight="1">
      <c r="A793" s="107"/>
      <c r="B793" s="107"/>
      <c r="C793" s="107"/>
      <c r="D793" s="107"/>
      <c r="E793" s="107"/>
      <c r="F793" s="107"/>
      <c r="G793" s="479"/>
      <c r="H793" s="107"/>
      <c r="I793" s="107"/>
      <c r="J793" s="107"/>
      <c r="K793" s="107"/>
      <c r="L793" s="107"/>
      <c r="M793" s="109"/>
      <c r="N793" s="109"/>
      <c r="O793" s="107"/>
      <c r="P793" s="107"/>
      <c r="Q793" s="107"/>
      <c r="R793" s="107"/>
      <c r="S793" s="107"/>
      <c r="T793" s="107"/>
      <c r="U793" s="107"/>
      <c r="V793" s="107"/>
      <c r="W793" s="107"/>
      <c r="X793" s="107"/>
      <c r="Y793" s="107"/>
      <c r="Z793" s="107"/>
    </row>
    <row r="794" spans="1:26" ht="15.75" customHeight="1">
      <c r="A794" s="107"/>
      <c r="B794" s="107"/>
      <c r="C794" s="107"/>
      <c r="D794" s="107"/>
      <c r="E794" s="107"/>
      <c r="F794" s="107"/>
      <c r="G794" s="479"/>
      <c r="H794" s="107"/>
      <c r="I794" s="107"/>
      <c r="J794" s="107"/>
      <c r="K794" s="107"/>
      <c r="L794" s="107"/>
      <c r="M794" s="109"/>
      <c r="N794" s="109"/>
      <c r="O794" s="107"/>
      <c r="P794" s="107"/>
      <c r="Q794" s="107"/>
      <c r="R794" s="107"/>
      <c r="S794" s="107"/>
      <c r="T794" s="107"/>
      <c r="U794" s="107"/>
      <c r="V794" s="107"/>
      <c r="W794" s="107"/>
      <c r="X794" s="107"/>
      <c r="Y794" s="107"/>
      <c r="Z794" s="107"/>
    </row>
    <row r="795" spans="1:26" ht="15.75" customHeight="1">
      <c r="A795" s="107"/>
      <c r="B795" s="107"/>
      <c r="C795" s="107"/>
      <c r="D795" s="107"/>
      <c r="E795" s="107"/>
      <c r="F795" s="107"/>
      <c r="G795" s="479"/>
      <c r="H795" s="107"/>
      <c r="I795" s="107"/>
      <c r="J795" s="107"/>
      <c r="K795" s="107"/>
      <c r="L795" s="107"/>
      <c r="M795" s="109"/>
      <c r="N795" s="109"/>
      <c r="O795" s="107"/>
      <c r="P795" s="107"/>
      <c r="Q795" s="107"/>
      <c r="R795" s="107"/>
      <c r="S795" s="107"/>
      <c r="T795" s="107"/>
      <c r="U795" s="107"/>
      <c r="V795" s="107"/>
      <c r="W795" s="107"/>
      <c r="X795" s="107"/>
      <c r="Y795" s="107"/>
      <c r="Z795" s="107"/>
    </row>
    <row r="796" spans="1:26" ht="15.75" customHeight="1">
      <c r="A796" s="107"/>
      <c r="B796" s="107"/>
      <c r="C796" s="107"/>
      <c r="D796" s="107"/>
      <c r="E796" s="107"/>
      <c r="F796" s="107"/>
      <c r="G796" s="479"/>
      <c r="H796" s="107"/>
      <c r="I796" s="107"/>
      <c r="J796" s="107"/>
      <c r="K796" s="107"/>
      <c r="L796" s="107"/>
      <c r="M796" s="109"/>
      <c r="N796" s="109"/>
      <c r="O796" s="107"/>
      <c r="P796" s="107"/>
      <c r="Q796" s="107"/>
      <c r="R796" s="107"/>
      <c r="S796" s="107"/>
      <c r="T796" s="107"/>
      <c r="U796" s="107"/>
      <c r="V796" s="107"/>
      <c r="W796" s="107"/>
      <c r="X796" s="107"/>
      <c r="Y796" s="107"/>
      <c r="Z796" s="107"/>
    </row>
    <row r="797" spans="1:26" ht="15.75" customHeight="1">
      <c r="A797" s="107"/>
      <c r="B797" s="107"/>
      <c r="C797" s="107"/>
      <c r="D797" s="107"/>
      <c r="E797" s="107"/>
      <c r="F797" s="107"/>
      <c r="G797" s="479"/>
      <c r="H797" s="107"/>
      <c r="I797" s="107"/>
      <c r="J797" s="107"/>
      <c r="K797" s="107"/>
      <c r="L797" s="107"/>
      <c r="M797" s="109"/>
      <c r="N797" s="109"/>
      <c r="O797" s="107"/>
      <c r="P797" s="107"/>
      <c r="Q797" s="107"/>
      <c r="R797" s="107"/>
      <c r="S797" s="107"/>
      <c r="T797" s="107"/>
      <c r="U797" s="107"/>
      <c r="V797" s="107"/>
      <c r="W797" s="107"/>
      <c r="X797" s="107"/>
      <c r="Y797" s="107"/>
      <c r="Z797" s="107"/>
    </row>
    <row r="798" spans="1:26" ht="15.75" customHeight="1">
      <c r="A798" s="107"/>
      <c r="B798" s="107"/>
      <c r="C798" s="107"/>
      <c r="D798" s="107"/>
      <c r="E798" s="107"/>
      <c r="F798" s="107"/>
      <c r="G798" s="479"/>
      <c r="H798" s="107"/>
      <c r="I798" s="107"/>
      <c r="J798" s="107"/>
      <c r="K798" s="107"/>
      <c r="L798" s="107"/>
      <c r="M798" s="109"/>
      <c r="N798" s="109"/>
      <c r="O798" s="107"/>
      <c r="P798" s="107"/>
      <c r="Q798" s="107"/>
      <c r="R798" s="107"/>
      <c r="S798" s="107"/>
      <c r="T798" s="107"/>
      <c r="U798" s="107"/>
      <c r="V798" s="107"/>
      <c r="W798" s="107"/>
      <c r="X798" s="107"/>
      <c r="Y798" s="107"/>
      <c r="Z798" s="107"/>
    </row>
    <row r="799" spans="1:26" ht="15.75" customHeight="1">
      <c r="A799" s="107"/>
      <c r="B799" s="107"/>
      <c r="C799" s="107"/>
      <c r="D799" s="107"/>
      <c r="E799" s="107"/>
      <c r="F799" s="107"/>
      <c r="G799" s="479"/>
      <c r="H799" s="107"/>
      <c r="I799" s="107"/>
      <c r="J799" s="107"/>
      <c r="K799" s="107"/>
      <c r="L799" s="107"/>
      <c r="M799" s="109"/>
      <c r="N799" s="109"/>
      <c r="O799" s="107"/>
      <c r="P799" s="107"/>
      <c r="Q799" s="107"/>
      <c r="R799" s="107"/>
      <c r="S799" s="107"/>
      <c r="T799" s="107"/>
      <c r="U799" s="107"/>
      <c r="V799" s="107"/>
      <c r="W799" s="107"/>
      <c r="X799" s="107"/>
      <c r="Y799" s="107"/>
      <c r="Z799" s="107"/>
    </row>
    <row r="800" spans="1:26" ht="15.75" customHeight="1">
      <c r="A800" s="107"/>
      <c r="B800" s="107"/>
      <c r="C800" s="107"/>
      <c r="D800" s="107"/>
      <c r="E800" s="107"/>
      <c r="F800" s="107"/>
      <c r="G800" s="479"/>
      <c r="H800" s="107"/>
      <c r="I800" s="107"/>
      <c r="J800" s="107"/>
      <c r="K800" s="107"/>
      <c r="L800" s="107"/>
      <c r="M800" s="109"/>
      <c r="N800" s="109"/>
      <c r="O800" s="107"/>
      <c r="P800" s="107"/>
      <c r="Q800" s="107"/>
      <c r="R800" s="107"/>
      <c r="S800" s="107"/>
      <c r="T800" s="107"/>
      <c r="U800" s="107"/>
      <c r="V800" s="107"/>
      <c r="W800" s="107"/>
      <c r="X800" s="107"/>
      <c r="Y800" s="107"/>
      <c r="Z800" s="107"/>
    </row>
    <row r="801" spans="1:26" ht="15.75" customHeight="1">
      <c r="A801" s="107"/>
      <c r="B801" s="107"/>
      <c r="C801" s="107"/>
      <c r="D801" s="107"/>
      <c r="E801" s="107"/>
      <c r="F801" s="107"/>
      <c r="G801" s="479"/>
      <c r="H801" s="107"/>
      <c r="I801" s="107"/>
      <c r="J801" s="107"/>
      <c r="K801" s="107"/>
      <c r="L801" s="107"/>
      <c r="M801" s="109"/>
      <c r="N801" s="109"/>
      <c r="O801" s="107"/>
      <c r="P801" s="107"/>
      <c r="Q801" s="107"/>
      <c r="R801" s="107"/>
      <c r="S801" s="107"/>
      <c r="T801" s="107"/>
      <c r="U801" s="107"/>
      <c r="V801" s="107"/>
      <c r="W801" s="107"/>
      <c r="X801" s="107"/>
      <c r="Y801" s="107"/>
      <c r="Z801" s="107"/>
    </row>
    <row r="802" spans="1:26" ht="15.75" customHeight="1">
      <c r="A802" s="107"/>
      <c r="B802" s="107"/>
      <c r="C802" s="107"/>
      <c r="D802" s="107"/>
      <c r="E802" s="107"/>
      <c r="F802" s="107"/>
      <c r="G802" s="479"/>
      <c r="H802" s="107"/>
      <c r="I802" s="107"/>
      <c r="J802" s="107"/>
      <c r="K802" s="107"/>
      <c r="L802" s="107"/>
      <c r="M802" s="109"/>
      <c r="N802" s="109"/>
      <c r="O802" s="107"/>
      <c r="P802" s="107"/>
      <c r="Q802" s="107"/>
      <c r="R802" s="107"/>
      <c r="S802" s="107"/>
      <c r="T802" s="107"/>
      <c r="U802" s="107"/>
      <c r="V802" s="107"/>
      <c r="W802" s="107"/>
      <c r="X802" s="107"/>
      <c r="Y802" s="107"/>
      <c r="Z802" s="107"/>
    </row>
    <row r="803" spans="1:26" ht="15.75" customHeight="1">
      <c r="A803" s="107"/>
      <c r="B803" s="107"/>
      <c r="C803" s="107"/>
      <c r="D803" s="107"/>
      <c r="E803" s="107"/>
      <c r="F803" s="107"/>
      <c r="G803" s="479"/>
      <c r="H803" s="107"/>
      <c r="I803" s="107"/>
      <c r="J803" s="107"/>
      <c r="K803" s="107"/>
      <c r="L803" s="107"/>
      <c r="M803" s="109"/>
      <c r="N803" s="109"/>
      <c r="O803" s="107"/>
      <c r="P803" s="107"/>
      <c r="Q803" s="107"/>
      <c r="R803" s="107"/>
      <c r="S803" s="107"/>
      <c r="T803" s="107"/>
      <c r="U803" s="107"/>
      <c r="V803" s="107"/>
      <c r="W803" s="107"/>
      <c r="X803" s="107"/>
      <c r="Y803" s="107"/>
      <c r="Z803" s="107"/>
    </row>
    <row r="804" spans="1:26" ht="15.75" customHeight="1">
      <c r="A804" s="107"/>
      <c r="B804" s="107"/>
      <c r="C804" s="107"/>
      <c r="D804" s="107"/>
      <c r="E804" s="107"/>
      <c r="F804" s="107"/>
      <c r="G804" s="479"/>
      <c r="H804" s="107"/>
      <c r="I804" s="107"/>
      <c r="J804" s="107"/>
      <c r="K804" s="107"/>
      <c r="L804" s="107"/>
      <c r="M804" s="109"/>
      <c r="N804" s="109"/>
      <c r="O804" s="107"/>
      <c r="P804" s="107"/>
      <c r="Q804" s="107"/>
      <c r="R804" s="107"/>
      <c r="S804" s="107"/>
      <c r="T804" s="107"/>
      <c r="U804" s="107"/>
      <c r="V804" s="107"/>
      <c r="W804" s="107"/>
      <c r="X804" s="107"/>
      <c r="Y804" s="107"/>
      <c r="Z804" s="107"/>
    </row>
    <row r="805" spans="1:26" ht="15.75" customHeight="1">
      <c r="A805" s="107"/>
      <c r="B805" s="107"/>
      <c r="C805" s="107"/>
      <c r="D805" s="107"/>
      <c r="E805" s="107"/>
      <c r="F805" s="107"/>
      <c r="G805" s="479"/>
      <c r="H805" s="107"/>
      <c r="I805" s="107"/>
      <c r="J805" s="107"/>
      <c r="K805" s="107"/>
      <c r="L805" s="107"/>
      <c r="M805" s="109"/>
      <c r="N805" s="109"/>
      <c r="O805" s="107"/>
      <c r="P805" s="107"/>
      <c r="Q805" s="107"/>
      <c r="R805" s="107"/>
      <c r="S805" s="107"/>
      <c r="T805" s="107"/>
      <c r="U805" s="107"/>
      <c r="V805" s="107"/>
      <c r="W805" s="107"/>
      <c r="X805" s="107"/>
      <c r="Y805" s="107"/>
      <c r="Z805" s="107"/>
    </row>
    <row r="806" spans="1:26" ht="15.75" customHeight="1">
      <c r="A806" s="107"/>
      <c r="B806" s="107"/>
      <c r="C806" s="107"/>
      <c r="D806" s="107"/>
      <c r="E806" s="107"/>
      <c r="F806" s="107"/>
      <c r="G806" s="479"/>
      <c r="H806" s="107"/>
      <c r="I806" s="107"/>
      <c r="J806" s="107"/>
      <c r="K806" s="107"/>
      <c r="L806" s="107"/>
      <c r="M806" s="109"/>
      <c r="N806" s="109"/>
      <c r="O806" s="107"/>
      <c r="P806" s="107"/>
      <c r="Q806" s="107"/>
      <c r="R806" s="107"/>
      <c r="S806" s="107"/>
      <c r="T806" s="107"/>
      <c r="U806" s="107"/>
      <c r="V806" s="107"/>
      <c r="W806" s="107"/>
      <c r="X806" s="107"/>
      <c r="Y806" s="107"/>
      <c r="Z806" s="107"/>
    </row>
    <row r="807" spans="1:26" ht="15.75" customHeight="1">
      <c r="A807" s="107"/>
      <c r="B807" s="107"/>
      <c r="C807" s="107"/>
      <c r="D807" s="107"/>
      <c r="E807" s="107"/>
      <c r="F807" s="107"/>
      <c r="G807" s="479"/>
      <c r="H807" s="107"/>
      <c r="I807" s="107"/>
      <c r="J807" s="107"/>
      <c r="K807" s="107"/>
      <c r="L807" s="107"/>
      <c r="M807" s="109"/>
      <c r="N807" s="109"/>
      <c r="O807" s="107"/>
      <c r="P807" s="107"/>
      <c r="Q807" s="107"/>
      <c r="R807" s="107"/>
      <c r="S807" s="107"/>
      <c r="T807" s="107"/>
      <c r="U807" s="107"/>
      <c r="V807" s="107"/>
      <c r="W807" s="107"/>
      <c r="X807" s="107"/>
      <c r="Y807" s="107"/>
      <c r="Z807" s="107"/>
    </row>
    <row r="808" spans="1:26" ht="15.75" customHeight="1">
      <c r="A808" s="107"/>
      <c r="B808" s="107"/>
      <c r="C808" s="107"/>
      <c r="D808" s="107"/>
      <c r="E808" s="107"/>
      <c r="F808" s="107"/>
      <c r="G808" s="479"/>
      <c r="H808" s="107"/>
      <c r="I808" s="107"/>
      <c r="J808" s="107"/>
      <c r="K808" s="107"/>
      <c r="L808" s="107"/>
      <c r="M808" s="109"/>
      <c r="N808" s="109"/>
      <c r="O808" s="107"/>
      <c r="P808" s="107"/>
      <c r="Q808" s="107"/>
      <c r="R808" s="107"/>
      <c r="S808" s="107"/>
      <c r="T808" s="107"/>
      <c r="U808" s="107"/>
      <c r="V808" s="107"/>
      <c r="W808" s="107"/>
      <c r="X808" s="107"/>
      <c r="Y808" s="107"/>
      <c r="Z808" s="107"/>
    </row>
    <row r="809" spans="1:26" ht="15.75" customHeight="1">
      <c r="A809" s="107"/>
      <c r="B809" s="107"/>
      <c r="C809" s="107"/>
      <c r="D809" s="107"/>
      <c r="E809" s="107"/>
      <c r="F809" s="107"/>
      <c r="G809" s="479"/>
      <c r="H809" s="107"/>
      <c r="I809" s="107"/>
      <c r="J809" s="107"/>
      <c r="K809" s="107"/>
      <c r="L809" s="107"/>
      <c r="M809" s="109"/>
      <c r="N809" s="109"/>
      <c r="O809" s="107"/>
      <c r="P809" s="107"/>
      <c r="Q809" s="107"/>
      <c r="R809" s="107"/>
      <c r="S809" s="107"/>
      <c r="T809" s="107"/>
      <c r="U809" s="107"/>
      <c r="V809" s="107"/>
      <c r="W809" s="107"/>
      <c r="X809" s="107"/>
      <c r="Y809" s="107"/>
      <c r="Z809" s="107"/>
    </row>
    <row r="810" spans="1:26" ht="15.75" customHeight="1">
      <c r="A810" s="107"/>
      <c r="B810" s="107"/>
      <c r="C810" s="107"/>
      <c r="D810" s="107"/>
      <c r="E810" s="107"/>
      <c r="F810" s="107"/>
      <c r="G810" s="479"/>
      <c r="H810" s="107"/>
      <c r="I810" s="107"/>
      <c r="J810" s="107"/>
      <c r="K810" s="107"/>
      <c r="L810" s="107"/>
      <c r="M810" s="109"/>
      <c r="N810" s="109"/>
      <c r="O810" s="107"/>
      <c r="P810" s="107"/>
      <c r="Q810" s="107"/>
      <c r="R810" s="107"/>
      <c r="S810" s="107"/>
      <c r="T810" s="107"/>
      <c r="U810" s="107"/>
      <c r="V810" s="107"/>
      <c r="W810" s="107"/>
      <c r="X810" s="107"/>
      <c r="Y810" s="107"/>
      <c r="Z810" s="107"/>
    </row>
    <row r="811" spans="1:26" ht="15.75" customHeight="1">
      <c r="A811" s="107"/>
      <c r="B811" s="107"/>
      <c r="C811" s="107"/>
      <c r="D811" s="107"/>
      <c r="E811" s="107"/>
      <c r="F811" s="107"/>
      <c r="G811" s="479"/>
      <c r="H811" s="107"/>
      <c r="I811" s="107"/>
      <c r="J811" s="107"/>
      <c r="K811" s="107"/>
      <c r="L811" s="107"/>
      <c r="M811" s="109"/>
      <c r="N811" s="109"/>
      <c r="O811" s="107"/>
      <c r="P811" s="107"/>
      <c r="Q811" s="107"/>
      <c r="R811" s="107"/>
      <c r="S811" s="107"/>
      <c r="T811" s="107"/>
      <c r="U811" s="107"/>
      <c r="V811" s="107"/>
      <c r="W811" s="107"/>
      <c r="X811" s="107"/>
      <c r="Y811" s="107"/>
      <c r="Z811" s="107"/>
    </row>
    <row r="812" spans="1:26" ht="15.75" customHeight="1">
      <c r="A812" s="107"/>
      <c r="B812" s="107"/>
      <c r="C812" s="107"/>
      <c r="D812" s="107"/>
      <c r="E812" s="107"/>
      <c r="F812" s="107"/>
      <c r="G812" s="479"/>
      <c r="H812" s="107"/>
      <c r="I812" s="107"/>
      <c r="J812" s="107"/>
      <c r="K812" s="107"/>
      <c r="L812" s="107"/>
      <c r="M812" s="109"/>
      <c r="N812" s="109"/>
      <c r="O812" s="107"/>
      <c r="P812" s="107"/>
      <c r="Q812" s="107"/>
      <c r="R812" s="107"/>
      <c r="S812" s="107"/>
      <c r="T812" s="107"/>
      <c r="U812" s="107"/>
      <c r="V812" s="107"/>
      <c r="W812" s="107"/>
      <c r="X812" s="107"/>
      <c r="Y812" s="107"/>
      <c r="Z812" s="107"/>
    </row>
    <row r="813" spans="1:26" ht="15.75" customHeight="1">
      <c r="A813" s="107"/>
      <c r="B813" s="107"/>
      <c r="C813" s="107"/>
      <c r="D813" s="107"/>
      <c r="E813" s="107"/>
      <c r="F813" s="107"/>
      <c r="G813" s="479"/>
      <c r="H813" s="107"/>
      <c r="I813" s="107"/>
      <c r="J813" s="107"/>
      <c r="K813" s="107"/>
      <c r="L813" s="107"/>
      <c r="M813" s="109"/>
      <c r="N813" s="109"/>
      <c r="O813" s="107"/>
      <c r="P813" s="107"/>
      <c r="Q813" s="107"/>
      <c r="R813" s="107"/>
      <c r="S813" s="107"/>
      <c r="T813" s="107"/>
      <c r="U813" s="107"/>
      <c r="V813" s="107"/>
      <c r="W813" s="107"/>
      <c r="X813" s="107"/>
      <c r="Y813" s="107"/>
      <c r="Z813" s="107"/>
    </row>
    <row r="814" spans="1:26" ht="15.75" customHeight="1">
      <c r="A814" s="107"/>
      <c r="B814" s="107"/>
      <c r="C814" s="107"/>
      <c r="D814" s="107"/>
      <c r="E814" s="107"/>
      <c r="F814" s="107"/>
      <c r="G814" s="479"/>
      <c r="H814" s="107"/>
      <c r="I814" s="107"/>
      <c r="J814" s="107"/>
      <c r="K814" s="107"/>
      <c r="L814" s="107"/>
      <c r="M814" s="109"/>
      <c r="N814" s="109"/>
      <c r="O814" s="107"/>
      <c r="P814" s="107"/>
      <c r="Q814" s="107"/>
      <c r="R814" s="107"/>
      <c r="S814" s="107"/>
      <c r="T814" s="107"/>
      <c r="U814" s="107"/>
      <c r="V814" s="107"/>
      <c r="W814" s="107"/>
      <c r="X814" s="107"/>
      <c r="Y814" s="107"/>
      <c r="Z814" s="107"/>
    </row>
    <row r="815" spans="1:26" ht="15.75" customHeight="1">
      <c r="A815" s="107"/>
      <c r="B815" s="107"/>
      <c r="C815" s="107"/>
      <c r="D815" s="107"/>
      <c r="E815" s="107"/>
      <c r="F815" s="107"/>
      <c r="G815" s="479"/>
      <c r="H815" s="107"/>
      <c r="I815" s="107"/>
      <c r="J815" s="107"/>
      <c r="K815" s="107"/>
      <c r="L815" s="107"/>
      <c r="M815" s="109"/>
      <c r="N815" s="109"/>
      <c r="O815" s="107"/>
      <c r="P815" s="107"/>
      <c r="Q815" s="107"/>
      <c r="R815" s="107"/>
      <c r="S815" s="107"/>
      <c r="T815" s="107"/>
      <c r="U815" s="107"/>
      <c r="V815" s="107"/>
      <c r="W815" s="107"/>
      <c r="X815" s="107"/>
      <c r="Y815" s="107"/>
      <c r="Z815" s="107"/>
    </row>
    <row r="816" spans="1:26" ht="15.75" customHeight="1">
      <c r="A816" s="107"/>
      <c r="B816" s="107"/>
      <c r="C816" s="107"/>
      <c r="D816" s="107"/>
      <c r="E816" s="107"/>
      <c r="F816" s="107"/>
      <c r="G816" s="479"/>
      <c r="H816" s="107"/>
      <c r="I816" s="107"/>
      <c r="J816" s="107"/>
      <c r="K816" s="107"/>
      <c r="L816" s="107"/>
      <c r="M816" s="109"/>
      <c r="N816" s="109"/>
      <c r="O816" s="107"/>
      <c r="P816" s="107"/>
      <c r="Q816" s="107"/>
      <c r="R816" s="107"/>
      <c r="S816" s="107"/>
      <c r="T816" s="107"/>
      <c r="U816" s="107"/>
      <c r="V816" s="107"/>
      <c r="W816" s="107"/>
      <c r="X816" s="107"/>
      <c r="Y816" s="107"/>
      <c r="Z816" s="107"/>
    </row>
    <row r="817" spans="1:26" ht="15.75" customHeight="1">
      <c r="A817" s="107"/>
      <c r="B817" s="107"/>
      <c r="C817" s="107"/>
      <c r="D817" s="107"/>
      <c r="E817" s="107"/>
      <c r="F817" s="107"/>
      <c r="G817" s="479"/>
      <c r="H817" s="107"/>
      <c r="I817" s="107"/>
      <c r="J817" s="107"/>
      <c r="K817" s="107"/>
      <c r="L817" s="107"/>
      <c r="M817" s="109"/>
      <c r="N817" s="109"/>
      <c r="O817" s="107"/>
      <c r="P817" s="107"/>
      <c r="Q817" s="107"/>
      <c r="R817" s="107"/>
      <c r="S817" s="107"/>
      <c r="T817" s="107"/>
      <c r="U817" s="107"/>
      <c r="V817" s="107"/>
      <c r="W817" s="107"/>
      <c r="X817" s="107"/>
      <c r="Y817" s="107"/>
      <c r="Z817" s="107"/>
    </row>
    <row r="818" spans="1:26" ht="15.75" customHeight="1">
      <c r="A818" s="107"/>
      <c r="B818" s="107"/>
      <c r="C818" s="107"/>
      <c r="D818" s="107"/>
      <c r="E818" s="107"/>
      <c r="F818" s="107"/>
      <c r="G818" s="479"/>
      <c r="H818" s="107"/>
      <c r="I818" s="107"/>
      <c r="J818" s="107"/>
      <c r="K818" s="107"/>
      <c r="L818" s="107"/>
      <c r="M818" s="109"/>
      <c r="N818" s="109"/>
      <c r="O818" s="107"/>
      <c r="P818" s="107"/>
      <c r="Q818" s="107"/>
      <c r="R818" s="107"/>
      <c r="S818" s="107"/>
      <c r="T818" s="107"/>
      <c r="U818" s="107"/>
      <c r="V818" s="107"/>
      <c r="W818" s="107"/>
      <c r="X818" s="107"/>
      <c r="Y818" s="107"/>
      <c r="Z818" s="107"/>
    </row>
    <row r="819" spans="1:26" ht="15.75" customHeight="1">
      <c r="A819" s="107"/>
      <c r="B819" s="107"/>
      <c r="C819" s="107"/>
      <c r="D819" s="107"/>
      <c r="E819" s="107"/>
      <c r="F819" s="107"/>
      <c r="G819" s="479"/>
      <c r="H819" s="107"/>
      <c r="I819" s="107"/>
      <c r="J819" s="107"/>
      <c r="K819" s="107"/>
      <c r="L819" s="107"/>
      <c r="M819" s="109"/>
      <c r="N819" s="109"/>
      <c r="O819" s="107"/>
      <c r="P819" s="107"/>
      <c r="Q819" s="107"/>
      <c r="R819" s="107"/>
      <c r="S819" s="107"/>
      <c r="T819" s="107"/>
      <c r="U819" s="107"/>
      <c r="V819" s="107"/>
      <c r="W819" s="107"/>
      <c r="X819" s="107"/>
      <c r="Y819" s="107"/>
      <c r="Z819" s="107"/>
    </row>
    <row r="820" spans="1:26" ht="15.75" customHeight="1">
      <c r="A820" s="107"/>
      <c r="B820" s="107"/>
      <c r="C820" s="107"/>
      <c r="D820" s="107"/>
      <c r="E820" s="107"/>
      <c r="F820" s="107"/>
      <c r="G820" s="479"/>
      <c r="H820" s="107"/>
      <c r="I820" s="107"/>
      <c r="J820" s="107"/>
      <c r="K820" s="107"/>
      <c r="L820" s="107"/>
      <c r="M820" s="109"/>
      <c r="N820" s="109"/>
      <c r="O820" s="107"/>
      <c r="P820" s="107"/>
      <c r="Q820" s="107"/>
      <c r="R820" s="107"/>
      <c r="S820" s="107"/>
      <c r="T820" s="107"/>
      <c r="U820" s="107"/>
      <c r="V820" s="107"/>
      <c r="W820" s="107"/>
      <c r="X820" s="107"/>
      <c r="Y820" s="107"/>
      <c r="Z820" s="107"/>
    </row>
    <row r="821" spans="1:26" ht="15.75" customHeight="1">
      <c r="A821" s="107"/>
      <c r="B821" s="107"/>
      <c r="C821" s="107"/>
      <c r="D821" s="107"/>
      <c r="E821" s="107"/>
      <c r="F821" s="107"/>
      <c r="G821" s="479"/>
      <c r="H821" s="107"/>
      <c r="I821" s="107"/>
      <c r="J821" s="107"/>
      <c r="K821" s="107"/>
      <c r="L821" s="107"/>
      <c r="M821" s="109"/>
      <c r="N821" s="109"/>
      <c r="O821" s="107"/>
      <c r="P821" s="107"/>
      <c r="Q821" s="107"/>
      <c r="R821" s="107"/>
      <c r="S821" s="107"/>
      <c r="T821" s="107"/>
      <c r="U821" s="107"/>
      <c r="V821" s="107"/>
      <c r="W821" s="107"/>
      <c r="X821" s="107"/>
      <c r="Y821" s="107"/>
      <c r="Z821" s="107"/>
    </row>
    <row r="822" spans="1:26" ht="15.75" customHeight="1">
      <c r="A822" s="107"/>
      <c r="B822" s="107"/>
      <c r="C822" s="107"/>
      <c r="D822" s="107"/>
      <c r="E822" s="107"/>
      <c r="F822" s="107"/>
      <c r="G822" s="479"/>
      <c r="H822" s="107"/>
      <c r="I822" s="107"/>
      <c r="J822" s="107"/>
      <c r="K822" s="107"/>
      <c r="L822" s="107"/>
      <c r="M822" s="109"/>
      <c r="N822" s="109"/>
      <c r="O822" s="107"/>
      <c r="P822" s="107"/>
      <c r="Q822" s="107"/>
      <c r="R822" s="107"/>
      <c r="S822" s="107"/>
      <c r="T822" s="107"/>
      <c r="U822" s="107"/>
      <c r="V822" s="107"/>
      <c r="W822" s="107"/>
      <c r="X822" s="107"/>
      <c r="Y822" s="107"/>
      <c r="Z822" s="107"/>
    </row>
    <row r="823" spans="1:26" ht="15.75" customHeight="1">
      <c r="A823" s="107"/>
      <c r="B823" s="107"/>
      <c r="C823" s="107"/>
      <c r="D823" s="107"/>
      <c r="E823" s="107"/>
      <c r="F823" s="107"/>
      <c r="G823" s="479"/>
      <c r="H823" s="107"/>
      <c r="I823" s="107"/>
      <c r="J823" s="107"/>
      <c r="K823" s="107"/>
      <c r="L823" s="107"/>
      <c r="M823" s="109"/>
      <c r="N823" s="109"/>
      <c r="O823" s="107"/>
      <c r="P823" s="107"/>
      <c r="Q823" s="107"/>
      <c r="R823" s="107"/>
      <c r="S823" s="107"/>
      <c r="T823" s="107"/>
      <c r="U823" s="107"/>
      <c r="V823" s="107"/>
      <c r="W823" s="107"/>
      <c r="X823" s="107"/>
      <c r="Y823" s="107"/>
      <c r="Z823" s="107"/>
    </row>
    <row r="824" spans="1:26" ht="15.75" customHeight="1">
      <c r="A824" s="107"/>
      <c r="B824" s="107"/>
      <c r="C824" s="107"/>
      <c r="D824" s="107"/>
      <c r="E824" s="107"/>
      <c r="F824" s="107"/>
      <c r="G824" s="479"/>
      <c r="H824" s="107"/>
      <c r="I824" s="107"/>
      <c r="J824" s="107"/>
      <c r="K824" s="107"/>
      <c r="L824" s="107"/>
      <c r="M824" s="109"/>
      <c r="N824" s="109"/>
      <c r="O824" s="107"/>
      <c r="P824" s="107"/>
      <c r="Q824" s="107"/>
      <c r="R824" s="107"/>
      <c r="S824" s="107"/>
      <c r="T824" s="107"/>
      <c r="U824" s="107"/>
      <c r="V824" s="107"/>
      <c r="W824" s="107"/>
      <c r="X824" s="107"/>
      <c r="Y824" s="107"/>
      <c r="Z824" s="107"/>
    </row>
    <row r="825" spans="1:26" ht="15.75" customHeight="1">
      <c r="A825" s="107"/>
      <c r="B825" s="107"/>
      <c r="C825" s="107"/>
      <c r="D825" s="107"/>
      <c r="E825" s="107"/>
      <c r="F825" s="107"/>
      <c r="G825" s="479"/>
      <c r="H825" s="107"/>
      <c r="I825" s="107"/>
      <c r="J825" s="107"/>
      <c r="K825" s="107"/>
      <c r="L825" s="107"/>
      <c r="M825" s="109"/>
      <c r="N825" s="109"/>
      <c r="O825" s="107"/>
      <c r="P825" s="107"/>
      <c r="Q825" s="107"/>
      <c r="R825" s="107"/>
      <c r="S825" s="107"/>
      <c r="T825" s="107"/>
      <c r="U825" s="107"/>
      <c r="V825" s="107"/>
      <c r="W825" s="107"/>
      <c r="X825" s="107"/>
      <c r="Y825" s="107"/>
      <c r="Z825" s="107"/>
    </row>
    <row r="826" spans="1:26" ht="15.75" customHeight="1">
      <c r="A826" s="107"/>
      <c r="B826" s="107"/>
      <c r="C826" s="107"/>
      <c r="D826" s="107"/>
      <c r="E826" s="107"/>
      <c r="F826" s="107"/>
      <c r="G826" s="479"/>
      <c r="H826" s="107"/>
      <c r="I826" s="107"/>
      <c r="J826" s="107"/>
      <c r="K826" s="107"/>
      <c r="L826" s="107"/>
      <c r="M826" s="109"/>
      <c r="N826" s="109"/>
      <c r="O826" s="107"/>
      <c r="P826" s="107"/>
      <c r="Q826" s="107"/>
      <c r="R826" s="107"/>
      <c r="S826" s="107"/>
      <c r="T826" s="107"/>
      <c r="U826" s="107"/>
      <c r="V826" s="107"/>
      <c r="W826" s="107"/>
      <c r="X826" s="107"/>
      <c r="Y826" s="107"/>
      <c r="Z826" s="107"/>
    </row>
    <row r="827" spans="1:26" ht="15.75" customHeight="1">
      <c r="A827" s="107"/>
      <c r="B827" s="107"/>
      <c r="C827" s="107"/>
      <c r="D827" s="107"/>
      <c r="E827" s="107"/>
      <c r="F827" s="107"/>
      <c r="G827" s="479"/>
      <c r="H827" s="107"/>
      <c r="I827" s="107"/>
      <c r="J827" s="107"/>
      <c r="K827" s="107"/>
      <c r="L827" s="107"/>
      <c r="M827" s="109"/>
      <c r="N827" s="109"/>
      <c r="O827" s="107"/>
      <c r="P827" s="107"/>
      <c r="Q827" s="107"/>
      <c r="R827" s="107"/>
      <c r="S827" s="107"/>
      <c r="T827" s="107"/>
      <c r="U827" s="107"/>
      <c r="V827" s="107"/>
      <c r="W827" s="107"/>
      <c r="X827" s="107"/>
      <c r="Y827" s="107"/>
      <c r="Z827" s="107"/>
    </row>
    <row r="828" spans="1:26" ht="15.75" customHeight="1">
      <c r="A828" s="107"/>
      <c r="B828" s="107"/>
      <c r="C828" s="107"/>
      <c r="D828" s="107"/>
      <c r="E828" s="107"/>
      <c r="F828" s="107"/>
      <c r="G828" s="479"/>
      <c r="H828" s="107"/>
      <c r="I828" s="107"/>
      <c r="J828" s="107"/>
      <c r="K828" s="107"/>
      <c r="L828" s="107"/>
      <c r="M828" s="109"/>
      <c r="N828" s="109"/>
      <c r="O828" s="107"/>
      <c r="P828" s="107"/>
      <c r="Q828" s="107"/>
      <c r="R828" s="107"/>
      <c r="S828" s="107"/>
      <c r="T828" s="107"/>
      <c r="U828" s="107"/>
      <c r="V828" s="107"/>
      <c r="W828" s="107"/>
      <c r="X828" s="107"/>
      <c r="Y828" s="107"/>
      <c r="Z828" s="107"/>
    </row>
    <row r="829" spans="1:26" ht="15.75" customHeight="1">
      <c r="A829" s="107"/>
      <c r="B829" s="107"/>
      <c r="C829" s="107"/>
      <c r="D829" s="107"/>
      <c r="E829" s="107"/>
      <c r="F829" s="107"/>
      <c r="G829" s="479"/>
      <c r="H829" s="107"/>
      <c r="I829" s="107"/>
      <c r="J829" s="107"/>
      <c r="K829" s="107"/>
      <c r="L829" s="107"/>
      <c r="M829" s="109"/>
      <c r="N829" s="109"/>
      <c r="O829" s="107"/>
      <c r="P829" s="107"/>
      <c r="Q829" s="107"/>
      <c r="R829" s="107"/>
      <c r="S829" s="107"/>
      <c r="T829" s="107"/>
      <c r="U829" s="107"/>
      <c r="V829" s="107"/>
      <c r="W829" s="107"/>
      <c r="X829" s="107"/>
      <c r="Y829" s="107"/>
      <c r="Z829" s="107"/>
    </row>
    <row r="830" spans="1:26" ht="15.75" customHeight="1">
      <c r="A830" s="107"/>
      <c r="B830" s="107"/>
      <c r="C830" s="107"/>
      <c r="D830" s="107"/>
      <c r="E830" s="107"/>
      <c r="F830" s="107"/>
      <c r="G830" s="479"/>
      <c r="H830" s="107"/>
      <c r="I830" s="107"/>
      <c r="J830" s="107"/>
      <c r="K830" s="107"/>
      <c r="L830" s="107"/>
      <c r="M830" s="109"/>
      <c r="N830" s="109"/>
      <c r="O830" s="107"/>
      <c r="P830" s="107"/>
      <c r="Q830" s="107"/>
      <c r="R830" s="107"/>
      <c r="S830" s="107"/>
      <c r="T830" s="107"/>
      <c r="U830" s="107"/>
      <c r="V830" s="107"/>
      <c r="W830" s="107"/>
      <c r="X830" s="107"/>
      <c r="Y830" s="107"/>
      <c r="Z830" s="107"/>
    </row>
    <row r="831" spans="1:26" ht="15.75" customHeight="1">
      <c r="A831" s="107"/>
      <c r="B831" s="107"/>
      <c r="C831" s="107"/>
      <c r="D831" s="107"/>
      <c r="E831" s="107"/>
      <c r="F831" s="107"/>
      <c r="G831" s="479"/>
      <c r="H831" s="107"/>
      <c r="I831" s="107"/>
      <c r="J831" s="107"/>
      <c r="K831" s="107"/>
      <c r="L831" s="107"/>
      <c r="M831" s="109"/>
      <c r="N831" s="109"/>
      <c r="O831" s="107"/>
      <c r="P831" s="107"/>
      <c r="Q831" s="107"/>
      <c r="R831" s="107"/>
      <c r="S831" s="107"/>
      <c r="T831" s="107"/>
      <c r="U831" s="107"/>
      <c r="V831" s="107"/>
      <c r="W831" s="107"/>
      <c r="X831" s="107"/>
      <c r="Y831" s="107"/>
      <c r="Z831" s="107"/>
    </row>
    <row r="832" spans="1:26" ht="15.75" customHeight="1">
      <c r="A832" s="107"/>
      <c r="B832" s="107"/>
      <c r="C832" s="107"/>
      <c r="D832" s="107"/>
      <c r="E832" s="107"/>
      <c r="F832" s="107"/>
      <c r="G832" s="479"/>
      <c r="H832" s="107"/>
      <c r="I832" s="107"/>
      <c r="J832" s="107"/>
      <c r="K832" s="107"/>
      <c r="L832" s="107"/>
      <c r="M832" s="109"/>
      <c r="N832" s="109"/>
      <c r="O832" s="107"/>
      <c r="P832" s="107"/>
      <c r="Q832" s="107"/>
      <c r="R832" s="107"/>
      <c r="S832" s="107"/>
      <c r="T832" s="107"/>
      <c r="U832" s="107"/>
      <c r="V832" s="107"/>
      <c r="W832" s="107"/>
      <c r="X832" s="107"/>
      <c r="Y832" s="107"/>
      <c r="Z832" s="107"/>
    </row>
    <row r="833" spans="1:26" ht="15.75" customHeight="1">
      <c r="A833" s="107"/>
      <c r="B833" s="107"/>
      <c r="C833" s="107"/>
      <c r="D833" s="107"/>
      <c r="E833" s="107"/>
      <c r="F833" s="107"/>
      <c r="G833" s="479"/>
      <c r="H833" s="107"/>
      <c r="I833" s="107"/>
      <c r="J833" s="107"/>
      <c r="K833" s="107"/>
      <c r="L833" s="107"/>
      <c r="M833" s="109"/>
      <c r="N833" s="109"/>
      <c r="O833" s="107"/>
      <c r="P833" s="107"/>
      <c r="Q833" s="107"/>
      <c r="R833" s="107"/>
      <c r="S833" s="107"/>
      <c r="T833" s="107"/>
      <c r="U833" s="107"/>
      <c r="V833" s="107"/>
      <c r="W833" s="107"/>
      <c r="X833" s="107"/>
      <c r="Y833" s="107"/>
      <c r="Z833" s="107"/>
    </row>
    <row r="834" spans="1:26" ht="15.75" customHeight="1">
      <c r="A834" s="107"/>
      <c r="B834" s="107"/>
      <c r="C834" s="107"/>
      <c r="D834" s="107"/>
      <c r="E834" s="107"/>
      <c r="F834" s="107"/>
      <c r="G834" s="479"/>
      <c r="H834" s="107"/>
      <c r="I834" s="107"/>
      <c r="J834" s="107"/>
      <c r="K834" s="107"/>
      <c r="L834" s="107"/>
      <c r="M834" s="109"/>
      <c r="N834" s="109"/>
      <c r="O834" s="107"/>
      <c r="P834" s="107"/>
      <c r="Q834" s="107"/>
      <c r="R834" s="107"/>
      <c r="S834" s="107"/>
      <c r="T834" s="107"/>
      <c r="U834" s="107"/>
      <c r="V834" s="107"/>
      <c r="W834" s="107"/>
      <c r="X834" s="107"/>
      <c r="Y834" s="107"/>
      <c r="Z834" s="107"/>
    </row>
    <row r="835" spans="1:26" ht="15.75" customHeight="1">
      <c r="A835" s="107"/>
      <c r="B835" s="107"/>
      <c r="C835" s="107"/>
      <c r="D835" s="107"/>
      <c r="E835" s="107"/>
      <c r="F835" s="107"/>
      <c r="G835" s="479"/>
      <c r="H835" s="107"/>
      <c r="I835" s="107"/>
      <c r="J835" s="107"/>
      <c r="K835" s="107"/>
      <c r="L835" s="107"/>
      <c r="M835" s="109"/>
      <c r="N835" s="109"/>
      <c r="O835" s="107"/>
      <c r="P835" s="107"/>
      <c r="Q835" s="107"/>
      <c r="R835" s="107"/>
      <c r="S835" s="107"/>
      <c r="T835" s="107"/>
      <c r="U835" s="107"/>
      <c r="V835" s="107"/>
      <c r="W835" s="107"/>
      <c r="X835" s="107"/>
      <c r="Y835" s="107"/>
      <c r="Z835" s="107"/>
    </row>
    <row r="836" spans="1:26" ht="15.75" customHeight="1">
      <c r="A836" s="107"/>
      <c r="B836" s="107"/>
      <c r="C836" s="107"/>
      <c r="D836" s="107"/>
      <c r="E836" s="107"/>
      <c r="F836" s="107"/>
      <c r="G836" s="479"/>
      <c r="H836" s="107"/>
      <c r="I836" s="107"/>
      <c r="J836" s="107"/>
      <c r="K836" s="107"/>
      <c r="L836" s="107"/>
      <c r="M836" s="109"/>
      <c r="N836" s="109"/>
      <c r="O836" s="107"/>
      <c r="P836" s="107"/>
      <c r="Q836" s="107"/>
      <c r="R836" s="107"/>
      <c r="S836" s="107"/>
      <c r="T836" s="107"/>
      <c r="U836" s="107"/>
      <c r="V836" s="107"/>
      <c r="W836" s="107"/>
      <c r="X836" s="107"/>
      <c r="Y836" s="107"/>
      <c r="Z836" s="107"/>
    </row>
    <row r="837" spans="1:26" ht="15.75" customHeight="1">
      <c r="A837" s="107"/>
      <c r="B837" s="107"/>
      <c r="C837" s="107"/>
      <c r="D837" s="107"/>
      <c r="E837" s="107"/>
      <c r="F837" s="107"/>
      <c r="G837" s="479"/>
      <c r="H837" s="107"/>
      <c r="I837" s="107"/>
      <c r="J837" s="107"/>
      <c r="K837" s="107"/>
      <c r="L837" s="107"/>
      <c r="M837" s="109"/>
      <c r="N837" s="109"/>
      <c r="O837" s="107"/>
      <c r="P837" s="107"/>
      <c r="Q837" s="107"/>
      <c r="R837" s="107"/>
      <c r="S837" s="107"/>
      <c r="T837" s="107"/>
      <c r="U837" s="107"/>
      <c r="V837" s="107"/>
      <c r="W837" s="107"/>
      <c r="X837" s="107"/>
      <c r="Y837" s="107"/>
      <c r="Z837" s="107"/>
    </row>
    <row r="838" spans="1:26" ht="15.75" customHeight="1">
      <c r="A838" s="107"/>
      <c r="B838" s="107"/>
      <c r="C838" s="107"/>
      <c r="D838" s="107"/>
      <c r="E838" s="107"/>
      <c r="F838" s="107"/>
      <c r="G838" s="479"/>
      <c r="H838" s="107"/>
      <c r="I838" s="107"/>
      <c r="J838" s="107"/>
      <c r="K838" s="107"/>
      <c r="L838" s="107"/>
      <c r="M838" s="109"/>
      <c r="N838" s="109"/>
      <c r="O838" s="107"/>
      <c r="P838" s="107"/>
      <c r="Q838" s="107"/>
      <c r="R838" s="107"/>
      <c r="S838" s="107"/>
      <c r="T838" s="107"/>
      <c r="U838" s="107"/>
      <c r="V838" s="107"/>
      <c r="W838" s="107"/>
      <c r="X838" s="107"/>
      <c r="Y838" s="107"/>
      <c r="Z838" s="107"/>
    </row>
    <row r="839" spans="1:26" ht="15.75" customHeight="1">
      <c r="A839" s="107"/>
      <c r="B839" s="107"/>
      <c r="C839" s="107"/>
      <c r="D839" s="107"/>
      <c r="E839" s="107"/>
      <c r="F839" s="107"/>
      <c r="G839" s="479"/>
      <c r="H839" s="107"/>
      <c r="I839" s="107"/>
      <c r="J839" s="107"/>
      <c r="K839" s="107"/>
      <c r="L839" s="107"/>
      <c r="M839" s="109"/>
      <c r="N839" s="109"/>
      <c r="O839" s="107"/>
      <c r="P839" s="107"/>
      <c r="Q839" s="107"/>
      <c r="R839" s="107"/>
      <c r="S839" s="107"/>
      <c r="T839" s="107"/>
      <c r="U839" s="107"/>
      <c r="V839" s="107"/>
      <c r="W839" s="107"/>
      <c r="X839" s="107"/>
      <c r="Y839" s="107"/>
      <c r="Z839" s="107"/>
    </row>
    <row r="840" spans="1:26" ht="15.75" customHeight="1">
      <c r="A840" s="107"/>
      <c r="B840" s="107"/>
      <c r="C840" s="107"/>
      <c r="D840" s="107"/>
      <c r="E840" s="107"/>
      <c r="F840" s="107"/>
      <c r="G840" s="479"/>
      <c r="H840" s="107"/>
      <c r="I840" s="107"/>
      <c r="J840" s="107"/>
      <c r="K840" s="107"/>
      <c r="L840" s="107"/>
      <c r="M840" s="109"/>
      <c r="N840" s="109"/>
      <c r="O840" s="107"/>
      <c r="P840" s="107"/>
      <c r="Q840" s="107"/>
      <c r="R840" s="107"/>
      <c r="S840" s="107"/>
      <c r="T840" s="107"/>
      <c r="U840" s="107"/>
      <c r="V840" s="107"/>
      <c r="W840" s="107"/>
      <c r="X840" s="107"/>
      <c r="Y840" s="107"/>
      <c r="Z840" s="107"/>
    </row>
    <row r="841" spans="1:26" ht="15.75" customHeight="1">
      <c r="A841" s="107"/>
      <c r="B841" s="107"/>
      <c r="C841" s="107"/>
      <c r="D841" s="107"/>
      <c r="E841" s="107"/>
      <c r="F841" s="107"/>
      <c r="G841" s="479"/>
      <c r="H841" s="107"/>
      <c r="I841" s="107"/>
      <c r="J841" s="107"/>
      <c r="K841" s="107"/>
      <c r="L841" s="107"/>
      <c r="M841" s="109"/>
      <c r="N841" s="109"/>
      <c r="O841" s="107"/>
      <c r="P841" s="107"/>
      <c r="Q841" s="107"/>
      <c r="R841" s="107"/>
      <c r="S841" s="107"/>
      <c r="T841" s="107"/>
      <c r="U841" s="107"/>
      <c r="V841" s="107"/>
      <c r="W841" s="107"/>
      <c r="X841" s="107"/>
      <c r="Y841" s="107"/>
      <c r="Z841" s="107"/>
    </row>
    <row r="842" spans="1:26" ht="15.75" customHeight="1">
      <c r="A842" s="107"/>
      <c r="B842" s="107"/>
      <c r="C842" s="107"/>
      <c r="D842" s="107"/>
      <c r="E842" s="107"/>
      <c r="F842" s="107"/>
      <c r="G842" s="479"/>
      <c r="H842" s="107"/>
      <c r="I842" s="107"/>
      <c r="J842" s="107"/>
      <c r="K842" s="107"/>
      <c r="L842" s="107"/>
      <c r="M842" s="109"/>
      <c r="N842" s="109"/>
      <c r="O842" s="107"/>
      <c r="P842" s="107"/>
      <c r="Q842" s="107"/>
      <c r="R842" s="107"/>
      <c r="S842" s="107"/>
      <c r="T842" s="107"/>
      <c r="U842" s="107"/>
      <c r="V842" s="107"/>
      <c r="W842" s="107"/>
      <c r="X842" s="107"/>
      <c r="Y842" s="107"/>
      <c r="Z842" s="107"/>
    </row>
    <row r="843" spans="1:26" ht="15.75" customHeight="1">
      <c r="A843" s="107"/>
      <c r="B843" s="107"/>
      <c r="C843" s="107"/>
      <c r="D843" s="107"/>
      <c r="E843" s="107"/>
      <c r="F843" s="107"/>
      <c r="G843" s="479"/>
      <c r="H843" s="107"/>
      <c r="I843" s="107"/>
      <c r="J843" s="107"/>
      <c r="K843" s="107"/>
      <c r="L843" s="107"/>
      <c r="M843" s="109"/>
      <c r="N843" s="109"/>
      <c r="O843" s="107"/>
      <c r="P843" s="107"/>
      <c r="Q843" s="107"/>
      <c r="R843" s="107"/>
      <c r="S843" s="107"/>
      <c r="T843" s="107"/>
      <c r="U843" s="107"/>
      <c r="V843" s="107"/>
      <c r="W843" s="107"/>
      <c r="X843" s="107"/>
      <c r="Y843" s="107"/>
      <c r="Z843" s="107"/>
    </row>
    <row r="844" spans="1:26" ht="15.75" customHeight="1">
      <c r="A844" s="107"/>
      <c r="B844" s="107"/>
      <c r="C844" s="107"/>
      <c r="D844" s="107"/>
      <c r="E844" s="107"/>
      <c r="F844" s="107"/>
      <c r="G844" s="479"/>
      <c r="H844" s="107"/>
      <c r="I844" s="107"/>
      <c r="J844" s="107"/>
      <c r="K844" s="107"/>
      <c r="L844" s="107"/>
      <c r="M844" s="109"/>
      <c r="N844" s="109"/>
      <c r="O844" s="107"/>
      <c r="P844" s="107"/>
      <c r="Q844" s="107"/>
      <c r="R844" s="107"/>
      <c r="S844" s="107"/>
      <c r="T844" s="107"/>
      <c r="U844" s="107"/>
      <c r="V844" s="107"/>
      <c r="W844" s="107"/>
      <c r="X844" s="107"/>
      <c r="Y844" s="107"/>
      <c r="Z844" s="107"/>
    </row>
    <row r="845" spans="1:26" ht="15.75" customHeight="1">
      <c r="A845" s="107"/>
      <c r="B845" s="107"/>
      <c r="C845" s="107"/>
      <c r="D845" s="107"/>
      <c r="E845" s="107"/>
      <c r="F845" s="107"/>
      <c r="G845" s="479"/>
      <c r="H845" s="107"/>
      <c r="I845" s="107"/>
      <c r="J845" s="107"/>
      <c r="K845" s="107"/>
      <c r="L845" s="107"/>
      <c r="M845" s="109"/>
      <c r="N845" s="109"/>
      <c r="O845" s="107"/>
      <c r="P845" s="107"/>
      <c r="Q845" s="107"/>
      <c r="R845" s="107"/>
      <c r="S845" s="107"/>
      <c r="T845" s="107"/>
      <c r="U845" s="107"/>
      <c r="V845" s="107"/>
      <c r="W845" s="107"/>
      <c r="X845" s="107"/>
      <c r="Y845" s="107"/>
      <c r="Z845" s="107"/>
    </row>
    <row r="846" spans="1:26" ht="15.75" customHeight="1">
      <c r="A846" s="107"/>
      <c r="B846" s="107"/>
      <c r="C846" s="107"/>
      <c r="D846" s="107"/>
      <c r="E846" s="107"/>
      <c r="F846" s="107"/>
      <c r="G846" s="479"/>
      <c r="H846" s="107"/>
      <c r="I846" s="107"/>
      <c r="J846" s="107"/>
      <c r="K846" s="107"/>
      <c r="L846" s="107"/>
      <c r="M846" s="109"/>
      <c r="N846" s="109"/>
      <c r="O846" s="107"/>
      <c r="P846" s="107"/>
      <c r="Q846" s="107"/>
      <c r="R846" s="107"/>
      <c r="S846" s="107"/>
      <c r="T846" s="107"/>
      <c r="U846" s="107"/>
      <c r="V846" s="107"/>
      <c r="W846" s="107"/>
      <c r="X846" s="107"/>
      <c r="Y846" s="107"/>
      <c r="Z846" s="107"/>
    </row>
    <row r="847" spans="1:26" ht="15.75" customHeight="1">
      <c r="A847" s="107"/>
      <c r="B847" s="107"/>
      <c r="C847" s="107"/>
      <c r="D847" s="107"/>
      <c r="E847" s="107"/>
      <c r="F847" s="107"/>
      <c r="G847" s="479"/>
      <c r="H847" s="107"/>
      <c r="I847" s="107"/>
      <c r="J847" s="107"/>
      <c r="K847" s="107"/>
      <c r="L847" s="107"/>
      <c r="M847" s="109"/>
      <c r="N847" s="109"/>
      <c r="O847" s="107"/>
      <c r="P847" s="107"/>
      <c r="Q847" s="107"/>
      <c r="R847" s="107"/>
      <c r="S847" s="107"/>
      <c r="T847" s="107"/>
      <c r="U847" s="107"/>
      <c r="V847" s="107"/>
      <c r="W847" s="107"/>
      <c r="X847" s="107"/>
      <c r="Y847" s="107"/>
      <c r="Z847" s="107"/>
    </row>
    <row r="848" spans="1:26" ht="15.75" customHeight="1">
      <c r="A848" s="107"/>
      <c r="B848" s="107"/>
      <c r="C848" s="107"/>
      <c r="D848" s="107"/>
      <c r="E848" s="107"/>
      <c r="F848" s="107"/>
      <c r="G848" s="479"/>
      <c r="H848" s="107"/>
      <c r="I848" s="107"/>
      <c r="J848" s="107"/>
      <c r="K848" s="107"/>
      <c r="L848" s="107"/>
      <c r="M848" s="109"/>
      <c r="N848" s="109"/>
      <c r="O848" s="107"/>
      <c r="P848" s="107"/>
      <c r="Q848" s="107"/>
      <c r="R848" s="107"/>
      <c r="S848" s="107"/>
      <c r="T848" s="107"/>
      <c r="U848" s="107"/>
      <c r="V848" s="107"/>
      <c r="W848" s="107"/>
      <c r="X848" s="107"/>
      <c r="Y848" s="107"/>
      <c r="Z848" s="107"/>
    </row>
    <row r="849" spans="1:26" ht="15.75" customHeight="1">
      <c r="A849" s="107"/>
      <c r="B849" s="107"/>
      <c r="C849" s="107"/>
      <c r="D849" s="107"/>
      <c r="E849" s="107"/>
      <c r="F849" s="107"/>
      <c r="G849" s="479"/>
      <c r="H849" s="107"/>
      <c r="I849" s="107"/>
      <c r="J849" s="107"/>
      <c r="K849" s="107"/>
      <c r="L849" s="107"/>
      <c r="M849" s="109"/>
      <c r="N849" s="109"/>
      <c r="O849" s="107"/>
      <c r="P849" s="107"/>
      <c r="Q849" s="107"/>
      <c r="R849" s="107"/>
      <c r="S849" s="107"/>
      <c r="T849" s="107"/>
      <c r="U849" s="107"/>
      <c r="V849" s="107"/>
      <c r="W849" s="107"/>
      <c r="X849" s="107"/>
      <c r="Y849" s="107"/>
      <c r="Z849" s="107"/>
    </row>
    <row r="850" spans="1:26" ht="15.75" customHeight="1">
      <c r="A850" s="107"/>
      <c r="B850" s="107"/>
      <c r="C850" s="107"/>
      <c r="D850" s="107"/>
      <c r="E850" s="107"/>
      <c r="F850" s="107"/>
      <c r="G850" s="479"/>
      <c r="H850" s="107"/>
      <c r="I850" s="107"/>
      <c r="J850" s="107"/>
      <c r="K850" s="107"/>
      <c r="L850" s="107"/>
      <c r="M850" s="109"/>
      <c r="N850" s="109"/>
      <c r="O850" s="107"/>
      <c r="P850" s="107"/>
      <c r="Q850" s="107"/>
      <c r="R850" s="107"/>
      <c r="S850" s="107"/>
      <c r="T850" s="107"/>
      <c r="U850" s="107"/>
      <c r="V850" s="107"/>
      <c r="W850" s="107"/>
      <c r="X850" s="107"/>
      <c r="Y850" s="107"/>
      <c r="Z850" s="107"/>
    </row>
    <row r="851" spans="1:26" ht="15.75" customHeight="1">
      <c r="A851" s="107"/>
      <c r="B851" s="107"/>
      <c r="C851" s="107"/>
      <c r="D851" s="107"/>
      <c r="E851" s="107"/>
      <c r="F851" s="107"/>
      <c r="G851" s="479"/>
      <c r="H851" s="107"/>
      <c r="I851" s="107"/>
      <c r="J851" s="107"/>
      <c r="K851" s="107"/>
      <c r="L851" s="107"/>
      <c r="M851" s="109"/>
      <c r="N851" s="109"/>
      <c r="O851" s="107"/>
      <c r="P851" s="107"/>
      <c r="Q851" s="107"/>
      <c r="R851" s="107"/>
      <c r="S851" s="107"/>
      <c r="T851" s="107"/>
      <c r="U851" s="107"/>
      <c r="V851" s="107"/>
      <c r="W851" s="107"/>
      <c r="X851" s="107"/>
      <c r="Y851" s="107"/>
      <c r="Z851" s="107"/>
    </row>
    <row r="852" spans="1:26" ht="15.75" customHeight="1">
      <c r="A852" s="107"/>
      <c r="B852" s="107"/>
      <c r="C852" s="107"/>
      <c r="D852" s="107"/>
      <c r="E852" s="107"/>
      <c r="F852" s="107"/>
      <c r="G852" s="479"/>
      <c r="H852" s="107"/>
      <c r="I852" s="107"/>
      <c r="J852" s="107"/>
      <c r="K852" s="107"/>
      <c r="L852" s="107"/>
      <c r="M852" s="109"/>
      <c r="N852" s="109"/>
      <c r="O852" s="107"/>
      <c r="P852" s="107"/>
      <c r="Q852" s="107"/>
      <c r="R852" s="107"/>
      <c r="S852" s="107"/>
      <c r="T852" s="107"/>
      <c r="U852" s="107"/>
      <c r="V852" s="107"/>
      <c r="W852" s="107"/>
      <c r="X852" s="107"/>
      <c r="Y852" s="107"/>
      <c r="Z852" s="107"/>
    </row>
    <row r="853" spans="1:26" ht="15.75" customHeight="1">
      <c r="A853" s="107"/>
      <c r="B853" s="107"/>
      <c r="C853" s="107"/>
      <c r="D853" s="107"/>
      <c r="E853" s="107"/>
      <c r="F853" s="107"/>
      <c r="G853" s="479"/>
      <c r="H853" s="107"/>
      <c r="I853" s="107"/>
      <c r="J853" s="107"/>
      <c r="K853" s="107"/>
      <c r="L853" s="107"/>
      <c r="M853" s="109"/>
      <c r="N853" s="109"/>
      <c r="O853" s="107"/>
      <c r="P853" s="107"/>
      <c r="Q853" s="107"/>
      <c r="R853" s="107"/>
      <c r="S853" s="107"/>
      <c r="T853" s="107"/>
      <c r="U853" s="107"/>
      <c r="V853" s="107"/>
      <c r="W853" s="107"/>
      <c r="X853" s="107"/>
      <c r="Y853" s="107"/>
      <c r="Z853" s="107"/>
    </row>
    <row r="854" spans="1:26" ht="15.75" customHeight="1">
      <c r="A854" s="107"/>
      <c r="B854" s="107"/>
      <c r="C854" s="107"/>
      <c r="D854" s="107"/>
      <c r="E854" s="107"/>
      <c r="F854" s="107"/>
      <c r="G854" s="479"/>
      <c r="H854" s="107"/>
      <c r="I854" s="107"/>
      <c r="J854" s="107"/>
      <c r="K854" s="107"/>
      <c r="L854" s="107"/>
      <c r="M854" s="109"/>
      <c r="N854" s="109"/>
      <c r="O854" s="107"/>
      <c r="P854" s="107"/>
      <c r="Q854" s="107"/>
      <c r="R854" s="107"/>
      <c r="S854" s="107"/>
      <c r="T854" s="107"/>
      <c r="U854" s="107"/>
      <c r="V854" s="107"/>
      <c r="W854" s="107"/>
      <c r="X854" s="107"/>
      <c r="Y854" s="107"/>
      <c r="Z854" s="107"/>
    </row>
    <row r="855" spans="1:26" ht="15.75" customHeight="1">
      <c r="A855" s="107"/>
      <c r="B855" s="107"/>
      <c r="C855" s="107"/>
      <c r="D855" s="107"/>
      <c r="E855" s="107"/>
      <c r="F855" s="107"/>
      <c r="G855" s="479"/>
      <c r="H855" s="107"/>
      <c r="I855" s="107"/>
      <c r="J855" s="107"/>
      <c r="K855" s="107"/>
      <c r="L855" s="107"/>
      <c r="M855" s="109"/>
      <c r="N855" s="109"/>
      <c r="O855" s="107"/>
      <c r="P855" s="107"/>
      <c r="Q855" s="107"/>
      <c r="R855" s="107"/>
      <c r="S855" s="107"/>
      <c r="T855" s="107"/>
      <c r="U855" s="107"/>
      <c r="V855" s="107"/>
      <c r="W855" s="107"/>
      <c r="X855" s="107"/>
      <c r="Y855" s="107"/>
      <c r="Z855" s="107"/>
    </row>
    <row r="856" spans="1:26" ht="15.75" customHeight="1">
      <c r="A856" s="107"/>
      <c r="B856" s="107"/>
      <c r="C856" s="107"/>
      <c r="D856" s="107"/>
      <c r="E856" s="107"/>
      <c r="F856" s="107"/>
      <c r="G856" s="479"/>
      <c r="H856" s="107"/>
      <c r="I856" s="107"/>
      <c r="J856" s="107"/>
      <c r="K856" s="107"/>
      <c r="L856" s="107"/>
      <c r="M856" s="109"/>
      <c r="N856" s="109"/>
      <c r="O856" s="107"/>
      <c r="P856" s="107"/>
      <c r="Q856" s="107"/>
      <c r="R856" s="107"/>
      <c r="S856" s="107"/>
      <c r="T856" s="107"/>
      <c r="U856" s="107"/>
      <c r="V856" s="107"/>
      <c r="W856" s="107"/>
      <c r="X856" s="107"/>
      <c r="Y856" s="107"/>
      <c r="Z856" s="107"/>
    </row>
    <row r="857" spans="1:26" ht="15.75" customHeight="1">
      <c r="A857" s="107"/>
      <c r="B857" s="107"/>
      <c r="C857" s="107"/>
      <c r="D857" s="107"/>
      <c r="E857" s="107"/>
      <c r="F857" s="107"/>
      <c r="G857" s="479"/>
      <c r="H857" s="107"/>
      <c r="I857" s="107"/>
      <c r="J857" s="107"/>
      <c r="K857" s="107"/>
      <c r="L857" s="107"/>
      <c r="M857" s="109"/>
      <c r="N857" s="109"/>
      <c r="O857" s="107"/>
      <c r="P857" s="107"/>
      <c r="Q857" s="107"/>
      <c r="R857" s="107"/>
      <c r="S857" s="107"/>
      <c r="T857" s="107"/>
      <c r="U857" s="107"/>
      <c r="V857" s="107"/>
      <c r="W857" s="107"/>
      <c r="X857" s="107"/>
      <c r="Y857" s="107"/>
      <c r="Z857" s="107"/>
    </row>
    <row r="858" spans="1:26" ht="15.75" customHeight="1">
      <c r="A858" s="107"/>
      <c r="B858" s="107"/>
      <c r="C858" s="107"/>
      <c r="D858" s="107"/>
      <c r="E858" s="107"/>
      <c r="F858" s="107"/>
      <c r="G858" s="479"/>
      <c r="H858" s="107"/>
      <c r="I858" s="107"/>
      <c r="J858" s="107"/>
      <c r="K858" s="107"/>
      <c r="L858" s="107"/>
      <c r="M858" s="109"/>
      <c r="N858" s="109"/>
      <c r="O858" s="107"/>
      <c r="P858" s="107"/>
      <c r="Q858" s="107"/>
      <c r="R858" s="107"/>
      <c r="S858" s="107"/>
      <c r="T858" s="107"/>
      <c r="U858" s="107"/>
      <c r="V858" s="107"/>
      <c r="W858" s="107"/>
      <c r="X858" s="107"/>
      <c r="Y858" s="107"/>
      <c r="Z858" s="107"/>
    </row>
    <row r="859" spans="1:26" ht="15.75" customHeight="1">
      <c r="A859" s="107"/>
      <c r="B859" s="107"/>
      <c r="C859" s="107"/>
      <c r="D859" s="107"/>
      <c r="E859" s="107"/>
      <c r="F859" s="107"/>
      <c r="G859" s="479"/>
      <c r="H859" s="107"/>
      <c r="I859" s="107"/>
      <c r="J859" s="107"/>
      <c r="K859" s="107"/>
      <c r="L859" s="107"/>
      <c r="M859" s="109"/>
      <c r="N859" s="109"/>
      <c r="O859" s="107"/>
      <c r="P859" s="107"/>
      <c r="Q859" s="107"/>
      <c r="R859" s="107"/>
      <c r="S859" s="107"/>
      <c r="T859" s="107"/>
      <c r="U859" s="107"/>
      <c r="V859" s="107"/>
      <c r="W859" s="107"/>
      <c r="X859" s="107"/>
      <c r="Y859" s="107"/>
      <c r="Z859" s="107"/>
    </row>
    <row r="860" spans="1:26" ht="15.75" customHeight="1">
      <c r="A860" s="107"/>
      <c r="B860" s="107"/>
      <c r="C860" s="107"/>
      <c r="D860" s="107"/>
      <c r="E860" s="107"/>
      <c r="F860" s="107"/>
      <c r="G860" s="479"/>
      <c r="H860" s="107"/>
      <c r="I860" s="107"/>
      <c r="J860" s="107"/>
      <c r="K860" s="107"/>
      <c r="L860" s="107"/>
      <c r="M860" s="109"/>
      <c r="N860" s="109"/>
      <c r="O860" s="107"/>
      <c r="P860" s="107"/>
      <c r="Q860" s="107"/>
      <c r="R860" s="107"/>
      <c r="S860" s="107"/>
      <c r="T860" s="107"/>
      <c r="U860" s="107"/>
      <c r="V860" s="107"/>
      <c r="W860" s="107"/>
      <c r="X860" s="107"/>
      <c r="Y860" s="107"/>
      <c r="Z860" s="107"/>
    </row>
    <row r="861" spans="1:26" ht="15.75" customHeight="1">
      <c r="A861" s="107"/>
      <c r="B861" s="107"/>
      <c r="C861" s="107"/>
      <c r="D861" s="107"/>
      <c r="E861" s="107"/>
      <c r="F861" s="107"/>
      <c r="G861" s="479"/>
      <c r="H861" s="107"/>
      <c r="I861" s="107"/>
      <c r="J861" s="107"/>
      <c r="K861" s="107"/>
      <c r="L861" s="107"/>
      <c r="M861" s="109"/>
      <c r="N861" s="109"/>
      <c r="O861" s="107"/>
      <c r="P861" s="107"/>
      <c r="Q861" s="107"/>
      <c r="R861" s="107"/>
      <c r="S861" s="107"/>
      <c r="T861" s="107"/>
      <c r="U861" s="107"/>
      <c r="V861" s="107"/>
      <c r="W861" s="107"/>
      <c r="X861" s="107"/>
      <c r="Y861" s="107"/>
      <c r="Z861" s="107"/>
    </row>
    <row r="862" spans="1:26" ht="15.75" customHeight="1">
      <c r="A862" s="107"/>
      <c r="B862" s="107"/>
      <c r="C862" s="107"/>
      <c r="D862" s="107"/>
      <c r="E862" s="107"/>
      <c r="F862" s="107"/>
      <c r="G862" s="479"/>
      <c r="H862" s="107"/>
      <c r="I862" s="107"/>
      <c r="J862" s="107"/>
      <c r="K862" s="107"/>
      <c r="L862" s="107"/>
      <c r="M862" s="109"/>
      <c r="N862" s="109"/>
      <c r="O862" s="107"/>
      <c r="P862" s="107"/>
      <c r="Q862" s="107"/>
      <c r="R862" s="107"/>
      <c r="S862" s="107"/>
      <c r="T862" s="107"/>
      <c r="U862" s="107"/>
      <c r="V862" s="107"/>
      <c r="W862" s="107"/>
      <c r="X862" s="107"/>
      <c r="Y862" s="107"/>
      <c r="Z862" s="107"/>
    </row>
    <row r="863" spans="1:26" ht="15.75" customHeight="1">
      <c r="A863" s="107"/>
      <c r="B863" s="107"/>
      <c r="C863" s="107"/>
      <c r="D863" s="107"/>
      <c r="E863" s="107"/>
      <c r="F863" s="107"/>
      <c r="G863" s="479"/>
      <c r="H863" s="107"/>
      <c r="I863" s="107"/>
      <c r="J863" s="107"/>
      <c r="K863" s="107"/>
      <c r="L863" s="107"/>
      <c r="M863" s="109"/>
      <c r="N863" s="109"/>
      <c r="O863" s="107"/>
      <c r="P863" s="107"/>
      <c r="Q863" s="107"/>
      <c r="R863" s="107"/>
      <c r="S863" s="107"/>
      <c r="T863" s="107"/>
      <c r="U863" s="107"/>
      <c r="V863" s="107"/>
      <c r="W863" s="107"/>
      <c r="X863" s="107"/>
      <c r="Y863" s="107"/>
      <c r="Z863" s="107"/>
    </row>
    <row r="864" spans="1:26" ht="15.75" customHeight="1">
      <c r="A864" s="107"/>
      <c r="B864" s="107"/>
      <c r="C864" s="107"/>
      <c r="D864" s="107"/>
      <c r="E864" s="107"/>
      <c r="F864" s="107"/>
      <c r="G864" s="479"/>
      <c r="H864" s="107"/>
      <c r="I864" s="107"/>
      <c r="J864" s="107"/>
      <c r="K864" s="107"/>
      <c r="L864" s="107"/>
      <c r="M864" s="109"/>
      <c r="N864" s="109"/>
      <c r="O864" s="107"/>
      <c r="P864" s="107"/>
      <c r="Q864" s="107"/>
      <c r="R864" s="107"/>
      <c r="S864" s="107"/>
      <c r="T864" s="107"/>
      <c r="U864" s="107"/>
      <c r="V864" s="107"/>
      <c r="W864" s="107"/>
      <c r="X864" s="107"/>
      <c r="Y864" s="107"/>
      <c r="Z864" s="107"/>
    </row>
    <row r="865" spans="1:26" ht="15.75" customHeight="1">
      <c r="A865" s="107"/>
      <c r="B865" s="107"/>
      <c r="C865" s="107"/>
      <c r="D865" s="107"/>
      <c r="E865" s="107"/>
      <c r="F865" s="107"/>
      <c r="G865" s="479"/>
      <c r="H865" s="107"/>
      <c r="I865" s="107"/>
      <c r="J865" s="107"/>
      <c r="K865" s="107"/>
      <c r="L865" s="107"/>
      <c r="M865" s="109"/>
      <c r="N865" s="109"/>
      <c r="O865" s="107"/>
      <c r="P865" s="107"/>
      <c r="Q865" s="107"/>
      <c r="R865" s="107"/>
      <c r="S865" s="107"/>
      <c r="T865" s="107"/>
      <c r="U865" s="107"/>
      <c r="V865" s="107"/>
      <c r="W865" s="107"/>
      <c r="X865" s="107"/>
      <c r="Y865" s="107"/>
      <c r="Z865" s="107"/>
    </row>
    <row r="866" spans="1:26" ht="15.75" customHeight="1">
      <c r="A866" s="107"/>
      <c r="B866" s="107"/>
      <c r="C866" s="107"/>
      <c r="D866" s="107"/>
      <c r="E866" s="107"/>
      <c r="F866" s="107"/>
      <c r="G866" s="479"/>
      <c r="H866" s="107"/>
      <c r="I866" s="107"/>
      <c r="J866" s="107"/>
      <c r="K866" s="107"/>
      <c r="L866" s="107"/>
      <c r="M866" s="109"/>
      <c r="N866" s="109"/>
      <c r="O866" s="107"/>
      <c r="P866" s="107"/>
      <c r="Q866" s="107"/>
      <c r="R866" s="107"/>
      <c r="S866" s="107"/>
      <c r="T866" s="107"/>
      <c r="U866" s="107"/>
      <c r="V866" s="107"/>
      <c r="W866" s="107"/>
      <c r="X866" s="107"/>
      <c r="Y866" s="107"/>
      <c r="Z866" s="107"/>
    </row>
    <row r="867" spans="1:26" ht="15.75" customHeight="1">
      <c r="A867" s="107"/>
      <c r="B867" s="107"/>
      <c r="C867" s="107"/>
      <c r="D867" s="107"/>
      <c r="E867" s="107"/>
      <c r="F867" s="107"/>
      <c r="G867" s="479"/>
      <c r="H867" s="107"/>
      <c r="I867" s="107"/>
      <c r="J867" s="107"/>
      <c r="K867" s="107"/>
      <c r="L867" s="107"/>
      <c r="M867" s="109"/>
      <c r="N867" s="109"/>
      <c r="O867" s="107"/>
      <c r="P867" s="107"/>
      <c r="Q867" s="107"/>
      <c r="R867" s="107"/>
      <c r="S867" s="107"/>
      <c r="T867" s="107"/>
      <c r="U867" s="107"/>
      <c r="V867" s="107"/>
      <c r="W867" s="107"/>
      <c r="X867" s="107"/>
      <c r="Y867" s="107"/>
      <c r="Z867" s="107"/>
    </row>
    <row r="868" spans="1:26" ht="15.75" customHeight="1">
      <c r="A868" s="107"/>
      <c r="B868" s="107"/>
      <c r="C868" s="107"/>
      <c r="D868" s="107"/>
      <c r="E868" s="107"/>
      <c r="F868" s="107"/>
      <c r="G868" s="479"/>
      <c r="H868" s="107"/>
      <c r="I868" s="107"/>
      <c r="J868" s="107"/>
      <c r="K868" s="107"/>
      <c r="L868" s="107"/>
      <c r="M868" s="109"/>
      <c r="N868" s="109"/>
      <c r="O868" s="107"/>
      <c r="P868" s="107"/>
      <c r="Q868" s="107"/>
      <c r="R868" s="107"/>
      <c r="S868" s="107"/>
      <c r="T868" s="107"/>
      <c r="U868" s="107"/>
      <c r="V868" s="107"/>
      <c r="W868" s="107"/>
      <c r="X868" s="107"/>
      <c r="Y868" s="107"/>
      <c r="Z868" s="107"/>
    </row>
    <row r="869" spans="1:26" ht="15.75" customHeight="1">
      <c r="A869" s="107"/>
      <c r="B869" s="107"/>
      <c r="C869" s="107"/>
      <c r="D869" s="107"/>
      <c r="E869" s="107"/>
      <c r="F869" s="107"/>
      <c r="G869" s="479"/>
      <c r="H869" s="107"/>
      <c r="I869" s="107"/>
      <c r="J869" s="107"/>
      <c r="K869" s="107"/>
      <c r="L869" s="107"/>
      <c r="M869" s="109"/>
      <c r="N869" s="109"/>
      <c r="O869" s="107"/>
      <c r="P869" s="107"/>
      <c r="Q869" s="107"/>
      <c r="R869" s="107"/>
      <c r="S869" s="107"/>
      <c r="T869" s="107"/>
      <c r="U869" s="107"/>
      <c r="V869" s="107"/>
      <c r="W869" s="107"/>
      <c r="X869" s="107"/>
      <c r="Y869" s="107"/>
      <c r="Z869" s="107"/>
    </row>
    <row r="870" spans="1:26" ht="15.75" customHeight="1">
      <c r="A870" s="107"/>
      <c r="B870" s="107"/>
      <c r="C870" s="107"/>
      <c r="D870" s="107"/>
      <c r="E870" s="107"/>
      <c r="F870" s="107"/>
      <c r="G870" s="479"/>
      <c r="H870" s="107"/>
      <c r="I870" s="107"/>
      <c r="J870" s="107"/>
      <c r="K870" s="107"/>
      <c r="L870" s="107"/>
      <c r="M870" s="109"/>
      <c r="N870" s="109"/>
      <c r="O870" s="107"/>
      <c r="P870" s="107"/>
      <c r="Q870" s="107"/>
      <c r="R870" s="107"/>
      <c r="S870" s="107"/>
      <c r="T870" s="107"/>
      <c r="U870" s="107"/>
      <c r="V870" s="107"/>
      <c r="W870" s="107"/>
      <c r="X870" s="107"/>
      <c r="Y870" s="107"/>
      <c r="Z870" s="107"/>
    </row>
    <row r="871" spans="1:26" ht="15.75" customHeight="1">
      <c r="A871" s="107"/>
      <c r="B871" s="107"/>
      <c r="C871" s="107"/>
      <c r="D871" s="107"/>
      <c r="E871" s="107"/>
      <c r="F871" s="107"/>
      <c r="G871" s="479"/>
      <c r="H871" s="107"/>
      <c r="I871" s="107"/>
      <c r="J871" s="107"/>
      <c r="K871" s="107"/>
      <c r="L871" s="107"/>
      <c r="M871" s="109"/>
      <c r="N871" s="109"/>
      <c r="O871" s="107"/>
      <c r="P871" s="107"/>
      <c r="Q871" s="107"/>
      <c r="R871" s="107"/>
      <c r="S871" s="107"/>
      <c r="T871" s="107"/>
      <c r="U871" s="107"/>
      <c r="V871" s="107"/>
      <c r="W871" s="107"/>
      <c r="X871" s="107"/>
      <c r="Y871" s="107"/>
      <c r="Z871" s="107"/>
    </row>
    <row r="872" spans="1:26" ht="15.75" customHeight="1">
      <c r="A872" s="107"/>
      <c r="B872" s="107"/>
      <c r="C872" s="107"/>
      <c r="D872" s="107"/>
      <c r="E872" s="107"/>
      <c r="F872" s="107"/>
      <c r="G872" s="479"/>
      <c r="H872" s="107"/>
      <c r="I872" s="107"/>
      <c r="J872" s="107"/>
      <c r="K872" s="107"/>
      <c r="L872" s="107"/>
      <c r="M872" s="109"/>
      <c r="N872" s="109"/>
      <c r="O872" s="107"/>
      <c r="P872" s="107"/>
      <c r="Q872" s="107"/>
      <c r="R872" s="107"/>
      <c r="S872" s="107"/>
      <c r="T872" s="107"/>
      <c r="U872" s="107"/>
      <c r="V872" s="107"/>
      <c r="W872" s="107"/>
      <c r="X872" s="107"/>
      <c r="Y872" s="107"/>
      <c r="Z872" s="107"/>
    </row>
    <row r="873" spans="1:26" ht="15.75" customHeight="1">
      <c r="A873" s="107"/>
      <c r="B873" s="107"/>
      <c r="C873" s="107"/>
      <c r="D873" s="107"/>
      <c r="E873" s="107"/>
      <c r="F873" s="107"/>
      <c r="G873" s="479"/>
      <c r="H873" s="107"/>
      <c r="I873" s="107"/>
      <c r="J873" s="107"/>
      <c r="K873" s="107"/>
      <c r="L873" s="107"/>
      <c r="M873" s="109"/>
      <c r="N873" s="109"/>
      <c r="O873" s="107"/>
      <c r="P873" s="107"/>
      <c r="Q873" s="107"/>
      <c r="R873" s="107"/>
      <c r="S873" s="107"/>
      <c r="T873" s="107"/>
      <c r="U873" s="107"/>
      <c r="V873" s="107"/>
      <c r="W873" s="107"/>
      <c r="X873" s="107"/>
      <c r="Y873" s="107"/>
      <c r="Z873" s="107"/>
    </row>
    <row r="874" spans="1:26" ht="15.75" customHeight="1">
      <c r="A874" s="107"/>
      <c r="B874" s="107"/>
      <c r="C874" s="107"/>
      <c r="D874" s="107"/>
      <c r="E874" s="107"/>
      <c r="F874" s="107"/>
      <c r="G874" s="479"/>
      <c r="H874" s="107"/>
      <c r="I874" s="107"/>
      <c r="J874" s="107"/>
      <c r="K874" s="107"/>
      <c r="L874" s="107"/>
      <c r="M874" s="109"/>
      <c r="N874" s="109"/>
      <c r="O874" s="107"/>
      <c r="P874" s="107"/>
      <c r="Q874" s="107"/>
      <c r="R874" s="107"/>
      <c r="S874" s="107"/>
      <c r="T874" s="107"/>
      <c r="U874" s="107"/>
      <c r="V874" s="107"/>
      <c r="W874" s="107"/>
      <c r="X874" s="107"/>
      <c r="Y874" s="107"/>
      <c r="Z874" s="107"/>
    </row>
    <row r="875" spans="1:26" ht="15.75" customHeight="1">
      <c r="A875" s="107"/>
      <c r="B875" s="107"/>
      <c r="C875" s="107"/>
      <c r="D875" s="107"/>
      <c r="E875" s="107"/>
      <c r="F875" s="107"/>
      <c r="G875" s="479"/>
      <c r="H875" s="107"/>
      <c r="I875" s="107"/>
      <c r="J875" s="107"/>
      <c r="K875" s="107"/>
      <c r="L875" s="107"/>
      <c r="M875" s="109"/>
      <c r="N875" s="109"/>
      <c r="O875" s="107"/>
      <c r="P875" s="107"/>
      <c r="Q875" s="107"/>
      <c r="R875" s="107"/>
      <c r="S875" s="107"/>
      <c r="T875" s="107"/>
      <c r="U875" s="107"/>
      <c r="V875" s="107"/>
      <c r="W875" s="107"/>
      <c r="X875" s="107"/>
      <c r="Y875" s="107"/>
      <c r="Z875" s="107"/>
    </row>
    <row r="876" spans="1:26" ht="15.75" customHeight="1">
      <c r="A876" s="107"/>
      <c r="B876" s="107"/>
      <c r="C876" s="107"/>
      <c r="D876" s="107"/>
      <c r="E876" s="107"/>
      <c r="F876" s="107"/>
      <c r="G876" s="479"/>
      <c r="H876" s="107"/>
      <c r="I876" s="107"/>
      <c r="J876" s="107"/>
      <c r="K876" s="107"/>
      <c r="L876" s="107"/>
      <c r="M876" s="109"/>
      <c r="N876" s="109"/>
      <c r="O876" s="107"/>
      <c r="P876" s="107"/>
      <c r="Q876" s="107"/>
      <c r="R876" s="107"/>
      <c r="S876" s="107"/>
      <c r="T876" s="107"/>
      <c r="U876" s="107"/>
      <c r="V876" s="107"/>
      <c r="W876" s="107"/>
      <c r="X876" s="107"/>
      <c r="Y876" s="107"/>
      <c r="Z876" s="107"/>
    </row>
    <row r="877" spans="1:26" ht="15.75" customHeight="1">
      <c r="A877" s="107"/>
      <c r="B877" s="107"/>
      <c r="C877" s="107"/>
      <c r="D877" s="107"/>
      <c r="E877" s="107"/>
      <c r="F877" s="107"/>
      <c r="G877" s="479"/>
      <c r="H877" s="107"/>
      <c r="I877" s="107"/>
      <c r="J877" s="107"/>
      <c r="K877" s="107"/>
      <c r="L877" s="107"/>
      <c r="M877" s="109"/>
      <c r="N877" s="109"/>
      <c r="O877" s="107"/>
      <c r="P877" s="107"/>
      <c r="Q877" s="107"/>
      <c r="R877" s="107"/>
      <c r="S877" s="107"/>
      <c r="T877" s="107"/>
      <c r="U877" s="107"/>
      <c r="V877" s="107"/>
      <c r="W877" s="107"/>
      <c r="X877" s="107"/>
      <c r="Y877" s="107"/>
      <c r="Z877" s="107"/>
    </row>
    <row r="878" spans="1:26" ht="15.75" customHeight="1">
      <c r="A878" s="107"/>
      <c r="B878" s="107"/>
      <c r="C878" s="107"/>
      <c r="D878" s="107"/>
      <c r="E878" s="107"/>
      <c r="F878" s="107"/>
      <c r="G878" s="479"/>
      <c r="H878" s="107"/>
      <c r="I878" s="107"/>
      <c r="J878" s="107"/>
      <c r="K878" s="107"/>
      <c r="L878" s="107"/>
      <c r="M878" s="109"/>
      <c r="N878" s="109"/>
      <c r="O878" s="107"/>
      <c r="P878" s="107"/>
      <c r="Q878" s="107"/>
      <c r="R878" s="107"/>
      <c r="S878" s="107"/>
      <c r="T878" s="107"/>
      <c r="U878" s="107"/>
      <c r="V878" s="107"/>
      <c r="W878" s="107"/>
      <c r="X878" s="107"/>
      <c r="Y878" s="107"/>
      <c r="Z878" s="107"/>
    </row>
    <row r="879" spans="1:26" ht="15.75" customHeight="1">
      <c r="A879" s="107"/>
      <c r="B879" s="107"/>
      <c r="C879" s="107"/>
      <c r="D879" s="107"/>
      <c r="E879" s="107"/>
      <c r="F879" s="107"/>
      <c r="G879" s="479"/>
      <c r="H879" s="107"/>
      <c r="I879" s="107"/>
      <c r="J879" s="107"/>
      <c r="K879" s="107"/>
      <c r="L879" s="107"/>
      <c r="M879" s="109"/>
      <c r="N879" s="109"/>
      <c r="O879" s="107"/>
      <c r="P879" s="107"/>
      <c r="Q879" s="107"/>
      <c r="R879" s="107"/>
      <c r="S879" s="107"/>
      <c r="T879" s="107"/>
      <c r="U879" s="107"/>
      <c r="V879" s="107"/>
      <c r="W879" s="107"/>
      <c r="X879" s="107"/>
      <c r="Y879" s="107"/>
      <c r="Z879" s="107"/>
    </row>
    <row r="880" spans="1:26" ht="15.75" customHeight="1">
      <c r="A880" s="107"/>
      <c r="B880" s="107"/>
      <c r="C880" s="107"/>
      <c r="D880" s="107"/>
      <c r="E880" s="107"/>
      <c r="F880" s="107"/>
      <c r="G880" s="479"/>
      <c r="H880" s="107"/>
      <c r="I880" s="107"/>
      <c r="J880" s="107"/>
      <c r="K880" s="107"/>
      <c r="L880" s="107"/>
      <c r="M880" s="109"/>
      <c r="N880" s="109"/>
      <c r="O880" s="107"/>
      <c r="P880" s="107"/>
      <c r="Q880" s="107"/>
      <c r="R880" s="107"/>
      <c r="S880" s="107"/>
      <c r="T880" s="107"/>
      <c r="U880" s="107"/>
      <c r="V880" s="107"/>
      <c r="W880" s="107"/>
      <c r="X880" s="107"/>
      <c r="Y880" s="107"/>
      <c r="Z880" s="107"/>
    </row>
    <row r="881" spans="1:26" ht="15.75" customHeight="1">
      <c r="A881" s="107"/>
      <c r="B881" s="107"/>
      <c r="C881" s="107"/>
      <c r="D881" s="107"/>
      <c r="E881" s="107"/>
      <c r="F881" s="107"/>
      <c r="G881" s="479"/>
      <c r="H881" s="107"/>
      <c r="I881" s="107"/>
      <c r="J881" s="107"/>
      <c r="K881" s="107"/>
      <c r="L881" s="107"/>
      <c r="M881" s="109"/>
      <c r="N881" s="109"/>
      <c r="O881" s="107"/>
      <c r="P881" s="107"/>
      <c r="Q881" s="107"/>
      <c r="R881" s="107"/>
      <c r="S881" s="107"/>
      <c r="T881" s="107"/>
      <c r="U881" s="107"/>
      <c r="V881" s="107"/>
      <c r="W881" s="107"/>
      <c r="X881" s="107"/>
      <c r="Y881" s="107"/>
      <c r="Z881" s="107"/>
    </row>
    <row r="882" spans="1:26" ht="15.75" customHeight="1">
      <c r="A882" s="107"/>
      <c r="B882" s="107"/>
      <c r="C882" s="107"/>
      <c r="D882" s="107"/>
      <c r="E882" s="107"/>
      <c r="F882" s="107"/>
      <c r="G882" s="479"/>
      <c r="H882" s="107"/>
      <c r="I882" s="107"/>
      <c r="J882" s="107"/>
      <c r="K882" s="107"/>
      <c r="L882" s="107"/>
      <c r="M882" s="109"/>
      <c r="N882" s="109"/>
      <c r="O882" s="107"/>
      <c r="P882" s="107"/>
      <c r="Q882" s="107"/>
      <c r="R882" s="107"/>
      <c r="S882" s="107"/>
      <c r="T882" s="107"/>
      <c r="U882" s="107"/>
      <c r="V882" s="107"/>
      <c r="W882" s="107"/>
      <c r="X882" s="107"/>
      <c r="Y882" s="107"/>
      <c r="Z882" s="107"/>
    </row>
    <row r="883" spans="1:26" ht="15.75" customHeight="1">
      <c r="A883" s="107"/>
      <c r="B883" s="107"/>
      <c r="C883" s="107"/>
      <c r="D883" s="107"/>
      <c r="E883" s="107"/>
      <c r="F883" s="107"/>
      <c r="G883" s="479"/>
      <c r="H883" s="107"/>
      <c r="I883" s="107"/>
      <c r="J883" s="107"/>
      <c r="K883" s="107"/>
      <c r="L883" s="107"/>
      <c r="M883" s="109"/>
      <c r="N883" s="109"/>
      <c r="O883" s="107"/>
      <c r="P883" s="107"/>
      <c r="Q883" s="107"/>
      <c r="R883" s="107"/>
      <c r="S883" s="107"/>
      <c r="T883" s="107"/>
      <c r="U883" s="107"/>
      <c r="V883" s="107"/>
      <c r="W883" s="107"/>
      <c r="X883" s="107"/>
      <c r="Y883" s="107"/>
      <c r="Z883" s="107"/>
    </row>
    <row r="884" spans="1:26" ht="15.75" customHeight="1">
      <c r="A884" s="107"/>
      <c r="B884" s="107"/>
      <c r="C884" s="107"/>
      <c r="D884" s="107"/>
      <c r="E884" s="107"/>
      <c r="F884" s="107"/>
      <c r="G884" s="479"/>
      <c r="H884" s="107"/>
      <c r="I884" s="107"/>
      <c r="J884" s="107"/>
      <c r="K884" s="107"/>
      <c r="L884" s="107"/>
      <c r="M884" s="109"/>
      <c r="N884" s="109"/>
      <c r="O884" s="107"/>
      <c r="P884" s="107"/>
      <c r="Q884" s="107"/>
      <c r="R884" s="107"/>
      <c r="S884" s="107"/>
      <c r="T884" s="107"/>
      <c r="U884" s="107"/>
      <c r="V884" s="107"/>
      <c r="W884" s="107"/>
      <c r="X884" s="107"/>
      <c r="Y884" s="107"/>
      <c r="Z884" s="107"/>
    </row>
    <row r="885" spans="1:26" ht="15.75" customHeight="1">
      <c r="A885" s="107"/>
      <c r="B885" s="107"/>
      <c r="C885" s="107"/>
      <c r="D885" s="107"/>
      <c r="E885" s="107"/>
      <c r="F885" s="107"/>
      <c r="G885" s="479"/>
      <c r="H885" s="107"/>
      <c r="I885" s="107"/>
      <c r="J885" s="107"/>
      <c r="K885" s="107"/>
      <c r="L885" s="107"/>
      <c r="M885" s="109"/>
      <c r="N885" s="109"/>
      <c r="O885" s="107"/>
      <c r="P885" s="107"/>
      <c r="Q885" s="107"/>
      <c r="R885" s="107"/>
      <c r="S885" s="107"/>
      <c r="T885" s="107"/>
      <c r="U885" s="107"/>
      <c r="V885" s="107"/>
      <c r="W885" s="107"/>
      <c r="X885" s="107"/>
      <c r="Y885" s="107"/>
      <c r="Z885" s="107"/>
    </row>
    <row r="886" spans="1:26" ht="15.75" customHeight="1">
      <c r="A886" s="107"/>
      <c r="B886" s="107"/>
      <c r="C886" s="107"/>
      <c r="D886" s="107"/>
      <c r="E886" s="107"/>
      <c r="F886" s="107"/>
      <c r="G886" s="479"/>
      <c r="H886" s="107"/>
      <c r="I886" s="107"/>
      <c r="J886" s="107"/>
      <c r="K886" s="107"/>
      <c r="L886" s="107"/>
      <c r="M886" s="109"/>
      <c r="N886" s="109"/>
      <c r="O886" s="107"/>
      <c r="P886" s="107"/>
      <c r="Q886" s="107"/>
      <c r="R886" s="107"/>
      <c r="S886" s="107"/>
      <c r="T886" s="107"/>
      <c r="U886" s="107"/>
      <c r="V886" s="107"/>
      <c r="W886" s="107"/>
      <c r="X886" s="107"/>
      <c r="Y886" s="107"/>
      <c r="Z886" s="107"/>
    </row>
    <row r="887" spans="1:26" ht="15.75" customHeight="1">
      <c r="A887" s="107"/>
      <c r="B887" s="107"/>
      <c r="C887" s="107"/>
      <c r="D887" s="107"/>
      <c r="E887" s="107"/>
      <c r="F887" s="107"/>
      <c r="G887" s="479"/>
      <c r="H887" s="107"/>
      <c r="I887" s="107"/>
      <c r="J887" s="107"/>
      <c r="K887" s="107"/>
      <c r="L887" s="107"/>
      <c r="M887" s="109"/>
      <c r="N887" s="109"/>
      <c r="O887" s="107"/>
      <c r="P887" s="107"/>
      <c r="Q887" s="107"/>
      <c r="R887" s="107"/>
      <c r="S887" s="107"/>
      <c r="T887" s="107"/>
      <c r="U887" s="107"/>
      <c r="V887" s="107"/>
      <c r="W887" s="107"/>
      <c r="X887" s="107"/>
      <c r="Y887" s="107"/>
      <c r="Z887" s="107"/>
    </row>
    <row r="888" spans="1:26" ht="15.75" customHeight="1">
      <c r="A888" s="107"/>
      <c r="B888" s="107"/>
      <c r="C888" s="107"/>
      <c r="D888" s="107"/>
      <c r="E888" s="107"/>
      <c r="F888" s="107"/>
      <c r="G888" s="479"/>
      <c r="H888" s="107"/>
      <c r="I888" s="107"/>
      <c r="J888" s="107"/>
      <c r="K888" s="107"/>
      <c r="L888" s="107"/>
      <c r="M888" s="109"/>
      <c r="N888" s="109"/>
      <c r="O888" s="107"/>
      <c r="P888" s="107"/>
      <c r="Q888" s="107"/>
      <c r="R888" s="107"/>
      <c r="S888" s="107"/>
      <c r="T888" s="107"/>
      <c r="U888" s="107"/>
      <c r="V888" s="107"/>
      <c r="W888" s="107"/>
      <c r="X888" s="107"/>
      <c r="Y888" s="107"/>
      <c r="Z888" s="107"/>
    </row>
    <row r="889" spans="1:26" ht="15.75" customHeight="1">
      <c r="A889" s="107"/>
      <c r="B889" s="107"/>
      <c r="C889" s="107"/>
      <c r="D889" s="107"/>
      <c r="E889" s="107"/>
      <c r="F889" s="107"/>
      <c r="G889" s="479"/>
      <c r="H889" s="107"/>
      <c r="I889" s="107"/>
      <c r="J889" s="107"/>
      <c r="K889" s="107"/>
      <c r="L889" s="107"/>
      <c r="M889" s="109"/>
      <c r="N889" s="109"/>
      <c r="O889" s="107"/>
      <c r="P889" s="107"/>
      <c r="Q889" s="107"/>
      <c r="R889" s="107"/>
      <c r="S889" s="107"/>
      <c r="T889" s="107"/>
      <c r="U889" s="107"/>
      <c r="V889" s="107"/>
      <c r="W889" s="107"/>
      <c r="X889" s="107"/>
      <c r="Y889" s="107"/>
      <c r="Z889" s="107"/>
    </row>
    <row r="890" spans="1:26" ht="15.75" customHeight="1">
      <c r="A890" s="107"/>
      <c r="B890" s="107"/>
      <c r="C890" s="107"/>
      <c r="D890" s="107"/>
      <c r="E890" s="107"/>
      <c r="F890" s="107"/>
      <c r="G890" s="479"/>
      <c r="H890" s="107"/>
      <c r="I890" s="107"/>
      <c r="J890" s="107"/>
      <c r="K890" s="107"/>
      <c r="L890" s="107"/>
      <c r="M890" s="109"/>
      <c r="N890" s="109"/>
      <c r="O890" s="107"/>
      <c r="P890" s="107"/>
      <c r="Q890" s="107"/>
      <c r="R890" s="107"/>
      <c r="S890" s="107"/>
      <c r="T890" s="107"/>
      <c r="U890" s="107"/>
      <c r="V890" s="107"/>
      <c r="W890" s="107"/>
      <c r="X890" s="107"/>
      <c r="Y890" s="107"/>
      <c r="Z890" s="107"/>
    </row>
    <row r="891" spans="1:26" ht="15.75" customHeight="1">
      <c r="A891" s="107"/>
      <c r="B891" s="107"/>
      <c r="C891" s="107"/>
      <c r="D891" s="107"/>
      <c r="E891" s="107"/>
      <c r="F891" s="107"/>
      <c r="G891" s="479"/>
      <c r="H891" s="107"/>
      <c r="I891" s="107"/>
      <c r="J891" s="107"/>
      <c r="K891" s="107"/>
      <c r="L891" s="107"/>
      <c r="M891" s="109"/>
      <c r="N891" s="109"/>
      <c r="O891" s="107"/>
      <c r="P891" s="107"/>
      <c r="Q891" s="107"/>
      <c r="R891" s="107"/>
      <c r="S891" s="107"/>
      <c r="T891" s="107"/>
      <c r="U891" s="107"/>
      <c r="V891" s="107"/>
      <c r="W891" s="107"/>
      <c r="X891" s="107"/>
      <c r="Y891" s="107"/>
      <c r="Z891" s="107"/>
    </row>
    <row r="892" spans="1:26" ht="15.75" customHeight="1">
      <c r="A892" s="107"/>
      <c r="B892" s="107"/>
      <c r="C892" s="107"/>
      <c r="D892" s="107"/>
      <c r="E892" s="107"/>
      <c r="F892" s="107"/>
      <c r="G892" s="479"/>
      <c r="H892" s="107"/>
      <c r="I892" s="107"/>
      <c r="J892" s="107"/>
      <c r="K892" s="107"/>
      <c r="L892" s="107"/>
      <c r="M892" s="109"/>
      <c r="N892" s="109"/>
      <c r="O892" s="107"/>
      <c r="P892" s="107"/>
      <c r="Q892" s="107"/>
      <c r="R892" s="107"/>
      <c r="S892" s="107"/>
      <c r="T892" s="107"/>
      <c r="U892" s="107"/>
      <c r="V892" s="107"/>
      <c r="W892" s="107"/>
      <c r="X892" s="107"/>
      <c r="Y892" s="107"/>
      <c r="Z892" s="107"/>
    </row>
    <row r="893" spans="1:26" ht="15.75" customHeight="1">
      <c r="A893" s="107"/>
      <c r="B893" s="107"/>
      <c r="C893" s="107"/>
      <c r="D893" s="107"/>
      <c r="E893" s="107"/>
      <c r="F893" s="107"/>
      <c r="G893" s="479"/>
      <c r="H893" s="107"/>
      <c r="I893" s="107"/>
      <c r="J893" s="107"/>
      <c r="K893" s="107"/>
      <c r="L893" s="107"/>
      <c r="M893" s="109"/>
      <c r="N893" s="109"/>
      <c r="O893" s="107"/>
      <c r="P893" s="107"/>
      <c r="Q893" s="107"/>
      <c r="R893" s="107"/>
      <c r="S893" s="107"/>
      <c r="T893" s="107"/>
      <c r="U893" s="107"/>
      <c r="V893" s="107"/>
      <c r="W893" s="107"/>
      <c r="X893" s="107"/>
      <c r="Y893" s="107"/>
      <c r="Z893" s="107"/>
    </row>
    <row r="894" spans="1:26" ht="15.75" customHeight="1">
      <c r="A894" s="107"/>
      <c r="B894" s="107"/>
      <c r="C894" s="107"/>
      <c r="D894" s="107"/>
      <c r="E894" s="107"/>
      <c r="F894" s="107"/>
      <c r="G894" s="479"/>
      <c r="H894" s="107"/>
      <c r="I894" s="107"/>
      <c r="J894" s="107"/>
      <c r="K894" s="107"/>
      <c r="L894" s="107"/>
      <c r="M894" s="109"/>
      <c r="N894" s="109"/>
      <c r="O894" s="107"/>
      <c r="P894" s="107"/>
      <c r="Q894" s="107"/>
      <c r="R894" s="107"/>
      <c r="S894" s="107"/>
      <c r="T894" s="107"/>
      <c r="U894" s="107"/>
      <c r="V894" s="107"/>
      <c r="W894" s="107"/>
      <c r="X894" s="107"/>
      <c r="Y894" s="107"/>
      <c r="Z894" s="107"/>
    </row>
    <row r="895" spans="1:26" ht="15.75" customHeight="1">
      <c r="A895" s="107"/>
      <c r="B895" s="107"/>
      <c r="C895" s="107"/>
      <c r="D895" s="107"/>
      <c r="E895" s="107"/>
      <c r="F895" s="107"/>
      <c r="G895" s="479"/>
      <c r="H895" s="107"/>
      <c r="I895" s="107"/>
      <c r="J895" s="107"/>
      <c r="K895" s="107"/>
      <c r="L895" s="107"/>
      <c r="M895" s="109"/>
      <c r="N895" s="109"/>
      <c r="O895" s="107"/>
      <c r="P895" s="107"/>
      <c r="Q895" s="107"/>
      <c r="R895" s="107"/>
      <c r="S895" s="107"/>
      <c r="T895" s="107"/>
      <c r="U895" s="107"/>
      <c r="V895" s="107"/>
      <c r="W895" s="107"/>
      <c r="X895" s="107"/>
      <c r="Y895" s="107"/>
      <c r="Z895" s="107"/>
    </row>
    <row r="896" spans="1:26" ht="15.75" customHeight="1">
      <c r="A896" s="107"/>
      <c r="B896" s="107"/>
      <c r="C896" s="107"/>
      <c r="D896" s="107"/>
      <c r="E896" s="107"/>
      <c r="F896" s="107"/>
      <c r="G896" s="479"/>
      <c r="H896" s="107"/>
      <c r="I896" s="107"/>
      <c r="J896" s="107"/>
      <c r="K896" s="107"/>
      <c r="L896" s="107"/>
      <c r="M896" s="109"/>
      <c r="N896" s="109"/>
      <c r="O896" s="107"/>
      <c r="P896" s="107"/>
      <c r="Q896" s="107"/>
      <c r="R896" s="107"/>
      <c r="S896" s="107"/>
      <c r="T896" s="107"/>
      <c r="U896" s="107"/>
      <c r="V896" s="107"/>
      <c r="W896" s="107"/>
      <c r="X896" s="107"/>
      <c r="Y896" s="107"/>
      <c r="Z896" s="107"/>
    </row>
    <row r="897" spans="1:26" ht="15.75" customHeight="1">
      <c r="A897" s="107"/>
      <c r="B897" s="107"/>
      <c r="C897" s="107"/>
      <c r="D897" s="107"/>
      <c r="E897" s="107"/>
      <c r="F897" s="107"/>
      <c r="G897" s="479"/>
      <c r="H897" s="107"/>
      <c r="I897" s="107"/>
      <c r="J897" s="107"/>
      <c r="K897" s="107"/>
      <c r="L897" s="107"/>
      <c r="M897" s="109"/>
      <c r="N897" s="109"/>
      <c r="O897" s="107"/>
      <c r="P897" s="107"/>
      <c r="Q897" s="107"/>
      <c r="R897" s="107"/>
      <c r="S897" s="107"/>
      <c r="T897" s="107"/>
      <c r="U897" s="107"/>
      <c r="V897" s="107"/>
      <c r="W897" s="107"/>
      <c r="X897" s="107"/>
      <c r="Y897" s="107"/>
      <c r="Z897" s="107"/>
    </row>
    <row r="898" spans="1:26" ht="15.75" customHeight="1">
      <c r="A898" s="107"/>
      <c r="B898" s="107"/>
      <c r="C898" s="107"/>
      <c r="D898" s="107"/>
      <c r="E898" s="107"/>
      <c r="F898" s="107"/>
      <c r="G898" s="479"/>
      <c r="H898" s="107"/>
      <c r="I898" s="107"/>
      <c r="J898" s="107"/>
      <c r="K898" s="107"/>
      <c r="L898" s="107"/>
      <c r="M898" s="109"/>
      <c r="N898" s="109"/>
      <c r="O898" s="107"/>
      <c r="P898" s="107"/>
      <c r="Q898" s="107"/>
      <c r="R898" s="107"/>
      <c r="S898" s="107"/>
      <c r="T898" s="107"/>
      <c r="U898" s="107"/>
      <c r="V898" s="107"/>
      <c r="W898" s="107"/>
      <c r="X898" s="107"/>
      <c r="Y898" s="107"/>
      <c r="Z898" s="107"/>
    </row>
    <row r="899" spans="1:26" ht="15.75" customHeight="1">
      <c r="A899" s="107"/>
      <c r="B899" s="107"/>
      <c r="C899" s="107"/>
      <c r="D899" s="107"/>
      <c r="E899" s="107"/>
      <c r="F899" s="107"/>
      <c r="G899" s="479"/>
      <c r="H899" s="107"/>
      <c r="I899" s="107"/>
      <c r="J899" s="107"/>
      <c r="K899" s="107"/>
      <c r="L899" s="107"/>
      <c r="M899" s="109"/>
      <c r="N899" s="109"/>
      <c r="O899" s="107"/>
      <c r="P899" s="107"/>
      <c r="Q899" s="107"/>
      <c r="R899" s="107"/>
      <c r="S899" s="107"/>
      <c r="T899" s="107"/>
      <c r="U899" s="107"/>
      <c r="V899" s="107"/>
      <c r="W899" s="107"/>
      <c r="X899" s="107"/>
      <c r="Y899" s="107"/>
      <c r="Z899" s="107"/>
    </row>
    <row r="900" spans="1:26" ht="15.75" customHeight="1">
      <c r="A900" s="107"/>
      <c r="B900" s="107"/>
      <c r="C900" s="107"/>
      <c r="D900" s="107"/>
      <c r="E900" s="107"/>
      <c r="F900" s="107"/>
      <c r="G900" s="479"/>
      <c r="H900" s="107"/>
      <c r="I900" s="107"/>
      <c r="J900" s="107"/>
      <c r="K900" s="107"/>
      <c r="L900" s="107"/>
      <c r="M900" s="109"/>
      <c r="N900" s="109"/>
      <c r="O900" s="107"/>
      <c r="P900" s="107"/>
      <c r="Q900" s="107"/>
      <c r="R900" s="107"/>
      <c r="S900" s="107"/>
      <c r="T900" s="107"/>
      <c r="U900" s="107"/>
      <c r="V900" s="107"/>
      <c r="W900" s="107"/>
      <c r="X900" s="107"/>
      <c r="Y900" s="107"/>
      <c r="Z900" s="107"/>
    </row>
    <row r="901" spans="1:26" ht="15.75" customHeight="1">
      <c r="A901" s="107"/>
      <c r="B901" s="107"/>
      <c r="C901" s="107"/>
      <c r="D901" s="107"/>
      <c r="E901" s="107"/>
      <c r="F901" s="107"/>
      <c r="G901" s="479"/>
      <c r="H901" s="107"/>
      <c r="I901" s="107"/>
      <c r="J901" s="107"/>
      <c r="K901" s="107"/>
      <c r="L901" s="107"/>
      <c r="M901" s="109"/>
      <c r="N901" s="109"/>
      <c r="O901" s="107"/>
      <c r="P901" s="107"/>
      <c r="Q901" s="107"/>
      <c r="R901" s="107"/>
      <c r="S901" s="107"/>
      <c r="T901" s="107"/>
      <c r="U901" s="107"/>
      <c r="V901" s="107"/>
      <c r="W901" s="107"/>
      <c r="X901" s="107"/>
      <c r="Y901" s="107"/>
      <c r="Z901" s="107"/>
    </row>
    <row r="902" spans="1:26" ht="15.75" customHeight="1">
      <c r="A902" s="107"/>
      <c r="B902" s="107"/>
      <c r="C902" s="107"/>
      <c r="D902" s="107"/>
      <c r="E902" s="107"/>
      <c r="F902" s="107"/>
      <c r="G902" s="479"/>
      <c r="H902" s="107"/>
      <c r="I902" s="107"/>
      <c r="J902" s="107"/>
      <c r="K902" s="107"/>
      <c r="L902" s="107"/>
      <c r="M902" s="109"/>
      <c r="N902" s="109"/>
      <c r="O902" s="107"/>
      <c r="P902" s="107"/>
      <c r="Q902" s="107"/>
      <c r="R902" s="107"/>
      <c r="S902" s="107"/>
      <c r="T902" s="107"/>
      <c r="U902" s="107"/>
      <c r="V902" s="107"/>
      <c r="W902" s="107"/>
      <c r="X902" s="107"/>
      <c r="Y902" s="107"/>
      <c r="Z902" s="107"/>
    </row>
    <row r="903" spans="1:26" ht="15.75" customHeight="1">
      <c r="A903" s="107"/>
      <c r="B903" s="107"/>
      <c r="C903" s="107"/>
      <c r="D903" s="107"/>
      <c r="E903" s="107"/>
      <c r="F903" s="107"/>
      <c r="G903" s="479"/>
      <c r="H903" s="107"/>
      <c r="I903" s="107"/>
      <c r="J903" s="107"/>
      <c r="K903" s="107"/>
      <c r="L903" s="107"/>
      <c r="M903" s="109"/>
      <c r="N903" s="109"/>
      <c r="O903" s="107"/>
      <c r="P903" s="107"/>
      <c r="Q903" s="107"/>
      <c r="R903" s="107"/>
      <c r="S903" s="107"/>
      <c r="T903" s="107"/>
      <c r="U903" s="107"/>
      <c r="V903" s="107"/>
      <c r="W903" s="107"/>
      <c r="X903" s="107"/>
      <c r="Y903" s="107"/>
      <c r="Z903" s="107"/>
    </row>
    <row r="904" spans="1:26" ht="15.75" customHeight="1">
      <c r="A904" s="107"/>
      <c r="B904" s="107"/>
      <c r="C904" s="107"/>
      <c r="D904" s="107"/>
      <c r="E904" s="107"/>
      <c r="F904" s="107"/>
      <c r="G904" s="479"/>
      <c r="H904" s="107"/>
      <c r="I904" s="107"/>
      <c r="J904" s="107"/>
      <c r="K904" s="107"/>
      <c r="L904" s="107"/>
      <c r="M904" s="109"/>
      <c r="N904" s="109"/>
      <c r="O904" s="107"/>
      <c r="P904" s="107"/>
      <c r="Q904" s="107"/>
      <c r="R904" s="107"/>
      <c r="S904" s="107"/>
      <c r="T904" s="107"/>
      <c r="U904" s="107"/>
      <c r="V904" s="107"/>
      <c r="W904" s="107"/>
      <c r="X904" s="107"/>
      <c r="Y904" s="107"/>
      <c r="Z904" s="107"/>
    </row>
    <row r="905" spans="1:26" ht="15.75" customHeight="1">
      <c r="A905" s="107"/>
      <c r="B905" s="107"/>
      <c r="C905" s="107"/>
      <c r="D905" s="107"/>
      <c r="E905" s="107"/>
      <c r="F905" s="107"/>
      <c r="G905" s="479"/>
      <c r="H905" s="107"/>
      <c r="I905" s="107"/>
      <c r="J905" s="107"/>
      <c r="K905" s="107"/>
      <c r="L905" s="107"/>
      <c r="M905" s="109"/>
      <c r="N905" s="109"/>
      <c r="O905" s="107"/>
      <c r="P905" s="107"/>
      <c r="Q905" s="107"/>
      <c r="R905" s="107"/>
      <c r="S905" s="107"/>
      <c r="T905" s="107"/>
      <c r="U905" s="107"/>
      <c r="V905" s="107"/>
      <c r="W905" s="107"/>
      <c r="X905" s="107"/>
      <c r="Y905" s="107"/>
      <c r="Z905" s="107"/>
    </row>
    <row r="906" spans="1:26" ht="15.75" customHeight="1">
      <c r="A906" s="107"/>
      <c r="B906" s="107"/>
      <c r="C906" s="107"/>
      <c r="D906" s="107"/>
      <c r="E906" s="107"/>
      <c r="F906" s="107"/>
      <c r="G906" s="479"/>
      <c r="H906" s="107"/>
      <c r="I906" s="107"/>
      <c r="J906" s="107"/>
      <c r="K906" s="107"/>
      <c r="L906" s="107"/>
      <c r="M906" s="109"/>
      <c r="N906" s="109"/>
      <c r="O906" s="107"/>
      <c r="P906" s="107"/>
      <c r="Q906" s="107"/>
      <c r="R906" s="107"/>
      <c r="S906" s="107"/>
      <c r="T906" s="107"/>
      <c r="U906" s="107"/>
      <c r="V906" s="107"/>
      <c r="W906" s="107"/>
      <c r="X906" s="107"/>
      <c r="Y906" s="107"/>
      <c r="Z906" s="107"/>
    </row>
    <row r="907" spans="1:26" ht="15.75" customHeight="1">
      <c r="A907" s="107"/>
      <c r="B907" s="107"/>
      <c r="C907" s="107"/>
      <c r="D907" s="107"/>
      <c r="E907" s="107"/>
      <c r="F907" s="107"/>
      <c r="G907" s="479"/>
      <c r="H907" s="107"/>
      <c r="I907" s="107"/>
      <c r="J907" s="107"/>
      <c r="K907" s="107"/>
      <c r="L907" s="107"/>
      <c r="M907" s="109"/>
      <c r="N907" s="109"/>
      <c r="O907" s="107"/>
      <c r="P907" s="107"/>
      <c r="Q907" s="107"/>
      <c r="R907" s="107"/>
      <c r="S907" s="107"/>
      <c r="T907" s="107"/>
      <c r="U907" s="107"/>
      <c r="V907" s="107"/>
      <c r="W907" s="107"/>
      <c r="X907" s="107"/>
      <c r="Y907" s="107"/>
      <c r="Z907" s="107"/>
    </row>
    <row r="908" spans="1:26" ht="15.75" customHeight="1">
      <c r="A908" s="107"/>
      <c r="B908" s="107"/>
      <c r="C908" s="107"/>
      <c r="D908" s="107"/>
      <c r="E908" s="107"/>
      <c r="F908" s="107"/>
      <c r="G908" s="479"/>
      <c r="H908" s="107"/>
      <c r="I908" s="107"/>
      <c r="J908" s="107"/>
      <c r="K908" s="107"/>
      <c r="L908" s="107"/>
      <c r="M908" s="109"/>
      <c r="N908" s="109"/>
      <c r="O908" s="107"/>
      <c r="P908" s="107"/>
      <c r="Q908" s="107"/>
      <c r="R908" s="107"/>
      <c r="S908" s="107"/>
      <c r="T908" s="107"/>
      <c r="U908" s="107"/>
      <c r="V908" s="107"/>
      <c r="W908" s="107"/>
      <c r="X908" s="107"/>
      <c r="Y908" s="107"/>
      <c r="Z908" s="107"/>
    </row>
    <row r="909" spans="1:26" ht="15.75" customHeight="1">
      <c r="A909" s="107"/>
      <c r="B909" s="107"/>
      <c r="C909" s="107"/>
      <c r="D909" s="107"/>
      <c r="E909" s="107"/>
      <c r="F909" s="107"/>
      <c r="G909" s="479"/>
      <c r="H909" s="107"/>
      <c r="I909" s="107"/>
      <c r="J909" s="107"/>
      <c r="K909" s="107"/>
      <c r="L909" s="107"/>
      <c r="M909" s="109"/>
      <c r="N909" s="109"/>
      <c r="O909" s="107"/>
      <c r="P909" s="107"/>
      <c r="Q909" s="107"/>
      <c r="R909" s="107"/>
      <c r="S909" s="107"/>
      <c r="T909" s="107"/>
      <c r="U909" s="107"/>
      <c r="V909" s="107"/>
      <c r="W909" s="107"/>
      <c r="X909" s="107"/>
      <c r="Y909" s="107"/>
      <c r="Z909" s="107"/>
    </row>
    <row r="910" spans="1:26" ht="15.75" customHeight="1">
      <c r="A910" s="107"/>
      <c r="B910" s="107"/>
      <c r="C910" s="107"/>
      <c r="D910" s="107"/>
      <c r="E910" s="107"/>
      <c r="F910" s="107"/>
      <c r="G910" s="479"/>
      <c r="H910" s="107"/>
      <c r="I910" s="107"/>
      <c r="J910" s="107"/>
      <c r="K910" s="107"/>
      <c r="L910" s="107"/>
      <c r="M910" s="109"/>
      <c r="N910" s="109"/>
      <c r="O910" s="107"/>
      <c r="P910" s="107"/>
      <c r="Q910" s="107"/>
      <c r="R910" s="107"/>
      <c r="S910" s="107"/>
      <c r="T910" s="107"/>
      <c r="U910" s="107"/>
      <c r="V910" s="107"/>
      <c r="W910" s="107"/>
      <c r="X910" s="107"/>
      <c r="Y910" s="107"/>
      <c r="Z910" s="107"/>
    </row>
    <row r="911" spans="1:26" ht="15.75" customHeight="1">
      <c r="A911" s="107"/>
      <c r="B911" s="107"/>
      <c r="C911" s="107"/>
      <c r="D911" s="107"/>
      <c r="E911" s="107"/>
      <c r="F911" s="107"/>
      <c r="G911" s="479"/>
      <c r="H911" s="107"/>
      <c r="I911" s="107"/>
      <c r="J911" s="107"/>
      <c r="K911" s="107"/>
      <c r="L911" s="107"/>
      <c r="M911" s="109"/>
      <c r="N911" s="109"/>
      <c r="O911" s="107"/>
      <c r="P911" s="107"/>
      <c r="Q911" s="107"/>
      <c r="R911" s="107"/>
      <c r="S911" s="107"/>
      <c r="T911" s="107"/>
      <c r="U911" s="107"/>
      <c r="V911" s="107"/>
      <c r="W911" s="107"/>
      <c r="X911" s="107"/>
      <c r="Y911" s="107"/>
      <c r="Z911" s="107"/>
    </row>
    <row r="912" spans="1:26" ht="15.75" customHeight="1">
      <c r="A912" s="107"/>
      <c r="B912" s="107"/>
      <c r="C912" s="107"/>
      <c r="D912" s="107"/>
      <c r="E912" s="107"/>
      <c r="F912" s="107"/>
      <c r="G912" s="479"/>
      <c r="H912" s="107"/>
      <c r="I912" s="107"/>
      <c r="J912" s="107"/>
      <c r="K912" s="107"/>
      <c r="L912" s="107"/>
      <c r="M912" s="109"/>
      <c r="N912" s="109"/>
      <c r="O912" s="107"/>
      <c r="P912" s="107"/>
      <c r="Q912" s="107"/>
      <c r="R912" s="107"/>
      <c r="S912" s="107"/>
      <c r="T912" s="107"/>
      <c r="U912" s="107"/>
      <c r="V912" s="107"/>
      <c r="W912" s="107"/>
      <c r="X912" s="107"/>
      <c r="Y912" s="107"/>
      <c r="Z912" s="107"/>
    </row>
    <row r="913" spans="1:26" ht="15.75" customHeight="1">
      <c r="A913" s="107"/>
      <c r="B913" s="107"/>
      <c r="C913" s="107"/>
      <c r="D913" s="107"/>
      <c r="E913" s="107"/>
      <c r="F913" s="107"/>
      <c r="G913" s="479"/>
      <c r="H913" s="107"/>
      <c r="I913" s="107"/>
      <c r="J913" s="107"/>
      <c r="K913" s="107"/>
      <c r="L913" s="107"/>
      <c r="M913" s="109"/>
      <c r="N913" s="109"/>
      <c r="O913" s="107"/>
      <c r="P913" s="107"/>
      <c r="Q913" s="107"/>
      <c r="R913" s="107"/>
      <c r="S913" s="107"/>
      <c r="T913" s="107"/>
      <c r="U913" s="107"/>
      <c r="V913" s="107"/>
      <c r="W913" s="107"/>
      <c r="X913" s="107"/>
      <c r="Y913" s="107"/>
      <c r="Z913" s="107"/>
    </row>
    <row r="914" spans="1:26" ht="15.75" customHeight="1">
      <c r="A914" s="107"/>
      <c r="B914" s="107"/>
      <c r="C914" s="107"/>
      <c r="D914" s="107"/>
      <c r="E914" s="107"/>
      <c r="F914" s="107"/>
      <c r="G914" s="479"/>
      <c r="H914" s="107"/>
      <c r="I914" s="107"/>
      <c r="J914" s="107"/>
      <c r="K914" s="107"/>
      <c r="L914" s="107"/>
      <c r="M914" s="109"/>
      <c r="N914" s="109"/>
      <c r="O914" s="107"/>
      <c r="P914" s="107"/>
      <c r="Q914" s="107"/>
      <c r="R914" s="107"/>
      <c r="S914" s="107"/>
      <c r="T914" s="107"/>
      <c r="U914" s="107"/>
      <c r="V914" s="107"/>
      <c r="W914" s="107"/>
      <c r="X914" s="107"/>
      <c r="Y914" s="107"/>
      <c r="Z914" s="107"/>
    </row>
    <row r="915" spans="1:26" ht="15.75" customHeight="1">
      <c r="A915" s="107"/>
      <c r="B915" s="107"/>
      <c r="C915" s="107"/>
      <c r="D915" s="107"/>
      <c r="E915" s="107"/>
      <c r="F915" s="107"/>
      <c r="G915" s="479"/>
      <c r="H915" s="107"/>
      <c r="I915" s="107"/>
      <c r="J915" s="107"/>
      <c r="K915" s="107"/>
      <c r="L915" s="107"/>
      <c r="M915" s="109"/>
      <c r="N915" s="109"/>
      <c r="O915" s="107"/>
      <c r="P915" s="107"/>
      <c r="Q915" s="107"/>
      <c r="R915" s="107"/>
      <c r="S915" s="107"/>
      <c r="T915" s="107"/>
      <c r="U915" s="107"/>
      <c r="V915" s="107"/>
      <c r="W915" s="107"/>
      <c r="X915" s="107"/>
      <c r="Y915" s="107"/>
      <c r="Z915" s="107"/>
    </row>
    <row r="916" spans="1:26" ht="15.75" customHeight="1">
      <c r="A916" s="107"/>
      <c r="B916" s="107"/>
      <c r="C916" s="107"/>
      <c r="D916" s="107"/>
      <c r="E916" s="107"/>
      <c r="F916" s="107"/>
      <c r="G916" s="479"/>
      <c r="H916" s="107"/>
      <c r="I916" s="107"/>
      <c r="J916" s="107"/>
      <c r="K916" s="107"/>
      <c r="L916" s="107"/>
      <c r="M916" s="109"/>
      <c r="N916" s="109"/>
      <c r="O916" s="107"/>
      <c r="P916" s="107"/>
      <c r="Q916" s="107"/>
      <c r="R916" s="107"/>
      <c r="S916" s="107"/>
      <c r="T916" s="107"/>
      <c r="U916" s="107"/>
      <c r="V916" s="107"/>
      <c r="W916" s="107"/>
      <c r="X916" s="107"/>
      <c r="Y916" s="107"/>
      <c r="Z916" s="107"/>
    </row>
    <row r="917" spans="1:26" ht="15.75" customHeight="1">
      <c r="A917" s="107"/>
      <c r="B917" s="107"/>
      <c r="C917" s="107"/>
      <c r="D917" s="107"/>
      <c r="E917" s="107"/>
      <c r="F917" s="107"/>
      <c r="G917" s="479"/>
      <c r="H917" s="107"/>
      <c r="I917" s="107"/>
      <c r="J917" s="107"/>
      <c r="K917" s="107"/>
      <c r="L917" s="107"/>
      <c r="M917" s="109"/>
      <c r="N917" s="109"/>
      <c r="O917" s="107"/>
      <c r="P917" s="107"/>
      <c r="Q917" s="107"/>
      <c r="R917" s="107"/>
      <c r="S917" s="107"/>
      <c r="T917" s="107"/>
      <c r="U917" s="107"/>
      <c r="V917" s="107"/>
      <c r="W917" s="107"/>
      <c r="X917" s="107"/>
      <c r="Y917" s="107"/>
      <c r="Z917" s="107"/>
    </row>
    <row r="918" spans="1:26" ht="15.75" customHeight="1">
      <c r="A918" s="107"/>
      <c r="B918" s="107"/>
      <c r="C918" s="107"/>
      <c r="D918" s="107"/>
      <c r="E918" s="107"/>
      <c r="F918" s="107"/>
      <c r="G918" s="479"/>
      <c r="H918" s="107"/>
      <c r="I918" s="107"/>
      <c r="J918" s="107"/>
      <c r="K918" s="107"/>
      <c r="L918" s="107"/>
      <c r="M918" s="109"/>
      <c r="N918" s="109"/>
      <c r="O918" s="107"/>
      <c r="P918" s="107"/>
      <c r="Q918" s="107"/>
      <c r="R918" s="107"/>
      <c r="S918" s="107"/>
      <c r="T918" s="107"/>
      <c r="U918" s="107"/>
      <c r="V918" s="107"/>
      <c r="W918" s="107"/>
      <c r="X918" s="107"/>
      <c r="Y918" s="107"/>
      <c r="Z918" s="107"/>
    </row>
    <row r="919" spans="1:26" ht="15.75" customHeight="1">
      <c r="A919" s="107"/>
      <c r="B919" s="107"/>
      <c r="C919" s="107"/>
      <c r="D919" s="107"/>
      <c r="E919" s="107"/>
      <c r="F919" s="107"/>
      <c r="G919" s="479"/>
      <c r="H919" s="107"/>
      <c r="I919" s="107"/>
      <c r="J919" s="107"/>
      <c r="K919" s="107"/>
      <c r="L919" s="107"/>
      <c r="M919" s="109"/>
      <c r="N919" s="109"/>
      <c r="O919" s="107"/>
      <c r="P919" s="107"/>
      <c r="Q919" s="107"/>
      <c r="R919" s="107"/>
      <c r="S919" s="107"/>
      <c r="T919" s="107"/>
      <c r="U919" s="107"/>
      <c r="V919" s="107"/>
      <c r="W919" s="107"/>
      <c r="X919" s="107"/>
      <c r="Y919" s="107"/>
      <c r="Z919" s="107"/>
    </row>
    <row r="920" spans="1:26" ht="15.75" customHeight="1">
      <c r="A920" s="107"/>
      <c r="B920" s="107"/>
      <c r="C920" s="107"/>
      <c r="D920" s="107"/>
      <c r="E920" s="107"/>
      <c r="F920" s="107"/>
      <c r="G920" s="479"/>
      <c r="H920" s="107"/>
      <c r="I920" s="107"/>
      <c r="J920" s="107"/>
      <c r="K920" s="107"/>
      <c r="L920" s="107"/>
      <c r="M920" s="109"/>
      <c r="N920" s="109"/>
      <c r="O920" s="107"/>
      <c r="P920" s="107"/>
      <c r="Q920" s="107"/>
      <c r="R920" s="107"/>
      <c r="S920" s="107"/>
      <c r="T920" s="107"/>
      <c r="U920" s="107"/>
      <c r="V920" s="107"/>
      <c r="W920" s="107"/>
      <c r="X920" s="107"/>
      <c r="Y920" s="107"/>
      <c r="Z920" s="107"/>
    </row>
    <row r="921" spans="1:26" ht="15.75" customHeight="1">
      <c r="A921" s="107"/>
      <c r="B921" s="107"/>
      <c r="C921" s="107"/>
      <c r="D921" s="107"/>
      <c r="E921" s="107"/>
      <c r="F921" s="107"/>
      <c r="G921" s="479"/>
      <c r="H921" s="107"/>
      <c r="I921" s="107"/>
      <c r="J921" s="107"/>
      <c r="K921" s="107"/>
      <c r="L921" s="107"/>
      <c r="M921" s="109"/>
      <c r="N921" s="109"/>
      <c r="O921" s="107"/>
      <c r="P921" s="107"/>
      <c r="Q921" s="107"/>
      <c r="R921" s="107"/>
      <c r="S921" s="107"/>
      <c r="T921" s="107"/>
      <c r="U921" s="107"/>
      <c r="V921" s="107"/>
      <c r="W921" s="107"/>
      <c r="X921" s="107"/>
      <c r="Y921" s="107"/>
      <c r="Z921" s="107"/>
    </row>
    <row r="922" spans="1:26" ht="15.75" customHeight="1">
      <c r="A922" s="107"/>
      <c r="B922" s="107"/>
      <c r="C922" s="107"/>
      <c r="D922" s="107"/>
      <c r="E922" s="107"/>
      <c r="F922" s="107"/>
      <c r="G922" s="479"/>
      <c r="H922" s="107"/>
      <c r="I922" s="107"/>
      <c r="J922" s="107"/>
      <c r="K922" s="107"/>
      <c r="L922" s="107"/>
      <c r="M922" s="109"/>
      <c r="N922" s="109"/>
      <c r="O922" s="107"/>
      <c r="P922" s="107"/>
      <c r="Q922" s="107"/>
      <c r="R922" s="107"/>
      <c r="S922" s="107"/>
      <c r="T922" s="107"/>
      <c r="U922" s="107"/>
      <c r="V922" s="107"/>
      <c r="W922" s="107"/>
      <c r="X922" s="107"/>
      <c r="Y922" s="107"/>
      <c r="Z922" s="107"/>
    </row>
    <row r="923" spans="1:26" ht="15.75" customHeight="1">
      <c r="A923" s="107"/>
      <c r="B923" s="107"/>
      <c r="C923" s="107"/>
      <c r="D923" s="107"/>
      <c r="E923" s="107"/>
      <c r="F923" s="107"/>
      <c r="G923" s="479"/>
      <c r="H923" s="107"/>
      <c r="I923" s="107"/>
      <c r="J923" s="107"/>
      <c r="K923" s="107"/>
      <c r="L923" s="107"/>
      <c r="M923" s="109"/>
      <c r="N923" s="109"/>
      <c r="O923" s="107"/>
      <c r="P923" s="107"/>
      <c r="Q923" s="107"/>
      <c r="R923" s="107"/>
      <c r="S923" s="107"/>
      <c r="T923" s="107"/>
      <c r="U923" s="107"/>
      <c r="V923" s="107"/>
      <c r="W923" s="107"/>
      <c r="X923" s="107"/>
      <c r="Y923" s="107"/>
      <c r="Z923" s="107"/>
    </row>
    <row r="924" spans="1:26" ht="15.75" customHeight="1">
      <c r="A924" s="107"/>
      <c r="B924" s="107"/>
      <c r="C924" s="107"/>
      <c r="D924" s="107"/>
      <c r="E924" s="107"/>
      <c r="F924" s="107"/>
      <c r="G924" s="479"/>
      <c r="H924" s="107"/>
      <c r="I924" s="107"/>
      <c r="J924" s="107"/>
      <c r="K924" s="107"/>
      <c r="L924" s="107"/>
      <c r="M924" s="109"/>
      <c r="N924" s="109"/>
      <c r="O924" s="107"/>
      <c r="P924" s="107"/>
      <c r="Q924" s="107"/>
      <c r="R924" s="107"/>
      <c r="S924" s="107"/>
      <c r="T924" s="107"/>
      <c r="U924" s="107"/>
      <c r="V924" s="107"/>
      <c r="W924" s="107"/>
      <c r="X924" s="107"/>
      <c r="Y924" s="107"/>
      <c r="Z924" s="107"/>
    </row>
    <row r="925" spans="1:26" ht="15.75" customHeight="1">
      <c r="A925" s="107"/>
      <c r="B925" s="107"/>
      <c r="C925" s="107"/>
      <c r="D925" s="107"/>
      <c r="E925" s="107"/>
      <c r="F925" s="107"/>
      <c r="G925" s="479"/>
      <c r="H925" s="107"/>
      <c r="I925" s="107"/>
      <c r="J925" s="107"/>
      <c r="K925" s="107"/>
      <c r="L925" s="107"/>
      <c r="M925" s="109"/>
      <c r="N925" s="109"/>
      <c r="O925" s="107"/>
      <c r="P925" s="107"/>
      <c r="Q925" s="107"/>
      <c r="R925" s="107"/>
      <c r="S925" s="107"/>
      <c r="T925" s="107"/>
      <c r="U925" s="107"/>
      <c r="V925" s="107"/>
      <c r="W925" s="107"/>
      <c r="X925" s="107"/>
      <c r="Y925" s="107"/>
      <c r="Z925" s="107"/>
    </row>
    <row r="926" spans="1:26" ht="15.75" customHeight="1">
      <c r="A926" s="107"/>
      <c r="B926" s="107"/>
      <c r="C926" s="107"/>
      <c r="D926" s="107"/>
      <c r="E926" s="107"/>
      <c r="F926" s="107"/>
      <c r="G926" s="479"/>
      <c r="H926" s="107"/>
      <c r="I926" s="107"/>
      <c r="J926" s="107"/>
      <c r="K926" s="107"/>
      <c r="L926" s="107"/>
      <c r="M926" s="109"/>
      <c r="N926" s="109"/>
      <c r="O926" s="107"/>
      <c r="P926" s="107"/>
      <c r="Q926" s="107"/>
      <c r="R926" s="107"/>
      <c r="S926" s="107"/>
      <c r="T926" s="107"/>
      <c r="U926" s="107"/>
      <c r="V926" s="107"/>
      <c r="W926" s="107"/>
      <c r="X926" s="107"/>
      <c r="Y926" s="107"/>
      <c r="Z926" s="107"/>
    </row>
    <row r="927" spans="1:26" ht="15.75" customHeight="1">
      <c r="A927" s="107"/>
      <c r="B927" s="107"/>
      <c r="C927" s="107"/>
      <c r="D927" s="107"/>
      <c r="E927" s="107"/>
      <c r="F927" s="107"/>
      <c r="G927" s="479"/>
      <c r="H927" s="107"/>
      <c r="I927" s="107"/>
      <c r="J927" s="107"/>
      <c r="K927" s="107"/>
      <c r="L927" s="107"/>
      <c r="M927" s="109"/>
      <c r="N927" s="109"/>
      <c r="O927" s="107"/>
      <c r="P927" s="107"/>
      <c r="Q927" s="107"/>
      <c r="R927" s="107"/>
      <c r="S927" s="107"/>
      <c r="T927" s="107"/>
      <c r="U927" s="107"/>
      <c r="V927" s="107"/>
      <c r="W927" s="107"/>
      <c r="X927" s="107"/>
      <c r="Y927" s="107"/>
      <c r="Z927" s="107"/>
    </row>
    <row r="928" spans="1:26" ht="15.75" customHeight="1">
      <c r="A928" s="107"/>
      <c r="B928" s="107"/>
      <c r="C928" s="107"/>
      <c r="D928" s="107"/>
      <c r="E928" s="107"/>
      <c r="F928" s="107"/>
      <c r="G928" s="479"/>
      <c r="H928" s="107"/>
      <c r="I928" s="107"/>
      <c r="J928" s="107"/>
      <c r="K928" s="107"/>
      <c r="L928" s="107"/>
      <c r="M928" s="109"/>
      <c r="N928" s="109"/>
      <c r="O928" s="107"/>
      <c r="P928" s="107"/>
      <c r="Q928" s="107"/>
      <c r="R928" s="107"/>
      <c r="S928" s="107"/>
      <c r="T928" s="107"/>
      <c r="U928" s="107"/>
      <c r="V928" s="107"/>
      <c r="W928" s="107"/>
      <c r="X928" s="107"/>
      <c r="Y928" s="107"/>
      <c r="Z928" s="107"/>
    </row>
    <row r="929" spans="1:26" ht="15.75" customHeight="1">
      <c r="A929" s="107"/>
      <c r="B929" s="107"/>
      <c r="C929" s="107"/>
      <c r="D929" s="107"/>
      <c r="E929" s="107"/>
      <c r="F929" s="107"/>
      <c r="G929" s="479"/>
      <c r="H929" s="107"/>
      <c r="I929" s="107"/>
      <c r="J929" s="107"/>
      <c r="K929" s="107"/>
      <c r="L929" s="107"/>
      <c r="M929" s="109"/>
      <c r="N929" s="109"/>
      <c r="O929" s="107"/>
      <c r="P929" s="107"/>
      <c r="Q929" s="107"/>
      <c r="R929" s="107"/>
      <c r="S929" s="107"/>
      <c r="T929" s="107"/>
      <c r="U929" s="107"/>
      <c r="V929" s="107"/>
      <c r="W929" s="107"/>
      <c r="X929" s="107"/>
      <c r="Y929" s="107"/>
      <c r="Z929" s="107"/>
    </row>
    <row r="930" spans="1:26" ht="15.75" customHeight="1">
      <c r="A930" s="107"/>
      <c r="B930" s="107"/>
      <c r="C930" s="107"/>
      <c r="D930" s="107"/>
      <c r="E930" s="107"/>
      <c r="F930" s="107"/>
      <c r="G930" s="479"/>
      <c r="H930" s="107"/>
      <c r="I930" s="107"/>
      <c r="J930" s="107"/>
      <c r="K930" s="107"/>
      <c r="L930" s="107"/>
      <c r="M930" s="109"/>
      <c r="N930" s="109"/>
      <c r="O930" s="107"/>
      <c r="P930" s="107"/>
      <c r="Q930" s="107"/>
      <c r="R930" s="107"/>
      <c r="S930" s="107"/>
      <c r="T930" s="107"/>
      <c r="U930" s="107"/>
      <c r="V930" s="107"/>
      <c r="W930" s="107"/>
      <c r="X930" s="107"/>
      <c r="Y930" s="107"/>
      <c r="Z930" s="107"/>
    </row>
    <row r="931" spans="1:26" ht="15.75" customHeight="1">
      <c r="A931" s="107"/>
      <c r="B931" s="107"/>
      <c r="C931" s="107"/>
      <c r="D931" s="107"/>
      <c r="E931" s="107"/>
      <c r="F931" s="107"/>
      <c r="G931" s="479"/>
      <c r="H931" s="107"/>
      <c r="I931" s="107"/>
      <c r="J931" s="107"/>
      <c r="K931" s="107"/>
      <c r="L931" s="107"/>
      <c r="M931" s="109"/>
      <c r="N931" s="109"/>
      <c r="O931" s="107"/>
      <c r="P931" s="107"/>
      <c r="Q931" s="107"/>
      <c r="R931" s="107"/>
      <c r="S931" s="107"/>
      <c r="T931" s="107"/>
      <c r="U931" s="107"/>
      <c r="V931" s="107"/>
      <c r="W931" s="107"/>
      <c r="X931" s="107"/>
      <c r="Y931" s="107"/>
      <c r="Z931" s="107"/>
    </row>
    <row r="932" spans="1:26" ht="15.75" customHeight="1">
      <c r="A932" s="107"/>
      <c r="B932" s="107"/>
      <c r="C932" s="107"/>
      <c r="D932" s="107"/>
      <c r="E932" s="107"/>
      <c r="F932" s="107"/>
      <c r="G932" s="479"/>
      <c r="H932" s="107"/>
      <c r="I932" s="107"/>
      <c r="J932" s="107"/>
      <c r="K932" s="107"/>
      <c r="L932" s="107"/>
      <c r="M932" s="109"/>
      <c r="N932" s="109"/>
      <c r="O932" s="107"/>
      <c r="P932" s="107"/>
      <c r="Q932" s="107"/>
      <c r="R932" s="107"/>
      <c r="S932" s="107"/>
      <c r="T932" s="107"/>
      <c r="U932" s="107"/>
      <c r="V932" s="107"/>
      <c r="W932" s="107"/>
      <c r="X932" s="107"/>
      <c r="Y932" s="107"/>
      <c r="Z932" s="107"/>
    </row>
    <row r="933" spans="1:26" ht="15.75" customHeight="1">
      <c r="A933" s="107"/>
      <c r="B933" s="107"/>
      <c r="C933" s="107"/>
      <c r="D933" s="107"/>
      <c r="E933" s="107"/>
      <c r="F933" s="107"/>
      <c r="G933" s="479"/>
      <c r="H933" s="107"/>
      <c r="I933" s="107"/>
      <c r="J933" s="107"/>
      <c r="K933" s="107"/>
      <c r="L933" s="107"/>
      <c r="M933" s="109"/>
      <c r="N933" s="109"/>
      <c r="O933" s="107"/>
      <c r="P933" s="107"/>
      <c r="Q933" s="107"/>
      <c r="R933" s="107"/>
      <c r="S933" s="107"/>
      <c r="T933" s="107"/>
      <c r="U933" s="107"/>
      <c r="V933" s="107"/>
      <c r="W933" s="107"/>
      <c r="X933" s="107"/>
      <c r="Y933" s="107"/>
      <c r="Z933" s="107"/>
    </row>
    <row r="934" spans="1:26" ht="15.75" customHeight="1">
      <c r="A934" s="107"/>
      <c r="B934" s="107"/>
      <c r="C934" s="107"/>
      <c r="D934" s="107"/>
      <c r="E934" s="107"/>
      <c r="F934" s="107"/>
      <c r="G934" s="479"/>
      <c r="H934" s="107"/>
      <c r="I934" s="107"/>
      <c r="J934" s="107"/>
      <c r="K934" s="107"/>
      <c r="L934" s="107"/>
      <c r="M934" s="109"/>
      <c r="N934" s="109"/>
      <c r="O934" s="107"/>
      <c r="P934" s="107"/>
      <c r="Q934" s="107"/>
      <c r="R934" s="107"/>
      <c r="S934" s="107"/>
      <c r="T934" s="107"/>
      <c r="U934" s="107"/>
      <c r="V934" s="107"/>
      <c r="W934" s="107"/>
      <c r="X934" s="107"/>
      <c r="Y934" s="107"/>
      <c r="Z934" s="107"/>
    </row>
    <row r="935" spans="1:26" ht="15.75" customHeight="1">
      <c r="A935" s="107"/>
      <c r="B935" s="107"/>
      <c r="C935" s="107"/>
      <c r="D935" s="107"/>
      <c r="E935" s="107"/>
      <c r="F935" s="107"/>
      <c r="G935" s="479"/>
      <c r="H935" s="107"/>
      <c r="I935" s="107"/>
      <c r="J935" s="107"/>
      <c r="K935" s="107"/>
      <c r="L935" s="107"/>
      <c r="M935" s="109"/>
      <c r="N935" s="109"/>
      <c r="O935" s="107"/>
      <c r="P935" s="107"/>
      <c r="Q935" s="107"/>
      <c r="R935" s="107"/>
      <c r="S935" s="107"/>
      <c r="T935" s="107"/>
      <c r="U935" s="107"/>
      <c r="V935" s="107"/>
      <c r="W935" s="107"/>
      <c r="X935" s="107"/>
      <c r="Y935" s="107"/>
      <c r="Z935" s="107"/>
    </row>
    <row r="936" spans="1:26" ht="15.75" customHeight="1">
      <c r="A936" s="107"/>
      <c r="B936" s="107"/>
      <c r="C936" s="107"/>
      <c r="D936" s="107"/>
      <c r="E936" s="107"/>
      <c r="F936" s="107"/>
      <c r="G936" s="479"/>
      <c r="H936" s="107"/>
      <c r="I936" s="107"/>
      <c r="J936" s="107"/>
      <c r="K936" s="107"/>
      <c r="L936" s="107"/>
      <c r="M936" s="109"/>
      <c r="N936" s="109"/>
      <c r="O936" s="107"/>
      <c r="P936" s="107"/>
      <c r="Q936" s="107"/>
      <c r="R936" s="107"/>
      <c r="S936" s="107"/>
      <c r="T936" s="107"/>
      <c r="U936" s="107"/>
      <c r="V936" s="107"/>
      <c r="W936" s="107"/>
      <c r="X936" s="107"/>
      <c r="Y936" s="107"/>
      <c r="Z936" s="107"/>
    </row>
    <row r="937" spans="1:26" ht="15.75" customHeight="1">
      <c r="A937" s="107"/>
      <c r="B937" s="107"/>
      <c r="C937" s="107"/>
      <c r="D937" s="107"/>
      <c r="E937" s="107"/>
      <c r="F937" s="107"/>
      <c r="G937" s="479"/>
      <c r="H937" s="107"/>
      <c r="I937" s="107"/>
      <c r="J937" s="107"/>
      <c r="K937" s="107"/>
      <c r="L937" s="107"/>
      <c r="M937" s="109"/>
      <c r="N937" s="109"/>
      <c r="O937" s="107"/>
      <c r="P937" s="107"/>
      <c r="Q937" s="107"/>
      <c r="R937" s="107"/>
      <c r="S937" s="107"/>
      <c r="T937" s="107"/>
      <c r="U937" s="107"/>
      <c r="V937" s="107"/>
      <c r="W937" s="107"/>
      <c r="X937" s="107"/>
      <c r="Y937" s="107"/>
      <c r="Z937" s="107"/>
    </row>
    <row r="938" spans="1:26" ht="15.75" customHeight="1">
      <c r="A938" s="107"/>
      <c r="B938" s="107"/>
      <c r="C938" s="107"/>
      <c r="D938" s="107"/>
      <c r="E938" s="107"/>
      <c r="F938" s="107"/>
      <c r="G938" s="479"/>
      <c r="H938" s="107"/>
      <c r="I938" s="107"/>
      <c r="J938" s="107"/>
      <c r="K938" s="107"/>
      <c r="L938" s="107"/>
      <c r="M938" s="109"/>
      <c r="N938" s="109"/>
      <c r="O938" s="107"/>
      <c r="P938" s="107"/>
      <c r="Q938" s="107"/>
      <c r="R938" s="107"/>
      <c r="S938" s="107"/>
      <c r="T938" s="107"/>
      <c r="U938" s="107"/>
      <c r="V938" s="107"/>
      <c r="W938" s="107"/>
      <c r="X938" s="107"/>
      <c r="Y938" s="107"/>
      <c r="Z938" s="107"/>
    </row>
    <row r="939" spans="1:26" ht="15.75" customHeight="1">
      <c r="A939" s="107"/>
      <c r="B939" s="107"/>
      <c r="C939" s="107"/>
      <c r="D939" s="107"/>
      <c r="E939" s="107"/>
      <c r="F939" s="107"/>
      <c r="G939" s="479"/>
      <c r="H939" s="107"/>
      <c r="I939" s="107"/>
      <c r="J939" s="107"/>
      <c r="K939" s="107"/>
      <c r="L939" s="107"/>
      <c r="M939" s="109"/>
      <c r="N939" s="109"/>
      <c r="O939" s="107"/>
      <c r="P939" s="107"/>
      <c r="Q939" s="107"/>
      <c r="R939" s="107"/>
      <c r="S939" s="107"/>
      <c r="T939" s="107"/>
      <c r="U939" s="107"/>
      <c r="V939" s="107"/>
      <c r="W939" s="107"/>
      <c r="X939" s="107"/>
      <c r="Y939" s="107"/>
      <c r="Z939" s="107"/>
    </row>
    <row r="940" spans="1:26" ht="15.75" customHeight="1">
      <c r="A940" s="107"/>
      <c r="B940" s="107"/>
      <c r="C940" s="107"/>
      <c r="D940" s="107"/>
      <c r="E940" s="107"/>
      <c r="F940" s="107"/>
      <c r="G940" s="479"/>
      <c r="H940" s="107"/>
      <c r="I940" s="107"/>
      <c r="J940" s="107"/>
      <c r="K940" s="107"/>
      <c r="L940" s="107"/>
      <c r="M940" s="109"/>
      <c r="N940" s="109"/>
      <c r="O940" s="107"/>
      <c r="P940" s="107"/>
      <c r="Q940" s="107"/>
      <c r="R940" s="107"/>
      <c r="S940" s="107"/>
      <c r="T940" s="107"/>
      <c r="U940" s="107"/>
      <c r="V940" s="107"/>
      <c r="W940" s="107"/>
      <c r="X940" s="107"/>
      <c r="Y940" s="107"/>
      <c r="Z940" s="107"/>
    </row>
    <row r="941" spans="1:26" ht="15.75" customHeight="1">
      <c r="A941" s="107"/>
      <c r="B941" s="107"/>
      <c r="C941" s="107"/>
      <c r="D941" s="107"/>
      <c r="E941" s="107"/>
      <c r="F941" s="107"/>
      <c r="G941" s="479"/>
      <c r="H941" s="107"/>
      <c r="I941" s="107"/>
      <c r="J941" s="107"/>
      <c r="K941" s="107"/>
      <c r="L941" s="107"/>
      <c r="M941" s="109"/>
      <c r="N941" s="109"/>
      <c r="O941" s="107"/>
      <c r="P941" s="107"/>
      <c r="Q941" s="107"/>
      <c r="R941" s="107"/>
      <c r="S941" s="107"/>
      <c r="T941" s="107"/>
      <c r="U941" s="107"/>
      <c r="V941" s="107"/>
      <c r="W941" s="107"/>
      <c r="X941" s="107"/>
      <c r="Y941" s="107"/>
      <c r="Z941" s="107"/>
    </row>
    <row r="942" spans="1:26" ht="15.75" customHeight="1">
      <c r="A942" s="107"/>
      <c r="B942" s="107"/>
      <c r="C942" s="107"/>
      <c r="D942" s="107"/>
      <c r="E942" s="107"/>
      <c r="F942" s="107"/>
      <c r="G942" s="479"/>
      <c r="H942" s="107"/>
      <c r="I942" s="107"/>
      <c r="J942" s="107"/>
      <c r="K942" s="107"/>
      <c r="L942" s="107"/>
      <c r="M942" s="109"/>
      <c r="N942" s="109"/>
      <c r="O942" s="107"/>
      <c r="P942" s="107"/>
      <c r="Q942" s="107"/>
      <c r="R942" s="107"/>
      <c r="S942" s="107"/>
      <c r="T942" s="107"/>
      <c r="U942" s="107"/>
      <c r="V942" s="107"/>
      <c r="W942" s="107"/>
      <c r="X942" s="107"/>
      <c r="Y942" s="107"/>
      <c r="Z942" s="107"/>
    </row>
    <row r="943" spans="1:26" ht="15.75" customHeight="1">
      <c r="A943" s="107"/>
      <c r="B943" s="107"/>
      <c r="C943" s="107"/>
      <c r="D943" s="107"/>
      <c r="E943" s="107"/>
      <c r="F943" s="107"/>
      <c r="G943" s="479"/>
      <c r="H943" s="107"/>
      <c r="I943" s="107"/>
      <c r="J943" s="107"/>
      <c r="K943" s="107"/>
      <c r="L943" s="107"/>
      <c r="M943" s="109"/>
      <c r="N943" s="109"/>
      <c r="O943" s="107"/>
      <c r="P943" s="107"/>
      <c r="Q943" s="107"/>
      <c r="R943" s="107"/>
      <c r="S943" s="107"/>
      <c r="T943" s="107"/>
      <c r="U943" s="107"/>
      <c r="V943" s="107"/>
      <c r="W943" s="107"/>
      <c r="X943" s="107"/>
      <c r="Y943" s="107"/>
      <c r="Z943" s="107"/>
    </row>
    <row r="944" spans="1:26" ht="15.75" customHeight="1">
      <c r="A944" s="107"/>
      <c r="B944" s="107"/>
      <c r="C944" s="107"/>
      <c r="D944" s="107"/>
      <c r="E944" s="107"/>
      <c r="F944" s="107"/>
      <c r="G944" s="479"/>
      <c r="H944" s="107"/>
      <c r="I944" s="107"/>
      <c r="J944" s="107"/>
      <c r="K944" s="107"/>
      <c r="L944" s="107"/>
      <c r="M944" s="109"/>
      <c r="N944" s="109"/>
      <c r="O944" s="107"/>
      <c r="P944" s="107"/>
      <c r="Q944" s="107"/>
      <c r="R944" s="107"/>
      <c r="S944" s="107"/>
      <c r="T944" s="107"/>
      <c r="U944" s="107"/>
      <c r="V944" s="107"/>
      <c r="W944" s="107"/>
      <c r="X944" s="107"/>
      <c r="Y944" s="107"/>
      <c r="Z944" s="107"/>
    </row>
    <row r="945" spans="1:26" ht="15.75" customHeight="1">
      <c r="A945" s="107"/>
      <c r="B945" s="107"/>
      <c r="C945" s="107"/>
      <c r="D945" s="107"/>
      <c r="E945" s="107"/>
      <c r="F945" s="107"/>
      <c r="G945" s="479"/>
      <c r="H945" s="107"/>
      <c r="I945" s="107"/>
      <c r="J945" s="107"/>
      <c r="K945" s="107"/>
      <c r="L945" s="107"/>
      <c r="M945" s="109"/>
      <c r="N945" s="109"/>
      <c r="O945" s="107"/>
      <c r="P945" s="107"/>
      <c r="Q945" s="107"/>
      <c r="R945" s="107"/>
      <c r="S945" s="107"/>
      <c r="T945" s="107"/>
      <c r="U945" s="107"/>
      <c r="V945" s="107"/>
      <c r="W945" s="107"/>
      <c r="X945" s="107"/>
      <c r="Y945" s="107"/>
      <c r="Z945" s="107"/>
    </row>
    <row r="946" spans="1:26" ht="15.75" customHeight="1">
      <c r="A946" s="107"/>
      <c r="B946" s="107"/>
      <c r="C946" s="107"/>
      <c r="D946" s="107"/>
      <c r="E946" s="107"/>
      <c r="F946" s="107"/>
      <c r="G946" s="479"/>
      <c r="H946" s="107"/>
      <c r="I946" s="107"/>
      <c r="J946" s="107"/>
      <c r="K946" s="107"/>
      <c r="L946" s="107"/>
      <c r="M946" s="109"/>
      <c r="N946" s="109"/>
      <c r="O946" s="107"/>
      <c r="P946" s="107"/>
      <c r="Q946" s="107"/>
      <c r="R946" s="107"/>
      <c r="S946" s="107"/>
      <c r="T946" s="107"/>
      <c r="U946" s="107"/>
      <c r="V946" s="107"/>
      <c r="W946" s="107"/>
      <c r="X946" s="107"/>
      <c r="Y946" s="107"/>
      <c r="Z946" s="107"/>
    </row>
    <row r="947" spans="1:26" ht="15.75" customHeight="1">
      <c r="A947" s="107"/>
      <c r="B947" s="107"/>
      <c r="C947" s="107"/>
      <c r="D947" s="107"/>
      <c r="E947" s="107"/>
      <c r="F947" s="107"/>
      <c r="G947" s="479"/>
      <c r="H947" s="107"/>
      <c r="I947" s="107"/>
      <c r="J947" s="107"/>
      <c r="K947" s="107"/>
      <c r="L947" s="107"/>
      <c r="M947" s="109"/>
      <c r="N947" s="109"/>
      <c r="O947" s="107"/>
      <c r="P947" s="107"/>
      <c r="Q947" s="107"/>
      <c r="R947" s="107"/>
      <c r="S947" s="107"/>
      <c r="T947" s="107"/>
      <c r="U947" s="107"/>
      <c r="V947" s="107"/>
      <c r="W947" s="107"/>
      <c r="X947" s="107"/>
      <c r="Y947" s="107"/>
      <c r="Z947" s="107"/>
    </row>
    <row r="948" spans="1:26" ht="15.75" customHeight="1">
      <c r="A948" s="107"/>
      <c r="B948" s="107"/>
      <c r="C948" s="107"/>
      <c r="D948" s="107"/>
      <c r="E948" s="107"/>
      <c r="F948" s="107"/>
      <c r="G948" s="479"/>
      <c r="H948" s="107"/>
      <c r="I948" s="107"/>
      <c r="J948" s="107"/>
      <c r="K948" s="107"/>
      <c r="L948" s="107"/>
      <c r="M948" s="109"/>
      <c r="N948" s="109"/>
      <c r="O948" s="107"/>
      <c r="P948" s="107"/>
      <c r="Q948" s="107"/>
      <c r="R948" s="107"/>
      <c r="S948" s="107"/>
      <c r="T948" s="107"/>
      <c r="U948" s="107"/>
      <c r="V948" s="107"/>
      <c r="W948" s="107"/>
      <c r="X948" s="107"/>
      <c r="Y948" s="107"/>
      <c r="Z948" s="107"/>
    </row>
    <row r="949" spans="1:26" ht="15.75" customHeight="1">
      <c r="A949" s="107"/>
      <c r="B949" s="107"/>
      <c r="C949" s="107"/>
      <c r="D949" s="107"/>
      <c r="E949" s="107"/>
      <c r="F949" s="107"/>
      <c r="G949" s="479"/>
      <c r="H949" s="107"/>
      <c r="I949" s="107"/>
      <c r="J949" s="107"/>
      <c r="K949" s="107"/>
      <c r="L949" s="107"/>
      <c r="M949" s="109"/>
      <c r="N949" s="109"/>
      <c r="O949" s="107"/>
      <c r="P949" s="107"/>
      <c r="Q949" s="107"/>
      <c r="R949" s="107"/>
      <c r="S949" s="107"/>
      <c r="T949" s="107"/>
      <c r="U949" s="107"/>
      <c r="V949" s="107"/>
      <c r="W949" s="107"/>
      <c r="X949" s="107"/>
      <c r="Y949" s="107"/>
      <c r="Z949" s="107"/>
    </row>
    <row r="950" spans="1:26" ht="15.75" customHeight="1">
      <c r="A950" s="107"/>
      <c r="B950" s="107"/>
      <c r="C950" s="107"/>
      <c r="D950" s="107"/>
      <c r="E950" s="107"/>
      <c r="F950" s="107"/>
      <c r="G950" s="479"/>
      <c r="H950" s="107"/>
      <c r="I950" s="107"/>
      <c r="J950" s="107"/>
      <c r="K950" s="107"/>
      <c r="L950" s="107"/>
      <c r="M950" s="109"/>
      <c r="N950" s="109"/>
      <c r="O950" s="107"/>
      <c r="P950" s="107"/>
      <c r="Q950" s="107"/>
      <c r="R950" s="107"/>
      <c r="S950" s="107"/>
      <c r="T950" s="107"/>
      <c r="U950" s="107"/>
      <c r="V950" s="107"/>
      <c r="W950" s="107"/>
      <c r="X950" s="107"/>
      <c r="Y950" s="107"/>
      <c r="Z950" s="107"/>
    </row>
    <row r="951" spans="1:26" ht="15.75" customHeight="1">
      <c r="A951" s="107"/>
      <c r="B951" s="107"/>
      <c r="C951" s="107"/>
      <c r="D951" s="107"/>
      <c r="E951" s="107"/>
      <c r="F951" s="107"/>
      <c r="G951" s="479"/>
      <c r="H951" s="107"/>
      <c r="I951" s="107"/>
      <c r="J951" s="107"/>
      <c r="K951" s="107"/>
      <c r="L951" s="107"/>
      <c r="M951" s="109"/>
      <c r="N951" s="109"/>
      <c r="O951" s="107"/>
      <c r="P951" s="107"/>
      <c r="Q951" s="107"/>
      <c r="R951" s="107"/>
      <c r="S951" s="107"/>
      <c r="T951" s="107"/>
      <c r="U951" s="107"/>
      <c r="V951" s="107"/>
      <c r="W951" s="107"/>
      <c r="X951" s="107"/>
      <c r="Y951" s="107"/>
      <c r="Z951" s="107"/>
    </row>
    <row r="952" spans="1:26" ht="15.75" customHeight="1">
      <c r="A952" s="107"/>
      <c r="B952" s="107"/>
      <c r="C952" s="107"/>
      <c r="D952" s="107"/>
      <c r="E952" s="107"/>
      <c r="F952" s="107"/>
      <c r="G952" s="479"/>
      <c r="H952" s="107"/>
      <c r="I952" s="107"/>
      <c r="J952" s="107"/>
      <c r="K952" s="107"/>
      <c r="L952" s="107"/>
      <c r="M952" s="109"/>
      <c r="N952" s="109"/>
      <c r="O952" s="107"/>
      <c r="P952" s="107"/>
      <c r="Q952" s="107"/>
      <c r="R952" s="107"/>
      <c r="S952" s="107"/>
      <c r="T952" s="107"/>
      <c r="U952" s="107"/>
      <c r="V952" s="107"/>
      <c r="W952" s="107"/>
      <c r="X952" s="107"/>
      <c r="Y952" s="107"/>
      <c r="Z952" s="107"/>
    </row>
    <row r="953" spans="1:26" ht="15.75" customHeight="1">
      <c r="A953" s="107"/>
      <c r="B953" s="107"/>
      <c r="C953" s="107"/>
      <c r="D953" s="107"/>
      <c r="E953" s="107"/>
      <c r="F953" s="107"/>
      <c r="G953" s="479"/>
      <c r="H953" s="107"/>
      <c r="I953" s="107"/>
      <c r="J953" s="107"/>
      <c r="K953" s="107"/>
      <c r="L953" s="107"/>
      <c r="M953" s="109"/>
      <c r="N953" s="109"/>
      <c r="O953" s="107"/>
      <c r="P953" s="107"/>
      <c r="Q953" s="107"/>
      <c r="R953" s="107"/>
      <c r="S953" s="107"/>
      <c r="T953" s="107"/>
      <c r="U953" s="107"/>
      <c r="V953" s="107"/>
      <c r="W953" s="107"/>
      <c r="X953" s="107"/>
      <c r="Y953" s="107"/>
      <c r="Z953" s="107"/>
    </row>
    <row r="954" spans="1:26" ht="15.75" customHeight="1">
      <c r="A954" s="107"/>
      <c r="B954" s="107"/>
      <c r="C954" s="107"/>
      <c r="D954" s="107"/>
      <c r="E954" s="107"/>
      <c r="F954" s="107"/>
      <c r="G954" s="479"/>
      <c r="H954" s="107"/>
      <c r="I954" s="107"/>
      <c r="J954" s="107"/>
      <c r="K954" s="107"/>
      <c r="L954" s="107"/>
      <c r="M954" s="109"/>
      <c r="N954" s="109"/>
      <c r="O954" s="107"/>
      <c r="P954" s="107"/>
      <c r="Q954" s="107"/>
      <c r="R954" s="107"/>
      <c r="S954" s="107"/>
      <c r="T954" s="107"/>
      <c r="U954" s="107"/>
      <c r="V954" s="107"/>
      <c r="W954" s="107"/>
      <c r="X954" s="107"/>
      <c r="Y954" s="107"/>
      <c r="Z954" s="107"/>
    </row>
    <row r="955" spans="1:26" ht="15.75" customHeight="1">
      <c r="A955" s="107"/>
      <c r="B955" s="107"/>
      <c r="C955" s="107"/>
      <c r="D955" s="107"/>
      <c r="E955" s="107"/>
      <c r="F955" s="107"/>
      <c r="G955" s="479"/>
      <c r="H955" s="107"/>
      <c r="I955" s="107"/>
      <c r="J955" s="107"/>
      <c r="K955" s="107"/>
      <c r="L955" s="107"/>
      <c r="M955" s="109"/>
      <c r="N955" s="109"/>
      <c r="O955" s="107"/>
      <c r="P955" s="107"/>
      <c r="Q955" s="107"/>
      <c r="R955" s="107"/>
      <c r="S955" s="107"/>
      <c r="T955" s="107"/>
      <c r="U955" s="107"/>
      <c r="V955" s="107"/>
      <c r="W955" s="107"/>
      <c r="X955" s="107"/>
      <c r="Y955" s="107"/>
      <c r="Z955" s="107"/>
    </row>
    <row r="956" spans="1:26" ht="15.75" customHeight="1">
      <c r="A956" s="107"/>
      <c r="B956" s="107"/>
      <c r="C956" s="107"/>
      <c r="D956" s="107"/>
      <c r="E956" s="107"/>
      <c r="F956" s="107"/>
      <c r="G956" s="479"/>
      <c r="H956" s="107"/>
      <c r="I956" s="107"/>
      <c r="J956" s="107"/>
      <c r="K956" s="107"/>
      <c r="L956" s="107"/>
      <c r="M956" s="109"/>
      <c r="N956" s="109"/>
      <c r="O956" s="107"/>
      <c r="P956" s="107"/>
      <c r="Q956" s="107"/>
      <c r="R956" s="107"/>
      <c r="S956" s="107"/>
      <c r="T956" s="107"/>
      <c r="U956" s="107"/>
      <c r="V956" s="107"/>
      <c r="W956" s="107"/>
      <c r="X956" s="107"/>
      <c r="Y956" s="107"/>
      <c r="Z956" s="107"/>
    </row>
    <row r="957" spans="1:26" ht="15.75" customHeight="1">
      <c r="A957" s="107"/>
      <c r="B957" s="107"/>
      <c r="C957" s="107"/>
      <c r="D957" s="107"/>
      <c r="E957" s="107"/>
      <c r="F957" s="107"/>
      <c r="G957" s="479"/>
      <c r="H957" s="107"/>
      <c r="I957" s="107"/>
      <c r="J957" s="107"/>
      <c r="K957" s="107"/>
      <c r="L957" s="107"/>
      <c r="M957" s="109"/>
      <c r="N957" s="109"/>
      <c r="O957" s="107"/>
      <c r="P957" s="107"/>
      <c r="Q957" s="107"/>
      <c r="R957" s="107"/>
      <c r="S957" s="107"/>
      <c r="T957" s="107"/>
      <c r="U957" s="107"/>
      <c r="V957" s="107"/>
      <c r="W957" s="107"/>
      <c r="X957" s="107"/>
      <c r="Y957" s="107"/>
      <c r="Z957" s="107"/>
    </row>
    <row r="958" spans="1:26" ht="15.75" customHeight="1">
      <c r="A958" s="107"/>
      <c r="B958" s="107"/>
      <c r="C958" s="107"/>
      <c r="D958" s="107"/>
      <c r="E958" s="107"/>
      <c r="F958" s="107"/>
      <c r="G958" s="479"/>
      <c r="H958" s="107"/>
      <c r="I958" s="107"/>
      <c r="J958" s="107"/>
      <c r="K958" s="107"/>
      <c r="L958" s="107"/>
      <c r="M958" s="109"/>
      <c r="N958" s="109"/>
      <c r="O958" s="107"/>
      <c r="P958" s="107"/>
      <c r="Q958" s="107"/>
      <c r="R958" s="107"/>
      <c r="S958" s="107"/>
      <c r="T958" s="107"/>
      <c r="U958" s="107"/>
      <c r="V958" s="107"/>
      <c r="W958" s="107"/>
      <c r="X958" s="107"/>
      <c r="Y958" s="107"/>
      <c r="Z958" s="107"/>
    </row>
    <row r="959" spans="1:26" ht="15.75" customHeight="1">
      <c r="A959" s="107"/>
      <c r="B959" s="107"/>
      <c r="C959" s="107"/>
      <c r="D959" s="107"/>
      <c r="E959" s="107"/>
      <c r="F959" s="107"/>
      <c r="G959" s="479"/>
      <c r="H959" s="107"/>
      <c r="I959" s="107"/>
      <c r="J959" s="107"/>
      <c r="K959" s="107"/>
      <c r="L959" s="107"/>
      <c r="M959" s="109"/>
      <c r="N959" s="109"/>
      <c r="O959" s="107"/>
      <c r="P959" s="107"/>
      <c r="Q959" s="107"/>
      <c r="R959" s="107"/>
      <c r="S959" s="107"/>
      <c r="T959" s="107"/>
      <c r="U959" s="107"/>
      <c r="V959" s="107"/>
      <c r="W959" s="107"/>
      <c r="X959" s="107"/>
      <c r="Y959" s="107"/>
      <c r="Z959" s="107"/>
    </row>
    <row r="960" spans="1:26" ht="15.75" customHeight="1">
      <c r="A960" s="107"/>
      <c r="B960" s="107"/>
      <c r="C960" s="107"/>
      <c r="D960" s="107"/>
      <c r="E960" s="107"/>
      <c r="F960" s="107"/>
      <c r="G960" s="479"/>
      <c r="H960" s="107"/>
      <c r="I960" s="107"/>
      <c r="J960" s="107"/>
      <c r="K960" s="107"/>
      <c r="L960" s="107"/>
      <c r="M960" s="109"/>
      <c r="N960" s="109"/>
      <c r="O960" s="107"/>
      <c r="P960" s="107"/>
      <c r="Q960" s="107"/>
      <c r="R960" s="107"/>
      <c r="S960" s="107"/>
      <c r="T960" s="107"/>
      <c r="U960" s="107"/>
      <c r="V960" s="107"/>
      <c r="W960" s="107"/>
      <c r="X960" s="107"/>
      <c r="Y960" s="107"/>
      <c r="Z960" s="107"/>
    </row>
    <row r="961" spans="1:26" ht="15.75" customHeight="1">
      <c r="A961" s="107"/>
      <c r="B961" s="107"/>
      <c r="C961" s="107"/>
      <c r="D961" s="107"/>
      <c r="E961" s="107"/>
      <c r="F961" s="107"/>
      <c r="G961" s="479"/>
      <c r="H961" s="107"/>
      <c r="I961" s="107"/>
      <c r="J961" s="107"/>
      <c r="K961" s="107"/>
      <c r="L961" s="107"/>
      <c r="M961" s="109"/>
      <c r="N961" s="109"/>
      <c r="O961" s="107"/>
      <c r="P961" s="107"/>
      <c r="Q961" s="107"/>
      <c r="R961" s="107"/>
      <c r="S961" s="107"/>
      <c r="T961" s="107"/>
      <c r="U961" s="107"/>
      <c r="V961" s="107"/>
      <c r="W961" s="107"/>
      <c r="X961" s="107"/>
      <c r="Y961" s="107"/>
      <c r="Z961" s="107"/>
    </row>
    <row r="962" spans="1:26" ht="15.75" customHeight="1">
      <c r="A962" s="107"/>
      <c r="B962" s="107"/>
      <c r="C962" s="107"/>
      <c r="D962" s="107"/>
      <c r="E962" s="107"/>
      <c r="F962" s="107"/>
      <c r="G962" s="479"/>
      <c r="H962" s="107"/>
      <c r="I962" s="107"/>
      <c r="J962" s="107"/>
      <c r="K962" s="107"/>
      <c r="L962" s="107"/>
      <c r="M962" s="109"/>
      <c r="N962" s="109"/>
      <c r="O962" s="107"/>
      <c r="P962" s="107"/>
      <c r="Q962" s="107"/>
      <c r="R962" s="107"/>
      <c r="S962" s="107"/>
      <c r="T962" s="107"/>
      <c r="U962" s="107"/>
      <c r="V962" s="107"/>
      <c r="W962" s="107"/>
      <c r="X962" s="107"/>
      <c r="Y962" s="107"/>
      <c r="Z962" s="107"/>
    </row>
    <row r="963" spans="1:26" ht="15.75" customHeight="1">
      <c r="A963" s="107"/>
      <c r="B963" s="107"/>
      <c r="C963" s="107"/>
      <c r="D963" s="107"/>
      <c r="E963" s="107"/>
      <c r="F963" s="107"/>
      <c r="G963" s="479"/>
      <c r="H963" s="107"/>
      <c r="I963" s="107"/>
      <c r="J963" s="107"/>
      <c r="K963" s="107"/>
      <c r="L963" s="107"/>
      <c r="M963" s="109"/>
      <c r="N963" s="109"/>
      <c r="O963" s="107"/>
      <c r="P963" s="107"/>
      <c r="Q963" s="107"/>
      <c r="R963" s="107"/>
      <c r="S963" s="107"/>
      <c r="T963" s="107"/>
      <c r="U963" s="107"/>
      <c r="V963" s="107"/>
      <c r="W963" s="107"/>
      <c r="X963" s="107"/>
      <c r="Y963" s="107"/>
      <c r="Z963" s="107"/>
    </row>
    <row r="964" spans="1:26" ht="15.75" customHeight="1">
      <c r="A964" s="107"/>
      <c r="B964" s="107"/>
      <c r="C964" s="107"/>
      <c r="D964" s="107"/>
      <c r="E964" s="107"/>
      <c r="F964" s="107"/>
      <c r="G964" s="479"/>
      <c r="H964" s="107"/>
      <c r="I964" s="107"/>
      <c r="J964" s="107"/>
      <c r="K964" s="107"/>
      <c r="L964" s="107"/>
      <c r="M964" s="109"/>
      <c r="N964" s="109"/>
      <c r="O964" s="107"/>
      <c r="P964" s="107"/>
      <c r="Q964" s="107"/>
      <c r="R964" s="107"/>
      <c r="S964" s="107"/>
      <c r="T964" s="107"/>
      <c r="U964" s="107"/>
      <c r="V964" s="107"/>
      <c r="W964" s="107"/>
      <c r="X964" s="107"/>
      <c r="Y964" s="107"/>
      <c r="Z964" s="107"/>
    </row>
    <row r="965" spans="1:26" ht="15.75" customHeight="1">
      <c r="A965" s="107"/>
      <c r="B965" s="107"/>
      <c r="C965" s="107"/>
      <c r="D965" s="107"/>
      <c r="E965" s="107"/>
      <c r="F965" s="107"/>
      <c r="G965" s="479"/>
      <c r="H965" s="107"/>
      <c r="I965" s="107"/>
      <c r="J965" s="107"/>
      <c r="K965" s="107"/>
      <c r="L965" s="107"/>
      <c r="M965" s="109"/>
      <c r="N965" s="109"/>
      <c r="O965" s="107"/>
      <c r="P965" s="107"/>
      <c r="Q965" s="107"/>
      <c r="R965" s="107"/>
      <c r="S965" s="107"/>
      <c r="T965" s="107"/>
      <c r="U965" s="107"/>
      <c r="V965" s="107"/>
      <c r="W965" s="107"/>
      <c r="X965" s="107"/>
      <c r="Y965" s="107"/>
      <c r="Z965" s="107"/>
    </row>
    <row r="966" spans="1:26" ht="15.75" customHeight="1">
      <c r="A966" s="107"/>
      <c r="B966" s="107"/>
      <c r="C966" s="107"/>
      <c r="D966" s="107"/>
      <c r="E966" s="107"/>
      <c r="F966" s="107"/>
      <c r="G966" s="479"/>
      <c r="H966" s="107"/>
      <c r="I966" s="107"/>
      <c r="J966" s="107"/>
      <c r="K966" s="107"/>
      <c r="L966" s="107"/>
      <c r="M966" s="109"/>
      <c r="N966" s="109"/>
      <c r="O966" s="107"/>
      <c r="P966" s="107"/>
      <c r="Q966" s="107"/>
      <c r="R966" s="107"/>
      <c r="S966" s="107"/>
      <c r="T966" s="107"/>
      <c r="U966" s="107"/>
      <c r="V966" s="107"/>
      <c r="W966" s="107"/>
      <c r="X966" s="107"/>
      <c r="Y966" s="107"/>
      <c r="Z966" s="107"/>
    </row>
    <row r="967" spans="1:26" ht="15.75" customHeight="1">
      <c r="A967" s="107"/>
      <c r="B967" s="107"/>
      <c r="C967" s="107"/>
      <c r="D967" s="107"/>
      <c r="E967" s="107"/>
      <c r="F967" s="107"/>
      <c r="G967" s="479"/>
      <c r="H967" s="107"/>
      <c r="I967" s="107"/>
      <c r="J967" s="107"/>
      <c r="K967" s="107"/>
      <c r="L967" s="107"/>
      <c r="M967" s="109"/>
      <c r="N967" s="109"/>
      <c r="O967" s="107"/>
      <c r="P967" s="107"/>
      <c r="Q967" s="107"/>
      <c r="R967" s="107"/>
      <c r="S967" s="107"/>
      <c r="T967" s="107"/>
      <c r="U967" s="107"/>
      <c r="V967" s="107"/>
      <c r="W967" s="107"/>
      <c r="X967" s="107"/>
      <c r="Y967" s="107"/>
      <c r="Z967" s="107"/>
    </row>
    <row r="968" spans="1:26" ht="15.75" customHeight="1">
      <c r="A968" s="107"/>
      <c r="B968" s="107"/>
      <c r="C968" s="107"/>
      <c r="D968" s="107"/>
      <c r="E968" s="107"/>
      <c r="F968" s="107"/>
      <c r="G968" s="479"/>
      <c r="H968" s="107"/>
      <c r="I968" s="107"/>
      <c r="J968" s="107"/>
      <c r="K968" s="107"/>
      <c r="L968" s="107"/>
      <c r="M968" s="109"/>
      <c r="N968" s="109"/>
      <c r="O968" s="107"/>
      <c r="P968" s="107"/>
      <c r="Q968" s="107"/>
      <c r="R968" s="107"/>
      <c r="S968" s="107"/>
      <c r="T968" s="107"/>
      <c r="U968" s="107"/>
      <c r="V968" s="107"/>
      <c r="W968" s="107"/>
      <c r="X968" s="107"/>
      <c r="Y968" s="107"/>
      <c r="Z968" s="107"/>
    </row>
    <row r="969" spans="1:26" ht="15.75" customHeight="1">
      <c r="A969" s="107"/>
      <c r="B969" s="107"/>
      <c r="C969" s="107"/>
      <c r="D969" s="107"/>
      <c r="E969" s="107"/>
      <c r="F969" s="107"/>
      <c r="G969" s="479"/>
      <c r="H969" s="107"/>
      <c r="I969" s="107"/>
      <c r="J969" s="107"/>
      <c r="K969" s="107"/>
      <c r="L969" s="107"/>
      <c r="M969" s="109"/>
      <c r="N969" s="109"/>
      <c r="O969" s="107"/>
      <c r="P969" s="107"/>
      <c r="Q969" s="107"/>
      <c r="R969" s="107"/>
      <c r="S969" s="107"/>
      <c r="T969" s="107"/>
      <c r="U969" s="107"/>
      <c r="V969" s="107"/>
      <c r="W969" s="107"/>
      <c r="X969" s="107"/>
      <c r="Y969" s="107"/>
      <c r="Z969" s="107"/>
    </row>
    <row r="970" spans="1:26" ht="15.75" customHeight="1">
      <c r="A970" s="107"/>
      <c r="B970" s="107"/>
      <c r="C970" s="107"/>
      <c r="D970" s="107"/>
      <c r="E970" s="107"/>
      <c r="F970" s="107"/>
      <c r="G970" s="479"/>
      <c r="H970" s="107"/>
      <c r="I970" s="107"/>
      <c r="J970" s="107"/>
      <c r="K970" s="107"/>
      <c r="L970" s="107"/>
      <c r="M970" s="109"/>
      <c r="N970" s="109"/>
      <c r="O970" s="107"/>
      <c r="P970" s="107"/>
      <c r="Q970" s="107"/>
      <c r="R970" s="107"/>
      <c r="S970" s="107"/>
      <c r="T970" s="107"/>
      <c r="U970" s="107"/>
      <c r="V970" s="107"/>
      <c r="W970" s="107"/>
      <c r="X970" s="107"/>
      <c r="Y970" s="107"/>
      <c r="Z970" s="107"/>
    </row>
    <row r="971" spans="1:26" ht="15.75" customHeight="1">
      <c r="A971" s="107"/>
      <c r="B971" s="107"/>
      <c r="C971" s="107"/>
      <c r="D971" s="107"/>
      <c r="E971" s="107"/>
      <c r="F971" s="107"/>
      <c r="G971" s="479"/>
      <c r="H971" s="107"/>
      <c r="I971" s="107"/>
      <c r="J971" s="107"/>
      <c r="K971" s="107"/>
      <c r="L971" s="107"/>
      <c r="M971" s="109"/>
      <c r="N971" s="109"/>
      <c r="O971" s="107"/>
      <c r="P971" s="107"/>
      <c r="Q971" s="107"/>
      <c r="R971" s="107"/>
      <c r="S971" s="107"/>
      <c r="T971" s="107"/>
      <c r="U971" s="107"/>
      <c r="V971" s="107"/>
      <c r="W971" s="107"/>
      <c r="X971" s="107"/>
      <c r="Y971" s="107"/>
      <c r="Z971" s="107"/>
    </row>
    <row r="972" spans="1:26" ht="15.75" customHeight="1">
      <c r="A972" s="107"/>
      <c r="B972" s="107"/>
      <c r="C972" s="107"/>
      <c r="D972" s="107"/>
      <c r="E972" s="107"/>
      <c r="F972" s="107"/>
      <c r="G972" s="479"/>
      <c r="H972" s="107"/>
      <c r="I972" s="107"/>
      <c r="J972" s="107"/>
      <c r="K972" s="107"/>
      <c r="L972" s="107"/>
      <c r="M972" s="109"/>
      <c r="N972" s="109"/>
      <c r="O972" s="107"/>
      <c r="P972" s="107"/>
      <c r="Q972" s="107"/>
      <c r="R972" s="107"/>
      <c r="S972" s="107"/>
      <c r="T972" s="107"/>
      <c r="U972" s="107"/>
      <c r="V972" s="107"/>
      <c r="W972" s="107"/>
      <c r="X972" s="107"/>
      <c r="Y972" s="107"/>
      <c r="Z972" s="107"/>
    </row>
    <row r="973" spans="1:26" ht="15.75" customHeight="1">
      <c r="A973" s="107"/>
      <c r="B973" s="107"/>
      <c r="C973" s="107"/>
      <c r="D973" s="107"/>
      <c r="E973" s="107"/>
      <c r="F973" s="107"/>
      <c r="G973" s="479"/>
      <c r="H973" s="107"/>
      <c r="I973" s="107"/>
      <c r="J973" s="107"/>
      <c r="K973" s="107"/>
      <c r="L973" s="107"/>
      <c r="M973" s="109"/>
      <c r="N973" s="109"/>
      <c r="O973" s="107"/>
      <c r="P973" s="107"/>
      <c r="Q973" s="107"/>
      <c r="R973" s="107"/>
      <c r="S973" s="107"/>
      <c r="T973" s="107"/>
      <c r="U973" s="107"/>
      <c r="V973" s="107"/>
      <c r="W973" s="107"/>
      <c r="X973" s="107"/>
      <c r="Y973" s="107"/>
      <c r="Z973" s="107"/>
    </row>
    <row r="974" spans="1:26" ht="15.75" customHeight="1">
      <c r="A974" s="107"/>
      <c r="B974" s="107"/>
      <c r="C974" s="107"/>
      <c r="D974" s="107"/>
      <c r="E974" s="107"/>
      <c r="F974" s="107"/>
      <c r="G974" s="479"/>
      <c r="H974" s="107"/>
      <c r="I974" s="107"/>
      <c r="J974" s="107"/>
      <c r="K974" s="107"/>
      <c r="L974" s="107"/>
      <c r="M974" s="109"/>
      <c r="N974" s="109"/>
      <c r="O974" s="107"/>
      <c r="P974" s="107"/>
      <c r="Q974" s="107"/>
      <c r="R974" s="107"/>
      <c r="S974" s="107"/>
      <c r="T974" s="107"/>
      <c r="U974" s="107"/>
      <c r="V974" s="107"/>
      <c r="W974" s="107"/>
      <c r="X974" s="107"/>
      <c r="Y974" s="107"/>
      <c r="Z974" s="107"/>
    </row>
    <row r="975" spans="1:26" ht="15.75" customHeight="1">
      <c r="A975" s="107"/>
      <c r="B975" s="107"/>
      <c r="C975" s="107"/>
      <c r="D975" s="107"/>
      <c r="E975" s="107"/>
      <c r="F975" s="107"/>
      <c r="G975" s="479"/>
      <c r="H975" s="107"/>
      <c r="I975" s="107"/>
      <c r="J975" s="107"/>
      <c r="K975" s="107"/>
      <c r="L975" s="107"/>
      <c r="M975" s="109"/>
      <c r="N975" s="109"/>
      <c r="O975" s="107"/>
      <c r="P975" s="107"/>
      <c r="Q975" s="107"/>
      <c r="R975" s="107"/>
      <c r="S975" s="107"/>
      <c r="T975" s="107"/>
      <c r="U975" s="107"/>
      <c r="V975" s="107"/>
      <c r="W975" s="107"/>
      <c r="X975" s="107"/>
      <c r="Y975" s="107"/>
      <c r="Z975" s="107"/>
    </row>
    <row r="976" spans="1:26" ht="15.75" customHeight="1">
      <c r="A976" s="107"/>
      <c r="B976" s="107"/>
      <c r="C976" s="107"/>
      <c r="D976" s="107"/>
      <c r="E976" s="107"/>
      <c r="F976" s="107"/>
      <c r="G976" s="479"/>
      <c r="H976" s="107"/>
      <c r="I976" s="107"/>
      <c r="J976" s="107"/>
      <c r="K976" s="107"/>
      <c r="L976" s="107"/>
      <c r="M976" s="109"/>
      <c r="N976" s="109"/>
      <c r="O976" s="107"/>
      <c r="P976" s="107"/>
      <c r="Q976" s="107"/>
      <c r="R976" s="107"/>
      <c r="S976" s="107"/>
      <c r="T976" s="107"/>
      <c r="U976" s="107"/>
      <c r="V976" s="107"/>
      <c r="W976" s="107"/>
      <c r="X976" s="107"/>
      <c r="Y976" s="107"/>
      <c r="Z976" s="107"/>
    </row>
    <row r="977" spans="1:26" ht="15.75" customHeight="1">
      <c r="A977" s="107"/>
      <c r="B977" s="107"/>
      <c r="C977" s="107"/>
      <c r="D977" s="107"/>
      <c r="E977" s="107"/>
      <c r="F977" s="107"/>
      <c r="G977" s="479"/>
      <c r="H977" s="107"/>
      <c r="I977" s="107"/>
      <c r="J977" s="107"/>
      <c r="K977" s="107"/>
      <c r="L977" s="107"/>
      <c r="M977" s="109"/>
      <c r="N977" s="109"/>
      <c r="O977" s="107"/>
      <c r="P977" s="107"/>
      <c r="Q977" s="107"/>
      <c r="R977" s="107"/>
      <c r="S977" s="107"/>
      <c r="T977" s="107"/>
      <c r="U977" s="107"/>
      <c r="V977" s="107"/>
      <c r="W977" s="107"/>
      <c r="X977" s="107"/>
      <c r="Y977" s="107"/>
      <c r="Z977" s="107"/>
    </row>
    <row r="978" spans="1:26" ht="15.75" customHeight="1">
      <c r="A978" s="107"/>
      <c r="B978" s="107"/>
      <c r="C978" s="107"/>
      <c r="D978" s="107"/>
      <c r="E978" s="107"/>
      <c r="F978" s="107"/>
      <c r="G978" s="479"/>
      <c r="H978" s="107"/>
      <c r="I978" s="107"/>
      <c r="J978" s="107"/>
      <c r="K978" s="107"/>
      <c r="L978" s="107"/>
      <c r="M978" s="109"/>
      <c r="N978" s="109"/>
      <c r="O978" s="107"/>
      <c r="P978" s="107"/>
      <c r="Q978" s="107"/>
      <c r="R978" s="107"/>
      <c r="S978" s="107"/>
      <c r="T978" s="107"/>
      <c r="U978" s="107"/>
      <c r="V978" s="107"/>
      <c r="W978" s="107"/>
      <c r="X978" s="107"/>
      <c r="Y978" s="107"/>
      <c r="Z978" s="107"/>
    </row>
    <row r="979" spans="1:26" ht="15.75" customHeight="1">
      <c r="A979" s="107"/>
      <c r="B979" s="107"/>
      <c r="C979" s="107"/>
      <c r="D979" s="107"/>
      <c r="E979" s="107"/>
      <c r="F979" s="107"/>
      <c r="G979" s="479"/>
      <c r="H979" s="107"/>
      <c r="I979" s="107"/>
      <c r="J979" s="107"/>
      <c r="K979" s="107"/>
      <c r="L979" s="107"/>
      <c r="M979" s="109"/>
      <c r="N979" s="109"/>
      <c r="O979" s="107"/>
      <c r="P979" s="107"/>
      <c r="Q979" s="107"/>
      <c r="R979" s="107"/>
      <c r="S979" s="107"/>
      <c r="T979" s="107"/>
      <c r="U979" s="107"/>
      <c r="V979" s="107"/>
      <c r="W979" s="107"/>
      <c r="X979" s="107"/>
      <c r="Y979" s="107"/>
      <c r="Z979" s="107"/>
    </row>
    <row r="980" spans="1:26" ht="15.75" customHeight="1">
      <c r="A980" s="107"/>
      <c r="B980" s="107"/>
      <c r="C980" s="107"/>
      <c r="D980" s="107"/>
      <c r="E980" s="107"/>
      <c r="F980" s="107"/>
      <c r="G980" s="479"/>
      <c r="H980" s="107"/>
      <c r="I980" s="107"/>
      <c r="J980" s="107"/>
      <c r="K980" s="107"/>
      <c r="L980" s="107"/>
      <c r="M980" s="109"/>
      <c r="N980" s="109"/>
      <c r="O980" s="107"/>
      <c r="P980" s="107"/>
      <c r="Q980" s="107"/>
      <c r="R980" s="107"/>
      <c r="S980" s="107"/>
      <c r="T980" s="107"/>
      <c r="U980" s="107"/>
      <c r="V980" s="107"/>
      <c r="W980" s="107"/>
      <c r="X980" s="107"/>
      <c r="Y980" s="107"/>
      <c r="Z980" s="107"/>
    </row>
    <row r="981" spans="1:26" ht="15.75" customHeight="1">
      <c r="A981" s="107"/>
      <c r="B981" s="107"/>
      <c r="C981" s="107"/>
      <c r="D981" s="107"/>
      <c r="E981" s="107"/>
      <c r="F981" s="107"/>
      <c r="G981" s="479"/>
      <c r="H981" s="107"/>
      <c r="I981" s="107"/>
      <c r="J981" s="107"/>
      <c r="K981" s="107"/>
      <c r="L981" s="107"/>
      <c r="M981" s="109"/>
      <c r="N981" s="109"/>
      <c r="O981" s="107"/>
      <c r="P981" s="107"/>
      <c r="Q981" s="107"/>
      <c r="R981" s="107"/>
      <c r="S981" s="107"/>
      <c r="T981" s="107"/>
      <c r="U981" s="107"/>
      <c r="V981" s="107"/>
      <c r="W981" s="107"/>
      <c r="X981" s="107"/>
      <c r="Y981" s="107"/>
      <c r="Z981" s="107"/>
    </row>
    <row r="982" spans="1:26" ht="15.75" customHeight="1">
      <c r="A982" s="107"/>
      <c r="B982" s="107"/>
      <c r="C982" s="107"/>
      <c r="D982" s="107"/>
      <c r="E982" s="107"/>
      <c r="F982" s="107"/>
      <c r="G982" s="479"/>
      <c r="H982" s="107"/>
      <c r="I982" s="107"/>
      <c r="J982" s="107"/>
      <c r="K982" s="107"/>
      <c r="L982" s="107"/>
      <c r="M982" s="109"/>
      <c r="N982" s="109"/>
      <c r="O982" s="107"/>
      <c r="P982" s="107"/>
      <c r="Q982" s="107"/>
      <c r="R982" s="107"/>
      <c r="S982" s="107"/>
      <c r="T982" s="107"/>
      <c r="U982" s="107"/>
      <c r="V982" s="107"/>
      <c r="W982" s="107"/>
      <c r="X982" s="107"/>
      <c r="Y982" s="107"/>
      <c r="Z982" s="107"/>
    </row>
    <row r="983" spans="1:26" ht="15.75" customHeight="1">
      <c r="A983" s="107"/>
      <c r="B983" s="107"/>
      <c r="C983" s="107"/>
      <c r="D983" s="107"/>
      <c r="E983" s="107"/>
      <c r="F983" s="107"/>
      <c r="G983" s="479"/>
      <c r="H983" s="107"/>
      <c r="I983" s="107"/>
      <c r="J983" s="107"/>
      <c r="K983" s="107"/>
      <c r="L983" s="107"/>
      <c r="M983" s="109"/>
      <c r="N983" s="109"/>
      <c r="O983" s="107"/>
      <c r="P983" s="107"/>
      <c r="Q983" s="107"/>
      <c r="R983" s="107"/>
      <c r="S983" s="107"/>
      <c r="T983" s="107"/>
      <c r="U983" s="107"/>
      <c r="V983" s="107"/>
      <c r="W983" s="107"/>
      <c r="X983" s="107"/>
      <c r="Y983" s="107"/>
      <c r="Z983" s="107"/>
    </row>
    <row r="984" spans="1:26" ht="15.75" customHeight="1">
      <c r="A984" s="107"/>
      <c r="B984" s="107"/>
      <c r="C984" s="107"/>
      <c r="D984" s="107"/>
      <c r="E984" s="107"/>
      <c r="F984" s="107"/>
      <c r="G984" s="479"/>
      <c r="H984" s="107"/>
      <c r="I984" s="107"/>
      <c r="J984" s="107"/>
      <c r="K984" s="107"/>
      <c r="L984" s="107"/>
      <c r="M984" s="109"/>
      <c r="N984" s="109"/>
      <c r="O984" s="107"/>
      <c r="P984" s="107"/>
      <c r="Q984" s="107"/>
      <c r="R984" s="107"/>
      <c r="S984" s="107"/>
      <c r="T984" s="107"/>
      <c r="U984" s="107"/>
      <c r="V984" s="107"/>
      <c r="W984" s="107"/>
      <c r="X984" s="107"/>
      <c r="Y984" s="107"/>
      <c r="Z984" s="107"/>
    </row>
    <row r="985" spans="1:26" ht="15.75" customHeight="1">
      <c r="A985" s="107"/>
      <c r="B985" s="107"/>
      <c r="C985" s="107"/>
      <c r="D985" s="107"/>
      <c r="E985" s="107"/>
      <c r="F985" s="107"/>
      <c r="G985" s="479"/>
      <c r="H985" s="107"/>
      <c r="I985" s="107"/>
      <c r="J985" s="107"/>
      <c r="K985" s="107"/>
      <c r="L985" s="107"/>
      <c r="M985" s="109"/>
      <c r="N985" s="109"/>
      <c r="O985" s="107"/>
      <c r="P985" s="107"/>
      <c r="Q985" s="107"/>
      <c r="R985" s="107"/>
      <c r="S985" s="107"/>
      <c r="T985" s="107"/>
      <c r="U985" s="107"/>
      <c r="V985" s="107"/>
      <c r="W985" s="107"/>
      <c r="X985" s="107"/>
      <c r="Y985" s="107"/>
      <c r="Z985" s="107"/>
    </row>
    <row r="986" spans="1:26" ht="15.75" customHeight="1">
      <c r="A986" s="107"/>
      <c r="B986" s="107"/>
      <c r="C986" s="107"/>
      <c r="D986" s="107"/>
      <c r="E986" s="107"/>
      <c r="F986" s="107"/>
      <c r="G986" s="479"/>
      <c r="H986" s="107"/>
      <c r="I986" s="107"/>
      <c r="J986" s="107"/>
      <c r="K986" s="107"/>
      <c r="L986" s="107"/>
      <c r="M986" s="109"/>
      <c r="N986" s="109"/>
      <c r="O986" s="107"/>
      <c r="P986" s="107"/>
      <c r="Q986" s="107"/>
      <c r="R986" s="107"/>
      <c r="S986" s="107"/>
      <c r="T986" s="107"/>
      <c r="U986" s="107"/>
      <c r="V986" s="107"/>
      <c r="W986" s="107"/>
      <c r="X986" s="107"/>
      <c r="Y986" s="107"/>
      <c r="Z986" s="107"/>
    </row>
    <row r="987" spans="1:26" ht="15.75" customHeight="1">
      <c r="A987" s="107"/>
      <c r="B987" s="107"/>
      <c r="C987" s="107"/>
      <c r="D987" s="107"/>
      <c r="E987" s="107"/>
      <c r="F987" s="107"/>
      <c r="G987" s="479"/>
      <c r="H987" s="107"/>
      <c r="I987" s="107"/>
      <c r="J987" s="107"/>
      <c r="K987" s="107"/>
      <c r="L987" s="107"/>
      <c r="M987" s="109"/>
      <c r="N987" s="109"/>
      <c r="O987" s="107"/>
      <c r="P987" s="107"/>
      <c r="Q987" s="107"/>
      <c r="R987" s="107"/>
      <c r="S987" s="107"/>
      <c r="T987" s="107"/>
      <c r="U987" s="107"/>
      <c r="V987" s="107"/>
      <c r="W987" s="107"/>
      <c r="X987" s="107"/>
      <c r="Y987" s="107"/>
      <c r="Z987" s="107"/>
    </row>
    <row r="988" spans="1:26" ht="15.75" customHeight="1">
      <c r="A988" s="107"/>
      <c r="B988" s="107"/>
      <c r="C988" s="107"/>
      <c r="D988" s="107"/>
      <c r="E988" s="107"/>
      <c r="F988" s="107"/>
      <c r="G988" s="479"/>
      <c r="H988" s="107"/>
      <c r="I988" s="107"/>
      <c r="J988" s="107"/>
      <c r="K988" s="107"/>
      <c r="L988" s="107"/>
      <c r="M988" s="109"/>
      <c r="N988" s="109"/>
      <c r="O988" s="107"/>
      <c r="P988" s="107"/>
      <c r="Q988" s="107"/>
      <c r="R988" s="107"/>
      <c r="S988" s="107"/>
      <c r="T988" s="107"/>
      <c r="U988" s="107"/>
      <c r="V988" s="107"/>
      <c r="W988" s="107"/>
      <c r="X988" s="107"/>
      <c r="Y988" s="107"/>
      <c r="Z988" s="107"/>
    </row>
    <row r="989" spans="1:26" ht="15.75" customHeight="1">
      <c r="A989" s="107"/>
      <c r="B989" s="107"/>
      <c r="C989" s="107"/>
      <c r="D989" s="107"/>
      <c r="E989" s="107"/>
      <c r="F989" s="107"/>
      <c r="G989" s="479"/>
      <c r="H989" s="107"/>
      <c r="I989" s="107"/>
      <c r="J989" s="107"/>
      <c r="K989" s="107"/>
      <c r="L989" s="107"/>
      <c r="M989" s="109"/>
      <c r="N989" s="109"/>
      <c r="O989" s="107"/>
      <c r="P989" s="107"/>
      <c r="Q989" s="107"/>
      <c r="R989" s="107"/>
      <c r="S989" s="107"/>
      <c r="T989" s="107"/>
      <c r="U989" s="107"/>
      <c r="V989" s="107"/>
      <c r="W989" s="107"/>
      <c r="X989" s="107"/>
      <c r="Y989" s="107"/>
      <c r="Z989" s="107"/>
    </row>
    <row r="990" spans="1:26" ht="15.75" customHeight="1">
      <c r="A990" s="107"/>
      <c r="B990" s="107"/>
      <c r="C990" s="107"/>
      <c r="D990" s="107"/>
      <c r="E990" s="107"/>
      <c r="F990" s="107"/>
      <c r="G990" s="479"/>
      <c r="H990" s="107"/>
      <c r="I990" s="107"/>
      <c r="J990" s="107"/>
      <c r="K990" s="107"/>
      <c r="L990" s="107"/>
      <c r="M990" s="109"/>
      <c r="N990" s="109"/>
      <c r="O990" s="107"/>
      <c r="P990" s="107"/>
      <c r="Q990" s="107"/>
      <c r="R990" s="107"/>
      <c r="S990" s="107"/>
      <c r="T990" s="107"/>
      <c r="U990" s="107"/>
      <c r="V990" s="107"/>
      <c r="W990" s="107"/>
      <c r="X990" s="107"/>
      <c r="Y990" s="107"/>
      <c r="Z990" s="107"/>
    </row>
    <row r="991" spans="1:26" ht="15.75" customHeight="1">
      <c r="A991" s="107"/>
      <c r="B991" s="107"/>
      <c r="C991" s="107"/>
      <c r="D991" s="107"/>
      <c r="E991" s="107"/>
      <c r="F991" s="107"/>
      <c r="G991" s="479"/>
      <c r="H991" s="107"/>
      <c r="I991" s="107"/>
      <c r="J991" s="107"/>
      <c r="K991" s="107"/>
      <c r="L991" s="107"/>
      <c r="M991" s="109"/>
      <c r="N991" s="109"/>
      <c r="O991" s="107"/>
      <c r="P991" s="107"/>
      <c r="Q991" s="107"/>
      <c r="R991" s="107"/>
      <c r="S991" s="107"/>
      <c r="T991" s="107"/>
      <c r="U991" s="107"/>
      <c r="V991" s="107"/>
      <c r="W991" s="107"/>
      <c r="X991" s="107"/>
      <c r="Y991" s="107"/>
      <c r="Z991" s="107"/>
    </row>
    <row r="992" spans="1:26" ht="15.75" customHeight="1">
      <c r="A992" s="107"/>
      <c r="B992" s="107"/>
      <c r="C992" s="107"/>
      <c r="D992" s="107"/>
      <c r="E992" s="107"/>
      <c r="F992" s="107"/>
      <c r="G992" s="479"/>
      <c r="H992" s="107"/>
      <c r="I992" s="107"/>
      <c r="J992" s="107"/>
      <c r="K992" s="107"/>
      <c r="L992" s="107"/>
      <c r="M992" s="109"/>
      <c r="N992" s="109"/>
      <c r="O992" s="107"/>
      <c r="P992" s="107"/>
      <c r="Q992" s="107"/>
      <c r="R992" s="107"/>
      <c r="S992" s="107"/>
      <c r="T992" s="107"/>
      <c r="U992" s="107"/>
      <c r="V992" s="107"/>
      <c r="W992" s="107"/>
      <c r="X992" s="107"/>
      <c r="Y992" s="107"/>
      <c r="Z992" s="107"/>
    </row>
    <row r="993" spans="1:26" ht="15.75" customHeight="1">
      <c r="A993" s="107"/>
      <c r="B993" s="107"/>
      <c r="C993" s="107"/>
      <c r="D993" s="107"/>
      <c r="E993" s="107"/>
      <c r="F993" s="107"/>
      <c r="G993" s="479"/>
      <c r="H993" s="107"/>
      <c r="I993" s="107"/>
      <c r="J993" s="107"/>
      <c r="K993" s="107"/>
      <c r="L993" s="107"/>
      <c r="M993" s="109"/>
      <c r="N993" s="109"/>
      <c r="O993" s="107"/>
      <c r="P993" s="107"/>
      <c r="Q993" s="107"/>
      <c r="R993" s="107"/>
      <c r="S993" s="107"/>
      <c r="T993" s="107"/>
      <c r="U993" s="107"/>
      <c r="V993" s="107"/>
      <c r="W993" s="107"/>
      <c r="X993" s="107"/>
      <c r="Y993" s="107"/>
      <c r="Z993" s="107"/>
    </row>
    <row r="994" spans="1:26" ht="15.75" customHeight="1">
      <c r="A994" s="107"/>
      <c r="B994" s="107"/>
      <c r="C994" s="107"/>
      <c r="D994" s="107"/>
      <c r="E994" s="107"/>
      <c r="F994" s="107"/>
      <c r="G994" s="479"/>
      <c r="H994" s="107"/>
      <c r="I994" s="107"/>
      <c r="J994" s="107"/>
      <c r="K994" s="107"/>
      <c r="L994" s="107"/>
      <c r="M994" s="109"/>
      <c r="N994" s="109"/>
      <c r="O994" s="107"/>
      <c r="P994" s="107"/>
      <c r="Q994" s="107"/>
      <c r="R994" s="107"/>
      <c r="S994" s="107"/>
      <c r="T994" s="107"/>
      <c r="U994" s="107"/>
      <c r="V994" s="107"/>
      <c r="W994" s="107"/>
      <c r="X994" s="107"/>
      <c r="Y994" s="107"/>
      <c r="Z994" s="107"/>
    </row>
    <row r="995" spans="1:26" ht="15.75" customHeight="1">
      <c r="A995" s="107"/>
      <c r="B995" s="107"/>
      <c r="C995" s="107"/>
      <c r="D995" s="107"/>
      <c r="E995" s="107"/>
      <c r="F995" s="107"/>
      <c r="G995" s="479"/>
      <c r="H995" s="107"/>
      <c r="I995" s="107"/>
      <c r="J995" s="107"/>
      <c r="K995" s="107"/>
      <c r="L995" s="107"/>
      <c r="M995" s="109"/>
      <c r="N995" s="109"/>
      <c r="O995" s="107"/>
      <c r="P995" s="107"/>
      <c r="Q995" s="107"/>
      <c r="R995" s="107"/>
      <c r="S995" s="107"/>
      <c r="T995" s="107"/>
      <c r="U995" s="107"/>
      <c r="V995" s="107"/>
      <c r="W995" s="107"/>
      <c r="X995" s="107"/>
      <c r="Y995" s="107"/>
      <c r="Z995" s="107"/>
    </row>
    <row r="996" spans="1:26" ht="15.75" customHeight="1">
      <c r="A996" s="107"/>
      <c r="B996" s="107"/>
      <c r="C996" s="107"/>
      <c r="D996" s="107"/>
      <c r="E996" s="107"/>
      <c r="F996" s="107"/>
      <c r="G996" s="479"/>
      <c r="H996" s="107"/>
      <c r="I996" s="107"/>
      <c r="J996" s="107"/>
      <c r="K996" s="107"/>
      <c r="L996" s="107"/>
      <c r="M996" s="109"/>
      <c r="N996" s="109"/>
      <c r="O996" s="107"/>
      <c r="P996" s="107"/>
      <c r="Q996" s="107"/>
      <c r="R996" s="107"/>
      <c r="S996" s="107"/>
      <c r="T996" s="107"/>
      <c r="U996" s="107"/>
      <c r="V996" s="107"/>
      <c r="W996" s="107"/>
      <c r="X996" s="107"/>
      <c r="Y996" s="107"/>
      <c r="Z996" s="107"/>
    </row>
    <row r="997" spans="1:26" ht="15.75" customHeight="1">
      <c r="A997" s="107"/>
      <c r="B997" s="107"/>
      <c r="C997" s="107"/>
      <c r="D997" s="107"/>
      <c r="E997" s="107"/>
      <c r="F997" s="107"/>
      <c r="G997" s="479"/>
      <c r="H997" s="107"/>
      <c r="I997" s="107"/>
      <c r="J997" s="107"/>
      <c r="K997" s="107"/>
      <c r="L997" s="107"/>
      <c r="M997" s="109"/>
      <c r="N997" s="109"/>
      <c r="O997" s="107"/>
      <c r="P997" s="107"/>
      <c r="Q997" s="107"/>
      <c r="R997" s="107"/>
      <c r="S997" s="107"/>
      <c r="T997" s="107"/>
      <c r="U997" s="107"/>
      <c r="V997" s="107"/>
      <c r="W997" s="107"/>
      <c r="X997" s="107"/>
      <c r="Y997" s="107"/>
      <c r="Z997" s="107"/>
    </row>
    <row r="998" spans="1:26" ht="15.75" customHeight="1">
      <c r="A998" s="107"/>
      <c r="B998" s="107"/>
      <c r="C998" s="107"/>
      <c r="D998" s="107"/>
      <c r="E998" s="107"/>
      <c r="F998" s="107"/>
      <c r="G998" s="479"/>
      <c r="H998" s="107"/>
      <c r="I998" s="107"/>
      <c r="J998" s="107"/>
      <c r="K998" s="107"/>
      <c r="L998" s="107"/>
      <c r="M998" s="109"/>
      <c r="N998" s="109"/>
      <c r="O998" s="107"/>
      <c r="P998" s="107"/>
      <c r="Q998" s="107"/>
      <c r="R998" s="107"/>
      <c r="S998" s="107"/>
      <c r="T998" s="107"/>
      <c r="U998" s="107"/>
      <c r="V998" s="107"/>
      <c r="W998" s="107"/>
      <c r="X998" s="107"/>
      <c r="Y998" s="107"/>
      <c r="Z998" s="107"/>
    </row>
    <row r="999" spans="1:26" ht="15.75" customHeight="1">
      <c r="A999" s="107"/>
      <c r="B999" s="107"/>
      <c r="C999" s="107"/>
      <c r="D999" s="107"/>
      <c r="E999" s="107"/>
      <c r="F999" s="107"/>
      <c r="G999" s="479"/>
      <c r="H999" s="107"/>
      <c r="I999" s="107"/>
      <c r="J999" s="107"/>
      <c r="K999" s="107"/>
      <c r="L999" s="107"/>
      <c r="M999" s="109"/>
      <c r="N999" s="109"/>
      <c r="O999" s="107"/>
      <c r="P999" s="107"/>
      <c r="Q999" s="107"/>
      <c r="R999" s="107"/>
      <c r="S999" s="107"/>
      <c r="T999" s="107"/>
      <c r="U999" s="107"/>
      <c r="V999" s="107"/>
      <c r="W999" s="107"/>
      <c r="X999" s="107"/>
      <c r="Y999" s="107"/>
      <c r="Z999" s="107"/>
    </row>
    <row r="1000" spans="1:26" ht="15.75" customHeight="1">
      <c r="A1000" s="107"/>
      <c r="B1000" s="107"/>
      <c r="C1000" s="107"/>
      <c r="D1000" s="107"/>
      <c r="E1000" s="107"/>
      <c r="F1000" s="107"/>
      <c r="G1000" s="479"/>
      <c r="H1000" s="107"/>
      <c r="I1000" s="107"/>
      <c r="J1000" s="107"/>
      <c r="K1000" s="107"/>
      <c r="L1000" s="107"/>
      <c r="M1000" s="109"/>
      <c r="N1000" s="109"/>
      <c r="O1000" s="107"/>
      <c r="P1000" s="107"/>
      <c r="Q1000" s="107"/>
      <c r="R1000" s="107"/>
      <c r="S1000" s="107"/>
      <c r="T1000" s="107"/>
      <c r="U1000" s="107"/>
      <c r="V1000" s="107"/>
      <c r="W1000" s="107"/>
      <c r="X1000" s="107"/>
      <c r="Y1000" s="107"/>
      <c r="Z1000" s="107"/>
    </row>
    <row r="1001" spans="1:26" ht="15.75" customHeight="1">
      <c r="A1001" s="107"/>
      <c r="B1001" s="107"/>
      <c r="C1001" s="107"/>
      <c r="D1001" s="107"/>
      <c r="E1001" s="107"/>
      <c r="F1001" s="107"/>
      <c r="G1001" s="479"/>
      <c r="H1001" s="107"/>
      <c r="I1001" s="107"/>
      <c r="J1001" s="107"/>
      <c r="K1001" s="107"/>
      <c r="L1001" s="107"/>
      <c r="M1001" s="109"/>
      <c r="N1001" s="109"/>
      <c r="O1001" s="107"/>
      <c r="P1001" s="107"/>
      <c r="Q1001" s="107"/>
      <c r="R1001" s="107"/>
      <c r="S1001" s="107"/>
      <c r="T1001" s="107"/>
      <c r="U1001" s="107"/>
      <c r="V1001" s="107"/>
      <c r="W1001" s="107"/>
      <c r="X1001" s="107"/>
      <c r="Y1001" s="107"/>
      <c r="Z1001" s="107"/>
    </row>
    <row r="1002" spans="1:26" ht="15.75" customHeight="1">
      <c r="A1002" s="107"/>
      <c r="B1002" s="107"/>
      <c r="C1002" s="107"/>
      <c r="D1002" s="107"/>
      <c r="E1002" s="107"/>
      <c r="F1002" s="107"/>
      <c r="G1002" s="479"/>
      <c r="H1002" s="107"/>
      <c r="I1002" s="107"/>
      <c r="J1002" s="107"/>
      <c r="K1002" s="107"/>
      <c r="L1002" s="107"/>
      <c r="M1002" s="109"/>
      <c r="N1002" s="109"/>
      <c r="O1002" s="107"/>
      <c r="P1002" s="107"/>
      <c r="Q1002" s="107"/>
      <c r="R1002" s="107"/>
      <c r="S1002" s="107"/>
      <c r="T1002" s="107"/>
      <c r="U1002" s="107"/>
      <c r="V1002" s="107"/>
      <c r="W1002" s="107"/>
      <c r="X1002" s="107"/>
      <c r="Y1002" s="107"/>
      <c r="Z1002" s="107"/>
    </row>
    <row r="1003" spans="1:26" ht="15.75" customHeight="1">
      <c r="A1003" s="107"/>
      <c r="B1003" s="107"/>
      <c r="C1003" s="107"/>
      <c r="D1003" s="107"/>
      <c r="E1003" s="107"/>
      <c r="F1003" s="107"/>
      <c r="G1003" s="479"/>
      <c r="H1003" s="107"/>
      <c r="I1003" s="107"/>
      <c r="J1003" s="107"/>
      <c r="K1003" s="107"/>
      <c r="L1003" s="107"/>
      <c r="M1003" s="109"/>
      <c r="N1003" s="109"/>
      <c r="O1003" s="107"/>
      <c r="P1003" s="107"/>
      <c r="Q1003" s="107"/>
      <c r="R1003" s="107"/>
      <c r="S1003" s="107"/>
      <c r="T1003" s="107"/>
      <c r="U1003" s="107"/>
      <c r="V1003" s="107"/>
      <c r="W1003" s="107"/>
      <c r="X1003" s="107"/>
      <c r="Y1003" s="107"/>
      <c r="Z1003" s="107"/>
    </row>
    <row r="1004" spans="1:26" ht="15.75" customHeight="1">
      <c r="A1004" s="107"/>
      <c r="B1004" s="107"/>
      <c r="C1004" s="107"/>
      <c r="D1004" s="107"/>
      <c r="E1004" s="107"/>
      <c r="F1004" s="107"/>
      <c r="G1004" s="479"/>
      <c r="H1004" s="107"/>
      <c r="I1004" s="107"/>
      <c r="J1004" s="107"/>
      <c r="K1004" s="107"/>
      <c r="L1004" s="107"/>
      <c r="M1004" s="109"/>
      <c r="N1004" s="109"/>
      <c r="O1004" s="107"/>
      <c r="P1004" s="107"/>
      <c r="Q1004" s="107"/>
      <c r="R1004" s="107"/>
      <c r="S1004" s="107"/>
      <c r="T1004" s="107"/>
      <c r="U1004" s="107"/>
      <c r="V1004" s="107"/>
      <c r="W1004" s="107"/>
      <c r="X1004" s="107"/>
      <c r="Y1004" s="107"/>
      <c r="Z1004" s="107"/>
    </row>
    <row r="1005" spans="1:26" ht="15.75" customHeight="1">
      <c r="A1005" s="107"/>
      <c r="B1005" s="107"/>
      <c r="C1005" s="107"/>
      <c r="D1005" s="107"/>
      <c r="E1005" s="107"/>
      <c r="F1005" s="107"/>
      <c r="G1005" s="479"/>
      <c r="H1005" s="107"/>
      <c r="I1005" s="107"/>
      <c r="J1005" s="107"/>
      <c r="K1005" s="107"/>
      <c r="L1005" s="107"/>
      <c r="M1005" s="109"/>
      <c r="N1005" s="109"/>
      <c r="O1005" s="107"/>
      <c r="P1005" s="107"/>
      <c r="Q1005" s="107"/>
      <c r="R1005" s="107"/>
      <c r="S1005" s="107"/>
      <c r="T1005" s="107"/>
      <c r="U1005" s="107"/>
      <c r="V1005" s="107"/>
      <c r="W1005" s="107"/>
      <c r="X1005" s="107"/>
      <c r="Y1005" s="107"/>
      <c r="Z1005" s="107"/>
    </row>
    <row r="1006" spans="1:26" ht="15.75" customHeight="1">
      <c r="A1006" s="107"/>
      <c r="B1006" s="107"/>
      <c r="C1006" s="107"/>
      <c r="D1006" s="107"/>
      <c r="E1006" s="107"/>
      <c r="F1006" s="107"/>
      <c r="G1006" s="479"/>
      <c r="H1006" s="107"/>
      <c r="I1006" s="107"/>
      <c r="J1006" s="107"/>
      <c r="K1006" s="107"/>
      <c r="L1006" s="107"/>
      <c r="M1006" s="109"/>
      <c r="N1006" s="109"/>
      <c r="O1006" s="107"/>
      <c r="P1006" s="107"/>
      <c r="Q1006" s="107"/>
      <c r="R1006" s="107"/>
      <c r="S1006" s="107"/>
      <c r="T1006" s="107"/>
      <c r="U1006" s="107"/>
      <c r="V1006" s="107"/>
      <c r="W1006" s="107"/>
      <c r="X1006" s="107"/>
      <c r="Y1006" s="107"/>
      <c r="Z1006" s="107"/>
    </row>
    <row r="1007" spans="1:26" ht="15.75" customHeight="1">
      <c r="A1007" s="107"/>
      <c r="B1007" s="107"/>
      <c r="C1007" s="107"/>
      <c r="D1007" s="107"/>
      <c r="E1007" s="107"/>
      <c r="F1007" s="107"/>
      <c r="G1007" s="479"/>
      <c r="H1007" s="107"/>
      <c r="I1007" s="107"/>
      <c r="J1007" s="107"/>
      <c r="K1007" s="107"/>
      <c r="L1007" s="107"/>
      <c r="M1007" s="109"/>
      <c r="N1007" s="109"/>
      <c r="O1007" s="107"/>
      <c r="P1007" s="107"/>
      <c r="Q1007" s="107"/>
      <c r="R1007" s="107"/>
      <c r="S1007" s="107"/>
      <c r="T1007" s="107"/>
      <c r="U1007" s="107"/>
      <c r="V1007" s="107"/>
      <c r="W1007" s="107"/>
      <c r="X1007" s="107"/>
      <c r="Y1007" s="107"/>
      <c r="Z1007" s="107"/>
    </row>
    <row r="1008" spans="1:26" ht="15.75" customHeight="1">
      <c r="A1008" s="107"/>
      <c r="B1008" s="107"/>
      <c r="C1008" s="107"/>
      <c r="D1008" s="107"/>
      <c r="E1008" s="107"/>
      <c r="F1008" s="107"/>
      <c r="G1008" s="479"/>
      <c r="H1008" s="107"/>
      <c r="I1008" s="107"/>
      <c r="J1008" s="107"/>
      <c r="K1008" s="107"/>
      <c r="L1008" s="107"/>
      <c r="M1008" s="109"/>
      <c r="N1008" s="109"/>
      <c r="O1008" s="107"/>
      <c r="P1008" s="107"/>
      <c r="Q1008" s="107"/>
      <c r="R1008" s="107"/>
      <c r="S1008" s="107"/>
      <c r="T1008" s="107"/>
      <c r="U1008" s="107"/>
      <c r="V1008" s="107"/>
      <c r="W1008" s="107"/>
      <c r="X1008" s="107"/>
      <c r="Y1008" s="107"/>
      <c r="Z1008" s="107"/>
    </row>
    <row r="1009" spans="1:26" ht="15.75" customHeight="1">
      <c r="A1009" s="107"/>
      <c r="B1009" s="107"/>
      <c r="C1009" s="107"/>
      <c r="D1009" s="107"/>
      <c r="E1009" s="107"/>
      <c r="F1009" s="107"/>
      <c r="G1009" s="479"/>
      <c r="H1009" s="107"/>
      <c r="I1009" s="107"/>
      <c r="J1009" s="107"/>
      <c r="K1009" s="107"/>
      <c r="L1009" s="107"/>
      <c r="M1009" s="109"/>
      <c r="N1009" s="109"/>
      <c r="O1009" s="107"/>
      <c r="P1009" s="107"/>
      <c r="Q1009" s="107"/>
      <c r="R1009" s="107"/>
      <c r="S1009" s="107"/>
      <c r="T1009" s="107"/>
      <c r="U1009" s="107"/>
      <c r="V1009" s="107"/>
      <c r="W1009" s="107"/>
      <c r="X1009" s="107"/>
      <c r="Y1009" s="107"/>
      <c r="Z1009" s="107"/>
    </row>
    <row r="1010" spans="1:26" ht="15.75" customHeight="1">
      <c r="A1010" s="107"/>
      <c r="B1010" s="107"/>
      <c r="C1010" s="107"/>
      <c r="D1010" s="107"/>
      <c r="E1010" s="107"/>
      <c r="F1010" s="107"/>
      <c r="G1010" s="479"/>
      <c r="H1010" s="107"/>
      <c r="I1010" s="107"/>
      <c r="J1010" s="107"/>
      <c r="K1010" s="107"/>
      <c r="L1010" s="107"/>
      <c r="M1010" s="109"/>
      <c r="N1010" s="109"/>
      <c r="O1010" s="107"/>
      <c r="P1010" s="107"/>
      <c r="Q1010" s="107"/>
      <c r="R1010" s="107"/>
      <c r="S1010" s="107"/>
      <c r="T1010" s="107"/>
      <c r="U1010" s="107"/>
      <c r="V1010" s="107"/>
      <c r="W1010" s="107"/>
      <c r="X1010" s="107"/>
      <c r="Y1010" s="107"/>
      <c r="Z1010" s="107"/>
    </row>
    <row r="1011" spans="1:26" ht="15.75" customHeight="1">
      <c r="A1011" s="107"/>
      <c r="B1011" s="107"/>
      <c r="C1011" s="107"/>
      <c r="D1011" s="107"/>
      <c r="E1011" s="107"/>
      <c r="F1011" s="107"/>
      <c r="G1011" s="479"/>
      <c r="H1011" s="107"/>
      <c r="I1011" s="107"/>
      <c r="J1011" s="107"/>
      <c r="K1011" s="107"/>
      <c r="L1011" s="107"/>
      <c r="M1011" s="109"/>
      <c r="N1011" s="109"/>
      <c r="O1011" s="107"/>
      <c r="P1011" s="107"/>
      <c r="Q1011" s="107"/>
      <c r="R1011" s="107"/>
      <c r="S1011" s="107"/>
      <c r="T1011" s="107"/>
      <c r="U1011" s="107"/>
      <c r="V1011" s="107"/>
      <c r="W1011" s="107"/>
      <c r="X1011" s="107"/>
      <c r="Y1011" s="107"/>
      <c r="Z1011" s="107"/>
    </row>
    <row r="1012" spans="1:26" ht="15.75" customHeight="1">
      <c r="A1012" s="107"/>
      <c r="B1012" s="107"/>
      <c r="C1012" s="107"/>
      <c r="D1012" s="107"/>
      <c r="E1012" s="107"/>
      <c r="F1012" s="107"/>
      <c r="G1012" s="479"/>
      <c r="H1012" s="107"/>
      <c r="I1012" s="107"/>
      <c r="J1012" s="107"/>
      <c r="K1012" s="107"/>
      <c r="L1012" s="107"/>
      <c r="M1012" s="109"/>
      <c r="N1012" s="109"/>
      <c r="O1012" s="107"/>
      <c r="P1012" s="107"/>
      <c r="Q1012" s="107"/>
      <c r="R1012" s="107"/>
      <c r="S1012" s="107"/>
      <c r="T1012" s="107"/>
      <c r="U1012" s="107"/>
      <c r="V1012" s="107"/>
      <c r="W1012" s="107"/>
      <c r="X1012" s="107"/>
      <c r="Y1012" s="107"/>
      <c r="Z1012" s="107"/>
    </row>
    <row r="1013" spans="1:26" ht="15.75" customHeight="1">
      <c r="A1013" s="107"/>
      <c r="B1013" s="107"/>
      <c r="C1013" s="107"/>
      <c r="D1013" s="107"/>
      <c r="E1013" s="107"/>
      <c r="F1013" s="107"/>
      <c r="G1013" s="479"/>
      <c r="H1013" s="107"/>
      <c r="I1013" s="107"/>
      <c r="J1013" s="107"/>
      <c r="K1013" s="107"/>
      <c r="L1013" s="107"/>
      <c r="M1013" s="109"/>
      <c r="N1013" s="109"/>
      <c r="O1013" s="107"/>
      <c r="P1013" s="107"/>
      <c r="Q1013" s="107"/>
      <c r="R1013" s="107"/>
      <c r="S1013" s="107"/>
      <c r="T1013" s="107"/>
      <c r="U1013" s="107"/>
      <c r="V1013" s="107"/>
      <c r="W1013" s="107"/>
      <c r="X1013" s="107"/>
      <c r="Y1013" s="107"/>
      <c r="Z1013" s="107"/>
    </row>
    <row r="1014" spans="1:26" ht="15.75" customHeight="1">
      <c r="A1014" s="107"/>
      <c r="B1014" s="107"/>
      <c r="C1014" s="107"/>
      <c r="D1014" s="107"/>
      <c r="E1014" s="107"/>
      <c r="F1014" s="107"/>
      <c r="G1014" s="479"/>
      <c r="H1014" s="107"/>
      <c r="I1014" s="107"/>
      <c r="J1014" s="107"/>
      <c r="K1014" s="107"/>
      <c r="L1014" s="107"/>
      <c r="M1014" s="109"/>
      <c r="N1014" s="109"/>
      <c r="O1014" s="107"/>
      <c r="P1014" s="107"/>
      <c r="Q1014" s="107"/>
      <c r="R1014" s="107"/>
      <c r="S1014" s="107"/>
      <c r="T1014" s="107"/>
      <c r="U1014" s="107"/>
      <c r="V1014" s="107"/>
      <c r="W1014" s="107"/>
      <c r="X1014" s="107"/>
      <c r="Y1014" s="107"/>
      <c r="Z1014" s="107"/>
    </row>
    <row r="1015" spans="1:26" ht="15.75" customHeight="1">
      <c r="A1015" s="107"/>
      <c r="B1015" s="107"/>
      <c r="C1015" s="107"/>
      <c r="D1015" s="107"/>
      <c r="E1015" s="107"/>
      <c r="F1015" s="107"/>
      <c r="G1015" s="479"/>
      <c r="H1015" s="107"/>
      <c r="I1015" s="107"/>
      <c r="J1015" s="107"/>
      <c r="K1015" s="107"/>
      <c r="L1015" s="107"/>
      <c r="M1015" s="109"/>
      <c r="N1015" s="109"/>
      <c r="O1015" s="107"/>
      <c r="P1015" s="107"/>
      <c r="Q1015" s="107"/>
      <c r="R1015" s="107"/>
      <c r="S1015" s="107"/>
      <c r="T1015" s="107"/>
      <c r="U1015" s="107"/>
      <c r="V1015" s="107"/>
      <c r="W1015" s="107"/>
      <c r="X1015" s="107"/>
      <c r="Y1015" s="107"/>
      <c r="Z1015" s="107"/>
    </row>
    <row r="1016" spans="1:26" ht="15.75" customHeight="1">
      <c r="A1016" s="107"/>
      <c r="B1016" s="107"/>
      <c r="C1016" s="107"/>
      <c r="D1016" s="107"/>
      <c r="E1016" s="107"/>
      <c r="F1016" s="107"/>
      <c r="G1016" s="479"/>
      <c r="H1016" s="107"/>
      <c r="I1016" s="107"/>
      <c r="J1016" s="107"/>
      <c r="K1016" s="107"/>
      <c r="L1016" s="107"/>
      <c r="M1016" s="109"/>
      <c r="N1016" s="109"/>
      <c r="O1016" s="107"/>
      <c r="P1016" s="107"/>
      <c r="Q1016" s="107"/>
      <c r="R1016" s="107"/>
      <c r="S1016" s="107"/>
      <c r="T1016" s="107"/>
      <c r="U1016" s="107"/>
      <c r="V1016" s="107"/>
      <c r="W1016" s="107"/>
      <c r="X1016" s="107"/>
      <c r="Y1016" s="107"/>
      <c r="Z1016" s="107"/>
    </row>
    <row r="1017" spans="1:26" ht="15.75" customHeight="1">
      <c r="A1017" s="107"/>
      <c r="B1017" s="107"/>
      <c r="C1017" s="107"/>
      <c r="D1017" s="107"/>
      <c r="E1017" s="107"/>
      <c r="F1017" s="107"/>
      <c r="G1017" s="479"/>
      <c r="H1017" s="107"/>
      <c r="I1017" s="107"/>
      <c r="J1017" s="107"/>
      <c r="K1017" s="107"/>
      <c r="L1017" s="107"/>
      <c r="M1017" s="109"/>
      <c r="N1017" s="109"/>
      <c r="O1017" s="107"/>
      <c r="P1017" s="107"/>
      <c r="Q1017" s="107"/>
      <c r="R1017" s="107"/>
      <c r="S1017" s="107"/>
      <c r="T1017" s="107"/>
      <c r="U1017" s="107"/>
      <c r="V1017" s="107"/>
      <c r="W1017" s="107"/>
      <c r="X1017" s="107"/>
      <c r="Y1017" s="107"/>
      <c r="Z1017" s="107"/>
    </row>
    <row r="1018" spans="1:26" ht="15.75" customHeight="1">
      <c r="A1018" s="107"/>
      <c r="B1018" s="107"/>
      <c r="C1018" s="107"/>
      <c r="D1018" s="107"/>
      <c r="E1018" s="107"/>
      <c r="F1018" s="107"/>
      <c r="G1018" s="479"/>
      <c r="H1018" s="107"/>
      <c r="I1018" s="107"/>
      <c r="J1018" s="107"/>
      <c r="K1018" s="107"/>
      <c r="L1018" s="107"/>
      <c r="M1018" s="109"/>
      <c r="N1018" s="109"/>
      <c r="O1018" s="107"/>
      <c r="P1018" s="107"/>
      <c r="Q1018" s="107"/>
      <c r="R1018" s="107"/>
      <c r="S1018" s="107"/>
      <c r="T1018" s="107"/>
      <c r="U1018" s="107"/>
      <c r="V1018" s="107"/>
      <c r="W1018" s="107"/>
      <c r="X1018" s="107"/>
      <c r="Y1018" s="107"/>
      <c r="Z1018" s="107"/>
    </row>
    <row r="1019" spans="1:26" ht="15.75" customHeight="1">
      <c r="A1019" s="107"/>
      <c r="B1019" s="107"/>
      <c r="C1019" s="107"/>
      <c r="D1019" s="107"/>
      <c r="E1019" s="107"/>
      <c r="F1019" s="107"/>
      <c r="G1019" s="479"/>
      <c r="H1019" s="107"/>
      <c r="I1019" s="107"/>
      <c r="J1019" s="107"/>
      <c r="K1019" s="107"/>
      <c r="L1019" s="107"/>
      <c r="M1019" s="109"/>
      <c r="N1019" s="109"/>
      <c r="O1019" s="107"/>
      <c r="P1019" s="107"/>
      <c r="Q1019" s="107"/>
      <c r="R1019" s="107"/>
      <c r="S1019" s="107"/>
      <c r="T1019" s="107"/>
      <c r="U1019" s="107"/>
      <c r="V1019" s="107"/>
      <c r="W1019" s="107"/>
      <c r="X1019" s="107"/>
      <c r="Y1019" s="107"/>
      <c r="Z1019" s="107"/>
    </row>
  </sheetData>
  <mergeCells count="31">
    <mergeCell ref="A4:K4"/>
    <mergeCell ref="A1:C1"/>
    <mergeCell ref="H1:K1"/>
    <mergeCell ref="A2:C2"/>
    <mergeCell ref="H2:K2"/>
    <mergeCell ref="A3:K3"/>
    <mergeCell ref="A5:K5"/>
    <mergeCell ref="A6:B6"/>
    <mergeCell ref="A7:A8"/>
    <mergeCell ref="B7:B8"/>
    <mergeCell ref="C7:C8"/>
    <mergeCell ref="D7:D8"/>
    <mergeCell ref="E7:F7"/>
    <mergeCell ref="G7:G8"/>
    <mergeCell ref="H7:H8"/>
    <mergeCell ref="I7:I8"/>
    <mergeCell ref="L7:L8"/>
    <mergeCell ref="B10:K10"/>
    <mergeCell ref="B63:K63"/>
    <mergeCell ref="B70:K70"/>
    <mergeCell ref="B72:K72"/>
    <mergeCell ref="A85:C85"/>
    <mergeCell ref="D85:E85"/>
    <mergeCell ref="F85:H85"/>
    <mergeCell ref="I85:K85"/>
    <mergeCell ref="J7:K7"/>
    <mergeCell ref="I78:K78"/>
    <mergeCell ref="A80:C80"/>
    <mergeCell ref="D80:E80"/>
    <mergeCell ref="F80:H80"/>
    <mergeCell ref="I80:K80"/>
  </mergeCells>
  <conditionalFormatting sqref="A10:L75">
    <cfRule type="expression" dxfId="16" priority="1">
      <formula>AND($D10&lt;&gt;0,$J10&lt;1)</formula>
    </cfRule>
  </conditionalFormatting>
  <dataValidations disablePrompts="1" count="1">
    <dataValidation type="list" allowBlank="1" showInputMessage="1" showErrorMessage="1" sqref="R1" xr:uid="{1394A33E-5753-4A9A-8300-77E38C8792F1}">
      <formula1>"6,7,8,9,10,11,12"</formula1>
    </dataValidation>
  </dataValidations>
  <printOptions horizontalCentered="1"/>
  <pageMargins left="0.25" right="0.25" top="8.2096683752043556E-2" bottom="0.12900907446749701" header="0" footer="0"/>
  <pageSetup paperSize="9" fitToHeight="0" pageOrder="overThenDown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FDAF0-B938-49C0-8558-8F292E9DEA7B}">
  <sheetPr>
    <outlinePr summaryBelow="0" summaryRight="0"/>
    <pageSetUpPr fitToPage="1"/>
  </sheetPr>
  <dimension ref="A1:Y1026"/>
  <sheetViews>
    <sheetView workbookViewId="0">
      <pane ySplit="9" topLeftCell="A10" activePane="bottomLeft" state="frozen"/>
      <selection pane="bottomLeft" activeCell="A6" sqref="A6:Q6"/>
    </sheetView>
  </sheetViews>
  <sheetFormatPr defaultColWidth="12.5703125" defaultRowHeight="15" customHeight="1"/>
  <cols>
    <col min="1" max="1" width="8.7109375" customWidth="1"/>
    <col min="2" max="2" width="17.7109375" customWidth="1"/>
    <col min="3" max="3" width="16.42578125" customWidth="1"/>
    <col min="19" max="19" width="19" customWidth="1"/>
  </cols>
  <sheetData>
    <row r="1" spans="1:25" ht="15" customHeight="1">
      <c r="A1" s="814"/>
      <c r="B1" s="811"/>
      <c r="C1" s="811"/>
      <c r="D1" s="231"/>
      <c r="E1" s="152"/>
      <c r="F1" s="153"/>
      <c r="G1" s="231"/>
      <c r="H1" s="231"/>
      <c r="I1" s="231"/>
      <c r="J1" s="245"/>
      <c r="K1" s="245"/>
      <c r="L1" s="231"/>
      <c r="M1" s="231"/>
      <c r="N1" s="231"/>
      <c r="O1" s="231"/>
      <c r="P1" s="155"/>
      <c r="Q1" s="156"/>
      <c r="R1" s="231"/>
      <c r="S1" s="739" t="s">
        <v>329</v>
      </c>
      <c r="T1" s="740">
        <v>11</v>
      </c>
      <c r="U1" s="231"/>
      <c r="V1" s="231"/>
      <c r="W1" s="231"/>
      <c r="X1" s="231"/>
      <c r="Y1" s="231"/>
    </row>
    <row r="2" spans="1:25" ht="15" customHeight="1">
      <c r="A2" s="815" t="s">
        <v>127</v>
      </c>
      <c r="B2" s="811"/>
      <c r="C2" s="811"/>
      <c r="D2" s="231"/>
      <c r="E2" s="152"/>
      <c r="F2" s="153"/>
      <c r="G2" s="231"/>
      <c r="H2" s="231"/>
      <c r="I2" s="231"/>
      <c r="J2" s="245"/>
      <c r="K2" s="245"/>
      <c r="L2" s="231"/>
      <c r="M2" s="231"/>
      <c r="N2" s="231"/>
      <c r="O2" s="231"/>
      <c r="P2" s="155"/>
      <c r="Q2" s="156"/>
      <c r="R2" s="231"/>
      <c r="S2" s="855" t="s">
        <v>414</v>
      </c>
      <c r="T2" s="856">
        <v>2025</v>
      </c>
      <c r="U2" s="231"/>
      <c r="V2" s="231"/>
      <c r="W2" s="231"/>
      <c r="X2" s="231"/>
      <c r="Y2" s="231"/>
    </row>
    <row r="3" spans="1:25" ht="15" customHeight="1">
      <c r="A3" s="231"/>
      <c r="B3" s="231"/>
      <c r="C3" s="231"/>
      <c r="D3" s="231"/>
      <c r="E3" s="152"/>
      <c r="F3" s="153"/>
      <c r="G3" s="231"/>
      <c r="H3" s="231"/>
      <c r="I3" s="231"/>
      <c r="J3" s="245"/>
      <c r="K3" s="245"/>
      <c r="L3" s="231"/>
      <c r="M3" s="157"/>
      <c r="N3" s="157"/>
      <c r="O3" s="231"/>
      <c r="P3" s="155"/>
      <c r="Q3" s="156"/>
      <c r="R3" s="231"/>
      <c r="S3" s="231"/>
      <c r="T3" s="231"/>
      <c r="U3" s="231"/>
      <c r="V3" s="231"/>
      <c r="W3" s="231"/>
      <c r="X3" s="231"/>
      <c r="Y3" s="231"/>
    </row>
    <row r="4" spans="1:25" ht="15" customHeight="1">
      <c r="A4" s="816" t="str">
        <f>"BÁO CÁO DOANH THU TIỀN VỀ THÁNG "&amp;T1</f>
        <v>BÁO CÁO DOANH THU TIỀN VỀ THÁNG 11</v>
      </c>
      <c r="B4" s="772"/>
      <c r="C4" s="772"/>
      <c r="D4" s="772"/>
      <c r="E4" s="772"/>
      <c r="F4" s="772"/>
      <c r="G4" s="772"/>
      <c r="H4" s="772"/>
      <c r="I4" s="772"/>
      <c r="J4" s="772"/>
      <c r="K4" s="772"/>
      <c r="L4" s="772"/>
      <c r="M4" s="772"/>
      <c r="N4" s="772"/>
      <c r="O4" s="772"/>
      <c r="P4" s="772"/>
      <c r="Q4" s="773"/>
      <c r="R4" s="245"/>
      <c r="S4" s="245"/>
      <c r="T4" s="245"/>
      <c r="U4" s="245"/>
      <c r="V4" s="245"/>
      <c r="W4" s="245"/>
      <c r="X4" s="245"/>
      <c r="Y4" s="245"/>
    </row>
    <row r="5" spans="1:25" ht="15" customHeight="1">
      <c r="A5" s="816" t="s">
        <v>129</v>
      </c>
      <c r="B5" s="772"/>
      <c r="C5" s="772"/>
      <c r="D5" s="772"/>
      <c r="E5" s="772"/>
      <c r="F5" s="772"/>
      <c r="G5" s="772"/>
      <c r="H5" s="772"/>
      <c r="I5" s="772"/>
      <c r="J5" s="772"/>
      <c r="K5" s="772"/>
      <c r="L5" s="772"/>
      <c r="M5" s="772"/>
      <c r="N5" s="772"/>
      <c r="O5" s="772"/>
      <c r="P5" s="772"/>
      <c r="Q5" s="773"/>
      <c r="R5" s="245"/>
      <c r="S5" s="245"/>
      <c r="T5" s="245"/>
      <c r="U5" s="245"/>
      <c r="V5" s="245"/>
      <c r="W5" s="245"/>
      <c r="X5" s="245"/>
      <c r="Y5" s="245"/>
    </row>
    <row r="6" spans="1:25" ht="15" customHeight="1">
      <c r="A6" s="861" t="str">
        <f>"THÁNG "&amp;T1&amp;" NĂM "&amp;T2</f>
        <v>THÁNG 11 NĂM 2025</v>
      </c>
      <c r="B6" s="772"/>
      <c r="C6" s="772"/>
      <c r="D6" s="772"/>
      <c r="E6" s="772"/>
      <c r="F6" s="772"/>
      <c r="G6" s="772"/>
      <c r="H6" s="772"/>
      <c r="I6" s="772"/>
      <c r="J6" s="772"/>
      <c r="K6" s="772"/>
      <c r="L6" s="772"/>
      <c r="M6" s="772"/>
      <c r="N6" s="772"/>
      <c r="O6" s="772"/>
      <c r="P6" s="772"/>
      <c r="Q6" s="773"/>
      <c r="R6" s="245"/>
      <c r="S6" s="245"/>
      <c r="T6" s="245"/>
      <c r="U6" s="245"/>
      <c r="V6" s="245"/>
      <c r="W6" s="245"/>
      <c r="X6" s="245"/>
      <c r="Y6" s="245"/>
    </row>
    <row r="7" spans="1:25" ht="15" customHeight="1">
      <c r="A7" s="158"/>
      <c r="B7" s="158"/>
      <c r="C7" s="158"/>
      <c r="D7" s="158"/>
      <c r="E7" s="158"/>
      <c r="F7" s="159"/>
      <c r="G7" s="158"/>
      <c r="H7" s="158"/>
      <c r="I7" s="158"/>
      <c r="J7" s="158"/>
      <c r="K7" s="158"/>
      <c r="L7" s="158"/>
      <c r="M7" s="158"/>
      <c r="N7" s="158"/>
      <c r="O7" s="158"/>
      <c r="P7" s="160"/>
      <c r="Q7" s="160"/>
      <c r="R7" s="245"/>
      <c r="S7" s="245"/>
      <c r="T7" s="245"/>
      <c r="U7" s="245"/>
      <c r="V7" s="245"/>
      <c r="W7" s="245"/>
      <c r="X7" s="245"/>
      <c r="Y7" s="245"/>
    </row>
    <row r="8" spans="1:25" ht="15" customHeight="1">
      <c r="A8" s="807" t="s">
        <v>8</v>
      </c>
      <c r="B8" s="818" t="s">
        <v>130</v>
      </c>
      <c r="C8" s="807" t="s">
        <v>131</v>
      </c>
      <c r="D8" s="807" t="s">
        <v>132</v>
      </c>
      <c r="E8" s="807" t="s">
        <v>133</v>
      </c>
      <c r="F8" s="812" t="s">
        <v>134</v>
      </c>
      <c r="G8" s="809"/>
      <c r="H8" s="807" t="s">
        <v>135</v>
      </c>
      <c r="I8" s="807" t="s">
        <v>136</v>
      </c>
      <c r="J8" s="813" t="s">
        <v>137</v>
      </c>
      <c r="K8" s="809"/>
      <c r="L8" s="807" t="s">
        <v>138</v>
      </c>
      <c r="M8" s="813" t="s">
        <v>139</v>
      </c>
      <c r="N8" s="809"/>
      <c r="O8" s="807" t="s">
        <v>140</v>
      </c>
      <c r="P8" s="808" t="s">
        <v>16</v>
      </c>
      <c r="Q8" s="809"/>
      <c r="R8" s="231"/>
      <c r="S8" s="231"/>
      <c r="T8" s="231"/>
      <c r="U8" s="231"/>
      <c r="V8" s="231"/>
      <c r="W8" s="231"/>
      <c r="X8" s="231"/>
      <c r="Y8" s="231"/>
    </row>
    <row r="9" spans="1:25" ht="15" customHeight="1">
      <c r="A9" s="764"/>
      <c r="B9" s="764"/>
      <c r="C9" s="764"/>
      <c r="D9" s="764"/>
      <c r="E9" s="764"/>
      <c r="F9" s="161" t="s">
        <v>18</v>
      </c>
      <c r="G9" s="298" t="s">
        <v>141</v>
      </c>
      <c r="H9" s="764"/>
      <c r="I9" s="764"/>
      <c r="J9" s="174" t="s">
        <v>18</v>
      </c>
      <c r="K9" s="298" t="s">
        <v>141</v>
      </c>
      <c r="L9" s="764"/>
      <c r="M9" s="298" t="s">
        <v>18</v>
      </c>
      <c r="N9" s="298" t="s">
        <v>141</v>
      </c>
      <c r="O9" s="764"/>
      <c r="P9" s="164" t="s">
        <v>142</v>
      </c>
      <c r="Q9" s="164" t="s">
        <v>19</v>
      </c>
      <c r="R9" s="231"/>
      <c r="S9" s="231"/>
      <c r="T9" s="231"/>
      <c r="U9" s="231"/>
      <c r="V9" s="231"/>
      <c r="W9" s="231"/>
      <c r="X9" s="231"/>
      <c r="Y9" s="231"/>
    </row>
    <row r="10" spans="1:25" ht="15" customHeight="1">
      <c r="A10" s="298" t="s">
        <v>27</v>
      </c>
      <c r="B10" s="165" t="s">
        <v>143</v>
      </c>
      <c r="C10" s="166"/>
      <c r="D10" s="183">
        <f t="shared" ref="D10:O10" si="0">D11+D64+D72+D84</f>
        <v>94283581169</v>
      </c>
      <c r="E10" s="183">
        <f t="shared" si="0"/>
        <v>5844026186</v>
      </c>
      <c r="F10" s="183">
        <f t="shared" si="0"/>
        <v>2815001000</v>
      </c>
      <c r="G10" s="183">
        <f t="shared" si="0"/>
        <v>76510138850</v>
      </c>
      <c r="H10" s="183">
        <f t="shared" si="0"/>
        <v>27790192169</v>
      </c>
      <c r="I10" s="183">
        <f t="shared" si="0"/>
        <v>3850750587</v>
      </c>
      <c r="J10" s="183">
        <f t="shared" si="0"/>
        <v>220072630</v>
      </c>
      <c r="K10" s="183">
        <f t="shared" si="0"/>
        <v>3324370506</v>
      </c>
      <c r="L10" s="183">
        <f t="shared" si="0"/>
        <v>526380125</v>
      </c>
      <c r="M10" s="183">
        <f t="shared" si="0"/>
        <v>3035073630</v>
      </c>
      <c r="N10" s="183">
        <f t="shared" si="0"/>
        <v>79834509356</v>
      </c>
      <c r="O10" s="183">
        <f t="shared" si="0"/>
        <v>28316572294</v>
      </c>
      <c r="P10" s="168"/>
      <c r="Q10" s="168"/>
      <c r="R10" s="169"/>
      <c r="S10" s="169"/>
      <c r="T10" s="231"/>
      <c r="U10" s="231"/>
      <c r="V10" s="231"/>
      <c r="W10" s="231"/>
      <c r="X10" s="231"/>
      <c r="Y10" s="231"/>
    </row>
    <row r="11" spans="1:25" ht="15" customHeight="1">
      <c r="A11" s="170" t="s">
        <v>24</v>
      </c>
      <c r="B11" s="171" t="s">
        <v>144</v>
      </c>
      <c r="C11" s="171" t="s">
        <v>144</v>
      </c>
      <c r="D11" s="183">
        <f t="shared" ref="D11:O11" si="1">SUM(D12:D62)</f>
        <v>59744829169</v>
      </c>
      <c r="E11" s="183">
        <f t="shared" si="1"/>
        <v>5044026186</v>
      </c>
      <c r="F11" s="183">
        <f t="shared" si="1"/>
        <v>2115001000</v>
      </c>
      <c r="G11" s="183">
        <f t="shared" si="1"/>
        <v>46650730000</v>
      </c>
      <c r="H11" s="183">
        <f t="shared" si="1"/>
        <v>13094099169</v>
      </c>
      <c r="I11" s="183">
        <f t="shared" si="1"/>
        <v>3385246051</v>
      </c>
      <c r="J11" s="183">
        <f t="shared" si="1"/>
        <v>220072630</v>
      </c>
      <c r="K11" s="183">
        <f t="shared" si="1"/>
        <v>3114551185</v>
      </c>
      <c r="L11" s="183">
        <f t="shared" si="1"/>
        <v>270694910</v>
      </c>
      <c r="M11" s="183">
        <f t="shared" si="1"/>
        <v>2335073630</v>
      </c>
      <c r="N11" s="183">
        <f t="shared" si="1"/>
        <v>49765281185</v>
      </c>
      <c r="O11" s="183">
        <f t="shared" si="1"/>
        <v>13364794079</v>
      </c>
      <c r="P11" s="199"/>
      <c r="Q11" s="199"/>
      <c r="R11" s="225"/>
      <c r="S11" s="225"/>
      <c r="T11" s="225"/>
      <c r="U11" s="225"/>
      <c r="V11" s="225"/>
      <c r="W11" s="231"/>
      <c r="X11" s="231"/>
      <c r="Y11" s="231"/>
    </row>
    <row r="12" spans="1:25" ht="15" customHeight="1">
      <c r="A12" s="174" t="s">
        <v>27</v>
      </c>
      <c r="B12" s="175"/>
      <c r="C12" s="175"/>
      <c r="D12" s="177"/>
      <c r="E12" s="177"/>
      <c r="F12" s="178"/>
      <c r="G12" s="179"/>
      <c r="H12" s="256"/>
      <c r="I12" s="256"/>
      <c r="J12" s="181"/>
      <c r="K12" s="256"/>
      <c r="L12" s="182"/>
      <c r="M12" s="183"/>
      <c r="N12" s="183"/>
      <c r="O12" s="183"/>
      <c r="P12" s="185"/>
      <c r="Q12" s="185"/>
      <c r="R12" s="186"/>
      <c r="S12" s="186"/>
      <c r="T12" s="186"/>
      <c r="U12" s="186"/>
      <c r="V12" s="186"/>
      <c r="W12" s="186"/>
      <c r="X12" s="186"/>
      <c r="Y12" s="186"/>
    </row>
    <row r="13" spans="1:25" ht="15" customHeight="1">
      <c r="A13" s="282">
        <v>1</v>
      </c>
      <c r="B13" s="188" t="s">
        <v>145</v>
      </c>
      <c r="C13" s="188" t="s">
        <v>28</v>
      </c>
      <c r="D13" s="190" cm="1">
        <f t="array" ref="D13">IFERROR(INDEX(Data_DT!I$2:I$429,MATCH($T$2&amp;$T$1&amp;$C13,Data_DT!$B$2:$B$429&amp;Data_DT!$A$2:$A$429&amp;Data_DT!$H$2:$H$429,0)),"")</f>
        <v>1058030000</v>
      </c>
      <c r="E13" s="190" cm="1">
        <f t="array" ref="E13">IFERROR(INDEX(Data_DT!J$2:J$429,MATCH($T$2&amp;$T$1&amp;$C13,Data_DT!$B$2:$B$429&amp;Data_DT!$A$2:$A$429&amp;Data_DT!$H$2:$H$429,0)),"")</f>
        <v>300000000</v>
      </c>
      <c r="F13" s="222" cm="1">
        <f t="array" ref="F13">IFERROR(INDEX(Data_DT!K$2:K$429,MATCH($T$2&amp;$T$1&amp;$C13,Data_DT!$B$2:$B$429&amp;Data_DT!$A$2:$A$429&amp;Data_DT!$H$2:$H$429,0)),"")</f>
        <v>0</v>
      </c>
      <c r="G13" s="279" cm="1">
        <f t="array" ref="G13">IFERROR(INDEX(Data_DT!L$2:L$429,MATCH($T$2&amp;$T$1&amp;$C13,Data_DT!$B$2:$B$429&amp;Data_DT!$A$2:$A$429&amp;Data_DT!$H$2:$H$429,0)),"")</f>
        <v>700000000</v>
      </c>
      <c r="H13" s="270" cm="1">
        <f t="array" ref="H13">IFERROR(INDEX(Data_DT!M$2:M$429,MATCH($T$2&amp;$T$1&amp;$C13,Data_DT!$B$2:$B$429&amp;Data_DT!$A$2:$A$429&amp;Data_DT!$H$2:$H$429,0)),"")</f>
        <v>358030000</v>
      </c>
      <c r="I13" s="194" cm="1">
        <f t="array" ref="I13">IFERROR(INDEX(Data_DT!N$2:N$429,MATCH($T$2&amp;$T$1&amp;$C13,Data_DT!$B$2:$B$429&amp;Data_DT!$A$2:$A$429&amp;Data_DT!$H$2:$H$429,0)),"")</f>
        <v>0</v>
      </c>
      <c r="J13" s="195" cm="1">
        <f t="array" ref="J13">IFERROR(INDEX(Data_DT!O$2:O$429,MATCH($T$2&amp;$T$1&amp;$C13,Data_DT!$B$2:$B$429&amp;Data_DT!$A$2:$A$429&amp;Data_DT!$H$2:$H$429,0)),"")</f>
        <v>0</v>
      </c>
      <c r="K13" s="194" cm="1">
        <f t="array" ref="K13">IFERROR(INDEX(Data_DT!P$2:P$429,MATCH($T$2&amp;$T$1&amp;$C13,Data_DT!$B$2:$B$429&amp;Data_DT!$A$2:$A$429&amp;Data_DT!$H$2:$H$429,0)),"")</f>
        <v>0</v>
      </c>
      <c r="L13" s="283" cm="1">
        <f t="array" ref="L13">IFERROR(INDEX(Data_DT!Q$2:Q$429,MATCH($T$2&amp;$T$1&amp;$C13,Data_DT!$B$2:$B$429&amp;Data_DT!$A$2:$A$429&amp;Data_DT!$H$2:$H$429,0)),"")</f>
        <v>0</v>
      </c>
      <c r="M13" s="215" cm="1">
        <f t="array" ref="M13">IFERROR(INDEX(Data_DT!R$2:R$429,MATCH($T$2&amp;$T$1&amp;$C13,Data_DT!$B$2:$B$429&amp;Data_DT!$A$2:$A$429&amp;Data_DT!$H$2:$H$429,0)),"")</f>
        <v>0</v>
      </c>
      <c r="N13" s="215" cm="1">
        <f t="array" ref="N13">IFERROR(INDEX(Data_DT!S$2:S$429,MATCH($T$2&amp;$T$1&amp;$C13,Data_DT!$B$2:$B$429&amp;Data_DT!$A$2:$A$429&amp;Data_DT!$H$2:$H$429,0)),"")</f>
        <v>700000000</v>
      </c>
      <c r="O13" s="215" cm="1">
        <f t="array" ref="O13">IFERROR(INDEX(Data_DT!T$2:T$429,MATCH($T$2&amp;$T$1&amp;$C13,Data_DT!$B$2:$B$429&amp;Data_DT!$A$2:$A$429&amp;Data_DT!$H$2:$H$429,0)),"")</f>
        <v>358030000</v>
      </c>
      <c r="P13" s="199" cm="1">
        <f t="array" ref="P13">IFERROR(INDEX(Data_DT!U$2:U$429,MATCH($T$2&amp;$T$1&amp;$C13,Data_DT!$B$2:$B$429&amp;Data_DT!$A$2:$A$429&amp;Data_DT!$H$2:$H$429,0)),"")</f>
        <v>0</v>
      </c>
      <c r="Q13" s="199" cm="1">
        <f t="array" ref="Q13">IFERROR(INDEX(Data_DT!V$2:V$429,MATCH($T$2&amp;$T$1&amp;$C13,Data_DT!$B$2:$B$429&amp;Data_DT!$A$2:$A$429&amp;Data_DT!$H$2:$H$429,0)),"")</f>
        <v>0.66160694876326798</v>
      </c>
      <c r="R13" s="152"/>
      <c r="S13" s="152"/>
      <c r="T13" s="152"/>
      <c r="U13" s="152"/>
      <c r="V13" s="152"/>
      <c r="W13" s="152"/>
      <c r="X13" s="152"/>
      <c r="Y13" s="152"/>
    </row>
    <row r="14" spans="1:25" ht="15" customHeight="1">
      <c r="A14" s="282">
        <v>2</v>
      </c>
      <c r="B14" s="188" t="s">
        <v>145</v>
      </c>
      <c r="C14" s="188" t="s">
        <v>29</v>
      </c>
      <c r="D14" s="190" cm="1">
        <f t="array" ref="D14">IFERROR(INDEX(Data_DT!I$2:I$429,MATCH($T$2&amp;$T$1&amp;$C14,Data_DT!$B$2:$B$429&amp;Data_DT!$A$2:$A$429&amp;Data_DT!$H$2:$H$429,0)),"")</f>
        <v>1118543000</v>
      </c>
      <c r="E14" s="190" cm="1">
        <f t="array" ref="E14">IFERROR(INDEX(Data_DT!J$2:J$429,MATCH($T$2&amp;$T$1&amp;$C14,Data_DT!$B$2:$B$429&amp;Data_DT!$A$2:$A$429&amp;Data_DT!$H$2:$H$429,0)),"")</f>
        <v>0</v>
      </c>
      <c r="F14" s="222" cm="1">
        <f t="array" ref="F14">IFERROR(INDEX(Data_DT!K$2:K$429,MATCH($T$2&amp;$T$1&amp;$C14,Data_DT!$B$2:$B$429&amp;Data_DT!$A$2:$A$429&amp;Data_DT!$H$2:$H$429,0)),"")</f>
        <v>0</v>
      </c>
      <c r="G14" s="279" cm="1">
        <f t="array" ref="G14">IFERROR(INDEX(Data_DT!L$2:L$429,MATCH($T$2&amp;$T$1&amp;$C14,Data_DT!$B$2:$B$429&amp;Data_DT!$A$2:$A$429&amp;Data_DT!$H$2:$H$429,0)),"")</f>
        <v>1118000000</v>
      </c>
      <c r="H14" s="270" cm="1">
        <f t="array" ref="H14">IFERROR(INDEX(Data_DT!M$2:M$429,MATCH($T$2&amp;$T$1&amp;$C14,Data_DT!$B$2:$B$429&amp;Data_DT!$A$2:$A$429&amp;Data_DT!$H$2:$H$429,0)),"")</f>
        <v>543000</v>
      </c>
      <c r="I14" s="270" cm="1">
        <f t="array" ref="I14">IFERROR(INDEX(Data_DT!N$2:N$429,MATCH($T$2&amp;$T$1&amp;$C14,Data_DT!$B$2:$B$429&amp;Data_DT!$A$2:$A$429&amp;Data_DT!$H$2:$H$429,0)),"")</f>
        <v>138256070</v>
      </c>
      <c r="J14" s="201" cm="1">
        <f t="array" ref="J14">IFERROR(INDEX(Data_DT!O$2:O$429,MATCH($T$2&amp;$T$1&amp;$C14,Data_DT!$B$2:$B$429&amp;Data_DT!$A$2:$A$429&amp;Data_DT!$H$2:$H$429,0)),"")</f>
        <v>0</v>
      </c>
      <c r="K14" s="483" cm="1">
        <f t="array" ref="K14">IFERROR(INDEX(Data_DT!P$2:P$429,MATCH($T$2&amp;$T$1&amp;$C14,Data_DT!$B$2:$B$429&amp;Data_DT!$A$2:$A$429&amp;Data_DT!$H$2:$H$429,0)),"")</f>
        <v>138256070</v>
      </c>
      <c r="L14" s="283" cm="1">
        <f t="array" ref="L14">IFERROR(INDEX(Data_DT!Q$2:Q$429,MATCH($T$2&amp;$T$1&amp;$C14,Data_DT!$B$2:$B$429&amp;Data_DT!$A$2:$A$429&amp;Data_DT!$H$2:$H$429,0)),"")</f>
        <v>0</v>
      </c>
      <c r="M14" s="215" cm="1">
        <f t="array" ref="M14">IFERROR(INDEX(Data_DT!R$2:R$429,MATCH($T$2&amp;$T$1&amp;$C14,Data_DT!$B$2:$B$429&amp;Data_DT!$A$2:$A$429&amp;Data_DT!$H$2:$H$429,0)),"")</f>
        <v>0</v>
      </c>
      <c r="N14" s="215" cm="1">
        <f t="array" ref="N14">IFERROR(INDEX(Data_DT!S$2:S$429,MATCH($T$2&amp;$T$1&amp;$C14,Data_DT!$B$2:$B$429&amp;Data_DT!$A$2:$A$429&amp;Data_DT!$H$2:$H$429,0)),"")</f>
        <v>1256256070</v>
      </c>
      <c r="O14" s="215" cm="1">
        <f t="array" ref="O14">IFERROR(INDEX(Data_DT!T$2:T$429,MATCH($T$2&amp;$T$1&amp;$C14,Data_DT!$B$2:$B$429&amp;Data_DT!$A$2:$A$429&amp;Data_DT!$H$2:$H$429,0)),"")</f>
        <v>543000</v>
      </c>
      <c r="P14" s="199" cm="1">
        <f t="array" ref="P14">IFERROR(INDEX(Data_DT!U$2:U$429,MATCH($T$2&amp;$T$1&amp;$C14,Data_DT!$B$2:$B$429&amp;Data_DT!$A$2:$A$429&amp;Data_DT!$H$2:$H$429,0)),"")</f>
        <v>0</v>
      </c>
      <c r="Q14" s="199" cm="1">
        <f t="array" ref="Q14">IFERROR(INDEX(Data_DT!V$2:V$429,MATCH($T$2&amp;$T$1&amp;$C14,Data_DT!$B$2:$B$429&amp;Data_DT!$A$2:$A$429&amp;Data_DT!$H$2:$H$429,0)),"")</f>
        <v>0.99951454704915199</v>
      </c>
      <c r="R14" s="245"/>
      <c r="S14" s="245"/>
      <c r="T14" s="245"/>
      <c r="U14" s="245"/>
      <c r="V14" s="245"/>
      <c r="W14" s="245"/>
      <c r="X14" s="245"/>
      <c r="Y14" s="245"/>
    </row>
    <row r="15" spans="1:25" ht="15" customHeight="1">
      <c r="A15" s="282">
        <v>3</v>
      </c>
      <c r="B15" s="188" t="s">
        <v>145</v>
      </c>
      <c r="C15" s="188" t="s">
        <v>31</v>
      </c>
      <c r="D15" s="279" cm="1">
        <f t="array" ref="D15">IFERROR(INDEX(Data_DT!I$2:I$429,MATCH($T$2&amp;$T$1&amp;$C15,Data_DT!$B$2:$B$429&amp;Data_DT!$A$2:$A$429&amp;Data_DT!$H$2:$H$429,0)),"")</f>
        <v>1161338000</v>
      </c>
      <c r="E15" s="190" cm="1">
        <f t="array" ref="E15">IFERROR(INDEX(Data_DT!J$2:J$429,MATCH($T$2&amp;$T$1&amp;$C15,Data_DT!$B$2:$B$429&amp;Data_DT!$A$2:$A$429&amp;Data_DT!$H$2:$H$429,0)),"")</f>
        <v>0</v>
      </c>
      <c r="F15" s="222" cm="1">
        <f t="array" ref="F15">IFERROR(INDEX(Data_DT!K$2:K$429,MATCH($T$2&amp;$T$1&amp;$C15,Data_DT!$B$2:$B$429&amp;Data_DT!$A$2:$A$429&amp;Data_DT!$H$2:$H$429,0)),"")</f>
        <v>0</v>
      </c>
      <c r="G15" s="279" cm="1">
        <f t="array" ref="G15">IFERROR(INDEX(Data_DT!L$2:L$429,MATCH($T$2&amp;$T$1&amp;$C15,Data_DT!$B$2:$B$429&amp;Data_DT!$A$2:$A$429&amp;Data_DT!$H$2:$H$429,0)),"")</f>
        <v>1161338000</v>
      </c>
      <c r="H15" s="270" cm="1">
        <f t="array" ref="H15">IFERROR(INDEX(Data_DT!M$2:M$429,MATCH($T$2&amp;$T$1&amp;$C15,Data_DT!$B$2:$B$429&amp;Data_DT!$A$2:$A$429&amp;Data_DT!$H$2:$H$429,0)),"")</f>
        <v>0</v>
      </c>
      <c r="I15" s="270" cm="1">
        <f t="array" ref="I15">IFERROR(INDEX(Data_DT!N$2:N$429,MATCH($T$2&amp;$T$1&amp;$C15,Data_DT!$B$2:$B$429&amp;Data_DT!$A$2:$A$429&amp;Data_DT!$H$2:$H$429,0)),"")</f>
        <v>28072132</v>
      </c>
      <c r="J15" s="270" cm="1">
        <f t="array" ref="J15">IFERROR(INDEX(Data_DT!O$2:O$429,MATCH($T$2&amp;$T$1&amp;$C15,Data_DT!$B$2:$B$429&amp;Data_DT!$A$2:$A$429&amp;Data_DT!$H$2:$H$429,0)),"")</f>
        <v>0</v>
      </c>
      <c r="K15" s="483" cm="1">
        <f t="array" ref="K15">IFERROR(INDEX(Data_DT!P$2:P$429,MATCH($T$2&amp;$T$1&amp;$C15,Data_DT!$B$2:$B$429&amp;Data_DT!$A$2:$A$429&amp;Data_DT!$H$2:$H$429,0)),"")</f>
        <v>28072132</v>
      </c>
      <c r="L15" s="283" cm="1">
        <f t="array" ref="L15">IFERROR(INDEX(Data_DT!Q$2:Q$429,MATCH($T$2&amp;$T$1&amp;$C15,Data_DT!$B$2:$B$429&amp;Data_DT!$A$2:$A$429&amp;Data_DT!$H$2:$H$429,0)),"")</f>
        <v>0</v>
      </c>
      <c r="M15" s="215" cm="1">
        <f t="array" ref="M15">IFERROR(INDEX(Data_DT!R$2:R$429,MATCH($T$2&amp;$T$1&amp;$C15,Data_DT!$B$2:$B$429&amp;Data_DT!$A$2:$A$429&amp;Data_DT!$H$2:$H$429,0)),"")</f>
        <v>0</v>
      </c>
      <c r="N15" s="215" cm="1">
        <f t="array" ref="N15">IFERROR(INDEX(Data_DT!S$2:S$429,MATCH($T$2&amp;$T$1&amp;$C15,Data_DT!$B$2:$B$429&amp;Data_DT!$A$2:$A$429&amp;Data_DT!$H$2:$H$429,0)),"")</f>
        <v>1189410132</v>
      </c>
      <c r="O15" s="215" cm="1">
        <f t="array" ref="O15">IFERROR(INDEX(Data_DT!T$2:T$429,MATCH($T$2&amp;$T$1&amp;$C15,Data_DT!$B$2:$B$429&amp;Data_DT!$A$2:$A$429&amp;Data_DT!$H$2:$H$429,0)),"")</f>
        <v>0</v>
      </c>
      <c r="P15" s="199" cm="1">
        <f t="array" ref="P15">IFERROR(INDEX(Data_DT!U$2:U$429,MATCH($T$2&amp;$T$1&amp;$C15,Data_DT!$B$2:$B$429&amp;Data_DT!$A$2:$A$429&amp;Data_DT!$H$2:$H$429,0)),"")</f>
        <v>0</v>
      </c>
      <c r="Q15" s="199" cm="1">
        <f t="array" ref="Q15">IFERROR(INDEX(Data_DT!V$2:V$429,MATCH($T$2&amp;$T$1&amp;$C15,Data_DT!$B$2:$B$429&amp;Data_DT!$A$2:$A$429&amp;Data_DT!$H$2:$H$429,0)),"")</f>
        <v>1</v>
      </c>
      <c r="R15" s="245"/>
      <c r="S15" s="245"/>
      <c r="T15" s="245"/>
      <c r="U15" s="245"/>
      <c r="V15" s="245"/>
      <c r="W15" s="245"/>
      <c r="X15" s="245"/>
      <c r="Y15" s="245"/>
    </row>
    <row r="16" spans="1:25" ht="15" customHeight="1">
      <c r="A16" s="282">
        <v>4</v>
      </c>
      <c r="B16" s="188" t="s">
        <v>145</v>
      </c>
      <c r="C16" s="188" t="s">
        <v>222</v>
      </c>
      <c r="D16" s="279" cm="1">
        <f t="array" ref="D16">IFERROR(INDEX(Data_DT!I$2:I$429,MATCH($T$2&amp;$T$1&amp;$C16,Data_DT!$B$2:$B$429&amp;Data_DT!$A$2:$A$429&amp;Data_DT!$H$2:$H$429,0)),"")</f>
        <v>1115000000</v>
      </c>
      <c r="E16" s="190" cm="1">
        <f t="array" ref="E16">IFERROR(INDEX(Data_DT!J$2:J$429,MATCH($T$2&amp;$T$1&amp;$C16,Data_DT!$B$2:$B$429&amp;Data_DT!$A$2:$A$429&amp;Data_DT!$H$2:$H$429,0)),"")</f>
        <v>400000000</v>
      </c>
      <c r="F16" s="222" cm="1">
        <f t="array" ref="F16">IFERROR(INDEX(Data_DT!K$2:K$429,MATCH($T$2&amp;$T$1&amp;$C16,Data_DT!$B$2:$B$429&amp;Data_DT!$A$2:$A$429&amp;Data_DT!$H$2:$H$429,0)),"")</f>
        <v>400000000</v>
      </c>
      <c r="G16" s="279" cm="1">
        <f t="array" ref="G16">IFERROR(INDEX(Data_DT!L$2:L$429,MATCH($T$2&amp;$T$1&amp;$C16,Data_DT!$B$2:$B$429&amp;Data_DT!$A$2:$A$429&amp;Data_DT!$H$2:$H$429,0)),"")</f>
        <v>800000000</v>
      </c>
      <c r="H16" s="270" cm="1">
        <f t="array" ref="H16">IFERROR(INDEX(Data_DT!M$2:M$429,MATCH($T$2&amp;$T$1&amp;$C16,Data_DT!$B$2:$B$429&amp;Data_DT!$A$2:$A$429&amp;Data_DT!$H$2:$H$429,0)),"")</f>
        <v>315000000</v>
      </c>
      <c r="I16" s="194" cm="1">
        <f t="array" ref="I16">IFERROR(INDEX(Data_DT!N$2:N$429,MATCH($T$2&amp;$T$1&amp;$C16,Data_DT!$B$2:$B$429&amp;Data_DT!$A$2:$A$429&amp;Data_DT!$H$2:$H$429,0)),"")</f>
        <v>0</v>
      </c>
      <c r="J16" s="194" cm="1">
        <f t="array" ref="J16">IFERROR(INDEX(Data_DT!O$2:O$429,MATCH($T$2&amp;$T$1&amp;$C16,Data_DT!$B$2:$B$429&amp;Data_DT!$A$2:$A$429&amp;Data_DT!$H$2:$H$429,0)),"")</f>
        <v>0</v>
      </c>
      <c r="K16" s="609" cm="1">
        <f t="array" ref="K16">IFERROR(INDEX(Data_DT!P$2:P$429,MATCH($T$2&amp;$T$1&amp;$C16,Data_DT!$B$2:$B$429&amp;Data_DT!$A$2:$A$429&amp;Data_DT!$H$2:$H$429,0)),"")</f>
        <v>0</v>
      </c>
      <c r="L16" s="283" cm="1">
        <f t="array" ref="L16">IFERROR(INDEX(Data_DT!Q$2:Q$429,MATCH($T$2&amp;$T$1&amp;$C16,Data_DT!$B$2:$B$429&amp;Data_DT!$A$2:$A$429&amp;Data_DT!$H$2:$H$429,0)),"")</f>
        <v>0</v>
      </c>
      <c r="M16" s="215" cm="1">
        <f t="array" ref="M16">IFERROR(INDEX(Data_DT!R$2:R$429,MATCH($T$2&amp;$T$1&amp;$C16,Data_DT!$B$2:$B$429&amp;Data_DT!$A$2:$A$429&amp;Data_DT!$H$2:$H$429,0)),"")</f>
        <v>400000000</v>
      </c>
      <c r="N16" s="215" cm="1">
        <f t="array" ref="N16">IFERROR(INDEX(Data_DT!S$2:S$429,MATCH($T$2&amp;$T$1&amp;$C16,Data_DT!$B$2:$B$429&amp;Data_DT!$A$2:$A$429&amp;Data_DT!$H$2:$H$429,0)),"")</f>
        <v>800000000</v>
      </c>
      <c r="O16" s="215" cm="1">
        <f t="array" ref="O16">IFERROR(INDEX(Data_DT!T$2:T$429,MATCH($T$2&amp;$T$1&amp;$C16,Data_DT!$B$2:$B$429&amp;Data_DT!$A$2:$A$429&amp;Data_DT!$H$2:$H$429,0)),"")</f>
        <v>315000000</v>
      </c>
      <c r="P16" s="199" cm="1">
        <f t="array" ref="P16">IFERROR(INDEX(Data_DT!U$2:U$429,MATCH($T$2&amp;$T$1&amp;$C16,Data_DT!$B$2:$B$429&amp;Data_DT!$A$2:$A$429&amp;Data_DT!$H$2:$H$429,0)),"")</f>
        <v>1</v>
      </c>
      <c r="Q16" s="199" cm="1">
        <f t="array" ref="Q16">IFERROR(INDEX(Data_DT!V$2:V$429,MATCH($T$2&amp;$T$1&amp;$C16,Data_DT!$B$2:$B$429&amp;Data_DT!$A$2:$A$429&amp;Data_DT!$H$2:$H$429,0)),"")</f>
        <v>0.71748878923766801</v>
      </c>
      <c r="R16" s="152"/>
      <c r="S16" s="152"/>
      <c r="T16" s="152"/>
      <c r="U16" s="152"/>
      <c r="V16" s="152"/>
      <c r="W16" s="152"/>
      <c r="X16" s="152"/>
      <c r="Y16" s="152"/>
    </row>
    <row r="17" spans="1:25" ht="15" customHeight="1">
      <c r="A17" s="275">
        <v>5</v>
      </c>
      <c r="B17" s="204" t="s">
        <v>145</v>
      </c>
      <c r="C17" s="610" t="s">
        <v>32</v>
      </c>
      <c r="D17" s="279" cm="1">
        <f t="array" ref="D17">IFERROR(INDEX(Data_DT!I$2:I$429,MATCH($T$2&amp;$T$1&amp;$C17,Data_DT!$B$2:$B$429&amp;Data_DT!$A$2:$A$429&amp;Data_DT!$H$2:$H$429,0)),"")</f>
        <v>1075562000</v>
      </c>
      <c r="E17" s="279" cm="1">
        <f t="array" ref="E17">IFERROR(INDEX(Data_DT!J$2:J$429,MATCH($T$2&amp;$T$1&amp;$C17,Data_DT!$B$2:$B$429&amp;Data_DT!$A$2:$A$429&amp;Data_DT!$H$2:$H$429,0)),"")</f>
        <v>0</v>
      </c>
      <c r="F17" s="480" cm="1">
        <f t="array" ref="F17">IFERROR(INDEX(Data_DT!K$2:K$429,MATCH($T$2&amp;$T$1&amp;$C17,Data_DT!$B$2:$B$429&amp;Data_DT!$A$2:$A$429&amp;Data_DT!$H$2:$H$429,0)),"")</f>
        <v>0</v>
      </c>
      <c r="G17" s="279" cm="1">
        <f t="array" ref="G17">IFERROR(INDEX(Data_DT!L$2:L$429,MATCH($T$2&amp;$T$1&amp;$C17,Data_DT!$B$2:$B$429&amp;Data_DT!$A$2:$A$429&amp;Data_DT!$H$2:$H$429,0)),"")</f>
        <v>400000000</v>
      </c>
      <c r="H17" s="270" cm="1">
        <f t="array" ref="H17">IFERROR(INDEX(Data_DT!M$2:M$429,MATCH($T$2&amp;$T$1&amp;$C17,Data_DT!$B$2:$B$429&amp;Data_DT!$A$2:$A$429&amp;Data_DT!$H$2:$H$429,0)),"")</f>
        <v>675562000</v>
      </c>
      <c r="I17" s="279" cm="1">
        <f t="array" ref="I17">IFERROR(INDEX(Data_DT!N$2:N$429,MATCH($T$2&amp;$T$1&amp;$C17,Data_DT!$B$2:$B$429&amp;Data_DT!$A$2:$A$429&amp;Data_DT!$H$2:$H$429,0)),"")</f>
        <v>0</v>
      </c>
      <c r="J17" s="279" cm="1">
        <f t="array" ref="J17">IFERROR(INDEX(Data_DT!O$2:O$429,MATCH($T$2&amp;$T$1&amp;$C17,Data_DT!$B$2:$B$429&amp;Data_DT!$A$2:$A$429&amp;Data_DT!$H$2:$H$429,0)),"")</f>
        <v>0</v>
      </c>
      <c r="K17" s="279" cm="1">
        <f t="array" ref="K17">IFERROR(INDEX(Data_DT!P$2:P$429,MATCH($T$2&amp;$T$1&amp;$C17,Data_DT!$B$2:$B$429&amp;Data_DT!$A$2:$A$429&amp;Data_DT!$H$2:$H$429,0)),"")</f>
        <v>0</v>
      </c>
      <c r="L17" s="283" cm="1">
        <f t="array" ref="L17">IFERROR(INDEX(Data_DT!Q$2:Q$429,MATCH($T$2&amp;$T$1&amp;$C17,Data_DT!$B$2:$B$429&amp;Data_DT!$A$2:$A$429&amp;Data_DT!$H$2:$H$429,0)),"")</f>
        <v>0</v>
      </c>
      <c r="M17" s="215" cm="1">
        <f t="array" ref="M17">IFERROR(INDEX(Data_DT!R$2:R$429,MATCH($T$2&amp;$T$1&amp;$C17,Data_DT!$B$2:$B$429&amp;Data_DT!$A$2:$A$429&amp;Data_DT!$H$2:$H$429,0)),"")</f>
        <v>0</v>
      </c>
      <c r="N17" s="215" cm="1">
        <f t="array" ref="N17">IFERROR(INDEX(Data_DT!S$2:S$429,MATCH($T$2&amp;$T$1&amp;$C17,Data_DT!$B$2:$B$429&amp;Data_DT!$A$2:$A$429&amp;Data_DT!$H$2:$H$429,0)),"")</f>
        <v>400000000</v>
      </c>
      <c r="O17" s="215" cm="1">
        <f t="array" ref="O17">IFERROR(INDEX(Data_DT!T$2:T$429,MATCH($T$2&amp;$T$1&amp;$C17,Data_DT!$B$2:$B$429&amp;Data_DT!$A$2:$A$429&amp;Data_DT!$H$2:$H$429,0)),"")</f>
        <v>675562000</v>
      </c>
      <c r="P17" s="199" cm="1">
        <f t="array" ref="P17">IFERROR(INDEX(Data_DT!U$2:U$429,MATCH($T$2&amp;$T$1&amp;$C17,Data_DT!$B$2:$B$429&amp;Data_DT!$A$2:$A$429&amp;Data_DT!$H$2:$H$429,0)),"")</f>
        <v>0</v>
      </c>
      <c r="Q17" s="199" cm="1">
        <f t="array" ref="Q17">IFERROR(INDEX(Data_DT!V$2:V$429,MATCH($T$2&amp;$T$1&amp;$C17,Data_DT!$B$2:$B$429&amp;Data_DT!$A$2:$A$429&amp;Data_DT!$H$2:$H$429,0)),"")</f>
        <v>0.371898598128234</v>
      </c>
      <c r="R17" s="208"/>
      <c r="S17" s="231"/>
      <c r="T17" s="231"/>
      <c r="U17" s="231"/>
      <c r="V17" s="231"/>
      <c r="W17" s="231"/>
      <c r="X17" s="231"/>
      <c r="Y17" s="231"/>
    </row>
    <row r="18" spans="1:25" ht="15" customHeight="1">
      <c r="A18" s="298" t="s">
        <v>34</v>
      </c>
      <c r="B18" s="175"/>
      <c r="C18" s="175"/>
      <c r="D18" s="179"/>
      <c r="E18" s="177"/>
      <c r="F18" s="178"/>
      <c r="G18" s="179"/>
      <c r="H18" s="183"/>
      <c r="I18" s="166"/>
      <c r="J18" s="181"/>
      <c r="K18" s="181"/>
      <c r="L18" s="183"/>
      <c r="M18" s="215"/>
      <c r="N18" s="215"/>
      <c r="O18" s="215"/>
      <c r="P18" s="199"/>
      <c r="Q18" s="199"/>
      <c r="R18" s="210"/>
      <c r="S18" s="212"/>
      <c r="T18" s="212"/>
      <c r="U18" s="212"/>
      <c r="V18" s="212"/>
      <c r="W18" s="212"/>
      <c r="X18" s="212"/>
      <c r="Y18" s="212"/>
    </row>
    <row r="19" spans="1:25" ht="15" customHeight="1">
      <c r="A19" s="275">
        <v>1</v>
      </c>
      <c r="B19" s="188" t="s">
        <v>145</v>
      </c>
      <c r="C19" s="188" t="s">
        <v>35</v>
      </c>
      <c r="D19" s="279" cm="1">
        <f t="array" ref="D19">IFERROR(INDEX(Data_DT!I$2:I$429,MATCH($T$2&amp;$T$1&amp;$C19,Data_DT!$B$2:$B$429&amp;Data_DT!$A$2:$A$429&amp;Data_DT!$H$2:$H$429,0)),"")</f>
        <v>1295727000</v>
      </c>
      <c r="E19" s="190" cm="1">
        <f t="array" ref="E19">IFERROR(INDEX(Data_DT!J$2:J$429,MATCH($T$2&amp;$T$1&amp;$C19,Data_DT!$B$2:$B$429&amp;Data_DT!$A$2:$A$429&amp;Data_DT!$H$2:$H$429,0)),"")</f>
        <v>0</v>
      </c>
      <c r="F19" s="222" cm="1">
        <f t="array" ref="F19">IFERROR(INDEX(Data_DT!K$2:K$429,MATCH($T$2&amp;$T$1&amp;$C19,Data_DT!$B$2:$B$429&amp;Data_DT!$A$2:$A$429&amp;Data_DT!$H$2:$H$429,0)),"")</f>
        <v>0</v>
      </c>
      <c r="G19" s="279" cm="1">
        <f t="array" ref="G19">IFERROR(INDEX(Data_DT!L$2:L$429,MATCH($T$2&amp;$T$1&amp;$C19,Data_DT!$B$2:$B$429&amp;Data_DT!$A$2:$A$429&amp;Data_DT!$H$2:$H$429,0)),"")</f>
        <v>1150000000</v>
      </c>
      <c r="H19" s="215" cm="1">
        <f t="array" ref="H19">IFERROR(INDEX(Data_DT!M$2:M$429,MATCH($T$2&amp;$T$1&amp;$C19,Data_DT!$B$2:$B$429&amp;Data_DT!$A$2:$A$429&amp;Data_DT!$H$2:$H$429,0)),"")</f>
        <v>145727000</v>
      </c>
      <c r="I19" s="213" cm="1">
        <f t="array" ref="I19">IFERROR(INDEX(Data_DT!N$2:N$429,MATCH($T$2&amp;$T$1&amp;$C19,Data_DT!$B$2:$B$429&amp;Data_DT!$A$2:$A$429&amp;Data_DT!$H$2:$H$429,0)),"")</f>
        <v>205663339</v>
      </c>
      <c r="J19" s="270" cm="1">
        <f t="array" ref="J19">IFERROR(INDEX(Data_DT!O$2:O$429,MATCH($T$2&amp;$T$1&amp;$C19,Data_DT!$B$2:$B$429&amp;Data_DT!$A$2:$A$429&amp;Data_DT!$H$2:$H$429,0)),"")</f>
        <v>0</v>
      </c>
      <c r="K19" s="483" cm="1">
        <f t="array" ref="K19">IFERROR(INDEX(Data_DT!P$2:P$429,MATCH($T$2&amp;$T$1&amp;$C19,Data_DT!$B$2:$B$429&amp;Data_DT!$A$2:$A$429&amp;Data_DT!$H$2:$H$429,0)),"")</f>
        <v>100000000</v>
      </c>
      <c r="L19" s="215" cm="1">
        <f t="array" ref="L19">IFERROR(INDEX(Data_DT!Q$2:Q$429,MATCH($T$2&amp;$T$1&amp;$C19,Data_DT!$B$2:$B$429&amp;Data_DT!$A$2:$A$429&amp;Data_DT!$H$2:$H$429,0)),"")</f>
        <v>105663339</v>
      </c>
      <c r="M19" s="215" cm="1">
        <f t="array" ref="M19">IFERROR(INDEX(Data_DT!R$2:R$429,MATCH($T$2&amp;$T$1&amp;$C19,Data_DT!$B$2:$B$429&amp;Data_DT!$A$2:$A$429&amp;Data_DT!$H$2:$H$429,0)),"")</f>
        <v>0</v>
      </c>
      <c r="N19" s="215" cm="1">
        <f t="array" ref="N19">IFERROR(INDEX(Data_DT!S$2:S$429,MATCH($T$2&amp;$T$1&amp;$C19,Data_DT!$B$2:$B$429&amp;Data_DT!$A$2:$A$429&amp;Data_DT!$H$2:$H$429,0)),"")</f>
        <v>1250000000</v>
      </c>
      <c r="O19" s="215" cm="1">
        <f t="array" ref="O19">IFERROR(INDEX(Data_DT!T$2:T$429,MATCH($T$2&amp;$T$1&amp;$C19,Data_DT!$B$2:$B$429&amp;Data_DT!$A$2:$A$429&amp;Data_DT!$H$2:$H$429,0)),"")</f>
        <v>251390339</v>
      </c>
      <c r="P19" s="199" cm="1">
        <f t="array" ref="P19">IFERROR(INDEX(Data_DT!U$2:U$429,MATCH($T$2&amp;$T$1&amp;$C19,Data_DT!$B$2:$B$429&amp;Data_DT!$A$2:$A$429&amp;Data_DT!$H$2:$H$429,0)),"")</f>
        <v>0</v>
      </c>
      <c r="Q19" s="199" cm="1">
        <f t="array" ref="Q19">IFERROR(INDEX(Data_DT!V$2:V$429,MATCH($T$2&amp;$T$1&amp;$C19,Data_DT!$B$2:$B$429&amp;Data_DT!$A$2:$A$429&amp;Data_DT!$H$2:$H$429,0)),"")</f>
        <v>0.88753263611856503</v>
      </c>
      <c r="R19" s="208"/>
      <c r="S19" s="231"/>
      <c r="T19" s="231" t="s">
        <v>146</v>
      </c>
      <c r="U19" s="231"/>
      <c r="V19" s="231"/>
      <c r="W19" s="231"/>
      <c r="X19" s="231"/>
      <c r="Y19" s="231"/>
    </row>
    <row r="20" spans="1:25" ht="15" customHeight="1">
      <c r="A20" s="275">
        <v>2</v>
      </c>
      <c r="B20" s="188" t="s">
        <v>145</v>
      </c>
      <c r="C20" s="188" t="s">
        <v>36</v>
      </c>
      <c r="D20" s="279" cm="1">
        <f t="array" ref="D20">IFERROR(INDEX(Data_DT!I$2:I$429,MATCH($T$2&amp;$T$1&amp;$C20,Data_DT!$B$2:$B$429&amp;Data_DT!$A$2:$A$429&amp;Data_DT!$H$2:$H$429,0)),"")</f>
        <v>1629894000</v>
      </c>
      <c r="E20" s="190" cm="1">
        <f t="array" ref="E20">IFERROR(INDEX(Data_DT!J$2:J$429,MATCH($T$2&amp;$T$1&amp;$C20,Data_DT!$B$2:$B$429&amp;Data_DT!$A$2:$A$429&amp;Data_DT!$H$2:$H$429,0)),"")</f>
        <v>0</v>
      </c>
      <c r="F20" s="222" cm="1">
        <f t="array" ref="F20">IFERROR(INDEX(Data_DT!K$2:K$429,MATCH($T$2&amp;$T$1&amp;$C20,Data_DT!$B$2:$B$429&amp;Data_DT!$A$2:$A$429&amp;Data_DT!$H$2:$H$429,0)),"")</f>
        <v>0</v>
      </c>
      <c r="G20" s="279" cm="1">
        <f t="array" ref="G20">IFERROR(INDEX(Data_DT!L$2:L$429,MATCH($T$2&amp;$T$1&amp;$C20,Data_DT!$B$2:$B$429&amp;Data_DT!$A$2:$A$429&amp;Data_DT!$H$2:$H$429,0)),"")</f>
        <v>1629894000</v>
      </c>
      <c r="H20" s="215" cm="1">
        <f t="array" ref="H20">IFERROR(INDEX(Data_DT!M$2:M$429,MATCH($T$2&amp;$T$1&amp;$C20,Data_DT!$B$2:$B$429&amp;Data_DT!$A$2:$A$429&amp;Data_DT!$H$2:$H$429,0)),"")</f>
        <v>0</v>
      </c>
      <c r="I20" s="213" cm="1">
        <f t="array" ref="I20">IFERROR(INDEX(Data_DT!N$2:N$429,MATCH($T$2&amp;$T$1&amp;$C20,Data_DT!$B$2:$B$429&amp;Data_DT!$A$2:$A$429&amp;Data_DT!$H$2:$H$429,0)),"")</f>
        <v>134944617</v>
      </c>
      <c r="J20" s="201" cm="1">
        <f t="array" ref="J20">IFERROR(INDEX(Data_DT!O$2:O$429,MATCH($T$2&amp;$T$1&amp;$C20,Data_DT!$B$2:$B$429&amp;Data_DT!$A$2:$A$429&amp;Data_DT!$H$2:$H$429,0)),"")</f>
        <v>0</v>
      </c>
      <c r="K20" s="483" cm="1">
        <f t="array" ref="K20">IFERROR(INDEX(Data_DT!P$2:P$429,MATCH($T$2&amp;$T$1&amp;$C20,Data_DT!$B$2:$B$429&amp;Data_DT!$A$2:$A$429&amp;Data_DT!$H$2:$H$429,0)),"")</f>
        <v>134944617</v>
      </c>
      <c r="L20" s="215" cm="1">
        <f t="array" ref="L20">IFERROR(INDEX(Data_DT!Q$2:Q$429,MATCH($T$2&amp;$T$1&amp;$C20,Data_DT!$B$2:$B$429&amp;Data_DT!$A$2:$A$429&amp;Data_DT!$H$2:$H$429,0)),"")</f>
        <v>0</v>
      </c>
      <c r="M20" s="215" cm="1">
        <f t="array" ref="M20">IFERROR(INDEX(Data_DT!R$2:R$429,MATCH($T$2&amp;$T$1&amp;$C20,Data_DT!$B$2:$B$429&amp;Data_DT!$A$2:$A$429&amp;Data_DT!$H$2:$H$429,0)),"")</f>
        <v>0</v>
      </c>
      <c r="N20" s="215" cm="1">
        <f t="array" ref="N20">IFERROR(INDEX(Data_DT!S$2:S$429,MATCH($T$2&amp;$T$1&amp;$C20,Data_DT!$B$2:$B$429&amp;Data_DT!$A$2:$A$429&amp;Data_DT!$H$2:$H$429,0)),"")</f>
        <v>1764838617</v>
      </c>
      <c r="O20" s="215" cm="1">
        <f t="array" ref="O20">IFERROR(INDEX(Data_DT!T$2:T$429,MATCH($T$2&amp;$T$1&amp;$C20,Data_DT!$B$2:$B$429&amp;Data_DT!$A$2:$A$429&amp;Data_DT!$H$2:$H$429,0)),"")</f>
        <v>0</v>
      </c>
      <c r="P20" s="199" cm="1">
        <f t="array" ref="P20">IFERROR(INDEX(Data_DT!U$2:U$429,MATCH($T$2&amp;$T$1&amp;$C20,Data_DT!$B$2:$B$429&amp;Data_DT!$A$2:$A$429&amp;Data_DT!$H$2:$H$429,0)),"")</f>
        <v>0</v>
      </c>
      <c r="Q20" s="199" cm="1">
        <f t="array" ref="Q20">IFERROR(INDEX(Data_DT!V$2:V$429,MATCH($T$2&amp;$T$1&amp;$C20,Data_DT!$B$2:$B$429&amp;Data_DT!$A$2:$A$429&amp;Data_DT!$H$2:$H$429,0)),"")</f>
        <v>1</v>
      </c>
      <c r="R20" s="231"/>
      <c r="S20" s="231"/>
      <c r="T20" s="231"/>
      <c r="U20" s="231"/>
      <c r="V20" s="231"/>
      <c r="W20" s="231"/>
      <c r="X20" s="231"/>
      <c r="Y20" s="231"/>
    </row>
    <row r="21" spans="1:25" ht="15" customHeight="1">
      <c r="A21" s="275">
        <v>3</v>
      </c>
      <c r="B21" s="188" t="s">
        <v>145</v>
      </c>
      <c r="C21" s="188" t="s">
        <v>37</v>
      </c>
      <c r="D21" s="279" cm="1">
        <f t="array" ref="D21">IFERROR(INDEX(Data_DT!I$2:I$429,MATCH($T$2&amp;$T$1&amp;$C21,Data_DT!$B$2:$B$429&amp;Data_DT!$A$2:$A$429&amp;Data_DT!$H$2:$H$429,0)),"")</f>
        <v>1323640000</v>
      </c>
      <c r="E21" s="190" cm="1">
        <f t="array" ref="E21">IFERROR(INDEX(Data_DT!J$2:J$429,MATCH($T$2&amp;$T$1&amp;$C21,Data_DT!$B$2:$B$429&amp;Data_DT!$A$2:$A$429&amp;Data_DT!$H$2:$H$429,0)),"")</f>
        <v>0</v>
      </c>
      <c r="F21" s="222" cm="1">
        <f t="array" ref="F21">IFERROR(INDEX(Data_DT!K$2:K$429,MATCH($T$2&amp;$T$1&amp;$C21,Data_DT!$B$2:$B$429&amp;Data_DT!$A$2:$A$429&amp;Data_DT!$H$2:$H$429,0)),"")</f>
        <v>0</v>
      </c>
      <c r="G21" s="279" cm="1">
        <f t="array" ref="G21">IFERROR(INDEX(Data_DT!L$2:L$429,MATCH($T$2&amp;$T$1&amp;$C21,Data_DT!$B$2:$B$429&amp;Data_DT!$A$2:$A$429&amp;Data_DT!$H$2:$H$429,0)),"")</f>
        <v>1300000000</v>
      </c>
      <c r="H21" s="215" cm="1">
        <f t="array" ref="H21">IFERROR(INDEX(Data_DT!M$2:M$429,MATCH($T$2&amp;$T$1&amp;$C21,Data_DT!$B$2:$B$429&amp;Data_DT!$A$2:$A$429&amp;Data_DT!$H$2:$H$429,0)),"")</f>
        <v>23640000</v>
      </c>
      <c r="I21" s="215" cm="1">
        <f t="array" ref="I21">IFERROR(INDEX(Data_DT!N$2:N$429,MATCH($T$2&amp;$T$1&amp;$C21,Data_DT!$B$2:$B$429&amp;Data_DT!$A$2:$A$429&amp;Data_DT!$H$2:$H$429,0)),"")</f>
        <v>0</v>
      </c>
      <c r="J21" s="201" cm="1">
        <f t="array" ref="J21">IFERROR(INDEX(Data_DT!O$2:O$429,MATCH($T$2&amp;$T$1&amp;$C21,Data_DT!$B$2:$B$429&amp;Data_DT!$A$2:$A$429&amp;Data_DT!$H$2:$H$429,0)),"")</f>
        <v>0</v>
      </c>
      <c r="K21" s="216" cm="1">
        <f t="array" ref="K21">IFERROR(INDEX(Data_DT!P$2:P$429,MATCH($T$2&amp;$T$1&amp;$C21,Data_DT!$B$2:$B$429&amp;Data_DT!$A$2:$A$429&amp;Data_DT!$H$2:$H$429,0)),"")</f>
        <v>0</v>
      </c>
      <c r="L21" s="215" cm="1">
        <f t="array" ref="L21">IFERROR(INDEX(Data_DT!Q$2:Q$429,MATCH($T$2&amp;$T$1&amp;$C21,Data_DT!$B$2:$B$429&amp;Data_DT!$A$2:$A$429&amp;Data_DT!$H$2:$H$429,0)),"")</f>
        <v>0</v>
      </c>
      <c r="M21" s="215" cm="1">
        <f t="array" ref="M21">IFERROR(INDEX(Data_DT!R$2:R$429,MATCH($T$2&amp;$T$1&amp;$C21,Data_DT!$B$2:$B$429&amp;Data_DT!$A$2:$A$429&amp;Data_DT!$H$2:$H$429,0)),"")</f>
        <v>0</v>
      </c>
      <c r="N21" s="215" cm="1">
        <f t="array" ref="N21">IFERROR(INDEX(Data_DT!S$2:S$429,MATCH($T$2&amp;$T$1&amp;$C21,Data_DT!$B$2:$B$429&amp;Data_DT!$A$2:$A$429&amp;Data_DT!$H$2:$H$429,0)),"")</f>
        <v>1300000000</v>
      </c>
      <c r="O21" s="215" cm="1">
        <f t="array" ref="O21">IFERROR(INDEX(Data_DT!T$2:T$429,MATCH($T$2&amp;$T$1&amp;$C21,Data_DT!$B$2:$B$429&amp;Data_DT!$A$2:$A$429&amp;Data_DT!$H$2:$H$429,0)),"")</f>
        <v>23640000</v>
      </c>
      <c r="P21" s="199" cm="1">
        <f t="array" ref="P21">IFERROR(INDEX(Data_DT!U$2:U$429,MATCH($T$2&amp;$T$1&amp;$C21,Data_DT!$B$2:$B$429&amp;Data_DT!$A$2:$A$429&amp;Data_DT!$H$2:$H$429,0)),"")</f>
        <v>0</v>
      </c>
      <c r="Q21" s="199" cm="1">
        <f t="array" ref="Q21">IFERROR(INDEX(Data_DT!V$2:V$429,MATCH($T$2&amp;$T$1&amp;$C21,Data_DT!$B$2:$B$429&amp;Data_DT!$A$2:$A$429&amp;Data_DT!$H$2:$H$429,0)),"")</f>
        <v>0.98214015895560702</v>
      </c>
      <c r="R21" s="231"/>
      <c r="S21" s="231"/>
      <c r="T21" s="231"/>
      <c r="U21" s="231"/>
      <c r="V21" s="231"/>
      <c r="W21" s="231"/>
      <c r="X21" s="231"/>
      <c r="Y21" s="231"/>
    </row>
    <row r="22" spans="1:25" ht="15" customHeight="1">
      <c r="A22" s="275">
        <v>4</v>
      </c>
      <c r="B22" s="188" t="s">
        <v>145</v>
      </c>
      <c r="C22" s="188" t="s">
        <v>38</v>
      </c>
      <c r="D22" s="279" cm="1">
        <f t="array" ref="D22">IFERROR(INDEX(Data_DT!I$2:I$429,MATCH($T$2&amp;$T$1&amp;$C22,Data_DT!$B$2:$B$429&amp;Data_DT!$A$2:$A$429&amp;Data_DT!$H$2:$H$429,0)),"")</f>
        <v>1325211000</v>
      </c>
      <c r="E22" s="190" cm="1">
        <f t="array" ref="E22">IFERROR(INDEX(Data_DT!J$2:J$429,MATCH($T$2&amp;$T$1&amp;$C22,Data_DT!$B$2:$B$429&amp;Data_DT!$A$2:$A$429&amp;Data_DT!$H$2:$H$429,0)),"")</f>
        <v>52546000</v>
      </c>
      <c r="F22" s="222" cm="1">
        <f t="array" ref="F22">IFERROR(INDEX(Data_DT!K$2:K$429,MATCH($T$2&amp;$T$1&amp;$C22,Data_DT!$B$2:$B$429&amp;Data_DT!$A$2:$A$429&amp;Data_DT!$H$2:$H$429,0)),"")</f>
        <v>0</v>
      </c>
      <c r="G22" s="279" cm="1">
        <f t="array" ref="G22">IFERROR(INDEX(Data_DT!L$2:L$429,MATCH($T$2&amp;$T$1&amp;$C22,Data_DT!$B$2:$B$429&amp;Data_DT!$A$2:$A$429&amp;Data_DT!$H$2:$H$429,0)),"")</f>
        <v>1300000000</v>
      </c>
      <c r="H22" s="215" cm="1">
        <f t="array" ref="H22">IFERROR(INDEX(Data_DT!M$2:M$429,MATCH($T$2&amp;$T$1&amp;$C22,Data_DT!$B$2:$B$429&amp;Data_DT!$A$2:$A$429&amp;Data_DT!$H$2:$H$429,0)),"")</f>
        <v>25211000</v>
      </c>
      <c r="I22" s="215" cm="1">
        <f t="array" ref="I22">IFERROR(INDEX(Data_DT!N$2:N$429,MATCH($T$2&amp;$T$1&amp;$C22,Data_DT!$B$2:$B$429&amp;Data_DT!$A$2:$A$429&amp;Data_DT!$H$2:$H$429,0)),"")</f>
        <v>0</v>
      </c>
      <c r="J22" s="201" cm="1">
        <f t="array" ref="J22">IFERROR(INDEX(Data_DT!O$2:O$429,MATCH($T$2&amp;$T$1&amp;$C22,Data_DT!$B$2:$B$429&amp;Data_DT!$A$2:$A$429&amp;Data_DT!$H$2:$H$429,0)),"")</f>
        <v>0</v>
      </c>
      <c r="K22" s="216" cm="1">
        <f t="array" ref="K22">IFERROR(INDEX(Data_DT!P$2:P$429,MATCH($T$2&amp;$T$1&amp;$C22,Data_DT!$B$2:$B$429&amp;Data_DT!$A$2:$A$429&amp;Data_DT!$H$2:$H$429,0)),"")</f>
        <v>0</v>
      </c>
      <c r="L22" s="215" cm="1">
        <f t="array" ref="L22">IFERROR(INDEX(Data_DT!Q$2:Q$429,MATCH($T$2&amp;$T$1&amp;$C22,Data_DT!$B$2:$B$429&amp;Data_DT!$A$2:$A$429&amp;Data_DT!$H$2:$H$429,0)),"")</f>
        <v>0</v>
      </c>
      <c r="M22" s="215" cm="1">
        <f t="array" ref="M22">IFERROR(INDEX(Data_DT!R$2:R$429,MATCH($T$2&amp;$T$1&amp;$C22,Data_DT!$B$2:$B$429&amp;Data_DT!$A$2:$A$429&amp;Data_DT!$H$2:$H$429,0)),"")</f>
        <v>0</v>
      </c>
      <c r="N22" s="215" cm="1">
        <f t="array" ref="N22">IFERROR(INDEX(Data_DT!S$2:S$429,MATCH($T$2&amp;$T$1&amp;$C22,Data_DT!$B$2:$B$429&amp;Data_DT!$A$2:$A$429&amp;Data_DT!$H$2:$H$429,0)),"")</f>
        <v>1300000000</v>
      </c>
      <c r="O22" s="215" cm="1">
        <f t="array" ref="O22">IFERROR(INDEX(Data_DT!T$2:T$429,MATCH($T$2&amp;$T$1&amp;$C22,Data_DT!$B$2:$B$429&amp;Data_DT!$A$2:$A$429&amp;Data_DT!$H$2:$H$429,0)),"")</f>
        <v>25211000</v>
      </c>
      <c r="P22" s="199" cm="1">
        <f t="array" ref="P22">IFERROR(INDEX(Data_DT!U$2:U$429,MATCH($T$2&amp;$T$1&amp;$C22,Data_DT!$B$2:$B$429&amp;Data_DT!$A$2:$A$429&amp;Data_DT!$H$2:$H$429,0)),"")</f>
        <v>0</v>
      </c>
      <c r="Q22" s="199" cm="1">
        <f t="array" ref="Q22">IFERROR(INDEX(Data_DT!V$2:V$429,MATCH($T$2&amp;$T$1&amp;$C22,Data_DT!$B$2:$B$429&amp;Data_DT!$A$2:$A$429&amp;Data_DT!$H$2:$H$429,0)),"")</f>
        <v>0.98097585969328704</v>
      </c>
      <c r="R22" s="231"/>
      <c r="S22" s="231"/>
      <c r="T22" s="231"/>
      <c r="U22" s="231"/>
      <c r="V22" s="231"/>
      <c r="W22" s="231"/>
      <c r="X22" s="231"/>
      <c r="Y22" s="231"/>
    </row>
    <row r="23" spans="1:25" ht="15" customHeight="1">
      <c r="A23" s="275">
        <v>5</v>
      </c>
      <c r="B23" s="188" t="s">
        <v>145</v>
      </c>
      <c r="C23" s="188" t="s">
        <v>39</v>
      </c>
      <c r="D23" s="279" cm="1">
        <f t="array" ref="D23">IFERROR(INDEX(Data_DT!I$2:I$429,MATCH($T$2&amp;$T$1&amp;$C23,Data_DT!$B$2:$B$429&amp;Data_DT!$A$2:$A$429&amp;Data_DT!$H$2:$H$429,0)),"")</f>
        <v>1176530000</v>
      </c>
      <c r="E23" s="190" cm="1">
        <f t="array" ref="E23">IFERROR(INDEX(Data_DT!J$2:J$429,MATCH($T$2&amp;$T$1&amp;$C23,Data_DT!$B$2:$B$429&amp;Data_DT!$A$2:$A$429&amp;Data_DT!$H$2:$H$429,0)),"")</f>
        <v>178527852</v>
      </c>
      <c r="F23" s="222" cm="1">
        <f t="array" ref="F23">IFERROR(INDEX(Data_DT!K$2:K$429,MATCH($T$2&amp;$T$1&amp;$C23,Data_DT!$B$2:$B$429&amp;Data_DT!$A$2:$A$429&amp;Data_DT!$H$2:$H$429,0)),"")</f>
        <v>0</v>
      </c>
      <c r="G23" s="279" cm="1">
        <f t="array" ref="G23">IFERROR(INDEX(Data_DT!L$2:L$429,MATCH($T$2&amp;$T$1&amp;$C23,Data_DT!$B$2:$B$429&amp;Data_DT!$A$2:$A$429&amp;Data_DT!$H$2:$H$429,0)),"")</f>
        <v>1100000000</v>
      </c>
      <c r="H23" s="215" cm="1">
        <f t="array" ref="H23">IFERROR(INDEX(Data_DT!M$2:M$429,MATCH($T$2&amp;$T$1&amp;$C23,Data_DT!$B$2:$B$429&amp;Data_DT!$A$2:$A$429&amp;Data_DT!$H$2:$H$429,0)),"")</f>
        <v>76530000</v>
      </c>
      <c r="I23" s="215" cm="1">
        <f t="array" ref="I23">IFERROR(INDEX(Data_DT!N$2:N$429,MATCH($T$2&amp;$T$1&amp;$C23,Data_DT!$B$2:$B$429&amp;Data_DT!$A$2:$A$429&amp;Data_DT!$H$2:$H$429,0)),"")</f>
        <v>56777265</v>
      </c>
      <c r="J23" s="201" cm="1">
        <f t="array" ref="J23">IFERROR(INDEX(Data_DT!O$2:O$429,MATCH($T$2&amp;$T$1&amp;$C23,Data_DT!$B$2:$B$429&amp;Data_DT!$A$2:$A$429&amp;Data_DT!$H$2:$H$429,0)),"")</f>
        <v>0</v>
      </c>
      <c r="K23" s="235" cm="1">
        <f t="array" ref="K23">IFERROR(INDEX(Data_DT!P$2:P$429,MATCH($T$2&amp;$T$1&amp;$C23,Data_DT!$B$2:$B$429&amp;Data_DT!$A$2:$A$429&amp;Data_DT!$H$2:$H$429,0)),"")</f>
        <v>0</v>
      </c>
      <c r="L23" s="215" cm="1">
        <f t="array" ref="L23">IFERROR(INDEX(Data_DT!Q$2:Q$429,MATCH($T$2&amp;$T$1&amp;$C23,Data_DT!$B$2:$B$429&amp;Data_DT!$A$2:$A$429&amp;Data_DT!$H$2:$H$429,0)),"")</f>
        <v>56777265</v>
      </c>
      <c r="M23" s="215" cm="1">
        <f t="array" ref="M23">IFERROR(INDEX(Data_DT!R$2:R$429,MATCH($T$2&amp;$T$1&amp;$C23,Data_DT!$B$2:$B$429&amp;Data_DT!$A$2:$A$429&amp;Data_DT!$H$2:$H$429,0)),"")</f>
        <v>0</v>
      </c>
      <c r="N23" s="215" cm="1">
        <f t="array" ref="N23">IFERROR(INDEX(Data_DT!S$2:S$429,MATCH($T$2&amp;$T$1&amp;$C23,Data_DT!$B$2:$B$429&amp;Data_DT!$A$2:$A$429&amp;Data_DT!$H$2:$H$429,0)),"")</f>
        <v>1100000000</v>
      </c>
      <c r="O23" s="215" cm="1">
        <f t="array" ref="O23">IFERROR(INDEX(Data_DT!T$2:T$429,MATCH($T$2&amp;$T$1&amp;$C23,Data_DT!$B$2:$B$429&amp;Data_DT!$A$2:$A$429&amp;Data_DT!$H$2:$H$429,0)),"")</f>
        <v>133307265</v>
      </c>
      <c r="P23" s="199" cm="1">
        <f t="array" ref="P23">IFERROR(INDEX(Data_DT!U$2:U$429,MATCH($T$2&amp;$T$1&amp;$C23,Data_DT!$B$2:$B$429&amp;Data_DT!$A$2:$A$429&amp;Data_DT!$H$2:$H$429,0)),"")</f>
        <v>0</v>
      </c>
      <c r="Q23" s="199" cm="1">
        <f t="array" ref="Q23">IFERROR(INDEX(Data_DT!V$2:V$429,MATCH($T$2&amp;$T$1&amp;$C23,Data_DT!$B$2:$B$429&amp;Data_DT!$A$2:$A$429&amp;Data_DT!$H$2:$H$429,0)),"")</f>
        <v>0.93495278488436295</v>
      </c>
      <c r="R23" s="231"/>
      <c r="S23" s="231"/>
      <c r="T23" s="231"/>
      <c r="U23" s="231"/>
      <c r="V23" s="231"/>
      <c r="W23" s="231"/>
      <c r="X23" s="231"/>
      <c r="Y23" s="231"/>
    </row>
    <row r="24" spans="1:25" ht="15" customHeight="1">
      <c r="A24" s="275">
        <v>6</v>
      </c>
      <c r="B24" s="188" t="s">
        <v>145</v>
      </c>
      <c r="C24" s="188" t="s">
        <v>40</v>
      </c>
      <c r="D24" s="279" cm="1">
        <f t="array" ref="D24">IFERROR(INDEX(Data_DT!I$2:I$429,MATCH($T$2&amp;$T$1&amp;$C24,Data_DT!$B$2:$B$429&amp;Data_DT!$A$2:$A$429&amp;Data_DT!$H$2:$H$429,0)),"")</f>
        <v>1195530000</v>
      </c>
      <c r="E24" s="190" cm="1">
        <f t="array" ref="E24">IFERROR(INDEX(Data_DT!J$2:J$429,MATCH($T$2&amp;$T$1&amp;$C24,Data_DT!$B$2:$B$429&amp;Data_DT!$A$2:$A$429&amp;Data_DT!$H$2:$H$429,0)),"")</f>
        <v>0</v>
      </c>
      <c r="F24" s="222" cm="1">
        <f t="array" ref="F24">IFERROR(INDEX(Data_DT!K$2:K$429,MATCH($T$2&amp;$T$1&amp;$C24,Data_DT!$B$2:$B$429&amp;Data_DT!$A$2:$A$429&amp;Data_DT!$H$2:$H$429,0)),"")</f>
        <v>0</v>
      </c>
      <c r="G24" s="279" cm="1">
        <f t="array" ref="G24">IFERROR(INDEX(Data_DT!L$2:L$429,MATCH($T$2&amp;$T$1&amp;$C24,Data_DT!$B$2:$B$429&amp;Data_DT!$A$2:$A$429&amp;Data_DT!$H$2:$H$429,0)),"")</f>
        <v>1195530000</v>
      </c>
      <c r="H24" s="215" cm="1">
        <f t="array" ref="H24">IFERROR(INDEX(Data_DT!M$2:M$429,MATCH($T$2&amp;$T$1&amp;$C24,Data_DT!$B$2:$B$429&amp;Data_DT!$A$2:$A$429&amp;Data_DT!$H$2:$H$429,0)),"")</f>
        <v>0</v>
      </c>
      <c r="I24" s="215" cm="1">
        <f t="array" ref="I24">IFERROR(INDEX(Data_DT!N$2:N$429,MATCH($T$2&amp;$T$1&amp;$C24,Data_DT!$B$2:$B$429&amp;Data_DT!$A$2:$A$429&amp;Data_DT!$H$2:$H$429,0)),"")</f>
        <v>141848544</v>
      </c>
      <c r="J24" s="201" cm="1">
        <f t="array" ref="J24">IFERROR(INDEX(Data_DT!O$2:O$429,MATCH($T$2&amp;$T$1&amp;$C24,Data_DT!$B$2:$B$429&amp;Data_DT!$A$2:$A$429&amp;Data_DT!$H$2:$H$429,0)),"")</f>
        <v>0</v>
      </c>
      <c r="K24" s="235" cm="1">
        <f t="array" ref="K24">IFERROR(INDEX(Data_DT!P$2:P$429,MATCH($T$2&amp;$T$1&amp;$C24,Data_DT!$B$2:$B$429&amp;Data_DT!$A$2:$A$429&amp;Data_DT!$H$2:$H$429,0)),"")</f>
        <v>141848544</v>
      </c>
      <c r="L24" s="215" cm="1">
        <f t="array" ref="L24">IFERROR(INDEX(Data_DT!Q$2:Q$429,MATCH($T$2&amp;$T$1&amp;$C24,Data_DT!$B$2:$B$429&amp;Data_DT!$A$2:$A$429&amp;Data_DT!$H$2:$H$429,0)),"")</f>
        <v>0</v>
      </c>
      <c r="M24" s="215" cm="1">
        <f t="array" ref="M24">IFERROR(INDEX(Data_DT!R$2:R$429,MATCH($T$2&amp;$T$1&amp;$C24,Data_DT!$B$2:$B$429&amp;Data_DT!$A$2:$A$429&amp;Data_DT!$H$2:$H$429,0)),"")</f>
        <v>0</v>
      </c>
      <c r="N24" s="215" cm="1">
        <f t="array" ref="N24">IFERROR(INDEX(Data_DT!S$2:S$429,MATCH($T$2&amp;$T$1&amp;$C24,Data_DT!$B$2:$B$429&amp;Data_DT!$A$2:$A$429&amp;Data_DT!$H$2:$H$429,0)),"")</f>
        <v>1337378544</v>
      </c>
      <c r="O24" s="215" cm="1">
        <f t="array" ref="O24">IFERROR(INDEX(Data_DT!T$2:T$429,MATCH($T$2&amp;$T$1&amp;$C24,Data_DT!$B$2:$B$429&amp;Data_DT!$A$2:$A$429&amp;Data_DT!$H$2:$H$429,0)),"")</f>
        <v>0</v>
      </c>
      <c r="P24" s="199" cm="1">
        <f t="array" ref="P24">IFERROR(INDEX(Data_DT!U$2:U$429,MATCH($T$2&amp;$T$1&amp;$C24,Data_DT!$B$2:$B$429&amp;Data_DT!$A$2:$A$429&amp;Data_DT!$H$2:$H$429,0)),"")</f>
        <v>0</v>
      </c>
      <c r="Q24" s="199" cm="1">
        <f t="array" ref="Q24">IFERROR(INDEX(Data_DT!V$2:V$429,MATCH($T$2&amp;$T$1&amp;$C24,Data_DT!$B$2:$B$429&amp;Data_DT!$A$2:$A$429&amp;Data_DT!$H$2:$H$429,0)),"")</f>
        <v>1</v>
      </c>
      <c r="R24" s="231"/>
      <c r="S24" s="231"/>
      <c r="T24" s="231"/>
      <c r="U24" s="231"/>
      <c r="V24" s="245"/>
      <c r="W24" s="245"/>
      <c r="X24" s="245"/>
      <c r="Y24" s="245"/>
    </row>
    <row r="25" spans="1:25" ht="15" customHeight="1">
      <c r="A25" s="275">
        <v>7</v>
      </c>
      <c r="B25" s="188" t="s">
        <v>145</v>
      </c>
      <c r="C25" s="188" t="s">
        <v>41</v>
      </c>
      <c r="D25" s="279" cm="1">
        <f t="array" ref="D25">IFERROR(INDEX(Data_DT!I$2:I$429,MATCH($T$2&amp;$T$1&amp;$C25,Data_DT!$B$2:$B$429&amp;Data_DT!$A$2:$A$429&amp;Data_DT!$H$2:$H$429,0)),"")</f>
        <v>1300374000</v>
      </c>
      <c r="E25" s="190" cm="1">
        <f t="array" ref="E25">IFERROR(INDEX(Data_DT!J$2:J$429,MATCH($T$2&amp;$T$1&amp;$C25,Data_DT!$B$2:$B$429&amp;Data_DT!$A$2:$A$429&amp;Data_DT!$H$2:$H$429,0)),"")</f>
        <v>387132000</v>
      </c>
      <c r="F25" s="222" cm="1">
        <f t="array" ref="F25">IFERROR(INDEX(Data_DT!K$2:K$429,MATCH($T$2&amp;$T$1&amp;$C25,Data_DT!$B$2:$B$429&amp;Data_DT!$A$2:$A$429&amp;Data_DT!$H$2:$H$429,0)),"")</f>
        <v>50000000</v>
      </c>
      <c r="G25" s="279" cm="1">
        <f t="array" ref="G25">IFERROR(INDEX(Data_DT!L$2:L$429,MATCH($T$2&amp;$T$1&amp;$C25,Data_DT!$B$2:$B$429&amp;Data_DT!$A$2:$A$429&amp;Data_DT!$H$2:$H$429,0)),"")</f>
        <v>1250000000</v>
      </c>
      <c r="H25" s="215" cm="1">
        <f t="array" ref="H25">IFERROR(INDEX(Data_DT!M$2:M$429,MATCH($T$2&amp;$T$1&amp;$C25,Data_DT!$B$2:$B$429&amp;Data_DT!$A$2:$A$429&amp;Data_DT!$H$2:$H$429,0)),"")</f>
        <v>50374000</v>
      </c>
      <c r="I25" s="651" cm="1">
        <f t="array" ref="I25">IFERROR(INDEX(Data_DT!N$2:N$429,MATCH($T$2&amp;$T$1&amp;$C25,Data_DT!$B$2:$B$429&amp;Data_DT!$A$2:$A$429&amp;Data_DT!$H$2:$H$429,0)),"")</f>
        <v>99454630</v>
      </c>
      <c r="J25" s="651" cm="1">
        <f t="array" ref="J25">IFERROR(INDEX(Data_DT!O$2:O$429,MATCH($T$2&amp;$T$1&amp;$C25,Data_DT!$B$2:$B$429&amp;Data_DT!$A$2:$A$429&amp;Data_DT!$H$2:$H$429,0)),"")</f>
        <v>0</v>
      </c>
      <c r="K25" s="235" cm="1">
        <f t="array" ref="K25">IFERROR(INDEX(Data_DT!P$2:P$429,MATCH($T$2&amp;$T$1&amp;$C25,Data_DT!$B$2:$B$429&amp;Data_DT!$A$2:$A$429&amp;Data_DT!$H$2:$H$429,0)),"")</f>
        <v>99454630</v>
      </c>
      <c r="L25" s="215" cm="1">
        <f t="array" ref="L25">IFERROR(INDEX(Data_DT!Q$2:Q$429,MATCH($T$2&amp;$T$1&amp;$C25,Data_DT!$B$2:$B$429&amp;Data_DT!$A$2:$A$429&amp;Data_DT!$H$2:$H$429,0)),"")</f>
        <v>0</v>
      </c>
      <c r="M25" s="215" cm="1">
        <f t="array" ref="M25">IFERROR(INDEX(Data_DT!R$2:R$429,MATCH($T$2&amp;$T$1&amp;$C25,Data_DT!$B$2:$B$429&amp;Data_DT!$A$2:$A$429&amp;Data_DT!$H$2:$H$429,0)),"")</f>
        <v>50000000</v>
      </c>
      <c r="N25" s="215" cm="1">
        <f t="array" ref="N25">IFERROR(INDEX(Data_DT!S$2:S$429,MATCH($T$2&amp;$T$1&amp;$C25,Data_DT!$B$2:$B$429&amp;Data_DT!$A$2:$A$429&amp;Data_DT!$H$2:$H$429,0)),"")</f>
        <v>1349454630</v>
      </c>
      <c r="O25" s="215" cm="1">
        <f t="array" ref="O25">IFERROR(INDEX(Data_DT!T$2:T$429,MATCH($T$2&amp;$T$1&amp;$C25,Data_DT!$B$2:$B$429&amp;Data_DT!$A$2:$A$429&amp;Data_DT!$H$2:$H$429,0)),"")</f>
        <v>50374000</v>
      </c>
      <c r="P25" s="199" cm="1">
        <f t="array" ref="P25">IFERROR(INDEX(Data_DT!U$2:U$429,MATCH($T$2&amp;$T$1&amp;$C25,Data_DT!$B$2:$B$429&amp;Data_DT!$A$2:$A$429&amp;Data_DT!$H$2:$H$429,0)),"")</f>
        <v>0.12915491356953199</v>
      </c>
      <c r="Q25" s="199" cm="1">
        <f t="array" ref="Q25">IFERROR(INDEX(Data_DT!V$2:V$429,MATCH($T$2&amp;$T$1&amp;$C25,Data_DT!$B$2:$B$429&amp;Data_DT!$A$2:$A$429&amp;Data_DT!$H$2:$H$429,0)),"")</f>
        <v>0.96126191388016102</v>
      </c>
      <c r="R25" s="231"/>
      <c r="S25" s="231"/>
      <c r="T25" s="231"/>
      <c r="U25" s="231"/>
      <c r="V25" s="231"/>
      <c r="W25" s="231"/>
      <c r="X25" s="231"/>
      <c r="Y25" s="231"/>
    </row>
    <row r="26" spans="1:25" ht="15" customHeight="1">
      <c r="A26" s="275">
        <v>8</v>
      </c>
      <c r="B26" s="188" t="s">
        <v>145</v>
      </c>
      <c r="C26" s="188" t="s">
        <v>43</v>
      </c>
      <c r="D26" s="279" cm="1">
        <f t="array" ref="D26">IFERROR(INDEX(Data_DT!I$2:I$429,MATCH($T$2&amp;$T$1&amp;$C26,Data_DT!$B$2:$B$429&amp;Data_DT!$A$2:$A$429&amp;Data_DT!$H$2:$H$429,0)),"")</f>
        <v>1654109000</v>
      </c>
      <c r="E26" s="190" cm="1">
        <f t="array" ref="E26">IFERROR(INDEX(Data_DT!J$2:J$429,MATCH($T$2&amp;$T$1&amp;$C26,Data_DT!$B$2:$B$429&amp;Data_DT!$A$2:$A$429&amp;Data_DT!$H$2:$H$429,0)),"")</f>
        <v>0</v>
      </c>
      <c r="F26" s="222" cm="1">
        <f t="array" ref="F26">IFERROR(INDEX(Data_DT!K$2:K$429,MATCH($T$2&amp;$T$1&amp;$C26,Data_DT!$B$2:$B$429&amp;Data_DT!$A$2:$A$429&amp;Data_DT!$H$2:$H$429,0)),"")</f>
        <v>0</v>
      </c>
      <c r="G26" s="279" cm="1">
        <f t="array" ref="G26">IFERROR(INDEX(Data_DT!L$2:L$429,MATCH($T$2&amp;$T$1&amp;$C26,Data_DT!$B$2:$B$429&amp;Data_DT!$A$2:$A$429&amp;Data_DT!$H$2:$H$429,0)),"")</f>
        <v>400000000</v>
      </c>
      <c r="H26" s="215" cm="1">
        <f t="array" ref="H26">IFERROR(INDEX(Data_DT!M$2:M$429,MATCH($T$2&amp;$T$1&amp;$C26,Data_DT!$B$2:$B$429&amp;Data_DT!$A$2:$A$429&amp;Data_DT!$H$2:$H$429,0)),"")</f>
        <v>1254109000</v>
      </c>
      <c r="I26" s="166" cm="1">
        <f t="array" ref="I26">IFERROR(INDEX(Data_DT!N$2:N$429,MATCH($T$2&amp;$T$1&amp;$C26,Data_DT!$B$2:$B$429&amp;Data_DT!$A$2:$A$429&amp;Data_DT!$H$2:$H$429,0)),"")</f>
        <v>0</v>
      </c>
      <c r="J26" s="201" cm="1">
        <f t="array" ref="J26">IFERROR(INDEX(Data_DT!O$2:O$429,MATCH($T$2&amp;$T$1&amp;$C26,Data_DT!$B$2:$B$429&amp;Data_DT!$A$2:$A$429&amp;Data_DT!$H$2:$H$429,0)),"")</f>
        <v>0</v>
      </c>
      <c r="K26" s="216" cm="1">
        <f t="array" ref="K26">IFERROR(INDEX(Data_DT!P$2:P$429,MATCH($T$2&amp;$T$1&amp;$C26,Data_DT!$B$2:$B$429&amp;Data_DT!$A$2:$A$429&amp;Data_DT!$H$2:$H$429,0)),"")</f>
        <v>0</v>
      </c>
      <c r="L26" s="215" cm="1">
        <f t="array" ref="L26">IFERROR(INDEX(Data_DT!Q$2:Q$429,MATCH($T$2&amp;$T$1&amp;$C26,Data_DT!$B$2:$B$429&amp;Data_DT!$A$2:$A$429&amp;Data_DT!$H$2:$H$429,0)),"")</f>
        <v>0</v>
      </c>
      <c r="M26" s="215" cm="1">
        <f t="array" ref="M26">IFERROR(INDEX(Data_DT!R$2:R$429,MATCH($T$2&amp;$T$1&amp;$C26,Data_DT!$B$2:$B$429&amp;Data_DT!$A$2:$A$429&amp;Data_DT!$H$2:$H$429,0)),"")</f>
        <v>0</v>
      </c>
      <c r="N26" s="215" cm="1">
        <f t="array" ref="N26">IFERROR(INDEX(Data_DT!S$2:S$429,MATCH($T$2&amp;$T$1&amp;$C26,Data_DT!$B$2:$B$429&amp;Data_DT!$A$2:$A$429&amp;Data_DT!$H$2:$H$429,0)),"")</f>
        <v>400000000</v>
      </c>
      <c r="O26" s="215" cm="1">
        <f t="array" ref="O26">IFERROR(INDEX(Data_DT!T$2:T$429,MATCH($T$2&amp;$T$1&amp;$C26,Data_DT!$B$2:$B$429&amp;Data_DT!$A$2:$A$429&amp;Data_DT!$H$2:$H$429,0)),"")</f>
        <v>1254109000</v>
      </c>
      <c r="P26" s="199" cm="1">
        <f t="array" ref="P26">IFERROR(INDEX(Data_DT!U$2:U$429,MATCH($T$2&amp;$T$1&amp;$C26,Data_DT!$B$2:$B$429&amp;Data_DT!$A$2:$A$429&amp;Data_DT!$H$2:$H$429,0)),"")</f>
        <v>0</v>
      </c>
      <c r="Q26" s="199" cm="1">
        <f t="array" ref="Q26">IFERROR(INDEX(Data_DT!V$2:V$429,MATCH($T$2&amp;$T$1&amp;$C26,Data_DT!$B$2:$B$429&amp;Data_DT!$A$2:$A$429&amp;Data_DT!$H$2:$H$429,0)),"")</f>
        <v>0.24182203228445001</v>
      </c>
      <c r="R26" s="231"/>
      <c r="S26" s="231"/>
      <c r="T26" s="231"/>
      <c r="U26" s="231"/>
      <c r="V26" s="245"/>
      <c r="W26" s="245"/>
      <c r="X26" s="245"/>
      <c r="Y26" s="245"/>
    </row>
    <row r="27" spans="1:25" ht="15" customHeight="1">
      <c r="A27" s="275">
        <v>9</v>
      </c>
      <c r="B27" s="188" t="s">
        <v>145</v>
      </c>
      <c r="C27" s="188" t="s">
        <v>45</v>
      </c>
      <c r="D27" s="279" cm="1">
        <f t="array" ref="D27">IFERROR(INDEX(Data_DT!I$2:I$429,MATCH($T$2&amp;$T$1&amp;$C27,Data_DT!$B$2:$B$429&amp;Data_DT!$A$2:$A$429&amp;Data_DT!$H$2:$H$429,0)),"")</f>
        <v>1386198277</v>
      </c>
      <c r="E27" s="279" cm="1">
        <f t="array" ref="E27">IFERROR(INDEX(Data_DT!J$2:J$429,MATCH($T$2&amp;$T$1&amp;$C27,Data_DT!$B$2:$B$429&amp;Data_DT!$A$2:$A$429&amp;Data_DT!$H$2:$H$429,0)),"")</f>
        <v>0</v>
      </c>
      <c r="F27" s="222" cm="1">
        <f t="array" ref="F27">IFERROR(INDEX(Data_DT!K$2:K$429,MATCH($T$2&amp;$T$1&amp;$C27,Data_DT!$B$2:$B$429&amp;Data_DT!$A$2:$A$429&amp;Data_DT!$H$2:$H$429,0)),"")</f>
        <v>0</v>
      </c>
      <c r="G27" s="279" cm="1">
        <f t="array" ref="G27">IFERROR(INDEX(Data_DT!L$2:L$429,MATCH($T$2&amp;$T$1&amp;$C27,Data_DT!$B$2:$B$429&amp;Data_DT!$A$2:$A$429&amp;Data_DT!$H$2:$H$429,0)),"")</f>
        <v>200000000</v>
      </c>
      <c r="H27" s="215" cm="1">
        <f t="array" ref="H27">IFERROR(INDEX(Data_DT!M$2:M$429,MATCH($T$2&amp;$T$1&amp;$C27,Data_DT!$B$2:$B$429&amp;Data_DT!$A$2:$A$429&amp;Data_DT!$H$2:$H$429,0)),"")</f>
        <v>1186198277</v>
      </c>
      <c r="I27" s="213" cm="1">
        <f t="array" ref="I27">IFERROR(INDEX(Data_DT!N$2:N$429,MATCH($T$2&amp;$T$1&amp;$C27,Data_DT!$B$2:$B$429&amp;Data_DT!$A$2:$A$429&amp;Data_DT!$H$2:$H$429,0)),"")</f>
        <v>0</v>
      </c>
      <c r="J27" s="201" cm="1">
        <f t="array" ref="J27">IFERROR(INDEX(Data_DT!O$2:O$429,MATCH($T$2&amp;$T$1&amp;$C27,Data_DT!$B$2:$B$429&amp;Data_DT!$A$2:$A$429&amp;Data_DT!$H$2:$H$429,0)),"")</f>
        <v>0</v>
      </c>
      <c r="K27" s="216" cm="1">
        <f t="array" ref="K27">IFERROR(INDEX(Data_DT!P$2:P$429,MATCH($T$2&amp;$T$1&amp;$C27,Data_DT!$B$2:$B$429&amp;Data_DT!$A$2:$A$429&amp;Data_DT!$H$2:$H$429,0)),"")</f>
        <v>0</v>
      </c>
      <c r="L27" s="215" cm="1">
        <f t="array" ref="L27">IFERROR(INDEX(Data_DT!Q$2:Q$429,MATCH($T$2&amp;$T$1&amp;$C27,Data_DT!$B$2:$B$429&amp;Data_DT!$A$2:$A$429&amp;Data_DT!$H$2:$H$429,0)),"")</f>
        <v>0</v>
      </c>
      <c r="M27" s="215" cm="1">
        <f t="array" ref="M27">IFERROR(INDEX(Data_DT!R$2:R$429,MATCH($T$2&amp;$T$1&amp;$C27,Data_DT!$B$2:$B$429&amp;Data_DT!$A$2:$A$429&amp;Data_DT!$H$2:$H$429,0)),"")</f>
        <v>0</v>
      </c>
      <c r="N27" s="215" cm="1">
        <f t="array" ref="N27">IFERROR(INDEX(Data_DT!S$2:S$429,MATCH($T$2&amp;$T$1&amp;$C27,Data_DT!$B$2:$B$429&amp;Data_DT!$A$2:$A$429&amp;Data_DT!$H$2:$H$429,0)),"")</f>
        <v>200000000</v>
      </c>
      <c r="O27" s="215" cm="1">
        <f t="array" ref="O27">IFERROR(INDEX(Data_DT!T$2:T$429,MATCH($T$2&amp;$T$1&amp;$C27,Data_DT!$B$2:$B$429&amp;Data_DT!$A$2:$A$429&amp;Data_DT!$H$2:$H$429,0)),"")</f>
        <v>1186198277</v>
      </c>
      <c r="P27" s="199" cm="1">
        <f t="array" ref="P27">IFERROR(INDEX(Data_DT!U$2:U$429,MATCH($T$2&amp;$T$1&amp;$C27,Data_DT!$B$2:$B$429&amp;Data_DT!$A$2:$A$429&amp;Data_DT!$H$2:$H$429,0)),"")</f>
        <v>0</v>
      </c>
      <c r="Q27" s="199" cm="1">
        <f t="array" ref="Q27">IFERROR(INDEX(Data_DT!V$2:V$429,MATCH($T$2&amp;$T$1&amp;$C27,Data_DT!$B$2:$B$429&amp;Data_DT!$A$2:$A$429&amp;Data_DT!$H$2:$H$429,0)),"")</f>
        <v>0.14427950410733301</v>
      </c>
      <c r="R27" s="231"/>
      <c r="S27" s="231"/>
      <c r="T27" s="231"/>
      <c r="U27" s="231"/>
      <c r="V27" s="231"/>
      <c r="W27" s="231"/>
      <c r="X27" s="231"/>
      <c r="Y27" s="231"/>
    </row>
    <row r="28" spans="1:25" ht="15" customHeight="1">
      <c r="A28" s="275">
        <v>10</v>
      </c>
      <c r="B28" s="188" t="s">
        <v>145</v>
      </c>
      <c r="C28" s="188" t="s">
        <v>46</v>
      </c>
      <c r="D28" s="279" cm="1">
        <f t="array" ref="D28">IFERROR(INDEX(Data_DT!I$2:I$429,MATCH($T$2&amp;$T$1&amp;$C28,Data_DT!$B$2:$B$429&amp;Data_DT!$A$2:$A$429&amp;Data_DT!$H$2:$H$429,0)),"")</f>
        <v>1151187000</v>
      </c>
      <c r="E28" s="190" cm="1">
        <f t="array" ref="E28">IFERROR(INDEX(Data_DT!J$2:J$429,MATCH($T$2&amp;$T$1&amp;$C28,Data_DT!$B$2:$B$429&amp;Data_DT!$A$2:$A$429&amp;Data_DT!$H$2:$H$429,0)),"")</f>
        <v>0</v>
      </c>
      <c r="F28" s="222" cm="1">
        <f t="array" ref="F28">IFERROR(INDEX(Data_DT!K$2:K$429,MATCH($T$2&amp;$T$1&amp;$C28,Data_DT!$B$2:$B$429&amp;Data_DT!$A$2:$A$429&amp;Data_DT!$H$2:$H$429,0)),"")</f>
        <v>0</v>
      </c>
      <c r="G28" s="279" cm="1">
        <f t="array" ref="G28">IFERROR(INDEX(Data_DT!L$2:L$429,MATCH($T$2&amp;$T$1&amp;$C28,Data_DT!$B$2:$B$429&amp;Data_DT!$A$2:$A$429&amp;Data_DT!$H$2:$H$429,0)),"")</f>
        <v>1151187000</v>
      </c>
      <c r="H28" s="215" cm="1">
        <f t="array" ref="H28">IFERROR(INDEX(Data_DT!M$2:M$429,MATCH($T$2&amp;$T$1&amp;$C28,Data_DT!$B$2:$B$429&amp;Data_DT!$A$2:$A$429&amp;Data_DT!$H$2:$H$429,0)),"")</f>
        <v>0</v>
      </c>
      <c r="I28" s="213" cm="1">
        <f t="array" ref="I28">IFERROR(INDEX(Data_DT!N$2:N$429,MATCH($T$2&amp;$T$1&amp;$C28,Data_DT!$B$2:$B$429&amp;Data_DT!$A$2:$A$429&amp;Data_DT!$H$2:$H$429,0)),"")</f>
        <v>139474971</v>
      </c>
      <c r="J28" s="201" cm="1">
        <f t="array" ref="J28">IFERROR(INDEX(Data_DT!O$2:O$429,MATCH($T$2&amp;$T$1&amp;$C28,Data_DT!$B$2:$B$429&amp;Data_DT!$A$2:$A$429&amp;Data_DT!$H$2:$H$429,0)),"")</f>
        <v>0</v>
      </c>
      <c r="K28" s="483" cm="1">
        <f t="array" ref="K28">IFERROR(INDEX(Data_DT!P$2:P$429,MATCH($T$2&amp;$T$1&amp;$C28,Data_DT!$B$2:$B$429&amp;Data_DT!$A$2:$A$429&amp;Data_DT!$H$2:$H$429,0)),"")</f>
        <v>139474971</v>
      </c>
      <c r="L28" s="215" cm="1">
        <f t="array" ref="L28">IFERROR(INDEX(Data_DT!Q$2:Q$429,MATCH($T$2&amp;$T$1&amp;$C28,Data_DT!$B$2:$B$429&amp;Data_DT!$A$2:$A$429&amp;Data_DT!$H$2:$H$429,0)),"")</f>
        <v>0</v>
      </c>
      <c r="M28" s="215" cm="1">
        <f t="array" ref="M28">IFERROR(INDEX(Data_DT!R$2:R$429,MATCH($T$2&amp;$T$1&amp;$C28,Data_DT!$B$2:$B$429&amp;Data_DT!$A$2:$A$429&amp;Data_DT!$H$2:$H$429,0)),"")</f>
        <v>0</v>
      </c>
      <c r="N28" s="215" cm="1">
        <f t="array" ref="N28">IFERROR(INDEX(Data_DT!S$2:S$429,MATCH($T$2&amp;$T$1&amp;$C28,Data_DT!$B$2:$B$429&amp;Data_DT!$A$2:$A$429&amp;Data_DT!$H$2:$H$429,0)),"")</f>
        <v>1290661971</v>
      </c>
      <c r="O28" s="215" cm="1">
        <f t="array" ref="O28">IFERROR(INDEX(Data_DT!T$2:T$429,MATCH($T$2&amp;$T$1&amp;$C28,Data_DT!$B$2:$B$429&amp;Data_DT!$A$2:$A$429&amp;Data_DT!$H$2:$H$429,0)),"")</f>
        <v>0</v>
      </c>
      <c r="P28" s="199" cm="1">
        <f t="array" ref="P28">IFERROR(INDEX(Data_DT!U$2:U$429,MATCH($T$2&amp;$T$1&amp;$C28,Data_DT!$B$2:$B$429&amp;Data_DT!$A$2:$A$429&amp;Data_DT!$H$2:$H$429,0)),"")</f>
        <v>0</v>
      </c>
      <c r="Q28" s="199" cm="1">
        <f t="array" ref="Q28">IFERROR(INDEX(Data_DT!V$2:V$429,MATCH($T$2&amp;$T$1&amp;$C28,Data_DT!$B$2:$B$429&amp;Data_DT!$A$2:$A$429&amp;Data_DT!$H$2:$H$429,0)),"")</f>
        <v>1</v>
      </c>
      <c r="R28" s="231"/>
      <c r="S28" s="231"/>
      <c r="T28" s="231"/>
      <c r="U28" s="231"/>
      <c r="V28" s="231"/>
      <c r="W28" s="231"/>
      <c r="X28" s="231"/>
      <c r="Y28" s="231"/>
    </row>
    <row r="29" spans="1:25" ht="15" customHeight="1">
      <c r="A29" s="275">
        <v>11</v>
      </c>
      <c r="B29" s="188" t="s">
        <v>145</v>
      </c>
      <c r="C29" s="188" t="s">
        <v>47</v>
      </c>
      <c r="D29" s="279" cm="1">
        <f t="array" ref="D29">IFERROR(INDEX(Data_DT!I$2:I$429,MATCH($T$2&amp;$T$1&amp;$C29,Data_DT!$B$2:$B$429&amp;Data_DT!$A$2:$A$429&amp;Data_DT!$H$2:$H$429,0)),"")</f>
        <v>1599758000</v>
      </c>
      <c r="E29" s="190" cm="1">
        <f t="array" ref="E29">IFERROR(INDEX(Data_DT!J$2:J$429,MATCH($T$2&amp;$T$1&amp;$C29,Data_DT!$B$2:$B$429&amp;Data_DT!$A$2:$A$429&amp;Data_DT!$H$2:$H$429,0)),"")</f>
        <v>199758000</v>
      </c>
      <c r="F29" s="222" cm="1">
        <f t="array" ref="F29">IFERROR(INDEX(Data_DT!K$2:K$429,MATCH($T$2&amp;$T$1&amp;$C29,Data_DT!$B$2:$B$429&amp;Data_DT!$A$2:$A$429&amp;Data_DT!$H$2:$H$429,0)),"")</f>
        <v>199758000</v>
      </c>
      <c r="G29" s="279" cm="1">
        <f t="array" ref="G29">IFERROR(INDEX(Data_DT!L$2:L$429,MATCH($T$2&amp;$T$1&amp;$C29,Data_DT!$B$2:$B$429&amp;Data_DT!$A$2:$A$429&amp;Data_DT!$H$2:$H$429,0)),"")</f>
        <v>1599758000</v>
      </c>
      <c r="H29" s="215" cm="1">
        <f t="array" ref="H29">IFERROR(INDEX(Data_DT!M$2:M$429,MATCH($T$2&amp;$T$1&amp;$C29,Data_DT!$B$2:$B$429&amp;Data_DT!$A$2:$A$429&amp;Data_DT!$H$2:$H$429,0)),"")</f>
        <v>0</v>
      </c>
      <c r="I29" s="213" cm="1">
        <f t="array" ref="I29">IFERROR(INDEX(Data_DT!N$2:N$429,MATCH($T$2&amp;$T$1&amp;$C29,Data_DT!$B$2:$B$429&amp;Data_DT!$A$2:$A$429&amp;Data_DT!$H$2:$H$429,0)),"")</f>
        <v>135344191</v>
      </c>
      <c r="J29" s="270" cm="1">
        <f t="array" ref="J29">IFERROR(INDEX(Data_DT!O$2:O$429,MATCH($T$2&amp;$T$1&amp;$C29,Data_DT!$B$2:$B$429&amp;Data_DT!$A$2:$A$429&amp;Data_DT!$H$2:$H$429,0)),"")</f>
        <v>135344191</v>
      </c>
      <c r="K29" s="483" cm="1">
        <f t="array" ref="K29">IFERROR(INDEX(Data_DT!P$2:P$429,MATCH($T$2&amp;$T$1&amp;$C29,Data_DT!$B$2:$B$429&amp;Data_DT!$A$2:$A$429&amp;Data_DT!$H$2:$H$429,0)),"")</f>
        <v>135344191</v>
      </c>
      <c r="L29" s="215" cm="1">
        <f t="array" ref="L29">IFERROR(INDEX(Data_DT!Q$2:Q$429,MATCH($T$2&amp;$T$1&amp;$C29,Data_DT!$B$2:$B$429&amp;Data_DT!$A$2:$A$429&amp;Data_DT!$H$2:$H$429,0)),"")</f>
        <v>0</v>
      </c>
      <c r="M29" s="215" cm="1">
        <f t="array" ref="M29">IFERROR(INDEX(Data_DT!R$2:R$429,MATCH($T$2&amp;$T$1&amp;$C29,Data_DT!$B$2:$B$429&amp;Data_DT!$A$2:$A$429&amp;Data_DT!$H$2:$H$429,0)),"")</f>
        <v>335102191</v>
      </c>
      <c r="N29" s="215" cm="1">
        <f t="array" ref="N29">IFERROR(INDEX(Data_DT!S$2:S$429,MATCH($T$2&amp;$T$1&amp;$C29,Data_DT!$B$2:$B$429&amp;Data_DT!$A$2:$A$429&amp;Data_DT!$H$2:$H$429,0)),"")</f>
        <v>1735102191</v>
      </c>
      <c r="O29" s="215" cm="1">
        <f t="array" ref="O29">IFERROR(INDEX(Data_DT!T$2:T$429,MATCH($T$2&amp;$T$1&amp;$C29,Data_DT!$B$2:$B$429&amp;Data_DT!$A$2:$A$429&amp;Data_DT!$H$2:$H$429,0)),"")</f>
        <v>0</v>
      </c>
      <c r="P29" s="199" cm="1">
        <f t="array" ref="P29">IFERROR(INDEX(Data_DT!U$2:U$429,MATCH($T$2&amp;$T$1&amp;$C29,Data_DT!$B$2:$B$429&amp;Data_DT!$A$2:$A$429&amp;Data_DT!$H$2:$H$429,0)),"")</f>
        <v>1</v>
      </c>
      <c r="Q29" s="199" cm="1">
        <f t="array" ref="Q29">IFERROR(INDEX(Data_DT!V$2:V$429,MATCH($T$2&amp;$T$1&amp;$C29,Data_DT!$B$2:$B$429&amp;Data_DT!$A$2:$A$429&amp;Data_DT!$H$2:$H$429,0)),"")</f>
        <v>1</v>
      </c>
      <c r="R29" s="231"/>
      <c r="S29" s="231"/>
      <c r="T29" s="231"/>
      <c r="U29" s="231"/>
      <c r="V29" s="231"/>
      <c r="W29" s="231"/>
      <c r="X29" s="231"/>
      <c r="Y29" s="231"/>
    </row>
    <row r="30" spans="1:25" ht="15" customHeight="1">
      <c r="A30" s="275">
        <v>12</v>
      </c>
      <c r="B30" s="188" t="s">
        <v>145</v>
      </c>
      <c r="C30" s="188" t="s">
        <v>48</v>
      </c>
      <c r="D30" s="279" cm="1">
        <f t="array" ref="D30">IFERROR(INDEX(Data_DT!I$2:I$429,MATCH($T$2&amp;$T$1&amp;$C30,Data_DT!$B$2:$B$429&amp;Data_DT!$A$2:$A$429&amp;Data_DT!$H$2:$H$429,0)),"")</f>
        <v>1512938000</v>
      </c>
      <c r="E30" s="190" cm="1">
        <f t="array" ref="E30">IFERROR(INDEX(Data_DT!J$2:J$429,MATCH($T$2&amp;$T$1&amp;$C30,Data_DT!$B$2:$B$429&amp;Data_DT!$A$2:$A$429&amp;Data_DT!$H$2:$H$429,0)),"")</f>
        <v>0</v>
      </c>
      <c r="F30" s="222" cm="1">
        <f t="array" ref="F30">IFERROR(INDEX(Data_DT!K$2:K$429,MATCH($T$2&amp;$T$1&amp;$C30,Data_DT!$B$2:$B$429&amp;Data_DT!$A$2:$A$429&amp;Data_DT!$H$2:$H$429,0)),"")</f>
        <v>0</v>
      </c>
      <c r="G30" s="279" cm="1">
        <f t="array" ref="G30">IFERROR(INDEX(Data_DT!L$2:L$429,MATCH($T$2&amp;$T$1&amp;$C30,Data_DT!$B$2:$B$429&amp;Data_DT!$A$2:$A$429&amp;Data_DT!$H$2:$H$429,0)),"")</f>
        <v>1512938000</v>
      </c>
      <c r="H30" s="215" cm="1">
        <f t="array" ref="H30">IFERROR(INDEX(Data_DT!M$2:M$429,MATCH($T$2&amp;$T$1&amp;$C30,Data_DT!$B$2:$B$429&amp;Data_DT!$A$2:$A$429&amp;Data_DT!$H$2:$H$429,0)),"")</f>
        <v>0</v>
      </c>
      <c r="I30" s="215" cm="1">
        <f t="array" ref="I30">IFERROR(INDEX(Data_DT!N$2:N$429,MATCH($T$2&amp;$T$1&amp;$C30,Data_DT!$B$2:$B$429&amp;Data_DT!$A$2:$A$429&amp;Data_DT!$H$2:$H$429,0)),"")</f>
        <v>145883155</v>
      </c>
      <c r="J30" s="201" cm="1">
        <f t="array" ref="J30">IFERROR(INDEX(Data_DT!O$2:O$429,MATCH($T$2&amp;$T$1&amp;$C30,Data_DT!$B$2:$B$429&amp;Data_DT!$A$2:$A$429&amp;Data_DT!$H$2:$H$429,0)),"")</f>
        <v>0</v>
      </c>
      <c r="K30" s="235" cm="1">
        <f t="array" ref="K30">IFERROR(INDEX(Data_DT!P$2:P$429,MATCH($T$2&amp;$T$1&amp;$C30,Data_DT!$B$2:$B$429&amp;Data_DT!$A$2:$A$429&amp;Data_DT!$H$2:$H$429,0)),"")</f>
        <v>145883155</v>
      </c>
      <c r="L30" s="215" cm="1">
        <f t="array" ref="L30">IFERROR(INDEX(Data_DT!Q$2:Q$429,MATCH($T$2&amp;$T$1&amp;$C30,Data_DT!$B$2:$B$429&amp;Data_DT!$A$2:$A$429&amp;Data_DT!$H$2:$H$429,0)),"")</f>
        <v>0</v>
      </c>
      <c r="M30" s="215" cm="1">
        <f t="array" ref="M30">IFERROR(INDEX(Data_DT!R$2:R$429,MATCH($T$2&amp;$T$1&amp;$C30,Data_DT!$B$2:$B$429&amp;Data_DT!$A$2:$A$429&amp;Data_DT!$H$2:$H$429,0)),"")</f>
        <v>0</v>
      </c>
      <c r="N30" s="215" cm="1">
        <f t="array" ref="N30">IFERROR(INDEX(Data_DT!S$2:S$429,MATCH($T$2&amp;$T$1&amp;$C30,Data_DT!$B$2:$B$429&amp;Data_DT!$A$2:$A$429&amp;Data_DT!$H$2:$H$429,0)),"")</f>
        <v>1658821155</v>
      </c>
      <c r="O30" s="215" cm="1">
        <f t="array" ref="O30">IFERROR(INDEX(Data_DT!T$2:T$429,MATCH($T$2&amp;$T$1&amp;$C30,Data_DT!$B$2:$B$429&amp;Data_DT!$A$2:$A$429&amp;Data_DT!$H$2:$H$429,0)),"")</f>
        <v>0</v>
      </c>
      <c r="P30" s="199" cm="1">
        <f t="array" ref="P30">IFERROR(INDEX(Data_DT!U$2:U$429,MATCH($T$2&amp;$T$1&amp;$C30,Data_DT!$B$2:$B$429&amp;Data_DT!$A$2:$A$429&amp;Data_DT!$H$2:$H$429,0)),"")</f>
        <v>0</v>
      </c>
      <c r="Q30" s="199" cm="1">
        <f t="array" ref="Q30">IFERROR(INDEX(Data_DT!V$2:V$429,MATCH($T$2&amp;$T$1&amp;$C30,Data_DT!$B$2:$B$429&amp;Data_DT!$A$2:$A$429&amp;Data_DT!$H$2:$H$429,0)),"")</f>
        <v>1</v>
      </c>
      <c r="R30" s="231"/>
      <c r="S30" s="231"/>
      <c r="T30" s="231"/>
      <c r="U30" s="231"/>
      <c r="V30" s="231"/>
      <c r="W30" s="231"/>
      <c r="X30" s="231"/>
      <c r="Y30" s="231"/>
    </row>
    <row r="31" spans="1:25" ht="15" customHeight="1">
      <c r="A31" s="275">
        <v>13</v>
      </c>
      <c r="B31" s="188" t="s">
        <v>145</v>
      </c>
      <c r="C31" s="188" t="s">
        <v>49</v>
      </c>
      <c r="D31" s="279" cm="1">
        <f t="array" ref="D31">IFERROR(INDEX(Data_DT!I$2:I$429,MATCH($T$2&amp;$T$1&amp;$C31,Data_DT!$B$2:$B$429&amp;Data_DT!$A$2:$A$429&amp;Data_DT!$H$2:$H$429,0)),"")</f>
        <v>1593398000</v>
      </c>
      <c r="E31" s="190" cm="1">
        <f t="array" ref="E31">IFERROR(INDEX(Data_DT!J$2:J$429,MATCH($T$2&amp;$T$1&amp;$C31,Data_DT!$B$2:$B$429&amp;Data_DT!$A$2:$A$429&amp;Data_DT!$H$2:$H$429,0)),"")</f>
        <v>0</v>
      </c>
      <c r="F31" s="222" cm="1">
        <f t="array" ref="F31">IFERROR(INDEX(Data_DT!K$2:K$429,MATCH($T$2&amp;$T$1&amp;$C31,Data_DT!$B$2:$B$429&amp;Data_DT!$A$2:$A$429&amp;Data_DT!$H$2:$H$429,0)),"")</f>
        <v>0</v>
      </c>
      <c r="G31" s="279" cm="1">
        <f t="array" ref="G31">IFERROR(INDEX(Data_DT!L$2:L$429,MATCH($T$2&amp;$T$1&amp;$C31,Data_DT!$B$2:$B$429&amp;Data_DT!$A$2:$A$429&amp;Data_DT!$H$2:$H$429,0)),"")</f>
        <v>1593398000</v>
      </c>
      <c r="H31" s="215" cm="1">
        <f t="array" ref="H31">IFERROR(INDEX(Data_DT!M$2:M$429,MATCH($T$2&amp;$T$1&amp;$C31,Data_DT!$B$2:$B$429&amp;Data_DT!$A$2:$A$429&amp;Data_DT!$H$2:$H$429,0)),"")</f>
        <v>0</v>
      </c>
      <c r="I31" s="215" cm="1">
        <f t="array" ref="I31">IFERROR(INDEX(Data_DT!N$2:N$429,MATCH($T$2&amp;$T$1&amp;$C31,Data_DT!$B$2:$B$429&amp;Data_DT!$A$2:$A$429&amp;Data_DT!$H$2:$H$429,0)),"")</f>
        <v>113004411</v>
      </c>
      <c r="J31" s="270" cm="1">
        <f t="array" ref="J31">IFERROR(INDEX(Data_DT!O$2:O$429,MATCH($T$2&amp;$T$1&amp;$C31,Data_DT!$B$2:$B$429&amp;Data_DT!$A$2:$A$429&amp;Data_DT!$H$2:$H$429,0)),"")</f>
        <v>0</v>
      </c>
      <c r="K31" s="483" cm="1">
        <f t="array" ref="K31">IFERROR(INDEX(Data_DT!P$2:P$429,MATCH($T$2&amp;$T$1&amp;$C31,Data_DT!$B$2:$B$429&amp;Data_DT!$A$2:$A$429&amp;Data_DT!$H$2:$H$429,0)),"")</f>
        <v>113004411</v>
      </c>
      <c r="L31" s="215" cm="1">
        <f t="array" ref="L31">IFERROR(INDEX(Data_DT!Q$2:Q$429,MATCH($T$2&amp;$T$1&amp;$C31,Data_DT!$B$2:$B$429&amp;Data_DT!$A$2:$A$429&amp;Data_DT!$H$2:$H$429,0)),"")</f>
        <v>0</v>
      </c>
      <c r="M31" s="215" cm="1">
        <f t="array" ref="M31">IFERROR(INDEX(Data_DT!R$2:R$429,MATCH($T$2&amp;$T$1&amp;$C31,Data_DT!$B$2:$B$429&amp;Data_DT!$A$2:$A$429&amp;Data_DT!$H$2:$H$429,0)),"")</f>
        <v>0</v>
      </c>
      <c r="N31" s="215" cm="1">
        <f t="array" ref="N31">IFERROR(INDEX(Data_DT!S$2:S$429,MATCH($T$2&amp;$T$1&amp;$C31,Data_DT!$B$2:$B$429&amp;Data_DT!$A$2:$A$429&amp;Data_DT!$H$2:$H$429,0)),"")</f>
        <v>1706402411</v>
      </c>
      <c r="O31" s="215" cm="1">
        <f t="array" ref="O31">IFERROR(INDEX(Data_DT!T$2:T$429,MATCH($T$2&amp;$T$1&amp;$C31,Data_DT!$B$2:$B$429&amp;Data_DT!$A$2:$A$429&amp;Data_DT!$H$2:$H$429,0)),"")</f>
        <v>0</v>
      </c>
      <c r="P31" s="199" cm="1">
        <f t="array" ref="P31">IFERROR(INDEX(Data_DT!U$2:U$429,MATCH($T$2&amp;$T$1&amp;$C31,Data_DT!$B$2:$B$429&amp;Data_DT!$A$2:$A$429&amp;Data_DT!$H$2:$H$429,0)),"")</f>
        <v>0</v>
      </c>
      <c r="Q31" s="199" cm="1">
        <f t="array" ref="Q31">IFERROR(INDEX(Data_DT!V$2:V$429,MATCH($T$2&amp;$T$1&amp;$C31,Data_DT!$B$2:$B$429&amp;Data_DT!$A$2:$A$429&amp;Data_DT!$H$2:$H$429,0)),"")</f>
        <v>1</v>
      </c>
      <c r="R31" s="231"/>
      <c r="S31" s="231"/>
      <c r="T31" s="231"/>
      <c r="U31" s="231"/>
      <c r="V31" s="231"/>
      <c r="W31" s="231"/>
      <c r="X31" s="231"/>
      <c r="Y31" s="231"/>
    </row>
    <row r="32" spans="1:25" ht="15" customHeight="1">
      <c r="A32" s="275">
        <v>14</v>
      </c>
      <c r="B32" s="219" t="s">
        <v>145</v>
      </c>
      <c r="C32" s="219" t="s">
        <v>50</v>
      </c>
      <c r="D32" s="220" cm="1">
        <f t="array" ref="D32">IFERROR(INDEX(Data_DT!I$2:I$429,MATCH($T$2&amp;$T$1&amp;$C32,Data_DT!$B$2:$B$429&amp;Data_DT!$A$2:$A$429&amp;Data_DT!$H$2:$H$429,0)),"")</f>
        <v>1168758000</v>
      </c>
      <c r="E32" s="481" cm="1">
        <f t="array" ref="E32">IFERROR(INDEX(Data_DT!J$2:J$429,MATCH($T$2&amp;$T$1&amp;$C32,Data_DT!$B$2:$B$429&amp;Data_DT!$A$2:$A$429&amp;Data_DT!$H$2:$H$429,0)),"")</f>
        <v>0</v>
      </c>
      <c r="F32" s="222" cm="1">
        <f t="array" ref="F32">IFERROR(INDEX(Data_DT!K$2:K$429,MATCH($T$2&amp;$T$1&amp;$C32,Data_DT!$B$2:$B$429&amp;Data_DT!$A$2:$A$429&amp;Data_DT!$H$2:$H$429,0)),"")</f>
        <v>0</v>
      </c>
      <c r="G32" s="480" cm="1">
        <f t="array" ref="G32">IFERROR(INDEX(Data_DT!L$2:L$429,MATCH($T$2&amp;$T$1&amp;$C32,Data_DT!$B$2:$B$429&amp;Data_DT!$A$2:$A$429&amp;Data_DT!$H$2:$H$429,0)),"")</f>
        <v>300000000</v>
      </c>
      <c r="H32" s="215" cm="1">
        <f t="array" ref="H32">IFERROR(INDEX(Data_DT!M$2:M$429,MATCH($T$2&amp;$T$1&amp;$C32,Data_DT!$B$2:$B$429&amp;Data_DT!$A$2:$A$429&amp;Data_DT!$H$2:$H$429,0)),"")</f>
        <v>868758000</v>
      </c>
      <c r="I32" s="224" cm="1">
        <f t="array" ref="I32">IFERROR(INDEX(Data_DT!N$2:N$429,MATCH($T$2&amp;$T$1&amp;$C32,Data_DT!$B$2:$B$429&amp;Data_DT!$A$2:$A$429&amp;Data_DT!$H$2:$H$429,0)),"")</f>
        <v>0</v>
      </c>
      <c r="J32" s="224" cm="1">
        <f t="array" ref="J32">IFERROR(INDEX(Data_DT!O$2:O$429,MATCH($T$2&amp;$T$1&amp;$C32,Data_DT!$B$2:$B$429&amp;Data_DT!$A$2:$A$429&amp;Data_DT!$H$2:$H$429,0)),"")</f>
        <v>0</v>
      </c>
      <c r="K32" s="224" cm="1">
        <f t="array" ref="K32">IFERROR(INDEX(Data_DT!P$2:P$429,MATCH($T$2&amp;$T$1&amp;$C32,Data_DT!$B$2:$B$429&amp;Data_DT!$A$2:$A$429&amp;Data_DT!$H$2:$H$429,0)),"")</f>
        <v>0</v>
      </c>
      <c r="L32" s="215" cm="1">
        <f t="array" ref="L32">IFERROR(INDEX(Data_DT!Q$2:Q$429,MATCH($T$2&amp;$T$1&amp;$C32,Data_DT!$B$2:$B$429&amp;Data_DT!$A$2:$A$429&amp;Data_DT!$H$2:$H$429,0)),"")</f>
        <v>0</v>
      </c>
      <c r="M32" s="215" cm="1">
        <f t="array" ref="M32">IFERROR(INDEX(Data_DT!R$2:R$429,MATCH($T$2&amp;$T$1&amp;$C32,Data_DT!$B$2:$B$429&amp;Data_DT!$A$2:$A$429&amp;Data_DT!$H$2:$H$429,0)),"")</f>
        <v>0</v>
      </c>
      <c r="N32" s="215" cm="1">
        <f t="array" ref="N32">IFERROR(INDEX(Data_DT!S$2:S$429,MATCH($T$2&amp;$T$1&amp;$C32,Data_DT!$B$2:$B$429&amp;Data_DT!$A$2:$A$429&amp;Data_DT!$H$2:$H$429,0)),"")</f>
        <v>300000000</v>
      </c>
      <c r="O32" s="215" cm="1">
        <f t="array" ref="O32">IFERROR(INDEX(Data_DT!T$2:T$429,MATCH($T$2&amp;$T$1&amp;$C32,Data_DT!$B$2:$B$429&amp;Data_DT!$A$2:$A$429&amp;Data_DT!$H$2:$H$429,0)),"")</f>
        <v>868758000</v>
      </c>
      <c r="P32" s="199" cm="1">
        <f t="array" ref="P32">IFERROR(INDEX(Data_DT!U$2:U$429,MATCH($T$2&amp;$T$1&amp;$C32,Data_DT!$B$2:$B$429&amp;Data_DT!$A$2:$A$429&amp;Data_DT!$H$2:$H$429,0)),"")</f>
        <v>0</v>
      </c>
      <c r="Q32" s="199" cm="1">
        <f t="array" ref="Q32">IFERROR(INDEX(Data_DT!V$2:V$429,MATCH($T$2&amp;$T$1&amp;$C32,Data_DT!$B$2:$B$429&amp;Data_DT!$A$2:$A$429&amp;Data_DT!$H$2:$H$429,0)),"")</f>
        <v>0.25668273500587802</v>
      </c>
      <c r="R32" s="225"/>
      <c r="S32" s="225"/>
      <c r="T32" s="225"/>
      <c r="U32" s="225"/>
      <c r="V32" s="225"/>
      <c r="W32" s="231"/>
      <c r="X32" s="231"/>
      <c r="Y32" s="231"/>
    </row>
    <row r="33" spans="1:25" ht="15" customHeight="1">
      <c r="A33" s="298" t="s">
        <v>51</v>
      </c>
      <c r="B33" s="175"/>
      <c r="C33" s="175"/>
      <c r="D33" s="226"/>
      <c r="E33" s="227"/>
      <c r="F33" s="178"/>
      <c r="G33" s="179"/>
      <c r="H33" s="704"/>
      <c r="I33" s="229"/>
      <c r="J33" s="230"/>
      <c r="K33" s="230"/>
      <c r="L33" s="704"/>
      <c r="M33" s="215"/>
      <c r="N33" s="215"/>
      <c r="O33" s="215"/>
      <c r="P33" s="199"/>
      <c r="Q33" s="199"/>
      <c r="R33" s="212"/>
      <c r="S33" s="212"/>
      <c r="T33" s="212"/>
      <c r="U33" s="212"/>
      <c r="V33" s="212"/>
      <c r="W33" s="212"/>
      <c r="X33" s="212"/>
      <c r="Y33" s="212"/>
    </row>
    <row r="34" spans="1:25" ht="15" customHeight="1">
      <c r="A34" s="275">
        <v>1</v>
      </c>
      <c r="B34" s="188" t="s">
        <v>145</v>
      </c>
      <c r="C34" s="188" t="s">
        <v>52</v>
      </c>
      <c r="D34" s="279" cm="1">
        <f t="array" ref="D34">IFERROR(INDEX(Data_DT!I$2:I$429,MATCH($T$2&amp;$T$1&amp;$C34,Data_DT!$B$2:$B$429&amp;Data_DT!$A$2:$A$429&amp;Data_DT!$H$2:$H$429,0)),"")</f>
        <v>1566568000</v>
      </c>
      <c r="E34" s="190" cm="1">
        <f t="array" ref="E34">IFERROR(INDEX(Data_DT!J$2:J$429,MATCH($T$2&amp;$T$1&amp;$C34,Data_DT!$B$2:$B$429&amp;Data_DT!$A$2:$A$429&amp;Data_DT!$H$2:$H$429,0)),"")</f>
        <v>0</v>
      </c>
      <c r="F34" s="222" cm="1">
        <f t="array" ref="F34">IFERROR(INDEX(Data_DT!K$2:K$429,MATCH($T$2&amp;$T$1&amp;$C34,Data_DT!$B$2:$B$429&amp;Data_DT!$A$2:$A$429&amp;Data_DT!$H$2:$H$429,0)),"")</f>
        <v>0</v>
      </c>
      <c r="G34" s="279" cm="1">
        <f t="array" ref="G34">IFERROR(INDEX(Data_DT!L$2:L$429,MATCH($T$2&amp;$T$1&amp;$C34,Data_DT!$B$2:$B$429&amp;Data_DT!$A$2:$A$429&amp;Data_DT!$H$2:$H$429,0)),"")</f>
        <v>1566568000</v>
      </c>
      <c r="H34" s="215" cm="1">
        <f t="array" ref="H34">IFERROR(INDEX(Data_DT!M$2:M$429,MATCH($T$2&amp;$T$1&amp;$C34,Data_DT!$B$2:$B$429&amp;Data_DT!$A$2:$A$429&amp;Data_DT!$H$2:$H$429,0)),"")</f>
        <v>0</v>
      </c>
      <c r="I34" s="213" cm="1">
        <f t="array" ref="I34">IFERROR(INDEX(Data_DT!N$2:N$429,MATCH($T$2&amp;$T$1&amp;$C34,Data_DT!$B$2:$B$429&amp;Data_DT!$A$2:$A$429&amp;Data_DT!$H$2:$H$429,0)),"")</f>
        <v>203928380</v>
      </c>
      <c r="J34" s="201" cm="1">
        <f t="array" ref="J34">IFERROR(INDEX(Data_DT!O$2:O$429,MATCH($T$2&amp;$T$1&amp;$C34,Data_DT!$B$2:$B$429&amp;Data_DT!$A$2:$A$429&amp;Data_DT!$H$2:$H$429,0)),"")</f>
        <v>0</v>
      </c>
      <c r="K34" s="270" cm="1">
        <f t="array" ref="K34">IFERROR(INDEX(Data_DT!P$2:P$429,MATCH($T$2&amp;$T$1&amp;$C34,Data_DT!$B$2:$B$429&amp;Data_DT!$A$2:$A$429&amp;Data_DT!$H$2:$H$429,0)),"")</f>
        <v>203928704</v>
      </c>
      <c r="L34" s="215" cm="1">
        <f t="array" ref="L34">IFERROR(INDEX(Data_DT!Q$2:Q$429,MATCH($T$2&amp;$T$1&amp;$C34,Data_DT!$B$2:$B$429&amp;Data_DT!$A$2:$A$429&amp;Data_DT!$H$2:$H$429,0)),"")</f>
        <v>-324</v>
      </c>
      <c r="M34" s="215" cm="1">
        <f t="array" ref="M34">IFERROR(INDEX(Data_DT!R$2:R$429,MATCH($T$2&amp;$T$1&amp;$C34,Data_DT!$B$2:$B$429&amp;Data_DT!$A$2:$A$429&amp;Data_DT!$H$2:$H$429,0)),"")</f>
        <v>0</v>
      </c>
      <c r="N34" s="215" cm="1">
        <f t="array" ref="N34">IFERROR(INDEX(Data_DT!S$2:S$429,MATCH($T$2&amp;$T$1&amp;$C34,Data_DT!$B$2:$B$429&amp;Data_DT!$A$2:$A$429&amp;Data_DT!$H$2:$H$429,0)),"")</f>
        <v>1770496704</v>
      </c>
      <c r="O34" s="215" cm="1">
        <f t="array" ref="O34">IFERROR(INDEX(Data_DT!T$2:T$429,MATCH($T$2&amp;$T$1&amp;$C34,Data_DT!$B$2:$B$429&amp;Data_DT!$A$2:$A$429&amp;Data_DT!$H$2:$H$429,0)),"")</f>
        <v>-324</v>
      </c>
      <c r="P34" s="199" cm="1">
        <f t="array" ref="P34">IFERROR(INDEX(Data_DT!U$2:U$429,MATCH($T$2&amp;$T$1&amp;$C34,Data_DT!$B$2:$B$429&amp;Data_DT!$A$2:$A$429&amp;Data_DT!$H$2:$H$429,0)),"")</f>
        <v>0</v>
      </c>
      <c r="Q34" s="199" cm="1">
        <f t="array" ref="Q34">IFERROR(INDEX(Data_DT!V$2:V$429,MATCH($T$2&amp;$T$1&amp;$C34,Data_DT!$B$2:$B$429&amp;Data_DT!$A$2:$A$429&amp;Data_DT!$H$2:$H$429,0)),"")</f>
        <v>1</v>
      </c>
      <c r="R34" s="231"/>
      <c r="S34" s="231"/>
      <c r="T34" s="231"/>
      <c r="U34" s="231"/>
      <c r="V34" s="231"/>
      <c r="W34" s="231"/>
      <c r="X34" s="231"/>
      <c r="Y34" s="231"/>
    </row>
    <row r="35" spans="1:25" ht="15" customHeight="1">
      <c r="A35" s="275">
        <v>2</v>
      </c>
      <c r="B35" s="188" t="s">
        <v>145</v>
      </c>
      <c r="C35" s="188" t="s">
        <v>53</v>
      </c>
      <c r="D35" s="279" cm="1">
        <f t="array" ref="D35">IFERROR(INDEX(Data_DT!I$2:I$429,MATCH($T$2&amp;$T$1&amp;$C35,Data_DT!$B$2:$B$429&amp;Data_DT!$A$2:$A$429&amp;Data_DT!$H$2:$H$429,0)),"")</f>
        <v>1258870507</v>
      </c>
      <c r="E35" s="190" cm="1">
        <f t="array" ref="E35">IFERROR(INDEX(Data_DT!J$2:J$429,MATCH($T$2&amp;$T$1&amp;$C35,Data_DT!$B$2:$B$429&amp;Data_DT!$A$2:$A$429&amp;Data_DT!$H$2:$H$429,0)),"")</f>
        <v>400000000</v>
      </c>
      <c r="F35" s="222" cm="1">
        <f t="array" ref="F35">IFERROR(INDEX(Data_DT!K$2:K$429,MATCH($T$2&amp;$T$1&amp;$C35,Data_DT!$B$2:$B$429&amp;Data_DT!$A$2:$A$429&amp;Data_DT!$H$2:$H$429,0)),"")</f>
        <v>400000000</v>
      </c>
      <c r="G35" s="279" cm="1">
        <f t="array" ref="G35">IFERROR(INDEX(Data_DT!L$2:L$429,MATCH($T$2&amp;$T$1&amp;$C35,Data_DT!$B$2:$B$429&amp;Data_DT!$A$2:$A$429&amp;Data_DT!$H$2:$H$429,0)),"")</f>
        <v>800000000</v>
      </c>
      <c r="H35" s="215" cm="1">
        <f t="array" ref="H35">IFERROR(INDEX(Data_DT!M$2:M$429,MATCH($T$2&amp;$T$1&amp;$C35,Data_DT!$B$2:$B$429&amp;Data_DT!$A$2:$A$429&amp;Data_DT!$H$2:$H$429,0)),"")</f>
        <v>458870507</v>
      </c>
      <c r="I35" s="213" cm="1">
        <f t="array" ref="I35">IFERROR(INDEX(Data_DT!N$2:N$429,MATCH($T$2&amp;$T$1&amp;$C35,Data_DT!$B$2:$B$429&amp;Data_DT!$A$2:$A$429&amp;Data_DT!$H$2:$H$429,0)),"")</f>
        <v>0</v>
      </c>
      <c r="J35" s="201" cm="1">
        <f t="array" ref="J35">IFERROR(INDEX(Data_DT!O$2:O$429,MATCH($T$2&amp;$T$1&amp;$C35,Data_DT!$B$2:$B$429&amp;Data_DT!$A$2:$A$429&amp;Data_DT!$H$2:$H$429,0)),"")</f>
        <v>0</v>
      </c>
      <c r="K35" s="201" cm="1">
        <f t="array" ref="K35">IFERROR(INDEX(Data_DT!P$2:P$429,MATCH($T$2&amp;$T$1&amp;$C35,Data_DT!$B$2:$B$429&amp;Data_DT!$A$2:$A$429&amp;Data_DT!$H$2:$H$429,0)),"")</f>
        <v>0</v>
      </c>
      <c r="L35" s="215" cm="1">
        <f t="array" ref="L35">IFERROR(INDEX(Data_DT!Q$2:Q$429,MATCH($T$2&amp;$T$1&amp;$C35,Data_DT!$B$2:$B$429&amp;Data_DT!$A$2:$A$429&amp;Data_DT!$H$2:$H$429,0)),"")</f>
        <v>0</v>
      </c>
      <c r="M35" s="215" cm="1">
        <f t="array" ref="M35">IFERROR(INDEX(Data_DT!R$2:R$429,MATCH($T$2&amp;$T$1&amp;$C35,Data_DT!$B$2:$B$429&amp;Data_DT!$A$2:$A$429&amp;Data_DT!$H$2:$H$429,0)),"")</f>
        <v>400000000</v>
      </c>
      <c r="N35" s="215" cm="1">
        <f t="array" ref="N35">IFERROR(INDEX(Data_DT!S$2:S$429,MATCH($T$2&amp;$T$1&amp;$C35,Data_DT!$B$2:$B$429&amp;Data_DT!$A$2:$A$429&amp;Data_DT!$H$2:$H$429,0)),"")</f>
        <v>800000000</v>
      </c>
      <c r="O35" s="215" cm="1">
        <f t="array" ref="O35">IFERROR(INDEX(Data_DT!T$2:T$429,MATCH($T$2&amp;$T$1&amp;$C35,Data_DT!$B$2:$B$429&amp;Data_DT!$A$2:$A$429&amp;Data_DT!$H$2:$H$429,0)),"")</f>
        <v>458870507</v>
      </c>
      <c r="P35" s="199" cm="1">
        <f t="array" ref="P35">IFERROR(INDEX(Data_DT!U$2:U$429,MATCH($T$2&amp;$T$1&amp;$C35,Data_DT!$B$2:$B$429&amp;Data_DT!$A$2:$A$429&amp;Data_DT!$H$2:$H$429,0)),"")</f>
        <v>1</v>
      </c>
      <c r="Q35" s="199" cm="1">
        <f t="array" ref="Q35">IFERROR(INDEX(Data_DT!V$2:V$429,MATCH($T$2&amp;$T$1&amp;$C35,Data_DT!$B$2:$B$429&amp;Data_DT!$A$2:$A$429&amp;Data_DT!$H$2:$H$429,0)),"")</f>
        <v>0.63549030305465704</v>
      </c>
      <c r="R35" s="231"/>
      <c r="S35" s="231"/>
      <c r="T35" s="231"/>
      <c r="U35" s="231"/>
      <c r="V35" s="231"/>
      <c r="W35" s="231"/>
      <c r="X35" s="231"/>
      <c r="Y35" s="231"/>
    </row>
    <row r="36" spans="1:25" ht="15" customHeight="1">
      <c r="A36" s="275">
        <v>3</v>
      </c>
      <c r="B36" s="188" t="s">
        <v>145</v>
      </c>
      <c r="C36" s="188" t="s">
        <v>54</v>
      </c>
      <c r="D36" s="279" cm="1">
        <f t="array" ref="D36">IFERROR(INDEX(Data_DT!I$2:I$429,MATCH($T$2&amp;$T$1&amp;$C36,Data_DT!$B$2:$B$429&amp;Data_DT!$A$2:$A$429&amp;Data_DT!$H$2:$H$429,0)),"")</f>
        <v>1254176935</v>
      </c>
      <c r="E36" s="190" cm="1">
        <f t="array" ref="E36">IFERROR(INDEX(Data_DT!J$2:J$429,MATCH($T$2&amp;$T$1&amp;$C36,Data_DT!$B$2:$B$429&amp;Data_DT!$A$2:$A$429&amp;Data_DT!$H$2:$H$429,0)),"")</f>
        <v>600000000</v>
      </c>
      <c r="F36" s="222" cm="1">
        <f t="array" ref="F36">IFERROR(INDEX(Data_DT!K$2:K$429,MATCH($T$2&amp;$T$1&amp;$C36,Data_DT!$B$2:$B$429&amp;Data_DT!$A$2:$A$429&amp;Data_DT!$H$2:$H$429,0)),"")</f>
        <v>200000000</v>
      </c>
      <c r="G36" s="279" cm="1">
        <f t="array" ref="G36">IFERROR(INDEX(Data_DT!L$2:L$429,MATCH($T$2&amp;$T$1&amp;$C36,Data_DT!$B$2:$B$429&amp;Data_DT!$A$2:$A$429&amp;Data_DT!$H$2:$H$429,0)),"")</f>
        <v>400000000</v>
      </c>
      <c r="H36" s="215" cm="1">
        <f t="array" ref="H36">IFERROR(INDEX(Data_DT!M$2:M$429,MATCH($T$2&amp;$T$1&amp;$C36,Data_DT!$B$2:$B$429&amp;Data_DT!$A$2:$A$429&amp;Data_DT!$H$2:$H$429,0)),"")</f>
        <v>854176935</v>
      </c>
      <c r="I36" s="213" cm="1">
        <f t="array" ref="I36">IFERROR(INDEX(Data_DT!N$2:N$429,MATCH($T$2&amp;$T$1&amp;$C36,Data_DT!$B$2:$B$429&amp;Data_DT!$A$2:$A$429&amp;Data_DT!$H$2:$H$429,0)),"")</f>
        <v>0</v>
      </c>
      <c r="J36" s="201" cm="1">
        <f t="array" ref="J36">IFERROR(INDEX(Data_DT!O$2:O$429,MATCH($T$2&amp;$T$1&amp;$C36,Data_DT!$B$2:$B$429&amp;Data_DT!$A$2:$A$429&amp;Data_DT!$H$2:$H$429,0)),"")</f>
        <v>0</v>
      </c>
      <c r="K36" s="201" cm="1">
        <f t="array" ref="K36">IFERROR(INDEX(Data_DT!P$2:P$429,MATCH($T$2&amp;$T$1&amp;$C36,Data_DT!$B$2:$B$429&amp;Data_DT!$A$2:$A$429&amp;Data_DT!$H$2:$H$429,0)),"")</f>
        <v>0</v>
      </c>
      <c r="L36" s="215" cm="1">
        <f t="array" ref="L36">IFERROR(INDEX(Data_DT!Q$2:Q$429,MATCH($T$2&amp;$T$1&amp;$C36,Data_DT!$B$2:$B$429&amp;Data_DT!$A$2:$A$429&amp;Data_DT!$H$2:$H$429,0)),"")</f>
        <v>0</v>
      </c>
      <c r="M36" s="215" cm="1">
        <f t="array" ref="M36">IFERROR(INDEX(Data_DT!R$2:R$429,MATCH($T$2&amp;$T$1&amp;$C36,Data_DT!$B$2:$B$429&amp;Data_DT!$A$2:$A$429&amp;Data_DT!$H$2:$H$429,0)),"")</f>
        <v>200000000</v>
      </c>
      <c r="N36" s="215" cm="1">
        <f t="array" ref="N36">IFERROR(INDEX(Data_DT!S$2:S$429,MATCH($T$2&amp;$T$1&amp;$C36,Data_DT!$B$2:$B$429&amp;Data_DT!$A$2:$A$429&amp;Data_DT!$H$2:$H$429,0)),"")</f>
        <v>400000000</v>
      </c>
      <c r="O36" s="215" cm="1">
        <f t="array" ref="O36">IFERROR(INDEX(Data_DT!T$2:T$429,MATCH($T$2&amp;$T$1&amp;$C36,Data_DT!$B$2:$B$429&amp;Data_DT!$A$2:$A$429&amp;Data_DT!$H$2:$H$429,0)),"")</f>
        <v>854176935</v>
      </c>
      <c r="P36" s="199" cm="1">
        <f t="array" ref="P36">IFERROR(INDEX(Data_DT!U$2:U$429,MATCH($T$2&amp;$T$1&amp;$C36,Data_DT!$B$2:$B$429&amp;Data_DT!$A$2:$A$429&amp;Data_DT!$H$2:$H$429,0)),"")</f>
        <v>0.33333333333333298</v>
      </c>
      <c r="Q36" s="199" cm="1">
        <f t="array" ref="Q36">IFERROR(INDEX(Data_DT!V$2:V$429,MATCH($T$2&amp;$T$1&amp;$C36,Data_DT!$B$2:$B$429&amp;Data_DT!$A$2:$A$429&amp;Data_DT!$H$2:$H$429,0)),"")</f>
        <v>0.31893426584184498</v>
      </c>
      <c r="R36" s="231"/>
      <c r="S36" s="231"/>
      <c r="T36" s="231"/>
      <c r="U36" s="231"/>
      <c r="V36" s="231"/>
      <c r="W36" s="231"/>
      <c r="X36" s="231"/>
      <c r="Y36" s="231"/>
    </row>
    <row r="37" spans="1:25" ht="15" customHeight="1">
      <c r="A37" s="275">
        <v>4</v>
      </c>
      <c r="B37" s="188" t="s">
        <v>145</v>
      </c>
      <c r="C37" s="188" t="s">
        <v>55</v>
      </c>
      <c r="D37" s="279" cm="1">
        <f t="array" ref="D37">IFERROR(INDEX(Data_DT!I$2:I$429,MATCH($T$2&amp;$T$1&amp;$C37,Data_DT!$B$2:$B$429&amp;Data_DT!$A$2:$A$429&amp;Data_DT!$H$2:$H$429,0)),"")</f>
        <v>929889000</v>
      </c>
      <c r="E37" s="190" cm="1">
        <f t="array" ref="E37">IFERROR(INDEX(Data_DT!J$2:J$429,MATCH($T$2&amp;$T$1&amp;$C37,Data_DT!$B$2:$B$429&amp;Data_DT!$A$2:$A$429&amp;Data_DT!$H$2:$H$429,0)),"")</f>
        <v>0</v>
      </c>
      <c r="F37" s="222" cm="1">
        <f t="array" ref="F37">IFERROR(INDEX(Data_DT!K$2:K$429,MATCH($T$2&amp;$T$1&amp;$C37,Data_DT!$B$2:$B$429&amp;Data_DT!$A$2:$A$429&amp;Data_DT!$H$2:$H$429,0)),"")</f>
        <v>0</v>
      </c>
      <c r="G37" s="279" cm="1">
        <f t="array" ref="G37">IFERROR(INDEX(Data_DT!L$2:L$429,MATCH($T$2&amp;$T$1&amp;$C37,Data_DT!$B$2:$B$429&amp;Data_DT!$A$2:$A$429&amp;Data_DT!$H$2:$H$429,0)),"")</f>
        <v>929889000</v>
      </c>
      <c r="H37" s="215" cm="1">
        <f t="array" ref="H37">IFERROR(INDEX(Data_DT!M$2:M$429,MATCH($T$2&amp;$T$1&amp;$C37,Data_DT!$B$2:$B$429&amp;Data_DT!$A$2:$A$429&amp;Data_DT!$H$2:$H$429,0)),"")</f>
        <v>0</v>
      </c>
      <c r="I37" s="652" cm="1">
        <f t="array" ref="I37">IFERROR(INDEX(Data_DT!N$2:N$429,MATCH($T$2&amp;$T$1&amp;$C37,Data_DT!$B$2:$B$429&amp;Data_DT!$A$2:$A$429&amp;Data_DT!$H$2:$H$429,0)),"")</f>
        <v>41060664</v>
      </c>
      <c r="J37" s="652" cm="1">
        <f t="array" ref="J37">IFERROR(INDEX(Data_DT!O$2:O$429,MATCH($T$2&amp;$T$1&amp;$C37,Data_DT!$B$2:$B$429&amp;Data_DT!$A$2:$A$429&amp;Data_DT!$H$2:$H$429,0)),"")</f>
        <v>0</v>
      </c>
      <c r="K37" s="270" cm="1">
        <f t="array" ref="K37">IFERROR(INDEX(Data_DT!P$2:P$429,MATCH($T$2&amp;$T$1&amp;$C37,Data_DT!$B$2:$B$429&amp;Data_DT!$A$2:$A$429&amp;Data_DT!$H$2:$H$429,0)),"")</f>
        <v>41060664</v>
      </c>
      <c r="L37" s="215" cm="1">
        <f t="array" ref="L37">IFERROR(INDEX(Data_DT!Q$2:Q$429,MATCH($T$2&amp;$T$1&amp;$C37,Data_DT!$B$2:$B$429&amp;Data_DT!$A$2:$A$429&amp;Data_DT!$H$2:$H$429,0)),"")</f>
        <v>0</v>
      </c>
      <c r="M37" s="215" cm="1">
        <f t="array" ref="M37">IFERROR(INDEX(Data_DT!R$2:R$429,MATCH($T$2&amp;$T$1&amp;$C37,Data_DT!$B$2:$B$429&amp;Data_DT!$A$2:$A$429&amp;Data_DT!$H$2:$H$429,0)),"")</f>
        <v>0</v>
      </c>
      <c r="N37" s="215" cm="1">
        <f t="array" ref="N37">IFERROR(INDEX(Data_DT!S$2:S$429,MATCH($T$2&amp;$T$1&amp;$C37,Data_DT!$B$2:$B$429&amp;Data_DT!$A$2:$A$429&amp;Data_DT!$H$2:$H$429,0)),"")</f>
        <v>970949664</v>
      </c>
      <c r="O37" s="215" cm="1">
        <f t="array" ref="O37">IFERROR(INDEX(Data_DT!T$2:T$429,MATCH($T$2&amp;$T$1&amp;$C37,Data_DT!$B$2:$B$429&amp;Data_DT!$A$2:$A$429&amp;Data_DT!$H$2:$H$429,0)),"")</f>
        <v>0</v>
      </c>
      <c r="P37" s="199" cm="1">
        <f t="array" ref="P37">IFERROR(INDEX(Data_DT!U$2:U$429,MATCH($T$2&amp;$T$1&amp;$C37,Data_DT!$B$2:$B$429&amp;Data_DT!$A$2:$A$429&amp;Data_DT!$H$2:$H$429,0)),"")</f>
        <v>0</v>
      </c>
      <c r="Q37" s="199" cm="1">
        <f t="array" ref="Q37">IFERROR(INDEX(Data_DT!V$2:V$429,MATCH($T$2&amp;$T$1&amp;$C37,Data_DT!$B$2:$B$429&amp;Data_DT!$A$2:$A$429&amp;Data_DT!$H$2:$H$429,0)),"")</f>
        <v>1</v>
      </c>
      <c r="R37" s="231">
        <v>33490349376</v>
      </c>
      <c r="S37" s="231"/>
      <c r="T37" s="231"/>
      <c r="U37" s="231"/>
      <c r="V37" s="231"/>
      <c r="W37" s="231"/>
      <c r="X37" s="231"/>
      <c r="Y37" s="231"/>
    </row>
    <row r="38" spans="1:25" ht="15" customHeight="1">
      <c r="A38" s="275">
        <v>5</v>
      </c>
      <c r="B38" s="188" t="s">
        <v>145</v>
      </c>
      <c r="C38" s="188" t="s">
        <v>56</v>
      </c>
      <c r="D38" s="279" cm="1">
        <f t="array" ref="D38">IFERROR(INDEX(Data_DT!I$2:I$429,MATCH($T$2&amp;$T$1&amp;$C38,Data_DT!$B$2:$B$429&amp;Data_DT!$A$2:$A$429&amp;Data_DT!$H$2:$H$429,0)),"")</f>
        <v>1150397000</v>
      </c>
      <c r="E38" s="190" cm="1">
        <f t="array" ref="E38">IFERROR(INDEX(Data_DT!J$2:J$429,MATCH($T$2&amp;$T$1&amp;$C38,Data_DT!$B$2:$B$429&amp;Data_DT!$A$2:$A$429&amp;Data_DT!$H$2:$H$429,0)),"")</f>
        <v>0</v>
      </c>
      <c r="F38" s="222" cm="1">
        <f t="array" ref="F38">IFERROR(INDEX(Data_DT!K$2:K$429,MATCH($T$2&amp;$T$1&amp;$C38,Data_DT!$B$2:$B$429&amp;Data_DT!$A$2:$A$429&amp;Data_DT!$H$2:$H$429,0)),"")</f>
        <v>0</v>
      </c>
      <c r="G38" s="279" cm="1">
        <f t="array" ref="G38">IFERROR(INDEX(Data_DT!L$2:L$429,MATCH($T$2&amp;$T$1&amp;$C38,Data_DT!$B$2:$B$429&amp;Data_DT!$A$2:$A$429&amp;Data_DT!$H$2:$H$429,0)),"")</f>
        <v>1150397000</v>
      </c>
      <c r="H38" s="215" cm="1">
        <f t="array" ref="H38">IFERROR(INDEX(Data_DT!M$2:M$429,MATCH($T$2&amp;$T$1&amp;$C38,Data_DT!$B$2:$B$429&amp;Data_DT!$A$2:$A$429&amp;Data_DT!$H$2:$H$429,0)),"")</f>
        <v>0</v>
      </c>
      <c r="I38" s="213" cm="1">
        <f t="array" ref="I38">IFERROR(INDEX(Data_DT!N$2:N$429,MATCH($T$2&amp;$T$1&amp;$C38,Data_DT!$B$2:$B$429&amp;Data_DT!$A$2:$A$429&amp;Data_DT!$H$2:$H$429,0)),"")</f>
        <v>157624826</v>
      </c>
      <c r="J38" s="483" cm="1">
        <f t="array" ref="J38">IFERROR(INDEX(Data_DT!O$2:O$429,MATCH($T$2&amp;$T$1&amp;$C38,Data_DT!$B$2:$B$429&amp;Data_DT!$A$2:$A$429&amp;Data_DT!$H$2:$H$429,0)),"")</f>
        <v>0</v>
      </c>
      <c r="K38" s="483" cm="1">
        <f t="array" ref="K38">IFERROR(INDEX(Data_DT!P$2:P$429,MATCH($T$2&amp;$T$1&amp;$C38,Data_DT!$B$2:$B$429&amp;Data_DT!$A$2:$A$429&amp;Data_DT!$H$2:$H$429,0)),"")</f>
        <v>157624826</v>
      </c>
      <c r="L38" s="215" cm="1">
        <f t="array" ref="L38">IFERROR(INDEX(Data_DT!Q$2:Q$429,MATCH($T$2&amp;$T$1&amp;$C38,Data_DT!$B$2:$B$429&amp;Data_DT!$A$2:$A$429&amp;Data_DT!$H$2:$H$429,0)),"")</f>
        <v>0</v>
      </c>
      <c r="M38" s="215" cm="1">
        <f t="array" ref="M38">IFERROR(INDEX(Data_DT!R$2:R$429,MATCH($T$2&amp;$T$1&amp;$C38,Data_DT!$B$2:$B$429&amp;Data_DT!$A$2:$A$429&amp;Data_DT!$H$2:$H$429,0)),"")</f>
        <v>0</v>
      </c>
      <c r="N38" s="215" cm="1">
        <f t="array" ref="N38">IFERROR(INDEX(Data_DT!S$2:S$429,MATCH($T$2&amp;$T$1&amp;$C38,Data_DT!$B$2:$B$429&amp;Data_DT!$A$2:$A$429&amp;Data_DT!$H$2:$H$429,0)),"")</f>
        <v>1308021826</v>
      </c>
      <c r="O38" s="215" cm="1">
        <f t="array" ref="O38">IFERROR(INDEX(Data_DT!T$2:T$429,MATCH($T$2&amp;$T$1&amp;$C38,Data_DT!$B$2:$B$429&amp;Data_DT!$A$2:$A$429&amp;Data_DT!$H$2:$H$429,0)),"")</f>
        <v>0</v>
      </c>
      <c r="P38" s="199" cm="1">
        <f t="array" ref="P38">IFERROR(INDEX(Data_DT!U$2:U$429,MATCH($T$2&amp;$T$1&amp;$C38,Data_DT!$B$2:$B$429&amp;Data_DT!$A$2:$A$429&amp;Data_DT!$H$2:$H$429,0)),"")</f>
        <v>0</v>
      </c>
      <c r="Q38" s="199" cm="1">
        <f t="array" ref="Q38">IFERROR(INDEX(Data_DT!V$2:V$429,MATCH($T$2&amp;$T$1&amp;$C38,Data_DT!$B$2:$B$429&amp;Data_DT!$A$2:$A$429&amp;Data_DT!$H$2:$H$429,0)),"")</f>
        <v>1</v>
      </c>
      <c r="R38" s="231"/>
      <c r="S38" s="231"/>
      <c r="T38" s="231"/>
      <c r="U38" s="231"/>
      <c r="V38" s="231"/>
      <c r="W38" s="231"/>
      <c r="X38" s="231"/>
      <c r="Y38" s="231"/>
    </row>
    <row r="39" spans="1:25" ht="15" customHeight="1">
      <c r="A39" s="275">
        <v>6</v>
      </c>
      <c r="B39" s="188" t="s">
        <v>145</v>
      </c>
      <c r="C39" s="188" t="s">
        <v>147</v>
      </c>
      <c r="D39" s="235" cm="1">
        <f t="array" ref="D39">IFERROR(INDEX(Data_DT!I$2:I$429,MATCH($T$2&amp;$T$1&amp;$C39,Data_DT!$B$2:$B$429&amp;Data_DT!$A$2:$A$429&amp;Data_DT!$H$2:$H$429,0)),"")</f>
        <v>1350745000</v>
      </c>
      <c r="E39" s="483" cm="1">
        <f t="array" ref="E39">IFERROR(INDEX(Data_DT!J$2:J$429,MATCH($T$2&amp;$T$1&amp;$C39,Data_DT!$B$2:$B$429&amp;Data_DT!$A$2:$A$429&amp;Data_DT!$H$2:$H$429,0)),"")</f>
        <v>0</v>
      </c>
      <c r="F39" s="267" cm="1">
        <f t="array" ref="F39">IFERROR(INDEX(Data_DT!K$2:K$429,MATCH($T$2&amp;$T$1&amp;$C39,Data_DT!$B$2:$B$429&amp;Data_DT!$A$2:$A$429&amp;Data_DT!$H$2:$H$429,0)),"")</f>
        <v>200000000</v>
      </c>
      <c r="G39" s="235" cm="1">
        <f t="array" ref="G39">IFERROR(INDEX(Data_DT!L$2:L$429,MATCH($T$2&amp;$T$1&amp;$C39,Data_DT!$B$2:$B$429&amp;Data_DT!$A$2:$A$429&amp;Data_DT!$H$2:$H$429,0)),"")</f>
        <v>300000000</v>
      </c>
      <c r="H39" s="215" cm="1">
        <f t="array" ref="H39">IFERROR(INDEX(Data_DT!M$2:M$429,MATCH($T$2&amp;$T$1&amp;$C39,Data_DT!$B$2:$B$429&amp;Data_DT!$A$2:$A$429&amp;Data_DT!$H$2:$H$429,0)),"")</f>
        <v>1050745000</v>
      </c>
      <c r="I39" s="166" cm="1">
        <f t="array" ref="I39">IFERROR(INDEX(Data_DT!N$2:N$429,MATCH($T$2&amp;$T$1&amp;$C39,Data_DT!$B$2:$B$429&amp;Data_DT!$A$2:$A$429&amp;Data_DT!$H$2:$H$429,0)),"")</f>
        <v>0</v>
      </c>
      <c r="J39" s="201" cm="1">
        <f t="array" ref="J39">IFERROR(INDEX(Data_DT!O$2:O$429,MATCH($T$2&amp;$T$1&amp;$C39,Data_DT!$B$2:$B$429&amp;Data_DT!$A$2:$A$429&amp;Data_DT!$H$2:$H$429,0)),"")</f>
        <v>0</v>
      </c>
      <c r="K39" s="201" cm="1">
        <f t="array" ref="K39">IFERROR(INDEX(Data_DT!P$2:P$429,MATCH($T$2&amp;$T$1&amp;$C39,Data_DT!$B$2:$B$429&amp;Data_DT!$A$2:$A$429&amp;Data_DT!$H$2:$H$429,0)),"")</f>
        <v>0</v>
      </c>
      <c r="L39" s="215" cm="1">
        <f t="array" ref="L39">IFERROR(INDEX(Data_DT!Q$2:Q$429,MATCH($T$2&amp;$T$1&amp;$C39,Data_DT!$B$2:$B$429&amp;Data_DT!$A$2:$A$429&amp;Data_DT!$H$2:$H$429,0)),"")</f>
        <v>0</v>
      </c>
      <c r="M39" s="215" cm="1">
        <f t="array" ref="M39">IFERROR(INDEX(Data_DT!R$2:R$429,MATCH($T$2&amp;$T$1&amp;$C39,Data_DT!$B$2:$B$429&amp;Data_DT!$A$2:$A$429&amp;Data_DT!$H$2:$H$429,0)),"")</f>
        <v>200000000</v>
      </c>
      <c r="N39" s="215" cm="1">
        <f t="array" ref="N39">IFERROR(INDEX(Data_DT!S$2:S$429,MATCH($T$2&amp;$T$1&amp;$C39,Data_DT!$B$2:$B$429&amp;Data_DT!$A$2:$A$429&amp;Data_DT!$H$2:$H$429,0)),"")</f>
        <v>300000000</v>
      </c>
      <c r="O39" s="215" cm="1">
        <f t="array" ref="O39">IFERROR(INDEX(Data_DT!T$2:T$429,MATCH($T$2&amp;$T$1&amp;$C39,Data_DT!$B$2:$B$429&amp;Data_DT!$A$2:$A$429&amp;Data_DT!$H$2:$H$429,0)),"")</f>
        <v>1050745000</v>
      </c>
      <c r="P39" s="199" cm="1">
        <f t="array" ref="P39">IFERROR(INDEX(Data_DT!U$2:U$429,MATCH($T$2&amp;$T$1&amp;$C39,Data_DT!$B$2:$B$429&amp;Data_DT!$A$2:$A$429&amp;Data_DT!$H$2:$H$429,0)),"")</f>
        <v>0</v>
      </c>
      <c r="Q39" s="199" cm="1">
        <f t="array" ref="Q39">IFERROR(INDEX(Data_DT!V$2:V$429,MATCH($T$2&amp;$T$1&amp;$C39,Data_DT!$B$2:$B$429&amp;Data_DT!$A$2:$A$429&amp;Data_DT!$H$2:$H$429,0)),"")</f>
        <v>0.22209965611569901</v>
      </c>
      <c r="R39" s="231"/>
      <c r="S39" s="231"/>
      <c r="T39" s="231"/>
      <c r="U39" s="231"/>
      <c r="V39" s="231"/>
      <c r="W39" s="231"/>
      <c r="X39" s="231"/>
      <c r="Y39" s="231"/>
    </row>
    <row r="40" spans="1:25" ht="15" customHeight="1">
      <c r="A40" s="275">
        <v>7</v>
      </c>
      <c r="B40" s="188" t="s">
        <v>145</v>
      </c>
      <c r="C40" s="188" t="s">
        <v>243</v>
      </c>
      <c r="D40" s="235" cm="1">
        <f t="array" ref="D40">IFERROR(INDEX(Data_DT!I$2:I$429,MATCH($T$2&amp;$T$1&amp;$C40,Data_DT!$B$2:$B$429&amp;Data_DT!$A$2:$A$429&amp;Data_DT!$H$2:$H$429,0)),"")</f>
        <v>1437536000</v>
      </c>
      <c r="E40" s="483" cm="1">
        <f t="array" ref="E40">IFERROR(INDEX(Data_DT!J$2:J$429,MATCH($T$2&amp;$T$1&amp;$C40,Data_DT!$B$2:$B$429&amp;Data_DT!$A$2:$A$429&amp;Data_DT!$H$2:$H$429,0)),"")</f>
        <v>0</v>
      </c>
      <c r="F40" s="267" cm="1">
        <f t="array" ref="F40">IFERROR(INDEX(Data_DT!K$2:K$429,MATCH($T$2&amp;$T$1&amp;$C40,Data_DT!$B$2:$B$429&amp;Data_DT!$A$2:$A$429&amp;Data_DT!$H$2:$H$429,0)),"")</f>
        <v>0</v>
      </c>
      <c r="G40" s="235" cm="1">
        <f t="array" ref="G40">IFERROR(INDEX(Data_DT!L$2:L$429,MATCH($T$2&amp;$T$1&amp;$C40,Data_DT!$B$2:$B$429&amp;Data_DT!$A$2:$A$429&amp;Data_DT!$H$2:$H$429,0)),"")</f>
        <v>450000000</v>
      </c>
      <c r="H40" s="215" cm="1">
        <f t="array" ref="H40">IFERROR(INDEX(Data_DT!M$2:M$429,MATCH($T$2&amp;$T$1&amp;$C40,Data_DT!$B$2:$B$429&amp;Data_DT!$A$2:$A$429&amp;Data_DT!$H$2:$H$429,0)),"")</f>
        <v>987536000</v>
      </c>
      <c r="I40" s="166" cm="1">
        <f t="array" ref="I40">IFERROR(INDEX(Data_DT!N$2:N$429,MATCH($T$2&amp;$T$1&amp;$C40,Data_DT!$B$2:$B$429&amp;Data_DT!$A$2:$A$429&amp;Data_DT!$H$2:$H$429,0)),"")</f>
        <v>0</v>
      </c>
      <c r="J40" s="201" cm="1">
        <f t="array" ref="J40">IFERROR(INDEX(Data_DT!O$2:O$429,MATCH($T$2&amp;$T$1&amp;$C40,Data_DT!$B$2:$B$429&amp;Data_DT!$A$2:$A$429&amp;Data_DT!$H$2:$H$429,0)),"")</f>
        <v>0</v>
      </c>
      <c r="K40" s="201" cm="1">
        <f t="array" ref="K40">IFERROR(INDEX(Data_DT!P$2:P$429,MATCH($T$2&amp;$T$1&amp;$C40,Data_DT!$B$2:$B$429&amp;Data_DT!$A$2:$A$429&amp;Data_DT!$H$2:$H$429,0)),"")</f>
        <v>0</v>
      </c>
      <c r="L40" s="215" cm="1">
        <f t="array" ref="L40">IFERROR(INDEX(Data_DT!Q$2:Q$429,MATCH($T$2&amp;$T$1&amp;$C40,Data_DT!$B$2:$B$429&amp;Data_DT!$A$2:$A$429&amp;Data_DT!$H$2:$H$429,0)),"")</f>
        <v>0</v>
      </c>
      <c r="M40" s="215" cm="1">
        <f t="array" ref="M40">IFERROR(INDEX(Data_DT!R$2:R$429,MATCH($T$2&amp;$T$1&amp;$C40,Data_DT!$B$2:$B$429&amp;Data_DT!$A$2:$A$429&amp;Data_DT!$H$2:$H$429,0)),"")</f>
        <v>0</v>
      </c>
      <c r="N40" s="215" cm="1">
        <f t="array" ref="N40">IFERROR(INDEX(Data_DT!S$2:S$429,MATCH($T$2&amp;$T$1&amp;$C40,Data_DT!$B$2:$B$429&amp;Data_DT!$A$2:$A$429&amp;Data_DT!$H$2:$H$429,0)),"")</f>
        <v>450000000</v>
      </c>
      <c r="O40" s="215" cm="1">
        <f t="array" ref="O40">IFERROR(INDEX(Data_DT!T$2:T$429,MATCH($T$2&amp;$T$1&amp;$C40,Data_DT!$B$2:$B$429&amp;Data_DT!$A$2:$A$429&amp;Data_DT!$H$2:$H$429,0)),"")</f>
        <v>987536000</v>
      </c>
      <c r="P40" s="199" cm="1">
        <f t="array" ref="P40">IFERROR(INDEX(Data_DT!U$2:U$429,MATCH($T$2&amp;$T$1&amp;$C40,Data_DT!$B$2:$B$429&amp;Data_DT!$A$2:$A$429&amp;Data_DT!$H$2:$H$429,0)),"")</f>
        <v>0</v>
      </c>
      <c r="Q40" s="199" cm="1">
        <f t="array" ref="Q40">IFERROR(INDEX(Data_DT!V$2:V$429,MATCH($T$2&amp;$T$1&amp;$C40,Data_DT!$B$2:$B$429&amp;Data_DT!$A$2:$A$429&amp;Data_DT!$H$2:$H$429,0)),"")</f>
        <v>0.31303563875965501</v>
      </c>
      <c r="R40" s="231"/>
      <c r="S40" s="231"/>
      <c r="T40" s="231"/>
      <c r="U40" s="231"/>
      <c r="V40" s="231"/>
      <c r="W40" s="231"/>
      <c r="X40" s="231"/>
      <c r="Y40" s="231"/>
    </row>
    <row r="41" spans="1:25" ht="15" customHeight="1">
      <c r="A41" s="298" t="s">
        <v>57</v>
      </c>
      <c r="B41" s="175"/>
      <c r="C41" s="175"/>
      <c r="D41" s="273"/>
      <c r="E41" s="237"/>
      <c r="F41" s="254"/>
      <c r="G41" s="273"/>
      <c r="H41" s="183"/>
      <c r="I41" s="166"/>
      <c r="J41" s="239"/>
      <c r="K41" s="239"/>
      <c r="L41" s="215"/>
      <c r="M41" s="215">
        <f t="shared" ref="M41:O41" si="2">F41+J41</f>
        <v>0</v>
      </c>
      <c r="N41" s="215">
        <f t="shared" si="2"/>
        <v>0</v>
      </c>
      <c r="O41" s="215">
        <f t="shared" si="2"/>
        <v>0</v>
      </c>
      <c r="P41" s="199"/>
      <c r="Q41" s="199"/>
      <c r="R41" s="212"/>
      <c r="S41" s="212"/>
      <c r="T41" s="212"/>
      <c r="U41" s="212"/>
      <c r="V41" s="212"/>
      <c r="W41" s="212"/>
      <c r="X41" s="212"/>
      <c r="Y41" s="212"/>
    </row>
    <row r="42" spans="1:25" ht="15" customHeight="1">
      <c r="A42" s="275">
        <v>1</v>
      </c>
      <c r="B42" s="188" t="s">
        <v>145</v>
      </c>
      <c r="C42" s="188" t="s">
        <v>58</v>
      </c>
      <c r="D42" s="235" cm="1">
        <f t="array" ref="D42">IFERROR(INDEX(Data_DT!I$2:I$429,MATCH($T$2&amp;$T$1&amp;$C42,Data_DT!$B$2:$B$429&amp;Data_DT!$A$2:$A$429&amp;Data_DT!$H$2:$H$429,0)),"")</f>
        <v>1213045000</v>
      </c>
      <c r="E42" s="483" cm="1">
        <f t="array" ref="E42">IFERROR(INDEX(Data_DT!J$2:J$429,MATCH($T$2&amp;$T$1&amp;$C42,Data_DT!$B$2:$B$429&amp;Data_DT!$A$2:$A$429&amp;Data_DT!$H$2:$H$429,0)),"")</f>
        <v>400000000</v>
      </c>
      <c r="F42" s="267" cm="1">
        <f t="array" ref="F42">IFERROR(INDEX(Data_DT!K$2:K$429,MATCH($T$2&amp;$T$1&amp;$C42,Data_DT!$B$2:$B$429&amp;Data_DT!$A$2:$A$429&amp;Data_DT!$H$2:$H$429,0)),"")</f>
        <v>0</v>
      </c>
      <c r="G42" s="235" cm="1">
        <f t="array" ref="G42">IFERROR(INDEX(Data_DT!L$2:L$429,MATCH($T$2&amp;$T$1&amp;$C42,Data_DT!$B$2:$B$429&amp;Data_DT!$A$2:$A$429&amp;Data_DT!$H$2:$H$429,0)),"")</f>
        <v>800000000</v>
      </c>
      <c r="H42" s="215" cm="1">
        <f t="array" ref="H42">IFERROR(INDEX(Data_DT!M$2:M$429,MATCH($T$2&amp;$T$1&amp;$C42,Data_DT!$B$2:$B$429&amp;Data_DT!$A$2:$A$429&amp;Data_DT!$H$2:$H$429,0)),"")</f>
        <v>413045000</v>
      </c>
      <c r="I42" s="166" cm="1">
        <f t="array" ref="I42">IFERROR(INDEX(Data_DT!N$2:N$429,MATCH($T$2&amp;$T$1&amp;$C42,Data_DT!$B$2:$B$429&amp;Data_DT!$A$2:$A$429&amp;Data_DT!$H$2:$H$429,0)),"")</f>
        <v>0</v>
      </c>
      <c r="J42" s="201" cm="1">
        <f t="array" ref="J42">IFERROR(INDEX(Data_DT!O$2:O$429,MATCH($T$2&amp;$T$1&amp;$C42,Data_DT!$B$2:$B$429&amp;Data_DT!$A$2:$A$429&amp;Data_DT!$H$2:$H$429,0)),"")</f>
        <v>0</v>
      </c>
      <c r="K42" s="216" cm="1">
        <f t="array" ref="K42">IFERROR(INDEX(Data_DT!P$2:P$429,MATCH($T$2&amp;$T$1&amp;$C42,Data_DT!$B$2:$B$429&amp;Data_DT!$A$2:$A$429&amp;Data_DT!$H$2:$H$429,0)),"")</f>
        <v>0</v>
      </c>
      <c r="L42" s="215" cm="1">
        <f t="array" ref="L42">IFERROR(INDEX(Data_DT!Q$2:Q$429,MATCH($T$2&amp;$T$1&amp;$C42,Data_DT!$B$2:$B$429&amp;Data_DT!$A$2:$A$429&amp;Data_DT!$H$2:$H$429,0)),"")</f>
        <v>0</v>
      </c>
      <c r="M42" s="215" cm="1">
        <f t="array" ref="M42">IFERROR(INDEX(Data_DT!R$2:R$429,MATCH($T$2&amp;$T$1&amp;$C42,Data_DT!$B$2:$B$429&amp;Data_DT!$A$2:$A$429&amp;Data_DT!$H$2:$H$429,0)),"")</f>
        <v>0</v>
      </c>
      <c r="N42" s="215" cm="1">
        <f t="array" ref="N42">IFERROR(INDEX(Data_DT!S$2:S$429,MATCH($T$2&amp;$T$1&amp;$C42,Data_DT!$B$2:$B$429&amp;Data_DT!$A$2:$A$429&amp;Data_DT!$H$2:$H$429,0)),"")</f>
        <v>800000000</v>
      </c>
      <c r="O42" s="215" cm="1">
        <f t="array" ref="O42">IFERROR(INDEX(Data_DT!T$2:T$429,MATCH($T$2&amp;$T$1&amp;$C42,Data_DT!$B$2:$B$429&amp;Data_DT!$A$2:$A$429&amp;Data_DT!$H$2:$H$429,0)),"")</f>
        <v>413045000</v>
      </c>
      <c r="P42" s="199" cm="1">
        <f t="array" ref="P42">IFERROR(INDEX(Data_DT!U$2:U$429,MATCH($T$2&amp;$T$1&amp;$C42,Data_DT!$B$2:$B$429&amp;Data_DT!$A$2:$A$429&amp;Data_DT!$H$2:$H$429,0)),"")</f>
        <v>0</v>
      </c>
      <c r="Q42" s="199" cm="1">
        <f t="array" ref="Q42">IFERROR(INDEX(Data_DT!V$2:V$429,MATCH($T$2&amp;$T$1&amp;$C42,Data_DT!$B$2:$B$429&amp;Data_DT!$A$2:$A$429&amp;Data_DT!$H$2:$H$429,0)),"")</f>
        <v>0.65949738055884199</v>
      </c>
      <c r="R42" s="231"/>
      <c r="S42" s="231"/>
      <c r="T42" s="231"/>
      <c r="U42" s="231"/>
      <c r="V42" s="231"/>
      <c r="W42" s="231"/>
      <c r="X42" s="231"/>
      <c r="Y42" s="231"/>
    </row>
    <row r="43" spans="1:25" ht="15" customHeight="1">
      <c r="A43" s="275">
        <v>2</v>
      </c>
      <c r="B43" s="188" t="s">
        <v>145</v>
      </c>
      <c r="C43" s="188" t="s">
        <v>59</v>
      </c>
      <c r="D43" s="235" cm="1">
        <f t="array" ref="D43">IFERROR(INDEX(Data_DT!I$2:I$429,MATCH($T$2&amp;$T$1&amp;$C43,Data_DT!$B$2:$B$429&amp;Data_DT!$A$2:$A$429&amp;Data_DT!$H$2:$H$429,0)),"")</f>
        <v>1307972000</v>
      </c>
      <c r="E43" s="483" cm="1">
        <f t="array" ref="E43">IFERROR(INDEX(Data_DT!J$2:J$429,MATCH($T$2&amp;$T$1&amp;$C43,Data_DT!$B$2:$B$429&amp;Data_DT!$A$2:$A$429&amp;Data_DT!$H$2:$H$429,0)),"")</f>
        <v>350000000</v>
      </c>
      <c r="F43" s="267" cm="1">
        <f t="array" ref="F43">IFERROR(INDEX(Data_DT!K$2:K$429,MATCH($T$2&amp;$T$1&amp;$C43,Data_DT!$B$2:$B$429&amp;Data_DT!$A$2:$A$429&amp;Data_DT!$H$2:$H$429,0)),"")</f>
        <v>200000000</v>
      </c>
      <c r="G43" s="235" cm="1">
        <f t="array" ref="G43">IFERROR(INDEX(Data_DT!L$2:L$429,MATCH($T$2&amp;$T$1&amp;$C43,Data_DT!$B$2:$B$429&amp;Data_DT!$A$2:$A$429&amp;Data_DT!$H$2:$H$429,0)),"")</f>
        <v>1100000000</v>
      </c>
      <c r="H43" s="215" cm="1">
        <f t="array" ref="H43">IFERROR(INDEX(Data_DT!M$2:M$429,MATCH($T$2&amp;$T$1&amp;$C43,Data_DT!$B$2:$B$429&amp;Data_DT!$A$2:$A$429&amp;Data_DT!$H$2:$H$429,0)),"")</f>
        <v>207972000</v>
      </c>
      <c r="I43" s="166" cm="1">
        <f t="array" ref="I43">IFERROR(INDEX(Data_DT!N$2:N$429,MATCH($T$2&amp;$T$1&amp;$C43,Data_DT!$B$2:$B$429&amp;Data_DT!$A$2:$A$429&amp;Data_DT!$H$2:$H$429,0)),"")</f>
        <v>0</v>
      </c>
      <c r="J43" s="201" cm="1">
        <f t="array" ref="J43">IFERROR(INDEX(Data_DT!O$2:O$429,MATCH($T$2&amp;$T$1&amp;$C43,Data_DT!$B$2:$B$429&amp;Data_DT!$A$2:$A$429&amp;Data_DT!$H$2:$H$429,0)),"")</f>
        <v>0</v>
      </c>
      <c r="K43" s="216" cm="1">
        <f t="array" ref="K43">IFERROR(INDEX(Data_DT!P$2:P$429,MATCH($T$2&amp;$T$1&amp;$C43,Data_DT!$B$2:$B$429&amp;Data_DT!$A$2:$A$429&amp;Data_DT!$H$2:$H$429,0)),"")</f>
        <v>0</v>
      </c>
      <c r="L43" s="215" cm="1">
        <f t="array" ref="L43">IFERROR(INDEX(Data_DT!Q$2:Q$429,MATCH($T$2&amp;$T$1&amp;$C43,Data_DT!$B$2:$B$429&amp;Data_DT!$A$2:$A$429&amp;Data_DT!$H$2:$H$429,0)),"")</f>
        <v>0</v>
      </c>
      <c r="M43" s="215" cm="1">
        <f t="array" ref="M43">IFERROR(INDEX(Data_DT!R$2:R$429,MATCH($T$2&amp;$T$1&amp;$C43,Data_DT!$B$2:$B$429&amp;Data_DT!$A$2:$A$429&amp;Data_DT!$H$2:$H$429,0)),"")</f>
        <v>200000000</v>
      </c>
      <c r="N43" s="215" cm="1">
        <f t="array" ref="N43">IFERROR(INDEX(Data_DT!S$2:S$429,MATCH($T$2&amp;$T$1&amp;$C43,Data_DT!$B$2:$B$429&amp;Data_DT!$A$2:$A$429&amp;Data_DT!$H$2:$H$429,0)),"")</f>
        <v>1100000000</v>
      </c>
      <c r="O43" s="215" cm="1">
        <f t="array" ref="O43">IFERROR(INDEX(Data_DT!T$2:T$429,MATCH($T$2&amp;$T$1&amp;$C43,Data_DT!$B$2:$B$429&amp;Data_DT!$A$2:$A$429&amp;Data_DT!$H$2:$H$429,0)),"")</f>
        <v>207972000</v>
      </c>
      <c r="P43" s="199" cm="1">
        <f t="array" ref="P43">IFERROR(INDEX(Data_DT!U$2:U$429,MATCH($T$2&amp;$T$1&amp;$C43,Data_DT!$B$2:$B$429&amp;Data_DT!$A$2:$A$429&amp;Data_DT!$H$2:$H$429,0)),"")</f>
        <v>0.57142857142857095</v>
      </c>
      <c r="Q43" s="199" cm="1">
        <f t="array" ref="Q43">IFERROR(INDEX(Data_DT!V$2:V$429,MATCH($T$2&amp;$T$1&amp;$C43,Data_DT!$B$2:$B$429&amp;Data_DT!$A$2:$A$429&amp;Data_DT!$H$2:$H$429,0)),"")</f>
        <v>0.84099659625741197</v>
      </c>
      <c r="R43" s="231"/>
      <c r="S43" s="231"/>
      <c r="T43" s="231"/>
      <c r="U43" s="231"/>
      <c r="V43" s="231"/>
      <c r="W43" s="231"/>
      <c r="X43" s="231"/>
      <c r="Y43" s="231"/>
    </row>
    <row r="44" spans="1:25" ht="15" customHeight="1">
      <c r="A44" s="275">
        <v>3</v>
      </c>
      <c r="B44" s="188" t="s">
        <v>145</v>
      </c>
      <c r="C44" s="188" t="s">
        <v>60</v>
      </c>
      <c r="D44" s="235" cm="1">
        <f t="array" ref="D44">IFERROR(INDEX(Data_DT!I$2:I$429,MATCH($T$2&amp;$T$1&amp;$C44,Data_DT!$B$2:$B$429&amp;Data_DT!$A$2:$A$429&amp;Data_DT!$H$2:$H$429,0)),"")</f>
        <v>1196198000</v>
      </c>
      <c r="E44" s="483" cm="1">
        <f t="array" ref="E44">IFERROR(INDEX(Data_DT!J$2:J$429,MATCH($T$2&amp;$T$1&amp;$C44,Data_DT!$B$2:$B$429&amp;Data_DT!$A$2:$A$429&amp;Data_DT!$H$2:$H$429,0)),"")</f>
        <v>0</v>
      </c>
      <c r="F44" s="267" cm="1">
        <f t="array" ref="F44">IFERROR(INDEX(Data_DT!K$2:K$429,MATCH($T$2&amp;$T$1&amp;$C44,Data_DT!$B$2:$B$429&amp;Data_DT!$A$2:$A$429&amp;Data_DT!$H$2:$H$429,0)),"")</f>
        <v>0</v>
      </c>
      <c r="G44" s="235" cm="1">
        <f t="array" ref="G44">IFERROR(INDEX(Data_DT!L$2:L$429,MATCH($T$2&amp;$T$1&amp;$C44,Data_DT!$B$2:$B$429&amp;Data_DT!$A$2:$A$429&amp;Data_DT!$H$2:$H$429,0)),"")</f>
        <v>1196198000</v>
      </c>
      <c r="H44" s="215" cm="1">
        <f t="array" ref="H44">IFERROR(INDEX(Data_DT!M$2:M$429,MATCH($T$2&amp;$T$1&amp;$C44,Data_DT!$B$2:$B$429&amp;Data_DT!$A$2:$A$429&amp;Data_DT!$H$2:$H$429,0)),"")</f>
        <v>0</v>
      </c>
      <c r="I44" s="213" cm="1">
        <f t="array" ref="I44">IFERROR(INDEX(Data_DT!N$2:N$429,MATCH($T$2&amp;$T$1&amp;$C44,Data_DT!$B$2:$B$429&amp;Data_DT!$A$2:$A$429&amp;Data_DT!$H$2:$H$429,0)),"")</f>
        <v>164802311</v>
      </c>
      <c r="J44" s="201" cm="1">
        <f t="array" ref="J44">IFERROR(INDEX(Data_DT!O$2:O$429,MATCH($T$2&amp;$T$1&amp;$C44,Data_DT!$B$2:$B$429&amp;Data_DT!$A$2:$A$429&amp;Data_DT!$H$2:$H$429,0)),"")</f>
        <v>0</v>
      </c>
      <c r="K44" s="483" cm="1">
        <f t="array" ref="K44">IFERROR(INDEX(Data_DT!P$2:P$429,MATCH($T$2&amp;$T$1&amp;$C44,Data_DT!$B$2:$B$429&amp;Data_DT!$A$2:$A$429&amp;Data_DT!$H$2:$H$429,0)),"")</f>
        <v>164802311</v>
      </c>
      <c r="L44" s="215" cm="1">
        <f t="array" ref="L44">IFERROR(INDEX(Data_DT!Q$2:Q$429,MATCH($T$2&amp;$T$1&amp;$C44,Data_DT!$B$2:$B$429&amp;Data_DT!$A$2:$A$429&amp;Data_DT!$H$2:$H$429,0)),"")</f>
        <v>0</v>
      </c>
      <c r="M44" s="215" cm="1">
        <f t="array" ref="M44">IFERROR(INDEX(Data_DT!R$2:R$429,MATCH($T$2&amp;$T$1&amp;$C44,Data_DT!$B$2:$B$429&amp;Data_DT!$A$2:$A$429&amp;Data_DT!$H$2:$H$429,0)),"")</f>
        <v>0</v>
      </c>
      <c r="N44" s="215" cm="1">
        <f t="array" ref="N44">IFERROR(INDEX(Data_DT!S$2:S$429,MATCH($T$2&amp;$T$1&amp;$C44,Data_DT!$B$2:$B$429&amp;Data_DT!$A$2:$A$429&amp;Data_DT!$H$2:$H$429,0)),"")</f>
        <v>1361000311</v>
      </c>
      <c r="O44" s="215" cm="1">
        <f t="array" ref="O44">IFERROR(INDEX(Data_DT!T$2:T$429,MATCH($T$2&amp;$T$1&amp;$C44,Data_DT!$B$2:$B$429&amp;Data_DT!$A$2:$A$429&amp;Data_DT!$H$2:$H$429,0)),"")</f>
        <v>0</v>
      </c>
      <c r="P44" s="199" cm="1">
        <f t="array" ref="P44">IFERROR(INDEX(Data_DT!U$2:U$429,MATCH($T$2&amp;$T$1&amp;$C44,Data_DT!$B$2:$B$429&amp;Data_DT!$A$2:$A$429&amp;Data_DT!$H$2:$H$429,0)),"")</f>
        <v>0</v>
      </c>
      <c r="Q44" s="199" cm="1">
        <f t="array" ref="Q44">IFERROR(INDEX(Data_DT!V$2:V$429,MATCH($T$2&amp;$T$1&amp;$C44,Data_DT!$B$2:$B$429&amp;Data_DT!$A$2:$A$429&amp;Data_DT!$H$2:$H$429,0)),"")</f>
        <v>1</v>
      </c>
      <c r="R44" s="231"/>
      <c r="S44" s="231"/>
      <c r="T44" s="231"/>
      <c r="U44" s="231"/>
      <c r="V44" s="231"/>
      <c r="W44" s="231"/>
      <c r="X44" s="231"/>
      <c r="Y44" s="231"/>
    </row>
    <row r="45" spans="1:25" ht="15" customHeight="1">
      <c r="A45" s="275">
        <v>4</v>
      </c>
      <c r="B45" s="188" t="s">
        <v>145</v>
      </c>
      <c r="C45" s="240" t="s">
        <v>62</v>
      </c>
      <c r="D45" s="235" cm="1">
        <f t="array" ref="D45">IFERROR(INDEX(Data_DT!I$2:I$429,MATCH($T$2&amp;$T$1&amp;$C45,Data_DT!$B$2:$B$429&amp;Data_DT!$A$2:$A$429&amp;Data_DT!$H$2:$H$429,0)),"")</f>
        <v>1299151000</v>
      </c>
      <c r="E45" s="483" cm="1">
        <f t="array" ref="E45">IFERROR(INDEX(Data_DT!J$2:J$429,MATCH($T$2&amp;$T$1&amp;$C45,Data_DT!$B$2:$B$429&amp;Data_DT!$A$2:$A$429&amp;Data_DT!$H$2:$H$429,0)),"")</f>
        <v>0</v>
      </c>
      <c r="F45" s="267" cm="1">
        <f t="array" ref="F45">IFERROR(INDEX(Data_DT!K$2:K$429,MATCH($T$2&amp;$T$1&amp;$C45,Data_DT!$B$2:$B$429&amp;Data_DT!$A$2:$A$429&amp;Data_DT!$H$2:$H$429,0)),"")</f>
        <v>0</v>
      </c>
      <c r="G45" s="235" cm="1">
        <f t="array" ref="G45">IFERROR(INDEX(Data_DT!L$2:L$429,MATCH($T$2&amp;$T$1&amp;$C45,Data_DT!$B$2:$B$429&amp;Data_DT!$A$2:$A$429&amp;Data_DT!$H$2:$H$429,0)),"")</f>
        <v>1250000000</v>
      </c>
      <c r="H45" s="215" cm="1">
        <f t="array" ref="H45">IFERROR(INDEX(Data_DT!M$2:M$429,MATCH($T$2&amp;$T$1&amp;$C45,Data_DT!$B$2:$B$429&amp;Data_DT!$A$2:$A$429&amp;Data_DT!$H$2:$H$429,0)),"")</f>
        <v>49151000</v>
      </c>
      <c r="I45" s="166" cm="1">
        <f t="array" ref="I45">IFERROR(INDEX(Data_DT!N$2:N$429,MATCH($T$2&amp;$T$1&amp;$C45,Data_DT!$B$2:$B$429&amp;Data_DT!$A$2:$A$429&amp;Data_DT!$H$2:$H$429,0)),"")</f>
        <v>0</v>
      </c>
      <c r="J45" s="201" cm="1">
        <f t="array" ref="J45">IFERROR(INDEX(Data_DT!O$2:O$429,MATCH($T$2&amp;$T$1&amp;$C45,Data_DT!$B$2:$B$429&amp;Data_DT!$A$2:$A$429&amp;Data_DT!$H$2:$H$429,0)),"")</f>
        <v>0</v>
      </c>
      <c r="K45" s="216" cm="1">
        <f t="array" ref="K45">IFERROR(INDEX(Data_DT!P$2:P$429,MATCH($T$2&amp;$T$1&amp;$C45,Data_DT!$B$2:$B$429&amp;Data_DT!$A$2:$A$429&amp;Data_DT!$H$2:$H$429,0)),"")</f>
        <v>0</v>
      </c>
      <c r="L45" s="215" cm="1">
        <f t="array" ref="L45">IFERROR(INDEX(Data_DT!Q$2:Q$429,MATCH($T$2&amp;$T$1&amp;$C45,Data_DT!$B$2:$B$429&amp;Data_DT!$A$2:$A$429&amp;Data_DT!$H$2:$H$429,0)),"")</f>
        <v>0</v>
      </c>
      <c r="M45" s="215" cm="1">
        <f t="array" ref="M45">IFERROR(INDEX(Data_DT!R$2:R$429,MATCH($T$2&amp;$T$1&amp;$C45,Data_DT!$B$2:$B$429&amp;Data_DT!$A$2:$A$429&amp;Data_DT!$H$2:$H$429,0)),"")</f>
        <v>0</v>
      </c>
      <c r="N45" s="215" cm="1">
        <f t="array" ref="N45">IFERROR(INDEX(Data_DT!S$2:S$429,MATCH($T$2&amp;$T$1&amp;$C45,Data_DT!$B$2:$B$429&amp;Data_DT!$A$2:$A$429&amp;Data_DT!$H$2:$H$429,0)),"")</f>
        <v>1250000000</v>
      </c>
      <c r="O45" s="215" cm="1">
        <f t="array" ref="O45">IFERROR(INDEX(Data_DT!T$2:T$429,MATCH($T$2&amp;$T$1&amp;$C45,Data_DT!$B$2:$B$429&amp;Data_DT!$A$2:$A$429&amp;Data_DT!$H$2:$H$429,0)),"")</f>
        <v>49151000</v>
      </c>
      <c r="P45" s="199" cm="1">
        <f t="array" ref="P45">IFERROR(INDEX(Data_DT!U$2:U$429,MATCH($T$2&amp;$T$1&amp;$C45,Data_DT!$B$2:$B$429&amp;Data_DT!$A$2:$A$429&amp;Data_DT!$H$2:$H$429,0)),"")</f>
        <v>0</v>
      </c>
      <c r="Q45" s="199" cm="1">
        <f t="array" ref="Q45">IFERROR(INDEX(Data_DT!V$2:V$429,MATCH($T$2&amp;$T$1&amp;$C45,Data_DT!$B$2:$B$429&amp;Data_DT!$A$2:$A$429&amp;Data_DT!$H$2:$H$429,0)),"")</f>
        <v>0.96216683049160601</v>
      </c>
      <c r="R45" s="231"/>
      <c r="S45" s="231"/>
      <c r="T45" s="231"/>
      <c r="U45" s="231"/>
      <c r="V45" s="231"/>
      <c r="W45" s="231"/>
      <c r="X45" s="231"/>
      <c r="Y45" s="231"/>
    </row>
    <row r="46" spans="1:25" ht="15" customHeight="1">
      <c r="A46" s="275">
        <v>5</v>
      </c>
      <c r="B46" s="188" t="s">
        <v>145</v>
      </c>
      <c r="C46" s="241" t="s">
        <v>63</v>
      </c>
      <c r="D46" s="235" cm="1">
        <f t="array" ref="D46">IFERROR(INDEX(Data_DT!I$2:I$429,MATCH($T$2&amp;$T$1&amp;$C46,Data_DT!$B$2:$B$429&amp;Data_DT!$A$2:$A$429&amp;Data_DT!$H$2:$H$429,0)),"")</f>
        <v>1178570000</v>
      </c>
      <c r="E46" s="483" cm="1">
        <f t="array" ref="E46">IFERROR(INDEX(Data_DT!J$2:J$429,MATCH($T$2&amp;$T$1&amp;$C46,Data_DT!$B$2:$B$429&amp;Data_DT!$A$2:$A$429&amp;Data_DT!$H$2:$H$429,0)),"")</f>
        <v>0</v>
      </c>
      <c r="F46" s="267" cm="1">
        <f t="array" ref="F46">IFERROR(INDEX(Data_DT!K$2:K$429,MATCH($T$2&amp;$T$1&amp;$C46,Data_DT!$B$2:$B$429&amp;Data_DT!$A$2:$A$429&amp;Data_DT!$H$2:$H$429,0)),"")</f>
        <v>0</v>
      </c>
      <c r="G46" s="235" cm="1">
        <f t="array" ref="G46">IFERROR(INDEX(Data_DT!L$2:L$429,MATCH($T$2&amp;$T$1&amp;$C46,Data_DT!$B$2:$B$429&amp;Data_DT!$A$2:$A$429&amp;Data_DT!$H$2:$H$429,0)),"")</f>
        <v>1178570000</v>
      </c>
      <c r="H46" s="215" cm="1">
        <f t="array" ref="H46">IFERROR(INDEX(Data_DT!M$2:M$429,MATCH($T$2&amp;$T$1&amp;$C46,Data_DT!$B$2:$B$429&amp;Data_DT!$A$2:$A$429&amp;Data_DT!$H$2:$H$429,0)),"")</f>
        <v>0</v>
      </c>
      <c r="I46" s="213" cm="1">
        <f t="array" ref="I46">IFERROR(INDEX(Data_DT!N$2:N$429,MATCH($T$2&amp;$T$1&amp;$C46,Data_DT!$B$2:$B$429&amp;Data_DT!$A$2:$A$429&amp;Data_DT!$H$2:$H$429,0)),"")</f>
        <v>162990131</v>
      </c>
      <c r="J46" s="270" cm="1">
        <f t="array" ref="J46">IFERROR(INDEX(Data_DT!O$2:O$429,MATCH($T$2&amp;$T$1&amp;$C46,Data_DT!$B$2:$B$429&amp;Data_DT!$A$2:$A$429&amp;Data_DT!$H$2:$H$429,0)),"")</f>
        <v>0</v>
      </c>
      <c r="K46" s="483" cm="1">
        <f t="array" ref="K46">IFERROR(INDEX(Data_DT!P$2:P$429,MATCH($T$2&amp;$T$1&amp;$C46,Data_DT!$B$2:$B$429&amp;Data_DT!$A$2:$A$429&amp;Data_DT!$H$2:$H$429,0)),"")</f>
        <v>162990131</v>
      </c>
      <c r="L46" s="215" cm="1">
        <f t="array" ref="L46">IFERROR(INDEX(Data_DT!Q$2:Q$429,MATCH($T$2&amp;$T$1&amp;$C46,Data_DT!$B$2:$B$429&amp;Data_DT!$A$2:$A$429&amp;Data_DT!$H$2:$H$429,0)),"")</f>
        <v>0</v>
      </c>
      <c r="M46" s="215" cm="1">
        <f t="array" ref="M46">IFERROR(INDEX(Data_DT!R$2:R$429,MATCH($T$2&amp;$T$1&amp;$C46,Data_DT!$B$2:$B$429&amp;Data_DT!$A$2:$A$429&amp;Data_DT!$H$2:$H$429,0)),"")</f>
        <v>0</v>
      </c>
      <c r="N46" s="215" cm="1">
        <f t="array" ref="N46">IFERROR(INDEX(Data_DT!S$2:S$429,MATCH($T$2&amp;$T$1&amp;$C46,Data_DT!$B$2:$B$429&amp;Data_DT!$A$2:$A$429&amp;Data_DT!$H$2:$H$429,0)),"")</f>
        <v>1341560131</v>
      </c>
      <c r="O46" s="215" cm="1">
        <f t="array" ref="O46">IFERROR(INDEX(Data_DT!T$2:T$429,MATCH($T$2&amp;$T$1&amp;$C46,Data_DT!$B$2:$B$429&amp;Data_DT!$A$2:$A$429&amp;Data_DT!$H$2:$H$429,0)),"")</f>
        <v>0</v>
      </c>
      <c r="P46" s="199" cm="1">
        <f t="array" ref="P46">IFERROR(INDEX(Data_DT!U$2:U$429,MATCH($T$2&amp;$T$1&amp;$C46,Data_DT!$B$2:$B$429&amp;Data_DT!$A$2:$A$429&amp;Data_DT!$H$2:$H$429,0)),"")</f>
        <v>0</v>
      </c>
      <c r="Q46" s="199" cm="1">
        <f t="array" ref="Q46">IFERROR(INDEX(Data_DT!V$2:V$429,MATCH($T$2&amp;$T$1&amp;$C46,Data_DT!$B$2:$B$429&amp;Data_DT!$A$2:$A$429&amp;Data_DT!$H$2:$H$429,0)),"")</f>
        <v>1</v>
      </c>
      <c r="R46" s="231"/>
      <c r="S46" s="231"/>
      <c r="T46" s="243"/>
      <c r="U46" s="231"/>
      <c r="V46" s="231"/>
      <c r="W46" s="231"/>
      <c r="X46" s="231"/>
      <c r="Y46" s="231"/>
    </row>
    <row r="47" spans="1:25" ht="15" customHeight="1">
      <c r="A47" s="275">
        <v>6</v>
      </c>
      <c r="B47" s="188" t="s">
        <v>145</v>
      </c>
      <c r="C47" s="241" t="s">
        <v>224</v>
      </c>
      <c r="D47" s="235" cm="1">
        <f t="array" ref="D47">IFERROR(INDEX(Data_DT!I$2:I$429,MATCH($T$2&amp;$T$1&amp;$C47,Data_DT!$B$2:$B$429&amp;Data_DT!$A$2:$A$429&amp;Data_DT!$H$2:$H$429,0)),"")</f>
        <v>1209500000</v>
      </c>
      <c r="E47" s="483" cm="1">
        <f t="array" ref="E47">IFERROR(INDEX(Data_DT!J$2:J$429,MATCH($T$2&amp;$T$1&amp;$C47,Data_DT!$B$2:$B$429&amp;Data_DT!$A$2:$A$429&amp;Data_DT!$H$2:$H$429,0)),"")</f>
        <v>300000000</v>
      </c>
      <c r="F47" s="267" cm="1">
        <f t="array" ref="F47">IFERROR(INDEX(Data_DT!K$2:K$429,MATCH($T$2&amp;$T$1&amp;$C47,Data_DT!$B$2:$B$429&amp;Data_DT!$A$2:$A$429&amp;Data_DT!$H$2:$H$429,0)),"")</f>
        <v>0</v>
      </c>
      <c r="G47" s="235" cm="1">
        <f t="array" ref="G47">IFERROR(INDEX(Data_DT!L$2:L$429,MATCH($T$2&amp;$T$1&amp;$C47,Data_DT!$B$2:$B$429&amp;Data_DT!$A$2:$A$429&amp;Data_DT!$H$2:$H$429,0)),"")</f>
        <v>300000000</v>
      </c>
      <c r="H47" s="215" cm="1">
        <f t="array" ref="H47">IFERROR(INDEX(Data_DT!M$2:M$429,MATCH($T$2&amp;$T$1&amp;$C47,Data_DT!$B$2:$B$429&amp;Data_DT!$A$2:$A$429&amp;Data_DT!$H$2:$H$429,0)),"")</f>
        <v>909500000</v>
      </c>
      <c r="I47" s="213" cm="1">
        <f t="array" ref="I47">IFERROR(INDEX(Data_DT!N$2:N$429,MATCH($T$2&amp;$T$1&amp;$C47,Data_DT!$B$2:$B$429&amp;Data_DT!$A$2:$A$429&amp;Data_DT!$H$2:$H$429,0)),"")</f>
        <v>0</v>
      </c>
      <c r="J47" s="270" cm="1">
        <f t="array" ref="J47">IFERROR(INDEX(Data_DT!O$2:O$429,MATCH($T$2&amp;$T$1&amp;$C47,Data_DT!$B$2:$B$429&amp;Data_DT!$A$2:$A$429&amp;Data_DT!$H$2:$H$429,0)),"")</f>
        <v>0</v>
      </c>
      <c r="K47" s="483" cm="1">
        <f t="array" ref="K47">IFERROR(INDEX(Data_DT!P$2:P$429,MATCH($T$2&amp;$T$1&amp;$C47,Data_DT!$B$2:$B$429&amp;Data_DT!$A$2:$A$429&amp;Data_DT!$H$2:$H$429,0)),"")</f>
        <v>0</v>
      </c>
      <c r="L47" s="215" cm="1">
        <f t="array" ref="L47">IFERROR(INDEX(Data_DT!Q$2:Q$429,MATCH($T$2&amp;$T$1&amp;$C47,Data_DT!$B$2:$B$429&amp;Data_DT!$A$2:$A$429&amp;Data_DT!$H$2:$H$429,0)),"")</f>
        <v>0</v>
      </c>
      <c r="M47" s="215" cm="1">
        <f t="array" ref="M47">IFERROR(INDEX(Data_DT!R$2:R$429,MATCH($T$2&amp;$T$1&amp;$C47,Data_DT!$B$2:$B$429&amp;Data_DT!$A$2:$A$429&amp;Data_DT!$H$2:$H$429,0)),"")</f>
        <v>0</v>
      </c>
      <c r="N47" s="215" cm="1">
        <f t="array" ref="N47">IFERROR(INDEX(Data_DT!S$2:S$429,MATCH($T$2&amp;$T$1&amp;$C47,Data_DT!$B$2:$B$429&amp;Data_DT!$A$2:$A$429&amp;Data_DT!$H$2:$H$429,0)),"")</f>
        <v>300000000</v>
      </c>
      <c r="O47" s="215" cm="1">
        <f t="array" ref="O47">IFERROR(INDEX(Data_DT!T$2:T$429,MATCH($T$2&amp;$T$1&amp;$C47,Data_DT!$B$2:$B$429&amp;Data_DT!$A$2:$A$429&amp;Data_DT!$H$2:$H$429,0)),"")</f>
        <v>909500000</v>
      </c>
      <c r="P47" s="199" cm="1">
        <f t="array" ref="P47">IFERROR(INDEX(Data_DT!U$2:U$429,MATCH($T$2&amp;$T$1&amp;$C47,Data_DT!$B$2:$B$429&amp;Data_DT!$A$2:$A$429&amp;Data_DT!$H$2:$H$429,0)),"")</f>
        <v>0</v>
      </c>
      <c r="Q47" s="199" cm="1">
        <f t="array" ref="Q47">IFERROR(INDEX(Data_DT!V$2:V$429,MATCH($T$2&amp;$T$1&amp;$C47,Data_DT!$B$2:$B$429&amp;Data_DT!$A$2:$A$429&amp;Data_DT!$H$2:$H$429,0)),"")</f>
        <v>0.24803637866887099</v>
      </c>
      <c r="R47" s="231"/>
      <c r="S47" s="231"/>
      <c r="T47" s="243"/>
      <c r="U47" s="231"/>
      <c r="V47" s="231"/>
      <c r="W47" s="231"/>
      <c r="X47" s="231"/>
      <c r="Y47" s="231"/>
    </row>
    <row r="48" spans="1:25">
      <c r="A48" s="275">
        <v>7</v>
      </c>
      <c r="B48" s="188" t="s">
        <v>145</v>
      </c>
      <c r="C48" s="241" t="s">
        <v>64</v>
      </c>
      <c r="D48" s="235" cm="1">
        <f t="array" ref="D48">IFERROR(INDEX(Data_DT!I$2:I$429,MATCH($T$2&amp;$T$1&amp;$C48,Data_DT!$B$2:$B$429&amp;Data_DT!$A$2:$A$429&amp;Data_DT!$H$2:$H$429,0)),"")</f>
        <v>1187870333</v>
      </c>
      <c r="E48" s="483" cm="1">
        <f t="array" ref="E48">IFERROR(INDEX(Data_DT!J$2:J$429,MATCH($T$2&amp;$T$1&amp;$C48,Data_DT!$B$2:$B$429&amp;Data_DT!$A$2:$A$429&amp;Data_DT!$H$2:$H$429,0)),"")</f>
        <v>0</v>
      </c>
      <c r="F48" s="267" cm="1">
        <f t="array" ref="F48">IFERROR(INDEX(Data_DT!K$2:K$429,MATCH($T$2&amp;$T$1&amp;$C48,Data_DT!$B$2:$B$429&amp;Data_DT!$A$2:$A$429&amp;Data_DT!$H$2:$H$429,0)),"")</f>
        <v>0</v>
      </c>
      <c r="G48" s="235" cm="1">
        <f t="array" ref="G48">IFERROR(INDEX(Data_DT!L$2:L$429,MATCH($T$2&amp;$T$1&amp;$C48,Data_DT!$B$2:$B$429&amp;Data_DT!$A$2:$A$429&amp;Data_DT!$H$2:$H$429,0)),"")</f>
        <v>400000000</v>
      </c>
      <c r="H48" s="215" cm="1">
        <f t="array" ref="H48">IFERROR(INDEX(Data_DT!M$2:M$429,MATCH($T$2&amp;$T$1&amp;$C48,Data_DT!$B$2:$B$429&amp;Data_DT!$A$2:$A$429&amp;Data_DT!$H$2:$H$429,0)),"")</f>
        <v>787870333</v>
      </c>
      <c r="I48" s="213" cm="1">
        <f t="array" ref="I48">IFERROR(INDEX(Data_DT!N$2:N$429,MATCH($T$2&amp;$T$1&amp;$C48,Data_DT!$B$2:$B$429&amp;Data_DT!$A$2:$A$429&amp;Data_DT!$H$2:$H$429,0)),"")</f>
        <v>0</v>
      </c>
      <c r="J48" s="201" cm="1">
        <f t="array" ref="J48">IFERROR(INDEX(Data_DT!O$2:O$429,MATCH($T$2&amp;$T$1&amp;$C48,Data_DT!$B$2:$B$429&amp;Data_DT!$A$2:$A$429&amp;Data_DT!$H$2:$H$429,0)),"")</f>
        <v>0</v>
      </c>
      <c r="K48" s="216" cm="1">
        <f t="array" ref="K48">IFERROR(INDEX(Data_DT!P$2:P$429,MATCH($T$2&amp;$T$1&amp;$C48,Data_DT!$B$2:$B$429&amp;Data_DT!$A$2:$A$429&amp;Data_DT!$H$2:$H$429,0)),"")</f>
        <v>0</v>
      </c>
      <c r="L48" s="215" cm="1">
        <f t="array" ref="L48">IFERROR(INDEX(Data_DT!Q$2:Q$429,MATCH($T$2&amp;$T$1&amp;$C48,Data_DT!$B$2:$B$429&amp;Data_DT!$A$2:$A$429&amp;Data_DT!$H$2:$H$429,0)),"")</f>
        <v>0</v>
      </c>
      <c r="M48" s="215" cm="1">
        <f t="array" ref="M48">IFERROR(INDEX(Data_DT!R$2:R$429,MATCH($T$2&amp;$T$1&amp;$C48,Data_DT!$B$2:$B$429&amp;Data_DT!$A$2:$A$429&amp;Data_DT!$H$2:$H$429,0)),"")</f>
        <v>0</v>
      </c>
      <c r="N48" s="215" cm="1">
        <f t="array" ref="N48">IFERROR(INDEX(Data_DT!S$2:S$429,MATCH($T$2&amp;$T$1&amp;$C48,Data_DT!$B$2:$B$429&amp;Data_DT!$A$2:$A$429&amp;Data_DT!$H$2:$H$429,0)),"")</f>
        <v>400000000</v>
      </c>
      <c r="O48" s="215" cm="1">
        <f t="array" ref="O48">IFERROR(INDEX(Data_DT!T$2:T$429,MATCH($T$2&amp;$T$1&amp;$C48,Data_DT!$B$2:$B$429&amp;Data_DT!$A$2:$A$429&amp;Data_DT!$H$2:$H$429,0)),"")</f>
        <v>787870333</v>
      </c>
      <c r="P48" s="199" cm="1">
        <f t="array" ref="P48">IFERROR(INDEX(Data_DT!U$2:U$429,MATCH($T$2&amp;$T$1&amp;$C48,Data_DT!$B$2:$B$429&amp;Data_DT!$A$2:$A$429&amp;Data_DT!$H$2:$H$429,0)),"")</f>
        <v>0</v>
      </c>
      <c r="Q48" s="199" cm="1">
        <f t="array" ref="Q48">IFERROR(INDEX(Data_DT!V$2:V$429,MATCH($T$2&amp;$T$1&amp;$C48,Data_DT!$B$2:$B$429&amp;Data_DT!$A$2:$A$429&amp;Data_DT!$H$2:$H$429,0)),"")</f>
        <v>0.33673709064674501</v>
      </c>
      <c r="R48" s="231" t="s">
        <v>148</v>
      </c>
      <c r="S48" s="231"/>
      <c r="T48" s="231"/>
      <c r="U48" s="231"/>
      <c r="V48" s="231"/>
      <c r="W48" s="231"/>
      <c r="X48" s="231"/>
      <c r="Y48" s="231"/>
    </row>
    <row r="49" spans="1:25">
      <c r="A49" s="275">
        <v>8</v>
      </c>
      <c r="B49" s="188" t="s">
        <v>145</v>
      </c>
      <c r="C49" s="241" t="s">
        <v>65</v>
      </c>
      <c r="D49" s="235" cm="1">
        <f t="array" ref="D49">IFERROR(INDEX(Data_DT!I$2:I$429,MATCH($T$2&amp;$T$1&amp;$C49,Data_DT!$B$2:$B$429&amp;Data_DT!$A$2:$A$429&amp;Data_DT!$H$2:$H$429,0)),"")</f>
        <v>1227450000</v>
      </c>
      <c r="E49" s="235" cm="1">
        <f t="array" ref="E49">IFERROR(INDEX(Data_DT!J$2:J$429,MATCH($T$2&amp;$T$1&amp;$C49,Data_DT!$B$2:$B$429&amp;Data_DT!$A$2:$A$429&amp;Data_DT!$H$2:$H$429,0)),"")</f>
        <v>0</v>
      </c>
      <c r="F49" s="482" cm="1">
        <f t="array" ref="F49">IFERROR(INDEX(Data_DT!K$2:K$429,MATCH($T$2&amp;$T$1&amp;$C49,Data_DT!$B$2:$B$429&amp;Data_DT!$A$2:$A$429&amp;Data_DT!$H$2:$H$429,0)),"")</f>
        <v>0</v>
      </c>
      <c r="G49" s="235" cm="1">
        <f t="array" ref="G49">IFERROR(INDEX(Data_DT!L$2:L$429,MATCH($T$2&amp;$T$1&amp;$C49,Data_DT!$B$2:$B$429&amp;Data_DT!$A$2:$A$429&amp;Data_DT!$H$2:$H$429,0)),"")</f>
        <v>1227450000</v>
      </c>
      <c r="H49" s="215" cm="1">
        <f t="array" ref="H49">IFERROR(INDEX(Data_DT!M$2:M$429,MATCH($T$2&amp;$T$1&amp;$C49,Data_DT!$B$2:$B$429&amp;Data_DT!$A$2:$A$429&amp;Data_DT!$H$2:$H$429,0)),"")</f>
        <v>0</v>
      </c>
      <c r="I49" s="213" cm="1">
        <f t="array" ref="I49">IFERROR(INDEX(Data_DT!N$2:N$429,MATCH($T$2&amp;$T$1&amp;$C49,Data_DT!$B$2:$B$429&amp;Data_DT!$A$2:$A$429&amp;Data_DT!$H$2:$H$429,0)),"")</f>
        <v>145866567</v>
      </c>
      <c r="J49" s="201" cm="1">
        <f t="array" ref="J49">IFERROR(INDEX(Data_DT!O$2:O$429,MATCH($T$2&amp;$T$1&amp;$C49,Data_DT!$B$2:$B$429&amp;Data_DT!$A$2:$A$429&amp;Data_DT!$H$2:$H$429,0)),"")</f>
        <v>0</v>
      </c>
      <c r="K49" s="483" cm="1">
        <f t="array" ref="K49">IFERROR(INDEX(Data_DT!P$2:P$429,MATCH($T$2&amp;$T$1&amp;$C49,Data_DT!$B$2:$B$429&amp;Data_DT!$A$2:$A$429&amp;Data_DT!$H$2:$H$429,0)),"")</f>
        <v>145866567</v>
      </c>
      <c r="L49" s="215" cm="1">
        <f t="array" ref="L49">IFERROR(INDEX(Data_DT!Q$2:Q$429,MATCH($T$2&amp;$T$1&amp;$C49,Data_DT!$B$2:$B$429&amp;Data_DT!$A$2:$A$429&amp;Data_DT!$H$2:$H$429,0)),"")</f>
        <v>0</v>
      </c>
      <c r="M49" s="215" cm="1">
        <f t="array" ref="M49">IFERROR(INDEX(Data_DT!R$2:R$429,MATCH($T$2&amp;$T$1&amp;$C49,Data_DT!$B$2:$B$429&amp;Data_DT!$A$2:$A$429&amp;Data_DT!$H$2:$H$429,0)),"")</f>
        <v>0</v>
      </c>
      <c r="N49" s="215" cm="1">
        <f t="array" ref="N49">IFERROR(INDEX(Data_DT!S$2:S$429,MATCH($T$2&amp;$T$1&amp;$C49,Data_DT!$B$2:$B$429&amp;Data_DT!$A$2:$A$429&amp;Data_DT!$H$2:$H$429,0)),"")</f>
        <v>1373316567</v>
      </c>
      <c r="O49" s="215" cm="1">
        <f t="array" ref="O49">IFERROR(INDEX(Data_DT!T$2:T$429,MATCH($T$2&amp;$T$1&amp;$C49,Data_DT!$B$2:$B$429&amp;Data_DT!$A$2:$A$429&amp;Data_DT!$H$2:$H$429,0)),"")</f>
        <v>0</v>
      </c>
      <c r="P49" s="199" cm="1">
        <f t="array" ref="P49">IFERROR(INDEX(Data_DT!U$2:U$429,MATCH($T$2&amp;$T$1&amp;$C49,Data_DT!$B$2:$B$429&amp;Data_DT!$A$2:$A$429&amp;Data_DT!$H$2:$H$429,0)),"")</f>
        <v>0</v>
      </c>
      <c r="Q49" s="199" cm="1">
        <f t="array" ref="Q49">IFERROR(INDEX(Data_DT!V$2:V$429,MATCH($T$2&amp;$T$1&amp;$C49,Data_DT!$B$2:$B$429&amp;Data_DT!$A$2:$A$429&amp;Data_DT!$H$2:$H$429,0)),"")</f>
        <v>1</v>
      </c>
      <c r="R49" s="231"/>
      <c r="S49" s="231"/>
      <c r="T49" s="231"/>
      <c r="U49" s="231"/>
      <c r="V49" s="231"/>
      <c r="W49" s="231"/>
      <c r="X49" s="231"/>
      <c r="Y49" s="231"/>
    </row>
    <row r="50" spans="1:25">
      <c r="A50" s="275">
        <v>9</v>
      </c>
      <c r="B50" s="188" t="s">
        <v>145</v>
      </c>
      <c r="C50" s="241" t="s">
        <v>66</v>
      </c>
      <c r="D50" s="235" cm="1">
        <f t="array" ref="D50">IFERROR(INDEX(Data_DT!I$2:I$429,MATCH($T$2&amp;$T$1&amp;$C50,Data_DT!$B$2:$B$429&amp;Data_DT!$A$2:$A$429&amp;Data_DT!$H$2:$H$429,0)),"")</f>
        <v>1200505000</v>
      </c>
      <c r="E50" s="483" cm="1">
        <f t="array" ref="E50">IFERROR(INDEX(Data_DT!J$2:J$429,MATCH($T$2&amp;$T$1&amp;$C50,Data_DT!$B$2:$B$429&amp;Data_DT!$A$2:$A$429&amp;Data_DT!$H$2:$H$429,0)),"")</f>
        <v>350000000</v>
      </c>
      <c r="F50" s="267" cm="1">
        <f t="array" ref="F50">IFERROR(INDEX(Data_DT!K$2:K$429,MATCH($T$2&amp;$T$1&amp;$C50,Data_DT!$B$2:$B$429&amp;Data_DT!$A$2:$A$429&amp;Data_DT!$H$2:$H$429,0)),"")</f>
        <v>350000000</v>
      </c>
      <c r="G50" s="235" cm="1">
        <f t="array" ref="G50">IFERROR(INDEX(Data_DT!L$2:L$429,MATCH($T$2&amp;$T$1&amp;$C50,Data_DT!$B$2:$B$429&amp;Data_DT!$A$2:$A$429&amp;Data_DT!$H$2:$H$429,0)),"")</f>
        <v>1150000000</v>
      </c>
      <c r="H50" s="215" cm="1">
        <f t="array" ref="H50">IFERROR(INDEX(Data_DT!M$2:M$429,MATCH($T$2&amp;$T$1&amp;$C50,Data_DT!$B$2:$B$429&amp;Data_DT!$A$2:$A$429&amp;Data_DT!$H$2:$H$429,0)),"")</f>
        <v>50505000</v>
      </c>
      <c r="I50" s="213" cm="1">
        <f t="array" ref="I50">IFERROR(INDEX(Data_DT!N$2:N$429,MATCH($T$2&amp;$T$1&amp;$C50,Data_DT!$B$2:$B$429&amp;Data_DT!$A$2:$A$429&amp;Data_DT!$H$2:$H$429,0)),"")</f>
        <v>0</v>
      </c>
      <c r="J50" s="201" cm="1">
        <f t="array" ref="J50">IFERROR(INDEX(Data_DT!O$2:O$429,MATCH($T$2&amp;$T$1&amp;$C50,Data_DT!$B$2:$B$429&amp;Data_DT!$A$2:$A$429&amp;Data_DT!$H$2:$H$429,0)),"")</f>
        <v>0</v>
      </c>
      <c r="K50" s="216" cm="1">
        <f t="array" ref="K50">IFERROR(INDEX(Data_DT!P$2:P$429,MATCH($T$2&amp;$T$1&amp;$C50,Data_DT!$B$2:$B$429&amp;Data_DT!$A$2:$A$429&amp;Data_DT!$H$2:$H$429,0)),"")</f>
        <v>0</v>
      </c>
      <c r="L50" s="215" cm="1">
        <f t="array" ref="L50">IFERROR(INDEX(Data_DT!Q$2:Q$429,MATCH($T$2&amp;$T$1&amp;$C50,Data_DT!$B$2:$B$429&amp;Data_DT!$A$2:$A$429&amp;Data_DT!$H$2:$H$429,0)),"")</f>
        <v>0</v>
      </c>
      <c r="M50" s="215" cm="1">
        <f t="array" ref="M50">IFERROR(INDEX(Data_DT!R$2:R$429,MATCH($T$2&amp;$T$1&amp;$C50,Data_DT!$B$2:$B$429&amp;Data_DT!$A$2:$A$429&amp;Data_DT!$H$2:$H$429,0)),"")</f>
        <v>350000000</v>
      </c>
      <c r="N50" s="215" cm="1">
        <f t="array" ref="N50">IFERROR(INDEX(Data_DT!S$2:S$429,MATCH($T$2&amp;$T$1&amp;$C50,Data_DT!$B$2:$B$429&amp;Data_DT!$A$2:$A$429&amp;Data_DT!$H$2:$H$429,0)),"")</f>
        <v>1150000000</v>
      </c>
      <c r="O50" s="215" cm="1">
        <f t="array" ref="O50">IFERROR(INDEX(Data_DT!T$2:T$429,MATCH($T$2&amp;$T$1&amp;$C50,Data_DT!$B$2:$B$429&amp;Data_DT!$A$2:$A$429&amp;Data_DT!$H$2:$H$429,0)),"")</f>
        <v>50505000</v>
      </c>
      <c r="P50" s="199" cm="1">
        <f t="array" ref="P50">IFERROR(INDEX(Data_DT!U$2:U$429,MATCH($T$2&amp;$T$1&amp;$C50,Data_DT!$B$2:$B$429&amp;Data_DT!$A$2:$A$429&amp;Data_DT!$H$2:$H$429,0)),"")</f>
        <v>1</v>
      </c>
      <c r="Q50" s="199" cm="1">
        <f t="array" ref="Q50">IFERROR(INDEX(Data_DT!V$2:V$429,MATCH($T$2&amp;$T$1&amp;$C50,Data_DT!$B$2:$B$429&amp;Data_DT!$A$2:$A$429&amp;Data_DT!$H$2:$H$429,0)),"")</f>
        <v>0.95793020437232701</v>
      </c>
      <c r="R50" s="231"/>
      <c r="S50" s="231"/>
      <c r="T50" s="231"/>
      <c r="U50" s="231"/>
      <c r="V50" s="231"/>
      <c r="W50" s="231"/>
      <c r="X50" s="231"/>
      <c r="Y50" s="231"/>
    </row>
    <row r="51" spans="1:25">
      <c r="A51" s="275">
        <v>10</v>
      </c>
      <c r="B51" s="188" t="s">
        <v>145</v>
      </c>
      <c r="C51" s="241" t="s">
        <v>67</v>
      </c>
      <c r="D51" s="235" cm="1">
        <f t="array" ref="D51">IFERROR(INDEX(Data_DT!I$2:I$429,MATCH($T$2&amp;$T$1&amp;$C51,Data_DT!$B$2:$B$429&amp;Data_DT!$A$2:$A$429&amp;Data_DT!$H$2:$H$429,0)),"")</f>
        <v>1202288000</v>
      </c>
      <c r="E51" s="483" cm="1">
        <f t="array" ref="E51">IFERROR(INDEX(Data_DT!J$2:J$429,MATCH($T$2&amp;$T$1&amp;$C51,Data_DT!$B$2:$B$429&amp;Data_DT!$A$2:$A$429&amp;Data_DT!$H$2:$H$429,0)),"")</f>
        <v>0</v>
      </c>
      <c r="F51" s="267" cm="1">
        <f t="array" ref="F51">IFERROR(INDEX(Data_DT!K$2:K$429,MATCH($T$2&amp;$T$1&amp;$C51,Data_DT!$B$2:$B$429&amp;Data_DT!$A$2:$A$429&amp;Data_DT!$H$2:$H$429,0)),"")</f>
        <v>0</v>
      </c>
      <c r="G51" s="235" cm="1">
        <f t="array" ref="G51">IFERROR(INDEX(Data_DT!L$2:L$429,MATCH($T$2&amp;$T$1&amp;$C51,Data_DT!$B$2:$B$429&amp;Data_DT!$A$2:$A$429&amp;Data_DT!$H$2:$H$429,0)),"")</f>
        <v>1202288000</v>
      </c>
      <c r="H51" s="215" cm="1">
        <f t="array" ref="H51">IFERROR(INDEX(Data_DT!M$2:M$429,MATCH($T$2&amp;$T$1&amp;$C51,Data_DT!$B$2:$B$429&amp;Data_DT!$A$2:$A$429&amp;Data_DT!$H$2:$H$429,0)),"")</f>
        <v>0</v>
      </c>
      <c r="I51" s="213" cm="1">
        <f t="array" ref="I51">IFERROR(INDEX(Data_DT!N$2:N$429,MATCH($T$2&amp;$T$1&amp;$C51,Data_DT!$B$2:$B$429&amp;Data_DT!$A$2:$A$429&amp;Data_DT!$H$2:$H$429,0)),"")</f>
        <v>139692565</v>
      </c>
      <c r="J51" s="201" cm="1">
        <f t="array" ref="J51">IFERROR(INDEX(Data_DT!O$2:O$429,MATCH($T$2&amp;$T$1&amp;$C51,Data_DT!$B$2:$B$429&amp;Data_DT!$A$2:$A$429&amp;Data_DT!$H$2:$H$429,0)),"")</f>
        <v>0</v>
      </c>
      <c r="K51" s="483" cm="1">
        <f t="array" ref="K51">IFERROR(INDEX(Data_DT!P$2:P$429,MATCH($T$2&amp;$T$1&amp;$C51,Data_DT!$B$2:$B$429&amp;Data_DT!$A$2:$A$429&amp;Data_DT!$H$2:$H$429,0)),"")</f>
        <v>139692565</v>
      </c>
      <c r="L51" s="215" cm="1">
        <f t="array" ref="L51">IFERROR(INDEX(Data_DT!Q$2:Q$429,MATCH($T$2&amp;$T$1&amp;$C51,Data_DT!$B$2:$B$429&amp;Data_DT!$A$2:$A$429&amp;Data_DT!$H$2:$H$429,0)),"")</f>
        <v>0</v>
      </c>
      <c r="M51" s="215" cm="1">
        <f t="array" ref="M51">IFERROR(INDEX(Data_DT!R$2:R$429,MATCH($T$2&amp;$T$1&amp;$C51,Data_DT!$B$2:$B$429&amp;Data_DT!$A$2:$A$429&amp;Data_DT!$H$2:$H$429,0)),"")</f>
        <v>0</v>
      </c>
      <c r="N51" s="215" cm="1">
        <f t="array" ref="N51">IFERROR(INDEX(Data_DT!S$2:S$429,MATCH($T$2&amp;$T$1&amp;$C51,Data_DT!$B$2:$B$429&amp;Data_DT!$A$2:$A$429&amp;Data_DT!$H$2:$H$429,0)),"")</f>
        <v>1341980565</v>
      </c>
      <c r="O51" s="215" cm="1">
        <f t="array" ref="O51">IFERROR(INDEX(Data_DT!T$2:T$429,MATCH($T$2&amp;$T$1&amp;$C51,Data_DT!$B$2:$B$429&amp;Data_DT!$A$2:$A$429&amp;Data_DT!$H$2:$H$429,0)),"")</f>
        <v>0</v>
      </c>
      <c r="P51" s="199" cm="1">
        <f t="array" ref="P51">IFERROR(INDEX(Data_DT!U$2:U$429,MATCH($T$2&amp;$T$1&amp;$C51,Data_DT!$B$2:$B$429&amp;Data_DT!$A$2:$A$429&amp;Data_DT!$H$2:$H$429,0)),"")</f>
        <v>0</v>
      </c>
      <c r="Q51" s="199" cm="1">
        <f t="array" ref="Q51">IFERROR(INDEX(Data_DT!V$2:V$429,MATCH($T$2&amp;$T$1&amp;$C51,Data_DT!$B$2:$B$429&amp;Data_DT!$A$2:$A$429&amp;Data_DT!$H$2:$H$429,0)),"")</f>
        <v>1</v>
      </c>
      <c r="R51" s="231"/>
      <c r="S51" s="231"/>
      <c r="T51" s="231"/>
      <c r="U51" s="231"/>
      <c r="V51" s="231"/>
      <c r="W51" s="231"/>
      <c r="X51" s="231"/>
      <c r="Y51" s="231"/>
    </row>
    <row r="52" spans="1:25">
      <c r="A52" s="275">
        <v>11</v>
      </c>
      <c r="B52" s="188" t="s">
        <v>145</v>
      </c>
      <c r="C52" s="241" t="s">
        <v>68</v>
      </c>
      <c r="D52" s="235" cm="1">
        <f t="array" ref="D52">IFERROR(INDEX(Data_DT!I$2:I$429,MATCH($T$2&amp;$T$1&amp;$C52,Data_DT!$B$2:$B$429&amp;Data_DT!$A$2:$A$429&amp;Data_DT!$H$2:$H$429,0)),"")</f>
        <v>1552019000</v>
      </c>
      <c r="E52" s="483" cm="1">
        <f t="array" ref="E52">IFERROR(INDEX(Data_DT!J$2:J$429,MATCH($T$2&amp;$T$1&amp;$C52,Data_DT!$B$2:$B$429&amp;Data_DT!$A$2:$A$429&amp;Data_DT!$H$2:$H$429,0)),"")</f>
        <v>0</v>
      </c>
      <c r="F52" s="267" cm="1">
        <f t="array" ref="F52">IFERROR(INDEX(Data_DT!K$2:K$429,MATCH($T$2&amp;$T$1&amp;$C52,Data_DT!$B$2:$B$429&amp;Data_DT!$A$2:$A$429&amp;Data_DT!$H$2:$H$429,0)),"")</f>
        <v>0</v>
      </c>
      <c r="G52" s="235" cm="1">
        <f t="array" ref="G52">IFERROR(INDEX(Data_DT!L$2:L$429,MATCH($T$2&amp;$T$1&amp;$C52,Data_DT!$B$2:$B$429&amp;Data_DT!$A$2:$A$429&amp;Data_DT!$H$2:$H$429,0)),"")</f>
        <v>1552019000</v>
      </c>
      <c r="H52" s="215" cm="1">
        <f t="array" ref="H52">IFERROR(INDEX(Data_DT!M$2:M$429,MATCH($T$2&amp;$T$1&amp;$C52,Data_DT!$B$2:$B$429&amp;Data_DT!$A$2:$A$429&amp;Data_DT!$H$2:$H$429,0)),"")</f>
        <v>0</v>
      </c>
      <c r="I52" s="213" cm="1">
        <f t="array" ref="I52">IFERROR(INDEX(Data_DT!N$2:N$429,MATCH($T$2&amp;$T$1&amp;$C52,Data_DT!$B$2:$B$429&amp;Data_DT!$A$2:$A$429&amp;Data_DT!$H$2:$H$429,0)),"")</f>
        <v>137225262</v>
      </c>
      <c r="J52" s="201" cm="1">
        <f t="array" ref="J52">IFERROR(INDEX(Data_DT!O$2:O$429,MATCH($T$2&amp;$T$1&amp;$C52,Data_DT!$B$2:$B$429&amp;Data_DT!$A$2:$A$429&amp;Data_DT!$H$2:$H$429,0)),"")</f>
        <v>0</v>
      </c>
      <c r="K52" s="483" cm="1">
        <f t="array" ref="K52">IFERROR(INDEX(Data_DT!P$2:P$429,MATCH($T$2&amp;$T$1&amp;$C52,Data_DT!$B$2:$B$429&amp;Data_DT!$A$2:$A$429&amp;Data_DT!$H$2:$H$429,0)),"")</f>
        <v>137225262</v>
      </c>
      <c r="L52" s="215" cm="1">
        <f t="array" ref="L52">IFERROR(INDEX(Data_DT!Q$2:Q$429,MATCH($T$2&amp;$T$1&amp;$C52,Data_DT!$B$2:$B$429&amp;Data_DT!$A$2:$A$429&amp;Data_DT!$H$2:$H$429,0)),"")</f>
        <v>0</v>
      </c>
      <c r="M52" s="215" cm="1">
        <f t="array" ref="M52">IFERROR(INDEX(Data_DT!R$2:R$429,MATCH($T$2&amp;$T$1&amp;$C52,Data_DT!$B$2:$B$429&amp;Data_DT!$A$2:$A$429&amp;Data_DT!$H$2:$H$429,0)),"")</f>
        <v>0</v>
      </c>
      <c r="N52" s="215" cm="1">
        <f t="array" ref="N52">IFERROR(INDEX(Data_DT!S$2:S$429,MATCH($T$2&amp;$T$1&amp;$C52,Data_DT!$B$2:$B$429&amp;Data_DT!$A$2:$A$429&amp;Data_DT!$H$2:$H$429,0)),"")</f>
        <v>1689244262</v>
      </c>
      <c r="O52" s="215" cm="1">
        <f t="array" ref="O52">IFERROR(INDEX(Data_DT!T$2:T$429,MATCH($T$2&amp;$T$1&amp;$C52,Data_DT!$B$2:$B$429&amp;Data_DT!$A$2:$A$429&amp;Data_DT!$H$2:$H$429,0)),"")</f>
        <v>0</v>
      </c>
      <c r="P52" s="199" cm="1">
        <f t="array" ref="P52">IFERROR(INDEX(Data_DT!U$2:U$429,MATCH($T$2&amp;$T$1&amp;$C52,Data_DT!$B$2:$B$429&amp;Data_DT!$A$2:$A$429&amp;Data_DT!$H$2:$H$429,0)),"")</f>
        <v>0</v>
      </c>
      <c r="Q52" s="199" cm="1">
        <f t="array" ref="Q52">IFERROR(INDEX(Data_DT!V$2:V$429,MATCH($T$2&amp;$T$1&amp;$C52,Data_DT!$B$2:$B$429&amp;Data_DT!$A$2:$A$429&amp;Data_DT!$H$2:$H$429,0)),"")</f>
        <v>1</v>
      </c>
      <c r="R52" s="231"/>
      <c r="S52" s="231"/>
      <c r="T52" s="231"/>
      <c r="U52" s="231"/>
      <c r="V52" s="231"/>
      <c r="W52" s="231"/>
      <c r="X52" s="231"/>
      <c r="Y52" s="231"/>
    </row>
    <row r="53" spans="1:25">
      <c r="A53" s="275">
        <v>12</v>
      </c>
      <c r="B53" s="188" t="s">
        <v>145</v>
      </c>
      <c r="C53" s="241" t="s">
        <v>149</v>
      </c>
      <c r="D53" s="235" cm="1">
        <f t="array" ref="D53">IFERROR(INDEX(Data_DT!I$2:I$429,MATCH($T$2&amp;$T$1&amp;$C53,Data_DT!$B$2:$B$429&amp;Data_DT!$A$2:$A$429&amp;Data_DT!$H$2:$H$429,0)),"")</f>
        <v>1191696000</v>
      </c>
      <c r="E53" s="483" cm="1">
        <f t="array" ref="E53">IFERROR(INDEX(Data_DT!J$2:J$429,MATCH($T$2&amp;$T$1&amp;$C53,Data_DT!$B$2:$B$429&amp;Data_DT!$A$2:$A$429&amp;Data_DT!$H$2:$H$429,0)),"")</f>
        <v>0</v>
      </c>
      <c r="F53" s="267" cm="1">
        <f t="array" ref="F53">IFERROR(INDEX(Data_DT!K$2:K$429,MATCH($T$2&amp;$T$1&amp;$C53,Data_DT!$B$2:$B$429&amp;Data_DT!$A$2:$A$429&amp;Data_DT!$H$2:$H$429,0)),"")</f>
        <v>0</v>
      </c>
      <c r="G53" s="235" cm="1">
        <f t="array" ref="G53">IFERROR(INDEX(Data_DT!L$2:L$429,MATCH($T$2&amp;$T$1&amp;$C53,Data_DT!$B$2:$B$429&amp;Data_DT!$A$2:$A$429&amp;Data_DT!$H$2:$H$429,0)),"")</f>
        <v>1191696000</v>
      </c>
      <c r="H53" s="215" cm="1">
        <f t="array" ref="H53">IFERROR(INDEX(Data_DT!M$2:M$429,MATCH($T$2&amp;$T$1&amp;$C53,Data_DT!$B$2:$B$429&amp;Data_DT!$A$2:$A$429&amp;Data_DT!$H$2:$H$429,0)),"")</f>
        <v>0</v>
      </c>
      <c r="I53" s="270" cm="1">
        <f t="array" ref="I53">IFERROR(INDEX(Data_DT!N$2:N$429,MATCH($T$2&amp;$T$1&amp;$C53,Data_DT!$B$2:$B$429&amp;Data_DT!$A$2:$A$429&amp;Data_DT!$H$2:$H$429,0)),"")</f>
        <v>124999956</v>
      </c>
      <c r="J53" s="201" cm="1">
        <f t="array" ref="J53">IFERROR(INDEX(Data_DT!O$2:O$429,MATCH($T$2&amp;$T$1&amp;$C53,Data_DT!$B$2:$B$429&amp;Data_DT!$A$2:$A$429&amp;Data_DT!$H$2:$H$429,0)),"")</f>
        <v>0</v>
      </c>
      <c r="K53" s="483" cm="1">
        <f t="array" ref="K53">IFERROR(INDEX(Data_DT!P$2:P$429,MATCH($T$2&amp;$T$1&amp;$C53,Data_DT!$B$2:$B$429&amp;Data_DT!$A$2:$A$429&amp;Data_DT!$H$2:$H$429,0)),"")</f>
        <v>125000000</v>
      </c>
      <c r="L53" s="215" cm="1">
        <f t="array" ref="L53">IFERROR(INDEX(Data_DT!Q$2:Q$429,MATCH($T$2&amp;$T$1&amp;$C53,Data_DT!$B$2:$B$429&amp;Data_DT!$A$2:$A$429&amp;Data_DT!$H$2:$H$429,0)),"")</f>
        <v>0</v>
      </c>
      <c r="M53" s="215" cm="1">
        <f t="array" ref="M53">IFERROR(INDEX(Data_DT!R$2:R$429,MATCH($T$2&amp;$T$1&amp;$C53,Data_DT!$B$2:$B$429&amp;Data_DT!$A$2:$A$429&amp;Data_DT!$H$2:$H$429,0)),"")</f>
        <v>0</v>
      </c>
      <c r="N53" s="215" cm="1">
        <f t="array" ref="N53">IFERROR(INDEX(Data_DT!S$2:S$429,MATCH($T$2&amp;$T$1&amp;$C53,Data_DT!$B$2:$B$429&amp;Data_DT!$A$2:$A$429&amp;Data_DT!$H$2:$H$429,0)),"")</f>
        <v>1316696000</v>
      </c>
      <c r="O53" s="215" cm="1">
        <f t="array" ref="O53">IFERROR(INDEX(Data_DT!T$2:T$429,MATCH($T$2&amp;$T$1&amp;$C53,Data_DT!$B$2:$B$429&amp;Data_DT!$A$2:$A$429&amp;Data_DT!$H$2:$H$429,0)),"")</f>
        <v>0</v>
      </c>
      <c r="P53" s="199" cm="1">
        <f t="array" ref="P53">IFERROR(INDEX(Data_DT!U$2:U$429,MATCH($T$2&amp;$T$1&amp;$C53,Data_DT!$B$2:$B$429&amp;Data_DT!$A$2:$A$429&amp;Data_DT!$H$2:$H$429,0)),"")</f>
        <v>0</v>
      </c>
      <c r="Q53" s="199" cm="1">
        <f t="array" ref="Q53">IFERROR(INDEX(Data_DT!V$2:V$429,MATCH($T$2&amp;$T$1&amp;$C53,Data_DT!$B$2:$B$429&amp;Data_DT!$A$2:$A$429&amp;Data_DT!$H$2:$H$429,0)),"")</f>
        <v>1</v>
      </c>
      <c r="R53" s="245" t="s">
        <v>150</v>
      </c>
      <c r="S53" s="245"/>
      <c r="T53" s="245"/>
      <c r="U53" s="245"/>
      <c r="V53" s="245"/>
      <c r="W53" s="245"/>
      <c r="X53" s="245"/>
      <c r="Y53" s="245"/>
    </row>
    <row r="54" spans="1:25">
      <c r="A54" s="275">
        <v>13</v>
      </c>
      <c r="B54" s="188" t="s">
        <v>145</v>
      </c>
      <c r="C54" s="241" t="s">
        <v>151</v>
      </c>
      <c r="D54" s="235" cm="1">
        <f t="array" ref="D54">IFERROR(INDEX(Data_DT!I$2:I$429,MATCH($T$2&amp;$T$1&amp;$C54,Data_DT!$B$2:$B$429&amp;Data_DT!$A$2:$A$429&amp;Data_DT!$H$2:$H$429,0)),"")</f>
        <v>1658348000</v>
      </c>
      <c r="E54" s="483" cm="1">
        <f t="array" ref="E54">IFERROR(INDEX(Data_DT!J$2:J$429,MATCH($T$2&amp;$T$1&amp;$C54,Data_DT!$B$2:$B$429&amp;Data_DT!$A$2:$A$429&amp;Data_DT!$H$2:$H$429,0)),"")</f>
        <v>0</v>
      </c>
      <c r="F54" s="267" cm="1">
        <f t="array" ref="F54">IFERROR(INDEX(Data_DT!K$2:K$429,MATCH($T$2&amp;$T$1&amp;$C54,Data_DT!$B$2:$B$429&amp;Data_DT!$A$2:$A$429&amp;Data_DT!$H$2:$H$429,0)),"")</f>
        <v>0</v>
      </c>
      <c r="G54" s="235" cm="1">
        <f t="array" ref="G54">IFERROR(INDEX(Data_DT!L$2:L$429,MATCH($T$2&amp;$T$1&amp;$C54,Data_DT!$B$2:$B$429&amp;Data_DT!$A$2:$A$429&amp;Data_DT!$H$2:$H$429,0)),"")</f>
        <v>1658348000</v>
      </c>
      <c r="H54" s="215" cm="1">
        <f t="array" ref="H54">IFERROR(INDEX(Data_DT!M$2:M$429,MATCH($T$2&amp;$T$1&amp;$C54,Data_DT!$B$2:$B$429&amp;Data_DT!$A$2:$A$429&amp;Data_DT!$H$2:$H$429,0)),"")</f>
        <v>0</v>
      </c>
      <c r="I54" s="270" cm="1">
        <f t="array" ref="I54">IFERROR(INDEX(Data_DT!N$2:N$429,MATCH($T$2&amp;$T$1&amp;$C54,Data_DT!$B$2:$B$429&amp;Data_DT!$A$2:$A$429&amp;Data_DT!$H$2:$H$429,0)),"")</f>
        <v>158909689</v>
      </c>
      <c r="J54" s="201" cm="1">
        <f t="array" ref="J54">IFERROR(INDEX(Data_DT!O$2:O$429,MATCH($T$2&amp;$T$1&amp;$C54,Data_DT!$B$2:$B$429&amp;Data_DT!$A$2:$A$429&amp;Data_DT!$H$2:$H$429,0)),"")</f>
        <v>0</v>
      </c>
      <c r="K54" s="483" cm="1">
        <f t="array" ref="K54">IFERROR(INDEX(Data_DT!P$2:P$429,MATCH($T$2&amp;$T$1&amp;$C54,Data_DT!$B$2:$B$429&amp;Data_DT!$A$2:$A$429&amp;Data_DT!$H$2:$H$429,0)),"")</f>
        <v>158909689</v>
      </c>
      <c r="L54" s="215" cm="1">
        <f t="array" ref="L54">IFERROR(INDEX(Data_DT!Q$2:Q$429,MATCH($T$2&amp;$T$1&amp;$C54,Data_DT!$B$2:$B$429&amp;Data_DT!$A$2:$A$429&amp;Data_DT!$H$2:$H$429,0)),"")</f>
        <v>0</v>
      </c>
      <c r="M54" s="215" cm="1">
        <f t="array" ref="M54">IFERROR(INDEX(Data_DT!R$2:R$429,MATCH($T$2&amp;$T$1&amp;$C54,Data_DT!$B$2:$B$429&amp;Data_DT!$A$2:$A$429&amp;Data_DT!$H$2:$H$429,0)),"")</f>
        <v>0</v>
      </c>
      <c r="N54" s="215" cm="1">
        <f t="array" ref="N54">IFERROR(INDEX(Data_DT!S$2:S$429,MATCH($T$2&amp;$T$1&amp;$C54,Data_DT!$B$2:$B$429&amp;Data_DT!$A$2:$A$429&amp;Data_DT!$H$2:$H$429,0)),"")</f>
        <v>1817257689</v>
      </c>
      <c r="O54" s="215" cm="1">
        <f t="array" ref="O54">IFERROR(INDEX(Data_DT!T$2:T$429,MATCH($T$2&amp;$T$1&amp;$C54,Data_DT!$B$2:$B$429&amp;Data_DT!$A$2:$A$429&amp;Data_DT!$H$2:$H$429,0)),"")</f>
        <v>0</v>
      </c>
      <c r="P54" s="199" cm="1">
        <f t="array" ref="P54">IFERROR(INDEX(Data_DT!U$2:U$429,MATCH($T$2&amp;$T$1&amp;$C54,Data_DT!$B$2:$B$429&amp;Data_DT!$A$2:$A$429&amp;Data_DT!$H$2:$H$429,0)),"")</f>
        <v>0</v>
      </c>
      <c r="Q54" s="199" cm="1">
        <f t="array" ref="Q54">IFERROR(INDEX(Data_DT!V$2:V$429,MATCH($T$2&amp;$T$1&amp;$C54,Data_DT!$B$2:$B$429&amp;Data_DT!$A$2:$A$429&amp;Data_DT!$H$2:$H$429,0)),"")</f>
        <v>1</v>
      </c>
      <c r="R54" s="245"/>
      <c r="S54" s="245"/>
      <c r="T54" s="245"/>
      <c r="U54" s="245"/>
      <c r="V54" s="245"/>
      <c r="W54" s="245"/>
      <c r="X54" s="245"/>
      <c r="Y54" s="245"/>
    </row>
    <row r="55" spans="1:25">
      <c r="A55" s="275">
        <v>14</v>
      </c>
      <c r="B55" s="188" t="s">
        <v>145</v>
      </c>
      <c r="C55" s="611" t="s">
        <v>152</v>
      </c>
      <c r="D55" s="250" cm="1">
        <f t="array" ref="D55">IFERROR(INDEX(Data_DT!I$2:I$429,MATCH($T$2&amp;$T$1&amp;$C55,Data_DT!$B$2:$B$429&amp;Data_DT!$A$2:$A$429&amp;Data_DT!$H$2:$H$429,0)),"")</f>
        <v>1420640000</v>
      </c>
      <c r="E55" s="609" cm="1">
        <f t="array" ref="E55">IFERROR(INDEX(Data_DT!J$2:J$429,MATCH($T$2&amp;$T$1&amp;$C55,Data_DT!$B$2:$B$429&amp;Data_DT!$A$2:$A$429&amp;Data_DT!$H$2:$H$429,0)),"")</f>
        <v>0</v>
      </c>
      <c r="F55" s="267" cm="1">
        <f t="array" ref="F55">IFERROR(INDEX(Data_DT!K$2:K$429,MATCH($T$2&amp;$T$1&amp;$C55,Data_DT!$B$2:$B$429&amp;Data_DT!$A$2:$A$429&amp;Data_DT!$H$2:$H$429,0)),"")</f>
        <v>0</v>
      </c>
      <c r="G55" s="250" cm="1">
        <f t="array" ref="G55">IFERROR(INDEX(Data_DT!L$2:L$429,MATCH($T$2&amp;$T$1&amp;$C55,Data_DT!$B$2:$B$429&amp;Data_DT!$A$2:$A$429&amp;Data_DT!$H$2:$H$429,0)),"")</f>
        <v>1420640000</v>
      </c>
      <c r="H55" s="215" cm="1">
        <f t="array" ref="H55">IFERROR(INDEX(Data_DT!M$2:M$429,MATCH($T$2&amp;$T$1&amp;$C55,Data_DT!$B$2:$B$429&amp;Data_DT!$A$2:$A$429&amp;Data_DT!$H$2:$H$429,0)),"")</f>
        <v>0</v>
      </c>
      <c r="I55" s="250" cm="1">
        <f t="array" ref="I55">IFERROR(INDEX(Data_DT!N$2:N$429,MATCH($T$2&amp;$T$1&amp;$C55,Data_DT!$B$2:$B$429&amp;Data_DT!$A$2:$A$429&amp;Data_DT!$H$2:$H$429,0)),"")</f>
        <v>149077053</v>
      </c>
      <c r="J55" s="483" cm="1">
        <f t="array" ref="J55">IFERROR(INDEX(Data_DT!O$2:O$429,MATCH($T$2&amp;$T$1&amp;$C55,Data_DT!$B$2:$B$429&amp;Data_DT!$A$2:$A$429&amp;Data_DT!$H$2:$H$429,0)),"")</f>
        <v>0</v>
      </c>
      <c r="K55" s="483" cm="1">
        <f t="array" ref="K55">IFERROR(INDEX(Data_DT!P$2:P$429,MATCH($T$2&amp;$T$1&amp;$C55,Data_DT!$B$2:$B$429&amp;Data_DT!$A$2:$A$429&amp;Data_DT!$H$2:$H$429,0)),"")</f>
        <v>149077053</v>
      </c>
      <c r="L55" s="215" cm="1">
        <f t="array" ref="L55">IFERROR(INDEX(Data_DT!Q$2:Q$429,MATCH($T$2&amp;$T$1&amp;$C55,Data_DT!$B$2:$B$429&amp;Data_DT!$A$2:$A$429&amp;Data_DT!$H$2:$H$429,0)),"")</f>
        <v>0</v>
      </c>
      <c r="M55" s="215" cm="1">
        <f t="array" ref="M55">IFERROR(INDEX(Data_DT!R$2:R$429,MATCH($T$2&amp;$T$1&amp;$C55,Data_DT!$B$2:$B$429&amp;Data_DT!$A$2:$A$429&amp;Data_DT!$H$2:$H$429,0)),"")</f>
        <v>0</v>
      </c>
      <c r="N55" s="215" cm="1">
        <f t="array" ref="N55">IFERROR(INDEX(Data_DT!S$2:S$429,MATCH($T$2&amp;$T$1&amp;$C55,Data_DT!$B$2:$B$429&amp;Data_DT!$A$2:$A$429&amp;Data_DT!$H$2:$H$429,0)),"")</f>
        <v>1569717053</v>
      </c>
      <c r="O55" s="215" cm="1">
        <f t="array" ref="O55">IFERROR(INDEX(Data_DT!T$2:T$429,MATCH($T$2&amp;$T$1&amp;$C55,Data_DT!$B$2:$B$429&amp;Data_DT!$A$2:$A$429&amp;Data_DT!$H$2:$H$429,0)),"")</f>
        <v>0</v>
      </c>
      <c r="P55" s="199" cm="1">
        <f t="array" ref="P55">IFERROR(INDEX(Data_DT!U$2:U$429,MATCH($T$2&amp;$T$1&amp;$C55,Data_DT!$B$2:$B$429&amp;Data_DT!$A$2:$A$429&amp;Data_DT!$H$2:$H$429,0)),"")</f>
        <v>0</v>
      </c>
      <c r="Q55" s="199" cm="1">
        <f t="array" ref="Q55">IFERROR(INDEX(Data_DT!V$2:V$429,MATCH($T$2&amp;$T$1&amp;$C55,Data_DT!$B$2:$B$429&amp;Data_DT!$A$2:$A$429&amp;Data_DT!$H$2:$H$429,0)),"")</f>
        <v>1</v>
      </c>
      <c r="R55" s="231"/>
      <c r="S55" s="231"/>
      <c r="T55" s="231"/>
      <c r="U55" s="231"/>
      <c r="V55" s="231"/>
      <c r="W55" s="231"/>
      <c r="X55" s="231"/>
      <c r="Y55" s="231"/>
    </row>
    <row r="56" spans="1:25">
      <c r="A56" s="275">
        <v>15</v>
      </c>
      <c r="B56" s="188" t="s">
        <v>145</v>
      </c>
      <c r="C56" s="611" t="s">
        <v>72</v>
      </c>
      <c r="D56" s="250" cm="1">
        <f t="array" ref="D56">IFERROR(INDEX(Data_DT!I$2:I$429,MATCH($T$2&amp;$T$1&amp;$C56,Data_DT!$B$2:$B$429&amp;Data_DT!$A$2:$A$429&amp;Data_DT!$H$2:$H$429,0)),"")</f>
        <v>1215243000</v>
      </c>
      <c r="E56" s="609" cm="1">
        <f t="array" ref="E56">IFERROR(INDEX(Data_DT!J$2:J$429,MATCH($T$2&amp;$T$1&amp;$C56,Data_DT!$B$2:$B$429&amp;Data_DT!$A$2:$A$429&amp;Data_DT!$H$2:$H$429,0)),"")</f>
        <v>199971704</v>
      </c>
      <c r="F56" s="267" cm="1">
        <f t="array" ref="F56">IFERROR(INDEX(Data_DT!K$2:K$429,MATCH($T$2&amp;$T$1&amp;$C56,Data_DT!$B$2:$B$429&amp;Data_DT!$A$2:$A$429&amp;Data_DT!$H$2:$H$429,0)),"")</f>
        <v>115243000</v>
      </c>
      <c r="G56" s="235" cm="1">
        <f t="array" ref="G56">IFERROR(INDEX(Data_DT!L$2:L$429,MATCH($T$2&amp;$T$1&amp;$C56,Data_DT!$B$2:$B$429&amp;Data_DT!$A$2:$A$429&amp;Data_DT!$H$2:$H$429,0)),"")</f>
        <v>1215243000</v>
      </c>
      <c r="H56" s="215" cm="1">
        <f t="array" ref="H56">IFERROR(INDEX(Data_DT!M$2:M$429,MATCH($T$2&amp;$T$1&amp;$C56,Data_DT!$B$2:$B$429&amp;Data_DT!$A$2:$A$429&amp;Data_DT!$H$2:$H$429,0)),"")</f>
        <v>0</v>
      </c>
      <c r="I56" s="653" cm="1">
        <f t="array" ref="I56">IFERROR(INDEX(Data_DT!N$2:N$429,MATCH($T$2&amp;$T$1&amp;$C56,Data_DT!$B$2:$B$429&amp;Data_DT!$A$2:$A$429&amp;Data_DT!$H$2:$H$429,0)),"")</f>
        <v>84728439</v>
      </c>
      <c r="J56" s="483" cm="1">
        <f t="array" ref="J56">IFERROR(INDEX(Data_DT!O$2:O$429,MATCH($T$2&amp;$T$1&amp;$C56,Data_DT!$B$2:$B$429&amp;Data_DT!$A$2:$A$429&amp;Data_DT!$H$2:$H$429,0)),"")</f>
        <v>84728439</v>
      </c>
      <c r="K56" s="235" cm="1">
        <f t="array" ref="K56">IFERROR(INDEX(Data_DT!P$2:P$429,MATCH($T$2&amp;$T$1&amp;$C56,Data_DT!$B$2:$B$429&amp;Data_DT!$A$2:$A$429&amp;Data_DT!$H$2:$H$429,0)),"")</f>
        <v>84728439</v>
      </c>
      <c r="L56" s="215" cm="1">
        <f t="array" ref="L56">IFERROR(INDEX(Data_DT!Q$2:Q$429,MATCH($T$2&amp;$T$1&amp;$C56,Data_DT!$B$2:$B$429&amp;Data_DT!$A$2:$A$429&amp;Data_DT!$H$2:$H$429,0)),"")</f>
        <v>0</v>
      </c>
      <c r="M56" s="215" cm="1">
        <f t="array" ref="M56">IFERROR(INDEX(Data_DT!R$2:R$429,MATCH($T$2&amp;$T$1&amp;$C56,Data_DT!$B$2:$B$429&amp;Data_DT!$A$2:$A$429&amp;Data_DT!$H$2:$H$429,0)),"")</f>
        <v>199971439</v>
      </c>
      <c r="N56" s="215" cm="1">
        <f t="array" ref="N56">IFERROR(INDEX(Data_DT!S$2:S$429,MATCH($T$2&amp;$T$1&amp;$C56,Data_DT!$B$2:$B$429&amp;Data_DT!$A$2:$A$429&amp;Data_DT!$H$2:$H$429,0)),"")</f>
        <v>1299971439</v>
      </c>
      <c r="O56" s="215" cm="1">
        <f t="array" ref="O56">IFERROR(INDEX(Data_DT!T$2:T$429,MATCH($T$2&amp;$T$1&amp;$C56,Data_DT!$B$2:$B$429&amp;Data_DT!$A$2:$A$429&amp;Data_DT!$H$2:$H$429,0)),"")</f>
        <v>0</v>
      </c>
      <c r="P56" s="199" cm="1">
        <f t="array" ref="P56">IFERROR(INDEX(Data_DT!U$2:U$429,MATCH($T$2&amp;$T$1&amp;$C56,Data_DT!$B$2:$B$429&amp;Data_DT!$A$2:$A$429&amp;Data_DT!$H$2:$H$429,0)),"")</f>
        <v>0.576296534433692</v>
      </c>
      <c r="Q56" s="199" cm="1">
        <f t="array" ref="Q56">IFERROR(INDEX(Data_DT!V$2:V$429,MATCH($T$2&amp;$T$1&amp;$C56,Data_DT!$B$2:$B$429&amp;Data_DT!$A$2:$A$429&amp;Data_DT!$H$2:$H$429,0)),"")</f>
        <v>1</v>
      </c>
      <c r="R56" s="231"/>
      <c r="S56" s="231"/>
      <c r="T56" s="231"/>
      <c r="U56" s="231"/>
      <c r="V56" s="231"/>
      <c r="W56" s="231"/>
      <c r="X56" s="231"/>
      <c r="Y56" s="231"/>
    </row>
    <row r="57" spans="1:25">
      <c r="A57" s="275">
        <v>16</v>
      </c>
      <c r="B57" s="188" t="s">
        <v>145</v>
      </c>
      <c r="C57" s="611" t="s">
        <v>73</v>
      </c>
      <c r="D57" s="250" cm="1">
        <f t="array" ref="D57">IFERROR(INDEX(Data_DT!I$2:I$429,MATCH($T$2&amp;$T$1&amp;$C57,Data_DT!$B$2:$B$429&amp;Data_DT!$A$2:$A$429&amp;Data_DT!$H$2:$H$429,0)),"")</f>
        <v>1217161000</v>
      </c>
      <c r="E57" s="609" cm="1">
        <f t="array" ref="E57">IFERROR(INDEX(Data_DT!J$2:J$429,MATCH($T$2&amp;$T$1&amp;$C57,Data_DT!$B$2:$B$429&amp;Data_DT!$A$2:$A$429&amp;Data_DT!$H$2:$H$429,0)),"")</f>
        <v>0</v>
      </c>
      <c r="F57" s="267" cm="1">
        <f t="array" ref="F57">IFERROR(INDEX(Data_DT!K$2:K$429,MATCH($T$2&amp;$T$1&amp;$C57,Data_DT!$B$2:$B$429&amp;Data_DT!$A$2:$A$429&amp;Data_DT!$H$2:$H$429,0)),"")</f>
        <v>0</v>
      </c>
      <c r="G57" s="250" cm="1">
        <f t="array" ref="G57">IFERROR(INDEX(Data_DT!L$2:L$429,MATCH($T$2&amp;$T$1&amp;$C57,Data_DT!$B$2:$B$429&amp;Data_DT!$A$2:$A$429&amp;Data_DT!$H$2:$H$429,0)),"")</f>
        <v>1217161000</v>
      </c>
      <c r="H57" s="215" cm="1">
        <f t="array" ref="H57">IFERROR(INDEX(Data_DT!M$2:M$429,MATCH($T$2&amp;$T$1&amp;$C57,Data_DT!$B$2:$B$429&amp;Data_DT!$A$2:$A$429&amp;Data_DT!$H$2:$H$429,0)),"")</f>
        <v>0</v>
      </c>
      <c r="I57" s="250" cm="1">
        <f t="array" ref="I57">IFERROR(INDEX(Data_DT!N$2:N$429,MATCH($T$2&amp;$T$1&amp;$C57,Data_DT!$B$2:$B$429&amp;Data_DT!$A$2:$A$429&amp;Data_DT!$H$2:$H$429,0)),"")</f>
        <v>142538141</v>
      </c>
      <c r="J57" s="483" cm="1">
        <f t="array" ref="J57">IFERROR(INDEX(Data_DT!O$2:O$429,MATCH($T$2&amp;$T$1&amp;$C57,Data_DT!$B$2:$B$429&amp;Data_DT!$A$2:$A$429&amp;Data_DT!$H$2:$H$429,0)),"")</f>
        <v>0</v>
      </c>
      <c r="K57" s="235" cm="1">
        <f t="array" ref="K57">IFERROR(INDEX(Data_DT!P$2:P$429,MATCH($T$2&amp;$T$1&amp;$C57,Data_DT!$B$2:$B$429&amp;Data_DT!$A$2:$A$429&amp;Data_DT!$H$2:$H$429,0)),"")</f>
        <v>142538141</v>
      </c>
      <c r="L57" s="215" cm="1">
        <f t="array" ref="L57">IFERROR(INDEX(Data_DT!Q$2:Q$429,MATCH($T$2&amp;$T$1&amp;$C57,Data_DT!$B$2:$B$429&amp;Data_DT!$A$2:$A$429&amp;Data_DT!$H$2:$H$429,0)),"")</f>
        <v>0</v>
      </c>
      <c r="M57" s="215" cm="1">
        <f t="array" ref="M57">IFERROR(INDEX(Data_DT!R$2:R$429,MATCH($T$2&amp;$T$1&amp;$C57,Data_DT!$B$2:$B$429&amp;Data_DT!$A$2:$A$429&amp;Data_DT!$H$2:$H$429,0)),"")</f>
        <v>0</v>
      </c>
      <c r="N57" s="215" cm="1">
        <f t="array" ref="N57">IFERROR(INDEX(Data_DT!S$2:S$429,MATCH($T$2&amp;$T$1&amp;$C57,Data_DT!$B$2:$B$429&amp;Data_DT!$A$2:$A$429&amp;Data_DT!$H$2:$H$429,0)),"")</f>
        <v>1359699141</v>
      </c>
      <c r="O57" s="215" cm="1">
        <f t="array" ref="O57">IFERROR(INDEX(Data_DT!T$2:T$429,MATCH($T$2&amp;$T$1&amp;$C57,Data_DT!$B$2:$B$429&amp;Data_DT!$A$2:$A$429&amp;Data_DT!$H$2:$H$429,0)),"")</f>
        <v>0</v>
      </c>
      <c r="P57" s="199" cm="1">
        <f t="array" ref="P57">IFERROR(INDEX(Data_DT!U$2:U$429,MATCH($T$2&amp;$T$1&amp;$C57,Data_DT!$B$2:$B$429&amp;Data_DT!$A$2:$A$429&amp;Data_DT!$H$2:$H$429,0)),"")</f>
        <v>0</v>
      </c>
      <c r="Q57" s="199" cm="1">
        <f t="array" ref="Q57">IFERROR(INDEX(Data_DT!V$2:V$429,MATCH($T$2&amp;$T$1&amp;$C57,Data_DT!$B$2:$B$429&amp;Data_DT!$A$2:$A$429&amp;Data_DT!$H$2:$H$429,0)),"")</f>
        <v>1</v>
      </c>
      <c r="R57" s="231"/>
      <c r="S57" s="231"/>
      <c r="T57" s="231"/>
      <c r="U57" s="231"/>
      <c r="V57" s="231"/>
      <c r="W57" s="231"/>
      <c r="X57" s="231"/>
      <c r="Y57" s="231"/>
    </row>
    <row r="58" spans="1:25">
      <c r="A58" s="275">
        <v>17</v>
      </c>
      <c r="B58" s="188" t="s">
        <v>145</v>
      </c>
      <c r="C58" s="611" t="s">
        <v>75</v>
      </c>
      <c r="D58" s="250" cm="1">
        <f t="array" ref="D58">IFERROR(INDEX(Data_DT!I$2:I$429,MATCH($T$2&amp;$T$1&amp;$C58,Data_DT!$B$2:$B$429&amp;Data_DT!$A$2:$A$429&amp;Data_DT!$H$2:$H$429,0)),"")</f>
        <v>1150000000</v>
      </c>
      <c r="E58" s="609" cm="1">
        <f t="array" ref="E58">IFERROR(INDEX(Data_DT!J$2:J$429,MATCH($T$2&amp;$T$1&amp;$C58,Data_DT!$B$2:$B$429&amp;Data_DT!$A$2:$A$429&amp;Data_DT!$H$2:$H$429,0)),"")</f>
        <v>226090630</v>
      </c>
      <c r="F58" s="267" cm="1">
        <f t="array" ref="F58">IFERROR(INDEX(Data_DT!K$2:K$429,MATCH($T$2&amp;$T$1&amp;$C58,Data_DT!$B$2:$B$429&amp;Data_DT!$A$2:$A$429&amp;Data_DT!$H$2:$H$429,0)),"")</f>
        <v>0</v>
      </c>
      <c r="G58" s="250" cm="1">
        <f t="array" ref="G58">IFERROR(INDEX(Data_DT!L$2:L$429,MATCH($T$2&amp;$T$1&amp;$C58,Data_DT!$B$2:$B$429&amp;Data_DT!$A$2:$A$429&amp;Data_DT!$H$2:$H$429,0)),"")</f>
        <v>1150000000</v>
      </c>
      <c r="H58" s="215" cm="1">
        <f t="array" ref="H58">IFERROR(INDEX(Data_DT!M$2:M$429,MATCH($T$2&amp;$T$1&amp;$C58,Data_DT!$B$2:$B$429&amp;Data_DT!$A$2:$A$429&amp;Data_DT!$H$2:$H$429,0)),"")</f>
        <v>0</v>
      </c>
      <c r="I58" s="653" cm="1">
        <f t="array" ref="I58">IFERROR(INDEX(Data_DT!N$2:N$429,MATCH($T$2&amp;$T$1&amp;$C58,Data_DT!$B$2:$B$429&amp;Data_DT!$A$2:$A$429&amp;Data_DT!$H$2:$H$429,0)),"")</f>
        <v>108254630</v>
      </c>
      <c r="J58" s="483" cm="1">
        <f t="array" ref="J58">IFERROR(INDEX(Data_DT!O$2:O$429,MATCH($T$2&amp;$T$1&amp;$C58,Data_DT!$B$2:$B$429&amp;Data_DT!$A$2:$A$429&amp;Data_DT!$H$2:$H$429,0)),"")</f>
        <v>0</v>
      </c>
      <c r="K58" s="235" cm="1">
        <f t="array" ref="K58">IFERROR(INDEX(Data_DT!P$2:P$429,MATCH($T$2&amp;$T$1&amp;$C58,Data_DT!$B$2:$B$429&amp;Data_DT!$A$2:$A$429&amp;Data_DT!$H$2:$H$429,0)),"")</f>
        <v>0</v>
      </c>
      <c r="L58" s="215" cm="1">
        <f t="array" ref="L58">IFERROR(INDEX(Data_DT!Q$2:Q$429,MATCH($T$2&amp;$T$1&amp;$C58,Data_DT!$B$2:$B$429&amp;Data_DT!$A$2:$A$429&amp;Data_DT!$H$2:$H$429,0)),"")</f>
        <v>108254630</v>
      </c>
      <c r="M58" s="215" cm="1">
        <f t="array" ref="M58">IFERROR(INDEX(Data_DT!R$2:R$429,MATCH($T$2&amp;$T$1&amp;$C58,Data_DT!$B$2:$B$429&amp;Data_DT!$A$2:$A$429&amp;Data_DT!$H$2:$H$429,0)),"")</f>
        <v>0</v>
      </c>
      <c r="N58" s="215" cm="1">
        <f t="array" ref="N58">IFERROR(INDEX(Data_DT!S$2:S$429,MATCH($T$2&amp;$T$1&amp;$C58,Data_DT!$B$2:$B$429&amp;Data_DT!$A$2:$A$429&amp;Data_DT!$H$2:$H$429,0)),"")</f>
        <v>1150000000</v>
      </c>
      <c r="O58" s="215" cm="1">
        <f t="array" ref="O58">IFERROR(INDEX(Data_DT!T$2:T$429,MATCH($T$2&amp;$T$1&amp;$C58,Data_DT!$B$2:$B$429&amp;Data_DT!$A$2:$A$429&amp;Data_DT!$H$2:$H$429,0)),"")</f>
        <v>108254630</v>
      </c>
      <c r="P58" s="199" cm="1">
        <f t="array" ref="P58">IFERROR(INDEX(Data_DT!U$2:U$429,MATCH($T$2&amp;$T$1&amp;$C58,Data_DT!$B$2:$B$429&amp;Data_DT!$A$2:$A$429&amp;Data_DT!$H$2:$H$429,0)),"")</f>
        <v>0</v>
      </c>
      <c r="Q58" s="199" cm="1">
        <f t="array" ref="Q58">IFERROR(INDEX(Data_DT!V$2:V$429,MATCH($T$2&amp;$T$1&amp;$C58,Data_DT!$B$2:$B$429&amp;Data_DT!$A$2:$A$429&amp;Data_DT!$H$2:$H$429,0)),"")</f>
        <v>1</v>
      </c>
      <c r="R58" s="231"/>
      <c r="S58" s="231"/>
      <c r="T58" s="231"/>
      <c r="U58" s="231"/>
      <c r="V58" s="231"/>
      <c r="W58" s="231"/>
      <c r="X58" s="231"/>
      <c r="Y58" s="231"/>
    </row>
    <row r="59" spans="1:25">
      <c r="A59" s="275">
        <v>18</v>
      </c>
      <c r="B59" s="188" t="s">
        <v>145</v>
      </c>
      <c r="C59" s="611" t="s">
        <v>244</v>
      </c>
      <c r="D59" s="250" cm="1">
        <f t="array" ref="D59">IFERROR(INDEX(Data_DT!I$2:I$429,MATCH($T$2&amp;$T$1&amp;$C59,Data_DT!$B$2:$B$429&amp;Data_DT!$A$2:$A$429&amp;Data_DT!$H$2:$H$429,0)),"")</f>
        <v>0</v>
      </c>
      <c r="E59" s="702" cm="1">
        <f t="array" ref="E59">IFERROR(INDEX(Data_DT!J$2:J$429,MATCH($T$2&amp;$T$1&amp;$C59,Data_DT!$B$2:$B$429&amp;Data_DT!$A$2:$A$429&amp;Data_DT!$H$2:$H$429,0)),"")</f>
        <v>0</v>
      </c>
      <c r="F59" s="267" cm="1">
        <f t="array" ref="F59">IFERROR(INDEX(Data_DT!K$2:K$429,MATCH($T$2&amp;$T$1&amp;$C59,Data_DT!$B$2:$B$429&amp;Data_DT!$A$2:$A$429&amp;Data_DT!$H$2:$H$429,0)),"")</f>
        <v>0</v>
      </c>
      <c r="G59" s="250" cm="1">
        <f t="array" ref="G59">IFERROR(INDEX(Data_DT!L$2:L$429,MATCH($T$2&amp;$T$1&amp;$C59,Data_DT!$B$2:$B$429&amp;Data_DT!$A$2:$A$429&amp;Data_DT!$H$2:$H$429,0)),"")</f>
        <v>0</v>
      </c>
      <c r="H59" s="215" cm="1">
        <f t="array" ref="H59">IFERROR(INDEX(Data_DT!M$2:M$429,MATCH($T$2&amp;$T$1&amp;$C59,Data_DT!$B$2:$B$429&amp;Data_DT!$A$2:$A$429&amp;Data_DT!$H$2:$H$429,0)),"")</f>
        <v>0</v>
      </c>
      <c r="I59" s="250" cm="1">
        <f t="array" ref="I59">IFERROR(INDEX(Data_DT!N$2:N$429,MATCH($T$2&amp;$T$1&amp;$C59,Data_DT!$B$2:$B$429&amp;Data_DT!$A$2:$A$429&amp;Data_DT!$H$2:$H$429,0)),"")</f>
        <v>0</v>
      </c>
      <c r="J59" s="483" cm="1">
        <f t="array" ref="J59">IFERROR(INDEX(Data_DT!O$2:O$429,MATCH($T$2&amp;$T$1&amp;$C59,Data_DT!$B$2:$B$429&amp;Data_DT!$A$2:$A$429&amp;Data_DT!$H$2:$H$429,0)),"")</f>
        <v>0</v>
      </c>
      <c r="K59" s="235" cm="1">
        <f t="array" ref="K59">IFERROR(INDEX(Data_DT!P$2:P$429,MATCH($T$2&amp;$T$1&amp;$C59,Data_DT!$B$2:$B$429&amp;Data_DT!$A$2:$A$429&amp;Data_DT!$H$2:$H$429,0)),"")</f>
        <v>0</v>
      </c>
      <c r="L59" s="215" cm="1">
        <f t="array" ref="L59">IFERROR(INDEX(Data_DT!Q$2:Q$429,MATCH($T$2&amp;$T$1&amp;$C59,Data_DT!$B$2:$B$429&amp;Data_DT!$A$2:$A$429&amp;Data_DT!$H$2:$H$429,0)),"")</f>
        <v>0</v>
      </c>
      <c r="M59" s="215" cm="1">
        <f t="array" ref="M59">IFERROR(INDEX(Data_DT!R$2:R$429,MATCH($T$2&amp;$T$1&amp;$C59,Data_DT!$B$2:$B$429&amp;Data_DT!$A$2:$A$429&amp;Data_DT!$H$2:$H$429,0)),"")</f>
        <v>0</v>
      </c>
      <c r="N59" s="215" cm="1">
        <f t="array" ref="N59">IFERROR(INDEX(Data_DT!S$2:S$429,MATCH($T$2&amp;$T$1&amp;$C59,Data_DT!$B$2:$B$429&amp;Data_DT!$A$2:$A$429&amp;Data_DT!$H$2:$H$429,0)),"")</f>
        <v>0</v>
      </c>
      <c r="O59" s="215" cm="1">
        <f t="array" ref="O59">IFERROR(INDEX(Data_DT!T$2:T$429,MATCH($T$2&amp;$T$1&amp;$C59,Data_DT!$B$2:$B$429&amp;Data_DT!$A$2:$A$429&amp;Data_DT!$H$2:$H$429,0)),"")</f>
        <v>0</v>
      </c>
      <c r="P59" s="199" cm="1">
        <f t="array" ref="P59">IFERROR(INDEX(Data_DT!U$2:U$429,MATCH($T$2&amp;$T$1&amp;$C59,Data_DT!$B$2:$B$429&amp;Data_DT!$A$2:$A$429&amp;Data_DT!$H$2:$H$429,0)),"")</f>
        <v>0</v>
      </c>
      <c r="Q59" s="199" cm="1">
        <f t="array" ref="Q59">IFERROR(INDEX(Data_DT!V$2:V$429,MATCH($T$2&amp;$T$1&amp;$C59,Data_DT!$B$2:$B$429&amp;Data_DT!$A$2:$A$429&amp;Data_DT!$H$2:$H$429,0)),"")</f>
        <v>0</v>
      </c>
      <c r="R59" s="231"/>
      <c r="S59" s="231"/>
      <c r="T59" s="231"/>
      <c r="U59" s="231"/>
      <c r="V59" s="231"/>
      <c r="W59" s="231"/>
      <c r="X59" s="231"/>
      <c r="Y59" s="231"/>
    </row>
    <row r="60" spans="1:25">
      <c r="A60" s="275">
        <v>19</v>
      </c>
      <c r="B60" s="188" t="s">
        <v>145</v>
      </c>
      <c r="C60" s="611" t="s">
        <v>225</v>
      </c>
      <c r="D60" s="250" cm="1">
        <f t="array" ref="D60">IFERROR(INDEX(Data_DT!I$2:I$429,MATCH($T$2&amp;$T$1&amp;$C60,Data_DT!$B$2:$B$429&amp;Data_DT!$A$2:$A$429&amp;Data_DT!$H$2:$H$429,0)),"")</f>
        <v>1269841117</v>
      </c>
      <c r="E60" s="702" cm="1">
        <f t="array" ref="E60">IFERROR(INDEX(Data_DT!J$2:J$429,MATCH($T$2&amp;$T$1&amp;$C60,Data_DT!$B$2:$B$429&amp;Data_DT!$A$2:$A$429&amp;Data_DT!$H$2:$H$429,0)),"")</f>
        <v>0</v>
      </c>
      <c r="F60" s="267" cm="1">
        <f t="array" ref="F60">IFERROR(INDEX(Data_DT!K$2:K$429,MATCH($T$2&amp;$T$1&amp;$C60,Data_DT!$B$2:$B$429&amp;Data_DT!$A$2:$A$429&amp;Data_DT!$H$2:$H$429,0)),"")</f>
        <v>0</v>
      </c>
      <c r="G60" s="250" cm="1">
        <f t="array" ref="G60">IFERROR(INDEX(Data_DT!L$2:L$429,MATCH($T$2&amp;$T$1&amp;$C60,Data_DT!$B$2:$B$429&amp;Data_DT!$A$2:$A$429&amp;Data_DT!$H$2:$H$429,0)),"")</f>
        <v>300000000</v>
      </c>
      <c r="H60" s="215" cm="1">
        <f t="array" ref="H60">IFERROR(INDEX(Data_DT!M$2:M$429,MATCH($T$2&amp;$T$1&amp;$C60,Data_DT!$B$2:$B$429&amp;Data_DT!$A$2:$A$429&amp;Data_DT!$H$2:$H$429,0)),"")</f>
        <v>969841117</v>
      </c>
      <c r="I60" s="250" cm="1">
        <f t="array" ref="I60">IFERROR(INDEX(Data_DT!N$2:N$429,MATCH($T$2&amp;$T$1&amp;$C60,Data_DT!$B$2:$B$429&amp;Data_DT!$A$2:$A$429&amp;Data_DT!$H$2:$H$429,0)),"")</f>
        <v>0</v>
      </c>
      <c r="J60" s="483" cm="1">
        <f t="array" ref="J60">IFERROR(INDEX(Data_DT!O$2:O$429,MATCH($T$2&amp;$T$1&amp;$C60,Data_DT!$B$2:$B$429&amp;Data_DT!$A$2:$A$429&amp;Data_DT!$H$2:$H$429,0)),"")</f>
        <v>0</v>
      </c>
      <c r="K60" s="235" cm="1">
        <f t="array" ref="K60">IFERROR(INDEX(Data_DT!P$2:P$429,MATCH($T$2&amp;$T$1&amp;$C60,Data_DT!$B$2:$B$429&amp;Data_DT!$A$2:$A$429&amp;Data_DT!$H$2:$H$429,0)),"")</f>
        <v>0</v>
      </c>
      <c r="L60" s="215" cm="1">
        <f t="array" ref="L60">IFERROR(INDEX(Data_DT!Q$2:Q$429,MATCH($T$2&amp;$T$1&amp;$C60,Data_DT!$B$2:$B$429&amp;Data_DT!$A$2:$A$429&amp;Data_DT!$H$2:$H$429,0)),"")</f>
        <v>0</v>
      </c>
      <c r="M60" s="215" cm="1">
        <f t="array" ref="M60">IFERROR(INDEX(Data_DT!R$2:R$429,MATCH($T$2&amp;$T$1&amp;$C60,Data_DT!$B$2:$B$429&amp;Data_DT!$A$2:$A$429&amp;Data_DT!$H$2:$H$429,0)),"")</f>
        <v>0</v>
      </c>
      <c r="N60" s="215" cm="1">
        <f t="array" ref="N60">IFERROR(INDEX(Data_DT!S$2:S$429,MATCH($T$2&amp;$T$1&amp;$C60,Data_DT!$B$2:$B$429&amp;Data_DT!$A$2:$A$429&amp;Data_DT!$H$2:$H$429,0)),"")</f>
        <v>300000000</v>
      </c>
      <c r="O60" s="215" cm="1">
        <f t="array" ref="O60">IFERROR(INDEX(Data_DT!T$2:T$429,MATCH($T$2&amp;$T$1&amp;$C60,Data_DT!$B$2:$B$429&amp;Data_DT!$A$2:$A$429&amp;Data_DT!$H$2:$H$429,0)),"")</f>
        <v>969841117</v>
      </c>
      <c r="P60" s="199" cm="1">
        <f t="array" ref="P60">IFERROR(INDEX(Data_DT!U$2:U$429,MATCH($T$2&amp;$T$1&amp;$C60,Data_DT!$B$2:$B$429&amp;Data_DT!$A$2:$A$429&amp;Data_DT!$H$2:$H$429,0)),"")</f>
        <v>0</v>
      </c>
      <c r="Q60" s="199" cm="1">
        <f t="array" ref="Q60">IFERROR(INDEX(Data_DT!V$2:V$429,MATCH($T$2&amp;$T$1&amp;$C60,Data_DT!$B$2:$B$429&amp;Data_DT!$A$2:$A$429&amp;Data_DT!$H$2:$H$429,0)),"")</f>
        <v>0.23625002843564399</v>
      </c>
      <c r="R60" s="231"/>
      <c r="S60" s="231"/>
      <c r="T60" s="231"/>
      <c r="U60" s="231"/>
      <c r="V60" s="231"/>
      <c r="W60" s="231"/>
      <c r="X60" s="231"/>
      <c r="Y60" s="231"/>
    </row>
    <row r="61" spans="1:25">
      <c r="A61" s="275">
        <v>20</v>
      </c>
      <c r="B61" s="188" t="s">
        <v>145</v>
      </c>
      <c r="C61" s="611" t="s">
        <v>76</v>
      </c>
      <c r="D61" s="250" cm="1">
        <f t="array" ref="D61">IFERROR(INDEX(Data_DT!I$2:I$429,MATCH($T$2&amp;$T$1&amp;$C61,Data_DT!$B$2:$B$429&amp;Data_DT!$A$2:$A$429&amp;Data_DT!$H$2:$H$429,0)),"")</f>
        <v>1382222000</v>
      </c>
      <c r="E61" s="702" cm="1">
        <f t="array" ref="E61">IFERROR(INDEX(Data_DT!J$2:J$429,MATCH($T$2&amp;$T$1&amp;$C61,Data_DT!$B$2:$B$429&amp;Data_DT!$A$2:$A$429&amp;Data_DT!$H$2:$H$429,0)),"")</f>
        <v>0</v>
      </c>
      <c r="F61" s="267" cm="1">
        <f t="array" ref="F61">IFERROR(INDEX(Data_DT!K$2:K$429,MATCH($T$2&amp;$T$1&amp;$C61,Data_DT!$B$2:$B$429&amp;Data_DT!$A$2:$A$429&amp;Data_DT!$H$2:$H$429,0)),"")</f>
        <v>0</v>
      </c>
      <c r="G61" s="250" cm="1">
        <f t="array" ref="G61">IFERROR(INDEX(Data_DT!L$2:L$429,MATCH($T$2&amp;$T$1&amp;$C61,Data_DT!$B$2:$B$429&amp;Data_DT!$A$2:$A$429&amp;Data_DT!$H$2:$H$429,0)),"")</f>
        <v>1382220000</v>
      </c>
      <c r="H61" s="215" cm="1">
        <f t="array" ref="H61">IFERROR(INDEX(Data_DT!M$2:M$429,MATCH($T$2&amp;$T$1&amp;$C61,Data_DT!$B$2:$B$429&amp;Data_DT!$A$2:$A$429&amp;Data_DT!$H$2:$H$429,0)),"")</f>
        <v>2000</v>
      </c>
      <c r="I61" s="250" cm="1">
        <f t="array" ref="I61">IFERROR(INDEX(Data_DT!N$2:N$429,MATCH($T$2&amp;$T$1&amp;$C61,Data_DT!$B$2:$B$429&amp;Data_DT!$A$2:$A$429&amp;Data_DT!$H$2:$H$429,0)),"")</f>
        <v>124824112</v>
      </c>
      <c r="J61" s="483" cm="1">
        <f t="array" ref="J61">IFERROR(INDEX(Data_DT!O$2:O$429,MATCH($T$2&amp;$T$1&amp;$C61,Data_DT!$B$2:$B$429&amp;Data_DT!$A$2:$A$429&amp;Data_DT!$H$2:$H$429,0)),"")</f>
        <v>0</v>
      </c>
      <c r="K61" s="235" cm="1">
        <f t="array" ref="K61">IFERROR(INDEX(Data_DT!P$2:P$429,MATCH($T$2&amp;$T$1&amp;$C61,Data_DT!$B$2:$B$429&amp;Data_DT!$A$2:$A$429&amp;Data_DT!$H$2:$H$429,0)),"")</f>
        <v>124824112</v>
      </c>
      <c r="L61" s="215" cm="1">
        <f t="array" ref="L61">IFERROR(INDEX(Data_DT!Q$2:Q$429,MATCH($T$2&amp;$T$1&amp;$C61,Data_DT!$B$2:$B$429&amp;Data_DT!$A$2:$A$429&amp;Data_DT!$H$2:$H$429,0)),"")</f>
        <v>0</v>
      </c>
      <c r="M61" s="215" cm="1">
        <f t="array" ref="M61">IFERROR(INDEX(Data_DT!R$2:R$429,MATCH($T$2&amp;$T$1&amp;$C61,Data_DT!$B$2:$B$429&amp;Data_DT!$A$2:$A$429&amp;Data_DT!$H$2:$H$429,0)),"")</f>
        <v>0</v>
      </c>
      <c r="N61" s="215" cm="1">
        <f t="array" ref="N61">IFERROR(INDEX(Data_DT!S$2:S$429,MATCH($T$2&amp;$T$1&amp;$C61,Data_DT!$B$2:$B$429&amp;Data_DT!$A$2:$A$429&amp;Data_DT!$H$2:$H$429,0)),"")</f>
        <v>1507044112</v>
      </c>
      <c r="O61" s="215" cm="1">
        <f t="array" ref="O61">IFERROR(INDEX(Data_DT!T$2:T$429,MATCH($T$2&amp;$T$1&amp;$C61,Data_DT!$B$2:$B$429&amp;Data_DT!$A$2:$A$429&amp;Data_DT!$H$2:$H$429,0)),"")</f>
        <v>2000</v>
      </c>
      <c r="P61" s="199" cm="1">
        <f t="array" ref="P61">IFERROR(INDEX(Data_DT!U$2:U$429,MATCH($T$2&amp;$T$1&amp;$C61,Data_DT!$B$2:$B$429&amp;Data_DT!$A$2:$A$429&amp;Data_DT!$H$2:$H$429,0)),"")</f>
        <v>0</v>
      </c>
      <c r="Q61" s="199" cm="1">
        <f t="array" ref="Q61">IFERROR(INDEX(Data_DT!V$2:V$429,MATCH($T$2&amp;$T$1&amp;$C61,Data_DT!$B$2:$B$429&amp;Data_DT!$A$2:$A$429&amp;Data_DT!$H$2:$H$429,0)),"")</f>
        <v>0.99999855305442997</v>
      </c>
      <c r="R61" s="231"/>
      <c r="S61" s="231"/>
      <c r="T61" s="231"/>
      <c r="U61" s="231"/>
      <c r="V61" s="231"/>
      <c r="W61" s="231"/>
      <c r="X61" s="231"/>
      <c r="Y61" s="231"/>
    </row>
    <row r="62" spans="1:25">
      <c r="A62" s="275">
        <v>21</v>
      </c>
      <c r="B62" s="188" t="s">
        <v>145</v>
      </c>
      <c r="C62" s="611" t="s">
        <v>77</v>
      </c>
      <c r="D62" s="250" cm="1">
        <f t="array" ref="D62">IFERROR(INDEX(Data_DT!I$2:I$429,MATCH($T$2&amp;$T$1&amp;$C62,Data_DT!$B$2:$B$429&amp;Data_DT!$A$2:$A$429&amp;Data_DT!$H$2:$H$429,0)),"")</f>
        <v>1675202000</v>
      </c>
      <c r="E62" s="702" cm="1">
        <f t="array" ref="E62">IFERROR(INDEX(Data_DT!J$2:J$429,MATCH($T$2&amp;$T$1&amp;$C62,Data_DT!$B$2:$B$429&amp;Data_DT!$A$2:$A$429&amp;Data_DT!$H$2:$H$429,0)),"")</f>
        <v>700000000</v>
      </c>
      <c r="F62" s="267" cm="1">
        <f t="array" ref="F62">IFERROR(INDEX(Data_DT!K$2:K$429,MATCH($T$2&amp;$T$1&amp;$C62,Data_DT!$B$2:$B$429&amp;Data_DT!$A$2:$A$429&amp;Data_DT!$H$2:$H$429,0)),"")</f>
        <v>0</v>
      </c>
      <c r="G62" s="250" cm="1">
        <f t="array" ref="G62">IFERROR(INDEX(Data_DT!L$2:L$429,MATCH($T$2&amp;$T$1&amp;$C62,Data_DT!$B$2:$B$429&amp;Data_DT!$A$2:$A$429&amp;Data_DT!$H$2:$H$429,0)),"")</f>
        <v>300000000</v>
      </c>
      <c r="H62" s="215" cm="1">
        <f t="array" ref="H62">IFERROR(INDEX(Data_DT!M$2:M$429,MATCH($T$2&amp;$T$1&amp;$C62,Data_DT!$B$2:$B$429&amp;Data_DT!$A$2:$A$429&amp;Data_DT!$H$2:$H$429,0)),"")</f>
        <v>1375202000</v>
      </c>
      <c r="I62" s="250" cm="1">
        <f t="array" ref="I62">IFERROR(INDEX(Data_DT!N$2:N$429,MATCH($T$2&amp;$T$1&amp;$C62,Data_DT!$B$2:$B$429&amp;Data_DT!$A$2:$A$429&amp;Data_DT!$H$2:$H$429,0)),"")</f>
        <v>0</v>
      </c>
      <c r="J62" s="483" cm="1">
        <f t="array" ref="J62">IFERROR(INDEX(Data_DT!O$2:O$429,MATCH($T$2&amp;$T$1&amp;$C62,Data_DT!$B$2:$B$429&amp;Data_DT!$A$2:$A$429&amp;Data_DT!$H$2:$H$429,0)),"")</f>
        <v>0</v>
      </c>
      <c r="K62" s="235" cm="1">
        <f t="array" ref="K62">IFERROR(INDEX(Data_DT!P$2:P$429,MATCH($T$2&amp;$T$1&amp;$C62,Data_DT!$B$2:$B$429&amp;Data_DT!$A$2:$A$429&amp;Data_DT!$H$2:$H$429,0)),"")</f>
        <v>0</v>
      </c>
      <c r="L62" s="215" cm="1">
        <f t="array" ref="L62">IFERROR(INDEX(Data_DT!Q$2:Q$429,MATCH($T$2&amp;$T$1&amp;$C62,Data_DT!$B$2:$B$429&amp;Data_DT!$A$2:$A$429&amp;Data_DT!$H$2:$H$429,0)),"")</f>
        <v>0</v>
      </c>
      <c r="M62" s="215" cm="1">
        <f t="array" ref="M62">IFERROR(INDEX(Data_DT!R$2:R$429,MATCH($T$2&amp;$T$1&amp;$C62,Data_DT!$B$2:$B$429&amp;Data_DT!$A$2:$A$429&amp;Data_DT!$H$2:$H$429,0)),"")</f>
        <v>0</v>
      </c>
      <c r="N62" s="215" cm="1">
        <f t="array" ref="N62">IFERROR(INDEX(Data_DT!S$2:S$429,MATCH($T$2&amp;$T$1&amp;$C62,Data_DT!$B$2:$B$429&amp;Data_DT!$A$2:$A$429&amp;Data_DT!$H$2:$H$429,0)),"")</f>
        <v>300000000</v>
      </c>
      <c r="O62" s="215" cm="1">
        <f t="array" ref="O62">IFERROR(INDEX(Data_DT!T$2:T$429,MATCH($T$2&amp;$T$1&amp;$C62,Data_DT!$B$2:$B$429&amp;Data_DT!$A$2:$A$429&amp;Data_DT!$H$2:$H$429,0)),"")</f>
        <v>1375202000</v>
      </c>
      <c r="P62" s="199" cm="1">
        <f t="array" ref="P62">IFERROR(INDEX(Data_DT!U$2:U$429,MATCH($T$2&amp;$T$1&amp;$C62,Data_DT!$B$2:$B$429&amp;Data_DT!$A$2:$A$429&amp;Data_DT!$H$2:$H$429,0)),"")</f>
        <v>0</v>
      </c>
      <c r="Q62" s="199" cm="1">
        <f t="array" ref="Q62">IFERROR(INDEX(Data_DT!V$2:V$429,MATCH($T$2&amp;$T$1&amp;$C62,Data_DT!$B$2:$B$429&amp;Data_DT!$A$2:$A$429&amp;Data_DT!$H$2:$H$429,0)),"")</f>
        <v>0.17908288075109699</v>
      </c>
      <c r="R62" s="231"/>
      <c r="S62" s="231"/>
      <c r="T62" s="231"/>
      <c r="U62" s="231"/>
      <c r="V62" s="231"/>
      <c r="W62" s="231"/>
      <c r="X62" s="231"/>
      <c r="Y62" s="231"/>
    </row>
    <row r="63" spans="1:25">
      <c r="A63" s="170" t="s">
        <v>78</v>
      </c>
      <c r="B63" s="171"/>
      <c r="C63" s="251"/>
      <c r="D63" s="252"/>
      <c r="E63" s="253"/>
      <c r="F63" s="254"/>
      <c r="G63" s="252"/>
      <c r="H63" s="255"/>
      <c r="I63" s="256"/>
      <c r="J63" s="257"/>
      <c r="K63" s="257"/>
      <c r="L63" s="255"/>
      <c r="M63" s="215"/>
      <c r="N63" s="215"/>
      <c r="O63" s="215"/>
      <c r="P63" s="199"/>
      <c r="Q63" s="199"/>
      <c r="R63" s="258"/>
      <c r="S63" s="259"/>
      <c r="T63" s="259"/>
      <c r="U63" s="259"/>
      <c r="V63" s="259"/>
      <c r="W63" s="212"/>
      <c r="X63" s="212"/>
      <c r="Y63" s="212"/>
    </row>
    <row r="64" spans="1:25">
      <c r="A64" s="170" t="s">
        <v>79</v>
      </c>
      <c r="B64" s="251" t="s">
        <v>80</v>
      </c>
      <c r="C64" s="251" t="s">
        <v>80</v>
      </c>
      <c r="D64" s="252">
        <f t="shared" ref="D64:Q64" si="3">SUM(D65:D71)</f>
        <v>10338719000</v>
      </c>
      <c r="E64" s="252">
        <f t="shared" si="3"/>
        <v>800000000</v>
      </c>
      <c r="F64" s="252">
        <f t="shared" si="3"/>
        <v>700000000</v>
      </c>
      <c r="G64" s="252">
        <f t="shared" si="3"/>
        <v>15026896850</v>
      </c>
      <c r="H64" s="252">
        <f t="shared" si="3"/>
        <v>1928572000</v>
      </c>
      <c r="I64" s="252">
        <f t="shared" si="3"/>
        <v>69430252</v>
      </c>
      <c r="J64" s="252">
        <f t="shared" si="3"/>
        <v>0</v>
      </c>
      <c r="K64" s="252">
        <f t="shared" si="3"/>
        <v>69430252</v>
      </c>
      <c r="L64" s="252">
        <f t="shared" si="3"/>
        <v>0</v>
      </c>
      <c r="M64" s="252">
        <f t="shared" si="3"/>
        <v>700000000</v>
      </c>
      <c r="N64" s="252">
        <f t="shared" si="3"/>
        <v>15096327102</v>
      </c>
      <c r="O64" s="252">
        <f t="shared" si="3"/>
        <v>1928572000</v>
      </c>
      <c r="P64" s="252">
        <f t="shared" si="3"/>
        <v>1.75</v>
      </c>
      <c r="Q64" s="252">
        <f t="shared" si="3"/>
        <v>4.8234425479043201</v>
      </c>
      <c r="R64" s="258"/>
      <c r="S64" s="259"/>
      <c r="T64" s="259"/>
      <c r="U64" s="259"/>
      <c r="V64" s="259"/>
      <c r="W64" s="212"/>
      <c r="X64" s="212"/>
      <c r="Y64" s="212"/>
    </row>
    <row r="65" spans="1:25">
      <c r="A65" s="275">
        <v>1</v>
      </c>
      <c r="B65" s="188" t="s">
        <v>145</v>
      </c>
      <c r="C65" s="240" t="s">
        <v>87</v>
      </c>
      <c r="D65" s="260" cm="1">
        <f t="array" ref="D65">IFERROR(INDEX(Data_DT!I$2:I$429,MATCH($T$2&amp;$T$1&amp;$C65,Data_DT!$B$2:$B$429&amp;Data_DT!$A$2:$A$429&amp;Data_DT!$H$2:$H$429,0)),"")</f>
        <v>1450000000</v>
      </c>
      <c r="E65" s="609" cm="1">
        <f t="array" ref="E65">IFERROR(INDEX(Data_DT!J$2:J$429,MATCH($T$2&amp;$T$1&amp;$C65,Data_DT!$B$2:$B$429&amp;Data_DT!$A$2:$A$429&amp;Data_DT!$H$2:$H$429,0)),"")</f>
        <v>400000000</v>
      </c>
      <c r="F65" s="262" cm="1">
        <f t="array" ref="F65">IFERROR(INDEX(Data_DT!K$2:K$429,MATCH($T$2&amp;$T$1&amp;$C65,Data_DT!$B$2:$B$429&amp;Data_DT!$A$2:$A$429&amp;Data_DT!$H$2:$H$429,0)),"")</f>
        <v>300000000</v>
      </c>
      <c r="G65" s="260" cm="1">
        <f t="array" ref="G65">IFERROR(INDEX(Data_DT!L$2:L$429,MATCH($T$2&amp;$T$1&amp;$C65,Data_DT!$B$2:$B$429&amp;Data_DT!$A$2:$A$429&amp;Data_DT!$H$2:$H$429,0)),"")</f>
        <v>1300000000</v>
      </c>
      <c r="H65" s="215" cm="1">
        <f t="array" ref="H65">IFERROR(INDEX(Data_DT!M$2:M$429,MATCH($T$2&amp;$T$1&amp;$C65,Data_DT!$B$2:$B$429&amp;Data_DT!$A$2:$A$429&amp;Data_DT!$H$2:$H$429,0)),"")</f>
        <v>150000000</v>
      </c>
      <c r="I65" s="166" cm="1">
        <f t="array" ref="I65">IFERROR(INDEX(Data_DT!N$2:N$429,MATCH($T$2&amp;$T$1&amp;$C65,Data_DT!$B$2:$B$429&amp;Data_DT!$A$2:$A$429&amp;Data_DT!$H$2:$H$429,0)),"")</f>
        <v>0</v>
      </c>
      <c r="J65" s="195" cm="1">
        <f t="array" ref="J65">IFERROR(INDEX(Data_DT!O$2:O$429,MATCH($T$2&amp;$T$1&amp;$C65,Data_DT!$B$2:$B$429&amp;Data_DT!$A$2:$A$429&amp;Data_DT!$H$2:$H$429,0)),"")</f>
        <v>0</v>
      </c>
      <c r="K65" s="195" cm="1">
        <f t="array" ref="K65">IFERROR(INDEX(Data_DT!P$2:P$429,MATCH($T$2&amp;$T$1&amp;$C65,Data_DT!$B$2:$B$429&amp;Data_DT!$A$2:$A$429&amp;Data_DT!$H$2:$H$429,0)),"")</f>
        <v>0</v>
      </c>
      <c r="L65" s="215" cm="1">
        <f t="array" ref="L65">IFERROR(INDEX(Data_DT!Q$2:Q$429,MATCH($T$2&amp;$T$1&amp;$C65,Data_DT!$B$2:$B$429&amp;Data_DT!$A$2:$A$429&amp;Data_DT!$H$2:$H$429,0)),"")</f>
        <v>0</v>
      </c>
      <c r="M65" s="215" cm="1">
        <f t="array" ref="M65">IFERROR(INDEX(Data_DT!R$2:R$429,MATCH($T$2&amp;$T$1&amp;$C65,Data_DT!$B$2:$B$429&amp;Data_DT!$A$2:$A$429&amp;Data_DT!$H$2:$H$429,0)),"")</f>
        <v>300000000</v>
      </c>
      <c r="N65" s="215" cm="1">
        <f t="array" ref="N65">IFERROR(INDEX(Data_DT!S$2:S$429,MATCH($T$2&amp;$T$1&amp;$C65,Data_DT!$B$2:$B$429&amp;Data_DT!$A$2:$A$429&amp;Data_DT!$H$2:$H$429,0)),"")</f>
        <v>1300000000</v>
      </c>
      <c r="O65" s="215" cm="1">
        <f t="array" ref="O65">IFERROR(INDEX(Data_DT!T$2:T$429,MATCH($T$2&amp;$T$1&amp;$C65,Data_DT!$B$2:$B$429&amp;Data_DT!$A$2:$A$429&amp;Data_DT!$H$2:$H$429,0)),"")</f>
        <v>150000000</v>
      </c>
      <c r="P65" s="199" cm="1">
        <f t="array" ref="P65">IFERROR(INDEX(Data_DT!U$2:U$429,MATCH($T$2&amp;$T$1&amp;$C65,Data_DT!$B$2:$B$429&amp;Data_DT!$A$2:$A$429&amp;Data_DT!$H$2:$H$429,0)),"")</f>
        <v>0.75</v>
      </c>
      <c r="Q65" s="199" cm="1">
        <f t="array" ref="Q65">IFERROR(INDEX(Data_DT!V$2:V$429,MATCH($T$2&amp;$T$1&amp;$C65,Data_DT!$B$2:$B$429&amp;Data_DT!$A$2:$A$429&amp;Data_DT!$H$2:$H$429,0)),"")</f>
        <v>0.89655172413793105</v>
      </c>
      <c r="R65" s="231"/>
      <c r="S65" s="231"/>
      <c r="T65" s="231"/>
      <c r="U65" s="231"/>
      <c r="V65" s="231"/>
      <c r="W65" s="231"/>
      <c r="X65" s="231"/>
      <c r="Y65" s="231"/>
    </row>
    <row r="66" spans="1:25">
      <c r="A66" s="275">
        <v>2</v>
      </c>
      <c r="B66" s="188" t="s">
        <v>145</v>
      </c>
      <c r="C66" s="240" t="s">
        <v>88</v>
      </c>
      <c r="D66" s="260" cm="1">
        <f t="array" ref="D66">IFERROR(INDEX(Data_DT!I$2:I$429,MATCH($T$2&amp;$T$1&amp;$C66,Data_DT!$B$2:$B$429&amp;Data_DT!$A$2:$A$429&amp;Data_DT!$H$2:$H$429,0)),"")</f>
        <v>1450000000</v>
      </c>
      <c r="E66" s="609" cm="1">
        <f t="array" ref="E66">IFERROR(INDEX(Data_DT!J$2:J$429,MATCH($T$2&amp;$T$1&amp;$C66,Data_DT!$B$2:$B$429&amp;Data_DT!$A$2:$A$429&amp;Data_DT!$H$2:$H$429,0)),"")</f>
        <v>400000000</v>
      </c>
      <c r="F66" s="262" cm="1">
        <f t="array" ref="F66">IFERROR(INDEX(Data_DT!K$2:K$429,MATCH($T$2&amp;$T$1&amp;$C66,Data_DT!$B$2:$B$429&amp;Data_DT!$A$2:$A$429&amp;Data_DT!$H$2:$H$429,0)),"")</f>
        <v>400000000</v>
      </c>
      <c r="G66" s="260" cm="1">
        <f t="array" ref="G66">IFERROR(INDEX(Data_DT!L$2:L$429,MATCH($T$2&amp;$T$1&amp;$C66,Data_DT!$B$2:$B$429&amp;Data_DT!$A$2:$A$429&amp;Data_DT!$H$2:$H$429,0)),"")</f>
        <v>1400000000</v>
      </c>
      <c r="H66" s="215" cm="1">
        <f t="array" ref="H66">IFERROR(INDEX(Data_DT!M$2:M$429,MATCH($T$2&amp;$T$1&amp;$C66,Data_DT!$B$2:$B$429&amp;Data_DT!$A$2:$A$429&amp;Data_DT!$H$2:$H$429,0)),"")</f>
        <v>50000000</v>
      </c>
      <c r="I66" s="166" cm="1">
        <f t="array" ref="I66">IFERROR(INDEX(Data_DT!N$2:N$429,MATCH($T$2&amp;$T$1&amp;$C66,Data_DT!$B$2:$B$429&amp;Data_DT!$A$2:$A$429&amp;Data_DT!$H$2:$H$429,0)),"")</f>
        <v>0</v>
      </c>
      <c r="J66" s="195" cm="1">
        <f t="array" ref="J66">IFERROR(INDEX(Data_DT!O$2:O$429,MATCH($T$2&amp;$T$1&amp;$C66,Data_DT!$B$2:$B$429&amp;Data_DT!$A$2:$A$429&amp;Data_DT!$H$2:$H$429,0)),"")</f>
        <v>0</v>
      </c>
      <c r="K66" s="195" cm="1">
        <f t="array" ref="K66">IFERROR(INDEX(Data_DT!P$2:P$429,MATCH($T$2&amp;$T$1&amp;$C66,Data_DT!$B$2:$B$429&amp;Data_DT!$A$2:$A$429&amp;Data_DT!$H$2:$H$429,0)),"")</f>
        <v>0</v>
      </c>
      <c r="L66" s="215" cm="1">
        <f t="array" ref="L66">IFERROR(INDEX(Data_DT!Q$2:Q$429,MATCH($T$2&amp;$T$1&amp;$C66,Data_DT!$B$2:$B$429&amp;Data_DT!$A$2:$A$429&amp;Data_DT!$H$2:$H$429,0)),"")</f>
        <v>0</v>
      </c>
      <c r="M66" s="215" cm="1">
        <f t="array" ref="M66">IFERROR(INDEX(Data_DT!R$2:R$429,MATCH($T$2&amp;$T$1&amp;$C66,Data_DT!$B$2:$B$429&amp;Data_DT!$A$2:$A$429&amp;Data_DT!$H$2:$H$429,0)),"")</f>
        <v>400000000</v>
      </c>
      <c r="N66" s="215" cm="1">
        <f t="array" ref="N66">IFERROR(INDEX(Data_DT!S$2:S$429,MATCH($T$2&amp;$T$1&amp;$C66,Data_DT!$B$2:$B$429&amp;Data_DT!$A$2:$A$429&amp;Data_DT!$H$2:$H$429,0)),"")</f>
        <v>1400000000</v>
      </c>
      <c r="O66" s="215" cm="1">
        <f t="array" ref="O66">IFERROR(INDEX(Data_DT!T$2:T$429,MATCH($T$2&amp;$T$1&amp;$C66,Data_DT!$B$2:$B$429&amp;Data_DT!$A$2:$A$429&amp;Data_DT!$H$2:$H$429,0)),"")</f>
        <v>50000000</v>
      </c>
      <c r="P66" s="199" cm="1">
        <f t="array" ref="P66">IFERROR(INDEX(Data_DT!U$2:U$429,MATCH($T$2&amp;$T$1&amp;$C66,Data_DT!$B$2:$B$429&amp;Data_DT!$A$2:$A$429&amp;Data_DT!$H$2:$H$429,0)),"")</f>
        <v>1</v>
      </c>
      <c r="Q66" s="199" cm="1">
        <f t="array" ref="Q66">IFERROR(INDEX(Data_DT!V$2:V$429,MATCH($T$2&amp;$T$1&amp;$C66,Data_DT!$B$2:$B$429&amp;Data_DT!$A$2:$A$429&amp;Data_DT!$H$2:$H$429,0)),"")</f>
        <v>0.96551724137931005</v>
      </c>
      <c r="R66" s="231"/>
      <c r="S66" s="231"/>
      <c r="T66" s="231"/>
      <c r="U66" s="231"/>
      <c r="V66" s="231"/>
      <c r="W66" s="231"/>
      <c r="X66" s="231"/>
      <c r="Y66" s="231"/>
    </row>
    <row r="67" spans="1:25">
      <c r="A67" s="275">
        <v>3</v>
      </c>
      <c r="B67" s="188" t="s">
        <v>145</v>
      </c>
      <c r="C67" s="241" t="s">
        <v>89</v>
      </c>
      <c r="D67" s="235" cm="1">
        <f t="array" ref="D67">IFERROR(INDEX(Data_DT!I$2:I$429,MATCH($T$2&amp;$T$1&amp;$C67,Data_DT!$B$2:$B$429&amp;Data_DT!$A$2:$A$429&amp;Data_DT!$H$2:$H$429,0)),"")</f>
        <v>1667337000</v>
      </c>
      <c r="E67" s="483" cm="1">
        <f t="array" ref="E67">IFERROR(INDEX(Data_DT!J$2:J$429,MATCH($T$2&amp;$T$1&amp;$C67,Data_DT!$B$2:$B$429&amp;Data_DT!$A$2:$A$429&amp;Data_DT!$H$2:$H$429,0)),"")</f>
        <v>0</v>
      </c>
      <c r="F67" s="267" cm="1">
        <f t="array" ref="F67">IFERROR(INDEX(Data_DT!K$2:K$429,MATCH($T$2&amp;$T$1&amp;$C67,Data_DT!$B$2:$B$429&amp;Data_DT!$A$2:$A$429&amp;Data_DT!$H$2:$H$429,0)),"")</f>
        <v>0</v>
      </c>
      <c r="G67" s="235" cm="1">
        <f t="array" ref="G67">IFERROR(INDEX(Data_DT!L$2:L$429,MATCH($T$2&amp;$T$1&amp;$C67,Data_DT!$B$2:$B$429&amp;Data_DT!$A$2:$A$429&amp;Data_DT!$H$2:$H$429,0)),"")</f>
        <v>1667337000</v>
      </c>
      <c r="H67" s="215" cm="1">
        <f t="array" ref="H67">IFERROR(INDEX(Data_DT!M$2:M$429,MATCH($T$2&amp;$T$1&amp;$C67,Data_DT!$B$2:$B$429&amp;Data_DT!$A$2:$A$429&amp;Data_DT!$H$2:$H$429,0)),"")</f>
        <v>0</v>
      </c>
      <c r="I67" s="213" cm="1">
        <f t="array" ref="I67">IFERROR(INDEX(Data_DT!N$2:N$429,MATCH($T$2&amp;$T$1&amp;$C67,Data_DT!$B$2:$B$429&amp;Data_DT!$A$2:$A$429&amp;Data_DT!$H$2:$H$429,0)),"")</f>
        <v>69430252</v>
      </c>
      <c r="J67" s="483" cm="1">
        <f t="array" ref="J67">IFERROR(INDEX(Data_DT!O$2:O$429,MATCH($T$2&amp;$T$1&amp;$C67,Data_DT!$B$2:$B$429&amp;Data_DT!$A$2:$A$429&amp;Data_DT!$H$2:$H$429,0)),"")</f>
        <v>0</v>
      </c>
      <c r="K67" s="483" cm="1">
        <f t="array" ref="K67">IFERROR(INDEX(Data_DT!P$2:P$429,MATCH($T$2&amp;$T$1&amp;$C67,Data_DT!$B$2:$B$429&amp;Data_DT!$A$2:$A$429&amp;Data_DT!$H$2:$H$429,0)),"")</f>
        <v>69430252</v>
      </c>
      <c r="L67" s="215" cm="1">
        <f t="array" ref="L67">IFERROR(INDEX(Data_DT!Q$2:Q$429,MATCH($T$2&amp;$T$1&amp;$C67,Data_DT!$B$2:$B$429&amp;Data_DT!$A$2:$A$429&amp;Data_DT!$H$2:$H$429,0)),"")</f>
        <v>0</v>
      </c>
      <c r="M67" s="215" cm="1">
        <f t="array" ref="M67">IFERROR(INDEX(Data_DT!R$2:R$429,MATCH($T$2&amp;$T$1&amp;$C67,Data_DT!$B$2:$B$429&amp;Data_DT!$A$2:$A$429&amp;Data_DT!$H$2:$H$429,0)),"")</f>
        <v>0</v>
      </c>
      <c r="N67" s="215" cm="1">
        <f t="array" ref="N67">IFERROR(INDEX(Data_DT!S$2:S$429,MATCH($T$2&amp;$T$1&amp;$C67,Data_DT!$B$2:$B$429&amp;Data_DT!$A$2:$A$429&amp;Data_DT!$H$2:$H$429,0)),"")</f>
        <v>1736767252</v>
      </c>
      <c r="O67" s="215" cm="1">
        <f t="array" ref="O67">IFERROR(INDEX(Data_DT!T$2:T$429,MATCH($T$2&amp;$T$1&amp;$C67,Data_DT!$B$2:$B$429&amp;Data_DT!$A$2:$A$429&amp;Data_DT!$H$2:$H$429,0)),"")</f>
        <v>0</v>
      </c>
      <c r="P67" s="199" cm="1">
        <f t="array" ref="P67">IFERROR(INDEX(Data_DT!U$2:U$429,MATCH($T$2&amp;$T$1&amp;$C67,Data_DT!$B$2:$B$429&amp;Data_DT!$A$2:$A$429&amp;Data_DT!$H$2:$H$429,0)),"")</f>
        <v>0</v>
      </c>
      <c r="Q67" s="199" cm="1">
        <f t="array" ref="Q67">IFERROR(INDEX(Data_DT!V$2:V$429,MATCH($T$2&amp;$T$1&amp;$C67,Data_DT!$B$2:$B$429&amp;Data_DT!$A$2:$A$429&amp;Data_DT!$H$2:$H$429,0)),"")</f>
        <v>1</v>
      </c>
      <c r="R67" s="231"/>
      <c r="S67" s="231"/>
      <c r="T67" s="231"/>
      <c r="U67" s="231"/>
      <c r="V67" s="231"/>
      <c r="W67" s="231"/>
      <c r="X67" s="231"/>
      <c r="Y67" s="231"/>
    </row>
    <row r="68" spans="1:25">
      <c r="A68" s="275">
        <v>4</v>
      </c>
      <c r="B68" s="188" t="s">
        <v>145</v>
      </c>
      <c r="C68" s="241" t="s">
        <v>153</v>
      </c>
      <c r="D68" s="235" cm="1">
        <f t="array" ref="D68">IFERROR(INDEX(Data_DT!I$2:I$429,MATCH($T$2&amp;$T$1&amp;$C68,Data_DT!$B$2:$B$429&amp;Data_DT!$A$2:$A$429&amp;Data_DT!$H$2:$H$429,0)),"")</f>
        <v>2442810000</v>
      </c>
      <c r="E68" s="483" cm="1">
        <f t="array" ref="E68">IFERROR(INDEX(Data_DT!J$2:J$429,MATCH($T$2&amp;$T$1&amp;$C68,Data_DT!$B$2:$B$429&amp;Data_DT!$A$2:$A$429&amp;Data_DT!$H$2:$H$429,0)),"")</f>
        <v>0</v>
      </c>
      <c r="F68" s="267" cm="1">
        <f t="array" ref="F68">IFERROR(INDEX(Data_DT!K$2:K$429,MATCH($T$2&amp;$T$1&amp;$C68,Data_DT!$B$2:$B$429&amp;Data_DT!$A$2:$A$429&amp;Data_DT!$H$2:$H$429,0)),"")</f>
        <v>0</v>
      </c>
      <c r="G68" s="235" cm="1">
        <f t="array" ref="G68">IFERROR(INDEX(Data_DT!L$2:L$429,MATCH($T$2&amp;$T$1&amp;$C68,Data_DT!$B$2:$B$429&amp;Data_DT!$A$2:$A$429&amp;Data_DT!$H$2:$H$429,0)),"")</f>
        <v>2442810000</v>
      </c>
      <c r="H68" s="215" cm="1">
        <f t="array" ref="H68">IFERROR(INDEX(Data_DT!M$2:M$429,MATCH($T$2&amp;$T$1&amp;$C68,Data_DT!$B$2:$B$429&amp;Data_DT!$A$2:$A$429&amp;Data_DT!$H$2:$H$429,0)),"")</f>
        <v>0</v>
      </c>
      <c r="I68" s="166" cm="1">
        <f t="array" ref="I68">IFERROR(INDEX(Data_DT!N$2:N$429,MATCH($T$2&amp;$T$1&amp;$C68,Data_DT!$B$2:$B$429&amp;Data_DT!$A$2:$A$429&amp;Data_DT!$H$2:$H$429,0)),"")</f>
        <v>0</v>
      </c>
      <c r="J68" s="201" cm="1">
        <f t="array" ref="J68">IFERROR(INDEX(Data_DT!O$2:O$429,MATCH($T$2&amp;$T$1&amp;$C68,Data_DT!$B$2:$B$429&amp;Data_DT!$A$2:$A$429&amp;Data_DT!$H$2:$H$429,0)),"")</f>
        <v>0</v>
      </c>
      <c r="K68" s="201" cm="1">
        <f t="array" ref="K68">IFERROR(INDEX(Data_DT!P$2:P$429,MATCH($T$2&amp;$T$1&amp;$C68,Data_DT!$B$2:$B$429&amp;Data_DT!$A$2:$A$429&amp;Data_DT!$H$2:$H$429,0)),"")</f>
        <v>0</v>
      </c>
      <c r="L68" s="215" cm="1">
        <f t="array" ref="L68">IFERROR(INDEX(Data_DT!Q$2:Q$429,MATCH($T$2&amp;$T$1&amp;$C68,Data_DT!$B$2:$B$429&amp;Data_DT!$A$2:$A$429&amp;Data_DT!$H$2:$H$429,0)),"")</f>
        <v>0</v>
      </c>
      <c r="M68" s="215" cm="1">
        <f t="array" ref="M68">IFERROR(INDEX(Data_DT!R$2:R$429,MATCH($T$2&amp;$T$1&amp;$C68,Data_DT!$B$2:$B$429&amp;Data_DT!$A$2:$A$429&amp;Data_DT!$H$2:$H$429,0)),"")</f>
        <v>0</v>
      </c>
      <c r="N68" s="215" cm="1">
        <f t="array" ref="N68">IFERROR(INDEX(Data_DT!S$2:S$429,MATCH($T$2&amp;$T$1&amp;$C68,Data_DT!$B$2:$B$429&amp;Data_DT!$A$2:$A$429&amp;Data_DT!$H$2:$H$429,0)),"")</f>
        <v>2442810000</v>
      </c>
      <c r="O68" s="215" cm="1">
        <f t="array" ref="O68">IFERROR(INDEX(Data_DT!T$2:T$429,MATCH($T$2&amp;$T$1&amp;$C68,Data_DT!$B$2:$B$429&amp;Data_DT!$A$2:$A$429&amp;Data_DT!$H$2:$H$429,0)),"")</f>
        <v>0</v>
      </c>
      <c r="P68" s="199" cm="1">
        <f t="array" ref="P68">IFERROR(INDEX(Data_DT!U$2:U$429,MATCH($T$2&amp;$T$1&amp;$C68,Data_DT!$B$2:$B$429&amp;Data_DT!$A$2:$A$429&amp;Data_DT!$H$2:$H$429,0)),"")</f>
        <v>0</v>
      </c>
      <c r="Q68" s="199" cm="1">
        <f t="array" ref="Q68">IFERROR(INDEX(Data_DT!V$2:V$429,MATCH($T$2&amp;$T$1&amp;$C68,Data_DT!$B$2:$B$429&amp;Data_DT!$A$2:$A$429&amp;Data_DT!$H$2:$H$429,0)),"")</f>
        <v>1</v>
      </c>
      <c r="R68" s="231"/>
      <c r="S68" s="231"/>
      <c r="T68" s="231"/>
      <c r="U68" s="231"/>
      <c r="V68" s="231"/>
      <c r="W68" s="231"/>
      <c r="X68" s="231"/>
      <c r="Y68" s="231"/>
    </row>
    <row r="69" spans="1:25">
      <c r="A69" s="263">
        <v>5</v>
      </c>
      <c r="B69" s="219" t="s">
        <v>145</v>
      </c>
      <c r="C69" s="264" t="s">
        <v>90</v>
      </c>
      <c r="D69" s="482" cm="1">
        <f t="array" ref="D69">IFERROR(INDEX(Data_DT!I$2:I$429,MATCH($T$2&amp;$T$1&amp;$C69,Data_DT!$B$2:$B$429&amp;Data_DT!$A$2:$A$429&amp;Data_DT!$H$2:$H$429,0)),"")</f>
        <v>1665300000</v>
      </c>
      <c r="E69" s="483" cm="1">
        <f t="array" ref="E69">IFERROR(INDEX(Data_DT!J$2:J$429,MATCH($T$2&amp;$T$1&amp;$C69,Data_DT!$B$2:$B$429&amp;Data_DT!$A$2:$A$429&amp;Data_DT!$H$2:$H$429,0)),"")</f>
        <v>0</v>
      </c>
      <c r="F69" s="267" cm="1">
        <f t="array" ref="F69">IFERROR(INDEX(Data_DT!K$2:K$429,MATCH($T$2&amp;$T$1&amp;$C69,Data_DT!$B$2:$B$429&amp;Data_DT!$A$2:$A$429&amp;Data_DT!$H$2:$H$429,0)),"")</f>
        <v>0</v>
      </c>
      <c r="G69" s="482" cm="1">
        <f t="array" ref="G69">IFERROR(INDEX(Data_DT!L$2:L$429,MATCH($T$2&amp;$T$1&amp;$C69,Data_DT!$B$2:$B$429&amp;Data_DT!$A$2:$A$429&amp;Data_DT!$H$2:$H$429,0)),"")</f>
        <v>800000000</v>
      </c>
      <c r="H69" s="215" cm="1">
        <f t="array" ref="H69">IFERROR(INDEX(Data_DT!M$2:M$429,MATCH($T$2&amp;$T$1&amp;$C69,Data_DT!$B$2:$B$429&amp;Data_DT!$A$2:$A$429&amp;Data_DT!$H$2:$H$429,0)),"")</f>
        <v>865300000</v>
      </c>
      <c r="I69" s="269" cm="1">
        <f t="array" ref="I69">IFERROR(INDEX(Data_DT!N$2:N$429,MATCH($T$2&amp;$T$1&amp;$C69,Data_DT!$B$2:$B$429&amp;Data_DT!$A$2:$A$429&amp;Data_DT!$H$2:$H$429,0)),"")</f>
        <v>0</v>
      </c>
      <c r="J69" s="270" cm="1">
        <f t="array" ref="J69">IFERROR(INDEX(Data_DT!O$2:O$429,MATCH($T$2&amp;$T$1&amp;$C69,Data_DT!$B$2:$B$429&amp;Data_DT!$A$2:$A$429&amp;Data_DT!$H$2:$H$429,0)),"")</f>
        <v>0</v>
      </c>
      <c r="K69" s="270" cm="1">
        <f t="array" ref="K69">IFERROR(INDEX(Data_DT!P$2:P$429,MATCH($T$2&amp;$T$1&amp;$C69,Data_DT!$B$2:$B$429&amp;Data_DT!$A$2:$A$429&amp;Data_DT!$H$2:$H$429,0)),"")</f>
        <v>0</v>
      </c>
      <c r="L69" s="215" cm="1">
        <f t="array" ref="L69">IFERROR(INDEX(Data_DT!Q$2:Q$429,MATCH($T$2&amp;$T$1&amp;$C69,Data_DT!$B$2:$B$429&amp;Data_DT!$A$2:$A$429&amp;Data_DT!$H$2:$H$429,0)),"")</f>
        <v>0</v>
      </c>
      <c r="M69" s="215" cm="1">
        <f t="array" ref="M69">IFERROR(INDEX(Data_DT!R$2:R$429,MATCH($T$2&amp;$T$1&amp;$C69,Data_DT!$B$2:$B$429&amp;Data_DT!$A$2:$A$429&amp;Data_DT!$H$2:$H$429,0)),"")</f>
        <v>0</v>
      </c>
      <c r="N69" s="215" cm="1">
        <f t="array" ref="N69">IFERROR(INDEX(Data_DT!S$2:S$429,MATCH($T$2&amp;$T$1&amp;$C69,Data_DT!$B$2:$B$429&amp;Data_DT!$A$2:$A$429&amp;Data_DT!$H$2:$H$429,0)),"")</f>
        <v>800000000</v>
      </c>
      <c r="O69" s="215" cm="1">
        <f t="array" ref="O69">IFERROR(INDEX(Data_DT!T$2:T$429,MATCH($T$2&amp;$T$1&amp;$C69,Data_DT!$B$2:$B$429&amp;Data_DT!$A$2:$A$429&amp;Data_DT!$H$2:$H$429,0)),"")</f>
        <v>865300000</v>
      </c>
      <c r="P69" s="199" cm="1">
        <f t="array" ref="P69">IFERROR(INDEX(Data_DT!U$2:U$429,MATCH($T$2&amp;$T$1&amp;$C69,Data_DT!$B$2:$B$429&amp;Data_DT!$A$2:$A$429&amp;Data_DT!$H$2:$H$429,0)),"")</f>
        <v>0</v>
      </c>
      <c r="Q69" s="199" cm="1">
        <f t="array" ref="Q69">IFERROR(INDEX(Data_DT!V$2:V$429,MATCH($T$2&amp;$T$1&amp;$C69,Data_DT!$B$2:$B$429&amp;Data_DT!$A$2:$A$429&amp;Data_DT!$H$2:$H$429,0)),"")</f>
        <v>0.480393923016874</v>
      </c>
      <c r="R69" s="225"/>
      <c r="S69" s="225"/>
      <c r="T69" s="225"/>
      <c r="U69" s="225"/>
      <c r="V69" s="225"/>
      <c r="W69" s="231"/>
      <c r="X69" s="231"/>
      <c r="Y69" s="231"/>
    </row>
    <row r="70" spans="1:25">
      <c r="A70" s="263">
        <v>6</v>
      </c>
      <c r="B70" s="219" t="s">
        <v>145</v>
      </c>
      <c r="C70" s="264" t="s">
        <v>92</v>
      </c>
      <c r="D70" s="482" cm="1">
        <f t="array" ref="D70">IFERROR(INDEX(Data_DT!I$2:I$429,MATCH($T$2&amp;$T$1&amp;$C70,Data_DT!$B$2:$B$429&amp;Data_DT!$A$2:$A$429&amp;Data_DT!$H$2:$H$429,0)),"")</f>
        <v>1663272000</v>
      </c>
      <c r="E70" s="483" cm="1">
        <f t="array" ref="E70">IFERROR(INDEX(Data_DT!J$2:J$429,MATCH($T$2&amp;$T$1&amp;$C70,Data_DT!$B$2:$B$429&amp;Data_DT!$A$2:$A$429&amp;Data_DT!$H$2:$H$429,0)),"")</f>
        <v>0</v>
      </c>
      <c r="F70" s="267" cm="1">
        <f t="array" ref="F70">IFERROR(INDEX(Data_DT!K$2:K$429,MATCH($T$2&amp;$T$1&amp;$C70,Data_DT!$B$2:$B$429&amp;Data_DT!$A$2:$A$429&amp;Data_DT!$H$2:$H$429,0)),"")</f>
        <v>0</v>
      </c>
      <c r="G70" s="482" cm="1">
        <f t="array" ref="G70">IFERROR(INDEX(Data_DT!L$2:L$429,MATCH($T$2&amp;$T$1&amp;$C70,Data_DT!$B$2:$B$429&amp;Data_DT!$A$2:$A$429&amp;Data_DT!$H$2:$H$429,0)),"")</f>
        <v>800000000</v>
      </c>
      <c r="H70" s="215" cm="1">
        <f t="array" ref="H70">IFERROR(INDEX(Data_DT!M$2:M$429,MATCH($T$2&amp;$T$1&amp;$C70,Data_DT!$B$2:$B$429&amp;Data_DT!$A$2:$A$429&amp;Data_DT!$H$2:$H$429,0)),"")</f>
        <v>863272000</v>
      </c>
      <c r="I70" s="269" cm="1">
        <f t="array" ref="I70">IFERROR(INDEX(Data_DT!N$2:N$429,MATCH($T$2&amp;$T$1&amp;$C70,Data_DT!$B$2:$B$429&amp;Data_DT!$A$2:$A$429&amp;Data_DT!$H$2:$H$429,0)),"")</f>
        <v>0</v>
      </c>
      <c r="J70" s="270" cm="1">
        <f t="array" ref="J70">IFERROR(INDEX(Data_DT!O$2:O$429,MATCH($T$2&amp;$T$1&amp;$C70,Data_DT!$B$2:$B$429&amp;Data_DT!$A$2:$A$429&amp;Data_DT!$H$2:$H$429,0)),"")</f>
        <v>0</v>
      </c>
      <c r="K70" s="270" cm="1">
        <f t="array" ref="K70">IFERROR(INDEX(Data_DT!P$2:P$429,MATCH($T$2&amp;$T$1&amp;$C70,Data_DT!$B$2:$B$429&amp;Data_DT!$A$2:$A$429&amp;Data_DT!$H$2:$H$429,0)),"")</f>
        <v>0</v>
      </c>
      <c r="L70" s="215" cm="1">
        <f t="array" ref="L70">IFERROR(INDEX(Data_DT!Q$2:Q$429,MATCH($T$2&amp;$T$1&amp;$C70,Data_DT!$B$2:$B$429&amp;Data_DT!$A$2:$A$429&amp;Data_DT!$H$2:$H$429,0)),"")</f>
        <v>0</v>
      </c>
      <c r="M70" s="215" cm="1">
        <f t="array" ref="M70">IFERROR(INDEX(Data_DT!R$2:R$429,MATCH($T$2&amp;$T$1&amp;$C70,Data_DT!$B$2:$B$429&amp;Data_DT!$A$2:$A$429&amp;Data_DT!$H$2:$H$429,0)),"")</f>
        <v>0</v>
      </c>
      <c r="N70" s="215" cm="1">
        <f t="array" ref="N70">IFERROR(INDEX(Data_DT!S$2:S$429,MATCH($T$2&amp;$T$1&amp;$C70,Data_DT!$B$2:$B$429&amp;Data_DT!$A$2:$A$429&amp;Data_DT!$H$2:$H$429,0)),"")</f>
        <v>800000000</v>
      </c>
      <c r="O70" s="215" cm="1">
        <f t="array" ref="O70">IFERROR(INDEX(Data_DT!T$2:T$429,MATCH($T$2&amp;$T$1&amp;$C70,Data_DT!$B$2:$B$429&amp;Data_DT!$A$2:$A$429&amp;Data_DT!$H$2:$H$429,0)),"")</f>
        <v>863272000</v>
      </c>
      <c r="P70" s="199" cm="1">
        <f t="array" ref="P70">IFERROR(INDEX(Data_DT!U$2:U$429,MATCH($T$2&amp;$T$1&amp;$C70,Data_DT!$B$2:$B$429&amp;Data_DT!$A$2:$A$429&amp;Data_DT!$H$2:$H$429,0)),"")</f>
        <v>0</v>
      </c>
      <c r="Q70" s="199" cm="1">
        <f t="array" ref="Q70">IFERROR(INDEX(Data_DT!V$2:V$429,MATCH($T$2&amp;$T$1&amp;$C70,Data_DT!$B$2:$B$429&amp;Data_DT!$A$2:$A$429&amp;Data_DT!$H$2:$H$429,0)),"")</f>
        <v>0.48097965937020498</v>
      </c>
      <c r="R70" s="225"/>
      <c r="S70" s="225"/>
      <c r="T70" s="225"/>
      <c r="U70" s="225"/>
      <c r="V70" s="225"/>
      <c r="W70" s="231"/>
      <c r="X70" s="231"/>
      <c r="Y70" s="231"/>
    </row>
    <row r="71" spans="1:25">
      <c r="A71" s="275"/>
      <c r="B71" s="188" t="s">
        <v>154</v>
      </c>
      <c r="C71" s="188" t="s">
        <v>154</v>
      </c>
      <c r="D71" s="483"/>
      <c r="E71" s="483"/>
      <c r="F71" s="656"/>
      <c r="G71" s="656">
        <v>6616749850</v>
      </c>
      <c r="H71" s="166"/>
      <c r="I71" s="166"/>
      <c r="J71" s="201"/>
      <c r="K71" s="201"/>
      <c r="L71" s="215">
        <f t="shared" ref="L71" si="4">I71-K71</f>
        <v>0</v>
      </c>
      <c r="M71" s="215">
        <f t="shared" ref="M71:O71" si="5">F71+J71</f>
        <v>0</v>
      </c>
      <c r="N71" s="215">
        <f t="shared" si="5"/>
        <v>6616749850</v>
      </c>
      <c r="O71" s="215">
        <f t="shared" si="5"/>
        <v>0</v>
      </c>
      <c r="P71" s="199"/>
      <c r="Q71" s="199">
        <f t="shared" ref="Q71:Q72" si="6">IF(D71=0, 0, G71/D71)</f>
        <v>0</v>
      </c>
      <c r="R71" s="231"/>
      <c r="S71" s="231"/>
      <c r="T71" s="231"/>
      <c r="U71" s="231"/>
      <c r="V71" s="231"/>
      <c r="W71" s="231"/>
      <c r="X71" s="231"/>
      <c r="Y71" s="231"/>
    </row>
    <row r="72" spans="1:25">
      <c r="A72" s="298" t="s">
        <v>93</v>
      </c>
      <c r="B72" s="272" t="s">
        <v>155</v>
      </c>
      <c r="C72" s="272" t="s">
        <v>155</v>
      </c>
      <c r="D72" s="273">
        <f t="shared" ref="D72:O72" si="7">SUM(D73:D83)</f>
        <v>22330133000</v>
      </c>
      <c r="E72" s="273">
        <f t="shared" si="7"/>
        <v>0</v>
      </c>
      <c r="F72" s="273">
        <f t="shared" si="7"/>
        <v>0</v>
      </c>
      <c r="G72" s="273">
        <f t="shared" si="7"/>
        <v>12960312000</v>
      </c>
      <c r="H72" s="273">
        <f t="shared" si="7"/>
        <v>12769821000</v>
      </c>
      <c r="I72" s="273">
        <f t="shared" si="7"/>
        <v>331634469</v>
      </c>
      <c r="J72" s="273">
        <f t="shared" si="7"/>
        <v>0</v>
      </c>
      <c r="K72" s="273">
        <f t="shared" si="7"/>
        <v>140389069</v>
      </c>
      <c r="L72" s="273">
        <f t="shared" si="7"/>
        <v>191245400</v>
      </c>
      <c r="M72" s="273">
        <f t="shared" si="7"/>
        <v>0</v>
      </c>
      <c r="N72" s="273">
        <f t="shared" si="7"/>
        <v>13100701069</v>
      </c>
      <c r="O72" s="273">
        <f t="shared" si="7"/>
        <v>12961066400</v>
      </c>
      <c r="P72" s="199"/>
      <c r="Q72" s="199">
        <f t="shared" si="6"/>
        <v>0.5803956474419566</v>
      </c>
      <c r="R72" s="231"/>
      <c r="S72" s="231"/>
      <c r="T72" s="231"/>
      <c r="U72" s="231"/>
      <c r="V72" s="231"/>
      <c r="W72" s="231"/>
      <c r="X72" s="231"/>
      <c r="Y72" s="231"/>
    </row>
    <row r="73" spans="1:25">
      <c r="A73" s="275">
        <v>1</v>
      </c>
      <c r="B73" s="188" t="s">
        <v>145</v>
      </c>
      <c r="C73" s="241" t="s">
        <v>156</v>
      </c>
      <c r="D73" s="235" cm="1">
        <f t="array" ref="D73">IFERROR(INDEX(Data_DT!I$2:I$429,MATCH($T$2&amp;$T$1&amp;$C73,Data_DT!$B$2:$B$429&amp;Data_DT!$A$2:$A$429&amp;Data_DT!$H$2:$H$429,0)),"")</f>
        <v>1280156000</v>
      </c>
      <c r="E73" s="483" cm="1">
        <f t="array" ref="E73">IFERROR(INDEX(Data_DT!J$2:J$429,MATCH($T$2&amp;$T$1&amp;$C73,Data_DT!$B$2:$B$429&amp;Data_DT!$A$2:$A$429&amp;Data_DT!$H$2:$H$429,0)),"")</f>
        <v>0</v>
      </c>
      <c r="F73" s="267" cm="1">
        <f t="array" ref="F73">IFERROR(INDEX(Data_DT!K$2:K$429,MATCH($T$2&amp;$T$1&amp;$C73,Data_DT!$B$2:$B$429&amp;Data_DT!$A$2:$A$429&amp;Data_DT!$H$2:$H$429,0)),"")</f>
        <v>0</v>
      </c>
      <c r="G73" s="703" cm="1">
        <f t="array" ref="G73">IFERROR(INDEX(Data_DT!L$2:L$429,MATCH($T$2&amp;$T$1&amp;$C73,Data_DT!$B$2:$B$429&amp;Data_DT!$A$2:$A$429&amp;Data_DT!$H$2:$H$429,0)),"")</f>
        <v>1280156000</v>
      </c>
      <c r="H73" s="215" cm="1">
        <f t="array" ref="H73">IFERROR(INDEX(Data_DT!M$2:M$429,MATCH($T$2&amp;$T$1&amp;$C73,Data_DT!$B$2:$B$429&amp;Data_DT!$A$2:$A$429&amp;Data_DT!$H$2:$H$429,0)),"")</f>
        <v>0</v>
      </c>
      <c r="I73" s="655" cm="1">
        <f t="array" ref="I73">IFERROR(INDEX(Data_DT!N$2:N$429,MATCH($T$2&amp;$T$1&amp;$C73,Data_DT!$B$2:$B$429&amp;Data_DT!$A$2:$A$429&amp;Data_DT!$H$2:$H$429,0)),"")</f>
        <v>49213477</v>
      </c>
      <c r="J73" s="273" cm="1">
        <f t="array" ref="J73">IFERROR(INDEX(Data_DT!O$2:O$429,MATCH($T$2&amp;$T$1&amp;$C73,Data_DT!$B$2:$B$429&amp;Data_DT!$A$2:$A$429&amp;Data_DT!$H$2:$H$429,0)),"")</f>
        <v>0</v>
      </c>
      <c r="K73" s="651" cm="1">
        <f t="array" ref="K73">IFERROR(INDEX(Data_DT!P$2:P$429,MATCH($T$2&amp;$T$1&amp;$C73,Data_DT!$B$2:$B$429&amp;Data_DT!$A$2:$A$429&amp;Data_DT!$H$2:$H$429,0)),"")</f>
        <v>49213477</v>
      </c>
      <c r="L73" s="215" cm="1">
        <f t="array" ref="L73">IFERROR(INDEX(Data_DT!Q$2:Q$429,MATCH($T$2&amp;$T$1&amp;$C73,Data_DT!$B$2:$B$429&amp;Data_DT!$A$2:$A$429&amp;Data_DT!$H$2:$H$429,0)),"")</f>
        <v>0</v>
      </c>
      <c r="M73" s="215" cm="1">
        <f t="array" ref="M73">IFERROR(INDEX(Data_DT!R$2:R$429,MATCH($T$2&amp;$T$1&amp;$C73,Data_DT!$B$2:$B$429&amp;Data_DT!$A$2:$A$429&amp;Data_DT!$H$2:$H$429,0)),"")</f>
        <v>0</v>
      </c>
      <c r="N73" s="215" cm="1">
        <f t="array" ref="N73">IFERROR(INDEX(Data_DT!S$2:S$429,MATCH($T$2&amp;$T$1&amp;$C73,Data_DT!$B$2:$B$429&amp;Data_DT!$A$2:$A$429&amp;Data_DT!$H$2:$H$429,0)),"")</f>
        <v>1329369477</v>
      </c>
      <c r="O73" s="215" cm="1">
        <f t="array" ref="O73">IFERROR(INDEX(Data_DT!T$2:T$429,MATCH($T$2&amp;$T$1&amp;$C73,Data_DT!$B$2:$B$429&amp;Data_DT!$A$2:$A$429&amp;Data_DT!$H$2:$H$429,0)),"")</f>
        <v>0</v>
      </c>
      <c r="P73" s="199" cm="1">
        <f t="array" ref="P73">IFERROR(INDEX(Data_DT!U$2:U$429,MATCH($T$2&amp;$T$1&amp;$C73,Data_DT!$B$2:$B$429&amp;Data_DT!$A$2:$A$429&amp;Data_DT!$H$2:$H$429,0)),"")</f>
        <v>0</v>
      </c>
      <c r="Q73" s="199" cm="1">
        <f t="array" ref="Q73">IFERROR(INDEX(Data_DT!V$2:V$429,MATCH($T$2&amp;$T$1&amp;$C73,Data_DT!$B$2:$B$429&amp;Data_DT!$A$2:$A$429&amp;Data_DT!$H$2:$H$429,0)),"")</f>
        <v>1</v>
      </c>
      <c r="R73" s="231"/>
      <c r="S73" s="231"/>
      <c r="T73" s="231"/>
      <c r="U73" s="231"/>
      <c r="V73" s="231"/>
      <c r="W73" s="231"/>
      <c r="X73" s="231"/>
      <c r="Y73" s="231"/>
    </row>
    <row r="74" spans="1:25">
      <c r="A74" s="275">
        <v>2</v>
      </c>
      <c r="B74" s="188" t="s">
        <v>145</v>
      </c>
      <c r="C74" s="241" t="s">
        <v>157</v>
      </c>
      <c r="D74" s="235" cm="1">
        <f t="array" ref="D74">IFERROR(INDEX(Data_DT!I$2:I$429,MATCH($T$2&amp;$T$1&amp;$C74,Data_DT!$B$2:$B$429&amp;Data_DT!$A$2:$A$429&amp;Data_DT!$H$2:$H$429,0)),"")</f>
        <v>1280156000</v>
      </c>
      <c r="E74" s="483" cm="1">
        <f t="array" ref="E74">IFERROR(INDEX(Data_DT!J$2:J$429,MATCH($T$2&amp;$T$1&amp;$C74,Data_DT!$B$2:$B$429&amp;Data_DT!$A$2:$A$429&amp;Data_DT!$H$2:$H$429,0)),"")</f>
        <v>0</v>
      </c>
      <c r="F74" s="267" cm="1">
        <f t="array" ref="F74">IFERROR(INDEX(Data_DT!K$2:K$429,MATCH($T$2&amp;$T$1&amp;$C74,Data_DT!$B$2:$B$429&amp;Data_DT!$A$2:$A$429&amp;Data_DT!$H$2:$H$429,0)),"")</f>
        <v>0</v>
      </c>
      <c r="G74" s="703" cm="1">
        <f t="array" ref="G74">IFERROR(INDEX(Data_DT!L$2:L$429,MATCH($T$2&amp;$T$1&amp;$C74,Data_DT!$B$2:$B$429&amp;Data_DT!$A$2:$A$429&amp;Data_DT!$H$2:$H$429,0)),"")</f>
        <v>1280156000</v>
      </c>
      <c r="H74" s="215" cm="1">
        <f t="array" ref="H74">IFERROR(INDEX(Data_DT!M$2:M$429,MATCH($T$2&amp;$T$1&amp;$C74,Data_DT!$B$2:$B$429&amp;Data_DT!$A$2:$A$429&amp;Data_DT!$H$2:$H$429,0)),"")</f>
        <v>0</v>
      </c>
      <c r="I74" s="655" cm="1">
        <f t="array" ref="I74">IFERROR(INDEX(Data_DT!N$2:N$429,MATCH($T$2&amp;$T$1&amp;$C74,Data_DT!$B$2:$B$429&amp;Data_DT!$A$2:$A$429&amp;Data_DT!$H$2:$H$429,0)),"")</f>
        <v>91175592</v>
      </c>
      <c r="J74" s="270" cm="1">
        <f t="array" ref="J74">IFERROR(INDEX(Data_DT!O$2:O$429,MATCH($T$2&amp;$T$1&amp;$C74,Data_DT!$B$2:$B$429&amp;Data_DT!$A$2:$A$429&amp;Data_DT!$H$2:$H$429,0)),"")</f>
        <v>0</v>
      </c>
      <c r="K74" s="651" cm="1">
        <f t="array" ref="K74">IFERROR(INDEX(Data_DT!P$2:P$429,MATCH($T$2&amp;$T$1&amp;$C74,Data_DT!$B$2:$B$429&amp;Data_DT!$A$2:$A$429&amp;Data_DT!$H$2:$H$429,0)),"")</f>
        <v>91175592</v>
      </c>
      <c r="L74" s="215" cm="1">
        <f t="array" ref="L74">IFERROR(INDEX(Data_DT!Q$2:Q$429,MATCH($T$2&amp;$T$1&amp;$C74,Data_DT!$B$2:$B$429&amp;Data_DT!$A$2:$A$429&amp;Data_DT!$H$2:$H$429,0)),"")</f>
        <v>0</v>
      </c>
      <c r="M74" s="215" cm="1">
        <f t="array" ref="M74">IFERROR(INDEX(Data_DT!R$2:R$429,MATCH($T$2&amp;$T$1&amp;$C74,Data_DT!$B$2:$B$429&amp;Data_DT!$A$2:$A$429&amp;Data_DT!$H$2:$H$429,0)),"")</f>
        <v>0</v>
      </c>
      <c r="N74" s="215" cm="1">
        <f t="array" ref="N74">IFERROR(INDEX(Data_DT!S$2:S$429,MATCH($T$2&amp;$T$1&amp;$C74,Data_DT!$B$2:$B$429&amp;Data_DT!$A$2:$A$429&amp;Data_DT!$H$2:$H$429,0)),"")</f>
        <v>1371331592</v>
      </c>
      <c r="O74" s="215" cm="1">
        <f t="array" ref="O74">IFERROR(INDEX(Data_DT!T$2:T$429,MATCH($T$2&amp;$T$1&amp;$C74,Data_DT!$B$2:$B$429&amp;Data_DT!$A$2:$A$429&amp;Data_DT!$H$2:$H$429,0)),"")</f>
        <v>0</v>
      </c>
      <c r="P74" s="199" cm="1">
        <f t="array" ref="P74">IFERROR(INDEX(Data_DT!U$2:U$429,MATCH($T$2&amp;$T$1&amp;$C74,Data_DT!$B$2:$B$429&amp;Data_DT!$A$2:$A$429&amp;Data_DT!$H$2:$H$429,0)),"")</f>
        <v>0</v>
      </c>
      <c r="Q74" s="199" cm="1">
        <f t="array" ref="Q74">IFERROR(INDEX(Data_DT!V$2:V$429,MATCH($T$2&amp;$T$1&amp;$C74,Data_DT!$B$2:$B$429&amp;Data_DT!$A$2:$A$429&amp;Data_DT!$H$2:$H$429,0)),"")</f>
        <v>1</v>
      </c>
      <c r="R74" s="231"/>
      <c r="S74" s="231"/>
      <c r="T74" s="231"/>
      <c r="U74" s="231"/>
      <c r="V74" s="231"/>
      <c r="W74" s="231"/>
      <c r="X74" s="231"/>
      <c r="Y74" s="231"/>
    </row>
    <row r="75" spans="1:25">
      <c r="A75" s="275">
        <v>3</v>
      </c>
      <c r="B75" s="188" t="s">
        <v>145</v>
      </c>
      <c r="C75" s="241" t="s">
        <v>158</v>
      </c>
      <c r="D75" s="235" cm="1">
        <f t="array" ref="D75">IFERROR(INDEX(Data_DT!I$2:I$429,MATCH($T$2&amp;$T$1&amp;$C75,Data_DT!$B$2:$B$429&amp;Data_DT!$A$2:$A$429&amp;Data_DT!$H$2:$H$429,0)),"")</f>
        <v>1832694000</v>
      </c>
      <c r="E75" s="483" cm="1">
        <f t="array" ref="E75">IFERROR(INDEX(Data_DT!J$2:J$429,MATCH($T$2&amp;$T$1&amp;$C75,Data_DT!$B$2:$B$429&amp;Data_DT!$A$2:$A$429&amp;Data_DT!$H$2:$H$429,0)),"")</f>
        <v>0</v>
      </c>
      <c r="F75" s="267" cm="1">
        <f t="array" ref="F75">IFERROR(INDEX(Data_DT!K$2:K$429,MATCH($T$2&amp;$T$1&amp;$C75,Data_DT!$B$2:$B$429&amp;Data_DT!$A$2:$A$429&amp;Data_DT!$H$2:$H$429,0)),"")</f>
        <v>0</v>
      </c>
      <c r="G75" s="703" cm="1">
        <f t="array" ref="G75">IFERROR(INDEX(Data_DT!L$2:L$429,MATCH($T$2&amp;$T$1&amp;$C75,Data_DT!$B$2:$B$429&amp;Data_DT!$A$2:$A$429&amp;Data_DT!$H$2:$H$429,0)),"")</f>
        <v>800000000</v>
      </c>
      <c r="H75" s="215" cm="1">
        <f t="array" ref="H75">IFERROR(INDEX(Data_DT!M$2:M$429,MATCH($T$2&amp;$T$1&amp;$C75,Data_DT!$B$2:$B$429&amp;Data_DT!$A$2:$A$429&amp;Data_DT!$H$2:$H$429,0)),"")</f>
        <v>1032694000</v>
      </c>
      <c r="I75" s="655" cm="1">
        <f t="array" ref="I75">IFERROR(INDEX(Data_DT!N$2:N$429,MATCH($T$2&amp;$T$1&amp;$C75,Data_DT!$B$2:$B$429&amp;Data_DT!$A$2:$A$429&amp;Data_DT!$H$2:$H$429,0)),"")</f>
        <v>191245400</v>
      </c>
      <c r="J75" s="201" cm="1">
        <f t="array" ref="J75">IFERROR(INDEX(Data_DT!O$2:O$429,MATCH($T$2&amp;$T$1&amp;$C75,Data_DT!$B$2:$B$429&amp;Data_DT!$A$2:$A$429&amp;Data_DT!$H$2:$H$429,0)),"")</f>
        <v>0</v>
      </c>
      <c r="K75" s="201" cm="1">
        <f t="array" ref="K75">IFERROR(INDEX(Data_DT!P$2:P$429,MATCH($T$2&amp;$T$1&amp;$C75,Data_DT!$B$2:$B$429&amp;Data_DT!$A$2:$A$429&amp;Data_DT!$H$2:$H$429,0)),"")</f>
        <v>0</v>
      </c>
      <c r="L75" s="215" cm="1">
        <f t="array" ref="L75">IFERROR(INDEX(Data_DT!Q$2:Q$429,MATCH($T$2&amp;$T$1&amp;$C75,Data_DT!$B$2:$B$429&amp;Data_DT!$A$2:$A$429&amp;Data_DT!$H$2:$H$429,0)),"")</f>
        <v>191245400</v>
      </c>
      <c r="M75" s="215" cm="1">
        <f t="array" ref="M75">IFERROR(INDEX(Data_DT!R$2:R$429,MATCH($T$2&amp;$T$1&amp;$C75,Data_DT!$B$2:$B$429&amp;Data_DT!$A$2:$A$429&amp;Data_DT!$H$2:$H$429,0)),"")</f>
        <v>0</v>
      </c>
      <c r="N75" s="215" cm="1">
        <f t="array" ref="N75">IFERROR(INDEX(Data_DT!S$2:S$429,MATCH($T$2&amp;$T$1&amp;$C75,Data_DT!$B$2:$B$429&amp;Data_DT!$A$2:$A$429&amp;Data_DT!$H$2:$H$429,0)),"")</f>
        <v>800000000</v>
      </c>
      <c r="O75" s="215" cm="1">
        <f t="array" ref="O75">IFERROR(INDEX(Data_DT!T$2:T$429,MATCH($T$2&amp;$T$1&amp;$C75,Data_DT!$B$2:$B$429&amp;Data_DT!$A$2:$A$429&amp;Data_DT!$H$2:$H$429,0)),"")</f>
        <v>1223939400</v>
      </c>
      <c r="P75" s="199" cm="1">
        <f t="array" ref="P75">IFERROR(INDEX(Data_DT!U$2:U$429,MATCH($T$2&amp;$T$1&amp;$C75,Data_DT!$B$2:$B$429&amp;Data_DT!$A$2:$A$429&amp;Data_DT!$H$2:$H$429,0)),"")</f>
        <v>0</v>
      </c>
      <c r="Q75" s="199" cm="1">
        <f t="array" ref="Q75">IFERROR(INDEX(Data_DT!V$2:V$429,MATCH($T$2&amp;$T$1&amp;$C75,Data_DT!$B$2:$B$429&amp;Data_DT!$A$2:$A$429&amp;Data_DT!$H$2:$H$429,0)),"")</f>
        <v>0</v>
      </c>
      <c r="R75" s="231"/>
      <c r="S75" s="231"/>
      <c r="T75" s="231"/>
      <c r="U75" s="231"/>
      <c r="V75" s="231"/>
      <c r="W75" s="231"/>
      <c r="X75" s="231"/>
      <c r="Y75" s="231"/>
    </row>
    <row r="76" spans="1:25">
      <c r="A76" s="282">
        <v>4</v>
      </c>
      <c r="B76" s="188" t="s">
        <v>145</v>
      </c>
      <c r="C76" s="241" t="s">
        <v>159</v>
      </c>
      <c r="D76" s="235" cm="1">
        <f t="array" ref="D76">IFERROR(INDEX(Data_DT!I$2:I$429,MATCH($T$2&amp;$T$1&amp;$C76,Data_DT!$B$2:$B$429&amp;Data_DT!$A$2:$A$429&amp;Data_DT!$H$2:$H$429,0)),"")</f>
        <v>1219280000</v>
      </c>
      <c r="E76" s="483" cm="1">
        <f t="array" ref="E76">IFERROR(INDEX(Data_DT!J$2:J$429,MATCH($T$2&amp;$T$1&amp;$C76,Data_DT!$B$2:$B$429&amp;Data_DT!$A$2:$A$429&amp;Data_DT!$H$2:$H$429,0)),"")</f>
        <v>0</v>
      </c>
      <c r="F76" s="267" cm="1">
        <f t="array" ref="F76">IFERROR(INDEX(Data_DT!K$2:K$429,MATCH($T$2&amp;$T$1&amp;$C76,Data_DT!$B$2:$B$429&amp;Data_DT!$A$2:$A$429&amp;Data_DT!$H$2:$H$429,0)),"")</f>
        <v>0</v>
      </c>
      <c r="G76" s="703" cm="1">
        <f t="array" ref="G76">IFERROR(INDEX(Data_DT!L$2:L$429,MATCH($T$2&amp;$T$1&amp;$C76,Data_DT!$B$2:$B$429&amp;Data_DT!$A$2:$A$429&amp;Data_DT!$H$2:$H$429,0)),"")</f>
        <v>600000000</v>
      </c>
      <c r="H76" s="215" cm="1">
        <f t="array" ref="H76">IFERROR(INDEX(Data_DT!M$2:M$429,MATCH($T$2&amp;$T$1&amp;$C76,Data_DT!$B$2:$B$429&amp;Data_DT!$A$2:$A$429&amp;Data_DT!$H$2:$H$429,0)),"")</f>
        <v>619280000</v>
      </c>
      <c r="I76" s="166" cm="1">
        <f t="array" ref="I76">IFERROR(INDEX(Data_DT!N$2:N$429,MATCH($T$2&amp;$T$1&amp;$C76,Data_DT!$B$2:$B$429&amp;Data_DT!$A$2:$A$429&amp;Data_DT!$H$2:$H$429,0)),"")</f>
        <v>0</v>
      </c>
      <c r="J76" s="201" cm="1">
        <f t="array" ref="J76">IFERROR(INDEX(Data_DT!O$2:O$429,MATCH($T$2&amp;$T$1&amp;$C76,Data_DT!$B$2:$B$429&amp;Data_DT!$A$2:$A$429&amp;Data_DT!$H$2:$H$429,0)),"")</f>
        <v>0</v>
      </c>
      <c r="K76" s="201" cm="1">
        <f t="array" ref="K76">IFERROR(INDEX(Data_DT!P$2:P$429,MATCH($T$2&amp;$T$1&amp;$C76,Data_DT!$B$2:$B$429&amp;Data_DT!$A$2:$A$429&amp;Data_DT!$H$2:$H$429,0)),"")</f>
        <v>0</v>
      </c>
      <c r="L76" s="215" cm="1">
        <f t="array" ref="L76">IFERROR(INDEX(Data_DT!Q$2:Q$429,MATCH($T$2&amp;$T$1&amp;$C76,Data_DT!$B$2:$B$429&amp;Data_DT!$A$2:$A$429&amp;Data_DT!$H$2:$H$429,0)),"")</f>
        <v>0</v>
      </c>
      <c r="M76" s="215" cm="1">
        <f t="array" ref="M76">IFERROR(INDEX(Data_DT!R$2:R$429,MATCH($T$2&amp;$T$1&amp;$C76,Data_DT!$B$2:$B$429&amp;Data_DT!$A$2:$A$429&amp;Data_DT!$H$2:$H$429,0)),"")</f>
        <v>0</v>
      </c>
      <c r="N76" s="215" cm="1">
        <f t="array" ref="N76">IFERROR(INDEX(Data_DT!S$2:S$429,MATCH($T$2&amp;$T$1&amp;$C76,Data_DT!$B$2:$B$429&amp;Data_DT!$A$2:$A$429&amp;Data_DT!$H$2:$H$429,0)),"")</f>
        <v>600000000</v>
      </c>
      <c r="O76" s="215" cm="1">
        <f t="array" ref="O76">IFERROR(INDEX(Data_DT!T$2:T$429,MATCH($T$2&amp;$T$1&amp;$C76,Data_DT!$B$2:$B$429&amp;Data_DT!$A$2:$A$429&amp;Data_DT!$H$2:$H$429,0)),"")</f>
        <v>619280000</v>
      </c>
      <c r="P76" s="199" cm="1">
        <f t="array" ref="P76">IFERROR(INDEX(Data_DT!U$2:U$429,MATCH($T$2&amp;$T$1&amp;$C76,Data_DT!$B$2:$B$429&amp;Data_DT!$A$2:$A$429&amp;Data_DT!$H$2:$H$429,0)),"")</f>
        <v>0</v>
      </c>
      <c r="Q76" s="199" cm="1">
        <f t="array" ref="Q76">IFERROR(INDEX(Data_DT!V$2:V$429,MATCH($T$2&amp;$T$1&amp;$C76,Data_DT!$B$2:$B$429&amp;Data_DT!$A$2:$A$429&amp;Data_DT!$H$2:$H$429,0)),"")</f>
        <v>0.49209369463945901</v>
      </c>
      <c r="R76" s="245"/>
      <c r="S76" s="231"/>
      <c r="T76" s="231"/>
      <c r="U76" s="231"/>
      <c r="V76" s="245"/>
      <c r="W76" s="245"/>
      <c r="X76" s="245"/>
      <c r="Y76" s="245"/>
    </row>
    <row r="77" spans="1:25">
      <c r="A77" s="275">
        <v>5</v>
      </c>
      <c r="B77" s="188" t="s">
        <v>145</v>
      </c>
      <c r="C77" s="241" t="s">
        <v>160</v>
      </c>
      <c r="D77" s="483" cm="1">
        <f t="array" ref="D77">IFERROR(INDEX(Data_DT!I$2:I$429,MATCH($T$2&amp;$T$1&amp;$C77,Data_DT!$B$2:$B$429&amp;Data_DT!$A$2:$A$429&amp;Data_DT!$H$2:$H$429,0)),"")</f>
        <v>0</v>
      </c>
      <c r="E77" s="483" cm="1">
        <f t="array" ref="E77">IFERROR(INDEX(Data_DT!J$2:J$429,MATCH($T$2&amp;$T$1&amp;$C77,Data_DT!$B$2:$B$429&amp;Data_DT!$A$2:$A$429&amp;Data_DT!$H$2:$H$429,0)),"")</f>
        <v>0</v>
      </c>
      <c r="F77" s="267" cm="1">
        <f t="array" ref="F77">IFERROR(INDEX(Data_DT!K$2:K$429,MATCH($T$2&amp;$T$1&amp;$C77,Data_DT!$B$2:$B$429&amp;Data_DT!$A$2:$A$429&amp;Data_DT!$H$2:$H$429,0)),"")</f>
        <v>0</v>
      </c>
      <c r="G77" s="703" cm="1">
        <f t="array" ref="G77">IFERROR(INDEX(Data_DT!L$2:L$429,MATCH($T$2&amp;$T$1&amp;$C77,Data_DT!$B$2:$B$429&amp;Data_DT!$A$2:$A$429&amp;Data_DT!$H$2:$H$429,0)),"")</f>
        <v>700000000</v>
      </c>
      <c r="H77" s="166" cm="1">
        <f t="array" ref="H77">IFERROR(INDEX(Data_DT!M$2:M$429,MATCH($T$2&amp;$T$1&amp;$C77,Data_DT!$B$2:$B$429&amp;Data_DT!$A$2:$A$429&amp;Data_DT!$H$2:$H$429,0)),"")</f>
        <v>0</v>
      </c>
      <c r="I77" s="166" cm="1">
        <f t="array" ref="I77">IFERROR(INDEX(Data_DT!N$2:N$429,MATCH($T$2&amp;$T$1&amp;$C77,Data_DT!$B$2:$B$429&amp;Data_DT!$A$2:$A$429&amp;Data_DT!$H$2:$H$429,0)),"")</f>
        <v>0</v>
      </c>
      <c r="J77" s="201" cm="1">
        <f t="array" ref="J77">IFERROR(INDEX(Data_DT!O$2:O$429,MATCH($T$2&amp;$T$1&amp;$C77,Data_DT!$B$2:$B$429&amp;Data_DT!$A$2:$A$429&amp;Data_DT!$H$2:$H$429,0)),"")</f>
        <v>0</v>
      </c>
      <c r="K77" s="201" cm="1">
        <f t="array" ref="K77">IFERROR(INDEX(Data_DT!P$2:P$429,MATCH($T$2&amp;$T$1&amp;$C77,Data_DT!$B$2:$B$429&amp;Data_DT!$A$2:$A$429&amp;Data_DT!$H$2:$H$429,0)),"")</f>
        <v>0</v>
      </c>
      <c r="L77" s="215" cm="1">
        <f t="array" ref="L77">IFERROR(INDEX(Data_DT!Q$2:Q$429,MATCH($T$2&amp;$T$1&amp;$C77,Data_DT!$B$2:$B$429&amp;Data_DT!$A$2:$A$429&amp;Data_DT!$H$2:$H$429,0)),"")</f>
        <v>0</v>
      </c>
      <c r="M77" s="215" cm="1">
        <f t="array" ref="M77">IFERROR(INDEX(Data_DT!R$2:R$429,MATCH($T$2&amp;$T$1&amp;$C77,Data_DT!$B$2:$B$429&amp;Data_DT!$A$2:$A$429&amp;Data_DT!$H$2:$H$429,0)),"")</f>
        <v>0</v>
      </c>
      <c r="N77" s="215" cm="1">
        <f t="array" ref="N77">IFERROR(INDEX(Data_DT!S$2:S$429,MATCH($T$2&amp;$T$1&amp;$C77,Data_DT!$B$2:$B$429&amp;Data_DT!$A$2:$A$429&amp;Data_DT!$H$2:$H$429,0)),"")</f>
        <v>700000000</v>
      </c>
      <c r="O77" s="215" cm="1">
        <f t="array" ref="O77">IFERROR(INDEX(Data_DT!T$2:T$429,MATCH($T$2&amp;$T$1&amp;$C77,Data_DT!$B$2:$B$429&amp;Data_DT!$A$2:$A$429&amp;Data_DT!$H$2:$H$429,0)),"")</f>
        <v>0</v>
      </c>
      <c r="P77" s="199" cm="1">
        <f t="array" ref="P77">IFERROR(INDEX(Data_DT!U$2:U$429,MATCH($T$2&amp;$T$1&amp;$C77,Data_DT!$B$2:$B$429&amp;Data_DT!$A$2:$A$429&amp;Data_DT!$H$2:$H$429,0)),"")</f>
        <v>0</v>
      </c>
      <c r="Q77" s="199" cm="1">
        <f t="array" ref="Q77">IFERROR(INDEX(Data_DT!V$2:V$429,MATCH($T$2&amp;$T$1&amp;$C77,Data_DT!$B$2:$B$429&amp;Data_DT!$A$2:$A$429&amp;Data_DT!$H$2:$H$429,0)),"")</f>
        <v>0</v>
      </c>
      <c r="R77" s="245"/>
      <c r="S77" s="231"/>
      <c r="T77" s="231"/>
      <c r="U77" s="231"/>
      <c r="V77" s="245"/>
      <c r="W77" s="245"/>
      <c r="X77" s="245"/>
      <c r="Y77" s="245"/>
    </row>
    <row r="78" spans="1:25">
      <c r="A78" s="282">
        <v>6</v>
      </c>
      <c r="B78" s="188" t="s">
        <v>145</v>
      </c>
      <c r="C78" s="241" t="s">
        <v>161</v>
      </c>
      <c r="D78" s="483" cm="1">
        <f t="array" ref="D78">IFERROR(INDEX(Data_DT!I$2:I$429,MATCH($T$2&amp;$T$1&amp;$C78,Data_DT!$B$2:$B$429&amp;Data_DT!$A$2:$A$429&amp;Data_DT!$H$2:$H$429,0)),"")</f>
        <v>0</v>
      </c>
      <c r="E78" s="483" cm="1">
        <f t="array" ref="E78">IFERROR(INDEX(Data_DT!J$2:J$429,MATCH($T$2&amp;$T$1&amp;$C78,Data_DT!$B$2:$B$429&amp;Data_DT!$A$2:$A$429&amp;Data_DT!$H$2:$H$429,0)),"")</f>
        <v>0</v>
      </c>
      <c r="F78" s="267" cm="1">
        <f t="array" ref="F78">IFERROR(INDEX(Data_DT!K$2:K$429,MATCH($T$2&amp;$T$1&amp;$C78,Data_DT!$B$2:$B$429&amp;Data_DT!$A$2:$A$429&amp;Data_DT!$H$2:$H$429,0)),"")</f>
        <v>0</v>
      </c>
      <c r="G78" s="703" cm="1">
        <f t="array" ref="G78">IFERROR(INDEX(Data_DT!L$2:L$429,MATCH($T$2&amp;$T$1&amp;$C78,Data_DT!$B$2:$B$429&amp;Data_DT!$A$2:$A$429&amp;Data_DT!$H$2:$H$429,0)),"")</f>
        <v>300000000</v>
      </c>
      <c r="H78" s="166" cm="1">
        <f t="array" ref="H78">IFERROR(INDEX(Data_DT!M$2:M$429,MATCH($T$2&amp;$T$1&amp;$C78,Data_DT!$B$2:$B$429&amp;Data_DT!$A$2:$A$429&amp;Data_DT!$H$2:$H$429,0)),"")</f>
        <v>0</v>
      </c>
      <c r="I78" s="166" cm="1">
        <f t="array" ref="I78">IFERROR(INDEX(Data_DT!N$2:N$429,MATCH($T$2&amp;$T$1&amp;$C78,Data_DT!$B$2:$B$429&amp;Data_DT!$A$2:$A$429&amp;Data_DT!$H$2:$H$429,0)),"")</f>
        <v>0</v>
      </c>
      <c r="J78" s="201" cm="1">
        <f t="array" ref="J78">IFERROR(INDEX(Data_DT!O$2:O$429,MATCH($T$2&amp;$T$1&amp;$C78,Data_DT!$B$2:$B$429&amp;Data_DT!$A$2:$A$429&amp;Data_DT!$H$2:$H$429,0)),"")</f>
        <v>0</v>
      </c>
      <c r="K78" s="201" cm="1">
        <f t="array" ref="K78">IFERROR(INDEX(Data_DT!P$2:P$429,MATCH($T$2&amp;$T$1&amp;$C78,Data_DT!$B$2:$B$429&amp;Data_DT!$A$2:$A$429&amp;Data_DT!$H$2:$H$429,0)),"")</f>
        <v>0</v>
      </c>
      <c r="L78" s="215" cm="1">
        <f t="array" ref="L78">IFERROR(INDEX(Data_DT!Q$2:Q$429,MATCH($T$2&amp;$T$1&amp;$C78,Data_DT!$B$2:$B$429&amp;Data_DT!$A$2:$A$429&amp;Data_DT!$H$2:$H$429,0)),"")</f>
        <v>0</v>
      </c>
      <c r="M78" s="215" cm="1">
        <f t="array" ref="M78">IFERROR(INDEX(Data_DT!R$2:R$429,MATCH($T$2&amp;$T$1&amp;$C78,Data_DT!$B$2:$B$429&amp;Data_DT!$A$2:$A$429&amp;Data_DT!$H$2:$H$429,0)),"")</f>
        <v>0</v>
      </c>
      <c r="N78" s="215" cm="1">
        <f t="array" ref="N78">IFERROR(INDEX(Data_DT!S$2:S$429,MATCH($T$2&amp;$T$1&amp;$C78,Data_DT!$B$2:$B$429&amp;Data_DT!$A$2:$A$429&amp;Data_DT!$H$2:$H$429,0)),"")</f>
        <v>300000000</v>
      </c>
      <c r="O78" s="215" cm="1">
        <f t="array" ref="O78">IFERROR(INDEX(Data_DT!T$2:T$429,MATCH($T$2&amp;$T$1&amp;$C78,Data_DT!$B$2:$B$429&amp;Data_DT!$A$2:$A$429&amp;Data_DT!$H$2:$H$429,0)),"")</f>
        <v>0</v>
      </c>
      <c r="P78" s="199" cm="1">
        <f t="array" ref="P78">IFERROR(INDEX(Data_DT!U$2:U$429,MATCH($T$2&amp;$T$1&amp;$C78,Data_DT!$B$2:$B$429&amp;Data_DT!$A$2:$A$429&amp;Data_DT!$H$2:$H$429,0)),"")</f>
        <v>0</v>
      </c>
      <c r="Q78" s="199" cm="1">
        <f t="array" ref="Q78">IFERROR(INDEX(Data_DT!V$2:V$429,MATCH($T$2&amp;$T$1&amp;$C78,Data_DT!$B$2:$B$429&amp;Data_DT!$A$2:$A$429&amp;Data_DT!$H$2:$H$429,0)),"")</f>
        <v>0</v>
      </c>
      <c r="R78" s="245"/>
      <c r="S78" s="231"/>
      <c r="T78" s="231"/>
      <c r="U78" s="231"/>
      <c r="V78" s="245"/>
      <c r="W78" s="245"/>
      <c r="X78" s="245"/>
      <c r="Y78" s="245"/>
    </row>
    <row r="79" spans="1:25">
      <c r="A79" s="275">
        <v>7</v>
      </c>
      <c r="B79" s="188" t="s">
        <v>145</v>
      </c>
      <c r="C79" s="241" t="s">
        <v>162</v>
      </c>
      <c r="D79" s="483" cm="1">
        <f t="array" ref="D79">IFERROR(INDEX(Data_DT!I$2:I$429,MATCH($T$2&amp;$T$1&amp;$C79,Data_DT!$B$2:$B$429&amp;Data_DT!$A$2:$A$429&amp;Data_DT!$H$2:$H$429,0)),"")</f>
        <v>0</v>
      </c>
      <c r="E79" s="483" cm="1">
        <f t="array" ref="E79">IFERROR(INDEX(Data_DT!J$2:J$429,MATCH($T$2&amp;$T$1&amp;$C79,Data_DT!$B$2:$B$429&amp;Data_DT!$A$2:$A$429&amp;Data_DT!$H$2:$H$429,0)),"")</f>
        <v>0</v>
      </c>
      <c r="F79" s="267" cm="1">
        <f t="array" ref="F79">IFERROR(INDEX(Data_DT!K$2:K$429,MATCH($T$2&amp;$T$1&amp;$C79,Data_DT!$B$2:$B$429&amp;Data_DT!$A$2:$A$429&amp;Data_DT!$H$2:$H$429,0)),"")</f>
        <v>0</v>
      </c>
      <c r="G79" s="703" cm="1">
        <f t="array" ref="G79">IFERROR(INDEX(Data_DT!L$2:L$429,MATCH($T$2&amp;$T$1&amp;$C79,Data_DT!$B$2:$B$429&amp;Data_DT!$A$2:$A$429&amp;Data_DT!$H$2:$H$429,0)),"")</f>
        <v>700000000</v>
      </c>
      <c r="H79" s="166" cm="1">
        <f t="array" ref="H79">IFERROR(INDEX(Data_DT!M$2:M$429,MATCH($T$2&amp;$T$1&amp;$C79,Data_DT!$B$2:$B$429&amp;Data_DT!$A$2:$A$429&amp;Data_DT!$H$2:$H$429,0)),"")</f>
        <v>0</v>
      </c>
      <c r="I79" s="166" cm="1">
        <f t="array" ref="I79">IFERROR(INDEX(Data_DT!N$2:N$429,MATCH($T$2&amp;$T$1&amp;$C79,Data_DT!$B$2:$B$429&amp;Data_DT!$A$2:$A$429&amp;Data_DT!$H$2:$H$429,0)),"")</f>
        <v>0</v>
      </c>
      <c r="J79" s="201" cm="1">
        <f t="array" ref="J79">IFERROR(INDEX(Data_DT!O$2:O$429,MATCH($T$2&amp;$T$1&amp;$C79,Data_DT!$B$2:$B$429&amp;Data_DT!$A$2:$A$429&amp;Data_DT!$H$2:$H$429,0)),"")</f>
        <v>0</v>
      </c>
      <c r="K79" s="201" cm="1">
        <f t="array" ref="K79">IFERROR(INDEX(Data_DT!P$2:P$429,MATCH($T$2&amp;$T$1&amp;$C79,Data_DT!$B$2:$B$429&amp;Data_DT!$A$2:$A$429&amp;Data_DT!$H$2:$H$429,0)),"")</f>
        <v>0</v>
      </c>
      <c r="L79" s="215" cm="1">
        <f t="array" ref="L79">IFERROR(INDEX(Data_DT!Q$2:Q$429,MATCH($T$2&amp;$T$1&amp;$C79,Data_DT!$B$2:$B$429&amp;Data_DT!$A$2:$A$429&amp;Data_DT!$H$2:$H$429,0)),"")</f>
        <v>0</v>
      </c>
      <c r="M79" s="215" cm="1">
        <f t="array" ref="M79">IFERROR(INDEX(Data_DT!R$2:R$429,MATCH($T$2&amp;$T$1&amp;$C79,Data_DT!$B$2:$B$429&amp;Data_DT!$A$2:$A$429&amp;Data_DT!$H$2:$H$429,0)),"")</f>
        <v>0</v>
      </c>
      <c r="N79" s="215" cm="1">
        <f t="array" ref="N79">IFERROR(INDEX(Data_DT!S$2:S$429,MATCH($T$2&amp;$T$1&amp;$C79,Data_DT!$B$2:$B$429&amp;Data_DT!$A$2:$A$429&amp;Data_DT!$H$2:$H$429,0)),"")</f>
        <v>700000000</v>
      </c>
      <c r="O79" s="215" cm="1">
        <f t="array" ref="O79">IFERROR(INDEX(Data_DT!T$2:T$429,MATCH($T$2&amp;$T$1&amp;$C79,Data_DT!$B$2:$B$429&amp;Data_DT!$A$2:$A$429&amp;Data_DT!$H$2:$H$429,0)),"")</f>
        <v>0</v>
      </c>
      <c r="P79" s="199" cm="1">
        <f t="array" ref="P79">IFERROR(INDEX(Data_DT!U$2:U$429,MATCH($T$2&amp;$T$1&amp;$C79,Data_DT!$B$2:$B$429&amp;Data_DT!$A$2:$A$429&amp;Data_DT!$H$2:$H$429,0)),"")</f>
        <v>0</v>
      </c>
      <c r="Q79" s="199" cm="1">
        <f t="array" ref="Q79">IFERROR(INDEX(Data_DT!V$2:V$429,MATCH($T$2&amp;$T$1&amp;$C79,Data_DT!$B$2:$B$429&amp;Data_DT!$A$2:$A$429&amp;Data_DT!$H$2:$H$429,0)),"")</f>
        <v>0</v>
      </c>
      <c r="R79" s="245"/>
      <c r="S79" s="231"/>
      <c r="T79" s="231"/>
      <c r="U79" s="231"/>
      <c r="V79" s="245"/>
      <c r="W79" s="245"/>
      <c r="X79" s="245"/>
      <c r="Y79" s="245"/>
    </row>
    <row r="80" spans="1:25">
      <c r="A80" s="282">
        <v>8</v>
      </c>
      <c r="B80" s="188" t="s">
        <v>145</v>
      </c>
      <c r="C80" s="241" t="s">
        <v>163</v>
      </c>
      <c r="D80" s="483" cm="1">
        <f t="array" ref="D80">IFERROR(INDEX(Data_DT!I$2:I$429,MATCH($T$2&amp;$T$1&amp;$C80,Data_DT!$B$2:$B$429&amp;Data_DT!$A$2:$A$429&amp;Data_DT!$H$2:$H$429,0)),"")</f>
        <v>0</v>
      </c>
      <c r="E80" s="483" cm="1">
        <f t="array" ref="E80">IFERROR(INDEX(Data_DT!J$2:J$429,MATCH($T$2&amp;$T$1&amp;$C80,Data_DT!$B$2:$B$429&amp;Data_DT!$A$2:$A$429&amp;Data_DT!$H$2:$H$429,0)),"")</f>
        <v>0</v>
      </c>
      <c r="F80" s="267" cm="1">
        <f t="array" ref="F80">IFERROR(INDEX(Data_DT!K$2:K$429,MATCH($T$2&amp;$T$1&amp;$C80,Data_DT!$B$2:$B$429&amp;Data_DT!$A$2:$A$429&amp;Data_DT!$H$2:$H$429,0)),"")</f>
        <v>0</v>
      </c>
      <c r="G80" s="703" cm="1">
        <f t="array" ref="G80">IFERROR(INDEX(Data_DT!L$2:L$429,MATCH($T$2&amp;$T$1&amp;$C80,Data_DT!$B$2:$B$429&amp;Data_DT!$A$2:$A$429&amp;Data_DT!$H$2:$H$429,0)),"")</f>
        <v>700000000</v>
      </c>
      <c r="H80" s="166" cm="1">
        <f t="array" ref="H80">IFERROR(INDEX(Data_DT!M$2:M$429,MATCH($T$2&amp;$T$1&amp;$C80,Data_DT!$B$2:$B$429&amp;Data_DT!$A$2:$A$429&amp;Data_DT!$H$2:$H$429,0)),"")</f>
        <v>0</v>
      </c>
      <c r="I80" s="166" cm="1">
        <f t="array" ref="I80">IFERROR(INDEX(Data_DT!N$2:N$429,MATCH($T$2&amp;$T$1&amp;$C80,Data_DT!$B$2:$B$429&amp;Data_DT!$A$2:$A$429&amp;Data_DT!$H$2:$H$429,0)),"")</f>
        <v>0</v>
      </c>
      <c r="J80" s="201" cm="1">
        <f t="array" ref="J80">IFERROR(INDEX(Data_DT!O$2:O$429,MATCH($T$2&amp;$T$1&amp;$C80,Data_DT!$B$2:$B$429&amp;Data_DT!$A$2:$A$429&amp;Data_DT!$H$2:$H$429,0)),"")</f>
        <v>0</v>
      </c>
      <c r="K80" s="201" cm="1">
        <f t="array" ref="K80">IFERROR(INDEX(Data_DT!P$2:P$429,MATCH($T$2&amp;$T$1&amp;$C80,Data_DT!$B$2:$B$429&amp;Data_DT!$A$2:$A$429&amp;Data_DT!$H$2:$H$429,0)),"")</f>
        <v>0</v>
      </c>
      <c r="L80" s="215" cm="1">
        <f t="array" ref="L80">IFERROR(INDEX(Data_DT!Q$2:Q$429,MATCH($T$2&amp;$T$1&amp;$C80,Data_DT!$B$2:$B$429&amp;Data_DT!$A$2:$A$429&amp;Data_DT!$H$2:$H$429,0)),"")</f>
        <v>0</v>
      </c>
      <c r="M80" s="215" cm="1">
        <f t="array" ref="M80">IFERROR(INDEX(Data_DT!R$2:R$429,MATCH($T$2&amp;$T$1&amp;$C80,Data_DT!$B$2:$B$429&amp;Data_DT!$A$2:$A$429&amp;Data_DT!$H$2:$H$429,0)),"")</f>
        <v>0</v>
      </c>
      <c r="N80" s="215" cm="1">
        <f t="array" ref="N80">IFERROR(INDEX(Data_DT!S$2:S$429,MATCH($T$2&amp;$T$1&amp;$C80,Data_DT!$B$2:$B$429&amp;Data_DT!$A$2:$A$429&amp;Data_DT!$H$2:$H$429,0)),"")</f>
        <v>700000000</v>
      </c>
      <c r="O80" s="215" cm="1">
        <f t="array" ref="O80">IFERROR(INDEX(Data_DT!T$2:T$429,MATCH($T$2&amp;$T$1&amp;$C80,Data_DT!$B$2:$B$429&amp;Data_DT!$A$2:$A$429&amp;Data_DT!$H$2:$H$429,0)),"")</f>
        <v>0</v>
      </c>
      <c r="P80" s="199" cm="1">
        <f t="array" ref="P80">IFERROR(INDEX(Data_DT!U$2:U$429,MATCH($T$2&amp;$T$1&amp;$C80,Data_DT!$B$2:$B$429&amp;Data_DT!$A$2:$A$429&amp;Data_DT!$H$2:$H$429,0)),"")</f>
        <v>0</v>
      </c>
      <c r="Q80" s="199" cm="1">
        <f t="array" ref="Q80">IFERROR(INDEX(Data_DT!V$2:V$429,MATCH($T$2&amp;$T$1&amp;$C80,Data_DT!$B$2:$B$429&amp;Data_DT!$A$2:$A$429&amp;Data_DT!$H$2:$H$429,0)),"")</f>
        <v>0</v>
      </c>
      <c r="R80" s="245"/>
      <c r="S80" s="231"/>
      <c r="T80" s="231"/>
      <c r="U80" s="231"/>
      <c r="V80" s="245"/>
      <c r="W80" s="245"/>
      <c r="X80" s="245"/>
      <c r="Y80" s="245"/>
    </row>
    <row r="81" spans="1:25">
      <c r="A81" s="275">
        <v>9</v>
      </c>
      <c r="B81" s="188" t="s">
        <v>145</v>
      </c>
      <c r="C81" s="241" t="s">
        <v>164</v>
      </c>
      <c r="D81" s="483" cm="1">
        <f t="array" ref="D81">IFERROR(INDEX(Data_DT!I$2:I$429,MATCH($T$2&amp;$T$1&amp;$C81,Data_DT!$B$2:$B$429&amp;Data_DT!$A$2:$A$429&amp;Data_DT!$H$2:$H$429,0)),"")</f>
        <v>0</v>
      </c>
      <c r="E81" s="483" cm="1">
        <f t="array" ref="E81">IFERROR(INDEX(Data_DT!J$2:J$429,MATCH($T$2&amp;$T$1&amp;$C81,Data_DT!$B$2:$B$429&amp;Data_DT!$A$2:$A$429&amp;Data_DT!$H$2:$H$429,0)),"")</f>
        <v>0</v>
      </c>
      <c r="F81" s="267" cm="1">
        <f t="array" ref="F81">IFERROR(INDEX(Data_DT!K$2:K$429,MATCH($T$2&amp;$T$1&amp;$C81,Data_DT!$B$2:$B$429&amp;Data_DT!$A$2:$A$429&amp;Data_DT!$H$2:$H$429,0)),"")</f>
        <v>0</v>
      </c>
      <c r="G81" s="703" cm="1">
        <f t="array" ref="G81">IFERROR(INDEX(Data_DT!L$2:L$429,MATCH($T$2&amp;$T$1&amp;$C81,Data_DT!$B$2:$B$429&amp;Data_DT!$A$2:$A$429&amp;Data_DT!$H$2:$H$429,0)),"")</f>
        <v>700000000</v>
      </c>
      <c r="H81" s="166" cm="1">
        <f t="array" ref="H81">IFERROR(INDEX(Data_DT!M$2:M$429,MATCH($T$2&amp;$T$1&amp;$C81,Data_DT!$B$2:$B$429&amp;Data_DT!$A$2:$A$429&amp;Data_DT!$H$2:$H$429,0)),"")</f>
        <v>0</v>
      </c>
      <c r="I81" s="166" cm="1">
        <f t="array" ref="I81">IFERROR(INDEX(Data_DT!N$2:N$429,MATCH($T$2&amp;$T$1&amp;$C81,Data_DT!$B$2:$B$429&amp;Data_DT!$A$2:$A$429&amp;Data_DT!$H$2:$H$429,0)),"")</f>
        <v>0</v>
      </c>
      <c r="J81" s="201" cm="1">
        <f t="array" ref="J81">IFERROR(INDEX(Data_DT!O$2:O$429,MATCH($T$2&amp;$T$1&amp;$C81,Data_DT!$B$2:$B$429&amp;Data_DT!$A$2:$A$429&amp;Data_DT!$H$2:$H$429,0)),"")</f>
        <v>0</v>
      </c>
      <c r="K81" s="201" cm="1">
        <f t="array" ref="K81">IFERROR(INDEX(Data_DT!P$2:P$429,MATCH($T$2&amp;$T$1&amp;$C81,Data_DT!$B$2:$B$429&amp;Data_DT!$A$2:$A$429&amp;Data_DT!$H$2:$H$429,0)),"")</f>
        <v>0</v>
      </c>
      <c r="L81" s="215" cm="1">
        <f t="array" ref="L81">IFERROR(INDEX(Data_DT!Q$2:Q$429,MATCH($T$2&amp;$T$1&amp;$C81,Data_DT!$B$2:$B$429&amp;Data_DT!$A$2:$A$429&amp;Data_DT!$H$2:$H$429,0)),"")</f>
        <v>0</v>
      </c>
      <c r="M81" s="215" cm="1">
        <f t="array" ref="M81">IFERROR(INDEX(Data_DT!R$2:R$429,MATCH($T$2&amp;$T$1&amp;$C81,Data_DT!$B$2:$B$429&amp;Data_DT!$A$2:$A$429&amp;Data_DT!$H$2:$H$429,0)),"")</f>
        <v>0</v>
      </c>
      <c r="N81" s="215" cm="1">
        <f t="array" ref="N81">IFERROR(INDEX(Data_DT!S$2:S$429,MATCH($T$2&amp;$T$1&amp;$C81,Data_DT!$B$2:$B$429&amp;Data_DT!$A$2:$A$429&amp;Data_DT!$H$2:$H$429,0)),"")</f>
        <v>700000000</v>
      </c>
      <c r="O81" s="215" cm="1">
        <f t="array" ref="O81">IFERROR(INDEX(Data_DT!T$2:T$429,MATCH($T$2&amp;$T$1&amp;$C81,Data_DT!$B$2:$B$429&amp;Data_DT!$A$2:$A$429&amp;Data_DT!$H$2:$H$429,0)),"")</f>
        <v>0</v>
      </c>
      <c r="P81" s="199" cm="1">
        <f t="array" ref="P81">IFERROR(INDEX(Data_DT!U$2:U$429,MATCH($T$2&amp;$T$1&amp;$C81,Data_DT!$B$2:$B$429&amp;Data_DT!$A$2:$A$429&amp;Data_DT!$H$2:$H$429,0)),"")</f>
        <v>0</v>
      </c>
      <c r="Q81" s="199" cm="1">
        <f t="array" ref="Q81">IFERROR(INDEX(Data_DT!V$2:V$429,MATCH($T$2&amp;$T$1&amp;$C81,Data_DT!$B$2:$B$429&amp;Data_DT!$A$2:$A$429&amp;Data_DT!$H$2:$H$429,0)),"")</f>
        <v>0</v>
      </c>
      <c r="R81" s="245"/>
      <c r="S81" s="231"/>
      <c r="T81" s="231"/>
      <c r="U81" s="231"/>
      <c r="V81" s="245"/>
      <c r="W81" s="245"/>
      <c r="X81" s="245"/>
      <c r="Y81" s="245"/>
    </row>
    <row r="82" spans="1:25">
      <c r="A82" s="282">
        <v>10</v>
      </c>
      <c r="B82" s="188" t="s">
        <v>145</v>
      </c>
      <c r="C82" s="241" t="s">
        <v>165</v>
      </c>
      <c r="D82" s="483" cm="1">
        <f t="array" ref="D82">IFERROR(INDEX(Data_DT!I$2:I$429,MATCH($T$2&amp;$T$1&amp;$C82,Data_DT!$B$2:$B$429&amp;Data_DT!$A$2:$A$429&amp;Data_DT!$H$2:$H$429,0)),"")</f>
        <v>0</v>
      </c>
      <c r="E82" s="483" cm="1">
        <f t="array" ref="E82">IFERROR(INDEX(Data_DT!J$2:J$429,MATCH($T$2&amp;$T$1&amp;$C82,Data_DT!$B$2:$B$429&amp;Data_DT!$A$2:$A$429&amp;Data_DT!$H$2:$H$429,0)),"")</f>
        <v>0</v>
      </c>
      <c r="F82" s="267" cm="1">
        <f t="array" ref="F82">IFERROR(INDEX(Data_DT!K$2:K$429,MATCH($T$2&amp;$T$1&amp;$C82,Data_DT!$B$2:$B$429&amp;Data_DT!$A$2:$A$429&amp;Data_DT!$H$2:$H$429,0)),"")</f>
        <v>0</v>
      </c>
      <c r="G82" s="703" cm="1">
        <f t="array" ref="G82">IFERROR(INDEX(Data_DT!L$2:L$429,MATCH($T$2&amp;$T$1&amp;$C82,Data_DT!$B$2:$B$429&amp;Data_DT!$A$2:$A$429&amp;Data_DT!$H$2:$H$429,0)),"")</f>
        <v>300000000</v>
      </c>
      <c r="H82" s="166" cm="1">
        <f t="array" ref="H82">IFERROR(INDEX(Data_DT!M$2:M$429,MATCH($T$2&amp;$T$1&amp;$C82,Data_DT!$B$2:$B$429&amp;Data_DT!$A$2:$A$429&amp;Data_DT!$H$2:$H$429,0)),"")</f>
        <v>0</v>
      </c>
      <c r="I82" s="166" cm="1">
        <f t="array" ref="I82">IFERROR(INDEX(Data_DT!N$2:N$429,MATCH($T$2&amp;$T$1&amp;$C82,Data_DT!$B$2:$B$429&amp;Data_DT!$A$2:$A$429&amp;Data_DT!$H$2:$H$429,0)),"")</f>
        <v>0</v>
      </c>
      <c r="J82" s="201" cm="1">
        <f t="array" ref="J82">IFERROR(INDEX(Data_DT!O$2:O$429,MATCH($T$2&amp;$T$1&amp;$C82,Data_DT!$B$2:$B$429&amp;Data_DT!$A$2:$A$429&amp;Data_DT!$H$2:$H$429,0)),"")</f>
        <v>0</v>
      </c>
      <c r="K82" s="201" cm="1">
        <f t="array" ref="K82">IFERROR(INDEX(Data_DT!P$2:P$429,MATCH($T$2&amp;$T$1&amp;$C82,Data_DT!$B$2:$B$429&amp;Data_DT!$A$2:$A$429&amp;Data_DT!$H$2:$H$429,0)),"")</f>
        <v>0</v>
      </c>
      <c r="L82" s="215" cm="1">
        <f t="array" ref="L82">IFERROR(INDEX(Data_DT!Q$2:Q$429,MATCH($T$2&amp;$T$1&amp;$C82,Data_DT!$B$2:$B$429&amp;Data_DT!$A$2:$A$429&amp;Data_DT!$H$2:$H$429,0)),"")</f>
        <v>0</v>
      </c>
      <c r="M82" s="215" cm="1">
        <f t="array" ref="M82">IFERROR(INDEX(Data_DT!R$2:R$429,MATCH($T$2&amp;$T$1&amp;$C82,Data_DT!$B$2:$B$429&amp;Data_DT!$A$2:$A$429&amp;Data_DT!$H$2:$H$429,0)),"")</f>
        <v>0</v>
      </c>
      <c r="N82" s="215" cm="1">
        <f t="array" ref="N82">IFERROR(INDEX(Data_DT!S$2:S$429,MATCH($T$2&amp;$T$1&amp;$C82,Data_DT!$B$2:$B$429&amp;Data_DT!$A$2:$A$429&amp;Data_DT!$H$2:$H$429,0)),"")</f>
        <v>300000000</v>
      </c>
      <c r="O82" s="215" cm="1">
        <f t="array" ref="O82">IFERROR(INDEX(Data_DT!T$2:T$429,MATCH($T$2&amp;$T$1&amp;$C82,Data_DT!$B$2:$B$429&amp;Data_DT!$A$2:$A$429&amp;Data_DT!$H$2:$H$429,0)),"")</f>
        <v>0</v>
      </c>
      <c r="P82" s="199" cm="1">
        <f t="array" ref="P82">IFERROR(INDEX(Data_DT!U$2:U$429,MATCH($T$2&amp;$T$1&amp;$C82,Data_DT!$B$2:$B$429&amp;Data_DT!$A$2:$A$429&amp;Data_DT!$H$2:$H$429,0)),"")</f>
        <v>0</v>
      </c>
      <c r="Q82" s="199" cm="1">
        <f t="array" ref="Q82">IFERROR(INDEX(Data_DT!V$2:V$429,MATCH($T$2&amp;$T$1&amp;$C82,Data_DT!$B$2:$B$429&amp;Data_DT!$A$2:$A$429&amp;Data_DT!$H$2:$H$429,0)),"")</f>
        <v>0</v>
      </c>
      <c r="R82" s="245"/>
      <c r="S82" s="231"/>
      <c r="T82" s="231"/>
      <c r="U82" s="231"/>
      <c r="V82" s="245"/>
      <c r="W82" s="245"/>
      <c r="X82" s="245"/>
      <c r="Y82" s="245"/>
    </row>
    <row r="83" spans="1:25">
      <c r="A83" s="275">
        <v>11</v>
      </c>
      <c r="B83" s="241" t="s">
        <v>166</v>
      </c>
      <c r="C83" s="292" t="s">
        <v>166</v>
      </c>
      <c r="D83" s="235" cm="1">
        <f t="array" ref="D83">IFERROR(INDEX(Data_DT!I$2:I$429,MATCH($T$2&amp;$T$1&amp;$C83,Data_DT!$B$2:$B$429&amp;Data_DT!$A$2:$A$429&amp;Data_DT!$H$2:$H$429,0)),"")</f>
        <v>16717847000</v>
      </c>
      <c r="E83" s="483" cm="1">
        <f t="array" ref="E83">IFERROR(INDEX(Data_DT!J$2:J$429,MATCH($T$2&amp;$T$1&amp;$C83,Data_DT!$B$2:$B$429&amp;Data_DT!$A$2:$A$429&amp;Data_DT!$H$2:$H$429,0)),"")</f>
        <v>0</v>
      </c>
      <c r="F83" s="267" cm="1">
        <f t="array" ref="F83">IFERROR(INDEX(Data_DT!K$2:K$429,MATCH($T$2&amp;$T$1&amp;$C83,Data_DT!$B$2:$B$429&amp;Data_DT!$A$2:$A$429&amp;Data_DT!$H$2:$H$429,0)),"")</f>
        <v>0</v>
      </c>
      <c r="G83" s="703" cm="1">
        <f t="array" ref="G83">IFERROR(INDEX(Data_DT!L$2:L$429,MATCH($T$2&amp;$T$1&amp;$C83,Data_DT!$B$2:$B$429&amp;Data_DT!$A$2:$A$429&amp;Data_DT!$H$2:$H$429,0)),"")</f>
        <v>5600000000</v>
      </c>
      <c r="H83" s="215" cm="1">
        <f t="array" ref="H83">IFERROR(INDEX(Data_DT!M$2:M$429,MATCH($T$2&amp;$T$1&amp;$C83,Data_DT!$B$2:$B$429&amp;Data_DT!$A$2:$A$429&amp;Data_DT!$H$2:$H$429,0)),"")</f>
        <v>11117847000</v>
      </c>
      <c r="I83" s="166" cm="1">
        <f t="array" ref="I83">IFERROR(INDEX(Data_DT!N$2:N$429,MATCH($T$2&amp;$T$1&amp;$C83,Data_DT!$B$2:$B$429&amp;Data_DT!$A$2:$A$429&amp;Data_DT!$H$2:$H$429,0)),"")</f>
        <v>0</v>
      </c>
      <c r="J83" s="201" cm="1">
        <f t="array" ref="J83">IFERROR(INDEX(Data_DT!O$2:O$429,MATCH($T$2&amp;$T$1&amp;$C83,Data_DT!$B$2:$B$429&amp;Data_DT!$A$2:$A$429&amp;Data_DT!$H$2:$H$429,0)),"")</f>
        <v>0</v>
      </c>
      <c r="K83" s="201" cm="1">
        <f t="array" ref="K83">IFERROR(INDEX(Data_DT!P$2:P$429,MATCH($T$2&amp;$T$1&amp;$C83,Data_DT!$B$2:$B$429&amp;Data_DT!$A$2:$A$429&amp;Data_DT!$H$2:$H$429,0)),"")</f>
        <v>0</v>
      </c>
      <c r="L83" s="215" cm="1">
        <f t="array" ref="L83">IFERROR(INDEX(Data_DT!Q$2:Q$429,MATCH($T$2&amp;$T$1&amp;$C83,Data_DT!$B$2:$B$429&amp;Data_DT!$A$2:$A$429&amp;Data_DT!$H$2:$H$429,0)),"")</f>
        <v>0</v>
      </c>
      <c r="M83" s="215" cm="1">
        <f t="array" ref="M83">IFERROR(INDEX(Data_DT!R$2:R$429,MATCH($T$2&amp;$T$1&amp;$C83,Data_DT!$B$2:$B$429&amp;Data_DT!$A$2:$A$429&amp;Data_DT!$H$2:$H$429,0)),"")</f>
        <v>0</v>
      </c>
      <c r="N83" s="215" cm="1">
        <f t="array" ref="N83">IFERROR(INDEX(Data_DT!S$2:S$429,MATCH($T$2&amp;$T$1&amp;$C83,Data_DT!$B$2:$B$429&amp;Data_DT!$A$2:$A$429&amp;Data_DT!$H$2:$H$429,0)),"")</f>
        <v>5600000000</v>
      </c>
      <c r="O83" s="215" cm="1">
        <f t="array" ref="O83">IFERROR(INDEX(Data_DT!T$2:T$429,MATCH($T$2&amp;$T$1&amp;$C83,Data_DT!$B$2:$B$429&amp;Data_DT!$A$2:$A$429&amp;Data_DT!$H$2:$H$429,0)),"")</f>
        <v>11117847000</v>
      </c>
      <c r="P83" s="199" cm="1">
        <f t="array" ref="P83">IFERROR(INDEX(Data_DT!U$2:U$429,MATCH($T$2&amp;$T$1&amp;$C83,Data_DT!$B$2:$B$429&amp;Data_DT!$A$2:$A$429&amp;Data_DT!$H$2:$H$429,0)),"")</f>
        <v>0</v>
      </c>
      <c r="Q83" s="199" cm="1">
        <f t="array" ref="Q83">IFERROR(INDEX(Data_DT!V$2:V$429,MATCH($T$2&amp;$T$1&amp;$C83,Data_DT!$B$2:$B$429&amp;Data_DT!$A$2:$A$429&amp;Data_DT!$H$2:$H$429,0)),"")</f>
        <v>0.33497136323833998</v>
      </c>
      <c r="R83" s="231"/>
      <c r="S83" s="231"/>
      <c r="T83" s="231"/>
      <c r="U83" s="231"/>
      <c r="V83" s="231"/>
      <c r="W83" s="231"/>
      <c r="X83" s="231"/>
      <c r="Y83" s="231"/>
    </row>
    <row r="84" spans="1:25">
      <c r="A84" s="298" t="s">
        <v>96</v>
      </c>
      <c r="B84" s="277" t="s">
        <v>168</v>
      </c>
      <c r="C84" s="277" t="s">
        <v>168</v>
      </c>
      <c r="D84" s="273">
        <f t="shared" ref="D84:J84" si="8">D85</f>
        <v>1869900000</v>
      </c>
      <c r="E84" s="273">
        <f t="shared" si="8"/>
        <v>0</v>
      </c>
      <c r="F84" s="273">
        <f t="shared" si="8"/>
        <v>0</v>
      </c>
      <c r="G84" s="273">
        <f t="shared" si="8"/>
        <v>1872200000</v>
      </c>
      <c r="H84" s="273">
        <f t="shared" si="8"/>
        <v>-2300000</v>
      </c>
      <c r="I84" s="273">
        <f t="shared" si="8"/>
        <v>64439815</v>
      </c>
      <c r="J84" s="273">
        <f t="shared" si="8"/>
        <v>0</v>
      </c>
      <c r="K84" s="273"/>
      <c r="L84" s="273">
        <f t="shared" ref="L84:O84" si="9">L85</f>
        <v>64439815</v>
      </c>
      <c r="M84" s="273">
        <f t="shared" si="9"/>
        <v>0</v>
      </c>
      <c r="N84" s="273">
        <f t="shared" si="9"/>
        <v>1872200000</v>
      </c>
      <c r="O84" s="273">
        <f t="shared" si="9"/>
        <v>62139815</v>
      </c>
      <c r="P84" s="199"/>
      <c r="Q84" s="199"/>
      <c r="R84" s="231"/>
      <c r="S84" s="231"/>
      <c r="T84" s="231"/>
      <c r="U84" s="231"/>
      <c r="V84" s="231"/>
      <c r="W84" s="231"/>
      <c r="X84" s="231"/>
      <c r="Y84" s="231"/>
    </row>
    <row r="85" spans="1:25">
      <c r="A85" s="275">
        <v>1</v>
      </c>
      <c r="B85" s="188" t="s">
        <v>145</v>
      </c>
      <c r="C85" s="241" t="s">
        <v>169</v>
      </c>
      <c r="D85" s="235" cm="1">
        <f t="array" ref="D85">IFERROR(INDEX(Data_DT!I$2:I$429,MATCH($T$2&amp;$T$1&amp;$C85,Data_DT!$B$2:$B$429&amp;Data_DT!$A$2:$A$429&amp;Data_DT!$H$2:$H$429,0)),"")</f>
        <v>1869900000</v>
      </c>
      <c r="E85" s="483" cm="1">
        <f t="array" ref="E85">IFERROR(INDEX(Data_DT!J$2:J$429,MATCH($T$2&amp;$T$1&amp;$C85,Data_DT!$B$2:$B$429&amp;Data_DT!$A$2:$A$429&amp;Data_DT!$H$2:$H$429,0)),"")</f>
        <v>0</v>
      </c>
      <c r="F85" s="267" cm="1">
        <f t="array" ref="F85">IFERROR(INDEX(Data_DT!K$2:K$429,MATCH($T$2&amp;$T$1&amp;$C85,Data_DT!$B$2:$B$429&amp;Data_DT!$A$2:$A$429&amp;Data_DT!$H$2:$H$429,0)),"")</f>
        <v>0</v>
      </c>
      <c r="G85" s="235" cm="1">
        <f t="array" ref="G85">IFERROR(INDEX(Data_DT!L$2:L$429,MATCH($T$2&amp;$T$1&amp;$C85,Data_DT!$B$2:$B$429&amp;Data_DT!$A$2:$A$429&amp;Data_DT!$H$2:$H$429,0)),"")</f>
        <v>1872200000</v>
      </c>
      <c r="H85" s="215" cm="1">
        <f t="array" ref="H85">IFERROR(INDEX(Data_DT!M$2:M$429,MATCH($T$2&amp;$T$1&amp;$C85,Data_DT!$B$2:$B$429&amp;Data_DT!$A$2:$A$429&amp;Data_DT!$H$2:$H$429,0)),"")</f>
        <v>-2300000</v>
      </c>
      <c r="I85" s="655" cm="1">
        <f t="array" ref="I85">IFERROR(INDEX(Data_DT!N$2:N$429,MATCH($T$2&amp;$T$1&amp;$C85,Data_DT!$B$2:$B$429&amp;Data_DT!$A$2:$A$429&amp;Data_DT!$H$2:$H$429,0)),"")</f>
        <v>64439815</v>
      </c>
      <c r="J85" s="201" cm="1">
        <f t="array" ref="J85">IFERROR(INDEX(Data_DT!O$2:O$429,MATCH($T$2&amp;$T$1&amp;$C85,Data_DT!$B$2:$B$429&amp;Data_DT!$A$2:$A$429&amp;Data_DT!$H$2:$H$429,0)),"")</f>
        <v>0</v>
      </c>
      <c r="K85" s="201" cm="1">
        <f t="array" ref="K85">IFERROR(INDEX(Data_DT!P$2:P$429,MATCH($T$2&amp;$T$1&amp;$C85,Data_DT!$B$2:$B$429&amp;Data_DT!$A$2:$A$429&amp;Data_DT!$H$2:$H$429,0)),"")</f>
        <v>0</v>
      </c>
      <c r="L85" s="215" cm="1">
        <f t="array" ref="L85">IFERROR(INDEX(Data_DT!Q$2:Q$429,MATCH($T$2&amp;$T$1&amp;$C85,Data_DT!$B$2:$B$429&amp;Data_DT!$A$2:$A$429&amp;Data_DT!$H$2:$H$429,0)),"")</f>
        <v>64439815</v>
      </c>
      <c r="M85" s="215" cm="1">
        <f t="array" ref="M85">IFERROR(INDEX(Data_DT!R$2:R$429,MATCH($T$2&amp;$T$1&amp;$C85,Data_DT!$B$2:$B$429&amp;Data_DT!$A$2:$A$429&amp;Data_DT!$H$2:$H$429,0)),"")</f>
        <v>0</v>
      </c>
      <c r="N85" s="215" cm="1">
        <f t="array" ref="N85">IFERROR(INDEX(Data_DT!S$2:S$429,MATCH($T$2&amp;$T$1&amp;$C85,Data_DT!$B$2:$B$429&amp;Data_DT!$A$2:$A$429&amp;Data_DT!$H$2:$H$429,0)),"")</f>
        <v>1872200000</v>
      </c>
      <c r="O85" s="215" cm="1">
        <f t="array" ref="O85">IFERROR(INDEX(Data_DT!T$2:T$429,MATCH($T$2&amp;$T$1&amp;$C85,Data_DT!$B$2:$B$429&amp;Data_DT!$A$2:$A$429&amp;Data_DT!$H$2:$H$429,0)),"")</f>
        <v>62139815</v>
      </c>
      <c r="P85" s="199" cm="1">
        <f t="array" ref="P85">IFERROR(INDEX(Data_DT!U$2:U$429,MATCH($T$2&amp;$T$1&amp;$C85,Data_DT!$B$2:$B$429&amp;Data_DT!$A$2:$A$429&amp;Data_DT!$H$2:$H$429,0)),"")</f>
        <v>0</v>
      </c>
      <c r="Q85" s="199" cm="1">
        <f t="array" ref="Q85">IFERROR(INDEX(Data_DT!V$2:V$429,MATCH($T$2&amp;$T$1&amp;$C85,Data_DT!$B$2:$B$429&amp;Data_DT!$A$2:$A$429&amp;Data_DT!$H$2:$H$429,0)),"")</f>
        <v>1.0012300123001201</v>
      </c>
      <c r="R85" s="231"/>
      <c r="S85" s="231"/>
      <c r="T85" s="231"/>
      <c r="U85" s="231"/>
      <c r="V85" s="231"/>
      <c r="W85" s="231"/>
      <c r="X85" s="231"/>
      <c r="Y85" s="231"/>
    </row>
    <row r="86" spans="1:25">
      <c r="A86" s="298" t="s">
        <v>34</v>
      </c>
      <c r="B86" s="272" t="s">
        <v>170</v>
      </c>
      <c r="C86" s="272" t="s">
        <v>170</v>
      </c>
      <c r="D86" s="273">
        <f t="shared" ref="D86:Q86" si="10">SUM(D87:D95)</f>
        <v>69222679121</v>
      </c>
      <c r="E86" s="273">
        <f t="shared" si="10"/>
        <v>0</v>
      </c>
      <c r="F86" s="273">
        <f t="shared" si="10"/>
        <v>1877942540</v>
      </c>
      <c r="G86" s="273">
        <f t="shared" si="10"/>
        <v>45549826561</v>
      </c>
      <c r="H86" s="273">
        <f t="shared" si="10"/>
        <v>23672852560</v>
      </c>
      <c r="I86" s="273">
        <f t="shared" si="10"/>
        <v>0</v>
      </c>
      <c r="J86" s="273">
        <f t="shared" si="10"/>
        <v>0</v>
      </c>
      <c r="K86" s="273">
        <f t="shared" si="10"/>
        <v>0</v>
      </c>
      <c r="L86" s="273">
        <f t="shared" si="10"/>
        <v>0</v>
      </c>
      <c r="M86" s="273">
        <f t="shared" si="10"/>
        <v>1877942540</v>
      </c>
      <c r="N86" s="273">
        <f t="shared" si="10"/>
        <v>45549826561</v>
      </c>
      <c r="O86" s="273">
        <f t="shared" si="10"/>
        <v>23672852560</v>
      </c>
      <c r="P86" s="273">
        <f t="shared" si="10"/>
        <v>0</v>
      </c>
      <c r="Q86" s="273">
        <f t="shared" si="10"/>
        <v>0</v>
      </c>
      <c r="R86" s="231"/>
      <c r="S86" s="231"/>
      <c r="T86" s="231"/>
      <c r="U86" s="231"/>
      <c r="V86" s="231"/>
      <c r="W86" s="231"/>
      <c r="X86" s="231"/>
      <c r="Y86" s="231"/>
    </row>
    <row r="87" spans="1:25" ht="26.25">
      <c r="A87" s="275">
        <v>1</v>
      </c>
      <c r="B87" s="241" t="s">
        <v>171</v>
      </c>
      <c r="C87" s="292" t="s">
        <v>290</v>
      </c>
      <c r="D87" s="235" cm="1">
        <f t="array" ref="D87">IFERROR(INDEX(Data_DT!I$2:I$429,MATCH($T$2&amp;$T$1&amp;$C87,Data_DT!$B$2:$B$429&amp;Data_DT!$A$2:$A$429&amp;Data_DT!$H$2:$H$429,0)),"")</f>
        <v>880470000</v>
      </c>
      <c r="E87" s="483" cm="1">
        <f t="array" ref="E87">IFERROR(INDEX(Data_DT!J$2:J$429,MATCH($T$2&amp;$T$1&amp;$C87,Data_DT!$B$2:$B$429&amp;Data_DT!$A$2:$A$429&amp;Data_DT!$H$2:$H$429,0)),"")</f>
        <v>0</v>
      </c>
      <c r="F87" s="267" cm="1">
        <f t="array" ref="F87">IFERROR(INDEX(Data_DT!K$2:K$429,MATCH($T$2&amp;$T$1&amp;$C87,Data_DT!$B$2:$B$429&amp;Data_DT!$A$2:$A$429&amp;Data_DT!$H$2:$H$429,0)),"")</f>
        <v>0</v>
      </c>
      <c r="G87" s="656" cm="1">
        <f t="array" ref="G87">IFERROR(INDEX(Data_DT!L$2:L$429,MATCH($T$2&amp;$T$1&amp;$C87,Data_DT!$B$2:$B$429&amp;Data_DT!$A$2:$A$429&amp;Data_DT!$H$2:$H$429,0)),"")</f>
        <v>880470000</v>
      </c>
      <c r="H87" s="215" cm="1">
        <f t="array" ref="H87">IFERROR(INDEX(Data_DT!M$2:M$429,MATCH($T$2&amp;$T$1&amp;$C87,Data_DT!$B$2:$B$429&amp;Data_DT!$A$2:$A$429&amp;Data_DT!$H$2:$H$429,0)),"")</f>
        <v>0</v>
      </c>
      <c r="I87" s="166" cm="1">
        <f t="array" ref="I87">IFERROR(INDEX(Data_DT!N$2:N$429,MATCH($T$2&amp;$T$1&amp;$C87,Data_DT!$B$2:$B$429&amp;Data_DT!$A$2:$A$429&amp;Data_DT!$H$2:$H$429,0)),"")</f>
        <v>0</v>
      </c>
      <c r="J87" s="201" cm="1">
        <f t="array" ref="J87">IFERROR(INDEX(Data_DT!O$2:O$429,MATCH($T$2&amp;$T$1&amp;$C87,Data_DT!$B$2:$B$429&amp;Data_DT!$A$2:$A$429&amp;Data_DT!$H$2:$H$429,0)),"")</f>
        <v>0</v>
      </c>
      <c r="K87" s="201" cm="1">
        <f t="array" ref="K87">IFERROR(INDEX(Data_DT!P$2:P$429,MATCH($T$2&amp;$T$1&amp;$C87,Data_DT!$B$2:$B$429&amp;Data_DT!$A$2:$A$429&amp;Data_DT!$H$2:$H$429,0)),"")</f>
        <v>0</v>
      </c>
      <c r="L87" s="215" cm="1">
        <f t="array" ref="L87">IFERROR(INDEX(Data_DT!Q$2:Q$429,MATCH($T$2&amp;$T$1&amp;$C87,Data_DT!$B$2:$B$429&amp;Data_DT!$A$2:$A$429&amp;Data_DT!$H$2:$H$429,0)),"")</f>
        <v>0</v>
      </c>
      <c r="M87" s="215" cm="1">
        <f t="array" ref="M87">IFERROR(INDEX(Data_DT!R$2:R$429,MATCH($T$2&amp;$T$1&amp;$C87,Data_DT!$B$2:$B$429&amp;Data_DT!$A$2:$A$429&amp;Data_DT!$H$2:$H$429,0)),"")</f>
        <v>0</v>
      </c>
      <c r="N87" s="215" cm="1">
        <f t="array" ref="N87">IFERROR(INDEX(Data_DT!S$2:S$429,MATCH($T$2&amp;$T$1&amp;$C87,Data_DT!$B$2:$B$429&amp;Data_DT!$A$2:$A$429&amp;Data_DT!$H$2:$H$429,0)),"")</f>
        <v>880470000</v>
      </c>
      <c r="O87" s="215" cm="1">
        <f t="array" ref="O87">IFERROR(INDEX(Data_DT!T$2:T$429,MATCH($T$2&amp;$T$1&amp;$C87,Data_DT!$B$2:$B$429&amp;Data_DT!$A$2:$A$429&amp;Data_DT!$H$2:$H$429,0)),"")</f>
        <v>0</v>
      </c>
      <c r="P87" s="278" cm="1">
        <f t="array" ref="P87">IFERROR(INDEX(Data_DT!U$2:U$429,MATCH($T$2&amp;$T$1&amp;$C87,Data_DT!$B$2:$B$429&amp;Data_DT!$A$2:$A$429&amp;Data_DT!$H$2:$H$429,0)),"")</f>
        <v>0</v>
      </c>
      <c r="Q87" s="199" cm="1">
        <f t="array" ref="Q87">IFERROR(INDEX(Data_DT!V$2:V$429,MATCH($T$2&amp;$T$1&amp;$C87,Data_DT!$B$2:$B$429&amp;Data_DT!$A$2:$A$429&amp;Data_DT!$H$2:$H$429,0)),"")</f>
        <v>0</v>
      </c>
      <c r="R87" s="231"/>
      <c r="S87" s="231"/>
      <c r="T87" s="231"/>
      <c r="U87" s="231"/>
      <c r="V87" s="231"/>
      <c r="W87" s="231"/>
      <c r="X87" s="231"/>
      <c r="Y87" s="231"/>
    </row>
    <row r="88" spans="1:25" ht="26.25">
      <c r="A88" s="275">
        <v>2</v>
      </c>
      <c r="B88" s="241" t="s">
        <v>173</v>
      </c>
      <c r="C88" s="292" t="s">
        <v>291</v>
      </c>
      <c r="D88" s="235" cm="1">
        <f t="array" ref="D88">IFERROR(INDEX(Data_DT!I$2:I$429,MATCH($T$2&amp;$T$1&amp;$C88,Data_DT!$B$2:$B$429&amp;Data_DT!$A$2:$A$429&amp;Data_DT!$H$2:$H$429,0)),"")</f>
        <v>2225105000</v>
      </c>
      <c r="E88" s="483" cm="1">
        <f t="array" ref="E88">IFERROR(INDEX(Data_DT!J$2:J$429,MATCH($T$2&amp;$T$1&amp;$C88,Data_DT!$B$2:$B$429&amp;Data_DT!$A$2:$A$429&amp;Data_DT!$H$2:$H$429,0)),"")</f>
        <v>0</v>
      </c>
      <c r="F88" s="267" cm="1">
        <f t="array" ref="F88">IFERROR(INDEX(Data_DT!K$2:K$429,MATCH($T$2&amp;$T$1&amp;$C88,Data_DT!$B$2:$B$429&amp;Data_DT!$A$2:$A$429&amp;Data_DT!$H$2:$H$429,0)),"")</f>
        <v>0</v>
      </c>
      <c r="G88" s="656" cm="1">
        <f t="array" ref="G88">IFERROR(INDEX(Data_DT!L$2:L$429,MATCH($T$2&amp;$T$1&amp;$C88,Data_DT!$B$2:$B$429&amp;Data_DT!$A$2:$A$429&amp;Data_DT!$H$2:$H$429,0)),"")</f>
        <v>2266311000</v>
      </c>
      <c r="H88" s="215" cm="1">
        <f t="array" ref="H88">IFERROR(INDEX(Data_DT!M$2:M$429,MATCH($T$2&amp;$T$1&amp;$C88,Data_DT!$B$2:$B$429&amp;Data_DT!$A$2:$A$429&amp;Data_DT!$H$2:$H$429,0)),"")</f>
        <v>-41206000</v>
      </c>
      <c r="I88" s="166" cm="1">
        <f t="array" ref="I88">IFERROR(INDEX(Data_DT!N$2:N$429,MATCH($T$2&amp;$T$1&amp;$C88,Data_DT!$B$2:$B$429&amp;Data_DT!$A$2:$A$429&amp;Data_DT!$H$2:$H$429,0)),"")</f>
        <v>0</v>
      </c>
      <c r="J88" s="201" cm="1">
        <f t="array" ref="J88">IFERROR(INDEX(Data_DT!O$2:O$429,MATCH($T$2&amp;$T$1&amp;$C88,Data_DT!$B$2:$B$429&amp;Data_DT!$A$2:$A$429&amp;Data_DT!$H$2:$H$429,0)),"")</f>
        <v>0</v>
      </c>
      <c r="K88" s="201" cm="1">
        <f t="array" ref="K88">IFERROR(INDEX(Data_DT!P$2:P$429,MATCH($T$2&amp;$T$1&amp;$C88,Data_DT!$B$2:$B$429&amp;Data_DT!$A$2:$A$429&amp;Data_DT!$H$2:$H$429,0)),"")</f>
        <v>0</v>
      </c>
      <c r="L88" s="215" cm="1">
        <f t="array" ref="L88">IFERROR(INDEX(Data_DT!Q$2:Q$429,MATCH($T$2&amp;$T$1&amp;$C88,Data_DT!$B$2:$B$429&amp;Data_DT!$A$2:$A$429&amp;Data_DT!$H$2:$H$429,0)),"")</f>
        <v>0</v>
      </c>
      <c r="M88" s="215" cm="1">
        <f t="array" ref="M88">IFERROR(INDEX(Data_DT!R$2:R$429,MATCH($T$2&amp;$T$1&amp;$C88,Data_DT!$B$2:$B$429&amp;Data_DT!$A$2:$A$429&amp;Data_DT!$H$2:$H$429,0)),"")</f>
        <v>0</v>
      </c>
      <c r="N88" s="215" cm="1">
        <f t="array" ref="N88">IFERROR(INDEX(Data_DT!S$2:S$429,MATCH($T$2&amp;$T$1&amp;$C88,Data_DT!$B$2:$B$429&amp;Data_DT!$A$2:$A$429&amp;Data_DT!$H$2:$H$429,0)),"")</f>
        <v>2266311000</v>
      </c>
      <c r="O88" s="215" cm="1">
        <f t="array" ref="O88">IFERROR(INDEX(Data_DT!T$2:T$429,MATCH($T$2&amp;$T$1&amp;$C88,Data_DT!$B$2:$B$429&amp;Data_DT!$A$2:$A$429&amp;Data_DT!$H$2:$H$429,0)),"")</f>
        <v>-41206000</v>
      </c>
      <c r="P88" s="278" cm="1">
        <f t="array" ref="P88">IFERROR(INDEX(Data_DT!U$2:U$429,MATCH($T$2&amp;$T$1&amp;$C88,Data_DT!$B$2:$B$429&amp;Data_DT!$A$2:$A$429&amp;Data_DT!$H$2:$H$429,0)),"")</f>
        <v>0</v>
      </c>
      <c r="Q88" s="199" cm="1">
        <f t="array" ref="Q88">IFERROR(INDEX(Data_DT!V$2:V$429,MATCH($T$2&amp;$T$1&amp;$C88,Data_DT!$B$2:$B$429&amp;Data_DT!$A$2:$A$429&amp;Data_DT!$H$2:$H$429,0)),"")</f>
        <v>0</v>
      </c>
      <c r="R88" s="231"/>
      <c r="S88" s="231"/>
      <c r="T88" s="231"/>
      <c r="U88" s="231"/>
      <c r="V88" s="231"/>
      <c r="W88" s="231"/>
      <c r="X88" s="231"/>
      <c r="Y88" s="231"/>
    </row>
    <row r="89" spans="1:25" ht="26.25">
      <c r="A89" s="275">
        <v>3</v>
      </c>
      <c r="B89" s="292" t="s">
        <v>218</v>
      </c>
      <c r="C89" s="292" t="s">
        <v>175</v>
      </c>
      <c r="D89" s="279" cm="1">
        <f t="array" ref="D89">IFERROR(INDEX(Data_DT!I$2:I$429,MATCH($T$2&amp;$T$1&amp;$C89,Data_DT!$B$2:$B$429&amp;Data_DT!$A$2:$A$429&amp;Data_DT!$H$2:$H$429,0)),"")</f>
        <v>10749957000</v>
      </c>
      <c r="E89" s="280" cm="1">
        <f t="array" ref="E89">IFERROR(INDEX(Data_DT!J$2:J$429,MATCH($T$2&amp;$T$1&amp;$C89,Data_DT!$B$2:$B$429&amp;Data_DT!$A$2:$A$429&amp;Data_DT!$H$2:$H$429,0)),"")</f>
        <v>0</v>
      </c>
      <c r="F89" s="281" cm="1">
        <f t="array" ref="F89">IFERROR(INDEX(Data_DT!K$2:K$429,MATCH($T$2&amp;$T$1&amp;$C89,Data_DT!$B$2:$B$429&amp;Data_DT!$A$2:$A$429&amp;Data_DT!$H$2:$H$429,0)),"")</f>
        <v>0</v>
      </c>
      <c r="G89" s="656" cm="1">
        <f t="array" ref="G89">IFERROR(INDEX(Data_DT!L$2:L$429,MATCH($T$2&amp;$T$1&amp;$C89,Data_DT!$B$2:$B$429&amp;Data_DT!$A$2:$A$429&amp;Data_DT!$H$2:$H$429,0)),"")</f>
        <v>10749957000</v>
      </c>
      <c r="H89" s="215" cm="1">
        <f t="array" ref="H89">IFERROR(INDEX(Data_DT!M$2:M$429,MATCH($T$2&amp;$T$1&amp;$C89,Data_DT!$B$2:$B$429&amp;Data_DT!$A$2:$A$429&amp;Data_DT!$H$2:$H$429,0)),"")</f>
        <v>0</v>
      </c>
      <c r="I89" s="166" cm="1">
        <f t="array" ref="I89">IFERROR(INDEX(Data_DT!N$2:N$429,MATCH($T$2&amp;$T$1&amp;$C89,Data_DT!$B$2:$B$429&amp;Data_DT!$A$2:$A$429&amp;Data_DT!$H$2:$H$429,0)),"")</f>
        <v>0</v>
      </c>
      <c r="J89" s="201" cm="1">
        <f t="array" ref="J89">IFERROR(INDEX(Data_DT!O$2:O$429,MATCH($T$2&amp;$T$1&amp;$C89,Data_DT!$B$2:$B$429&amp;Data_DT!$A$2:$A$429&amp;Data_DT!$H$2:$H$429,0)),"")</f>
        <v>0</v>
      </c>
      <c r="K89" s="201" cm="1">
        <f t="array" ref="K89">IFERROR(INDEX(Data_DT!P$2:P$429,MATCH($T$2&amp;$T$1&amp;$C89,Data_DT!$B$2:$B$429&amp;Data_DT!$A$2:$A$429&amp;Data_DT!$H$2:$H$429,0)),"")</f>
        <v>0</v>
      </c>
      <c r="L89" s="215" cm="1">
        <f t="array" ref="L89">IFERROR(INDEX(Data_DT!Q$2:Q$429,MATCH($T$2&amp;$T$1&amp;$C89,Data_DT!$B$2:$B$429&amp;Data_DT!$A$2:$A$429&amp;Data_DT!$H$2:$H$429,0)),"")</f>
        <v>0</v>
      </c>
      <c r="M89" s="215" cm="1">
        <f t="array" ref="M89">IFERROR(INDEX(Data_DT!R$2:R$429,MATCH($T$2&amp;$T$1&amp;$C89,Data_DT!$B$2:$B$429&amp;Data_DT!$A$2:$A$429&amp;Data_DT!$H$2:$H$429,0)),"")</f>
        <v>0</v>
      </c>
      <c r="N89" s="215" cm="1">
        <f t="array" ref="N89">IFERROR(INDEX(Data_DT!S$2:S$429,MATCH($T$2&amp;$T$1&amp;$C89,Data_DT!$B$2:$B$429&amp;Data_DT!$A$2:$A$429&amp;Data_DT!$H$2:$H$429,0)),"")</f>
        <v>10749957000</v>
      </c>
      <c r="O89" s="215" cm="1">
        <f t="array" ref="O89">IFERROR(INDEX(Data_DT!T$2:T$429,MATCH($T$2&amp;$T$1&amp;$C89,Data_DT!$B$2:$B$429&amp;Data_DT!$A$2:$A$429&amp;Data_DT!$H$2:$H$429,0)),"")</f>
        <v>0</v>
      </c>
      <c r="P89" s="278" cm="1">
        <f t="array" ref="P89">IFERROR(INDEX(Data_DT!U$2:U$429,MATCH($T$2&amp;$T$1&amp;$C89,Data_DT!$B$2:$B$429&amp;Data_DT!$A$2:$A$429&amp;Data_DT!$H$2:$H$429,0)),"")</f>
        <v>0</v>
      </c>
      <c r="Q89" s="199" cm="1">
        <f t="array" ref="Q89">IFERROR(INDEX(Data_DT!V$2:V$429,MATCH($T$2&amp;$T$1&amp;$C89,Data_DT!$B$2:$B$429&amp;Data_DT!$A$2:$A$429&amp;Data_DT!$H$2:$H$429,0)),"")</f>
        <v>0</v>
      </c>
      <c r="R89" s="231"/>
      <c r="S89" s="231"/>
      <c r="T89" s="231"/>
      <c r="U89" s="231"/>
      <c r="V89" s="231"/>
      <c r="W89" s="231"/>
      <c r="X89" s="231"/>
      <c r="Y89" s="231"/>
    </row>
    <row r="90" spans="1:25" ht="26.25">
      <c r="A90" s="282">
        <v>4</v>
      </c>
      <c r="B90" s="241" t="s">
        <v>176</v>
      </c>
      <c r="C90" s="292" t="s">
        <v>177</v>
      </c>
      <c r="D90" s="235" cm="1">
        <f t="array" ref="D90">IFERROR(INDEX(Data_DT!I$2:I$429,MATCH($T$2&amp;$T$1&amp;$C90,Data_DT!$B$2:$B$429&amp;Data_DT!$A$2:$A$429&amp;Data_DT!$H$2:$H$429,0)),"")</f>
        <v>10026000000</v>
      </c>
      <c r="E90" s="483" cm="1">
        <f t="array" ref="E90">IFERROR(INDEX(Data_DT!J$2:J$429,MATCH($T$2&amp;$T$1&amp;$C90,Data_DT!$B$2:$B$429&amp;Data_DT!$A$2:$A$429&amp;Data_DT!$H$2:$H$429,0)),"")</f>
        <v>0</v>
      </c>
      <c r="F90" s="267" cm="1">
        <f t="array" ref="F90">IFERROR(INDEX(Data_DT!K$2:K$429,MATCH($T$2&amp;$T$1&amp;$C90,Data_DT!$B$2:$B$429&amp;Data_DT!$A$2:$A$429&amp;Data_DT!$H$2:$H$429,0)),"")</f>
        <v>0</v>
      </c>
      <c r="G90" s="656" cm="1">
        <f t="array" ref="G90">IFERROR(INDEX(Data_DT!L$2:L$429,MATCH($T$2&amp;$T$1&amp;$C90,Data_DT!$B$2:$B$429&amp;Data_DT!$A$2:$A$429&amp;Data_DT!$H$2:$H$429,0)),"")</f>
        <v>3007800000</v>
      </c>
      <c r="H90" s="283" cm="1">
        <f t="array" ref="H90">IFERROR(INDEX(Data_DT!M$2:M$429,MATCH($T$2&amp;$T$1&amp;$C90,Data_DT!$B$2:$B$429&amp;Data_DT!$A$2:$A$429&amp;Data_DT!$H$2:$H$429,0)),"")</f>
        <v>7018200000</v>
      </c>
      <c r="I90" s="201" cm="1">
        <f t="array" ref="I90">IFERROR(INDEX(Data_DT!N$2:N$429,MATCH($T$2&amp;$T$1&amp;$C90,Data_DT!$B$2:$B$429&amp;Data_DT!$A$2:$A$429&amp;Data_DT!$H$2:$H$429,0)),"")</f>
        <v>0</v>
      </c>
      <c r="J90" s="201" cm="1">
        <f t="array" ref="J90">IFERROR(INDEX(Data_DT!O$2:O$429,MATCH($T$2&amp;$T$1&amp;$C90,Data_DT!$B$2:$B$429&amp;Data_DT!$A$2:$A$429&amp;Data_DT!$H$2:$H$429,0)),"")</f>
        <v>0</v>
      </c>
      <c r="K90" s="201" cm="1">
        <f t="array" ref="K90">IFERROR(INDEX(Data_DT!P$2:P$429,MATCH($T$2&amp;$T$1&amp;$C90,Data_DT!$B$2:$B$429&amp;Data_DT!$A$2:$A$429&amp;Data_DT!$H$2:$H$429,0)),"")</f>
        <v>0</v>
      </c>
      <c r="L90" s="215" cm="1">
        <f t="array" ref="L90">IFERROR(INDEX(Data_DT!Q$2:Q$429,MATCH($T$2&amp;$T$1&amp;$C90,Data_DT!$B$2:$B$429&amp;Data_DT!$A$2:$A$429&amp;Data_DT!$H$2:$H$429,0)),"")</f>
        <v>0</v>
      </c>
      <c r="M90" s="215" cm="1">
        <f t="array" ref="M90">IFERROR(INDEX(Data_DT!R$2:R$429,MATCH($T$2&amp;$T$1&amp;$C90,Data_DT!$B$2:$B$429&amp;Data_DT!$A$2:$A$429&amp;Data_DT!$H$2:$H$429,0)),"")</f>
        <v>0</v>
      </c>
      <c r="N90" s="215" cm="1">
        <f t="array" ref="N90">IFERROR(INDEX(Data_DT!S$2:S$429,MATCH($T$2&amp;$T$1&amp;$C90,Data_DT!$B$2:$B$429&amp;Data_DT!$A$2:$A$429&amp;Data_DT!$H$2:$H$429,0)),"")</f>
        <v>3007800000</v>
      </c>
      <c r="O90" s="215" cm="1">
        <f t="array" ref="O90">IFERROR(INDEX(Data_DT!T$2:T$429,MATCH($T$2&amp;$T$1&amp;$C90,Data_DT!$B$2:$B$429&amp;Data_DT!$A$2:$A$429&amp;Data_DT!$H$2:$H$429,0)),"")</f>
        <v>7018200000</v>
      </c>
      <c r="P90" s="284" cm="1">
        <f t="array" ref="P90">IFERROR(INDEX(Data_DT!U$2:U$429,MATCH($T$2&amp;$T$1&amp;$C90,Data_DT!$B$2:$B$429&amp;Data_DT!$A$2:$A$429&amp;Data_DT!$H$2:$H$429,0)),"")</f>
        <v>0</v>
      </c>
      <c r="Q90" s="199" cm="1">
        <f t="array" ref="Q90">IFERROR(INDEX(Data_DT!V$2:V$429,MATCH($T$2&amp;$T$1&amp;$C90,Data_DT!$B$2:$B$429&amp;Data_DT!$A$2:$A$429&amp;Data_DT!$H$2:$H$429,0)),"")</f>
        <v>0</v>
      </c>
      <c r="R90" s="245"/>
      <c r="S90" s="245"/>
      <c r="T90" s="245"/>
      <c r="U90" s="245"/>
      <c r="V90" s="245"/>
      <c r="W90" s="245"/>
      <c r="X90" s="245"/>
      <c r="Y90" s="245"/>
    </row>
    <row r="91" spans="1:25" ht="51.75">
      <c r="A91" s="282">
        <v>5</v>
      </c>
      <c r="B91" s="240" t="s">
        <v>178</v>
      </c>
      <c r="C91" s="285" t="s">
        <v>179</v>
      </c>
      <c r="D91" s="260" cm="1">
        <f t="array" ref="D91">IFERROR(INDEX(Data_DT!I$2:I$429,MATCH($T$2&amp;$T$1&amp;$C91,Data_DT!$B$2:$B$429&amp;Data_DT!$A$2:$A$429&amp;Data_DT!$H$2:$H$429,0)),"")</f>
        <v>11041983000</v>
      </c>
      <c r="E91" s="609" cm="1">
        <f t="array" ref="E91">IFERROR(INDEX(Data_DT!J$2:J$429,MATCH($T$2&amp;$T$1&amp;$C91,Data_DT!$B$2:$B$429&amp;Data_DT!$A$2:$A$429&amp;Data_DT!$H$2:$H$429,0)),"")</f>
        <v>0</v>
      </c>
      <c r="F91" s="262" cm="1">
        <f t="array" ref="F91">IFERROR(INDEX(Data_DT!K$2:K$429,MATCH($T$2&amp;$T$1&amp;$C91,Data_DT!$B$2:$B$429&amp;Data_DT!$A$2:$A$429&amp;Data_DT!$H$2:$H$429,0)),"")</f>
        <v>1347942540</v>
      </c>
      <c r="G91" s="656" cm="1">
        <f t="array" ref="G91">IFERROR(INDEX(Data_DT!L$2:L$429,MATCH($T$2&amp;$T$1&amp;$C91,Data_DT!$B$2:$B$429&amp;Data_DT!$A$2:$A$429&amp;Data_DT!$H$2:$H$429,0)),"")</f>
        <v>4660537440</v>
      </c>
      <c r="H91" s="283" cm="1">
        <f t="array" ref="H91">IFERROR(INDEX(Data_DT!M$2:M$429,MATCH($T$2&amp;$T$1&amp;$C91,Data_DT!$B$2:$B$429&amp;Data_DT!$A$2:$A$429&amp;Data_DT!$H$2:$H$429,0)),"")</f>
        <v>6381445560</v>
      </c>
      <c r="I91" s="195" cm="1">
        <f t="array" ref="I91">IFERROR(INDEX(Data_DT!N$2:N$429,MATCH($T$2&amp;$T$1&amp;$C91,Data_DT!$B$2:$B$429&amp;Data_DT!$A$2:$A$429&amp;Data_DT!$H$2:$H$429,0)),"")</f>
        <v>0</v>
      </c>
      <c r="J91" s="195" cm="1">
        <f t="array" ref="J91">IFERROR(INDEX(Data_DT!O$2:O$429,MATCH($T$2&amp;$T$1&amp;$C91,Data_DT!$B$2:$B$429&amp;Data_DT!$A$2:$A$429&amp;Data_DT!$H$2:$H$429,0)),"")</f>
        <v>0</v>
      </c>
      <c r="K91" s="195" cm="1">
        <f t="array" ref="K91">IFERROR(INDEX(Data_DT!P$2:P$429,MATCH($T$2&amp;$T$1&amp;$C91,Data_DT!$B$2:$B$429&amp;Data_DT!$A$2:$A$429&amp;Data_DT!$H$2:$H$429,0)),"")</f>
        <v>0</v>
      </c>
      <c r="L91" s="215" cm="1">
        <f t="array" ref="L91">IFERROR(INDEX(Data_DT!Q$2:Q$429,MATCH($T$2&amp;$T$1&amp;$C91,Data_DT!$B$2:$B$429&amp;Data_DT!$A$2:$A$429&amp;Data_DT!$H$2:$H$429,0)),"")</f>
        <v>0</v>
      </c>
      <c r="M91" s="215" cm="1">
        <f t="array" ref="M91">IFERROR(INDEX(Data_DT!R$2:R$429,MATCH($T$2&amp;$T$1&amp;$C91,Data_DT!$B$2:$B$429&amp;Data_DT!$A$2:$A$429&amp;Data_DT!$H$2:$H$429,0)),"")</f>
        <v>1347942540</v>
      </c>
      <c r="N91" s="215" cm="1">
        <f t="array" ref="N91">IFERROR(INDEX(Data_DT!S$2:S$429,MATCH($T$2&amp;$T$1&amp;$C91,Data_DT!$B$2:$B$429&amp;Data_DT!$A$2:$A$429&amp;Data_DT!$H$2:$H$429,0)),"")</f>
        <v>4660537440</v>
      </c>
      <c r="O91" s="215" cm="1">
        <f t="array" ref="O91">IFERROR(INDEX(Data_DT!T$2:T$429,MATCH($T$2&amp;$T$1&amp;$C91,Data_DT!$B$2:$B$429&amp;Data_DT!$A$2:$A$429&amp;Data_DT!$H$2:$H$429,0)),"")</f>
        <v>6381445560</v>
      </c>
      <c r="P91" s="286" cm="1">
        <f t="array" ref="P91">IFERROR(INDEX(Data_DT!U$2:U$429,MATCH($T$2&amp;$T$1&amp;$C91,Data_DT!$B$2:$B$429&amp;Data_DT!$A$2:$A$429&amp;Data_DT!$H$2:$H$429,0)),"")</f>
        <v>0</v>
      </c>
      <c r="Q91" s="199" cm="1">
        <f t="array" ref="Q91">IFERROR(INDEX(Data_DT!V$2:V$429,MATCH($T$2&amp;$T$1&amp;$C91,Data_DT!$B$2:$B$429&amp;Data_DT!$A$2:$A$429&amp;Data_DT!$H$2:$H$429,0)),"")</f>
        <v>0</v>
      </c>
      <c r="R91" s="152"/>
      <c r="S91" s="152"/>
      <c r="T91" s="152"/>
      <c r="U91" s="152"/>
      <c r="V91" s="152"/>
      <c r="W91" s="152"/>
      <c r="X91" s="152"/>
      <c r="Y91" s="152"/>
    </row>
    <row r="92" spans="1:25">
      <c r="A92" s="282">
        <v>6</v>
      </c>
      <c r="B92" s="240" t="s">
        <v>180</v>
      </c>
      <c r="C92" s="285" t="s">
        <v>181</v>
      </c>
      <c r="D92" s="260" cm="1">
        <f t="array" ref="D92">IFERROR(INDEX(Data_DT!I$2:I$429,MATCH($T$2&amp;$T$1&amp;$C92,Data_DT!$B$2:$B$429&amp;Data_DT!$A$2:$A$429&amp;Data_DT!$H$2:$H$429,0)),"")</f>
        <v>10722996000</v>
      </c>
      <c r="E92" s="609" cm="1">
        <f t="array" ref="E92">IFERROR(INDEX(Data_DT!J$2:J$429,MATCH($T$2&amp;$T$1&amp;$C92,Data_DT!$B$2:$B$429&amp;Data_DT!$A$2:$A$429&amp;Data_DT!$H$2:$H$429,0)),"")</f>
        <v>0</v>
      </c>
      <c r="F92" s="262" cm="1">
        <f t="array" ref="F92">IFERROR(INDEX(Data_DT!K$2:K$429,MATCH($T$2&amp;$T$1&amp;$C92,Data_DT!$B$2:$B$429&amp;Data_DT!$A$2:$A$429&amp;Data_DT!$H$2:$H$429,0)),"")</f>
        <v>0</v>
      </c>
      <c r="G92" s="656" cm="1">
        <f t="array" ref="G92">IFERROR(INDEX(Data_DT!L$2:L$429,MATCH($T$2&amp;$T$1&amp;$C92,Data_DT!$B$2:$B$429&amp;Data_DT!$A$2:$A$429&amp;Data_DT!$H$2:$H$429,0)),"")</f>
        <v>1651787000</v>
      </c>
      <c r="H92" s="283" cm="1">
        <f t="array" ref="H92">IFERROR(INDEX(Data_DT!M$2:M$429,MATCH($T$2&amp;$T$1&amp;$C92,Data_DT!$B$2:$B$429&amp;Data_DT!$A$2:$A$429&amp;Data_DT!$H$2:$H$429,0)),"")</f>
        <v>9071209000</v>
      </c>
      <c r="I92" s="195" cm="1">
        <f t="array" ref="I92">IFERROR(INDEX(Data_DT!N$2:N$429,MATCH($T$2&amp;$T$1&amp;$C92,Data_DT!$B$2:$B$429&amp;Data_DT!$A$2:$A$429&amp;Data_DT!$H$2:$H$429,0)),"")</f>
        <v>0</v>
      </c>
      <c r="J92" s="195" cm="1">
        <f t="array" ref="J92">IFERROR(INDEX(Data_DT!O$2:O$429,MATCH($T$2&amp;$T$1&amp;$C92,Data_DT!$B$2:$B$429&amp;Data_DT!$A$2:$A$429&amp;Data_DT!$H$2:$H$429,0)),"")</f>
        <v>0</v>
      </c>
      <c r="K92" s="195" cm="1">
        <f t="array" ref="K92">IFERROR(INDEX(Data_DT!P$2:P$429,MATCH($T$2&amp;$T$1&amp;$C92,Data_DT!$B$2:$B$429&amp;Data_DT!$A$2:$A$429&amp;Data_DT!$H$2:$H$429,0)),"")</f>
        <v>0</v>
      </c>
      <c r="L92" s="215" cm="1">
        <f t="array" ref="L92">IFERROR(INDEX(Data_DT!Q$2:Q$429,MATCH($T$2&amp;$T$1&amp;$C92,Data_DT!$B$2:$B$429&amp;Data_DT!$A$2:$A$429&amp;Data_DT!$H$2:$H$429,0)),"")</f>
        <v>0</v>
      </c>
      <c r="M92" s="215" cm="1">
        <f t="array" ref="M92">IFERROR(INDEX(Data_DT!R$2:R$429,MATCH($T$2&amp;$T$1&amp;$C92,Data_DT!$B$2:$B$429&amp;Data_DT!$A$2:$A$429&amp;Data_DT!$H$2:$H$429,0)),"")</f>
        <v>0</v>
      </c>
      <c r="N92" s="215" cm="1">
        <f t="array" ref="N92">IFERROR(INDEX(Data_DT!S$2:S$429,MATCH($T$2&amp;$T$1&amp;$C92,Data_DT!$B$2:$B$429&amp;Data_DT!$A$2:$A$429&amp;Data_DT!$H$2:$H$429,0)),"")</f>
        <v>1651787000</v>
      </c>
      <c r="O92" s="215" cm="1">
        <f t="array" ref="O92">IFERROR(INDEX(Data_DT!T$2:T$429,MATCH($T$2&amp;$T$1&amp;$C92,Data_DT!$B$2:$B$429&amp;Data_DT!$A$2:$A$429&amp;Data_DT!$H$2:$H$429,0)),"")</f>
        <v>9071209000</v>
      </c>
      <c r="P92" s="286" cm="1">
        <f t="array" ref="P92">IFERROR(INDEX(Data_DT!U$2:U$429,MATCH($T$2&amp;$T$1&amp;$C92,Data_DT!$B$2:$B$429&amp;Data_DT!$A$2:$A$429&amp;Data_DT!$H$2:$H$429,0)),"")</f>
        <v>0</v>
      </c>
      <c r="Q92" s="199" cm="1">
        <f t="array" ref="Q92">IFERROR(INDEX(Data_DT!V$2:V$429,MATCH($T$2&amp;$T$1&amp;$C92,Data_DT!$B$2:$B$429&amp;Data_DT!$A$2:$A$429&amp;Data_DT!$H$2:$H$429,0)),"")</f>
        <v>0</v>
      </c>
      <c r="R92" s="152"/>
      <c r="S92" s="152"/>
      <c r="T92" s="152"/>
      <c r="U92" s="152"/>
      <c r="V92" s="152"/>
      <c r="W92" s="152"/>
      <c r="X92" s="152"/>
      <c r="Y92" s="152"/>
    </row>
    <row r="93" spans="1:25">
      <c r="A93" s="275">
        <v>7</v>
      </c>
      <c r="B93" s="611" t="s">
        <v>232</v>
      </c>
      <c r="C93" s="611" t="s">
        <v>233</v>
      </c>
      <c r="D93" s="215" cm="1">
        <f t="array" ref="D93">IFERROR(INDEX(Data_DT!I$2:I$429,MATCH($T$2&amp;$T$1&amp;$C93,Data_DT!$B$2:$B$429&amp;Data_DT!$A$2:$A$429&amp;Data_DT!$H$2:$H$429,0)),"")</f>
        <v>21802964121</v>
      </c>
      <c r="E93" s="215" cm="1">
        <f t="array" ref="E93">IFERROR(INDEX(Data_DT!J$2:J$429,MATCH($T$2&amp;$T$1&amp;$C93,Data_DT!$B$2:$B$429&amp;Data_DT!$A$2:$A$429&amp;Data_DT!$H$2:$H$429,0)),"")</f>
        <v>0</v>
      </c>
      <c r="F93" s="215" cm="1">
        <f t="array" ref="F93">IFERROR(INDEX(Data_DT!K$2:K$429,MATCH($T$2&amp;$T$1&amp;$C93,Data_DT!$B$2:$B$429&amp;Data_DT!$A$2:$A$429&amp;Data_DT!$H$2:$H$429,0)),"")</f>
        <v>0</v>
      </c>
      <c r="G93" s="729" cm="1">
        <f t="array" ref="G93">IFERROR(INDEX(Data_DT!L$2:L$429,MATCH($T$2&amp;$T$1&amp;$C93,Data_DT!$B$2:$B$429&amp;Data_DT!$A$2:$A$429&amp;Data_DT!$H$2:$H$429,0)),"")</f>
        <v>21802964121</v>
      </c>
      <c r="H93" s="283" cm="1">
        <f t="array" ref="H93">IFERROR(INDEX(Data_DT!M$2:M$429,MATCH($T$2&amp;$T$1&amp;$C93,Data_DT!$B$2:$B$429&amp;Data_DT!$A$2:$A$429&amp;Data_DT!$H$2:$H$429,0)),"")</f>
        <v>0</v>
      </c>
      <c r="I93" s="215" cm="1">
        <f t="array" ref="I93">IFERROR(INDEX(Data_DT!N$2:N$429,MATCH($T$2&amp;$T$1&amp;$C93,Data_DT!$B$2:$B$429&amp;Data_DT!$A$2:$A$429&amp;Data_DT!$H$2:$H$429,0)),"")</f>
        <v>0</v>
      </c>
      <c r="J93" s="215" cm="1">
        <f t="array" ref="J93">IFERROR(INDEX(Data_DT!O$2:O$429,MATCH($T$2&amp;$T$1&amp;$C93,Data_DT!$B$2:$B$429&amp;Data_DT!$A$2:$A$429&amp;Data_DT!$H$2:$H$429,0)),"")</f>
        <v>0</v>
      </c>
      <c r="K93" s="215" cm="1">
        <f t="array" ref="K93">IFERROR(INDEX(Data_DT!P$2:P$429,MATCH($T$2&amp;$T$1&amp;$C93,Data_DT!$B$2:$B$429&amp;Data_DT!$A$2:$A$429&amp;Data_DT!$H$2:$H$429,0)),"")</f>
        <v>0</v>
      </c>
      <c r="L93" s="215" cm="1">
        <f t="array" ref="L93">IFERROR(INDEX(Data_DT!Q$2:Q$429,MATCH($T$2&amp;$T$1&amp;$C93,Data_DT!$B$2:$B$429&amp;Data_DT!$A$2:$A$429&amp;Data_DT!$H$2:$H$429,0)),"")</f>
        <v>0</v>
      </c>
      <c r="M93" s="215" cm="1">
        <f t="array" ref="M93">IFERROR(INDEX(Data_DT!R$2:R$429,MATCH($T$2&amp;$T$1&amp;$C93,Data_DT!$B$2:$B$429&amp;Data_DT!$A$2:$A$429&amp;Data_DT!$H$2:$H$429,0)),"")</f>
        <v>0</v>
      </c>
      <c r="N93" s="215" cm="1">
        <f t="array" ref="N93">IFERROR(INDEX(Data_DT!S$2:S$429,MATCH($T$2&amp;$T$1&amp;$C93,Data_DT!$B$2:$B$429&amp;Data_DT!$A$2:$A$429&amp;Data_DT!$H$2:$H$429,0)),"")</f>
        <v>21802964121</v>
      </c>
      <c r="O93" s="215" cm="1">
        <f t="array" ref="O93">IFERROR(INDEX(Data_DT!T$2:T$429,MATCH($T$2&amp;$T$1&amp;$C93,Data_DT!$B$2:$B$429&amp;Data_DT!$A$2:$A$429&amp;Data_DT!$H$2:$H$429,0)),"")</f>
        <v>0</v>
      </c>
      <c r="P93" s="215" cm="1">
        <f t="array" ref="P93">IFERROR(INDEX(Data_DT!U$2:U$429,MATCH($T$2&amp;$T$1&amp;$C93,Data_DT!$B$2:$B$429&amp;Data_DT!$A$2:$A$429&amp;Data_DT!$H$2:$H$429,0)),"")</f>
        <v>0</v>
      </c>
      <c r="Q93" s="215" cm="1">
        <f t="array" ref="Q93">IFERROR(INDEX(Data_DT!V$2:V$429,MATCH($T$2&amp;$T$1&amp;$C93,Data_DT!$B$2:$B$429&amp;Data_DT!$A$2:$A$429&amp;Data_DT!$H$2:$H$429,0)),"")</f>
        <v>0</v>
      </c>
      <c r="R93" s="231"/>
      <c r="S93" s="231"/>
      <c r="T93" s="231"/>
      <c r="U93" s="231"/>
      <c r="V93" s="231"/>
      <c r="W93" s="231"/>
      <c r="X93" s="231"/>
      <c r="Y93" s="231"/>
    </row>
    <row r="94" spans="1:25">
      <c r="A94" s="275">
        <v>8</v>
      </c>
      <c r="B94" s="611" t="s">
        <v>304</v>
      </c>
      <c r="C94" s="611" t="s">
        <v>305</v>
      </c>
      <c r="D94" s="215" cm="1">
        <f t="array" ref="D94">IFERROR(INDEX(Data_DT!I$2:I$429,MATCH($T$2&amp;$T$1&amp;$C94,Data_DT!$B$2:$B$429&amp;Data_DT!$A$2:$A$429&amp;Data_DT!$H$2:$H$429,0)),"")</f>
        <v>887389000</v>
      </c>
      <c r="E94" s="215" cm="1">
        <f t="array" ref="E94">IFERROR(INDEX(Data_DT!J$2:J$429,MATCH($T$2&amp;$T$1&amp;$C94,Data_DT!$B$2:$B$429&amp;Data_DT!$A$2:$A$429&amp;Data_DT!$H$2:$H$429,0)),"")</f>
        <v>0</v>
      </c>
      <c r="F94" s="215" cm="1">
        <f t="array" ref="F94">IFERROR(INDEX(Data_DT!K$2:K$429,MATCH($T$2&amp;$T$1&amp;$C94,Data_DT!$B$2:$B$429&amp;Data_DT!$A$2:$A$429&amp;Data_DT!$H$2:$H$429,0)),"")</f>
        <v>265000000</v>
      </c>
      <c r="G94" s="730" cm="1">
        <f t="array" ref="G94">IFERROR(INDEX(Data_DT!L$2:L$429,MATCH($T$2&amp;$T$1&amp;$C94,Data_DT!$B$2:$B$429&amp;Data_DT!$A$2:$A$429&amp;Data_DT!$H$2:$H$429,0)),"")</f>
        <v>265000000</v>
      </c>
      <c r="H94" s="215" cm="1">
        <f t="array" ref="H94">IFERROR(INDEX(Data_DT!M$2:M$429,MATCH($T$2&amp;$T$1&amp;$C94,Data_DT!$B$2:$B$429&amp;Data_DT!$A$2:$A$429&amp;Data_DT!$H$2:$H$429,0)),"")</f>
        <v>622389000</v>
      </c>
      <c r="I94" s="215" cm="1">
        <f t="array" ref="I94">IFERROR(INDEX(Data_DT!N$2:N$429,MATCH($T$2&amp;$T$1&amp;$C94,Data_DT!$B$2:$B$429&amp;Data_DT!$A$2:$A$429&amp;Data_DT!$H$2:$H$429,0)),"")</f>
        <v>0</v>
      </c>
      <c r="J94" s="215" cm="1">
        <f t="array" ref="J94">IFERROR(INDEX(Data_DT!O$2:O$429,MATCH($T$2&amp;$T$1&amp;$C94,Data_DT!$B$2:$B$429&amp;Data_DT!$A$2:$A$429&amp;Data_DT!$H$2:$H$429,0)),"")</f>
        <v>0</v>
      </c>
      <c r="K94" s="215" cm="1">
        <f t="array" ref="K94">IFERROR(INDEX(Data_DT!P$2:P$429,MATCH($T$2&amp;$T$1&amp;$C94,Data_DT!$B$2:$B$429&amp;Data_DT!$A$2:$A$429&amp;Data_DT!$H$2:$H$429,0)),"")</f>
        <v>0</v>
      </c>
      <c r="L94" s="215" cm="1">
        <f t="array" ref="L94">IFERROR(INDEX(Data_DT!Q$2:Q$429,MATCH($T$2&amp;$T$1&amp;$C94,Data_DT!$B$2:$B$429&amp;Data_DT!$A$2:$A$429&amp;Data_DT!$H$2:$H$429,0)),"")</f>
        <v>0</v>
      </c>
      <c r="M94" s="215" cm="1">
        <f t="array" ref="M94">IFERROR(INDEX(Data_DT!R$2:R$429,MATCH($T$2&amp;$T$1&amp;$C94,Data_DT!$B$2:$B$429&amp;Data_DT!$A$2:$A$429&amp;Data_DT!$H$2:$H$429,0)),"")</f>
        <v>265000000</v>
      </c>
      <c r="N94" s="215" cm="1">
        <f t="array" ref="N94">IFERROR(INDEX(Data_DT!S$2:S$429,MATCH($T$2&amp;$T$1&amp;$C94,Data_DT!$B$2:$B$429&amp;Data_DT!$A$2:$A$429&amp;Data_DT!$H$2:$H$429,0)),"")</f>
        <v>265000000</v>
      </c>
      <c r="O94" s="215" cm="1">
        <f t="array" ref="O94">IFERROR(INDEX(Data_DT!T$2:T$429,MATCH($T$2&amp;$T$1&amp;$C94,Data_DT!$B$2:$B$429&amp;Data_DT!$A$2:$A$429&amp;Data_DT!$H$2:$H$429,0)),"")</f>
        <v>622389000</v>
      </c>
      <c r="P94" s="215" cm="1">
        <f t="array" ref="P94">IFERROR(INDEX(Data_DT!U$2:U$429,MATCH($T$2&amp;$T$1&amp;$C94,Data_DT!$B$2:$B$429&amp;Data_DT!$A$2:$A$429&amp;Data_DT!$H$2:$H$429,0)),"")</f>
        <v>0</v>
      </c>
      <c r="Q94" s="215" cm="1">
        <f t="array" ref="Q94">IFERROR(INDEX(Data_DT!V$2:V$429,MATCH($T$2&amp;$T$1&amp;$C94,Data_DT!$B$2:$B$429&amp;Data_DT!$A$2:$A$429&amp;Data_DT!$H$2:$H$429,0)),"")</f>
        <v>0</v>
      </c>
      <c r="R94" s="231"/>
      <c r="S94" s="231"/>
      <c r="T94" s="231"/>
      <c r="U94" s="231"/>
      <c r="V94" s="231"/>
      <c r="W94" s="231"/>
      <c r="X94" s="231"/>
      <c r="Y94" s="231"/>
    </row>
    <row r="95" spans="1:25">
      <c r="A95" s="275">
        <v>9</v>
      </c>
      <c r="B95" s="611" t="s">
        <v>304</v>
      </c>
      <c r="C95" s="611" t="s">
        <v>306</v>
      </c>
      <c r="D95" s="215" cm="1">
        <f t="array" ref="D95">IFERROR(INDEX(Data_DT!I$2:I$429,MATCH($T$2&amp;$T$1&amp;$C95,Data_DT!$B$2:$B$429&amp;Data_DT!$A$2:$A$429&amp;Data_DT!$H$2:$H$429,0)),"")</f>
        <v>885815000</v>
      </c>
      <c r="E95" s="215" cm="1">
        <f t="array" ref="E95">IFERROR(INDEX(Data_DT!J$2:J$429,MATCH($T$2&amp;$T$1&amp;$C95,Data_DT!$B$2:$B$429&amp;Data_DT!$A$2:$A$429&amp;Data_DT!$H$2:$H$429,0)),"")</f>
        <v>0</v>
      </c>
      <c r="F95" s="215" cm="1">
        <f t="array" ref="F95">IFERROR(INDEX(Data_DT!K$2:K$429,MATCH($T$2&amp;$T$1&amp;$C95,Data_DT!$B$2:$B$429&amp;Data_DT!$A$2:$A$429&amp;Data_DT!$H$2:$H$429,0)),"")</f>
        <v>265000000</v>
      </c>
      <c r="G95" s="730" cm="1">
        <f t="array" ref="G95">IFERROR(INDEX(Data_DT!L$2:L$429,MATCH($T$2&amp;$T$1&amp;$C95,Data_DT!$B$2:$B$429&amp;Data_DT!$A$2:$A$429&amp;Data_DT!$H$2:$H$429,0)),"")</f>
        <v>265000000</v>
      </c>
      <c r="H95" s="215" cm="1">
        <f t="array" ref="H95">IFERROR(INDEX(Data_DT!M$2:M$429,MATCH($T$2&amp;$T$1&amp;$C95,Data_DT!$B$2:$B$429&amp;Data_DT!$A$2:$A$429&amp;Data_DT!$H$2:$H$429,0)),"")</f>
        <v>620815000</v>
      </c>
      <c r="I95" s="215" cm="1">
        <f t="array" ref="I95">IFERROR(INDEX(Data_DT!N$2:N$429,MATCH($T$2&amp;$T$1&amp;$C95,Data_DT!$B$2:$B$429&amp;Data_DT!$A$2:$A$429&amp;Data_DT!$H$2:$H$429,0)),"")</f>
        <v>0</v>
      </c>
      <c r="J95" s="215" cm="1">
        <f t="array" ref="J95">IFERROR(INDEX(Data_DT!O$2:O$429,MATCH($T$2&amp;$T$1&amp;$C95,Data_DT!$B$2:$B$429&amp;Data_DT!$A$2:$A$429&amp;Data_DT!$H$2:$H$429,0)),"")</f>
        <v>0</v>
      </c>
      <c r="K95" s="215" cm="1">
        <f t="array" ref="K95">IFERROR(INDEX(Data_DT!P$2:P$429,MATCH($T$2&amp;$T$1&amp;$C95,Data_DT!$B$2:$B$429&amp;Data_DT!$A$2:$A$429&amp;Data_DT!$H$2:$H$429,0)),"")</f>
        <v>0</v>
      </c>
      <c r="L95" s="215" cm="1">
        <f t="array" ref="L95">IFERROR(INDEX(Data_DT!Q$2:Q$429,MATCH($T$2&amp;$T$1&amp;$C95,Data_DT!$B$2:$B$429&amp;Data_DT!$A$2:$A$429&amp;Data_DT!$H$2:$H$429,0)),"")</f>
        <v>0</v>
      </c>
      <c r="M95" s="215" cm="1">
        <f t="array" ref="M95">IFERROR(INDEX(Data_DT!R$2:R$429,MATCH($T$2&amp;$T$1&amp;$C95,Data_DT!$B$2:$B$429&amp;Data_DT!$A$2:$A$429&amp;Data_DT!$H$2:$H$429,0)),"")</f>
        <v>265000000</v>
      </c>
      <c r="N95" s="215" cm="1">
        <f t="array" ref="N95">IFERROR(INDEX(Data_DT!S$2:S$429,MATCH($T$2&amp;$T$1&amp;$C95,Data_DT!$B$2:$B$429&amp;Data_DT!$A$2:$A$429&amp;Data_DT!$H$2:$H$429,0)),"")</f>
        <v>265000000</v>
      </c>
      <c r="O95" s="215" cm="1">
        <f t="array" ref="O95">IFERROR(INDEX(Data_DT!T$2:T$429,MATCH($T$2&amp;$T$1&amp;$C95,Data_DT!$B$2:$B$429&amp;Data_DT!$A$2:$A$429&amp;Data_DT!$H$2:$H$429,0)),"")</f>
        <v>620815000</v>
      </c>
      <c r="P95" s="215" cm="1">
        <f t="array" ref="P95">IFERROR(INDEX(Data_DT!U$2:U$429,MATCH($T$2&amp;$T$1&amp;$C95,Data_DT!$B$2:$B$429&amp;Data_DT!$A$2:$A$429&amp;Data_DT!$H$2:$H$429,0)),"")</f>
        <v>0</v>
      </c>
      <c r="Q95" s="215" cm="1">
        <f t="array" ref="Q95">IFERROR(INDEX(Data_DT!V$2:V$429,MATCH($T$2&amp;$T$1&amp;$C95,Data_DT!$B$2:$B$429&amp;Data_DT!$A$2:$A$429&amp;Data_DT!$H$2:$H$429,0)),"")</f>
        <v>0</v>
      </c>
      <c r="R95" s="231"/>
      <c r="S95" s="231"/>
      <c r="T95" s="231"/>
      <c r="U95" s="231"/>
      <c r="V95" s="231"/>
      <c r="W95" s="231"/>
      <c r="X95" s="231"/>
      <c r="Y95" s="231"/>
    </row>
    <row r="96" spans="1:25">
      <c r="A96" s="298" t="s">
        <v>51</v>
      </c>
      <c r="B96" s="272" t="s">
        <v>182</v>
      </c>
      <c r="C96" s="272" t="s">
        <v>182</v>
      </c>
      <c r="D96" s="183">
        <f t="shared" ref="D96:J96" si="11">SUM(D97:D98)</f>
        <v>0</v>
      </c>
      <c r="E96" s="183">
        <f t="shared" si="11"/>
        <v>0</v>
      </c>
      <c r="F96" s="183">
        <f t="shared" si="11"/>
        <v>20000000</v>
      </c>
      <c r="G96" s="704">
        <f t="shared" si="11"/>
        <v>375000000</v>
      </c>
      <c r="H96" s="183">
        <f t="shared" si="11"/>
        <v>0</v>
      </c>
      <c r="I96" s="183">
        <f t="shared" si="11"/>
        <v>0</v>
      </c>
      <c r="J96" s="183">
        <f t="shared" si="11"/>
        <v>0</v>
      </c>
      <c r="K96" s="183"/>
      <c r="L96" s="183">
        <f t="shared" ref="L96:Q96" si="12">SUM(L97:L98)</f>
        <v>0</v>
      </c>
      <c r="M96" s="183">
        <f t="shared" si="12"/>
        <v>20000000</v>
      </c>
      <c r="N96" s="183">
        <f t="shared" si="12"/>
        <v>375000000</v>
      </c>
      <c r="O96" s="183">
        <f t="shared" si="12"/>
        <v>0</v>
      </c>
      <c r="P96" s="183">
        <f t="shared" si="12"/>
        <v>0</v>
      </c>
      <c r="Q96" s="183">
        <f t="shared" si="12"/>
        <v>0</v>
      </c>
      <c r="R96" s="231"/>
      <c r="S96" s="231"/>
      <c r="T96" s="231"/>
      <c r="U96" s="231"/>
      <c r="V96" s="231"/>
      <c r="W96" s="231"/>
      <c r="X96" s="231"/>
      <c r="Y96" s="231"/>
    </row>
    <row r="97" spans="1:25" ht="34.5">
      <c r="A97" s="275">
        <v>1</v>
      </c>
      <c r="B97" s="484" t="s">
        <v>292</v>
      </c>
      <c r="C97" s="289" t="s">
        <v>184</v>
      </c>
      <c r="D97" s="215" t="str" cm="1">
        <f t="array" ref="D97">IFERROR(INDEX(Data_DT!I$2:I$429,MATCH($T$2&amp;$T$1&amp;$C97,Data_DT!$B$2:$B$429&amp;Data_DT!$A$2:$A$429&amp;Data_DT!$H$2:$H$429,0)),"")</f>
        <v/>
      </c>
      <c r="E97" s="195" t="str" cm="1">
        <f t="array" ref="E97">IFERROR(INDEX(Data_DT!J$2:J$429,MATCH($T$2&amp;$T$1&amp;$C97,Data_DT!$B$2:$B$429&amp;Data_DT!$A$2:$A$429&amp;Data_DT!$H$2:$H$429,0)),"")</f>
        <v/>
      </c>
      <c r="F97" s="485" t="str" cm="1">
        <f t="array" ref="F97">IFERROR(INDEX(Data_DT!K$2:K$429,MATCH($T$2&amp;$T$1&amp;$C97,Data_DT!$B$2:$B$429&amp;Data_DT!$A$2:$A$429&amp;Data_DT!$H$2:$H$429,0)),"")</f>
        <v/>
      </c>
      <c r="G97" s="658" t="str" cm="1">
        <f t="array" ref="G97">IFERROR(INDEX(Data_DT!L$2:L$429,MATCH($T$2&amp;$T$1&amp;$C97,Data_DT!$B$2:$B$429&amp;Data_DT!$A$2:$A$429&amp;Data_DT!$H$2:$H$429,0)),"")</f>
        <v/>
      </c>
      <c r="H97" s="166" t="str" cm="1">
        <f t="array" ref="H97">IFERROR(INDEX(Data_DT!M$2:M$429,MATCH($T$2&amp;$T$1&amp;$C97,Data_DT!$B$2:$B$429&amp;Data_DT!$A$2:$A$429&amp;Data_DT!$H$2:$H$429,0)),"")</f>
        <v/>
      </c>
      <c r="I97" s="166" t="str" cm="1">
        <f t="array" ref="I97">IFERROR(INDEX(Data_DT!N$2:N$429,MATCH($T$2&amp;$T$1&amp;$C97,Data_DT!$B$2:$B$429&amp;Data_DT!$A$2:$A$429&amp;Data_DT!$H$2:$H$429,0)),"")</f>
        <v/>
      </c>
      <c r="J97" s="201" t="str" cm="1">
        <f t="array" ref="J97">IFERROR(INDEX(Data_DT!O$2:O$429,MATCH($T$2&amp;$T$1&amp;$C97,Data_DT!$B$2:$B$429&amp;Data_DT!$A$2:$A$429&amp;Data_DT!$H$2:$H$429,0)),"")</f>
        <v/>
      </c>
      <c r="K97" s="201" t="str" cm="1">
        <f t="array" ref="K97">IFERROR(INDEX(Data_DT!P$2:P$429,MATCH($T$2&amp;$T$1&amp;$C97,Data_DT!$B$2:$B$429&amp;Data_DT!$A$2:$A$429&amp;Data_DT!$H$2:$H$429,0)),"")</f>
        <v/>
      </c>
      <c r="L97" s="215" t="str" cm="1">
        <f t="array" ref="L97">IFERROR(INDEX(Data_DT!Q$2:Q$429,MATCH($T$2&amp;$T$1&amp;$C97,Data_DT!$B$2:$B$429&amp;Data_DT!$A$2:$A$429&amp;Data_DT!$H$2:$H$429,0)),"")</f>
        <v/>
      </c>
      <c r="M97" s="215" t="str" cm="1">
        <f t="array" ref="M97">IFERROR(INDEX(Data_DT!R$2:R$429,MATCH($T$2&amp;$T$1&amp;$C97,Data_DT!$B$2:$B$429&amp;Data_DT!$A$2:$A$429&amp;Data_DT!$H$2:$H$429,0)),"")</f>
        <v/>
      </c>
      <c r="N97" s="215" t="str" cm="1">
        <f t="array" ref="N97">IFERROR(INDEX(Data_DT!S$2:S$429,MATCH($T$2&amp;$T$1&amp;$C97,Data_DT!$B$2:$B$429&amp;Data_DT!$A$2:$A$429&amp;Data_DT!$H$2:$H$429,0)),"")</f>
        <v/>
      </c>
      <c r="O97" s="215" t="str" cm="1">
        <f t="array" ref="O97">IFERROR(INDEX(Data_DT!T$2:T$429,MATCH($T$2&amp;$T$1&amp;$C97,Data_DT!$B$2:$B$429&amp;Data_DT!$A$2:$A$429&amp;Data_DT!$H$2:$H$429,0)),"")</f>
        <v/>
      </c>
      <c r="P97" s="168" t="str" cm="1">
        <f t="array" ref="P97">IFERROR(INDEX(Data_DT!U$2:U$429,MATCH($T$2&amp;$T$1&amp;$C97,Data_DT!$B$2:$B$429&amp;Data_DT!$A$2:$A$429&amp;Data_DT!$H$2:$H$429,0)),"")</f>
        <v/>
      </c>
      <c r="Q97" s="199" t="str" cm="1">
        <f t="array" ref="Q97">IFERROR(INDEX(Data_DT!V$2:V$429,MATCH($T$2&amp;$T$1&amp;$C97,Data_DT!$B$2:$B$429&amp;Data_DT!$A$2:$A$429&amp;Data_DT!$H$2:$H$429,0)),"")</f>
        <v/>
      </c>
      <c r="R97" s="231"/>
      <c r="S97" s="231"/>
      <c r="T97" s="231"/>
      <c r="U97" s="231"/>
      <c r="V97" s="231"/>
      <c r="W97" s="231"/>
      <c r="X97" s="231"/>
      <c r="Y97" s="231"/>
    </row>
    <row r="98" spans="1:25" ht="26.25">
      <c r="A98" s="275">
        <v>2</v>
      </c>
      <c r="B98" s="484" t="s">
        <v>307</v>
      </c>
      <c r="C98" s="292" t="s">
        <v>186</v>
      </c>
      <c r="D98" s="201" cm="1">
        <f t="array" ref="D98">IFERROR(INDEX(Data_DT!I$2:I$429,MATCH($T$2&amp;$T$1&amp;$C98,Data_DT!$B$2:$B$429&amp;Data_DT!$A$2:$A$429&amp;Data_DT!$H$2:$H$429,0)),"")</f>
        <v>0</v>
      </c>
      <c r="E98" s="283" cm="1">
        <f t="array" ref="E98">IFERROR(INDEX(Data_DT!J$2:J$429,MATCH($T$2&amp;$T$1&amp;$C98,Data_DT!$B$2:$B$429&amp;Data_DT!$A$2:$A$429&amp;Data_DT!$H$2:$H$429,0)),"")</f>
        <v>0</v>
      </c>
      <c r="F98" s="293" cm="1">
        <f t="array" ref="F98">IFERROR(INDEX(Data_DT!K$2:K$429,MATCH($T$2&amp;$T$1&amp;$C98,Data_DT!$B$2:$B$429&amp;Data_DT!$A$2:$A$429&amp;Data_DT!$H$2:$H$429,0)),"")</f>
        <v>20000000</v>
      </c>
      <c r="G98" s="658" cm="1">
        <f t="array" ref="G98">IFERROR(INDEX(Data_DT!L$2:L$429,MATCH($T$2&amp;$T$1&amp;$C98,Data_DT!$B$2:$B$429&amp;Data_DT!$A$2:$A$429&amp;Data_DT!$H$2:$H$429,0)),"")</f>
        <v>375000000</v>
      </c>
      <c r="H98" s="166" cm="1">
        <f t="array" ref="H98">IFERROR(INDEX(Data_DT!M$2:M$429,MATCH($T$2&amp;$T$1&amp;$C98,Data_DT!$B$2:$B$429&amp;Data_DT!$A$2:$A$429&amp;Data_DT!$H$2:$H$429,0)),"")</f>
        <v>0</v>
      </c>
      <c r="I98" s="166" cm="1">
        <f t="array" ref="I98">IFERROR(INDEX(Data_DT!N$2:N$429,MATCH($T$2&amp;$T$1&amp;$C98,Data_DT!$B$2:$B$429&amp;Data_DT!$A$2:$A$429&amp;Data_DT!$H$2:$H$429,0)),"")</f>
        <v>0</v>
      </c>
      <c r="J98" s="201" cm="1">
        <f t="array" ref="J98">IFERROR(INDEX(Data_DT!O$2:O$429,MATCH($T$2&amp;$T$1&amp;$C98,Data_DT!$B$2:$B$429&amp;Data_DT!$A$2:$A$429&amp;Data_DT!$H$2:$H$429,0)),"")</f>
        <v>0</v>
      </c>
      <c r="K98" s="201" cm="1">
        <f t="array" ref="K98">IFERROR(INDEX(Data_DT!P$2:P$429,MATCH($T$2&amp;$T$1&amp;$C98,Data_DT!$B$2:$B$429&amp;Data_DT!$A$2:$A$429&amp;Data_DT!$H$2:$H$429,0)),"")</f>
        <v>0</v>
      </c>
      <c r="L98" s="215" cm="1">
        <f t="array" ref="L98">IFERROR(INDEX(Data_DT!Q$2:Q$429,MATCH($T$2&amp;$T$1&amp;$C98,Data_DT!$B$2:$B$429&amp;Data_DT!$A$2:$A$429&amp;Data_DT!$H$2:$H$429,0)),"")</f>
        <v>0</v>
      </c>
      <c r="M98" s="215" cm="1">
        <f t="array" ref="M98">IFERROR(INDEX(Data_DT!R$2:R$429,MATCH($T$2&amp;$T$1&amp;$C98,Data_DT!$B$2:$B$429&amp;Data_DT!$A$2:$A$429&amp;Data_DT!$H$2:$H$429,0)),"")</f>
        <v>20000000</v>
      </c>
      <c r="N98" s="215" cm="1">
        <f t="array" ref="N98">IFERROR(INDEX(Data_DT!S$2:S$429,MATCH($T$2&amp;$T$1&amp;$C98,Data_DT!$B$2:$B$429&amp;Data_DT!$A$2:$A$429&amp;Data_DT!$H$2:$H$429,0)),"")</f>
        <v>375000000</v>
      </c>
      <c r="O98" s="215" cm="1">
        <f t="array" ref="O98">IFERROR(INDEX(Data_DT!T$2:T$429,MATCH($T$2&amp;$T$1&amp;$C98,Data_DT!$B$2:$B$429&amp;Data_DT!$A$2:$A$429&amp;Data_DT!$H$2:$H$429,0)),"")</f>
        <v>0</v>
      </c>
      <c r="P98" s="295" cm="1">
        <f t="array" ref="P98">IFERROR(INDEX(Data_DT!U$2:U$429,MATCH($T$2&amp;$T$1&amp;$C98,Data_DT!$B$2:$B$429&amp;Data_DT!$A$2:$A$429&amp;Data_DT!$H$2:$H$429,0)),"")</f>
        <v>0</v>
      </c>
      <c r="Q98" s="296" cm="1">
        <f t="array" ref="Q98">IFERROR(INDEX(Data_DT!V$2:V$429,MATCH($T$2&amp;$T$1&amp;$C98,Data_DT!$B$2:$B$429&amp;Data_DT!$A$2:$A$429&amp;Data_DT!$H$2:$H$429,0)),"")</f>
        <v>0</v>
      </c>
      <c r="R98" s="231" t="s">
        <v>187</v>
      </c>
      <c r="S98" s="231"/>
      <c r="T98" s="231" t="s">
        <v>188</v>
      </c>
      <c r="U98" s="231"/>
      <c r="V98" s="231"/>
      <c r="W98" s="231"/>
      <c r="X98" s="231"/>
      <c r="Y98" s="231"/>
    </row>
    <row r="99" spans="1:25">
      <c r="A99" s="297"/>
      <c r="B99" s="298" t="s">
        <v>99</v>
      </c>
      <c r="C99" s="298" t="s">
        <v>99</v>
      </c>
      <c r="D99" s="299">
        <f t="shared" ref="D99:Q99" si="13">D10+D86+D96</f>
        <v>163506260290</v>
      </c>
      <c r="E99" s="299">
        <f t="shared" si="13"/>
        <v>5844026186</v>
      </c>
      <c r="F99" s="299">
        <f t="shared" si="13"/>
        <v>4712943540</v>
      </c>
      <c r="G99" s="299">
        <f t="shared" si="13"/>
        <v>122434965411</v>
      </c>
      <c r="H99" s="299">
        <f t="shared" si="13"/>
        <v>51463044729</v>
      </c>
      <c r="I99" s="299">
        <f t="shared" si="13"/>
        <v>3850750587</v>
      </c>
      <c r="J99" s="299">
        <f t="shared" si="13"/>
        <v>220072630</v>
      </c>
      <c r="K99" s="299">
        <f t="shared" si="13"/>
        <v>3324370506</v>
      </c>
      <c r="L99" s="299">
        <f t="shared" si="13"/>
        <v>526380125</v>
      </c>
      <c r="M99" s="299">
        <f t="shared" si="13"/>
        <v>4933016170</v>
      </c>
      <c r="N99" s="299">
        <f t="shared" si="13"/>
        <v>125759335917</v>
      </c>
      <c r="O99" s="299">
        <f t="shared" si="13"/>
        <v>51989424854</v>
      </c>
      <c r="P99" s="299">
        <f t="shared" si="13"/>
        <v>0</v>
      </c>
      <c r="Q99" s="299">
        <f t="shared" si="13"/>
        <v>0</v>
      </c>
      <c r="R99" s="231"/>
      <c r="S99" s="231"/>
      <c r="T99" s="231"/>
      <c r="U99" s="231"/>
      <c r="V99" s="208" t="e">
        <f>#REF!+F99</f>
        <v>#REF!</v>
      </c>
      <c r="W99" s="231"/>
      <c r="X99" s="231"/>
      <c r="Y99" s="231"/>
    </row>
    <row r="100" spans="1:25">
      <c r="A100" s="231"/>
      <c r="B100" s="231"/>
      <c r="C100" s="231"/>
      <c r="D100" s="231"/>
      <c r="E100" s="152"/>
      <c r="F100" s="153"/>
      <c r="G100" s="231"/>
      <c r="H100" s="231"/>
      <c r="I100" s="231"/>
      <c r="J100" s="245"/>
      <c r="K100" s="245"/>
      <c r="L100" s="231"/>
      <c r="M100" s="157"/>
      <c r="N100" s="157"/>
      <c r="O100" s="157"/>
      <c r="P100" s="155"/>
      <c r="Q100" s="155"/>
      <c r="R100" s="231"/>
      <c r="S100" s="231"/>
      <c r="T100" s="231"/>
      <c r="U100" s="231"/>
      <c r="V100" s="231"/>
      <c r="W100" s="231"/>
      <c r="X100" s="231"/>
      <c r="Y100" s="231"/>
    </row>
    <row r="101" spans="1:25" ht="15.75">
      <c r="A101" s="810" t="s">
        <v>189</v>
      </c>
      <c r="B101" s="811"/>
      <c r="C101" s="811"/>
      <c r="D101" s="811"/>
      <c r="E101" s="152"/>
      <c r="F101" s="153"/>
      <c r="G101" s="810" t="s">
        <v>190</v>
      </c>
      <c r="H101" s="811"/>
      <c r="I101" s="811"/>
      <c r="J101" s="811"/>
      <c r="K101" s="231"/>
      <c r="L101" s="302" t="s">
        <v>191</v>
      </c>
      <c r="M101" s="231"/>
      <c r="N101" s="231"/>
      <c r="O101" s="231"/>
      <c r="P101" s="155"/>
      <c r="Q101" s="155"/>
      <c r="R101" s="231"/>
      <c r="S101" s="231"/>
      <c r="T101" s="231"/>
      <c r="U101" s="231"/>
      <c r="V101" s="231"/>
      <c r="W101" s="231"/>
      <c r="X101" s="231"/>
      <c r="Y101" s="231"/>
    </row>
    <row r="102" spans="1:25" ht="12.75">
      <c r="A102" s="303"/>
      <c r="B102" s="303"/>
      <c r="C102" s="303"/>
      <c r="D102" s="303"/>
      <c r="E102" s="303"/>
      <c r="F102" s="304"/>
      <c r="G102" s="303"/>
      <c r="H102" s="303"/>
      <c r="I102" s="303"/>
      <c r="J102" s="303"/>
      <c r="K102" s="303"/>
      <c r="L102" s="303"/>
      <c r="M102" s="303"/>
      <c r="N102" s="303"/>
      <c r="O102" s="303"/>
      <c r="P102" s="305"/>
      <c r="Q102" s="305"/>
      <c r="R102" s="303"/>
      <c r="S102" s="303"/>
      <c r="T102" s="303"/>
      <c r="U102" s="303"/>
      <c r="V102" s="303"/>
      <c r="W102" s="303"/>
      <c r="X102" s="303"/>
      <c r="Y102" s="303"/>
    </row>
    <row r="103" spans="1:25" ht="12.75">
      <c r="A103" s="303"/>
      <c r="B103" s="303"/>
      <c r="C103" s="303"/>
      <c r="D103" s="303"/>
      <c r="E103" s="303"/>
      <c r="F103" s="304"/>
      <c r="G103" s="303"/>
      <c r="H103" s="303"/>
      <c r="I103" s="303"/>
      <c r="J103" s="731">
        <f>J99-220072630</f>
        <v>0</v>
      </c>
      <c r="K103" s="303"/>
      <c r="L103" s="303"/>
      <c r="M103" s="303"/>
      <c r="N103" s="303"/>
      <c r="O103" s="303"/>
      <c r="P103" s="305"/>
      <c r="Q103" s="305"/>
      <c r="R103" s="303"/>
      <c r="S103" s="303"/>
      <c r="T103" s="303"/>
      <c r="U103" s="303"/>
      <c r="V103" s="303"/>
      <c r="W103" s="303"/>
      <c r="X103" s="303"/>
      <c r="Y103" s="303"/>
    </row>
    <row r="104" spans="1:25" ht="12.75">
      <c r="A104" s="303"/>
      <c r="B104" s="303"/>
      <c r="C104" s="303"/>
      <c r="D104" s="303"/>
      <c r="E104" s="303"/>
      <c r="F104" s="304"/>
      <c r="G104" s="303"/>
      <c r="H104" s="303"/>
      <c r="I104" s="303"/>
      <c r="J104" s="303"/>
      <c r="K104" s="303"/>
      <c r="L104" s="303"/>
      <c r="M104" s="303"/>
      <c r="N104" s="303"/>
      <c r="O104" s="303"/>
      <c r="P104" s="305"/>
      <c r="Q104" s="305"/>
      <c r="R104" s="303"/>
      <c r="S104" s="303"/>
      <c r="T104" s="303"/>
      <c r="U104" s="303"/>
      <c r="V104" s="303"/>
      <c r="W104" s="303"/>
      <c r="X104" s="303"/>
      <c r="Y104" s="303"/>
    </row>
    <row r="105" spans="1:25" ht="12.75">
      <c r="A105" s="303"/>
      <c r="B105" s="303"/>
      <c r="C105" s="303"/>
      <c r="D105" s="303"/>
      <c r="E105" s="303"/>
      <c r="F105" s="304"/>
      <c r="G105" s="303"/>
      <c r="H105" s="303"/>
      <c r="I105" s="303"/>
      <c r="J105" s="303"/>
      <c r="K105" s="303"/>
      <c r="L105" s="303"/>
      <c r="M105" s="303"/>
      <c r="N105" s="303"/>
      <c r="O105" s="303"/>
      <c r="P105" s="305"/>
      <c r="Q105" s="305"/>
      <c r="R105" s="303"/>
      <c r="S105" s="303"/>
      <c r="T105" s="303"/>
      <c r="U105" s="303"/>
      <c r="V105" s="303"/>
      <c r="W105" s="303"/>
      <c r="X105" s="303"/>
      <c r="Y105" s="303"/>
    </row>
    <row r="106" spans="1:25" ht="12.75">
      <c r="A106" s="303"/>
      <c r="B106" s="303"/>
      <c r="C106" s="303"/>
      <c r="D106" s="303"/>
      <c r="E106" s="303"/>
      <c r="F106" s="304"/>
      <c r="G106" s="303"/>
      <c r="H106" s="303"/>
      <c r="I106" s="303"/>
      <c r="J106" s="303"/>
      <c r="K106" s="303"/>
      <c r="L106" s="303"/>
      <c r="M106" s="303"/>
      <c r="N106" s="303"/>
      <c r="O106" s="303"/>
      <c r="P106" s="305"/>
      <c r="Q106" s="305"/>
      <c r="R106" s="303"/>
      <c r="S106" s="303"/>
      <c r="T106" s="303"/>
      <c r="U106" s="303"/>
      <c r="V106" s="303"/>
      <c r="W106" s="303"/>
      <c r="X106" s="303"/>
      <c r="Y106" s="303"/>
    </row>
    <row r="107" spans="1:25" ht="12.75">
      <c r="A107" s="303"/>
      <c r="B107" s="303"/>
      <c r="C107" s="303"/>
      <c r="D107" s="303"/>
      <c r="E107" s="303"/>
      <c r="F107" s="304"/>
      <c r="G107" s="303"/>
      <c r="H107" s="303"/>
      <c r="I107" s="303"/>
      <c r="J107" s="303"/>
      <c r="K107" s="303"/>
      <c r="L107" s="303"/>
      <c r="M107" s="303"/>
      <c r="N107" s="303"/>
      <c r="O107" s="303"/>
      <c r="P107" s="305"/>
      <c r="Q107" s="305"/>
      <c r="R107" s="303"/>
      <c r="S107" s="303"/>
      <c r="T107" s="303"/>
      <c r="U107" s="303"/>
      <c r="V107" s="303"/>
      <c r="W107" s="303"/>
      <c r="X107" s="303"/>
      <c r="Y107" s="303"/>
    </row>
    <row r="108" spans="1:25" ht="12.75">
      <c r="A108" s="303"/>
      <c r="B108" s="303"/>
      <c r="C108" s="303"/>
      <c r="D108" s="303"/>
      <c r="E108" s="303"/>
      <c r="F108" s="304"/>
      <c r="G108" s="303"/>
      <c r="H108" s="303"/>
      <c r="I108" s="303"/>
      <c r="J108" s="303"/>
      <c r="K108" s="303"/>
      <c r="L108" s="303"/>
      <c r="M108" s="303"/>
      <c r="N108" s="303"/>
      <c r="O108" s="303"/>
      <c r="P108" s="305"/>
      <c r="Q108" s="305"/>
      <c r="R108" s="303"/>
      <c r="S108" s="303"/>
      <c r="T108" s="303"/>
      <c r="U108" s="303"/>
      <c r="V108" s="303"/>
      <c r="W108" s="303"/>
      <c r="X108" s="303"/>
      <c r="Y108" s="303"/>
    </row>
    <row r="109" spans="1:25" ht="12.75">
      <c r="A109" s="303"/>
      <c r="B109" s="303"/>
      <c r="C109" s="303"/>
      <c r="D109" s="303"/>
      <c r="E109" s="303"/>
      <c r="F109" s="304"/>
      <c r="G109" s="303"/>
      <c r="H109" s="303"/>
      <c r="I109" s="303"/>
      <c r="J109" s="303"/>
      <c r="K109" s="303"/>
      <c r="L109" s="303"/>
      <c r="M109" s="303"/>
      <c r="N109" s="303"/>
      <c r="O109" s="303"/>
      <c r="P109" s="305"/>
      <c r="Q109" s="305"/>
      <c r="R109" s="303"/>
      <c r="S109" s="303"/>
      <c r="T109" s="303"/>
      <c r="U109" s="303"/>
      <c r="V109" s="303"/>
      <c r="W109" s="303"/>
      <c r="X109" s="303"/>
      <c r="Y109" s="303"/>
    </row>
    <row r="110" spans="1:25" ht="12.75">
      <c r="A110" s="303"/>
      <c r="B110" s="303"/>
      <c r="C110" s="303"/>
      <c r="D110" s="303"/>
      <c r="E110" s="303"/>
      <c r="F110" s="304"/>
      <c r="G110" s="303"/>
      <c r="H110" s="303"/>
      <c r="I110" s="303"/>
      <c r="J110" s="303"/>
      <c r="K110" s="303"/>
      <c r="L110" s="303"/>
      <c r="M110" s="303"/>
      <c r="N110" s="303"/>
      <c r="O110" s="303"/>
      <c r="P110" s="305"/>
      <c r="Q110" s="305"/>
      <c r="R110" s="303"/>
      <c r="S110" s="303"/>
      <c r="T110" s="303"/>
      <c r="U110" s="303"/>
      <c r="V110" s="303"/>
      <c r="W110" s="303"/>
      <c r="X110" s="303"/>
      <c r="Y110" s="303"/>
    </row>
    <row r="111" spans="1:25" ht="12.75">
      <c r="A111" s="303"/>
      <c r="B111" s="303"/>
      <c r="C111" s="303"/>
      <c r="D111" s="303"/>
      <c r="E111" s="303"/>
      <c r="F111" s="304"/>
      <c r="G111" s="303"/>
      <c r="H111" s="303"/>
      <c r="I111" s="303"/>
      <c r="J111" s="303"/>
      <c r="K111" s="303"/>
      <c r="L111" s="303"/>
      <c r="M111" s="303"/>
      <c r="N111" s="303"/>
      <c r="O111" s="303"/>
      <c r="P111" s="305"/>
      <c r="Q111" s="305"/>
      <c r="R111" s="303"/>
      <c r="S111" s="303"/>
      <c r="T111" s="303"/>
      <c r="U111" s="303"/>
      <c r="V111" s="303"/>
      <c r="W111" s="303"/>
      <c r="X111" s="303"/>
      <c r="Y111" s="303"/>
    </row>
    <row r="112" spans="1:25" ht="12.75">
      <c r="A112" s="303"/>
      <c r="B112" s="303"/>
      <c r="C112" s="303"/>
      <c r="D112" s="303"/>
      <c r="E112" s="303"/>
      <c r="F112" s="304"/>
      <c r="G112" s="303"/>
      <c r="H112" s="303"/>
      <c r="I112" s="303"/>
      <c r="J112" s="303"/>
      <c r="K112" s="303"/>
      <c r="L112" s="303"/>
      <c r="M112" s="303"/>
      <c r="N112" s="303"/>
      <c r="O112" s="303"/>
      <c r="P112" s="305"/>
      <c r="Q112" s="305"/>
      <c r="R112" s="303"/>
      <c r="S112" s="303"/>
      <c r="T112" s="303"/>
      <c r="U112" s="303"/>
      <c r="V112" s="303"/>
      <c r="W112" s="303"/>
      <c r="X112" s="303"/>
      <c r="Y112" s="303"/>
    </row>
    <row r="113" spans="1:25" ht="12.75">
      <c r="A113" s="303"/>
      <c r="B113" s="303"/>
      <c r="C113" s="303"/>
      <c r="D113" s="303"/>
      <c r="E113" s="303"/>
      <c r="F113" s="304"/>
      <c r="G113" s="303"/>
      <c r="H113" s="303"/>
      <c r="I113" s="303"/>
      <c r="J113" s="303"/>
      <c r="K113" s="303"/>
      <c r="L113" s="303"/>
      <c r="M113" s="303"/>
      <c r="N113" s="303"/>
      <c r="O113" s="303"/>
      <c r="P113" s="305"/>
      <c r="Q113" s="305"/>
      <c r="R113" s="303"/>
      <c r="S113" s="303"/>
      <c r="T113" s="303"/>
      <c r="U113" s="303"/>
      <c r="V113" s="303"/>
      <c r="W113" s="303"/>
      <c r="X113" s="303"/>
      <c r="Y113" s="303"/>
    </row>
    <row r="114" spans="1:25" ht="12.75">
      <c r="A114" s="303"/>
      <c r="B114" s="303"/>
      <c r="C114" s="303"/>
      <c r="D114" s="303"/>
      <c r="E114" s="303"/>
      <c r="F114" s="304"/>
      <c r="G114" s="303"/>
      <c r="H114" s="303"/>
      <c r="I114" s="303"/>
      <c r="J114" s="303"/>
      <c r="K114" s="303"/>
      <c r="L114" s="303"/>
      <c r="M114" s="303"/>
      <c r="N114" s="303"/>
      <c r="O114" s="303"/>
      <c r="P114" s="305"/>
      <c r="Q114" s="305"/>
      <c r="R114" s="303"/>
      <c r="S114" s="303"/>
      <c r="T114" s="303"/>
      <c r="U114" s="303"/>
      <c r="V114" s="303"/>
      <c r="W114" s="303"/>
      <c r="X114" s="303"/>
      <c r="Y114" s="303"/>
    </row>
    <row r="115" spans="1:25" ht="12.75">
      <c r="A115" s="303"/>
      <c r="B115" s="303"/>
      <c r="C115" s="303"/>
      <c r="D115" s="303"/>
      <c r="E115" s="303"/>
      <c r="F115" s="304"/>
      <c r="G115" s="303"/>
      <c r="H115" s="303"/>
      <c r="I115" s="303"/>
      <c r="J115" s="303"/>
      <c r="K115" s="303"/>
      <c r="L115" s="303"/>
      <c r="M115" s="303"/>
      <c r="N115" s="303"/>
      <c r="O115" s="303"/>
      <c r="P115" s="305"/>
      <c r="Q115" s="305"/>
      <c r="R115" s="303"/>
      <c r="S115" s="303"/>
      <c r="T115" s="303"/>
      <c r="U115" s="303"/>
      <c r="V115" s="303"/>
      <c r="W115" s="303"/>
      <c r="X115" s="303"/>
      <c r="Y115" s="303"/>
    </row>
    <row r="116" spans="1:25" ht="12.75">
      <c r="A116" s="303"/>
      <c r="B116" s="303"/>
      <c r="C116" s="303"/>
      <c r="D116" s="303"/>
      <c r="E116" s="303"/>
      <c r="F116" s="304"/>
      <c r="G116" s="303"/>
      <c r="H116" s="303"/>
      <c r="I116" s="303"/>
      <c r="J116" s="303"/>
      <c r="K116" s="303"/>
      <c r="L116" s="303"/>
      <c r="M116" s="303"/>
      <c r="N116" s="303"/>
      <c r="O116" s="303"/>
      <c r="P116" s="305"/>
      <c r="Q116" s="305"/>
      <c r="R116" s="303"/>
      <c r="S116" s="303"/>
      <c r="T116" s="303"/>
      <c r="U116" s="303"/>
      <c r="V116" s="303"/>
      <c r="W116" s="303"/>
      <c r="X116" s="303"/>
      <c r="Y116" s="303"/>
    </row>
    <row r="117" spans="1:25" ht="12.75">
      <c r="A117" s="303"/>
      <c r="B117" s="303"/>
      <c r="C117" s="303"/>
      <c r="D117" s="303"/>
      <c r="E117" s="303"/>
      <c r="F117" s="304"/>
      <c r="G117" s="303"/>
      <c r="H117" s="303"/>
      <c r="I117" s="303"/>
      <c r="J117" s="303"/>
      <c r="K117" s="303"/>
      <c r="L117" s="303"/>
      <c r="M117" s="303"/>
      <c r="N117" s="303"/>
      <c r="O117" s="303"/>
      <c r="P117" s="305"/>
      <c r="Q117" s="305"/>
      <c r="R117" s="303"/>
      <c r="S117" s="303"/>
      <c r="T117" s="303"/>
      <c r="U117" s="303"/>
      <c r="V117" s="303"/>
      <c r="W117" s="303"/>
      <c r="X117" s="303"/>
      <c r="Y117" s="303"/>
    </row>
    <row r="118" spans="1:25" ht="12.75">
      <c r="A118" s="303"/>
      <c r="B118" s="303"/>
      <c r="C118" s="303"/>
      <c r="D118" s="303"/>
      <c r="E118" s="303"/>
      <c r="F118" s="304"/>
      <c r="G118" s="303"/>
      <c r="H118" s="303"/>
      <c r="I118" s="303"/>
      <c r="J118" s="303"/>
      <c r="K118" s="303"/>
      <c r="L118" s="303"/>
      <c r="M118" s="303"/>
      <c r="N118" s="303"/>
      <c r="O118" s="303"/>
      <c r="P118" s="305"/>
      <c r="Q118" s="305"/>
      <c r="R118" s="303"/>
      <c r="S118" s="303"/>
      <c r="T118" s="303"/>
      <c r="U118" s="303"/>
      <c r="V118" s="303"/>
      <c r="W118" s="303"/>
      <c r="X118" s="303"/>
      <c r="Y118" s="303"/>
    </row>
    <row r="119" spans="1:25" ht="12.75">
      <c r="A119" s="303"/>
      <c r="B119" s="303"/>
      <c r="C119" s="303"/>
      <c r="D119" s="303"/>
      <c r="E119" s="303"/>
      <c r="F119" s="304"/>
      <c r="G119" s="303"/>
      <c r="H119" s="303"/>
      <c r="I119" s="303"/>
      <c r="J119" s="303"/>
      <c r="K119" s="303"/>
      <c r="L119" s="303"/>
      <c r="M119" s="303"/>
      <c r="N119" s="303"/>
      <c r="O119" s="303"/>
      <c r="P119" s="305"/>
      <c r="Q119" s="305"/>
      <c r="R119" s="303"/>
      <c r="S119" s="303"/>
      <c r="T119" s="303"/>
      <c r="U119" s="303"/>
      <c r="V119" s="303"/>
      <c r="W119" s="303"/>
      <c r="X119" s="303"/>
      <c r="Y119" s="303"/>
    </row>
    <row r="120" spans="1:25" ht="12.75">
      <c r="A120" s="303"/>
      <c r="B120" s="303"/>
      <c r="C120" s="303"/>
      <c r="D120" s="303"/>
      <c r="E120" s="303"/>
      <c r="F120" s="304"/>
      <c r="G120" s="303"/>
      <c r="H120" s="303"/>
      <c r="I120" s="303"/>
      <c r="J120" s="303"/>
      <c r="K120" s="303"/>
      <c r="L120" s="303"/>
      <c r="M120" s="303"/>
      <c r="N120" s="303"/>
      <c r="O120" s="303"/>
      <c r="P120" s="305"/>
      <c r="Q120" s="305"/>
      <c r="R120" s="303"/>
      <c r="S120" s="303"/>
      <c r="T120" s="303"/>
      <c r="U120" s="303"/>
      <c r="V120" s="303"/>
      <c r="W120" s="303"/>
      <c r="X120" s="303"/>
      <c r="Y120" s="303"/>
    </row>
    <row r="121" spans="1:25" ht="12.75">
      <c r="A121" s="303"/>
      <c r="B121" s="303"/>
      <c r="C121" s="303"/>
      <c r="D121" s="303"/>
      <c r="E121" s="303"/>
      <c r="F121" s="304"/>
      <c r="G121" s="303"/>
      <c r="H121" s="303"/>
      <c r="I121" s="303"/>
      <c r="J121" s="303"/>
      <c r="K121" s="303"/>
      <c r="L121" s="303"/>
      <c r="M121" s="303"/>
      <c r="N121" s="303"/>
      <c r="O121" s="303"/>
      <c r="P121" s="305"/>
      <c r="Q121" s="305"/>
      <c r="R121" s="303"/>
      <c r="S121" s="303"/>
      <c r="T121" s="303"/>
      <c r="U121" s="303"/>
      <c r="V121" s="303"/>
      <c r="W121" s="303"/>
      <c r="X121" s="303"/>
      <c r="Y121" s="303"/>
    </row>
    <row r="122" spans="1:25" ht="12.75">
      <c r="A122" s="303"/>
      <c r="B122" s="303"/>
      <c r="C122" s="303"/>
      <c r="D122" s="303"/>
      <c r="E122" s="303"/>
      <c r="F122" s="304"/>
      <c r="G122" s="303"/>
      <c r="H122" s="303"/>
      <c r="I122" s="303"/>
      <c r="J122" s="303"/>
      <c r="K122" s="303"/>
      <c r="L122" s="303"/>
      <c r="M122" s="303"/>
      <c r="N122" s="303"/>
      <c r="O122" s="303"/>
      <c r="P122" s="305"/>
      <c r="Q122" s="305"/>
      <c r="R122" s="303"/>
      <c r="S122" s="303"/>
      <c r="T122" s="303"/>
      <c r="U122" s="303"/>
      <c r="V122" s="303"/>
      <c r="W122" s="303"/>
      <c r="X122" s="303"/>
      <c r="Y122" s="303"/>
    </row>
    <row r="123" spans="1:25" ht="12.75">
      <c r="A123" s="303"/>
      <c r="B123" s="303"/>
      <c r="C123" s="303"/>
      <c r="D123" s="303"/>
      <c r="E123" s="303"/>
      <c r="F123" s="304"/>
      <c r="G123" s="303"/>
      <c r="H123" s="303"/>
      <c r="I123" s="303"/>
      <c r="J123" s="303"/>
      <c r="K123" s="303"/>
      <c r="L123" s="303"/>
      <c r="M123" s="303"/>
      <c r="N123" s="303"/>
      <c r="O123" s="303"/>
      <c r="P123" s="305"/>
      <c r="Q123" s="305"/>
      <c r="R123" s="303"/>
      <c r="S123" s="303"/>
      <c r="T123" s="303"/>
      <c r="U123" s="303"/>
      <c r="V123" s="303"/>
      <c r="W123" s="303"/>
      <c r="X123" s="303"/>
      <c r="Y123" s="303"/>
    </row>
    <row r="124" spans="1:25" ht="12.75">
      <c r="A124" s="303"/>
      <c r="B124" s="303"/>
      <c r="C124" s="303"/>
      <c r="D124" s="303"/>
      <c r="E124" s="303"/>
      <c r="F124" s="304"/>
      <c r="G124" s="303"/>
      <c r="H124" s="303"/>
      <c r="I124" s="303"/>
      <c r="J124" s="303"/>
      <c r="K124" s="303"/>
      <c r="L124" s="303"/>
      <c r="M124" s="303"/>
      <c r="N124" s="303"/>
      <c r="O124" s="303"/>
      <c r="P124" s="305"/>
      <c r="Q124" s="305"/>
      <c r="R124" s="303"/>
      <c r="S124" s="303"/>
      <c r="T124" s="303"/>
      <c r="U124" s="303"/>
      <c r="V124" s="303"/>
      <c r="W124" s="303"/>
      <c r="X124" s="303"/>
      <c r="Y124" s="303"/>
    </row>
    <row r="125" spans="1:25" ht="12.75">
      <c r="A125" s="303"/>
      <c r="B125" s="303"/>
      <c r="C125" s="303"/>
      <c r="D125" s="303"/>
      <c r="E125" s="303"/>
      <c r="F125" s="304"/>
      <c r="G125" s="303"/>
      <c r="H125" s="303"/>
      <c r="I125" s="303"/>
      <c r="J125" s="303"/>
      <c r="K125" s="303"/>
      <c r="L125" s="303"/>
      <c r="M125" s="303"/>
      <c r="N125" s="303"/>
      <c r="O125" s="303"/>
      <c r="P125" s="305"/>
      <c r="Q125" s="305"/>
      <c r="R125" s="303"/>
      <c r="S125" s="303"/>
      <c r="T125" s="303"/>
      <c r="U125" s="303"/>
      <c r="V125" s="303"/>
      <c r="W125" s="303"/>
      <c r="X125" s="303"/>
      <c r="Y125" s="303"/>
    </row>
    <row r="126" spans="1:25" ht="12.75">
      <c r="A126" s="303"/>
      <c r="B126" s="303"/>
      <c r="C126" s="303"/>
      <c r="D126" s="303"/>
      <c r="E126" s="303"/>
      <c r="F126" s="304"/>
      <c r="G126" s="303"/>
      <c r="H126" s="303"/>
      <c r="I126" s="303"/>
      <c r="J126" s="303"/>
      <c r="K126" s="303"/>
      <c r="L126" s="303"/>
      <c r="M126" s="303"/>
      <c r="N126" s="303"/>
      <c r="O126" s="303"/>
      <c r="P126" s="305"/>
      <c r="Q126" s="305"/>
      <c r="R126" s="303"/>
      <c r="S126" s="303"/>
      <c r="T126" s="303"/>
      <c r="U126" s="303"/>
      <c r="V126" s="303"/>
      <c r="W126" s="303"/>
      <c r="X126" s="303"/>
      <c r="Y126" s="303"/>
    </row>
    <row r="127" spans="1:25" ht="12.75">
      <c r="A127" s="303"/>
      <c r="B127" s="303"/>
      <c r="C127" s="303"/>
      <c r="D127" s="303"/>
      <c r="E127" s="303"/>
      <c r="F127" s="304"/>
      <c r="G127" s="303"/>
      <c r="H127" s="303"/>
      <c r="I127" s="303"/>
      <c r="J127" s="303"/>
      <c r="K127" s="303"/>
      <c r="L127" s="303"/>
      <c r="M127" s="303"/>
      <c r="N127" s="303"/>
      <c r="O127" s="303"/>
      <c r="P127" s="305"/>
      <c r="Q127" s="305"/>
      <c r="R127" s="303"/>
      <c r="S127" s="303"/>
      <c r="T127" s="303"/>
      <c r="U127" s="303"/>
      <c r="V127" s="303"/>
      <c r="W127" s="303"/>
      <c r="X127" s="303"/>
      <c r="Y127" s="303"/>
    </row>
    <row r="128" spans="1:25" ht="12.75">
      <c r="A128" s="303"/>
      <c r="B128" s="303"/>
      <c r="C128" s="303"/>
      <c r="D128" s="303"/>
      <c r="E128" s="303"/>
      <c r="F128" s="304"/>
      <c r="G128" s="303"/>
      <c r="H128" s="303"/>
      <c r="I128" s="303"/>
      <c r="J128" s="303"/>
      <c r="K128" s="303"/>
      <c r="L128" s="303"/>
      <c r="M128" s="303"/>
      <c r="N128" s="303"/>
      <c r="O128" s="303"/>
      <c r="P128" s="305"/>
      <c r="Q128" s="305"/>
      <c r="R128" s="303"/>
      <c r="S128" s="303"/>
      <c r="T128" s="303"/>
      <c r="U128" s="303"/>
      <c r="V128" s="303"/>
      <c r="W128" s="303"/>
      <c r="X128" s="303"/>
      <c r="Y128" s="303"/>
    </row>
    <row r="129" spans="1:25" ht="12.75">
      <c r="A129" s="303"/>
      <c r="B129" s="303"/>
      <c r="C129" s="303"/>
      <c r="D129" s="303"/>
      <c r="E129" s="303"/>
      <c r="F129" s="304"/>
      <c r="G129" s="303"/>
      <c r="H129" s="303"/>
      <c r="I129" s="303"/>
      <c r="J129" s="303"/>
      <c r="K129" s="303"/>
      <c r="L129" s="303"/>
      <c r="M129" s="303"/>
      <c r="N129" s="303"/>
      <c r="O129" s="303"/>
      <c r="P129" s="305"/>
      <c r="Q129" s="305"/>
      <c r="R129" s="303"/>
      <c r="S129" s="303"/>
      <c r="T129" s="303"/>
      <c r="U129" s="303"/>
      <c r="V129" s="303"/>
      <c r="W129" s="303"/>
      <c r="X129" s="303"/>
      <c r="Y129" s="303"/>
    </row>
    <row r="130" spans="1:25" ht="12.75">
      <c r="A130" s="303"/>
      <c r="B130" s="303"/>
      <c r="C130" s="303"/>
      <c r="D130" s="303"/>
      <c r="E130" s="303"/>
      <c r="F130" s="304"/>
      <c r="G130" s="303"/>
      <c r="H130" s="303"/>
      <c r="I130" s="303"/>
      <c r="J130" s="303"/>
      <c r="K130" s="303"/>
      <c r="L130" s="303"/>
      <c r="M130" s="303"/>
      <c r="N130" s="303"/>
      <c r="O130" s="303"/>
      <c r="P130" s="305"/>
      <c r="Q130" s="305"/>
      <c r="R130" s="303"/>
      <c r="S130" s="303"/>
      <c r="T130" s="303"/>
      <c r="U130" s="303"/>
      <c r="V130" s="303"/>
      <c r="W130" s="303"/>
      <c r="X130" s="303"/>
      <c r="Y130" s="303"/>
    </row>
    <row r="131" spans="1:25" ht="12.75">
      <c r="A131" s="303"/>
      <c r="B131" s="303"/>
      <c r="C131" s="303"/>
      <c r="D131" s="303"/>
      <c r="E131" s="303"/>
      <c r="F131" s="304"/>
      <c r="G131" s="303"/>
      <c r="H131" s="303"/>
      <c r="I131" s="303"/>
      <c r="J131" s="303"/>
      <c r="K131" s="303"/>
      <c r="L131" s="303"/>
      <c r="M131" s="303"/>
      <c r="N131" s="303"/>
      <c r="O131" s="303"/>
      <c r="P131" s="305"/>
      <c r="Q131" s="305"/>
      <c r="R131" s="303"/>
      <c r="S131" s="303"/>
      <c r="T131" s="303"/>
      <c r="U131" s="303"/>
      <c r="V131" s="303"/>
      <c r="W131" s="303"/>
      <c r="X131" s="303"/>
      <c r="Y131" s="303"/>
    </row>
    <row r="132" spans="1:25" ht="12.75">
      <c r="A132" s="303"/>
      <c r="B132" s="303"/>
      <c r="C132" s="303"/>
      <c r="D132" s="303"/>
      <c r="E132" s="303"/>
      <c r="F132" s="304"/>
      <c r="G132" s="303"/>
      <c r="H132" s="303"/>
      <c r="I132" s="303"/>
      <c r="J132" s="303"/>
      <c r="K132" s="303"/>
      <c r="L132" s="303"/>
      <c r="M132" s="303"/>
      <c r="N132" s="303"/>
      <c r="O132" s="303"/>
      <c r="P132" s="305"/>
      <c r="Q132" s="305"/>
      <c r="R132" s="303"/>
      <c r="S132" s="303"/>
      <c r="T132" s="303"/>
      <c r="U132" s="303"/>
      <c r="V132" s="303"/>
      <c r="W132" s="303"/>
      <c r="X132" s="303"/>
      <c r="Y132" s="303"/>
    </row>
    <row r="133" spans="1:25" ht="12.75">
      <c r="A133" s="303"/>
      <c r="B133" s="303"/>
      <c r="C133" s="303"/>
      <c r="D133" s="303"/>
      <c r="E133" s="303"/>
      <c r="F133" s="304"/>
      <c r="G133" s="303"/>
      <c r="H133" s="303"/>
      <c r="I133" s="303"/>
      <c r="J133" s="303"/>
      <c r="K133" s="303"/>
      <c r="L133" s="303"/>
      <c r="M133" s="303"/>
      <c r="N133" s="303"/>
      <c r="O133" s="303"/>
      <c r="P133" s="305"/>
      <c r="Q133" s="305"/>
      <c r="R133" s="303"/>
      <c r="S133" s="303"/>
      <c r="T133" s="303"/>
      <c r="U133" s="303"/>
      <c r="V133" s="303"/>
      <c r="W133" s="303"/>
      <c r="X133" s="303"/>
      <c r="Y133" s="303"/>
    </row>
    <row r="134" spans="1:25" ht="12.75">
      <c r="A134" s="303"/>
      <c r="B134" s="303"/>
      <c r="C134" s="303"/>
      <c r="D134" s="303"/>
      <c r="E134" s="303"/>
      <c r="F134" s="304"/>
      <c r="G134" s="303"/>
      <c r="H134" s="303"/>
      <c r="I134" s="303"/>
      <c r="J134" s="303"/>
      <c r="K134" s="303"/>
      <c r="L134" s="303"/>
      <c r="M134" s="303"/>
      <c r="N134" s="303"/>
      <c r="O134" s="303"/>
      <c r="P134" s="305"/>
      <c r="Q134" s="305"/>
      <c r="R134" s="303"/>
      <c r="S134" s="303"/>
      <c r="T134" s="303"/>
      <c r="U134" s="303"/>
      <c r="V134" s="303"/>
      <c r="W134" s="303"/>
      <c r="X134" s="303"/>
      <c r="Y134" s="303"/>
    </row>
    <row r="135" spans="1:25" ht="12.75">
      <c r="A135" s="303"/>
      <c r="B135" s="303"/>
      <c r="C135" s="303"/>
      <c r="D135" s="303"/>
      <c r="E135" s="303"/>
      <c r="F135" s="304"/>
      <c r="G135" s="303"/>
      <c r="H135" s="303"/>
      <c r="I135" s="303"/>
      <c r="J135" s="303"/>
      <c r="K135" s="303"/>
      <c r="L135" s="303"/>
      <c r="M135" s="303"/>
      <c r="N135" s="303"/>
      <c r="O135" s="303"/>
      <c r="P135" s="305"/>
      <c r="Q135" s="305"/>
      <c r="R135" s="303"/>
      <c r="S135" s="303"/>
      <c r="T135" s="303"/>
      <c r="U135" s="303"/>
      <c r="V135" s="303"/>
      <c r="W135" s="303"/>
      <c r="X135" s="303"/>
      <c r="Y135" s="303"/>
    </row>
    <row r="136" spans="1:25" ht="12.75">
      <c r="A136" s="303"/>
      <c r="B136" s="303"/>
      <c r="C136" s="303"/>
      <c r="D136" s="303"/>
      <c r="E136" s="303"/>
      <c r="F136" s="304"/>
      <c r="G136" s="303"/>
      <c r="H136" s="303"/>
      <c r="I136" s="303"/>
      <c r="J136" s="303"/>
      <c r="K136" s="303"/>
      <c r="L136" s="303"/>
      <c r="M136" s="303"/>
      <c r="N136" s="303"/>
      <c r="O136" s="303"/>
      <c r="P136" s="305"/>
      <c r="Q136" s="305"/>
      <c r="R136" s="303"/>
      <c r="S136" s="303"/>
      <c r="T136" s="303"/>
      <c r="U136" s="303"/>
      <c r="V136" s="303"/>
      <c r="W136" s="303"/>
      <c r="X136" s="303"/>
      <c r="Y136" s="303"/>
    </row>
    <row r="137" spans="1:25" ht="12.75">
      <c r="A137" s="303"/>
      <c r="B137" s="303"/>
      <c r="C137" s="303"/>
      <c r="D137" s="303"/>
      <c r="E137" s="303"/>
      <c r="F137" s="304"/>
      <c r="G137" s="303"/>
      <c r="H137" s="303"/>
      <c r="I137" s="303"/>
      <c r="J137" s="303"/>
      <c r="K137" s="303"/>
      <c r="L137" s="303"/>
      <c r="M137" s="303"/>
      <c r="N137" s="303"/>
      <c r="O137" s="303"/>
      <c r="P137" s="305"/>
      <c r="Q137" s="305"/>
      <c r="R137" s="303"/>
      <c r="S137" s="303"/>
      <c r="T137" s="303"/>
      <c r="U137" s="303"/>
      <c r="V137" s="303"/>
      <c r="W137" s="303"/>
      <c r="X137" s="303"/>
      <c r="Y137" s="303"/>
    </row>
    <row r="138" spans="1:25" ht="12.75">
      <c r="A138" s="303"/>
      <c r="B138" s="303"/>
      <c r="C138" s="303"/>
      <c r="D138" s="303"/>
      <c r="E138" s="303"/>
      <c r="F138" s="304"/>
      <c r="G138" s="303"/>
      <c r="H138" s="303"/>
      <c r="I138" s="303"/>
      <c r="J138" s="303"/>
      <c r="K138" s="303"/>
      <c r="L138" s="303"/>
      <c r="M138" s="303"/>
      <c r="N138" s="303"/>
      <c r="O138" s="303"/>
      <c r="P138" s="305"/>
      <c r="Q138" s="305"/>
      <c r="R138" s="303"/>
      <c r="S138" s="303"/>
      <c r="T138" s="303"/>
      <c r="U138" s="303"/>
      <c r="V138" s="303"/>
      <c r="W138" s="303"/>
      <c r="X138" s="303"/>
      <c r="Y138" s="303"/>
    </row>
    <row r="139" spans="1:25" ht="12.75">
      <c r="A139" s="303"/>
      <c r="B139" s="303"/>
      <c r="C139" s="303"/>
      <c r="D139" s="303"/>
      <c r="E139" s="303"/>
      <c r="F139" s="304"/>
      <c r="G139" s="303"/>
      <c r="H139" s="303"/>
      <c r="I139" s="303"/>
      <c r="J139" s="303"/>
      <c r="K139" s="303"/>
      <c r="L139" s="303"/>
      <c r="M139" s="303"/>
      <c r="N139" s="303"/>
      <c r="O139" s="303"/>
      <c r="P139" s="305"/>
      <c r="Q139" s="305"/>
      <c r="R139" s="303"/>
      <c r="S139" s="303"/>
      <c r="T139" s="303"/>
      <c r="U139" s="303"/>
      <c r="V139" s="303"/>
      <c r="W139" s="303"/>
      <c r="X139" s="303"/>
      <c r="Y139" s="303"/>
    </row>
    <row r="140" spans="1:25" ht="12.75">
      <c r="A140" s="303"/>
      <c r="B140" s="303"/>
      <c r="C140" s="303"/>
      <c r="D140" s="303"/>
      <c r="E140" s="303"/>
      <c r="F140" s="304"/>
      <c r="G140" s="303"/>
      <c r="H140" s="303"/>
      <c r="I140" s="303"/>
      <c r="J140" s="303"/>
      <c r="K140" s="303"/>
      <c r="L140" s="303"/>
      <c r="M140" s="303"/>
      <c r="N140" s="303"/>
      <c r="O140" s="303"/>
      <c r="P140" s="305"/>
      <c r="Q140" s="305"/>
      <c r="R140" s="303"/>
      <c r="S140" s="303"/>
      <c r="T140" s="303"/>
      <c r="U140" s="303"/>
      <c r="V140" s="303"/>
      <c r="W140" s="303"/>
      <c r="X140" s="303"/>
      <c r="Y140" s="303"/>
    </row>
    <row r="141" spans="1:25" ht="12.75">
      <c r="A141" s="303"/>
      <c r="B141" s="303"/>
      <c r="C141" s="303"/>
      <c r="D141" s="303"/>
      <c r="E141" s="303"/>
      <c r="F141" s="304"/>
      <c r="G141" s="303"/>
      <c r="H141" s="303"/>
      <c r="I141" s="303"/>
      <c r="J141" s="303"/>
      <c r="K141" s="303"/>
      <c r="L141" s="303"/>
      <c r="M141" s="303"/>
      <c r="N141" s="303"/>
      <c r="O141" s="303"/>
      <c r="P141" s="305"/>
      <c r="Q141" s="305"/>
      <c r="R141" s="303"/>
      <c r="S141" s="303"/>
      <c r="T141" s="303"/>
      <c r="U141" s="303"/>
      <c r="V141" s="303"/>
      <c r="W141" s="303"/>
      <c r="X141" s="303"/>
      <c r="Y141" s="303"/>
    </row>
    <row r="142" spans="1:25" ht="12.75">
      <c r="A142" s="303"/>
      <c r="B142" s="303"/>
      <c r="C142" s="303"/>
      <c r="D142" s="303"/>
      <c r="E142" s="303"/>
      <c r="F142" s="304"/>
      <c r="G142" s="303"/>
      <c r="H142" s="303"/>
      <c r="I142" s="303"/>
      <c r="J142" s="303"/>
      <c r="K142" s="303"/>
      <c r="L142" s="303"/>
      <c r="M142" s="303"/>
      <c r="N142" s="303"/>
      <c r="O142" s="303"/>
      <c r="P142" s="305"/>
      <c r="Q142" s="305"/>
      <c r="R142" s="303"/>
      <c r="S142" s="303"/>
      <c r="T142" s="303"/>
      <c r="U142" s="303"/>
      <c r="V142" s="303"/>
      <c r="W142" s="303"/>
      <c r="X142" s="303"/>
      <c r="Y142" s="303"/>
    </row>
    <row r="143" spans="1:25" ht="12.75">
      <c r="A143" s="303"/>
      <c r="B143" s="303"/>
      <c r="C143" s="303"/>
      <c r="D143" s="303"/>
      <c r="E143" s="303"/>
      <c r="F143" s="304"/>
      <c r="G143" s="303"/>
      <c r="H143" s="303"/>
      <c r="I143" s="303"/>
      <c r="J143" s="303"/>
      <c r="K143" s="303"/>
      <c r="L143" s="303"/>
      <c r="M143" s="303"/>
      <c r="N143" s="303"/>
      <c r="O143" s="303"/>
      <c r="P143" s="305"/>
      <c r="Q143" s="305"/>
      <c r="R143" s="303"/>
      <c r="S143" s="303"/>
      <c r="T143" s="303"/>
      <c r="U143" s="303"/>
      <c r="V143" s="303"/>
      <c r="W143" s="303"/>
      <c r="X143" s="303"/>
      <c r="Y143" s="303"/>
    </row>
    <row r="144" spans="1:25" ht="12.75">
      <c r="A144" s="303"/>
      <c r="B144" s="303"/>
      <c r="C144" s="303"/>
      <c r="D144" s="303"/>
      <c r="E144" s="303"/>
      <c r="F144" s="304"/>
      <c r="G144" s="303"/>
      <c r="H144" s="303"/>
      <c r="I144" s="303"/>
      <c r="J144" s="303"/>
      <c r="K144" s="303"/>
      <c r="L144" s="303"/>
      <c r="M144" s="303"/>
      <c r="N144" s="303"/>
      <c r="O144" s="303"/>
      <c r="P144" s="305"/>
      <c r="Q144" s="305"/>
      <c r="R144" s="303"/>
      <c r="S144" s="303"/>
      <c r="T144" s="303"/>
      <c r="U144" s="303"/>
      <c r="V144" s="303"/>
      <c r="W144" s="303"/>
      <c r="X144" s="303"/>
      <c r="Y144" s="303"/>
    </row>
    <row r="145" spans="1:25" ht="12.75">
      <c r="A145" s="303"/>
      <c r="B145" s="303"/>
      <c r="C145" s="303"/>
      <c r="D145" s="303"/>
      <c r="E145" s="303"/>
      <c r="F145" s="304"/>
      <c r="G145" s="303"/>
      <c r="H145" s="303"/>
      <c r="I145" s="303"/>
      <c r="J145" s="303"/>
      <c r="K145" s="303"/>
      <c r="L145" s="303"/>
      <c r="M145" s="303"/>
      <c r="N145" s="303"/>
      <c r="O145" s="303"/>
      <c r="P145" s="305"/>
      <c r="Q145" s="305"/>
      <c r="R145" s="303"/>
      <c r="S145" s="303"/>
      <c r="T145" s="303"/>
      <c r="U145" s="303"/>
      <c r="V145" s="303"/>
      <c r="W145" s="303"/>
      <c r="X145" s="303"/>
      <c r="Y145" s="303"/>
    </row>
    <row r="146" spans="1:25" ht="12.75">
      <c r="A146" s="303"/>
      <c r="B146" s="303"/>
      <c r="C146" s="303"/>
      <c r="D146" s="303"/>
      <c r="E146" s="303"/>
      <c r="F146" s="304"/>
      <c r="G146" s="303"/>
      <c r="H146" s="303"/>
      <c r="I146" s="303"/>
      <c r="J146" s="303"/>
      <c r="K146" s="303"/>
      <c r="L146" s="303"/>
      <c r="M146" s="303"/>
      <c r="N146" s="303"/>
      <c r="O146" s="303"/>
      <c r="P146" s="305"/>
      <c r="Q146" s="305"/>
      <c r="R146" s="303"/>
      <c r="S146" s="303"/>
      <c r="T146" s="303"/>
      <c r="U146" s="303"/>
      <c r="V146" s="303"/>
      <c r="W146" s="303"/>
      <c r="X146" s="303"/>
      <c r="Y146" s="303"/>
    </row>
    <row r="147" spans="1:25" ht="12.75">
      <c r="A147" s="303"/>
      <c r="B147" s="303"/>
      <c r="C147" s="303"/>
      <c r="D147" s="303"/>
      <c r="E147" s="303"/>
      <c r="F147" s="304"/>
      <c r="G147" s="303"/>
      <c r="H147" s="303"/>
      <c r="I147" s="303"/>
      <c r="J147" s="303"/>
      <c r="K147" s="303"/>
      <c r="L147" s="303"/>
      <c r="M147" s="303"/>
      <c r="N147" s="303"/>
      <c r="O147" s="303"/>
      <c r="P147" s="305"/>
      <c r="Q147" s="305"/>
      <c r="R147" s="303"/>
      <c r="S147" s="303"/>
      <c r="T147" s="303"/>
      <c r="U147" s="303"/>
      <c r="V147" s="303"/>
      <c r="W147" s="303"/>
      <c r="X147" s="303"/>
      <c r="Y147" s="303"/>
    </row>
    <row r="148" spans="1:25" ht="12.75">
      <c r="A148" s="303"/>
      <c r="B148" s="303"/>
      <c r="C148" s="303"/>
      <c r="D148" s="303"/>
      <c r="E148" s="303"/>
      <c r="F148" s="304"/>
      <c r="G148" s="303"/>
      <c r="H148" s="303"/>
      <c r="I148" s="303"/>
      <c r="J148" s="303"/>
      <c r="K148" s="303"/>
      <c r="L148" s="303"/>
      <c r="M148" s="303"/>
      <c r="N148" s="303"/>
      <c r="O148" s="303"/>
      <c r="P148" s="305"/>
      <c r="Q148" s="305"/>
      <c r="R148" s="303"/>
      <c r="S148" s="303"/>
      <c r="T148" s="303"/>
      <c r="U148" s="303"/>
      <c r="V148" s="303"/>
      <c r="W148" s="303"/>
      <c r="X148" s="303"/>
      <c r="Y148" s="303"/>
    </row>
    <row r="149" spans="1:25" ht="12.75">
      <c r="A149" s="303"/>
      <c r="B149" s="303"/>
      <c r="C149" s="303"/>
      <c r="D149" s="303"/>
      <c r="E149" s="303"/>
      <c r="F149" s="304"/>
      <c r="G149" s="303"/>
      <c r="H149" s="303"/>
      <c r="I149" s="303"/>
      <c r="J149" s="303"/>
      <c r="K149" s="303"/>
      <c r="L149" s="303"/>
      <c r="M149" s="303"/>
      <c r="N149" s="303"/>
      <c r="O149" s="303"/>
      <c r="P149" s="305"/>
      <c r="Q149" s="305"/>
      <c r="R149" s="303"/>
      <c r="S149" s="303"/>
      <c r="T149" s="303"/>
      <c r="U149" s="303"/>
      <c r="V149" s="303"/>
      <c r="W149" s="303"/>
      <c r="X149" s="303"/>
      <c r="Y149" s="303"/>
    </row>
    <row r="150" spans="1:25" ht="12.75">
      <c r="A150" s="303"/>
      <c r="B150" s="303"/>
      <c r="C150" s="303"/>
      <c r="D150" s="303"/>
      <c r="E150" s="303"/>
      <c r="F150" s="304"/>
      <c r="G150" s="303"/>
      <c r="H150" s="303"/>
      <c r="I150" s="303"/>
      <c r="J150" s="303"/>
      <c r="K150" s="303"/>
      <c r="L150" s="303"/>
      <c r="M150" s="303"/>
      <c r="N150" s="303"/>
      <c r="O150" s="303"/>
      <c r="P150" s="305"/>
      <c r="Q150" s="305"/>
      <c r="R150" s="303"/>
      <c r="S150" s="303"/>
      <c r="T150" s="303"/>
      <c r="U150" s="303"/>
      <c r="V150" s="303"/>
      <c r="W150" s="303"/>
      <c r="X150" s="303"/>
      <c r="Y150" s="303"/>
    </row>
    <row r="151" spans="1:25" ht="12.75">
      <c r="A151" s="303"/>
      <c r="B151" s="303"/>
      <c r="C151" s="303"/>
      <c r="D151" s="303"/>
      <c r="E151" s="303"/>
      <c r="F151" s="304"/>
      <c r="G151" s="303"/>
      <c r="H151" s="303"/>
      <c r="I151" s="303"/>
      <c r="J151" s="303"/>
      <c r="K151" s="303"/>
      <c r="L151" s="303"/>
      <c r="M151" s="303"/>
      <c r="N151" s="303"/>
      <c r="O151" s="303"/>
      <c r="P151" s="305"/>
      <c r="Q151" s="305"/>
      <c r="R151" s="303"/>
      <c r="S151" s="303"/>
      <c r="T151" s="303"/>
      <c r="U151" s="303"/>
      <c r="V151" s="303"/>
      <c r="W151" s="303"/>
      <c r="X151" s="303"/>
      <c r="Y151" s="303"/>
    </row>
    <row r="152" spans="1:25" ht="12.75">
      <c r="A152" s="303"/>
      <c r="B152" s="303"/>
      <c r="C152" s="303"/>
      <c r="D152" s="303"/>
      <c r="E152" s="303"/>
      <c r="F152" s="304"/>
      <c r="G152" s="303"/>
      <c r="H152" s="303"/>
      <c r="I152" s="303"/>
      <c r="J152" s="303"/>
      <c r="K152" s="303"/>
      <c r="L152" s="303"/>
      <c r="M152" s="303"/>
      <c r="N152" s="303"/>
      <c r="O152" s="303"/>
      <c r="P152" s="305"/>
      <c r="Q152" s="305"/>
      <c r="R152" s="303"/>
      <c r="S152" s="303"/>
      <c r="T152" s="303"/>
      <c r="U152" s="303"/>
      <c r="V152" s="303"/>
      <c r="W152" s="303"/>
      <c r="X152" s="303"/>
      <c r="Y152" s="303"/>
    </row>
    <row r="153" spans="1:25" ht="12.75">
      <c r="A153" s="303"/>
      <c r="B153" s="303"/>
      <c r="C153" s="303"/>
      <c r="D153" s="303"/>
      <c r="E153" s="303"/>
      <c r="F153" s="304"/>
      <c r="G153" s="303"/>
      <c r="H153" s="303"/>
      <c r="I153" s="303"/>
      <c r="J153" s="303"/>
      <c r="K153" s="303"/>
      <c r="L153" s="303"/>
      <c r="M153" s="303"/>
      <c r="N153" s="303"/>
      <c r="O153" s="303"/>
      <c r="P153" s="305"/>
      <c r="Q153" s="305"/>
      <c r="R153" s="303"/>
      <c r="S153" s="303"/>
      <c r="T153" s="303"/>
      <c r="U153" s="303"/>
      <c r="V153" s="303"/>
      <c r="W153" s="303"/>
      <c r="X153" s="303"/>
      <c r="Y153" s="303"/>
    </row>
    <row r="154" spans="1:25" ht="12.75">
      <c r="A154" s="303"/>
      <c r="B154" s="303"/>
      <c r="C154" s="303"/>
      <c r="D154" s="303"/>
      <c r="E154" s="303"/>
      <c r="F154" s="304"/>
      <c r="G154" s="303"/>
      <c r="H154" s="303"/>
      <c r="I154" s="303"/>
      <c r="J154" s="303"/>
      <c r="K154" s="303"/>
      <c r="L154" s="303"/>
      <c r="M154" s="303"/>
      <c r="N154" s="303"/>
      <c r="O154" s="303"/>
      <c r="P154" s="305"/>
      <c r="Q154" s="305"/>
      <c r="R154" s="303"/>
      <c r="S154" s="303"/>
      <c r="T154" s="303"/>
      <c r="U154" s="303"/>
      <c r="V154" s="303"/>
      <c r="W154" s="303"/>
      <c r="X154" s="303"/>
      <c r="Y154" s="303"/>
    </row>
    <row r="155" spans="1:25" ht="12.75">
      <c r="A155" s="303"/>
      <c r="B155" s="303"/>
      <c r="C155" s="303"/>
      <c r="D155" s="303"/>
      <c r="E155" s="303"/>
      <c r="F155" s="304"/>
      <c r="G155" s="303"/>
      <c r="H155" s="303"/>
      <c r="I155" s="303"/>
      <c r="J155" s="303"/>
      <c r="K155" s="303"/>
      <c r="L155" s="303"/>
      <c r="M155" s="303"/>
      <c r="N155" s="303"/>
      <c r="O155" s="303"/>
      <c r="P155" s="305"/>
      <c r="Q155" s="305"/>
      <c r="R155" s="303"/>
      <c r="S155" s="303"/>
      <c r="T155" s="303"/>
      <c r="U155" s="303"/>
      <c r="V155" s="303"/>
      <c r="W155" s="303"/>
      <c r="X155" s="303"/>
      <c r="Y155" s="303"/>
    </row>
    <row r="156" spans="1:25" ht="12.75">
      <c r="A156" s="303"/>
      <c r="B156" s="303"/>
      <c r="C156" s="303"/>
      <c r="D156" s="303"/>
      <c r="E156" s="303"/>
      <c r="F156" s="304"/>
      <c r="G156" s="303"/>
      <c r="H156" s="303"/>
      <c r="I156" s="303"/>
      <c r="J156" s="303"/>
      <c r="K156" s="303"/>
      <c r="L156" s="303"/>
      <c r="M156" s="303"/>
      <c r="N156" s="303"/>
      <c r="O156" s="303"/>
      <c r="P156" s="305"/>
      <c r="Q156" s="305"/>
      <c r="R156" s="303"/>
      <c r="S156" s="303"/>
      <c r="T156" s="303"/>
      <c r="U156" s="303"/>
      <c r="V156" s="303"/>
      <c r="W156" s="303"/>
      <c r="X156" s="303"/>
      <c r="Y156" s="303"/>
    </row>
    <row r="157" spans="1:25" ht="12.75">
      <c r="A157" s="303"/>
      <c r="B157" s="303"/>
      <c r="C157" s="303"/>
      <c r="D157" s="303"/>
      <c r="E157" s="303"/>
      <c r="F157" s="304"/>
      <c r="G157" s="303"/>
      <c r="H157" s="303"/>
      <c r="I157" s="303"/>
      <c r="J157" s="303"/>
      <c r="K157" s="303"/>
      <c r="L157" s="303"/>
      <c r="M157" s="303"/>
      <c r="N157" s="303"/>
      <c r="O157" s="303"/>
      <c r="P157" s="305"/>
      <c r="Q157" s="305"/>
      <c r="R157" s="303"/>
      <c r="S157" s="303"/>
      <c r="T157" s="303"/>
      <c r="U157" s="303"/>
      <c r="V157" s="303"/>
      <c r="W157" s="303"/>
      <c r="X157" s="303"/>
      <c r="Y157" s="303"/>
    </row>
    <row r="158" spans="1:25" ht="12.75">
      <c r="A158" s="303"/>
      <c r="B158" s="303"/>
      <c r="C158" s="303"/>
      <c r="D158" s="303"/>
      <c r="E158" s="303"/>
      <c r="F158" s="304"/>
      <c r="G158" s="303"/>
      <c r="H158" s="303"/>
      <c r="I158" s="303"/>
      <c r="J158" s="303"/>
      <c r="K158" s="303"/>
      <c r="L158" s="303"/>
      <c r="M158" s="303"/>
      <c r="N158" s="303"/>
      <c r="O158" s="303"/>
      <c r="P158" s="305"/>
      <c r="Q158" s="305"/>
      <c r="R158" s="303"/>
      <c r="S158" s="303"/>
      <c r="T158" s="303"/>
      <c r="U158" s="303"/>
      <c r="V158" s="303"/>
      <c r="W158" s="303"/>
      <c r="X158" s="303"/>
      <c r="Y158" s="303"/>
    </row>
    <row r="159" spans="1:25" ht="12.75">
      <c r="A159" s="303"/>
      <c r="B159" s="303"/>
      <c r="C159" s="303"/>
      <c r="D159" s="303"/>
      <c r="E159" s="303"/>
      <c r="F159" s="304"/>
      <c r="G159" s="303"/>
      <c r="H159" s="303"/>
      <c r="I159" s="303"/>
      <c r="J159" s="303"/>
      <c r="K159" s="303"/>
      <c r="L159" s="303"/>
      <c r="M159" s="303"/>
      <c r="N159" s="303"/>
      <c r="O159" s="303"/>
      <c r="P159" s="305"/>
      <c r="Q159" s="305"/>
      <c r="R159" s="303"/>
      <c r="S159" s="303"/>
      <c r="T159" s="303"/>
      <c r="U159" s="303"/>
      <c r="V159" s="303"/>
      <c r="W159" s="303"/>
      <c r="X159" s="303"/>
      <c r="Y159" s="303"/>
    </row>
    <row r="160" spans="1:25" ht="12.75">
      <c r="A160" s="303"/>
      <c r="B160" s="303"/>
      <c r="C160" s="303"/>
      <c r="D160" s="303"/>
      <c r="E160" s="303"/>
      <c r="F160" s="304"/>
      <c r="G160" s="303"/>
      <c r="H160" s="303"/>
      <c r="I160" s="303"/>
      <c r="J160" s="303"/>
      <c r="K160" s="303"/>
      <c r="L160" s="303"/>
      <c r="M160" s="303"/>
      <c r="N160" s="303"/>
      <c r="O160" s="303"/>
      <c r="P160" s="305"/>
      <c r="Q160" s="305"/>
      <c r="R160" s="303"/>
      <c r="S160" s="303"/>
      <c r="T160" s="303"/>
      <c r="U160" s="303"/>
      <c r="V160" s="303"/>
      <c r="W160" s="303"/>
      <c r="X160" s="303"/>
      <c r="Y160" s="303"/>
    </row>
    <row r="161" spans="1:25" ht="12.75">
      <c r="A161" s="303"/>
      <c r="B161" s="303"/>
      <c r="C161" s="303"/>
      <c r="D161" s="303"/>
      <c r="E161" s="303"/>
      <c r="F161" s="304"/>
      <c r="G161" s="303"/>
      <c r="H161" s="303"/>
      <c r="I161" s="303"/>
      <c r="J161" s="303"/>
      <c r="K161" s="303"/>
      <c r="L161" s="303"/>
      <c r="M161" s="303"/>
      <c r="N161" s="303"/>
      <c r="O161" s="303"/>
      <c r="P161" s="305"/>
      <c r="Q161" s="305"/>
      <c r="R161" s="303"/>
      <c r="S161" s="303"/>
      <c r="T161" s="303"/>
      <c r="U161" s="303"/>
      <c r="V161" s="303"/>
      <c r="W161" s="303"/>
      <c r="X161" s="303"/>
      <c r="Y161" s="303"/>
    </row>
    <row r="162" spans="1:25" ht="12.75">
      <c r="A162" s="303"/>
      <c r="B162" s="303"/>
      <c r="C162" s="303"/>
      <c r="D162" s="303"/>
      <c r="E162" s="303"/>
      <c r="F162" s="304"/>
      <c r="G162" s="303"/>
      <c r="H162" s="303"/>
      <c r="I162" s="303"/>
      <c r="J162" s="303"/>
      <c r="K162" s="303"/>
      <c r="L162" s="303"/>
      <c r="M162" s="303"/>
      <c r="N162" s="303"/>
      <c r="O162" s="303"/>
      <c r="P162" s="305"/>
      <c r="Q162" s="305"/>
      <c r="R162" s="303"/>
      <c r="S162" s="303"/>
      <c r="T162" s="303"/>
      <c r="U162" s="303"/>
      <c r="V162" s="303"/>
      <c r="W162" s="303"/>
      <c r="X162" s="303"/>
      <c r="Y162" s="303"/>
    </row>
    <row r="163" spans="1:25" ht="12.75">
      <c r="A163" s="303"/>
      <c r="B163" s="303"/>
      <c r="C163" s="303"/>
      <c r="D163" s="303"/>
      <c r="E163" s="303"/>
      <c r="F163" s="304"/>
      <c r="G163" s="303"/>
      <c r="H163" s="303"/>
      <c r="I163" s="303"/>
      <c r="J163" s="303"/>
      <c r="K163" s="303"/>
      <c r="L163" s="303"/>
      <c r="M163" s="303"/>
      <c r="N163" s="303"/>
      <c r="O163" s="303"/>
      <c r="P163" s="305"/>
      <c r="Q163" s="305"/>
      <c r="R163" s="303"/>
      <c r="S163" s="303"/>
      <c r="T163" s="303"/>
      <c r="U163" s="303"/>
      <c r="V163" s="303"/>
      <c r="W163" s="303"/>
      <c r="X163" s="303"/>
      <c r="Y163" s="303"/>
    </row>
    <row r="164" spans="1:25" ht="12.75">
      <c r="A164" s="303"/>
      <c r="B164" s="303"/>
      <c r="C164" s="303"/>
      <c r="D164" s="303"/>
      <c r="E164" s="303"/>
      <c r="F164" s="304"/>
      <c r="G164" s="303"/>
      <c r="H164" s="303"/>
      <c r="I164" s="303"/>
      <c r="J164" s="303"/>
      <c r="K164" s="303"/>
      <c r="L164" s="303"/>
      <c r="M164" s="303"/>
      <c r="N164" s="303"/>
      <c r="O164" s="303"/>
      <c r="P164" s="305"/>
      <c r="Q164" s="305"/>
      <c r="R164" s="303"/>
      <c r="S164" s="303"/>
      <c r="T164" s="303"/>
      <c r="U164" s="303"/>
      <c r="V164" s="303"/>
      <c r="W164" s="303"/>
      <c r="X164" s="303"/>
      <c r="Y164" s="303"/>
    </row>
    <row r="165" spans="1:25" ht="12.75">
      <c r="A165" s="303"/>
      <c r="B165" s="303"/>
      <c r="C165" s="303"/>
      <c r="D165" s="303"/>
      <c r="E165" s="303"/>
      <c r="F165" s="304"/>
      <c r="G165" s="303"/>
      <c r="H165" s="303"/>
      <c r="I165" s="303"/>
      <c r="J165" s="303"/>
      <c r="K165" s="303"/>
      <c r="L165" s="303"/>
      <c r="M165" s="303"/>
      <c r="N165" s="303"/>
      <c r="O165" s="303"/>
      <c r="P165" s="305"/>
      <c r="Q165" s="305"/>
      <c r="R165" s="303"/>
      <c r="S165" s="303"/>
      <c r="T165" s="303"/>
      <c r="U165" s="303"/>
      <c r="V165" s="303"/>
      <c r="W165" s="303"/>
      <c r="X165" s="303"/>
      <c r="Y165" s="303"/>
    </row>
    <row r="166" spans="1:25" ht="12.75">
      <c r="A166" s="303"/>
      <c r="B166" s="303"/>
      <c r="C166" s="303"/>
      <c r="D166" s="303"/>
      <c r="E166" s="303"/>
      <c r="F166" s="304"/>
      <c r="G166" s="303"/>
      <c r="H166" s="303"/>
      <c r="I166" s="303"/>
      <c r="J166" s="303"/>
      <c r="K166" s="303"/>
      <c r="L166" s="303"/>
      <c r="M166" s="303"/>
      <c r="N166" s="303"/>
      <c r="O166" s="303"/>
      <c r="P166" s="305"/>
      <c r="Q166" s="305"/>
      <c r="R166" s="303"/>
      <c r="S166" s="303"/>
      <c r="T166" s="303"/>
      <c r="U166" s="303"/>
      <c r="V166" s="303"/>
      <c r="W166" s="303"/>
      <c r="X166" s="303"/>
      <c r="Y166" s="303"/>
    </row>
    <row r="167" spans="1:25" ht="12.75">
      <c r="A167" s="303"/>
      <c r="B167" s="303"/>
      <c r="C167" s="303"/>
      <c r="D167" s="303"/>
      <c r="E167" s="303"/>
      <c r="F167" s="304"/>
      <c r="G167" s="303"/>
      <c r="H167" s="303"/>
      <c r="I167" s="303"/>
      <c r="J167" s="303"/>
      <c r="K167" s="303"/>
      <c r="L167" s="303"/>
      <c r="M167" s="303"/>
      <c r="N167" s="303"/>
      <c r="O167" s="303"/>
      <c r="P167" s="305"/>
      <c r="Q167" s="305"/>
      <c r="R167" s="303"/>
      <c r="S167" s="303"/>
      <c r="T167" s="303"/>
      <c r="U167" s="303"/>
      <c r="V167" s="303"/>
      <c r="W167" s="303"/>
      <c r="X167" s="303"/>
      <c r="Y167" s="303"/>
    </row>
    <row r="168" spans="1:25" ht="12.75">
      <c r="A168" s="303"/>
      <c r="B168" s="303"/>
      <c r="C168" s="303"/>
      <c r="D168" s="303"/>
      <c r="E168" s="303"/>
      <c r="F168" s="304"/>
      <c r="G168" s="303"/>
      <c r="H168" s="303"/>
      <c r="I168" s="303"/>
      <c r="J168" s="303"/>
      <c r="K168" s="303"/>
      <c r="L168" s="303"/>
      <c r="M168" s="303"/>
      <c r="N168" s="303"/>
      <c r="O168" s="303"/>
      <c r="P168" s="305"/>
      <c r="Q168" s="305"/>
      <c r="R168" s="303"/>
      <c r="S168" s="303"/>
      <c r="T168" s="303"/>
      <c r="U168" s="303"/>
      <c r="V168" s="303"/>
      <c r="W168" s="303"/>
      <c r="X168" s="303"/>
      <c r="Y168" s="303"/>
    </row>
    <row r="169" spans="1:25" ht="12.75">
      <c r="A169" s="303"/>
      <c r="B169" s="303"/>
      <c r="C169" s="303"/>
      <c r="D169" s="303"/>
      <c r="E169" s="303"/>
      <c r="F169" s="304"/>
      <c r="G169" s="303"/>
      <c r="H169" s="303"/>
      <c r="I169" s="303"/>
      <c r="J169" s="303"/>
      <c r="K169" s="303"/>
      <c r="L169" s="303"/>
      <c r="M169" s="303"/>
      <c r="N169" s="303"/>
      <c r="O169" s="303"/>
      <c r="P169" s="305"/>
      <c r="Q169" s="305"/>
      <c r="R169" s="303"/>
      <c r="S169" s="303"/>
      <c r="T169" s="303"/>
      <c r="U169" s="303"/>
      <c r="V169" s="303"/>
      <c r="W169" s="303"/>
      <c r="X169" s="303"/>
      <c r="Y169" s="303"/>
    </row>
    <row r="170" spans="1:25" ht="12.75">
      <c r="A170" s="303"/>
      <c r="B170" s="303"/>
      <c r="C170" s="303"/>
      <c r="D170" s="303"/>
      <c r="E170" s="303"/>
      <c r="F170" s="304"/>
      <c r="G170" s="303"/>
      <c r="H170" s="303"/>
      <c r="I170" s="303"/>
      <c r="J170" s="303"/>
      <c r="K170" s="303"/>
      <c r="L170" s="303"/>
      <c r="M170" s="303"/>
      <c r="N170" s="303"/>
      <c r="O170" s="303"/>
      <c r="P170" s="305"/>
      <c r="Q170" s="305"/>
      <c r="R170" s="303"/>
      <c r="S170" s="303"/>
      <c r="T170" s="303"/>
      <c r="U170" s="303"/>
      <c r="V170" s="303"/>
      <c r="W170" s="303"/>
      <c r="X170" s="303"/>
      <c r="Y170" s="303"/>
    </row>
    <row r="171" spans="1:25" ht="12.75">
      <c r="A171" s="303"/>
      <c r="B171" s="303"/>
      <c r="C171" s="303"/>
      <c r="D171" s="303"/>
      <c r="E171" s="303"/>
      <c r="F171" s="304"/>
      <c r="G171" s="303"/>
      <c r="H171" s="303"/>
      <c r="I171" s="303"/>
      <c r="J171" s="303"/>
      <c r="K171" s="303"/>
      <c r="L171" s="303"/>
      <c r="M171" s="303"/>
      <c r="N171" s="303"/>
      <c r="O171" s="303"/>
      <c r="P171" s="305"/>
      <c r="Q171" s="305"/>
      <c r="R171" s="303"/>
      <c r="S171" s="303"/>
      <c r="T171" s="303"/>
      <c r="U171" s="303"/>
      <c r="V171" s="303"/>
      <c r="W171" s="303"/>
      <c r="X171" s="303"/>
      <c r="Y171" s="303"/>
    </row>
    <row r="172" spans="1:25" ht="12.75">
      <c r="A172" s="303"/>
      <c r="B172" s="303"/>
      <c r="C172" s="303"/>
      <c r="D172" s="303"/>
      <c r="E172" s="303"/>
      <c r="F172" s="304"/>
      <c r="G172" s="303"/>
      <c r="H172" s="303"/>
      <c r="I172" s="303"/>
      <c r="J172" s="303"/>
      <c r="K172" s="303"/>
      <c r="L172" s="303"/>
      <c r="M172" s="303"/>
      <c r="N172" s="303"/>
      <c r="O172" s="303"/>
      <c r="P172" s="305"/>
      <c r="Q172" s="305"/>
      <c r="R172" s="303"/>
      <c r="S172" s="303"/>
      <c r="T172" s="303"/>
      <c r="U172" s="303"/>
      <c r="V172" s="303"/>
      <c r="W172" s="303"/>
      <c r="X172" s="303"/>
      <c r="Y172" s="303"/>
    </row>
    <row r="173" spans="1:25" ht="12.75">
      <c r="A173" s="303"/>
      <c r="B173" s="303"/>
      <c r="C173" s="303"/>
      <c r="D173" s="303"/>
      <c r="E173" s="303"/>
      <c r="F173" s="304"/>
      <c r="G173" s="303"/>
      <c r="H173" s="303"/>
      <c r="I173" s="303"/>
      <c r="J173" s="303"/>
      <c r="K173" s="303"/>
      <c r="L173" s="303"/>
      <c r="M173" s="303"/>
      <c r="N173" s="303"/>
      <c r="O173" s="303"/>
      <c r="P173" s="305"/>
      <c r="Q173" s="305"/>
      <c r="R173" s="303"/>
      <c r="S173" s="303"/>
      <c r="T173" s="303"/>
      <c r="U173" s="303"/>
      <c r="V173" s="303"/>
      <c r="W173" s="303"/>
      <c r="X173" s="303"/>
      <c r="Y173" s="303"/>
    </row>
    <row r="174" spans="1:25" ht="12.75">
      <c r="A174" s="303"/>
      <c r="B174" s="303"/>
      <c r="C174" s="303"/>
      <c r="D174" s="303"/>
      <c r="E174" s="303"/>
      <c r="F174" s="304"/>
      <c r="G174" s="303"/>
      <c r="H174" s="303"/>
      <c r="I174" s="303"/>
      <c r="J174" s="303"/>
      <c r="K174" s="303"/>
      <c r="L174" s="303"/>
      <c r="M174" s="303"/>
      <c r="N174" s="303"/>
      <c r="O174" s="303"/>
      <c r="P174" s="305"/>
      <c r="Q174" s="305"/>
      <c r="R174" s="303"/>
      <c r="S174" s="303"/>
      <c r="T174" s="303"/>
      <c r="U174" s="303"/>
      <c r="V174" s="303"/>
      <c r="W174" s="303"/>
      <c r="X174" s="303"/>
      <c r="Y174" s="303"/>
    </row>
    <row r="175" spans="1:25" ht="12.75">
      <c r="A175" s="303"/>
      <c r="B175" s="303"/>
      <c r="C175" s="303"/>
      <c r="D175" s="303"/>
      <c r="E175" s="303"/>
      <c r="F175" s="304"/>
      <c r="G175" s="303"/>
      <c r="H175" s="303"/>
      <c r="I175" s="303"/>
      <c r="J175" s="303"/>
      <c r="K175" s="303"/>
      <c r="L175" s="303"/>
      <c r="M175" s="303"/>
      <c r="N175" s="303"/>
      <c r="O175" s="303"/>
      <c r="P175" s="305"/>
      <c r="Q175" s="305"/>
      <c r="R175" s="303"/>
      <c r="S175" s="303"/>
      <c r="T175" s="303"/>
      <c r="U175" s="303"/>
      <c r="V175" s="303"/>
      <c r="W175" s="303"/>
      <c r="X175" s="303"/>
      <c r="Y175" s="303"/>
    </row>
    <row r="176" spans="1:25" ht="12.75">
      <c r="A176" s="303"/>
      <c r="B176" s="303"/>
      <c r="C176" s="303"/>
      <c r="D176" s="303"/>
      <c r="E176" s="303"/>
      <c r="F176" s="304"/>
      <c r="G176" s="303"/>
      <c r="H176" s="303"/>
      <c r="I176" s="303"/>
      <c r="J176" s="303"/>
      <c r="K176" s="303"/>
      <c r="L176" s="303"/>
      <c r="M176" s="303"/>
      <c r="N176" s="303"/>
      <c r="O176" s="303"/>
      <c r="P176" s="305"/>
      <c r="Q176" s="305"/>
      <c r="R176" s="303"/>
      <c r="S176" s="303"/>
      <c r="T176" s="303"/>
      <c r="U176" s="303"/>
      <c r="V176" s="303"/>
      <c r="W176" s="303"/>
      <c r="X176" s="303"/>
      <c r="Y176" s="303"/>
    </row>
    <row r="177" spans="1:25" ht="12.75">
      <c r="A177" s="303"/>
      <c r="B177" s="303"/>
      <c r="C177" s="303"/>
      <c r="D177" s="303"/>
      <c r="E177" s="303"/>
      <c r="F177" s="304"/>
      <c r="G177" s="303"/>
      <c r="H177" s="303"/>
      <c r="I177" s="303"/>
      <c r="J177" s="303"/>
      <c r="K177" s="303"/>
      <c r="L177" s="303"/>
      <c r="M177" s="303"/>
      <c r="N177" s="303"/>
      <c r="O177" s="303"/>
      <c r="P177" s="305"/>
      <c r="Q177" s="305"/>
      <c r="R177" s="303"/>
      <c r="S177" s="303"/>
      <c r="T177" s="303"/>
      <c r="U177" s="303"/>
      <c r="V177" s="303"/>
      <c r="W177" s="303"/>
      <c r="X177" s="303"/>
      <c r="Y177" s="303"/>
    </row>
    <row r="178" spans="1:25" ht="12.75">
      <c r="A178" s="303"/>
      <c r="B178" s="303"/>
      <c r="C178" s="303"/>
      <c r="D178" s="303"/>
      <c r="E178" s="303"/>
      <c r="F178" s="304"/>
      <c r="G178" s="303"/>
      <c r="H178" s="303"/>
      <c r="I178" s="303"/>
      <c r="J178" s="303"/>
      <c r="K178" s="303"/>
      <c r="L178" s="303"/>
      <c r="M178" s="303"/>
      <c r="N178" s="303"/>
      <c r="O178" s="303"/>
      <c r="P178" s="305"/>
      <c r="Q178" s="305"/>
      <c r="R178" s="303"/>
      <c r="S178" s="303"/>
      <c r="T178" s="303"/>
      <c r="U178" s="303"/>
      <c r="V178" s="303"/>
      <c r="W178" s="303"/>
      <c r="X178" s="303"/>
      <c r="Y178" s="303"/>
    </row>
    <row r="179" spans="1:25" ht="12.75">
      <c r="A179" s="303"/>
      <c r="B179" s="303"/>
      <c r="C179" s="303"/>
      <c r="D179" s="303"/>
      <c r="E179" s="303"/>
      <c r="F179" s="304"/>
      <c r="G179" s="303"/>
      <c r="H179" s="303"/>
      <c r="I179" s="303"/>
      <c r="J179" s="303"/>
      <c r="K179" s="303"/>
      <c r="L179" s="303"/>
      <c r="M179" s="303"/>
      <c r="N179" s="303"/>
      <c r="O179" s="303"/>
      <c r="P179" s="305"/>
      <c r="Q179" s="305"/>
      <c r="R179" s="303"/>
      <c r="S179" s="303"/>
      <c r="T179" s="303"/>
      <c r="U179" s="303"/>
      <c r="V179" s="303"/>
      <c r="W179" s="303"/>
      <c r="X179" s="303"/>
      <c r="Y179" s="303"/>
    </row>
    <row r="180" spans="1:25" ht="12.75">
      <c r="A180" s="303"/>
      <c r="B180" s="303"/>
      <c r="C180" s="303"/>
      <c r="D180" s="303"/>
      <c r="E180" s="303"/>
      <c r="F180" s="304"/>
      <c r="G180" s="303"/>
      <c r="H180" s="303"/>
      <c r="I180" s="303"/>
      <c r="J180" s="303"/>
      <c r="K180" s="303"/>
      <c r="L180" s="303"/>
      <c r="M180" s="303"/>
      <c r="N180" s="303"/>
      <c r="O180" s="303"/>
      <c r="P180" s="305"/>
      <c r="Q180" s="305"/>
      <c r="R180" s="303"/>
      <c r="S180" s="303"/>
      <c r="T180" s="303"/>
      <c r="U180" s="303"/>
      <c r="V180" s="303"/>
      <c r="W180" s="303"/>
      <c r="X180" s="303"/>
      <c r="Y180" s="303"/>
    </row>
    <row r="181" spans="1:25" ht="12.75">
      <c r="A181" s="303"/>
      <c r="B181" s="303"/>
      <c r="C181" s="303"/>
      <c r="D181" s="303"/>
      <c r="E181" s="303"/>
      <c r="F181" s="304"/>
      <c r="G181" s="303"/>
      <c r="H181" s="303"/>
      <c r="I181" s="303"/>
      <c r="J181" s="303"/>
      <c r="K181" s="303"/>
      <c r="L181" s="303"/>
      <c r="M181" s="303"/>
      <c r="N181" s="303"/>
      <c r="O181" s="303"/>
      <c r="P181" s="305"/>
      <c r="Q181" s="305"/>
      <c r="R181" s="303"/>
      <c r="S181" s="303"/>
      <c r="T181" s="303"/>
      <c r="U181" s="303"/>
      <c r="V181" s="303"/>
      <c r="W181" s="303"/>
      <c r="X181" s="303"/>
      <c r="Y181" s="303"/>
    </row>
    <row r="182" spans="1:25" ht="12.75">
      <c r="A182" s="303"/>
      <c r="B182" s="303"/>
      <c r="C182" s="303"/>
      <c r="D182" s="303"/>
      <c r="E182" s="303"/>
      <c r="F182" s="304"/>
      <c r="G182" s="303"/>
      <c r="H182" s="303"/>
      <c r="I182" s="303"/>
      <c r="J182" s="303"/>
      <c r="K182" s="303"/>
      <c r="L182" s="303"/>
      <c r="M182" s="303"/>
      <c r="N182" s="303"/>
      <c r="O182" s="303"/>
      <c r="P182" s="305"/>
      <c r="Q182" s="305"/>
      <c r="R182" s="303"/>
      <c r="S182" s="303"/>
      <c r="T182" s="303"/>
      <c r="U182" s="303"/>
      <c r="V182" s="303"/>
      <c r="W182" s="303"/>
      <c r="X182" s="303"/>
      <c r="Y182" s="303"/>
    </row>
    <row r="183" spans="1:25" ht="12.75">
      <c r="A183" s="303"/>
      <c r="B183" s="303"/>
      <c r="C183" s="303"/>
      <c r="D183" s="303"/>
      <c r="E183" s="303"/>
      <c r="F183" s="304"/>
      <c r="G183" s="303"/>
      <c r="H183" s="303"/>
      <c r="I183" s="303"/>
      <c r="J183" s="303"/>
      <c r="K183" s="303"/>
      <c r="L183" s="303"/>
      <c r="M183" s="303"/>
      <c r="N183" s="303"/>
      <c r="O183" s="303"/>
      <c r="P183" s="305"/>
      <c r="Q183" s="305"/>
      <c r="R183" s="303"/>
      <c r="S183" s="303"/>
      <c r="T183" s="303"/>
      <c r="U183" s="303"/>
      <c r="V183" s="303"/>
      <c r="W183" s="303"/>
      <c r="X183" s="303"/>
      <c r="Y183" s="303"/>
    </row>
    <row r="184" spans="1:25" ht="12.75">
      <c r="A184" s="303"/>
      <c r="B184" s="303"/>
      <c r="C184" s="303"/>
      <c r="D184" s="303"/>
      <c r="E184" s="303"/>
      <c r="F184" s="304"/>
      <c r="G184" s="303"/>
      <c r="H184" s="303"/>
      <c r="I184" s="303"/>
      <c r="J184" s="303"/>
      <c r="K184" s="303"/>
      <c r="L184" s="303"/>
      <c r="M184" s="303"/>
      <c r="N184" s="303"/>
      <c r="O184" s="303"/>
      <c r="P184" s="305"/>
      <c r="Q184" s="305"/>
      <c r="R184" s="303"/>
      <c r="S184" s="303"/>
      <c r="T184" s="303"/>
      <c r="U184" s="303"/>
      <c r="V184" s="303"/>
      <c r="W184" s="303"/>
      <c r="X184" s="303"/>
      <c r="Y184" s="303"/>
    </row>
    <row r="185" spans="1:25" ht="12.75">
      <c r="A185" s="303"/>
      <c r="B185" s="303"/>
      <c r="C185" s="303"/>
      <c r="D185" s="303"/>
      <c r="E185" s="303"/>
      <c r="F185" s="304"/>
      <c r="G185" s="303"/>
      <c r="H185" s="303"/>
      <c r="I185" s="303"/>
      <c r="J185" s="303"/>
      <c r="K185" s="303"/>
      <c r="L185" s="303"/>
      <c r="M185" s="303"/>
      <c r="N185" s="303"/>
      <c r="O185" s="303"/>
      <c r="P185" s="305"/>
      <c r="Q185" s="305"/>
      <c r="R185" s="303"/>
      <c r="S185" s="303"/>
      <c r="T185" s="303"/>
      <c r="U185" s="303"/>
      <c r="V185" s="303"/>
      <c r="W185" s="303"/>
      <c r="X185" s="303"/>
      <c r="Y185" s="303"/>
    </row>
    <row r="186" spans="1:25" ht="12.75">
      <c r="A186" s="303"/>
      <c r="B186" s="303"/>
      <c r="C186" s="303"/>
      <c r="D186" s="303"/>
      <c r="E186" s="303"/>
      <c r="F186" s="304"/>
      <c r="G186" s="303"/>
      <c r="H186" s="303"/>
      <c r="I186" s="303"/>
      <c r="J186" s="303"/>
      <c r="K186" s="303"/>
      <c r="L186" s="303"/>
      <c r="M186" s="303"/>
      <c r="N186" s="303"/>
      <c r="O186" s="303"/>
      <c r="P186" s="305"/>
      <c r="Q186" s="305"/>
      <c r="R186" s="303"/>
      <c r="S186" s="303"/>
      <c r="T186" s="303"/>
      <c r="U186" s="303"/>
      <c r="V186" s="303"/>
      <c r="W186" s="303"/>
      <c r="X186" s="303"/>
      <c r="Y186" s="303"/>
    </row>
    <row r="187" spans="1:25" ht="12.75">
      <c r="A187" s="303"/>
      <c r="B187" s="303"/>
      <c r="C187" s="303"/>
      <c r="D187" s="303"/>
      <c r="E187" s="303"/>
      <c r="F187" s="304"/>
      <c r="G187" s="303"/>
      <c r="H187" s="303"/>
      <c r="I187" s="303"/>
      <c r="J187" s="303"/>
      <c r="K187" s="303"/>
      <c r="L187" s="303"/>
      <c r="M187" s="303"/>
      <c r="N187" s="303"/>
      <c r="O187" s="303"/>
      <c r="P187" s="305"/>
      <c r="Q187" s="305"/>
      <c r="R187" s="303"/>
      <c r="S187" s="303"/>
      <c r="T187" s="303"/>
      <c r="U187" s="303"/>
      <c r="V187" s="303"/>
      <c r="W187" s="303"/>
      <c r="X187" s="303"/>
      <c r="Y187" s="303"/>
    </row>
    <row r="188" spans="1:25" ht="12.75">
      <c r="A188" s="303"/>
      <c r="B188" s="303"/>
      <c r="C188" s="303"/>
      <c r="D188" s="303"/>
      <c r="E188" s="303"/>
      <c r="F188" s="304"/>
      <c r="G188" s="303"/>
      <c r="H188" s="303"/>
      <c r="I188" s="303"/>
      <c r="J188" s="303"/>
      <c r="K188" s="303"/>
      <c r="L188" s="303"/>
      <c r="M188" s="303"/>
      <c r="N188" s="303"/>
      <c r="O188" s="303"/>
      <c r="P188" s="305"/>
      <c r="Q188" s="305"/>
      <c r="R188" s="303"/>
      <c r="S188" s="303"/>
      <c r="T188" s="303"/>
      <c r="U188" s="303"/>
      <c r="V188" s="303"/>
      <c r="W188" s="303"/>
      <c r="X188" s="303"/>
      <c r="Y188" s="303"/>
    </row>
    <row r="189" spans="1:25" ht="12.75">
      <c r="A189" s="303"/>
      <c r="B189" s="303"/>
      <c r="C189" s="303"/>
      <c r="D189" s="303"/>
      <c r="E189" s="303"/>
      <c r="F189" s="304"/>
      <c r="G189" s="303"/>
      <c r="H189" s="303"/>
      <c r="I189" s="303"/>
      <c r="J189" s="303"/>
      <c r="K189" s="303"/>
      <c r="L189" s="303"/>
      <c r="M189" s="303"/>
      <c r="N189" s="303"/>
      <c r="O189" s="303"/>
      <c r="P189" s="305"/>
      <c r="Q189" s="305"/>
      <c r="R189" s="303"/>
      <c r="S189" s="303"/>
      <c r="T189" s="303"/>
      <c r="U189" s="303"/>
      <c r="V189" s="303"/>
      <c r="W189" s="303"/>
      <c r="X189" s="303"/>
      <c r="Y189" s="303"/>
    </row>
    <row r="190" spans="1:25" ht="12.75">
      <c r="A190" s="303"/>
      <c r="B190" s="303"/>
      <c r="C190" s="303"/>
      <c r="D190" s="303"/>
      <c r="E190" s="303"/>
      <c r="F190" s="304"/>
      <c r="G190" s="303"/>
      <c r="H190" s="303"/>
      <c r="I190" s="303"/>
      <c r="J190" s="303"/>
      <c r="K190" s="303"/>
      <c r="L190" s="303"/>
      <c r="M190" s="303"/>
      <c r="N190" s="303"/>
      <c r="O190" s="303"/>
      <c r="P190" s="305"/>
      <c r="Q190" s="305"/>
      <c r="R190" s="303"/>
      <c r="S190" s="303"/>
      <c r="T190" s="303"/>
      <c r="U190" s="303"/>
      <c r="V190" s="303"/>
      <c r="W190" s="303"/>
      <c r="X190" s="303"/>
      <c r="Y190" s="303"/>
    </row>
    <row r="191" spans="1:25" ht="12.75">
      <c r="A191" s="303"/>
      <c r="B191" s="303"/>
      <c r="C191" s="303"/>
      <c r="D191" s="303"/>
      <c r="E191" s="303"/>
      <c r="F191" s="304"/>
      <c r="G191" s="303"/>
      <c r="H191" s="303"/>
      <c r="I191" s="303"/>
      <c r="J191" s="303"/>
      <c r="K191" s="303"/>
      <c r="L191" s="303"/>
      <c r="M191" s="303"/>
      <c r="N191" s="303"/>
      <c r="O191" s="303"/>
      <c r="P191" s="305"/>
      <c r="Q191" s="305"/>
      <c r="R191" s="303"/>
      <c r="S191" s="303"/>
      <c r="T191" s="303"/>
      <c r="U191" s="303"/>
      <c r="V191" s="303"/>
      <c r="W191" s="303"/>
      <c r="X191" s="303"/>
      <c r="Y191" s="303"/>
    </row>
    <row r="192" spans="1:25" ht="12.75">
      <c r="A192" s="303"/>
      <c r="B192" s="303"/>
      <c r="C192" s="303"/>
      <c r="D192" s="303"/>
      <c r="E192" s="303"/>
      <c r="F192" s="304"/>
      <c r="G192" s="303"/>
      <c r="H192" s="303"/>
      <c r="I192" s="303"/>
      <c r="J192" s="303"/>
      <c r="K192" s="303"/>
      <c r="L192" s="303"/>
      <c r="M192" s="303"/>
      <c r="N192" s="303"/>
      <c r="O192" s="303"/>
      <c r="P192" s="305"/>
      <c r="Q192" s="305"/>
      <c r="R192" s="303"/>
      <c r="S192" s="303"/>
      <c r="T192" s="303"/>
      <c r="U192" s="303"/>
      <c r="V192" s="303"/>
      <c r="W192" s="303"/>
      <c r="X192" s="303"/>
      <c r="Y192" s="303"/>
    </row>
    <row r="193" spans="1:25" ht="12.75">
      <c r="A193" s="303"/>
      <c r="B193" s="303"/>
      <c r="C193" s="303"/>
      <c r="D193" s="303"/>
      <c r="E193" s="303"/>
      <c r="F193" s="304"/>
      <c r="G193" s="303"/>
      <c r="H193" s="303"/>
      <c r="I193" s="303"/>
      <c r="J193" s="303"/>
      <c r="K193" s="303"/>
      <c r="L193" s="303"/>
      <c r="M193" s="303"/>
      <c r="N193" s="303"/>
      <c r="O193" s="303"/>
      <c r="P193" s="305"/>
      <c r="Q193" s="305"/>
      <c r="R193" s="303"/>
      <c r="S193" s="303"/>
      <c r="T193" s="303"/>
      <c r="U193" s="303"/>
      <c r="V193" s="303"/>
      <c r="W193" s="303"/>
      <c r="X193" s="303"/>
      <c r="Y193" s="303"/>
    </row>
    <row r="194" spans="1:25" ht="12.75">
      <c r="A194" s="303"/>
      <c r="B194" s="303"/>
      <c r="C194" s="303"/>
      <c r="D194" s="303"/>
      <c r="E194" s="303"/>
      <c r="F194" s="304"/>
      <c r="G194" s="303"/>
      <c r="H194" s="303"/>
      <c r="I194" s="303"/>
      <c r="J194" s="303"/>
      <c r="K194" s="303"/>
      <c r="L194" s="303"/>
      <c r="M194" s="303"/>
      <c r="N194" s="303"/>
      <c r="O194" s="303"/>
      <c r="P194" s="305"/>
      <c r="Q194" s="305"/>
      <c r="R194" s="303"/>
      <c r="S194" s="303"/>
      <c r="T194" s="303"/>
      <c r="U194" s="303"/>
      <c r="V194" s="303"/>
      <c r="W194" s="303"/>
      <c r="X194" s="303"/>
      <c r="Y194" s="303"/>
    </row>
    <row r="195" spans="1:25" ht="12.75">
      <c r="A195" s="303"/>
      <c r="B195" s="303"/>
      <c r="C195" s="303"/>
      <c r="D195" s="303"/>
      <c r="E195" s="303"/>
      <c r="F195" s="304"/>
      <c r="G195" s="303"/>
      <c r="H195" s="303"/>
      <c r="I195" s="303"/>
      <c r="J195" s="303"/>
      <c r="K195" s="303"/>
      <c r="L195" s="303"/>
      <c r="M195" s="303"/>
      <c r="N195" s="303"/>
      <c r="O195" s="303"/>
      <c r="P195" s="305"/>
      <c r="Q195" s="305"/>
      <c r="R195" s="303"/>
      <c r="S195" s="303"/>
      <c r="T195" s="303"/>
      <c r="U195" s="303"/>
      <c r="V195" s="303"/>
      <c r="W195" s="303"/>
      <c r="X195" s="303"/>
      <c r="Y195" s="303"/>
    </row>
    <row r="196" spans="1:25" ht="12.75">
      <c r="A196" s="303"/>
      <c r="B196" s="303"/>
      <c r="C196" s="303"/>
      <c r="D196" s="303"/>
      <c r="E196" s="303"/>
      <c r="F196" s="304"/>
      <c r="G196" s="303"/>
      <c r="H196" s="303"/>
      <c r="I196" s="303"/>
      <c r="J196" s="303"/>
      <c r="K196" s="303"/>
      <c r="L196" s="303"/>
      <c r="M196" s="303"/>
      <c r="N196" s="303"/>
      <c r="O196" s="303"/>
      <c r="P196" s="305"/>
      <c r="Q196" s="305"/>
      <c r="R196" s="303"/>
      <c r="S196" s="303"/>
      <c r="T196" s="303"/>
      <c r="U196" s="303"/>
      <c r="V196" s="303"/>
      <c r="W196" s="303"/>
      <c r="X196" s="303"/>
      <c r="Y196" s="303"/>
    </row>
    <row r="197" spans="1:25" ht="12.75">
      <c r="A197" s="303"/>
      <c r="B197" s="303"/>
      <c r="C197" s="303"/>
      <c r="D197" s="303"/>
      <c r="E197" s="303"/>
      <c r="F197" s="304"/>
      <c r="G197" s="303"/>
      <c r="H197" s="303"/>
      <c r="I197" s="303"/>
      <c r="J197" s="303"/>
      <c r="K197" s="303"/>
      <c r="L197" s="303"/>
      <c r="M197" s="303"/>
      <c r="N197" s="303"/>
      <c r="O197" s="303"/>
      <c r="P197" s="305"/>
      <c r="Q197" s="305"/>
      <c r="R197" s="303"/>
      <c r="S197" s="303"/>
      <c r="T197" s="303"/>
      <c r="U197" s="303"/>
      <c r="V197" s="303"/>
      <c r="W197" s="303"/>
      <c r="X197" s="303"/>
      <c r="Y197" s="303"/>
    </row>
    <row r="198" spans="1:25" ht="12.75">
      <c r="A198" s="303"/>
      <c r="B198" s="303"/>
      <c r="C198" s="303"/>
      <c r="D198" s="303"/>
      <c r="E198" s="303"/>
      <c r="F198" s="304"/>
      <c r="G198" s="303"/>
      <c r="H198" s="303"/>
      <c r="I198" s="303"/>
      <c r="J198" s="303"/>
      <c r="K198" s="303"/>
      <c r="L198" s="303"/>
      <c r="M198" s="303"/>
      <c r="N198" s="303"/>
      <c r="O198" s="303"/>
      <c r="P198" s="305"/>
      <c r="Q198" s="305"/>
      <c r="R198" s="303"/>
      <c r="S198" s="303"/>
      <c r="T198" s="303"/>
      <c r="U198" s="303"/>
      <c r="V198" s="303"/>
      <c r="W198" s="303"/>
      <c r="X198" s="303"/>
      <c r="Y198" s="303"/>
    </row>
    <row r="199" spans="1:25" ht="12.75">
      <c r="A199" s="303"/>
      <c r="B199" s="303"/>
      <c r="C199" s="303"/>
      <c r="D199" s="303"/>
      <c r="E199" s="303"/>
      <c r="F199" s="304"/>
      <c r="G199" s="303"/>
      <c r="H199" s="303"/>
      <c r="I199" s="303"/>
      <c r="J199" s="303"/>
      <c r="K199" s="303"/>
      <c r="L199" s="303"/>
      <c r="M199" s="303"/>
      <c r="N199" s="303"/>
      <c r="O199" s="303"/>
      <c r="P199" s="305"/>
      <c r="Q199" s="305"/>
      <c r="R199" s="303"/>
      <c r="S199" s="303"/>
      <c r="T199" s="303"/>
      <c r="U199" s="303"/>
      <c r="V199" s="303"/>
      <c r="W199" s="303"/>
      <c r="X199" s="303"/>
      <c r="Y199" s="303"/>
    </row>
    <row r="200" spans="1:25" ht="12.75">
      <c r="A200" s="303"/>
      <c r="B200" s="303"/>
      <c r="C200" s="303"/>
      <c r="D200" s="303"/>
      <c r="E200" s="303"/>
      <c r="F200" s="304"/>
      <c r="G200" s="303"/>
      <c r="H200" s="303"/>
      <c r="I200" s="303"/>
      <c r="J200" s="303"/>
      <c r="K200" s="303"/>
      <c r="L200" s="303"/>
      <c r="M200" s="303"/>
      <c r="N200" s="303"/>
      <c r="O200" s="303"/>
      <c r="P200" s="305"/>
      <c r="Q200" s="305"/>
      <c r="R200" s="303"/>
      <c r="S200" s="303"/>
      <c r="T200" s="303"/>
      <c r="U200" s="303"/>
      <c r="V200" s="303"/>
      <c r="W200" s="303"/>
      <c r="X200" s="303"/>
      <c r="Y200" s="303"/>
    </row>
    <row r="201" spans="1:25" ht="12.75">
      <c r="A201" s="303"/>
      <c r="B201" s="303"/>
      <c r="C201" s="303"/>
      <c r="D201" s="303"/>
      <c r="E201" s="303"/>
      <c r="F201" s="304"/>
      <c r="G201" s="303"/>
      <c r="H201" s="303"/>
      <c r="I201" s="303"/>
      <c r="J201" s="303"/>
      <c r="K201" s="303"/>
      <c r="L201" s="303"/>
      <c r="M201" s="303"/>
      <c r="N201" s="303"/>
      <c r="O201" s="303"/>
      <c r="P201" s="305"/>
      <c r="Q201" s="305"/>
      <c r="R201" s="303"/>
      <c r="S201" s="303"/>
      <c r="T201" s="303"/>
      <c r="U201" s="303"/>
      <c r="V201" s="303"/>
      <c r="W201" s="303"/>
      <c r="X201" s="303"/>
      <c r="Y201" s="303"/>
    </row>
    <row r="202" spans="1:25" ht="12.75">
      <c r="A202" s="303"/>
      <c r="B202" s="303"/>
      <c r="C202" s="303"/>
      <c r="D202" s="303"/>
      <c r="E202" s="303"/>
      <c r="F202" s="304"/>
      <c r="G202" s="303"/>
      <c r="H202" s="303"/>
      <c r="I202" s="303"/>
      <c r="J202" s="303"/>
      <c r="K202" s="303"/>
      <c r="L202" s="303"/>
      <c r="M202" s="303"/>
      <c r="N202" s="303"/>
      <c r="O202" s="303"/>
      <c r="P202" s="305"/>
      <c r="Q202" s="305"/>
      <c r="R202" s="303"/>
      <c r="S202" s="303"/>
      <c r="T202" s="303"/>
      <c r="U202" s="303"/>
      <c r="V202" s="303"/>
      <c r="W202" s="303"/>
      <c r="X202" s="303"/>
      <c r="Y202" s="303"/>
    </row>
    <row r="203" spans="1:25" ht="12.75">
      <c r="A203" s="303"/>
      <c r="B203" s="303"/>
      <c r="C203" s="303"/>
      <c r="D203" s="303"/>
      <c r="E203" s="303"/>
      <c r="F203" s="304"/>
      <c r="G203" s="303"/>
      <c r="H203" s="303"/>
      <c r="I203" s="303"/>
      <c r="J203" s="303"/>
      <c r="K203" s="303"/>
      <c r="L203" s="303"/>
      <c r="M203" s="303"/>
      <c r="N203" s="303"/>
      <c r="O203" s="303"/>
      <c r="P203" s="305"/>
      <c r="Q203" s="305"/>
      <c r="R203" s="303"/>
      <c r="S203" s="303"/>
      <c r="T203" s="303"/>
      <c r="U203" s="303"/>
      <c r="V203" s="303"/>
      <c r="W203" s="303"/>
      <c r="X203" s="303"/>
      <c r="Y203" s="303"/>
    </row>
    <row r="204" spans="1:25" ht="12.75">
      <c r="A204" s="303"/>
      <c r="B204" s="303"/>
      <c r="C204" s="303"/>
      <c r="D204" s="303"/>
      <c r="E204" s="303"/>
      <c r="F204" s="304"/>
      <c r="G204" s="303"/>
      <c r="H204" s="303"/>
      <c r="I204" s="303"/>
      <c r="J204" s="303"/>
      <c r="K204" s="303"/>
      <c r="L204" s="303"/>
      <c r="M204" s="303"/>
      <c r="N204" s="303"/>
      <c r="O204" s="303"/>
      <c r="P204" s="305"/>
      <c r="Q204" s="305"/>
      <c r="R204" s="303"/>
      <c r="S204" s="303"/>
      <c r="T204" s="303"/>
      <c r="U204" s="303"/>
      <c r="V204" s="303"/>
      <c r="W204" s="303"/>
      <c r="X204" s="303"/>
      <c r="Y204" s="303"/>
    </row>
    <row r="205" spans="1:25" ht="12.75">
      <c r="A205" s="303"/>
      <c r="B205" s="303"/>
      <c r="C205" s="303"/>
      <c r="D205" s="303"/>
      <c r="E205" s="303"/>
      <c r="F205" s="304"/>
      <c r="G205" s="303"/>
      <c r="H205" s="303"/>
      <c r="I205" s="303"/>
      <c r="J205" s="303"/>
      <c r="K205" s="303"/>
      <c r="L205" s="303"/>
      <c r="M205" s="303"/>
      <c r="N205" s="303"/>
      <c r="O205" s="303"/>
      <c r="P205" s="305"/>
      <c r="Q205" s="305"/>
      <c r="R205" s="303"/>
      <c r="S205" s="303"/>
      <c r="T205" s="303"/>
      <c r="U205" s="303"/>
      <c r="V205" s="303"/>
      <c r="W205" s="303"/>
      <c r="X205" s="303"/>
      <c r="Y205" s="303"/>
    </row>
    <row r="206" spans="1:25" ht="12.75">
      <c r="A206" s="303"/>
      <c r="B206" s="303"/>
      <c r="C206" s="303"/>
      <c r="D206" s="303"/>
      <c r="E206" s="303"/>
      <c r="F206" s="304"/>
      <c r="G206" s="303"/>
      <c r="H206" s="303"/>
      <c r="I206" s="303"/>
      <c r="J206" s="303"/>
      <c r="K206" s="303"/>
      <c r="L206" s="303"/>
      <c r="M206" s="303"/>
      <c r="N206" s="303"/>
      <c r="O206" s="303"/>
      <c r="P206" s="305"/>
      <c r="Q206" s="305"/>
      <c r="R206" s="303"/>
      <c r="S206" s="303"/>
      <c r="T206" s="303"/>
      <c r="U206" s="303"/>
      <c r="V206" s="303"/>
      <c r="W206" s="303"/>
      <c r="X206" s="303"/>
      <c r="Y206" s="303"/>
    </row>
    <row r="207" spans="1:25" ht="12.75">
      <c r="A207" s="303"/>
      <c r="B207" s="303"/>
      <c r="C207" s="303"/>
      <c r="D207" s="303"/>
      <c r="E207" s="303"/>
      <c r="F207" s="304"/>
      <c r="G207" s="303"/>
      <c r="H207" s="303"/>
      <c r="I207" s="303"/>
      <c r="J207" s="303"/>
      <c r="K207" s="303"/>
      <c r="L207" s="303"/>
      <c r="M207" s="303"/>
      <c r="N207" s="303"/>
      <c r="O207" s="303"/>
      <c r="P207" s="305"/>
      <c r="Q207" s="305"/>
      <c r="R207" s="303"/>
      <c r="S207" s="303"/>
      <c r="T207" s="303"/>
      <c r="U207" s="303"/>
      <c r="V207" s="303"/>
      <c r="W207" s="303"/>
      <c r="X207" s="303"/>
      <c r="Y207" s="303"/>
    </row>
    <row r="208" spans="1:25" ht="12.75">
      <c r="A208" s="303"/>
      <c r="B208" s="303"/>
      <c r="C208" s="303"/>
      <c r="D208" s="303"/>
      <c r="E208" s="303"/>
      <c r="F208" s="304"/>
      <c r="G208" s="303"/>
      <c r="H208" s="303"/>
      <c r="I208" s="303"/>
      <c r="J208" s="303"/>
      <c r="K208" s="303"/>
      <c r="L208" s="303"/>
      <c r="M208" s="303"/>
      <c r="N208" s="303"/>
      <c r="O208" s="303"/>
      <c r="P208" s="305"/>
      <c r="Q208" s="305"/>
      <c r="R208" s="303"/>
      <c r="S208" s="303"/>
      <c r="T208" s="303"/>
      <c r="U208" s="303"/>
      <c r="V208" s="303"/>
      <c r="W208" s="303"/>
      <c r="X208" s="303"/>
      <c r="Y208" s="303"/>
    </row>
    <row r="209" spans="1:25" ht="12.75">
      <c r="A209" s="303"/>
      <c r="B209" s="303"/>
      <c r="C209" s="303"/>
      <c r="D209" s="303"/>
      <c r="E209" s="303"/>
      <c r="F209" s="304"/>
      <c r="G209" s="303"/>
      <c r="H209" s="303"/>
      <c r="I209" s="303"/>
      <c r="J209" s="303"/>
      <c r="K209" s="303"/>
      <c r="L209" s="303"/>
      <c r="M209" s="303"/>
      <c r="N209" s="303"/>
      <c r="O209" s="303"/>
      <c r="P209" s="305"/>
      <c r="Q209" s="305"/>
      <c r="R209" s="303"/>
      <c r="S209" s="303"/>
      <c r="T209" s="303"/>
      <c r="U209" s="303"/>
      <c r="V209" s="303"/>
      <c r="W209" s="303"/>
      <c r="X209" s="303"/>
      <c r="Y209" s="303"/>
    </row>
    <row r="210" spans="1:25" ht="12.75">
      <c r="A210" s="303"/>
      <c r="B210" s="303"/>
      <c r="C210" s="303"/>
      <c r="D210" s="303"/>
      <c r="E210" s="303"/>
      <c r="F210" s="304"/>
      <c r="G210" s="303"/>
      <c r="H210" s="303"/>
      <c r="I210" s="303"/>
      <c r="J210" s="303"/>
      <c r="K210" s="303"/>
      <c r="L210" s="303"/>
      <c r="M210" s="303"/>
      <c r="N210" s="303"/>
      <c r="O210" s="303"/>
      <c r="P210" s="305"/>
      <c r="Q210" s="305"/>
      <c r="R210" s="303"/>
      <c r="S210" s="303"/>
      <c r="T210" s="303"/>
      <c r="U210" s="303"/>
      <c r="V210" s="303"/>
      <c r="W210" s="303"/>
      <c r="X210" s="303"/>
      <c r="Y210" s="303"/>
    </row>
    <row r="211" spans="1:25" ht="12.75">
      <c r="A211" s="303"/>
      <c r="B211" s="303"/>
      <c r="C211" s="303"/>
      <c r="D211" s="303"/>
      <c r="E211" s="303"/>
      <c r="F211" s="304"/>
      <c r="G211" s="303"/>
      <c r="H211" s="303"/>
      <c r="I211" s="303"/>
      <c r="J211" s="303"/>
      <c r="K211" s="303"/>
      <c r="L211" s="303"/>
      <c r="M211" s="303"/>
      <c r="N211" s="303"/>
      <c r="O211" s="303"/>
      <c r="P211" s="305"/>
      <c r="Q211" s="305"/>
      <c r="R211" s="303"/>
      <c r="S211" s="303"/>
      <c r="T211" s="303"/>
      <c r="U211" s="303"/>
      <c r="V211" s="303"/>
      <c r="W211" s="303"/>
      <c r="X211" s="303"/>
      <c r="Y211" s="303"/>
    </row>
    <row r="212" spans="1:25" ht="12.75">
      <c r="A212" s="303"/>
      <c r="B212" s="303"/>
      <c r="C212" s="303"/>
      <c r="D212" s="303"/>
      <c r="E212" s="303"/>
      <c r="F212" s="304"/>
      <c r="G212" s="303"/>
      <c r="H212" s="303"/>
      <c r="I212" s="303"/>
      <c r="J212" s="303"/>
      <c r="K212" s="303"/>
      <c r="L212" s="303"/>
      <c r="M212" s="303"/>
      <c r="N212" s="303"/>
      <c r="O212" s="303"/>
      <c r="P212" s="305"/>
      <c r="Q212" s="305"/>
      <c r="R212" s="303"/>
      <c r="S212" s="303"/>
      <c r="T212" s="303"/>
      <c r="U212" s="303"/>
      <c r="V212" s="303"/>
      <c r="W212" s="303"/>
      <c r="X212" s="303"/>
      <c r="Y212" s="303"/>
    </row>
    <row r="213" spans="1:25" ht="12.75">
      <c r="A213" s="303"/>
      <c r="B213" s="303"/>
      <c r="C213" s="303"/>
      <c r="D213" s="303"/>
      <c r="E213" s="303"/>
      <c r="F213" s="304"/>
      <c r="G213" s="303"/>
      <c r="H213" s="303"/>
      <c r="I213" s="303"/>
      <c r="J213" s="303"/>
      <c r="K213" s="303"/>
      <c r="L213" s="303"/>
      <c r="M213" s="303"/>
      <c r="N213" s="303"/>
      <c r="O213" s="303"/>
      <c r="P213" s="305"/>
      <c r="Q213" s="305"/>
      <c r="R213" s="303"/>
      <c r="S213" s="303"/>
      <c r="T213" s="303"/>
      <c r="U213" s="303"/>
      <c r="V213" s="303"/>
      <c r="W213" s="303"/>
      <c r="X213" s="303"/>
      <c r="Y213" s="303"/>
    </row>
    <row r="214" spans="1:25" ht="12.75">
      <c r="A214" s="303"/>
      <c r="B214" s="303"/>
      <c r="C214" s="303"/>
      <c r="D214" s="303"/>
      <c r="E214" s="303"/>
      <c r="F214" s="304"/>
      <c r="G214" s="303"/>
      <c r="H214" s="303"/>
      <c r="I214" s="303"/>
      <c r="J214" s="303"/>
      <c r="K214" s="303"/>
      <c r="L214" s="303"/>
      <c r="M214" s="303"/>
      <c r="N214" s="303"/>
      <c r="O214" s="303"/>
      <c r="P214" s="305"/>
      <c r="Q214" s="305"/>
      <c r="R214" s="303"/>
      <c r="S214" s="303"/>
      <c r="T214" s="303"/>
      <c r="U214" s="303"/>
      <c r="V214" s="303"/>
      <c r="W214" s="303"/>
      <c r="X214" s="303"/>
      <c r="Y214" s="303"/>
    </row>
    <row r="215" spans="1:25" ht="12.75">
      <c r="A215" s="303"/>
      <c r="B215" s="303"/>
      <c r="C215" s="303"/>
      <c r="D215" s="303"/>
      <c r="E215" s="303"/>
      <c r="F215" s="304"/>
      <c r="G215" s="303"/>
      <c r="H215" s="303"/>
      <c r="I215" s="303"/>
      <c r="J215" s="303"/>
      <c r="K215" s="303"/>
      <c r="L215" s="303"/>
      <c r="M215" s="303"/>
      <c r="N215" s="303"/>
      <c r="O215" s="303"/>
      <c r="P215" s="305"/>
      <c r="Q215" s="305"/>
      <c r="R215" s="303"/>
      <c r="S215" s="303"/>
      <c r="T215" s="303"/>
      <c r="U215" s="303"/>
      <c r="V215" s="303"/>
      <c r="W215" s="303"/>
      <c r="X215" s="303"/>
      <c r="Y215" s="303"/>
    </row>
    <row r="216" spans="1:25" ht="12.75">
      <c r="A216" s="303"/>
      <c r="B216" s="303"/>
      <c r="C216" s="303"/>
      <c r="D216" s="303"/>
      <c r="E216" s="303"/>
      <c r="F216" s="304"/>
      <c r="G216" s="303"/>
      <c r="H216" s="303"/>
      <c r="I216" s="303"/>
      <c r="J216" s="303"/>
      <c r="K216" s="303"/>
      <c r="L216" s="303"/>
      <c r="M216" s="303"/>
      <c r="N216" s="303"/>
      <c r="O216" s="303"/>
      <c r="P216" s="305"/>
      <c r="Q216" s="305"/>
      <c r="R216" s="303"/>
      <c r="S216" s="303"/>
      <c r="T216" s="303"/>
      <c r="U216" s="303"/>
      <c r="V216" s="303"/>
      <c r="W216" s="303"/>
      <c r="X216" s="303"/>
      <c r="Y216" s="303"/>
    </row>
    <row r="217" spans="1:25" ht="12.75">
      <c r="A217" s="303"/>
      <c r="B217" s="303"/>
      <c r="C217" s="303"/>
      <c r="D217" s="303"/>
      <c r="E217" s="303"/>
      <c r="F217" s="304"/>
      <c r="G217" s="303"/>
      <c r="H217" s="303"/>
      <c r="I217" s="303"/>
      <c r="J217" s="303"/>
      <c r="K217" s="303"/>
      <c r="L217" s="303"/>
      <c r="M217" s="303"/>
      <c r="N217" s="303"/>
      <c r="O217" s="303"/>
      <c r="P217" s="305"/>
      <c r="Q217" s="305"/>
      <c r="R217" s="303"/>
      <c r="S217" s="303"/>
      <c r="T217" s="303"/>
      <c r="U217" s="303"/>
      <c r="V217" s="303"/>
      <c r="W217" s="303"/>
      <c r="X217" s="303"/>
      <c r="Y217" s="303"/>
    </row>
    <row r="218" spans="1:25" ht="12.75">
      <c r="A218" s="303"/>
      <c r="B218" s="303"/>
      <c r="C218" s="303"/>
      <c r="D218" s="303"/>
      <c r="E218" s="303"/>
      <c r="F218" s="304"/>
      <c r="G218" s="303"/>
      <c r="H218" s="303"/>
      <c r="I218" s="303"/>
      <c r="J218" s="303"/>
      <c r="K218" s="303"/>
      <c r="L218" s="303"/>
      <c r="M218" s="303"/>
      <c r="N218" s="303"/>
      <c r="O218" s="303"/>
      <c r="P218" s="305"/>
      <c r="Q218" s="305"/>
      <c r="R218" s="303"/>
      <c r="S218" s="303"/>
      <c r="T218" s="303"/>
      <c r="U218" s="303"/>
      <c r="V218" s="303"/>
      <c r="W218" s="303"/>
      <c r="X218" s="303"/>
      <c r="Y218" s="303"/>
    </row>
    <row r="219" spans="1:25" ht="12.75">
      <c r="A219" s="303"/>
      <c r="B219" s="303"/>
      <c r="C219" s="303"/>
      <c r="D219" s="303"/>
      <c r="E219" s="303"/>
      <c r="F219" s="304"/>
      <c r="G219" s="303"/>
      <c r="H219" s="303"/>
      <c r="I219" s="303"/>
      <c r="J219" s="303"/>
      <c r="K219" s="303"/>
      <c r="L219" s="303"/>
      <c r="M219" s="303"/>
      <c r="N219" s="303"/>
      <c r="O219" s="303"/>
      <c r="P219" s="305"/>
      <c r="Q219" s="305"/>
      <c r="R219" s="303"/>
      <c r="S219" s="303"/>
      <c r="T219" s="303"/>
      <c r="U219" s="303"/>
      <c r="V219" s="303"/>
      <c r="W219" s="303"/>
      <c r="X219" s="303"/>
      <c r="Y219" s="303"/>
    </row>
    <row r="220" spans="1:25" ht="12.75">
      <c r="A220" s="303"/>
      <c r="B220" s="303"/>
      <c r="C220" s="303"/>
      <c r="D220" s="303"/>
      <c r="E220" s="303"/>
      <c r="F220" s="304"/>
      <c r="G220" s="303"/>
      <c r="H220" s="303"/>
      <c r="I220" s="303"/>
      <c r="J220" s="303"/>
      <c r="K220" s="303"/>
      <c r="L220" s="303"/>
      <c r="M220" s="303"/>
      <c r="N220" s="303"/>
      <c r="O220" s="303"/>
      <c r="P220" s="305"/>
      <c r="Q220" s="305"/>
      <c r="R220" s="303"/>
      <c r="S220" s="303"/>
      <c r="T220" s="303"/>
      <c r="U220" s="303"/>
      <c r="V220" s="303"/>
      <c r="W220" s="303"/>
      <c r="X220" s="303"/>
      <c r="Y220" s="303"/>
    </row>
    <row r="221" spans="1:25" ht="12.75">
      <c r="A221" s="303"/>
      <c r="B221" s="303"/>
      <c r="C221" s="303"/>
      <c r="D221" s="303"/>
      <c r="E221" s="303"/>
      <c r="F221" s="304"/>
      <c r="G221" s="303"/>
      <c r="H221" s="303"/>
      <c r="I221" s="303"/>
      <c r="J221" s="303"/>
      <c r="K221" s="303"/>
      <c r="L221" s="303"/>
      <c r="M221" s="303"/>
      <c r="N221" s="303"/>
      <c r="O221" s="303"/>
      <c r="P221" s="305"/>
      <c r="Q221" s="305"/>
      <c r="R221" s="303"/>
      <c r="S221" s="303"/>
      <c r="T221" s="303"/>
      <c r="U221" s="303"/>
      <c r="V221" s="303"/>
      <c r="W221" s="303"/>
      <c r="X221" s="303"/>
      <c r="Y221" s="303"/>
    </row>
    <row r="222" spans="1:25" ht="12.75">
      <c r="A222" s="303"/>
      <c r="B222" s="303"/>
      <c r="C222" s="303"/>
      <c r="D222" s="303"/>
      <c r="E222" s="303"/>
      <c r="F222" s="304"/>
      <c r="G222" s="303"/>
      <c r="H222" s="303"/>
      <c r="I222" s="303"/>
      <c r="J222" s="303"/>
      <c r="K222" s="303"/>
      <c r="L222" s="303"/>
      <c r="M222" s="303"/>
      <c r="N222" s="303"/>
      <c r="O222" s="303"/>
      <c r="P222" s="305"/>
      <c r="Q222" s="305"/>
      <c r="R222" s="303"/>
      <c r="S222" s="303"/>
      <c r="T222" s="303"/>
      <c r="U222" s="303"/>
      <c r="V222" s="303"/>
      <c r="W222" s="303"/>
      <c r="X222" s="303"/>
      <c r="Y222" s="303"/>
    </row>
    <row r="223" spans="1:25" ht="12.75">
      <c r="A223" s="303"/>
      <c r="B223" s="303"/>
      <c r="C223" s="303"/>
      <c r="D223" s="303"/>
      <c r="E223" s="303"/>
      <c r="F223" s="304"/>
      <c r="G223" s="303"/>
      <c r="H223" s="303"/>
      <c r="I223" s="303"/>
      <c r="J223" s="303"/>
      <c r="K223" s="303"/>
      <c r="L223" s="303"/>
      <c r="M223" s="303"/>
      <c r="N223" s="303"/>
      <c r="O223" s="303"/>
      <c r="P223" s="305"/>
      <c r="Q223" s="305"/>
      <c r="R223" s="303"/>
      <c r="S223" s="303"/>
      <c r="T223" s="303"/>
      <c r="U223" s="303"/>
      <c r="V223" s="303"/>
      <c r="W223" s="303"/>
      <c r="X223" s="303"/>
      <c r="Y223" s="303"/>
    </row>
    <row r="224" spans="1:25" ht="12.75">
      <c r="A224" s="303"/>
      <c r="B224" s="303"/>
      <c r="C224" s="303"/>
      <c r="D224" s="303"/>
      <c r="E224" s="303"/>
      <c r="F224" s="304"/>
      <c r="G224" s="303"/>
      <c r="H224" s="303"/>
      <c r="I224" s="303"/>
      <c r="J224" s="303"/>
      <c r="K224" s="303"/>
      <c r="L224" s="303"/>
      <c r="M224" s="303"/>
      <c r="N224" s="303"/>
      <c r="O224" s="303"/>
      <c r="P224" s="305"/>
      <c r="Q224" s="305"/>
      <c r="R224" s="303"/>
      <c r="S224" s="303"/>
      <c r="T224" s="303"/>
      <c r="U224" s="303"/>
      <c r="V224" s="303"/>
      <c r="W224" s="303"/>
      <c r="X224" s="303"/>
      <c r="Y224" s="303"/>
    </row>
    <row r="225" spans="1:25" ht="12.75">
      <c r="A225" s="303"/>
      <c r="B225" s="303"/>
      <c r="C225" s="303"/>
      <c r="D225" s="303"/>
      <c r="E225" s="303"/>
      <c r="F225" s="304"/>
      <c r="G225" s="303"/>
      <c r="H225" s="303"/>
      <c r="I225" s="303"/>
      <c r="J225" s="303"/>
      <c r="K225" s="303"/>
      <c r="L225" s="303"/>
      <c r="M225" s="303"/>
      <c r="N225" s="303"/>
      <c r="O225" s="303"/>
      <c r="P225" s="305"/>
      <c r="Q225" s="305"/>
      <c r="R225" s="303"/>
      <c r="S225" s="303"/>
      <c r="T225" s="303"/>
      <c r="U225" s="303"/>
      <c r="V225" s="303"/>
      <c r="W225" s="303"/>
      <c r="X225" s="303"/>
      <c r="Y225" s="303"/>
    </row>
    <row r="226" spans="1:25" ht="12.75">
      <c r="A226" s="303"/>
      <c r="B226" s="303"/>
      <c r="C226" s="303"/>
      <c r="D226" s="303"/>
      <c r="E226" s="303"/>
      <c r="F226" s="304"/>
      <c r="G226" s="303"/>
      <c r="H226" s="303"/>
      <c r="I226" s="303"/>
      <c r="J226" s="303"/>
      <c r="K226" s="303"/>
      <c r="L226" s="303"/>
      <c r="M226" s="303"/>
      <c r="N226" s="303"/>
      <c r="O226" s="303"/>
      <c r="P226" s="305"/>
      <c r="Q226" s="305"/>
      <c r="R226" s="303"/>
      <c r="S226" s="303"/>
      <c r="T226" s="303"/>
      <c r="U226" s="303"/>
      <c r="V226" s="303"/>
      <c r="W226" s="303"/>
      <c r="X226" s="303"/>
      <c r="Y226" s="303"/>
    </row>
    <row r="227" spans="1:25" ht="12.75">
      <c r="A227" s="303"/>
      <c r="B227" s="303"/>
      <c r="C227" s="303"/>
      <c r="D227" s="303"/>
      <c r="E227" s="303"/>
      <c r="F227" s="304"/>
      <c r="G227" s="303"/>
      <c r="H227" s="303"/>
      <c r="I227" s="303"/>
      <c r="J227" s="303"/>
      <c r="K227" s="303"/>
      <c r="L227" s="303"/>
      <c r="M227" s="303"/>
      <c r="N227" s="303"/>
      <c r="O227" s="303"/>
      <c r="P227" s="305"/>
      <c r="Q227" s="305"/>
      <c r="R227" s="303"/>
      <c r="S227" s="303"/>
      <c r="T227" s="303"/>
      <c r="U227" s="303"/>
      <c r="V227" s="303"/>
      <c r="W227" s="303"/>
      <c r="X227" s="303"/>
      <c r="Y227" s="303"/>
    </row>
    <row r="228" spans="1:25" ht="12.75">
      <c r="A228" s="303"/>
      <c r="B228" s="303"/>
      <c r="C228" s="303"/>
      <c r="D228" s="303"/>
      <c r="E228" s="303"/>
      <c r="F228" s="304"/>
      <c r="G228" s="303"/>
      <c r="H228" s="303"/>
      <c r="I228" s="303"/>
      <c r="J228" s="303"/>
      <c r="K228" s="303"/>
      <c r="L228" s="303"/>
      <c r="M228" s="303"/>
      <c r="N228" s="303"/>
      <c r="O228" s="303"/>
      <c r="P228" s="305"/>
      <c r="Q228" s="305"/>
      <c r="R228" s="303"/>
      <c r="S228" s="303"/>
      <c r="T228" s="303"/>
      <c r="U228" s="303"/>
      <c r="V228" s="303"/>
      <c r="W228" s="303"/>
      <c r="X228" s="303"/>
      <c r="Y228" s="303"/>
    </row>
    <row r="229" spans="1:25" ht="12.75">
      <c r="A229" s="303"/>
      <c r="B229" s="303"/>
      <c r="C229" s="303"/>
      <c r="D229" s="303"/>
      <c r="E229" s="303"/>
      <c r="F229" s="304"/>
      <c r="G229" s="303"/>
      <c r="H229" s="303"/>
      <c r="I229" s="303"/>
      <c r="J229" s="303"/>
      <c r="K229" s="303"/>
      <c r="L229" s="303"/>
      <c r="M229" s="303"/>
      <c r="N229" s="303"/>
      <c r="O229" s="303"/>
      <c r="P229" s="305"/>
      <c r="Q229" s="305"/>
      <c r="R229" s="303"/>
      <c r="S229" s="303"/>
      <c r="T229" s="303"/>
      <c r="U229" s="303"/>
      <c r="V229" s="303"/>
      <c r="W229" s="303"/>
      <c r="X229" s="303"/>
      <c r="Y229" s="303"/>
    </row>
    <row r="230" spans="1:25" ht="12.75">
      <c r="A230" s="303"/>
      <c r="B230" s="303"/>
      <c r="C230" s="303"/>
      <c r="D230" s="303"/>
      <c r="E230" s="303"/>
      <c r="F230" s="304"/>
      <c r="G230" s="303"/>
      <c r="H230" s="303"/>
      <c r="I230" s="303"/>
      <c r="J230" s="303"/>
      <c r="K230" s="303"/>
      <c r="L230" s="303"/>
      <c r="M230" s="303"/>
      <c r="N230" s="303"/>
      <c r="O230" s="303"/>
      <c r="P230" s="305"/>
      <c r="Q230" s="305"/>
      <c r="R230" s="303"/>
      <c r="S230" s="303"/>
      <c r="T230" s="303"/>
      <c r="U230" s="303"/>
      <c r="V230" s="303"/>
      <c r="W230" s="303"/>
      <c r="X230" s="303"/>
      <c r="Y230" s="303"/>
    </row>
    <row r="231" spans="1:25" ht="12.75">
      <c r="A231" s="303"/>
      <c r="B231" s="303"/>
      <c r="C231" s="303"/>
      <c r="D231" s="303"/>
      <c r="E231" s="303"/>
      <c r="F231" s="304"/>
      <c r="G231" s="303"/>
      <c r="H231" s="303"/>
      <c r="I231" s="303"/>
      <c r="J231" s="303"/>
      <c r="K231" s="303"/>
      <c r="L231" s="303"/>
      <c r="M231" s="303"/>
      <c r="N231" s="303"/>
      <c r="O231" s="303"/>
      <c r="P231" s="305"/>
      <c r="Q231" s="305"/>
      <c r="R231" s="303"/>
      <c r="S231" s="303"/>
      <c r="T231" s="303"/>
      <c r="U231" s="303"/>
      <c r="V231" s="303"/>
      <c r="W231" s="303"/>
      <c r="X231" s="303"/>
      <c r="Y231" s="303"/>
    </row>
    <row r="232" spans="1:25" ht="12.75">
      <c r="A232" s="303"/>
      <c r="B232" s="303"/>
      <c r="C232" s="303"/>
      <c r="D232" s="303"/>
      <c r="E232" s="303"/>
      <c r="F232" s="304"/>
      <c r="G232" s="303"/>
      <c r="H232" s="303"/>
      <c r="I232" s="303"/>
      <c r="J232" s="303"/>
      <c r="K232" s="303"/>
      <c r="L232" s="303"/>
      <c r="M232" s="303"/>
      <c r="N232" s="303"/>
      <c r="O232" s="303"/>
      <c r="P232" s="305"/>
      <c r="Q232" s="305"/>
      <c r="R232" s="303"/>
      <c r="S232" s="303"/>
      <c r="T232" s="303"/>
      <c r="U232" s="303"/>
      <c r="V232" s="303"/>
      <c r="W232" s="303"/>
      <c r="X232" s="303"/>
      <c r="Y232" s="303"/>
    </row>
    <row r="233" spans="1:25" ht="12.75">
      <c r="A233" s="303"/>
      <c r="B233" s="303"/>
      <c r="C233" s="303"/>
      <c r="D233" s="303"/>
      <c r="E233" s="303"/>
      <c r="F233" s="304"/>
      <c r="G233" s="303"/>
      <c r="H233" s="303"/>
      <c r="I233" s="303"/>
      <c r="J233" s="303"/>
      <c r="K233" s="303"/>
      <c r="L233" s="303"/>
      <c r="M233" s="303"/>
      <c r="N233" s="303"/>
      <c r="O233" s="303"/>
      <c r="P233" s="305"/>
      <c r="Q233" s="305"/>
      <c r="R233" s="303"/>
      <c r="S233" s="303"/>
      <c r="T233" s="303"/>
      <c r="U233" s="303"/>
      <c r="V233" s="303"/>
      <c r="W233" s="303"/>
      <c r="X233" s="303"/>
      <c r="Y233" s="303"/>
    </row>
    <row r="234" spans="1:25" ht="12.75">
      <c r="A234" s="303"/>
      <c r="B234" s="303"/>
      <c r="C234" s="303"/>
      <c r="D234" s="303"/>
      <c r="E234" s="303"/>
      <c r="F234" s="304"/>
      <c r="G234" s="303"/>
      <c r="H234" s="303"/>
      <c r="I234" s="303"/>
      <c r="J234" s="303"/>
      <c r="K234" s="303"/>
      <c r="L234" s="303"/>
      <c r="M234" s="303"/>
      <c r="N234" s="303"/>
      <c r="O234" s="303"/>
      <c r="P234" s="305"/>
      <c r="Q234" s="305"/>
      <c r="R234" s="303"/>
      <c r="S234" s="303"/>
      <c r="T234" s="303"/>
      <c r="U234" s="303"/>
      <c r="V234" s="303"/>
      <c r="W234" s="303"/>
      <c r="X234" s="303"/>
      <c r="Y234" s="303"/>
    </row>
    <row r="235" spans="1:25" ht="12.75">
      <c r="A235" s="303"/>
      <c r="B235" s="303"/>
      <c r="C235" s="303"/>
      <c r="D235" s="303"/>
      <c r="E235" s="303"/>
      <c r="F235" s="304"/>
      <c r="G235" s="303"/>
      <c r="H235" s="303"/>
      <c r="I235" s="303"/>
      <c r="J235" s="303"/>
      <c r="K235" s="303"/>
      <c r="L235" s="303"/>
      <c r="M235" s="303"/>
      <c r="N235" s="303"/>
      <c r="O235" s="303"/>
      <c r="P235" s="305"/>
      <c r="Q235" s="305"/>
      <c r="R235" s="303"/>
      <c r="S235" s="303"/>
      <c r="T235" s="303"/>
      <c r="U235" s="303"/>
      <c r="V235" s="303"/>
      <c r="W235" s="303"/>
      <c r="X235" s="303"/>
      <c r="Y235" s="303"/>
    </row>
    <row r="236" spans="1:25" ht="12.75">
      <c r="A236" s="303"/>
      <c r="B236" s="303"/>
      <c r="C236" s="303"/>
      <c r="D236" s="303"/>
      <c r="E236" s="303"/>
      <c r="F236" s="304"/>
      <c r="G236" s="303"/>
      <c r="H236" s="303"/>
      <c r="I236" s="303"/>
      <c r="J236" s="303"/>
      <c r="K236" s="303"/>
      <c r="L236" s="303"/>
      <c r="M236" s="303"/>
      <c r="N236" s="303"/>
      <c r="O236" s="303"/>
      <c r="P236" s="305"/>
      <c r="Q236" s="305"/>
      <c r="R236" s="303"/>
      <c r="S236" s="303"/>
      <c r="T236" s="303"/>
      <c r="U236" s="303"/>
      <c r="V236" s="303"/>
      <c r="W236" s="303"/>
      <c r="X236" s="303"/>
      <c r="Y236" s="303"/>
    </row>
    <row r="237" spans="1:25" ht="12.75">
      <c r="A237" s="303"/>
      <c r="B237" s="303"/>
      <c r="C237" s="303"/>
      <c r="D237" s="303"/>
      <c r="E237" s="303"/>
      <c r="F237" s="304"/>
      <c r="G237" s="303"/>
      <c r="H237" s="303"/>
      <c r="I237" s="303"/>
      <c r="J237" s="303"/>
      <c r="K237" s="303"/>
      <c r="L237" s="303"/>
      <c r="M237" s="303"/>
      <c r="N237" s="303"/>
      <c r="O237" s="303"/>
      <c r="P237" s="305"/>
      <c r="Q237" s="305"/>
      <c r="R237" s="303"/>
      <c r="S237" s="303"/>
      <c r="T237" s="303"/>
      <c r="U237" s="303"/>
      <c r="V237" s="303"/>
      <c r="W237" s="303"/>
      <c r="X237" s="303"/>
      <c r="Y237" s="303"/>
    </row>
    <row r="238" spans="1:25" ht="12.75">
      <c r="A238" s="303"/>
      <c r="B238" s="303"/>
      <c r="C238" s="303"/>
      <c r="D238" s="303"/>
      <c r="E238" s="303"/>
      <c r="F238" s="304"/>
      <c r="G238" s="303"/>
      <c r="H238" s="303"/>
      <c r="I238" s="303"/>
      <c r="J238" s="303"/>
      <c r="K238" s="303"/>
      <c r="L238" s="303"/>
      <c r="M238" s="303"/>
      <c r="N238" s="303"/>
      <c r="O238" s="303"/>
      <c r="P238" s="305"/>
      <c r="Q238" s="305"/>
      <c r="R238" s="303"/>
      <c r="S238" s="303"/>
      <c r="T238" s="303"/>
      <c r="U238" s="303"/>
      <c r="V238" s="303"/>
      <c r="W238" s="303"/>
      <c r="X238" s="303"/>
      <c r="Y238" s="303"/>
    </row>
    <row r="239" spans="1:25" ht="12.75">
      <c r="A239" s="303"/>
      <c r="B239" s="303"/>
      <c r="C239" s="303"/>
      <c r="D239" s="303"/>
      <c r="E239" s="303"/>
      <c r="F239" s="304"/>
      <c r="G239" s="303"/>
      <c r="H239" s="303"/>
      <c r="I239" s="303"/>
      <c r="J239" s="303"/>
      <c r="K239" s="303"/>
      <c r="L239" s="303"/>
      <c r="M239" s="303"/>
      <c r="N239" s="303"/>
      <c r="O239" s="303"/>
      <c r="P239" s="305"/>
      <c r="Q239" s="305"/>
      <c r="R239" s="303"/>
      <c r="S239" s="303"/>
      <c r="T239" s="303"/>
      <c r="U239" s="303"/>
      <c r="V239" s="303"/>
      <c r="W239" s="303"/>
      <c r="X239" s="303"/>
      <c r="Y239" s="303"/>
    </row>
    <row r="240" spans="1:25" ht="12.75">
      <c r="A240" s="303"/>
      <c r="B240" s="303"/>
      <c r="C240" s="303"/>
      <c r="D240" s="303"/>
      <c r="E240" s="303"/>
      <c r="F240" s="304"/>
      <c r="G240" s="303"/>
      <c r="H240" s="303"/>
      <c r="I240" s="303"/>
      <c r="J240" s="303"/>
      <c r="K240" s="303"/>
      <c r="L240" s="303"/>
      <c r="M240" s="303"/>
      <c r="N240" s="303"/>
      <c r="O240" s="303"/>
      <c r="P240" s="305"/>
      <c r="Q240" s="305"/>
      <c r="R240" s="303"/>
      <c r="S240" s="303"/>
      <c r="T240" s="303"/>
      <c r="U240" s="303"/>
      <c r="V240" s="303"/>
      <c r="W240" s="303"/>
      <c r="X240" s="303"/>
      <c r="Y240" s="303"/>
    </row>
    <row r="241" spans="1:25" ht="12.75">
      <c r="A241" s="303"/>
      <c r="B241" s="303"/>
      <c r="C241" s="303"/>
      <c r="D241" s="303"/>
      <c r="E241" s="303"/>
      <c r="F241" s="304"/>
      <c r="G241" s="303"/>
      <c r="H241" s="303"/>
      <c r="I241" s="303"/>
      <c r="J241" s="303"/>
      <c r="K241" s="303"/>
      <c r="L241" s="303"/>
      <c r="M241" s="303"/>
      <c r="N241" s="303"/>
      <c r="O241" s="303"/>
      <c r="P241" s="305"/>
      <c r="Q241" s="305"/>
      <c r="R241" s="303"/>
      <c r="S241" s="303"/>
      <c r="T241" s="303"/>
      <c r="U241" s="303"/>
      <c r="V241" s="303"/>
      <c r="W241" s="303"/>
      <c r="X241" s="303"/>
      <c r="Y241" s="303"/>
    </row>
    <row r="242" spans="1:25" ht="12.75">
      <c r="A242" s="303"/>
      <c r="B242" s="303"/>
      <c r="C242" s="303"/>
      <c r="D242" s="303"/>
      <c r="E242" s="303"/>
      <c r="F242" s="304"/>
      <c r="G242" s="303"/>
      <c r="H242" s="303"/>
      <c r="I242" s="303"/>
      <c r="J242" s="303"/>
      <c r="K242" s="303"/>
      <c r="L242" s="303"/>
      <c r="M242" s="303"/>
      <c r="N242" s="303"/>
      <c r="O242" s="303"/>
      <c r="P242" s="305"/>
      <c r="Q242" s="305"/>
      <c r="R242" s="303"/>
      <c r="S242" s="303"/>
      <c r="T242" s="303"/>
      <c r="U242" s="303"/>
      <c r="V242" s="303"/>
      <c r="W242" s="303"/>
      <c r="X242" s="303"/>
      <c r="Y242" s="303"/>
    </row>
    <row r="243" spans="1:25" ht="12.75">
      <c r="A243" s="303"/>
      <c r="B243" s="303"/>
      <c r="C243" s="303"/>
      <c r="D243" s="303"/>
      <c r="E243" s="303"/>
      <c r="F243" s="304"/>
      <c r="G243" s="303"/>
      <c r="H243" s="303"/>
      <c r="I243" s="303"/>
      <c r="J243" s="303"/>
      <c r="K243" s="303"/>
      <c r="L243" s="303"/>
      <c r="M243" s="303"/>
      <c r="N243" s="303"/>
      <c r="O243" s="303"/>
      <c r="P243" s="305"/>
      <c r="Q243" s="305"/>
      <c r="R243" s="303"/>
      <c r="S243" s="303"/>
      <c r="T243" s="303"/>
      <c r="U243" s="303"/>
      <c r="V243" s="303"/>
      <c r="W243" s="303"/>
      <c r="X243" s="303"/>
      <c r="Y243" s="303"/>
    </row>
    <row r="244" spans="1:25" ht="12.75">
      <c r="A244" s="303"/>
      <c r="B244" s="303"/>
      <c r="C244" s="303"/>
      <c r="D244" s="303"/>
      <c r="E244" s="303"/>
      <c r="F244" s="304"/>
      <c r="G244" s="303"/>
      <c r="H244" s="303"/>
      <c r="I244" s="303"/>
      <c r="J244" s="303"/>
      <c r="K244" s="303"/>
      <c r="L244" s="303"/>
      <c r="M244" s="303"/>
      <c r="N244" s="303"/>
      <c r="O244" s="303"/>
      <c r="P244" s="305"/>
      <c r="Q244" s="305"/>
      <c r="R244" s="303"/>
      <c r="S244" s="303"/>
      <c r="T244" s="303"/>
      <c r="U244" s="303"/>
      <c r="V244" s="303"/>
      <c r="W244" s="303"/>
      <c r="X244" s="303"/>
      <c r="Y244" s="303"/>
    </row>
    <row r="245" spans="1:25" ht="12.75">
      <c r="A245" s="303"/>
      <c r="B245" s="303"/>
      <c r="C245" s="303"/>
      <c r="D245" s="303"/>
      <c r="E245" s="303"/>
      <c r="F245" s="304"/>
      <c r="G245" s="303"/>
      <c r="H245" s="303"/>
      <c r="I245" s="303"/>
      <c r="J245" s="303"/>
      <c r="K245" s="303"/>
      <c r="L245" s="303"/>
      <c r="M245" s="303"/>
      <c r="N245" s="303"/>
      <c r="O245" s="303"/>
      <c r="P245" s="305"/>
      <c r="Q245" s="305"/>
      <c r="R245" s="303"/>
      <c r="S245" s="303"/>
      <c r="T245" s="303"/>
      <c r="U245" s="303"/>
      <c r="V245" s="303"/>
      <c r="W245" s="303"/>
      <c r="X245" s="303"/>
      <c r="Y245" s="303"/>
    </row>
    <row r="246" spans="1:25" ht="12.75">
      <c r="A246" s="303"/>
      <c r="B246" s="303"/>
      <c r="C246" s="303"/>
      <c r="D246" s="303"/>
      <c r="E246" s="303"/>
      <c r="F246" s="304"/>
      <c r="G246" s="303"/>
      <c r="H246" s="303"/>
      <c r="I246" s="303"/>
      <c r="J246" s="303"/>
      <c r="K246" s="303"/>
      <c r="L246" s="303"/>
      <c r="M246" s="303"/>
      <c r="N246" s="303"/>
      <c r="O246" s="303"/>
      <c r="P246" s="305"/>
      <c r="Q246" s="305"/>
      <c r="R246" s="303"/>
      <c r="S246" s="303"/>
      <c r="T246" s="303"/>
      <c r="U246" s="303"/>
      <c r="V246" s="303"/>
      <c r="W246" s="303"/>
      <c r="X246" s="303"/>
      <c r="Y246" s="303"/>
    </row>
    <row r="247" spans="1:25" ht="12.75">
      <c r="A247" s="303"/>
      <c r="B247" s="303"/>
      <c r="C247" s="303"/>
      <c r="D247" s="303"/>
      <c r="E247" s="303"/>
      <c r="F247" s="304"/>
      <c r="G247" s="303"/>
      <c r="H247" s="303"/>
      <c r="I247" s="303"/>
      <c r="J247" s="303"/>
      <c r="K247" s="303"/>
      <c r="L247" s="303"/>
      <c r="M247" s="303"/>
      <c r="N247" s="303"/>
      <c r="O247" s="303"/>
      <c r="P247" s="305"/>
      <c r="Q247" s="305"/>
      <c r="R247" s="303"/>
      <c r="S247" s="303"/>
      <c r="T247" s="303"/>
      <c r="U247" s="303"/>
      <c r="V247" s="303"/>
      <c r="W247" s="303"/>
      <c r="X247" s="303"/>
      <c r="Y247" s="303"/>
    </row>
    <row r="248" spans="1:25" ht="12.75">
      <c r="A248" s="303"/>
      <c r="B248" s="303"/>
      <c r="C248" s="303"/>
      <c r="D248" s="303"/>
      <c r="E248" s="303"/>
      <c r="F248" s="304"/>
      <c r="G248" s="303"/>
      <c r="H248" s="303"/>
      <c r="I248" s="303"/>
      <c r="J248" s="303"/>
      <c r="K248" s="303"/>
      <c r="L248" s="303"/>
      <c r="M248" s="303"/>
      <c r="N248" s="303"/>
      <c r="O248" s="303"/>
      <c r="P248" s="305"/>
      <c r="Q248" s="305"/>
      <c r="R248" s="303"/>
      <c r="S248" s="303"/>
      <c r="T248" s="303"/>
      <c r="U248" s="303"/>
      <c r="V248" s="303"/>
      <c r="W248" s="303"/>
      <c r="X248" s="303"/>
      <c r="Y248" s="303"/>
    </row>
    <row r="249" spans="1:25" ht="12.75">
      <c r="A249" s="303"/>
      <c r="B249" s="303"/>
      <c r="C249" s="303"/>
      <c r="D249" s="303"/>
      <c r="E249" s="303"/>
      <c r="F249" s="304"/>
      <c r="G249" s="303"/>
      <c r="H249" s="303"/>
      <c r="I249" s="303"/>
      <c r="J249" s="303"/>
      <c r="K249" s="303"/>
      <c r="L249" s="303"/>
      <c r="M249" s="303"/>
      <c r="N249" s="303"/>
      <c r="O249" s="303"/>
      <c r="P249" s="305"/>
      <c r="Q249" s="305"/>
      <c r="R249" s="303"/>
      <c r="S249" s="303"/>
      <c r="T249" s="303"/>
      <c r="U249" s="303"/>
      <c r="V249" s="303"/>
      <c r="W249" s="303"/>
      <c r="X249" s="303"/>
      <c r="Y249" s="303"/>
    </row>
    <row r="250" spans="1:25" ht="12.75">
      <c r="A250" s="303"/>
      <c r="B250" s="303"/>
      <c r="C250" s="303"/>
      <c r="D250" s="303"/>
      <c r="E250" s="303"/>
      <c r="F250" s="304"/>
      <c r="G250" s="303"/>
      <c r="H250" s="303"/>
      <c r="I250" s="303"/>
      <c r="J250" s="303"/>
      <c r="K250" s="303"/>
      <c r="L250" s="303"/>
      <c r="M250" s="303"/>
      <c r="N250" s="303"/>
      <c r="O250" s="303"/>
      <c r="P250" s="305"/>
      <c r="Q250" s="305"/>
      <c r="R250" s="303"/>
      <c r="S250" s="303"/>
      <c r="T250" s="303"/>
      <c r="U250" s="303"/>
      <c r="V250" s="303"/>
      <c r="W250" s="303"/>
      <c r="X250" s="303"/>
      <c r="Y250" s="303"/>
    </row>
    <row r="251" spans="1:25" ht="12.75">
      <c r="A251" s="303"/>
      <c r="B251" s="303"/>
      <c r="C251" s="303"/>
      <c r="D251" s="303"/>
      <c r="E251" s="303"/>
      <c r="F251" s="304"/>
      <c r="G251" s="303"/>
      <c r="H251" s="303"/>
      <c r="I251" s="303"/>
      <c r="J251" s="303"/>
      <c r="K251" s="303"/>
      <c r="L251" s="303"/>
      <c r="M251" s="303"/>
      <c r="N251" s="303"/>
      <c r="O251" s="303"/>
      <c r="P251" s="305"/>
      <c r="Q251" s="305"/>
      <c r="R251" s="303"/>
      <c r="S251" s="303"/>
      <c r="T251" s="303"/>
      <c r="U251" s="303"/>
      <c r="V251" s="303"/>
      <c r="W251" s="303"/>
      <c r="X251" s="303"/>
      <c r="Y251" s="303"/>
    </row>
    <row r="252" spans="1:25" ht="12.75">
      <c r="A252" s="303"/>
      <c r="B252" s="303"/>
      <c r="C252" s="303"/>
      <c r="D252" s="303"/>
      <c r="E252" s="303"/>
      <c r="F252" s="304"/>
      <c r="G252" s="303"/>
      <c r="H252" s="303"/>
      <c r="I252" s="303"/>
      <c r="J252" s="303"/>
      <c r="K252" s="303"/>
      <c r="L252" s="303"/>
      <c r="M252" s="303"/>
      <c r="N252" s="303"/>
      <c r="O252" s="303"/>
      <c r="P252" s="305"/>
      <c r="Q252" s="305"/>
      <c r="R252" s="303"/>
      <c r="S252" s="303"/>
      <c r="T252" s="303"/>
      <c r="U252" s="303"/>
      <c r="V252" s="303"/>
      <c r="W252" s="303"/>
      <c r="X252" s="303"/>
      <c r="Y252" s="303"/>
    </row>
    <row r="253" spans="1:25" ht="12.75">
      <c r="A253" s="303"/>
      <c r="B253" s="303"/>
      <c r="C253" s="303"/>
      <c r="D253" s="303"/>
      <c r="E253" s="303"/>
      <c r="F253" s="304"/>
      <c r="G253" s="303"/>
      <c r="H253" s="303"/>
      <c r="I253" s="303"/>
      <c r="J253" s="303"/>
      <c r="K253" s="303"/>
      <c r="L253" s="303"/>
      <c r="M253" s="303"/>
      <c r="N253" s="303"/>
      <c r="O253" s="303"/>
      <c r="P253" s="305"/>
      <c r="Q253" s="305"/>
      <c r="R253" s="303"/>
      <c r="S253" s="303"/>
      <c r="T253" s="303"/>
      <c r="U253" s="303"/>
      <c r="V253" s="303"/>
      <c r="W253" s="303"/>
      <c r="X253" s="303"/>
      <c r="Y253" s="303"/>
    </row>
    <row r="254" spans="1:25" ht="12.75">
      <c r="A254" s="303"/>
      <c r="B254" s="303"/>
      <c r="C254" s="303"/>
      <c r="D254" s="303"/>
      <c r="E254" s="303"/>
      <c r="F254" s="304"/>
      <c r="G254" s="303"/>
      <c r="H254" s="303"/>
      <c r="I254" s="303"/>
      <c r="J254" s="303"/>
      <c r="K254" s="303"/>
      <c r="L254" s="303"/>
      <c r="M254" s="303"/>
      <c r="N254" s="303"/>
      <c r="O254" s="303"/>
      <c r="P254" s="305"/>
      <c r="Q254" s="305"/>
      <c r="R254" s="303"/>
      <c r="S254" s="303"/>
      <c r="T254" s="303"/>
      <c r="U254" s="303"/>
      <c r="V254" s="303"/>
      <c r="W254" s="303"/>
      <c r="X254" s="303"/>
      <c r="Y254" s="303"/>
    </row>
    <row r="255" spans="1:25" ht="12.75">
      <c r="A255" s="303"/>
      <c r="B255" s="303"/>
      <c r="C255" s="303"/>
      <c r="D255" s="303"/>
      <c r="E255" s="303"/>
      <c r="F255" s="304"/>
      <c r="G255" s="303"/>
      <c r="H255" s="303"/>
      <c r="I255" s="303"/>
      <c r="J255" s="303"/>
      <c r="K255" s="303"/>
      <c r="L255" s="303"/>
      <c r="M255" s="303"/>
      <c r="N255" s="303"/>
      <c r="O255" s="303"/>
      <c r="P255" s="305"/>
      <c r="Q255" s="305"/>
      <c r="R255" s="303"/>
      <c r="S255" s="303"/>
      <c r="T255" s="303"/>
      <c r="U255" s="303"/>
      <c r="V255" s="303"/>
      <c r="W255" s="303"/>
      <c r="X255" s="303"/>
      <c r="Y255" s="303"/>
    </row>
    <row r="256" spans="1:25" ht="12.75">
      <c r="A256" s="303"/>
      <c r="B256" s="303"/>
      <c r="C256" s="303"/>
      <c r="D256" s="303"/>
      <c r="E256" s="303"/>
      <c r="F256" s="304"/>
      <c r="G256" s="303"/>
      <c r="H256" s="303"/>
      <c r="I256" s="303"/>
      <c r="J256" s="303"/>
      <c r="K256" s="303"/>
      <c r="L256" s="303"/>
      <c r="M256" s="303"/>
      <c r="N256" s="303"/>
      <c r="O256" s="303"/>
      <c r="P256" s="305"/>
      <c r="Q256" s="305"/>
      <c r="R256" s="303"/>
      <c r="S256" s="303"/>
      <c r="T256" s="303"/>
      <c r="U256" s="303"/>
      <c r="V256" s="303"/>
      <c r="W256" s="303"/>
      <c r="X256" s="303"/>
      <c r="Y256" s="303"/>
    </row>
    <row r="257" spans="1:25" ht="12.75">
      <c r="A257" s="303"/>
      <c r="B257" s="303"/>
      <c r="C257" s="303"/>
      <c r="D257" s="303"/>
      <c r="E257" s="303"/>
      <c r="F257" s="304"/>
      <c r="G257" s="303"/>
      <c r="H257" s="303"/>
      <c r="I257" s="303"/>
      <c r="J257" s="303"/>
      <c r="K257" s="303"/>
      <c r="L257" s="303"/>
      <c r="M257" s="303"/>
      <c r="N257" s="303"/>
      <c r="O257" s="303"/>
      <c r="P257" s="305"/>
      <c r="Q257" s="305"/>
      <c r="R257" s="303"/>
      <c r="S257" s="303"/>
      <c r="T257" s="303"/>
      <c r="U257" s="303"/>
      <c r="V257" s="303"/>
      <c r="W257" s="303"/>
      <c r="X257" s="303"/>
      <c r="Y257" s="303"/>
    </row>
    <row r="258" spans="1:25" ht="12.75">
      <c r="A258" s="303"/>
      <c r="B258" s="303"/>
      <c r="C258" s="303"/>
      <c r="D258" s="303"/>
      <c r="E258" s="303"/>
      <c r="F258" s="304"/>
      <c r="G258" s="303"/>
      <c r="H258" s="303"/>
      <c r="I258" s="303"/>
      <c r="J258" s="303"/>
      <c r="K258" s="303"/>
      <c r="L258" s="303"/>
      <c r="M258" s="303"/>
      <c r="N258" s="303"/>
      <c r="O258" s="303"/>
      <c r="P258" s="305"/>
      <c r="Q258" s="305"/>
      <c r="R258" s="303"/>
      <c r="S258" s="303"/>
      <c r="T258" s="303"/>
      <c r="U258" s="303"/>
      <c r="V258" s="303"/>
      <c r="W258" s="303"/>
      <c r="X258" s="303"/>
      <c r="Y258" s="303"/>
    </row>
    <row r="259" spans="1:25" ht="12.75">
      <c r="A259" s="303"/>
      <c r="B259" s="303"/>
      <c r="C259" s="303"/>
      <c r="D259" s="303"/>
      <c r="E259" s="303"/>
      <c r="F259" s="304"/>
      <c r="G259" s="303"/>
      <c r="H259" s="303"/>
      <c r="I259" s="303"/>
      <c r="J259" s="303"/>
      <c r="K259" s="303"/>
      <c r="L259" s="303"/>
      <c r="M259" s="303"/>
      <c r="N259" s="303"/>
      <c r="O259" s="303"/>
      <c r="P259" s="305"/>
      <c r="Q259" s="305"/>
      <c r="R259" s="303"/>
      <c r="S259" s="303"/>
      <c r="T259" s="303"/>
      <c r="U259" s="303"/>
      <c r="V259" s="303"/>
      <c r="W259" s="303"/>
      <c r="X259" s="303"/>
      <c r="Y259" s="303"/>
    </row>
    <row r="260" spans="1:25" ht="12.75">
      <c r="A260" s="303"/>
      <c r="B260" s="303"/>
      <c r="C260" s="303"/>
      <c r="D260" s="303"/>
      <c r="E260" s="303"/>
      <c r="F260" s="304"/>
      <c r="G260" s="303"/>
      <c r="H260" s="303"/>
      <c r="I260" s="303"/>
      <c r="J260" s="303"/>
      <c r="K260" s="303"/>
      <c r="L260" s="303"/>
      <c r="M260" s="303"/>
      <c r="N260" s="303"/>
      <c r="O260" s="303"/>
      <c r="P260" s="305"/>
      <c r="Q260" s="305"/>
      <c r="R260" s="303"/>
      <c r="S260" s="303"/>
      <c r="T260" s="303"/>
      <c r="U260" s="303"/>
      <c r="V260" s="303"/>
      <c r="W260" s="303"/>
      <c r="X260" s="303"/>
      <c r="Y260" s="303"/>
    </row>
    <row r="261" spans="1:25" ht="12.75">
      <c r="A261" s="303"/>
      <c r="B261" s="303"/>
      <c r="C261" s="303"/>
      <c r="D261" s="303"/>
      <c r="E261" s="303"/>
      <c r="F261" s="304"/>
      <c r="G261" s="303"/>
      <c r="H261" s="303"/>
      <c r="I261" s="303"/>
      <c r="J261" s="303"/>
      <c r="K261" s="303"/>
      <c r="L261" s="303"/>
      <c r="M261" s="303"/>
      <c r="N261" s="303"/>
      <c r="O261" s="303"/>
      <c r="P261" s="305"/>
      <c r="Q261" s="305"/>
      <c r="R261" s="303"/>
      <c r="S261" s="303"/>
      <c r="T261" s="303"/>
      <c r="U261" s="303"/>
      <c r="V261" s="303"/>
      <c r="W261" s="303"/>
      <c r="X261" s="303"/>
      <c r="Y261" s="303"/>
    </row>
    <row r="262" spans="1:25" ht="12.75">
      <c r="A262" s="303"/>
      <c r="B262" s="303"/>
      <c r="C262" s="303"/>
      <c r="D262" s="303"/>
      <c r="E262" s="303"/>
      <c r="F262" s="304"/>
      <c r="G262" s="303"/>
      <c r="H262" s="303"/>
      <c r="I262" s="303"/>
      <c r="J262" s="303"/>
      <c r="K262" s="303"/>
      <c r="L262" s="303"/>
      <c r="M262" s="303"/>
      <c r="N262" s="303"/>
      <c r="O262" s="303"/>
      <c r="P262" s="305"/>
      <c r="Q262" s="305"/>
      <c r="R262" s="303"/>
      <c r="S262" s="303"/>
      <c r="T262" s="303"/>
      <c r="U262" s="303"/>
      <c r="V262" s="303"/>
      <c r="W262" s="303"/>
      <c r="X262" s="303"/>
      <c r="Y262" s="303"/>
    </row>
    <row r="263" spans="1:25" ht="12.75">
      <c r="A263" s="303"/>
      <c r="B263" s="303"/>
      <c r="C263" s="303"/>
      <c r="D263" s="303"/>
      <c r="E263" s="303"/>
      <c r="F263" s="304"/>
      <c r="G263" s="303"/>
      <c r="H263" s="303"/>
      <c r="I263" s="303"/>
      <c r="J263" s="303"/>
      <c r="K263" s="303"/>
      <c r="L263" s="303"/>
      <c r="M263" s="303"/>
      <c r="N263" s="303"/>
      <c r="O263" s="303"/>
      <c r="P263" s="305"/>
      <c r="Q263" s="305"/>
      <c r="R263" s="303"/>
      <c r="S263" s="303"/>
      <c r="T263" s="303"/>
      <c r="U263" s="303"/>
      <c r="V263" s="303"/>
      <c r="W263" s="303"/>
      <c r="X263" s="303"/>
      <c r="Y263" s="303"/>
    </row>
    <row r="264" spans="1:25" ht="12.75">
      <c r="A264" s="303"/>
      <c r="B264" s="303"/>
      <c r="C264" s="303"/>
      <c r="D264" s="303"/>
      <c r="E264" s="303"/>
      <c r="F264" s="304"/>
      <c r="G264" s="303"/>
      <c r="H264" s="303"/>
      <c r="I264" s="303"/>
      <c r="J264" s="303"/>
      <c r="K264" s="303"/>
      <c r="L264" s="303"/>
      <c r="M264" s="303"/>
      <c r="N264" s="303"/>
      <c r="O264" s="303"/>
      <c r="P264" s="305"/>
      <c r="Q264" s="305"/>
      <c r="R264" s="303"/>
      <c r="S264" s="303"/>
      <c r="T264" s="303"/>
      <c r="U264" s="303"/>
      <c r="V264" s="303"/>
      <c r="W264" s="303"/>
      <c r="X264" s="303"/>
      <c r="Y264" s="303"/>
    </row>
    <row r="265" spans="1:25" ht="12.75">
      <c r="A265" s="303"/>
      <c r="B265" s="303"/>
      <c r="C265" s="303"/>
      <c r="D265" s="303"/>
      <c r="E265" s="303"/>
      <c r="F265" s="304"/>
      <c r="G265" s="303"/>
      <c r="H265" s="303"/>
      <c r="I265" s="303"/>
      <c r="J265" s="303"/>
      <c r="K265" s="303"/>
      <c r="L265" s="303"/>
      <c r="M265" s="303"/>
      <c r="N265" s="303"/>
      <c r="O265" s="303"/>
      <c r="P265" s="305"/>
      <c r="Q265" s="305"/>
      <c r="R265" s="303"/>
      <c r="S265" s="303"/>
      <c r="T265" s="303"/>
      <c r="U265" s="303"/>
      <c r="V265" s="303"/>
      <c r="W265" s="303"/>
      <c r="X265" s="303"/>
      <c r="Y265" s="303"/>
    </row>
    <row r="266" spans="1:25" ht="12.75">
      <c r="A266" s="303"/>
      <c r="B266" s="303"/>
      <c r="C266" s="303"/>
      <c r="D266" s="303"/>
      <c r="E266" s="303"/>
      <c r="F266" s="304"/>
      <c r="G266" s="303"/>
      <c r="H266" s="303"/>
      <c r="I266" s="303"/>
      <c r="J266" s="303"/>
      <c r="K266" s="303"/>
      <c r="L266" s="303"/>
      <c r="M266" s="303"/>
      <c r="N266" s="303"/>
      <c r="O266" s="303"/>
      <c r="P266" s="305"/>
      <c r="Q266" s="305"/>
      <c r="R266" s="303"/>
      <c r="S266" s="303"/>
      <c r="T266" s="303"/>
      <c r="U266" s="303"/>
      <c r="V266" s="303"/>
      <c r="W266" s="303"/>
      <c r="X266" s="303"/>
      <c r="Y266" s="303"/>
    </row>
    <row r="267" spans="1:25" ht="12.75">
      <c r="A267" s="303"/>
      <c r="B267" s="303"/>
      <c r="C267" s="303"/>
      <c r="D267" s="303"/>
      <c r="E267" s="303"/>
      <c r="F267" s="304"/>
      <c r="G267" s="303"/>
      <c r="H267" s="303"/>
      <c r="I267" s="303"/>
      <c r="J267" s="303"/>
      <c r="K267" s="303"/>
      <c r="L267" s="303"/>
      <c r="M267" s="303"/>
      <c r="N267" s="303"/>
      <c r="O267" s="303"/>
      <c r="P267" s="305"/>
      <c r="Q267" s="305"/>
      <c r="R267" s="303"/>
      <c r="S267" s="303"/>
      <c r="T267" s="303"/>
      <c r="U267" s="303"/>
      <c r="V267" s="303"/>
      <c r="W267" s="303"/>
      <c r="X267" s="303"/>
      <c r="Y267" s="303"/>
    </row>
    <row r="268" spans="1:25" ht="12.75">
      <c r="A268" s="303"/>
      <c r="B268" s="303"/>
      <c r="C268" s="303"/>
      <c r="D268" s="303"/>
      <c r="E268" s="303"/>
      <c r="F268" s="304"/>
      <c r="G268" s="303"/>
      <c r="H268" s="303"/>
      <c r="I268" s="303"/>
      <c r="J268" s="303"/>
      <c r="K268" s="303"/>
      <c r="L268" s="303"/>
      <c r="M268" s="303"/>
      <c r="N268" s="303"/>
      <c r="O268" s="303"/>
      <c r="P268" s="305"/>
      <c r="Q268" s="305"/>
      <c r="R268" s="303"/>
      <c r="S268" s="303"/>
      <c r="T268" s="303"/>
      <c r="U268" s="303"/>
      <c r="V268" s="303"/>
      <c r="W268" s="303"/>
      <c r="X268" s="303"/>
      <c r="Y268" s="303"/>
    </row>
    <row r="269" spans="1:25" ht="12.75">
      <c r="A269" s="303"/>
      <c r="B269" s="303"/>
      <c r="C269" s="303"/>
      <c r="D269" s="303"/>
      <c r="E269" s="303"/>
      <c r="F269" s="304"/>
      <c r="G269" s="303"/>
      <c r="H269" s="303"/>
      <c r="I269" s="303"/>
      <c r="J269" s="303"/>
      <c r="K269" s="303"/>
      <c r="L269" s="303"/>
      <c r="M269" s="303"/>
      <c r="N269" s="303"/>
      <c r="O269" s="303"/>
      <c r="P269" s="305"/>
      <c r="Q269" s="305"/>
      <c r="R269" s="303"/>
      <c r="S269" s="303"/>
      <c r="T269" s="303"/>
      <c r="U269" s="303"/>
      <c r="V269" s="303"/>
      <c r="W269" s="303"/>
      <c r="X269" s="303"/>
      <c r="Y269" s="303"/>
    </row>
    <row r="270" spans="1:25" ht="12.75">
      <c r="A270" s="303"/>
      <c r="B270" s="303"/>
      <c r="C270" s="303"/>
      <c r="D270" s="303"/>
      <c r="E270" s="303"/>
      <c r="F270" s="304"/>
      <c r="G270" s="303"/>
      <c r="H270" s="303"/>
      <c r="I270" s="303"/>
      <c r="J270" s="303"/>
      <c r="K270" s="303"/>
      <c r="L270" s="303"/>
      <c r="M270" s="303"/>
      <c r="N270" s="303"/>
      <c r="O270" s="303"/>
      <c r="P270" s="305"/>
      <c r="Q270" s="305"/>
      <c r="R270" s="303"/>
      <c r="S270" s="303"/>
      <c r="T270" s="303"/>
      <c r="U270" s="303"/>
      <c r="V270" s="303"/>
      <c r="W270" s="303"/>
      <c r="X270" s="303"/>
      <c r="Y270" s="303"/>
    </row>
    <row r="271" spans="1:25" ht="12.75">
      <c r="A271" s="303"/>
      <c r="B271" s="303"/>
      <c r="C271" s="303"/>
      <c r="D271" s="303"/>
      <c r="E271" s="303"/>
      <c r="F271" s="304"/>
      <c r="G271" s="303"/>
      <c r="H271" s="303"/>
      <c r="I271" s="303"/>
      <c r="J271" s="303"/>
      <c r="K271" s="303"/>
      <c r="L271" s="303"/>
      <c r="M271" s="303"/>
      <c r="N271" s="303"/>
      <c r="O271" s="303"/>
      <c r="P271" s="305"/>
      <c r="Q271" s="305"/>
      <c r="R271" s="303"/>
      <c r="S271" s="303"/>
      <c r="T271" s="303"/>
      <c r="U271" s="303"/>
      <c r="V271" s="303"/>
      <c r="W271" s="303"/>
      <c r="X271" s="303"/>
      <c r="Y271" s="303"/>
    </row>
    <row r="272" spans="1:25" ht="12.75">
      <c r="A272" s="303"/>
      <c r="B272" s="303"/>
      <c r="C272" s="303"/>
      <c r="D272" s="303"/>
      <c r="E272" s="303"/>
      <c r="F272" s="304"/>
      <c r="G272" s="303"/>
      <c r="H272" s="303"/>
      <c r="I272" s="303"/>
      <c r="J272" s="303"/>
      <c r="K272" s="303"/>
      <c r="L272" s="303"/>
      <c r="M272" s="303"/>
      <c r="N272" s="303"/>
      <c r="O272" s="303"/>
      <c r="P272" s="305"/>
      <c r="Q272" s="305"/>
      <c r="R272" s="303"/>
      <c r="S272" s="303"/>
      <c r="T272" s="303"/>
      <c r="U272" s="303"/>
      <c r="V272" s="303"/>
      <c r="W272" s="303"/>
      <c r="X272" s="303"/>
      <c r="Y272" s="303"/>
    </row>
    <row r="273" spans="1:25" ht="12.75">
      <c r="A273" s="303"/>
      <c r="B273" s="303"/>
      <c r="C273" s="303"/>
      <c r="D273" s="303"/>
      <c r="E273" s="303"/>
      <c r="F273" s="304"/>
      <c r="G273" s="303"/>
      <c r="H273" s="303"/>
      <c r="I273" s="303"/>
      <c r="J273" s="303"/>
      <c r="K273" s="303"/>
      <c r="L273" s="303"/>
      <c r="M273" s="303"/>
      <c r="N273" s="303"/>
      <c r="O273" s="303"/>
      <c r="P273" s="305"/>
      <c r="Q273" s="305"/>
      <c r="R273" s="303"/>
      <c r="S273" s="303"/>
      <c r="T273" s="303"/>
      <c r="U273" s="303"/>
      <c r="V273" s="303"/>
      <c r="W273" s="303"/>
      <c r="X273" s="303"/>
      <c r="Y273" s="303"/>
    </row>
    <row r="274" spans="1:25" ht="12.75">
      <c r="A274" s="303"/>
      <c r="B274" s="303"/>
      <c r="C274" s="303"/>
      <c r="D274" s="303"/>
      <c r="E274" s="303"/>
      <c r="F274" s="304"/>
      <c r="G274" s="303"/>
      <c r="H274" s="303"/>
      <c r="I274" s="303"/>
      <c r="J274" s="303"/>
      <c r="K274" s="303"/>
      <c r="L274" s="303"/>
      <c r="M274" s="303"/>
      <c r="N274" s="303"/>
      <c r="O274" s="303"/>
      <c r="P274" s="305"/>
      <c r="Q274" s="305"/>
      <c r="R274" s="303"/>
      <c r="S274" s="303"/>
      <c r="T274" s="303"/>
      <c r="U274" s="303"/>
      <c r="V274" s="303"/>
      <c r="W274" s="303"/>
      <c r="X274" s="303"/>
      <c r="Y274" s="303"/>
    </row>
    <row r="275" spans="1:25" ht="12.75">
      <c r="A275" s="303"/>
      <c r="B275" s="303"/>
      <c r="C275" s="303"/>
      <c r="D275" s="303"/>
      <c r="E275" s="303"/>
      <c r="F275" s="304"/>
      <c r="G275" s="303"/>
      <c r="H275" s="303"/>
      <c r="I275" s="303"/>
      <c r="J275" s="303"/>
      <c r="K275" s="303"/>
      <c r="L275" s="303"/>
      <c r="M275" s="303"/>
      <c r="N275" s="303"/>
      <c r="O275" s="303"/>
      <c r="P275" s="305"/>
      <c r="Q275" s="305"/>
      <c r="R275" s="303"/>
      <c r="S275" s="303"/>
      <c r="T275" s="303"/>
      <c r="U275" s="303"/>
      <c r="V275" s="303"/>
      <c r="W275" s="303"/>
      <c r="X275" s="303"/>
      <c r="Y275" s="303"/>
    </row>
    <row r="276" spans="1:25" ht="12.75">
      <c r="A276" s="303"/>
      <c r="B276" s="303"/>
      <c r="C276" s="303"/>
      <c r="D276" s="303"/>
      <c r="E276" s="303"/>
      <c r="F276" s="304"/>
      <c r="G276" s="303"/>
      <c r="H276" s="303"/>
      <c r="I276" s="303"/>
      <c r="J276" s="303"/>
      <c r="K276" s="303"/>
      <c r="L276" s="303"/>
      <c r="M276" s="303"/>
      <c r="N276" s="303"/>
      <c r="O276" s="303"/>
      <c r="P276" s="305"/>
      <c r="Q276" s="305"/>
      <c r="R276" s="303"/>
      <c r="S276" s="303"/>
      <c r="T276" s="303"/>
      <c r="U276" s="303"/>
      <c r="V276" s="303"/>
      <c r="W276" s="303"/>
      <c r="X276" s="303"/>
      <c r="Y276" s="303"/>
    </row>
    <row r="277" spans="1:25" ht="12.75">
      <c r="A277" s="303"/>
      <c r="B277" s="303"/>
      <c r="C277" s="303"/>
      <c r="D277" s="303"/>
      <c r="E277" s="303"/>
      <c r="F277" s="304"/>
      <c r="G277" s="303"/>
      <c r="H277" s="303"/>
      <c r="I277" s="303"/>
      <c r="J277" s="303"/>
      <c r="K277" s="303"/>
      <c r="L277" s="303"/>
      <c r="M277" s="303"/>
      <c r="N277" s="303"/>
      <c r="O277" s="303"/>
      <c r="P277" s="305"/>
      <c r="Q277" s="305"/>
      <c r="R277" s="303"/>
      <c r="S277" s="303"/>
      <c r="T277" s="303"/>
      <c r="U277" s="303"/>
      <c r="V277" s="303"/>
      <c r="W277" s="303"/>
      <c r="X277" s="303"/>
      <c r="Y277" s="303"/>
    </row>
    <row r="278" spans="1:25" ht="12.75">
      <c r="A278" s="303"/>
      <c r="B278" s="303"/>
      <c r="C278" s="303"/>
      <c r="D278" s="303"/>
      <c r="E278" s="303"/>
      <c r="F278" s="304"/>
      <c r="G278" s="303"/>
      <c r="H278" s="303"/>
      <c r="I278" s="303"/>
      <c r="J278" s="303"/>
      <c r="K278" s="303"/>
      <c r="L278" s="303"/>
      <c r="M278" s="303"/>
      <c r="N278" s="303"/>
      <c r="O278" s="303"/>
      <c r="P278" s="305"/>
      <c r="Q278" s="305"/>
      <c r="R278" s="303"/>
      <c r="S278" s="303"/>
      <c r="T278" s="303"/>
      <c r="U278" s="303"/>
      <c r="V278" s="303"/>
      <c r="W278" s="303"/>
      <c r="X278" s="303"/>
      <c r="Y278" s="303"/>
    </row>
    <row r="279" spans="1:25" ht="12.75">
      <c r="A279" s="303"/>
      <c r="B279" s="303"/>
      <c r="C279" s="303"/>
      <c r="D279" s="303"/>
      <c r="E279" s="303"/>
      <c r="F279" s="304"/>
      <c r="G279" s="303"/>
      <c r="H279" s="303"/>
      <c r="I279" s="303"/>
      <c r="J279" s="303"/>
      <c r="K279" s="303"/>
      <c r="L279" s="303"/>
      <c r="M279" s="303"/>
      <c r="N279" s="303"/>
      <c r="O279" s="303"/>
      <c r="P279" s="305"/>
      <c r="Q279" s="305"/>
      <c r="R279" s="303"/>
      <c r="S279" s="303"/>
      <c r="T279" s="303"/>
      <c r="U279" s="303"/>
      <c r="V279" s="303"/>
      <c r="W279" s="303"/>
      <c r="X279" s="303"/>
      <c r="Y279" s="303"/>
    </row>
    <row r="280" spans="1:25" ht="12.75">
      <c r="A280" s="303"/>
      <c r="B280" s="303"/>
      <c r="C280" s="303"/>
      <c r="D280" s="303"/>
      <c r="E280" s="303"/>
      <c r="F280" s="304"/>
      <c r="G280" s="303"/>
      <c r="H280" s="303"/>
      <c r="I280" s="303"/>
      <c r="J280" s="303"/>
      <c r="K280" s="303"/>
      <c r="L280" s="303"/>
      <c r="M280" s="303"/>
      <c r="N280" s="303"/>
      <c r="O280" s="303"/>
      <c r="P280" s="305"/>
      <c r="Q280" s="305"/>
      <c r="R280" s="303"/>
      <c r="S280" s="303"/>
      <c r="T280" s="303"/>
      <c r="U280" s="303"/>
      <c r="V280" s="303"/>
      <c r="W280" s="303"/>
      <c r="X280" s="303"/>
      <c r="Y280" s="303"/>
    </row>
    <row r="281" spans="1:25" ht="12.75">
      <c r="A281" s="303"/>
      <c r="B281" s="303"/>
      <c r="C281" s="303"/>
      <c r="D281" s="303"/>
      <c r="E281" s="303"/>
      <c r="F281" s="304"/>
      <c r="G281" s="303"/>
      <c r="H281" s="303"/>
      <c r="I281" s="303"/>
      <c r="J281" s="303"/>
      <c r="K281" s="303"/>
      <c r="L281" s="303"/>
      <c r="M281" s="303"/>
      <c r="N281" s="303"/>
      <c r="O281" s="303"/>
      <c r="P281" s="305"/>
      <c r="Q281" s="305"/>
      <c r="R281" s="303"/>
      <c r="S281" s="303"/>
      <c r="T281" s="303"/>
      <c r="U281" s="303"/>
      <c r="V281" s="303"/>
      <c r="W281" s="303"/>
      <c r="X281" s="303"/>
      <c r="Y281" s="303"/>
    </row>
    <row r="282" spans="1:25" ht="12.75">
      <c r="A282" s="303"/>
      <c r="B282" s="303"/>
      <c r="C282" s="303"/>
      <c r="D282" s="303"/>
      <c r="E282" s="303"/>
      <c r="F282" s="304"/>
      <c r="G282" s="303"/>
      <c r="H282" s="303"/>
      <c r="I282" s="303"/>
      <c r="J282" s="303"/>
      <c r="K282" s="303"/>
      <c r="L282" s="303"/>
      <c r="M282" s="303"/>
      <c r="N282" s="303"/>
      <c r="O282" s="303"/>
      <c r="P282" s="305"/>
      <c r="Q282" s="305"/>
      <c r="R282" s="303"/>
      <c r="S282" s="303"/>
      <c r="T282" s="303"/>
      <c r="U282" s="303"/>
      <c r="V282" s="303"/>
      <c r="W282" s="303"/>
      <c r="X282" s="303"/>
      <c r="Y282" s="303"/>
    </row>
    <row r="283" spans="1:25" ht="12.75">
      <c r="A283" s="303"/>
      <c r="B283" s="303"/>
      <c r="C283" s="303"/>
      <c r="D283" s="303"/>
      <c r="E283" s="303"/>
      <c r="F283" s="304"/>
      <c r="G283" s="303"/>
      <c r="H283" s="303"/>
      <c r="I283" s="303"/>
      <c r="J283" s="303"/>
      <c r="K283" s="303"/>
      <c r="L283" s="303"/>
      <c r="M283" s="303"/>
      <c r="N283" s="303"/>
      <c r="O283" s="303"/>
      <c r="P283" s="305"/>
      <c r="Q283" s="305"/>
      <c r="R283" s="303"/>
      <c r="S283" s="303"/>
      <c r="T283" s="303"/>
      <c r="U283" s="303"/>
      <c r="V283" s="303"/>
      <c r="W283" s="303"/>
      <c r="X283" s="303"/>
      <c r="Y283" s="303"/>
    </row>
    <row r="284" spans="1:25" ht="12.75">
      <c r="A284" s="303"/>
      <c r="B284" s="303"/>
      <c r="C284" s="303"/>
      <c r="D284" s="303"/>
      <c r="E284" s="303"/>
      <c r="F284" s="304"/>
      <c r="G284" s="303"/>
      <c r="H284" s="303"/>
      <c r="I284" s="303"/>
      <c r="J284" s="303"/>
      <c r="K284" s="303"/>
      <c r="L284" s="303"/>
      <c r="M284" s="303"/>
      <c r="N284" s="303"/>
      <c r="O284" s="303"/>
      <c r="P284" s="305"/>
      <c r="Q284" s="305"/>
      <c r="R284" s="303"/>
      <c r="S284" s="303"/>
      <c r="T284" s="303"/>
      <c r="U284" s="303"/>
      <c r="V284" s="303"/>
      <c r="W284" s="303"/>
      <c r="X284" s="303"/>
      <c r="Y284" s="303"/>
    </row>
    <row r="285" spans="1:25" ht="12.75">
      <c r="A285" s="303"/>
      <c r="B285" s="303"/>
      <c r="C285" s="303"/>
      <c r="D285" s="303"/>
      <c r="E285" s="303"/>
      <c r="F285" s="304"/>
      <c r="G285" s="303"/>
      <c r="H285" s="303"/>
      <c r="I285" s="303"/>
      <c r="J285" s="303"/>
      <c r="K285" s="303"/>
      <c r="L285" s="303"/>
      <c r="M285" s="303"/>
      <c r="N285" s="303"/>
      <c r="O285" s="303"/>
      <c r="P285" s="305"/>
      <c r="Q285" s="305"/>
      <c r="R285" s="303"/>
      <c r="S285" s="303"/>
      <c r="T285" s="303"/>
      <c r="U285" s="303"/>
      <c r="V285" s="303"/>
      <c r="W285" s="303"/>
      <c r="X285" s="303"/>
      <c r="Y285" s="303"/>
    </row>
    <row r="286" spans="1:25" ht="12.75">
      <c r="A286" s="303"/>
      <c r="B286" s="303"/>
      <c r="C286" s="303"/>
      <c r="D286" s="303"/>
      <c r="E286" s="303"/>
      <c r="F286" s="304"/>
      <c r="G286" s="303"/>
      <c r="H286" s="303"/>
      <c r="I286" s="303"/>
      <c r="J286" s="303"/>
      <c r="K286" s="303"/>
      <c r="L286" s="303"/>
      <c r="M286" s="303"/>
      <c r="N286" s="303"/>
      <c r="O286" s="303"/>
      <c r="P286" s="305"/>
      <c r="Q286" s="305"/>
      <c r="R286" s="303"/>
      <c r="S286" s="303"/>
      <c r="T286" s="303"/>
      <c r="U286" s="303"/>
      <c r="V286" s="303"/>
      <c r="W286" s="303"/>
      <c r="X286" s="303"/>
      <c r="Y286" s="303"/>
    </row>
    <row r="287" spans="1:25" ht="12.75">
      <c r="A287" s="303"/>
      <c r="B287" s="303"/>
      <c r="C287" s="303"/>
      <c r="D287" s="303"/>
      <c r="E287" s="303"/>
      <c r="F287" s="304"/>
      <c r="G287" s="303"/>
      <c r="H287" s="303"/>
      <c r="I287" s="303"/>
      <c r="J287" s="303"/>
      <c r="K287" s="303"/>
      <c r="L287" s="303"/>
      <c r="M287" s="303"/>
      <c r="N287" s="303"/>
      <c r="O287" s="303"/>
      <c r="P287" s="305"/>
      <c r="Q287" s="305"/>
      <c r="R287" s="303"/>
      <c r="S287" s="303"/>
      <c r="T287" s="303"/>
      <c r="U287" s="303"/>
      <c r="V287" s="303"/>
      <c r="W287" s="303"/>
      <c r="X287" s="303"/>
      <c r="Y287" s="303"/>
    </row>
    <row r="288" spans="1:25" ht="12.75">
      <c r="A288" s="303"/>
      <c r="B288" s="303"/>
      <c r="C288" s="303"/>
      <c r="D288" s="303"/>
      <c r="E288" s="303"/>
      <c r="F288" s="304"/>
      <c r="G288" s="303"/>
      <c r="H288" s="303"/>
      <c r="I288" s="303"/>
      <c r="J288" s="303"/>
      <c r="K288" s="303"/>
      <c r="L288" s="303"/>
      <c r="M288" s="303"/>
      <c r="N288" s="303"/>
      <c r="O288" s="303"/>
      <c r="P288" s="305"/>
      <c r="Q288" s="305"/>
      <c r="R288" s="303"/>
      <c r="S288" s="303"/>
      <c r="T288" s="303"/>
      <c r="U288" s="303"/>
      <c r="V288" s="303"/>
      <c r="W288" s="303"/>
      <c r="X288" s="303"/>
      <c r="Y288" s="303"/>
    </row>
    <row r="289" spans="1:25" ht="12.75">
      <c r="A289" s="303"/>
      <c r="B289" s="303"/>
      <c r="C289" s="303"/>
      <c r="D289" s="303"/>
      <c r="E289" s="303"/>
      <c r="F289" s="304"/>
      <c r="G289" s="303"/>
      <c r="H289" s="303"/>
      <c r="I289" s="303"/>
      <c r="J289" s="303"/>
      <c r="K289" s="303"/>
      <c r="L289" s="303"/>
      <c r="M289" s="303"/>
      <c r="N289" s="303"/>
      <c r="O289" s="303"/>
      <c r="P289" s="305"/>
      <c r="Q289" s="305"/>
      <c r="R289" s="303"/>
      <c r="S289" s="303"/>
      <c r="T289" s="303"/>
      <c r="U289" s="303"/>
      <c r="V289" s="303"/>
      <c r="W289" s="303"/>
      <c r="X289" s="303"/>
      <c r="Y289" s="303"/>
    </row>
    <row r="290" spans="1:25" ht="12.75">
      <c r="A290" s="303"/>
      <c r="B290" s="303"/>
      <c r="C290" s="303"/>
      <c r="D290" s="303"/>
      <c r="E290" s="303"/>
      <c r="F290" s="304"/>
      <c r="G290" s="303"/>
      <c r="H290" s="303"/>
      <c r="I290" s="303"/>
      <c r="J290" s="303"/>
      <c r="K290" s="303"/>
      <c r="L290" s="303"/>
      <c r="M290" s="303"/>
      <c r="N290" s="303"/>
      <c r="O290" s="303"/>
      <c r="P290" s="305"/>
      <c r="Q290" s="305"/>
      <c r="R290" s="303"/>
      <c r="S290" s="303"/>
      <c r="T290" s="303"/>
      <c r="U290" s="303"/>
      <c r="V290" s="303"/>
      <c r="W290" s="303"/>
      <c r="X290" s="303"/>
      <c r="Y290" s="303"/>
    </row>
    <row r="291" spans="1:25" ht="12.75">
      <c r="A291" s="303"/>
      <c r="B291" s="303"/>
      <c r="C291" s="303"/>
      <c r="D291" s="303"/>
      <c r="E291" s="303"/>
      <c r="F291" s="304"/>
      <c r="G291" s="303"/>
      <c r="H291" s="303"/>
      <c r="I291" s="303"/>
      <c r="J291" s="303"/>
      <c r="K291" s="303"/>
      <c r="L291" s="303"/>
      <c r="M291" s="303"/>
      <c r="N291" s="303"/>
      <c r="O291" s="303"/>
      <c r="P291" s="305"/>
      <c r="Q291" s="305"/>
      <c r="R291" s="303"/>
      <c r="S291" s="303"/>
      <c r="T291" s="303"/>
      <c r="U291" s="303"/>
      <c r="V291" s="303"/>
      <c r="W291" s="303"/>
      <c r="X291" s="303"/>
      <c r="Y291" s="303"/>
    </row>
    <row r="292" spans="1:25" ht="12.75">
      <c r="A292" s="303"/>
      <c r="B292" s="303"/>
      <c r="C292" s="303"/>
      <c r="D292" s="303"/>
      <c r="E292" s="303"/>
      <c r="F292" s="304"/>
      <c r="G292" s="303"/>
      <c r="H292" s="303"/>
      <c r="I292" s="303"/>
      <c r="J292" s="303"/>
      <c r="K292" s="303"/>
      <c r="L292" s="303"/>
      <c r="M292" s="303"/>
      <c r="N292" s="303"/>
      <c r="O292" s="303"/>
      <c r="P292" s="305"/>
      <c r="Q292" s="305"/>
      <c r="R292" s="303"/>
      <c r="S292" s="303"/>
      <c r="T292" s="303"/>
      <c r="U292" s="303"/>
      <c r="V292" s="303"/>
      <c r="W292" s="303"/>
      <c r="X292" s="303"/>
      <c r="Y292" s="303"/>
    </row>
    <row r="293" spans="1:25" ht="12.75">
      <c r="A293" s="303"/>
      <c r="B293" s="303"/>
      <c r="C293" s="303"/>
      <c r="D293" s="303"/>
      <c r="E293" s="303"/>
      <c r="F293" s="304"/>
      <c r="G293" s="303"/>
      <c r="H293" s="303"/>
      <c r="I293" s="303"/>
      <c r="J293" s="303"/>
      <c r="K293" s="303"/>
      <c r="L293" s="303"/>
      <c r="M293" s="303"/>
      <c r="N293" s="303"/>
      <c r="O293" s="303"/>
      <c r="P293" s="305"/>
      <c r="Q293" s="305"/>
      <c r="R293" s="303"/>
      <c r="S293" s="303"/>
      <c r="T293" s="303"/>
      <c r="U293" s="303"/>
      <c r="V293" s="303"/>
      <c r="W293" s="303"/>
      <c r="X293" s="303"/>
      <c r="Y293" s="303"/>
    </row>
    <row r="294" spans="1:25" ht="12.75">
      <c r="A294" s="303"/>
      <c r="B294" s="303"/>
      <c r="C294" s="303"/>
      <c r="D294" s="303"/>
      <c r="E294" s="303"/>
      <c r="F294" s="304"/>
      <c r="G294" s="303"/>
      <c r="H294" s="303"/>
      <c r="I294" s="303"/>
      <c r="J294" s="303"/>
      <c r="K294" s="303"/>
      <c r="L294" s="303"/>
      <c r="M294" s="303"/>
      <c r="N294" s="303"/>
      <c r="O294" s="303"/>
      <c r="P294" s="305"/>
      <c r="Q294" s="305"/>
      <c r="R294" s="303"/>
      <c r="S294" s="303"/>
      <c r="T294" s="303"/>
      <c r="U294" s="303"/>
      <c r="V294" s="303"/>
      <c r="W294" s="303"/>
      <c r="X294" s="303"/>
      <c r="Y294" s="303"/>
    </row>
    <row r="295" spans="1:25" ht="12.75">
      <c r="A295" s="303"/>
      <c r="B295" s="303"/>
      <c r="C295" s="303"/>
      <c r="D295" s="303"/>
      <c r="E295" s="303"/>
      <c r="F295" s="304"/>
      <c r="G295" s="303"/>
      <c r="H295" s="303"/>
      <c r="I295" s="303"/>
      <c r="J295" s="303"/>
      <c r="K295" s="303"/>
      <c r="L295" s="303"/>
      <c r="M295" s="303"/>
      <c r="N295" s="303"/>
      <c r="O295" s="303"/>
      <c r="P295" s="305"/>
      <c r="Q295" s="305"/>
      <c r="R295" s="303"/>
      <c r="S295" s="303"/>
      <c r="T295" s="303"/>
      <c r="U295" s="303"/>
      <c r="V295" s="303"/>
      <c r="W295" s="303"/>
      <c r="X295" s="303"/>
      <c r="Y295" s="303"/>
    </row>
    <row r="296" spans="1:25" ht="12.75">
      <c r="A296" s="303"/>
      <c r="B296" s="303"/>
      <c r="C296" s="303"/>
      <c r="D296" s="303"/>
      <c r="E296" s="303"/>
      <c r="F296" s="304"/>
      <c r="G296" s="303"/>
      <c r="H296" s="303"/>
      <c r="I296" s="303"/>
      <c r="J296" s="303"/>
      <c r="K296" s="303"/>
      <c r="L296" s="303"/>
      <c r="M296" s="303"/>
      <c r="N296" s="303"/>
      <c r="O296" s="303"/>
      <c r="P296" s="305"/>
      <c r="Q296" s="305"/>
      <c r="R296" s="303"/>
      <c r="S296" s="303"/>
      <c r="T296" s="303"/>
      <c r="U296" s="303"/>
      <c r="V296" s="303"/>
      <c r="W296" s="303"/>
      <c r="X296" s="303"/>
      <c r="Y296" s="303"/>
    </row>
    <row r="297" spans="1:25" ht="12.75">
      <c r="A297" s="303"/>
      <c r="B297" s="303"/>
      <c r="C297" s="303"/>
      <c r="D297" s="303"/>
      <c r="E297" s="303"/>
      <c r="F297" s="304"/>
      <c r="G297" s="303"/>
      <c r="H297" s="303"/>
      <c r="I297" s="303"/>
      <c r="J297" s="303"/>
      <c r="K297" s="303"/>
      <c r="L297" s="303"/>
      <c r="M297" s="303"/>
      <c r="N297" s="303"/>
      <c r="O297" s="303"/>
      <c r="P297" s="305"/>
      <c r="Q297" s="305"/>
      <c r="R297" s="303"/>
      <c r="S297" s="303"/>
      <c r="T297" s="303"/>
      <c r="U297" s="303"/>
      <c r="V297" s="303"/>
      <c r="W297" s="303"/>
      <c r="X297" s="303"/>
      <c r="Y297" s="303"/>
    </row>
    <row r="298" spans="1:25" ht="12.75">
      <c r="A298" s="303"/>
      <c r="B298" s="303"/>
      <c r="C298" s="303"/>
      <c r="D298" s="303"/>
      <c r="E298" s="303"/>
      <c r="F298" s="304"/>
      <c r="G298" s="303"/>
      <c r="H298" s="303"/>
      <c r="I298" s="303"/>
      <c r="J298" s="303"/>
      <c r="K298" s="303"/>
      <c r="L298" s="303"/>
      <c r="M298" s="303"/>
      <c r="N298" s="303"/>
      <c r="O298" s="303"/>
      <c r="P298" s="305"/>
      <c r="Q298" s="305"/>
      <c r="R298" s="303"/>
      <c r="S298" s="303"/>
      <c r="T298" s="303"/>
      <c r="U298" s="303"/>
      <c r="V298" s="303"/>
      <c r="W298" s="303"/>
      <c r="X298" s="303"/>
      <c r="Y298" s="303"/>
    </row>
    <row r="299" spans="1:25" ht="12.75">
      <c r="A299" s="303"/>
      <c r="B299" s="303"/>
      <c r="C299" s="303"/>
      <c r="D299" s="303"/>
      <c r="E299" s="303"/>
      <c r="F299" s="304"/>
      <c r="G299" s="303"/>
      <c r="H299" s="303"/>
      <c r="I299" s="303"/>
      <c r="J299" s="303"/>
      <c r="K299" s="303"/>
      <c r="L299" s="303"/>
      <c r="M299" s="303"/>
      <c r="N299" s="303"/>
      <c r="O299" s="303"/>
      <c r="P299" s="305"/>
      <c r="Q299" s="305"/>
      <c r="R299" s="303"/>
      <c r="S299" s="303"/>
      <c r="T299" s="303"/>
      <c r="U299" s="303"/>
      <c r="V299" s="303"/>
      <c r="W299" s="303"/>
      <c r="X299" s="303"/>
      <c r="Y299" s="303"/>
    </row>
    <row r="300" spans="1:25" ht="12.75">
      <c r="A300" s="303"/>
      <c r="B300" s="303"/>
      <c r="C300" s="303"/>
      <c r="D300" s="303"/>
      <c r="E300" s="303"/>
      <c r="F300" s="304"/>
      <c r="G300" s="303"/>
      <c r="H300" s="303"/>
      <c r="I300" s="303"/>
      <c r="J300" s="303"/>
      <c r="K300" s="303"/>
      <c r="L300" s="303"/>
      <c r="M300" s="303"/>
      <c r="N300" s="303"/>
      <c r="O300" s="303"/>
      <c r="P300" s="305"/>
      <c r="Q300" s="305"/>
      <c r="R300" s="303"/>
      <c r="S300" s="303"/>
      <c r="T300" s="303"/>
      <c r="U300" s="303"/>
      <c r="V300" s="303"/>
      <c r="W300" s="303"/>
      <c r="X300" s="303"/>
      <c r="Y300" s="303"/>
    </row>
    <row r="301" spans="1:25" ht="12.75">
      <c r="A301" s="303"/>
      <c r="B301" s="303"/>
      <c r="C301" s="303"/>
      <c r="D301" s="303"/>
      <c r="E301" s="303"/>
      <c r="F301" s="304"/>
      <c r="G301" s="303"/>
      <c r="H301" s="303"/>
      <c r="I301" s="303"/>
      <c r="J301" s="303"/>
      <c r="K301" s="303"/>
      <c r="L301" s="303"/>
      <c r="M301" s="303"/>
      <c r="N301" s="303"/>
      <c r="O301" s="303"/>
      <c r="P301" s="305"/>
      <c r="Q301" s="305"/>
      <c r="R301" s="303"/>
      <c r="S301" s="303"/>
      <c r="T301" s="303"/>
      <c r="U301" s="303"/>
      <c r="V301" s="303"/>
      <c r="W301" s="303"/>
      <c r="X301" s="303"/>
      <c r="Y301" s="303"/>
    </row>
    <row r="302" spans="1:25" ht="12.75">
      <c r="A302" s="303"/>
      <c r="B302" s="303"/>
      <c r="C302" s="303"/>
      <c r="D302" s="303"/>
      <c r="E302" s="303"/>
      <c r="F302" s="304"/>
      <c r="G302" s="303"/>
      <c r="H302" s="303"/>
      <c r="I302" s="303"/>
      <c r="J302" s="303"/>
      <c r="K302" s="303"/>
      <c r="L302" s="303"/>
      <c r="M302" s="303"/>
      <c r="N302" s="303"/>
      <c r="O302" s="303"/>
      <c r="P302" s="305"/>
      <c r="Q302" s="305"/>
      <c r="R302" s="303"/>
      <c r="S302" s="303"/>
      <c r="T302" s="303"/>
      <c r="U302" s="303"/>
      <c r="V302" s="303"/>
      <c r="W302" s="303"/>
      <c r="X302" s="303"/>
      <c r="Y302" s="303"/>
    </row>
    <row r="303" spans="1:25" ht="12.75">
      <c r="A303" s="303"/>
      <c r="B303" s="303"/>
      <c r="C303" s="303"/>
      <c r="D303" s="303"/>
      <c r="E303" s="303"/>
      <c r="F303" s="304"/>
      <c r="G303" s="303"/>
      <c r="H303" s="303"/>
      <c r="I303" s="303"/>
      <c r="J303" s="303"/>
      <c r="K303" s="303"/>
      <c r="L303" s="303"/>
      <c r="M303" s="303"/>
      <c r="N303" s="303"/>
      <c r="O303" s="303"/>
      <c r="P303" s="305"/>
      <c r="Q303" s="305"/>
      <c r="R303" s="303"/>
      <c r="S303" s="303"/>
      <c r="T303" s="303"/>
      <c r="U303" s="303"/>
      <c r="V303" s="303"/>
      <c r="W303" s="303"/>
      <c r="X303" s="303"/>
      <c r="Y303" s="303"/>
    </row>
    <row r="304" spans="1:25" ht="12.75">
      <c r="A304" s="303"/>
      <c r="B304" s="303"/>
      <c r="C304" s="303"/>
      <c r="D304" s="303"/>
      <c r="E304" s="303"/>
      <c r="F304" s="304"/>
      <c r="G304" s="303"/>
      <c r="H304" s="303"/>
      <c r="I304" s="303"/>
      <c r="J304" s="303"/>
      <c r="K304" s="303"/>
      <c r="L304" s="303"/>
      <c r="M304" s="303"/>
      <c r="N304" s="303"/>
      <c r="O304" s="303"/>
      <c r="P304" s="305"/>
      <c r="Q304" s="305"/>
      <c r="R304" s="303"/>
      <c r="S304" s="303"/>
      <c r="T304" s="303"/>
      <c r="U304" s="303"/>
      <c r="V304" s="303"/>
      <c r="W304" s="303"/>
      <c r="X304" s="303"/>
      <c r="Y304" s="303"/>
    </row>
    <row r="305" spans="1:25" ht="12.75">
      <c r="A305" s="303"/>
      <c r="B305" s="303"/>
      <c r="C305" s="303"/>
      <c r="D305" s="303"/>
      <c r="E305" s="303"/>
      <c r="F305" s="304"/>
      <c r="G305" s="303"/>
      <c r="H305" s="303"/>
      <c r="I305" s="303"/>
      <c r="J305" s="303"/>
      <c r="K305" s="303"/>
      <c r="L305" s="303"/>
      <c r="M305" s="303"/>
      <c r="N305" s="303"/>
      <c r="O305" s="303"/>
      <c r="P305" s="305"/>
      <c r="Q305" s="305"/>
      <c r="R305" s="303"/>
      <c r="S305" s="303"/>
      <c r="T305" s="303"/>
      <c r="U305" s="303"/>
      <c r="V305" s="303"/>
      <c r="W305" s="303"/>
      <c r="X305" s="303"/>
      <c r="Y305" s="303"/>
    </row>
    <row r="306" spans="1:25" ht="12.75">
      <c r="A306" s="303"/>
      <c r="B306" s="303"/>
      <c r="C306" s="303"/>
      <c r="D306" s="303"/>
      <c r="E306" s="303"/>
      <c r="F306" s="304"/>
      <c r="G306" s="303"/>
      <c r="H306" s="303"/>
      <c r="I306" s="303"/>
      <c r="J306" s="303"/>
      <c r="K306" s="303"/>
      <c r="L306" s="303"/>
      <c r="M306" s="303"/>
      <c r="N306" s="303"/>
      <c r="O306" s="303"/>
      <c r="P306" s="305"/>
      <c r="Q306" s="305"/>
      <c r="R306" s="303"/>
      <c r="S306" s="303"/>
      <c r="T306" s="303"/>
      <c r="U306" s="303"/>
      <c r="V306" s="303"/>
      <c r="W306" s="303"/>
      <c r="X306" s="303"/>
      <c r="Y306" s="303"/>
    </row>
    <row r="307" spans="1:25" ht="12.75">
      <c r="A307" s="303"/>
      <c r="B307" s="303"/>
      <c r="C307" s="303"/>
      <c r="D307" s="303"/>
      <c r="E307" s="303"/>
      <c r="F307" s="304"/>
      <c r="G307" s="303"/>
      <c r="H307" s="303"/>
      <c r="I307" s="303"/>
      <c r="J307" s="303"/>
      <c r="K307" s="303"/>
      <c r="L307" s="303"/>
      <c r="M307" s="303"/>
      <c r="N307" s="303"/>
      <c r="O307" s="303"/>
      <c r="P307" s="305"/>
      <c r="Q307" s="305"/>
      <c r="R307" s="303"/>
      <c r="S307" s="303"/>
      <c r="T307" s="303"/>
      <c r="U307" s="303"/>
      <c r="V307" s="303"/>
      <c r="W307" s="303"/>
      <c r="X307" s="303"/>
      <c r="Y307" s="303"/>
    </row>
    <row r="308" spans="1:25" ht="12.75">
      <c r="A308" s="303"/>
      <c r="B308" s="303"/>
      <c r="C308" s="303"/>
      <c r="D308" s="303"/>
      <c r="E308" s="303"/>
      <c r="F308" s="304"/>
      <c r="G308" s="303"/>
      <c r="H308" s="303"/>
      <c r="I308" s="303"/>
      <c r="J308" s="303"/>
      <c r="K308" s="303"/>
      <c r="L308" s="303"/>
      <c r="M308" s="303"/>
      <c r="N308" s="303"/>
      <c r="O308" s="303"/>
      <c r="P308" s="305"/>
      <c r="Q308" s="305"/>
      <c r="R308" s="303"/>
      <c r="S308" s="303"/>
      <c r="T308" s="303"/>
      <c r="U308" s="303"/>
      <c r="V308" s="303"/>
      <c r="W308" s="303"/>
      <c r="X308" s="303"/>
      <c r="Y308" s="303"/>
    </row>
    <row r="309" spans="1:25" ht="12.75">
      <c r="A309" s="303"/>
      <c r="B309" s="303"/>
      <c r="C309" s="303"/>
      <c r="D309" s="303"/>
      <c r="E309" s="303"/>
      <c r="F309" s="304"/>
      <c r="G309" s="303"/>
      <c r="H309" s="303"/>
      <c r="I309" s="303"/>
      <c r="J309" s="303"/>
      <c r="K309" s="303"/>
      <c r="L309" s="303"/>
      <c r="M309" s="303"/>
      <c r="N309" s="303"/>
      <c r="O309" s="303"/>
      <c r="P309" s="305"/>
      <c r="Q309" s="305"/>
      <c r="R309" s="303"/>
      <c r="S309" s="303"/>
      <c r="T309" s="303"/>
      <c r="U309" s="303"/>
      <c r="V309" s="303"/>
      <c r="W309" s="303"/>
      <c r="X309" s="303"/>
      <c r="Y309" s="303"/>
    </row>
    <row r="310" spans="1:25" ht="12.75">
      <c r="A310" s="303"/>
      <c r="B310" s="303"/>
      <c r="C310" s="303"/>
      <c r="D310" s="303"/>
      <c r="E310" s="303"/>
      <c r="F310" s="304"/>
      <c r="G310" s="303"/>
      <c r="H310" s="303"/>
      <c r="I310" s="303"/>
      <c r="J310" s="303"/>
      <c r="K310" s="303"/>
      <c r="L310" s="303"/>
      <c r="M310" s="303"/>
      <c r="N310" s="303"/>
      <c r="O310" s="303"/>
      <c r="P310" s="305"/>
      <c r="Q310" s="305"/>
      <c r="R310" s="303"/>
      <c r="S310" s="303"/>
      <c r="T310" s="303"/>
      <c r="U310" s="303"/>
      <c r="V310" s="303"/>
      <c r="W310" s="303"/>
      <c r="X310" s="303"/>
      <c r="Y310" s="303"/>
    </row>
    <row r="311" spans="1:25" ht="12.75">
      <c r="A311" s="303"/>
      <c r="B311" s="303"/>
      <c r="C311" s="303"/>
      <c r="D311" s="303"/>
      <c r="E311" s="303"/>
      <c r="F311" s="304"/>
      <c r="G311" s="303"/>
      <c r="H311" s="303"/>
      <c r="I311" s="303"/>
      <c r="J311" s="303"/>
      <c r="K311" s="303"/>
      <c r="L311" s="303"/>
      <c r="M311" s="303"/>
      <c r="N311" s="303"/>
      <c r="O311" s="303"/>
      <c r="P311" s="305"/>
      <c r="Q311" s="305"/>
      <c r="R311" s="303"/>
      <c r="S311" s="303"/>
      <c r="T311" s="303"/>
      <c r="U311" s="303"/>
      <c r="V311" s="303"/>
      <c r="W311" s="303"/>
      <c r="X311" s="303"/>
      <c r="Y311" s="303"/>
    </row>
    <row r="312" spans="1:25" ht="12.75">
      <c r="A312" s="303"/>
      <c r="B312" s="303"/>
      <c r="C312" s="303"/>
      <c r="D312" s="303"/>
      <c r="E312" s="303"/>
      <c r="F312" s="304"/>
      <c r="G312" s="303"/>
      <c r="H312" s="303"/>
      <c r="I312" s="303"/>
      <c r="J312" s="303"/>
      <c r="K312" s="303"/>
      <c r="L312" s="303"/>
      <c r="M312" s="303"/>
      <c r="N312" s="303"/>
      <c r="O312" s="303"/>
      <c r="P312" s="305"/>
      <c r="Q312" s="305"/>
      <c r="R312" s="303"/>
      <c r="S312" s="303"/>
      <c r="T312" s="303"/>
      <c r="U312" s="303"/>
      <c r="V312" s="303"/>
      <c r="W312" s="303"/>
      <c r="X312" s="303"/>
      <c r="Y312" s="303"/>
    </row>
    <row r="313" spans="1:25" ht="12.75">
      <c r="A313" s="303"/>
      <c r="B313" s="303"/>
      <c r="C313" s="303"/>
      <c r="D313" s="303"/>
      <c r="E313" s="303"/>
      <c r="F313" s="304"/>
      <c r="G313" s="303"/>
      <c r="H313" s="303"/>
      <c r="I313" s="303"/>
      <c r="J313" s="303"/>
      <c r="K313" s="303"/>
      <c r="L313" s="303"/>
      <c r="M313" s="303"/>
      <c r="N313" s="303"/>
      <c r="O313" s="303"/>
      <c r="P313" s="305"/>
      <c r="Q313" s="305"/>
      <c r="R313" s="303"/>
      <c r="S313" s="303"/>
      <c r="T313" s="303"/>
      <c r="U313" s="303"/>
      <c r="V313" s="303"/>
      <c r="W313" s="303"/>
      <c r="X313" s="303"/>
      <c r="Y313" s="303"/>
    </row>
    <row r="314" spans="1:25" ht="12.75">
      <c r="A314" s="303"/>
      <c r="B314" s="303"/>
      <c r="C314" s="303"/>
      <c r="D314" s="303"/>
      <c r="E314" s="303"/>
      <c r="F314" s="304"/>
      <c r="G314" s="303"/>
      <c r="H314" s="303"/>
      <c r="I314" s="303"/>
      <c r="J314" s="303"/>
      <c r="K314" s="303"/>
      <c r="L314" s="303"/>
      <c r="M314" s="303"/>
      <c r="N314" s="303"/>
      <c r="O314" s="303"/>
      <c r="P314" s="305"/>
      <c r="Q314" s="305"/>
      <c r="R314" s="303"/>
      <c r="S314" s="303"/>
      <c r="T314" s="303"/>
      <c r="U314" s="303"/>
      <c r="V314" s="303"/>
      <c r="W314" s="303"/>
      <c r="X314" s="303"/>
      <c r="Y314" s="303"/>
    </row>
    <row r="315" spans="1:25" ht="12.75">
      <c r="A315" s="303"/>
      <c r="B315" s="303"/>
      <c r="C315" s="303"/>
      <c r="D315" s="303"/>
      <c r="E315" s="303"/>
      <c r="F315" s="304"/>
      <c r="G315" s="303"/>
      <c r="H315" s="303"/>
      <c r="I315" s="303"/>
      <c r="J315" s="303"/>
      <c r="K315" s="303"/>
      <c r="L315" s="303"/>
      <c r="M315" s="303"/>
      <c r="N315" s="303"/>
      <c r="O315" s="303"/>
      <c r="P315" s="305"/>
      <c r="Q315" s="305"/>
      <c r="R315" s="303"/>
      <c r="S315" s="303"/>
      <c r="T315" s="303"/>
      <c r="U315" s="303"/>
      <c r="V315" s="303"/>
      <c r="W315" s="303"/>
      <c r="X315" s="303"/>
      <c r="Y315" s="303"/>
    </row>
    <row r="316" spans="1:25" ht="12.75">
      <c r="A316" s="303"/>
      <c r="B316" s="303"/>
      <c r="C316" s="303"/>
      <c r="D316" s="303"/>
      <c r="E316" s="303"/>
      <c r="F316" s="304"/>
      <c r="G316" s="303"/>
      <c r="H316" s="303"/>
      <c r="I316" s="303"/>
      <c r="J316" s="303"/>
      <c r="K316" s="303"/>
      <c r="L316" s="303"/>
      <c r="M316" s="303"/>
      <c r="N316" s="303"/>
      <c r="O316" s="303"/>
      <c r="P316" s="305"/>
      <c r="Q316" s="305"/>
      <c r="R316" s="303"/>
      <c r="S316" s="303"/>
      <c r="T316" s="303"/>
      <c r="U316" s="303"/>
      <c r="V316" s="303"/>
      <c r="W316" s="303"/>
      <c r="X316" s="303"/>
      <c r="Y316" s="303"/>
    </row>
    <row r="317" spans="1:25" ht="12.75">
      <c r="A317" s="303"/>
      <c r="B317" s="303"/>
      <c r="C317" s="303"/>
      <c r="D317" s="303"/>
      <c r="E317" s="303"/>
      <c r="F317" s="304"/>
      <c r="G317" s="303"/>
      <c r="H317" s="303"/>
      <c r="I317" s="303"/>
      <c r="J317" s="303"/>
      <c r="K317" s="303"/>
      <c r="L317" s="303"/>
      <c r="M317" s="303"/>
      <c r="N317" s="303"/>
      <c r="O317" s="303"/>
      <c r="P317" s="305"/>
      <c r="Q317" s="305"/>
      <c r="R317" s="303"/>
      <c r="S317" s="303"/>
      <c r="T317" s="303"/>
      <c r="U317" s="303"/>
      <c r="V317" s="303"/>
      <c r="W317" s="303"/>
      <c r="X317" s="303"/>
      <c r="Y317" s="303"/>
    </row>
    <row r="318" spans="1:25" ht="12.75">
      <c r="A318" s="303"/>
      <c r="B318" s="303"/>
      <c r="C318" s="303"/>
      <c r="D318" s="303"/>
      <c r="E318" s="303"/>
      <c r="F318" s="304"/>
      <c r="G318" s="303"/>
      <c r="H318" s="303"/>
      <c r="I318" s="303"/>
      <c r="J318" s="303"/>
      <c r="K318" s="303"/>
      <c r="L318" s="303"/>
      <c r="M318" s="303"/>
      <c r="N318" s="303"/>
      <c r="O318" s="303"/>
      <c r="P318" s="305"/>
      <c r="Q318" s="305"/>
      <c r="R318" s="303"/>
      <c r="S318" s="303"/>
      <c r="T318" s="303"/>
      <c r="U318" s="303"/>
      <c r="V318" s="303"/>
      <c r="W318" s="303"/>
      <c r="X318" s="303"/>
      <c r="Y318" s="303"/>
    </row>
    <row r="319" spans="1:25" ht="12.75">
      <c r="A319" s="303"/>
      <c r="B319" s="303"/>
      <c r="C319" s="303"/>
      <c r="D319" s="303"/>
      <c r="E319" s="303"/>
      <c r="F319" s="304"/>
      <c r="G319" s="303"/>
      <c r="H319" s="303"/>
      <c r="I319" s="303"/>
      <c r="J319" s="303"/>
      <c r="K319" s="303"/>
      <c r="L319" s="303"/>
      <c r="M319" s="303"/>
      <c r="N319" s="303"/>
      <c r="O319" s="303"/>
      <c r="P319" s="305"/>
      <c r="Q319" s="305"/>
      <c r="R319" s="303"/>
      <c r="S319" s="303"/>
      <c r="T319" s="303"/>
      <c r="U319" s="303"/>
      <c r="V319" s="303"/>
      <c r="W319" s="303"/>
      <c r="X319" s="303"/>
      <c r="Y319" s="303"/>
    </row>
    <row r="320" spans="1:25" ht="12.75">
      <c r="A320" s="303"/>
      <c r="B320" s="303"/>
      <c r="C320" s="303"/>
      <c r="D320" s="303"/>
      <c r="E320" s="303"/>
      <c r="F320" s="304"/>
      <c r="G320" s="303"/>
      <c r="H320" s="303"/>
      <c r="I320" s="303"/>
      <c r="J320" s="303"/>
      <c r="K320" s="303"/>
      <c r="L320" s="303"/>
      <c r="M320" s="303"/>
      <c r="N320" s="303"/>
      <c r="O320" s="303"/>
      <c r="P320" s="305"/>
      <c r="Q320" s="305"/>
      <c r="R320" s="303"/>
      <c r="S320" s="303"/>
      <c r="T320" s="303"/>
      <c r="U320" s="303"/>
      <c r="V320" s="303"/>
      <c r="W320" s="303"/>
      <c r="X320" s="303"/>
      <c r="Y320" s="303"/>
    </row>
    <row r="321" spans="1:25" ht="12.75">
      <c r="A321" s="303"/>
      <c r="B321" s="303"/>
      <c r="C321" s="303"/>
      <c r="D321" s="303"/>
      <c r="E321" s="303"/>
      <c r="F321" s="304"/>
      <c r="G321" s="303"/>
      <c r="H321" s="303"/>
      <c r="I321" s="303"/>
      <c r="J321" s="303"/>
      <c r="K321" s="303"/>
      <c r="L321" s="303"/>
      <c r="M321" s="303"/>
      <c r="N321" s="303"/>
      <c r="O321" s="303"/>
      <c r="P321" s="305"/>
      <c r="Q321" s="305"/>
      <c r="R321" s="303"/>
      <c r="S321" s="303"/>
      <c r="T321" s="303"/>
      <c r="U321" s="303"/>
      <c r="V321" s="303"/>
      <c r="W321" s="303"/>
      <c r="X321" s="303"/>
      <c r="Y321" s="303"/>
    </row>
    <row r="322" spans="1:25" ht="12.75">
      <c r="A322" s="303"/>
      <c r="B322" s="303"/>
      <c r="C322" s="303"/>
      <c r="D322" s="303"/>
      <c r="E322" s="303"/>
      <c r="F322" s="304"/>
      <c r="G322" s="303"/>
      <c r="H322" s="303"/>
      <c r="I322" s="303"/>
      <c r="J322" s="303"/>
      <c r="K322" s="303"/>
      <c r="L322" s="303"/>
      <c r="M322" s="303"/>
      <c r="N322" s="303"/>
      <c r="O322" s="303"/>
      <c r="P322" s="305"/>
      <c r="Q322" s="305"/>
      <c r="R322" s="303"/>
      <c r="S322" s="303"/>
      <c r="T322" s="303"/>
      <c r="U322" s="303"/>
      <c r="V322" s="303"/>
      <c r="W322" s="303"/>
      <c r="X322" s="303"/>
      <c r="Y322" s="303"/>
    </row>
    <row r="323" spans="1:25" ht="12.75">
      <c r="A323" s="303"/>
      <c r="B323" s="303"/>
      <c r="C323" s="303"/>
      <c r="D323" s="303"/>
      <c r="E323" s="303"/>
      <c r="F323" s="304"/>
      <c r="G323" s="303"/>
      <c r="H323" s="303"/>
      <c r="I323" s="303"/>
      <c r="J323" s="303"/>
      <c r="K323" s="303"/>
      <c r="L323" s="303"/>
      <c r="M323" s="303"/>
      <c r="N323" s="303"/>
      <c r="O323" s="303"/>
      <c r="P323" s="305"/>
      <c r="Q323" s="305"/>
      <c r="R323" s="303"/>
      <c r="S323" s="303"/>
      <c r="T323" s="303"/>
      <c r="U323" s="303"/>
      <c r="V323" s="303"/>
      <c r="W323" s="303"/>
      <c r="X323" s="303"/>
      <c r="Y323" s="303"/>
    </row>
    <row r="324" spans="1:25" ht="12.75">
      <c r="A324" s="303"/>
      <c r="B324" s="303"/>
      <c r="C324" s="303"/>
      <c r="D324" s="303"/>
      <c r="E324" s="303"/>
      <c r="F324" s="304"/>
      <c r="G324" s="303"/>
      <c r="H324" s="303"/>
      <c r="I324" s="303"/>
      <c r="J324" s="303"/>
      <c r="K324" s="303"/>
      <c r="L324" s="303"/>
      <c r="M324" s="303"/>
      <c r="N324" s="303"/>
      <c r="O324" s="303"/>
      <c r="P324" s="305"/>
      <c r="Q324" s="305"/>
      <c r="R324" s="303"/>
      <c r="S324" s="303"/>
      <c r="T324" s="303"/>
      <c r="U324" s="303"/>
      <c r="V324" s="303"/>
      <c r="W324" s="303"/>
      <c r="X324" s="303"/>
      <c r="Y324" s="303"/>
    </row>
    <row r="325" spans="1:25" ht="12.75">
      <c r="A325" s="303"/>
      <c r="B325" s="303"/>
      <c r="C325" s="303"/>
      <c r="D325" s="303"/>
      <c r="E325" s="303"/>
      <c r="F325" s="304"/>
      <c r="G325" s="303"/>
      <c r="H325" s="303"/>
      <c r="I325" s="303"/>
      <c r="J325" s="303"/>
      <c r="K325" s="303"/>
      <c r="L325" s="303"/>
      <c r="M325" s="303"/>
      <c r="N325" s="303"/>
      <c r="O325" s="303"/>
      <c r="P325" s="305"/>
      <c r="Q325" s="305"/>
      <c r="R325" s="303"/>
      <c r="S325" s="303"/>
      <c r="T325" s="303"/>
      <c r="U325" s="303"/>
      <c r="V325" s="303"/>
      <c r="W325" s="303"/>
      <c r="X325" s="303"/>
      <c r="Y325" s="303"/>
    </row>
    <row r="326" spans="1:25" ht="12.75">
      <c r="A326" s="303"/>
      <c r="B326" s="303"/>
      <c r="C326" s="303"/>
      <c r="D326" s="303"/>
      <c r="E326" s="303"/>
      <c r="F326" s="304"/>
      <c r="G326" s="303"/>
      <c r="H326" s="303"/>
      <c r="I326" s="303"/>
      <c r="J326" s="303"/>
      <c r="K326" s="303"/>
      <c r="L326" s="303"/>
      <c r="M326" s="303"/>
      <c r="N326" s="303"/>
      <c r="O326" s="303"/>
      <c r="P326" s="305"/>
      <c r="Q326" s="305"/>
      <c r="R326" s="303"/>
      <c r="S326" s="303"/>
      <c r="T326" s="303"/>
      <c r="U326" s="303"/>
      <c r="V326" s="303"/>
      <c r="W326" s="303"/>
      <c r="X326" s="303"/>
      <c r="Y326" s="303"/>
    </row>
    <row r="327" spans="1:25" ht="12.75">
      <c r="A327" s="303"/>
      <c r="B327" s="303"/>
      <c r="C327" s="303"/>
      <c r="D327" s="303"/>
      <c r="E327" s="303"/>
      <c r="F327" s="304"/>
      <c r="G327" s="303"/>
      <c r="H327" s="303"/>
      <c r="I327" s="303"/>
      <c r="J327" s="303"/>
      <c r="K327" s="303"/>
      <c r="L327" s="303"/>
      <c r="M327" s="303"/>
      <c r="N327" s="303"/>
      <c r="O327" s="303"/>
      <c r="P327" s="305"/>
      <c r="Q327" s="305"/>
      <c r="R327" s="303"/>
      <c r="S327" s="303"/>
      <c r="T327" s="303"/>
      <c r="U327" s="303"/>
      <c r="V327" s="303"/>
      <c r="W327" s="303"/>
      <c r="X327" s="303"/>
      <c r="Y327" s="303"/>
    </row>
    <row r="328" spans="1:25" ht="12.75">
      <c r="A328" s="303"/>
      <c r="B328" s="303"/>
      <c r="C328" s="303"/>
      <c r="D328" s="303"/>
      <c r="E328" s="303"/>
      <c r="F328" s="304"/>
      <c r="G328" s="303"/>
      <c r="H328" s="303"/>
      <c r="I328" s="303"/>
      <c r="J328" s="303"/>
      <c r="K328" s="303"/>
      <c r="L328" s="303"/>
      <c r="M328" s="303"/>
      <c r="N328" s="303"/>
      <c r="O328" s="303"/>
      <c r="P328" s="305"/>
      <c r="Q328" s="305"/>
      <c r="R328" s="303"/>
      <c r="S328" s="303"/>
      <c r="T328" s="303"/>
      <c r="U328" s="303"/>
      <c r="V328" s="303"/>
      <c r="W328" s="303"/>
      <c r="X328" s="303"/>
      <c r="Y328" s="303"/>
    </row>
    <row r="329" spans="1:25" ht="12.75">
      <c r="A329" s="303"/>
      <c r="B329" s="303"/>
      <c r="C329" s="303"/>
      <c r="D329" s="303"/>
      <c r="E329" s="303"/>
      <c r="F329" s="304"/>
      <c r="G329" s="303"/>
      <c r="H329" s="303"/>
      <c r="I329" s="303"/>
      <c r="J329" s="303"/>
      <c r="K329" s="303"/>
      <c r="L329" s="303"/>
      <c r="M329" s="303"/>
      <c r="N329" s="303"/>
      <c r="O329" s="303"/>
      <c r="P329" s="305"/>
      <c r="Q329" s="305"/>
      <c r="R329" s="303"/>
      <c r="S329" s="303"/>
      <c r="T329" s="303"/>
      <c r="U329" s="303"/>
      <c r="V329" s="303"/>
      <c r="W329" s="303"/>
      <c r="X329" s="303"/>
      <c r="Y329" s="303"/>
    </row>
    <row r="330" spans="1:25" ht="12.75">
      <c r="A330" s="303"/>
      <c r="B330" s="303"/>
      <c r="C330" s="303"/>
      <c r="D330" s="303"/>
      <c r="E330" s="303"/>
      <c r="F330" s="304"/>
      <c r="G330" s="303"/>
      <c r="H330" s="303"/>
      <c r="I330" s="303"/>
      <c r="J330" s="303"/>
      <c r="K330" s="303"/>
      <c r="L330" s="303"/>
      <c r="M330" s="303"/>
      <c r="N330" s="303"/>
      <c r="O330" s="303"/>
      <c r="P330" s="305"/>
      <c r="Q330" s="305"/>
      <c r="R330" s="303"/>
      <c r="S330" s="303"/>
      <c r="T330" s="303"/>
      <c r="U330" s="303"/>
      <c r="V330" s="303"/>
      <c r="W330" s="303"/>
      <c r="X330" s="303"/>
      <c r="Y330" s="303"/>
    </row>
    <row r="331" spans="1:25" ht="12.75">
      <c r="A331" s="303"/>
      <c r="B331" s="303"/>
      <c r="C331" s="303"/>
      <c r="D331" s="303"/>
      <c r="E331" s="303"/>
      <c r="F331" s="304"/>
      <c r="G331" s="303"/>
      <c r="H331" s="303"/>
      <c r="I331" s="303"/>
      <c r="J331" s="303"/>
      <c r="K331" s="303"/>
      <c r="L331" s="303"/>
      <c r="M331" s="303"/>
      <c r="N331" s="303"/>
      <c r="O331" s="303"/>
      <c r="P331" s="305"/>
      <c r="Q331" s="305"/>
      <c r="R331" s="303"/>
      <c r="S331" s="303"/>
      <c r="T331" s="303"/>
      <c r="U331" s="303"/>
      <c r="V331" s="303"/>
      <c r="W331" s="303"/>
      <c r="X331" s="303"/>
      <c r="Y331" s="303"/>
    </row>
    <row r="332" spans="1:25" ht="12.75">
      <c r="A332" s="303"/>
      <c r="B332" s="303"/>
      <c r="C332" s="303"/>
      <c r="D332" s="303"/>
      <c r="E332" s="303"/>
      <c r="F332" s="304"/>
      <c r="G332" s="303"/>
      <c r="H332" s="303"/>
      <c r="I332" s="303"/>
      <c r="J332" s="303"/>
      <c r="K332" s="303"/>
      <c r="L332" s="303"/>
      <c r="M332" s="303"/>
      <c r="N332" s="303"/>
      <c r="O332" s="303"/>
      <c r="P332" s="305"/>
      <c r="Q332" s="305"/>
      <c r="R332" s="303"/>
      <c r="S332" s="303"/>
      <c r="T332" s="303"/>
      <c r="U332" s="303"/>
      <c r="V332" s="303"/>
      <c r="W332" s="303"/>
      <c r="X332" s="303"/>
      <c r="Y332" s="303"/>
    </row>
    <row r="333" spans="1:25" ht="12.75">
      <c r="A333" s="303"/>
      <c r="B333" s="303"/>
      <c r="C333" s="303"/>
      <c r="D333" s="303"/>
      <c r="E333" s="303"/>
      <c r="F333" s="304"/>
      <c r="G333" s="303"/>
      <c r="H333" s="303"/>
      <c r="I333" s="303"/>
      <c r="J333" s="303"/>
      <c r="K333" s="303"/>
      <c r="L333" s="303"/>
      <c r="M333" s="303"/>
      <c r="N333" s="303"/>
      <c r="O333" s="303"/>
      <c r="P333" s="305"/>
      <c r="Q333" s="305"/>
      <c r="R333" s="303"/>
      <c r="S333" s="303"/>
      <c r="T333" s="303"/>
      <c r="U333" s="303"/>
      <c r="V333" s="303"/>
      <c r="W333" s="303"/>
      <c r="X333" s="303"/>
      <c r="Y333" s="303"/>
    </row>
    <row r="334" spans="1:25" ht="12.75">
      <c r="A334" s="303"/>
      <c r="B334" s="303"/>
      <c r="C334" s="303"/>
      <c r="D334" s="303"/>
      <c r="E334" s="303"/>
      <c r="F334" s="304"/>
      <c r="G334" s="303"/>
      <c r="H334" s="303"/>
      <c r="I334" s="303"/>
      <c r="J334" s="303"/>
      <c r="K334" s="303"/>
      <c r="L334" s="303"/>
      <c r="M334" s="303"/>
      <c r="N334" s="303"/>
      <c r="O334" s="303"/>
      <c r="P334" s="305"/>
      <c r="Q334" s="305"/>
      <c r="R334" s="303"/>
      <c r="S334" s="303"/>
      <c r="T334" s="303"/>
      <c r="U334" s="303"/>
      <c r="V334" s="303"/>
      <c r="W334" s="303"/>
      <c r="X334" s="303"/>
      <c r="Y334" s="303"/>
    </row>
    <row r="335" spans="1:25" ht="12.75">
      <c r="A335" s="303"/>
      <c r="B335" s="303"/>
      <c r="C335" s="303"/>
      <c r="D335" s="303"/>
      <c r="E335" s="303"/>
      <c r="F335" s="304"/>
      <c r="G335" s="303"/>
      <c r="H335" s="303"/>
      <c r="I335" s="303"/>
      <c r="J335" s="303"/>
      <c r="K335" s="303"/>
      <c r="L335" s="303"/>
      <c r="M335" s="303"/>
      <c r="N335" s="303"/>
      <c r="O335" s="303"/>
      <c r="P335" s="305"/>
      <c r="Q335" s="305"/>
      <c r="R335" s="303"/>
      <c r="S335" s="303"/>
      <c r="T335" s="303"/>
      <c r="U335" s="303"/>
      <c r="V335" s="303"/>
      <c r="W335" s="303"/>
      <c r="X335" s="303"/>
      <c r="Y335" s="303"/>
    </row>
    <row r="336" spans="1:25" ht="12.75">
      <c r="A336" s="303"/>
      <c r="B336" s="303"/>
      <c r="C336" s="303"/>
      <c r="D336" s="303"/>
      <c r="E336" s="303"/>
      <c r="F336" s="304"/>
      <c r="G336" s="303"/>
      <c r="H336" s="303"/>
      <c r="I336" s="303"/>
      <c r="J336" s="303"/>
      <c r="K336" s="303"/>
      <c r="L336" s="303"/>
      <c r="M336" s="303"/>
      <c r="N336" s="303"/>
      <c r="O336" s="303"/>
      <c r="P336" s="305"/>
      <c r="Q336" s="305"/>
      <c r="R336" s="303"/>
      <c r="S336" s="303"/>
      <c r="T336" s="303"/>
      <c r="U336" s="303"/>
      <c r="V336" s="303"/>
      <c r="W336" s="303"/>
      <c r="X336" s="303"/>
      <c r="Y336" s="303"/>
    </row>
    <row r="337" spans="1:25" ht="12.75">
      <c r="A337" s="303"/>
      <c r="B337" s="303"/>
      <c r="C337" s="303"/>
      <c r="D337" s="303"/>
      <c r="E337" s="303"/>
      <c r="F337" s="304"/>
      <c r="G337" s="303"/>
      <c r="H337" s="303"/>
      <c r="I337" s="303"/>
      <c r="J337" s="303"/>
      <c r="K337" s="303"/>
      <c r="L337" s="303"/>
      <c r="M337" s="303"/>
      <c r="N337" s="303"/>
      <c r="O337" s="303"/>
      <c r="P337" s="305"/>
      <c r="Q337" s="305"/>
      <c r="R337" s="303"/>
      <c r="S337" s="303"/>
      <c r="T337" s="303"/>
      <c r="U337" s="303"/>
      <c r="V337" s="303"/>
      <c r="W337" s="303"/>
      <c r="X337" s="303"/>
      <c r="Y337" s="303"/>
    </row>
    <row r="338" spans="1:25" ht="12.75">
      <c r="A338" s="303"/>
      <c r="B338" s="303"/>
      <c r="C338" s="303"/>
      <c r="D338" s="303"/>
      <c r="E338" s="303"/>
      <c r="F338" s="304"/>
      <c r="G338" s="303"/>
      <c r="H338" s="303"/>
      <c r="I338" s="303"/>
      <c r="J338" s="303"/>
      <c r="K338" s="303"/>
      <c r="L338" s="303"/>
      <c r="M338" s="303"/>
      <c r="N338" s="303"/>
      <c r="O338" s="303"/>
      <c r="P338" s="305"/>
      <c r="Q338" s="305"/>
      <c r="R338" s="303"/>
      <c r="S338" s="303"/>
      <c r="T338" s="303"/>
      <c r="U338" s="303"/>
      <c r="V338" s="303"/>
      <c r="W338" s="303"/>
      <c r="X338" s="303"/>
      <c r="Y338" s="303"/>
    </row>
    <row r="339" spans="1:25" ht="12.75">
      <c r="A339" s="303"/>
      <c r="B339" s="303"/>
      <c r="C339" s="303"/>
      <c r="D339" s="303"/>
      <c r="E339" s="303"/>
      <c r="F339" s="304"/>
      <c r="G339" s="303"/>
      <c r="H339" s="303"/>
      <c r="I339" s="303"/>
      <c r="J339" s="303"/>
      <c r="K339" s="303"/>
      <c r="L339" s="303"/>
      <c r="M339" s="303"/>
      <c r="N339" s="303"/>
      <c r="O339" s="303"/>
      <c r="P339" s="305"/>
      <c r="Q339" s="305"/>
      <c r="R339" s="303"/>
      <c r="S339" s="303"/>
      <c r="T339" s="303"/>
      <c r="U339" s="303"/>
      <c r="V339" s="303"/>
      <c r="W339" s="303"/>
      <c r="X339" s="303"/>
      <c r="Y339" s="303"/>
    </row>
    <row r="340" spans="1:25" ht="12.75">
      <c r="A340" s="303"/>
      <c r="B340" s="303"/>
      <c r="C340" s="303"/>
      <c r="D340" s="303"/>
      <c r="E340" s="303"/>
      <c r="F340" s="304"/>
      <c r="G340" s="303"/>
      <c r="H340" s="303"/>
      <c r="I340" s="303"/>
      <c r="J340" s="303"/>
      <c r="K340" s="303"/>
      <c r="L340" s="303"/>
      <c r="M340" s="303"/>
      <c r="N340" s="303"/>
      <c r="O340" s="303"/>
      <c r="P340" s="305"/>
      <c r="Q340" s="305"/>
      <c r="R340" s="303"/>
      <c r="S340" s="303"/>
      <c r="T340" s="303"/>
      <c r="U340" s="303"/>
      <c r="V340" s="303"/>
      <c r="W340" s="303"/>
      <c r="X340" s="303"/>
      <c r="Y340" s="303"/>
    </row>
    <row r="341" spans="1:25" ht="12.75">
      <c r="A341" s="303"/>
      <c r="B341" s="303"/>
      <c r="C341" s="303"/>
      <c r="D341" s="303"/>
      <c r="E341" s="303"/>
      <c r="F341" s="304"/>
      <c r="G341" s="303"/>
      <c r="H341" s="303"/>
      <c r="I341" s="303"/>
      <c r="J341" s="303"/>
      <c r="K341" s="303"/>
      <c r="L341" s="303"/>
      <c r="M341" s="303"/>
      <c r="N341" s="303"/>
      <c r="O341" s="303"/>
      <c r="P341" s="305"/>
      <c r="Q341" s="305"/>
      <c r="R341" s="303"/>
      <c r="S341" s="303"/>
      <c r="T341" s="303"/>
      <c r="U341" s="303"/>
      <c r="V341" s="303"/>
      <c r="W341" s="303"/>
      <c r="X341" s="303"/>
      <c r="Y341" s="303"/>
    </row>
    <row r="342" spans="1:25" ht="12.75">
      <c r="A342" s="303"/>
      <c r="B342" s="303"/>
      <c r="C342" s="303"/>
      <c r="D342" s="303"/>
      <c r="E342" s="303"/>
      <c r="F342" s="304"/>
      <c r="G342" s="303"/>
      <c r="H342" s="303"/>
      <c r="I342" s="303"/>
      <c r="J342" s="303"/>
      <c r="K342" s="303"/>
      <c r="L342" s="303"/>
      <c r="M342" s="303"/>
      <c r="N342" s="303"/>
      <c r="O342" s="303"/>
      <c r="P342" s="305"/>
      <c r="Q342" s="305"/>
      <c r="R342" s="303"/>
      <c r="S342" s="303"/>
      <c r="T342" s="303"/>
      <c r="U342" s="303"/>
      <c r="V342" s="303"/>
      <c r="W342" s="303"/>
      <c r="X342" s="303"/>
      <c r="Y342" s="303"/>
    </row>
    <row r="343" spans="1:25" ht="12.75">
      <c r="A343" s="303"/>
      <c r="B343" s="303"/>
      <c r="C343" s="303"/>
      <c r="D343" s="303"/>
      <c r="E343" s="303"/>
      <c r="F343" s="304"/>
      <c r="G343" s="303"/>
      <c r="H343" s="303"/>
      <c r="I343" s="303"/>
      <c r="J343" s="303"/>
      <c r="K343" s="303"/>
      <c r="L343" s="303"/>
      <c r="M343" s="303"/>
      <c r="N343" s="303"/>
      <c r="O343" s="303"/>
      <c r="P343" s="305"/>
      <c r="Q343" s="305"/>
      <c r="R343" s="303"/>
      <c r="S343" s="303"/>
      <c r="T343" s="303"/>
      <c r="U343" s="303"/>
      <c r="V343" s="303"/>
      <c r="W343" s="303"/>
      <c r="X343" s="303"/>
      <c r="Y343" s="303"/>
    </row>
    <row r="344" spans="1:25" ht="12.75">
      <c r="A344" s="303"/>
      <c r="B344" s="303"/>
      <c r="C344" s="303"/>
      <c r="D344" s="303"/>
      <c r="E344" s="303"/>
      <c r="F344" s="304"/>
      <c r="G344" s="303"/>
      <c r="H344" s="303"/>
      <c r="I344" s="303"/>
      <c r="J344" s="303"/>
      <c r="K344" s="303"/>
      <c r="L344" s="303"/>
      <c r="M344" s="303"/>
      <c r="N344" s="303"/>
      <c r="O344" s="303"/>
      <c r="P344" s="305"/>
      <c r="Q344" s="305"/>
      <c r="R344" s="303"/>
      <c r="S344" s="303"/>
      <c r="T344" s="303"/>
      <c r="U344" s="303"/>
      <c r="V344" s="303"/>
      <c r="W344" s="303"/>
      <c r="X344" s="303"/>
      <c r="Y344" s="303"/>
    </row>
    <row r="345" spans="1:25" ht="12.75">
      <c r="A345" s="303"/>
      <c r="B345" s="303"/>
      <c r="C345" s="303"/>
      <c r="D345" s="303"/>
      <c r="E345" s="303"/>
      <c r="F345" s="304"/>
      <c r="G345" s="303"/>
      <c r="H345" s="303"/>
      <c r="I345" s="303"/>
      <c r="J345" s="303"/>
      <c r="K345" s="303"/>
      <c r="L345" s="303"/>
      <c r="M345" s="303"/>
      <c r="N345" s="303"/>
      <c r="O345" s="303"/>
      <c r="P345" s="305"/>
      <c r="Q345" s="305"/>
      <c r="R345" s="303"/>
      <c r="S345" s="303"/>
      <c r="T345" s="303"/>
      <c r="U345" s="303"/>
      <c r="V345" s="303"/>
      <c r="W345" s="303"/>
      <c r="X345" s="303"/>
      <c r="Y345" s="303"/>
    </row>
    <row r="346" spans="1:25" ht="12.75">
      <c r="A346" s="303"/>
      <c r="B346" s="303"/>
      <c r="C346" s="303"/>
      <c r="D346" s="303"/>
      <c r="E346" s="303"/>
      <c r="F346" s="304"/>
      <c r="G346" s="303"/>
      <c r="H346" s="303"/>
      <c r="I346" s="303"/>
      <c r="J346" s="303"/>
      <c r="K346" s="303"/>
      <c r="L346" s="303"/>
      <c r="M346" s="303"/>
      <c r="N346" s="303"/>
      <c r="O346" s="303"/>
      <c r="P346" s="305"/>
      <c r="Q346" s="305"/>
      <c r="R346" s="303"/>
      <c r="S346" s="303"/>
      <c r="T346" s="303"/>
      <c r="U346" s="303"/>
      <c r="V346" s="303"/>
      <c r="W346" s="303"/>
      <c r="X346" s="303"/>
      <c r="Y346" s="303"/>
    </row>
    <row r="347" spans="1:25" ht="12.75">
      <c r="A347" s="303"/>
      <c r="B347" s="303"/>
      <c r="C347" s="303"/>
      <c r="D347" s="303"/>
      <c r="E347" s="303"/>
      <c r="F347" s="304"/>
      <c r="G347" s="303"/>
      <c r="H347" s="303"/>
      <c r="I347" s="303"/>
      <c r="J347" s="303"/>
      <c r="K347" s="303"/>
      <c r="L347" s="303"/>
      <c r="M347" s="303"/>
      <c r="N347" s="303"/>
      <c r="O347" s="303"/>
      <c r="P347" s="305"/>
      <c r="Q347" s="305"/>
      <c r="R347" s="303"/>
      <c r="S347" s="303"/>
      <c r="T347" s="303"/>
      <c r="U347" s="303"/>
      <c r="V347" s="303"/>
      <c r="W347" s="303"/>
      <c r="X347" s="303"/>
      <c r="Y347" s="303"/>
    </row>
    <row r="348" spans="1:25" ht="12.75">
      <c r="A348" s="303"/>
      <c r="B348" s="303"/>
      <c r="C348" s="303"/>
      <c r="D348" s="303"/>
      <c r="E348" s="303"/>
      <c r="F348" s="304"/>
      <c r="G348" s="303"/>
      <c r="H348" s="303"/>
      <c r="I348" s="303"/>
      <c r="J348" s="303"/>
      <c r="K348" s="303"/>
      <c r="L348" s="303"/>
      <c r="M348" s="303"/>
      <c r="N348" s="303"/>
      <c r="O348" s="303"/>
      <c r="P348" s="305"/>
      <c r="Q348" s="305"/>
      <c r="R348" s="303"/>
      <c r="S348" s="303"/>
      <c r="T348" s="303"/>
      <c r="U348" s="303"/>
      <c r="V348" s="303"/>
      <c r="W348" s="303"/>
      <c r="X348" s="303"/>
      <c r="Y348" s="303"/>
    </row>
    <row r="349" spans="1:25" ht="12.75">
      <c r="A349" s="303"/>
      <c r="B349" s="303"/>
      <c r="C349" s="303"/>
      <c r="D349" s="303"/>
      <c r="E349" s="303"/>
      <c r="F349" s="304"/>
      <c r="G349" s="303"/>
      <c r="H349" s="303"/>
      <c r="I349" s="303"/>
      <c r="J349" s="303"/>
      <c r="K349" s="303"/>
      <c r="L349" s="303"/>
      <c r="M349" s="303"/>
      <c r="N349" s="303"/>
      <c r="O349" s="303"/>
      <c r="P349" s="305"/>
      <c r="Q349" s="305"/>
      <c r="R349" s="303"/>
      <c r="S349" s="303"/>
      <c r="T349" s="303"/>
      <c r="U349" s="303"/>
      <c r="V349" s="303"/>
      <c r="W349" s="303"/>
      <c r="X349" s="303"/>
      <c r="Y349" s="303"/>
    </row>
    <row r="350" spans="1:25" ht="12.75">
      <c r="A350" s="303"/>
      <c r="B350" s="303"/>
      <c r="C350" s="303"/>
      <c r="D350" s="303"/>
      <c r="E350" s="303"/>
      <c r="F350" s="304"/>
      <c r="G350" s="303"/>
      <c r="H350" s="303"/>
      <c r="I350" s="303"/>
      <c r="J350" s="303"/>
      <c r="K350" s="303"/>
      <c r="L350" s="303"/>
      <c r="M350" s="303"/>
      <c r="N350" s="303"/>
      <c r="O350" s="303"/>
      <c r="P350" s="305"/>
      <c r="Q350" s="305"/>
      <c r="R350" s="303"/>
      <c r="S350" s="303"/>
      <c r="T350" s="303"/>
      <c r="U350" s="303"/>
      <c r="V350" s="303"/>
      <c r="W350" s="303"/>
      <c r="X350" s="303"/>
      <c r="Y350" s="303"/>
    </row>
    <row r="351" spans="1:25" ht="12.75">
      <c r="A351" s="303"/>
      <c r="B351" s="303"/>
      <c r="C351" s="303"/>
      <c r="D351" s="303"/>
      <c r="E351" s="303"/>
      <c r="F351" s="304"/>
      <c r="G351" s="303"/>
      <c r="H351" s="303"/>
      <c r="I351" s="303"/>
      <c r="J351" s="303"/>
      <c r="K351" s="303"/>
      <c r="L351" s="303"/>
      <c r="M351" s="303"/>
      <c r="N351" s="303"/>
      <c r="O351" s="303"/>
      <c r="P351" s="305"/>
      <c r="Q351" s="305"/>
      <c r="R351" s="303"/>
      <c r="S351" s="303"/>
      <c r="T351" s="303"/>
      <c r="U351" s="303"/>
      <c r="V351" s="303"/>
      <c r="W351" s="303"/>
      <c r="X351" s="303"/>
      <c r="Y351" s="303"/>
    </row>
    <row r="352" spans="1:25" ht="12.75">
      <c r="A352" s="303"/>
      <c r="B352" s="303"/>
      <c r="C352" s="303"/>
      <c r="D352" s="303"/>
      <c r="E352" s="303"/>
      <c r="F352" s="304"/>
      <c r="G352" s="303"/>
      <c r="H352" s="303"/>
      <c r="I352" s="303"/>
      <c r="J352" s="303"/>
      <c r="K352" s="303"/>
      <c r="L352" s="303"/>
      <c r="M352" s="303"/>
      <c r="N352" s="303"/>
      <c r="O352" s="303"/>
      <c r="P352" s="305"/>
      <c r="Q352" s="305"/>
      <c r="R352" s="303"/>
      <c r="S352" s="303"/>
      <c r="T352" s="303"/>
      <c r="U352" s="303"/>
      <c r="V352" s="303"/>
      <c r="W352" s="303"/>
      <c r="X352" s="303"/>
      <c r="Y352" s="303"/>
    </row>
    <row r="353" spans="1:25" ht="12.75">
      <c r="A353" s="303"/>
      <c r="B353" s="303"/>
      <c r="C353" s="303"/>
      <c r="D353" s="303"/>
      <c r="E353" s="303"/>
      <c r="F353" s="304"/>
      <c r="G353" s="303"/>
      <c r="H353" s="303"/>
      <c r="I353" s="303"/>
      <c r="J353" s="303"/>
      <c r="K353" s="303"/>
      <c r="L353" s="303"/>
      <c r="M353" s="303"/>
      <c r="N353" s="303"/>
      <c r="O353" s="303"/>
      <c r="P353" s="305"/>
      <c r="Q353" s="305"/>
      <c r="R353" s="303"/>
      <c r="S353" s="303"/>
      <c r="T353" s="303"/>
      <c r="U353" s="303"/>
      <c r="V353" s="303"/>
      <c r="W353" s="303"/>
      <c r="X353" s="303"/>
      <c r="Y353" s="303"/>
    </row>
    <row r="354" spans="1:25" ht="12.75">
      <c r="A354" s="303"/>
      <c r="B354" s="303"/>
      <c r="C354" s="303"/>
      <c r="D354" s="303"/>
      <c r="E354" s="303"/>
      <c r="F354" s="304"/>
      <c r="G354" s="303"/>
      <c r="H354" s="303"/>
      <c r="I354" s="303"/>
      <c r="J354" s="303"/>
      <c r="K354" s="303"/>
      <c r="L354" s="303"/>
      <c r="M354" s="303"/>
      <c r="N354" s="303"/>
      <c r="O354" s="303"/>
      <c r="P354" s="305"/>
      <c r="Q354" s="305"/>
      <c r="R354" s="303"/>
      <c r="S354" s="303"/>
      <c r="T354" s="303"/>
      <c r="U354" s="303"/>
      <c r="V354" s="303"/>
      <c r="W354" s="303"/>
      <c r="X354" s="303"/>
      <c r="Y354" s="303"/>
    </row>
    <row r="355" spans="1:25" ht="12.75">
      <c r="A355" s="303"/>
      <c r="B355" s="303"/>
      <c r="C355" s="303"/>
      <c r="D355" s="303"/>
      <c r="E355" s="303"/>
      <c r="F355" s="304"/>
      <c r="G355" s="303"/>
      <c r="H355" s="303"/>
      <c r="I355" s="303"/>
      <c r="J355" s="303"/>
      <c r="K355" s="303"/>
      <c r="L355" s="303"/>
      <c r="M355" s="303"/>
      <c r="N355" s="303"/>
      <c r="O355" s="303"/>
      <c r="P355" s="305"/>
      <c r="Q355" s="305"/>
      <c r="R355" s="303"/>
      <c r="S355" s="303"/>
      <c r="T355" s="303"/>
      <c r="U355" s="303"/>
      <c r="V355" s="303"/>
      <c r="W355" s="303"/>
      <c r="X355" s="303"/>
      <c r="Y355" s="303"/>
    </row>
    <row r="356" spans="1:25" ht="12.75">
      <c r="A356" s="303"/>
      <c r="B356" s="303"/>
      <c r="C356" s="303"/>
      <c r="D356" s="303"/>
      <c r="E356" s="303"/>
      <c r="F356" s="304"/>
      <c r="G356" s="303"/>
      <c r="H356" s="303"/>
      <c r="I356" s="303"/>
      <c r="J356" s="303"/>
      <c r="K356" s="303"/>
      <c r="L356" s="303"/>
      <c r="M356" s="303"/>
      <c r="N356" s="303"/>
      <c r="O356" s="303"/>
      <c r="P356" s="305"/>
      <c r="Q356" s="305"/>
      <c r="R356" s="303"/>
      <c r="S356" s="303"/>
      <c r="T356" s="303"/>
      <c r="U356" s="303"/>
      <c r="V356" s="303"/>
      <c r="W356" s="303"/>
      <c r="X356" s="303"/>
      <c r="Y356" s="303"/>
    </row>
    <row r="357" spans="1:25" ht="12.75">
      <c r="A357" s="303"/>
      <c r="B357" s="303"/>
      <c r="C357" s="303"/>
      <c r="D357" s="303"/>
      <c r="E357" s="303"/>
      <c r="F357" s="304"/>
      <c r="G357" s="303"/>
      <c r="H357" s="303"/>
      <c r="I357" s="303"/>
      <c r="J357" s="303"/>
      <c r="K357" s="303"/>
      <c r="L357" s="303"/>
      <c r="M357" s="303"/>
      <c r="N357" s="303"/>
      <c r="O357" s="303"/>
      <c r="P357" s="305"/>
      <c r="Q357" s="305"/>
      <c r="R357" s="303"/>
      <c r="S357" s="303"/>
      <c r="T357" s="303"/>
      <c r="U357" s="303"/>
      <c r="V357" s="303"/>
      <c r="W357" s="303"/>
      <c r="X357" s="303"/>
      <c r="Y357" s="303"/>
    </row>
    <row r="358" spans="1:25" ht="12.75">
      <c r="A358" s="303"/>
      <c r="B358" s="303"/>
      <c r="C358" s="303"/>
      <c r="D358" s="303"/>
      <c r="E358" s="303"/>
      <c r="F358" s="304"/>
      <c r="G358" s="303"/>
      <c r="H358" s="303"/>
      <c r="I358" s="303"/>
      <c r="J358" s="303"/>
      <c r="K358" s="303"/>
      <c r="L358" s="303"/>
      <c r="M358" s="303"/>
      <c r="N358" s="303"/>
      <c r="O358" s="303"/>
      <c r="P358" s="305"/>
      <c r="Q358" s="305"/>
      <c r="R358" s="303"/>
      <c r="S358" s="303"/>
      <c r="T358" s="303"/>
      <c r="U358" s="303"/>
      <c r="V358" s="303"/>
      <c r="W358" s="303"/>
      <c r="X358" s="303"/>
      <c r="Y358" s="303"/>
    </row>
    <row r="359" spans="1:25" ht="12.75">
      <c r="A359" s="303"/>
      <c r="B359" s="303"/>
      <c r="C359" s="303"/>
      <c r="D359" s="303"/>
      <c r="E359" s="303"/>
      <c r="F359" s="304"/>
      <c r="G359" s="303"/>
      <c r="H359" s="303"/>
      <c r="I359" s="303"/>
      <c r="J359" s="303"/>
      <c r="K359" s="303"/>
      <c r="L359" s="303"/>
      <c r="M359" s="303"/>
      <c r="N359" s="303"/>
      <c r="O359" s="303"/>
      <c r="P359" s="305"/>
      <c r="Q359" s="305"/>
      <c r="R359" s="303"/>
      <c r="S359" s="303"/>
      <c r="T359" s="303"/>
      <c r="U359" s="303"/>
      <c r="V359" s="303"/>
      <c r="W359" s="303"/>
      <c r="X359" s="303"/>
      <c r="Y359" s="303"/>
    </row>
    <row r="360" spans="1:25" ht="12.75">
      <c r="A360" s="303"/>
      <c r="B360" s="303"/>
      <c r="C360" s="303"/>
      <c r="D360" s="303"/>
      <c r="E360" s="303"/>
      <c r="F360" s="304"/>
      <c r="G360" s="303"/>
      <c r="H360" s="303"/>
      <c r="I360" s="303"/>
      <c r="J360" s="303"/>
      <c r="K360" s="303"/>
      <c r="L360" s="303"/>
      <c r="M360" s="303"/>
      <c r="N360" s="303"/>
      <c r="O360" s="303"/>
      <c r="P360" s="305"/>
      <c r="Q360" s="305"/>
      <c r="R360" s="303"/>
      <c r="S360" s="303"/>
      <c r="T360" s="303"/>
      <c r="U360" s="303"/>
      <c r="V360" s="303"/>
      <c r="W360" s="303"/>
      <c r="X360" s="303"/>
      <c r="Y360" s="303"/>
    </row>
    <row r="361" spans="1:25" ht="12.75">
      <c r="A361" s="303"/>
      <c r="B361" s="303"/>
      <c r="C361" s="303"/>
      <c r="D361" s="303"/>
      <c r="E361" s="303"/>
      <c r="F361" s="304"/>
      <c r="G361" s="303"/>
      <c r="H361" s="303"/>
      <c r="I361" s="303"/>
      <c r="J361" s="303"/>
      <c r="K361" s="303"/>
      <c r="L361" s="303"/>
      <c r="M361" s="303"/>
      <c r="N361" s="303"/>
      <c r="O361" s="303"/>
      <c r="P361" s="305"/>
      <c r="Q361" s="305"/>
      <c r="R361" s="303"/>
      <c r="S361" s="303"/>
      <c r="T361" s="303"/>
      <c r="U361" s="303"/>
      <c r="V361" s="303"/>
      <c r="W361" s="303"/>
      <c r="X361" s="303"/>
      <c r="Y361" s="303"/>
    </row>
    <row r="362" spans="1:25" ht="12.75">
      <c r="A362" s="303"/>
      <c r="B362" s="303"/>
      <c r="C362" s="303"/>
      <c r="D362" s="303"/>
      <c r="E362" s="303"/>
      <c r="F362" s="304"/>
      <c r="G362" s="303"/>
      <c r="H362" s="303"/>
      <c r="I362" s="303"/>
      <c r="J362" s="303"/>
      <c r="K362" s="303"/>
      <c r="L362" s="303"/>
      <c r="M362" s="303"/>
      <c r="N362" s="303"/>
      <c r="O362" s="303"/>
      <c r="P362" s="305"/>
      <c r="Q362" s="305"/>
      <c r="R362" s="303"/>
      <c r="S362" s="303"/>
      <c r="T362" s="303"/>
      <c r="U362" s="303"/>
      <c r="V362" s="303"/>
      <c r="W362" s="303"/>
      <c r="X362" s="303"/>
      <c r="Y362" s="303"/>
    </row>
    <row r="363" spans="1:25" ht="12.75">
      <c r="A363" s="303"/>
      <c r="B363" s="303"/>
      <c r="C363" s="303"/>
      <c r="D363" s="303"/>
      <c r="E363" s="303"/>
      <c r="F363" s="304"/>
      <c r="G363" s="303"/>
      <c r="H363" s="303"/>
      <c r="I363" s="303"/>
      <c r="J363" s="303"/>
      <c r="K363" s="303"/>
      <c r="L363" s="303"/>
      <c r="M363" s="303"/>
      <c r="N363" s="303"/>
      <c r="O363" s="303"/>
      <c r="P363" s="305"/>
      <c r="Q363" s="305"/>
      <c r="R363" s="303"/>
      <c r="S363" s="303"/>
      <c r="T363" s="303"/>
      <c r="U363" s="303"/>
      <c r="V363" s="303"/>
      <c r="W363" s="303"/>
      <c r="X363" s="303"/>
      <c r="Y363" s="303"/>
    </row>
    <row r="364" spans="1:25" ht="12.75">
      <c r="A364" s="303"/>
      <c r="B364" s="303"/>
      <c r="C364" s="303"/>
      <c r="D364" s="303"/>
      <c r="E364" s="303"/>
      <c r="F364" s="304"/>
      <c r="G364" s="303"/>
      <c r="H364" s="303"/>
      <c r="I364" s="303"/>
      <c r="J364" s="303"/>
      <c r="K364" s="303"/>
      <c r="L364" s="303"/>
      <c r="M364" s="303"/>
      <c r="N364" s="303"/>
      <c r="O364" s="303"/>
      <c r="P364" s="305"/>
      <c r="Q364" s="305"/>
      <c r="R364" s="303"/>
      <c r="S364" s="303"/>
      <c r="T364" s="303"/>
      <c r="U364" s="303"/>
      <c r="V364" s="303"/>
      <c r="W364" s="303"/>
      <c r="X364" s="303"/>
      <c r="Y364" s="303"/>
    </row>
    <row r="365" spans="1:25" ht="12.75">
      <c r="A365" s="303"/>
      <c r="B365" s="303"/>
      <c r="C365" s="303"/>
      <c r="D365" s="303"/>
      <c r="E365" s="303"/>
      <c r="F365" s="304"/>
      <c r="G365" s="303"/>
      <c r="H365" s="303"/>
      <c r="I365" s="303"/>
      <c r="J365" s="303"/>
      <c r="K365" s="303"/>
      <c r="L365" s="303"/>
      <c r="M365" s="303"/>
      <c r="N365" s="303"/>
      <c r="O365" s="303"/>
      <c r="P365" s="305"/>
      <c r="Q365" s="305"/>
      <c r="R365" s="303"/>
      <c r="S365" s="303"/>
      <c r="T365" s="303"/>
      <c r="U365" s="303"/>
      <c r="V365" s="303"/>
      <c r="W365" s="303"/>
      <c r="X365" s="303"/>
      <c r="Y365" s="303"/>
    </row>
    <row r="366" spans="1:25" ht="12.75">
      <c r="A366" s="303"/>
      <c r="B366" s="303"/>
      <c r="C366" s="303"/>
      <c r="D366" s="303"/>
      <c r="E366" s="303"/>
      <c r="F366" s="304"/>
      <c r="G366" s="303"/>
      <c r="H366" s="303"/>
      <c r="I366" s="303"/>
      <c r="J366" s="303"/>
      <c r="K366" s="303"/>
      <c r="L366" s="303"/>
      <c r="M366" s="303"/>
      <c r="N366" s="303"/>
      <c r="O366" s="303"/>
      <c r="P366" s="305"/>
      <c r="Q366" s="305"/>
      <c r="R366" s="303"/>
      <c r="S366" s="303"/>
      <c r="T366" s="303"/>
      <c r="U366" s="303"/>
      <c r="V366" s="303"/>
      <c r="W366" s="303"/>
      <c r="X366" s="303"/>
      <c r="Y366" s="303"/>
    </row>
    <row r="367" spans="1:25" ht="12.75">
      <c r="A367" s="303"/>
      <c r="B367" s="303"/>
      <c r="C367" s="303"/>
      <c r="D367" s="303"/>
      <c r="E367" s="303"/>
      <c r="F367" s="304"/>
      <c r="G367" s="303"/>
      <c r="H367" s="303"/>
      <c r="I367" s="303"/>
      <c r="J367" s="303"/>
      <c r="K367" s="303"/>
      <c r="L367" s="303"/>
      <c r="M367" s="303"/>
      <c r="N367" s="303"/>
      <c r="O367" s="303"/>
      <c r="P367" s="305"/>
      <c r="Q367" s="305"/>
      <c r="R367" s="303"/>
      <c r="S367" s="303"/>
      <c r="T367" s="303"/>
      <c r="U367" s="303"/>
      <c r="V367" s="303"/>
      <c r="W367" s="303"/>
      <c r="X367" s="303"/>
      <c r="Y367" s="303"/>
    </row>
    <row r="368" spans="1:25" ht="12.75">
      <c r="A368" s="303"/>
      <c r="B368" s="303"/>
      <c r="C368" s="303"/>
      <c r="D368" s="303"/>
      <c r="E368" s="303"/>
      <c r="F368" s="304"/>
      <c r="G368" s="303"/>
      <c r="H368" s="303"/>
      <c r="I368" s="303"/>
      <c r="J368" s="303"/>
      <c r="K368" s="303"/>
      <c r="L368" s="303"/>
      <c r="M368" s="303"/>
      <c r="N368" s="303"/>
      <c r="O368" s="303"/>
      <c r="P368" s="305"/>
      <c r="Q368" s="305"/>
      <c r="R368" s="303"/>
      <c r="S368" s="303"/>
      <c r="T368" s="303"/>
      <c r="U368" s="303"/>
      <c r="V368" s="303"/>
      <c r="W368" s="303"/>
      <c r="X368" s="303"/>
      <c r="Y368" s="303"/>
    </row>
    <row r="369" spans="1:25" ht="12.75">
      <c r="A369" s="303"/>
      <c r="B369" s="303"/>
      <c r="C369" s="303"/>
      <c r="D369" s="303"/>
      <c r="E369" s="303"/>
      <c r="F369" s="304"/>
      <c r="G369" s="303"/>
      <c r="H369" s="303"/>
      <c r="I369" s="303"/>
      <c r="J369" s="303"/>
      <c r="K369" s="303"/>
      <c r="L369" s="303"/>
      <c r="M369" s="303"/>
      <c r="N369" s="303"/>
      <c r="O369" s="303"/>
      <c r="P369" s="305"/>
      <c r="Q369" s="305"/>
      <c r="R369" s="303"/>
      <c r="S369" s="303"/>
      <c r="T369" s="303"/>
      <c r="U369" s="303"/>
      <c r="V369" s="303"/>
      <c r="W369" s="303"/>
      <c r="X369" s="303"/>
      <c r="Y369" s="303"/>
    </row>
    <row r="370" spans="1:25" ht="12.75">
      <c r="A370" s="303"/>
      <c r="B370" s="303"/>
      <c r="C370" s="303"/>
      <c r="D370" s="303"/>
      <c r="E370" s="303"/>
      <c r="F370" s="304"/>
      <c r="G370" s="303"/>
      <c r="H370" s="303"/>
      <c r="I370" s="303"/>
      <c r="J370" s="303"/>
      <c r="K370" s="303"/>
      <c r="L370" s="303"/>
      <c r="M370" s="303"/>
      <c r="N370" s="303"/>
      <c r="O370" s="303"/>
      <c r="P370" s="305"/>
      <c r="Q370" s="305"/>
      <c r="R370" s="303"/>
      <c r="S370" s="303"/>
      <c r="T370" s="303"/>
      <c r="U370" s="303"/>
      <c r="V370" s="303"/>
      <c r="W370" s="303"/>
      <c r="X370" s="303"/>
      <c r="Y370" s="303"/>
    </row>
    <row r="371" spans="1:25" ht="12.75">
      <c r="A371" s="303"/>
      <c r="B371" s="303"/>
      <c r="C371" s="303"/>
      <c r="D371" s="303"/>
      <c r="E371" s="303"/>
      <c r="F371" s="304"/>
      <c r="G371" s="303"/>
      <c r="H371" s="303"/>
      <c r="I371" s="303"/>
      <c r="J371" s="303"/>
      <c r="K371" s="303"/>
      <c r="L371" s="303"/>
      <c r="M371" s="303"/>
      <c r="N371" s="303"/>
      <c r="O371" s="303"/>
      <c r="P371" s="305"/>
      <c r="Q371" s="305"/>
      <c r="R371" s="303"/>
      <c r="S371" s="303"/>
      <c r="T371" s="303"/>
      <c r="U371" s="303"/>
      <c r="V371" s="303"/>
      <c r="W371" s="303"/>
      <c r="X371" s="303"/>
      <c r="Y371" s="303"/>
    </row>
    <row r="372" spans="1:25" ht="12.75">
      <c r="A372" s="303"/>
      <c r="B372" s="303"/>
      <c r="C372" s="303"/>
      <c r="D372" s="303"/>
      <c r="E372" s="303"/>
      <c r="F372" s="304"/>
      <c r="G372" s="303"/>
      <c r="H372" s="303"/>
      <c r="I372" s="303"/>
      <c r="J372" s="303"/>
      <c r="K372" s="303"/>
      <c r="L372" s="303"/>
      <c r="M372" s="303"/>
      <c r="N372" s="303"/>
      <c r="O372" s="303"/>
      <c r="P372" s="305"/>
      <c r="Q372" s="305"/>
      <c r="R372" s="303"/>
      <c r="S372" s="303"/>
      <c r="T372" s="303"/>
      <c r="U372" s="303"/>
      <c r="V372" s="303"/>
      <c r="W372" s="303"/>
      <c r="X372" s="303"/>
      <c r="Y372" s="303"/>
    </row>
    <row r="373" spans="1:25" ht="12.75">
      <c r="A373" s="303"/>
      <c r="B373" s="303"/>
      <c r="C373" s="303"/>
      <c r="D373" s="303"/>
      <c r="E373" s="303"/>
      <c r="F373" s="304"/>
      <c r="G373" s="303"/>
      <c r="H373" s="303"/>
      <c r="I373" s="303"/>
      <c r="J373" s="303"/>
      <c r="K373" s="303"/>
      <c r="L373" s="303"/>
      <c r="M373" s="303"/>
      <c r="N373" s="303"/>
      <c r="O373" s="303"/>
      <c r="P373" s="305"/>
      <c r="Q373" s="305"/>
      <c r="R373" s="303"/>
      <c r="S373" s="303"/>
      <c r="T373" s="303"/>
      <c r="U373" s="303"/>
      <c r="V373" s="303"/>
      <c r="W373" s="303"/>
      <c r="X373" s="303"/>
      <c r="Y373" s="303"/>
    </row>
    <row r="374" spans="1:25" ht="12.75">
      <c r="A374" s="303"/>
      <c r="B374" s="303"/>
      <c r="C374" s="303"/>
      <c r="D374" s="303"/>
      <c r="E374" s="303"/>
      <c r="F374" s="304"/>
      <c r="G374" s="303"/>
      <c r="H374" s="303"/>
      <c r="I374" s="303"/>
      <c r="J374" s="303"/>
      <c r="K374" s="303"/>
      <c r="L374" s="303"/>
      <c r="M374" s="303"/>
      <c r="N374" s="303"/>
      <c r="O374" s="303"/>
      <c r="P374" s="305"/>
      <c r="Q374" s="305"/>
      <c r="R374" s="303"/>
      <c r="S374" s="303"/>
      <c r="T374" s="303"/>
      <c r="U374" s="303"/>
      <c r="V374" s="303"/>
      <c r="W374" s="303"/>
      <c r="X374" s="303"/>
      <c r="Y374" s="303"/>
    </row>
    <row r="375" spans="1:25" ht="12.75">
      <c r="A375" s="303"/>
      <c r="B375" s="303"/>
      <c r="C375" s="303"/>
      <c r="D375" s="303"/>
      <c r="E375" s="303"/>
      <c r="F375" s="304"/>
      <c r="G375" s="303"/>
      <c r="H375" s="303"/>
      <c r="I375" s="303"/>
      <c r="J375" s="303"/>
      <c r="K375" s="303"/>
      <c r="L375" s="303"/>
      <c r="M375" s="303"/>
      <c r="N375" s="303"/>
      <c r="O375" s="303"/>
      <c r="P375" s="305"/>
      <c r="Q375" s="305"/>
      <c r="R375" s="303"/>
      <c r="S375" s="303"/>
      <c r="T375" s="303"/>
      <c r="U375" s="303"/>
      <c r="V375" s="303"/>
      <c r="W375" s="303"/>
      <c r="X375" s="303"/>
      <c r="Y375" s="303"/>
    </row>
    <row r="376" spans="1:25" ht="12.75">
      <c r="A376" s="303"/>
      <c r="B376" s="303"/>
      <c r="C376" s="303"/>
      <c r="D376" s="303"/>
      <c r="E376" s="303"/>
      <c r="F376" s="304"/>
      <c r="G376" s="303"/>
      <c r="H376" s="303"/>
      <c r="I376" s="303"/>
      <c r="J376" s="303"/>
      <c r="K376" s="303"/>
      <c r="L376" s="303"/>
      <c r="M376" s="303"/>
      <c r="N376" s="303"/>
      <c r="O376" s="303"/>
      <c r="P376" s="305"/>
      <c r="Q376" s="305"/>
      <c r="R376" s="303"/>
      <c r="S376" s="303"/>
      <c r="T376" s="303"/>
      <c r="U376" s="303"/>
      <c r="V376" s="303"/>
      <c r="W376" s="303"/>
      <c r="X376" s="303"/>
      <c r="Y376" s="303"/>
    </row>
    <row r="377" spans="1:25" ht="12.75">
      <c r="A377" s="303"/>
      <c r="B377" s="303"/>
      <c r="C377" s="303"/>
      <c r="D377" s="303"/>
      <c r="E377" s="303"/>
      <c r="F377" s="304"/>
      <c r="G377" s="303"/>
      <c r="H377" s="303"/>
      <c r="I377" s="303"/>
      <c r="J377" s="303"/>
      <c r="K377" s="303"/>
      <c r="L377" s="303"/>
      <c r="M377" s="303"/>
      <c r="N377" s="303"/>
      <c r="O377" s="303"/>
      <c r="P377" s="305"/>
      <c r="Q377" s="305"/>
      <c r="R377" s="303"/>
      <c r="S377" s="303"/>
      <c r="T377" s="303"/>
      <c r="U377" s="303"/>
      <c r="V377" s="303"/>
      <c r="W377" s="303"/>
      <c r="X377" s="303"/>
      <c r="Y377" s="303"/>
    </row>
    <row r="378" spans="1:25" ht="12.75">
      <c r="A378" s="303"/>
      <c r="B378" s="303"/>
      <c r="C378" s="303"/>
      <c r="D378" s="303"/>
      <c r="E378" s="303"/>
      <c r="F378" s="304"/>
      <c r="G378" s="303"/>
      <c r="H378" s="303"/>
      <c r="I378" s="303"/>
      <c r="J378" s="303"/>
      <c r="K378" s="303"/>
      <c r="L378" s="303"/>
      <c r="M378" s="303"/>
      <c r="N378" s="303"/>
      <c r="O378" s="303"/>
      <c r="P378" s="305"/>
      <c r="Q378" s="305"/>
      <c r="R378" s="303"/>
      <c r="S378" s="303"/>
      <c r="T378" s="303"/>
      <c r="U378" s="303"/>
      <c r="V378" s="303"/>
      <c r="W378" s="303"/>
      <c r="X378" s="303"/>
      <c r="Y378" s="303"/>
    </row>
    <row r="379" spans="1:25" ht="12.75">
      <c r="A379" s="303"/>
      <c r="B379" s="303"/>
      <c r="C379" s="303"/>
      <c r="D379" s="303"/>
      <c r="E379" s="303"/>
      <c r="F379" s="304"/>
      <c r="G379" s="303"/>
      <c r="H379" s="303"/>
      <c r="I379" s="303"/>
      <c r="J379" s="303"/>
      <c r="K379" s="303"/>
      <c r="L379" s="303"/>
      <c r="M379" s="303"/>
      <c r="N379" s="303"/>
      <c r="O379" s="303"/>
      <c r="P379" s="305"/>
      <c r="Q379" s="305"/>
      <c r="R379" s="303"/>
      <c r="S379" s="303"/>
      <c r="T379" s="303"/>
      <c r="U379" s="303"/>
      <c r="V379" s="303"/>
      <c r="W379" s="303"/>
      <c r="X379" s="303"/>
      <c r="Y379" s="303"/>
    </row>
    <row r="380" spans="1:25" ht="12.75">
      <c r="A380" s="303"/>
      <c r="B380" s="303"/>
      <c r="C380" s="303"/>
      <c r="D380" s="303"/>
      <c r="E380" s="303"/>
      <c r="F380" s="304"/>
      <c r="G380" s="303"/>
      <c r="H380" s="303"/>
      <c r="I380" s="303"/>
      <c r="J380" s="303"/>
      <c r="K380" s="303"/>
      <c r="L380" s="303"/>
      <c r="M380" s="303"/>
      <c r="N380" s="303"/>
      <c r="O380" s="303"/>
      <c r="P380" s="305"/>
      <c r="Q380" s="305"/>
      <c r="R380" s="303"/>
      <c r="S380" s="303"/>
      <c r="T380" s="303"/>
      <c r="U380" s="303"/>
      <c r="V380" s="303"/>
      <c r="W380" s="303"/>
      <c r="X380" s="303"/>
      <c r="Y380" s="303"/>
    </row>
    <row r="381" spans="1:25" ht="12.75">
      <c r="A381" s="303"/>
      <c r="B381" s="303"/>
      <c r="C381" s="303"/>
      <c r="D381" s="303"/>
      <c r="E381" s="303"/>
      <c r="F381" s="304"/>
      <c r="G381" s="303"/>
      <c r="H381" s="303"/>
      <c r="I381" s="303"/>
      <c r="J381" s="303"/>
      <c r="K381" s="303"/>
      <c r="L381" s="303"/>
      <c r="M381" s="303"/>
      <c r="N381" s="303"/>
      <c r="O381" s="303"/>
      <c r="P381" s="305"/>
      <c r="Q381" s="305"/>
      <c r="R381" s="303"/>
      <c r="S381" s="303"/>
      <c r="T381" s="303"/>
      <c r="U381" s="303"/>
      <c r="V381" s="303"/>
      <c r="W381" s="303"/>
      <c r="X381" s="303"/>
      <c r="Y381" s="303"/>
    </row>
    <row r="382" spans="1:25" ht="12.75">
      <c r="A382" s="303"/>
      <c r="B382" s="303"/>
      <c r="C382" s="303"/>
      <c r="D382" s="303"/>
      <c r="E382" s="303"/>
      <c r="F382" s="304"/>
      <c r="G382" s="303"/>
      <c r="H382" s="303"/>
      <c r="I382" s="303"/>
      <c r="J382" s="303"/>
      <c r="K382" s="303"/>
      <c r="L382" s="303"/>
      <c r="M382" s="303"/>
      <c r="N382" s="303"/>
      <c r="O382" s="303"/>
      <c r="P382" s="305"/>
      <c r="Q382" s="305"/>
      <c r="R382" s="303"/>
      <c r="S382" s="303"/>
      <c r="T382" s="303"/>
      <c r="U382" s="303"/>
      <c r="V382" s="303"/>
      <c r="W382" s="303"/>
      <c r="X382" s="303"/>
      <c r="Y382" s="303"/>
    </row>
    <row r="383" spans="1:25" ht="12.75">
      <c r="A383" s="303"/>
      <c r="B383" s="303"/>
      <c r="C383" s="303"/>
      <c r="D383" s="303"/>
      <c r="E383" s="303"/>
      <c r="F383" s="304"/>
      <c r="G383" s="303"/>
      <c r="H383" s="303"/>
      <c r="I383" s="303"/>
      <c r="J383" s="303"/>
      <c r="K383" s="303"/>
      <c r="L383" s="303"/>
      <c r="M383" s="303"/>
      <c r="N383" s="303"/>
      <c r="O383" s="303"/>
      <c r="P383" s="305"/>
      <c r="Q383" s="305"/>
      <c r="R383" s="303"/>
      <c r="S383" s="303"/>
      <c r="T383" s="303"/>
      <c r="U383" s="303"/>
      <c r="V383" s="303"/>
      <c r="W383" s="303"/>
      <c r="X383" s="303"/>
      <c r="Y383" s="303"/>
    </row>
    <row r="384" spans="1:25" ht="12.75">
      <c r="A384" s="303"/>
      <c r="B384" s="303"/>
      <c r="C384" s="303"/>
      <c r="D384" s="303"/>
      <c r="E384" s="303"/>
      <c r="F384" s="304"/>
      <c r="G384" s="303"/>
      <c r="H384" s="303"/>
      <c r="I384" s="303"/>
      <c r="J384" s="303"/>
      <c r="K384" s="303"/>
      <c r="L384" s="303"/>
      <c r="M384" s="303"/>
      <c r="N384" s="303"/>
      <c r="O384" s="303"/>
      <c r="P384" s="305"/>
      <c r="Q384" s="305"/>
      <c r="R384" s="303"/>
      <c r="S384" s="303"/>
      <c r="T384" s="303"/>
      <c r="U384" s="303"/>
      <c r="V384" s="303"/>
      <c r="W384" s="303"/>
      <c r="X384" s="303"/>
      <c r="Y384" s="303"/>
    </row>
    <row r="385" spans="1:25" ht="12.75">
      <c r="A385" s="303"/>
      <c r="B385" s="303"/>
      <c r="C385" s="303"/>
      <c r="D385" s="303"/>
      <c r="E385" s="303"/>
      <c r="F385" s="304"/>
      <c r="G385" s="303"/>
      <c r="H385" s="303"/>
      <c r="I385" s="303"/>
      <c r="J385" s="303"/>
      <c r="K385" s="303"/>
      <c r="L385" s="303"/>
      <c r="M385" s="303"/>
      <c r="N385" s="303"/>
      <c r="O385" s="303"/>
      <c r="P385" s="305"/>
      <c r="Q385" s="305"/>
      <c r="R385" s="303"/>
      <c r="S385" s="303"/>
      <c r="T385" s="303"/>
      <c r="U385" s="303"/>
      <c r="V385" s="303"/>
      <c r="W385" s="303"/>
      <c r="X385" s="303"/>
      <c r="Y385" s="303"/>
    </row>
    <row r="386" spans="1:25" ht="12.75">
      <c r="A386" s="303"/>
      <c r="B386" s="303"/>
      <c r="C386" s="303"/>
      <c r="D386" s="303"/>
      <c r="E386" s="303"/>
      <c r="F386" s="304"/>
      <c r="G386" s="303"/>
      <c r="H386" s="303"/>
      <c r="I386" s="303"/>
      <c r="J386" s="303"/>
      <c r="K386" s="303"/>
      <c r="L386" s="303"/>
      <c r="M386" s="303"/>
      <c r="N386" s="303"/>
      <c r="O386" s="303"/>
      <c r="P386" s="305"/>
      <c r="Q386" s="305"/>
      <c r="R386" s="303"/>
      <c r="S386" s="303"/>
      <c r="T386" s="303"/>
      <c r="U386" s="303"/>
      <c r="V386" s="303"/>
      <c r="W386" s="303"/>
      <c r="X386" s="303"/>
      <c r="Y386" s="303"/>
    </row>
    <row r="387" spans="1:25" ht="12.75">
      <c r="A387" s="303"/>
      <c r="B387" s="303"/>
      <c r="C387" s="303"/>
      <c r="D387" s="303"/>
      <c r="E387" s="303"/>
      <c r="F387" s="304"/>
      <c r="G387" s="303"/>
      <c r="H387" s="303"/>
      <c r="I387" s="303"/>
      <c r="J387" s="303"/>
      <c r="K387" s="303"/>
      <c r="L387" s="303"/>
      <c r="M387" s="303"/>
      <c r="N387" s="303"/>
      <c r="O387" s="303"/>
      <c r="P387" s="305"/>
      <c r="Q387" s="305"/>
      <c r="R387" s="303"/>
      <c r="S387" s="303"/>
      <c r="T387" s="303"/>
      <c r="U387" s="303"/>
      <c r="V387" s="303"/>
      <c r="W387" s="303"/>
      <c r="X387" s="303"/>
      <c r="Y387" s="303"/>
    </row>
    <row r="388" spans="1:25" ht="12.75">
      <c r="A388" s="303"/>
      <c r="B388" s="303"/>
      <c r="C388" s="303"/>
      <c r="D388" s="303"/>
      <c r="E388" s="303"/>
      <c r="F388" s="304"/>
      <c r="G388" s="303"/>
      <c r="H388" s="303"/>
      <c r="I388" s="303"/>
      <c r="J388" s="303"/>
      <c r="K388" s="303"/>
      <c r="L388" s="303"/>
      <c r="M388" s="303"/>
      <c r="N388" s="303"/>
      <c r="O388" s="303"/>
      <c r="P388" s="305"/>
      <c r="Q388" s="305"/>
      <c r="R388" s="303"/>
      <c r="S388" s="303"/>
      <c r="T388" s="303"/>
      <c r="U388" s="303"/>
      <c r="V388" s="303"/>
      <c r="W388" s="303"/>
      <c r="X388" s="303"/>
      <c r="Y388" s="303"/>
    </row>
    <row r="389" spans="1:25" ht="12.75">
      <c r="A389" s="303"/>
      <c r="B389" s="303"/>
      <c r="C389" s="303"/>
      <c r="D389" s="303"/>
      <c r="E389" s="303"/>
      <c r="F389" s="304"/>
      <c r="G389" s="303"/>
      <c r="H389" s="303"/>
      <c r="I389" s="303"/>
      <c r="J389" s="303"/>
      <c r="K389" s="303"/>
      <c r="L389" s="303"/>
      <c r="M389" s="303"/>
      <c r="N389" s="303"/>
      <c r="O389" s="303"/>
      <c r="P389" s="305"/>
      <c r="Q389" s="305"/>
      <c r="R389" s="303"/>
      <c r="S389" s="303"/>
      <c r="T389" s="303"/>
      <c r="U389" s="303"/>
      <c r="V389" s="303"/>
      <c r="W389" s="303"/>
      <c r="X389" s="303"/>
      <c r="Y389" s="303"/>
    </row>
    <row r="390" spans="1:25" ht="12.75">
      <c r="A390" s="303"/>
      <c r="B390" s="303"/>
      <c r="C390" s="303"/>
      <c r="D390" s="303"/>
      <c r="E390" s="303"/>
      <c r="F390" s="304"/>
      <c r="G390" s="303"/>
      <c r="H390" s="303"/>
      <c r="I390" s="303"/>
      <c r="J390" s="303"/>
      <c r="K390" s="303"/>
      <c r="L390" s="303"/>
      <c r="M390" s="303"/>
      <c r="N390" s="303"/>
      <c r="O390" s="303"/>
      <c r="P390" s="305"/>
      <c r="Q390" s="305"/>
      <c r="R390" s="303"/>
      <c r="S390" s="303"/>
      <c r="T390" s="303"/>
      <c r="U390" s="303"/>
      <c r="V390" s="303"/>
      <c r="W390" s="303"/>
      <c r="X390" s="303"/>
      <c r="Y390" s="303"/>
    </row>
    <row r="391" spans="1:25" ht="12.75">
      <c r="A391" s="303"/>
      <c r="B391" s="303"/>
      <c r="C391" s="303"/>
      <c r="D391" s="303"/>
      <c r="E391" s="303"/>
      <c r="F391" s="304"/>
      <c r="G391" s="303"/>
      <c r="H391" s="303"/>
      <c r="I391" s="303"/>
      <c r="J391" s="303"/>
      <c r="K391" s="303"/>
      <c r="L391" s="303"/>
      <c r="M391" s="303"/>
      <c r="N391" s="303"/>
      <c r="O391" s="303"/>
      <c r="P391" s="305"/>
      <c r="Q391" s="305"/>
      <c r="R391" s="303"/>
      <c r="S391" s="303"/>
      <c r="T391" s="303"/>
      <c r="U391" s="303"/>
      <c r="V391" s="303"/>
      <c r="W391" s="303"/>
      <c r="X391" s="303"/>
      <c r="Y391" s="303"/>
    </row>
    <row r="392" spans="1:25" ht="12.75">
      <c r="A392" s="303"/>
      <c r="B392" s="303"/>
      <c r="C392" s="303"/>
      <c r="D392" s="303"/>
      <c r="E392" s="303"/>
      <c r="F392" s="304"/>
      <c r="G392" s="303"/>
      <c r="H392" s="303"/>
      <c r="I392" s="303"/>
      <c r="J392" s="303"/>
      <c r="K392" s="303"/>
      <c r="L392" s="303"/>
      <c r="M392" s="303"/>
      <c r="N392" s="303"/>
      <c r="O392" s="303"/>
      <c r="P392" s="305"/>
      <c r="Q392" s="305"/>
      <c r="R392" s="303"/>
      <c r="S392" s="303"/>
      <c r="T392" s="303"/>
      <c r="U392" s="303"/>
      <c r="V392" s="303"/>
      <c r="W392" s="303"/>
      <c r="X392" s="303"/>
      <c r="Y392" s="303"/>
    </row>
    <row r="393" spans="1:25" ht="12.75">
      <c r="A393" s="303"/>
      <c r="B393" s="303"/>
      <c r="C393" s="303"/>
      <c r="D393" s="303"/>
      <c r="E393" s="303"/>
      <c r="F393" s="304"/>
      <c r="G393" s="303"/>
      <c r="H393" s="303"/>
      <c r="I393" s="303"/>
      <c r="J393" s="303"/>
      <c r="K393" s="303"/>
      <c r="L393" s="303"/>
      <c r="M393" s="303"/>
      <c r="N393" s="303"/>
      <c r="O393" s="303"/>
      <c r="P393" s="305"/>
      <c r="Q393" s="305"/>
      <c r="R393" s="303"/>
      <c r="S393" s="303"/>
      <c r="T393" s="303"/>
      <c r="U393" s="303"/>
      <c r="V393" s="303"/>
      <c r="W393" s="303"/>
      <c r="X393" s="303"/>
      <c r="Y393" s="303"/>
    </row>
    <row r="394" spans="1:25" ht="12.75">
      <c r="A394" s="303"/>
      <c r="B394" s="303"/>
      <c r="C394" s="303"/>
      <c r="D394" s="303"/>
      <c r="E394" s="303"/>
      <c r="F394" s="304"/>
      <c r="G394" s="303"/>
      <c r="H394" s="303"/>
      <c r="I394" s="303"/>
      <c r="J394" s="303"/>
      <c r="K394" s="303"/>
      <c r="L394" s="303"/>
      <c r="M394" s="303"/>
      <c r="N394" s="303"/>
      <c r="O394" s="303"/>
      <c r="P394" s="305"/>
      <c r="Q394" s="305"/>
      <c r="R394" s="303"/>
      <c r="S394" s="303"/>
      <c r="T394" s="303"/>
      <c r="U394" s="303"/>
      <c r="V394" s="303"/>
      <c r="W394" s="303"/>
      <c r="X394" s="303"/>
      <c r="Y394" s="303"/>
    </row>
    <row r="395" spans="1:25" ht="12.75">
      <c r="A395" s="303"/>
      <c r="B395" s="303"/>
      <c r="C395" s="303"/>
      <c r="D395" s="303"/>
      <c r="E395" s="303"/>
      <c r="F395" s="304"/>
      <c r="G395" s="303"/>
      <c r="H395" s="303"/>
      <c r="I395" s="303"/>
      <c r="J395" s="303"/>
      <c r="K395" s="303"/>
      <c r="L395" s="303"/>
      <c r="M395" s="303"/>
      <c r="N395" s="303"/>
      <c r="O395" s="303"/>
      <c r="P395" s="305"/>
      <c r="Q395" s="305"/>
      <c r="R395" s="303"/>
      <c r="S395" s="303"/>
      <c r="T395" s="303"/>
      <c r="U395" s="303"/>
      <c r="V395" s="303"/>
      <c r="W395" s="303"/>
      <c r="X395" s="303"/>
      <c r="Y395" s="303"/>
    </row>
    <row r="396" spans="1:25" ht="12.75">
      <c r="A396" s="303"/>
      <c r="B396" s="303"/>
      <c r="C396" s="303"/>
      <c r="D396" s="303"/>
      <c r="E396" s="303"/>
      <c r="F396" s="304"/>
      <c r="G396" s="303"/>
      <c r="H396" s="303"/>
      <c r="I396" s="303"/>
      <c r="J396" s="303"/>
      <c r="K396" s="303"/>
      <c r="L396" s="303"/>
      <c r="M396" s="303"/>
      <c r="N396" s="303"/>
      <c r="O396" s="303"/>
      <c r="P396" s="305"/>
      <c r="Q396" s="305"/>
      <c r="R396" s="303"/>
      <c r="S396" s="303"/>
      <c r="T396" s="303"/>
      <c r="U396" s="303"/>
      <c r="V396" s="303"/>
      <c r="W396" s="303"/>
      <c r="X396" s="303"/>
      <c r="Y396" s="303"/>
    </row>
    <row r="397" spans="1:25" ht="12.75">
      <c r="A397" s="303"/>
      <c r="B397" s="303"/>
      <c r="C397" s="303"/>
      <c r="D397" s="303"/>
      <c r="E397" s="303"/>
      <c r="F397" s="304"/>
      <c r="G397" s="303"/>
      <c r="H397" s="303"/>
      <c r="I397" s="303"/>
      <c r="J397" s="303"/>
      <c r="K397" s="303"/>
      <c r="L397" s="303"/>
      <c r="M397" s="303"/>
      <c r="N397" s="303"/>
      <c r="O397" s="303"/>
      <c r="P397" s="305"/>
      <c r="Q397" s="305"/>
      <c r="R397" s="303"/>
      <c r="S397" s="303"/>
      <c r="T397" s="303"/>
      <c r="U397" s="303"/>
      <c r="V397" s="303"/>
      <c r="W397" s="303"/>
      <c r="X397" s="303"/>
      <c r="Y397" s="303"/>
    </row>
    <row r="398" spans="1:25" ht="12.75">
      <c r="A398" s="303"/>
      <c r="B398" s="303"/>
      <c r="C398" s="303"/>
      <c r="D398" s="303"/>
      <c r="E398" s="303"/>
      <c r="F398" s="304"/>
      <c r="G398" s="303"/>
      <c r="H398" s="303"/>
      <c r="I398" s="303"/>
      <c r="J398" s="303"/>
      <c r="K398" s="303"/>
      <c r="L398" s="303"/>
      <c r="M398" s="303"/>
      <c r="N398" s="303"/>
      <c r="O398" s="303"/>
      <c r="P398" s="305"/>
      <c r="Q398" s="305"/>
      <c r="R398" s="303"/>
      <c r="S398" s="303"/>
      <c r="T398" s="303"/>
      <c r="U398" s="303"/>
      <c r="V398" s="303"/>
      <c r="W398" s="303"/>
      <c r="X398" s="303"/>
      <c r="Y398" s="303"/>
    </row>
    <row r="399" spans="1:25" ht="12.75">
      <c r="A399" s="303"/>
      <c r="B399" s="303"/>
      <c r="C399" s="303"/>
      <c r="D399" s="303"/>
      <c r="E399" s="303"/>
      <c r="F399" s="304"/>
      <c r="G399" s="303"/>
      <c r="H399" s="303"/>
      <c r="I399" s="303"/>
      <c r="J399" s="303"/>
      <c r="K399" s="303"/>
      <c r="L399" s="303"/>
      <c r="M399" s="303"/>
      <c r="N399" s="303"/>
      <c r="O399" s="303"/>
      <c r="P399" s="305"/>
      <c r="Q399" s="305"/>
      <c r="R399" s="303"/>
      <c r="S399" s="303"/>
      <c r="T399" s="303"/>
      <c r="U399" s="303"/>
      <c r="V399" s="303"/>
      <c r="W399" s="303"/>
      <c r="X399" s="303"/>
      <c r="Y399" s="303"/>
    </row>
    <row r="400" spans="1:25" ht="12.75">
      <c r="A400" s="303"/>
      <c r="B400" s="303"/>
      <c r="C400" s="303"/>
      <c r="D400" s="303"/>
      <c r="E400" s="303"/>
      <c r="F400" s="304"/>
      <c r="G400" s="303"/>
      <c r="H400" s="303"/>
      <c r="I400" s="303"/>
      <c r="J400" s="303"/>
      <c r="K400" s="303"/>
      <c r="L400" s="303"/>
      <c r="M400" s="303"/>
      <c r="N400" s="303"/>
      <c r="O400" s="303"/>
      <c r="P400" s="305"/>
      <c r="Q400" s="305"/>
      <c r="R400" s="303"/>
      <c r="S400" s="303"/>
      <c r="T400" s="303"/>
      <c r="U400" s="303"/>
      <c r="V400" s="303"/>
      <c r="W400" s="303"/>
      <c r="X400" s="303"/>
      <c r="Y400" s="303"/>
    </row>
    <row r="401" spans="1:25" ht="12.75">
      <c r="A401" s="303"/>
      <c r="B401" s="303"/>
      <c r="C401" s="303"/>
      <c r="D401" s="303"/>
      <c r="E401" s="303"/>
      <c r="F401" s="304"/>
      <c r="G401" s="303"/>
      <c r="H401" s="303"/>
      <c r="I401" s="303"/>
      <c r="J401" s="303"/>
      <c r="K401" s="303"/>
      <c r="L401" s="303"/>
      <c r="M401" s="303"/>
      <c r="N401" s="303"/>
      <c r="O401" s="303"/>
      <c r="P401" s="305"/>
      <c r="Q401" s="305"/>
      <c r="R401" s="303"/>
      <c r="S401" s="303"/>
      <c r="T401" s="303"/>
      <c r="U401" s="303"/>
      <c r="V401" s="303"/>
      <c r="W401" s="303"/>
      <c r="X401" s="303"/>
      <c r="Y401" s="303"/>
    </row>
    <row r="402" spans="1:25" ht="12.75">
      <c r="A402" s="303"/>
      <c r="B402" s="303"/>
      <c r="C402" s="303"/>
      <c r="D402" s="303"/>
      <c r="E402" s="303"/>
      <c r="F402" s="304"/>
      <c r="G402" s="303"/>
      <c r="H402" s="303"/>
      <c r="I402" s="303"/>
      <c r="J402" s="303"/>
      <c r="K402" s="303"/>
      <c r="L402" s="303"/>
      <c r="M402" s="303"/>
      <c r="N402" s="303"/>
      <c r="O402" s="303"/>
      <c r="P402" s="305"/>
      <c r="Q402" s="305"/>
      <c r="R402" s="303"/>
      <c r="S402" s="303"/>
      <c r="T402" s="303"/>
      <c r="U402" s="303"/>
      <c r="V402" s="303"/>
      <c r="W402" s="303"/>
      <c r="X402" s="303"/>
      <c r="Y402" s="303"/>
    </row>
    <row r="403" spans="1:25" ht="12.75">
      <c r="A403" s="303"/>
      <c r="B403" s="303"/>
      <c r="C403" s="303"/>
      <c r="D403" s="303"/>
      <c r="E403" s="303"/>
      <c r="F403" s="304"/>
      <c r="G403" s="303"/>
      <c r="H403" s="303"/>
      <c r="I403" s="303"/>
      <c r="J403" s="303"/>
      <c r="K403" s="303"/>
      <c r="L403" s="303"/>
      <c r="M403" s="303"/>
      <c r="N403" s="303"/>
      <c r="O403" s="303"/>
      <c r="P403" s="305"/>
      <c r="Q403" s="305"/>
      <c r="R403" s="303"/>
      <c r="S403" s="303"/>
      <c r="T403" s="303"/>
      <c r="U403" s="303"/>
      <c r="V403" s="303"/>
      <c r="W403" s="303"/>
      <c r="X403" s="303"/>
      <c r="Y403" s="303"/>
    </row>
    <row r="404" spans="1:25" ht="12.75">
      <c r="A404" s="303"/>
      <c r="B404" s="303"/>
      <c r="C404" s="303"/>
      <c r="D404" s="303"/>
      <c r="E404" s="303"/>
      <c r="F404" s="304"/>
      <c r="G404" s="303"/>
      <c r="H404" s="303"/>
      <c r="I404" s="303"/>
      <c r="J404" s="303"/>
      <c r="K404" s="303"/>
      <c r="L404" s="303"/>
      <c r="M404" s="303"/>
      <c r="N404" s="303"/>
      <c r="O404" s="303"/>
      <c r="P404" s="305"/>
      <c r="Q404" s="305"/>
      <c r="R404" s="303"/>
      <c r="S404" s="303"/>
      <c r="T404" s="303"/>
      <c r="U404" s="303"/>
      <c r="V404" s="303"/>
      <c r="W404" s="303"/>
      <c r="X404" s="303"/>
      <c r="Y404" s="303"/>
    </row>
    <row r="405" spans="1:25" ht="12.75">
      <c r="A405" s="303"/>
      <c r="B405" s="303"/>
      <c r="C405" s="303"/>
      <c r="D405" s="303"/>
      <c r="E405" s="303"/>
      <c r="F405" s="304"/>
      <c r="G405" s="303"/>
      <c r="H405" s="303"/>
      <c r="I405" s="303"/>
      <c r="J405" s="303"/>
      <c r="K405" s="303"/>
      <c r="L405" s="303"/>
      <c r="M405" s="303"/>
      <c r="N405" s="303"/>
      <c r="O405" s="303"/>
      <c r="P405" s="305"/>
      <c r="Q405" s="305"/>
      <c r="R405" s="303"/>
      <c r="S405" s="303"/>
      <c r="T405" s="303"/>
      <c r="U405" s="303"/>
      <c r="V405" s="303"/>
      <c r="W405" s="303"/>
      <c r="X405" s="303"/>
      <c r="Y405" s="303"/>
    </row>
    <row r="406" spans="1:25" ht="12.75">
      <c r="A406" s="303"/>
      <c r="B406" s="303"/>
      <c r="C406" s="303"/>
      <c r="D406" s="303"/>
      <c r="E406" s="303"/>
      <c r="F406" s="304"/>
      <c r="G406" s="303"/>
      <c r="H406" s="303"/>
      <c r="I406" s="303"/>
      <c r="J406" s="303"/>
      <c r="K406" s="303"/>
      <c r="L406" s="303"/>
      <c r="M406" s="303"/>
      <c r="N406" s="303"/>
      <c r="O406" s="303"/>
      <c r="P406" s="305"/>
      <c r="Q406" s="305"/>
      <c r="R406" s="303"/>
      <c r="S406" s="303"/>
      <c r="T406" s="303"/>
      <c r="U406" s="303"/>
      <c r="V406" s="303"/>
      <c r="W406" s="303"/>
      <c r="X406" s="303"/>
      <c r="Y406" s="303"/>
    </row>
    <row r="407" spans="1:25" ht="12.75">
      <c r="A407" s="303"/>
      <c r="B407" s="303"/>
      <c r="C407" s="303"/>
      <c r="D407" s="303"/>
      <c r="E407" s="303"/>
      <c r="F407" s="304"/>
      <c r="G407" s="303"/>
      <c r="H407" s="303"/>
      <c r="I407" s="303"/>
      <c r="J407" s="303"/>
      <c r="K407" s="303"/>
      <c r="L407" s="303"/>
      <c r="M407" s="303"/>
      <c r="N407" s="303"/>
      <c r="O407" s="303"/>
      <c r="P407" s="305"/>
      <c r="Q407" s="305"/>
      <c r="R407" s="303"/>
      <c r="S407" s="303"/>
      <c r="T407" s="303"/>
      <c r="U407" s="303"/>
      <c r="V407" s="303"/>
      <c r="W407" s="303"/>
      <c r="X407" s="303"/>
      <c r="Y407" s="303"/>
    </row>
    <row r="408" spans="1:25" ht="12.75">
      <c r="A408" s="303"/>
      <c r="B408" s="303"/>
      <c r="C408" s="303"/>
      <c r="D408" s="303"/>
      <c r="E408" s="303"/>
      <c r="F408" s="304"/>
      <c r="G408" s="303"/>
      <c r="H408" s="303"/>
      <c r="I408" s="303"/>
      <c r="J408" s="303"/>
      <c r="K408" s="303"/>
      <c r="L408" s="303"/>
      <c r="M408" s="303"/>
      <c r="N408" s="303"/>
      <c r="O408" s="303"/>
      <c r="P408" s="305"/>
      <c r="Q408" s="305"/>
      <c r="R408" s="303"/>
      <c r="S408" s="303"/>
      <c r="T408" s="303"/>
      <c r="U408" s="303"/>
      <c r="V408" s="303"/>
      <c r="W408" s="303"/>
      <c r="X408" s="303"/>
      <c r="Y408" s="303"/>
    </row>
    <row r="409" spans="1:25" ht="12.75">
      <c r="A409" s="303"/>
      <c r="B409" s="303"/>
      <c r="C409" s="303"/>
      <c r="D409" s="303"/>
      <c r="E409" s="303"/>
      <c r="F409" s="304"/>
      <c r="G409" s="303"/>
      <c r="H409" s="303"/>
      <c r="I409" s="303"/>
      <c r="J409" s="303"/>
      <c r="K409" s="303"/>
      <c r="L409" s="303"/>
      <c r="M409" s="303"/>
      <c r="N409" s="303"/>
      <c r="O409" s="303"/>
      <c r="P409" s="305"/>
      <c r="Q409" s="305"/>
      <c r="R409" s="303"/>
      <c r="S409" s="303"/>
      <c r="T409" s="303"/>
      <c r="U409" s="303"/>
      <c r="V409" s="303"/>
      <c r="W409" s="303"/>
      <c r="X409" s="303"/>
      <c r="Y409" s="303"/>
    </row>
    <row r="410" spans="1:25" ht="12.75">
      <c r="A410" s="303"/>
      <c r="B410" s="303"/>
      <c r="C410" s="303"/>
      <c r="D410" s="303"/>
      <c r="E410" s="303"/>
      <c r="F410" s="304"/>
      <c r="G410" s="303"/>
      <c r="H410" s="303"/>
      <c r="I410" s="303"/>
      <c r="J410" s="303"/>
      <c r="K410" s="303"/>
      <c r="L410" s="303"/>
      <c r="M410" s="303"/>
      <c r="N410" s="303"/>
      <c r="O410" s="303"/>
      <c r="P410" s="305"/>
      <c r="Q410" s="305"/>
      <c r="R410" s="303"/>
      <c r="S410" s="303"/>
      <c r="T410" s="303"/>
      <c r="U410" s="303"/>
      <c r="V410" s="303"/>
      <c r="W410" s="303"/>
      <c r="X410" s="303"/>
      <c r="Y410" s="303"/>
    </row>
    <row r="411" spans="1:25" ht="12.75">
      <c r="A411" s="303"/>
      <c r="B411" s="303"/>
      <c r="C411" s="303"/>
      <c r="D411" s="303"/>
      <c r="E411" s="303"/>
      <c r="F411" s="304"/>
      <c r="G411" s="303"/>
      <c r="H411" s="303"/>
      <c r="I411" s="303"/>
      <c r="J411" s="303"/>
      <c r="K411" s="303"/>
      <c r="L411" s="303"/>
      <c r="M411" s="303"/>
      <c r="N411" s="303"/>
      <c r="O411" s="303"/>
      <c r="P411" s="305"/>
      <c r="Q411" s="305"/>
      <c r="R411" s="303"/>
      <c r="S411" s="303"/>
      <c r="T411" s="303"/>
      <c r="U411" s="303"/>
      <c r="V411" s="303"/>
      <c r="W411" s="303"/>
      <c r="X411" s="303"/>
      <c r="Y411" s="303"/>
    </row>
    <row r="412" spans="1:25" ht="12.75">
      <c r="A412" s="303"/>
      <c r="B412" s="303"/>
      <c r="C412" s="303"/>
      <c r="D412" s="303"/>
      <c r="E412" s="303"/>
      <c r="F412" s="304"/>
      <c r="G412" s="303"/>
      <c r="H412" s="303"/>
      <c r="I412" s="303"/>
      <c r="J412" s="303"/>
      <c r="K412" s="303"/>
      <c r="L412" s="303"/>
      <c r="M412" s="303"/>
      <c r="N412" s="303"/>
      <c r="O412" s="303"/>
      <c r="P412" s="305"/>
      <c r="Q412" s="305"/>
      <c r="R412" s="303"/>
      <c r="S412" s="303"/>
      <c r="T412" s="303"/>
      <c r="U412" s="303"/>
      <c r="V412" s="303"/>
      <c r="W412" s="303"/>
      <c r="X412" s="303"/>
      <c r="Y412" s="303"/>
    </row>
    <row r="413" spans="1:25" ht="12.75">
      <c r="A413" s="303"/>
      <c r="B413" s="303"/>
      <c r="C413" s="303"/>
      <c r="D413" s="303"/>
      <c r="E413" s="303"/>
      <c r="F413" s="304"/>
      <c r="G413" s="303"/>
      <c r="H413" s="303"/>
      <c r="I413" s="303"/>
      <c r="J413" s="303"/>
      <c r="K413" s="303"/>
      <c r="L413" s="303"/>
      <c r="M413" s="303"/>
      <c r="N413" s="303"/>
      <c r="O413" s="303"/>
      <c r="P413" s="305"/>
      <c r="Q413" s="305"/>
      <c r="R413" s="303"/>
      <c r="S413" s="303"/>
      <c r="T413" s="303"/>
      <c r="U413" s="303"/>
      <c r="V413" s="303"/>
      <c r="W413" s="303"/>
      <c r="X413" s="303"/>
      <c r="Y413" s="303"/>
    </row>
    <row r="414" spans="1:25" ht="12.75">
      <c r="A414" s="303"/>
      <c r="B414" s="303"/>
      <c r="C414" s="303"/>
      <c r="D414" s="303"/>
      <c r="E414" s="303"/>
      <c r="F414" s="304"/>
      <c r="G414" s="303"/>
      <c r="H414" s="303"/>
      <c r="I414" s="303"/>
      <c r="J414" s="303"/>
      <c r="K414" s="303"/>
      <c r="L414" s="303"/>
      <c r="M414" s="303"/>
      <c r="N414" s="303"/>
      <c r="O414" s="303"/>
      <c r="P414" s="305"/>
      <c r="Q414" s="305"/>
      <c r="R414" s="303"/>
      <c r="S414" s="303"/>
      <c r="T414" s="303"/>
      <c r="U414" s="303"/>
      <c r="V414" s="303"/>
      <c r="W414" s="303"/>
      <c r="X414" s="303"/>
      <c r="Y414" s="303"/>
    </row>
    <row r="415" spans="1:25" ht="12.75">
      <c r="A415" s="303"/>
      <c r="B415" s="303"/>
      <c r="C415" s="303"/>
      <c r="D415" s="303"/>
      <c r="E415" s="303"/>
      <c r="F415" s="304"/>
      <c r="G415" s="303"/>
      <c r="H415" s="303"/>
      <c r="I415" s="303"/>
      <c r="J415" s="303"/>
      <c r="K415" s="303"/>
      <c r="L415" s="303"/>
      <c r="M415" s="303"/>
      <c r="N415" s="303"/>
      <c r="O415" s="303"/>
      <c r="P415" s="305"/>
      <c r="Q415" s="305"/>
      <c r="R415" s="303"/>
      <c r="S415" s="303"/>
      <c r="T415" s="303"/>
      <c r="U415" s="303"/>
      <c r="V415" s="303"/>
      <c r="W415" s="303"/>
      <c r="X415" s="303"/>
      <c r="Y415" s="303"/>
    </row>
    <row r="416" spans="1:25" ht="12.75">
      <c r="A416" s="303"/>
      <c r="B416" s="303"/>
      <c r="C416" s="303"/>
      <c r="D416" s="303"/>
      <c r="E416" s="303"/>
      <c r="F416" s="304"/>
      <c r="G416" s="303"/>
      <c r="H416" s="303"/>
      <c r="I416" s="303"/>
      <c r="J416" s="303"/>
      <c r="K416" s="303"/>
      <c r="L416" s="303"/>
      <c r="M416" s="303"/>
      <c r="N416" s="303"/>
      <c r="O416" s="303"/>
      <c r="P416" s="305"/>
      <c r="Q416" s="305"/>
      <c r="R416" s="303"/>
      <c r="S416" s="303"/>
      <c r="T416" s="303"/>
      <c r="U416" s="303"/>
      <c r="V416" s="303"/>
      <c r="W416" s="303"/>
      <c r="X416" s="303"/>
      <c r="Y416" s="303"/>
    </row>
    <row r="417" spans="1:25" ht="12.75">
      <c r="A417" s="303"/>
      <c r="B417" s="303"/>
      <c r="C417" s="303"/>
      <c r="D417" s="303"/>
      <c r="E417" s="303"/>
      <c r="F417" s="304"/>
      <c r="G417" s="303"/>
      <c r="H417" s="303"/>
      <c r="I417" s="303"/>
      <c r="J417" s="303"/>
      <c r="K417" s="303"/>
      <c r="L417" s="303"/>
      <c r="M417" s="303"/>
      <c r="N417" s="303"/>
      <c r="O417" s="303"/>
      <c r="P417" s="305"/>
      <c r="Q417" s="305"/>
      <c r="R417" s="303"/>
      <c r="S417" s="303"/>
      <c r="T417" s="303"/>
      <c r="U417" s="303"/>
      <c r="V417" s="303"/>
      <c r="W417" s="303"/>
      <c r="X417" s="303"/>
      <c r="Y417" s="303"/>
    </row>
    <row r="418" spans="1:25" ht="12.75">
      <c r="A418" s="303"/>
      <c r="B418" s="303"/>
      <c r="C418" s="303"/>
      <c r="D418" s="303"/>
      <c r="E418" s="303"/>
      <c r="F418" s="304"/>
      <c r="G418" s="303"/>
      <c r="H418" s="303"/>
      <c r="I418" s="303"/>
      <c r="J418" s="303"/>
      <c r="K418" s="303"/>
      <c r="L418" s="303"/>
      <c r="M418" s="303"/>
      <c r="N418" s="303"/>
      <c r="O418" s="303"/>
      <c r="P418" s="305"/>
      <c r="Q418" s="305"/>
      <c r="R418" s="303"/>
      <c r="S418" s="303"/>
      <c r="T418" s="303"/>
      <c r="U418" s="303"/>
      <c r="V418" s="303"/>
      <c r="W418" s="303"/>
      <c r="X418" s="303"/>
      <c r="Y418" s="303"/>
    </row>
    <row r="419" spans="1:25" ht="12.75">
      <c r="A419" s="303"/>
      <c r="B419" s="303"/>
      <c r="C419" s="303"/>
      <c r="D419" s="303"/>
      <c r="E419" s="303"/>
      <c r="F419" s="304"/>
      <c r="G419" s="303"/>
      <c r="H419" s="303"/>
      <c r="I419" s="303"/>
      <c r="J419" s="303"/>
      <c r="K419" s="303"/>
      <c r="L419" s="303"/>
      <c r="M419" s="303"/>
      <c r="N419" s="303"/>
      <c r="O419" s="303"/>
      <c r="P419" s="305"/>
      <c r="Q419" s="305"/>
      <c r="R419" s="303"/>
      <c r="S419" s="303"/>
      <c r="T419" s="303"/>
      <c r="U419" s="303"/>
      <c r="V419" s="303"/>
      <c r="W419" s="303"/>
      <c r="X419" s="303"/>
      <c r="Y419" s="303"/>
    </row>
    <row r="420" spans="1:25" ht="12.75">
      <c r="A420" s="303"/>
      <c r="B420" s="303"/>
      <c r="C420" s="303"/>
      <c r="D420" s="303"/>
      <c r="E420" s="303"/>
      <c r="F420" s="304"/>
      <c r="G420" s="303"/>
      <c r="H420" s="303"/>
      <c r="I420" s="303"/>
      <c r="J420" s="303"/>
      <c r="K420" s="303"/>
      <c r="L420" s="303"/>
      <c r="M420" s="303"/>
      <c r="N420" s="303"/>
      <c r="O420" s="303"/>
      <c r="P420" s="305"/>
      <c r="Q420" s="305"/>
      <c r="R420" s="303"/>
      <c r="S420" s="303"/>
      <c r="T420" s="303"/>
      <c r="U420" s="303"/>
      <c r="V420" s="303"/>
      <c r="W420" s="303"/>
      <c r="X420" s="303"/>
      <c r="Y420" s="303"/>
    </row>
    <row r="421" spans="1:25" ht="12.75">
      <c r="A421" s="303"/>
      <c r="B421" s="303"/>
      <c r="C421" s="303"/>
      <c r="D421" s="303"/>
      <c r="E421" s="303"/>
      <c r="F421" s="304"/>
      <c r="G421" s="303"/>
      <c r="H421" s="303"/>
      <c r="I421" s="303"/>
      <c r="J421" s="303"/>
      <c r="K421" s="303"/>
      <c r="L421" s="303"/>
      <c r="M421" s="303"/>
      <c r="N421" s="303"/>
      <c r="O421" s="303"/>
      <c r="P421" s="305"/>
      <c r="Q421" s="305"/>
      <c r="R421" s="303"/>
      <c r="S421" s="303"/>
      <c r="T421" s="303"/>
      <c r="U421" s="303"/>
      <c r="V421" s="303"/>
      <c r="W421" s="303"/>
      <c r="X421" s="303"/>
      <c r="Y421" s="303"/>
    </row>
    <row r="422" spans="1:25" ht="12.75">
      <c r="A422" s="303"/>
      <c r="B422" s="303"/>
      <c r="C422" s="303"/>
      <c r="D422" s="303"/>
      <c r="E422" s="303"/>
      <c r="F422" s="304"/>
      <c r="G422" s="303"/>
      <c r="H422" s="303"/>
      <c r="I422" s="303"/>
      <c r="J422" s="303"/>
      <c r="K422" s="303"/>
      <c r="L422" s="303"/>
      <c r="M422" s="303"/>
      <c r="N422" s="303"/>
      <c r="O422" s="303"/>
      <c r="P422" s="305"/>
      <c r="Q422" s="305"/>
      <c r="R422" s="303"/>
      <c r="S422" s="303"/>
      <c r="T422" s="303"/>
      <c r="U422" s="303"/>
      <c r="V422" s="303"/>
      <c r="W422" s="303"/>
      <c r="X422" s="303"/>
      <c r="Y422" s="303"/>
    </row>
    <row r="423" spans="1:25" ht="12.75">
      <c r="A423" s="303"/>
      <c r="B423" s="303"/>
      <c r="C423" s="303"/>
      <c r="D423" s="303"/>
      <c r="E423" s="303"/>
      <c r="F423" s="304"/>
      <c r="G423" s="303"/>
      <c r="H423" s="303"/>
      <c r="I423" s="303"/>
      <c r="J423" s="303"/>
      <c r="K423" s="303"/>
      <c r="L423" s="303"/>
      <c r="M423" s="303"/>
      <c r="N423" s="303"/>
      <c r="O423" s="303"/>
      <c r="P423" s="305"/>
      <c r="Q423" s="305"/>
      <c r="R423" s="303"/>
      <c r="S423" s="303"/>
      <c r="T423" s="303"/>
      <c r="U423" s="303"/>
      <c r="V423" s="303"/>
      <c r="W423" s="303"/>
      <c r="X423" s="303"/>
      <c r="Y423" s="303"/>
    </row>
    <row r="424" spans="1:25" ht="12.75">
      <c r="A424" s="303"/>
      <c r="B424" s="303"/>
      <c r="C424" s="303"/>
      <c r="D424" s="303"/>
      <c r="E424" s="303"/>
      <c r="F424" s="304"/>
      <c r="G424" s="303"/>
      <c r="H424" s="303"/>
      <c r="I424" s="303"/>
      <c r="J424" s="303"/>
      <c r="K424" s="303"/>
      <c r="L424" s="303"/>
      <c r="M424" s="303"/>
      <c r="N424" s="303"/>
      <c r="O424" s="303"/>
      <c r="P424" s="305"/>
      <c r="Q424" s="305"/>
      <c r="R424" s="303"/>
      <c r="S424" s="303"/>
      <c r="T424" s="303"/>
      <c r="U424" s="303"/>
      <c r="V424" s="303"/>
      <c r="W424" s="303"/>
      <c r="X424" s="303"/>
      <c r="Y424" s="303"/>
    </row>
    <row r="425" spans="1:25" ht="12.75">
      <c r="A425" s="303"/>
      <c r="B425" s="303"/>
      <c r="C425" s="303"/>
      <c r="D425" s="303"/>
      <c r="E425" s="303"/>
      <c r="F425" s="304"/>
      <c r="G425" s="303"/>
      <c r="H425" s="303"/>
      <c r="I425" s="303"/>
      <c r="J425" s="303"/>
      <c r="K425" s="303"/>
      <c r="L425" s="303"/>
      <c r="M425" s="303"/>
      <c r="N425" s="303"/>
      <c r="O425" s="303"/>
      <c r="P425" s="305"/>
      <c r="Q425" s="305"/>
      <c r="R425" s="303"/>
      <c r="S425" s="303"/>
      <c r="T425" s="303"/>
      <c r="U425" s="303"/>
      <c r="V425" s="303"/>
      <c r="W425" s="303"/>
      <c r="X425" s="303"/>
      <c r="Y425" s="303"/>
    </row>
    <row r="426" spans="1:25" ht="12.75">
      <c r="A426" s="303"/>
      <c r="B426" s="303"/>
      <c r="C426" s="303"/>
      <c r="D426" s="303"/>
      <c r="E426" s="303"/>
      <c r="F426" s="304"/>
      <c r="G426" s="303"/>
      <c r="H426" s="303"/>
      <c r="I426" s="303"/>
      <c r="J426" s="303"/>
      <c r="K426" s="303"/>
      <c r="L426" s="303"/>
      <c r="M426" s="303"/>
      <c r="N426" s="303"/>
      <c r="O426" s="303"/>
      <c r="P426" s="305"/>
      <c r="Q426" s="305"/>
      <c r="R426" s="303"/>
      <c r="S426" s="303"/>
      <c r="T426" s="303"/>
      <c r="U426" s="303"/>
      <c r="V426" s="303"/>
      <c r="W426" s="303"/>
      <c r="X426" s="303"/>
      <c r="Y426" s="303"/>
    </row>
    <row r="427" spans="1:25" ht="12.75">
      <c r="A427" s="303"/>
      <c r="B427" s="303"/>
      <c r="C427" s="303"/>
      <c r="D427" s="303"/>
      <c r="E427" s="303"/>
      <c r="F427" s="304"/>
      <c r="G427" s="303"/>
      <c r="H427" s="303"/>
      <c r="I427" s="303"/>
      <c r="J427" s="303"/>
      <c r="K427" s="303"/>
      <c r="L427" s="303"/>
      <c r="M427" s="303"/>
      <c r="N427" s="303"/>
      <c r="O427" s="303"/>
      <c r="P427" s="305"/>
      <c r="Q427" s="305"/>
      <c r="R427" s="303"/>
      <c r="S427" s="303"/>
      <c r="T427" s="303"/>
      <c r="U427" s="303"/>
      <c r="V427" s="303"/>
      <c r="W427" s="303"/>
      <c r="X427" s="303"/>
      <c r="Y427" s="303"/>
    </row>
    <row r="428" spans="1:25" ht="12.75">
      <c r="A428" s="303"/>
      <c r="B428" s="303"/>
      <c r="C428" s="303"/>
      <c r="D428" s="303"/>
      <c r="E428" s="303"/>
      <c r="F428" s="304"/>
      <c r="G428" s="303"/>
      <c r="H428" s="303"/>
      <c r="I428" s="303"/>
      <c r="J428" s="303"/>
      <c r="K428" s="303"/>
      <c r="L428" s="303"/>
      <c r="M428" s="303"/>
      <c r="N428" s="303"/>
      <c r="O428" s="303"/>
      <c r="P428" s="305"/>
      <c r="Q428" s="305"/>
      <c r="R428" s="303"/>
      <c r="S428" s="303"/>
      <c r="T428" s="303"/>
      <c r="U428" s="303"/>
      <c r="V428" s="303"/>
      <c r="W428" s="303"/>
      <c r="X428" s="303"/>
      <c r="Y428" s="303"/>
    </row>
    <row r="429" spans="1:25" ht="12.75">
      <c r="A429" s="303"/>
      <c r="B429" s="303"/>
      <c r="C429" s="303"/>
      <c r="D429" s="303"/>
      <c r="E429" s="303"/>
      <c r="F429" s="304"/>
      <c r="G429" s="303"/>
      <c r="H429" s="303"/>
      <c r="I429" s="303"/>
      <c r="J429" s="303"/>
      <c r="K429" s="303"/>
      <c r="L429" s="303"/>
      <c r="M429" s="303"/>
      <c r="N429" s="303"/>
      <c r="O429" s="303"/>
      <c r="P429" s="305"/>
      <c r="Q429" s="305"/>
      <c r="R429" s="303"/>
      <c r="S429" s="303"/>
      <c r="T429" s="303"/>
      <c r="U429" s="303"/>
      <c r="V429" s="303"/>
      <c r="W429" s="303"/>
      <c r="X429" s="303"/>
      <c r="Y429" s="303"/>
    </row>
    <row r="430" spans="1:25" ht="12.75">
      <c r="A430" s="303"/>
      <c r="B430" s="303"/>
      <c r="C430" s="303"/>
      <c r="D430" s="303"/>
      <c r="E430" s="303"/>
      <c r="F430" s="304"/>
      <c r="G430" s="303"/>
      <c r="H430" s="303"/>
      <c r="I430" s="303"/>
      <c r="J430" s="303"/>
      <c r="K430" s="303"/>
      <c r="L430" s="303"/>
      <c r="M430" s="303"/>
      <c r="N430" s="303"/>
      <c r="O430" s="303"/>
      <c r="P430" s="305"/>
      <c r="Q430" s="305"/>
      <c r="R430" s="303"/>
      <c r="S430" s="303"/>
      <c r="T430" s="303"/>
      <c r="U430" s="303"/>
      <c r="V430" s="303"/>
      <c r="W430" s="303"/>
      <c r="X430" s="303"/>
      <c r="Y430" s="303"/>
    </row>
    <row r="431" spans="1:25" ht="12.75">
      <c r="A431" s="303"/>
      <c r="B431" s="303"/>
      <c r="C431" s="303"/>
      <c r="D431" s="303"/>
      <c r="E431" s="303"/>
      <c r="F431" s="304"/>
      <c r="G431" s="303"/>
      <c r="H431" s="303"/>
      <c r="I431" s="303"/>
      <c r="J431" s="303"/>
      <c r="K431" s="303"/>
      <c r="L431" s="303"/>
      <c r="M431" s="303"/>
      <c r="N431" s="303"/>
      <c r="O431" s="303"/>
      <c r="P431" s="305"/>
      <c r="Q431" s="305"/>
      <c r="R431" s="303"/>
      <c r="S431" s="303"/>
      <c r="T431" s="303"/>
      <c r="U431" s="303"/>
      <c r="V431" s="303"/>
      <c r="W431" s="303"/>
      <c r="X431" s="303"/>
      <c r="Y431" s="303"/>
    </row>
    <row r="432" spans="1:25" ht="12.75">
      <c r="A432" s="303"/>
      <c r="B432" s="303"/>
      <c r="C432" s="303"/>
      <c r="D432" s="303"/>
      <c r="E432" s="303"/>
      <c r="F432" s="304"/>
      <c r="G432" s="303"/>
      <c r="H432" s="303"/>
      <c r="I432" s="303"/>
      <c r="J432" s="303"/>
      <c r="K432" s="303"/>
      <c r="L432" s="303"/>
      <c r="M432" s="303"/>
      <c r="N432" s="303"/>
      <c r="O432" s="303"/>
      <c r="P432" s="305"/>
      <c r="Q432" s="305"/>
      <c r="R432" s="303"/>
      <c r="S432" s="303"/>
      <c r="T432" s="303"/>
      <c r="U432" s="303"/>
      <c r="V432" s="303"/>
      <c r="W432" s="303"/>
      <c r="X432" s="303"/>
      <c r="Y432" s="303"/>
    </row>
    <row r="433" spans="1:25" ht="12.75">
      <c r="A433" s="303"/>
      <c r="B433" s="303"/>
      <c r="C433" s="303"/>
      <c r="D433" s="303"/>
      <c r="E433" s="303"/>
      <c r="F433" s="304"/>
      <c r="G433" s="303"/>
      <c r="H433" s="303"/>
      <c r="I433" s="303"/>
      <c r="J433" s="303"/>
      <c r="K433" s="303"/>
      <c r="L433" s="303"/>
      <c r="M433" s="303"/>
      <c r="N433" s="303"/>
      <c r="O433" s="303"/>
      <c r="P433" s="305"/>
      <c r="Q433" s="305"/>
      <c r="R433" s="303"/>
      <c r="S433" s="303"/>
      <c r="T433" s="303"/>
      <c r="U433" s="303"/>
      <c r="V433" s="303"/>
      <c r="W433" s="303"/>
      <c r="X433" s="303"/>
      <c r="Y433" s="303"/>
    </row>
    <row r="434" spans="1:25" ht="12.75">
      <c r="A434" s="303"/>
      <c r="B434" s="303"/>
      <c r="C434" s="303"/>
      <c r="D434" s="303"/>
      <c r="E434" s="303"/>
      <c r="F434" s="304"/>
      <c r="G434" s="303"/>
      <c r="H434" s="303"/>
      <c r="I434" s="303"/>
      <c r="J434" s="303"/>
      <c r="K434" s="303"/>
      <c r="L434" s="303"/>
      <c r="M434" s="303"/>
      <c r="N434" s="303"/>
      <c r="O434" s="303"/>
      <c r="P434" s="305"/>
      <c r="Q434" s="305"/>
      <c r="R434" s="303"/>
      <c r="S434" s="303"/>
      <c r="T434" s="303"/>
      <c r="U434" s="303"/>
      <c r="V434" s="303"/>
      <c r="W434" s="303"/>
      <c r="X434" s="303"/>
      <c r="Y434" s="303"/>
    </row>
    <row r="435" spans="1:25" ht="12.75">
      <c r="A435" s="303"/>
      <c r="B435" s="303"/>
      <c r="C435" s="303"/>
      <c r="D435" s="303"/>
      <c r="E435" s="303"/>
      <c r="F435" s="304"/>
      <c r="G435" s="303"/>
      <c r="H435" s="303"/>
      <c r="I435" s="303"/>
      <c r="J435" s="303"/>
      <c r="K435" s="303"/>
      <c r="L435" s="303"/>
      <c r="M435" s="303"/>
      <c r="N435" s="303"/>
      <c r="O435" s="303"/>
      <c r="P435" s="305"/>
      <c r="Q435" s="305"/>
      <c r="R435" s="303"/>
      <c r="S435" s="303"/>
      <c r="T435" s="303"/>
      <c r="U435" s="303"/>
      <c r="V435" s="303"/>
      <c r="W435" s="303"/>
      <c r="X435" s="303"/>
      <c r="Y435" s="303"/>
    </row>
    <row r="436" spans="1:25" ht="12.75">
      <c r="A436" s="303"/>
      <c r="B436" s="303"/>
      <c r="C436" s="303"/>
      <c r="D436" s="303"/>
      <c r="E436" s="303"/>
      <c r="F436" s="304"/>
      <c r="G436" s="303"/>
      <c r="H436" s="303"/>
      <c r="I436" s="303"/>
      <c r="J436" s="303"/>
      <c r="K436" s="303"/>
      <c r="L436" s="303"/>
      <c r="M436" s="303"/>
      <c r="N436" s="303"/>
      <c r="O436" s="303"/>
      <c r="P436" s="305"/>
      <c r="Q436" s="305"/>
      <c r="R436" s="303"/>
      <c r="S436" s="303"/>
      <c r="T436" s="303"/>
      <c r="U436" s="303"/>
      <c r="V436" s="303"/>
      <c r="W436" s="303"/>
      <c r="X436" s="303"/>
      <c r="Y436" s="303"/>
    </row>
    <row r="437" spans="1:25" ht="12.75">
      <c r="A437" s="303"/>
      <c r="B437" s="303"/>
      <c r="C437" s="303"/>
      <c r="D437" s="303"/>
      <c r="E437" s="303"/>
      <c r="F437" s="304"/>
      <c r="G437" s="303"/>
      <c r="H437" s="303"/>
      <c r="I437" s="303"/>
      <c r="J437" s="303"/>
      <c r="K437" s="303"/>
      <c r="L437" s="303"/>
      <c r="M437" s="303"/>
      <c r="N437" s="303"/>
      <c r="O437" s="303"/>
      <c r="P437" s="305"/>
      <c r="Q437" s="305"/>
      <c r="R437" s="303"/>
      <c r="S437" s="303"/>
      <c r="T437" s="303"/>
      <c r="U437" s="303"/>
      <c r="V437" s="303"/>
      <c r="W437" s="303"/>
      <c r="X437" s="303"/>
      <c r="Y437" s="303"/>
    </row>
    <row r="438" spans="1:25" ht="12.75">
      <c r="A438" s="303"/>
      <c r="B438" s="303"/>
      <c r="C438" s="303"/>
      <c r="D438" s="303"/>
      <c r="E438" s="303"/>
      <c r="F438" s="304"/>
      <c r="G438" s="303"/>
      <c r="H438" s="303"/>
      <c r="I438" s="303"/>
      <c r="J438" s="303"/>
      <c r="K438" s="303"/>
      <c r="L438" s="303"/>
      <c r="M438" s="303"/>
      <c r="N438" s="303"/>
      <c r="O438" s="303"/>
      <c r="P438" s="305"/>
      <c r="Q438" s="305"/>
      <c r="R438" s="303"/>
      <c r="S438" s="303"/>
      <c r="T438" s="303"/>
      <c r="U438" s="303"/>
      <c r="V438" s="303"/>
      <c r="W438" s="303"/>
      <c r="X438" s="303"/>
      <c r="Y438" s="303"/>
    </row>
    <row r="439" spans="1:25" ht="12.75">
      <c r="A439" s="303"/>
      <c r="B439" s="303"/>
      <c r="C439" s="303"/>
      <c r="D439" s="303"/>
      <c r="E439" s="303"/>
      <c r="F439" s="304"/>
      <c r="G439" s="303"/>
      <c r="H439" s="303"/>
      <c r="I439" s="303"/>
      <c r="J439" s="303"/>
      <c r="K439" s="303"/>
      <c r="L439" s="303"/>
      <c r="M439" s="303"/>
      <c r="N439" s="303"/>
      <c r="O439" s="303"/>
      <c r="P439" s="305"/>
      <c r="Q439" s="305"/>
      <c r="R439" s="303"/>
      <c r="S439" s="303"/>
      <c r="T439" s="303"/>
      <c r="U439" s="303"/>
      <c r="V439" s="303"/>
      <c r="W439" s="303"/>
      <c r="X439" s="303"/>
      <c r="Y439" s="303"/>
    </row>
    <row r="440" spans="1:25" ht="12.75">
      <c r="A440" s="303"/>
      <c r="B440" s="303"/>
      <c r="C440" s="303"/>
      <c r="D440" s="303"/>
      <c r="E440" s="303"/>
      <c r="F440" s="304"/>
      <c r="G440" s="303"/>
      <c r="H440" s="303"/>
      <c r="I440" s="303"/>
      <c r="J440" s="303"/>
      <c r="K440" s="303"/>
      <c r="L440" s="303"/>
      <c r="M440" s="303"/>
      <c r="N440" s="303"/>
      <c r="O440" s="303"/>
      <c r="P440" s="305"/>
      <c r="Q440" s="305"/>
      <c r="R440" s="303"/>
      <c r="S440" s="303"/>
      <c r="T440" s="303"/>
      <c r="U440" s="303"/>
      <c r="V440" s="303"/>
      <c r="W440" s="303"/>
      <c r="X440" s="303"/>
      <c r="Y440" s="303"/>
    </row>
    <row r="441" spans="1:25" ht="12.75">
      <c r="A441" s="303"/>
      <c r="B441" s="303"/>
      <c r="C441" s="303"/>
      <c r="D441" s="303"/>
      <c r="E441" s="303"/>
      <c r="F441" s="304"/>
      <c r="G441" s="303"/>
      <c r="H441" s="303"/>
      <c r="I441" s="303"/>
      <c r="J441" s="303"/>
      <c r="K441" s="303"/>
      <c r="L441" s="303"/>
      <c r="M441" s="303"/>
      <c r="N441" s="303"/>
      <c r="O441" s="303"/>
      <c r="P441" s="305"/>
      <c r="Q441" s="305"/>
      <c r="R441" s="303"/>
      <c r="S441" s="303"/>
      <c r="T441" s="303"/>
      <c r="U441" s="303"/>
      <c r="V441" s="303"/>
      <c r="W441" s="303"/>
      <c r="X441" s="303"/>
      <c r="Y441" s="303"/>
    </row>
    <row r="442" spans="1:25" ht="12.75">
      <c r="A442" s="303"/>
      <c r="B442" s="303"/>
      <c r="C442" s="303"/>
      <c r="D442" s="303"/>
      <c r="E442" s="303"/>
      <c r="F442" s="304"/>
      <c r="G442" s="303"/>
      <c r="H442" s="303"/>
      <c r="I442" s="303"/>
      <c r="J442" s="303"/>
      <c r="K442" s="303"/>
      <c r="L442" s="303"/>
      <c r="M442" s="303"/>
      <c r="N442" s="303"/>
      <c r="O442" s="303"/>
      <c r="P442" s="305"/>
      <c r="Q442" s="305"/>
      <c r="R442" s="303"/>
      <c r="S442" s="303"/>
      <c r="T442" s="303"/>
      <c r="U442" s="303"/>
      <c r="V442" s="303"/>
      <c r="W442" s="303"/>
      <c r="X442" s="303"/>
      <c r="Y442" s="303"/>
    </row>
    <row r="443" spans="1:25" ht="12.75">
      <c r="A443" s="303"/>
      <c r="B443" s="303"/>
      <c r="C443" s="303"/>
      <c r="D443" s="303"/>
      <c r="E443" s="303"/>
      <c r="F443" s="304"/>
      <c r="G443" s="303"/>
      <c r="H443" s="303"/>
      <c r="I443" s="303"/>
      <c r="J443" s="303"/>
      <c r="K443" s="303"/>
      <c r="L443" s="303"/>
      <c r="M443" s="303"/>
      <c r="N443" s="303"/>
      <c r="O443" s="303"/>
      <c r="P443" s="305"/>
      <c r="Q443" s="305"/>
      <c r="R443" s="303"/>
      <c r="S443" s="303"/>
      <c r="T443" s="303"/>
      <c r="U443" s="303"/>
      <c r="V443" s="303"/>
      <c r="W443" s="303"/>
      <c r="X443" s="303"/>
      <c r="Y443" s="303"/>
    </row>
    <row r="444" spans="1:25" ht="12.75">
      <c r="A444" s="303"/>
      <c r="B444" s="303"/>
      <c r="C444" s="303"/>
      <c r="D444" s="303"/>
      <c r="E444" s="303"/>
      <c r="F444" s="304"/>
      <c r="G444" s="303"/>
      <c r="H444" s="303"/>
      <c r="I444" s="303"/>
      <c r="J444" s="303"/>
      <c r="K444" s="303"/>
      <c r="L444" s="303"/>
      <c r="M444" s="303"/>
      <c r="N444" s="303"/>
      <c r="O444" s="303"/>
      <c r="P444" s="305"/>
      <c r="Q444" s="305"/>
      <c r="R444" s="303"/>
      <c r="S444" s="303"/>
      <c r="T444" s="303"/>
      <c r="U444" s="303"/>
      <c r="V444" s="303"/>
      <c r="W444" s="303"/>
      <c r="X444" s="303"/>
      <c r="Y444" s="303"/>
    </row>
    <row r="445" spans="1:25" ht="12.75">
      <c r="A445" s="303"/>
      <c r="B445" s="303"/>
      <c r="C445" s="303"/>
      <c r="D445" s="303"/>
      <c r="E445" s="303"/>
      <c r="F445" s="304"/>
      <c r="G445" s="303"/>
      <c r="H445" s="303"/>
      <c r="I445" s="303"/>
      <c r="J445" s="303"/>
      <c r="K445" s="303"/>
      <c r="L445" s="303"/>
      <c r="M445" s="303"/>
      <c r="N445" s="303"/>
      <c r="O445" s="303"/>
      <c r="P445" s="305"/>
      <c r="Q445" s="305"/>
      <c r="R445" s="303"/>
      <c r="S445" s="303"/>
      <c r="T445" s="303"/>
      <c r="U445" s="303"/>
      <c r="V445" s="303"/>
      <c r="W445" s="303"/>
      <c r="X445" s="303"/>
      <c r="Y445" s="303"/>
    </row>
    <row r="446" spans="1:25" ht="12.75">
      <c r="A446" s="303"/>
      <c r="B446" s="303"/>
      <c r="C446" s="303"/>
      <c r="D446" s="303"/>
      <c r="E446" s="303"/>
      <c r="F446" s="304"/>
      <c r="G446" s="303"/>
      <c r="H446" s="303"/>
      <c r="I446" s="303"/>
      <c r="J446" s="303"/>
      <c r="K446" s="303"/>
      <c r="L446" s="303"/>
      <c r="M446" s="303"/>
      <c r="N446" s="303"/>
      <c r="O446" s="303"/>
      <c r="P446" s="305"/>
      <c r="Q446" s="305"/>
      <c r="R446" s="303"/>
      <c r="S446" s="303"/>
      <c r="T446" s="303"/>
      <c r="U446" s="303"/>
      <c r="V446" s="303"/>
      <c r="W446" s="303"/>
      <c r="X446" s="303"/>
      <c r="Y446" s="303"/>
    </row>
    <row r="447" spans="1:25" ht="12.75">
      <c r="A447" s="303"/>
      <c r="B447" s="303"/>
      <c r="C447" s="303"/>
      <c r="D447" s="303"/>
      <c r="E447" s="303"/>
      <c r="F447" s="304"/>
      <c r="G447" s="303"/>
      <c r="H447" s="303"/>
      <c r="I447" s="303"/>
      <c r="J447" s="303"/>
      <c r="K447" s="303"/>
      <c r="L447" s="303"/>
      <c r="M447" s="303"/>
      <c r="N447" s="303"/>
      <c r="O447" s="303"/>
      <c r="P447" s="305"/>
      <c r="Q447" s="305"/>
      <c r="R447" s="303"/>
      <c r="S447" s="303"/>
      <c r="T447" s="303"/>
      <c r="U447" s="303"/>
      <c r="V447" s="303"/>
      <c r="W447" s="303"/>
      <c r="X447" s="303"/>
      <c r="Y447" s="303"/>
    </row>
    <row r="448" spans="1:25" ht="12.75">
      <c r="A448" s="303"/>
      <c r="B448" s="303"/>
      <c r="C448" s="303"/>
      <c r="D448" s="303"/>
      <c r="E448" s="303"/>
      <c r="F448" s="304"/>
      <c r="G448" s="303"/>
      <c r="H448" s="303"/>
      <c r="I448" s="303"/>
      <c r="J448" s="303"/>
      <c r="K448" s="303"/>
      <c r="L448" s="303"/>
      <c r="M448" s="303"/>
      <c r="N448" s="303"/>
      <c r="O448" s="303"/>
      <c r="P448" s="305"/>
      <c r="Q448" s="305"/>
      <c r="R448" s="303"/>
      <c r="S448" s="303"/>
      <c r="T448" s="303"/>
      <c r="U448" s="303"/>
      <c r="V448" s="303"/>
      <c r="W448" s="303"/>
      <c r="X448" s="303"/>
      <c r="Y448" s="303"/>
    </row>
    <row r="449" spans="1:25" ht="12.75">
      <c r="A449" s="303"/>
      <c r="B449" s="303"/>
      <c r="C449" s="303"/>
      <c r="D449" s="303"/>
      <c r="E449" s="303"/>
      <c r="F449" s="304"/>
      <c r="G449" s="303"/>
      <c r="H449" s="303"/>
      <c r="I449" s="303"/>
      <c r="J449" s="303"/>
      <c r="K449" s="303"/>
      <c r="L449" s="303"/>
      <c r="M449" s="303"/>
      <c r="N449" s="303"/>
      <c r="O449" s="303"/>
      <c r="P449" s="305"/>
      <c r="Q449" s="305"/>
      <c r="R449" s="303"/>
      <c r="S449" s="303"/>
      <c r="T449" s="303"/>
      <c r="U449" s="303"/>
      <c r="V449" s="303"/>
      <c r="W449" s="303"/>
      <c r="X449" s="303"/>
      <c r="Y449" s="303"/>
    </row>
    <row r="450" spans="1:25" ht="12.75">
      <c r="A450" s="303"/>
      <c r="B450" s="303"/>
      <c r="C450" s="303"/>
      <c r="D450" s="303"/>
      <c r="E450" s="303"/>
      <c r="F450" s="304"/>
      <c r="G450" s="303"/>
      <c r="H450" s="303"/>
      <c r="I450" s="303"/>
      <c r="J450" s="303"/>
      <c r="K450" s="303"/>
      <c r="L450" s="303"/>
      <c r="M450" s="303"/>
      <c r="N450" s="303"/>
      <c r="O450" s="303"/>
      <c r="P450" s="305"/>
      <c r="Q450" s="305"/>
      <c r="R450" s="303"/>
      <c r="S450" s="303"/>
      <c r="T450" s="303"/>
      <c r="U450" s="303"/>
      <c r="V450" s="303"/>
      <c r="W450" s="303"/>
      <c r="X450" s="303"/>
      <c r="Y450" s="303"/>
    </row>
    <row r="451" spans="1:25" ht="12.75">
      <c r="A451" s="303"/>
      <c r="B451" s="303"/>
      <c r="C451" s="303"/>
      <c r="D451" s="303"/>
      <c r="E451" s="303"/>
      <c r="F451" s="304"/>
      <c r="G451" s="303"/>
      <c r="H451" s="303"/>
      <c r="I451" s="303"/>
      <c r="J451" s="303"/>
      <c r="K451" s="303"/>
      <c r="L451" s="303"/>
      <c r="M451" s="303"/>
      <c r="N451" s="303"/>
      <c r="O451" s="303"/>
      <c r="P451" s="305"/>
      <c r="Q451" s="305"/>
      <c r="R451" s="303"/>
      <c r="S451" s="303"/>
      <c r="T451" s="303"/>
      <c r="U451" s="303"/>
      <c r="V451" s="303"/>
      <c r="W451" s="303"/>
      <c r="X451" s="303"/>
      <c r="Y451" s="303"/>
    </row>
    <row r="452" spans="1:25" ht="12.75">
      <c r="A452" s="303"/>
      <c r="B452" s="303"/>
      <c r="C452" s="303"/>
      <c r="D452" s="303"/>
      <c r="E452" s="303"/>
      <c r="F452" s="304"/>
      <c r="G452" s="303"/>
      <c r="H452" s="303"/>
      <c r="I452" s="303"/>
      <c r="J452" s="303"/>
      <c r="K452" s="303"/>
      <c r="L452" s="303"/>
      <c r="M452" s="303"/>
      <c r="N452" s="303"/>
      <c r="O452" s="303"/>
      <c r="P452" s="305"/>
      <c r="Q452" s="305"/>
      <c r="R452" s="303"/>
      <c r="S452" s="303"/>
      <c r="T452" s="303"/>
      <c r="U452" s="303"/>
      <c r="V452" s="303"/>
      <c r="W452" s="303"/>
      <c r="X452" s="303"/>
      <c r="Y452" s="303"/>
    </row>
    <row r="453" spans="1:25" ht="12.75">
      <c r="A453" s="303"/>
      <c r="B453" s="303"/>
      <c r="C453" s="303"/>
      <c r="D453" s="303"/>
      <c r="E453" s="303"/>
      <c r="F453" s="304"/>
      <c r="G453" s="303"/>
      <c r="H453" s="303"/>
      <c r="I453" s="303"/>
      <c r="J453" s="303"/>
      <c r="K453" s="303"/>
      <c r="L453" s="303"/>
      <c r="M453" s="303"/>
      <c r="N453" s="303"/>
      <c r="O453" s="303"/>
      <c r="P453" s="305"/>
      <c r="Q453" s="305"/>
      <c r="R453" s="303"/>
      <c r="S453" s="303"/>
      <c r="T453" s="303"/>
      <c r="U453" s="303"/>
      <c r="V453" s="303"/>
      <c r="W453" s="303"/>
      <c r="X453" s="303"/>
      <c r="Y453" s="303"/>
    </row>
    <row r="454" spans="1:25" ht="12.75">
      <c r="A454" s="303"/>
      <c r="B454" s="303"/>
      <c r="C454" s="303"/>
      <c r="D454" s="303"/>
      <c r="E454" s="303"/>
      <c r="F454" s="304"/>
      <c r="G454" s="303"/>
      <c r="H454" s="303"/>
      <c r="I454" s="303"/>
      <c r="J454" s="303"/>
      <c r="K454" s="303"/>
      <c r="L454" s="303"/>
      <c r="M454" s="303"/>
      <c r="N454" s="303"/>
      <c r="O454" s="303"/>
      <c r="P454" s="305"/>
      <c r="Q454" s="305"/>
      <c r="R454" s="303"/>
      <c r="S454" s="303"/>
      <c r="T454" s="303"/>
      <c r="U454" s="303"/>
      <c r="V454" s="303"/>
      <c r="W454" s="303"/>
      <c r="X454" s="303"/>
      <c r="Y454" s="303"/>
    </row>
    <row r="455" spans="1:25" ht="12.75">
      <c r="A455" s="303"/>
      <c r="B455" s="303"/>
      <c r="C455" s="303"/>
      <c r="D455" s="303"/>
      <c r="E455" s="303"/>
      <c r="F455" s="304"/>
      <c r="G455" s="303"/>
      <c r="H455" s="303"/>
      <c r="I455" s="303"/>
      <c r="J455" s="303"/>
      <c r="K455" s="303"/>
      <c r="L455" s="303"/>
      <c r="M455" s="303"/>
      <c r="N455" s="303"/>
      <c r="O455" s="303"/>
      <c r="P455" s="305"/>
      <c r="Q455" s="305"/>
      <c r="R455" s="303"/>
      <c r="S455" s="303"/>
      <c r="T455" s="303"/>
      <c r="U455" s="303"/>
      <c r="V455" s="303"/>
      <c r="W455" s="303"/>
      <c r="X455" s="303"/>
      <c r="Y455" s="303"/>
    </row>
    <row r="456" spans="1:25" ht="12.75">
      <c r="A456" s="303"/>
      <c r="B456" s="303"/>
      <c r="C456" s="303"/>
      <c r="D456" s="303"/>
      <c r="E456" s="303"/>
      <c r="F456" s="304"/>
      <c r="G456" s="303"/>
      <c r="H456" s="303"/>
      <c r="I456" s="303"/>
      <c r="J456" s="303"/>
      <c r="K456" s="303"/>
      <c r="L456" s="303"/>
      <c r="M456" s="303"/>
      <c r="N456" s="303"/>
      <c r="O456" s="303"/>
      <c r="P456" s="305"/>
      <c r="Q456" s="305"/>
      <c r="R456" s="303"/>
      <c r="S456" s="303"/>
      <c r="T456" s="303"/>
      <c r="U456" s="303"/>
      <c r="V456" s="303"/>
      <c r="W456" s="303"/>
      <c r="X456" s="303"/>
      <c r="Y456" s="303"/>
    </row>
    <row r="457" spans="1:25" ht="12.75">
      <c r="A457" s="303"/>
      <c r="B457" s="303"/>
      <c r="C457" s="303"/>
      <c r="D457" s="303"/>
      <c r="E457" s="303"/>
      <c r="F457" s="304"/>
      <c r="G457" s="303"/>
      <c r="H457" s="303"/>
      <c r="I457" s="303"/>
      <c r="J457" s="303"/>
      <c r="K457" s="303"/>
      <c r="L457" s="303"/>
      <c r="M457" s="303"/>
      <c r="N457" s="303"/>
      <c r="O457" s="303"/>
      <c r="P457" s="305"/>
      <c r="Q457" s="305"/>
      <c r="R457" s="303"/>
      <c r="S457" s="303"/>
      <c r="T457" s="303"/>
      <c r="U457" s="303"/>
      <c r="V457" s="303"/>
      <c r="W457" s="303"/>
      <c r="X457" s="303"/>
      <c r="Y457" s="303"/>
    </row>
    <row r="458" spans="1:25" ht="12.75">
      <c r="A458" s="303"/>
      <c r="B458" s="303"/>
      <c r="C458" s="303"/>
      <c r="D458" s="303"/>
      <c r="E458" s="303"/>
      <c r="F458" s="304"/>
      <c r="G458" s="303"/>
      <c r="H458" s="303"/>
      <c r="I458" s="303"/>
      <c r="J458" s="303"/>
      <c r="K458" s="303"/>
      <c r="L458" s="303"/>
      <c r="M458" s="303"/>
      <c r="N458" s="303"/>
      <c r="O458" s="303"/>
      <c r="P458" s="305"/>
      <c r="Q458" s="305"/>
      <c r="R458" s="303"/>
      <c r="S458" s="303"/>
      <c r="T458" s="303"/>
      <c r="U458" s="303"/>
      <c r="V458" s="303"/>
      <c r="W458" s="303"/>
      <c r="X458" s="303"/>
      <c r="Y458" s="303"/>
    </row>
    <row r="459" spans="1:25" ht="12.75">
      <c r="A459" s="303"/>
      <c r="B459" s="303"/>
      <c r="C459" s="303"/>
      <c r="D459" s="303"/>
      <c r="E459" s="303"/>
      <c r="F459" s="304"/>
      <c r="G459" s="303"/>
      <c r="H459" s="303"/>
      <c r="I459" s="303"/>
      <c r="J459" s="303"/>
      <c r="K459" s="303"/>
      <c r="L459" s="303"/>
      <c r="M459" s="303"/>
      <c r="N459" s="303"/>
      <c r="O459" s="303"/>
      <c r="P459" s="305"/>
      <c r="Q459" s="305"/>
      <c r="R459" s="303"/>
      <c r="S459" s="303"/>
      <c r="T459" s="303"/>
      <c r="U459" s="303"/>
      <c r="V459" s="303"/>
      <c r="W459" s="303"/>
      <c r="X459" s="303"/>
      <c r="Y459" s="303"/>
    </row>
    <row r="460" spans="1:25" ht="12.75">
      <c r="A460" s="303"/>
      <c r="B460" s="303"/>
      <c r="C460" s="303"/>
      <c r="D460" s="303"/>
      <c r="E460" s="303"/>
      <c r="F460" s="304"/>
      <c r="G460" s="303"/>
      <c r="H460" s="303"/>
      <c r="I460" s="303"/>
      <c r="J460" s="303"/>
      <c r="K460" s="303"/>
      <c r="L460" s="303"/>
      <c r="M460" s="303"/>
      <c r="N460" s="303"/>
      <c r="O460" s="303"/>
      <c r="P460" s="305"/>
      <c r="Q460" s="305"/>
      <c r="R460" s="303"/>
      <c r="S460" s="303"/>
      <c r="T460" s="303"/>
      <c r="U460" s="303"/>
      <c r="V460" s="303"/>
      <c r="W460" s="303"/>
      <c r="X460" s="303"/>
      <c r="Y460" s="303"/>
    </row>
    <row r="461" spans="1:25" ht="12.75">
      <c r="A461" s="303"/>
      <c r="B461" s="303"/>
      <c r="C461" s="303"/>
      <c r="D461" s="303"/>
      <c r="E461" s="303"/>
      <c r="F461" s="304"/>
      <c r="G461" s="303"/>
      <c r="H461" s="303"/>
      <c r="I461" s="303"/>
      <c r="J461" s="303"/>
      <c r="K461" s="303"/>
      <c r="L461" s="303"/>
      <c r="M461" s="303"/>
      <c r="N461" s="303"/>
      <c r="O461" s="303"/>
      <c r="P461" s="305"/>
      <c r="Q461" s="305"/>
      <c r="R461" s="303"/>
      <c r="S461" s="303"/>
      <c r="T461" s="303"/>
      <c r="U461" s="303"/>
      <c r="V461" s="303"/>
      <c r="W461" s="303"/>
      <c r="X461" s="303"/>
      <c r="Y461" s="303"/>
    </row>
    <row r="462" spans="1:25" ht="12.75">
      <c r="A462" s="303"/>
      <c r="B462" s="303"/>
      <c r="C462" s="303"/>
      <c r="D462" s="303"/>
      <c r="E462" s="303"/>
      <c r="F462" s="304"/>
      <c r="G462" s="303"/>
      <c r="H462" s="303"/>
      <c r="I462" s="303"/>
      <c r="J462" s="303"/>
      <c r="K462" s="303"/>
      <c r="L462" s="303"/>
      <c r="M462" s="303"/>
      <c r="N462" s="303"/>
      <c r="O462" s="303"/>
      <c r="P462" s="305"/>
      <c r="Q462" s="305"/>
      <c r="R462" s="303"/>
      <c r="S462" s="303"/>
      <c r="T462" s="303"/>
      <c r="U462" s="303"/>
      <c r="V462" s="303"/>
      <c r="W462" s="303"/>
      <c r="X462" s="303"/>
      <c r="Y462" s="303"/>
    </row>
    <row r="463" spans="1:25" ht="12.75">
      <c r="A463" s="303"/>
      <c r="B463" s="303"/>
      <c r="C463" s="303"/>
      <c r="D463" s="303"/>
      <c r="E463" s="303"/>
      <c r="F463" s="304"/>
      <c r="G463" s="303"/>
      <c r="H463" s="303"/>
      <c r="I463" s="303"/>
      <c r="J463" s="303"/>
      <c r="K463" s="303"/>
      <c r="L463" s="303"/>
      <c r="M463" s="303"/>
      <c r="N463" s="303"/>
      <c r="O463" s="303"/>
      <c r="P463" s="305"/>
      <c r="Q463" s="305"/>
      <c r="R463" s="303"/>
      <c r="S463" s="303"/>
      <c r="T463" s="303"/>
      <c r="U463" s="303"/>
      <c r="V463" s="303"/>
      <c r="W463" s="303"/>
      <c r="X463" s="303"/>
      <c r="Y463" s="303"/>
    </row>
    <row r="464" spans="1:25" ht="12.75">
      <c r="A464" s="303"/>
      <c r="B464" s="303"/>
      <c r="C464" s="303"/>
      <c r="D464" s="303"/>
      <c r="E464" s="303"/>
      <c r="F464" s="304"/>
      <c r="G464" s="303"/>
      <c r="H464" s="303"/>
      <c r="I464" s="303"/>
      <c r="J464" s="303"/>
      <c r="K464" s="303"/>
      <c r="L464" s="303"/>
      <c r="M464" s="303"/>
      <c r="N464" s="303"/>
      <c r="O464" s="303"/>
      <c r="P464" s="305"/>
      <c r="Q464" s="305"/>
      <c r="R464" s="303"/>
      <c r="S464" s="303"/>
      <c r="T464" s="303"/>
      <c r="U464" s="303"/>
      <c r="V464" s="303"/>
      <c r="W464" s="303"/>
      <c r="X464" s="303"/>
      <c r="Y464" s="303"/>
    </row>
    <row r="465" spans="1:25" ht="12.75">
      <c r="A465" s="303"/>
      <c r="B465" s="303"/>
      <c r="C465" s="303"/>
      <c r="D465" s="303"/>
      <c r="E465" s="303"/>
      <c r="F465" s="304"/>
      <c r="G465" s="303"/>
      <c r="H465" s="303"/>
      <c r="I465" s="303"/>
      <c r="J465" s="303"/>
      <c r="K465" s="303"/>
      <c r="L465" s="303"/>
      <c r="M465" s="303"/>
      <c r="N465" s="303"/>
      <c r="O465" s="303"/>
      <c r="P465" s="305"/>
      <c r="Q465" s="305"/>
      <c r="R465" s="303"/>
      <c r="S465" s="303"/>
      <c r="T465" s="303"/>
      <c r="U465" s="303"/>
      <c r="V465" s="303"/>
      <c r="W465" s="303"/>
      <c r="X465" s="303"/>
      <c r="Y465" s="303"/>
    </row>
    <row r="466" spans="1:25" ht="12.75">
      <c r="A466" s="303"/>
      <c r="B466" s="303"/>
      <c r="C466" s="303"/>
      <c r="D466" s="303"/>
      <c r="E466" s="303"/>
      <c r="F466" s="304"/>
      <c r="G466" s="303"/>
      <c r="H466" s="303"/>
      <c r="I466" s="303"/>
      <c r="J466" s="303"/>
      <c r="K466" s="303"/>
      <c r="L466" s="303"/>
      <c r="M466" s="303"/>
      <c r="N466" s="303"/>
      <c r="O466" s="303"/>
      <c r="P466" s="305"/>
      <c r="Q466" s="305"/>
      <c r="R466" s="303"/>
      <c r="S466" s="303"/>
      <c r="T466" s="303"/>
      <c r="U466" s="303"/>
      <c r="V466" s="303"/>
      <c r="W466" s="303"/>
      <c r="X466" s="303"/>
      <c r="Y466" s="303"/>
    </row>
    <row r="467" spans="1:25" ht="12.75">
      <c r="A467" s="303"/>
      <c r="B467" s="303"/>
      <c r="C467" s="303"/>
      <c r="D467" s="303"/>
      <c r="E467" s="303"/>
      <c r="F467" s="304"/>
      <c r="G467" s="303"/>
      <c r="H467" s="303"/>
      <c r="I467" s="303"/>
      <c r="J467" s="303"/>
      <c r="K467" s="303"/>
      <c r="L467" s="303"/>
      <c r="M467" s="303"/>
      <c r="N467" s="303"/>
      <c r="O467" s="303"/>
      <c r="P467" s="305"/>
      <c r="Q467" s="305"/>
      <c r="R467" s="303"/>
      <c r="S467" s="303"/>
      <c r="T467" s="303"/>
      <c r="U467" s="303"/>
      <c r="V467" s="303"/>
      <c r="W467" s="303"/>
      <c r="X467" s="303"/>
      <c r="Y467" s="303"/>
    </row>
    <row r="468" spans="1:25" ht="12.75">
      <c r="A468" s="303"/>
      <c r="B468" s="303"/>
      <c r="C468" s="303"/>
      <c r="D468" s="303"/>
      <c r="E468" s="303"/>
      <c r="F468" s="304"/>
      <c r="G468" s="303"/>
      <c r="H468" s="303"/>
      <c r="I468" s="303"/>
      <c r="J468" s="303"/>
      <c r="K468" s="303"/>
      <c r="L468" s="303"/>
      <c r="M468" s="303"/>
      <c r="N468" s="303"/>
      <c r="O468" s="303"/>
      <c r="P468" s="305"/>
      <c r="Q468" s="305"/>
      <c r="R468" s="303"/>
      <c r="S468" s="303"/>
      <c r="T468" s="303"/>
      <c r="U468" s="303"/>
      <c r="V468" s="303"/>
      <c r="W468" s="303"/>
      <c r="X468" s="303"/>
      <c r="Y468" s="303"/>
    </row>
    <row r="469" spans="1:25" ht="12.75">
      <c r="A469" s="303"/>
      <c r="B469" s="303"/>
      <c r="C469" s="303"/>
      <c r="D469" s="303"/>
      <c r="E469" s="303"/>
      <c r="F469" s="304"/>
      <c r="G469" s="303"/>
      <c r="H469" s="303"/>
      <c r="I469" s="303"/>
      <c r="J469" s="303"/>
      <c r="K469" s="303"/>
      <c r="L469" s="303"/>
      <c r="M469" s="303"/>
      <c r="N469" s="303"/>
      <c r="O469" s="303"/>
      <c r="P469" s="305"/>
      <c r="Q469" s="305"/>
      <c r="R469" s="303"/>
      <c r="S469" s="303"/>
      <c r="T469" s="303"/>
      <c r="U469" s="303"/>
      <c r="V469" s="303"/>
      <c r="W469" s="303"/>
      <c r="X469" s="303"/>
      <c r="Y469" s="303"/>
    </row>
    <row r="470" spans="1:25" ht="12.75">
      <c r="A470" s="303"/>
      <c r="B470" s="303"/>
      <c r="C470" s="303"/>
      <c r="D470" s="303"/>
      <c r="E470" s="303"/>
      <c r="F470" s="304"/>
      <c r="G470" s="303"/>
      <c r="H470" s="303"/>
      <c r="I470" s="303"/>
      <c r="J470" s="303"/>
      <c r="K470" s="303"/>
      <c r="L470" s="303"/>
      <c r="M470" s="303"/>
      <c r="N470" s="303"/>
      <c r="O470" s="303"/>
      <c r="P470" s="305"/>
      <c r="Q470" s="305"/>
      <c r="R470" s="303"/>
      <c r="S470" s="303"/>
      <c r="T470" s="303"/>
      <c r="U470" s="303"/>
      <c r="V470" s="303"/>
      <c r="W470" s="303"/>
      <c r="X470" s="303"/>
      <c r="Y470" s="303"/>
    </row>
    <row r="471" spans="1:25" ht="12.75">
      <c r="A471" s="303"/>
      <c r="B471" s="303"/>
      <c r="C471" s="303"/>
      <c r="D471" s="303"/>
      <c r="E471" s="303"/>
      <c r="F471" s="304"/>
      <c r="G471" s="303"/>
      <c r="H471" s="303"/>
      <c r="I471" s="303"/>
      <c r="J471" s="303"/>
      <c r="K471" s="303"/>
      <c r="L471" s="303"/>
      <c r="M471" s="303"/>
      <c r="N471" s="303"/>
      <c r="O471" s="303"/>
      <c r="P471" s="305"/>
      <c r="Q471" s="305"/>
      <c r="R471" s="303"/>
      <c r="S471" s="303"/>
      <c r="T471" s="303"/>
      <c r="U471" s="303"/>
      <c r="V471" s="303"/>
      <c r="W471" s="303"/>
      <c r="X471" s="303"/>
      <c r="Y471" s="303"/>
    </row>
    <row r="472" spans="1:25" ht="12.75">
      <c r="A472" s="303"/>
      <c r="B472" s="303"/>
      <c r="C472" s="303"/>
      <c r="D472" s="303"/>
      <c r="E472" s="303"/>
      <c r="F472" s="304"/>
      <c r="G472" s="303"/>
      <c r="H472" s="303"/>
      <c r="I472" s="303"/>
      <c r="J472" s="303"/>
      <c r="K472" s="303"/>
      <c r="L472" s="303"/>
      <c r="M472" s="303"/>
      <c r="N472" s="303"/>
      <c r="O472" s="303"/>
      <c r="P472" s="305"/>
      <c r="Q472" s="305"/>
      <c r="R472" s="303"/>
      <c r="S472" s="303"/>
      <c r="T472" s="303"/>
      <c r="U472" s="303"/>
      <c r="V472" s="303"/>
      <c r="W472" s="303"/>
      <c r="X472" s="303"/>
      <c r="Y472" s="303"/>
    </row>
    <row r="473" spans="1:25" ht="12.75">
      <c r="A473" s="303"/>
      <c r="B473" s="303"/>
      <c r="C473" s="303"/>
      <c r="D473" s="303"/>
      <c r="E473" s="303"/>
      <c r="F473" s="304"/>
      <c r="G473" s="303"/>
      <c r="H473" s="303"/>
      <c r="I473" s="303"/>
      <c r="J473" s="303"/>
      <c r="K473" s="303"/>
      <c r="L473" s="303"/>
      <c r="M473" s="303"/>
      <c r="N473" s="303"/>
      <c r="O473" s="303"/>
      <c r="P473" s="305"/>
      <c r="Q473" s="305"/>
      <c r="R473" s="303"/>
      <c r="S473" s="303"/>
      <c r="T473" s="303"/>
      <c r="U473" s="303"/>
      <c r="V473" s="303"/>
      <c r="W473" s="303"/>
      <c r="X473" s="303"/>
      <c r="Y473" s="303"/>
    </row>
    <row r="474" spans="1:25" ht="12.75">
      <c r="A474" s="303"/>
      <c r="B474" s="303"/>
      <c r="C474" s="303"/>
      <c r="D474" s="303"/>
      <c r="E474" s="303"/>
      <c r="F474" s="304"/>
      <c r="G474" s="303"/>
      <c r="H474" s="303"/>
      <c r="I474" s="303"/>
      <c r="J474" s="303"/>
      <c r="K474" s="303"/>
      <c r="L474" s="303"/>
      <c r="M474" s="303"/>
      <c r="N474" s="303"/>
      <c r="O474" s="303"/>
      <c r="P474" s="305"/>
      <c r="Q474" s="305"/>
      <c r="R474" s="303"/>
      <c r="S474" s="303"/>
      <c r="T474" s="303"/>
      <c r="U474" s="303"/>
      <c r="V474" s="303"/>
      <c r="W474" s="303"/>
      <c r="X474" s="303"/>
      <c r="Y474" s="303"/>
    </row>
    <row r="475" spans="1:25" ht="12.75">
      <c r="A475" s="303"/>
      <c r="B475" s="303"/>
      <c r="C475" s="303"/>
      <c r="D475" s="303"/>
      <c r="E475" s="303"/>
      <c r="F475" s="304"/>
      <c r="G475" s="303"/>
      <c r="H475" s="303"/>
      <c r="I475" s="303"/>
      <c r="J475" s="303"/>
      <c r="K475" s="303"/>
      <c r="L475" s="303"/>
      <c r="M475" s="303"/>
      <c r="N475" s="303"/>
      <c r="O475" s="303"/>
      <c r="P475" s="305"/>
      <c r="Q475" s="305"/>
      <c r="R475" s="303"/>
      <c r="S475" s="303"/>
      <c r="T475" s="303"/>
      <c r="U475" s="303"/>
      <c r="V475" s="303"/>
      <c r="W475" s="303"/>
      <c r="X475" s="303"/>
      <c r="Y475" s="303"/>
    </row>
    <row r="476" spans="1:25" ht="12.75">
      <c r="A476" s="303"/>
      <c r="B476" s="303"/>
      <c r="C476" s="303"/>
      <c r="D476" s="303"/>
      <c r="E476" s="303"/>
      <c r="F476" s="304"/>
      <c r="G476" s="303"/>
      <c r="H476" s="303"/>
      <c r="I476" s="303"/>
      <c r="J476" s="303"/>
      <c r="K476" s="303"/>
      <c r="L476" s="303"/>
      <c r="M476" s="303"/>
      <c r="N476" s="303"/>
      <c r="O476" s="303"/>
      <c r="P476" s="305"/>
      <c r="Q476" s="305"/>
      <c r="R476" s="303"/>
      <c r="S476" s="303"/>
      <c r="T476" s="303"/>
      <c r="U476" s="303"/>
      <c r="V476" s="303"/>
      <c r="W476" s="303"/>
      <c r="X476" s="303"/>
      <c r="Y476" s="303"/>
    </row>
    <row r="477" spans="1:25" ht="12.75">
      <c r="A477" s="303"/>
      <c r="B477" s="303"/>
      <c r="C477" s="303"/>
      <c r="D477" s="303"/>
      <c r="E477" s="303"/>
      <c r="F477" s="304"/>
      <c r="G477" s="303"/>
      <c r="H477" s="303"/>
      <c r="I477" s="303"/>
      <c r="J477" s="303"/>
      <c r="K477" s="303"/>
      <c r="L477" s="303"/>
      <c r="M477" s="303"/>
      <c r="N477" s="303"/>
      <c r="O477" s="303"/>
      <c r="P477" s="305"/>
      <c r="Q477" s="305"/>
      <c r="R477" s="303"/>
      <c r="S477" s="303"/>
      <c r="T477" s="303"/>
      <c r="U477" s="303"/>
      <c r="V477" s="303"/>
      <c r="W477" s="303"/>
      <c r="X477" s="303"/>
      <c r="Y477" s="303"/>
    </row>
    <row r="478" spans="1:25" ht="12.75">
      <c r="A478" s="303"/>
      <c r="B478" s="303"/>
      <c r="C478" s="303"/>
      <c r="D478" s="303"/>
      <c r="E478" s="303"/>
      <c r="F478" s="304"/>
      <c r="G478" s="303"/>
      <c r="H478" s="303"/>
      <c r="I478" s="303"/>
      <c r="J478" s="303"/>
      <c r="K478" s="303"/>
      <c r="L478" s="303"/>
      <c r="M478" s="303"/>
      <c r="N478" s="303"/>
      <c r="O478" s="303"/>
      <c r="P478" s="305"/>
      <c r="Q478" s="305"/>
      <c r="R478" s="303"/>
      <c r="S478" s="303"/>
      <c r="T478" s="303"/>
      <c r="U478" s="303"/>
      <c r="V478" s="303"/>
      <c r="W478" s="303"/>
      <c r="X478" s="303"/>
      <c r="Y478" s="303"/>
    </row>
    <row r="479" spans="1:25" ht="12.75">
      <c r="A479" s="303"/>
      <c r="B479" s="303"/>
      <c r="C479" s="303"/>
      <c r="D479" s="303"/>
      <c r="E479" s="303"/>
      <c r="F479" s="304"/>
      <c r="G479" s="303"/>
      <c r="H479" s="303"/>
      <c r="I479" s="303"/>
      <c r="J479" s="303"/>
      <c r="K479" s="303"/>
      <c r="L479" s="303"/>
      <c r="M479" s="303"/>
      <c r="N479" s="303"/>
      <c r="O479" s="303"/>
      <c r="P479" s="305"/>
      <c r="Q479" s="305"/>
      <c r="R479" s="303"/>
      <c r="S479" s="303"/>
      <c r="T479" s="303"/>
      <c r="U479" s="303"/>
      <c r="V479" s="303"/>
      <c r="W479" s="303"/>
      <c r="X479" s="303"/>
      <c r="Y479" s="303"/>
    </row>
    <row r="480" spans="1:25" ht="12.75">
      <c r="A480" s="303"/>
      <c r="B480" s="303"/>
      <c r="C480" s="303"/>
      <c r="D480" s="303"/>
      <c r="E480" s="303"/>
      <c r="F480" s="304"/>
      <c r="G480" s="303"/>
      <c r="H480" s="303"/>
      <c r="I480" s="303"/>
      <c r="J480" s="303"/>
      <c r="K480" s="303"/>
      <c r="L480" s="303"/>
      <c r="M480" s="303"/>
      <c r="N480" s="303"/>
      <c r="O480" s="303"/>
      <c r="P480" s="305"/>
      <c r="Q480" s="305"/>
      <c r="R480" s="303"/>
      <c r="S480" s="303"/>
      <c r="T480" s="303"/>
      <c r="U480" s="303"/>
      <c r="V480" s="303"/>
      <c r="W480" s="303"/>
      <c r="X480" s="303"/>
      <c r="Y480" s="303"/>
    </row>
    <row r="481" spans="1:25" ht="12.75">
      <c r="A481" s="303"/>
      <c r="B481" s="303"/>
      <c r="C481" s="303"/>
      <c r="D481" s="303"/>
      <c r="E481" s="303"/>
      <c r="F481" s="304"/>
      <c r="G481" s="303"/>
      <c r="H481" s="303"/>
      <c r="I481" s="303"/>
      <c r="J481" s="303"/>
      <c r="K481" s="303"/>
      <c r="L481" s="303"/>
      <c r="M481" s="303"/>
      <c r="N481" s="303"/>
      <c r="O481" s="303"/>
      <c r="P481" s="305"/>
      <c r="Q481" s="305"/>
      <c r="R481" s="303"/>
      <c r="S481" s="303"/>
      <c r="T481" s="303"/>
      <c r="U481" s="303"/>
      <c r="V481" s="303"/>
      <c r="W481" s="303"/>
      <c r="X481" s="303"/>
      <c r="Y481" s="303"/>
    </row>
    <row r="482" spans="1:25" ht="12.75">
      <c r="A482" s="303"/>
      <c r="B482" s="303"/>
      <c r="C482" s="303"/>
      <c r="D482" s="303"/>
      <c r="E482" s="303"/>
      <c r="F482" s="304"/>
      <c r="G482" s="303"/>
      <c r="H482" s="303"/>
      <c r="I482" s="303"/>
      <c r="J482" s="303"/>
      <c r="K482" s="303"/>
      <c r="L482" s="303"/>
      <c r="M482" s="303"/>
      <c r="N482" s="303"/>
      <c r="O482" s="303"/>
      <c r="P482" s="305"/>
      <c r="Q482" s="305"/>
      <c r="R482" s="303"/>
      <c r="S482" s="303"/>
      <c r="T482" s="303"/>
      <c r="U482" s="303"/>
      <c r="V482" s="303"/>
      <c r="W482" s="303"/>
      <c r="X482" s="303"/>
      <c r="Y482" s="303"/>
    </row>
    <row r="483" spans="1:25" ht="12.75">
      <c r="A483" s="303"/>
      <c r="B483" s="303"/>
      <c r="C483" s="303"/>
      <c r="D483" s="303"/>
      <c r="E483" s="303"/>
      <c r="F483" s="304"/>
      <c r="G483" s="303"/>
      <c r="H483" s="303"/>
      <c r="I483" s="303"/>
      <c r="J483" s="303"/>
      <c r="K483" s="303"/>
      <c r="L483" s="303"/>
      <c r="M483" s="303"/>
      <c r="N483" s="303"/>
      <c r="O483" s="303"/>
      <c r="P483" s="305"/>
      <c r="Q483" s="305"/>
      <c r="R483" s="303"/>
      <c r="S483" s="303"/>
      <c r="T483" s="303"/>
      <c r="U483" s="303"/>
      <c r="V483" s="303"/>
      <c r="W483" s="303"/>
      <c r="X483" s="303"/>
      <c r="Y483" s="303"/>
    </row>
    <row r="484" spans="1:25" ht="12.75">
      <c r="A484" s="303"/>
      <c r="B484" s="303"/>
      <c r="C484" s="303"/>
      <c r="D484" s="303"/>
      <c r="E484" s="303"/>
      <c r="F484" s="304"/>
      <c r="G484" s="303"/>
      <c r="H484" s="303"/>
      <c r="I484" s="303"/>
      <c r="J484" s="303"/>
      <c r="K484" s="303"/>
      <c r="L484" s="303"/>
      <c r="M484" s="303"/>
      <c r="N484" s="303"/>
      <c r="O484" s="303"/>
      <c r="P484" s="305"/>
      <c r="Q484" s="305"/>
      <c r="R484" s="303"/>
      <c r="S484" s="303"/>
      <c r="T484" s="303"/>
      <c r="U484" s="303"/>
      <c r="V484" s="303"/>
      <c r="W484" s="303"/>
      <c r="X484" s="303"/>
      <c r="Y484" s="303"/>
    </row>
    <row r="485" spans="1:25" ht="12.75">
      <c r="A485" s="303"/>
      <c r="B485" s="303"/>
      <c r="C485" s="303"/>
      <c r="D485" s="303"/>
      <c r="E485" s="303"/>
      <c r="F485" s="304"/>
      <c r="G485" s="303"/>
      <c r="H485" s="303"/>
      <c r="I485" s="303"/>
      <c r="J485" s="303"/>
      <c r="K485" s="303"/>
      <c r="L485" s="303"/>
      <c r="M485" s="303"/>
      <c r="N485" s="303"/>
      <c r="O485" s="303"/>
      <c r="P485" s="305"/>
      <c r="Q485" s="305"/>
      <c r="R485" s="303"/>
      <c r="S485" s="303"/>
      <c r="T485" s="303"/>
      <c r="U485" s="303"/>
      <c r="V485" s="303"/>
      <c r="W485" s="303"/>
      <c r="X485" s="303"/>
      <c r="Y485" s="303"/>
    </row>
    <row r="486" spans="1:25" ht="12.75">
      <c r="A486" s="303"/>
      <c r="B486" s="303"/>
      <c r="C486" s="303"/>
      <c r="D486" s="303"/>
      <c r="E486" s="303"/>
      <c r="F486" s="304"/>
      <c r="G486" s="303"/>
      <c r="H486" s="303"/>
      <c r="I486" s="303"/>
      <c r="J486" s="303"/>
      <c r="K486" s="303"/>
      <c r="L486" s="303"/>
      <c r="M486" s="303"/>
      <c r="N486" s="303"/>
      <c r="O486" s="303"/>
      <c r="P486" s="305"/>
      <c r="Q486" s="305"/>
      <c r="R486" s="303"/>
      <c r="S486" s="303"/>
      <c r="T486" s="303"/>
      <c r="U486" s="303"/>
      <c r="V486" s="303"/>
      <c r="W486" s="303"/>
      <c r="X486" s="303"/>
      <c r="Y486" s="303"/>
    </row>
    <row r="487" spans="1:25" ht="12.75">
      <c r="A487" s="303"/>
      <c r="B487" s="303"/>
      <c r="C487" s="303"/>
      <c r="D487" s="303"/>
      <c r="E487" s="303"/>
      <c r="F487" s="304"/>
      <c r="G487" s="303"/>
      <c r="H487" s="303"/>
      <c r="I487" s="303"/>
      <c r="J487" s="303"/>
      <c r="K487" s="303"/>
      <c r="L487" s="303"/>
      <c r="M487" s="303"/>
      <c r="N487" s="303"/>
      <c r="O487" s="303"/>
      <c r="P487" s="305"/>
      <c r="Q487" s="305"/>
      <c r="R487" s="303"/>
      <c r="S487" s="303"/>
      <c r="T487" s="303"/>
      <c r="U487" s="303"/>
      <c r="V487" s="303"/>
      <c r="W487" s="303"/>
      <c r="X487" s="303"/>
      <c r="Y487" s="303"/>
    </row>
    <row r="488" spans="1:25" ht="12.75">
      <c r="A488" s="303"/>
      <c r="B488" s="303"/>
      <c r="C488" s="303"/>
      <c r="D488" s="303"/>
      <c r="E488" s="303"/>
      <c r="F488" s="304"/>
      <c r="G488" s="303"/>
      <c r="H488" s="303"/>
      <c r="I488" s="303"/>
      <c r="J488" s="303"/>
      <c r="K488" s="303"/>
      <c r="L488" s="303"/>
      <c r="M488" s="303"/>
      <c r="N488" s="303"/>
      <c r="O488" s="303"/>
      <c r="P488" s="305"/>
      <c r="Q488" s="305"/>
      <c r="R488" s="303"/>
      <c r="S488" s="303"/>
      <c r="T488" s="303"/>
      <c r="U488" s="303"/>
      <c r="V488" s="303"/>
      <c r="W488" s="303"/>
      <c r="X488" s="303"/>
      <c r="Y488" s="303"/>
    </row>
    <row r="489" spans="1:25" ht="12.75">
      <c r="A489" s="303"/>
      <c r="B489" s="303"/>
      <c r="C489" s="303"/>
      <c r="D489" s="303"/>
      <c r="E489" s="303"/>
      <c r="F489" s="304"/>
      <c r="G489" s="303"/>
      <c r="H489" s="303"/>
      <c r="I489" s="303"/>
      <c r="J489" s="303"/>
      <c r="K489" s="303"/>
      <c r="L489" s="303"/>
      <c r="M489" s="303"/>
      <c r="N489" s="303"/>
      <c r="O489" s="303"/>
      <c r="P489" s="305"/>
      <c r="Q489" s="305"/>
      <c r="R489" s="303"/>
      <c r="S489" s="303"/>
      <c r="T489" s="303"/>
      <c r="U489" s="303"/>
      <c r="V489" s="303"/>
      <c r="W489" s="303"/>
      <c r="X489" s="303"/>
      <c r="Y489" s="303"/>
    </row>
    <row r="490" spans="1:25" ht="12.75">
      <c r="A490" s="303"/>
      <c r="B490" s="303"/>
      <c r="C490" s="303"/>
      <c r="D490" s="303"/>
      <c r="E490" s="303"/>
      <c r="F490" s="304"/>
      <c r="G490" s="303"/>
      <c r="H490" s="303"/>
      <c r="I490" s="303"/>
      <c r="J490" s="303"/>
      <c r="K490" s="303"/>
      <c r="L490" s="303"/>
      <c r="M490" s="303"/>
      <c r="N490" s="303"/>
      <c r="O490" s="303"/>
      <c r="P490" s="305"/>
      <c r="Q490" s="305"/>
      <c r="R490" s="303"/>
      <c r="S490" s="303"/>
      <c r="T490" s="303"/>
      <c r="U490" s="303"/>
      <c r="V490" s="303"/>
      <c r="W490" s="303"/>
      <c r="X490" s="303"/>
      <c r="Y490" s="303"/>
    </row>
    <row r="491" spans="1:25" ht="12.75">
      <c r="A491" s="303"/>
      <c r="B491" s="303"/>
      <c r="C491" s="303"/>
      <c r="D491" s="303"/>
      <c r="E491" s="303"/>
      <c r="F491" s="304"/>
      <c r="G491" s="303"/>
      <c r="H491" s="303"/>
      <c r="I491" s="303"/>
      <c r="J491" s="303"/>
      <c r="K491" s="303"/>
      <c r="L491" s="303"/>
      <c r="M491" s="303"/>
      <c r="N491" s="303"/>
      <c r="O491" s="303"/>
      <c r="P491" s="305"/>
      <c r="Q491" s="305"/>
      <c r="R491" s="303"/>
      <c r="S491" s="303"/>
      <c r="T491" s="303"/>
      <c r="U491" s="303"/>
      <c r="V491" s="303"/>
      <c r="W491" s="303"/>
      <c r="X491" s="303"/>
      <c r="Y491" s="303"/>
    </row>
    <row r="492" spans="1:25" ht="12.75">
      <c r="A492" s="303"/>
      <c r="B492" s="303"/>
      <c r="C492" s="303"/>
      <c r="D492" s="303"/>
      <c r="E492" s="303"/>
      <c r="F492" s="304"/>
      <c r="G492" s="303"/>
      <c r="H492" s="303"/>
      <c r="I492" s="303"/>
      <c r="J492" s="303"/>
      <c r="K492" s="303"/>
      <c r="L492" s="303"/>
      <c r="M492" s="303"/>
      <c r="N492" s="303"/>
      <c r="O492" s="303"/>
      <c r="P492" s="305"/>
      <c r="Q492" s="305"/>
      <c r="R492" s="303"/>
      <c r="S492" s="303"/>
      <c r="T492" s="303"/>
      <c r="U492" s="303"/>
      <c r="V492" s="303"/>
      <c r="W492" s="303"/>
      <c r="X492" s="303"/>
      <c r="Y492" s="303"/>
    </row>
    <row r="493" spans="1:25" ht="12.75">
      <c r="A493" s="303"/>
      <c r="B493" s="303"/>
      <c r="C493" s="303"/>
      <c r="D493" s="303"/>
      <c r="E493" s="303"/>
      <c r="F493" s="304"/>
      <c r="G493" s="303"/>
      <c r="H493" s="303"/>
      <c r="I493" s="303"/>
      <c r="J493" s="303"/>
      <c r="K493" s="303"/>
      <c r="L493" s="303"/>
      <c r="M493" s="303"/>
      <c r="N493" s="303"/>
      <c r="O493" s="303"/>
      <c r="P493" s="305"/>
      <c r="Q493" s="305"/>
      <c r="R493" s="303"/>
      <c r="S493" s="303"/>
      <c r="T493" s="303"/>
      <c r="U493" s="303"/>
      <c r="V493" s="303"/>
      <c r="W493" s="303"/>
      <c r="X493" s="303"/>
      <c r="Y493" s="303"/>
    </row>
    <row r="494" spans="1:25" ht="12.75">
      <c r="A494" s="303"/>
      <c r="B494" s="303"/>
      <c r="C494" s="303"/>
      <c r="D494" s="303"/>
      <c r="E494" s="303"/>
      <c r="F494" s="304"/>
      <c r="G494" s="303"/>
      <c r="H494" s="303"/>
      <c r="I494" s="303"/>
      <c r="J494" s="303"/>
      <c r="K494" s="303"/>
      <c r="L494" s="303"/>
      <c r="M494" s="303"/>
      <c r="N494" s="303"/>
      <c r="O494" s="303"/>
      <c r="P494" s="305"/>
      <c r="Q494" s="305"/>
      <c r="R494" s="303"/>
      <c r="S494" s="303"/>
      <c r="T494" s="303"/>
      <c r="U494" s="303"/>
      <c r="V494" s="303"/>
      <c r="W494" s="303"/>
      <c r="X494" s="303"/>
      <c r="Y494" s="303"/>
    </row>
    <row r="495" spans="1:25" ht="12.75">
      <c r="A495" s="303"/>
      <c r="B495" s="303"/>
      <c r="C495" s="303"/>
      <c r="D495" s="303"/>
      <c r="E495" s="303"/>
      <c r="F495" s="304"/>
      <c r="G495" s="303"/>
      <c r="H495" s="303"/>
      <c r="I495" s="303"/>
      <c r="J495" s="303"/>
      <c r="K495" s="303"/>
      <c r="L495" s="303"/>
      <c r="M495" s="303"/>
      <c r="N495" s="303"/>
      <c r="O495" s="303"/>
      <c r="P495" s="305"/>
      <c r="Q495" s="305"/>
      <c r="R495" s="303"/>
      <c r="S495" s="303"/>
      <c r="T495" s="303"/>
      <c r="U495" s="303"/>
      <c r="V495" s="303"/>
      <c r="W495" s="303"/>
      <c r="X495" s="303"/>
      <c r="Y495" s="303"/>
    </row>
    <row r="496" spans="1:25" ht="12.75">
      <c r="A496" s="303"/>
      <c r="B496" s="303"/>
      <c r="C496" s="303"/>
      <c r="D496" s="303"/>
      <c r="E496" s="303"/>
      <c r="F496" s="304"/>
      <c r="G496" s="303"/>
      <c r="H496" s="303"/>
      <c r="I496" s="303"/>
      <c r="J496" s="303"/>
      <c r="K496" s="303"/>
      <c r="L496" s="303"/>
      <c r="M496" s="303"/>
      <c r="N496" s="303"/>
      <c r="O496" s="303"/>
      <c r="P496" s="305"/>
      <c r="Q496" s="305"/>
      <c r="R496" s="303"/>
      <c r="S496" s="303"/>
      <c r="T496" s="303"/>
      <c r="U496" s="303"/>
      <c r="V496" s="303"/>
      <c r="W496" s="303"/>
      <c r="X496" s="303"/>
      <c r="Y496" s="303"/>
    </row>
    <row r="497" spans="1:25" ht="12.75">
      <c r="A497" s="303"/>
      <c r="B497" s="303"/>
      <c r="C497" s="303"/>
      <c r="D497" s="303"/>
      <c r="E497" s="303"/>
      <c r="F497" s="304"/>
      <c r="G497" s="303"/>
      <c r="H497" s="303"/>
      <c r="I497" s="303"/>
      <c r="J497" s="303"/>
      <c r="K497" s="303"/>
      <c r="L497" s="303"/>
      <c r="M497" s="303"/>
      <c r="N497" s="303"/>
      <c r="O497" s="303"/>
      <c r="P497" s="305"/>
      <c r="Q497" s="305"/>
      <c r="R497" s="303"/>
      <c r="S497" s="303"/>
      <c r="T497" s="303"/>
      <c r="U497" s="303"/>
      <c r="V497" s="303"/>
      <c r="W497" s="303"/>
      <c r="X497" s="303"/>
      <c r="Y497" s="303"/>
    </row>
    <row r="498" spans="1:25" ht="12.75">
      <c r="A498" s="303"/>
      <c r="B498" s="303"/>
      <c r="C498" s="303"/>
      <c r="D498" s="303"/>
      <c r="E498" s="303"/>
      <c r="F498" s="304"/>
      <c r="G498" s="303"/>
      <c r="H498" s="303"/>
      <c r="I498" s="303"/>
      <c r="J498" s="303"/>
      <c r="K498" s="303"/>
      <c r="L498" s="303"/>
      <c r="M498" s="303"/>
      <c r="N498" s="303"/>
      <c r="O498" s="303"/>
      <c r="P498" s="305"/>
      <c r="Q498" s="305"/>
      <c r="R498" s="303"/>
      <c r="S498" s="303"/>
      <c r="T498" s="303"/>
      <c r="U498" s="303"/>
      <c r="V498" s="303"/>
      <c r="W498" s="303"/>
      <c r="X498" s="303"/>
      <c r="Y498" s="303"/>
    </row>
    <row r="499" spans="1:25" ht="12.75">
      <c r="A499" s="303"/>
      <c r="B499" s="303"/>
      <c r="C499" s="303"/>
      <c r="D499" s="303"/>
      <c r="E499" s="303"/>
      <c r="F499" s="304"/>
      <c r="G499" s="303"/>
      <c r="H499" s="303"/>
      <c r="I499" s="303"/>
      <c r="J499" s="303"/>
      <c r="K499" s="303"/>
      <c r="L499" s="303"/>
      <c r="M499" s="303"/>
      <c r="N499" s="303"/>
      <c r="O499" s="303"/>
      <c r="P499" s="305"/>
      <c r="Q499" s="305"/>
      <c r="R499" s="303"/>
      <c r="S499" s="303"/>
      <c r="T499" s="303"/>
      <c r="U499" s="303"/>
      <c r="V499" s="303"/>
      <c r="W499" s="303"/>
      <c r="X499" s="303"/>
      <c r="Y499" s="303"/>
    </row>
    <row r="500" spans="1:25" ht="12.75">
      <c r="A500" s="303"/>
      <c r="B500" s="303"/>
      <c r="C500" s="303"/>
      <c r="D500" s="303"/>
      <c r="E500" s="303"/>
      <c r="F500" s="304"/>
      <c r="G500" s="303"/>
      <c r="H500" s="303"/>
      <c r="I500" s="303"/>
      <c r="J500" s="303"/>
      <c r="K500" s="303"/>
      <c r="L500" s="303"/>
      <c r="M500" s="303"/>
      <c r="N500" s="303"/>
      <c r="O500" s="303"/>
      <c r="P500" s="305"/>
      <c r="Q500" s="305"/>
      <c r="R500" s="303"/>
      <c r="S500" s="303"/>
      <c r="T500" s="303"/>
      <c r="U500" s="303"/>
      <c r="V500" s="303"/>
      <c r="W500" s="303"/>
      <c r="X500" s="303"/>
      <c r="Y500" s="303"/>
    </row>
    <row r="501" spans="1:25" ht="12.75">
      <c r="A501" s="303"/>
      <c r="B501" s="303"/>
      <c r="C501" s="303"/>
      <c r="D501" s="303"/>
      <c r="E501" s="303"/>
      <c r="F501" s="304"/>
      <c r="G501" s="303"/>
      <c r="H501" s="303"/>
      <c r="I501" s="303"/>
      <c r="J501" s="303"/>
      <c r="K501" s="303"/>
      <c r="L501" s="303"/>
      <c r="M501" s="303"/>
      <c r="N501" s="303"/>
      <c r="O501" s="303"/>
      <c r="P501" s="305"/>
      <c r="Q501" s="305"/>
      <c r="R501" s="303"/>
      <c r="S501" s="303"/>
      <c r="T501" s="303"/>
      <c r="U501" s="303"/>
      <c r="V501" s="303"/>
      <c r="W501" s="303"/>
      <c r="X501" s="303"/>
      <c r="Y501" s="303"/>
    </row>
    <row r="502" spans="1:25" ht="12.75">
      <c r="A502" s="303"/>
      <c r="B502" s="303"/>
      <c r="C502" s="303"/>
      <c r="D502" s="303"/>
      <c r="E502" s="303"/>
      <c r="F502" s="304"/>
      <c r="G502" s="303"/>
      <c r="H502" s="303"/>
      <c r="I502" s="303"/>
      <c r="J502" s="303"/>
      <c r="K502" s="303"/>
      <c r="L502" s="303"/>
      <c r="M502" s="303"/>
      <c r="N502" s="303"/>
      <c r="O502" s="303"/>
      <c r="P502" s="305"/>
      <c r="Q502" s="305"/>
      <c r="R502" s="303"/>
      <c r="S502" s="303"/>
      <c r="T502" s="303"/>
      <c r="U502" s="303"/>
      <c r="V502" s="303"/>
      <c r="W502" s="303"/>
      <c r="X502" s="303"/>
      <c r="Y502" s="303"/>
    </row>
    <row r="503" spans="1:25" ht="12.75">
      <c r="A503" s="303"/>
      <c r="B503" s="303"/>
      <c r="C503" s="303"/>
      <c r="D503" s="303"/>
      <c r="E503" s="303"/>
      <c r="F503" s="304"/>
      <c r="G503" s="303"/>
      <c r="H503" s="303"/>
      <c r="I503" s="303"/>
      <c r="J503" s="303"/>
      <c r="K503" s="303"/>
      <c r="L503" s="303"/>
      <c r="M503" s="303"/>
      <c r="N503" s="303"/>
      <c r="O503" s="303"/>
      <c r="P503" s="305"/>
      <c r="Q503" s="305"/>
      <c r="R503" s="303"/>
      <c r="S503" s="303"/>
      <c r="T503" s="303"/>
      <c r="U503" s="303"/>
      <c r="V503" s="303"/>
      <c r="W503" s="303"/>
      <c r="X503" s="303"/>
      <c r="Y503" s="303"/>
    </row>
    <row r="504" spans="1:25" ht="12.75">
      <c r="A504" s="303"/>
      <c r="B504" s="303"/>
      <c r="C504" s="303"/>
      <c r="D504" s="303"/>
      <c r="E504" s="303"/>
      <c r="F504" s="304"/>
      <c r="G504" s="303"/>
      <c r="H504" s="303"/>
      <c r="I504" s="303"/>
      <c r="J504" s="303"/>
      <c r="K504" s="303"/>
      <c r="L504" s="303"/>
      <c r="M504" s="303"/>
      <c r="N504" s="303"/>
      <c r="O504" s="303"/>
      <c r="P504" s="305"/>
      <c r="Q504" s="305"/>
      <c r="R504" s="303"/>
      <c r="S504" s="303"/>
      <c r="T504" s="303"/>
      <c r="U504" s="303"/>
      <c r="V504" s="303"/>
      <c r="W504" s="303"/>
      <c r="X504" s="303"/>
      <c r="Y504" s="303"/>
    </row>
    <row r="505" spans="1:25" ht="12.75">
      <c r="A505" s="303"/>
      <c r="B505" s="303"/>
      <c r="C505" s="303"/>
      <c r="D505" s="303"/>
      <c r="E505" s="303"/>
      <c r="F505" s="304"/>
      <c r="G505" s="303"/>
      <c r="H505" s="303"/>
      <c r="I505" s="303"/>
      <c r="J505" s="303"/>
      <c r="K505" s="303"/>
      <c r="L505" s="303"/>
      <c r="M505" s="303"/>
      <c r="N505" s="303"/>
      <c r="O505" s="303"/>
      <c r="P505" s="305"/>
      <c r="Q505" s="305"/>
      <c r="R505" s="303"/>
      <c r="S505" s="303"/>
      <c r="T505" s="303"/>
      <c r="U505" s="303"/>
      <c r="V505" s="303"/>
      <c r="W505" s="303"/>
      <c r="X505" s="303"/>
      <c r="Y505" s="303"/>
    </row>
    <row r="506" spans="1:25" ht="12.75">
      <c r="A506" s="303"/>
      <c r="B506" s="303"/>
      <c r="C506" s="303"/>
      <c r="D506" s="303"/>
      <c r="E506" s="303"/>
      <c r="F506" s="304"/>
      <c r="G506" s="303"/>
      <c r="H506" s="303"/>
      <c r="I506" s="303"/>
      <c r="J506" s="303"/>
      <c r="K506" s="303"/>
      <c r="L506" s="303"/>
      <c r="M506" s="303"/>
      <c r="N506" s="303"/>
      <c r="O506" s="303"/>
      <c r="P506" s="305"/>
      <c r="Q506" s="305"/>
      <c r="R506" s="303"/>
      <c r="S506" s="303"/>
      <c r="T506" s="303"/>
      <c r="U506" s="303"/>
      <c r="V506" s="303"/>
      <c r="W506" s="303"/>
      <c r="X506" s="303"/>
      <c r="Y506" s="303"/>
    </row>
    <row r="507" spans="1:25" ht="12.75">
      <c r="A507" s="303"/>
      <c r="B507" s="303"/>
      <c r="C507" s="303"/>
      <c r="D507" s="303"/>
      <c r="E507" s="303"/>
      <c r="F507" s="304"/>
      <c r="G507" s="303"/>
      <c r="H507" s="303"/>
      <c r="I507" s="303"/>
      <c r="J507" s="303"/>
      <c r="K507" s="303"/>
      <c r="L507" s="303"/>
      <c r="M507" s="303"/>
      <c r="N507" s="303"/>
      <c r="O507" s="303"/>
      <c r="P507" s="305"/>
      <c r="Q507" s="305"/>
      <c r="R507" s="303"/>
      <c r="S507" s="303"/>
      <c r="T507" s="303"/>
      <c r="U507" s="303"/>
      <c r="V507" s="303"/>
      <c r="W507" s="303"/>
      <c r="X507" s="303"/>
      <c r="Y507" s="303"/>
    </row>
    <row r="508" spans="1:25" ht="12.75">
      <c r="A508" s="303"/>
      <c r="B508" s="303"/>
      <c r="C508" s="303"/>
      <c r="D508" s="303"/>
      <c r="E508" s="303"/>
      <c r="F508" s="304"/>
      <c r="G508" s="303"/>
      <c r="H508" s="303"/>
      <c r="I508" s="303"/>
      <c r="J508" s="303"/>
      <c r="K508" s="303"/>
      <c r="L508" s="303"/>
      <c r="M508" s="303"/>
      <c r="N508" s="303"/>
      <c r="O508" s="303"/>
      <c r="P508" s="305"/>
      <c r="Q508" s="305"/>
      <c r="R508" s="303"/>
      <c r="S508" s="303"/>
      <c r="T508" s="303"/>
      <c r="U508" s="303"/>
      <c r="V508" s="303"/>
      <c r="W508" s="303"/>
      <c r="X508" s="303"/>
      <c r="Y508" s="303"/>
    </row>
    <row r="509" spans="1:25" ht="12.75">
      <c r="A509" s="303"/>
      <c r="B509" s="303"/>
      <c r="C509" s="303"/>
      <c r="D509" s="303"/>
      <c r="E509" s="303"/>
      <c r="F509" s="304"/>
      <c r="G509" s="303"/>
      <c r="H509" s="303"/>
      <c r="I509" s="303"/>
      <c r="J509" s="303"/>
      <c r="K509" s="303"/>
      <c r="L509" s="303"/>
      <c r="M509" s="303"/>
      <c r="N509" s="303"/>
      <c r="O509" s="303"/>
      <c r="P509" s="305"/>
      <c r="Q509" s="305"/>
      <c r="R509" s="303"/>
      <c r="S509" s="303"/>
      <c r="T509" s="303"/>
      <c r="U509" s="303"/>
      <c r="V509" s="303"/>
      <c r="W509" s="303"/>
      <c r="X509" s="303"/>
      <c r="Y509" s="303"/>
    </row>
    <row r="510" spans="1:25" ht="12.75">
      <c r="A510" s="303"/>
      <c r="B510" s="303"/>
      <c r="C510" s="303"/>
      <c r="D510" s="303"/>
      <c r="E510" s="303"/>
      <c r="F510" s="304"/>
      <c r="G510" s="303"/>
      <c r="H510" s="303"/>
      <c r="I510" s="303"/>
      <c r="J510" s="303"/>
      <c r="K510" s="303"/>
      <c r="L510" s="303"/>
      <c r="M510" s="303"/>
      <c r="N510" s="303"/>
      <c r="O510" s="303"/>
      <c r="P510" s="305"/>
      <c r="Q510" s="305"/>
      <c r="R510" s="303"/>
      <c r="S510" s="303"/>
      <c r="T510" s="303"/>
      <c r="U510" s="303"/>
      <c r="V510" s="303"/>
      <c r="W510" s="303"/>
      <c r="X510" s="303"/>
      <c r="Y510" s="303"/>
    </row>
    <row r="511" spans="1:25" ht="12.75">
      <c r="A511" s="303"/>
      <c r="B511" s="303"/>
      <c r="C511" s="303"/>
      <c r="D511" s="303"/>
      <c r="E511" s="303"/>
      <c r="F511" s="304"/>
      <c r="G511" s="303"/>
      <c r="H511" s="303"/>
      <c r="I511" s="303"/>
      <c r="J511" s="303"/>
      <c r="K511" s="303"/>
      <c r="L511" s="303"/>
      <c r="M511" s="303"/>
      <c r="N511" s="303"/>
      <c r="O511" s="303"/>
      <c r="P511" s="305"/>
      <c r="Q511" s="305"/>
      <c r="R511" s="303"/>
      <c r="S511" s="303"/>
      <c r="T511" s="303"/>
      <c r="U511" s="303"/>
      <c r="V511" s="303"/>
      <c r="W511" s="303"/>
      <c r="X511" s="303"/>
      <c r="Y511" s="303"/>
    </row>
    <row r="512" spans="1:25" ht="12.75">
      <c r="A512" s="303"/>
      <c r="B512" s="303"/>
      <c r="C512" s="303"/>
      <c r="D512" s="303"/>
      <c r="E512" s="303"/>
      <c r="F512" s="304"/>
      <c r="G512" s="303"/>
      <c r="H512" s="303"/>
      <c r="I512" s="303"/>
      <c r="J512" s="303"/>
      <c r="K512" s="303"/>
      <c r="L512" s="303"/>
      <c r="M512" s="303"/>
      <c r="N512" s="303"/>
      <c r="O512" s="303"/>
      <c r="P512" s="305"/>
      <c r="Q512" s="305"/>
      <c r="R512" s="303"/>
      <c r="S512" s="303"/>
      <c r="T512" s="303"/>
      <c r="U512" s="303"/>
      <c r="V512" s="303"/>
      <c r="W512" s="303"/>
      <c r="X512" s="303"/>
      <c r="Y512" s="303"/>
    </row>
    <row r="513" spans="1:25" ht="12.75">
      <c r="A513" s="303"/>
      <c r="B513" s="303"/>
      <c r="C513" s="303"/>
      <c r="D513" s="303"/>
      <c r="E513" s="303"/>
      <c r="F513" s="304"/>
      <c r="G513" s="303"/>
      <c r="H513" s="303"/>
      <c r="I513" s="303"/>
      <c r="J513" s="303"/>
      <c r="K513" s="303"/>
      <c r="L513" s="303"/>
      <c r="M513" s="303"/>
      <c r="N513" s="303"/>
      <c r="O513" s="303"/>
      <c r="P513" s="305"/>
      <c r="Q513" s="305"/>
      <c r="R513" s="303"/>
      <c r="S513" s="303"/>
      <c r="T513" s="303"/>
      <c r="U513" s="303"/>
      <c r="V513" s="303"/>
      <c r="W513" s="303"/>
      <c r="X513" s="303"/>
      <c r="Y513" s="303"/>
    </row>
    <row r="514" spans="1:25" ht="12.75">
      <c r="A514" s="303"/>
      <c r="B514" s="303"/>
      <c r="C514" s="303"/>
      <c r="D514" s="303"/>
      <c r="E514" s="303"/>
      <c r="F514" s="304"/>
      <c r="G514" s="303"/>
      <c r="H514" s="303"/>
      <c r="I514" s="303"/>
      <c r="J514" s="303"/>
      <c r="K514" s="303"/>
      <c r="L514" s="303"/>
      <c r="M514" s="303"/>
      <c r="N514" s="303"/>
      <c r="O514" s="303"/>
      <c r="P514" s="305"/>
      <c r="Q514" s="305"/>
      <c r="R514" s="303"/>
      <c r="S514" s="303"/>
      <c r="T514" s="303"/>
      <c r="U514" s="303"/>
      <c r="V514" s="303"/>
      <c r="W514" s="303"/>
      <c r="X514" s="303"/>
      <c r="Y514" s="303"/>
    </row>
    <row r="515" spans="1:25" ht="12.75">
      <c r="A515" s="303"/>
      <c r="B515" s="303"/>
      <c r="C515" s="303"/>
      <c r="D515" s="303"/>
      <c r="E515" s="303"/>
      <c r="F515" s="304"/>
      <c r="G515" s="303"/>
      <c r="H515" s="303"/>
      <c r="I515" s="303"/>
      <c r="J515" s="303"/>
      <c r="K515" s="303"/>
      <c r="L515" s="303"/>
      <c r="M515" s="303"/>
      <c r="N515" s="303"/>
      <c r="O515" s="303"/>
      <c r="P515" s="305"/>
      <c r="Q515" s="305"/>
      <c r="R515" s="303"/>
      <c r="S515" s="303"/>
      <c r="T515" s="303"/>
      <c r="U515" s="303"/>
      <c r="V515" s="303"/>
      <c r="W515" s="303"/>
      <c r="X515" s="303"/>
      <c r="Y515" s="303"/>
    </row>
    <row r="516" spans="1:25" ht="12.75">
      <c r="A516" s="303"/>
      <c r="B516" s="303"/>
      <c r="C516" s="303"/>
      <c r="D516" s="303"/>
      <c r="E516" s="303"/>
      <c r="F516" s="304"/>
      <c r="G516" s="303"/>
      <c r="H516" s="303"/>
      <c r="I516" s="303"/>
      <c r="J516" s="303"/>
      <c r="K516" s="303"/>
      <c r="L516" s="303"/>
      <c r="M516" s="303"/>
      <c r="N516" s="303"/>
      <c r="O516" s="303"/>
      <c r="P516" s="305"/>
      <c r="Q516" s="305"/>
      <c r="R516" s="303"/>
      <c r="S516" s="303"/>
      <c r="T516" s="303"/>
      <c r="U516" s="303"/>
      <c r="V516" s="303"/>
      <c r="W516" s="303"/>
      <c r="X516" s="303"/>
      <c r="Y516" s="303"/>
    </row>
    <row r="517" spans="1:25" ht="12.75">
      <c r="A517" s="303"/>
      <c r="B517" s="303"/>
      <c r="C517" s="303"/>
      <c r="D517" s="303"/>
      <c r="E517" s="303"/>
      <c r="F517" s="304"/>
      <c r="G517" s="303"/>
      <c r="H517" s="303"/>
      <c r="I517" s="303"/>
      <c r="J517" s="303"/>
      <c r="K517" s="303"/>
      <c r="L517" s="303"/>
      <c r="M517" s="303"/>
      <c r="N517" s="303"/>
      <c r="O517" s="303"/>
      <c r="P517" s="305"/>
      <c r="Q517" s="305"/>
      <c r="R517" s="303"/>
      <c r="S517" s="303"/>
      <c r="T517" s="303"/>
      <c r="U517" s="303"/>
      <c r="V517" s="303"/>
      <c r="W517" s="303"/>
      <c r="X517" s="303"/>
      <c r="Y517" s="303"/>
    </row>
    <row r="518" spans="1:25" ht="12.75">
      <c r="A518" s="303"/>
      <c r="B518" s="303"/>
      <c r="C518" s="303"/>
      <c r="D518" s="303"/>
      <c r="E518" s="303"/>
      <c r="F518" s="304"/>
      <c r="G518" s="303"/>
      <c r="H518" s="303"/>
      <c r="I518" s="303"/>
      <c r="J518" s="303"/>
      <c r="K518" s="303"/>
      <c r="L518" s="303"/>
      <c r="M518" s="303"/>
      <c r="N518" s="303"/>
      <c r="O518" s="303"/>
      <c r="P518" s="305"/>
      <c r="Q518" s="305"/>
      <c r="R518" s="303"/>
      <c r="S518" s="303"/>
      <c r="T518" s="303"/>
      <c r="U518" s="303"/>
      <c r="V518" s="303"/>
      <c r="W518" s="303"/>
      <c r="X518" s="303"/>
      <c r="Y518" s="303"/>
    </row>
    <row r="519" spans="1:25" ht="12.75">
      <c r="A519" s="303"/>
      <c r="B519" s="303"/>
      <c r="C519" s="303"/>
      <c r="D519" s="303"/>
      <c r="E519" s="303"/>
      <c r="F519" s="304"/>
      <c r="G519" s="303"/>
      <c r="H519" s="303"/>
      <c r="I519" s="303"/>
      <c r="J519" s="303"/>
      <c r="K519" s="303"/>
      <c r="L519" s="303"/>
      <c r="M519" s="303"/>
      <c r="N519" s="303"/>
      <c r="O519" s="303"/>
      <c r="P519" s="305"/>
      <c r="Q519" s="305"/>
      <c r="R519" s="303"/>
      <c r="S519" s="303"/>
      <c r="T519" s="303"/>
      <c r="U519" s="303"/>
      <c r="V519" s="303"/>
      <c r="W519" s="303"/>
      <c r="X519" s="303"/>
      <c r="Y519" s="303"/>
    </row>
    <row r="520" spans="1:25" ht="12.75">
      <c r="A520" s="303"/>
      <c r="B520" s="303"/>
      <c r="C520" s="303"/>
      <c r="D520" s="303"/>
      <c r="E520" s="303"/>
      <c r="F520" s="304"/>
      <c r="G520" s="303"/>
      <c r="H520" s="303"/>
      <c r="I520" s="303"/>
      <c r="J520" s="303"/>
      <c r="K520" s="303"/>
      <c r="L520" s="303"/>
      <c r="M520" s="303"/>
      <c r="N520" s="303"/>
      <c r="O520" s="303"/>
      <c r="P520" s="305"/>
      <c r="Q520" s="305"/>
      <c r="R520" s="303"/>
      <c r="S520" s="303"/>
      <c r="T520" s="303"/>
      <c r="U520" s="303"/>
      <c r="V520" s="303"/>
      <c r="W520" s="303"/>
      <c r="X520" s="303"/>
      <c r="Y520" s="303"/>
    </row>
    <row r="521" spans="1:25" ht="12.75">
      <c r="A521" s="303"/>
      <c r="B521" s="303"/>
      <c r="C521" s="303"/>
      <c r="D521" s="303"/>
      <c r="E521" s="303"/>
      <c r="F521" s="304"/>
      <c r="G521" s="303"/>
      <c r="H521" s="303"/>
      <c r="I521" s="303"/>
      <c r="J521" s="303"/>
      <c r="K521" s="303"/>
      <c r="L521" s="303"/>
      <c r="M521" s="303"/>
      <c r="N521" s="303"/>
      <c r="O521" s="303"/>
      <c r="P521" s="305"/>
      <c r="Q521" s="305"/>
      <c r="R521" s="303"/>
      <c r="S521" s="303"/>
      <c r="T521" s="303"/>
      <c r="U521" s="303"/>
      <c r="V521" s="303"/>
      <c r="W521" s="303"/>
      <c r="X521" s="303"/>
      <c r="Y521" s="303"/>
    </row>
    <row r="522" spans="1:25" ht="12.75">
      <c r="A522" s="303"/>
      <c r="B522" s="303"/>
      <c r="C522" s="303"/>
      <c r="D522" s="303"/>
      <c r="E522" s="303"/>
      <c r="F522" s="304"/>
      <c r="G522" s="303"/>
      <c r="H522" s="303"/>
      <c r="I522" s="303"/>
      <c r="J522" s="303"/>
      <c r="K522" s="303"/>
      <c r="L522" s="303"/>
      <c r="M522" s="303"/>
      <c r="N522" s="303"/>
      <c r="O522" s="303"/>
      <c r="P522" s="305"/>
      <c r="Q522" s="305"/>
      <c r="R522" s="303"/>
      <c r="S522" s="303"/>
      <c r="T522" s="303"/>
      <c r="U522" s="303"/>
      <c r="V522" s="303"/>
      <c r="W522" s="303"/>
      <c r="X522" s="303"/>
      <c r="Y522" s="303"/>
    </row>
    <row r="523" spans="1:25" ht="12.75">
      <c r="A523" s="303"/>
      <c r="B523" s="303"/>
      <c r="C523" s="303"/>
      <c r="D523" s="303"/>
      <c r="E523" s="303"/>
      <c r="F523" s="304"/>
      <c r="G523" s="303"/>
      <c r="H523" s="303"/>
      <c r="I523" s="303"/>
      <c r="J523" s="303"/>
      <c r="K523" s="303"/>
      <c r="L523" s="303"/>
      <c r="M523" s="303"/>
      <c r="N523" s="303"/>
      <c r="O523" s="303"/>
      <c r="P523" s="305"/>
      <c r="Q523" s="305"/>
      <c r="R523" s="303"/>
      <c r="S523" s="303"/>
      <c r="T523" s="303"/>
      <c r="U523" s="303"/>
      <c r="V523" s="303"/>
      <c r="W523" s="303"/>
      <c r="X523" s="303"/>
      <c r="Y523" s="303"/>
    </row>
    <row r="524" spans="1:25" ht="12.75">
      <c r="A524" s="303"/>
      <c r="B524" s="303"/>
      <c r="C524" s="303"/>
      <c r="D524" s="303"/>
      <c r="E524" s="303"/>
      <c r="F524" s="304"/>
      <c r="G524" s="303"/>
      <c r="H524" s="303"/>
      <c r="I524" s="303"/>
      <c r="J524" s="303"/>
      <c r="K524" s="303"/>
      <c r="L524" s="303"/>
      <c r="M524" s="303"/>
      <c r="N524" s="303"/>
      <c r="O524" s="303"/>
      <c r="P524" s="305"/>
      <c r="Q524" s="305"/>
      <c r="R524" s="303"/>
      <c r="S524" s="303"/>
      <c r="T524" s="303"/>
      <c r="U524" s="303"/>
      <c r="V524" s="303"/>
      <c r="W524" s="303"/>
      <c r="X524" s="303"/>
      <c r="Y524" s="303"/>
    </row>
    <row r="525" spans="1:25" ht="12.75">
      <c r="A525" s="303"/>
      <c r="B525" s="303"/>
      <c r="C525" s="303"/>
      <c r="D525" s="303"/>
      <c r="E525" s="303"/>
      <c r="F525" s="304"/>
      <c r="G525" s="303"/>
      <c r="H525" s="303"/>
      <c r="I525" s="303"/>
      <c r="J525" s="303"/>
      <c r="K525" s="303"/>
      <c r="L525" s="303"/>
      <c r="M525" s="303"/>
      <c r="N525" s="303"/>
      <c r="O525" s="303"/>
      <c r="P525" s="305"/>
      <c r="Q525" s="305"/>
      <c r="R525" s="303"/>
      <c r="S525" s="303"/>
      <c r="T525" s="303"/>
      <c r="U525" s="303"/>
      <c r="V525" s="303"/>
      <c r="W525" s="303"/>
      <c r="X525" s="303"/>
      <c r="Y525" s="303"/>
    </row>
    <row r="526" spans="1:25" ht="12.75">
      <c r="A526" s="303"/>
      <c r="B526" s="303"/>
      <c r="C526" s="303"/>
      <c r="D526" s="303"/>
      <c r="E526" s="303"/>
      <c r="F526" s="304"/>
      <c r="G526" s="303"/>
      <c r="H526" s="303"/>
      <c r="I526" s="303"/>
      <c r="J526" s="303"/>
      <c r="K526" s="303"/>
      <c r="L526" s="303"/>
      <c r="M526" s="303"/>
      <c r="N526" s="303"/>
      <c r="O526" s="303"/>
      <c r="P526" s="305"/>
      <c r="Q526" s="305"/>
      <c r="R526" s="303"/>
      <c r="S526" s="303"/>
      <c r="T526" s="303"/>
      <c r="U526" s="303"/>
      <c r="V526" s="303"/>
      <c r="W526" s="303"/>
      <c r="X526" s="303"/>
      <c r="Y526" s="303"/>
    </row>
    <row r="527" spans="1:25" ht="12.75">
      <c r="A527" s="303"/>
      <c r="B527" s="303"/>
      <c r="C527" s="303"/>
      <c r="D527" s="303"/>
      <c r="E527" s="303"/>
      <c r="F527" s="304"/>
      <c r="G527" s="303"/>
      <c r="H527" s="303"/>
      <c r="I527" s="303"/>
      <c r="J527" s="303"/>
      <c r="K527" s="303"/>
      <c r="L527" s="303"/>
      <c r="M527" s="303"/>
      <c r="N527" s="303"/>
      <c r="O527" s="303"/>
      <c r="P527" s="305"/>
      <c r="Q527" s="305"/>
      <c r="R527" s="303"/>
      <c r="S527" s="303"/>
      <c r="T527" s="303"/>
      <c r="U527" s="303"/>
      <c r="V527" s="303"/>
      <c r="W527" s="303"/>
      <c r="X527" s="303"/>
      <c r="Y527" s="303"/>
    </row>
    <row r="528" spans="1:25" ht="12.75">
      <c r="A528" s="303"/>
      <c r="B528" s="303"/>
      <c r="C528" s="303"/>
      <c r="D528" s="303"/>
      <c r="E528" s="303"/>
      <c r="F528" s="304"/>
      <c r="G528" s="303"/>
      <c r="H528" s="303"/>
      <c r="I528" s="303"/>
      <c r="J528" s="303"/>
      <c r="K528" s="303"/>
      <c r="L528" s="303"/>
      <c r="M528" s="303"/>
      <c r="N528" s="303"/>
      <c r="O528" s="303"/>
      <c r="P528" s="305"/>
      <c r="Q528" s="305"/>
      <c r="R528" s="303"/>
      <c r="S528" s="303"/>
      <c r="T528" s="303"/>
      <c r="U528" s="303"/>
      <c r="V528" s="303"/>
      <c r="W528" s="303"/>
      <c r="X528" s="303"/>
      <c r="Y528" s="303"/>
    </row>
    <row r="529" spans="1:25" ht="12.75">
      <c r="A529" s="303"/>
      <c r="B529" s="303"/>
      <c r="C529" s="303"/>
      <c r="D529" s="303"/>
      <c r="E529" s="303"/>
      <c r="F529" s="304"/>
      <c r="G529" s="303"/>
      <c r="H529" s="303"/>
      <c r="I529" s="303"/>
      <c r="J529" s="303"/>
      <c r="K529" s="303"/>
      <c r="L529" s="303"/>
      <c r="M529" s="303"/>
      <c r="N529" s="303"/>
      <c r="O529" s="303"/>
      <c r="P529" s="305"/>
      <c r="Q529" s="305"/>
      <c r="R529" s="303"/>
      <c r="S529" s="303"/>
      <c r="T529" s="303"/>
      <c r="U529" s="303"/>
      <c r="V529" s="303"/>
      <c r="W529" s="303"/>
      <c r="X529" s="303"/>
      <c r="Y529" s="303"/>
    </row>
    <row r="530" spans="1:25" ht="12.75">
      <c r="A530" s="303"/>
      <c r="B530" s="303"/>
      <c r="C530" s="303"/>
      <c r="D530" s="303"/>
      <c r="E530" s="303"/>
      <c r="F530" s="304"/>
      <c r="G530" s="303"/>
      <c r="H530" s="303"/>
      <c r="I530" s="303"/>
      <c r="J530" s="303"/>
      <c r="K530" s="303"/>
      <c r="L530" s="303"/>
      <c r="M530" s="303"/>
      <c r="N530" s="303"/>
      <c r="O530" s="303"/>
      <c r="P530" s="305"/>
      <c r="Q530" s="305"/>
      <c r="R530" s="303"/>
      <c r="S530" s="303"/>
      <c r="T530" s="303"/>
      <c r="U530" s="303"/>
      <c r="V530" s="303"/>
      <c r="W530" s="303"/>
      <c r="X530" s="303"/>
      <c r="Y530" s="303"/>
    </row>
    <row r="531" spans="1:25" ht="12.75">
      <c r="A531" s="303"/>
      <c r="B531" s="303"/>
      <c r="C531" s="303"/>
      <c r="D531" s="303"/>
      <c r="E531" s="303"/>
      <c r="F531" s="304"/>
      <c r="G531" s="303"/>
      <c r="H531" s="303"/>
      <c r="I531" s="303"/>
      <c r="J531" s="303"/>
      <c r="K531" s="303"/>
      <c r="L531" s="303"/>
      <c r="M531" s="303"/>
      <c r="N531" s="303"/>
      <c r="O531" s="303"/>
      <c r="P531" s="305"/>
      <c r="Q531" s="305"/>
      <c r="R531" s="303"/>
      <c r="S531" s="303"/>
      <c r="T531" s="303"/>
      <c r="U531" s="303"/>
      <c r="V531" s="303"/>
      <c r="W531" s="303"/>
      <c r="X531" s="303"/>
      <c r="Y531" s="303"/>
    </row>
    <row r="532" spans="1:25" ht="12.75">
      <c r="A532" s="303"/>
      <c r="B532" s="303"/>
      <c r="C532" s="303"/>
      <c r="D532" s="303"/>
      <c r="E532" s="303"/>
      <c r="F532" s="304"/>
      <c r="G532" s="303"/>
      <c r="H532" s="303"/>
      <c r="I532" s="303"/>
      <c r="J532" s="303"/>
      <c r="K532" s="303"/>
      <c r="L532" s="303"/>
      <c r="M532" s="303"/>
      <c r="N532" s="303"/>
      <c r="O532" s="303"/>
      <c r="P532" s="305"/>
      <c r="Q532" s="305"/>
      <c r="R532" s="303"/>
      <c r="S532" s="303"/>
      <c r="T532" s="303"/>
      <c r="U532" s="303"/>
      <c r="V532" s="303"/>
      <c r="W532" s="303"/>
      <c r="X532" s="303"/>
      <c r="Y532" s="303"/>
    </row>
    <row r="533" spans="1:25" ht="12.75">
      <c r="A533" s="303"/>
      <c r="B533" s="303"/>
      <c r="C533" s="303"/>
      <c r="D533" s="303"/>
      <c r="E533" s="303"/>
      <c r="F533" s="304"/>
      <c r="G533" s="303"/>
      <c r="H533" s="303"/>
      <c r="I533" s="303"/>
      <c r="J533" s="303"/>
      <c r="K533" s="303"/>
      <c r="L533" s="303"/>
      <c r="M533" s="303"/>
      <c r="N533" s="303"/>
      <c r="O533" s="303"/>
      <c r="P533" s="305"/>
      <c r="Q533" s="305"/>
      <c r="R533" s="303"/>
      <c r="S533" s="303"/>
      <c r="T533" s="303"/>
      <c r="U533" s="303"/>
      <c r="V533" s="303"/>
      <c r="W533" s="303"/>
      <c r="X533" s="303"/>
      <c r="Y533" s="303"/>
    </row>
    <row r="534" spans="1:25" ht="12.75">
      <c r="A534" s="303"/>
      <c r="B534" s="303"/>
      <c r="C534" s="303"/>
      <c r="D534" s="303"/>
      <c r="E534" s="303"/>
      <c r="F534" s="304"/>
      <c r="G534" s="303"/>
      <c r="H534" s="303"/>
      <c r="I534" s="303"/>
      <c r="J534" s="303"/>
      <c r="K534" s="303"/>
      <c r="L534" s="303"/>
      <c r="M534" s="303"/>
      <c r="N534" s="303"/>
      <c r="O534" s="303"/>
      <c r="P534" s="305"/>
      <c r="Q534" s="305"/>
      <c r="R534" s="303"/>
      <c r="S534" s="303"/>
      <c r="T534" s="303"/>
      <c r="U534" s="303"/>
      <c r="V534" s="303"/>
      <c r="W534" s="303"/>
      <c r="X534" s="303"/>
      <c r="Y534" s="303"/>
    </row>
    <row r="535" spans="1:25" ht="12.75">
      <c r="A535" s="303"/>
      <c r="B535" s="303"/>
      <c r="C535" s="303"/>
      <c r="D535" s="303"/>
      <c r="E535" s="303"/>
      <c r="F535" s="304"/>
      <c r="G535" s="303"/>
      <c r="H535" s="303"/>
      <c r="I535" s="303"/>
      <c r="J535" s="303"/>
      <c r="K535" s="303"/>
      <c r="L535" s="303"/>
      <c r="M535" s="303"/>
      <c r="N535" s="303"/>
      <c r="O535" s="303"/>
      <c r="P535" s="305"/>
      <c r="Q535" s="305"/>
      <c r="R535" s="303"/>
      <c r="S535" s="303"/>
      <c r="T535" s="303"/>
      <c r="U535" s="303"/>
      <c r="V535" s="303"/>
      <c r="W535" s="303"/>
      <c r="X535" s="303"/>
      <c r="Y535" s="303"/>
    </row>
    <row r="536" spans="1:25" ht="12.75">
      <c r="A536" s="303"/>
      <c r="B536" s="303"/>
      <c r="C536" s="303"/>
      <c r="D536" s="303"/>
      <c r="E536" s="303"/>
      <c r="F536" s="304"/>
      <c r="G536" s="303"/>
      <c r="H536" s="303"/>
      <c r="I536" s="303"/>
      <c r="J536" s="303"/>
      <c r="K536" s="303"/>
      <c r="L536" s="303"/>
      <c r="M536" s="303"/>
      <c r="N536" s="303"/>
      <c r="O536" s="303"/>
      <c r="P536" s="305"/>
      <c r="Q536" s="305"/>
      <c r="R536" s="303"/>
      <c r="S536" s="303"/>
      <c r="T536" s="303"/>
      <c r="U536" s="303"/>
      <c r="V536" s="303"/>
      <c r="W536" s="303"/>
      <c r="X536" s="303"/>
      <c r="Y536" s="303"/>
    </row>
    <row r="537" spans="1:25" ht="12.75">
      <c r="A537" s="303"/>
      <c r="B537" s="303"/>
      <c r="C537" s="303"/>
      <c r="D537" s="303"/>
      <c r="E537" s="303"/>
      <c r="F537" s="304"/>
      <c r="G537" s="303"/>
      <c r="H537" s="303"/>
      <c r="I537" s="303"/>
      <c r="J537" s="303"/>
      <c r="K537" s="303"/>
      <c r="L537" s="303"/>
      <c r="M537" s="303"/>
      <c r="N537" s="303"/>
      <c r="O537" s="303"/>
      <c r="P537" s="305"/>
      <c r="Q537" s="305"/>
      <c r="R537" s="303"/>
      <c r="S537" s="303"/>
      <c r="T537" s="303"/>
      <c r="U537" s="303"/>
      <c r="V537" s="303"/>
      <c r="W537" s="303"/>
      <c r="X537" s="303"/>
      <c r="Y537" s="303"/>
    </row>
    <row r="538" spans="1:25" ht="12.75">
      <c r="A538" s="303"/>
      <c r="B538" s="303"/>
      <c r="C538" s="303"/>
      <c r="D538" s="303"/>
      <c r="E538" s="303"/>
      <c r="F538" s="304"/>
      <c r="G538" s="303"/>
      <c r="H538" s="303"/>
      <c r="I538" s="303"/>
      <c r="J538" s="303"/>
      <c r="K538" s="303"/>
      <c r="L538" s="303"/>
      <c r="M538" s="303"/>
      <c r="N538" s="303"/>
      <c r="O538" s="303"/>
      <c r="P538" s="305"/>
      <c r="Q538" s="305"/>
      <c r="R538" s="303"/>
      <c r="S538" s="303"/>
      <c r="T538" s="303"/>
      <c r="U538" s="303"/>
      <c r="V538" s="303"/>
      <c r="W538" s="303"/>
      <c r="X538" s="303"/>
      <c r="Y538" s="303"/>
    </row>
    <row r="539" spans="1:25" ht="12.75">
      <c r="A539" s="303"/>
      <c r="B539" s="303"/>
      <c r="C539" s="303"/>
      <c r="D539" s="303"/>
      <c r="E539" s="303"/>
      <c r="F539" s="304"/>
      <c r="G539" s="303"/>
      <c r="H539" s="303"/>
      <c r="I539" s="303"/>
      <c r="J539" s="303"/>
      <c r="K539" s="303"/>
      <c r="L539" s="303"/>
      <c r="M539" s="303"/>
      <c r="N539" s="303"/>
      <c r="O539" s="303"/>
      <c r="P539" s="305"/>
      <c r="Q539" s="305"/>
      <c r="R539" s="303"/>
      <c r="S539" s="303"/>
      <c r="T539" s="303"/>
      <c r="U539" s="303"/>
      <c r="V539" s="303"/>
      <c r="W539" s="303"/>
      <c r="X539" s="303"/>
      <c r="Y539" s="303"/>
    </row>
    <row r="540" spans="1:25" ht="12.75">
      <c r="A540" s="303"/>
      <c r="B540" s="303"/>
      <c r="C540" s="303"/>
      <c r="D540" s="303"/>
      <c r="E540" s="303"/>
      <c r="F540" s="304"/>
      <c r="G540" s="303"/>
      <c r="H540" s="303"/>
      <c r="I540" s="303"/>
      <c r="J540" s="303"/>
      <c r="K540" s="303"/>
      <c r="L540" s="303"/>
      <c r="M540" s="303"/>
      <c r="N540" s="303"/>
      <c r="O540" s="303"/>
      <c r="P540" s="305"/>
      <c r="Q540" s="305"/>
      <c r="R540" s="303"/>
      <c r="S540" s="303"/>
      <c r="T540" s="303"/>
      <c r="U540" s="303"/>
      <c r="V540" s="303"/>
      <c r="W540" s="303"/>
      <c r="X540" s="303"/>
      <c r="Y540" s="303"/>
    </row>
    <row r="541" spans="1:25" ht="12.75">
      <c r="A541" s="303"/>
      <c r="B541" s="303"/>
      <c r="C541" s="303"/>
      <c r="D541" s="303"/>
      <c r="E541" s="303"/>
      <c r="F541" s="304"/>
      <c r="G541" s="303"/>
      <c r="H541" s="303"/>
      <c r="I541" s="303"/>
      <c r="J541" s="303"/>
      <c r="K541" s="303"/>
      <c r="L541" s="303"/>
      <c r="M541" s="303"/>
      <c r="N541" s="303"/>
      <c r="O541" s="303"/>
      <c r="P541" s="305"/>
      <c r="Q541" s="305"/>
      <c r="R541" s="303"/>
      <c r="S541" s="303"/>
      <c r="T541" s="303"/>
      <c r="U541" s="303"/>
      <c r="V541" s="303"/>
      <c r="W541" s="303"/>
      <c r="X541" s="303"/>
      <c r="Y541" s="303"/>
    </row>
    <row r="542" spans="1:25" ht="12.75">
      <c r="A542" s="303"/>
      <c r="B542" s="303"/>
      <c r="C542" s="303"/>
      <c r="D542" s="303"/>
      <c r="E542" s="303"/>
      <c r="F542" s="304"/>
      <c r="G542" s="303"/>
      <c r="H542" s="303"/>
      <c r="I542" s="303"/>
      <c r="J542" s="303"/>
      <c r="K542" s="303"/>
      <c r="L542" s="303"/>
      <c r="M542" s="303"/>
      <c r="N542" s="303"/>
      <c r="O542" s="303"/>
      <c r="P542" s="305"/>
      <c r="Q542" s="305"/>
      <c r="R542" s="303"/>
      <c r="S542" s="303"/>
      <c r="T542" s="303"/>
      <c r="U542" s="303"/>
      <c r="V542" s="303"/>
      <c r="W542" s="303"/>
      <c r="X542" s="303"/>
      <c r="Y542" s="303"/>
    </row>
    <row r="543" spans="1:25" ht="12.75">
      <c r="A543" s="303"/>
      <c r="B543" s="303"/>
      <c r="C543" s="303"/>
      <c r="D543" s="303"/>
      <c r="E543" s="303"/>
      <c r="F543" s="304"/>
      <c r="G543" s="303"/>
      <c r="H543" s="303"/>
      <c r="I543" s="303"/>
      <c r="J543" s="303"/>
      <c r="K543" s="303"/>
      <c r="L543" s="303"/>
      <c r="M543" s="303"/>
      <c r="N543" s="303"/>
      <c r="O543" s="303"/>
      <c r="P543" s="305"/>
      <c r="Q543" s="305"/>
      <c r="R543" s="303"/>
      <c r="S543" s="303"/>
      <c r="T543" s="303"/>
      <c r="U543" s="303"/>
      <c r="V543" s="303"/>
      <c r="W543" s="303"/>
      <c r="X543" s="303"/>
      <c r="Y543" s="303"/>
    </row>
    <row r="544" spans="1:25" ht="12.75">
      <c r="A544" s="303"/>
      <c r="B544" s="303"/>
      <c r="C544" s="303"/>
      <c r="D544" s="303"/>
      <c r="E544" s="303"/>
      <c r="F544" s="304"/>
      <c r="G544" s="303"/>
      <c r="H544" s="303"/>
      <c r="I544" s="303"/>
      <c r="J544" s="303"/>
      <c r="K544" s="303"/>
      <c r="L544" s="303"/>
      <c r="M544" s="303"/>
      <c r="N544" s="303"/>
      <c r="O544" s="303"/>
      <c r="P544" s="305"/>
      <c r="Q544" s="305"/>
      <c r="R544" s="303"/>
      <c r="S544" s="303"/>
      <c r="T544" s="303"/>
      <c r="U544" s="303"/>
      <c r="V544" s="303"/>
      <c r="W544" s="303"/>
      <c r="X544" s="303"/>
      <c r="Y544" s="303"/>
    </row>
    <row r="545" spans="1:25" ht="12.75">
      <c r="A545" s="303"/>
      <c r="B545" s="303"/>
      <c r="C545" s="303"/>
      <c r="D545" s="303"/>
      <c r="E545" s="303"/>
      <c r="F545" s="304"/>
      <c r="G545" s="303"/>
      <c r="H545" s="303"/>
      <c r="I545" s="303"/>
      <c r="J545" s="303"/>
      <c r="K545" s="303"/>
      <c r="L545" s="303"/>
      <c r="M545" s="303"/>
      <c r="N545" s="303"/>
      <c r="O545" s="303"/>
      <c r="P545" s="305"/>
      <c r="Q545" s="305"/>
      <c r="R545" s="303"/>
      <c r="S545" s="303"/>
      <c r="T545" s="303"/>
      <c r="U545" s="303"/>
      <c r="V545" s="303"/>
      <c r="W545" s="303"/>
      <c r="X545" s="303"/>
      <c r="Y545" s="303"/>
    </row>
    <row r="546" spans="1:25" ht="12.75">
      <c r="A546" s="303"/>
      <c r="B546" s="303"/>
      <c r="C546" s="303"/>
      <c r="D546" s="303"/>
      <c r="E546" s="303"/>
      <c r="F546" s="304"/>
      <c r="G546" s="303"/>
      <c r="H546" s="303"/>
      <c r="I546" s="303"/>
      <c r="J546" s="303"/>
      <c r="K546" s="303"/>
      <c r="L546" s="303"/>
      <c r="M546" s="303"/>
      <c r="N546" s="303"/>
      <c r="O546" s="303"/>
      <c r="P546" s="305"/>
      <c r="Q546" s="305"/>
      <c r="R546" s="303"/>
      <c r="S546" s="303"/>
      <c r="T546" s="303"/>
      <c r="U546" s="303"/>
      <c r="V546" s="303"/>
      <c r="W546" s="303"/>
      <c r="X546" s="303"/>
      <c r="Y546" s="303"/>
    </row>
    <row r="547" spans="1:25" ht="12.75">
      <c r="A547" s="303"/>
      <c r="B547" s="303"/>
      <c r="C547" s="303"/>
      <c r="D547" s="303"/>
      <c r="E547" s="303"/>
      <c r="F547" s="304"/>
      <c r="G547" s="303"/>
      <c r="H547" s="303"/>
      <c r="I547" s="303"/>
      <c r="J547" s="303"/>
      <c r="K547" s="303"/>
      <c r="L547" s="303"/>
      <c r="M547" s="303"/>
      <c r="N547" s="303"/>
      <c r="O547" s="303"/>
      <c r="P547" s="305"/>
      <c r="Q547" s="305"/>
      <c r="R547" s="303"/>
      <c r="S547" s="303"/>
      <c r="T547" s="303"/>
      <c r="U547" s="303"/>
      <c r="V547" s="303"/>
      <c r="W547" s="303"/>
      <c r="X547" s="303"/>
      <c r="Y547" s="303"/>
    </row>
    <row r="548" spans="1:25" ht="12.75">
      <c r="A548" s="303"/>
      <c r="B548" s="303"/>
      <c r="C548" s="303"/>
      <c r="D548" s="303"/>
      <c r="E548" s="303"/>
      <c r="F548" s="304"/>
      <c r="G548" s="303"/>
      <c r="H548" s="303"/>
      <c r="I548" s="303"/>
      <c r="J548" s="303"/>
      <c r="K548" s="303"/>
      <c r="L548" s="303"/>
      <c r="M548" s="303"/>
      <c r="N548" s="303"/>
      <c r="O548" s="303"/>
      <c r="P548" s="305"/>
      <c r="Q548" s="305"/>
      <c r="R548" s="303"/>
      <c r="S548" s="303"/>
      <c r="T548" s="303"/>
      <c r="U548" s="303"/>
      <c r="V548" s="303"/>
      <c r="W548" s="303"/>
      <c r="X548" s="303"/>
      <c r="Y548" s="303"/>
    </row>
    <row r="549" spans="1:25" ht="12.75">
      <c r="A549" s="303"/>
      <c r="B549" s="303"/>
      <c r="C549" s="303"/>
      <c r="D549" s="303"/>
      <c r="E549" s="303"/>
      <c r="F549" s="304"/>
      <c r="G549" s="303"/>
      <c r="H549" s="303"/>
      <c r="I549" s="303"/>
      <c r="J549" s="303"/>
      <c r="K549" s="303"/>
      <c r="L549" s="303"/>
      <c r="M549" s="303"/>
      <c r="N549" s="303"/>
      <c r="O549" s="303"/>
      <c r="P549" s="305"/>
      <c r="Q549" s="305"/>
      <c r="R549" s="303"/>
      <c r="S549" s="303"/>
      <c r="T549" s="303"/>
      <c r="U549" s="303"/>
      <c r="V549" s="303"/>
      <c r="W549" s="303"/>
      <c r="X549" s="303"/>
      <c r="Y549" s="303"/>
    </row>
    <row r="550" spans="1:25" ht="12.75">
      <c r="A550" s="303"/>
      <c r="B550" s="303"/>
      <c r="C550" s="303"/>
      <c r="D550" s="303"/>
      <c r="E550" s="303"/>
      <c r="F550" s="304"/>
      <c r="G550" s="303"/>
      <c r="H550" s="303"/>
      <c r="I550" s="303"/>
      <c r="J550" s="303"/>
      <c r="K550" s="303"/>
      <c r="L550" s="303"/>
      <c r="M550" s="303"/>
      <c r="N550" s="303"/>
      <c r="O550" s="303"/>
      <c r="P550" s="305"/>
      <c r="Q550" s="305"/>
      <c r="R550" s="303"/>
      <c r="S550" s="303"/>
      <c r="T550" s="303"/>
      <c r="U550" s="303"/>
      <c r="V550" s="303"/>
      <c r="W550" s="303"/>
      <c r="X550" s="303"/>
      <c r="Y550" s="303"/>
    </row>
    <row r="551" spans="1:25" ht="12.75">
      <c r="A551" s="303"/>
      <c r="B551" s="303"/>
      <c r="C551" s="303"/>
      <c r="D551" s="303"/>
      <c r="E551" s="303"/>
      <c r="F551" s="304"/>
      <c r="G551" s="303"/>
      <c r="H551" s="303"/>
      <c r="I551" s="303"/>
      <c r="J551" s="303"/>
      <c r="K551" s="303"/>
      <c r="L551" s="303"/>
      <c r="M551" s="303"/>
      <c r="N551" s="303"/>
      <c r="O551" s="303"/>
      <c r="P551" s="305"/>
      <c r="Q551" s="305"/>
      <c r="R551" s="303"/>
      <c r="S551" s="303"/>
      <c r="T551" s="303"/>
      <c r="U551" s="303"/>
      <c r="V551" s="303"/>
      <c r="W551" s="303"/>
      <c r="X551" s="303"/>
      <c r="Y551" s="303"/>
    </row>
    <row r="552" spans="1:25" ht="12.75">
      <c r="A552" s="303"/>
      <c r="B552" s="303"/>
      <c r="C552" s="303"/>
      <c r="D552" s="303"/>
      <c r="E552" s="303"/>
      <c r="F552" s="304"/>
      <c r="G552" s="303"/>
      <c r="H552" s="303"/>
      <c r="I552" s="303"/>
      <c r="J552" s="303"/>
      <c r="K552" s="303"/>
      <c r="L552" s="303"/>
      <c r="M552" s="303"/>
      <c r="N552" s="303"/>
      <c r="O552" s="303"/>
      <c r="P552" s="305"/>
      <c r="Q552" s="305"/>
      <c r="R552" s="303"/>
      <c r="S552" s="303"/>
      <c r="T552" s="303"/>
      <c r="U552" s="303"/>
      <c r="V552" s="303"/>
      <c r="W552" s="303"/>
      <c r="X552" s="303"/>
      <c r="Y552" s="303"/>
    </row>
    <row r="553" spans="1:25" ht="12.75">
      <c r="A553" s="303"/>
      <c r="B553" s="303"/>
      <c r="C553" s="303"/>
      <c r="D553" s="303"/>
      <c r="E553" s="303"/>
      <c r="F553" s="304"/>
      <c r="G553" s="303"/>
      <c r="H553" s="303"/>
      <c r="I553" s="303"/>
      <c r="J553" s="303"/>
      <c r="K553" s="303"/>
      <c r="L553" s="303"/>
      <c r="M553" s="303"/>
      <c r="N553" s="303"/>
      <c r="O553" s="303"/>
      <c r="P553" s="305"/>
      <c r="Q553" s="305"/>
      <c r="R553" s="303"/>
      <c r="S553" s="303"/>
      <c r="T553" s="303"/>
      <c r="U553" s="303"/>
      <c r="V553" s="303"/>
      <c r="W553" s="303"/>
      <c r="X553" s="303"/>
      <c r="Y553" s="303"/>
    </row>
    <row r="554" spans="1:25" ht="12.75">
      <c r="A554" s="303"/>
      <c r="B554" s="303"/>
      <c r="C554" s="303"/>
      <c r="D554" s="303"/>
      <c r="E554" s="303"/>
      <c r="F554" s="304"/>
      <c r="G554" s="303"/>
      <c r="H554" s="303"/>
      <c r="I554" s="303"/>
      <c r="J554" s="303"/>
      <c r="K554" s="303"/>
      <c r="L554" s="303"/>
      <c r="M554" s="303"/>
      <c r="N554" s="303"/>
      <c r="O554" s="303"/>
      <c r="P554" s="305"/>
      <c r="Q554" s="305"/>
      <c r="R554" s="303"/>
      <c r="S554" s="303"/>
      <c r="T554" s="303"/>
      <c r="U554" s="303"/>
      <c r="V554" s="303"/>
      <c r="W554" s="303"/>
      <c r="X554" s="303"/>
      <c r="Y554" s="303"/>
    </row>
    <row r="555" spans="1:25" ht="12.75">
      <c r="A555" s="303"/>
      <c r="B555" s="303"/>
      <c r="C555" s="303"/>
      <c r="D555" s="303"/>
      <c r="E555" s="303"/>
      <c r="F555" s="304"/>
      <c r="G555" s="303"/>
      <c r="H555" s="303"/>
      <c r="I555" s="303"/>
      <c r="J555" s="303"/>
      <c r="K555" s="303"/>
      <c r="L555" s="303"/>
      <c r="M555" s="303"/>
      <c r="N555" s="303"/>
      <c r="O555" s="303"/>
      <c r="P555" s="305"/>
      <c r="Q555" s="305"/>
      <c r="R555" s="303"/>
      <c r="S555" s="303"/>
      <c r="T555" s="303"/>
      <c r="U555" s="303"/>
      <c r="V555" s="303"/>
      <c r="W555" s="303"/>
      <c r="X555" s="303"/>
      <c r="Y555" s="303"/>
    </row>
    <row r="556" spans="1:25" ht="12.75">
      <c r="A556" s="303"/>
      <c r="B556" s="303"/>
      <c r="C556" s="303"/>
      <c r="D556" s="303"/>
      <c r="E556" s="303"/>
      <c r="F556" s="304"/>
      <c r="G556" s="303"/>
      <c r="H556" s="303"/>
      <c r="I556" s="303"/>
      <c r="J556" s="303"/>
      <c r="K556" s="303"/>
      <c r="L556" s="303"/>
      <c r="M556" s="303"/>
      <c r="N556" s="303"/>
      <c r="O556" s="303"/>
      <c r="P556" s="305"/>
      <c r="Q556" s="305"/>
      <c r="R556" s="303"/>
      <c r="S556" s="303"/>
      <c r="T556" s="303"/>
      <c r="U556" s="303"/>
      <c r="V556" s="303"/>
      <c r="W556" s="303"/>
      <c r="X556" s="303"/>
      <c r="Y556" s="303"/>
    </row>
    <row r="557" spans="1:25" ht="12.75">
      <c r="A557" s="303"/>
      <c r="B557" s="303"/>
      <c r="C557" s="303"/>
      <c r="D557" s="303"/>
      <c r="E557" s="303"/>
      <c r="F557" s="304"/>
      <c r="G557" s="303"/>
      <c r="H557" s="303"/>
      <c r="I557" s="303"/>
      <c r="J557" s="303"/>
      <c r="K557" s="303"/>
      <c r="L557" s="303"/>
      <c r="M557" s="303"/>
      <c r="N557" s="303"/>
      <c r="O557" s="303"/>
      <c r="P557" s="305"/>
      <c r="Q557" s="305"/>
      <c r="R557" s="303"/>
      <c r="S557" s="303"/>
      <c r="T557" s="303"/>
      <c r="U557" s="303"/>
      <c r="V557" s="303"/>
      <c r="W557" s="303"/>
      <c r="X557" s="303"/>
      <c r="Y557" s="303"/>
    </row>
    <row r="558" spans="1:25" ht="12.75">
      <c r="A558" s="303"/>
      <c r="B558" s="303"/>
      <c r="C558" s="303"/>
      <c r="D558" s="303"/>
      <c r="E558" s="303"/>
      <c r="F558" s="304"/>
      <c r="G558" s="303"/>
      <c r="H558" s="303"/>
      <c r="I558" s="303"/>
      <c r="J558" s="303"/>
      <c r="K558" s="303"/>
      <c r="L558" s="303"/>
      <c r="M558" s="303"/>
      <c r="N558" s="303"/>
      <c r="O558" s="303"/>
      <c r="P558" s="305"/>
      <c r="Q558" s="305"/>
      <c r="R558" s="303"/>
      <c r="S558" s="303"/>
      <c r="T558" s="303"/>
      <c r="U558" s="303"/>
      <c r="V558" s="303"/>
      <c r="W558" s="303"/>
      <c r="X558" s="303"/>
      <c r="Y558" s="303"/>
    </row>
    <row r="559" spans="1:25" ht="12.75">
      <c r="A559" s="303"/>
      <c r="B559" s="303"/>
      <c r="C559" s="303"/>
      <c r="D559" s="303"/>
      <c r="E559" s="303"/>
      <c r="F559" s="304"/>
      <c r="G559" s="303"/>
      <c r="H559" s="303"/>
      <c r="I559" s="303"/>
      <c r="J559" s="303"/>
      <c r="K559" s="303"/>
      <c r="L559" s="303"/>
      <c r="M559" s="303"/>
      <c r="N559" s="303"/>
      <c r="O559" s="303"/>
      <c r="P559" s="305"/>
      <c r="Q559" s="305"/>
      <c r="R559" s="303"/>
      <c r="S559" s="303"/>
      <c r="T559" s="303"/>
      <c r="U559" s="303"/>
      <c r="V559" s="303"/>
      <c r="W559" s="303"/>
      <c r="X559" s="303"/>
      <c r="Y559" s="303"/>
    </row>
    <row r="560" spans="1:25" ht="12.75">
      <c r="A560" s="303"/>
      <c r="B560" s="303"/>
      <c r="C560" s="303"/>
      <c r="D560" s="303"/>
      <c r="E560" s="303"/>
      <c r="F560" s="304"/>
      <c r="G560" s="303"/>
      <c r="H560" s="303"/>
      <c r="I560" s="303"/>
      <c r="J560" s="303"/>
      <c r="K560" s="303"/>
      <c r="L560" s="303"/>
      <c r="M560" s="303"/>
      <c r="N560" s="303"/>
      <c r="O560" s="303"/>
      <c r="P560" s="305"/>
      <c r="Q560" s="305"/>
      <c r="R560" s="303"/>
      <c r="S560" s="303"/>
      <c r="T560" s="303"/>
      <c r="U560" s="303"/>
      <c r="V560" s="303"/>
      <c r="W560" s="303"/>
      <c r="X560" s="303"/>
      <c r="Y560" s="303"/>
    </row>
    <row r="561" spans="1:25" ht="12.75">
      <c r="A561" s="303"/>
      <c r="B561" s="303"/>
      <c r="C561" s="303"/>
      <c r="D561" s="303"/>
      <c r="E561" s="303"/>
      <c r="F561" s="304"/>
      <c r="G561" s="303"/>
      <c r="H561" s="303"/>
      <c r="I561" s="303"/>
      <c r="J561" s="303"/>
      <c r="K561" s="303"/>
      <c r="L561" s="303"/>
      <c r="M561" s="303"/>
      <c r="N561" s="303"/>
      <c r="O561" s="303"/>
      <c r="P561" s="305"/>
      <c r="Q561" s="305"/>
      <c r="R561" s="303"/>
      <c r="S561" s="303"/>
      <c r="T561" s="303"/>
      <c r="U561" s="303"/>
      <c r="V561" s="303"/>
      <c r="W561" s="303"/>
      <c r="X561" s="303"/>
      <c r="Y561" s="303"/>
    </row>
    <row r="562" spans="1:25" ht="12.75">
      <c r="A562" s="303"/>
      <c r="B562" s="303"/>
      <c r="C562" s="303"/>
      <c r="D562" s="303"/>
      <c r="E562" s="303"/>
      <c r="F562" s="304"/>
      <c r="G562" s="303"/>
      <c r="H562" s="303"/>
      <c r="I562" s="303"/>
      <c r="J562" s="303"/>
      <c r="K562" s="303"/>
      <c r="L562" s="303"/>
      <c r="M562" s="303"/>
      <c r="N562" s="303"/>
      <c r="O562" s="303"/>
      <c r="P562" s="305"/>
      <c r="Q562" s="305"/>
      <c r="R562" s="303"/>
      <c r="S562" s="303"/>
      <c r="T562" s="303"/>
      <c r="U562" s="303"/>
      <c r="V562" s="303"/>
      <c r="W562" s="303"/>
      <c r="X562" s="303"/>
      <c r="Y562" s="303"/>
    </row>
    <row r="563" spans="1:25" ht="12.75">
      <c r="A563" s="303"/>
      <c r="B563" s="303"/>
      <c r="C563" s="303"/>
      <c r="D563" s="303"/>
      <c r="E563" s="303"/>
      <c r="F563" s="304"/>
      <c r="G563" s="303"/>
      <c r="H563" s="303"/>
      <c r="I563" s="303"/>
      <c r="J563" s="303"/>
      <c r="K563" s="303"/>
      <c r="L563" s="303"/>
      <c r="M563" s="303"/>
      <c r="N563" s="303"/>
      <c r="O563" s="303"/>
      <c r="P563" s="305"/>
      <c r="Q563" s="305"/>
      <c r="R563" s="303"/>
      <c r="S563" s="303"/>
      <c r="T563" s="303"/>
      <c r="U563" s="303"/>
      <c r="V563" s="303"/>
      <c r="W563" s="303"/>
      <c r="X563" s="303"/>
      <c r="Y563" s="303"/>
    </row>
    <row r="564" spans="1:25" ht="12.75">
      <c r="A564" s="303"/>
      <c r="B564" s="303"/>
      <c r="C564" s="303"/>
      <c r="D564" s="303"/>
      <c r="E564" s="303"/>
      <c r="F564" s="304"/>
      <c r="G564" s="303"/>
      <c r="H564" s="303"/>
      <c r="I564" s="303"/>
      <c r="J564" s="303"/>
      <c r="K564" s="303"/>
      <c r="L564" s="303"/>
      <c r="M564" s="303"/>
      <c r="N564" s="303"/>
      <c r="O564" s="303"/>
      <c r="P564" s="305"/>
      <c r="Q564" s="305"/>
      <c r="R564" s="303"/>
      <c r="S564" s="303"/>
      <c r="T564" s="303"/>
      <c r="U564" s="303"/>
      <c r="V564" s="303"/>
      <c r="W564" s="303"/>
      <c r="X564" s="303"/>
      <c r="Y564" s="303"/>
    </row>
    <row r="565" spans="1:25" ht="12.75">
      <c r="A565" s="303"/>
      <c r="B565" s="303"/>
      <c r="C565" s="303"/>
      <c r="D565" s="303"/>
      <c r="E565" s="303"/>
      <c r="F565" s="304"/>
      <c r="G565" s="303"/>
      <c r="H565" s="303"/>
      <c r="I565" s="303"/>
      <c r="J565" s="303"/>
      <c r="K565" s="303"/>
      <c r="L565" s="303"/>
      <c r="M565" s="303"/>
      <c r="N565" s="303"/>
      <c r="O565" s="303"/>
      <c r="P565" s="305"/>
      <c r="Q565" s="305"/>
      <c r="R565" s="303"/>
      <c r="S565" s="303"/>
      <c r="T565" s="303"/>
      <c r="U565" s="303"/>
      <c r="V565" s="303"/>
      <c r="W565" s="303"/>
      <c r="X565" s="303"/>
      <c r="Y565" s="303"/>
    </row>
    <row r="566" spans="1:25" ht="12.75">
      <c r="A566" s="303"/>
      <c r="B566" s="303"/>
      <c r="C566" s="303"/>
      <c r="D566" s="303"/>
      <c r="E566" s="303"/>
      <c r="F566" s="304"/>
      <c r="G566" s="303"/>
      <c r="H566" s="303"/>
      <c r="I566" s="303"/>
      <c r="J566" s="303"/>
      <c r="K566" s="303"/>
      <c r="L566" s="303"/>
      <c r="M566" s="303"/>
      <c r="N566" s="303"/>
      <c r="O566" s="303"/>
      <c r="P566" s="305"/>
      <c r="Q566" s="305"/>
      <c r="R566" s="303"/>
      <c r="S566" s="303"/>
      <c r="T566" s="303"/>
      <c r="U566" s="303"/>
      <c r="V566" s="303"/>
      <c r="W566" s="303"/>
      <c r="X566" s="303"/>
      <c r="Y566" s="303"/>
    </row>
    <row r="567" spans="1:25" ht="12.75">
      <c r="A567" s="303"/>
      <c r="B567" s="303"/>
      <c r="C567" s="303"/>
      <c r="D567" s="303"/>
      <c r="E567" s="303"/>
      <c r="F567" s="304"/>
      <c r="G567" s="303"/>
      <c r="H567" s="303"/>
      <c r="I567" s="303"/>
      <c r="J567" s="303"/>
      <c r="K567" s="303"/>
      <c r="L567" s="303"/>
      <c r="M567" s="303"/>
      <c r="N567" s="303"/>
      <c r="O567" s="303"/>
      <c r="P567" s="305"/>
      <c r="Q567" s="305"/>
      <c r="R567" s="303"/>
      <c r="S567" s="303"/>
      <c r="T567" s="303"/>
      <c r="U567" s="303"/>
      <c r="V567" s="303"/>
      <c r="W567" s="303"/>
      <c r="X567" s="303"/>
      <c r="Y567" s="303"/>
    </row>
    <row r="568" spans="1:25" ht="12.75">
      <c r="A568" s="303"/>
      <c r="B568" s="303"/>
      <c r="C568" s="303"/>
      <c r="D568" s="303"/>
      <c r="E568" s="303"/>
      <c r="F568" s="304"/>
      <c r="G568" s="303"/>
      <c r="H568" s="303"/>
      <c r="I568" s="303"/>
      <c r="J568" s="303"/>
      <c r="K568" s="303"/>
      <c r="L568" s="303"/>
      <c r="M568" s="303"/>
      <c r="N568" s="303"/>
      <c r="O568" s="303"/>
      <c r="P568" s="305"/>
      <c r="Q568" s="305"/>
      <c r="R568" s="303"/>
      <c r="S568" s="303"/>
      <c r="T568" s="303"/>
      <c r="U568" s="303"/>
      <c r="V568" s="303"/>
      <c r="W568" s="303"/>
      <c r="X568" s="303"/>
      <c r="Y568" s="303"/>
    </row>
    <row r="569" spans="1:25" ht="12.75">
      <c r="A569" s="303"/>
      <c r="B569" s="303"/>
      <c r="C569" s="303"/>
      <c r="D569" s="303"/>
      <c r="E569" s="303"/>
      <c r="F569" s="304"/>
      <c r="G569" s="303"/>
      <c r="H569" s="303"/>
      <c r="I569" s="303"/>
      <c r="J569" s="303"/>
      <c r="K569" s="303"/>
      <c r="L569" s="303"/>
      <c r="M569" s="303"/>
      <c r="N569" s="303"/>
      <c r="O569" s="303"/>
      <c r="P569" s="305"/>
      <c r="Q569" s="305"/>
      <c r="R569" s="303"/>
      <c r="S569" s="303"/>
      <c r="T569" s="303"/>
      <c r="U569" s="303"/>
      <c r="V569" s="303"/>
      <c r="W569" s="303"/>
      <c r="X569" s="303"/>
      <c r="Y569" s="303"/>
    </row>
    <row r="570" spans="1:25" ht="12.75">
      <c r="A570" s="303"/>
      <c r="B570" s="303"/>
      <c r="C570" s="303"/>
      <c r="D570" s="303"/>
      <c r="E570" s="303"/>
      <c r="F570" s="304"/>
      <c r="G570" s="303"/>
      <c r="H570" s="303"/>
      <c r="I570" s="303"/>
      <c r="J570" s="303"/>
      <c r="K570" s="303"/>
      <c r="L570" s="303"/>
      <c r="M570" s="303"/>
      <c r="N570" s="303"/>
      <c r="O570" s="303"/>
      <c r="P570" s="305"/>
      <c r="Q570" s="305"/>
      <c r="R570" s="303"/>
      <c r="S570" s="303"/>
      <c r="T570" s="303"/>
      <c r="U570" s="303"/>
      <c r="V570" s="303"/>
      <c r="W570" s="303"/>
      <c r="X570" s="303"/>
      <c r="Y570" s="303"/>
    </row>
    <row r="571" spans="1:25" ht="12.75">
      <c r="A571" s="303"/>
      <c r="B571" s="303"/>
      <c r="C571" s="303"/>
      <c r="D571" s="303"/>
      <c r="E571" s="303"/>
      <c r="F571" s="304"/>
      <c r="G571" s="303"/>
      <c r="H571" s="303"/>
      <c r="I571" s="303"/>
      <c r="J571" s="303"/>
      <c r="K571" s="303"/>
      <c r="L571" s="303"/>
      <c r="M571" s="303"/>
      <c r="N571" s="303"/>
      <c r="O571" s="303"/>
      <c r="P571" s="305"/>
      <c r="Q571" s="305"/>
      <c r="R571" s="303"/>
      <c r="S571" s="303"/>
      <c r="T571" s="303"/>
      <c r="U571" s="303"/>
      <c r="V571" s="303"/>
      <c r="W571" s="303"/>
      <c r="X571" s="303"/>
      <c r="Y571" s="303"/>
    </row>
    <row r="572" spans="1:25" ht="12.75">
      <c r="A572" s="303"/>
      <c r="B572" s="303"/>
      <c r="C572" s="303"/>
      <c r="D572" s="303"/>
      <c r="E572" s="303"/>
      <c r="F572" s="304"/>
      <c r="G572" s="303"/>
      <c r="H572" s="303"/>
      <c r="I572" s="303"/>
      <c r="J572" s="303"/>
      <c r="K572" s="303"/>
      <c r="L572" s="303"/>
      <c r="M572" s="303"/>
      <c r="N572" s="303"/>
      <c r="O572" s="303"/>
      <c r="P572" s="305"/>
      <c r="Q572" s="305"/>
      <c r="R572" s="303"/>
      <c r="S572" s="303"/>
      <c r="T572" s="303"/>
      <c r="U572" s="303"/>
      <c r="V572" s="303"/>
      <c r="W572" s="303"/>
      <c r="X572" s="303"/>
      <c r="Y572" s="303"/>
    </row>
    <row r="573" spans="1:25" ht="12.75">
      <c r="A573" s="303"/>
      <c r="B573" s="303"/>
      <c r="C573" s="303"/>
      <c r="D573" s="303"/>
      <c r="E573" s="303"/>
      <c r="F573" s="304"/>
      <c r="G573" s="303"/>
      <c r="H573" s="303"/>
      <c r="I573" s="303"/>
      <c r="J573" s="303"/>
      <c r="K573" s="303"/>
      <c r="L573" s="303"/>
      <c r="M573" s="303"/>
      <c r="N573" s="303"/>
      <c r="O573" s="303"/>
      <c r="P573" s="305"/>
      <c r="Q573" s="305"/>
      <c r="R573" s="303"/>
      <c r="S573" s="303"/>
      <c r="T573" s="303"/>
      <c r="U573" s="303"/>
      <c r="V573" s="303"/>
      <c r="W573" s="303"/>
      <c r="X573" s="303"/>
      <c r="Y573" s="303"/>
    </row>
    <row r="574" spans="1:25" ht="12.75">
      <c r="A574" s="303"/>
      <c r="B574" s="303"/>
      <c r="C574" s="303"/>
      <c r="D574" s="303"/>
      <c r="E574" s="303"/>
      <c r="F574" s="304"/>
      <c r="G574" s="303"/>
      <c r="H574" s="303"/>
      <c r="I574" s="303"/>
      <c r="J574" s="303"/>
      <c r="K574" s="303"/>
      <c r="L574" s="303"/>
      <c r="M574" s="303"/>
      <c r="N574" s="303"/>
      <c r="O574" s="303"/>
      <c r="P574" s="305"/>
      <c r="Q574" s="305"/>
      <c r="R574" s="303"/>
      <c r="S574" s="303"/>
      <c r="T574" s="303"/>
      <c r="U574" s="303"/>
      <c r="V574" s="303"/>
      <c r="W574" s="303"/>
      <c r="X574" s="303"/>
      <c r="Y574" s="303"/>
    </row>
    <row r="575" spans="1:25" ht="12.75">
      <c r="A575" s="303"/>
      <c r="B575" s="303"/>
      <c r="C575" s="303"/>
      <c r="D575" s="303"/>
      <c r="E575" s="303"/>
      <c r="F575" s="304"/>
      <c r="G575" s="303"/>
      <c r="H575" s="303"/>
      <c r="I575" s="303"/>
      <c r="J575" s="303"/>
      <c r="K575" s="303"/>
      <c r="L575" s="303"/>
      <c r="M575" s="303"/>
      <c r="N575" s="303"/>
      <c r="O575" s="303"/>
      <c r="P575" s="305"/>
      <c r="Q575" s="305"/>
      <c r="R575" s="303"/>
      <c r="S575" s="303"/>
      <c r="T575" s="303"/>
      <c r="U575" s="303"/>
      <c r="V575" s="303"/>
      <c r="W575" s="303"/>
      <c r="X575" s="303"/>
      <c r="Y575" s="303"/>
    </row>
    <row r="576" spans="1:25" ht="12.75">
      <c r="A576" s="303"/>
      <c r="B576" s="303"/>
      <c r="C576" s="303"/>
      <c r="D576" s="303"/>
      <c r="E576" s="303"/>
      <c r="F576" s="304"/>
      <c r="G576" s="303"/>
      <c r="H576" s="303"/>
      <c r="I576" s="303"/>
      <c r="J576" s="303"/>
      <c r="K576" s="303"/>
      <c r="L576" s="303"/>
      <c r="M576" s="303"/>
      <c r="N576" s="303"/>
      <c r="O576" s="303"/>
      <c r="P576" s="305"/>
      <c r="Q576" s="305"/>
      <c r="R576" s="303"/>
      <c r="S576" s="303"/>
      <c r="T576" s="303"/>
      <c r="U576" s="303"/>
      <c r="V576" s="303"/>
      <c r="W576" s="303"/>
      <c r="X576" s="303"/>
      <c r="Y576" s="303"/>
    </row>
    <row r="577" spans="1:25" ht="12.75">
      <c r="A577" s="303"/>
      <c r="B577" s="303"/>
      <c r="C577" s="303"/>
      <c r="D577" s="303"/>
      <c r="E577" s="303"/>
      <c r="F577" s="304"/>
      <c r="G577" s="303"/>
      <c r="H577" s="303"/>
      <c r="I577" s="303"/>
      <c r="J577" s="303"/>
      <c r="K577" s="303"/>
      <c r="L577" s="303"/>
      <c r="M577" s="303"/>
      <c r="N577" s="303"/>
      <c r="O577" s="303"/>
      <c r="P577" s="305"/>
      <c r="Q577" s="305"/>
      <c r="R577" s="303"/>
      <c r="S577" s="303"/>
      <c r="T577" s="303"/>
      <c r="U577" s="303"/>
      <c r="V577" s="303"/>
      <c r="W577" s="303"/>
      <c r="X577" s="303"/>
      <c r="Y577" s="303"/>
    </row>
    <row r="578" spans="1:25" ht="12.75">
      <c r="A578" s="303"/>
      <c r="B578" s="303"/>
      <c r="C578" s="303"/>
      <c r="D578" s="303"/>
      <c r="E578" s="303"/>
      <c r="F578" s="304"/>
      <c r="G578" s="303"/>
      <c r="H578" s="303"/>
      <c r="I578" s="303"/>
      <c r="J578" s="303"/>
      <c r="K578" s="303"/>
      <c r="L578" s="303"/>
      <c r="M578" s="303"/>
      <c r="N578" s="303"/>
      <c r="O578" s="303"/>
      <c r="P578" s="305"/>
      <c r="Q578" s="305"/>
      <c r="R578" s="303"/>
      <c r="S578" s="303"/>
      <c r="T578" s="303"/>
      <c r="U578" s="303"/>
      <c r="V578" s="303"/>
      <c r="W578" s="303"/>
      <c r="X578" s="303"/>
      <c r="Y578" s="303"/>
    </row>
    <row r="579" spans="1:25" ht="12.75">
      <c r="A579" s="303"/>
      <c r="B579" s="303"/>
      <c r="C579" s="303"/>
      <c r="D579" s="303"/>
      <c r="E579" s="303"/>
      <c r="F579" s="304"/>
      <c r="G579" s="303"/>
      <c r="H579" s="303"/>
      <c r="I579" s="303"/>
      <c r="J579" s="303"/>
      <c r="K579" s="303"/>
      <c r="L579" s="303"/>
      <c r="M579" s="303"/>
      <c r="N579" s="303"/>
      <c r="O579" s="303"/>
      <c r="P579" s="305"/>
      <c r="Q579" s="305"/>
      <c r="R579" s="303"/>
      <c r="S579" s="303"/>
      <c r="T579" s="303"/>
      <c r="U579" s="303"/>
      <c r="V579" s="303"/>
      <c r="W579" s="303"/>
      <c r="X579" s="303"/>
      <c r="Y579" s="303"/>
    </row>
    <row r="580" spans="1:25" ht="12.75">
      <c r="A580" s="303"/>
      <c r="B580" s="303"/>
      <c r="C580" s="303"/>
      <c r="D580" s="303"/>
      <c r="E580" s="303"/>
      <c r="F580" s="304"/>
      <c r="G580" s="303"/>
      <c r="H580" s="303"/>
      <c r="I580" s="303"/>
      <c r="J580" s="303"/>
      <c r="K580" s="303"/>
      <c r="L580" s="303"/>
      <c r="M580" s="303"/>
      <c r="N580" s="303"/>
      <c r="O580" s="303"/>
      <c r="P580" s="305"/>
      <c r="Q580" s="305"/>
      <c r="R580" s="303"/>
      <c r="S580" s="303"/>
      <c r="T580" s="303"/>
      <c r="U580" s="303"/>
      <c r="V580" s="303"/>
      <c r="W580" s="303"/>
      <c r="X580" s="303"/>
      <c r="Y580" s="303"/>
    </row>
    <row r="581" spans="1:25" ht="12.75">
      <c r="A581" s="303"/>
      <c r="B581" s="303"/>
      <c r="C581" s="303"/>
      <c r="D581" s="303"/>
      <c r="E581" s="303"/>
      <c r="F581" s="304"/>
      <c r="G581" s="303"/>
      <c r="H581" s="303"/>
      <c r="I581" s="303"/>
      <c r="J581" s="303"/>
      <c r="K581" s="303"/>
      <c r="L581" s="303"/>
      <c r="M581" s="303"/>
      <c r="N581" s="303"/>
      <c r="O581" s="303"/>
      <c r="P581" s="305"/>
      <c r="Q581" s="305"/>
      <c r="R581" s="303"/>
      <c r="S581" s="303"/>
      <c r="T581" s="303"/>
      <c r="U581" s="303"/>
      <c r="V581" s="303"/>
      <c r="W581" s="303"/>
      <c r="X581" s="303"/>
      <c r="Y581" s="303"/>
    </row>
    <row r="582" spans="1:25" ht="12.75">
      <c r="A582" s="303"/>
      <c r="B582" s="303"/>
      <c r="C582" s="303"/>
      <c r="D582" s="303"/>
      <c r="E582" s="303"/>
      <c r="F582" s="304"/>
      <c r="G582" s="303"/>
      <c r="H582" s="303"/>
      <c r="I582" s="303"/>
      <c r="J582" s="303"/>
      <c r="K582" s="303"/>
      <c r="L582" s="303"/>
      <c r="M582" s="303"/>
      <c r="N582" s="303"/>
      <c r="O582" s="303"/>
      <c r="P582" s="305"/>
      <c r="Q582" s="305"/>
      <c r="R582" s="303"/>
      <c r="S582" s="303"/>
      <c r="T582" s="303"/>
      <c r="U582" s="303"/>
      <c r="V582" s="303"/>
      <c r="W582" s="303"/>
      <c r="X582" s="303"/>
      <c r="Y582" s="303"/>
    </row>
    <row r="583" spans="1:25" ht="12.75">
      <c r="A583" s="303"/>
      <c r="B583" s="303"/>
      <c r="C583" s="303"/>
      <c r="D583" s="303"/>
      <c r="E583" s="303"/>
      <c r="F583" s="304"/>
      <c r="G583" s="303"/>
      <c r="H583" s="303"/>
      <c r="I583" s="303"/>
      <c r="J583" s="303"/>
      <c r="K583" s="303"/>
      <c r="L583" s="303"/>
      <c r="M583" s="303"/>
      <c r="N583" s="303"/>
      <c r="O583" s="303"/>
      <c r="P583" s="305"/>
      <c r="Q583" s="305"/>
      <c r="R583" s="303"/>
      <c r="S583" s="303"/>
      <c r="T583" s="303"/>
      <c r="U583" s="303"/>
      <c r="V583" s="303"/>
      <c r="W583" s="303"/>
      <c r="X583" s="303"/>
      <c r="Y583" s="303"/>
    </row>
    <row r="584" spans="1:25" ht="12.75">
      <c r="A584" s="303"/>
      <c r="B584" s="303"/>
      <c r="C584" s="303"/>
      <c r="D584" s="303"/>
      <c r="E584" s="303"/>
      <c r="F584" s="304"/>
      <c r="G584" s="303"/>
      <c r="H584" s="303"/>
      <c r="I584" s="303"/>
      <c r="J584" s="303"/>
      <c r="K584" s="303"/>
      <c r="L584" s="303"/>
      <c r="M584" s="303"/>
      <c r="N584" s="303"/>
      <c r="O584" s="303"/>
      <c r="P584" s="305"/>
      <c r="Q584" s="305"/>
      <c r="R584" s="303"/>
      <c r="S584" s="303"/>
      <c r="T584" s="303"/>
      <c r="U584" s="303"/>
      <c r="V584" s="303"/>
      <c r="W584" s="303"/>
      <c r="X584" s="303"/>
      <c r="Y584" s="303"/>
    </row>
    <row r="585" spans="1:25" ht="12.75">
      <c r="A585" s="303"/>
      <c r="B585" s="303"/>
      <c r="C585" s="303"/>
      <c r="D585" s="303"/>
      <c r="E585" s="303"/>
      <c r="F585" s="304"/>
      <c r="G585" s="303"/>
      <c r="H585" s="303"/>
      <c r="I585" s="303"/>
      <c r="J585" s="303"/>
      <c r="K585" s="303"/>
      <c r="L585" s="303"/>
      <c r="M585" s="303"/>
      <c r="N585" s="303"/>
      <c r="O585" s="303"/>
      <c r="P585" s="305"/>
      <c r="Q585" s="305"/>
      <c r="R585" s="303"/>
      <c r="S585" s="303"/>
      <c r="T585" s="303"/>
      <c r="U585" s="303"/>
      <c r="V585" s="303"/>
      <c r="W585" s="303"/>
      <c r="X585" s="303"/>
      <c r="Y585" s="303"/>
    </row>
    <row r="586" spans="1:25" ht="12.75">
      <c r="A586" s="303"/>
      <c r="B586" s="303"/>
      <c r="C586" s="303"/>
      <c r="D586" s="303"/>
      <c r="E586" s="303"/>
      <c r="F586" s="304"/>
      <c r="G586" s="303"/>
      <c r="H586" s="303"/>
      <c r="I586" s="303"/>
      <c r="J586" s="303"/>
      <c r="K586" s="303"/>
      <c r="L586" s="303"/>
      <c r="M586" s="303"/>
      <c r="N586" s="303"/>
      <c r="O586" s="303"/>
      <c r="P586" s="305"/>
      <c r="Q586" s="305"/>
      <c r="R586" s="303"/>
      <c r="S586" s="303"/>
      <c r="T586" s="303"/>
      <c r="U586" s="303"/>
      <c r="V586" s="303"/>
      <c r="W586" s="303"/>
      <c r="X586" s="303"/>
      <c r="Y586" s="303"/>
    </row>
    <row r="587" spans="1:25" ht="12.75">
      <c r="A587" s="303"/>
      <c r="B587" s="303"/>
      <c r="C587" s="303"/>
      <c r="D587" s="303"/>
      <c r="E587" s="303"/>
      <c r="F587" s="304"/>
      <c r="G587" s="303"/>
      <c r="H587" s="303"/>
      <c r="I587" s="303"/>
      <c r="J587" s="303"/>
      <c r="K587" s="303"/>
      <c r="L587" s="303"/>
      <c r="M587" s="303"/>
      <c r="N587" s="303"/>
      <c r="O587" s="303"/>
      <c r="P587" s="305"/>
      <c r="Q587" s="305"/>
      <c r="R587" s="303"/>
      <c r="S587" s="303"/>
      <c r="T587" s="303"/>
      <c r="U587" s="303"/>
      <c r="V587" s="303"/>
      <c r="W587" s="303"/>
      <c r="X587" s="303"/>
      <c r="Y587" s="303"/>
    </row>
    <row r="588" spans="1:25" ht="12.75">
      <c r="A588" s="303"/>
      <c r="B588" s="303"/>
      <c r="C588" s="303"/>
      <c r="D588" s="303"/>
      <c r="E588" s="303"/>
      <c r="F588" s="304"/>
      <c r="G588" s="303"/>
      <c r="H588" s="303"/>
      <c r="I588" s="303"/>
      <c r="J588" s="303"/>
      <c r="K588" s="303"/>
      <c r="L588" s="303"/>
      <c r="M588" s="303"/>
      <c r="N588" s="303"/>
      <c r="O588" s="303"/>
      <c r="P588" s="305"/>
      <c r="Q588" s="305"/>
      <c r="R588" s="303"/>
      <c r="S588" s="303"/>
      <c r="T588" s="303"/>
      <c r="U588" s="303"/>
      <c r="V588" s="303"/>
      <c r="W588" s="303"/>
      <c r="X588" s="303"/>
      <c r="Y588" s="303"/>
    </row>
    <row r="589" spans="1:25" ht="12.75">
      <c r="A589" s="303"/>
      <c r="B589" s="303"/>
      <c r="C589" s="303"/>
      <c r="D589" s="303"/>
      <c r="E589" s="303"/>
      <c r="F589" s="304"/>
      <c r="G589" s="303"/>
      <c r="H589" s="303"/>
      <c r="I589" s="303"/>
      <c r="J589" s="303"/>
      <c r="K589" s="303"/>
      <c r="L589" s="303"/>
      <c r="M589" s="303"/>
      <c r="N589" s="303"/>
      <c r="O589" s="303"/>
      <c r="P589" s="305"/>
      <c r="Q589" s="305"/>
      <c r="R589" s="303"/>
      <c r="S589" s="303"/>
      <c r="T589" s="303"/>
      <c r="U589" s="303"/>
      <c r="V589" s="303"/>
      <c r="W589" s="303"/>
      <c r="X589" s="303"/>
      <c r="Y589" s="303"/>
    </row>
    <row r="590" spans="1:25" ht="12.75">
      <c r="A590" s="303"/>
      <c r="B590" s="303"/>
      <c r="C590" s="303"/>
      <c r="D590" s="303"/>
      <c r="E590" s="303"/>
      <c r="F590" s="304"/>
      <c r="G590" s="303"/>
      <c r="H590" s="303"/>
      <c r="I590" s="303"/>
      <c r="J590" s="303"/>
      <c r="K590" s="303"/>
      <c r="L590" s="303"/>
      <c r="M590" s="303"/>
      <c r="N590" s="303"/>
      <c r="O590" s="303"/>
      <c r="P590" s="305"/>
      <c r="Q590" s="305"/>
      <c r="R590" s="303"/>
      <c r="S590" s="303"/>
      <c r="T590" s="303"/>
      <c r="U590" s="303"/>
      <c r="V590" s="303"/>
      <c r="W590" s="303"/>
      <c r="X590" s="303"/>
      <c r="Y590" s="303"/>
    </row>
    <row r="591" spans="1:25" ht="12.75">
      <c r="A591" s="303"/>
      <c r="B591" s="303"/>
      <c r="C591" s="303"/>
      <c r="D591" s="303"/>
      <c r="E591" s="303"/>
      <c r="F591" s="304"/>
      <c r="G591" s="303"/>
      <c r="H591" s="303"/>
      <c r="I591" s="303"/>
      <c r="J591" s="303"/>
      <c r="K591" s="303"/>
      <c r="L591" s="303"/>
      <c r="M591" s="303"/>
      <c r="N591" s="303"/>
      <c r="O591" s="303"/>
      <c r="P591" s="305"/>
      <c r="Q591" s="305"/>
      <c r="R591" s="303"/>
      <c r="S591" s="303"/>
      <c r="T591" s="303"/>
      <c r="U591" s="303"/>
      <c r="V591" s="303"/>
      <c r="W591" s="303"/>
      <c r="X591" s="303"/>
      <c r="Y591" s="303"/>
    </row>
    <row r="592" spans="1:25" ht="12.75">
      <c r="A592" s="303"/>
      <c r="B592" s="303"/>
      <c r="C592" s="303"/>
      <c r="D592" s="303"/>
      <c r="E592" s="303"/>
      <c r="F592" s="304"/>
      <c r="G592" s="303"/>
      <c r="H592" s="303"/>
      <c r="I592" s="303"/>
      <c r="J592" s="303"/>
      <c r="K592" s="303"/>
      <c r="L592" s="303"/>
      <c r="M592" s="303"/>
      <c r="N592" s="303"/>
      <c r="O592" s="303"/>
      <c r="P592" s="305"/>
      <c r="Q592" s="305"/>
      <c r="R592" s="303"/>
      <c r="S592" s="303"/>
      <c r="T592" s="303"/>
      <c r="U592" s="303"/>
      <c r="V592" s="303"/>
      <c r="W592" s="303"/>
      <c r="X592" s="303"/>
      <c r="Y592" s="303"/>
    </row>
    <row r="593" spans="1:25" ht="12.75">
      <c r="A593" s="303"/>
      <c r="B593" s="303"/>
      <c r="C593" s="303"/>
      <c r="D593" s="303"/>
      <c r="E593" s="303"/>
      <c r="F593" s="304"/>
      <c r="G593" s="303"/>
      <c r="H593" s="303"/>
      <c r="I593" s="303"/>
      <c r="J593" s="303"/>
      <c r="K593" s="303"/>
      <c r="L593" s="303"/>
      <c r="M593" s="303"/>
      <c r="N593" s="303"/>
      <c r="O593" s="303"/>
      <c r="P593" s="305"/>
      <c r="Q593" s="305"/>
      <c r="R593" s="303"/>
      <c r="S593" s="303"/>
      <c r="T593" s="303"/>
      <c r="U593" s="303"/>
      <c r="V593" s="303"/>
      <c r="W593" s="303"/>
      <c r="X593" s="303"/>
      <c r="Y593" s="303"/>
    </row>
    <row r="594" spans="1:25" ht="12.75">
      <c r="A594" s="303"/>
      <c r="B594" s="303"/>
      <c r="C594" s="303"/>
      <c r="D594" s="303"/>
      <c r="E594" s="303"/>
      <c r="F594" s="304"/>
      <c r="G594" s="303"/>
      <c r="H594" s="303"/>
      <c r="I594" s="303"/>
      <c r="J594" s="303"/>
      <c r="K594" s="303"/>
      <c r="L594" s="303"/>
      <c r="M594" s="303"/>
      <c r="N594" s="303"/>
      <c r="O594" s="303"/>
      <c r="P594" s="305"/>
      <c r="Q594" s="305"/>
      <c r="R594" s="303"/>
      <c r="S594" s="303"/>
      <c r="T594" s="303"/>
      <c r="U594" s="303"/>
      <c r="V594" s="303"/>
      <c r="W594" s="303"/>
      <c r="X594" s="303"/>
      <c r="Y594" s="303"/>
    </row>
    <row r="595" spans="1:25" ht="12.75">
      <c r="A595" s="303"/>
      <c r="B595" s="303"/>
      <c r="C595" s="303"/>
      <c r="D595" s="303"/>
      <c r="E595" s="303"/>
      <c r="F595" s="304"/>
      <c r="G595" s="303"/>
      <c r="H595" s="303"/>
      <c r="I595" s="303"/>
      <c r="J595" s="303"/>
      <c r="K595" s="303"/>
      <c r="L595" s="303"/>
      <c r="M595" s="303"/>
      <c r="N595" s="303"/>
      <c r="O595" s="303"/>
      <c r="P595" s="305"/>
      <c r="Q595" s="305"/>
      <c r="R595" s="303"/>
      <c r="S595" s="303"/>
      <c r="T595" s="303"/>
      <c r="U595" s="303"/>
      <c r="V595" s="303"/>
      <c r="W595" s="303"/>
      <c r="X595" s="303"/>
      <c r="Y595" s="303"/>
    </row>
    <row r="596" spans="1:25" ht="12.75">
      <c r="A596" s="303"/>
      <c r="B596" s="303"/>
      <c r="C596" s="303"/>
      <c r="D596" s="303"/>
      <c r="E596" s="303"/>
      <c r="F596" s="304"/>
      <c r="G596" s="303"/>
      <c r="H596" s="303"/>
      <c r="I596" s="303"/>
      <c r="J596" s="303"/>
      <c r="K596" s="303"/>
      <c r="L596" s="303"/>
      <c r="M596" s="303"/>
      <c r="N596" s="303"/>
      <c r="O596" s="303"/>
      <c r="P596" s="305"/>
      <c r="Q596" s="305"/>
      <c r="R596" s="303"/>
      <c r="S596" s="303"/>
      <c r="T596" s="303"/>
      <c r="U596" s="303"/>
      <c r="V596" s="303"/>
      <c r="W596" s="303"/>
      <c r="X596" s="303"/>
      <c r="Y596" s="303"/>
    </row>
    <row r="597" spans="1:25" ht="12.75">
      <c r="A597" s="303"/>
      <c r="B597" s="303"/>
      <c r="C597" s="303"/>
      <c r="D597" s="303"/>
      <c r="E597" s="303"/>
      <c r="F597" s="304"/>
      <c r="G597" s="303"/>
      <c r="H597" s="303"/>
      <c r="I597" s="303"/>
      <c r="J597" s="303"/>
      <c r="K597" s="303"/>
      <c r="L597" s="303"/>
      <c r="M597" s="303"/>
      <c r="N597" s="303"/>
      <c r="O597" s="303"/>
      <c r="P597" s="305"/>
      <c r="Q597" s="305"/>
      <c r="R597" s="303"/>
      <c r="S597" s="303"/>
      <c r="T597" s="303"/>
      <c r="U597" s="303"/>
      <c r="V597" s="303"/>
      <c r="W597" s="303"/>
      <c r="X597" s="303"/>
      <c r="Y597" s="303"/>
    </row>
    <row r="598" spans="1:25" ht="12.75">
      <c r="A598" s="303"/>
      <c r="B598" s="303"/>
      <c r="C598" s="303"/>
      <c r="D598" s="303"/>
      <c r="E598" s="303"/>
      <c r="F598" s="304"/>
      <c r="G598" s="303"/>
      <c r="H598" s="303"/>
      <c r="I598" s="303"/>
      <c r="J598" s="303"/>
      <c r="K598" s="303"/>
      <c r="L598" s="303"/>
      <c r="M598" s="303"/>
      <c r="N598" s="303"/>
      <c r="O598" s="303"/>
      <c r="P598" s="305"/>
      <c r="Q598" s="305"/>
      <c r="R598" s="303"/>
      <c r="S598" s="303"/>
      <c r="T598" s="303"/>
      <c r="U598" s="303"/>
      <c r="V598" s="303"/>
      <c r="W598" s="303"/>
      <c r="X598" s="303"/>
      <c r="Y598" s="303"/>
    </row>
    <row r="599" spans="1:25" ht="12.75">
      <c r="A599" s="303"/>
      <c r="B599" s="303"/>
      <c r="C599" s="303"/>
      <c r="D599" s="303"/>
      <c r="E599" s="303"/>
      <c r="F599" s="304"/>
      <c r="G599" s="303"/>
      <c r="H599" s="303"/>
      <c r="I599" s="303"/>
      <c r="J599" s="303"/>
      <c r="K599" s="303"/>
      <c r="L599" s="303"/>
      <c r="M599" s="303"/>
      <c r="N599" s="303"/>
      <c r="O599" s="303"/>
      <c r="P599" s="305"/>
      <c r="Q599" s="305"/>
      <c r="R599" s="303"/>
      <c r="S599" s="303"/>
      <c r="T599" s="303"/>
      <c r="U599" s="303"/>
      <c r="V599" s="303"/>
      <c r="W599" s="303"/>
      <c r="X599" s="303"/>
      <c r="Y599" s="303"/>
    </row>
    <row r="600" spans="1:25" ht="12.75">
      <c r="A600" s="303"/>
      <c r="B600" s="303"/>
      <c r="C600" s="303"/>
      <c r="D600" s="303"/>
      <c r="E600" s="303"/>
      <c r="F600" s="304"/>
      <c r="G600" s="303"/>
      <c r="H600" s="303"/>
      <c r="I600" s="303"/>
      <c r="J600" s="303"/>
      <c r="K600" s="303"/>
      <c r="L600" s="303"/>
      <c r="M600" s="303"/>
      <c r="N600" s="303"/>
      <c r="O600" s="303"/>
      <c r="P600" s="305"/>
      <c r="Q600" s="305"/>
      <c r="R600" s="303"/>
      <c r="S600" s="303"/>
      <c r="T600" s="303"/>
      <c r="U600" s="303"/>
      <c r="V600" s="303"/>
      <c r="W600" s="303"/>
      <c r="X600" s="303"/>
      <c r="Y600" s="303"/>
    </row>
    <row r="601" spans="1:25" ht="12.75">
      <c r="A601" s="303"/>
      <c r="B601" s="303"/>
      <c r="C601" s="303"/>
      <c r="D601" s="303"/>
      <c r="E601" s="303"/>
      <c r="F601" s="304"/>
      <c r="G601" s="303"/>
      <c r="H601" s="303"/>
      <c r="I601" s="303"/>
      <c r="J601" s="303"/>
      <c r="K601" s="303"/>
      <c r="L601" s="303"/>
      <c r="M601" s="303"/>
      <c r="N601" s="303"/>
      <c r="O601" s="303"/>
      <c r="P601" s="305"/>
      <c r="Q601" s="305"/>
      <c r="R601" s="303"/>
      <c r="S601" s="303"/>
      <c r="T601" s="303"/>
      <c r="U601" s="303"/>
      <c r="V601" s="303"/>
      <c r="W601" s="303"/>
      <c r="X601" s="303"/>
      <c r="Y601" s="303"/>
    </row>
    <row r="602" spans="1:25" ht="12.75">
      <c r="A602" s="303"/>
      <c r="B602" s="303"/>
      <c r="C602" s="303"/>
      <c r="D602" s="303"/>
      <c r="E602" s="303"/>
      <c r="F602" s="304"/>
      <c r="G602" s="303"/>
      <c r="H602" s="303"/>
      <c r="I602" s="303"/>
      <c r="J602" s="303"/>
      <c r="K602" s="303"/>
      <c r="L602" s="303"/>
      <c r="M602" s="303"/>
      <c r="N602" s="303"/>
      <c r="O602" s="303"/>
      <c r="P602" s="305"/>
      <c r="Q602" s="305"/>
      <c r="R602" s="303"/>
      <c r="S602" s="303"/>
      <c r="T602" s="303"/>
      <c r="U602" s="303"/>
      <c r="V602" s="303"/>
      <c r="W602" s="303"/>
      <c r="X602" s="303"/>
      <c r="Y602" s="303"/>
    </row>
    <row r="603" spans="1:25" ht="12.75">
      <c r="A603" s="303"/>
      <c r="B603" s="303"/>
      <c r="C603" s="303"/>
      <c r="D603" s="303"/>
      <c r="E603" s="303"/>
      <c r="F603" s="304"/>
      <c r="G603" s="303"/>
      <c r="H603" s="303"/>
      <c r="I603" s="303"/>
      <c r="J603" s="303"/>
      <c r="K603" s="303"/>
      <c r="L603" s="303"/>
      <c r="M603" s="303"/>
      <c r="N603" s="303"/>
      <c r="O603" s="303"/>
      <c r="P603" s="305"/>
      <c r="Q603" s="305"/>
      <c r="R603" s="303"/>
      <c r="S603" s="303"/>
      <c r="T603" s="303"/>
      <c r="U603" s="303"/>
      <c r="V603" s="303"/>
      <c r="W603" s="303"/>
      <c r="X603" s="303"/>
      <c r="Y603" s="303"/>
    </row>
    <row r="604" spans="1:25" ht="12.75">
      <c r="A604" s="303"/>
      <c r="B604" s="303"/>
      <c r="C604" s="303"/>
      <c r="D604" s="303"/>
      <c r="E604" s="303"/>
      <c r="F604" s="304"/>
      <c r="G604" s="303"/>
      <c r="H604" s="303"/>
      <c r="I604" s="303"/>
      <c r="J604" s="303"/>
      <c r="K604" s="303"/>
      <c r="L604" s="303"/>
      <c r="M604" s="303"/>
      <c r="N604" s="303"/>
      <c r="O604" s="303"/>
      <c r="P604" s="305"/>
      <c r="Q604" s="305"/>
      <c r="R604" s="303"/>
      <c r="S604" s="303"/>
      <c r="T604" s="303"/>
      <c r="U604" s="303"/>
      <c r="V604" s="303"/>
      <c r="W604" s="303"/>
      <c r="X604" s="303"/>
      <c r="Y604" s="303"/>
    </row>
    <row r="605" spans="1:25" ht="12.75">
      <c r="A605" s="303"/>
      <c r="B605" s="303"/>
      <c r="C605" s="303"/>
      <c r="D605" s="303"/>
      <c r="E605" s="303"/>
      <c r="F605" s="304"/>
      <c r="G605" s="303"/>
      <c r="H605" s="303"/>
      <c r="I605" s="303"/>
      <c r="J605" s="303"/>
      <c r="K605" s="303"/>
      <c r="L605" s="303"/>
      <c r="M605" s="303"/>
      <c r="N605" s="303"/>
      <c r="O605" s="303"/>
      <c r="P605" s="305"/>
      <c r="Q605" s="305"/>
      <c r="R605" s="303"/>
      <c r="S605" s="303"/>
      <c r="T605" s="303"/>
      <c r="U605" s="303"/>
      <c r="V605" s="303"/>
      <c r="W605" s="303"/>
      <c r="X605" s="303"/>
      <c r="Y605" s="303"/>
    </row>
    <row r="606" spans="1:25" ht="12.75">
      <c r="A606" s="303"/>
      <c r="B606" s="303"/>
      <c r="C606" s="303"/>
      <c r="D606" s="303"/>
      <c r="E606" s="303"/>
      <c r="F606" s="304"/>
      <c r="G606" s="303"/>
      <c r="H606" s="303"/>
      <c r="I606" s="303"/>
      <c r="J606" s="303"/>
      <c r="K606" s="303"/>
      <c r="L606" s="303"/>
      <c r="M606" s="303"/>
      <c r="N606" s="303"/>
      <c r="O606" s="303"/>
      <c r="P606" s="305"/>
      <c r="Q606" s="305"/>
      <c r="R606" s="303"/>
      <c r="S606" s="303"/>
      <c r="T606" s="303"/>
      <c r="U606" s="303"/>
      <c r="V606" s="303"/>
      <c r="W606" s="303"/>
      <c r="X606" s="303"/>
      <c r="Y606" s="303"/>
    </row>
    <row r="607" spans="1:25" ht="12.75">
      <c r="A607" s="303"/>
      <c r="B607" s="303"/>
      <c r="C607" s="303"/>
      <c r="D607" s="303"/>
      <c r="E607" s="303"/>
      <c r="F607" s="304"/>
      <c r="G607" s="303"/>
      <c r="H607" s="303"/>
      <c r="I607" s="303"/>
      <c r="J607" s="303"/>
      <c r="K607" s="303"/>
      <c r="L607" s="303"/>
      <c r="M607" s="303"/>
      <c r="N607" s="303"/>
      <c r="O607" s="303"/>
      <c r="P607" s="305"/>
      <c r="Q607" s="305"/>
      <c r="R607" s="303"/>
      <c r="S607" s="303"/>
      <c r="T607" s="303"/>
      <c r="U607" s="303"/>
      <c r="V607" s="303"/>
      <c r="W607" s="303"/>
      <c r="X607" s="303"/>
      <c r="Y607" s="303"/>
    </row>
    <row r="608" spans="1:25" ht="12.75">
      <c r="A608" s="303"/>
      <c r="B608" s="303"/>
      <c r="C608" s="303"/>
      <c r="D608" s="303"/>
      <c r="E608" s="303"/>
      <c r="F608" s="304"/>
      <c r="G608" s="303"/>
      <c r="H608" s="303"/>
      <c r="I608" s="303"/>
      <c r="J608" s="303"/>
      <c r="K608" s="303"/>
      <c r="L608" s="303"/>
      <c r="M608" s="303"/>
      <c r="N608" s="303"/>
      <c r="O608" s="303"/>
      <c r="P608" s="305"/>
      <c r="Q608" s="305"/>
      <c r="R608" s="303"/>
      <c r="S608" s="303"/>
      <c r="T608" s="303"/>
      <c r="U608" s="303"/>
      <c r="V608" s="303"/>
      <c r="W608" s="303"/>
      <c r="X608" s="303"/>
      <c r="Y608" s="303"/>
    </row>
    <row r="609" spans="1:25" ht="12.75">
      <c r="A609" s="303"/>
      <c r="B609" s="303"/>
      <c r="C609" s="303"/>
      <c r="D609" s="303"/>
      <c r="E609" s="303"/>
      <c r="F609" s="304"/>
      <c r="G609" s="303"/>
      <c r="H609" s="303"/>
      <c r="I609" s="303"/>
      <c r="J609" s="303"/>
      <c r="K609" s="303"/>
      <c r="L609" s="303"/>
      <c r="M609" s="303"/>
      <c r="N609" s="303"/>
      <c r="O609" s="303"/>
      <c r="P609" s="305"/>
      <c r="Q609" s="305"/>
      <c r="R609" s="303"/>
      <c r="S609" s="303"/>
      <c r="T609" s="303"/>
      <c r="U609" s="303"/>
      <c r="V609" s="303"/>
      <c r="W609" s="303"/>
      <c r="X609" s="303"/>
      <c r="Y609" s="303"/>
    </row>
    <row r="610" spans="1:25" ht="12.75">
      <c r="A610" s="303"/>
      <c r="B610" s="303"/>
      <c r="C610" s="303"/>
      <c r="D610" s="303"/>
      <c r="E610" s="303"/>
      <c r="F610" s="304"/>
      <c r="G610" s="303"/>
      <c r="H610" s="303"/>
      <c r="I610" s="303"/>
      <c r="J610" s="303"/>
      <c r="K610" s="303"/>
      <c r="L610" s="303"/>
      <c r="M610" s="303"/>
      <c r="N610" s="303"/>
      <c r="O610" s="303"/>
      <c r="P610" s="305"/>
      <c r="Q610" s="305"/>
      <c r="R610" s="303"/>
      <c r="S610" s="303"/>
      <c r="T610" s="303"/>
      <c r="U610" s="303"/>
      <c r="V610" s="303"/>
      <c r="W610" s="303"/>
      <c r="X610" s="303"/>
      <c r="Y610" s="303"/>
    </row>
    <row r="611" spans="1:25" ht="12.75">
      <c r="A611" s="303"/>
      <c r="B611" s="303"/>
      <c r="C611" s="303"/>
      <c r="D611" s="303"/>
      <c r="E611" s="303"/>
      <c r="F611" s="304"/>
      <c r="G611" s="303"/>
      <c r="H611" s="303"/>
      <c r="I611" s="303"/>
      <c r="J611" s="303"/>
      <c r="K611" s="303"/>
      <c r="L611" s="303"/>
      <c r="M611" s="303"/>
      <c r="N611" s="303"/>
      <c r="O611" s="303"/>
      <c r="P611" s="305"/>
      <c r="Q611" s="305"/>
      <c r="R611" s="303"/>
      <c r="S611" s="303"/>
      <c r="T611" s="303"/>
      <c r="U611" s="303"/>
      <c r="V611" s="303"/>
      <c r="W611" s="303"/>
      <c r="X611" s="303"/>
      <c r="Y611" s="303"/>
    </row>
    <row r="612" spans="1:25" ht="12.75">
      <c r="A612" s="303"/>
      <c r="B612" s="303"/>
      <c r="C612" s="303"/>
      <c r="D612" s="303"/>
      <c r="E612" s="303"/>
      <c r="F612" s="304"/>
      <c r="G612" s="303"/>
      <c r="H612" s="303"/>
      <c r="I612" s="303"/>
      <c r="J612" s="303"/>
      <c r="K612" s="303"/>
      <c r="L612" s="303"/>
      <c r="M612" s="303"/>
      <c r="N612" s="303"/>
      <c r="O612" s="303"/>
      <c r="P612" s="305"/>
      <c r="Q612" s="305"/>
      <c r="R612" s="303"/>
      <c r="S612" s="303"/>
      <c r="T612" s="303"/>
      <c r="U612" s="303"/>
      <c r="V612" s="303"/>
      <c r="W612" s="303"/>
      <c r="X612" s="303"/>
      <c r="Y612" s="303"/>
    </row>
    <row r="613" spans="1:25" ht="12.75">
      <c r="A613" s="303"/>
      <c r="B613" s="303"/>
      <c r="C613" s="303"/>
      <c r="D613" s="303"/>
      <c r="E613" s="303"/>
      <c r="F613" s="304"/>
      <c r="G613" s="303"/>
      <c r="H613" s="303"/>
      <c r="I613" s="303"/>
      <c r="J613" s="303"/>
      <c r="K613" s="303"/>
      <c r="L613" s="303"/>
      <c r="M613" s="303"/>
      <c r="N613" s="303"/>
      <c r="O613" s="303"/>
      <c r="P613" s="305"/>
      <c r="Q613" s="305"/>
      <c r="R613" s="303"/>
      <c r="S613" s="303"/>
      <c r="T613" s="303"/>
      <c r="U613" s="303"/>
      <c r="V613" s="303"/>
      <c r="W613" s="303"/>
      <c r="X613" s="303"/>
      <c r="Y613" s="303"/>
    </row>
    <row r="614" spans="1:25" ht="12.75">
      <c r="A614" s="303"/>
      <c r="B614" s="303"/>
      <c r="C614" s="303"/>
      <c r="D614" s="303"/>
      <c r="E614" s="303"/>
      <c r="F614" s="304"/>
      <c r="G614" s="303"/>
      <c r="H614" s="303"/>
      <c r="I614" s="303"/>
      <c r="J614" s="303"/>
      <c r="K614" s="303"/>
      <c r="L614" s="303"/>
      <c r="M614" s="303"/>
      <c r="N614" s="303"/>
      <c r="O614" s="303"/>
      <c r="P614" s="305"/>
      <c r="Q614" s="305"/>
      <c r="R614" s="303"/>
      <c r="S614" s="303"/>
      <c r="T614" s="303"/>
      <c r="U614" s="303"/>
      <c r="V614" s="303"/>
      <c r="W614" s="303"/>
      <c r="X614" s="303"/>
      <c r="Y614" s="303"/>
    </row>
    <row r="615" spans="1:25" ht="12.75">
      <c r="A615" s="303"/>
      <c r="B615" s="303"/>
      <c r="C615" s="303"/>
      <c r="D615" s="303"/>
      <c r="E615" s="303"/>
      <c r="F615" s="304"/>
      <c r="G615" s="303"/>
      <c r="H615" s="303"/>
      <c r="I615" s="303"/>
      <c r="J615" s="303"/>
      <c r="K615" s="303"/>
      <c r="L615" s="303"/>
      <c r="M615" s="303"/>
      <c r="N615" s="303"/>
      <c r="O615" s="303"/>
      <c r="P615" s="305"/>
      <c r="Q615" s="305"/>
      <c r="R615" s="303"/>
      <c r="S615" s="303"/>
      <c r="T615" s="303"/>
      <c r="U615" s="303"/>
      <c r="V615" s="303"/>
      <c r="W615" s="303"/>
      <c r="X615" s="303"/>
      <c r="Y615" s="303"/>
    </row>
    <row r="616" spans="1:25" ht="12.75">
      <c r="A616" s="303"/>
      <c r="B616" s="303"/>
      <c r="C616" s="303"/>
      <c r="D616" s="303"/>
      <c r="E616" s="303"/>
      <c r="F616" s="304"/>
      <c r="G616" s="303"/>
      <c r="H616" s="303"/>
      <c r="I616" s="303"/>
      <c r="J616" s="303"/>
      <c r="K616" s="303"/>
      <c r="L616" s="303"/>
      <c r="M616" s="303"/>
      <c r="N616" s="303"/>
      <c r="O616" s="303"/>
      <c r="P616" s="305"/>
      <c r="Q616" s="305"/>
      <c r="R616" s="303"/>
      <c r="S616" s="303"/>
      <c r="T616" s="303"/>
      <c r="U616" s="303"/>
      <c r="V616" s="303"/>
      <c r="W616" s="303"/>
      <c r="X616" s="303"/>
      <c r="Y616" s="303"/>
    </row>
    <row r="617" spans="1:25" ht="12.75">
      <c r="A617" s="303"/>
      <c r="B617" s="303"/>
      <c r="C617" s="303"/>
      <c r="D617" s="303"/>
      <c r="E617" s="303"/>
      <c r="F617" s="304"/>
      <c r="G617" s="303"/>
      <c r="H617" s="303"/>
      <c r="I617" s="303"/>
      <c r="J617" s="303"/>
      <c r="K617" s="303"/>
      <c r="L617" s="303"/>
      <c r="M617" s="303"/>
      <c r="N617" s="303"/>
      <c r="O617" s="303"/>
      <c r="P617" s="305"/>
      <c r="Q617" s="305"/>
      <c r="R617" s="303"/>
      <c r="S617" s="303"/>
      <c r="T617" s="303"/>
      <c r="U617" s="303"/>
      <c r="V617" s="303"/>
      <c r="W617" s="303"/>
      <c r="X617" s="303"/>
      <c r="Y617" s="303"/>
    </row>
    <row r="618" spans="1:25" ht="12.75">
      <c r="A618" s="303"/>
      <c r="B618" s="303"/>
      <c r="C618" s="303"/>
      <c r="D618" s="303"/>
      <c r="E618" s="303"/>
      <c r="F618" s="304"/>
      <c r="G618" s="303"/>
      <c r="H618" s="303"/>
      <c r="I618" s="303"/>
      <c r="J618" s="303"/>
      <c r="K618" s="303"/>
      <c r="L618" s="303"/>
      <c r="M618" s="303"/>
      <c r="N618" s="303"/>
      <c r="O618" s="303"/>
      <c r="P618" s="305"/>
      <c r="Q618" s="305"/>
      <c r="R618" s="303"/>
      <c r="S618" s="303"/>
      <c r="T618" s="303"/>
      <c r="U618" s="303"/>
      <c r="V618" s="303"/>
      <c r="W618" s="303"/>
      <c r="X618" s="303"/>
      <c r="Y618" s="303"/>
    </row>
    <row r="619" spans="1:25" ht="12.75">
      <c r="A619" s="303"/>
      <c r="B619" s="303"/>
      <c r="C619" s="303"/>
      <c r="D619" s="303"/>
      <c r="E619" s="303"/>
      <c r="F619" s="304"/>
      <c r="G619" s="303"/>
      <c r="H619" s="303"/>
      <c r="I619" s="303"/>
      <c r="J619" s="303"/>
      <c r="K619" s="303"/>
      <c r="L619" s="303"/>
      <c r="M619" s="303"/>
      <c r="N619" s="303"/>
      <c r="O619" s="303"/>
      <c r="P619" s="305"/>
      <c r="Q619" s="305"/>
      <c r="R619" s="303"/>
      <c r="S619" s="303"/>
      <c r="T619" s="303"/>
      <c r="U619" s="303"/>
      <c r="V619" s="303"/>
      <c r="W619" s="303"/>
      <c r="X619" s="303"/>
      <c r="Y619" s="303"/>
    </row>
    <row r="620" spans="1:25" ht="12.75">
      <c r="A620" s="303"/>
      <c r="B620" s="303"/>
      <c r="C620" s="303"/>
      <c r="D620" s="303"/>
      <c r="E620" s="303"/>
      <c r="F620" s="304"/>
      <c r="G620" s="303"/>
      <c r="H620" s="303"/>
      <c r="I620" s="303"/>
      <c r="J620" s="303"/>
      <c r="K620" s="303"/>
      <c r="L620" s="303"/>
      <c r="M620" s="303"/>
      <c r="N620" s="303"/>
      <c r="O620" s="303"/>
      <c r="P620" s="305"/>
      <c r="Q620" s="305"/>
      <c r="R620" s="303"/>
      <c r="S620" s="303"/>
      <c r="T620" s="303"/>
      <c r="U620" s="303"/>
      <c r="V620" s="303"/>
      <c r="W620" s="303"/>
      <c r="X620" s="303"/>
      <c r="Y620" s="303"/>
    </row>
    <row r="621" spans="1:25" ht="12.75">
      <c r="A621" s="303"/>
      <c r="B621" s="303"/>
      <c r="C621" s="303"/>
      <c r="D621" s="303"/>
      <c r="E621" s="303"/>
      <c r="F621" s="304"/>
      <c r="G621" s="303"/>
      <c r="H621" s="303"/>
      <c r="I621" s="303"/>
      <c r="J621" s="303"/>
      <c r="K621" s="303"/>
      <c r="L621" s="303"/>
      <c r="M621" s="303"/>
      <c r="N621" s="303"/>
      <c r="O621" s="303"/>
      <c r="P621" s="305"/>
      <c r="Q621" s="305"/>
      <c r="R621" s="303"/>
      <c r="S621" s="303"/>
      <c r="T621" s="303"/>
      <c r="U621" s="303"/>
      <c r="V621" s="303"/>
      <c r="W621" s="303"/>
      <c r="X621" s="303"/>
      <c r="Y621" s="303"/>
    </row>
    <row r="622" spans="1:25" ht="12.75">
      <c r="A622" s="303"/>
      <c r="B622" s="303"/>
      <c r="C622" s="303"/>
      <c r="D622" s="303"/>
      <c r="E622" s="303"/>
      <c r="F622" s="304"/>
      <c r="G622" s="303"/>
      <c r="H622" s="303"/>
      <c r="I622" s="303"/>
      <c r="J622" s="303"/>
      <c r="K622" s="303"/>
      <c r="L622" s="303"/>
      <c r="M622" s="303"/>
      <c r="N622" s="303"/>
      <c r="O622" s="303"/>
      <c r="P622" s="305"/>
      <c r="Q622" s="305"/>
      <c r="R622" s="303"/>
      <c r="S622" s="303"/>
      <c r="T622" s="303"/>
      <c r="U622" s="303"/>
      <c r="V622" s="303"/>
      <c r="W622" s="303"/>
      <c r="X622" s="303"/>
      <c r="Y622" s="303"/>
    </row>
    <row r="623" spans="1:25" ht="12.75">
      <c r="A623" s="303"/>
      <c r="B623" s="303"/>
      <c r="C623" s="303"/>
      <c r="D623" s="303"/>
      <c r="E623" s="303"/>
      <c r="F623" s="304"/>
      <c r="G623" s="303"/>
      <c r="H623" s="303"/>
      <c r="I623" s="303"/>
      <c r="J623" s="303"/>
      <c r="K623" s="303"/>
      <c r="L623" s="303"/>
      <c r="M623" s="303"/>
      <c r="N623" s="303"/>
      <c r="O623" s="303"/>
      <c r="P623" s="305"/>
      <c r="Q623" s="305"/>
      <c r="R623" s="303"/>
      <c r="S623" s="303"/>
      <c r="T623" s="303"/>
      <c r="U623" s="303"/>
      <c r="V623" s="303"/>
      <c r="W623" s="303"/>
      <c r="X623" s="303"/>
      <c r="Y623" s="303"/>
    </row>
    <row r="624" spans="1:25" ht="12.75">
      <c r="A624" s="303"/>
      <c r="B624" s="303"/>
      <c r="C624" s="303"/>
      <c r="D624" s="303"/>
      <c r="E624" s="303"/>
      <c r="F624" s="304"/>
      <c r="G624" s="303"/>
      <c r="H624" s="303"/>
      <c r="I624" s="303"/>
      <c r="J624" s="303"/>
      <c r="K624" s="303"/>
      <c r="L624" s="303"/>
      <c r="M624" s="303"/>
      <c r="N624" s="303"/>
      <c r="O624" s="303"/>
      <c r="P624" s="305"/>
      <c r="Q624" s="305"/>
      <c r="R624" s="303"/>
      <c r="S624" s="303"/>
      <c r="T624" s="303"/>
      <c r="U624" s="303"/>
      <c r="V624" s="303"/>
      <c r="W624" s="303"/>
      <c r="X624" s="303"/>
      <c r="Y624" s="303"/>
    </row>
    <row r="625" spans="1:25" ht="12.75">
      <c r="A625" s="303"/>
      <c r="B625" s="303"/>
      <c r="C625" s="303"/>
      <c r="D625" s="303"/>
      <c r="E625" s="303"/>
      <c r="F625" s="304"/>
      <c r="G625" s="303"/>
      <c r="H625" s="303"/>
      <c r="I625" s="303"/>
      <c r="J625" s="303"/>
      <c r="K625" s="303"/>
      <c r="L625" s="303"/>
      <c r="M625" s="303"/>
      <c r="N625" s="303"/>
      <c r="O625" s="303"/>
      <c r="P625" s="305"/>
      <c r="Q625" s="305"/>
      <c r="R625" s="303"/>
      <c r="S625" s="303"/>
      <c r="T625" s="303"/>
      <c r="U625" s="303"/>
      <c r="V625" s="303"/>
      <c r="W625" s="303"/>
      <c r="X625" s="303"/>
      <c r="Y625" s="303"/>
    </row>
    <row r="626" spans="1:25" ht="12.75">
      <c r="A626" s="303"/>
      <c r="B626" s="303"/>
      <c r="C626" s="303"/>
      <c r="D626" s="303"/>
      <c r="E626" s="303"/>
      <c r="F626" s="304"/>
      <c r="G626" s="303"/>
      <c r="H626" s="303"/>
      <c r="I626" s="303"/>
      <c r="J626" s="303"/>
      <c r="K626" s="303"/>
      <c r="L626" s="303"/>
      <c r="M626" s="303"/>
      <c r="N626" s="303"/>
      <c r="O626" s="303"/>
      <c r="P626" s="305"/>
      <c r="Q626" s="305"/>
      <c r="R626" s="303"/>
      <c r="S626" s="303"/>
      <c r="T626" s="303"/>
      <c r="U626" s="303"/>
      <c r="V626" s="303"/>
      <c r="W626" s="303"/>
      <c r="X626" s="303"/>
      <c r="Y626" s="303"/>
    </row>
    <row r="627" spans="1:25" ht="12.75">
      <c r="A627" s="303"/>
      <c r="B627" s="303"/>
      <c r="C627" s="303"/>
      <c r="D627" s="303"/>
      <c r="E627" s="303"/>
      <c r="F627" s="304"/>
      <c r="G627" s="303"/>
      <c r="H627" s="303"/>
      <c r="I627" s="303"/>
      <c r="J627" s="303"/>
      <c r="K627" s="303"/>
      <c r="L627" s="303"/>
      <c r="M627" s="303"/>
      <c r="N627" s="303"/>
      <c r="O627" s="303"/>
      <c r="P627" s="305"/>
      <c r="Q627" s="305"/>
      <c r="R627" s="303"/>
      <c r="S627" s="303"/>
      <c r="T627" s="303"/>
      <c r="U627" s="303"/>
      <c r="V627" s="303"/>
      <c r="W627" s="303"/>
      <c r="X627" s="303"/>
      <c r="Y627" s="303"/>
    </row>
    <row r="628" spans="1:25" ht="12.75">
      <c r="A628" s="303"/>
      <c r="B628" s="303"/>
      <c r="C628" s="303"/>
      <c r="D628" s="303"/>
      <c r="E628" s="303"/>
      <c r="F628" s="304"/>
      <c r="G628" s="303"/>
      <c r="H628" s="303"/>
      <c r="I628" s="303"/>
      <c r="J628" s="303"/>
      <c r="K628" s="303"/>
      <c r="L628" s="303"/>
      <c r="M628" s="303"/>
      <c r="N628" s="303"/>
      <c r="O628" s="303"/>
      <c r="P628" s="305"/>
      <c r="Q628" s="305"/>
      <c r="R628" s="303"/>
      <c r="S628" s="303"/>
      <c r="T628" s="303"/>
      <c r="U628" s="303"/>
      <c r="V628" s="303"/>
      <c r="W628" s="303"/>
      <c r="X628" s="303"/>
      <c r="Y628" s="303"/>
    </row>
    <row r="629" spans="1:25" ht="12.75">
      <c r="A629" s="303"/>
      <c r="B629" s="303"/>
      <c r="C629" s="303"/>
      <c r="D629" s="303"/>
      <c r="E629" s="303"/>
      <c r="F629" s="304"/>
      <c r="G629" s="303"/>
      <c r="H629" s="303"/>
      <c r="I629" s="303"/>
      <c r="J629" s="303"/>
      <c r="K629" s="303"/>
      <c r="L629" s="303"/>
      <c r="M629" s="303"/>
      <c r="N629" s="303"/>
      <c r="O629" s="303"/>
      <c r="P629" s="305"/>
      <c r="Q629" s="305"/>
      <c r="R629" s="303"/>
      <c r="S629" s="303"/>
      <c r="T629" s="303"/>
      <c r="U629" s="303"/>
      <c r="V629" s="303"/>
      <c r="W629" s="303"/>
      <c r="X629" s="303"/>
      <c r="Y629" s="303"/>
    </row>
    <row r="630" spans="1:25" ht="12.75">
      <c r="A630" s="303"/>
      <c r="B630" s="303"/>
      <c r="C630" s="303"/>
      <c r="D630" s="303"/>
      <c r="E630" s="303"/>
      <c r="F630" s="304"/>
      <c r="G630" s="303"/>
      <c r="H630" s="303"/>
      <c r="I630" s="303"/>
      <c r="J630" s="303"/>
      <c r="K630" s="303"/>
      <c r="L630" s="303"/>
      <c r="M630" s="303"/>
      <c r="N630" s="303"/>
      <c r="O630" s="303"/>
      <c r="P630" s="305"/>
      <c r="Q630" s="305"/>
      <c r="R630" s="303"/>
      <c r="S630" s="303"/>
      <c r="T630" s="303"/>
      <c r="U630" s="303"/>
      <c r="V630" s="303"/>
      <c r="W630" s="303"/>
      <c r="X630" s="303"/>
      <c r="Y630" s="303"/>
    </row>
    <row r="631" spans="1:25" ht="12.75">
      <c r="A631" s="303"/>
      <c r="B631" s="303"/>
      <c r="C631" s="303"/>
      <c r="D631" s="303"/>
      <c r="E631" s="303"/>
      <c r="F631" s="304"/>
      <c r="G631" s="303"/>
      <c r="H631" s="303"/>
      <c r="I631" s="303"/>
      <c r="J631" s="303"/>
      <c r="K631" s="303"/>
      <c r="L631" s="303"/>
      <c r="M631" s="303"/>
      <c r="N631" s="303"/>
      <c r="O631" s="303"/>
      <c r="P631" s="305"/>
      <c r="Q631" s="305"/>
      <c r="R631" s="303"/>
      <c r="S631" s="303"/>
      <c r="T631" s="303"/>
      <c r="U631" s="303"/>
      <c r="V631" s="303"/>
      <c r="W631" s="303"/>
      <c r="X631" s="303"/>
      <c r="Y631" s="303"/>
    </row>
    <row r="632" spans="1:25" ht="12.75">
      <c r="A632" s="303"/>
      <c r="B632" s="303"/>
      <c r="C632" s="303"/>
      <c r="D632" s="303"/>
      <c r="E632" s="303"/>
      <c r="F632" s="304"/>
      <c r="G632" s="303"/>
      <c r="H632" s="303"/>
      <c r="I632" s="303"/>
      <c r="J632" s="303"/>
      <c r="K632" s="303"/>
      <c r="L632" s="303"/>
      <c r="M632" s="303"/>
      <c r="N632" s="303"/>
      <c r="O632" s="303"/>
      <c r="P632" s="305"/>
      <c r="Q632" s="305"/>
      <c r="R632" s="303"/>
      <c r="S632" s="303"/>
      <c r="T632" s="303"/>
      <c r="U632" s="303"/>
      <c r="V632" s="303"/>
      <c r="W632" s="303"/>
      <c r="X632" s="303"/>
      <c r="Y632" s="303"/>
    </row>
    <row r="633" spans="1:25" ht="12.75">
      <c r="A633" s="303"/>
      <c r="B633" s="303"/>
      <c r="C633" s="303"/>
      <c r="D633" s="303"/>
      <c r="E633" s="303"/>
      <c r="F633" s="304"/>
      <c r="G633" s="303"/>
      <c r="H633" s="303"/>
      <c r="I633" s="303"/>
      <c r="J633" s="303"/>
      <c r="K633" s="303"/>
      <c r="L633" s="303"/>
      <c r="M633" s="303"/>
      <c r="N633" s="303"/>
      <c r="O633" s="303"/>
      <c r="P633" s="305"/>
      <c r="Q633" s="305"/>
      <c r="R633" s="303"/>
      <c r="S633" s="303"/>
      <c r="T633" s="303"/>
      <c r="U633" s="303"/>
      <c r="V633" s="303"/>
      <c r="W633" s="303"/>
      <c r="X633" s="303"/>
      <c r="Y633" s="303"/>
    </row>
    <row r="634" spans="1:25" ht="12.75">
      <c r="A634" s="303"/>
      <c r="B634" s="303"/>
      <c r="C634" s="303"/>
      <c r="D634" s="303"/>
      <c r="E634" s="303"/>
      <c r="F634" s="304"/>
      <c r="G634" s="303"/>
      <c r="H634" s="303"/>
      <c r="I634" s="303"/>
      <c r="J634" s="303"/>
      <c r="K634" s="303"/>
      <c r="L634" s="303"/>
      <c r="M634" s="303"/>
      <c r="N634" s="303"/>
      <c r="O634" s="303"/>
      <c r="P634" s="305"/>
      <c r="Q634" s="305"/>
      <c r="R634" s="303"/>
      <c r="S634" s="303"/>
      <c r="T634" s="303"/>
      <c r="U634" s="303"/>
      <c r="V634" s="303"/>
      <c r="W634" s="303"/>
      <c r="X634" s="303"/>
      <c r="Y634" s="303"/>
    </row>
    <row r="635" spans="1:25" ht="12.75">
      <c r="A635" s="303"/>
      <c r="B635" s="303"/>
      <c r="C635" s="303"/>
      <c r="D635" s="303"/>
      <c r="E635" s="303"/>
      <c r="F635" s="304"/>
      <c r="G635" s="303"/>
      <c r="H635" s="303"/>
      <c r="I635" s="303"/>
      <c r="J635" s="303"/>
      <c r="K635" s="303"/>
      <c r="L635" s="303"/>
      <c r="M635" s="303"/>
      <c r="N635" s="303"/>
      <c r="O635" s="303"/>
      <c r="P635" s="305"/>
      <c r="Q635" s="305"/>
      <c r="R635" s="303"/>
      <c r="S635" s="303"/>
      <c r="T635" s="303"/>
      <c r="U635" s="303"/>
      <c r="V635" s="303"/>
      <c r="W635" s="303"/>
      <c r="X635" s="303"/>
      <c r="Y635" s="303"/>
    </row>
    <row r="636" spans="1:25" ht="12.75">
      <c r="A636" s="303"/>
      <c r="B636" s="303"/>
      <c r="C636" s="303"/>
      <c r="D636" s="303"/>
      <c r="E636" s="303"/>
      <c r="F636" s="304"/>
      <c r="G636" s="303"/>
      <c r="H636" s="303"/>
      <c r="I636" s="303"/>
      <c r="J636" s="303"/>
      <c r="K636" s="303"/>
      <c r="L636" s="303"/>
      <c r="M636" s="303"/>
      <c r="N636" s="303"/>
      <c r="O636" s="303"/>
      <c r="P636" s="305"/>
      <c r="Q636" s="305"/>
      <c r="R636" s="303"/>
      <c r="S636" s="303"/>
      <c r="T636" s="303"/>
      <c r="U636" s="303"/>
      <c r="V636" s="303"/>
      <c r="W636" s="303"/>
      <c r="X636" s="303"/>
      <c r="Y636" s="303"/>
    </row>
    <row r="637" spans="1:25" ht="12.75">
      <c r="A637" s="303"/>
      <c r="B637" s="303"/>
      <c r="C637" s="303"/>
      <c r="D637" s="303"/>
      <c r="E637" s="303"/>
      <c r="F637" s="304"/>
      <c r="G637" s="303"/>
      <c r="H637" s="303"/>
      <c r="I637" s="303"/>
      <c r="J637" s="303"/>
      <c r="K637" s="303"/>
      <c r="L637" s="303"/>
      <c r="M637" s="303"/>
      <c r="N637" s="303"/>
      <c r="O637" s="303"/>
      <c r="P637" s="305"/>
      <c r="Q637" s="305"/>
      <c r="R637" s="303"/>
      <c r="S637" s="303"/>
      <c r="T637" s="303"/>
      <c r="U637" s="303"/>
      <c r="V637" s="303"/>
      <c r="W637" s="303"/>
      <c r="X637" s="303"/>
      <c r="Y637" s="303"/>
    </row>
    <row r="638" spans="1:25" ht="12.75">
      <c r="A638" s="303"/>
      <c r="B638" s="303"/>
      <c r="C638" s="303"/>
      <c r="D638" s="303"/>
      <c r="E638" s="303"/>
      <c r="F638" s="304"/>
      <c r="G638" s="303"/>
      <c r="H638" s="303"/>
      <c r="I638" s="303"/>
      <c r="J638" s="303"/>
      <c r="K638" s="303"/>
      <c r="L638" s="303"/>
      <c r="M638" s="303"/>
      <c r="N638" s="303"/>
      <c r="O638" s="303"/>
      <c r="P638" s="305"/>
      <c r="Q638" s="305"/>
      <c r="R638" s="303"/>
      <c r="S638" s="303"/>
      <c r="T638" s="303"/>
      <c r="U638" s="303"/>
      <c r="V638" s="303"/>
      <c r="W638" s="303"/>
      <c r="X638" s="303"/>
      <c r="Y638" s="303"/>
    </row>
    <row r="639" spans="1:25" ht="12.75">
      <c r="A639" s="303"/>
      <c r="B639" s="303"/>
      <c r="C639" s="303"/>
      <c r="D639" s="303"/>
      <c r="E639" s="303"/>
      <c r="F639" s="304"/>
      <c r="G639" s="303"/>
      <c r="H639" s="303"/>
      <c r="I639" s="303"/>
      <c r="J639" s="303"/>
      <c r="K639" s="303"/>
      <c r="L639" s="303"/>
      <c r="M639" s="303"/>
      <c r="N639" s="303"/>
      <c r="O639" s="303"/>
      <c r="P639" s="305"/>
      <c r="Q639" s="305"/>
      <c r="R639" s="303"/>
      <c r="S639" s="303"/>
      <c r="T639" s="303"/>
      <c r="U639" s="303"/>
      <c r="V639" s="303"/>
      <c r="W639" s="303"/>
      <c r="X639" s="303"/>
      <c r="Y639" s="303"/>
    </row>
    <row r="640" spans="1:25" ht="12.75">
      <c r="A640" s="303"/>
      <c r="B640" s="303"/>
      <c r="C640" s="303"/>
      <c r="D640" s="303"/>
      <c r="E640" s="303"/>
      <c r="F640" s="304"/>
      <c r="G640" s="303"/>
      <c r="H640" s="303"/>
      <c r="I640" s="303"/>
      <c r="J640" s="303"/>
      <c r="K640" s="303"/>
      <c r="L640" s="303"/>
      <c r="M640" s="303"/>
      <c r="N640" s="303"/>
      <c r="O640" s="303"/>
      <c r="P640" s="305"/>
      <c r="Q640" s="305"/>
      <c r="R640" s="303"/>
      <c r="S640" s="303"/>
      <c r="T640" s="303"/>
      <c r="U640" s="303"/>
      <c r="V640" s="303"/>
      <c r="W640" s="303"/>
      <c r="X640" s="303"/>
      <c r="Y640" s="303"/>
    </row>
    <row r="641" spans="1:25" ht="12.75">
      <c r="A641" s="303"/>
      <c r="B641" s="303"/>
      <c r="C641" s="303"/>
      <c r="D641" s="303"/>
      <c r="E641" s="303"/>
      <c r="F641" s="304"/>
      <c r="G641" s="303"/>
      <c r="H641" s="303"/>
      <c r="I641" s="303"/>
      <c r="J641" s="303"/>
      <c r="K641" s="303"/>
      <c r="L641" s="303"/>
      <c r="M641" s="303"/>
      <c r="N641" s="303"/>
      <c r="O641" s="303"/>
      <c r="P641" s="305"/>
      <c r="Q641" s="305"/>
      <c r="R641" s="303"/>
      <c r="S641" s="303"/>
      <c r="T641" s="303"/>
      <c r="U641" s="303"/>
      <c r="V641" s="303"/>
      <c r="W641" s="303"/>
      <c r="X641" s="303"/>
      <c r="Y641" s="303"/>
    </row>
    <row r="642" spans="1:25" ht="12.75">
      <c r="A642" s="303"/>
      <c r="B642" s="303"/>
      <c r="C642" s="303"/>
      <c r="D642" s="303"/>
      <c r="E642" s="303"/>
      <c r="F642" s="304"/>
      <c r="G642" s="303"/>
      <c r="H642" s="303"/>
      <c r="I642" s="303"/>
      <c r="J642" s="303"/>
      <c r="K642" s="303"/>
      <c r="L642" s="303"/>
      <c r="M642" s="303"/>
      <c r="N642" s="303"/>
      <c r="O642" s="303"/>
      <c r="P642" s="305"/>
      <c r="Q642" s="305"/>
      <c r="R642" s="303"/>
      <c r="S642" s="303"/>
      <c r="T642" s="303"/>
      <c r="U642" s="303"/>
      <c r="V642" s="303"/>
      <c r="W642" s="303"/>
      <c r="X642" s="303"/>
      <c r="Y642" s="303"/>
    </row>
    <row r="643" spans="1:25" ht="12.75">
      <c r="A643" s="303"/>
      <c r="B643" s="303"/>
      <c r="C643" s="303"/>
      <c r="D643" s="303"/>
      <c r="E643" s="303"/>
      <c r="F643" s="304"/>
      <c r="G643" s="303"/>
      <c r="H643" s="303"/>
      <c r="I643" s="303"/>
      <c r="J643" s="303"/>
      <c r="K643" s="303"/>
      <c r="L643" s="303"/>
      <c r="M643" s="303"/>
      <c r="N643" s="303"/>
      <c r="O643" s="303"/>
      <c r="P643" s="305"/>
      <c r="Q643" s="305"/>
      <c r="R643" s="303"/>
      <c r="S643" s="303"/>
      <c r="T643" s="303"/>
      <c r="U643" s="303"/>
      <c r="V643" s="303"/>
      <c r="W643" s="303"/>
      <c r="X643" s="303"/>
      <c r="Y643" s="303"/>
    </row>
    <row r="644" spans="1:25" ht="12.75">
      <c r="A644" s="303"/>
      <c r="B644" s="303"/>
      <c r="C644" s="303"/>
      <c r="D644" s="303"/>
      <c r="E644" s="303"/>
      <c r="F644" s="304"/>
      <c r="G644" s="303"/>
      <c r="H644" s="303"/>
      <c r="I644" s="303"/>
      <c r="J644" s="303"/>
      <c r="K644" s="303"/>
      <c r="L644" s="303"/>
      <c r="M644" s="303"/>
      <c r="N644" s="303"/>
      <c r="O644" s="303"/>
      <c r="P644" s="305"/>
      <c r="Q644" s="305"/>
      <c r="R644" s="303"/>
      <c r="S644" s="303"/>
      <c r="T644" s="303"/>
      <c r="U644" s="303"/>
      <c r="V644" s="303"/>
      <c r="W644" s="303"/>
      <c r="X644" s="303"/>
      <c r="Y644" s="303"/>
    </row>
    <row r="645" spans="1:25" ht="12.75">
      <c r="A645" s="303"/>
      <c r="B645" s="303"/>
      <c r="C645" s="303"/>
      <c r="D645" s="303"/>
      <c r="E645" s="303"/>
      <c r="F645" s="304"/>
      <c r="G645" s="303"/>
      <c r="H645" s="303"/>
      <c r="I645" s="303"/>
      <c r="J645" s="303"/>
      <c r="K645" s="303"/>
      <c r="L645" s="303"/>
      <c r="M645" s="303"/>
      <c r="N645" s="303"/>
      <c r="O645" s="303"/>
      <c r="P645" s="305"/>
      <c r="Q645" s="305"/>
      <c r="R645" s="303"/>
      <c r="S645" s="303"/>
      <c r="T645" s="303"/>
      <c r="U645" s="303"/>
      <c r="V645" s="303"/>
      <c r="W645" s="303"/>
      <c r="X645" s="303"/>
      <c r="Y645" s="303"/>
    </row>
    <row r="646" spans="1:25" ht="12.75">
      <c r="A646" s="303"/>
      <c r="B646" s="303"/>
      <c r="C646" s="303"/>
      <c r="D646" s="303"/>
      <c r="E646" s="303"/>
      <c r="F646" s="304"/>
      <c r="G646" s="303"/>
      <c r="H646" s="303"/>
      <c r="I646" s="303"/>
      <c r="J646" s="303"/>
      <c r="K646" s="303"/>
      <c r="L646" s="303"/>
      <c r="M646" s="303"/>
      <c r="N646" s="303"/>
      <c r="O646" s="303"/>
      <c r="P646" s="305"/>
      <c r="Q646" s="305"/>
      <c r="R646" s="303"/>
      <c r="S646" s="303"/>
      <c r="T646" s="303"/>
      <c r="U646" s="303"/>
      <c r="V646" s="303"/>
      <c r="W646" s="303"/>
      <c r="X646" s="303"/>
      <c r="Y646" s="303"/>
    </row>
    <row r="647" spans="1:25" ht="12.75">
      <c r="A647" s="303"/>
      <c r="B647" s="303"/>
      <c r="C647" s="303"/>
      <c r="D647" s="303"/>
      <c r="E647" s="303"/>
      <c r="F647" s="304"/>
      <c r="G647" s="303"/>
      <c r="H647" s="303"/>
      <c r="I647" s="303"/>
      <c r="J647" s="303"/>
      <c r="K647" s="303"/>
      <c r="L647" s="303"/>
      <c r="M647" s="303"/>
      <c r="N647" s="303"/>
      <c r="O647" s="303"/>
      <c r="P647" s="305"/>
      <c r="Q647" s="305"/>
      <c r="R647" s="303"/>
      <c r="S647" s="303"/>
      <c r="T647" s="303"/>
      <c r="U647" s="303"/>
      <c r="V647" s="303"/>
      <c r="W647" s="303"/>
      <c r="X647" s="303"/>
      <c r="Y647" s="303"/>
    </row>
    <row r="648" spans="1:25" ht="12.75">
      <c r="A648" s="303"/>
      <c r="B648" s="303"/>
      <c r="C648" s="303"/>
      <c r="D648" s="303"/>
      <c r="E648" s="303"/>
      <c r="F648" s="304"/>
      <c r="G648" s="303"/>
      <c r="H648" s="303"/>
      <c r="I648" s="303"/>
      <c r="J648" s="303"/>
      <c r="K648" s="303"/>
      <c r="L648" s="303"/>
      <c r="M648" s="303"/>
      <c r="N648" s="303"/>
      <c r="O648" s="303"/>
      <c r="P648" s="305"/>
      <c r="Q648" s="305"/>
      <c r="R648" s="303"/>
      <c r="S648" s="303"/>
      <c r="T648" s="303"/>
      <c r="U648" s="303"/>
      <c r="V648" s="303"/>
      <c r="W648" s="303"/>
      <c r="X648" s="303"/>
      <c r="Y648" s="303"/>
    </row>
    <row r="649" spans="1:25" ht="12.75">
      <c r="A649" s="303"/>
      <c r="B649" s="303"/>
      <c r="C649" s="303"/>
      <c r="D649" s="303"/>
      <c r="E649" s="303"/>
      <c r="F649" s="304"/>
      <c r="G649" s="303"/>
      <c r="H649" s="303"/>
      <c r="I649" s="303"/>
      <c r="J649" s="303"/>
      <c r="K649" s="303"/>
      <c r="L649" s="303"/>
      <c r="M649" s="303"/>
      <c r="N649" s="303"/>
      <c r="O649" s="303"/>
      <c r="P649" s="305"/>
      <c r="Q649" s="305"/>
      <c r="R649" s="303"/>
      <c r="S649" s="303"/>
      <c r="T649" s="303"/>
      <c r="U649" s="303"/>
      <c r="V649" s="303"/>
      <c r="W649" s="303"/>
      <c r="X649" s="303"/>
      <c r="Y649" s="303"/>
    </row>
    <row r="650" spans="1:25" ht="12.75">
      <c r="A650" s="303"/>
      <c r="B650" s="303"/>
      <c r="C650" s="303"/>
      <c r="D650" s="303"/>
      <c r="E650" s="303"/>
      <c r="F650" s="304"/>
      <c r="G650" s="303"/>
      <c r="H650" s="303"/>
      <c r="I650" s="303"/>
      <c r="J650" s="303"/>
      <c r="K650" s="303"/>
      <c r="L650" s="303"/>
      <c r="M650" s="303"/>
      <c r="N650" s="303"/>
      <c r="O650" s="303"/>
      <c r="P650" s="305"/>
      <c r="Q650" s="305"/>
      <c r="R650" s="303"/>
      <c r="S650" s="303"/>
      <c r="T650" s="303"/>
      <c r="U650" s="303"/>
      <c r="V650" s="303"/>
      <c r="W650" s="303"/>
      <c r="X650" s="303"/>
      <c r="Y650" s="303"/>
    </row>
    <row r="651" spans="1:25" ht="12.75">
      <c r="A651" s="303"/>
      <c r="B651" s="303"/>
      <c r="C651" s="303"/>
      <c r="D651" s="303"/>
      <c r="E651" s="303"/>
      <c r="F651" s="304"/>
      <c r="G651" s="303"/>
      <c r="H651" s="303"/>
      <c r="I651" s="303"/>
      <c r="J651" s="303"/>
      <c r="K651" s="303"/>
      <c r="L651" s="303"/>
      <c r="M651" s="303"/>
      <c r="N651" s="303"/>
      <c r="O651" s="303"/>
      <c r="P651" s="305"/>
      <c r="Q651" s="305"/>
      <c r="R651" s="303"/>
      <c r="S651" s="303"/>
      <c r="T651" s="303"/>
      <c r="U651" s="303"/>
      <c r="V651" s="303"/>
      <c r="W651" s="303"/>
      <c r="X651" s="303"/>
      <c r="Y651" s="303"/>
    </row>
    <row r="652" spans="1:25" ht="12.75">
      <c r="A652" s="303"/>
      <c r="B652" s="303"/>
      <c r="C652" s="303"/>
      <c r="D652" s="303"/>
      <c r="E652" s="303"/>
      <c r="F652" s="304"/>
      <c r="G652" s="303"/>
      <c r="H652" s="303"/>
      <c r="I652" s="303"/>
      <c r="J652" s="303"/>
      <c r="K652" s="303"/>
      <c r="L652" s="303"/>
      <c r="M652" s="303"/>
      <c r="N652" s="303"/>
      <c r="O652" s="303"/>
      <c r="P652" s="305"/>
      <c r="Q652" s="305"/>
      <c r="R652" s="303"/>
      <c r="S652" s="303"/>
      <c r="T652" s="303"/>
      <c r="U652" s="303"/>
      <c r="V652" s="303"/>
      <c r="W652" s="303"/>
      <c r="X652" s="303"/>
      <c r="Y652" s="303"/>
    </row>
    <row r="653" spans="1:25" ht="12.75">
      <c r="A653" s="303"/>
      <c r="B653" s="303"/>
      <c r="C653" s="303"/>
      <c r="D653" s="303"/>
      <c r="E653" s="303"/>
      <c r="F653" s="304"/>
      <c r="G653" s="303"/>
      <c r="H653" s="303"/>
      <c r="I653" s="303"/>
      <c r="J653" s="303"/>
      <c r="K653" s="303"/>
      <c r="L653" s="303"/>
      <c r="M653" s="303"/>
      <c r="N653" s="303"/>
      <c r="O653" s="303"/>
      <c r="P653" s="305"/>
      <c r="Q653" s="305"/>
      <c r="R653" s="303"/>
      <c r="S653" s="303"/>
      <c r="T653" s="303"/>
      <c r="U653" s="303"/>
      <c r="V653" s="303"/>
      <c r="W653" s="303"/>
      <c r="X653" s="303"/>
      <c r="Y653" s="303"/>
    </row>
    <row r="654" spans="1:25" ht="12.75">
      <c r="A654" s="303"/>
      <c r="B654" s="303"/>
      <c r="C654" s="303"/>
      <c r="D654" s="303"/>
      <c r="E654" s="303"/>
      <c r="F654" s="304"/>
      <c r="G654" s="303"/>
      <c r="H654" s="303"/>
      <c r="I654" s="303"/>
      <c r="J654" s="303"/>
      <c r="K654" s="303"/>
      <c r="L654" s="303"/>
      <c r="M654" s="303"/>
      <c r="N654" s="303"/>
      <c r="O654" s="303"/>
      <c r="P654" s="305"/>
      <c r="Q654" s="305"/>
      <c r="R654" s="303"/>
      <c r="S654" s="303"/>
      <c r="T654" s="303"/>
      <c r="U654" s="303"/>
      <c r="V654" s="303"/>
      <c r="W654" s="303"/>
      <c r="X654" s="303"/>
      <c r="Y654" s="303"/>
    </row>
    <row r="655" spans="1:25" ht="12.75">
      <c r="A655" s="303"/>
      <c r="B655" s="303"/>
      <c r="C655" s="303"/>
      <c r="D655" s="303"/>
      <c r="E655" s="303"/>
      <c r="F655" s="304"/>
      <c r="G655" s="303"/>
      <c r="H655" s="303"/>
      <c r="I655" s="303"/>
      <c r="J655" s="303"/>
      <c r="K655" s="303"/>
      <c r="L655" s="303"/>
      <c r="M655" s="303"/>
      <c r="N655" s="303"/>
      <c r="O655" s="303"/>
      <c r="P655" s="305"/>
      <c r="Q655" s="305"/>
      <c r="R655" s="303"/>
      <c r="S655" s="303"/>
      <c r="T655" s="303"/>
      <c r="U655" s="303"/>
      <c r="V655" s="303"/>
      <c r="W655" s="303"/>
      <c r="X655" s="303"/>
      <c r="Y655" s="303"/>
    </row>
    <row r="656" spans="1:25" ht="12.75">
      <c r="A656" s="303"/>
      <c r="B656" s="303"/>
      <c r="C656" s="303"/>
      <c r="D656" s="303"/>
      <c r="E656" s="303"/>
      <c r="F656" s="304"/>
      <c r="G656" s="303"/>
      <c r="H656" s="303"/>
      <c r="I656" s="303"/>
      <c r="J656" s="303"/>
      <c r="K656" s="303"/>
      <c r="L656" s="303"/>
      <c r="M656" s="303"/>
      <c r="N656" s="303"/>
      <c r="O656" s="303"/>
      <c r="P656" s="305"/>
      <c r="Q656" s="305"/>
      <c r="R656" s="303"/>
      <c r="S656" s="303"/>
      <c r="T656" s="303"/>
      <c r="U656" s="303"/>
      <c r="V656" s="303"/>
      <c r="W656" s="303"/>
      <c r="X656" s="303"/>
      <c r="Y656" s="303"/>
    </row>
    <row r="657" spans="1:25" ht="12.75">
      <c r="A657" s="303"/>
      <c r="B657" s="303"/>
      <c r="C657" s="303"/>
      <c r="D657" s="303"/>
      <c r="E657" s="303"/>
      <c r="F657" s="304"/>
      <c r="G657" s="303"/>
      <c r="H657" s="303"/>
      <c r="I657" s="303"/>
      <c r="J657" s="303"/>
      <c r="K657" s="303"/>
      <c r="L657" s="303"/>
      <c r="M657" s="303"/>
      <c r="N657" s="303"/>
      <c r="O657" s="303"/>
      <c r="P657" s="305"/>
      <c r="Q657" s="305"/>
      <c r="R657" s="303"/>
      <c r="S657" s="303"/>
      <c r="T657" s="303"/>
      <c r="U657" s="303"/>
      <c r="V657" s="303"/>
      <c r="W657" s="303"/>
      <c r="X657" s="303"/>
      <c r="Y657" s="303"/>
    </row>
    <row r="658" spans="1:25" ht="12.75">
      <c r="A658" s="303"/>
      <c r="B658" s="303"/>
      <c r="C658" s="303"/>
      <c r="D658" s="303"/>
      <c r="E658" s="303"/>
      <c r="F658" s="304"/>
      <c r="G658" s="303"/>
      <c r="H658" s="303"/>
      <c r="I658" s="303"/>
      <c r="J658" s="303"/>
      <c r="K658" s="303"/>
      <c r="L658" s="303"/>
      <c r="M658" s="303"/>
      <c r="N658" s="303"/>
      <c r="O658" s="303"/>
      <c r="P658" s="305"/>
      <c r="Q658" s="305"/>
      <c r="R658" s="303"/>
      <c r="S658" s="303"/>
      <c r="T658" s="303"/>
      <c r="U658" s="303"/>
      <c r="V658" s="303"/>
      <c r="W658" s="303"/>
      <c r="X658" s="303"/>
      <c r="Y658" s="303"/>
    </row>
    <row r="659" spans="1:25" ht="12.75">
      <c r="A659" s="303"/>
      <c r="B659" s="303"/>
      <c r="C659" s="303"/>
      <c r="D659" s="303"/>
      <c r="E659" s="303"/>
      <c r="F659" s="304"/>
      <c r="G659" s="303"/>
      <c r="H659" s="303"/>
      <c r="I659" s="303"/>
      <c r="J659" s="303"/>
      <c r="K659" s="303"/>
      <c r="L659" s="303"/>
      <c r="M659" s="303"/>
      <c r="N659" s="303"/>
      <c r="O659" s="303"/>
      <c r="P659" s="305"/>
      <c r="Q659" s="305"/>
      <c r="R659" s="303"/>
      <c r="S659" s="303"/>
      <c r="T659" s="303"/>
      <c r="U659" s="303"/>
      <c r="V659" s="303"/>
      <c r="W659" s="303"/>
      <c r="X659" s="303"/>
      <c r="Y659" s="303"/>
    </row>
    <row r="660" spans="1:25" ht="12.75">
      <c r="A660" s="303"/>
      <c r="B660" s="303"/>
      <c r="C660" s="303"/>
      <c r="D660" s="303"/>
      <c r="E660" s="303"/>
      <c r="F660" s="304"/>
      <c r="G660" s="303"/>
      <c r="H660" s="303"/>
      <c r="I660" s="303"/>
      <c r="J660" s="303"/>
      <c r="K660" s="303"/>
      <c r="L660" s="303"/>
      <c r="M660" s="303"/>
      <c r="N660" s="303"/>
      <c r="O660" s="303"/>
      <c r="P660" s="305"/>
      <c r="Q660" s="305"/>
      <c r="R660" s="303"/>
      <c r="S660" s="303"/>
      <c r="T660" s="303"/>
      <c r="U660" s="303"/>
      <c r="V660" s="303"/>
      <c r="W660" s="303"/>
      <c r="X660" s="303"/>
      <c r="Y660" s="303"/>
    </row>
    <row r="661" spans="1:25" ht="12.75">
      <c r="A661" s="303"/>
      <c r="B661" s="303"/>
      <c r="C661" s="303"/>
      <c r="D661" s="303"/>
      <c r="E661" s="303"/>
      <c r="F661" s="304"/>
      <c r="G661" s="303"/>
      <c r="H661" s="303"/>
      <c r="I661" s="303"/>
      <c r="J661" s="303"/>
      <c r="K661" s="303"/>
      <c r="L661" s="303"/>
      <c r="M661" s="303"/>
      <c r="N661" s="303"/>
      <c r="O661" s="303"/>
      <c r="P661" s="305"/>
      <c r="Q661" s="305"/>
      <c r="R661" s="303"/>
      <c r="S661" s="303"/>
      <c r="T661" s="303"/>
      <c r="U661" s="303"/>
      <c r="V661" s="303"/>
      <c r="W661" s="303"/>
      <c r="X661" s="303"/>
      <c r="Y661" s="303"/>
    </row>
    <row r="662" spans="1:25" ht="12.75">
      <c r="A662" s="303"/>
      <c r="B662" s="303"/>
      <c r="C662" s="303"/>
      <c r="D662" s="303"/>
      <c r="E662" s="303"/>
      <c r="F662" s="304"/>
      <c r="G662" s="303"/>
      <c r="H662" s="303"/>
      <c r="I662" s="303"/>
      <c r="J662" s="303"/>
      <c r="K662" s="303"/>
      <c r="L662" s="303"/>
      <c r="M662" s="303"/>
      <c r="N662" s="303"/>
      <c r="O662" s="303"/>
      <c r="P662" s="305"/>
      <c r="Q662" s="305"/>
      <c r="R662" s="303"/>
      <c r="S662" s="303"/>
      <c r="T662" s="303"/>
      <c r="U662" s="303"/>
      <c r="V662" s="303"/>
      <c r="W662" s="303"/>
      <c r="X662" s="303"/>
      <c r="Y662" s="303"/>
    </row>
    <row r="663" spans="1:25" ht="12.75">
      <c r="A663" s="303"/>
      <c r="B663" s="303"/>
      <c r="C663" s="303"/>
      <c r="D663" s="303"/>
      <c r="E663" s="303"/>
      <c r="F663" s="304"/>
      <c r="G663" s="303"/>
      <c r="H663" s="303"/>
      <c r="I663" s="303"/>
      <c r="J663" s="303"/>
      <c r="K663" s="303"/>
      <c r="L663" s="303"/>
      <c r="M663" s="303"/>
      <c r="N663" s="303"/>
      <c r="O663" s="303"/>
      <c r="P663" s="305"/>
      <c r="Q663" s="305"/>
      <c r="R663" s="303"/>
      <c r="S663" s="303"/>
      <c r="T663" s="303"/>
      <c r="U663" s="303"/>
      <c r="V663" s="303"/>
      <c r="W663" s="303"/>
      <c r="X663" s="303"/>
      <c r="Y663" s="303"/>
    </row>
    <row r="664" spans="1:25" ht="12.75">
      <c r="A664" s="303"/>
      <c r="B664" s="303"/>
      <c r="C664" s="303"/>
      <c r="D664" s="303"/>
      <c r="E664" s="303"/>
      <c r="F664" s="304"/>
      <c r="G664" s="303"/>
      <c r="H664" s="303"/>
      <c r="I664" s="303"/>
      <c r="J664" s="303"/>
      <c r="K664" s="303"/>
      <c r="L664" s="303"/>
      <c r="M664" s="303"/>
      <c r="N664" s="303"/>
      <c r="O664" s="303"/>
      <c r="P664" s="305"/>
      <c r="Q664" s="305"/>
      <c r="R664" s="303"/>
      <c r="S664" s="303"/>
      <c r="T664" s="303"/>
      <c r="U664" s="303"/>
      <c r="V664" s="303"/>
      <c r="W664" s="303"/>
      <c r="X664" s="303"/>
      <c r="Y664" s="303"/>
    </row>
    <row r="665" spans="1:25" ht="12.75">
      <c r="A665" s="303"/>
      <c r="B665" s="303"/>
      <c r="C665" s="303"/>
      <c r="D665" s="303"/>
      <c r="E665" s="303"/>
      <c r="F665" s="304"/>
      <c r="G665" s="303"/>
      <c r="H665" s="303"/>
      <c r="I665" s="303"/>
      <c r="J665" s="303"/>
      <c r="K665" s="303"/>
      <c r="L665" s="303"/>
      <c r="M665" s="303"/>
      <c r="N665" s="303"/>
      <c r="O665" s="303"/>
      <c r="P665" s="305"/>
      <c r="Q665" s="305"/>
      <c r="R665" s="303"/>
      <c r="S665" s="303"/>
      <c r="T665" s="303"/>
      <c r="U665" s="303"/>
      <c r="V665" s="303"/>
      <c r="W665" s="303"/>
      <c r="X665" s="303"/>
      <c r="Y665" s="303"/>
    </row>
    <row r="666" spans="1:25" ht="12.75">
      <c r="A666" s="303"/>
      <c r="B666" s="303"/>
      <c r="C666" s="303"/>
      <c r="D666" s="303"/>
      <c r="E666" s="303"/>
      <c r="F666" s="304"/>
      <c r="G666" s="303"/>
      <c r="H666" s="303"/>
      <c r="I666" s="303"/>
      <c r="J666" s="303"/>
      <c r="K666" s="303"/>
      <c r="L666" s="303"/>
      <c r="M666" s="303"/>
      <c r="N666" s="303"/>
      <c r="O666" s="303"/>
      <c r="P666" s="305"/>
      <c r="Q666" s="305"/>
      <c r="R666" s="303"/>
      <c r="S666" s="303"/>
      <c r="T666" s="303"/>
      <c r="U666" s="303"/>
      <c r="V666" s="303"/>
      <c r="W666" s="303"/>
      <c r="X666" s="303"/>
      <c r="Y666" s="303"/>
    </row>
    <row r="667" spans="1:25" ht="12.75">
      <c r="A667" s="303"/>
      <c r="B667" s="303"/>
      <c r="C667" s="303"/>
      <c r="D667" s="303"/>
      <c r="E667" s="303"/>
      <c r="F667" s="304"/>
      <c r="G667" s="303"/>
      <c r="H667" s="303"/>
      <c r="I667" s="303"/>
      <c r="J667" s="303"/>
      <c r="K667" s="303"/>
      <c r="L667" s="303"/>
      <c r="M667" s="303"/>
      <c r="N667" s="303"/>
      <c r="O667" s="303"/>
      <c r="P667" s="305"/>
      <c r="Q667" s="305"/>
      <c r="R667" s="303"/>
      <c r="S667" s="303"/>
      <c r="T667" s="303"/>
      <c r="U667" s="303"/>
      <c r="V667" s="303"/>
      <c r="W667" s="303"/>
      <c r="X667" s="303"/>
      <c r="Y667" s="303"/>
    </row>
    <row r="668" spans="1:25" ht="12.75">
      <c r="A668" s="303"/>
      <c r="B668" s="303"/>
      <c r="C668" s="303"/>
      <c r="D668" s="303"/>
      <c r="E668" s="303"/>
      <c r="F668" s="304"/>
      <c r="G668" s="303"/>
      <c r="H668" s="303"/>
      <c r="I668" s="303"/>
      <c r="J668" s="303"/>
      <c r="K668" s="303"/>
      <c r="L668" s="303"/>
      <c r="M668" s="303"/>
      <c r="N668" s="303"/>
      <c r="O668" s="303"/>
      <c r="P668" s="305"/>
      <c r="Q668" s="305"/>
      <c r="R668" s="303"/>
      <c r="S668" s="303"/>
      <c r="T668" s="303"/>
      <c r="U668" s="303"/>
      <c r="V668" s="303"/>
      <c r="W668" s="303"/>
      <c r="X668" s="303"/>
      <c r="Y668" s="303"/>
    </row>
    <row r="669" spans="1:25" ht="12.75">
      <c r="A669" s="303"/>
      <c r="B669" s="303"/>
      <c r="C669" s="303"/>
      <c r="D669" s="303"/>
      <c r="E669" s="303"/>
      <c r="F669" s="304"/>
      <c r="G669" s="303"/>
      <c r="H669" s="303"/>
      <c r="I669" s="303"/>
      <c r="J669" s="303"/>
      <c r="K669" s="303"/>
      <c r="L669" s="303"/>
      <c r="M669" s="303"/>
      <c r="N669" s="303"/>
      <c r="O669" s="303"/>
      <c r="P669" s="305"/>
      <c r="Q669" s="305"/>
      <c r="R669" s="303"/>
      <c r="S669" s="303"/>
      <c r="T669" s="303"/>
      <c r="U669" s="303"/>
      <c r="V669" s="303"/>
      <c r="W669" s="303"/>
      <c r="X669" s="303"/>
      <c r="Y669" s="303"/>
    </row>
    <row r="670" spans="1:25" ht="12.75">
      <c r="A670" s="303"/>
      <c r="B670" s="303"/>
      <c r="C670" s="303"/>
      <c r="D670" s="303"/>
      <c r="E670" s="303"/>
      <c r="F670" s="304"/>
      <c r="G670" s="303"/>
      <c r="H670" s="303"/>
      <c r="I670" s="303"/>
      <c r="J670" s="303"/>
      <c r="K670" s="303"/>
      <c r="L670" s="303"/>
      <c r="M670" s="303"/>
      <c r="N670" s="303"/>
      <c r="O670" s="303"/>
      <c r="P670" s="305"/>
      <c r="Q670" s="305"/>
      <c r="R670" s="303"/>
      <c r="S670" s="303"/>
      <c r="T670" s="303"/>
      <c r="U670" s="303"/>
      <c r="V670" s="303"/>
      <c r="W670" s="303"/>
      <c r="X670" s="303"/>
      <c r="Y670" s="303"/>
    </row>
    <row r="671" spans="1:25" ht="12.75">
      <c r="A671" s="303"/>
      <c r="B671" s="303"/>
      <c r="C671" s="303"/>
      <c r="D671" s="303"/>
      <c r="E671" s="303"/>
      <c r="F671" s="304"/>
      <c r="G671" s="303"/>
      <c r="H671" s="303"/>
      <c r="I671" s="303"/>
      <c r="J671" s="303"/>
      <c r="K671" s="303"/>
      <c r="L671" s="303"/>
      <c r="M671" s="303"/>
      <c r="N671" s="303"/>
      <c r="O671" s="303"/>
      <c r="P671" s="305"/>
      <c r="Q671" s="305"/>
      <c r="R671" s="303"/>
      <c r="S671" s="303"/>
      <c r="T671" s="303"/>
      <c r="U671" s="303"/>
      <c r="V671" s="303"/>
      <c r="W671" s="303"/>
      <c r="X671" s="303"/>
      <c r="Y671" s="303"/>
    </row>
    <row r="672" spans="1:25" ht="12.75">
      <c r="A672" s="303"/>
      <c r="B672" s="303"/>
      <c r="C672" s="303"/>
      <c r="D672" s="303"/>
      <c r="E672" s="303"/>
      <c r="F672" s="304"/>
      <c r="G672" s="303"/>
      <c r="H672" s="303"/>
      <c r="I672" s="303"/>
      <c r="J672" s="303"/>
      <c r="K672" s="303"/>
      <c r="L672" s="303"/>
      <c r="M672" s="303"/>
      <c r="N672" s="303"/>
      <c r="O672" s="303"/>
      <c r="P672" s="305"/>
      <c r="Q672" s="305"/>
      <c r="R672" s="303"/>
      <c r="S672" s="303"/>
      <c r="T672" s="303"/>
      <c r="U672" s="303"/>
      <c r="V672" s="303"/>
      <c r="W672" s="303"/>
      <c r="X672" s="303"/>
      <c r="Y672" s="303"/>
    </row>
    <row r="673" spans="1:25" ht="12.75">
      <c r="A673" s="303"/>
      <c r="B673" s="303"/>
      <c r="C673" s="303"/>
      <c r="D673" s="303"/>
      <c r="E673" s="303"/>
      <c r="F673" s="304"/>
      <c r="G673" s="303"/>
      <c r="H673" s="303"/>
      <c r="I673" s="303"/>
      <c r="J673" s="303"/>
      <c r="K673" s="303"/>
      <c r="L673" s="303"/>
      <c r="M673" s="303"/>
      <c r="N673" s="303"/>
      <c r="O673" s="303"/>
      <c r="P673" s="305"/>
      <c r="Q673" s="305"/>
      <c r="R673" s="303"/>
      <c r="S673" s="303"/>
      <c r="T673" s="303"/>
      <c r="U673" s="303"/>
      <c r="V673" s="303"/>
      <c r="W673" s="303"/>
      <c r="X673" s="303"/>
      <c r="Y673" s="303"/>
    </row>
    <row r="674" spans="1:25" ht="12.75">
      <c r="A674" s="303"/>
      <c r="B674" s="303"/>
      <c r="C674" s="303"/>
      <c r="D674" s="303"/>
      <c r="E674" s="303"/>
      <c r="F674" s="304"/>
      <c r="G674" s="303"/>
      <c r="H674" s="303"/>
      <c r="I674" s="303"/>
      <c r="J674" s="303"/>
      <c r="K674" s="303"/>
      <c r="L674" s="303"/>
      <c r="M674" s="303"/>
      <c r="N674" s="303"/>
      <c r="O674" s="303"/>
      <c r="P674" s="305"/>
      <c r="Q674" s="305"/>
      <c r="R674" s="303"/>
      <c r="S674" s="303"/>
      <c r="T674" s="303"/>
      <c r="U674" s="303"/>
      <c r="V674" s="303"/>
      <c r="W674" s="303"/>
      <c r="X674" s="303"/>
      <c r="Y674" s="303"/>
    </row>
    <row r="675" spans="1:25" ht="12.75">
      <c r="A675" s="303"/>
      <c r="B675" s="303"/>
      <c r="C675" s="303"/>
      <c r="D675" s="303"/>
      <c r="E675" s="303"/>
      <c r="F675" s="304"/>
      <c r="G675" s="303"/>
      <c r="H675" s="303"/>
      <c r="I675" s="303"/>
      <c r="J675" s="303"/>
      <c r="K675" s="303"/>
      <c r="L675" s="303"/>
      <c r="M675" s="303"/>
      <c r="N675" s="303"/>
      <c r="O675" s="303"/>
      <c r="P675" s="305"/>
      <c r="Q675" s="305"/>
      <c r="R675" s="303"/>
      <c r="S675" s="303"/>
      <c r="T675" s="303"/>
      <c r="U675" s="303"/>
      <c r="V675" s="303"/>
      <c r="W675" s="303"/>
      <c r="X675" s="303"/>
      <c r="Y675" s="303"/>
    </row>
    <row r="676" spans="1:25" ht="12.75">
      <c r="A676" s="303"/>
      <c r="B676" s="303"/>
      <c r="C676" s="303"/>
      <c r="D676" s="303"/>
      <c r="E676" s="303"/>
      <c r="F676" s="304"/>
      <c r="G676" s="303"/>
      <c r="H676" s="303"/>
      <c r="I676" s="303"/>
      <c r="J676" s="303"/>
      <c r="K676" s="303"/>
      <c r="L676" s="303"/>
      <c r="M676" s="303"/>
      <c r="N676" s="303"/>
      <c r="O676" s="303"/>
      <c r="P676" s="305"/>
      <c r="Q676" s="305"/>
      <c r="R676" s="303"/>
      <c r="S676" s="303"/>
      <c r="T676" s="303"/>
      <c r="U676" s="303"/>
      <c r="V676" s="303"/>
      <c r="W676" s="303"/>
      <c r="X676" s="303"/>
      <c r="Y676" s="303"/>
    </row>
    <row r="677" spans="1:25" ht="12.75">
      <c r="A677" s="303"/>
      <c r="B677" s="303"/>
      <c r="C677" s="303"/>
      <c r="D677" s="303"/>
      <c r="E677" s="303"/>
      <c r="F677" s="304"/>
      <c r="G677" s="303"/>
      <c r="H677" s="303"/>
      <c r="I677" s="303"/>
      <c r="J677" s="303"/>
      <c r="K677" s="303"/>
      <c r="L677" s="303"/>
      <c r="M677" s="303"/>
      <c r="N677" s="303"/>
      <c r="O677" s="303"/>
      <c r="P677" s="305"/>
      <c r="Q677" s="305"/>
      <c r="R677" s="303"/>
      <c r="S677" s="303"/>
      <c r="T677" s="303"/>
      <c r="U677" s="303"/>
      <c r="V677" s="303"/>
      <c r="W677" s="303"/>
      <c r="X677" s="303"/>
      <c r="Y677" s="303"/>
    </row>
    <row r="678" spans="1:25" ht="12.75">
      <c r="A678" s="303"/>
      <c r="B678" s="303"/>
      <c r="C678" s="303"/>
      <c r="D678" s="303"/>
      <c r="E678" s="303"/>
      <c r="F678" s="304"/>
      <c r="G678" s="303"/>
      <c r="H678" s="303"/>
      <c r="I678" s="303"/>
      <c r="J678" s="303"/>
      <c r="K678" s="303"/>
      <c r="L678" s="303"/>
      <c r="M678" s="303"/>
      <c r="N678" s="303"/>
      <c r="O678" s="303"/>
      <c r="P678" s="305"/>
      <c r="Q678" s="305"/>
      <c r="R678" s="303"/>
      <c r="S678" s="303"/>
      <c r="T678" s="303"/>
      <c r="U678" s="303"/>
      <c r="V678" s="303"/>
      <c r="W678" s="303"/>
      <c r="X678" s="303"/>
      <c r="Y678" s="303"/>
    </row>
    <row r="679" spans="1:25" ht="12.75">
      <c r="A679" s="303"/>
      <c r="B679" s="303"/>
      <c r="C679" s="303"/>
      <c r="D679" s="303"/>
      <c r="E679" s="303"/>
      <c r="F679" s="304"/>
      <c r="G679" s="303"/>
      <c r="H679" s="303"/>
      <c r="I679" s="303"/>
      <c r="J679" s="303"/>
      <c r="K679" s="303"/>
      <c r="L679" s="303"/>
      <c r="M679" s="303"/>
      <c r="N679" s="303"/>
      <c r="O679" s="303"/>
      <c r="P679" s="305"/>
      <c r="Q679" s="305"/>
      <c r="R679" s="303"/>
      <c r="S679" s="303"/>
      <c r="T679" s="303"/>
      <c r="U679" s="303"/>
      <c r="V679" s="303"/>
      <c r="W679" s="303"/>
      <c r="X679" s="303"/>
      <c r="Y679" s="303"/>
    </row>
    <row r="680" spans="1:25" ht="12.75">
      <c r="A680" s="303"/>
      <c r="B680" s="303"/>
      <c r="C680" s="303"/>
      <c r="D680" s="303"/>
      <c r="E680" s="303"/>
      <c r="F680" s="304"/>
      <c r="G680" s="303"/>
      <c r="H680" s="303"/>
      <c r="I680" s="303"/>
      <c r="J680" s="303"/>
      <c r="K680" s="303"/>
      <c r="L680" s="303"/>
      <c r="M680" s="303"/>
      <c r="N680" s="303"/>
      <c r="O680" s="303"/>
      <c r="P680" s="305"/>
      <c r="Q680" s="305"/>
      <c r="R680" s="303"/>
      <c r="S680" s="303"/>
      <c r="T680" s="303"/>
      <c r="U680" s="303"/>
      <c r="V680" s="303"/>
      <c r="W680" s="303"/>
      <c r="X680" s="303"/>
      <c r="Y680" s="303"/>
    </row>
    <row r="681" spans="1:25" ht="12.75">
      <c r="A681" s="303"/>
      <c r="B681" s="303"/>
      <c r="C681" s="303"/>
      <c r="D681" s="303"/>
      <c r="E681" s="303"/>
      <c r="F681" s="304"/>
      <c r="G681" s="303"/>
      <c r="H681" s="303"/>
      <c r="I681" s="303"/>
      <c r="J681" s="303"/>
      <c r="K681" s="303"/>
      <c r="L681" s="303"/>
      <c r="M681" s="303"/>
      <c r="N681" s="303"/>
      <c r="O681" s="303"/>
      <c r="P681" s="305"/>
      <c r="Q681" s="305"/>
      <c r="R681" s="303"/>
      <c r="S681" s="303"/>
      <c r="T681" s="303"/>
      <c r="U681" s="303"/>
      <c r="V681" s="303"/>
      <c r="W681" s="303"/>
      <c r="X681" s="303"/>
      <c r="Y681" s="303"/>
    </row>
    <row r="682" spans="1:25" ht="12.75">
      <c r="A682" s="303"/>
      <c r="B682" s="303"/>
      <c r="C682" s="303"/>
      <c r="D682" s="303"/>
      <c r="E682" s="303"/>
      <c r="F682" s="304"/>
      <c r="G682" s="303"/>
      <c r="H682" s="303"/>
      <c r="I682" s="303"/>
      <c r="J682" s="303"/>
      <c r="K682" s="303"/>
      <c r="L682" s="303"/>
      <c r="M682" s="303"/>
      <c r="N682" s="303"/>
      <c r="O682" s="303"/>
      <c r="P682" s="305"/>
      <c r="Q682" s="305"/>
      <c r="R682" s="303"/>
      <c r="S682" s="303"/>
      <c r="T682" s="303"/>
      <c r="U682" s="303"/>
      <c r="V682" s="303"/>
      <c r="W682" s="303"/>
      <c r="X682" s="303"/>
      <c r="Y682" s="303"/>
    </row>
    <row r="683" spans="1:25" ht="12.75">
      <c r="A683" s="303"/>
      <c r="B683" s="303"/>
      <c r="C683" s="303"/>
      <c r="D683" s="303"/>
      <c r="E683" s="303"/>
      <c r="F683" s="304"/>
      <c r="G683" s="303"/>
      <c r="H683" s="303"/>
      <c r="I683" s="303"/>
      <c r="J683" s="303"/>
      <c r="K683" s="303"/>
      <c r="L683" s="303"/>
      <c r="M683" s="303"/>
      <c r="N683" s="303"/>
      <c r="O683" s="303"/>
      <c r="P683" s="305"/>
      <c r="Q683" s="305"/>
      <c r="R683" s="303"/>
      <c r="S683" s="303"/>
      <c r="T683" s="303"/>
      <c r="U683" s="303"/>
      <c r="V683" s="303"/>
      <c r="W683" s="303"/>
      <c r="X683" s="303"/>
      <c r="Y683" s="303"/>
    </row>
    <row r="684" spans="1:25" ht="12.75">
      <c r="A684" s="303"/>
      <c r="B684" s="303"/>
      <c r="C684" s="303"/>
      <c r="D684" s="303"/>
      <c r="E684" s="303"/>
      <c r="F684" s="304"/>
      <c r="G684" s="303"/>
      <c r="H684" s="303"/>
      <c r="I684" s="303"/>
      <c r="J684" s="303"/>
      <c r="K684" s="303"/>
      <c r="L684" s="303"/>
      <c r="M684" s="303"/>
      <c r="N684" s="303"/>
      <c r="O684" s="303"/>
      <c r="P684" s="305"/>
      <c r="Q684" s="305"/>
      <c r="R684" s="303"/>
      <c r="S684" s="303"/>
      <c r="T684" s="303"/>
      <c r="U684" s="303"/>
      <c r="V684" s="303"/>
      <c r="W684" s="303"/>
      <c r="X684" s="303"/>
      <c r="Y684" s="303"/>
    </row>
    <row r="685" spans="1:25" ht="12.75">
      <c r="A685" s="303"/>
      <c r="B685" s="303"/>
      <c r="C685" s="303"/>
      <c r="D685" s="303"/>
      <c r="E685" s="303"/>
      <c r="F685" s="304"/>
      <c r="G685" s="303"/>
      <c r="H685" s="303"/>
      <c r="I685" s="303"/>
      <c r="J685" s="303"/>
      <c r="K685" s="303"/>
      <c r="L685" s="303"/>
      <c r="M685" s="303"/>
      <c r="N685" s="303"/>
      <c r="O685" s="303"/>
      <c r="P685" s="305"/>
      <c r="Q685" s="305"/>
      <c r="R685" s="303"/>
      <c r="S685" s="303"/>
      <c r="T685" s="303"/>
      <c r="U685" s="303"/>
      <c r="V685" s="303"/>
      <c r="W685" s="303"/>
      <c r="X685" s="303"/>
      <c r="Y685" s="303"/>
    </row>
    <row r="686" spans="1:25" ht="12.75">
      <c r="A686" s="303"/>
      <c r="B686" s="303"/>
      <c r="C686" s="303"/>
      <c r="D686" s="303"/>
      <c r="E686" s="303"/>
      <c r="F686" s="304"/>
      <c r="G686" s="303"/>
      <c r="H686" s="303"/>
      <c r="I686" s="303"/>
      <c r="J686" s="303"/>
      <c r="K686" s="303"/>
      <c r="L686" s="303"/>
      <c r="M686" s="303"/>
      <c r="N686" s="303"/>
      <c r="O686" s="303"/>
      <c r="P686" s="305"/>
      <c r="Q686" s="305"/>
      <c r="R686" s="303"/>
      <c r="S686" s="303"/>
      <c r="T686" s="303"/>
      <c r="U686" s="303"/>
      <c r="V686" s="303"/>
      <c r="W686" s="303"/>
      <c r="X686" s="303"/>
      <c r="Y686" s="303"/>
    </row>
    <row r="687" spans="1:25" ht="12.75">
      <c r="A687" s="303"/>
      <c r="B687" s="303"/>
      <c r="C687" s="303"/>
      <c r="D687" s="303"/>
      <c r="E687" s="303"/>
      <c r="F687" s="304"/>
      <c r="G687" s="303"/>
      <c r="H687" s="303"/>
      <c r="I687" s="303"/>
      <c r="J687" s="303"/>
      <c r="K687" s="303"/>
      <c r="L687" s="303"/>
      <c r="M687" s="303"/>
      <c r="N687" s="303"/>
      <c r="O687" s="303"/>
      <c r="P687" s="305"/>
      <c r="Q687" s="305"/>
      <c r="R687" s="303"/>
      <c r="S687" s="303"/>
      <c r="T687" s="303"/>
      <c r="U687" s="303"/>
      <c r="V687" s="303"/>
      <c r="W687" s="303"/>
      <c r="X687" s="303"/>
      <c r="Y687" s="303"/>
    </row>
    <row r="688" spans="1:25" ht="12.75">
      <c r="A688" s="303"/>
      <c r="B688" s="303"/>
      <c r="C688" s="303"/>
      <c r="D688" s="303"/>
      <c r="E688" s="303"/>
      <c r="F688" s="304"/>
      <c r="G688" s="303"/>
      <c r="H688" s="303"/>
      <c r="I688" s="303"/>
      <c r="J688" s="303"/>
      <c r="K688" s="303"/>
      <c r="L688" s="303"/>
      <c r="M688" s="303"/>
      <c r="N688" s="303"/>
      <c r="O688" s="303"/>
      <c r="P688" s="305"/>
      <c r="Q688" s="305"/>
      <c r="R688" s="303"/>
      <c r="S688" s="303"/>
      <c r="T688" s="303"/>
      <c r="U688" s="303"/>
      <c r="V688" s="303"/>
      <c r="W688" s="303"/>
      <c r="X688" s="303"/>
      <c r="Y688" s="303"/>
    </row>
    <row r="689" spans="1:25" ht="12.75">
      <c r="A689" s="303"/>
      <c r="B689" s="303"/>
      <c r="C689" s="303"/>
      <c r="D689" s="303"/>
      <c r="E689" s="303"/>
      <c r="F689" s="304"/>
      <c r="G689" s="303"/>
      <c r="H689" s="303"/>
      <c r="I689" s="303"/>
      <c r="J689" s="303"/>
      <c r="K689" s="303"/>
      <c r="L689" s="303"/>
      <c r="M689" s="303"/>
      <c r="N689" s="303"/>
      <c r="O689" s="303"/>
      <c r="P689" s="305"/>
      <c r="Q689" s="305"/>
      <c r="R689" s="303"/>
      <c r="S689" s="303"/>
      <c r="T689" s="303"/>
      <c r="U689" s="303"/>
      <c r="V689" s="303"/>
      <c r="W689" s="303"/>
      <c r="X689" s="303"/>
      <c r="Y689" s="303"/>
    </row>
    <row r="690" spans="1:25" ht="12.75">
      <c r="A690" s="303"/>
      <c r="B690" s="303"/>
      <c r="C690" s="303"/>
      <c r="D690" s="303"/>
      <c r="E690" s="303"/>
      <c r="F690" s="304"/>
      <c r="G690" s="303"/>
      <c r="H690" s="303"/>
      <c r="I690" s="303"/>
      <c r="J690" s="303"/>
      <c r="K690" s="303"/>
      <c r="L690" s="303"/>
      <c r="M690" s="303"/>
      <c r="N690" s="303"/>
      <c r="O690" s="303"/>
      <c r="P690" s="305"/>
      <c r="Q690" s="305"/>
      <c r="R690" s="303"/>
      <c r="S690" s="303"/>
      <c r="T690" s="303"/>
      <c r="U690" s="303"/>
      <c r="V690" s="303"/>
      <c r="W690" s="303"/>
      <c r="X690" s="303"/>
      <c r="Y690" s="303"/>
    </row>
    <row r="691" spans="1:25" ht="12.75">
      <c r="A691" s="303"/>
      <c r="B691" s="303"/>
      <c r="C691" s="303"/>
      <c r="D691" s="303"/>
      <c r="E691" s="303"/>
      <c r="F691" s="304"/>
      <c r="G691" s="303"/>
      <c r="H691" s="303"/>
      <c r="I691" s="303"/>
      <c r="J691" s="303"/>
      <c r="K691" s="303"/>
      <c r="L691" s="303"/>
      <c r="M691" s="303"/>
      <c r="N691" s="303"/>
      <c r="O691" s="303"/>
      <c r="P691" s="305"/>
      <c r="Q691" s="305"/>
      <c r="R691" s="303"/>
      <c r="S691" s="303"/>
      <c r="T691" s="303"/>
      <c r="U691" s="303"/>
      <c r="V691" s="303"/>
      <c r="W691" s="303"/>
      <c r="X691" s="303"/>
      <c r="Y691" s="303"/>
    </row>
    <row r="692" spans="1:25" ht="12.75">
      <c r="A692" s="303"/>
      <c r="B692" s="303"/>
      <c r="C692" s="303"/>
      <c r="D692" s="303"/>
      <c r="E692" s="303"/>
      <c r="F692" s="304"/>
      <c r="G692" s="303"/>
      <c r="H692" s="303"/>
      <c r="I692" s="303"/>
      <c r="J692" s="303"/>
      <c r="K692" s="303"/>
      <c r="L692" s="303"/>
      <c r="M692" s="303"/>
      <c r="N692" s="303"/>
      <c r="O692" s="303"/>
      <c r="P692" s="305"/>
      <c r="Q692" s="305"/>
      <c r="R692" s="303"/>
      <c r="S692" s="303"/>
      <c r="T692" s="303"/>
      <c r="U692" s="303"/>
      <c r="V692" s="303"/>
      <c r="W692" s="303"/>
      <c r="X692" s="303"/>
      <c r="Y692" s="303"/>
    </row>
    <row r="693" spans="1:25" ht="12.75">
      <c r="A693" s="303"/>
      <c r="B693" s="303"/>
      <c r="C693" s="303"/>
      <c r="D693" s="303"/>
      <c r="E693" s="303"/>
      <c r="F693" s="304"/>
      <c r="G693" s="303"/>
      <c r="H693" s="303"/>
      <c r="I693" s="303"/>
      <c r="J693" s="303"/>
      <c r="K693" s="303"/>
      <c r="L693" s="303"/>
      <c r="M693" s="303"/>
      <c r="N693" s="303"/>
      <c r="O693" s="303"/>
      <c r="P693" s="305"/>
      <c r="Q693" s="305"/>
      <c r="R693" s="303"/>
      <c r="S693" s="303"/>
      <c r="T693" s="303"/>
      <c r="U693" s="303"/>
      <c r="V693" s="303"/>
      <c r="W693" s="303"/>
      <c r="X693" s="303"/>
      <c r="Y693" s="303"/>
    </row>
    <row r="694" spans="1:25" ht="12.75">
      <c r="A694" s="303"/>
      <c r="B694" s="303"/>
      <c r="C694" s="303"/>
      <c r="D694" s="303"/>
      <c r="E694" s="303"/>
      <c r="F694" s="304"/>
      <c r="G694" s="303"/>
      <c r="H694" s="303"/>
      <c r="I694" s="303"/>
      <c r="J694" s="303"/>
      <c r="K694" s="303"/>
      <c r="L694" s="303"/>
      <c r="M694" s="303"/>
      <c r="N694" s="303"/>
      <c r="O694" s="303"/>
      <c r="P694" s="305"/>
      <c r="Q694" s="305"/>
      <c r="R694" s="303"/>
      <c r="S694" s="303"/>
      <c r="T694" s="303"/>
      <c r="U694" s="303"/>
      <c r="V694" s="303"/>
      <c r="W694" s="303"/>
      <c r="X694" s="303"/>
      <c r="Y694" s="303"/>
    </row>
    <row r="695" spans="1:25" ht="12.75">
      <c r="A695" s="303"/>
      <c r="B695" s="303"/>
      <c r="C695" s="303"/>
      <c r="D695" s="303"/>
      <c r="E695" s="303"/>
      <c r="F695" s="304"/>
      <c r="G695" s="303"/>
      <c r="H695" s="303"/>
      <c r="I695" s="303"/>
      <c r="J695" s="303"/>
      <c r="K695" s="303"/>
      <c r="L695" s="303"/>
      <c r="M695" s="303"/>
      <c r="N695" s="303"/>
      <c r="O695" s="303"/>
      <c r="P695" s="305"/>
      <c r="Q695" s="305"/>
      <c r="R695" s="303"/>
      <c r="S695" s="303"/>
      <c r="T695" s="303"/>
      <c r="U695" s="303"/>
      <c r="V695" s="303"/>
      <c r="W695" s="303"/>
      <c r="X695" s="303"/>
      <c r="Y695" s="303"/>
    </row>
    <row r="696" spans="1:25" ht="12.75">
      <c r="A696" s="303"/>
      <c r="B696" s="303"/>
      <c r="C696" s="303"/>
      <c r="D696" s="303"/>
      <c r="E696" s="303"/>
      <c r="F696" s="304"/>
      <c r="G696" s="303"/>
      <c r="H696" s="303"/>
      <c r="I696" s="303"/>
      <c r="J696" s="303"/>
      <c r="K696" s="303"/>
      <c r="L696" s="303"/>
      <c r="M696" s="303"/>
      <c r="N696" s="303"/>
      <c r="O696" s="303"/>
      <c r="P696" s="305"/>
      <c r="Q696" s="305"/>
      <c r="R696" s="303"/>
      <c r="S696" s="303"/>
      <c r="T696" s="303"/>
      <c r="U696" s="303"/>
      <c r="V696" s="303"/>
      <c r="W696" s="303"/>
      <c r="X696" s="303"/>
      <c r="Y696" s="303"/>
    </row>
    <row r="697" spans="1:25" ht="12.75">
      <c r="A697" s="303"/>
      <c r="B697" s="303"/>
      <c r="C697" s="303"/>
      <c r="D697" s="303"/>
      <c r="E697" s="303"/>
      <c r="F697" s="304"/>
      <c r="G697" s="303"/>
      <c r="H697" s="303"/>
      <c r="I697" s="303"/>
      <c r="J697" s="303"/>
      <c r="K697" s="303"/>
      <c r="L697" s="303"/>
      <c r="M697" s="303"/>
      <c r="N697" s="303"/>
      <c r="O697" s="303"/>
      <c r="P697" s="305"/>
      <c r="Q697" s="305"/>
      <c r="R697" s="303"/>
      <c r="S697" s="303"/>
      <c r="T697" s="303"/>
      <c r="U697" s="303"/>
      <c r="V697" s="303"/>
      <c r="W697" s="303"/>
      <c r="X697" s="303"/>
      <c r="Y697" s="303"/>
    </row>
    <row r="698" spans="1:25" ht="12.75">
      <c r="A698" s="303"/>
      <c r="B698" s="303"/>
      <c r="C698" s="303"/>
      <c r="D698" s="303"/>
      <c r="E698" s="303"/>
      <c r="F698" s="304"/>
      <c r="G698" s="303"/>
      <c r="H698" s="303"/>
      <c r="I698" s="303"/>
      <c r="J698" s="303"/>
      <c r="K698" s="303"/>
      <c r="L698" s="303"/>
      <c r="M698" s="303"/>
      <c r="N698" s="303"/>
      <c r="O698" s="303"/>
      <c r="P698" s="305"/>
      <c r="Q698" s="305"/>
      <c r="R698" s="303"/>
      <c r="S698" s="303"/>
      <c r="T698" s="303"/>
      <c r="U698" s="303"/>
      <c r="V698" s="303"/>
      <c r="W698" s="303"/>
      <c r="X698" s="303"/>
      <c r="Y698" s="303"/>
    </row>
    <row r="699" spans="1:25" ht="12.75">
      <c r="A699" s="303"/>
      <c r="B699" s="303"/>
      <c r="C699" s="303"/>
      <c r="D699" s="303"/>
      <c r="E699" s="303"/>
      <c r="F699" s="304"/>
      <c r="G699" s="303"/>
      <c r="H699" s="303"/>
      <c r="I699" s="303"/>
      <c r="J699" s="303"/>
      <c r="K699" s="303"/>
      <c r="L699" s="303"/>
      <c r="M699" s="303"/>
      <c r="N699" s="303"/>
      <c r="O699" s="303"/>
      <c r="P699" s="305"/>
      <c r="Q699" s="305"/>
      <c r="R699" s="303"/>
      <c r="S699" s="303"/>
      <c r="T699" s="303"/>
      <c r="U699" s="303"/>
      <c r="V699" s="303"/>
      <c r="W699" s="303"/>
      <c r="X699" s="303"/>
      <c r="Y699" s="303"/>
    </row>
    <row r="700" spans="1:25" ht="12.75">
      <c r="A700" s="303"/>
      <c r="B700" s="303"/>
      <c r="C700" s="303"/>
      <c r="D700" s="303"/>
      <c r="E700" s="303"/>
      <c r="F700" s="304"/>
      <c r="G700" s="303"/>
      <c r="H700" s="303"/>
      <c r="I700" s="303"/>
      <c r="J700" s="303"/>
      <c r="K700" s="303"/>
      <c r="L700" s="303"/>
      <c r="M700" s="303"/>
      <c r="N700" s="303"/>
      <c r="O700" s="303"/>
      <c r="P700" s="305"/>
      <c r="Q700" s="305"/>
      <c r="R700" s="303"/>
      <c r="S700" s="303"/>
      <c r="T700" s="303"/>
      <c r="U700" s="303"/>
      <c r="V700" s="303"/>
      <c r="W700" s="303"/>
      <c r="X700" s="303"/>
      <c r="Y700" s="303"/>
    </row>
    <row r="701" spans="1:25" ht="12.75">
      <c r="A701" s="303"/>
      <c r="B701" s="303"/>
      <c r="C701" s="303"/>
      <c r="D701" s="303"/>
      <c r="E701" s="303"/>
      <c r="F701" s="304"/>
      <c r="G701" s="303"/>
      <c r="H701" s="303"/>
      <c r="I701" s="303"/>
      <c r="J701" s="303"/>
      <c r="K701" s="303"/>
      <c r="L701" s="303"/>
      <c r="M701" s="303"/>
      <c r="N701" s="303"/>
      <c r="O701" s="303"/>
      <c r="P701" s="305"/>
      <c r="Q701" s="305"/>
      <c r="R701" s="303"/>
      <c r="S701" s="303"/>
      <c r="T701" s="303"/>
      <c r="U701" s="303"/>
      <c r="V701" s="303"/>
      <c r="W701" s="303"/>
      <c r="X701" s="303"/>
      <c r="Y701" s="303"/>
    </row>
    <row r="702" spans="1:25" ht="12.75">
      <c r="A702" s="303"/>
      <c r="B702" s="303"/>
      <c r="C702" s="303"/>
      <c r="D702" s="303"/>
      <c r="E702" s="303"/>
      <c r="F702" s="304"/>
      <c r="G702" s="303"/>
      <c r="H702" s="303"/>
      <c r="I702" s="303"/>
      <c r="J702" s="303"/>
      <c r="K702" s="303"/>
      <c r="L702" s="303"/>
      <c r="M702" s="303"/>
      <c r="N702" s="303"/>
      <c r="O702" s="303"/>
      <c r="P702" s="305"/>
      <c r="Q702" s="305"/>
      <c r="R702" s="303"/>
      <c r="S702" s="303"/>
      <c r="T702" s="303"/>
      <c r="U702" s="303"/>
      <c r="V702" s="303"/>
      <c r="W702" s="303"/>
      <c r="X702" s="303"/>
      <c r="Y702" s="303"/>
    </row>
    <row r="703" spans="1:25" ht="12.75">
      <c r="A703" s="303"/>
      <c r="B703" s="303"/>
      <c r="C703" s="303"/>
      <c r="D703" s="303"/>
      <c r="E703" s="303"/>
      <c r="F703" s="304"/>
      <c r="G703" s="303"/>
      <c r="H703" s="303"/>
      <c r="I703" s="303"/>
      <c r="J703" s="303"/>
      <c r="K703" s="303"/>
      <c r="L703" s="303"/>
      <c r="M703" s="303"/>
      <c r="N703" s="303"/>
      <c r="O703" s="303"/>
      <c r="P703" s="305"/>
      <c r="Q703" s="305"/>
      <c r="R703" s="303"/>
      <c r="S703" s="303"/>
      <c r="T703" s="303"/>
      <c r="U703" s="303"/>
      <c r="V703" s="303"/>
      <c r="W703" s="303"/>
      <c r="X703" s="303"/>
      <c r="Y703" s="303"/>
    </row>
    <row r="704" spans="1:25" ht="12.75">
      <c r="A704" s="303"/>
      <c r="B704" s="303"/>
      <c r="C704" s="303"/>
      <c r="D704" s="303"/>
      <c r="E704" s="303"/>
      <c r="F704" s="304"/>
      <c r="G704" s="303"/>
      <c r="H704" s="303"/>
      <c r="I704" s="303"/>
      <c r="J704" s="303"/>
      <c r="K704" s="303"/>
      <c r="L704" s="303"/>
      <c r="M704" s="303"/>
      <c r="N704" s="303"/>
      <c r="O704" s="303"/>
      <c r="P704" s="305"/>
      <c r="Q704" s="305"/>
      <c r="R704" s="303"/>
      <c r="S704" s="303"/>
      <c r="T704" s="303"/>
      <c r="U704" s="303"/>
      <c r="V704" s="303"/>
      <c r="W704" s="303"/>
      <c r="X704" s="303"/>
      <c r="Y704" s="303"/>
    </row>
    <row r="705" spans="1:25" ht="12.75">
      <c r="A705" s="303"/>
      <c r="B705" s="303"/>
      <c r="C705" s="303"/>
      <c r="D705" s="303"/>
      <c r="E705" s="303"/>
      <c r="F705" s="304"/>
      <c r="G705" s="303"/>
      <c r="H705" s="303"/>
      <c r="I705" s="303"/>
      <c r="J705" s="303"/>
      <c r="K705" s="303"/>
      <c r="L705" s="303"/>
      <c r="M705" s="303"/>
      <c r="N705" s="303"/>
      <c r="O705" s="303"/>
      <c r="P705" s="305"/>
      <c r="Q705" s="305"/>
      <c r="R705" s="303"/>
      <c r="S705" s="303"/>
      <c r="T705" s="303"/>
      <c r="U705" s="303"/>
      <c r="V705" s="303"/>
      <c r="W705" s="303"/>
      <c r="X705" s="303"/>
      <c r="Y705" s="303"/>
    </row>
    <row r="706" spans="1:25" ht="12.75">
      <c r="A706" s="303"/>
      <c r="B706" s="303"/>
      <c r="C706" s="303"/>
      <c r="D706" s="303"/>
      <c r="E706" s="303"/>
      <c r="F706" s="304"/>
      <c r="G706" s="303"/>
      <c r="H706" s="303"/>
      <c r="I706" s="303"/>
      <c r="J706" s="303"/>
      <c r="K706" s="303"/>
      <c r="L706" s="303"/>
      <c r="M706" s="303"/>
      <c r="N706" s="303"/>
      <c r="O706" s="303"/>
      <c r="P706" s="305"/>
      <c r="Q706" s="305"/>
      <c r="R706" s="303"/>
      <c r="S706" s="303"/>
      <c r="T706" s="303"/>
      <c r="U706" s="303"/>
      <c r="V706" s="303"/>
      <c r="W706" s="303"/>
      <c r="X706" s="303"/>
      <c r="Y706" s="303"/>
    </row>
    <row r="707" spans="1:25" ht="12.75">
      <c r="A707" s="303"/>
      <c r="B707" s="303"/>
      <c r="C707" s="303"/>
      <c r="D707" s="303"/>
      <c r="E707" s="303"/>
      <c r="F707" s="304"/>
      <c r="G707" s="303"/>
      <c r="H707" s="303"/>
      <c r="I707" s="303"/>
      <c r="J707" s="303"/>
      <c r="K707" s="303"/>
      <c r="L707" s="303"/>
      <c r="M707" s="303"/>
      <c r="N707" s="303"/>
      <c r="O707" s="303"/>
      <c r="P707" s="305"/>
      <c r="Q707" s="305"/>
      <c r="R707" s="303"/>
      <c r="S707" s="303"/>
      <c r="T707" s="303"/>
      <c r="U707" s="303"/>
      <c r="V707" s="303"/>
      <c r="W707" s="303"/>
      <c r="X707" s="303"/>
      <c r="Y707" s="303"/>
    </row>
    <row r="708" spans="1:25" ht="12.75">
      <c r="A708" s="303"/>
      <c r="B708" s="303"/>
      <c r="C708" s="303"/>
      <c r="D708" s="303"/>
      <c r="E708" s="303"/>
      <c r="F708" s="304"/>
      <c r="G708" s="303"/>
      <c r="H708" s="303"/>
      <c r="I708" s="303"/>
      <c r="J708" s="303"/>
      <c r="K708" s="303"/>
      <c r="L708" s="303"/>
      <c r="M708" s="303"/>
      <c r="N708" s="303"/>
      <c r="O708" s="303"/>
      <c r="P708" s="305"/>
      <c r="Q708" s="305"/>
      <c r="R708" s="303"/>
      <c r="S708" s="303"/>
      <c r="T708" s="303"/>
      <c r="U708" s="303"/>
      <c r="V708" s="303"/>
      <c r="W708" s="303"/>
      <c r="X708" s="303"/>
      <c r="Y708" s="303"/>
    </row>
    <row r="709" spans="1:25" ht="12.75">
      <c r="A709" s="303"/>
      <c r="B709" s="303"/>
      <c r="C709" s="303"/>
      <c r="D709" s="303"/>
      <c r="E709" s="303"/>
      <c r="F709" s="304"/>
      <c r="G709" s="303"/>
      <c r="H709" s="303"/>
      <c r="I709" s="303"/>
      <c r="J709" s="303"/>
      <c r="K709" s="303"/>
      <c r="L709" s="303"/>
      <c r="M709" s="303"/>
      <c r="N709" s="303"/>
      <c r="O709" s="303"/>
      <c r="P709" s="305"/>
      <c r="Q709" s="305"/>
      <c r="R709" s="303"/>
      <c r="S709" s="303"/>
      <c r="T709" s="303"/>
      <c r="U709" s="303"/>
      <c r="V709" s="303"/>
      <c r="W709" s="303"/>
      <c r="X709" s="303"/>
      <c r="Y709" s="303"/>
    </row>
    <row r="710" spans="1:25" ht="12.75">
      <c r="A710" s="303"/>
      <c r="B710" s="303"/>
      <c r="C710" s="303"/>
      <c r="D710" s="303"/>
      <c r="E710" s="303"/>
      <c r="F710" s="304"/>
      <c r="G710" s="303"/>
      <c r="H710" s="303"/>
      <c r="I710" s="303"/>
      <c r="J710" s="303"/>
      <c r="K710" s="303"/>
      <c r="L710" s="303"/>
      <c r="M710" s="303"/>
      <c r="N710" s="303"/>
      <c r="O710" s="303"/>
      <c r="P710" s="305"/>
      <c r="Q710" s="305"/>
      <c r="R710" s="303"/>
      <c r="S710" s="303"/>
      <c r="T710" s="303"/>
      <c r="U710" s="303"/>
      <c r="V710" s="303"/>
      <c r="W710" s="303"/>
      <c r="X710" s="303"/>
      <c r="Y710" s="303"/>
    </row>
    <row r="711" spans="1:25" ht="12.75">
      <c r="A711" s="303"/>
      <c r="B711" s="303"/>
      <c r="C711" s="303"/>
      <c r="D711" s="303"/>
      <c r="E711" s="303"/>
      <c r="F711" s="304"/>
      <c r="G711" s="303"/>
      <c r="H711" s="303"/>
      <c r="I711" s="303"/>
      <c r="J711" s="303"/>
      <c r="K711" s="303"/>
      <c r="L711" s="303"/>
      <c r="M711" s="303"/>
      <c r="N711" s="303"/>
      <c r="O711" s="303"/>
      <c r="P711" s="305"/>
      <c r="Q711" s="305"/>
      <c r="R711" s="303"/>
      <c r="S711" s="303"/>
      <c r="T711" s="303"/>
      <c r="U711" s="303"/>
      <c r="V711" s="303"/>
      <c r="W711" s="303"/>
      <c r="X711" s="303"/>
      <c r="Y711" s="303"/>
    </row>
    <row r="712" spans="1:25" ht="12.75">
      <c r="A712" s="303"/>
      <c r="B712" s="303"/>
      <c r="C712" s="303"/>
      <c r="D712" s="303"/>
      <c r="E712" s="303"/>
      <c r="F712" s="304"/>
      <c r="G712" s="303"/>
      <c r="H712" s="303"/>
      <c r="I712" s="303"/>
      <c r="J712" s="303"/>
      <c r="K712" s="303"/>
      <c r="L712" s="303"/>
      <c r="M712" s="303"/>
      <c r="N712" s="303"/>
      <c r="O712" s="303"/>
      <c r="P712" s="305"/>
      <c r="Q712" s="305"/>
      <c r="R712" s="303"/>
      <c r="S712" s="303"/>
      <c r="T712" s="303"/>
      <c r="U712" s="303"/>
      <c r="V712" s="303"/>
      <c r="W712" s="303"/>
      <c r="X712" s="303"/>
      <c r="Y712" s="303"/>
    </row>
    <row r="713" spans="1:25" ht="12.75">
      <c r="A713" s="303"/>
      <c r="B713" s="303"/>
      <c r="C713" s="303"/>
      <c r="D713" s="303"/>
      <c r="E713" s="303"/>
      <c r="F713" s="304"/>
      <c r="G713" s="303"/>
      <c r="H713" s="303"/>
      <c r="I713" s="303"/>
      <c r="J713" s="303"/>
      <c r="K713" s="303"/>
      <c r="L713" s="303"/>
      <c r="M713" s="303"/>
      <c r="N713" s="303"/>
      <c r="O713" s="303"/>
      <c r="P713" s="305"/>
      <c r="Q713" s="305"/>
      <c r="R713" s="303"/>
      <c r="S713" s="303"/>
      <c r="T713" s="303"/>
      <c r="U713" s="303"/>
      <c r="V713" s="303"/>
      <c r="W713" s="303"/>
      <c r="X713" s="303"/>
      <c r="Y713" s="303"/>
    </row>
    <row r="714" spans="1:25" ht="12.75">
      <c r="A714" s="303"/>
      <c r="B714" s="303"/>
      <c r="C714" s="303"/>
      <c r="D714" s="303"/>
      <c r="E714" s="303"/>
      <c r="F714" s="304"/>
      <c r="G714" s="303"/>
      <c r="H714" s="303"/>
      <c r="I714" s="303"/>
      <c r="J714" s="303"/>
      <c r="K714" s="303"/>
      <c r="L714" s="303"/>
      <c r="M714" s="303"/>
      <c r="N714" s="303"/>
      <c r="O714" s="303"/>
      <c r="P714" s="305"/>
      <c r="Q714" s="305"/>
      <c r="R714" s="303"/>
      <c r="S714" s="303"/>
      <c r="T714" s="303"/>
      <c r="U714" s="303"/>
      <c r="V714" s="303"/>
      <c r="W714" s="303"/>
      <c r="X714" s="303"/>
      <c r="Y714" s="303"/>
    </row>
    <row r="715" spans="1:25" ht="12.75">
      <c r="A715" s="303"/>
      <c r="B715" s="303"/>
      <c r="C715" s="303"/>
      <c r="D715" s="303"/>
      <c r="E715" s="303"/>
      <c r="F715" s="304"/>
      <c r="G715" s="303"/>
      <c r="H715" s="303"/>
      <c r="I715" s="303"/>
      <c r="J715" s="303"/>
      <c r="K715" s="303"/>
      <c r="L715" s="303"/>
      <c r="M715" s="303"/>
      <c r="N715" s="303"/>
      <c r="O715" s="303"/>
      <c r="P715" s="305"/>
      <c r="Q715" s="305"/>
      <c r="R715" s="303"/>
      <c r="S715" s="303"/>
      <c r="T715" s="303"/>
      <c r="U715" s="303"/>
      <c r="V715" s="303"/>
      <c r="W715" s="303"/>
      <c r="X715" s="303"/>
      <c r="Y715" s="303"/>
    </row>
    <row r="716" spans="1:25" ht="12.75">
      <c r="A716" s="303"/>
      <c r="B716" s="303"/>
      <c r="C716" s="303"/>
      <c r="D716" s="303"/>
      <c r="E716" s="303"/>
      <c r="F716" s="304"/>
      <c r="G716" s="303"/>
      <c r="H716" s="303"/>
      <c r="I716" s="303"/>
      <c r="J716" s="303"/>
      <c r="K716" s="303"/>
      <c r="L716" s="303"/>
      <c r="M716" s="303"/>
      <c r="N716" s="303"/>
      <c r="O716" s="303"/>
      <c r="P716" s="305"/>
      <c r="Q716" s="305"/>
      <c r="R716" s="303"/>
      <c r="S716" s="303"/>
      <c r="T716" s="303"/>
      <c r="U716" s="303"/>
      <c r="V716" s="303"/>
      <c r="W716" s="303"/>
      <c r="X716" s="303"/>
      <c r="Y716" s="303"/>
    </row>
    <row r="717" spans="1:25" ht="12.75">
      <c r="A717" s="303"/>
      <c r="B717" s="303"/>
      <c r="C717" s="303"/>
      <c r="D717" s="303"/>
      <c r="E717" s="303"/>
      <c r="F717" s="304"/>
      <c r="G717" s="303"/>
      <c r="H717" s="303"/>
      <c r="I717" s="303"/>
      <c r="J717" s="303"/>
      <c r="K717" s="303"/>
      <c r="L717" s="303"/>
      <c r="M717" s="303"/>
      <c r="N717" s="303"/>
      <c r="O717" s="303"/>
      <c r="P717" s="305"/>
      <c r="Q717" s="305"/>
      <c r="R717" s="303"/>
      <c r="S717" s="303"/>
      <c r="T717" s="303"/>
      <c r="U717" s="303"/>
      <c r="V717" s="303"/>
      <c r="W717" s="303"/>
      <c r="X717" s="303"/>
      <c r="Y717" s="303"/>
    </row>
    <row r="718" spans="1:25" ht="12.75">
      <c r="A718" s="303"/>
      <c r="B718" s="303"/>
      <c r="C718" s="303"/>
      <c r="D718" s="303"/>
      <c r="E718" s="303"/>
      <c r="F718" s="304"/>
      <c r="G718" s="303"/>
      <c r="H718" s="303"/>
      <c r="I718" s="303"/>
      <c r="J718" s="303"/>
      <c r="K718" s="303"/>
      <c r="L718" s="303"/>
      <c r="M718" s="303"/>
      <c r="N718" s="303"/>
      <c r="O718" s="303"/>
      <c r="P718" s="305"/>
      <c r="Q718" s="305"/>
      <c r="R718" s="303"/>
      <c r="S718" s="303"/>
      <c r="T718" s="303"/>
      <c r="U718" s="303"/>
      <c r="V718" s="303"/>
      <c r="W718" s="303"/>
      <c r="X718" s="303"/>
      <c r="Y718" s="303"/>
    </row>
    <row r="719" spans="1:25" ht="12.75">
      <c r="A719" s="303"/>
      <c r="B719" s="303"/>
      <c r="C719" s="303"/>
      <c r="D719" s="303"/>
      <c r="E719" s="303"/>
      <c r="F719" s="304"/>
      <c r="G719" s="303"/>
      <c r="H719" s="303"/>
      <c r="I719" s="303"/>
      <c r="J719" s="303"/>
      <c r="K719" s="303"/>
      <c r="L719" s="303"/>
      <c r="M719" s="303"/>
      <c r="N719" s="303"/>
      <c r="O719" s="303"/>
      <c r="P719" s="305"/>
      <c r="Q719" s="305"/>
      <c r="R719" s="303"/>
      <c r="S719" s="303"/>
      <c r="T719" s="303"/>
      <c r="U719" s="303"/>
      <c r="V719" s="303"/>
      <c r="W719" s="303"/>
      <c r="X719" s="303"/>
      <c r="Y719" s="303"/>
    </row>
    <row r="720" spans="1:25" ht="12.75">
      <c r="A720" s="303"/>
      <c r="B720" s="303"/>
      <c r="C720" s="303"/>
      <c r="D720" s="303"/>
      <c r="E720" s="303"/>
      <c r="F720" s="304"/>
      <c r="G720" s="303"/>
      <c r="H720" s="303"/>
      <c r="I720" s="303"/>
      <c r="J720" s="303"/>
      <c r="K720" s="303"/>
      <c r="L720" s="303"/>
      <c r="M720" s="303"/>
      <c r="N720" s="303"/>
      <c r="O720" s="303"/>
      <c r="P720" s="305"/>
      <c r="Q720" s="305"/>
      <c r="R720" s="303"/>
      <c r="S720" s="303"/>
      <c r="T720" s="303"/>
      <c r="U720" s="303"/>
      <c r="V720" s="303"/>
      <c r="W720" s="303"/>
      <c r="X720" s="303"/>
      <c r="Y720" s="303"/>
    </row>
    <row r="721" spans="1:25" ht="12.75">
      <c r="A721" s="303"/>
      <c r="B721" s="303"/>
      <c r="C721" s="303"/>
      <c r="D721" s="303"/>
      <c r="E721" s="303"/>
      <c r="F721" s="304"/>
      <c r="G721" s="303"/>
      <c r="H721" s="303"/>
      <c r="I721" s="303"/>
      <c r="J721" s="303"/>
      <c r="K721" s="303"/>
      <c r="L721" s="303"/>
      <c r="M721" s="303"/>
      <c r="N721" s="303"/>
      <c r="O721" s="303"/>
      <c r="P721" s="305"/>
      <c r="Q721" s="305"/>
      <c r="R721" s="303"/>
      <c r="S721" s="303"/>
      <c r="T721" s="303"/>
      <c r="U721" s="303"/>
      <c r="V721" s="303"/>
      <c r="W721" s="303"/>
      <c r="X721" s="303"/>
      <c r="Y721" s="303"/>
    </row>
    <row r="722" spans="1:25" ht="12.75">
      <c r="A722" s="303"/>
      <c r="B722" s="303"/>
      <c r="C722" s="303"/>
      <c r="D722" s="303"/>
      <c r="E722" s="303"/>
      <c r="F722" s="304"/>
      <c r="G722" s="303"/>
      <c r="H722" s="303"/>
      <c r="I722" s="303"/>
      <c r="J722" s="303"/>
      <c r="K722" s="303"/>
      <c r="L722" s="303"/>
      <c r="M722" s="303"/>
      <c r="N722" s="303"/>
      <c r="O722" s="303"/>
      <c r="P722" s="305"/>
      <c r="Q722" s="305"/>
      <c r="R722" s="303"/>
      <c r="S722" s="303"/>
      <c r="T722" s="303"/>
      <c r="U722" s="303"/>
      <c r="V722" s="303"/>
      <c r="W722" s="303"/>
      <c r="X722" s="303"/>
      <c r="Y722" s="303"/>
    </row>
    <row r="723" spans="1:25" ht="12.75">
      <c r="A723" s="303"/>
      <c r="B723" s="303"/>
      <c r="C723" s="303"/>
      <c r="D723" s="303"/>
      <c r="E723" s="303"/>
      <c r="F723" s="304"/>
      <c r="G723" s="303"/>
      <c r="H723" s="303"/>
      <c r="I723" s="303"/>
      <c r="J723" s="303"/>
      <c r="K723" s="303"/>
      <c r="L723" s="303"/>
      <c r="M723" s="303"/>
      <c r="N723" s="303"/>
      <c r="O723" s="303"/>
      <c r="P723" s="305"/>
      <c r="Q723" s="305"/>
      <c r="R723" s="303"/>
      <c r="S723" s="303"/>
      <c r="T723" s="303"/>
      <c r="U723" s="303"/>
      <c r="V723" s="303"/>
      <c r="W723" s="303"/>
      <c r="X723" s="303"/>
      <c r="Y723" s="303"/>
    </row>
    <row r="724" spans="1:25" ht="12.75">
      <c r="A724" s="303"/>
      <c r="B724" s="303"/>
      <c r="C724" s="303"/>
      <c r="D724" s="303"/>
      <c r="E724" s="303"/>
      <c r="F724" s="304"/>
      <c r="G724" s="303"/>
      <c r="H724" s="303"/>
      <c r="I724" s="303"/>
      <c r="J724" s="303"/>
      <c r="K724" s="303"/>
      <c r="L724" s="303"/>
      <c r="M724" s="303"/>
      <c r="N724" s="303"/>
      <c r="O724" s="303"/>
      <c r="P724" s="305"/>
      <c r="Q724" s="305"/>
      <c r="R724" s="303"/>
      <c r="S724" s="303"/>
      <c r="T724" s="303"/>
      <c r="U724" s="303"/>
      <c r="V724" s="303"/>
      <c r="W724" s="303"/>
      <c r="X724" s="303"/>
      <c r="Y724" s="303"/>
    </row>
    <row r="725" spans="1:25" ht="12.75">
      <c r="A725" s="303"/>
      <c r="B725" s="303"/>
      <c r="C725" s="303"/>
      <c r="D725" s="303"/>
      <c r="E725" s="303"/>
      <c r="F725" s="304"/>
      <c r="G725" s="303"/>
      <c r="H725" s="303"/>
      <c r="I725" s="303"/>
      <c r="J725" s="303"/>
      <c r="K725" s="303"/>
      <c r="L725" s="303"/>
      <c r="M725" s="303"/>
      <c r="N725" s="303"/>
      <c r="O725" s="303"/>
      <c r="P725" s="305"/>
      <c r="Q725" s="305"/>
      <c r="R725" s="303"/>
      <c r="S725" s="303"/>
      <c r="T725" s="303"/>
      <c r="U725" s="303"/>
      <c r="V725" s="303"/>
      <c r="W725" s="303"/>
      <c r="X725" s="303"/>
      <c r="Y725" s="303"/>
    </row>
    <row r="726" spans="1:25" ht="12.75">
      <c r="A726" s="303"/>
      <c r="B726" s="303"/>
      <c r="C726" s="303"/>
      <c r="D726" s="303"/>
      <c r="E726" s="303"/>
      <c r="F726" s="304"/>
      <c r="G726" s="303"/>
      <c r="H726" s="303"/>
      <c r="I726" s="303"/>
      <c r="J726" s="303"/>
      <c r="K726" s="303"/>
      <c r="L726" s="303"/>
      <c r="M726" s="303"/>
      <c r="N726" s="303"/>
      <c r="O726" s="303"/>
      <c r="P726" s="305"/>
      <c r="Q726" s="305"/>
      <c r="R726" s="303"/>
      <c r="S726" s="303"/>
      <c r="T726" s="303"/>
      <c r="U726" s="303"/>
      <c r="V726" s="303"/>
      <c r="W726" s="303"/>
      <c r="X726" s="303"/>
      <c r="Y726" s="303"/>
    </row>
    <row r="727" spans="1:25" ht="12.75">
      <c r="A727" s="303"/>
      <c r="B727" s="303"/>
      <c r="C727" s="303"/>
      <c r="D727" s="303"/>
      <c r="E727" s="303"/>
      <c r="F727" s="304"/>
      <c r="G727" s="303"/>
      <c r="H727" s="303"/>
      <c r="I727" s="303"/>
      <c r="J727" s="303"/>
      <c r="K727" s="303"/>
      <c r="L727" s="303"/>
      <c r="M727" s="303"/>
      <c r="N727" s="303"/>
      <c r="O727" s="303"/>
      <c r="P727" s="305"/>
      <c r="Q727" s="305"/>
      <c r="R727" s="303"/>
      <c r="S727" s="303"/>
      <c r="T727" s="303"/>
      <c r="U727" s="303"/>
      <c r="V727" s="303"/>
      <c r="W727" s="303"/>
      <c r="X727" s="303"/>
      <c r="Y727" s="303"/>
    </row>
    <row r="728" spans="1:25" ht="12.75">
      <c r="A728" s="303"/>
      <c r="B728" s="303"/>
      <c r="C728" s="303"/>
      <c r="D728" s="303"/>
      <c r="E728" s="303"/>
      <c r="F728" s="304"/>
      <c r="G728" s="303"/>
      <c r="H728" s="303"/>
      <c r="I728" s="303"/>
      <c r="J728" s="303"/>
      <c r="K728" s="303"/>
      <c r="L728" s="303"/>
      <c r="M728" s="303"/>
      <c r="N728" s="303"/>
      <c r="O728" s="303"/>
      <c r="P728" s="305"/>
      <c r="Q728" s="305"/>
      <c r="R728" s="303"/>
      <c r="S728" s="303"/>
      <c r="T728" s="303"/>
      <c r="U728" s="303"/>
      <c r="V728" s="303"/>
      <c r="W728" s="303"/>
      <c r="X728" s="303"/>
      <c r="Y728" s="303"/>
    </row>
    <row r="729" spans="1:25" ht="12.75">
      <c r="A729" s="303"/>
      <c r="B729" s="303"/>
      <c r="C729" s="303"/>
      <c r="D729" s="303"/>
      <c r="E729" s="303"/>
      <c r="F729" s="304"/>
      <c r="G729" s="303"/>
      <c r="H729" s="303"/>
      <c r="I729" s="303"/>
      <c r="J729" s="303"/>
      <c r="K729" s="303"/>
      <c r="L729" s="303"/>
      <c r="M729" s="303"/>
      <c r="N729" s="303"/>
      <c r="O729" s="303"/>
      <c r="P729" s="305"/>
      <c r="Q729" s="305"/>
      <c r="R729" s="303"/>
      <c r="S729" s="303"/>
      <c r="T729" s="303"/>
      <c r="U729" s="303"/>
      <c r="V729" s="303"/>
      <c r="W729" s="303"/>
      <c r="X729" s="303"/>
      <c r="Y729" s="303"/>
    </row>
    <row r="730" spans="1:25" ht="12.75">
      <c r="A730" s="303"/>
      <c r="B730" s="303"/>
      <c r="C730" s="303"/>
      <c r="D730" s="303"/>
      <c r="E730" s="303"/>
      <c r="F730" s="304"/>
      <c r="G730" s="303"/>
      <c r="H730" s="303"/>
      <c r="I730" s="303"/>
      <c r="J730" s="303"/>
      <c r="K730" s="303"/>
      <c r="L730" s="303"/>
      <c r="M730" s="303"/>
      <c r="N730" s="303"/>
      <c r="O730" s="303"/>
      <c r="P730" s="305"/>
      <c r="Q730" s="305"/>
      <c r="R730" s="303"/>
      <c r="S730" s="303"/>
      <c r="T730" s="303"/>
      <c r="U730" s="303"/>
      <c r="V730" s="303"/>
      <c r="W730" s="303"/>
      <c r="X730" s="303"/>
      <c r="Y730" s="303"/>
    </row>
    <row r="731" spans="1:25" ht="12.75">
      <c r="A731" s="303"/>
      <c r="B731" s="303"/>
      <c r="C731" s="303"/>
      <c r="D731" s="303"/>
      <c r="E731" s="303"/>
      <c r="F731" s="304"/>
      <c r="G731" s="303"/>
      <c r="H731" s="303"/>
      <c r="I731" s="303"/>
      <c r="J731" s="303"/>
      <c r="K731" s="303"/>
      <c r="L731" s="303"/>
      <c r="M731" s="303"/>
      <c r="N731" s="303"/>
      <c r="O731" s="303"/>
      <c r="P731" s="305"/>
      <c r="Q731" s="305"/>
      <c r="R731" s="303"/>
      <c r="S731" s="303"/>
      <c r="T731" s="303"/>
      <c r="U731" s="303"/>
      <c r="V731" s="303"/>
      <c r="W731" s="303"/>
      <c r="X731" s="303"/>
      <c r="Y731" s="303"/>
    </row>
    <row r="732" spans="1:25" ht="12.75">
      <c r="A732" s="303"/>
      <c r="B732" s="303"/>
      <c r="C732" s="303"/>
      <c r="D732" s="303"/>
      <c r="E732" s="303"/>
      <c r="F732" s="304"/>
      <c r="G732" s="303"/>
      <c r="H732" s="303"/>
      <c r="I732" s="303"/>
      <c r="J732" s="303"/>
      <c r="K732" s="303"/>
      <c r="L732" s="303"/>
      <c r="M732" s="303"/>
      <c r="N732" s="303"/>
      <c r="O732" s="303"/>
      <c r="P732" s="305"/>
      <c r="Q732" s="305"/>
      <c r="R732" s="303"/>
      <c r="S732" s="303"/>
      <c r="T732" s="303"/>
      <c r="U732" s="303"/>
      <c r="V732" s="303"/>
      <c r="W732" s="303"/>
      <c r="X732" s="303"/>
      <c r="Y732" s="303"/>
    </row>
    <row r="733" spans="1:25" ht="12.75">
      <c r="A733" s="303"/>
      <c r="B733" s="303"/>
      <c r="C733" s="303"/>
      <c r="D733" s="303"/>
      <c r="E733" s="303"/>
      <c r="F733" s="304"/>
      <c r="G733" s="303"/>
      <c r="H733" s="303"/>
      <c r="I733" s="303"/>
      <c r="J733" s="303"/>
      <c r="K733" s="303"/>
      <c r="L733" s="303"/>
      <c r="M733" s="303"/>
      <c r="N733" s="303"/>
      <c r="O733" s="303"/>
      <c r="P733" s="305"/>
      <c r="Q733" s="305"/>
      <c r="R733" s="303"/>
      <c r="S733" s="303"/>
      <c r="T733" s="303"/>
      <c r="U733" s="303"/>
      <c r="V733" s="303"/>
      <c r="W733" s="303"/>
      <c r="X733" s="303"/>
      <c r="Y733" s="303"/>
    </row>
    <row r="734" spans="1:25" ht="12.75">
      <c r="A734" s="303"/>
      <c r="B734" s="303"/>
      <c r="C734" s="303"/>
      <c r="D734" s="303"/>
      <c r="E734" s="303"/>
      <c r="F734" s="304"/>
      <c r="G734" s="303"/>
      <c r="H734" s="303"/>
      <c r="I734" s="303"/>
      <c r="J734" s="303"/>
      <c r="K734" s="303"/>
      <c r="L734" s="303"/>
      <c r="M734" s="303"/>
      <c r="N734" s="303"/>
      <c r="O734" s="303"/>
      <c r="P734" s="305"/>
      <c r="Q734" s="305"/>
      <c r="R734" s="303"/>
      <c r="S734" s="303"/>
      <c r="T734" s="303"/>
      <c r="U734" s="303"/>
      <c r="V734" s="303"/>
      <c r="W734" s="303"/>
      <c r="X734" s="303"/>
      <c r="Y734" s="303"/>
    </row>
    <row r="735" spans="1:25" ht="12.75">
      <c r="A735" s="303"/>
      <c r="B735" s="303"/>
      <c r="C735" s="303"/>
      <c r="D735" s="303"/>
      <c r="E735" s="303"/>
      <c r="F735" s="304"/>
      <c r="G735" s="303"/>
      <c r="H735" s="303"/>
      <c r="I735" s="303"/>
      <c r="J735" s="303"/>
      <c r="K735" s="303"/>
      <c r="L735" s="303"/>
      <c r="M735" s="303"/>
      <c r="N735" s="303"/>
      <c r="O735" s="303"/>
      <c r="P735" s="305"/>
      <c r="Q735" s="305"/>
      <c r="R735" s="303"/>
      <c r="S735" s="303"/>
      <c r="T735" s="303"/>
      <c r="U735" s="303"/>
      <c r="V735" s="303"/>
      <c r="W735" s="303"/>
      <c r="X735" s="303"/>
      <c r="Y735" s="303"/>
    </row>
    <row r="736" spans="1:25" ht="12.75">
      <c r="A736" s="303"/>
      <c r="B736" s="303"/>
      <c r="C736" s="303"/>
      <c r="D736" s="303"/>
      <c r="E736" s="303"/>
      <c r="F736" s="304"/>
      <c r="G736" s="303"/>
      <c r="H736" s="303"/>
      <c r="I736" s="303"/>
      <c r="J736" s="303"/>
      <c r="K736" s="303"/>
      <c r="L736" s="303"/>
      <c r="M736" s="303"/>
      <c r="N736" s="303"/>
      <c r="O736" s="303"/>
      <c r="P736" s="305"/>
      <c r="Q736" s="305"/>
      <c r="R736" s="303"/>
      <c r="S736" s="303"/>
      <c r="T736" s="303"/>
      <c r="U736" s="303"/>
      <c r="V736" s="303"/>
      <c r="W736" s="303"/>
      <c r="X736" s="303"/>
      <c r="Y736" s="303"/>
    </row>
    <row r="737" spans="1:25" ht="12.75">
      <c r="A737" s="303"/>
      <c r="B737" s="303"/>
      <c r="C737" s="303"/>
      <c r="D737" s="303"/>
      <c r="E737" s="303"/>
      <c r="F737" s="304"/>
      <c r="G737" s="303"/>
      <c r="H737" s="303"/>
      <c r="I737" s="303"/>
      <c r="J737" s="303"/>
      <c r="K737" s="303"/>
      <c r="L737" s="303"/>
      <c r="M737" s="303"/>
      <c r="N737" s="303"/>
      <c r="O737" s="303"/>
      <c r="P737" s="305"/>
      <c r="Q737" s="305"/>
      <c r="R737" s="303"/>
      <c r="S737" s="303"/>
      <c r="T737" s="303"/>
      <c r="U737" s="303"/>
      <c r="V737" s="303"/>
      <c r="W737" s="303"/>
      <c r="X737" s="303"/>
      <c r="Y737" s="303"/>
    </row>
    <row r="738" spans="1:25" ht="12.75">
      <c r="A738" s="303"/>
      <c r="B738" s="303"/>
      <c r="C738" s="303"/>
      <c r="D738" s="303"/>
      <c r="E738" s="303"/>
      <c r="F738" s="304"/>
      <c r="G738" s="303"/>
      <c r="H738" s="303"/>
      <c r="I738" s="303"/>
      <c r="J738" s="303"/>
      <c r="K738" s="303"/>
      <c r="L738" s="303"/>
      <c r="M738" s="303"/>
      <c r="N738" s="303"/>
      <c r="O738" s="303"/>
      <c r="P738" s="305"/>
      <c r="Q738" s="305"/>
      <c r="R738" s="303"/>
      <c r="S738" s="303"/>
      <c r="T738" s="303"/>
      <c r="U738" s="303"/>
      <c r="V738" s="303"/>
      <c r="W738" s="303"/>
      <c r="X738" s="303"/>
      <c r="Y738" s="303"/>
    </row>
    <row r="739" spans="1:25" ht="12.75">
      <c r="A739" s="303"/>
      <c r="B739" s="303"/>
      <c r="C739" s="303"/>
      <c r="D739" s="303"/>
      <c r="E739" s="303"/>
      <c r="F739" s="304"/>
      <c r="G739" s="303"/>
      <c r="H739" s="303"/>
      <c r="I739" s="303"/>
      <c r="J739" s="303"/>
      <c r="K739" s="303"/>
      <c r="L739" s="303"/>
      <c r="M739" s="303"/>
      <c r="N739" s="303"/>
      <c r="O739" s="303"/>
      <c r="P739" s="305"/>
      <c r="Q739" s="305"/>
      <c r="R739" s="303"/>
      <c r="S739" s="303"/>
      <c r="T739" s="303"/>
      <c r="U739" s="303"/>
      <c r="V739" s="303"/>
      <c r="W739" s="303"/>
      <c r="X739" s="303"/>
      <c r="Y739" s="303"/>
    </row>
    <row r="740" spans="1:25" ht="12.75">
      <c r="A740" s="303"/>
      <c r="B740" s="303"/>
      <c r="C740" s="303"/>
      <c r="D740" s="303"/>
      <c r="E740" s="303"/>
      <c r="F740" s="304"/>
      <c r="G740" s="303"/>
      <c r="H740" s="303"/>
      <c r="I740" s="303"/>
      <c r="J740" s="303"/>
      <c r="K740" s="303"/>
      <c r="L740" s="303"/>
      <c r="M740" s="303"/>
      <c r="N740" s="303"/>
      <c r="O740" s="303"/>
      <c r="P740" s="305"/>
      <c r="Q740" s="305"/>
      <c r="R740" s="303"/>
      <c r="S740" s="303"/>
      <c r="T740" s="303"/>
      <c r="U740" s="303"/>
      <c r="V740" s="303"/>
      <c r="W740" s="303"/>
      <c r="X740" s="303"/>
      <c r="Y740" s="303"/>
    </row>
    <row r="741" spans="1:25" ht="12.75">
      <c r="A741" s="303"/>
      <c r="B741" s="303"/>
      <c r="C741" s="303"/>
      <c r="D741" s="303"/>
      <c r="E741" s="303"/>
      <c r="F741" s="304"/>
      <c r="G741" s="303"/>
      <c r="H741" s="303"/>
      <c r="I741" s="303"/>
      <c r="J741" s="303"/>
      <c r="K741" s="303"/>
      <c r="L741" s="303"/>
      <c r="M741" s="303"/>
      <c r="N741" s="303"/>
      <c r="O741" s="303"/>
      <c r="P741" s="305"/>
      <c r="Q741" s="305"/>
      <c r="R741" s="303"/>
      <c r="S741" s="303"/>
      <c r="T741" s="303"/>
      <c r="U741" s="303"/>
      <c r="V741" s="303"/>
      <c r="W741" s="303"/>
      <c r="X741" s="303"/>
      <c r="Y741" s="303"/>
    </row>
    <row r="742" spans="1:25" ht="12.75">
      <c r="A742" s="303"/>
      <c r="B742" s="303"/>
      <c r="C742" s="303"/>
      <c r="D742" s="303"/>
      <c r="E742" s="303"/>
      <c r="F742" s="304"/>
      <c r="G742" s="303"/>
      <c r="H742" s="303"/>
      <c r="I742" s="303"/>
      <c r="J742" s="303"/>
      <c r="K742" s="303"/>
      <c r="L742" s="303"/>
      <c r="M742" s="303"/>
      <c r="N742" s="303"/>
      <c r="O742" s="303"/>
      <c r="P742" s="305"/>
      <c r="Q742" s="305"/>
      <c r="R742" s="303"/>
      <c r="S742" s="303"/>
      <c r="T742" s="303"/>
      <c r="U742" s="303"/>
      <c r="V742" s="303"/>
      <c r="W742" s="303"/>
      <c r="X742" s="303"/>
      <c r="Y742" s="303"/>
    </row>
    <row r="743" spans="1:25" ht="12.75">
      <c r="A743" s="303"/>
      <c r="B743" s="303"/>
      <c r="C743" s="303"/>
      <c r="D743" s="303"/>
      <c r="E743" s="303"/>
      <c r="F743" s="304"/>
      <c r="G743" s="303"/>
      <c r="H743" s="303"/>
      <c r="I743" s="303"/>
      <c r="J743" s="303"/>
      <c r="K743" s="303"/>
      <c r="L743" s="303"/>
      <c r="M743" s="303"/>
      <c r="N743" s="303"/>
      <c r="O743" s="303"/>
      <c r="P743" s="305"/>
      <c r="Q743" s="305"/>
      <c r="R743" s="303"/>
      <c r="S743" s="303"/>
      <c r="T743" s="303"/>
      <c r="U743" s="303"/>
      <c r="V743" s="303"/>
      <c r="W743" s="303"/>
      <c r="X743" s="303"/>
      <c r="Y743" s="303"/>
    </row>
    <row r="744" spans="1:25" ht="12.75">
      <c r="A744" s="303"/>
      <c r="B744" s="303"/>
      <c r="C744" s="303"/>
      <c r="D744" s="303"/>
      <c r="E744" s="303"/>
      <c r="F744" s="304"/>
      <c r="G744" s="303"/>
      <c r="H744" s="303"/>
      <c r="I744" s="303"/>
      <c r="J744" s="303"/>
      <c r="K744" s="303"/>
      <c r="L744" s="303"/>
      <c r="M744" s="303"/>
      <c r="N744" s="303"/>
      <c r="O744" s="303"/>
      <c r="P744" s="305"/>
      <c r="Q744" s="305"/>
      <c r="R744" s="303"/>
      <c r="S744" s="303"/>
      <c r="T744" s="303"/>
      <c r="U744" s="303"/>
      <c r="V744" s="303"/>
      <c r="W744" s="303"/>
      <c r="X744" s="303"/>
      <c r="Y744" s="303"/>
    </row>
    <row r="745" spans="1:25" ht="12.75">
      <c r="A745" s="303"/>
      <c r="B745" s="303"/>
      <c r="C745" s="303"/>
      <c r="D745" s="303"/>
      <c r="E745" s="303"/>
      <c r="F745" s="304"/>
      <c r="G745" s="303"/>
      <c r="H745" s="303"/>
      <c r="I745" s="303"/>
      <c r="J745" s="303"/>
      <c r="K745" s="303"/>
      <c r="L745" s="303"/>
      <c r="M745" s="303"/>
      <c r="N745" s="303"/>
      <c r="O745" s="303"/>
      <c r="P745" s="305"/>
      <c r="Q745" s="305"/>
      <c r="R745" s="303"/>
      <c r="S745" s="303"/>
      <c r="T745" s="303"/>
      <c r="U745" s="303"/>
      <c r="V745" s="303"/>
      <c r="W745" s="303"/>
      <c r="X745" s="303"/>
      <c r="Y745" s="303"/>
    </row>
    <row r="746" spans="1:25" ht="12.75">
      <c r="A746" s="303"/>
      <c r="B746" s="303"/>
      <c r="C746" s="303"/>
      <c r="D746" s="303"/>
      <c r="E746" s="303"/>
      <c r="F746" s="304"/>
      <c r="G746" s="303"/>
      <c r="H746" s="303"/>
      <c r="I746" s="303"/>
      <c r="J746" s="303"/>
      <c r="K746" s="303"/>
      <c r="L746" s="303"/>
      <c r="M746" s="303"/>
      <c r="N746" s="303"/>
      <c r="O746" s="303"/>
      <c r="P746" s="305"/>
      <c r="Q746" s="305"/>
      <c r="R746" s="303"/>
      <c r="S746" s="303"/>
      <c r="T746" s="303"/>
      <c r="U746" s="303"/>
      <c r="V746" s="303"/>
      <c r="W746" s="303"/>
      <c r="X746" s="303"/>
      <c r="Y746" s="303"/>
    </row>
    <row r="747" spans="1:25" ht="12.75">
      <c r="A747" s="303"/>
      <c r="B747" s="303"/>
      <c r="C747" s="303"/>
      <c r="D747" s="303"/>
      <c r="E747" s="303"/>
      <c r="F747" s="304"/>
      <c r="G747" s="303"/>
      <c r="H747" s="303"/>
      <c r="I747" s="303"/>
      <c r="J747" s="303"/>
      <c r="K747" s="303"/>
      <c r="L747" s="303"/>
      <c r="M747" s="303"/>
      <c r="N747" s="303"/>
      <c r="O747" s="303"/>
      <c r="P747" s="305"/>
      <c r="Q747" s="305"/>
      <c r="R747" s="303"/>
      <c r="S747" s="303"/>
      <c r="T747" s="303"/>
      <c r="U747" s="303"/>
      <c r="V747" s="303"/>
      <c r="W747" s="303"/>
      <c r="X747" s="303"/>
      <c r="Y747" s="303"/>
    </row>
    <row r="748" spans="1:25" ht="12.75">
      <c r="A748" s="303"/>
      <c r="B748" s="303"/>
      <c r="C748" s="303"/>
      <c r="D748" s="303"/>
      <c r="E748" s="303"/>
      <c r="F748" s="304"/>
      <c r="G748" s="303"/>
      <c r="H748" s="303"/>
      <c r="I748" s="303"/>
      <c r="J748" s="303"/>
      <c r="K748" s="303"/>
      <c r="L748" s="303"/>
      <c r="M748" s="303"/>
      <c r="N748" s="303"/>
      <c r="O748" s="303"/>
      <c r="P748" s="305"/>
      <c r="Q748" s="305"/>
      <c r="R748" s="303"/>
      <c r="S748" s="303"/>
      <c r="T748" s="303"/>
      <c r="U748" s="303"/>
      <c r="V748" s="303"/>
      <c r="W748" s="303"/>
      <c r="X748" s="303"/>
      <c r="Y748" s="303"/>
    </row>
    <row r="749" spans="1:25" ht="12.75">
      <c r="A749" s="303"/>
      <c r="B749" s="303"/>
      <c r="C749" s="303"/>
      <c r="D749" s="303"/>
      <c r="E749" s="303"/>
      <c r="F749" s="304"/>
      <c r="G749" s="303"/>
      <c r="H749" s="303"/>
      <c r="I749" s="303"/>
      <c r="J749" s="303"/>
      <c r="K749" s="303"/>
      <c r="L749" s="303"/>
      <c r="M749" s="303"/>
      <c r="N749" s="303"/>
      <c r="O749" s="303"/>
      <c r="P749" s="305"/>
      <c r="Q749" s="305"/>
      <c r="R749" s="303"/>
      <c r="S749" s="303"/>
      <c r="T749" s="303"/>
      <c r="U749" s="303"/>
      <c r="V749" s="303"/>
      <c r="W749" s="303"/>
      <c r="X749" s="303"/>
      <c r="Y749" s="303"/>
    </row>
    <row r="750" spans="1:25" ht="12.75">
      <c r="A750" s="303"/>
      <c r="B750" s="303"/>
      <c r="C750" s="303"/>
      <c r="D750" s="303"/>
      <c r="E750" s="303"/>
      <c r="F750" s="304"/>
      <c r="G750" s="303"/>
      <c r="H750" s="303"/>
      <c r="I750" s="303"/>
      <c r="J750" s="303"/>
      <c r="K750" s="303"/>
      <c r="L750" s="303"/>
      <c r="M750" s="303"/>
      <c r="N750" s="303"/>
      <c r="O750" s="303"/>
      <c r="P750" s="305"/>
      <c r="Q750" s="305"/>
      <c r="R750" s="303"/>
      <c r="S750" s="303"/>
      <c r="T750" s="303"/>
      <c r="U750" s="303"/>
      <c r="V750" s="303"/>
      <c r="W750" s="303"/>
      <c r="X750" s="303"/>
      <c r="Y750" s="303"/>
    </row>
    <row r="751" spans="1:25" ht="12.75">
      <c r="A751" s="303"/>
      <c r="B751" s="303"/>
      <c r="C751" s="303"/>
      <c r="D751" s="303"/>
      <c r="E751" s="303"/>
      <c r="F751" s="304"/>
      <c r="G751" s="303"/>
      <c r="H751" s="303"/>
      <c r="I751" s="303"/>
      <c r="J751" s="303"/>
      <c r="K751" s="303"/>
      <c r="L751" s="303"/>
      <c r="M751" s="303"/>
      <c r="N751" s="303"/>
      <c r="O751" s="303"/>
      <c r="P751" s="305"/>
      <c r="Q751" s="305"/>
      <c r="R751" s="303"/>
      <c r="S751" s="303"/>
      <c r="T751" s="303"/>
      <c r="U751" s="303"/>
      <c r="V751" s="303"/>
      <c r="W751" s="303"/>
      <c r="X751" s="303"/>
      <c r="Y751" s="303"/>
    </row>
    <row r="752" spans="1:25" ht="12.75">
      <c r="A752" s="303"/>
      <c r="B752" s="303"/>
      <c r="C752" s="303"/>
      <c r="D752" s="303"/>
      <c r="E752" s="303"/>
      <c r="F752" s="304"/>
      <c r="G752" s="303"/>
      <c r="H752" s="303"/>
      <c r="I752" s="303"/>
      <c r="J752" s="303"/>
      <c r="K752" s="303"/>
      <c r="L752" s="303"/>
      <c r="M752" s="303"/>
      <c r="N752" s="303"/>
      <c r="O752" s="303"/>
      <c r="P752" s="305"/>
      <c r="Q752" s="305"/>
      <c r="R752" s="303"/>
      <c r="S752" s="303"/>
      <c r="T752" s="303"/>
      <c r="U752" s="303"/>
      <c r="V752" s="303"/>
      <c r="W752" s="303"/>
      <c r="X752" s="303"/>
      <c r="Y752" s="303"/>
    </row>
    <row r="753" spans="1:25" ht="12.75">
      <c r="A753" s="303"/>
      <c r="B753" s="303"/>
      <c r="C753" s="303"/>
      <c r="D753" s="303"/>
      <c r="E753" s="303"/>
      <c r="F753" s="304"/>
      <c r="G753" s="303"/>
      <c r="H753" s="303"/>
      <c r="I753" s="303"/>
      <c r="J753" s="303"/>
      <c r="K753" s="303"/>
      <c r="L753" s="303"/>
      <c r="M753" s="303"/>
      <c r="N753" s="303"/>
      <c r="O753" s="303"/>
      <c r="P753" s="305"/>
      <c r="Q753" s="305"/>
      <c r="R753" s="303"/>
      <c r="S753" s="303"/>
      <c r="T753" s="303"/>
      <c r="U753" s="303"/>
      <c r="V753" s="303"/>
      <c r="W753" s="303"/>
      <c r="X753" s="303"/>
      <c r="Y753" s="303"/>
    </row>
    <row r="754" spans="1:25" ht="12.75">
      <c r="A754" s="303"/>
      <c r="B754" s="303"/>
      <c r="C754" s="303"/>
      <c r="D754" s="303"/>
      <c r="E754" s="303"/>
      <c r="F754" s="304"/>
      <c r="G754" s="303"/>
      <c r="H754" s="303"/>
      <c r="I754" s="303"/>
      <c r="J754" s="303"/>
      <c r="K754" s="303"/>
      <c r="L754" s="303"/>
      <c r="M754" s="303"/>
      <c r="N754" s="303"/>
      <c r="O754" s="303"/>
      <c r="P754" s="305"/>
      <c r="Q754" s="305"/>
      <c r="R754" s="303"/>
      <c r="S754" s="303"/>
      <c r="T754" s="303"/>
      <c r="U754" s="303"/>
      <c r="V754" s="303"/>
      <c r="W754" s="303"/>
      <c r="X754" s="303"/>
      <c r="Y754" s="303"/>
    </row>
    <row r="755" spans="1:25" ht="12.75">
      <c r="A755" s="303"/>
      <c r="B755" s="303"/>
      <c r="C755" s="303"/>
      <c r="D755" s="303"/>
      <c r="E755" s="303"/>
      <c r="F755" s="304"/>
      <c r="G755" s="303"/>
      <c r="H755" s="303"/>
      <c r="I755" s="303"/>
      <c r="J755" s="303"/>
      <c r="K755" s="303"/>
      <c r="L755" s="303"/>
      <c r="M755" s="303"/>
      <c r="N755" s="303"/>
      <c r="O755" s="303"/>
      <c r="P755" s="305"/>
      <c r="Q755" s="305"/>
      <c r="R755" s="303"/>
      <c r="S755" s="303"/>
      <c r="T755" s="303"/>
      <c r="U755" s="303"/>
      <c r="V755" s="303"/>
      <c r="W755" s="303"/>
      <c r="X755" s="303"/>
      <c r="Y755" s="303"/>
    </row>
    <row r="756" spans="1:25" ht="12.75">
      <c r="A756" s="303"/>
      <c r="B756" s="303"/>
      <c r="C756" s="303"/>
      <c r="D756" s="303"/>
      <c r="E756" s="303"/>
      <c r="F756" s="304"/>
      <c r="G756" s="303"/>
      <c r="H756" s="303"/>
      <c r="I756" s="303"/>
      <c r="J756" s="303"/>
      <c r="K756" s="303"/>
      <c r="L756" s="303"/>
      <c r="M756" s="303"/>
      <c r="N756" s="303"/>
      <c r="O756" s="303"/>
      <c r="P756" s="305"/>
      <c r="Q756" s="305"/>
      <c r="R756" s="303"/>
      <c r="S756" s="303"/>
      <c r="T756" s="303"/>
      <c r="U756" s="303"/>
      <c r="V756" s="303"/>
      <c r="W756" s="303"/>
      <c r="X756" s="303"/>
      <c r="Y756" s="303"/>
    </row>
    <row r="757" spans="1:25" ht="12.75">
      <c r="A757" s="303"/>
      <c r="B757" s="303"/>
      <c r="C757" s="303"/>
      <c r="D757" s="303"/>
      <c r="E757" s="303"/>
      <c r="F757" s="304"/>
      <c r="G757" s="303"/>
      <c r="H757" s="303"/>
      <c r="I757" s="303"/>
      <c r="J757" s="303"/>
      <c r="K757" s="303"/>
      <c r="L757" s="303"/>
      <c r="M757" s="303"/>
      <c r="N757" s="303"/>
      <c r="O757" s="303"/>
      <c r="P757" s="305"/>
      <c r="Q757" s="305"/>
      <c r="R757" s="303"/>
      <c r="S757" s="303"/>
      <c r="T757" s="303"/>
      <c r="U757" s="303"/>
      <c r="V757" s="303"/>
      <c r="W757" s="303"/>
      <c r="X757" s="303"/>
      <c r="Y757" s="303"/>
    </row>
    <row r="758" spans="1:25" ht="12.75">
      <c r="A758" s="303"/>
      <c r="B758" s="303"/>
      <c r="C758" s="303"/>
      <c r="D758" s="303"/>
      <c r="E758" s="303"/>
      <c r="F758" s="304"/>
      <c r="G758" s="303"/>
      <c r="H758" s="303"/>
      <c r="I758" s="303"/>
      <c r="J758" s="303"/>
      <c r="K758" s="303"/>
      <c r="L758" s="303"/>
      <c r="M758" s="303"/>
      <c r="N758" s="303"/>
      <c r="O758" s="303"/>
      <c r="P758" s="305"/>
      <c r="Q758" s="305"/>
      <c r="R758" s="303"/>
      <c r="S758" s="303"/>
      <c r="T758" s="303"/>
      <c r="U758" s="303"/>
      <c r="V758" s="303"/>
      <c r="W758" s="303"/>
      <c r="X758" s="303"/>
      <c r="Y758" s="303"/>
    </row>
    <row r="759" spans="1:25" ht="12.75">
      <c r="A759" s="303"/>
      <c r="B759" s="303"/>
      <c r="C759" s="303"/>
      <c r="D759" s="303"/>
      <c r="E759" s="303"/>
      <c r="F759" s="304"/>
      <c r="G759" s="303"/>
      <c r="H759" s="303"/>
      <c r="I759" s="303"/>
      <c r="J759" s="303"/>
      <c r="K759" s="303"/>
      <c r="L759" s="303"/>
      <c r="M759" s="303"/>
      <c r="N759" s="303"/>
      <c r="O759" s="303"/>
      <c r="P759" s="305"/>
      <c r="Q759" s="305"/>
      <c r="R759" s="303"/>
      <c r="S759" s="303"/>
      <c r="T759" s="303"/>
      <c r="U759" s="303"/>
      <c r="V759" s="303"/>
      <c r="W759" s="303"/>
      <c r="X759" s="303"/>
      <c r="Y759" s="303"/>
    </row>
    <row r="760" spans="1:25" ht="12.75">
      <c r="A760" s="303"/>
      <c r="B760" s="303"/>
      <c r="C760" s="303"/>
      <c r="D760" s="303"/>
      <c r="E760" s="303"/>
      <c r="F760" s="304"/>
      <c r="G760" s="303"/>
      <c r="H760" s="303"/>
      <c r="I760" s="303"/>
      <c r="J760" s="303"/>
      <c r="K760" s="303"/>
      <c r="L760" s="303"/>
      <c r="M760" s="303"/>
      <c r="N760" s="303"/>
      <c r="O760" s="303"/>
      <c r="P760" s="305"/>
      <c r="Q760" s="305"/>
      <c r="R760" s="303"/>
      <c r="S760" s="303"/>
      <c r="T760" s="303"/>
      <c r="U760" s="303"/>
      <c r="V760" s="303"/>
      <c r="W760" s="303"/>
      <c r="X760" s="303"/>
      <c r="Y760" s="303"/>
    </row>
    <row r="761" spans="1:25" ht="12.75">
      <c r="A761" s="303"/>
      <c r="B761" s="303"/>
      <c r="C761" s="303"/>
      <c r="D761" s="303"/>
      <c r="E761" s="303"/>
      <c r="F761" s="304"/>
      <c r="G761" s="303"/>
      <c r="H761" s="303"/>
      <c r="I761" s="303"/>
      <c r="J761" s="303"/>
      <c r="K761" s="303"/>
      <c r="L761" s="303"/>
      <c r="M761" s="303"/>
      <c r="N761" s="303"/>
      <c r="O761" s="303"/>
      <c r="P761" s="305"/>
      <c r="Q761" s="305"/>
      <c r="R761" s="303"/>
      <c r="S761" s="303"/>
      <c r="T761" s="303"/>
      <c r="U761" s="303"/>
      <c r="V761" s="303"/>
      <c r="W761" s="303"/>
      <c r="X761" s="303"/>
      <c r="Y761" s="303"/>
    </row>
    <row r="762" spans="1:25" ht="12.75">
      <c r="A762" s="303"/>
      <c r="B762" s="303"/>
      <c r="C762" s="303"/>
      <c r="D762" s="303"/>
      <c r="E762" s="303"/>
      <c r="F762" s="304"/>
      <c r="G762" s="303"/>
      <c r="H762" s="303"/>
      <c r="I762" s="303"/>
      <c r="J762" s="303"/>
      <c r="K762" s="303"/>
      <c r="L762" s="303"/>
      <c r="M762" s="303"/>
      <c r="N762" s="303"/>
      <c r="O762" s="303"/>
      <c r="P762" s="305"/>
      <c r="Q762" s="305"/>
      <c r="R762" s="303"/>
      <c r="S762" s="303"/>
      <c r="T762" s="303"/>
      <c r="U762" s="303"/>
      <c r="V762" s="303"/>
      <c r="W762" s="303"/>
      <c r="X762" s="303"/>
      <c r="Y762" s="303"/>
    </row>
    <row r="763" spans="1:25" ht="12.75">
      <c r="A763" s="303"/>
      <c r="B763" s="303"/>
      <c r="C763" s="303"/>
      <c r="D763" s="303"/>
      <c r="E763" s="303"/>
      <c r="F763" s="304"/>
      <c r="G763" s="303"/>
      <c r="H763" s="303"/>
      <c r="I763" s="303"/>
      <c r="J763" s="303"/>
      <c r="K763" s="303"/>
      <c r="L763" s="303"/>
      <c r="M763" s="303"/>
      <c r="N763" s="303"/>
      <c r="O763" s="303"/>
      <c r="P763" s="305"/>
      <c r="Q763" s="305"/>
      <c r="R763" s="303"/>
      <c r="S763" s="303"/>
      <c r="T763" s="303"/>
      <c r="U763" s="303"/>
      <c r="V763" s="303"/>
      <c r="W763" s="303"/>
      <c r="X763" s="303"/>
      <c r="Y763" s="303"/>
    </row>
    <row r="764" spans="1:25" ht="12.75">
      <c r="A764" s="303"/>
      <c r="B764" s="303"/>
      <c r="C764" s="303"/>
      <c r="D764" s="303"/>
      <c r="E764" s="303"/>
      <c r="F764" s="304"/>
      <c r="G764" s="303"/>
      <c r="H764" s="303"/>
      <c r="I764" s="303"/>
      <c r="J764" s="303"/>
      <c r="K764" s="303"/>
      <c r="L764" s="303"/>
      <c r="M764" s="303"/>
      <c r="N764" s="303"/>
      <c r="O764" s="303"/>
      <c r="P764" s="305"/>
      <c r="Q764" s="305"/>
      <c r="R764" s="303"/>
      <c r="S764" s="303"/>
      <c r="T764" s="303"/>
      <c r="U764" s="303"/>
      <c r="V764" s="303"/>
      <c r="W764" s="303"/>
      <c r="X764" s="303"/>
      <c r="Y764" s="303"/>
    </row>
    <row r="765" spans="1:25" ht="12.75">
      <c r="A765" s="303"/>
      <c r="B765" s="303"/>
      <c r="C765" s="303"/>
      <c r="D765" s="303"/>
      <c r="E765" s="303"/>
      <c r="F765" s="304"/>
      <c r="G765" s="303"/>
      <c r="H765" s="303"/>
      <c r="I765" s="303"/>
      <c r="J765" s="303"/>
      <c r="K765" s="303"/>
      <c r="L765" s="303"/>
      <c r="M765" s="303"/>
      <c r="N765" s="303"/>
      <c r="O765" s="303"/>
      <c r="P765" s="305"/>
      <c r="Q765" s="305"/>
      <c r="R765" s="303"/>
      <c r="S765" s="303"/>
      <c r="T765" s="303"/>
      <c r="U765" s="303"/>
      <c r="V765" s="303"/>
      <c r="W765" s="303"/>
      <c r="X765" s="303"/>
      <c r="Y765" s="303"/>
    </row>
    <row r="766" spans="1:25" ht="12.75">
      <c r="A766" s="303"/>
      <c r="B766" s="303"/>
      <c r="C766" s="303"/>
      <c r="D766" s="303"/>
      <c r="E766" s="303"/>
      <c r="F766" s="304"/>
      <c r="G766" s="303"/>
      <c r="H766" s="303"/>
      <c r="I766" s="303"/>
      <c r="J766" s="303"/>
      <c r="K766" s="303"/>
      <c r="L766" s="303"/>
      <c r="M766" s="303"/>
      <c r="N766" s="303"/>
      <c r="O766" s="303"/>
      <c r="P766" s="305"/>
      <c r="Q766" s="305"/>
      <c r="R766" s="303"/>
      <c r="S766" s="303"/>
      <c r="T766" s="303"/>
      <c r="U766" s="303"/>
      <c r="V766" s="303"/>
      <c r="W766" s="303"/>
      <c r="X766" s="303"/>
      <c r="Y766" s="303"/>
    </row>
    <row r="767" spans="1:25" ht="12.75">
      <c r="A767" s="303"/>
      <c r="B767" s="303"/>
      <c r="C767" s="303"/>
      <c r="D767" s="303"/>
      <c r="E767" s="303"/>
      <c r="F767" s="304"/>
      <c r="G767" s="303"/>
      <c r="H767" s="303"/>
      <c r="I767" s="303"/>
      <c r="J767" s="303"/>
      <c r="K767" s="303"/>
      <c r="L767" s="303"/>
      <c r="M767" s="303"/>
      <c r="N767" s="303"/>
      <c r="O767" s="303"/>
      <c r="P767" s="305"/>
      <c r="Q767" s="305"/>
      <c r="R767" s="303"/>
      <c r="S767" s="303"/>
      <c r="T767" s="303"/>
      <c r="U767" s="303"/>
      <c r="V767" s="303"/>
      <c r="W767" s="303"/>
      <c r="X767" s="303"/>
      <c r="Y767" s="303"/>
    </row>
    <row r="768" spans="1:25" ht="12.75">
      <c r="A768" s="303"/>
      <c r="B768" s="303"/>
      <c r="C768" s="303"/>
      <c r="D768" s="303"/>
      <c r="E768" s="303"/>
      <c r="F768" s="304"/>
      <c r="G768" s="303"/>
      <c r="H768" s="303"/>
      <c r="I768" s="303"/>
      <c r="J768" s="303"/>
      <c r="K768" s="303"/>
      <c r="L768" s="303"/>
      <c r="M768" s="303"/>
      <c r="N768" s="303"/>
      <c r="O768" s="303"/>
      <c r="P768" s="305"/>
      <c r="Q768" s="305"/>
      <c r="R768" s="303"/>
      <c r="S768" s="303"/>
      <c r="T768" s="303"/>
      <c r="U768" s="303"/>
      <c r="V768" s="303"/>
      <c r="W768" s="303"/>
      <c r="X768" s="303"/>
      <c r="Y768" s="303"/>
    </row>
    <row r="769" spans="1:25" ht="12.75">
      <c r="A769" s="303"/>
      <c r="B769" s="303"/>
      <c r="C769" s="303"/>
      <c r="D769" s="303"/>
      <c r="E769" s="303"/>
      <c r="F769" s="304"/>
      <c r="G769" s="303"/>
      <c r="H769" s="303"/>
      <c r="I769" s="303"/>
      <c r="J769" s="303"/>
      <c r="K769" s="303"/>
      <c r="L769" s="303"/>
      <c r="M769" s="303"/>
      <c r="N769" s="303"/>
      <c r="O769" s="303"/>
      <c r="P769" s="305"/>
      <c r="Q769" s="305"/>
      <c r="R769" s="303"/>
      <c r="S769" s="303"/>
      <c r="T769" s="303"/>
      <c r="U769" s="303"/>
      <c r="V769" s="303"/>
      <c r="W769" s="303"/>
      <c r="X769" s="303"/>
      <c r="Y769" s="303"/>
    </row>
    <row r="770" spans="1:25" ht="12.75">
      <c r="A770" s="303"/>
      <c r="B770" s="303"/>
      <c r="C770" s="303"/>
      <c r="D770" s="303"/>
      <c r="E770" s="303"/>
      <c r="F770" s="304"/>
      <c r="G770" s="303"/>
      <c r="H770" s="303"/>
      <c r="I770" s="303"/>
      <c r="J770" s="303"/>
      <c r="K770" s="303"/>
      <c r="L770" s="303"/>
      <c r="M770" s="303"/>
      <c r="N770" s="303"/>
      <c r="O770" s="303"/>
      <c r="P770" s="305"/>
      <c r="Q770" s="305"/>
      <c r="R770" s="303"/>
      <c r="S770" s="303"/>
      <c r="T770" s="303"/>
      <c r="U770" s="303"/>
      <c r="V770" s="303"/>
      <c r="W770" s="303"/>
      <c r="X770" s="303"/>
      <c r="Y770" s="303"/>
    </row>
    <row r="771" spans="1:25" ht="12.75">
      <c r="A771" s="303"/>
      <c r="B771" s="303"/>
      <c r="C771" s="303"/>
      <c r="D771" s="303"/>
      <c r="E771" s="303"/>
      <c r="F771" s="304"/>
      <c r="G771" s="303"/>
      <c r="H771" s="303"/>
      <c r="I771" s="303"/>
      <c r="J771" s="303"/>
      <c r="K771" s="303"/>
      <c r="L771" s="303"/>
      <c r="M771" s="303"/>
      <c r="N771" s="303"/>
      <c r="O771" s="303"/>
      <c r="P771" s="305"/>
      <c r="Q771" s="305"/>
      <c r="R771" s="303"/>
      <c r="S771" s="303"/>
      <c r="T771" s="303"/>
      <c r="U771" s="303"/>
      <c r="V771" s="303"/>
      <c r="W771" s="303"/>
      <c r="X771" s="303"/>
      <c r="Y771" s="303"/>
    </row>
    <row r="772" spans="1:25" ht="12.75">
      <c r="A772" s="303"/>
      <c r="B772" s="303"/>
      <c r="C772" s="303"/>
      <c r="D772" s="303"/>
      <c r="E772" s="303"/>
      <c r="F772" s="304"/>
      <c r="G772" s="303"/>
      <c r="H772" s="303"/>
      <c r="I772" s="303"/>
      <c r="J772" s="303"/>
      <c r="K772" s="303"/>
      <c r="L772" s="303"/>
      <c r="M772" s="303"/>
      <c r="N772" s="303"/>
      <c r="O772" s="303"/>
      <c r="P772" s="305"/>
      <c r="Q772" s="305"/>
      <c r="R772" s="303"/>
      <c r="S772" s="303"/>
      <c r="T772" s="303"/>
      <c r="U772" s="303"/>
      <c r="V772" s="303"/>
      <c r="W772" s="303"/>
      <c r="X772" s="303"/>
      <c r="Y772" s="303"/>
    </row>
    <row r="773" spans="1:25" ht="12.75">
      <c r="A773" s="303"/>
      <c r="B773" s="303"/>
      <c r="C773" s="303"/>
      <c r="D773" s="303"/>
      <c r="E773" s="303"/>
      <c r="F773" s="304"/>
      <c r="G773" s="303"/>
      <c r="H773" s="303"/>
      <c r="I773" s="303"/>
      <c r="J773" s="303"/>
      <c r="K773" s="303"/>
      <c r="L773" s="303"/>
      <c r="M773" s="303"/>
      <c r="N773" s="303"/>
      <c r="O773" s="303"/>
      <c r="P773" s="305"/>
      <c r="Q773" s="305"/>
      <c r="R773" s="303"/>
      <c r="S773" s="303"/>
      <c r="T773" s="303"/>
      <c r="U773" s="303"/>
      <c r="V773" s="303"/>
      <c r="W773" s="303"/>
      <c r="X773" s="303"/>
      <c r="Y773" s="303"/>
    </row>
    <row r="774" spans="1:25" ht="12.75">
      <c r="A774" s="303"/>
      <c r="B774" s="303"/>
      <c r="C774" s="303"/>
      <c r="D774" s="303"/>
      <c r="E774" s="303"/>
      <c r="F774" s="304"/>
      <c r="G774" s="303"/>
      <c r="H774" s="303"/>
      <c r="I774" s="303"/>
      <c r="J774" s="303"/>
      <c r="K774" s="303"/>
      <c r="L774" s="303"/>
      <c r="M774" s="303"/>
      <c r="N774" s="303"/>
      <c r="O774" s="303"/>
      <c r="P774" s="305"/>
      <c r="Q774" s="305"/>
      <c r="R774" s="303"/>
      <c r="S774" s="303"/>
      <c r="T774" s="303"/>
      <c r="U774" s="303"/>
      <c r="V774" s="303"/>
      <c r="W774" s="303"/>
      <c r="X774" s="303"/>
      <c r="Y774" s="303"/>
    </row>
    <row r="775" spans="1:25" ht="12.75">
      <c r="A775" s="303"/>
      <c r="B775" s="303"/>
      <c r="C775" s="303"/>
      <c r="D775" s="303"/>
      <c r="E775" s="303"/>
      <c r="F775" s="304"/>
      <c r="G775" s="303"/>
      <c r="H775" s="303"/>
      <c r="I775" s="303"/>
      <c r="J775" s="303"/>
      <c r="K775" s="303"/>
      <c r="L775" s="303"/>
      <c r="M775" s="303"/>
      <c r="N775" s="303"/>
      <c r="O775" s="303"/>
      <c r="P775" s="305"/>
      <c r="Q775" s="305"/>
      <c r="R775" s="303"/>
      <c r="S775" s="303"/>
      <c r="T775" s="303"/>
      <c r="U775" s="303"/>
      <c r="V775" s="303"/>
      <c r="W775" s="303"/>
      <c r="X775" s="303"/>
      <c r="Y775" s="303"/>
    </row>
    <row r="776" spans="1:25" ht="12.75">
      <c r="A776" s="303"/>
      <c r="B776" s="303"/>
      <c r="C776" s="303"/>
      <c r="D776" s="303"/>
      <c r="E776" s="303"/>
      <c r="F776" s="304"/>
      <c r="G776" s="303"/>
      <c r="H776" s="303"/>
      <c r="I776" s="303"/>
      <c r="J776" s="303"/>
      <c r="K776" s="303"/>
      <c r="L776" s="303"/>
      <c r="M776" s="303"/>
      <c r="N776" s="303"/>
      <c r="O776" s="303"/>
      <c r="P776" s="305"/>
      <c r="Q776" s="305"/>
      <c r="R776" s="303"/>
      <c r="S776" s="303"/>
      <c r="T776" s="303"/>
      <c r="U776" s="303"/>
      <c r="V776" s="303"/>
      <c r="W776" s="303"/>
      <c r="X776" s="303"/>
      <c r="Y776" s="303"/>
    </row>
    <row r="777" spans="1:25" ht="12.75">
      <c r="A777" s="303"/>
      <c r="B777" s="303"/>
      <c r="C777" s="303"/>
      <c r="D777" s="303"/>
      <c r="E777" s="303"/>
      <c r="F777" s="304"/>
      <c r="G777" s="303"/>
      <c r="H777" s="303"/>
      <c r="I777" s="303"/>
      <c r="J777" s="303"/>
      <c r="K777" s="303"/>
      <c r="L777" s="303"/>
      <c r="M777" s="303"/>
      <c r="N777" s="303"/>
      <c r="O777" s="303"/>
      <c r="P777" s="305"/>
      <c r="Q777" s="305"/>
      <c r="R777" s="303"/>
      <c r="S777" s="303"/>
      <c r="T777" s="303"/>
      <c r="U777" s="303"/>
      <c r="V777" s="303"/>
      <c r="W777" s="303"/>
      <c r="X777" s="303"/>
      <c r="Y777" s="303"/>
    </row>
    <row r="778" spans="1:25" ht="12.75">
      <c r="A778" s="303"/>
      <c r="B778" s="303"/>
      <c r="C778" s="303"/>
      <c r="D778" s="303"/>
      <c r="E778" s="303"/>
      <c r="F778" s="304"/>
      <c r="G778" s="303"/>
      <c r="H778" s="303"/>
      <c r="I778" s="303"/>
      <c r="J778" s="303"/>
      <c r="K778" s="303"/>
      <c r="L778" s="303"/>
      <c r="M778" s="303"/>
      <c r="N778" s="303"/>
      <c r="O778" s="303"/>
      <c r="P778" s="305"/>
      <c r="Q778" s="305"/>
      <c r="R778" s="303"/>
      <c r="S778" s="303"/>
      <c r="T778" s="303"/>
      <c r="U778" s="303"/>
      <c r="V778" s="303"/>
      <c r="W778" s="303"/>
      <c r="X778" s="303"/>
      <c r="Y778" s="303"/>
    </row>
    <row r="779" spans="1:25" ht="12.75">
      <c r="A779" s="303"/>
      <c r="B779" s="303"/>
      <c r="C779" s="303"/>
      <c r="D779" s="303"/>
      <c r="E779" s="303"/>
      <c r="F779" s="304"/>
      <c r="G779" s="303"/>
      <c r="H779" s="303"/>
      <c r="I779" s="303"/>
      <c r="J779" s="303"/>
      <c r="K779" s="303"/>
      <c r="L779" s="303"/>
      <c r="M779" s="303"/>
      <c r="N779" s="303"/>
      <c r="O779" s="303"/>
      <c r="P779" s="305"/>
      <c r="Q779" s="305"/>
      <c r="R779" s="303"/>
      <c r="S779" s="303"/>
      <c r="T779" s="303"/>
      <c r="U779" s="303"/>
      <c r="V779" s="303"/>
      <c r="W779" s="303"/>
      <c r="X779" s="303"/>
      <c r="Y779" s="303"/>
    </row>
    <row r="780" spans="1:25" ht="12.75">
      <c r="A780" s="303"/>
      <c r="B780" s="303"/>
      <c r="C780" s="303"/>
      <c r="D780" s="303"/>
      <c r="E780" s="303"/>
      <c r="F780" s="304"/>
      <c r="G780" s="303"/>
      <c r="H780" s="303"/>
      <c r="I780" s="303"/>
      <c r="J780" s="303"/>
      <c r="K780" s="303"/>
      <c r="L780" s="303"/>
      <c r="M780" s="303"/>
      <c r="N780" s="303"/>
      <c r="O780" s="303"/>
      <c r="P780" s="305"/>
      <c r="Q780" s="305"/>
      <c r="R780" s="303"/>
      <c r="S780" s="303"/>
      <c r="T780" s="303"/>
      <c r="U780" s="303"/>
      <c r="V780" s="303"/>
      <c r="W780" s="303"/>
      <c r="X780" s="303"/>
      <c r="Y780" s="303"/>
    </row>
    <row r="781" spans="1:25" ht="12.75">
      <c r="A781" s="303"/>
      <c r="B781" s="303"/>
      <c r="C781" s="303"/>
      <c r="D781" s="303"/>
      <c r="E781" s="303"/>
      <c r="F781" s="304"/>
      <c r="G781" s="303"/>
      <c r="H781" s="303"/>
      <c r="I781" s="303"/>
      <c r="J781" s="303"/>
      <c r="K781" s="303"/>
      <c r="L781" s="303"/>
      <c r="M781" s="303"/>
      <c r="N781" s="303"/>
      <c r="O781" s="303"/>
      <c r="P781" s="305"/>
      <c r="Q781" s="305"/>
      <c r="R781" s="303"/>
      <c r="S781" s="303"/>
      <c r="T781" s="303"/>
      <c r="U781" s="303"/>
      <c r="V781" s="303"/>
      <c r="W781" s="303"/>
      <c r="X781" s="303"/>
      <c r="Y781" s="303"/>
    </row>
    <row r="782" spans="1:25" ht="12.75">
      <c r="A782" s="303"/>
      <c r="B782" s="303"/>
      <c r="C782" s="303"/>
      <c r="D782" s="303"/>
      <c r="E782" s="303"/>
      <c r="F782" s="304"/>
      <c r="G782" s="303"/>
      <c r="H782" s="303"/>
      <c r="I782" s="303"/>
      <c r="J782" s="303"/>
      <c r="K782" s="303"/>
      <c r="L782" s="303"/>
      <c r="M782" s="303"/>
      <c r="N782" s="303"/>
      <c r="O782" s="303"/>
      <c r="P782" s="305"/>
      <c r="Q782" s="305"/>
      <c r="R782" s="303"/>
      <c r="S782" s="303"/>
      <c r="T782" s="303"/>
      <c r="U782" s="303"/>
      <c r="V782" s="303"/>
      <c r="W782" s="303"/>
      <c r="X782" s="303"/>
      <c r="Y782" s="303"/>
    </row>
    <row r="783" spans="1:25" ht="12.75">
      <c r="A783" s="303"/>
      <c r="B783" s="303"/>
      <c r="C783" s="303"/>
      <c r="D783" s="303"/>
      <c r="E783" s="303"/>
      <c r="F783" s="304"/>
      <c r="G783" s="303"/>
      <c r="H783" s="303"/>
      <c r="I783" s="303"/>
      <c r="J783" s="303"/>
      <c r="K783" s="303"/>
      <c r="L783" s="303"/>
      <c r="M783" s="303"/>
      <c r="N783" s="303"/>
      <c r="O783" s="303"/>
      <c r="P783" s="305"/>
      <c r="Q783" s="305"/>
      <c r="R783" s="303"/>
      <c r="S783" s="303"/>
      <c r="T783" s="303"/>
      <c r="U783" s="303"/>
      <c r="V783" s="303"/>
      <c r="W783" s="303"/>
      <c r="X783" s="303"/>
      <c r="Y783" s="303"/>
    </row>
    <row r="784" spans="1:25" ht="12.75">
      <c r="A784" s="303"/>
      <c r="B784" s="303"/>
      <c r="C784" s="303"/>
      <c r="D784" s="303"/>
      <c r="E784" s="303"/>
      <c r="F784" s="304"/>
      <c r="G784" s="303"/>
      <c r="H784" s="303"/>
      <c r="I784" s="303"/>
      <c r="J784" s="303"/>
      <c r="K784" s="303"/>
      <c r="L784" s="303"/>
      <c r="M784" s="303"/>
      <c r="N784" s="303"/>
      <c r="O784" s="303"/>
      <c r="P784" s="305"/>
      <c r="Q784" s="305"/>
      <c r="R784" s="303"/>
      <c r="S784" s="303"/>
      <c r="T784" s="303"/>
      <c r="U784" s="303"/>
      <c r="V784" s="303"/>
      <c r="W784" s="303"/>
      <c r="X784" s="303"/>
      <c r="Y784" s="303"/>
    </row>
    <row r="785" spans="1:25" ht="12.75">
      <c r="A785" s="303"/>
      <c r="B785" s="303"/>
      <c r="C785" s="303"/>
      <c r="D785" s="303"/>
      <c r="E785" s="303"/>
      <c r="F785" s="304"/>
      <c r="G785" s="303"/>
      <c r="H785" s="303"/>
      <c r="I785" s="303"/>
      <c r="J785" s="303"/>
      <c r="K785" s="303"/>
      <c r="L785" s="303"/>
      <c r="M785" s="303"/>
      <c r="N785" s="303"/>
      <c r="O785" s="303"/>
      <c r="P785" s="305"/>
      <c r="Q785" s="305"/>
      <c r="R785" s="303"/>
      <c r="S785" s="303"/>
      <c r="T785" s="303"/>
      <c r="U785" s="303"/>
      <c r="V785" s="303"/>
      <c r="W785" s="303"/>
      <c r="X785" s="303"/>
      <c r="Y785" s="303"/>
    </row>
    <row r="786" spans="1:25" ht="12.75">
      <c r="A786" s="303"/>
      <c r="B786" s="303"/>
      <c r="C786" s="303"/>
      <c r="D786" s="303"/>
      <c r="E786" s="303"/>
      <c r="F786" s="304"/>
      <c r="G786" s="303"/>
      <c r="H786" s="303"/>
      <c r="I786" s="303"/>
      <c r="J786" s="303"/>
      <c r="K786" s="303"/>
      <c r="L786" s="303"/>
      <c r="M786" s="303"/>
      <c r="N786" s="303"/>
      <c r="O786" s="303"/>
      <c r="P786" s="305"/>
      <c r="Q786" s="305"/>
      <c r="R786" s="303"/>
      <c r="S786" s="303"/>
      <c r="T786" s="303"/>
      <c r="U786" s="303"/>
      <c r="V786" s="303"/>
      <c r="W786" s="303"/>
      <c r="X786" s="303"/>
      <c r="Y786" s="303"/>
    </row>
    <row r="787" spans="1:25" ht="12.75">
      <c r="A787" s="303"/>
      <c r="B787" s="303"/>
      <c r="C787" s="303"/>
      <c r="D787" s="303"/>
      <c r="E787" s="303"/>
      <c r="F787" s="304"/>
      <c r="G787" s="303"/>
      <c r="H787" s="303"/>
      <c r="I787" s="303"/>
      <c r="J787" s="303"/>
      <c r="K787" s="303"/>
      <c r="L787" s="303"/>
      <c r="M787" s="303"/>
      <c r="N787" s="303"/>
      <c r="O787" s="303"/>
      <c r="P787" s="305"/>
      <c r="Q787" s="305"/>
      <c r="R787" s="303"/>
      <c r="S787" s="303"/>
      <c r="T787" s="303"/>
      <c r="U787" s="303"/>
      <c r="V787" s="303"/>
      <c r="W787" s="303"/>
      <c r="X787" s="303"/>
      <c r="Y787" s="303"/>
    </row>
    <row r="788" spans="1:25" ht="12.75">
      <c r="A788" s="303"/>
      <c r="B788" s="303"/>
      <c r="C788" s="303"/>
      <c r="D788" s="303"/>
      <c r="E788" s="303"/>
      <c r="F788" s="304"/>
      <c r="G788" s="303"/>
      <c r="H788" s="303"/>
      <c r="I788" s="303"/>
      <c r="J788" s="303"/>
      <c r="K788" s="303"/>
      <c r="L788" s="303"/>
      <c r="M788" s="303"/>
      <c r="N788" s="303"/>
      <c r="O788" s="303"/>
      <c r="P788" s="305"/>
      <c r="Q788" s="305"/>
      <c r="R788" s="303"/>
      <c r="S788" s="303"/>
      <c r="T788" s="303"/>
      <c r="U788" s="303"/>
      <c r="V788" s="303"/>
      <c r="W788" s="303"/>
      <c r="X788" s="303"/>
      <c r="Y788" s="303"/>
    </row>
    <row r="789" spans="1:25" ht="12.75">
      <c r="A789" s="303"/>
      <c r="B789" s="303"/>
      <c r="C789" s="303"/>
      <c r="D789" s="303"/>
      <c r="E789" s="303"/>
      <c r="F789" s="304"/>
      <c r="G789" s="303"/>
      <c r="H789" s="303"/>
      <c r="I789" s="303"/>
      <c r="J789" s="303"/>
      <c r="K789" s="303"/>
      <c r="L789" s="303"/>
      <c r="M789" s="303"/>
      <c r="N789" s="303"/>
      <c r="O789" s="303"/>
      <c r="P789" s="305"/>
      <c r="Q789" s="305"/>
      <c r="R789" s="303"/>
      <c r="S789" s="303"/>
      <c r="T789" s="303"/>
      <c r="U789" s="303"/>
      <c r="V789" s="303"/>
      <c r="W789" s="303"/>
      <c r="X789" s="303"/>
      <c r="Y789" s="303"/>
    </row>
    <row r="790" spans="1:25" ht="12.75">
      <c r="A790" s="303"/>
      <c r="B790" s="303"/>
      <c r="C790" s="303"/>
      <c r="D790" s="303"/>
      <c r="E790" s="303"/>
      <c r="F790" s="304"/>
      <c r="G790" s="303"/>
      <c r="H790" s="303"/>
      <c r="I790" s="303"/>
      <c r="J790" s="303"/>
      <c r="K790" s="303"/>
      <c r="L790" s="303"/>
      <c r="M790" s="303"/>
      <c r="N790" s="303"/>
      <c r="O790" s="303"/>
      <c r="P790" s="305"/>
      <c r="Q790" s="305"/>
      <c r="R790" s="303"/>
      <c r="S790" s="303"/>
      <c r="T790" s="303"/>
      <c r="U790" s="303"/>
      <c r="V790" s="303"/>
      <c r="W790" s="303"/>
      <c r="X790" s="303"/>
      <c r="Y790" s="303"/>
    </row>
    <row r="791" spans="1:25" ht="12.75">
      <c r="A791" s="303"/>
      <c r="B791" s="303"/>
      <c r="C791" s="303"/>
      <c r="D791" s="303"/>
      <c r="E791" s="303"/>
      <c r="F791" s="304"/>
      <c r="G791" s="303"/>
      <c r="H791" s="303"/>
      <c r="I791" s="303"/>
      <c r="J791" s="303"/>
      <c r="K791" s="303"/>
      <c r="L791" s="303"/>
      <c r="M791" s="303"/>
      <c r="N791" s="303"/>
      <c r="O791" s="303"/>
      <c r="P791" s="305"/>
      <c r="Q791" s="305"/>
      <c r="R791" s="303"/>
      <c r="S791" s="303"/>
      <c r="T791" s="303"/>
      <c r="U791" s="303"/>
      <c r="V791" s="303"/>
      <c r="W791" s="303"/>
      <c r="X791" s="303"/>
      <c r="Y791" s="303"/>
    </row>
    <row r="792" spans="1:25" ht="12.75">
      <c r="A792" s="303"/>
      <c r="B792" s="303"/>
      <c r="C792" s="303"/>
      <c r="D792" s="303"/>
      <c r="E792" s="303"/>
      <c r="F792" s="304"/>
      <c r="G792" s="303"/>
      <c r="H792" s="303"/>
      <c r="I792" s="303"/>
      <c r="J792" s="303"/>
      <c r="K792" s="303"/>
      <c r="L792" s="303"/>
      <c r="M792" s="303"/>
      <c r="N792" s="303"/>
      <c r="O792" s="303"/>
      <c r="P792" s="305"/>
      <c r="Q792" s="305"/>
      <c r="R792" s="303"/>
      <c r="S792" s="303"/>
      <c r="T792" s="303"/>
      <c r="U792" s="303"/>
      <c r="V792" s="303"/>
      <c r="W792" s="303"/>
      <c r="X792" s="303"/>
      <c r="Y792" s="303"/>
    </row>
    <row r="793" spans="1:25" ht="12.75">
      <c r="A793" s="303"/>
      <c r="B793" s="303"/>
      <c r="C793" s="303"/>
      <c r="D793" s="303"/>
      <c r="E793" s="303"/>
      <c r="F793" s="304"/>
      <c r="G793" s="303"/>
      <c r="H793" s="303"/>
      <c r="I793" s="303"/>
      <c r="J793" s="303"/>
      <c r="K793" s="303"/>
      <c r="L793" s="303"/>
      <c r="M793" s="303"/>
      <c r="N793" s="303"/>
      <c r="O793" s="303"/>
      <c r="P793" s="305"/>
      <c r="Q793" s="305"/>
      <c r="R793" s="303"/>
      <c r="S793" s="303"/>
      <c r="T793" s="303"/>
      <c r="U793" s="303"/>
      <c r="V793" s="303"/>
      <c r="W793" s="303"/>
      <c r="X793" s="303"/>
      <c r="Y793" s="303"/>
    </row>
    <row r="794" spans="1:25" ht="12.75">
      <c r="A794" s="303"/>
      <c r="B794" s="303"/>
      <c r="C794" s="303"/>
      <c r="D794" s="303"/>
      <c r="E794" s="303"/>
      <c r="F794" s="304"/>
      <c r="G794" s="303"/>
      <c r="H794" s="303"/>
      <c r="I794" s="303"/>
      <c r="J794" s="303"/>
      <c r="K794" s="303"/>
      <c r="L794" s="303"/>
      <c r="M794" s="303"/>
      <c r="N794" s="303"/>
      <c r="O794" s="303"/>
      <c r="P794" s="305"/>
      <c r="Q794" s="305"/>
      <c r="R794" s="303"/>
      <c r="S794" s="303"/>
      <c r="T794" s="303"/>
      <c r="U794" s="303"/>
      <c r="V794" s="303"/>
      <c r="W794" s="303"/>
      <c r="X794" s="303"/>
      <c r="Y794" s="303"/>
    </row>
    <row r="795" spans="1:25" ht="12.75">
      <c r="A795" s="303"/>
      <c r="B795" s="303"/>
      <c r="C795" s="303"/>
      <c r="D795" s="303"/>
      <c r="E795" s="303"/>
      <c r="F795" s="304"/>
      <c r="G795" s="303"/>
      <c r="H795" s="303"/>
      <c r="I795" s="303"/>
      <c r="J795" s="303"/>
      <c r="K795" s="303"/>
      <c r="L795" s="303"/>
      <c r="M795" s="303"/>
      <c r="N795" s="303"/>
      <c r="O795" s="303"/>
      <c r="P795" s="305"/>
      <c r="Q795" s="305"/>
      <c r="R795" s="303"/>
      <c r="S795" s="303"/>
      <c r="T795" s="303"/>
      <c r="U795" s="303"/>
      <c r="V795" s="303"/>
      <c r="W795" s="303"/>
      <c r="X795" s="303"/>
      <c r="Y795" s="303"/>
    </row>
    <row r="796" spans="1:25" ht="12.75">
      <c r="A796" s="303"/>
      <c r="B796" s="303"/>
      <c r="C796" s="303"/>
      <c r="D796" s="303"/>
      <c r="E796" s="303"/>
      <c r="F796" s="304"/>
      <c r="G796" s="303"/>
      <c r="H796" s="303"/>
      <c r="I796" s="303"/>
      <c r="J796" s="303"/>
      <c r="K796" s="303"/>
      <c r="L796" s="303"/>
      <c r="M796" s="303"/>
      <c r="N796" s="303"/>
      <c r="O796" s="303"/>
      <c r="P796" s="305"/>
      <c r="Q796" s="305"/>
      <c r="R796" s="303"/>
      <c r="S796" s="303"/>
      <c r="T796" s="303"/>
      <c r="U796" s="303"/>
      <c r="V796" s="303"/>
      <c r="W796" s="303"/>
      <c r="X796" s="303"/>
      <c r="Y796" s="303"/>
    </row>
    <row r="797" spans="1:25" ht="12.75">
      <c r="A797" s="303"/>
      <c r="B797" s="303"/>
      <c r="C797" s="303"/>
      <c r="D797" s="303"/>
      <c r="E797" s="303"/>
      <c r="F797" s="304"/>
      <c r="G797" s="303"/>
      <c r="H797" s="303"/>
      <c r="I797" s="303"/>
      <c r="J797" s="303"/>
      <c r="K797" s="303"/>
      <c r="L797" s="303"/>
      <c r="M797" s="303"/>
      <c r="N797" s="303"/>
      <c r="O797" s="303"/>
      <c r="P797" s="305"/>
      <c r="Q797" s="305"/>
      <c r="R797" s="303"/>
      <c r="S797" s="303"/>
      <c r="T797" s="303"/>
      <c r="U797" s="303"/>
      <c r="V797" s="303"/>
      <c r="W797" s="303"/>
      <c r="X797" s="303"/>
      <c r="Y797" s="303"/>
    </row>
    <row r="798" spans="1:25" ht="12.75">
      <c r="A798" s="303"/>
      <c r="B798" s="303"/>
      <c r="C798" s="303"/>
      <c r="D798" s="303"/>
      <c r="E798" s="303"/>
      <c r="F798" s="304"/>
      <c r="G798" s="303"/>
      <c r="H798" s="303"/>
      <c r="I798" s="303"/>
      <c r="J798" s="303"/>
      <c r="K798" s="303"/>
      <c r="L798" s="303"/>
      <c r="M798" s="303"/>
      <c r="N798" s="303"/>
      <c r="O798" s="303"/>
      <c r="P798" s="305"/>
      <c r="Q798" s="305"/>
      <c r="R798" s="303"/>
      <c r="S798" s="303"/>
      <c r="T798" s="303"/>
      <c r="U798" s="303"/>
      <c r="V798" s="303"/>
      <c r="W798" s="303"/>
      <c r="X798" s="303"/>
      <c r="Y798" s="303"/>
    </row>
    <row r="799" spans="1:25" ht="12.75">
      <c r="A799" s="303"/>
      <c r="B799" s="303"/>
      <c r="C799" s="303"/>
      <c r="D799" s="303"/>
      <c r="E799" s="303"/>
      <c r="F799" s="304"/>
      <c r="G799" s="303"/>
      <c r="H799" s="303"/>
      <c r="I799" s="303"/>
      <c r="J799" s="303"/>
      <c r="K799" s="303"/>
      <c r="L799" s="303"/>
      <c r="M799" s="303"/>
      <c r="N799" s="303"/>
      <c r="O799" s="303"/>
      <c r="P799" s="305"/>
      <c r="Q799" s="305"/>
      <c r="R799" s="303"/>
      <c r="S799" s="303"/>
      <c r="T799" s="303"/>
      <c r="U799" s="303"/>
      <c r="V799" s="303"/>
      <c r="W799" s="303"/>
      <c r="X799" s="303"/>
      <c r="Y799" s="303"/>
    </row>
    <row r="800" spans="1:25" ht="12.75">
      <c r="A800" s="303"/>
      <c r="B800" s="303"/>
      <c r="C800" s="303"/>
      <c r="D800" s="303"/>
      <c r="E800" s="303"/>
      <c r="F800" s="304"/>
      <c r="G800" s="303"/>
      <c r="H800" s="303"/>
      <c r="I800" s="303"/>
      <c r="J800" s="303"/>
      <c r="K800" s="303"/>
      <c r="L800" s="303"/>
      <c r="M800" s="303"/>
      <c r="N800" s="303"/>
      <c r="O800" s="303"/>
      <c r="P800" s="305"/>
      <c r="Q800" s="305"/>
      <c r="R800" s="303"/>
      <c r="S800" s="303"/>
      <c r="T800" s="303"/>
      <c r="U800" s="303"/>
      <c r="V800" s="303"/>
      <c r="W800" s="303"/>
      <c r="X800" s="303"/>
      <c r="Y800" s="303"/>
    </row>
    <row r="801" spans="1:25" ht="12.75">
      <c r="A801" s="303"/>
      <c r="B801" s="303"/>
      <c r="C801" s="303"/>
      <c r="D801" s="303"/>
      <c r="E801" s="303"/>
      <c r="F801" s="304"/>
      <c r="G801" s="303"/>
      <c r="H801" s="303"/>
      <c r="I801" s="303"/>
      <c r="J801" s="303"/>
      <c r="K801" s="303"/>
      <c r="L801" s="303"/>
      <c r="M801" s="303"/>
      <c r="N801" s="303"/>
      <c r="O801" s="303"/>
      <c r="P801" s="305"/>
      <c r="Q801" s="305"/>
      <c r="R801" s="303"/>
      <c r="S801" s="303"/>
      <c r="T801" s="303"/>
      <c r="U801" s="303"/>
      <c r="V801" s="303"/>
      <c r="W801" s="303"/>
      <c r="X801" s="303"/>
      <c r="Y801" s="303"/>
    </row>
    <row r="802" spans="1:25" ht="12.75">
      <c r="A802" s="303"/>
      <c r="B802" s="303"/>
      <c r="C802" s="303"/>
      <c r="D802" s="303"/>
      <c r="E802" s="303"/>
      <c r="F802" s="304"/>
      <c r="G802" s="303"/>
      <c r="H802" s="303"/>
      <c r="I802" s="303"/>
      <c r="J802" s="303"/>
      <c r="K802" s="303"/>
      <c r="L802" s="303"/>
      <c r="M802" s="303"/>
      <c r="N802" s="303"/>
      <c r="O802" s="303"/>
      <c r="P802" s="305"/>
      <c r="Q802" s="305"/>
      <c r="R802" s="303"/>
      <c r="S802" s="303"/>
      <c r="T802" s="303"/>
      <c r="U802" s="303"/>
      <c r="V802" s="303"/>
      <c r="W802" s="303"/>
      <c r="X802" s="303"/>
      <c r="Y802" s="303"/>
    </row>
    <row r="803" spans="1:25" ht="12.75">
      <c r="A803" s="303"/>
      <c r="B803" s="303"/>
      <c r="C803" s="303"/>
      <c r="D803" s="303"/>
      <c r="E803" s="303"/>
      <c r="F803" s="304"/>
      <c r="G803" s="303"/>
      <c r="H803" s="303"/>
      <c r="I803" s="303"/>
      <c r="J803" s="303"/>
      <c r="K803" s="303"/>
      <c r="L803" s="303"/>
      <c r="M803" s="303"/>
      <c r="N803" s="303"/>
      <c r="O803" s="303"/>
      <c r="P803" s="305"/>
      <c r="Q803" s="305"/>
      <c r="R803" s="303"/>
      <c r="S803" s="303"/>
      <c r="T803" s="303"/>
      <c r="U803" s="303"/>
      <c r="V803" s="303"/>
      <c r="W803" s="303"/>
      <c r="X803" s="303"/>
      <c r="Y803" s="303"/>
    </row>
    <row r="804" spans="1:25" ht="12.75">
      <c r="A804" s="303"/>
      <c r="B804" s="303"/>
      <c r="C804" s="303"/>
      <c r="D804" s="303"/>
      <c r="E804" s="303"/>
      <c r="F804" s="304"/>
      <c r="G804" s="303"/>
      <c r="H804" s="303"/>
      <c r="I804" s="303"/>
      <c r="J804" s="303"/>
      <c r="K804" s="303"/>
      <c r="L804" s="303"/>
      <c r="M804" s="303"/>
      <c r="N804" s="303"/>
      <c r="O804" s="303"/>
      <c r="P804" s="305"/>
      <c r="Q804" s="305"/>
      <c r="R804" s="303"/>
      <c r="S804" s="303"/>
      <c r="T804" s="303"/>
      <c r="U804" s="303"/>
      <c r="V804" s="303"/>
      <c r="W804" s="303"/>
      <c r="X804" s="303"/>
      <c r="Y804" s="303"/>
    </row>
    <row r="805" spans="1:25" ht="12.75">
      <c r="A805" s="303"/>
      <c r="B805" s="303"/>
      <c r="C805" s="303"/>
      <c r="D805" s="303"/>
      <c r="E805" s="303"/>
      <c r="F805" s="304"/>
      <c r="G805" s="303"/>
      <c r="H805" s="303"/>
      <c r="I805" s="303"/>
      <c r="J805" s="303"/>
      <c r="K805" s="303"/>
      <c r="L805" s="303"/>
      <c r="M805" s="303"/>
      <c r="N805" s="303"/>
      <c r="O805" s="303"/>
      <c r="P805" s="305"/>
      <c r="Q805" s="305"/>
      <c r="R805" s="303"/>
      <c r="S805" s="303"/>
      <c r="T805" s="303"/>
      <c r="U805" s="303"/>
      <c r="V805" s="303"/>
      <c r="W805" s="303"/>
      <c r="X805" s="303"/>
      <c r="Y805" s="303"/>
    </row>
    <row r="806" spans="1:25" ht="12.75">
      <c r="A806" s="303"/>
      <c r="B806" s="303"/>
      <c r="C806" s="303"/>
      <c r="D806" s="303"/>
      <c r="E806" s="303"/>
      <c r="F806" s="304"/>
      <c r="G806" s="303"/>
      <c r="H806" s="303"/>
      <c r="I806" s="303"/>
      <c r="J806" s="303"/>
      <c r="K806" s="303"/>
      <c r="L806" s="303"/>
      <c r="M806" s="303"/>
      <c r="N806" s="303"/>
      <c r="O806" s="303"/>
      <c r="P806" s="305"/>
      <c r="Q806" s="305"/>
      <c r="R806" s="303"/>
      <c r="S806" s="303"/>
      <c r="T806" s="303"/>
      <c r="U806" s="303"/>
      <c r="V806" s="303"/>
      <c r="W806" s="303"/>
      <c r="X806" s="303"/>
      <c r="Y806" s="303"/>
    </row>
    <row r="807" spans="1:25" ht="12.75">
      <c r="A807" s="303"/>
      <c r="B807" s="303"/>
      <c r="C807" s="303"/>
      <c r="D807" s="303"/>
      <c r="E807" s="303"/>
      <c r="F807" s="304"/>
      <c r="G807" s="303"/>
      <c r="H807" s="303"/>
      <c r="I807" s="303"/>
      <c r="J807" s="303"/>
      <c r="K807" s="303"/>
      <c r="L807" s="303"/>
      <c r="M807" s="303"/>
      <c r="N807" s="303"/>
      <c r="O807" s="303"/>
      <c r="P807" s="305"/>
      <c r="Q807" s="305"/>
      <c r="R807" s="303"/>
      <c r="S807" s="303"/>
      <c r="T807" s="303"/>
      <c r="U807" s="303"/>
      <c r="V807" s="303"/>
      <c r="W807" s="303"/>
      <c r="X807" s="303"/>
      <c r="Y807" s="303"/>
    </row>
    <row r="808" spans="1:25" ht="12.75">
      <c r="A808" s="303"/>
      <c r="B808" s="303"/>
      <c r="C808" s="303"/>
      <c r="D808" s="303"/>
      <c r="E808" s="303"/>
      <c r="F808" s="304"/>
      <c r="G808" s="303"/>
      <c r="H808" s="303"/>
      <c r="I808" s="303"/>
      <c r="J808" s="303"/>
      <c r="K808" s="303"/>
      <c r="L808" s="303"/>
      <c r="M808" s="303"/>
      <c r="N808" s="303"/>
      <c r="O808" s="303"/>
      <c r="P808" s="305"/>
      <c r="Q808" s="305"/>
      <c r="R808" s="303"/>
      <c r="S808" s="303"/>
      <c r="T808" s="303"/>
      <c r="U808" s="303"/>
      <c r="V808" s="303"/>
      <c r="W808" s="303"/>
      <c r="X808" s="303"/>
      <c r="Y808" s="303"/>
    </row>
    <row r="809" spans="1:25" ht="12.75">
      <c r="A809" s="303"/>
      <c r="B809" s="303"/>
      <c r="C809" s="303"/>
      <c r="D809" s="303"/>
      <c r="E809" s="303"/>
      <c r="F809" s="304"/>
      <c r="G809" s="303"/>
      <c r="H809" s="303"/>
      <c r="I809" s="303"/>
      <c r="J809" s="303"/>
      <c r="K809" s="303"/>
      <c r="L809" s="303"/>
      <c r="M809" s="303"/>
      <c r="N809" s="303"/>
      <c r="O809" s="303"/>
      <c r="P809" s="305"/>
      <c r="Q809" s="305"/>
      <c r="R809" s="303"/>
      <c r="S809" s="303"/>
      <c r="T809" s="303"/>
      <c r="U809" s="303"/>
      <c r="V809" s="303"/>
      <c r="W809" s="303"/>
      <c r="X809" s="303"/>
      <c r="Y809" s="303"/>
    </row>
    <row r="810" spans="1:25" ht="12.75">
      <c r="A810" s="303"/>
      <c r="B810" s="303"/>
      <c r="C810" s="303"/>
      <c r="D810" s="303"/>
      <c r="E810" s="303"/>
      <c r="F810" s="304"/>
      <c r="G810" s="303"/>
      <c r="H810" s="303"/>
      <c r="I810" s="303"/>
      <c r="J810" s="303"/>
      <c r="K810" s="303"/>
      <c r="L810" s="303"/>
      <c r="M810" s="303"/>
      <c r="N810" s="303"/>
      <c r="O810" s="303"/>
      <c r="P810" s="305"/>
      <c r="Q810" s="305"/>
      <c r="R810" s="303"/>
      <c r="S810" s="303"/>
      <c r="T810" s="303"/>
      <c r="U810" s="303"/>
      <c r="V810" s="303"/>
      <c r="W810" s="303"/>
      <c r="X810" s="303"/>
      <c r="Y810" s="303"/>
    </row>
    <row r="811" spans="1:25" ht="12.75">
      <c r="A811" s="303"/>
      <c r="B811" s="303"/>
      <c r="C811" s="303"/>
      <c r="D811" s="303"/>
      <c r="E811" s="303"/>
      <c r="F811" s="304"/>
      <c r="G811" s="303"/>
      <c r="H811" s="303"/>
      <c r="I811" s="303"/>
      <c r="J811" s="303"/>
      <c r="K811" s="303"/>
      <c r="L811" s="303"/>
      <c r="M811" s="303"/>
      <c r="N811" s="303"/>
      <c r="O811" s="303"/>
      <c r="P811" s="305"/>
      <c r="Q811" s="305"/>
      <c r="R811" s="303"/>
      <c r="S811" s="303"/>
      <c r="T811" s="303"/>
      <c r="U811" s="303"/>
      <c r="V811" s="303"/>
      <c r="W811" s="303"/>
      <c r="X811" s="303"/>
      <c r="Y811" s="303"/>
    </row>
    <row r="812" spans="1:25" ht="12.75">
      <c r="A812" s="303"/>
      <c r="B812" s="303"/>
      <c r="C812" s="303"/>
      <c r="D812" s="303"/>
      <c r="E812" s="303"/>
      <c r="F812" s="304"/>
      <c r="G812" s="303"/>
      <c r="H812" s="303"/>
      <c r="I812" s="303"/>
      <c r="J812" s="303"/>
      <c r="K812" s="303"/>
      <c r="L812" s="303"/>
      <c r="M812" s="303"/>
      <c r="N812" s="303"/>
      <c r="O812" s="303"/>
      <c r="P812" s="305"/>
      <c r="Q812" s="305"/>
      <c r="R812" s="303"/>
      <c r="S812" s="303"/>
      <c r="T812" s="303"/>
      <c r="U812" s="303"/>
      <c r="V812" s="303"/>
      <c r="W812" s="303"/>
      <c r="X812" s="303"/>
      <c r="Y812" s="303"/>
    </row>
    <row r="813" spans="1:25" ht="12.75">
      <c r="A813" s="303"/>
      <c r="B813" s="303"/>
      <c r="C813" s="303"/>
      <c r="D813" s="303"/>
      <c r="E813" s="303"/>
      <c r="F813" s="304"/>
      <c r="G813" s="303"/>
      <c r="H813" s="303"/>
      <c r="I813" s="303"/>
      <c r="J813" s="303"/>
      <c r="K813" s="303"/>
      <c r="L813" s="303"/>
      <c r="M813" s="303"/>
      <c r="N813" s="303"/>
      <c r="O813" s="303"/>
      <c r="P813" s="305"/>
      <c r="Q813" s="305"/>
      <c r="R813" s="303"/>
      <c r="S813" s="303"/>
      <c r="T813" s="303"/>
      <c r="U813" s="303"/>
      <c r="V813" s="303"/>
      <c r="W813" s="303"/>
      <c r="X813" s="303"/>
      <c r="Y813" s="303"/>
    </row>
    <row r="814" spans="1:25" ht="12.75">
      <c r="A814" s="303"/>
      <c r="B814" s="303"/>
      <c r="C814" s="303"/>
      <c r="D814" s="303"/>
      <c r="E814" s="303"/>
      <c r="F814" s="304"/>
      <c r="G814" s="303"/>
      <c r="H814" s="303"/>
      <c r="I814" s="303"/>
      <c r="J814" s="303"/>
      <c r="K814" s="303"/>
      <c r="L814" s="303"/>
      <c r="M814" s="303"/>
      <c r="N814" s="303"/>
      <c r="O814" s="303"/>
      <c r="P814" s="305"/>
      <c r="Q814" s="305"/>
      <c r="R814" s="303"/>
      <c r="S814" s="303"/>
      <c r="T814" s="303"/>
      <c r="U814" s="303"/>
      <c r="V814" s="303"/>
      <c r="W814" s="303"/>
      <c r="X814" s="303"/>
      <c r="Y814" s="303"/>
    </row>
    <row r="815" spans="1:25" ht="12.75">
      <c r="A815" s="303"/>
      <c r="B815" s="303"/>
      <c r="C815" s="303"/>
      <c r="D815" s="303"/>
      <c r="E815" s="303"/>
      <c r="F815" s="304"/>
      <c r="G815" s="303"/>
      <c r="H815" s="303"/>
      <c r="I815" s="303"/>
      <c r="J815" s="303"/>
      <c r="K815" s="303"/>
      <c r="L815" s="303"/>
      <c r="M815" s="303"/>
      <c r="N815" s="303"/>
      <c r="O815" s="303"/>
      <c r="P815" s="305"/>
      <c r="Q815" s="305"/>
      <c r="R815" s="303"/>
      <c r="S815" s="303"/>
      <c r="T815" s="303"/>
      <c r="U815" s="303"/>
      <c r="V815" s="303"/>
      <c r="W815" s="303"/>
      <c r="X815" s="303"/>
      <c r="Y815" s="303"/>
    </row>
    <row r="816" spans="1:25" ht="12.75">
      <c r="A816" s="303"/>
      <c r="B816" s="303"/>
      <c r="C816" s="303"/>
      <c r="D816" s="303"/>
      <c r="E816" s="303"/>
      <c r="F816" s="304"/>
      <c r="G816" s="303"/>
      <c r="H816" s="303"/>
      <c r="I816" s="303"/>
      <c r="J816" s="303"/>
      <c r="K816" s="303"/>
      <c r="L816" s="303"/>
      <c r="M816" s="303"/>
      <c r="N816" s="303"/>
      <c r="O816" s="303"/>
      <c r="P816" s="305"/>
      <c r="Q816" s="305"/>
      <c r="R816" s="303"/>
      <c r="S816" s="303"/>
      <c r="T816" s="303"/>
      <c r="U816" s="303"/>
      <c r="V816" s="303"/>
      <c r="W816" s="303"/>
      <c r="X816" s="303"/>
      <c r="Y816" s="303"/>
    </row>
    <row r="817" spans="1:25" ht="12.75">
      <c r="A817" s="303"/>
      <c r="B817" s="303"/>
      <c r="C817" s="303"/>
      <c r="D817" s="303"/>
      <c r="E817" s="303"/>
      <c r="F817" s="304"/>
      <c r="G817" s="303"/>
      <c r="H817" s="303"/>
      <c r="I817" s="303"/>
      <c r="J817" s="303"/>
      <c r="K817" s="303"/>
      <c r="L817" s="303"/>
      <c r="M817" s="303"/>
      <c r="N817" s="303"/>
      <c r="O817" s="303"/>
      <c r="P817" s="305"/>
      <c r="Q817" s="305"/>
      <c r="R817" s="303"/>
      <c r="S817" s="303"/>
      <c r="T817" s="303"/>
      <c r="U817" s="303"/>
      <c r="V817" s="303"/>
      <c r="W817" s="303"/>
      <c r="X817" s="303"/>
      <c r="Y817" s="303"/>
    </row>
    <row r="818" spans="1:25" ht="12.75">
      <c r="A818" s="303"/>
      <c r="B818" s="303"/>
      <c r="C818" s="303"/>
      <c r="D818" s="303"/>
      <c r="E818" s="303"/>
      <c r="F818" s="304"/>
      <c r="G818" s="303"/>
      <c r="H818" s="303"/>
      <c r="I818" s="303"/>
      <c r="J818" s="303"/>
      <c r="K818" s="303"/>
      <c r="L818" s="303"/>
      <c r="M818" s="303"/>
      <c r="N818" s="303"/>
      <c r="O818" s="303"/>
      <c r="P818" s="305"/>
      <c r="Q818" s="305"/>
      <c r="R818" s="303"/>
      <c r="S818" s="303"/>
      <c r="T818" s="303"/>
      <c r="U818" s="303"/>
      <c r="V818" s="303"/>
      <c r="W818" s="303"/>
      <c r="X818" s="303"/>
      <c r="Y818" s="303"/>
    </row>
    <row r="819" spans="1:25" ht="12.75">
      <c r="A819" s="303"/>
      <c r="B819" s="303"/>
      <c r="C819" s="303"/>
      <c r="D819" s="303"/>
      <c r="E819" s="303"/>
      <c r="F819" s="304"/>
      <c r="G819" s="303"/>
      <c r="H819" s="303"/>
      <c r="I819" s="303"/>
      <c r="J819" s="303"/>
      <c r="K819" s="303"/>
      <c r="L819" s="303"/>
      <c r="M819" s="303"/>
      <c r="N819" s="303"/>
      <c r="O819" s="303"/>
      <c r="P819" s="305"/>
      <c r="Q819" s="305"/>
      <c r="R819" s="303"/>
      <c r="S819" s="303"/>
      <c r="T819" s="303"/>
      <c r="U819" s="303"/>
      <c r="V819" s="303"/>
      <c r="W819" s="303"/>
      <c r="X819" s="303"/>
      <c r="Y819" s="303"/>
    </row>
    <row r="820" spans="1:25" ht="12.75">
      <c r="A820" s="303"/>
      <c r="B820" s="303"/>
      <c r="C820" s="303"/>
      <c r="D820" s="303"/>
      <c r="E820" s="303"/>
      <c r="F820" s="304"/>
      <c r="G820" s="303"/>
      <c r="H820" s="303"/>
      <c r="I820" s="303"/>
      <c r="J820" s="303"/>
      <c r="K820" s="303"/>
      <c r="L820" s="303"/>
      <c r="M820" s="303"/>
      <c r="N820" s="303"/>
      <c r="O820" s="303"/>
      <c r="P820" s="305"/>
      <c r="Q820" s="305"/>
      <c r="R820" s="303"/>
      <c r="S820" s="303"/>
      <c r="T820" s="303"/>
      <c r="U820" s="303"/>
      <c r="V820" s="303"/>
      <c r="W820" s="303"/>
      <c r="X820" s="303"/>
      <c r="Y820" s="303"/>
    </row>
    <row r="821" spans="1:25" ht="12.75">
      <c r="A821" s="303"/>
      <c r="B821" s="303"/>
      <c r="C821" s="303"/>
      <c r="D821" s="303"/>
      <c r="E821" s="303"/>
      <c r="F821" s="304"/>
      <c r="G821" s="303"/>
      <c r="H821" s="303"/>
      <c r="I821" s="303"/>
      <c r="J821" s="303"/>
      <c r="K821" s="303"/>
      <c r="L821" s="303"/>
      <c r="M821" s="303"/>
      <c r="N821" s="303"/>
      <c r="O821" s="303"/>
      <c r="P821" s="305"/>
      <c r="Q821" s="305"/>
      <c r="R821" s="303"/>
      <c r="S821" s="303"/>
      <c r="T821" s="303"/>
      <c r="U821" s="303"/>
      <c r="V821" s="303"/>
      <c r="W821" s="303"/>
      <c r="X821" s="303"/>
      <c r="Y821" s="303"/>
    </row>
    <row r="822" spans="1:25" ht="12.75">
      <c r="A822" s="303"/>
      <c r="B822" s="303"/>
      <c r="C822" s="303"/>
      <c r="D822" s="303"/>
      <c r="E822" s="303"/>
      <c r="F822" s="304"/>
      <c r="G822" s="303"/>
      <c r="H822" s="303"/>
      <c r="I822" s="303"/>
      <c r="J822" s="303"/>
      <c r="K822" s="303"/>
      <c r="L822" s="303"/>
      <c r="M822" s="303"/>
      <c r="N822" s="303"/>
      <c r="O822" s="303"/>
      <c r="P822" s="305"/>
      <c r="Q822" s="305"/>
      <c r="R822" s="303"/>
      <c r="S822" s="303"/>
      <c r="T822" s="303"/>
      <c r="U822" s="303"/>
      <c r="V822" s="303"/>
      <c r="W822" s="303"/>
      <c r="X822" s="303"/>
      <c r="Y822" s="303"/>
    </row>
    <row r="823" spans="1:25" ht="12.75">
      <c r="A823" s="303"/>
      <c r="B823" s="303"/>
      <c r="C823" s="303"/>
      <c r="D823" s="303"/>
      <c r="E823" s="303"/>
      <c r="F823" s="304"/>
      <c r="G823" s="303"/>
      <c r="H823" s="303"/>
      <c r="I823" s="303"/>
      <c r="J823" s="303"/>
      <c r="K823" s="303"/>
      <c r="L823" s="303"/>
      <c r="M823" s="303"/>
      <c r="N823" s="303"/>
      <c r="O823" s="303"/>
      <c r="P823" s="305"/>
      <c r="Q823" s="305"/>
      <c r="R823" s="303"/>
      <c r="S823" s="303"/>
      <c r="T823" s="303"/>
      <c r="U823" s="303"/>
      <c r="V823" s="303"/>
      <c r="W823" s="303"/>
      <c r="X823" s="303"/>
      <c r="Y823" s="303"/>
    </row>
    <row r="824" spans="1:25" ht="12.75">
      <c r="A824" s="303"/>
      <c r="B824" s="303"/>
      <c r="C824" s="303"/>
      <c r="D824" s="303"/>
      <c r="E824" s="303"/>
      <c r="F824" s="304"/>
      <c r="G824" s="303"/>
      <c r="H824" s="303"/>
      <c r="I824" s="303"/>
      <c r="J824" s="303"/>
      <c r="K824" s="303"/>
      <c r="L824" s="303"/>
      <c r="M824" s="303"/>
      <c r="N824" s="303"/>
      <c r="O824" s="303"/>
      <c r="P824" s="305"/>
      <c r="Q824" s="305"/>
      <c r="R824" s="303"/>
      <c r="S824" s="303"/>
      <c r="T824" s="303"/>
      <c r="U824" s="303"/>
      <c r="V824" s="303"/>
      <c r="W824" s="303"/>
      <c r="X824" s="303"/>
      <c r="Y824" s="303"/>
    </row>
    <row r="825" spans="1:25" ht="12.75">
      <c r="A825" s="303"/>
      <c r="B825" s="303"/>
      <c r="C825" s="303"/>
      <c r="D825" s="303"/>
      <c r="E825" s="303"/>
      <c r="F825" s="304"/>
      <c r="G825" s="303"/>
      <c r="H825" s="303"/>
      <c r="I825" s="303"/>
      <c r="J825" s="303"/>
      <c r="K825" s="303"/>
      <c r="L825" s="303"/>
      <c r="M825" s="303"/>
      <c r="N825" s="303"/>
      <c r="O825" s="303"/>
      <c r="P825" s="305"/>
      <c r="Q825" s="305"/>
      <c r="R825" s="303"/>
      <c r="S825" s="303"/>
      <c r="T825" s="303"/>
      <c r="U825" s="303"/>
      <c r="V825" s="303"/>
      <c r="W825" s="303"/>
      <c r="X825" s="303"/>
      <c r="Y825" s="303"/>
    </row>
    <row r="826" spans="1:25" ht="12.75">
      <c r="A826" s="303"/>
      <c r="B826" s="303"/>
      <c r="C826" s="303"/>
      <c r="D826" s="303"/>
      <c r="E826" s="303"/>
      <c r="F826" s="304"/>
      <c r="G826" s="303"/>
      <c r="H826" s="303"/>
      <c r="I826" s="303"/>
      <c r="J826" s="303"/>
      <c r="K826" s="303"/>
      <c r="L826" s="303"/>
      <c r="M826" s="303"/>
      <c r="N826" s="303"/>
      <c r="O826" s="303"/>
      <c r="P826" s="305"/>
      <c r="Q826" s="305"/>
      <c r="R826" s="303"/>
      <c r="S826" s="303"/>
      <c r="T826" s="303"/>
      <c r="U826" s="303"/>
      <c r="V826" s="303"/>
      <c r="W826" s="303"/>
      <c r="X826" s="303"/>
      <c r="Y826" s="303"/>
    </row>
    <row r="827" spans="1:25" ht="12.75">
      <c r="A827" s="303"/>
      <c r="B827" s="303"/>
      <c r="C827" s="303"/>
      <c r="D827" s="303"/>
      <c r="E827" s="303"/>
      <c r="F827" s="304"/>
      <c r="G827" s="303"/>
      <c r="H827" s="303"/>
      <c r="I827" s="303"/>
      <c r="J827" s="303"/>
      <c r="K827" s="303"/>
      <c r="L827" s="303"/>
      <c r="M827" s="303"/>
      <c r="N827" s="303"/>
      <c r="O827" s="303"/>
      <c r="P827" s="305"/>
      <c r="Q827" s="305"/>
      <c r="R827" s="303"/>
      <c r="S827" s="303"/>
      <c r="T827" s="303"/>
      <c r="U827" s="303"/>
      <c r="V827" s="303"/>
      <c r="W827" s="303"/>
      <c r="X827" s="303"/>
      <c r="Y827" s="303"/>
    </row>
    <row r="828" spans="1:25" ht="12.75">
      <c r="A828" s="303"/>
      <c r="B828" s="303"/>
      <c r="C828" s="303"/>
      <c r="D828" s="303"/>
      <c r="E828" s="303"/>
      <c r="F828" s="304"/>
      <c r="G828" s="303"/>
      <c r="H828" s="303"/>
      <c r="I828" s="303"/>
      <c r="J828" s="303"/>
      <c r="K828" s="303"/>
      <c r="L828" s="303"/>
      <c r="M828" s="303"/>
      <c r="N828" s="303"/>
      <c r="O828" s="303"/>
      <c r="P828" s="305"/>
      <c r="Q828" s="305"/>
      <c r="R828" s="303"/>
      <c r="S828" s="303"/>
      <c r="T828" s="303"/>
      <c r="U828" s="303"/>
      <c r="V828" s="303"/>
      <c r="W828" s="303"/>
      <c r="X828" s="303"/>
      <c r="Y828" s="303"/>
    </row>
    <row r="829" spans="1:25" ht="12.75">
      <c r="A829" s="303"/>
      <c r="B829" s="303"/>
      <c r="C829" s="303"/>
      <c r="D829" s="303"/>
      <c r="E829" s="303"/>
      <c r="F829" s="304"/>
      <c r="G829" s="303"/>
      <c r="H829" s="303"/>
      <c r="I829" s="303"/>
      <c r="J829" s="303"/>
      <c r="K829" s="303"/>
      <c r="L829" s="303"/>
      <c r="M829" s="303"/>
      <c r="N829" s="303"/>
      <c r="O829" s="303"/>
      <c r="P829" s="305"/>
      <c r="Q829" s="305"/>
      <c r="R829" s="303"/>
      <c r="S829" s="303"/>
      <c r="T829" s="303"/>
      <c r="U829" s="303"/>
      <c r="V829" s="303"/>
      <c r="W829" s="303"/>
      <c r="X829" s="303"/>
      <c r="Y829" s="303"/>
    </row>
    <row r="830" spans="1:25" ht="12.75">
      <c r="A830" s="303"/>
      <c r="B830" s="303"/>
      <c r="C830" s="303"/>
      <c r="D830" s="303"/>
      <c r="E830" s="303"/>
      <c r="F830" s="304"/>
      <c r="G830" s="303"/>
      <c r="H830" s="303"/>
      <c r="I830" s="303"/>
      <c r="J830" s="303"/>
      <c r="K830" s="303"/>
      <c r="L830" s="303"/>
      <c r="M830" s="303"/>
      <c r="N830" s="303"/>
      <c r="O830" s="303"/>
      <c r="P830" s="305"/>
      <c r="Q830" s="305"/>
      <c r="R830" s="303"/>
      <c r="S830" s="303"/>
      <c r="T830" s="303"/>
      <c r="U830" s="303"/>
      <c r="V830" s="303"/>
      <c r="W830" s="303"/>
      <c r="X830" s="303"/>
      <c r="Y830" s="303"/>
    </row>
    <row r="831" spans="1:25" ht="12.75">
      <c r="A831" s="303"/>
      <c r="B831" s="303"/>
      <c r="C831" s="303"/>
      <c r="D831" s="303"/>
      <c r="E831" s="303"/>
      <c r="F831" s="304"/>
      <c r="G831" s="303"/>
      <c r="H831" s="303"/>
      <c r="I831" s="303"/>
      <c r="J831" s="303"/>
      <c r="K831" s="303"/>
      <c r="L831" s="303"/>
      <c r="M831" s="303"/>
      <c r="N831" s="303"/>
      <c r="O831" s="303"/>
      <c r="P831" s="305"/>
      <c r="Q831" s="305"/>
      <c r="R831" s="303"/>
      <c r="S831" s="303"/>
      <c r="T831" s="303"/>
      <c r="U831" s="303"/>
      <c r="V831" s="303"/>
      <c r="W831" s="303"/>
      <c r="X831" s="303"/>
      <c r="Y831" s="303"/>
    </row>
    <row r="832" spans="1:25" ht="12.75">
      <c r="A832" s="303"/>
      <c r="B832" s="303"/>
      <c r="C832" s="303"/>
      <c r="D832" s="303"/>
      <c r="E832" s="303"/>
      <c r="F832" s="304"/>
      <c r="G832" s="303"/>
      <c r="H832" s="303"/>
      <c r="I832" s="303"/>
      <c r="J832" s="303"/>
      <c r="K832" s="303"/>
      <c r="L832" s="303"/>
      <c r="M832" s="303"/>
      <c r="N832" s="303"/>
      <c r="O832" s="303"/>
      <c r="P832" s="305"/>
      <c r="Q832" s="305"/>
      <c r="R832" s="303"/>
      <c r="S832" s="303"/>
      <c r="T832" s="303"/>
      <c r="U832" s="303"/>
      <c r="V832" s="303"/>
      <c r="W832" s="303"/>
      <c r="X832" s="303"/>
      <c r="Y832" s="303"/>
    </row>
    <row r="833" spans="1:25" ht="12.75">
      <c r="A833" s="303"/>
      <c r="B833" s="303"/>
      <c r="C833" s="303"/>
      <c r="D833" s="303"/>
      <c r="E833" s="303"/>
      <c r="F833" s="304"/>
      <c r="G833" s="303"/>
      <c r="H833" s="303"/>
      <c r="I833" s="303"/>
      <c r="J833" s="303"/>
      <c r="K833" s="303"/>
      <c r="L833" s="303"/>
      <c r="M833" s="303"/>
      <c r="N833" s="303"/>
      <c r="O833" s="303"/>
      <c r="P833" s="305"/>
      <c r="Q833" s="305"/>
      <c r="R833" s="303"/>
      <c r="S833" s="303"/>
      <c r="T833" s="303"/>
      <c r="U833" s="303"/>
      <c r="V833" s="303"/>
      <c r="W833" s="303"/>
      <c r="X833" s="303"/>
      <c r="Y833" s="303"/>
    </row>
    <row r="834" spans="1:25" ht="12.75">
      <c r="A834" s="303"/>
      <c r="B834" s="303"/>
      <c r="C834" s="303"/>
      <c r="D834" s="303"/>
      <c r="E834" s="303"/>
      <c r="F834" s="304"/>
      <c r="G834" s="303"/>
      <c r="H834" s="303"/>
      <c r="I834" s="303"/>
      <c r="J834" s="303"/>
      <c r="K834" s="303"/>
      <c r="L834" s="303"/>
      <c r="M834" s="303"/>
      <c r="N834" s="303"/>
      <c r="O834" s="303"/>
      <c r="P834" s="305"/>
      <c r="Q834" s="305"/>
      <c r="R834" s="303"/>
      <c r="S834" s="303"/>
      <c r="T834" s="303"/>
      <c r="U834" s="303"/>
      <c r="V834" s="303"/>
      <c r="W834" s="303"/>
      <c r="X834" s="303"/>
      <c r="Y834" s="303"/>
    </row>
    <row r="835" spans="1:25" ht="12.75">
      <c r="A835" s="303"/>
      <c r="B835" s="303"/>
      <c r="C835" s="303"/>
      <c r="D835" s="303"/>
      <c r="E835" s="303"/>
      <c r="F835" s="304"/>
      <c r="G835" s="303"/>
      <c r="H835" s="303"/>
      <c r="I835" s="303"/>
      <c r="J835" s="303"/>
      <c r="K835" s="303"/>
      <c r="L835" s="303"/>
      <c r="M835" s="303"/>
      <c r="N835" s="303"/>
      <c r="O835" s="303"/>
      <c r="P835" s="305"/>
      <c r="Q835" s="305"/>
      <c r="R835" s="303"/>
      <c r="S835" s="303"/>
      <c r="T835" s="303"/>
      <c r="U835" s="303"/>
      <c r="V835" s="303"/>
      <c r="W835" s="303"/>
      <c r="X835" s="303"/>
      <c r="Y835" s="303"/>
    </row>
    <row r="836" spans="1:25" ht="12.75">
      <c r="A836" s="303"/>
      <c r="B836" s="303"/>
      <c r="C836" s="303"/>
      <c r="D836" s="303"/>
      <c r="E836" s="303"/>
      <c r="F836" s="304"/>
      <c r="G836" s="303"/>
      <c r="H836" s="303"/>
      <c r="I836" s="303"/>
      <c r="J836" s="303"/>
      <c r="K836" s="303"/>
      <c r="L836" s="303"/>
      <c r="M836" s="303"/>
      <c r="N836" s="303"/>
      <c r="O836" s="303"/>
      <c r="P836" s="305"/>
      <c r="Q836" s="305"/>
      <c r="R836" s="303"/>
      <c r="S836" s="303"/>
      <c r="T836" s="303"/>
      <c r="U836" s="303"/>
      <c r="V836" s="303"/>
      <c r="W836" s="303"/>
      <c r="X836" s="303"/>
      <c r="Y836" s="303"/>
    </row>
    <row r="837" spans="1:25" ht="12.75">
      <c r="A837" s="303"/>
      <c r="B837" s="303"/>
      <c r="C837" s="303"/>
      <c r="D837" s="303"/>
      <c r="E837" s="303"/>
      <c r="F837" s="304"/>
      <c r="G837" s="303"/>
      <c r="H837" s="303"/>
      <c r="I837" s="303"/>
      <c r="J837" s="303"/>
      <c r="K837" s="303"/>
      <c r="L837" s="303"/>
      <c r="M837" s="303"/>
      <c r="N837" s="303"/>
      <c r="O837" s="303"/>
      <c r="P837" s="305"/>
      <c r="Q837" s="305"/>
      <c r="R837" s="303"/>
      <c r="S837" s="303"/>
      <c r="T837" s="303"/>
      <c r="U837" s="303"/>
      <c r="V837" s="303"/>
      <c r="W837" s="303"/>
      <c r="X837" s="303"/>
      <c r="Y837" s="303"/>
    </row>
    <row r="838" spans="1:25" ht="12.75">
      <c r="A838" s="303"/>
      <c r="B838" s="303"/>
      <c r="C838" s="303"/>
      <c r="D838" s="303"/>
      <c r="E838" s="303"/>
      <c r="F838" s="304"/>
      <c r="G838" s="303"/>
      <c r="H838" s="303"/>
      <c r="I838" s="303"/>
      <c r="J838" s="303"/>
      <c r="K838" s="303"/>
      <c r="L838" s="303"/>
      <c r="M838" s="303"/>
      <c r="N838" s="303"/>
      <c r="O838" s="303"/>
      <c r="P838" s="305"/>
      <c r="Q838" s="305"/>
      <c r="R838" s="303"/>
      <c r="S838" s="303"/>
      <c r="T838" s="303"/>
      <c r="U838" s="303"/>
      <c r="V838" s="303"/>
      <c r="W838" s="303"/>
      <c r="X838" s="303"/>
      <c r="Y838" s="303"/>
    </row>
    <row r="839" spans="1:25" ht="12.75">
      <c r="A839" s="303"/>
      <c r="B839" s="303"/>
      <c r="C839" s="303"/>
      <c r="D839" s="303"/>
      <c r="E839" s="303"/>
      <c r="F839" s="304"/>
      <c r="G839" s="303"/>
      <c r="H839" s="303"/>
      <c r="I839" s="303"/>
      <c r="J839" s="303"/>
      <c r="K839" s="303"/>
      <c r="L839" s="303"/>
      <c r="M839" s="303"/>
      <c r="N839" s="303"/>
      <c r="O839" s="303"/>
      <c r="P839" s="305"/>
      <c r="Q839" s="305"/>
      <c r="R839" s="303"/>
      <c r="S839" s="303"/>
      <c r="T839" s="303"/>
      <c r="U839" s="303"/>
      <c r="V839" s="303"/>
      <c r="W839" s="303"/>
      <c r="X839" s="303"/>
      <c r="Y839" s="303"/>
    </row>
    <row r="840" spans="1:25" ht="12.75">
      <c r="A840" s="303"/>
      <c r="B840" s="303"/>
      <c r="C840" s="303"/>
      <c r="D840" s="303"/>
      <c r="E840" s="303"/>
      <c r="F840" s="304"/>
      <c r="G840" s="303"/>
      <c r="H840" s="303"/>
      <c r="I840" s="303"/>
      <c r="J840" s="303"/>
      <c r="K840" s="303"/>
      <c r="L840" s="303"/>
      <c r="M840" s="303"/>
      <c r="N840" s="303"/>
      <c r="O840" s="303"/>
      <c r="P840" s="305"/>
      <c r="Q840" s="305"/>
      <c r="R840" s="303"/>
      <c r="S840" s="303"/>
      <c r="T840" s="303"/>
      <c r="U840" s="303"/>
      <c r="V840" s="303"/>
      <c r="W840" s="303"/>
      <c r="X840" s="303"/>
      <c r="Y840" s="303"/>
    </row>
    <row r="841" spans="1:25" ht="12.75">
      <c r="A841" s="303"/>
      <c r="B841" s="303"/>
      <c r="C841" s="303"/>
      <c r="D841" s="303"/>
      <c r="E841" s="303"/>
      <c r="F841" s="304"/>
      <c r="G841" s="303"/>
      <c r="H841" s="303"/>
      <c r="I841" s="303"/>
      <c r="J841" s="303"/>
      <c r="K841" s="303"/>
      <c r="L841" s="303"/>
      <c r="M841" s="303"/>
      <c r="N841" s="303"/>
      <c r="O841" s="303"/>
      <c r="P841" s="305"/>
      <c r="Q841" s="305"/>
      <c r="R841" s="303"/>
      <c r="S841" s="303"/>
      <c r="T841" s="303"/>
      <c r="U841" s="303"/>
      <c r="V841" s="303"/>
      <c r="W841" s="303"/>
      <c r="X841" s="303"/>
      <c r="Y841" s="303"/>
    </row>
    <row r="842" spans="1:25" ht="12.75">
      <c r="A842" s="303"/>
      <c r="B842" s="303"/>
      <c r="C842" s="303"/>
      <c r="D842" s="303"/>
      <c r="E842" s="303"/>
      <c r="F842" s="304"/>
      <c r="G842" s="303"/>
      <c r="H842" s="303"/>
      <c r="I842" s="303"/>
      <c r="J842" s="303"/>
      <c r="K842" s="303"/>
      <c r="L842" s="303"/>
      <c r="M842" s="303"/>
      <c r="N842" s="303"/>
      <c r="O842" s="303"/>
      <c r="P842" s="305"/>
      <c r="Q842" s="305"/>
      <c r="R842" s="303"/>
      <c r="S842" s="303"/>
      <c r="T842" s="303"/>
      <c r="U842" s="303"/>
      <c r="V842" s="303"/>
      <c r="W842" s="303"/>
      <c r="X842" s="303"/>
      <c r="Y842" s="303"/>
    </row>
    <row r="843" spans="1:25" ht="12.75">
      <c r="A843" s="303"/>
      <c r="B843" s="303"/>
      <c r="C843" s="303"/>
      <c r="D843" s="303"/>
      <c r="E843" s="303"/>
      <c r="F843" s="304"/>
      <c r="G843" s="303"/>
      <c r="H843" s="303"/>
      <c r="I843" s="303"/>
      <c r="J843" s="303"/>
      <c r="K843" s="303"/>
      <c r="L843" s="303"/>
      <c r="M843" s="303"/>
      <c r="N843" s="303"/>
      <c r="O843" s="303"/>
      <c r="P843" s="305"/>
      <c r="Q843" s="305"/>
      <c r="R843" s="303"/>
      <c r="S843" s="303"/>
      <c r="T843" s="303"/>
      <c r="U843" s="303"/>
      <c r="V843" s="303"/>
      <c r="W843" s="303"/>
      <c r="X843" s="303"/>
      <c r="Y843" s="303"/>
    </row>
    <row r="844" spans="1:25" ht="12.75">
      <c r="A844" s="303"/>
      <c r="B844" s="303"/>
      <c r="C844" s="303"/>
      <c r="D844" s="303"/>
      <c r="E844" s="303"/>
      <c r="F844" s="304"/>
      <c r="G844" s="303"/>
      <c r="H844" s="303"/>
      <c r="I844" s="303"/>
      <c r="J844" s="303"/>
      <c r="K844" s="303"/>
      <c r="L844" s="303"/>
      <c r="M844" s="303"/>
      <c r="N844" s="303"/>
      <c r="O844" s="303"/>
      <c r="P844" s="305"/>
      <c r="Q844" s="305"/>
      <c r="R844" s="303"/>
      <c r="S844" s="303"/>
      <c r="T844" s="303"/>
      <c r="U844" s="303"/>
      <c r="V844" s="303"/>
      <c r="W844" s="303"/>
      <c r="X844" s="303"/>
      <c r="Y844" s="303"/>
    </row>
    <row r="845" spans="1:25" ht="12.75">
      <c r="A845" s="303"/>
      <c r="B845" s="303"/>
      <c r="C845" s="303"/>
      <c r="D845" s="303"/>
      <c r="E845" s="303"/>
      <c r="F845" s="304"/>
      <c r="G845" s="303"/>
      <c r="H845" s="303"/>
      <c r="I845" s="303"/>
      <c r="J845" s="303"/>
      <c r="K845" s="303"/>
      <c r="L845" s="303"/>
      <c r="M845" s="303"/>
      <c r="N845" s="303"/>
      <c r="O845" s="303"/>
      <c r="P845" s="305"/>
      <c r="Q845" s="305"/>
      <c r="R845" s="303"/>
      <c r="S845" s="303"/>
      <c r="T845" s="303"/>
      <c r="U845" s="303"/>
      <c r="V845" s="303"/>
      <c r="W845" s="303"/>
      <c r="X845" s="303"/>
      <c r="Y845" s="303"/>
    </row>
    <row r="846" spans="1:25" ht="12.75">
      <c r="A846" s="303"/>
      <c r="B846" s="303"/>
      <c r="C846" s="303"/>
      <c r="D846" s="303"/>
      <c r="E846" s="303"/>
      <c r="F846" s="304"/>
      <c r="G846" s="303"/>
      <c r="H846" s="303"/>
      <c r="I846" s="303"/>
      <c r="J846" s="303"/>
      <c r="K846" s="303"/>
      <c r="L846" s="303"/>
      <c r="M846" s="303"/>
      <c r="N846" s="303"/>
      <c r="O846" s="303"/>
      <c r="P846" s="305"/>
      <c r="Q846" s="305"/>
      <c r="R846" s="303"/>
      <c r="S846" s="303"/>
      <c r="T846" s="303"/>
      <c r="U846" s="303"/>
      <c r="V846" s="303"/>
      <c r="W846" s="303"/>
      <c r="X846" s="303"/>
      <c r="Y846" s="303"/>
    </row>
    <row r="847" spans="1:25" ht="12.75">
      <c r="A847" s="303"/>
      <c r="B847" s="303"/>
      <c r="C847" s="303"/>
      <c r="D847" s="303"/>
      <c r="E847" s="303"/>
      <c r="F847" s="304"/>
      <c r="G847" s="303"/>
      <c r="H847" s="303"/>
      <c r="I847" s="303"/>
      <c r="J847" s="303"/>
      <c r="K847" s="303"/>
      <c r="L847" s="303"/>
      <c r="M847" s="303"/>
      <c r="N847" s="303"/>
      <c r="O847" s="303"/>
      <c r="P847" s="305"/>
      <c r="Q847" s="305"/>
      <c r="R847" s="303"/>
      <c r="S847" s="303"/>
      <c r="T847" s="303"/>
      <c r="U847" s="303"/>
      <c r="V847" s="303"/>
      <c r="W847" s="303"/>
      <c r="X847" s="303"/>
      <c r="Y847" s="303"/>
    </row>
    <row r="848" spans="1:25" ht="12.75">
      <c r="A848" s="303"/>
      <c r="B848" s="303"/>
      <c r="C848" s="303"/>
      <c r="D848" s="303"/>
      <c r="E848" s="303"/>
      <c r="F848" s="304"/>
      <c r="G848" s="303"/>
      <c r="H848" s="303"/>
      <c r="I848" s="303"/>
      <c r="J848" s="303"/>
      <c r="K848" s="303"/>
      <c r="L848" s="303"/>
      <c r="M848" s="303"/>
      <c r="N848" s="303"/>
      <c r="O848" s="303"/>
      <c r="P848" s="305"/>
      <c r="Q848" s="305"/>
      <c r="R848" s="303"/>
      <c r="S848" s="303"/>
      <c r="T848" s="303"/>
      <c r="U848" s="303"/>
      <c r="V848" s="303"/>
      <c r="W848" s="303"/>
      <c r="X848" s="303"/>
      <c r="Y848" s="303"/>
    </row>
    <row r="849" spans="1:25" ht="12.75">
      <c r="A849" s="303"/>
      <c r="B849" s="303"/>
      <c r="C849" s="303"/>
      <c r="D849" s="303"/>
      <c r="E849" s="303"/>
      <c r="F849" s="304"/>
      <c r="G849" s="303"/>
      <c r="H849" s="303"/>
      <c r="I849" s="303"/>
      <c r="J849" s="303"/>
      <c r="K849" s="303"/>
      <c r="L849" s="303"/>
      <c r="M849" s="303"/>
      <c r="N849" s="303"/>
      <c r="O849" s="303"/>
      <c r="P849" s="305"/>
      <c r="Q849" s="305"/>
      <c r="R849" s="303"/>
      <c r="S849" s="303"/>
      <c r="T849" s="303"/>
      <c r="U849" s="303"/>
      <c r="V849" s="303"/>
      <c r="W849" s="303"/>
      <c r="X849" s="303"/>
      <c r="Y849" s="303"/>
    </row>
    <row r="850" spans="1:25" ht="12.75">
      <c r="A850" s="303"/>
      <c r="B850" s="303"/>
      <c r="C850" s="303"/>
      <c r="D850" s="303"/>
      <c r="E850" s="303"/>
      <c r="F850" s="304"/>
      <c r="G850" s="303"/>
      <c r="H850" s="303"/>
      <c r="I850" s="303"/>
      <c r="J850" s="303"/>
      <c r="K850" s="303"/>
      <c r="L850" s="303"/>
      <c r="M850" s="303"/>
      <c r="N850" s="303"/>
      <c r="O850" s="303"/>
      <c r="P850" s="305"/>
      <c r="Q850" s="305"/>
      <c r="R850" s="303"/>
      <c r="S850" s="303"/>
      <c r="T850" s="303"/>
      <c r="U850" s="303"/>
      <c r="V850" s="303"/>
      <c r="W850" s="303"/>
      <c r="X850" s="303"/>
      <c r="Y850" s="303"/>
    </row>
    <row r="851" spans="1:25" ht="12.75">
      <c r="A851" s="303"/>
      <c r="B851" s="303"/>
      <c r="C851" s="303"/>
      <c r="D851" s="303"/>
      <c r="E851" s="303"/>
      <c r="F851" s="304"/>
      <c r="G851" s="303"/>
      <c r="H851" s="303"/>
      <c r="I851" s="303"/>
      <c r="J851" s="303"/>
      <c r="K851" s="303"/>
      <c r="L851" s="303"/>
      <c r="M851" s="303"/>
      <c r="N851" s="303"/>
      <c r="O851" s="303"/>
      <c r="P851" s="305"/>
      <c r="Q851" s="305"/>
      <c r="R851" s="303"/>
      <c r="S851" s="303"/>
      <c r="T851" s="303"/>
      <c r="U851" s="303"/>
      <c r="V851" s="303"/>
      <c r="W851" s="303"/>
      <c r="X851" s="303"/>
      <c r="Y851" s="303"/>
    </row>
    <row r="852" spans="1:25" ht="12.75">
      <c r="A852" s="303"/>
      <c r="B852" s="303"/>
      <c r="C852" s="303"/>
      <c r="D852" s="303"/>
      <c r="E852" s="303"/>
      <c r="F852" s="304"/>
      <c r="G852" s="303"/>
      <c r="H852" s="303"/>
      <c r="I852" s="303"/>
      <c r="J852" s="303"/>
      <c r="K852" s="303"/>
      <c r="L852" s="303"/>
      <c r="M852" s="303"/>
      <c r="N852" s="303"/>
      <c r="O852" s="303"/>
      <c r="P852" s="305"/>
      <c r="Q852" s="305"/>
      <c r="R852" s="303"/>
      <c r="S852" s="303"/>
      <c r="T852" s="303"/>
      <c r="U852" s="303"/>
      <c r="V852" s="303"/>
      <c r="W852" s="303"/>
      <c r="X852" s="303"/>
      <c r="Y852" s="303"/>
    </row>
    <row r="853" spans="1:25" ht="12.75">
      <c r="A853" s="303"/>
      <c r="B853" s="303"/>
      <c r="C853" s="303"/>
      <c r="D853" s="303"/>
      <c r="E853" s="303"/>
      <c r="F853" s="304"/>
      <c r="G853" s="303"/>
      <c r="H853" s="303"/>
      <c r="I853" s="303"/>
      <c r="J853" s="303"/>
      <c r="K853" s="303"/>
      <c r="L853" s="303"/>
      <c r="M853" s="303"/>
      <c r="N853" s="303"/>
      <c r="O853" s="303"/>
      <c r="P853" s="305"/>
      <c r="Q853" s="305"/>
      <c r="R853" s="303"/>
      <c r="S853" s="303"/>
      <c r="T853" s="303"/>
      <c r="U853" s="303"/>
      <c r="V853" s="303"/>
      <c r="W853" s="303"/>
      <c r="X853" s="303"/>
      <c r="Y853" s="303"/>
    </row>
    <row r="854" spans="1:25" ht="12.75">
      <c r="A854" s="303"/>
      <c r="B854" s="303"/>
      <c r="C854" s="303"/>
      <c r="D854" s="303"/>
      <c r="E854" s="303"/>
      <c r="F854" s="304"/>
      <c r="G854" s="303"/>
      <c r="H854" s="303"/>
      <c r="I854" s="303"/>
      <c r="J854" s="303"/>
      <c r="K854" s="303"/>
      <c r="L854" s="303"/>
      <c r="M854" s="303"/>
      <c r="N854" s="303"/>
      <c r="O854" s="303"/>
      <c r="P854" s="305"/>
      <c r="Q854" s="305"/>
      <c r="R854" s="303"/>
      <c r="S854" s="303"/>
      <c r="T854" s="303"/>
      <c r="U854" s="303"/>
      <c r="V854" s="303"/>
      <c r="W854" s="303"/>
      <c r="X854" s="303"/>
      <c r="Y854" s="303"/>
    </row>
    <row r="855" spans="1:25" ht="12.75">
      <c r="A855" s="303"/>
      <c r="B855" s="303"/>
      <c r="C855" s="303"/>
      <c r="D855" s="303"/>
      <c r="E855" s="303"/>
      <c r="F855" s="304"/>
      <c r="G855" s="303"/>
      <c r="H855" s="303"/>
      <c r="I855" s="303"/>
      <c r="J855" s="303"/>
      <c r="K855" s="303"/>
      <c r="L855" s="303"/>
      <c r="M855" s="303"/>
      <c r="N855" s="303"/>
      <c r="O855" s="303"/>
      <c r="P855" s="305"/>
      <c r="Q855" s="305"/>
      <c r="R855" s="303"/>
      <c r="S855" s="303"/>
      <c r="T855" s="303"/>
      <c r="U855" s="303"/>
      <c r="V855" s="303"/>
      <c r="W855" s="303"/>
      <c r="X855" s="303"/>
      <c r="Y855" s="303"/>
    </row>
    <row r="856" spans="1:25" ht="12.75">
      <c r="A856" s="303"/>
      <c r="B856" s="303"/>
      <c r="C856" s="303"/>
      <c r="D856" s="303"/>
      <c r="E856" s="303"/>
      <c r="F856" s="304"/>
      <c r="G856" s="303"/>
      <c r="H856" s="303"/>
      <c r="I856" s="303"/>
      <c r="J856" s="303"/>
      <c r="K856" s="303"/>
      <c r="L856" s="303"/>
      <c r="M856" s="303"/>
      <c r="N856" s="303"/>
      <c r="O856" s="303"/>
      <c r="P856" s="305"/>
      <c r="Q856" s="305"/>
      <c r="R856" s="303"/>
      <c r="S856" s="303"/>
      <c r="T856" s="303"/>
      <c r="U856" s="303"/>
      <c r="V856" s="303"/>
      <c r="W856" s="303"/>
      <c r="X856" s="303"/>
      <c r="Y856" s="303"/>
    </row>
    <row r="857" spans="1:25" ht="12.75">
      <c r="A857" s="303"/>
      <c r="B857" s="303"/>
      <c r="C857" s="303"/>
      <c r="D857" s="303"/>
      <c r="E857" s="303"/>
      <c r="F857" s="304"/>
      <c r="G857" s="303"/>
      <c r="H857" s="303"/>
      <c r="I857" s="303"/>
      <c r="J857" s="303"/>
      <c r="K857" s="303"/>
      <c r="L857" s="303"/>
      <c r="M857" s="303"/>
      <c r="N857" s="303"/>
      <c r="O857" s="303"/>
      <c r="P857" s="305"/>
      <c r="Q857" s="305"/>
      <c r="R857" s="303"/>
      <c r="S857" s="303"/>
      <c r="T857" s="303"/>
      <c r="U857" s="303"/>
      <c r="V857" s="303"/>
      <c r="W857" s="303"/>
      <c r="X857" s="303"/>
      <c r="Y857" s="303"/>
    </row>
    <row r="858" spans="1:25" ht="12.75">
      <c r="A858" s="303"/>
      <c r="B858" s="303"/>
      <c r="C858" s="303"/>
      <c r="D858" s="303"/>
      <c r="E858" s="303"/>
      <c r="F858" s="304"/>
      <c r="G858" s="303"/>
      <c r="H858" s="303"/>
      <c r="I858" s="303"/>
      <c r="J858" s="303"/>
      <c r="K858" s="303"/>
      <c r="L858" s="303"/>
      <c r="M858" s="303"/>
      <c r="N858" s="303"/>
      <c r="O858" s="303"/>
      <c r="P858" s="305"/>
      <c r="Q858" s="305"/>
      <c r="R858" s="303"/>
      <c r="S858" s="303"/>
      <c r="T858" s="303"/>
      <c r="U858" s="303"/>
      <c r="V858" s="303"/>
      <c r="W858" s="303"/>
      <c r="X858" s="303"/>
      <c r="Y858" s="303"/>
    </row>
    <row r="859" spans="1:25" ht="12.75">
      <c r="A859" s="303"/>
      <c r="B859" s="303"/>
      <c r="C859" s="303"/>
      <c r="D859" s="303"/>
      <c r="E859" s="303"/>
      <c r="F859" s="304"/>
      <c r="G859" s="303"/>
      <c r="H859" s="303"/>
      <c r="I859" s="303"/>
      <c r="J859" s="303"/>
      <c r="K859" s="303"/>
      <c r="L859" s="303"/>
      <c r="M859" s="303"/>
      <c r="N859" s="303"/>
      <c r="O859" s="303"/>
      <c r="P859" s="305"/>
      <c r="Q859" s="305"/>
      <c r="R859" s="303"/>
      <c r="S859" s="303"/>
      <c r="T859" s="303"/>
      <c r="U859" s="303"/>
      <c r="V859" s="303"/>
      <c r="W859" s="303"/>
      <c r="X859" s="303"/>
      <c r="Y859" s="303"/>
    </row>
    <row r="860" spans="1:25" ht="12.75">
      <c r="A860" s="303"/>
      <c r="B860" s="303"/>
      <c r="C860" s="303"/>
      <c r="D860" s="303"/>
      <c r="E860" s="303"/>
      <c r="F860" s="304"/>
      <c r="G860" s="303"/>
      <c r="H860" s="303"/>
      <c r="I860" s="303"/>
      <c r="J860" s="303"/>
      <c r="K860" s="303"/>
      <c r="L860" s="303"/>
      <c r="M860" s="303"/>
      <c r="N860" s="303"/>
      <c r="O860" s="303"/>
      <c r="P860" s="305"/>
      <c r="Q860" s="305"/>
      <c r="R860" s="303"/>
      <c r="S860" s="303"/>
      <c r="T860" s="303"/>
      <c r="U860" s="303"/>
      <c r="V860" s="303"/>
      <c r="W860" s="303"/>
      <c r="X860" s="303"/>
      <c r="Y860" s="303"/>
    </row>
    <row r="861" spans="1:25" ht="12.75">
      <c r="A861" s="303"/>
      <c r="B861" s="303"/>
      <c r="C861" s="303"/>
      <c r="D861" s="303"/>
      <c r="E861" s="303"/>
      <c r="F861" s="304"/>
      <c r="G861" s="303"/>
      <c r="H861" s="303"/>
      <c r="I861" s="303"/>
      <c r="J861" s="303"/>
      <c r="K861" s="303"/>
      <c r="L861" s="303"/>
      <c r="M861" s="303"/>
      <c r="N861" s="303"/>
      <c r="O861" s="303"/>
      <c r="P861" s="305"/>
      <c r="Q861" s="305"/>
      <c r="R861" s="303"/>
      <c r="S861" s="303"/>
      <c r="T861" s="303"/>
      <c r="U861" s="303"/>
      <c r="V861" s="303"/>
      <c r="W861" s="303"/>
      <c r="X861" s="303"/>
      <c r="Y861" s="303"/>
    </row>
    <row r="862" spans="1:25" ht="12.75">
      <c r="A862" s="303"/>
      <c r="B862" s="303"/>
      <c r="C862" s="303"/>
      <c r="D862" s="303"/>
      <c r="E862" s="303"/>
      <c r="F862" s="304"/>
      <c r="G862" s="303"/>
      <c r="H862" s="303"/>
      <c r="I862" s="303"/>
      <c r="J862" s="303"/>
      <c r="K862" s="303"/>
      <c r="L862" s="303"/>
      <c r="M862" s="303"/>
      <c r="N862" s="303"/>
      <c r="O862" s="303"/>
      <c r="P862" s="305"/>
      <c r="Q862" s="305"/>
      <c r="R862" s="303"/>
      <c r="S862" s="303"/>
      <c r="T862" s="303"/>
      <c r="U862" s="303"/>
      <c r="V862" s="303"/>
      <c r="W862" s="303"/>
      <c r="X862" s="303"/>
      <c r="Y862" s="303"/>
    </row>
    <row r="863" spans="1:25" ht="12.75">
      <c r="A863" s="303"/>
      <c r="B863" s="303"/>
      <c r="C863" s="303"/>
      <c r="D863" s="303"/>
      <c r="E863" s="303"/>
      <c r="F863" s="304"/>
      <c r="G863" s="303"/>
      <c r="H863" s="303"/>
      <c r="I863" s="303"/>
      <c r="J863" s="303"/>
      <c r="K863" s="303"/>
      <c r="L863" s="303"/>
      <c r="M863" s="303"/>
      <c r="N863" s="303"/>
      <c r="O863" s="303"/>
      <c r="P863" s="305"/>
      <c r="Q863" s="305"/>
      <c r="R863" s="303"/>
      <c r="S863" s="303"/>
      <c r="T863" s="303"/>
      <c r="U863" s="303"/>
      <c r="V863" s="303"/>
      <c r="W863" s="303"/>
      <c r="X863" s="303"/>
      <c r="Y863" s="303"/>
    </row>
    <row r="864" spans="1:25" ht="12.75">
      <c r="A864" s="303"/>
      <c r="B864" s="303"/>
      <c r="C864" s="303"/>
      <c r="D864" s="303"/>
      <c r="E864" s="303"/>
      <c r="F864" s="304"/>
      <c r="G864" s="303"/>
      <c r="H864" s="303"/>
      <c r="I864" s="303"/>
      <c r="J864" s="303"/>
      <c r="K864" s="303"/>
      <c r="L864" s="303"/>
      <c r="M864" s="303"/>
      <c r="N864" s="303"/>
      <c r="O864" s="303"/>
      <c r="P864" s="305"/>
      <c r="Q864" s="305"/>
      <c r="R864" s="303"/>
      <c r="S864" s="303"/>
      <c r="T864" s="303"/>
      <c r="U864" s="303"/>
      <c r="V864" s="303"/>
      <c r="W864" s="303"/>
      <c r="X864" s="303"/>
      <c r="Y864" s="303"/>
    </row>
    <row r="865" spans="1:25" ht="12.75">
      <c r="A865" s="303"/>
      <c r="B865" s="303"/>
      <c r="C865" s="303"/>
      <c r="D865" s="303"/>
      <c r="E865" s="303"/>
      <c r="F865" s="304"/>
      <c r="G865" s="303"/>
      <c r="H865" s="303"/>
      <c r="I865" s="303"/>
      <c r="J865" s="303"/>
      <c r="K865" s="303"/>
      <c r="L865" s="303"/>
      <c r="M865" s="303"/>
      <c r="N865" s="303"/>
      <c r="O865" s="303"/>
      <c r="P865" s="305"/>
      <c r="Q865" s="305"/>
      <c r="R865" s="303"/>
      <c r="S865" s="303"/>
      <c r="T865" s="303"/>
      <c r="U865" s="303"/>
      <c r="V865" s="303"/>
      <c r="W865" s="303"/>
      <c r="X865" s="303"/>
      <c r="Y865" s="303"/>
    </row>
    <row r="866" spans="1:25" ht="12.75">
      <c r="A866" s="303"/>
      <c r="B866" s="303"/>
      <c r="C866" s="303"/>
      <c r="D866" s="303"/>
      <c r="E866" s="303"/>
      <c r="F866" s="304"/>
      <c r="G866" s="303"/>
      <c r="H866" s="303"/>
      <c r="I866" s="303"/>
      <c r="J866" s="303"/>
      <c r="K866" s="303"/>
      <c r="L866" s="303"/>
      <c r="M866" s="303"/>
      <c r="N866" s="303"/>
      <c r="O866" s="303"/>
      <c r="P866" s="305"/>
      <c r="Q866" s="305"/>
      <c r="R866" s="303"/>
      <c r="S866" s="303"/>
      <c r="T866" s="303"/>
      <c r="U866" s="303"/>
      <c r="V866" s="303"/>
      <c r="W866" s="303"/>
      <c r="X866" s="303"/>
      <c r="Y866" s="303"/>
    </row>
    <row r="867" spans="1:25" ht="12.75">
      <c r="A867" s="303"/>
      <c r="B867" s="303"/>
      <c r="C867" s="303"/>
      <c r="D867" s="303"/>
      <c r="E867" s="303"/>
      <c r="F867" s="304"/>
      <c r="G867" s="303"/>
      <c r="H867" s="303"/>
      <c r="I867" s="303"/>
      <c r="J867" s="303"/>
      <c r="K867" s="303"/>
      <c r="L867" s="303"/>
      <c r="M867" s="303"/>
      <c r="N867" s="303"/>
      <c r="O867" s="303"/>
      <c r="P867" s="305"/>
      <c r="Q867" s="305"/>
      <c r="R867" s="303"/>
      <c r="S867" s="303"/>
      <c r="T867" s="303"/>
      <c r="U867" s="303"/>
      <c r="V867" s="303"/>
      <c r="W867" s="303"/>
      <c r="X867" s="303"/>
      <c r="Y867" s="303"/>
    </row>
    <row r="868" spans="1:25" ht="12.75">
      <c r="A868" s="303"/>
      <c r="B868" s="303"/>
      <c r="C868" s="303"/>
      <c r="D868" s="303"/>
      <c r="E868" s="303"/>
      <c r="F868" s="304"/>
      <c r="G868" s="303"/>
      <c r="H868" s="303"/>
      <c r="I868" s="303"/>
      <c r="J868" s="303"/>
      <c r="K868" s="303"/>
      <c r="L868" s="303"/>
      <c r="M868" s="303"/>
      <c r="N868" s="303"/>
      <c r="O868" s="303"/>
      <c r="P868" s="305"/>
      <c r="Q868" s="305"/>
      <c r="R868" s="303"/>
      <c r="S868" s="303"/>
      <c r="T868" s="303"/>
      <c r="U868" s="303"/>
      <c r="V868" s="303"/>
      <c r="W868" s="303"/>
      <c r="X868" s="303"/>
      <c r="Y868" s="303"/>
    </row>
    <row r="869" spans="1:25" ht="12.75">
      <c r="A869" s="303"/>
      <c r="B869" s="303"/>
      <c r="C869" s="303"/>
      <c r="D869" s="303"/>
      <c r="E869" s="303"/>
      <c r="F869" s="304"/>
      <c r="G869" s="303"/>
      <c r="H869" s="303"/>
      <c r="I869" s="303"/>
      <c r="J869" s="303"/>
      <c r="K869" s="303"/>
      <c r="L869" s="303"/>
      <c r="M869" s="303"/>
      <c r="N869" s="303"/>
      <c r="O869" s="303"/>
      <c r="P869" s="305"/>
      <c r="Q869" s="305"/>
      <c r="R869" s="303"/>
      <c r="S869" s="303"/>
      <c r="T869" s="303"/>
      <c r="U869" s="303"/>
      <c r="V869" s="303"/>
      <c r="W869" s="303"/>
      <c r="X869" s="303"/>
      <c r="Y869" s="303"/>
    </row>
    <row r="870" spans="1:25" ht="12.75">
      <c r="A870" s="303"/>
      <c r="B870" s="303"/>
      <c r="C870" s="303"/>
      <c r="D870" s="303"/>
      <c r="E870" s="303"/>
      <c r="F870" s="304"/>
      <c r="G870" s="303"/>
      <c r="H870" s="303"/>
      <c r="I870" s="303"/>
      <c r="J870" s="303"/>
      <c r="K870" s="303"/>
      <c r="L870" s="303"/>
      <c r="M870" s="303"/>
      <c r="N870" s="303"/>
      <c r="O870" s="303"/>
      <c r="P870" s="305"/>
      <c r="Q870" s="305"/>
      <c r="R870" s="303"/>
      <c r="S870" s="303"/>
      <c r="T870" s="303"/>
      <c r="U870" s="303"/>
      <c r="V870" s="303"/>
      <c r="W870" s="303"/>
      <c r="X870" s="303"/>
      <c r="Y870" s="303"/>
    </row>
    <row r="871" spans="1:25" ht="12.75">
      <c r="A871" s="303"/>
      <c r="B871" s="303"/>
      <c r="C871" s="303"/>
      <c r="D871" s="303"/>
      <c r="E871" s="303"/>
      <c r="F871" s="304"/>
      <c r="G871" s="303"/>
      <c r="H871" s="303"/>
      <c r="I871" s="303"/>
      <c r="J871" s="303"/>
      <c r="K871" s="303"/>
      <c r="L871" s="303"/>
      <c r="M871" s="303"/>
      <c r="N871" s="303"/>
      <c r="O871" s="303"/>
      <c r="P871" s="305"/>
      <c r="Q871" s="305"/>
      <c r="R871" s="303"/>
      <c r="S871" s="303"/>
      <c r="T871" s="303"/>
      <c r="U871" s="303"/>
      <c r="V871" s="303"/>
      <c r="W871" s="303"/>
      <c r="X871" s="303"/>
      <c r="Y871" s="303"/>
    </row>
    <row r="872" spans="1:25" ht="12.75">
      <c r="A872" s="303"/>
      <c r="B872" s="303"/>
      <c r="C872" s="303"/>
      <c r="D872" s="303"/>
      <c r="E872" s="303"/>
      <c r="F872" s="304"/>
      <c r="G872" s="303"/>
      <c r="H872" s="303"/>
      <c r="I872" s="303"/>
      <c r="J872" s="303"/>
      <c r="K872" s="303"/>
      <c r="L872" s="303"/>
      <c r="M872" s="303"/>
      <c r="N872" s="303"/>
      <c r="O872" s="303"/>
      <c r="P872" s="305"/>
      <c r="Q872" s="305"/>
      <c r="R872" s="303"/>
      <c r="S872" s="303"/>
      <c r="T872" s="303"/>
      <c r="U872" s="303"/>
      <c r="V872" s="303"/>
      <c r="W872" s="303"/>
      <c r="X872" s="303"/>
      <c r="Y872" s="303"/>
    </row>
    <row r="873" spans="1:25" ht="12.75">
      <c r="A873" s="303"/>
      <c r="B873" s="303"/>
      <c r="C873" s="303"/>
      <c r="D873" s="303"/>
      <c r="E873" s="303"/>
      <c r="F873" s="304"/>
      <c r="G873" s="303"/>
      <c r="H873" s="303"/>
      <c r="I873" s="303"/>
      <c r="J873" s="303"/>
      <c r="K873" s="303"/>
      <c r="L873" s="303"/>
      <c r="M873" s="303"/>
      <c r="N873" s="303"/>
      <c r="O873" s="303"/>
      <c r="P873" s="305"/>
      <c r="Q873" s="305"/>
      <c r="R873" s="303"/>
      <c r="S873" s="303"/>
      <c r="T873" s="303"/>
      <c r="U873" s="303"/>
      <c r="V873" s="303"/>
      <c r="W873" s="303"/>
      <c r="X873" s="303"/>
      <c r="Y873" s="303"/>
    </row>
    <row r="874" spans="1:25" ht="12.75">
      <c r="A874" s="303"/>
      <c r="B874" s="303"/>
      <c r="C874" s="303"/>
      <c r="D874" s="303"/>
      <c r="E874" s="303"/>
      <c r="F874" s="304"/>
      <c r="G874" s="303"/>
      <c r="H874" s="303"/>
      <c r="I874" s="303"/>
      <c r="J874" s="303"/>
      <c r="K874" s="303"/>
      <c r="L874" s="303"/>
      <c r="M874" s="303"/>
      <c r="N874" s="303"/>
      <c r="O874" s="303"/>
      <c r="P874" s="305"/>
      <c r="Q874" s="305"/>
      <c r="R874" s="303"/>
      <c r="S874" s="303"/>
      <c r="T874" s="303"/>
      <c r="U874" s="303"/>
      <c r="V874" s="303"/>
      <c r="W874" s="303"/>
      <c r="X874" s="303"/>
      <c r="Y874" s="303"/>
    </row>
    <row r="875" spans="1:25" ht="12.75">
      <c r="A875" s="303"/>
      <c r="B875" s="303"/>
      <c r="C875" s="303"/>
      <c r="D875" s="303"/>
      <c r="E875" s="303"/>
      <c r="F875" s="304"/>
      <c r="G875" s="303"/>
      <c r="H875" s="303"/>
      <c r="I875" s="303"/>
      <c r="J875" s="303"/>
      <c r="K875" s="303"/>
      <c r="L875" s="303"/>
      <c r="M875" s="303"/>
      <c r="N875" s="303"/>
      <c r="O875" s="303"/>
      <c r="P875" s="305"/>
      <c r="Q875" s="305"/>
      <c r="R875" s="303"/>
      <c r="S875" s="303"/>
      <c r="T875" s="303"/>
      <c r="U875" s="303"/>
      <c r="V875" s="303"/>
      <c r="W875" s="303"/>
      <c r="X875" s="303"/>
      <c r="Y875" s="303"/>
    </row>
    <row r="876" spans="1:25" ht="12.75">
      <c r="A876" s="303"/>
      <c r="B876" s="303"/>
      <c r="C876" s="303"/>
      <c r="D876" s="303"/>
      <c r="E876" s="303"/>
      <c r="F876" s="304"/>
      <c r="G876" s="303"/>
      <c r="H876" s="303"/>
      <c r="I876" s="303"/>
      <c r="J876" s="303"/>
      <c r="K876" s="303"/>
      <c r="L876" s="303"/>
      <c r="M876" s="303"/>
      <c r="N876" s="303"/>
      <c r="O876" s="303"/>
      <c r="P876" s="305"/>
      <c r="Q876" s="305"/>
      <c r="R876" s="303"/>
      <c r="S876" s="303"/>
      <c r="T876" s="303"/>
      <c r="U876" s="303"/>
      <c r="V876" s="303"/>
      <c r="W876" s="303"/>
      <c r="X876" s="303"/>
      <c r="Y876" s="303"/>
    </row>
    <row r="877" spans="1:25" ht="12.75">
      <c r="A877" s="303"/>
      <c r="B877" s="303"/>
      <c r="C877" s="303"/>
      <c r="D877" s="303"/>
      <c r="E877" s="303"/>
      <c r="F877" s="304"/>
      <c r="G877" s="303"/>
      <c r="H877" s="303"/>
      <c r="I877" s="303"/>
      <c r="J877" s="303"/>
      <c r="K877" s="303"/>
      <c r="L877" s="303"/>
      <c r="M877" s="303"/>
      <c r="N877" s="303"/>
      <c r="O877" s="303"/>
      <c r="P877" s="305"/>
      <c r="Q877" s="305"/>
      <c r="R877" s="303"/>
      <c r="S877" s="303"/>
      <c r="T877" s="303"/>
      <c r="U877" s="303"/>
      <c r="V877" s="303"/>
      <c r="W877" s="303"/>
      <c r="X877" s="303"/>
      <c r="Y877" s="303"/>
    </row>
    <row r="878" spans="1:25" ht="12.75">
      <c r="A878" s="303"/>
      <c r="B878" s="303"/>
      <c r="C878" s="303"/>
      <c r="D878" s="303"/>
      <c r="E878" s="303"/>
      <c r="F878" s="304"/>
      <c r="G878" s="303"/>
      <c r="H878" s="303"/>
      <c r="I878" s="303"/>
      <c r="J878" s="303"/>
      <c r="K878" s="303"/>
      <c r="L878" s="303"/>
      <c r="M878" s="303"/>
      <c r="N878" s="303"/>
      <c r="O878" s="303"/>
      <c r="P878" s="305"/>
      <c r="Q878" s="305"/>
      <c r="R878" s="303"/>
      <c r="S878" s="303"/>
      <c r="T878" s="303"/>
      <c r="U878" s="303"/>
      <c r="V878" s="303"/>
      <c r="W878" s="303"/>
      <c r="X878" s="303"/>
      <c r="Y878" s="303"/>
    </row>
    <row r="879" spans="1:25" ht="12.75">
      <c r="A879" s="303"/>
      <c r="B879" s="303"/>
      <c r="C879" s="303"/>
      <c r="D879" s="303"/>
      <c r="E879" s="303"/>
      <c r="F879" s="304"/>
      <c r="G879" s="303"/>
      <c r="H879" s="303"/>
      <c r="I879" s="303"/>
      <c r="J879" s="303"/>
      <c r="K879" s="303"/>
      <c r="L879" s="303"/>
      <c r="M879" s="303"/>
      <c r="N879" s="303"/>
      <c r="O879" s="303"/>
      <c r="P879" s="305"/>
      <c r="Q879" s="305"/>
      <c r="R879" s="303"/>
      <c r="S879" s="303"/>
      <c r="T879" s="303"/>
      <c r="U879" s="303"/>
      <c r="V879" s="303"/>
      <c r="W879" s="303"/>
      <c r="X879" s="303"/>
      <c r="Y879" s="303"/>
    </row>
    <row r="880" spans="1:25" ht="12.75">
      <c r="A880" s="303"/>
      <c r="B880" s="303"/>
      <c r="C880" s="303"/>
      <c r="D880" s="303"/>
      <c r="E880" s="303"/>
      <c r="F880" s="304"/>
      <c r="G880" s="303"/>
      <c r="H880" s="303"/>
      <c r="I880" s="303"/>
      <c r="J880" s="303"/>
      <c r="K880" s="303"/>
      <c r="L880" s="303"/>
      <c r="M880" s="303"/>
      <c r="N880" s="303"/>
      <c r="O880" s="303"/>
      <c r="P880" s="305"/>
      <c r="Q880" s="305"/>
      <c r="R880" s="303"/>
      <c r="S880" s="303"/>
      <c r="T880" s="303"/>
      <c r="U880" s="303"/>
      <c r="V880" s="303"/>
      <c r="W880" s="303"/>
      <c r="X880" s="303"/>
      <c r="Y880" s="303"/>
    </row>
    <row r="881" spans="1:25" ht="12.75">
      <c r="A881" s="303"/>
      <c r="B881" s="303"/>
      <c r="C881" s="303"/>
      <c r="D881" s="303"/>
      <c r="E881" s="303"/>
      <c r="F881" s="304"/>
      <c r="G881" s="303"/>
      <c r="H881" s="303"/>
      <c r="I881" s="303"/>
      <c r="J881" s="303"/>
      <c r="K881" s="303"/>
      <c r="L881" s="303"/>
      <c r="M881" s="303"/>
      <c r="N881" s="303"/>
      <c r="O881" s="303"/>
      <c r="P881" s="305"/>
      <c r="Q881" s="305"/>
      <c r="R881" s="303"/>
      <c r="S881" s="303"/>
      <c r="T881" s="303"/>
      <c r="U881" s="303"/>
      <c r="V881" s="303"/>
      <c r="W881" s="303"/>
      <c r="X881" s="303"/>
      <c r="Y881" s="303"/>
    </row>
    <row r="882" spans="1:25" ht="12.75">
      <c r="A882" s="303"/>
      <c r="B882" s="303"/>
      <c r="C882" s="303"/>
      <c r="D882" s="303"/>
      <c r="E882" s="303"/>
      <c r="F882" s="304"/>
      <c r="G882" s="303"/>
      <c r="H882" s="303"/>
      <c r="I882" s="303"/>
      <c r="J882" s="303"/>
      <c r="K882" s="303"/>
      <c r="L882" s="303"/>
      <c r="M882" s="303"/>
      <c r="N882" s="303"/>
      <c r="O882" s="303"/>
      <c r="P882" s="305"/>
      <c r="Q882" s="305"/>
      <c r="R882" s="303"/>
      <c r="S882" s="303"/>
      <c r="T882" s="303"/>
      <c r="U882" s="303"/>
      <c r="V882" s="303"/>
      <c r="W882" s="303"/>
      <c r="X882" s="303"/>
      <c r="Y882" s="303"/>
    </row>
    <row r="883" spans="1:25" ht="12.75">
      <c r="A883" s="303"/>
      <c r="B883" s="303"/>
      <c r="C883" s="303"/>
      <c r="D883" s="303"/>
      <c r="E883" s="303"/>
      <c r="F883" s="304"/>
      <c r="G883" s="303"/>
      <c r="H883" s="303"/>
      <c r="I883" s="303"/>
      <c r="J883" s="303"/>
      <c r="K883" s="303"/>
      <c r="L883" s="303"/>
      <c r="M883" s="303"/>
      <c r="N883" s="303"/>
      <c r="O883" s="303"/>
      <c r="P883" s="305"/>
      <c r="Q883" s="305"/>
      <c r="R883" s="303"/>
      <c r="S883" s="303"/>
      <c r="T883" s="303"/>
      <c r="U883" s="303"/>
      <c r="V883" s="303"/>
      <c r="W883" s="303"/>
      <c r="X883" s="303"/>
      <c r="Y883" s="303"/>
    </row>
    <row r="884" spans="1:25" ht="12.75">
      <c r="A884" s="303"/>
      <c r="B884" s="303"/>
      <c r="C884" s="303"/>
      <c r="D884" s="303"/>
      <c r="E884" s="303"/>
      <c r="F884" s="304"/>
      <c r="G884" s="303"/>
      <c r="H884" s="303"/>
      <c r="I884" s="303"/>
      <c r="J884" s="303"/>
      <c r="K884" s="303"/>
      <c r="L884" s="303"/>
      <c r="M884" s="303"/>
      <c r="N884" s="303"/>
      <c r="O884" s="303"/>
      <c r="P884" s="305"/>
      <c r="Q884" s="305"/>
      <c r="R884" s="303"/>
      <c r="S884" s="303"/>
      <c r="T884" s="303"/>
      <c r="U884" s="303"/>
      <c r="V884" s="303"/>
      <c r="W884" s="303"/>
      <c r="X884" s="303"/>
      <c r="Y884" s="303"/>
    </row>
    <row r="885" spans="1:25" ht="12.75">
      <c r="A885" s="303"/>
      <c r="B885" s="303"/>
      <c r="C885" s="303"/>
      <c r="D885" s="303"/>
      <c r="E885" s="303"/>
      <c r="F885" s="304"/>
      <c r="G885" s="303"/>
      <c r="H885" s="303"/>
      <c r="I885" s="303"/>
      <c r="J885" s="303"/>
      <c r="K885" s="303"/>
      <c r="L885" s="303"/>
      <c r="M885" s="303"/>
      <c r="N885" s="303"/>
      <c r="O885" s="303"/>
      <c r="P885" s="305"/>
      <c r="Q885" s="305"/>
      <c r="R885" s="303"/>
      <c r="S885" s="303"/>
      <c r="T885" s="303"/>
      <c r="U885" s="303"/>
      <c r="V885" s="303"/>
      <c r="W885" s="303"/>
      <c r="X885" s="303"/>
      <c r="Y885" s="303"/>
    </row>
    <row r="886" spans="1:25" ht="12.75">
      <c r="A886" s="303"/>
      <c r="B886" s="303"/>
      <c r="C886" s="303"/>
      <c r="D886" s="303"/>
      <c r="E886" s="303"/>
      <c r="F886" s="304"/>
      <c r="G886" s="303"/>
      <c r="H886" s="303"/>
      <c r="I886" s="303"/>
      <c r="J886" s="303"/>
      <c r="K886" s="303"/>
      <c r="L886" s="303"/>
      <c r="M886" s="303"/>
      <c r="N886" s="303"/>
      <c r="O886" s="303"/>
      <c r="P886" s="305"/>
      <c r="Q886" s="305"/>
      <c r="R886" s="303"/>
      <c r="S886" s="303"/>
      <c r="T886" s="303"/>
      <c r="U886" s="303"/>
      <c r="V886" s="303"/>
      <c r="W886" s="303"/>
      <c r="X886" s="303"/>
      <c r="Y886" s="303"/>
    </row>
    <row r="887" spans="1:25" ht="12.75">
      <c r="A887" s="303"/>
      <c r="B887" s="303"/>
      <c r="C887" s="303"/>
      <c r="D887" s="303"/>
      <c r="E887" s="303"/>
      <c r="F887" s="304"/>
      <c r="G887" s="303"/>
      <c r="H887" s="303"/>
      <c r="I887" s="303"/>
      <c r="J887" s="303"/>
      <c r="K887" s="303"/>
      <c r="L887" s="303"/>
      <c r="M887" s="303"/>
      <c r="N887" s="303"/>
      <c r="O887" s="303"/>
      <c r="P887" s="305"/>
      <c r="Q887" s="305"/>
      <c r="R887" s="303"/>
      <c r="S887" s="303"/>
      <c r="T887" s="303"/>
      <c r="U887" s="303"/>
      <c r="V887" s="303"/>
      <c r="W887" s="303"/>
      <c r="X887" s="303"/>
      <c r="Y887" s="303"/>
    </row>
    <row r="888" spans="1:25" ht="12.75">
      <c r="A888" s="303"/>
      <c r="B888" s="303"/>
      <c r="C888" s="303"/>
      <c r="D888" s="303"/>
      <c r="E888" s="303"/>
      <c r="F888" s="304"/>
      <c r="G888" s="303"/>
      <c r="H888" s="303"/>
      <c r="I888" s="303"/>
      <c r="J888" s="303"/>
      <c r="K888" s="303"/>
      <c r="L888" s="303"/>
      <c r="M888" s="303"/>
      <c r="N888" s="303"/>
      <c r="O888" s="303"/>
      <c r="P888" s="305"/>
      <c r="Q888" s="305"/>
      <c r="R888" s="303"/>
      <c r="S888" s="303"/>
      <c r="T888" s="303"/>
      <c r="U888" s="303"/>
      <c r="V888" s="303"/>
      <c r="W888" s="303"/>
      <c r="X888" s="303"/>
      <c r="Y888" s="303"/>
    </row>
    <row r="889" spans="1:25" ht="12.75">
      <c r="A889" s="303"/>
      <c r="B889" s="303"/>
      <c r="C889" s="303"/>
      <c r="D889" s="303"/>
      <c r="E889" s="303"/>
      <c r="F889" s="304"/>
      <c r="G889" s="303"/>
      <c r="H889" s="303"/>
      <c r="I889" s="303"/>
      <c r="J889" s="303"/>
      <c r="K889" s="303"/>
      <c r="L889" s="303"/>
      <c r="M889" s="303"/>
      <c r="N889" s="303"/>
      <c r="O889" s="303"/>
      <c r="P889" s="305"/>
      <c r="Q889" s="305"/>
      <c r="R889" s="303"/>
      <c r="S889" s="303"/>
      <c r="T889" s="303"/>
      <c r="U889" s="303"/>
      <c r="V889" s="303"/>
      <c r="W889" s="303"/>
      <c r="X889" s="303"/>
      <c r="Y889" s="303"/>
    </row>
    <row r="890" spans="1:25" ht="12.75">
      <c r="A890" s="303"/>
      <c r="B890" s="303"/>
      <c r="C890" s="303"/>
      <c r="D890" s="303"/>
      <c r="E890" s="303"/>
      <c r="F890" s="304"/>
      <c r="G890" s="303"/>
      <c r="H890" s="303"/>
      <c r="I890" s="303"/>
      <c r="J890" s="303"/>
      <c r="K890" s="303"/>
      <c r="L890" s="303"/>
      <c r="M890" s="303"/>
      <c r="N890" s="303"/>
      <c r="O890" s="303"/>
      <c r="P890" s="305"/>
      <c r="Q890" s="305"/>
      <c r="R890" s="303"/>
      <c r="S890" s="303"/>
      <c r="T890" s="303"/>
      <c r="U890" s="303"/>
      <c r="V890" s="303"/>
      <c r="W890" s="303"/>
      <c r="X890" s="303"/>
      <c r="Y890" s="303"/>
    </row>
    <row r="891" spans="1:25" ht="12.75">
      <c r="A891" s="303"/>
      <c r="B891" s="303"/>
      <c r="C891" s="303"/>
      <c r="D891" s="303"/>
      <c r="E891" s="303"/>
      <c r="F891" s="304"/>
      <c r="G891" s="303"/>
      <c r="H891" s="303"/>
      <c r="I891" s="303"/>
      <c r="J891" s="303"/>
      <c r="K891" s="303"/>
      <c r="L891" s="303"/>
      <c r="M891" s="303"/>
      <c r="N891" s="303"/>
      <c r="O891" s="303"/>
      <c r="P891" s="305"/>
      <c r="Q891" s="305"/>
      <c r="R891" s="303"/>
      <c r="S891" s="303"/>
      <c r="T891" s="303"/>
      <c r="U891" s="303"/>
      <c r="V891" s="303"/>
      <c r="W891" s="303"/>
      <c r="X891" s="303"/>
      <c r="Y891" s="303"/>
    </row>
    <row r="892" spans="1:25" ht="12.75">
      <c r="A892" s="303"/>
      <c r="B892" s="303"/>
      <c r="C892" s="303"/>
      <c r="D892" s="303"/>
      <c r="E892" s="303"/>
      <c r="F892" s="304"/>
      <c r="G892" s="303"/>
      <c r="H892" s="303"/>
      <c r="I892" s="303"/>
      <c r="J892" s="303"/>
      <c r="K892" s="303"/>
      <c r="L892" s="303"/>
      <c r="M892" s="303"/>
      <c r="N892" s="303"/>
      <c r="O892" s="303"/>
      <c r="P892" s="305"/>
      <c r="Q892" s="305"/>
      <c r="R892" s="303"/>
      <c r="S892" s="303"/>
      <c r="T892" s="303"/>
      <c r="U892" s="303"/>
      <c r="V892" s="303"/>
      <c r="W892" s="303"/>
      <c r="X892" s="303"/>
      <c r="Y892" s="303"/>
    </row>
    <row r="893" spans="1:25" ht="12.75">
      <c r="A893" s="303"/>
      <c r="B893" s="303"/>
      <c r="C893" s="303"/>
      <c r="D893" s="303"/>
      <c r="E893" s="303"/>
      <c r="F893" s="304"/>
      <c r="G893" s="303"/>
      <c r="H893" s="303"/>
      <c r="I893" s="303"/>
      <c r="J893" s="303"/>
      <c r="K893" s="303"/>
      <c r="L893" s="303"/>
      <c r="M893" s="303"/>
      <c r="N893" s="303"/>
      <c r="O893" s="303"/>
      <c r="P893" s="305"/>
      <c r="Q893" s="305"/>
      <c r="R893" s="303"/>
      <c r="S893" s="303"/>
      <c r="T893" s="303"/>
      <c r="U893" s="303"/>
      <c r="V893" s="303"/>
      <c r="W893" s="303"/>
      <c r="X893" s="303"/>
      <c r="Y893" s="303"/>
    </row>
    <row r="894" spans="1:25" ht="12.75">
      <c r="A894" s="303"/>
      <c r="B894" s="303"/>
      <c r="C894" s="303"/>
      <c r="D894" s="303"/>
      <c r="E894" s="303"/>
      <c r="F894" s="304"/>
      <c r="G894" s="303"/>
      <c r="H894" s="303"/>
      <c r="I894" s="303"/>
      <c r="J894" s="303"/>
      <c r="K894" s="303"/>
      <c r="L894" s="303"/>
      <c r="M894" s="303"/>
      <c r="N894" s="303"/>
      <c r="O894" s="303"/>
      <c r="P894" s="305"/>
      <c r="Q894" s="305"/>
      <c r="R894" s="303"/>
      <c r="S894" s="303"/>
      <c r="T894" s="303"/>
      <c r="U894" s="303"/>
      <c r="V894" s="303"/>
      <c r="W894" s="303"/>
      <c r="X894" s="303"/>
      <c r="Y894" s="303"/>
    </row>
    <row r="895" spans="1:25" ht="12.75">
      <c r="A895" s="303"/>
      <c r="B895" s="303"/>
      <c r="C895" s="303"/>
      <c r="D895" s="303"/>
      <c r="E895" s="303"/>
      <c r="F895" s="304"/>
      <c r="G895" s="303"/>
      <c r="H895" s="303"/>
      <c r="I895" s="303"/>
      <c r="J895" s="303"/>
      <c r="K895" s="303"/>
      <c r="L895" s="303"/>
      <c r="M895" s="303"/>
      <c r="N895" s="303"/>
      <c r="O895" s="303"/>
      <c r="P895" s="305"/>
      <c r="Q895" s="305"/>
      <c r="R895" s="303"/>
      <c r="S895" s="303"/>
      <c r="T895" s="303"/>
      <c r="U895" s="303"/>
      <c r="V895" s="303"/>
      <c r="W895" s="303"/>
      <c r="X895" s="303"/>
      <c r="Y895" s="303"/>
    </row>
    <row r="896" spans="1:25" ht="12.75">
      <c r="A896" s="303"/>
      <c r="B896" s="303"/>
      <c r="C896" s="303"/>
      <c r="D896" s="303"/>
      <c r="E896" s="303"/>
      <c r="F896" s="304"/>
      <c r="G896" s="303"/>
      <c r="H896" s="303"/>
      <c r="I896" s="303"/>
      <c r="J896" s="303"/>
      <c r="K896" s="303"/>
      <c r="L896" s="303"/>
      <c r="M896" s="303"/>
      <c r="N896" s="303"/>
      <c r="O896" s="303"/>
      <c r="P896" s="305"/>
      <c r="Q896" s="305"/>
      <c r="R896" s="303"/>
      <c r="S896" s="303"/>
      <c r="T896" s="303"/>
      <c r="U896" s="303"/>
      <c r="V896" s="303"/>
      <c r="W896" s="303"/>
      <c r="X896" s="303"/>
      <c r="Y896" s="303"/>
    </row>
    <row r="897" spans="1:25" ht="12.75">
      <c r="A897" s="303"/>
      <c r="B897" s="303"/>
      <c r="C897" s="303"/>
      <c r="D897" s="303"/>
      <c r="E897" s="303"/>
      <c r="F897" s="304"/>
      <c r="G897" s="303"/>
      <c r="H897" s="303"/>
      <c r="I897" s="303"/>
      <c r="J897" s="303"/>
      <c r="K897" s="303"/>
      <c r="L897" s="303"/>
      <c r="M897" s="303"/>
      <c r="N897" s="303"/>
      <c r="O897" s="303"/>
      <c r="P897" s="305"/>
      <c r="Q897" s="305"/>
      <c r="R897" s="303"/>
      <c r="S897" s="303"/>
      <c r="T897" s="303"/>
      <c r="U897" s="303"/>
      <c r="V897" s="303"/>
      <c r="W897" s="303"/>
      <c r="X897" s="303"/>
      <c r="Y897" s="303"/>
    </row>
    <row r="898" spans="1:25" ht="12.75">
      <c r="A898" s="303"/>
      <c r="B898" s="303"/>
      <c r="C898" s="303"/>
      <c r="D898" s="303"/>
      <c r="E898" s="303"/>
      <c r="F898" s="304"/>
      <c r="G898" s="303"/>
      <c r="H898" s="303"/>
      <c r="I898" s="303"/>
      <c r="J898" s="303"/>
      <c r="K898" s="303"/>
      <c r="L898" s="303"/>
      <c r="M898" s="303"/>
      <c r="N898" s="303"/>
      <c r="O898" s="303"/>
      <c r="P898" s="305"/>
      <c r="Q898" s="305"/>
      <c r="R898" s="303"/>
      <c r="S898" s="303"/>
      <c r="T898" s="303"/>
      <c r="U898" s="303"/>
      <c r="V898" s="303"/>
      <c r="W898" s="303"/>
      <c r="X898" s="303"/>
      <c r="Y898" s="303"/>
    </row>
    <row r="899" spans="1:25" ht="12.75">
      <c r="A899" s="303"/>
      <c r="B899" s="303"/>
      <c r="C899" s="303"/>
      <c r="D899" s="303"/>
      <c r="E899" s="303"/>
      <c r="F899" s="304"/>
      <c r="G899" s="303"/>
      <c r="H899" s="303"/>
      <c r="I899" s="303"/>
      <c r="J899" s="303"/>
      <c r="K899" s="303"/>
      <c r="L899" s="303"/>
      <c r="M899" s="303"/>
      <c r="N899" s="303"/>
      <c r="O899" s="303"/>
      <c r="P899" s="305"/>
      <c r="Q899" s="305"/>
      <c r="R899" s="303"/>
      <c r="S899" s="303"/>
      <c r="T899" s="303"/>
      <c r="U899" s="303"/>
      <c r="V899" s="303"/>
      <c r="W899" s="303"/>
      <c r="X899" s="303"/>
      <c r="Y899" s="303"/>
    </row>
    <row r="900" spans="1:25" ht="12.75">
      <c r="A900" s="303"/>
      <c r="B900" s="303"/>
      <c r="C900" s="303"/>
      <c r="D900" s="303"/>
      <c r="E900" s="303"/>
      <c r="F900" s="304"/>
      <c r="G900" s="303"/>
      <c r="H900" s="303"/>
      <c r="I900" s="303"/>
      <c r="J900" s="303"/>
      <c r="K900" s="303"/>
      <c r="L900" s="303"/>
      <c r="M900" s="303"/>
      <c r="N900" s="303"/>
      <c r="O900" s="303"/>
      <c r="P900" s="305"/>
      <c r="Q900" s="305"/>
      <c r="R900" s="303"/>
      <c r="S900" s="303"/>
      <c r="T900" s="303"/>
      <c r="U900" s="303"/>
      <c r="V900" s="303"/>
      <c r="W900" s="303"/>
      <c r="X900" s="303"/>
      <c r="Y900" s="303"/>
    </row>
    <row r="901" spans="1:25" ht="12.75">
      <c r="A901" s="303"/>
      <c r="B901" s="303"/>
      <c r="C901" s="303"/>
      <c r="D901" s="303"/>
      <c r="E901" s="303"/>
      <c r="F901" s="304"/>
      <c r="G901" s="303"/>
      <c r="H901" s="303"/>
      <c r="I901" s="303"/>
      <c r="J901" s="303"/>
      <c r="K901" s="303"/>
      <c r="L901" s="303"/>
      <c r="M901" s="303"/>
      <c r="N901" s="303"/>
      <c r="O901" s="303"/>
      <c r="P901" s="305"/>
      <c r="Q901" s="305"/>
      <c r="R901" s="303"/>
      <c r="S901" s="303"/>
      <c r="T901" s="303"/>
      <c r="U901" s="303"/>
      <c r="V901" s="303"/>
      <c r="W901" s="303"/>
      <c r="X901" s="303"/>
      <c r="Y901" s="303"/>
    </row>
    <row r="902" spans="1:25" ht="12.75">
      <c r="A902" s="303"/>
      <c r="B902" s="303"/>
      <c r="C902" s="303"/>
      <c r="D902" s="303"/>
      <c r="E902" s="303"/>
      <c r="F902" s="304"/>
      <c r="G902" s="303"/>
      <c r="H902" s="303"/>
      <c r="I902" s="303"/>
      <c r="J902" s="303"/>
      <c r="K902" s="303"/>
      <c r="L902" s="303"/>
      <c r="M902" s="303"/>
      <c r="N902" s="303"/>
      <c r="O902" s="303"/>
      <c r="P902" s="305"/>
      <c r="Q902" s="305"/>
      <c r="R902" s="303"/>
      <c r="S902" s="303"/>
      <c r="T902" s="303"/>
      <c r="U902" s="303"/>
      <c r="V902" s="303"/>
      <c r="W902" s="303"/>
      <c r="X902" s="303"/>
      <c r="Y902" s="303"/>
    </row>
    <row r="903" spans="1:25" ht="12.75">
      <c r="A903" s="303"/>
      <c r="B903" s="303"/>
      <c r="C903" s="303"/>
      <c r="D903" s="303"/>
      <c r="E903" s="303"/>
      <c r="F903" s="304"/>
      <c r="G903" s="303"/>
      <c r="H903" s="303"/>
      <c r="I903" s="303"/>
      <c r="J903" s="303"/>
      <c r="K903" s="303"/>
      <c r="L903" s="303"/>
      <c r="M903" s="303"/>
      <c r="N903" s="303"/>
      <c r="O903" s="303"/>
      <c r="P903" s="305"/>
      <c r="Q903" s="305"/>
      <c r="R903" s="303"/>
      <c r="S903" s="303"/>
      <c r="T903" s="303"/>
      <c r="U903" s="303"/>
      <c r="V903" s="303"/>
      <c r="W903" s="303"/>
      <c r="X903" s="303"/>
      <c r="Y903" s="303"/>
    </row>
    <row r="904" spans="1:25" ht="12.75">
      <c r="A904" s="303"/>
      <c r="B904" s="303"/>
      <c r="C904" s="303"/>
      <c r="D904" s="303"/>
      <c r="E904" s="303"/>
      <c r="F904" s="304"/>
      <c r="G904" s="303"/>
      <c r="H904" s="303"/>
      <c r="I904" s="303"/>
      <c r="J904" s="303"/>
      <c r="K904" s="303"/>
      <c r="L904" s="303"/>
      <c r="M904" s="303"/>
      <c r="N904" s="303"/>
      <c r="O904" s="303"/>
      <c r="P904" s="305"/>
      <c r="Q904" s="305"/>
      <c r="R904" s="303"/>
      <c r="S904" s="303"/>
      <c r="T904" s="303"/>
      <c r="U904" s="303"/>
      <c r="V904" s="303"/>
      <c r="W904" s="303"/>
      <c r="X904" s="303"/>
      <c r="Y904" s="303"/>
    </row>
    <row r="905" spans="1:25" ht="12.75">
      <c r="A905" s="303"/>
      <c r="B905" s="303"/>
      <c r="C905" s="303"/>
      <c r="D905" s="303"/>
      <c r="E905" s="303"/>
      <c r="F905" s="304"/>
      <c r="G905" s="303"/>
      <c r="H905" s="303"/>
      <c r="I905" s="303"/>
      <c r="J905" s="303"/>
      <c r="K905" s="303"/>
      <c r="L905" s="303"/>
      <c r="M905" s="303"/>
      <c r="N905" s="303"/>
      <c r="O905" s="303"/>
      <c r="P905" s="305"/>
      <c r="Q905" s="305"/>
      <c r="R905" s="303"/>
      <c r="S905" s="303"/>
      <c r="T905" s="303"/>
      <c r="U905" s="303"/>
      <c r="V905" s="303"/>
      <c r="W905" s="303"/>
      <c r="X905" s="303"/>
      <c r="Y905" s="303"/>
    </row>
    <row r="906" spans="1:25" ht="12.75">
      <c r="A906" s="303"/>
      <c r="B906" s="303"/>
      <c r="C906" s="303"/>
      <c r="D906" s="303"/>
      <c r="E906" s="303"/>
      <c r="F906" s="304"/>
      <c r="G906" s="303"/>
      <c r="H906" s="303"/>
      <c r="I906" s="303"/>
      <c r="J906" s="303"/>
      <c r="K906" s="303"/>
      <c r="L906" s="303"/>
      <c r="M906" s="303"/>
      <c r="N906" s="303"/>
      <c r="O906" s="303"/>
      <c r="P906" s="305"/>
      <c r="Q906" s="305"/>
      <c r="R906" s="303"/>
      <c r="S906" s="303"/>
      <c r="T906" s="303"/>
      <c r="U906" s="303"/>
      <c r="V906" s="303"/>
      <c r="W906" s="303"/>
      <c r="X906" s="303"/>
      <c r="Y906" s="303"/>
    </row>
    <row r="907" spans="1:25" ht="12.75">
      <c r="A907" s="303"/>
      <c r="B907" s="303"/>
      <c r="C907" s="303"/>
      <c r="D907" s="303"/>
      <c r="E907" s="303"/>
      <c r="F907" s="304"/>
      <c r="G907" s="303"/>
      <c r="H907" s="303"/>
      <c r="I907" s="303"/>
      <c r="J907" s="303"/>
      <c r="K907" s="303"/>
      <c r="L907" s="303"/>
      <c r="M907" s="303"/>
      <c r="N907" s="303"/>
      <c r="O907" s="303"/>
      <c r="P907" s="305"/>
      <c r="Q907" s="305"/>
      <c r="R907" s="303"/>
      <c r="S907" s="303"/>
      <c r="T907" s="303"/>
      <c r="U907" s="303"/>
      <c r="V907" s="303"/>
      <c r="W907" s="303"/>
      <c r="X907" s="303"/>
      <c r="Y907" s="303"/>
    </row>
    <row r="908" spans="1:25" ht="12.75">
      <c r="A908" s="303"/>
      <c r="B908" s="303"/>
      <c r="C908" s="303"/>
      <c r="D908" s="303"/>
      <c r="E908" s="303"/>
      <c r="F908" s="304"/>
      <c r="G908" s="303"/>
      <c r="H908" s="303"/>
      <c r="I908" s="303"/>
      <c r="J908" s="303"/>
      <c r="K908" s="303"/>
      <c r="L908" s="303"/>
      <c r="M908" s="303"/>
      <c r="N908" s="303"/>
      <c r="O908" s="303"/>
      <c r="P908" s="305"/>
      <c r="Q908" s="305"/>
      <c r="R908" s="303"/>
      <c r="S908" s="303"/>
      <c r="T908" s="303"/>
      <c r="U908" s="303"/>
      <c r="V908" s="303"/>
      <c r="W908" s="303"/>
      <c r="X908" s="303"/>
      <c r="Y908" s="303"/>
    </row>
    <row r="909" spans="1:25" ht="12.75">
      <c r="A909" s="303"/>
      <c r="B909" s="303"/>
      <c r="C909" s="303"/>
      <c r="D909" s="303"/>
      <c r="E909" s="303"/>
      <c r="F909" s="304"/>
      <c r="G909" s="303"/>
      <c r="H909" s="303"/>
      <c r="I909" s="303"/>
      <c r="J909" s="303"/>
      <c r="K909" s="303"/>
      <c r="L909" s="303"/>
      <c r="M909" s="303"/>
      <c r="N909" s="303"/>
      <c r="O909" s="303"/>
      <c r="P909" s="305"/>
      <c r="Q909" s="305"/>
      <c r="R909" s="303"/>
      <c r="S909" s="303"/>
      <c r="T909" s="303"/>
      <c r="U909" s="303"/>
      <c r="V909" s="303"/>
      <c r="W909" s="303"/>
      <c r="X909" s="303"/>
      <c r="Y909" s="303"/>
    </row>
    <row r="910" spans="1:25" ht="12.75">
      <c r="A910" s="303"/>
      <c r="B910" s="303"/>
      <c r="C910" s="303"/>
      <c r="D910" s="303"/>
      <c r="E910" s="303"/>
      <c r="F910" s="304"/>
      <c r="G910" s="303"/>
      <c r="H910" s="303"/>
      <c r="I910" s="303"/>
      <c r="J910" s="303"/>
      <c r="K910" s="303"/>
      <c r="L910" s="303"/>
      <c r="M910" s="303"/>
      <c r="N910" s="303"/>
      <c r="O910" s="303"/>
      <c r="P910" s="305"/>
      <c r="Q910" s="305"/>
      <c r="R910" s="303"/>
      <c r="S910" s="303"/>
      <c r="T910" s="303"/>
      <c r="U910" s="303"/>
      <c r="V910" s="303"/>
      <c r="W910" s="303"/>
      <c r="X910" s="303"/>
      <c r="Y910" s="303"/>
    </row>
    <row r="911" spans="1:25" ht="12.75">
      <c r="A911" s="303"/>
      <c r="B911" s="303"/>
      <c r="C911" s="303"/>
      <c r="D911" s="303"/>
      <c r="E911" s="303"/>
      <c r="F911" s="304"/>
      <c r="G911" s="303"/>
      <c r="H911" s="303"/>
      <c r="I911" s="303"/>
      <c r="J911" s="303"/>
      <c r="K911" s="303"/>
      <c r="L911" s="303"/>
      <c r="M911" s="303"/>
      <c r="N911" s="303"/>
      <c r="O911" s="303"/>
      <c r="P911" s="305"/>
      <c r="Q911" s="305"/>
      <c r="R911" s="303"/>
      <c r="S911" s="303"/>
      <c r="T911" s="303"/>
      <c r="U911" s="303"/>
      <c r="V911" s="303"/>
      <c r="W911" s="303"/>
      <c r="X911" s="303"/>
      <c r="Y911" s="303"/>
    </row>
    <row r="912" spans="1:25" ht="12.75">
      <c r="A912" s="303"/>
      <c r="B912" s="303"/>
      <c r="C912" s="303"/>
      <c r="D912" s="303"/>
      <c r="E912" s="303"/>
      <c r="F912" s="304"/>
      <c r="G912" s="303"/>
      <c r="H912" s="303"/>
      <c r="I912" s="303"/>
      <c r="J912" s="303"/>
      <c r="K912" s="303"/>
      <c r="L912" s="303"/>
      <c r="M912" s="303"/>
      <c r="N912" s="303"/>
      <c r="O912" s="303"/>
      <c r="P912" s="305"/>
      <c r="Q912" s="305"/>
      <c r="R912" s="303"/>
      <c r="S912" s="303"/>
      <c r="T912" s="303"/>
      <c r="U912" s="303"/>
      <c r="V912" s="303"/>
      <c r="W912" s="303"/>
      <c r="X912" s="303"/>
      <c r="Y912" s="303"/>
    </row>
    <row r="913" spans="1:25" ht="12.75">
      <c r="A913" s="303"/>
      <c r="B913" s="303"/>
      <c r="C913" s="303"/>
      <c r="D913" s="303"/>
      <c r="E913" s="303"/>
      <c r="F913" s="304"/>
      <c r="G913" s="303"/>
      <c r="H913" s="303"/>
      <c r="I913" s="303"/>
      <c r="J913" s="303"/>
      <c r="K913" s="303"/>
      <c r="L913" s="303"/>
      <c r="M913" s="303"/>
      <c r="N913" s="303"/>
      <c r="O913" s="303"/>
      <c r="P913" s="305"/>
      <c r="Q913" s="305"/>
      <c r="R913" s="303"/>
      <c r="S913" s="303"/>
      <c r="T913" s="303"/>
      <c r="U913" s="303"/>
      <c r="V913" s="303"/>
      <c r="W913" s="303"/>
      <c r="X913" s="303"/>
      <c r="Y913" s="303"/>
    </row>
    <row r="914" spans="1:25" ht="12.75">
      <c r="A914" s="303"/>
      <c r="B914" s="303"/>
      <c r="C914" s="303"/>
      <c r="D914" s="303"/>
      <c r="E914" s="303"/>
      <c r="F914" s="304"/>
      <c r="G914" s="303"/>
      <c r="H914" s="303"/>
      <c r="I914" s="303"/>
      <c r="J914" s="303"/>
      <c r="K914" s="303"/>
      <c r="L914" s="303"/>
      <c r="M914" s="303"/>
      <c r="N914" s="303"/>
      <c r="O914" s="303"/>
      <c r="P914" s="305"/>
      <c r="Q914" s="305"/>
      <c r="R914" s="303"/>
      <c r="S914" s="303"/>
      <c r="T914" s="303"/>
      <c r="U914" s="303"/>
      <c r="V914" s="303"/>
      <c r="W914" s="303"/>
      <c r="X914" s="303"/>
      <c r="Y914" s="303"/>
    </row>
    <row r="915" spans="1:25" ht="12.75">
      <c r="A915" s="303"/>
      <c r="B915" s="303"/>
      <c r="C915" s="303"/>
      <c r="D915" s="303"/>
      <c r="E915" s="303"/>
      <c r="F915" s="304"/>
      <c r="G915" s="303"/>
      <c r="H915" s="303"/>
      <c r="I915" s="303"/>
      <c r="J915" s="303"/>
      <c r="K915" s="303"/>
      <c r="L915" s="303"/>
      <c r="M915" s="303"/>
      <c r="N915" s="303"/>
      <c r="O915" s="303"/>
      <c r="P915" s="305"/>
      <c r="Q915" s="305"/>
      <c r="R915" s="303"/>
      <c r="S915" s="303"/>
      <c r="T915" s="303"/>
      <c r="U915" s="303"/>
      <c r="V915" s="303"/>
      <c r="W915" s="303"/>
      <c r="X915" s="303"/>
      <c r="Y915" s="303"/>
    </row>
    <row r="916" spans="1:25" ht="12.75">
      <c r="A916" s="303"/>
      <c r="B916" s="303"/>
      <c r="C916" s="303"/>
      <c r="D916" s="303"/>
      <c r="E916" s="303"/>
      <c r="F916" s="304"/>
      <c r="G916" s="303"/>
      <c r="H916" s="303"/>
      <c r="I916" s="303"/>
      <c r="J916" s="303"/>
      <c r="K916" s="303"/>
      <c r="L916" s="303"/>
      <c r="M916" s="303"/>
      <c r="N916" s="303"/>
      <c r="O916" s="303"/>
      <c r="P916" s="305"/>
      <c r="Q916" s="305"/>
      <c r="R916" s="303"/>
      <c r="S916" s="303"/>
      <c r="T916" s="303"/>
      <c r="U916" s="303"/>
      <c r="V916" s="303"/>
      <c r="W916" s="303"/>
      <c r="X916" s="303"/>
      <c r="Y916" s="303"/>
    </row>
    <row r="917" spans="1:25" ht="12.75">
      <c r="A917" s="303"/>
      <c r="B917" s="303"/>
      <c r="C917" s="303"/>
      <c r="D917" s="303"/>
      <c r="E917" s="303"/>
      <c r="F917" s="304"/>
      <c r="G917" s="303"/>
      <c r="H917" s="303"/>
      <c r="I917" s="303"/>
      <c r="J917" s="303"/>
      <c r="K917" s="303"/>
      <c r="L917" s="303"/>
      <c r="M917" s="303"/>
      <c r="N917" s="303"/>
      <c r="O917" s="303"/>
      <c r="P917" s="305"/>
      <c r="Q917" s="305"/>
      <c r="R917" s="303"/>
      <c r="S917" s="303"/>
      <c r="T917" s="303"/>
      <c r="U917" s="303"/>
      <c r="V917" s="303"/>
      <c r="W917" s="303"/>
      <c r="X917" s="303"/>
      <c r="Y917" s="303"/>
    </row>
    <row r="918" spans="1:25" ht="12.75">
      <c r="A918" s="303"/>
      <c r="B918" s="303"/>
      <c r="C918" s="303"/>
      <c r="D918" s="303"/>
      <c r="E918" s="303"/>
      <c r="F918" s="304"/>
      <c r="G918" s="303"/>
      <c r="H918" s="303"/>
      <c r="I918" s="303"/>
      <c r="J918" s="303"/>
      <c r="K918" s="303"/>
      <c r="L918" s="303"/>
      <c r="M918" s="303"/>
      <c r="N918" s="303"/>
      <c r="O918" s="303"/>
      <c r="P918" s="305"/>
      <c r="Q918" s="305"/>
      <c r="R918" s="303"/>
      <c r="S918" s="303"/>
      <c r="T918" s="303"/>
      <c r="U918" s="303"/>
      <c r="V918" s="303"/>
      <c r="W918" s="303"/>
      <c r="X918" s="303"/>
      <c r="Y918" s="303"/>
    </row>
    <row r="919" spans="1:25" ht="12.75">
      <c r="A919" s="303"/>
      <c r="B919" s="303"/>
      <c r="C919" s="303"/>
      <c r="D919" s="303"/>
      <c r="E919" s="303"/>
      <c r="F919" s="304"/>
      <c r="G919" s="303"/>
      <c r="H919" s="303"/>
      <c r="I919" s="303"/>
      <c r="J919" s="303"/>
      <c r="K919" s="303"/>
      <c r="L919" s="303"/>
      <c r="M919" s="303"/>
      <c r="N919" s="303"/>
      <c r="O919" s="303"/>
      <c r="P919" s="305"/>
      <c r="Q919" s="305"/>
      <c r="R919" s="303"/>
      <c r="S919" s="303"/>
      <c r="T919" s="303"/>
      <c r="U919" s="303"/>
      <c r="V919" s="303"/>
      <c r="W919" s="303"/>
      <c r="X919" s="303"/>
      <c r="Y919" s="303"/>
    </row>
    <row r="920" spans="1:25" ht="12.75">
      <c r="A920" s="303"/>
      <c r="B920" s="303"/>
      <c r="C920" s="303"/>
      <c r="D920" s="303"/>
      <c r="E920" s="303"/>
      <c r="F920" s="304"/>
      <c r="G920" s="303"/>
      <c r="H920" s="303"/>
      <c r="I920" s="303"/>
      <c r="J920" s="303"/>
      <c r="K920" s="303"/>
      <c r="L920" s="303"/>
      <c r="M920" s="303"/>
      <c r="N920" s="303"/>
      <c r="O920" s="303"/>
      <c r="P920" s="305"/>
      <c r="Q920" s="305"/>
      <c r="R920" s="303"/>
      <c r="S920" s="303"/>
      <c r="T920" s="303"/>
      <c r="U920" s="303"/>
      <c r="V920" s="303"/>
      <c r="W920" s="303"/>
      <c r="X920" s="303"/>
      <c r="Y920" s="303"/>
    </row>
    <row r="921" spans="1:25" ht="12.75">
      <c r="A921" s="303"/>
      <c r="B921" s="303"/>
      <c r="C921" s="303"/>
      <c r="D921" s="303"/>
      <c r="E921" s="303"/>
      <c r="F921" s="304"/>
      <c r="G921" s="303"/>
      <c r="H921" s="303"/>
      <c r="I921" s="303"/>
      <c r="J921" s="303"/>
      <c r="K921" s="303"/>
      <c r="L921" s="303"/>
      <c r="M921" s="303"/>
      <c r="N921" s="303"/>
      <c r="O921" s="303"/>
      <c r="P921" s="305"/>
      <c r="Q921" s="305"/>
      <c r="R921" s="303"/>
      <c r="S921" s="303"/>
      <c r="T921" s="303"/>
      <c r="U921" s="303"/>
      <c r="V921" s="303"/>
      <c r="W921" s="303"/>
      <c r="X921" s="303"/>
      <c r="Y921" s="303"/>
    </row>
    <row r="922" spans="1:25" ht="12.75">
      <c r="A922" s="303"/>
      <c r="B922" s="303"/>
      <c r="C922" s="303"/>
      <c r="D922" s="303"/>
      <c r="E922" s="303"/>
      <c r="F922" s="304"/>
      <c r="G922" s="303"/>
      <c r="H922" s="303"/>
      <c r="I922" s="303"/>
      <c r="J922" s="303"/>
      <c r="K922" s="303"/>
      <c r="L922" s="303"/>
      <c r="M922" s="303"/>
      <c r="N922" s="303"/>
      <c r="O922" s="303"/>
      <c r="P922" s="305"/>
      <c r="Q922" s="305"/>
      <c r="R922" s="303"/>
      <c r="S922" s="303"/>
      <c r="T922" s="303"/>
      <c r="U922" s="303"/>
      <c r="V922" s="303"/>
      <c r="W922" s="303"/>
      <c r="X922" s="303"/>
      <c r="Y922" s="303"/>
    </row>
    <row r="923" spans="1:25" ht="12.75">
      <c r="A923" s="303"/>
      <c r="B923" s="303"/>
      <c r="C923" s="303"/>
      <c r="D923" s="303"/>
      <c r="E923" s="303"/>
      <c r="F923" s="304"/>
      <c r="G923" s="303"/>
      <c r="H923" s="303"/>
      <c r="I923" s="303"/>
      <c r="J923" s="303"/>
      <c r="K923" s="303"/>
      <c r="L923" s="303"/>
      <c r="M923" s="303"/>
      <c r="N923" s="303"/>
      <c r="O923" s="303"/>
      <c r="P923" s="305"/>
      <c r="Q923" s="305"/>
      <c r="R923" s="303"/>
      <c r="S923" s="303"/>
      <c r="T923" s="303"/>
      <c r="U923" s="303"/>
      <c r="V923" s="303"/>
      <c r="W923" s="303"/>
      <c r="X923" s="303"/>
      <c r="Y923" s="303"/>
    </row>
    <row r="924" spans="1:25" ht="12.75">
      <c r="A924" s="303"/>
      <c r="B924" s="303"/>
      <c r="C924" s="303"/>
      <c r="D924" s="303"/>
      <c r="E924" s="303"/>
      <c r="F924" s="304"/>
      <c r="G924" s="303"/>
      <c r="H924" s="303"/>
      <c r="I924" s="303"/>
      <c r="J924" s="303"/>
      <c r="K924" s="303"/>
      <c r="L924" s="303"/>
      <c r="M924" s="303"/>
      <c r="N924" s="303"/>
      <c r="O924" s="303"/>
      <c r="P924" s="305"/>
      <c r="Q924" s="305"/>
      <c r="R924" s="303"/>
      <c r="S924" s="303"/>
      <c r="T924" s="303"/>
      <c r="U924" s="303"/>
      <c r="V924" s="303"/>
      <c r="W924" s="303"/>
      <c r="X924" s="303"/>
      <c r="Y924" s="303"/>
    </row>
    <row r="925" spans="1:25" ht="12.75">
      <c r="A925" s="303"/>
      <c r="B925" s="303"/>
      <c r="C925" s="303"/>
      <c r="D925" s="303"/>
      <c r="E925" s="303"/>
      <c r="F925" s="304"/>
      <c r="G925" s="303"/>
      <c r="H925" s="303"/>
      <c r="I925" s="303"/>
      <c r="J925" s="303"/>
      <c r="K925" s="303"/>
      <c r="L925" s="303"/>
      <c r="M925" s="303"/>
      <c r="N925" s="303"/>
      <c r="O925" s="303"/>
      <c r="P925" s="305"/>
      <c r="Q925" s="305"/>
      <c r="R925" s="303"/>
      <c r="S925" s="303"/>
      <c r="T925" s="303"/>
      <c r="U925" s="303"/>
      <c r="V925" s="303"/>
      <c r="W925" s="303"/>
      <c r="X925" s="303"/>
      <c r="Y925" s="303"/>
    </row>
    <row r="926" spans="1:25" ht="12.75">
      <c r="A926" s="303"/>
      <c r="B926" s="303"/>
      <c r="C926" s="303"/>
      <c r="D926" s="303"/>
      <c r="E926" s="303"/>
      <c r="F926" s="304"/>
      <c r="G926" s="303"/>
      <c r="H926" s="303"/>
      <c r="I926" s="303"/>
      <c r="J926" s="303"/>
      <c r="K926" s="303"/>
      <c r="L926" s="303"/>
      <c r="M926" s="303"/>
      <c r="N926" s="303"/>
      <c r="O926" s="303"/>
      <c r="P926" s="305"/>
      <c r="Q926" s="305"/>
      <c r="R926" s="303"/>
      <c r="S926" s="303"/>
      <c r="T926" s="303"/>
      <c r="U926" s="303"/>
      <c r="V926" s="303"/>
      <c r="W926" s="303"/>
      <c r="X926" s="303"/>
      <c r="Y926" s="303"/>
    </row>
    <row r="927" spans="1:25" ht="12.75">
      <c r="A927" s="303"/>
      <c r="B927" s="303"/>
      <c r="C927" s="303"/>
      <c r="D927" s="303"/>
      <c r="E927" s="303"/>
      <c r="F927" s="304"/>
      <c r="G927" s="303"/>
      <c r="H927" s="303"/>
      <c r="I927" s="303"/>
      <c r="J927" s="303"/>
      <c r="K927" s="303"/>
      <c r="L927" s="303"/>
      <c r="M927" s="303"/>
      <c r="N927" s="303"/>
      <c r="O927" s="303"/>
      <c r="P927" s="305"/>
      <c r="Q927" s="305"/>
      <c r="R927" s="303"/>
      <c r="S927" s="303"/>
      <c r="T927" s="303"/>
      <c r="U927" s="303"/>
      <c r="V927" s="303"/>
      <c r="W927" s="303"/>
      <c r="X927" s="303"/>
      <c r="Y927" s="303"/>
    </row>
    <row r="928" spans="1:25" ht="12.75">
      <c r="A928" s="303"/>
      <c r="B928" s="303"/>
      <c r="C928" s="303"/>
      <c r="D928" s="303"/>
      <c r="E928" s="303"/>
      <c r="F928" s="304"/>
      <c r="G928" s="303"/>
      <c r="H928" s="303"/>
      <c r="I928" s="303"/>
      <c r="J928" s="303"/>
      <c r="K928" s="303"/>
      <c r="L928" s="303"/>
      <c r="M928" s="303"/>
      <c r="N928" s="303"/>
      <c r="O928" s="303"/>
      <c r="P928" s="305"/>
      <c r="Q928" s="305"/>
      <c r="R928" s="303"/>
      <c r="S928" s="303"/>
      <c r="T928" s="303"/>
      <c r="U928" s="303"/>
      <c r="V928" s="303"/>
      <c r="W928" s="303"/>
      <c r="X928" s="303"/>
      <c r="Y928" s="303"/>
    </row>
    <row r="929" spans="1:25" ht="12.75">
      <c r="A929" s="303"/>
      <c r="B929" s="303"/>
      <c r="C929" s="303"/>
      <c r="D929" s="303"/>
      <c r="E929" s="303"/>
      <c r="F929" s="304"/>
      <c r="G929" s="303"/>
      <c r="H929" s="303"/>
      <c r="I929" s="303"/>
      <c r="J929" s="303"/>
      <c r="K929" s="303"/>
      <c r="L929" s="303"/>
      <c r="M929" s="303"/>
      <c r="N929" s="303"/>
      <c r="O929" s="303"/>
      <c r="P929" s="305"/>
      <c r="Q929" s="305"/>
      <c r="R929" s="303"/>
      <c r="S929" s="303"/>
      <c r="T929" s="303"/>
      <c r="U929" s="303"/>
      <c r="V929" s="303"/>
      <c r="W929" s="303"/>
      <c r="X929" s="303"/>
      <c r="Y929" s="303"/>
    </row>
    <row r="930" spans="1:25" ht="12.75">
      <c r="A930" s="303"/>
      <c r="B930" s="303"/>
      <c r="C930" s="303"/>
      <c r="D930" s="303"/>
      <c r="E930" s="303"/>
      <c r="F930" s="304"/>
      <c r="G930" s="303"/>
      <c r="H930" s="303"/>
      <c r="I930" s="303"/>
      <c r="J930" s="303"/>
      <c r="K930" s="303"/>
      <c r="L930" s="303"/>
      <c r="M930" s="303"/>
      <c r="N930" s="303"/>
      <c r="O930" s="303"/>
      <c r="P930" s="305"/>
      <c r="Q930" s="305"/>
      <c r="R930" s="303"/>
      <c r="S930" s="303"/>
      <c r="T930" s="303"/>
      <c r="U930" s="303"/>
      <c r="V930" s="303"/>
      <c r="W930" s="303"/>
      <c r="X930" s="303"/>
      <c r="Y930" s="303"/>
    </row>
    <row r="931" spans="1:25" ht="12.75">
      <c r="A931" s="303"/>
      <c r="B931" s="303"/>
      <c r="C931" s="303"/>
      <c r="D931" s="303"/>
      <c r="E931" s="303"/>
      <c r="F931" s="304"/>
      <c r="G931" s="303"/>
      <c r="H931" s="303"/>
      <c r="I931" s="303"/>
      <c r="J931" s="303"/>
      <c r="K931" s="303"/>
      <c r="L931" s="303"/>
      <c r="M931" s="303"/>
      <c r="N931" s="303"/>
      <c r="O931" s="303"/>
      <c r="P931" s="305"/>
      <c r="Q931" s="305"/>
      <c r="R931" s="303"/>
      <c r="S931" s="303"/>
      <c r="T931" s="303"/>
      <c r="U931" s="303"/>
      <c r="V931" s="303"/>
      <c r="W931" s="303"/>
      <c r="X931" s="303"/>
      <c r="Y931" s="303"/>
    </row>
    <row r="932" spans="1:25" ht="12.75">
      <c r="A932" s="303"/>
      <c r="B932" s="303"/>
      <c r="C932" s="303"/>
      <c r="D932" s="303"/>
      <c r="E932" s="303"/>
      <c r="F932" s="304"/>
      <c r="G932" s="303"/>
      <c r="H932" s="303"/>
      <c r="I932" s="303"/>
      <c r="J932" s="303"/>
      <c r="K932" s="303"/>
      <c r="L932" s="303"/>
      <c r="M932" s="303"/>
      <c r="N932" s="303"/>
      <c r="O932" s="303"/>
      <c r="P932" s="305"/>
      <c r="Q932" s="305"/>
      <c r="R932" s="303"/>
      <c r="S932" s="303"/>
      <c r="T932" s="303"/>
      <c r="U932" s="303"/>
      <c r="V932" s="303"/>
      <c r="W932" s="303"/>
      <c r="X932" s="303"/>
      <c r="Y932" s="303"/>
    </row>
    <row r="933" spans="1:25" ht="12.75">
      <c r="A933" s="303"/>
      <c r="B933" s="303"/>
      <c r="C933" s="303"/>
      <c r="D933" s="303"/>
      <c r="E933" s="303"/>
      <c r="F933" s="304"/>
      <c r="G933" s="303"/>
      <c r="H933" s="303"/>
      <c r="I933" s="303"/>
      <c r="J933" s="303"/>
      <c r="K933" s="303"/>
      <c r="L933" s="303"/>
      <c r="M933" s="303"/>
      <c r="N933" s="303"/>
      <c r="O933" s="303"/>
      <c r="P933" s="305"/>
      <c r="Q933" s="305"/>
      <c r="R933" s="303"/>
      <c r="S933" s="303"/>
      <c r="T933" s="303"/>
      <c r="U933" s="303"/>
      <c r="V933" s="303"/>
      <c r="W933" s="303"/>
      <c r="X933" s="303"/>
      <c r="Y933" s="303"/>
    </row>
    <row r="934" spans="1:25" ht="12.75">
      <c r="A934" s="303"/>
      <c r="B934" s="303"/>
      <c r="C934" s="303"/>
      <c r="D934" s="303"/>
      <c r="E934" s="303"/>
      <c r="F934" s="304"/>
      <c r="G934" s="303"/>
      <c r="H934" s="303"/>
      <c r="I934" s="303"/>
      <c r="J934" s="303"/>
      <c r="K934" s="303"/>
      <c r="L934" s="303"/>
      <c r="M934" s="303"/>
      <c r="N934" s="303"/>
      <c r="O934" s="303"/>
      <c r="P934" s="305"/>
      <c r="Q934" s="305"/>
      <c r="R934" s="303"/>
      <c r="S934" s="303"/>
      <c r="T934" s="303"/>
      <c r="U934" s="303"/>
      <c r="V934" s="303"/>
      <c r="W934" s="303"/>
      <c r="X934" s="303"/>
      <c r="Y934" s="303"/>
    </row>
    <row r="935" spans="1:25" ht="12.75">
      <c r="A935" s="303"/>
      <c r="B935" s="303"/>
      <c r="C935" s="303"/>
      <c r="D935" s="303"/>
      <c r="E935" s="303"/>
      <c r="F935" s="304"/>
      <c r="G935" s="303"/>
      <c r="H935" s="303"/>
      <c r="I935" s="303"/>
      <c r="J935" s="303"/>
      <c r="K935" s="303"/>
      <c r="L935" s="303"/>
      <c r="M935" s="303"/>
      <c r="N935" s="303"/>
      <c r="O935" s="303"/>
      <c r="P935" s="305"/>
      <c r="Q935" s="305"/>
      <c r="R935" s="303"/>
      <c r="S935" s="303"/>
      <c r="T935" s="303"/>
      <c r="U935" s="303"/>
      <c r="V935" s="303"/>
      <c r="W935" s="303"/>
      <c r="X935" s="303"/>
      <c r="Y935" s="303"/>
    </row>
    <row r="936" spans="1:25" ht="12.75">
      <c r="A936" s="303"/>
      <c r="B936" s="303"/>
      <c r="C936" s="303"/>
      <c r="D936" s="303"/>
      <c r="E936" s="303"/>
      <c r="F936" s="304"/>
      <c r="G936" s="303"/>
      <c r="H936" s="303"/>
      <c r="I936" s="303"/>
      <c r="J936" s="303"/>
      <c r="K936" s="303"/>
      <c r="L936" s="303"/>
      <c r="M936" s="303"/>
      <c r="N936" s="303"/>
      <c r="O936" s="303"/>
      <c r="P936" s="305"/>
      <c r="Q936" s="305"/>
      <c r="R936" s="303"/>
      <c r="S936" s="303"/>
      <c r="T936" s="303"/>
      <c r="U936" s="303"/>
      <c r="V936" s="303"/>
      <c r="W936" s="303"/>
      <c r="X936" s="303"/>
      <c r="Y936" s="303"/>
    </row>
    <row r="937" spans="1:25" ht="12.75">
      <c r="A937" s="303"/>
      <c r="B937" s="303"/>
      <c r="C937" s="303"/>
      <c r="D937" s="303"/>
      <c r="E937" s="303"/>
      <c r="F937" s="304"/>
      <c r="G937" s="303"/>
      <c r="H937" s="303"/>
      <c r="I937" s="303"/>
      <c r="J937" s="303"/>
      <c r="K937" s="303"/>
      <c r="L937" s="303"/>
      <c r="M937" s="303"/>
      <c r="N937" s="303"/>
      <c r="O937" s="303"/>
      <c r="P937" s="305"/>
      <c r="Q937" s="305"/>
      <c r="R937" s="303"/>
      <c r="S937" s="303"/>
      <c r="T937" s="303"/>
      <c r="U937" s="303"/>
      <c r="V937" s="303"/>
      <c r="W937" s="303"/>
      <c r="X937" s="303"/>
      <c r="Y937" s="303"/>
    </row>
    <row r="938" spans="1:25" ht="12.75">
      <c r="A938" s="303"/>
      <c r="B938" s="303"/>
      <c r="C938" s="303"/>
      <c r="D938" s="303"/>
      <c r="E938" s="303"/>
      <c r="F938" s="304"/>
      <c r="G938" s="303"/>
      <c r="H938" s="303"/>
      <c r="I938" s="303"/>
      <c r="J938" s="303"/>
      <c r="K938" s="303"/>
      <c r="L938" s="303"/>
      <c r="M938" s="303"/>
      <c r="N938" s="303"/>
      <c r="O938" s="303"/>
      <c r="P938" s="305"/>
      <c r="Q938" s="305"/>
      <c r="R938" s="303"/>
      <c r="S938" s="303"/>
      <c r="T938" s="303"/>
      <c r="U938" s="303"/>
      <c r="V938" s="303"/>
      <c r="W938" s="303"/>
      <c r="X938" s="303"/>
      <c r="Y938" s="303"/>
    </row>
    <row r="939" spans="1:25" ht="12.75">
      <c r="A939" s="303"/>
      <c r="B939" s="303"/>
      <c r="C939" s="303"/>
      <c r="D939" s="303"/>
      <c r="E939" s="303"/>
      <c r="F939" s="304"/>
      <c r="G939" s="303"/>
      <c r="H939" s="303"/>
      <c r="I939" s="303"/>
      <c r="J939" s="303"/>
      <c r="K939" s="303"/>
      <c r="L939" s="303"/>
      <c r="M939" s="303"/>
      <c r="N939" s="303"/>
      <c r="O939" s="303"/>
      <c r="P939" s="305"/>
      <c r="Q939" s="305"/>
      <c r="R939" s="303"/>
      <c r="S939" s="303"/>
      <c r="T939" s="303"/>
      <c r="U939" s="303"/>
      <c r="V939" s="303"/>
      <c r="W939" s="303"/>
      <c r="X939" s="303"/>
      <c r="Y939" s="303"/>
    </row>
    <row r="940" spans="1:25" ht="12.75">
      <c r="A940" s="303"/>
      <c r="B940" s="303"/>
      <c r="C940" s="303"/>
      <c r="D940" s="303"/>
      <c r="E940" s="303"/>
      <c r="F940" s="304"/>
      <c r="G940" s="303"/>
      <c r="H940" s="303"/>
      <c r="I940" s="303"/>
      <c r="J940" s="303"/>
      <c r="K940" s="303"/>
      <c r="L940" s="303"/>
      <c r="M940" s="303"/>
      <c r="N940" s="303"/>
      <c r="O940" s="303"/>
      <c r="P940" s="305"/>
      <c r="Q940" s="305"/>
      <c r="R940" s="303"/>
      <c r="S940" s="303"/>
      <c r="T940" s="303"/>
      <c r="U940" s="303"/>
      <c r="V940" s="303"/>
      <c r="W940" s="303"/>
      <c r="X940" s="303"/>
      <c r="Y940" s="303"/>
    </row>
    <row r="941" spans="1:25" ht="12.75">
      <c r="A941" s="303"/>
      <c r="B941" s="303"/>
      <c r="C941" s="303"/>
      <c r="D941" s="303"/>
      <c r="E941" s="303"/>
      <c r="F941" s="304"/>
      <c r="G941" s="303"/>
      <c r="H941" s="303"/>
      <c r="I941" s="303"/>
      <c r="J941" s="303"/>
      <c r="K941" s="303"/>
      <c r="L941" s="303"/>
      <c r="M941" s="303"/>
      <c r="N941" s="303"/>
      <c r="O941" s="303"/>
      <c r="P941" s="305"/>
      <c r="Q941" s="305"/>
      <c r="R941" s="303"/>
      <c r="S941" s="303"/>
      <c r="T941" s="303"/>
      <c r="U941" s="303"/>
      <c r="V941" s="303"/>
      <c r="W941" s="303"/>
      <c r="X941" s="303"/>
      <c r="Y941" s="303"/>
    </row>
    <row r="942" spans="1:25" ht="12.75">
      <c r="A942" s="303"/>
      <c r="B942" s="303"/>
      <c r="C942" s="303"/>
      <c r="D942" s="303"/>
      <c r="E942" s="303"/>
      <c r="F942" s="304"/>
      <c r="G942" s="303"/>
      <c r="H942" s="303"/>
      <c r="I942" s="303"/>
      <c r="J942" s="303"/>
      <c r="K942" s="303"/>
      <c r="L942" s="303"/>
      <c r="M942" s="303"/>
      <c r="N942" s="303"/>
      <c r="O942" s="303"/>
      <c r="P942" s="305"/>
      <c r="Q942" s="305"/>
      <c r="R942" s="303"/>
      <c r="S942" s="303"/>
      <c r="T942" s="303"/>
      <c r="U942" s="303"/>
      <c r="V942" s="303"/>
      <c r="W942" s="303"/>
      <c r="X942" s="303"/>
      <c r="Y942" s="303"/>
    </row>
    <row r="943" spans="1:25" ht="12.75">
      <c r="A943" s="303"/>
      <c r="B943" s="303"/>
      <c r="C943" s="303"/>
      <c r="D943" s="303"/>
      <c r="E943" s="303"/>
      <c r="F943" s="304"/>
      <c r="G943" s="303"/>
      <c r="H943" s="303"/>
      <c r="I943" s="303"/>
      <c r="J943" s="303"/>
      <c r="K943" s="303"/>
      <c r="L943" s="303"/>
      <c r="M943" s="303"/>
      <c r="N943" s="303"/>
      <c r="O943" s="303"/>
      <c r="P943" s="305"/>
      <c r="Q943" s="305"/>
      <c r="R943" s="303"/>
      <c r="S943" s="303"/>
      <c r="T943" s="303"/>
      <c r="U943" s="303"/>
      <c r="V943" s="303"/>
      <c r="W943" s="303"/>
      <c r="X943" s="303"/>
      <c r="Y943" s="303"/>
    </row>
    <row r="944" spans="1:25" ht="12.75">
      <c r="A944" s="303"/>
      <c r="B944" s="303"/>
      <c r="C944" s="303"/>
      <c r="D944" s="303"/>
      <c r="E944" s="303"/>
      <c r="F944" s="304"/>
      <c r="G944" s="303"/>
      <c r="H944" s="303"/>
      <c r="I944" s="303"/>
      <c r="J944" s="303"/>
      <c r="K944" s="303"/>
      <c r="L944" s="303"/>
      <c r="M944" s="303"/>
      <c r="N944" s="303"/>
      <c r="O944" s="303"/>
      <c r="P944" s="305"/>
      <c r="Q944" s="305"/>
      <c r="R944" s="303"/>
      <c r="S944" s="303"/>
      <c r="T944" s="303"/>
      <c r="U944" s="303"/>
      <c r="V944" s="303"/>
      <c r="W944" s="303"/>
      <c r="X944" s="303"/>
      <c r="Y944" s="303"/>
    </row>
    <row r="945" spans="1:25" ht="12.75">
      <c r="A945" s="303"/>
      <c r="B945" s="303"/>
      <c r="C945" s="303"/>
      <c r="D945" s="303"/>
      <c r="E945" s="303"/>
      <c r="F945" s="304"/>
      <c r="G945" s="303"/>
      <c r="H945" s="303"/>
      <c r="I945" s="303"/>
      <c r="J945" s="303"/>
      <c r="K945" s="303"/>
      <c r="L945" s="303"/>
      <c r="M945" s="303"/>
      <c r="N945" s="303"/>
      <c r="O945" s="303"/>
      <c r="P945" s="305"/>
      <c r="Q945" s="305"/>
      <c r="R945" s="303"/>
      <c r="S945" s="303"/>
      <c r="T945" s="303"/>
      <c r="U945" s="303"/>
      <c r="V945" s="303"/>
      <c r="W945" s="303"/>
      <c r="X945" s="303"/>
      <c r="Y945" s="303"/>
    </row>
    <row r="946" spans="1:25" ht="12.75">
      <c r="A946" s="303"/>
      <c r="B946" s="303"/>
      <c r="C946" s="303"/>
      <c r="D946" s="303"/>
      <c r="E946" s="303"/>
      <c r="F946" s="304"/>
      <c r="G946" s="303"/>
      <c r="H946" s="303"/>
      <c r="I946" s="303"/>
      <c r="J946" s="303"/>
      <c r="K946" s="303"/>
      <c r="L946" s="303"/>
      <c r="M946" s="303"/>
      <c r="N946" s="303"/>
      <c r="O946" s="303"/>
      <c r="P946" s="305"/>
      <c r="Q946" s="305"/>
      <c r="R946" s="303"/>
      <c r="S946" s="303"/>
      <c r="T946" s="303"/>
      <c r="U946" s="303"/>
      <c r="V946" s="303"/>
      <c r="W946" s="303"/>
      <c r="X946" s="303"/>
      <c r="Y946" s="303"/>
    </row>
    <row r="947" spans="1:25" ht="12.75">
      <c r="A947" s="303"/>
      <c r="B947" s="303"/>
      <c r="C947" s="303"/>
      <c r="D947" s="303"/>
      <c r="E947" s="303"/>
      <c r="F947" s="304"/>
      <c r="G947" s="303"/>
      <c r="H947" s="303"/>
      <c r="I947" s="303"/>
      <c r="J947" s="303"/>
      <c r="K947" s="303"/>
      <c r="L947" s="303"/>
      <c r="M947" s="303"/>
      <c r="N947" s="303"/>
      <c r="O947" s="303"/>
      <c r="P947" s="305"/>
      <c r="Q947" s="305"/>
      <c r="R947" s="303"/>
      <c r="S947" s="303"/>
      <c r="T947" s="303"/>
      <c r="U947" s="303"/>
      <c r="V947" s="303"/>
      <c r="W947" s="303"/>
      <c r="X947" s="303"/>
      <c r="Y947" s="303"/>
    </row>
    <row r="948" spans="1:25" ht="12.75">
      <c r="A948" s="303"/>
      <c r="B948" s="303"/>
      <c r="C948" s="303"/>
      <c r="D948" s="303"/>
      <c r="E948" s="303"/>
      <c r="F948" s="304"/>
      <c r="G948" s="303"/>
      <c r="H948" s="303"/>
      <c r="I948" s="303"/>
      <c r="J948" s="303"/>
      <c r="K948" s="303"/>
      <c r="L948" s="303"/>
      <c r="M948" s="303"/>
      <c r="N948" s="303"/>
      <c r="O948" s="303"/>
      <c r="P948" s="305"/>
      <c r="Q948" s="305"/>
      <c r="R948" s="303"/>
      <c r="S948" s="303"/>
      <c r="T948" s="303"/>
      <c r="U948" s="303"/>
      <c r="V948" s="303"/>
      <c r="W948" s="303"/>
      <c r="X948" s="303"/>
      <c r="Y948" s="303"/>
    </row>
    <row r="949" spans="1:25" ht="12.75">
      <c r="A949" s="303"/>
      <c r="B949" s="303"/>
      <c r="C949" s="303"/>
      <c r="D949" s="303"/>
      <c r="E949" s="303"/>
      <c r="F949" s="304"/>
      <c r="G949" s="303"/>
      <c r="H949" s="303"/>
      <c r="I949" s="303"/>
      <c r="J949" s="303"/>
      <c r="K949" s="303"/>
      <c r="L949" s="303"/>
      <c r="M949" s="303"/>
      <c r="N949" s="303"/>
      <c r="O949" s="303"/>
      <c r="P949" s="305"/>
      <c r="Q949" s="305"/>
      <c r="R949" s="303"/>
      <c r="S949" s="303"/>
      <c r="T949" s="303"/>
      <c r="U949" s="303"/>
      <c r="V949" s="303"/>
      <c r="W949" s="303"/>
      <c r="X949" s="303"/>
      <c r="Y949" s="303"/>
    </row>
    <row r="950" spans="1:25" ht="12.75">
      <c r="A950" s="303"/>
      <c r="B950" s="303"/>
      <c r="C950" s="303"/>
      <c r="D950" s="303"/>
      <c r="E950" s="303"/>
      <c r="F950" s="304"/>
      <c r="G950" s="303"/>
      <c r="H950" s="303"/>
      <c r="I950" s="303"/>
      <c r="J950" s="303"/>
      <c r="K950" s="303"/>
      <c r="L950" s="303"/>
      <c r="M950" s="303"/>
      <c r="N950" s="303"/>
      <c r="O950" s="303"/>
      <c r="P950" s="305"/>
      <c r="Q950" s="305"/>
      <c r="R950" s="303"/>
      <c r="S950" s="303"/>
      <c r="T950" s="303"/>
      <c r="U950" s="303"/>
      <c r="V950" s="303"/>
      <c r="W950" s="303"/>
      <c r="X950" s="303"/>
      <c r="Y950" s="303"/>
    </row>
    <row r="951" spans="1:25" ht="12.75">
      <c r="A951" s="303"/>
      <c r="B951" s="303"/>
      <c r="C951" s="303"/>
      <c r="D951" s="303"/>
      <c r="E951" s="303"/>
      <c r="F951" s="304"/>
      <c r="G951" s="303"/>
      <c r="H951" s="303"/>
      <c r="I951" s="303"/>
      <c r="J951" s="303"/>
      <c r="K951" s="303"/>
      <c r="L951" s="303"/>
      <c r="M951" s="303"/>
      <c r="N951" s="303"/>
      <c r="O951" s="303"/>
      <c r="P951" s="305"/>
      <c r="Q951" s="305"/>
      <c r="R951" s="303"/>
      <c r="S951" s="303"/>
      <c r="T951" s="303"/>
      <c r="U951" s="303"/>
      <c r="V951" s="303"/>
      <c r="W951" s="303"/>
      <c r="X951" s="303"/>
      <c r="Y951" s="303"/>
    </row>
    <row r="952" spans="1:25" ht="12.75">
      <c r="A952" s="303"/>
      <c r="B952" s="303"/>
      <c r="C952" s="303"/>
      <c r="D952" s="303"/>
      <c r="E952" s="303"/>
      <c r="F952" s="304"/>
      <c r="G952" s="303"/>
      <c r="H952" s="303"/>
      <c r="I952" s="303"/>
      <c r="J952" s="303"/>
      <c r="K952" s="303"/>
      <c r="L952" s="303"/>
      <c r="M952" s="303"/>
      <c r="N952" s="303"/>
      <c r="O952" s="303"/>
      <c r="P952" s="305"/>
      <c r="Q952" s="305"/>
      <c r="R952" s="303"/>
      <c r="S952" s="303"/>
      <c r="T952" s="303"/>
      <c r="U952" s="303"/>
      <c r="V952" s="303"/>
      <c r="W952" s="303"/>
      <c r="X952" s="303"/>
      <c r="Y952" s="303"/>
    </row>
    <row r="953" spans="1:25" ht="12.75">
      <c r="A953" s="303"/>
      <c r="B953" s="303"/>
      <c r="C953" s="303"/>
      <c r="D953" s="303"/>
      <c r="E953" s="303"/>
      <c r="F953" s="304"/>
      <c r="G953" s="303"/>
      <c r="H953" s="303"/>
      <c r="I953" s="303"/>
      <c r="J953" s="303"/>
      <c r="K953" s="303"/>
      <c r="L953" s="303"/>
      <c r="M953" s="303"/>
      <c r="N953" s="303"/>
      <c r="O953" s="303"/>
      <c r="P953" s="305"/>
      <c r="Q953" s="305"/>
      <c r="R953" s="303"/>
      <c r="S953" s="303"/>
      <c r="T953" s="303"/>
      <c r="U953" s="303"/>
      <c r="V953" s="303"/>
      <c r="W953" s="303"/>
      <c r="X953" s="303"/>
      <c r="Y953" s="303"/>
    </row>
    <row r="954" spans="1:25" ht="12.75">
      <c r="A954" s="303"/>
      <c r="B954" s="303"/>
      <c r="C954" s="303"/>
      <c r="D954" s="303"/>
      <c r="E954" s="303"/>
      <c r="F954" s="304"/>
      <c r="G954" s="303"/>
      <c r="H954" s="303"/>
      <c r="I954" s="303"/>
      <c r="J954" s="303"/>
      <c r="K954" s="303"/>
      <c r="L954" s="303"/>
      <c r="M954" s="303"/>
      <c r="N954" s="303"/>
      <c r="O954" s="303"/>
      <c r="P954" s="305"/>
      <c r="Q954" s="305"/>
      <c r="R954" s="303"/>
      <c r="S954" s="303"/>
      <c r="T954" s="303"/>
      <c r="U954" s="303"/>
      <c r="V954" s="303"/>
      <c r="W954" s="303"/>
      <c r="X954" s="303"/>
      <c r="Y954" s="303"/>
    </row>
    <row r="955" spans="1:25" ht="12.75">
      <c r="A955" s="303"/>
      <c r="B955" s="303"/>
      <c r="C955" s="303"/>
      <c r="D955" s="303"/>
      <c r="E955" s="303"/>
      <c r="F955" s="304"/>
      <c r="G955" s="303"/>
      <c r="H955" s="303"/>
      <c r="I955" s="303"/>
      <c r="J955" s="303"/>
      <c r="K955" s="303"/>
      <c r="L955" s="303"/>
      <c r="M955" s="303"/>
      <c r="N955" s="303"/>
      <c r="O955" s="303"/>
      <c r="P955" s="305"/>
      <c r="Q955" s="305"/>
      <c r="R955" s="303"/>
      <c r="S955" s="303"/>
      <c r="T955" s="303"/>
      <c r="U955" s="303"/>
      <c r="V955" s="303"/>
      <c r="W955" s="303"/>
      <c r="X955" s="303"/>
      <c r="Y955" s="303"/>
    </row>
    <row r="956" spans="1:25" ht="12.75">
      <c r="A956" s="303"/>
      <c r="B956" s="303"/>
      <c r="C956" s="303"/>
      <c r="D956" s="303"/>
      <c r="E956" s="303"/>
      <c r="F956" s="304"/>
      <c r="G956" s="303"/>
      <c r="H956" s="303"/>
      <c r="I956" s="303"/>
      <c r="J956" s="303"/>
      <c r="K956" s="303"/>
      <c r="L956" s="303"/>
      <c r="M956" s="303"/>
      <c r="N956" s="303"/>
      <c r="O956" s="303"/>
      <c r="P956" s="305"/>
      <c r="Q956" s="305"/>
      <c r="R956" s="303"/>
      <c r="S956" s="303"/>
      <c r="T956" s="303"/>
      <c r="U956" s="303"/>
      <c r="V956" s="303"/>
      <c r="W956" s="303"/>
      <c r="X956" s="303"/>
      <c r="Y956" s="303"/>
    </row>
    <row r="957" spans="1:25" ht="12.75">
      <c r="A957" s="303"/>
      <c r="B957" s="303"/>
      <c r="C957" s="303"/>
      <c r="D957" s="303"/>
      <c r="E957" s="303"/>
      <c r="F957" s="304"/>
      <c r="G957" s="303"/>
      <c r="H957" s="303"/>
      <c r="I957" s="303"/>
      <c r="J957" s="303"/>
      <c r="K957" s="303"/>
      <c r="L957" s="303"/>
      <c r="M957" s="303"/>
      <c r="N957" s="303"/>
      <c r="O957" s="303"/>
      <c r="P957" s="305"/>
      <c r="Q957" s="305"/>
      <c r="R957" s="303"/>
      <c r="S957" s="303"/>
      <c r="T957" s="303"/>
      <c r="U957" s="303"/>
      <c r="V957" s="303"/>
      <c r="W957" s="303"/>
      <c r="X957" s="303"/>
      <c r="Y957" s="303"/>
    </row>
    <row r="958" spans="1:25" ht="12.75">
      <c r="A958" s="303"/>
      <c r="B958" s="303"/>
      <c r="C958" s="303"/>
      <c r="D958" s="303"/>
      <c r="E958" s="303"/>
      <c r="F958" s="304"/>
      <c r="G958" s="303"/>
      <c r="H958" s="303"/>
      <c r="I958" s="303"/>
      <c r="J958" s="303"/>
      <c r="K958" s="303"/>
      <c r="L958" s="303"/>
      <c r="M958" s="303"/>
      <c r="N958" s="303"/>
      <c r="O958" s="303"/>
      <c r="P958" s="305"/>
      <c r="Q958" s="305"/>
      <c r="R958" s="303"/>
      <c r="S958" s="303"/>
      <c r="T958" s="303"/>
      <c r="U958" s="303"/>
      <c r="V958" s="303"/>
      <c r="W958" s="303"/>
      <c r="X958" s="303"/>
      <c r="Y958" s="303"/>
    </row>
    <row r="959" spans="1:25" ht="12.75">
      <c r="A959" s="303"/>
      <c r="B959" s="303"/>
      <c r="C959" s="303"/>
      <c r="D959" s="303"/>
      <c r="E959" s="303"/>
      <c r="F959" s="304"/>
      <c r="G959" s="303"/>
      <c r="H959" s="303"/>
      <c r="I959" s="303"/>
      <c r="J959" s="303"/>
      <c r="K959" s="303"/>
      <c r="L959" s="303"/>
      <c r="M959" s="303"/>
      <c r="N959" s="303"/>
      <c r="O959" s="303"/>
      <c r="P959" s="305"/>
      <c r="Q959" s="305"/>
      <c r="R959" s="303"/>
      <c r="S959" s="303"/>
      <c r="T959" s="303"/>
      <c r="U959" s="303"/>
      <c r="V959" s="303"/>
      <c r="W959" s="303"/>
      <c r="X959" s="303"/>
      <c r="Y959" s="303"/>
    </row>
    <row r="960" spans="1:25" ht="12.75">
      <c r="A960" s="303"/>
      <c r="B960" s="303"/>
      <c r="C960" s="303"/>
      <c r="D960" s="303"/>
      <c r="E960" s="303"/>
      <c r="F960" s="304"/>
      <c r="G960" s="303"/>
      <c r="H960" s="303"/>
      <c r="I960" s="303"/>
      <c r="J960" s="303"/>
      <c r="K960" s="303"/>
      <c r="L960" s="303"/>
      <c r="M960" s="303"/>
      <c r="N960" s="303"/>
      <c r="O960" s="303"/>
      <c r="P960" s="305"/>
      <c r="Q960" s="305"/>
      <c r="R960" s="303"/>
      <c r="S960" s="303"/>
      <c r="T960" s="303"/>
      <c r="U960" s="303"/>
      <c r="V960" s="303"/>
      <c r="W960" s="303"/>
      <c r="X960" s="303"/>
      <c r="Y960" s="303"/>
    </row>
    <row r="961" spans="1:25" ht="12.75">
      <c r="A961" s="303"/>
      <c r="B961" s="303"/>
      <c r="C961" s="303"/>
      <c r="D961" s="303"/>
      <c r="E961" s="303"/>
      <c r="F961" s="304"/>
      <c r="G961" s="303"/>
      <c r="H961" s="303"/>
      <c r="I961" s="303"/>
      <c r="J961" s="303"/>
      <c r="K961" s="303"/>
      <c r="L961" s="303"/>
      <c r="M961" s="303"/>
      <c r="N961" s="303"/>
      <c r="O961" s="303"/>
      <c r="P961" s="305"/>
      <c r="Q961" s="305"/>
      <c r="R961" s="303"/>
      <c r="S961" s="303"/>
      <c r="T961" s="303"/>
      <c r="U961" s="303"/>
      <c r="V961" s="303"/>
      <c r="W961" s="303"/>
      <c r="X961" s="303"/>
      <c r="Y961" s="303"/>
    </row>
    <row r="962" spans="1:25" ht="12.75">
      <c r="A962" s="303"/>
      <c r="B962" s="303"/>
      <c r="C962" s="303"/>
      <c r="D962" s="303"/>
      <c r="E962" s="303"/>
      <c r="F962" s="304"/>
      <c r="G962" s="303"/>
      <c r="H962" s="303"/>
      <c r="I962" s="303"/>
      <c r="J962" s="303"/>
      <c r="K962" s="303"/>
      <c r="L962" s="303"/>
      <c r="M962" s="303"/>
      <c r="N962" s="303"/>
      <c r="O962" s="303"/>
      <c r="P962" s="305"/>
      <c r="Q962" s="305"/>
      <c r="R962" s="303"/>
      <c r="S962" s="303"/>
      <c r="T962" s="303"/>
      <c r="U962" s="303"/>
      <c r="V962" s="303"/>
      <c r="W962" s="303"/>
      <c r="X962" s="303"/>
      <c r="Y962" s="303"/>
    </row>
    <row r="963" spans="1:25" ht="12.75">
      <c r="A963" s="303"/>
      <c r="B963" s="303"/>
      <c r="C963" s="303"/>
      <c r="D963" s="303"/>
      <c r="E963" s="303"/>
      <c r="F963" s="304"/>
      <c r="G963" s="303"/>
      <c r="H963" s="303"/>
      <c r="I963" s="303"/>
      <c r="J963" s="303"/>
      <c r="K963" s="303"/>
      <c r="L963" s="303"/>
      <c r="M963" s="303"/>
      <c r="N963" s="303"/>
      <c r="O963" s="303"/>
      <c r="P963" s="305"/>
      <c r="Q963" s="305"/>
      <c r="R963" s="303"/>
      <c r="S963" s="303"/>
      <c r="T963" s="303"/>
      <c r="U963" s="303"/>
      <c r="V963" s="303"/>
      <c r="W963" s="303"/>
      <c r="X963" s="303"/>
      <c r="Y963" s="303"/>
    </row>
    <row r="964" spans="1:25" ht="12.75">
      <c r="A964" s="303"/>
      <c r="B964" s="303"/>
      <c r="C964" s="303"/>
      <c r="D964" s="303"/>
      <c r="E964" s="303"/>
      <c r="F964" s="304"/>
      <c r="G964" s="303"/>
      <c r="H964" s="303"/>
      <c r="I964" s="303"/>
      <c r="J964" s="303"/>
      <c r="K964" s="303"/>
      <c r="L964" s="303"/>
      <c r="M964" s="303"/>
      <c r="N964" s="303"/>
      <c r="O964" s="303"/>
      <c r="P964" s="305"/>
      <c r="Q964" s="305"/>
      <c r="R964" s="303"/>
      <c r="S964" s="303"/>
      <c r="T964" s="303"/>
      <c r="U964" s="303"/>
      <c r="V964" s="303"/>
      <c r="W964" s="303"/>
      <c r="X964" s="303"/>
      <c r="Y964" s="303"/>
    </row>
    <row r="965" spans="1:25" ht="12.75">
      <c r="A965" s="303"/>
      <c r="B965" s="303"/>
      <c r="C965" s="303"/>
      <c r="D965" s="303"/>
      <c r="E965" s="303"/>
      <c r="F965" s="304"/>
      <c r="G965" s="303"/>
      <c r="H965" s="303"/>
      <c r="I965" s="303"/>
      <c r="J965" s="303"/>
      <c r="K965" s="303"/>
      <c r="L965" s="303"/>
      <c r="M965" s="303"/>
      <c r="N965" s="303"/>
      <c r="O965" s="303"/>
      <c r="P965" s="305"/>
      <c r="Q965" s="305"/>
      <c r="R965" s="303"/>
      <c r="S965" s="303"/>
      <c r="T965" s="303"/>
      <c r="U965" s="303"/>
      <c r="V965" s="303"/>
      <c r="W965" s="303"/>
      <c r="X965" s="303"/>
      <c r="Y965" s="303"/>
    </row>
    <row r="966" spans="1:25" ht="12.75">
      <c r="A966" s="303"/>
      <c r="B966" s="303"/>
      <c r="C966" s="303"/>
      <c r="D966" s="303"/>
      <c r="E966" s="303"/>
      <c r="F966" s="304"/>
      <c r="G966" s="303"/>
      <c r="H966" s="303"/>
      <c r="I966" s="303"/>
      <c r="J966" s="303"/>
      <c r="K966" s="303"/>
      <c r="L966" s="303"/>
      <c r="M966" s="303"/>
      <c r="N966" s="303"/>
      <c r="O966" s="303"/>
      <c r="P966" s="305"/>
      <c r="Q966" s="305"/>
      <c r="R966" s="303"/>
      <c r="S966" s="303"/>
      <c r="T966" s="303"/>
      <c r="U966" s="303"/>
      <c r="V966" s="303"/>
      <c r="W966" s="303"/>
      <c r="X966" s="303"/>
      <c r="Y966" s="303"/>
    </row>
    <row r="967" spans="1:25" ht="12.75">
      <c r="A967" s="303"/>
      <c r="B967" s="303"/>
      <c r="C967" s="303"/>
      <c r="D967" s="303"/>
      <c r="E967" s="303"/>
      <c r="F967" s="304"/>
      <c r="G967" s="303"/>
      <c r="H967" s="303"/>
      <c r="I967" s="303"/>
      <c r="J967" s="303"/>
      <c r="K967" s="303"/>
      <c r="L967" s="303"/>
      <c r="M967" s="303"/>
      <c r="N967" s="303"/>
      <c r="O967" s="303"/>
      <c r="P967" s="305"/>
      <c r="Q967" s="305"/>
      <c r="R967" s="303"/>
      <c r="S967" s="303"/>
      <c r="T967" s="303"/>
      <c r="U967" s="303"/>
      <c r="V967" s="303"/>
      <c r="W967" s="303"/>
      <c r="X967" s="303"/>
      <c r="Y967" s="303"/>
    </row>
    <row r="968" spans="1:25" ht="12.75">
      <c r="A968" s="303"/>
      <c r="B968" s="303"/>
      <c r="C968" s="303"/>
      <c r="D968" s="303"/>
      <c r="E968" s="303"/>
      <c r="F968" s="304"/>
      <c r="G968" s="303"/>
      <c r="H968" s="303"/>
      <c r="I968" s="303"/>
      <c r="J968" s="303"/>
      <c r="K968" s="303"/>
      <c r="L968" s="303"/>
      <c r="M968" s="303"/>
      <c r="N968" s="303"/>
      <c r="O968" s="303"/>
      <c r="P968" s="305"/>
      <c r="Q968" s="305"/>
      <c r="R968" s="303"/>
      <c r="S968" s="303"/>
      <c r="T968" s="303"/>
      <c r="U968" s="303"/>
      <c r="V968" s="303"/>
      <c r="W968" s="303"/>
      <c r="X968" s="303"/>
      <c r="Y968" s="303"/>
    </row>
    <row r="969" spans="1:25" ht="12.75">
      <c r="A969" s="303"/>
      <c r="B969" s="303"/>
      <c r="C969" s="303"/>
      <c r="D969" s="303"/>
      <c r="E969" s="303"/>
      <c r="F969" s="304"/>
      <c r="G969" s="303"/>
      <c r="H969" s="303"/>
      <c r="I969" s="303"/>
      <c r="J969" s="303"/>
      <c r="K969" s="303"/>
      <c r="L969" s="303"/>
      <c r="M969" s="303"/>
      <c r="N969" s="303"/>
      <c r="O969" s="303"/>
      <c r="P969" s="305"/>
      <c r="Q969" s="305"/>
      <c r="R969" s="303"/>
      <c r="S969" s="303"/>
      <c r="T969" s="303"/>
      <c r="U969" s="303"/>
      <c r="V969" s="303"/>
      <c r="W969" s="303"/>
      <c r="X969" s="303"/>
      <c r="Y969" s="303"/>
    </row>
    <row r="970" spans="1:25" ht="12.75">
      <c r="A970" s="303"/>
      <c r="B970" s="303"/>
      <c r="C970" s="303"/>
      <c r="D970" s="303"/>
      <c r="E970" s="303"/>
      <c r="F970" s="304"/>
      <c r="G970" s="303"/>
      <c r="H970" s="303"/>
      <c r="I970" s="303"/>
      <c r="J970" s="303"/>
      <c r="K970" s="303"/>
      <c r="L970" s="303"/>
      <c r="M970" s="303"/>
      <c r="N970" s="303"/>
      <c r="O970" s="303"/>
      <c r="P970" s="305"/>
      <c r="Q970" s="305"/>
      <c r="R970" s="303"/>
      <c r="S970" s="303"/>
      <c r="T970" s="303"/>
      <c r="U970" s="303"/>
      <c r="V970" s="303"/>
      <c r="W970" s="303"/>
      <c r="X970" s="303"/>
      <c r="Y970" s="303"/>
    </row>
    <row r="971" spans="1:25" ht="12.75">
      <c r="A971" s="303"/>
      <c r="B971" s="303"/>
      <c r="C971" s="303"/>
      <c r="D971" s="303"/>
      <c r="E971" s="303"/>
      <c r="F971" s="304"/>
      <c r="G971" s="303"/>
      <c r="H971" s="303"/>
      <c r="I971" s="303"/>
      <c r="J971" s="303"/>
      <c r="K971" s="303"/>
      <c r="L971" s="303"/>
      <c r="M971" s="303"/>
      <c r="N971" s="303"/>
      <c r="O971" s="303"/>
      <c r="P971" s="305"/>
      <c r="Q971" s="305"/>
      <c r="R971" s="303"/>
      <c r="S971" s="303"/>
      <c r="T971" s="303"/>
      <c r="U971" s="303"/>
      <c r="V971" s="303"/>
      <c r="W971" s="303"/>
      <c r="X971" s="303"/>
      <c r="Y971" s="303"/>
    </row>
    <row r="972" spans="1:25" ht="12.75">
      <c r="A972" s="303"/>
      <c r="B972" s="303"/>
      <c r="C972" s="303"/>
      <c r="D972" s="303"/>
      <c r="E972" s="303"/>
      <c r="F972" s="304"/>
      <c r="G972" s="303"/>
      <c r="H972" s="303"/>
      <c r="I972" s="303"/>
      <c r="J972" s="303"/>
      <c r="K972" s="303"/>
      <c r="L972" s="303"/>
      <c r="M972" s="303"/>
      <c r="N972" s="303"/>
      <c r="O972" s="303"/>
      <c r="P972" s="305"/>
      <c r="Q972" s="305"/>
      <c r="R972" s="303"/>
      <c r="S972" s="303"/>
      <c r="T972" s="303"/>
      <c r="U972" s="303"/>
      <c r="V972" s="303"/>
      <c r="W972" s="303"/>
      <c r="X972" s="303"/>
      <c r="Y972" s="303"/>
    </row>
    <row r="973" spans="1:25" ht="12.75">
      <c r="A973" s="303"/>
      <c r="B973" s="303"/>
      <c r="C973" s="303"/>
      <c r="D973" s="303"/>
      <c r="E973" s="303"/>
      <c r="F973" s="304"/>
      <c r="G973" s="303"/>
      <c r="H973" s="303"/>
      <c r="I973" s="303"/>
      <c r="J973" s="303"/>
      <c r="K973" s="303"/>
      <c r="L973" s="303"/>
      <c r="M973" s="303"/>
      <c r="N973" s="303"/>
      <c r="O973" s="303"/>
      <c r="P973" s="305"/>
      <c r="Q973" s="305"/>
      <c r="R973" s="303"/>
      <c r="S973" s="303"/>
      <c r="T973" s="303"/>
      <c r="U973" s="303"/>
      <c r="V973" s="303"/>
      <c r="W973" s="303"/>
      <c r="X973" s="303"/>
      <c r="Y973" s="303"/>
    </row>
    <row r="974" spans="1:25" ht="12.75">
      <c r="A974" s="303"/>
      <c r="B974" s="303"/>
      <c r="C974" s="303"/>
      <c r="D974" s="303"/>
      <c r="E974" s="303"/>
      <c r="F974" s="304"/>
      <c r="G974" s="303"/>
      <c r="H974" s="303"/>
      <c r="I974" s="303"/>
      <c r="J974" s="303"/>
      <c r="K974" s="303"/>
      <c r="L974" s="303"/>
      <c r="M974" s="303"/>
      <c r="N974" s="303"/>
      <c r="O974" s="303"/>
      <c r="P974" s="305"/>
      <c r="Q974" s="305"/>
      <c r="R974" s="303"/>
      <c r="S974" s="303"/>
      <c r="T974" s="303"/>
      <c r="U974" s="303"/>
      <c r="V974" s="303"/>
      <c r="W974" s="303"/>
      <c r="X974" s="303"/>
      <c r="Y974" s="303"/>
    </row>
    <row r="975" spans="1:25" ht="12.75">
      <c r="A975" s="303"/>
      <c r="B975" s="303"/>
      <c r="C975" s="303"/>
      <c r="D975" s="303"/>
      <c r="E975" s="303"/>
      <c r="F975" s="304"/>
      <c r="G975" s="303"/>
      <c r="H975" s="303"/>
      <c r="I975" s="303"/>
      <c r="J975" s="303"/>
      <c r="K975" s="303"/>
      <c r="L975" s="303"/>
      <c r="M975" s="303"/>
      <c r="N975" s="303"/>
      <c r="O975" s="303"/>
      <c r="P975" s="305"/>
      <c r="Q975" s="305"/>
      <c r="R975" s="303"/>
      <c r="S975" s="303"/>
      <c r="T975" s="303"/>
      <c r="U975" s="303"/>
      <c r="V975" s="303"/>
      <c r="W975" s="303"/>
      <c r="X975" s="303"/>
      <c r="Y975" s="303"/>
    </row>
    <row r="976" spans="1:25" ht="12.75">
      <c r="A976" s="303"/>
      <c r="B976" s="303"/>
      <c r="C976" s="303"/>
      <c r="D976" s="303"/>
      <c r="E976" s="303"/>
      <c r="F976" s="304"/>
      <c r="G976" s="303"/>
      <c r="H976" s="303"/>
      <c r="I976" s="303"/>
      <c r="J976" s="303"/>
      <c r="K976" s="303"/>
      <c r="L976" s="303"/>
      <c r="M976" s="303"/>
      <c r="N976" s="303"/>
      <c r="O976" s="303"/>
      <c r="P976" s="305"/>
      <c r="Q976" s="305"/>
      <c r="R976" s="303"/>
      <c r="S976" s="303"/>
      <c r="T976" s="303"/>
      <c r="U976" s="303"/>
      <c r="V976" s="303"/>
      <c r="W976" s="303"/>
      <c r="X976" s="303"/>
      <c r="Y976" s="303"/>
    </row>
    <row r="977" spans="1:25" ht="12.75">
      <c r="A977" s="303"/>
      <c r="B977" s="303"/>
      <c r="C977" s="303"/>
      <c r="D977" s="303"/>
      <c r="E977" s="303"/>
      <c r="F977" s="304"/>
      <c r="G977" s="303"/>
      <c r="H977" s="303"/>
      <c r="I977" s="303"/>
      <c r="J977" s="303"/>
      <c r="K977" s="303"/>
      <c r="L977" s="303"/>
      <c r="M977" s="303"/>
      <c r="N977" s="303"/>
      <c r="O977" s="303"/>
      <c r="P977" s="305"/>
      <c r="Q977" s="305"/>
      <c r="R977" s="303"/>
      <c r="S977" s="303"/>
      <c r="T977" s="303"/>
      <c r="U977" s="303"/>
      <c r="V977" s="303"/>
      <c r="W977" s="303"/>
      <c r="X977" s="303"/>
      <c r="Y977" s="303"/>
    </row>
    <row r="978" spans="1:25" ht="12.75">
      <c r="A978" s="303"/>
      <c r="B978" s="303"/>
      <c r="C978" s="303"/>
      <c r="D978" s="303"/>
      <c r="E978" s="303"/>
      <c r="F978" s="304"/>
      <c r="G978" s="303"/>
      <c r="H978" s="303"/>
      <c r="I978" s="303"/>
      <c r="J978" s="303"/>
      <c r="K978" s="303"/>
      <c r="L978" s="303"/>
      <c r="M978" s="303"/>
      <c r="N978" s="303"/>
      <c r="O978" s="303"/>
      <c r="P978" s="305"/>
      <c r="Q978" s="305"/>
      <c r="R978" s="303"/>
      <c r="S978" s="303"/>
      <c r="T978" s="303"/>
      <c r="U978" s="303"/>
      <c r="V978" s="303"/>
      <c r="W978" s="303"/>
      <c r="X978" s="303"/>
      <c r="Y978" s="303"/>
    </row>
    <row r="979" spans="1:25" ht="12.75">
      <c r="A979" s="303"/>
      <c r="B979" s="303"/>
      <c r="C979" s="303"/>
      <c r="D979" s="303"/>
      <c r="E979" s="303"/>
      <c r="F979" s="304"/>
      <c r="G979" s="303"/>
      <c r="H979" s="303"/>
      <c r="I979" s="303"/>
      <c r="J979" s="303"/>
      <c r="K979" s="303"/>
      <c r="L979" s="303"/>
      <c r="M979" s="303"/>
      <c r="N979" s="303"/>
      <c r="O979" s="303"/>
      <c r="P979" s="305"/>
      <c r="Q979" s="305"/>
      <c r="R979" s="303"/>
      <c r="S979" s="303"/>
      <c r="T979" s="303"/>
      <c r="U979" s="303"/>
      <c r="V979" s="303"/>
      <c r="W979" s="303"/>
      <c r="X979" s="303"/>
      <c r="Y979" s="303"/>
    </row>
    <row r="980" spans="1:25" ht="12.75">
      <c r="A980" s="303"/>
      <c r="B980" s="303"/>
      <c r="C980" s="303"/>
      <c r="D980" s="303"/>
      <c r="E980" s="303"/>
      <c r="F980" s="304"/>
      <c r="G980" s="303"/>
      <c r="H980" s="303"/>
      <c r="I980" s="303"/>
      <c r="J980" s="303"/>
      <c r="K980" s="303"/>
      <c r="L980" s="303"/>
      <c r="M980" s="303"/>
      <c r="N980" s="303"/>
      <c r="O980" s="303"/>
      <c r="P980" s="305"/>
      <c r="Q980" s="305"/>
      <c r="R980" s="303"/>
      <c r="S980" s="303"/>
      <c r="T980" s="303"/>
      <c r="U980" s="303"/>
      <c r="V980" s="303"/>
      <c r="W980" s="303"/>
      <c r="X980" s="303"/>
      <c r="Y980" s="303"/>
    </row>
    <row r="981" spans="1:25" ht="12.75">
      <c r="A981" s="303"/>
      <c r="B981" s="303"/>
      <c r="C981" s="303"/>
      <c r="D981" s="303"/>
      <c r="E981" s="303"/>
      <c r="F981" s="304"/>
      <c r="G981" s="303"/>
      <c r="H981" s="303"/>
      <c r="I981" s="303"/>
      <c r="J981" s="303"/>
      <c r="K981" s="303"/>
      <c r="L981" s="303"/>
      <c r="M981" s="303"/>
      <c r="N981" s="303"/>
      <c r="O981" s="303"/>
      <c r="P981" s="305"/>
      <c r="Q981" s="305"/>
      <c r="R981" s="303"/>
      <c r="S981" s="303"/>
      <c r="T981" s="303"/>
      <c r="U981" s="303"/>
      <c r="V981" s="303"/>
      <c r="W981" s="303"/>
      <c r="X981" s="303"/>
      <c r="Y981" s="303"/>
    </row>
    <row r="982" spans="1:25" ht="12.75">
      <c r="A982" s="303"/>
      <c r="B982" s="303"/>
      <c r="C982" s="303"/>
      <c r="D982" s="303"/>
      <c r="E982" s="303"/>
      <c r="F982" s="304"/>
      <c r="G982" s="303"/>
      <c r="H982" s="303"/>
      <c r="I982" s="303"/>
      <c r="J982" s="303"/>
      <c r="K982" s="303"/>
      <c r="L982" s="303"/>
      <c r="M982" s="303"/>
      <c r="N982" s="303"/>
      <c r="O982" s="303"/>
      <c r="P982" s="305"/>
      <c r="Q982" s="305"/>
      <c r="R982" s="303"/>
      <c r="S982" s="303"/>
      <c r="T982" s="303"/>
      <c r="U982" s="303"/>
      <c r="V982" s="303"/>
      <c r="W982" s="303"/>
      <c r="X982" s="303"/>
      <c r="Y982" s="303"/>
    </row>
    <row r="983" spans="1:25" ht="12.75">
      <c r="A983" s="303"/>
      <c r="B983" s="303"/>
      <c r="C983" s="303"/>
      <c r="D983" s="303"/>
      <c r="E983" s="303"/>
      <c r="F983" s="304"/>
      <c r="G983" s="303"/>
      <c r="H983" s="303"/>
      <c r="I983" s="303"/>
      <c r="J983" s="303"/>
      <c r="K983" s="303"/>
      <c r="L983" s="303"/>
      <c r="M983" s="303"/>
      <c r="N983" s="303"/>
      <c r="O983" s="303"/>
      <c r="P983" s="305"/>
      <c r="Q983" s="305"/>
      <c r="R983" s="303"/>
      <c r="S983" s="303"/>
      <c r="T983" s="303"/>
      <c r="U983" s="303"/>
      <c r="V983" s="303"/>
      <c r="W983" s="303"/>
      <c r="X983" s="303"/>
      <c r="Y983" s="303"/>
    </row>
    <row r="984" spans="1:25" ht="12.75">
      <c r="A984" s="303"/>
      <c r="B984" s="303"/>
      <c r="C984" s="303"/>
      <c r="D984" s="303"/>
      <c r="E984" s="303"/>
      <c r="F984" s="304"/>
      <c r="G984" s="303"/>
      <c r="H984" s="303"/>
      <c r="I984" s="303"/>
      <c r="J984" s="303"/>
      <c r="K984" s="303"/>
      <c r="L984" s="303"/>
      <c r="M984" s="303"/>
      <c r="N984" s="303"/>
      <c r="O984" s="303"/>
      <c r="P984" s="305"/>
      <c r="Q984" s="305"/>
      <c r="R984" s="303"/>
      <c r="S984" s="303"/>
      <c r="T984" s="303"/>
      <c r="U984" s="303"/>
      <c r="V984" s="303"/>
      <c r="W984" s="303"/>
      <c r="X984" s="303"/>
      <c r="Y984" s="303"/>
    </row>
    <row r="985" spans="1:25" ht="12.75">
      <c r="A985" s="303"/>
      <c r="B985" s="303"/>
      <c r="C985" s="303"/>
      <c r="D985" s="303"/>
      <c r="E985" s="303"/>
      <c r="F985" s="304"/>
      <c r="G985" s="303"/>
      <c r="H985" s="303"/>
      <c r="I985" s="303"/>
      <c r="J985" s="303"/>
      <c r="K985" s="303"/>
      <c r="L985" s="303"/>
      <c r="M985" s="303"/>
      <c r="N985" s="303"/>
      <c r="O985" s="303"/>
      <c r="P985" s="305"/>
      <c r="Q985" s="305"/>
      <c r="R985" s="303"/>
      <c r="S985" s="303"/>
      <c r="T985" s="303"/>
      <c r="U985" s="303"/>
      <c r="V985" s="303"/>
      <c r="W985" s="303"/>
      <c r="X985" s="303"/>
      <c r="Y985" s="303"/>
    </row>
    <row r="986" spans="1:25" ht="12.75">
      <c r="A986" s="303"/>
      <c r="B986" s="303"/>
      <c r="C986" s="303"/>
      <c r="D986" s="303"/>
      <c r="E986" s="303"/>
      <c r="F986" s="304"/>
      <c r="G986" s="303"/>
      <c r="H986" s="303"/>
      <c r="I986" s="303"/>
      <c r="J986" s="303"/>
      <c r="K986" s="303"/>
      <c r="L986" s="303"/>
      <c r="M986" s="303"/>
      <c r="N986" s="303"/>
      <c r="O986" s="303"/>
      <c r="P986" s="305"/>
      <c r="Q986" s="305"/>
      <c r="R986" s="303"/>
      <c r="S986" s="303"/>
      <c r="T986" s="303"/>
      <c r="U986" s="303"/>
      <c r="V986" s="303"/>
      <c r="W986" s="303"/>
      <c r="X986" s="303"/>
      <c r="Y986" s="303"/>
    </row>
    <row r="987" spans="1:25" ht="12.75">
      <c r="A987" s="303"/>
      <c r="B987" s="303"/>
      <c r="C987" s="303"/>
      <c r="D987" s="303"/>
      <c r="E987" s="303"/>
      <c r="F987" s="304"/>
      <c r="G987" s="303"/>
      <c r="H987" s="303"/>
      <c r="I987" s="303"/>
      <c r="J987" s="303"/>
      <c r="K987" s="303"/>
      <c r="L987" s="303"/>
      <c r="M987" s="303"/>
      <c r="N987" s="303"/>
      <c r="O987" s="303"/>
      <c r="P987" s="305"/>
      <c r="Q987" s="305"/>
      <c r="R987" s="303"/>
      <c r="S987" s="303"/>
      <c r="T987" s="303"/>
      <c r="U987" s="303"/>
      <c r="V987" s="303"/>
      <c r="W987" s="303"/>
      <c r="X987" s="303"/>
      <c r="Y987" s="303"/>
    </row>
    <row r="988" spans="1:25" ht="12.75">
      <c r="A988" s="303"/>
      <c r="B988" s="303"/>
      <c r="C988" s="303"/>
      <c r="D988" s="303"/>
      <c r="E988" s="303"/>
      <c r="F988" s="304"/>
      <c r="G988" s="303"/>
      <c r="H988" s="303"/>
      <c r="I988" s="303"/>
      <c r="J988" s="303"/>
      <c r="K988" s="303"/>
      <c r="L988" s="303"/>
      <c r="M988" s="303"/>
      <c r="N988" s="303"/>
      <c r="O988" s="303"/>
      <c r="P988" s="305"/>
      <c r="Q988" s="305"/>
      <c r="R988" s="303"/>
      <c r="S988" s="303"/>
      <c r="T988" s="303"/>
      <c r="U988" s="303"/>
      <c r="V988" s="303"/>
      <c r="W988" s="303"/>
      <c r="X988" s="303"/>
      <c r="Y988" s="303"/>
    </row>
    <row r="989" spans="1:25" ht="12.75">
      <c r="A989" s="303"/>
      <c r="B989" s="303"/>
      <c r="C989" s="303"/>
      <c r="D989" s="303"/>
      <c r="E989" s="303"/>
      <c r="F989" s="304"/>
      <c r="G989" s="303"/>
      <c r="H989" s="303"/>
      <c r="I989" s="303"/>
      <c r="J989" s="303"/>
      <c r="K989" s="303"/>
      <c r="L989" s="303"/>
      <c r="M989" s="303"/>
      <c r="N989" s="303"/>
      <c r="O989" s="303"/>
      <c r="P989" s="305"/>
      <c r="Q989" s="305"/>
      <c r="R989" s="303"/>
      <c r="S989" s="303"/>
      <c r="T989" s="303"/>
      <c r="U989" s="303"/>
      <c r="V989" s="303"/>
      <c r="W989" s="303"/>
      <c r="X989" s="303"/>
      <c r="Y989" s="303"/>
    </row>
    <row r="990" spans="1:25" ht="12.75">
      <c r="A990" s="303"/>
      <c r="B990" s="303"/>
      <c r="C990" s="303"/>
      <c r="D990" s="303"/>
      <c r="E990" s="303"/>
      <c r="F990" s="304"/>
      <c r="G990" s="303"/>
      <c r="H990" s="303"/>
      <c r="I990" s="303"/>
      <c r="J990" s="303"/>
      <c r="K990" s="303"/>
      <c r="L990" s="303"/>
      <c r="M990" s="303"/>
      <c r="N990" s="303"/>
      <c r="O990" s="303"/>
      <c r="P990" s="305"/>
      <c r="Q990" s="305"/>
      <c r="R990" s="303"/>
      <c r="S990" s="303"/>
      <c r="T990" s="303"/>
      <c r="U990" s="303"/>
      <c r="V990" s="303"/>
      <c r="W990" s="303"/>
      <c r="X990" s="303"/>
      <c r="Y990" s="303"/>
    </row>
    <row r="991" spans="1:25" ht="12.75">
      <c r="A991" s="303"/>
      <c r="B991" s="303"/>
      <c r="C991" s="303"/>
      <c r="D991" s="303"/>
      <c r="E991" s="303"/>
      <c r="F991" s="304"/>
      <c r="G991" s="303"/>
      <c r="H991" s="303"/>
      <c r="I991" s="303"/>
      <c r="J991" s="303"/>
      <c r="K991" s="303"/>
      <c r="L991" s="303"/>
      <c r="M991" s="303"/>
      <c r="N991" s="303"/>
      <c r="O991" s="303"/>
      <c r="P991" s="305"/>
      <c r="Q991" s="305"/>
      <c r="R991" s="303"/>
      <c r="S991" s="303"/>
      <c r="T991" s="303"/>
      <c r="U991" s="303"/>
      <c r="V991" s="303"/>
      <c r="W991" s="303"/>
      <c r="X991" s="303"/>
      <c r="Y991" s="303"/>
    </row>
    <row r="992" spans="1:25" ht="12.75">
      <c r="A992" s="303"/>
      <c r="B992" s="303"/>
      <c r="C992" s="303"/>
      <c r="D992" s="303"/>
      <c r="E992" s="303"/>
      <c r="F992" s="304"/>
      <c r="G992" s="303"/>
      <c r="H992" s="303"/>
      <c r="I992" s="303"/>
      <c r="J992" s="303"/>
      <c r="K992" s="303"/>
      <c r="L992" s="303"/>
      <c r="M992" s="303"/>
      <c r="N992" s="303"/>
      <c r="O992" s="303"/>
      <c r="P992" s="305"/>
      <c r="Q992" s="305"/>
      <c r="R992" s="303"/>
      <c r="S992" s="303"/>
      <c r="T992" s="303"/>
      <c r="U992" s="303"/>
      <c r="V992" s="303"/>
      <c r="W992" s="303"/>
      <c r="X992" s="303"/>
      <c r="Y992" s="303"/>
    </row>
    <row r="993" spans="1:25" ht="12.75">
      <c r="A993" s="303"/>
      <c r="B993" s="303"/>
      <c r="C993" s="303"/>
      <c r="D993" s="303"/>
      <c r="E993" s="303"/>
      <c r="F993" s="304"/>
      <c r="G993" s="303"/>
      <c r="H993" s="303"/>
      <c r="I993" s="303"/>
      <c r="J993" s="303"/>
      <c r="K993" s="303"/>
      <c r="L993" s="303"/>
      <c r="M993" s="303"/>
      <c r="N993" s="303"/>
      <c r="O993" s="303"/>
      <c r="P993" s="305"/>
      <c r="Q993" s="305"/>
      <c r="R993" s="303"/>
      <c r="S993" s="303"/>
      <c r="T993" s="303"/>
      <c r="U993" s="303"/>
      <c r="V993" s="303"/>
      <c r="W993" s="303"/>
      <c r="X993" s="303"/>
      <c r="Y993" s="303"/>
    </row>
    <row r="994" spans="1:25" ht="12.75">
      <c r="A994" s="303"/>
      <c r="B994" s="303"/>
      <c r="C994" s="303"/>
      <c r="D994" s="303"/>
      <c r="E994" s="303"/>
      <c r="F994" s="304"/>
      <c r="G994" s="303"/>
      <c r="H994" s="303"/>
      <c r="I994" s="303"/>
      <c r="J994" s="303"/>
      <c r="K994" s="303"/>
      <c r="L994" s="303"/>
      <c r="M994" s="303"/>
      <c r="N994" s="303"/>
      <c r="O994" s="303"/>
      <c r="P994" s="305"/>
      <c r="Q994" s="305"/>
      <c r="R994" s="303"/>
      <c r="S994" s="303"/>
      <c r="T994" s="303"/>
      <c r="U994" s="303"/>
      <c r="V994" s="303"/>
      <c r="W994" s="303"/>
      <c r="X994" s="303"/>
      <c r="Y994" s="303"/>
    </row>
    <row r="995" spans="1:25" ht="12.75">
      <c r="A995" s="303"/>
      <c r="B995" s="303"/>
      <c r="C995" s="303"/>
      <c r="D995" s="303"/>
      <c r="E995" s="303"/>
      <c r="F995" s="304"/>
      <c r="G995" s="303"/>
      <c r="H995" s="303"/>
      <c r="I995" s="303"/>
      <c r="J995" s="303"/>
      <c r="K995" s="303"/>
      <c r="L995" s="303"/>
      <c r="M995" s="303"/>
      <c r="N995" s="303"/>
      <c r="O995" s="303"/>
      <c r="P995" s="305"/>
      <c r="Q995" s="305"/>
      <c r="R995" s="303"/>
      <c r="S995" s="303"/>
      <c r="T995" s="303"/>
      <c r="U995" s="303"/>
      <c r="V995" s="303"/>
      <c r="W995" s="303"/>
      <c r="X995" s="303"/>
      <c r="Y995" s="303"/>
    </row>
    <row r="996" spans="1:25" ht="12.75">
      <c r="A996" s="303"/>
      <c r="B996" s="303"/>
      <c r="C996" s="303"/>
      <c r="D996" s="303"/>
      <c r="E996" s="303"/>
      <c r="F996" s="304"/>
      <c r="G996" s="303"/>
      <c r="H996" s="303"/>
      <c r="I996" s="303"/>
      <c r="J996" s="303"/>
      <c r="K996" s="303"/>
      <c r="L996" s="303"/>
      <c r="M996" s="303"/>
      <c r="N996" s="303"/>
      <c r="O996" s="303"/>
      <c r="P996" s="305"/>
      <c r="Q996" s="305"/>
      <c r="R996" s="303"/>
      <c r="S996" s="303"/>
      <c r="T996" s="303"/>
      <c r="U996" s="303"/>
      <c r="V996" s="303"/>
      <c r="W996" s="303"/>
      <c r="X996" s="303"/>
      <c r="Y996" s="303"/>
    </row>
    <row r="997" spans="1:25" ht="12.75">
      <c r="A997" s="303"/>
      <c r="B997" s="303"/>
      <c r="C997" s="303"/>
      <c r="D997" s="303"/>
      <c r="E997" s="303"/>
      <c r="F997" s="304"/>
      <c r="G997" s="303"/>
      <c r="H997" s="303"/>
      <c r="I997" s="303"/>
      <c r="J997" s="303"/>
      <c r="K997" s="303"/>
      <c r="L997" s="303"/>
      <c r="M997" s="303"/>
      <c r="N997" s="303"/>
      <c r="O997" s="303"/>
      <c r="P997" s="305"/>
      <c r="Q997" s="305"/>
      <c r="R997" s="303"/>
      <c r="S997" s="303"/>
      <c r="T997" s="303"/>
      <c r="U997" s="303"/>
      <c r="V997" s="303"/>
      <c r="W997" s="303"/>
      <c r="X997" s="303"/>
      <c r="Y997" s="303"/>
    </row>
    <row r="998" spans="1:25" ht="12.75">
      <c r="A998" s="303"/>
      <c r="B998" s="303"/>
      <c r="C998" s="303"/>
      <c r="D998" s="303"/>
      <c r="E998" s="303"/>
      <c r="F998" s="304"/>
      <c r="G998" s="303"/>
      <c r="H998" s="303"/>
      <c r="I998" s="303"/>
      <c r="J998" s="303"/>
      <c r="K998" s="303"/>
      <c r="L998" s="303"/>
      <c r="M998" s="303"/>
      <c r="N998" s="303"/>
      <c r="O998" s="303"/>
      <c r="P998" s="305"/>
      <c r="Q998" s="305"/>
      <c r="R998" s="303"/>
      <c r="S998" s="303"/>
      <c r="T998" s="303"/>
      <c r="U998" s="303"/>
      <c r="V998" s="303"/>
      <c r="W998" s="303"/>
      <c r="X998" s="303"/>
      <c r="Y998" s="303"/>
    </row>
    <row r="999" spans="1:25" ht="12.75">
      <c r="A999" s="303"/>
      <c r="B999" s="303"/>
      <c r="C999" s="303"/>
      <c r="D999" s="303"/>
      <c r="E999" s="303"/>
      <c r="F999" s="304"/>
      <c r="G999" s="303"/>
      <c r="H999" s="303"/>
      <c r="I999" s="303"/>
      <c r="J999" s="303"/>
      <c r="K999" s="303"/>
      <c r="L999" s="303"/>
      <c r="M999" s="303"/>
      <c r="N999" s="303"/>
      <c r="O999" s="303"/>
      <c r="P999" s="305"/>
      <c r="Q999" s="305"/>
      <c r="R999" s="303"/>
      <c r="S999" s="303"/>
      <c r="T999" s="303"/>
      <c r="U999" s="303"/>
      <c r="V999" s="303"/>
      <c r="W999" s="303"/>
      <c r="X999" s="303"/>
      <c r="Y999" s="303"/>
    </row>
    <row r="1000" spans="1:25" ht="12.75">
      <c r="A1000" s="303"/>
      <c r="B1000" s="303"/>
      <c r="C1000" s="303"/>
      <c r="D1000" s="303"/>
      <c r="E1000" s="303"/>
      <c r="F1000" s="304"/>
      <c r="G1000" s="303"/>
      <c r="H1000" s="303"/>
      <c r="I1000" s="303"/>
      <c r="J1000" s="303"/>
      <c r="K1000" s="303"/>
      <c r="L1000" s="303"/>
      <c r="M1000" s="303"/>
      <c r="N1000" s="303"/>
      <c r="O1000" s="303"/>
      <c r="P1000" s="305"/>
      <c r="Q1000" s="305"/>
      <c r="R1000" s="303"/>
      <c r="S1000" s="303"/>
      <c r="T1000" s="303"/>
      <c r="U1000" s="303"/>
      <c r="V1000" s="303"/>
      <c r="W1000" s="303"/>
      <c r="X1000" s="303"/>
      <c r="Y1000" s="303"/>
    </row>
    <row r="1001" spans="1:25" ht="12.75">
      <c r="A1001" s="303"/>
      <c r="B1001" s="303"/>
      <c r="C1001" s="303"/>
      <c r="D1001" s="303"/>
      <c r="E1001" s="303"/>
      <c r="F1001" s="304"/>
      <c r="G1001" s="303"/>
      <c r="H1001" s="303"/>
      <c r="I1001" s="303"/>
      <c r="J1001" s="303"/>
      <c r="K1001" s="303"/>
      <c r="L1001" s="303"/>
      <c r="M1001" s="303"/>
      <c r="N1001" s="303"/>
      <c r="O1001" s="303"/>
      <c r="P1001" s="305"/>
      <c r="Q1001" s="305"/>
      <c r="R1001" s="303"/>
      <c r="S1001" s="303"/>
      <c r="T1001" s="303"/>
      <c r="U1001" s="303"/>
      <c r="V1001" s="303"/>
      <c r="W1001" s="303"/>
      <c r="X1001" s="303"/>
      <c r="Y1001" s="303"/>
    </row>
    <row r="1002" spans="1:25" ht="12.75">
      <c r="A1002" s="303"/>
      <c r="B1002" s="303"/>
      <c r="C1002" s="303"/>
      <c r="D1002" s="303"/>
      <c r="E1002" s="303"/>
      <c r="F1002" s="304"/>
      <c r="G1002" s="303"/>
      <c r="H1002" s="303"/>
      <c r="I1002" s="303"/>
      <c r="J1002" s="303"/>
      <c r="K1002" s="303"/>
      <c r="L1002" s="303"/>
      <c r="M1002" s="303"/>
      <c r="N1002" s="303"/>
      <c r="O1002" s="303"/>
      <c r="P1002" s="305"/>
      <c r="Q1002" s="305"/>
      <c r="R1002" s="303"/>
      <c r="S1002" s="303"/>
      <c r="T1002" s="303"/>
      <c r="U1002" s="303"/>
      <c r="V1002" s="303"/>
      <c r="W1002" s="303"/>
      <c r="X1002" s="303"/>
      <c r="Y1002" s="303"/>
    </row>
    <row r="1003" spans="1:25" ht="12.75">
      <c r="A1003" s="303"/>
      <c r="B1003" s="303"/>
      <c r="C1003" s="303"/>
      <c r="D1003" s="303"/>
      <c r="E1003" s="303"/>
      <c r="F1003" s="304"/>
      <c r="G1003" s="303"/>
      <c r="H1003" s="303"/>
      <c r="I1003" s="303"/>
      <c r="J1003" s="303"/>
      <c r="K1003" s="303"/>
      <c r="L1003" s="303"/>
      <c r="M1003" s="303"/>
      <c r="N1003" s="303"/>
      <c r="O1003" s="303"/>
      <c r="P1003" s="305"/>
      <c r="Q1003" s="305"/>
      <c r="R1003" s="303"/>
      <c r="S1003" s="303"/>
      <c r="T1003" s="303"/>
      <c r="U1003" s="303"/>
      <c r="V1003" s="303"/>
      <c r="W1003" s="303"/>
      <c r="X1003" s="303"/>
      <c r="Y1003" s="303"/>
    </row>
    <row r="1004" spans="1:25" ht="12.75">
      <c r="A1004" s="303"/>
      <c r="B1004" s="303"/>
      <c r="C1004" s="303"/>
      <c r="D1004" s="303"/>
      <c r="E1004" s="303"/>
      <c r="F1004" s="304"/>
      <c r="G1004" s="303"/>
      <c r="H1004" s="303"/>
      <c r="I1004" s="303"/>
      <c r="J1004" s="303"/>
      <c r="K1004" s="303"/>
      <c r="L1004" s="303"/>
      <c r="M1004" s="303"/>
      <c r="N1004" s="303"/>
      <c r="O1004" s="303"/>
      <c r="P1004" s="305"/>
      <c r="Q1004" s="305"/>
      <c r="R1004" s="303"/>
      <c r="S1004" s="303"/>
      <c r="T1004" s="303"/>
      <c r="U1004" s="303"/>
      <c r="V1004" s="303"/>
      <c r="W1004" s="303"/>
      <c r="X1004" s="303"/>
      <c r="Y1004" s="303"/>
    </row>
    <row r="1005" spans="1:25" ht="12.75">
      <c r="A1005" s="303"/>
      <c r="B1005" s="303"/>
      <c r="C1005" s="303"/>
      <c r="D1005" s="303"/>
      <c r="E1005" s="303"/>
      <c r="F1005" s="304"/>
      <c r="G1005" s="303"/>
      <c r="H1005" s="303"/>
      <c r="I1005" s="303"/>
      <c r="J1005" s="303"/>
      <c r="K1005" s="303"/>
      <c r="L1005" s="303"/>
      <c r="M1005" s="303"/>
      <c r="N1005" s="303"/>
      <c r="O1005" s="303"/>
      <c r="P1005" s="305"/>
      <c r="Q1005" s="305"/>
      <c r="R1005" s="303"/>
      <c r="S1005" s="303"/>
      <c r="T1005" s="303"/>
      <c r="U1005" s="303"/>
      <c r="V1005" s="303"/>
      <c r="W1005" s="303"/>
      <c r="X1005" s="303"/>
      <c r="Y1005" s="303"/>
    </row>
    <row r="1006" spans="1:25" ht="12.75">
      <c r="A1006" s="303"/>
      <c r="B1006" s="303"/>
      <c r="C1006" s="303"/>
      <c r="D1006" s="303"/>
      <c r="E1006" s="303"/>
      <c r="F1006" s="304"/>
      <c r="G1006" s="303"/>
      <c r="H1006" s="303"/>
      <c r="I1006" s="303"/>
      <c r="J1006" s="303"/>
      <c r="K1006" s="303"/>
      <c r="L1006" s="303"/>
      <c r="M1006" s="303"/>
      <c r="N1006" s="303"/>
      <c r="O1006" s="303"/>
      <c r="P1006" s="305"/>
      <c r="Q1006" s="305"/>
      <c r="R1006" s="303"/>
      <c r="S1006" s="303"/>
      <c r="T1006" s="303"/>
      <c r="U1006" s="303"/>
      <c r="V1006" s="303"/>
      <c r="W1006" s="303"/>
      <c r="X1006" s="303"/>
      <c r="Y1006" s="303"/>
    </row>
    <row r="1007" spans="1:25" ht="12.75">
      <c r="A1007" s="303"/>
      <c r="B1007" s="303"/>
      <c r="C1007" s="303"/>
      <c r="D1007" s="303"/>
      <c r="E1007" s="303"/>
      <c r="F1007" s="304"/>
      <c r="G1007" s="303"/>
      <c r="H1007" s="303"/>
      <c r="I1007" s="303"/>
      <c r="J1007" s="303"/>
      <c r="K1007" s="303"/>
      <c r="L1007" s="303"/>
      <c r="M1007" s="303"/>
      <c r="N1007" s="303"/>
      <c r="O1007" s="303"/>
      <c r="P1007" s="305"/>
      <c r="Q1007" s="305"/>
      <c r="R1007" s="303"/>
      <c r="S1007" s="303"/>
      <c r="T1007" s="303"/>
      <c r="U1007" s="303"/>
      <c r="V1007" s="303"/>
      <c r="W1007" s="303"/>
      <c r="X1007" s="303"/>
      <c r="Y1007" s="303"/>
    </row>
    <row r="1008" spans="1:25" ht="12.75">
      <c r="A1008" s="303"/>
      <c r="B1008" s="303"/>
      <c r="C1008" s="303"/>
      <c r="D1008" s="303"/>
      <c r="E1008" s="303"/>
      <c r="F1008" s="304"/>
      <c r="G1008" s="303"/>
      <c r="H1008" s="303"/>
      <c r="I1008" s="303"/>
      <c r="J1008" s="303"/>
      <c r="K1008" s="303"/>
      <c r="L1008" s="303"/>
      <c r="M1008" s="303"/>
      <c r="N1008" s="303"/>
      <c r="O1008" s="303"/>
      <c r="P1008" s="305"/>
      <c r="Q1008" s="305"/>
      <c r="R1008" s="303"/>
      <c r="S1008" s="303"/>
      <c r="T1008" s="303"/>
      <c r="U1008" s="303"/>
      <c r="V1008" s="303"/>
      <c r="W1008" s="303"/>
      <c r="X1008" s="303"/>
      <c r="Y1008" s="303"/>
    </row>
    <row r="1009" spans="1:25" ht="12.75">
      <c r="A1009" s="303"/>
      <c r="B1009" s="303"/>
      <c r="C1009" s="303"/>
      <c r="D1009" s="303"/>
      <c r="E1009" s="303"/>
      <c r="F1009" s="304"/>
      <c r="G1009" s="303"/>
      <c r="H1009" s="303"/>
      <c r="I1009" s="303"/>
      <c r="J1009" s="303"/>
      <c r="K1009" s="303"/>
      <c r="L1009" s="303"/>
      <c r="M1009" s="303"/>
      <c r="N1009" s="303"/>
      <c r="O1009" s="303"/>
      <c r="P1009" s="305"/>
      <c r="Q1009" s="305"/>
      <c r="R1009" s="303"/>
      <c r="S1009" s="303"/>
      <c r="T1009" s="303"/>
      <c r="U1009" s="303"/>
      <c r="V1009" s="303"/>
      <c r="W1009" s="303"/>
      <c r="X1009" s="303"/>
      <c r="Y1009" s="303"/>
    </row>
    <row r="1010" spans="1:25" ht="12.75">
      <c r="A1010" s="303"/>
      <c r="B1010" s="303"/>
      <c r="C1010" s="303"/>
      <c r="D1010" s="303"/>
      <c r="E1010" s="303"/>
      <c r="F1010" s="304"/>
      <c r="G1010" s="303"/>
      <c r="H1010" s="303"/>
      <c r="I1010" s="303"/>
      <c r="J1010" s="303"/>
      <c r="K1010" s="303"/>
      <c r="L1010" s="303"/>
      <c r="M1010" s="303"/>
      <c r="N1010" s="303"/>
      <c r="O1010" s="303"/>
      <c r="P1010" s="305"/>
      <c r="Q1010" s="305"/>
      <c r="R1010" s="303"/>
      <c r="S1010" s="303"/>
      <c r="T1010" s="303"/>
      <c r="U1010" s="303"/>
      <c r="V1010" s="303"/>
      <c r="W1010" s="303"/>
      <c r="X1010" s="303"/>
      <c r="Y1010" s="303"/>
    </row>
    <row r="1011" spans="1:25" ht="12.75">
      <c r="A1011" s="303"/>
      <c r="B1011" s="303"/>
      <c r="C1011" s="303"/>
      <c r="D1011" s="303"/>
      <c r="E1011" s="303"/>
      <c r="F1011" s="304"/>
      <c r="G1011" s="303"/>
      <c r="H1011" s="303"/>
      <c r="I1011" s="303"/>
      <c r="J1011" s="303"/>
      <c r="K1011" s="303"/>
      <c r="L1011" s="303"/>
      <c r="M1011" s="303"/>
      <c r="N1011" s="303"/>
      <c r="O1011" s="303"/>
      <c r="P1011" s="305"/>
      <c r="Q1011" s="305"/>
      <c r="R1011" s="303"/>
      <c r="S1011" s="303"/>
      <c r="T1011" s="303"/>
      <c r="U1011" s="303"/>
      <c r="V1011" s="303"/>
      <c r="W1011" s="303"/>
      <c r="X1011" s="303"/>
      <c r="Y1011" s="303"/>
    </row>
    <row r="1012" spans="1:25" ht="12.75">
      <c r="A1012" s="303"/>
      <c r="B1012" s="303"/>
      <c r="C1012" s="303"/>
      <c r="D1012" s="303"/>
      <c r="E1012" s="303"/>
      <c r="F1012" s="304"/>
      <c r="G1012" s="303"/>
      <c r="H1012" s="303"/>
      <c r="I1012" s="303"/>
      <c r="J1012" s="303"/>
      <c r="K1012" s="303"/>
      <c r="L1012" s="303"/>
      <c r="M1012" s="303"/>
      <c r="N1012" s="303"/>
      <c r="O1012" s="303"/>
      <c r="P1012" s="305"/>
      <c r="Q1012" s="305"/>
      <c r="R1012" s="303"/>
      <c r="S1012" s="303"/>
      <c r="T1012" s="303"/>
      <c r="U1012" s="303"/>
      <c r="V1012" s="303"/>
      <c r="W1012" s="303"/>
      <c r="X1012" s="303"/>
      <c r="Y1012" s="303"/>
    </row>
    <row r="1013" spans="1:25" ht="12.75">
      <c r="A1013" s="303"/>
      <c r="B1013" s="303"/>
      <c r="C1013" s="303"/>
      <c r="D1013" s="303"/>
      <c r="E1013" s="303"/>
      <c r="F1013" s="304"/>
      <c r="G1013" s="303"/>
      <c r="H1013" s="303"/>
      <c r="I1013" s="303"/>
      <c r="J1013" s="303"/>
      <c r="K1013" s="303"/>
      <c r="L1013" s="303"/>
      <c r="M1013" s="303"/>
      <c r="N1013" s="303"/>
      <c r="O1013" s="303"/>
      <c r="P1013" s="305"/>
      <c r="Q1013" s="305"/>
      <c r="R1013" s="303"/>
      <c r="S1013" s="303"/>
      <c r="T1013" s="303"/>
      <c r="U1013" s="303"/>
      <c r="V1013" s="303"/>
      <c r="W1013" s="303"/>
      <c r="X1013" s="303"/>
      <c r="Y1013" s="303"/>
    </row>
    <row r="1014" spans="1:25" ht="12.75">
      <c r="A1014" s="303"/>
      <c r="B1014" s="303"/>
      <c r="C1014" s="303"/>
      <c r="D1014" s="303"/>
      <c r="E1014" s="303"/>
      <c r="F1014" s="304"/>
      <c r="G1014" s="303"/>
      <c r="H1014" s="303"/>
      <c r="I1014" s="303"/>
      <c r="J1014" s="303"/>
      <c r="K1014" s="303"/>
      <c r="L1014" s="303"/>
      <c r="M1014" s="303"/>
      <c r="N1014" s="303"/>
      <c r="O1014" s="303"/>
      <c r="P1014" s="305"/>
      <c r="Q1014" s="305"/>
      <c r="R1014" s="303"/>
      <c r="S1014" s="303"/>
      <c r="T1014" s="303"/>
      <c r="U1014" s="303"/>
      <c r="V1014" s="303"/>
      <c r="W1014" s="303"/>
      <c r="X1014" s="303"/>
      <c r="Y1014" s="303"/>
    </row>
    <row r="1015" spans="1:25" ht="12.75">
      <c r="A1015" s="303"/>
      <c r="B1015" s="303"/>
      <c r="C1015" s="303"/>
      <c r="D1015" s="303"/>
      <c r="E1015" s="303"/>
      <c r="F1015" s="304"/>
      <c r="G1015" s="303"/>
      <c r="H1015" s="303"/>
      <c r="I1015" s="303"/>
      <c r="J1015" s="303"/>
      <c r="K1015" s="303"/>
      <c r="L1015" s="303"/>
      <c r="M1015" s="303"/>
      <c r="N1015" s="303"/>
      <c r="O1015" s="303"/>
      <c r="P1015" s="305"/>
      <c r="Q1015" s="305"/>
      <c r="R1015" s="303"/>
      <c r="S1015" s="303"/>
      <c r="T1015" s="303"/>
      <c r="U1015" s="303"/>
      <c r="V1015" s="303"/>
      <c r="W1015" s="303"/>
      <c r="X1015" s="303"/>
      <c r="Y1015" s="303"/>
    </row>
    <row r="1016" spans="1:25" ht="12.75">
      <c r="A1016" s="303"/>
      <c r="B1016" s="303"/>
      <c r="C1016" s="303"/>
      <c r="D1016" s="303"/>
      <c r="E1016" s="303"/>
      <c r="F1016" s="304"/>
      <c r="G1016" s="303"/>
      <c r="H1016" s="303"/>
      <c r="I1016" s="303"/>
      <c r="J1016" s="303"/>
      <c r="K1016" s="303"/>
      <c r="L1016" s="303"/>
      <c r="M1016" s="303"/>
      <c r="N1016" s="303"/>
      <c r="O1016" s="303"/>
      <c r="P1016" s="305"/>
      <c r="Q1016" s="305"/>
      <c r="R1016" s="303"/>
      <c r="S1016" s="303"/>
      <c r="T1016" s="303"/>
      <c r="U1016" s="303"/>
      <c r="V1016" s="303"/>
      <c r="W1016" s="303"/>
      <c r="X1016" s="303"/>
      <c r="Y1016" s="303"/>
    </row>
    <row r="1017" spans="1:25" ht="12.75">
      <c r="A1017" s="303"/>
      <c r="B1017" s="303"/>
      <c r="C1017" s="303"/>
      <c r="D1017" s="303"/>
      <c r="E1017" s="303"/>
      <c r="F1017" s="304"/>
      <c r="G1017" s="303"/>
      <c r="H1017" s="303"/>
      <c r="I1017" s="303"/>
      <c r="J1017" s="303"/>
      <c r="K1017" s="303"/>
      <c r="L1017" s="303"/>
      <c r="M1017" s="303"/>
      <c r="N1017" s="303"/>
      <c r="O1017" s="303"/>
      <c r="P1017" s="305"/>
      <c r="Q1017" s="305"/>
      <c r="R1017" s="303"/>
      <c r="S1017" s="303"/>
      <c r="T1017" s="303"/>
      <c r="U1017" s="303"/>
      <c r="V1017" s="303"/>
      <c r="W1017" s="303"/>
      <c r="X1017" s="303"/>
      <c r="Y1017" s="303"/>
    </row>
    <row r="1018" spans="1:25" ht="12.75">
      <c r="A1018" s="303"/>
      <c r="B1018" s="303"/>
      <c r="C1018" s="303"/>
      <c r="D1018" s="303"/>
      <c r="E1018" s="303"/>
      <c r="F1018" s="304"/>
      <c r="G1018" s="303"/>
      <c r="H1018" s="303"/>
      <c r="I1018" s="303"/>
      <c r="J1018" s="303"/>
      <c r="K1018" s="303"/>
      <c r="L1018" s="303"/>
      <c r="M1018" s="303"/>
      <c r="N1018" s="303"/>
      <c r="O1018" s="303"/>
      <c r="P1018" s="305"/>
      <c r="Q1018" s="305"/>
      <c r="R1018" s="303"/>
      <c r="S1018" s="303"/>
      <c r="T1018" s="303"/>
      <c r="U1018" s="303"/>
      <c r="V1018" s="303"/>
      <c r="W1018" s="303"/>
      <c r="X1018" s="303"/>
      <c r="Y1018" s="303"/>
    </row>
    <row r="1019" spans="1:25" ht="12.75">
      <c r="A1019" s="303"/>
      <c r="B1019" s="303"/>
      <c r="C1019" s="303"/>
      <c r="D1019" s="303"/>
      <c r="E1019" s="303"/>
      <c r="F1019" s="304"/>
      <c r="G1019" s="303"/>
      <c r="H1019" s="303"/>
      <c r="I1019" s="303"/>
      <c r="J1019" s="303"/>
      <c r="K1019" s="303"/>
      <c r="L1019" s="303"/>
      <c r="M1019" s="303"/>
      <c r="N1019" s="303"/>
      <c r="O1019" s="303"/>
      <c r="P1019" s="305"/>
      <c r="Q1019" s="305"/>
      <c r="R1019" s="303"/>
      <c r="S1019" s="303"/>
      <c r="T1019" s="303"/>
      <c r="U1019" s="303"/>
      <c r="V1019" s="303"/>
      <c r="W1019" s="303"/>
      <c r="X1019" s="303"/>
      <c r="Y1019" s="303"/>
    </row>
    <row r="1020" spans="1:25" ht="12.75">
      <c r="A1020" s="303"/>
      <c r="B1020" s="303"/>
      <c r="C1020" s="303"/>
      <c r="D1020" s="303"/>
      <c r="E1020" s="303"/>
      <c r="F1020" s="304"/>
      <c r="G1020" s="303"/>
      <c r="H1020" s="303"/>
      <c r="I1020" s="303"/>
      <c r="J1020" s="303"/>
      <c r="K1020" s="303"/>
      <c r="L1020" s="303"/>
      <c r="M1020" s="303"/>
      <c r="N1020" s="303"/>
      <c r="O1020" s="303"/>
      <c r="P1020" s="305"/>
      <c r="Q1020" s="305"/>
      <c r="R1020" s="303"/>
      <c r="S1020" s="303"/>
      <c r="T1020" s="303"/>
      <c r="U1020" s="303"/>
      <c r="V1020" s="303"/>
      <c r="W1020" s="303"/>
      <c r="X1020" s="303"/>
      <c r="Y1020" s="303"/>
    </row>
    <row r="1021" spans="1:25" ht="12.75">
      <c r="A1021" s="303"/>
      <c r="B1021" s="303"/>
      <c r="C1021" s="303"/>
      <c r="D1021" s="303"/>
      <c r="E1021" s="303"/>
      <c r="F1021" s="304"/>
      <c r="G1021" s="303"/>
      <c r="H1021" s="303"/>
      <c r="I1021" s="303"/>
      <c r="J1021" s="303"/>
      <c r="K1021" s="303"/>
      <c r="L1021" s="303"/>
      <c r="M1021" s="303"/>
      <c r="N1021" s="303"/>
      <c r="O1021" s="303"/>
      <c r="P1021" s="305"/>
      <c r="Q1021" s="305"/>
      <c r="R1021" s="303"/>
      <c r="S1021" s="303"/>
      <c r="T1021" s="303"/>
      <c r="U1021" s="303"/>
      <c r="V1021" s="303"/>
      <c r="W1021" s="303"/>
      <c r="X1021" s="303"/>
      <c r="Y1021" s="303"/>
    </row>
    <row r="1022" spans="1:25" ht="12.75">
      <c r="A1022" s="303"/>
      <c r="B1022" s="303"/>
      <c r="C1022" s="303"/>
      <c r="D1022" s="303"/>
      <c r="E1022" s="303"/>
      <c r="F1022" s="304"/>
      <c r="G1022" s="303"/>
      <c r="H1022" s="303"/>
      <c r="I1022" s="303"/>
      <c r="J1022" s="303"/>
      <c r="K1022" s="303"/>
      <c r="L1022" s="303"/>
      <c r="M1022" s="303"/>
      <c r="N1022" s="303"/>
      <c r="O1022" s="303"/>
      <c r="P1022" s="305"/>
      <c r="Q1022" s="305"/>
      <c r="R1022" s="303"/>
      <c r="S1022" s="303"/>
      <c r="T1022" s="303"/>
      <c r="U1022" s="303"/>
      <c r="V1022" s="303"/>
      <c r="W1022" s="303"/>
      <c r="X1022" s="303"/>
      <c r="Y1022" s="303"/>
    </row>
    <row r="1023" spans="1:25" ht="12.75">
      <c r="A1023" s="303"/>
      <c r="B1023" s="303"/>
      <c r="C1023" s="303"/>
      <c r="D1023" s="303"/>
      <c r="E1023" s="303"/>
      <c r="F1023" s="304"/>
      <c r="G1023" s="303"/>
      <c r="H1023" s="303"/>
      <c r="I1023" s="303"/>
      <c r="J1023" s="303"/>
      <c r="K1023" s="303"/>
      <c r="L1023" s="303"/>
      <c r="M1023" s="303"/>
      <c r="N1023" s="303"/>
      <c r="O1023" s="303"/>
      <c r="P1023" s="305"/>
      <c r="Q1023" s="305"/>
      <c r="R1023" s="303"/>
      <c r="S1023" s="303"/>
      <c r="T1023" s="303"/>
      <c r="U1023" s="303"/>
      <c r="V1023" s="303"/>
      <c r="W1023" s="303"/>
      <c r="X1023" s="303"/>
      <c r="Y1023" s="303"/>
    </row>
    <row r="1024" spans="1:25" ht="12.75">
      <c r="A1024" s="303"/>
      <c r="B1024" s="303"/>
      <c r="C1024" s="303"/>
      <c r="D1024" s="303"/>
      <c r="E1024" s="303"/>
      <c r="F1024" s="304"/>
      <c r="G1024" s="303"/>
      <c r="H1024" s="303"/>
      <c r="I1024" s="303"/>
      <c r="J1024" s="303"/>
      <c r="K1024" s="303"/>
      <c r="L1024" s="303"/>
      <c r="M1024" s="303"/>
      <c r="N1024" s="303"/>
      <c r="O1024" s="303"/>
      <c r="P1024" s="305"/>
      <c r="Q1024" s="305"/>
      <c r="R1024" s="303"/>
      <c r="S1024" s="303"/>
      <c r="T1024" s="303"/>
      <c r="U1024" s="303"/>
      <c r="V1024" s="303"/>
      <c r="W1024" s="303"/>
      <c r="X1024" s="303"/>
      <c r="Y1024" s="303"/>
    </row>
    <row r="1025" spans="1:25" ht="12.75">
      <c r="A1025" s="303"/>
      <c r="B1025" s="303"/>
      <c r="C1025" s="303"/>
      <c r="D1025" s="303"/>
      <c r="E1025" s="303"/>
      <c r="F1025" s="304"/>
      <c r="G1025" s="303"/>
      <c r="H1025" s="303"/>
      <c r="I1025" s="303"/>
      <c r="J1025" s="303"/>
      <c r="K1025" s="303"/>
      <c r="L1025" s="303"/>
      <c r="M1025" s="303"/>
      <c r="N1025" s="303"/>
      <c r="O1025" s="303"/>
      <c r="P1025" s="305"/>
      <c r="Q1025" s="305"/>
      <c r="R1025" s="303"/>
      <c r="S1025" s="303"/>
      <c r="T1025" s="303"/>
      <c r="U1025" s="303"/>
      <c r="V1025" s="303"/>
      <c r="W1025" s="303"/>
      <c r="X1025" s="303"/>
      <c r="Y1025" s="303"/>
    </row>
    <row r="1026" spans="1:25" ht="12.75">
      <c r="A1026" s="303"/>
      <c r="B1026" s="303"/>
      <c r="C1026" s="303"/>
      <c r="D1026" s="303"/>
      <c r="E1026" s="303"/>
      <c r="F1026" s="304"/>
      <c r="G1026" s="303"/>
      <c r="H1026" s="303"/>
      <c r="I1026" s="303"/>
      <c r="J1026" s="303"/>
      <c r="K1026" s="303"/>
      <c r="L1026" s="303"/>
      <c r="M1026" s="303"/>
      <c r="N1026" s="303"/>
      <c r="O1026" s="303"/>
      <c r="P1026" s="305"/>
      <c r="Q1026" s="305"/>
      <c r="R1026" s="303"/>
      <c r="S1026" s="303"/>
      <c r="T1026" s="303"/>
      <c r="U1026" s="303"/>
      <c r="V1026" s="303"/>
      <c r="W1026" s="303"/>
      <c r="X1026" s="303"/>
      <c r="Y1026" s="303"/>
    </row>
  </sheetData>
  <mergeCells count="20">
    <mergeCell ref="A1:C1"/>
    <mergeCell ref="A2:C2"/>
    <mergeCell ref="A4:Q4"/>
    <mergeCell ref="A5:Q5"/>
    <mergeCell ref="A6:Q6"/>
    <mergeCell ref="O8:O9"/>
    <mergeCell ref="P8:Q8"/>
    <mergeCell ref="A101:D101"/>
    <mergeCell ref="G101:J101"/>
    <mergeCell ref="F8:G8"/>
    <mergeCell ref="H8:H9"/>
    <mergeCell ref="I8:I9"/>
    <mergeCell ref="J8:K8"/>
    <mergeCell ref="L8:L9"/>
    <mergeCell ref="M8:N8"/>
    <mergeCell ref="A8:A9"/>
    <mergeCell ref="B8:B9"/>
    <mergeCell ref="C8:C9"/>
    <mergeCell ref="D8:D9"/>
    <mergeCell ref="E8:E9"/>
  </mergeCells>
  <conditionalFormatting sqref="A12:Q98">
    <cfRule type="expression" dxfId="15" priority="1">
      <formula>AND($E12&lt;&gt;0,$P12&lt;1)</formula>
    </cfRule>
  </conditionalFormatting>
  <dataValidations count="1">
    <dataValidation type="list" allowBlank="1" showInputMessage="1" showErrorMessage="1" sqref="T1" xr:uid="{5CBEC8DF-5EBE-4EF5-B1FB-4DBFA1DB319D}">
      <formula1>"6,7,8,9,10,11"</formula1>
    </dataValidation>
  </dataValidations>
  <printOptions horizontalCentered="1"/>
  <pageMargins left="0.25" right="0.2500043545012971" top="0.35998707117140583" bottom="0.45331705258621474" header="0" footer="0"/>
  <pageSetup paperSize="9" fitToHeight="0" pageOrder="overThenDown"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E0BA2-D23B-44C4-A0D7-0BEC61C2B5CB}">
  <sheetPr>
    <outlinePr summaryBelow="0" summaryRight="0"/>
    <pageSetUpPr fitToPage="1"/>
  </sheetPr>
  <dimension ref="A1:AA982"/>
  <sheetViews>
    <sheetView workbookViewId="0">
      <pane ySplit="8" topLeftCell="A9" activePane="bottomLeft" state="frozen"/>
      <selection pane="bottomLeft" activeCell="C4" sqref="C4:H4"/>
    </sheetView>
  </sheetViews>
  <sheetFormatPr defaultColWidth="12.5703125" defaultRowHeight="15" customHeight="1"/>
  <cols>
    <col min="5" max="5" width="17.7109375" customWidth="1"/>
    <col min="6" max="6" width="18.140625" customWidth="1"/>
    <col min="7" max="7" width="17.7109375" customWidth="1"/>
    <col min="8" max="10" width="14.85546875" customWidth="1"/>
    <col min="12" max="12" width="19" customWidth="1"/>
  </cols>
  <sheetData>
    <row r="1" spans="1:27" ht="18">
      <c r="A1" s="669"/>
      <c r="B1" s="669"/>
      <c r="C1" s="669"/>
      <c r="D1" s="669"/>
      <c r="E1" s="669"/>
      <c r="F1" s="669"/>
      <c r="G1" s="669"/>
      <c r="H1" s="669"/>
      <c r="I1" s="669"/>
      <c r="J1" s="669"/>
      <c r="K1" s="669"/>
      <c r="L1" s="741" t="s">
        <v>329</v>
      </c>
      <c r="M1" s="742">
        <v>12</v>
      </c>
      <c r="N1" s="669"/>
      <c r="O1" s="669"/>
      <c r="P1" s="669"/>
      <c r="Q1" s="669"/>
      <c r="R1" s="669"/>
      <c r="S1" s="669"/>
      <c r="T1" s="669"/>
      <c r="U1" s="669"/>
      <c r="V1" s="669"/>
      <c r="W1" s="669"/>
      <c r="X1" s="669"/>
      <c r="Y1" s="669"/>
      <c r="Z1" s="669"/>
      <c r="AA1" s="669"/>
    </row>
    <row r="2" spans="1:27" ht="18">
      <c r="A2" s="830" t="str">
        <f>CT_SL_DT!A2</f>
        <v>CÔNG TY CỔ PHẦN XÂY DỰNG NGÔ QUYỀN</v>
      </c>
      <c r="B2" s="811"/>
      <c r="C2" s="811"/>
      <c r="D2" s="811"/>
      <c r="E2" s="669"/>
      <c r="F2" s="669"/>
      <c r="H2" s="831" t="str">
        <f>CT_SL_DT!H2</f>
        <v>CỘNG HÒA XÃ HỘI CHỦ NGHĨA VIỆT NAM</v>
      </c>
      <c r="I2" s="811"/>
      <c r="J2" s="811"/>
      <c r="K2" s="811"/>
      <c r="L2" s="857" t="s">
        <v>414</v>
      </c>
      <c r="M2" s="858">
        <v>2025</v>
      </c>
      <c r="O2" s="832"/>
      <c r="P2" s="811"/>
      <c r="Q2" s="811"/>
      <c r="R2" s="811"/>
      <c r="S2" s="811"/>
      <c r="T2" s="669"/>
      <c r="U2" s="669"/>
      <c r="V2" s="669"/>
      <c r="W2" s="669"/>
      <c r="X2" s="669"/>
      <c r="Y2" s="669"/>
      <c r="Z2" s="669"/>
      <c r="AA2" s="669"/>
    </row>
    <row r="3" spans="1:27" ht="12.75">
      <c r="A3" s="833" t="str">
        <f>CT_SL_DT!A3</f>
        <v>BAN CHỈ HUY CÔNG TRƯỜNG</v>
      </c>
      <c r="B3" s="811"/>
      <c r="C3" s="811"/>
      <c r="D3" s="811"/>
      <c r="E3" s="669"/>
      <c r="F3" s="669"/>
      <c r="H3" s="834" t="str">
        <f>CT_SL_DT!H3</f>
        <v>Độc lập - Tự do - Hạnh phúc</v>
      </c>
      <c r="I3" s="811"/>
      <c r="J3" s="811"/>
      <c r="K3" s="811"/>
      <c r="O3" s="835"/>
      <c r="P3" s="811"/>
      <c r="Q3" s="811"/>
      <c r="R3" s="811"/>
      <c r="S3" s="811"/>
      <c r="T3" s="669"/>
      <c r="U3" s="669"/>
      <c r="V3" s="669"/>
      <c r="W3" s="669"/>
      <c r="X3" s="669"/>
      <c r="Y3" s="669"/>
      <c r="Z3" s="669"/>
      <c r="AA3" s="669"/>
    </row>
    <row r="4" spans="1:27" ht="20.25">
      <c r="A4" s="669"/>
      <c r="B4" s="669"/>
      <c r="C4" s="823" t="str">
        <f>"TIẾN ĐỘ THI CÔNG DỰ ÁN - THÁNG "&amp;M1&amp;" NĂM "&amp;M2</f>
        <v>TIẾN ĐỘ THI CÔNG DỰ ÁN - THÁNG 12 NĂM 2025</v>
      </c>
      <c r="D4" s="811"/>
      <c r="E4" s="811"/>
      <c r="F4" s="811"/>
      <c r="G4" s="811"/>
      <c r="H4" s="811"/>
      <c r="L4" s="669"/>
      <c r="M4" s="669"/>
      <c r="N4" s="669"/>
      <c r="O4" s="669"/>
      <c r="P4" s="669"/>
      <c r="Q4" s="669"/>
      <c r="R4" s="669"/>
      <c r="S4" s="669"/>
      <c r="T4" s="669"/>
      <c r="U4" s="669"/>
      <c r="V4" s="669"/>
      <c r="W4" s="669"/>
      <c r="X4" s="669"/>
      <c r="Y4" s="669"/>
      <c r="Z4" s="669"/>
      <c r="AA4" s="669"/>
    </row>
    <row r="5" spans="1:27" ht="20.25">
      <c r="A5" s="669"/>
      <c r="B5" s="669"/>
      <c r="C5" s="824" t="str">
        <f>CT_SL_DT!A5</f>
        <v>DỰ ÁN : KHU NHÀ Ở TẠI PHƯỜNG TRẠI CHUỐI</v>
      </c>
      <c r="D5" s="811"/>
      <c r="E5" s="811"/>
      <c r="F5" s="811"/>
      <c r="G5" s="811"/>
      <c r="H5" s="811"/>
      <c r="L5" s="669"/>
      <c r="M5" s="669"/>
      <c r="N5" s="669"/>
      <c r="O5" s="669"/>
      <c r="P5" s="669"/>
      <c r="Q5" s="669"/>
      <c r="R5" s="669"/>
      <c r="S5" s="669"/>
      <c r="T5" s="669"/>
      <c r="U5" s="669"/>
      <c r="V5" s="669"/>
      <c r="W5" s="669"/>
      <c r="X5" s="669"/>
      <c r="Y5" s="669"/>
      <c r="Z5" s="669"/>
      <c r="AA5" s="669"/>
    </row>
    <row r="6" spans="1:27" ht="12.75">
      <c r="A6" s="669"/>
      <c r="B6" s="669"/>
      <c r="C6" s="669"/>
      <c r="D6" s="669"/>
      <c r="E6" s="669"/>
      <c r="F6" s="669"/>
      <c r="G6" s="669"/>
      <c r="H6" s="669"/>
      <c r="I6" s="669"/>
      <c r="J6" s="669"/>
      <c r="K6" s="669"/>
      <c r="L6" s="669"/>
      <c r="M6" s="669"/>
      <c r="N6" s="669"/>
      <c r="O6" s="669"/>
      <c r="P6" s="669"/>
      <c r="Q6" s="669"/>
      <c r="R6" s="669"/>
      <c r="S6" s="669"/>
      <c r="T6" s="669"/>
      <c r="U6" s="669"/>
      <c r="V6" s="669"/>
      <c r="W6" s="669"/>
      <c r="X6" s="669"/>
      <c r="Y6" s="669"/>
      <c r="Z6" s="669"/>
      <c r="AA6" s="669"/>
    </row>
    <row r="7" spans="1:27" ht="12.75">
      <c r="A7" s="825" t="str">
        <f>CT_SL_DT!A8</f>
        <v>STT</v>
      </c>
      <c r="B7" s="825" t="str">
        <f>CT_SL_DT!B8</f>
        <v>Danh mục</v>
      </c>
      <c r="C7" s="826" t="s">
        <v>251</v>
      </c>
      <c r="D7" s="809"/>
      <c r="E7" s="826" t="s">
        <v>252</v>
      </c>
      <c r="F7" s="761"/>
      <c r="G7" s="809"/>
      <c r="H7" s="827" t="s">
        <v>253</v>
      </c>
      <c r="I7" s="828"/>
      <c r="J7" s="829"/>
      <c r="K7" s="820" t="s">
        <v>254</v>
      </c>
      <c r="L7" s="669"/>
      <c r="M7" s="669"/>
      <c r="N7" s="669"/>
      <c r="O7" s="669"/>
      <c r="P7" s="669"/>
      <c r="Q7" s="669"/>
      <c r="R7" s="669"/>
      <c r="S7" s="669"/>
      <c r="T7" s="669"/>
      <c r="U7" s="669"/>
      <c r="V7" s="669"/>
      <c r="W7" s="669"/>
      <c r="X7" s="669"/>
      <c r="Y7" s="669"/>
      <c r="Z7" s="669"/>
      <c r="AA7" s="669"/>
    </row>
    <row r="8" spans="1:27" ht="25.5" customHeight="1">
      <c r="A8" s="764"/>
      <c r="B8" s="764"/>
      <c r="C8" s="673" t="s">
        <v>255</v>
      </c>
      <c r="D8" s="673" t="s">
        <v>256</v>
      </c>
      <c r="E8" s="673" t="s">
        <v>257</v>
      </c>
      <c r="F8" s="673" t="s">
        <v>258</v>
      </c>
      <c r="G8" s="673" t="s">
        <v>259</v>
      </c>
      <c r="H8" s="673" t="s">
        <v>260</v>
      </c>
      <c r="I8" s="673" t="s">
        <v>259</v>
      </c>
      <c r="J8" s="673" t="s">
        <v>261</v>
      </c>
      <c r="K8" s="764"/>
      <c r="L8" s="669"/>
      <c r="M8" s="669"/>
      <c r="N8" s="669"/>
      <c r="O8" s="669"/>
      <c r="P8" s="669"/>
      <c r="Q8" s="669"/>
      <c r="R8" s="669"/>
      <c r="S8" s="669"/>
      <c r="T8" s="669"/>
      <c r="U8" s="669"/>
      <c r="V8" s="669"/>
      <c r="W8" s="669"/>
      <c r="X8" s="669"/>
      <c r="Y8" s="669"/>
      <c r="Z8" s="669"/>
      <c r="AA8" s="669"/>
    </row>
    <row r="9" spans="1:27" ht="13.5" customHeight="1">
      <c r="A9" s="671" t="s">
        <v>24</v>
      </c>
      <c r="B9" s="821" t="str">
        <f>CT_SL_DT!B11</f>
        <v>Trại chuối GĐ 1</v>
      </c>
      <c r="C9" s="761"/>
      <c r="D9" s="761"/>
      <c r="E9" s="761"/>
      <c r="F9" s="761"/>
      <c r="G9" s="761"/>
      <c r="H9" s="761"/>
      <c r="I9" s="761"/>
      <c r="J9" s="761"/>
      <c r="K9" s="809"/>
      <c r="L9" s="669"/>
      <c r="M9" s="669"/>
      <c r="N9" s="669"/>
      <c r="O9" s="669"/>
      <c r="P9" s="669"/>
      <c r="Q9" s="669"/>
      <c r="R9" s="669"/>
      <c r="S9" s="669"/>
      <c r="T9" s="669"/>
      <c r="U9" s="669"/>
      <c r="V9" s="669"/>
      <c r="W9" s="669"/>
      <c r="X9" s="669"/>
      <c r="Y9" s="669"/>
      <c r="Z9" s="669"/>
      <c r="AA9" s="669"/>
    </row>
    <row r="10" spans="1:27" ht="13.5" customHeight="1">
      <c r="A10" s="672" t="str">
        <f>CT_SL_DT!A12</f>
        <v>A</v>
      </c>
      <c r="B10" s="822"/>
      <c r="C10" s="761"/>
      <c r="D10" s="761"/>
      <c r="E10" s="761"/>
      <c r="F10" s="761"/>
      <c r="G10" s="761"/>
      <c r="H10" s="761"/>
      <c r="I10" s="761"/>
      <c r="J10" s="761"/>
      <c r="K10" s="809"/>
      <c r="L10" s="669"/>
      <c r="M10" s="669"/>
      <c r="N10" s="669"/>
      <c r="O10" s="669"/>
      <c r="P10" s="669"/>
      <c r="Q10" s="669"/>
      <c r="R10" s="669"/>
      <c r="S10" s="669"/>
      <c r="T10" s="669"/>
      <c r="U10" s="669"/>
      <c r="V10" s="669"/>
      <c r="W10" s="669"/>
      <c r="X10" s="669"/>
      <c r="Y10" s="669"/>
      <c r="Z10" s="669"/>
      <c r="AA10" s="669"/>
    </row>
    <row r="11" spans="1:27" ht="13.5" customHeight="1">
      <c r="A11" s="673">
        <v>1</v>
      </c>
      <c r="B11" s="673" t="str">
        <f>CT_SL_DT!B13</f>
        <v>Lô 5A</v>
      </c>
      <c r="C11" s="673" cm="1">
        <f t="array" ref="C11">IFERROR(INDEX(Data_TD!G$2:G$61,MATCH($M$2&amp;$M$1&amp;$B11,Data_TD!$B$2:$B$61&amp;Data_TD!$A$2:$A$61&amp;Data_TD!$F$2:$F$61,0)),"")</f>
        <v>0</v>
      </c>
      <c r="D11" s="673" cm="1">
        <f t="array" ref="D11">IFERROR(INDEX(Data_TD!H$2:H$61,MATCH($M$2&amp;$M$1&amp;$B11,Data_TD!$B$2:$B$61&amp;Data_TD!$A$2:$A$61&amp;Data_TD!$F$2:$F$61,0)),"")</f>
        <v>0</v>
      </c>
      <c r="E11" s="673" t="str" cm="1">
        <f t="array" ref="E11">IFERROR(INDEX(Data_TD!I$2:I$61,MATCH($M$2&amp;$M$1&amp;$B11,Data_TD!$B$2:$B$61&amp;Data_TD!$A$2:$A$61&amp;Data_TD!$F$2:$F$61,0)),"")</f>
        <v>Xong khung BTCT</v>
      </c>
      <c r="F11" s="352" t="str" cm="1">
        <f t="array" ref="F11">IFERROR(INDEX(Data_TD!J$2:J$61,MATCH($M$2&amp;$M$1&amp;$B11,Data_TD!$B$2:$B$61&amp;Data_TD!$A$2:$A$61&amp;Data_TD!$F$2:$F$61,0)),"")</f>
        <v>Xong xây thô</v>
      </c>
      <c r="G11" s="352" t="str" cm="1">
        <f t="array" ref="G11">IFERROR(INDEX(Data_TD!K$2:K$61,MATCH($M$2&amp;$M$1&amp;$B11,Data_TD!$B$2:$B$61&amp;Data_TD!$A$2:$A$61&amp;Data_TD!$F$2:$F$61,0)),"")</f>
        <v>Xong trát ngoài</v>
      </c>
      <c r="H11" s="352" t="str" cm="1">
        <f t="array" ref="H11">IFERROR(INDEX(Data_TD!L$2:L$61,MATCH($M$2&amp;$M$1&amp;$B11,Data_TD!$B$2:$B$61&amp;Data_TD!$A$2:$A$61&amp;Data_TD!$F$2:$F$61,0)),"")</f>
        <v>Xong</v>
      </c>
      <c r="I11" s="352" t="str" cm="1">
        <f t="array" ref="I11">IFERROR(INDEX(Data_TD!M$2:M$61,MATCH($M$2&amp;$M$1&amp;$B11,Data_TD!$B$2:$B$61&amp;Data_TD!$A$2:$A$61&amp;Data_TD!$F$2:$F$61,0)),"")</f>
        <v>Xong</v>
      </c>
      <c r="J11" s="352" t="str" cm="1">
        <f t="array" ref="J11">IFERROR(INDEX(Data_TD!N$2:N$61,MATCH($M$2&amp;$M$1&amp;$B11,Data_TD!$B$2:$B$61&amp;Data_TD!$A$2:$A$61&amp;Data_TD!$F$2:$F$61,0)),"")</f>
        <v>Chưa ký</v>
      </c>
      <c r="K11" s="673" cm="1">
        <f t="array" ref="K11">IFERROR(INDEX(Data_TD!O$2:O$61,MATCH($M$2&amp;$M$1&amp;$B11,Data_TD!$B$2:$B$61&amp;Data_TD!$A$2:$A$61&amp;Data_TD!$F$2:$F$61,0)),"")</f>
        <v>0</v>
      </c>
      <c r="L11" s="669"/>
      <c r="M11" s="669"/>
      <c r="N11" s="669"/>
      <c r="O11" s="669"/>
      <c r="P11" s="669"/>
      <c r="Q11" s="669"/>
      <c r="R11" s="669"/>
      <c r="S11" s="669"/>
      <c r="T11" s="669"/>
      <c r="U11" s="669"/>
      <c r="V11" s="669"/>
      <c r="W11" s="669"/>
      <c r="X11" s="669"/>
      <c r="Y11" s="669"/>
      <c r="Z11" s="669"/>
      <c r="AA11" s="669"/>
    </row>
    <row r="12" spans="1:27" ht="13.5" customHeight="1">
      <c r="A12" s="673">
        <v>2</v>
      </c>
      <c r="B12" s="673" t="str">
        <f>CT_SL_DT!B16</f>
        <v>Lô 13A</v>
      </c>
      <c r="C12" s="673" cm="1">
        <f t="array" ref="C12">IFERROR(INDEX(Data_TD!G$2:G$61,MATCH($M$2&amp;$M$1&amp;$B12,Data_TD!$B$2:$B$61&amp;Data_TD!$A$2:$A$61&amp;Data_TD!$F$2:$F$61,0)),"")</f>
        <v>0</v>
      </c>
      <c r="D12" s="673" cm="1">
        <f t="array" ref="D12">IFERROR(INDEX(Data_TD!H$2:H$61,MATCH($M$2&amp;$M$1&amp;$B12,Data_TD!$B$2:$B$61&amp;Data_TD!$A$2:$A$61&amp;Data_TD!$F$2:$F$61,0)),"")</f>
        <v>0</v>
      </c>
      <c r="E12" s="673" t="str" cm="1">
        <f t="array" ref="E12">IFERROR(INDEX(Data_TD!I$2:I$61,MATCH($M$2&amp;$M$1&amp;$B12,Data_TD!$B$2:$B$61&amp;Data_TD!$A$2:$A$61&amp;Data_TD!$F$2:$F$61,0)),"")</f>
        <v>Xong khung BTCT</v>
      </c>
      <c r="F12" s="352" t="str" cm="1">
        <f t="array" ref="F12">IFERROR(INDEX(Data_TD!J$2:J$61,MATCH($M$2&amp;$M$1&amp;$B12,Data_TD!$B$2:$B$61&amp;Data_TD!$A$2:$A$61&amp;Data_TD!$F$2:$F$61,0)),"")</f>
        <v>Tầng 2</v>
      </c>
      <c r="G12" s="352" cm="1">
        <f t="array" ref="G12">IFERROR(INDEX(Data_TD!K$2:K$61,MATCH($M$2&amp;$M$1&amp;$B12,Data_TD!$B$2:$B$61&amp;Data_TD!$A$2:$A$61&amp;Data_TD!$F$2:$F$61,0)),"")</f>
        <v>0</v>
      </c>
      <c r="H12" s="352" cm="1">
        <f t="array" ref="H12">IFERROR(INDEX(Data_TD!L$2:L$61,MATCH($M$2&amp;$M$1&amp;$B12,Data_TD!$B$2:$B$61&amp;Data_TD!$A$2:$A$61&amp;Data_TD!$F$2:$F$61,0)),"")</f>
        <v>0</v>
      </c>
      <c r="I12" s="352" cm="1">
        <f t="array" ref="I12">IFERROR(INDEX(Data_TD!M$2:M$61,MATCH($M$2&amp;$M$1&amp;$B12,Data_TD!$B$2:$B$61&amp;Data_TD!$A$2:$A$61&amp;Data_TD!$F$2:$F$61,0)),"")</f>
        <v>0</v>
      </c>
      <c r="J12" s="352" cm="1">
        <f t="array" ref="J12">IFERROR(INDEX(Data_TD!N$2:N$61,MATCH($M$2&amp;$M$1&amp;$B12,Data_TD!$B$2:$B$61&amp;Data_TD!$A$2:$A$61&amp;Data_TD!$F$2:$F$61,0)),"")</f>
        <v>0</v>
      </c>
      <c r="K12" s="673" cm="1">
        <f t="array" ref="K12">IFERROR(INDEX(Data_TD!O$2:O$61,MATCH($M$2&amp;$M$1&amp;$B12,Data_TD!$B$2:$B$61&amp;Data_TD!$A$2:$A$61&amp;Data_TD!$F$2:$F$61,0)),"")</f>
        <v>0</v>
      </c>
      <c r="L12" s="669"/>
      <c r="M12" s="669"/>
      <c r="N12" s="669"/>
      <c r="O12" s="669"/>
      <c r="P12" s="669"/>
      <c r="Q12" s="669"/>
      <c r="R12" s="669"/>
      <c r="S12" s="669"/>
      <c r="T12" s="669"/>
      <c r="U12" s="669"/>
      <c r="V12" s="669"/>
      <c r="W12" s="669"/>
      <c r="X12" s="669"/>
      <c r="Y12" s="669"/>
      <c r="Z12" s="669"/>
      <c r="AA12" s="669"/>
    </row>
    <row r="13" spans="1:27" ht="13.5" customHeight="1">
      <c r="A13" s="673">
        <v>3</v>
      </c>
      <c r="B13" s="673" t="str">
        <f>CT_SL_DT!B17</f>
        <v>Lô 14A</v>
      </c>
      <c r="C13" s="673" cm="1">
        <f t="array" ref="C13">IFERROR(INDEX(Data_TD!G$2:G$61,MATCH($M$2&amp;$M$1&amp;$B13,Data_TD!$B$2:$B$61&amp;Data_TD!$A$2:$A$61&amp;Data_TD!$F$2:$F$61,0)),"")</f>
        <v>0</v>
      </c>
      <c r="D13" s="673" cm="1">
        <f t="array" ref="D13">IFERROR(INDEX(Data_TD!H$2:H$61,MATCH($M$2&amp;$M$1&amp;$B13,Data_TD!$B$2:$B$61&amp;Data_TD!$A$2:$A$61&amp;Data_TD!$F$2:$F$61,0)),"")</f>
        <v>0</v>
      </c>
      <c r="E13" s="673" t="str" cm="1">
        <f t="array" ref="E13">IFERROR(INDEX(Data_TD!I$2:I$61,MATCH($M$2&amp;$M$1&amp;$B13,Data_TD!$B$2:$B$61&amp;Data_TD!$A$2:$A$61&amp;Data_TD!$F$2:$F$61,0)),"")</f>
        <v>Mái Tầng 1</v>
      </c>
      <c r="F13" s="352" t="str" cm="1">
        <f t="array" ref="F13">IFERROR(INDEX(Data_TD!J$2:J$61,MATCH($M$2&amp;$M$1&amp;$B13,Data_TD!$B$2:$B$61&amp;Data_TD!$A$2:$A$61&amp;Data_TD!$F$2:$F$61,0)),"")</f>
        <v>Tầng 1</v>
      </c>
      <c r="G13" s="352" cm="1">
        <f t="array" ref="G13">IFERROR(INDEX(Data_TD!K$2:K$61,MATCH($M$2&amp;$M$1&amp;$B13,Data_TD!$B$2:$B$61&amp;Data_TD!$A$2:$A$61&amp;Data_TD!$F$2:$F$61,0)),"")</f>
        <v>0</v>
      </c>
      <c r="H13" s="352" cm="1">
        <f t="array" ref="H13">IFERROR(INDEX(Data_TD!L$2:L$61,MATCH($M$2&amp;$M$1&amp;$B13,Data_TD!$B$2:$B$61&amp;Data_TD!$A$2:$A$61&amp;Data_TD!$F$2:$F$61,0)),"")</f>
        <v>0</v>
      </c>
      <c r="I13" s="352" cm="1">
        <f t="array" ref="I13">IFERROR(INDEX(Data_TD!M$2:M$61,MATCH($M$2&amp;$M$1&amp;$B13,Data_TD!$B$2:$B$61&amp;Data_TD!$A$2:$A$61&amp;Data_TD!$F$2:$F$61,0)),"")</f>
        <v>0</v>
      </c>
      <c r="J13" s="352" cm="1">
        <f t="array" ref="J13">IFERROR(INDEX(Data_TD!N$2:N$61,MATCH($M$2&amp;$M$1&amp;$B13,Data_TD!$B$2:$B$61&amp;Data_TD!$A$2:$A$61&amp;Data_TD!$F$2:$F$61,0)),"")</f>
        <v>0</v>
      </c>
      <c r="K13" s="673" cm="1">
        <f t="array" ref="K13">IFERROR(INDEX(Data_TD!O$2:O$61,MATCH($M$2&amp;$M$1&amp;$B13,Data_TD!$B$2:$B$61&amp;Data_TD!$A$2:$A$61&amp;Data_TD!$F$2:$F$61,0)),"")</f>
        <v>0</v>
      </c>
      <c r="L13" s="669"/>
      <c r="M13" s="669"/>
      <c r="N13" s="669"/>
      <c r="O13" s="669"/>
      <c r="P13" s="669"/>
      <c r="Q13" s="669"/>
      <c r="R13" s="669"/>
      <c r="S13" s="669"/>
      <c r="T13" s="669"/>
      <c r="U13" s="669"/>
      <c r="V13" s="669"/>
      <c r="W13" s="669"/>
      <c r="X13" s="669"/>
      <c r="Y13" s="669"/>
      <c r="Z13" s="669"/>
      <c r="AA13" s="669"/>
    </row>
    <row r="14" spans="1:27" ht="13.5" customHeight="1">
      <c r="A14" s="675" t="str">
        <f>CT_SL_DT!A18</f>
        <v>B</v>
      </c>
      <c r="B14" s="819"/>
      <c r="C14" s="761"/>
      <c r="D14" s="761"/>
      <c r="E14" s="761"/>
      <c r="F14" s="761"/>
      <c r="G14" s="761"/>
      <c r="H14" s="761"/>
      <c r="I14" s="761"/>
      <c r="J14" s="761"/>
      <c r="K14" s="809"/>
      <c r="L14" s="669"/>
      <c r="M14" s="669"/>
      <c r="N14" s="669"/>
      <c r="O14" s="669"/>
      <c r="P14" s="669"/>
      <c r="Q14" s="669"/>
      <c r="R14" s="669"/>
      <c r="S14" s="669"/>
      <c r="T14" s="669"/>
      <c r="U14" s="669"/>
      <c r="V14" s="669"/>
      <c r="W14" s="669"/>
      <c r="X14" s="669"/>
      <c r="Y14" s="669"/>
      <c r="Z14" s="669"/>
      <c r="AA14" s="669"/>
    </row>
    <row r="15" spans="1:27" ht="13.5" customHeight="1">
      <c r="A15" s="673">
        <v>1</v>
      </c>
      <c r="B15" s="673" t="str">
        <f>CT_SL_DT!B21</f>
        <v>Lô 3B</v>
      </c>
      <c r="C15" s="673" t="str" cm="1">
        <f t="array" ref="C15">IFERROR(INDEX(Data_TD!G$2:G$61,MATCH($M$2&amp;$M$1&amp;$B15,Data_TD!$B$2:$B$61&amp;Data_TD!$A$2:$A$61&amp;Data_TD!$F$2:$F$61,0)),"")</f>
        <v/>
      </c>
      <c r="D15" s="673" t="str" cm="1">
        <f t="array" ref="D15">IFERROR(INDEX(Data_TD!H$2:H$61,MATCH($M$2&amp;$M$1&amp;$B15,Data_TD!$B$2:$B$61&amp;Data_TD!$A$2:$A$61&amp;Data_TD!$F$2:$F$61,0)),"")</f>
        <v/>
      </c>
      <c r="E15" s="673" t="str" cm="1">
        <f t="array" ref="E15">IFERROR(INDEX(Data_TD!I$2:I$61,MATCH($M$2&amp;$M$1&amp;$B15,Data_TD!$B$2:$B$61&amp;Data_TD!$A$2:$A$61&amp;Data_TD!$F$2:$F$61,0)),"")</f>
        <v/>
      </c>
      <c r="F15" s="352" t="str" cm="1">
        <f t="array" ref="F15">IFERROR(INDEX(Data_TD!J$2:J$61,MATCH($M$2&amp;$M$1&amp;$B15,Data_TD!$B$2:$B$61&amp;Data_TD!$A$2:$A$61&amp;Data_TD!$F$2:$F$61,0)),"")</f>
        <v/>
      </c>
      <c r="G15" s="352" t="str" cm="1">
        <f t="array" ref="G15">IFERROR(INDEX(Data_TD!K$2:K$61,MATCH($M$2&amp;$M$1&amp;$B15,Data_TD!$B$2:$B$61&amp;Data_TD!$A$2:$A$61&amp;Data_TD!$F$2:$F$61,0)),"")</f>
        <v/>
      </c>
      <c r="H15" s="352" t="str" cm="1">
        <f t="array" ref="H15">IFERROR(INDEX(Data_TD!L$2:L$61,MATCH($M$2&amp;$M$1&amp;$B15,Data_TD!$B$2:$B$61&amp;Data_TD!$A$2:$A$61&amp;Data_TD!$F$2:$F$61,0)),"")</f>
        <v/>
      </c>
      <c r="I15" s="352" t="str" cm="1">
        <f t="array" ref="I15">IFERROR(INDEX(Data_TD!M$2:M$61,MATCH($M$2&amp;$M$1&amp;$B15,Data_TD!$B$2:$B$61&amp;Data_TD!$A$2:$A$61&amp;Data_TD!$F$2:$F$61,0)),"")</f>
        <v/>
      </c>
      <c r="J15" s="352" t="str" cm="1">
        <f t="array" ref="J15">IFERROR(INDEX(Data_TD!N$2:N$61,MATCH($M$2&amp;$M$1&amp;$B15,Data_TD!$B$2:$B$61&amp;Data_TD!$A$2:$A$61&amp;Data_TD!$F$2:$F$61,0)),"")</f>
        <v/>
      </c>
      <c r="K15" s="673" t="str" cm="1">
        <f t="array" ref="K15">IFERROR(INDEX(Data_TD!O$2:O$61,MATCH($M$2&amp;$M$1&amp;$B15,Data_TD!$B$2:$B$61&amp;Data_TD!$A$2:$A$61&amp;Data_TD!$F$2:$F$61,0)),"")</f>
        <v/>
      </c>
      <c r="L15" s="669"/>
      <c r="M15" s="669"/>
      <c r="N15" s="669"/>
      <c r="O15" s="669"/>
      <c r="P15" s="669"/>
      <c r="Q15" s="669"/>
      <c r="R15" s="669"/>
      <c r="S15" s="669"/>
      <c r="T15" s="669"/>
      <c r="U15" s="669"/>
      <c r="V15" s="669"/>
      <c r="W15" s="669"/>
      <c r="X15" s="669"/>
      <c r="Y15" s="669"/>
      <c r="Z15" s="669"/>
      <c r="AA15" s="669"/>
    </row>
    <row r="16" spans="1:27" ht="13.5" customHeight="1">
      <c r="A16" s="673">
        <v>2</v>
      </c>
      <c r="B16" s="673" t="str">
        <f>CT_SL_DT!B22</f>
        <v>Lô 4B</v>
      </c>
      <c r="C16" s="673" cm="1">
        <f t="array" ref="C16">IFERROR(INDEX(Data_TD!G$2:G$61,MATCH($M$2&amp;$M$1&amp;$B16,Data_TD!$B$2:$B$61&amp;Data_TD!$A$2:$A$61&amp;Data_TD!$F$2:$F$61,0)),"")</f>
        <v>0</v>
      </c>
      <c r="D16" s="673" cm="1">
        <f t="array" ref="D16">IFERROR(INDEX(Data_TD!H$2:H$61,MATCH($M$2&amp;$M$1&amp;$B16,Data_TD!$B$2:$B$61&amp;Data_TD!$A$2:$A$61&amp;Data_TD!$F$2:$F$61,0)),"")</f>
        <v>0</v>
      </c>
      <c r="E16" s="673" t="str" cm="1">
        <f t="array" ref="E16">IFERROR(INDEX(Data_TD!I$2:I$61,MATCH($M$2&amp;$M$1&amp;$B16,Data_TD!$B$2:$B$61&amp;Data_TD!$A$2:$A$61&amp;Data_TD!$F$2:$F$61,0)),"")</f>
        <v>Xong khung BTCT</v>
      </c>
      <c r="F16" s="352" t="str" cm="1">
        <f t="array" ref="F16">IFERROR(INDEX(Data_TD!J$2:J$61,MATCH($M$2&amp;$M$1&amp;$B16,Data_TD!$B$2:$B$61&amp;Data_TD!$A$2:$A$61&amp;Data_TD!$F$2:$F$61,0)),"")</f>
        <v>Xong xây thô</v>
      </c>
      <c r="G16" s="352" t="str" cm="1">
        <f t="array" ref="G16">IFERROR(INDEX(Data_TD!K$2:K$61,MATCH($M$2&amp;$M$1&amp;$B16,Data_TD!$B$2:$B$61&amp;Data_TD!$A$2:$A$61&amp;Data_TD!$F$2:$F$61,0)),"")</f>
        <v>Xong trát ngoài</v>
      </c>
      <c r="H16" s="352" t="str" cm="1">
        <f t="array" ref="H16">IFERROR(INDEX(Data_TD!L$2:L$61,MATCH($M$2&amp;$M$1&amp;$B16,Data_TD!$B$2:$B$61&amp;Data_TD!$A$2:$A$61&amp;Data_TD!$F$2:$F$61,0)),"")</f>
        <v>Xong</v>
      </c>
      <c r="I16" s="352" t="str" cm="1">
        <f t="array" ref="I16">IFERROR(INDEX(Data_TD!M$2:M$61,MATCH($M$2&amp;$M$1&amp;$B16,Data_TD!$B$2:$B$61&amp;Data_TD!$A$2:$A$61&amp;Data_TD!$F$2:$F$61,0)),"")</f>
        <v>Xong</v>
      </c>
      <c r="J16" s="352" t="str" cm="1">
        <f t="array" ref="J16">IFERROR(INDEX(Data_TD!N$2:N$61,MATCH($M$2&amp;$M$1&amp;$B16,Data_TD!$B$2:$B$61&amp;Data_TD!$A$2:$A$61&amp;Data_TD!$F$2:$F$61,0)),"")</f>
        <v>Đã ký</v>
      </c>
      <c r="K16" s="673" cm="1">
        <f t="array" ref="K16">IFERROR(INDEX(Data_TD!O$2:O$61,MATCH($M$2&amp;$M$1&amp;$B16,Data_TD!$B$2:$B$61&amp;Data_TD!$A$2:$A$61&amp;Data_TD!$F$2:$F$61,0)),"")</f>
        <v>0</v>
      </c>
      <c r="L16" s="669"/>
      <c r="M16" s="669"/>
      <c r="N16" s="669"/>
      <c r="O16" s="669"/>
      <c r="P16" s="669"/>
      <c r="Q16" s="669"/>
      <c r="R16" s="669"/>
      <c r="S16" s="669"/>
      <c r="T16" s="669"/>
      <c r="U16" s="669"/>
      <c r="V16" s="669"/>
      <c r="W16" s="669"/>
      <c r="X16" s="669"/>
      <c r="Y16" s="669"/>
      <c r="Z16" s="669"/>
      <c r="AA16" s="669"/>
    </row>
    <row r="17" spans="1:27" ht="13.5" customHeight="1">
      <c r="A17" s="673">
        <v>3</v>
      </c>
      <c r="B17" s="673" t="str">
        <f>CT_SL_DT!B23</f>
        <v>Lô 6B</v>
      </c>
      <c r="C17" s="673" cm="1">
        <f t="array" ref="C17">IFERROR(INDEX(Data_TD!G$2:G$61,MATCH($M$2&amp;$M$1&amp;$B17,Data_TD!$B$2:$B$61&amp;Data_TD!$A$2:$A$61&amp;Data_TD!$F$2:$F$61,0)),"")</f>
        <v>0</v>
      </c>
      <c r="D17" s="673" cm="1">
        <f t="array" ref="D17">IFERROR(INDEX(Data_TD!H$2:H$61,MATCH($M$2&amp;$M$1&amp;$B17,Data_TD!$B$2:$B$61&amp;Data_TD!$A$2:$A$61&amp;Data_TD!$F$2:$F$61,0)),"")</f>
        <v>0</v>
      </c>
      <c r="E17" s="673" t="str" cm="1">
        <f t="array" ref="E17">IFERROR(INDEX(Data_TD!I$2:I$61,MATCH($M$2&amp;$M$1&amp;$B17,Data_TD!$B$2:$B$61&amp;Data_TD!$A$2:$A$61&amp;Data_TD!$F$2:$F$61,0)),"")</f>
        <v>Xong khung BTCT</v>
      </c>
      <c r="F17" s="352" t="str" cm="1">
        <f t="array" ref="F17">IFERROR(INDEX(Data_TD!J$2:J$61,MATCH($M$2&amp;$M$1&amp;$B17,Data_TD!$B$2:$B$61&amp;Data_TD!$A$2:$A$61&amp;Data_TD!$F$2:$F$61,0)),"")</f>
        <v>Xong xây thô</v>
      </c>
      <c r="G17" s="352" t="str" cm="1">
        <f t="array" ref="G17">IFERROR(INDEX(Data_TD!K$2:K$61,MATCH($M$2&amp;$M$1&amp;$B17,Data_TD!$B$2:$B$61&amp;Data_TD!$A$2:$A$61&amp;Data_TD!$F$2:$F$61,0)),"")</f>
        <v>Xong trát ngoài</v>
      </c>
      <c r="H17" s="352" t="str" cm="1">
        <f t="array" ref="H17">IFERROR(INDEX(Data_TD!L$2:L$61,MATCH($M$2&amp;$M$1&amp;$B17,Data_TD!$B$2:$B$61&amp;Data_TD!$A$2:$A$61&amp;Data_TD!$F$2:$F$61,0)),"")</f>
        <v>Xong</v>
      </c>
      <c r="I17" s="352" t="str" cm="1">
        <f t="array" ref="I17">IFERROR(INDEX(Data_TD!M$2:M$61,MATCH($M$2&amp;$M$1&amp;$B17,Data_TD!$B$2:$B$61&amp;Data_TD!$A$2:$A$61&amp;Data_TD!$F$2:$F$61,0)),"")</f>
        <v>Xong</v>
      </c>
      <c r="J17" s="352" t="str" cm="1">
        <f t="array" ref="J17">IFERROR(INDEX(Data_TD!N$2:N$61,MATCH($M$2&amp;$M$1&amp;$B17,Data_TD!$B$2:$B$61&amp;Data_TD!$A$2:$A$61&amp;Data_TD!$F$2:$F$61,0)),"")</f>
        <v>Đã ký</v>
      </c>
      <c r="K17" s="673" cm="1">
        <f t="array" ref="K17">IFERROR(INDEX(Data_TD!O$2:O$61,MATCH($M$2&amp;$M$1&amp;$B17,Data_TD!$B$2:$B$61&amp;Data_TD!$A$2:$A$61&amp;Data_TD!$F$2:$F$61,0)),"")</f>
        <v>0</v>
      </c>
      <c r="L17" s="669"/>
      <c r="M17" s="669"/>
      <c r="N17" s="669"/>
      <c r="O17" s="669"/>
      <c r="P17" s="669"/>
      <c r="Q17" s="669"/>
      <c r="R17" s="669"/>
      <c r="S17" s="669"/>
      <c r="T17" s="669"/>
      <c r="U17" s="669"/>
      <c r="V17" s="669"/>
      <c r="W17" s="669"/>
      <c r="X17" s="669"/>
      <c r="Y17" s="669"/>
      <c r="Z17" s="669"/>
      <c r="AA17" s="669"/>
    </row>
    <row r="18" spans="1:27" ht="13.5" customHeight="1">
      <c r="A18" s="673">
        <v>4</v>
      </c>
      <c r="B18" s="673" t="str">
        <f>CT_SL_DT!B25</f>
        <v>Lô 8B</v>
      </c>
      <c r="C18" s="673" t="str" cm="1">
        <f t="array" ref="C18">IFERROR(INDEX(Data_TD!G$2:G$61,MATCH($M$2&amp;$M$1&amp;$B18,Data_TD!$B$2:$B$61&amp;Data_TD!$A$2:$A$61&amp;Data_TD!$F$2:$F$61,0)),"")</f>
        <v/>
      </c>
      <c r="D18" s="673" t="str" cm="1">
        <f t="array" ref="D18">IFERROR(INDEX(Data_TD!H$2:H$61,MATCH($M$2&amp;$M$1&amp;$B18,Data_TD!$B$2:$B$61&amp;Data_TD!$A$2:$A$61&amp;Data_TD!$F$2:$F$61,0)),"")</f>
        <v/>
      </c>
      <c r="E18" s="673" t="str" cm="1">
        <f t="array" ref="E18">IFERROR(INDEX(Data_TD!I$2:I$61,MATCH($M$2&amp;$M$1&amp;$B18,Data_TD!$B$2:$B$61&amp;Data_TD!$A$2:$A$61&amp;Data_TD!$F$2:$F$61,0)),"")</f>
        <v/>
      </c>
      <c r="F18" s="352" t="str" cm="1">
        <f t="array" ref="F18">IFERROR(INDEX(Data_TD!J$2:J$61,MATCH($M$2&amp;$M$1&amp;$B18,Data_TD!$B$2:$B$61&amp;Data_TD!$A$2:$A$61&amp;Data_TD!$F$2:$F$61,0)),"")</f>
        <v/>
      </c>
      <c r="G18" s="352" t="str" cm="1">
        <f t="array" ref="G18">IFERROR(INDEX(Data_TD!K$2:K$61,MATCH($M$2&amp;$M$1&amp;$B18,Data_TD!$B$2:$B$61&amp;Data_TD!$A$2:$A$61&amp;Data_TD!$F$2:$F$61,0)),"")</f>
        <v/>
      </c>
      <c r="H18" s="352" t="str" cm="1">
        <f t="array" ref="H18">IFERROR(INDEX(Data_TD!L$2:L$61,MATCH($M$2&amp;$M$1&amp;$B18,Data_TD!$B$2:$B$61&amp;Data_TD!$A$2:$A$61&amp;Data_TD!$F$2:$F$61,0)),"")</f>
        <v/>
      </c>
      <c r="I18" s="352" t="str" cm="1">
        <f t="array" ref="I18">IFERROR(INDEX(Data_TD!M$2:M$61,MATCH($M$2&amp;$M$1&amp;$B18,Data_TD!$B$2:$B$61&amp;Data_TD!$A$2:$A$61&amp;Data_TD!$F$2:$F$61,0)),"")</f>
        <v/>
      </c>
      <c r="J18" s="352" t="str" cm="1">
        <f t="array" ref="J18">IFERROR(INDEX(Data_TD!N$2:N$61,MATCH($M$2&amp;$M$1&amp;$B18,Data_TD!$B$2:$B$61&amp;Data_TD!$A$2:$A$61&amp;Data_TD!$F$2:$F$61,0)),"")</f>
        <v/>
      </c>
      <c r="K18" s="673" t="str" cm="1">
        <f t="array" ref="K18">IFERROR(INDEX(Data_TD!O$2:O$61,MATCH($M$2&amp;$M$1&amp;$B18,Data_TD!$B$2:$B$61&amp;Data_TD!$A$2:$A$61&amp;Data_TD!$F$2:$F$61,0)),"")</f>
        <v/>
      </c>
      <c r="L18" s="669"/>
      <c r="M18" s="669"/>
      <c r="N18" s="669"/>
      <c r="O18" s="669"/>
      <c r="P18" s="669"/>
      <c r="Q18" s="669"/>
      <c r="R18" s="669"/>
      <c r="S18" s="669"/>
      <c r="T18" s="669"/>
      <c r="U18" s="669"/>
      <c r="V18" s="669"/>
      <c r="W18" s="669"/>
      <c r="X18" s="669"/>
      <c r="Y18" s="669"/>
      <c r="Z18" s="669"/>
      <c r="AA18" s="669"/>
    </row>
    <row r="19" spans="1:27" ht="13.5" customHeight="1">
      <c r="A19" s="673">
        <v>5</v>
      </c>
      <c r="B19" s="673" t="str">
        <f>CT_SL_DT!B27</f>
        <v>Lô 12B</v>
      </c>
      <c r="C19" s="673" t="str" cm="1">
        <f t="array" ref="C19">IFERROR(INDEX(Data_TD!G$2:G$61,MATCH($M$2&amp;$M$1&amp;$B19,Data_TD!$B$2:$B$61&amp;Data_TD!$A$2:$A$61&amp;Data_TD!$F$2:$F$61,0)),"")</f>
        <v/>
      </c>
      <c r="D19" s="673" t="str" cm="1">
        <f t="array" ref="D19">IFERROR(INDEX(Data_TD!H$2:H$61,MATCH($M$2&amp;$M$1&amp;$B19,Data_TD!$B$2:$B$61&amp;Data_TD!$A$2:$A$61&amp;Data_TD!$F$2:$F$61,0)),"")</f>
        <v/>
      </c>
      <c r="E19" s="673" t="str" cm="1">
        <f t="array" ref="E19">IFERROR(INDEX(Data_TD!I$2:I$61,MATCH($M$2&amp;$M$1&amp;$B19,Data_TD!$B$2:$B$61&amp;Data_TD!$A$2:$A$61&amp;Data_TD!$F$2:$F$61,0)),"")</f>
        <v/>
      </c>
      <c r="F19" s="352" t="str" cm="1">
        <f t="array" ref="F19">IFERROR(INDEX(Data_TD!J$2:J$61,MATCH($M$2&amp;$M$1&amp;$B19,Data_TD!$B$2:$B$61&amp;Data_TD!$A$2:$A$61&amp;Data_TD!$F$2:$F$61,0)),"")</f>
        <v/>
      </c>
      <c r="G19" s="352" t="str" cm="1">
        <f t="array" ref="G19">IFERROR(INDEX(Data_TD!K$2:K$61,MATCH($M$2&amp;$M$1&amp;$B19,Data_TD!$B$2:$B$61&amp;Data_TD!$A$2:$A$61&amp;Data_TD!$F$2:$F$61,0)),"")</f>
        <v/>
      </c>
      <c r="H19" s="352" t="str" cm="1">
        <f t="array" ref="H19">IFERROR(INDEX(Data_TD!L$2:L$61,MATCH($M$2&amp;$M$1&amp;$B19,Data_TD!$B$2:$B$61&amp;Data_TD!$A$2:$A$61&amp;Data_TD!$F$2:$F$61,0)),"")</f>
        <v/>
      </c>
      <c r="I19" s="352" t="str" cm="1">
        <f t="array" ref="I19">IFERROR(INDEX(Data_TD!M$2:M$61,MATCH($M$2&amp;$M$1&amp;$B19,Data_TD!$B$2:$B$61&amp;Data_TD!$A$2:$A$61&amp;Data_TD!$F$2:$F$61,0)),"")</f>
        <v/>
      </c>
      <c r="J19" s="352" t="str" cm="1">
        <f t="array" ref="J19">IFERROR(INDEX(Data_TD!N$2:N$61,MATCH($M$2&amp;$M$1&amp;$B19,Data_TD!$B$2:$B$61&amp;Data_TD!$A$2:$A$61&amp;Data_TD!$F$2:$F$61,0)),"")</f>
        <v/>
      </c>
      <c r="K19" s="673" t="str" cm="1">
        <f t="array" ref="K19">IFERROR(INDEX(Data_TD!O$2:O$61,MATCH($M$2&amp;$M$1&amp;$B19,Data_TD!$B$2:$B$61&amp;Data_TD!$A$2:$A$61&amp;Data_TD!$F$2:$F$61,0)),"")</f>
        <v/>
      </c>
      <c r="L19" s="669"/>
      <c r="M19" s="669"/>
      <c r="N19" s="669"/>
      <c r="O19" s="669"/>
      <c r="P19" s="669"/>
      <c r="Q19" s="669"/>
      <c r="R19" s="669"/>
      <c r="S19" s="669"/>
      <c r="T19" s="669"/>
      <c r="U19" s="669"/>
      <c r="V19" s="669"/>
      <c r="W19" s="669"/>
      <c r="X19" s="669"/>
      <c r="Y19" s="669"/>
      <c r="Z19" s="669"/>
      <c r="AA19" s="669"/>
    </row>
    <row r="20" spans="1:27" ht="13.5" customHeight="1">
      <c r="A20" s="673">
        <v>6</v>
      </c>
      <c r="B20" s="673" t="str">
        <f>CT_SL_DT!B29</f>
        <v>Lô 13B-B</v>
      </c>
      <c r="C20" s="673" t="str" cm="1">
        <f t="array" ref="C20">IFERROR(INDEX(Data_TD!G$2:G$61,MATCH($M$2&amp;$M$1&amp;$B20,Data_TD!$B$2:$B$61&amp;Data_TD!$A$2:$A$61&amp;Data_TD!$F$2:$F$61,0)),"")</f>
        <v/>
      </c>
      <c r="D20" s="673" t="str" cm="1">
        <f t="array" ref="D20">IFERROR(INDEX(Data_TD!H$2:H$61,MATCH($M$2&amp;$M$1&amp;$B20,Data_TD!$B$2:$B$61&amp;Data_TD!$A$2:$A$61&amp;Data_TD!$F$2:$F$61,0)),"")</f>
        <v/>
      </c>
      <c r="E20" s="673" t="str" cm="1">
        <f t="array" ref="E20">IFERROR(INDEX(Data_TD!I$2:I$61,MATCH($M$2&amp;$M$1&amp;$B20,Data_TD!$B$2:$B$61&amp;Data_TD!$A$2:$A$61&amp;Data_TD!$F$2:$F$61,0)),"")</f>
        <v/>
      </c>
      <c r="F20" s="352" t="str" cm="1">
        <f t="array" ref="F20">IFERROR(INDEX(Data_TD!J$2:J$61,MATCH($M$2&amp;$M$1&amp;$B20,Data_TD!$B$2:$B$61&amp;Data_TD!$A$2:$A$61&amp;Data_TD!$F$2:$F$61,0)),"")</f>
        <v/>
      </c>
      <c r="G20" s="352" t="str" cm="1">
        <f t="array" ref="G20">IFERROR(INDEX(Data_TD!K$2:K$61,MATCH($M$2&amp;$M$1&amp;$B20,Data_TD!$B$2:$B$61&amp;Data_TD!$A$2:$A$61&amp;Data_TD!$F$2:$F$61,0)),"")</f>
        <v/>
      </c>
      <c r="H20" s="352" t="str" cm="1">
        <f t="array" ref="H20">IFERROR(INDEX(Data_TD!L$2:L$61,MATCH($M$2&amp;$M$1&amp;$B20,Data_TD!$B$2:$B$61&amp;Data_TD!$A$2:$A$61&amp;Data_TD!$F$2:$F$61,0)),"")</f>
        <v/>
      </c>
      <c r="I20" s="352" t="str" cm="1">
        <f t="array" ref="I20">IFERROR(INDEX(Data_TD!M$2:M$61,MATCH($M$2&amp;$M$1&amp;$B20,Data_TD!$B$2:$B$61&amp;Data_TD!$A$2:$A$61&amp;Data_TD!$F$2:$F$61,0)),"")</f>
        <v/>
      </c>
      <c r="J20" s="352" t="str" cm="1">
        <f t="array" ref="J20">IFERROR(INDEX(Data_TD!N$2:N$61,MATCH($M$2&amp;$M$1&amp;$B20,Data_TD!$B$2:$B$61&amp;Data_TD!$A$2:$A$61&amp;Data_TD!$F$2:$F$61,0)),"")</f>
        <v/>
      </c>
      <c r="K20" s="673" t="str" cm="1">
        <f t="array" ref="K20">IFERROR(INDEX(Data_TD!O$2:O$61,MATCH($M$2&amp;$M$1&amp;$B20,Data_TD!$B$2:$B$61&amp;Data_TD!$A$2:$A$61&amp;Data_TD!$F$2:$F$61,0)),"")</f>
        <v/>
      </c>
      <c r="L20" s="669"/>
      <c r="M20" s="669"/>
      <c r="N20" s="669"/>
      <c r="O20" s="669"/>
      <c r="P20" s="669"/>
      <c r="Q20" s="669"/>
      <c r="R20" s="669"/>
      <c r="S20" s="669"/>
      <c r="T20" s="669"/>
      <c r="U20" s="669"/>
      <c r="V20" s="669"/>
      <c r="W20" s="669"/>
      <c r="X20" s="669"/>
      <c r="Y20" s="669"/>
      <c r="Z20" s="669"/>
      <c r="AA20" s="669"/>
    </row>
    <row r="21" spans="1:27" ht="13.5" customHeight="1">
      <c r="A21" s="673">
        <v>7</v>
      </c>
      <c r="B21" s="673" t="str">
        <f>CT_SL_DT!B32</f>
        <v>Lô 16B</v>
      </c>
      <c r="C21" s="673" t="str" cm="1">
        <f t="array" ref="C21">IFERROR(INDEX(Data_TD!G$2:G$61,MATCH($M$2&amp;$M$1&amp;$B21,Data_TD!$B$2:$B$61&amp;Data_TD!$A$2:$A$61&amp;Data_TD!$F$2:$F$61,0)),"")</f>
        <v/>
      </c>
      <c r="D21" s="673" t="str" cm="1">
        <f t="array" ref="D21">IFERROR(INDEX(Data_TD!H$2:H$61,MATCH($M$2&amp;$M$1&amp;$B21,Data_TD!$B$2:$B$61&amp;Data_TD!$A$2:$A$61&amp;Data_TD!$F$2:$F$61,0)),"")</f>
        <v/>
      </c>
      <c r="E21" s="673" t="str" cm="1">
        <f t="array" ref="E21">IFERROR(INDEX(Data_TD!I$2:I$61,MATCH($M$2&amp;$M$1&amp;$B21,Data_TD!$B$2:$B$61&amp;Data_TD!$A$2:$A$61&amp;Data_TD!$F$2:$F$61,0)),"")</f>
        <v/>
      </c>
      <c r="F21" s="352" t="str" cm="1">
        <f t="array" ref="F21">IFERROR(INDEX(Data_TD!J$2:J$61,MATCH($M$2&amp;$M$1&amp;$B21,Data_TD!$B$2:$B$61&amp;Data_TD!$A$2:$A$61&amp;Data_TD!$F$2:$F$61,0)),"")</f>
        <v/>
      </c>
      <c r="G21" s="352" t="str" cm="1">
        <f t="array" ref="G21">IFERROR(INDEX(Data_TD!K$2:K$61,MATCH($M$2&amp;$M$1&amp;$B21,Data_TD!$B$2:$B$61&amp;Data_TD!$A$2:$A$61&amp;Data_TD!$F$2:$F$61,0)),"")</f>
        <v/>
      </c>
      <c r="H21" s="352" t="str" cm="1">
        <f t="array" ref="H21">IFERROR(INDEX(Data_TD!L$2:L$61,MATCH($M$2&amp;$M$1&amp;$B21,Data_TD!$B$2:$B$61&amp;Data_TD!$A$2:$A$61&amp;Data_TD!$F$2:$F$61,0)),"")</f>
        <v/>
      </c>
      <c r="I21" s="352" t="str" cm="1">
        <f t="array" ref="I21">IFERROR(INDEX(Data_TD!M$2:M$61,MATCH($M$2&amp;$M$1&amp;$B21,Data_TD!$B$2:$B$61&amp;Data_TD!$A$2:$A$61&amp;Data_TD!$F$2:$F$61,0)),"")</f>
        <v/>
      </c>
      <c r="J21" s="352" t="str" cm="1">
        <f t="array" ref="J21">IFERROR(INDEX(Data_TD!N$2:N$61,MATCH($M$2&amp;$M$1&amp;$B21,Data_TD!$B$2:$B$61&amp;Data_TD!$A$2:$A$61&amp;Data_TD!$F$2:$F$61,0)),"")</f>
        <v/>
      </c>
      <c r="K21" s="673" t="str" cm="1">
        <f t="array" ref="K21">IFERROR(INDEX(Data_TD!O$2:O$61,MATCH($M$2&amp;$M$1&amp;$B21,Data_TD!$B$2:$B$61&amp;Data_TD!$A$2:$A$61&amp;Data_TD!$F$2:$F$61,0)),"")</f>
        <v/>
      </c>
      <c r="L21" s="669"/>
      <c r="M21" s="669"/>
      <c r="N21" s="669"/>
      <c r="O21" s="669"/>
      <c r="P21" s="669"/>
      <c r="Q21" s="669"/>
      <c r="R21" s="669"/>
      <c r="S21" s="669"/>
      <c r="T21" s="669"/>
      <c r="U21" s="669"/>
      <c r="V21" s="669"/>
      <c r="W21" s="669"/>
      <c r="X21" s="669"/>
      <c r="Y21" s="669"/>
      <c r="Z21" s="669"/>
      <c r="AA21" s="669"/>
    </row>
    <row r="22" spans="1:27" ht="13.5" customHeight="1">
      <c r="A22" s="675">
        <f>CT_SL_DT!A33</f>
        <v>15</v>
      </c>
      <c r="B22" s="819"/>
      <c r="C22" s="761"/>
      <c r="D22" s="761"/>
      <c r="E22" s="761"/>
      <c r="F22" s="761"/>
      <c r="G22" s="761"/>
      <c r="H22" s="761"/>
      <c r="I22" s="761"/>
      <c r="J22" s="761"/>
      <c r="K22" s="809"/>
      <c r="L22" s="669"/>
      <c r="M22" s="669"/>
      <c r="N22" s="669"/>
      <c r="O22" s="669"/>
      <c r="P22" s="669"/>
      <c r="Q22" s="669"/>
      <c r="R22" s="669"/>
      <c r="S22" s="669"/>
      <c r="T22" s="669"/>
      <c r="U22" s="669"/>
      <c r="V22" s="669"/>
      <c r="W22" s="669"/>
      <c r="X22" s="669"/>
      <c r="Y22" s="669"/>
      <c r="Z22" s="669"/>
      <c r="AA22" s="669"/>
    </row>
    <row r="23" spans="1:27" ht="13.5" customHeight="1">
      <c r="A23" s="673">
        <v>1</v>
      </c>
      <c r="B23" s="673" t="str">
        <f>CT_SL_DT!B35</f>
        <v>Lô 1C</v>
      </c>
      <c r="C23" s="673" t="str" cm="1">
        <f t="array" ref="C23">IFERROR(INDEX(Data_TD!G$2:G$61,MATCH($M$2&amp;$M$1&amp;$B23,Data_TD!$B$2:$B$61&amp;Data_TD!$A$2:$A$61&amp;Data_TD!$F$2:$F$61,0)),"")</f>
        <v/>
      </c>
      <c r="D23" s="673" t="str" cm="1">
        <f t="array" ref="D23">IFERROR(INDEX(Data_TD!H$2:H$61,MATCH($M$2&amp;$M$1&amp;$B23,Data_TD!$B$2:$B$61&amp;Data_TD!$A$2:$A$61&amp;Data_TD!$F$2:$F$61,0)),"")</f>
        <v/>
      </c>
      <c r="E23" s="673" t="str" cm="1">
        <f t="array" ref="E23">IFERROR(INDEX(Data_TD!I$2:I$61,MATCH($M$2&amp;$M$1&amp;$B23,Data_TD!$B$2:$B$61&amp;Data_TD!$A$2:$A$61&amp;Data_TD!$F$2:$F$61,0)),"")</f>
        <v/>
      </c>
      <c r="F23" s="352" t="str" cm="1">
        <f t="array" ref="F23">IFERROR(INDEX(Data_TD!J$2:J$61,MATCH($M$2&amp;$M$1&amp;$B23,Data_TD!$B$2:$B$61&amp;Data_TD!$A$2:$A$61&amp;Data_TD!$F$2:$F$61,0)),"")</f>
        <v/>
      </c>
      <c r="G23" s="352" t="str" cm="1">
        <f t="array" ref="G23">IFERROR(INDEX(Data_TD!K$2:K$61,MATCH($M$2&amp;$M$1&amp;$B23,Data_TD!$B$2:$B$61&amp;Data_TD!$A$2:$A$61&amp;Data_TD!$F$2:$F$61,0)),"")</f>
        <v/>
      </c>
      <c r="H23" s="352" t="str" cm="1">
        <f t="array" ref="H23">IFERROR(INDEX(Data_TD!L$2:L$61,MATCH($M$2&amp;$M$1&amp;$B23,Data_TD!$B$2:$B$61&amp;Data_TD!$A$2:$A$61&amp;Data_TD!$F$2:$F$61,0)),"")</f>
        <v/>
      </c>
      <c r="I23" s="352" t="str" cm="1">
        <f t="array" ref="I23">IFERROR(INDEX(Data_TD!M$2:M$61,MATCH($M$2&amp;$M$1&amp;$B23,Data_TD!$B$2:$B$61&amp;Data_TD!$A$2:$A$61&amp;Data_TD!$F$2:$F$61,0)),"")</f>
        <v/>
      </c>
      <c r="J23" s="352" t="str" cm="1">
        <f t="array" ref="J23">IFERROR(INDEX(Data_TD!N$2:N$61,MATCH($M$2&amp;$M$1&amp;$B23,Data_TD!$B$2:$B$61&amp;Data_TD!$A$2:$A$61&amp;Data_TD!$F$2:$F$61,0)),"")</f>
        <v/>
      </c>
      <c r="K23" s="673" t="str" cm="1">
        <f t="array" ref="K23">IFERROR(INDEX(Data_TD!O$2:O$61,MATCH($M$2&amp;$M$1&amp;$B23,Data_TD!$B$2:$B$61&amp;Data_TD!$A$2:$A$61&amp;Data_TD!$F$2:$F$61,0)),"")</f>
        <v/>
      </c>
      <c r="L23" s="669"/>
      <c r="M23" s="669"/>
      <c r="N23" s="669"/>
      <c r="O23" s="669"/>
      <c r="P23" s="669"/>
      <c r="Q23" s="669"/>
      <c r="R23" s="669"/>
      <c r="S23" s="669"/>
      <c r="T23" s="669"/>
      <c r="U23" s="669"/>
      <c r="V23" s="669"/>
      <c r="W23" s="669"/>
      <c r="X23" s="669"/>
      <c r="Y23" s="669"/>
      <c r="Z23" s="669"/>
      <c r="AA23" s="669"/>
    </row>
    <row r="24" spans="1:27" ht="13.5" customHeight="1">
      <c r="A24" s="673">
        <v>2</v>
      </c>
      <c r="B24" s="673" t="str">
        <f>CT_SL_DT!B36</f>
        <v>Lô 2C</v>
      </c>
      <c r="C24" s="673" cm="1">
        <f t="array" ref="C24">IFERROR(INDEX(Data_TD!G$2:G$61,MATCH($M$2&amp;$M$1&amp;$B24,Data_TD!$B$2:$B$61&amp;Data_TD!$A$2:$A$61&amp;Data_TD!$F$2:$F$61,0)),"")</f>
        <v>0</v>
      </c>
      <c r="D24" s="673" cm="1">
        <f t="array" ref="D24">IFERROR(INDEX(Data_TD!H$2:H$61,MATCH($M$2&amp;$M$1&amp;$B24,Data_TD!$B$2:$B$61&amp;Data_TD!$A$2:$A$61&amp;Data_TD!$F$2:$F$61,0)),"")</f>
        <v>0</v>
      </c>
      <c r="E24" s="673" t="str" cm="1">
        <f t="array" ref="E24">IFERROR(INDEX(Data_TD!I$2:I$61,MATCH($M$2&amp;$M$1&amp;$B24,Data_TD!$B$2:$B$61&amp;Data_TD!$A$2:$A$61&amp;Data_TD!$F$2:$F$61,0)),"")</f>
        <v>Xong khung BTCT</v>
      </c>
      <c r="F24" s="352" t="str" cm="1">
        <f t="array" ref="F24">IFERROR(INDEX(Data_TD!J$2:J$61,MATCH($M$2&amp;$M$1&amp;$B24,Data_TD!$B$2:$B$61&amp;Data_TD!$A$2:$A$61&amp;Data_TD!$F$2:$F$61,0)),"")</f>
        <v>Xong xây thô</v>
      </c>
      <c r="G24" s="352" t="str" cm="1">
        <f t="array" ref="G24">IFERROR(INDEX(Data_TD!K$2:K$61,MATCH($M$2&amp;$M$1&amp;$B24,Data_TD!$B$2:$B$61&amp;Data_TD!$A$2:$A$61&amp;Data_TD!$F$2:$F$61,0)),"")</f>
        <v>Đang trát</v>
      </c>
      <c r="H24" s="352" cm="1">
        <f t="array" ref="H24">IFERROR(INDEX(Data_TD!L$2:L$61,MATCH($M$2&amp;$M$1&amp;$B24,Data_TD!$B$2:$B$61&amp;Data_TD!$A$2:$A$61&amp;Data_TD!$F$2:$F$61,0)),"")</f>
        <v>0</v>
      </c>
      <c r="I24" s="352" cm="1">
        <f t="array" ref="I24">IFERROR(INDEX(Data_TD!M$2:M$61,MATCH($M$2&amp;$M$1&amp;$B24,Data_TD!$B$2:$B$61&amp;Data_TD!$A$2:$A$61&amp;Data_TD!$F$2:$F$61,0)),"")</f>
        <v>0</v>
      </c>
      <c r="J24" s="352" cm="1">
        <f t="array" ref="J24">IFERROR(INDEX(Data_TD!N$2:N$61,MATCH($M$2&amp;$M$1&amp;$B24,Data_TD!$B$2:$B$61&amp;Data_TD!$A$2:$A$61&amp;Data_TD!$F$2:$F$61,0)),"")</f>
        <v>0</v>
      </c>
      <c r="K24" s="673" cm="1">
        <f t="array" ref="K24">IFERROR(INDEX(Data_TD!O$2:O$61,MATCH($M$2&amp;$M$1&amp;$B24,Data_TD!$B$2:$B$61&amp;Data_TD!$A$2:$A$61&amp;Data_TD!$F$2:$F$61,0)),"")</f>
        <v>0</v>
      </c>
      <c r="L24" s="669"/>
      <c r="M24" s="669"/>
      <c r="N24" s="669"/>
      <c r="O24" s="669"/>
      <c r="P24" s="669"/>
      <c r="Q24" s="669"/>
      <c r="R24" s="669"/>
      <c r="S24" s="669"/>
      <c r="T24" s="669"/>
      <c r="U24" s="669"/>
      <c r="V24" s="669"/>
      <c r="W24" s="669"/>
      <c r="X24" s="669"/>
      <c r="Y24" s="669"/>
      <c r="Z24" s="669"/>
      <c r="AA24" s="669"/>
    </row>
    <row r="25" spans="1:27" ht="13.5" customHeight="1">
      <c r="A25" s="673">
        <v>3</v>
      </c>
      <c r="B25" s="673" t="str">
        <f>CT_SL_DT!B37</f>
        <v>Lô 3C</v>
      </c>
      <c r="C25" s="673" cm="1">
        <f t="array" ref="C25">IFERROR(INDEX(Data_TD!G$2:G$61,MATCH($M$2&amp;$M$1&amp;$B25,Data_TD!$B$2:$B$61&amp;Data_TD!$A$2:$A$61&amp;Data_TD!$F$2:$F$61,0)),"")</f>
        <v>0</v>
      </c>
      <c r="D25" s="673" cm="1">
        <f t="array" ref="D25">IFERROR(INDEX(Data_TD!H$2:H$61,MATCH($M$2&amp;$M$1&amp;$B25,Data_TD!$B$2:$B$61&amp;Data_TD!$A$2:$A$61&amp;Data_TD!$F$2:$F$61,0)),"")</f>
        <v>0</v>
      </c>
      <c r="E25" s="673" t="str" cm="1">
        <f t="array" ref="E25">IFERROR(INDEX(Data_TD!I$2:I$61,MATCH($M$2&amp;$M$1&amp;$B25,Data_TD!$B$2:$B$61&amp;Data_TD!$A$2:$A$61&amp;Data_TD!$F$2:$F$61,0)),"")</f>
        <v>Xong khung BTCT</v>
      </c>
      <c r="F25" s="352" t="str" cm="1">
        <f t="array" ref="F25">IFERROR(INDEX(Data_TD!J$2:J$61,MATCH($M$2&amp;$M$1&amp;$B25,Data_TD!$B$2:$B$61&amp;Data_TD!$A$2:$A$61&amp;Data_TD!$F$2:$F$61,0)),"")</f>
        <v>Xong xây thô</v>
      </c>
      <c r="G25" s="352" t="str" cm="1">
        <f t="array" ref="G25">IFERROR(INDEX(Data_TD!K$2:K$61,MATCH($M$2&amp;$M$1&amp;$B25,Data_TD!$B$2:$B$61&amp;Data_TD!$A$2:$A$61&amp;Data_TD!$F$2:$F$61,0)),"")</f>
        <v>Đang trát</v>
      </c>
      <c r="H25" s="352" cm="1">
        <f t="array" ref="H25">IFERROR(INDEX(Data_TD!L$2:L$61,MATCH($M$2&amp;$M$1&amp;$B25,Data_TD!$B$2:$B$61&amp;Data_TD!$A$2:$A$61&amp;Data_TD!$F$2:$F$61,0)),"")</f>
        <v>0</v>
      </c>
      <c r="I25" s="352" cm="1">
        <f t="array" ref="I25">IFERROR(INDEX(Data_TD!M$2:M$61,MATCH($M$2&amp;$M$1&amp;$B25,Data_TD!$B$2:$B$61&amp;Data_TD!$A$2:$A$61&amp;Data_TD!$F$2:$F$61,0)),"")</f>
        <v>0</v>
      </c>
      <c r="J25" s="352" cm="1">
        <f t="array" ref="J25">IFERROR(INDEX(Data_TD!N$2:N$61,MATCH($M$2&amp;$M$1&amp;$B25,Data_TD!$B$2:$B$61&amp;Data_TD!$A$2:$A$61&amp;Data_TD!$F$2:$F$61,0)),"")</f>
        <v>0</v>
      </c>
      <c r="K25" s="673" cm="1">
        <f t="array" ref="K25">IFERROR(INDEX(Data_TD!O$2:O$61,MATCH($M$2&amp;$M$1&amp;$B25,Data_TD!$B$2:$B$61&amp;Data_TD!$A$2:$A$61&amp;Data_TD!$F$2:$F$61,0)),"")</f>
        <v>0</v>
      </c>
      <c r="L25" s="669"/>
      <c r="M25" s="669"/>
      <c r="N25" s="669"/>
      <c r="O25" s="669"/>
      <c r="P25" s="669"/>
      <c r="Q25" s="669"/>
      <c r="R25" s="669"/>
      <c r="S25" s="669"/>
      <c r="T25" s="669"/>
      <c r="U25" s="669"/>
      <c r="V25" s="669"/>
      <c r="W25" s="669"/>
      <c r="X25" s="669"/>
      <c r="Y25" s="669"/>
      <c r="Z25" s="669"/>
      <c r="AA25" s="669"/>
    </row>
    <row r="26" spans="1:27" ht="13.5" customHeight="1">
      <c r="A26" s="673">
        <v>4</v>
      </c>
      <c r="B26" s="673" t="str">
        <f>CT_SL_DT!B39</f>
        <v>Lô 7C</v>
      </c>
      <c r="C26" s="673" t="str" cm="1">
        <f t="array" ref="C26">IFERROR(INDEX(Data_TD!G$2:G$61,MATCH($M$2&amp;$M$1&amp;$B26,Data_TD!$B$2:$B$61&amp;Data_TD!$A$2:$A$61&amp;Data_TD!$F$2:$F$61,0)),"")</f>
        <v/>
      </c>
      <c r="D26" s="673" t="str" cm="1">
        <f t="array" ref="D26">IFERROR(INDEX(Data_TD!H$2:H$61,MATCH($M$2&amp;$M$1&amp;$B26,Data_TD!$B$2:$B$61&amp;Data_TD!$A$2:$A$61&amp;Data_TD!$F$2:$F$61,0)),"")</f>
        <v/>
      </c>
      <c r="E26" s="673" t="str" cm="1">
        <f t="array" ref="E26">IFERROR(INDEX(Data_TD!I$2:I$61,MATCH($M$2&amp;$M$1&amp;$B26,Data_TD!$B$2:$B$61&amp;Data_TD!$A$2:$A$61&amp;Data_TD!$F$2:$F$61,0)),"")</f>
        <v/>
      </c>
      <c r="F26" s="352" t="str" cm="1">
        <f t="array" ref="F26">IFERROR(INDEX(Data_TD!J$2:J$61,MATCH($M$2&amp;$M$1&amp;$B26,Data_TD!$B$2:$B$61&amp;Data_TD!$A$2:$A$61&amp;Data_TD!$F$2:$F$61,0)),"")</f>
        <v/>
      </c>
      <c r="G26" s="352" t="str" cm="1">
        <f t="array" ref="G26">IFERROR(INDEX(Data_TD!K$2:K$61,MATCH($M$2&amp;$M$1&amp;$B26,Data_TD!$B$2:$B$61&amp;Data_TD!$A$2:$A$61&amp;Data_TD!$F$2:$F$61,0)),"")</f>
        <v/>
      </c>
      <c r="H26" s="352" t="str" cm="1">
        <f t="array" ref="H26">IFERROR(INDEX(Data_TD!L$2:L$61,MATCH($M$2&amp;$M$1&amp;$B26,Data_TD!$B$2:$B$61&amp;Data_TD!$A$2:$A$61&amp;Data_TD!$F$2:$F$61,0)),"")</f>
        <v/>
      </c>
      <c r="I26" s="352" t="str" cm="1">
        <f t="array" ref="I26">IFERROR(INDEX(Data_TD!M$2:M$61,MATCH($M$2&amp;$M$1&amp;$B26,Data_TD!$B$2:$B$61&amp;Data_TD!$A$2:$A$61&amp;Data_TD!$F$2:$F$61,0)),"")</f>
        <v/>
      </c>
      <c r="J26" s="352" t="str" cm="1">
        <f t="array" ref="J26">IFERROR(INDEX(Data_TD!N$2:N$61,MATCH($M$2&amp;$M$1&amp;$B26,Data_TD!$B$2:$B$61&amp;Data_TD!$A$2:$A$61&amp;Data_TD!$F$2:$F$61,0)),"")</f>
        <v/>
      </c>
      <c r="K26" s="673" t="str" cm="1">
        <f t="array" ref="K26">IFERROR(INDEX(Data_TD!O$2:O$61,MATCH($M$2&amp;$M$1&amp;$B26,Data_TD!$B$2:$B$61&amp;Data_TD!$A$2:$A$61&amp;Data_TD!$F$2:$F$61,0)),"")</f>
        <v/>
      </c>
      <c r="L26" s="669"/>
      <c r="M26" s="669"/>
      <c r="N26" s="669"/>
      <c r="O26" s="669"/>
      <c r="P26" s="669"/>
      <c r="Q26" s="669"/>
      <c r="R26" s="669"/>
      <c r="S26" s="669"/>
      <c r="T26" s="669"/>
      <c r="U26" s="669"/>
      <c r="V26" s="669"/>
      <c r="W26" s="669"/>
      <c r="X26" s="669"/>
      <c r="Y26" s="669"/>
      <c r="Z26" s="669"/>
      <c r="AA26" s="669"/>
    </row>
    <row r="27" spans="1:27" ht="13.5" customHeight="1">
      <c r="A27" s="673">
        <v>5</v>
      </c>
      <c r="B27" s="673" t="str">
        <f>CT_SL_DT!B40</f>
        <v>Lô 9C</v>
      </c>
      <c r="C27" s="673" cm="1">
        <f t="array" ref="C27">IFERROR(INDEX(Data_TD!G$2:G$61,MATCH($M$2&amp;$M$1&amp;$B27,Data_TD!$B$2:$B$61&amp;Data_TD!$A$2:$A$61&amp;Data_TD!$F$2:$F$61,0)),"")</f>
        <v>0</v>
      </c>
      <c r="D27" s="673" cm="1">
        <f t="array" ref="D27">IFERROR(INDEX(Data_TD!H$2:H$61,MATCH($M$2&amp;$M$1&amp;$B27,Data_TD!$B$2:$B$61&amp;Data_TD!$A$2:$A$61&amp;Data_TD!$F$2:$F$61,0)),"")</f>
        <v>0</v>
      </c>
      <c r="E27" s="673" t="str" cm="1">
        <f t="array" ref="E27">IFERROR(INDEX(Data_TD!I$2:I$61,MATCH($M$2&amp;$M$1&amp;$B27,Data_TD!$B$2:$B$61&amp;Data_TD!$A$2:$A$61&amp;Data_TD!$F$2:$F$61,0)),"")</f>
        <v>Móng</v>
      </c>
      <c r="F27" s="352" t="str" cm="1">
        <f t="array" ref="F27">IFERROR(INDEX(Data_TD!J$2:J$61,MATCH($M$2&amp;$M$1&amp;$B27,Data_TD!$B$2:$B$61&amp;Data_TD!$A$2:$A$61&amp;Data_TD!$F$2:$F$61,0)),"")</f>
        <v>Xây tường móng</v>
      </c>
      <c r="G27" s="352" cm="1">
        <f t="array" ref="G27">IFERROR(INDEX(Data_TD!K$2:K$61,MATCH($M$2&amp;$M$1&amp;$B27,Data_TD!$B$2:$B$61&amp;Data_TD!$A$2:$A$61&amp;Data_TD!$F$2:$F$61,0)),"")</f>
        <v>0</v>
      </c>
      <c r="H27" s="352" cm="1">
        <f t="array" ref="H27">IFERROR(INDEX(Data_TD!L$2:L$61,MATCH($M$2&amp;$M$1&amp;$B27,Data_TD!$B$2:$B$61&amp;Data_TD!$A$2:$A$61&amp;Data_TD!$F$2:$F$61,0)),"")</f>
        <v>0</v>
      </c>
      <c r="I27" s="352" cm="1">
        <f t="array" ref="I27">IFERROR(INDEX(Data_TD!M$2:M$61,MATCH($M$2&amp;$M$1&amp;$B27,Data_TD!$B$2:$B$61&amp;Data_TD!$A$2:$A$61&amp;Data_TD!$F$2:$F$61,0)),"")</f>
        <v>0</v>
      </c>
      <c r="J27" s="352" cm="1">
        <f t="array" ref="J27">IFERROR(INDEX(Data_TD!N$2:N$61,MATCH($M$2&amp;$M$1&amp;$B27,Data_TD!$B$2:$B$61&amp;Data_TD!$A$2:$A$61&amp;Data_TD!$F$2:$F$61,0)),"")</f>
        <v>0</v>
      </c>
      <c r="K27" s="673" cm="1">
        <f t="array" ref="K27">IFERROR(INDEX(Data_TD!O$2:O$61,MATCH($M$2&amp;$M$1&amp;$B27,Data_TD!$B$2:$B$61&amp;Data_TD!$A$2:$A$61&amp;Data_TD!$F$2:$F$61,0)),"")</f>
        <v>0</v>
      </c>
      <c r="L27" s="669"/>
      <c r="M27" s="669"/>
      <c r="N27" s="669"/>
      <c r="O27" s="669"/>
      <c r="P27" s="669"/>
      <c r="Q27" s="669"/>
      <c r="R27" s="669"/>
      <c r="S27" s="669"/>
      <c r="T27" s="669"/>
      <c r="U27" s="669"/>
      <c r="V27" s="669"/>
      <c r="W27" s="669"/>
      <c r="X27" s="669"/>
      <c r="Y27" s="669"/>
      <c r="Z27" s="669"/>
      <c r="AA27" s="669"/>
    </row>
    <row r="28" spans="1:27" ht="13.5" customHeight="1">
      <c r="A28" s="675">
        <f>CT_SL_DT!A41</f>
        <v>7</v>
      </c>
      <c r="B28" s="819"/>
      <c r="C28" s="761"/>
      <c r="D28" s="761"/>
      <c r="E28" s="761"/>
      <c r="F28" s="761"/>
      <c r="G28" s="761"/>
      <c r="H28" s="761"/>
      <c r="I28" s="761"/>
      <c r="J28" s="761"/>
      <c r="K28" s="809"/>
      <c r="L28" s="669"/>
      <c r="M28" s="669"/>
      <c r="N28" s="669"/>
      <c r="O28" s="669"/>
      <c r="P28" s="669"/>
      <c r="Q28" s="669"/>
      <c r="R28" s="669"/>
      <c r="S28" s="669"/>
      <c r="T28" s="669"/>
      <c r="U28" s="669"/>
      <c r="V28" s="669"/>
      <c r="W28" s="669"/>
      <c r="X28" s="669"/>
      <c r="Y28" s="669"/>
      <c r="Z28" s="669"/>
      <c r="AA28" s="669"/>
    </row>
    <row r="29" spans="1:27" ht="13.5" customHeight="1">
      <c r="A29" s="673">
        <v>1</v>
      </c>
      <c r="B29" s="673">
        <f>CT_SL_DT!B42</f>
        <v>0</v>
      </c>
      <c r="C29" s="673" t="str" cm="1">
        <f t="array" ref="C29">IFERROR(INDEX(Data_TD!G$2:G$61,MATCH($M$2&amp;$M$1&amp;$B29,Data_TD!$B$2:$B$61&amp;Data_TD!$A$2:$A$61&amp;Data_TD!$F$2:$F$61,0)),"")</f>
        <v/>
      </c>
      <c r="D29" s="673" t="str" cm="1">
        <f t="array" ref="D29">IFERROR(INDEX(Data_TD!H$2:H$61,MATCH($M$2&amp;$M$1&amp;$B29,Data_TD!$B$2:$B$61&amp;Data_TD!$A$2:$A$61&amp;Data_TD!$F$2:$F$61,0)),"")</f>
        <v/>
      </c>
      <c r="E29" s="673" t="str" cm="1">
        <f t="array" ref="E29">IFERROR(INDEX(Data_TD!I$2:I$61,MATCH($M$2&amp;$M$1&amp;$B29,Data_TD!$B$2:$B$61&amp;Data_TD!$A$2:$A$61&amp;Data_TD!$F$2:$F$61,0)),"")</f>
        <v/>
      </c>
      <c r="F29" s="352" t="str" cm="1">
        <f t="array" ref="F29">IFERROR(INDEX(Data_TD!J$2:J$61,MATCH($M$2&amp;$M$1&amp;$B29,Data_TD!$B$2:$B$61&amp;Data_TD!$A$2:$A$61&amp;Data_TD!$F$2:$F$61,0)),"")</f>
        <v/>
      </c>
      <c r="G29" s="352" t="str" cm="1">
        <f t="array" ref="G29">IFERROR(INDEX(Data_TD!K$2:K$61,MATCH($M$2&amp;$M$1&amp;$B29,Data_TD!$B$2:$B$61&amp;Data_TD!$A$2:$A$61&amp;Data_TD!$F$2:$F$61,0)),"")</f>
        <v/>
      </c>
      <c r="H29" s="352" t="str" cm="1">
        <f t="array" ref="H29">IFERROR(INDEX(Data_TD!L$2:L$61,MATCH($M$2&amp;$M$1&amp;$B29,Data_TD!$B$2:$B$61&amp;Data_TD!$A$2:$A$61&amp;Data_TD!$F$2:$F$61,0)),"")</f>
        <v/>
      </c>
      <c r="I29" s="352" t="str" cm="1">
        <f t="array" ref="I29">IFERROR(INDEX(Data_TD!M$2:M$61,MATCH($M$2&amp;$M$1&amp;$B29,Data_TD!$B$2:$B$61&amp;Data_TD!$A$2:$A$61&amp;Data_TD!$F$2:$F$61,0)),"")</f>
        <v/>
      </c>
      <c r="J29" s="352" t="str" cm="1">
        <f t="array" ref="J29">IFERROR(INDEX(Data_TD!N$2:N$61,MATCH($M$2&amp;$M$1&amp;$B29,Data_TD!$B$2:$B$61&amp;Data_TD!$A$2:$A$61&amp;Data_TD!$F$2:$F$61,0)),"")</f>
        <v/>
      </c>
      <c r="K29" s="673" t="str" cm="1">
        <f t="array" ref="K29">IFERROR(INDEX(Data_TD!O$2:O$61,MATCH($M$2&amp;$M$1&amp;$B29,Data_TD!$B$2:$B$61&amp;Data_TD!$A$2:$A$61&amp;Data_TD!$F$2:$F$61,0)),"")</f>
        <v/>
      </c>
      <c r="L29" s="669"/>
      <c r="M29" s="669"/>
      <c r="N29" s="669"/>
      <c r="O29" s="669"/>
      <c r="P29" s="669"/>
      <c r="Q29" s="669"/>
      <c r="R29" s="669"/>
      <c r="S29" s="669"/>
      <c r="T29" s="669"/>
      <c r="U29" s="669"/>
      <c r="V29" s="669"/>
      <c r="W29" s="669"/>
      <c r="X29" s="669"/>
      <c r="Y29" s="669"/>
      <c r="Z29" s="669"/>
      <c r="AA29" s="669"/>
    </row>
    <row r="30" spans="1:27" ht="13.5" customHeight="1">
      <c r="A30" s="673">
        <v>2</v>
      </c>
      <c r="B30" s="673" t="str">
        <f>CT_SL_DT!B43</f>
        <v>Lô 1D</v>
      </c>
      <c r="C30" s="673" cm="1">
        <f t="array" ref="C30">IFERROR(INDEX(Data_TD!G$2:G$61,MATCH($M$2&amp;$M$1&amp;$B30,Data_TD!$B$2:$B$61&amp;Data_TD!$A$2:$A$61&amp;Data_TD!$F$2:$F$61,0)),"")</f>
        <v>0</v>
      </c>
      <c r="D30" s="673" cm="1">
        <f t="array" ref="D30">IFERROR(INDEX(Data_TD!H$2:H$61,MATCH($M$2&amp;$M$1&amp;$B30,Data_TD!$B$2:$B$61&amp;Data_TD!$A$2:$A$61&amp;Data_TD!$F$2:$F$61,0)),"")</f>
        <v>0</v>
      </c>
      <c r="E30" s="673" t="str" cm="1">
        <f t="array" ref="E30">IFERROR(INDEX(Data_TD!I$2:I$61,MATCH($M$2&amp;$M$1&amp;$B30,Data_TD!$B$2:$B$61&amp;Data_TD!$A$2:$A$61&amp;Data_TD!$F$2:$F$61,0)),"")</f>
        <v>Xong khung BTCT</v>
      </c>
      <c r="F30" s="352" t="str" cm="1">
        <f t="array" ref="F30">IFERROR(INDEX(Data_TD!J$2:J$61,MATCH($M$2&amp;$M$1&amp;$B30,Data_TD!$B$2:$B$61&amp;Data_TD!$A$2:$A$61&amp;Data_TD!$F$2:$F$61,0)),"")</f>
        <v>Tầng 2</v>
      </c>
      <c r="G30" s="352" cm="1">
        <f t="array" ref="G30">IFERROR(INDEX(Data_TD!K$2:K$61,MATCH($M$2&amp;$M$1&amp;$B30,Data_TD!$B$2:$B$61&amp;Data_TD!$A$2:$A$61&amp;Data_TD!$F$2:$F$61,0)),"")</f>
        <v>0</v>
      </c>
      <c r="H30" s="352" cm="1">
        <f t="array" ref="H30">IFERROR(INDEX(Data_TD!L$2:L$61,MATCH($M$2&amp;$M$1&amp;$B30,Data_TD!$B$2:$B$61&amp;Data_TD!$A$2:$A$61&amp;Data_TD!$F$2:$F$61,0)),"")</f>
        <v>0</v>
      </c>
      <c r="I30" s="352" cm="1">
        <f t="array" ref="I30">IFERROR(INDEX(Data_TD!M$2:M$61,MATCH($M$2&amp;$M$1&amp;$B30,Data_TD!$B$2:$B$61&amp;Data_TD!$A$2:$A$61&amp;Data_TD!$F$2:$F$61,0)),"")</f>
        <v>0</v>
      </c>
      <c r="J30" s="352" cm="1">
        <f t="array" ref="J30">IFERROR(INDEX(Data_TD!N$2:N$61,MATCH($M$2&amp;$M$1&amp;$B30,Data_TD!$B$2:$B$61&amp;Data_TD!$A$2:$A$61&amp;Data_TD!$F$2:$F$61,0)),"")</f>
        <v>0</v>
      </c>
      <c r="K30" s="673" cm="1">
        <f t="array" ref="K30">IFERROR(INDEX(Data_TD!O$2:O$61,MATCH($M$2&amp;$M$1&amp;$B30,Data_TD!$B$2:$B$61&amp;Data_TD!$A$2:$A$61&amp;Data_TD!$F$2:$F$61,0)),"")</f>
        <v>0</v>
      </c>
      <c r="L30" s="669"/>
      <c r="M30" s="669"/>
      <c r="N30" s="669"/>
      <c r="O30" s="669"/>
      <c r="P30" s="669"/>
      <c r="Q30" s="669"/>
      <c r="R30" s="669"/>
      <c r="S30" s="669"/>
      <c r="T30" s="669"/>
      <c r="U30" s="669"/>
      <c r="V30" s="669"/>
      <c r="W30" s="669"/>
      <c r="X30" s="669"/>
      <c r="Y30" s="669"/>
      <c r="Z30" s="669"/>
      <c r="AA30" s="669"/>
    </row>
    <row r="31" spans="1:27" ht="13.5" customHeight="1">
      <c r="A31" s="673">
        <v>3</v>
      </c>
      <c r="B31" s="673" t="str">
        <f>CT_SL_DT!B44</f>
        <v>Lô 2D</v>
      </c>
      <c r="C31" s="673" cm="1">
        <f t="array" ref="C31">IFERROR(INDEX(Data_TD!G$2:G$61,MATCH($M$2&amp;$M$1&amp;$B31,Data_TD!$B$2:$B$61&amp;Data_TD!$A$2:$A$61&amp;Data_TD!$F$2:$F$61,0)),"")</f>
        <v>0</v>
      </c>
      <c r="D31" s="673" cm="1">
        <f t="array" ref="D31">IFERROR(INDEX(Data_TD!H$2:H$61,MATCH($M$2&amp;$M$1&amp;$B31,Data_TD!$B$2:$B$61&amp;Data_TD!$A$2:$A$61&amp;Data_TD!$F$2:$F$61,0)),"")</f>
        <v>0</v>
      </c>
      <c r="E31" s="673" t="str" cm="1">
        <f t="array" ref="E31">IFERROR(INDEX(Data_TD!I$2:I$61,MATCH($M$2&amp;$M$1&amp;$B31,Data_TD!$B$2:$B$61&amp;Data_TD!$A$2:$A$61&amp;Data_TD!$F$2:$F$61,0)),"")</f>
        <v>Xong khung BTCT</v>
      </c>
      <c r="F31" s="352" t="str" cm="1">
        <f t="array" ref="F31">IFERROR(INDEX(Data_TD!J$2:J$61,MATCH($M$2&amp;$M$1&amp;$B31,Data_TD!$B$2:$B$61&amp;Data_TD!$A$2:$A$61&amp;Data_TD!$F$2:$F$61,0)),"")</f>
        <v>Xong xây thô</v>
      </c>
      <c r="G31" s="352" t="str" cm="1">
        <f t="array" ref="G31">IFERROR(INDEX(Data_TD!K$2:K$61,MATCH($M$2&amp;$M$1&amp;$B31,Data_TD!$B$2:$B$61&amp;Data_TD!$A$2:$A$61&amp;Data_TD!$F$2:$F$61,0)),"")</f>
        <v>Xong trát ngoài</v>
      </c>
      <c r="H31" s="352" t="str" cm="1">
        <f t="array" ref="H31">IFERROR(INDEX(Data_TD!L$2:L$61,MATCH($M$2&amp;$M$1&amp;$B31,Data_TD!$B$2:$B$61&amp;Data_TD!$A$2:$A$61&amp;Data_TD!$F$2:$F$61,0)),"")</f>
        <v>Xong</v>
      </c>
      <c r="I31" s="352" t="str" cm="1">
        <f t="array" ref="I31">IFERROR(INDEX(Data_TD!M$2:M$61,MATCH($M$2&amp;$M$1&amp;$B31,Data_TD!$B$2:$B$61&amp;Data_TD!$A$2:$A$61&amp;Data_TD!$F$2:$F$61,0)),"")</f>
        <v>Xong</v>
      </c>
      <c r="J31" s="352" t="str" cm="1">
        <f t="array" ref="J31">IFERROR(INDEX(Data_TD!N$2:N$61,MATCH($M$2&amp;$M$1&amp;$B31,Data_TD!$B$2:$B$61&amp;Data_TD!$A$2:$A$61&amp;Data_TD!$F$2:$F$61,0)),"")</f>
        <v>Chưa ký</v>
      </c>
      <c r="K31" s="673" cm="1">
        <f t="array" ref="K31">IFERROR(INDEX(Data_TD!O$2:O$61,MATCH($M$2&amp;$M$1&amp;$B31,Data_TD!$B$2:$B$61&amp;Data_TD!$A$2:$A$61&amp;Data_TD!$F$2:$F$61,0)),"")</f>
        <v>0</v>
      </c>
      <c r="L31" s="669"/>
      <c r="M31" s="669"/>
      <c r="N31" s="669"/>
      <c r="O31" s="669"/>
      <c r="P31" s="669"/>
      <c r="Q31" s="669"/>
      <c r="R31" s="669"/>
      <c r="S31" s="669"/>
      <c r="T31" s="669"/>
      <c r="U31" s="669"/>
      <c r="V31" s="669"/>
      <c r="W31" s="669"/>
      <c r="X31" s="669"/>
      <c r="Y31" s="669"/>
      <c r="Z31" s="669"/>
      <c r="AA31" s="669"/>
    </row>
    <row r="32" spans="1:27" ht="13.5" customHeight="1">
      <c r="A32" s="673">
        <v>4</v>
      </c>
      <c r="B32" s="673" t="str">
        <f>CT_SL_DT!B45</f>
        <v>Lô 4D</v>
      </c>
      <c r="C32" s="673" cm="1">
        <f t="array" ref="C32">IFERROR(INDEX(Data_TD!G$2:G$61,MATCH($M$2&amp;$M$1&amp;$B32,Data_TD!$B$2:$B$61&amp;Data_TD!$A$2:$A$61&amp;Data_TD!$F$2:$F$61,0)),"")</f>
        <v>0</v>
      </c>
      <c r="D32" s="673" cm="1">
        <f t="array" ref="D32">IFERROR(INDEX(Data_TD!H$2:H$61,MATCH($M$2&amp;$M$1&amp;$B32,Data_TD!$B$2:$B$61&amp;Data_TD!$A$2:$A$61&amp;Data_TD!$F$2:$F$61,0)),"")</f>
        <v>0</v>
      </c>
      <c r="E32" s="673" t="str" cm="1">
        <f t="array" ref="E32">IFERROR(INDEX(Data_TD!I$2:I$61,MATCH($M$2&amp;$M$1&amp;$B32,Data_TD!$B$2:$B$61&amp;Data_TD!$A$2:$A$61&amp;Data_TD!$F$2:$F$61,0)),"")</f>
        <v>Xong khung BTCT</v>
      </c>
      <c r="F32" s="352" t="str" cm="1">
        <f t="array" ref="F32">IFERROR(INDEX(Data_TD!J$2:J$61,MATCH($M$2&amp;$M$1&amp;$B32,Data_TD!$B$2:$B$61&amp;Data_TD!$A$2:$A$61&amp;Data_TD!$F$2:$F$61,0)),"")</f>
        <v>Xong xây thô</v>
      </c>
      <c r="G32" s="352" t="str" cm="1">
        <f t="array" ref="G32">IFERROR(INDEX(Data_TD!K$2:K$61,MATCH($M$2&amp;$M$1&amp;$B32,Data_TD!$B$2:$B$61&amp;Data_TD!$A$2:$A$61&amp;Data_TD!$F$2:$F$61,0)),"")</f>
        <v>Xong trát ngoài</v>
      </c>
      <c r="H32" s="352" t="str" cm="1">
        <f t="array" ref="H32">IFERROR(INDEX(Data_TD!L$2:L$61,MATCH($M$2&amp;$M$1&amp;$B32,Data_TD!$B$2:$B$61&amp;Data_TD!$A$2:$A$61&amp;Data_TD!$F$2:$F$61,0)),"")</f>
        <v>Xong</v>
      </c>
      <c r="I32" s="352" t="str" cm="1">
        <f t="array" ref="I32">IFERROR(INDEX(Data_TD!M$2:M$61,MATCH($M$2&amp;$M$1&amp;$B32,Data_TD!$B$2:$B$61&amp;Data_TD!$A$2:$A$61&amp;Data_TD!$F$2:$F$61,0)),"")</f>
        <v>Xong</v>
      </c>
      <c r="J32" s="352" t="str" cm="1">
        <f t="array" ref="J32">IFERROR(INDEX(Data_TD!N$2:N$61,MATCH($M$2&amp;$M$1&amp;$B32,Data_TD!$B$2:$B$61&amp;Data_TD!$A$2:$A$61&amp;Data_TD!$F$2:$F$61,0)),"")</f>
        <v>Đã ký</v>
      </c>
      <c r="K32" s="673" cm="1">
        <f t="array" ref="K32">IFERROR(INDEX(Data_TD!O$2:O$61,MATCH($M$2&amp;$M$1&amp;$B32,Data_TD!$B$2:$B$61&amp;Data_TD!$A$2:$A$61&amp;Data_TD!$F$2:$F$61,0)),"")</f>
        <v>0</v>
      </c>
      <c r="L32" s="669"/>
      <c r="M32" s="669"/>
      <c r="N32" s="669"/>
      <c r="O32" s="669"/>
      <c r="P32" s="669"/>
      <c r="Q32" s="669"/>
      <c r="R32" s="669"/>
      <c r="S32" s="669"/>
      <c r="T32" s="669"/>
      <c r="U32" s="669"/>
      <c r="V32" s="669"/>
      <c r="W32" s="669"/>
      <c r="X32" s="669"/>
      <c r="Y32" s="669"/>
      <c r="Z32" s="669"/>
      <c r="AA32" s="669"/>
    </row>
    <row r="33" spans="1:27" ht="13.5" customHeight="1">
      <c r="A33" s="673">
        <v>5</v>
      </c>
      <c r="B33" s="673" t="str">
        <f>CT_SL_DT!B47</f>
        <v>Lô 7D</v>
      </c>
      <c r="C33" s="673" t="str" cm="1">
        <f t="array" ref="C33">IFERROR(INDEX(Data_TD!G$2:G$61,MATCH($M$2&amp;$M$1&amp;$B33,Data_TD!$B$2:$B$61&amp;Data_TD!$A$2:$A$61&amp;Data_TD!$F$2:$F$61,0)),"")</f>
        <v/>
      </c>
      <c r="D33" s="673" t="str" cm="1">
        <f t="array" ref="D33">IFERROR(INDEX(Data_TD!H$2:H$61,MATCH($M$2&amp;$M$1&amp;$B33,Data_TD!$B$2:$B$61&amp;Data_TD!$A$2:$A$61&amp;Data_TD!$F$2:$F$61,0)),"")</f>
        <v/>
      </c>
      <c r="E33" s="673" t="str" cm="1">
        <f t="array" ref="E33">IFERROR(INDEX(Data_TD!I$2:I$61,MATCH($M$2&amp;$M$1&amp;$B33,Data_TD!$B$2:$B$61&amp;Data_TD!$A$2:$A$61&amp;Data_TD!$F$2:$F$61,0)),"")</f>
        <v/>
      </c>
      <c r="F33" s="352" t="str" cm="1">
        <f t="array" ref="F33">IFERROR(INDEX(Data_TD!J$2:J$61,MATCH($M$2&amp;$M$1&amp;$B33,Data_TD!$B$2:$B$61&amp;Data_TD!$A$2:$A$61&amp;Data_TD!$F$2:$F$61,0)),"")</f>
        <v/>
      </c>
      <c r="G33" s="352" t="str" cm="1">
        <f t="array" ref="G33">IFERROR(INDEX(Data_TD!K$2:K$61,MATCH($M$2&amp;$M$1&amp;$B33,Data_TD!$B$2:$B$61&amp;Data_TD!$A$2:$A$61&amp;Data_TD!$F$2:$F$61,0)),"")</f>
        <v/>
      </c>
      <c r="H33" s="352" t="str" cm="1">
        <f t="array" ref="H33">IFERROR(INDEX(Data_TD!L$2:L$61,MATCH($M$2&amp;$M$1&amp;$B33,Data_TD!$B$2:$B$61&amp;Data_TD!$A$2:$A$61&amp;Data_TD!$F$2:$F$61,0)),"")</f>
        <v/>
      </c>
      <c r="I33" s="352" t="str" cm="1">
        <f t="array" ref="I33">IFERROR(INDEX(Data_TD!M$2:M$61,MATCH($M$2&amp;$M$1&amp;$B33,Data_TD!$B$2:$B$61&amp;Data_TD!$A$2:$A$61&amp;Data_TD!$F$2:$F$61,0)),"")</f>
        <v/>
      </c>
      <c r="J33" s="352" t="str" cm="1">
        <f t="array" ref="J33">IFERROR(INDEX(Data_TD!N$2:N$61,MATCH($M$2&amp;$M$1&amp;$B33,Data_TD!$B$2:$B$61&amp;Data_TD!$A$2:$A$61&amp;Data_TD!$F$2:$F$61,0)),"")</f>
        <v/>
      </c>
      <c r="K33" s="673" t="str" cm="1">
        <f t="array" ref="K33">IFERROR(INDEX(Data_TD!O$2:O$61,MATCH($M$2&amp;$M$1&amp;$B33,Data_TD!$B$2:$B$61&amp;Data_TD!$A$2:$A$61&amp;Data_TD!$F$2:$F$61,0)),"")</f>
        <v/>
      </c>
      <c r="L33" s="669"/>
      <c r="M33" s="669"/>
      <c r="N33" s="669"/>
      <c r="O33" s="669"/>
      <c r="P33" s="669"/>
      <c r="Q33" s="669"/>
      <c r="R33" s="669"/>
      <c r="S33" s="669"/>
      <c r="T33" s="669"/>
      <c r="U33" s="669"/>
      <c r="V33" s="669"/>
      <c r="W33" s="669"/>
      <c r="X33" s="669"/>
      <c r="Y33" s="669"/>
      <c r="Z33" s="669"/>
      <c r="AA33" s="669"/>
    </row>
    <row r="34" spans="1:27" ht="13.5" customHeight="1">
      <c r="A34" s="673">
        <v>6</v>
      </c>
      <c r="B34" s="673" t="str">
        <f>CT_SL_DT!B48</f>
        <v>Lô 9D</v>
      </c>
      <c r="C34" s="673" cm="1">
        <f t="array" ref="C34">IFERROR(INDEX(Data_TD!G$2:G$61,MATCH($M$2&amp;$M$1&amp;$B34,Data_TD!$B$2:$B$61&amp;Data_TD!$A$2:$A$61&amp;Data_TD!$F$2:$F$61,0)),"")</f>
        <v>0</v>
      </c>
      <c r="D34" s="673" cm="1">
        <f t="array" ref="D34">IFERROR(INDEX(Data_TD!H$2:H$61,MATCH($M$2&amp;$M$1&amp;$B34,Data_TD!$B$2:$B$61&amp;Data_TD!$A$2:$A$61&amp;Data_TD!$F$2:$F$61,0)),"")</f>
        <v>0</v>
      </c>
      <c r="E34" s="673" t="str" cm="1">
        <f t="array" ref="E34">IFERROR(INDEX(Data_TD!I$2:I$61,MATCH($M$2&amp;$M$1&amp;$B34,Data_TD!$B$2:$B$61&amp;Data_TD!$A$2:$A$61&amp;Data_TD!$F$2:$F$61,0)),"")</f>
        <v>Xong khung BTCT</v>
      </c>
      <c r="F34" s="352" t="str" cm="1">
        <f t="array" ref="F34">IFERROR(INDEX(Data_TD!J$2:J$61,MATCH($M$2&amp;$M$1&amp;$B34,Data_TD!$B$2:$B$61&amp;Data_TD!$A$2:$A$61&amp;Data_TD!$F$2:$F$61,0)),"")</f>
        <v>Tầng 4</v>
      </c>
      <c r="G34" s="352" cm="1">
        <f t="array" ref="G34">IFERROR(INDEX(Data_TD!K$2:K$61,MATCH($M$2&amp;$M$1&amp;$B34,Data_TD!$B$2:$B$61&amp;Data_TD!$A$2:$A$61&amp;Data_TD!$F$2:$F$61,0)),"")</f>
        <v>0</v>
      </c>
      <c r="H34" s="352" cm="1">
        <f t="array" ref="H34">IFERROR(INDEX(Data_TD!L$2:L$61,MATCH($M$2&amp;$M$1&amp;$B34,Data_TD!$B$2:$B$61&amp;Data_TD!$A$2:$A$61&amp;Data_TD!$F$2:$F$61,0)),"")</f>
        <v>0</v>
      </c>
      <c r="I34" s="352" cm="1">
        <f t="array" ref="I34">IFERROR(INDEX(Data_TD!M$2:M$61,MATCH($M$2&amp;$M$1&amp;$B34,Data_TD!$B$2:$B$61&amp;Data_TD!$A$2:$A$61&amp;Data_TD!$F$2:$F$61,0)),"")</f>
        <v>0</v>
      </c>
      <c r="J34" s="352" cm="1">
        <f t="array" ref="J34">IFERROR(INDEX(Data_TD!N$2:N$61,MATCH($M$2&amp;$M$1&amp;$B34,Data_TD!$B$2:$B$61&amp;Data_TD!$A$2:$A$61&amp;Data_TD!$F$2:$F$61,0)),"")</f>
        <v>0</v>
      </c>
      <c r="K34" s="673" cm="1">
        <f t="array" ref="K34">IFERROR(INDEX(Data_TD!O$2:O$61,MATCH($M$2&amp;$M$1&amp;$B34,Data_TD!$B$2:$B$61&amp;Data_TD!$A$2:$A$61&amp;Data_TD!$F$2:$F$61,0)),"")</f>
        <v>0</v>
      </c>
      <c r="L34" s="669"/>
      <c r="M34" s="669"/>
      <c r="N34" s="669"/>
      <c r="O34" s="669"/>
      <c r="P34" s="669"/>
      <c r="Q34" s="669"/>
      <c r="R34" s="669"/>
      <c r="S34" s="669"/>
      <c r="T34" s="669"/>
      <c r="U34" s="669"/>
      <c r="V34" s="669"/>
      <c r="W34" s="669"/>
      <c r="X34" s="669"/>
      <c r="Y34" s="669"/>
      <c r="Z34" s="669"/>
      <c r="AA34" s="669"/>
    </row>
    <row r="35" spans="1:27" ht="13.5" customHeight="1">
      <c r="A35" s="673">
        <v>7</v>
      </c>
      <c r="B35" s="673" t="str">
        <f>CT_SL_DT!B50</f>
        <v>Lô 11D</v>
      </c>
      <c r="C35" s="673" t="str" cm="1">
        <f t="array" ref="C35">IFERROR(INDEX(Data_TD!G$2:G$61,MATCH($M$2&amp;$M$1&amp;$B35,Data_TD!$B$2:$B$61&amp;Data_TD!$A$2:$A$61&amp;Data_TD!$F$2:$F$61,0)),"")</f>
        <v/>
      </c>
      <c r="D35" s="673" t="str" cm="1">
        <f t="array" ref="D35">IFERROR(INDEX(Data_TD!H$2:H$61,MATCH($M$2&amp;$M$1&amp;$B35,Data_TD!$B$2:$B$61&amp;Data_TD!$A$2:$A$61&amp;Data_TD!$F$2:$F$61,0)),"")</f>
        <v/>
      </c>
      <c r="E35" s="673" t="str" cm="1">
        <f t="array" ref="E35">IFERROR(INDEX(Data_TD!I$2:I$61,MATCH($M$2&amp;$M$1&amp;$B35,Data_TD!$B$2:$B$61&amp;Data_TD!$A$2:$A$61&amp;Data_TD!$F$2:$F$61,0)),"")</f>
        <v/>
      </c>
      <c r="F35" s="352" t="str" cm="1">
        <f t="array" ref="F35">IFERROR(INDEX(Data_TD!J$2:J$61,MATCH($M$2&amp;$M$1&amp;$B35,Data_TD!$B$2:$B$61&amp;Data_TD!$A$2:$A$61&amp;Data_TD!$F$2:$F$61,0)),"")</f>
        <v/>
      </c>
      <c r="G35" s="352" t="str" cm="1">
        <f t="array" ref="G35">IFERROR(INDEX(Data_TD!K$2:K$61,MATCH($M$2&amp;$M$1&amp;$B35,Data_TD!$B$2:$B$61&amp;Data_TD!$A$2:$A$61&amp;Data_TD!$F$2:$F$61,0)),"")</f>
        <v/>
      </c>
      <c r="H35" s="352" t="str" cm="1">
        <f t="array" ref="H35">IFERROR(INDEX(Data_TD!L$2:L$61,MATCH($M$2&amp;$M$1&amp;$B35,Data_TD!$B$2:$B$61&amp;Data_TD!$A$2:$A$61&amp;Data_TD!$F$2:$F$61,0)),"")</f>
        <v/>
      </c>
      <c r="I35" s="352" t="str" cm="1">
        <f t="array" ref="I35">IFERROR(INDEX(Data_TD!M$2:M$61,MATCH($M$2&amp;$M$1&amp;$B35,Data_TD!$B$2:$B$61&amp;Data_TD!$A$2:$A$61&amp;Data_TD!$F$2:$F$61,0)),"")</f>
        <v/>
      </c>
      <c r="J35" s="352" t="str" cm="1">
        <f t="array" ref="J35">IFERROR(INDEX(Data_TD!N$2:N$61,MATCH($M$2&amp;$M$1&amp;$B35,Data_TD!$B$2:$B$61&amp;Data_TD!$A$2:$A$61&amp;Data_TD!$F$2:$F$61,0)),"")</f>
        <v/>
      </c>
      <c r="K35" s="673" t="str" cm="1">
        <f t="array" ref="K35">IFERROR(INDEX(Data_TD!O$2:O$61,MATCH($M$2&amp;$M$1&amp;$B35,Data_TD!$B$2:$B$61&amp;Data_TD!$A$2:$A$61&amp;Data_TD!$F$2:$F$61,0)),"")</f>
        <v/>
      </c>
      <c r="L35" s="669"/>
      <c r="M35" s="669"/>
      <c r="N35" s="669"/>
      <c r="O35" s="669"/>
      <c r="P35" s="669"/>
      <c r="Q35" s="669"/>
      <c r="R35" s="669"/>
      <c r="S35" s="669"/>
      <c r="T35" s="669"/>
      <c r="U35" s="669"/>
      <c r="V35" s="669"/>
      <c r="W35" s="669"/>
      <c r="X35" s="669"/>
      <c r="Y35" s="669"/>
      <c r="Z35" s="669"/>
      <c r="AA35" s="669"/>
    </row>
    <row r="36" spans="1:27" ht="13.5" customHeight="1">
      <c r="A36" s="673">
        <v>8</v>
      </c>
      <c r="B36" s="673" t="str">
        <f>CT_SL_DT!B56</f>
        <v>Lô 22D</v>
      </c>
      <c r="C36" s="673" t="str" cm="1">
        <f t="array" ref="C36">IFERROR(INDEX(Data_TD!G$2:G$61,MATCH($M$2&amp;$M$1&amp;$B36,Data_TD!$B$2:$B$61&amp;Data_TD!$A$2:$A$61&amp;Data_TD!$F$2:$F$61,0)),"")</f>
        <v/>
      </c>
      <c r="D36" s="673" t="str" cm="1">
        <f t="array" ref="D36">IFERROR(INDEX(Data_TD!H$2:H$61,MATCH($M$2&amp;$M$1&amp;$B36,Data_TD!$B$2:$B$61&amp;Data_TD!$A$2:$A$61&amp;Data_TD!$F$2:$F$61,0)),"")</f>
        <v/>
      </c>
      <c r="E36" s="673" t="str" cm="1">
        <f t="array" ref="E36">IFERROR(INDEX(Data_TD!I$2:I$61,MATCH($M$2&amp;$M$1&amp;$B36,Data_TD!$B$2:$B$61&amp;Data_TD!$A$2:$A$61&amp;Data_TD!$F$2:$F$61,0)),"")</f>
        <v/>
      </c>
      <c r="F36" s="352" t="str" cm="1">
        <f t="array" ref="F36">IFERROR(INDEX(Data_TD!J$2:J$61,MATCH($M$2&amp;$M$1&amp;$B36,Data_TD!$B$2:$B$61&amp;Data_TD!$A$2:$A$61&amp;Data_TD!$F$2:$F$61,0)),"")</f>
        <v/>
      </c>
      <c r="G36" s="352" t="str" cm="1">
        <f t="array" ref="G36">IFERROR(INDEX(Data_TD!K$2:K$61,MATCH($M$2&amp;$M$1&amp;$B36,Data_TD!$B$2:$B$61&amp;Data_TD!$A$2:$A$61&amp;Data_TD!$F$2:$F$61,0)),"")</f>
        <v/>
      </c>
      <c r="H36" s="352" t="str" cm="1">
        <f t="array" ref="H36">IFERROR(INDEX(Data_TD!L$2:L$61,MATCH($M$2&amp;$M$1&amp;$B36,Data_TD!$B$2:$B$61&amp;Data_TD!$A$2:$A$61&amp;Data_TD!$F$2:$F$61,0)),"")</f>
        <v/>
      </c>
      <c r="I36" s="352" t="str" cm="1">
        <f t="array" ref="I36">IFERROR(INDEX(Data_TD!M$2:M$61,MATCH($M$2&amp;$M$1&amp;$B36,Data_TD!$B$2:$B$61&amp;Data_TD!$A$2:$A$61&amp;Data_TD!$F$2:$F$61,0)),"")</f>
        <v/>
      </c>
      <c r="J36" s="352" t="str" cm="1">
        <f t="array" ref="J36">IFERROR(INDEX(Data_TD!N$2:N$61,MATCH($M$2&amp;$M$1&amp;$B36,Data_TD!$B$2:$B$61&amp;Data_TD!$A$2:$A$61&amp;Data_TD!$F$2:$F$61,0)),"")</f>
        <v/>
      </c>
      <c r="K36" s="673" t="str" cm="1">
        <f t="array" ref="K36">IFERROR(INDEX(Data_TD!O$2:O$61,MATCH($M$2&amp;$M$1&amp;$B36,Data_TD!$B$2:$B$61&amp;Data_TD!$A$2:$A$61&amp;Data_TD!$F$2:$F$61,0)),"")</f>
        <v/>
      </c>
      <c r="L36" s="669"/>
      <c r="M36" s="669"/>
      <c r="N36" s="669"/>
      <c r="O36" s="669"/>
      <c r="P36" s="669"/>
      <c r="Q36" s="669"/>
      <c r="R36" s="669"/>
      <c r="S36" s="669"/>
      <c r="T36" s="669"/>
      <c r="U36" s="669"/>
      <c r="V36" s="669"/>
      <c r="W36" s="669"/>
      <c r="X36" s="669"/>
      <c r="Y36" s="669"/>
      <c r="Z36" s="669"/>
      <c r="AA36" s="669"/>
    </row>
    <row r="37" spans="1:27" ht="13.5" customHeight="1">
      <c r="A37" s="673">
        <v>9</v>
      </c>
      <c r="B37" s="673" t="str">
        <f>CT_SL_DT!B57</f>
        <v>Lô 23D-A</v>
      </c>
      <c r="C37" s="673" cm="1">
        <f t="array" ref="C37">IFERROR(INDEX(Data_TD!G$2:G$61,MATCH($M$2&amp;$M$1&amp;$B37,Data_TD!$B$2:$B$61&amp;Data_TD!$A$2:$A$61&amp;Data_TD!$F$2:$F$61,0)),"")</f>
        <v>0</v>
      </c>
      <c r="D37" s="673" cm="1">
        <f t="array" ref="D37">IFERROR(INDEX(Data_TD!H$2:H$61,MATCH($M$2&amp;$M$1&amp;$B37,Data_TD!$B$2:$B$61&amp;Data_TD!$A$2:$A$61&amp;Data_TD!$F$2:$F$61,0)),"")</f>
        <v>0</v>
      </c>
      <c r="E37" s="673" t="str" cm="1">
        <f t="array" ref="E37">IFERROR(INDEX(Data_TD!I$2:I$61,MATCH($M$2&amp;$M$1&amp;$B37,Data_TD!$B$2:$B$61&amp;Data_TD!$A$2:$A$61&amp;Data_TD!$F$2:$F$61,0)),"")</f>
        <v>Xong khung BTCT</v>
      </c>
      <c r="F37" s="352" t="str" cm="1">
        <f t="array" ref="F37">IFERROR(INDEX(Data_TD!J$2:J$61,MATCH($M$2&amp;$M$1&amp;$B37,Data_TD!$B$2:$B$61&amp;Data_TD!$A$2:$A$61&amp;Data_TD!$F$2:$F$61,0)),"")</f>
        <v>Xong xây thô</v>
      </c>
      <c r="G37" s="352" t="str" cm="1">
        <f t="array" ref="G37">IFERROR(INDEX(Data_TD!K$2:K$61,MATCH($M$2&amp;$M$1&amp;$B37,Data_TD!$B$2:$B$61&amp;Data_TD!$A$2:$A$61&amp;Data_TD!$F$2:$F$61,0)),"")</f>
        <v>Xong trát ngoài</v>
      </c>
      <c r="H37" s="352" t="str" cm="1">
        <f t="array" ref="H37">IFERROR(INDEX(Data_TD!L$2:L$61,MATCH($M$2&amp;$M$1&amp;$B37,Data_TD!$B$2:$B$61&amp;Data_TD!$A$2:$A$61&amp;Data_TD!$F$2:$F$61,0)),"")</f>
        <v>Xong</v>
      </c>
      <c r="I37" s="352" t="str" cm="1">
        <f t="array" ref="I37">IFERROR(INDEX(Data_TD!M$2:M$61,MATCH($M$2&amp;$M$1&amp;$B37,Data_TD!$B$2:$B$61&amp;Data_TD!$A$2:$A$61&amp;Data_TD!$F$2:$F$61,0)),"")</f>
        <v>Xong</v>
      </c>
      <c r="J37" s="352" t="str" cm="1">
        <f t="array" ref="J37">IFERROR(INDEX(Data_TD!N$2:N$61,MATCH($M$2&amp;$M$1&amp;$B37,Data_TD!$B$2:$B$61&amp;Data_TD!$A$2:$A$61&amp;Data_TD!$F$2:$F$61,0)),"")</f>
        <v>Đã ký</v>
      </c>
      <c r="K37" s="673" cm="1">
        <f t="array" ref="K37">IFERROR(INDEX(Data_TD!O$2:O$61,MATCH($M$2&amp;$M$1&amp;$B37,Data_TD!$B$2:$B$61&amp;Data_TD!$A$2:$A$61&amp;Data_TD!$F$2:$F$61,0)),"")</f>
        <v>0</v>
      </c>
      <c r="L37" s="669"/>
      <c r="M37" s="669"/>
      <c r="N37" s="669"/>
      <c r="O37" s="669"/>
      <c r="P37" s="669"/>
      <c r="Q37" s="669"/>
      <c r="R37" s="669"/>
      <c r="S37" s="669"/>
      <c r="T37" s="669"/>
      <c r="U37" s="669"/>
      <c r="V37" s="669"/>
      <c r="W37" s="669"/>
      <c r="X37" s="669"/>
      <c r="Y37" s="669"/>
      <c r="Z37" s="669"/>
      <c r="AA37" s="669"/>
    </row>
    <row r="38" spans="1:27" ht="13.5" customHeight="1">
      <c r="A38" s="673">
        <v>10</v>
      </c>
      <c r="B38" s="673" t="str">
        <f>CT_SL_DT!B58</f>
        <v>Lô 23D-B</v>
      </c>
      <c r="C38" s="673" cm="1">
        <f t="array" ref="C38">IFERROR(INDEX(Data_TD!G$2:G$61,MATCH($M$2&amp;$M$1&amp;$B38,Data_TD!$B$2:$B$61&amp;Data_TD!$A$2:$A$61&amp;Data_TD!$F$2:$F$61,0)),"")</f>
        <v>0</v>
      </c>
      <c r="D38" s="673" cm="1">
        <f t="array" ref="D38">IFERROR(INDEX(Data_TD!H$2:H$61,MATCH($M$2&amp;$M$1&amp;$B38,Data_TD!$B$2:$B$61&amp;Data_TD!$A$2:$A$61&amp;Data_TD!$F$2:$F$61,0)),"")</f>
        <v>0</v>
      </c>
      <c r="E38" s="673" t="str" cm="1">
        <f t="array" ref="E38">IFERROR(INDEX(Data_TD!I$2:I$61,MATCH($M$2&amp;$M$1&amp;$B38,Data_TD!$B$2:$B$61&amp;Data_TD!$A$2:$A$61&amp;Data_TD!$F$2:$F$61,0)),"")</f>
        <v>Xong khung BTCT</v>
      </c>
      <c r="F38" s="352" t="str" cm="1">
        <f t="array" ref="F38">IFERROR(INDEX(Data_TD!J$2:J$61,MATCH($M$2&amp;$M$1&amp;$B38,Data_TD!$B$2:$B$61&amp;Data_TD!$A$2:$A$61&amp;Data_TD!$F$2:$F$61,0)),"")</f>
        <v>Xong xây thô</v>
      </c>
      <c r="G38" s="352" t="str" cm="1">
        <f t="array" ref="G38">IFERROR(INDEX(Data_TD!K$2:K$61,MATCH($M$2&amp;$M$1&amp;$B38,Data_TD!$B$2:$B$61&amp;Data_TD!$A$2:$A$61&amp;Data_TD!$F$2:$F$61,0)),"")</f>
        <v>Xong trát ngoài</v>
      </c>
      <c r="H38" s="352" t="str" cm="1">
        <f t="array" ref="H38">IFERROR(INDEX(Data_TD!L$2:L$61,MATCH($M$2&amp;$M$1&amp;$B38,Data_TD!$B$2:$B$61&amp;Data_TD!$A$2:$A$61&amp;Data_TD!$F$2:$F$61,0)),"")</f>
        <v>Xong</v>
      </c>
      <c r="I38" s="352" t="str" cm="1">
        <f t="array" ref="I38">IFERROR(INDEX(Data_TD!M$2:M$61,MATCH($M$2&amp;$M$1&amp;$B38,Data_TD!$B$2:$B$61&amp;Data_TD!$A$2:$A$61&amp;Data_TD!$F$2:$F$61,0)),"")</f>
        <v>Xong</v>
      </c>
      <c r="J38" s="352" t="str" cm="1">
        <f t="array" ref="J38">IFERROR(INDEX(Data_TD!N$2:N$61,MATCH($M$2&amp;$M$1&amp;$B38,Data_TD!$B$2:$B$61&amp;Data_TD!$A$2:$A$61&amp;Data_TD!$F$2:$F$61,0)),"")</f>
        <v>Đã ký</v>
      </c>
      <c r="K38" s="673" cm="1">
        <f t="array" ref="K38">IFERROR(INDEX(Data_TD!O$2:O$61,MATCH($M$2&amp;$M$1&amp;$B38,Data_TD!$B$2:$B$61&amp;Data_TD!$A$2:$A$61&amp;Data_TD!$F$2:$F$61,0)),"")</f>
        <v>0</v>
      </c>
      <c r="L38" s="669"/>
      <c r="M38" s="669"/>
      <c r="N38" s="669"/>
      <c r="O38" s="669"/>
      <c r="P38" s="669"/>
      <c r="Q38" s="669"/>
      <c r="R38" s="669"/>
      <c r="S38" s="669"/>
      <c r="T38" s="669"/>
      <c r="U38" s="669"/>
      <c r="V38" s="669"/>
      <c r="W38" s="669"/>
      <c r="X38" s="669"/>
      <c r="Y38" s="669"/>
      <c r="Z38" s="669"/>
      <c r="AA38" s="669"/>
    </row>
    <row r="39" spans="1:27" ht="13.5" customHeight="1">
      <c r="A39" s="673">
        <v>11</v>
      </c>
      <c r="B39" s="673" t="str">
        <f>CT_SL_DT!B60</f>
        <v>Lô 25D-A</v>
      </c>
      <c r="C39" s="673" t="str" cm="1">
        <f t="array" ref="C39">IFERROR(INDEX(Data_TD!G$2:G$61,MATCH($M$2&amp;$M$1&amp;$B39,Data_TD!$B$2:$B$61&amp;Data_TD!$A$2:$A$61&amp;Data_TD!$F$2:$F$61,0)),"")</f>
        <v/>
      </c>
      <c r="D39" s="673" t="str" cm="1">
        <f t="array" ref="D39">IFERROR(INDEX(Data_TD!H$2:H$61,MATCH($M$2&amp;$M$1&amp;$B39,Data_TD!$B$2:$B$61&amp;Data_TD!$A$2:$A$61&amp;Data_TD!$F$2:$F$61,0)),"")</f>
        <v/>
      </c>
      <c r="E39" s="673" t="str" cm="1">
        <f t="array" ref="E39">IFERROR(INDEX(Data_TD!I$2:I$61,MATCH($M$2&amp;$M$1&amp;$B39,Data_TD!$B$2:$B$61&amp;Data_TD!$A$2:$A$61&amp;Data_TD!$F$2:$F$61,0)),"")</f>
        <v/>
      </c>
      <c r="F39" s="352" t="str" cm="1">
        <f t="array" ref="F39">IFERROR(INDEX(Data_TD!J$2:J$61,MATCH($M$2&amp;$M$1&amp;$B39,Data_TD!$B$2:$B$61&amp;Data_TD!$A$2:$A$61&amp;Data_TD!$F$2:$F$61,0)),"")</f>
        <v/>
      </c>
      <c r="G39" s="352" t="str" cm="1">
        <f t="array" ref="G39">IFERROR(INDEX(Data_TD!K$2:K$61,MATCH($M$2&amp;$M$1&amp;$B39,Data_TD!$B$2:$B$61&amp;Data_TD!$A$2:$A$61&amp;Data_TD!$F$2:$F$61,0)),"")</f>
        <v/>
      </c>
      <c r="H39" s="352" t="str" cm="1">
        <f t="array" ref="H39">IFERROR(INDEX(Data_TD!L$2:L$61,MATCH($M$2&amp;$M$1&amp;$B39,Data_TD!$B$2:$B$61&amp;Data_TD!$A$2:$A$61&amp;Data_TD!$F$2:$F$61,0)),"")</f>
        <v/>
      </c>
      <c r="I39" s="352" t="str" cm="1">
        <f t="array" ref="I39">IFERROR(INDEX(Data_TD!M$2:M$61,MATCH($M$2&amp;$M$1&amp;$B39,Data_TD!$B$2:$B$61&amp;Data_TD!$A$2:$A$61&amp;Data_TD!$F$2:$F$61,0)),"")</f>
        <v/>
      </c>
      <c r="J39" s="352" t="str" cm="1">
        <f t="array" ref="J39">IFERROR(INDEX(Data_TD!N$2:N$61,MATCH($M$2&amp;$M$1&amp;$B39,Data_TD!$B$2:$B$61&amp;Data_TD!$A$2:$A$61&amp;Data_TD!$F$2:$F$61,0)),"")</f>
        <v/>
      </c>
      <c r="K39" s="673" t="str" cm="1">
        <f t="array" ref="K39">IFERROR(INDEX(Data_TD!O$2:O$61,MATCH($M$2&amp;$M$1&amp;$B39,Data_TD!$B$2:$B$61&amp;Data_TD!$A$2:$A$61&amp;Data_TD!$F$2:$F$61,0)),"")</f>
        <v/>
      </c>
      <c r="L39" s="669"/>
      <c r="M39" s="669"/>
      <c r="N39" s="669"/>
      <c r="O39" s="669"/>
      <c r="P39" s="669"/>
      <c r="Q39" s="669"/>
      <c r="R39" s="669"/>
      <c r="S39" s="669"/>
      <c r="T39" s="669"/>
      <c r="U39" s="669"/>
      <c r="V39" s="669"/>
      <c r="W39" s="669"/>
      <c r="X39" s="669"/>
      <c r="Y39" s="669"/>
      <c r="Z39" s="669"/>
      <c r="AA39" s="669"/>
    </row>
    <row r="40" spans="1:27" ht="13.5" customHeight="1">
      <c r="A40" s="675" t="s">
        <v>78</v>
      </c>
      <c r="B40" s="819"/>
      <c r="C40" s="761"/>
      <c r="D40" s="761"/>
      <c r="E40" s="761"/>
      <c r="F40" s="761"/>
      <c r="G40" s="761"/>
      <c r="H40" s="761"/>
      <c r="I40" s="761"/>
      <c r="J40" s="761"/>
      <c r="K40" s="809"/>
      <c r="L40" s="669"/>
      <c r="M40" s="669"/>
      <c r="N40" s="669"/>
      <c r="O40" s="669"/>
      <c r="P40" s="669"/>
      <c r="Q40" s="669"/>
      <c r="R40" s="669"/>
      <c r="S40" s="669"/>
      <c r="T40" s="669"/>
      <c r="U40" s="669"/>
      <c r="V40" s="669"/>
      <c r="W40" s="669"/>
      <c r="X40" s="669"/>
      <c r="Y40" s="669"/>
      <c r="Z40" s="669"/>
      <c r="AA40" s="669"/>
    </row>
    <row r="41" spans="1:27" ht="13.5" customHeight="1">
      <c r="A41" s="673">
        <v>1</v>
      </c>
      <c r="B41" s="673" t="str">
        <f>CT_SL_DT!B64</f>
        <v>Trại chuối GĐ 2</v>
      </c>
      <c r="C41" s="673" t="str" cm="1">
        <f t="array" ref="C41">IFERROR(INDEX(Data_TD!G$2:G$61,MATCH($M$2&amp;$M$1&amp;$B41,Data_TD!$B$2:$B$61&amp;Data_TD!$A$2:$A$61&amp;Data_TD!$F$2:$F$61,0)),"")</f>
        <v/>
      </c>
      <c r="D41" s="673" t="str" cm="1">
        <f t="array" ref="D41">IFERROR(INDEX(Data_TD!H$2:H$61,MATCH($M$2&amp;$M$1&amp;$B41,Data_TD!$B$2:$B$61&amp;Data_TD!$A$2:$A$61&amp;Data_TD!$F$2:$F$61,0)),"")</f>
        <v/>
      </c>
      <c r="E41" s="673" t="str" cm="1">
        <f t="array" ref="E41">IFERROR(INDEX(Data_TD!I$2:I$61,MATCH($M$2&amp;$M$1&amp;$B41,Data_TD!$B$2:$B$61&amp;Data_TD!$A$2:$A$61&amp;Data_TD!$F$2:$F$61,0)),"")</f>
        <v/>
      </c>
      <c r="F41" s="352" t="str" cm="1">
        <f t="array" ref="F41">IFERROR(INDEX(Data_TD!J$2:J$61,MATCH($M$2&amp;$M$1&amp;$B41,Data_TD!$B$2:$B$61&amp;Data_TD!$A$2:$A$61&amp;Data_TD!$F$2:$F$61,0)),"")</f>
        <v/>
      </c>
      <c r="G41" s="352" t="str" cm="1">
        <f t="array" ref="G41">IFERROR(INDEX(Data_TD!K$2:K$61,MATCH($M$2&amp;$M$1&amp;$B41,Data_TD!$B$2:$B$61&amp;Data_TD!$A$2:$A$61&amp;Data_TD!$F$2:$F$61,0)),"")</f>
        <v/>
      </c>
      <c r="H41" s="352" t="str" cm="1">
        <f t="array" ref="H41">IFERROR(INDEX(Data_TD!L$2:L$61,MATCH($M$2&amp;$M$1&amp;$B41,Data_TD!$B$2:$B$61&amp;Data_TD!$A$2:$A$61&amp;Data_TD!$F$2:$F$61,0)),"")</f>
        <v/>
      </c>
      <c r="I41" s="352" t="str" cm="1">
        <f t="array" ref="I41">IFERROR(INDEX(Data_TD!M$2:M$61,MATCH($M$2&amp;$M$1&amp;$B41,Data_TD!$B$2:$B$61&amp;Data_TD!$A$2:$A$61&amp;Data_TD!$F$2:$F$61,0)),"")</f>
        <v/>
      </c>
      <c r="J41" s="352" t="str" cm="1">
        <f t="array" ref="J41">IFERROR(INDEX(Data_TD!N$2:N$61,MATCH($M$2&amp;$M$1&amp;$B41,Data_TD!$B$2:$B$61&amp;Data_TD!$A$2:$A$61&amp;Data_TD!$F$2:$F$61,0)),"")</f>
        <v/>
      </c>
      <c r="K41" s="673" t="str" cm="1">
        <f t="array" ref="K41">IFERROR(INDEX(Data_TD!O$2:O$61,MATCH($M$2&amp;$M$1&amp;$B41,Data_TD!$B$2:$B$61&amp;Data_TD!$A$2:$A$61&amp;Data_TD!$F$2:$F$61,0)),"")</f>
        <v/>
      </c>
      <c r="L41" s="669"/>
      <c r="M41" s="669"/>
      <c r="N41" s="669"/>
      <c r="O41" s="669"/>
      <c r="P41" s="669"/>
      <c r="Q41" s="669"/>
      <c r="R41" s="669"/>
      <c r="S41" s="669"/>
      <c r="T41" s="669"/>
      <c r="U41" s="669"/>
      <c r="V41" s="669"/>
      <c r="W41" s="669"/>
      <c r="X41" s="669"/>
      <c r="Y41" s="669"/>
      <c r="Z41" s="669"/>
      <c r="AA41" s="669"/>
    </row>
    <row r="42" spans="1:27" ht="13.5" customHeight="1">
      <c r="A42" s="673">
        <v>2</v>
      </c>
      <c r="B42" s="673" t="str">
        <f>CT_SL_DT!B65</f>
        <v>Lô 5E-A</v>
      </c>
      <c r="C42" s="673" cm="1">
        <f t="array" ref="C42">IFERROR(INDEX(Data_TD!G$2:G$61,MATCH($M$2&amp;$M$1&amp;$B42,Data_TD!$B$2:$B$61&amp;Data_TD!$A$2:$A$61&amp;Data_TD!$F$2:$F$61,0)),"")</f>
        <v>0</v>
      </c>
      <c r="D42" s="673" cm="1">
        <f t="array" ref="D42">IFERROR(INDEX(Data_TD!H$2:H$61,MATCH($M$2&amp;$M$1&amp;$B42,Data_TD!$B$2:$B$61&amp;Data_TD!$A$2:$A$61&amp;Data_TD!$F$2:$F$61,0)),"")</f>
        <v>0</v>
      </c>
      <c r="E42" s="673" t="str" cm="1">
        <f t="array" ref="E42">IFERROR(INDEX(Data_TD!I$2:I$61,MATCH($M$2&amp;$M$1&amp;$B42,Data_TD!$B$2:$B$61&amp;Data_TD!$A$2:$A$61&amp;Data_TD!$F$2:$F$61,0)),"")</f>
        <v>Xong khung BTCT</v>
      </c>
      <c r="F42" s="352" t="str" cm="1">
        <f t="array" ref="F42">IFERROR(INDEX(Data_TD!J$2:J$61,MATCH($M$2&amp;$M$1&amp;$B42,Data_TD!$B$2:$B$61&amp;Data_TD!$A$2:$A$61&amp;Data_TD!$F$2:$F$61,0)),"")</f>
        <v>Xong xây thô</v>
      </c>
      <c r="G42" s="352" t="str" cm="1">
        <f t="array" ref="G42">IFERROR(INDEX(Data_TD!K$2:K$61,MATCH($M$2&amp;$M$1&amp;$B42,Data_TD!$B$2:$B$61&amp;Data_TD!$A$2:$A$61&amp;Data_TD!$F$2:$F$61,0)),"")</f>
        <v>Xong trát ngoài</v>
      </c>
      <c r="H42" s="352" t="str" cm="1">
        <f t="array" ref="H42">IFERROR(INDEX(Data_TD!L$2:L$61,MATCH($M$2&amp;$M$1&amp;$B42,Data_TD!$B$2:$B$61&amp;Data_TD!$A$2:$A$61&amp;Data_TD!$F$2:$F$61,0)),"")</f>
        <v>Xong</v>
      </c>
      <c r="I42" s="352" t="str" cm="1">
        <f t="array" ref="I42">IFERROR(INDEX(Data_TD!M$2:M$61,MATCH($M$2&amp;$M$1&amp;$B42,Data_TD!$B$2:$B$61&amp;Data_TD!$A$2:$A$61&amp;Data_TD!$F$2:$F$61,0)),"")</f>
        <v>Xong</v>
      </c>
      <c r="J42" s="352" t="str" cm="1">
        <f t="array" ref="J42">IFERROR(INDEX(Data_TD!N$2:N$61,MATCH($M$2&amp;$M$1&amp;$B42,Data_TD!$B$2:$B$61&amp;Data_TD!$A$2:$A$61&amp;Data_TD!$F$2:$F$61,0)),"")</f>
        <v>Chưa ký</v>
      </c>
      <c r="K42" s="673" cm="1">
        <f t="array" ref="K42">IFERROR(INDEX(Data_TD!O$2:O$61,MATCH($M$2&amp;$M$1&amp;$B42,Data_TD!$B$2:$B$61&amp;Data_TD!$A$2:$A$61&amp;Data_TD!$F$2:$F$61,0)),"")</f>
        <v>0</v>
      </c>
      <c r="L42" s="669"/>
      <c r="M42" s="669"/>
      <c r="N42" s="669"/>
      <c r="O42" s="669"/>
      <c r="P42" s="669"/>
      <c r="Q42" s="669"/>
      <c r="R42" s="669"/>
      <c r="S42" s="669"/>
      <c r="T42" s="669"/>
      <c r="U42" s="669"/>
      <c r="V42" s="669"/>
      <c r="W42" s="669"/>
      <c r="X42" s="669"/>
      <c r="Y42" s="669"/>
      <c r="Z42" s="669"/>
      <c r="AA42" s="669"/>
    </row>
    <row r="43" spans="1:27" ht="13.5" customHeight="1">
      <c r="A43" s="673">
        <v>3</v>
      </c>
      <c r="B43" s="673" t="str">
        <f>CT_SL_DT!B68</f>
        <v>Lô 8E</v>
      </c>
      <c r="C43" s="673" t="str" cm="1">
        <f t="array" ref="C43">IFERROR(INDEX(Data_TD!G$2:G$61,MATCH($M$2&amp;$M$1&amp;$B43,Data_TD!$B$2:$B$61&amp;Data_TD!$A$2:$A$61&amp;Data_TD!$F$2:$F$61,0)),"")</f>
        <v/>
      </c>
      <c r="D43" s="673" t="str" cm="1">
        <f t="array" ref="D43">IFERROR(INDEX(Data_TD!H$2:H$61,MATCH($M$2&amp;$M$1&amp;$B43,Data_TD!$B$2:$B$61&amp;Data_TD!$A$2:$A$61&amp;Data_TD!$F$2:$F$61,0)),"")</f>
        <v/>
      </c>
      <c r="E43" s="673" t="str" cm="1">
        <f t="array" ref="E43">IFERROR(INDEX(Data_TD!I$2:I$61,MATCH($M$2&amp;$M$1&amp;$B43,Data_TD!$B$2:$B$61&amp;Data_TD!$A$2:$A$61&amp;Data_TD!$F$2:$F$61,0)),"")</f>
        <v/>
      </c>
      <c r="F43" s="352" t="str" cm="1">
        <f t="array" ref="F43">IFERROR(INDEX(Data_TD!J$2:J$61,MATCH($M$2&amp;$M$1&amp;$B43,Data_TD!$B$2:$B$61&amp;Data_TD!$A$2:$A$61&amp;Data_TD!$F$2:$F$61,0)),"")</f>
        <v/>
      </c>
      <c r="G43" s="352" t="str" cm="1">
        <f t="array" ref="G43">IFERROR(INDEX(Data_TD!K$2:K$61,MATCH($M$2&amp;$M$1&amp;$B43,Data_TD!$B$2:$B$61&amp;Data_TD!$A$2:$A$61&amp;Data_TD!$F$2:$F$61,0)),"")</f>
        <v/>
      </c>
      <c r="H43" s="352" t="str" cm="1">
        <f t="array" ref="H43">IFERROR(INDEX(Data_TD!L$2:L$61,MATCH($M$2&amp;$M$1&amp;$B43,Data_TD!$B$2:$B$61&amp;Data_TD!$A$2:$A$61&amp;Data_TD!$F$2:$F$61,0)),"")</f>
        <v/>
      </c>
      <c r="I43" s="352" t="str" cm="1">
        <f t="array" ref="I43">IFERROR(INDEX(Data_TD!M$2:M$61,MATCH($M$2&amp;$M$1&amp;$B43,Data_TD!$B$2:$B$61&amp;Data_TD!$A$2:$A$61&amp;Data_TD!$F$2:$F$61,0)),"")</f>
        <v/>
      </c>
      <c r="J43" s="352" t="str" cm="1">
        <f t="array" ref="J43">IFERROR(INDEX(Data_TD!N$2:N$61,MATCH($M$2&amp;$M$1&amp;$B43,Data_TD!$B$2:$B$61&amp;Data_TD!$A$2:$A$61&amp;Data_TD!$F$2:$F$61,0)),"")</f>
        <v/>
      </c>
      <c r="K43" s="673" t="str" cm="1">
        <f t="array" ref="K43">IFERROR(INDEX(Data_TD!O$2:O$61,MATCH($M$2&amp;$M$1&amp;$B43,Data_TD!$B$2:$B$61&amp;Data_TD!$A$2:$A$61&amp;Data_TD!$F$2:$F$61,0)),"")</f>
        <v/>
      </c>
      <c r="L43" s="669"/>
      <c r="M43" s="669"/>
      <c r="N43" s="669"/>
      <c r="O43" s="669"/>
      <c r="P43" s="669"/>
      <c r="Q43" s="669"/>
      <c r="R43" s="669"/>
      <c r="S43" s="669"/>
      <c r="T43" s="669"/>
      <c r="U43" s="669"/>
      <c r="V43" s="669"/>
      <c r="W43" s="669"/>
      <c r="X43" s="669"/>
      <c r="Y43" s="669"/>
      <c r="Z43" s="669"/>
      <c r="AA43" s="669"/>
    </row>
    <row r="44" spans="1:27" ht="13.5" customHeight="1">
      <c r="A44" s="673">
        <v>4</v>
      </c>
      <c r="B44" s="673" t="str">
        <f>CT_SL_DT!B69</f>
        <v>Lô 9E</v>
      </c>
      <c r="C44" s="673" cm="1">
        <f t="array" ref="C44">IFERROR(INDEX(Data_TD!G$2:G$61,MATCH($M$2&amp;$M$1&amp;$B44,Data_TD!$B$2:$B$61&amp;Data_TD!$A$2:$A$61&amp;Data_TD!$F$2:$F$61,0)),"")</f>
        <v>0</v>
      </c>
      <c r="D44" s="673" cm="1">
        <f t="array" ref="D44">IFERROR(INDEX(Data_TD!H$2:H$61,MATCH($M$2&amp;$M$1&amp;$B44,Data_TD!$B$2:$B$61&amp;Data_TD!$A$2:$A$61&amp;Data_TD!$F$2:$F$61,0)),"")</f>
        <v>0</v>
      </c>
      <c r="E44" s="673" t="str" cm="1">
        <f t="array" ref="E44">IFERROR(INDEX(Data_TD!I$2:I$61,MATCH($M$2&amp;$M$1&amp;$B44,Data_TD!$B$2:$B$61&amp;Data_TD!$A$2:$A$61&amp;Data_TD!$F$2:$F$61,0)),"")</f>
        <v>Xong khung BTCT</v>
      </c>
      <c r="F44" s="352" t="str" cm="1">
        <f t="array" ref="F44">IFERROR(INDEX(Data_TD!J$2:J$61,MATCH($M$2&amp;$M$1&amp;$B44,Data_TD!$B$2:$B$61&amp;Data_TD!$A$2:$A$61&amp;Data_TD!$F$2:$F$61,0)),"")</f>
        <v>Xong xây thô</v>
      </c>
      <c r="G44" s="352" t="str" cm="1">
        <f t="array" ref="G44">IFERROR(INDEX(Data_TD!K$2:K$61,MATCH($M$2&amp;$M$1&amp;$B44,Data_TD!$B$2:$B$61&amp;Data_TD!$A$2:$A$61&amp;Data_TD!$F$2:$F$61,0)),"")</f>
        <v>Xong trát ngoài</v>
      </c>
      <c r="H44" s="352" t="str" cm="1">
        <f t="array" ref="H44">IFERROR(INDEX(Data_TD!L$2:L$61,MATCH($M$2&amp;$M$1&amp;$B44,Data_TD!$B$2:$B$61&amp;Data_TD!$A$2:$A$61&amp;Data_TD!$F$2:$F$61,0)),"")</f>
        <v>Xong</v>
      </c>
      <c r="I44" s="352" t="str" cm="1">
        <f t="array" ref="I44">IFERROR(INDEX(Data_TD!M$2:M$61,MATCH($M$2&amp;$M$1&amp;$B44,Data_TD!$B$2:$B$61&amp;Data_TD!$A$2:$A$61&amp;Data_TD!$F$2:$F$61,0)),"")</f>
        <v>Xong</v>
      </c>
      <c r="J44" s="352" cm="1">
        <f t="array" ref="J44">IFERROR(INDEX(Data_TD!N$2:N$61,MATCH($M$2&amp;$M$1&amp;$B44,Data_TD!$B$2:$B$61&amp;Data_TD!$A$2:$A$61&amp;Data_TD!$F$2:$F$61,0)),"")</f>
        <v>0</v>
      </c>
      <c r="K44" s="673" cm="1">
        <f t="array" ref="K44">IFERROR(INDEX(Data_TD!O$2:O$61,MATCH($M$2&amp;$M$1&amp;$B44,Data_TD!$B$2:$B$61&amp;Data_TD!$A$2:$A$61&amp;Data_TD!$F$2:$F$61,0)),"")</f>
        <v>0</v>
      </c>
      <c r="L44" s="669"/>
      <c r="M44" s="669"/>
      <c r="N44" s="669"/>
      <c r="O44" s="669"/>
      <c r="P44" s="669"/>
      <c r="Q44" s="669"/>
      <c r="R44" s="669"/>
      <c r="S44" s="669"/>
      <c r="T44" s="669"/>
      <c r="U44" s="669"/>
      <c r="V44" s="669"/>
      <c r="W44" s="669"/>
      <c r="X44" s="669"/>
      <c r="Y44" s="669"/>
      <c r="Z44" s="669"/>
      <c r="AA44" s="669"/>
    </row>
    <row r="45" spans="1:27" ht="12.75">
      <c r="A45" s="669"/>
      <c r="B45" s="669"/>
      <c r="C45" s="669"/>
      <c r="D45" s="669"/>
      <c r="E45" s="669"/>
      <c r="F45" s="669"/>
      <c r="G45" s="669"/>
      <c r="H45" s="669"/>
      <c r="I45" s="669"/>
      <c r="J45" s="669"/>
      <c r="K45" s="669"/>
      <c r="L45" s="669"/>
      <c r="M45" s="669"/>
      <c r="N45" s="669"/>
      <c r="O45" s="669"/>
      <c r="P45" s="669"/>
      <c r="Q45" s="669"/>
      <c r="R45" s="669"/>
      <c r="S45" s="669"/>
      <c r="T45" s="669"/>
      <c r="U45" s="669"/>
      <c r="V45" s="669"/>
      <c r="W45" s="669"/>
      <c r="X45" s="669"/>
      <c r="Y45" s="669"/>
      <c r="Z45" s="669"/>
      <c r="AA45" s="669"/>
    </row>
    <row r="46" spans="1:27" ht="12.75">
      <c r="A46" s="669"/>
      <c r="B46" s="669"/>
      <c r="C46" s="669"/>
      <c r="D46" s="669"/>
      <c r="E46" s="669"/>
      <c r="F46" s="669"/>
      <c r="G46" s="669"/>
      <c r="H46" s="669"/>
      <c r="I46" s="669"/>
      <c r="J46" s="669"/>
      <c r="K46" s="669"/>
      <c r="L46" s="669"/>
      <c r="M46" s="669"/>
      <c r="N46" s="669"/>
      <c r="O46" s="669"/>
      <c r="P46" s="669"/>
      <c r="Q46" s="669"/>
      <c r="R46" s="669"/>
      <c r="S46" s="669"/>
      <c r="T46" s="669"/>
      <c r="U46" s="669"/>
      <c r="V46" s="669"/>
      <c r="W46" s="669"/>
      <c r="X46" s="669"/>
      <c r="Y46" s="669"/>
      <c r="Z46" s="669"/>
      <c r="AA46" s="669"/>
    </row>
    <row r="47" spans="1:27" ht="12.75">
      <c r="A47" s="669"/>
      <c r="B47" s="669"/>
      <c r="C47" s="669"/>
      <c r="D47" s="669"/>
      <c r="E47" s="669"/>
      <c r="F47" s="669"/>
      <c r="G47" s="669"/>
      <c r="H47" s="669"/>
      <c r="I47" s="669"/>
      <c r="J47" s="669"/>
      <c r="K47" s="669"/>
      <c r="L47" s="669"/>
      <c r="M47" s="669"/>
      <c r="N47" s="669"/>
      <c r="O47" s="669"/>
      <c r="P47" s="669"/>
      <c r="Q47" s="669"/>
      <c r="R47" s="669"/>
      <c r="S47" s="669"/>
      <c r="T47" s="669"/>
      <c r="U47" s="669"/>
      <c r="V47" s="669"/>
      <c r="W47" s="669"/>
      <c r="X47" s="669"/>
      <c r="Y47" s="669"/>
      <c r="Z47" s="669"/>
      <c r="AA47" s="669"/>
    </row>
    <row r="48" spans="1:27" ht="12.75">
      <c r="A48" s="669"/>
      <c r="B48" s="669"/>
      <c r="C48" s="669"/>
      <c r="D48" s="669"/>
      <c r="E48" s="669"/>
      <c r="F48" s="669"/>
      <c r="G48" s="669"/>
      <c r="H48" s="669"/>
      <c r="I48" s="669"/>
      <c r="J48" s="669"/>
      <c r="K48" s="669"/>
      <c r="L48" s="669"/>
      <c r="M48" s="669"/>
      <c r="N48" s="669"/>
      <c r="O48" s="669"/>
      <c r="P48" s="669"/>
      <c r="Q48" s="669"/>
      <c r="R48" s="669"/>
      <c r="S48" s="669"/>
      <c r="T48" s="669"/>
      <c r="U48" s="669"/>
      <c r="V48" s="669"/>
      <c r="W48" s="669"/>
      <c r="X48" s="669"/>
      <c r="Y48" s="669"/>
      <c r="Z48" s="669"/>
      <c r="AA48" s="669"/>
    </row>
    <row r="49" spans="1:27" ht="12.75">
      <c r="A49" s="669"/>
      <c r="B49" s="669"/>
      <c r="C49" s="669"/>
      <c r="D49" s="669"/>
      <c r="E49" s="669"/>
      <c r="F49" s="669"/>
      <c r="G49" s="669"/>
      <c r="H49" s="669"/>
      <c r="I49" s="669"/>
      <c r="J49" s="669"/>
      <c r="K49" s="669"/>
      <c r="L49" s="669"/>
      <c r="M49" s="669"/>
      <c r="N49" s="669"/>
      <c r="O49" s="669"/>
      <c r="P49" s="669"/>
      <c r="Q49" s="669"/>
      <c r="R49" s="669"/>
      <c r="S49" s="669"/>
      <c r="T49" s="669"/>
      <c r="U49" s="669"/>
      <c r="V49" s="669"/>
      <c r="W49" s="669"/>
      <c r="X49" s="669"/>
      <c r="Y49" s="669"/>
      <c r="Z49" s="669"/>
      <c r="AA49" s="669"/>
    </row>
    <row r="50" spans="1:27" ht="12.75">
      <c r="A50" s="669"/>
      <c r="B50" s="669"/>
      <c r="C50" s="669"/>
      <c r="D50" s="669"/>
      <c r="E50" s="669"/>
      <c r="F50" s="669"/>
      <c r="G50" s="669"/>
      <c r="H50" s="669"/>
      <c r="I50" s="669"/>
      <c r="J50" s="669"/>
      <c r="K50" s="669"/>
      <c r="L50" s="669"/>
      <c r="M50" s="669"/>
      <c r="N50" s="669"/>
      <c r="O50" s="669"/>
      <c r="P50" s="669"/>
      <c r="Q50" s="669"/>
      <c r="R50" s="669"/>
      <c r="S50" s="669"/>
      <c r="T50" s="669"/>
      <c r="U50" s="669"/>
      <c r="V50" s="669"/>
      <c r="W50" s="669"/>
      <c r="X50" s="669"/>
      <c r="Y50" s="669"/>
      <c r="Z50" s="669"/>
      <c r="AA50" s="669"/>
    </row>
    <row r="51" spans="1:27" ht="12.75">
      <c r="A51" s="669"/>
      <c r="B51" s="669"/>
      <c r="C51" s="669"/>
      <c r="D51" s="669"/>
      <c r="E51" s="669"/>
      <c r="F51" s="669"/>
      <c r="G51" s="669"/>
      <c r="H51" s="669"/>
      <c r="I51" s="669"/>
      <c r="J51" s="669"/>
      <c r="K51" s="669"/>
      <c r="L51" s="669"/>
      <c r="M51" s="669"/>
      <c r="N51" s="669"/>
      <c r="O51" s="669"/>
      <c r="P51" s="669"/>
      <c r="Q51" s="669"/>
      <c r="R51" s="669"/>
      <c r="S51" s="669"/>
      <c r="T51" s="669"/>
      <c r="U51" s="669"/>
      <c r="V51" s="669"/>
      <c r="W51" s="669"/>
      <c r="X51" s="669"/>
      <c r="Y51" s="669"/>
      <c r="Z51" s="669"/>
      <c r="AA51" s="669"/>
    </row>
    <row r="52" spans="1:27" ht="12.75">
      <c r="A52" s="669"/>
      <c r="B52" s="669"/>
      <c r="C52" s="669"/>
      <c r="D52" s="669"/>
      <c r="E52" s="669"/>
      <c r="F52" s="669"/>
      <c r="G52" s="669"/>
      <c r="H52" s="669"/>
      <c r="I52" s="669"/>
      <c r="J52" s="669"/>
      <c r="K52" s="669"/>
      <c r="L52" s="669"/>
      <c r="M52" s="669"/>
      <c r="N52" s="669"/>
      <c r="O52" s="669"/>
      <c r="P52" s="669"/>
      <c r="Q52" s="669"/>
      <c r="R52" s="669"/>
      <c r="S52" s="669"/>
      <c r="T52" s="669"/>
      <c r="U52" s="669"/>
      <c r="V52" s="669"/>
      <c r="W52" s="669"/>
      <c r="X52" s="669"/>
      <c r="Y52" s="669"/>
      <c r="Z52" s="669"/>
      <c r="AA52" s="669"/>
    </row>
    <row r="53" spans="1:27" ht="12.75">
      <c r="A53" s="669"/>
      <c r="B53" s="669"/>
      <c r="C53" s="669"/>
      <c r="D53" s="669"/>
      <c r="E53" s="669"/>
      <c r="F53" s="669"/>
      <c r="G53" s="669"/>
      <c r="H53" s="669"/>
      <c r="I53" s="669"/>
      <c r="J53" s="669"/>
      <c r="K53" s="669"/>
      <c r="L53" s="669"/>
      <c r="M53" s="669"/>
      <c r="N53" s="669"/>
      <c r="O53" s="669"/>
      <c r="P53" s="669"/>
      <c r="Q53" s="669"/>
      <c r="R53" s="669"/>
      <c r="S53" s="669"/>
      <c r="T53" s="669"/>
      <c r="U53" s="669"/>
      <c r="V53" s="669"/>
      <c r="W53" s="669"/>
      <c r="X53" s="669"/>
      <c r="Y53" s="669"/>
      <c r="Z53" s="669"/>
      <c r="AA53" s="669"/>
    </row>
    <row r="54" spans="1:27" ht="12.75">
      <c r="A54" s="669"/>
      <c r="B54" s="669"/>
      <c r="C54" s="669"/>
      <c r="D54" s="669"/>
      <c r="E54" s="669"/>
      <c r="F54" s="669"/>
      <c r="G54" s="669"/>
      <c r="H54" s="669"/>
      <c r="I54" s="669"/>
      <c r="J54" s="669"/>
      <c r="K54" s="669"/>
      <c r="L54" s="669"/>
      <c r="M54" s="669"/>
      <c r="N54" s="669"/>
      <c r="O54" s="669"/>
      <c r="P54" s="669"/>
      <c r="Q54" s="669"/>
      <c r="R54" s="669"/>
      <c r="S54" s="669"/>
      <c r="T54" s="669"/>
      <c r="U54" s="669"/>
      <c r="V54" s="669"/>
      <c r="W54" s="669"/>
      <c r="X54" s="669"/>
      <c r="Y54" s="669"/>
      <c r="Z54" s="669"/>
      <c r="AA54" s="669"/>
    </row>
    <row r="55" spans="1:27" ht="12.75">
      <c r="A55" s="669"/>
      <c r="B55" s="669"/>
      <c r="C55" s="669"/>
      <c r="D55" s="669"/>
      <c r="E55" s="669"/>
      <c r="F55" s="669"/>
      <c r="G55" s="669"/>
      <c r="H55" s="669"/>
      <c r="I55" s="669"/>
      <c r="J55" s="669"/>
      <c r="K55" s="669"/>
      <c r="L55" s="669"/>
      <c r="M55" s="669"/>
      <c r="N55" s="669"/>
      <c r="O55" s="669"/>
      <c r="P55" s="669"/>
      <c r="Q55" s="669"/>
      <c r="R55" s="669"/>
      <c r="S55" s="669"/>
      <c r="T55" s="669"/>
      <c r="U55" s="669"/>
      <c r="V55" s="669"/>
      <c r="W55" s="669"/>
      <c r="X55" s="669"/>
      <c r="Y55" s="669"/>
      <c r="Z55" s="669"/>
      <c r="AA55" s="669"/>
    </row>
    <row r="56" spans="1:27" ht="12.75">
      <c r="A56" s="669"/>
      <c r="B56" s="669"/>
      <c r="C56" s="669"/>
      <c r="D56" s="669"/>
      <c r="E56" s="669"/>
      <c r="F56" s="669"/>
      <c r="G56" s="669"/>
      <c r="H56" s="669"/>
      <c r="I56" s="669"/>
      <c r="J56" s="669"/>
      <c r="K56" s="669"/>
      <c r="L56" s="669"/>
      <c r="M56" s="669"/>
      <c r="N56" s="669"/>
      <c r="O56" s="669"/>
      <c r="P56" s="669"/>
      <c r="Q56" s="669"/>
      <c r="R56" s="669"/>
      <c r="S56" s="669"/>
      <c r="T56" s="669"/>
      <c r="U56" s="669"/>
      <c r="V56" s="669"/>
      <c r="W56" s="669"/>
      <c r="X56" s="669"/>
      <c r="Y56" s="669"/>
      <c r="Z56" s="669"/>
      <c r="AA56" s="669"/>
    </row>
    <row r="57" spans="1:27" ht="12.75">
      <c r="A57" s="669"/>
      <c r="B57" s="669"/>
      <c r="C57" s="669"/>
      <c r="D57" s="669"/>
      <c r="E57" s="669"/>
      <c r="F57" s="669"/>
      <c r="G57" s="669"/>
      <c r="H57" s="669"/>
      <c r="I57" s="669"/>
      <c r="J57" s="669"/>
      <c r="K57" s="669"/>
      <c r="L57" s="669"/>
      <c r="M57" s="669"/>
      <c r="N57" s="669"/>
      <c r="O57" s="669"/>
      <c r="P57" s="669"/>
      <c r="Q57" s="669"/>
      <c r="R57" s="669"/>
      <c r="S57" s="669"/>
      <c r="T57" s="669"/>
      <c r="U57" s="669"/>
      <c r="V57" s="669"/>
      <c r="W57" s="669"/>
      <c r="X57" s="669"/>
      <c r="Y57" s="669"/>
      <c r="Z57" s="669"/>
      <c r="AA57" s="669"/>
    </row>
    <row r="58" spans="1:27" ht="12.75">
      <c r="A58" s="669"/>
      <c r="B58" s="669"/>
      <c r="C58" s="669"/>
      <c r="D58" s="669"/>
      <c r="E58" s="669"/>
      <c r="F58" s="669"/>
      <c r="G58" s="669"/>
      <c r="H58" s="669"/>
      <c r="I58" s="669"/>
      <c r="J58" s="669"/>
      <c r="K58" s="669"/>
      <c r="L58" s="669"/>
      <c r="M58" s="669"/>
      <c r="N58" s="669"/>
      <c r="O58" s="669"/>
      <c r="P58" s="669"/>
      <c r="Q58" s="669"/>
      <c r="R58" s="669"/>
      <c r="S58" s="669"/>
      <c r="T58" s="669"/>
      <c r="U58" s="669"/>
      <c r="V58" s="669"/>
      <c r="W58" s="669"/>
      <c r="X58" s="669"/>
      <c r="Y58" s="669"/>
      <c r="Z58" s="669"/>
      <c r="AA58" s="669"/>
    </row>
    <row r="59" spans="1:27" ht="12.75">
      <c r="A59" s="669"/>
      <c r="B59" s="669"/>
      <c r="C59" s="669"/>
      <c r="D59" s="669"/>
      <c r="E59" s="669"/>
      <c r="F59" s="669"/>
      <c r="G59" s="669"/>
      <c r="H59" s="669"/>
      <c r="I59" s="669"/>
      <c r="J59" s="669"/>
      <c r="K59" s="669"/>
      <c r="L59" s="669"/>
      <c r="M59" s="669"/>
      <c r="N59" s="669"/>
      <c r="O59" s="669"/>
      <c r="P59" s="669"/>
      <c r="Q59" s="669"/>
      <c r="R59" s="669"/>
      <c r="S59" s="669"/>
      <c r="T59" s="669"/>
      <c r="U59" s="669"/>
      <c r="V59" s="669"/>
      <c r="W59" s="669"/>
      <c r="X59" s="669"/>
      <c r="Y59" s="669"/>
      <c r="Z59" s="669"/>
      <c r="AA59" s="669"/>
    </row>
    <row r="60" spans="1:27" ht="12.75">
      <c r="A60" s="669"/>
      <c r="B60" s="669"/>
      <c r="C60" s="669"/>
      <c r="D60" s="669"/>
      <c r="E60" s="669"/>
      <c r="F60" s="669"/>
      <c r="G60" s="669"/>
      <c r="H60" s="669"/>
      <c r="I60" s="669"/>
      <c r="J60" s="669"/>
      <c r="K60" s="669"/>
      <c r="L60" s="669"/>
      <c r="M60" s="669"/>
      <c r="N60" s="669"/>
      <c r="O60" s="669"/>
      <c r="P60" s="669"/>
      <c r="Q60" s="669"/>
      <c r="R60" s="669"/>
      <c r="S60" s="669"/>
      <c r="T60" s="669"/>
      <c r="U60" s="669"/>
      <c r="V60" s="669"/>
      <c r="W60" s="669"/>
      <c r="X60" s="669"/>
      <c r="Y60" s="669"/>
      <c r="Z60" s="669"/>
      <c r="AA60" s="669"/>
    </row>
    <row r="61" spans="1:27" ht="12.75">
      <c r="A61" s="669"/>
      <c r="B61" s="669"/>
      <c r="C61" s="669"/>
      <c r="D61" s="669"/>
      <c r="E61" s="669"/>
      <c r="F61" s="669"/>
      <c r="G61" s="669"/>
      <c r="H61" s="669"/>
      <c r="I61" s="669"/>
      <c r="J61" s="669"/>
      <c r="K61" s="669"/>
      <c r="L61" s="669"/>
      <c r="M61" s="669"/>
      <c r="N61" s="669"/>
      <c r="O61" s="669"/>
      <c r="P61" s="669"/>
      <c r="Q61" s="669"/>
      <c r="R61" s="669"/>
      <c r="S61" s="669"/>
      <c r="T61" s="669"/>
      <c r="U61" s="669"/>
      <c r="V61" s="669"/>
      <c r="W61" s="669"/>
      <c r="X61" s="669"/>
      <c r="Y61" s="669"/>
      <c r="Z61" s="669"/>
      <c r="AA61" s="669"/>
    </row>
    <row r="62" spans="1:27" ht="12.75">
      <c r="A62" s="669"/>
      <c r="B62" s="669"/>
      <c r="C62" s="669"/>
      <c r="D62" s="669"/>
      <c r="E62" s="669"/>
      <c r="F62" s="669"/>
      <c r="G62" s="669"/>
      <c r="H62" s="669"/>
      <c r="I62" s="669"/>
      <c r="J62" s="669"/>
      <c r="K62" s="669"/>
      <c r="L62" s="669"/>
      <c r="M62" s="669"/>
      <c r="N62" s="669"/>
      <c r="O62" s="669"/>
      <c r="P62" s="669"/>
      <c r="Q62" s="669"/>
      <c r="R62" s="669"/>
      <c r="S62" s="669"/>
      <c r="T62" s="669"/>
      <c r="U62" s="669"/>
      <c r="V62" s="669"/>
      <c r="W62" s="669"/>
      <c r="X62" s="669"/>
      <c r="Y62" s="669"/>
      <c r="Z62" s="669"/>
      <c r="AA62" s="669"/>
    </row>
    <row r="63" spans="1:27" ht="12.75">
      <c r="A63" s="669"/>
      <c r="B63" s="669"/>
      <c r="C63" s="669"/>
      <c r="D63" s="669"/>
      <c r="E63" s="669"/>
      <c r="F63" s="669"/>
      <c r="G63" s="669"/>
      <c r="H63" s="669"/>
      <c r="I63" s="669"/>
      <c r="J63" s="669"/>
      <c r="K63" s="669"/>
      <c r="L63" s="669"/>
      <c r="M63" s="669"/>
      <c r="N63" s="669"/>
      <c r="O63" s="669"/>
      <c r="P63" s="669"/>
      <c r="Q63" s="669"/>
      <c r="R63" s="669"/>
      <c r="S63" s="669"/>
      <c r="T63" s="669"/>
      <c r="U63" s="669"/>
      <c r="V63" s="669"/>
      <c r="W63" s="669"/>
      <c r="X63" s="669"/>
      <c r="Y63" s="669"/>
      <c r="Z63" s="669"/>
      <c r="AA63" s="669"/>
    </row>
    <row r="64" spans="1:27" ht="12.75">
      <c r="A64" s="669"/>
      <c r="B64" s="669"/>
      <c r="C64" s="669"/>
      <c r="D64" s="669"/>
      <c r="E64" s="669"/>
      <c r="F64" s="669"/>
      <c r="G64" s="669"/>
      <c r="H64" s="669"/>
      <c r="I64" s="669"/>
      <c r="J64" s="669"/>
      <c r="K64" s="669"/>
      <c r="L64" s="669"/>
      <c r="M64" s="669"/>
      <c r="N64" s="669"/>
      <c r="O64" s="669"/>
      <c r="P64" s="669"/>
      <c r="Q64" s="669"/>
      <c r="R64" s="669"/>
      <c r="S64" s="669"/>
      <c r="T64" s="669"/>
      <c r="U64" s="669"/>
      <c r="V64" s="669"/>
      <c r="W64" s="669"/>
      <c r="X64" s="669"/>
      <c r="Y64" s="669"/>
      <c r="Z64" s="669"/>
      <c r="AA64" s="669"/>
    </row>
    <row r="65" spans="1:27" ht="12.75">
      <c r="A65" s="669"/>
      <c r="B65" s="669"/>
      <c r="C65" s="669"/>
      <c r="D65" s="669"/>
      <c r="E65" s="669"/>
      <c r="F65" s="669"/>
      <c r="G65" s="669"/>
      <c r="H65" s="669"/>
      <c r="I65" s="669"/>
      <c r="J65" s="669"/>
      <c r="K65" s="669"/>
      <c r="L65" s="669"/>
      <c r="M65" s="669"/>
      <c r="N65" s="669"/>
      <c r="O65" s="669"/>
      <c r="P65" s="669"/>
      <c r="Q65" s="669"/>
      <c r="R65" s="669"/>
      <c r="S65" s="669"/>
      <c r="T65" s="669"/>
      <c r="U65" s="669"/>
      <c r="V65" s="669"/>
      <c r="W65" s="669"/>
      <c r="X65" s="669"/>
      <c r="Y65" s="669"/>
      <c r="Z65" s="669"/>
      <c r="AA65" s="669"/>
    </row>
    <row r="66" spans="1:27" ht="12.75">
      <c r="A66" s="669"/>
      <c r="B66" s="669"/>
      <c r="C66" s="669"/>
      <c r="D66" s="669"/>
      <c r="E66" s="669"/>
      <c r="F66" s="669"/>
      <c r="G66" s="669"/>
      <c r="H66" s="669"/>
      <c r="I66" s="669"/>
      <c r="J66" s="669"/>
      <c r="K66" s="669"/>
      <c r="L66" s="669"/>
      <c r="M66" s="669"/>
      <c r="N66" s="669"/>
      <c r="O66" s="669"/>
      <c r="P66" s="669"/>
      <c r="Q66" s="669"/>
      <c r="R66" s="669"/>
      <c r="S66" s="669"/>
      <c r="T66" s="669"/>
      <c r="U66" s="669"/>
      <c r="V66" s="669"/>
      <c r="W66" s="669"/>
      <c r="X66" s="669"/>
      <c r="Y66" s="669"/>
      <c r="Z66" s="669"/>
      <c r="AA66" s="669"/>
    </row>
    <row r="67" spans="1:27" ht="12.75">
      <c r="A67" s="669"/>
      <c r="B67" s="669"/>
      <c r="C67" s="669"/>
      <c r="D67" s="669"/>
      <c r="E67" s="669"/>
      <c r="F67" s="669"/>
      <c r="G67" s="669"/>
      <c r="H67" s="669"/>
      <c r="I67" s="669"/>
      <c r="J67" s="669"/>
      <c r="K67" s="669"/>
      <c r="L67" s="669"/>
      <c r="M67" s="669"/>
      <c r="N67" s="669"/>
      <c r="O67" s="669"/>
      <c r="P67" s="669"/>
      <c r="Q67" s="669"/>
      <c r="R67" s="669"/>
      <c r="S67" s="669"/>
      <c r="T67" s="669"/>
      <c r="U67" s="669"/>
      <c r="V67" s="669"/>
      <c r="W67" s="669"/>
      <c r="X67" s="669"/>
      <c r="Y67" s="669"/>
      <c r="Z67" s="669"/>
      <c r="AA67" s="669"/>
    </row>
    <row r="68" spans="1:27" ht="12.75">
      <c r="A68" s="669"/>
      <c r="B68" s="669"/>
      <c r="C68" s="669"/>
      <c r="D68" s="669"/>
      <c r="E68" s="669"/>
      <c r="F68" s="669"/>
      <c r="G68" s="669"/>
      <c r="H68" s="669"/>
      <c r="I68" s="669"/>
      <c r="J68" s="669"/>
      <c r="K68" s="669"/>
      <c r="L68" s="669"/>
      <c r="M68" s="669"/>
      <c r="N68" s="669"/>
      <c r="O68" s="669"/>
      <c r="P68" s="669"/>
      <c r="Q68" s="669"/>
      <c r="R68" s="669"/>
      <c r="S68" s="669"/>
      <c r="T68" s="669"/>
      <c r="U68" s="669"/>
      <c r="V68" s="669"/>
      <c r="W68" s="669"/>
      <c r="X68" s="669"/>
      <c r="Y68" s="669"/>
      <c r="Z68" s="669"/>
      <c r="AA68" s="669"/>
    </row>
    <row r="69" spans="1:27" ht="12.75">
      <c r="A69" s="669"/>
      <c r="B69" s="669"/>
      <c r="C69" s="669"/>
      <c r="D69" s="669"/>
      <c r="E69" s="669"/>
      <c r="F69" s="669"/>
      <c r="G69" s="669"/>
      <c r="H69" s="669"/>
      <c r="I69" s="669"/>
      <c r="J69" s="669"/>
      <c r="K69" s="669"/>
      <c r="L69" s="669"/>
      <c r="M69" s="669"/>
      <c r="N69" s="669"/>
      <c r="O69" s="669"/>
      <c r="P69" s="669"/>
      <c r="Q69" s="669"/>
      <c r="R69" s="669"/>
      <c r="S69" s="669"/>
      <c r="T69" s="669"/>
      <c r="U69" s="669"/>
      <c r="V69" s="669"/>
      <c r="W69" s="669"/>
      <c r="X69" s="669"/>
      <c r="Y69" s="669"/>
      <c r="Z69" s="669"/>
      <c r="AA69" s="669"/>
    </row>
    <row r="70" spans="1:27" ht="12.75">
      <c r="A70" s="669"/>
      <c r="B70" s="669"/>
      <c r="C70" s="669"/>
      <c r="D70" s="669"/>
      <c r="E70" s="669"/>
      <c r="F70" s="669"/>
      <c r="G70" s="669"/>
      <c r="H70" s="669"/>
      <c r="I70" s="669"/>
      <c r="J70" s="669"/>
      <c r="K70" s="669"/>
      <c r="L70" s="669"/>
      <c r="M70" s="669"/>
      <c r="N70" s="669"/>
      <c r="O70" s="669"/>
      <c r="P70" s="669"/>
      <c r="Q70" s="669"/>
      <c r="R70" s="669"/>
      <c r="S70" s="669"/>
      <c r="T70" s="669"/>
      <c r="U70" s="669"/>
      <c r="V70" s="669"/>
      <c r="W70" s="669"/>
      <c r="X70" s="669"/>
      <c r="Y70" s="669"/>
      <c r="Z70" s="669"/>
      <c r="AA70" s="669"/>
    </row>
    <row r="71" spans="1:27" ht="12.75">
      <c r="A71" s="669"/>
      <c r="B71" s="669"/>
      <c r="C71" s="669"/>
      <c r="D71" s="669"/>
      <c r="E71" s="669"/>
      <c r="F71" s="669"/>
      <c r="G71" s="669"/>
      <c r="H71" s="669"/>
      <c r="I71" s="669"/>
      <c r="J71" s="669"/>
      <c r="K71" s="669"/>
      <c r="L71" s="669"/>
      <c r="M71" s="669"/>
      <c r="N71" s="669"/>
      <c r="O71" s="669"/>
      <c r="P71" s="669"/>
      <c r="Q71" s="669"/>
      <c r="R71" s="669"/>
      <c r="S71" s="669"/>
      <c r="T71" s="669"/>
      <c r="U71" s="669"/>
      <c r="V71" s="669"/>
      <c r="W71" s="669"/>
      <c r="X71" s="669"/>
      <c r="Y71" s="669"/>
      <c r="Z71" s="669"/>
      <c r="AA71" s="669"/>
    </row>
    <row r="72" spans="1:27" ht="12.75">
      <c r="A72" s="669"/>
      <c r="B72" s="669"/>
      <c r="C72" s="669"/>
      <c r="D72" s="669"/>
      <c r="E72" s="669"/>
      <c r="F72" s="669"/>
      <c r="G72" s="669"/>
      <c r="H72" s="669"/>
      <c r="I72" s="669"/>
      <c r="J72" s="669"/>
      <c r="K72" s="669"/>
      <c r="L72" s="669"/>
      <c r="M72" s="669"/>
      <c r="N72" s="669"/>
      <c r="O72" s="669"/>
      <c r="P72" s="669"/>
      <c r="Q72" s="669"/>
      <c r="R72" s="669"/>
      <c r="S72" s="669"/>
      <c r="T72" s="669"/>
      <c r="U72" s="669"/>
      <c r="V72" s="669"/>
      <c r="W72" s="669"/>
      <c r="X72" s="669"/>
      <c r="Y72" s="669"/>
      <c r="Z72" s="669"/>
      <c r="AA72" s="669"/>
    </row>
    <row r="73" spans="1:27" ht="12.75">
      <c r="A73" s="669"/>
      <c r="B73" s="669"/>
      <c r="C73" s="669"/>
      <c r="D73" s="669"/>
      <c r="E73" s="669"/>
      <c r="F73" s="669"/>
      <c r="G73" s="669"/>
      <c r="H73" s="669"/>
      <c r="I73" s="669"/>
      <c r="J73" s="669"/>
      <c r="K73" s="669"/>
      <c r="L73" s="669"/>
      <c r="M73" s="669"/>
      <c r="N73" s="669"/>
      <c r="O73" s="669"/>
      <c r="P73" s="669"/>
      <c r="Q73" s="669"/>
      <c r="R73" s="669"/>
      <c r="S73" s="669"/>
      <c r="T73" s="669"/>
      <c r="U73" s="669"/>
      <c r="V73" s="669"/>
      <c r="W73" s="669"/>
      <c r="X73" s="669"/>
      <c r="Y73" s="669"/>
      <c r="Z73" s="669"/>
      <c r="AA73" s="669"/>
    </row>
    <row r="74" spans="1:27" ht="12.75">
      <c r="A74" s="669"/>
      <c r="B74" s="669"/>
      <c r="C74" s="669"/>
      <c r="D74" s="669"/>
      <c r="E74" s="669"/>
      <c r="F74" s="669"/>
      <c r="G74" s="669"/>
      <c r="H74" s="669"/>
      <c r="I74" s="669"/>
      <c r="J74" s="669"/>
      <c r="K74" s="669"/>
      <c r="L74" s="669"/>
      <c r="M74" s="669"/>
      <c r="N74" s="669"/>
      <c r="O74" s="669"/>
      <c r="P74" s="669"/>
      <c r="Q74" s="669"/>
      <c r="R74" s="669"/>
      <c r="S74" s="669"/>
      <c r="T74" s="669"/>
      <c r="U74" s="669"/>
      <c r="V74" s="669"/>
      <c r="W74" s="669"/>
      <c r="X74" s="669"/>
      <c r="Y74" s="669"/>
      <c r="Z74" s="669"/>
      <c r="AA74" s="669"/>
    </row>
    <row r="75" spans="1:27" ht="12.75">
      <c r="A75" s="669"/>
      <c r="B75" s="669"/>
      <c r="C75" s="669"/>
      <c r="D75" s="669"/>
      <c r="E75" s="669"/>
      <c r="F75" s="669"/>
      <c r="G75" s="669"/>
      <c r="H75" s="669"/>
      <c r="I75" s="669"/>
      <c r="J75" s="669"/>
      <c r="K75" s="669"/>
      <c r="L75" s="669"/>
      <c r="M75" s="669"/>
      <c r="N75" s="669"/>
      <c r="O75" s="669"/>
      <c r="P75" s="669"/>
      <c r="Q75" s="669"/>
      <c r="R75" s="669"/>
      <c r="S75" s="669"/>
      <c r="T75" s="669"/>
      <c r="U75" s="669"/>
      <c r="V75" s="669"/>
      <c r="W75" s="669"/>
      <c r="X75" s="669"/>
      <c r="Y75" s="669"/>
      <c r="Z75" s="669"/>
      <c r="AA75" s="669"/>
    </row>
    <row r="76" spans="1:27" ht="12.75">
      <c r="A76" s="669"/>
      <c r="B76" s="669"/>
      <c r="C76" s="669"/>
      <c r="D76" s="669"/>
      <c r="E76" s="669"/>
      <c r="F76" s="669"/>
      <c r="G76" s="669"/>
      <c r="H76" s="669"/>
      <c r="I76" s="669"/>
      <c r="J76" s="669"/>
      <c r="K76" s="669"/>
      <c r="L76" s="669"/>
      <c r="M76" s="669"/>
      <c r="N76" s="669"/>
      <c r="O76" s="669"/>
      <c r="P76" s="669"/>
      <c r="Q76" s="669"/>
      <c r="R76" s="669"/>
      <c r="S76" s="669"/>
      <c r="T76" s="669"/>
      <c r="U76" s="669"/>
      <c r="V76" s="669"/>
      <c r="W76" s="669"/>
      <c r="X76" s="669"/>
      <c r="Y76" s="669"/>
      <c r="Z76" s="669"/>
      <c r="AA76" s="669"/>
    </row>
    <row r="77" spans="1:27" ht="12.75">
      <c r="A77" s="669"/>
      <c r="B77" s="669"/>
      <c r="C77" s="669"/>
      <c r="D77" s="669"/>
      <c r="E77" s="669"/>
      <c r="F77" s="669"/>
      <c r="G77" s="669"/>
      <c r="H77" s="669"/>
      <c r="I77" s="669"/>
      <c r="J77" s="669"/>
      <c r="K77" s="669"/>
      <c r="L77" s="669"/>
      <c r="M77" s="669"/>
      <c r="N77" s="669"/>
      <c r="O77" s="669"/>
      <c r="P77" s="669"/>
      <c r="Q77" s="669"/>
      <c r="R77" s="669"/>
      <c r="S77" s="669"/>
      <c r="T77" s="669"/>
      <c r="U77" s="669"/>
      <c r="V77" s="669"/>
      <c r="W77" s="669"/>
      <c r="X77" s="669"/>
      <c r="Y77" s="669"/>
      <c r="Z77" s="669"/>
      <c r="AA77" s="669"/>
    </row>
    <row r="78" spans="1:27" ht="12.75">
      <c r="A78" s="669"/>
      <c r="B78" s="669"/>
      <c r="C78" s="669"/>
      <c r="D78" s="669"/>
      <c r="E78" s="669"/>
      <c r="F78" s="669"/>
      <c r="G78" s="669"/>
      <c r="H78" s="669"/>
      <c r="I78" s="669"/>
      <c r="J78" s="669"/>
      <c r="K78" s="669"/>
      <c r="L78" s="669"/>
      <c r="M78" s="669"/>
      <c r="N78" s="669"/>
      <c r="O78" s="669"/>
      <c r="P78" s="669"/>
      <c r="Q78" s="669"/>
      <c r="R78" s="669"/>
      <c r="S78" s="669"/>
      <c r="T78" s="669"/>
      <c r="U78" s="669"/>
      <c r="V78" s="669"/>
      <c r="W78" s="669"/>
      <c r="X78" s="669"/>
      <c r="Y78" s="669"/>
      <c r="Z78" s="669"/>
      <c r="AA78" s="669"/>
    </row>
    <row r="79" spans="1:27" ht="12.75">
      <c r="A79" s="669"/>
      <c r="B79" s="669"/>
      <c r="C79" s="669"/>
      <c r="D79" s="669"/>
      <c r="E79" s="669"/>
      <c r="F79" s="669"/>
      <c r="G79" s="669"/>
      <c r="H79" s="669"/>
      <c r="I79" s="669"/>
      <c r="J79" s="669"/>
      <c r="K79" s="669"/>
      <c r="L79" s="669"/>
      <c r="M79" s="669"/>
      <c r="N79" s="669"/>
      <c r="O79" s="669"/>
      <c r="P79" s="669"/>
      <c r="Q79" s="669"/>
      <c r="R79" s="669"/>
      <c r="S79" s="669"/>
      <c r="T79" s="669"/>
      <c r="U79" s="669"/>
      <c r="V79" s="669"/>
      <c r="W79" s="669"/>
      <c r="X79" s="669"/>
      <c r="Y79" s="669"/>
      <c r="Z79" s="669"/>
      <c r="AA79" s="669"/>
    </row>
    <row r="80" spans="1:27" ht="12.75">
      <c r="A80" s="669"/>
      <c r="B80" s="669"/>
      <c r="C80" s="669"/>
      <c r="D80" s="669"/>
      <c r="E80" s="669"/>
      <c r="F80" s="669"/>
      <c r="G80" s="669"/>
      <c r="H80" s="669"/>
      <c r="I80" s="669"/>
      <c r="J80" s="669"/>
      <c r="K80" s="669"/>
      <c r="L80" s="669"/>
      <c r="M80" s="669"/>
      <c r="N80" s="669"/>
      <c r="O80" s="669"/>
      <c r="P80" s="669"/>
      <c r="Q80" s="669"/>
      <c r="R80" s="669"/>
      <c r="S80" s="669"/>
      <c r="T80" s="669"/>
      <c r="U80" s="669"/>
      <c r="V80" s="669"/>
      <c r="W80" s="669"/>
      <c r="X80" s="669"/>
      <c r="Y80" s="669"/>
      <c r="Z80" s="669"/>
      <c r="AA80" s="669"/>
    </row>
    <row r="81" spans="1:27" ht="12.75">
      <c r="A81" s="669"/>
      <c r="B81" s="669"/>
      <c r="C81" s="669"/>
      <c r="D81" s="669"/>
      <c r="E81" s="669"/>
      <c r="F81" s="669"/>
      <c r="G81" s="669"/>
      <c r="H81" s="669"/>
      <c r="I81" s="669"/>
      <c r="J81" s="669"/>
      <c r="K81" s="669"/>
      <c r="L81" s="669"/>
      <c r="M81" s="669"/>
      <c r="N81" s="669"/>
      <c r="O81" s="669"/>
      <c r="P81" s="669"/>
      <c r="Q81" s="669"/>
      <c r="R81" s="669"/>
      <c r="S81" s="669"/>
      <c r="T81" s="669"/>
      <c r="U81" s="669"/>
      <c r="V81" s="669"/>
      <c r="W81" s="669"/>
      <c r="X81" s="669"/>
      <c r="Y81" s="669"/>
      <c r="Z81" s="669"/>
      <c r="AA81" s="669"/>
    </row>
    <row r="82" spans="1:27" ht="12.75">
      <c r="A82" s="669"/>
      <c r="B82" s="669"/>
      <c r="C82" s="669"/>
      <c r="D82" s="669"/>
      <c r="E82" s="669"/>
      <c r="F82" s="669"/>
      <c r="G82" s="669"/>
      <c r="H82" s="669"/>
      <c r="I82" s="669"/>
      <c r="J82" s="669"/>
      <c r="K82" s="669"/>
      <c r="L82" s="669"/>
      <c r="M82" s="669"/>
      <c r="N82" s="669"/>
      <c r="O82" s="669"/>
      <c r="P82" s="669"/>
      <c r="Q82" s="669"/>
      <c r="R82" s="669"/>
      <c r="S82" s="669"/>
      <c r="T82" s="669"/>
      <c r="U82" s="669"/>
      <c r="V82" s="669"/>
      <c r="W82" s="669"/>
      <c r="X82" s="669"/>
      <c r="Y82" s="669"/>
      <c r="Z82" s="669"/>
      <c r="AA82" s="669"/>
    </row>
    <row r="83" spans="1:27" ht="12.75">
      <c r="A83" s="669"/>
      <c r="B83" s="669"/>
      <c r="C83" s="669"/>
      <c r="D83" s="669"/>
      <c r="E83" s="669"/>
      <c r="F83" s="669"/>
      <c r="G83" s="669"/>
      <c r="H83" s="669"/>
      <c r="I83" s="669"/>
      <c r="J83" s="669"/>
      <c r="K83" s="669"/>
      <c r="L83" s="669"/>
      <c r="M83" s="669"/>
      <c r="N83" s="669"/>
      <c r="O83" s="669"/>
      <c r="P83" s="669"/>
      <c r="Q83" s="669"/>
      <c r="R83" s="669"/>
      <c r="S83" s="669"/>
      <c r="T83" s="669"/>
      <c r="U83" s="669"/>
      <c r="V83" s="669"/>
      <c r="W83" s="669"/>
      <c r="X83" s="669"/>
      <c r="Y83" s="669"/>
      <c r="Z83" s="669"/>
      <c r="AA83" s="669"/>
    </row>
    <row r="84" spans="1:27" ht="12.75">
      <c r="A84" s="669"/>
      <c r="B84" s="669"/>
      <c r="C84" s="669"/>
      <c r="D84" s="669"/>
      <c r="E84" s="669"/>
      <c r="F84" s="669"/>
      <c r="G84" s="669"/>
      <c r="H84" s="669"/>
      <c r="I84" s="669"/>
      <c r="J84" s="669"/>
      <c r="K84" s="669"/>
      <c r="L84" s="669"/>
      <c r="M84" s="669"/>
      <c r="N84" s="669"/>
      <c r="O84" s="669"/>
      <c r="P84" s="669"/>
      <c r="Q84" s="669"/>
      <c r="R84" s="669"/>
      <c r="S84" s="669"/>
      <c r="T84" s="669"/>
      <c r="U84" s="669"/>
      <c r="V84" s="669"/>
      <c r="W84" s="669"/>
      <c r="X84" s="669"/>
      <c r="Y84" s="669"/>
      <c r="Z84" s="669"/>
      <c r="AA84" s="669"/>
    </row>
    <row r="85" spans="1:27" ht="12.75">
      <c r="A85" s="669"/>
      <c r="B85" s="669"/>
      <c r="C85" s="669"/>
      <c r="D85" s="669"/>
      <c r="E85" s="669"/>
      <c r="F85" s="669"/>
      <c r="G85" s="669"/>
      <c r="H85" s="669"/>
      <c r="I85" s="669"/>
      <c r="J85" s="669"/>
      <c r="K85" s="669"/>
      <c r="L85" s="669"/>
      <c r="M85" s="669"/>
      <c r="N85" s="669"/>
      <c r="O85" s="669"/>
      <c r="P85" s="669"/>
      <c r="Q85" s="669"/>
      <c r="R85" s="669"/>
      <c r="S85" s="669"/>
      <c r="T85" s="669"/>
      <c r="U85" s="669"/>
      <c r="V85" s="669"/>
      <c r="W85" s="669"/>
      <c r="X85" s="669"/>
      <c r="Y85" s="669"/>
      <c r="Z85" s="669"/>
      <c r="AA85" s="669"/>
    </row>
    <row r="86" spans="1:27" ht="12.75">
      <c r="A86" s="669"/>
      <c r="B86" s="669"/>
      <c r="C86" s="669"/>
      <c r="D86" s="669"/>
      <c r="E86" s="669"/>
      <c r="F86" s="669"/>
      <c r="G86" s="669"/>
      <c r="H86" s="669"/>
      <c r="I86" s="669"/>
      <c r="J86" s="669"/>
      <c r="K86" s="669"/>
      <c r="L86" s="669"/>
      <c r="M86" s="669"/>
      <c r="N86" s="669"/>
      <c r="O86" s="669"/>
      <c r="P86" s="669"/>
      <c r="Q86" s="669"/>
      <c r="R86" s="669"/>
      <c r="S86" s="669"/>
      <c r="T86" s="669"/>
      <c r="U86" s="669"/>
      <c r="V86" s="669"/>
      <c r="W86" s="669"/>
      <c r="X86" s="669"/>
      <c r="Y86" s="669"/>
      <c r="Z86" s="669"/>
      <c r="AA86" s="669"/>
    </row>
    <row r="87" spans="1:27" ht="12.75">
      <c r="A87" s="669"/>
      <c r="B87" s="669"/>
      <c r="C87" s="669"/>
      <c r="D87" s="669"/>
      <c r="E87" s="669"/>
      <c r="F87" s="669"/>
      <c r="G87" s="669"/>
      <c r="H87" s="669"/>
      <c r="I87" s="669"/>
      <c r="J87" s="669"/>
      <c r="K87" s="669"/>
      <c r="L87" s="669"/>
      <c r="M87" s="669"/>
      <c r="N87" s="669"/>
      <c r="O87" s="669"/>
      <c r="P87" s="669"/>
      <c r="Q87" s="669"/>
      <c r="R87" s="669"/>
      <c r="S87" s="669"/>
      <c r="T87" s="669"/>
      <c r="U87" s="669"/>
      <c r="V87" s="669"/>
      <c r="W87" s="669"/>
      <c r="X87" s="669"/>
      <c r="Y87" s="669"/>
      <c r="Z87" s="669"/>
      <c r="AA87" s="669"/>
    </row>
    <row r="88" spans="1:27" ht="12.75">
      <c r="A88" s="669"/>
      <c r="B88" s="669"/>
      <c r="C88" s="669"/>
      <c r="D88" s="669"/>
      <c r="E88" s="669"/>
      <c r="F88" s="669"/>
      <c r="G88" s="669"/>
      <c r="H88" s="669"/>
      <c r="I88" s="669"/>
      <c r="J88" s="669"/>
      <c r="K88" s="669"/>
      <c r="L88" s="669"/>
      <c r="M88" s="669"/>
      <c r="N88" s="669"/>
      <c r="O88" s="669"/>
      <c r="P88" s="669"/>
      <c r="Q88" s="669"/>
      <c r="R88" s="669"/>
      <c r="S88" s="669"/>
      <c r="T88" s="669"/>
      <c r="U88" s="669"/>
      <c r="V88" s="669"/>
      <c r="W88" s="669"/>
      <c r="X88" s="669"/>
      <c r="Y88" s="669"/>
      <c r="Z88" s="669"/>
      <c r="AA88" s="669"/>
    </row>
    <row r="89" spans="1:27" ht="12.75">
      <c r="A89" s="669"/>
      <c r="B89" s="669"/>
      <c r="C89" s="669"/>
      <c r="D89" s="669"/>
      <c r="E89" s="669"/>
      <c r="F89" s="669"/>
      <c r="G89" s="669"/>
      <c r="H89" s="669"/>
      <c r="I89" s="669"/>
      <c r="J89" s="669"/>
      <c r="K89" s="669"/>
      <c r="L89" s="669"/>
      <c r="M89" s="669"/>
      <c r="N89" s="669"/>
      <c r="O89" s="669"/>
      <c r="P89" s="669"/>
      <c r="Q89" s="669"/>
      <c r="R89" s="669"/>
      <c r="S89" s="669"/>
      <c r="T89" s="669"/>
      <c r="U89" s="669"/>
      <c r="V89" s="669"/>
      <c r="W89" s="669"/>
      <c r="X89" s="669"/>
      <c r="Y89" s="669"/>
      <c r="Z89" s="669"/>
      <c r="AA89" s="669"/>
    </row>
    <row r="90" spans="1:27" ht="12.75">
      <c r="A90" s="669"/>
      <c r="B90" s="669"/>
      <c r="C90" s="669"/>
      <c r="D90" s="669"/>
      <c r="E90" s="669"/>
      <c r="F90" s="669"/>
      <c r="G90" s="669"/>
      <c r="H90" s="669"/>
      <c r="I90" s="669"/>
      <c r="J90" s="669"/>
      <c r="K90" s="669"/>
      <c r="L90" s="669"/>
      <c r="M90" s="669"/>
      <c r="N90" s="669"/>
      <c r="O90" s="669"/>
      <c r="P90" s="669"/>
      <c r="Q90" s="669"/>
      <c r="R90" s="669"/>
      <c r="S90" s="669"/>
      <c r="T90" s="669"/>
      <c r="U90" s="669"/>
      <c r="V90" s="669"/>
      <c r="W90" s="669"/>
      <c r="X90" s="669"/>
      <c r="Y90" s="669"/>
      <c r="Z90" s="669"/>
      <c r="AA90" s="669"/>
    </row>
    <row r="91" spans="1:27" ht="12.75">
      <c r="A91" s="669"/>
      <c r="B91" s="669"/>
      <c r="C91" s="669"/>
      <c r="D91" s="669"/>
      <c r="E91" s="669"/>
      <c r="F91" s="669"/>
      <c r="G91" s="669"/>
      <c r="H91" s="669"/>
      <c r="I91" s="669"/>
      <c r="J91" s="669"/>
      <c r="K91" s="669"/>
      <c r="L91" s="669"/>
      <c r="M91" s="669"/>
      <c r="N91" s="669"/>
      <c r="O91" s="669"/>
      <c r="P91" s="669"/>
      <c r="Q91" s="669"/>
      <c r="R91" s="669"/>
      <c r="S91" s="669"/>
      <c r="T91" s="669"/>
      <c r="U91" s="669"/>
      <c r="V91" s="669"/>
      <c r="W91" s="669"/>
      <c r="X91" s="669"/>
      <c r="Y91" s="669"/>
      <c r="Z91" s="669"/>
      <c r="AA91" s="669"/>
    </row>
    <row r="92" spans="1:27" ht="12.75">
      <c r="A92" s="669"/>
      <c r="B92" s="669"/>
      <c r="C92" s="669"/>
      <c r="D92" s="669"/>
      <c r="E92" s="669"/>
      <c r="F92" s="669"/>
      <c r="G92" s="669"/>
      <c r="H92" s="669"/>
      <c r="I92" s="669"/>
      <c r="J92" s="669"/>
      <c r="K92" s="669"/>
      <c r="L92" s="669"/>
      <c r="M92" s="669"/>
      <c r="N92" s="669"/>
      <c r="O92" s="669"/>
      <c r="P92" s="669"/>
      <c r="Q92" s="669"/>
      <c r="R92" s="669"/>
      <c r="S92" s="669"/>
      <c r="T92" s="669"/>
      <c r="U92" s="669"/>
      <c r="V92" s="669"/>
      <c r="W92" s="669"/>
      <c r="X92" s="669"/>
      <c r="Y92" s="669"/>
      <c r="Z92" s="669"/>
      <c r="AA92" s="669"/>
    </row>
    <row r="93" spans="1:27" ht="12.75">
      <c r="A93" s="669"/>
      <c r="B93" s="669"/>
      <c r="C93" s="669"/>
      <c r="D93" s="669"/>
      <c r="E93" s="669"/>
      <c r="F93" s="669"/>
      <c r="G93" s="669"/>
      <c r="H93" s="669"/>
      <c r="I93" s="669"/>
      <c r="J93" s="669"/>
      <c r="K93" s="669"/>
      <c r="L93" s="669"/>
      <c r="M93" s="669"/>
      <c r="N93" s="669"/>
      <c r="O93" s="669"/>
      <c r="P93" s="669"/>
      <c r="Q93" s="669"/>
      <c r="R93" s="669"/>
      <c r="S93" s="669"/>
      <c r="T93" s="669"/>
      <c r="U93" s="669"/>
      <c r="V93" s="669"/>
      <c r="W93" s="669"/>
      <c r="X93" s="669"/>
      <c r="Y93" s="669"/>
      <c r="Z93" s="669"/>
      <c r="AA93" s="669"/>
    </row>
    <row r="94" spans="1:27" ht="12.75">
      <c r="A94" s="669"/>
      <c r="B94" s="669"/>
      <c r="C94" s="669"/>
      <c r="D94" s="669"/>
      <c r="E94" s="669"/>
      <c r="F94" s="669"/>
      <c r="G94" s="669"/>
      <c r="H94" s="669"/>
      <c r="I94" s="669"/>
      <c r="J94" s="669"/>
      <c r="K94" s="669"/>
      <c r="L94" s="669"/>
      <c r="M94" s="669"/>
      <c r="N94" s="669"/>
      <c r="O94" s="669"/>
      <c r="P94" s="669"/>
      <c r="Q94" s="669"/>
      <c r="R94" s="669"/>
      <c r="S94" s="669"/>
      <c r="T94" s="669"/>
      <c r="U94" s="669"/>
      <c r="V94" s="669"/>
      <c r="W94" s="669"/>
      <c r="X94" s="669"/>
      <c r="Y94" s="669"/>
      <c r="Z94" s="669"/>
      <c r="AA94" s="669"/>
    </row>
    <row r="95" spans="1:27" ht="12.75">
      <c r="A95" s="669"/>
      <c r="B95" s="669"/>
      <c r="C95" s="669"/>
      <c r="D95" s="669"/>
      <c r="E95" s="669"/>
      <c r="F95" s="669"/>
      <c r="G95" s="669"/>
      <c r="H95" s="669"/>
      <c r="I95" s="669"/>
      <c r="J95" s="669"/>
      <c r="K95" s="669"/>
      <c r="L95" s="669"/>
      <c r="M95" s="669"/>
      <c r="N95" s="669"/>
      <c r="O95" s="669"/>
      <c r="P95" s="669"/>
      <c r="Q95" s="669"/>
      <c r="R95" s="669"/>
      <c r="S95" s="669"/>
      <c r="T95" s="669"/>
      <c r="U95" s="669"/>
      <c r="V95" s="669"/>
      <c r="W95" s="669"/>
      <c r="X95" s="669"/>
      <c r="Y95" s="669"/>
      <c r="Z95" s="669"/>
      <c r="AA95" s="669"/>
    </row>
    <row r="96" spans="1:27" ht="12.75">
      <c r="A96" s="669"/>
      <c r="B96" s="669"/>
      <c r="C96" s="669"/>
      <c r="D96" s="669"/>
      <c r="E96" s="669"/>
      <c r="F96" s="669"/>
      <c r="G96" s="669"/>
      <c r="H96" s="669"/>
      <c r="I96" s="669"/>
      <c r="J96" s="669"/>
      <c r="K96" s="669"/>
      <c r="L96" s="669"/>
      <c r="M96" s="669"/>
      <c r="N96" s="669"/>
      <c r="O96" s="669"/>
      <c r="P96" s="669"/>
      <c r="Q96" s="669"/>
      <c r="R96" s="669"/>
      <c r="S96" s="669"/>
      <c r="T96" s="669"/>
      <c r="U96" s="669"/>
      <c r="V96" s="669"/>
      <c r="W96" s="669"/>
      <c r="X96" s="669"/>
      <c r="Y96" s="669"/>
      <c r="Z96" s="669"/>
      <c r="AA96" s="669"/>
    </row>
    <row r="97" spans="1:27" ht="12.75">
      <c r="A97" s="669"/>
      <c r="B97" s="669"/>
      <c r="C97" s="669"/>
      <c r="D97" s="669"/>
      <c r="E97" s="669"/>
      <c r="F97" s="669"/>
      <c r="G97" s="669"/>
      <c r="H97" s="669"/>
      <c r="I97" s="669"/>
      <c r="J97" s="669"/>
      <c r="K97" s="669"/>
      <c r="L97" s="669"/>
      <c r="M97" s="669"/>
      <c r="N97" s="669"/>
      <c r="O97" s="669"/>
      <c r="P97" s="669"/>
      <c r="Q97" s="669"/>
      <c r="R97" s="669"/>
      <c r="S97" s="669"/>
      <c r="T97" s="669"/>
      <c r="U97" s="669"/>
      <c r="V97" s="669"/>
      <c r="W97" s="669"/>
      <c r="X97" s="669"/>
      <c r="Y97" s="669"/>
      <c r="Z97" s="669"/>
      <c r="AA97" s="669"/>
    </row>
    <row r="98" spans="1:27" ht="12.75">
      <c r="A98" s="669"/>
      <c r="B98" s="669"/>
      <c r="C98" s="669"/>
      <c r="D98" s="669"/>
      <c r="E98" s="669"/>
      <c r="F98" s="669"/>
      <c r="G98" s="669"/>
      <c r="H98" s="669"/>
      <c r="I98" s="669"/>
      <c r="J98" s="669"/>
      <c r="K98" s="669"/>
      <c r="L98" s="669"/>
      <c r="M98" s="669"/>
      <c r="N98" s="669"/>
      <c r="O98" s="669"/>
      <c r="P98" s="669"/>
      <c r="Q98" s="669"/>
      <c r="R98" s="669"/>
      <c r="S98" s="669"/>
      <c r="T98" s="669"/>
      <c r="U98" s="669"/>
      <c r="V98" s="669"/>
      <c r="W98" s="669"/>
      <c r="X98" s="669"/>
      <c r="Y98" s="669"/>
      <c r="Z98" s="669"/>
      <c r="AA98" s="669"/>
    </row>
    <row r="99" spans="1:27" ht="12.75">
      <c r="A99" s="669"/>
      <c r="B99" s="669"/>
      <c r="C99" s="669"/>
      <c r="D99" s="669"/>
      <c r="E99" s="669"/>
      <c r="F99" s="669"/>
      <c r="G99" s="669"/>
      <c r="H99" s="669"/>
      <c r="I99" s="669"/>
      <c r="J99" s="669"/>
      <c r="K99" s="669"/>
      <c r="L99" s="669"/>
      <c r="M99" s="669"/>
      <c r="N99" s="669"/>
      <c r="O99" s="669"/>
      <c r="P99" s="669"/>
      <c r="Q99" s="669"/>
      <c r="R99" s="669"/>
      <c r="S99" s="669"/>
      <c r="T99" s="669"/>
      <c r="U99" s="669"/>
      <c r="V99" s="669"/>
      <c r="W99" s="669"/>
      <c r="X99" s="669"/>
      <c r="Y99" s="669"/>
      <c r="Z99" s="669"/>
      <c r="AA99" s="669"/>
    </row>
    <row r="100" spans="1:27" ht="12.75">
      <c r="A100" s="669"/>
      <c r="B100" s="669"/>
      <c r="C100" s="669"/>
      <c r="D100" s="669"/>
      <c r="E100" s="669"/>
      <c r="F100" s="669"/>
      <c r="G100" s="669"/>
      <c r="H100" s="669"/>
      <c r="I100" s="669"/>
      <c r="J100" s="669"/>
      <c r="K100" s="669"/>
      <c r="L100" s="669"/>
      <c r="M100" s="669"/>
      <c r="N100" s="669"/>
      <c r="O100" s="669"/>
      <c r="P100" s="669"/>
      <c r="Q100" s="669"/>
      <c r="R100" s="669"/>
      <c r="S100" s="669"/>
      <c r="T100" s="669"/>
      <c r="U100" s="669"/>
      <c r="V100" s="669"/>
      <c r="W100" s="669"/>
      <c r="X100" s="669"/>
      <c r="Y100" s="669"/>
      <c r="Z100" s="669"/>
      <c r="AA100" s="669"/>
    </row>
    <row r="101" spans="1:27" ht="12.75">
      <c r="A101" s="669"/>
      <c r="B101" s="669"/>
      <c r="C101" s="669"/>
      <c r="D101" s="669"/>
      <c r="E101" s="669"/>
      <c r="F101" s="669"/>
      <c r="G101" s="669"/>
      <c r="H101" s="669"/>
      <c r="I101" s="669"/>
      <c r="J101" s="669"/>
      <c r="K101" s="669"/>
      <c r="L101" s="669"/>
      <c r="M101" s="669"/>
      <c r="N101" s="669"/>
      <c r="O101" s="669"/>
      <c r="P101" s="669"/>
      <c r="Q101" s="669"/>
      <c r="R101" s="669"/>
      <c r="S101" s="669"/>
      <c r="T101" s="669"/>
      <c r="U101" s="669"/>
      <c r="V101" s="669"/>
      <c r="W101" s="669"/>
      <c r="X101" s="669"/>
      <c r="Y101" s="669"/>
      <c r="Z101" s="669"/>
      <c r="AA101" s="669"/>
    </row>
    <row r="102" spans="1:27" ht="12.75">
      <c r="A102" s="669"/>
      <c r="B102" s="669"/>
      <c r="C102" s="669"/>
      <c r="D102" s="669"/>
      <c r="E102" s="669"/>
      <c r="F102" s="669"/>
      <c r="G102" s="669"/>
      <c r="H102" s="669"/>
      <c r="I102" s="669"/>
      <c r="J102" s="669"/>
      <c r="K102" s="669"/>
      <c r="L102" s="669"/>
      <c r="M102" s="669"/>
      <c r="N102" s="669"/>
      <c r="O102" s="669"/>
      <c r="P102" s="669"/>
      <c r="Q102" s="669"/>
      <c r="R102" s="669"/>
      <c r="S102" s="669"/>
      <c r="T102" s="669"/>
      <c r="U102" s="669"/>
      <c r="V102" s="669"/>
      <c r="W102" s="669"/>
      <c r="X102" s="669"/>
      <c r="Y102" s="669"/>
      <c r="Z102" s="669"/>
      <c r="AA102" s="669"/>
    </row>
    <row r="103" spans="1:27" ht="12.75">
      <c r="A103" s="669"/>
      <c r="B103" s="669"/>
      <c r="C103" s="669"/>
      <c r="D103" s="669"/>
      <c r="E103" s="669"/>
      <c r="F103" s="669"/>
      <c r="G103" s="669"/>
      <c r="H103" s="669"/>
      <c r="I103" s="669"/>
      <c r="J103" s="669"/>
      <c r="K103" s="669"/>
      <c r="L103" s="669"/>
      <c r="M103" s="669"/>
      <c r="N103" s="669"/>
      <c r="O103" s="669"/>
      <c r="P103" s="669"/>
      <c r="Q103" s="669"/>
      <c r="R103" s="669"/>
      <c r="S103" s="669"/>
      <c r="T103" s="669"/>
      <c r="U103" s="669"/>
      <c r="V103" s="669"/>
      <c r="W103" s="669"/>
      <c r="X103" s="669"/>
      <c r="Y103" s="669"/>
      <c r="Z103" s="669"/>
      <c r="AA103" s="669"/>
    </row>
    <row r="104" spans="1:27" ht="12.75">
      <c r="A104" s="669"/>
      <c r="B104" s="669"/>
      <c r="C104" s="669"/>
      <c r="D104" s="669"/>
      <c r="E104" s="669"/>
      <c r="F104" s="669"/>
      <c r="G104" s="669"/>
      <c r="H104" s="669"/>
      <c r="I104" s="669"/>
      <c r="J104" s="669"/>
      <c r="K104" s="669"/>
      <c r="L104" s="669"/>
      <c r="M104" s="669"/>
      <c r="N104" s="669"/>
      <c r="O104" s="669"/>
      <c r="P104" s="669"/>
      <c r="Q104" s="669"/>
      <c r="R104" s="669"/>
      <c r="S104" s="669"/>
      <c r="T104" s="669"/>
      <c r="U104" s="669"/>
      <c r="V104" s="669"/>
      <c r="W104" s="669"/>
      <c r="X104" s="669"/>
      <c r="Y104" s="669"/>
      <c r="Z104" s="669"/>
      <c r="AA104" s="669"/>
    </row>
    <row r="105" spans="1:27" ht="12.75">
      <c r="A105" s="669"/>
      <c r="B105" s="669"/>
      <c r="C105" s="669"/>
      <c r="D105" s="669"/>
      <c r="E105" s="669"/>
      <c r="F105" s="669"/>
      <c r="G105" s="669"/>
      <c r="H105" s="669"/>
      <c r="I105" s="669"/>
      <c r="J105" s="669"/>
      <c r="K105" s="669"/>
      <c r="L105" s="669"/>
      <c r="M105" s="669"/>
      <c r="N105" s="669"/>
      <c r="O105" s="669"/>
      <c r="P105" s="669"/>
      <c r="Q105" s="669"/>
      <c r="R105" s="669"/>
      <c r="S105" s="669"/>
      <c r="T105" s="669"/>
      <c r="U105" s="669"/>
      <c r="V105" s="669"/>
      <c r="W105" s="669"/>
      <c r="X105" s="669"/>
      <c r="Y105" s="669"/>
      <c r="Z105" s="669"/>
      <c r="AA105" s="669"/>
    </row>
    <row r="106" spans="1:27" ht="12.75">
      <c r="A106" s="669"/>
      <c r="B106" s="669"/>
      <c r="C106" s="669"/>
      <c r="D106" s="669"/>
      <c r="E106" s="669"/>
      <c r="F106" s="669"/>
      <c r="G106" s="669"/>
      <c r="H106" s="669"/>
      <c r="I106" s="669"/>
      <c r="J106" s="669"/>
      <c r="K106" s="669"/>
      <c r="L106" s="669"/>
      <c r="M106" s="669"/>
      <c r="N106" s="669"/>
      <c r="O106" s="669"/>
      <c r="P106" s="669"/>
      <c r="Q106" s="669"/>
      <c r="R106" s="669"/>
      <c r="S106" s="669"/>
      <c r="T106" s="669"/>
      <c r="U106" s="669"/>
      <c r="V106" s="669"/>
      <c r="W106" s="669"/>
      <c r="X106" s="669"/>
      <c r="Y106" s="669"/>
      <c r="Z106" s="669"/>
      <c r="AA106" s="669"/>
    </row>
    <row r="107" spans="1:27" ht="12.75">
      <c r="A107" s="669"/>
      <c r="B107" s="669"/>
      <c r="C107" s="669"/>
      <c r="D107" s="669"/>
      <c r="E107" s="669"/>
      <c r="F107" s="669"/>
      <c r="G107" s="669"/>
      <c r="H107" s="669"/>
      <c r="I107" s="669"/>
      <c r="J107" s="669"/>
      <c r="K107" s="669"/>
      <c r="L107" s="669"/>
      <c r="M107" s="669"/>
      <c r="N107" s="669"/>
      <c r="O107" s="669"/>
      <c r="P107" s="669"/>
      <c r="Q107" s="669"/>
      <c r="R107" s="669"/>
      <c r="S107" s="669"/>
      <c r="T107" s="669"/>
      <c r="U107" s="669"/>
      <c r="V107" s="669"/>
      <c r="W107" s="669"/>
      <c r="X107" s="669"/>
      <c r="Y107" s="669"/>
      <c r="Z107" s="669"/>
      <c r="AA107" s="669"/>
    </row>
    <row r="108" spans="1:27" ht="12.75">
      <c r="A108" s="669"/>
      <c r="B108" s="669"/>
      <c r="C108" s="669"/>
      <c r="D108" s="669"/>
      <c r="E108" s="669"/>
      <c r="F108" s="669"/>
      <c r="G108" s="669"/>
      <c r="H108" s="669"/>
      <c r="I108" s="669"/>
      <c r="J108" s="669"/>
      <c r="K108" s="669"/>
      <c r="L108" s="669"/>
      <c r="M108" s="669"/>
      <c r="N108" s="669"/>
      <c r="O108" s="669"/>
      <c r="P108" s="669"/>
      <c r="Q108" s="669"/>
      <c r="R108" s="669"/>
      <c r="S108" s="669"/>
      <c r="T108" s="669"/>
      <c r="U108" s="669"/>
      <c r="V108" s="669"/>
      <c r="W108" s="669"/>
      <c r="X108" s="669"/>
      <c r="Y108" s="669"/>
      <c r="Z108" s="669"/>
      <c r="AA108" s="669"/>
    </row>
    <row r="109" spans="1:27" ht="12.75">
      <c r="A109" s="669"/>
      <c r="B109" s="669"/>
      <c r="C109" s="669"/>
      <c r="D109" s="669"/>
      <c r="E109" s="669"/>
      <c r="F109" s="669"/>
      <c r="G109" s="669"/>
      <c r="H109" s="669"/>
      <c r="I109" s="669"/>
      <c r="J109" s="669"/>
      <c r="K109" s="669"/>
      <c r="L109" s="669"/>
      <c r="M109" s="669"/>
      <c r="N109" s="669"/>
      <c r="O109" s="669"/>
      <c r="P109" s="669"/>
      <c r="Q109" s="669"/>
      <c r="R109" s="669"/>
      <c r="S109" s="669"/>
      <c r="T109" s="669"/>
      <c r="U109" s="669"/>
      <c r="V109" s="669"/>
      <c r="W109" s="669"/>
      <c r="X109" s="669"/>
      <c r="Y109" s="669"/>
      <c r="Z109" s="669"/>
      <c r="AA109" s="669"/>
    </row>
    <row r="110" spans="1:27" ht="12.75">
      <c r="A110" s="669"/>
      <c r="B110" s="669"/>
      <c r="C110" s="669"/>
      <c r="D110" s="669"/>
      <c r="E110" s="669"/>
      <c r="F110" s="669"/>
      <c r="G110" s="669"/>
      <c r="H110" s="669"/>
      <c r="I110" s="669"/>
      <c r="J110" s="669"/>
      <c r="K110" s="669"/>
      <c r="L110" s="669"/>
      <c r="M110" s="669"/>
      <c r="N110" s="669"/>
      <c r="O110" s="669"/>
      <c r="P110" s="669"/>
      <c r="Q110" s="669"/>
      <c r="R110" s="669"/>
      <c r="S110" s="669"/>
      <c r="T110" s="669"/>
      <c r="U110" s="669"/>
      <c r="V110" s="669"/>
      <c r="W110" s="669"/>
      <c r="X110" s="669"/>
      <c r="Y110" s="669"/>
      <c r="Z110" s="669"/>
      <c r="AA110" s="669"/>
    </row>
    <row r="111" spans="1:27" ht="12.75">
      <c r="A111" s="669"/>
      <c r="B111" s="669"/>
      <c r="C111" s="669"/>
      <c r="D111" s="669"/>
      <c r="E111" s="669"/>
      <c r="F111" s="669"/>
      <c r="G111" s="669"/>
      <c r="H111" s="669"/>
      <c r="I111" s="669"/>
      <c r="J111" s="669"/>
      <c r="K111" s="669"/>
      <c r="L111" s="669"/>
      <c r="M111" s="669"/>
      <c r="N111" s="669"/>
      <c r="O111" s="669"/>
      <c r="P111" s="669"/>
      <c r="Q111" s="669"/>
      <c r="R111" s="669"/>
      <c r="S111" s="669"/>
      <c r="T111" s="669"/>
      <c r="U111" s="669"/>
      <c r="V111" s="669"/>
      <c r="W111" s="669"/>
      <c r="X111" s="669"/>
      <c r="Y111" s="669"/>
      <c r="Z111" s="669"/>
      <c r="AA111" s="669"/>
    </row>
    <row r="112" spans="1:27" ht="12.75">
      <c r="A112" s="669"/>
      <c r="B112" s="669"/>
      <c r="C112" s="669"/>
      <c r="D112" s="669"/>
      <c r="E112" s="669"/>
      <c r="F112" s="669"/>
      <c r="G112" s="669"/>
      <c r="H112" s="669"/>
      <c r="I112" s="669"/>
      <c r="J112" s="669"/>
      <c r="K112" s="669"/>
      <c r="L112" s="669"/>
      <c r="M112" s="669"/>
      <c r="N112" s="669"/>
      <c r="O112" s="669"/>
      <c r="P112" s="669"/>
      <c r="Q112" s="669"/>
      <c r="R112" s="669"/>
      <c r="S112" s="669"/>
      <c r="T112" s="669"/>
      <c r="U112" s="669"/>
      <c r="V112" s="669"/>
      <c r="W112" s="669"/>
      <c r="X112" s="669"/>
      <c r="Y112" s="669"/>
      <c r="Z112" s="669"/>
      <c r="AA112" s="669"/>
    </row>
    <row r="113" spans="1:27" ht="12.75">
      <c r="A113" s="669"/>
      <c r="B113" s="669"/>
      <c r="C113" s="669"/>
      <c r="D113" s="669"/>
      <c r="E113" s="669"/>
      <c r="F113" s="669"/>
      <c r="G113" s="669"/>
      <c r="H113" s="669"/>
      <c r="I113" s="669"/>
      <c r="J113" s="669"/>
      <c r="K113" s="669"/>
      <c r="L113" s="669"/>
      <c r="M113" s="669"/>
      <c r="N113" s="669"/>
      <c r="O113" s="669"/>
      <c r="P113" s="669"/>
      <c r="Q113" s="669"/>
      <c r="R113" s="669"/>
      <c r="S113" s="669"/>
      <c r="T113" s="669"/>
      <c r="U113" s="669"/>
      <c r="V113" s="669"/>
      <c r="W113" s="669"/>
      <c r="X113" s="669"/>
      <c r="Y113" s="669"/>
      <c r="Z113" s="669"/>
      <c r="AA113" s="669"/>
    </row>
    <row r="114" spans="1:27" ht="12.75">
      <c r="A114" s="669"/>
      <c r="B114" s="669"/>
      <c r="C114" s="669"/>
      <c r="D114" s="669"/>
      <c r="E114" s="669"/>
      <c r="F114" s="669"/>
      <c r="G114" s="669"/>
      <c r="H114" s="669"/>
      <c r="I114" s="669"/>
      <c r="J114" s="669"/>
      <c r="K114" s="669"/>
      <c r="L114" s="669"/>
      <c r="M114" s="669"/>
      <c r="N114" s="669"/>
      <c r="O114" s="669"/>
      <c r="P114" s="669"/>
      <c r="Q114" s="669"/>
      <c r="R114" s="669"/>
      <c r="S114" s="669"/>
      <c r="T114" s="669"/>
      <c r="U114" s="669"/>
      <c r="V114" s="669"/>
      <c r="W114" s="669"/>
      <c r="X114" s="669"/>
      <c r="Y114" s="669"/>
      <c r="Z114" s="669"/>
      <c r="AA114" s="669"/>
    </row>
    <row r="115" spans="1:27" ht="12.75">
      <c r="A115" s="669"/>
      <c r="B115" s="669"/>
      <c r="C115" s="669"/>
      <c r="D115" s="669"/>
      <c r="E115" s="669"/>
      <c r="F115" s="669"/>
      <c r="G115" s="669"/>
      <c r="H115" s="669"/>
      <c r="I115" s="669"/>
      <c r="J115" s="669"/>
      <c r="K115" s="669"/>
      <c r="L115" s="669"/>
      <c r="M115" s="669"/>
      <c r="N115" s="669"/>
      <c r="O115" s="669"/>
      <c r="P115" s="669"/>
      <c r="Q115" s="669"/>
      <c r="R115" s="669"/>
      <c r="S115" s="669"/>
      <c r="T115" s="669"/>
      <c r="U115" s="669"/>
      <c r="V115" s="669"/>
      <c r="W115" s="669"/>
      <c r="X115" s="669"/>
      <c r="Y115" s="669"/>
      <c r="Z115" s="669"/>
      <c r="AA115" s="669"/>
    </row>
    <row r="116" spans="1:27" ht="12.75">
      <c r="A116" s="669"/>
      <c r="B116" s="669"/>
      <c r="C116" s="669"/>
      <c r="D116" s="669"/>
      <c r="E116" s="669"/>
      <c r="F116" s="669"/>
      <c r="G116" s="669"/>
      <c r="H116" s="669"/>
      <c r="I116" s="669"/>
      <c r="J116" s="669"/>
      <c r="K116" s="669"/>
      <c r="L116" s="669"/>
      <c r="M116" s="669"/>
      <c r="N116" s="669"/>
      <c r="O116" s="669"/>
      <c r="P116" s="669"/>
      <c r="Q116" s="669"/>
      <c r="R116" s="669"/>
      <c r="S116" s="669"/>
      <c r="T116" s="669"/>
      <c r="U116" s="669"/>
      <c r="V116" s="669"/>
      <c r="W116" s="669"/>
      <c r="X116" s="669"/>
      <c r="Y116" s="669"/>
      <c r="Z116" s="669"/>
      <c r="AA116" s="669"/>
    </row>
    <row r="117" spans="1:27" ht="12.75">
      <c r="A117" s="669"/>
      <c r="B117" s="669"/>
      <c r="C117" s="669"/>
      <c r="D117" s="669"/>
      <c r="E117" s="669"/>
      <c r="F117" s="669"/>
      <c r="G117" s="669"/>
      <c r="H117" s="669"/>
      <c r="I117" s="669"/>
      <c r="J117" s="669"/>
      <c r="K117" s="669"/>
      <c r="L117" s="669"/>
      <c r="M117" s="669"/>
      <c r="N117" s="669"/>
      <c r="O117" s="669"/>
      <c r="P117" s="669"/>
      <c r="Q117" s="669"/>
      <c r="R117" s="669"/>
      <c r="S117" s="669"/>
      <c r="T117" s="669"/>
      <c r="U117" s="669"/>
      <c r="V117" s="669"/>
      <c r="W117" s="669"/>
      <c r="X117" s="669"/>
      <c r="Y117" s="669"/>
      <c r="Z117" s="669"/>
      <c r="AA117" s="669"/>
    </row>
    <row r="118" spans="1:27" ht="12.75">
      <c r="A118" s="669"/>
      <c r="B118" s="669"/>
      <c r="C118" s="669"/>
      <c r="D118" s="669"/>
      <c r="E118" s="669"/>
      <c r="F118" s="669"/>
      <c r="G118" s="669"/>
      <c r="H118" s="669"/>
      <c r="I118" s="669"/>
      <c r="J118" s="669"/>
      <c r="K118" s="669"/>
      <c r="L118" s="669"/>
      <c r="M118" s="669"/>
      <c r="N118" s="669"/>
      <c r="O118" s="669"/>
      <c r="P118" s="669"/>
      <c r="Q118" s="669"/>
      <c r="R118" s="669"/>
      <c r="S118" s="669"/>
      <c r="T118" s="669"/>
      <c r="U118" s="669"/>
      <c r="V118" s="669"/>
      <c r="W118" s="669"/>
      <c r="X118" s="669"/>
      <c r="Y118" s="669"/>
      <c r="Z118" s="669"/>
      <c r="AA118" s="669"/>
    </row>
    <row r="119" spans="1:27" ht="12.75">
      <c r="A119" s="669"/>
      <c r="B119" s="669"/>
      <c r="C119" s="669"/>
      <c r="D119" s="669"/>
      <c r="E119" s="669"/>
      <c r="F119" s="669"/>
      <c r="G119" s="669"/>
      <c r="H119" s="669"/>
      <c r="I119" s="669"/>
      <c r="J119" s="669"/>
      <c r="K119" s="669"/>
      <c r="L119" s="669"/>
      <c r="M119" s="669"/>
      <c r="N119" s="669"/>
      <c r="O119" s="669"/>
      <c r="P119" s="669"/>
      <c r="Q119" s="669"/>
      <c r="R119" s="669"/>
      <c r="S119" s="669"/>
      <c r="T119" s="669"/>
      <c r="U119" s="669"/>
      <c r="V119" s="669"/>
      <c r="W119" s="669"/>
      <c r="X119" s="669"/>
      <c r="Y119" s="669"/>
      <c r="Z119" s="669"/>
      <c r="AA119" s="669"/>
    </row>
    <row r="120" spans="1:27" ht="12.75">
      <c r="A120" s="669"/>
      <c r="B120" s="669"/>
      <c r="C120" s="669"/>
      <c r="D120" s="669"/>
      <c r="E120" s="669"/>
      <c r="F120" s="669"/>
      <c r="G120" s="669"/>
      <c r="H120" s="669"/>
      <c r="I120" s="669"/>
      <c r="J120" s="669"/>
      <c r="K120" s="669"/>
      <c r="L120" s="669"/>
      <c r="M120" s="669"/>
      <c r="N120" s="669"/>
      <c r="O120" s="669"/>
      <c r="P120" s="669"/>
      <c r="Q120" s="669"/>
      <c r="R120" s="669"/>
      <c r="S120" s="669"/>
      <c r="T120" s="669"/>
      <c r="U120" s="669"/>
      <c r="V120" s="669"/>
      <c r="W120" s="669"/>
      <c r="X120" s="669"/>
      <c r="Y120" s="669"/>
      <c r="Z120" s="669"/>
      <c r="AA120" s="669"/>
    </row>
    <row r="121" spans="1:27" ht="12.75">
      <c r="A121" s="669"/>
      <c r="B121" s="669"/>
      <c r="C121" s="669"/>
      <c r="D121" s="669"/>
      <c r="E121" s="669"/>
      <c r="F121" s="669"/>
      <c r="G121" s="669"/>
      <c r="H121" s="669"/>
      <c r="I121" s="669"/>
      <c r="J121" s="669"/>
      <c r="K121" s="669"/>
      <c r="L121" s="669"/>
      <c r="M121" s="669"/>
      <c r="N121" s="669"/>
      <c r="O121" s="669"/>
      <c r="P121" s="669"/>
      <c r="Q121" s="669"/>
      <c r="R121" s="669"/>
      <c r="S121" s="669"/>
      <c r="T121" s="669"/>
      <c r="U121" s="669"/>
      <c r="V121" s="669"/>
      <c r="W121" s="669"/>
      <c r="X121" s="669"/>
      <c r="Y121" s="669"/>
      <c r="Z121" s="669"/>
      <c r="AA121" s="669"/>
    </row>
    <row r="122" spans="1:27" ht="12.75">
      <c r="A122" s="669"/>
      <c r="B122" s="669"/>
      <c r="C122" s="669"/>
      <c r="D122" s="669"/>
      <c r="E122" s="669"/>
      <c r="F122" s="669"/>
      <c r="G122" s="669"/>
      <c r="H122" s="669"/>
      <c r="I122" s="669"/>
      <c r="J122" s="669"/>
      <c r="K122" s="669"/>
      <c r="L122" s="669"/>
      <c r="M122" s="669"/>
      <c r="N122" s="669"/>
      <c r="O122" s="669"/>
      <c r="P122" s="669"/>
      <c r="Q122" s="669"/>
      <c r="R122" s="669"/>
      <c r="S122" s="669"/>
      <c r="T122" s="669"/>
      <c r="U122" s="669"/>
      <c r="V122" s="669"/>
      <c r="W122" s="669"/>
      <c r="X122" s="669"/>
      <c r="Y122" s="669"/>
      <c r="Z122" s="669"/>
      <c r="AA122" s="669"/>
    </row>
    <row r="123" spans="1:27" ht="12.75">
      <c r="A123" s="669"/>
      <c r="B123" s="669"/>
      <c r="C123" s="669"/>
      <c r="D123" s="669"/>
      <c r="E123" s="669"/>
      <c r="F123" s="669"/>
      <c r="G123" s="669"/>
      <c r="H123" s="669"/>
      <c r="I123" s="669"/>
      <c r="J123" s="669"/>
      <c r="K123" s="669"/>
      <c r="L123" s="669"/>
      <c r="M123" s="669"/>
      <c r="N123" s="669"/>
      <c r="O123" s="669"/>
      <c r="P123" s="669"/>
      <c r="Q123" s="669"/>
      <c r="R123" s="669"/>
      <c r="S123" s="669"/>
      <c r="T123" s="669"/>
      <c r="U123" s="669"/>
      <c r="V123" s="669"/>
      <c r="W123" s="669"/>
      <c r="X123" s="669"/>
      <c r="Y123" s="669"/>
      <c r="Z123" s="669"/>
      <c r="AA123" s="669"/>
    </row>
    <row r="124" spans="1:27" ht="12.75">
      <c r="A124" s="669"/>
      <c r="B124" s="669"/>
      <c r="C124" s="669"/>
      <c r="D124" s="669"/>
      <c r="E124" s="669"/>
      <c r="F124" s="669"/>
      <c r="G124" s="669"/>
      <c r="H124" s="669"/>
      <c r="I124" s="669"/>
      <c r="J124" s="669"/>
      <c r="K124" s="669"/>
      <c r="L124" s="669"/>
      <c r="M124" s="669"/>
      <c r="N124" s="669"/>
      <c r="O124" s="669"/>
      <c r="P124" s="669"/>
      <c r="Q124" s="669"/>
      <c r="R124" s="669"/>
      <c r="S124" s="669"/>
      <c r="T124" s="669"/>
      <c r="U124" s="669"/>
      <c r="V124" s="669"/>
      <c r="W124" s="669"/>
      <c r="X124" s="669"/>
      <c r="Y124" s="669"/>
      <c r="Z124" s="669"/>
      <c r="AA124" s="669"/>
    </row>
    <row r="125" spans="1:27" ht="12.75">
      <c r="A125" s="669"/>
      <c r="B125" s="669"/>
      <c r="C125" s="669"/>
      <c r="D125" s="669"/>
      <c r="E125" s="669"/>
      <c r="F125" s="669"/>
      <c r="G125" s="669"/>
      <c r="H125" s="669"/>
      <c r="I125" s="669"/>
      <c r="J125" s="669"/>
      <c r="K125" s="669"/>
      <c r="L125" s="669"/>
      <c r="M125" s="669"/>
      <c r="N125" s="669"/>
      <c r="O125" s="669"/>
      <c r="P125" s="669"/>
      <c r="Q125" s="669"/>
      <c r="R125" s="669"/>
      <c r="S125" s="669"/>
      <c r="T125" s="669"/>
      <c r="U125" s="669"/>
      <c r="V125" s="669"/>
      <c r="W125" s="669"/>
      <c r="X125" s="669"/>
      <c r="Y125" s="669"/>
      <c r="Z125" s="669"/>
      <c r="AA125" s="669"/>
    </row>
    <row r="126" spans="1:27" ht="12.75">
      <c r="A126" s="669"/>
      <c r="B126" s="669"/>
      <c r="C126" s="669"/>
      <c r="D126" s="669"/>
      <c r="E126" s="669"/>
      <c r="F126" s="669"/>
      <c r="G126" s="669"/>
      <c r="H126" s="669"/>
      <c r="I126" s="669"/>
      <c r="J126" s="669"/>
      <c r="K126" s="669"/>
      <c r="L126" s="669"/>
      <c r="M126" s="669"/>
      <c r="N126" s="669"/>
      <c r="O126" s="669"/>
      <c r="P126" s="669"/>
      <c r="Q126" s="669"/>
      <c r="R126" s="669"/>
      <c r="S126" s="669"/>
      <c r="T126" s="669"/>
      <c r="U126" s="669"/>
      <c r="V126" s="669"/>
      <c r="W126" s="669"/>
      <c r="X126" s="669"/>
      <c r="Y126" s="669"/>
      <c r="Z126" s="669"/>
      <c r="AA126" s="669"/>
    </row>
    <row r="127" spans="1:27" ht="12.75">
      <c r="A127" s="669"/>
      <c r="B127" s="669"/>
      <c r="C127" s="669"/>
      <c r="D127" s="669"/>
      <c r="E127" s="669"/>
      <c r="F127" s="669"/>
      <c r="G127" s="669"/>
      <c r="H127" s="669"/>
      <c r="I127" s="669"/>
      <c r="J127" s="669"/>
      <c r="K127" s="669"/>
      <c r="L127" s="669"/>
      <c r="M127" s="669"/>
      <c r="N127" s="669"/>
      <c r="O127" s="669"/>
      <c r="P127" s="669"/>
      <c r="Q127" s="669"/>
      <c r="R127" s="669"/>
      <c r="S127" s="669"/>
      <c r="T127" s="669"/>
      <c r="U127" s="669"/>
      <c r="V127" s="669"/>
      <c r="W127" s="669"/>
      <c r="X127" s="669"/>
      <c r="Y127" s="669"/>
      <c r="Z127" s="669"/>
      <c r="AA127" s="669"/>
    </row>
    <row r="128" spans="1:27" ht="12.75">
      <c r="A128" s="669"/>
      <c r="B128" s="669"/>
      <c r="C128" s="669"/>
      <c r="D128" s="669"/>
      <c r="E128" s="669"/>
      <c r="F128" s="669"/>
      <c r="G128" s="669"/>
      <c r="H128" s="669"/>
      <c r="I128" s="669"/>
      <c r="J128" s="669"/>
      <c r="K128" s="669"/>
      <c r="L128" s="669"/>
      <c r="M128" s="669"/>
      <c r="N128" s="669"/>
      <c r="O128" s="669"/>
      <c r="P128" s="669"/>
      <c r="Q128" s="669"/>
      <c r="R128" s="669"/>
      <c r="S128" s="669"/>
      <c r="T128" s="669"/>
      <c r="U128" s="669"/>
      <c r="V128" s="669"/>
      <c r="W128" s="669"/>
      <c r="X128" s="669"/>
      <c r="Y128" s="669"/>
      <c r="Z128" s="669"/>
      <c r="AA128" s="669"/>
    </row>
    <row r="129" spans="1:27" ht="12.75">
      <c r="A129" s="669"/>
      <c r="B129" s="669"/>
      <c r="C129" s="669"/>
      <c r="D129" s="669"/>
      <c r="E129" s="669"/>
      <c r="F129" s="669"/>
      <c r="G129" s="669"/>
      <c r="H129" s="669"/>
      <c r="I129" s="669"/>
      <c r="J129" s="669"/>
      <c r="K129" s="669"/>
      <c r="L129" s="669"/>
      <c r="M129" s="669"/>
      <c r="N129" s="669"/>
      <c r="O129" s="669"/>
      <c r="P129" s="669"/>
      <c r="Q129" s="669"/>
      <c r="R129" s="669"/>
      <c r="S129" s="669"/>
      <c r="T129" s="669"/>
      <c r="U129" s="669"/>
      <c r="V129" s="669"/>
      <c r="W129" s="669"/>
      <c r="X129" s="669"/>
      <c r="Y129" s="669"/>
      <c r="Z129" s="669"/>
      <c r="AA129" s="669"/>
    </row>
    <row r="130" spans="1:27" ht="12.75">
      <c r="A130" s="669"/>
      <c r="B130" s="669"/>
      <c r="C130" s="669"/>
      <c r="D130" s="669"/>
      <c r="E130" s="669"/>
      <c r="F130" s="669"/>
      <c r="G130" s="669"/>
      <c r="H130" s="669"/>
      <c r="I130" s="669"/>
      <c r="J130" s="669"/>
      <c r="K130" s="669"/>
      <c r="L130" s="669"/>
      <c r="M130" s="669"/>
      <c r="N130" s="669"/>
      <c r="O130" s="669"/>
      <c r="P130" s="669"/>
      <c r="Q130" s="669"/>
      <c r="R130" s="669"/>
      <c r="S130" s="669"/>
      <c r="T130" s="669"/>
      <c r="U130" s="669"/>
      <c r="V130" s="669"/>
      <c r="W130" s="669"/>
      <c r="X130" s="669"/>
      <c r="Y130" s="669"/>
      <c r="Z130" s="669"/>
      <c r="AA130" s="669"/>
    </row>
    <row r="131" spans="1:27" ht="12.75">
      <c r="A131" s="669"/>
      <c r="B131" s="669"/>
      <c r="C131" s="669"/>
      <c r="D131" s="669"/>
      <c r="E131" s="669"/>
      <c r="F131" s="669"/>
      <c r="G131" s="669"/>
      <c r="H131" s="669"/>
      <c r="I131" s="669"/>
      <c r="J131" s="669"/>
      <c r="K131" s="669"/>
      <c r="L131" s="669"/>
      <c r="M131" s="669"/>
      <c r="N131" s="669"/>
      <c r="O131" s="669"/>
      <c r="P131" s="669"/>
      <c r="Q131" s="669"/>
      <c r="R131" s="669"/>
      <c r="S131" s="669"/>
      <c r="T131" s="669"/>
      <c r="U131" s="669"/>
      <c r="V131" s="669"/>
      <c r="W131" s="669"/>
      <c r="X131" s="669"/>
      <c r="Y131" s="669"/>
      <c r="Z131" s="669"/>
      <c r="AA131" s="669"/>
    </row>
    <row r="132" spans="1:27" ht="12.75">
      <c r="A132" s="669"/>
      <c r="B132" s="669"/>
      <c r="C132" s="669"/>
      <c r="D132" s="669"/>
      <c r="E132" s="669"/>
      <c r="F132" s="669"/>
      <c r="G132" s="669"/>
      <c r="H132" s="669"/>
      <c r="I132" s="669"/>
      <c r="J132" s="669"/>
      <c r="K132" s="669"/>
      <c r="L132" s="669"/>
      <c r="M132" s="669"/>
      <c r="N132" s="669"/>
      <c r="O132" s="669"/>
      <c r="P132" s="669"/>
      <c r="Q132" s="669"/>
      <c r="R132" s="669"/>
      <c r="S132" s="669"/>
      <c r="T132" s="669"/>
      <c r="U132" s="669"/>
      <c r="V132" s="669"/>
      <c r="W132" s="669"/>
      <c r="X132" s="669"/>
      <c r="Y132" s="669"/>
      <c r="Z132" s="669"/>
      <c r="AA132" s="669"/>
    </row>
    <row r="133" spans="1:27" ht="12.75">
      <c r="A133" s="669"/>
      <c r="B133" s="669"/>
      <c r="C133" s="669"/>
      <c r="D133" s="669"/>
      <c r="E133" s="669"/>
      <c r="F133" s="669"/>
      <c r="G133" s="669"/>
      <c r="H133" s="669"/>
      <c r="I133" s="669"/>
      <c r="J133" s="669"/>
      <c r="K133" s="669"/>
      <c r="L133" s="669"/>
      <c r="M133" s="669"/>
      <c r="N133" s="669"/>
      <c r="O133" s="669"/>
      <c r="P133" s="669"/>
      <c r="Q133" s="669"/>
      <c r="R133" s="669"/>
      <c r="S133" s="669"/>
      <c r="T133" s="669"/>
      <c r="U133" s="669"/>
      <c r="V133" s="669"/>
      <c r="W133" s="669"/>
      <c r="X133" s="669"/>
      <c r="Y133" s="669"/>
      <c r="Z133" s="669"/>
      <c r="AA133" s="669"/>
    </row>
    <row r="134" spans="1:27" ht="12.75">
      <c r="A134" s="669"/>
      <c r="B134" s="669"/>
      <c r="C134" s="669"/>
      <c r="D134" s="669"/>
      <c r="E134" s="669"/>
      <c r="F134" s="669"/>
      <c r="G134" s="669"/>
      <c r="H134" s="669"/>
      <c r="I134" s="669"/>
      <c r="J134" s="669"/>
      <c r="K134" s="669"/>
      <c r="L134" s="669"/>
      <c r="M134" s="669"/>
      <c r="N134" s="669"/>
      <c r="O134" s="669"/>
      <c r="P134" s="669"/>
      <c r="Q134" s="669"/>
      <c r="R134" s="669"/>
      <c r="S134" s="669"/>
      <c r="T134" s="669"/>
      <c r="U134" s="669"/>
      <c r="V134" s="669"/>
      <c r="W134" s="669"/>
      <c r="X134" s="669"/>
      <c r="Y134" s="669"/>
      <c r="Z134" s="669"/>
      <c r="AA134" s="669"/>
    </row>
    <row r="135" spans="1:27" ht="12.75">
      <c r="A135" s="669"/>
      <c r="B135" s="669"/>
      <c r="C135" s="669"/>
      <c r="D135" s="669"/>
      <c r="E135" s="669"/>
      <c r="F135" s="669"/>
      <c r="G135" s="669"/>
      <c r="H135" s="669"/>
      <c r="I135" s="669"/>
      <c r="J135" s="669"/>
      <c r="K135" s="669"/>
      <c r="L135" s="669"/>
      <c r="M135" s="669"/>
      <c r="N135" s="669"/>
      <c r="O135" s="669"/>
      <c r="P135" s="669"/>
      <c r="Q135" s="669"/>
      <c r="R135" s="669"/>
      <c r="S135" s="669"/>
      <c r="T135" s="669"/>
      <c r="U135" s="669"/>
      <c r="V135" s="669"/>
      <c r="W135" s="669"/>
      <c r="X135" s="669"/>
      <c r="Y135" s="669"/>
      <c r="Z135" s="669"/>
      <c r="AA135" s="669"/>
    </row>
    <row r="136" spans="1:27" ht="12.75">
      <c r="A136" s="669"/>
      <c r="B136" s="669"/>
      <c r="C136" s="669"/>
      <c r="D136" s="669"/>
      <c r="E136" s="669"/>
      <c r="F136" s="669"/>
      <c r="G136" s="669"/>
      <c r="H136" s="669"/>
      <c r="I136" s="669"/>
      <c r="J136" s="669"/>
      <c r="K136" s="669"/>
      <c r="L136" s="669"/>
      <c r="M136" s="669"/>
      <c r="N136" s="669"/>
      <c r="O136" s="669"/>
      <c r="P136" s="669"/>
      <c r="Q136" s="669"/>
      <c r="R136" s="669"/>
      <c r="S136" s="669"/>
      <c r="T136" s="669"/>
      <c r="U136" s="669"/>
      <c r="V136" s="669"/>
      <c r="W136" s="669"/>
      <c r="X136" s="669"/>
      <c r="Y136" s="669"/>
      <c r="Z136" s="669"/>
      <c r="AA136" s="669"/>
    </row>
    <row r="137" spans="1:27" ht="12.75">
      <c r="A137" s="669"/>
      <c r="B137" s="669"/>
      <c r="C137" s="669"/>
      <c r="D137" s="669"/>
      <c r="E137" s="669"/>
      <c r="F137" s="669"/>
      <c r="G137" s="669"/>
      <c r="H137" s="669"/>
      <c r="I137" s="669"/>
      <c r="J137" s="669"/>
      <c r="K137" s="669"/>
      <c r="L137" s="669"/>
      <c r="M137" s="669"/>
      <c r="N137" s="669"/>
      <c r="O137" s="669"/>
      <c r="P137" s="669"/>
      <c r="Q137" s="669"/>
      <c r="R137" s="669"/>
      <c r="S137" s="669"/>
      <c r="T137" s="669"/>
      <c r="U137" s="669"/>
      <c r="V137" s="669"/>
      <c r="W137" s="669"/>
      <c r="X137" s="669"/>
      <c r="Y137" s="669"/>
      <c r="Z137" s="669"/>
      <c r="AA137" s="669"/>
    </row>
    <row r="138" spans="1:27" ht="12.75">
      <c r="A138" s="669"/>
      <c r="B138" s="669"/>
      <c r="C138" s="669"/>
      <c r="D138" s="669"/>
      <c r="E138" s="669"/>
      <c r="F138" s="669"/>
      <c r="G138" s="669"/>
      <c r="H138" s="669"/>
      <c r="I138" s="669"/>
      <c r="J138" s="669"/>
      <c r="K138" s="669"/>
      <c r="L138" s="669"/>
      <c r="M138" s="669"/>
      <c r="N138" s="669"/>
      <c r="O138" s="669"/>
      <c r="P138" s="669"/>
      <c r="Q138" s="669"/>
      <c r="R138" s="669"/>
      <c r="S138" s="669"/>
      <c r="T138" s="669"/>
      <c r="U138" s="669"/>
      <c r="V138" s="669"/>
      <c r="W138" s="669"/>
      <c r="X138" s="669"/>
      <c r="Y138" s="669"/>
      <c r="Z138" s="669"/>
      <c r="AA138" s="669"/>
    </row>
    <row r="139" spans="1:27" ht="12.75">
      <c r="A139" s="669"/>
      <c r="B139" s="669"/>
      <c r="C139" s="669"/>
      <c r="D139" s="669"/>
      <c r="E139" s="669"/>
      <c r="F139" s="669"/>
      <c r="G139" s="669"/>
      <c r="H139" s="669"/>
      <c r="I139" s="669"/>
      <c r="J139" s="669"/>
      <c r="K139" s="669"/>
      <c r="L139" s="669"/>
      <c r="M139" s="669"/>
      <c r="N139" s="669"/>
      <c r="O139" s="669"/>
      <c r="P139" s="669"/>
      <c r="Q139" s="669"/>
      <c r="R139" s="669"/>
      <c r="S139" s="669"/>
      <c r="T139" s="669"/>
      <c r="U139" s="669"/>
      <c r="V139" s="669"/>
      <c r="W139" s="669"/>
      <c r="X139" s="669"/>
      <c r="Y139" s="669"/>
      <c r="Z139" s="669"/>
      <c r="AA139" s="669"/>
    </row>
    <row r="140" spans="1:27" ht="12.75">
      <c r="A140" s="669"/>
      <c r="B140" s="669"/>
      <c r="C140" s="669"/>
      <c r="D140" s="669"/>
      <c r="E140" s="669"/>
      <c r="F140" s="669"/>
      <c r="G140" s="669"/>
      <c r="H140" s="669"/>
      <c r="I140" s="669"/>
      <c r="J140" s="669"/>
      <c r="K140" s="669"/>
      <c r="L140" s="669"/>
      <c r="M140" s="669"/>
      <c r="N140" s="669"/>
      <c r="O140" s="669"/>
      <c r="P140" s="669"/>
      <c r="Q140" s="669"/>
      <c r="R140" s="669"/>
      <c r="S140" s="669"/>
      <c r="T140" s="669"/>
      <c r="U140" s="669"/>
      <c r="V140" s="669"/>
      <c r="W140" s="669"/>
      <c r="X140" s="669"/>
      <c r="Y140" s="669"/>
      <c r="Z140" s="669"/>
      <c r="AA140" s="669"/>
    </row>
    <row r="141" spans="1:27" ht="12.75">
      <c r="A141" s="669"/>
      <c r="B141" s="669"/>
      <c r="C141" s="669"/>
      <c r="D141" s="669"/>
      <c r="E141" s="669"/>
      <c r="F141" s="669"/>
      <c r="G141" s="669"/>
      <c r="H141" s="669"/>
      <c r="I141" s="669"/>
      <c r="J141" s="669"/>
      <c r="K141" s="669"/>
      <c r="L141" s="669"/>
      <c r="M141" s="669"/>
      <c r="N141" s="669"/>
      <c r="O141" s="669"/>
      <c r="P141" s="669"/>
      <c r="Q141" s="669"/>
      <c r="R141" s="669"/>
      <c r="S141" s="669"/>
      <c r="T141" s="669"/>
      <c r="U141" s="669"/>
      <c r="V141" s="669"/>
      <c r="W141" s="669"/>
      <c r="X141" s="669"/>
      <c r="Y141" s="669"/>
      <c r="Z141" s="669"/>
      <c r="AA141" s="669"/>
    </row>
    <row r="142" spans="1:27" ht="12.75">
      <c r="A142" s="669"/>
      <c r="B142" s="669"/>
      <c r="C142" s="669"/>
      <c r="D142" s="669"/>
      <c r="E142" s="669"/>
      <c r="F142" s="669"/>
      <c r="G142" s="669"/>
      <c r="H142" s="669"/>
      <c r="I142" s="669"/>
      <c r="J142" s="669"/>
      <c r="K142" s="669"/>
      <c r="L142" s="669"/>
      <c r="M142" s="669"/>
      <c r="N142" s="669"/>
      <c r="O142" s="669"/>
      <c r="P142" s="669"/>
      <c r="Q142" s="669"/>
      <c r="R142" s="669"/>
      <c r="S142" s="669"/>
      <c r="T142" s="669"/>
      <c r="U142" s="669"/>
      <c r="V142" s="669"/>
      <c r="W142" s="669"/>
      <c r="X142" s="669"/>
      <c r="Y142" s="669"/>
      <c r="Z142" s="669"/>
      <c r="AA142" s="669"/>
    </row>
    <row r="143" spans="1:27" ht="12.75">
      <c r="A143" s="669"/>
      <c r="B143" s="669"/>
      <c r="C143" s="669"/>
      <c r="D143" s="669"/>
      <c r="E143" s="669"/>
      <c r="F143" s="669"/>
      <c r="G143" s="669"/>
      <c r="H143" s="669"/>
      <c r="I143" s="669"/>
      <c r="J143" s="669"/>
      <c r="K143" s="669"/>
      <c r="L143" s="669"/>
      <c r="M143" s="669"/>
      <c r="N143" s="669"/>
      <c r="O143" s="669"/>
      <c r="P143" s="669"/>
      <c r="Q143" s="669"/>
      <c r="R143" s="669"/>
      <c r="S143" s="669"/>
      <c r="T143" s="669"/>
      <c r="U143" s="669"/>
      <c r="V143" s="669"/>
      <c r="W143" s="669"/>
      <c r="X143" s="669"/>
      <c r="Y143" s="669"/>
      <c r="Z143" s="669"/>
      <c r="AA143" s="669"/>
    </row>
    <row r="144" spans="1:27" ht="12.75">
      <c r="A144" s="669"/>
      <c r="B144" s="669"/>
      <c r="C144" s="669"/>
      <c r="D144" s="669"/>
      <c r="E144" s="669"/>
      <c r="F144" s="669"/>
      <c r="G144" s="669"/>
      <c r="H144" s="669"/>
      <c r="I144" s="669"/>
      <c r="J144" s="669"/>
      <c r="K144" s="669"/>
      <c r="L144" s="669"/>
      <c r="M144" s="669"/>
      <c r="N144" s="669"/>
      <c r="O144" s="669"/>
      <c r="P144" s="669"/>
      <c r="Q144" s="669"/>
      <c r="R144" s="669"/>
      <c r="S144" s="669"/>
      <c r="T144" s="669"/>
      <c r="U144" s="669"/>
      <c r="V144" s="669"/>
      <c r="W144" s="669"/>
      <c r="X144" s="669"/>
      <c r="Y144" s="669"/>
      <c r="Z144" s="669"/>
      <c r="AA144" s="669"/>
    </row>
    <row r="145" spans="1:27" ht="12.75">
      <c r="A145" s="669"/>
      <c r="B145" s="669"/>
      <c r="C145" s="669"/>
      <c r="D145" s="669"/>
      <c r="E145" s="669"/>
      <c r="F145" s="669"/>
      <c r="G145" s="669"/>
      <c r="H145" s="669"/>
      <c r="I145" s="669"/>
      <c r="J145" s="669"/>
      <c r="K145" s="669"/>
      <c r="L145" s="669"/>
      <c r="M145" s="669"/>
      <c r="N145" s="669"/>
      <c r="O145" s="669"/>
      <c r="P145" s="669"/>
      <c r="Q145" s="669"/>
      <c r="R145" s="669"/>
      <c r="S145" s="669"/>
      <c r="T145" s="669"/>
      <c r="U145" s="669"/>
      <c r="V145" s="669"/>
      <c r="W145" s="669"/>
      <c r="X145" s="669"/>
      <c r="Y145" s="669"/>
      <c r="Z145" s="669"/>
      <c r="AA145" s="669"/>
    </row>
    <row r="146" spans="1:27" ht="12.75">
      <c r="A146" s="669"/>
      <c r="B146" s="669"/>
      <c r="C146" s="669"/>
      <c r="D146" s="669"/>
      <c r="E146" s="669"/>
      <c r="F146" s="669"/>
      <c r="G146" s="669"/>
      <c r="H146" s="669"/>
      <c r="I146" s="669"/>
      <c r="J146" s="669"/>
      <c r="K146" s="669"/>
      <c r="L146" s="669"/>
      <c r="M146" s="669"/>
      <c r="N146" s="669"/>
      <c r="O146" s="669"/>
      <c r="P146" s="669"/>
      <c r="Q146" s="669"/>
      <c r="R146" s="669"/>
      <c r="S146" s="669"/>
      <c r="T146" s="669"/>
      <c r="U146" s="669"/>
      <c r="V146" s="669"/>
      <c r="W146" s="669"/>
      <c r="X146" s="669"/>
      <c r="Y146" s="669"/>
      <c r="Z146" s="669"/>
      <c r="AA146" s="669"/>
    </row>
    <row r="147" spans="1:27" ht="12.75">
      <c r="A147" s="669"/>
      <c r="B147" s="669"/>
      <c r="C147" s="669"/>
      <c r="D147" s="669"/>
      <c r="E147" s="669"/>
      <c r="F147" s="669"/>
      <c r="G147" s="669"/>
      <c r="H147" s="669"/>
      <c r="I147" s="669"/>
      <c r="J147" s="669"/>
      <c r="K147" s="669"/>
      <c r="L147" s="669"/>
      <c r="M147" s="669"/>
      <c r="N147" s="669"/>
      <c r="O147" s="669"/>
      <c r="P147" s="669"/>
      <c r="Q147" s="669"/>
      <c r="R147" s="669"/>
      <c r="S147" s="669"/>
      <c r="T147" s="669"/>
      <c r="U147" s="669"/>
      <c r="V147" s="669"/>
      <c r="W147" s="669"/>
      <c r="X147" s="669"/>
      <c r="Y147" s="669"/>
      <c r="Z147" s="669"/>
      <c r="AA147" s="669"/>
    </row>
    <row r="148" spans="1:27" ht="12.75">
      <c r="A148" s="669"/>
      <c r="B148" s="669"/>
      <c r="C148" s="669"/>
      <c r="D148" s="669"/>
      <c r="E148" s="669"/>
      <c r="F148" s="669"/>
      <c r="G148" s="669"/>
      <c r="H148" s="669"/>
      <c r="I148" s="669"/>
      <c r="J148" s="669"/>
      <c r="K148" s="669"/>
      <c r="L148" s="669"/>
      <c r="M148" s="669"/>
      <c r="N148" s="669"/>
      <c r="O148" s="669"/>
      <c r="P148" s="669"/>
      <c r="Q148" s="669"/>
      <c r="R148" s="669"/>
      <c r="S148" s="669"/>
      <c r="T148" s="669"/>
      <c r="U148" s="669"/>
      <c r="V148" s="669"/>
      <c r="W148" s="669"/>
      <c r="X148" s="669"/>
      <c r="Y148" s="669"/>
      <c r="Z148" s="669"/>
      <c r="AA148" s="669"/>
    </row>
    <row r="149" spans="1:27" ht="12.75">
      <c r="A149" s="669"/>
      <c r="B149" s="669"/>
      <c r="C149" s="669"/>
      <c r="D149" s="669"/>
      <c r="E149" s="669"/>
      <c r="F149" s="669"/>
      <c r="G149" s="669"/>
      <c r="H149" s="669"/>
      <c r="I149" s="669"/>
      <c r="J149" s="669"/>
      <c r="K149" s="669"/>
      <c r="L149" s="669"/>
      <c r="M149" s="669"/>
      <c r="N149" s="669"/>
      <c r="O149" s="669"/>
      <c r="P149" s="669"/>
      <c r="Q149" s="669"/>
      <c r="R149" s="669"/>
      <c r="S149" s="669"/>
      <c r="T149" s="669"/>
      <c r="U149" s="669"/>
      <c r="V149" s="669"/>
      <c r="W149" s="669"/>
      <c r="X149" s="669"/>
      <c r="Y149" s="669"/>
      <c r="Z149" s="669"/>
      <c r="AA149" s="669"/>
    </row>
    <row r="150" spans="1:27" ht="12.75">
      <c r="A150" s="669"/>
      <c r="B150" s="669"/>
      <c r="C150" s="669"/>
      <c r="D150" s="669"/>
      <c r="E150" s="669"/>
      <c r="F150" s="669"/>
      <c r="G150" s="669"/>
      <c r="H150" s="669"/>
      <c r="I150" s="669"/>
      <c r="J150" s="669"/>
      <c r="K150" s="669"/>
      <c r="L150" s="669"/>
      <c r="M150" s="669"/>
      <c r="N150" s="669"/>
      <c r="O150" s="669"/>
      <c r="P150" s="669"/>
      <c r="Q150" s="669"/>
      <c r="R150" s="669"/>
      <c r="S150" s="669"/>
      <c r="T150" s="669"/>
      <c r="U150" s="669"/>
      <c r="V150" s="669"/>
      <c r="W150" s="669"/>
      <c r="X150" s="669"/>
      <c r="Y150" s="669"/>
      <c r="Z150" s="669"/>
      <c r="AA150" s="669"/>
    </row>
    <row r="151" spans="1:27" ht="12.75">
      <c r="A151" s="669"/>
      <c r="B151" s="669"/>
      <c r="C151" s="669"/>
      <c r="D151" s="669"/>
      <c r="E151" s="669"/>
      <c r="F151" s="669"/>
      <c r="G151" s="669"/>
      <c r="H151" s="669"/>
      <c r="I151" s="669"/>
      <c r="J151" s="669"/>
      <c r="K151" s="669"/>
      <c r="L151" s="669"/>
      <c r="M151" s="669"/>
      <c r="N151" s="669"/>
      <c r="O151" s="669"/>
      <c r="P151" s="669"/>
      <c r="Q151" s="669"/>
      <c r="R151" s="669"/>
      <c r="S151" s="669"/>
      <c r="T151" s="669"/>
      <c r="U151" s="669"/>
      <c r="V151" s="669"/>
      <c r="W151" s="669"/>
      <c r="X151" s="669"/>
      <c r="Y151" s="669"/>
      <c r="Z151" s="669"/>
      <c r="AA151" s="669"/>
    </row>
    <row r="152" spans="1:27" ht="12.75">
      <c r="A152" s="669"/>
      <c r="B152" s="669"/>
      <c r="C152" s="669"/>
      <c r="D152" s="669"/>
      <c r="E152" s="669"/>
      <c r="F152" s="669"/>
      <c r="G152" s="669"/>
      <c r="H152" s="669"/>
      <c r="I152" s="669"/>
      <c r="J152" s="669"/>
      <c r="K152" s="669"/>
      <c r="L152" s="669"/>
      <c r="M152" s="669"/>
      <c r="N152" s="669"/>
      <c r="O152" s="669"/>
      <c r="P152" s="669"/>
      <c r="Q152" s="669"/>
      <c r="R152" s="669"/>
      <c r="S152" s="669"/>
      <c r="T152" s="669"/>
      <c r="U152" s="669"/>
      <c r="V152" s="669"/>
      <c r="W152" s="669"/>
      <c r="X152" s="669"/>
      <c r="Y152" s="669"/>
      <c r="Z152" s="669"/>
      <c r="AA152" s="669"/>
    </row>
    <row r="153" spans="1:27" ht="12.75">
      <c r="A153" s="669"/>
      <c r="B153" s="669"/>
      <c r="C153" s="669"/>
      <c r="D153" s="669"/>
      <c r="E153" s="669"/>
      <c r="F153" s="669"/>
      <c r="G153" s="669"/>
      <c r="H153" s="669"/>
      <c r="I153" s="669"/>
      <c r="J153" s="669"/>
      <c r="K153" s="669"/>
      <c r="L153" s="669"/>
      <c r="M153" s="669"/>
      <c r="N153" s="669"/>
      <c r="O153" s="669"/>
      <c r="P153" s="669"/>
      <c r="Q153" s="669"/>
      <c r="R153" s="669"/>
      <c r="S153" s="669"/>
      <c r="T153" s="669"/>
      <c r="U153" s="669"/>
      <c r="V153" s="669"/>
      <c r="W153" s="669"/>
      <c r="X153" s="669"/>
      <c r="Y153" s="669"/>
      <c r="Z153" s="669"/>
      <c r="AA153" s="669"/>
    </row>
    <row r="154" spans="1:27" ht="12.75">
      <c r="A154" s="669"/>
      <c r="B154" s="669"/>
      <c r="C154" s="669"/>
      <c r="D154" s="669"/>
      <c r="E154" s="669"/>
      <c r="F154" s="669"/>
      <c r="G154" s="669"/>
      <c r="H154" s="669"/>
      <c r="I154" s="669"/>
      <c r="J154" s="669"/>
      <c r="K154" s="669"/>
      <c r="L154" s="669"/>
      <c r="M154" s="669"/>
      <c r="N154" s="669"/>
      <c r="O154" s="669"/>
      <c r="P154" s="669"/>
      <c r="Q154" s="669"/>
      <c r="R154" s="669"/>
      <c r="S154" s="669"/>
      <c r="T154" s="669"/>
      <c r="U154" s="669"/>
      <c r="V154" s="669"/>
      <c r="W154" s="669"/>
      <c r="X154" s="669"/>
      <c r="Y154" s="669"/>
      <c r="Z154" s="669"/>
      <c r="AA154" s="669"/>
    </row>
    <row r="155" spans="1:27" ht="12.75">
      <c r="A155" s="669"/>
      <c r="B155" s="669"/>
      <c r="C155" s="669"/>
      <c r="D155" s="669"/>
      <c r="E155" s="669"/>
      <c r="F155" s="669"/>
      <c r="G155" s="669"/>
      <c r="H155" s="669"/>
      <c r="I155" s="669"/>
      <c r="J155" s="669"/>
      <c r="K155" s="669"/>
      <c r="L155" s="669"/>
      <c r="M155" s="669"/>
      <c r="N155" s="669"/>
      <c r="O155" s="669"/>
      <c r="P155" s="669"/>
      <c r="Q155" s="669"/>
      <c r="R155" s="669"/>
      <c r="S155" s="669"/>
      <c r="T155" s="669"/>
      <c r="U155" s="669"/>
      <c r="V155" s="669"/>
      <c r="W155" s="669"/>
      <c r="X155" s="669"/>
      <c r="Y155" s="669"/>
      <c r="Z155" s="669"/>
      <c r="AA155" s="669"/>
    </row>
    <row r="156" spans="1:27" ht="12.75">
      <c r="A156" s="669"/>
      <c r="B156" s="669"/>
      <c r="C156" s="669"/>
      <c r="D156" s="669"/>
      <c r="E156" s="669"/>
      <c r="F156" s="669"/>
      <c r="G156" s="669"/>
      <c r="H156" s="669"/>
      <c r="I156" s="669"/>
      <c r="J156" s="669"/>
      <c r="K156" s="669"/>
      <c r="L156" s="669"/>
      <c r="M156" s="669"/>
      <c r="N156" s="669"/>
      <c r="O156" s="669"/>
      <c r="P156" s="669"/>
      <c r="Q156" s="669"/>
      <c r="R156" s="669"/>
      <c r="S156" s="669"/>
      <c r="T156" s="669"/>
      <c r="U156" s="669"/>
      <c r="V156" s="669"/>
      <c r="W156" s="669"/>
      <c r="X156" s="669"/>
      <c r="Y156" s="669"/>
      <c r="Z156" s="669"/>
      <c r="AA156" s="669"/>
    </row>
    <row r="157" spans="1:27" ht="12.75">
      <c r="A157" s="669"/>
      <c r="B157" s="669"/>
      <c r="C157" s="669"/>
      <c r="D157" s="669"/>
      <c r="E157" s="669"/>
      <c r="F157" s="669"/>
      <c r="G157" s="669"/>
      <c r="H157" s="669"/>
      <c r="I157" s="669"/>
      <c r="J157" s="669"/>
      <c r="K157" s="669"/>
      <c r="L157" s="669"/>
      <c r="M157" s="669"/>
      <c r="N157" s="669"/>
      <c r="O157" s="669"/>
      <c r="P157" s="669"/>
      <c r="Q157" s="669"/>
      <c r="R157" s="669"/>
      <c r="S157" s="669"/>
      <c r="T157" s="669"/>
      <c r="U157" s="669"/>
      <c r="V157" s="669"/>
      <c r="W157" s="669"/>
      <c r="X157" s="669"/>
      <c r="Y157" s="669"/>
      <c r="Z157" s="669"/>
      <c r="AA157" s="669"/>
    </row>
    <row r="158" spans="1:27" ht="12.75">
      <c r="A158" s="669"/>
      <c r="B158" s="669"/>
      <c r="C158" s="669"/>
      <c r="D158" s="669"/>
      <c r="E158" s="669"/>
      <c r="F158" s="669"/>
      <c r="G158" s="669"/>
      <c r="H158" s="669"/>
      <c r="I158" s="669"/>
      <c r="J158" s="669"/>
      <c r="K158" s="669"/>
      <c r="L158" s="669"/>
      <c r="M158" s="669"/>
      <c r="N158" s="669"/>
      <c r="O158" s="669"/>
      <c r="P158" s="669"/>
      <c r="Q158" s="669"/>
      <c r="R158" s="669"/>
      <c r="S158" s="669"/>
      <c r="T158" s="669"/>
      <c r="U158" s="669"/>
      <c r="V158" s="669"/>
      <c r="W158" s="669"/>
      <c r="X158" s="669"/>
      <c r="Y158" s="669"/>
      <c r="Z158" s="669"/>
      <c r="AA158" s="669"/>
    </row>
    <row r="159" spans="1:27" ht="12.75">
      <c r="A159" s="669"/>
      <c r="B159" s="669"/>
      <c r="C159" s="669"/>
      <c r="D159" s="669"/>
      <c r="E159" s="669"/>
      <c r="F159" s="669"/>
      <c r="G159" s="669"/>
      <c r="H159" s="669"/>
      <c r="I159" s="669"/>
      <c r="J159" s="669"/>
      <c r="K159" s="669"/>
      <c r="L159" s="669"/>
      <c r="M159" s="669"/>
      <c r="N159" s="669"/>
      <c r="O159" s="669"/>
      <c r="P159" s="669"/>
      <c r="Q159" s="669"/>
      <c r="R159" s="669"/>
      <c r="S159" s="669"/>
      <c r="T159" s="669"/>
      <c r="U159" s="669"/>
      <c r="V159" s="669"/>
      <c r="W159" s="669"/>
      <c r="X159" s="669"/>
      <c r="Y159" s="669"/>
      <c r="Z159" s="669"/>
      <c r="AA159" s="669"/>
    </row>
    <row r="160" spans="1:27" ht="12.75">
      <c r="A160" s="669"/>
      <c r="B160" s="669"/>
      <c r="C160" s="669"/>
      <c r="D160" s="669"/>
      <c r="E160" s="669"/>
      <c r="F160" s="669"/>
      <c r="G160" s="669"/>
      <c r="H160" s="669"/>
      <c r="I160" s="669"/>
      <c r="J160" s="669"/>
      <c r="K160" s="669"/>
      <c r="L160" s="669"/>
      <c r="M160" s="669"/>
      <c r="N160" s="669"/>
      <c r="O160" s="669"/>
      <c r="P160" s="669"/>
      <c r="Q160" s="669"/>
      <c r="R160" s="669"/>
      <c r="S160" s="669"/>
      <c r="T160" s="669"/>
      <c r="U160" s="669"/>
      <c r="V160" s="669"/>
      <c r="W160" s="669"/>
      <c r="X160" s="669"/>
      <c r="Y160" s="669"/>
      <c r="Z160" s="669"/>
      <c r="AA160" s="669"/>
    </row>
    <row r="161" spans="1:27" ht="12.75">
      <c r="A161" s="669"/>
      <c r="B161" s="669"/>
      <c r="C161" s="669"/>
      <c r="D161" s="669"/>
      <c r="E161" s="669"/>
      <c r="F161" s="669"/>
      <c r="G161" s="669"/>
      <c r="H161" s="669"/>
      <c r="I161" s="669"/>
      <c r="J161" s="669"/>
      <c r="K161" s="669"/>
      <c r="L161" s="669"/>
      <c r="M161" s="669"/>
      <c r="N161" s="669"/>
      <c r="O161" s="669"/>
      <c r="P161" s="669"/>
      <c r="Q161" s="669"/>
      <c r="R161" s="669"/>
      <c r="S161" s="669"/>
      <c r="T161" s="669"/>
      <c r="U161" s="669"/>
      <c r="V161" s="669"/>
      <c r="W161" s="669"/>
      <c r="X161" s="669"/>
      <c r="Y161" s="669"/>
      <c r="Z161" s="669"/>
      <c r="AA161" s="669"/>
    </row>
    <row r="162" spans="1:27" ht="12.75">
      <c r="A162" s="669"/>
      <c r="B162" s="669"/>
      <c r="C162" s="669"/>
      <c r="D162" s="669"/>
      <c r="E162" s="669"/>
      <c r="F162" s="669"/>
      <c r="G162" s="669"/>
      <c r="H162" s="669"/>
      <c r="I162" s="669"/>
      <c r="J162" s="669"/>
      <c r="K162" s="669"/>
      <c r="L162" s="669"/>
      <c r="M162" s="669"/>
      <c r="N162" s="669"/>
      <c r="O162" s="669"/>
      <c r="P162" s="669"/>
      <c r="Q162" s="669"/>
      <c r="R162" s="669"/>
      <c r="S162" s="669"/>
      <c r="T162" s="669"/>
      <c r="U162" s="669"/>
      <c r="V162" s="669"/>
      <c r="W162" s="669"/>
      <c r="X162" s="669"/>
      <c r="Y162" s="669"/>
      <c r="Z162" s="669"/>
      <c r="AA162" s="669"/>
    </row>
    <row r="163" spans="1:27" ht="12.75">
      <c r="A163" s="669"/>
      <c r="B163" s="669"/>
      <c r="C163" s="669"/>
      <c r="D163" s="669"/>
      <c r="E163" s="669"/>
      <c r="F163" s="669"/>
      <c r="G163" s="669"/>
      <c r="H163" s="669"/>
      <c r="I163" s="669"/>
      <c r="J163" s="669"/>
      <c r="K163" s="669"/>
      <c r="L163" s="669"/>
      <c r="M163" s="669"/>
      <c r="N163" s="669"/>
      <c r="O163" s="669"/>
      <c r="P163" s="669"/>
      <c r="Q163" s="669"/>
      <c r="R163" s="669"/>
      <c r="S163" s="669"/>
      <c r="T163" s="669"/>
      <c r="U163" s="669"/>
      <c r="V163" s="669"/>
      <c r="W163" s="669"/>
      <c r="X163" s="669"/>
      <c r="Y163" s="669"/>
      <c r="Z163" s="669"/>
      <c r="AA163" s="669"/>
    </row>
    <row r="164" spans="1:27" ht="12.75">
      <c r="A164" s="669"/>
      <c r="B164" s="669"/>
      <c r="C164" s="669"/>
      <c r="D164" s="669"/>
      <c r="E164" s="669"/>
      <c r="F164" s="669"/>
      <c r="G164" s="669"/>
      <c r="H164" s="669"/>
      <c r="I164" s="669"/>
      <c r="J164" s="669"/>
      <c r="K164" s="669"/>
      <c r="L164" s="669"/>
      <c r="M164" s="669"/>
      <c r="N164" s="669"/>
      <c r="O164" s="669"/>
      <c r="P164" s="669"/>
      <c r="Q164" s="669"/>
      <c r="R164" s="669"/>
      <c r="S164" s="669"/>
      <c r="T164" s="669"/>
      <c r="U164" s="669"/>
      <c r="V164" s="669"/>
      <c r="W164" s="669"/>
      <c r="X164" s="669"/>
      <c r="Y164" s="669"/>
      <c r="Z164" s="669"/>
      <c r="AA164" s="669"/>
    </row>
    <row r="165" spans="1:27" ht="12.75">
      <c r="A165" s="669"/>
      <c r="B165" s="669"/>
      <c r="C165" s="669"/>
      <c r="D165" s="669"/>
      <c r="E165" s="669"/>
      <c r="F165" s="669"/>
      <c r="G165" s="669"/>
      <c r="H165" s="669"/>
      <c r="I165" s="669"/>
      <c r="J165" s="669"/>
      <c r="K165" s="669"/>
      <c r="L165" s="669"/>
      <c r="M165" s="669"/>
      <c r="N165" s="669"/>
      <c r="O165" s="669"/>
      <c r="P165" s="669"/>
      <c r="Q165" s="669"/>
      <c r="R165" s="669"/>
      <c r="S165" s="669"/>
      <c r="T165" s="669"/>
      <c r="U165" s="669"/>
      <c r="V165" s="669"/>
      <c r="W165" s="669"/>
      <c r="X165" s="669"/>
      <c r="Y165" s="669"/>
      <c r="Z165" s="669"/>
      <c r="AA165" s="669"/>
    </row>
    <row r="166" spans="1:27" ht="12.75">
      <c r="A166" s="669"/>
      <c r="B166" s="669"/>
      <c r="C166" s="669"/>
      <c r="D166" s="669"/>
      <c r="E166" s="669"/>
      <c r="F166" s="669"/>
      <c r="G166" s="669"/>
      <c r="H166" s="669"/>
      <c r="I166" s="669"/>
      <c r="J166" s="669"/>
      <c r="K166" s="669"/>
      <c r="L166" s="669"/>
      <c r="M166" s="669"/>
      <c r="N166" s="669"/>
      <c r="O166" s="669"/>
      <c r="P166" s="669"/>
      <c r="Q166" s="669"/>
      <c r="R166" s="669"/>
      <c r="S166" s="669"/>
      <c r="T166" s="669"/>
      <c r="U166" s="669"/>
      <c r="V166" s="669"/>
      <c r="W166" s="669"/>
      <c r="X166" s="669"/>
      <c r="Y166" s="669"/>
      <c r="Z166" s="669"/>
      <c r="AA166" s="669"/>
    </row>
    <row r="167" spans="1:27" ht="12.75">
      <c r="A167" s="669"/>
      <c r="B167" s="669"/>
      <c r="C167" s="669"/>
      <c r="D167" s="669"/>
      <c r="E167" s="669"/>
      <c r="F167" s="669"/>
      <c r="G167" s="669"/>
      <c r="H167" s="669"/>
      <c r="I167" s="669"/>
      <c r="J167" s="669"/>
      <c r="K167" s="669"/>
      <c r="L167" s="669"/>
      <c r="M167" s="669"/>
      <c r="N167" s="669"/>
      <c r="O167" s="669"/>
      <c r="P167" s="669"/>
      <c r="Q167" s="669"/>
      <c r="R167" s="669"/>
      <c r="S167" s="669"/>
      <c r="T167" s="669"/>
      <c r="U167" s="669"/>
      <c r="V167" s="669"/>
      <c r="W167" s="669"/>
      <c r="X167" s="669"/>
      <c r="Y167" s="669"/>
      <c r="Z167" s="669"/>
      <c r="AA167" s="669"/>
    </row>
    <row r="168" spans="1:27" ht="12.75">
      <c r="A168" s="669"/>
      <c r="B168" s="669"/>
      <c r="C168" s="669"/>
      <c r="D168" s="669"/>
      <c r="E168" s="669"/>
      <c r="F168" s="669"/>
      <c r="G168" s="669"/>
      <c r="H168" s="669"/>
      <c r="I168" s="669"/>
      <c r="J168" s="669"/>
      <c r="K168" s="669"/>
      <c r="L168" s="669"/>
      <c r="M168" s="669"/>
      <c r="N168" s="669"/>
      <c r="O168" s="669"/>
      <c r="P168" s="669"/>
      <c r="Q168" s="669"/>
      <c r="R168" s="669"/>
      <c r="S168" s="669"/>
      <c r="T168" s="669"/>
      <c r="U168" s="669"/>
      <c r="V168" s="669"/>
      <c r="W168" s="669"/>
      <c r="X168" s="669"/>
      <c r="Y168" s="669"/>
      <c r="Z168" s="669"/>
      <c r="AA168" s="669"/>
    </row>
    <row r="169" spans="1:27" ht="12.75">
      <c r="A169" s="669"/>
      <c r="B169" s="669"/>
      <c r="C169" s="669"/>
      <c r="D169" s="669"/>
      <c r="E169" s="669"/>
      <c r="F169" s="669"/>
      <c r="G169" s="669"/>
      <c r="H169" s="669"/>
      <c r="I169" s="669"/>
      <c r="J169" s="669"/>
      <c r="K169" s="669"/>
      <c r="L169" s="669"/>
      <c r="M169" s="669"/>
      <c r="N169" s="669"/>
      <c r="O169" s="669"/>
      <c r="P169" s="669"/>
      <c r="Q169" s="669"/>
      <c r="R169" s="669"/>
      <c r="S169" s="669"/>
      <c r="T169" s="669"/>
      <c r="U169" s="669"/>
      <c r="V169" s="669"/>
      <c r="W169" s="669"/>
      <c r="X169" s="669"/>
      <c r="Y169" s="669"/>
      <c r="Z169" s="669"/>
      <c r="AA169" s="669"/>
    </row>
    <row r="170" spans="1:27" ht="12.75">
      <c r="A170" s="669"/>
      <c r="B170" s="669"/>
      <c r="C170" s="669"/>
      <c r="D170" s="669"/>
      <c r="E170" s="669"/>
      <c r="F170" s="669"/>
      <c r="G170" s="669"/>
      <c r="H170" s="669"/>
      <c r="I170" s="669"/>
      <c r="J170" s="669"/>
      <c r="K170" s="669"/>
      <c r="L170" s="669"/>
      <c r="M170" s="669"/>
      <c r="N170" s="669"/>
      <c r="O170" s="669"/>
      <c r="P170" s="669"/>
      <c r="Q170" s="669"/>
      <c r="R170" s="669"/>
      <c r="S170" s="669"/>
      <c r="T170" s="669"/>
      <c r="U170" s="669"/>
      <c r="V170" s="669"/>
      <c r="W170" s="669"/>
      <c r="X170" s="669"/>
      <c r="Y170" s="669"/>
      <c r="Z170" s="669"/>
      <c r="AA170" s="669"/>
    </row>
    <row r="171" spans="1:27" ht="12.75">
      <c r="A171" s="669"/>
      <c r="B171" s="669"/>
      <c r="C171" s="669"/>
      <c r="D171" s="669"/>
      <c r="E171" s="669"/>
      <c r="F171" s="669"/>
      <c r="G171" s="669"/>
      <c r="H171" s="669"/>
      <c r="I171" s="669"/>
      <c r="J171" s="669"/>
      <c r="K171" s="669"/>
      <c r="L171" s="669"/>
      <c r="M171" s="669"/>
      <c r="N171" s="669"/>
      <c r="O171" s="669"/>
      <c r="P171" s="669"/>
      <c r="Q171" s="669"/>
      <c r="R171" s="669"/>
      <c r="S171" s="669"/>
      <c r="T171" s="669"/>
      <c r="U171" s="669"/>
      <c r="V171" s="669"/>
      <c r="W171" s="669"/>
      <c r="X171" s="669"/>
      <c r="Y171" s="669"/>
      <c r="Z171" s="669"/>
      <c r="AA171" s="669"/>
    </row>
    <row r="172" spans="1:27" ht="12.75">
      <c r="A172" s="669"/>
      <c r="B172" s="669"/>
      <c r="C172" s="669"/>
      <c r="D172" s="669"/>
      <c r="E172" s="669"/>
      <c r="F172" s="669"/>
      <c r="G172" s="669"/>
      <c r="H172" s="669"/>
      <c r="I172" s="669"/>
      <c r="J172" s="669"/>
      <c r="K172" s="669"/>
      <c r="L172" s="669"/>
      <c r="M172" s="669"/>
      <c r="N172" s="669"/>
      <c r="O172" s="669"/>
      <c r="P172" s="669"/>
      <c r="Q172" s="669"/>
      <c r="R172" s="669"/>
      <c r="S172" s="669"/>
      <c r="T172" s="669"/>
      <c r="U172" s="669"/>
      <c r="V172" s="669"/>
      <c r="W172" s="669"/>
      <c r="X172" s="669"/>
      <c r="Y172" s="669"/>
      <c r="Z172" s="669"/>
      <c r="AA172" s="669"/>
    </row>
    <row r="173" spans="1:27" ht="12.75">
      <c r="A173" s="669"/>
      <c r="B173" s="669"/>
      <c r="C173" s="669"/>
      <c r="D173" s="669"/>
      <c r="E173" s="669"/>
      <c r="F173" s="669"/>
      <c r="G173" s="669"/>
      <c r="H173" s="669"/>
      <c r="I173" s="669"/>
      <c r="J173" s="669"/>
      <c r="K173" s="669"/>
      <c r="L173" s="669"/>
      <c r="M173" s="669"/>
      <c r="N173" s="669"/>
      <c r="O173" s="669"/>
      <c r="P173" s="669"/>
      <c r="Q173" s="669"/>
      <c r="R173" s="669"/>
      <c r="S173" s="669"/>
      <c r="T173" s="669"/>
      <c r="U173" s="669"/>
      <c r="V173" s="669"/>
      <c r="W173" s="669"/>
      <c r="X173" s="669"/>
      <c r="Y173" s="669"/>
      <c r="Z173" s="669"/>
      <c r="AA173" s="669"/>
    </row>
    <row r="174" spans="1:27" ht="12.75">
      <c r="A174" s="669"/>
      <c r="B174" s="669"/>
      <c r="C174" s="669"/>
      <c r="D174" s="669"/>
      <c r="E174" s="669"/>
      <c r="F174" s="669"/>
      <c r="G174" s="669"/>
      <c r="H174" s="669"/>
      <c r="I174" s="669"/>
      <c r="J174" s="669"/>
      <c r="K174" s="669"/>
      <c r="L174" s="669"/>
      <c r="M174" s="669"/>
      <c r="N174" s="669"/>
      <c r="O174" s="669"/>
      <c r="P174" s="669"/>
      <c r="Q174" s="669"/>
      <c r="R174" s="669"/>
      <c r="S174" s="669"/>
      <c r="T174" s="669"/>
      <c r="U174" s="669"/>
      <c r="V174" s="669"/>
      <c r="W174" s="669"/>
      <c r="X174" s="669"/>
      <c r="Y174" s="669"/>
      <c r="Z174" s="669"/>
      <c r="AA174" s="669"/>
    </row>
    <row r="175" spans="1:27" ht="12.75">
      <c r="A175" s="669"/>
      <c r="B175" s="669"/>
      <c r="C175" s="669"/>
      <c r="D175" s="669"/>
      <c r="E175" s="669"/>
      <c r="F175" s="669"/>
      <c r="G175" s="669"/>
      <c r="H175" s="669"/>
      <c r="I175" s="669"/>
      <c r="J175" s="669"/>
      <c r="K175" s="669"/>
      <c r="L175" s="669"/>
      <c r="M175" s="669"/>
      <c r="N175" s="669"/>
      <c r="O175" s="669"/>
      <c r="P175" s="669"/>
      <c r="Q175" s="669"/>
      <c r="R175" s="669"/>
      <c r="S175" s="669"/>
      <c r="T175" s="669"/>
      <c r="U175" s="669"/>
      <c r="V175" s="669"/>
      <c r="W175" s="669"/>
      <c r="X175" s="669"/>
      <c r="Y175" s="669"/>
      <c r="Z175" s="669"/>
      <c r="AA175" s="669"/>
    </row>
    <row r="176" spans="1:27" ht="12.75">
      <c r="A176" s="669"/>
      <c r="B176" s="669"/>
      <c r="C176" s="669"/>
      <c r="D176" s="669"/>
      <c r="E176" s="669"/>
      <c r="F176" s="669"/>
      <c r="G176" s="669"/>
      <c r="H176" s="669"/>
      <c r="I176" s="669"/>
      <c r="J176" s="669"/>
      <c r="K176" s="669"/>
      <c r="L176" s="669"/>
      <c r="M176" s="669"/>
      <c r="N176" s="669"/>
      <c r="O176" s="669"/>
      <c r="P176" s="669"/>
      <c r="Q176" s="669"/>
      <c r="R176" s="669"/>
      <c r="S176" s="669"/>
      <c r="T176" s="669"/>
      <c r="U176" s="669"/>
      <c r="V176" s="669"/>
      <c r="W176" s="669"/>
      <c r="X176" s="669"/>
      <c r="Y176" s="669"/>
      <c r="Z176" s="669"/>
      <c r="AA176" s="669"/>
    </row>
    <row r="177" spans="1:27" ht="12.75">
      <c r="A177" s="669"/>
      <c r="B177" s="669"/>
      <c r="C177" s="669"/>
      <c r="D177" s="669"/>
      <c r="E177" s="669"/>
      <c r="F177" s="669"/>
      <c r="G177" s="669"/>
      <c r="H177" s="669"/>
      <c r="I177" s="669"/>
      <c r="J177" s="669"/>
      <c r="K177" s="669"/>
      <c r="L177" s="669"/>
      <c r="M177" s="669"/>
      <c r="N177" s="669"/>
      <c r="O177" s="669"/>
      <c r="P177" s="669"/>
      <c r="Q177" s="669"/>
      <c r="R177" s="669"/>
      <c r="S177" s="669"/>
      <c r="T177" s="669"/>
      <c r="U177" s="669"/>
      <c r="V177" s="669"/>
      <c r="W177" s="669"/>
      <c r="X177" s="669"/>
      <c r="Y177" s="669"/>
      <c r="Z177" s="669"/>
      <c r="AA177" s="669"/>
    </row>
    <row r="178" spans="1:27" ht="12.75">
      <c r="A178" s="669"/>
      <c r="B178" s="669"/>
      <c r="C178" s="669"/>
      <c r="D178" s="669"/>
      <c r="E178" s="669"/>
      <c r="F178" s="669"/>
      <c r="G178" s="669"/>
      <c r="H178" s="669"/>
      <c r="I178" s="669"/>
      <c r="J178" s="669"/>
      <c r="K178" s="669"/>
      <c r="L178" s="669"/>
      <c r="M178" s="669"/>
      <c r="N178" s="669"/>
      <c r="O178" s="669"/>
      <c r="P178" s="669"/>
      <c r="Q178" s="669"/>
      <c r="R178" s="669"/>
      <c r="S178" s="669"/>
      <c r="T178" s="669"/>
      <c r="U178" s="669"/>
      <c r="V178" s="669"/>
      <c r="W178" s="669"/>
      <c r="X178" s="669"/>
      <c r="Y178" s="669"/>
      <c r="Z178" s="669"/>
      <c r="AA178" s="669"/>
    </row>
    <row r="179" spans="1:27" ht="12.75">
      <c r="A179" s="669"/>
      <c r="B179" s="669"/>
      <c r="C179" s="669"/>
      <c r="D179" s="669"/>
      <c r="E179" s="669"/>
      <c r="F179" s="669"/>
      <c r="G179" s="669"/>
      <c r="H179" s="669"/>
      <c r="I179" s="669"/>
      <c r="J179" s="669"/>
      <c r="K179" s="669"/>
      <c r="L179" s="669"/>
      <c r="M179" s="669"/>
      <c r="N179" s="669"/>
      <c r="O179" s="669"/>
      <c r="P179" s="669"/>
      <c r="Q179" s="669"/>
      <c r="R179" s="669"/>
      <c r="S179" s="669"/>
      <c r="T179" s="669"/>
      <c r="U179" s="669"/>
      <c r="V179" s="669"/>
      <c r="W179" s="669"/>
      <c r="X179" s="669"/>
      <c r="Y179" s="669"/>
      <c r="Z179" s="669"/>
      <c r="AA179" s="669"/>
    </row>
    <row r="180" spans="1:27" ht="12.75">
      <c r="A180" s="669"/>
      <c r="B180" s="669"/>
      <c r="C180" s="669"/>
      <c r="D180" s="669"/>
      <c r="E180" s="669"/>
      <c r="F180" s="669"/>
      <c r="G180" s="669"/>
      <c r="H180" s="669"/>
      <c r="I180" s="669"/>
      <c r="J180" s="669"/>
      <c r="K180" s="669"/>
      <c r="L180" s="669"/>
      <c r="M180" s="669"/>
      <c r="N180" s="669"/>
      <c r="O180" s="669"/>
      <c r="P180" s="669"/>
      <c r="Q180" s="669"/>
      <c r="R180" s="669"/>
      <c r="S180" s="669"/>
      <c r="T180" s="669"/>
      <c r="U180" s="669"/>
      <c r="V180" s="669"/>
      <c r="W180" s="669"/>
      <c r="X180" s="669"/>
      <c r="Y180" s="669"/>
      <c r="Z180" s="669"/>
      <c r="AA180" s="669"/>
    </row>
    <row r="181" spans="1:27" ht="12.75">
      <c r="A181" s="669"/>
      <c r="B181" s="669"/>
      <c r="C181" s="669"/>
      <c r="D181" s="669"/>
      <c r="E181" s="669"/>
      <c r="F181" s="669"/>
      <c r="G181" s="669"/>
      <c r="H181" s="669"/>
      <c r="I181" s="669"/>
      <c r="J181" s="669"/>
      <c r="K181" s="669"/>
      <c r="L181" s="669"/>
      <c r="M181" s="669"/>
      <c r="N181" s="669"/>
      <c r="O181" s="669"/>
      <c r="P181" s="669"/>
      <c r="Q181" s="669"/>
      <c r="R181" s="669"/>
      <c r="S181" s="669"/>
      <c r="T181" s="669"/>
      <c r="U181" s="669"/>
      <c r="V181" s="669"/>
      <c r="W181" s="669"/>
      <c r="X181" s="669"/>
      <c r="Y181" s="669"/>
      <c r="Z181" s="669"/>
      <c r="AA181" s="669"/>
    </row>
    <row r="182" spans="1:27" ht="12.75">
      <c r="A182" s="669"/>
      <c r="B182" s="669"/>
      <c r="C182" s="669"/>
      <c r="D182" s="669"/>
      <c r="E182" s="669"/>
      <c r="F182" s="669"/>
      <c r="G182" s="669"/>
      <c r="H182" s="669"/>
      <c r="I182" s="669"/>
      <c r="J182" s="669"/>
      <c r="K182" s="669"/>
      <c r="L182" s="669"/>
      <c r="M182" s="669"/>
      <c r="N182" s="669"/>
      <c r="O182" s="669"/>
      <c r="P182" s="669"/>
      <c r="Q182" s="669"/>
      <c r="R182" s="669"/>
      <c r="S182" s="669"/>
      <c r="T182" s="669"/>
      <c r="U182" s="669"/>
      <c r="V182" s="669"/>
      <c r="W182" s="669"/>
      <c r="X182" s="669"/>
      <c r="Y182" s="669"/>
      <c r="Z182" s="669"/>
      <c r="AA182" s="669"/>
    </row>
    <row r="183" spans="1:27" ht="12.75">
      <c r="A183" s="669"/>
      <c r="B183" s="669"/>
      <c r="C183" s="669"/>
      <c r="D183" s="669"/>
      <c r="E183" s="669"/>
      <c r="F183" s="669"/>
      <c r="G183" s="669"/>
      <c r="H183" s="669"/>
      <c r="I183" s="669"/>
      <c r="J183" s="669"/>
      <c r="K183" s="669"/>
      <c r="L183" s="669"/>
      <c r="M183" s="669"/>
      <c r="N183" s="669"/>
      <c r="O183" s="669"/>
      <c r="P183" s="669"/>
      <c r="Q183" s="669"/>
      <c r="R183" s="669"/>
      <c r="S183" s="669"/>
      <c r="T183" s="669"/>
      <c r="U183" s="669"/>
      <c r="V183" s="669"/>
      <c r="W183" s="669"/>
      <c r="X183" s="669"/>
      <c r="Y183" s="669"/>
      <c r="Z183" s="669"/>
      <c r="AA183" s="669"/>
    </row>
    <row r="184" spans="1:27" ht="12.75">
      <c r="A184" s="669"/>
      <c r="B184" s="669"/>
      <c r="C184" s="669"/>
      <c r="D184" s="669"/>
      <c r="E184" s="669"/>
      <c r="F184" s="669"/>
      <c r="G184" s="669"/>
      <c r="H184" s="669"/>
      <c r="I184" s="669"/>
      <c r="J184" s="669"/>
      <c r="K184" s="669"/>
      <c r="L184" s="669"/>
      <c r="M184" s="669"/>
      <c r="N184" s="669"/>
      <c r="O184" s="669"/>
      <c r="P184" s="669"/>
      <c r="Q184" s="669"/>
      <c r="R184" s="669"/>
      <c r="S184" s="669"/>
      <c r="T184" s="669"/>
      <c r="U184" s="669"/>
      <c r="V184" s="669"/>
      <c r="W184" s="669"/>
      <c r="X184" s="669"/>
      <c r="Y184" s="669"/>
      <c r="Z184" s="669"/>
      <c r="AA184" s="669"/>
    </row>
    <row r="185" spans="1:27" ht="12.75">
      <c r="A185" s="669"/>
      <c r="B185" s="669"/>
      <c r="C185" s="669"/>
      <c r="D185" s="669"/>
      <c r="E185" s="669"/>
      <c r="F185" s="669"/>
      <c r="G185" s="669"/>
      <c r="H185" s="669"/>
      <c r="I185" s="669"/>
      <c r="J185" s="669"/>
      <c r="K185" s="669"/>
      <c r="L185" s="669"/>
      <c r="M185" s="669"/>
      <c r="N185" s="669"/>
      <c r="O185" s="669"/>
      <c r="P185" s="669"/>
      <c r="Q185" s="669"/>
      <c r="R185" s="669"/>
      <c r="S185" s="669"/>
      <c r="T185" s="669"/>
      <c r="U185" s="669"/>
      <c r="V185" s="669"/>
      <c r="W185" s="669"/>
      <c r="X185" s="669"/>
      <c r="Y185" s="669"/>
      <c r="Z185" s="669"/>
      <c r="AA185" s="669"/>
    </row>
    <row r="186" spans="1:27" ht="12.75">
      <c r="A186" s="669"/>
      <c r="B186" s="669"/>
      <c r="C186" s="669"/>
      <c r="D186" s="669"/>
      <c r="E186" s="669"/>
      <c r="F186" s="669"/>
      <c r="G186" s="669"/>
      <c r="H186" s="669"/>
      <c r="I186" s="669"/>
      <c r="J186" s="669"/>
      <c r="K186" s="669"/>
      <c r="L186" s="669"/>
      <c r="M186" s="669"/>
      <c r="N186" s="669"/>
      <c r="O186" s="669"/>
      <c r="P186" s="669"/>
      <c r="Q186" s="669"/>
      <c r="R186" s="669"/>
      <c r="S186" s="669"/>
      <c r="T186" s="669"/>
      <c r="U186" s="669"/>
      <c r="V186" s="669"/>
      <c r="W186" s="669"/>
      <c r="X186" s="669"/>
      <c r="Y186" s="669"/>
      <c r="Z186" s="669"/>
      <c r="AA186" s="669"/>
    </row>
    <row r="187" spans="1:27" ht="12.75">
      <c r="A187" s="669"/>
      <c r="B187" s="669"/>
      <c r="C187" s="669"/>
      <c r="D187" s="669"/>
      <c r="E187" s="669"/>
      <c r="F187" s="669"/>
      <c r="G187" s="669"/>
      <c r="H187" s="669"/>
      <c r="I187" s="669"/>
      <c r="J187" s="669"/>
      <c r="K187" s="669"/>
      <c r="L187" s="669"/>
      <c r="M187" s="669"/>
      <c r="N187" s="669"/>
      <c r="O187" s="669"/>
      <c r="P187" s="669"/>
      <c r="Q187" s="669"/>
      <c r="R187" s="669"/>
      <c r="S187" s="669"/>
      <c r="T187" s="669"/>
      <c r="U187" s="669"/>
      <c r="V187" s="669"/>
      <c r="W187" s="669"/>
      <c r="X187" s="669"/>
      <c r="Y187" s="669"/>
      <c r="Z187" s="669"/>
      <c r="AA187" s="669"/>
    </row>
    <row r="188" spans="1:27" ht="12.75">
      <c r="A188" s="669"/>
      <c r="B188" s="669"/>
      <c r="C188" s="669"/>
      <c r="D188" s="669"/>
      <c r="E188" s="669"/>
      <c r="F188" s="669"/>
      <c r="G188" s="669"/>
      <c r="H188" s="669"/>
      <c r="I188" s="669"/>
      <c r="J188" s="669"/>
      <c r="K188" s="669"/>
      <c r="L188" s="669"/>
      <c r="M188" s="669"/>
      <c r="N188" s="669"/>
      <c r="O188" s="669"/>
      <c r="P188" s="669"/>
      <c r="Q188" s="669"/>
      <c r="R188" s="669"/>
      <c r="S188" s="669"/>
      <c r="T188" s="669"/>
      <c r="U188" s="669"/>
      <c r="V188" s="669"/>
      <c r="W188" s="669"/>
      <c r="X188" s="669"/>
      <c r="Y188" s="669"/>
      <c r="Z188" s="669"/>
      <c r="AA188" s="669"/>
    </row>
    <row r="189" spans="1:27" ht="12.75">
      <c r="A189" s="669"/>
      <c r="B189" s="669"/>
      <c r="C189" s="669"/>
      <c r="D189" s="669"/>
      <c r="E189" s="669"/>
      <c r="F189" s="669"/>
      <c r="G189" s="669"/>
      <c r="H189" s="669"/>
      <c r="I189" s="669"/>
      <c r="J189" s="669"/>
      <c r="K189" s="669"/>
      <c r="L189" s="669"/>
      <c r="M189" s="669"/>
      <c r="N189" s="669"/>
      <c r="O189" s="669"/>
      <c r="P189" s="669"/>
      <c r="Q189" s="669"/>
      <c r="R189" s="669"/>
      <c r="S189" s="669"/>
      <c r="T189" s="669"/>
      <c r="U189" s="669"/>
      <c r="V189" s="669"/>
      <c r="W189" s="669"/>
      <c r="X189" s="669"/>
      <c r="Y189" s="669"/>
      <c r="Z189" s="669"/>
      <c r="AA189" s="669"/>
    </row>
    <row r="190" spans="1:27" ht="12.75">
      <c r="A190" s="669"/>
      <c r="B190" s="669"/>
      <c r="C190" s="669"/>
      <c r="D190" s="669"/>
      <c r="E190" s="669"/>
      <c r="F190" s="669"/>
      <c r="G190" s="669"/>
      <c r="H190" s="669"/>
      <c r="I190" s="669"/>
      <c r="J190" s="669"/>
      <c r="K190" s="669"/>
      <c r="L190" s="669"/>
      <c r="M190" s="669"/>
      <c r="N190" s="669"/>
      <c r="O190" s="669"/>
      <c r="P190" s="669"/>
      <c r="Q190" s="669"/>
      <c r="R190" s="669"/>
      <c r="S190" s="669"/>
      <c r="T190" s="669"/>
      <c r="U190" s="669"/>
      <c r="V190" s="669"/>
      <c r="W190" s="669"/>
      <c r="X190" s="669"/>
      <c r="Y190" s="669"/>
      <c r="Z190" s="669"/>
      <c r="AA190" s="669"/>
    </row>
    <row r="191" spans="1:27" ht="12.75">
      <c r="A191" s="669"/>
      <c r="B191" s="669"/>
      <c r="C191" s="669"/>
      <c r="D191" s="669"/>
      <c r="E191" s="669"/>
      <c r="F191" s="669"/>
      <c r="G191" s="669"/>
      <c r="H191" s="669"/>
      <c r="I191" s="669"/>
      <c r="J191" s="669"/>
      <c r="K191" s="669"/>
      <c r="L191" s="669"/>
      <c r="M191" s="669"/>
      <c r="N191" s="669"/>
      <c r="O191" s="669"/>
      <c r="P191" s="669"/>
      <c r="Q191" s="669"/>
      <c r="R191" s="669"/>
      <c r="S191" s="669"/>
      <c r="T191" s="669"/>
      <c r="U191" s="669"/>
      <c r="V191" s="669"/>
      <c r="W191" s="669"/>
      <c r="X191" s="669"/>
      <c r="Y191" s="669"/>
      <c r="Z191" s="669"/>
      <c r="AA191" s="669"/>
    </row>
    <row r="192" spans="1:27" ht="12.75">
      <c r="A192" s="669"/>
      <c r="B192" s="669"/>
      <c r="C192" s="669"/>
      <c r="D192" s="669"/>
      <c r="E192" s="669"/>
      <c r="F192" s="669"/>
      <c r="G192" s="669"/>
      <c r="H192" s="669"/>
      <c r="I192" s="669"/>
      <c r="J192" s="669"/>
      <c r="K192" s="669"/>
      <c r="L192" s="669"/>
      <c r="M192" s="669"/>
      <c r="N192" s="669"/>
      <c r="O192" s="669"/>
      <c r="P192" s="669"/>
      <c r="Q192" s="669"/>
      <c r="R192" s="669"/>
      <c r="S192" s="669"/>
      <c r="T192" s="669"/>
      <c r="U192" s="669"/>
      <c r="V192" s="669"/>
      <c r="W192" s="669"/>
      <c r="X192" s="669"/>
      <c r="Y192" s="669"/>
      <c r="Z192" s="669"/>
      <c r="AA192" s="669"/>
    </row>
    <row r="193" spans="1:27" ht="12.75">
      <c r="A193" s="669"/>
      <c r="B193" s="669"/>
      <c r="C193" s="669"/>
      <c r="D193" s="669"/>
      <c r="E193" s="669"/>
      <c r="F193" s="669"/>
      <c r="G193" s="669"/>
      <c r="H193" s="669"/>
      <c r="I193" s="669"/>
      <c r="J193" s="669"/>
      <c r="K193" s="669"/>
      <c r="L193" s="669"/>
      <c r="M193" s="669"/>
      <c r="N193" s="669"/>
      <c r="O193" s="669"/>
      <c r="P193" s="669"/>
      <c r="Q193" s="669"/>
      <c r="R193" s="669"/>
      <c r="S193" s="669"/>
      <c r="T193" s="669"/>
      <c r="U193" s="669"/>
      <c r="V193" s="669"/>
      <c r="W193" s="669"/>
      <c r="X193" s="669"/>
      <c r="Y193" s="669"/>
      <c r="Z193" s="669"/>
      <c r="AA193" s="669"/>
    </row>
    <row r="194" spans="1:27" ht="12.75">
      <c r="A194" s="669"/>
      <c r="B194" s="669"/>
      <c r="C194" s="669"/>
      <c r="D194" s="669"/>
      <c r="E194" s="669"/>
      <c r="F194" s="669"/>
      <c r="G194" s="669"/>
      <c r="H194" s="669"/>
      <c r="I194" s="669"/>
      <c r="J194" s="669"/>
      <c r="K194" s="669"/>
      <c r="L194" s="669"/>
      <c r="M194" s="669"/>
      <c r="N194" s="669"/>
      <c r="O194" s="669"/>
      <c r="P194" s="669"/>
      <c r="Q194" s="669"/>
      <c r="R194" s="669"/>
      <c r="S194" s="669"/>
      <c r="T194" s="669"/>
      <c r="U194" s="669"/>
      <c r="V194" s="669"/>
      <c r="W194" s="669"/>
      <c r="X194" s="669"/>
      <c r="Y194" s="669"/>
      <c r="Z194" s="669"/>
      <c r="AA194" s="669"/>
    </row>
    <row r="195" spans="1:27" ht="12.75">
      <c r="A195" s="669"/>
      <c r="B195" s="669"/>
      <c r="C195" s="669"/>
      <c r="D195" s="669"/>
      <c r="E195" s="669"/>
      <c r="F195" s="669"/>
      <c r="G195" s="669"/>
      <c r="H195" s="669"/>
      <c r="I195" s="669"/>
      <c r="J195" s="669"/>
      <c r="K195" s="669"/>
      <c r="L195" s="669"/>
      <c r="M195" s="669"/>
      <c r="N195" s="669"/>
      <c r="O195" s="669"/>
      <c r="P195" s="669"/>
      <c r="Q195" s="669"/>
      <c r="R195" s="669"/>
      <c r="S195" s="669"/>
      <c r="T195" s="669"/>
      <c r="U195" s="669"/>
      <c r="V195" s="669"/>
      <c r="W195" s="669"/>
      <c r="X195" s="669"/>
      <c r="Y195" s="669"/>
      <c r="Z195" s="669"/>
      <c r="AA195" s="669"/>
    </row>
    <row r="196" spans="1:27" ht="12.75">
      <c r="A196" s="669"/>
      <c r="B196" s="669"/>
      <c r="C196" s="669"/>
      <c r="D196" s="669"/>
      <c r="E196" s="669"/>
      <c r="F196" s="669"/>
      <c r="G196" s="669"/>
      <c r="H196" s="669"/>
      <c r="I196" s="669"/>
      <c r="J196" s="669"/>
      <c r="K196" s="669"/>
      <c r="L196" s="669"/>
      <c r="M196" s="669"/>
      <c r="N196" s="669"/>
      <c r="O196" s="669"/>
      <c r="P196" s="669"/>
      <c r="Q196" s="669"/>
      <c r="R196" s="669"/>
      <c r="S196" s="669"/>
      <c r="T196" s="669"/>
      <c r="U196" s="669"/>
      <c r="V196" s="669"/>
      <c r="W196" s="669"/>
      <c r="X196" s="669"/>
      <c r="Y196" s="669"/>
      <c r="Z196" s="669"/>
      <c r="AA196" s="669"/>
    </row>
    <row r="197" spans="1:27" ht="12.75">
      <c r="A197" s="669"/>
      <c r="B197" s="669"/>
      <c r="C197" s="669"/>
      <c r="D197" s="669"/>
      <c r="E197" s="669"/>
      <c r="F197" s="669"/>
      <c r="G197" s="669"/>
      <c r="H197" s="669"/>
      <c r="I197" s="669"/>
      <c r="J197" s="669"/>
      <c r="K197" s="669"/>
      <c r="L197" s="669"/>
      <c r="M197" s="669"/>
      <c r="N197" s="669"/>
      <c r="O197" s="669"/>
      <c r="P197" s="669"/>
      <c r="Q197" s="669"/>
      <c r="R197" s="669"/>
      <c r="S197" s="669"/>
      <c r="T197" s="669"/>
      <c r="U197" s="669"/>
      <c r="V197" s="669"/>
      <c r="W197" s="669"/>
      <c r="X197" s="669"/>
      <c r="Y197" s="669"/>
      <c r="Z197" s="669"/>
      <c r="AA197" s="669"/>
    </row>
    <row r="198" spans="1:27" ht="12.75">
      <c r="A198" s="669"/>
      <c r="B198" s="669"/>
      <c r="C198" s="669"/>
      <c r="D198" s="669"/>
      <c r="E198" s="669"/>
      <c r="F198" s="669"/>
      <c r="G198" s="669"/>
      <c r="H198" s="669"/>
      <c r="I198" s="669"/>
      <c r="J198" s="669"/>
      <c r="K198" s="669"/>
      <c r="L198" s="669"/>
      <c r="M198" s="669"/>
      <c r="N198" s="669"/>
      <c r="O198" s="669"/>
      <c r="P198" s="669"/>
      <c r="Q198" s="669"/>
      <c r="R198" s="669"/>
      <c r="S198" s="669"/>
      <c r="T198" s="669"/>
      <c r="U198" s="669"/>
      <c r="V198" s="669"/>
      <c r="W198" s="669"/>
      <c r="X198" s="669"/>
      <c r="Y198" s="669"/>
      <c r="Z198" s="669"/>
      <c r="AA198" s="669"/>
    </row>
    <row r="199" spans="1:27" ht="12.75">
      <c r="A199" s="669"/>
      <c r="B199" s="669"/>
      <c r="C199" s="669"/>
      <c r="D199" s="669"/>
      <c r="E199" s="669"/>
      <c r="F199" s="669"/>
      <c r="G199" s="669"/>
      <c r="H199" s="669"/>
      <c r="I199" s="669"/>
      <c r="J199" s="669"/>
      <c r="K199" s="669"/>
      <c r="L199" s="669"/>
      <c r="M199" s="669"/>
      <c r="N199" s="669"/>
      <c r="O199" s="669"/>
      <c r="P199" s="669"/>
      <c r="Q199" s="669"/>
      <c r="R199" s="669"/>
      <c r="S199" s="669"/>
      <c r="T199" s="669"/>
      <c r="U199" s="669"/>
      <c r="V199" s="669"/>
      <c r="W199" s="669"/>
      <c r="X199" s="669"/>
      <c r="Y199" s="669"/>
      <c r="Z199" s="669"/>
      <c r="AA199" s="669"/>
    </row>
    <row r="200" spans="1:27" ht="12.75">
      <c r="A200" s="669"/>
      <c r="B200" s="669"/>
      <c r="C200" s="669"/>
      <c r="D200" s="669"/>
      <c r="E200" s="669"/>
      <c r="F200" s="669"/>
      <c r="G200" s="669"/>
      <c r="H200" s="669"/>
      <c r="I200" s="669"/>
      <c r="J200" s="669"/>
      <c r="K200" s="669"/>
      <c r="L200" s="669"/>
      <c r="M200" s="669"/>
      <c r="N200" s="669"/>
      <c r="O200" s="669"/>
      <c r="P200" s="669"/>
      <c r="Q200" s="669"/>
      <c r="R200" s="669"/>
      <c r="S200" s="669"/>
      <c r="T200" s="669"/>
      <c r="U200" s="669"/>
      <c r="V200" s="669"/>
      <c r="W200" s="669"/>
      <c r="X200" s="669"/>
      <c r="Y200" s="669"/>
      <c r="Z200" s="669"/>
      <c r="AA200" s="669"/>
    </row>
    <row r="201" spans="1:27" ht="12.75">
      <c r="A201" s="669"/>
      <c r="B201" s="669"/>
      <c r="C201" s="669"/>
      <c r="D201" s="669"/>
      <c r="E201" s="669"/>
      <c r="F201" s="669"/>
      <c r="G201" s="669"/>
      <c r="H201" s="669"/>
      <c r="I201" s="669"/>
      <c r="J201" s="669"/>
      <c r="K201" s="669"/>
      <c r="L201" s="669"/>
      <c r="M201" s="669"/>
      <c r="N201" s="669"/>
      <c r="O201" s="669"/>
      <c r="P201" s="669"/>
      <c r="Q201" s="669"/>
      <c r="R201" s="669"/>
      <c r="S201" s="669"/>
      <c r="T201" s="669"/>
      <c r="U201" s="669"/>
      <c r="V201" s="669"/>
      <c r="W201" s="669"/>
      <c r="X201" s="669"/>
      <c r="Y201" s="669"/>
      <c r="Z201" s="669"/>
      <c r="AA201" s="669"/>
    </row>
    <row r="202" spans="1:27" ht="12.75">
      <c r="A202" s="669"/>
      <c r="B202" s="669"/>
      <c r="C202" s="669"/>
      <c r="D202" s="669"/>
      <c r="E202" s="669"/>
      <c r="F202" s="669"/>
      <c r="G202" s="669"/>
      <c r="H202" s="669"/>
      <c r="I202" s="669"/>
      <c r="J202" s="669"/>
      <c r="K202" s="669"/>
      <c r="L202" s="669"/>
      <c r="M202" s="669"/>
      <c r="N202" s="669"/>
      <c r="O202" s="669"/>
      <c r="P202" s="669"/>
      <c r="Q202" s="669"/>
      <c r="R202" s="669"/>
      <c r="S202" s="669"/>
      <c r="T202" s="669"/>
      <c r="U202" s="669"/>
      <c r="V202" s="669"/>
      <c r="W202" s="669"/>
      <c r="X202" s="669"/>
      <c r="Y202" s="669"/>
      <c r="Z202" s="669"/>
      <c r="AA202" s="669"/>
    </row>
    <row r="203" spans="1:27" ht="12.75">
      <c r="A203" s="669"/>
      <c r="B203" s="669"/>
      <c r="C203" s="669"/>
      <c r="D203" s="669"/>
      <c r="E203" s="669"/>
      <c r="F203" s="669"/>
      <c r="G203" s="669"/>
      <c r="H203" s="669"/>
      <c r="I203" s="669"/>
      <c r="J203" s="669"/>
      <c r="K203" s="669"/>
      <c r="L203" s="669"/>
      <c r="M203" s="669"/>
      <c r="N203" s="669"/>
      <c r="O203" s="669"/>
      <c r="P203" s="669"/>
      <c r="Q203" s="669"/>
      <c r="R203" s="669"/>
      <c r="S203" s="669"/>
      <c r="T203" s="669"/>
      <c r="U203" s="669"/>
      <c r="V203" s="669"/>
      <c r="W203" s="669"/>
      <c r="X203" s="669"/>
      <c r="Y203" s="669"/>
      <c r="Z203" s="669"/>
      <c r="AA203" s="669"/>
    </row>
    <row r="204" spans="1:27" ht="12.75">
      <c r="A204" s="669"/>
      <c r="B204" s="669"/>
      <c r="C204" s="669"/>
      <c r="D204" s="669"/>
      <c r="E204" s="669"/>
      <c r="F204" s="669"/>
      <c r="G204" s="669"/>
      <c r="H204" s="669"/>
      <c r="I204" s="669"/>
      <c r="J204" s="669"/>
      <c r="K204" s="669"/>
      <c r="L204" s="669"/>
      <c r="M204" s="669"/>
      <c r="N204" s="669"/>
      <c r="O204" s="669"/>
      <c r="P204" s="669"/>
      <c r="Q204" s="669"/>
      <c r="R204" s="669"/>
      <c r="S204" s="669"/>
      <c r="T204" s="669"/>
      <c r="U204" s="669"/>
      <c r="V204" s="669"/>
      <c r="W204" s="669"/>
      <c r="X204" s="669"/>
      <c r="Y204" s="669"/>
      <c r="Z204" s="669"/>
      <c r="AA204" s="669"/>
    </row>
    <row r="205" spans="1:27" ht="12.75">
      <c r="A205" s="669"/>
      <c r="B205" s="669"/>
      <c r="C205" s="669"/>
      <c r="D205" s="669"/>
      <c r="E205" s="669"/>
      <c r="F205" s="669"/>
      <c r="G205" s="669"/>
      <c r="H205" s="669"/>
      <c r="I205" s="669"/>
      <c r="J205" s="669"/>
      <c r="K205" s="669"/>
      <c r="L205" s="669"/>
      <c r="M205" s="669"/>
      <c r="N205" s="669"/>
      <c r="O205" s="669"/>
      <c r="P205" s="669"/>
      <c r="Q205" s="669"/>
      <c r="R205" s="669"/>
      <c r="S205" s="669"/>
      <c r="T205" s="669"/>
      <c r="U205" s="669"/>
      <c r="V205" s="669"/>
      <c r="W205" s="669"/>
      <c r="X205" s="669"/>
      <c r="Y205" s="669"/>
      <c r="Z205" s="669"/>
      <c r="AA205" s="669"/>
    </row>
    <row r="206" spans="1:27" ht="12.75">
      <c r="A206" s="669"/>
      <c r="B206" s="669"/>
      <c r="C206" s="669"/>
      <c r="D206" s="669"/>
      <c r="E206" s="669"/>
      <c r="F206" s="669"/>
      <c r="G206" s="669"/>
      <c r="H206" s="669"/>
      <c r="I206" s="669"/>
      <c r="J206" s="669"/>
      <c r="K206" s="669"/>
      <c r="L206" s="669"/>
      <c r="M206" s="669"/>
      <c r="N206" s="669"/>
      <c r="O206" s="669"/>
      <c r="P206" s="669"/>
      <c r="Q206" s="669"/>
      <c r="R206" s="669"/>
      <c r="S206" s="669"/>
      <c r="T206" s="669"/>
      <c r="U206" s="669"/>
      <c r="V206" s="669"/>
      <c r="W206" s="669"/>
      <c r="X206" s="669"/>
      <c r="Y206" s="669"/>
      <c r="Z206" s="669"/>
      <c r="AA206" s="669"/>
    </row>
    <row r="207" spans="1:27" ht="12.75">
      <c r="A207" s="669"/>
      <c r="B207" s="669"/>
      <c r="C207" s="669"/>
      <c r="D207" s="669"/>
      <c r="E207" s="669"/>
      <c r="F207" s="669"/>
      <c r="G207" s="669"/>
      <c r="H207" s="669"/>
      <c r="I207" s="669"/>
      <c r="J207" s="669"/>
      <c r="K207" s="669"/>
      <c r="L207" s="669"/>
      <c r="M207" s="669"/>
      <c r="N207" s="669"/>
      <c r="O207" s="669"/>
      <c r="P207" s="669"/>
      <c r="Q207" s="669"/>
      <c r="R207" s="669"/>
      <c r="S207" s="669"/>
      <c r="T207" s="669"/>
      <c r="U207" s="669"/>
      <c r="V207" s="669"/>
      <c r="W207" s="669"/>
      <c r="X207" s="669"/>
      <c r="Y207" s="669"/>
      <c r="Z207" s="669"/>
      <c r="AA207" s="669"/>
    </row>
    <row r="208" spans="1:27" ht="12.75">
      <c r="A208" s="669"/>
      <c r="B208" s="669"/>
      <c r="C208" s="669"/>
      <c r="D208" s="669"/>
      <c r="E208" s="669"/>
      <c r="F208" s="669"/>
      <c r="G208" s="669"/>
      <c r="H208" s="669"/>
      <c r="I208" s="669"/>
      <c r="J208" s="669"/>
      <c r="K208" s="669"/>
      <c r="L208" s="669"/>
      <c r="M208" s="669"/>
      <c r="N208" s="669"/>
      <c r="O208" s="669"/>
      <c r="P208" s="669"/>
      <c r="Q208" s="669"/>
      <c r="R208" s="669"/>
      <c r="S208" s="669"/>
      <c r="T208" s="669"/>
      <c r="U208" s="669"/>
      <c r="V208" s="669"/>
      <c r="W208" s="669"/>
      <c r="X208" s="669"/>
      <c r="Y208" s="669"/>
      <c r="Z208" s="669"/>
      <c r="AA208" s="669"/>
    </row>
    <row r="209" spans="1:27" ht="12.75">
      <c r="A209" s="669"/>
      <c r="B209" s="669"/>
      <c r="C209" s="669"/>
      <c r="D209" s="669"/>
      <c r="E209" s="669"/>
      <c r="F209" s="669"/>
      <c r="G209" s="669"/>
      <c r="H209" s="669"/>
      <c r="I209" s="669"/>
      <c r="J209" s="669"/>
      <c r="K209" s="669"/>
      <c r="L209" s="669"/>
      <c r="M209" s="669"/>
      <c r="N209" s="669"/>
      <c r="O209" s="669"/>
      <c r="P209" s="669"/>
      <c r="Q209" s="669"/>
      <c r="R209" s="669"/>
      <c r="S209" s="669"/>
      <c r="T209" s="669"/>
      <c r="U209" s="669"/>
      <c r="V209" s="669"/>
      <c r="W209" s="669"/>
      <c r="X209" s="669"/>
      <c r="Y209" s="669"/>
      <c r="Z209" s="669"/>
      <c r="AA209" s="669"/>
    </row>
    <row r="210" spans="1:27" ht="12.75">
      <c r="A210" s="669"/>
      <c r="B210" s="669"/>
      <c r="C210" s="669"/>
      <c r="D210" s="669"/>
      <c r="E210" s="669"/>
      <c r="F210" s="669"/>
      <c r="G210" s="669"/>
      <c r="H210" s="669"/>
      <c r="I210" s="669"/>
      <c r="J210" s="669"/>
      <c r="K210" s="669"/>
      <c r="L210" s="669"/>
      <c r="M210" s="669"/>
      <c r="N210" s="669"/>
      <c r="O210" s="669"/>
      <c r="P210" s="669"/>
      <c r="Q210" s="669"/>
      <c r="R210" s="669"/>
      <c r="S210" s="669"/>
      <c r="T210" s="669"/>
      <c r="U210" s="669"/>
      <c r="V210" s="669"/>
      <c r="W210" s="669"/>
      <c r="X210" s="669"/>
      <c r="Y210" s="669"/>
      <c r="Z210" s="669"/>
      <c r="AA210" s="669"/>
    </row>
    <row r="211" spans="1:27" ht="12.75">
      <c r="A211" s="669"/>
      <c r="B211" s="669"/>
      <c r="C211" s="669"/>
      <c r="D211" s="669"/>
      <c r="E211" s="669"/>
      <c r="F211" s="669"/>
      <c r="G211" s="669"/>
      <c r="H211" s="669"/>
      <c r="I211" s="669"/>
      <c r="J211" s="669"/>
      <c r="K211" s="669"/>
      <c r="L211" s="669"/>
      <c r="M211" s="669"/>
      <c r="N211" s="669"/>
      <c r="O211" s="669"/>
      <c r="P211" s="669"/>
      <c r="Q211" s="669"/>
      <c r="R211" s="669"/>
      <c r="S211" s="669"/>
      <c r="T211" s="669"/>
      <c r="U211" s="669"/>
      <c r="V211" s="669"/>
      <c r="W211" s="669"/>
      <c r="X211" s="669"/>
      <c r="Y211" s="669"/>
      <c r="Z211" s="669"/>
      <c r="AA211" s="669"/>
    </row>
    <row r="212" spans="1:27" ht="12.75">
      <c r="A212" s="669"/>
      <c r="B212" s="669"/>
      <c r="C212" s="669"/>
      <c r="D212" s="669"/>
      <c r="E212" s="669"/>
      <c r="F212" s="669"/>
      <c r="G212" s="669"/>
      <c r="H212" s="669"/>
      <c r="I212" s="669"/>
      <c r="J212" s="669"/>
      <c r="K212" s="669"/>
      <c r="L212" s="669"/>
      <c r="M212" s="669"/>
      <c r="N212" s="669"/>
      <c r="O212" s="669"/>
      <c r="P212" s="669"/>
      <c r="Q212" s="669"/>
      <c r="R212" s="669"/>
      <c r="S212" s="669"/>
      <c r="T212" s="669"/>
      <c r="U212" s="669"/>
      <c r="V212" s="669"/>
      <c r="W212" s="669"/>
      <c r="X212" s="669"/>
      <c r="Y212" s="669"/>
      <c r="Z212" s="669"/>
      <c r="AA212" s="669"/>
    </row>
    <row r="213" spans="1:27" ht="12.75">
      <c r="A213" s="669"/>
      <c r="B213" s="669"/>
      <c r="C213" s="669"/>
      <c r="D213" s="669"/>
      <c r="E213" s="669"/>
      <c r="F213" s="669"/>
      <c r="G213" s="669"/>
      <c r="H213" s="669"/>
      <c r="I213" s="669"/>
      <c r="J213" s="669"/>
      <c r="K213" s="669"/>
      <c r="L213" s="669"/>
      <c r="M213" s="669"/>
      <c r="N213" s="669"/>
      <c r="O213" s="669"/>
      <c r="P213" s="669"/>
      <c r="Q213" s="669"/>
      <c r="R213" s="669"/>
      <c r="S213" s="669"/>
      <c r="T213" s="669"/>
      <c r="U213" s="669"/>
      <c r="V213" s="669"/>
      <c r="W213" s="669"/>
      <c r="X213" s="669"/>
      <c r="Y213" s="669"/>
      <c r="Z213" s="669"/>
      <c r="AA213" s="669"/>
    </row>
    <row r="214" spans="1:27" ht="12.75">
      <c r="A214" s="669"/>
      <c r="B214" s="669"/>
      <c r="C214" s="669"/>
      <c r="D214" s="669"/>
      <c r="E214" s="669"/>
      <c r="F214" s="669"/>
      <c r="G214" s="669"/>
      <c r="H214" s="669"/>
      <c r="I214" s="669"/>
      <c r="J214" s="669"/>
      <c r="K214" s="669"/>
      <c r="L214" s="669"/>
      <c r="M214" s="669"/>
      <c r="N214" s="669"/>
      <c r="O214" s="669"/>
      <c r="P214" s="669"/>
      <c r="Q214" s="669"/>
      <c r="R214" s="669"/>
      <c r="S214" s="669"/>
      <c r="T214" s="669"/>
      <c r="U214" s="669"/>
      <c r="V214" s="669"/>
      <c r="W214" s="669"/>
      <c r="X214" s="669"/>
      <c r="Y214" s="669"/>
      <c r="Z214" s="669"/>
      <c r="AA214" s="669"/>
    </row>
    <row r="215" spans="1:27" ht="12.75">
      <c r="A215" s="669"/>
      <c r="B215" s="669"/>
      <c r="C215" s="669"/>
      <c r="D215" s="669"/>
      <c r="E215" s="669"/>
      <c r="F215" s="669"/>
      <c r="G215" s="669"/>
      <c r="H215" s="669"/>
      <c r="I215" s="669"/>
      <c r="J215" s="669"/>
      <c r="K215" s="669"/>
      <c r="L215" s="669"/>
      <c r="M215" s="669"/>
      <c r="N215" s="669"/>
      <c r="O215" s="669"/>
      <c r="P215" s="669"/>
      <c r="Q215" s="669"/>
      <c r="R215" s="669"/>
      <c r="S215" s="669"/>
      <c r="T215" s="669"/>
      <c r="U215" s="669"/>
      <c r="V215" s="669"/>
      <c r="W215" s="669"/>
      <c r="X215" s="669"/>
      <c r="Y215" s="669"/>
      <c r="Z215" s="669"/>
      <c r="AA215" s="669"/>
    </row>
    <row r="216" spans="1:27" ht="12.75">
      <c r="A216" s="669"/>
      <c r="B216" s="669"/>
      <c r="C216" s="669"/>
      <c r="D216" s="669"/>
      <c r="E216" s="669"/>
      <c r="F216" s="669"/>
      <c r="G216" s="669"/>
      <c r="H216" s="669"/>
      <c r="I216" s="669"/>
      <c r="J216" s="669"/>
      <c r="K216" s="669"/>
      <c r="L216" s="669"/>
      <c r="M216" s="669"/>
      <c r="N216" s="669"/>
      <c r="O216" s="669"/>
      <c r="P216" s="669"/>
      <c r="Q216" s="669"/>
      <c r="R216" s="669"/>
      <c r="S216" s="669"/>
      <c r="T216" s="669"/>
      <c r="U216" s="669"/>
      <c r="V216" s="669"/>
      <c r="W216" s="669"/>
      <c r="X216" s="669"/>
      <c r="Y216" s="669"/>
      <c r="Z216" s="669"/>
      <c r="AA216" s="669"/>
    </row>
    <row r="217" spans="1:27" ht="12.75">
      <c r="A217" s="669"/>
      <c r="B217" s="669"/>
      <c r="C217" s="669"/>
      <c r="D217" s="669"/>
      <c r="E217" s="669"/>
      <c r="F217" s="669"/>
      <c r="G217" s="669"/>
      <c r="H217" s="669"/>
      <c r="I217" s="669"/>
      <c r="J217" s="669"/>
      <c r="K217" s="669"/>
      <c r="L217" s="669"/>
      <c r="M217" s="669"/>
      <c r="N217" s="669"/>
      <c r="O217" s="669"/>
      <c r="P217" s="669"/>
      <c r="Q217" s="669"/>
      <c r="R217" s="669"/>
      <c r="S217" s="669"/>
      <c r="T217" s="669"/>
      <c r="U217" s="669"/>
      <c r="V217" s="669"/>
      <c r="W217" s="669"/>
      <c r="X217" s="669"/>
      <c r="Y217" s="669"/>
      <c r="Z217" s="669"/>
      <c r="AA217" s="669"/>
    </row>
    <row r="218" spans="1:27" ht="12.75">
      <c r="A218" s="669"/>
      <c r="B218" s="669"/>
      <c r="C218" s="669"/>
      <c r="D218" s="669"/>
      <c r="E218" s="669"/>
      <c r="F218" s="669"/>
      <c r="G218" s="669"/>
      <c r="H218" s="669"/>
      <c r="I218" s="669"/>
      <c r="J218" s="669"/>
      <c r="K218" s="669"/>
      <c r="L218" s="669"/>
      <c r="M218" s="669"/>
      <c r="N218" s="669"/>
      <c r="O218" s="669"/>
      <c r="P218" s="669"/>
      <c r="Q218" s="669"/>
      <c r="R218" s="669"/>
      <c r="S218" s="669"/>
      <c r="T218" s="669"/>
      <c r="U218" s="669"/>
      <c r="V218" s="669"/>
      <c r="W218" s="669"/>
      <c r="X218" s="669"/>
      <c r="Y218" s="669"/>
      <c r="Z218" s="669"/>
      <c r="AA218" s="669"/>
    </row>
    <row r="219" spans="1:27" ht="12.75">
      <c r="A219" s="669"/>
      <c r="B219" s="669"/>
      <c r="C219" s="669"/>
      <c r="D219" s="669"/>
      <c r="E219" s="669"/>
      <c r="F219" s="669"/>
      <c r="G219" s="669"/>
      <c r="H219" s="669"/>
      <c r="I219" s="669"/>
      <c r="J219" s="669"/>
      <c r="K219" s="669"/>
      <c r="L219" s="669"/>
      <c r="M219" s="669"/>
      <c r="N219" s="669"/>
      <c r="O219" s="669"/>
      <c r="P219" s="669"/>
      <c r="Q219" s="669"/>
      <c r="R219" s="669"/>
      <c r="S219" s="669"/>
      <c r="T219" s="669"/>
      <c r="U219" s="669"/>
      <c r="V219" s="669"/>
      <c r="W219" s="669"/>
      <c r="X219" s="669"/>
      <c r="Y219" s="669"/>
      <c r="Z219" s="669"/>
      <c r="AA219" s="669"/>
    </row>
    <row r="220" spans="1:27" ht="12.75">
      <c r="A220" s="669"/>
      <c r="B220" s="669"/>
      <c r="C220" s="669"/>
      <c r="D220" s="669"/>
      <c r="E220" s="669"/>
      <c r="F220" s="669"/>
      <c r="G220" s="669"/>
      <c r="H220" s="669"/>
      <c r="I220" s="669"/>
      <c r="J220" s="669"/>
      <c r="K220" s="669"/>
      <c r="L220" s="669"/>
      <c r="M220" s="669"/>
      <c r="N220" s="669"/>
      <c r="O220" s="669"/>
      <c r="P220" s="669"/>
      <c r="Q220" s="669"/>
      <c r="R220" s="669"/>
      <c r="S220" s="669"/>
      <c r="T220" s="669"/>
      <c r="U220" s="669"/>
      <c r="V220" s="669"/>
      <c r="W220" s="669"/>
      <c r="X220" s="669"/>
      <c r="Y220" s="669"/>
      <c r="Z220" s="669"/>
      <c r="AA220" s="669"/>
    </row>
    <row r="221" spans="1:27" ht="12.75">
      <c r="A221" s="669"/>
      <c r="B221" s="669"/>
      <c r="C221" s="669"/>
      <c r="D221" s="669"/>
      <c r="E221" s="669"/>
      <c r="F221" s="669"/>
      <c r="G221" s="669"/>
      <c r="H221" s="669"/>
      <c r="I221" s="669"/>
      <c r="J221" s="669"/>
      <c r="K221" s="669"/>
      <c r="L221" s="669"/>
      <c r="M221" s="669"/>
      <c r="N221" s="669"/>
      <c r="O221" s="669"/>
      <c r="P221" s="669"/>
      <c r="Q221" s="669"/>
      <c r="R221" s="669"/>
      <c r="S221" s="669"/>
      <c r="T221" s="669"/>
      <c r="U221" s="669"/>
      <c r="V221" s="669"/>
      <c r="W221" s="669"/>
      <c r="X221" s="669"/>
      <c r="Y221" s="669"/>
      <c r="Z221" s="669"/>
      <c r="AA221" s="669"/>
    </row>
    <row r="222" spans="1:27" ht="12.75">
      <c r="A222" s="669"/>
      <c r="B222" s="669"/>
      <c r="C222" s="669"/>
      <c r="D222" s="669"/>
      <c r="E222" s="669"/>
      <c r="F222" s="669"/>
      <c r="G222" s="669"/>
      <c r="H222" s="669"/>
      <c r="I222" s="669"/>
      <c r="J222" s="669"/>
      <c r="K222" s="669"/>
      <c r="L222" s="669"/>
      <c r="M222" s="669"/>
      <c r="N222" s="669"/>
      <c r="O222" s="669"/>
      <c r="P222" s="669"/>
      <c r="Q222" s="669"/>
      <c r="R222" s="669"/>
      <c r="S222" s="669"/>
      <c r="T222" s="669"/>
      <c r="U222" s="669"/>
      <c r="V222" s="669"/>
      <c r="W222" s="669"/>
      <c r="X222" s="669"/>
      <c r="Y222" s="669"/>
      <c r="Z222" s="669"/>
      <c r="AA222" s="669"/>
    </row>
    <row r="223" spans="1:27" ht="12.75">
      <c r="A223" s="669"/>
      <c r="B223" s="669"/>
      <c r="C223" s="669"/>
      <c r="D223" s="669"/>
      <c r="E223" s="669"/>
      <c r="F223" s="669"/>
      <c r="G223" s="669"/>
      <c r="H223" s="669"/>
      <c r="I223" s="669"/>
      <c r="J223" s="669"/>
      <c r="K223" s="669"/>
      <c r="L223" s="669"/>
      <c r="M223" s="669"/>
      <c r="N223" s="669"/>
      <c r="O223" s="669"/>
      <c r="P223" s="669"/>
      <c r="Q223" s="669"/>
      <c r="R223" s="669"/>
      <c r="S223" s="669"/>
      <c r="T223" s="669"/>
      <c r="U223" s="669"/>
      <c r="V223" s="669"/>
      <c r="W223" s="669"/>
      <c r="X223" s="669"/>
      <c r="Y223" s="669"/>
      <c r="Z223" s="669"/>
      <c r="AA223" s="669"/>
    </row>
    <row r="224" spans="1:27" ht="12.75">
      <c r="A224" s="669"/>
      <c r="B224" s="669"/>
      <c r="C224" s="669"/>
      <c r="D224" s="669"/>
      <c r="E224" s="669"/>
      <c r="F224" s="669"/>
      <c r="G224" s="669"/>
      <c r="H224" s="669"/>
      <c r="I224" s="669"/>
      <c r="J224" s="669"/>
      <c r="K224" s="669"/>
      <c r="L224" s="669"/>
      <c r="M224" s="669"/>
      <c r="N224" s="669"/>
      <c r="O224" s="669"/>
      <c r="P224" s="669"/>
      <c r="Q224" s="669"/>
      <c r="R224" s="669"/>
      <c r="S224" s="669"/>
      <c r="T224" s="669"/>
      <c r="U224" s="669"/>
      <c r="V224" s="669"/>
      <c r="W224" s="669"/>
      <c r="X224" s="669"/>
      <c r="Y224" s="669"/>
      <c r="Z224" s="669"/>
      <c r="AA224" s="669"/>
    </row>
    <row r="225" spans="1:27" ht="12.75">
      <c r="A225" s="669"/>
      <c r="B225" s="669"/>
      <c r="C225" s="669"/>
      <c r="D225" s="669"/>
      <c r="E225" s="669"/>
      <c r="F225" s="669"/>
      <c r="G225" s="669"/>
      <c r="H225" s="669"/>
      <c r="I225" s="669"/>
      <c r="J225" s="669"/>
      <c r="K225" s="669"/>
      <c r="L225" s="669"/>
      <c r="M225" s="669"/>
      <c r="N225" s="669"/>
      <c r="O225" s="669"/>
      <c r="P225" s="669"/>
      <c r="Q225" s="669"/>
      <c r="R225" s="669"/>
      <c r="S225" s="669"/>
      <c r="T225" s="669"/>
      <c r="U225" s="669"/>
      <c r="V225" s="669"/>
      <c r="W225" s="669"/>
      <c r="X225" s="669"/>
      <c r="Y225" s="669"/>
      <c r="Z225" s="669"/>
      <c r="AA225" s="669"/>
    </row>
    <row r="226" spans="1:27" ht="12.75">
      <c r="A226" s="669"/>
      <c r="B226" s="669"/>
      <c r="C226" s="669"/>
      <c r="D226" s="669"/>
      <c r="E226" s="669"/>
      <c r="F226" s="669"/>
      <c r="G226" s="669"/>
      <c r="H226" s="669"/>
      <c r="I226" s="669"/>
      <c r="J226" s="669"/>
      <c r="K226" s="669"/>
      <c r="L226" s="669"/>
      <c r="M226" s="669"/>
      <c r="N226" s="669"/>
      <c r="O226" s="669"/>
      <c r="P226" s="669"/>
      <c r="Q226" s="669"/>
      <c r="R226" s="669"/>
      <c r="S226" s="669"/>
      <c r="T226" s="669"/>
      <c r="U226" s="669"/>
      <c r="V226" s="669"/>
      <c r="W226" s="669"/>
      <c r="X226" s="669"/>
      <c r="Y226" s="669"/>
      <c r="Z226" s="669"/>
      <c r="AA226" s="669"/>
    </row>
    <row r="227" spans="1:27" ht="12.75">
      <c r="A227" s="669"/>
      <c r="B227" s="669"/>
      <c r="C227" s="669"/>
      <c r="D227" s="669"/>
      <c r="E227" s="669"/>
      <c r="F227" s="669"/>
      <c r="G227" s="669"/>
      <c r="H227" s="669"/>
      <c r="I227" s="669"/>
      <c r="J227" s="669"/>
      <c r="K227" s="669"/>
      <c r="L227" s="669"/>
      <c r="M227" s="669"/>
      <c r="N227" s="669"/>
      <c r="O227" s="669"/>
      <c r="P227" s="669"/>
      <c r="Q227" s="669"/>
      <c r="R227" s="669"/>
      <c r="S227" s="669"/>
      <c r="T227" s="669"/>
      <c r="U227" s="669"/>
      <c r="V227" s="669"/>
      <c r="W227" s="669"/>
      <c r="X227" s="669"/>
      <c r="Y227" s="669"/>
      <c r="Z227" s="669"/>
      <c r="AA227" s="669"/>
    </row>
    <row r="228" spans="1:27" ht="12.75">
      <c r="A228" s="669"/>
      <c r="B228" s="669"/>
      <c r="C228" s="669"/>
      <c r="D228" s="669"/>
      <c r="E228" s="669"/>
      <c r="F228" s="669"/>
      <c r="G228" s="669"/>
      <c r="H228" s="669"/>
      <c r="I228" s="669"/>
      <c r="J228" s="669"/>
      <c r="K228" s="669"/>
      <c r="L228" s="669"/>
      <c r="M228" s="669"/>
      <c r="N228" s="669"/>
      <c r="O228" s="669"/>
      <c r="P228" s="669"/>
      <c r="Q228" s="669"/>
      <c r="R228" s="669"/>
      <c r="S228" s="669"/>
      <c r="T228" s="669"/>
      <c r="U228" s="669"/>
      <c r="V228" s="669"/>
      <c r="W228" s="669"/>
      <c r="X228" s="669"/>
      <c r="Y228" s="669"/>
      <c r="Z228" s="669"/>
      <c r="AA228" s="669"/>
    </row>
    <row r="229" spans="1:27" ht="12.75">
      <c r="A229" s="669"/>
      <c r="B229" s="669"/>
      <c r="C229" s="669"/>
      <c r="D229" s="669"/>
      <c r="E229" s="669"/>
      <c r="F229" s="669"/>
      <c r="G229" s="669"/>
      <c r="H229" s="669"/>
      <c r="I229" s="669"/>
      <c r="J229" s="669"/>
      <c r="K229" s="669"/>
      <c r="L229" s="669"/>
      <c r="M229" s="669"/>
      <c r="N229" s="669"/>
      <c r="O229" s="669"/>
      <c r="P229" s="669"/>
      <c r="Q229" s="669"/>
      <c r="R229" s="669"/>
      <c r="S229" s="669"/>
      <c r="T229" s="669"/>
      <c r="U229" s="669"/>
      <c r="V229" s="669"/>
      <c r="W229" s="669"/>
      <c r="X229" s="669"/>
      <c r="Y229" s="669"/>
      <c r="Z229" s="669"/>
      <c r="AA229" s="669"/>
    </row>
    <row r="230" spans="1:27" ht="12.75">
      <c r="A230" s="669"/>
      <c r="B230" s="669"/>
      <c r="C230" s="669"/>
      <c r="D230" s="669"/>
      <c r="E230" s="669"/>
      <c r="F230" s="669"/>
      <c r="G230" s="669"/>
      <c r="H230" s="669"/>
      <c r="I230" s="669"/>
      <c r="J230" s="669"/>
      <c r="K230" s="669"/>
      <c r="L230" s="669"/>
      <c r="M230" s="669"/>
      <c r="N230" s="669"/>
      <c r="O230" s="669"/>
      <c r="P230" s="669"/>
      <c r="Q230" s="669"/>
      <c r="R230" s="669"/>
      <c r="S230" s="669"/>
      <c r="T230" s="669"/>
      <c r="U230" s="669"/>
      <c r="V230" s="669"/>
      <c r="W230" s="669"/>
      <c r="X230" s="669"/>
      <c r="Y230" s="669"/>
      <c r="Z230" s="669"/>
      <c r="AA230" s="669"/>
    </row>
    <row r="231" spans="1:27" ht="12.75">
      <c r="A231" s="669"/>
      <c r="B231" s="669"/>
      <c r="C231" s="669"/>
      <c r="D231" s="669"/>
      <c r="E231" s="669"/>
      <c r="F231" s="669"/>
      <c r="G231" s="669"/>
      <c r="H231" s="669"/>
      <c r="I231" s="669"/>
      <c r="J231" s="669"/>
      <c r="K231" s="669"/>
      <c r="L231" s="669"/>
      <c r="M231" s="669"/>
      <c r="N231" s="669"/>
      <c r="O231" s="669"/>
      <c r="P231" s="669"/>
      <c r="Q231" s="669"/>
      <c r="R231" s="669"/>
      <c r="S231" s="669"/>
      <c r="T231" s="669"/>
      <c r="U231" s="669"/>
      <c r="V231" s="669"/>
      <c r="W231" s="669"/>
      <c r="X231" s="669"/>
      <c r="Y231" s="669"/>
      <c r="Z231" s="669"/>
      <c r="AA231" s="669"/>
    </row>
    <row r="232" spans="1:27" ht="12.75">
      <c r="A232" s="669"/>
      <c r="B232" s="669"/>
      <c r="C232" s="669"/>
      <c r="D232" s="669"/>
      <c r="E232" s="669"/>
      <c r="F232" s="669"/>
      <c r="G232" s="669"/>
      <c r="H232" s="669"/>
      <c r="I232" s="669"/>
      <c r="J232" s="669"/>
      <c r="K232" s="669"/>
      <c r="L232" s="669"/>
      <c r="M232" s="669"/>
      <c r="N232" s="669"/>
      <c r="O232" s="669"/>
      <c r="P232" s="669"/>
      <c r="Q232" s="669"/>
      <c r="R232" s="669"/>
      <c r="S232" s="669"/>
      <c r="T232" s="669"/>
      <c r="U232" s="669"/>
      <c r="V232" s="669"/>
      <c r="W232" s="669"/>
      <c r="X232" s="669"/>
      <c r="Y232" s="669"/>
      <c r="Z232" s="669"/>
      <c r="AA232" s="669"/>
    </row>
    <row r="233" spans="1:27" ht="12.75">
      <c r="A233" s="669"/>
      <c r="B233" s="669"/>
      <c r="C233" s="669"/>
      <c r="D233" s="669"/>
      <c r="E233" s="669"/>
      <c r="F233" s="669"/>
      <c r="G233" s="669"/>
      <c r="H233" s="669"/>
      <c r="I233" s="669"/>
      <c r="J233" s="669"/>
      <c r="K233" s="669"/>
      <c r="L233" s="669"/>
      <c r="M233" s="669"/>
      <c r="N233" s="669"/>
      <c r="O233" s="669"/>
      <c r="P233" s="669"/>
      <c r="Q233" s="669"/>
      <c r="R233" s="669"/>
      <c r="S233" s="669"/>
      <c r="T233" s="669"/>
      <c r="U233" s="669"/>
      <c r="V233" s="669"/>
      <c r="W233" s="669"/>
      <c r="X233" s="669"/>
      <c r="Y233" s="669"/>
      <c r="Z233" s="669"/>
      <c r="AA233" s="669"/>
    </row>
    <row r="234" spans="1:27" ht="12.75">
      <c r="A234" s="669"/>
      <c r="B234" s="669"/>
      <c r="C234" s="669"/>
      <c r="D234" s="669"/>
      <c r="E234" s="669"/>
      <c r="F234" s="669"/>
      <c r="G234" s="669"/>
      <c r="H234" s="669"/>
      <c r="I234" s="669"/>
      <c r="J234" s="669"/>
      <c r="K234" s="669"/>
      <c r="L234" s="669"/>
      <c r="M234" s="669"/>
      <c r="N234" s="669"/>
      <c r="O234" s="669"/>
      <c r="P234" s="669"/>
      <c r="Q234" s="669"/>
      <c r="R234" s="669"/>
      <c r="S234" s="669"/>
      <c r="T234" s="669"/>
      <c r="U234" s="669"/>
      <c r="V234" s="669"/>
      <c r="W234" s="669"/>
      <c r="X234" s="669"/>
      <c r="Y234" s="669"/>
      <c r="Z234" s="669"/>
      <c r="AA234" s="669"/>
    </row>
    <row r="235" spans="1:27" ht="12.75">
      <c r="A235" s="669"/>
      <c r="B235" s="669"/>
      <c r="C235" s="669"/>
      <c r="D235" s="669"/>
      <c r="E235" s="669"/>
      <c r="F235" s="669"/>
      <c r="G235" s="669"/>
      <c r="H235" s="669"/>
      <c r="I235" s="669"/>
      <c r="J235" s="669"/>
      <c r="K235" s="669"/>
      <c r="L235" s="669"/>
      <c r="M235" s="669"/>
      <c r="N235" s="669"/>
      <c r="O235" s="669"/>
      <c r="P235" s="669"/>
      <c r="Q235" s="669"/>
      <c r="R235" s="669"/>
      <c r="S235" s="669"/>
      <c r="T235" s="669"/>
      <c r="U235" s="669"/>
      <c r="V235" s="669"/>
      <c r="W235" s="669"/>
      <c r="X235" s="669"/>
      <c r="Y235" s="669"/>
      <c r="Z235" s="669"/>
      <c r="AA235" s="669"/>
    </row>
    <row r="236" spans="1:27" ht="12.75">
      <c r="A236" s="669"/>
      <c r="B236" s="669"/>
      <c r="C236" s="669"/>
      <c r="D236" s="669"/>
      <c r="E236" s="669"/>
      <c r="F236" s="669"/>
      <c r="G236" s="669"/>
      <c r="H236" s="669"/>
      <c r="I236" s="669"/>
      <c r="J236" s="669"/>
      <c r="K236" s="669"/>
      <c r="L236" s="669"/>
      <c r="M236" s="669"/>
      <c r="N236" s="669"/>
      <c r="O236" s="669"/>
      <c r="P236" s="669"/>
      <c r="Q236" s="669"/>
      <c r="R236" s="669"/>
      <c r="S236" s="669"/>
      <c r="T236" s="669"/>
      <c r="U236" s="669"/>
      <c r="V236" s="669"/>
      <c r="W236" s="669"/>
      <c r="X236" s="669"/>
      <c r="Y236" s="669"/>
      <c r="Z236" s="669"/>
      <c r="AA236" s="669"/>
    </row>
    <row r="237" spans="1:27" ht="12.75">
      <c r="A237" s="669"/>
      <c r="B237" s="669"/>
      <c r="C237" s="669"/>
      <c r="D237" s="669"/>
      <c r="E237" s="669"/>
      <c r="F237" s="669"/>
      <c r="G237" s="669"/>
      <c r="H237" s="669"/>
      <c r="I237" s="669"/>
      <c r="J237" s="669"/>
      <c r="K237" s="669"/>
      <c r="L237" s="669"/>
      <c r="M237" s="669"/>
      <c r="N237" s="669"/>
      <c r="O237" s="669"/>
      <c r="P237" s="669"/>
      <c r="Q237" s="669"/>
      <c r="R237" s="669"/>
      <c r="S237" s="669"/>
      <c r="T237" s="669"/>
      <c r="U237" s="669"/>
      <c r="V237" s="669"/>
      <c r="W237" s="669"/>
      <c r="X237" s="669"/>
      <c r="Y237" s="669"/>
      <c r="Z237" s="669"/>
      <c r="AA237" s="669"/>
    </row>
    <row r="238" spans="1:27" ht="12.75">
      <c r="A238" s="669"/>
      <c r="B238" s="669"/>
      <c r="C238" s="669"/>
      <c r="D238" s="669"/>
      <c r="E238" s="669"/>
      <c r="F238" s="669"/>
      <c r="G238" s="669"/>
      <c r="H238" s="669"/>
      <c r="I238" s="669"/>
      <c r="J238" s="669"/>
      <c r="K238" s="669"/>
      <c r="L238" s="669"/>
      <c r="M238" s="669"/>
      <c r="N238" s="669"/>
      <c r="O238" s="669"/>
      <c r="P238" s="669"/>
      <c r="Q238" s="669"/>
      <c r="R238" s="669"/>
      <c r="S238" s="669"/>
      <c r="T238" s="669"/>
      <c r="U238" s="669"/>
      <c r="V238" s="669"/>
      <c r="W238" s="669"/>
      <c r="X238" s="669"/>
      <c r="Y238" s="669"/>
      <c r="Z238" s="669"/>
      <c r="AA238" s="669"/>
    </row>
    <row r="239" spans="1:27" ht="12.75">
      <c r="A239" s="669"/>
      <c r="B239" s="669"/>
      <c r="C239" s="669"/>
      <c r="D239" s="669"/>
      <c r="E239" s="669"/>
      <c r="F239" s="669"/>
      <c r="G239" s="669"/>
      <c r="H239" s="669"/>
      <c r="I239" s="669"/>
      <c r="J239" s="669"/>
      <c r="K239" s="669"/>
      <c r="L239" s="669"/>
      <c r="M239" s="669"/>
      <c r="N239" s="669"/>
      <c r="O239" s="669"/>
      <c r="P239" s="669"/>
      <c r="Q239" s="669"/>
      <c r="R239" s="669"/>
      <c r="S239" s="669"/>
      <c r="T239" s="669"/>
      <c r="U239" s="669"/>
      <c r="V239" s="669"/>
      <c r="W239" s="669"/>
      <c r="X239" s="669"/>
      <c r="Y239" s="669"/>
      <c r="Z239" s="669"/>
      <c r="AA239" s="669"/>
    </row>
    <row r="240" spans="1:27" ht="12.75">
      <c r="A240" s="669"/>
      <c r="B240" s="669"/>
      <c r="C240" s="669"/>
      <c r="D240" s="669"/>
      <c r="E240" s="669"/>
      <c r="F240" s="669"/>
      <c r="G240" s="669"/>
      <c r="H240" s="669"/>
      <c r="I240" s="669"/>
      <c r="J240" s="669"/>
      <c r="K240" s="669"/>
      <c r="L240" s="669"/>
      <c r="M240" s="669"/>
      <c r="N240" s="669"/>
      <c r="O240" s="669"/>
      <c r="P240" s="669"/>
      <c r="Q240" s="669"/>
      <c r="R240" s="669"/>
      <c r="S240" s="669"/>
      <c r="T240" s="669"/>
      <c r="U240" s="669"/>
      <c r="V240" s="669"/>
      <c r="W240" s="669"/>
      <c r="X240" s="669"/>
      <c r="Y240" s="669"/>
      <c r="Z240" s="669"/>
      <c r="AA240" s="669"/>
    </row>
    <row r="241" spans="1:27" ht="12.75">
      <c r="A241" s="669"/>
      <c r="B241" s="669"/>
      <c r="C241" s="669"/>
      <c r="D241" s="669"/>
      <c r="E241" s="669"/>
      <c r="F241" s="669"/>
      <c r="G241" s="669"/>
      <c r="H241" s="669"/>
      <c r="I241" s="669"/>
      <c r="J241" s="669"/>
      <c r="K241" s="669"/>
      <c r="L241" s="669"/>
      <c r="M241" s="669"/>
      <c r="N241" s="669"/>
      <c r="O241" s="669"/>
      <c r="P241" s="669"/>
      <c r="Q241" s="669"/>
      <c r="R241" s="669"/>
      <c r="S241" s="669"/>
      <c r="T241" s="669"/>
      <c r="U241" s="669"/>
      <c r="V241" s="669"/>
      <c r="W241" s="669"/>
      <c r="X241" s="669"/>
      <c r="Y241" s="669"/>
      <c r="Z241" s="669"/>
      <c r="AA241" s="669"/>
    </row>
    <row r="242" spans="1:27" ht="12.75">
      <c r="A242" s="669"/>
      <c r="B242" s="669"/>
      <c r="C242" s="669"/>
      <c r="D242" s="669"/>
      <c r="E242" s="669"/>
      <c r="F242" s="669"/>
      <c r="G242" s="669"/>
      <c r="H242" s="669"/>
      <c r="I242" s="669"/>
      <c r="J242" s="669"/>
      <c r="K242" s="669"/>
      <c r="L242" s="669"/>
      <c r="M242" s="669"/>
      <c r="N242" s="669"/>
      <c r="O242" s="669"/>
      <c r="P242" s="669"/>
      <c r="Q242" s="669"/>
      <c r="R242" s="669"/>
      <c r="S242" s="669"/>
      <c r="T242" s="669"/>
      <c r="U242" s="669"/>
      <c r="V242" s="669"/>
      <c r="W242" s="669"/>
      <c r="X242" s="669"/>
      <c r="Y242" s="669"/>
      <c r="Z242" s="669"/>
      <c r="AA242" s="669"/>
    </row>
    <row r="243" spans="1:27" ht="12.75">
      <c r="A243" s="669"/>
      <c r="B243" s="669"/>
      <c r="C243" s="669"/>
      <c r="D243" s="669"/>
      <c r="E243" s="669"/>
      <c r="F243" s="669"/>
      <c r="G243" s="669"/>
      <c r="H243" s="669"/>
      <c r="I243" s="669"/>
      <c r="J243" s="669"/>
      <c r="K243" s="669"/>
      <c r="L243" s="669"/>
      <c r="M243" s="669"/>
      <c r="N243" s="669"/>
      <c r="O243" s="669"/>
      <c r="P243" s="669"/>
      <c r="Q243" s="669"/>
      <c r="R243" s="669"/>
      <c r="S243" s="669"/>
      <c r="T243" s="669"/>
      <c r="U243" s="669"/>
      <c r="V243" s="669"/>
      <c r="W243" s="669"/>
      <c r="X243" s="669"/>
      <c r="Y243" s="669"/>
      <c r="Z243" s="669"/>
      <c r="AA243" s="669"/>
    </row>
    <row r="244" spans="1:27" ht="12.75">
      <c r="A244" s="669"/>
      <c r="B244" s="669"/>
      <c r="C244" s="669"/>
      <c r="D244" s="669"/>
      <c r="E244" s="669"/>
      <c r="F244" s="669"/>
      <c r="G244" s="669"/>
      <c r="H244" s="669"/>
      <c r="I244" s="669"/>
      <c r="J244" s="669"/>
      <c r="K244" s="669"/>
      <c r="L244" s="669"/>
      <c r="M244" s="669"/>
      <c r="N244" s="669"/>
      <c r="O244" s="669"/>
      <c r="P244" s="669"/>
      <c r="Q244" s="669"/>
      <c r="R244" s="669"/>
      <c r="S244" s="669"/>
      <c r="T244" s="669"/>
      <c r="U244" s="669"/>
      <c r="V244" s="669"/>
      <c r="W244" s="669"/>
      <c r="X244" s="669"/>
      <c r="Y244" s="669"/>
      <c r="Z244" s="669"/>
      <c r="AA244" s="669"/>
    </row>
    <row r="245" spans="1:27" ht="12.75">
      <c r="A245" s="669"/>
      <c r="B245" s="669"/>
      <c r="C245" s="669"/>
      <c r="D245" s="669"/>
      <c r="E245" s="669"/>
      <c r="F245" s="669"/>
      <c r="G245" s="669"/>
      <c r="H245" s="669"/>
      <c r="I245" s="669"/>
      <c r="J245" s="669"/>
      <c r="K245" s="669"/>
      <c r="L245" s="669"/>
      <c r="M245" s="669"/>
      <c r="N245" s="669"/>
      <c r="O245" s="669"/>
      <c r="P245" s="669"/>
      <c r="Q245" s="669"/>
      <c r="R245" s="669"/>
      <c r="S245" s="669"/>
      <c r="T245" s="669"/>
      <c r="U245" s="669"/>
      <c r="V245" s="669"/>
      <c r="W245" s="669"/>
      <c r="X245" s="669"/>
      <c r="Y245" s="669"/>
      <c r="Z245" s="669"/>
      <c r="AA245" s="669"/>
    </row>
    <row r="246" spans="1:27" ht="12.75">
      <c r="A246" s="669"/>
      <c r="B246" s="669"/>
      <c r="C246" s="669"/>
      <c r="D246" s="669"/>
      <c r="E246" s="669"/>
      <c r="F246" s="669"/>
      <c r="G246" s="669"/>
      <c r="H246" s="669"/>
      <c r="I246" s="669"/>
      <c r="J246" s="669"/>
      <c r="K246" s="669"/>
      <c r="L246" s="669"/>
      <c r="M246" s="669"/>
      <c r="N246" s="669"/>
      <c r="O246" s="669"/>
      <c r="P246" s="669"/>
      <c r="Q246" s="669"/>
      <c r="R246" s="669"/>
      <c r="S246" s="669"/>
      <c r="T246" s="669"/>
      <c r="U246" s="669"/>
      <c r="V246" s="669"/>
      <c r="W246" s="669"/>
      <c r="X246" s="669"/>
      <c r="Y246" s="669"/>
      <c r="Z246" s="669"/>
      <c r="AA246" s="669"/>
    </row>
    <row r="247" spans="1:27" ht="12.75">
      <c r="A247" s="669"/>
      <c r="B247" s="669"/>
      <c r="C247" s="669"/>
      <c r="D247" s="669"/>
      <c r="E247" s="669"/>
      <c r="F247" s="669"/>
      <c r="G247" s="669"/>
      <c r="H247" s="669"/>
      <c r="I247" s="669"/>
      <c r="J247" s="669"/>
      <c r="K247" s="669"/>
      <c r="L247" s="669"/>
      <c r="M247" s="669"/>
      <c r="N247" s="669"/>
      <c r="O247" s="669"/>
      <c r="P247" s="669"/>
      <c r="Q247" s="669"/>
      <c r="R247" s="669"/>
      <c r="S247" s="669"/>
      <c r="T247" s="669"/>
      <c r="U247" s="669"/>
      <c r="V247" s="669"/>
      <c r="W247" s="669"/>
      <c r="X247" s="669"/>
      <c r="Y247" s="669"/>
      <c r="Z247" s="669"/>
      <c r="AA247" s="669"/>
    </row>
    <row r="248" spans="1:27" ht="12.75">
      <c r="A248" s="669"/>
      <c r="B248" s="669"/>
      <c r="C248" s="669"/>
      <c r="D248" s="669"/>
      <c r="E248" s="669"/>
      <c r="F248" s="669"/>
      <c r="G248" s="669"/>
      <c r="H248" s="669"/>
      <c r="I248" s="669"/>
      <c r="J248" s="669"/>
      <c r="K248" s="669"/>
      <c r="L248" s="669"/>
      <c r="M248" s="669"/>
      <c r="N248" s="669"/>
      <c r="O248" s="669"/>
      <c r="P248" s="669"/>
      <c r="Q248" s="669"/>
      <c r="R248" s="669"/>
      <c r="S248" s="669"/>
      <c r="T248" s="669"/>
      <c r="U248" s="669"/>
      <c r="V248" s="669"/>
      <c r="W248" s="669"/>
      <c r="X248" s="669"/>
      <c r="Y248" s="669"/>
      <c r="Z248" s="669"/>
      <c r="AA248" s="669"/>
    </row>
    <row r="249" spans="1:27" ht="12.75">
      <c r="A249" s="669"/>
      <c r="B249" s="669"/>
      <c r="C249" s="669"/>
      <c r="D249" s="669"/>
      <c r="E249" s="669"/>
      <c r="F249" s="669"/>
      <c r="G249" s="669"/>
      <c r="H249" s="669"/>
      <c r="I249" s="669"/>
      <c r="J249" s="669"/>
      <c r="K249" s="669"/>
      <c r="L249" s="669"/>
      <c r="M249" s="669"/>
      <c r="N249" s="669"/>
      <c r="O249" s="669"/>
      <c r="P249" s="669"/>
      <c r="Q249" s="669"/>
      <c r="R249" s="669"/>
      <c r="S249" s="669"/>
      <c r="T249" s="669"/>
      <c r="U249" s="669"/>
      <c r="V249" s="669"/>
      <c r="W249" s="669"/>
      <c r="X249" s="669"/>
      <c r="Y249" s="669"/>
      <c r="Z249" s="669"/>
      <c r="AA249" s="669"/>
    </row>
    <row r="250" spans="1:27" ht="12.75">
      <c r="A250" s="669"/>
      <c r="B250" s="669"/>
      <c r="C250" s="669"/>
      <c r="D250" s="669"/>
      <c r="E250" s="669"/>
      <c r="F250" s="669"/>
      <c r="G250" s="669"/>
      <c r="H250" s="669"/>
      <c r="I250" s="669"/>
      <c r="J250" s="669"/>
      <c r="K250" s="669"/>
      <c r="L250" s="669"/>
      <c r="M250" s="669"/>
      <c r="N250" s="669"/>
      <c r="O250" s="669"/>
      <c r="P250" s="669"/>
      <c r="Q250" s="669"/>
      <c r="R250" s="669"/>
      <c r="S250" s="669"/>
      <c r="T250" s="669"/>
      <c r="U250" s="669"/>
      <c r="V250" s="669"/>
      <c r="W250" s="669"/>
      <c r="X250" s="669"/>
      <c r="Y250" s="669"/>
      <c r="Z250" s="669"/>
      <c r="AA250" s="669"/>
    </row>
    <row r="251" spans="1:27" ht="12.75">
      <c r="A251" s="669"/>
      <c r="B251" s="669"/>
      <c r="C251" s="669"/>
      <c r="D251" s="669"/>
      <c r="E251" s="669"/>
      <c r="F251" s="669"/>
      <c r="G251" s="669"/>
      <c r="H251" s="669"/>
      <c r="I251" s="669"/>
      <c r="J251" s="669"/>
      <c r="K251" s="669"/>
      <c r="L251" s="669"/>
      <c r="M251" s="669"/>
      <c r="N251" s="669"/>
      <c r="O251" s="669"/>
      <c r="P251" s="669"/>
      <c r="Q251" s="669"/>
      <c r="R251" s="669"/>
      <c r="S251" s="669"/>
      <c r="T251" s="669"/>
      <c r="U251" s="669"/>
      <c r="V251" s="669"/>
      <c r="W251" s="669"/>
      <c r="X251" s="669"/>
      <c r="Y251" s="669"/>
      <c r="Z251" s="669"/>
      <c r="AA251" s="669"/>
    </row>
    <row r="252" spans="1:27" ht="12.75">
      <c r="A252" s="669"/>
      <c r="B252" s="669"/>
      <c r="C252" s="669"/>
      <c r="D252" s="669"/>
      <c r="E252" s="669"/>
      <c r="F252" s="669"/>
      <c r="G252" s="669"/>
      <c r="H252" s="669"/>
      <c r="I252" s="669"/>
      <c r="J252" s="669"/>
      <c r="K252" s="669"/>
      <c r="L252" s="669"/>
      <c r="M252" s="669"/>
      <c r="N252" s="669"/>
      <c r="O252" s="669"/>
      <c r="P252" s="669"/>
      <c r="Q252" s="669"/>
      <c r="R252" s="669"/>
      <c r="S252" s="669"/>
      <c r="T252" s="669"/>
      <c r="U252" s="669"/>
      <c r="V252" s="669"/>
      <c r="W252" s="669"/>
      <c r="X252" s="669"/>
      <c r="Y252" s="669"/>
      <c r="Z252" s="669"/>
      <c r="AA252" s="669"/>
    </row>
    <row r="253" spans="1:27" ht="12.75">
      <c r="A253" s="669"/>
      <c r="B253" s="669"/>
      <c r="C253" s="669"/>
      <c r="D253" s="669"/>
      <c r="E253" s="669"/>
      <c r="F253" s="669"/>
      <c r="G253" s="669"/>
      <c r="H253" s="669"/>
      <c r="I253" s="669"/>
      <c r="J253" s="669"/>
      <c r="K253" s="669"/>
      <c r="L253" s="669"/>
      <c r="M253" s="669"/>
      <c r="N253" s="669"/>
      <c r="O253" s="669"/>
      <c r="P253" s="669"/>
      <c r="Q253" s="669"/>
      <c r="R253" s="669"/>
      <c r="S253" s="669"/>
      <c r="T253" s="669"/>
      <c r="U253" s="669"/>
      <c r="V253" s="669"/>
      <c r="W253" s="669"/>
      <c r="X253" s="669"/>
      <c r="Y253" s="669"/>
      <c r="Z253" s="669"/>
      <c r="AA253" s="669"/>
    </row>
    <row r="254" spans="1:27" ht="12.75">
      <c r="A254" s="669"/>
      <c r="B254" s="669"/>
      <c r="C254" s="669"/>
      <c r="D254" s="669"/>
      <c r="E254" s="669"/>
      <c r="F254" s="669"/>
      <c r="G254" s="669"/>
      <c r="H254" s="669"/>
      <c r="I254" s="669"/>
      <c r="J254" s="669"/>
      <c r="K254" s="669"/>
      <c r="L254" s="669"/>
      <c r="M254" s="669"/>
      <c r="N254" s="669"/>
      <c r="O254" s="669"/>
      <c r="P254" s="669"/>
      <c r="Q254" s="669"/>
      <c r="R254" s="669"/>
      <c r="S254" s="669"/>
      <c r="T254" s="669"/>
      <c r="U254" s="669"/>
      <c r="V254" s="669"/>
      <c r="W254" s="669"/>
      <c r="X254" s="669"/>
      <c r="Y254" s="669"/>
      <c r="Z254" s="669"/>
      <c r="AA254" s="669"/>
    </row>
    <row r="255" spans="1:27" ht="12.75">
      <c r="A255" s="669"/>
      <c r="B255" s="669"/>
      <c r="C255" s="669"/>
      <c r="D255" s="669"/>
      <c r="E255" s="669"/>
      <c r="F255" s="669"/>
      <c r="G255" s="669"/>
      <c r="H255" s="669"/>
      <c r="I255" s="669"/>
      <c r="J255" s="669"/>
      <c r="K255" s="669"/>
      <c r="L255" s="669"/>
      <c r="M255" s="669"/>
      <c r="N255" s="669"/>
      <c r="O255" s="669"/>
      <c r="P255" s="669"/>
      <c r="Q255" s="669"/>
      <c r="R255" s="669"/>
      <c r="S255" s="669"/>
      <c r="T255" s="669"/>
      <c r="U255" s="669"/>
      <c r="V255" s="669"/>
      <c r="W255" s="669"/>
      <c r="X255" s="669"/>
      <c r="Y255" s="669"/>
      <c r="Z255" s="669"/>
      <c r="AA255" s="669"/>
    </row>
    <row r="256" spans="1:27" ht="12.75">
      <c r="A256" s="669"/>
      <c r="B256" s="669"/>
      <c r="C256" s="669"/>
      <c r="D256" s="669"/>
      <c r="E256" s="669"/>
      <c r="F256" s="669"/>
      <c r="G256" s="669"/>
      <c r="H256" s="669"/>
      <c r="I256" s="669"/>
      <c r="J256" s="669"/>
      <c r="K256" s="669"/>
      <c r="L256" s="669"/>
      <c r="M256" s="669"/>
      <c r="N256" s="669"/>
      <c r="O256" s="669"/>
      <c r="P256" s="669"/>
      <c r="Q256" s="669"/>
      <c r="R256" s="669"/>
      <c r="S256" s="669"/>
      <c r="T256" s="669"/>
      <c r="U256" s="669"/>
      <c r="V256" s="669"/>
      <c r="W256" s="669"/>
      <c r="X256" s="669"/>
      <c r="Y256" s="669"/>
      <c r="Z256" s="669"/>
      <c r="AA256" s="669"/>
    </row>
    <row r="257" spans="1:27" ht="12.75">
      <c r="A257" s="669"/>
      <c r="B257" s="669"/>
      <c r="C257" s="669"/>
      <c r="D257" s="669"/>
      <c r="E257" s="669"/>
      <c r="F257" s="669"/>
      <c r="G257" s="669"/>
      <c r="H257" s="669"/>
      <c r="I257" s="669"/>
      <c r="J257" s="669"/>
      <c r="K257" s="669"/>
      <c r="L257" s="669"/>
      <c r="M257" s="669"/>
      <c r="N257" s="669"/>
      <c r="O257" s="669"/>
      <c r="P257" s="669"/>
      <c r="Q257" s="669"/>
      <c r="R257" s="669"/>
      <c r="S257" s="669"/>
      <c r="T257" s="669"/>
      <c r="U257" s="669"/>
      <c r="V257" s="669"/>
      <c r="W257" s="669"/>
      <c r="X257" s="669"/>
      <c r="Y257" s="669"/>
      <c r="Z257" s="669"/>
      <c r="AA257" s="669"/>
    </row>
    <row r="258" spans="1:27" ht="12.75">
      <c r="A258" s="669"/>
      <c r="B258" s="669"/>
      <c r="C258" s="669"/>
      <c r="D258" s="669"/>
      <c r="E258" s="669"/>
      <c r="F258" s="669"/>
      <c r="G258" s="669"/>
      <c r="H258" s="669"/>
      <c r="I258" s="669"/>
      <c r="J258" s="669"/>
      <c r="K258" s="669"/>
      <c r="L258" s="669"/>
      <c r="M258" s="669"/>
      <c r="N258" s="669"/>
      <c r="O258" s="669"/>
      <c r="P258" s="669"/>
      <c r="Q258" s="669"/>
      <c r="R258" s="669"/>
      <c r="S258" s="669"/>
      <c r="T258" s="669"/>
      <c r="U258" s="669"/>
      <c r="V258" s="669"/>
      <c r="W258" s="669"/>
      <c r="X258" s="669"/>
      <c r="Y258" s="669"/>
      <c r="Z258" s="669"/>
      <c r="AA258" s="669"/>
    </row>
    <row r="259" spans="1:27" ht="12.75">
      <c r="A259" s="669"/>
      <c r="B259" s="669"/>
      <c r="C259" s="669"/>
      <c r="D259" s="669"/>
      <c r="E259" s="669"/>
      <c r="F259" s="669"/>
      <c r="G259" s="669"/>
      <c r="H259" s="669"/>
      <c r="I259" s="669"/>
      <c r="J259" s="669"/>
      <c r="K259" s="669"/>
      <c r="L259" s="669"/>
      <c r="M259" s="669"/>
      <c r="N259" s="669"/>
      <c r="O259" s="669"/>
      <c r="P259" s="669"/>
      <c r="Q259" s="669"/>
      <c r="R259" s="669"/>
      <c r="S259" s="669"/>
      <c r="T259" s="669"/>
      <c r="U259" s="669"/>
      <c r="V259" s="669"/>
      <c r="W259" s="669"/>
      <c r="X259" s="669"/>
      <c r="Y259" s="669"/>
      <c r="Z259" s="669"/>
      <c r="AA259" s="669"/>
    </row>
    <row r="260" spans="1:27" ht="12.75">
      <c r="A260" s="669"/>
      <c r="B260" s="669"/>
      <c r="C260" s="669"/>
      <c r="D260" s="669"/>
      <c r="E260" s="669"/>
      <c r="F260" s="669"/>
      <c r="G260" s="669"/>
      <c r="H260" s="669"/>
      <c r="I260" s="669"/>
      <c r="J260" s="669"/>
      <c r="K260" s="669"/>
      <c r="L260" s="669"/>
      <c r="M260" s="669"/>
      <c r="N260" s="669"/>
      <c r="O260" s="669"/>
      <c r="P260" s="669"/>
      <c r="Q260" s="669"/>
      <c r="R260" s="669"/>
      <c r="S260" s="669"/>
      <c r="T260" s="669"/>
      <c r="U260" s="669"/>
      <c r="V260" s="669"/>
      <c r="W260" s="669"/>
      <c r="X260" s="669"/>
      <c r="Y260" s="669"/>
      <c r="Z260" s="669"/>
      <c r="AA260" s="669"/>
    </row>
    <row r="261" spans="1:27" ht="12.75">
      <c r="A261" s="669"/>
      <c r="B261" s="669"/>
      <c r="C261" s="669"/>
      <c r="D261" s="669"/>
      <c r="E261" s="669"/>
      <c r="F261" s="669"/>
      <c r="G261" s="669"/>
      <c r="H261" s="669"/>
      <c r="I261" s="669"/>
      <c r="J261" s="669"/>
      <c r="K261" s="669"/>
      <c r="L261" s="669"/>
      <c r="M261" s="669"/>
      <c r="N261" s="669"/>
      <c r="O261" s="669"/>
      <c r="P261" s="669"/>
      <c r="Q261" s="669"/>
      <c r="R261" s="669"/>
      <c r="S261" s="669"/>
      <c r="T261" s="669"/>
      <c r="U261" s="669"/>
      <c r="V261" s="669"/>
      <c r="W261" s="669"/>
      <c r="X261" s="669"/>
      <c r="Y261" s="669"/>
      <c r="Z261" s="669"/>
      <c r="AA261" s="669"/>
    </row>
    <row r="262" spans="1:27" ht="12.75">
      <c r="A262" s="669"/>
      <c r="B262" s="669"/>
      <c r="C262" s="669"/>
      <c r="D262" s="669"/>
      <c r="E262" s="669"/>
      <c r="F262" s="669"/>
      <c r="G262" s="669"/>
      <c r="H262" s="669"/>
      <c r="I262" s="669"/>
      <c r="J262" s="669"/>
      <c r="K262" s="669"/>
      <c r="L262" s="669"/>
      <c r="M262" s="669"/>
      <c r="N262" s="669"/>
      <c r="O262" s="669"/>
      <c r="P262" s="669"/>
      <c r="Q262" s="669"/>
      <c r="R262" s="669"/>
      <c r="S262" s="669"/>
      <c r="T262" s="669"/>
      <c r="U262" s="669"/>
      <c r="V262" s="669"/>
      <c r="W262" s="669"/>
      <c r="X262" s="669"/>
      <c r="Y262" s="669"/>
      <c r="Z262" s="669"/>
      <c r="AA262" s="669"/>
    </row>
    <row r="263" spans="1:27" ht="12.75">
      <c r="A263" s="669"/>
      <c r="B263" s="669"/>
      <c r="C263" s="669"/>
      <c r="D263" s="669"/>
      <c r="E263" s="669"/>
      <c r="F263" s="669"/>
      <c r="G263" s="669"/>
      <c r="H263" s="669"/>
      <c r="I263" s="669"/>
      <c r="J263" s="669"/>
      <c r="K263" s="669"/>
      <c r="L263" s="669"/>
      <c r="M263" s="669"/>
      <c r="N263" s="669"/>
      <c r="O263" s="669"/>
      <c r="P263" s="669"/>
      <c r="Q263" s="669"/>
      <c r="R263" s="669"/>
      <c r="S263" s="669"/>
      <c r="T263" s="669"/>
      <c r="U263" s="669"/>
      <c r="V263" s="669"/>
      <c r="W263" s="669"/>
      <c r="X263" s="669"/>
      <c r="Y263" s="669"/>
      <c r="Z263" s="669"/>
      <c r="AA263" s="669"/>
    </row>
    <row r="264" spans="1:27" ht="12.75">
      <c r="A264" s="669"/>
      <c r="B264" s="669"/>
      <c r="C264" s="669"/>
      <c r="D264" s="669"/>
      <c r="E264" s="669"/>
      <c r="F264" s="669"/>
      <c r="G264" s="669"/>
      <c r="H264" s="669"/>
      <c r="I264" s="669"/>
      <c r="J264" s="669"/>
      <c r="K264" s="669"/>
      <c r="L264" s="669"/>
      <c r="M264" s="669"/>
      <c r="N264" s="669"/>
      <c r="O264" s="669"/>
      <c r="P264" s="669"/>
      <c r="Q264" s="669"/>
      <c r="R264" s="669"/>
      <c r="S264" s="669"/>
      <c r="T264" s="669"/>
      <c r="U264" s="669"/>
      <c r="V264" s="669"/>
      <c r="W264" s="669"/>
      <c r="X264" s="669"/>
      <c r="Y264" s="669"/>
      <c r="Z264" s="669"/>
      <c r="AA264" s="669"/>
    </row>
    <row r="265" spans="1:27" ht="12.75">
      <c r="A265" s="669"/>
      <c r="B265" s="669"/>
      <c r="C265" s="669"/>
      <c r="D265" s="669"/>
      <c r="E265" s="669"/>
      <c r="F265" s="669"/>
      <c r="G265" s="669"/>
      <c r="H265" s="669"/>
      <c r="I265" s="669"/>
      <c r="J265" s="669"/>
      <c r="K265" s="669"/>
      <c r="L265" s="669"/>
      <c r="M265" s="669"/>
      <c r="N265" s="669"/>
      <c r="O265" s="669"/>
      <c r="P265" s="669"/>
      <c r="Q265" s="669"/>
      <c r="R265" s="669"/>
      <c r="S265" s="669"/>
      <c r="T265" s="669"/>
      <c r="U265" s="669"/>
      <c r="V265" s="669"/>
      <c r="W265" s="669"/>
      <c r="X265" s="669"/>
      <c r="Y265" s="669"/>
      <c r="Z265" s="669"/>
      <c r="AA265" s="669"/>
    </row>
    <row r="266" spans="1:27" ht="12.75">
      <c r="A266" s="669"/>
      <c r="B266" s="669"/>
      <c r="C266" s="669"/>
      <c r="D266" s="669"/>
      <c r="E266" s="669"/>
      <c r="F266" s="669"/>
      <c r="G266" s="669"/>
      <c r="H266" s="669"/>
      <c r="I266" s="669"/>
      <c r="J266" s="669"/>
      <c r="K266" s="669"/>
      <c r="L266" s="669"/>
      <c r="M266" s="669"/>
      <c r="N266" s="669"/>
      <c r="O266" s="669"/>
      <c r="P266" s="669"/>
      <c r="Q266" s="669"/>
      <c r="R266" s="669"/>
      <c r="S266" s="669"/>
      <c r="T266" s="669"/>
      <c r="U266" s="669"/>
      <c r="V266" s="669"/>
      <c r="W266" s="669"/>
      <c r="X266" s="669"/>
      <c r="Y266" s="669"/>
      <c r="Z266" s="669"/>
      <c r="AA266" s="669"/>
    </row>
    <row r="267" spans="1:27" ht="12.75">
      <c r="A267" s="669"/>
      <c r="B267" s="669"/>
      <c r="C267" s="669"/>
      <c r="D267" s="669"/>
      <c r="E267" s="669"/>
      <c r="F267" s="669"/>
      <c r="G267" s="669"/>
      <c r="H267" s="669"/>
      <c r="I267" s="669"/>
      <c r="J267" s="669"/>
      <c r="K267" s="669"/>
      <c r="L267" s="669"/>
      <c r="M267" s="669"/>
      <c r="N267" s="669"/>
      <c r="O267" s="669"/>
      <c r="P267" s="669"/>
      <c r="Q267" s="669"/>
      <c r="R267" s="669"/>
      <c r="S267" s="669"/>
      <c r="T267" s="669"/>
      <c r="U267" s="669"/>
      <c r="V267" s="669"/>
      <c r="W267" s="669"/>
      <c r="X267" s="669"/>
      <c r="Y267" s="669"/>
      <c r="Z267" s="669"/>
      <c r="AA267" s="669"/>
    </row>
    <row r="268" spans="1:27" ht="12.75">
      <c r="A268" s="669"/>
      <c r="B268" s="669"/>
      <c r="C268" s="669"/>
      <c r="D268" s="669"/>
      <c r="E268" s="669"/>
      <c r="F268" s="669"/>
      <c r="G268" s="669"/>
      <c r="H268" s="669"/>
      <c r="I268" s="669"/>
      <c r="J268" s="669"/>
      <c r="K268" s="669"/>
      <c r="L268" s="669"/>
      <c r="M268" s="669"/>
      <c r="N268" s="669"/>
      <c r="O268" s="669"/>
      <c r="P268" s="669"/>
      <c r="Q268" s="669"/>
      <c r="R268" s="669"/>
      <c r="S268" s="669"/>
      <c r="T268" s="669"/>
      <c r="U268" s="669"/>
      <c r="V268" s="669"/>
      <c r="W268" s="669"/>
      <c r="X268" s="669"/>
      <c r="Y268" s="669"/>
      <c r="Z268" s="669"/>
      <c r="AA268" s="669"/>
    </row>
    <row r="269" spans="1:27" ht="12.75">
      <c r="A269" s="669"/>
      <c r="B269" s="669"/>
      <c r="C269" s="669"/>
      <c r="D269" s="669"/>
      <c r="E269" s="669"/>
      <c r="F269" s="669"/>
      <c r="G269" s="669"/>
      <c r="H269" s="669"/>
      <c r="I269" s="669"/>
      <c r="J269" s="669"/>
      <c r="K269" s="669"/>
      <c r="L269" s="669"/>
      <c r="M269" s="669"/>
      <c r="N269" s="669"/>
      <c r="O269" s="669"/>
      <c r="P269" s="669"/>
      <c r="Q269" s="669"/>
      <c r="R269" s="669"/>
      <c r="S269" s="669"/>
      <c r="T269" s="669"/>
      <c r="U269" s="669"/>
      <c r="V269" s="669"/>
      <c r="W269" s="669"/>
      <c r="X269" s="669"/>
      <c r="Y269" s="669"/>
      <c r="Z269" s="669"/>
      <c r="AA269" s="669"/>
    </row>
    <row r="270" spans="1:27" ht="12.75">
      <c r="A270" s="669"/>
      <c r="B270" s="669"/>
      <c r="C270" s="669"/>
      <c r="D270" s="669"/>
      <c r="E270" s="669"/>
      <c r="F270" s="669"/>
      <c r="G270" s="669"/>
      <c r="H270" s="669"/>
      <c r="I270" s="669"/>
      <c r="J270" s="669"/>
      <c r="K270" s="669"/>
      <c r="L270" s="669"/>
      <c r="M270" s="669"/>
      <c r="N270" s="669"/>
      <c r="O270" s="669"/>
      <c r="P270" s="669"/>
      <c r="Q270" s="669"/>
      <c r="R270" s="669"/>
      <c r="S270" s="669"/>
      <c r="T270" s="669"/>
      <c r="U270" s="669"/>
      <c r="V270" s="669"/>
      <c r="W270" s="669"/>
      <c r="X270" s="669"/>
      <c r="Y270" s="669"/>
      <c r="Z270" s="669"/>
      <c r="AA270" s="669"/>
    </row>
    <row r="271" spans="1:27" ht="12.75">
      <c r="A271" s="669"/>
      <c r="B271" s="669"/>
      <c r="C271" s="669"/>
      <c r="D271" s="669"/>
      <c r="E271" s="669"/>
      <c r="F271" s="669"/>
      <c r="G271" s="669"/>
      <c r="H271" s="669"/>
      <c r="I271" s="669"/>
      <c r="J271" s="669"/>
      <c r="K271" s="669"/>
      <c r="L271" s="669"/>
      <c r="M271" s="669"/>
      <c r="N271" s="669"/>
      <c r="O271" s="669"/>
      <c r="P271" s="669"/>
      <c r="Q271" s="669"/>
      <c r="R271" s="669"/>
      <c r="S271" s="669"/>
      <c r="T271" s="669"/>
      <c r="U271" s="669"/>
      <c r="V271" s="669"/>
      <c r="W271" s="669"/>
      <c r="X271" s="669"/>
      <c r="Y271" s="669"/>
      <c r="Z271" s="669"/>
      <c r="AA271" s="669"/>
    </row>
    <row r="272" spans="1:27" ht="12.75">
      <c r="A272" s="669"/>
      <c r="B272" s="669"/>
      <c r="C272" s="669"/>
      <c r="D272" s="669"/>
      <c r="E272" s="669"/>
      <c r="F272" s="669"/>
      <c r="G272" s="669"/>
      <c r="H272" s="669"/>
      <c r="I272" s="669"/>
      <c r="J272" s="669"/>
      <c r="K272" s="669"/>
      <c r="L272" s="669"/>
      <c r="M272" s="669"/>
      <c r="N272" s="669"/>
      <c r="O272" s="669"/>
      <c r="P272" s="669"/>
      <c r="Q272" s="669"/>
      <c r="R272" s="669"/>
      <c r="S272" s="669"/>
      <c r="T272" s="669"/>
      <c r="U272" s="669"/>
      <c r="V272" s="669"/>
      <c r="W272" s="669"/>
      <c r="X272" s="669"/>
      <c r="Y272" s="669"/>
      <c r="Z272" s="669"/>
      <c r="AA272" s="669"/>
    </row>
    <row r="273" spans="1:27" ht="12.75">
      <c r="A273" s="669"/>
      <c r="B273" s="669"/>
      <c r="C273" s="669"/>
      <c r="D273" s="669"/>
      <c r="E273" s="669"/>
      <c r="F273" s="669"/>
      <c r="G273" s="669"/>
      <c r="H273" s="669"/>
      <c r="I273" s="669"/>
      <c r="J273" s="669"/>
      <c r="K273" s="669"/>
      <c r="L273" s="669"/>
      <c r="M273" s="669"/>
      <c r="N273" s="669"/>
      <c r="O273" s="669"/>
      <c r="P273" s="669"/>
      <c r="Q273" s="669"/>
      <c r="R273" s="669"/>
      <c r="S273" s="669"/>
      <c r="T273" s="669"/>
      <c r="U273" s="669"/>
      <c r="V273" s="669"/>
      <c r="W273" s="669"/>
      <c r="X273" s="669"/>
      <c r="Y273" s="669"/>
      <c r="Z273" s="669"/>
      <c r="AA273" s="669"/>
    </row>
    <row r="274" spans="1:27" ht="12.75">
      <c r="A274" s="669"/>
      <c r="B274" s="669"/>
      <c r="C274" s="669"/>
      <c r="D274" s="669"/>
      <c r="E274" s="669"/>
      <c r="F274" s="669"/>
      <c r="G274" s="669"/>
      <c r="H274" s="669"/>
      <c r="I274" s="669"/>
      <c r="J274" s="669"/>
      <c r="K274" s="669"/>
      <c r="L274" s="669"/>
      <c r="M274" s="669"/>
      <c r="N274" s="669"/>
      <c r="O274" s="669"/>
      <c r="P274" s="669"/>
      <c r="Q274" s="669"/>
      <c r="R274" s="669"/>
      <c r="S274" s="669"/>
      <c r="T274" s="669"/>
      <c r="U274" s="669"/>
      <c r="V274" s="669"/>
      <c r="W274" s="669"/>
      <c r="X274" s="669"/>
      <c r="Y274" s="669"/>
      <c r="Z274" s="669"/>
      <c r="AA274" s="669"/>
    </row>
    <row r="275" spans="1:27" ht="12.75">
      <c r="A275" s="669"/>
      <c r="B275" s="669"/>
      <c r="C275" s="669"/>
      <c r="D275" s="669"/>
      <c r="E275" s="669"/>
      <c r="F275" s="669"/>
      <c r="G275" s="669"/>
      <c r="H275" s="669"/>
      <c r="I275" s="669"/>
      <c r="J275" s="669"/>
      <c r="K275" s="669"/>
      <c r="L275" s="669"/>
      <c r="M275" s="669"/>
      <c r="N275" s="669"/>
      <c r="O275" s="669"/>
      <c r="P275" s="669"/>
      <c r="Q275" s="669"/>
      <c r="R275" s="669"/>
      <c r="S275" s="669"/>
      <c r="T275" s="669"/>
      <c r="U275" s="669"/>
      <c r="V275" s="669"/>
      <c r="W275" s="669"/>
      <c r="X275" s="669"/>
      <c r="Y275" s="669"/>
      <c r="Z275" s="669"/>
      <c r="AA275" s="669"/>
    </row>
    <row r="276" spans="1:27" ht="12.75">
      <c r="A276" s="669"/>
      <c r="B276" s="669"/>
      <c r="C276" s="669"/>
      <c r="D276" s="669"/>
      <c r="E276" s="669"/>
      <c r="F276" s="669"/>
      <c r="G276" s="669"/>
      <c r="H276" s="669"/>
      <c r="I276" s="669"/>
      <c r="J276" s="669"/>
      <c r="K276" s="669"/>
      <c r="L276" s="669"/>
      <c r="M276" s="669"/>
      <c r="N276" s="669"/>
      <c r="O276" s="669"/>
      <c r="P276" s="669"/>
      <c r="Q276" s="669"/>
      <c r="R276" s="669"/>
      <c r="S276" s="669"/>
      <c r="T276" s="669"/>
      <c r="U276" s="669"/>
      <c r="V276" s="669"/>
      <c r="W276" s="669"/>
      <c r="X276" s="669"/>
      <c r="Y276" s="669"/>
      <c r="Z276" s="669"/>
      <c r="AA276" s="669"/>
    </row>
    <row r="277" spans="1:27" ht="12.75">
      <c r="A277" s="669"/>
      <c r="B277" s="669"/>
      <c r="C277" s="669"/>
      <c r="D277" s="669"/>
      <c r="E277" s="669"/>
      <c r="F277" s="669"/>
      <c r="G277" s="669"/>
      <c r="H277" s="669"/>
      <c r="I277" s="669"/>
      <c r="J277" s="669"/>
      <c r="K277" s="669"/>
      <c r="L277" s="669"/>
      <c r="M277" s="669"/>
      <c r="N277" s="669"/>
      <c r="O277" s="669"/>
      <c r="P277" s="669"/>
      <c r="Q277" s="669"/>
      <c r="R277" s="669"/>
      <c r="S277" s="669"/>
      <c r="T277" s="669"/>
      <c r="U277" s="669"/>
      <c r="V277" s="669"/>
      <c r="W277" s="669"/>
      <c r="X277" s="669"/>
      <c r="Y277" s="669"/>
      <c r="Z277" s="669"/>
      <c r="AA277" s="669"/>
    </row>
    <row r="278" spans="1:27" ht="12.75">
      <c r="A278" s="669"/>
      <c r="B278" s="669"/>
      <c r="C278" s="669"/>
      <c r="D278" s="669"/>
      <c r="E278" s="669"/>
      <c r="F278" s="669"/>
      <c r="G278" s="669"/>
      <c r="H278" s="669"/>
      <c r="I278" s="669"/>
      <c r="J278" s="669"/>
      <c r="K278" s="669"/>
      <c r="L278" s="669"/>
      <c r="M278" s="669"/>
      <c r="N278" s="669"/>
      <c r="O278" s="669"/>
      <c r="P278" s="669"/>
      <c r="Q278" s="669"/>
      <c r="R278" s="669"/>
      <c r="S278" s="669"/>
      <c r="T278" s="669"/>
      <c r="U278" s="669"/>
      <c r="V278" s="669"/>
      <c r="W278" s="669"/>
      <c r="X278" s="669"/>
      <c r="Y278" s="669"/>
      <c r="Z278" s="669"/>
      <c r="AA278" s="669"/>
    </row>
    <row r="279" spans="1:27" ht="12.75">
      <c r="A279" s="669"/>
      <c r="B279" s="669"/>
      <c r="C279" s="669"/>
      <c r="D279" s="669"/>
      <c r="E279" s="669"/>
      <c r="F279" s="669"/>
      <c r="G279" s="669"/>
      <c r="H279" s="669"/>
      <c r="I279" s="669"/>
      <c r="J279" s="669"/>
      <c r="K279" s="669"/>
      <c r="L279" s="669"/>
      <c r="M279" s="669"/>
      <c r="N279" s="669"/>
      <c r="O279" s="669"/>
      <c r="P279" s="669"/>
      <c r="Q279" s="669"/>
      <c r="R279" s="669"/>
      <c r="S279" s="669"/>
      <c r="T279" s="669"/>
      <c r="U279" s="669"/>
      <c r="V279" s="669"/>
      <c r="W279" s="669"/>
      <c r="X279" s="669"/>
      <c r="Y279" s="669"/>
      <c r="Z279" s="669"/>
      <c r="AA279" s="669"/>
    </row>
    <row r="280" spans="1:27" ht="12.75">
      <c r="A280" s="669"/>
      <c r="B280" s="669"/>
      <c r="C280" s="669"/>
      <c r="D280" s="669"/>
      <c r="E280" s="669"/>
      <c r="F280" s="669"/>
      <c r="G280" s="669"/>
      <c r="H280" s="669"/>
      <c r="I280" s="669"/>
      <c r="J280" s="669"/>
      <c r="K280" s="669"/>
      <c r="L280" s="669"/>
      <c r="M280" s="669"/>
      <c r="N280" s="669"/>
      <c r="O280" s="669"/>
      <c r="P280" s="669"/>
      <c r="Q280" s="669"/>
      <c r="R280" s="669"/>
      <c r="S280" s="669"/>
      <c r="T280" s="669"/>
      <c r="U280" s="669"/>
      <c r="V280" s="669"/>
      <c r="W280" s="669"/>
      <c r="X280" s="669"/>
      <c r="Y280" s="669"/>
      <c r="Z280" s="669"/>
      <c r="AA280" s="669"/>
    </row>
    <row r="281" spans="1:27" ht="12.75">
      <c r="A281" s="669"/>
      <c r="B281" s="669"/>
      <c r="C281" s="669"/>
      <c r="D281" s="669"/>
      <c r="E281" s="669"/>
      <c r="F281" s="669"/>
      <c r="G281" s="669"/>
      <c r="H281" s="669"/>
      <c r="I281" s="669"/>
      <c r="J281" s="669"/>
      <c r="K281" s="669"/>
      <c r="L281" s="669"/>
      <c r="M281" s="669"/>
      <c r="N281" s="669"/>
      <c r="O281" s="669"/>
      <c r="P281" s="669"/>
      <c r="Q281" s="669"/>
      <c r="R281" s="669"/>
      <c r="S281" s="669"/>
      <c r="T281" s="669"/>
      <c r="U281" s="669"/>
      <c r="V281" s="669"/>
      <c r="W281" s="669"/>
      <c r="X281" s="669"/>
      <c r="Y281" s="669"/>
      <c r="Z281" s="669"/>
      <c r="AA281" s="669"/>
    </row>
    <row r="282" spans="1:27" ht="12.75">
      <c r="A282" s="669"/>
      <c r="B282" s="669"/>
      <c r="C282" s="669"/>
      <c r="D282" s="669"/>
      <c r="E282" s="669"/>
      <c r="F282" s="669"/>
      <c r="G282" s="669"/>
      <c r="H282" s="669"/>
      <c r="I282" s="669"/>
      <c r="J282" s="669"/>
      <c r="K282" s="669"/>
      <c r="L282" s="669"/>
      <c r="M282" s="669"/>
      <c r="N282" s="669"/>
      <c r="O282" s="669"/>
      <c r="P282" s="669"/>
      <c r="Q282" s="669"/>
      <c r="R282" s="669"/>
      <c r="S282" s="669"/>
      <c r="T282" s="669"/>
      <c r="U282" s="669"/>
      <c r="V282" s="669"/>
      <c r="W282" s="669"/>
      <c r="X282" s="669"/>
      <c r="Y282" s="669"/>
      <c r="Z282" s="669"/>
      <c r="AA282" s="669"/>
    </row>
    <row r="283" spans="1:27" ht="12.75">
      <c r="A283" s="669"/>
      <c r="B283" s="669"/>
      <c r="C283" s="669"/>
      <c r="D283" s="669"/>
      <c r="E283" s="669"/>
      <c r="F283" s="669"/>
      <c r="G283" s="669"/>
      <c r="H283" s="669"/>
      <c r="I283" s="669"/>
      <c r="J283" s="669"/>
      <c r="K283" s="669"/>
      <c r="L283" s="669"/>
      <c r="M283" s="669"/>
      <c r="N283" s="669"/>
      <c r="O283" s="669"/>
      <c r="P283" s="669"/>
      <c r="Q283" s="669"/>
      <c r="R283" s="669"/>
      <c r="S283" s="669"/>
      <c r="T283" s="669"/>
      <c r="U283" s="669"/>
      <c r="V283" s="669"/>
      <c r="W283" s="669"/>
      <c r="X283" s="669"/>
      <c r="Y283" s="669"/>
      <c r="Z283" s="669"/>
      <c r="AA283" s="669"/>
    </row>
    <row r="284" spans="1:27" ht="12.75">
      <c r="A284" s="669"/>
      <c r="B284" s="669"/>
      <c r="C284" s="669"/>
      <c r="D284" s="669"/>
      <c r="E284" s="669"/>
      <c r="F284" s="669"/>
      <c r="G284" s="669"/>
      <c r="H284" s="669"/>
      <c r="I284" s="669"/>
      <c r="J284" s="669"/>
      <c r="K284" s="669"/>
      <c r="L284" s="669"/>
      <c r="M284" s="669"/>
      <c r="N284" s="669"/>
      <c r="O284" s="669"/>
      <c r="P284" s="669"/>
      <c r="Q284" s="669"/>
      <c r="R284" s="669"/>
      <c r="S284" s="669"/>
      <c r="T284" s="669"/>
      <c r="U284" s="669"/>
      <c r="V284" s="669"/>
      <c r="W284" s="669"/>
      <c r="X284" s="669"/>
      <c r="Y284" s="669"/>
      <c r="Z284" s="669"/>
      <c r="AA284" s="669"/>
    </row>
    <row r="285" spans="1:27" ht="12.75">
      <c r="A285" s="669"/>
      <c r="B285" s="669"/>
      <c r="C285" s="669"/>
      <c r="D285" s="669"/>
      <c r="E285" s="669"/>
      <c r="F285" s="669"/>
      <c r="G285" s="669"/>
      <c r="H285" s="669"/>
      <c r="I285" s="669"/>
      <c r="J285" s="669"/>
      <c r="K285" s="669"/>
      <c r="L285" s="669"/>
      <c r="M285" s="669"/>
      <c r="N285" s="669"/>
      <c r="O285" s="669"/>
      <c r="P285" s="669"/>
      <c r="Q285" s="669"/>
      <c r="R285" s="669"/>
      <c r="S285" s="669"/>
      <c r="T285" s="669"/>
      <c r="U285" s="669"/>
      <c r="V285" s="669"/>
      <c r="W285" s="669"/>
      <c r="X285" s="669"/>
      <c r="Y285" s="669"/>
      <c r="Z285" s="669"/>
      <c r="AA285" s="669"/>
    </row>
    <row r="286" spans="1:27" ht="12.75">
      <c r="A286" s="669"/>
      <c r="B286" s="669"/>
      <c r="C286" s="669"/>
      <c r="D286" s="669"/>
      <c r="E286" s="669"/>
      <c r="F286" s="669"/>
      <c r="G286" s="669"/>
      <c r="H286" s="669"/>
      <c r="I286" s="669"/>
      <c r="J286" s="669"/>
      <c r="K286" s="669"/>
      <c r="L286" s="669"/>
      <c r="M286" s="669"/>
      <c r="N286" s="669"/>
      <c r="O286" s="669"/>
      <c r="P286" s="669"/>
      <c r="Q286" s="669"/>
      <c r="R286" s="669"/>
      <c r="S286" s="669"/>
      <c r="T286" s="669"/>
      <c r="U286" s="669"/>
      <c r="V286" s="669"/>
      <c r="W286" s="669"/>
      <c r="X286" s="669"/>
      <c r="Y286" s="669"/>
      <c r="Z286" s="669"/>
      <c r="AA286" s="669"/>
    </row>
    <row r="287" spans="1:27" ht="12.75">
      <c r="A287" s="669"/>
      <c r="B287" s="669"/>
      <c r="C287" s="669"/>
      <c r="D287" s="669"/>
      <c r="E287" s="669"/>
      <c r="F287" s="669"/>
      <c r="G287" s="669"/>
      <c r="H287" s="669"/>
      <c r="I287" s="669"/>
      <c r="J287" s="669"/>
      <c r="K287" s="669"/>
      <c r="L287" s="669"/>
      <c r="M287" s="669"/>
      <c r="N287" s="669"/>
      <c r="O287" s="669"/>
      <c r="P287" s="669"/>
      <c r="Q287" s="669"/>
      <c r="R287" s="669"/>
      <c r="S287" s="669"/>
      <c r="T287" s="669"/>
      <c r="U287" s="669"/>
      <c r="V287" s="669"/>
      <c r="W287" s="669"/>
      <c r="X287" s="669"/>
      <c r="Y287" s="669"/>
      <c r="Z287" s="669"/>
      <c r="AA287" s="669"/>
    </row>
    <row r="288" spans="1:27" ht="12.75">
      <c r="A288" s="669"/>
      <c r="B288" s="669"/>
      <c r="C288" s="669"/>
      <c r="D288" s="669"/>
      <c r="E288" s="669"/>
      <c r="F288" s="669"/>
      <c r="G288" s="669"/>
      <c r="H288" s="669"/>
      <c r="I288" s="669"/>
      <c r="J288" s="669"/>
      <c r="K288" s="669"/>
      <c r="L288" s="669"/>
      <c r="M288" s="669"/>
      <c r="N288" s="669"/>
      <c r="O288" s="669"/>
      <c r="P288" s="669"/>
      <c r="Q288" s="669"/>
      <c r="R288" s="669"/>
      <c r="S288" s="669"/>
      <c r="T288" s="669"/>
      <c r="U288" s="669"/>
      <c r="V288" s="669"/>
      <c r="W288" s="669"/>
      <c r="X288" s="669"/>
      <c r="Y288" s="669"/>
      <c r="Z288" s="669"/>
      <c r="AA288" s="669"/>
    </row>
    <row r="289" spans="1:27" ht="12.75">
      <c r="A289" s="669"/>
      <c r="B289" s="669"/>
      <c r="C289" s="669"/>
      <c r="D289" s="669"/>
      <c r="E289" s="669"/>
      <c r="F289" s="669"/>
      <c r="G289" s="669"/>
      <c r="H289" s="669"/>
      <c r="I289" s="669"/>
      <c r="J289" s="669"/>
      <c r="K289" s="669"/>
      <c r="L289" s="669"/>
      <c r="M289" s="669"/>
      <c r="N289" s="669"/>
      <c r="O289" s="669"/>
      <c r="P289" s="669"/>
      <c r="Q289" s="669"/>
      <c r="R289" s="669"/>
      <c r="S289" s="669"/>
      <c r="T289" s="669"/>
      <c r="U289" s="669"/>
      <c r="V289" s="669"/>
      <c r="W289" s="669"/>
      <c r="X289" s="669"/>
      <c r="Y289" s="669"/>
      <c r="Z289" s="669"/>
      <c r="AA289" s="669"/>
    </row>
    <row r="290" spans="1:27" ht="12.75">
      <c r="A290" s="669"/>
      <c r="B290" s="669"/>
      <c r="C290" s="669"/>
      <c r="D290" s="669"/>
      <c r="E290" s="669"/>
      <c r="F290" s="669"/>
      <c r="G290" s="669"/>
      <c r="H290" s="669"/>
      <c r="I290" s="669"/>
      <c r="J290" s="669"/>
      <c r="K290" s="669"/>
      <c r="L290" s="669"/>
      <c r="M290" s="669"/>
      <c r="N290" s="669"/>
      <c r="O290" s="669"/>
      <c r="P290" s="669"/>
      <c r="Q290" s="669"/>
      <c r="R290" s="669"/>
      <c r="S290" s="669"/>
      <c r="T290" s="669"/>
      <c r="U290" s="669"/>
      <c r="V290" s="669"/>
      <c r="W290" s="669"/>
      <c r="X290" s="669"/>
      <c r="Y290" s="669"/>
      <c r="Z290" s="669"/>
      <c r="AA290" s="669"/>
    </row>
    <row r="291" spans="1:27" ht="12.75">
      <c r="A291" s="669"/>
      <c r="B291" s="669"/>
      <c r="C291" s="669"/>
      <c r="D291" s="669"/>
      <c r="E291" s="669"/>
      <c r="F291" s="669"/>
      <c r="G291" s="669"/>
      <c r="H291" s="669"/>
      <c r="I291" s="669"/>
      <c r="J291" s="669"/>
      <c r="K291" s="669"/>
      <c r="L291" s="669"/>
      <c r="M291" s="669"/>
      <c r="N291" s="669"/>
      <c r="O291" s="669"/>
      <c r="P291" s="669"/>
      <c r="Q291" s="669"/>
      <c r="R291" s="669"/>
      <c r="S291" s="669"/>
      <c r="T291" s="669"/>
      <c r="U291" s="669"/>
      <c r="V291" s="669"/>
      <c r="W291" s="669"/>
      <c r="X291" s="669"/>
      <c r="Y291" s="669"/>
      <c r="Z291" s="669"/>
      <c r="AA291" s="669"/>
    </row>
    <row r="292" spans="1:27" ht="12.75">
      <c r="A292" s="669"/>
      <c r="B292" s="669"/>
      <c r="C292" s="669"/>
      <c r="D292" s="669"/>
      <c r="E292" s="669"/>
      <c r="F292" s="669"/>
      <c r="G292" s="669"/>
      <c r="H292" s="669"/>
      <c r="I292" s="669"/>
      <c r="J292" s="669"/>
      <c r="K292" s="669"/>
      <c r="L292" s="669"/>
      <c r="M292" s="669"/>
      <c r="N292" s="669"/>
      <c r="O292" s="669"/>
      <c r="P292" s="669"/>
      <c r="Q292" s="669"/>
      <c r="R292" s="669"/>
      <c r="S292" s="669"/>
      <c r="T292" s="669"/>
      <c r="U292" s="669"/>
      <c r="V292" s="669"/>
      <c r="W292" s="669"/>
      <c r="X292" s="669"/>
      <c r="Y292" s="669"/>
      <c r="Z292" s="669"/>
      <c r="AA292" s="669"/>
    </row>
    <row r="293" spans="1:27" ht="12.75">
      <c r="A293" s="669"/>
      <c r="B293" s="669"/>
      <c r="C293" s="669"/>
      <c r="D293" s="669"/>
      <c r="E293" s="669"/>
      <c r="F293" s="669"/>
      <c r="G293" s="669"/>
      <c r="H293" s="669"/>
      <c r="I293" s="669"/>
      <c r="J293" s="669"/>
      <c r="K293" s="669"/>
      <c r="L293" s="669"/>
      <c r="M293" s="669"/>
      <c r="N293" s="669"/>
      <c r="O293" s="669"/>
      <c r="P293" s="669"/>
      <c r="Q293" s="669"/>
      <c r="R293" s="669"/>
      <c r="S293" s="669"/>
      <c r="T293" s="669"/>
      <c r="U293" s="669"/>
      <c r="V293" s="669"/>
      <c r="W293" s="669"/>
      <c r="X293" s="669"/>
      <c r="Y293" s="669"/>
      <c r="Z293" s="669"/>
      <c r="AA293" s="669"/>
    </row>
    <row r="294" spans="1:27" ht="12.75">
      <c r="A294" s="669"/>
      <c r="B294" s="669"/>
      <c r="C294" s="669"/>
      <c r="D294" s="669"/>
      <c r="E294" s="669"/>
      <c r="F294" s="669"/>
      <c r="G294" s="669"/>
      <c r="H294" s="669"/>
      <c r="I294" s="669"/>
      <c r="J294" s="669"/>
      <c r="K294" s="669"/>
      <c r="L294" s="669"/>
      <c r="M294" s="669"/>
      <c r="N294" s="669"/>
      <c r="O294" s="669"/>
      <c r="P294" s="669"/>
      <c r="Q294" s="669"/>
      <c r="R294" s="669"/>
      <c r="S294" s="669"/>
      <c r="T294" s="669"/>
      <c r="U294" s="669"/>
      <c r="V294" s="669"/>
      <c r="W294" s="669"/>
      <c r="X294" s="669"/>
      <c r="Y294" s="669"/>
      <c r="Z294" s="669"/>
      <c r="AA294" s="669"/>
    </row>
    <row r="295" spans="1:27" ht="12.75">
      <c r="A295" s="669"/>
      <c r="B295" s="669"/>
      <c r="C295" s="669"/>
      <c r="D295" s="669"/>
      <c r="E295" s="669"/>
      <c r="F295" s="669"/>
      <c r="G295" s="669"/>
      <c r="H295" s="669"/>
      <c r="I295" s="669"/>
      <c r="J295" s="669"/>
      <c r="K295" s="669"/>
      <c r="L295" s="669"/>
      <c r="M295" s="669"/>
      <c r="N295" s="669"/>
      <c r="O295" s="669"/>
      <c r="P295" s="669"/>
      <c r="Q295" s="669"/>
      <c r="R295" s="669"/>
      <c r="S295" s="669"/>
      <c r="T295" s="669"/>
      <c r="U295" s="669"/>
      <c r="V295" s="669"/>
      <c r="W295" s="669"/>
      <c r="X295" s="669"/>
      <c r="Y295" s="669"/>
      <c r="Z295" s="669"/>
      <c r="AA295" s="669"/>
    </row>
    <row r="296" spans="1:27" ht="12.75">
      <c r="A296" s="669"/>
      <c r="B296" s="669"/>
      <c r="C296" s="669"/>
      <c r="D296" s="669"/>
      <c r="E296" s="669"/>
      <c r="F296" s="669"/>
      <c r="G296" s="669"/>
      <c r="H296" s="669"/>
      <c r="I296" s="669"/>
      <c r="J296" s="669"/>
      <c r="K296" s="669"/>
      <c r="L296" s="669"/>
      <c r="M296" s="669"/>
      <c r="N296" s="669"/>
      <c r="O296" s="669"/>
      <c r="P296" s="669"/>
      <c r="Q296" s="669"/>
      <c r="R296" s="669"/>
      <c r="S296" s="669"/>
      <c r="T296" s="669"/>
      <c r="U296" s="669"/>
      <c r="V296" s="669"/>
      <c r="W296" s="669"/>
      <c r="X296" s="669"/>
      <c r="Y296" s="669"/>
      <c r="Z296" s="669"/>
      <c r="AA296" s="669"/>
    </row>
    <row r="297" spans="1:27" ht="12.75">
      <c r="A297" s="669"/>
      <c r="B297" s="669"/>
      <c r="C297" s="669"/>
      <c r="D297" s="669"/>
      <c r="E297" s="669"/>
      <c r="F297" s="669"/>
      <c r="G297" s="669"/>
      <c r="H297" s="669"/>
      <c r="I297" s="669"/>
      <c r="J297" s="669"/>
      <c r="K297" s="669"/>
      <c r="L297" s="669"/>
      <c r="M297" s="669"/>
      <c r="N297" s="669"/>
      <c r="O297" s="669"/>
      <c r="P297" s="669"/>
      <c r="Q297" s="669"/>
      <c r="R297" s="669"/>
      <c r="S297" s="669"/>
      <c r="T297" s="669"/>
      <c r="U297" s="669"/>
      <c r="V297" s="669"/>
      <c r="W297" s="669"/>
      <c r="X297" s="669"/>
      <c r="Y297" s="669"/>
      <c r="Z297" s="669"/>
      <c r="AA297" s="669"/>
    </row>
    <row r="298" spans="1:27" ht="12.75">
      <c r="A298" s="669"/>
      <c r="B298" s="669"/>
      <c r="C298" s="669"/>
      <c r="D298" s="669"/>
      <c r="E298" s="669"/>
      <c r="F298" s="669"/>
      <c r="G298" s="669"/>
      <c r="H298" s="669"/>
      <c r="I298" s="669"/>
      <c r="J298" s="669"/>
      <c r="K298" s="669"/>
      <c r="L298" s="669"/>
      <c r="M298" s="669"/>
      <c r="N298" s="669"/>
      <c r="O298" s="669"/>
      <c r="P298" s="669"/>
      <c r="Q298" s="669"/>
      <c r="R298" s="669"/>
      <c r="S298" s="669"/>
      <c r="T298" s="669"/>
      <c r="U298" s="669"/>
      <c r="V298" s="669"/>
      <c r="W298" s="669"/>
      <c r="X298" s="669"/>
      <c r="Y298" s="669"/>
      <c r="Z298" s="669"/>
      <c r="AA298" s="669"/>
    </row>
    <row r="299" spans="1:27" ht="12.75">
      <c r="A299" s="669"/>
      <c r="B299" s="669"/>
      <c r="C299" s="669"/>
      <c r="D299" s="669"/>
      <c r="E299" s="669"/>
      <c r="F299" s="669"/>
      <c r="G299" s="669"/>
      <c r="H299" s="669"/>
      <c r="I299" s="669"/>
      <c r="J299" s="669"/>
      <c r="K299" s="669"/>
      <c r="L299" s="669"/>
      <c r="M299" s="669"/>
      <c r="N299" s="669"/>
      <c r="O299" s="669"/>
      <c r="P299" s="669"/>
      <c r="Q299" s="669"/>
      <c r="R299" s="669"/>
      <c r="S299" s="669"/>
      <c r="T299" s="669"/>
      <c r="U299" s="669"/>
      <c r="V299" s="669"/>
      <c r="W299" s="669"/>
      <c r="X299" s="669"/>
      <c r="Y299" s="669"/>
      <c r="Z299" s="669"/>
      <c r="AA299" s="669"/>
    </row>
    <row r="300" spans="1:27" ht="12.75">
      <c r="A300" s="669"/>
      <c r="B300" s="669"/>
      <c r="C300" s="669"/>
      <c r="D300" s="669"/>
      <c r="E300" s="669"/>
      <c r="F300" s="669"/>
      <c r="G300" s="669"/>
      <c r="H300" s="669"/>
      <c r="I300" s="669"/>
      <c r="J300" s="669"/>
      <c r="K300" s="669"/>
      <c r="L300" s="669"/>
      <c r="M300" s="669"/>
      <c r="N300" s="669"/>
      <c r="O300" s="669"/>
      <c r="P300" s="669"/>
      <c r="Q300" s="669"/>
      <c r="R300" s="669"/>
      <c r="S300" s="669"/>
      <c r="T300" s="669"/>
      <c r="U300" s="669"/>
      <c r="V300" s="669"/>
      <c r="W300" s="669"/>
      <c r="X300" s="669"/>
      <c r="Y300" s="669"/>
      <c r="Z300" s="669"/>
      <c r="AA300" s="669"/>
    </row>
    <row r="301" spans="1:27" ht="12.75">
      <c r="A301" s="669"/>
      <c r="B301" s="669"/>
      <c r="C301" s="669"/>
      <c r="D301" s="669"/>
      <c r="E301" s="669"/>
      <c r="F301" s="669"/>
      <c r="G301" s="669"/>
      <c r="H301" s="669"/>
      <c r="I301" s="669"/>
      <c r="J301" s="669"/>
      <c r="K301" s="669"/>
      <c r="L301" s="669"/>
      <c r="M301" s="669"/>
      <c r="N301" s="669"/>
      <c r="O301" s="669"/>
      <c r="P301" s="669"/>
      <c r="Q301" s="669"/>
      <c r="R301" s="669"/>
      <c r="S301" s="669"/>
      <c r="T301" s="669"/>
      <c r="U301" s="669"/>
      <c r="V301" s="669"/>
      <c r="W301" s="669"/>
      <c r="X301" s="669"/>
      <c r="Y301" s="669"/>
      <c r="Z301" s="669"/>
      <c r="AA301" s="669"/>
    </row>
    <row r="302" spans="1:27" ht="12.75">
      <c r="A302" s="669"/>
      <c r="B302" s="669"/>
      <c r="C302" s="669"/>
      <c r="D302" s="669"/>
      <c r="E302" s="669"/>
      <c r="F302" s="669"/>
      <c r="G302" s="669"/>
      <c r="H302" s="669"/>
      <c r="I302" s="669"/>
      <c r="J302" s="669"/>
      <c r="K302" s="669"/>
      <c r="L302" s="669"/>
      <c r="M302" s="669"/>
      <c r="N302" s="669"/>
      <c r="O302" s="669"/>
      <c r="P302" s="669"/>
      <c r="Q302" s="669"/>
      <c r="R302" s="669"/>
      <c r="S302" s="669"/>
      <c r="T302" s="669"/>
      <c r="U302" s="669"/>
      <c r="V302" s="669"/>
      <c r="W302" s="669"/>
      <c r="X302" s="669"/>
      <c r="Y302" s="669"/>
      <c r="Z302" s="669"/>
      <c r="AA302" s="669"/>
    </row>
    <row r="303" spans="1:27" ht="12.75">
      <c r="A303" s="669"/>
      <c r="B303" s="669"/>
      <c r="C303" s="669"/>
      <c r="D303" s="669"/>
      <c r="E303" s="669"/>
      <c r="F303" s="669"/>
      <c r="G303" s="669"/>
      <c r="H303" s="669"/>
      <c r="I303" s="669"/>
      <c r="J303" s="669"/>
      <c r="K303" s="669"/>
      <c r="L303" s="669"/>
      <c r="M303" s="669"/>
      <c r="N303" s="669"/>
      <c r="O303" s="669"/>
      <c r="P303" s="669"/>
      <c r="Q303" s="669"/>
      <c r="R303" s="669"/>
      <c r="S303" s="669"/>
      <c r="T303" s="669"/>
      <c r="U303" s="669"/>
      <c r="V303" s="669"/>
      <c r="W303" s="669"/>
      <c r="X303" s="669"/>
      <c r="Y303" s="669"/>
      <c r="Z303" s="669"/>
      <c r="AA303" s="669"/>
    </row>
    <row r="304" spans="1:27" ht="12.75">
      <c r="A304" s="669"/>
      <c r="B304" s="669"/>
      <c r="C304" s="669"/>
      <c r="D304" s="669"/>
      <c r="E304" s="669"/>
      <c r="F304" s="669"/>
      <c r="G304" s="669"/>
      <c r="H304" s="669"/>
      <c r="I304" s="669"/>
      <c r="J304" s="669"/>
      <c r="K304" s="669"/>
      <c r="L304" s="669"/>
      <c r="M304" s="669"/>
      <c r="N304" s="669"/>
      <c r="O304" s="669"/>
      <c r="P304" s="669"/>
      <c r="Q304" s="669"/>
      <c r="R304" s="669"/>
      <c r="S304" s="669"/>
      <c r="T304" s="669"/>
      <c r="U304" s="669"/>
      <c r="V304" s="669"/>
      <c r="W304" s="669"/>
      <c r="X304" s="669"/>
      <c r="Y304" s="669"/>
      <c r="Z304" s="669"/>
      <c r="AA304" s="669"/>
    </row>
    <row r="305" spans="1:27" ht="12.75">
      <c r="A305" s="669"/>
      <c r="B305" s="669"/>
      <c r="C305" s="669"/>
      <c r="D305" s="669"/>
      <c r="E305" s="669"/>
      <c r="F305" s="669"/>
      <c r="G305" s="669"/>
      <c r="H305" s="669"/>
      <c r="I305" s="669"/>
      <c r="J305" s="669"/>
      <c r="K305" s="669"/>
      <c r="L305" s="669"/>
      <c r="M305" s="669"/>
      <c r="N305" s="669"/>
      <c r="O305" s="669"/>
      <c r="P305" s="669"/>
      <c r="Q305" s="669"/>
      <c r="R305" s="669"/>
      <c r="S305" s="669"/>
      <c r="T305" s="669"/>
      <c r="U305" s="669"/>
      <c r="V305" s="669"/>
      <c r="W305" s="669"/>
      <c r="X305" s="669"/>
      <c r="Y305" s="669"/>
      <c r="Z305" s="669"/>
      <c r="AA305" s="669"/>
    </row>
    <row r="306" spans="1:27" ht="12.75">
      <c r="A306" s="669"/>
      <c r="B306" s="669"/>
      <c r="C306" s="669"/>
      <c r="D306" s="669"/>
      <c r="E306" s="669"/>
      <c r="F306" s="669"/>
      <c r="G306" s="669"/>
      <c r="H306" s="669"/>
      <c r="I306" s="669"/>
      <c r="J306" s="669"/>
      <c r="K306" s="669"/>
      <c r="L306" s="669"/>
      <c r="M306" s="669"/>
      <c r="N306" s="669"/>
      <c r="O306" s="669"/>
      <c r="P306" s="669"/>
      <c r="Q306" s="669"/>
      <c r="R306" s="669"/>
      <c r="S306" s="669"/>
      <c r="T306" s="669"/>
      <c r="U306" s="669"/>
      <c r="V306" s="669"/>
      <c r="W306" s="669"/>
      <c r="X306" s="669"/>
      <c r="Y306" s="669"/>
      <c r="Z306" s="669"/>
      <c r="AA306" s="669"/>
    </row>
    <row r="307" spans="1:27" ht="12.75">
      <c r="A307" s="669"/>
      <c r="B307" s="669"/>
      <c r="C307" s="669"/>
      <c r="D307" s="669"/>
      <c r="E307" s="669"/>
      <c r="F307" s="669"/>
      <c r="G307" s="669"/>
      <c r="H307" s="669"/>
      <c r="I307" s="669"/>
      <c r="J307" s="669"/>
      <c r="K307" s="669"/>
      <c r="L307" s="669"/>
      <c r="M307" s="669"/>
      <c r="N307" s="669"/>
      <c r="O307" s="669"/>
      <c r="P307" s="669"/>
      <c r="Q307" s="669"/>
      <c r="R307" s="669"/>
      <c r="S307" s="669"/>
      <c r="T307" s="669"/>
      <c r="U307" s="669"/>
      <c r="V307" s="669"/>
      <c r="W307" s="669"/>
      <c r="X307" s="669"/>
      <c r="Y307" s="669"/>
      <c r="Z307" s="669"/>
      <c r="AA307" s="669"/>
    </row>
    <row r="308" spans="1:27" ht="12.75">
      <c r="A308" s="669"/>
      <c r="B308" s="669"/>
      <c r="C308" s="669"/>
      <c r="D308" s="669"/>
      <c r="E308" s="669"/>
      <c r="F308" s="669"/>
      <c r="G308" s="669"/>
      <c r="H308" s="669"/>
      <c r="I308" s="669"/>
      <c r="J308" s="669"/>
      <c r="K308" s="669"/>
      <c r="L308" s="669"/>
      <c r="M308" s="669"/>
      <c r="N308" s="669"/>
      <c r="O308" s="669"/>
      <c r="P308" s="669"/>
      <c r="Q308" s="669"/>
      <c r="R308" s="669"/>
      <c r="S308" s="669"/>
      <c r="T308" s="669"/>
      <c r="U308" s="669"/>
      <c r="V308" s="669"/>
      <c r="W308" s="669"/>
      <c r="X308" s="669"/>
      <c r="Y308" s="669"/>
      <c r="Z308" s="669"/>
      <c r="AA308" s="669"/>
    </row>
    <row r="309" spans="1:27" ht="12.75">
      <c r="A309" s="669"/>
      <c r="B309" s="669"/>
      <c r="C309" s="669"/>
      <c r="D309" s="669"/>
      <c r="E309" s="669"/>
      <c r="F309" s="669"/>
      <c r="G309" s="669"/>
      <c r="H309" s="669"/>
      <c r="I309" s="669"/>
      <c r="J309" s="669"/>
      <c r="K309" s="669"/>
      <c r="L309" s="669"/>
      <c r="M309" s="669"/>
      <c r="N309" s="669"/>
      <c r="O309" s="669"/>
      <c r="P309" s="669"/>
      <c r="Q309" s="669"/>
      <c r="R309" s="669"/>
      <c r="S309" s="669"/>
      <c r="T309" s="669"/>
      <c r="U309" s="669"/>
      <c r="V309" s="669"/>
      <c r="W309" s="669"/>
      <c r="X309" s="669"/>
      <c r="Y309" s="669"/>
      <c r="Z309" s="669"/>
      <c r="AA309" s="669"/>
    </row>
    <row r="310" spans="1:27" ht="12.75">
      <c r="A310" s="669"/>
      <c r="B310" s="669"/>
      <c r="C310" s="669"/>
      <c r="D310" s="669"/>
      <c r="E310" s="669"/>
      <c r="F310" s="669"/>
      <c r="G310" s="669"/>
      <c r="H310" s="669"/>
      <c r="I310" s="669"/>
      <c r="J310" s="669"/>
      <c r="K310" s="669"/>
      <c r="L310" s="669"/>
      <c r="M310" s="669"/>
      <c r="N310" s="669"/>
      <c r="O310" s="669"/>
      <c r="P310" s="669"/>
      <c r="Q310" s="669"/>
      <c r="R310" s="669"/>
      <c r="S310" s="669"/>
      <c r="T310" s="669"/>
      <c r="U310" s="669"/>
      <c r="V310" s="669"/>
      <c r="W310" s="669"/>
      <c r="X310" s="669"/>
      <c r="Y310" s="669"/>
      <c r="Z310" s="669"/>
      <c r="AA310" s="669"/>
    </row>
    <row r="311" spans="1:27" ht="12.75">
      <c r="A311" s="669"/>
      <c r="B311" s="669"/>
      <c r="C311" s="669"/>
      <c r="D311" s="669"/>
      <c r="E311" s="669"/>
      <c r="F311" s="669"/>
      <c r="G311" s="669"/>
      <c r="H311" s="669"/>
      <c r="I311" s="669"/>
      <c r="J311" s="669"/>
      <c r="K311" s="669"/>
      <c r="L311" s="669"/>
      <c r="M311" s="669"/>
      <c r="N311" s="669"/>
      <c r="O311" s="669"/>
      <c r="P311" s="669"/>
      <c r="Q311" s="669"/>
      <c r="R311" s="669"/>
      <c r="S311" s="669"/>
      <c r="T311" s="669"/>
      <c r="U311" s="669"/>
      <c r="V311" s="669"/>
      <c r="W311" s="669"/>
      <c r="X311" s="669"/>
      <c r="Y311" s="669"/>
      <c r="Z311" s="669"/>
      <c r="AA311" s="669"/>
    </row>
    <row r="312" spans="1:27" ht="12.75">
      <c r="A312" s="669"/>
      <c r="B312" s="669"/>
      <c r="C312" s="669"/>
      <c r="D312" s="669"/>
      <c r="E312" s="669"/>
      <c r="F312" s="669"/>
      <c r="G312" s="669"/>
      <c r="H312" s="669"/>
      <c r="I312" s="669"/>
      <c r="J312" s="669"/>
      <c r="K312" s="669"/>
      <c r="L312" s="669"/>
      <c r="M312" s="669"/>
      <c r="N312" s="669"/>
      <c r="O312" s="669"/>
      <c r="P312" s="669"/>
      <c r="Q312" s="669"/>
      <c r="R312" s="669"/>
      <c r="S312" s="669"/>
      <c r="T312" s="669"/>
      <c r="U312" s="669"/>
      <c r="V312" s="669"/>
      <c r="W312" s="669"/>
      <c r="X312" s="669"/>
      <c r="Y312" s="669"/>
      <c r="Z312" s="669"/>
      <c r="AA312" s="669"/>
    </row>
    <row r="313" spans="1:27" ht="12.75">
      <c r="A313" s="669"/>
      <c r="B313" s="669"/>
      <c r="C313" s="669"/>
      <c r="D313" s="669"/>
      <c r="E313" s="669"/>
      <c r="F313" s="669"/>
      <c r="G313" s="669"/>
      <c r="H313" s="669"/>
      <c r="I313" s="669"/>
      <c r="J313" s="669"/>
      <c r="K313" s="669"/>
      <c r="L313" s="669"/>
      <c r="M313" s="669"/>
      <c r="N313" s="669"/>
      <c r="O313" s="669"/>
      <c r="P313" s="669"/>
      <c r="Q313" s="669"/>
      <c r="R313" s="669"/>
      <c r="S313" s="669"/>
      <c r="T313" s="669"/>
      <c r="U313" s="669"/>
      <c r="V313" s="669"/>
      <c r="W313" s="669"/>
      <c r="X313" s="669"/>
      <c r="Y313" s="669"/>
      <c r="Z313" s="669"/>
      <c r="AA313" s="669"/>
    </row>
    <row r="314" spans="1:27" ht="12.75">
      <c r="A314" s="669"/>
      <c r="B314" s="669"/>
      <c r="C314" s="669"/>
      <c r="D314" s="669"/>
      <c r="E314" s="669"/>
      <c r="F314" s="669"/>
      <c r="G314" s="669"/>
      <c r="H314" s="669"/>
      <c r="I314" s="669"/>
      <c r="J314" s="669"/>
      <c r="K314" s="669"/>
      <c r="L314" s="669"/>
      <c r="M314" s="669"/>
      <c r="N314" s="669"/>
      <c r="O314" s="669"/>
      <c r="P314" s="669"/>
      <c r="Q314" s="669"/>
      <c r="R314" s="669"/>
      <c r="S314" s="669"/>
      <c r="T314" s="669"/>
      <c r="U314" s="669"/>
      <c r="V314" s="669"/>
      <c r="W314" s="669"/>
      <c r="X314" s="669"/>
      <c r="Y314" s="669"/>
      <c r="Z314" s="669"/>
      <c r="AA314" s="669"/>
    </row>
    <row r="315" spans="1:27" ht="12.75">
      <c r="A315" s="669"/>
      <c r="B315" s="669"/>
      <c r="C315" s="669"/>
      <c r="D315" s="669"/>
      <c r="E315" s="669"/>
      <c r="F315" s="669"/>
      <c r="G315" s="669"/>
      <c r="H315" s="669"/>
      <c r="I315" s="669"/>
      <c r="J315" s="669"/>
      <c r="K315" s="669"/>
      <c r="L315" s="669"/>
      <c r="M315" s="669"/>
      <c r="N315" s="669"/>
      <c r="O315" s="669"/>
      <c r="P315" s="669"/>
      <c r="Q315" s="669"/>
      <c r="R315" s="669"/>
      <c r="S315" s="669"/>
      <c r="T315" s="669"/>
      <c r="U315" s="669"/>
      <c r="V315" s="669"/>
      <c r="W315" s="669"/>
      <c r="X315" s="669"/>
      <c r="Y315" s="669"/>
      <c r="Z315" s="669"/>
      <c r="AA315" s="669"/>
    </row>
    <row r="316" spans="1:27" ht="12.75">
      <c r="A316" s="669"/>
      <c r="B316" s="669"/>
      <c r="C316" s="669"/>
      <c r="D316" s="669"/>
      <c r="E316" s="669"/>
      <c r="F316" s="669"/>
      <c r="G316" s="669"/>
      <c r="H316" s="669"/>
      <c r="I316" s="669"/>
      <c r="J316" s="669"/>
      <c r="K316" s="669"/>
      <c r="L316" s="669"/>
      <c r="M316" s="669"/>
      <c r="N316" s="669"/>
      <c r="O316" s="669"/>
      <c r="P316" s="669"/>
      <c r="Q316" s="669"/>
      <c r="R316" s="669"/>
      <c r="S316" s="669"/>
      <c r="T316" s="669"/>
      <c r="U316" s="669"/>
      <c r="V316" s="669"/>
      <c r="W316" s="669"/>
      <c r="X316" s="669"/>
      <c r="Y316" s="669"/>
      <c r="Z316" s="669"/>
      <c r="AA316" s="669"/>
    </row>
    <row r="317" spans="1:27" ht="12.75">
      <c r="A317" s="669"/>
      <c r="B317" s="669"/>
      <c r="C317" s="669"/>
      <c r="D317" s="669"/>
      <c r="E317" s="669"/>
      <c r="F317" s="669"/>
      <c r="G317" s="669"/>
      <c r="H317" s="669"/>
      <c r="I317" s="669"/>
      <c r="J317" s="669"/>
      <c r="K317" s="669"/>
      <c r="L317" s="669"/>
      <c r="M317" s="669"/>
      <c r="N317" s="669"/>
      <c r="O317" s="669"/>
      <c r="P317" s="669"/>
      <c r="Q317" s="669"/>
      <c r="R317" s="669"/>
      <c r="S317" s="669"/>
      <c r="T317" s="669"/>
      <c r="U317" s="669"/>
      <c r="V317" s="669"/>
      <c r="W317" s="669"/>
      <c r="X317" s="669"/>
      <c r="Y317" s="669"/>
      <c r="Z317" s="669"/>
      <c r="AA317" s="669"/>
    </row>
    <row r="318" spans="1:27" ht="12.75">
      <c r="A318" s="669"/>
      <c r="B318" s="669"/>
      <c r="C318" s="669"/>
      <c r="D318" s="669"/>
      <c r="E318" s="669"/>
      <c r="F318" s="669"/>
      <c r="G318" s="669"/>
      <c r="H318" s="669"/>
      <c r="I318" s="669"/>
      <c r="J318" s="669"/>
      <c r="K318" s="669"/>
      <c r="L318" s="669"/>
      <c r="M318" s="669"/>
      <c r="N318" s="669"/>
      <c r="O318" s="669"/>
      <c r="P318" s="669"/>
      <c r="Q318" s="669"/>
      <c r="R318" s="669"/>
      <c r="S318" s="669"/>
      <c r="T318" s="669"/>
      <c r="U318" s="669"/>
      <c r="V318" s="669"/>
      <c r="W318" s="669"/>
      <c r="X318" s="669"/>
      <c r="Y318" s="669"/>
      <c r="Z318" s="669"/>
      <c r="AA318" s="669"/>
    </row>
    <row r="319" spans="1:27" ht="12.75">
      <c r="A319" s="669"/>
      <c r="B319" s="669"/>
      <c r="C319" s="669"/>
      <c r="D319" s="669"/>
      <c r="E319" s="669"/>
      <c r="F319" s="669"/>
      <c r="G319" s="669"/>
      <c r="H319" s="669"/>
      <c r="I319" s="669"/>
      <c r="J319" s="669"/>
      <c r="K319" s="669"/>
      <c r="L319" s="669"/>
      <c r="M319" s="669"/>
      <c r="N319" s="669"/>
      <c r="O319" s="669"/>
      <c r="P319" s="669"/>
      <c r="Q319" s="669"/>
      <c r="R319" s="669"/>
      <c r="S319" s="669"/>
      <c r="T319" s="669"/>
      <c r="U319" s="669"/>
      <c r="V319" s="669"/>
      <c r="W319" s="669"/>
      <c r="X319" s="669"/>
      <c r="Y319" s="669"/>
      <c r="Z319" s="669"/>
      <c r="AA319" s="669"/>
    </row>
    <row r="320" spans="1:27" ht="12.75">
      <c r="A320" s="669"/>
      <c r="B320" s="669"/>
      <c r="C320" s="669"/>
      <c r="D320" s="669"/>
      <c r="E320" s="669"/>
      <c r="F320" s="669"/>
      <c r="G320" s="669"/>
      <c r="H320" s="669"/>
      <c r="I320" s="669"/>
      <c r="J320" s="669"/>
      <c r="K320" s="669"/>
      <c r="L320" s="669"/>
      <c r="M320" s="669"/>
      <c r="N320" s="669"/>
      <c r="O320" s="669"/>
      <c r="P320" s="669"/>
      <c r="Q320" s="669"/>
      <c r="R320" s="669"/>
      <c r="S320" s="669"/>
      <c r="T320" s="669"/>
      <c r="U320" s="669"/>
      <c r="V320" s="669"/>
      <c r="W320" s="669"/>
      <c r="X320" s="669"/>
      <c r="Y320" s="669"/>
      <c r="Z320" s="669"/>
      <c r="AA320" s="669"/>
    </row>
    <row r="321" spans="1:27" ht="12.75">
      <c r="A321" s="669"/>
      <c r="B321" s="669"/>
      <c r="C321" s="669"/>
      <c r="D321" s="669"/>
      <c r="E321" s="669"/>
      <c r="F321" s="669"/>
      <c r="G321" s="669"/>
      <c r="H321" s="669"/>
      <c r="I321" s="669"/>
      <c r="J321" s="669"/>
      <c r="K321" s="669"/>
      <c r="L321" s="669"/>
      <c r="M321" s="669"/>
      <c r="N321" s="669"/>
      <c r="O321" s="669"/>
      <c r="P321" s="669"/>
      <c r="Q321" s="669"/>
      <c r="R321" s="669"/>
      <c r="S321" s="669"/>
      <c r="T321" s="669"/>
      <c r="U321" s="669"/>
      <c r="V321" s="669"/>
      <c r="W321" s="669"/>
      <c r="X321" s="669"/>
      <c r="Y321" s="669"/>
      <c r="Z321" s="669"/>
      <c r="AA321" s="669"/>
    </row>
    <row r="322" spans="1:27" ht="12.75">
      <c r="A322" s="669"/>
      <c r="B322" s="669"/>
      <c r="C322" s="669"/>
      <c r="D322" s="669"/>
      <c r="E322" s="669"/>
      <c r="F322" s="669"/>
      <c r="G322" s="669"/>
      <c r="H322" s="669"/>
      <c r="I322" s="669"/>
      <c r="J322" s="669"/>
      <c r="K322" s="669"/>
      <c r="L322" s="669"/>
      <c r="M322" s="669"/>
      <c r="N322" s="669"/>
      <c r="O322" s="669"/>
      <c r="P322" s="669"/>
      <c r="Q322" s="669"/>
      <c r="R322" s="669"/>
      <c r="S322" s="669"/>
      <c r="T322" s="669"/>
      <c r="U322" s="669"/>
      <c r="V322" s="669"/>
      <c r="W322" s="669"/>
      <c r="X322" s="669"/>
      <c r="Y322" s="669"/>
      <c r="Z322" s="669"/>
      <c r="AA322" s="669"/>
    </row>
    <row r="323" spans="1:27" ht="12.75">
      <c r="A323" s="669"/>
      <c r="B323" s="669"/>
      <c r="C323" s="669"/>
      <c r="D323" s="669"/>
      <c r="E323" s="669"/>
      <c r="F323" s="669"/>
      <c r="G323" s="669"/>
      <c r="H323" s="669"/>
      <c r="I323" s="669"/>
      <c r="J323" s="669"/>
      <c r="K323" s="669"/>
      <c r="L323" s="669"/>
      <c r="M323" s="669"/>
      <c r="N323" s="669"/>
      <c r="O323" s="669"/>
      <c r="P323" s="669"/>
      <c r="Q323" s="669"/>
      <c r="R323" s="669"/>
      <c r="S323" s="669"/>
      <c r="T323" s="669"/>
      <c r="U323" s="669"/>
      <c r="V323" s="669"/>
      <c r="W323" s="669"/>
      <c r="X323" s="669"/>
      <c r="Y323" s="669"/>
      <c r="Z323" s="669"/>
      <c r="AA323" s="669"/>
    </row>
    <row r="324" spans="1:27" ht="12.75">
      <c r="A324" s="669"/>
      <c r="B324" s="669"/>
      <c r="C324" s="669"/>
      <c r="D324" s="669"/>
      <c r="E324" s="669"/>
      <c r="F324" s="669"/>
      <c r="G324" s="669"/>
      <c r="H324" s="669"/>
      <c r="I324" s="669"/>
      <c r="J324" s="669"/>
      <c r="K324" s="669"/>
      <c r="L324" s="669"/>
      <c r="M324" s="669"/>
      <c r="N324" s="669"/>
      <c r="O324" s="669"/>
      <c r="P324" s="669"/>
      <c r="Q324" s="669"/>
      <c r="R324" s="669"/>
      <c r="S324" s="669"/>
      <c r="T324" s="669"/>
      <c r="U324" s="669"/>
      <c r="V324" s="669"/>
      <c r="W324" s="669"/>
      <c r="X324" s="669"/>
      <c r="Y324" s="669"/>
      <c r="Z324" s="669"/>
      <c r="AA324" s="669"/>
    </row>
    <row r="325" spans="1:27" ht="12.75">
      <c r="A325" s="669"/>
      <c r="B325" s="669"/>
      <c r="C325" s="669"/>
      <c r="D325" s="669"/>
      <c r="E325" s="669"/>
      <c r="F325" s="669"/>
      <c r="G325" s="669"/>
      <c r="H325" s="669"/>
      <c r="I325" s="669"/>
      <c r="J325" s="669"/>
      <c r="K325" s="669"/>
      <c r="L325" s="669"/>
      <c r="M325" s="669"/>
      <c r="N325" s="669"/>
      <c r="O325" s="669"/>
      <c r="P325" s="669"/>
      <c r="Q325" s="669"/>
      <c r="R325" s="669"/>
      <c r="S325" s="669"/>
      <c r="T325" s="669"/>
      <c r="U325" s="669"/>
      <c r="V325" s="669"/>
      <c r="W325" s="669"/>
      <c r="X325" s="669"/>
      <c r="Y325" s="669"/>
      <c r="Z325" s="669"/>
      <c r="AA325" s="669"/>
    </row>
    <row r="326" spans="1:27" ht="12.75">
      <c r="A326" s="669"/>
      <c r="B326" s="669"/>
      <c r="C326" s="669"/>
      <c r="D326" s="669"/>
      <c r="E326" s="669"/>
      <c r="F326" s="669"/>
      <c r="G326" s="669"/>
      <c r="H326" s="669"/>
      <c r="I326" s="669"/>
      <c r="J326" s="669"/>
      <c r="K326" s="669"/>
      <c r="L326" s="669"/>
      <c r="M326" s="669"/>
      <c r="N326" s="669"/>
      <c r="O326" s="669"/>
      <c r="P326" s="669"/>
      <c r="Q326" s="669"/>
      <c r="R326" s="669"/>
      <c r="S326" s="669"/>
      <c r="T326" s="669"/>
      <c r="U326" s="669"/>
      <c r="V326" s="669"/>
      <c r="W326" s="669"/>
      <c r="X326" s="669"/>
      <c r="Y326" s="669"/>
      <c r="Z326" s="669"/>
      <c r="AA326" s="669"/>
    </row>
    <row r="327" spans="1:27" ht="12.75">
      <c r="A327" s="669"/>
      <c r="B327" s="669"/>
      <c r="C327" s="669"/>
      <c r="D327" s="669"/>
      <c r="E327" s="669"/>
      <c r="F327" s="669"/>
      <c r="G327" s="669"/>
      <c r="H327" s="669"/>
      <c r="I327" s="669"/>
      <c r="J327" s="669"/>
      <c r="K327" s="669"/>
      <c r="L327" s="669"/>
      <c r="M327" s="669"/>
      <c r="N327" s="669"/>
      <c r="O327" s="669"/>
      <c r="P327" s="669"/>
      <c r="Q327" s="669"/>
      <c r="R327" s="669"/>
      <c r="S327" s="669"/>
      <c r="T327" s="669"/>
      <c r="U327" s="669"/>
      <c r="V327" s="669"/>
      <c r="W327" s="669"/>
      <c r="X327" s="669"/>
      <c r="Y327" s="669"/>
      <c r="Z327" s="669"/>
      <c r="AA327" s="669"/>
    </row>
    <row r="328" spans="1:27" ht="12.75">
      <c r="A328" s="669"/>
      <c r="B328" s="669"/>
      <c r="C328" s="669"/>
      <c r="D328" s="669"/>
      <c r="E328" s="669"/>
      <c r="F328" s="669"/>
      <c r="G328" s="669"/>
      <c r="H328" s="669"/>
      <c r="I328" s="669"/>
      <c r="J328" s="669"/>
      <c r="K328" s="669"/>
      <c r="L328" s="669"/>
      <c r="M328" s="669"/>
      <c r="N328" s="669"/>
      <c r="O328" s="669"/>
      <c r="P328" s="669"/>
      <c r="Q328" s="669"/>
      <c r="R328" s="669"/>
      <c r="S328" s="669"/>
      <c r="T328" s="669"/>
      <c r="U328" s="669"/>
      <c r="V328" s="669"/>
      <c r="W328" s="669"/>
      <c r="X328" s="669"/>
      <c r="Y328" s="669"/>
      <c r="Z328" s="669"/>
      <c r="AA328" s="669"/>
    </row>
    <row r="329" spans="1:27" ht="12.75">
      <c r="A329" s="669"/>
      <c r="B329" s="669"/>
      <c r="C329" s="669"/>
      <c r="D329" s="669"/>
      <c r="E329" s="669"/>
      <c r="F329" s="669"/>
      <c r="G329" s="669"/>
      <c r="H329" s="669"/>
      <c r="I329" s="669"/>
      <c r="J329" s="669"/>
      <c r="K329" s="669"/>
      <c r="L329" s="669"/>
      <c r="M329" s="669"/>
      <c r="N329" s="669"/>
      <c r="O329" s="669"/>
      <c r="P329" s="669"/>
      <c r="Q329" s="669"/>
      <c r="R329" s="669"/>
      <c r="S329" s="669"/>
      <c r="T329" s="669"/>
      <c r="U329" s="669"/>
      <c r="V329" s="669"/>
      <c r="W329" s="669"/>
      <c r="X329" s="669"/>
      <c r="Y329" s="669"/>
      <c r="Z329" s="669"/>
      <c r="AA329" s="669"/>
    </row>
    <row r="330" spans="1:27" ht="12.75">
      <c r="A330" s="669"/>
      <c r="B330" s="669"/>
      <c r="C330" s="669"/>
      <c r="D330" s="669"/>
      <c r="E330" s="669"/>
      <c r="F330" s="669"/>
      <c r="G330" s="669"/>
      <c r="H330" s="669"/>
      <c r="I330" s="669"/>
      <c r="J330" s="669"/>
      <c r="K330" s="669"/>
      <c r="L330" s="669"/>
      <c r="M330" s="669"/>
      <c r="N330" s="669"/>
      <c r="O330" s="669"/>
      <c r="P330" s="669"/>
      <c r="Q330" s="669"/>
      <c r="R330" s="669"/>
      <c r="S330" s="669"/>
      <c r="T330" s="669"/>
      <c r="U330" s="669"/>
      <c r="V330" s="669"/>
      <c r="W330" s="669"/>
      <c r="X330" s="669"/>
      <c r="Y330" s="669"/>
      <c r="Z330" s="669"/>
      <c r="AA330" s="669"/>
    </row>
    <row r="331" spans="1:27" ht="12.75">
      <c r="A331" s="669"/>
      <c r="B331" s="669"/>
      <c r="C331" s="669"/>
      <c r="D331" s="669"/>
      <c r="E331" s="669"/>
      <c r="F331" s="669"/>
      <c r="G331" s="669"/>
      <c r="H331" s="669"/>
      <c r="I331" s="669"/>
      <c r="J331" s="669"/>
      <c r="K331" s="669"/>
      <c r="L331" s="669"/>
      <c r="M331" s="669"/>
      <c r="N331" s="669"/>
      <c r="O331" s="669"/>
      <c r="P331" s="669"/>
      <c r="Q331" s="669"/>
      <c r="R331" s="669"/>
      <c r="S331" s="669"/>
      <c r="T331" s="669"/>
      <c r="U331" s="669"/>
      <c r="V331" s="669"/>
      <c r="W331" s="669"/>
      <c r="X331" s="669"/>
      <c r="Y331" s="669"/>
      <c r="Z331" s="669"/>
      <c r="AA331" s="669"/>
    </row>
    <row r="332" spans="1:27" ht="12.75">
      <c r="A332" s="669"/>
      <c r="B332" s="669"/>
      <c r="C332" s="669"/>
      <c r="D332" s="669"/>
      <c r="E332" s="669"/>
      <c r="F332" s="669"/>
      <c r="G332" s="669"/>
      <c r="H332" s="669"/>
      <c r="I332" s="669"/>
      <c r="J332" s="669"/>
      <c r="K332" s="669"/>
      <c r="L332" s="669"/>
      <c r="M332" s="669"/>
      <c r="N332" s="669"/>
      <c r="O332" s="669"/>
      <c r="P332" s="669"/>
      <c r="Q332" s="669"/>
      <c r="R332" s="669"/>
      <c r="S332" s="669"/>
      <c r="T332" s="669"/>
      <c r="U332" s="669"/>
      <c r="V332" s="669"/>
      <c r="W332" s="669"/>
      <c r="X332" s="669"/>
      <c r="Y332" s="669"/>
      <c r="Z332" s="669"/>
      <c r="AA332" s="669"/>
    </row>
    <row r="333" spans="1:27" ht="12.75">
      <c r="A333" s="669"/>
      <c r="B333" s="669"/>
      <c r="C333" s="669"/>
      <c r="D333" s="669"/>
      <c r="E333" s="669"/>
      <c r="F333" s="669"/>
      <c r="G333" s="669"/>
      <c r="H333" s="669"/>
      <c r="I333" s="669"/>
      <c r="J333" s="669"/>
      <c r="K333" s="669"/>
      <c r="L333" s="669"/>
      <c r="M333" s="669"/>
      <c r="N333" s="669"/>
      <c r="O333" s="669"/>
      <c r="P333" s="669"/>
      <c r="Q333" s="669"/>
      <c r="R333" s="669"/>
      <c r="S333" s="669"/>
      <c r="T333" s="669"/>
      <c r="U333" s="669"/>
      <c r="V333" s="669"/>
      <c r="W333" s="669"/>
      <c r="X333" s="669"/>
      <c r="Y333" s="669"/>
      <c r="Z333" s="669"/>
      <c r="AA333" s="669"/>
    </row>
    <row r="334" spans="1:27" ht="12.75">
      <c r="A334" s="669"/>
      <c r="B334" s="669"/>
      <c r="C334" s="669"/>
      <c r="D334" s="669"/>
      <c r="E334" s="669"/>
      <c r="F334" s="669"/>
      <c r="G334" s="669"/>
      <c r="H334" s="669"/>
      <c r="I334" s="669"/>
      <c r="J334" s="669"/>
      <c r="K334" s="669"/>
      <c r="L334" s="669"/>
      <c r="M334" s="669"/>
      <c r="N334" s="669"/>
      <c r="O334" s="669"/>
      <c r="P334" s="669"/>
      <c r="Q334" s="669"/>
      <c r="R334" s="669"/>
      <c r="S334" s="669"/>
      <c r="T334" s="669"/>
      <c r="U334" s="669"/>
      <c r="V334" s="669"/>
      <c r="W334" s="669"/>
      <c r="X334" s="669"/>
      <c r="Y334" s="669"/>
      <c r="Z334" s="669"/>
      <c r="AA334" s="669"/>
    </row>
    <row r="335" spans="1:27" ht="12.75">
      <c r="A335" s="669"/>
      <c r="B335" s="669"/>
      <c r="C335" s="669"/>
      <c r="D335" s="669"/>
      <c r="E335" s="669"/>
      <c r="F335" s="669"/>
      <c r="G335" s="669"/>
      <c r="H335" s="669"/>
      <c r="I335" s="669"/>
      <c r="J335" s="669"/>
      <c r="K335" s="669"/>
      <c r="L335" s="669"/>
      <c r="M335" s="669"/>
      <c r="N335" s="669"/>
      <c r="O335" s="669"/>
      <c r="P335" s="669"/>
      <c r="Q335" s="669"/>
      <c r="R335" s="669"/>
      <c r="S335" s="669"/>
      <c r="T335" s="669"/>
      <c r="U335" s="669"/>
      <c r="V335" s="669"/>
      <c r="W335" s="669"/>
      <c r="X335" s="669"/>
      <c r="Y335" s="669"/>
      <c r="Z335" s="669"/>
      <c r="AA335" s="669"/>
    </row>
    <row r="336" spans="1:27" ht="12.75">
      <c r="A336" s="669"/>
      <c r="B336" s="669"/>
      <c r="C336" s="669"/>
      <c r="D336" s="669"/>
      <c r="E336" s="669"/>
      <c r="F336" s="669"/>
      <c r="G336" s="669"/>
      <c r="H336" s="669"/>
      <c r="I336" s="669"/>
      <c r="J336" s="669"/>
      <c r="K336" s="669"/>
      <c r="L336" s="669"/>
      <c r="M336" s="669"/>
      <c r="N336" s="669"/>
      <c r="O336" s="669"/>
      <c r="P336" s="669"/>
      <c r="Q336" s="669"/>
      <c r="R336" s="669"/>
      <c r="S336" s="669"/>
      <c r="T336" s="669"/>
      <c r="U336" s="669"/>
      <c r="V336" s="669"/>
      <c r="W336" s="669"/>
      <c r="X336" s="669"/>
      <c r="Y336" s="669"/>
      <c r="Z336" s="669"/>
      <c r="AA336" s="669"/>
    </row>
    <row r="337" spans="1:27" ht="12.75">
      <c r="A337" s="669"/>
      <c r="B337" s="669"/>
      <c r="C337" s="669"/>
      <c r="D337" s="669"/>
      <c r="E337" s="669"/>
      <c r="F337" s="669"/>
      <c r="G337" s="669"/>
      <c r="H337" s="669"/>
      <c r="I337" s="669"/>
      <c r="J337" s="669"/>
      <c r="K337" s="669"/>
      <c r="L337" s="669"/>
      <c r="M337" s="669"/>
      <c r="N337" s="669"/>
      <c r="O337" s="669"/>
      <c r="P337" s="669"/>
      <c r="Q337" s="669"/>
      <c r="R337" s="669"/>
      <c r="S337" s="669"/>
      <c r="T337" s="669"/>
      <c r="U337" s="669"/>
      <c r="V337" s="669"/>
      <c r="W337" s="669"/>
      <c r="X337" s="669"/>
      <c r="Y337" s="669"/>
      <c r="Z337" s="669"/>
      <c r="AA337" s="669"/>
    </row>
    <row r="338" spans="1:27" ht="12.75">
      <c r="A338" s="669"/>
      <c r="B338" s="669"/>
      <c r="C338" s="669"/>
      <c r="D338" s="669"/>
      <c r="E338" s="669"/>
      <c r="F338" s="669"/>
      <c r="G338" s="669"/>
      <c r="H338" s="669"/>
      <c r="I338" s="669"/>
      <c r="J338" s="669"/>
      <c r="K338" s="669"/>
      <c r="L338" s="669"/>
      <c r="M338" s="669"/>
      <c r="N338" s="669"/>
      <c r="O338" s="669"/>
      <c r="P338" s="669"/>
      <c r="Q338" s="669"/>
      <c r="R338" s="669"/>
      <c r="S338" s="669"/>
      <c r="T338" s="669"/>
      <c r="U338" s="669"/>
      <c r="V338" s="669"/>
      <c r="W338" s="669"/>
      <c r="X338" s="669"/>
      <c r="Y338" s="669"/>
      <c r="Z338" s="669"/>
      <c r="AA338" s="669"/>
    </row>
    <row r="339" spans="1:27" ht="12.75">
      <c r="A339" s="669"/>
      <c r="B339" s="669"/>
      <c r="C339" s="669"/>
      <c r="D339" s="669"/>
      <c r="E339" s="669"/>
      <c r="F339" s="669"/>
      <c r="G339" s="669"/>
      <c r="H339" s="669"/>
      <c r="I339" s="669"/>
      <c r="J339" s="669"/>
      <c r="K339" s="669"/>
      <c r="L339" s="669"/>
      <c r="M339" s="669"/>
      <c r="N339" s="669"/>
      <c r="O339" s="669"/>
      <c r="P339" s="669"/>
      <c r="Q339" s="669"/>
      <c r="R339" s="669"/>
      <c r="S339" s="669"/>
      <c r="T339" s="669"/>
      <c r="U339" s="669"/>
      <c r="V339" s="669"/>
      <c r="W339" s="669"/>
      <c r="X339" s="669"/>
      <c r="Y339" s="669"/>
      <c r="Z339" s="669"/>
      <c r="AA339" s="669"/>
    </row>
    <row r="340" spans="1:27" ht="12.75">
      <c r="A340" s="669"/>
      <c r="B340" s="669"/>
      <c r="C340" s="669"/>
      <c r="D340" s="669"/>
      <c r="E340" s="669"/>
      <c r="F340" s="669"/>
      <c r="G340" s="669"/>
      <c r="H340" s="669"/>
      <c r="I340" s="669"/>
      <c r="J340" s="669"/>
      <c r="K340" s="669"/>
      <c r="L340" s="669"/>
      <c r="M340" s="669"/>
      <c r="N340" s="669"/>
      <c r="O340" s="669"/>
      <c r="P340" s="669"/>
      <c r="Q340" s="669"/>
      <c r="R340" s="669"/>
      <c r="S340" s="669"/>
      <c r="T340" s="669"/>
      <c r="U340" s="669"/>
      <c r="V340" s="669"/>
      <c r="W340" s="669"/>
      <c r="X340" s="669"/>
      <c r="Y340" s="669"/>
      <c r="Z340" s="669"/>
      <c r="AA340" s="669"/>
    </row>
    <row r="341" spans="1:27" ht="12.75">
      <c r="A341" s="669"/>
      <c r="B341" s="669"/>
      <c r="C341" s="669"/>
      <c r="D341" s="669"/>
      <c r="E341" s="669"/>
      <c r="F341" s="669"/>
      <c r="G341" s="669"/>
      <c r="H341" s="669"/>
      <c r="I341" s="669"/>
      <c r="J341" s="669"/>
      <c r="K341" s="669"/>
      <c r="L341" s="669"/>
      <c r="M341" s="669"/>
      <c r="N341" s="669"/>
      <c r="O341" s="669"/>
      <c r="P341" s="669"/>
      <c r="Q341" s="669"/>
      <c r="R341" s="669"/>
      <c r="S341" s="669"/>
      <c r="T341" s="669"/>
      <c r="U341" s="669"/>
      <c r="V341" s="669"/>
      <c r="W341" s="669"/>
      <c r="X341" s="669"/>
      <c r="Y341" s="669"/>
      <c r="Z341" s="669"/>
      <c r="AA341" s="669"/>
    </row>
    <row r="342" spans="1:27" ht="12.75">
      <c r="A342" s="669"/>
      <c r="B342" s="669"/>
      <c r="C342" s="669"/>
      <c r="D342" s="669"/>
      <c r="E342" s="669"/>
      <c r="F342" s="669"/>
      <c r="G342" s="669"/>
      <c r="H342" s="669"/>
      <c r="I342" s="669"/>
      <c r="J342" s="669"/>
      <c r="K342" s="669"/>
      <c r="L342" s="669"/>
      <c r="M342" s="669"/>
      <c r="N342" s="669"/>
      <c r="O342" s="669"/>
      <c r="P342" s="669"/>
      <c r="Q342" s="669"/>
      <c r="R342" s="669"/>
      <c r="S342" s="669"/>
      <c r="T342" s="669"/>
      <c r="U342" s="669"/>
      <c r="V342" s="669"/>
      <c r="W342" s="669"/>
      <c r="X342" s="669"/>
      <c r="Y342" s="669"/>
      <c r="Z342" s="669"/>
      <c r="AA342" s="669"/>
    </row>
    <row r="343" spans="1:27" ht="12.75">
      <c r="A343" s="669"/>
      <c r="B343" s="669"/>
      <c r="C343" s="669"/>
      <c r="D343" s="669"/>
      <c r="E343" s="669"/>
      <c r="F343" s="669"/>
      <c r="G343" s="669"/>
      <c r="H343" s="669"/>
      <c r="I343" s="669"/>
      <c r="J343" s="669"/>
      <c r="K343" s="669"/>
      <c r="L343" s="669"/>
      <c r="M343" s="669"/>
      <c r="N343" s="669"/>
      <c r="O343" s="669"/>
      <c r="P343" s="669"/>
      <c r="Q343" s="669"/>
      <c r="R343" s="669"/>
      <c r="S343" s="669"/>
      <c r="T343" s="669"/>
      <c r="U343" s="669"/>
      <c r="V343" s="669"/>
      <c r="W343" s="669"/>
      <c r="X343" s="669"/>
      <c r="Y343" s="669"/>
      <c r="Z343" s="669"/>
      <c r="AA343" s="669"/>
    </row>
    <row r="344" spans="1:27" ht="12.75">
      <c r="A344" s="669"/>
      <c r="B344" s="669"/>
      <c r="C344" s="669"/>
      <c r="D344" s="669"/>
      <c r="E344" s="669"/>
      <c r="F344" s="669"/>
      <c r="G344" s="669"/>
      <c r="H344" s="669"/>
      <c r="I344" s="669"/>
      <c r="J344" s="669"/>
      <c r="K344" s="669"/>
      <c r="L344" s="669"/>
      <c r="M344" s="669"/>
      <c r="N344" s="669"/>
      <c r="O344" s="669"/>
      <c r="P344" s="669"/>
      <c r="Q344" s="669"/>
      <c r="R344" s="669"/>
      <c r="S344" s="669"/>
      <c r="T344" s="669"/>
      <c r="U344" s="669"/>
      <c r="V344" s="669"/>
      <c r="W344" s="669"/>
      <c r="X344" s="669"/>
      <c r="Y344" s="669"/>
      <c r="Z344" s="669"/>
      <c r="AA344" s="669"/>
    </row>
    <row r="345" spans="1:27" ht="12.75">
      <c r="A345" s="669"/>
      <c r="B345" s="669"/>
      <c r="C345" s="669"/>
      <c r="D345" s="669"/>
      <c r="E345" s="669"/>
      <c r="F345" s="669"/>
      <c r="G345" s="669"/>
      <c r="H345" s="669"/>
      <c r="I345" s="669"/>
      <c r="J345" s="669"/>
      <c r="K345" s="669"/>
      <c r="L345" s="669"/>
      <c r="M345" s="669"/>
      <c r="N345" s="669"/>
      <c r="O345" s="669"/>
      <c r="P345" s="669"/>
      <c r="Q345" s="669"/>
      <c r="R345" s="669"/>
      <c r="S345" s="669"/>
      <c r="T345" s="669"/>
      <c r="U345" s="669"/>
      <c r="V345" s="669"/>
      <c r="W345" s="669"/>
      <c r="X345" s="669"/>
      <c r="Y345" s="669"/>
      <c r="Z345" s="669"/>
      <c r="AA345" s="669"/>
    </row>
    <row r="346" spans="1:27" ht="12.75">
      <c r="A346" s="669"/>
      <c r="B346" s="669"/>
      <c r="C346" s="669"/>
      <c r="D346" s="669"/>
      <c r="E346" s="669"/>
      <c r="F346" s="669"/>
      <c r="G346" s="669"/>
      <c r="H346" s="669"/>
      <c r="I346" s="669"/>
      <c r="J346" s="669"/>
      <c r="K346" s="669"/>
      <c r="L346" s="669"/>
      <c r="M346" s="669"/>
      <c r="N346" s="669"/>
      <c r="O346" s="669"/>
      <c r="P346" s="669"/>
      <c r="Q346" s="669"/>
      <c r="R346" s="669"/>
      <c r="S346" s="669"/>
      <c r="T346" s="669"/>
      <c r="U346" s="669"/>
      <c r="V346" s="669"/>
      <c r="W346" s="669"/>
      <c r="X346" s="669"/>
      <c r="Y346" s="669"/>
      <c r="Z346" s="669"/>
      <c r="AA346" s="669"/>
    </row>
    <row r="347" spans="1:27" ht="12.75">
      <c r="A347" s="669"/>
      <c r="B347" s="669"/>
      <c r="C347" s="669"/>
      <c r="D347" s="669"/>
      <c r="E347" s="669"/>
      <c r="F347" s="669"/>
      <c r="G347" s="669"/>
      <c r="H347" s="669"/>
      <c r="I347" s="669"/>
      <c r="J347" s="669"/>
      <c r="K347" s="669"/>
      <c r="L347" s="669"/>
      <c r="M347" s="669"/>
      <c r="N347" s="669"/>
      <c r="O347" s="669"/>
      <c r="P347" s="669"/>
      <c r="Q347" s="669"/>
      <c r="R347" s="669"/>
      <c r="S347" s="669"/>
      <c r="T347" s="669"/>
      <c r="U347" s="669"/>
      <c r="V347" s="669"/>
      <c r="W347" s="669"/>
      <c r="X347" s="669"/>
      <c r="Y347" s="669"/>
      <c r="Z347" s="669"/>
      <c r="AA347" s="669"/>
    </row>
    <row r="348" spans="1:27" ht="12.75">
      <c r="A348" s="669"/>
      <c r="B348" s="669"/>
      <c r="C348" s="669"/>
      <c r="D348" s="669"/>
      <c r="E348" s="669"/>
      <c r="F348" s="669"/>
      <c r="G348" s="669"/>
      <c r="H348" s="669"/>
      <c r="I348" s="669"/>
      <c r="J348" s="669"/>
      <c r="K348" s="669"/>
      <c r="L348" s="669"/>
      <c r="M348" s="669"/>
      <c r="N348" s="669"/>
      <c r="O348" s="669"/>
      <c r="P348" s="669"/>
      <c r="Q348" s="669"/>
      <c r="R348" s="669"/>
      <c r="S348" s="669"/>
      <c r="T348" s="669"/>
      <c r="U348" s="669"/>
      <c r="V348" s="669"/>
      <c r="W348" s="669"/>
      <c r="X348" s="669"/>
      <c r="Y348" s="669"/>
      <c r="Z348" s="669"/>
      <c r="AA348" s="669"/>
    </row>
    <row r="349" spans="1:27" ht="12.75">
      <c r="A349" s="669"/>
      <c r="B349" s="669"/>
      <c r="C349" s="669"/>
      <c r="D349" s="669"/>
      <c r="E349" s="669"/>
      <c r="F349" s="669"/>
      <c r="G349" s="669"/>
      <c r="H349" s="669"/>
      <c r="I349" s="669"/>
      <c r="J349" s="669"/>
      <c r="K349" s="669"/>
      <c r="L349" s="669"/>
      <c r="M349" s="669"/>
      <c r="N349" s="669"/>
      <c r="O349" s="669"/>
      <c r="P349" s="669"/>
      <c r="Q349" s="669"/>
      <c r="R349" s="669"/>
      <c r="S349" s="669"/>
      <c r="T349" s="669"/>
      <c r="U349" s="669"/>
      <c r="V349" s="669"/>
      <c r="W349" s="669"/>
      <c r="X349" s="669"/>
      <c r="Y349" s="669"/>
      <c r="Z349" s="669"/>
      <c r="AA349" s="669"/>
    </row>
    <row r="350" spans="1:27" ht="12.75">
      <c r="A350" s="669"/>
      <c r="B350" s="669"/>
      <c r="C350" s="669"/>
      <c r="D350" s="669"/>
      <c r="E350" s="669"/>
      <c r="F350" s="669"/>
      <c r="G350" s="669"/>
      <c r="H350" s="669"/>
      <c r="I350" s="669"/>
      <c r="J350" s="669"/>
      <c r="K350" s="669"/>
      <c r="L350" s="669"/>
      <c r="M350" s="669"/>
      <c r="N350" s="669"/>
      <c r="O350" s="669"/>
      <c r="P350" s="669"/>
      <c r="Q350" s="669"/>
      <c r="R350" s="669"/>
      <c r="S350" s="669"/>
      <c r="T350" s="669"/>
      <c r="U350" s="669"/>
      <c r="V350" s="669"/>
      <c r="W350" s="669"/>
      <c r="X350" s="669"/>
      <c r="Y350" s="669"/>
      <c r="Z350" s="669"/>
      <c r="AA350" s="669"/>
    </row>
    <row r="351" spans="1:27" ht="12.75">
      <c r="A351" s="669"/>
      <c r="B351" s="669"/>
      <c r="C351" s="669"/>
      <c r="D351" s="669"/>
      <c r="E351" s="669"/>
      <c r="F351" s="669"/>
      <c r="G351" s="669"/>
      <c r="H351" s="669"/>
      <c r="I351" s="669"/>
      <c r="J351" s="669"/>
      <c r="K351" s="669"/>
      <c r="L351" s="669"/>
      <c r="M351" s="669"/>
      <c r="N351" s="669"/>
      <c r="O351" s="669"/>
      <c r="P351" s="669"/>
      <c r="Q351" s="669"/>
      <c r="R351" s="669"/>
      <c r="S351" s="669"/>
      <c r="T351" s="669"/>
      <c r="U351" s="669"/>
      <c r="V351" s="669"/>
      <c r="W351" s="669"/>
      <c r="X351" s="669"/>
      <c r="Y351" s="669"/>
      <c r="Z351" s="669"/>
      <c r="AA351" s="669"/>
    </row>
    <row r="352" spans="1:27" ht="12.75">
      <c r="A352" s="669"/>
      <c r="B352" s="669"/>
      <c r="C352" s="669"/>
      <c r="D352" s="669"/>
      <c r="E352" s="669"/>
      <c r="F352" s="669"/>
      <c r="G352" s="669"/>
      <c r="H352" s="669"/>
      <c r="I352" s="669"/>
      <c r="J352" s="669"/>
      <c r="K352" s="669"/>
      <c r="L352" s="669"/>
      <c r="M352" s="669"/>
      <c r="N352" s="669"/>
      <c r="O352" s="669"/>
      <c r="P352" s="669"/>
      <c r="Q352" s="669"/>
      <c r="R352" s="669"/>
      <c r="S352" s="669"/>
      <c r="T352" s="669"/>
      <c r="U352" s="669"/>
      <c r="V352" s="669"/>
      <c r="W352" s="669"/>
      <c r="X352" s="669"/>
      <c r="Y352" s="669"/>
      <c r="Z352" s="669"/>
      <c r="AA352" s="669"/>
    </row>
    <row r="353" spans="1:27" ht="12.75">
      <c r="A353" s="669"/>
      <c r="B353" s="669"/>
      <c r="C353" s="669"/>
      <c r="D353" s="669"/>
      <c r="E353" s="669"/>
      <c r="F353" s="669"/>
      <c r="G353" s="669"/>
      <c r="H353" s="669"/>
      <c r="I353" s="669"/>
      <c r="J353" s="669"/>
      <c r="K353" s="669"/>
      <c r="L353" s="669"/>
      <c r="M353" s="669"/>
      <c r="N353" s="669"/>
      <c r="O353" s="669"/>
      <c r="P353" s="669"/>
      <c r="Q353" s="669"/>
      <c r="R353" s="669"/>
      <c r="S353" s="669"/>
      <c r="T353" s="669"/>
      <c r="U353" s="669"/>
      <c r="V353" s="669"/>
      <c r="W353" s="669"/>
      <c r="X353" s="669"/>
      <c r="Y353" s="669"/>
      <c r="Z353" s="669"/>
      <c r="AA353" s="669"/>
    </row>
    <row r="354" spans="1:27" ht="12.75">
      <c r="A354" s="669"/>
      <c r="B354" s="669"/>
      <c r="C354" s="669"/>
      <c r="D354" s="669"/>
      <c r="E354" s="669"/>
      <c r="F354" s="669"/>
      <c r="G354" s="669"/>
      <c r="H354" s="669"/>
      <c r="I354" s="669"/>
      <c r="J354" s="669"/>
      <c r="K354" s="669"/>
      <c r="L354" s="669"/>
      <c r="M354" s="669"/>
      <c r="N354" s="669"/>
      <c r="O354" s="669"/>
      <c r="P354" s="669"/>
      <c r="Q354" s="669"/>
      <c r="R354" s="669"/>
      <c r="S354" s="669"/>
      <c r="T354" s="669"/>
      <c r="U354" s="669"/>
      <c r="V354" s="669"/>
      <c r="W354" s="669"/>
      <c r="X354" s="669"/>
      <c r="Y354" s="669"/>
      <c r="Z354" s="669"/>
      <c r="AA354" s="669"/>
    </row>
    <row r="355" spans="1:27" ht="12.75">
      <c r="A355" s="669"/>
      <c r="B355" s="669"/>
      <c r="C355" s="669"/>
      <c r="D355" s="669"/>
      <c r="E355" s="669"/>
      <c r="F355" s="669"/>
      <c r="G355" s="669"/>
      <c r="H355" s="669"/>
      <c r="I355" s="669"/>
      <c r="J355" s="669"/>
      <c r="K355" s="669"/>
      <c r="L355" s="669"/>
      <c r="M355" s="669"/>
      <c r="N355" s="669"/>
      <c r="O355" s="669"/>
      <c r="P355" s="669"/>
      <c r="Q355" s="669"/>
      <c r="R355" s="669"/>
      <c r="S355" s="669"/>
      <c r="T355" s="669"/>
      <c r="U355" s="669"/>
      <c r="V355" s="669"/>
      <c r="W355" s="669"/>
      <c r="X355" s="669"/>
      <c r="Y355" s="669"/>
      <c r="Z355" s="669"/>
      <c r="AA355" s="669"/>
    </row>
    <row r="356" spans="1:27" ht="12.75">
      <c r="A356" s="669"/>
      <c r="B356" s="669"/>
      <c r="C356" s="669"/>
      <c r="D356" s="669"/>
      <c r="E356" s="669"/>
      <c r="F356" s="669"/>
      <c r="G356" s="669"/>
      <c r="H356" s="669"/>
      <c r="I356" s="669"/>
      <c r="J356" s="669"/>
      <c r="K356" s="669"/>
      <c r="L356" s="669"/>
      <c r="M356" s="669"/>
      <c r="N356" s="669"/>
      <c r="O356" s="669"/>
      <c r="P356" s="669"/>
      <c r="Q356" s="669"/>
      <c r="R356" s="669"/>
      <c r="S356" s="669"/>
      <c r="T356" s="669"/>
      <c r="U356" s="669"/>
      <c r="V356" s="669"/>
      <c r="W356" s="669"/>
      <c r="X356" s="669"/>
      <c r="Y356" s="669"/>
      <c r="Z356" s="669"/>
      <c r="AA356" s="669"/>
    </row>
    <row r="357" spans="1:27" ht="12.75">
      <c r="A357" s="669"/>
      <c r="B357" s="669"/>
      <c r="C357" s="669"/>
      <c r="D357" s="669"/>
      <c r="E357" s="669"/>
      <c r="F357" s="669"/>
      <c r="G357" s="669"/>
      <c r="H357" s="669"/>
      <c r="I357" s="669"/>
      <c r="J357" s="669"/>
      <c r="K357" s="669"/>
      <c r="L357" s="669"/>
      <c r="M357" s="669"/>
      <c r="N357" s="669"/>
      <c r="O357" s="669"/>
      <c r="P357" s="669"/>
      <c r="Q357" s="669"/>
      <c r="R357" s="669"/>
      <c r="S357" s="669"/>
      <c r="T357" s="669"/>
      <c r="U357" s="669"/>
      <c r="V357" s="669"/>
      <c r="W357" s="669"/>
      <c r="X357" s="669"/>
      <c r="Y357" s="669"/>
      <c r="Z357" s="669"/>
      <c r="AA357" s="669"/>
    </row>
    <row r="358" spans="1:27" ht="12.75">
      <c r="A358" s="669"/>
      <c r="B358" s="669"/>
      <c r="C358" s="669"/>
      <c r="D358" s="669"/>
      <c r="E358" s="669"/>
      <c r="F358" s="669"/>
      <c r="G358" s="669"/>
      <c r="H358" s="669"/>
      <c r="I358" s="669"/>
      <c r="J358" s="669"/>
      <c r="K358" s="669"/>
      <c r="L358" s="669"/>
      <c r="M358" s="669"/>
      <c r="N358" s="669"/>
      <c r="O358" s="669"/>
      <c r="P358" s="669"/>
      <c r="Q358" s="669"/>
      <c r="R358" s="669"/>
      <c r="S358" s="669"/>
      <c r="T358" s="669"/>
      <c r="U358" s="669"/>
      <c r="V358" s="669"/>
      <c r="W358" s="669"/>
      <c r="X358" s="669"/>
      <c r="Y358" s="669"/>
      <c r="Z358" s="669"/>
      <c r="AA358" s="669"/>
    </row>
    <row r="359" spans="1:27" ht="12.75">
      <c r="A359" s="669"/>
      <c r="B359" s="669"/>
      <c r="C359" s="669"/>
      <c r="D359" s="669"/>
      <c r="E359" s="669"/>
      <c r="F359" s="669"/>
      <c r="G359" s="669"/>
      <c r="H359" s="669"/>
      <c r="I359" s="669"/>
      <c r="J359" s="669"/>
      <c r="K359" s="669"/>
      <c r="L359" s="669"/>
      <c r="M359" s="669"/>
      <c r="N359" s="669"/>
      <c r="O359" s="669"/>
      <c r="P359" s="669"/>
      <c r="Q359" s="669"/>
      <c r="R359" s="669"/>
      <c r="S359" s="669"/>
      <c r="T359" s="669"/>
      <c r="U359" s="669"/>
      <c r="V359" s="669"/>
      <c r="W359" s="669"/>
      <c r="X359" s="669"/>
      <c r="Y359" s="669"/>
      <c r="Z359" s="669"/>
      <c r="AA359" s="669"/>
    </row>
    <row r="360" spans="1:27" ht="12.75">
      <c r="A360" s="669"/>
      <c r="B360" s="669"/>
      <c r="C360" s="669"/>
      <c r="D360" s="669"/>
      <c r="E360" s="669"/>
      <c r="F360" s="669"/>
      <c r="G360" s="669"/>
      <c r="H360" s="669"/>
      <c r="I360" s="669"/>
      <c r="J360" s="669"/>
      <c r="K360" s="669"/>
      <c r="L360" s="669"/>
      <c r="M360" s="669"/>
      <c r="N360" s="669"/>
      <c r="O360" s="669"/>
      <c r="P360" s="669"/>
      <c r="Q360" s="669"/>
      <c r="R360" s="669"/>
      <c r="S360" s="669"/>
      <c r="T360" s="669"/>
      <c r="U360" s="669"/>
      <c r="V360" s="669"/>
      <c r="W360" s="669"/>
      <c r="X360" s="669"/>
      <c r="Y360" s="669"/>
      <c r="Z360" s="669"/>
      <c r="AA360" s="669"/>
    </row>
    <row r="361" spans="1:27" ht="12.75">
      <c r="A361" s="669"/>
      <c r="B361" s="669"/>
      <c r="C361" s="669"/>
      <c r="D361" s="669"/>
      <c r="E361" s="669"/>
      <c r="F361" s="669"/>
      <c r="G361" s="669"/>
      <c r="H361" s="669"/>
      <c r="I361" s="669"/>
      <c r="J361" s="669"/>
      <c r="K361" s="669"/>
      <c r="L361" s="669"/>
      <c r="M361" s="669"/>
      <c r="N361" s="669"/>
      <c r="O361" s="669"/>
      <c r="P361" s="669"/>
      <c r="Q361" s="669"/>
      <c r="R361" s="669"/>
      <c r="S361" s="669"/>
      <c r="T361" s="669"/>
      <c r="U361" s="669"/>
      <c r="V361" s="669"/>
      <c r="W361" s="669"/>
      <c r="X361" s="669"/>
      <c r="Y361" s="669"/>
      <c r="Z361" s="669"/>
      <c r="AA361" s="669"/>
    </row>
    <row r="362" spans="1:27" ht="12.75">
      <c r="A362" s="669"/>
      <c r="B362" s="669"/>
      <c r="C362" s="669"/>
      <c r="D362" s="669"/>
      <c r="E362" s="669"/>
      <c r="F362" s="669"/>
      <c r="G362" s="669"/>
      <c r="H362" s="669"/>
      <c r="I362" s="669"/>
      <c r="J362" s="669"/>
      <c r="K362" s="669"/>
      <c r="L362" s="669"/>
      <c r="M362" s="669"/>
      <c r="N362" s="669"/>
      <c r="O362" s="669"/>
      <c r="P362" s="669"/>
      <c r="Q362" s="669"/>
      <c r="R362" s="669"/>
      <c r="S362" s="669"/>
      <c r="T362" s="669"/>
      <c r="U362" s="669"/>
      <c r="V362" s="669"/>
      <c r="W362" s="669"/>
      <c r="X362" s="669"/>
      <c r="Y362" s="669"/>
      <c r="Z362" s="669"/>
      <c r="AA362" s="669"/>
    </row>
    <row r="363" spans="1:27" ht="12.75">
      <c r="A363" s="669"/>
      <c r="B363" s="669"/>
      <c r="C363" s="669"/>
      <c r="D363" s="669"/>
      <c r="E363" s="669"/>
      <c r="F363" s="669"/>
      <c r="G363" s="669"/>
      <c r="H363" s="669"/>
      <c r="I363" s="669"/>
      <c r="J363" s="669"/>
      <c r="K363" s="669"/>
      <c r="L363" s="669"/>
      <c r="M363" s="669"/>
      <c r="N363" s="669"/>
      <c r="O363" s="669"/>
      <c r="P363" s="669"/>
      <c r="Q363" s="669"/>
      <c r="R363" s="669"/>
      <c r="S363" s="669"/>
      <c r="T363" s="669"/>
      <c r="U363" s="669"/>
      <c r="V363" s="669"/>
      <c r="W363" s="669"/>
      <c r="X363" s="669"/>
      <c r="Y363" s="669"/>
      <c r="Z363" s="669"/>
      <c r="AA363" s="669"/>
    </row>
    <row r="364" spans="1:27" ht="12.75">
      <c r="A364" s="669"/>
      <c r="B364" s="669"/>
      <c r="C364" s="669"/>
      <c r="D364" s="669"/>
      <c r="E364" s="669"/>
      <c r="F364" s="669"/>
      <c r="G364" s="669"/>
      <c r="H364" s="669"/>
      <c r="I364" s="669"/>
      <c r="J364" s="669"/>
      <c r="K364" s="669"/>
      <c r="L364" s="669"/>
      <c r="M364" s="669"/>
      <c r="N364" s="669"/>
      <c r="O364" s="669"/>
      <c r="P364" s="669"/>
      <c r="Q364" s="669"/>
      <c r="R364" s="669"/>
      <c r="S364" s="669"/>
      <c r="T364" s="669"/>
      <c r="U364" s="669"/>
      <c r="V364" s="669"/>
      <c r="W364" s="669"/>
      <c r="X364" s="669"/>
      <c r="Y364" s="669"/>
      <c r="Z364" s="669"/>
      <c r="AA364" s="669"/>
    </row>
    <row r="365" spans="1:27" ht="12.75">
      <c r="A365" s="669"/>
      <c r="B365" s="669"/>
      <c r="C365" s="669"/>
      <c r="D365" s="669"/>
      <c r="E365" s="669"/>
      <c r="F365" s="669"/>
      <c r="G365" s="669"/>
      <c r="H365" s="669"/>
      <c r="I365" s="669"/>
      <c r="J365" s="669"/>
      <c r="K365" s="669"/>
      <c r="L365" s="669"/>
      <c r="M365" s="669"/>
      <c r="N365" s="669"/>
      <c r="O365" s="669"/>
      <c r="P365" s="669"/>
      <c r="Q365" s="669"/>
      <c r="R365" s="669"/>
      <c r="S365" s="669"/>
      <c r="T365" s="669"/>
      <c r="U365" s="669"/>
      <c r="V365" s="669"/>
      <c r="W365" s="669"/>
      <c r="X365" s="669"/>
      <c r="Y365" s="669"/>
      <c r="Z365" s="669"/>
      <c r="AA365" s="669"/>
    </row>
    <row r="366" spans="1:27" ht="12.75">
      <c r="A366" s="669"/>
      <c r="B366" s="669"/>
      <c r="C366" s="669"/>
      <c r="D366" s="669"/>
      <c r="E366" s="669"/>
      <c r="F366" s="669"/>
      <c r="G366" s="669"/>
      <c r="H366" s="669"/>
      <c r="I366" s="669"/>
      <c r="J366" s="669"/>
      <c r="K366" s="669"/>
      <c r="L366" s="669"/>
      <c r="M366" s="669"/>
      <c r="N366" s="669"/>
      <c r="O366" s="669"/>
      <c r="P366" s="669"/>
      <c r="Q366" s="669"/>
      <c r="R366" s="669"/>
      <c r="S366" s="669"/>
      <c r="T366" s="669"/>
      <c r="U366" s="669"/>
      <c r="V366" s="669"/>
      <c r="W366" s="669"/>
      <c r="X366" s="669"/>
      <c r="Y366" s="669"/>
      <c r="Z366" s="669"/>
      <c r="AA366" s="669"/>
    </row>
    <row r="367" spans="1:27" ht="12.75">
      <c r="A367" s="669"/>
      <c r="B367" s="669"/>
      <c r="C367" s="669"/>
      <c r="D367" s="669"/>
      <c r="E367" s="669"/>
      <c r="F367" s="669"/>
      <c r="G367" s="669"/>
      <c r="H367" s="669"/>
      <c r="I367" s="669"/>
      <c r="J367" s="669"/>
      <c r="K367" s="669"/>
      <c r="L367" s="669"/>
      <c r="M367" s="669"/>
      <c r="N367" s="669"/>
      <c r="O367" s="669"/>
      <c r="P367" s="669"/>
      <c r="Q367" s="669"/>
      <c r="R367" s="669"/>
      <c r="S367" s="669"/>
      <c r="T367" s="669"/>
      <c r="U367" s="669"/>
      <c r="V367" s="669"/>
      <c r="W367" s="669"/>
      <c r="X367" s="669"/>
      <c r="Y367" s="669"/>
      <c r="Z367" s="669"/>
      <c r="AA367" s="669"/>
    </row>
    <row r="368" spans="1:27" ht="12.75">
      <c r="A368" s="669"/>
      <c r="B368" s="669"/>
      <c r="C368" s="669"/>
      <c r="D368" s="669"/>
      <c r="E368" s="669"/>
      <c r="F368" s="669"/>
      <c r="G368" s="669"/>
      <c r="H368" s="669"/>
      <c r="I368" s="669"/>
      <c r="J368" s="669"/>
      <c r="K368" s="669"/>
      <c r="L368" s="669"/>
      <c r="M368" s="669"/>
      <c r="N368" s="669"/>
      <c r="O368" s="669"/>
      <c r="P368" s="669"/>
      <c r="Q368" s="669"/>
      <c r="R368" s="669"/>
      <c r="S368" s="669"/>
      <c r="T368" s="669"/>
      <c r="U368" s="669"/>
      <c r="V368" s="669"/>
      <c r="W368" s="669"/>
      <c r="X368" s="669"/>
      <c r="Y368" s="669"/>
      <c r="Z368" s="669"/>
      <c r="AA368" s="669"/>
    </row>
    <row r="369" spans="1:27" ht="12.75">
      <c r="A369" s="669"/>
      <c r="B369" s="669"/>
      <c r="C369" s="669"/>
      <c r="D369" s="669"/>
      <c r="E369" s="669"/>
      <c r="F369" s="669"/>
      <c r="G369" s="669"/>
      <c r="H369" s="669"/>
      <c r="I369" s="669"/>
      <c r="J369" s="669"/>
      <c r="K369" s="669"/>
      <c r="L369" s="669"/>
      <c r="M369" s="669"/>
      <c r="N369" s="669"/>
      <c r="O369" s="669"/>
      <c r="P369" s="669"/>
      <c r="Q369" s="669"/>
      <c r="R369" s="669"/>
      <c r="S369" s="669"/>
      <c r="T369" s="669"/>
      <c r="U369" s="669"/>
      <c r="V369" s="669"/>
      <c r="W369" s="669"/>
      <c r="X369" s="669"/>
      <c r="Y369" s="669"/>
      <c r="Z369" s="669"/>
      <c r="AA369" s="669"/>
    </row>
    <row r="370" spans="1:27" ht="12.75">
      <c r="A370" s="669"/>
      <c r="B370" s="669"/>
      <c r="C370" s="669"/>
      <c r="D370" s="669"/>
      <c r="E370" s="669"/>
      <c r="F370" s="669"/>
      <c r="G370" s="669"/>
      <c r="H370" s="669"/>
      <c r="I370" s="669"/>
      <c r="J370" s="669"/>
      <c r="K370" s="669"/>
      <c r="L370" s="669"/>
      <c r="M370" s="669"/>
      <c r="N370" s="669"/>
      <c r="O370" s="669"/>
      <c r="P370" s="669"/>
      <c r="Q370" s="669"/>
      <c r="R370" s="669"/>
      <c r="S370" s="669"/>
      <c r="T370" s="669"/>
      <c r="U370" s="669"/>
      <c r="V370" s="669"/>
      <c r="W370" s="669"/>
      <c r="X370" s="669"/>
      <c r="Y370" s="669"/>
      <c r="Z370" s="669"/>
      <c r="AA370" s="669"/>
    </row>
    <row r="371" spans="1:27" ht="12.75">
      <c r="A371" s="669"/>
      <c r="B371" s="669"/>
      <c r="C371" s="669"/>
      <c r="D371" s="669"/>
      <c r="E371" s="669"/>
      <c r="F371" s="669"/>
      <c r="G371" s="669"/>
      <c r="H371" s="669"/>
      <c r="I371" s="669"/>
      <c r="J371" s="669"/>
      <c r="K371" s="669"/>
      <c r="L371" s="669"/>
      <c r="M371" s="669"/>
      <c r="N371" s="669"/>
      <c r="O371" s="669"/>
      <c r="P371" s="669"/>
      <c r="Q371" s="669"/>
      <c r="R371" s="669"/>
      <c r="S371" s="669"/>
      <c r="T371" s="669"/>
      <c r="U371" s="669"/>
      <c r="V371" s="669"/>
      <c r="W371" s="669"/>
      <c r="X371" s="669"/>
      <c r="Y371" s="669"/>
      <c r="Z371" s="669"/>
      <c r="AA371" s="669"/>
    </row>
    <row r="372" spans="1:27" ht="12.75">
      <c r="A372" s="669"/>
      <c r="B372" s="669"/>
      <c r="C372" s="669"/>
      <c r="D372" s="669"/>
      <c r="E372" s="669"/>
      <c r="F372" s="669"/>
      <c r="G372" s="669"/>
      <c r="H372" s="669"/>
      <c r="I372" s="669"/>
      <c r="J372" s="669"/>
      <c r="K372" s="669"/>
      <c r="L372" s="669"/>
      <c r="M372" s="669"/>
      <c r="N372" s="669"/>
      <c r="O372" s="669"/>
      <c r="P372" s="669"/>
      <c r="Q372" s="669"/>
      <c r="R372" s="669"/>
      <c r="S372" s="669"/>
      <c r="T372" s="669"/>
      <c r="U372" s="669"/>
      <c r="V372" s="669"/>
      <c r="W372" s="669"/>
      <c r="X372" s="669"/>
      <c r="Y372" s="669"/>
      <c r="Z372" s="669"/>
      <c r="AA372" s="669"/>
    </row>
    <row r="373" spans="1:27" ht="12.75">
      <c r="A373" s="669"/>
      <c r="B373" s="669"/>
      <c r="C373" s="669"/>
      <c r="D373" s="669"/>
      <c r="E373" s="669"/>
      <c r="F373" s="669"/>
      <c r="G373" s="669"/>
      <c r="H373" s="669"/>
      <c r="I373" s="669"/>
      <c r="J373" s="669"/>
      <c r="K373" s="669"/>
      <c r="L373" s="669"/>
      <c r="M373" s="669"/>
      <c r="N373" s="669"/>
      <c r="O373" s="669"/>
      <c r="P373" s="669"/>
      <c r="Q373" s="669"/>
      <c r="R373" s="669"/>
      <c r="S373" s="669"/>
      <c r="T373" s="669"/>
      <c r="U373" s="669"/>
      <c r="V373" s="669"/>
      <c r="W373" s="669"/>
      <c r="X373" s="669"/>
      <c r="Y373" s="669"/>
      <c r="Z373" s="669"/>
      <c r="AA373" s="669"/>
    </row>
    <row r="374" spans="1:27" ht="12.75">
      <c r="A374" s="669"/>
      <c r="B374" s="669"/>
      <c r="C374" s="669"/>
      <c r="D374" s="669"/>
      <c r="E374" s="669"/>
      <c r="F374" s="669"/>
      <c r="G374" s="669"/>
      <c r="H374" s="669"/>
      <c r="I374" s="669"/>
      <c r="J374" s="669"/>
      <c r="K374" s="669"/>
      <c r="L374" s="669"/>
      <c r="M374" s="669"/>
      <c r="N374" s="669"/>
      <c r="O374" s="669"/>
      <c r="P374" s="669"/>
      <c r="Q374" s="669"/>
      <c r="R374" s="669"/>
      <c r="S374" s="669"/>
      <c r="T374" s="669"/>
      <c r="U374" s="669"/>
      <c r="V374" s="669"/>
      <c r="W374" s="669"/>
      <c r="X374" s="669"/>
      <c r="Y374" s="669"/>
      <c r="Z374" s="669"/>
      <c r="AA374" s="669"/>
    </row>
    <row r="375" spans="1:27" ht="12.75">
      <c r="A375" s="669"/>
      <c r="B375" s="669"/>
      <c r="C375" s="669"/>
      <c r="D375" s="669"/>
      <c r="E375" s="669"/>
      <c r="F375" s="669"/>
      <c r="G375" s="669"/>
      <c r="H375" s="669"/>
      <c r="I375" s="669"/>
      <c r="J375" s="669"/>
      <c r="K375" s="669"/>
      <c r="L375" s="669"/>
      <c r="M375" s="669"/>
      <c r="N375" s="669"/>
      <c r="O375" s="669"/>
      <c r="P375" s="669"/>
      <c r="Q375" s="669"/>
      <c r="R375" s="669"/>
      <c r="S375" s="669"/>
      <c r="T375" s="669"/>
      <c r="U375" s="669"/>
      <c r="V375" s="669"/>
      <c r="W375" s="669"/>
      <c r="X375" s="669"/>
      <c r="Y375" s="669"/>
      <c r="Z375" s="669"/>
      <c r="AA375" s="669"/>
    </row>
    <row r="376" spans="1:27" ht="12.75">
      <c r="A376" s="669"/>
      <c r="B376" s="669"/>
      <c r="C376" s="669"/>
      <c r="D376" s="669"/>
      <c r="E376" s="669"/>
      <c r="F376" s="669"/>
      <c r="G376" s="669"/>
      <c r="H376" s="669"/>
      <c r="I376" s="669"/>
      <c r="J376" s="669"/>
      <c r="K376" s="669"/>
      <c r="L376" s="669"/>
      <c r="M376" s="669"/>
      <c r="N376" s="669"/>
      <c r="O376" s="669"/>
      <c r="P376" s="669"/>
      <c r="Q376" s="669"/>
      <c r="R376" s="669"/>
      <c r="S376" s="669"/>
      <c r="T376" s="669"/>
      <c r="U376" s="669"/>
      <c r="V376" s="669"/>
      <c r="W376" s="669"/>
      <c r="X376" s="669"/>
      <c r="Y376" s="669"/>
      <c r="Z376" s="669"/>
      <c r="AA376" s="669"/>
    </row>
    <row r="377" spans="1:27" ht="12.75">
      <c r="A377" s="669"/>
      <c r="B377" s="669"/>
      <c r="C377" s="669"/>
      <c r="D377" s="669"/>
      <c r="E377" s="669"/>
      <c r="F377" s="669"/>
      <c r="G377" s="669"/>
      <c r="H377" s="669"/>
      <c r="I377" s="669"/>
      <c r="J377" s="669"/>
      <c r="K377" s="669"/>
      <c r="L377" s="669"/>
      <c r="M377" s="669"/>
      <c r="N377" s="669"/>
      <c r="O377" s="669"/>
      <c r="P377" s="669"/>
      <c r="Q377" s="669"/>
      <c r="R377" s="669"/>
      <c r="S377" s="669"/>
      <c r="T377" s="669"/>
      <c r="U377" s="669"/>
      <c r="V377" s="669"/>
      <c r="W377" s="669"/>
      <c r="X377" s="669"/>
      <c r="Y377" s="669"/>
      <c r="Z377" s="669"/>
      <c r="AA377" s="669"/>
    </row>
    <row r="378" spans="1:27" ht="12.75">
      <c r="A378" s="669"/>
      <c r="B378" s="669"/>
      <c r="C378" s="669"/>
      <c r="D378" s="669"/>
      <c r="E378" s="669"/>
      <c r="F378" s="669"/>
      <c r="G378" s="669"/>
      <c r="H378" s="669"/>
      <c r="I378" s="669"/>
      <c r="J378" s="669"/>
      <c r="K378" s="669"/>
      <c r="L378" s="669"/>
      <c r="M378" s="669"/>
      <c r="N378" s="669"/>
      <c r="O378" s="669"/>
      <c r="P378" s="669"/>
      <c r="Q378" s="669"/>
      <c r="R378" s="669"/>
      <c r="S378" s="669"/>
      <c r="T378" s="669"/>
      <c r="U378" s="669"/>
      <c r="V378" s="669"/>
      <c r="W378" s="669"/>
      <c r="X378" s="669"/>
      <c r="Y378" s="669"/>
      <c r="Z378" s="669"/>
      <c r="AA378" s="669"/>
    </row>
    <row r="379" spans="1:27" ht="12.75">
      <c r="A379" s="669"/>
      <c r="B379" s="669"/>
      <c r="C379" s="669"/>
      <c r="D379" s="669"/>
      <c r="E379" s="669"/>
      <c r="F379" s="669"/>
      <c r="G379" s="669"/>
      <c r="H379" s="669"/>
      <c r="I379" s="669"/>
      <c r="J379" s="669"/>
      <c r="K379" s="669"/>
      <c r="L379" s="669"/>
      <c r="M379" s="669"/>
      <c r="N379" s="669"/>
      <c r="O379" s="669"/>
      <c r="P379" s="669"/>
      <c r="Q379" s="669"/>
      <c r="R379" s="669"/>
      <c r="S379" s="669"/>
      <c r="T379" s="669"/>
      <c r="U379" s="669"/>
      <c r="V379" s="669"/>
      <c r="W379" s="669"/>
      <c r="X379" s="669"/>
      <c r="Y379" s="669"/>
      <c r="Z379" s="669"/>
      <c r="AA379" s="669"/>
    </row>
    <row r="380" spans="1:27" ht="12.75">
      <c r="A380" s="669"/>
      <c r="B380" s="669"/>
      <c r="C380" s="669"/>
      <c r="D380" s="669"/>
      <c r="E380" s="669"/>
      <c r="F380" s="669"/>
      <c r="G380" s="669"/>
      <c r="H380" s="669"/>
      <c r="I380" s="669"/>
      <c r="J380" s="669"/>
      <c r="K380" s="669"/>
      <c r="L380" s="669"/>
      <c r="M380" s="669"/>
      <c r="N380" s="669"/>
      <c r="O380" s="669"/>
      <c r="P380" s="669"/>
      <c r="Q380" s="669"/>
      <c r="R380" s="669"/>
      <c r="S380" s="669"/>
      <c r="T380" s="669"/>
      <c r="U380" s="669"/>
      <c r="V380" s="669"/>
      <c r="W380" s="669"/>
      <c r="X380" s="669"/>
      <c r="Y380" s="669"/>
      <c r="Z380" s="669"/>
      <c r="AA380" s="669"/>
    </row>
    <row r="381" spans="1:27" ht="12.75">
      <c r="A381" s="669"/>
      <c r="B381" s="669"/>
      <c r="C381" s="669"/>
      <c r="D381" s="669"/>
      <c r="E381" s="669"/>
      <c r="F381" s="669"/>
      <c r="G381" s="669"/>
      <c r="H381" s="669"/>
      <c r="I381" s="669"/>
      <c r="J381" s="669"/>
      <c r="K381" s="669"/>
      <c r="L381" s="669"/>
      <c r="M381" s="669"/>
      <c r="N381" s="669"/>
      <c r="O381" s="669"/>
      <c r="P381" s="669"/>
      <c r="Q381" s="669"/>
      <c r="R381" s="669"/>
      <c r="S381" s="669"/>
      <c r="T381" s="669"/>
      <c r="U381" s="669"/>
      <c r="V381" s="669"/>
      <c r="W381" s="669"/>
      <c r="X381" s="669"/>
      <c r="Y381" s="669"/>
      <c r="Z381" s="669"/>
      <c r="AA381" s="669"/>
    </row>
    <row r="382" spans="1:27" ht="12.75">
      <c r="A382" s="669"/>
      <c r="B382" s="669"/>
      <c r="C382" s="669"/>
      <c r="D382" s="669"/>
      <c r="E382" s="669"/>
      <c r="F382" s="669"/>
      <c r="G382" s="669"/>
      <c r="H382" s="669"/>
      <c r="I382" s="669"/>
      <c r="J382" s="669"/>
      <c r="K382" s="669"/>
      <c r="L382" s="669"/>
      <c r="M382" s="669"/>
      <c r="N382" s="669"/>
      <c r="O382" s="669"/>
      <c r="P382" s="669"/>
      <c r="Q382" s="669"/>
      <c r="R382" s="669"/>
      <c r="S382" s="669"/>
      <c r="T382" s="669"/>
      <c r="U382" s="669"/>
      <c r="V382" s="669"/>
      <c r="W382" s="669"/>
      <c r="X382" s="669"/>
      <c r="Y382" s="669"/>
      <c r="Z382" s="669"/>
      <c r="AA382" s="669"/>
    </row>
    <row r="383" spans="1:27" ht="12.75">
      <c r="A383" s="669"/>
      <c r="B383" s="669"/>
      <c r="C383" s="669"/>
      <c r="D383" s="669"/>
      <c r="E383" s="669"/>
      <c r="F383" s="669"/>
      <c r="G383" s="669"/>
      <c r="H383" s="669"/>
      <c r="I383" s="669"/>
      <c r="J383" s="669"/>
      <c r="K383" s="669"/>
      <c r="L383" s="669"/>
      <c r="M383" s="669"/>
      <c r="N383" s="669"/>
      <c r="O383" s="669"/>
      <c r="P383" s="669"/>
      <c r="Q383" s="669"/>
      <c r="R383" s="669"/>
      <c r="S383" s="669"/>
      <c r="T383" s="669"/>
      <c r="U383" s="669"/>
      <c r="V383" s="669"/>
      <c r="W383" s="669"/>
      <c r="X383" s="669"/>
      <c r="Y383" s="669"/>
      <c r="Z383" s="669"/>
      <c r="AA383" s="669"/>
    </row>
    <row r="384" spans="1:27" ht="12.75">
      <c r="A384" s="669"/>
      <c r="B384" s="669"/>
      <c r="C384" s="669"/>
      <c r="D384" s="669"/>
      <c r="E384" s="669"/>
      <c r="F384" s="669"/>
      <c r="G384" s="669"/>
      <c r="H384" s="669"/>
      <c r="I384" s="669"/>
      <c r="J384" s="669"/>
      <c r="K384" s="669"/>
      <c r="L384" s="669"/>
      <c r="M384" s="669"/>
      <c r="N384" s="669"/>
      <c r="O384" s="669"/>
      <c r="P384" s="669"/>
      <c r="Q384" s="669"/>
      <c r="R384" s="669"/>
      <c r="S384" s="669"/>
      <c r="T384" s="669"/>
      <c r="U384" s="669"/>
      <c r="V384" s="669"/>
      <c r="W384" s="669"/>
      <c r="X384" s="669"/>
      <c r="Y384" s="669"/>
      <c r="Z384" s="669"/>
      <c r="AA384" s="669"/>
    </row>
    <row r="385" spans="1:27" ht="12.75">
      <c r="A385" s="669"/>
      <c r="B385" s="669"/>
      <c r="C385" s="669"/>
      <c r="D385" s="669"/>
      <c r="E385" s="669"/>
      <c r="F385" s="669"/>
      <c r="G385" s="669"/>
      <c r="H385" s="669"/>
      <c r="I385" s="669"/>
      <c r="J385" s="669"/>
      <c r="K385" s="669"/>
      <c r="L385" s="669"/>
      <c r="M385" s="669"/>
      <c r="N385" s="669"/>
      <c r="O385" s="669"/>
      <c r="P385" s="669"/>
      <c r="Q385" s="669"/>
      <c r="R385" s="669"/>
      <c r="S385" s="669"/>
      <c r="T385" s="669"/>
      <c r="U385" s="669"/>
      <c r="V385" s="669"/>
      <c r="W385" s="669"/>
      <c r="X385" s="669"/>
      <c r="Y385" s="669"/>
      <c r="Z385" s="669"/>
      <c r="AA385" s="669"/>
    </row>
    <row r="386" spans="1:27" ht="12.75">
      <c r="A386" s="669"/>
      <c r="B386" s="669"/>
      <c r="C386" s="669"/>
      <c r="D386" s="669"/>
      <c r="E386" s="669"/>
      <c r="F386" s="669"/>
      <c r="G386" s="669"/>
      <c r="H386" s="669"/>
      <c r="I386" s="669"/>
      <c r="J386" s="669"/>
      <c r="K386" s="669"/>
      <c r="L386" s="669"/>
      <c r="M386" s="669"/>
      <c r="N386" s="669"/>
      <c r="O386" s="669"/>
      <c r="P386" s="669"/>
      <c r="Q386" s="669"/>
      <c r="R386" s="669"/>
      <c r="S386" s="669"/>
      <c r="T386" s="669"/>
      <c r="U386" s="669"/>
      <c r="V386" s="669"/>
      <c r="W386" s="669"/>
      <c r="X386" s="669"/>
      <c r="Y386" s="669"/>
      <c r="Z386" s="669"/>
      <c r="AA386" s="669"/>
    </row>
    <row r="387" spans="1:27" ht="12.75">
      <c r="A387" s="669"/>
      <c r="B387" s="669"/>
      <c r="C387" s="669"/>
      <c r="D387" s="669"/>
      <c r="E387" s="669"/>
      <c r="F387" s="669"/>
      <c r="G387" s="669"/>
      <c r="H387" s="669"/>
      <c r="I387" s="669"/>
      <c r="J387" s="669"/>
      <c r="K387" s="669"/>
      <c r="L387" s="669"/>
      <c r="M387" s="669"/>
      <c r="N387" s="669"/>
      <c r="O387" s="669"/>
      <c r="P387" s="669"/>
      <c r="Q387" s="669"/>
      <c r="R387" s="669"/>
      <c r="S387" s="669"/>
      <c r="T387" s="669"/>
      <c r="U387" s="669"/>
      <c r="V387" s="669"/>
      <c r="W387" s="669"/>
      <c r="X387" s="669"/>
      <c r="Y387" s="669"/>
      <c r="Z387" s="669"/>
      <c r="AA387" s="669"/>
    </row>
    <row r="388" spans="1:27" ht="12.75">
      <c r="A388" s="669"/>
      <c r="B388" s="669"/>
      <c r="C388" s="669"/>
      <c r="D388" s="669"/>
      <c r="E388" s="669"/>
      <c r="F388" s="669"/>
      <c r="G388" s="669"/>
      <c r="H388" s="669"/>
      <c r="I388" s="669"/>
      <c r="J388" s="669"/>
      <c r="K388" s="669"/>
      <c r="L388" s="669"/>
      <c r="M388" s="669"/>
      <c r="N388" s="669"/>
      <c r="O388" s="669"/>
      <c r="P388" s="669"/>
      <c r="Q388" s="669"/>
      <c r="R388" s="669"/>
      <c r="S388" s="669"/>
      <c r="T388" s="669"/>
      <c r="U388" s="669"/>
      <c r="V388" s="669"/>
      <c r="W388" s="669"/>
      <c r="X388" s="669"/>
      <c r="Y388" s="669"/>
      <c r="Z388" s="669"/>
      <c r="AA388" s="669"/>
    </row>
    <row r="389" spans="1:27" ht="12.75">
      <c r="A389" s="669"/>
      <c r="B389" s="669"/>
      <c r="C389" s="669"/>
      <c r="D389" s="669"/>
      <c r="E389" s="669"/>
      <c r="F389" s="669"/>
      <c r="G389" s="669"/>
      <c r="H389" s="669"/>
      <c r="I389" s="669"/>
      <c r="J389" s="669"/>
      <c r="K389" s="669"/>
      <c r="L389" s="669"/>
      <c r="M389" s="669"/>
      <c r="N389" s="669"/>
      <c r="O389" s="669"/>
      <c r="P389" s="669"/>
      <c r="Q389" s="669"/>
      <c r="R389" s="669"/>
      <c r="S389" s="669"/>
      <c r="T389" s="669"/>
      <c r="U389" s="669"/>
      <c r="V389" s="669"/>
      <c r="W389" s="669"/>
      <c r="X389" s="669"/>
      <c r="Y389" s="669"/>
      <c r="Z389" s="669"/>
      <c r="AA389" s="669"/>
    </row>
    <row r="390" spans="1:27" ht="12.75">
      <c r="A390" s="669"/>
      <c r="B390" s="669"/>
      <c r="C390" s="669"/>
      <c r="D390" s="669"/>
      <c r="E390" s="669"/>
      <c r="F390" s="669"/>
      <c r="G390" s="669"/>
      <c r="H390" s="669"/>
      <c r="I390" s="669"/>
      <c r="J390" s="669"/>
      <c r="K390" s="669"/>
      <c r="L390" s="669"/>
      <c r="M390" s="669"/>
      <c r="N390" s="669"/>
      <c r="O390" s="669"/>
      <c r="P390" s="669"/>
      <c r="Q390" s="669"/>
      <c r="R390" s="669"/>
      <c r="S390" s="669"/>
      <c r="T390" s="669"/>
      <c r="U390" s="669"/>
      <c r="V390" s="669"/>
      <c r="W390" s="669"/>
      <c r="X390" s="669"/>
      <c r="Y390" s="669"/>
      <c r="Z390" s="669"/>
      <c r="AA390" s="669"/>
    </row>
    <row r="391" spans="1:27" ht="12.75">
      <c r="A391" s="669"/>
      <c r="B391" s="669"/>
      <c r="C391" s="669"/>
      <c r="D391" s="669"/>
      <c r="E391" s="669"/>
      <c r="F391" s="669"/>
      <c r="G391" s="669"/>
      <c r="H391" s="669"/>
      <c r="I391" s="669"/>
      <c r="J391" s="669"/>
      <c r="K391" s="669"/>
      <c r="L391" s="669"/>
      <c r="M391" s="669"/>
      <c r="N391" s="669"/>
      <c r="O391" s="669"/>
      <c r="P391" s="669"/>
      <c r="Q391" s="669"/>
      <c r="R391" s="669"/>
      <c r="S391" s="669"/>
      <c r="T391" s="669"/>
      <c r="U391" s="669"/>
      <c r="V391" s="669"/>
      <c r="W391" s="669"/>
      <c r="X391" s="669"/>
      <c r="Y391" s="669"/>
      <c r="Z391" s="669"/>
      <c r="AA391" s="669"/>
    </row>
    <row r="392" spans="1:27" ht="12.75">
      <c r="A392" s="669"/>
      <c r="B392" s="669"/>
      <c r="C392" s="669"/>
      <c r="D392" s="669"/>
      <c r="E392" s="669"/>
      <c r="F392" s="669"/>
      <c r="G392" s="669"/>
      <c r="H392" s="669"/>
      <c r="I392" s="669"/>
      <c r="J392" s="669"/>
      <c r="K392" s="669"/>
      <c r="L392" s="669"/>
      <c r="M392" s="669"/>
      <c r="N392" s="669"/>
      <c r="O392" s="669"/>
      <c r="P392" s="669"/>
      <c r="Q392" s="669"/>
      <c r="R392" s="669"/>
      <c r="S392" s="669"/>
      <c r="T392" s="669"/>
      <c r="U392" s="669"/>
      <c r="V392" s="669"/>
      <c r="W392" s="669"/>
      <c r="X392" s="669"/>
      <c r="Y392" s="669"/>
      <c r="Z392" s="669"/>
      <c r="AA392" s="669"/>
    </row>
    <row r="393" spans="1:27" ht="12.75">
      <c r="A393" s="669"/>
      <c r="B393" s="669"/>
      <c r="C393" s="669"/>
      <c r="D393" s="669"/>
      <c r="E393" s="669"/>
      <c r="F393" s="669"/>
      <c r="G393" s="669"/>
      <c r="H393" s="669"/>
      <c r="I393" s="669"/>
      <c r="J393" s="669"/>
      <c r="K393" s="669"/>
      <c r="L393" s="669"/>
      <c r="M393" s="669"/>
      <c r="N393" s="669"/>
      <c r="O393" s="669"/>
      <c r="P393" s="669"/>
      <c r="Q393" s="669"/>
      <c r="R393" s="669"/>
      <c r="S393" s="669"/>
      <c r="T393" s="669"/>
      <c r="U393" s="669"/>
      <c r="V393" s="669"/>
      <c r="W393" s="669"/>
      <c r="X393" s="669"/>
      <c r="Y393" s="669"/>
      <c r="Z393" s="669"/>
      <c r="AA393" s="669"/>
    </row>
    <row r="394" spans="1:27" ht="12.75">
      <c r="A394" s="669"/>
      <c r="B394" s="669"/>
      <c r="C394" s="669"/>
      <c r="D394" s="669"/>
      <c r="E394" s="669"/>
      <c r="F394" s="669"/>
      <c r="G394" s="669"/>
      <c r="H394" s="669"/>
      <c r="I394" s="669"/>
      <c r="J394" s="669"/>
      <c r="K394" s="669"/>
      <c r="L394" s="669"/>
      <c r="M394" s="669"/>
      <c r="N394" s="669"/>
      <c r="O394" s="669"/>
      <c r="P394" s="669"/>
      <c r="Q394" s="669"/>
      <c r="R394" s="669"/>
      <c r="S394" s="669"/>
      <c r="T394" s="669"/>
      <c r="U394" s="669"/>
      <c r="V394" s="669"/>
      <c r="W394" s="669"/>
      <c r="X394" s="669"/>
      <c r="Y394" s="669"/>
      <c r="Z394" s="669"/>
      <c r="AA394" s="669"/>
    </row>
    <row r="395" spans="1:27" ht="12.75">
      <c r="A395" s="669"/>
      <c r="B395" s="669"/>
      <c r="C395" s="669"/>
      <c r="D395" s="669"/>
      <c r="E395" s="669"/>
      <c r="F395" s="669"/>
      <c r="G395" s="669"/>
      <c r="H395" s="669"/>
      <c r="I395" s="669"/>
      <c r="J395" s="669"/>
      <c r="K395" s="669"/>
      <c r="L395" s="669"/>
      <c r="M395" s="669"/>
      <c r="N395" s="669"/>
      <c r="O395" s="669"/>
      <c r="P395" s="669"/>
      <c r="Q395" s="669"/>
      <c r="R395" s="669"/>
      <c r="S395" s="669"/>
      <c r="T395" s="669"/>
      <c r="U395" s="669"/>
      <c r="V395" s="669"/>
      <c r="W395" s="669"/>
      <c r="X395" s="669"/>
      <c r="Y395" s="669"/>
      <c r="Z395" s="669"/>
      <c r="AA395" s="669"/>
    </row>
    <row r="396" spans="1:27" ht="12.75">
      <c r="A396" s="669"/>
      <c r="B396" s="669"/>
      <c r="C396" s="669"/>
      <c r="D396" s="669"/>
      <c r="E396" s="669"/>
      <c r="F396" s="669"/>
      <c r="G396" s="669"/>
      <c r="H396" s="669"/>
      <c r="I396" s="669"/>
      <c r="J396" s="669"/>
      <c r="K396" s="669"/>
      <c r="L396" s="669"/>
      <c r="M396" s="669"/>
      <c r="N396" s="669"/>
      <c r="O396" s="669"/>
      <c r="P396" s="669"/>
      <c r="Q396" s="669"/>
      <c r="R396" s="669"/>
      <c r="S396" s="669"/>
      <c r="T396" s="669"/>
      <c r="U396" s="669"/>
      <c r="V396" s="669"/>
      <c r="W396" s="669"/>
      <c r="X396" s="669"/>
      <c r="Y396" s="669"/>
      <c r="Z396" s="669"/>
      <c r="AA396" s="669"/>
    </row>
    <row r="397" spans="1:27" ht="12.75">
      <c r="A397" s="669"/>
      <c r="B397" s="669"/>
      <c r="C397" s="669"/>
      <c r="D397" s="669"/>
      <c r="E397" s="669"/>
      <c r="F397" s="669"/>
      <c r="G397" s="669"/>
      <c r="H397" s="669"/>
      <c r="I397" s="669"/>
      <c r="J397" s="669"/>
      <c r="K397" s="669"/>
      <c r="L397" s="669"/>
      <c r="M397" s="669"/>
      <c r="N397" s="669"/>
      <c r="O397" s="669"/>
      <c r="P397" s="669"/>
      <c r="Q397" s="669"/>
      <c r="R397" s="669"/>
      <c r="S397" s="669"/>
      <c r="T397" s="669"/>
      <c r="U397" s="669"/>
      <c r="V397" s="669"/>
      <c r="W397" s="669"/>
      <c r="X397" s="669"/>
      <c r="Y397" s="669"/>
      <c r="Z397" s="669"/>
      <c r="AA397" s="669"/>
    </row>
    <row r="398" spans="1:27" ht="12.75">
      <c r="A398" s="669"/>
      <c r="B398" s="669"/>
      <c r="C398" s="669"/>
      <c r="D398" s="669"/>
      <c r="E398" s="669"/>
      <c r="F398" s="669"/>
      <c r="G398" s="669"/>
      <c r="H398" s="669"/>
      <c r="I398" s="669"/>
      <c r="J398" s="669"/>
      <c r="K398" s="669"/>
      <c r="L398" s="669"/>
      <c r="M398" s="669"/>
      <c r="N398" s="669"/>
      <c r="O398" s="669"/>
      <c r="P398" s="669"/>
      <c r="Q398" s="669"/>
      <c r="R398" s="669"/>
      <c r="S398" s="669"/>
      <c r="T398" s="669"/>
      <c r="U398" s="669"/>
      <c r="V398" s="669"/>
      <c r="W398" s="669"/>
      <c r="X398" s="669"/>
      <c r="Y398" s="669"/>
      <c r="Z398" s="669"/>
      <c r="AA398" s="669"/>
    </row>
    <row r="399" spans="1:27" ht="12.75">
      <c r="A399" s="669"/>
      <c r="B399" s="669"/>
      <c r="C399" s="669"/>
      <c r="D399" s="669"/>
      <c r="E399" s="669"/>
      <c r="F399" s="669"/>
      <c r="G399" s="669"/>
      <c r="H399" s="669"/>
      <c r="I399" s="669"/>
      <c r="J399" s="669"/>
      <c r="K399" s="669"/>
      <c r="L399" s="669"/>
      <c r="M399" s="669"/>
      <c r="N399" s="669"/>
      <c r="O399" s="669"/>
      <c r="P399" s="669"/>
      <c r="Q399" s="669"/>
      <c r="R399" s="669"/>
      <c r="S399" s="669"/>
      <c r="T399" s="669"/>
      <c r="U399" s="669"/>
      <c r="V399" s="669"/>
      <c r="W399" s="669"/>
      <c r="X399" s="669"/>
      <c r="Y399" s="669"/>
      <c r="Z399" s="669"/>
      <c r="AA399" s="669"/>
    </row>
    <row r="400" spans="1:27" ht="12.75">
      <c r="A400" s="669"/>
      <c r="B400" s="669"/>
      <c r="C400" s="669"/>
      <c r="D400" s="669"/>
      <c r="E400" s="669"/>
      <c r="F400" s="669"/>
      <c r="G400" s="669"/>
      <c r="H400" s="669"/>
      <c r="I400" s="669"/>
      <c r="J400" s="669"/>
      <c r="K400" s="669"/>
      <c r="L400" s="669"/>
      <c r="M400" s="669"/>
      <c r="N400" s="669"/>
      <c r="O400" s="669"/>
      <c r="P400" s="669"/>
      <c r="Q400" s="669"/>
      <c r="R400" s="669"/>
      <c r="S400" s="669"/>
      <c r="T400" s="669"/>
      <c r="U400" s="669"/>
      <c r="V400" s="669"/>
      <c r="W400" s="669"/>
      <c r="X400" s="669"/>
      <c r="Y400" s="669"/>
      <c r="Z400" s="669"/>
      <c r="AA400" s="669"/>
    </row>
    <row r="401" spans="1:27" ht="12.75">
      <c r="A401" s="669"/>
      <c r="B401" s="669"/>
      <c r="C401" s="669"/>
      <c r="D401" s="669"/>
      <c r="E401" s="669"/>
      <c r="F401" s="669"/>
      <c r="G401" s="669"/>
      <c r="H401" s="669"/>
      <c r="I401" s="669"/>
      <c r="J401" s="669"/>
      <c r="K401" s="669"/>
      <c r="L401" s="669"/>
      <c r="M401" s="669"/>
      <c r="N401" s="669"/>
      <c r="O401" s="669"/>
      <c r="P401" s="669"/>
      <c r="Q401" s="669"/>
      <c r="R401" s="669"/>
      <c r="S401" s="669"/>
      <c r="T401" s="669"/>
      <c r="U401" s="669"/>
      <c r="V401" s="669"/>
      <c r="W401" s="669"/>
      <c r="X401" s="669"/>
      <c r="Y401" s="669"/>
      <c r="Z401" s="669"/>
      <c r="AA401" s="669"/>
    </row>
    <row r="402" spans="1:27" ht="12.75">
      <c r="A402" s="669"/>
      <c r="B402" s="669"/>
      <c r="C402" s="669"/>
      <c r="D402" s="669"/>
      <c r="E402" s="669"/>
      <c r="F402" s="669"/>
      <c r="G402" s="669"/>
      <c r="H402" s="669"/>
      <c r="I402" s="669"/>
      <c r="J402" s="669"/>
      <c r="K402" s="669"/>
      <c r="L402" s="669"/>
      <c r="M402" s="669"/>
      <c r="N402" s="669"/>
      <c r="O402" s="669"/>
      <c r="P402" s="669"/>
      <c r="Q402" s="669"/>
      <c r="R402" s="669"/>
      <c r="S402" s="669"/>
      <c r="T402" s="669"/>
      <c r="U402" s="669"/>
      <c r="V402" s="669"/>
      <c r="W402" s="669"/>
      <c r="X402" s="669"/>
      <c r="Y402" s="669"/>
      <c r="Z402" s="669"/>
      <c r="AA402" s="669"/>
    </row>
    <row r="403" spans="1:27" ht="12.75">
      <c r="A403" s="669"/>
      <c r="B403" s="669"/>
      <c r="C403" s="669"/>
      <c r="D403" s="669"/>
      <c r="E403" s="669"/>
      <c r="F403" s="669"/>
      <c r="G403" s="669"/>
      <c r="H403" s="669"/>
      <c r="I403" s="669"/>
      <c r="J403" s="669"/>
      <c r="K403" s="669"/>
      <c r="L403" s="669"/>
      <c r="M403" s="669"/>
      <c r="N403" s="669"/>
      <c r="O403" s="669"/>
      <c r="P403" s="669"/>
      <c r="Q403" s="669"/>
      <c r="R403" s="669"/>
      <c r="S403" s="669"/>
      <c r="T403" s="669"/>
      <c r="U403" s="669"/>
      <c r="V403" s="669"/>
      <c r="W403" s="669"/>
      <c r="X403" s="669"/>
      <c r="Y403" s="669"/>
      <c r="Z403" s="669"/>
      <c r="AA403" s="669"/>
    </row>
    <row r="404" spans="1:27" ht="12.75">
      <c r="A404" s="669"/>
      <c r="B404" s="669"/>
      <c r="C404" s="669"/>
      <c r="D404" s="669"/>
      <c r="E404" s="669"/>
      <c r="F404" s="669"/>
      <c r="G404" s="669"/>
      <c r="H404" s="669"/>
      <c r="I404" s="669"/>
      <c r="J404" s="669"/>
      <c r="K404" s="669"/>
      <c r="L404" s="669"/>
      <c r="M404" s="669"/>
      <c r="N404" s="669"/>
      <c r="O404" s="669"/>
      <c r="P404" s="669"/>
      <c r="Q404" s="669"/>
      <c r="R404" s="669"/>
      <c r="S404" s="669"/>
      <c r="T404" s="669"/>
      <c r="U404" s="669"/>
      <c r="V404" s="669"/>
      <c r="W404" s="669"/>
      <c r="X404" s="669"/>
      <c r="Y404" s="669"/>
      <c r="Z404" s="669"/>
      <c r="AA404" s="669"/>
    </row>
    <row r="405" spans="1:27" ht="12.75">
      <c r="A405" s="669"/>
      <c r="B405" s="669"/>
      <c r="C405" s="669"/>
      <c r="D405" s="669"/>
      <c r="E405" s="669"/>
      <c r="F405" s="669"/>
      <c r="G405" s="669"/>
      <c r="H405" s="669"/>
      <c r="I405" s="669"/>
      <c r="J405" s="669"/>
      <c r="K405" s="669"/>
      <c r="L405" s="669"/>
      <c r="M405" s="669"/>
      <c r="N405" s="669"/>
      <c r="O405" s="669"/>
      <c r="P405" s="669"/>
      <c r="Q405" s="669"/>
      <c r="R405" s="669"/>
      <c r="S405" s="669"/>
      <c r="T405" s="669"/>
      <c r="U405" s="669"/>
      <c r="V405" s="669"/>
      <c r="W405" s="669"/>
      <c r="X405" s="669"/>
      <c r="Y405" s="669"/>
      <c r="Z405" s="669"/>
      <c r="AA405" s="669"/>
    </row>
    <row r="406" spans="1:27" ht="12.75">
      <c r="A406" s="669"/>
      <c r="B406" s="669"/>
      <c r="C406" s="669"/>
      <c r="D406" s="669"/>
      <c r="E406" s="669"/>
      <c r="F406" s="669"/>
      <c r="G406" s="669"/>
      <c r="H406" s="669"/>
      <c r="I406" s="669"/>
      <c r="J406" s="669"/>
      <c r="K406" s="669"/>
      <c r="L406" s="669"/>
      <c r="M406" s="669"/>
      <c r="N406" s="669"/>
      <c r="O406" s="669"/>
      <c r="P406" s="669"/>
      <c r="Q406" s="669"/>
      <c r="R406" s="669"/>
      <c r="S406" s="669"/>
      <c r="T406" s="669"/>
      <c r="U406" s="669"/>
      <c r="V406" s="669"/>
      <c r="W406" s="669"/>
      <c r="X406" s="669"/>
      <c r="Y406" s="669"/>
      <c r="Z406" s="669"/>
      <c r="AA406" s="669"/>
    </row>
    <row r="407" spans="1:27" ht="12.75">
      <c r="A407" s="669"/>
      <c r="B407" s="669"/>
      <c r="C407" s="669"/>
      <c r="D407" s="669"/>
      <c r="E407" s="669"/>
      <c r="F407" s="669"/>
      <c r="G407" s="669"/>
      <c r="H407" s="669"/>
      <c r="I407" s="669"/>
      <c r="J407" s="669"/>
      <c r="K407" s="669"/>
      <c r="L407" s="669"/>
      <c r="M407" s="669"/>
      <c r="N407" s="669"/>
      <c r="O407" s="669"/>
      <c r="P407" s="669"/>
      <c r="Q407" s="669"/>
      <c r="R407" s="669"/>
      <c r="S407" s="669"/>
      <c r="T407" s="669"/>
      <c r="U407" s="669"/>
      <c r="V407" s="669"/>
      <c r="W407" s="669"/>
      <c r="X407" s="669"/>
      <c r="Y407" s="669"/>
      <c r="Z407" s="669"/>
      <c r="AA407" s="669"/>
    </row>
    <row r="408" spans="1:27" ht="12.75">
      <c r="A408" s="669"/>
      <c r="B408" s="669"/>
      <c r="C408" s="669"/>
      <c r="D408" s="669"/>
      <c r="E408" s="669"/>
      <c r="F408" s="669"/>
      <c r="G408" s="669"/>
      <c r="H408" s="669"/>
      <c r="I408" s="669"/>
      <c r="J408" s="669"/>
      <c r="K408" s="669"/>
      <c r="L408" s="669"/>
      <c r="M408" s="669"/>
      <c r="N408" s="669"/>
      <c r="O408" s="669"/>
      <c r="P408" s="669"/>
      <c r="Q408" s="669"/>
      <c r="R408" s="669"/>
      <c r="S408" s="669"/>
      <c r="T408" s="669"/>
      <c r="U408" s="669"/>
      <c r="V408" s="669"/>
      <c r="W408" s="669"/>
      <c r="X408" s="669"/>
      <c r="Y408" s="669"/>
      <c r="Z408" s="669"/>
      <c r="AA408" s="669"/>
    </row>
    <row r="409" spans="1:27" ht="12.75">
      <c r="A409" s="669"/>
      <c r="B409" s="669"/>
      <c r="C409" s="669"/>
      <c r="D409" s="669"/>
      <c r="E409" s="669"/>
      <c r="F409" s="669"/>
      <c r="G409" s="669"/>
      <c r="H409" s="669"/>
      <c r="I409" s="669"/>
      <c r="J409" s="669"/>
      <c r="K409" s="669"/>
      <c r="L409" s="669"/>
      <c r="M409" s="669"/>
      <c r="N409" s="669"/>
      <c r="O409" s="669"/>
      <c r="P409" s="669"/>
      <c r="Q409" s="669"/>
      <c r="R409" s="669"/>
      <c r="S409" s="669"/>
      <c r="T409" s="669"/>
      <c r="U409" s="669"/>
      <c r="V409" s="669"/>
      <c r="W409" s="669"/>
      <c r="X409" s="669"/>
      <c r="Y409" s="669"/>
      <c r="Z409" s="669"/>
      <c r="AA409" s="669"/>
    </row>
    <row r="410" spans="1:27" ht="12.75">
      <c r="A410" s="669"/>
      <c r="B410" s="669"/>
      <c r="C410" s="669"/>
      <c r="D410" s="669"/>
      <c r="E410" s="669"/>
      <c r="F410" s="669"/>
      <c r="G410" s="669"/>
      <c r="H410" s="669"/>
      <c r="I410" s="669"/>
      <c r="J410" s="669"/>
      <c r="K410" s="669"/>
      <c r="L410" s="669"/>
      <c r="M410" s="669"/>
      <c r="N410" s="669"/>
      <c r="O410" s="669"/>
      <c r="P410" s="669"/>
      <c r="Q410" s="669"/>
      <c r="R410" s="669"/>
      <c r="S410" s="669"/>
      <c r="T410" s="669"/>
      <c r="U410" s="669"/>
      <c r="V410" s="669"/>
      <c r="W410" s="669"/>
      <c r="X410" s="669"/>
      <c r="Y410" s="669"/>
      <c r="Z410" s="669"/>
      <c r="AA410" s="669"/>
    </row>
    <row r="411" spans="1:27" ht="12.75">
      <c r="A411" s="669"/>
      <c r="B411" s="669"/>
      <c r="C411" s="669"/>
      <c r="D411" s="669"/>
      <c r="E411" s="669"/>
      <c r="F411" s="669"/>
      <c r="G411" s="669"/>
      <c r="H411" s="669"/>
      <c r="I411" s="669"/>
      <c r="J411" s="669"/>
      <c r="K411" s="669"/>
      <c r="L411" s="669"/>
      <c r="M411" s="669"/>
      <c r="N411" s="669"/>
      <c r="O411" s="669"/>
      <c r="P411" s="669"/>
      <c r="Q411" s="669"/>
      <c r="R411" s="669"/>
      <c r="S411" s="669"/>
      <c r="T411" s="669"/>
      <c r="U411" s="669"/>
      <c r="V411" s="669"/>
      <c r="W411" s="669"/>
      <c r="X411" s="669"/>
      <c r="Y411" s="669"/>
      <c r="Z411" s="669"/>
      <c r="AA411" s="669"/>
    </row>
    <row r="412" spans="1:27" ht="12.75">
      <c r="A412" s="669"/>
      <c r="B412" s="669"/>
      <c r="C412" s="669"/>
      <c r="D412" s="669"/>
      <c r="E412" s="669"/>
      <c r="F412" s="669"/>
      <c r="G412" s="669"/>
      <c r="H412" s="669"/>
      <c r="I412" s="669"/>
      <c r="J412" s="669"/>
      <c r="K412" s="669"/>
      <c r="L412" s="669"/>
      <c r="M412" s="669"/>
      <c r="N412" s="669"/>
      <c r="O412" s="669"/>
      <c r="P412" s="669"/>
      <c r="Q412" s="669"/>
      <c r="R412" s="669"/>
      <c r="S412" s="669"/>
      <c r="T412" s="669"/>
      <c r="U412" s="669"/>
      <c r="V412" s="669"/>
      <c r="W412" s="669"/>
      <c r="X412" s="669"/>
      <c r="Y412" s="669"/>
      <c r="Z412" s="669"/>
      <c r="AA412" s="669"/>
    </row>
    <row r="413" spans="1:27" ht="12.75">
      <c r="A413" s="669"/>
      <c r="B413" s="669"/>
      <c r="C413" s="669"/>
      <c r="D413" s="669"/>
      <c r="E413" s="669"/>
      <c r="F413" s="669"/>
      <c r="G413" s="669"/>
      <c r="H413" s="669"/>
      <c r="I413" s="669"/>
      <c r="J413" s="669"/>
      <c r="K413" s="669"/>
      <c r="L413" s="669"/>
      <c r="M413" s="669"/>
      <c r="N413" s="669"/>
      <c r="O413" s="669"/>
      <c r="P413" s="669"/>
      <c r="Q413" s="669"/>
      <c r="R413" s="669"/>
      <c r="S413" s="669"/>
      <c r="T413" s="669"/>
      <c r="U413" s="669"/>
      <c r="V413" s="669"/>
      <c r="W413" s="669"/>
      <c r="X413" s="669"/>
      <c r="Y413" s="669"/>
      <c r="Z413" s="669"/>
      <c r="AA413" s="669"/>
    </row>
    <row r="414" spans="1:27" ht="12.75">
      <c r="A414" s="669"/>
      <c r="B414" s="669"/>
      <c r="C414" s="669"/>
      <c r="D414" s="669"/>
      <c r="E414" s="669"/>
      <c r="F414" s="669"/>
      <c r="G414" s="669"/>
      <c r="H414" s="669"/>
      <c r="I414" s="669"/>
      <c r="J414" s="669"/>
      <c r="K414" s="669"/>
      <c r="L414" s="669"/>
      <c r="M414" s="669"/>
      <c r="N414" s="669"/>
      <c r="O414" s="669"/>
      <c r="P414" s="669"/>
      <c r="Q414" s="669"/>
      <c r="R414" s="669"/>
      <c r="S414" s="669"/>
      <c r="T414" s="669"/>
      <c r="U414" s="669"/>
      <c r="V414" s="669"/>
      <c r="W414" s="669"/>
      <c r="X414" s="669"/>
      <c r="Y414" s="669"/>
      <c r="Z414" s="669"/>
      <c r="AA414" s="669"/>
    </row>
    <row r="415" spans="1:27" ht="12.75">
      <c r="A415" s="669"/>
      <c r="B415" s="669"/>
      <c r="C415" s="669"/>
      <c r="D415" s="669"/>
      <c r="E415" s="669"/>
      <c r="F415" s="669"/>
      <c r="G415" s="669"/>
      <c r="H415" s="669"/>
      <c r="I415" s="669"/>
      <c r="J415" s="669"/>
      <c r="K415" s="669"/>
      <c r="L415" s="669"/>
      <c r="M415" s="669"/>
      <c r="N415" s="669"/>
      <c r="O415" s="669"/>
      <c r="P415" s="669"/>
      <c r="Q415" s="669"/>
      <c r="R415" s="669"/>
      <c r="S415" s="669"/>
      <c r="T415" s="669"/>
      <c r="U415" s="669"/>
      <c r="V415" s="669"/>
      <c r="W415" s="669"/>
      <c r="X415" s="669"/>
      <c r="Y415" s="669"/>
      <c r="Z415" s="669"/>
      <c r="AA415" s="669"/>
    </row>
    <row r="416" spans="1:27" ht="12.75">
      <c r="A416" s="669"/>
      <c r="B416" s="669"/>
      <c r="C416" s="669"/>
      <c r="D416" s="669"/>
      <c r="E416" s="669"/>
      <c r="F416" s="669"/>
      <c r="G416" s="669"/>
      <c r="H416" s="669"/>
      <c r="I416" s="669"/>
      <c r="J416" s="669"/>
      <c r="K416" s="669"/>
      <c r="L416" s="669"/>
      <c r="M416" s="669"/>
      <c r="N416" s="669"/>
      <c r="O416" s="669"/>
      <c r="P416" s="669"/>
      <c r="Q416" s="669"/>
      <c r="R416" s="669"/>
      <c r="S416" s="669"/>
      <c r="T416" s="669"/>
      <c r="U416" s="669"/>
      <c r="V416" s="669"/>
      <c r="W416" s="669"/>
      <c r="X416" s="669"/>
      <c r="Y416" s="669"/>
      <c r="Z416" s="669"/>
      <c r="AA416" s="669"/>
    </row>
    <row r="417" spans="1:27" ht="12.75">
      <c r="A417" s="669"/>
      <c r="B417" s="669"/>
      <c r="C417" s="669"/>
      <c r="D417" s="669"/>
      <c r="E417" s="669"/>
      <c r="F417" s="669"/>
      <c r="G417" s="669"/>
      <c r="H417" s="669"/>
      <c r="I417" s="669"/>
      <c r="J417" s="669"/>
      <c r="K417" s="669"/>
      <c r="L417" s="669"/>
      <c r="M417" s="669"/>
      <c r="N417" s="669"/>
      <c r="O417" s="669"/>
      <c r="P417" s="669"/>
      <c r="Q417" s="669"/>
      <c r="R417" s="669"/>
      <c r="S417" s="669"/>
      <c r="T417" s="669"/>
      <c r="U417" s="669"/>
      <c r="V417" s="669"/>
      <c r="W417" s="669"/>
      <c r="X417" s="669"/>
      <c r="Y417" s="669"/>
      <c r="Z417" s="669"/>
      <c r="AA417" s="669"/>
    </row>
    <row r="418" spans="1:27" ht="12.75">
      <c r="A418" s="669"/>
      <c r="B418" s="669"/>
      <c r="C418" s="669"/>
      <c r="D418" s="669"/>
      <c r="E418" s="669"/>
      <c r="F418" s="669"/>
      <c r="G418" s="669"/>
      <c r="H418" s="669"/>
      <c r="I418" s="669"/>
      <c r="J418" s="669"/>
      <c r="K418" s="669"/>
      <c r="L418" s="669"/>
      <c r="M418" s="669"/>
      <c r="N418" s="669"/>
      <c r="O418" s="669"/>
      <c r="P418" s="669"/>
      <c r="Q418" s="669"/>
      <c r="R418" s="669"/>
      <c r="S418" s="669"/>
      <c r="T418" s="669"/>
      <c r="U418" s="669"/>
      <c r="V418" s="669"/>
      <c r="W418" s="669"/>
      <c r="X418" s="669"/>
      <c r="Y418" s="669"/>
      <c r="Z418" s="669"/>
      <c r="AA418" s="669"/>
    </row>
    <row r="419" spans="1:27" ht="12.75">
      <c r="A419" s="669"/>
      <c r="B419" s="669"/>
      <c r="C419" s="669"/>
      <c r="D419" s="669"/>
      <c r="E419" s="669"/>
      <c r="F419" s="669"/>
      <c r="G419" s="669"/>
      <c r="H419" s="669"/>
      <c r="I419" s="669"/>
      <c r="J419" s="669"/>
      <c r="K419" s="669"/>
      <c r="L419" s="669"/>
      <c r="M419" s="669"/>
      <c r="N419" s="669"/>
      <c r="O419" s="669"/>
      <c r="P419" s="669"/>
      <c r="Q419" s="669"/>
      <c r="R419" s="669"/>
      <c r="S419" s="669"/>
      <c r="T419" s="669"/>
      <c r="U419" s="669"/>
      <c r="V419" s="669"/>
      <c r="W419" s="669"/>
      <c r="X419" s="669"/>
      <c r="Y419" s="669"/>
      <c r="Z419" s="669"/>
      <c r="AA419" s="669"/>
    </row>
    <row r="420" spans="1:27" ht="12.75">
      <c r="A420" s="669"/>
      <c r="B420" s="669"/>
      <c r="C420" s="669"/>
      <c r="D420" s="669"/>
      <c r="E420" s="669"/>
      <c r="F420" s="669"/>
      <c r="G420" s="669"/>
      <c r="H420" s="669"/>
      <c r="I420" s="669"/>
      <c r="J420" s="669"/>
      <c r="K420" s="669"/>
      <c r="L420" s="669"/>
      <c r="M420" s="669"/>
      <c r="N420" s="669"/>
      <c r="O420" s="669"/>
      <c r="P420" s="669"/>
      <c r="Q420" s="669"/>
      <c r="R420" s="669"/>
      <c r="S420" s="669"/>
      <c r="T420" s="669"/>
      <c r="U420" s="669"/>
      <c r="V420" s="669"/>
      <c r="W420" s="669"/>
      <c r="X420" s="669"/>
      <c r="Y420" s="669"/>
      <c r="Z420" s="669"/>
      <c r="AA420" s="669"/>
    </row>
    <row r="421" spans="1:27" ht="12.75">
      <c r="A421" s="669"/>
      <c r="B421" s="669"/>
      <c r="C421" s="669"/>
      <c r="D421" s="669"/>
      <c r="E421" s="669"/>
      <c r="F421" s="669"/>
      <c r="G421" s="669"/>
      <c r="H421" s="669"/>
      <c r="I421" s="669"/>
      <c r="J421" s="669"/>
      <c r="K421" s="669"/>
      <c r="L421" s="669"/>
      <c r="M421" s="669"/>
      <c r="N421" s="669"/>
      <c r="O421" s="669"/>
      <c r="P421" s="669"/>
      <c r="Q421" s="669"/>
      <c r="R421" s="669"/>
      <c r="S421" s="669"/>
      <c r="T421" s="669"/>
      <c r="U421" s="669"/>
      <c r="V421" s="669"/>
      <c r="W421" s="669"/>
      <c r="X421" s="669"/>
      <c r="Y421" s="669"/>
      <c r="Z421" s="669"/>
      <c r="AA421" s="669"/>
    </row>
    <row r="422" spans="1:27" ht="12.75">
      <c r="A422" s="669"/>
      <c r="B422" s="669"/>
      <c r="C422" s="669"/>
      <c r="D422" s="669"/>
      <c r="E422" s="669"/>
      <c r="F422" s="669"/>
      <c r="G422" s="669"/>
      <c r="H422" s="669"/>
      <c r="I422" s="669"/>
      <c r="J422" s="669"/>
      <c r="K422" s="669"/>
      <c r="L422" s="669"/>
      <c r="M422" s="669"/>
      <c r="N422" s="669"/>
      <c r="O422" s="669"/>
      <c r="P422" s="669"/>
      <c r="Q422" s="669"/>
      <c r="R422" s="669"/>
      <c r="S422" s="669"/>
      <c r="T422" s="669"/>
      <c r="U422" s="669"/>
      <c r="V422" s="669"/>
      <c r="W422" s="669"/>
      <c r="X422" s="669"/>
      <c r="Y422" s="669"/>
      <c r="Z422" s="669"/>
      <c r="AA422" s="669"/>
    </row>
    <row r="423" spans="1:27" ht="12.75">
      <c r="A423" s="669"/>
      <c r="B423" s="669"/>
      <c r="C423" s="669"/>
      <c r="D423" s="669"/>
      <c r="E423" s="669"/>
      <c r="F423" s="669"/>
      <c r="G423" s="669"/>
      <c r="H423" s="669"/>
      <c r="I423" s="669"/>
      <c r="J423" s="669"/>
      <c r="K423" s="669"/>
      <c r="L423" s="669"/>
      <c r="M423" s="669"/>
      <c r="N423" s="669"/>
      <c r="O423" s="669"/>
      <c r="P423" s="669"/>
      <c r="Q423" s="669"/>
      <c r="R423" s="669"/>
      <c r="S423" s="669"/>
      <c r="T423" s="669"/>
      <c r="U423" s="669"/>
      <c r="V423" s="669"/>
      <c r="W423" s="669"/>
      <c r="X423" s="669"/>
      <c r="Y423" s="669"/>
      <c r="Z423" s="669"/>
      <c r="AA423" s="669"/>
    </row>
    <row r="424" spans="1:27" ht="12.75">
      <c r="A424" s="669"/>
      <c r="B424" s="669"/>
      <c r="C424" s="669"/>
      <c r="D424" s="669"/>
      <c r="E424" s="669"/>
      <c r="F424" s="669"/>
      <c r="G424" s="669"/>
      <c r="H424" s="669"/>
      <c r="I424" s="669"/>
      <c r="J424" s="669"/>
      <c r="K424" s="669"/>
      <c r="L424" s="669"/>
      <c r="M424" s="669"/>
      <c r="N424" s="669"/>
      <c r="O424" s="669"/>
      <c r="P424" s="669"/>
      <c r="Q424" s="669"/>
      <c r="R424" s="669"/>
      <c r="S424" s="669"/>
      <c r="T424" s="669"/>
      <c r="U424" s="669"/>
      <c r="V424" s="669"/>
      <c r="W424" s="669"/>
      <c r="X424" s="669"/>
      <c r="Y424" s="669"/>
      <c r="Z424" s="669"/>
      <c r="AA424" s="669"/>
    </row>
    <row r="425" spans="1:27" ht="12.75">
      <c r="A425" s="669"/>
      <c r="B425" s="669"/>
      <c r="C425" s="669"/>
      <c r="D425" s="669"/>
      <c r="E425" s="669"/>
      <c r="F425" s="669"/>
      <c r="G425" s="669"/>
      <c r="H425" s="669"/>
      <c r="I425" s="669"/>
      <c r="J425" s="669"/>
      <c r="K425" s="669"/>
      <c r="L425" s="669"/>
      <c r="M425" s="669"/>
      <c r="N425" s="669"/>
      <c r="O425" s="669"/>
      <c r="P425" s="669"/>
      <c r="Q425" s="669"/>
      <c r="R425" s="669"/>
      <c r="S425" s="669"/>
      <c r="T425" s="669"/>
      <c r="U425" s="669"/>
      <c r="V425" s="669"/>
      <c r="W425" s="669"/>
      <c r="X425" s="669"/>
      <c r="Y425" s="669"/>
      <c r="Z425" s="669"/>
      <c r="AA425" s="669"/>
    </row>
    <row r="426" spans="1:27" ht="12.75">
      <c r="A426" s="669"/>
      <c r="B426" s="669"/>
      <c r="C426" s="669"/>
      <c r="D426" s="669"/>
      <c r="E426" s="669"/>
      <c r="F426" s="669"/>
      <c r="G426" s="669"/>
      <c r="H426" s="669"/>
      <c r="I426" s="669"/>
      <c r="J426" s="669"/>
      <c r="K426" s="669"/>
      <c r="L426" s="669"/>
      <c r="M426" s="669"/>
      <c r="N426" s="669"/>
      <c r="O426" s="669"/>
      <c r="P426" s="669"/>
      <c r="Q426" s="669"/>
      <c r="R426" s="669"/>
      <c r="S426" s="669"/>
      <c r="T426" s="669"/>
      <c r="U426" s="669"/>
      <c r="V426" s="669"/>
      <c r="W426" s="669"/>
      <c r="X426" s="669"/>
      <c r="Y426" s="669"/>
      <c r="Z426" s="669"/>
      <c r="AA426" s="669"/>
    </row>
    <row r="427" spans="1:27" ht="12.75">
      <c r="A427" s="669"/>
      <c r="B427" s="669"/>
      <c r="C427" s="669"/>
      <c r="D427" s="669"/>
      <c r="E427" s="669"/>
      <c r="F427" s="669"/>
      <c r="G427" s="669"/>
      <c r="H427" s="669"/>
      <c r="I427" s="669"/>
      <c r="J427" s="669"/>
      <c r="K427" s="669"/>
      <c r="L427" s="669"/>
      <c r="M427" s="669"/>
      <c r="N427" s="669"/>
      <c r="O427" s="669"/>
      <c r="P427" s="669"/>
      <c r="Q427" s="669"/>
      <c r="R427" s="669"/>
      <c r="S427" s="669"/>
      <c r="T427" s="669"/>
      <c r="U427" s="669"/>
      <c r="V427" s="669"/>
      <c r="W427" s="669"/>
      <c r="X427" s="669"/>
      <c r="Y427" s="669"/>
      <c r="Z427" s="669"/>
      <c r="AA427" s="669"/>
    </row>
    <row r="428" spans="1:27" ht="12.75">
      <c r="A428" s="669"/>
      <c r="B428" s="669"/>
      <c r="C428" s="669"/>
      <c r="D428" s="669"/>
      <c r="E428" s="669"/>
      <c r="F428" s="669"/>
      <c r="G428" s="669"/>
      <c r="H428" s="669"/>
      <c r="I428" s="669"/>
      <c r="J428" s="669"/>
      <c r="K428" s="669"/>
      <c r="L428" s="669"/>
      <c r="M428" s="669"/>
      <c r="N428" s="669"/>
      <c r="O428" s="669"/>
      <c r="P428" s="669"/>
      <c r="Q428" s="669"/>
      <c r="R428" s="669"/>
      <c r="S428" s="669"/>
      <c r="T428" s="669"/>
      <c r="U428" s="669"/>
      <c r="V428" s="669"/>
      <c r="W428" s="669"/>
      <c r="X428" s="669"/>
      <c r="Y428" s="669"/>
      <c r="Z428" s="669"/>
      <c r="AA428" s="669"/>
    </row>
    <row r="429" spans="1:27" ht="12.75">
      <c r="A429" s="669"/>
      <c r="B429" s="669"/>
      <c r="C429" s="669"/>
      <c r="D429" s="669"/>
      <c r="E429" s="669"/>
      <c r="F429" s="669"/>
      <c r="G429" s="669"/>
      <c r="H429" s="669"/>
      <c r="I429" s="669"/>
      <c r="J429" s="669"/>
      <c r="K429" s="669"/>
      <c r="L429" s="669"/>
      <c r="M429" s="669"/>
      <c r="N429" s="669"/>
      <c r="O429" s="669"/>
      <c r="P429" s="669"/>
      <c r="Q429" s="669"/>
      <c r="R429" s="669"/>
      <c r="S429" s="669"/>
      <c r="T429" s="669"/>
      <c r="U429" s="669"/>
      <c r="V429" s="669"/>
      <c r="W429" s="669"/>
      <c r="X429" s="669"/>
      <c r="Y429" s="669"/>
      <c r="Z429" s="669"/>
      <c r="AA429" s="669"/>
    </row>
    <row r="430" spans="1:27" ht="12.75">
      <c r="A430" s="669"/>
      <c r="B430" s="669"/>
      <c r="C430" s="669"/>
      <c r="D430" s="669"/>
      <c r="E430" s="669"/>
      <c r="F430" s="669"/>
      <c r="G430" s="669"/>
      <c r="H430" s="669"/>
      <c r="I430" s="669"/>
      <c r="J430" s="669"/>
      <c r="K430" s="669"/>
      <c r="L430" s="669"/>
      <c r="M430" s="669"/>
      <c r="N430" s="669"/>
      <c r="O430" s="669"/>
      <c r="P430" s="669"/>
      <c r="Q430" s="669"/>
      <c r="R430" s="669"/>
      <c r="S430" s="669"/>
      <c r="T430" s="669"/>
      <c r="U430" s="669"/>
      <c r="V430" s="669"/>
      <c r="W430" s="669"/>
      <c r="X430" s="669"/>
      <c r="Y430" s="669"/>
      <c r="Z430" s="669"/>
      <c r="AA430" s="669"/>
    </row>
    <row r="431" spans="1:27" ht="12.75">
      <c r="A431" s="669"/>
      <c r="B431" s="669"/>
      <c r="C431" s="669"/>
      <c r="D431" s="669"/>
      <c r="E431" s="669"/>
      <c r="F431" s="669"/>
      <c r="G431" s="669"/>
      <c r="H431" s="669"/>
      <c r="I431" s="669"/>
      <c r="J431" s="669"/>
      <c r="K431" s="669"/>
      <c r="L431" s="669"/>
      <c r="M431" s="669"/>
      <c r="N431" s="669"/>
      <c r="O431" s="669"/>
      <c r="P431" s="669"/>
      <c r="Q431" s="669"/>
      <c r="R431" s="669"/>
      <c r="S431" s="669"/>
      <c r="T431" s="669"/>
      <c r="U431" s="669"/>
      <c r="V431" s="669"/>
      <c r="W431" s="669"/>
      <c r="X431" s="669"/>
      <c r="Y431" s="669"/>
      <c r="Z431" s="669"/>
      <c r="AA431" s="669"/>
    </row>
    <row r="432" spans="1:27" ht="12.75">
      <c r="A432" s="669"/>
      <c r="B432" s="669"/>
      <c r="C432" s="669"/>
      <c r="D432" s="669"/>
      <c r="E432" s="669"/>
      <c r="F432" s="669"/>
      <c r="G432" s="669"/>
      <c r="H432" s="669"/>
      <c r="I432" s="669"/>
      <c r="J432" s="669"/>
      <c r="K432" s="669"/>
      <c r="L432" s="669"/>
      <c r="M432" s="669"/>
      <c r="N432" s="669"/>
      <c r="O432" s="669"/>
      <c r="P432" s="669"/>
      <c r="Q432" s="669"/>
      <c r="R432" s="669"/>
      <c r="S432" s="669"/>
      <c r="T432" s="669"/>
      <c r="U432" s="669"/>
      <c r="V432" s="669"/>
      <c r="W432" s="669"/>
      <c r="X432" s="669"/>
      <c r="Y432" s="669"/>
      <c r="Z432" s="669"/>
      <c r="AA432" s="669"/>
    </row>
    <row r="433" spans="1:27" ht="12.75">
      <c r="A433" s="669"/>
      <c r="B433" s="669"/>
      <c r="C433" s="669"/>
      <c r="D433" s="669"/>
      <c r="E433" s="669"/>
      <c r="F433" s="669"/>
      <c r="G433" s="669"/>
      <c r="H433" s="669"/>
      <c r="I433" s="669"/>
      <c r="J433" s="669"/>
      <c r="K433" s="669"/>
      <c r="L433" s="669"/>
      <c r="M433" s="669"/>
      <c r="N433" s="669"/>
      <c r="O433" s="669"/>
      <c r="P433" s="669"/>
      <c r="Q433" s="669"/>
      <c r="R433" s="669"/>
      <c r="S433" s="669"/>
      <c r="T433" s="669"/>
      <c r="U433" s="669"/>
      <c r="V433" s="669"/>
      <c r="W433" s="669"/>
      <c r="X433" s="669"/>
      <c r="Y433" s="669"/>
      <c r="Z433" s="669"/>
      <c r="AA433" s="669"/>
    </row>
    <row r="434" spans="1:27" ht="12.75">
      <c r="A434" s="669"/>
      <c r="B434" s="669"/>
      <c r="C434" s="669"/>
      <c r="D434" s="669"/>
      <c r="E434" s="669"/>
      <c r="F434" s="669"/>
      <c r="G434" s="669"/>
      <c r="H434" s="669"/>
      <c r="I434" s="669"/>
      <c r="J434" s="669"/>
      <c r="K434" s="669"/>
      <c r="L434" s="669"/>
      <c r="M434" s="669"/>
      <c r="N434" s="669"/>
      <c r="O434" s="669"/>
      <c r="P434" s="669"/>
      <c r="Q434" s="669"/>
      <c r="R434" s="669"/>
      <c r="S434" s="669"/>
      <c r="T434" s="669"/>
      <c r="U434" s="669"/>
      <c r="V434" s="669"/>
      <c r="W434" s="669"/>
      <c r="X434" s="669"/>
      <c r="Y434" s="669"/>
      <c r="Z434" s="669"/>
      <c r="AA434" s="669"/>
    </row>
    <row r="435" spans="1:27" ht="12.75">
      <c r="A435" s="669"/>
      <c r="B435" s="669"/>
      <c r="C435" s="669"/>
      <c r="D435" s="669"/>
      <c r="E435" s="669"/>
      <c r="F435" s="669"/>
      <c r="G435" s="669"/>
      <c r="H435" s="669"/>
      <c r="I435" s="669"/>
      <c r="J435" s="669"/>
      <c r="K435" s="669"/>
      <c r="L435" s="669"/>
      <c r="M435" s="669"/>
      <c r="N435" s="669"/>
      <c r="O435" s="669"/>
      <c r="P435" s="669"/>
      <c r="Q435" s="669"/>
      <c r="R435" s="669"/>
      <c r="S435" s="669"/>
      <c r="T435" s="669"/>
      <c r="U435" s="669"/>
      <c r="V435" s="669"/>
      <c r="W435" s="669"/>
      <c r="X435" s="669"/>
      <c r="Y435" s="669"/>
      <c r="Z435" s="669"/>
      <c r="AA435" s="669"/>
    </row>
    <row r="436" spans="1:27" ht="12.75">
      <c r="A436" s="669"/>
      <c r="B436" s="669"/>
      <c r="C436" s="669"/>
      <c r="D436" s="669"/>
      <c r="E436" s="669"/>
      <c r="F436" s="669"/>
      <c r="G436" s="669"/>
      <c r="H436" s="669"/>
      <c r="I436" s="669"/>
      <c r="J436" s="669"/>
      <c r="K436" s="669"/>
      <c r="L436" s="669"/>
      <c r="M436" s="669"/>
      <c r="N436" s="669"/>
      <c r="O436" s="669"/>
      <c r="P436" s="669"/>
      <c r="Q436" s="669"/>
      <c r="R436" s="669"/>
      <c r="S436" s="669"/>
      <c r="T436" s="669"/>
      <c r="U436" s="669"/>
      <c r="V436" s="669"/>
      <c r="W436" s="669"/>
      <c r="X436" s="669"/>
      <c r="Y436" s="669"/>
      <c r="Z436" s="669"/>
      <c r="AA436" s="669"/>
    </row>
    <row r="437" spans="1:27" ht="12.75">
      <c r="A437" s="669"/>
      <c r="B437" s="669"/>
      <c r="C437" s="669"/>
      <c r="D437" s="669"/>
      <c r="E437" s="669"/>
      <c r="F437" s="669"/>
      <c r="G437" s="669"/>
      <c r="H437" s="669"/>
      <c r="I437" s="669"/>
      <c r="J437" s="669"/>
      <c r="K437" s="669"/>
      <c r="L437" s="669"/>
      <c r="M437" s="669"/>
      <c r="N437" s="669"/>
      <c r="O437" s="669"/>
      <c r="P437" s="669"/>
      <c r="Q437" s="669"/>
      <c r="R437" s="669"/>
      <c r="S437" s="669"/>
      <c r="T437" s="669"/>
      <c r="U437" s="669"/>
      <c r="V437" s="669"/>
      <c r="W437" s="669"/>
      <c r="X437" s="669"/>
      <c r="Y437" s="669"/>
      <c r="Z437" s="669"/>
      <c r="AA437" s="669"/>
    </row>
    <row r="438" spans="1:27" ht="12.75">
      <c r="A438" s="669"/>
      <c r="B438" s="669"/>
      <c r="C438" s="669"/>
      <c r="D438" s="669"/>
      <c r="E438" s="669"/>
      <c r="F438" s="669"/>
      <c r="G438" s="669"/>
      <c r="H438" s="669"/>
      <c r="I438" s="669"/>
      <c r="J438" s="669"/>
      <c r="K438" s="669"/>
      <c r="L438" s="669"/>
      <c r="M438" s="669"/>
      <c r="N438" s="669"/>
      <c r="O438" s="669"/>
      <c r="P438" s="669"/>
      <c r="Q438" s="669"/>
      <c r="R438" s="669"/>
      <c r="S438" s="669"/>
      <c r="T438" s="669"/>
      <c r="U438" s="669"/>
      <c r="V438" s="669"/>
      <c r="W438" s="669"/>
      <c r="X438" s="669"/>
      <c r="Y438" s="669"/>
      <c r="Z438" s="669"/>
      <c r="AA438" s="669"/>
    </row>
    <row r="439" spans="1:27" ht="12.75">
      <c r="A439" s="669"/>
      <c r="B439" s="669"/>
      <c r="C439" s="669"/>
      <c r="D439" s="669"/>
      <c r="E439" s="669"/>
      <c r="F439" s="669"/>
      <c r="G439" s="669"/>
      <c r="H439" s="669"/>
      <c r="I439" s="669"/>
      <c r="J439" s="669"/>
      <c r="K439" s="669"/>
      <c r="L439" s="669"/>
      <c r="M439" s="669"/>
      <c r="N439" s="669"/>
      <c r="O439" s="669"/>
      <c r="P439" s="669"/>
      <c r="Q439" s="669"/>
      <c r="R439" s="669"/>
      <c r="S439" s="669"/>
      <c r="T439" s="669"/>
      <c r="U439" s="669"/>
      <c r="V439" s="669"/>
      <c r="W439" s="669"/>
      <c r="X439" s="669"/>
      <c r="Y439" s="669"/>
      <c r="Z439" s="669"/>
      <c r="AA439" s="669"/>
    </row>
    <row r="440" spans="1:27" ht="12.75">
      <c r="A440" s="669"/>
      <c r="B440" s="669"/>
      <c r="C440" s="669"/>
      <c r="D440" s="669"/>
      <c r="E440" s="669"/>
      <c r="F440" s="669"/>
      <c r="G440" s="669"/>
      <c r="H440" s="669"/>
      <c r="I440" s="669"/>
      <c r="J440" s="669"/>
      <c r="K440" s="669"/>
      <c r="L440" s="669"/>
      <c r="M440" s="669"/>
      <c r="N440" s="669"/>
      <c r="O440" s="669"/>
      <c r="P440" s="669"/>
      <c r="Q440" s="669"/>
      <c r="R440" s="669"/>
      <c r="S440" s="669"/>
      <c r="T440" s="669"/>
      <c r="U440" s="669"/>
      <c r="V440" s="669"/>
      <c r="W440" s="669"/>
      <c r="X440" s="669"/>
      <c r="Y440" s="669"/>
      <c r="Z440" s="669"/>
      <c r="AA440" s="669"/>
    </row>
    <row r="441" spans="1:27" ht="12.75">
      <c r="A441" s="669"/>
      <c r="B441" s="669"/>
      <c r="C441" s="669"/>
      <c r="D441" s="669"/>
      <c r="E441" s="669"/>
      <c r="F441" s="669"/>
      <c r="G441" s="669"/>
      <c r="H441" s="669"/>
      <c r="I441" s="669"/>
      <c r="J441" s="669"/>
      <c r="K441" s="669"/>
      <c r="L441" s="669"/>
      <c r="M441" s="669"/>
      <c r="N441" s="669"/>
      <c r="O441" s="669"/>
      <c r="P441" s="669"/>
      <c r="Q441" s="669"/>
      <c r="R441" s="669"/>
      <c r="S441" s="669"/>
      <c r="T441" s="669"/>
      <c r="U441" s="669"/>
      <c r="V441" s="669"/>
      <c r="W441" s="669"/>
      <c r="X441" s="669"/>
      <c r="Y441" s="669"/>
      <c r="Z441" s="669"/>
      <c r="AA441" s="669"/>
    </row>
    <row r="442" spans="1:27" ht="12.75">
      <c r="A442" s="669"/>
      <c r="B442" s="669"/>
      <c r="C442" s="669"/>
      <c r="D442" s="669"/>
      <c r="E442" s="669"/>
      <c r="F442" s="669"/>
      <c r="G442" s="669"/>
      <c r="H442" s="669"/>
      <c r="I442" s="669"/>
      <c r="J442" s="669"/>
      <c r="K442" s="669"/>
      <c r="L442" s="669"/>
      <c r="M442" s="669"/>
      <c r="N442" s="669"/>
      <c r="O442" s="669"/>
      <c r="P442" s="669"/>
      <c r="Q442" s="669"/>
      <c r="R442" s="669"/>
      <c r="S442" s="669"/>
      <c r="T442" s="669"/>
      <c r="U442" s="669"/>
      <c r="V442" s="669"/>
      <c r="W442" s="669"/>
      <c r="X442" s="669"/>
      <c r="Y442" s="669"/>
      <c r="Z442" s="669"/>
      <c r="AA442" s="669"/>
    </row>
    <row r="443" spans="1:27" ht="12.75">
      <c r="A443" s="669"/>
      <c r="B443" s="669"/>
      <c r="C443" s="669"/>
      <c r="D443" s="669"/>
      <c r="E443" s="669"/>
      <c r="F443" s="669"/>
      <c r="G443" s="669"/>
      <c r="H443" s="669"/>
      <c r="I443" s="669"/>
      <c r="J443" s="669"/>
      <c r="K443" s="669"/>
      <c r="L443" s="669"/>
      <c r="M443" s="669"/>
      <c r="N443" s="669"/>
      <c r="O443" s="669"/>
      <c r="P443" s="669"/>
      <c r="Q443" s="669"/>
      <c r="R443" s="669"/>
      <c r="S443" s="669"/>
      <c r="T443" s="669"/>
      <c r="U443" s="669"/>
      <c r="V443" s="669"/>
      <c r="W443" s="669"/>
      <c r="X443" s="669"/>
      <c r="Y443" s="669"/>
      <c r="Z443" s="669"/>
      <c r="AA443" s="669"/>
    </row>
    <row r="444" spans="1:27" ht="12.75">
      <c r="A444" s="669"/>
      <c r="B444" s="669"/>
      <c r="C444" s="669"/>
      <c r="D444" s="669"/>
      <c r="E444" s="669"/>
      <c r="F444" s="669"/>
      <c r="G444" s="669"/>
      <c r="H444" s="669"/>
      <c r="I444" s="669"/>
      <c r="J444" s="669"/>
      <c r="K444" s="669"/>
      <c r="L444" s="669"/>
      <c r="M444" s="669"/>
      <c r="N444" s="669"/>
      <c r="O444" s="669"/>
      <c r="P444" s="669"/>
      <c r="Q444" s="669"/>
      <c r="R444" s="669"/>
      <c r="S444" s="669"/>
      <c r="T444" s="669"/>
      <c r="U444" s="669"/>
      <c r="V444" s="669"/>
      <c r="W444" s="669"/>
      <c r="X444" s="669"/>
      <c r="Y444" s="669"/>
      <c r="Z444" s="669"/>
      <c r="AA444" s="669"/>
    </row>
    <row r="445" spans="1:27" ht="12.75">
      <c r="A445" s="669"/>
      <c r="B445" s="669"/>
      <c r="C445" s="669"/>
      <c r="D445" s="669"/>
      <c r="E445" s="669"/>
      <c r="F445" s="669"/>
      <c r="G445" s="669"/>
      <c r="H445" s="669"/>
      <c r="I445" s="669"/>
      <c r="J445" s="669"/>
      <c r="K445" s="669"/>
      <c r="L445" s="669"/>
      <c r="M445" s="669"/>
      <c r="N445" s="669"/>
      <c r="O445" s="669"/>
      <c r="P445" s="669"/>
      <c r="Q445" s="669"/>
      <c r="R445" s="669"/>
      <c r="S445" s="669"/>
      <c r="T445" s="669"/>
      <c r="U445" s="669"/>
      <c r="V445" s="669"/>
      <c r="W445" s="669"/>
      <c r="X445" s="669"/>
      <c r="Y445" s="669"/>
      <c r="Z445" s="669"/>
      <c r="AA445" s="669"/>
    </row>
    <row r="446" spans="1:27" ht="12.75">
      <c r="A446" s="669"/>
      <c r="B446" s="669"/>
      <c r="C446" s="669"/>
      <c r="D446" s="669"/>
      <c r="E446" s="669"/>
      <c r="F446" s="669"/>
      <c r="G446" s="669"/>
      <c r="H446" s="669"/>
      <c r="I446" s="669"/>
      <c r="J446" s="669"/>
      <c r="K446" s="669"/>
      <c r="L446" s="669"/>
      <c r="M446" s="669"/>
      <c r="N446" s="669"/>
      <c r="O446" s="669"/>
      <c r="P446" s="669"/>
      <c r="Q446" s="669"/>
      <c r="R446" s="669"/>
      <c r="S446" s="669"/>
      <c r="T446" s="669"/>
      <c r="U446" s="669"/>
      <c r="V446" s="669"/>
      <c r="W446" s="669"/>
      <c r="X446" s="669"/>
      <c r="Y446" s="669"/>
      <c r="Z446" s="669"/>
      <c r="AA446" s="669"/>
    </row>
    <row r="447" spans="1:27" ht="12.75">
      <c r="A447" s="669"/>
      <c r="B447" s="669"/>
      <c r="C447" s="669"/>
      <c r="D447" s="669"/>
      <c r="E447" s="669"/>
      <c r="F447" s="669"/>
      <c r="G447" s="669"/>
      <c r="H447" s="669"/>
      <c r="I447" s="669"/>
      <c r="J447" s="669"/>
      <c r="K447" s="669"/>
      <c r="L447" s="669"/>
      <c r="M447" s="669"/>
      <c r="N447" s="669"/>
      <c r="O447" s="669"/>
      <c r="P447" s="669"/>
      <c r="Q447" s="669"/>
      <c r="R447" s="669"/>
      <c r="S447" s="669"/>
      <c r="T447" s="669"/>
      <c r="U447" s="669"/>
      <c r="V447" s="669"/>
      <c r="W447" s="669"/>
      <c r="X447" s="669"/>
      <c r="Y447" s="669"/>
      <c r="Z447" s="669"/>
      <c r="AA447" s="669"/>
    </row>
    <row r="448" spans="1:27" ht="12.75">
      <c r="A448" s="669"/>
      <c r="B448" s="669"/>
      <c r="C448" s="669"/>
      <c r="D448" s="669"/>
      <c r="E448" s="669"/>
      <c r="F448" s="669"/>
      <c r="G448" s="669"/>
      <c r="H448" s="669"/>
      <c r="I448" s="669"/>
      <c r="J448" s="669"/>
      <c r="K448" s="669"/>
      <c r="L448" s="669"/>
      <c r="M448" s="669"/>
      <c r="N448" s="669"/>
      <c r="O448" s="669"/>
      <c r="P448" s="669"/>
      <c r="Q448" s="669"/>
      <c r="R448" s="669"/>
      <c r="S448" s="669"/>
      <c r="T448" s="669"/>
      <c r="U448" s="669"/>
      <c r="V448" s="669"/>
      <c r="W448" s="669"/>
      <c r="X448" s="669"/>
      <c r="Y448" s="669"/>
      <c r="Z448" s="669"/>
      <c r="AA448" s="669"/>
    </row>
    <row r="449" spans="1:27" ht="12.75">
      <c r="A449" s="669"/>
      <c r="B449" s="669"/>
      <c r="C449" s="669"/>
      <c r="D449" s="669"/>
      <c r="E449" s="669"/>
      <c r="F449" s="669"/>
      <c r="G449" s="669"/>
      <c r="H449" s="669"/>
      <c r="I449" s="669"/>
      <c r="J449" s="669"/>
      <c r="K449" s="669"/>
      <c r="L449" s="669"/>
      <c r="M449" s="669"/>
      <c r="N449" s="669"/>
      <c r="O449" s="669"/>
      <c r="P449" s="669"/>
      <c r="Q449" s="669"/>
      <c r="R449" s="669"/>
      <c r="S449" s="669"/>
      <c r="T449" s="669"/>
      <c r="U449" s="669"/>
      <c r="V449" s="669"/>
      <c r="W449" s="669"/>
      <c r="X449" s="669"/>
      <c r="Y449" s="669"/>
      <c r="Z449" s="669"/>
      <c r="AA449" s="669"/>
    </row>
    <row r="450" spans="1:27" ht="12.75">
      <c r="A450" s="669"/>
      <c r="B450" s="669"/>
      <c r="C450" s="669"/>
      <c r="D450" s="669"/>
      <c r="E450" s="669"/>
      <c r="F450" s="669"/>
      <c r="G450" s="669"/>
      <c r="H450" s="669"/>
      <c r="I450" s="669"/>
      <c r="J450" s="669"/>
      <c r="K450" s="669"/>
      <c r="L450" s="669"/>
      <c r="M450" s="669"/>
      <c r="N450" s="669"/>
      <c r="O450" s="669"/>
      <c r="P450" s="669"/>
      <c r="Q450" s="669"/>
      <c r="R450" s="669"/>
      <c r="S450" s="669"/>
      <c r="T450" s="669"/>
      <c r="U450" s="669"/>
      <c r="V450" s="669"/>
      <c r="W450" s="669"/>
      <c r="X450" s="669"/>
      <c r="Y450" s="669"/>
      <c r="Z450" s="669"/>
      <c r="AA450" s="669"/>
    </row>
    <row r="451" spans="1:27" ht="12.75">
      <c r="A451" s="669"/>
      <c r="B451" s="669"/>
      <c r="C451" s="669"/>
      <c r="D451" s="669"/>
      <c r="E451" s="669"/>
      <c r="F451" s="669"/>
      <c r="G451" s="669"/>
      <c r="H451" s="669"/>
      <c r="I451" s="669"/>
      <c r="J451" s="669"/>
      <c r="K451" s="669"/>
      <c r="L451" s="669"/>
      <c r="M451" s="669"/>
      <c r="N451" s="669"/>
      <c r="O451" s="669"/>
      <c r="P451" s="669"/>
      <c r="Q451" s="669"/>
      <c r="R451" s="669"/>
      <c r="S451" s="669"/>
      <c r="T451" s="669"/>
      <c r="U451" s="669"/>
      <c r="V451" s="669"/>
      <c r="W451" s="669"/>
      <c r="X451" s="669"/>
      <c r="Y451" s="669"/>
      <c r="Z451" s="669"/>
      <c r="AA451" s="669"/>
    </row>
    <row r="452" spans="1:27" ht="12.75">
      <c r="A452" s="669"/>
      <c r="B452" s="669"/>
      <c r="C452" s="669"/>
      <c r="D452" s="669"/>
      <c r="E452" s="669"/>
      <c r="F452" s="669"/>
      <c r="G452" s="669"/>
      <c r="H452" s="669"/>
      <c r="I452" s="669"/>
      <c r="J452" s="669"/>
      <c r="K452" s="669"/>
      <c r="L452" s="669"/>
      <c r="M452" s="669"/>
      <c r="N452" s="669"/>
      <c r="O452" s="669"/>
      <c r="P452" s="669"/>
      <c r="Q452" s="669"/>
      <c r="R452" s="669"/>
      <c r="S452" s="669"/>
      <c r="T452" s="669"/>
      <c r="U452" s="669"/>
      <c r="V452" s="669"/>
      <c r="W452" s="669"/>
      <c r="X452" s="669"/>
      <c r="Y452" s="669"/>
      <c r="Z452" s="669"/>
      <c r="AA452" s="669"/>
    </row>
    <row r="453" spans="1:27" ht="12.75">
      <c r="A453" s="669"/>
      <c r="B453" s="669"/>
      <c r="C453" s="669"/>
      <c r="D453" s="669"/>
      <c r="E453" s="669"/>
      <c r="F453" s="669"/>
      <c r="G453" s="669"/>
      <c r="H453" s="669"/>
      <c r="I453" s="669"/>
      <c r="J453" s="669"/>
      <c r="K453" s="669"/>
      <c r="L453" s="669"/>
      <c r="M453" s="669"/>
      <c r="N453" s="669"/>
      <c r="O453" s="669"/>
      <c r="P453" s="669"/>
      <c r="Q453" s="669"/>
      <c r="R453" s="669"/>
      <c r="S453" s="669"/>
      <c r="T453" s="669"/>
      <c r="U453" s="669"/>
      <c r="V453" s="669"/>
      <c r="W453" s="669"/>
      <c r="X453" s="669"/>
      <c r="Y453" s="669"/>
      <c r="Z453" s="669"/>
      <c r="AA453" s="669"/>
    </row>
    <row r="454" spans="1:27" ht="12.75">
      <c r="A454" s="669"/>
      <c r="B454" s="669"/>
      <c r="C454" s="669"/>
      <c r="D454" s="669"/>
      <c r="E454" s="669"/>
      <c r="F454" s="669"/>
      <c r="G454" s="669"/>
      <c r="H454" s="669"/>
      <c r="I454" s="669"/>
      <c r="J454" s="669"/>
      <c r="K454" s="669"/>
      <c r="L454" s="669"/>
      <c r="M454" s="669"/>
      <c r="N454" s="669"/>
      <c r="O454" s="669"/>
      <c r="P454" s="669"/>
      <c r="Q454" s="669"/>
      <c r="R454" s="669"/>
      <c r="S454" s="669"/>
      <c r="T454" s="669"/>
      <c r="U454" s="669"/>
      <c r="V454" s="669"/>
      <c r="W454" s="669"/>
      <c r="X454" s="669"/>
      <c r="Y454" s="669"/>
      <c r="Z454" s="669"/>
      <c r="AA454" s="669"/>
    </row>
    <row r="455" spans="1:27" ht="12.75">
      <c r="A455" s="669"/>
      <c r="B455" s="669"/>
      <c r="C455" s="669"/>
      <c r="D455" s="669"/>
      <c r="E455" s="669"/>
      <c r="F455" s="669"/>
      <c r="G455" s="669"/>
      <c r="H455" s="669"/>
      <c r="I455" s="669"/>
      <c r="J455" s="669"/>
      <c r="K455" s="669"/>
      <c r="L455" s="669"/>
      <c r="M455" s="669"/>
      <c r="N455" s="669"/>
      <c r="O455" s="669"/>
      <c r="P455" s="669"/>
      <c r="Q455" s="669"/>
      <c r="R455" s="669"/>
      <c r="S455" s="669"/>
      <c r="T455" s="669"/>
      <c r="U455" s="669"/>
      <c r="V455" s="669"/>
      <c r="W455" s="669"/>
      <c r="X455" s="669"/>
      <c r="Y455" s="669"/>
      <c r="Z455" s="669"/>
      <c r="AA455" s="669"/>
    </row>
    <row r="456" spans="1:27" ht="12.75">
      <c r="A456" s="669"/>
      <c r="B456" s="669"/>
      <c r="C456" s="669"/>
      <c r="D456" s="669"/>
      <c r="E456" s="669"/>
      <c r="F456" s="669"/>
      <c r="G456" s="669"/>
      <c r="H456" s="669"/>
      <c r="I456" s="669"/>
      <c r="J456" s="669"/>
      <c r="K456" s="669"/>
      <c r="L456" s="669"/>
      <c r="M456" s="669"/>
      <c r="N456" s="669"/>
      <c r="O456" s="669"/>
      <c r="P456" s="669"/>
      <c r="Q456" s="669"/>
      <c r="R456" s="669"/>
      <c r="S456" s="669"/>
      <c r="T456" s="669"/>
      <c r="U456" s="669"/>
      <c r="V456" s="669"/>
      <c r="W456" s="669"/>
      <c r="X456" s="669"/>
      <c r="Y456" s="669"/>
      <c r="Z456" s="669"/>
      <c r="AA456" s="669"/>
    </row>
    <row r="457" spans="1:27" ht="12.75">
      <c r="A457" s="669"/>
      <c r="B457" s="669"/>
      <c r="C457" s="669"/>
      <c r="D457" s="669"/>
      <c r="E457" s="669"/>
      <c r="F457" s="669"/>
      <c r="G457" s="669"/>
      <c r="H457" s="669"/>
      <c r="I457" s="669"/>
      <c r="J457" s="669"/>
      <c r="K457" s="669"/>
      <c r="L457" s="669"/>
      <c r="M457" s="669"/>
      <c r="N457" s="669"/>
      <c r="O457" s="669"/>
      <c r="P457" s="669"/>
      <c r="Q457" s="669"/>
      <c r="R457" s="669"/>
      <c r="S457" s="669"/>
      <c r="T457" s="669"/>
      <c r="U457" s="669"/>
      <c r="V457" s="669"/>
      <c r="W457" s="669"/>
      <c r="X457" s="669"/>
      <c r="Y457" s="669"/>
      <c r="Z457" s="669"/>
      <c r="AA457" s="669"/>
    </row>
    <row r="458" spans="1:27" ht="12.75">
      <c r="A458" s="669"/>
      <c r="B458" s="669"/>
      <c r="C458" s="669"/>
      <c r="D458" s="669"/>
      <c r="E458" s="669"/>
      <c r="F458" s="669"/>
      <c r="G458" s="669"/>
      <c r="H458" s="669"/>
      <c r="I458" s="669"/>
      <c r="J458" s="669"/>
      <c r="K458" s="669"/>
      <c r="L458" s="669"/>
      <c r="M458" s="669"/>
      <c r="N458" s="669"/>
      <c r="O458" s="669"/>
      <c r="P458" s="669"/>
      <c r="Q458" s="669"/>
      <c r="R458" s="669"/>
      <c r="S458" s="669"/>
      <c r="T458" s="669"/>
      <c r="U458" s="669"/>
      <c r="V458" s="669"/>
      <c r="W458" s="669"/>
      <c r="X458" s="669"/>
      <c r="Y458" s="669"/>
      <c r="Z458" s="669"/>
      <c r="AA458" s="669"/>
    </row>
    <row r="459" spans="1:27" ht="12.75">
      <c r="A459" s="669"/>
      <c r="B459" s="669"/>
      <c r="C459" s="669"/>
      <c r="D459" s="669"/>
      <c r="E459" s="669"/>
      <c r="F459" s="669"/>
      <c r="G459" s="669"/>
      <c r="H459" s="669"/>
      <c r="I459" s="669"/>
      <c r="J459" s="669"/>
      <c r="K459" s="669"/>
      <c r="L459" s="669"/>
      <c r="M459" s="669"/>
      <c r="N459" s="669"/>
      <c r="O459" s="669"/>
      <c r="P459" s="669"/>
      <c r="Q459" s="669"/>
      <c r="R459" s="669"/>
      <c r="S459" s="669"/>
      <c r="T459" s="669"/>
      <c r="U459" s="669"/>
      <c r="V459" s="669"/>
      <c r="W459" s="669"/>
      <c r="X459" s="669"/>
      <c r="Y459" s="669"/>
      <c r="Z459" s="669"/>
      <c r="AA459" s="669"/>
    </row>
    <row r="460" spans="1:27" ht="12.75">
      <c r="A460" s="669"/>
      <c r="B460" s="669"/>
      <c r="C460" s="669"/>
      <c r="D460" s="669"/>
      <c r="E460" s="669"/>
      <c r="F460" s="669"/>
      <c r="G460" s="669"/>
      <c r="H460" s="669"/>
      <c r="I460" s="669"/>
      <c r="J460" s="669"/>
      <c r="K460" s="669"/>
      <c r="L460" s="669"/>
      <c r="M460" s="669"/>
      <c r="N460" s="669"/>
      <c r="O460" s="669"/>
      <c r="P460" s="669"/>
      <c r="Q460" s="669"/>
      <c r="R460" s="669"/>
      <c r="S460" s="669"/>
      <c r="T460" s="669"/>
      <c r="U460" s="669"/>
      <c r="V460" s="669"/>
      <c r="W460" s="669"/>
      <c r="X460" s="669"/>
      <c r="Y460" s="669"/>
      <c r="Z460" s="669"/>
      <c r="AA460" s="669"/>
    </row>
    <row r="461" spans="1:27" ht="12.75">
      <c r="A461" s="669"/>
      <c r="B461" s="669"/>
      <c r="C461" s="669"/>
      <c r="D461" s="669"/>
      <c r="E461" s="669"/>
      <c r="F461" s="669"/>
      <c r="G461" s="669"/>
      <c r="H461" s="669"/>
      <c r="I461" s="669"/>
      <c r="J461" s="669"/>
      <c r="K461" s="669"/>
      <c r="L461" s="669"/>
      <c r="M461" s="669"/>
      <c r="N461" s="669"/>
      <c r="O461" s="669"/>
      <c r="P461" s="669"/>
      <c r="Q461" s="669"/>
      <c r="R461" s="669"/>
      <c r="S461" s="669"/>
      <c r="T461" s="669"/>
      <c r="U461" s="669"/>
      <c r="V461" s="669"/>
      <c r="W461" s="669"/>
      <c r="X461" s="669"/>
      <c r="Y461" s="669"/>
      <c r="Z461" s="669"/>
      <c r="AA461" s="669"/>
    </row>
    <row r="462" spans="1:27" ht="12.75">
      <c r="A462" s="669"/>
      <c r="B462" s="669"/>
      <c r="C462" s="669"/>
      <c r="D462" s="669"/>
      <c r="E462" s="669"/>
      <c r="F462" s="669"/>
      <c r="G462" s="669"/>
      <c r="H462" s="669"/>
      <c r="I462" s="669"/>
      <c r="J462" s="669"/>
      <c r="K462" s="669"/>
      <c r="L462" s="669"/>
      <c r="M462" s="669"/>
      <c r="N462" s="669"/>
      <c r="O462" s="669"/>
      <c r="P462" s="669"/>
      <c r="Q462" s="669"/>
      <c r="R462" s="669"/>
      <c r="S462" s="669"/>
      <c r="T462" s="669"/>
      <c r="U462" s="669"/>
      <c r="V462" s="669"/>
      <c r="W462" s="669"/>
      <c r="X462" s="669"/>
      <c r="Y462" s="669"/>
      <c r="Z462" s="669"/>
      <c r="AA462" s="669"/>
    </row>
    <row r="463" spans="1:27" ht="12.75">
      <c r="A463" s="669"/>
      <c r="B463" s="669"/>
      <c r="C463" s="669"/>
      <c r="D463" s="669"/>
      <c r="E463" s="669"/>
      <c r="F463" s="669"/>
      <c r="G463" s="669"/>
      <c r="H463" s="669"/>
      <c r="I463" s="669"/>
      <c r="J463" s="669"/>
      <c r="K463" s="669"/>
      <c r="L463" s="669"/>
      <c r="M463" s="669"/>
      <c r="N463" s="669"/>
      <c r="O463" s="669"/>
      <c r="P463" s="669"/>
      <c r="Q463" s="669"/>
      <c r="R463" s="669"/>
      <c r="S463" s="669"/>
      <c r="T463" s="669"/>
      <c r="U463" s="669"/>
      <c r="V463" s="669"/>
      <c r="W463" s="669"/>
      <c r="X463" s="669"/>
      <c r="Y463" s="669"/>
      <c r="Z463" s="669"/>
      <c r="AA463" s="669"/>
    </row>
    <row r="464" spans="1:27" ht="12.75">
      <c r="A464" s="669"/>
      <c r="B464" s="669"/>
      <c r="C464" s="669"/>
      <c r="D464" s="669"/>
      <c r="E464" s="669"/>
      <c r="F464" s="669"/>
      <c r="G464" s="669"/>
      <c r="H464" s="669"/>
      <c r="I464" s="669"/>
      <c r="J464" s="669"/>
      <c r="K464" s="669"/>
      <c r="L464" s="669"/>
      <c r="M464" s="669"/>
      <c r="N464" s="669"/>
      <c r="O464" s="669"/>
      <c r="P464" s="669"/>
      <c r="Q464" s="669"/>
      <c r="R464" s="669"/>
      <c r="S464" s="669"/>
      <c r="T464" s="669"/>
      <c r="U464" s="669"/>
      <c r="V464" s="669"/>
      <c r="W464" s="669"/>
      <c r="X464" s="669"/>
      <c r="Y464" s="669"/>
      <c r="Z464" s="669"/>
      <c r="AA464" s="669"/>
    </row>
    <row r="465" spans="1:27" ht="12.75">
      <c r="A465" s="669"/>
      <c r="B465" s="669"/>
      <c r="C465" s="669"/>
      <c r="D465" s="669"/>
      <c r="E465" s="669"/>
      <c r="F465" s="669"/>
      <c r="G465" s="669"/>
      <c r="H465" s="669"/>
      <c r="I465" s="669"/>
      <c r="J465" s="669"/>
      <c r="K465" s="669"/>
      <c r="L465" s="669"/>
      <c r="M465" s="669"/>
      <c r="N465" s="669"/>
      <c r="O465" s="669"/>
      <c r="P465" s="669"/>
      <c r="Q465" s="669"/>
      <c r="R465" s="669"/>
      <c r="S465" s="669"/>
      <c r="T465" s="669"/>
      <c r="U465" s="669"/>
      <c r="V465" s="669"/>
      <c r="W465" s="669"/>
      <c r="X465" s="669"/>
      <c r="Y465" s="669"/>
      <c r="Z465" s="669"/>
      <c r="AA465" s="669"/>
    </row>
    <row r="466" spans="1:27" ht="12.75">
      <c r="A466" s="669"/>
      <c r="B466" s="669"/>
      <c r="C466" s="669"/>
      <c r="D466" s="669"/>
      <c r="E466" s="669"/>
      <c r="F466" s="669"/>
      <c r="G466" s="669"/>
      <c r="H466" s="669"/>
      <c r="I466" s="669"/>
      <c r="J466" s="669"/>
      <c r="K466" s="669"/>
      <c r="L466" s="669"/>
      <c r="M466" s="669"/>
      <c r="N466" s="669"/>
      <c r="O466" s="669"/>
      <c r="P466" s="669"/>
      <c r="Q466" s="669"/>
      <c r="R466" s="669"/>
      <c r="S466" s="669"/>
      <c r="T466" s="669"/>
      <c r="U466" s="669"/>
      <c r="V466" s="669"/>
      <c r="W466" s="669"/>
      <c r="X466" s="669"/>
      <c r="Y466" s="669"/>
      <c r="Z466" s="669"/>
      <c r="AA466" s="669"/>
    </row>
    <row r="467" spans="1:27" ht="12.75">
      <c r="A467" s="669"/>
      <c r="B467" s="669"/>
      <c r="C467" s="669"/>
      <c r="D467" s="669"/>
      <c r="E467" s="669"/>
      <c r="F467" s="669"/>
      <c r="G467" s="669"/>
      <c r="H467" s="669"/>
      <c r="I467" s="669"/>
      <c r="J467" s="669"/>
      <c r="K467" s="669"/>
      <c r="L467" s="669"/>
      <c r="M467" s="669"/>
      <c r="N467" s="669"/>
      <c r="O467" s="669"/>
      <c r="P467" s="669"/>
      <c r="Q467" s="669"/>
      <c r="R467" s="669"/>
      <c r="S467" s="669"/>
      <c r="T467" s="669"/>
      <c r="U467" s="669"/>
      <c r="V467" s="669"/>
      <c r="W467" s="669"/>
      <c r="X467" s="669"/>
      <c r="Y467" s="669"/>
      <c r="Z467" s="669"/>
      <c r="AA467" s="669"/>
    </row>
    <row r="468" spans="1:27" ht="12.75">
      <c r="A468" s="669"/>
      <c r="B468" s="669"/>
      <c r="C468" s="669"/>
      <c r="D468" s="669"/>
      <c r="E468" s="669"/>
      <c r="F468" s="669"/>
      <c r="G468" s="669"/>
      <c r="H468" s="669"/>
      <c r="I468" s="669"/>
      <c r="J468" s="669"/>
      <c r="K468" s="669"/>
      <c r="L468" s="669"/>
      <c r="M468" s="669"/>
      <c r="N468" s="669"/>
      <c r="O468" s="669"/>
      <c r="P468" s="669"/>
      <c r="Q468" s="669"/>
      <c r="R468" s="669"/>
      <c r="S468" s="669"/>
      <c r="T468" s="669"/>
      <c r="U468" s="669"/>
      <c r="V468" s="669"/>
      <c r="W468" s="669"/>
      <c r="X468" s="669"/>
      <c r="Y468" s="669"/>
      <c r="Z468" s="669"/>
      <c r="AA468" s="669"/>
    </row>
    <row r="469" spans="1:27" ht="12.75">
      <c r="A469" s="669"/>
      <c r="B469" s="669"/>
      <c r="C469" s="669"/>
      <c r="D469" s="669"/>
      <c r="E469" s="669"/>
      <c r="F469" s="669"/>
      <c r="G469" s="669"/>
      <c r="H469" s="669"/>
      <c r="I469" s="669"/>
      <c r="J469" s="669"/>
      <c r="K469" s="669"/>
      <c r="L469" s="669"/>
      <c r="M469" s="669"/>
      <c r="N469" s="669"/>
      <c r="O469" s="669"/>
      <c r="P469" s="669"/>
      <c r="Q469" s="669"/>
      <c r="R469" s="669"/>
      <c r="S469" s="669"/>
      <c r="T469" s="669"/>
      <c r="U469" s="669"/>
      <c r="V469" s="669"/>
      <c r="W469" s="669"/>
      <c r="X469" s="669"/>
      <c r="Y469" s="669"/>
      <c r="Z469" s="669"/>
      <c r="AA469" s="669"/>
    </row>
    <row r="470" spans="1:27" ht="12.75">
      <c r="A470" s="669"/>
      <c r="B470" s="669"/>
      <c r="C470" s="669"/>
      <c r="D470" s="669"/>
      <c r="E470" s="669"/>
      <c r="F470" s="669"/>
      <c r="G470" s="669"/>
      <c r="H470" s="669"/>
      <c r="I470" s="669"/>
      <c r="J470" s="669"/>
      <c r="K470" s="669"/>
      <c r="L470" s="669"/>
      <c r="M470" s="669"/>
      <c r="N470" s="669"/>
      <c r="O470" s="669"/>
      <c r="P470" s="669"/>
      <c r="Q470" s="669"/>
      <c r="R470" s="669"/>
      <c r="S470" s="669"/>
      <c r="T470" s="669"/>
      <c r="U470" s="669"/>
      <c r="V470" s="669"/>
      <c r="W470" s="669"/>
      <c r="X470" s="669"/>
      <c r="Y470" s="669"/>
      <c r="Z470" s="669"/>
      <c r="AA470" s="669"/>
    </row>
    <row r="471" spans="1:27" ht="12.75">
      <c r="A471" s="669"/>
      <c r="B471" s="669"/>
      <c r="C471" s="669"/>
      <c r="D471" s="669"/>
      <c r="E471" s="669"/>
      <c r="F471" s="669"/>
      <c r="G471" s="669"/>
      <c r="H471" s="669"/>
      <c r="I471" s="669"/>
      <c r="J471" s="669"/>
      <c r="K471" s="669"/>
      <c r="L471" s="669"/>
      <c r="M471" s="669"/>
      <c r="N471" s="669"/>
      <c r="O471" s="669"/>
      <c r="P471" s="669"/>
      <c r="Q471" s="669"/>
      <c r="R471" s="669"/>
      <c r="S471" s="669"/>
      <c r="T471" s="669"/>
      <c r="U471" s="669"/>
      <c r="V471" s="669"/>
      <c r="W471" s="669"/>
      <c r="X471" s="669"/>
      <c r="Y471" s="669"/>
      <c r="Z471" s="669"/>
      <c r="AA471" s="669"/>
    </row>
    <row r="472" spans="1:27" ht="12.75">
      <c r="A472" s="669"/>
      <c r="B472" s="669"/>
      <c r="C472" s="669"/>
      <c r="D472" s="669"/>
      <c r="E472" s="669"/>
      <c r="F472" s="669"/>
      <c r="G472" s="669"/>
      <c r="H472" s="669"/>
      <c r="I472" s="669"/>
      <c r="J472" s="669"/>
      <c r="K472" s="669"/>
      <c r="L472" s="669"/>
      <c r="M472" s="669"/>
      <c r="N472" s="669"/>
      <c r="O472" s="669"/>
      <c r="P472" s="669"/>
      <c r="Q472" s="669"/>
      <c r="R472" s="669"/>
      <c r="S472" s="669"/>
      <c r="T472" s="669"/>
      <c r="U472" s="669"/>
      <c r="V472" s="669"/>
      <c r="W472" s="669"/>
      <c r="X472" s="669"/>
      <c r="Y472" s="669"/>
      <c r="Z472" s="669"/>
      <c r="AA472" s="669"/>
    </row>
    <row r="473" spans="1:27" ht="12.75">
      <c r="A473" s="669"/>
      <c r="B473" s="669"/>
      <c r="C473" s="669"/>
      <c r="D473" s="669"/>
      <c r="E473" s="669"/>
      <c r="F473" s="669"/>
      <c r="G473" s="669"/>
      <c r="H473" s="669"/>
      <c r="I473" s="669"/>
      <c r="J473" s="669"/>
      <c r="K473" s="669"/>
      <c r="L473" s="669"/>
      <c r="M473" s="669"/>
      <c r="N473" s="669"/>
      <c r="O473" s="669"/>
      <c r="P473" s="669"/>
      <c r="Q473" s="669"/>
      <c r="R473" s="669"/>
      <c r="S473" s="669"/>
      <c r="T473" s="669"/>
      <c r="U473" s="669"/>
      <c r="V473" s="669"/>
      <c r="W473" s="669"/>
      <c r="X473" s="669"/>
      <c r="Y473" s="669"/>
      <c r="Z473" s="669"/>
      <c r="AA473" s="669"/>
    </row>
    <row r="474" spans="1:27" ht="12.75">
      <c r="A474" s="669"/>
      <c r="B474" s="669"/>
      <c r="C474" s="669"/>
      <c r="D474" s="669"/>
      <c r="E474" s="669"/>
      <c r="F474" s="669"/>
      <c r="G474" s="669"/>
      <c r="H474" s="669"/>
      <c r="I474" s="669"/>
      <c r="J474" s="669"/>
      <c r="K474" s="669"/>
      <c r="L474" s="669"/>
      <c r="M474" s="669"/>
      <c r="N474" s="669"/>
      <c r="O474" s="669"/>
      <c r="P474" s="669"/>
      <c r="Q474" s="669"/>
      <c r="R474" s="669"/>
      <c r="S474" s="669"/>
      <c r="T474" s="669"/>
      <c r="U474" s="669"/>
      <c r="V474" s="669"/>
      <c r="W474" s="669"/>
      <c r="X474" s="669"/>
      <c r="Y474" s="669"/>
      <c r="Z474" s="669"/>
      <c r="AA474" s="669"/>
    </row>
    <row r="475" spans="1:27" ht="12.75">
      <c r="A475" s="669"/>
      <c r="B475" s="669"/>
      <c r="C475" s="669"/>
      <c r="D475" s="669"/>
      <c r="E475" s="669"/>
      <c r="F475" s="669"/>
      <c r="G475" s="669"/>
      <c r="H475" s="669"/>
      <c r="I475" s="669"/>
      <c r="J475" s="669"/>
      <c r="K475" s="669"/>
      <c r="L475" s="669"/>
      <c r="M475" s="669"/>
      <c r="N475" s="669"/>
      <c r="O475" s="669"/>
      <c r="P475" s="669"/>
      <c r="Q475" s="669"/>
      <c r="R475" s="669"/>
      <c r="S475" s="669"/>
      <c r="T475" s="669"/>
      <c r="U475" s="669"/>
      <c r="V475" s="669"/>
      <c r="W475" s="669"/>
      <c r="X475" s="669"/>
      <c r="Y475" s="669"/>
      <c r="Z475" s="669"/>
      <c r="AA475" s="669"/>
    </row>
    <row r="476" spans="1:27" ht="12.75">
      <c r="A476" s="669"/>
      <c r="B476" s="669"/>
      <c r="C476" s="669"/>
      <c r="D476" s="669"/>
      <c r="E476" s="669"/>
      <c r="F476" s="669"/>
      <c r="G476" s="669"/>
      <c r="H476" s="669"/>
      <c r="I476" s="669"/>
      <c r="J476" s="669"/>
      <c r="K476" s="669"/>
      <c r="L476" s="669"/>
      <c r="M476" s="669"/>
      <c r="N476" s="669"/>
      <c r="O476" s="669"/>
      <c r="P476" s="669"/>
      <c r="Q476" s="669"/>
      <c r="R476" s="669"/>
      <c r="S476" s="669"/>
      <c r="T476" s="669"/>
      <c r="U476" s="669"/>
      <c r="V476" s="669"/>
      <c r="W476" s="669"/>
      <c r="X476" s="669"/>
      <c r="Y476" s="669"/>
      <c r="Z476" s="669"/>
      <c r="AA476" s="669"/>
    </row>
    <row r="477" spans="1:27" ht="12.75">
      <c r="A477" s="669"/>
      <c r="B477" s="669"/>
      <c r="C477" s="669"/>
      <c r="D477" s="669"/>
      <c r="E477" s="669"/>
      <c r="F477" s="669"/>
      <c r="G477" s="669"/>
      <c r="H477" s="669"/>
      <c r="I477" s="669"/>
      <c r="J477" s="669"/>
      <c r="K477" s="669"/>
      <c r="L477" s="669"/>
      <c r="M477" s="669"/>
      <c r="N477" s="669"/>
      <c r="O477" s="669"/>
      <c r="P477" s="669"/>
      <c r="Q477" s="669"/>
      <c r="R477" s="669"/>
      <c r="S477" s="669"/>
      <c r="T477" s="669"/>
      <c r="U477" s="669"/>
      <c r="V477" s="669"/>
      <c r="W477" s="669"/>
      <c r="X477" s="669"/>
      <c r="Y477" s="669"/>
      <c r="Z477" s="669"/>
      <c r="AA477" s="669"/>
    </row>
    <row r="478" spans="1:27" ht="12.75">
      <c r="A478" s="669"/>
      <c r="B478" s="669"/>
      <c r="C478" s="669"/>
      <c r="D478" s="669"/>
      <c r="E478" s="669"/>
      <c r="F478" s="669"/>
      <c r="G478" s="669"/>
      <c r="H478" s="669"/>
      <c r="I478" s="669"/>
      <c r="J478" s="669"/>
      <c r="K478" s="669"/>
      <c r="L478" s="669"/>
      <c r="M478" s="669"/>
      <c r="N478" s="669"/>
      <c r="O478" s="669"/>
      <c r="P478" s="669"/>
      <c r="Q478" s="669"/>
      <c r="R478" s="669"/>
      <c r="S478" s="669"/>
      <c r="T478" s="669"/>
      <c r="U478" s="669"/>
      <c r="V478" s="669"/>
      <c r="W478" s="669"/>
      <c r="X478" s="669"/>
      <c r="Y478" s="669"/>
      <c r="Z478" s="669"/>
      <c r="AA478" s="669"/>
    </row>
    <row r="479" spans="1:27" ht="12.75">
      <c r="A479" s="669"/>
      <c r="B479" s="669"/>
      <c r="C479" s="669"/>
      <c r="D479" s="669"/>
      <c r="E479" s="669"/>
      <c r="F479" s="669"/>
      <c r="G479" s="669"/>
      <c r="H479" s="669"/>
      <c r="I479" s="669"/>
      <c r="J479" s="669"/>
      <c r="K479" s="669"/>
      <c r="L479" s="669"/>
      <c r="M479" s="669"/>
      <c r="N479" s="669"/>
      <c r="O479" s="669"/>
      <c r="P479" s="669"/>
      <c r="Q479" s="669"/>
      <c r="R479" s="669"/>
      <c r="S479" s="669"/>
      <c r="T479" s="669"/>
      <c r="U479" s="669"/>
      <c r="V479" s="669"/>
      <c r="W479" s="669"/>
      <c r="X479" s="669"/>
      <c r="Y479" s="669"/>
      <c r="Z479" s="669"/>
      <c r="AA479" s="669"/>
    </row>
    <row r="480" spans="1:27" ht="12.75">
      <c r="A480" s="669"/>
      <c r="B480" s="669"/>
      <c r="C480" s="669"/>
      <c r="D480" s="669"/>
      <c r="E480" s="669"/>
      <c r="F480" s="669"/>
      <c r="G480" s="669"/>
      <c r="H480" s="669"/>
      <c r="I480" s="669"/>
      <c r="J480" s="669"/>
      <c r="K480" s="669"/>
      <c r="L480" s="669"/>
      <c r="M480" s="669"/>
      <c r="N480" s="669"/>
      <c r="O480" s="669"/>
      <c r="P480" s="669"/>
      <c r="Q480" s="669"/>
      <c r="R480" s="669"/>
      <c r="S480" s="669"/>
      <c r="T480" s="669"/>
      <c r="U480" s="669"/>
      <c r="V480" s="669"/>
      <c r="W480" s="669"/>
      <c r="X480" s="669"/>
      <c r="Y480" s="669"/>
      <c r="Z480" s="669"/>
      <c r="AA480" s="669"/>
    </row>
    <row r="481" spans="1:27" ht="12.75">
      <c r="A481" s="669"/>
      <c r="B481" s="669"/>
      <c r="C481" s="669"/>
      <c r="D481" s="669"/>
      <c r="E481" s="669"/>
      <c r="F481" s="669"/>
      <c r="G481" s="669"/>
      <c r="H481" s="669"/>
      <c r="I481" s="669"/>
      <c r="J481" s="669"/>
      <c r="K481" s="669"/>
      <c r="L481" s="669"/>
      <c r="M481" s="669"/>
      <c r="N481" s="669"/>
      <c r="O481" s="669"/>
      <c r="P481" s="669"/>
      <c r="Q481" s="669"/>
      <c r="R481" s="669"/>
      <c r="S481" s="669"/>
      <c r="T481" s="669"/>
      <c r="U481" s="669"/>
      <c r="V481" s="669"/>
      <c r="W481" s="669"/>
      <c r="X481" s="669"/>
      <c r="Y481" s="669"/>
      <c r="Z481" s="669"/>
      <c r="AA481" s="669"/>
    </row>
    <row r="482" spans="1:27" ht="12.75">
      <c r="A482" s="669"/>
      <c r="B482" s="669"/>
      <c r="C482" s="669"/>
      <c r="D482" s="669"/>
      <c r="E482" s="669"/>
      <c r="F482" s="669"/>
      <c r="G482" s="669"/>
      <c r="H482" s="669"/>
      <c r="I482" s="669"/>
      <c r="J482" s="669"/>
      <c r="K482" s="669"/>
      <c r="L482" s="669"/>
      <c r="M482" s="669"/>
      <c r="N482" s="669"/>
      <c r="O482" s="669"/>
      <c r="P482" s="669"/>
      <c r="Q482" s="669"/>
      <c r="R482" s="669"/>
      <c r="S482" s="669"/>
      <c r="T482" s="669"/>
      <c r="U482" s="669"/>
      <c r="V482" s="669"/>
      <c r="W482" s="669"/>
      <c r="X482" s="669"/>
      <c r="Y482" s="669"/>
      <c r="Z482" s="669"/>
      <c r="AA482" s="669"/>
    </row>
    <row r="483" spans="1:27" ht="12.75">
      <c r="A483" s="669"/>
      <c r="B483" s="669"/>
      <c r="C483" s="669"/>
      <c r="D483" s="669"/>
      <c r="E483" s="669"/>
      <c r="F483" s="669"/>
      <c r="G483" s="669"/>
      <c r="H483" s="669"/>
      <c r="I483" s="669"/>
      <c r="J483" s="669"/>
      <c r="K483" s="669"/>
      <c r="L483" s="669"/>
      <c r="M483" s="669"/>
      <c r="N483" s="669"/>
      <c r="O483" s="669"/>
      <c r="P483" s="669"/>
      <c r="Q483" s="669"/>
      <c r="R483" s="669"/>
      <c r="S483" s="669"/>
      <c r="T483" s="669"/>
      <c r="U483" s="669"/>
      <c r="V483" s="669"/>
      <c r="W483" s="669"/>
      <c r="X483" s="669"/>
      <c r="Y483" s="669"/>
      <c r="Z483" s="669"/>
      <c r="AA483" s="669"/>
    </row>
    <row r="484" spans="1:27" ht="12.75">
      <c r="A484" s="669"/>
      <c r="B484" s="669"/>
      <c r="C484" s="669"/>
      <c r="D484" s="669"/>
      <c r="E484" s="669"/>
      <c r="F484" s="669"/>
      <c r="G484" s="669"/>
      <c r="H484" s="669"/>
      <c r="I484" s="669"/>
      <c r="J484" s="669"/>
      <c r="K484" s="669"/>
      <c r="L484" s="669"/>
      <c r="M484" s="669"/>
      <c r="N484" s="669"/>
      <c r="O484" s="669"/>
      <c r="P484" s="669"/>
      <c r="Q484" s="669"/>
      <c r="R484" s="669"/>
      <c r="S484" s="669"/>
      <c r="T484" s="669"/>
      <c r="U484" s="669"/>
      <c r="V484" s="669"/>
      <c r="W484" s="669"/>
      <c r="X484" s="669"/>
      <c r="Y484" s="669"/>
      <c r="Z484" s="669"/>
      <c r="AA484" s="669"/>
    </row>
    <row r="485" spans="1:27" ht="12.75">
      <c r="A485" s="669"/>
      <c r="B485" s="669"/>
      <c r="C485" s="669"/>
      <c r="D485" s="669"/>
      <c r="E485" s="669"/>
      <c r="F485" s="669"/>
      <c r="G485" s="669"/>
      <c r="H485" s="669"/>
      <c r="I485" s="669"/>
      <c r="J485" s="669"/>
      <c r="K485" s="669"/>
      <c r="L485" s="669"/>
      <c r="M485" s="669"/>
      <c r="N485" s="669"/>
      <c r="O485" s="669"/>
      <c r="P485" s="669"/>
      <c r="Q485" s="669"/>
      <c r="R485" s="669"/>
      <c r="S485" s="669"/>
      <c r="T485" s="669"/>
      <c r="U485" s="669"/>
      <c r="V485" s="669"/>
      <c r="W485" s="669"/>
      <c r="X485" s="669"/>
      <c r="Y485" s="669"/>
      <c r="Z485" s="669"/>
      <c r="AA485" s="669"/>
    </row>
    <row r="486" spans="1:27" ht="12.75">
      <c r="A486" s="669"/>
      <c r="B486" s="669"/>
      <c r="C486" s="669"/>
      <c r="D486" s="669"/>
      <c r="E486" s="669"/>
      <c r="F486" s="669"/>
      <c r="G486" s="669"/>
      <c r="H486" s="669"/>
      <c r="I486" s="669"/>
      <c r="J486" s="669"/>
      <c r="K486" s="669"/>
      <c r="L486" s="669"/>
      <c r="M486" s="669"/>
      <c r="N486" s="669"/>
      <c r="O486" s="669"/>
      <c r="P486" s="669"/>
      <c r="Q486" s="669"/>
      <c r="R486" s="669"/>
      <c r="S486" s="669"/>
      <c r="T486" s="669"/>
      <c r="U486" s="669"/>
      <c r="V486" s="669"/>
      <c r="W486" s="669"/>
      <c r="X486" s="669"/>
      <c r="Y486" s="669"/>
      <c r="Z486" s="669"/>
      <c r="AA486" s="669"/>
    </row>
    <row r="487" spans="1:27" ht="12.75">
      <c r="A487" s="669"/>
      <c r="B487" s="669"/>
      <c r="C487" s="669"/>
      <c r="D487" s="669"/>
      <c r="E487" s="669"/>
      <c r="F487" s="669"/>
      <c r="G487" s="669"/>
      <c r="H487" s="669"/>
      <c r="I487" s="669"/>
      <c r="J487" s="669"/>
      <c r="K487" s="669"/>
      <c r="L487" s="669"/>
      <c r="M487" s="669"/>
      <c r="N487" s="669"/>
      <c r="O487" s="669"/>
      <c r="P487" s="669"/>
      <c r="Q487" s="669"/>
      <c r="R487" s="669"/>
      <c r="S487" s="669"/>
      <c r="T487" s="669"/>
      <c r="U487" s="669"/>
      <c r="V487" s="669"/>
      <c r="W487" s="669"/>
      <c r="X487" s="669"/>
      <c r="Y487" s="669"/>
      <c r="Z487" s="669"/>
      <c r="AA487" s="669"/>
    </row>
    <row r="488" spans="1:27" ht="12.75">
      <c r="A488" s="669"/>
      <c r="B488" s="669"/>
      <c r="C488" s="669"/>
      <c r="D488" s="669"/>
      <c r="E488" s="669"/>
      <c r="F488" s="669"/>
      <c r="G488" s="669"/>
      <c r="H488" s="669"/>
      <c r="I488" s="669"/>
      <c r="J488" s="669"/>
      <c r="K488" s="669"/>
      <c r="L488" s="669"/>
      <c r="M488" s="669"/>
      <c r="N488" s="669"/>
      <c r="O488" s="669"/>
      <c r="P488" s="669"/>
      <c r="Q488" s="669"/>
      <c r="R488" s="669"/>
      <c r="S488" s="669"/>
      <c r="T488" s="669"/>
      <c r="U488" s="669"/>
      <c r="V488" s="669"/>
      <c r="W488" s="669"/>
      <c r="X488" s="669"/>
      <c r="Y488" s="669"/>
      <c r="Z488" s="669"/>
      <c r="AA488" s="669"/>
    </row>
    <row r="489" spans="1:27" ht="12.75">
      <c r="A489" s="669"/>
      <c r="B489" s="669"/>
      <c r="C489" s="669"/>
      <c r="D489" s="669"/>
      <c r="E489" s="669"/>
      <c r="F489" s="669"/>
      <c r="G489" s="669"/>
      <c r="H489" s="669"/>
      <c r="I489" s="669"/>
      <c r="J489" s="669"/>
      <c r="K489" s="669"/>
      <c r="L489" s="669"/>
      <c r="M489" s="669"/>
      <c r="N489" s="669"/>
      <c r="O489" s="669"/>
      <c r="P489" s="669"/>
      <c r="Q489" s="669"/>
      <c r="R489" s="669"/>
      <c r="S489" s="669"/>
      <c r="T489" s="669"/>
      <c r="U489" s="669"/>
      <c r="V489" s="669"/>
      <c r="W489" s="669"/>
      <c r="X489" s="669"/>
      <c r="Y489" s="669"/>
      <c r="Z489" s="669"/>
      <c r="AA489" s="669"/>
    </row>
    <row r="490" spans="1:27" ht="12.75">
      <c r="A490" s="669"/>
      <c r="B490" s="669"/>
      <c r="C490" s="669"/>
      <c r="D490" s="669"/>
      <c r="E490" s="669"/>
      <c r="F490" s="669"/>
      <c r="G490" s="669"/>
      <c r="H490" s="669"/>
      <c r="I490" s="669"/>
      <c r="J490" s="669"/>
      <c r="K490" s="669"/>
      <c r="L490" s="669"/>
      <c r="M490" s="669"/>
      <c r="N490" s="669"/>
      <c r="O490" s="669"/>
      <c r="P490" s="669"/>
      <c r="Q490" s="669"/>
      <c r="R490" s="669"/>
      <c r="S490" s="669"/>
      <c r="T490" s="669"/>
      <c r="U490" s="669"/>
      <c r="V490" s="669"/>
      <c r="W490" s="669"/>
      <c r="X490" s="669"/>
      <c r="Y490" s="669"/>
      <c r="Z490" s="669"/>
      <c r="AA490" s="669"/>
    </row>
    <row r="491" spans="1:27" ht="12.75">
      <c r="A491" s="669"/>
      <c r="B491" s="669"/>
      <c r="C491" s="669"/>
      <c r="D491" s="669"/>
      <c r="E491" s="669"/>
      <c r="F491" s="669"/>
      <c r="G491" s="669"/>
      <c r="H491" s="669"/>
      <c r="I491" s="669"/>
      <c r="J491" s="669"/>
      <c r="K491" s="669"/>
      <c r="L491" s="669"/>
      <c r="M491" s="669"/>
      <c r="N491" s="669"/>
      <c r="O491" s="669"/>
      <c r="P491" s="669"/>
      <c r="Q491" s="669"/>
      <c r="R491" s="669"/>
      <c r="S491" s="669"/>
      <c r="T491" s="669"/>
      <c r="U491" s="669"/>
      <c r="V491" s="669"/>
      <c r="W491" s="669"/>
      <c r="X491" s="669"/>
      <c r="Y491" s="669"/>
      <c r="Z491" s="669"/>
      <c r="AA491" s="669"/>
    </row>
    <row r="492" spans="1:27" ht="12.75">
      <c r="A492" s="669"/>
      <c r="B492" s="669"/>
      <c r="C492" s="669"/>
      <c r="D492" s="669"/>
      <c r="E492" s="669"/>
      <c r="F492" s="669"/>
      <c r="G492" s="669"/>
      <c r="H492" s="669"/>
      <c r="I492" s="669"/>
      <c r="J492" s="669"/>
      <c r="K492" s="669"/>
      <c r="L492" s="669"/>
      <c r="M492" s="669"/>
      <c r="N492" s="669"/>
      <c r="O492" s="669"/>
      <c r="P492" s="669"/>
      <c r="Q492" s="669"/>
      <c r="R492" s="669"/>
      <c r="S492" s="669"/>
      <c r="T492" s="669"/>
      <c r="U492" s="669"/>
      <c r="V492" s="669"/>
      <c r="W492" s="669"/>
      <c r="X492" s="669"/>
      <c r="Y492" s="669"/>
      <c r="Z492" s="669"/>
      <c r="AA492" s="669"/>
    </row>
    <row r="493" spans="1:27" ht="12.75">
      <c r="A493" s="669"/>
      <c r="B493" s="669"/>
      <c r="C493" s="669"/>
      <c r="D493" s="669"/>
      <c r="E493" s="669"/>
      <c r="F493" s="669"/>
      <c r="G493" s="669"/>
      <c r="H493" s="669"/>
      <c r="I493" s="669"/>
      <c r="J493" s="669"/>
      <c r="K493" s="669"/>
      <c r="L493" s="669"/>
      <c r="M493" s="669"/>
      <c r="N493" s="669"/>
      <c r="O493" s="669"/>
      <c r="P493" s="669"/>
      <c r="Q493" s="669"/>
      <c r="R493" s="669"/>
      <c r="S493" s="669"/>
      <c r="T493" s="669"/>
      <c r="U493" s="669"/>
      <c r="V493" s="669"/>
      <c r="W493" s="669"/>
      <c r="X493" s="669"/>
      <c r="Y493" s="669"/>
      <c r="Z493" s="669"/>
      <c r="AA493" s="669"/>
    </row>
    <row r="494" spans="1:27" ht="12.75">
      <c r="A494" s="669"/>
      <c r="B494" s="669"/>
      <c r="C494" s="669"/>
      <c r="D494" s="669"/>
      <c r="E494" s="669"/>
      <c r="F494" s="669"/>
      <c r="G494" s="669"/>
      <c r="H494" s="669"/>
      <c r="I494" s="669"/>
      <c r="J494" s="669"/>
      <c r="K494" s="669"/>
      <c r="L494" s="669"/>
      <c r="M494" s="669"/>
      <c r="N494" s="669"/>
      <c r="O494" s="669"/>
      <c r="P494" s="669"/>
      <c r="Q494" s="669"/>
      <c r="R494" s="669"/>
      <c r="S494" s="669"/>
      <c r="T494" s="669"/>
      <c r="U494" s="669"/>
      <c r="V494" s="669"/>
      <c r="W494" s="669"/>
      <c r="X494" s="669"/>
      <c r="Y494" s="669"/>
      <c r="Z494" s="669"/>
      <c r="AA494" s="669"/>
    </row>
    <row r="495" spans="1:27" ht="12.75">
      <c r="A495" s="669"/>
      <c r="B495" s="669"/>
      <c r="C495" s="669"/>
      <c r="D495" s="669"/>
      <c r="E495" s="669"/>
      <c r="F495" s="669"/>
      <c r="G495" s="669"/>
      <c r="H495" s="669"/>
      <c r="I495" s="669"/>
      <c r="J495" s="669"/>
      <c r="K495" s="669"/>
      <c r="L495" s="669"/>
      <c r="M495" s="669"/>
      <c r="N495" s="669"/>
      <c r="O495" s="669"/>
      <c r="P495" s="669"/>
      <c r="Q495" s="669"/>
      <c r="R495" s="669"/>
      <c r="S495" s="669"/>
      <c r="T495" s="669"/>
      <c r="U495" s="669"/>
      <c r="V495" s="669"/>
      <c r="W495" s="669"/>
      <c r="X495" s="669"/>
      <c r="Y495" s="669"/>
      <c r="Z495" s="669"/>
      <c r="AA495" s="669"/>
    </row>
    <row r="496" spans="1:27" ht="12.75">
      <c r="A496" s="669"/>
      <c r="B496" s="669"/>
      <c r="C496" s="669"/>
      <c r="D496" s="669"/>
      <c r="E496" s="669"/>
      <c r="F496" s="669"/>
      <c r="G496" s="669"/>
      <c r="H496" s="669"/>
      <c r="I496" s="669"/>
      <c r="J496" s="669"/>
      <c r="K496" s="669"/>
      <c r="L496" s="669"/>
      <c r="M496" s="669"/>
      <c r="N496" s="669"/>
      <c r="O496" s="669"/>
      <c r="P496" s="669"/>
      <c r="Q496" s="669"/>
      <c r="R496" s="669"/>
      <c r="S496" s="669"/>
      <c r="T496" s="669"/>
      <c r="U496" s="669"/>
      <c r="V496" s="669"/>
      <c r="W496" s="669"/>
      <c r="X496" s="669"/>
      <c r="Y496" s="669"/>
      <c r="Z496" s="669"/>
      <c r="AA496" s="669"/>
    </row>
    <row r="497" spans="1:27" ht="12.75">
      <c r="A497" s="669"/>
      <c r="B497" s="669"/>
      <c r="C497" s="669"/>
      <c r="D497" s="669"/>
      <c r="E497" s="669"/>
      <c r="F497" s="669"/>
      <c r="G497" s="669"/>
      <c r="H497" s="669"/>
      <c r="I497" s="669"/>
      <c r="J497" s="669"/>
      <c r="K497" s="669"/>
      <c r="L497" s="669"/>
      <c r="M497" s="669"/>
      <c r="N497" s="669"/>
      <c r="O497" s="669"/>
      <c r="P497" s="669"/>
      <c r="Q497" s="669"/>
      <c r="R497" s="669"/>
      <c r="S497" s="669"/>
      <c r="T497" s="669"/>
      <c r="U497" s="669"/>
      <c r="V497" s="669"/>
      <c r="W497" s="669"/>
      <c r="X497" s="669"/>
      <c r="Y497" s="669"/>
      <c r="Z497" s="669"/>
      <c r="AA497" s="669"/>
    </row>
    <row r="498" spans="1:27" ht="12.75">
      <c r="A498" s="669"/>
      <c r="B498" s="669"/>
      <c r="C498" s="669"/>
      <c r="D498" s="669"/>
      <c r="E498" s="669"/>
      <c r="F498" s="669"/>
      <c r="G498" s="669"/>
      <c r="H498" s="669"/>
      <c r="I498" s="669"/>
      <c r="J498" s="669"/>
      <c r="K498" s="669"/>
      <c r="L498" s="669"/>
      <c r="M498" s="669"/>
      <c r="N498" s="669"/>
      <c r="O498" s="669"/>
      <c r="P498" s="669"/>
      <c r="Q498" s="669"/>
      <c r="R498" s="669"/>
      <c r="S498" s="669"/>
      <c r="T498" s="669"/>
      <c r="U498" s="669"/>
      <c r="V498" s="669"/>
      <c r="W498" s="669"/>
      <c r="X498" s="669"/>
      <c r="Y498" s="669"/>
      <c r="Z498" s="669"/>
      <c r="AA498" s="669"/>
    </row>
    <row r="499" spans="1:27" ht="12.75">
      <c r="A499" s="669"/>
      <c r="B499" s="669"/>
      <c r="C499" s="669"/>
      <c r="D499" s="669"/>
      <c r="E499" s="669"/>
      <c r="F499" s="669"/>
      <c r="G499" s="669"/>
      <c r="H499" s="669"/>
      <c r="I499" s="669"/>
      <c r="J499" s="669"/>
      <c r="K499" s="669"/>
      <c r="L499" s="669"/>
      <c r="M499" s="669"/>
      <c r="N499" s="669"/>
      <c r="O499" s="669"/>
      <c r="P499" s="669"/>
      <c r="Q499" s="669"/>
      <c r="R499" s="669"/>
      <c r="S499" s="669"/>
      <c r="T499" s="669"/>
      <c r="U499" s="669"/>
      <c r="V499" s="669"/>
      <c r="W499" s="669"/>
      <c r="X499" s="669"/>
      <c r="Y499" s="669"/>
      <c r="Z499" s="669"/>
      <c r="AA499" s="669"/>
    </row>
    <row r="500" spans="1:27" ht="12.75">
      <c r="A500" s="669"/>
      <c r="B500" s="669"/>
      <c r="C500" s="669"/>
      <c r="D500" s="669"/>
      <c r="E500" s="669"/>
      <c r="F500" s="669"/>
      <c r="G500" s="669"/>
      <c r="H500" s="669"/>
      <c r="I500" s="669"/>
      <c r="J500" s="669"/>
      <c r="K500" s="669"/>
      <c r="L500" s="669"/>
      <c r="M500" s="669"/>
      <c r="N500" s="669"/>
      <c r="O500" s="669"/>
      <c r="P500" s="669"/>
      <c r="Q500" s="669"/>
      <c r="R500" s="669"/>
      <c r="S500" s="669"/>
      <c r="T500" s="669"/>
      <c r="U500" s="669"/>
      <c r="V500" s="669"/>
      <c r="W500" s="669"/>
      <c r="X500" s="669"/>
      <c r="Y500" s="669"/>
      <c r="Z500" s="669"/>
      <c r="AA500" s="669"/>
    </row>
    <row r="501" spans="1:27" ht="12.75">
      <c r="A501" s="669"/>
      <c r="B501" s="669"/>
      <c r="C501" s="669"/>
      <c r="D501" s="669"/>
      <c r="E501" s="669"/>
      <c r="F501" s="669"/>
      <c r="G501" s="669"/>
      <c r="H501" s="669"/>
      <c r="I501" s="669"/>
      <c r="J501" s="669"/>
      <c r="K501" s="669"/>
      <c r="L501" s="669"/>
      <c r="M501" s="669"/>
      <c r="N501" s="669"/>
      <c r="O501" s="669"/>
      <c r="P501" s="669"/>
      <c r="Q501" s="669"/>
      <c r="R501" s="669"/>
      <c r="S501" s="669"/>
      <c r="T501" s="669"/>
      <c r="U501" s="669"/>
      <c r="V501" s="669"/>
      <c r="W501" s="669"/>
      <c r="X501" s="669"/>
      <c r="Y501" s="669"/>
      <c r="Z501" s="669"/>
      <c r="AA501" s="669"/>
    </row>
    <row r="502" spans="1:27" ht="12.75">
      <c r="A502" s="669"/>
      <c r="B502" s="669"/>
      <c r="C502" s="669"/>
      <c r="D502" s="669"/>
      <c r="E502" s="669"/>
      <c r="F502" s="669"/>
      <c r="G502" s="669"/>
      <c r="H502" s="669"/>
      <c r="I502" s="669"/>
      <c r="J502" s="669"/>
      <c r="K502" s="669"/>
      <c r="L502" s="669"/>
      <c r="M502" s="669"/>
      <c r="N502" s="669"/>
      <c r="O502" s="669"/>
      <c r="P502" s="669"/>
      <c r="Q502" s="669"/>
      <c r="R502" s="669"/>
      <c r="S502" s="669"/>
      <c r="T502" s="669"/>
      <c r="U502" s="669"/>
      <c r="V502" s="669"/>
      <c r="W502" s="669"/>
      <c r="X502" s="669"/>
      <c r="Y502" s="669"/>
      <c r="Z502" s="669"/>
      <c r="AA502" s="669"/>
    </row>
    <row r="503" spans="1:27" ht="12.75">
      <c r="A503" s="669"/>
      <c r="B503" s="669"/>
      <c r="C503" s="669"/>
      <c r="D503" s="669"/>
      <c r="E503" s="669"/>
      <c r="F503" s="669"/>
      <c r="G503" s="669"/>
      <c r="H503" s="669"/>
      <c r="I503" s="669"/>
      <c r="J503" s="669"/>
      <c r="K503" s="669"/>
      <c r="L503" s="669"/>
      <c r="M503" s="669"/>
      <c r="N503" s="669"/>
      <c r="O503" s="669"/>
      <c r="P503" s="669"/>
      <c r="Q503" s="669"/>
      <c r="R503" s="669"/>
      <c r="S503" s="669"/>
      <c r="T503" s="669"/>
      <c r="U503" s="669"/>
      <c r="V503" s="669"/>
      <c r="W503" s="669"/>
      <c r="X503" s="669"/>
      <c r="Y503" s="669"/>
      <c r="Z503" s="669"/>
      <c r="AA503" s="669"/>
    </row>
    <row r="504" spans="1:27" ht="12.75">
      <c r="A504" s="669"/>
      <c r="B504" s="669"/>
      <c r="C504" s="669"/>
      <c r="D504" s="669"/>
      <c r="E504" s="669"/>
      <c r="F504" s="669"/>
      <c r="G504" s="669"/>
      <c r="H504" s="669"/>
      <c r="I504" s="669"/>
      <c r="J504" s="669"/>
      <c r="K504" s="669"/>
      <c r="L504" s="669"/>
      <c r="M504" s="669"/>
      <c r="N504" s="669"/>
      <c r="O504" s="669"/>
      <c r="P504" s="669"/>
      <c r="Q504" s="669"/>
      <c r="R504" s="669"/>
      <c r="S504" s="669"/>
      <c r="T504" s="669"/>
      <c r="U504" s="669"/>
      <c r="V504" s="669"/>
      <c r="W504" s="669"/>
      <c r="X504" s="669"/>
      <c r="Y504" s="669"/>
      <c r="Z504" s="669"/>
      <c r="AA504" s="669"/>
    </row>
    <row r="505" spans="1:27" ht="12.75">
      <c r="A505" s="669"/>
      <c r="B505" s="669"/>
      <c r="C505" s="669"/>
      <c r="D505" s="669"/>
      <c r="E505" s="669"/>
      <c r="F505" s="669"/>
      <c r="G505" s="669"/>
      <c r="H505" s="669"/>
      <c r="I505" s="669"/>
      <c r="J505" s="669"/>
      <c r="K505" s="669"/>
      <c r="L505" s="669"/>
      <c r="M505" s="669"/>
      <c r="N505" s="669"/>
      <c r="O505" s="669"/>
      <c r="P505" s="669"/>
      <c r="Q505" s="669"/>
      <c r="R505" s="669"/>
      <c r="S505" s="669"/>
      <c r="T505" s="669"/>
      <c r="U505" s="669"/>
      <c r="V505" s="669"/>
      <c r="W505" s="669"/>
      <c r="X505" s="669"/>
      <c r="Y505" s="669"/>
      <c r="Z505" s="669"/>
      <c r="AA505" s="669"/>
    </row>
    <row r="506" spans="1:27" ht="12.75">
      <c r="A506" s="669"/>
      <c r="B506" s="669"/>
      <c r="C506" s="669"/>
      <c r="D506" s="669"/>
      <c r="E506" s="669"/>
      <c r="F506" s="669"/>
      <c r="G506" s="669"/>
      <c r="H506" s="669"/>
      <c r="I506" s="669"/>
      <c r="J506" s="669"/>
      <c r="K506" s="669"/>
      <c r="L506" s="669"/>
      <c r="M506" s="669"/>
      <c r="N506" s="669"/>
      <c r="O506" s="669"/>
      <c r="P506" s="669"/>
      <c r="Q506" s="669"/>
      <c r="R506" s="669"/>
      <c r="S506" s="669"/>
      <c r="T506" s="669"/>
      <c r="U506" s="669"/>
      <c r="V506" s="669"/>
      <c r="W506" s="669"/>
      <c r="X506" s="669"/>
      <c r="Y506" s="669"/>
      <c r="Z506" s="669"/>
      <c r="AA506" s="669"/>
    </row>
    <row r="507" spans="1:27" ht="12.75">
      <c r="A507" s="669"/>
      <c r="B507" s="669"/>
      <c r="C507" s="669"/>
      <c r="D507" s="669"/>
      <c r="E507" s="669"/>
      <c r="F507" s="669"/>
      <c r="G507" s="669"/>
      <c r="H507" s="669"/>
      <c r="I507" s="669"/>
      <c r="J507" s="669"/>
      <c r="K507" s="669"/>
      <c r="L507" s="669"/>
      <c r="M507" s="669"/>
      <c r="N507" s="669"/>
      <c r="O507" s="669"/>
      <c r="P507" s="669"/>
      <c r="Q507" s="669"/>
      <c r="R507" s="669"/>
      <c r="S507" s="669"/>
      <c r="T507" s="669"/>
      <c r="U507" s="669"/>
      <c r="V507" s="669"/>
      <c r="W507" s="669"/>
      <c r="X507" s="669"/>
      <c r="Y507" s="669"/>
      <c r="Z507" s="669"/>
      <c r="AA507" s="669"/>
    </row>
    <row r="508" spans="1:27" ht="12.75">
      <c r="A508" s="669"/>
      <c r="B508" s="669"/>
      <c r="C508" s="669"/>
      <c r="D508" s="669"/>
      <c r="E508" s="669"/>
      <c r="F508" s="669"/>
      <c r="G508" s="669"/>
      <c r="H508" s="669"/>
      <c r="I508" s="669"/>
      <c r="J508" s="669"/>
      <c r="K508" s="669"/>
      <c r="L508" s="669"/>
      <c r="M508" s="669"/>
      <c r="N508" s="669"/>
      <c r="O508" s="669"/>
      <c r="P508" s="669"/>
      <c r="Q508" s="669"/>
      <c r="R508" s="669"/>
      <c r="S508" s="669"/>
      <c r="T508" s="669"/>
      <c r="U508" s="669"/>
      <c r="V508" s="669"/>
      <c r="W508" s="669"/>
      <c r="X508" s="669"/>
      <c r="Y508" s="669"/>
      <c r="Z508" s="669"/>
      <c r="AA508" s="669"/>
    </row>
    <row r="509" spans="1:27" ht="12.75">
      <c r="A509" s="669"/>
      <c r="B509" s="669"/>
      <c r="C509" s="669"/>
      <c r="D509" s="669"/>
      <c r="E509" s="669"/>
      <c r="F509" s="669"/>
      <c r="G509" s="669"/>
      <c r="H509" s="669"/>
      <c r="I509" s="669"/>
      <c r="J509" s="669"/>
      <c r="K509" s="669"/>
      <c r="L509" s="669"/>
      <c r="M509" s="669"/>
      <c r="N509" s="669"/>
      <c r="O509" s="669"/>
      <c r="P509" s="669"/>
      <c r="Q509" s="669"/>
      <c r="R509" s="669"/>
      <c r="S509" s="669"/>
      <c r="T509" s="669"/>
      <c r="U509" s="669"/>
      <c r="V509" s="669"/>
      <c r="W509" s="669"/>
      <c r="X509" s="669"/>
      <c r="Y509" s="669"/>
      <c r="Z509" s="669"/>
      <c r="AA509" s="669"/>
    </row>
    <row r="510" spans="1:27" ht="12.75">
      <c r="A510" s="669"/>
      <c r="B510" s="669"/>
      <c r="C510" s="669"/>
      <c r="D510" s="669"/>
      <c r="E510" s="669"/>
      <c r="F510" s="669"/>
      <c r="G510" s="669"/>
      <c r="H510" s="669"/>
      <c r="I510" s="669"/>
      <c r="J510" s="669"/>
      <c r="K510" s="669"/>
      <c r="L510" s="669"/>
      <c r="M510" s="669"/>
      <c r="N510" s="669"/>
      <c r="O510" s="669"/>
      <c r="P510" s="669"/>
      <c r="Q510" s="669"/>
      <c r="R510" s="669"/>
      <c r="S510" s="669"/>
      <c r="T510" s="669"/>
      <c r="U510" s="669"/>
      <c r="V510" s="669"/>
      <c r="W510" s="669"/>
      <c r="X510" s="669"/>
      <c r="Y510" s="669"/>
      <c r="Z510" s="669"/>
      <c r="AA510" s="669"/>
    </row>
    <row r="511" spans="1:27" ht="12.75">
      <c r="A511" s="669"/>
      <c r="B511" s="669"/>
      <c r="C511" s="669"/>
      <c r="D511" s="669"/>
      <c r="E511" s="669"/>
      <c r="F511" s="669"/>
      <c r="G511" s="669"/>
      <c r="H511" s="669"/>
      <c r="I511" s="669"/>
      <c r="J511" s="669"/>
      <c r="K511" s="669"/>
      <c r="L511" s="669"/>
      <c r="M511" s="669"/>
      <c r="N511" s="669"/>
      <c r="O511" s="669"/>
      <c r="P511" s="669"/>
      <c r="Q511" s="669"/>
      <c r="R511" s="669"/>
      <c r="S511" s="669"/>
      <c r="T511" s="669"/>
      <c r="U511" s="669"/>
      <c r="V511" s="669"/>
      <c r="W511" s="669"/>
      <c r="X511" s="669"/>
      <c r="Y511" s="669"/>
      <c r="Z511" s="669"/>
      <c r="AA511" s="669"/>
    </row>
    <row r="512" spans="1:27" ht="12.75">
      <c r="A512" s="669"/>
      <c r="B512" s="669"/>
      <c r="C512" s="669"/>
      <c r="D512" s="669"/>
      <c r="E512" s="669"/>
      <c r="F512" s="669"/>
      <c r="G512" s="669"/>
      <c r="H512" s="669"/>
      <c r="I512" s="669"/>
      <c r="J512" s="669"/>
      <c r="K512" s="669"/>
      <c r="L512" s="669"/>
      <c r="M512" s="669"/>
      <c r="N512" s="669"/>
      <c r="O512" s="669"/>
      <c r="P512" s="669"/>
      <c r="Q512" s="669"/>
      <c r="R512" s="669"/>
      <c r="S512" s="669"/>
      <c r="T512" s="669"/>
      <c r="U512" s="669"/>
      <c r="V512" s="669"/>
      <c r="W512" s="669"/>
      <c r="X512" s="669"/>
      <c r="Y512" s="669"/>
      <c r="Z512" s="669"/>
      <c r="AA512" s="669"/>
    </row>
    <row r="513" spans="1:27" ht="12.75">
      <c r="A513" s="669"/>
      <c r="B513" s="669"/>
      <c r="C513" s="669"/>
      <c r="D513" s="669"/>
      <c r="E513" s="669"/>
      <c r="F513" s="669"/>
      <c r="G513" s="669"/>
      <c r="H513" s="669"/>
      <c r="I513" s="669"/>
      <c r="J513" s="669"/>
      <c r="K513" s="669"/>
      <c r="L513" s="669"/>
      <c r="M513" s="669"/>
      <c r="N513" s="669"/>
      <c r="O513" s="669"/>
      <c r="P513" s="669"/>
      <c r="Q513" s="669"/>
      <c r="R513" s="669"/>
      <c r="S513" s="669"/>
      <c r="T513" s="669"/>
      <c r="U513" s="669"/>
      <c r="V513" s="669"/>
      <c r="W513" s="669"/>
      <c r="X513" s="669"/>
      <c r="Y513" s="669"/>
      <c r="Z513" s="669"/>
      <c r="AA513" s="669"/>
    </row>
    <row r="514" spans="1:27" ht="12.75">
      <c r="A514" s="669"/>
      <c r="B514" s="669"/>
      <c r="C514" s="669"/>
      <c r="D514" s="669"/>
      <c r="E514" s="669"/>
      <c r="F514" s="669"/>
      <c r="G514" s="669"/>
      <c r="H514" s="669"/>
      <c r="I514" s="669"/>
      <c r="J514" s="669"/>
      <c r="K514" s="669"/>
      <c r="L514" s="669"/>
      <c r="M514" s="669"/>
      <c r="N514" s="669"/>
      <c r="O514" s="669"/>
      <c r="P514" s="669"/>
      <c r="Q514" s="669"/>
      <c r="R514" s="669"/>
      <c r="S514" s="669"/>
      <c r="T514" s="669"/>
      <c r="U514" s="669"/>
      <c r="V514" s="669"/>
      <c r="W514" s="669"/>
      <c r="X514" s="669"/>
      <c r="Y514" s="669"/>
      <c r="Z514" s="669"/>
      <c r="AA514" s="669"/>
    </row>
    <row r="515" spans="1:27" ht="12.75">
      <c r="A515" s="669"/>
      <c r="B515" s="669"/>
      <c r="C515" s="669"/>
      <c r="D515" s="669"/>
      <c r="E515" s="669"/>
      <c r="F515" s="669"/>
      <c r="G515" s="669"/>
      <c r="H515" s="669"/>
      <c r="I515" s="669"/>
      <c r="J515" s="669"/>
      <c r="K515" s="669"/>
      <c r="L515" s="669"/>
      <c r="M515" s="669"/>
      <c r="N515" s="669"/>
      <c r="O515" s="669"/>
      <c r="P515" s="669"/>
      <c r="Q515" s="669"/>
      <c r="R515" s="669"/>
      <c r="S515" s="669"/>
      <c r="T515" s="669"/>
      <c r="U515" s="669"/>
      <c r="V515" s="669"/>
      <c r="W515" s="669"/>
      <c r="X515" s="669"/>
      <c r="Y515" s="669"/>
      <c r="Z515" s="669"/>
      <c r="AA515" s="669"/>
    </row>
    <row r="516" spans="1:27" ht="12.75">
      <c r="A516" s="669"/>
      <c r="B516" s="669"/>
      <c r="C516" s="669"/>
      <c r="D516" s="669"/>
      <c r="E516" s="669"/>
      <c r="F516" s="669"/>
      <c r="G516" s="669"/>
      <c r="H516" s="669"/>
      <c r="I516" s="669"/>
      <c r="J516" s="669"/>
      <c r="K516" s="669"/>
      <c r="L516" s="669"/>
      <c r="M516" s="669"/>
      <c r="N516" s="669"/>
      <c r="O516" s="669"/>
      <c r="P516" s="669"/>
      <c r="Q516" s="669"/>
      <c r="R516" s="669"/>
      <c r="S516" s="669"/>
      <c r="T516" s="669"/>
      <c r="U516" s="669"/>
      <c r="V516" s="669"/>
      <c r="W516" s="669"/>
      <c r="X516" s="669"/>
      <c r="Y516" s="669"/>
      <c r="Z516" s="669"/>
      <c r="AA516" s="669"/>
    </row>
    <row r="517" spans="1:27" ht="12.75">
      <c r="A517" s="669"/>
      <c r="B517" s="669"/>
      <c r="C517" s="669"/>
      <c r="D517" s="669"/>
      <c r="E517" s="669"/>
      <c r="F517" s="669"/>
      <c r="G517" s="669"/>
      <c r="H517" s="669"/>
      <c r="I517" s="669"/>
      <c r="J517" s="669"/>
      <c r="K517" s="669"/>
      <c r="L517" s="669"/>
      <c r="M517" s="669"/>
      <c r="N517" s="669"/>
      <c r="O517" s="669"/>
      <c r="P517" s="669"/>
      <c r="Q517" s="669"/>
      <c r="R517" s="669"/>
      <c r="S517" s="669"/>
      <c r="T517" s="669"/>
      <c r="U517" s="669"/>
      <c r="V517" s="669"/>
      <c r="W517" s="669"/>
      <c r="X517" s="669"/>
      <c r="Y517" s="669"/>
      <c r="Z517" s="669"/>
      <c r="AA517" s="669"/>
    </row>
    <row r="518" spans="1:27" ht="12.75">
      <c r="A518" s="669"/>
      <c r="B518" s="669"/>
      <c r="C518" s="669"/>
      <c r="D518" s="669"/>
      <c r="E518" s="669"/>
      <c r="F518" s="669"/>
      <c r="G518" s="669"/>
      <c r="H518" s="669"/>
      <c r="I518" s="669"/>
      <c r="J518" s="669"/>
      <c r="K518" s="669"/>
      <c r="L518" s="669"/>
      <c r="M518" s="669"/>
      <c r="N518" s="669"/>
      <c r="O518" s="669"/>
      <c r="P518" s="669"/>
      <c r="Q518" s="669"/>
      <c r="R518" s="669"/>
      <c r="S518" s="669"/>
      <c r="T518" s="669"/>
      <c r="U518" s="669"/>
      <c r="V518" s="669"/>
      <c r="W518" s="669"/>
      <c r="X518" s="669"/>
      <c r="Y518" s="669"/>
      <c r="Z518" s="669"/>
      <c r="AA518" s="669"/>
    </row>
    <row r="519" spans="1:27" ht="12.75">
      <c r="A519" s="669"/>
      <c r="B519" s="669"/>
      <c r="C519" s="669"/>
      <c r="D519" s="669"/>
      <c r="E519" s="669"/>
      <c r="F519" s="669"/>
      <c r="G519" s="669"/>
      <c r="H519" s="669"/>
      <c r="I519" s="669"/>
      <c r="J519" s="669"/>
      <c r="K519" s="669"/>
      <c r="L519" s="669"/>
      <c r="M519" s="669"/>
      <c r="N519" s="669"/>
      <c r="O519" s="669"/>
      <c r="P519" s="669"/>
      <c r="Q519" s="669"/>
      <c r="R519" s="669"/>
      <c r="S519" s="669"/>
      <c r="T519" s="669"/>
      <c r="U519" s="669"/>
      <c r="V519" s="669"/>
      <c r="W519" s="669"/>
      <c r="X519" s="669"/>
      <c r="Y519" s="669"/>
      <c r="Z519" s="669"/>
      <c r="AA519" s="669"/>
    </row>
    <row r="520" spans="1:27" ht="12.75">
      <c r="A520" s="669"/>
      <c r="B520" s="669"/>
      <c r="C520" s="669"/>
      <c r="D520" s="669"/>
      <c r="E520" s="669"/>
      <c r="F520" s="669"/>
      <c r="G520" s="669"/>
      <c r="H520" s="669"/>
      <c r="I520" s="669"/>
      <c r="J520" s="669"/>
      <c r="K520" s="669"/>
      <c r="L520" s="669"/>
      <c r="M520" s="669"/>
      <c r="N520" s="669"/>
      <c r="O520" s="669"/>
      <c r="P520" s="669"/>
      <c r="Q520" s="669"/>
      <c r="R520" s="669"/>
      <c r="S520" s="669"/>
      <c r="T520" s="669"/>
      <c r="U520" s="669"/>
      <c r="V520" s="669"/>
      <c r="W520" s="669"/>
      <c r="X520" s="669"/>
      <c r="Y520" s="669"/>
      <c r="Z520" s="669"/>
      <c r="AA520" s="669"/>
    </row>
    <row r="521" spans="1:27" ht="12.75">
      <c r="A521" s="669"/>
      <c r="B521" s="669"/>
      <c r="C521" s="669"/>
      <c r="D521" s="669"/>
      <c r="E521" s="669"/>
      <c r="F521" s="669"/>
      <c r="G521" s="669"/>
      <c r="H521" s="669"/>
      <c r="I521" s="669"/>
      <c r="J521" s="669"/>
      <c r="K521" s="669"/>
      <c r="L521" s="669"/>
      <c r="M521" s="669"/>
      <c r="N521" s="669"/>
      <c r="O521" s="669"/>
      <c r="P521" s="669"/>
      <c r="Q521" s="669"/>
      <c r="R521" s="669"/>
      <c r="S521" s="669"/>
      <c r="T521" s="669"/>
      <c r="U521" s="669"/>
      <c r="V521" s="669"/>
      <c r="W521" s="669"/>
      <c r="X521" s="669"/>
      <c r="Y521" s="669"/>
      <c r="Z521" s="669"/>
      <c r="AA521" s="669"/>
    </row>
    <row r="522" spans="1:27" ht="12.75">
      <c r="A522" s="669"/>
      <c r="B522" s="669"/>
      <c r="C522" s="669"/>
      <c r="D522" s="669"/>
      <c r="E522" s="669"/>
      <c r="F522" s="669"/>
      <c r="G522" s="669"/>
      <c r="H522" s="669"/>
      <c r="I522" s="669"/>
      <c r="J522" s="669"/>
      <c r="K522" s="669"/>
      <c r="L522" s="669"/>
      <c r="M522" s="669"/>
      <c r="N522" s="669"/>
      <c r="O522" s="669"/>
      <c r="P522" s="669"/>
      <c r="Q522" s="669"/>
      <c r="R522" s="669"/>
      <c r="S522" s="669"/>
      <c r="T522" s="669"/>
      <c r="U522" s="669"/>
      <c r="V522" s="669"/>
      <c r="W522" s="669"/>
      <c r="X522" s="669"/>
      <c r="Y522" s="669"/>
      <c r="Z522" s="669"/>
      <c r="AA522" s="669"/>
    </row>
    <row r="523" spans="1:27" ht="12.75">
      <c r="A523" s="669"/>
      <c r="B523" s="669"/>
      <c r="C523" s="669"/>
      <c r="D523" s="669"/>
      <c r="E523" s="669"/>
      <c r="F523" s="669"/>
      <c r="G523" s="669"/>
      <c r="H523" s="669"/>
      <c r="I523" s="669"/>
      <c r="J523" s="669"/>
      <c r="K523" s="669"/>
      <c r="L523" s="669"/>
      <c r="M523" s="669"/>
      <c r="N523" s="669"/>
      <c r="O523" s="669"/>
      <c r="P523" s="669"/>
      <c r="Q523" s="669"/>
      <c r="R523" s="669"/>
      <c r="S523" s="669"/>
      <c r="T523" s="669"/>
      <c r="U523" s="669"/>
      <c r="V523" s="669"/>
      <c r="W523" s="669"/>
      <c r="X523" s="669"/>
      <c r="Y523" s="669"/>
      <c r="Z523" s="669"/>
      <c r="AA523" s="669"/>
    </row>
    <row r="524" spans="1:27" ht="12.75">
      <c r="A524" s="669"/>
      <c r="B524" s="669"/>
      <c r="C524" s="669"/>
      <c r="D524" s="669"/>
      <c r="E524" s="669"/>
      <c r="F524" s="669"/>
      <c r="G524" s="669"/>
      <c r="H524" s="669"/>
      <c r="I524" s="669"/>
      <c r="J524" s="669"/>
      <c r="K524" s="669"/>
      <c r="L524" s="669"/>
      <c r="M524" s="669"/>
      <c r="N524" s="669"/>
      <c r="O524" s="669"/>
      <c r="P524" s="669"/>
      <c r="Q524" s="669"/>
      <c r="R524" s="669"/>
      <c r="S524" s="669"/>
      <c r="T524" s="669"/>
      <c r="U524" s="669"/>
      <c r="V524" s="669"/>
      <c r="W524" s="669"/>
      <c r="X524" s="669"/>
      <c r="Y524" s="669"/>
      <c r="Z524" s="669"/>
      <c r="AA524" s="669"/>
    </row>
    <row r="525" spans="1:27" ht="12.75">
      <c r="A525" s="669"/>
      <c r="B525" s="669"/>
      <c r="C525" s="669"/>
      <c r="D525" s="669"/>
      <c r="E525" s="669"/>
      <c r="F525" s="669"/>
      <c r="G525" s="669"/>
      <c r="H525" s="669"/>
      <c r="I525" s="669"/>
      <c r="J525" s="669"/>
      <c r="K525" s="669"/>
      <c r="L525" s="669"/>
      <c r="M525" s="669"/>
      <c r="N525" s="669"/>
      <c r="O525" s="669"/>
      <c r="P525" s="669"/>
      <c r="Q525" s="669"/>
      <c r="R525" s="669"/>
      <c r="S525" s="669"/>
      <c r="T525" s="669"/>
      <c r="U525" s="669"/>
      <c r="V525" s="669"/>
      <c r="W525" s="669"/>
      <c r="X525" s="669"/>
      <c r="Y525" s="669"/>
      <c r="Z525" s="669"/>
      <c r="AA525" s="669"/>
    </row>
    <row r="526" spans="1:27" ht="12.75">
      <c r="A526" s="669"/>
      <c r="B526" s="669"/>
      <c r="C526" s="669"/>
      <c r="D526" s="669"/>
      <c r="E526" s="669"/>
      <c r="F526" s="669"/>
      <c r="G526" s="669"/>
      <c r="H526" s="669"/>
      <c r="I526" s="669"/>
      <c r="J526" s="669"/>
      <c r="K526" s="669"/>
      <c r="L526" s="669"/>
      <c r="M526" s="669"/>
      <c r="N526" s="669"/>
      <c r="O526" s="669"/>
      <c r="P526" s="669"/>
      <c r="Q526" s="669"/>
      <c r="R526" s="669"/>
      <c r="S526" s="669"/>
      <c r="T526" s="669"/>
      <c r="U526" s="669"/>
      <c r="V526" s="669"/>
      <c r="W526" s="669"/>
      <c r="X526" s="669"/>
      <c r="Y526" s="669"/>
      <c r="Z526" s="669"/>
      <c r="AA526" s="669"/>
    </row>
    <row r="527" spans="1:27" ht="12.75">
      <c r="A527" s="669"/>
      <c r="B527" s="669"/>
      <c r="C527" s="669"/>
      <c r="D527" s="669"/>
      <c r="E527" s="669"/>
      <c r="F527" s="669"/>
      <c r="G527" s="669"/>
      <c r="H527" s="669"/>
      <c r="I527" s="669"/>
      <c r="J527" s="669"/>
      <c r="K527" s="669"/>
      <c r="L527" s="669"/>
      <c r="M527" s="669"/>
      <c r="N527" s="669"/>
      <c r="O527" s="669"/>
      <c r="P527" s="669"/>
      <c r="Q527" s="669"/>
      <c r="R527" s="669"/>
      <c r="S527" s="669"/>
      <c r="T527" s="669"/>
      <c r="U527" s="669"/>
      <c r="V527" s="669"/>
      <c r="W527" s="669"/>
      <c r="X527" s="669"/>
      <c r="Y527" s="669"/>
      <c r="Z527" s="669"/>
      <c r="AA527" s="669"/>
    </row>
    <row r="528" spans="1:27" ht="12.75">
      <c r="A528" s="669"/>
      <c r="B528" s="669"/>
      <c r="C528" s="669"/>
      <c r="D528" s="669"/>
      <c r="E528" s="669"/>
      <c r="F528" s="669"/>
      <c r="G528" s="669"/>
      <c r="H528" s="669"/>
      <c r="I528" s="669"/>
      <c r="J528" s="669"/>
      <c r="K528" s="669"/>
      <c r="L528" s="669"/>
      <c r="M528" s="669"/>
      <c r="N528" s="669"/>
      <c r="O528" s="669"/>
      <c r="P528" s="669"/>
      <c r="Q528" s="669"/>
      <c r="R528" s="669"/>
      <c r="S528" s="669"/>
      <c r="T528" s="669"/>
      <c r="U528" s="669"/>
      <c r="V528" s="669"/>
      <c r="W528" s="669"/>
      <c r="X528" s="669"/>
      <c r="Y528" s="669"/>
      <c r="Z528" s="669"/>
      <c r="AA528" s="669"/>
    </row>
    <row r="529" spans="1:27" ht="12.75">
      <c r="A529" s="669"/>
      <c r="B529" s="669"/>
      <c r="C529" s="669"/>
      <c r="D529" s="669"/>
      <c r="E529" s="669"/>
      <c r="F529" s="669"/>
      <c r="G529" s="669"/>
      <c r="H529" s="669"/>
      <c r="I529" s="669"/>
      <c r="J529" s="669"/>
      <c r="K529" s="669"/>
      <c r="L529" s="669"/>
      <c r="M529" s="669"/>
      <c r="N529" s="669"/>
      <c r="O529" s="669"/>
      <c r="P529" s="669"/>
      <c r="Q529" s="669"/>
      <c r="R529" s="669"/>
      <c r="S529" s="669"/>
      <c r="T529" s="669"/>
      <c r="U529" s="669"/>
      <c r="V529" s="669"/>
      <c r="W529" s="669"/>
      <c r="X529" s="669"/>
      <c r="Y529" s="669"/>
      <c r="Z529" s="669"/>
      <c r="AA529" s="669"/>
    </row>
    <row r="530" spans="1:27" ht="12.75">
      <c r="A530" s="669"/>
      <c r="B530" s="669"/>
      <c r="C530" s="669"/>
      <c r="D530" s="669"/>
      <c r="E530" s="669"/>
      <c r="F530" s="669"/>
      <c r="G530" s="669"/>
      <c r="H530" s="669"/>
      <c r="I530" s="669"/>
      <c r="J530" s="669"/>
      <c r="K530" s="669"/>
      <c r="L530" s="669"/>
      <c r="M530" s="669"/>
      <c r="N530" s="669"/>
      <c r="O530" s="669"/>
      <c r="P530" s="669"/>
      <c r="Q530" s="669"/>
      <c r="R530" s="669"/>
      <c r="S530" s="669"/>
      <c r="T530" s="669"/>
      <c r="U530" s="669"/>
      <c r="V530" s="669"/>
      <c r="W530" s="669"/>
      <c r="X530" s="669"/>
      <c r="Y530" s="669"/>
      <c r="Z530" s="669"/>
      <c r="AA530" s="669"/>
    </row>
    <row r="531" spans="1:27" ht="12.75">
      <c r="A531" s="669"/>
      <c r="B531" s="669"/>
      <c r="C531" s="669"/>
      <c r="D531" s="669"/>
      <c r="E531" s="669"/>
      <c r="F531" s="669"/>
      <c r="G531" s="669"/>
      <c r="H531" s="669"/>
      <c r="I531" s="669"/>
      <c r="J531" s="669"/>
      <c r="K531" s="669"/>
      <c r="L531" s="669"/>
      <c r="M531" s="669"/>
      <c r="N531" s="669"/>
      <c r="O531" s="669"/>
      <c r="P531" s="669"/>
      <c r="Q531" s="669"/>
      <c r="R531" s="669"/>
      <c r="S531" s="669"/>
      <c r="T531" s="669"/>
      <c r="U531" s="669"/>
      <c r="V531" s="669"/>
      <c r="W531" s="669"/>
      <c r="X531" s="669"/>
      <c r="Y531" s="669"/>
      <c r="Z531" s="669"/>
      <c r="AA531" s="669"/>
    </row>
    <row r="532" spans="1:27" ht="12.75">
      <c r="A532" s="669"/>
      <c r="B532" s="669"/>
      <c r="C532" s="669"/>
      <c r="D532" s="669"/>
      <c r="E532" s="669"/>
      <c r="F532" s="669"/>
      <c r="G532" s="669"/>
      <c r="H532" s="669"/>
      <c r="I532" s="669"/>
      <c r="J532" s="669"/>
      <c r="K532" s="669"/>
      <c r="L532" s="669"/>
      <c r="M532" s="669"/>
      <c r="N532" s="669"/>
      <c r="O532" s="669"/>
      <c r="P532" s="669"/>
      <c r="Q532" s="669"/>
      <c r="R532" s="669"/>
      <c r="S532" s="669"/>
      <c r="T532" s="669"/>
      <c r="U532" s="669"/>
      <c r="V532" s="669"/>
      <c r="W532" s="669"/>
      <c r="X532" s="669"/>
      <c r="Y532" s="669"/>
      <c r="Z532" s="669"/>
      <c r="AA532" s="669"/>
    </row>
    <row r="533" spans="1:27" ht="12.75">
      <c r="A533" s="669"/>
      <c r="B533" s="669"/>
      <c r="C533" s="669"/>
      <c r="D533" s="669"/>
      <c r="E533" s="669"/>
      <c r="F533" s="669"/>
      <c r="G533" s="669"/>
      <c r="H533" s="669"/>
      <c r="I533" s="669"/>
      <c r="J533" s="669"/>
      <c r="K533" s="669"/>
      <c r="L533" s="669"/>
      <c r="M533" s="669"/>
      <c r="N533" s="669"/>
      <c r="O533" s="669"/>
      <c r="P533" s="669"/>
      <c r="Q533" s="669"/>
      <c r="R533" s="669"/>
      <c r="S533" s="669"/>
      <c r="T533" s="669"/>
      <c r="U533" s="669"/>
      <c r="V533" s="669"/>
      <c r="W533" s="669"/>
      <c r="X533" s="669"/>
      <c r="Y533" s="669"/>
      <c r="Z533" s="669"/>
      <c r="AA533" s="669"/>
    </row>
    <row r="534" spans="1:27" ht="12.75">
      <c r="A534" s="669"/>
      <c r="B534" s="669"/>
      <c r="C534" s="669"/>
      <c r="D534" s="669"/>
      <c r="E534" s="669"/>
      <c r="F534" s="669"/>
      <c r="G534" s="669"/>
      <c r="H534" s="669"/>
      <c r="I534" s="669"/>
      <c r="J534" s="669"/>
      <c r="K534" s="669"/>
      <c r="L534" s="669"/>
      <c r="M534" s="669"/>
      <c r="N534" s="669"/>
      <c r="O534" s="669"/>
      <c r="P534" s="669"/>
      <c r="Q534" s="669"/>
      <c r="R534" s="669"/>
      <c r="S534" s="669"/>
      <c r="T534" s="669"/>
      <c r="U534" s="669"/>
      <c r="V534" s="669"/>
      <c r="W534" s="669"/>
      <c r="X534" s="669"/>
      <c r="Y534" s="669"/>
      <c r="Z534" s="669"/>
      <c r="AA534" s="669"/>
    </row>
    <row r="535" spans="1:27" ht="12.75">
      <c r="A535" s="669"/>
      <c r="B535" s="669"/>
      <c r="C535" s="669"/>
      <c r="D535" s="669"/>
      <c r="E535" s="669"/>
      <c r="F535" s="669"/>
      <c r="G535" s="669"/>
      <c r="H535" s="669"/>
      <c r="I535" s="669"/>
      <c r="J535" s="669"/>
      <c r="K535" s="669"/>
      <c r="L535" s="669"/>
      <c r="M535" s="669"/>
      <c r="N535" s="669"/>
      <c r="O535" s="669"/>
      <c r="P535" s="669"/>
      <c r="Q535" s="669"/>
      <c r="R535" s="669"/>
      <c r="S535" s="669"/>
      <c r="T535" s="669"/>
      <c r="U535" s="669"/>
      <c r="V535" s="669"/>
      <c r="W535" s="669"/>
      <c r="X535" s="669"/>
      <c r="Y535" s="669"/>
      <c r="Z535" s="669"/>
      <c r="AA535" s="669"/>
    </row>
    <row r="536" spans="1:27" ht="12.75">
      <c r="A536" s="669"/>
      <c r="B536" s="669"/>
      <c r="C536" s="669"/>
      <c r="D536" s="669"/>
      <c r="E536" s="669"/>
      <c r="F536" s="669"/>
      <c r="G536" s="669"/>
      <c r="H536" s="669"/>
      <c r="I536" s="669"/>
      <c r="J536" s="669"/>
      <c r="K536" s="669"/>
      <c r="L536" s="669"/>
      <c r="M536" s="669"/>
      <c r="N536" s="669"/>
      <c r="O536" s="669"/>
      <c r="P536" s="669"/>
      <c r="Q536" s="669"/>
      <c r="R536" s="669"/>
      <c r="S536" s="669"/>
      <c r="T536" s="669"/>
      <c r="U536" s="669"/>
      <c r="V536" s="669"/>
      <c r="W536" s="669"/>
      <c r="X536" s="669"/>
      <c r="Y536" s="669"/>
      <c r="Z536" s="669"/>
      <c r="AA536" s="669"/>
    </row>
    <row r="537" spans="1:27" ht="12.75">
      <c r="A537" s="669"/>
      <c r="B537" s="669"/>
      <c r="C537" s="669"/>
      <c r="D537" s="669"/>
      <c r="E537" s="669"/>
      <c r="F537" s="669"/>
      <c r="G537" s="669"/>
      <c r="H537" s="669"/>
      <c r="I537" s="669"/>
      <c r="J537" s="669"/>
      <c r="K537" s="669"/>
      <c r="L537" s="669"/>
      <c r="M537" s="669"/>
      <c r="N537" s="669"/>
      <c r="O537" s="669"/>
      <c r="P537" s="669"/>
      <c r="Q537" s="669"/>
      <c r="R537" s="669"/>
      <c r="S537" s="669"/>
      <c r="T537" s="669"/>
      <c r="U537" s="669"/>
      <c r="V537" s="669"/>
      <c r="W537" s="669"/>
      <c r="X537" s="669"/>
      <c r="Y537" s="669"/>
      <c r="Z537" s="669"/>
      <c r="AA537" s="669"/>
    </row>
    <row r="538" spans="1:27" ht="12.75">
      <c r="A538" s="669"/>
      <c r="B538" s="669"/>
      <c r="C538" s="669"/>
      <c r="D538" s="669"/>
      <c r="E538" s="669"/>
      <c r="F538" s="669"/>
      <c r="G538" s="669"/>
      <c r="H538" s="669"/>
      <c r="I538" s="669"/>
      <c r="J538" s="669"/>
      <c r="K538" s="669"/>
      <c r="L538" s="669"/>
      <c r="M538" s="669"/>
      <c r="N538" s="669"/>
      <c r="O538" s="669"/>
      <c r="P538" s="669"/>
      <c r="Q538" s="669"/>
      <c r="R538" s="669"/>
      <c r="S538" s="669"/>
      <c r="T538" s="669"/>
      <c r="U538" s="669"/>
      <c r="V538" s="669"/>
      <c r="W538" s="669"/>
      <c r="X538" s="669"/>
      <c r="Y538" s="669"/>
      <c r="Z538" s="669"/>
      <c r="AA538" s="669"/>
    </row>
    <row r="539" spans="1:27" ht="12.75">
      <c r="A539" s="669"/>
      <c r="B539" s="669"/>
      <c r="C539" s="669"/>
      <c r="D539" s="669"/>
      <c r="E539" s="669"/>
      <c r="F539" s="669"/>
      <c r="G539" s="669"/>
      <c r="H539" s="669"/>
      <c r="I539" s="669"/>
      <c r="J539" s="669"/>
      <c r="K539" s="669"/>
      <c r="L539" s="669"/>
      <c r="M539" s="669"/>
      <c r="N539" s="669"/>
      <c r="O539" s="669"/>
      <c r="P539" s="669"/>
      <c r="Q539" s="669"/>
      <c r="R539" s="669"/>
      <c r="S539" s="669"/>
      <c r="T539" s="669"/>
      <c r="U539" s="669"/>
      <c r="V539" s="669"/>
      <c r="W539" s="669"/>
      <c r="X539" s="669"/>
      <c r="Y539" s="669"/>
      <c r="Z539" s="669"/>
      <c r="AA539" s="669"/>
    </row>
    <row r="540" spans="1:27" ht="12.75">
      <c r="A540" s="669"/>
      <c r="B540" s="669"/>
      <c r="C540" s="669"/>
      <c r="D540" s="669"/>
      <c r="E540" s="669"/>
      <c r="F540" s="669"/>
      <c r="G540" s="669"/>
      <c r="H540" s="669"/>
      <c r="I540" s="669"/>
      <c r="J540" s="669"/>
      <c r="K540" s="669"/>
      <c r="L540" s="669"/>
      <c r="M540" s="669"/>
      <c r="N540" s="669"/>
      <c r="O540" s="669"/>
      <c r="P540" s="669"/>
      <c r="Q540" s="669"/>
      <c r="R540" s="669"/>
      <c r="S540" s="669"/>
      <c r="T540" s="669"/>
      <c r="U540" s="669"/>
      <c r="V540" s="669"/>
      <c r="W540" s="669"/>
      <c r="X540" s="669"/>
      <c r="Y540" s="669"/>
      <c r="Z540" s="669"/>
      <c r="AA540" s="669"/>
    </row>
    <row r="541" spans="1:27" ht="12.75">
      <c r="A541" s="669"/>
      <c r="B541" s="669"/>
      <c r="C541" s="669"/>
      <c r="D541" s="669"/>
      <c r="E541" s="669"/>
      <c r="F541" s="669"/>
      <c r="G541" s="669"/>
      <c r="H541" s="669"/>
      <c r="I541" s="669"/>
      <c r="J541" s="669"/>
      <c r="K541" s="669"/>
      <c r="L541" s="669"/>
      <c r="M541" s="669"/>
      <c r="N541" s="669"/>
      <c r="O541" s="669"/>
      <c r="P541" s="669"/>
      <c r="Q541" s="669"/>
      <c r="R541" s="669"/>
      <c r="S541" s="669"/>
      <c r="T541" s="669"/>
      <c r="U541" s="669"/>
      <c r="V541" s="669"/>
      <c r="W541" s="669"/>
      <c r="X541" s="669"/>
      <c r="Y541" s="669"/>
      <c r="Z541" s="669"/>
      <c r="AA541" s="669"/>
    </row>
    <row r="542" spans="1:27" ht="12.75">
      <c r="A542" s="669"/>
      <c r="B542" s="669"/>
      <c r="C542" s="669"/>
      <c r="D542" s="669"/>
      <c r="E542" s="669"/>
      <c r="F542" s="669"/>
      <c r="G542" s="669"/>
      <c r="H542" s="669"/>
      <c r="I542" s="669"/>
      <c r="J542" s="669"/>
      <c r="K542" s="669"/>
      <c r="L542" s="669"/>
      <c r="M542" s="669"/>
      <c r="N542" s="669"/>
      <c r="O542" s="669"/>
      <c r="P542" s="669"/>
      <c r="Q542" s="669"/>
      <c r="R542" s="669"/>
      <c r="S542" s="669"/>
      <c r="T542" s="669"/>
      <c r="U542" s="669"/>
      <c r="V542" s="669"/>
      <c r="W542" s="669"/>
      <c r="X542" s="669"/>
      <c r="Y542" s="669"/>
      <c r="Z542" s="669"/>
      <c r="AA542" s="669"/>
    </row>
    <row r="543" spans="1:27" ht="12.75">
      <c r="A543" s="669"/>
      <c r="B543" s="669"/>
      <c r="C543" s="669"/>
      <c r="D543" s="669"/>
      <c r="E543" s="669"/>
      <c r="F543" s="669"/>
      <c r="G543" s="669"/>
      <c r="H543" s="669"/>
      <c r="I543" s="669"/>
      <c r="J543" s="669"/>
      <c r="K543" s="669"/>
      <c r="L543" s="669"/>
      <c r="M543" s="669"/>
      <c r="N543" s="669"/>
      <c r="O543" s="669"/>
      <c r="P543" s="669"/>
      <c r="Q543" s="669"/>
      <c r="R543" s="669"/>
      <c r="S543" s="669"/>
      <c r="T543" s="669"/>
      <c r="U543" s="669"/>
      <c r="V543" s="669"/>
      <c r="W543" s="669"/>
      <c r="X543" s="669"/>
      <c r="Y543" s="669"/>
      <c r="Z543" s="669"/>
      <c r="AA543" s="669"/>
    </row>
    <row r="544" spans="1:27" ht="12.75">
      <c r="A544" s="669"/>
      <c r="B544" s="669"/>
      <c r="C544" s="669"/>
      <c r="D544" s="669"/>
      <c r="E544" s="669"/>
      <c r="F544" s="669"/>
      <c r="G544" s="669"/>
      <c r="H544" s="669"/>
      <c r="I544" s="669"/>
      <c r="J544" s="669"/>
      <c r="K544" s="669"/>
      <c r="L544" s="669"/>
      <c r="M544" s="669"/>
      <c r="N544" s="669"/>
      <c r="O544" s="669"/>
      <c r="P544" s="669"/>
      <c r="Q544" s="669"/>
      <c r="R544" s="669"/>
      <c r="S544" s="669"/>
      <c r="T544" s="669"/>
      <c r="U544" s="669"/>
      <c r="V544" s="669"/>
      <c r="W544" s="669"/>
      <c r="X544" s="669"/>
      <c r="Y544" s="669"/>
      <c r="Z544" s="669"/>
      <c r="AA544" s="669"/>
    </row>
    <row r="545" spans="1:27" ht="12.75">
      <c r="A545" s="669"/>
      <c r="B545" s="669"/>
      <c r="C545" s="669"/>
      <c r="D545" s="669"/>
      <c r="E545" s="669"/>
      <c r="F545" s="669"/>
      <c r="G545" s="669"/>
      <c r="H545" s="669"/>
      <c r="I545" s="669"/>
      <c r="J545" s="669"/>
      <c r="K545" s="669"/>
      <c r="L545" s="669"/>
      <c r="M545" s="669"/>
      <c r="N545" s="669"/>
      <c r="O545" s="669"/>
      <c r="P545" s="669"/>
      <c r="Q545" s="669"/>
      <c r="R545" s="669"/>
      <c r="S545" s="669"/>
      <c r="T545" s="669"/>
      <c r="U545" s="669"/>
      <c r="V545" s="669"/>
      <c r="W545" s="669"/>
      <c r="X545" s="669"/>
      <c r="Y545" s="669"/>
      <c r="Z545" s="669"/>
      <c r="AA545" s="669"/>
    </row>
    <row r="546" spans="1:27" ht="12.75">
      <c r="A546" s="669"/>
      <c r="B546" s="669"/>
      <c r="C546" s="669"/>
      <c r="D546" s="669"/>
      <c r="E546" s="669"/>
      <c r="F546" s="669"/>
      <c r="G546" s="669"/>
      <c r="H546" s="669"/>
      <c r="I546" s="669"/>
      <c r="J546" s="669"/>
      <c r="K546" s="669"/>
      <c r="L546" s="669"/>
      <c r="M546" s="669"/>
      <c r="N546" s="669"/>
      <c r="O546" s="669"/>
      <c r="P546" s="669"/>
      <c r="Q546" s="669"/>
      <c r="R546" s="669"/>
      <c r="S546" s="669"/>
      <c r="T546" s="669"/>
      <c r="U546" s="669"/>
      <c r="V546" s="669"/>
      <c r="W546" s="669"/>
      <c r="X546" s="669"/>
      <c r="Y546" s="669"/>
      <c r="Z546" s="669"/>
      <c r="AA546" s="669"/>
    </row>
    <row r="547" spans="1:27" ht="12.75">
      <c r="A547" s="669"/>
      <c r="B547" s="669"/>
      <c r="C547" s="669"/>
      <c r="D547" s="669"/>
      <c r="E547" s="669"/>
      <c r="F547" s="669"/>
      <c r="G547" s="669"/>
      <c r="H547" s="669"/>
      <c r="I547" s="669"/>
      <c r="J547" s="669"/>
      <c r="K547" s="669"/>
      <c r="L547" s="669"/>
      <c r="M547" s="669"/>
      <c r="N547" s="669"/>
      <c r="O547" s="669"/>
      <c r="P547" s="669"/>
      <c r="Q547" s="669"/>
      <c r="R547" s="669"/>
      <c r="S547" s="669"/>
      <c r="T547" s="669"/>
      <c r="U547" s="669"/>
      <c r="V547" s="669"/>
      <c r="W547" s="669"/>
      <c r="X547" s="669"/>
      <c r="Y547" s="669"/>
      <c r="Z547" s="669"/>
      <c r="AA547" s="669"/>
    </row>
    <row r="548" spans="1:27" ht="12.75">
      <c r="A548" s="669"/>
      <c r="B548" s="669"/>
      <c r="C548" s="669"/>
      <c r="D548" s="669"/>
      <c r="E548" s="669"/>
      <c r="F548" s="669"/>
      <c r="G548" s="669"/>
      <c r="H548" s="669"/>
      <c r="I548" s="669"/>
      <c r="J548" s="669"/>
      <c r="K548" s="669"/>
      <c r="L548" s="669"/>
      <c r="M548" s="669"/>
      <c r="N548" s="669"/>
      <c r="O548" s="669"/>
      <c r="P548" s="669"/>
      <c r="Q548" s="669"/>
      <c r="R548" s="669"/>
      <c r="S548" s="669"/>
      <c r="T548" s="669"/>
      <c r="U548" s="669"/>
      <c r="V548" s="669"/>
      <c r="W548" s="669"/>
      <c r="X548" s="669"/>
      <c r="Y548" s="669"/>
      <c r="Z548" s="669"/>
      <c r="AA548" s="669"/>
    </row>
    <row r="549" spans="1:27" ht="12.75">
      <c r="A549" s="669"/>
      <c r="B549" s="669"/>
      <c r="C549" s="669"/>
      <c r="D549" s="669"/>
      <c r="E549" s="669"/>
      <c r="F549" s="669"/>
      <c r="G549" s="669"/>
      <c r="H549" s="669"/>
      <c r="I549" s="669"/>
      <c r="J549" s="669"/>
      <c r="K549" s="669"/>
      <c r="L549" s="669"/>
      <c r="M549" s="669"/>
      <c r="N549" s="669"/>
      <c r="O549" s="669"/>
      <c r="P549" s="669"/>
      <c r="Q549" s="669"/>
      <c r="R549" s="669"/>
      <c r="S549" s="669"/>
      <c r="T549" s="669"/>
      <c r="U549" s="669"/>
      <c r="V549" s="669"/>
      <c r="W549" s="669"/>
      <c r="X549" s="669"/>
      <c r="Y549" s="669"/>
      <c r="Z549" s="669"/>
      <c r="AA549" s="669"/>
    </row>
    <row r="550" spans="1:27" ht="12.75">
      <c r="A550" s="669"/>
      <c r="B550" s="669"/>
      <c r="C550" s="669"/>
      <c r="D550" s="669"/>
      <c r="E550" s="669"/>
      <c r="F550" s="669"/>
      <c r="G550" s="669"/>
      <c r="H550" s="669"/>
      <c r="I550" s="669"/>
      <c r="J550" s="669"/>
      <c r="K550" s="669"/>
      <c r="L550" s="669"/>
      <c r="M550" s="669"/>
      <c r="N550" s="669"/>
      <c r="O550" s="669"/>
      <c r="P550" s="669"/>
      <c r="Q550" s="669"/>
      <c r="R550" s="669"/>
      <c r="S550" s="669"/>
      <c r="T550" s="669"/>
      <c r="U550" s="669"/>
      <c r="V550" s="669"/>
      <c r="W550" s="669"/>
      <c r="X550" s="669"/>
      <c r="Y550" s="669"/>
      <c r="Z550" s="669"/>
      <c r="AA550" s="669"/>
    </row>
    <row r="551" spans="1:27" ht="12.75">
      <c r="A551" s="669"/>
      <c r="B551" s="669"/>
      <c r="C551" s="669"/>
      <c r="D551" s="669"/>
      <c r="E551" s="669"/>
      <c r="F551" s="669"/>
      <c r="G551" s="669"/>
      <c r="H551" s="669"/>
      <c r="I551" s="669"/>
      <c r="J551" s="669"/>
      <c r="K551" s="669"/>
      <c r="L551" s="669"/>
      <c r="M551" s="669"/>
      <c r="N551" s="669"/>
      <c r="O551" s="669"/>
      <c r="P551" s="669"/>
      <c r="Q551" s="669"/>
      <c r="R551" s="669"/>
      <c r="S551" s="669"/>
      <c r="T551" s="669"/>
      <c r="U551" s="669"/>
      <c r="V551" s="669"/>
      <c r="W551" s="669"/>
      <c r="X551" s="669"/>
      <c r="Y551" s="669"/>
      <c r="Z551" s="669"/>
      <c r="AA551" s="669"/>
    </row>
    <row r="552" spans="1:27" ht="12.75">
      <c r="A552" s="669"/>
      <c r="B552" s="669"/>
      <c r="C552" s="669"/>
      <c r="D552" s="669"/>
      <c r="E552" s="669"/>
      <c r="F552" s="669"/>
      <c r="G552" s="669"/>
      <c r="H552" s="669"/>
      <c r="I552" s="669"/>
      <c r="J552" s="669"/>
      <c r="K552" s="669"/>
      <c r="L552" s="669"/>
      <c r="M552" s="669"/>
      <c r="N552" s="669"/>
      <c r="O552" s="669"/>
      <c r="P552" s="669"/>
      <c r="Q552" s="669"/>
      <c r="R552" s="669"/>
      <c r="S552" s="669"/>
      <c r="T552" s="669"/>
      <c r="U552" s="669"/>
      <c r="V552" s="669"/>
      <c r="W552" s="669"/>
      <c r="X552" s="669"/>
      <c r="Y552" s="669"/>
      <c r="Z552" s="669"/>
      <c r="AA552" s="669"/>
    </row>
    <row r="553" spans="1:27" ht="12.75">
      <c r="A553" s="669"/>
      <c r="B553" s="669"/>
      <c r="C553" s="669"/>
      <c r="D553" s="669"/>
      <c r="E553" s="669"/>
      <c r="F553" s="669"/>
      <c r="G553" s="669"/>
      <c r="H553" s="669"/>
      <c r="I553" s="669"/>
      <c r="J553" s="669"/>
      <c r="K553" s="669"/>
      <c r="L553" s="669"/>
      <c r="M553" s="669"/>
      <c r="N553" s="669"/>
      <c r="O553" s="669"/>
      <c r="P553" s="669"/>
      <c r="Q553" s="669"/>
      <c r="R553" s="669"/>
      <c r="S553" s="669"/>
      <c r="T553" s="669"/>
      <c r="U553" s="669"/>
      <c r="V553" s="669"/>
      <c r="W553" s="669"/>
      <c r="X553" s="669"/>
      <c r="Y553" s="669"/>
      <c r="Z553" s="669"/>
      <c r="AA553" s="669"/>
    </row>
    <row r="554" spans="1:27" ht="12.75">
      <c r="A554" s="669"/>
      <c r="B554" s="669"/>
      <c r="C554" s="669"/>
      <c r="D554" s="669"/>
      <c r="E554" s="669"/>
      <c r="F554" s="669"/>
      <c r="G554" s="669"/>
      <c r="H554" s="669"/>
      <c r="I554" s="669"/>
      <c r="J554" s="669"/>
      <c r="K554" s="669"/>
      <c r="L554" s="669"/>
      <c r="M554" s="669"/>
      <c r="N554" s="669"/>
      <c r="O554" s="669"/>
      <c r="P554" s="669"/>
      <c r="Q554" s="669"/>
      <c r="R554" s="669"/>
      <c r="S554" s="669"/>
      <c r="T554" s="669"/>
      <c r="U554" s="669"/>
      <c r="V554" s="669"/>
      <c r="W554" s="669"/>
      <c r="X554" s="669"/>
      <c r="Y554" s="669"/>
      <c r="Z554" s="669"/>
      <c r="AA554" s="669"/>
    </row>
    <row r="555" spans="1:27" ht="12.75">
      <c r="A555" s="669"/>
      <c r="B555" s="669"/>
      <c r="C555" s="669"/>
      <c r="D555" s="669"/>
      <c r="E555" s="669"/>
      <c r="F555" s="669"/>
      <c r="G555" s="669"/>
      <c r="H555" s="669"/>
      <c r="I555" s="669"/>
      <c r="J555" s="669"/>
      <c r="K555" s="669"/>
      <c r="L555" s="669"/>
      <c r="M555" s="669"/>
      <c r="N555" s="669"/>
      <c r="O555" s="669"/>
      <c r="P555" s="669"/>
      <c r="Q555" s="669"/>
      <c r="R555" s="669"/>
      <c r="S555" s="669"/>
      <c r="T555" s="669"/>
      <c r="U555" s="669"/>
      <c r="V555" s="669"/>
      <c r="W555" s="669"/>
      <c r="X555" s="669"/>
      <c r="Y555" s="669"/>
      <c r="Z555" s="669"/>
      <c r="AA555" s="669"/>
    </row>
    <row r="556" spans="1:27" ht="12.75">
      <c r="A556" s="669"/>
      <c r="B556" s="669"/>
      <c r="C556" s="669"/>
      <c r="D556" s="669"/>
      <c r="E556" s="669"/>
      <c r="F556" s="669"/>
      <c r="G556" s="669"/>
      <c r="H556" s="669"/>
      <c r="I556" s="669"/>
      <c r="J556" s="669"/>
      <c r="K556" s="669"/>
      <c r="L556" s="669"/>
      <c r="M556" s="669"/>
      <c r="N556" s="669"/>
      <c r="O556" s="669"/>
      <c r="P556" s="669"/>
      <c r="Q556" s="669"/>
      <c r="R556" s="669"/>
      <c r="S556" s="669"/>
      <c r="T556" s="669"/>
      <c r="U556" s="669"/>
      <c r="V556" s="669"/>
      <c r="W556" s="669"/>
      <c r="X556" s="669"/>
      <c r="Y556" s="669"/>
      <c r="Z556" s="669"/>
      <c r="AA556" s="669"/>
    </row>
    <row r="557" spans="1:27" ht="12.75">
      <c r="A557" s="669"/>
      <c r="B557" s="669"/>
      <c r="C557" s="669"/>
      <c r="D557" s="669"/>
      <c r="E557" s="669"/>
      <c r="F557" s="669"/>
      <c r="G557" s="669"/>
      <c r="H557" s="669"/>
      <c r="I557" s="669"/>
      <c r="J557" s="669"/>
      <c r="K557" s="669"/>
      <c r="L557" s="669"/>
      <c r="M557" s="669"/>
      <c r="N557" s="669"/>
      <c r="O557" s="669"/>
      <c r="P557" s="669"/>
      <c r="Q557" s="669"/>
      <c r="R557" s="669"/>
      <c r="S557" s="669"/>
      <c r="T557" s="669"/>
      <c r="U557" s="669"/>
      <c r="V557" s="669"/>
      <c r="W557" s="669"/>
      <c r="X557" s="669"/>
      <c r="Y557" s="669"/>
      <c r="Z557" s="669"/>
      <c r="AA557" s="669"/>
    </row>
    <row r="558" spans="1:27" ht="12.75">
      <c r="A558" s="669"/>
      <c r="B558" s="669"/>
      <c r="C558" s="669"/>
      <c r="D558" s="669"/>
      <c r="E558" s="669"/>
      <c r="F558" s="669"/>
      <c r="G558" s="669"/>
      <c r="H558" s="669"/>
      <c r="I558" s="669"/>
      <c r="J558" s="669"/>
      <c r="K558" s="669"/>
      <c r="L558" s="669"/>
      <c r="M558" s="669"/>
      <c r="N558" s="669"/>
      <c r="O558" s="669"/>
      <c r="P558" s="669"/>
      <c r="Q558" s="669"/>
      <c r="R558" s="669"/>
      <c r="S558" s="669"/>
      <c r="T558" s="669"/>
      <c r="U558" s="669"/>
      <c r="V558" s="669"/>
      <c r="W558" s="669"/>
      <c r="X558" s="669"/>
      <c r="Y558" s="669"/>
      <c r="Z558" s="669"/>
      <c r="AA558" s="669"/>
    </row>
    <row r="559" spans="1:27" ht="12.75">
      <c r="A559" s="669"/>
      <c r="B559" s="669"/>
      <c r="C559" s="669"/>
      <c r="D559" s="669"/>
      <c r="E559" s="669"/>
      <c r="F559" s="669"/>
      <c r="G559" s="669"/>
      <c r="H559" s="669"/>
      <c r="I559" s="669"/>
      <c r="J559" s="669"/>
      <c r="K559" s="669"/>
      <c r="L559" s="669"/>
      <c r="M559" s="669"/>
      <c r="N559" s="669"/>
      <c r="O559" s="669"/>
      <c r="P559" s="669"/>
      <c r="Q559" s="669"/>
      <c r="R559" s="669"/>
      <c r="S559" s="669"/>
      <c r="T559" s="669"/>
      <c r="U559" s="669"/>
      <c r="V559" s="669"/>
      <c r="W559" s="669"/>
      <c r="X559" s="669"/>
      <c r="Y559" s="669"/>
      <c r="Z559" s="669"/>
      <c r="AA559" s="669"/>
    </row>
    <row r="560" spans="1:27" ht="12.75">
      <c r="A560" s="669"/>
      <c r="B560" s="669"/>
      <c r="C560" s="669"/>
      <c r="D560" s="669"/>
      <c r="E560" s="669"/>
      <c r="F560" s="669"/>
      <c r="G560" s="669"/>
      <c r="H560" s="669"/>
      <c r="I560" s="669"/>
      <c r="J560" s="669"/>
      <c r="K560" s="669"/>
      <c r="L560" s="669"/>
      <c r="M560" s="669"/>
      <c r="N560" s="669"/>
      <c r="O560" s="669"/>
      <c r="P560" s="669"/>
      <c r="Q560" s="669"/>
      <c r="R560" s="669"/>
      <c r="S560" s="669"/>
      <c r="T560" s="669"/>
      <c r="U560" s="669"/>
      <c r="V560" s="669"/>
      <c r="W560" s="669"/>
      <c r="X560" s="669"/>
      <c r="Y560" s="669"/>
      <c r="Z560" s="669"/>
      <c r="AA560" s="669"/>
    </row>
    <row r="561" spans="1:27" ht="12.75">
      <c r="A561" s="669"/>
      <c r="B561" s="669"/>
      <c r="C561" s="669"/>
      <c r="D561" s="669"/>
      <c r="E561" s="669"/>
      <c r="F561" s="669"/>
      <c r="G561" s="669"/>
      <c r="H561" s="669"/>
      <c r="I561" s="669"/>
      <c r="J561" s="669"/>
      <c r="K561" s="669"/>
      <c r="L561" s="669"/>
      <c r="M561" s="669"/>
      <c r="N561" s="669"/>
      <c r="O561" s="669"/>
      <c r="P561" s="669"/>
      <c r="Q561" s="669"/>
      <c r="R561" s="669"/>
      <c r="S561" s="669"/>
      <c r="T561" s="669"/>
      <c r="U561" s="669"/>
      <c r="V561" s="669"/>
      <c r="W561" s="669"/>
      <c r="X561" s="669"/>
      <c r="Y561" s="669"/>
      <c r="Z561" s="669"/>
      <c r="AA561" s="669"/>
    </row>
    <row r="562" spans="1:27" ht="12.75">
      <c r="A562" s="669"/>
      <c r="B562" s="669"/>
      <c r="C562" s="669"/>
      <c r="D562" s="669"/>
      <c r="E562" s="669"/>
      <c r="F562" s="669"/>
      <c r="G562" s="669"/>
      <c r="H562" s="669"/>
      <c r="I562" s="669"/>
      <c r="J562" s="669"/>
      <c r="K562" s="669"/>
      <c r="L562" s="669"/>
      <c r="M562" s="669"/>
      <c r="N562" s="669"/>
      <c r="O562" s="669"/>
      <c r="P562" s="669"/>
      <c r="Q562" s="669"/>
      <c r="R562" s="669"/>
      <c r="S562" s="669"/>
      <c r="T562" s="669"/>
      <c r="U562" s="669"/>
      <c r="V562" s="669"/>
      <c r="W562" s="669"/>
      <c r="X562" s="669"/>
      <c r="Y562" s="669"/>
      <c r="Z562" s="669"/>
      <c r="AA562" s="669"/>
    </row>
    <row r="563" spans="1:27" ht="12.75">
      <c r="A563" s="669"/>
      <c r="B563" s="669"/>
      <c r="C563" s="669"/>
      <c r="D563" s="669"/>
      <c r="E563" s="669"/>
      <c r="F563" s="669"/>
      <c r="G563" s="669"/>
      <c r="H563" s="669"/>
      <c r="I563" s="669"/>
      <c r="J563" s="669"/>
      <c r="K563" s="669"/>
      <c r="L563" s="669"/>
      <c r="M563" s="669"/>
      <c r="N563" s="669"/>
      <c r="O563" s="669"/>
      <c r="P563" s="669"/>
      <c r="Q563" s="669"/>
      <c r="R563" s="669"/>
      <c r="S563" s="669"/>
      <c r="T563" s="669"/>
      <c r="U563" s="669"/>
      <c r="V563" s="669"/>
      <c r="W563" s="669"/>
      <c r="X563" s="669"/>
      <c r="Y563" s="669"/>
      <c r="Z563" s="669"/>
      <c r="AA563" s="669"/>
    </row>
    <row r="564" spans="1:27" ht="12.75">
      <c r="A564" s="669"/>
      <c r="B564" s="669"/>
      <c r="C564" s="669"/>
      <c r="D564" s="669"/>
      <c r="E564" s="669"/>
      <c r="F564" s="669"/>
      <c r="G564" s="669"/>
      <c r="H564" s="669"/>
      <c r="I564" s="669"/>
      <c r="J564" s="669"/>
      <c r="K564" s="669"/>
      <c r="L564" s="669"/>
      <c r="M564" s="669"/>
      <c r="N564" s="669"/>
      <c r="O564" s="669"/>
      <c r="P564" s="669"/>
      <c r="Q564" s="669"/>
      <c r="R564" s="669"/>
      <c r="S564" s="669"/>
      <c r="T564" s="669"/>
      <c r="U564" s="669"/>
      <c r="V564" s="669"/>
      <c r="W564" s="669"/>
      <c r="X564" s="669"/>
      <c r="Y564" s="669"/>
      <c r="Z564" s="669"/>
      <c r="AA564" s="669"/>
    </row>
    <row r="565" spans="1:27" ht="12.75">
      <c r="A565" s="669"/>
      <c r="B565" s="669"/>
      <c r="C565" s="669"/>
      <c r="D565" s="669"/>
      <c r="E565" s="669"/>
      <c r="F565" s="669"/>
      <c r="G565" s="669"/>
      <c r="H565" s="669"/>
      <c r="I565" s="669"/>
      <c r="J565" s="669"/>
      <c r="K565" s="669"/>
      <c r="L565" s="669"/>
      <c r="M565" s="669"/>
      <c r="N565" s="669"/>
      <c r="O565" s="669"/>
      <c r="P565" s="669"/>
      <c r="Q565" s="669"/>
      <c r="R565" s="669"/>
      <c r="S565" s="669"/>
      <c r="T565" s="669"/>
      <c r="U565" s="669"/>
      <c r="V565" s="669"/>
      <c r="W565" s="669"/>
      <c r="X565" s="669"/>
      <c r="Y565" s="669"/>
      <c r="Z565" s="669"/>
      <c r="AA565" s="669"/>
    </row>
    <row r="566" spans="1:27" ht="12.75">
      <c r="A566" s="669"/>
      <c r="B566" s="669"/>
      <c r="C566" s="669"/>
      <c r="D566" s="669"/>
      <c r="E566" s="669"/>
      <c r="F566" s="669"/>
      <c r="G566" s="669"/>
      <c r="H566" s="669"/>
      <c r="I566" s="669"/>
      <c r="J566" s="669"/>
      <c r="K566" s="669"/>
      <c r="L566" s="669"/>
      <c r="M566" s="669"/>
      <c r="N566" s="669"/>
      <c r="O566" s="669"/>
      <c r="P566" s="669"/>
      <c r="Q566" s="669"/>
      <c r="R566" s="669"/>
      <c r="S566" s="669"/>
      <c r="T566" s="669"/>
      <c r="U566" s="669"/>
      <c r="V566" s="669"/>
      <c r="W566" s="669"/>
      <c r="X566" s="669"/>
      <c r="Y566" s="669"/>
      <c r="Z566" s="669"/>
      <c r="AA566" s="669"/>
    </row>
    <row r="567" spans="1:27" ht="12.75">
      <c r="A567" s="669"/>
      <c r="B567" s="669"/>
      <c r="C567" s="669"/>
      <c r="D567" s="669"/>
      <c r="E567" s="669"/>
      <c r="F567" s="669"/>
      <c r="G567" s="669"/>
      <c r="H567" s="669"/>
      <c r="I567" s="669"/>
      <c r="J567" s="669"/>
      <c r="K567" s="669"/>
      <c r="L567" s="669"/>
      <c r="M567" s="669"/>
      <c r="N567" s="669"/>
      <c r="O567" s="669"/>
      <c r="P567" s="669"/>
      <c r="Q567" s="669"/>
      <c r="R567" s="669"/>
      <c r="S567" s="669"/>
      <c r="T567" s="669"/>
      <c r="U567" s="669"/>
      <c r="V567" s="669"/>
      <c r="W567" s="669"/>
      <c r="X567" s="669"/>
      <c r="Y567" s="669"/>
      <c r="Z567" s="669"/>
      <c r="AA567" s="669"/>
    </row>
    <row r="568" spans="1:27" ht="12.75">
      <c r="A568" s="669"/>
      <c r="B568" s="669"/>
      <c r="C568" s="669"/>
      <c r="D568" s="669"/>
      <c r="E568" s="669"/>
      <c r="F568" s="669"/>
      <c r="G568" s="669"/>
      <c r="H568" s="669"/>
      <c r="I568" s="669"/>
      <c r="J568" s="669"/>
      <c r="K568" s="669"/>
      <c r="L568" s="669"/>
      <c r="M568" s="669"/>
      <c r="N568" s="669"/>
      <c r="O568" s="669"/>
      <c r="P568" s="669"/>
      <c r="Q568" s="669"/>
      <c r="R568" s="669"/>
      <c r="S568" s="669"/>
      <c r="T568" s="669"/>
      <c r="U568" s="669"/>
      <c r="V568" s="669"/>
      <c r="W568" s="669"/>
      <c r="X568" s="669"/>
      <c r="Y568" s="669"/>
      <c r="Z568" s="669"/>
      <c r="AA568" s="669"/>
    </row>
    <row r="569" spans="1:27" ht="12.75">
      <c r="A569" s="669"/>
      <c r="B569" s="669"/>
      <c r="C569" s="669"/>
      <c r="D569" s="669"/>
      <c r="E569" s="669"/>
      <c r="F569" s="669"/>
      <c r="G569" s="669"/>
      <c r="H569" s="669"/>
      <c r="I569" s="669"/>
      <c r="J569" s="669"/>
      <c r="K569" s="669"/>
      <c r="L569" s="669"/>
      <c r="M569" s="669"/>
      <c r="N569" s="669"/>
      <c r="O569" s="669"/>
      <c r="P569" s="669"/>
      <c r="Q569" s="669"/>
      <c r="R569" s="669"/>
      <c r="S569" s="669"/>
      <c r="T569" s="669"/>
      <c r="U569" s="669"/>
      <c r="V569" s="669"/>
      <c r="W569" s="669"/>
      <c r="X569" s="669"/>
      <c r="Y569" s="669"/>
      <c r="Z569" s="669"/>
      <c r="AA569" s="669"/>
    </row>
    <row r="570" spans="1:27" ht="12.75">
      <c r="A570" s="669"/>
      <c r="B570" s="669"/>
      <c r="C570" s="669"/>
      <c r="D570" s="669"/>
      <c r="E570" s="669"/>
      <c r="F570" s="669"/>
      <c r="G570" s="669"/>
      <c r="H570" s="669"/>
      <c r="I570" s="669"/>
      <c r="J570" s="669"/>
      <c r="K570" s="669"/>
      <c r="L570" s="669"/>
      <c r="M570" s="669"/>
      <c r="N570" s="669"/>
      <c r="O570" s="669"/>
      <c r="P570" s="669"/>
      <c r="Q570" s="669"/>
      <c r="R570" s="669"/>
      <c r="S570" s="669"/>
      <c r="T570" s="669"/>
      <c r="U570" s="669"/>
      <c r="V570" s="669"/>
      <c r="W570" s="669"/>
      <c r="X570" s="669"/>
      <c r="Y570" s="669"/>
      <c r="Z570" s="669"/>
      <c r="AA570" s="669"/>
    </row>
    <row r="571" spans="1:27" ht="12.75">
      <c r="A571" s="669"/>
      <c r="B571" s="669"/>
      <c r="C571" s="669"/>
      <c r="D571" s="669"/>
      <c r="E571" s="669"/>
      <c r="F571" s="669"/>
      <c r="G571" s="669"/>
      <c r="H571" s="669"/>
      <c r="I571" s="669"/>
      <c r="J571" s="669"/>
      <c r="K571" s="669"/>
      <c r="L571" s="669"/>
      <c r="M571" s="669"/>
      <c r="N571" s="669"/>
      <c r="O571" s="669"/>
      <c r="P571" s="669"/>
      <c r="Q571" s="669"/>
      <c r="R571" s="669"/>
      <c r="S571" s="669"/>
      <c r="T571" s="669"/>
      <c r="U571" s="669"/>
      <c r="V571" s="669"/>
      <c r="W571" s="669"/>
      <c r="X571" s="669"/>
      <c r="Y571" s="669"/>
      <c r="Z571" s="669"/>
      <c r="AA571" s="669"/>
    </row>
    <row r="572" spans="1:27" ht="12.75">
      <c r="A572" s="669"/>
      <c r="B572" s="669"/>
      <c r="C572" s="669"/>
      <c r="D572" s="669"/>
      <c r="E572" s="669"/>
      <c r="F572" s="669"/>
      <c r="G572" s="669"/>
      <c r="H572" s="669"/>
      <c r="I572" s="669"/>
      <c r="J572" s="669"/>
      <c r="K572" s="669"/>
      <c r="L572" s="669"/>
      <c r="M572" s="669"/>
      <c r="N572" s="669"/>
      <c r="O572" s="669"/>
      <c r="P572" s="669"/>
      <c r="Q572" s="669"/>
      <c r="R572" s="669"/>
      <c r="S572" s="669"/>
      <c r="T572" s="669"/>
      <c r="U572" s="669"/>
      <c r="V572" s="669"/>
      <c r="W572" s="669"/>
      <c r="X572" s="669"/>
      <c r="Y572" s="669"/>
      <c r="Z572" s="669"/>
      <c r="AA572" s="669"/>
    </row>
    <row r="573" spans="1:27" ht="12.75">
      <c r="A573" s="669"/>
      <c r="B573" s="669"/>
      <c r="C573" s="669"/>
      <c r="D573" s="669"/>
      <c r="E573" s="669"/>
      <c r="F573" s="669"/>
      <c r="G573" s="669"/>
      <c r="H573" s="669"/>
      <c r="I573" s="669"/>
      <c r="J573" s="669"/>
      <c r="K573" s="669"/>
      <c r="L573" s="669"/>
      <c r="M573" s="669"/>
      <c r="N573" s="669"/>
      <c r="O573" s="669"/>
      <c r="P573" s="669"/>
      <c r="Q573" s="669"/>
      <c r="R573" s="669"/>
      <c r="S573" s="669"/>
      <c r="T573" s="669"/>
      <c r="U573" s="669"/>
      <c r="V573" s="669"/>
      <c r="W573" s="669"/>
      <c r="X573" s="669"/>
      <c r="Y573" s="669"/>
      <c r="Z573" s="669"/>
      <c r="AA573" s="669"/>
    </row>
    <row r="574" spans="1:27" ht="12.75">
      <c r="A574" s="669"/>
      <c r="B574" s="669"/>
      <c r="C574" s="669"/>
      <c r="D574" s="669"/>
      <c r="E574" s="669"/>
      <c r="F574" s="669"/>
      <c r="G574" s="669"/>
      <c r="H574" s="669"/>
      <c r="I574" s="669"/>
      <c r="J574" s="669"/>
      <c r="K574" s="669"/>
      <c r="L574" s="669"/>
      <c r="M574" s="669"/>
      <c r="N574" s="669"/>
      <c r="O574" s="669"/>
      <c r="P574" s="669"/>
      <c r="Q574" s="669"/>
      <c r="R574" s="669"/>
      <c r="S574" s="669"/>
      <c r="T574" s="669"/>
      <c r="U574" s="669"/>
      <c r="V574" s="669"/>
      <c r="W574" s="669"/>
      <c r="X574" s="669"/>
      <c r="Y574" s="669"/>
      <c r="Z574" s="669"/>
      <c r="AA574" s="669"/>
    </row>
    <row r="575" spans="1:27" ht="12.75">
      <c r="A575" s="669"/>
      <c r="B575" s="669"/>
      <c r="C575" s="669"/>
      <c r="D575" s="669"/>
      <c r="E575" s="669"/>
      <c r="F575" s="669"/>
      <c r="G575" s="669"/>
      <c r="H575" s="669"/>
      <c r="I575" s="669"/>
      <c r="J575" s="669"/>
      <c r="K575" s="669"/>
      <c r="L575" s="669"/>
      <c r="M575" s="669"/>
      <c r="N575" s="669"/>
      <c r="O575" s="669"/>
      <c r="P575" s="669"/>
      <c r="Q575" s="669"/>
      <c r="R575" s="669"/>
      <c r="S575" s="669"/>
      <c r="T575" s="669"/>
      <c r="U575" s="669"/>
      <c r="V575" s="669"/>
      <c r="W575" s="669"/>
      <c r="X575" s="669"/>
      <c r="Y575" s="669"/>
      <c r="Z575" s="669"/>
      <c r="AA575" s="669"/>
    </row>
    <row r="576" spans="1:27" ht="12.75">
      <c r="A576" s="669"/>
      <c r="B576" s="669"/>
      <c r="C576" s="669"/>
      <c r="D576" s="669"/>
      <c r="E576" s="669"/>
      <c r="F576" s="669"/>
      <c r="G576" s="669"/>
      <c r="H576" s="669"/>
      <c r="I576" s="669"/>
      <c r="J576" s="669"/>
      <c r="K576" s="669"/>
      <c r="L576" s="669"/>
      <c r="M576" s="669"/>
      <c r="N576" s="669"/>
      <c r="O576" s="669"/>
      <c r="P576" s="669"/>
      <c r="Q576" s="669"/>
      <c r="R576" s="669"/>
      <c r="S576" s="669"/>
      <c r="T576" s="669"/>
      <c r="U576" s="669"/>
      <c r="V576" s="669"/>
      <c r="W576" s="669"/>
      <c r="X576" s="669"/>
      <c r="Y576" s="669"/>
      <c r="Z576" s="669"/>
      <c r="AA576" s="669"/>
    </row>
    <row r="577" spans="1:27" ht="12.75">
      <c r="A577" s="669"/>
      <c r="B577" s="669"/>
      <c r="C577" s="669"/>
      <c r="D577" s="669"/>
      <c r="E577" s="669"/>
      <c r="F577" s="669"/>
      <c r="G577" s="669"/>
      <c r="H577" s="669"/>
      <c r="I577" s="669"/>
      <c r="J577" s="669"/>
      <c r="K577" s="669"/>
      <c r="L577" s="669"/>
      <c r="M577" s="669"/>
      <c r="N577" s="669"/>
      <c r="O577" s="669"/>
      <c r="P577" s="669"/>
      <c r="Q577" s="669"/>
      <c r="R577" s="669"/>
      <c r="S577" s="669"/>
      <c r="T577" s="669"/>
      <c r="U577" s="669"/>
      <c r="V577" s="669"/>
      <c r="W577" s="669"/>
      <c r="X577" s="669"/>
      <c r="Y577" s="669"/>
      <c r="Z577" s="669"/>
      <c r="AA577" s="669"/>
    </row>
    <row r="578" spans="1:27" ht="12.75">
      <c r="A578" s="669"/>
      <c r="B578" s="669"/>
      <c r="C578" s="669"/>
      <c r="D578" s="669"/>
      <c r="E578" s="669"/>
      <c r="F578" s="669"/>
      <c r="G578" s="669"/>
      <c r="H578" s="669"/>
      <c r="I578" s="669"/>
      <c r="J578" s="669"/>
      <c r="K578" s="669"/>
      <c r="L578" s="669"/>
      <c r="M578" s="669"/>
      <c r="N578" s="669"/>
      <c r="O578" s="669"/>
      <c r="P578" s="669"/>
      <c r="Q578" s="669"/>
      <c r="R578" s="669"/>
      <c r="S578" s="669"/>
      <c r="T578" s="669"/>
      <c r="U578" s="669"/>
      <c r="V578" s="669"/>
      <c r="W578" s="669"/>
      <c r="X578" s="669"/>
      <c r="Y578" s="669"/>
      <c r="Z578" s="669"/>
      <c r="AA578" s="669"/>
    </row>
    <row r="579" spans="1:27" ht="12.75">
      <c r="A579" s="669"/>
      <c r="B579" s="669"/>
      <c r="C579" s="669"/>
      <c r="D579" s="669"/>
      <c r="E579" s="669"/>
      <c r="F579" s="669"/>
      <c r="G579" s="669"/>
      <c r="H579" s="669"/>
      <c r="I579" s="669"/>
      <c r="J579" s="669"/>
      <c r="K579" s="669"/>
      <c r="L579" s="669"/>
      <c r="M579" s="669"/>
      <c r="N579" s="669"/>
      <c r="O579" s="669"/>
      <c r="P579" s="669"/>
      <c r="Q579" s="669"/>
      <c r="R579" s="669"/>
      <c r="S579" s="669"/>
      <c r="T579" s="669"/>
      <c r="U579" s="669"/>
      <c r="V579" s="669"/>
      <c r="W579" s="669"/>
      <c r="X579" s="669"/>
      <c r="Y579" s="669"/>
      <c r="Z579" s="669"/>
      <c r="AA579" s="669"/>
    </row>
    <row r="580" spans="1:27" ht="12.75">
      <c r="A580" s="669"/>
      <c r="B580" s="669"/>
      <c r="C580" s="669"/>
      <c r="D580" s="669"/>
      <c r="E580" s="669"/>
      <c r="F580" s="669"/>
      <c r="G580" s="669"/>
      <c r="H580" s="669"/>
      <c r="I580" s="669"/>
      <c r="J580" s="669"/>
      <c r="K580" s="669"/>
      <c r="L580" s="669"/>
      <c r="M580" s="669"/>
      <c r="N580" s="669"/>
      <c r="O580" s="669"/>
      <c r="P580" s="669"/>
      <c r="Q580" s="669"/>
      <c r="R580" s="669"/>
      <c r="S580" s="669"/>
      <c r="T580" s="669"/>
      <c r="U580" s="669"/>
      <c r="V580" s="669"/>
      <c r="W580" s="669"/>
      <c r="X580" s="669"/>
      <c r="Y580" s="669"/>
      <c r="Z580" s="669"/>
      <c r="AA580" s="669"/>
    </row>
    <row r="581" spans="1:27" ht="12.75">
      <c r="A581" s="669"/>
      <c r="B581" s="669"/>
      <c r="C581" s="669"/>
      <c r="D581" s="669"/>
      <c r="E581" s="669"/>
      <c r="F581" s="669"/>
      <c r="G581" s="669"/>
      <c r="H581" s="669"/>
      <c r="I581" s="669"/>
      <c r="J581" s="669"/>
      <c r="K581" s="669"/>
      <c r="L581" s="669"/>
      <c r="M581" s="669"/>
      <c r="N581" s="669"/>
      <c r="O581" s="669"/>
      <c r="P581" s="669"/>
      <c r="Q581" s="669"/>
      <c r="R581" s="669"/>
      <c r="S581" s="669"/>
      <c r="T581" s="669"/>
      <c r="U581" s="669"/>
      <c r="V581" s="669"/>
      <c r="W581" s="669"/>
      <c r="X581" s="669"/>
      <c r="Y581" s="669"/>
      <c r="Z581" s="669"/>
      <c r="AA581" s="669"/>
    </row>
    <row r="582" spans="1:27" ht="12.75">
      <c r="A582" s="669"/>
      <c r="B582" s="669"/>
      <c r="C582" s="669"/>
      <c r="D582" s="669"/>
      <c r="E582" s="669"/>
      <c r="F582" s="669"/>
      <c r="G582" s="669"/>
      <c r="H582" s="669"/>
      <c r="I582" s="669"/>
      <c r="J582" s="669"/>
      <c r="K582" s="669"/>
      <c r="L582" s="669"/>
      <c r="M582" s="669"/>
      <c r="N582" s="669"/>
      <c r="O582" s="669"/>
      <c r="P582" s="669"/>
      <c r="Q582" s="669"/>
      <c r="R582" s="669"/>
      <c r="S582" s="669"/>
      <c r="T582" s="669"/>
      <c r="U582" s="669"/>
      <c r="V582" s="669"/>
      <c r="W582" s="669"/>
      <c r="X582" s="669"/>
      <c r="Y582" s="669"/>
      <c r="Z582" s="669"/>
      <c r="AA582" s="669"/>
    </row>
    <row r="583" spans="1:27" ht="12.75">
      <c r="A583" s="669"/>
      <c r="B583" s="669"/>
      <c r="C583" s="669"/>
      <c r="D583" s="669"/>
      <c r="E583" s="669"/>
      <c r="F583" s="669"/>
      <c r="G583" s="669"/>
      <c r="H583" s="669"/>
      <c r="I583" s="669"/>
      <c r="J583" s="669"/>
      <c r="K583" s="669"/>
      <c r="L583" s="669"/>
      <c r="M583" s="669"/>
      <c r="N583" s="669"/>
      <c r="O583" s="669"/>
      <c r="P583" s="669"/>
      <c r="Q583" s="669"/>
      <c r="R583" s="669"/>
      <c r="S583" s="669"/>
      <c r="T583" s="669"/>
      <c r="U583" s="669"/>
      <c r="V583" s="669"/>
      <c r="W583" s="669"/>
      <c r="X583" s="669"/>
      <c r="Y583" s="669"/>
      <c r="Z583" s="669"/>
      <c r="AA583" s="669"/>
    </row>
    <row r="584" spans="1:27" ht="12.75">
      <c r="A584" s="669"/>
      <c r="B584" s="669"/>
      <c r="C584" s="669"/>
      <c r="D584" s="669"/>
      <c r="E584" s="669"/>
      <c r="F584" s="669"/>
      <c r="G584" s="669"/>
      <c r="H584" s="669"/>
      <c r="I584" s="669"/>
      <c r="J584" s="669"/>
      <c r="K584" s="669"/>
      <c r="L584" s="669"/>
      <c r="M584" s="669"/>
      <c r="N584" s="669"/>
      <c r="O584" s="669"/>
      <c r="P584" s="669"/>
      <c r="Q584" s="669"/>
      <c r="R584" s="669"/>
      <c r="S584" s="669"/>
      <c r="T584" s="669"/>
      <c r="U584" s="669"/>
      <c r="V584" s="669"/>
      <c r="W584" s="669"/>
      <c r="X584" s="669"/>
      <c r="Y584" s="669"/>
      <c r="Z584" s="669"/>
      <c r="AA584" s="669"/>
    </row>
    <row r="585" spans="1:27" ht="12.75">
      <c r="A585" s="669"/>
      <c r="B585" s="669"/>
      <c r="C585" s="669"/>
      <c r="D585" s="669"/>
      <c r="E585" s="669"/>
      <c r="F585" s="669"/>
      <c r="G585" s="669"/>
      <c r="H585" s="669"/>
      <c r="I585" s="669"/>
      <c r="J585" s="669"/>
      <c r="K585" s="669"/>
      <c r="L585" s="669"/>
      <c r="M585" s="669"/>
      <c r="N585" s="669"/>
      <c r="O585" s="669"/>
      <c r="P585" s="669"/>
      <c r="Q585" s="669"/>
      <c r="R585" s="669"/>
      <c r="S585" s="669"/>
      <c r="T585" s="669"/>
      <c r="U585" s="669"/>
      <c r="V585" s="669"/>
      <c r="W585" s="669"/>
      <c r="X585" s="669"/>
      <c r="Y585" s="669"/>
      <c r="Z585" s="669"/>
      <c r="AA585" s="669"/>
    </row>
    <row r="586" spans="1:27" ht="12.75">
      <c r="A586" s="669"/>
      <c r="B586" s="669"/>
      <c r="C586" s="669"/>
      <c r="D586" s="669"/>
      <c r="E586" s="669"/>
      <c r="F586" s="669"/>
      <c r="G586" s="669"/>
      <c r="H586" s="669"/>
      <c r="I586" s="669"/>
      <c r="J586" s="669"/>
      <c r="K586" s="669"/>
      <c r="L586" s="669"/>
      <c r="M586" s="669"/>
      <c r="N586" s="669"/>
      <c r="O586" s="669"/>
      <c r="P586" s="669"/>
      <c r="Q586" s="669"/>
      <c r="R586" s="669"/>
      <c r="S586" s="669"/>
      <c r="T586" s="669"/>
      <c r="U586" s="669"/>
      <c r="V586" s="669"/>
      <c r="W586" s="669"/>
      <c r="X586" s="669"/>
      <c r="Y586" s="669"/>
      <c r="Z586" s="669"/>
      <c r="AA586" s="669"/>
    </row>
    <row r="587" spans="1:27" ht="12.75">
      <c r="A587" s="669"/>
      <c r="B587" s="669"/>
      <c r="C587" s="669"/>
      <c r="D587" s="669"/>
      <c r="E587" s="669"/>
      <c r="F587" s="669"/>
      <c r="G587" s="669"/>
      <c r="H587" s="669"/>
      <c r="I587" s="669"/>
      <c r="J587" s="669"/>
      <c r="K587" s="669"/>
      <c r="L587" s="669"/>
      <c r="M587" s="669"/>
      <c r="N587" s="669"/>
      <c r="O587" s="669"/>
      <c r="P587" s="669"/>
      <c r="Q587" s="669"/>
      <c r="R587" s="669"/>
      <c r="S587" s="669"/>
      <c r="T587" s="669"/>
      <c r="U587" s="669"/>
      <c r="V587" s="669"/>
      <c r="W587" s="669"/>
      <c r="X587" s="669"/>
      <c r="Y587" s="669"/>
      <c r="Z587" s="669"/>
      <c r="AA587" s="669"/>
    </row>
    <row r="588" spans="1:27" ht="12.75">
      <c r="A588" s="669"/>
      <c r="B588" s="669"/>
      <c r="C588" s="669"/>
      <c r="D588" s="669"/>
      <c r="E588" s="669"/>
      <c r="F588" s="669"/>
      <c r="G588" s="669"/>
      <c r="H588" s="669"/>
      <c r="I588" s="669"/>
      <c r="J588" s="669"/>
      <c r="K588" s="669"/>
      <c r="L588" s="669"/>
      <c r="M588" s="669"/>
      <c r="N588" s="669"/>
      <c r="O588" s="669"/>
      <c r="P588" s="669"/>
      <c r="Q588" s="669"/>
      <c r="R588" s="669"/>
      <c r="S588" s="669"/>
      <c r="T588" s="669"/>
      <c r="U588" s="669"/>
      <c r="V588" s="669"/>
      <c r="W588" s="669"/>
      <c r="X588" s="669"/>
      <c r="Y588" s="669"/>
      <c r="Z588" s="669"/>
      <c r="AA588" s="669"/>
    </row>
    <row r="589" spans="1:27" ht="12.75">
      <c r="A589" s="669"/>
      <c r="B589" s="669"/>
      <c r="C589" s="669"/>
      <c r="D589" s="669"/>
      <c r="E589" s="669"/>
      <c r="F589" s="669"/>
      <c r="G589" s="669"/>
      <c r="H589" s="669"/>
      <c r="I589" s="669"/>
      <c r="J589" s="669"/>
      <c r="K589" s="669"/>
      <c r="L589" s="669"/>
      <c r="M589" s="669"/>
      <c r="N589" s="669"/>
      <c r="O589" s="669"/>
      <c r="P589" s="669"/>
      <c r="Q589" s="669"/>
      <c r="R589" s="669"/>
      <c r="S589" s="669"/>
      <c r="T589" s="669"/>
      <c r="U589" s="669"/>
      <c r="V589" s="669"/>
      <c r="W589" s="669"/>
      <c r="X589" s="669"/>
      <c r="Y589" s="669"/>
      <c r="Z589" s="669"/>
      <c r="AA589" s="669"/>
    </row>
    <row r="590" spans="1:27" ht="12.75">
      <c r="A590" s="669"/>
      <c r="B590" s="669"/>
      <c r="C590" s="669"/>
      <c r="D590" s="669"/>
      <c r="E590" s="669"/>
      <c r="F590" s="669"/>
      <c r="G590" s="669"/>
      <c r="H590" s="669"/>
      <c r="I590" s="669"/>
      <c r="J590" s="669"/>
      <c r="K590" s="669"/>
      <c r="L590" s="669"/>
      <c r="M590" s="669"/>
      <c r="N590" s="669"/>
      <c r="O590" s="669"/>
      <c r="P590" s="669"/>
      <c r="Q590" s="669"/>
      <c r="R590" s="669"/>
      <c r="S590" s="669"/>
      <c r="T590" s="669"/>
      <c r="U590" s="669"/>
      <c r="V590" s="669"/>
      <c r="W590" s="669"/>
      <c r="X590" s="669"/>
      <c r="Y590" s="669"/>
      <c r="Z590" s="669"/>
      <c r="AA590" s="669"/>
    </row>
    <row r="591" spans="1:27" ht="12.75">
      <c r="A591" s="669"/>
      <c r="B591" s="669"/>
      <c r="C591" s="669"/>
      <c r="D591" s="669"/>
      <c r="E591" s="669"/>
      <c r="F591" s="669"/>
      <c r="G591" s="669"/>
      <c r="H591" s="669"/>
      <c r="I591" s="669"/>
      <c r="J591" s="669"/>
      <c r="K591" s="669"/>
      <c r="L591" s="669"/>
      <c r="M591" s="669"/>
      <c r="N591" s="669"/>
      <c r="O591" s="669"/>
      <c r="P591" s="669"/>
      <c r="Q591" s="669"/>
      <c r="R591" s="669"/>
      <c r="S591" s="669"/>
      <c r="T591" s="669"/>
      <c r="U591" s="669"/>
      <c r="V591" s="669"/>
      <c r="W591" s="669"/>
      <c r="X591" s="669"/>
      <c r="Y591" s="669"/>
      <c r="Z591" s="669"/>
      <c r="AA591" s="669"/>
    </row>
    <row r="592" spans="1:27" ht="12.75">
      <c r="A592" s="669"/>
      <c r="B592" s="669"/>
      <c r="C592" s="669"/>
      <c r="D592" s="669"/>
      <c r="E592" s="669"/>
      <c r="F592" s="669"/>
      <c r="G592" s="669"/>
      <c r="H592" s="669"/>
      <c r="I592" s="669"/>
      <c r="J592" s="669"/>
      <c r="K592" s="669"/>
      <c r="L592" s="669"/>
      <c r="M592" s="669"/>
      <c r="N592" s="669"/>
      <c r="O592" s="669"/>
      <c r="P592" s="669"/>
      <c r="Q592" s="669"/>
      <c r="R592" s="669"/>
      <c r="S592" s="669"/>
      <c r="T592" s="669"/>
      <c r="U592" s="669"/>
      <c r="V592" s="669"/>
      <c r="W592" s="669"/>
      <c r="X592" s="669"/>
      <c r="Y592" s="669"/>
      <c r="Z592" s="669"/>
      <c r="AA592" s="669"/>
    </row>
    <row r="593" spans="1:27" ht="12.75">
      <c r="A593" s="669"/>
      <c r="B593" s="669"/>
      <c r="C593" s="669"/>
      <c r="D593" s="669"/>
      <c r="E593" s="669"/>
      <c r="F593" s="669"/>
      <c r="G593" s="669"/>
      <c r="H593" s="669"/>
      <c r="I593" s="669"/>
      <c r="J593" s="669"/>
      <c r="K593" s="669"/>
      <c r="L593" s="669"/>
      <c r="M593" s="669"/>
      <c r="N593" s="669"/>
      <c r="O593" s="669"/>
      <c r="P593" s="669"/>
      <c r="Q593" s="669"/>
      <c r="R593" s="669"/>
      <c r="S593" s="669"/>
      <c r="T593" s="669"/>
      <c r="U593" s="669"/>
      <c r="V593" s="669"/>
      <c r="W593" s="669"/>
      <c r="X593" s="669"/>
      <c r="Y593" s="669"/>
      <c r="Z593" s="669"/>
      <c r="AA593" s="669"/>
    </row>
    <row r="594" spans="1:27" ht="12.75">
      <c r="A594" s="669"/>
      <c r="B594" s="669"/>
      <c r="C594" s="669"/>
      <c r="D594" s="669"/>
      <c r="E594" s="669"/>
      <c r="F594" s="669"/>
      <c r="G594" s="669"/>
      <c r="H594" s="669"/>
      <c r="I594" s="669"/>
      <c r="J594" s="669"/>
      <c r="K594" s="669"/>
      <c r="L594" s="669"/>
      <c r="M594" s="669"/>
      <c r="N594" s="669"/>
      <c r="O594" s="669"/>
      <c r="P594" s="669"/>
      <c r="Q594" s="669"/>
      <c r="R594" s="669"/>
      <c r="S594" s="669"/>
      <c r="T594" s="669"/>
      <c r="U594" s="669"/>
      <c r="V594" s="669"/>
      <c r="W594" s="669"/>
      <c r="X594" s="669"/>
      <c r="Y594" s="669"/>
      <c r="Z594" s="669"/>
      <c r="AA594" s="669"/>
    </row>
    <row r="595" spans="1:27" ht="12.75">
      <c r="A595" s="669"/>
      <c r="B595" s="669"/>
      <c r="C595" s="669"/>
      <c r="D595" s="669"/>
      <c r="E595" s="669"/>
      <c r="F595" s="669"/>
      <c r="G595" s="669"/>
      <c r="H595" s="669"/>
      <c r="I595" s="669"/>
      <c r="J595" s="669"/>
      <c r="K595" s="669"/>
      <c r="L595" s="669"/>
      <c r="M595" s="669"/>
      <c r="N595" s="669"/>
      <c r="O595" s="669"/>
      <c r="P595" s="669"/>
      <c r="Q595" s="669"/>
      <c r="R595" s="669"/>
      <c r="S595" s="669"/>
      <c r="T595" s="669"/>
      <c r="U595" s="669"/>
      <c r="V595" s="669"/>
      <c r="W595" s="669"/>
      <c r="X595" s="669"/>
      <c r="Y595" s="669"/>
      <c r="Z595" s="669"/>
      <c r="AA595" s="669"/>
    </row>
    <row r="596" spans="1:27" ht="12.75">
      <c r="A596" s="669"/>
      <c r="B596" s="669"/>
      <c r="C596" s="669"/>
      <c r="D596" s="669"/>
      <c r="E596" s="669"/>
      <c r="F596" s="669"/>
      <c r="G596" s="669"/>
      <c r="H596" s="669"/>
      <c r="I596" s="669"/>
      <c r="J596" s="669"/>
      <c r="K596" s="669"/>
      <c r="L596" s="669"/>
      <c r="M596" s="669"/>
      <c r="N596" s="669"/>
      <c r="O596" s="669"/>
      <c r="P596" s="669"/>
      <c r="Q596" s="669"/>
      <c r="R596" s="669"/>
      <c r="S596" s="669"/>
      <c r="T596" s="669"/>
      <c r="U596" s="669"/>
      <c r="V596" s="669"/>
      <c r="W596" s="669"/>
      <c r="X596" s="669"/>
      <c r="Y596" s="669"/>
      <c r="Z596" s="669"/>
      <c r="AA596" s="669"/>
    </row>
    <row r="597" spans="1:27" ht="12.75">
      <c r="A597" s="669"/>
      <c r="B597" s="669"/>
      <c r="C597" s="669"/>
      <c r="D597" s="669"/>
      <c r="E597" s="669"/>
      <c r="F597" s="669"/>
      <c r="G597" s="669"/>
      <c r="H597" s="669"/>
      <c r="I597" s="669"/>
      <c r="J597" s="669"/>
      <c r="K597" s="669"/>
      <c r="L597" s="669"/>
      <c r="M597" s="669"/>
      <c r="N597" s="669"/>
      <c r="O597" s="669"/>
      <c r="P597" s="669"/>
      <c r="Q597" s="669"/>
      <c r="R597" s="669"/>
      <c r="S597" s="669"/>
      <c r="T597" s="669"/>
      <c r="U597" s="669"/>
      <c r="V597" s="669"/>
      <c r="W597" s="669"/>
      <c r="X597" s="669"/>
      <c r="Y597" s="669"/>
      <c r="Z597" s="669"/>
      <c r="AA597" s="669"/>
    </row>
    <row r="598" spans="1:27" ht="12.75">
      <c r="A598" s="669"/>
      <c r="B598" s="669"/>
      <c r="C598" s="669"/>
      <c r="D598" s="669"/>
      <c r="E598" s="669"/>
      <c r="F598" s="669"/>
      <c r="G598" s="669"/>
      <c r="H598" s="669"/>
      <c r="I598" s="669"/>
      <c r="J598" s="669"/>
      <c r="K598" s="669"/>
      <c r="L598" s="669"/>
      <c r="M598" s="669"/>
      <c r="N598" s="669"/>
      <c r="O598" s="669"/>
      <c r="P598" s="669"/>
      <c r="Q598" s="669"/>
      <c r="R598" s="669"/>
      <c r="S598" s="669"/>
      <c r="T598" s="669"/>
      <c r="U598" s="669"/>
      <c r="V598" s="669"/>
      <c r="W598" s="669"/>
      <c r="X598" s="669"/>
      <c r="Y598" s="669"/>
      <c r="Z598" s="669"/>
      <c r="AA598" s="669"/>
    </row>
    <row r="599" spans="1:27" ht="12.75">
      <c r="A599" s="669"/>
      <c r="B599" s="669"/>
      <c r="C599" s="669"/>
      <c r="D599" s="669"/>
      <c r="E599" s="669"/>
      <c r="F599" s="669"/>
      <c r="G599" s="669"/>
      <c r="H599" s="669"/>
      <c r="I599" s="669"/>
      <c r="J599" s="669"/>
      <c r="K599" s="669"/>
      <c r="L599" s="669"/>
      <c r="M599" s="669"/>
      <c r="N599" s="669"/>
      <c r="O599" s="669"/>
      <c r="P599" s="669"/>
      <c r="Q599" s="669"/>
      <c r="R599" s="669"/>
      <c r="S599" s="669"/>
      <c r="T599" s="669"/>
      <c r="U599" s="669"/>
      <c r="V599" s="669"/>
      <c r="W599" s="669"/>
      <c r="X599" s="669"/>
      <c r="Y599" s="669"/>
      <c r="Z599" s="669"/>
      <c r="AA599" s="669"/>
    </row>
    <row r="600" spans="1:27" ht="12.75">
      <c r="A600" s="669"/>
      <c r="B600" s="669"/>
      <c r="C600" s="669"/>
      <c r="D600" s="669"/>
      <c r="E600" s="669"/>
      <c r="F600" s="669"/>
      <c r="G600" s="669"/>
      <c r="H600" s="669"/>
      <c r="I600" s="669"/>
      <c r="J600" s="669"/>
      <c r="K600" s="669"/>
      <c r="L600" s="669"/>
      <c r="M600" s="669"/>
      <c r="N600" s="669"/>
      <c r="O600" s="669"/>
      <c r="P600" s="669"/>
      <c r="Q600" s="669"/>
      <c r="R600" s="669"/>
      <c r="S600" s="669"/>
      <c r="T600" s="669"/>
      <c r="U600" s="669"/>
      <c r="V600" s="669"/>
      <c r="W600" s="669"/>
      <c r="X600" s="669"/>
      <c r="Y600" s="669"/>
      <c r="Z600" s="669"/>
      <c r="AA600" s="669"/>
    </row>
    <row r="601" spans="1:27" ht="12.75">
      <c r="A601" s="669"/>
      <c r="B601" s="669"/>
      <c r="C601" s="669"/>
      <c r="D601" s="669"/>
      <c r="E601" s="669"/>
      <c r="F601" s="669"/>
      <c r="G601" s="669"/>
      <c r="H601" s="669"/>
      <c r="I601" s="669"/>
      <c r="J601" s="669"/>
      <c r="K601" s="669"/>
      <c r="L601" s="669"/>
      <c r="M601" s="669"/>
      <c r="N601" s="669"/>
      <c r="O601" s="669"/>
      <c r="P601" s="669"/>
      <c r="Q601" s="669"/>
      <c r="R601" s="669"/>
      <c r="S601" s="669"/>
      <c r="T601" s="669"/>
      <c r="U601" s="669"/>
      <c r="V601" s="669"/>
      <c r="W601" s="669"/>
      <c r="X601" s="669"/>
      <c r="Y601" s="669"/>
      <c r="Z601" s="669"/>
      <c r="AA601" s="669"/>
    </row>
    <row r="602" spans="1:27" ht="12.75">
      <c r="A602" s="669"/>
      <c r="B602" s="669"/>
      <c r="C602" s="669"/>
      <c r="D602" s="669"/>
      <c r="E602" s="669"/>
      <c r="F602" s="669"/>
      <c r="G602" s="669"/>
      <c r="H602" s="669"/>
      <c r="I602" s="669"/>
      <c r="J602" s="669"/>
      <c r="K602" s="669"/>
      <c r="L602" s="669"/>
      <c r="M602" s="669"/>
      <c r="N602" s="669"/>
      <c r="O602" s="669"/>
      <c r="P602" s="669"/>
      <c r="Q602" s="669"/>
      <c r="R602" s="669"/>
      <c r="S602" s="669"/>
      <c r="T602" s="669"/>
      <c r="U602" s="669"/>
      <c r="V602" s="669"/>
      <c r="W602" s="669"/>
      <c r="X602" s="669"/>
      <c r="Y602" s="669"/>
      <c r="Z602" s="669"/>
      <c r="AA602" s="669"/>
    </row>
    <row r="603" spans="1:27" ht="12.75">
      <c r="A603" s="669"/>
      <c r="B603" s="669"/>
      <c r="C603" s="669"/>
      <c r="D603" s="669"/>
      <c r="E603" s="669"/>
      <c r="F603" s="669"/>
      <c r="G603" s="669"/>
      <c r="H603" s="669"/>
      <c r="I603" s="669"/>
      <c r="J603" s="669"/>
      <c r="K603" s="669"/>
      <c r="L603" s="669"/>
      <c r="M603" s="669"/>
      <c r="N603" s="669"/>
      <c r="O603" s="669"/>
      <c r="P603" s="669"/>
      <c r="Q603" s="669"/>
      <c r="R603" s="669"/>
      <c r="S603" s="669"/>
      <c r="T603" s="669"/>
      <c r="U603" s="669"/>
      <c r="V603" s="669"/>
      <c r="W603" s="669"/>
      <c r="X603" s="669"/>
      <c r="Y603" s="669"/>
      <c r="Z603" s="669"/>
      <c r="AA603" s="669"/>
    </row>
    <row r="604" spans="1:27" ht="12.75">
      <c r="A604" s="669"/>
      <c r="B604" s="669"/>
      <c r="C604" s="669"/>
      <c r="D604" s="669"/>
      <c r="E604" s="669"/>
      <c r="F604" s="669"/>
      <c r="G604" s="669"/>
      <c r="H604" s="669"/>
      <c r="I604" s="669"/>
      <c r="J604" s="669"/>
      <c r="K604" s="669"/>
      <c r="L604" s="669"/>
      <c r="M604" s="669"/>
      <c r="N604" s="669"/>
      <c r="O604" s="669"/>
      <c r="P604" s="669"/>
      <c r="Q604" s="669"/>
      <c r="R604" s="669"/>
      <c r="S604" s="669"/>
      <c r="T604" s="669"/>
      <c r="U604" s="669"/>
      <c r="V604" s="669"/>
      <c r="W604" s="669"/>
      <c r="X604" s="669"/>
      <c r="Y604" s="669"/>
      <c r="Z604" s="669"/>
      <c r="AA604" s="669"/>
    </row>
    <row r="605" spans="1:27" ht="12.75">
      <c r="A605" s="669"/>
      <c r="B605" s="669"/>
      <c r="C605" s="669"/>
      <c r="D605" s="669"/>
      <c r="E605" s="669"/>
      <c r="F605" s="669"/>
      <c r="G605" s="669"/>
      <c r="H605" s="669"/>
      <c r="I605" s="669"/>
      <c r="J605" s="669"/>
      <c r="K605" s="669"/>
      <c r="L605" s="669"/>
      <c r="M605" s="669"/>
      <c r="N605" s="669"/>
      <c r="O605" s="669"/>
      <c r="P605" s="669"/>
      <c r="Q605" s="669"/>
      <c r="R605" s="669"/>
      <c r="S605" s="669"/>
      <c r="T605" s="669"/>
      <c r="U605" s="669"/>
      <c r="V605" s="669"/>
      <c r="W605" s="669"/>
      <c r="X605" s="669"/>
      <c r="Y605" s="669"/>
      <c r="Z605" s="669"/>
      <c r="AA605" s="669"/>
    </row>
    <row r="606" spans="1:27" ht="12.75">
      <c r="A606" s="669"/>
      <c r="B606" s="669"/>
      <c r="C606" s="669"/>
      <c r="D606" s="669"/>
      <c r="E606" s="669"/>
      <c r="F606" s="669"/>
      <c r="G606" s="669"/>
      <c r="H606" s="669"/>
      <c r="I606" s="669"/>
      <c r="J606" s="669"/>
      <c r="K606" s="669"/>
      <c r="L606" s="669"/>
      <c r="M606" s="669"/>
      <c r="N606" s="669"/>
      <c r="O606" s="669"/>
      <c r="P606" s="669"/>
      <c r="Q606" s="669"/>
      <c r="R606" s="669"/>
      <c r="S606" s="669"/>
      <c r="T606" s="669"/>
      <c r="U606" s="669"/>
      <c r="V606" s="669"/>
      <c r="W606" s="669"/>
      <c r="X606" s="669"/>
      <c r="Y606" s="669"/>
      <c r="Z606" s="669"/>
      <c r="AA606" s="669"/>
    </row>
    <row r="607" spans="1:27" ht="12.75">
      <c r="A607" s="669"/>
      <c r="B607" s="669"/>
      <c r="C607" s="669"/>
      <c r="D607" s="669"/>
      <c r="E607" s="669"/>
      <c r="F607" s="669"/>
      <c r="G607" s="669"/>
      <c r="H607" s="669"/>
      <c r="I607" s="669"/>
      <c r="J607" s="669"/>
      <c r="K607" s="669"/>
      <c r="L607" s="669"/>
      <c r="M607" s="669"/>
      <c r="N607" s="669"/>
      <c r="O607" s="669"/>
      <c r="P607" s="669"/>
      <c r="Q607" s="669"/>
      <c r="R607" s="669"/>
      <c r="S607" s="669"/>
      <c r="T607" s="669"/>
      <c r="U607" s="669"/>
      <c r="V607" s="669"/>
      <c r="W607" s="669"/>
      <c r="X607" s="669"/>
      <c r="Y607" s="669"/>
      <c r="Z607" s="669"/>
      <c r="AA607" s="669"/>
    </row>
    <row r="608" spans="1:27" ht="12.75">
      <c r="A608" s="669"/>
      <c r="B608" s="669"/>
      <c r="C608" s="669"/>
      <c r="D608" s="669"/>
      <c r="E608" s="669"/>
      <c r="F608" s="669"/>
      <c r="G608" s="669"/>
      <c r="H608" s="669"/>
      <c r="I608" s="669"/>
      <c r="J608" s="669"/>
      <c r="K608" s="669"/>
      <c r="L608" s="669"/>
      <c r="M608" s="669"/>
      <c r="N608" s="669"/>
      <c r="O608" s="669"/>
      <c r="P608" s="669"/>
      <c r="Q608" s="669"/>
      <c r="R608" s="669"/>
      <c r="S608" s="669"/>
      <c r="T608" s="669"/>
      <c r="U608" s="669"/>
      <c r="V608" s="669"/>
      <c r="W608" s="669"/>
      <c r="X608" s="669"/>
      <c r="Y608" s="669"/>
      <c r="Z608" s="669"/>
      <c r="AA608" s="669"/>
    </row>
    <row r="609" spans="1:27" ht="12.75">
      <c r="A609" s="669"/>
      <c r="B609" s="669"/>
      <c r="C609" s="669"/>
      <c r="D609" s="669"/>
      <c r="E609" s="669"/>
      <c r="F609" s="669"/>
      <c r="G609" s="669"/>
      <c r="H609" s="669"/>
      <c r="I609" s="669"/>
      <c r="J609" s="669"/>
      <c r="K609" s="669"/>
      <c r="L609" s="669"/>
      <c r="M609" s="669"/>
      <c r="N609" s="669"/>
      <c r="O609" s="669"/>
      <c r="P609" s="669"/>
      <c r="Q609" s="669"/>
      <c r="R609" s="669"/>
      <c r="S609" s="669"/>
      <c r="T609" s="669"/>
      <c r="U609" s="669"/>
      <c r="V609" s="669"/>
      <c r="W609" s="669"/>
      <c r="X609" s="669"/>
      <c r="Y609" s="669"/>
      <c r="Z609" s="669"/>
      <c r="AA609" s="669"/>
    </row>
    <row r="610" spans="1:27" ht="12.75">
      <c r="A610" s="669"/>
      <c r="B610" s="669"/>
      <c r="C610" s="669"/>
      <c r="D610" s="669"/>
      <c r="E610" s="669"/>
      <c r="F610" s="669"/>
      <c r="G610" s="669"/>
      <c r="H610" s="669"/>
      <c r="I610" s="669"/>
      <c r="J610" s="669"/>
      <c r="K610" s="669"/>
      <c r="L610" s="669"/>
      <c r="M610" s="669"/>
      <c r="N610" s="669"/>
      <c r="O610" s="669"/>
      <c r="P610" s="669"/>
      <c r="Q610" s="669"/>
      <c r="R610" s="669"/>
      <c r="S610" s="669"/>
      <c r="T610" s="669"/>
      <c r="U610" s="669"/>
      <c r="V610" s="669"/>
      <c r="W610" s="669"/>
      <c r="X610" s="669"/>
      <c r="Y610" s="669"/>
      <c r="Z610" s="669"/>
      <c r="AA610" s="669"/>
    </row>
    <row r="611" spans="1:27" ht="12.75">
      <c r="A611" s="669"/>
      <c r="B611" s="669"/>
      <c r="C611" s="669"/>
      <c r="D611" s="669"/>
      <c r="E611" s="669"/>
      <c r="F611" s="669"/>
      <c r="G611" s="669"/>
      <c r="H611" s="669"/>
      <c r="I611" s="669"/>
      <c r="J611" s="669"/>
      <c r="K611" s="669"/>
      <c r="L611" s="669"/>
      <c r="M611" s="669"/>
      <c r="N611" s="669"/>
      <c r="O611" s="669"/>
      <c r="P611" s="669"/>
      <c r="Q611" s="669"/>
      <c r="R611" s="669"/>
      <c r="S611" s="669"/>
      <c r="T611" s="669"/>
      <c r="U611" s="669"/>
      <c r="V611" s="669"/>
      <c r="W611" s="669"/>
      <c r="X611" s="669"/>
      <c r="Y611" s="669"/>
      <c r="Z611" s="669"/>
      <c r="AA611" s="669"/>
    </row>
    <row r="612" spans="1:27" ht="12.75">
      <c r="A612" s="669"/>
      <c r="B612" s="669"/>
      <c r="C612" s="669"/>
      <c r="D612" s="669"/>
      <c r="E612" s="669"/>
      <c r="F612" s="669"/>
      <c r="G612" s="669"/>
      <c r="H612" s="669"/>
      <c r="I612" s="669"/>
      <c r="J612" s="669"/>
      <c r="K612" s="669"/>
      <c r="L612" s="669"/>
      <c r="M612" s="669"/>
      <c r="N612" s="669"/>
      <c r="O612" s="669"/>
      <c r="P612" s="669"/>
      <c r="Q612" s="669"/>
      <c r="R612" s="669"/>
      <c r="S612" s="669"/>
      <c r="T612" s="669"/>
      <c r="U612" s="669"/>
      <c r="V612" s="669"/>
      <c r="W612" s="669"/>
      <c r="X612" s="669"/>
      <c r="Y612" s="669"/>
      <c r="Z612" s="669"/>
      <c r="AA612" s="669"/>
    </row>
    <row r="613" spans="1:27" ht="12.75">
      <c r="A613" s="669"/>
      <c r="B613" s="669"/>
      <c r="C613" s="669"/>
      <c r="D613" s="669"/>
      <c r="E613" s="669"/>
      <c r="F613" s="669"/>
      <c r="G613" s="669"/>
      <c r="H613" s="669"/>
      <c r="I613" s="669"/>
      <c r="J613" s="669"/>
      <c r="K613" s="669"/>
      <c r="L613" s="669"/>
      <c r="M613" s="669"/>
      <c r="N613" s="669"/>
      <c r="O613" s="669"/>
      <c r="P613" s="669"/>
      <c r="Q613" s="669"/>
      <c r="R613" s="669"/>
      <c r="S613" s="669"/>
      <c r="T613" s="669"/>
      <c r="U613" s="669"/>
      <c r="V613" s="669"/>
      <c r="W613" s="669"/>
      <c r="X613" s="669"/>
      <c r="Y613" s="669"/>
      <c r="Z613" s="669"/>
      <c r="AA613" s="669"/>
    </row>
    <row r="614" spans="1:27" ht="12.75">
      <c r="A614" s="669"/>
      <c r="B614" s="669"/>
      <c r="C614" s="669"/>
      <c r="D614" s="669"/>
      <c r="E614" s="669"/>
      <c r="F614" s="669"/>
      <c r="G614" s="669"/>
      <c r="H614" s="669"/>
      <c r="I614" s="669"/>
      <c r="J614" s="669"/>
      <c r="K614" s="669"/>
      <c r="L614" s="669"/>
      <c r="M614" s="669"/>
      <c r="N614" s="669"/>
      <c r="O614" s="669"/>
      <c r="P614" s="669"/>
      <c r="Q614" s="669"/>
      <c r="R614" s="669"/>
      <c r="S614" s="669"/>
      <c r="T614" s="669"/>
      <c r="U614" s="669"/>
      <c r="V614" s="669"/>
      <c r="W614" s="669"/>
      <c r="X614" s="669"/>
      <c r="Y614" s="669"/>
      <c r="Z614" s="669"/>
      <c r="AA614" s="669"/>
    </row>
    <row r="615" spans="1:27" ht="12.75">
      <c r="A615" s="669"/>
      <c r="B615" s="669"/>
      <c r="C615" s="669"/>
      <c r="D615" s="669"/>
      <c r="E615" s="669"/>
      <c r="F615" s="669"/>
      <c r="G615" s="669"/>
      <c r="H615" s="669"/>
      <c r="I615" s="669"/>
      <c r="J615" s="669"/>
      <c r="K615" s="669"/>
      <c r="L615" s="669"/>
      <c r="M615" s="669"/>
      <c r="N615" s="669"/>
      <c r="O615" s="669"/>
      <c r="P615" s="669"/>
      <c r="Q615" s="669"/>
      <c r="R615" s="669"/>
      <c r="S615" s="669"/>
      <c r="T615" s="669"/>
      <c r="U615" s="669"/>
      <c r="V615" s="669"/>
      <c r="W615" s="669"/>
      <c r="X615" s="669"/>
      <c r="Y615" s="669"/>
      <c r="Z615" s="669"/>
      <c r="AA615" s="669"/>
    </row>
    <row r="616" spans="1:27" ht="12.75">
      <c r="A616" s="669"/>
      <c r="B616" s="669"/>
      <c r="C616" s="669"/>
      <c r="D616" s="669"/>
      <c r="E616" s="669"/>
      <c r="F616" s="669"/>
      <c r="G616" s="669"/>
      <c r="H616" s="669"/>
      <c r="I616" s="669"/>
      <c r="J616" s="669"/>
      <c r="K616" s="669"/>
      <c r="L616" s="669"/>
      <c r="M616" s="669"/>
      <c r="N616" s="669"/>
      <c r="O616" s="669"/>
      <c r="P616" s="669"/>
      <c r="Q616" s="669"/>
      <c r="R616" s="669"/>
      <c r="S616" s="669"/>
      <c r="T616" s="669"/>
      <c r="U616" s="669"/>
      <c r="V616" s="669"/>
      <c r="W616" s="669"/>
      <c r="X616" s="669"/>
      <c r="Y616" s="669"/>
      <c r="Z616" s="669"/>
      <c r="AA616" s="669"/>
    </row>
    <row r="617" spans="1:27" ht="12.75">
      <c r="A617" s="669"/>
      <c r="B617" s="669"/>
      <c r="C617" s="669"/>
      <c r="D617" s="669"/>
      <c r="E617" s="669"/>
      <c r="F617" s="669"/>
      <c r="G617" s="669"/>
      <c r="H617" s="669"/>
      <c r="I617" s="669"/>
      <c r="J617" s="669"/>
      <c r="K617" s="669"/>
      <c r="L617" s="669"/>
      <c r="M617" s="669"/>
      <c r="N617" s="669"/>
      <c r="O617" s="669"/>
      <c r="P617" s="669"/>
      <c r="Q617" s="669"/>
      <c r="R617" s="669"/>
      <c r="S617" s="669"/>
      <c r="T617" s="669"/>
      <c r="U617" s="669"/>
      <c r="V617" s="669"/>
      <c r="W617" s="669"/>
      <c r="X617" s="669"/>
      <c r="Y617" s="669"/>
      <c r="Z617" s="669"/>
      <c r="AA617" s="669"/>
    </row>
    <row r="618" spans="1:27" ht="12.75">
      <c r="A618" s="669"/>
      <c r="B618" s="669"/>
      <c r="C618" s="669"/>
      <c r="D618" s="669"/>
      <c r="E618" s="669"/>
      <c r="F618" s="669"/>
      <c r="G618" s="669"/>
      <c r="H618" s="669"/>
      <c r="I618" s="669"/>
      <c r="J618" s="669"/>
      <c r="K618" s="669"/>
      <c r="L618" s="669"/>
      <c r="M618" s="669"/>
      <c r="N618" s="669"/>
      <c r="O618" s="669"/>
      <c r="P618" s="669"/>
      <c r="Q618" s="669"/>
      <c r="R618" s="669"/>
      <c r="S618" s="669"/>
      <c r="T618" s="669"/>
      <c r="U618" s="669"/>
      <c r="V618" s="669"/>
      <c r="W618" s="669"/>
      <c r="X618" s="669"/>
      <c r="Y618" s="669"/>
      <c r="Z618" s="669"/>
      <c r="AA618" s="669"/>
    </row>
    <row r="619" spans="1:27" ht="12.75">
      <c r="A619" s="669"/>
      <c r="B619" s="669"/>
      <c r="C619" s="669"/>
      <c r="D619" s="669"/>
      <c r="E619" s="669"/>
      <c r="F619" s="669"/>
      <c r="G619" s="669"/>
      <c r="H619" s="669"/>
      <c r="I619" s="669"/>
      <c r="J619" s="669"/>
      <c r="K619" s="669"/>
      <c r="L619" s="669"/>
      <c r="M619" s="669"/>
      <c r="N619" s="669"/>
      <c r="O619" s="669"/>
      <c r="P619" s="669"/>
      <c r="Q619" s="669"/>
      <c r="R619" s="669"/>
      <c r="S619" s="669"/>
      <c r="T619" s="669"/>
      <c r="U619" s="669"/>
      <c r="V619" s="669"/>
      <c r="W619" s="669"/>
      <c r="X619" s="669"/>
      <c r="Y619" s="669"/>
      <c r="Z619" s="669"/>
      <c r="AA619" s="669"/>
    </row>
    <row r="620" spans="1:27" ht="12.75">
      <c r="A620" s="669"/>
      <c r="B620" s="669"/>
      <c r="C620" s="669"/>
      <c r="D620" s="669"/>
      <c r="E620" s="669"/>
      <c r="F620" s="669"/>
      <c r="G620" s="669"/>
      <c r="H620" s="669"/>
      <c r="I620" s="669"/>
      <c r="J620" s="669"/>
      <c r="K620" s="669"/>
      <c r="L620" s="669"/>
      <c r="M620" s="669"/>
      <c r="N620" s="669"/>
      <c r="O620" s="669"/>
      <c r="P620" s="669"/>
      <c r="Q620" s="669"/>
      <c r="R620" s="669"/>
      <c r="S620" s="669"/>
      <c r="T620" s="669"/>
      <c r="U620" s="669"/>
      <c r="V620" s="669"/>
      <c r="W620" s="669"/>
      <c r="X620" s="669"/>
      <c r="Y620" s="669"/>
      <c r="Z620" s="669"/>
      <c r="AA620" s="669"/>
    </row>
    <row r="621" spans="1:27" ht="12.75">
      <c r="A621" s="669"/>
      <c r="B621" s="669"/>
      <c r="C621" s="669"/>
      <c r="D621" s="669"/>
      <c r="E621" s="669"/>
      <c r="F621" s="669"/>
      <c r="G621" s="669"/>
      <c r="H621" s="669"/>
      <c r="I621" s="669"/>
      <c r="J621" s="669"/>
      <c r="K621" s="669"/>
      <c r="L621" s="669"/>
      <c r="M621" s="669"/>
      <c r="N621" s="669"/>
      <c r="O621" s="669"/>
      <c r="P621" s="669"/>
      <c r="Q621" s="669"/>
      <c r="R621" s="669"/>
      <c r="S621" s="669"/>
      <c r="T621" s="669"/>
      <c r="U621" s="669"/>
      <c r="V621" s="669"/>
      <c r="W621" s="669"/>
      <c r="X621" s="669"/>
      <c r="Y621" s="669"/>
      <c r="Z621" s="669"/>
      <c r="AA621" s="669"/>
    </row>
    <row r="622" spans="1:27" ht="12.75">
      <c r="A622" s="669"/>
      <c r="B622" s="669"/>
      <c r="C622" s="669"/>
      <c r="D622" s="669"/>
      <c r="E622" s="669"/>
      <c r="F622" s="669"/>
      <c r="G622" s="669"/>
      <c r="H622" s="669"/>
      <c r="I622" s="669"/>
      <c r="J622" s="669"/>
      <c r="K622" s="669"/>
      <c r="L622" s="669"/>
      <c r="M622" s="669"/>
      <c r="N622" s="669"/>
      <c r="O622" s="669"/>
      <c r="P622" s="669"/>
      <c r="Q622" s="669"/>
      <c r="R622" s="669"/>
      <c r="S622" s="669"/>
      <c r="T622" s="669"/>
      <c r="U622" s="669"/>
      <c r="V622" s="669"/>
      <c r="W622" s="669"/>
      <c r="X622" s="669"/>
      <c r="Y622" s="669"/>
      <c r="Z622" s="669"/>
      <c r="AA622" s="669"/>
    </row>
    <row r="623" spans="1:27" ht="12.75">
      <c r="A623" s="669"/>
      <c r="B623" s="669"/>
      <c r="C623" s="669"/>
      <c r="D623" s="669"/>
      <c r="E623" s="669"/>
      <c r="F623" s="669"/>
      <c r="G623" s="669"/>
      <c r="H623" s="669"/>
      <c r="I623" s="669"/>
      <c r="J623" s="669"/>
      <c r="K623" s="669"/>
      <c r="L623" s="669"/>
      <c r="M623" s="669"/>
      <c r="N623" s="669"/>
      <c r="O623" s="669"/>
      <c r="P623" s="669"/>
      <c r="Q623" s="669"/>
      <c r="R623" s="669"/>
      <c r="S623" s="669"/>
      <c r="T623" s="669"/>
      <c r="U623" s="669"/>
      <c r="V623" s="669"/>
      <c r="W623" s="669"/>
      <c r="X623" s="669"/>
      <c r="Y623" s="669"/>
      <c r="Z623" s="669"/>
      <c r="AA623" s="669"/>
    </row>
    <row r="624" spans="1:27" ht="12.75">
      <c r="A624" s="669"/>
      <c r="B624" s="669"/>
      <c r="C624" s="669"/>
      <c r="D624" s="669"/>
      <c r="E624" s="669"/>
      <c r="F624" s="669"/>
      <c r="G624" s="669"/>
      <c r="H624" s="669"/>
      <c r="I624" s="669"/>
      <c r="J624" s="669"/>
      <c r="K624" s="669"/>
      <c r="L624" s="669"/>
      <c r="M624" s="669"/>
      <c r="N624" s="669"/>
      <c r="O624" s="669"/>
      <c r="P624" s="669"/>
      <c r="Q624" s="669"/>
      <c r="R624" s="669"/>
      <c r="S624" s="669"/>
      <c r="T624" s="669"/>
      <c r="U624" s="669"/>
      <c r="V624" s="669"/>
      <c r="W624" s="669"/>
      <c r="X624" s="669"/>
      <c r="Y624" s="669"/>
      <c r="Z624" s="669"/>
      <c r="AA624" s="669"/>
    </row>
    <row r="625" spans="1:27" ht="12.75">
      <c r="A625" s="669"/>
      <c r="B625" s="669"/>
      <c r="C625" s="669"/>
      <c r="D625" s="669"/>
      <c r="E625" s="669"/>
      <c r="F625" s="669"/>
      <c r="G625" s="669"/>
      <c r="H625" s="669"/>
      <c r="I625" s="669"/>
      <c r="J625" s="669"/>
      <c r="K625" s="669"/>
      <c r="L625" s="669"/>
      <c r="M625" s="669"/>
      <c r="N625" s="669"/>
      <c r="O625" s="669"/>
      <c r="P625" s="669"/>
      <c r="Q625" s="669"/>
      <c r="R625" s="669"/>
      <c r="S625" s="669"/>
      <c r="T625" s="669"/>
      <c r="U625" s="669"/>
      <c r="V625" s="669"/>
      <c r="W625" s="669"/>
      <c r="X625" s="669"/>
      <c r="Y625" s="669"/>
      <c r="Z625" s="669"/>
      <c r="AA625" s="669"/>
    </row>
    <row r="626" spans="1:27" ht="12.75">
      <c r="A626" s="669"/>
      <c r="B626" s="669"/>
      <c r="C626" s="669"/>
      <c r="D626" s="669"/>
      <c r="E626" s="669"/>
      <c r="F626" s="669"/>
      <c r="G626" s="669"/>
      <c r="H626" s="669"/>
      <c r="I626" s="669"/>
      <c r="J626" s="669"/>
      <c r="K626" s="669"/>
      <c r="L626" s="669"/>
      <c r="M626" s="669"/>
      <c r="N626" s="669"/>
      <c r="O626" s="669"/>
      <c r="P626" s="669"/>
      <c r="Q626" s="669"/>
      <c r="R626" s="669"/>
      <c r="S626" s="669"/>
      <c r="T626" s="669"/>
      <c r="U626" s="669"/>
      <c r="V626" s="669"/>
      <c r="W626" s="669"/>
      <c r="X626" s="669"/>
      <c r="Y626" s="669"/>
      <c r="Z626" s="669"/>
      <c r="AA626" s="669"/>
    </row>
    <row r="627" spans="1:27" ht="12.75">
      <c r="A627" s="669"/>
      <c r="B627" s="669"/>
      <c r="C627" s="669"/>
      <c r="D627" s="669"/>
      <c r="E627" s="669"/>
      <c r="F627" s="669"/>
      <c r="G627" s="669"/>
      <c r="H627" s="669"/>
      <c r="I627" s="669"/>
      <c r="J627" s="669"/>
      <c r="K627" s="669"/>
      <c r="L627" s="669"/>
      <c r="M627" s="669"/>
      <c r="N627" s="669"/>
      <c r="O627" s="669"/>
      <c r="P627" s="669"/>
      <c r="Q627" s="669"/>
      <c r="R627" s="669"/>
      <c r="S627" s="669"/>
      <c r="T627" s="669"/>
      <c r="U627" s="669"/>
      <c r="V627" s="669"/>
      <c r="W627" s="669"/>
      <c r="X627" s="669"/>
      <c r="Y627" s="669"/>
      <c r="Z627" s="669"/>
      <c r="AA627" s="669"/>
    </row>
    <row r="628" spans="1:27" ht="12.75">
      <c r="A628" s="669"/>
      <c r="B628" s="669"/>
      <c r="C628" s="669"/>
      <c r="D628" s="669"/>
      <c r="E628" s="669"/>
      <c r="F628" s="669"/>
      <c r="G628" s="669"/>
      <c r="H628" s="669"/>
      <c r="I628" s="669"/>
      <c r="J628" s="669"/>
      <c r="K628" s="669"/>
      <c r="L628" s="669"/>
      <c r="M628" s="669"/>
      <c r="N628" s="669"/>
      <c r="O628" s="669"/>
      <c r="P628" s="669"/>
      <c r="Q628" s="669"/>
      <c r="R628" s="669"/>
      <c r="S628" s="669"/>
      <c r="T628" s="669"/>
      <c r="U628" s="669"/>
      <c r="V628" s="669"/>
      <c r="W628" s="669"/>
      <c r="X628" s="669"/>
      <c r="Y628" s="669"/>
      <c r="Z628" s="669"/>
      <c r="AA628" s="669"/>
    </row>
    <row r="629" spans="1:27" ht="12.75">
      <c r="A629" s="669"/>
      <c r="B629" s="669"/>
      <c r="C629" s="669"/>
      <c r="D629" s="669"/>
      <c r="E629" s="669"/>
      <c r="F629" s="669"/>
      <c r="G629" s="669"/>
      <c r="H629" s="669"/>
      <c r="I629" s="669"/>
      <c r="J629" s="669"/>
      <c r="K629" s="669"/>
      <c r="L629" s="669"/>
      <c r="M629" s="669"/>
      <c r="N629" s="669"/>
      <c r="O629" s="669"/>
      <c r="P629" s="669"/>
      <c r="Q629" s="669"/>
      <c r="R629" s="669"/>
      <c r="S629" s="669"/>
      <c r="T629" s="669"/>
      <c r="U629" s="669"/>
      <c r="V629" s="669"/>
      <c r="W629" s="669"/>
      <c r="X629" s="669"/>
      <c r="Y629" s="669"/>
      <c r="Z629" s="669"/>
      <c r="AA629" s="669"/>
    </row>
    <row r="630" spans="1:27" ht="12.75">
      <c r="A630" s="669"/>
      <c r="B630" s="669"/>
      <c r="C630" s="669"/>
      <c r="D630" s="669"/>
      <c r="E630" s="669"/>
      <c r="F630" s="669"/>
      <c r="G630" s="669"/>
      <c r="H630" s="669"/>
      <c r="I630" s="669"/>
      <c r="J630" s="669"/>
      <c r="K630" s="669"/>
      <c r="L630" s="669"/>
      <c r="M630" s="669"/>
      <c r="N630" s="669"/>
      <c r="O630" s="669"/>
      <c r="P630" s="669"/>
      <c r="Q630" s="669"/>
      <c r="R630" s="669"/>
      <c r="S630" s="669"/>
      <c r="T630" s="669"/>
      <c r="U630" s="669"/>
      <c r="V630" s="669"/>
      <c r="W630" s="669"/>
      <c r="X630" s="669"/>
      <c r="Y630" s="669"/>
      <c r="Z630" s="669"/>
      <c r="AA630" s="669"/>
    </row>
    <row r="631" spans="1:27" ht="12.75">
      <c r="A631" s="669"/>
      <c r="B631" s="669"/>
      <c r="C631" s="669"/>
      <c r="D631" s="669"/>
      <c r="E631" s="669"/>
      <c r="F631" s="669"/>
      <c r="G631" s="669"/>
      <c r="H631" s="669"/>
      <c r="I631" s="669"/>
      <c r="J631" s="669"/>
      <c r="K631" s="669"/>
      <c r="L631" s="669"/>
      <c r="M631" s="669"/>
      <c r="N631" s="669"/>
      <c r="O631" s="669"/>
      <c r="P631" s="669"/>
      <c r="Q631" s="669"/>
      <c r="R631" s="669"/>
      <c r="S631" s="669"/>
      <c r="T631" s="669"/>
      <c r="U631" s="669"/>
      <c r="V631" s="669"/>
      <c r="W631" s="669"/>
      <c r="X631" s="669"/>
      <c r="Y631" s="669"/>
      <c r="Z631" s="669"/>
      <c r="AA631" s="669"/>
    </row>
    <row r="632" spans="1:27" ht="12.75">
      <c r="A632" s="669"/>
      <c r="B632" s="669"/>
      <c r="C632" s="669"/>
      <c r="D632" s="669"/>
      <c r="E632" s="669"/>
      <c r="F632" s="669"/>
      <c r="G632" s="669"/>
      <c r="H632" s="669"/>
      <c r="I632" s="669"/>
      <c r="J632" s="669"/>
      <c r="K632" s="669"/>
      <c r="L632" s="669"/>
      <c r="M632" s="669"/>
      <c r="N632" s="669"/>
      <c r="O632" s="669"/>
      <c r="P632" s="669"/>
      <c r="Q632" s="669"/>
      <c r="R632" s="669"/>
      <c r="S632" s="669"/>
      <c r="T632" s="669"/>
      <c r="U632" s="669"/>
      <c r="V632" s="669"/>
      <c r="W632" s="669"/>
      <c r="X632" s="669"/>
      <c r="Y632" s="669"/>
      <c r="Z632" s="669"/>
      <c r="AA632" s="669"/>
    </row>
    <row r="633" spans="1:27" ht="12.75">
      <c r="A633" s="669"/>
      <c r="B633" s="669"/>
      <c r="C633" s="669"/>
      <c r="D633" s="669"/>
      <c r="E633" s="669"/>
      <c r="F633" s="669"/>
      <c r="G633" s="669"/>
      <c r="H633" s="669"/>
      <c r="I633" s="669"/>
      <c r="J633" s="669"/>
      <c r="K633" s="669"/>
      <c r="L633" s="669"/>
      <c r="M633" s="669"/>
      <c r="N633" s="669"/>
      <c r="O633" s="669"/>
      <c r="P633" s="669"/>
      <c r="Q633" s="669"/>
      <c r="R633" s="669"/>
      <c r="S633" s="669"/>
      <c r="T633" s="669"/>
      <c r="U633" s="669"/>
      <c r="V633" s="669"/>
      <c r="W633" s="669"/>
      <c r="X633" s="669"/>
      <c r="Y633" s="669"/>
      <c r="Z633" s="669"/>
      <c r="AA633" s="669"/>
    </row>
    <row r="634" spans="1:27" ht="12.75">
      <c r="A634" s="669"/>
      <c r="B634" s="669"/>
      <c r="C634" s="669"/>
      <c r="D634" s="669"/>
      <c r="E634" s="669"/>
      <c r="F634" s="669"/>
      <c r="G634" s="669"/>
      <c r="H634" s="669"/>
      <c r="I634" s="669"/>
      <c r="J634" s="669"/>
      <c r="K634" s="669"/>
      <c r="L634" s="669"/>
      <c r="M634" s="669"/>
      <c r="N634" s="669"/>
      <c r="O634" s="669"/>
      <c r="P634" s="669"/>
      <c r="Q634" s="669"/>
      <c r="R634" s="669"/>
      <c r="S634" s="669"/>
      <c r="T634" s="669"/>
      <c r="U634" s="669"/>
      <c r="V634" s="669"/>
      <c r="W634" s="669"/>
      <c r="X634" s="669"/>
      <c r="Y634" s="669"/>
      <c r="Z634" s="669"/>
      <c r="AA634" s="669"/>
    </row>
    <row r="635" spans="1:27" ht="12.75">
      <c r="A635" s="669"/>
      <c r="B635" s="669"/>
      <c r="C635" s="669"/>
      <c r="D635" s="669"/>
      <c r="E635" s="669"/>
      <c r="F635" s="669"/>
      <c r="G635" s="669"/>
      <c r="H635" s="669"/>
      <c r="I635" s="669"/>
      <c r="J635" s="669"/>
      <c r="K635" s="669"/>
      <c r="L635" s="669"/>
      <c r="M635" s="669"/>
      <c r="N635" s="669"/>
      <c r="O635" s="669"/>
      <c r="P635" s="669"/>
      <c r="Q635" s="669"/>
      <c r="R635" s="669"/>
      <c r="S635" s="669"/>
      <c r="T635" s="669"/>
      <c r="U635" s="669"/>
      <c r="V635" s="669"/>
      <c r="W635" s="669"/>
      <c r="X635" s="669"/>
      <c r="Y635" s="669"/>
      <c r="Z635" s="669"/>
      <c r="AA635" s="669"/>
    </row>
    <row r="636" spans="1:27" ht="12.75">
      <c r="A636" s="669"/>
      <c r="B636" s="669"/>
      <c r="C636" s="669"/>
      <c r="D636" s="669"/>
      <c r="E636" s="669"/>
      <c r="F636" s="669"/>
      <c r="G636" s="669"/>
      <c r="H636" s="669"/>
      <c r="I636" s="669"/>
      <c r="J636" s="669"/>
      <c r="K636" s="669"/>
      <c r="L636" s="669"/>
      <c r="M636" s="669"/>
      <c r="N636" s="669"/>
      <c r="O636" s="669"/>
      <c r="P636" s="669"/>
      <c r="Q636" s="669"/>
      <c r="R636" s="669"/>
      <c r="S636" s="669"/>
      <c r="T636" s="669"/>
      <c r="U636" s="669"/>
      <c r="V636" s="669"/>
      <c r="W636" s="669"/>
      <c r="X636" s="669"/>
      <c r="Y636" s="669"/>
      <c r="Z636" s="669"/>
      <c r="AA636" s="669"/>
    </row>
    <row r="637" spans="1:27" ht="12.75">
      <c r="A637" s="669"/>
      <c r="B637" s="669"/>
      <c r="C637" s="669"/>
      <c r="D637" s="669"/>
      <c r="E637" s="669"/>
      <c r="F637" s="669"/>
      <c r="G637" s="669"/>
      <c r="H637" s="669"/>
      <c r="I637" s="669"/>
      <c r="J637" s="669"/>
      <c r="K637" s="669"/>
      <c r="L637" s="669"/>
      <c r="M637" s="669"/>
      <c r="N637" s="669"/>
      <c r="O637" s="669"/>
      <c r="P637" s="669"/>
      <c r="Q637" s="669"/>
      <c r="R637" s="669"/>
      <c r="S637" s="669"/>
      <c r="T637" s="669"/>
      <c r="U637" s="669"/>
      <c r="V637" s="669"/>
      <c r="W637" s="669"/>
      <c r="X637" s="669"/>
      <c r="Y637" s="669"/>
      <c r="Z637" s="669"/>
      <c r="AA637" s="669"/>
    </row>
    <row r="638" spans="1:27" ht="12.75">
      <c r="A638" s="669"/>
      <c r="B638" s="669"/>
      <c r="C638" s="669"/>
      <c r="D638" s="669"/>
      <c r="E638" s="669"/>
      <c r="F638" s="669"/>
      <c r="G638" s="669"/>
      <c r="H638" s="669"/>
      <c r="I638" s="669"/>
      <c r="J638" s="669"/>
      <c r="K638" s="669"/>
      <c r="L638" s="669"/>
      <c r="M638" s="669"/>
      <c r="N638" s="669"/>
      <c r="O638" s="669"/>
      <c r="P638" s="669"/>
      <c r="Q638" s="669"/>
      <c r="R638" s="669"/>
      <c r="S638" s="669"/>
      <c r="T638" s="669"/>
      <c r="U638" s="669"/>
      <c r="V638" s="669"/>
      <c r="W638" s="669"/>
      <c r="X638" s="669"/>
      <c r="Y638" s="669"/>
      <c r="Z638" s="669"/>
      <c r="AA638" s="669"/>
    </row>
    <row r="639" spans="1:27" ht="12.75">
      <c r="A639" s="669"/>
      <c r="B639" s="669"/>
      <c r="C639" s="669"/>
      <c r="D639" s="669"/>
      <c r="E639" s="669"/>
      <c r="F639" s="669"/>
      <c r="G639" s="669"/>
      <c r="H639" s="669"/>
      <c r="I639" s="669"/>
      <c r="J639" s="669"/>
      <c r="K639" s="669"/>
      <c r="L639" s="669"/>
      <c r="M639" s="669"/>
      <c r="N639" s="669"/>
      <c r="O639" s="669"/>
      <c r="P639" s="669"/>
      <c r="Q639" s="669"/>
      <c r="R639" s="669"/>
      <c r="S639" s="669"/>
      <c r="T639" s="669"/>
      <c r="U639" s="669"/>
      <c r="V639" s="669"/>
      <c r="W639" s="669"/>
      <c r="X639" s="669"/>
      <c r="Y639" s="669"/>
      <c r="Z639" s="669"/>
      <c r="AA639" s="669"/>
    </row>
    <row r="640" spans="1:27" ht="12.75">
      <c r="A640" s="669"/>
      <c r="B640" s="669"/>
      <c r="C640" s="669"/>
      <c r="D640" s="669"/>
      <c r="E640" s="669"/>
      <c r="F640" s="669"/>
      <c r="G640" s="669"/>
      <c r="H640" s="669"/>
      <c r="I640" s="669"/>
      <c r="J640" s="669"/>
      <c r="K640" s="669"/>
      <c r="L640" s="669"/>
      <c r="M640" s="669"/>
      <c r="N640" s="669"/>
      <c r="O640" s="669"/>
      <c r="P640" s="669"/>
      <c r="Q640" s="669"/>
      <c r="R640" s="669"/>
      <c r="S640" s="669"/>
      <c r="T640" s="669"/>
      <c r="U640" s="669"/>
      <c r="V640" s="669"/>
      <c r="W640" s="669"/>
      <c r="X640" s="669"/>
      <c r="Y640" s="669"/>
      <c r="Z640" s="669"/>
      <c r="AA640" s="669"/>
    </row>
    <row r="641" spans="1:27" ht="12.75">
      <c r="A641" s="669"/>
      <c r="B641" s="669"/>
      <c r="C641" s="669"/>
      <c r="D641" s="669"/>
      <c r="E641" s="669"/>
      <c r="F641" s="669"/>
      <c r="G641" s="669"/>
      <c r="H641" s="669"/>
      <c r="I641" s="669"/>
      <c r="J641" s="669"/>
      <c r="K641" s="669"/>
      <c r="L641" s="669"/>
      <c r="M641" s="669"/>
      <c r="N641" s="669"/>
      <c r="O641" s="669"/>
      <c r="P641" s="669"/>
      <c r="Q641" s="669"/>
      <c r="R641" s="669"/>
      <c r="S641" s="669"/>
      <c r="T641" s="669"/>
      <c r="U641" s="669"/>
      <c r="V641" s="669"/>
      <c r="W641" s="669"/>
      <c r="X641" s="669"/>
      <c r="Y641" s="669"/>
      <c r="Z641" s="669"/>
      <c r="AA641" s="669"/>
    </row>
    <row r="642" spans="1:27" ht="12.75">
      <c r="A642" s="669"/>
      <c r="B642" s="669"/>
      <c r="C642" s="669"/>
      <c r="D642" s="669"/>
      <c r="E642" s="669"/>
      <c r="F642" s="669"/>
      <c r="G642" s="669"/>
      <c r="H642" s="669"/>
      <c r="I642" s="669"/>
      <c r="J642" s="669"/>
      <c r="K642" s="669"/>
      <c r="L642" s="669"/>
      <c r="M642" s="669"/>
      <c r="N642" s="669"/>
      <c r="O642" s="669"/>
      <c r="P642" s="669"/>
      <c r="Q642" s="669"/>
      <c r="R642" s="669"/>
      <c r="S642" s="669"/>
      <c r="T642" s="669"/>
      <c r="U642" s="669"/>
      <c r="V642" s="669"/>
      <c r="W642" s="669"/>
      <c r="X642" s="669"/>
      <c r="Y642" s="669"/>
      <c r="Z642" s="669"/>
      <c r="AA642" s="669"/>
    </row>
    <row r="643" spans="1:27" ht="12.75">
      <c r="A643" s="669"/>
      <c r="B643" s="669"/>
      <c r="C643" s="669"/>
      <c r="D643" s="669"/>
      <c r="E643" s="669"/>
      <c r="F643" s="669"/>
      <c r="G643" s="669"/>
      <c r="H643" s="669"/>
      <c r="I643" s="669"/>
      <c r="J643" s="669"/>
      <c r="K643" s="669"/>
      <c r="L643" s="669"/>
      <c r="M643" s="669"/>
      <c r="N643" s="669"/>
      <c r="O643" s="669"/>
      <c r="P643" s="669"/>
      <c r="Q643" s="669"/>
      <c r="R643" s="669"/>
      <c r="S643" s="669"/>
      <c r="T643" s="669"/>
      <c r="U643" s="669"/>
      <c r="V643" s="669"/>
      <c r="W643" s="669"/>
      <c r="X643" s="669"/>
      <c r="Y643" s="669"/>
      <c r="Z643" s="669"/>
      <c r="AA643" s="669"/>
    </row>
    <row r="644" spans="1:27" ht="12.75">
      <c r="A644" s="669"/>
      <c r="B644" s="669"/>
      <c r="C644" s="669"/>
      <c r="D644" s="669"/>
      <c r="E644" s="669"/>
      <c r="F644" s="669"/>
      <c r="G644" s="669"/>
      <c r="H644" s="669"/>
      <c r="I644" s="669"/>
      <c r="J644" s="669"/>
      <c r="K644" s="669"/>
      <c r="L644" s="669"/>
      <c r="M644" s="669"/>
      <c r="N644" s="669"/>
      <c r="O644" s="669"/>
      <c r="P644" s="669"/>
      <c r="Q644" s="669"/>
      <c r="R644" s="669"/>
      <c r="S644" s="669"/>
      <c r="T644" s="669"/>
      <c r="U644" s="669"/>
      <c r="V644" s="669"/>
      <c r="W644" s="669"/>
      <c r="X644" s="669"/>
      <c r="Y644" s="669"/>
      <c r="Z644" s="669"/>
      <c r="AA644" s="669"/>
    </row>
    <row r="645" spans="1:27" ht="12.75">
      <c r="A645" s="669"/>
      <c r="B645" s="669"/>
      <c r="C645" s="669"/>
      <c r="D645" s="669"/>
      <c r="E645" s="669"/>
      <c r="F645" s="669"/>
      <c r="G645" s="669"/>
      <c r="H645" s="669"/>
      <c r="I645" s="669"/>
      <c r="J645" s="669"/>
      <c r="K645" s="669"/>
      <c r="L645" s="669"/>
      <c r="M645" s="669"/>
      <c r="N645" s="669"/>
      <c r="O645" s="669"/>
      <c r="P645" s="669"/>
      <c r="Q645" s="669"/>
      <c r="R645" s="669"/>
      <c r="S645" s="669"/>
      <c r="T645" s="669"/>
      <c r="U645" s="669"/>
      <c r="V645" s="669"/>
      <c r="W645" s="669"/>
      <c r="X645" s="669"/>
      <c r="Y645" s="669"/>
      <c r="Z645" s="669"/>
      <c r="AA645" s="669"/>
    </row>
    <row r="646" spans="1:27" ht="12.75">
      <c r="A646" s="669"/>
      <c r="B646" s="669"/>
      <c r="C646" s="669"/>
      <c r="D646" s="669"/>
      <c r="E646" s="669"/>
      <c r="F646" s="669"/>
      <c r="G646" s="669"/>
      <c r="H646" s="669"/>
      <c r="I646" s="669"/>
      <c r="J646" s="669"/>
      <c r="K646" s="669"/>
      <c r="L646" s="669"/>
      <c r="M646" s="669"/>
      <c r="N646" s="669"/>
      <c r="O646" s="669"/>
      <c r="P646" s="669"/>
      <c r="Q646" s="669"/>
      <c r="R646" s="669"/>
      <c r="S646" s="669"/>
      <c r="T646" s="669"/>
      <c r="U646" s="669"/>
      <c r="V646" s="669"/>
      <c r="W646" s="669"/>
      <c r="X646" s="669"/>
      <c r="Y646" s="669"/>
      <c r="Z646" s="669"/>
      <c r="AA646" s="669"/>
    </row>
    <row r="647" spans="1:27" ht="12.75">
      <c r="A647" s="669"/>
      <c r="B647" s="669"/>
      <c r="C647" s="669"/>
      <c r="D647" s="669"/>
      <c r="E647" s="669"/>
      <c r="F647" s="669"/>
      <c r="G647" s="669"/>
      <c r="H647" s="669"/>
      <c r="I647" s="669"/>
      <c r="J647" s="669"/>
      <c r="K647" s="669"/>
      <c r="L647" s="669"/>
      <c r="M647" s="669"/>
      <c r="N647" s="669"/>
      <c r="O647" s="669"/>
      <c r="P647" s="669"/>
      <c r="Q647" s="669"/>
      <c r="R647" s="669"/>
      <c r="S647" s="669"/>
      <c r="T647" s="669"/>
      <c r="U647" s="669"/>
      <c r="V647" s="669"/>
      <c r="W647" s="669"/>
      <c r="X647" s="669"/>
      <c r="Y647" s="669"/>
      <c r="Z647" s="669"/>
      <c r="AA647" s="669"/>
    </row>
    <row r="648" spans="1:27" ht="12.75">
      <c r="A648" s="669"/>
      <c r="B648" s="669"/>
      <c r="C648" s="669"/>
      <c r="D648" s="669"/>
      <c r="E648" s="669"/>
      <c r="F648" s="669"/>
      <c r="G648" s="669"/>
      <c r="H648" s="669"/>
      <c r="I648" s="669"/>
      <c r="J648" s="669"/>
      <c r="K648" s="669"/>
      <c r="L648" s="669"/>
      <c r="M648" s="669"/>
      <c r="N648" s="669"/>
      <c r="O648" s="669"/>
      <c r="P648" s="669"/>
      <c r="Q648" s="669"/>
      <c r="R648" s="669"/>
      <c r="S648" s="669"/>
      <c r="T648" s="669"/>
      <c r="U648" s="669"/>
      <c r="V648" s="669"/>
      <c r="W648" s="669"/>
      <c r="X648" s="669"/>
      <c r="Y648" s="669"/>
      <c r="Z648" s="669"/>
      <c r="AA648" s="669"/>
    </row>
    <row r="649" spans="1:27" ht="12.75">
      <c r="A649" s="669"/>
      <c r="B649" s="669"/>
      <c r="C649" s="669"/>
      <c r="D649" s="669"/>
      <c r="E649" s="669"/>
      <c r="F649" s="669"/>
      <c r="G649" s="669"/>
      <c r="H649" s="669"/>
      <c r="I649" s="669"/>
      <c r="J649" s="669"/>
      <c r="K649" s="669"/>
      <c r="L649" s="669"/>
      <c r="M649" s="669"/>
      <c r="N649" s="669"/>
      <c r="O649" s="669"/>
      <c r="P649" s="669"/>
      <c r="Q649" s="669"/>
      <c r="R649" s="669"/>
      <c r="S649" s="669"/>
      <c r="T649" s="669"/>
      <c r="U649" s="669"/>
      <c r="V649" s="669"/>
      <c r="W649" s="669"/>
      <c r="X649" s="669"/>
      <c r="Y649" s="669"/>
      <c r="Z649" s="669"/>
      <c r="AA649" s="669"/>
    </row>
    <row r="650" spans="1:27" ht="12.75">
      <c r="A650" s="669"/>
      <c r="B650" s="669"/>
      <c r="C650" s="669"/>
      <c r="D650" s="669"/>
      <c r="E650" s="669"/>
      <c r="F650" s="669"/>
      <c r="G650" s="669"/>
      <c r="H650" s="669"/>
      <c r="I650" s="669"/>
      <c r="J650" s="669"/>
      <c r="K650" s="669"/>
      <c r="L650" s="669"/>
      <c r="M650" s="669"/>
      <c r="N650" s="669"/>
      <c r="O650" s="669"/>
      <c r="P650" s="669"/>
      <c r="Q650" s="669"/>
      <c r="R650" s="669"/>
      <c r="S650" s="669"/>
      <c r="T650" s="669"/>
      <c r="U650" s="669"/>
      <c r="V650" s="669"/>
      <c r="W650" s="669"/>
      <c r="X650" s="669"/>
      <c r="Y650" s="669"/>
      <c r="Z650" s="669"/>
      <c r="AA650" s="669"/>
    </row>
    <row r="651" spans="1:27" ht="12.75">
      <c r="A651" s="669"/>
      <c r="B651" s="669"/>
      <c r="C651" s="669"/>
      <c r="D651" s="669"/>
      <c r="E651" s="669"/>
      <c r="F651" s="669"/>
      <c r="G651" s="669"/>
      <c r="H651" s="669"/>
      <c r="I651" s="669"/>
      <c r="J651" s="669"/>
      <c r="K651" s="669"/>
      <c r="L651" s="669"/>
      <c r="M651" s="669"/>
      <c r="N651" s="669"/>
      <c r="O651" s="669"/>
      <c r="P651" s="669"/>
      <c r="Q651" s="669"/>
      <c r="R651" s="669"/>
      <c r="S651" s="669"/>
      <c r="T651" s="669"/>
      <c r="U651" s="669"/>
      <c r="V651" s="669"/>
      <c r="W651" s="669"/>
      <c r="X651" s="669"/>
      <c r="Y651" s="669"/>
      <c r="Z651" s="669"/>
      <c r="AA651" s="669"/>
    </row>
    <row r="652" spans="1:27" ht="12.75">
      <c r="A652" s="669"/>
      <c r="B652" s="669"/>
      <c r="C652" s="669"/>
      <c r="D652" s="669"/>
      <c r="E652" s="669"/>
      <c r="F652" s="669"/>
      <c r="G652" s="669"/>
      <c r="H652" s="669"/>
      <c r="I652" s="669"/>
      <c r="J652" s="669"/>
      <c r="K652" s="669"/>
      <c r="L652" s="669"/>
      <c r="M652" s="669"/>
      <c r="N652" s="669"/>
      <c r="O652" s="669"/>
      <c r="P652" s="669"/>
      <c r="Q652" s="669"/>
      <c r="R652" s="669"/>
      <c r="S652" s="669"/>
      <c r="T652" s="669"/>
      <c r="U652" s="669"/>
      <c r="V652" s="669"/>
      <c r="W652" s="669"/>
      <c r="X652" s="669"/>
      <c r="Y652" s="669"/>
      <c r="Z652" s="669"/>
      <c r="AA652" s="669"/>
    </row>
    <row r="653" spans="1:27" ht="12.75">
      <c r="A653" s="669"/>
      <c r="B653" s="669"/>
      <c r="C653" s="669"/>
      <c r="D653" s="669"/>
      <c r="E653" s="669"/>
      <c r="F653" s="669"/>
      <c r="G653" s="669"/>
      <c r="H653" s="669"/>
      <c r="I653" s="669"/>
      <c r="J653" s="669"/>
      <c r="K653" s="669"/>
      <c r="L653" s="669"/>
      <c r="M653" s="669"/>
      <c r="N653" s="669"/>
      <c r="O653" s="669"/>
      <c r="P653" s="669"/>
      <c r="Q653" s="669"/>
      <c r="R653" s="669"/>
      <c r="S653" s="669"/>
      <c r="T653" s="669"/>
      <c r="U653" s="669"/>
      <c r="V653" s="669"/>
      <c r="W653" s="669"/>
      <c r="X653" s="669"/>
      <c r="Y653" s="669"/>
      <c r="Z653" s="669"/>
      <c r="AA653" s="669"/>
    </row>
    <row r="654" spans="1:27" ht="12.75">
      <c r="A654" s="669"/>
      <c r="B654" s="669"/>
      <c r="C654" s="669"/>
      <c r="D654" s="669"/>
      <c r="E654" s="669"/>
      <c r="F654" s="669"/>
      <c r="G654" s="669"/>
      <c r="H654" s="669"/>
      <c r="I654" s="669"/>
      <c r="J654" s="669"/>
      <c r="K654" s="669"/>
      <c r="L654" s="669"/>
      <c r="M654" s="669"/>
      <c r="N654" s="669"/>
      <c r="O654" s="669"/>
      <c r="P654" s="669"/>
      <c r="Q654" s="669"/>
      <c r="R654" s="669"/>
      <c r="S654" s="669"/>
      <c r="T654" s="669"/>
      <c r="U654" s="669"/>
      <c r="V654" s="669"/>
      <c r="W654" s="669"/>
      <c r="X654" s="669"/>
      <c r="Y654" s="669"/>
      <c r="Z654" s="669"/>
      <c r="AA654" s="669"/>
    </row>
    <row r="655" spans="1:27" ht="12.75">
      <c r="A655" s="669"/>
      <c r="B655" s="669"/>
      <c r="C655" s="669"/>
      <c r="D655" s="669"/>
      <c r="E655" s="669"/>
      <c r="F655" s="669"/>
      <c r="G655" s="669"/>
      <c r="H655" s="669"/>
      <c r="I655" s="669"/>
      <c r="J655" s="669"/>
      <c r="K655" s="669"/>
      <c r="L655" s="669"/>
      <c r="M655" s="669"/>
      <c r="N655" s="669"/>
      <c r="O655" s="669"/>
      <c r="P655" s="669"/>
      <c r="Q655" s="669"/>
      <c r="R655" s="669"/>
      <c r="S655" s="669"/>
      <c r="T655" s="669"/>
      <c r="U655" s="669"/>
      <c r="V655" s="669"/>
      <c r="W655" s="669"/>
      <c r="X655" s="669"/>
      <c r="Y655" s="669"/>
      <c r="Z655" s="669"/>
      <c r="AA655" s="669"/>
    </row>
    <row r="656" spans="1:27" ht="12.75">
      <c r="A656" s="669"/>
      <c r="B656" s="669"/>
      <c r="C656" s="669"/>
      <c r="D656" s="669"/>
      <c r="E656" s="669"/>
      <c r="F656" s="669"/>
      <c r="G656" s="669"/>
      <c r="H656" s="669"/>
      <c r="I656" s="669"/>
      <c r="J656" s="669"/>
      <c r="K656" s="669"/>
      <c r="L656" s="669"/>
      <c r="M656" s="669"/>
      <c r="N656" s="669"/>
      <c r="O656" s="669"/>
      <c r="P656" s="669"/>
      <c r="Q656" s="669"/>
      <c r="R656" s="669"/>
      <c r="S656" s="669"/>
      <c r="T656" s="669"/>
      <c r="U656" s="669"/>
      <c r="V656" s="669"/>
      <c r="W656" s="669"/>
      <c r="X656" s="669"/>
      <c r="Y656" s="669"/>
      <c r="Z656" s="669"/>
      <c r="AA656" s="669"/>
    </row>
    <row r="657" spans="1:27" ht="12.75">
      <c r="A657" s="669"/>
      <c r="B657" s="669"/>
      <c r="C657" s="669"/>
      <c r="D657" s="669"/>
      <c r="E657" s="669"/>
      <c r="F657" s="669"/>
      <c r="G657" s="669"/>
      <c r="H657" s="669"/>
      <c r="I657" s="669"/>
      <c r="J657" s="669"/>
      <c r="K657" s="669"/>
      <c r="L657" s="669"/>
      <c r="M657" s="669"/>
      <c r="N657" s="669"/>
      <c r="O657" s="669"/>
      <c r="P657" s="669"/>
      <c r="Q657" s="669"/>
      <c r="R657" s="669"/>
      <c r="S657" s="669"/>
      <c r="T657" s="669"/>
      <c r="U657" s="669"/>
      <c r="V657" s="669"/>
      <c r="W657" s="669"/>
      <c r="X657" s="669"/>
      <c r="Y657" s="669"/>
      <c r="Z657" s="669"/>
      <c r="AA657" s="669"/>
    </row>
    <row r="658" spans="1:27" ht="12.75">
      <c r="A658" s="669"/>
      <c r="B658" s="669"/>
      <c r="C658" s="669"/>
      <c r="D658" s="669"/>
      <c r="E658" s="669"/>
      <c r="F658" s="669"/>
      <c r="G658" s="669"/>
      <c r="H658" s="669"/>
      <c r="I658" s="669"/>
      <c r="J658" s="669"/>
      <c r="K658" s="669"/>
      <c r="L658" s="669"/>
      <c r="M658" s="669"/>
      <c r="N658" s="669"/>
      <c r="O658" s="669"/>
      <c r="P658" s="669"/>
      <c r="Q658" s="669"/>
      <c r="R658" s="669"/>
      <c r="S658" s="669"/>
      <c r="T658" s="669"/>
      <c r="U658" s="669"/>
      <c r="V658" s="669"/>
      <c r="W658" s="669"/>
      <c r="X658" s="669"/>
      <c r="Y658" s="669"/>
      <c r="Z658" s="669"/>
      <c r="AA658" s="669"/>
    </row>
    <row r="659" spans="1:27" ht="12.75">
      <c r="A659" s="669"/>
      <c r="B659" s="669"/>
      <c r="C659" s="669"/>
      <c r="D659" s="669"/>
      <c r="E659" s="669"/>
      <c r="F659" s="669"/>
      <c r="G659" s="669"/>
      <c r="H659" s="669"/>
      <c r="I659" s="669"/>
      <c r="J659" s="669"/>
      <c r="K659" s="669"/>
      <c r="L659" s="669"/>
      <c r="M659" s="669"/>
      <c r="N659" s="669"/>
      <c r="O659" s="669"/>
      <c r="P659" s="669"/>
      <c r="Q659" s="669"/>
      <c r="R659" s="669"/>
      <c r="S659" s="669"/>
      <c r="T659" s="669"/>
      <c r="U659" s="669"/>
      <c r="V659" s="669"/>
      <c r="W659" s="669"/>
      <c r="X659" s="669"/>
      <c r="Y659" s="669"/>
      <c r="Z659" s="669"/>
      <c r="AA659" s="669"/>
    </row>
    <row r="660" spans="1:27" ht="12.75">
      <c r="A660" s="669"/>
      <c r="B660" s="669"/>
      <c r="C660" s="669"/>
      <c r="D660" s="669"/>
      <c r="E660" s="669"/>
      <c r="F660" s="669"/>
      <c r="G660" s="669"/>
      <c r="H660" s="669"/>
      <c r="I660" s="669"/>
      <c r="J660" s="669"/>
      <c r="K660" s="669"/>
      <c r="L660" s="669"/>
      <c r="M660" s="669"/>
      <c r="N660" s="669"/>
      <c r="O660" s="669"/>
      <c r="P660" s="669"/>
      <c r="Q660" s="669"/>
      <c r="R660" s="669"/>
      <c r="S660" s="669"/>
      <c r="T660" s="669"/>
      <c r="U660" s="669"/>
      <c r="V660" s="669"/>
      <c r="W660" s="669"/>
      <c r="X660" s="669"/>
      <c r="Y660" s="669"/>
      <c r="Z660" s="669"/>
      <c r="AA660" s="669"/>
    </row>
    <row r="661" spans="1:27" ht="12.75">
      <c r="A661" s="669"/>
      <c r="B661" s="669"/>
      <c r="C661" s="669"/>
      <c r="D661" s="669"/>
      <c r="E661" s="669"/>
      <c r="F661" s="669"/>
      <c r="G661" s="669"/>
      <c r="H661" s="669"/>
      <c r="I661" s="669"/>
      <c r="J661" s="669"/>
      <c r="K661" s="669"/>
      <c r="L661" s="669"/>
      <c r="M661" s="669"/>
      <c r="N661" s="669"/>
      <c r="O661" s="669"/>
      <c r="P661" s="669"/>
      <c r="Q661" s="669"/>
      <c r="R661" s="669"/>
      <c r="S661" s="669"/>
      <c r="T661" s="669"/>
      <c r="U661" s="669"/>
      <c r="V661" s="669"/>
      <c r="W661" s="669"/>
      <c r="X661" s="669"/>
      <c r="Y661" s="669"/>
      <c r="Z661" s="669"/>
      <c r="AA661" s="669"/>
    </row>
    <row r="662" spans="1:27" ht="12.75">
      <c r="A662" s="669"/>
      <c r="B662" s="669"/>
      <c r="C662" s="669"/>
      <c r="D662" s="669"/>
      <c r="E662" s="669"/>
      <c r="F662" s="669"/>
      <c r="G662" s="669"/>
      <c r="H662" s="669"/>
      <c r="I662" s="669"/>
      <c r="J662" s="669"/>
      <c r="K662" s="669"/>
      <c r="L662" s="669"/>
      <c r="M662" s="669"/>
      <c r="N662" s="669"/>
      <c r="O662" s="669"/>
      <c r="P662" s="669"/>
      <c r="Q662" s="669"/>
      <c r="R662" s="669"/>
      <c r="S662" s="669"/>
      <c r="T662" s="669"/>
      <c r="U662" s="669"/>
      <c r="V662" s="669"/>
      <c r="W662" s="669"/>
      <c r="X662" s="669"/>
      <c r="Y662" s="669"/>
      <c r="Z662" s="669"/>
      <c r="AA662" s="669"/>
    </row>
    <row r="663" spans="1:27" ht="12.75">
      <c r="A663" s="669"/>
      <c r="B663" s="669"/>
      <c r="C663" s="669"/>
      <c r="D663" s="669"/>
      <c r="E663" s="669"/>
      <c r="F663" s="669"/>
      <c r="G663" s="669"/>
      <c r="H663" s="669"/>
      <c r="I663" s="669"/>
      <c r="J663" s="669"/>
      <c r="K663" s="669"/>
      <c r="L663" s="669"/>
      <c r="M663" s="669"/>
      <c r="N663" s="669"/>
      <c r="O663" s="669"/>
      <c r="P663" s="669"/>
      <c r="Q663" s="669"/>
      <c r="R663" s="669"/>
      <c r="S663" s="669"/>
      <c r="T663" s="669"/>
      <c r="U663" s="669"/>
      <c r="V663" s="669"/>
      <c r="W663" s="669"/>
      <c r="X663" s="669"/>
      <c r="Y663" s="669"/>
      <c r="Z663" s="669"/>
      <c r="AA663" s="669"/>
    </row>
    <row r="664" spans="1:27" ht="12.75">
      <c r="A664" s="669"/>
      <c r="B664" s="669"/>
      <c r="C664" s="669"/>
      <c r="D664" s="669"/>
      <c r="E664" s="669"/>
      <c r="F664" s="669"/>
      <c r="G664" s="669"/>
      <c r="H664" s="669"/>
      <c r="I664" s="669"/>
      <c r="J664" s="669"/>
      <c r="K664" s="669"/>
      <c r="L664" s="669"/>
      <c r="M664" s="669"/>
      <c r="N664" s="669"/>
      <c r="O664" s="669"/>
      <c r="P664" s="669"/>
      <c r="Q664" s="669"/>
      <c r="R664" s="669"/>
      <c r="S664" s="669"/>
      <c r="T664" s="669"/>
      <c r="U664" s="669"/>
      <c r="V664" s="669"/>
      <c r="W664" s="669"/>
      <c r="X664" s="669"/>
      <c r="Y664" s="669"/>
      <c r="Z664" s="669"/>
      <c r="AA664" s="669"/>
    </row>
    <row r="665" spans="1:27" ht="12.75">
      <c r="A665" s="669"/>
      <c r="B665" s="669"/>
      <c r="C665" s="669"/>
      <c r="D665" s="669"/>
      <c r="E665" s="669"/>
      <c r="F665" s="669"/>
      <c r="G665" s="669"/>
      <c r="H665" s="669"/>
      <c r="I665" s="669"/>
      <c r="J665" s="669"/>
      <c r="K665" s="669"/>
      <c r="L665" s="669"/>
      <c r="M665" s="669"/>
      <c r="N665" s="669"/>
      <c r="O665" s="669"/>
      <c r="P665" s="669"/>
      <c r="Q665" s="669"/>
      <c r="R665" s="669"/>
      <c r="S665" s="669"/>
      <c r="T665" s="669"/>
      <c r="U665" s="669"/>
      <c r="V665" s="669"/>
      <c r="W665" s="669"/>
      <c r="X665" s="669"/>
      <c r="Y665" s="669"/>
      <c r="Z665" s="669"/>
      <c r="AA665" s="669"/>
    </row>
    <row r="666" spans="1:27" ht="12.75">
      <c r="A666" s="669"/>
      <c r="B666" s="669"/>
      <c r="C666" s="669"/>
      <c r="D666" s="669"/>
      <c r="E666" s="669"/>
      <c r="F666" s="669"/>
      <c r="G666" s="669"/>
      <c r="H666" s="669"/>
      <c r="I666" s="669"/>
      <c r="J666" s="669"/>
      <c r="K666" s="669"/>
      <c r="L666" s="669"/>
      <c r="M666" s="669"/>
      <c r="N666" s="669"/>
      <c r="O666" s="669"/>
      <c r="P666" s="669"/>
      <c r="Q666" s="669"/>
      <c r="R666" s="669"/>
      <c r="S666" s="669"/>
      <c r="T666" s="669"/>
      <c r="U666" s="669"/>
      <c r="V666" s="669"/>
      <c r="W666" s="669"/>
      <c r="X666" s="669"/>
      <c r="Y666" s="669"/>
      <c r="Z666" s="669"/>
      <c r="AA666" s="669"/>
    </row>
    <row r="667" spans="1:27" ht="12.75">
      <c r="A667" s="669"/>
      <c r="B667" s="669"/>
      <c r="C667" s="669"/>
      <c r="D667" s="669"/>
      <c r="E667" s="669"/>
      <c r="F667" s="669"/>
      <c r="G667" s="669"/>
      <c r="H667" s="669"/>
      <c r="I667" s="669"/>
      <c r="J667" s="669"/>
      <c r="K667" s="669"/>
      <c r="L667" s="669"/>
      <c r="M667" s="669"/>
      <c r="N667" s="669"/>
      <c r="O667" s="669"/>
      <c r="P667" s="669"/>
      <c r="Q667" s="669"/>
      <c r="R667" s="669"/>
      <c r="S667" s="669"/>
      <c r="T667" s="669"/>
      <c r="U667" s="669"/>
      <c r="V667" s="669"/>
      <c r="W667" s="669"/>
      <c r="X667" s="669"/>
      <c r="Y667" s="669"/>
      <c r="Z667" s="669"/>
      <c r="AA667" s="669"/>
    </row>
    <row r="668" spans="1:27" ht="12.75">
      <c r="A668" s="669"/>
      <c r="B668" s="669"/>
      <c r="C668" s="669"/>
      <c r="D668" s="669"/>
      <c r="E668" s="669"/>
      <c r="F668" s="669"/>
      <c r="G668" s="669"/>
      <c r="H668" s="669"/>
      <c r="I668" s="669"/>
      <c r="J668" s="669"/>
      <c r="K668" s="669"/>
      <c r="L668" s="669"/>
      <c r="M668" s="669"/>
      <c r="N668" s="669"/>
      <c r="O668" s="669"/>
      <c r="P668" s="669"/>
      <c r="Q668" s="669"/>
      <c r="R668" s="669"/>
      <c r="S668" s="669"/>
      <c r="T668" s="669"/>
      <c r="U668" s="669"/>
      <c r="V668" s="669"/>
      <c r="W668" s="669"/>
      <c r="X668" s="669"/>
      <c r="Y668" s="669"/>
      <c r="Z668" s="669"/>
      <c r="AA668" s="669"/>
    </row>
    <row r="669" spans="1:27" ht="12.75">
      <c r="A669" s="669"/>
      <c r="B669" s="669"/>
      <c r="C669" s="669"/>
      <c r="D669" s="669"/>
      <c r="E669" s="669"/>
      <c r="F669" s="669"/>
      <c r="G669" s="669"/>
      <c r="H669" s="669"/>
      <c r="I669" s="669"/>
      <c r="J669" s="669"/>
      <c r="K669" s="669"/>
      <c r="L669" s="669"/>
      <c r="M669" s="669"/>
      <c r="N669" s="669"/>
      <c r="O669" s="669"/>
      <c r="P669" s="669"/>
      <c r="Q669" s="669"/>
      <c r="R669" s="669"/>
      <c r="S669" s="669"/>
      <c r="T669" s="669"/>
      <c r="U669" s="669"/>
      <c r="V669" s="669"/>
      <c r="W669" s="669"/>
      <c r="X669" s="669"/>
      <c r="Y669" s="669"/>
      <c r="Z669" s="669"/>
      <c r="AA669" s="669"/>
    </row>
    <row r="670" spans="1:27" ht="12.75">
      <c r="A670" s="669"/>
      <c r="B670" s="669"/>
      <c r="C670" s="669"/>
      <c r="D670" s="669"/>
      <c r="E670" s="669"/>
      <c r="F670" s="669"/>
      <c r="G670" s="669"/>
      <c r="H670" s="669"/>
      <c r="I670" s="669"/>
      <c r="J670" s="669"/>
      <c r="K670" s="669"/>
      <c r="L670" s="669"/>
      <c r="M670" s="669"/>
      <c r="N670" s="669"/>
      <c r="O670" s="669"/>
      <c r="P670" s="669"/>
      <c r="Q670" s="669"/>
      <c r="R670" s="669"/>
      <c r="S670" s="669"/>
      <c r="T670" s="669"/>
      <c r="U670" s="669"/>
      <c r="V670" s="669"/>
      <c r="W670" s="669"/>
      <c r="X670" s="669"/>
      <c r="Y670" s="669"/>
      <c r="Z670" s="669"/>
      <c r="AA670" s="669"/>
    </row>
    <row r="671" spans="1:27" ht="12.75">
      <c r="A671" s="669"/>
      <c r="B671" s="669"/>
      <c r="C671" s="669"/>
      <c r="D671" s="669"/>
      <c r="E671" s="669"/>
      <c r="F671" s="669"/>
      <c r="G671" s="669"/>
      <c r="H671" s="669"/>
      <c r="I671" s="669"/>
      <c r="J671" s="669"/>
      <c r="K671" s="669"/>
      <c r="L671" s="669"/>
      <c r="M671" s="669"/>
      <c r="N671" s="669"/>
      <c r="O671" s="669"/>
      <c r="P671" s="669"/>
      <c r="Q671" s="669"/>
      <c r="R671" s="669"/>
      <c r="S671" s="669"/>
      <c r="T671" s="669"/>
      <c r="U671" s="669"/>
      <c r="V671" s="669"/>
      <c r="W671" s="669"/>
      <c r="X671" s="669"/>
      <c r="Y671" s="669"/>
      <c r="Z671" s="669"/>
      <c r="AA671" s="669"/>
    </row>
    <row r="672" spans="1:27" ht="12.75">
      <c r="A672" s="669"/>
      <c r="B672" s="669"/>
      <c r="C672" s="669"/>
      <c r="D672" s="669"/>
      <c r="E672" s="669"/>
      <c r="F672" s="669"/>
      <c r="G672" s="669"/>
      <c r="H672" s="669"/>
      <c r="I672" s="669"/>
      <c r="J672" s="669"/>
      <c r="K672" s="669"/>
      <c r="L672" s="669"/>
      <c r="M672" s="669"/>
      <c r="N672" s="669"/>
      <c r="O672" s="669"/>
      <c r="P672" s="669"/>
      <c r="Q672" s="669"/>
      <c r="R672" s="669"/>
      <c r="S672" s="669"/>
      <c r="T672" s="669"/>
      <c r="U672" s="669"/>
      <c r="V672" s="669"/>
      <c r="W672" s="669"/>
      <c r="X672" s="669"/>
      <c r="Y672" s="669"/>
      <c r="Z672" s="669"/>
      <c r="AA672" s="669"/>
    </row>
    <row r="673" spans="1:27" ht="12.75">
      <c r="A673" s="669"/>
      <c r="B673" s="669"/>
      <c r="C673" s="669"/>
      <c r="D673" s="669"/>
      <c r="E673" s="669"/>
      <c r="F673" s="669"/>
      <c r="G673" s="669"/>
      <c r="H673" s="669"/>
      <c r="I673" s="669"/>
      <c r="J673" s="669"/>
      <c r="K673" s="669"/>
      <c r="L673" s="669"/>
      <c r="M673" s="669"/>
      <c r="N673" s="669"/>
      <c r="O673" s="669"/>
      <c r="P673" s="669"/>
      <c r="Q673" s="669"/>
      <c r="R673" s="669"/>
      <c r="S673" s="669"/>
      <c r="T673" s="669"/>
      <c r="U673" s="669"/>
      <c r="V673" s="669"/>
      <c r="W673" s="669"/>
      <c r="X673" s="669"/>
      <c r="Y673" s="669"/>
      <c r="Z673" s="669"/>
      <c r="AA673" s="669"/>
    </row>
    <row r="674" spans="1:27" ht="12.75">
      <c r="A674" s="669"/>
      <c r="B674" s="669"/>
      <c r="C674" s="669"/>
      <c r="D674" s="669"/>
      <c r="E674" s="669"/>
      <c r="F674" s="669"/>
      <c r="G674" s="669"/>
      <c r="H674" s="669"/>
      <c r="I674" s="669"/>
      <c r="J674" s="669"/>
      <c r="K674" s="669"/>
      <c r="L674" s="669"/>
      <c r="M674" s="669"/>
      <c r="N674" s="669"/>
      <c r="O674" s="669"/>
      <c r="P674" s="669"/>
      <c r="Q674" s="669"/>
      <c r="R674" s="669"/>
      <c r="S674" s="669"/>
      <c r="T674" s="669"/>
      <c r="U674" s="669"/>
      <c r="V674" s="669"/>
      <c r="W674" s="669"/>
      <c r="X674" s="669"/>
      <c r="Y674" s="669"/>
      <c r="Z674" s="669"/>
      <c r="AA674" s="669"/>
    </row>
    <row r="675" spans="1:27" ht="12.75">
      <c r="A675" s="669"/>
      <c r="B675" s="669"/>
      <c r="C675" s="669"/>
      <c r="D675" s="669"/>
      <c r="E675" s="669"/>
      <c r="F675" s="669"/>
      <c r="G675" s="669"/>
      <c r="H675" s="669"/>
      <c r="I675" s="669"/>
      <c r="J675" s="669"/>
      <c r="K675" s="669"/>
      <c r="L675" s="669"/>
      <c r="M675" s="669"/>
      <c r="N675" s="669"/>
      <c r="O675" s="669"/>
      <c r="P675" s="669"/>
      <c r="Q675" s="669"/>
      <c r="R675" s="669"/>
      <c r="S675" s="669"/>
      <c r="T675" s="669"/>
      <c r="U675" s="669"/>
      <c r="V675" s="669"/>
      <c r="W675" s="669"/>
      <c r="X675" s="669"/>
      <c r="Y675" s="669"/>
      <c r="Z675" s="669"/>
      <c r="AA675" s="669"/>
    </row>
    <row r="676" spans="1:27" ht="12.75">
      <c r="A676" s="669"/>
      <c r="B676" s="669"/>
      <c r="C676" s="669"/>
      <c r="D676" s="669"/>
      <c r="E676" s="669"/>
      <c r="F676" s="669"/>
      <c r="G676" s="669"/>
      <c r="H676" s="669"/>
      <c r="I676" s="669"/>
      <c r="J676" s="669"/>
      <c r="K676" s="669"/>
      <c r="L676" s="669"/>
      <c r="M676" s="669"/>
      <c r="N676" s="669"/>
      <c r="O676" s="669"/>
      <c r="P676" s="669"/>
      <c r="Q676" s="669"/>
      <c r="R676" s="669"/>
      <c r="S676" s="669"/>
      <c r="T676" s="669"/>
      <c r="U676" s="669"/>
      <c r="V676" s="669"/>
      <c r="W676" s="669"/>
      <c r="X676" s="669"/>
      <c r="Y676" s="669"/>
      <c r="Z676" s="669"/>
      <c r="AA676" s="669"/>
    </row>
    <row r="677" spans="1:27" ht="12.75">
      <c r="A677" s="669"/>
      <c r="B677" s="669"/>
      <c r="C677" s="669"/>
      <c r="D677" s="669"/>
      <c r="E677" s="669"/>
      <c r="F677" s="669"/>
      <c r="G677" s="669"/>
      <c r="H677" s="669"/>
      <c r="I677" s="669"/>
      <c r="J677" s="669"/>
      <c r="K677" s="669"/>
      <c r="L677" s="669"/>
      <c r="M677" s="669"/>
      <c r="N677" s="669"/>
      <c r="O677" s="669"/>
      <c r="P677" s="669"/>
      <c r="Q677" s="669"/>
      <c r="R677" s="669"/>
      <c r="S677" s="669"/>
      <c r="T677" s="669"/>
      <c r="U677" s="669"/>
      <c r="V677" s="669"/>
      <c r="W677" s="669"/>
      <c r="X677" s="669"/>
      <c r="Y677" s="669"/>
      <c r="Z677" s="669"/>
      <c r="AA677" s="669"/>
    </row>
    <row r="678" spans="1:27" ht="12.75">
      <c r="A678" s="669"/>
      <c r="B678" s="669"/>
      <c r="C678" s="669"/>
      <c r="D678" s="669"/>
      <c r="E678" s="669"/>
      <c r="F678" s="669"/>
      <c r="G678" s="669"/>
      <c r="H678" s="669"/>
      <c r="I678" s="669"/>
      <c r="J678" s="669"/>
      <c r="K678" s="669"/>
      <c r="L678" s="669"/>
      <c r="M678" s="669"/>
      <c r="N678" s="669"/>
      <c r="O678" s="669"/>
      <c r="P678" s="669"/>
      <c r="Q678" s="669"/>
      <c r="R678" s="669"/>
      <c r="S678" s="669"/>
      <c r="T678" s="669"/>
      <c r="U678" s="669"/>
      <c r="V678" s="669"/>
      <c r="W678" s="669"/>
      <c r="X678" s="669"/>
      <c r="Y678" s="669"/>
      <c r="Z678" s="669"/>
      <c r="AA678" s="669"/>
    </row>
    <row r="679" spans="1:27" ht="12.75">
      <c r="A679" s="669"/>
      <c r="B679" s="669"/>
      <c r="C679" s="669"/>
      <c r="D679" s="669"/>
      <c r="E679" s="669"/>
      <c r="F679" s="669"/>
      <c r="G679" s="669"/>
      <c r="H679" s="669"/>
      <c r="I679" s="669"/>
      <c r="J679" s="669"/>
      <c r="K679" s="669"/>
      <c r="L679" s="669"/>
      <c r="M679" s="669"/>
      <c r="N679" s="669"/>
      <c r="O679" s="669"/>
      <c r="P679" s="669"/>
      <c r="Q679" s="669"/>
      <c r="R679" s="669"/>
      <c r="S679" s="669"/>
      <c r="T679" s="669"/>
      <c r="U679" s="669"/>
      <c r="V679" s="669"/>
      <c r="W679" s="669"/>
      <c r="X679" s="669"/>
      <c r="Y679" s="669"/>
      <c r="Z679" s="669"/>
      <c r="AA679" s="669"/>
    </row>
    <row r="680" spans="1:27" ht="12.75">
      <c r="A680" s="669"/>
      <c r="B680" s="669"/>
      <c r="C680" s="669"/>
      <c r="D680" s="669"/>
      <c r="E680" s="669"/>
      <c r="F680" s="669"/>
      <c r="G680" s="669"/>
      <c r="H680" s="669"/>
      <c r="I680" s="669"/>
      <c r="J680" s="669"/>
      <c r="K680" s="669"/>
      <c r="L680" s="669"/>
      <c r="M680" s="669"/>
      <c r="N680" s="669"/>
      <c r="O680" s="669"/>
      <c r="P680" s="669"/>
      <c r="Q680" s="669"/>
      <c r="R680" s="669"/>
      <c r="S680" s="669"/>
      <c r="T680" s="669"/>
      <c r="U680" s="669"/>
      <c r="V680" s="669"/>
      <c r="W680" s="669"/>
      <c r="X680" s="669"/>
      <c r="Y680" s="669"/>
      <c r="Z680" s="669"/>
      <c r="AA680" s="669"/>
    </row>
    <row r="681" spans="1:27" ht="12.75">
      <c r="A681" s="669"/>
      <c r="B681" s="669"/>
      <c r="C681" s="669"/>
      <c r="D681" s="669"/>
      <c r="E681" s="669"/>
      <c r="F681" s="669"/>
      <c r="G681" s="669"/>
      <c r="H681" s="669"/>
      <c r="I681" s="669"/>
      <c r="J681" s="669"/>
      <c r="K681" s="669"/>
      <c r="L681" s="669"/>
      <c r="M681" s="669"/>
      <c r="N681" s="669"/>
      <c r="O681" s="669"/>
      <c r="P681" s="669"/>
      <c r="Q681" s="669"/>
      <c r="R681" s="669"/>
      <c r="S681" s="669"/>
      <c r="T681" s="669"/>
      <c r="U681" s="669"/>
      <c r="V681" s="669"/>
      <c r="W681" s="669"/>
      <c r="X681" s="669"/>
      <c r="Y681" s="669"/>
      <c r="Z681" s="669"/>
      <c r="AA681" s="669"/>
    </row>
    <row r="682" spans="1:27" ht="12.75">
      <c r="A682" s="669"/>
      <c r="B682" s="669"/>
      <c r="C682" s="669"/>
      <c r="D682" s="669"/>
      <c r="E682" s="669"/>
      <c r="F682" s="669"/>
      <c r="G682" s="669"/>
      <c r="H682" s="669"/>
      <c r="I682" s="669"/>
      <c r="J682" s="669"/>
      <c r="K682" s="669"/>
      <c r="L682" s="669"/>
      <c r="M682" s="669"/>
      <c r="N682" s="669"/>
      <c r="O682" s="669"/>
      <c r="P682" s="669"/>
      <c r="Q682" s="669"/>
      <c r="R682" s="669"/>
      <c r="S682" s="669"/>
      <c r="T682" s="669"/>
      <c r="U682" s="669"/>
      <c r="V682" s="669"/>
      <c r="W682" s="669"/>
      <c r="X682" s="669"/>
      <c r="Y682" s="669"/>
      <c r="Z682" s="669"/>
      <c r="AA682" s="669"/>
    </row>
    <row r="683" spans="1:27" ht="12.75">
      <c r="A683" s="669"/>
      <c r="B683" s="669"/>
      <c r="C683" s="669"/>
      <c r="D683" s="669"/>
      <c r="E683" s="669"/>
      <c r="F683" s="669"/>
      <c r="G683" s="669"/>
      <c r="H683" s="669"/>
      <c r="I683" s="669"/>
      <c r="J683" s="669"/>
      <c r="K683" s="669"/>
      <c r="L683" s="669"/>
      <c r="M683" s="669"/>
      <c r="N683" s="669"/>
      <c r="O683" s="669"/>
      <c r="P683" s="669"/>
      <c r="Q683" s="669"/>
      <c r="R683" s="669"/>
      <c r="S683" s="669"/>
      <c r="T683" s="669"/>
      <c r="U683" s="669"/>
      <c r="V683" s="669"/>
      <c r="W683" s="669"/>
      <c r="X683" s="669"/>
      <c r="Y683" s="669"/>
      <c r="Z683" s="669"/>
      <c r="AA683" s="669"/>
    </row>
    <row r="684" spans="1:27" ht="12.75">
      <c r="A684" s="669"/>
      <c r="B684" s="669"/>
      <c r="C684" s="669"/>
      <c r="D684" s="669"/>
      <c r="E684" s="669"/>
      <c r="F684" s="669"/>
      <c r="G684" s="669"/>
      <c r="H684" s="669"/>
      <c r="I684" s="669"/>
      <c r="J684" s="669"/>
      <c r="K684" s="669"/>
      <c r="L684" s="669"/>
      <c r="M684" s="669"/>
      <c r="N684" s="669"/>
      <c r="O684" s="669"/>
      <c r="P684" s="669"/>
      <c r="Q684" s="669"/>
      <c r="R684" s="669"/>
      <c r="S684" s="669"/>
      <c r="T684" s="669"/>
      <c r="U684" s="669"/>
      <c r="V684" s="669"/>
      <c r="W684" s="669"/>
      <c r="X684" s="669"/>
      <c r="Y684" s="669"/>
      <c r="Z684" s="669"/>
      <c r="AA684" s="669"/>
    </row>
    <row r="685" spans="1:27" ht="12.75">
      <c r="A685" s="669"/>
      <c r="B685" s="669"/>
      <c r="C685" s="669"/>
      <c r="D685" s="669"/>
      <c r="E685" s="669"/>
      <c r="F685" s="669"/>
      <c r="G685" s="669"/>
      <c r="H685" s="669"/>
      <c r="I685" s="669"/>
      <c r="J685" s="669"/>
      <c r="K685" s="669"/>
      <c r="L685" s="669"/>
      <c r="M685" s="669"/>
      <c r="N685" s="669"/>
      <c r="O685" s="669"/>
      <c r="P685" s="669"/>
      <c r="Q685" s="669"/>
      <c r="R685" s="669"/>
      <c r="S685" s="669"/>
      <c r="T685" s="669"/>
      <c r="U685" s="669"/>
      <c r="V685" s="669"/>
      <c r="W685" s="669"/>
      <c r="X685" s="669"/>
      <c r="Y685" s="669"/>
      <c r="Z685" s="669"/>
      <c r="AA685" s="669"/>
    </row>
    <row r="686" spans="1:27" ht="12.75">
      <c r="A686" s="669"/>
      <c r="B686" s="669"/>
      <c r="C686" s="669"/>
      <c r="D686" s="669"/>
      <c r="E686" s="669"/>
      <c r="F686" s="669"/>
      <c r="G686" s="669"/>
      <c r="H686" s="669"/>
      <c r="I686" s="669"/>
      <c r="J686" s="669"/>
      <c r="K686" s="669"/>
      <c r="L686" s="669"/>
      <c r="M686" s="669"/>
      <c r="N686" s="669"/>
      <c r="O686" s="669"/>
      <c r="P686" s="669"/>
      <c r="Q686" s="669"/>
      <c r="R686" s="669"/>
      <c r="S686" s="669"/>
      <c r="T686" s="669"/>
      <c r="U686" s="669"/>
      <c r="V686" s="669"/>
      <c r="W686" s="669"/>
      <c r="X686" s="669"/>
      <c r="Y686" s="669"/>
      <c r="Z686" s="669"/>
      <c r="AA686" s="669"/>
    </row>
    <row r="687" spans="1:27" ht="12.75">
      <c r="A687" s="669"/>
      <c r="B687" s="669"/>
      <c r="C687" s="669"/>
      <c r="D687" s="669"/>
      <c r="E687" s="669"/>
      <c r="F687" s="669"/>
      <c r="G687" s="669"/>
      <c r="H687" s="669"/>
      <c r="I687" s="669"/>
      <c r="J687" s="669"/>
      <c r="K687" s="669"/>
      <c r="L687" s="669"/>
      <c r="M687" s="669"/>
      <c r="N687" s="669"/>
      <c r="O687" s="669"/>
      <c r="P687" s="669"/>
      <c r="Q687" s="669"/>
      <c r="R687" s="669"/>
      <c r="S687" s="669"/>
      <c r="T687" s="669"/>
      <c r="U687" s="669"/>
      <c r="V687" s="669"/>
      <c r="W687" s="669"/>
      <c r="X687" s="669"/>
      <c r="Y687" s="669"/>
      <c r="Z687" s="669"/>
      <c r="AA687" s="669"/>
    </row>
    <row r="688" spans="1:27" ht="12.75">
      <c r="A688" s="669"/>
      <c r="B688" s="669"/>
      <c r="C688" s="669"/>
      <c r="D688" s="669"/>
      <c r="E688" s="669"/>
      <c r="F688" s="669"/>
      <c r="G688" s="669"/>
      <c r="H688" s="669"/>
      <c r="I688" s="669"/>
      <c r="J688" s="669"/>
      <c r="K688" s="669"/>
      <c r="L688" s="669"/>
      <c r="M688" s="669"/>
      <c r="N688" s="669"/>
      <c r="O688" s="669"/>
      <c r="P688" s="669"/>
      <c r="Q688" s="669"/>
      <c r="R688" s="669"/>
      <c r="S688" s="669"/>
      <c r="T688" s="669"/>
      <c r="U688" s="669"/>
      <c r="V688" s="669"/>
      <c r="W688" s="669"/>
      <c r="X688" s="669"/>
      <c r="Y688" s="669"/>
      <c r="Z688" s="669"/>
      <c r="AA688" s="669"/>
    </row>
    <row r="689" spans="1:27" ht="12.75">
      <c r="A689" s="669"/>
      <c r="B689" s="669"/>
      <c r="C689" s="669"/>
      <c r="D689" s="669"/>
      <c r="E689" s="669"/>
      <c r="F689" s="669"/>
      <c r="G689" s="669"/>
      <c r="H689" s="669"/>
      <c r="I689" s="669"/>
      <c r="J689" s="669"/>
      <c r="K689" s="669"/>
      <c r="L689" s="669"/>
      <c r="M689" s="669"/>
      <c r="N689" s="669"/>
      <c r="O689" s="669"/>
      <c r="P689" s="669"/>
      <c r="Q689" s="669"/>
      <c r="R689" s="669"/>
      <c r="S689" s="669"/>
      <c r="T689" s="669"/>
      <c r="U689" s="669"/>
      <c r="V689" s="669"/>
      <c r="W689" s="669"/>
      <c r="X689" s="669"/>
      <c r="Y689" s="669"/>
      <c r="Z689" s="669"/>
      <c r="AA689" s="669"/>
    </row>
    <row r="690" spans="1:27" ht="12.75">
      <c r="A690" s="669"/>
      <c r="B690" s="669"/>
      <c r="C690" s="669"/>
      <c r="D690" s="669"/>
      <c r="E690" s="669"/>
      <c r="F690" s="669"/>
      <c r="G690" s="669"/>
      <c r="H690" s="669"/>
      <c r="I690" s="669"/>
      <c r="J690" s="669"/>
      <c r="K690" s="669"/>
      <c r="L690" s="669"/>
      <c r="M690" s="669"/>
      <c r="N690" s="669"/>
      <c r="O690" s="669"/>
      <c r="P690" s="669"/>
      <c r="Q690" s="669"/>
      <c r="R690" s="669"/>
      <c r="S690" s="669"/>
      <c r="T690" s="669"/>
      <c r="U690" s="669"/>
      <c r="V690" s="669"/>
      <c r="W690" s="669"/>
      <c r="X690" s="669"/>
      <c r="Y690" s="669"/>
      <c r="Z690" s="669"/>
      <c r="AA690" s="669"/>
    </row>
    <row r="691" spans="1:27" ht="12.75">
      <c r="A691" s="669"/>
      <c r="B691" s="669"/>
      <c r="C691" s="669"/>
      <c r="D691" s="669"/>
      <c r="E691" s="669"/>
      <c r="F691" s="669"/>
      <c r="G691" s="669"/>
      <c r="H691" s="669"/>
      <c r="I691" s="669"/>
      <c r="J691" s="669"/>
      <c r="K691" s="669"/>
      <c r="L691" s="669"/>
      <c r="M691" s="669"/>
      <c r="N691" s="669"/>
      <c r="O691" s="669"/>
      <c r="P691" s="669"/>
      <c r="Q691" s="669"/>
      <c r="R691" s="669"/>
      <c r="S691" s="669"/>
      <c r="T691" s="669"/>
      <c r="U691" s="669"/>
      <c r="V691" s="669"/>
      <c r="W691" s="669"/>
      <c r="X691" s="669"/>
      <c r="Y691" s="669"/>
      <c r="Z691" s="669"/>
      <c r="AA691" s="669"/>
    </row>
    <row r="692" spans="1:27" ht="12.75">
      <c r="A692" s="669"/>
      <c r="B692" s="669"/>
      <c r="C692" s="669"/>
      <c r="D692" s="669"/>
      <c r="E692" s="669"/>
      <c r="F692" s="669"/>
      <c r="G692" s="669"/>
      <c r="H692" s="669"/>
      <c r="I692" s="669"/>
      <c r="J692" s="669"/>
      <c r="K692" s="669"/>
      <c r="L692" s="669"/>
      <c r="M692" s="669"/>
      <c r="N692" s="669"/>
      <c r="O692" s="669"/>
      <c r="P692" s="669"/>
      <c r="Q692" s="669"/>
      <c r="R692" s="669"/>
      <c r="S692" s="669"/>
      <c r="T692" s="669"/>
      <c r="U692" s="669"/>
      <c r="V692" s="669"/>
      <c r="W692" s="669"/>
      <c r="X692" s="669"/>
      <c r="Y692" s="669"/>
      <c r="Z692" s="669"/>
      <c r="AA692" s="669"/>
    </row>
    <row r="693" spans="1:27" ht="12.75">
      <c r="A693" s="669"/>
      <c r="B693" s="669"/>
      <c r="C693" s="669"/>
      <c r="D693" s="669"/>
      <c r="E693" s="669"/>
      <c r="F693" s="669"/>
      <c r="G693" s="669"/>
      <c r="H693" s="669"/>
      <c r="I693" s="669"/>
      <c r="J693" s="669"/>
      <c r="K693" s="669"/>
      <c r="L693" s="669"/>
      <c r="M693" s="669"/>
      <c r="N693" s="669"/>
      <c r="O693" s="669"/>
      <c r="P693" s="669"/>
      <c r="Q693" s="669"/>
      <c r="R693" s="669"/>
      <c r="S693" s="669"/>
      <c r="T693" s="669"/>
      <c r="U693" s="669"/>
      <c r="V693" s="669"/>
      <c r="W693" s="669"/>
      <c r="X693" s="669"/>
      <c r="Y693" s="669"/>
      <c r="Z693" s="669"/>
      <c r="AA693" s="669"/>
    </row>
    <row r="694" spans="1:27" ht="12.75">
      <c r="A694" s="669"/>
      <c r="B694" s="669"/>
      <c r="C694" s="669"/>
      <c r="D694" s="669"/>
      <c r="E694" s="669"/>
      <c r="F694" s="669"/>
      <c r="G694" s="669"/>
      <c r="H694" s="669"/>
      <c r="I694" s="669"/>
      <c r="J694" s="669"/>
      <c r="K694" s="669"/>
      <c r="L694" s="669"/>
      <c r="M694" s="669"/>
      <c r="N694" s="669"/>
      <c r="O694" s="669"/>
      <c r="P694" s="669"/>
      <c r="Q694" s="669"/>
      <c r="R694" s="669"/>
      <c r="S694" s="669"/>
      <c r="T694" s="669"/>
      <c r="U694" s="669"/>
      <c r="V694" s="669"/>
      <c r="W694" s="669"/>
      <c r="X694" s="669"/>
      <c r="Y694" s="669"/>
      <c r="Z694" s="669"/>
      <c r="AA694" s="669"/>
    </row>
    <row r="695" spans="1:27" ht="12.75">
      <c r="A695" s="669"/>
      <c r="B695" s="669"/>
      <c r="C695" s="669"/>
      <c r="D695" s="669"/>
      <c r="E695" s="669"/>
      <c r="F695" s="669"/>
      <c r="G695" s="669"/>
      <c r="H695" s="669"/>
      <c r="I695" s="669"/>
      <c r="J695" s="669"/>
      <c r="K695" s="669"/>
      <c r="L695" s="669"/>
      <c r="M695" s="669"/>
      <c r="N695" s="669"/>
      <c r="O695" s="669"/>
      <c r="P695" s="669"/>
      <c r="Q695" s="669"/>
      <c r="R695" s="669"/>
      <c r="S695" s="669"/>
      <c r="T695" s="669"/>
      <c r="U695" s="669"/>
      <c r="V695" s="669"/>
      <c r="W695" s="669"/>
      <c r="X695" s="669"/>
      <c r="Y695" s="669"/>
      <c r="Z695" s="669"/>
      <c r="AA695" s="669"/>
    </row>
    <row r="696" spans="1:27" ht="12.75">
      <c r="A696" s="669"/>
      <c r="B696" s="669"/>
      <c r="C696" s="669"/>
      <c r="D696" s="669"/>
      <c r="E696" s="669"/>
      <c r="F696" s="669"/>
      <c r="G696" s="669"/>
      <c r="H696" s="669"/>
      <c r="I696" s="669"/>
      <c r="J696" s="669"/>
      <c r="K696" s="669"/>
      <c r="L696" s="669"/>
      <c r="M696" s="669"/>
      <c r="N696" s="669"/>
      <c r="O696" s="669"/>
      <c r="P696" s="669"/>
      <c r="Q696" s="669"/>
      <c r="R696" s="669"/>
      <c r="S696" s="669"/>
      <c r="T696" s="669"/>
      <c r="U696" s="669"/>
      <c r="V696" s="669"/>
      <c r="W696" s="669"/>
      <c r="X696" s="669"/>
      <c r="Y696" s="669"/>
      <c r="Z696" s="669"/>
      <c r="AA696" s="669"/>
    </row>
    <row r="697" spans="1:27" ht="12.75">
      <c r="A697" s="669"/>
      <c r="B697" s="669"/>
      <c r="C697" s="669"/>
      <c r="D697" s="669"/>
      <c r="E697" s="669"/>
      <c r="F697" s="669"/>
      <c r="G697" s="669"/>
      <c r="H697" s="669"/>
      <c r="I697" s="669"/>
      <c r="J697" s="669"/>
      <c r="K697" s="669"/>
      <c r="L697" s="669"/>
      <c r="M697" s="669"/>
      <c r="N697" s="669"/>
      <c r="O697" s="669"/>
      <c r="P697" s="669"/>
      <c r="Q697" s="669"/>
      <c r="R697" s="669"/>
      <c r="S697" s="669"/>
      <c r="T697" s="669"/>
      <c r="U697" s="669"/>
      <c r="V697" s="669"/>
      <c r="W697" s="669"/>
      <c r="X697" s="669"/>
      <c r="Y697" s="669"/>
      <c r="Z697" s="669"/>
      <c r="AA697" s="669"/>
    </row>
    <row r="698" spans="1:27" ht="12.75">
      <c r="A698" s="669"/>
      <c r="B698" s="669"/>
      <c r="C698" s="669"/>
      <c r="D698" s="669"/>
      <c r="E698" s="669"/>
      <c r="F698" s="669"/>
      <c r="G698" s="669"/>
      <c r="H698" s="669"/>
      <c r="I698" s="669"/>
      <c r="J698" s="669"/>
      <c r="K698" s="669"/>
      <c r="L698" s="669"/>
      <c r="M698" s="669"/>
      <c r="N698" s="669"/>
      <c r="O698" s="669"/>
      <c r="P698" s="669"/>
      <c r="Q698" s="669"/>
      <c r="R698" s="669"/>
      <c r="S698" s="669"/>
      <c r="T698" s="669"/>
      <c r="U698" s="669"/>
      <c r="V698" s="669"/>
      <c r="W698" s="669"/>
      <c r="X698" s="669"/>
      <c r="Y698" s="669"/>
      <c r="Z698" s="669"/>
      <c r="AA698" s="669"/>
    </row>
    <row r="699" spans="1:27" ht="12.75">
      <c r="A699" s="669"/>
      <c r="B699" s="669"/>
      <c r="C699" s="669"/>
      <c r="D699" s="669"/>
      <c r="E699" s="669"/>
      <c r="F699" s="669"/>
      <c r="G699" s="669"/>
      <c r="H699" s="669"/>
      <c r="I699" s="669"/>
      <c r="J699" s="669"/>
      <c r="K699" s="669"/>
      <c r="L699" s="669"/>
      <c r="M699" s="669"/>
      <c r="N699" s="669"/>
      <c r="O699" s="669"/>
      <c r="P699" s="669"/>
      <c r="Q699" s="669"/>
      <c r="R699" s="669"/>
      <c r="S699" s="669"/>
      <c r="T699" s="669"/>
      <c r="U699" s="669"/>
      <c r="V699" s="669"/>
      <c r="W699" s="669"/>
      <c r="X699" s="669"/>
      <c r="Y699" s="669"/>
      <c r="Z699" s="669"/>
      <c r="AA699" s="669"/>
    </row>
    <row r="700" spans="1:27" ht="12.75">
      <c r="A700" s="669"/>
      <c r="B700" s="669"/>
      <c r="C700" s="669"/>
      <c r="D700" s="669"/>
      <c r="E700" s="669"/>
      <c r="F700" s="669"/>
      <c r="G700" s="669"/>
      <c r="H700" s="669"/>
      <c r="I700" s="669"/>
      <c r="J700" s="669"/>
      <c r="K700" s="669"/>
      <c r="L700" s="669"/>
      <c r="M700" s="669"/>
      <c r="N700" s="669"/>
      <c r="O700" s="669"/>
      <c r="P700" s="669"/>
      <c r="Q700" s="669"/>
      <c r="R700" s="669"/>
      <c r="S700" s="669"/>
      <c r="T700" s="669"/>
      <c r="U700" s="669"/>
      <c r="V700" s="669"/>
      <c r="W700" s="669"/>
      <c r="X700" s="669"/>
      <c r="Y700" s="669"/>
      <c r="Z700" s="669"/>
      <c r="AA700" s="669"/>
    </row>
    <row r="701" spans="1:27" ht="12.75">
      <c r="A701" s="669"/>
      <c r="B701" s="669"/>
      <c r="C701" s="669"/>
      <c r="D701" s="669"/>
      <c r="E701" s="669"/>
      <c r="F701" s="669"/>
      <c r="G701" s="669"/>
      <c r="H701" s="669"/>
      <c r="I701" s="669"/>
      <c r="J701" s="669"/>
      <c r="K701" s="669"/>
      <c r="L701" s="669"/>
      <c r="M701" s="669"/>
      <c r="N701" s="669"/>
      <c r="O701" s="669"/>
      <c r="P701" s="669"/>
      <c r="Q701" s="669"/>
      <c r="R701" s="669"/>
      <c r="S701" s="669"/>
      <c r="T701" s="669"/>
      <c r="U701" s="669"/>
      <c r="V701" s="669"/>
      <c r="W701" s="669"/>
      <c r="X701" s="669"/>
      <c r="Y701" s="669"/>
      <c r="Z701" s="669"/>
      <c r="AA701" s="669"/>
    </row>
    <row r="702" spans="1:27" ht="12.75">
      <c r="A702" s="669"/>
      <c r="B702" s="669"/>
      <c r="C702" s="669"/>
      <c r="D702" s="669"/>
      <c r="E702" s="669"/>
      <c r="F702" s="669"/>
      <c r="G702" s="669"/>
      <c r="H702" s="669"/>
      <c r="I702" s="669"/>
      <c r="J702" s="669"/>
      <c r="K702" s="669"/>
      <c r="L702" s="669"/>
      <c r="M702" s="669"/>
      <c r="N702" s="669"/>
      <c r="O702" s="669"/>
      <c r="P702" s="669"/>
      <c r="Q702" s="669"/>
      <c r="R702" s="669"/>
      <c r="S702" s="669"/>
      <c r="T702" s="669"/>
      <c r="U702" s="669"/>
      <c r="V702" s="669"/>
      <c r="W702" s="669"/>
      <c r="X702" s="669"/>
      <c r="Y702" s="669"/>
      <c r="Z702" s="669"/>
      <c r="AA702" s="669"/>
    </row>
    <row r="703" spans="1:27" ht="12.75">
      <c r="A703" s="669"/>
      <c r="B703" s="669"/>
      <c r="C703" s="669"/>
      <c r="D703" s="669"/>
      <c r="E703" s="669"/>
      <c r="F703" s="669"/>
      <c r="G703" s="669"/>
      <c r="H703" s="669"/>
      <c r="I703" s="669"/>
      <c r="J703" s="669"/>
      <c r="K703" s="669"/>
      <c r="L703" s="669"/>
      <c r="M703" s="669"/>
      <c r="N703" s="669"/>
      <c r="O703" s="669"/>
      <c r="P703" s="669"/>
      <c r="Q703" s="669"/>
      <c r="R703" s="669"/>
      <c r="S703" s="669"/>
      <c r="T703" s="669"/>
      <c r="U703" s="669"/>
      <c r="V703" s="669"/>
      <c r="W703" s="669"/>
      <c r="X703" s="669"/>
      <c r="Y703" s="669"/>
      <c r="Z703" s="669"/>
      <c r="AA703" s="669"/>
    </row>
    <row r="704" spans="1:27" ht="12.75">
      <c r="A704" s="669"/>
      <c r="B704" s="669"/>
      <c r="C704" s="669"/>
      <c r="D704" s="669"/>
      <c r="E704" s="669"/>
      <c r="F704" s="669"/>
      <c r="G704" s="669"/>
      <c r="H704" s="669"/>
      <c r="I704" s="669"/>
      <c r="J704" s="669"/>
      <c r="K704" s="669"/>
      <c r="L704" s="669"/>
      <c r="M704" s="669"/>
      <c r="N704" s="669"/>
      <c r="O704" s="669"/>
      <c r="P704" s="669"/>
      <c r="Q704" s="669"/>
      <c r="R704" s="669"/>
      <c r="S704" s="669"/>
      <c r="T704" s="669"/>
      <c r="U704" s="669"/>
      <c r="V704" s="669"/>
      <c r="W704" s="669"/>
      <c r="X704" s="669"/>
      <c r="Y704" s="669"/>
      <c r="Z704" s="669"/>
      <c r="AA704" s="669"/>
    </row>
    <row r="705" spans="1:27" ht="12.75">
      <c r="A705" s="669"/>
      <c r="B705" s="669"/>
      <c r="C705" s="669"/>
      <c r="D705" s="669"/>
      <c r="E705" s="669"/>
      <c r="F705" s="669"/>
      <c r="G705" s="669"/>
      <c r="H705" s="669"/>
      <c r="I705" s="669"/>
      <c r="J705" s="669"/>
      <c r="K705" s="669"/>
      <c r="L705" s="669"/>
      <c r="M705" s="669"/>
      <c r="N705" s="669"/>
      <c r="O705" s="669"/>
      <c r="P705" s="669"/>
      <c r="Q705" s="669"/>
      <c r="R705" s="669"/>
      <c r="S705" s="669"/>
      <c r="T705" s="669"/>
      <c r="U705" s="669"/>
      <c r="V705" s="669"/>
      <c r="W705" s="669"/>
      <c r="X705" s="669"/>
      <c r="Y705" s="669"/>
      <c r="Z705" s="669"/>
      <c r="AA705" s="669"/>
    </row>
    <row r="706" spans="1:27" ht="12.75">
      <c r="A706" s="669"/>
      <c r="B706" s="669"/>
      <c r="C706" s="669"/>
      <c r="D706" s="669"/>
      <c r="E706" s="669"/>
      <c r="F706" s="669"/>
      <c r="G706" s="669"/>
      <c r="H706" s="669"/>
      <c r="I706" s="669"/>
      <c r="J706" s="669"/>
      <c r="K706" s="669"/>
      <c r="L706" s="669"/>
      <c r="M706" s="669"/>
      <c r="N706" s="669"/>
      <c r="O706" s="669"/>
      <c r="P706" s="669"/>
      <c r="Q706" s="669"/>
      <c r="R706" s="669"/>
      <c r="S706" s="669"/>
      <c r="T706" s="669"/>
      <c r="U706" s="669"/>
      <c r="V706" s="669"/>
      <c r="W706" s="669"/>
      <c r="X706" s="669"/>
      <c r="Y706" s="669"/>
      <c r="Z706" s="669"/>
      <c r="AA706" s="669"/>
    </row>
    <row r="707" spans="1:27" ht="12.75">
      <c r="A707" s="669"/>
      <c r="B707" s="669"/>
      <c r="C707" s="669"/>
      <c r="D707" s="669"/>
      <c r="E707" s="669"/>
      <c r="F707" s="669"/>
      <c r="G707" s="669"/>
      <c r="H707" s="669"/>
      <c r="I707" s="669"/>
      <c r="J707" s="669"/>
      <c r="K707" s="669"/>
      <c r="L707" s="669"/>
      <c r="M707" s="669"/>
      <c r="N707" s="669"/>
      <c r="O707" s="669"/>
      <c r="P707" s="669"/>
      <c r="Q707" s="669"/>
      <c r="R707" s="669"/>
      <c r="S707" s="669"/>
      <c r="T707" s="669"/>
      <c r="U707" s="669"/>
      <c r="V707" s="669"/>
      <c r="W707" s="669"/>
      <c r="X707" s="669"/>
      <c r="Y707" s="669"/>
      <c r="Z707" s="669"/>
      <c r="AA707" s="669"/>
    </row>
    <row r="708" spans="1:27" ht="12.75">
      <c r="A708" s="669"/>
      <c r="B708" s="669"/>
      <c r="C708" s="669"/>
      <c r="D708" s="669"/>
      <c r="E708" s="669"/>
      <c r="F708" s="669"/>
      <c r="G708" s="669"/>
      <c r="H708" s="669"/>
      <c r="I708" s="669"/>
      <c r="J708" s="669"/>
      <c r="K708" s="669"/>
      <c r="L708" s="669"/>
      <c r="M708" s="669"/>
      <c r="N708" s="669"/>
      <c r="O708" s="669"/>
      <c r="P708" s="669"/>
      <c r="Q708" s="669"/>
      <c r="R708" s="669"/>
      <c r="S708" s="669"/>
      <c r="T708" s="669"/>
      <c r="U708" s="669"/>
      <c r="V708" s="669"/>
      <c r="W708" s="669"/>
      <c r="X708" s="669"/>
      <c r="Y708" s="669"/>
      <c r="Z708" s="669"/>
      <c r="AA708" s="669"/>
    </row>
    <row r="709" spans="1:27" ht="12.75">
      <c r="A709" s="669"/>
      <c r="B709" s="669"/>
      <c r="C709" s="669"/>
      <c r="D709" s="669"/>
      <c r="E709" s="669"/>
      <c r="F709" s="669"/>
      <c r="G709" s="669"/>
      <c r="H709" s="669"/>
      <c r="I709" s="669"/>
      <c r="J709" s="669"/>
      <c r="K709" s="669"/>
      <c r="L709" s="669"/>
      <c r="M709" s="669"/>
      <c r="N709" s="669"/>
      <c r="O709" s="669"/>
      <c r="P709" s="669"/>
      <c r="Q709" s="669"/>
      <c r="R709" s="669"/>
      <c r="S709" s="669"/>
      <c r="T709" s="669"/>
      <c r="U709" s="669"/>
      <c r="V709" s="669"/>
      <c r="W709" s="669"/>
      <c r="X709" s="669"/>
      <c r="Y709" s="669"/>
      <c r="Z709" s="669"/>
      <c r="AA709" s="669"/>
    </row>
    <row r="710" spans="1:27" ht="12.75">
      <c r="A710" s="669"/>
      <c r="B710" s="669"/>
      <c r="C710" s="669"/>
      <c r="D710" s="669"/>
      <c r="E710" s="669"/>
      <c r="F710" s="669"/>
      <c r="G710" s="669"/>
      <c r="H710" s="669"/>
      <c r="I710" s="669"/>
      <c r="J710" s="669"/>
      <c r="K710" s="669"/>
      <c r="L710" s="669"/>
      <c r="M710" s="669"/>
      <c r="N710" s="669"/>
      <c r="O710" s="669"/>
      <c r="P710" s="669"/>
      <c r="Q710" s="669"/>
      <c r="R710" s="669"/>
      <c r="S710" s="669"/>
      <c r="T710" s="669"/>
      <c r="U710" s="669"/>
      <c r="V710" s="669"/>
      <c r="W710" s="669"/>
      <c r="X710" s="669"/>
      <c r="Y710" s="669"/>
      <c r="Z710" s="669"/>
      <c r="AA710" s="669"/>
    </row>
    <row r="711" spans="1:27" ht="12.75">
      <c r="A711" s="669"/>
      <c r="B711" s="669"/>
      <c r="C711" s="669"/>
      <c r="D711" s="669"/>
      <c r="E711" s="669"/>
      <c r="F711" s="669"/>
      <c r="G711" s="669"/>
      <c r="H711" s="669"/>
      <c r="I711" s="669"/>
      <c r="J711" s="669"/>
      <c r="K711" s="669"/>
      <c r="L711" s="669"/>
      <c r="M711" s="669"/>
      <c r="N711" s="669"/>
      <c r="O711" s="669"/>
      <c r="P711" s="669"/>
      <c r="Q711" s="669"/>
      <c r="R711" s="669"/>
      <c r="S711" s="669"/>
      <c r="T711" s="669"/>
      <c r="U711" s="669"/>
      <c r="V711" s="669"/>
      <c r="W711" s="669"/>
      <c r="X711" s="669"/>
      <c r="Y711" s="669"/>
      <c r="Z711" s="669"/>
      <c r="AA711" s="669"/>
    </row>
    <row r="712" spans="1:27" ht="12.75">
      <c r="A712" s="669"/>
      <c r="B712" s="669"/>
      <c r="C712" s="669"/>
      <c r="D712" s="669"/>
      <c r="E712" s="669"/>
      <c r="F712" s="669"/>
      <c r="G712" s="669"/>
      <c r="H712" s="669"/>
      <c r="I712" s="669"/>
      <c r="J712" s="669"/>
      <c r="K712" s="669"/>
      <c r="L712" s="669"/>
      <c r="M712" s="669"/>
      <c r="N712" s="669"/>
      <c r="O712" s="669"/>
      <c r="P712" s="669"/>
      <c r="Q712" s="669"/>
      <c r="R712" s="669"/>
      <c r="S712" s="669"/>
      <c r="T712" s="669"/>
      <c r="U712" s="669"/>
      <c r="V712" s="669"/>
      <c r="W712" s="669"/>
      <c r="X712" s="669"/>
      <c r="Y712" s="669"/>
      <c r="Z712" s="669"/>
      <c r="AA712" s="669"/>
    </row>
    <row r="713" spans="1:27" ht="12.75">
      <c r="A713" s="669"/>
      <c r="B713" s="669"/>
      <c r="C713" s="669"/>
      <c r="D713" s="669"/>
      <c r="E713" s="669"/>
      <c r="F713" s="669"/>
      <c r="G713" s="669"/>
      <c r="H713" s="669"/>
      <c r="I713" s="669"/>
      <c r="J713" s="669"/>
      <c r="K713" s="669"/>
      <c r="L713" s="669"/>
      <c r="M713" s="669"/>
      <c r="N713" s="669"/>
      <c r="O713" s="669"/>
      <c r="P713" s="669"/>
      <c r="Q713" s="669"/>
      <c r="R713" s="669"/>
      <c r="S713" s="669"/>
      <c r="T713" s="669"/>
      <c r="U713" s="669"/>
      <c r="V713" s="669"/>
      <c r="W713" s="669"/>
      <c r="X713" s="669"/>
      <c r="Y713" s="669"/>
      <c r="Z713" s="669"/>
      <c r="AA713" s="669"/>
    </row>
    <row r="714" spans="1:27" ht="12.75">
      <c r="A714" s="669"/>
      <c r="B714" s="669"/>
      <c r="C714" s="669"/>
      <c r="D714" s="669"/>
      <c r="E714" s="669"/>
      <c r="F714" s="669"/>
      <c r="G714" s="669"/>
      <c r="H714" s="669"/>
      <c r="I714" s="669"/>
      <c r="J714" s="669"/>
      <c r="K714" s="669"/>
      <c r="L714" s="669"/>
      <c r="M714" s="669"/>
      <c r="N714" s="669"/>
      <c r="O714" s="669"/>
      <c r="P714" s="669"/>
      <c r="Q714" s="669"/>
      <c r="R714" s="669"/>
      <c r="S714" s="669"/>
      <c r="T714" s="669"/>
      <c r="U714" s="669"/>
      <c r="V714" s="669"/>
      <c r="W714" s="669"/>
      <c r="X714" s="669"/>
      <c r="Y714" s="669"/>
      <c r="Z714" s="669"/>
      <c r="AA714" s="669"/>
    </row>
    <row r="715" spans="1:27" ht="12.75">
      <c r="A715" s="669"/>
      <c r="B715" s="669"/>
      <c r="C715" s="669"/>
      <c r="D715" s="669"/>
      <c r="E715" s="669"/>
      <c r="F715" s="669"/>
      <c r="G715" s="669"/>
      <c r="H715" s="669"/>
      <c r="I715" s="669"/>
      <c r="J715" s="669"/>
      <c r="K715" s="669"/>
      <c r="L715" s="669"/>
      <c r="M715" s="669"/>
      <c r="N715" s="669"/>
      <c r="O715" s="669"/>
      <c r="P715" s="669"/>
      <c r="Q715" s="669"/>
      <c r="R715" s="669"/>
      <c r="S715" s="669"/>
      <c r="T715" s="669"/>
      <c r="U715" s="669"/>
      <c r="V715" s="669"/>
      <c r="W715" s="669"/>
      <c r="X715" s="669"/>
      <c r="Y715" s="669"/>
      <c r="Z715" s="669"/>
      <c r="AA715" s="669"/>
    </row>
    <row r="716" spans="1:27" ht="12.75">
      <c r="A716" s="669"/>
      <c r="B716" s="669"/>
      <c r="C716" s="669"/>
      <c r="D716" s="669"/>
      <c r="E716" s="669"/>
      <c r="F716" s="669"/>
      <c r="G716" s="669"/>
      <c r="H716" s="669"/>
      <c r="I716" s="669"/>
      <c r="J716" s="669"/>
      <c r="K716" s="669"/>
      <c r="L716" s="669"/>
      <c r="M716" s="669"/>
      <c r="N716" s="669"/>
      <c r="O716" s="669"/>
      <c r="P716" s="669"/>
      <c r="Q716" s="669"/>
      <c r="R716" s="669"/>
      <c r="S716" s="669"/>
      <c r="T716" s="669"/>
      <c r="U716" s="669"/>
      <c r="V716" s="669"/>
      <c r="W716" s="669"/>
      <c r="X716" s="669"/>
      <c r="Y716" s="669"/>
      <c r="Z716" s="669"/>
      <c r="AA716" s="669"/>
    </row>
    <row r="717" spans="1:27" ht="12.75">
      <c r="A717" s="669"/>
      <c r="B717" s="669"/>
      <c r="C717" s="669"/>
      <c r="D717" s="669"/>
      <c r="E717" s="669"/>
      <c r="F717" s="669"/>
      <c r="G717" s="669"/>
      <c r="H717" s="669"/>
      <c r="I717" s="669"/>
      <c r="J717" s="669"/>
      <c r="K717" s="669"/>
      <c r="L717" s="669"/>
      <c r="M717" s="669"/>
      <c r="N717" s="669"/>
      <c r="O717" s="669"/>
      <c r="P717" s="669"/>
      <c r="Q717" s="669"/>
      <c r="R717" s="669"/>
      <c r="S717" s="669"/>
      <c r="T717" s="669"/>
      <c r="U717" s="669"/>
      <c r="V717" s="669"/>
      <c r="W717" s="669"/>
      <c r="X717" s="669"/>
      <c r="Y717" s="669"/>
      <c r="Z717" s="669"/>
      <c r="AA717" s="669"/>
    </row>
    <row r="718" spans="1:27" ht="12.75">
      <c r="A718" s="669"/>
      <c r="B718" s="669"/>
      <c r="C718" s="669"/>
      <c r="D718" s="669"/>
      <c r="E718" s="669"/>
      <c r="F718" s="669"/>
      <c r="G718" s="669"/>
      <c r="H718" s="669"/>
      <c r="I718" s="669"/>
      <c r="J718" s="669"/>
      <c r="K718" s="669"/>
      <c r="L718" s="669"/>
      <c r="M718" s="669"/>
      <c r="N718" s="669"/>
      <c r="O718" s="669"/>
      <c r="P718" s="669"/>
      <c r="Q718" s="669"/>
      <c r="R718" s="669"/>
      <c r="S718" s="669"/>
      <c r="T718" s="669"/>
      <c r="U718" s="669"/>
      <c r="V718" s="669"/>
      <c r="W718" s="669"/>
      <c r="X718" s="669"/>
      <c r="Y718" s="669"/>
      <c r="Z718" s="669"/>
      <c r="AA718" s="669"/>
    </row>
    <row r="719" spans="1:27" ht="12.75">
      <c r="A719" s="669"/>
      <c r="B719" s="669"/>
      <c r="C719" s="669"/>
      <c r="D719" s="669"/>
      <c r="E719" s="669"/>
      <c r="F719" s="669"/>
      <c r="G719" s="669"/>
      <c r="H719" s="669"/>
      <c r="I719" s="669"/>
      <c r="J719" s="669"/>
      <c r="K719" s="669"/>
      <c r="L719" s="669"/>
      <c r="M719" s="669"/>
      <c r="N719" s="669"/>
      <c r="O719" s="669"/>
      <c r="P719" s="669"/>
      <c r="Q719" s="669"/>
      <c r="R719" s="669"/>
      <c r="S719" s="669"/>
      <c r="T719" s="669"/>
      <c r="U719" s="669"/>
      <c r="V719" s="669"/>
      <c r="W719" s="669"/>
      <c r="X719" s="669"/>
      <c r="Y719" s="669"/>
      <c r="Z719" s="669"/>
      <c r="AA719" s="669"/>
    </row>
    <row r="720" spans="1:27" ht="12.75">
      <c r="A720" s="669"/>
      <c r="B720" s="669"/>
      <c r="C720" s="669"/>
      <c r="D720" s="669"/>
      <c r="E720" s="669"/>
      <c r="F720" s="669"/>
      <c r="G720" s="669"/>
      <c r="H720" s="669"/>
      <c r="I720" s="669"/>
      <c r="J720" s="669"/>
      <c r="K720" s="669"/>
      <c r="L720" s="669"/>
      <c r="M720" s="669"/>
      <c r="N720" s="669"/>
      <c r="O720" s="669"/>
      <c r="P720" s="669"/>
      <c r="Q720" s="669"/>
      <c r="R720" s="669"/>
      <c r="S720" s="669"/>
      <c r="T720" s="669"/>
      <c r="U720" s="669"/>
      <c r="V720" s="669"/>
      <c r="W720" s="669"/>
      <c r="X720" s="669"/>
      <c r="Y720" s="669"/>
      <c r="Z720" s="669"/>
      <c r="AA720" s="669"/>
    </row>
    <row r="721" spans="1:27" ht="12.75">
      <c r="A721" s="669"/>
      <c r="B721" s="669"/>
      <c r="C721" s="669"/>
      <c r="D721" s="669"/>
      <c r="E721" s="669"/>
      <c r="F721" s="669"/>
      <c r="G721" s="669"/>
      <c r="H721" s="669"/>
      <c r="I721" s="669"/>
      <c r="J721" s="669"/>
      <c r="K721" s="669"/>
      <c r="L721" s="669"/>
      <c r="M721" s="669"/>
      <c r="N721" s="669"/>
      <c r="O721" s="669"/>
      <c r="P721" s="669"/>
      <c r="Q721" s="669"/>
      <c r="R721" s="669"/>
      <c r="S721" s="669"/>
      <c r="T721" s="669"/>
      <c r="U721" s="669"/>
      <c r="V721" s="669"/>
      <c r="W721" s="669"/>
      <c r="X721" s="669"/>
      <c r="Y721" s="669"/>
      <c r="Z721" s="669"/>
      <c r="AA721" s="669"/>
    </row>
    <row r="722" spans="1:27" ht="12.75">
      <c r="A722" s="669"/>
      <c r="B722" s="669"/>
      <c r="C722" s="669"/>
      <c r="D722" s="669"/>
      <c r="E722" s="669"/>
      <c r="F722" s="669"/>
      <c r="G722" s="669"/>
      <c r="H722" s="669"/>
      <c r="I722" s="669"/>
      <c r="J722" s="669"/>
      <c r="K722" s="669"/>
      <c r="L722" s="669"/>
      <c r="M722" s="669"/>
      <c r="N722" s="669"/>
      <c r="O722" s="669"/>
      <c r="P722" s="669"/>
      <c r="Q722" s="669"/>
      <c r="R722" s="669"/>
      <c r="S722" s="669"/>
      <c r="T722" s="669"/>
      <c r="U722" s="669"/>
      <c r="V722" s="669"/>
      <c r="W722" s="669"/>
      <c r="X722" s="669"/>
      <c r="Y722" s="669"/>
      <c r="Z722" s="669"/>
      <c r="AA722" s="669"/>
    </row>
    <row r="723" spans="1:27" ht="12.75">
      <c r="A723" s="669"/>
      <c r="B723" s="669"/>
      <c r="C723" s="669"/>
      <c r="D723" s="669"/>
      <c r="E723" s="669"/>
      <c r="F723" s="669"/>
      <c r="G723" s="669"/>
      <c r="H723" s="669"/>
      <c r="I723" s="669"/>
      <c r="J723" s="669"/>
      <c r="K723" s="669"/>
      <c r="L723" s="669"/>
      <c r="M723" s="669"/>
      <c r="N723" s="669"/>
      <c r="O723" s="669"/>
      <c r="P723" s="669"/>
      <c r="Q723" s="669"/>
      <c r="R723" s="669"/>
      <c r="S723" s="669"/>
      <c r="T723" s="669"/>
      <c r="U723" s="669"/>
      <c r="V723" s="669"/>
      <c r="W723" s="669"/>
      <c r="X723" s="669"/>
      <c r="Y723" s="669"/>
      <c r="Z723" s="669"/>
      <c r="AA723" s="669"/>
    </row>
    <row r="724" spans="1:27" ht="12.75">
      <c r="A724" s="669"/>
      <c r="B724" s="669"/>
      <c r="C724" s="669"/>
      <c r="D724" s="669"/>
      <c r="E724" s="669"/>
      <c r="F724" s="669"/>
      <c r="G724" s="669"/>
      <c r="H724" s="669"/>
      <c r="I724" s="669"/>
      <c r="J724" s="669"/>
      <c r="K724" s="669"/>
      <c r="L724" s="669"/>
      <c r="M724" s="669"/>
      <c r="N724" s="669"/>
      <c r="O724" s="669"/>
      <c r="P724" s="669"/>
      <c r="Q724" s="669"/>
      <c r="R724" s="669"/>
      <c r="S724" s="669"/>
      <c r="T724" s="669"/>
      <c r="U724" s="669"/>
      <c r="V724" s="669"/>
      <c r="W724" s="669"/>
      <c r="X724" s="669"/>
      <c r="Y724" s="669"/>
      <c r="Z724" s="669"/>
      <c r="AA724" s="669"/>
    </row>
    <row r="725" spans="1:27" ht="12.75">
      <c r="A725" s="669"/>
      <c r="B725" s="669"/>
      <c r="C725" s="669"/>
      <c r="D725" s="669"/>
      <c r="E725" s="669"/>
      <c r="F725" s="669"/>
      <c r="G725" s="669"/>
      <c r="H725" s="669"/>
      <c r="I725" s="669"/>
      <c r="J725" s="669"/>
      <c r="K725" s="669"/>
      <c r="L725" s="669"/>
      <c r="M725" s="669"/>
      <c r="N725" s="669"/>
      <c r="O725" s="669"/>
      <c r="P725" s="669"/>
      <c r="Q725" s="669"/>
      <c r="R725" s="669"/>
      <c r="S725" s="669"/>
      <c r="T725" s="669"/>
      <c r="U725" s="669"/>
      <c r="V725" s="669"/>
      <c r="W725" s="669"/>
      <c r="X725" s="669"/>
      <c r="Y725" s="669"/>
      <c r="Z725" s="669"/>
      <c r="AA725" s="669"/>
    </row>
    <row r="726" spans="1:27" ht="12.75">
      <c r="A726" s="669"/>
      <c r="B726" s="669"/>
      <c r="C726" s="669"/>
      <c r="D726" s="669"/>
      <c r="E726" s="669"/>
      <c r="F726" s="669"/>
      <c r="G726" s="669"/>
      <c r="H726" s="669"/>
      <c r="I726" s="669"/>
      <c r="J726" s="669"/>
      <c r="K726" s="669"/>
      <c r="L726" s="669"/>
      <c r="M726" s="669"/>
      <c r="N726" s="669"/>
      <c r="O726" s="669"/>
      <c r="P726" s="669"/>
      <c r="Q726" s="669"/>
      <c r="R726" s="669"/>
      <c r="S726" s="669"/>
      <c r="T726" s="669"/>
      <c r="U726" s="669"/>
      <c r="V726" s="669"/>
      <c r="W726" s="669"/>
      <c r="X726" s="669"/>
      <c r="Y726" s="669"/>
      <c r="Z726" s="669"/>
      <c r="AA726" s="669"/>
    </row>
    <row r="727" spans="1:27" ht="12.75">
      <c r="A727" s="669"/>
      <c r="B727" s="669"/>
      <c r="C727" s="669"/>
      <c r="D727" s="669"/>
      <c r="E727" s="669"/>
      <c r="F727" s="669"/>
      <c r="G727" s="669"/>
      <c r="H727" s="669"/>
      <c r="I727" s="669"/>
      <c r="J727" s="669"/>
      <c r="K727" s="669"/>
      <c r="L727" s="669"/>
      <c r="M727" s="669"/>
      <c r="N727" s="669"/>
      <c r="O727" s="669"/>
      <c r="P727" s="669"/>
      <c r="Q727" s="669"/>
      <c r="R727" s="669"/>
      <c r="S727" s="669"/>
      <c r="T727" s="669"/>
      <c r="U727" s="669"/>
      <c r="V727" s="669"/>
      <c r="W727" s="669"/>
      <c r="X727" s="669"/>
      <c r="Y727" s="669"/>
      <c r="Z727" s="669"/>
      <c r="AA727" s="669"/>
    </row>
    <row r="728" spans="1:27" ht="12.75">
      <c r="A728" s="669"/>
      <c r="B728" s="669"/>
      <c r="C728" s="669"/>
      <c r="D728" s="669"/>
      <c r="E728" s="669"/>
      <c r="F728" s="669"/>
      <c r="G728" s="669"/>
      <c r="H728" s="669"/>
      <c r="I728" s="669"/>
      <c r="J728" s="669"/>
      <c r="K728" s="669"/>
      <c r="L728" s="669"/>
      <c r="M728" s="669"/>
      <c r="N728" s="669"/>
      <c r="O728" s="669"/>
      <c r="P728" s="669"/>
      <c r="Q728" s="669"/>
      <c r="R728" s="669"/>
      <c r="S728" s="669"/>
      <c r="T728" s="669"/>
      <c r="U728" s="669"/>
      <c r="V728" s="669"/>
      <c r="W728" s="669"/>
      <c r="X728" s="669"/>
      <c r="Y728" s="669"/>
      <c r="Z728" s="669"/>
      <c r="AA728" s="669"/>
    </row>
    <row r="729" spans="1:27" ht="12.75">
      <c r="A729" s="669"/>
      <c r="B729" s="669"/>
      <c r="C729" s="669"/>
      <c r="D729" s="669"/>
      <c r="E729" s="669"/>
      <c r="F729" s="669"/>
      <c r="G729" s="669"/>
      <c r="H729" s="669"/>
      <c r="I729" s="669"/>
      <c r="J729" s="669"/>
      <c r="K729" s="669"/>
      <c r="L729" s="669"/>
      <c r="M729" s="669"/>
      <c r="N729" s="669"/>
      <c r="O729" s="669"/>
      <c r="P729" s="669"/>
      <c r="Q729" s="669"/>
      <c r="R729" s="669"/>
      <c r="S729" s="669"/>
      <c r="T729" s="669"/>
      <c r="U729" s="669"/>
      <c r="V729" s="669"/>
      <c r="W729" s="669"/>
      <c r="X729" s="669"/>
      <c r="Y729" s="669"/>
      <c r="Z729" s="669"/>
      <c r="AA729" s="669"/>
    </row>
    <row r="730" spans="1:27" ht="12.75">
      <c r="A730" s="669"/>
      <c r="B730" s="669"/>
      <c r="C730" s="669"/>
      <c r="D730" s="669"/>
      <c r="E730" s="669"/>
      <c r="F730" s="669"/>
      <c r="G730" s="669"/>
      <c r="H730" s="669"/>
      <c r="I730" s="669"/>
      <c r="J730" s="669"/>
      <c r="K730" s="669"/>
      <c r="L730" s="669"/>
      <c r="M730" s="669"/>
      <c r="N730" s="669"/>
      <c r="O730" s="669"/>
      <c r="P730" s="669"/>
      <c r="Q730" s="669"/>
      <c r="R730" s="669"/>
      <c r="S730" s="669"/>
      <c r="T730" s="669"/>
      <c r="U730" s="669"/>
      <c r="V730" s="669"/>
      <c r="W730" s="669"/>
      <c r="X730" s="669"/>
      <c r="Y730" s="669"/>
      <c r="Z730" s="669"/>
      <c r="AA730" s="669"/>
    </row>
    <row r="731" spans="1:27" ht="12.75">
      <c r="A731" s="669"/>
      <c r="B731" s="669"/>
      <c r="C731" s="669"/>
      <c r="D731" s="669"/>
      <c r="E731" s="669"/>
      <c r="F731" s="669"/>
      <c r="G731" s="669"/>
      <c r="H731" s="669"/>
      <c r="I731" s="669"/>
      <c r="J731" s="669"/>
      <c r="K731" s="669"/>
      <c r="L731" s="669"/>
      <c r="M731" s="669"/>
      <c r="N731" s="669"/>
      <c r="O731" s="669"/>
      <c r="P731" s="669"/>
      <c r="Q731" s="669"/>
      <c r="R731" s="669"/>
      <c r="S731" s="669"/>
      <c r="T731" s="669"/>
      <c r="U731" s="669"/>
      <c r="V731" s="669"/>
      <c r="W731" s="669"/>
      <c r="X731" s="669"/>
      <c r="Y731" s="669"/>
      <c r="Z731" s="669"/>
      <c r="AA731" s="669"/>
    </row>
    <row r="732" spans="1:27" ht="12.75">
      <c r="A732" s="669"/>
      <c r="B732" s="669"/>
      <c r="C732" s="669"/>
      <c r="D732" s="669"/>
      <c r="E732" s="669"/>
      <c r="F732" s="669"/>
      <c r="G732" s="669"/>
      <c r="H732" s="669"/>
      <c r="I732" s="669"/>
      <c r="J732" s="669"/>
      <c r="K732" s="669"/>
      <c r="L732" s="669"/>
      <c r="M732" s="669"/>
      <c r="N732" s="669"/>
      <c r="O732" s="669"/>
      <c r="P732" s="669"/>
      <c r="Q732" s="669"/>
      <c r="R732" s="669"/>
      <c r="S732" s="669"/>
      <c r="T732" s="669"/>
      <c r="U732" s="669"/>
      <c r="V732" s="669"/>
      <c r="W732" s="669"/>
      <c r="X732" s="669"/>
      <c r="Y732" s="669"/>
      <c r="Z732" s="669"/>
      <c r="AA732" s="669"/>
    </row>
    <row r="733" spans="1:27" ht="12.75">
      <c r="A733" s="669"/>
      <c r="B733" s="669"/>
      <c r="C733" s="669"/>
      <c r="D733" s="669"/>
      <c r="E733" s="669"/>
      <c r="F733" s="669"/>
      <c r="G733" s="669"/>
      <c r="H733" s="669"/>
      <c r="I733" s="669"/>
      <c r="J733" s="669"/>
      <c r="K733" s="669"/>
      <c r="L733" s="669"/>
      <c r="M733" s="669"/>
      <c r="N733" s="669"/>
      <c r="O733" s="669"/>
      <c r="P733" s="669"/>
      <c r="Q733" s="669"/>
      <c r="R733" s="669"/>
      <c r="S733" s="669"/>
      <c r="T733" s="669"/>
      <c r="U733" s="669"/>
      <c r="V733" s="669"/>
      <c r="W733" s="669"/>
      <c r="X733" s="669"/>
      <c r="Y733" s="669"/>
      <c r="Z733" s="669"/>
      <c r="AA733" s="669"/>
    </row>
    <row r="734" spans="1:27" ht="12.75">
      <c r="A734" s="669"/>
      <c r="B734" s="669"/>
      <c r="C734" s="669"/>
      <c r="D734" s="669"/>
      <c r="E734" s="669"/>
      <c r="F734" s="669"/>
      <c r="G734" s="669"/>
      <c r="H734" s="669"/>
      <c r="I734" s="669"/>
      <c r="J734" s="669"/>
      <c r="K734" s="669"/>
      <c r="L734" s="669"/>
      <c r="M734" s="669"/>
      <c r="N734" s="669"/>
      <c r="O734" s="669"/>
      <c r="P734" s="669"/>
      <c r="Q734" s="669"/>
      <c r="R734" s="669"/>
      <c r="S734" s="669"/>
      <c r="T734" s="669"/>
      <c r="U734" s="669"/>
      <c r="V734" s="669"/>
      <c r="W734" s="669"/>
      <c r="X734" s="669"/>
      <c r="Y734" s="669"/>
      <c r="Z734" s="669"/>
      <c r="AA734" s="669"/>
    </row>
    <row r="735" spans="1:27" ht="12.75">
      <c r="A735" s="669"/>
      <c r="B735" s="669"/>
      <c r="C735" s="669"/>
      <c r="D735" s="669"/>
      <c r="E735" s="669"/>
      <c r="F735" s="669"/>
      <c r="G735" s="669"/>
      <c r="H735" s="669"/>
      <c r="I735" s="669"/>
      <c r="J735" s="669"/>
      <c r="K735" s="669"/>
      <c r="L735" s="669"/>
      <c r="M735" s="669"/>
      <c r="N735" s="669"/>
      <c r="O735" s="669"/>
      <c r="P735" s="669"/>
      <c r="Q735" s="669"/>
      <c r="R735" s="669"/>
      <c r="S735" s="669"/>
      <c r="T735" s="669"/>
      <c r="U735" s="669"/>
      <c r="V735" s="669"/>
      <c r="W735" s="669"/>
      <c r="X735" s="669"/>
      <c r="Y735" s="669"/>
      <c r="Z735" s="669"/>
      <c r="AA735" s="669"/>
    </row>
    <row r="736" spans="1:27" ht="12.75">
      <c r="A736" s="669"/>
      <c r="B736" s="669"/>
      <c r="C736" s="669"/>
      <c r="D736" s="669"/>
      <c r="E736" s="669"/>
      <c r="F736" s="669"/>
      <c r="G736" s="669"/>
      <c r="H736" s="669"/>
      <c r="I736" s="669"/>
      <c r="J736" s="669"/>
      <c r="K736" s="669"/>
      <c r="L736" s="669"/>
      <c r="M736" s="669"/>
      <c r="N736" s="669"/>
      <c r="O736" s="669"/>
      <c r="P736" s="669"/>
      <c r="Q736" s="669"/>
      <c r="R736" s="669"/>
      <c r="S736" s="669"/>
      <c r="T736" s="669"/>
      <c r="U736" s="669"/>
      <c r="V736" s="669"/>
      <c r="W736" s="669"/>
      <c r="X736" s="669"/>
      <c r="Y736" s="669"/>
      <c r="Z736" s="669"/>
      <c r="AA736" s="669"/>
    </row>
    <row r="737" spans="1:27" ht="12.75">
      <c r="A737" s="669"/>
      <c r="B737" s="669"/>
      <c r="C737" s="669"/>
      <c r="D737" s="669"/>
      <c r="E737" s="669"/>
      <c r="F737" s="669"/>
      <c r="G737" s="669"/>
      <c r="H737" s="669"/>
      <c r="I737" s="669"/>
      <c r="J737" s="669"/>
      <c r="K737" s="669"/>
      <c r="L737" s="669"/>
      <c r="M737" s="669"/>
      <c r="N737" s="669"/>
      <c r="O737" s="669"/>
      <c r="P737" s="669"/>
      <c r="Q737" s="669"/>
      <c r="R737" s="669"/>
      <c r="S737" s="669"/>
      <c r="T737" s="669"/>
      <c r="U737" s="669"/>
      <c r="V737" s="669"/>
      <c r="W737" s="669"/>
      <c r="X737" s="669"/>
      <c r="Y737" s="669"/>
      <c r="Z737" s="669"/>
      <c r="AA737" s="669"/>
    </row>
    <row r="738" spans="1:27" ht="12.75">
      <c r="A738" s="669"/>
      <c r="B738" s="669"/>
      <c r="C738" s="669"/>
      <c r="D738" s="669"/>
      <c r="E738" s="669"/>
      <c r="F738" s="669"/>
      <c r="G738" s="669"/>
      <c r="H738" s="669"/>
      <c r="I738" s="669"/>
      <c r="J738" s="669"/>
      <c r="K738" s="669"/>
      <c r="L738" s="669"/>
      <c r="M738" s="669"/>
      <c r="N738" s="669"/>
      <c r="O738" s="669"/>
      <c r="P738" s="669"/>
      <c r="Q738" s="669"/>
      <c r="R738" s="669"/>
      <c r="S738" s="669"/>
      <c r="T738" s="669"/>
      <c r="U738" s="669"/>
      <c r="V738" s="669"/>
      <c r="W738" s="669"/>
      <c r="X738" s="669"/>
      <c r="Y738" s="669"/>
      <c r="Z738" s="669"/>
      <c r="AA738" s="669"/>
    </row>
    <row r="739" spans="1:27" ht="12.75">
      <c r="A739" s="669"/>
      <c r="B739" s="669"/>
      <c r="C739" s="669"/>
      <c r="D739" s="669"/>
      <c r="E739" s="669"/>
      <c r="F739" s="669"/>
      <c r="G739" s="669"/>
      <c r="H739" s="669"/>
      <c r="I739" s="669"/>
      <c r="J739" s="669"/>
      <c r="K739" s="669"/>
      <c r="L739" s="669"/>
      <c r="M739" s="669"/>
      <c r="N739" s="669"/>
      <c r="O739" s="669"/>
      <c r="P739" s="669"/>
      <c r="Q739" s="669"/>
      <c r="R739" s="669"/>
      <c r="S739" s="669"/>
      <c r="T739" s="669"/>
      <c r="U739" s="669"/>
      <c r="V739" s="669"/>
      <c r="W739" s="669"/>
      <c r="X739" s="669"/>
      <c r="Y739" s="669"/>
      <c r="Z739" s="669"/>
      <c r="AA739" s="669"/>
    </row>
    <row r="740" spans="1:27" ht="12.75">
      <c r="A740" s="669"/>
      <c r="B740" s="669"/>
      <c r="C740" s="669"/>
      <c r="D740" s="669"/>
      <c r="E740" s="669"/>
      <c r="F740" s="669"/>
      <c r="G740" s="669"/>
      <c r="H740" s="669"/>
      <c r="I740" s="669"/>
      <c r="J740" s="669"/>
      <c r="K740" s="669"/>
      <c r="L740" s="669"/>
      <c r="M740" s="669"/>
      <c r="N740" s="669"/>
      <c r="O740" s="669"/>
      <c r="P740" s="669"/>
      <c r="Q740" s="669"/>
      <c r="R740" s="669"/>
      <c r="S740" s="669"/>
      <c r="T740" s="669"/>
      <c r="U740" s="669"/>
      <c r="V740" s="669"/>
      <c r="W740" s="669"/>
      <c r="X740" s="669"/>
      <c r="Y740" s="669"/>
      <c r="Z740" s="669"/>
      <c r="AA740" s="669"/>
    </row>
    <row r="741" spans="1:27" ht="12.75">
      <c r="A741" s="669"/>
      <c r="B741" s="669"/>
      <c r="C741" s="669"/>
      <c r="D741" s="669"/>
      <c r="E741" s="669"/>
      <c r="F741" s="669"/>
      <c r="G741" s="669"/>
      <c r="H741" s="669"/>
      <c r="I741" s="669"/>
      <c r="J741" s="669"/>
      <c r="K741" s="669"/>
      <c r="L741" s="669"/>
      <c r="M741" s="669"/>
      <c r="N741" s="669"/>
      <c r="O741" s="669"/>
      <c r="P741" s="669"/>
      <c r="Q741" s="669"/>
      <c r="R741" s="669"/>
      <c r="S741" s="669"/>
      <c r="T741" s="669"/>
      <c r="U741" s="669"/>
      <c r="V741" s="669"/>
      <c r="W741" s="669"/>
      <c r="X741" s="669"/>
      <c r="Y741" s="669"/>
      <c r="Z741" s="669"/>
      <c r="AA741" s="669"/>
    </row>
    <row r="742" spans="1:27" ht="12.75">
      <c r="A742" s="669"/>
      <c r="B742" s="669"/>
      <c r="C742" s="669"/>
      <c r="D742" s="669"/>
      <c r="E742" s="669"/>
      <c r="F742" s="669"/>
      <c r="G742" s="669"/>
      <c r="H742" s="669"/>
      <c r="I742" s="669"/>
      <c r="J742" s="669"/>
      <c r="K742" s="669"/>
      <c r="L742" s="669"/>
      <c r="M742" s="669"/>
      <c r="N742" s="669"/>
      <c r="O742" s="669"/>
      <c r="P742" s="669"/>
      <c r="Q742" s="669"/>
      <c r="R742" s="669"/>
      <c r="S742" s="669"/>
      <c r="T742" s="669"/>
      <c r="U742" s="669"/>
      <c r="V742" s="669"/>
      <c r="W742" s="669"/>
      <c r="X742" s="669"/>
      <c r="Y742" s="669"/>
      <c r="Z742" s="669"/>
      <c r="AA742" s="669"/>
    </row>
    <row r="743" spans="1:27" ht="12.75">
      <c r="A743" s="669"/>
      <c r="B743" s="669"/>
      <c r="C743" s="669"/>
      <c r="D743" s="669"/>
      <c r="E743" s="669"/>
      <c r="F743" s="669"/>
      <c r="G743" s="669"/>
      <c r="H743" s="669"/>
      <c r="I743" s="669"/>
      <c r="J743" s="669"/>
      <c r="K743" s="669"/>
      <c r="L743" s="669"/>
      <c r="M743" s="669"/>
      <c r="N743" s="669"/>
      <c r="O743" s="669"/>
      <c r="P743" s="669"/>
      <c r="Q743" s="669"/>
      <c r="R743" s="669"/>
      <c r="S743" s="669"/>
      <c r="T743" s="669"/>
      <c r="U743" s="669"/>
      <c r="V743" s="669"/>
      <c r="W743" s="669"/>
      <c r="X743" s="669"/>
      <c r="Y743" s="669"/>
      <c r="Z743" s="669"/>
      <c r="AA743" s="669"/>
    </row>
    <row r="744" spans="1:27" ht="12.75">
      <c r="A744" s="669"/>
      <c r="B744" s="669"/>
      <c r="C744" s="669"/>
      <c r="D744" s="669"/>
      <c r="E744" s="669"/>
      <c r="F744" s="669"/>
      <c r="G744" s="669"/>
      <c r="H744" s="669"/>
      <c r="I744" s="669"/>
      <c r="J744" s="669"/>
      <c r="K744" s="669"/>
      <c r="L744" s="669"/>
      <c r="M744" s="669"/>
      <c r="N744" s="669"/>
      <c r="O744" s="669"/>
      <c r="P744" s="669"/>
      <c r="Q744" s="669"/>
      <c r="R744" s="669"/>
      <c r="S744" s="669"/>
      <c r="T744" s="669"/>
      <c r="U744" s="669"/>
      <c r="V744" s="669"/>
      <c r="W744" s="669"/>
      <c r="X744" s="669"/>
      <c r="Y744" s="669"/>
      <c r="Z744" s="669"/>
      <c r="AA744" s="669"/>
    </row>
    <row r="745" spans="1:27" ht="12.75">
      <c r="A745" s="669"/>
      <c r="B745" s="669"/>
      <c r="C745" s="669"/>
      <c r="D745" s="669"/>
      <c r="E745" s="669"/>
      <c r="F745" s="669"/>
      <c r="G745" s="669"/>
      <c r="H745" s="669"/>
      <c r="I745" s="669"/>
      <c r="J745" s="669"/>
      <c r="K745" s="669"/>
      <c r="L745" s="669"/>
      <c r="M745" s="669"/>
      <c r="N745" s="669"/>
      <c r="O745" s="669"/>
      <c r="P745" s="669"/>
      <c r="Q745" s="669"/>
      <c r="R745" s="669"/>
      <c r="S745" s="669"/>
      <c r="T745" s="669"/>
      <c r="U745" s="669"/>
      <c r="V745" s="669"/>
      <c r="W745" s="669"/>
      <c r="X745" s="669"/>
      <c r="Y745" s="669"/>
      <c r="Z745" s="669"/>
      <c r="AA745" s="669"/>
    </row>
    <row r="746" spans="1:27" ht="12.75">
      <c r="A746" s="669"/>
      <c r="B746" s="669"/>
      <c r="C746" s="669"/>
      <c r="D746" s="669"/>
      <c r="E746" s="669"/>
      <c r="F746" s="669"/>
      <c r="G746" s="669"/>
      <c r="H746" s="669"/>
      <c r="I746" s="669"/>
      <c r="J746" s="669"/>
      <c r="K746" s="669"/>
      <c r="L746" s="669"/>
      <c r="M746" s="669"/>
      <c r="N746" s="669"/>
      <c r="O746" s="669"/>
      <c r="P746" s="669"/>
      <c r="Q746" s="669"/>
      <c r="R746" s="669"/>
      <c r="S746" s="669"/>
      <c r="T746" s="669"/>
      <c r="U746" s="669"/>
      <c r="V746" s="669"/>
      <c r="W746" s="669"/>
      <c r="X746" s="669"/>
      <c r="Y746" s="669"/>
      <c r="Z746" s="669"/>
      <c r="AA746" s="669"/>
    </row>
    <row r="747" spans="1:27" ht="12.75">
      <c r="A747" s="669"/>
      <c r="B747" s="669"/>
      <c r="C747" s="669"/>
      <c r="D747" s="669"/>
      <c r="E747" s="669"/>
      <c r="F747" s="669"/>
      <c r="G747" s="669"/>
      <c r="H747" s="669"/>
      <c r="I747" s="669"/>
      <c r="J747" s="669"/>
      <c r="K747" s="669"/>
      <c r="L747" s="669"/>
      <c r="M747" s="669"/>
      <c r="N747" s="669"/>
      <c r="O747" s="669"/>
      <c r="P747" s="669"/>
      <c r="Q747" s="669"/>
      <c r="R747" s="669"/>
      <c r="S747" s="669"/>
      <c r="T747" s="669"/>
      <c r="U747" s="669"/>
      <c r="V747" s="669"/>
      <c r="W747" s="669"/>
      <c r="X747" s="669"/>
      <c r="Y747" s="669"/>
      <c r="Z747" s="669"/>
      <c r="AA747" s="669"/>
    </row>
    <row r="748" spans="1:27" ht="12.75">
      <c r="A748" s="669"/>
      <c r="B748" s="669"/>
      <c r="C748" s="669"/>
      <c r="D748" s="669"/>
      <c r="E748" s="669"/>
      <c r="F748" s="669"/>
      <c r="G748" s="669"/>
      <c r="H748" s="669"/>
      <c r="I748" s="669"/>
      <c r="J748" s="669"/>
      <c r="K748" s="669"/>
      <c r="L748" s="669"/>
      <c r="M748" s="669"/>
      <c r="N748" s="669"/>
      <c r="O748" s="669"/>
      <c r="P748" s="669"/>
      <c r="Q748" s="669"/>
      <c r="R748" s="669"/>
      <c r="S748" s="669"/>
      <c r="T748" s="669"/>
      <c r="U748" s="669"/>
      <c r="V748" s="669"/>
      <c r="W748" s="669"/>
      <c r="X748" s="669"/>
      <c r="Y748" s="669"/>
      <c r="Z748" s="669"/>
      <c r="AA748" s="669"/>
    </row>
    <row r="749" spans="1:27" ht="12.75">
      <c r="A749" s="669"/>
      <c r="B749" s="669"/>
      <c r="C749" s="669"/>
      <c r="D749" s="669"/>
      <c r="E749" s="669"/>
      <c r="F749" s="669"/>
      <c r="G749" s="669"/>
      <c r="H749" s="669"/>
      <c r="I749" s="669"/>
      <c r="J749" s="669"/>
      <c r="K749" s="669"/>
      <c r="L749" s="669"/>
      <c r="M749" s="669"/>
      <c r="N749" s="669"/>
      <c r="O749" s="669"/>
      <c r="P749" s="669"/>
      <c r="Q749" s="669"/>
      <c r="R749" s="669"/>
      <c r="S749" s="669"/>
      <c r="T749" s="669"/>
      <c r="U749" s="669"/>
      <c r="V749" s="669"/>
      <c r="W749" s="669"/>
      <c r="X749" s="669"/>
      <c r="Y749" s="669"/>
      <c r="Z749" s="669"/>
      <c r="AA749" s="669"/>
    </row>
    <row r="750" spans="1:27" ht="12.75">
      <c r="A750" s="669"/>
      <c r="B750" s="669"/>
      <c r="C750" s="669"/>
      <c r="D750" s="669"/>
      <c r="E750" s="669"/>
      <c r="F750" s="669"/>
      <c r="G750" s="669"/>
      <c r="H750" s="669"/>
      <c r="I750" s="669"/>
      <c r="J750" s="669"/>
      <c r="K750" s="669"/>
      <c r="L750" s="669"/>
      <c r="M750" s="669"/>
      <c r="N750" s="669"/>
      <c r="O750" s="669"/>
      <c r="P750" s="669"/>
      <c r="Q750" s="669"/>
      <c r="R750" s="669"/>
      <c r="S750" s="669"/>
      <c r="T750" s="669"/>
      <c r="U750" s="669"/>
      <c r="V750" s="669"/>
      <c r="W750" s="669"/>
      <c r="X750" s="669"/>
      <c r="Y750" s="669"/>
      <c r="Z750" s="669"/>
      <c r="AA750" s="669"/>
    </row>
    <row r="751" spans="1:27" ht="12.75">
      <c r="A751" s="669"/>
      <c r="B751" s="669"/>
      <c r="C751" s="669"/>
      <c r="D751" s="669"/>
      <c r="E751" s="669"/>
      <c r="F751" s="669"/>
      <c r="G751" s="669"/>
      <c r="H751" s="669"/>
      <c r="I751" s="669"/>
      <c r="J751" s="669"/>
      <c r="K751" s="669"/>
      <c r="L751" s="669"/>
      <c r="M751" s="669"/>
      <c r="N751" s="669"/>
      <c r="O751" s="669"/>
      <c r="P751" s="669"/>
      <c r="Q751" s="669"/>
      <c r="R751" s="669"/>
      <c r="S751" s="669"/>
      <c r="T751" s="669"/>
      <c r="U751" s="669"/>
      <c r="V751" s="669"/>
      <c r="W751" s="669"/>
      <c r="X751" s="669"/>
      <c r="Y751" s="669"/>
      <c r="Z751" s="669"/>
      <c r="AA751" s="669"/>
    </row>
    <row r="752" spans="1:27" ht="12.75">
      <c r="A752" s="669"/>
      <c r="B752" s="669"/>
      <c r="C752" s="669"/>
      <c r="D752" s="669"/>
      <c r="E752" s="669"/>
      <c r="F752" s="669"/>
      <c r="G752" s="669"/>
      <c r="H752" s="669"/>
      <c r="I752" s="669"/>
      <c r="J752" s="669"/>
      <c r="K752" s="669"/>
      <c r="L752" s="669"/>
      <c r="M752" s="669"/>
      <c r="N752" s="669"/>
      <c r="O752" s="669"/>
      <c r="P752" s="669"/>
      <c r="Q752" s="669"/>
      <c r="R752" s="669"/>
      <c r="S752" s="669"/>
      <c r="T752" s="669"/>
      <c r="U752" s="669"/>
      <c r="V752" s="669"/>
      <c r="W752" s="669"/>
      <c r="X752" s="669"/>
      <c r="Y752" s="669"/>
      <c r="Z752" s="669"/>
      <c r="AA752" s="669"/>
    </row>
    <row r="753" spans="1:27" ht="12.75">
      <c r="A753" s="669"/>
      <c r="B753" s="669"/>
      <c r="C753" s="669"/>
      <c r="D753" s="669"/>
      <c r="E753" s="669"/>
      <c r="F753" s="669"/>
      <c r="G753" s="669"/>
      <c r="H753" s="669"/>
      <c r="I753" s="669"/>
      <c r="J753" s="669"/>
      <c r="K753" s="669"/>
      <c r="L753" s="669"/>
      <c r="M753" s="669"/>
      <c r="N753" s="669"/>
      <c r="O753" s="669"/>
      <c r="P753" s="669"/>
      <c r="Q753" s="669"/>
      <c r="R753" s="669"/>
      <c r="S753" s="669"/>
      <c r="T753" s="669"/>
      <c r="U753" s="669"/>
      <c r="V753" s="669"/>
      <c r="W753" s="669"/>
      <c r="X753" s="669"/>
      <c r="Y753" s="669"/>
      <c r="Z753" s="669"/>
      <c r="AA753" s="669"/>
    </row>
    <row r="754" spans="1:27" ht="12.75">
      <c r="A754" s="669"/>
      <c r="B754" s="669"/>
      <c r="C754" s="669"/>
      <c r="D754" s="669"/>
      <c r="E754" s="669"/>
      <c r="F754" s="669"/>
      <c r="G754" s="669"/>
      <c r="H754" s="669"/>
      <c r="I754" s="669"/>
      <c r="J754" s="669"/>
      <c r="K754" s="669"/>
      <c r="L754" s="669"/>
      <c r="M754" s="669"/>
      <c r="N754" s="669"/>
      <c r="O754" s="669"/>
      <c r="P754" s="669"/>
      <c r="Q754" s="669"/>
      <c r="R754" s="669"/>
      <c r="S754" s="669"/>
      <c r="T754" s="669"/>
      <c r="U754" s="669"/>
      <c r="V754" s="669"/>
      <c r="W754" s="669"/>
      <c r="X754" s="669"/>
      <c r="Y754" s="669"/>
      <c r="Z754" s="669"/>
      <c r="AA754" s="669"/>
    </row>
    <row r="755" spans="1:27" ht="12.75">
      <c r="A755" s="669"/>
      <c r="B755" s="669"/>
      <c r="C755" s="669"/>
      <c r="D755" s="669"/>
      <c r="E755" s="669"/>
      <c r="F755" s="669"/>
      <c r="G755" s="669"/>
      <c r="H755" s="669"/>
      <c r="I755" s="669"/>
      <c r="J755" s="669"/>
      <c r="K755" s="669"/>
      <c r="L755" s="669"/>
      <c r="M755" s="669"/>
      <c r="N755" s="669"/>
      <c r="O755" s="669"/>
      <c r="P755" s="669"/>
      <c r="Q755" s="669"/>
      <c r="R755" s="669"/>
      <c r="S755" s="669"/>
      <c r="T755" s="669"/>
      <c r="U755" s="669"/>
      <c r="V755" s="669"/>
      <c r="W755" s="669"/>
      <c r="X755" s="669"/>
      <c r="Y755" s="669"/>
      <c r="Z755" s="669"/>
      <c r="AA755" s="669"/>
    </row>
    <row r="756" spans="1:27" ht="12.75">
      <c r="A756" s="669"/>
      <c r="B756" s="669"/>
      <c r="C756" s="669"/>
      <c r="D756" s="669"/>
      <c r="E756" s="669"/>
      <c r="F756" s="669"/>
      <c r="G756" s="669"/>
      <c r="H756" s="669"/>
      <c r="I756" s="669"/>
      <c r="J756" s="669"/>
      <c r="K756" s="669"/>
      <c r="L756" s="669"/>
      <c r="M756" s="669"/>
      <c r="N756" s="669"/>
      <c r="O756" s="669"/>
      <c r="P756" s="669"/>
      <c r="Q756" s="669"/>
      <c r="R756" s="669"/>
      <c r="S756" s="669"/>
      <c r="T756" s="669"/>
      <c r="U756" s="669"/>
      <c r="V756" s="669"/>
      <c r="W756" s="669"/>
      <c r="X756" s="669"/>
      <c r="Y756" s="669"/>
      <c r="Z756" s="669"/>
      <c r="AA756" s="669"/>
    </row>
    <row r="757" spans="1:27" ht="12.75">
      <c r="A757" s="669"/>
      <c r="B757" s="669"/>
      <c r="C757" s="669"/>
      <c r="D757" s="669"/>
      <c r="E757" s="669"/>
      <c r="F757" s="669"/>
      <c r="G757" s="669"/>
      <c r="H757" s="669"/>
      <c r="I757" s="669"/>
      <c r="J757" s="669"/>
      <c r="K757" s="669"/>
      <c r="L757" s="669"/>
      <c r="M757" s="669"/>
      <c r="N757" s="669"/>
      <c r="O757" s="669"/>
      <c r="P757" s="669"/>
      <c r="Q757" s="669"/>
      <c r="R757" s="669"/>
      <c r="S757" s="669"/>
      <c r="T757" s="669"/>
      <c r="U757" s="669"/>
      <c r="V757" s="669"/>
      <c r="W757" s="669"/>
      <c r="X757" s="669"/>
      <c r="Y757" s="669"/>
      <c r="Z757" s="669"/>
      <c r="AA757" s="669"/>
    </row>
    <row r="758" spans="1:27" ht="12.75">
      <c r="A758" s="669"/>
      <c r="B758" s="669"/>
      <c r="C758" s="669"/>
      <c r="D758" s="669"/>
      <c r="E758" s="669"/>
      <c r="F758" s="669"/>
      <c r="G758" s="669"/>
      <c r="H758" s="669"/>
      <c r="I758" s="669"/>
      <c r="J758" s="669"/>
      <c r="K758" s="669"/>
      <c r="L758" s="669"/>
      <c r="M758" s="669"/>
      <c r="N758" s="669"/>
      <c r="O758" s="669"/>
      <c r="P758" s="669"/>
      <c r="Q758" s="669"/>
      <c r="R758" s="669"/>
      <c r="S758" s="669"/>
      <c r="T758" s="669"/>
      <c r="U758" s="669"/>
      <c r="V758" s="669"/>
      <c r="W758" s="669"/>
      <c r="X758" s="669"/>
      <c r="Y758" s="669"/>
      <c r="Z758" s="669"/>
      <c r="AA758" s="669"/>
    </row>
    <row r="759" spans="1:27" ht="12.75">
      <c r="A759" s="669"/>
      <c r="B759" s="669"/>
      <c r="C759" s="669"/>
      <c r="D759" s="669"/>
      <c r="E759" s="669"/>
      <c r="F759" s="669"/>
      <c r="G759" s="669"/>
      <c r="H759" s="669"/>
      <c r="I759" s="669"/>
      <c r="J759" s="669"/>
      <c r="K759" s="669"/>
      <c r="L759" s="669"/>
      <c r="M759" s="669"/>
      <c r="N759" s="669"/>
      <c r="O759" s="669"/>
      <c r="P759" s="669"/>
      <c r="Q759" s="669"/>
      <c r="R759" s="669"/>
      <c r="S759" s="669"/>
      <c r="T759" s="669"/>
      <c r="U759" s="669"/>
      <c r="V759" s="669"/>
      <c r="W759" s="669"/>
      <c r="X759" s="669"/>
      <c r="Y759" s="669"/>
      <c r="Z759" s="669"/>
      <c r="AA759" s="669"/>
    </row>
    <row r="760" spans="1:27" ht="12.75">
      <c r="A760" s="669"/>
      <c r="B760" s="669"/>
      <c r="C760" s="669"/>
      <c r="D760" s="669"/>
      <c r="E760" s="669"/>
      <c r="F760" s="669"/>
      <c r="G760" s="669"/>
      <c r="H760" s="669"/>
      <c r="I760" s="669"/>
      <c r="J760" s="669"/>
      <c r="K760" s="669"/>
      <c r="L760" s="669"/>
      <c r="M760" s="669"/>
      <c r="N760" s="669"/>
      <c r="O760" s="669"/>
      <c r="P760" s="669"/>
      <c r="Q760" s="669"/>
      <c r="R760" s="669"/>
      <c r="S760" s="669"/>
      <c r="T760" s="669"/>
      <c r="U760" s="669"/>
      <c r="V760" s="669"/>
      <c r="W760" s="669"/>
      <c r="X760" s="669"/>
      <c r="Y760" s="669"/>
      <c r="Z760" s="669"/>
      <c r="AA760" s="669"/>
    </row>
    <row r="761" spans="1:27" ht="12.75">
      <c r="A761" s="669"/>
      <c r="B761" s="669"/>
      <c r="C761" s="669"/>
      <c r="D761" s="669"/>
      <c r="E761" s="669"/>
      <c r="F761" s="669"/>
      <c r="G761" s="669"/>
      <c r="H761" s="669"/>
      <c r="I761" s="669"/>
      <c r="J761" s="669"/>
      <c r="K761" s="669"/>
      <c r="L761" s="669"/>
      <c r="M761" s="669"/>
      <c r="N761" s="669"/>
      <c r="O761" s="669"/>
      <c r="P761" s="669"/>
      <c r="Q761" s="669"/>
      <c r="R761" s="669"/>
      <c r="S761" s="669"/>
      <c r="T761" s="669"/>
      <c r="U761" s="669"/>
      <c r="V761" s="669"/>
      <c r="W761" s="669"/>
      <c r="X761" s="669"/>
      <c r="Y761" s="669"/>
      <c r="Z761" s="669"/>
      <c r="AA761" s="669"/>
    </row>
    <row r="762" spans="1:27" ht="12.75">
      <c r="A762" s="669"/>
      <c r="B762" s="669"/>
      <c r="C762" s="669"/>
      <c r="D762" s="669"/>
      <c r="E762" s="669"/>
      <c r="F762" s="669"/>
      <c r="G762" s="669"/>
      <c r="H762" s="669"/>
      <c r="I762" s="669"/>
      <c r="J762" s="669"/>
      <c r="K762" s="669"/>
      <c r="L762" s="669"/>
      <c r="M762" s="669"/>
      <c r="N762" s="669"/>
      <c r="O762" s="669"/>
      <c r="P762" s="669"/>
      <c r="Q762" s="669"/>
      <c r="R762" s="669"/>
      <c r="S762" s="669"/>
      <c r="T762" s="669"/>
      <c r="U762" s="669"/>
      <c r="V762" s="669"/>
      <c r="W762" s="669"/>
      <c r="X762" s="669"/>
      <c r="Y762" s="669"/>
      <c r="Z762" s="669"/>
      <c r="AA762" s="669"/>
    </row>
    <row r="763" spans="1:27" ht="12.75">
      <c r="A763" s="669"/>
      <c r="B763" s="669"/>
      <c r="C763" s="669"/>
      <c r="D763" s="669"/>
      <c r="E763" s="669"/>
      <c r="F763" s="669"/>
      <c r="G763" s="669"/>
      <c r="H763" s="669"/>
      <c r="I763" s="669"/>
      <c r="J763" s="669"/>
      <c r="K763" s="669"/>
      <c r="L763" s="669"/>
      <c r="M763" s="669"/>
      <c r="N763" s="669"/>
      <c r="O763" s="669"/>
      <c r="P763" s="669"/>
      <c r="Q763" s="669"/>
      <c r="R763" s="669"/>
      <c r="S763" s="669"/>
      <c r="T763" s="669"/>
      <c r="U763" s="669"/>
      <c r="V763" s="669"/>
      <c r="W763" s="669"/>
      <c r="X763" s="669"/>
      <c r="Y763" s="669"/>
      <c r="Z763" s="669"/>
      <c r="AA763" s="669"/>
    </row>
    <row r="764" spans="1:27" ht="12.75">
      <c r="A764" s="669"/>
      <c r="B764" s="669"/>
      <c r="C764" s="669"/>
      <c r="D764" s="669"/>
      <c r="E764" s="669"/>
      <c r="F764" s="669"/>
      <c r="G764" s="669"/>
      <c r="H764" s="669"/>
      <c r="I764" s="669"/>
      <c r="J764" s="669"/>
      <c r="K764" s="669"/>
      <c r="L764" s="669"/>
      <c r="M764" s="669"/>
      <c r="N764" s="669"/>
      <c r="O764" s="669"/>
      <c r="P764" s="669"/>
      <c r="Q764" s="669"/>
      <c r="R764" s="669"/>
      <c r="S764" s="669"/>
      <c r="T764" s="669"/>
      <c r="U764" s="669"/>
      <c r="V764" s="669"/>
      <c r="W764" s="669"/>
      <c r="X764" s="669"/>
      <c r="Y764" s="669"/>
      <c r="Z764" s="669"/>
      <c r="AA764" s="669"/>
    </row>
    <row r="765" spans="1:27" ht="12.75">
      <c r="A765" s="669"/>
      <c r="B765" s="669"/>
      <c r="C765" s="669"/>
      <c r="D765" s="669"/>
      <c r="E765" s="669"/>
      <c r="F765" s="669"/>
      <c r="G765" s="669"/>
      <c r="H765" s="669"/>
      <c r="I765" s="669"/>
      <c r="J765" s="669"/>
      <c r="K765" s="669"/>
      <c r="L765" s="669"/>
      <c r="M765" s="669"/>
      <c r="N765" s="669"/>
      <c r="O765" s="669"/>
      <c r="P765" s="669"/>
      <c r="Q765" s="669"/>
      <c r="R765" s="669"/>
      <c r="S765" s="669"/>
      <c r="T765" s="669"/>
      <c r="U765" s="669"/>
      <c r="V765" s="669"/>
      <c r="W765" s="669"/>
      <c r="X765" s="669"/>
      <c r="Y765" s="669"/>
      <c r="Z765" s="669"/>
      <c r="AA765" s="669"/>
    </row>
    <row r="766" spans="1:27" ht="12.75">
      <c r="A766" s="669"/>
      <c r="B766" s="669"/>
      <c r="C766" s="669"/>
      <c r="D766" s="669"/>
      <c r="E766" s="669"/>
      <c r="F766" s="669"/>
      <c r="G766" s="669"/>
      <c r="H766" s="669"/>
      <c r="I766" s="669"/>
      <c r="J766" s="669"/>
      <c r="K766" s="669"/>
      <c r="L766" s="669"/>
      <c r="M766" s="669"/>
      <c r="N766" s="669"/>
      <c r="O766" s="669"/>
      <c r="P766" s="669"/>
      <c r="Q766" s="669"/>
      <c r="R766" s="669"/>
      <c r="S766" s="669"/>
      <c r="T766" s="669"/>
      <c r="U766" s="669"/>
      <c r="V766" s="669"/>
      <c r="W766" s="669"/>
      <c r="X766" s="669"/>
      <c r="Y766" s="669"/>
      <c r="Z766" s="669"/>
      <c r="AA766" s="669"/>
    </row>
    <row r="767" spans="1:27" ht="12.75">
      <c r="A767" s="669"/>
      <c r="B767" s="669"/>
      <c r="C767" s="669"/>
      <c r="D767" s="669"/>
      <c r="E767" s="669"/>
      <c r="F767" s="669"/>
      <c r="G767" s="669"/>
      <c r="H767" s="669"/>
      <c r="I767" s="669"/>
      <c r="J767" s="669"/>
      <c r="K767" s="669"/>
      <c r="L767" s="669"/>
      <c r="M767" s="669"/>
      <c r="N767" s="669"/>
      <c r="O767" s="669"/>
      <c r="P767" s="669"/>
      <c r="Q767" s="669"/>
      <c r="R767" s="669"/>
      <c r="S767" s="669"/>
      <c r="T767" s="669"/>
      <c r="U767" s="669"/>
      <c r="V767" s="669"/>
      <c r="W767" s="669"/>
      <c r="X767" s="669"/>
      <c r="Y767" s="669"/>
      <c r="Z767" s="669"/>
      <c r="AA767" s="669"/>
    </row>
    <row r="768" spans="1:27" ht="12.75">
      <c r="A768" s="669"/>
      <c r="B768" s="669"/>
      <c r="C768" s="669"/>
      <c r="D768" s="669"/>
      <c r="E768" s="669"/>
      <c r="F768" s="669"/>
      <c r="G768" s="669"/>
      <c r="H768" s="669"/>
      <c r="I768" s="669"/>
      <c r="J768" s="669"/>
      <c r="K768" s="669"/>
      <c r="L768" s="669"/>
      <c r="M768" s="669"/>
      <c r="N768" s="669"/>
      <c r="O768" s="669"/>
      <c r="P768" s="669"/>
      <c r="Q768" s="669"/>
      <c r="R768" s="669"/>
      <c r="S768" s="669"/>
      <c r="T768" s="669"/>
      <c r="U768" s="669"/>
      <c r="V768" s="669"/>
      <c r="W768" s="669"/>
      <c r="X768" s="669"/>
      <c r="Y768" s="669"/>
      <c r="Z768" s="669"/>
      <c r="AA768" s="669"/>
    </row>
    <row r="769" spans="1:27" ht="12.75">
      <c r="A769" s="669"/>
      <c r="B769" s="669"/>
      <c r="C769" s="669"/>
      <c r="D769" s="669"/>
      <c r="E769" s="669"/>
      <c r="F769" s="669"/>
      <c r="G769" s="669"/>
      <c r="H769" s="669"/>
      <c r="I769" s="669"/>
      <c r="J769" s="669"/>
      <c r="K769" s="669"/>
      <c r="L769" s="669"/>
      <c r="M769" s="669"/>
      <c r="N769" s="669"/>
      <c r="O769" s="669"/>
      <c r="P769" s="669"/>
      <c r="Q769" s="669"/>
      <c r="R769" s="669"/>
      <c r="S769" s="669"/>
      <c r="T769" s="669"/>
      <c r="U769" s="669"/>
      <c r="V769" s="669"/>
      <c r="W769" s="669"/>
      <c r="X769" s="669"/>
      <c r="Y769" s="669"/>
      <c r="Z769" s="669"/>
      <c r="AA769" s="669"/>
    </row>
    <row r="770" spans="1:27" ht="12.75">
      <c r="A770" s="669"/>
      <c r="B770" s="669"/>
      <c r="C770" s="669"/>
      <c r="D770" s="669"/>
      <c r="E770" s="669"/>
      <c r="F770" s="669"/>
      <c r="G770" s="669"/>
      <c r="H770" s="669"/>
      <c r="I770" s="669"/>
      <c r="J770" s="669"/>
      <c r="K770" s="669"/>
      <c r="L770" s="669"/>
      <c r="M770" s="669"/>
      <c r="N770" s="669"/>
      <c r="O770" s="669"/>
      <c r="P770" s="669"/>
      <c r="Q770" s="669"/>
      <c r="R770" s="669"/>
      <c r="S770" s="669"/>
      <c r="T770" s="669"/>
      <c r="U770" s="669"/>
      <c r="V770" s="669"/>
      <c r="W770" s="669"/>
      <c r="X770" s="669"/>
      <c r="Y770" s="669"/>
      <c r="Z770" s="669"/>
      <c r="AA770" s="669"/>
    </row>
    <row r="771" spans="1:27" ht="12.75">
      <c r="A771" s="669"/>
      <c r="B771" s="669"/>
      <c r="C771" s="669"/>
      <c r="D771" s="669"/>
      <c r="E771" s="669"/>
      <c r="F771" s="669"/>
      <c r="G771" s="669"/>
      <c r="H771" s="669"/>
      <c r="I771" s="669"/>
      <c r="J771" s="669"/>
      <c r="K771" s="669"/>
      <c r="L771" s="669"/>
      <c r="M771" s="669"/>
      <c r="N771" s="669"/>
      <c r="O771" s="669"/>
      <c r="P771" s="669"/>
      <c r="Q771" s="669"/>
      <c r="R771" s="669"/>
      <c r="S771" s="669"/>
      <c r="T771" s="669"/>
      <c r="U771" s="669"/>
      <c r="V771" s="669"/>
      <c r="W771" s="669"/>
      <c r="X771" s="669"/>
      <c r="Y771" s="669"/>
      <c r="Z771" s="669"/>
      <c r="AA771" s="669"/>
    </row>
    <row r="772" spans="1:27" ht="12.75">
      <c r="A772" s="669"/>
      <c r="B772" s="669"/>
      <c r="C772" s="669"/>
      <c r="D772" s="669"/>
      <c r="E772" s="669"/>
      <c r="F772" s="669"/>
      <c r="G772" s="669"/>
      <c r="H772" s="669"/>
      <c r="I772" s="669"/>
      <c r="J772" s="669"/>
      <c r="K772" s="669"/>
      <c r="L772" s="669"/>
      <c r="M772" s="669"/>
      <c r="N772" s="669"/>
      <c r="O772" s="669"/>
      <c r="P772" s="669"/>
      <c r="Q772" s="669"/>
      <c r="R772" s="669"/>
      <c r="S772" s="669"/>
      <c r="T772" s="669"/>
      <c r="U772" s="669"/>
      <c r="V772" s="669"/>
      <c r="W772" s="669"/>
      <c r="X772" s="669"/>
      <c r="Y772" s="669"/>
      <c r="Z772" s="669"/>
      <c r="AA772" s="669"/>
    </row>
    <row r="773" spans="1:27" ht="12.75">
      <c r="A773" s="669"/>
      <c r="B773" s="669"/>
      <c r="C773" s="669"/>
      <c r="D773" s="669"/>
      <c r="E773" s="669"/>
      <c r="F773" s="669"/>
      <c r="G773" s="669"/>
      <c r="H773" s="669"/>
      <c r="I773" s="669"/>
      <c r="J773" s="669"/>
      <c r="K773" s="669"/>
      <c r="L773" s="669"/>
      <c r="M773" s="669"/>
      <c r="N773" s="669"/>
      <c r="O773" s="669"/>
      <c r="P773" s="669"/>
      <c r="Q773" s="669"/>
      <c r="R773" s="669"/>
      <c r="S773" s="669"/>
      <c r="T773" s="669"/>
      <c r="U773" s="669"/>
      <c r="V773" s="669"/>
      <c r="W773" s="669"/>
      <c r="X773" s="669"/>
      <c r="Y773" s="669"/>
      <c r="Z773" s="669"/>
      <c r="AA773" s="669"/>
    </row>
    <row r="774" spans="1:27" ht="12.75">
      <c r="A774" s="669"/>
      <c r="B774" s="669"/>
      <c r="C774" s="669"/>
      <c r="D774" s="669"/>
      <c r="E774" s="669"/>
      <c r="F774" s="669"/>
      <c r="G774" s="669"/>
      <c r="H774" s="669"/>
      <c r="I774" s="669"/>
      <c r="J774" s="669"/>
      <c r="K774" s="669"/>
      <c r="L774" s="669"/>
      <c r="M774" s="669"/>
      <c r="N774" s="669"/>
      <c r="O774" s="669"/>
      <c r="P774" s="669"/>
      <c r="Q774" s="669"/>
      <c r="R774" s="669"/>
      <c r="S774" s="669"/>
      <c r="T774" s="669"/>
      <c r="U774" s="669"/>
      <c r="V774" s="669"/>
      <c r="W774" s="669"/>
      <c r="X774" s="669"/>
      <c r="Y774" s="669"/>
      <c r="Z774" s="669"/>
      <c r="AA774" s="669"/>
    </row>
    <row r="775" spans="1:27" ht="12.75">
      <c r="A775" s="669"/>
      <c r="B775" s="669"/>
      <c r="C775" s="669"/>
      <c r="D775" s="669"/>
      <c r="E775" s="669"/>
      <c r="F775" s="669"/>
      <c r="G775" s="669"/>
      <c r="H775" s="669"/>
      <c r="I775" s="669"/>
      <c r="J775" s="669"/>
      <c r="K775" s="669"/>
      <c r="L775" s="669"/>
      <c r="M775" s="669"/>
      <c r="N775" s="669"/>
      <c r="O775" s="669"/>
      <c r="P775" s="669"/>
      <c r="Q775" s="669"/>
      <c r="R775" s="669"/>
      <c r="S775" s="669"/>
      <c r="T775" s="669"/>
      <c r="U775" s="669"/>
      <c r="V775" s="669"/>
      <c r="W775" s="669"/>
      <c r="X775" s="669"/>
      <c r="Y775" s="669"/>
      <c r="Z775" s="669"/>
      <c r="AA775" s="669"/>
    </row>
    <row r="776" spans="1:27" ht="12.75">
      <c r="A776" s="669"/>
      <c r="B776" s="669"/>
      <c r="C776" s="669"/>
      <c r="D776" s="669"/>
      <c r="E776" s="669"/>
      <c r="F776" s="669"/>
      <c r="G776" s="669"/>
      <c r="H776" s="669"/>
      <c r="I776" s="669"/>
      <c r="J776" s="669"/>
      <c r="K776" s="669"/>
      <c r="L776" s="669"/>
      <c r="M776" s="669"/>
      <c r="N776" s="669"/>
      <c r="O776" s="669"/>
      <c r="P776" s="669"/>
      <c r="Q776" s="669"/>
      <c r="R776" s="669"/>
      <c r="S776" s="669"/>
      <c r="T776" s="669"/>
      <c r="U776" s="669"/>
      <c r="V776" s="669"/>
      <c r="W776" s="669"/>
      <c r="X776" s="669"/>
      <c r="Y776" s="669"/>
      <c r="Z776" s="669"/>
      <c r="AA776" s="669"/>
    </row>
    <row r="777" spans="1:27" ht="12.75">
      <c r="A777" s="669"/>
      <c r="B777" s="669"/>
      <c r="C777" s="669"/>
      <c r="D777" s="669"/>
      <c r="E777" s="669"/>
      <c r="F777" s="669"/>
      <c r="G777" s="669"/>
      <c r="H777" s="669"/>
      <c r="I777" s="669"/>
      <c r="J777" s="669"/>
      <c r="K777" s="669"/>
      <c r="L777" s="669"/>
      <c r="M777" s="669"/>
      <c r="N777" s="669"/>
      <c r="O777" s="669"/>
      <c r="P777" s="669"/>
      <c r="Q777" s="669"/>
      <c r="R777" s="669"/>
      <c r="S777" s="669"/>
      <c r="T777" s="669"/>
      <c r="U777" s="669"/>
      <c r="V777" s="669"/>
      <c r="W777" s="669"/>
      <c r="X777" s="669"/>
      <c r="Y777" s="669"/>
      <c r="Z777" s="669"/>
      <c r="AA777" s="669"/>
    </row>
    <row r="778" spans="1:27" ht="12.75">
      <c r="A778" s="669"/>
      <c r="B778" s="669"/>
      <c r="C778" s="669"/>
      <c r="D778" s="669"/>
      <c r="E778" s="669"/>
      <c r="F778" s="669"/>
      <c r="G778" s="669"/>
      <c r="H778" s="669"/>
      <c r="I778" s="669"/>
      <c r="J778" s="669"/>
      <c r="K778" s="669"/>
      <c r="L778" s="669"/>
      <c r="M778" s="669"/>
      <c r="N778" s="669"/>
      <c r="O778" s="669"/>
      <c r="P778" s="669"/>
      <c r="Q778" s="669"/>
      <c r="R778" s="669"/>
      <c r="S778" s="669"/>
      <c r="T778" s="669"/>
      <c r="U778" s="669"/>
      <c r="V778" s="669"/>
      <c r="W778" s="669"/>
      <c r="X778" s="669"/>
      <c r="Y778" s="669"/>
      <c r="Z778" s="669"/>
      <c r="AA778" s="669"/>
    </row>
    <row r="779" spans="1:27" ht="12.75">
      <c r="A779" s="669"/>
      <c r="B779" s="669"/>
      <c r="C779" s="669"/>
      <c r="D779" s="669"/>
      <c r="E779" s="669"/>
      <c r="F779" s="669"/>
      <c r="G779" s="669"/>
      <c r="H779" s="669"/>
      <c r="I779" s="669"/>
      <c r="J779" s="669"/>
      <c r="K779" s="669"/>
      <c r="L779" s="669"/>
      <c r="M779" s="669"/>
      <c r="N779" s="669"/>
      <c r="O779" s="669"/>
      <c r="P779" s="669"/>
      <c r="Q779" s="669"/>
      <c r="R779" s="669"/>
      <c r="S779" s="669"/>
      <c r="T779" s="669"/>
      <c r="U779" s="669"/>
      <c r="V779" s="669"/>
      <c r="W779" s="669"/>
      <c r="X779" s="669"/>
      <c r="Y779" s="669"/>
      <c r="Z779" s="669"/>
      <c r="AA779" s="669"/>
    </row>
    <row r="780" spans="1:27" ht="12.75">
      <c r="A780" s="669"/>
      <c r="B780" s="669"/>
      <c r="C780" s="669"/>
      <c r="D780" s="669"/>
      <c r="E780" s="669"/>
      <c r="F780" s="669"/>
      <c r="G780" s="669"/>
      <c r="H780" s="669"/>
      <c r="I780" s="669"/>
      <c r="J780" s="669"/>
      <c r="K780" s="669"/>
      <c r="L780" s="669"/>
      <c r="M780" s="669"/>
      <c r="N780" s="669"/>
      <c r="O780" s="669"/>
      <c r="P780" s="669"/>
      <c r="Q780" s="669"/>
      <c r="R780" s="669"/>
      <c r="S780" s="669"/>
      <c r="T780" s="669"/>
      <c r="U780" s="669"/>
      <c r="V780" s="669"/>
      <c r="W780" s="669"/>
      <c r="X780" s="669"/>
      <c r="Y780" s="669"/>
      <c r="Z780" s="669"/>
      <c r="AA780" s="669"/>
    </row>
    <row r="781" spans="1:27" ht="12.75">
      <c r="A781" s="669"/>
      <c r="B781" s="669"/>
      <c r="C781" s="669"/>
      <c r="D781" s="669"/>
      <c r="E781" s="669"/>
      <c r="F781" s="669"/>
      <c r="G781" s="669"/>
      <c r="H781" s="669"/>
      <c r="I781" s="669"/>
      <c r="J781" s="669"/>
      <c r="K781" s="669"/>
      <c r="L781" s="669"/>
      <c r="M781" s="669"/>
      <c r="N781" s="669"/>
      <c r="O781" s="669"/>
      <c r="P781" s="669"/>
      <c r="Q781" s="669"/>
      <c r="R781" s="669"/>
      <c r="S781" s="669"/>
      <c r="T781" s="669"/>
      <c r="U781" s="669"/>
      <c r="V781" s="669"/>
      <c r="W781" s="669"/>
      <c r="X781" s="669"/>
      <c r="Y781" s="669"/>
      <c r="Z781" s="669"/>
      <c r="AA781" s="669"/>
    </row>
    <row r="782" spans="1:27" ht="12.75">
      <c r="A782" s="669"/>
      <c r="B782" s="669"/>
      <c r="C782" s="669"/>
      <c r="D782" s="669"/>
      <c r="E782" s="669"/>
      <c r="F782" s="669"/>
      <c r="G782" s="669"/>
      <c r="H782" s="669"/>
      <c r="I782" s="669"/>
      <c r="J782" s="669"/>
      <c r="K782" s="669"/>
      <c r="L782" s="669"/>
      <c r="M782" s="669"/>
      <c r="N782" s="669"/>
      <c r="O782" s="669"/>
      <c r="P782" s="669"/>
      <c r="Q782" s="669"/>
      <c r="R782" s="669"/>
      <c r="S782" s="669"/>
      <c r="T782" s="669"/>
      <c r="U782" s="669"/>
      <c r="V782" s="669"/>
      <c r="W782" s="669"/>
      <c r="X782" s="669"/>
      <c r="Y782" s="669"/>
      <c r="Z782" s="669"/>
      <c r="AA782" s="669"/>
    </row>
    <row r="783" spans="1:27" ht="12.75">
      <c r="A783" s="669"/>
      <c r="B783" s="669"/>
      <c r="C783" s="669"/>
      <c r="D783" s="669"/>
      <c r="E783" s="669"/>
      <c r="F783" s="669"/>
      <c r="G783" s="669"/>
      <c r="H783" s="669"/>
      <c r="I783" s="669"/>
      <c r="J783" s="669"/>
      <c r="K783" s="669"/>
      <c r="L783" s="669"/>
      <c r="M783" s="669"/>
      <c r="N783" s="669"/>
      <c r="O783" s="669"/>
      <c r="P783" s="669"/>
      <c r="Q783" s="669"/>
      <c r="R783" s="669"/>
      <c r="S783" s="669"/>
      <c r="T783" s="669"/>
      <c r="U783" s="669"/>
      <c r="V783" s="669"/>
      <c r="W783" s="669"/>
      <c r="X783" s="669"/>
      <c r="Y783" s="669"/>
      <c r="Z783" s="669"/>
      <c r="AA783" s="669"/>
    </row>
    <row r="784" spans="1:27" ht="12.75">
      <c r="A784" s="669"/>
      <c r="B784" s="669"/>
      <c r="C784" s="669"/>
      <c r="D784" s="669"/>
      <c r="E784" s="669"/>
      <c r="F784" s="669"/>
      <c r="G784" s="669"/>
      <c r="H784" s="669"/>
      <c r="I784" s="669"/>
      <c r="J784" s="669"/>
      <c r="K784" s="669"/>
      <c r="L784" s="669"/>
      <c r="M784" s="669"/>
      <c r="N784" s="669"/>
      <c r="O784" s="669"/>
      <c r="P784" s="669"/>
      <c r="Q784" s="669"/>
      <c r="R784" s="669"/>
      <c r="S784" s="669"/>
      <c r="T784" s="669"/>
      <c r="U784" s="669"/>
      <c r="V784" s="669"/>
      <c r="W784" s="669"/>
      <c r="X784" s="669"/>
      <c r="Y784" s="669"/>
      <c r="Z784" s="669"/>
      <c r="AA784" s="669"/>
    </row>
    <row r="785" spans="1:27" ht="12.75">
      <c r="A785" s="669"/>
      <c r="B785" s="669"/>
      <c r="C785" s="669"/>
      <c r="D785" s="669"/>
      <c r="E785" s="669"/>
      <c r="F785" s="669"/>
      <c r="G785" s="669"/>
      <c r="H785" s="669"/>
      <c r="I785" s="669"/>
      <c r="J785" s="669"/>
      <c r="K785" s="669"/>
      <c r="L785" s="669"/>
      <c r="M785" s="669"/>
      <c r="N785" s="669"/>
      <c r="O785" s="669"/>
      <c r="P785" s="669"/>
      <c r="Q785" s="669"/>
      <c r="R785" s="669"/>
      <c r="S785" s="669"/>
      <c r="T785" s="669"/>
      <c r="U785" s="669"/>
      <c r="V785" s="669"/>
      <c r="W785" s="669"/>
      <c r="X785" s="669"/>
      <c r="Y785" s="669"/>
      <c r="Z785" s="669"/>
      <c r="AA785" s="669"/>
    </row>
    <row r="786" spans="1:27" ht="12.75">
      <c r="A786" s="669"/>
      <c r="B786" s="669"/>
      <c r="C786" s="669"/>
      <c r="D786" s="669"/>
      <c r="E786" s="669"/>
      <c r="F786" s="669"/>
      <c r="G786" s="669"/>
      <c r="H786" s="669"/>
      <c r="I786" s="669"/>
      <c r="J786" s="669"/>
      <c r="K786" s="669"/>
      <c r="L786" s="669"/>
      <c r="M786" s="669"/>
      <c r="N786" s="669"/>
      <c r="O786" s="669"/>
      <c r="P786" s="669"/>
      <c r="Q786" s="669"/>
      <c r="R786" s="669"/>
      <c r="S786" s="669"/>
      <c r="T786" s="669"/>
      <c r="U786" s="669"/>
      <c r="V786" s="669"/>
      <c r="W786" s="669"/>
      <c r="X786" s="669"/>
      <c r="Y786" s="669"/>
      <c r="Z786" s="669"/>
      <c r="AA786" s="669"/>
    </row>
    <row r="787" spans="1:27" ht="12.75">
      <c r="A787" s="669"/>
      <c r="B787" s="669"/>
      <c r="C787" s="669"/>
      <c r="D787" s="669"/>
      <c r="E787" s="669"/>
      <c r="F787" s="669"/>
      <c r="G787" s="669"/>
      <c r="H787" s="669"/>
      <c r="I787" s="669"/>
      <c r="J787" s="669"/>
      <c r="K787" s="669"/>
      <c r="L787" s="669"/>
      <c r="M787" s="669"/>
      <c r="N787" s="669"/>
      <c r="O787" s="669"/>
      <c r="P787" s="669"/>
      <c r="Q787" s="669"/>
      <c r="R787" s="669"/>
      <c r="S787" s="669"/>
      <c r="T787" s="669"/>
      <c r="U787" s="669"/>
      <c r="V787" s="669"/>
      <c r="W787" s="669"/>
      <c r="X787" s="669"/>
      <c r="Y787" s="669"/>
      <c r="Z787" s="669"/>
      <c r="AA787" s="669"/>
    </row>
    <row r="788" spans="1:27" ht="12.75">
      <c r="A788" s="669"/>
      <c r="B788" s="669"/>
      <c r="C788" s="669"/>
      <c r="D788" s="669"/>
      <c r="E788" s="669"/>
      <c r="F788" s="669"/>
      <c r="G788" s="669"/>
      <c r="H788" s="669"/>
      <c r="I788" s="669"/>
      <c r="J788" s="669"/>
      <c r="K788" s="669"/>
      <c r="L788" s="669"/>
      <c r="M788" s="669"/>
      <c r="N788" s="669"/>
      <c r="O788" s="669"/>
      <c r="P788" s="669"/>
      <c r="Q788" s="669"/>
      <c r="R788" s="669"/>
      <c r="S788" s="669"/>
      <c r="T788" s="669"/>
      <c r="U788" s="669"/>
      <c r="V788" s="669"/>
      <c r="W788" s="669"/>
      <c r="X788" s="669"/>
      <c r="Y788" s="669"/>
      <c r="Z788" s="669"/>
      <c r="AA788" s="669"/>
    </row>
    <row r="789" spans="1:27" ht="12.75">
      <c r="A789" s="669"/>
      <c r="B789" s="669"/>
      <c r="C789" s="669"/>
      <c r="D789" s="669"/>
      <c r="E789" s="669"/>
      <c r="F789" s="669"/>
      <c r="G789" s="669"/>
      <c r="H789" s="669"/>
      <c r="I789" s="669"/>
      <c r="J789" s="669"/>
      <c r="K789" s="669"/>
      <c r="L789" s="669"/>
      <c r="M789" s="669"/>
      <c r="N789" s="669"/>
      <c r="O789" s="669"/>
      <c r="P789" s="669"/>
      <c r="Q789" s="669"/>
      <c r="R789" s="669"/>
      <c r="S789" s="669"/>
      <c r="T789" s="669"/>
      <c r="U789" s="669"/>
      <c r="V789" s="669"/>
      <c r="W789" s="669"/>
      <c r="X789" s="669"/>
      <c r="Y789" s="669"/>
      <c r="Z789" s="669"/>
      <c r="AA789" s="669"/>
    </row>
    <row r="790" spans="1:27" ht="12.75">
      <c r="A790" s="669"/>
      <c r="B790" s="669"/>
      <c r="C790" s="669"/>
      <c r="D790" s="669"/>
      <c r="E790" s="669"/>
      <c r="F790" s="669"/>
      <c r="G790" s="669"/>
      <c r="H790" s="669"/>
      <c r="I790" s="669"/>
      <c r="J790" s="669"/>
      <c r="K790" s="669"/>
      <c r="L790" s="669"/>
      <c r="M790" s="669"/>
      <c r="N790" s="669"/>
      <c r="O790" s="669"/>
      <c r="P790" s="669"/>
      <c r="Q790" s="669"/>
      <c r="R790" s="669"/>
      <c r="S790" s="669"/>
      <c r="T790" s="669"/>
      <c r="U790" s="669"/>
      <c r="V790" s="669"/>
      <c r="W790" s="669"/>
      <c r="X790" s="669"/>
      <c r="Y790" s="669"/>
      <c r="Z790" s="669"/>
      <c r="AA790" s="669"/>
    </row>
    <row r="791" spans="1:27" ht="12.75">
      <c r="A791" s="669"/>
      <c r="B791" s="669"/>
      <c r="C791" s="669"/>
      <c r="D791" s="669"/>
      <c r="E791" s="669"/>
      <c r="F791" s="669"/>
      <c r="G791" s="669"/>
      <c r="H791" s="669"/>
      <c r="I791" s="669"/>
      <c r="J791" s="669"/>
      <c r="K791" s="669"/>
      <c r="L791" s="669"/>
      <c r="M791" s="669"/>
      <c r="N791" s="669"/>
      <c r="O791" s="669"/>
      <c r="P791" s="669"/>
      <c r="Q791" s="669"/>
      <c r="R791" s="669"/>
      <c r="S791" s="669"/>
      <c r="T791" s="669"/>
      <c r="U791" s="669"/>
      <c r="V791" s="669"/>
      <c r="W791" s="669"/>
      <c r="X791" s="669"/>
      <c r="Y791" s="669"/>
      <c r="Z791" s="669"/>
      <c r="AA791" s="669"/>
    </row>
    <row r="792" spans="1:27" ht="12.75">
      <c r="A792" s="669"/>
      <c r="B792" s="669"/>
      <c r="C792" s="669"/>
      <c r="D792" s="669"/>
      <c r="E792" s="669"/>
      <c r="F792" s="669"/>
      <c r="G792" s="669"/>
      <c r="H792" s="669"/>
      <c r="I792" s="669"/>
      <c r="J792" s="669"/>
      <c r="K792" s="669"/>
      <c r="L792" s="669"/>
      <c r="M792" s="669"/>
      <c r="N792" s="669"/>
      <c r="O792" s="669"/>
      <c r="P792" s="669"/>
      <c r="Q792" s="669"/>
      <c r="R792" s="669"/>
      <c r="S792" s="669"/>
      <c r="T792" s="669"/>
      <c r="U792" s="669"/>
      <c r="V792" s="669"/>
      <c r="W792" s="669"/>
      <c r="X792" s="669"/>
      <c r="Y792" s="669"/>
      <c r="Z792" s="669"/>
      <c r="AA792" s="669"/>
    </row>
    <row r="793" spans="1:27" ht="12.75">
      <c r="A793" s="669"/>
      <c r="B793" s="669"/>
      <c r="C793" s="669"/>
      <c r="D793" s="669"/>
      <c r="E793" s="669"/>
      <c r="F793" s="669"/>
      <c r="G793" s="669"/>
      <c r="H793" s="669"/>
      <c r="I793" s="669"/>
      <c r="J793" s="669"/>
      <c r="K793" s="669"/>
      <c r="L793" s="669"/>
      <c r="M793" s="669"/>
      <c r="N793" s="669"/>
      <c r="O793" s="669"/>
      <c r="P793" s="669"/>
      <c r="Q793" s="669"/>
      <c r="R793" s="669"/>
      <c r="S793" s="669"/>
      <c r="T793" s="669"/>
      <c r="U793" s="669"/>
      <c r="V793" s="669"/>
      <c r="W793" s="669"/>
      <c r="X793" s="669"/>
      <c r="Y793" s="669"/>
      <c r="Z793" s="669"/>
      <c r="AA793" s="669"/>
    </row>
    <row r="794" spans="1:27" ht="12.75">
      <c r="A794" s="669"/>
      <c r="B794" s="669"/>
      <c r="C794" s="669"/>
      <c r="D794" s="669"/>
      <c r="E794" s="669"/>
      <c r="F794" s="669"/>
      <c r="G794" s="669"/>
      <c r="H794" s="669"/>
      <c r="I794" s="669"/>
      <c r="J794" s="669"/>
      <c r="K794" s="669"/>
      <c r="L794" s="669"/>
      <c r="M794" s="669"/>
      <c r="N794" s="669"/>
      <c r="O794" s="669"/>
      <c r="P794" s="669"/>
      <c r="Q794" s="669"/>
      <c r="R794" s="669"/>
      <c r="S794" s="669"/>
      <c r="T794" s="669"/>
      <c r="U794" s="669"/>
      <c r="V794" s="669"/>
      <c r="W794" s="669"/>
      <c r="X794" s="669"/>
      <c r="Y794" s="669"/>
      <c r="Z794" s="669"/>
      <c r="AA794" s="669"/>
    </row>
    <row r="795" spans="1:27" ht="12.75">
      <c r="A795" s="669"/>
      <c r="B795" s="669"/>
      <c r="C795" s="669"/>
      <c r="D795" s="669"/>
      <c r="E795" s="669"/>
      <c r="F795" s="669"/>
      <c r="G795" s="669"/>
      <c r="H795" s="669"/>
      <c r="I795" s="669"/>
      <c r="J795" s="669"/>
      <c r="K795" s="669"/>
      <c r="L795" s="669"/>
      <c r="M795" s="669"/>
      <c r="N795" s="669"/>
      <c r="O795" s="669"/>
      <c r="P795" s="669"/>
      <c r="Q795" s="669"/>
      <c r="R795" s="669"/>
      <c r="S795" s="669"/>
      <c r="T795" s="669"/>
      <c r="U795" s="669"/>
      <c r="V795" s="669"/>
      <c r="W795" s="669"/>
      <c r="X795" s="669"/>
      <c r="Y795" s="669"/>
      <c r="Z795" s="669"/>
      <c r="AA795" s="669"/>
    </row>
    <row r="796" spans="1:27" ht="12.75">
      <c r="A796" s="669"/>
      <c r="B796" s="669"/>
      <c r="C796" s="669"/>
      <c r="D796" s="669"/>
      <c r="E796" s="669"/>
      <c r="F796" s="669"/>
      <c r="G796" s="669"/>
      <c r="H796" s="669"/>
      <c r="I796" s="669"/>
      <c r="J796" s="669"/>
      <c r="K796" s="669"/>
      <c r="L796" s="669"/>
      <c r="M796" s="669"/>
      <c r="N796" s="669"/>
      <c r="O796" s="669"/>
      <c r="P796" s="669"/>
      <c r="Q796" s="669"/>
      <c r="R796" s="669"/>
      <c r="S796" s="669"/>
      <c r="T796" s="669"/>
      <c r="U796" s="669"/>
      <c r="V796" s="669"/>
      <c r="W796" s="669"/>
      <c r="X796" s="669"/>
      <c r="Y796" s="669"/>
      <c r="Z796" s="669"/>
      <c r="AA796" s="669"/>
    </row>
    <row r="797" spans="1:27" ht="12.75">
      <c r="A797" s="669"/>
      <c r="B797" s="669"/>
      <c r="C797" s="669"/>
      <c r="D797" s="669"/>
      <c r="E797" s="669"/>
      <c r="F797" s="669"/>
      <c r="G797" s="669"/>
      <c r="H797" s="669"/>
      <c r="I797" s="669"/>
      <c r="J797" s="669"/>
      <c r="K797" s="669"/>
      <c r="L797" s="669"/>
      <c r="M797" s="669"/>
      <c r="N797" s="669"/>
      <c r="O797" s="669"/>
      <c r="P797" s="669"/>
      <c r="Q797" s="669"/>
      <c r="R797" s="669"/>
      <c r="S797" s="669"/>
      <c r="T797" s="669"/>
      <c r="U797" s="669"/>
      <c r="V797" s="669"/>
      <c r="W797" s="669"/>
      <c r="X797" s="669"/>
      <c r="Y797" s="669"/>
      <c r="Z797" s="669"/>
      <c r="AA797" s="669"/>
    </row>
    <row r="798" spans="1:27" ht="12.75">
      <c r="A798" s="669"/>
      <c r="B798" s="669"/>
      <c r="C798" s="669"/>
      <c r="D798" s="669"/>
      <c r="E798" s="669"/>
      <c r="F798" s="669"/>
      <c r="G798" s="669"/>
      <c r="H798" s="669"/>
      <c r="I798" s="669"/>
      <c r="J798" s="669"/>
      <c r="K798" s="669"/>
      <c r="L798" s="669"/>
      <c r="M798" s="669"/>
      <c r="N798" s="669"/>
      <c r="O798" s="669"/>
      <c r="P798" s="669"/>
      <c r="Q798" s="669"/>
      <c r="R798" s="669"/>
      <c r="S798" s="669"/>
      <c r="T798" s="669"/>
      <c r="U798" s="669"/>
      <c r="V798" s="669"/>
      <c r="W798" s="669"/>
      <c r="X798" s="669"/>
      <c r="Y798" s="669"/>
      <c r="Z798" s="669"/>
      <c r="AA798" s="669"/>
    </row>
    <row r="799" spans="1:27" ht="12.75">
      <c r="A799" s="669"/>
      <c r="B799" s="669"/>
      <c r="C799" s="669"/>
      <c r="D799" s="669"/>
      <c r="E799" s="669"/>
      <c r="F799" s="669"/>
      <c r="G799" s="669"/>
      <c r="H799" s="669"/>
      <c r="I799" s="669"/>
      <c r="J799" s="669"/>
      <c r="K799" s="669"/>
      <c r="L799" s="669"/>
      <c r="M799" s="669"/>
      <c r="N799" s="669"/>
      <c r="O799" s="669"/>
      <c r="P799" s="669"/>
      <c r="Q799" s="669"/>
      <c r="R799" s="669"/>
      <c r="S799" s="669"/>
      <c r="T799" s="669"/>
      <c r="U799" s="669"/>
      <c r="V799" s="669"/>
      <c r="W799" s="669"/>
      <c r="X799" s="669"/>
      <c r="Y799" s="669"/>
      <c r="Z799" s="669"/>
      <c r="AA799" s="669"/>
    </row>
    <row r="800" spans="1:27" ht="12.75">
      <c r="A800" s="669"/>
      <c r="B800" s="669"/>
      <c r="C800" s="669"/>
      <c r="D800" s="669"/>
      <c r="E800" s="669"/>
      <c r="F800" s="669"/>
      <c r="G800" s="669"/>
      <c r="H800" s="669"/>
      <c r="I800" s="669"/>
      <c r="J800" s="669"/>
      <c r="K800" s="669"/>
      <c r="L800" s="669"/>
      <c r="M800" s="669"/>
      <c r="N800" s="669"/>
      <c r="O800" s="669"/>
      <c r="P800" s="669"/>
      <c r="Q800" s="669"/>
      <c r="R800" s="669"/>
      <c r="S800" s="669"/>
      <c r="T800" s="669"/>
      <c r="U800" s="669"/>
      <c r="V800" s="669"/>
      <c r="W800" s="669"/>
      <c r="X800" s="669"/>
      <c r="Y800" s="669"/>
      <c r="Z800" s="669"/>
      <c r="AA800" s="669"/>
    </row>
    <row r="801" spans="1:27" ht="12.75">
      <c r="A801" s="669"/>
      <c r="B801" s="669"/>
      <c r="C801" s="669"/>
      <c r="D801" s="669"/>
      <c r="E801" s="669"/>
      <c r="F801" s="669"/>
      <c r="G801" s="669"/>
      <c r="H801" s="669"/>
      <c r="I801" s="669"/>
      <c r="J801" s="669"/>
      <c r="K801" s="669"/>
      <c r="L801" s="669"/>
      <c r="M801" s="669"/>
      <c r="N801" s="669"/>
      <c r="O801" s="669"/>
      <c r="P801" s="669"/>
      <c r="Q801" s="669"/>
      <c r="R801" s="669"/>
      <c r="S801" s="669"/>
      <c r="T801" s="669"/>
      <c r="U801" s="669"/>
      <c r="V801" s="669"/>
      <c r="W801" s="669"/>
      <c r="X801" s="669"/>
      <c r="Y801" s="669"/>
      <c r="Z801" s="669"/>
      <c r="AA801" s="669"/>
    </row>
    <row r="802" spans="1:27" ht="12.75">
      <c r="A802" s="669"/>
      <c r="B802" s="669"/>
      <c r="C802" s="669"/>
      <c r="D802" s="669"/>
      <c r="E802" s="669"/>
      <c r="F802" s="669"/>
      <c r="G802" s="669"/>
      <c r="H802" s="669"/>
      <c r="I802" s="669"/>
      <c r="J802" s="669"/>
      <c r="K802" s="669"/>
      <c r="L802" s="669"/>
      <c r="M802" s="669"/>
      <c r="N802" s="669"/>
      <c r="O802" s="669"/>
      <c r="P802" s="669"/>
      <c r="Q802" s="669"/>
      <c r="R802" s="669"/>
      <c r="S802" s="669"/>
      <c r="T802" s="669"/>
      <c r="U802" s="669"/>
      <c r="V802" s="669"/>
      <c r="W802" s="669"/>
      <c r="X802" s="669"/>
      <c r="Y802" s="669"/>
      <c r="Z802" s="669"/>
      <c r="AA802" s="669"/>
    </row>
    <row r="803" spans="1:27" ht="12.75">
      <c r="A803" s="669"/>
      <c r="B803" s="669"/>
      <c r="C803" s="669"/>
      <c r="D803" s="669"/>
      <c r="E803" s="669"/>
      <c r="F803" s="669"/>
      <c r="G803" s="669"/>
      <c r="H803" s="669"/>
      <c r="I803" s="669"/>
      <c r="J803" s="669"/>
      <c r="K803" s="669"/>
      <c r="L803" s="669"/>
      <c r="M803" s="669"/>
      <c r="N803" s="669"/>
      <c r="O803" s="669"/>
      <c r="P803" s="669"/>
      <c r="Q803" s="669"/>
      <c r="R803" s="669"/>
      <c r="S803" s="669"/>
      <c r="T803" s="669"/>
      <c r="U803" s="669"/>
      <c r="V803" s="669"/>
      <c r="W803" s="669"/>
      <c r="X803" s="669"/>
      <c r="Y803" s="669"/>
      <c r="Z803" s="669"/>
      <c r="AA803" s="669"/>
    </row>
    <row r="804" spans="1:27" ht="12.75">
      <c r="A804" s="669"/>
      <c r="B804" s="669"/>
      <c r="C804" s="669"/>
      <c r="D804" s="669"/>
      <c r="E804" s="669"/>
      <c r="F804" s="669"/>
      <c r="G804" s="669"/>
      <c r="H804" s="669"/>
      <c r="I804" s="669"/>
      <c r="J804" s="669"/>
      <c r="K804" s="669"/>
      <c r="L804" s="669"/>
      <c r="M804" s="669"/>
      <c r="N804" s="669"/>
      <c r="O804" s="669"/>
      <c r="P804" s="669"/>
      <c r="Q804" s="669"/>
      <c r="R804" s="669"/>
      <c r="S804" s="669"/>
      <c r="T804" s="669"/>
      <c r="U804" s="669"/>
      <c r="V804" s="669"/>
      <c r="W804" s="669"/>
      <c r="X804" s="669"/>
      <c r="Y804" s="669"/>
      <c r="Z804" s="669"/>
      <c r="AA804" s="669"/>
    </row>
    <row r="805" spans="1:27" ht="12.75">
      <c r="A805" s="669"/>
      <c r="B805" s="669"/>
      <c r="C805" s="669"/>
      <c r="D805" s="669"/>
      <c r="E805" s="669"/>
      <c r="F805" s="669"/>
      <c r="G805" s="669"/>
      <c r="H805" s="669"/>
      <c r="I805" s="669"/>
      <c r="J805" s="669"/>
      <c r="K805" s="669"/>
      <c r="L805" s="669"/>
      <c r="M805" s="669"/>
      <c r="N805" s="669"/>
      <c r="O805" s="669"/>
      <c r="P805" s="669"/>
      <c r="Q805" s="669"/>
      <c r="R805" s="669"/>
      <c r="S805" s="669"/>
      <c r="T805" s="669"/>
      <c r="U805" s="669"/>
      <c r="V805" s="669"/>
      <c r="W805" s="669"/>
      <c r="X805" s="669"/>
      <c r="Y805" s="669"/>
      <c r="Z805" s="669"/>
      <c r="AA805" s="669"/>
    </row>
    <row r="806" spans="1:27" ht="12.75">
      <c r="A806" s="669"/>
      <c r="B806" s="669"/>
      <c r="C806" s="669"/>
      <c r="D806" s="669"/>
      <c r="E806" s="669"/>
      <c r="F806" s="669"/>
      <c r="G806" s="669"/>
      <c r="H806" s="669"/>
      <c r="I806" s="669"/>
      <c r="J806" s="669"/>
      <c r="K806" s="669"/>
      <c r="L806" s="669"/>
      <c r="M806" s="669"/>
      <c r="N806" s="669"/>
      <c r="O806" s="669"/>
      <c r="P806" s="669"/>
      <c r="Q806" s="669"/>
      <c r="R806" s="669"/>
      <c r="S806" s="669"/>
      <c r="T806" s="669"/>
      <c r="U806" s="669"/>
      <c r="V806" s="669"/>
      <c r="W806" s="669"/>
      <c r="X806" s="669"/>
      <c r="Y806" s="669"/>
      <c r="Z806" s="669"/>
      <c r="AA806" s="669"/>
    </row>
    <row r="807" spans="1:27" ht="12.75">
      <c r="A807" s="669"/>
      <c r="B807" s="669"/>
      <c r="C807" s="669"/>
      <c r="D807" s="669"/>
      <c r="E807" s="669"/>
      <c r="F807" s="669"/>
      <c r="G807" s="669"/>
      <c r="H807" s="669"/>
      <c r="I807" s="669"/>
      <c r="J807" s="669"/>
      <c r="K807" s="669"/>
      <c r="L807" s="669"/>
      <c r="M807" s="669"/>
      <c r="N807" s="669"/>
      <c r="O807" s="669"/>
      <c r="P807" s="669"/>
      <c r="Q807" s="669"/>
      <c r="R807" s="669"/>
      <c r="S807" s="669"/>
      <c r="T807" s="669"/>
      <c r="U807" s="669"/>
      <c r="V807" s="669"/>
      <c r="W807" s="669"/>
      <c r="X807" s="669"/>
      <c r="Y807" s="669"/>
      <c r="Z807" s="669"/>
      <c r="AA807" s="669"/>
    </row>
    <row r="808" spans="1:27" ht="12.75">
      <c r="A808" s="669"/>
      <c r="B808" s="669"/>
      <c r="C808" s="669"/>
      <c r="D808" s="669"/>
      <c r="E808" s="669"/>
      <c r="F808" s="669"/>
      <c r="G808" s="669"/>
      <c r="H808" s="669"/>
      <c r="I808" s="669"/>
      <c r="J808" s="669"/>
      <c r="K808" s="669"/>
      <c r="L808" s="669"/>
      <c r="M808" s="669"/>
      <c r="N808" s="669"/>
      <c r="O808" s="669"/>
      <c r="P808" s="669"/>
      <c r="Q808" s="669"/>
      <c r="R808" s="669"/>
      <c r="S808" s="669"/>
      <c r="T808" s="669"/>
      <c r="U808" s="669"/>
      <c r="V808" s="669"/>
      <c r="W808" s="669"/>
      <c r="X808" s="669"/>
      <c r="Y808" s="669"/>
      <c r="Z808" s="669"/>
      <c r="AA808" s="669"/>
    </row>
    <row r="809" spans="1:27" ht="12.75">
      <c r="A809" s="669"/>
      <c r="B809" s="669"/>
      <c r="C809" s="669"/>
      <c r="D809" s="669"/>
      <c r="E809" s="669"/>
      <c r="F809" s="669"/>
      <c r="G809" s="669"/>
      <c r="H809" s="669"/>
      <c r="I809" s="669"/>
      <c r="J809" s="669"/>
      <c r="K809" s="669"/>
      <c r="L809" s="669"/>
      <c r="M809" s="669"/>
      <c r="N809" s="669"/>
      <c r="O809" s="669"/>
      <c r="P809" s="669"/>
      <c r="Q809" s="669"/>
      <c r="R809" s="669"/>
      <c r="S809" s="669"/>
      <c r="T809" s="669"/>
      <c r="U809" s="669"/>
      <c r="V809" s="669"/>
      <c r="W809" s="669"/>
      <c r="X809" s="669"/>
      <c r="Y809" s="669"/>
      <c r="Z809" s="669"/>
      <c r="AA809" s="669"/>
    </row>
    <row r="810" spans="1:27" ht="12.75">
      <c r="A810" s="669"/>
      <c r="B810" s="669"/>
      <c r="C810" s="669"/>
      <c r="D810" s="669"/>
      <c r="E810" s="669"/>
      <c r="F810" s="669"/>
      <c r="G810" s="669"/>
      <c r="H810" s="669"/>
      <c r="I810" s="669"/>
      <c r="J810" s="669"/>
      <c r="K810" s="669"/>
      <c r="L810" s="669"/>
      <c r="M810" s="669"/>
      <c r="N810" s="669"/>
      <c r="O810" s="669"/>
      <c r="P810" s="669"/>
      <c r="Q810" s="669"/>
      <c r="R810" s="669"/>
      <c r="S810" s="669"/>
      <c r="T810" s="669"/>
      <c r="U810" s="669"/>
      <c r="V810" s="669"/>
      <c r="W810" s="669"/>
      <c r="X810" s="669"/>
      <c r="Y810" s="669"/>
      <c r="Z810" s="669"/>
      <c r="AA810" s="669"/>
    </row>
    <row r="811" spans="1:27" ht="12.75">
      <c r="A811" s="669"/>
      <c r="B811" s="669"/>
      <c r="C811" s="669"/>
      <c r="D811" s="669"/>
      <c r="E811" s="669"/>
      <c r="F811" s="669"/>
      <c r="G811" s="669"/>
      <c r="H811" s="669"/>
      <c r="I811" s="669"/>
      <c r="J811" s="669"/>
      <c r="K811" s="669"/>
      <c r="L811" s="669"/>
      <c r="M811" s="669"/>
      <c r="N811" s="669"/>
      <c r="O811" s="669"/>
      <c r="P811" s="669"/>
      <c r="Q811" s="669"/>
      <c r="R811" s="669"/>
      <c r="S811" s="669"/>
      <c r="T811" s="669"/>
      <c r="U811" s="669"/>
      <c r="V811" s="669"/>
      <c r="W811" s="669"/>
      <c r="X811" s="669"/>
      <c r="Y811" s="669"/>
      <c r="Z811" s="669"/>
      <c r="AA811" s="669"/>
    </row>
    <row r="812" spans="1:27" ht="12.75">
      <c r="A812" s="669"/>
      <c r="B812" s="669"/>
      <c r="C812" s="669"/>
      <c r="D812" s="669"/>
      <c r="E812" s="669"/>
      <c r="F812" s="669"/>
      <c r="G812" s="669"/>
      <c r="H812" s="669"/>
      <c r="I812" s="669"/>
      <c r="J812" s="669"/>
      <c r="K812" s="669"/>
      <c r="L812" s="669"/>
      <c r="M812" s="669"/>
      <c r="N812" s="669"/>
      <c r="O812" s="669"/>
      <c r="P812" s="669"/>
      <c r="Q812" s="669"/>
      <c r="R812" s="669"/>
      <c r="S812" s="669"/>
      <c r="T812" s="669"/>
      <c r="U812" s="669"/>
      <c r="V812" s="669"/>
      <c r="W812" s="669"/>
      <c r="X812" s="669"/>
      <c r="Y812" s="669"/>
      <c r="Z812" s="669"/>
      <c r="AA812" s="669"/>
    </row>
    <row r="813" spans="1:27" ht="12.75">
      <c r="A813" s="669"/>
      <c r="B813" s="669"/>
      <c r="C813" s="669"/>
      <c r="D813" s="669"/>
      <c r="E813" s="669"/>
      <c r="F813" s="669"/>
      <c r="G813" s="669"/>
      <c r="H813" s="669"/>
      <c r="I813" s="669"/>
      <c r="J813" s="669"/>
      <c r="K813" s="669"/>
      <c r="L813" s="669"/>
      <c r="M813" s="669"/>
      <c r="N813" s="669"/>
      <c r="O813" s="669"/>
      <c r="P813" s="669"/>
      <c r="Q813" s="669"/>
      <c r="R813" s="669"/>
      <c r="S813" s="669"/>
      <c r="T813" s="669"/>
      <c r="U813" s="669"/>
      <c r="V813" s="669"/>
      <c r="W813" s="669"/>
      <c r="X813" s="669"/>
      <c r="Y813" s="669"/>
      <c r="Z813" s="669"/>
      <c r="AA813" s="669"/>
    </row>
    <row r="814" spans="1:27" ht="12.75">
      <c r="A814" s="669"/>
      <c r="B814" s="669"/>
      <c r="C814" s="669"/>
      <c r="D814" s="669"/>
      <c r="E814" s="669"/>
      <c r="F814" s="669"/>
      <c r="G814" s="669"/>
      <c r="H814" s="669"/>
      <c r="I814" s="669"/>
      <c r="J814" s="669"/>
      <c r="K814" s="669"/>
      <c r="L814" s="669"/>
      <c r="M814" s="669"/>
      <c r="N814" s="669"/>
      <c r="O814" s="669"/>
      <c r="P814" s="669"/>
      <c r="Q814" s="669"/>
      <c r="R814" s="669"/>
      <c r="S814" s="669"/>
      <c r="T814" s="669"/>
      <c r="U814" s="669"/>
      <c r="V814" s="669"/>
      <c r="W814" s="669"/>
      <c r="X814" s="669"/>
      <c r="Y814" s="669"/>
      <c r="Z814" s="669"/>
      <c r="AA814" s="669"/>
    </row>
    <row r="815" spans="1:27" ht="12.75">
      <c r="A815" s="669"/>
      <c r="B815" s="669"/>
      <c r="C815" s="669"/>
      <c r="D815" s="669"/>
      <c r="E815" s="669"/>
      <c r="F815" s="669"/>
      <c r="G815" s="669"/>
      <c r="H815" s="669"/>
      <c r="I815" s="669"/>
      <c r="J815" s="669"/>
      <c r="K815" s="669"/>
      <c r="L815" s="669"/>
      <c r="M815" s="669"/>
      <c r="N815" s="669"/>
      <c r="O815" s="669"/>
      <c r="P815" s="669"/>
      <c r="Q815" s="669"/>
      <c r="R815" s="669"/>
      <c r="S815" s="669"/>
      <c r="T815" s="669"/>
      <c r="U815" s="669"/>
      <c r="V815" s="669"/>
      <c r="W815" s="669"/>
      <c r="X815" s="669"/>
      <c r="Y815" s="669"/>
      <c r="Z815" s="669"/>
      <c r="AA815" s="669"/>
    </row>
    <row r="816" spans="1:27" ht="12.75">
      <c r="A816" s="669"/>
      <c r="B816" s="669"/>
      <c r="C816" s="669"/>
      <c r="D816" s="669"/>
      <c r="E816" s="669"/>
      <c r="F816" s="669"/>
      <c r="G816" s="669"/>
      <c r="H816" s="669"/>
      <c r="I816" s="669"/>
      <c r="J816" s="669"/>
      <c r="K816" s="669"/>
      <c r="L816" s="669"/>
      <c r="M816" s="669"/>
      <c r="N816" s="669"/>
      <c r="O816" s="669"/>
      <c r="P816" s="669"/>
      <c r="Q816" s="669"/>
      <c r="R816" s="669"/>
      <c r="S816" s="669"/>
      <c r="T816" s="669"/>
      <c r="U816" s="669"/>
      <c r="V816" s="669"/>
      <c r="W816" s="669"/>
      <c r="X816" s="669"/>
      <c r="Y816" s="669"/>
      <c r="Z816" s="669"/>
      <c r="AA816" s="669"/>
    </row>
    <row r="817" spans="1:27" ht="12.75">
      <c r="A817" s="669"/>
      <c r="B817" s="669"/>
      <c r="C817" s="669"/>
      <c r="D817" s="669"/>
      <c r="E817" s="669"/>
      <c r="F817" s="669"/>
      <c r="G817" s="669"/>
      <c r="H817" s="669"/>
      <c r="I817" s="669"/>
      <c r="J817" s="669"/>
      <c r="K817" s="669"/>
      <c r="L817" s="669"/>
      <c r="M817" s="669"/>
      <c r="N817" s="669"/>
      <c r="O817" s="669"/>
      <c r="P817" s="669"/>
      <c r="Q817" s="669"/>
      <c r="R817" s="669"/>
      <c r="S817" s="669"/>
      <c r="T817" s="669"/>
      <c r="U817" s="669"/>
      <c r="V817" s="669"/>
      <c r="W817" s="669"/>
      <c r="X817" s="669"/>
      <c r="Y817" s="669"/>
      <c r="Z817" s="669"/>
      <c r="AA817" s="669"/>
    </row>
    <row r="818" spans="1:27" ht="12.75">
      <c r="A818" s="669"/>
      <c r="B818" s="669"/>
      <c r="C818" s="669"/>
      <c r="D818" s="669"/>
      <c r="E818" s="669"/>
      <c r="F818" s="669"/>
      <c r="G818" s="669"/>
      <c r="H818" s="669"/>
      <c r="I818" s="669"/>
      <c r="J818" s="669"/>
      <c r="K818" s="669"/>
      <c r="L818" s="669"/>
      <c r="M818" s="669"/>
      <c r="N818" s="669"/>
      <c r="O818" s="669"/>
      <c r="P818" s="669"/>
      <c r="Q818" s="669"/>
      <c r="R818" s="669"/>
      <c r="S818" s="669"/>
      <c r="T818" s="669"/>
      <c r="U818" s="669"/>
      <c r="V818" s="669"/>
      <c r="W818" s="669"/>
      <c r="X818" s="669"/>
      <c r="Y818" s="669"/>
      <c r="Z818" s="669"/>
      <c r="AA818" s="669"/>
    </row>
    <row r="819" spans="1:27" ht="12.75">
      <c r="A819" s="669"/>
      <c r="B819" s="669"/>
      <c r="C819" s="669"/>
      <c r="D819" s="669"/>
      <c r="E819" s="669"/>
      <c r="F819" s="669"/>
      <c r="G819" s="669"/>
      <c r="H819" s="669"/>
      <c r="I819" s="669"/>
      <c r="J819" s="669"/>
      <c r="K819" s="669"/>
      <c r="L819" s="669"/>
      <c r="M819" s="669"/>
      <c r="N819" s="669"/>
      <c r="O819" s="669"/>
      <c r="P819" s="669"/>
      <c r="Q819" s="669"/>
      <c r="R819" s="669"/>
      <c r="S819" s="669"/>
      <c r="T819" s="669"/>
      <c r="U819" s="669"/>
      <c r="V819" s="669"/>
      <c r="W819" s="669"/>
      <c r="X819" s="669"/>
      <c r="Y819" s="669"/>
      <c r="Z819" s="669"/>
      <c r="AA819" s="669"/>
    </row>
    <row r="820" spans="1:27" ht="12.75">
      <c r="A820" s="669"/>
      <c r="B820" s="669"/>
      <c r="C820" s="669"/>
      <c r="D820" s="669"/>
      <c r="E820" s="669"/>
      <c r="F820" s="669"/>
      <c r="G820" s="669"/>
      <c r="H820" s="669"/>
      <c r="I820" s="669"/>
      <c r="J820" s="669"/>
      <c r="K820" s="669"/>
      <c r="L820" s="669"/>
      <c r="M820" s="669"/>
      <c r="N820" s="669"/>
      <c r="O820" s="669"/>
      <c r="P820" s="669"/>
      <c r="Q820" s="669"/>
      <c r="R820" s="669"/>
      <c r="S820" s="669"/>
      <c r="T820" s="669"/>
      <c r="U820" s="669"/>
      <c r="V820" s="669"/>
      <c r="W820" s="669"/>
      <c r="X820" s="669"/>
      <c r="Y820" s="669"/>
      <c r="Z820" s="669"/>
      <c r="AA820" s="669"/>
    </row>
    <row r="821" spans="1:27" ht="12.75">
      <c r="A821" s="669"/>
      <c r="B821" s="669"/>
      <c r="C821" s="669"/>
      <c r="D821" s="669"/>
      <c r="E821" s="669"/>
      <c r="F821" s="669"/>
      <c r="G821" s="669"/>
      <c r="H821" s="669"/>
      <c r="I821" s="669"/>
      <c r="J821" s="669"/>
      <c r="K821" s="669"/>
      <c r="L821" s="669"/>
      <c r="M821" s="669"/>
      <c r="N821" s="669"/>
      <c r="O821" s="669"/>
      <c r="P821" s="669"/>
      <c r="Q821" s="669"/>
      <c r="R821" s="669"/>
      <c r="S821" s="669"/>
      <c r="T821" s="669"/>
      <c r="U821" s="669"/>
      <c r="V821" s="669"/>
      <c r="W821" s="669"/>
      <c r="X821" s="669"/>
      <c r="Y821" s="669"/>
      <c r="Z821" s="669"/>
      <c r="AA821" s="669"/>
    </row>
    <row r="822" spans="1:27" ht="12.75">
      <c r="A822" s="669"/>
      <c r="B822" s="669"/>
      <c r="C822" s="669"/>
      <c r="D822" s="669"/>
      <c r="E822" s="669"/>
      <c r="F822" s="669"/>
      <c r="G822" s="669"/>
      <c r="H822" s="669"/>
      <c r="I822" s="669"/>
      <c r="J822" s="669"/>
      <c r="K822" s="669"/>
      <c r="L822" s="669"/>
      <c r="M822" s="669"/>
      <c r="N822" s="669"/>
      <c r="O822" s="669"/>
      <c r="P822" s="669"/>
      <c r="Q822" s="669"/>
      <c r="R822" s="669"/>
      <c r="S822" s="669"/>
      <c r="T822" s="669"/>
      <c r="U822" s="669"/>
      <c r="V822" s="669"/>
      <c r="W822" s="669"/>
      <c r="X822" s="669"/>
      <c r="Y822" s="669"/>
      <c r="Z822" s="669"/>
      <c r="AA822" s="669"/>
    </row>
    <row r="823" spans="1:27" ht="12.75">
      <c r="A823" s="669"/>
      <c r="B823" s="669"/>
      <c r="C823" s="669"/>
      <c r="D823" s="669"/>
      <c r="E823" s="669"/>
      <c r="F823" s="669"/>
      <c r="G823" s="669"/>
      <c r="H823" s="669"/>
      <c r="I823" s="669"/>
      <c r="J823" s="669"/>
      <c r="K823" s="669"/>
      <c r="L823" s="669"/>
      <c r="M823" s="669"/>
      <c r="N823" s="669"/>
      <c r="O823" s="669"/>
      <c r="P823" s="669"/>
      <c r="Q823" s="669"/>
      <c r="R823" s="669"/>
      <c r="S823" s="669"/>
      <c r="T823" s="669"/>
      <c r="U823" s="669"/>
      <c r="V823" s="669"/>
      <c r="W823" s="669"/>
      <c r="X823" s="669"/>
      <c r="Y823" s="669"/>
      <c r="Z823" s="669"/>
      <c r="AA823" s="669"/>
    </row>
    <row r="824" spans="1:27" ht="12.75">
      <c r="A824" s="669"/>
      <c r="B824" s="669"/>
      <c r="C824" s="669"/>
      <c r="D824" s="669"/>
      <c r="E824" s="669"/>
      <c r="F824" s="669"/>
      <c r="G824" s="669"/>
      <c r="H824" s="669"/>
      <c r="I824" s="669"/>
      <c r="J824" s="669"/>
      <c r="K824" s="669"/>
      <c r="L824" s="669"/>
      <c r="M824" s="669"/>
      <c r="N824" s="669"/>
      <c r="O824" s="669"/>
      <c r="P824" s="669"/>
      <c r="Q824" s="669"/>
      <c r="R824" s="669"/>
      <c r="S824" s="669"/>
      <c r="T824" s="669"/>
      <c r="U824" s="669"/>
      <c r="V824" s="669"/>
      <c r="W824" s="669"/>
      <c r="X824" s="669"/>
      <c r="Y824" s="669"/>
      <c r="Z824" s="669"/>
      <c r="AA824" s="669"/>
    </row>
    <row r="825" spans="1:27" ht="12.75">
      <c r="A825" s="669"/>
      <c r="B825" s="669"/>
      <c r="C825" s="669"/>
      <c r="D825" s="669"/>
      <c r="E825" s="669"/>
      <c r="F825" s="669"/>
      <c r="G825" s="669"/>
      <c r="H825" s="669"/>
      <c r="I825" s="669"/>
      <c r="J825" s="669"/>
      <c r="K825" s="669"/>
      <c r="L825" s="669"/>
      <c r="M825" s="669"/>
      <c r="N825" s="669"/>
      <c r="O825" s="669"/>
      <c r="P825" s="669"/>
      <c r="Q825" s="669"/>
      <c r="R825" s="669"/>
      <c r="S825" s="669"/>
      <c r="T825" s="669"/>
      <c r="U825" s="669"/>
      <c r="V825" s="669"/>
      <c r="W825" s="669"/>
      <c r="X825" s="669"/>
      <c r="Y825" s="669"/>
      <c r="Z825" s="669"/>
      <c r="AA825" s="669"/>
    </row>
    <row r="826" spans="1:27" ht="12.75">
      <c r="A826" s="669"/>
      <c r="B826" s="669"/>
      <c r="C826" s="669"/>
      <c r="D826" s="669"/>
      <c r="E826" s="669"/>
      <c r="F826" s="669"/>
      <c r="G826" s="669"/>
      <c r="H826" s="669"/>
      <c r="I826" s="669"/>
      <c r="J826" s="669"/>
      <c r="K826" s="669"/>
      <c r="L826" s="669"/>
      <c r="M826" s="669"/>
      <c r="N826" s="669"/>
      <c r="O826" s="669"/>
      <c r="P826" s="669"/>
      <c r="Q826" s="669"/>
      <c r="R826" s="669"/>
      <c r="S826" s="669"/>
      <c r="T826" s="669"/>
      <c r="U826" s="669"/>
      <c r="V826" s="669"/>
      <c r="W826" s="669"/>
      <c r="X826" s="669"/>
      <c r="Y826" s="669"/>
      <c r="Z826" s="669"/>
      <c r="AA826" s="669"/>
    </row>
    <row r="827" spans="1:27" ht="12.75">
      <c r="A827" s="669"/>
      <c r="B827" s="669"/>
      <c r="C827" s="669"/>
      <c r="D827" s="669"/>
      <c r="E827" s="669"/>
      <c r="F827" s="669"/>
      <c r="G827" s="669"/>
      <c r="H827" s="669"/>
      <c r="I827" s="669"/>
      <c r="J827" s="669"/>
      <c r="K827" s="669"/>
      <c r="L827" s="669"/>
      <c r="M827" s="669"/>
      <c r="N827" s="669"/>
      <c r="O827" s="669"/>
      <c r="P827" s="669"/>
      <c r="Q827" s="669"/>
      <c r="R827" s="669"/>
      <c r="S827" s="669"/>
      <c r="T827" s="669"/>
      <c r="U827" s="669"/>
      <c r="V827" s="669"/>
      <c r="W827" s="669"/>
      <c r="X827" s="669"/>
      <c r="Y827" s="669"/>
      <c r="Z827" s="669"/>
      <c r="AA827" s="669"/>
    </row>
    <row r="828" spans="1:27" ht="12.75">
      <c r="A828" s="669"/>
      <c r="B828" s="669"/>
      <c r="C828" s="669"/>
      <c r="D828" s="669"/>
      <c r="E828" s="669"/>
      <c r="F828" s="669"/>
      <c r="G828" s="669"/>
      <c r="H828" s="669"/>
      <c r="I828" s="669"/>
      <c r="J828" s="669"/>
      <c r="K828" s="669"/>
      <c r="L828" s="669"/>
      <c r="M828" s="669"/>
      <c r="N828" s="669"/>
      <c r="O828" s="669"/>
      <c r="P828" s="669"/>
      <c r="Q828" s="669"/>
      <c r="R828" s="669"/>
      <c r="S828" s="669"/>
      <c r="T828" s="669"/>
      <c r="U828" s="669"/>
      <c r="V828" s="669"/>
      <c r="W828" s="669"/>
      <c r="X828" s="669"/>
      <c r="Y828" s="669"/>
      <c r="Z828" s="669"/>
      <c r="AA828" s="669"/>
    </row>
    <row r="829" spans="1:27" ht="12.75">
      <c r="A829" s="669"/>
      <c r="B829" s="669"/>
      <c r="C829" s="669"/>
      <c r="D829" s="669"/>
      <c r="E829" s="669"/>
      <c r="F829" s="669"/>
      <c r="G829" s="669"/>
      <c r="H829" s="669"/>
      <c r="I829" s="669"/>
      <c r="J829" s="669"/>
      <c r="K829" s="669"/>
      <c r="L829" s="669"/>
      <c r="M829" s="669"/>
      <c r="N829" s="669"/>
      <c r="O829" s="669"/>
      <c r="P829" s="669"/>
      <c r="Q829" s="669"/>
      <c r="R829" s="669"/>
      <c r="S829" s="669"/>
      <c r="T829" s="669"/>
      <c r="U829" s="669"/>
      <c r="V829" s="669"/>
      <c r="W829" s="669"/>
      <c r="X829" s="669"/>
      <c r="Y829" s="669"/>
      <c r="Z829" s="669"/>
      <c r="AA829" s="669"/>
    </row>
    <row r="830" spans="1:27" ht="12.75">
      <c r="A830" s="669"/>
      <c r="B830" s="669"/>
      <c r="C830" s="669"/>
      <c r="D830" s="669"/>
      <c r="E830" s="669"/>
      <c r="F830" s="669"/>
      <c r="G830" s="669"/>
      <c r="H830" s="669"/>
      <c r="I830" s="669"/>
      <c r="J830" s="669"/>
      <c r="K830" s="669"/>
      <c r="L830" s="669"/>
      <c r="M830" s="669"/>
      <c r="N830" s="669"/>
      <c r="O830" s="669"/>
      <c r="P830" s="669"/>
      <c r="Q830" s="669"/>
      <c r="R830" s="669"/>
      <c r="S830" s="669"/>
      <c r="T830" s="669"/>
      <c r="U830" s="669"/>
      <c r="V830" s="669"/>
      <c r="W830" s="669"/>
      <c r="X830" s="669"/>
      <c r="Y830" s="669"/>
      <c r="Z830" s="669"/>
      <c r="AA830" s="669"/>
    </row>
    <row r="831" spans="1:27" ht="12.75">
      <c r="A831" s="669"/>
      <c r="B831" s="669"/>
      <c r="C831" s="669"/>
      <c r="D831" s="669"/>
      <c r="E831" s="669"/>
      <c r="F831" s="669"/>
      <c r="G831" s="669"/>
      <c r="H831" s="669"/>
      <c r="I831" s="669"/>
      <c r="J831" s="669"/>
      <c r="K831" s="669"/>
      <c r="L831" s="669"/>
      <c r="M831" s="669"/>
      <c r="N831" s="669"/>
      <c r="O831" s="669"/>
      <c r="P831" s="669"/>
      <c r="Q831" s="669"/>
      <c r="R831" s="669"/>
      <c r="S831" s="669"/>
      <c r="T831" s="669"/>
      <c r="U831" s="669"/>
      <c r="V831" s="669"/>
      <c r="W831" s="669"/>
      <c r="X831" s="669"/>
      <c r="Y831" s="669"/>
      <c r="Z831" s="669"/>
      <c r="AA831" s="669"/>
    </row>
    <row r="832" spans="1:27" ht="12.75">
      <c r="A832" s="669"/>
      <c r="B832" s="669"/>
      <c r="C832" s="669"/>
      <c r="D832" s="669"/>
      <c r="E832" s="669"/>
      <c r="F832" s="669"/>
      <c r="G832" s="669"/>
      <c r="H832" s="669"/>
      <c r="I832" s="669"/>
      <c r="J832" s="669"/>
      <c r="K832" s="669"/>
      <c r="L832" s="669"/>
      <c r="M832" s="669"/>
      <c r="N832" s="669"/>
      <c r="O832" s="669"/>
      <c r="P832" s="669"/>
      <c r="Q832" s="669"/>
      <c r="R832" s="669"/>
      <c r="S832" s="669"/>
      <c r="T832" s="669"/>
      <c r="U832" s="669"/>
      <c r="V832" s="669"/>
      <c r="W832" s="669"/>
      <c r="X832" s="669"/>
      <c r="Y832" s="669"/>
      <c r="Z832" s="669"/>
      <c r="AA832" s="669"/>
    </row>
    <row r="833" spans="1:27" ht="12.75">
      <c r="A833" s="669"/>
      <c r="B833" s="669"/>
      <c r="C833" s="669"/>
      <c r="D833" s="669"/>
      <c r="E833" s="669"/>
      <c r="F833" s="669"/>
      <c r="G833" s="669"/>
      <c r="H833" s="669"/>
      <c r="I833" s="669"/>
      <c r="J833" s="669"/>
      <c r="K833" s="669"/>
      <c r="L833" s="669"/>
      <c r="M833" s="669"/>
      <c r="N833" s="669"/>
      <c r="O833" s="669"/>
      <c r="P833" s="669"/>
      <c r="Q833" s="669"/>
      <c r="R833" s="669"/>
      <c r="S833" s="669"/>
      <c r="T833" s="669"/>
      <c r="U833" s="669"/>
      <c r="V833" s="669"/>
      <c r="W833" s="669"/>
      <c r="X833" s="669"/>
      <c r="Y833" s="669"/>
      <c r="Z833" s="669"/>
      <c r="AA833" s="669"/>
    </row>
    <row r="834" spans="1:27" ht="12.75">
      <c r="A834" s="669"/>
      <c r="B834" s="669"/>
      <c r="C834" s="669"/>
      <c r="D834" s="669"/>
      <c r="E834" s="669"/>
      <c r="F834" s="669"/>
      <c r="G834" s="669"/>
      <c r="H834" s="669"/>
      <c r="I834" s="669"/>
      <c r="J834" s="669"/>
      <c r="K834" s="669"/>
      <c r="L834" s="669"/>
      <c r="M834" s="669"/>
      <c r="N834" s="669"/>
      <c r="O834" s="669"/>
      <c r="P834" s="669"/>
      <c r="Q834" s="669"/>
      <c r="R834" s="669"/>
      <c r="S834" s="669"/>
      <c r="T834" s="669"/>
      <c r="U834" s="669"/>
      <c r="V834" s="669"/>
      <c r="W834" s="669"/>
      <c r="X834" s="669"/>
      <c r="Y834" s="669"/>
      <c r="Z834" s="669"/>
      <c r="AA834" s="669"/>
    </row>
    <row r="835" spans="1:27" ht="12.75">
      <c r="A835" s="669"/>
      <c r="B835" s="669"/>
      <c r="C835" s="669"/>
      <c r="D835" s="669"/>
      <c r="E835" s="669"/>
      <c r="F835" s="669"/>
      <c r="G835" s="669"/>
      <c r="H835" s="669"/>
      <c r="I835" s="669"/>
      <c r="J835" s="669"/>
      <c r="K835" s="669"/>
      <c r="L835" s="669"/>
      <c r="M835" s="669"/>
      <c r="N835" s="669"/>
      <c r="O835" s="669"/>
      <c r="P835" s="669"/>
      <c r="Q835" s="669"/>
      <c r="R835" s="669"/>
      <c r="S835" s="669"/>
      <c r="T835" s="669"/>
      <c r="U835" s="669"/>
      <c r="V835" s="669"/>
      <c r="W835" s="669"/>
      <c r="X835" s="669"/>
      <c r="Y835" s="669"/>
      <c r="Z835" s="669"/>
      <c r="AA835" s="669"/>
    </row>
    <row r="836" spans="1:27" ht="12.75">
      <c r="A836" s="669"/>
      <c r="B836" s="669"/>
      <c r="C836" s="669"/>
      <c r="D836" s="669"/>
      <c r="E836" s="669"/>
      <c r="F836" s="669"/>
      <c r="G836" s="669"/>
      <c r="H836" s="669"/>
      <c r="I836" s="669"/>
      <c r="J836" s="669"/>
      <c r="K836" s="669"/>
      <c r="L836" s="669"/>
      <c r="M836" s="669"/>
      <c r="N836" s="669"/>
      <c r="O836" s="669"/>
      <c r="P836" s="669"/>
      <c r="Q836" s="669"/>
      <c r="R836" s="669"/>
      <c r="S836" s="669"/>
      <c r="T836" s="669"/>
      <c r="U836" s="669"/>
      <c r="V836" s="669"/>
      <c r="W836" s="669"/>
      <c r="X836" s="669"/>
      <c r="Y836" s="669"/>
      <c r="Z836" s="669"/>
      <c r="AA836" s="669"/>
    </row>
    <row r="837" spans="1:27" ht="12.75">
      <c r="A837" s="669"/>
      <c r="B837" s="669"/>
      <c r="C837" s="669"/>
      <c r="D837" s="669"/>
      <c r="E837" s="669"/>
      <c r="F837" s="669"/>
      <c r="G837" s="669"/>
      <c r="H837" s="669"/>
      <c r="I837" s="669"/>
      <c r="J837" s="669"/>
      <c r="K837" s="669"/>
      <c r="L837" s="669"/>
      <c r="M837" s="669"/>
      <c r="N837" s="669"/>
      <c r="O837" s="669"/>
      <c r="P837" s="669"/>
      <c r="Q837" s="669"/>
      <c r="R837" s="669"/>
      <c r="S837" s="669"/>
      <c r="T837" s="669"/>
      <c r="U837" s="669"/>
      <c r="V837" s="669"/>
      <c r="W837" s="669"/>
      <c r="X837" s="669"/>
      <c r="Y837" s="669"/>
      <c r="Z837" s="669"/>
      <c r="AA837" s="669"/>
    </row>
    <row r="838" spans="1:27" ht="12.75">
      <c r="A838" s="669"/>
      <c r="B838" s="669"/>
      <c r="C838" s="669"/>
      <c r="D838" s="669"/>
      <c r="E838" s="669"/>
      <c r="F838" s="669"/>
      <c r="G838" s="669"/>
      <c r="H838" s="669"/>
      <c r="I838" s="669"/>
      <c r="J838" s="669"/>
      <c r="K838" s="669"/>
      <c r="L838" s="669"/>
      <c r="M838" s="669"/>
      <c r="N838" s="669"/>
      <c r="O838" s="669"/>
      <c r="P838" s="669"/>
      <c r="Q838" s="669"/>
      <c r="R838" s="669"/>
      <c r="S838" s="669"/>
      <c r="T838" s="669"/>
      <c r="U838" s="669"/>
      <c r="V838" s="669"/>
      <c r="W838" s="669"/>
      <c r="X838" s="669"/>
      <c r="Y838" s="669"/>
      <c r="Z838" s="669"/>
      <c r="AA838" s="669"/>
    </row>
    <row r="839" spans="1:27" ht="12.75">
      <c r="A839" s="669"/>
      <c r="B839" s="669"/>
      <c r="C839" s="669"/>
      <c r="D839" s="669"/>
      <c r="E839" s="669"/>
      <c r="F839" s="669"/>
      <c r="G839" s="669"/>
      <c r="H839" s="669"/>
      <c r="I839" s="669"/>
      <c r="J839" s="669"/>
      <c r="K839" s="669"/>
      <c r="L839" s="669"/>
      <c r="M839" s="669"/>
      <c r="N839" s="669"/>
      <c r="O839" s="669"/>
      <c r="P839" s="669"/>
      <c r="Q839" s="669"/>
      <c r="R839" s="669"/>
      <c r="S839" s="669"/>
      <c r="T839" s="669"/>
      <c r="U839" s="669"/>
      <c r="V839" s="669"/>
      <c r="W839" s="669"/>
      <c r="X839" s="669"/>
      <c r="Y839" s="669"/>
      <c r="Z839" s="669"/>
      <c r="AA839" s="669"/>
    </row>
    <row r="840" spans="1:27" ht="12.75">
      <c r="A840" s="669"/>
      <c r="B840" s="669"/>
      <c r="C840" s="669"/>
      <c r="D840" s="669"/>
      <c r="E840" s="669"/>
      <c r="F840" s="669"/>
      <c r="G840" s="669"/>
      <c r="H840" s="669"/>
      <c r="I840" s="669"/>
      <c r="J840" s="669"/>
      <c r="K840" s="669"/>
      <c r="L840" s="669"/>
      <c r="M840" s="669"/>
      <c r="N840" s="669"/>
      <c r="O840" s="669"/>
      <c r="P840" s="669"/>
      <c r="Q840" s="669"/>
      <c r="R840" s="669"/>
      <c r="S840" s="669"/>
      <c r="T840" s="669"/>
      <c r="U840" s="669"/>
      <c r="V840" s="669"/>
      <c r="W840" s="669"/>
      <c r="X840" s="669"/>
      <c r="Y840" s="669"/>
      <c r="Z840" s="669"/>
      <c r="AA840" s="669"/>
    </row>
    <row r="841" spans="1:27" ht="12.75">
      <c r="A841" s="669"/>
      <c r="B841" s="669"/>
      <c r="C841" s="669"/>
      <c r="D841" s="669"/>
      <c r="E841" s="669"/>
      <c r="F841" s="669"/>
      <c r="G841" s="669"/>
      <c r="H841" s="669"/>
      <c r="I841" s="669"/>
      <c r="J841" s="669"/>
      <c r="K841" s="669"/>
      <c r="L841" s="669"/>
      <c r="M841" s="669"/>
      <c r="N841" s="669"/>
      <c r="O841" s="669"/>
      <c r="P841" s="669"/>
      <c r="Q841" s="669"/>
      <c r="R841" s="669"/>
      <c r="S841" s="669"/>
      <c r="T841" s="669"/>
      <c r="U841" s="669"/>
      <c r="V841" s="669"/>
      <c r="W841" s="669"/>
      <c r="X841" s="669"/>
      <c r="Y841" s="669"/>
      <c r="Z841" s="669"/>
      <c r="AA841" s="669"/>
    </row>
    <row r="842" spans="1:27" ht="12.75">
      <c r="A842" s="669"/>
      <c r="B842" s="669"/>
      <c r="C842" s="669"/>
      <c r="D842" s="669"/>
      <c r="E842" s="669"/>
      <c r="F842" s="669"/>
      <c r="G842" s="669"/>
      <c r="H842" s="669"/>
      <c r="I842" s="669"/>
      <c r="J842" s="669"/>
      <c r="K842" s="669"/>
      <c r="L842" s="669"/>
      <c r="M842" s="669"/>
      <c r="N842" s="669"/>
      <c r="O842" s="669"/>
      <c r="P842" s="669"/>
      <c r="Q842" s="669"/>
      <c r="R842" s="669"/>
      <c r="S842" s="669"/>
      <c r="T842" s="669"/>
      <c r="U842" s="669"/>
      <c r="V842" s="669"/>
      <c r="W842" s="669"/>
      <c r="X842" s="669"/>
      <c r="Y842" s="669"/>
      <c r="Z842" s="669"/>
      <c r="AA842" s="669"/>
    </row>
    <row r="843" spans="1:27" ht="12.75">
      <c r="A843" s="669"/>
      <c r="B843" s="669"/>
      <c r="C843" s="669"/>
      <c r="D843" s="669"/>
      <c r="E843" s="669"/>
      <c r="F843" s="669"/>
      <c r="G843" s="669"/>
      <c r="H843" s="669"/>
      <c r="I843" s="669"/>
      <c r="J843" s="669"/>
      <c r="K843" s="669"/>
      <c r="L843" s="669"/>
      <c r="M843" s="669"/>
      <c r="N843" s="669"/>
      <c r="O843" s="669"/>
      <c r="P843" s="669"/>
      <c r="Q843" s="669"/>
      <c r="R843" s="669"/>
      <c r="S843" s="669"/>
      <c r="T843" s="669"/>
      <c r="U843" s="669"/>
      <c r="V843" s="669"/>
      <c r="W843" s="669"/>
      <c r="X843" s="669"/>
      <c r="Y843" s="669"/>
      <c r="Z843" s="669"/>
      <c r="AA843" s="669"/>
    </row>
    <row r="844" spans="1:27" ht="12.75">
      <c r="A844" s="669"/>
      <c r="B844" s="669"/>
      <c r="C844" s="669"/>
      <c r="D844" s="669"/>
      <c r="E844" s="669"/>
      <c r="F844" s="669"/>
      <c r="G844" s="669"/>
      <c r="H844" s="669"/>
      <c r="I844" s="669"/>
      <c r="J844" s="669"/>
      <c r="K844" s="669"/>
      <c r="L844" s="669"/>
      <c r="M844" s="669"/>
      <c r="N844" s="669"/>
      <c r="O844" s="669"/>
      <c r="P844" s="669"/>
      <c r="Q844" s="669"/>
      <c r="R844" s="669"/>
      <c r="S844" s="669"/>
      <c r="T844" s="669"/>
      <c r="U844" s="669"/>
      <c r="V844" s="669"/>
      <c r="W844" s="669"/>
      <c r="X844" s="669"/>
      <c r="Y844" s="669"/>
      <c r="Z844" s="669"/>
      <c r="AA844" s="669"/>
    </row>
    <row r="845" spans="1:27" ht="12.75">
      <c r="A845" s="669"/>
      <c r="B845" s="669"/>
      <c r="C845" s="669"/>
      <c r="D845" s="669"/>
      <c r="E845" s="669"/>
      <c r="F845" s="669"/>
      <c r="G845" s="669"/>
      <c r="H845" s="669"/>
      <c r="I845" s="669"/>
      <c r="J845" s="669"/>
      <c r="K845" s="669"/>
      <c r="L845" s="669"/>
      <c r="M845" s="669"/>
      <c r="N845" s="669"/>
      <c r="O845" s="669"/>
      <c r="P845" s="669"/>
      <c r="Q845" s="669"/>
      <c r="R845" s="669"/>
      <c r="S845" s="669"/>
      <c r="T845" s="669"/>
      <c r="U845" s="669"/>
      <c r="V845" s="669"/>
      <c r="W845" s="669"/>
      <c r="X845" s="669"/>
      <c r="Y845" s="669"/>
      <c r="Z845" s="669"/>
      <c r="AA845" s="669"/>
    </row>
    <row r="846" spans="1:27" ht="12.75">
      <c r="A846" s="669"/>
      <c r="B846" s="669"/>
      <c r="C846" s="669"/>
      <c r="D846" s="669"/>
      <c r="E846" s="669"/>
      <c r="F846" s="669"/>
      <c r="G846" s="669"/>
      <c r="H846" s="669"/>
      <c r="I846" s="669"/>
      <c r="J846" s="669"/>
      <c r="K846" s="669"/>
      <c r="L846" s="669"/>
      <c r="M846" s="669"/>
      <c r="N846" s="669"/>
      <c r="O846" s="669"/>
      <c r="P846" s="669"/>
      <c r="Q846" s="669"/>
      <c r="R846" s="669"/>
      <c r="S846" s="669"/>
      <c r="T846" s="669"/>
      <c r="U846" s="669"/>
      <c r="V846" s="669"/>
      <c r="W846" s="669"/>
      <c r="X846" s="669"/>
      <c r="Y846" s="669"/>
      <c r="Z846" s="669"/>
      <c r="AA846" s="669"/>
    </row>
    <row r="847" spans="1:27" ht="12.75">
      <c r="A847" s="669"/>
      <c r="B847" s="669"/>
      <c r="C847" s="669"/>
      <c r="D847" s="669"/>
      <c r="E847" s="669"/>
      <c r="F847" s="669"/>
      <c r="G847" s="669"/>
      <c r="H847" s="669"/>
      <c r="I847" s="669"/>
      <c r="J847" s="669"/>
      <c r="K847" s="669"/>
      <c r="L847" s="669"/>
      <c r="M847" s="669"/>
      <c r="N847" s="669"/>
      <c r="O847" s="669"/>
      <c r="P847" s="669"/>
      <c r="Q847" s="669"/>
      <c r="R847" s="669"/>
      <c r="S847" s="669"/>
      <c r="T847" s="669"/>
      <c r="U847" s="669"/>
      <c r="V847" s="669"/>
      <c r="W847" s="669"/>
      <c r="X847" s="669"/>
      <c r="Y847" s="669"/>
      <c r="Z847" s="669"/>
      <c r="AA847" s="669"/>
    </row>
    <row r="848" spans="1:27" ht="12.75">
      <c r="A848" s="669"/>
      <c r="B848" s="669"/>
      <c r="C848" s="669"/>
      <c r="D848" s="669"/>
      <c r="E848" s="669"/>
      <c r="F848" s="669"/>
      <c r="G848" s="669"/>
      <c r="H848" s="669"/>
      <c r="I848" s="669"/>
      <c r="J848" s="669"/>
      <c r="K848" s="669"/>
      <c r="L848" s="669"/>
      <c r="M848" s="669"/>
      <c r="N848" s="669"/>
      <c r="O848" s="669"/>
      <c r="P848" s="669"/>
      <c r="Q848" s="669"/>
      <c r="R848" s="669"/>
      <c r="S848" s="669"/>
      <c r="T848" s="669"/>
      <c r="U848" s="669"/>
      <c r="V848" s="669"/>
      <c r="W848" s="669"/>
      <c r="X848" s="669"/>
      <c r="Y848" s="669"/>
      <c r="Z848" s="669"/>
      <c r="AA848" s="669"/>
    </row>
    <row r="849" spans="1:27" ht="12.75">
      <c r="A849" s="669"/>
      <c r="B849" s="669"/>
      <c r="C849" s="669"/>
      <c r="D849" s="669"/>
      <c r="E849" s="669"/>
      <c r="F849" s="669"/>
      <c r="G849" s="669"/>
      <c r="H849" s="669"/>
      <c r="I849" s="669"/>
      <c r="J849" s="669"/>
      <c r="K849" s="669"/>
      <c r="L849" s="669"/>
      <c r="M849" s="669"/>
      <c r="N849" s="669"/>
      <c r="O849" s="669"/>
      <c r="P849" s="669"/>
      <c r="Q849" s="669"/>
      <c r="R849" s="669"/>
      <c r="S849" s="669"/>
      <c r="T849" s="669"/>
      <c r="U849" s="669"/>
      <c r="V849" s="669"/>
      <c r="W849" s="669"/>
      <c r="X849" s="669"/>
      <c r="Y849" s="669"/>
      <c r="Z849" s="669"/>
      <c r="AA849" s="669"/>
    </row>
    <row r="850" spans="1:27" ht="12.75">
      <c r="A850" s="669"/>
      <c r="B850" s="669"/>
      <c r="C850" s="669"/>
      <c r="D850" s="669"/>
      <c r="E850" s="669"/>
      <c r="F850" s="669"/>
      <c r="G850" s="669"/>
      <c r="H850" s="669"/>
      <c r="I850" s="669"/>
      <c r="J850" s="669"/>
      <c r="K850" s="669"/>
      <c r="L850" s="669"/>
      <c r="M850" s="669"/>
      <c r="N850" s="669"/>
      <c r="O850" s="669"/>
      <c r="P850" s="669"/>
      <c r="Q850" s="669"/>
      <c r="R850" s="669"/>
      <c r="S850" s="669"/>
      <c r="T850" s="669"/>
      <c r="U850" s="669"/>
      <c r="V850" s="669"/>
      <c r="W850" s="669"/>
      <c r="X850" s="669"/>
      <c r="Y850" s="669"/>
      <c r="Z850" s="669"/>
      <c r="AA850" s="669"/>
    </row>
    <row r="851" spans="1:27" ht="12.75">
      <c r="A851" s="669"/>
      <c r="B851" s="669"/>
      <c r="C851" s="669"/>
      <c r="D851" s="669"/>
      <c r="E851" s="669"/>
      <c r="F851" s="669"/>
      <c r="G851" s="669"/>
      <c r="H851" s="669"/>
      <c r="I851" s="669"/>
      <c r="J851" s="669"/>
      <c r="K851" s="669"/>
      <c r="L851" s="669"/>
      <c r="M851" s="669"/>
      <c r="N851" s="669"/>
      <c r="O851" s="669"/>
      <c r="P851" s="669"/>
      <c r="Q851" s="669"/>
      <c r="R851" s="669"/>
      <c r="S851" s="669"/>
      <c r="T851" s="669"/>
      <c r="U851" s="669"/>
      <c r="V851" s="669"/>
      <c r="W851" s="669"/>
      <c r="X851" s="669"/>
      <c r="Y851" s="669"/>
      <c r="Z851" s="669"/>
      <c r="AA851" s="669"/>
    </row>
    <row r="852" spans="1:27" ht="12.75">
      <c r="A852" s="669"/>
      <c r="B852" s="669"/>
      <c r="C852" s="669"/>
      <c r="D852" s="669"/>
      <c r="E852" s="669"/>
      <c r="F852" s="669"/>
      <c r="G852" s="669"/>
      <c r="H852" s="669"/>
      <c r="I852" s="669"/>
      <c r="J852" s="669"/>
      <c r="K852" s="669"/>
      <c r="L852" s="669"/>
      <c r="M852" s="669"/>
      <c r="N852" s="669"/>
      <c r="O852" s="669"/>
      <c r="P852" s="669"/>
      <c r="Q852" s="669"/>
      <c r="R852" s="669"/>
      <c r="S852" s="669"/>
      <c r="T852" s="669"/>
      <c r="U852" s="669"/>
      <c r="V852" s="669"/>
      <c r="W852" s="669"/>
      <c r="X852" s="669"/>
      <c r="Y852" s="669"/>
      <c r="Z852" s="669"/>
      <c r="AA852" s="669"/>
    </row>
    <row r="853" spans="1:27" ht="12.75">
      <c r="A853" s="669"/>
      <c r="B853" s="669"/>
      <c r="C853" s="669"/>
      <c r="D853" s="669"/>
      <c r="E853" s="669"/>
      <c r="F853" s="669"/>
      <c r="G853" s="669"/>
      <c r="H853" s="669"/>
      <c r="I853" s="669"/>
      <c r="J853" s="669"/>
      <c r="K853" s="669"/>
      <c r="L853" s="669"/>
      <c r="M853" s="669"/>
      <c r="N853" s="669"/>
      <c r="O853" s="669"/>
      <c r="P853" s="669"/>
      <c r="Q853" s="669"/>
      <c r="R853" s="669"/>
      <c r="S853" s="669"/>
      <c r="T853" s="669"/>
      <c r="U853" s="669"/>
      <c r="V853" s="669"/>
      <c r="W853" s="669"/>
      <c r="X853" s="669"/>
      <c r="Y853" s="669"/>
      <c r="Z853" s="669"/>
      <c r="AA853" s="669"/>
    </row>
    <row r="854" spans="1:27" ht="12.75">
      <c r="A854" s="669"/>
      <c r="B854" s="669"/>
      <c r="C854" s="669"/>
      <c r="D854" s="669"/>
      <c r="E854" s="669"/>
      <c r="F854" s="669"/>
      <c r="G854" s="669"/>
      <c r="H854" s="669"/>
      <c r="I854" s="669"/>
      <c r="J854" s="669"/>
      <c r="K854" s="669"/>
      <c r="L854" s="669"/>
      <c r="M854" s="669"/>
      <c r="N854" s="669"/>
      <c r="O854" s="669"/>
      <c r="P854" s="669"/>
      <c r="Q854" s="669"/>
      <c r="R854" s="669"/>
      <c r="S854" s="669"/>
      <c r="T854" s="669"/>
      <c r="U854" s="669"/>
      <c r="V854" s="669"/>
      <c r="W854" s="669"/>
      <c r="X854" s="669"/>
      <c r="Y854" s="669"/>
      <c r="Z854" s="669"/>
      <c r="AA854" s="669"/>
    </row>
    <row r="855" spans="1:27" ht="12.75">
      <c r="A855" s="669"/>
      <c r="B855" s="669"/>
      <c r="C855" s="669"/>
      <c r="D855" s="669"/>
      <c r="E855" s="669"/>
      <c r="F855" s="669"/>
      <c r="G855" s="669"/>
      <c r="H855" s="669"/>
      <c r="I855" s="669"/>
      <c r="J855" s="669"/>
      <c r="K855" s="669"/>
      <c r="L855" s="669"/>
      <c r="M855" s="669"/>
      <c r="N855" s="669"/>
      <c r="O855" s="669"/>
      <c r="P855" s="669"/>
      <c r="Q855" s="669"/>
      <c r="R855" s="669"/>
      <c r="S855" s="669"/>
      <c r="T855" s="669"/>
      <c r="U855" s="669"/>
      <c r="V855" s="669"/>
      <c r="W855" s="669"/>
      <c r="X855" s="669"/>
      <c r="Y855" s="669"/>
      <c r="Z855" s="669"/>
      <c r="AA855" s="669"/>
    </row>
    <row r="856" spans="1:27" ht="12.75">
      <c r="A856" s="669"/>
      <c r="B856" s="669"/>
      <c r="C856" s="669"/>
      <c r="D856" s="669"/>
      <c r="E856" s="669"/>
      <c r="F856" s="669"/>
      <c r="G856" s="669"/>
      <c r="H856" s="669"/>
      <c r="I856" s="669"/>
      <c r="J856" s="669"/>
      <c r="K856" s="669"/>
      <c r="L856" s="669"/>
      <c r="M856" s="669"/>
      <c r="N856" s="669"/>
      <c r="O856" s="669"/>
      <c r="P856" s="669"/>
      <c r="Q856" s="669"/>
      <c r="R856" s="669"/>
      <c r="S856" s="669"/>
      <c r="T856" s="669"/>
      <c r="U856" s="669"/>
      <c r="V856" s="669"/>
      <c r="W856" s="669"/>
      <c r="X856" s="669"/>
      <c r="Y856" s="669"/>
      <c r="Z856" s="669"/>
      <c r="AA856" s="669"/>
    </row>
    <row r="857" spans="1:27" ht="12.75">
      <c r="A857" s="669"/>
      <c r="B857" s="669"/>
      <c r="C857" s="669"/>
      <c r="D857" s="669"/>
      <c r="E857" s="669"/>
      <c r="F857" s="669"/>
      <c r="G857" s="669"/>
      <c r="H857" s="669"/>
      <c r="I857" s="669"/>
      <c r="J857" s="669"/>
      <c r="K857" s="669"/>
      <c r="L857" s="669"/>
      <c r="M857" s="669"/>
      <c r="N857" s="669"/>
      <c r="O857" s="669"/>
      <c r="P857" s="669"/>
      <c r="Q857" s="669"/>
      <c r="R857" s="669"/>
      <c r="S857" s="669"/>
      <c r="T857" s="669"/>
      <c r="U857" s="669"/>
      <c r="V857" s="669"/>
      <c r="W857" s="669"/>
      <c r="X857" s="669"/>
      <c r="Y857" s="669"/>
      <c r="Z857" s="669"/>
      <c r="AA857" s="669"/>
    </row>
    <row r="858" spans="1:27" ht="12.75">
      <c r="A858" s="669"/>
      <c r="B858" s="669"/>
      <c r="C858" s="669"/>
      <c r="D858" s="669"/>
      <c r="E858" s="669"/>
      <c r="F858" s="669"/>
      <c r="G858" s="669"/>
      <c r="H858" s="669"/>
      <c r="I858" s="669"/>
      <c r="J858" s="669"/>
      <c r="K858" s="669"/>
      <c r="L858" s="669"/>
      <c r="M858" s="669"/>
      <c r="N858" s="669"/>
      <c r="O858" s="669"/>
      <c r="P858" s="669"/>
      <c r="Q858" s="669"/>
      <c r="R858" s="669"/>
      <c r="S858" s="669"/>
      <c r="T858" s="669"/>
      <c r="U858" s="669"/>
      <c r="V858" s="669"/>
      <c r="W858" s="669"/>
      <c r="X858" s="669"/>
      <c r="Y858" s="669"/>
      <c r="Z858" s="669"/>
      <c r="AA858" s="669"/>
    </row>
    <row r="859" spans="1:27" ht="12.75">
      <c r="A859" s="669"/>
      <c r="B859" s="669"/>
      <c r="C859" s="669"/>
      <c r="D859" s="669"/>
      <c r="E859" s="669"/>
      <c r="F859" s="669"/>
      <c r="G859" s="669"/>
      <c r="H859" s="669"/>
      <c r="I859" s="669"/>
      <c r="J859" s="669"/>
      <c r="K859" s="669"/>
      <c r="L859" s="669"/>
      <c r="M859" s="669"/>
      <c r="N859" s="669"/>
      <c r="O859" s="669"/>
      <c r="P859" s="669"/>
      <c r="Q859" s="669"/>
      <c r="R859" s="669"/>
      <c r="S859" s="669"/>
      <c r="T859" s="669"/>
      <c r="U859" s="669"/>
      <c r="V859" s="669"/>
      <c r="W859" s="669"/>
      <c r="X859" s="669"/>
      <c r="Y859" s="669"/>
      <c r="Z859" s="669"/>
      <c r="AA859" s="669"/>
    </row>
    <row r="860" spans="1:27" ht="12.75">
      <c r="A860" s="669"/>
      <c r="B860" s="669"/>
      <c r="C860" s="669"/>
      <c r="D860" s="669"/>
      <c r="E860" s="669"/>
      <c r="F860" s="669"/>
      <c r="G860" s="669"/>
      <c r="H860" s="669"/>
      <c r="I860" s="669"/>
      <c r="J860" s="669"/>
      <c r="K860" s="669"/>
      <c r="L860" s="669"/>
      <c r="M860" s="669"/>
      <c r="N860" s="669"/>
      <c r="O860" s="669"/>
      <c r="P860" s="669"/>
      <c r="Q860" s="669"/>
      <c r="R860" s="669"/>
      <c r="S860" s="669"/>
      <c r="T860" s="669"/>
      <c r="U860" s="669"/>
      <c r="V860" s="669"/>
      <c r="W860" s="669"/>
      <c r="X860" s="669"/>
      <c r="Y860" s="669"/>
      <c r="Z860" s="669"/>
      <c r="AA860" s="669"/>
    </row>
    <row r="861" spans="1:27" ht="12.75">
      <c r="A861" s="669"/>
      <c r="B861" s="669"/>
      <c r="C861" s="669"/>
      <c r="D861" s="669"/>
      <c r="E861" s="669"/>
      <c r="F861" s="669"/>
      <c r="G861" s="669"/>
      <c r="H861" s="669"/>
      <c r="I861" s="669"/>
      <c r="J861" s="669"/>
      <c r="K861" s="669"/>
      <c r="L861" s="669"/>
      <c r="M861" s="669"/>
      <c r="N861" s="669"/>
      <c r="O861" s="669"/>
      <c r="P861" s="669"/>
      <c r="Q861" s="669"/>
      <c r="R861" s="669"/>
      <c r="S861" s="669"/>
      <c r="T861" s="669"/>
      <c r="U861" s="669"/>
      <c r="V861" s="669"/>
      <c r="W861" s="669"/>
      <c r="X861" s="669"/>
      <c r="Y861" s="669"/>
      <c r="Z861" s="669"/>
      <c r="AA861" s="669"/>
    </row>
    <row r="862" spans="1:27" ht="12.75">
      <c r="A862" s="669"/>
      <c r="B862" s="669"/>
      <c r="C862" s="669"/>
      <c r="D862" s="669"/>
      <c r="E862" s="669"/>
      <c r="F862" s="669"/>
      <c r="G862" s="669"/>
      <c r="H862" s="669"/>
      <c r="I862" s="669"/>
      <c r="J862" s="669"/>
      <c r="K862" s="669"/>
      <c r="L862" s="669"/>
      <c r="M862" s="669"/>
      <c r="N862" s="669"/>
      <c r="O862" s="669"/>
      <c r="P862" s="669"/>
      <c r="Q862" s="669"/>
      <c r="R862" s="669"/>
      <c r="S862" s="669"/>
      <c r="T862" s="669"/>
      <c r="U862" s="669"/>
      <c r="V862" s="669"/>
      <c r="W862" s="669"/>
      <c r="X862" s="669"/>
      <c r="Y862" s="669"/>
      <c r="Z862" s="669"/>
      <c r="AA862" s="669"/>
    </row>
    <row r="863" spans="1:27" ht="12.75">
      <c r="A863" s="669"/>
      <c r="B863" s="669"/>
      <c r="C863" s="669"/>
      <c r="D863" s="669"/>
      <c r="E863" s="669"/>
      <c r="F863" s="669"/>
      <c r="G863" s="669"/>
      <c r="H863" s="669"/>
      <c r="I863" s="669"/>
      <c r="J863" s="669"/>
      <c r="K863" s="669"/>
      <c r="L863" s="669"/>
      <c r="M863" s="669"/>
      <c r="N863" s="669"/>
      <c r="O863" s="669"/>
      <c r="P863" s="669"/>
      <c r="Q863" s="669"/>
      <c r="R863" s="669"/>
      <c r="S863" s="669"/>
      <c r="T863" s="669"/>
      <c r="U863" s="669"/>
      <c r="V863" s="669"/>
      <c r="W863" s="669"/>
      <c r="X863" s="669"/>
      <c r="Y863" s="669"/>
      <c r="Z863" s="669"/>
      <c r="AA863" s="669"/>
    </row>
    <row r="864" spans="1:27" ht="12.75">
      <c r="A864" s="669"/>
      <c r="B864" s="669"/>
      <c r="C864" s="669"/>
      <c r="D864" s="669"/>
      <c r="E864" s="669"/>
      <c r="F864" s="669"/>
      <c r="G864" s="669"/>
      <c r="H864" s="669"/>
      <c r="I864" s="669"/>
      <c r="J864" s="669"/>
      <c r="K864" s="669"/>
      <c r="L864" s="669"/>
      <c r="M864" s="669"/>
      <c r="N864" s="669"/>
      <c r="O864" s="669"/>
      <c r="P864" s="669"/>
      <c r="Q864" s="669"/>
      <c r="R864" s="669"/>
      <c r="S864" s="669"/>
      <c r="T864" s="669"/>
      <c r="U864" s="669"/>
      <c r="V864" s="669"/>
      <c r="W864" s="669"/>
      <c r="X864" s="669"/>
      <c r="Y864" s="669"/>
      <c r="Z864" s="669"/>
      <c r="AA864" s="669"/>
    </row>
    <row r="865" spans="1:27" ht="12.75">
      <c r="A865" s="669"/>
      <c r="B865" s="669"/>
      <c r="C865" s="669"/>
      <c r="D865" s="669"/>
      <c r="E865" s="669"/>
      <c r="F865" s="669"/>
      <c r="G865" s="669"/>
      <c r="H865" s="669"/>
      <c r="I865" s="669"/>
      <c r="J865" s="669"/>
      <c r="K865" s="669"/>
      <c r="L865" s="669"/>
      <c r="M865" s="669"/>
      <c r="N865" s="669"/>
      <c r="O865" s="669"/>
      <c r="P865" s="669"/>
      <c r="Q865" s="669"/>
      <c r="R865" s="669"/>
      <c r="S865" s="669"/>
      <c r="T865" s="669"/>
      <c r="U865" s="669"/>
      <c r="V865" s="669"/>
      <c r="W865" s="669"/>
      <c r="X865" s="669"/>
      <c r="Y865" s="669"/>
      <c r="Z865" s="669"/>
      <c r="AA865" s="669"/>
    </row>
    <row r="866" spans="1:27" ht="12.75">
      <c r="A866" s="669"/>
      <c r="B866" s="669"/>
      <c r="C866" s="669"/>
      <c r="D866" s="669"/>
      <c r="E866" s="669"/>
      <c r="F866" s="669"/>
      <c r="G866" s="669"/>
      <c r="H866" s="669"/>
      <c r="I866" s="669"/>
      <c r="J866" s="669"/>
      <c r="K866" s="669"/>
      <c r="L866" s="669"/>
      <c r="M866" s="669"/>
      <c r="N866" s="669"/>
      <c r="O866" s="669"/>
      <c r="P866" s="669"/>
      <c r="Q866" s="669"/>
      <c r="R866" s="669"/>
      <c r="S866" s="669"/>
      <c r="T866" s="669"/>
      <c r="U866" s="669"/>
      <c r="V866" s="669"/>
      <c r="W866" s="669"/>
      <c r="X866" s="669"/>
      <c r="Y866" s="669"/>
      <c r="Z866" s="669"/>
      <c r="AA866" s="669"/>
    </row>
    <row r="867" spans="1:27" ht="12.75">
      <c r="A867" s="669"/>
      <c r="B867" s="669"/>
      <c r="C867" s="669"/>
      <c r="D867" s="669"/>
      <c r="E867" s="669"/>
      <c r="F867" s="669"/>
      <c r="G867" s="669"/>
      <c r="H867" s="669"/>
      <c r="I867" s="669"/>
      <c r="J867" s="669"/>
      <c r="K867" s="669"/>
      <c r="L867" s="669"/>
      <c r="M867" s="669"/>
      <c r="N867" s="669"/>
      <c r="O867" s="669"/>
      <c r="P867" s="669"/>
      <c r="Q867" s="669"/>
      <c r="R867" s="669"/>
      <c r="S867" s="669"/>
      <c r="T867" s="669"/>
      <c r="U867" s="669"/>
      <c r="V867" s="669"/>
      <c r="W867" s="669"/>
      <c r="X867" s="669"/>
      <c r="Y867" s="669"/>
      <c r="Z867" s="669"/>
      <c r="AA867" s="669"/>
    </row>
    <row r="868" spans="1:27" ht="12.75">
      <c r="A868" s="669"/>
      <c r="B868" s="669"/>
      <c r="C868" s="669"/>
      <c r="D868" s="669"/>
      <c r="E868" s="669"/>
      <c r="F868" s="669"/>
      <c r="G868" s="669"/>
      <c r="H868" s="669"/>
      <c r="I868" s="669"/>
      <c r="J868" s="669"/>
      <c r="K868" s="669"/>
      <c r="L868" s="669"/>
      <c r="M868" s="669"/>
      <c r="N868" s="669"/>
      <c r="O868" s="669"/>
      <c r="P868" s="669"/>
      <c r="Q868" s="669"/>
      <c r="R868" s="669"/>
      <c r="S868" s="669"/>
      <c r="T868" s="669"/>
      <c r="U868" s="669"/>
      <c r="V868" s="669"/>
      <c r="W868" s="669"/>
      <c r="X868" s="669"/>
      <c r="Y868" s="669"/>
      <c r="Z868" s="669"/>
      <c r="AA868" s="669"/>
    </row>
    <row r="869" spans="1:27" ht="12.75">
      <c r="A869" s="669"/>
      <c r="B869" s="669"/>
      <c r="C869" s="669"/>
      <c r="D869" s="669"/>
      <c r="E869" s="669"/>
      <c r="F869" s="669"/>
      <c r="G869" s="669"/>
      <c r="H869" s="669"/>
      <c r="I869" s="669"/>
      <c r="J869" s="669"/>
      <c r="K869" s="669"/>
      <c r="L869" s="669"/>
      <c r="M869" s="669"/>
      <c r="N869" s="669"/>
      <c r="O869" s="669"/>
      <c r="P869" s="669"/>
      <c r="Q869" s="669"/>
      <c r="R869" s="669"/>
      <c r="S869" s="669"/>
      <c r="T869" s="669"/>
      <c r="U869" s="669"/>
      <c r="V869" s="669"/>
      <c r="W869" s="669"/>
      <c r="X869" s="669"/>
      <c r="Y869" s="669"/>
      <c r="Z869" s="669"/>
      <c r="AA869" s="669"/>
    </row>
    <row r="870" spans="1:27" ht="12.75">
      <c r="A870" s="669"/>
      <c r="B870" s="669"/>
      <c r="C870" s="669"/>
      <c r="D870" s="669"/>
      <c r="E870" s="669"/>
      <c r="F870" s="669"/>
      <c r="G870" s="669"/>
      <c r="H870" s="669"/>
      <c r="I870" s="669"/>
      <c r="J870" s="669"/>
      <c r="K870" s="669"/>
      <c r="L870" s="669"/>
      <c r="M870" s="669"/>
      <c r="N870" s="669"/>
      <c r="O870" s="669"/>
      <c r="P870" s="669"/>
      <c r="Q870" s="669"/>
      <c r="R870" s="669"/>
      <c r="S870" s="669"/>
      <c r="T870" s="669"/>
      <c r="U870" s="669"/>
      <c r="V870" s="669"/>
      <c r="W870" s="669"/>
      <c r="X870" s="669"/>
      <c r="Y870" s="669"/>
      <c r="Z870" s="669"/>
      <c r="AA870" s="669"/>
    </row>
    <row r="871" spans="1:27" ht="12.75">
      <c r="A871" s="669"/>
      <c r="B871" s="669"/>
      <c r="C871" s="669"/>
      <c r="D871" s="669"/>
      <c r="E871" s="669"/>
      <c r="F871" s="669"/>
      <c r="G871" s="669"/>
      <c r="H871" s="669"/>
      <c r="I871" s="669"/>
      <c r="J871" s="669"/>
      <c r="K871" s="669"/>
      <c r="L871" s="669"/>
      <c r="M871" s="669"/>
      <c r="N871" s="669"/>
      <c r="O871" s="669"/>
      <c r="P871" s="669"/>
      <c r="Q871" s="669"/>
      <c r="R871" s="669"/>
      <c r="S871" s="669"/>
      <c r="T871" s="669"/>
      <c r="U871" s="669"/>
      <c r="V871" s="669"/>
      <c r="W871" s="669"/>
      <c r="X871" s="669"/>
      <c r="Y871" s="669"/>
      <c r="Z871" s="669"/>
      <c r="AA871" s="669"/>
    </row>
    <row r="872" spans="1:27" ht="12.75">
      <c r="A872" s="669"/>
      <c r="B872" s="669"/>
      <c r="C872" s="669"/>
      <c r="D872" s="669"/>
      <c r="E872" s="669"/>
      <c r="F872" s="669"/>
      <c r="G872" s="669"/>
      <c r="H872" s="669"/>
      <c r="I872" s="669"/>
      <c r="J872" s="669"/>
      <c r="K872" s="669"/>
      <c r="L872" s="669"/>
      <c r="M872" s="669"/>
      <c r="N872" s="669"/>
      <c r="O872" s="669"/>
      <c r="P872" s="669"/>
      <c r="Q872" s="669"/>
      <c r="R872" s="669"/>
      <c r="S872" s="669"/>
      <c r="T872" s="669"/>
      <c r="U872" s="669"/>
      <c r="V872" s="669"/>
      <c r="W872" s="669"/>
      <c r="X872" s="669"/>
      <c r="Y872" s="669"/>
      <c r="Z872" s="669"/>
      <c r="AA872" s="669"/>
    </row>
    <row r="873" spans="1:27" ht="12.75">
      <c r="A873" s="669"/>
      <c r="B873" s="669"/>
      <c r="C873" s="669"/>
      <c r="D873" s="669"/>
      <c r="E873" s="669"/>
      <c r="F873" s="669"/>
      <c r="G873" s="669"/>
      <c r="H873" s="669"/>
      <c r="I873" s="669"/>
      <c r="J873" s="669"/>
      <c r="K873" s="669"/>
      <c r="L873" s="669"/>
      <c r="M873" s="669"/>
      <c r="N873" s="669"/>
      <c r="O873" s="669"/>
      <c r="P873" s="669"/>
      <c r="Q873" s="669"/>
      <c r="R873" s="669"/>
      <c r="S873" s="669"/>
      <c r="T873" s="669"/>
      <c r="U873" s="669"/>
      <c r="V873" s="669"/>
      <c r="W873" s="669"/>
      <c r="X873" s="669"/>
      <c r="Y873" s="669"/>
      <c r="Z873" s="669"/>
      <c r="AA873" s="669"/>
    </row>
    <row r="874" spans="1:27" ht="12.75">
      <c r="A874" s="669"/>
      <c r="B874" s="669"/>
      <c r="C874" s="669"/>
      <c r="D874" s="669"/>
      <c r="E874" s="669"/>
      <c r="F874" s="669"/>
      <c r="G874" s="669"/>
      <c r="H874" s="669"/>
      <c r="I874" s="669"/>
      <c r="J874" s="669"/>
      <c r="K874" s="669"/>
      <c r="L874" s="669"/>
      <c r="M874" s="669"/>
      <c r="N874" s="669"/>
      <c r="O874" s="669"/>
      <c r="P874" s="669"/>
      <c r="Q874" s="669"/>
      <c r="R874" s="669"/>
      <c r="S874" s="669"/>
      <c r="T874" s="669"/>
      <c r="U874" s="669"/>
      <c r="V874" s="669"/>
      <c r="W874" s="669"/>
      <c r="X874" s="669"/>
      <c r="Y874" s="669"/>
      <c r="Z874" s="669"/>
      <c r="AA874" s="669"/>
    </row>
    <row r="875" spans="1:27" ht="12.75">
      <c r="A875" s="669"/>
      <c r="B875" s="669"/>
      <c r="C875" s="669"/>
      <c r="D875" s="669"/>
      <c r="E875" s="669"/>
      <c r="F875" s="669"/>
      <c r="G875" s="669"/>
      <c r="H875" s="669"/>
      <c r="I875" s="669"/>
      <c r="J875" s="669"/>
      <c r="K875" s="669"/>
      <c r="L875" s="669"/>
      <c r="M875" s="669"/>
      <c r="N875" s="669"/>
      <c r="O875" s="669"/>
      <c r="P875" s="669"/>
      <c r="Q875" s="669"/>
      <c r="R875" s="669"/>
      <c r="S875" s="669"/>
      <c r="T875" s="669"/>
      <c r="U875" s="669"/>
      <c r="V875" s="669"/>
      <c r="W875" s="669"/>
      <c r="X875" s="669"/>
      <c r="Y875" s="669"/>
      <c r="Z875" s="669"/>
      <c r="AA875" s="669"/>
    </row>
    <row r="876" spans="1:27" ht="12.75">
      <c r="A876" s="669"/>
      <c r="B876" s="669"/>
      <c r="C876" s="669"/>
      <c r="D876" s="669"/>
      <c r="E876" s="669"/>
      <c r="F876" s="669"/>
      <c r="G876" s="669"/>
      <c r="H876" s="669"/>
      <c r="I876" s="669"/>
      <c r="J876" s="669"/>
      <c r="K876" s="669"/>
      <c r="L876" s="669"/>
      <c r="M876" s="669"/>
      <c r="N876" s="669"/>
      <c r="O876" s="669"/>
      <c r="P876" s="669"/>
      <c r="Q876" s="669"/>
      <c r="R876" s="669"/>
      <c r="S876" s="669"/>
      <c r="T876" s="669"/>
      <c r="U876" s="669"/>
      <c r="V876" s="669"/>
      <c r="W876" s="669"/>
      <c r="X876" s="669"/>
      <c r="Y876" s="669"/>
      <c r="Z876" s="669"/>
      <c r="AA876" s="669"/>
    </row>
    <row r="877" spans="1:27" ht="12.75">
      <c r="A877" s="669"/>
      <c r="B877" s="669"/>
      <c r="C877" s="669"/>
      <c r="D877" s="669"/>
      <c r="E877" s="669"/>
      <c r="F877" s="669"/>
      <c r="G877" s="669"/>
      <c r="H877" s="669"/>
      <c r="I877" s="669"/>
      <c r="J877" s="669"/>
      <c r="K877" s="669"/>
      <c r="L877" s="669"/>
      <c r="M877" s="669"/>
      <c r="N877" s="669"/>
      <c r="O877" s="669"/>
      <c r="P877" s="669"/>
      <c r="Q877" s="669"/>
      <c r="R877" s="669"/>
      <c r="S877" s="669"/>
      <c r="T877" s="669"/>
      <c r="U877" s="669"/>
      <c r="V877" s="669"/>
      <c r="W877" s="669"/>
      <c r="X877" s="669"/>
      <c r="Y877" s="669"/>
      <c r="Z877" s="669"/>
      <c r="AA877" s="669"/>
    </row>
    <row r="878" spans="1:27" ht="12.75">
      <c r="A878" s="669"/>
      <c r="B878" s="669"/>
      <c r="C878" s="669"/>
      <c r="D878" s="669"/>
      <c r="E878" s="669"/>
      <c r="F878" s="669"/>
      <c r="G878" s="669"/>
      <c r="H878" s="669"/>
      <c r="I878" s="669"/>
      <c r="J878" s="669"/>
      <c r="K878" s="669"/>
      <c r="L878" s="669"/>
      <c r="M878" s="669"/>
      <c r="N878" s="669"/>
      <c r="O878" s="669"/>
      <c r="P878" s="669"/>
      <c r="Q878" s="669"/>
      <c r="R878" s="669"/>
      <c r="S878" s="669"/>
      <c r="T878" s="669"/>
      <c r="U878" s="669"/>
      <c r="V878" s="669"/>
      <c r="W878" s="669"/>
      <c r="X878" s="669"/>
      <c r="Y878" s="669"/>
      <c r="Z878" s="669"/>
      <c r="AA878" s="669"/>
    </row>
    <row r="879" spans="1:27" ht="12.75">
      <c r="A879" s="669"/>
      <c r="B879" s="669"/>
      <c r="C879" s="669"/>
      <c r="D879" s="669"/>
      <c r="E879" s="669"/>
      <c r="F879" s="669"/>
      <c r="G879" s="669"/>
      <c r="H879" s="669"/>
      <c r="I879" s="669"/>
      <c r="J879" s="669"/>
      <c r="K879" s="669"/>
      <c r="L879" s="669"/>
      <c r="M879" s="669"/>
      <c r="N879" s="669"/>
      <c r="O879" s="669"/>
      <c r="P879" s="669"/>
      <c r="Q879" s="669"/>
      <c r="R879" s="669"/>
      <c r="S879" s="669"/>
      <c r="T879" s="669"/>
      <c r="U879" s="669"/>
      <c r="V879" s="669"/>
      <c r="W879" s="669"/>
      <c r="X879" s="669"/>
      <c r="Y879" s="669"/>
      <c r="Z879" s="669"/>
      <c r="AA879" s="669"/>
    </row>
    <row r="880" spans="1:27" ht="12.75">
      <c r="A880" s="669"/>
      <c r="B880" s="669"/>
      <c r="C880" s="669"/>
      <c r="D880" s="669"/>
      <c r="E880" s="669"/>
      <c r="F880" s="669"/>
      <c r="G880" s="669"/>
      <c r="H880" s="669"/>
      <c r="I880" s="669"/>
      <c r="J880" s="669"/>
      <c r="K880" s="669"/>
      <c r="L880" s="669"/>
      <c r="M880" s="669"/>
      <c r="N880" s="669"/>
      <c r="O880" s="669"/>
      <c r="P880" s="669"/>
      <c r="Q880" s="669"/>
      <c r="R880" s="669"/>
      <c r="S880" s="669"/>
      <c r="T880" s="669"/>
      <c r="U880" s="669"/>
      <c r="V880" s="669"/>
      <c r="W880" s="669"/>
      <c r="X880" s="669"/>
      <c r="Y880" s="669"/>
      <c r="Z880" s="669"/>
      <c r="AA880" s="669"/>
    </row>
    <row r="881" spans="1:27" ht="12.75">
      <c r="A881" s="669"/>
      <c r="B881" s="669"/>
      <c r="C881" s="669"/>
      <c r="D881" s="669"/>
      <c r="E881" s="669"/>
      <c r="F881" s="669"/>
      <c r="G881" s="669"/>
      <c r="H881" s="669"/>
      <c r="I881" s="669"/>
      <c r="J881" s="669"/>
      <c r="K881" s="669"/>
      <c r="L881" s="669"/>
      <c r="M881" s="669"/>
      <c r="N881" s="669"/>
      <c r="O881" s="669"/>
      <c r="P881" s="669"/>
      <c r="Q881" s="669"/>
      <c r="R881" s="669"/>
      <c r="S881" s="669"/>
      <c r="T881" s="669"/>
      <c r="U881" s="669"/>
      <c r="V881" s="669"/>
      <c r="W881" s="669"/>
      <c r="X881" s="669"/>
      <c r="Y881" s="669"/>
      <c r="Z881" s="669"/>
      <c r="AA881" s="669"/>
    </row>
    <row r="882" spans="1:27" ht="12.75">
      <c r="A882" s="669"/>
      <c r="B882" s="669"/>
      <c r="C882" s="669"/>
      <c r="D882" s="669"/>
      <c r="E882" s="669"/>
      <c r="F882" s="669"/>
      <c r="G882" s="669"/>
      <c r="H882" s="669"/>
      <c r="I882" s="669"/>
      <c r="J882" s="669"/>
      <c r="K882" s="669"/>
      <c r="L882" s="669"/>
      <c r="M882" s="669"/>
      <c r="N882" s="669"/>
      <c r="O882" s="669"/>
      <c r="P882" s="669"/>
      <c r="Q882" s="669"/>
      <c r="R882" s="669"/>
      <c r="S882" s="669"/>
      <c r="T882" s="669"/>
      <c r="U882" s="669"/>
      <c r="V882" s="669"/>
      <c r="W882" s="669"/>
      <c r="X882" s="669"/>
      <c r="Y882" s="669"/>
      <c r="Z882" s="669"/>
      <c r="AA882" s="669"/>
    </row>
    <row r="883" spans="1:27" ht="12.75">
      <c r="A883" s="669"/>
      <c r="B883" s="669"/>
      <c r="C883" s="669"/>
      <c r="D883" s="669"/>
      <c r="E883" s="669"/>
      <c r="F883" s="669"/>
      <c r="G883" s="669"/>
      <c r="H883" s="669"/>
      <c r="I883" s="669"/>
      <c r="J883" s="669"/>
      <c r="K883" s="669"/>
      <c r="L883" s="669"/>
      <c r="M883" s="669"/>
      <c r="N883" s="669"/>
      <c r="O883" s="669"/>
      <c r="P883" s="669"/>
      <c r="Q883" s="669"/>
      <c r="R883" s="669"/>
      <c r="S883" s="669"/>
      <c r="T883" s="669"/>
      <c r="U883" s="669"/>
      <c r="V883" s="669"/>
      <c r="W883" s="669"/>
      <c r="X883" s="669"/>
      <c r="Y883" s="669"/>
      <c r="Z883" s="669"/>
      <c r="AA883" s="669"/>
    </row>
    <row r="884" spans="1:27" ht="12.75">
      <c r="A884" s="669"/>
      <c r="B884" s="669"/>
      <c r="C884" s="669"/>
      <c r="D884" s="669"/>
      <c r="E884" s="669"/>
      <c r="F884" s="669"/>
      <c r="G884" s="669"/>
      <c r="H884" s="669"/>
      <c r="I884" s="669"/>
      <c r="J884" s="669"/>
      <c r="K884" s="669"/>
      <c r="L884" s="669"/>
      <c r="M884" s="669"/>
      <c r="N884" s="669"/>
      <c r="O884" s="669"/>
      <c r="P884" s="669"/>
      <c r="Q884" s="669"/>
      <c r="R884" s="669"/>
      <c r="S884" s="669"/>
      <c r="T884" s="669"/>
      <c r="U884" s="669"/>
      <c r="V884" s="669"/>
      <c r="W884" s="669"/>
      <c r="X884" s="669"/>
      <c r="Y884" s="669"/>
      <c r="Z884" s="669"/>
      <c r="AA884" s="669"/>
    </row>
    <row r="885" spans="1:27" ht="12.75">
      <c r="A885" s="669"/>
      <c r="B885" s="669"/>
      <c r="C885" s="669"/>
      <c r="D885" s="669"/>
      <c r="E885" s="669"/>
      <c r="F885" s="669"/>
      <c r="G885" s="669"/>
      <c r="H885" s="669"/>
      <c r="I885" s="669"/>
      <c r="J885" s="669"/>
      <c r="K885" s="669"/>
      <c r="L885" s="669"/>
      <c r="M885" s="669"/>
      <c r="N885" s="669"/>
      <c r="O885" s="669"/>
      <c r="P885" s="669"/>
      <c r="Q885" s="669"/>
      <c r="R885" s="669"/>
      <c r="S885" s="669"/>
      <c r="T885" s="669"/>
      <c r="U885" s="669"/>
      <c r="V885" s="669"/>
      <c r="W885" s="669"/>
      <c r="X885" s="669"/>
      <c r="Y885" s="669"/>
      <c r="Z885" s="669"/>
      <c r="AA885" s="669"/>
    </row>
    <row r="886" spans="1:27" ht="12.75">
      <c r="A886" s="669"/>
      <c r="B886" s="669"/>
      <c r="C886" s="669"/>
      <c r="D886" s="669"/>
      <c r="E886" s="669"/>
      <c r="F886" s="669"/>
      <c r="G886" s="669"/>
      <c r="H886" s="669"/>
      <c r="I886" s="669"/>
      <c r="J886" s="669"/>
      <c r="K886" s="669"/>
      <c r="L886" s="669"/>
      <c r="M886" s="669"/>
      <c r="N886" s="669"/>
      <c r="O886" s="669"/>
      <c r="P886" s="669"/>
      <c r="Q886" s="669"/>
      <c r="R886" s="669"/>
      <c r="S886" s="669"/>
      <c r="T886" s="669"/>
      <c r="U886" s="669"/>
      <c r="V886" s="669"/>
      <c r="W886" s="669"/>
      <c r="X886" s="669"/>
      <c r="Y886" s="669"/>
      <c r="Z886" s="669"/>
      <c r="AA886" s="669"/>
    </row>
    <row r="887" spans="1:27" ht="12.75">
      <c r="A887" s="669"/>
      <c r="B887" s="669"/>
      <c r="C887" s="669"/>
      <c r="D887" s="669"/>
      <c r="E887" s="669"/>
      <c r="F887" s="669"/>
      <c r="G887" s="669"/>
      <c r="H887" s="669"/>
      <c r="I887" s="669"/>
      <c r="J887" s="669"/>
      <c r="K887" s="669"/>
      <c r="L887" s="669"/>
      <c r="M887" s="669"/>
      <c r="N887" s="669"/>
      <c r="O887" s="669"/>
      <c r="P887" s="669"/>
      <c r="Q887" s="669"/>
      <c r="R887" s="669"/>
      <c r="S887" s="669"/>
      <c r="T887" s="669"/>
      <c r="U887" s="669"/>
      <c r="V887" s="669"/>
      <c r="W887" s="669"/>
      <c r="X887" s="669"/>
      <c r="Y887" s="669"/>
      <c r="Z887" s="669"/>
      <c r="AA887" s="669"/>
    </row>
    <row r="888" spans="1:27" ht="12.75">
      <c r="A888" s="669"/>
      <c r="B888" s="669"/>
      <c r="C888" s="669"/>
      <c r="D888" s="669"/>
      <c r="E888" s="669"/>
      <c r="F888" s="669"/>
      <c r="G888" s="669"/>
      <c r="H888" s="669"/>
      <c r="I888" s="669"/>
      <c r="J888" s="669"/>
      <c r="K888" s="669"/>
      <c r="L888" s="669"/>
      <c r="M888" s="669"/>
      <c r="N888" s="669"/>
      <c r="O888" s="669"/>
      <c r="P888" s="669"/>
      <c r="Q888" s="669"/>
      <c r="R888" s="669"/>
      <c r="S888" s="669"/>
      <c r="T888" s="669"/>
      <c r="U888" s="669"/>
      <c r="V888" s="669"/>
      <c r="W888" s="669"/>
      <c r="X888" s="669"/>
      <c r="Y888" s="669"/>
      <c r="Z888" s="669"/>
      <c r="AA888" s="669"/>
    </row>
    <row r="889" spans="1:27" ht="12.75">
      <c r="A889" s="669"/>
      <c r="B889" s="669"/>
      <c r="C889" s="669"/>
      <c r="D889" s="669"/>
      <c r="E889" s="669"/>
      <c r="F889" s="669"/>
      <c r="G889" s="669"/>
      <c r="H889" s="669"/>
      <c r="I889" s="669"/>
      <c r="J889" s="669"/>
      <c r="K889" s="669"/>
      <c r="L889" s="669"/>
      <c r="M889" s="669"/>
      <c r="N889" s="669"/>
      <c r="O889" s="669"/>
      <c r="P889" s="669"/>
      <c r="Q889" s="669"/>
      <c r="R889" s="669"/>
      <c r="S889" s="669"/>
      <c r="T889" s="669"/>
      <c r="U889" s="669"/>
      <c r="V889" s="669"/>
      <c r="W889" s="669"/>
      <c r="X889" s="669"/>
      <c r="Y889" s="669"/>
      <c r="Z889" s="669"/>
      <c r="AA889" s="669"/>
    </row>
    <row r="890" spans="1:27" ht="12.75">
      <c r="A890" s="669"/>
      <c r="B890" s="669"/>
      <c r="C890" s="669"/>
      <c r="D890" s="669"/>
      <c r="E890" s="669"/>
      <c r="F890" s="669"/>
      <c r="G890" s="669"/>
      <c r="H890" s="669"/>
      <c r="I890" s="669"/>
      <c r="J890" s="669"/>
      <c r="K890" s="669"/>
      <c r="L890" s="669"/>
      <c r="M890" s="669"/>
      <c r="N890" s="669"/>
      <c r="O890" s="669"/>
      <c r="P890" s="669"/>
      <c r="Q890" s="669"/>
      <c r="R890" s="669"/>
      <c r="S890" s="669"/>
      <c r="T890" s="669"/>
      <c r="U890" s="669"/>
      <c r="V890" s="669"/>
      <c r="W890" s="669"/>
      <c r="X890" s="669"/>
      <c r="Y890" s="669"/>
      <c r="Z890" s="669"/>
      <c r="AA890" s="669"/>
    </row>
    <row r="891" spans="1:27" ht="12.75">
      <c r="A891" s="669"/>
      <c r="B891" s="669"/>
      <c r="C891" s="669"/>
      <c r="D891" s="669"/>
      <c r="E891" s="669"/>
      <c r="F891" s="669"/>
      <c r="G891" s="669"/>
      <c r="H891" s="669"/>
      <c r="I891" s="669"/>
      <c r="J891" s="669"/>
      <c r="K891" s="669"/>
      <c r="L891" s="669"/>
      <c r="M891" s="669"/>
      <c r="N891" s="669"/>
      <c r="O891" s="669"/>
      <c r="P891" s="669"/>
      <c r="Q891" s="669"/>
      <c r="R891" s="669"/>
      <c r="S891" s="669"/>
      <c r="T891" s="669"/>
      <c r="U891" s="669"/>
      <c r="V891" s="669"/>
      <c r="W891" s="669"/>
      <c r="X891" s="669"/>
      <c r="Y891" s="669"/>
      <c r="Z891" s="669"/>
      <c r="AA891" s="669"/>
    </row>
    <row r="892" spans="1:27" ht="12.75">
      <c r="A892" s="669"/>
      <c r="B892" s="669"/>
      <c r="C892" s="669"/>
      <c r="D892" s="669"/>
      <c r="E892" s="669"/>
      <c r="F892" s="669"/>
      <c r="G892" s="669"/>
      <c r="H892" s="669"/>
      <c r="I892" s="669"/>
      <c r="J892" s="669"/>
      <c r="K892" s="669"/>
      <c r="L892" s="669"/>
      <c r="M892" s="669"/>
      <c r="N892" s="669"/>
      <c r="O892" s="669"/>
      <c r="P892" s="669"/>
      <c r="Q892" s="669"/>
      <c r="R892" s="669"/>
      <c r="S892" s="669"/>
      <c r="T892" s="669"/>
      <c r="U892" s="669"/>
      <c r="V892" s="669"/>
      <c r="W892" s="669"/>
      <c r="X892" s="669"/>
      <c r="Y892" s="669"/>
      <c r="Z892" s="669"/>
      <c r="AA892" s="669"/>
    </row>
    <row r="893" spans="1:27" ht="12.75">
      <c r="A893" s="669"/>
      <c r="B893" s="669"/>
      <c r="C893" s="669"/>
      <c r="D893" s="669"/>
      <c r="E893" s="669"/>
      <c r="F893" s="669"/>
      <c r="G893" s="669"/>
      <c r="H893" s="669"/>
      <c r="I893" s="669"/>
      <c r="J893" s="669"/>
      <c r="K893" s="669"/>
      <c r="L893" s="669"/>
      <c r="M893" s="669"/>
      <c r="N893" s="669"/>
      <c r="O893" s="669"/>
      <c r="P893" s="669"/>
      <c r="Q893" s="669"/>
      <c r="R893" s="669"/>
      <c r="S893" s="669"/>
      <c r="T893" s="669"/>
      <c r="U893" s="669"/>
      <c r="V893" s="669"/>
      <c r="W893" s="669"/>
      <c r="X893" s="669"/>
      <c r="Y893" s="669"/>
      <c r="Z893" s="669"/>
      <c r="AA893" s="669"/>
    </row>
    <row r="894" spans="1:27" ht="12.75">
      <c r="A894" s="669"/>
      <c r="B894" s="669"/>
      <c r="C894" s="669"/>
      <c r="D894" s="669"/>
      <c r="E894" s="669"/>
      <c r="F894" s="669"/>
      <c r="G894" s="669"/>
      <c r="H894" s="669"/>
      <c r="I894" s="669"/>
      <c r="J894" s="669"/>
      <c r="K894" s="669"/>
      <c r="L894" s="669"/>
      <c r="M894" s="669"/>
      <c r="N894" s="669"/>
      <c r="O894" s="669"/>
      <c r="P894" s="669"/>
      <c r="Q894" s="669"/>
      <c r="R894" s="669"/>
      <c r="S894" s="669"/>
      <c r="T894" s="669"/>
      <c r="U894" s="669"/>
      <c r="V894" s="669"/>
      <c r="W894" s="669"/>
      <c r="X894" s="669"/>
      <c r="Y894" s="669"/>
      <c r="Z894" s="669"/>
      <c r="AA894" s="669"/>
    </row>
    <row r="895" spans="1:27" ht="12.75">
      <c r="A895" s="669"/>
      <c r="B895" s="669"/>
      <c r="C895" s="669"/>
      <c r="D895" s="669"/>
      <c r="E895" s="669"/>
      <c r="F895" s="669"/>
      <c r="G895" s="669"/>
      <c r="H895" s="669"/>
      <c r="I895" s="669"/>
      <c r="J895" s="669"/>
      <c r="K895" s="669"/>
      <c r="L895" s="669"/>
      <c r="M895" s="669"/>
      <c r="N895" s="669"/>
      <c r="O895" s="669"/>
      <c r="P895" s="669"/>
      <c r="Q895" s="669"/>
      <c r="R895" s="669"/>
      <c r="S895" s="669"/>
      <c r="T895" s="669"/>
      <c r="U895" s="669"/>
      <c r="V895" s="669"/>
      <c r="W895" s="669"/>
      <c r="X895" s="669"/>
      <c r="Y895" s="669"/>
      <c r="Z895" s="669"/>
      <c r="AA895" s="669"/>
    </row>
    <row r="896" spans="1:27" ht="12.75">
      <c r="A896" s="669"/>
      <c r="B896" s="669"/>
      <c r="C896" s="669"/>
      <c r="D896" s="669"/>
      <c r="E896" s="669"/>
      <c r="F896" s="669"/>
      <c r="G896" s="669"/>
      <c r="H896" s="669"/>
      <c r="I896" s="669"/>
      <c r="J896" s="669"/>
      <c r="K896" s="669"/>
      <c r="L896" s="669"/>
      <c r="M896" s="669"/>
      <c r="N896" s="669"/>
      <c r="O896" s="669"/>
      <c r="P896" s="669"/>
      <c r="Q896" s="669"/>
      <c r="R896" s="669"/>
      <c r="S896" s="669"/>
      <c r="T896" s="669"/>
      <c r="U896" s="669"/>
      <c r="V896" s="669"/>
      <c r="W896" s="669"/>
      <c r="X896" s="669"/>
      <c r="Y896" s="669"/>
      <c r="Z896" s="669"/>
      <c r="AA896" s="669"/>
    </row>
    <row r="897" spans="1:27" ht="12.75">
      <c r="A897" s="669"/>
      <c r="B897" s="669"/>
      <c r="C897" s="669"/>
      <c r="D897" s="669"/>
      <c r="E897" s="669"/>
      <c r="F897" s="669"/>
      <c r="G897" s="669"/>
      <c r="H897" s="669"/>
      <c r="I897" s="669"/>
      <c r="J897" s="669"/>
      <c r="K897" s="669"/>
      <c r="L897" s="669"/>
      <c r="M897" s="669"/>
      <c r="N897" s="669"/>
      <c r="O897" s="669"/>
      <c r="P897" s="669"/>
      <c r="Q897" s="669"/>
      <c r="R897" s="669"/>
      <c r="S897" s="669"/>
      <c r="T897" s="669"/>
      <c r="U897" s="669"/>
      <c r="V897" s="669"/>
      <c r="W897" s="669"/>
      <c r="X897" s="669"/>
      <c r="Y897" s="669"/>
      <c r="Z897" s="669"/>
      <c r="AA897" s="669"/>
    </row>
    <row r="898" spans="1:27" ht="12.75">
      <c r="A898" s="669"/>
      <c r="B898" s="669"/>
      <c r="C898" s="669"/>
      <c r="D898" s="669"/>
      <c r="E898" s="669"/>
      <c r="F898" s="669"/>
      <c r="G898" s="669"/>
      <c r="H898" s="669"/>
      <c r="I898" s="669"/>
      <c r="J898" s="669"/>
      <c r="K898" s="669"/>
      <c r="L898" s="669"/>
      <c r="M898" s="669"/>
      <c r="N898" s="669"/>
      <c r="O898" s="669"/>
      <c r="P898" s="669"/>
      <c r="Q898" s="669"/>
      <c r="R898" s="669"/>
      <c r="S898" s="669"/>
      <c r="T898" s="669"/>
      <c r="U898" s="669"/>
      <c r="V898" s="669"/>
      <c r="W898" s="669"/>
      <c r="X898" s="669"/>
      <c r="Y898" s="669"/>
      <c r="Z898" s="669"/>
      <c r="AA898" s="669"/>
    </row>
    <row r="899" spans="1:27" ht="12.75">
      <c r="A899" s="669"/>
      <c r="B899" s="669"/>
      <c r="C899" s="669"/>
      <c r="D899" s="669"/>
      <c r="E899" s="669"/>
      <c r="F899" s="669"/>
      <c r="G899" s="669"/>
      <c r="H899" s="669"/>
      <c r="I899" s="669"/>
      <c r="J899" s="669"/>
      <c r="K899" s="669"/>
      <c r="L899" s="669"/>
      <c r="M899" s="669"/>
      <c r="N899" s="669"/>
      <c r="O899" s="669"/>
      <c r="P899" s="669"/>
      <c r="Q899" s="669"/>
      <c r="R899" s="669"/>
      <c r="S899" s="669"/>
      <c r="T899" s="669"/>
      <c r="U899" s="669"/>
      <c r="V899" s="669"/>
      <c r="W899" s="669"/>
      <c r="X899" s="669"/>
      <c r="Y899" s="669"/>
      <c r="Z899" s="669"/>
      <c r="AA899" s="669"/>
    </row>
    <row r="900" spans="1:27" ht="12.75">
      <c r="A900" s="669"/>
      <c r="B900" s="669"/>
      <c r="C900" s="669"/>
      <c r="D900" s="669"/>
      <c r="E900" s="669"/>
      <c r="F900" s="669"/>
      <c r="G900" s="669"/>
      <c r="H900" s="669"/>
      <c r="I900" s="669"/>
      <c r="J900" s="669"/>
      <c r="K900" s="669"/>
      <c r="L900" s="669"/>
      <c r="M900" s="669"/>
      <c r="N900" s="669"/>
      <c r="O900" s="669"/>
      <c r="P900" s="669"/>
      <c r="Q900" s="669"/>
      <c r="R900" s="669"/>
      <c r="S900" s="669"/>
      <c r="T900" s="669"/>
      <c r="U900" s="669"/>
      <c r="V900" s="669"/>
      <c r="W900" s="669"/>
      <c r="X900" s="669"/>
      <c r="Y900" s="669"/>
      <c r="Z900" s="669"/>
      <c r="AA900" s="669"/>
    </row>
    <row r="901" spans="1:27" ht="12.75">
      <c r="A901" s="669"/>
      <c r="B901" s="669"/>
      <c r="C901" s="669"/>
      <c r="D901" s="669"/>
      <c r="E901" s="669"/>
      <c r="F901" s="669"/>
      <c r="G901" s="669"/>
      <c r="H901" s="669"/>
      <c r="I901" s="669"/>
      <c r="J901" s="669"/>
      <c r="K901" s="669"/>
      <c r="L901" s="669"/>
      <c r="M901" s="669"/>
      <c r="N901" s="669"/>
      <c r="O901" s="669"/>
      <c r="P901" s="669"/>
      <c r="Q901" s="669"/>
      <c r="R901" s="669"/>
      <c r="S901" s="669"/>
      <c r="T901" s="669"/>
      <c r="U901" s="669"/>
      <c r="V901" s="669"/>
      <c r="W901" s="669"/>
      <c r="X901" s="669"/>
      <c r="Y901" s="669"/>
      <c r="Z901" s="669"/>
      <c r="AA901" s="669"/>
    </row>
    <row r="902" spans="1:27" ht="12.75">
      <c r="A902" s="669"/>
      <c r="B902" s="669"/>
      <c r="C902" s="669"/>
      <c r="D902" s="669"/>
      <c r="E902" s="669"/>
      <c r="F902" s="669"/>
      <c r="G902" s="669"/>
      <c r="H902" s="669"/>
      <c r="I902" s="669"/>
      <c r="J902" s="669"/>
      <c r="K902" s="669"/>
      <c r="L902" s="669"/>
      <c r="M902" s="669"/>
      <c r="N902" s="669"/>
      <c r="O902" s="669"/>
      <c r="P902" s="669"/>
      <c r="Q902" s="669"/>
      <c r="R902" s="669"/>
      <c r="S902" s="669"/>
      <c r="T902" s="669"/>
      <c r="U902" s="669"/>
      <c r="V902" s="669"/>
      <c r="W902" s="669"/>
      <c r="X902" s="669"/>
      <c r="Y902" s="669"/>
      <c r="Z902" s="669"/>
      <c r="AA902" s="669"/>
    </row>
    <row r="903" spans="1:27" ht="12.75">
      <c r="A903" s="669"/>
      <c r="B903" s="669"/>
      <c r="C903" s="669"/>
      <c r="D903" s="669"/>
      <c r="E903" s="669"/>
      <c r="F903" s="669"/>
      <c r="G903" s="669"/>
      <c r="H903" s="669"/>
      <c r="I903" s="669"/>
      <c r="J903" s="669"/>
      <c r="K903" s="669"/>
      <c r="L903" s="669"/>
      <c r="M903" s="669"/>
      <c r="N903" s="669"/>
      <c r="O903" s="669"/>
      <c r="P903" s="669"/>
      <c r="Q903" s="669"/>
      <c r="R903" s="669"/>
      <c r="S903" s="669"/>
      <c r="T903" s="669"/>
      <c r="U903" s="669"/>
      <c r="V903" s="669"/>
      <c r="W903" s="669"/>
      <c r="X903" s="669"/>
      <c r="Y903" s="669"/>
      <c r="Z903" s="669"/>
      <c r="AA903" s="669"/>
    </row>
    <row r="904" spans="1:27" ht="12.75">
      <c r="A904" s="669"/>
      <c r="B904" s="669"/>
      <c r="C904" s="669"/>
      <c r="D904" s="669"/>
      <c r="E904" s="669"/>
      <c r="F904" s="669"/>
      <c r="G904" s="669"/>
      <c r="H904" s="669"/>
      <c r="I904" s="669"/>
      <c r="J904" s="669"/>
      <c r="K904" s="669"/>
      <c r="L904" s="669"/>
      <c r="M904" s="669"/>
      <c r="N904" s="669"/>
      <c r="O904" s="669"/>
      <c r="P904" s="669"/>
      <c r="Q904" s="669"/>
      <c r="R904" s="669"/>
      <c r="S904" s="669"/>
      <c r="T904" s="669"/>
      <c r="U904" s="669"/>
      <c r="V904" s="669"/>
      <c r="W904" s="669"/>
      <c r="X904" s="669"/>
      <c r="Y904" s="669"/>
      <c r="Z904" s="669"/>
      <c r="AA904" s="669"/>
    </row>
    <row r="905" spans="1:27" ht="12.75">
      <c r="A905" s="669"/>
      <c r="B905" s="669"/>
      <c r="C905" s="669"/>
      <c r="D905" s="669"/>
      <c r="E905" s="669"/>
      <c r="F905" s="669"/>
      <c r="G905" s="669"/>
      <c r="H905" s="669"/>
      <c r="I905" s="669"/>
      <c r="J905" s="669"/>
      <c r="K905" s="669"/>
      <c r="L905" s="669"/>
      <c r="M905" s="669"/>
      <c r="N905" s="669"/>
      <c r="O905" s="669"/>
      <c r="P905" s="669"/>
      <c r="Q905" s="669"/>
      <c r="R905" s="669"/>
      <c r="S905" s="669"/>
      <c r="T905" s="669"/>
      <c r="U905" s="669"/>
      <c r="V905" s="669"/>
      <c r="W905" s="669"/>
      <c r="X905" s="669"/>
      <c r="Y905" s="669"/>
      <c r="Z905" s="669"/>
      <c r="AA905" s="669"/>
    </row>
    <row r="906" spans="1:27" ht="12.75">
      <c r="A906" s="669"/>
      <c r="B906" s="669"/>
      <c r="C906" s="669"/>
      <c r="D906" s="669"/>
      <c r="E906" s="669"/>
      <c r="F906" s="669"/>
      <c r="G906" s="669"/>
      <c r="H906" s="669"/>
      <c r="I906" s="669"/>
      <c r="J906" s="669"/>
      <c r="K906" s="669"/>
      <c r="L906" s="669"/>
      <c r="M906" s="669"/>
      <c r="N906" s="669"/>
      <c r="O906" s="669"/>
      <c r="P906" s="669"/>
      <c r="Q906" s="669"/>
      <c r="R906" s="669"/>
      <c r="S906" s="669"/>
      <c r="T906" s="669"/>
      <c r="U906" s="669"/>
      <c r="V906" s="669"/>
      <c r="W906" s="669"/>
      <c r="X906" s="669"/>
      <c r="Y906" s="669"/>
      <c r="Z906" s="669"/>
      <c r="AA906" s="669"/>
    </row>
    <row r="907" spans="1:27" ht="12.75">
      <c r="A907" s="669"/>
      <c r="B907" s="669"/>
      <c r="C907" s="669"/>
      <c r="D907" s="669"/>
      <c r="E907" s="669"/>
      <c r="F907" s="669"/>
      <c r="G907" s="669"/>
      <c r="H907" s="669"/>
      <c r="I907" s="669"/>
      <c r="J907" s="669"/>
      <c r="K907" s="669"/>
      <c r="L907" s="669"/>
      <c r="M907" s="669"/>
      <c r="N907" s="669"/>
      <c r="O907" s="669"/>
      <c r="P907" s="669"/>
      <c r="Q907" s="669"/>
      <c r="R907" s="669"/>
      <c r="S907" s="669"/>
      <c r="T907" s="669"/>
      <c r="U907" s="669"/>
      <c r="V907" s="669"/>
      <c r="W907" s="669"/>
      <c r="X907" s="669"/>
      <c r="Y907" s="669"/>
      <c r="Z907" s="669"/>
      <c r="AA907" s="669"/>
    </row>
    <row r="908" spans="1:27" ht="12.75">
      <c r="A908" s="669"/>
      <c r="B908" s="669"/>
      <c r="C908" s="669"/>
      <c r="D908" s="669"/>
      <c r="E908" s="669"/>
      <c r="F908" s="669"/>
      <c r="G908" s="669"/>
      <c r="H908" s="669"/>
      <c r="I908" s="669"/>
      <c r="J908" s="669"/>
      <c r="K908" s="669"/>
      <c r="L908" s="669"/>
      <c r="M908" s="669"/>
      <c r="N908" s="669"/>
      <c r="O908" s="669"/>
      <c r="P908" s="669"/>
      <c r="Q908" s="669"/>
      <c r="R908" s="669"/>
      <c r="S908" s="669"/>
      <c r="T908" s="669"/>
      <c r="U908" s="669"/>
      <c r="V908" s="669"/>
      <c r="W908" s="669"/>
      <c r="X908" s="669"/>
      <c r="Y908" s="669"/>
      <c r="Z908" s="669"/>
      <c r="AA908" s="669"/>
    </row>
    <row r="909" spans="1:27" ht="12.75">
      <c r="A909" s="669"/>
      <c r="B909" s="669"/>
      <c r="C909" s="669"/>
      <c r="D909" s="669"/>
      <c r="E909" s="669"/>
      <c r="F909" s="669"/>
      <c r="G909" s="669"/>
      <c r="H909" s="669"/>
      <c r="I909" s="669"/>
      <c r="J909" s="669"/>
      <c r="K909" s="669"/>
      <c r="L909" s="669"/>
      <c r="M909" s="669"/>
      <c r="N909" s="669"/>
      <c r="O909" s="669"/>
      <c r="P909" s="669"/>
      <c r="Q909" s="669"/>
      <c r="R909" s="669"/>
      <c r="S909" s="669"/>
      <c r="T909" s="669"/>
      <c r="U909" s="669"/>
      <c r="V909" s="669"/>
      <c r="W909" s="669"/>
      <c r="X909" s="669"/>
      <c r="Y909" s="669"/>
      <c r="Z909" s="669"/>
      <c r="AA909" s="669"/>
    </row>
    <row r="910" spans="1:27" ht="12.75">
      <c r="A910" s="669"/>
      <c r="B910" s="669"/>
      <c r="C910" s="669"/>
      <c r="D910" s="669"/>
      <c r="E910" s="669"/>
      <c r="F910" s="669"/>
      <c r="G910" s="669"/>
      <c r="H910" s="669"/>
      <c r="I910" s="669"/>
      <c r="J910" s="669"/>
      <c r="K910" s="669"/>
      <c r="L910" s="669"/>
      <c r="M910" s="669"/>
      <c r="N910" s="669"/>
      <c r="O910" s="669"/>
      <c r="P910" s="669"/>
      <c r="Q910" s="669"/>
      <c r="R910" s="669"/>
      <c r="S910" s="669"/>
      <c r="T910" s="669"/>
      <c r="U910" s="669"/>
      <c r="V910" s="669"/>
      <c r="W910" s="669"/>
      <c r="X910" s="669"/>
      <c r="Y910" s="669"/>
      <c r="Z910" s="669"/>
      <c r="AA910" s="669"/>
    </row>
    <row r="911" spans="1:27" ht="12.75">
      <c r="A911" s="669"/>
      <c r="B911" s="669"/>
      <c r="C911" s="669"/>
      <c r="D911" s="669"/>
      <c r="E911" s="669"/>
      <c r="F911" s="669"/>
      <c r="G911" s="669"/>
      <c r="H911" s="669"/>
      <c r="I911" s="669"/>
      <c r="J911" s="669"/>
      <c r="K911" s="669"/>
      <c r="L911" s="669"/>
      <c r="M911" s="669"/>
      <c r="N911" s="669"/>
      <c r="O911" s="669"/>
      <c r="P911" s="669"/>
      <c r="Q911" s="669"/>
      <c r="R911" s="669"/>
      <c r="S911" s="669"/>
      <c r="T911" s="669"/>
      <c r="U911" s="669"/>
      <c r="V911" s="669"/>
      <c r="W911" s="669"/>
      <c r="X911" s="669"/>
      <c r="Y911" s="669"/>
      <c r="Z911" s="669"/>
      <c r="AA911" s="669"/>
    </row>
    <row r="912" spans="1:27" ht="12.75">
      <c r="A912" s="669"/>
      <c r="B912" s="669"/>
      <c r="C912" s="669"/>
      <c r="D912" s="669"/>
      <c r="E912" s="669"/>
      <c r="F912" s="669"/>
      <c r="G912" s="669"/>
      <c r="H912" s="669"/>
      <c r="I912" s="669"/>
      <c r="J912" s="669"/>
      <c r="K912" s="669"/>
      <c r="L912" s="669"/>
      <c r="M912" s="669"/>
      <c r="N912" s="669"/>
      <c r="O912" s="669"/>
      <c r="P912" s="669"/>
      <c r="Q912" s="669"/>
      <c r="R912" s="669"/>
      <c r="S912" s="669"/>
      <c r="T912" s="669"/>
      <c r="U912" s="669"/>
      <c r="V912" s="669"/>
      <c r="W912" s="669"/>
      <c r="X912" s="669"/>
      <c r="Y912" s="669"/>
      <c r="Z912" s="669"/>
      <c r="AA912" s="669"/>
    </row>
    <row r="913" spans="1:27" ht="12.75">
      <c r="A913" s="669"/>
      <c r="B913" s="669"/>
      <c r="C913" s="669"/>
      <c r="D913" s="669"/>
      <c r="E913" s="669"/>
      <c r="F913" s="669"/>
      <c r="G913" s="669"/>
      <c r="H913" s="669"/>
      <c r="I913" s="669"/>
      <c r="J913" s="669"/>
      <c r="K913" s="669"/>
      <c r="L913" s="669"/>
      <c r="M913" s="669"/>
      <c r="N913" s="669"/>
      <c r="O913" s="669"/>
      <c r="P913" s="669"/>
      <c r="Q913" s="669"/>
      <c r="R913" s="669"/>
      <c r="S913" s="669"/>
      <c r="T913" s="669"/>
      <c r="U913" s="669"/>
      <c r="V913" s="669"/>
      <c r="W913" s="669"/>
      <c r="X913" s="669"/>
      <c r="Y913" s="669"/>
      <c r="Z913" s="669"/>
      <c r="AA913" s="669"/>
    </row>
    <row r="914" spans="1:27" ht="12.75">
      <c r="A914" s="669"/>
      <c r="B914" s="669"/>
      <c r="C914" s="669"/>
      <c r="D914" s="669"/>
      <c r="E914" s="669"/>
      <c r="F914" s="669"/>
      <c r="G914" s="669"/>
      <c r="H914" s="669"/>
      <c r="I914" s="669"/>
      <c r="J914" s="669"/>
      <c r="K914" s="669"/>
      <c r="L914" s="669"/>
      <c r="M914" s="669"/>
      <c r="N914" s="669"/>
      <c r="O914" s="669"/>
      <c r="P914" s="669"/>
      <c r="Q914" s="669"/>
      <c r="R914" s="669"/>
      <c r="S914" s="669"/>
      <c r="T914" s="669"/>
      <c r="U914" s="669"/>
      <c r="V914" s="669"/>
      <c r="W914" s="669"/>
      <c r="X914" s="669"/>
      <c r="Y914" s="669"/>
      <c r="Z914" s="669"/>
      <c r="AA914" s="669"/>
    </row>
    <row r="915" spans="1:27" ht="12.75">
      <c r="A915" s="669"/>
      <c r="B915" s="669"/>
      <c r="C915" s="669"/>
      <c r="D915" s="669"/>
      <c r="E915" s="669"/>
      <c r="F915" s="669"/>
      <c r="G915" s="669"/>
      <c r="H915" s="669"/>
      <c r="I915" s="669"/>
      <c r="J915" s="669"/>
      <c r="K915" s="669"/>
      <c r="L915" s="669"/>
      <c r="M915" s="669"/>
      <c r="N915" s="669"/>
      <c r="O915" s="669"/>
      <c r="P915" s="669"/>
      <c r="Q915" s="669"/>
      <c r="R915" s="669"/>
      <c r="S915" s="669"/>
      <c r="T915" s="669"/>
      <c r="U915" s="669"/>
      <c r="V915" s="669"/>
      <c r="W915" s="669"/>
      <c r="X915" s="669"/>
      <c r="Y915" s="669"/>
      <c r="Z915" s="669"/>
      <c r="AA915" s="669"/>
    </row>
    <row r="916" spans="1:27" ht="12.75">
      <c r="A916" s="669"/>
      <c r="B916" s="669"/>
      <c r="C916" s="669"/>
      <c r="D916" s="669"/>
      <c r="E916" s="669"/>
      <c r="F916" s="669"/>
      <c r="G916" s="669"/>
      <c r="H916" s="669"/>
      <c r="I916" s="669"/>
      <c r="J916" s="669"/>
      <c r="K916" s="669"/>
      <c r="L916" s="669"/>
      <c r="M916" s="669"/>
      <c r="N916" s="669"/>
      <c r="O916" s="669"/>
      <c r="P916" s="669"/>
      <c r="Q916" s="669"/>
      <c r="R916" s="669"/>
      <c r="S916" s="669"/>
      <c r="T916" s="669"/>
      <c r="U916" s="669"/>
      <c r="V916" s="669"/>
      <c r="W916" s="669"/>
      <c r="X916" s="669"/>
      <c r="Y916" s="669"/>
      <c r="Z916" s="669"/>
      <c r="AA916" s="669"/>
    </row>
    <row r="917" spans="1:27" ht="12.75">
      <c r="A917" s="669"/>
      <c r="B917" s="669"/>
      <c r="C917" s="669"/>
      <c r="D917" s="669"/>
      <c r="E917" s="669"/>
      <c r="F917" s="669"/>
      <c r="G917" s="669"/>
      <c r="H917" s="669"/>
      <c r="I917" s="669"/>
      <c r="J917" s="669"/>
      <c r="K917" s="669"/>
      <c r="L917" s="669"/>
      <c r="M917" s="669"/>
      <c r="N917" s="669"/>
      <c r="O917" s="669"/>
      <c r="P917" s="669"/>
      <c r="Q917" s="669"/>
      <c r="R917" s="669"/>
      <c r="S917" s="669"/>
      <c r="T917" s="669"/>
      <c r="U917" s="669"/>
      <c r="V917" s="669"/>
      <c r="W917" s="669"/>
      <c r="X917" s="669"/>
      <c r="Y917" s="669"/>
      <c r="Z917" s="669"/>
      <c r="AA917" s="669"/>
    </row>
    <row r="918" spans="1:27" ht="12.75">
      <c r="A918" s="669"/>
      <c r="B918" s="669"/>
      <c r="C918" s="669"/>
      <c r="D918" s="669"/>
      <c r="E918" s="669"/>
      <c r="F918" s="669"/>
      <c r="G918" s="669"/>
      <c r="H918" s="669"/>
      <c r="I918" s="669"/>
      <c r="J918" s="669"/>
      <c r="K918" s="669"/>
      <c r="L918" s="669"/>
      <c r="M918" s="669"/>
      <c r="N918" s="669"/>
      <c r="O918" s="669"/>
      <c r="P918" s="669"/>
      <c r="Q918" s="669"/>
      <c r="R918" s="669"/>
      <c r="S918" s="669"/>
      <c r="T918" s="669"/>
      <c r="U918" s="669"/>
      <c r="V918" s="669"/>
      <c r="W918" s="669"/>
      <c r="X918" s="669"/>
      <c r="Y918" s="669"/>
      <c r="Z918" s="669"/>
      <c r="AA918" s="669"/>
    </row>
    <row r="919" spans="1:27" ht="12.75">
      <c r="A919" s="669"/>
      <c r="B919" s="669"/>
      <c r="C919" s="669"/>
      <c r="D919" s="669"/>
      <c r="E919" s="669"/>
      <c r="F919" s="669"/>
      <c r="G919" s="669"/>
      <c r="H919" s="669"/>
      <c r="I919" s="669"/>
      <c r="J919" s="669"/>
      <c r="K919" s="669"/>
      <c r="L919" s="669"/>
      <c r="M919" s="669"/>
      <c r="N919" s="669"/>
      <c r="O919" s="669"/>
      <c r="P919" s="669"/>
      <c r="Q919" s="669"/>
      <c r="R919" s="669"/>
      <c r="S919" s="669"/>
      <c r="T919" s="669"/>
      <c r="U919" s="669"/>
      <c r="V919" s="669"/>
      <c r="W919" s="669"/>
      <c r="X919" s="669"/>
      <c r="Y919" s="669"/>
      <c r="Z919" s="669"/>
      <c r="AA919" s="669"/>
    </row>
    <row r="920" spans="1:27" ht="12.75">
      <c r="A920" s="669"/>
      <c r="B920" s="669"/>
      <c r="C920" s="669"/>
      <c r="D920" s="669"/>
      <c r="E920" s="669"/>
      <c r="F920" s="669"/>
      <c r="G920" s="669"/>
      <c r="H920" s="669"/>
      <c r="I920" s="669"/>
      <c r="J920" s="669"/>
      <c r="K920" s="669"/>
      <c r="L920" s="669"/>
      <c r="M920" s="669"/>
      <c r="N920" s="669"/>
      <c r="O920" s="669"/>
      <c r="P920" s="669"/>
      <c r="Q920" s="669"/>
      <c r="R920" s="669"/>
      <c r="S920" s="669"/>
      <c r="T920" s="669"/>
      <c r="U920" s="669"/>
      <c r="V920" s="669"/>
      <c r="W920" s="669"/>
      <c r="X920" s="669"/>
      <c r="Y920" s="669"/>
      <c r="Z920" s="669"/>
      <c r="AA920" s="669"/>
    </row>
    <row r="921" spans="1:27" ht="12.75">
      <c r="A921" s="669"/>
      <c r="B921" s="669"/>
      <c r="C921" s="669"/>
      <c r="D921" s="669"/>
      <c r="E921" s="669"/>
      <c r="F921" s="669"/>
      <c r="G921" s="669"/>
      <c r="H921" s="669"/>
      <c r="I921" s="669"/>
      <c r="J921" s="669"/>
      <c r="K921" s="669"/>
      <c r="L921" s="669"/>
      <c r="M921" s="669"/>
      <c r="N921" s="669"/>
      <c r="O921" s="669"/>
      <c r="P921" s="669"/>
      <c r="Q921" s="669"/>
      <c r="R921" s="669"/>
      <c r="S921" s="669"/>
      <c r="T921" s="669"/>
      <c r="U921" s="669"/>
      <c r="V921" s="669"/>
      <c r="W921" s="669"/>
      <c r="X921" s="669"/>
      <c r="Y921" s="669"/>
      <c r="Z921" s="669"/>
      <c r="AA921" s="669"/>
    </row>
    <row r="922" spans="1:27" ht="12.75">
      <c r="A922" s="669"/>
      <c r="B922" s="669"/>
      <c r="C922" s="669"/>
      <c r="D922" s="669"/>
      <c r="E922" s="669"/>
      <c r="F922" s="669"/>
      <c r="G922" s="669"/>
      <c r="H922" s="669"/>
      <c r="I922" s="669"/>
      <c r="J922" s="669"/>
      <c r="K922" s="669"/>
      <c r="L922" s="669"/>
      <c r="M922" s="669"/>
      <c r="N922" s="669"/>
      <c r="O922" s="669"/>
      <c r="P922" s="669"/>
      <c r="Q922" s="669"/>
      <c r="R922" s="669"/>
      <c r="S922" s="669"/>
      <c r="T922" s="669"/>
      <c r="U922" s="669"/>
      <c r="V922" s="669"/>
      <c r="W922" s="669"/>
      <c r="X922" s="669"/>
      <c r="Y922" s="669"/>
      <c r="Z922" s="669"/>
      <c r="AA922" s="669"/>
    </row>
    <row r="923" spans="1:27" ht="12.75">
      <c r="A923" s="669"/>
      <c r="B923" s="669"/>
      <c r="C923" s="669"/>
      <c r="D923" s="669"/>
      <c r="E923" s="669"/>
      <c r="F923" s="669"/>
      <c r="G923" s="669"/>
      <c r="H923" s="669"/>
      <c r="I923" s="669"/>
      <c r="J923" s="669"/>
      <c r="K923" s="669"/>
      <c r="L923" s="669"/>
      <c r="M923" s="669"/>
      <c r="N923" s="669"/>
      <c r="O923" s="669"/>
      <c r="P923" s="669"/>
      <c r="Q923" s="669"/>
      <c r="R923" s="669"/>
      <c r="S923" s="669"/>
      <c r="T923" s="669"/>
      <c r="U923" s="669"/>
      <c r="V923" s="669"/>
      <c r="W923" s="669"/>
      <c r="X923" s="669"/>
      <c r="Y923" s="669"/>
      <c r="Z923" s="669"/>
      <c r="AA923" s="669"/>
    </row>
    <row r="924" spans="1:27" ht="12.75">
      <c r="A924" s="669"/>
      <c r="B924" s="669"/>
      <c r="C924" s="669"/>
      <c r="D924" s="669"/>
      <c r="E924" s="669"/>
      <c r="F924" s="669"/>
      <c r="G924" s="669"/>
      <c r="H924" s="669"/>
      <c r="I924" s="669"/>
      <c r="J924" s="669"/>
      <c r="K924" s="669"/>
      <c r="L924" s="669"/>
      <c r="M924" s="669"/>
      <c r="N924" s="669"/>
      <c r="O924" s="669"/>
      <c r="P924" s="669"/>
      <c r="Q924" s="669"/>
      <c r="R924" s="669"/>
      <c r="S924" s="669"/>
      <c r="T924" s="669"/>
      <c r="U924" s="669"/>
      <c r="V924" s="669"/>
      <c r="W924" s="669"/>
      <c r="X924" s="669"/>
      <c r="Y924" s="669"/>
      <c r="Z924" s="669"/>
      <c r="AA924" s="669"/>
    </row>
    <row r="925" spans="1:27" ht="12.75">
      <c r="A925" s="669"/>
      <c r="B925" s="669"/>
      <c r="C925" s="669"/>
      <c r="D925" s="669"/>
      <c r="E925" s="669"/>
      <c r="F925" s="669"/>
      <c r="G925" s="669"/>
      <c r="H925" s="669"/>
      <c r="I925" s="669"/>
      <c r="J925" s="669"/>
      <c r="K925" s="669"/>
      <c r="L925" s="669"/>
      <c r="M925" s="669"/>
      <c r="N925" s="669"/>
      <c r="O925" s="669"/>
      <c r="P925" s="669"/>
      <c r="Q925" s="669"/>
      <c r="R925" s="669"/>
      <c r="S925" s="669"/>
      <c r="T925" s="669"/>
      <c r="U925" s="669"/>
      <c r="V925" s="669"/>
      <c r="W925" s="669"/>
      <c r="X925" s="669"/>
      <c r="Y925" s="669"/>
      <c r="Z925" s="669"/>
      <c r="AA925" s="669"/>
    </row>
    <row r="926" spans="1:27" ht="12.75">
      <c r="A926" s="669"/>
      <c r="B926" s="669"/>
      <c r="C926" s="669"/>
      <c r="D926" s="669"/>
      <c r="E926" s="669"/>
      <c r="F926" s="669"/>
      <c r="G926" s="669"/>
      <c r="H926" s="669"/>
      <c r="I926" s="669"/>
      <c r="J926" s="669"/>
      <c r="K926" s="669"/>
      <c r="L926" s="669"/>
      <c r="M926" s="669"/>
      <c r="N926" s="669"/>
      <c r="O926" s="669"/>
      <c r="P926" s="669"/>
      <c r="Q926" s="669"/>
      <c r="R926" s="669"/>
      <c r="S926" s="669"/>
      <c r="T926" s="669"/>
      <c r="U926" s="669"/>
      <c r="V926" s="669"/>
      <c r="W926" s="669"/>
      <c r="X926" s="669"/>
      <c r="Y926" s="669"/>
      <c r="Z926" s="669"/>
      <c r="AA926" s="669"/>
    </row>
    <row r="927" spans="1:27" ht="12.75">
      <c r="A927" s="669"/>
      <c r="B927" s="669"/>
      <c r="C927" s="669"/>
      <c r="D927" s="669"/>
      <c r="E927" s="669"/>
      <c r="F927" s="669"/>
      <c r="G927" s="669"/>
      <c r="H927" s="669"/>
      <c r="I927" s="669"/>
      <c r="J927" s="669"/>
      <c r="K927" s="669"/>
      <c r="L927" s="669"/>
      <c r="M927" s="669"/>
      <c r="N927" s="669"/>
      <c r="O927" s="669"/>
      <c r="P927" s="669"/>
      <c r="Q927" s="669"/>
      <c r="R927" s="669"/>
      <c r="S927" s="669"/>
      <c r="T927" s="669"/>
      <c r="U927" s="669"/>
      <c r="V927" s="669"/>
      <c r="W927" s="669"/>
      <c r="X927" s="669"/>
      <c r="Y927" s="669"/>
      <c r="Z927" s="669"/>
      <c r="AA927" s="669"/>
    </row>
    <row r="928" spans="1:27" ht="12.75">
      <c r="A928" s="669"/>
      <c r="B928" s="669"/>
      <c r="C928" s="669"/>
      <c r="D928" s="669"/>
      <c r="E928" s="669"/>
      <c r="F928" s="669"/>
      <c r="G928" s="669"/>
      <c r="H928" s="669"/>
      <c r="I928" s="669"/>
      <c r="J928" s="669"/>
      <c r="K928" s="669"/>
      <c r="L928" s="669"/>
      <c r="M928" s="669"/>
      <c r="N928" s="669"/>
      <c r="O928" s="669"/>
      <c r="P928" s="669"/>
      <c r="Q928" s="669"/>
      <c r="R928" s="669"/>
      <c r="S928" s="669"/>
      <c r="T928" s="669"/>
      <c r="U928" s="669"/>
      <c r="V928" s="669"/>
      <c r="W928" s="669"/>
      <c r="X928" s="669"/>
      <c r="Y928" s="669"/>
      <c r="Z928" s="669"/>
      <c r="AA928" s="669"/>
    </row>
    <row r="929" spans="1:27" ht="12.75">
      <c r="A929" s="669"/>
      <c r="B929" s="669"/>
      <c r="C929" s="669"/>
      <c r="D929" s="669"/>
      <c r="E929" s="669"/>
      <c r="F929" s="669"/>
      <c r="G929" s="669"/>
      <c r="H929" s="669"/>
      <c r="I929" s="669"/>
      <c r="J929" s="669"/>
      <c r="K929" s="669"/>
      <c r="L929" s="669"/>
      <c r="M929" s="669"/>
      <c r="N929" s="669"/>
      <c r="O929" s="669"/>
      <c r="P929" s="669"/>
      <c r="Q929" s="669"/>
      <c r="R929" s="669"/>
      <c r="S929" s="669"/>
      <c r="T929" s="669"/>
      <c r="U929" s="669"/>
      <c r="V929" s="669"/>
      <c r="W929" s="669"/>
      <c r="X929" s="669"/>
      <c r="Y929" s="669"/>
      <c r="Z929" s="669"/>
      <c r="AA929" s="669"/>
    </row>
    <row r="930" spans="1:27" ht="12.75">
      <c r="A930" s="669"/>
      <c r="B930" s="669"/>
      <c r="C930" s="669"/>
      <c r="D930" s="669"/>
      <c r="E930" s="669"/>
      <c r="F930" s="669"/>
      <c r="G930" s="669"/>
      <c r="H930" s="669"/>
      <c r="I930" s="669"/>
      <c r="J930" s="669"/>
      <c r="K930" s="669"/>
      <c r="L930" s="669"/>
      <c r="M930" s="669"/>
      <c r="N930" s="669"/>
      <c r="O930" s="669"/>
      <c r="P930" s="669"/>
      <c r="Q930" s="669"/>
      <c r="R930" s="669"/>
      <c r="S930" s="669"/>
      <c r="T930" s="669"/>
      <c r="U930" s="669"/>
      <c r="V930" s="669"/>
      <c r="W930" s="669"/>
      <c r="X930" s="669"/>
      <c r="Y930" s="669"/>
      <c r="Z930" s="669"/>
      <c r="AA930" s="669"/>
    </row>
    <row r="931" spans="1:27" ht="12.75">
      <c r="A931" s="669"/>
      <c r="B931" s="669"/>
      <c r="C931" s="669"/>
      <c r="D931" s="669"/>
      <c r="E931" s="669"/>
      <c r="F931" s="669"/>
      <c r="G931" s="669"/>
      <c r="H931" s="669"/>
      <c r="I931" s="669"/>
      <c r="J931" s="669"/>
      <c r="K931" s="669"/>
      <c r="L931" s="669"/>
      <c r="M931" s="669"/>
      <c r="N931" s="669"/>
      <c r="O931" s="669"/>
      <c r="P931" s="669"/>
      <c r="Q931" s="669"/>
      <c r="R931" s="669"/>
      <c r="S931" s="669"/>
      <c r="T931" s="669"/>
      <c r="U931" s="669"/>
      <c r="V931" s="669"/>
      <c r="W931" s="669"/>
      <c r="X931" s="669"/>
      <c r="Y931" s="669"/>
      <c r="Z931" s="669"/>
      <c r="AA931" s="669"/>
    </row>
    <row r="932" spans="1:27" ht="12.75">
      <c r="A932" s="669"/>
      <c r="B932" s="669"/>
      <c r="C932" s="669"/>
      <c r="D932" s="669"/>
      <c r="E932" s="669"/>
      <c r="F932" s="669"/>
      <c r="G932" s="669"/>
      <c r="H932" s="669"/>
      <c r="I932" s="669"/>
      <c r="J932" s="669"/>
      <c r="K932" s="669"/>
      <c r="L932" s="669"/>
      <c r="M932" s="669"/>
      <c r="N932" s="669"/>
      <c r="O932" s="669"/>
      <c r="P932" s="669"/>
      <c r="Q932" s="669"/>
      <c r="R932" s="669"/>
      <c r="S932" s="669"/>
      <c r="T932" s="669"/>
      <c r="U932" s="669"/>
      <c r="V932" s="669"/>
      <c r="W932" s="669"/>
      <c r="X932" s="669"/>
      <c r="Y932" s="669"/>
      <c r="Z932" s="669"/>
      <c r="AA932" s="669"/>
    </row>
    <row r="933" spans="1:27" ht="12.75">
      <c r="A933" s="669"/>
      <c r="B933" s="669"/>
      <c r="C933" s="669"/>
      <c r="D933" s="669"/>
      <c r="E933" s="669"/>
      <c r="F933" s="669"/>
      <c r="G933" s="669"/>
      <c r="H933" s="669"/>
      <c r="I933" s="669"/>
      <c r="J933" s="669"/>
      <c r="K933" s="669"/>
      <c r="L933" s="669"/>
      <c r="M933" s="669"/>
      <c r="N933" s="669"/>
      <c r="O933" s="669"/>
      <c r="P933" s="669"/>
      <c r="Q933" s="669"/>
      <c r="R933" s="669"/>
      <c r="S933" s="669"/>
      <c r="T933" s="669"/>
      <c r="U933" s="669"/>
      <c r="V933" s="669"/>
      <c r="W933" s="669"/>
      <c r="X933" s="669"/>
      <c r="Y933" s="669"/>
      <c r="Z933" s="669"/>
      <c r="AA933" s="669"/>
    </row>
    <row r="934" spans="1:27" ht="12.75">
      <c r="A934" s="669"/>
      <c r="B934" s="669"/>
      <c r="C934" s="669"/>
      <c r="D934" s="669"/>
      <c r="E934" s="669"/>
      <c r="F934" s="669"/>
      <c r="G934" s="669"/>
      <c r="H934" s="669"/>
      <c r="I934" s="669"/>
      <c r="J934" s="669"/>
      <c r="K934" s="669"/>
      <c r="L934" s="669"/>
      <c r="M934" s="669"/>
      <c r="N934" s="669"/>
      <c r="O934" s="669"/>
      <c r="P934" s="669"/>
      <c r="Q934" s="669"/>
      <c r="R934" s="669"/>
      <c r="S934" s="669"/>
      <c r="T934" s="669"/>
      <c r="U934" s="669"/>
      <c r="V934" s="669"/>
      <c r="W934" s="669"/>
      <c r="X934" s="669"/>
      <c r="Y934" s="669"/>
      <c r="Z934" s="669"/>
      <c r="AA934" s="669"/>
    </row>
    <row r="935" spans="1:27" ht="12.75">
      <c r="A935" s="669"/>
      <c r="B935" s="669"/>
      <c r="C935" s="669"/>
      <c r="D935" s="669"/>
      <c r="E935" s="669"/>
      <c r="F935" s="669"/>
      <c r="G935" s="669"/>
      <c r="H935" s="669"/>
      <c r="I935" s="669"/>
      <c r="J935" s="669"/>
      <c r="K935" s="669"/>
      <c r="L935" s="669"/>
      <c r="M935" s="669"/>
      <c r="N935" s="669"/>
      <c r="O935" s="669"/>
      <c r="P935" s="669"/>
      <c r="Q935" s="669"/>
      <c r="R935" s="669"/>
      <c r="S935" s="669"/>
      <c r="T935" s="669"/>
      <c r="U935" s="669"/>
      <c r="V935" s="669"/>
      <c r="W935" s="669"/>
      <c r="X935" s="669"/>
      <c r="Y935" s="669"/>
      <c r="Z935" s="669"/>
      <c r="AA935" s="669"/>
    </row>
    <row r="936" spans="1:27" ht="12.75">
      <c r="A936" s="669"/>
      <c r="B936" s="669"/>
      <c r="C936" s="669"/>
      <c r="D936" s="669"/>
      <c r="E936" s="669"/>
      <c r="F936" s="669"/>
      <c r="G936" s="669"/>
      <c r="H936" s="669"/>
      <c r="I936" s="669"/>
      <c r="J936" s="669"/>
      <c r="K936" s="669"/>
      <c r="L936" s="669"/>
      <c r="M936" s="669"/>
      <c r="N936" s="669"/>
      <c r="O936" s="669"/>
      <c r="P936" s="669"/>
      <c r="Q936" s="669"/>
      <c r="R936" s="669"/>
      <c r="S936" s="669"/>
      <c r="T936" s="669"/>
      <c r="U936" s="669"/>
      <c r="V936" s="669"/>
      <c r="W936" s="669"/>
      <c r="X936" s="669"/>
      <c r="Y936" s="669"/>
      <c r="Z936" s="669"/>
      <c r="AA936" s="669"/>
    </row>
    <row r="937" spans="1:27" ht="12.75">
      <c r="A937" s="669"/>
      <c r="B937" s="669"/>
      <c r="C937" s="669"/>
      <c r="D937" s="669"/>
      <c r="E937" s="669"/>
      <c r="F937" s="669"/>
      <c r="G937" s="669"/>
      <c r="H937" s="669"/>
      <c r="I937" s="669"/>
      <c r="J937" s="669"/>
      <c r="K937" s="669"/>
      <c r="L937" s="669"/>
      <c r="M937" s="669"/>
      <c r="N937" s="669"/>
      <c r="O937" s="669"/>
      <c r="P937" s="669"/>
      <c r="Q937" s="669"/>
      <c r="R937" s="669"/>
      <c r="S937" s="669"/>
      <c r="T937" s="669"/>
      <c r="U937" s="669"/>
      <c r="V937" s="669"/>
      <c r="W937" s="669"/>
      <c r="X937" s="669"/>
      <c r="Y937" s="669"/>
      <c r="Z937" s="669"/>
      <c r="AA937" s="669"/>
    </row>
    <row r="938" spans="1:27" ht="12.75">
      <c r="A938" s="669"/>
      <c r="B938" s="669"/>
      <c r="C938" s="669"/>
      <c r="D938" s="669"/>
      <c r="E938" s="669"/>
      <c r="F938" s="669"/>
      <c r="G938" s="669"/>
      <c r="H938" s="669"/>
      <c r="I938" s="669"/>
      <c r="J938" s="669"/>
      <c r="K938" s="669"/>
      <c r="L938" s="669"/>
      <c r="M938" s="669"/>
      <c r="N938" s="669"/>
      <c r="O938" s="669"/>
      <c r="P938" s="669"/>
      <c r="Q938" s="669"/>
      <c r="R938" s="669"/>
      <c r="S938" s="669"/>
      <c r="T938" s="669"/>
      <c r="U938" s="669"/>
      <c r="V938" s="669"/>
      <c r="W938" s="669"/>
      <c r="X938" s="669"/>
      <c r="Y938" s="669"/>
      <c r="Z938" s="669"/>
      <c r="AA938" s="669"/>
    </row>
    <row r="939" spans="1:27" ht="12.75">
      <c r="A939" s="669"/>
      <c r="B939" s="669"/>
      <c r="C939" s="669"/>
      <c r="D939" s="669"/>
      <c r="E939" s="669"/>
      <c r="F939" s="669"/>
      <c r="G939" s="669"/>
      <c r="H939" s="669"/>
      <c r="I939" s="669"/>
      <c r="J939" s="669"/>
      <c r="K939" s="669"/>
      <c r="L939" s="669"/>
      <c r="M939" s="669"/>
      <c r="N939" s="669"/>
      <c r="O939" s="669"/>
      <c r="P939" s="669"/>
      <c r="Q939" s="669"/>
      <c r="R939" s="669"/>
      <c r="S939" s="669"/>
      <c r="T939" s="669"/>
      <c r="U939" s="669"/>
      <c r="V939" s="669"/>
      <c r="W939" s="669"/>
      <c r="X939" s="669"/>
      <c r="Y939" s="669"/>
      <c r="Z939" s="669"/>
      <c r="AA939" s="669"/>
    </row>
    <row r="940" spans="1:27" ht="12.75">
      <c r="A940" s="669"/>
      <c r="B940" s="669"/>
      <c r="C940" s="669"/>
      <c r="D940" s="669"/>
      <c r="E940" s="669"/>
      <c r="F940" s="669"/>
      <c r="G940" s="669"/>
      <c r="H940" s="669"/>
      <c r="I940" s="669"/>
      <c r="J940" s="669"/>
      <c r="K940" s="669"/>
      <c r="L940" s="669"/>
      <c r="M940" s="669"/>
      <c r="N940" s="669"/>
      <c r="O940" s="669"/>
      <c r="P940" s="669"/>
      <c r="Q940" s="669"/>
      <c r="R940" s="669"/>
      <c r="S940" s="669"/>
      <c r="T940" s="669"/>
      <c r="U940" s="669"/>
      <c r="V940" s="669"/>
      <c r="W940" s="669"/>
      <c r="X940" s="669"/>
      <c r="Y940" s="669"/>
      <c r="Z940" s="669"/>
      <c r="AA940" s="669"/>
    </row>
    <row r="941" spans="1:27" ht="12.75">
      <c r="A941" s="669"/>
      <c r="B941" s="669"/>
      <c r="C941" s="669"/>
      <c r="D941" s="669"/>
      <c r="E941" s="669"/>
      <c r="F941" s="669"/>
      <c r="G941" s="669"/>
      <c r="H941" s="669"/>
      <c r="I941" s="669"/>
      <c r="J941" s="669"/>
      <c r="K941" s="669"/>
      <c r="L941" s="669"/>
      <c r="M941" s="669"/>
      <c r="N941" s="669"/>
      <c r="O941" s="669"/>
      <c r="P941" s="669"/>
      <c r="Q941" s="669"/>
      <c r="R941" s="669"/>
      <c r="S941" s="669"/>
      <c r="T941" s="669"/>
      <c r="U941" s="669"/>
      <c r="V941" s="669"/>
      <c r="W941" s="669"/>
      <c r="X941" s="669"/>
      <c r="Y941" s="669"/>
      <c r="Z941" s="669"/>
      <c r="AA941" s="669"/>
    </row>
    <row r="942" spans="1:27" ht="12.75">
      <c r="A942" s="669"/>
      <c r="B942" s="669"/>
      <c r="C942" s="669"/>
      <c r="D942" s="669"/>
      <c r="E942" s="669"/>
      <c r="F942" s="669"/>
      <c r="G942" s="669"/>
      <c r="H942" s="669"/>
      <c r="I942" s="669"/>
      <c r="J942" s="669"/>
      <c r="K942" s="669"/>
      <c r="L942" s="669"/>
      <c r="M942" s="669"/>
      <c r="N942" s="669"/>
      <c r="O942" s="669"/>
      <c r="P942" s="669"/>
      <c r="Q942" s="669"/>
      <c r="R942" s="669"/>
      <c r="S942" s="669"/>
      <c r="T942" s="669"/>
      <c r="U942" s="669"/>
      <c r="V942" s="669"/>
      <c r="W942" s="669"/>
      <c r="X942" s="669"/>
      <c r="Y942" s="669"/>
      <c r="Z942" s="669"/>
      <c r="AA942" s="669"/>
    </row>
    <row r="943" spans="1:27" ht="12.75">
      <c r="A943" s="669"/>
      <c r="B943" s="669"/>
      <c r="C943" s="669"/>
      <c r="D943" s="669"/>
      <c r="E943" s="669"/>
      <c r="F943" s="669"/>
      <c r="G943" s="669"/>
      <c r="H943" s="669"/>
      <c r="I943" s="669"/>
      <c r="J943" s="669"/>
      <c r="K943" s="669"/>
      <c r="L943" s="669"/>
      <c r="M943" s="669"/>
      <c r="N943" s="669"/>
      <c r="O943" s="669"/>
      <c r="P943" s="669"/>
      <c r="Q943" s="669"/>
      <c r="R943" s="669"/>
      <c r="S943" s="669"/>
      <c r="T943" s="669"/>
      <c r="U943" s="669"/>
      <c r="V943" s="669"/>
      <c r="W943" s="669"/>
      <c r="X943" s="669"/>
      <c r="Y943" s="669"/>
      <c r="Z943" s="669"/>
      <c r="AA943" s="669"/>
    </row>
    <row r="944" spans="1:27" ht="12.75">
      <c r="A944" s="669"/>
      <c r="B944" s="669"/>
      <c r="C944" s="669"/>
      <c r="D944" s="669"/>
      <c r="E944" s="669"/>
      <c r="F944" s="669"/>
      <c r="G944" s="669"/>
      <c r="H944" s="669"/>
      <c r="I944" s="669"/>
      <c r="J944" s="669"/>
      <c r="K944" s="669"/>
      <c r="L944" s="669"/>
      <c r="M944" s="669"/>
      <c r="N944" s="669"/>
      <c r="O944" s="669"/>
      <c r="P944" s="669"/>
      <c r="Q944" s="669"/>
      <c r="R944" s="669"/>
      <c r="S944" s="669"/>
      <c r="T944" s="669"/>
      <c r="U944" s="669"/>
      <c r="V944" s="669"/>
      <c r="W944" s="669"/>
      <c r="X944" s="669"/>
      <c r="Y944" s="669"/>
      <c r="Z944" s="669"/>
      <c r="AA944" s="669"/>
    </row>
    <row r="945" spans="1:27" ht="12.75">
      <c r="A945" s="669"/>
      <c r="B945" s="669"/>
      <c r="C945" s="669"/>
      <c r="D945" s="669"/>
      <c r="E945" s="669"/>
      <c r="F945" s="669"/>
      <c r="G945" s="669"/>
      <c r="H945" s="669"/>
      <c r="I945" s="669"/>
      <c r="J945" s="669"/>
      <c r="K945" s="669"/>
      <c r="L945" s="669"/>
      <c r="M945" s="669"/>
      <c r="N945" s="669"/>
      <c r="O945" s="669"/>
      <c r="P945" s="669"/>
      <c r="Q945" s="669"/>
      <c r="R945" s="669"/>
      <c r="S945" s="669"/>
      <c r="T945" s="669"/>
      <c r="U945" s="669"/>
      <c r="V945" s="669"/>
      <c r="W945" s="669"/>
      <c r="X945" s="669"/>
      <c r="Y945" s="669"/>
      <c r="Z945" s="669"/>
      <c r="AA945" s="669"/>
    </row>
    <row r="946" spans="1:27" ht="12.75">
      <c r="A946" s="669"/>
      <c r="B946" s="669"/>
      <c r="C946" s="669"/>
      <c r="D946" s="669"/>
      <c r="E946" s="669"/>
      <c r="F946" s="669"/>
      <c r="G946" s="669"/>
      <c r="H946" s="669"/>
      <c r="I946" s="669"/>
      <c r="J946" s="669"/>
      <c r="K946" s="669"/>
      <c r="L946" s="669"/>
      <c r="M946" s="669"/>
      <c r="N946" s="669"/>
      <c r="O946" s="669"/>
      <c r="P946" s="669"/>
      <c r="Q946" s="669"/>
      <c r="R946" s="669"/>
      <c r="S946" s="669"/>
      <c r="T946" s="669"/>
      <c r="U946" s="669"/>
      <c r="V946" s="669"/>
      <c r="W946" s="669"/>
      <c r="X946" s="669"/>
      <c r="Y946" s="669"/>
      <c r="Z946" s="669"/>
      <c r="AA946" s="669"/>
    </row>
    <row r="947" spans="1:27" ht="12.75">
      <c r="A947" s="669"/>
      <c r="B947" s="669"/>
      <c r="C947" s="669"/>
      <c r="D947" s="669"/>
      <c r="E947" s="669"/>
      <c r="F947" s="669"/>
      <c r="G947" s="669"/>
      <c r="H947" s="669"/>
      <c r="I947" s="669"/>
      <c r="J947" s="669"/>
      <c r="K947" s="669"/>
      <c r="L947" s="669"/>
      <c r="M947" s="669"/>
      <c r="N947" s="669"/>
      <c r="O947" s="669"/>
      <c r="P947" s="669"/>
      <c r="Q947" s="669"/>
      <c r="R947" s="669"/>
      <c r="S947" s="669"/>
      <c r="T947" s="669"/>
      <c r="U947" s="669"/>
      <c r="V947" s="669"/>
      <c r="W947" s="669"/>
      <c r="X947" s="669"/>
      <c r="Y947" s="669"/>
      <c r="Z947" s="669"/>
      <c r="AA947" s="669"/>
    </row>
    <row r="948" spans="1:27" ht="12.75">
      <c r="A948" s="669"/>
      <c r="B948" s="669"/>
      <c r="C948" s="669"/>
      <c r="D948" s="669"/>
      <c r="E948" s="669"/>
      <c r="F948" s="669"/>
      <c r="G948" s="669"/>
      <c r="H948" s="669"/>
      <c r="I948" s="669"/>
      <c r="J948" s="669"/>
      <c r="K948" s="669"/>
      <c r="L948" s="669"/>
      <c r="M948" s="669"/>
      <c r="N948" s="669"/>
      <c r="O948" s="669"/>
      <c r="P948" s="669"/>
      <c r="Q948" s="669"/>
      <c r="R948" s="669"/>
      <c r="S948" s="669"/>
      <c r="T948" s="669"/>
      <c r="U948" s="669"/>
      <c r="V948" s="669"/>
      <c r="W948" s="669"/>
      <c r="X948" s="669"/>
      <c r="Y948" s="669"/>
      <c r="Z948" s="669"/>
      <c r="AA948" s="669"/>
    </row>
    <row r="949" spans="1:27" ht="12.75">
      <c r="A949" s="669"/>
      <c r="B949" s="669"/>
      <c r="C949" s="669"/>
      <c r="D949" s="669"/>
      <c r="E949" s="669"/>
      <c r="F949" s="669"/>
      <c r="G949" s="669"/>
      <c r="H949" s="669"/>
      <c r="I949" s="669"/>
      <c r="J949" s="669"/>
      <c r="K949" s="669"/>
      <c r="L949" s="669"/>
      <c r="M949" s="669"/>
      <c r="N949" s="669"/>
      <c r="O949" s="669"/>
      <c r="P949" s="669"/>
      <c r="Q949" s="669"/>
      <c r="R949" s="669"/>
      <c r="S949" s="669"/>
      <c r="T949" s="669"/>
      <c r="U949" s="669"/>
      <c r="V949" s="669"/>
      <c r="W949" s="669"/>
      <c r="X949" s="669"/>
      <c r="Y949" s="669"/>
      <c r="Z949" s="669"/>
      <c r="AA949" s="669"/>
    </row>
    <row r="950" spans="1:27" ht="12.75">
      <c r="A950" s="669"/>
      <c r="B950" s="669"/>
      <c r="C950" s="669"/>
      <c r="D950" s="669"/>
      <c r="E950" s="669"/>
      <c r="F950" s="669"/>
      <c r="G950" s="669"/>
      <c r="H950" s="669"/>
      <c r="I950" s="669"/>
      <c r="J950" s="669"/>
      <c r="K950" s="669"/>
      <c r="L950" s="669"/>
      <c r="M950" s="669"/>
      <c r="N950" s="669"/>
      <c r="O950" s="669"/>
      <c r="P950" s="669"/>
      <c r="Q950" s="669"/>
      <c r="R950" s="669"/>
      <c r="S950" s="669"/>
      <c r="T950" s="669"/>
      <c r="U950" s="669"/>
      <c r="V950" s="669"/>
      <c r="W950" s="669"/>
      <c r="X950" s="669"/>
      <c r="Y950" s="669"/>
      <c r="Z950" s="669"/>
      <c r="AA950" s="669"/>
    </row>
    <row r="951" spans="1:27" ht="12.75">
      <c r="A951" s="669"/>
      <c r="B951" s="669"/>
      <c r="C951" s="669"/>
      <c r="D951" s="669"/>
      <c r="E951" s="669"/>
      <c r="F951" s="669"/>
      <c r="G951" s="669"/>
      <c r="H951" s="669"/>
      <c r="I951" s="669"/>
      <c r="J951" s="669"/>
      <c r="K951" s="669"/>
      <c r="L951" s="669"/>
      <c r="M951" s="669"/>
      <c r="N951" s="669"/>
      <c r="O951" s="669"/>
      <c r="P951" s="669"/>
      <c r="Q951" s="669"/>
      <c r="R951" s="669"/>
      <c r="S951" s="669"/>
      <c r="T951" s="669"/>
      <c r="U951" s="669"/>
      <c r="V951" s="669"/>
      <c r="W951" s="669"/>
      <c r="X951" s="669"/>
      <c r="Y951" s="669"/>
      <c r="Z951" s="669"/>
      <c r="AA951" s="669"/>
    </row>
    <row r="952" spans="1:27" ht="12.75">
      <c r="A952" s="669"/>
      <c r="B952" s="669"/>
      <c r="C952" s="669"/>
      <c r="D952" s="669"/>
      <c r="E952" s="669"/>
      <c r="F952" s="669"/>
      <c r="G952" s="669"/>
      <c r="H952" s="669"/>
      <c r="I952" s="669"/>
      <c r="J952" s="669"/>
      <c r="K952" s="669"/>
      <c r="L952" s="669"/>
      <c r="M952" s="669"/>
      <c r="N952" s="669"/>
      <c r="O952" s="669"/>
      <c r="P952" s="669"/>
      <c r="Q952" s="669"/>
      <c r="R952" s="669"/>
      <c r="S952" s="669"/>
      <c r="T952" s="669"/>
      <c r="U952" s="669"/>
      <c r="V952" s="669"/>
      <c r="W952" s="669"/>
      <c r="X952" s="669"/>
      <c r="Y952" s="669"/>
      <c r="Z952" s="669"/>
      <c r="AA952" s="669"/>
    </row>
    <row r="953" spans="1:27" ht="12.75">
      <c r="A953" s="669"/>
      <c r="B953" s="669"/>
      <c r="C953" s="669"/>
      <c r="D953" s="669"/>
      <c r="E953" s="669"/>
      <c r="F953" s="669"/>
      <c r="G953" s="669"/>
      <c r="H953" s="669"/>
      <c r="I953" s="669"/>
      <c r="J953" s="669"/>
      <c r="K953" s="669"/>
      <c r="L953" s="669"/>
      <c r="M953" s="669"/>
      <c r="N953" s="669"/>
      <c r="O953" s="669"/>
      <c r="P953" s="669"/>
      <c r="Q953" s="669"/>
      <c r="R953" s="669"/>
      <c r="S953" s="669"/>
      <c r="T953" s="669"/>
      <c r="U953" s="669"/>
      <c r="V953" s="669"/>
      <c r="W953" s="669"/>
      <c r="X953" s="669"/>
      <c r="Y953" s="669"/>
      <c r="Z953" s="669"/>
      <c r="AA953" s="669"/>
    </row>
    <row r="954" spans="1:27" ht="12.75">
      <c r="A954" s="669"/>
      <c r="B954" s="669"/>
      <c r="C954" s="669"/>
      <c r="D954" s="669"/>
      <c r="E954" s="669"/>
      <c r="F954" s="669"/>
      <c r="G954" s="669"/>
      <c r="H954" s="669"/>
      <c r="I954" s="669"/>
      <c r="J954" s="669"/>
      <c r="K954" s="669"/>
      <c r="L954" s="669"/>
      <c r="M954" s="669"/>
      <c r="N954" s="669"/>
      <c r="O954" s="669"/>
      <c r="P954" s="669"/>
      <c r="Q954" s="669"/>
      <c r="R954" s="669"/>
      <c r="S954" s="669"/>
      <c r="T954" s="669"/>
      <c r="U954" s="669"/>
      <c r="V954" s="669"/>
      <c r="W954" s="669"/>
      <c r="X954" s="669"/>
      <c r="Y954" s="669"/>
      <c r="Z954" s="669"/>
      <c r="AA954" s="669"/>
    </row>
    <row r="955" spans="1:27" ht="12.75">
      <c r="A955" s="669"/>
      <c r="B955" s="669"/>
      <c r="C955" s="669"/>
      <c r="D955" s="669"/>
      <c r="E955" s="669"/>
      <c r="F955" s="669"/>
      <c r="G955" s="669"/>
      <c r="H955" s="669"/>
      <c r="I955" s="669"/>
      <c r="J955" s="669"/>
      <c r="K955" s="669"/>
      <c r="L955" s="669"/>
      <c r="M955" s="669"/>
      <c r="N955" s="669"/>
      <c r="O955" s="669"/>
      <c r="P955" s="669"/>
      <c r="Q955" s="669"/>
      <c r="R955" s="669"/>
      <c r="S955" s="669"/>
      <c r="T955" s="669"/>
      <c r="U955" s="669"/>
      <c r="V955" s="669"/>
      <c r="W955" s="669"/>
      <c r="X955" s="669"/>
      <c r="Y955" s="669"/>
      <c r="Z955" s="669"/>
      <c r="AA955" s="669"/>
    </row>
    <row r="956" spans="1:27" ht="12.75">
      <c r="A956" s="669"/>
      <c r="B956" s="669"/>
      <c r="C956" s="669"/>
      <c r="D956" s="669"/>
      <c r="E956" s="669"/>
      <c r="F956" s="669"/>
      <c r="G956" s="669"/>
      <c r="H956" s="669"/>
      <c r="I956" s="669"/>
      <c r="J956" s="669"/>
      <c r="K956" s="669"/>
      <c r="L956" s="669"/>
      <c r="M956" s="669"/>
      <c r="N956" s="669"/>
      <c r="O956" s="669"/>
      <c r="P956" s="669"/>
      <c r="Q956" s="669"/>
      <c r="R956" s="669"/>
      <c r="S956" s="669"/>
      <c r="T956" s="669"/>
      <c r="U956" s="669"/>
      <c r="V956" s="669"/>
      <c r="W956" s="669"/>
      <c r="X956" s="669"/>
      <c r="Y956" s="669"/>
      <c r="Z956" s="669"/>
      <c r="AA956" s="669"/>
    </row>
    <row r="957" spans="1:27" ht="12.75">
      <c r="A957" s="669"/>
      <c r="B957" s="669"/>
      <c r="C957" s="669"/>
      <c r="D957" s="669"/>
      <c r="E957" s="669"/>
      <c r="F957" s="669"/>
      <c r="G957" s="669"/>
      <c r="H957" s="669"/>
      <c r="I957" s="669"/>
      <c r="J957" s="669"/>
      <c r="K957" s="669"/>
      <c r="L957" s="669"/>
      <c r="M957" s="669"/>
      <c r="N957" s="669"/>
      <c r="O957" s="669"/>
      <c r="P957" s="669"/>
      <c r="Q957" s="669"/>
      <c r="R957" s="669"/>
      <c r="S957" s="669"/>
      <c r="T957" s="669"/>
      <c r="U957" s="669"/>
      <c r="V957" s="669"/>
      <c r="W957" s="669"/>
      <c r="X957" s="669"/>
      <c r="Y957" s="669"/>
      <c r="Z957" s="669"/>
      <c r="AA957" s="669"/>
    </row>
    <row r="958" spans="1:27" ht="12.75">
      <c r="A958" s="669"/>
      <c r="B958" s="669"/>
      <c r="C958" s="669"/>
      <c r="D958" s="669"/>
      <c r="E958" s="669"/>
      <c r="F958" s="669"/>
      <c r="G958" s="669"/>
      <c r="H958" s="669"/>
      <c r="I958" s="669"/>
      <c r="J958" s="669"/>
      <c r="K958" s="669"/>
      <c r="L958" s="669"/>
      <c r="M958" s="669"/>
      <c r="N958" s="669"/>
      <c r="O958" s="669"/>
      <c r="P958" s="669"/>
      <c r="Q958" s="669"/>
      <c r="R958" s="669"/>
      <c r="S958" s="669"/>
      <c r="T958" s="669"/>
      <c r="U958" s="669"/>
      <c r="V958" s="669"/>
      <c r="W958" s="669"/>
      <c r="X958" s="669"/>
      <c r="Y958" s="669"/>
      <c r="Z958" s="669"/>
      <c r="AA958" s="669"/>
    </row>
    <row r="959" spans="1:27" ht="12.75">
      <c r="A959" s="669"/>
      <c r="B959" s="669"/>
      <c r="C959" s="669"/>
      <c r="D959" s="669"/>
      <c r="E959" s="669"/>
      <c r="F959" s="669"/>
      <c r="G959" s="669"/>
      <c r="H959" s="669"/>
      <c r="I959" s="669"/>
      <c r="J959" s="669"/>
      <c r="K959" s="669"/>
      <c r="L959" s="669"/>
      <c r="M959" s="669"/>
      <c r="N959" s="669"/>
      <c r="O959" s="669"/>
      <c r="P959" s="669"/>
      <c r="Q959" s="669"/>
      <c r="R959" s="669"/>
      <c r="S959" s="669"/>
      <c r="T959" s="669"/>
      <c r="U959" s="669"/>
      <c r="V959" s="669"/>
      <c r="W959" s="669"/>
      <c r="X959" s="669"/>
      <c r="Y959" s="669"/>
      <c r="Z959" s="669"/>
      <c r="AA959" s="669"/>
    </row>
    <row r="960" spans="1:27" ht="12.75">
      <c r="A960" s="669"/>
      <c r="B960" s="669"/>
      <c r="C960" s="669"/>
      <c r="D960" s="669"/>
      <c r="E960" s="669"/>
      <c r="F960" s="669"/>
      <c r="G960" s="669"/>
      <c r="H960" s="669"/>
      <c r="I960" s="669"/>
      <c r="J960" s="669"/>
      <c r="K960" s="669"/>
      <c r="L960" s="669"/>
      <c r="M960" s="669"/>
      <c r="N960" s="669"/>
      <c r="O960" s="669"/>
      <c r="P960" s="669"/>
      <c r="Q960" s="669"/>
      <c r="R960" s="669"/>
      <c r="S960" s="669"/>
      <c r="T960" s="669"/>
      <c r="U960" s="669"/>
      <c r="V960" s="669"/>
      <c r="W960" s="669"/>
      <c r="X960" s="669"/>
      <c r="Y960" s="669"/>
      <c r="Z960" s="669"/>
      <c r="AA960" s="669"/>
    </row>
    <row r="961" spans="1:27" ht="12.75">
      <c r="A961" s="669"/>
      <c r="B961" s="669"/>
      <c r="C961" s="669"/>
      <c r="D961" s="669"/>
      <c r="E961" s="669"/>
      <c r="F961" s="669"/>
      <c r="G961" s="669"/>
      <c r="H961" s="669"/>
      <c r="I961" s="669"/>
      <c r="J961" s="669"/>
      <c r="K961" s="669"/>
      <c r="L961" s="669"/>
      <c r="M961" s="669"/>
      <c r="N961" s="669"/>
      <c r="O961" s="669"/>
      <c r="P961" s="669"/>
      <c r="Q961" s="669"/>
      <c r="R961" s="669"/>
      <c r="S961" s="669"/>
      <c r="T961" s="669"/>
      <c r="U961" s="669"/>
      <c r="V961" s="669"/>
      <c r="W961" s="669"/>
      <c r="X961" s="669"/>
      <c r="Y961" s="669"/>
      <c r="Z961" s="669"/>
      <c r="AA961" s="669"/>
    </row>
    <row r="962" spans="1:27" ht="12.75">
      <c r="A962" s="669"/>
      <c r="B962" s="669"/>
      <c r="C962" s="669"/>
      <c r="D962" s="669"/>
      <c r="E962" s="669"/>
      <c r="F962" s="669"/>
      <c r="G962" s="669"/>
      <c r="H962" s="669"/>
      <c r="I962" s="669"/>
      <c r="J962" s="669"/>
      <c r="K962" s="669"/>
      <c r="L962" s="669"/>
      <c r="M962" s="669"/>
      <c r="N962" s="669"/>
      <c r="O962" s="669"/>
      <c r="P962" s="669"/>
      <c r="Q962" s="669"/>
      <c r="R962" s="669"/>
      <c r="S962" s="669"/>
      <c r="T962" s="669"/>
      <c r="U962" s="669"/>
      <c r="V962" s="669"/>
      <c r="W962" s="669"/>
      <c r="X962" s="669"/>
      <c r="Y962" s="669"/>
      <c r="Z962" s="669"/>
      <c r="AA962" s="669"/>
    </row>
    <row r="963" spans="1:27" ht="12.75">
      <c r="A963" s="669"/>
      <c r="B963" s="669"/>
      <c r="C963" s="669"/>
      <c r="D963" s="669"/>
      <c r="E963" s="669"/>
      <c r="F963" s="669"/>
      <c r="G963" s="669"/>
      <c r="H963" s="669"/>
      <c r="I963" s="669"/>
      <c r="J963" s="669"/>
      <c r="K963" s="669"/>
      <c r="L963" s="669"/>
      <c r="M963" s="669"/>
      <c r="N963" s="669"/>
      <c r="O963" s="669"/>
      <c r="P963" s="669"/>
      <c r="Q963" s="669"/>
      <c r="R963" s="669"/>
      <c r="S963" s="669"/>
      <c r="T963" s="669"/>
      <c r="U963" s="669"/>
      <c r="V963" s="669"/>
      <c r="W963" s="669"/>
      <c r="X963" s="669"/>
      <c r="Y963" s="669"/>
      <c r="Z963" s="669"/>
      <c r="AA963" s="669"/>
    </row>
    <row r="964" spans="1:27" ht="12.75">
      <c r="A964" s="669"/>
      <c r="B964" s="669"/>
      <c r="C964" s="669"/>
      <c r="D964" s="669"/>
      <c r="E964" s="669"/>
      <c r="F964" s="669"/>
      <c r="G964" s="669"/>
      <c r="H964" s="669"/>
      <c r="I964" s="669"/>
      <c r="J964" s="669"/>
      <c r="K964" s="669"/>
      <c r="L964" s="669"/>
      <c r="M964" s="669"/>
      <c r="N964" s="669"/>
      <c r="O964" s="669"/>
      <c r="P964" s="669"/>
      <c r="Q964" s="669"/>
      <c r="R964" s="669"/>
      <c r="S964" s="669"/>
      <c r="T964" s="669"/>
      <c r="U964" s="669"/>
      <c r="V964" s="669"/>
      <c r="W964" s="669"/>
      <c r="X964" s="669"/>
      <c r="Y964" s="669"/>
      <c r="Z964" s="669"/>
      <c r="AA964" s="669"/>
    </row>
    <row r="965" spans="1:27" ht="12.75">
      <c r="A965" s="669"/>
      <c r="B965" s="669"/>
      <c r="C965" s="669"/>
      <c r="D965" s="669"/>
      <c r="E965" s="669"/>
      <c r="F965" s="669"/>
      <c r="G965" s="669"/>
      <c r="H965" s="669"/>
      <c r="I965" s="669"/>
      <c r="J965" s="669"/>
      <c r="K965" s="669"/>
      <c r="L965" s="669"/>
      <c r="M965" s="669"/>
      <c r="N965" s="669"/>
      <c r="O965" s="669"/>
      <c r="P965" s="669"/>
      <c r="Q965" s="669"/>
      <c r="R965" s="669"/>
      <c r="S965" s="669"/>
      <c r="T965" s="669"/>
      <c r="U965" s="669"/>
      <c r="V965" s="669"/>
      <c r="W965" s="669"/>
      <c r="X965" s="669"/>
      <c r="Y965" s="669"/>
      <c r="Z965" s="669"/>
      <c r="AA965" s="669"/>
    </row>
    <row r="966" spans="1:27" ht="12.75">
      <c r="A966" s="669"/>
      <c r="B966" s="669"/>
      <c r="C966" s="669"/>
      <c r="D966" s="669"/>
      <c r="E966" s="669"/>
      <c r="F966" s="669"/>
      <c r="G966" s="669"/>
      <c r="H966" s="669"/>
      <c r="I966" s="669"/>
      <c r="J966" s="669"/>
      <c r="K966" s="669"/>
      <c r="L966" s="669"/>
      <c r="M966" s="669"/>
      <c r="N966" s="669"/>
      <c r="O966" s="669"/>
      <c r="P966" s="669"/>
      <c r="Q966" s="669"/>
      <c r="R966" s="669"/>
      <c r="S966" s="669"/>
      <c r="T966" s="669"/>
      <c r="U966" s="669"/>
      <c r="V966" s="669"/>
      <c r="W966" s="669"/>
      <c r="X966" s="669"/>
      <c r="Y966" s="669"/>
      <c r="Z966" s="669"/>
      <c r="AA966" s="669"/>
    </row>
    <row r="967" spans="1:27" ht="12.75">
      <c r="A967" s="669"/>
      <c r="B967" s="669"/>
      <c r="C967" s="669"/>
      <c r="D967" s="669"/>
      <c r="E967" s="669"/>
      <c r="F967" s="669"/>
      <c r="G967" s="669"/>
      <c r="H967" s="669"/>
      <c r="I967" s="669"/>
      <c r="J967" s="669"/>
      <c r="K967" s="669"/>
      <c r="L967" s="669"/>
      <c r="M967" s="669"/>
      <c r="N967" s="669"/>
      <c r="O967" s="669"/>
      <c r="P967" s="669"/>
      <c r="Q967" s="669"/>
      <c r="R967" s="669"/>
      <c r="S967" s="669"/>
      <c r="T967" s="669"/>
      <c r="U967" s="669"/>
      <c r="V967" s="669"/>
      <c r="W967" s="669"/>
      <c r="X967" s="669"/>
      <c r="Y967" s="669"/>
      <c r="Z967" s="669"/>
      <c r="AA967" s="669"/>
    </row>
    <row r="968" spans="1:27" ht="12.75">
      <c r="A968" s="669"/>
      <c r="B968" s="669"/>
      <c r="C968" s="669"/>
      <c r="D968" s="669"/>
      <c r="E968" s="669"/>
      <c r="F968" s="669"/>
      <c r="G968" s="669"/>
      <c r="H968" s="669"/>
      <c r="I968" s="669"/>
      <c r="J968" s="669"/>
      <c r="K968" s="669"/>
      <c r="L968" s="669"/>
      <c r="M968" s="669"/>
      <c r="N968" s="669"/>
      <c r="O968" s="669"/>
      <c r="P968" s="669"/>
      <c r="Q968" s="669"/>
      <c r="R968" s="669"/>
      <c r="S968" s="669"/>
      <c r="T968" s="669"/>
      <c r="U968" s="669"/>
      <c r="V968" s="669"/>
      <c r="W968" s="669"/>
      <c r="X968" s="669"/>
      <c r="Y968" s="669"/>
      <c r="Z968" s="669"/>
      <c r="AA968" s="669"/>
    </row>
    <row r="969" spans="1:27" ht="12.75">
      <c r="A969" s="669"/>
      <c r="B969" s="669"/>
      <c r="C969" s="669"/>
      <c r="D969" s="669"/>
      <c r="E969" s="669"/>
      <c r="F969" s="669"/>
      <c r="G969" s="669"/>
      <c r="H969" s="669"/>
      <c r="I969" s="669"/>
      <c r="J969" s="669"/>
      <c r="K969" s="669"/>
      <c r="L969" s="669"/>
      <c r="M969" s="669"/>
      <c r="N969" s="669"/>
      <c r="O969" s="669"/>
      <c r="P969" s="669"/>
      <c r="Q969" s="669"/>
      <c r="R969" s="669"/>
      <c r="S969" s="669"/>
      <c r="T969" s="669"/>
      <c r="U969" s="669"/>
      <c r="V969" s="669"/>
      <c r="W969" s="669"/>
      <c r="X969" s="669"/>
      <c r="Y969" s="669"/>
      <c r="Z969" s="669"/>
      <c r="AA969" s="669"/>
    </row>
    <row r="970" spans="1:27" ht="12.75">
      <c r="A970" s="669"/>
      <c r="B970" s="669"/>
      <c r="C970" s="669"/>
      <c r="D970" s="669"/>
      <c r="E970" s="669"/>
      <c r="F970" s="669"/>
      <c r="G970" s="669"/>
      <c r="H970" s="669"/>
      <c r="I970" s="669"/>
      <c r="J970" s="669"/>
      <c r="K970" s="669"/>
      <c r="L970" s="669"/>
      <c r="M970" s="669"/>
      <c r="N970" s="669"/>
      <c r="O970" s="669"/>
      <c r="P970" s="669"/>
      <c r="Q970" s="669"/>
      <c r="R970" s="669"/>
      <c r="S970" s="669"/>
      <c r="T970" s="669"/>
      <c r="U970" s="669"/>
      <c r="V970" s="669"/>
      <c r="W970" s="669"/>
      <c r="X970" s="669"/>
      <c r="Y970" s="669"/>
      <c r="Z970" s="669"/>
      <c r="AA970" s="669"/>
    </row>
    <row r="971" spans="1:27" ht="12.75">
      <c r="A971" s="669"/>
      <c r="B971" s="669"/>
      <c r="C971" s="669"/>
      <c r="D971" s="669"/>
      <c r="E971" s="669"/>
      <c r="F971" s="669"/>
      <c r="G971" s="669"/>
      <c r="H971" s="669"/>
      <c r="I971" s="669"/>
      <c r="J971" s="669"/>
      <c r="K971" s="669"/>
      <c r="L971" s="669"/>
      <c r="M971" s="669"/>
      <c r="N971" s="669"/>
      <c r="O971" s="669"/>
      <c r="P971" s="669"/>
      <c r="Q971" s="669"/>
      <c r="R971" s="669"/>
      <c r="S971" s="669"/>
      <c r="T971" s="669"/>
      <c r="U971" s="669"/>
      <c r="V971" s="669"/>
      <c r="W971" s="669"/>
      <c r="X971" s="669"/>
      <c r="Y971" s="669"/>
      <c r="Z971" s="669"/>
      <c r="AA971" s="669"/>
    </row>
    <row r="972" spans="1:27" ht="12.75">
      <c r="A972" s="669"/>
      <c r="B972" s="669"/>
      <c r="C972" s="669"/>
      <c r="D972" s="669"/>
      <c r="E972" s="669"/>
      <c r="F972" s="669"/>
      <c r="G972" s="669"/>
      <c r="H972" s="669"/>
      <c r="I972" s="669"/>
      <c r="J972" s="669"/>
      <c r="K972" s="669"/>
      <c r="L972" s="669"/>
      <c r="M972" s="669"/>
      <c r="N972" s="669"/>
      <c r="O972" s="669"/>
      <c r="P972" s="669"/>
      <c r="Q972" s="669"/>
      <c r="R972" s="669"/>
      <c r="S972" s="669"/>
      <c r="T972" s="669"/>
      <c r="U972" s="669"/>
      <c r="V972" s="669"/>
      <c r="W972" s="669"/>
      <c r="X972" s="669"/>
      <c r="Y972" s="669"/>
      <c r="Z972" s="669"/>
      <c r="AA972" s="669"/>
    </row>
    <row r="973" spans="1:27" ht="12.75">
      <c r="A973" s="669"/>
      <c r="B973" s="669"/>
      <c r="C973" s="669"/>
      <c r="D973" s="669"/>
      <c r="E973" s="669"/>
      <c r="F973" s="669"/>
      <c r="G973" s="669"/>
      <c r="H973" s="669"/>
      <c r="I973" s="669"/>
      <c r="J973" s="669"/>
      <c r="K973" s="669"/>
      <c r="L973" s="669"/>
      <c r="M973" s="669"/>
      <c r="N973" s="669"/>
      <c r="O973" s="669"/>
      <c r="P973" s="669"/>
      <c r="Q973" s="669"/>
      <c r="R973" s="669"/>
      <c r="S973" s="669"/>
      <c r="T973" s="669"/>
      <c r="U973" s="669"/>
      <c r="V973" s="669"/>
      <c r="W973" s="669"/>
      <c r="X973" s="669"/>
      <c r="Y973" s="669"/>
      <c r="Z973" s="669"/>
      <c r="AA973" s="669"/>
    </row>
    <row r="974" spans="1:27" ht="12.75">
      <c r="A974" s="669"/>
      <c r="B974" s="669"/>
      <c r="C974" s="669"/>
      <c r="D974" s="669"/>
      <c r="E974" s="669"/>
      <c r="F974" s="669"/>
      <c r="G974" s="669"/>
      <c r="H974" s="669"/>
      <c r="I974" s="669"/>
      <c r="J974" s="669"/>
      <c r="K974" s="669"/>
      <c r="L974" s="669"/>
      <c r="M974" s="669"/>
      <c r="N974" s="669"/>
      <c r="O974" s="669"/>
      <c r="P974" s="669"/>
      <c r="Q974" s="669"/>
      <c r="R974" s="669"/>
      <c r="S974" s="669"/>
      <c r="T974" s="669"/>
      <c r="U974" s="669"/>
      <c r="V974" s="669"/>
      <c r="W974" s="669"/>
      <c r="X974" s="669"/>
      <c r="Y974" s="669"/>
      <c r="Z974" s="669"/>
      <c r="AA974" s="669"/>
    </row>
    <row r="975" spans="1:27" ht="12.75">
      <c r="A975" s="669"/>
      <c r="B975" s="669"/>
      <c r="C975" s="669"/>
      <c r="D975" s="669"/>
      <c r="E975" s="669"/>
      <c r="F975" s="669"/>
      <c r="G975" s="669"/>
      <c r="H975" s="669"/>
      <c r="I975" s="669"/>
      <c r="J975" s="669"/>
      <c r="K975" s="669"/>
      <c r="L975" s="669"/>
      <c r="M975" s="669"/>
      <c r="N975" s="669"/>
      <c r="O975" s="669"/>
      <c r="P975" s="669"/>
      <c r="Q975" s="669"/>
      <c r="R975" s="669"/>
      <c r="S975" s="669"/>
      <c r="T975" s="669"/>
      <c r="U975" s="669"/>
      <c r="V975" s="669"/>
      <c r="W975" s="669"/>
      <c r="X975" s="669"/>
      <c r="Y975" s="669"/>
      <c r="Z975" s="669"/>
      <c r="AA975" s="669"/>
    </row>
    <row r="976" spans="1:27" ht="12.75">
      <c r="A976" s="669"/>
      <c r="B976" s="669"/>
      <c r="C976" s="669"/>
      <c r="D976" s="669"/>
      <c r="E976" s="669"/>
      <c r="F976" s="669"/>
      <c r="G976" s="669"/>
      <c r="H976" s="669"/>
      <c r="I976" s="669"/>
      <c r="J976" s="669"/>
      <c r="K976" s="669"/>
      <c r="L976" s="669"/>
      <c r="M976" s="669"/>
      <c r="N976" s="669"/>
      <c r="O976" s="669"/>
      <c r="P976" s="669"/>
      <c r="Q976" s="669"/>
      <c r="R976" s="669"/>
      <c r="S976" s="669"/>
      <c r="T976" s="669"/>
      <c r="U976" s="669"/>
      <c r="V976" s="669"/>
      <c r="W976" s="669"/>
      <c r="X976" s="669"/>
      <c r="Y976" s="669"/>
      <c r="Z976" s="669"/>
      <c r="AA976" s="669"/>
    </row>
    <row r="977" spans="1:27" ht="12.75">
      <c r="A977" s="669"/>
      <c r="B977" s="669"/>
      <c r="C977" s="669"/>
      <c r="D977" s="669"/>
      <c r="E977" s="669"/>
      <c r="F977" s="669"/>
      <c r="G977" s="669"/>
      <c r="H977" s="669"/>
      <c r="I977" s="669"/>
      <c r="J977" s="669"/>
      <c r="K977" s="669"/>
      <c r="L977" s="669"/>
      <c r="M977" s="669"/>
      <c r="N977" s="669"/>
      <c r="O977" s="669"/>
      <c r="P977" s="669"/>
      <c r="Q977" s="669"/>
      <c r="R977" s="669"/>
      <c r="S977" s="669"/>
      <c r="T977" s="669"/>
      <c r="U977" s="669"/>
      <c r="V977" s="669"/>
      <c r="W977" s="669"/>
      <c r="X977" s="669"/>
      <c r="Y977" s="669"/>
      <c r="Z977" s="669"/>
      <c r="AA977" s="669"/>
    </row>
    <row r="978" spans="1:27" ht="12.75">
      <c r="A978" s="669"/>
      <c r="B978" s="669"/>
      <c r="C978" s="669"/>
      <c r="D978" s="669"/>
      <c r="E978" s="669"/>
      <c r="F978" s="669"/>
      <c r="G978" s="669"/>
      <c r="H978" s="669"/>
      <c r="I978" s="669"/>
      <c r="J978" s="669"/>
      <c r="K978" s="669"/>
      <c r="L978" s="669"/>
      <c r="M978" s="669"/>
      <c r="N978" s="669"/>
      <c r="O978" s="669"/>
      <c r="P978" s="669"/>
      <c r="Q978" s="669"/>
      <c r="R978" s="669"/>
      <c r="S978" s="669"/>
      <c r="T978" s="669"/>
      <c r="U978" s="669"/>
      <c r="V978" s="669"/>
      <c r="W978" s="669"/>
      <c r="X978" s="669"/>
      <c r="Y978" s="669"/>
      <c r="Z978" s="669"/>
      <c r="AA978" s="669"/>
    </row>
    <row r="979" spans="1:27" ht="12.75">
      <c r="A979" s="669"/>
      <c r="B979" s="669"/>
      <c r="C979" s="669"/>
      <c r="D979" s="669"/>
      <c r="E979" s="669"/>
      <c r="F979" s="669"/>
      <c r="G979" s="669"/>
      <c r="H979" s="669"/>
      <c r="I979" s="669"/>
      <c r="J979" s="669"/>
      <c r="K979" s="669"/>
      <c r="L979" s="669"/>
      <c r="M979" s="669"/>
      <c r="N979" s="669"/>
      <c r="O979" s="669"/>
      <c r="P979" s="669"/>
      <c r="Q979" s="669"/>
      <c r="R979" s="669"/>
      <c r="S979" s="669"/>
      <c r="T979" s="669"/>
      <c r="U979" s="669"/>
      <c r="V979" s="669"/>
      <c r="W979" s="669"/>
      <c r="X979" s="669"/>
      <c r="Y979" s="669"/>
      <c r="Z979" s="669"/>
      <c r="AA979" s="669"/>
    </row>
    <row r="980" spans="1:27" ht="12.75">
      <c r="A980" s="669"/>
      <c r="B980" s="669"/>
      <c r="C980" s="669"/>
      <c r="D980" s="669"/>
      <c r="E980" s="669"/>
      <c r="F980" s="669"/>
      <c r="G980" s="669"/>
      <c r="H980" s="669"/>
      <c r="I980" s="669"/>
      <c r="J980" s="669"/>
      <c r="K980" s="669"/>
      <c r="L980" s="669"/>
      <c r="M980" s="669"/>
      <c r="N980" s="669"/>
      <c r="O980" s="669"/>
      <c r="P980" s="669"/>
      <c r="Q980" s="669"/>
      <c r="R980" s="669"/>
      <c r="S980" s="669"/>
      <c r="T980" s="669"/>
      <c r="U980" s="669"/>
      <c r="V980" s="669"/>
      <c r="W980" s="669"/>
      <c r="X980" s="669"/>
      <c r="Y980" s="669"/>
      <c r="Z980" s="669"/>
      <c r="AA980" s="669"/>
    </row>
    <row r="981" spans="1:27" ht="12.75">
      <c r="A981" s="669"/>
      <c r="B981" s="669"/>
      <c r="C981" s="669"/>
      <c r="D981" s="669"/>
      <c r="E981" s="669"/>
      <c r="F981" s="669"/>
      <c r="G981" s="669"/>
      <c r="H981" s="669"/>
      <c r="I981" s="669"/>
      <c r="J981" s="669"/>
      <c r="K981" s="669"/>
      <c r="L981" s="669"/>
      <c r="M981" s="669"/>
      <c r="N981" s="669"/>
      <c r="O981" s="669"/>
      <c r="P981" s="669"/>
      <c r="Q981" s="669"/>
      <c r="R981" s="669"/>
      <c r="S981" s="669"/>
      <c r="T981" s="669"/>
      <c r="U981" s="669"/>
      <c r="V981" s="669"/>
      <c r="W981" s="669"/>
      <c r="X981" s="669"/>
      <c r="Y981" s="669"/>
      <c r="Z981" s="669"/>
      <c r="AA981" s="669"/>
    </row>
    <row r="982" spans="1:27" ht="12.75">
      <c r="A982" s="669"/>
      <c r="B982" s="669"/>
      <c r="C982" s="669"/>
      <c r="D982" s="669"/>
      <c r="E982" s="669"/>
      <c r="F982" s="669"/>
      <c r="G982" s="669"/>
      <c r="H982" s="669"/>
      <c r="I982" s="669"/>
      <c r="J982" s="669"/>
      <c r="K982" s="669"/>
      <c r="L982" s="669"/>
      <c r="M982" s="669"/>
      <c r="N982" s="669"/>
      <c r="O982" s="669"/>
      <c r="P982" s="669"/>
      <c r="Q982" s="669"/>
      <c r="R982" s="669"/>
      <c r="S982" s="669"/>
      <c r="T982" s="669"/>
      <c r="U982" s="669"/>
      <c r="V982" s="669"/>
      <c r="W982" s="669"/>
      <c r="X982" s="669"/>
      <c r="Y982" s="669"/>
      <c r="Z982" s="669"/>
      <c r="AA982" s="669"/>
    </row>
  </sheetData>
  <mergeCells count="20">
    <mergeCell ref="A2:D2"/>
    <mergeCell ref="H2:K2"/>
    <mergeCell ref="O2:S2"/>
    <mergeCell ref="A3:D3"/>
    <mergeCell ref="H3:K3"/>
    <mergeCell ref="O3:S3"/>
    <mergeCell ref="C4:H4"/>
    <mergeCell ref="C5:H5"/>
    <mergeCell ref="A7:A8"/>
    <mergeCell ref="B7:B8"/>
    <mergeCell ref="C7:D7"/>
    <mergeCell ref="E7:G7"/>
    <mergeCell ref="H7:J7"/>
    <mergeCell ref="B40:K40"/>
    <mergeCell ref="K7:K8"/>
    <mergeCell ref="B9:K9"/>
    <mergeCell ref="B10:K10"/>
    <mergeCell ref="B14:K14"/>
    <mergeCell ref="B22:K22"/>
    <mergeCell ref="B28:K28"/>
  </mergeCells>
  <dataValidations count="5">
    <dataValidation type="list" allowBlank="1" showErrorMessage="1" sqref="J11:J13 J15:J21 J23:J27 J29:J39 J41:J44" xr:uid="{DE4E666E-8B6F-466B-8B65-41C0E613A440}">
      <formula1>"Đã ký,Chưa ký"</formula1>
    </dataValidation>
    <dataValidation type="list" allowBlank="1" showErrorMessage="1" sqref="G11:G13 G15:G21 G23:G27 G29:G39 G41:G44" xr:uid="{A11F1C24-4347-4750-A030-9E9DEDCA0058}">
      <formula1>"Chuẩn bị ,Đang trát,Xong trát ngoài"</formula1>
    </dataValidation>
    <dataValidation type="list" allowBlank="1" showErrorMessage="1" sqref="H11:I13 H15:I21 H23:I27 H29:I39 H41:I44" xr:uid="{4B89C370-BCA8-4A05-A23D-4C844C8391F6}">
      <formula1>"Đang làm,Xong"</formula1>
    </dataValidation>
    <dataValidation type="list" allowBlank="1" showErrorMessage="1" sqref="F11:F13 F15:F21 F23:F27 F29:F39 F41:F44" xr:uid="{A4AB6809-4109-4792-804E-60E7D0B9BBB8}">
      <formula1>"Xây tường móng,Tầng 1,Tầng 2,Tầng 3,Tầng 4,Tường mái,Xong xây thô"</formula1>
    </dataValidation>
    <dataValidation type="list" allowBlank="1" showInputMessage="1" showErrorMessage="1" sqref="M1" xr:uid="{7F8AC228-828D-408E-8893-DFA97D75017C}">
      <formula1>"11,12"</formula1>
    </dataValidation>
  </dataValidations>
  <printOptions horizontalCentered="1"/>
  <pageMargins left="0.7" right="0.7" top="0.75" bottom="0.75" header="0" footer="0"/>
  <pageSetup paperSize="9" fitToHeight="0" pageOrder="overThenDown" orientation="landscape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outlinePr summaryBelow="0" summaryRight="0"/>
  </sheetPr>
  <dimension ref="A1:AB1011"/>
  <sheetViews>
    <sheetView workbookViewId="0">
      <pane ySplit="9" topLeftCell="A10" activePane="bottomLeft" state="frozen"/>
      <selection pane="bottomLeft" activeCell="B11" sqref="B11:M11"/>
    </sheetView>
  </sheetViews>
  <sheetFormatPr defaultColWidth="12.5703125" defaultRowHeight="15" customHeight="1"/>
  <cols>
    <col min="1" max="1" width="11.5703125" customWidth="1"/>
    <col min="2" max="2" width="28.85546875" customWidth="1"/>
    <col min="3" max="3" width="20" customWidth="1"/>
    <col min="4" max="5" width="16.7109375" customWidth="1"/>
    <col min="6" max="6" width="18.85546875" customWidth="1"/>
    <col min="7" max="13" width="15.7109375" customWidth="1"/>
    <col min="14" max="14" width="22.85546875" customWidth="1"/>
    <col min="15" max="15" width="20.140625" customWidth="1"/>
    <col min="16" max="16" width="19.85546875" customWidth="1"/>
    <col min="17" max="18" width="15.7109375" customWidth="1"/>
    <col min="19" max="19" width="18" customWidth="1"/>
    <col min="20" max="28" width="12.5703125" customWidth="1"/>
  </cols>
  <sheetData>
    <row r="1" spans="1:28" ht="9.75" customHeight="1">
      <c r="A1" s="782"/>
      <c r="B1" s="773"/>
      <c r="C1" s="1"/>
      <c r="D1" s="1"/>
      <c r="E1" s="1"/>
      <c r="F1" s="1"/>
      <c r="G1" s="2"/>
      <c r="H1" s="1"/>
      <c r="I1" s="1"/>
      <c r="J1" s="1"/>
      <c r="K1" s="1"/>
      <c r="L1" s="1"/>
      <c r="M1" s="1"/>
      <c r="N1" s="1"/>
      <c r="O1" s="3"/>
      <c r="P1" s="4"/>
      <c r="Q1" s="4"/>
      <c r="R1" s="4"/>
      <c r="S1" s="4"/>
      <c r="T1" s="4"/>
      <c r="U1" s="4"/>
      <c r="V1" s="5"/>
      <c r="W1" s="5"/>
      <c r="X1" s="5"/>
      <c r="Y1" s="5"/>
      <c r="Z1" s="5"/>
      <c r="AA1" s="5"/>
      <c r="AB1" s="5"/>
    </row>
    <row r="2" spans="1:28" ht="15.75" customHeight="1">
      <c r="A2" s="783" t="s">
        <v>0</v>
      </c>
      <c r="B2" s="772"/>
      <c r="C2" s="773"/>
      <c r="D2" s="1"/>
      <c r="E2" s="1"/>
      <c r="F2" s="1"/>
      <c r="G2" s="2"/>
      <c r="H2" s="784" t="s">
        <v>1</v>
      </c>
      <c r="I2" s="772"/>
      <c r="J2" s="772"/>
      <c r="K2" s="772"/>
      <c r="L2" s="772"/>
      <c r="M2" s="773"/>
      <c r="N2" s="6"/>
      <c r="O2" s="4"/>
      <c r="P2" s="7"/>
      <c r="Q2" s="7"/>
      <c r="R2" s="7"/>
      <c r="S2" s="4"/>
      <c r="T2" s="4"/>
      <c r="U2" s="4"/>
      <c r="V2" s="5"/>
      <c r="W2" s="5"/>
      <c r="X2" s="5"/>
      <c r="Y2" s="5"/>
      <c r="Z2" s="5"/>
      <c r="AA2" s="5"/>
      <c r="AB2" s="5"/>
    </row>
    <row r="3" spans="1:28" ht="19.5" customHeight="1">
      <c r="A3" s="783" t="s">
        <v>2</v>
      </c>
      <c r="B3" s="772"/>
      <c r="C3" s="773"/>
      <c r="D3" s="1"/>
      <c r="E3" s="1"/>
      <c r="F3" s="1"/>
      <c r="G3" s="2"/>
      <c r="H3" s="785" t="s">
        <v>3</v>
      </c>
      <c r="I3" s="772"/>
      <c r="J3" s="772"/>
      <c r="K3" s="772"/>
      <c r="L3" s="772"/>
      <c r="M3" s="773"/>
      <c r="N3" s="8"/>
      <c r="O3" s="4"/>
      <c r="P3" s="4"/>
      <c r="Q3" s="9"/>
      <c r="R3" s="9"/>
      <c r="S3" s="4"/>
      <c r="T3" s="4"/>
      <c r="U3" s="4"/>
      <c r="V3" s="5"/>
      <c r="W3" s="5"/>
      <c r="X3" s="5"/>
      <c r="Y3" s="5"/>
      <c r="Z3" s="5"/>
      <c r="AA3" s="5"/>
      <c r="AB3" s="5"/>
    </row>
    <row r="4" spans="1:28" ht="21.75" customHeight="1">
      <c r="A4" s="771" t="s">
        <v>4</v>
      </c>
      <c r="B4" s="772"/>
      <c r="C4" s="772"/>
      <c r="D4" s="772"/>
      <c r="E4" s="772"/>
      <c r="F4" s="772"/>
      <c r="G4" s="772"/>
      <c r="H4" s="772"/>
      <c r="I4" s="772"/>
      <c r="J4" s="772"/>
      <c r="K4" s="772"/>
      <c r="L4" s="772"/>
      <c r="M4" s="773"/>
      <c r="N4" s="10"/>
      <c r="O4" s="3"/>
      <c r="P4" s="4"/>
      <c r="Q4" s="4"/>
      <c r="R4" s="4"/>
      <c r="S4" s="4"/>
      <c r="T4" s="4"/>
      <c r="U4" s="4"/>
      <c r="V4" s="5"/>
      <c r="W4" s="5"/>
      <c r="X4" s="5"/>
      <c r="Y4" s="5"/>
      <c r="Z4" s="5"/>
      <c r="AA4" s="5"/>
      <c r="AB4" s="5"/>
    </row>
    <row r="5" spans="1:28" ht="20.25" customHeight="1">
      <c r="A5" s="771" t="s">
        <v>5</v>
      </c>
      <c r="B5" s="772"/>
      <c r="C5" s="772"/>
      <c r="D5" s="772"/>
      <c r="E5" s="772"/>
      <c r="F5" s="772"/>
      <c r="G5" s="772"/>
      <c r="H5" s="772"/>
      <c r="I5" s="772"/>
      <c r="J5" s="772"/>
      <c r="K5" s="772"/>
      <c r="L5" s="772"/>
      <c r="M5" s="773"/>
      <c r="N5" s="10"/>
      <c r="O5" s="3"/>
      <c r="P5" s="4"/>
      <c r="Q5" s="4"/>
      <c r="R5" s="4"/>
      <c r="S5" s="4"/>
      <c r="T5" s="4"/>
      <c r="U5" s="4"/>
      <c r="V5" s="5"/>
      <c r="W5" s="5"/>
      <c r="X5" s="5"/>
      <c r="Y5" s="5"/>
      <c r="Z5" s="5"/>
      <c r="AA5" s="5"/>
      <c r="AB5" s="5"/>
    </row>
    <row r="6" spans="1:28" ht="15.75" customHeight="1">
      <c r="A6" s="774" t="s">
        <v>6</v>
      </c>
      <c r="B6" s="772"/>
      <c r="C6" s="772"/>
      <c r="D6" s="772"/>
      <c r="E6" s="772"/>
      <c r="F6" s="772"/>
      <c r="G6" s="772"/>
      <c r="H6" s="772"/>
      <c r="I6" s="772"/>
      <c r="J6" s="772"/>
      <c r="K6" s="772"/>
      <c r="L6" s="772"/>
      <c r="M6" s="773"/>
      <c r="N6" s="1"/>
      <c r="O6" s="3"/>
      <c r="P6" s="4"/>
      <c r="Q6" s="4"/>
      <c r="R6" s="4"/>
      <c r="S6" s="4"/>
      <c r="T6" s="4"/>
      <c r="U6" s="4"/>
      <c r="V6" s="5"/>
      <c r="W6" s="5"/>
      <c r="X6" s="5"/>
      <c r="Y6" s="5"/>
      <c r="Z6" s="5"/>
      <c r="AA6" s="5"/>
      <c r="AB6" s="5"/>
    </row>
    <row r="7" spans="1:28" ht="23.25" customHeight="1">
      <c r="A7" s="775" t="s">
        <v>7</v>
      </c>
      <c r="B7" s="773"/>
      <c r="C7" s="11"/>
      <c r="D7" s="11"/>
      <c r="E7" s="11"/>
      <c r="F7" s="11"/>
      <c r="G7" s="12"/>
      <c r="H7" s="11"/>
      <c r="I7" s="11"/>
      <c r="J7" s="11"/>
      <c r="K7" s="11"/>
      <c r="L7" s="11"/>
      <c r="M7" s="11"/>
      <c r="N7" s="11"/>
      <c r="O7" s="3"/>
      <c r="P7" s="4"/>
      <c r="Q7" s="4"/>
      <c r="R7" s="4"/>
      <c r="S7" s="4"/>
      <c r="T7" s="4"/>
      <c r="U7" s="4"/>
      <c r="V7" s="5"/>
      <c r="W7" s="5"/>
      <c r="X7" s="5"/>
      <c r="Y7" s="5"/>
      <c r="Z7" s="5"/>
      <c r="AA7" s="5"/>
      <c r="AB7" s="5"/>
    </row>
    <row r="8" spans="1:28" ht="34.5" customHeight="1">
      <c r="A8" s="776" t="s">
        <v>8</v>
      </c>
      <c r="B8" s="778" t="s">
        <v>9</v>
      </c>
      <c r="C8" s="779" t="s">
        <v>10</v>
      </c>
      <c r="D8" s="779" t="s">
        <v>11</v>
      </c>
      <c r="E8" s="844" t="s">
        <v>12</v>
      </c>
      <c r="F8" s="803"/>
      <c r="G8" s="845" t="s">
        <v>13</v>
      </c>
      <c r="H8" s="778" t="s">
        <v>14</v>
      </c>
      <c r="I8" s="13"/>
      <c r="J8" s="13"/>
      <c r="K8" s="779" t="s">
        <v>15</v>
      </c>
      <c r="L8" s="846" t="s">
        <v>16</v>
      </c>
      <c r="M8" s="794"/>
      <c r="N8" s="755" t="s">
        <v>17</v>
      </c>
      <c r="O8" s="3"/>
      <c r="P8" s="4"/>
      <c r="Q8" s="4"/>
      <c r="R8" s="4"/>
      <c r="S8" s="4"/>
      <c r="T8" s="4"/>
      <c r="U8" s="4"/>
      <c r="V8" s="5"/>
      <c r="W8" s="5"/>
      <c r="X8" s="5"/>
      <c r="Y8" s="5"/>
      <c r="Z8" s="5"/>
      <c r="AA8" s="5"/>
      <c r="AB8" s="5"/>
    </row>
    <row r="9" spans="1:28" ht="37.5" customHeight="1">
      <c r="A9" s="777"/>
      <c r="B9" s="764"/>
      <c r="C9" s="764"/>
      <c r="D9" s="764"/>
      <c r="E9" s="14" t="s">
        <v>18</v>
      </c>
      <c r="F9" s="14" t="s">
        <v>19</v>
      </c>
      <c r="G9" s="764"/>
      <c r="H9" s="764"/>
      <c r="I9" s="13"/>
      <c r="J9" s="13"/>
      <c r="K9" s="764"/>
      <c r="L9" s="15" t="s">
        <v>20</v>
      </c>
      <c r="M9" s="16" t="s">
        <v>21</v>
      </c>
      <c r="N9" s="756"/>
      <c r="O9" s="3"/>
      <c r="P9" s="4"/>
      <c r="Q9" s="4"/>
      <c r="R9" s="4"/>
      <c r="S9" s="4"/>
      <c r="T9" s="4"/>
      <c r="U9" s="4"/>
      <c r="V9" s="5"/>
      <c r="W9" s="5"/>
      <c r="X9" s="5"/>
      <c r="Y9" s="5"/>
      <c r="Z9" s="5"/>
      <c r="AA9" s="5"/>
      <c r="AB9" s="5"/>
    </row>
    <row r="10" spans="1:28" ht="23.25" customHeight="1">
      <c r="A10" s="17"/>
      <c r="B10" s="18">
        <v>1</v>
      </c>
      <c r="C10" s="18">
        <v>2</v>
      </c>
      <c r="D10" s="18">
        <v>3</v>
      </c>
      <c r="E10" s="18">
        <v>4</v>
      </c>
      <c r="F10" s="18">
        <v>5</v>
      </c>
      <c r="G10" s="19">
        <v>6</v>
      </c>
      <c r="H10" s="20" t="s">
        <v>22</v>
      </c>
      <c r="I10" s="21"/>
      <c r="J10" s="21"/>
      <c r="K10" s="22" t="s">
        <v>23</v>
      </c>
      <c r="L10" s="18">
        <v>9</v>
      </c>
      <c r="M10" s="23">
        <v>10</v>
      </c>
      <c r="N10" s="24"/>
      <c r="O10" s="3"/>
      <c r="P10" s="4"/>
      <c r="Q10" s="4"/>
      <c r="R10" s="4"/>
      <c r="S10" s="4"/>
      <c r="T10" s="4"/>
      <c r="U10" s="4"/>
      <c r="V10" s="5"/>
      <c r="W10" s="5"/>
      <c r="X10" s="5"/>
      <c r="Y10" s="5"/>
      <c r="Z10" s="5"/>
      <c r="AA10" s="5"/>
      <c r="AB10" s="5"/>
    </row>
    <row r="11" spans="1:28" ht="23.25" customHeight="1">
      <c r="A11" s="25" t="s">
        <v>24</v>
      </c>
      <c r="B11" s="836" t="s">
        <v>25</v>
      </c>
      <c r="C11" s="758"/>
      <c r="D11" s="758"/>
      <c r="E11" s="758"/>
      <c r="F11" s="758"/>
      <c r="G11" s="758"/>
      <c r="H11" s="758"/>
      <c r="I11" s="758"/>
      <c r="J11" s="758"/>
      <c r="K11" s="758"/>
      <c r="L11" s="758"/>
      <c r="M11" s="759"/>
      <c r="N11" s="26"/>
      <c r="O11" s="3"/>
      <c r="P11" s="4"/>
      <c r="Q11" s="4" t="s">
        <v>26</v>
      </c>
      <c r="R11" s="4"/>
      <c r="S11" s="4"/>
      <c r="T11" s="4"/>
      <c r="U11" s="4"/>
      <c r="V11" s="4"/>
      <c r="W11" s="4"/>
      <c r="X11" s="5"/>
      <c r="Y11" s="5"/>
      <c r="Z11" s="5"/>
      <c r="AA11" s="5"/>
      <c r="AB11" s="5"/>
    </row>
    <row r="12" spans="1:28" ht="23.25" customHeight="1">
      <c r="A12" s="25" t="s">
        <v>27</v>
      </c>
      <c r="B12" s="27"/>
      <c r="C12" s="28"/>
      <c r="D12" s="28"/>
      <c r="E12" s="28"/>
      <c r="F12" s="28"/>
      <c r="G12" s="29"/>
      <c r="H12" s="28"/>
      <c r="I12" s="30"/>
      <c r="J12" s="30"/>
      <c r="K12" s="31"/>
      <c r="L12" s="28"/>
      <c r="M12" s="32"/>
      <c r="N12" s="33"/>
      <c r="O12" s="3"/>
      <c r="P12" s="4"/>
      <c r="Q12" s="4"/>
      <c r="R12" s="4"/>
      <c r="S12" s="4"/>
      <c r="T12" s="4"/>
      <c r="U12" s="4"/>
      <c r="V12" s="4"/>
      <c r="W12" s="4"/>
      <c r="X12" s="5"/>
      <c r="Y12" s="5"/>
      <c r="Z12" s="5"/>
      <c r="AA12" s="5"/>
      <c r="AB12" s="5"/>
    </row>
    <row r="13" spans="1:28" ht="23.25" customHeight="1">
      <c r="A13" s="34">
        <v>1</v>
      </c>
      <c r="B13" s="35" t="s">
        <v>28</v>
      </c>
      <c r="C13" s="36">
        <v>1140788000</v>
      </c>
      <c r="D13" s="36">
        <v>198828000</v>
      </c>
      <c r="E13" s="36">
        <v>198828000</v>
      </c>
      <c r="F13" s="36">
        <v>198828000</v>
      </c>
      <c r="G13" s="37"/>
      <c r="H13" s="36">
        <v>198828000</v>
      </c>
      <c r="I13" s="38">
        <v>198828000</v>
      </c>
      <c r="J13" s="39">
        <f t="shared" ref="J13:J31" si="0">H13-I13</f>
        <v>0</v>
      </c>
      <c r="K13" s="39">
        <v>941960000</v>
      </c>
      <c r="L13" s="40">
        <v>1</v>
      </c>
      <c r="M13" s="41">
        <v>0.17</v>
      </c>
      <c r="N13" s="42"/>
      <c r="O13" s="43"/>
      <c r="P13" s="4"/>
      <c r="Q13" s="4"/>
      <c r="R13" s="4"/>
      <c r="S13" s="4"/>
      <c r="T13" s="4"/>
      <c r="U13" s="4"/>
      <c r="V13" s="4"/>
      <c r="W13" s="4"/>
      <c r="X13" s="5"/>
      <c r="Y13" s="5"/>
      <c r="Z13" s="5"/>
      <c r="AA13" s="5"/>
      <c r="AB13" s="5"/>
    </row>
    <row r="14" spans="1:28" ht="23.25" customHeight="1">
      <c r="A14" s="34">
        <v>2</v>
      </c>
      <c r="B14" s="35" t="s">
        <v>29</v>
      </c>
      <c r="C14" s="36">
        <v>1118543000</v>
      </c>
      <c r="D14" s="36">
        <v>0</v>
      </c>
      <c r="E14" s="36">
        <v>0</v>
      </c>
      <c r="F14" s="36">
        <v>1118543000</v>
      </c>
      <c r="G14" s="44">
        <f>149317000/1.08</f>
        <v>138256481.48148146</v>
      </c>
      <c r="H14" s="36">
        <f t="shared" ref="H14:I14" si="1">F14+G14</f>
        <v>1256799481.4814816</v>
      </c>
      <c r="I14" s="45">
        <f t="shared" si="1"/>
        <v>1395055962.9629631</v>
      </c>
      <c r="J14" s="39">
        <f t="shared" si="0"/>
        <v>-138256481.48148155</v>
      </c>
      <c r="K14" s="39">
        <v>0</v>
      </c>
      <c r="L14" s="40">
        <v>0</v>
      </c>
      <c r="M14" s="46">
        <v>1</v>
      </c>
      <c r="N14" s="47" t="s">
        <v>30</v>
      </c>
      <c r="O14" s="43">
        <f t="shared" ref="O14:O15" si="2">C14</f>
        <v>1118543000</v>
      </c>
      <c r="P14" s="4"/>
      <c r="Q14" s="4"/>
      <c r="R14" s="4"/>
      <c r="S14" s="4"/>
      <c r="T14" s="4"/>
      <c r="U14" s="4"/>
      <c r="V14" s="4"/>
      <c r="W14" s="4"/>
      <c r="X14" s="5"/>
      <c r="Y14" s="5"/>
      <c r="Z14" s="5"/>
      <c r="AA14" s="5"/>
      <c r="AB14" s="5"/>
    </row>
    <row r="15" spans="1:28" ht="23.25" customHeight="1">
      <c r="A15" s="34">
        <v>3</v>
      </c>
      <c r="B15" s="35" t="s">
        <v>31</v>
      </c>
      <c r="C15" s="36">
        <v>1129099000</v>
      </c>
      <c r="D15" s="36">
        <v>0</v>
      </c>
      <c r="E15" s="36">
        <v>0</v>
      </c>
      <c r="F15" s="36">
        <v>1129099000</v>
      </c>
      <c r="G15" s="44">
        <f>30318000/1.08</f>
        <v>28072222.22222222</v>
      </c>
      <c r="H15" s="36">
        <f t="shared" ref="H15:I15" si="3">F15+G15</f>
        <v>1157171222.2222223</v>
      </c>
      <c r="I15" s="45">
        <f t="shared" si="3"/>
        <v>1185243444.4444447</v>
      </c>
      <c r="J15" s="39">
        <f t="shared" si="0"/>
        <v>-28072222.222222328</v>
      </c>
      <c r="K15" s="39">
        <v>0</v>
      </c>
      <c r="L15" s="40">
        <v>0</v>
      </c>
      <c r="M15" s="46">
        <v>1</v>
      </c>
      <c r="N15" s="47" t="s">
        <v>30</v>
      </c>
      <c r="O15" s="43">
        <f t="shared" si="2"/>
        <v>1129099000</v>
      </c>
      <c r="P15" s="4"/>
      <c r="Q15" s="4"/>
      <c r="R15" s="4"/>
      <c r="S15" s="4"/>
      <c r="T15" s="4"/>
      <c r="U15" s="4"/>
      <c r="V15" s="4"/>
      <c r="W15" s="4"/>
      <c r="X15" s="5"/>
      <c r="Y15" s="5"/>
      <c r="Z15" s="5"/>
      <c r="AA15" s="5"/>
      <c r="AB15" s="5"/>
    </row>
    <row r="16" spans="1:28" ht="23.25" customHeight="1">
      <c r="A16" s="34">
        <v>4</v>
      </c>
      <c r="B16" s="35" t="s">
        <v>32</v>
      </c>
      <c r="C16" s="36">
        <v>1129099000</v>
      </c>
      <c r="D16" s="36">
        <v>0</v>
      </c>
      <c r="E16" s="36">
        <v>0</v>
      </c>
      <c r="F16" s="48">
        <v>649826280</v>
      </c>
      <c r="G16" s="49"/>
      <c r="H16" s="36">
        <f t="shared" ref="H16:I16" si="4">F16+G16</f>
        <v>649826280</v>
      </c>
      <c r="I16" s="45">
        <f t="shared" si="4"/>
        <v>649826280</v>
      </c>
      <c r="J16" s="39">
        <f t="shared" si="0"/>
        <v>0</v>
      </c>
      <c r="K16" s="39">
        <v>479272720</v>
      </c>
      <c r="L16" s="40">
        <v>0</v>
      </c>
      <c r="M16" s="46">
        <v>0.57999999999999996</v>
      </c>
      <c r="N16" s="50" t="s">
        <v>33</v>
      </c>
      <c r="O16" s="51">
        <f>ROUND(13.806*4,3)</f>
        <v>55.223999999999997</v>
      </c>
      <c r="P16" s="52">
        <v>4500000</v>
      </c>
      <c r="Q16" s="52">
        <f>ROUND(O16*P16,3)</f>
        <v>248508000</v>
      </c>
      <c r="R16" s="52">
        <f>Q16*0.55</f>
        <v>136679400</v>
      </c>
      <c r="S16" s="52">
        <f>Q16*0.45</f>
        <v>111828600</v>
      </c>
      <c r="T16" s="4"/>
      <c r="U16" s="4"/>
      <c r="V16" s="4"/>
      <c r="W16" s="4"/>
      <c r="X16" s="5"/>
      <c r="Y16" s="5"/>
      <c r="Z16" s="5"/>
      <c r="AA16" s="5"/>
      <c r="AB16" s="5"/>
    </row>
    <row r="17" spans="1:28" ht="23.25" customHeight="1">
      <c r="A17" s="53" t="s">
        <v>34</v>
      </c>
      <c r="B17" s="54"/>
      <c r="C17" s="55"/>
      <c r="D17" s="56"/>
      <c r="E17" s="55"/>
      <c r="F17" s="57"/>
      <c r="G17" s="58"/>
      <c r="H17" s="59"/>
      <c r="I17" s="31"/>
      <c r="J17" s="39">
        <f t="shared" si="0"/>
        <v>0</v>
      </c>
      <c r="K17" s="31"/>
      <c r="L17" s="60"/>
      <c r="M17" s="61"/>
      <c r="N17" s="62"/>
      <c r="O17" s="3">
        <v>0</v>
      </c>
      <c r="P17" s="4"/>
      <c r="Q17" s="4"/>
      <c r="R17" s="4"/>
      <c r="S17" s="4"/>
      <c r="T17" s="4"/>
      <c r="U17" s="4"/>
      <c r="V17" s="4"/>
      <c r="W17" s="4"/>
      <c r="X17" s="5"/>
      <c r="Y17" s="5"/>
      <c r="Z17" s="5"/>
      <c r="AA17" s="5"/>
      <c r="AB17" s="5"/>
    </row>
    <row r="18" spans="1:28" ht="23.25" customHeight="1">
      <c r="A18" s="63">
        <v>1</v>
      </c>
      <c r="B18" s="35" t="s">
        <v>35</v>
      </c>
      <c r="C18" s="36">
        <v>1351758000</v>
      </c>
      <c r="D18" s="36">
        <v>0</v>
      </c>
      <c r="E18" s="36">
        <v>0</v>
      </c>
      <c r="F18" s="48">
        <v>1295727000</v>
      </c>
      <c r="G18" s="49"/>
      <c r="H18" s="36">
        <f t="shared" ref="H18:I18" si="5">F18+G18</f>
        <v>1295727000</v>
      </c>
      <c r="I18" s="45">
        <f t="shared" si="5"/>
        <v>1295727000</v>
      </c>
      <c r="J18" s="39">
        <f t="shared" si="0"/>
        <v>0</v>
      </c>
      <c r="K18" s="39">
        <v>0</v>
      </c>
      <c r="L18" s="40">
        <v>0</v>
      </c>
      <c r="M18" s="41">
        <v>1</v>
      </c>
      <c r="N18" s="63" t="s">
        <v>30</v>
      </c>
      <c r="O18" s="3">
        <v>1209628000</v>
      </c>
      <c r="P18" s="4"/>
      <c r="Q18" s="4"/>
      <c r="R18" s="4"/>
      <c r="S18" s="4"/>
      <c r="T18" s="4"/>
      <c r="U18" s="4"/>
      <c r="V18" s="4"/>
      <c r="W18" s="4"/>
      <c r="X18" s="5"/>
      <c r="Y18" s="5"/>
      <c r="Z18" s="5"/>
      <c r="AA18" s="5"/>
      <c r="AB18" s="5"/>
    </row>
    <row r="19" spans="1:28" ht="23.25" customHeight="1">
      <c r="A19" s="64">
        <v>2</v>
      </c>
      <c r="B19" s="35" t="s">
        <v>36</v>
      </c>
      <c r="C19" s="36">
        <v>1629894000</v>
      </c>
      <c r="D19" s="36">
        <v>0</v>
      </c>
      <c r="E19" s="36">
        <v>0</v>
      </c>
      <c r="F19" s="48">
        <v>1629894000</v>
      </c>
      <c r="G19" s="65">
        <f>145740000/1.08</f>
        <v>134944444.44444445</v>
      </c>
      <c r="H19" s="36">
        <f t="shared" ref="H19:I19" si="6">F19+G19</f>
        <v>1764838444.4444444</v>
      </c>
      <c r="I19" s="45">
        <f t="shared" si="6"/>
        <v>1899782888.8888888</v>
      </c>
      <c r="J19" s="39">
        <f t="shared" si="0"/>
        <v>-134944444.44444442</v>
      </c>
      <c r="K19" s="39">
        <v>0</v>
      </c>
      <c r="L19" s="40">
        <v>0</v>
      </c>
      <c r="M19" s="46">
        <v>1</v>
      </c>
      <c r="N19" s="64" t="s">
        <v>30</v>
      </c>
      <c r="O19" s="43">
        <f>C19</f>
        <v>1629894000</v>
      </c>
      <c r="P19" s="4"/>
      <c r="Q19" s="4"/>
      <c r="R19" s="4"/>
      <c r="S19" s="4"/>
      <c r="T19" s="4"/>
      <c r="U19" s="4"/>
      <c r="V19" s="4"/>
      <c r="W19" s="4"/>
      <c r="X19" s="5"/>
      <c r="Y19" s="5"/>
      <c r="Z19" s="5"/>
      <c r="AA19" s="5"/>
      <c r="AB19" s="5"/>
    </row>
    <row r="20" spans="1:28" ht="23.25" customHeight="1">
      <c r="A20" s="64">
        <v>3</v>
      </c>
      <c r="B20" s="35" t="s">
        <v>37</v>
      </c>
      <c r="C20" s="36">
        <v>1323642000</v>
      </c>
      <c r="D20" s="36">
        <v>205200000</v>
      </c>
      <c r="E20" s="36">
        <v>205200000</v>
      </c>
      <c r="F20" s="48">
        <v>530784000</v>
      </c>
      <c r="G20" s="49"/>
      <c r="H20" s="36">
        <f t="shared" ref="H20:I20" si="7">F20+G20</f>
        <v>530784000</v>
      </c>
      <c r="I20" s="45">
        <f t="shared" si="7"/>
        <v>530784000</v>
      </c>
      <c r="J20" s="39">
        <f t="shared" si="0"/>
        <v>0</v>
      </c>
      <c r="K20" s="39">
        <v>792858000</v>
      </c>
      <c r="L20" s="40">
        <v>1</v>
      </c>
      <c r="M20" s="46">
        <v>0.4</v>
      </c>
      <c r="N20" s="66"/>
      <c r="O20" s="3">
        <v>0</v>
      </c>
      <c r="P20" s="4"/>
      <c r="Q20" s="4"/>
      <c r="R20" s="4"/>
      <c r="S20" s="4"/>
      <c r="T20" s="4"/>
      <c r="U20" s="4"/>
      <c r="V20" s="4"/>
      <c r="W20" s="4"/>
      <c r="X20" s="5"/>
      <c r="Y20" s="5"/>
      <c r="Z20" s="5"/>
      <c r="AA20" s="5"/>
      <c r="AB20" s="5"/>
    </row>
    <row r="21" spans="1:28" ht="23.25" customHeight="1">
      <c r="A21" s="64">
        <v>4</v>
      </c>
      <c r="B21" s="35" t="s">
        <v>38</v>
      </c>
      <c r="C21" s="36">
        <v>1325213000</v>
      </c>
      <c r="D21" s="36">
        <v>262399500</v>
      </c>
      <c r="E21" s="36">
        <v>262399500</v>
      </c>
      <c r="F21" s="48">
        <v>580041000</v>
      </c>
      <c r="G21" s="49"/>
      <c r="H21" s="36">
        <f t="shared" ref="H21:I21" si="8">F21+G21</f>
        <v>580041000</v>
      </c>
      <c r="I21" s="45">
        <f t="shared" si="8"/>
        <v>580041000</v>
      </c>
      <c r="J21" s="39">
        <f t="shared" si="0"/>
        <v>0</v>
      </c>
      <c r="K21" s="39">
        <v>745172000</v>
      </c>
      <c r="L21" s="40">
        <v>1</v>
      </c>
      <c r="M21" s="46">
        <v>0.44</v>
      </c>
      <c r="N21" s="66"/>
      <c r="O21" s="3"/>
      <c r="P21" s="4"/>
      <c r="Q21" s="4"/>
      <c r="R21" s="4"/>
      <c r="S21" s="4"/>
      <c r="T21" s="4"/>
      <c r="U21" s="4"/>
      <c r="V21" s="4"/>
      <c r="W21" s="4"/>
      <c r="X21" s="5"/>
      <c r="Y21" s="5"/>
      <c r="Z21" s="5"/>
      <c r="AA21" s="5"/>
      <c r="AB21" s="5"/>
    </row>
    <row r="22" spans="1:28" ht="23.25" customHeight="1">
      <c r="A22" s="64">
        <v>5</v>
      </c>
      <c r="B22" s="35" t="s">
        <v>39</v>
      </c>
      <c r="C22" s="36">
        <v>1325423000</v>
      </c>
      <c r="D22" s="36">
        <v>63422662</v>
      </c>
      <c r="E22" s="36">
        <v>63422662</v>
      </c>
      <c r="F22" s="36">
        <v>1325423000</v>
      </c>
      <c r="G22" s="37"/>
      <c r="H22" s="36">
        <f t="shared" ref="H22:I22" si="9">F22+G22</f>
        <v>1325423000</v>
      </c>
      <c r="I22" s="45">
        <f t="shared" si="9"/>
        <v>1325423000</v>
      </c>
      <c r="J22" s="39">
        <f t="shared" si="0"/>
        <v>0</v>
      </c>
      <c r="K22" s="39">
        <v>0</v>
      </c>
      <c r="L22" s="40">
        <v>1</v>
      </c>
      <c r="M22" s="46">
        <v>1</v>
      </c>
      <c r="N22" s="67"/>
      <c r="O22" s="43">
        <v>454374313</v>
      </c>
      <c r="P22" s="4"/>
      <c r="Q22" s="4"/>
      <c r="R22" s="4"/>
      <c r="S22" s="4"/>
      <c r="T22" s="4"/>
      <c r="U22" s="4"/>
      <c r="V22" s="4"/>
      <c r="W22" s="4"/>
      <c r="X22" s="5"/>
      <c r="Y22" s="5"/>
      <c r="Z22" s="5"/>
      <c r="AA22" s="5"/>
      <c r="AB22" s="5"/>
    </row>
    <row r="23" spans="1:28" ht="23.25" customHeight="1">
      <c r="A23" s="64">
        <v>6</v>
      </c>
      <c r="B23" s="35" t="s">
        <v>40</v>
      </c>
      <c r="C23" s="36">
        <v>1195530000</v>
      </c>
      <c r="D23" s="36">
        <v>0</v>
      </c>
      <c r="E23" s="36">
        <v>0</v>
      </c>
      <c r="F23" s="48">
        <v>1195530000</v>
      </c>
      <c r="G23" s="65">
        <f>153196000/1.08</f>
        <v>141848148.14814815</v>
      </c>
      <c r="H23" s="36">
        <f t="shared" ref="H23:I23" si="10">F23+G23</f>
        <v>1337378148.1481481</v>
      </c>
      <c r="I23" s="45">
        <f t="shared" si="10"/>
        <v>1479226296.2962961</v>
      </c>
      <c r="J23" s="39">
        <f t="shared" si="0"/>
        <v>-141848148.14814806</v>
      </c>
      <c r="K23" s="39">
        <v>0</v>
      </c>
      <c r="L23" s="40">
        <v>0</v>
      </c>
      <c r="M23" s="46">
        <v>1</v>
      </c>
      <c r="N23" s="64" t="s">
        <v>30</v>
      </c>
      <c r="O23" s="43">
        <f>C23</f>
        <v>1195530000</v>
      </c>
      <c r="P23" s="4"/>
      <c r="Q23" s="4"/>
      <c r="R23" s="4"/>
      <c r="S23" s="4"/>
      <c r="T23" s="4"/>
      <c r="U23" s="4"/>
      <c r="V23" s="4"/>
      <c r="W23" s="4"/>
      <c r="X23" s="5"/>
      <c r="Y23" s="5"/>
      <c r="Z23" s="5"/>
      <c r="AA23" s="5"/>
      <c r="AB23" s="5"/>
    </row>
    <row r="24" spans="1:28" ht="15.75">
      <c r="A24" s="64">
        <v>7</v>
      </c>
      <c r="B24" s="35" t="s">
        <v>41</v>
      </c>
      <c r="C24" s="36">
        <v>1487132000</v>
      </c>
      <c r="D24" s="36">
        <v>0</v>
      </c>
      <c r="E24" s="36">
        <v>0</v>
      </c>
      <c r="F24" s="36">
        <v>1487132000</v>
      </c>
      <c r="G24" s="44">
        <f>107411000/1.08</f>
        <v>99454629.629629627</v>
      </c>
      <c r="H24" s="36">
        <f t="shared" ref="H24:I24" si="11">F24+G24</f>
        <v>1586586629.6296296</v>
      </c>
      <c r="I24" s="45">
        <f t="shared" si="11"/>
        <v>1686041259.2592592</v>
      </c>
      <c r="J24" s="39">
        <f t="shared" si="0"/>
        <v>-99454629.629629612</v>
      </c>
      <c r="K24" s="39">
        <v>0</v>
      </c>
      <c r="L24" s="40">
        <v>0</v>
      </c>
      <c r="M24" s="46">
        <v>1</v>
      </c>
      <c r="N24" s="68" t="s">
        <v>42</v>
      </c>
      <c r="O24" s="43">
        <v>484855876</v>
      </c>
      <c r="P24" s="4"/>
      <c r="Q24" s="4"/>
      <c r="R24" s="4"/>
      <c r="S24" s="4"/>
      <c r="T24" s="4"/>
      <c r="U24" s="4"/>
      <c r="V24" s="4"/>
      <c r="W24" s="4"/>
      <c r="X24" s="5"/>
      <c r="Y24" s="5"/>
      <c r="Z24" s="5"/>
      <c r="AA24" s="5"/>
      <c r="AB24" s="5"/>
    </row>
    <row r="25" spans="1:28" ht="23.25" customHeight="1">
      <c r="A25" s="64">
        <v>8</v>
      </c>
      <c r="B25" s="35" t="s">
        <v>43</v>
      </c>
      <c r="C25" s="36">
        <v>1590793000</v>
      </c>
      <c r="D25" s="36">
        <v>0</v>
      </c>
      <c r="E25" s="36">
        <v>0</v>
      </c>
      <c r="F25" s="48">
        <v>520020000</v>
      </c>
      <c r="G25" s="37"/>
      <c r="H25" s="36">
        <f t="shared" ref="H25:I25" si="12">F25+G25</f>
        <v>520020000</v>
      </c>
      <c r="I25" s="45">
        <f t="shared" si="12"/>
        <v>520020000</v>
      </c>
      <c r="J25" s="39">
        <f t="shared" si="0"/>
        <v>0</v>
      </c>
      <c r="K25" s="39">
        <v>1070773000</v>
      </c>
      <c r="L25" s="40">
        <v>0</v>
      </c>
      <c r="M25" s="46">
        <v>0.33</v>
      </c>
      <c r="N25" s="64" t="s">
        <v>44</v>
      </c>
      <c r="O25" s="3">
        <v>0</v>
      </c>
      <c r="P25" s="4"/>
      <c r="Q25" s="4"/>
      <c r="R25" s="4"/>
      <c r="S25" s="4"/>
      <c r="T25" s="4"/>
      <c r="U25" s="4"/>
      <c r="V25" s="4"/>
      <c r="W25" s="4"/>
      <c r="X25" s="5"/>
      <c r="Y25" s="5"/>
      <c r="Z25" s="5"/>
      <c r="AA25" s="5"/>
      <c r="AB25" s="5"/>
    </row>
    <row r="26" spans="1:28" ht="23.25" customHeight="1">
      <c r="A26" s="64">
        <v>9</v>
      </c>
      <c r="B26" s="35" t="s">
        <v>45</v>
      </c>
      <c r="C26" s="36">
        <v>1386198000</v>
      </c>
      <c r="D26" s="36">
        <v>0</v>
      </c>
      <c r="E26" s="36">
        <v>0</v>
      </c>
      <c r="F26" s="48">
        <v>220603680</v>
      </c>
      <c r="G26" s="37"/>
      <c r="H26" s="36">
        <f t="shared" ref="H26:I26" si="13">F26+G26</f>
        <v>220603680</v>
      </c>
      <c r="I26" s="45">
        <f t="shared" si="13"/>
        <v>220603680</v>
      </c>
      <c r="J26" s="39">
        <f t="shared" si="0"/>
        <v>0</v>
      </c>
      <c r="K26" s="39">
        <v>1165594320</v>
      </c>
      <c r="L26" s="40">
        <v>0</v>
      </c>
      <c r="M26" s="46">
        <v>0.16</v>
      </c>
      <c r="N26" s="64" t="s">
        <v>44</v>
      </c>
      <c r="O26" s="43"/>
      <c r="P26" s="4"/>
      <c r="Q26" s="4"/>
      <c r="R26" s="4"/>
      <c r="S26" s="4"/>
      <c r="T26" s="4"/>
      <c r="U26" s="4"/>
      <c r="V26" s="4"/>
      <c r="W26" s="4"/>
      <c r="X26" s="5"/>
      <c r="Y26" s="5"/>
      <c r="Z26" s="5"/>
      <c r="AA26" s="5"/>
      <c r="AB26" s="5"/>
    </row>
    <row r="27" spans="1:28" ht="23.25" customHeight="1">
      <c r="A27" s="64">
        <v>10</v>
      </c>
      <c r="B27" s="35" t="s">
        <v>46</v>
      </c>
      <c r="C27" s="36">
        <v>1151187000</v>
      </c>
      <c r="D27" s="36">
        <v>0</v>
      </c>
      <c r="E27" s="36">
        <v>0</v>
      </c>
      <c r="F27" s="48">
        <v>1151187000</v>
      </c>
      <c r="G27" s="44">
        <f>150633000/1.08</f>
        <v>139475000</v>
      </c>
      <c r="H27" s="36">
        <f t="shared" ref="H27:I27" si="14">F27+G27</f>
        <v>1290662000</v>
      </c>
      <c r="I27" s="45">
        <f t="shared" si="14"/>
        <v>1430137000</v>
      </c>
      <c r="J27" s="39">
        <f t="shared" si="0"/>
        <v>-139475000</v>
      </c>
      <c r="K27" s="39">
        <v>0</v>
      </c>
      <c r="L27" s="40">
        <v>0</v>
      </c>
      <c r="M27" s="46">
        <v>1</v>
      </c>
      <c r="N27" s="64" t="s">
        <v>30</v>
      </c>
      <c r="O27" s="43">
        <f>C27</f>
        <v>1151187000</v>
      </c>
      <c r="P27" s="4"/>
      <c r="Q27" s="4"/>
      <c r="R27" s="4"/>
      <c r="S27" s="4"/>
      <c r="T27" s="4"/>
      <c r="U27" s="4"/>
      <c r="V27" s="4"/>
      <c r="W27" s="4"/>
      <c r="X27" s="5"/>
      <c r="Y27" s="5"/>
      <c r="Z27" s="5"/>
      <c r="AA27" s="5"/>
      <c r="AB27" s="5"/>
    </row>
    <row r="28" spans="1:28" ht="23.25" customHeight="1">
      <c r="A28" s="64">
        <v>11</v>
      </c>
      <c r="B28" s="35" t="s">
        <v>47</v>
      </c>
      <c r="C28" s="36">
        <v>1613912000</v>
      </c>
      <c r="D28" s="36">
        <v>519570000</v>
      </c>
      <c r="E28" s="36">
        <v>519570000</v>
      </c>
      <c r="F28" s="48">
        <v>1323094700</v>
      </c>
      <c r="G28" s="37"/>
      <c r="H28" s="36">
        <f t="shared" ref="H28:I28" si="15">F28+G28</f>
        <v>1323094700</v>
      </c>
      <c r="I28" s="45">
        <f t="shared" si="15"/>
        <v>1323094700</v>
      </c>
      <c r="J28" s="39">
        <f t="shared" si="0"/>
        <v>0</v>
      </c>
      <c r="K28" s="39">
        <v>290817300</v>
      </c>
      <c r="L28" s="40">
        <v>1</v>
      </c>
      <c r="M28" s="46">
        <v>0.82</v>
      </c>
      <c r="N28" s="66"/>
      <c r="O28" s="3">
        <v>0</v>
      </c>
      <c r="P28" s="4"/>
      <c r="Q28" s="4"/>
      <c r="R28" s="4"/>
      <c r="S28" s="4"/>
      <c r="T28" s="4"/>
      <c r="U28" s="4"/>
      <c r="V28" s="4"/>
      <c r="W28" s="4"/>
      <c r="X28" s="5"/>
      <c r="Y28" s="5"/>
      <c r="Z28" s="5"/>
      <c r="AA28" s="5"/>
      <c r="AB28" s="5"/>
    </row>
    <row r="29" spans="1:28" ht="23.25" customHeight="1">
      <c r="A29" s="64">
        <v>12</v>
      </c>
      <c r="B29" s="35" t="s">
        <v>48</v>
      </c>
      <c r="C29" s="36">
        <v>1512938000</v>
      </c>
      <c r="D29" s="36">
        <v>0</v>
      </c>
      <c r="E29" s="36">
        <v>0</v>
      </c>
      <c r="F29" s="48">
        <v>1512938000</v>
      </c>
      <c r="G29" s="44">
        <f>157554000/1.08</f>
        <v>145883333.33333331</v>
      </c>
      <c r="H29" s="36">
        <f t="shared" ref="H29:I29" si="16">F29+G29</f>
        <v>1658821333.3333333</v>
      </c>
      <c r="I29" s="45">
        <f t="shared" si="16"/>
        <v>1804704666.6666665</v>
      </c>
      <c r="J29" s="39">
        <f t="shared" si="0"/>
        <v>-145883333.33333325</v>
      </c>
      <c r="K29" s="39">
        <v>0</v>
      </c>
      <c r="L29" s="40">
        <v>0</v>
      </c>
      <c r="M29" s="46">
        <v>1</v>
      </c>
      <c r="N29" s="64" t="s">
        <v>30</v>
      </c>
      <c r="O29" s="43">
        <f t="shared" ref="O29:O30" si="17">C29</f>
        <v>1512938000</v>
      </c>
      <c r="P29" s="4"/>
      <c r="Q29" s="4"/>
      <c r="R29" s="4"/>
      <c r="S29" s="4"/>
      <c r="T29" s="4"/>
      <c r="U29" s="4"/>
      <c r="V29" s="4"/>
      <c r="W29" s="4"/>
      <c r="X29" s="5"/>
      <c r="Y29" s="5"/>
      <c r="Z29" s="5"/>
      <c r="AA29" s="5"/>
      <c r="AB29" s="5"/>
    </row>
    <row r="30" spans="1:28" ht="23.25" customHeight="1">
      <c r="A30" s="64">
        <v>13</v>
      </c>
      <c r="B30" s="35" t="s">
        <v>49</v>
      </c>
      <c r="C30" s="36">
        <v>1593398000</v>
      </c>
      <c r="D30" s="36">
        <v>0</v>
      </c>
      <c r="E30" s="36">
        <v>0</v>
      </c>
      <c r="F30" s="48">
        <v>1593398000</v>
      </c>
      <c r="G30" s="37"/>
      <c r="H30" s="36">
        <f t="shared" ref="H30:I30" si="18">F30+G30</f>
        <v>1593398000</v>
      </c>
      <c r="I30" s="45">
        <f t="shared" si="18"/>
        <v>1593398000</v>
      </c>
      <c r="J30" s="39">
        <f t="shared" si="0"/>
        <v>0</v>
      </c>
      <c r="K30" s="39">
        <v>0</v>
      </c>
      <c r="L30" s="40">
        <v>0</v>
      </c>
      <c r="M30" s="46">
        <v>1</v>
      </c>
      <c r="N30" s="64" t="s">
        <v>30</v>
      </c>
      <c r="O30" s="43">
        <f t="shared" si="17"/>
        <v>1593398000</v>
      </c>
      <c r="P30" s="4"/>
      <c r="Q30" s="4"/>
      <c r="R30" s="4"/>
      <c r="S30" s="4"/>
      <c r="T30" s="4"/>
      <c r="U30" s="4"/>
      <c r="V30" s="4"/>
      <c r="W30" s="4"/>
      <c r="X30" s="5"/>
      <c r="Y30" s="5"/>
      <c r="Z30" s="5"/>
      <c r="AA30" s="5"/>
      <c r="AB30" s="5"/>
    </row>
    <row r="31" spans="1:28" ht="23.25" customHeight="1">
      <c r="A31" s="64">
        <v>14</v>
      </c>
      <c r="B31" s="35" t="s">
        <v>50</v>
      </c>
      <c r="C31" s="36">
        <v>1168758000</v>
      </c>
      <c r="D31" s="36">
        <v>291573000</v>
      </c>
      <c r="E31" s="36">
        <v>291573000</v>
      </c>
      <c r="F31" s="48">
        <v>1168758000</v>
      </c>
      <c r="G31" s="49"/>
      <c r="H31" s="36">
        <f t="shared" ref="H31:I31" si="19">F31+G31</f>
        <v>1168758000</v>
      </c>
      <c r="I31" s="45">
        <f t="shared" si="19"/>
        <v>1168758000</v>
      </c>
      <c r="J31" s="39">
        <f t="shared" si="0"/>
        <v>0</v>
      </c>
      <c r="K31" s="39">
        <v>0</v>
      </c>
      <c r="L31" s="40">
        <v>1</v>
      </c>
      <c r="M31" s="46">
        <v>1</v>
      </c>
      <c r="N31" s="67"/>
      <c r="O31" s="3">
        <f>101*4500000</f>
        <v>454500000</v>
      </c>
      <c r="P31" s="4"/>
      <c r="Q31" s="4"/>
      <c r="R31" s="4"/>
      <c r="S31" s="4"/>
      <c r="T31" s="4"/>
      <c r="U31" s="4"/>
      <c r="V31" s="5"/>
      <c r="W31" s="5"/>
      <c r="X31" s="5"/>
      <c r="Y31" s="5"/>
      <c r="Z31" s="5"/>
      <c r="AA31" s="5"/>
      <c r="AB31" s="5"/>
    </row>
    <row r="32" spans="1:28" ht="23.25" customHeight="1">
      <c r="A32" s="53" t="s">
        <v>51</v>
      </c>
      <c r="B32" s="54"/>
      <c r="C32" s="55"/>
      <c r="D32" s="56"/>
      <c r="E32" s="55"/>
      <c r="F32" s="57"/>
      <c r="G32" s="69"/>
      <c r="H32" s="59"/>
      <c r="I32" s="70"/>
      <c r="J32" s="31"/>
      <c r="K32" s="31"/>
      <c r="L32" s="60"/>
      <c r="M32" s="61"/>
      <c r="N32" s="62"/>
      <c r="O32" s="3"/>
      <c r="P32" s="4"/>
      <c r="Q32" s="4"/>
      <c r="R32" s="4"/>
      <c r="S32" s="4"/>
      <c r="T32" s="4"/>
      <c r="U32" s="4"/>
      <c r="V32" s="4"/>
      <c r="W32" s="4"/>
      <c r="X32" s="5"/>
      <c r="Y32" s="5"/>
      <c r="Z32" s="5"/>
      <c r="AA32" s="5"/>
      <c r="AB32" s="5"/>
    </row>
    <row r="33" spans="1:28" ht="23.25" customHeight="1">
      <c r="A33" s="63">
        <v>1</v>
      </c>
      <c r="B33" s="35" t="s">
        <v>52</v>
      </c>
      <c r="C33" s="36">
        <v>1566568000</v>
      </c>
      <c r="D33" s="36">
        <v>0</v>
      </c>
      <c r="E33" s="36">
        <v>0</v>
      </c>
      <c r="F33" s="48">
        <v>1566568000</v>
      </c>
      <c r="G33" s="44">
        <f>220243000/1.08</f>
        <v>203928703.7037037</v>
      </c>
      <c r="H33" s="36">
        <f t="shared" ref="H33:I33" si="20">F33+G33</f>
        <v>1770496703.7037036</v>
      </c>
      <c r="I33" s="45">
        <f t="shared" si="20"/>
        <v>1974425407.4074073</v>
      </c>
      <c r="J33" s="39">
        <f t="shared" ref="J33:J56" si="21">H33-I33</f>
        <v>-203928703.70370364</v>
      </c>
      <c r="K33" s="39">
        <v>0</v>
      </c>
      <c r="L33" s="40">
        <v>0</v>
      </c>
      <c r="M33" s="41">
        <v>1</v>
      </c>
      <c r="N33" s="63" t="s">
        <v>30</v>
      </c>
      <c r="O33" s="43">
        <f>C33</f>
        <v>1566568000</v>
      </c>
      <c r="P33" s="4"/>
      <c r="Q33" s="4"/>
      <c r="R33" s="4"/>
      <c r="S33" s="4"/>
      <c r="T33" s="4"/>
      <c r="U33" s="4"/>
      <c r="V33" s="4"/>
      <c r="W33" s="4"/>
      <c r="X33" s="5"/>
      <c r="Y33" s="5"/>
      <c r="Z33" s="5"/>
      <c r="AA33" s="5"/>
      <c r="AB33" s="5"/>
    </row>
    <row r="34" spans="1:28" ht="23.25" customHeight="1">
      <c r="A34" s="64">
        <v>2</v>
      </c>
      <c r="B34" s="35" t="s">
        <v>53</v>
      </c>
      <c r="C34" s="36">
        <v>1264042000</v>
      </c>
      <c r="D34" s="36">
        <v>249120000</v>
      </c>
      <c r="E34" s="36">
        <v>249120000</v>
      </c>
      <c r="F34" s="36">
        <v>249120000</v>
      </c>
      <c r="G34" s="37"/>
      <c r="H34" s="36">
        <f t="shared" ref="H34:H37" si="22">F34+G34</f>
        <v>249120000</v>
      </c>
      <c r="I34" s="45">
        <v>249120000</v>
      </c>
      <c r="J34" s="39">
        <f t="shared" si="21"/>
        <v>0</v>
      </c>
      <c r="K34" s="39">
        <v>1014922000</v>
      </c>
      <c r="L34" s="40">
        <v>1</v>
      </c>
      <c r="M34" s="46">
        <v>0.2</v>
      </c>
      <c r="N34" s="66"/>
      <c r="O34" s="3"/>
      <c r="P34" s="71"/>
      <c r="Q34" s="4"/>
      <c r="R34" s="4"/>
      <c r="S34" s="4"/>
      <c r="T34" s="4"/>
      <c r="U34" s="4"/>
      <c r="V34" s="4"/>
      <c r="W34" s="4"/>
      <c r="X34" s="5"/>
      <c r="Y34" s="5"/>
      <c r="Z34" s="5"/>
      <c r="AA34" s="5"/>
      <c r="AB34" s="5"/>
    </row>
    <row r="35" spans="1:28" ht="23.25" customHeight="1">
      <c r="A35" s="64">
        <v>3</v>
      </c>
      <c r="B35" s="35" t="s">
        <v>54</v>
      </c>
      <c r="C35" s="36">
        <v>1264264000</v>
      </c>
      <c r="D35" s="36">
        <v>112104000</v>
      </c>
      <c r="E35" s="36">
        <v>112104000</v>
      </c>
      <c r="F35" s="36">
        <v>112104000</v>
      </c>
      <c r="G35" s="37"/>
      <c r="H35" s="36">
        <f t="shared" si="22"/>
        <v>112104000</v>
      </c>
      <c r="I35" s="45">
        <v>112104000</v>
      </c>
      <c r="J35" s="39">
        <f t="shared" si="21"/>
        <v>0</v>
      </c>
      <c r="K35" s="39">
        <v>1152160000</v>
      </c>
      <c r="L35" s="40">
        <v>1</v>
      </c>
      <c r="M35" s="46">
        <v>0.09</v>
      </c>
      <c r="N35" s="66"/>
      <c r="O35" s="3"/>
      <c r="P35" s="71"/>
      <c r="Q35" s="4"/>
      <c r="R35" s="4"/>
      <c r="S35" s="4"/>
      <c r="T35" s="4"/>
      <c r="U35" s="4"/>
      <c r="V35" s="4"/>
      <c r="W35" s="4"/>
      <c r="X35" s="5"/>
      <c r="Y35" s="5"/>
      <c r="Z35" s="5"/>
      <c r="AA35" s="5"/>
      <c r="AB35" s="5"/>
    </row>
    <row r="36" spans="1:28" ht="23.25" customHeight="1">
      <c r="A36" s="64">
        <v>4</v>
      </c>
      <c r="B36" s="35" t="s">
        <v>55</v>
      </c>
      <c r="C36" s="36">
        <v>1259087000</v>
      </c>
      <c r="D36" s="36">
        <v>0</v>
      </c>
      <c r="E36" s="36">
        <v>0</v>
      </c>
      <c r="F36" s="36">
        <v>1259087000</v>
      </c>
      <c r="G36" s="37"/>
      <c r="H36" s="36">
        <f t="shared" si="22"/>
        <v>1259087000</v>
      </c>
      <c r="I36" s="45">
        <f t="shared" ref="I36:I37" si="23">G36+H36</f>
        <v>1259087000</v>
      </c>
      <c r="J36" s="39">
        <f t="shared" si="21"/>
        <v>0</v>
      </c>
      <c r="K36" s="39">
        <v>0</v>
      </c>
      <c r="L36" s="40">
        <v>0</v>
      </c>
      <c r="M36" s="46">
        <v>1</v>
      </c>
      <c r="N36" s="66"/>
      <c r="O36" s="3">
        <v>970903800</v>
      </c>
      <c r="P36" s="71"/>
      <c r="Q36" s="4"/>
      <c r="R36" s="4"/>
      <c r="S36" s="4"/>
      <c r="T36" s="4"/>
      <c r="U36" s="4"/>
      <c r="V36" s="4"/>
      <c r="W36" s="4"/>
      <c r="X36" s="5"/>
      <c r="Y36" s="5"/>
      <c r="Z36" s="5"/>
      <c r="AA36" s="5"/>
      <c r="AB36" s="5"/>
    </row>
    <row r="37" spans="1:28" ht="23.25" customHeight="1">
      <c r="A37" s="64">
        <v>5</v>
      </c>
      <c r="B37" s="35" t="s">
        <v>56</v>
      </c>
      <c r="C37" s="36">
        <v>1150397000</v>
      </c>
      <c r="D37" s="36">
        <v>0</v>
      </c>
      <c r="E37" s="36">
        <v>0</v>
      </c>
      <c r="F37" s="48">
        <v>1150397000</v>
      </c>
      <c r="G37" s="49"/>
      <c r="H37" s="36">
        <f t="shared" si="22"/>
        <v>1150397000</v>
      </c>
      <c r="I37" s="45">
        <f t="shared" si="23"/>
        <v>1150397000</v>
      </c>
      <c r="J37" s="39">
        <f t="shared" si="21"/>
        <v>0</v>
      </c>
      <c r="K37" s="39">
        <v>0</v>
      </c>
      <c r="L37" s="40">
        <v>0</v>
      </c>
      <c r="M37" s="46">
        <v>1</v>
      </c>
      <c r="N37" s="64" t="s">
        <v>30</v>
      </c>
      <c r="O37" s="72">
        <v>1150976700</v>
      </c>
      <c r="P37" s="73"/>
      <c r="Q37" s="74"/>
      <c r="R37" s="74"/>
      <c r="S37" s="74"/>
      <c r="T37" s="74"/>
      <c r="U37" s="74"/>
      <c r="V37" s="74"/>
      <c r="W37" s="74"/>
      <c r="X37" s="75"/>
      <c r="Y37" s="75"/>
      <c r="Z37" s="75"/>
      <c r="AA37" s="75"/>
      <c r="AB37" s="75"/>
    </row>
    <row r="38" spans="1:28" ht="23.25" customHeight="1">
      <c r="A38" s="76" t="s">
        <v>57</v>
      </c>
      <c r="B38" s="54"/>
      <c r="C38" s="55"/>
      <c r="D38" s="56"/>
      <c r="E38" s="55"/>
      <c r="F38" s="57"/>
      <c r="G38" s="58"/>
      <c r="H38" s="59"/>
      <c r="I38" s="31"/>
      <c r="J38" s="39">
        <f t="shared" si="21"/>
        <v>0</v>
      </c>
      <c r="K38" s="31"/>
      <c r="L38" s="60"/>
      <c r="M38" s="61"/>
      <c r="N38" s="62"/>
      <c r="O38" s="3"/>
      <c r="P38" s="4"/>
      <c r="Q38" s="4"/>
      <c r="R38" s="4"/>
      <c r="S38" s="4"/>
      <c r="T38" s="4"/>
      <c r="U38" s="4"/>
      <c r="V38" s="4"/>
      <c r="W38" s="4"/>
      <c r="X38" s="5"/>
      <c r="Y38" s="5"/>
      <c r="Z38" s="5"/>
      <c r="AA38" s="5"/>
      <c r="AB38" s="5"/>
    </row>
    <row r="39" spans="1:28" ht="23.25" customHeight="1">
      <c r="A39" s="63">
        <v>1</v>
      </c>
      <c r="B39" s="35" t="s">
        <v>58</v>
      </c>
      <c r="C39" s="36">
        <v>1366377000</v>
      </c>
      <c r="D39" s="36">
        <v>32049000</v>
      </c>
      <c r="E39" s="36">
        <v>32049000</v>
      </c>
      <c r="F39" s="36">
        <v>438804225</v>
      </c>
      <c r="G39" s="37"/>
      <c r="H39" s="36">
        <f t="shared" ref="H39:I39" si="24">F39+G39</f>
        <v>438804225</v>
      </c>
      <c r="I39" s="45">
        <f t="shared" si="24"/>
        <v>438804225</v>
      </c>
      <c r="J39" s="39">
        <f t="shared" si="21"/>
        <v>0</v>
      </c>
      <c r="K39" s="39">
        <v>927572775</v>
      </c>
      <c r="L39" s="40">
        <v>1</v>
      </c>
      <c r="M39" s="41">
        <v>0.32</v>
      </c>
      <c r="N39" s="77"/>
      <c r="O39" s="78"/>
      <c r="P39" s="74"/>
      <c r="Q39" s="74"/>
      <c r="R39" s="74"/>
      <c r="S39" s="74"/>
      <c r="T39" s="74"/>
      <c r="U39" s="74"/>
      <c r="V39" s="74"/>
      <c r="W39" s="74"/>
      <c r="X39" s="75"/>
      <c r="Y39" s="75"/>
      <c r="Z39" s="75"/>
      <c r="AA39" s="75"/>
      <c r="AB39" s="75"/>
    </row>
    <row r="40" spans="1:28" ht="23.25" customHeight="1">
      <c r="A40" s="64">
        <v>2</v>
      </c>
      <c r="B40" s="35" t="s">
        <v>59</v>
      </c>
      <c r="C40" s="36">
        <v>1307971000</v>
      </c>
      <c r="D40" s="36">
        <v>100656000</v>
      </c>
      <c r="E40" s="36">
        <v>100656000</v>
      </c>
      <c r="F40" s="36">
        <v>490698000</v>
      </c>
      <c r="G40" s="37"/>
      <c r="H40" s="36">
        <f t="shared" ref="H40:I40" si="25">F40+G40</f>
        <v>490698000</v>
      </c>
      <c r="I40" s="45">
        <f t="shared" si="25"/>
        <v>490698000</v>
      </c>
      <c r="J40" s="39">
        <f t="shared" si="21"/>
        <v>0</v>
      </c>
      <c r="K40" s="39">
        <v>817273000</v>
      </c>
      <c r="L40" s="40">
        <v>1</v>
      </c>
      <c r="M40" s="46">
        <v>0.38</v>
      </c>
      <c r="N40" s="66"/>
      <c r="O40" s="78"/>
      <c r="P40" s="74"/>
      <c r="Q40" s="74"/>
      <c r="R40" s="74"/>
      <c r="S40" s="74"/>
      <c r="T40" s="74"/>
      <c r="U40" s="74"/>
      <c r="V40" s="74"/>
      <c r="W40" s="74"/>
      <c r="X40" s="75"/>
      <c r="Y40" s="75"/>
      <c r="Z40" s="75"/>
      <c r="AA40" s="75"/>
      <c r="AB40" s="75"/>
    </row>
    <row r="41" spans="1:28" ht="23.25" customHeight="1">
      <c r="A41" s="64">
        <v>3</v>
      </c>
      <c r="B41" s="35" t="s">
        <v>60</v>
      </c>
      <c r="C41" s="36">
        <v>1196198000</v>
      </c>
      <c r="D41" s="36">
        <v>0</v>
      </c>
      <c r="E41" s="36">
        <v>0</v>
      </c>
      <c r="F41" s="36">
        <v>1196198000</v>
      </c>
      <c r="G41" s="44">
        <f>177986000/1.08</f>
        <v>164801851.85185185</v>
      </c>
      <c r="H41" s="36">
        <f t="shared" ref="H41:I41" si="26">F41+G41</f>
        <v>1360999851.8518519</v>
      </c>
      <c r="I41" s="45">
        <f t="shared" si="26"/>
        <v>1525801703.7037039</v>
      </c>
      <c r="J41" s="39">
        <f t="shared" si="21"/>
        <v>-164801851.85185194</v>
      </c>
      <c r="K41" s="39">
        <v>0</v>
      </c>
      <c r="L41" s="40">
        <v>0</v>
      </c>
      <c r="M41" s="46">
        <v>1</v>
      </c>
      <c r="N41" s="68" t="s">
        <v>61</v>
      </c>
      <c r="O41" s="78">
        <f>C41-237520800</f>
        <v>958677200</v>
      </c>
      <c r="P41" s="74"/>
      <c r="Q41" s="74"/>
      <c r="R41" s="74"/>
      <c r="S41" s="74"/>
      <c r="T41" s="74"/>
      <c r="U41" s="74"/>
      <c r="V41" s="74"/>
      <c r="W41" s="74"/>
      <c r="X41" s="75"/>
      <c r="Y41" s="75"/>
      <c r="Z41" s="75"/>
      <c r="AA41" s="75"/>
      <c r="AB41" s="75"/>
    </row>
    <row r="42" spans="1:28" ht="23.25" customHeight="1">
      <c r="A42" s="64">
        <v>4</v>
      </c>
      <c r="B42" s="35" t="s">
        <v>62</v>
      </c>
      <c r="C42" s="36">
        <v>1299151000</v>
      </c>
      <c r="D42" s="36">
        <v>149418000</v>
      </c>
      <c r="E42" s="36">
        <v>149418000</v>
      </c>
      <c r="F42" s="36">
        <v>607633200</v>
      </c>
      <c r="G42" s="37"/>
      <c r="H42" s="36">
        <f t="shared" ref="H42:I42" si="27">F42+G42</f>
        <v>607633200</v>
      </c>
      <c r="I42" s="45">
        <f t="shared" si="27"/>
        <v>607633200</v>
      </c>
      <c r="J42" s="39">
        <f t="shared" si="21"/>
        <v>0</v>
      </c>
      <c r="K42" s="39">
        <v>691517800</v>
      </c>
      <c r="L42" s="40">
        <v>1</v>
      </c>
      <c r="M42" s="46">
        <v>0.47</v>
      </c>
      <c r="N42" s="66"/>
      <c r="O42" s="78"/>
      <c r="P42" s="74"/>
      <c r="Q42" s="74"/>
      <c r="R42" s="74"/>
      <c r="S42" s="74"/>
      <c r="T42" s="74"/>
      <c r="U42" s="74"/>
      <c r="V42" s="74"/>
      <c r="W42" s="74"/>
      <c r="X42" s="75"/>
      <c r="Y42" s="75"/>
      <c r="Z42" s="75"/>
      <c r="AA42" s="75"/>
      <c r="AB42" s="75"/>
    </row>
    <row r="43" spans="1:28" ht="23.25" customHeight="1">
      <c r="A43" s="64">
        <v>5</v>
      </c>
      <c r="B43" s="35" t="s">
        <v>63</v>
      </c>
      <c r="C43" s="36">
        <v>1178570000</v>
      </c>
      <c r="D43" s="36">
        <v>0</v>
      </c>
      <c r="E43" s="36">
        <v>0</v>
      </c>
      <c r="F43" s="48">
        <v>1178570000</v>
      </c>
      <c r="G43" s="65">
        <f>176029000/1.08</f>
        <v>162989814.81481481</v>
      </c>
      <c r="H43" s="36">
        <f t="shared" ref="H43:I43" si="28">F43+G43</f>
        <v>1341559814.8148148</v>
      </c>
      <c r="I43" s="45">
        <f t="shared" si="28"/>
        <v>1504549629.6296296</v>
      </c>
      <c r="J43" s="39">
        <f t="shared" si="21"/>
        <v>-162989814.81481481</v>
      </c>
      <c r="K43" s="39">
        <v>0</v>
      </c>
      <c r="L43" s="40">
        <v>0</v>
      </c>
      <c r="M43" s="46">
        <v>1</v>
      </c>
      <c r="N43" s="64" t="s">
        <v>30</v>
      </c>
      <c r="O43" s="43">
        <f>C43</f>
        <v>1178570000</v>
      </c>
      <c r="P43" s="4"/>
      <c r="Q43" s="4"/>
      <c r="R43" s="4"/>
      <c r="S43" s="4"/>
      <c r="T43" s="4"/>
      <c r="U43" s="4"/>
      <c r="V43" s="4"/>
      <c r="W43" s="4"/>
      <c r="X43" s="5"/>
      <c r="Y43" s="5"/>
      <c r="Z43" s="5"/>
      <c r="AA43" s="5"/>
      <c r="AB43" s="5"/>
    </row>
    <row r="44" spans="1:28" ht="23.25" customHeight="1">
      <c r="A44" s="64">
        <v>6</v>
      </c>
      <c r="B44" s="35" t="s">
        <v>64</v>
      </c>
      <c r="C44" s="36">
        <v>1355857000</v>
      </c>
      <c r="D44" s="36">
        <v>0</v>
      </c>
      <c r="E44" s="36">
        <v>0</v>
      </c>
      <c r="F44" s="48">
        <v>524149542</v>
      </c>
      <c r="G44" s="49"/>
      <c r="H44" s="36">
        <f t="shared" ref="H44:I44" si="29">F44+G44</f>
        <v>524149542</v>
      </c>
      <c r="I44" s="45">
        <f t="shared" si="29"/>
        <v>524149542</v>
      </c>
      <c r="J44" s="39">
        <f t="shared" si="21"/>
        <v>0</v>
      </c>
      <c r="K44" s="39">
        <v>831707458</v>
      </c>
      <c r="L44" s="40">
        <v>0</v>
      </c>
      <c r="M44" s="46">
        <v>0.39</v>
      </c>
      <c r="N44" s="50" t="s">
        <v>33</v>
      </c>
      <c r="O44" s="79">
        <f>ROUND(12.15*4.76,3)</f>
        <v>57.834000000000003</v>
      </c>
      <c r="P44" s="80">
        <v>4500000</v>
      </c>
      <c r="Q44" s="80">
        <f>ROUND(O44*P44,3)</f>
        <v>260253000</v>
      </c>
      <c r="R44" s="80">
        <f>Q44*0.55</f>
        <v>143139150</v>
      </c>
      <c r="S44" s="80">
        <f>Q44*0.45</f>
        <v>117113850</v>
      </c>
      <c r="T44" s="80"/>
      <c r="U44" s="4"/>
      <c r="V44" s="5"/>
      <c r="W44" s="5"/>
      <c r="X44" s="5"/>
      <c r="Y44" s="5"/>
      <c r="Z44" s="5"/>
      <c r="AA44" s="5"/>
      <c r="AB44" s="5"/>
    </row>
    <row r="45" spans="1:28" ht="23.25" customHeight="1">
      <c r="A45" s="64">
        <v>7</v>
      </c>
      <c r="B45" s="35" t="s">
        <v>65</v>
      </c>
      <c r="C45" s="36">
        <v>1227450000</v>
      </c>
      <c r="D45" s="36">
        <v>0</v>
      </c>
      <c r="E45" s="36">
        <v>0</v>
      </c>
      <c r="F45" s="48">
        <v>1227450000</v>
      </c>
      <c r="G45" s="65">
        <f>157536000/1.08</f>
        <v>145866666.66666666</v>
      </c>
      <c r="H45" s="36">
        <f t="shared" ref="H45:I45" si="30">F45+G45</f>
        <v>1373316666.6666667</v>
      </c>
      <c r="I45" s="45">
        <f t="shared" si="30"/>
        <v>1519183333.3333335</v>
      </c>
      <c r="J45" s="39">
        <f t="shared" si="21"/>
        <v>-145866666.66666675</v>
      </c>
      <c r="K45" s="39">
        <v>0</v>
      </c>
      <c r="L45" s="40">
        <v>0</v>
      </c>
      <c r="M45" s="46">
        <v>1</v>
      </c>
      <c r="N45" s="64" t="s">
        <v>30</v>
      </c>
      <c r="O45" s="43">
        <f>C45</f>
        <v>1227450000</v>
      </c>
      <c r="P45" s="4"/>
      <c r="Q45" s="4"/>
      <c r="R45" s="4"/>
      <c r="S45" s="4"/>
      <c r="T45" s="4"/>
      <c r="U45" s="4"/>
      <c r="V45" s="4"/>
      <c r="W45" s="4"/>
      <c r="X45" s="5"/>
      <c r="Y45" s="5"/>
      <c r="Z45" s="5"/>
      <c r="AA45" s="5"/>
      <c r="AB45" s="5"/>
    </row>
    <row r="46" spans="1:28" ht="23.25" customHeight="1">
      <c r="A46" s="64">
        <v>8</v>
      </c>
      <c r="B46" s="35" t="s">
        <v>66</v>
      </c>
      <c r="C46" s="36">
        <v>1190874000</v>
      </c>
      <c r="D46" s="36">
        <v>264928950</v>
      </c>
      <c r="E46" s="36">
        <v>264928950</v>
      </c>
      <c r="F46" s="48">
        <v>522632565</v>
      </c>
      <c r="G46" s="49"/>
      <c r="H46" s="36">
        <f t="shared" ref="H46:I46" si="31">F46+G46</f>
        <v>522632565</v>
      </c>
      <c r="I46" s="45">
        <f t="shared" si="31"/>
        <v>522632565</v>
      </c>
      <c r="J46" s="39">
        <f t="shared" si="21"/>
        <v>0</v>
      </c>
      <c r="K46" s="39">
        <v>668241435</v>
      </c>
      <c r="L46" s="40">
        <v>1</v>
      </c>
      <c r="M46" s="46">
        <v>0.44</v>
      </c>
      <c r="N46" s="81"/>
      <c r="O46" s="43"/>
      <c r="P46" s="4"/>
      <c r="Q46" s="4"/>
      <c r="R46" s="4"/>
      <c r="S46" s="4"/>
      <c r="T46" s="4"/>
      <c r="U46" s="4"/>
      <c r="V46" s="4"/>
      <c r="W46" s="4"/>
      <c r="X46" s="5"/>
      <c r="Y46" s="5"/>
      <c r="Z46" s="5"/>
      <c r="AA46" s="5"/>
      <c r="AB46" s="5"/>
    </row>
    <row r="47" spans="1:28" ht="23.25" customHeight="1">
      <c r="A47" s="64">
        <v>9</v>
      </c>
      <c r="B47" s="35" t="s">
        <v>67</v>
      </c>
      <c r="C47" s="36">
        <v>1202288000</v>
      </c>
      <c r="D47" s="36">
        <v>0</v>
      </c>
      <c r="E47" s="36">
        <v>0</v>
      </c>
      <c r="F47" s="48">
        <v>1202288000</v>
      </c>
      <c r="G47" s="65">
        <f>150868000/1.08</f>
        <v>139692592.5925926</v>
      </c>
      <c r="H47" s="36">
        <f t="shared" ref="H47:I47" si="32">F47+G47</f>
        <v>1341980592.5925927</v>
      </c>
      <c r="I47" s="45">
        <f t="shared" si="32"/>
        <v>1481673185.1851854</v>
      </c>
      <c r="J47" s="39">
        <f t="shared" si="21"/>
        <v>-139692592.59259272</v>
      </c>
      <c r="K47" s="39">
        <v>0</v>
      </c>
      <c r="L47" s="40">
        <v>0</v>
      </c>
      <c r="M47" s="46">
        <v>1</v>
      </c>
      <c r="N47" s="64" t="s">
        <v>30</v>
      </c>
      <c r="O47" s="43">
        <f t="shared" ref="O47:O51" si="33">C47</f>
        <v>1202288000</v>
      </c>
      <c r="P47" s="4"/>
      <c r="Q47" s="4"/>
      <c r="R47" s="4"/>
      <c r="S47" s="4"/>
      <c r="T47" s="4"/>
      <c r="U47" s="4"/>
      <c r="V47" s="4"/>
      <c r="W47" s="4"/>
      <c r="X47" s="5"/>
      <c r="Y47" s="5"/>
      <c r="Z47" s="5"/>
      <c r="AA47" s="5"/>
      <c r="AB47" s="5"/>
    </row>
    <row r="48" spans="1:28" ht="23.25" customHeight="1">
      <c r="A48" s="64">
        <v>10</v>
      </c>
      <c r="B48" s="35" t="s">
        <v>68</v>
      </c>
      <c r="C48" s="36">
        <v>1552019000</v>
      </c>
      <c r="D48" s="36">
        <v>0</v>
      </c>
      <c r="E48" s="36">
        <v>0</v>
      </c>
      <c r="F48" s="48">
        <v>1552019000</v>
      </c>
      <c r="G48" s="65">
        <f>148203000/1.08</f>
        <v>137225000</v>
      </c>
      <c r="H48" s="36">
        <f t="shared" ref="H48:I48" si="34">F48+G48</f>
        <v>1689244000</v>
      </c>
      <c r="I48" s="45">
        <f t="shared" si="34"/>
        <v>1826469000</v>
      </c>
      <c r="J48" s="39">
        <f t="shared" si="21"/>
        <v>-137225000</v>
      </c>
      <c r="K48" s="39">
        <v>0</v>
      </c>
      <c r="L48" s="40">
        <v>0</v>
      </c>
      <c r="M48" s="46">
        <v>1</v>
      </c>
      <c r="N48" s="64" t="s">
        <v>30</v>
      </c>
      <c r="O48" s="43">
        <f t="shared" si="33"/>
        <v>1552019000</v>
      </c>
      <c r="P48" s="4"/>
      <c r="Q48" s="4"/>
      <c r="R48" s="4"/>
      <c r="S48" s="4"/>
      <c r="T48" s="4"/>
      <c r="U48" s="4"/>
      <c r="V48" s="4"/>
      <c r="W48" s="4"/>
      <c r="X48" s="5"/>
      <c r="Y48" s="5"/>
      <c r="Z48" s="5"/>
      <c r="AA48" s="5"/>
      <c r="AB48" s="5"/>
    </row>
    <row r="49" spans="1:28" ht="23.25" customHeight="1">
      <c r="A49" s="64">
        <v>11</v>
      </c>
      <c r="B49" s="35" t="s">
        <v>69</v>
      </c>
      <c r="C49" s="36">
        <v>1191696000</v>
      </c>
      <c r="D49" s="36">
        <v>0</v>
      </c>
      <c r="E49" s="36">
        <v>0</v>
      </c>
      <c r="F49" s="48">
        <v>1191696000</v>
      </c>
      <c r="G49" s="65">
        <f>135000000/1.08</f>
        <v>124999999.99999999</v>
      </c>
      <c r="H49" s="36">
        <f t="shared" ref="H49:I49" si="35">F49+G49</f>
        <v>1316696000</v>
      </c>
      <c r="I49" s="45">
        <f t="shared" si="35"/>
        <v>1441696000</v>
      </c>
      <c r="J49" s="39">
        <f t="shared" si="21"/>
        <v>-125000000</v>
      </c>
      <c r="K49" s="39">
        <v>0</v>
      </c>
      <c r="L49" s="40">
        <v>0</v>
      </c>
      <c r="M49" s="46">
        <v>1</v>
      </c>
      <c r="N49" s="64" t="s">
        <v>30</v>
      </c>
      <c r="O49" s="43">
        <f t="shared" si="33"/>
        <v>1191696000</v>
      </c>
      <c r="P49" s="4"/>
      <c r="Q49" s="4"/>
      <c r="R49" s="4"/>
      <c r="S49" s="4"/>
      <c r="T49" s="4"/>
      <c r="U49" s="4"/>
      <c r="V49" s="4"/>
      <c r="W49" s="4"/>
      <c r="X49" s="5"/>
      <c r="Y49" s="5"/>
      <c r="Z49" s="5"/>
      <c r="AA49" s="5"/>
      <c r="AB49" s="5"/>
    </row>
    <row r="50" spans="1:28" ht="23.25" customHeight="1">
      <c r="A50" s="64">
        <v>12</v>
      </c>
      <c r="B50" s="35" t="s">
        <v>70</v>
      </c>
      <c r="C50" s="36">
        <v>1658348000</v>
      </c>
      <c r="D50" s="36">
        <v>0</v>
      </c>
      <c r="E50" s="36">
        <v>0</v>
      </c>
      <c r="F50" s="48">
        <v>1658348000</v>
      </c>
      <c r="G50" s="65">
        <f>171622000/1.08</f>
        <v>158909259.25925925</v>
      </c>
      <c r="H50" s="36">
        <f t="shared" ref="H50:I50" si="36">F50+G50</f>
        <v>1817257259.2592592</v>
      </c>
      <c r="I50" s="45">
        <f t="shared" si="36"/>
        <v>1976166518.5185184</v>
      </c>
      <c r="J50" s="39">
        <f t="shared" si="21"/>
        <v>-158909259.25925922</v>
      </c>
      <c r="K50" s="39">
        <v>0</v>
      </c>
      <c r="L50" s="40">
        <v>0</v>
      </c>
      <c r="M50" s="46">
        <v>1</v>
      </c>
      <c r="N50" s="64" t="s">
        <v>30</v>
      </c>
      <c r="O50" s="43">
        <f t="shared" si="33"/>
        <v>1658348000</v>
      </c>
      <c r="P50" s="4"/>
      <c r="Q50" s="4"/>
      <c r="R50" s="4"/>
      <c r="S50" s="4"/>
      <c r="T50" s="4"/>
      <c r="U50" s="4"/>
      <c r="V50" s="4"/>
      <c r="W50" s="4"/>
      <c r="X50" s="5"/>
      <c r="Y50" s="5"/>
      <c r="Z50" s="5"/>
      <c r="AA50" s="5"/>
      <c r="AB50" s="5"/>
    </row>
    <row r="51" spans="1:28" ht="23.25" customHeight="1">
      <c r="A51" s="64">
        <v>13</v>
      </c>
      <c r="B51" s="35" t="s">
        <v>71</v>
      </c>
      <c r="C51" s="36">
        <v>1420640000</v>
      </c>
      <c r="D51" s="36">
        <v>0</v>
      </c>
      <c r="E51" s="36">
        <v>0</v>
      </c>
      <c r="F51" s="48">
        <v>1420640000</v>
      </c>
      <c r="G51" s="65">
        <f>161003000/1.08</f>
        <v>149076851.85185185</v>
      </c>
      <c r="H51" s="36">
        <f t="shared" ref="H51:I51" si="37">F51+G51</f>
        <v>1569716851.8518519</v>
      </c>
      <c r="I51" s="45">
        <f t="shared" si="37"/>
        <v>1718793703.7037039</v>
      </c>
      <c r="J51" s="39">
        <f t="shared" si="21"/>
        <v>-149076851.85185194</v>
      </c>
      <c r="K51" s="39">
        <v>0</v>
      </c>
      <c r="L51" s="40">
        <v>0</v>
      </c>
      <c r="M51" s="46">
        <v>1</v>
      </c>
      <c r="N51" s="64" t="s">
        <v>30</v>
      </c>
      <c r="O51" s="43">
        <f t="shared" si="33"/>
        <v>1420640000</v>
      </c>
      <c r="P51" s="4"/>
      <c r="Q51" s="4"/>
      <c r="R51" s="4"/>
      <c r="S51" s="4"/>
      <c r="T51" s="4"/>
      <c r="U51" s="4"/>
      <c r="V51" s="4"/>
      <c r="W51" s="4"/>
      <c r="X51" s="5"/>
      <c r="Y51" s="5"/>
      <c r="Z51" s="5"/>
      <c r="AA51" s="5"/>
      <c r="AB51" s="5"/>
    </row>
    <row r="52" spans="1:28" ht="15.75">
      <c r="A52" s="64">
        <v>14</v>
      </c>
      <c r="B52" s="35" t="s">
        <v>72</v>
      </c>
      <c r="C52" s="36">
        <v>1215243000</v>
      </c>
      <c r="D52" s="36">
        <v>0</v>
      </c>
      <c r="E52" s="36">
        <v>0</v>
      </c>
      <c r="F52" s="48">
        <v>1215243000</v>
      </c>
      <c r="G52" s="65">
        <f>91507000/1.08</f>
        <v>84728703.703703701</v>
      </c>
      <c r="H52" s="36">
        <f t="shared" ref="H52:I52" si="38">F52+G52</f>
        <v>1299971703.7037036</v>
      </c>
      <c r="I52" s="45">
        <f t="shared" si="38"/>
        <v>1384700407.4074073</v>
      </c>
      <c r="J52" s="39">
        <f t="shared" si="21"/>
        <v>-84728703.703703642</v>
      </c>
      <c r="K52" s="39">
        <v>0</v>
      </c>
      <c r="L52" s="40">
        <v>0</v>
      </c>
      <c r="M52" s="46">
        <v>1</v>
      </c>
      <c r="N52" s="68" t="s">
        <v>42</v>
      </c>
      <c r="O52" s="43">
        <f>C52-132167700*3.7</f>
        <v>726222510</v>
      </c>
      <c r="P52" s="4"/>
      <c r="Q52" s="4"/>
      <c r="R52" s="4"/>
      <c r="S52" s="4"/>
      <c r="T52" s="4"/>
      <c r="U52" s="4"/>
      <c r="V52" s="4"/>
      <c r="W52" s="4"/>
      <c r="X52" s="5"/>
      <c r="Y52" s="5"/>
      <c r="Z52" s="5"/>
      <c r="AA52" s="5"/>
      <c r="AB52" s="5"/>
    </row>
    <row r="53" spans="1:28" ht="48.75" customHeight="1">
      <c r="A53" s="64">
        <v>15</v>
      </c>
      <c r="B53" s="35" t="s">
        <v>73</v>
      </c>
      <c r="C53" s="36">
        <v>1217161000</v>
      </c>
      <c r="D53" s="36">
        <v>0</v>
      </c>
      <c r="E53" s="36">
        <v>0</v>
      </c>
      <c r="F53" s="48">
        <v>1217161000</v>
      </c>
      <c r="G53" s="65">
        <f>153941000/1.08</f>
        <v>142537962.96296296</v>
      </c>
      <c r="H53" s="36">
        <f t="shared" ref="H53:I53" si="39">F53+G53</f>
        <v>1359698962.9629629</v>
      </c>
      <c r="I53" s="45">
        <f t="shared" si="39"/>
        <v>1502236925.9259257</v>
      </c>
      <c r="J53" s="39">
        <f t="shared" si="21"/>
        <v>-142537962.96296287</v>
      </c>
      <c r="K53" s="39">
        <v>0</v>
      </c>
      <c r="L53" s="40">
        <v>0</v>
      </c>
      <c r="M53" s="46">
        <v>1</v>
      </c>
      <c r="N53" s="68" t="s">
        <v>74</v>
      </c>
      <c r="O53" s="43">
        <f>C53</f>
        <v>1217161000</v>
      </c>
      <c r="P53" s="4"/>
      <c r="Q53" s="4"/>
      <c r="R53" s="4"/>
      <c r="S53" s="4"/>
      <c r="T53" s="4"/>
      <c r="U53" s="4"/>
      <c r="V53" s="4"/>
      <c r="W53" s="4"/>
      <c r="X53" s="5"/>
      <c r="Y53" s="5"/>
      <c r="Z53" s="5"/>
      <c r="AA53" s="5"/>
      <c r="AB53" s="5"/>
    </row>
    <row r="54" spans="1:28" ht="15.75">
      <c r="A54" s="64">
        <v>16</v>
      </c>
      <c r="B54" s="35" t="s">
        <v>75</v>
      </c>
      <c r="C54" s="36">
        <v>1267836000</v>
      </c>
      <c r="D54" s="36">
        <v>0</v>
      </c>
      <c r="E54" s="36">
        <v>0</v>
      </c>
      <c r="F54" s="48">
        <v>1267836000</v>
      </c>
      <c r="G54" s="65">
        <f>116915000/1.08</f>
        <v>108254629.62962963</v>
      </c>
      <c r="H54" s="36">
        <f t="shared" ref="H54:I54" si="40">F54+G54</f>
        <v>1376090629.6296296</v>
      </c>
      <c r="I54" s="45">
        <f t="shared" si="40"/>
        <v>1484345259.2592592</v>
      </c>
      <c r="J54" s="39">
        <f t="shared" si="21"/>
        <v>-108254629.62962961</v>
      </c>
      <c r="K54" s="39">
        <v>0</v>
      </c>
      <c r="L54" s="40">
        <v>0</v>
      </c>
      <c r="M54" s="46">
        <v>1</v>
      </c>
      <c r="N54" s="68" t="s">
        <v>42</v>
      </c>
      <c r="O54" s="43">
        <f>C54-132167700*3.1</f>
        <v>858116130</v>
      </c>
      <c r="P54" s="4"/>
      <c r="Q54" s="4"/>
      <c r="R54" s="4"/>
      <c r="S54" s="4"/>
      <c r="T54" s="4"/>
      <c r="U54" s="4"/>
      <c r="V54" s="4"/>
      <c r="W54" s="4"/>
      <c r="X54" s="5"/>
      <c r="Y54" s="5"/>
      <c r="Z54" s="5"/>
      <c r="AA54" s="5"/>
      <c r="AB54" s="5"/>
    </row>
    <row r="55" spans="1:28" ht="23.25" customHeight="1">
      <c r="A55" s="64">
        <v>17</v>
      </c>
      <c r="B55" s="35" t="s">
        <v>76</v>
      </c>
      <c r="C55" s="36">
        <v>1382220000</v>
      </c>
      <c r="D55" s="36">
        <v>0</v>
      </c>
      <c r="E55" s="36">
        <v>0</v>
      </c>
      <c r="F55" s="48">
        <v>1382220000</v>
      </c>
      <c r="G55" s="65">
        <f>134810000/1.08</f>
        <v>124824074.07407406</v>
      </c>
      <c r="H55" s="36">
        <f t="shared" ref="H55:I55" si="41">F55+G55</f>
        <v>1507044074.074074</v>
      </c>
      <c r="I55" s="45">
        <f t="shared" si="41"/>
        <v>1631868148.1481481</v>
      </c>
      <c r="J55" s="39">
        <f t="shared" si="21"/>
        <v>-124824074.07407403</v>
      </c>
      <c r="K55" s="39">
        <v>0</v>
      </c>
      <c r="L55" s="40">
        <v>0</v>
      </c>
      <c r="M55" s="46">
        <v>1</v>
      </c>
      <c r="N55" s="64" t="s">
        <v>30</v>
      </c>
      <c r="O55" s="43">
        <f>C55</f>
        <v>1382220000</v>
      </c>
      <c r="P55" s="4"/>
      <c r="Q55" s="4"/>
      <c r="R55" s="4"/>
      <c r="S55" s="4"/>
      <c r="T55" s="4"/>
      <c r="U55" s="4"/>
      <c r="V55" s="4"/>
      <c r="W55" s="5"/>
      <c r="X55" s="5"/>
      <c r="Y55" s="5"/>
      <c r="Z55" s="5"/>
      <c r="AA55" s="5"/>
      <c r="AB55" s="5"/>
    </row>
    <row r="56" spans="1:28" ht="23.25" customHeight="1">
      <c r="A56" s="64">
        <v>18</v>
      </c>
      <c r="B56" s="35" t="s">
        <v>77</v>
      </c>
      <c r="C56" s="36">
        <v>1509219000</v>
      </c>
      <c r="D56" s="36">
        <v>0</v>
      </c>
      <c r="E56" s="36">
        <v>0</v>
      </c>
      <c r="F56" s="48">
        <v>426300000</v>
      </c>
      <c r="G56" s="49"/>
      <c r="H56" s="36">
        <f t="shared" ref="H56:I56" si="42">F56+G56</f>
        <v>426300000</v>
      </c>
      <c r="I56" s="45">
        <f t="shared" si="42"/>
        <v>426300000</v>
      </c>
      <c r="J56" s="39">
        <f t="shared" si="21"/>
        <v>0</v>
      </c>
      <c r="K56" s="39">
        <v>1082919000</v>
      </c>
      <c r="L56" s="40">
        <v>0</v>
      </c>
      <c r="M56" s="46">
        <v>0.28000000000000003</v>
      </c>
      <c r="N56" s="50" t="s">
        <v>33</v>
      </c>
      <c r="O56" s="3">
        <v>0</v>
      </c>
      <c r="P56" s="4"/>
      <c r="Q56" s="4"/>
      <c r="R56" s="4"/>
      <c r="S56" s="4"/>
      <c r="T56" s="4"/>
      <c r="U56" s="4"/>
      <c r="V56" s="4"/>
      <c r="W56" s="4"/>
      <c r="X56" s="5"/>
      <c r="Y56" s="5"/>
      <c r="Z56" s="5"/>
      <c r="AA56" s="5"/>
      <c r="AB56" s="5"/>
    </row>
    <row r="57" spans="1:28" ht="23.25" customHeight="1">
      <c r="A57" s="53" t="s">
        <v>78</v>
      </c>
      <c r="B57" s="54"/>
      <c r="C57" s="55"/>
      <c r="D57" s="56"/>
      <c r="E57" s="55"/>
      <c r="F57" s="57"/>
      <c r="G57" s="58"/>
      <c r="H57" s="55"/>
      <c r="I57" s="31"/>
      <c r="J57" s="31"/>
      <c r="K57" s="31"/>
      <c r="L57" s="60"/>
      <c r="M57" s="61"/>
      <c r="N57" s="62"/>
      <c r="O57" s="3"/>
      <c r="P57" s="4"/>
      <c r="Q57" s="4"/>
      <c r="R57" s="4"/>
      <c r="S57" s="4"/>
      <c r="T57" s="4"/>
      <c r="U57" s="4"/>
      <c r="V57" s="4"/>
      <c r="W57" s="4"/>
      <c r="X57" s="5"/>
      <c r="Y57" s="5"/>
      <c r="Z57" s="5"/>
      <c r="AA57" s="5"/>
      <c r="AB57" s="5"/>
    </row>
    <row r="58" spans="1:28" ht="23.25" customHeight="1">
      <c r="A58" s="53" t="s">
        <v>79</v>
      </c>
      <c r="B58" s="837" t="s">
        <v>80</v>
      </c>
      <c r="C58" s="761"/>
      <c r="D58" s="761"/>
      <c r="E58" s="761"/>
      <c r="F58" s="761"/>
      <c r="G58" s="761"/>
      <c r="H58" s="761"/>
      <c r="I58" s="761"/>
      <c r="J58" s="761"/>
      <c r="K58" s="761"/>
      <c r="L58" s="761"/>
      <c r="M58" s="762"/>
      <c r="N58" s="26"/>
      <c r="O58" s="82" t="s">
        <v>81</v>
      </c>
      <c r="P58" s="82" t="s">
        <v>82</v>
      </c>
      <c r="Q58" s="82" t="s">
        <v>83</v>
      </c>
      <c r="R58" s="82" t="s">
        <v>84</v>
      </c>
      <c r="S58" s="82" t="s">
        <v>85</v>
      </c>
      <c r="T58" s="82" t="s">
        <v>86</v>
      </c>
      <c r="U58" s="4"/>
      <c r="V58" s="4"/>
      <c r="W58" s="4"/>
      <c r="X58" s="5"/>
      <c r="Y58" s="5"/>
      <c r="Z58" s="5"/>
      <c r="AA58" s="5"/>
      <c r="AB58" s="5"/>
    </row>
    <row r="59" spans="1:28" ht="23.25" customHeight="1">
      <c r="A59" s="63">
        <v>1</v>
      </c>
      <c r="B59" s="35" t="s">
        <v>87</v>
      </c>
      <c r="C59" s="36">
        <v>0</v>
      </c>
      <c r="D59" s="36">
        <v>0</v>
      </c>
      <c r="E59" s="36">
        <v>0</v>
      </c>
      <c r="F59" s="48">
        <v>346846500</v>
      </c>
      <c r="G59" s="49"/>
      <c r="H59" s="36">
        <v>346846500</v>
      </c>
      <c r="I59" s="83">
        <f t="shared" ref="I59:I63" si="43">G59+H59</f>
        <v>346846500</v>
      </c>
      <c r="J59" s="39">
        <f t="shared" ref="J59:J63" si="44">H59-I59</f>
        <v>0</v>
      </c>
      <c r="K59" s="84"/>
      <c r="L59" s="40">
        <v>0</v>
      </c>
      <c r="M59" s="77"/>
      <c r="N59" s="85"/>
      <c r="O59" s="86">
        <v>1588950000</v>
      </c>
      <c r="P59" s="87">
        <v>105.8</v>
      </c>
      <c r="Q59" s="87">
        <v>105.8</v>
      </c>
      <c r="R59" s="87">
        <v>56.2</v>
      </c>
      <c r="S59" s="87">
        <f>ROUND(SUM(O59+P59+Q59+R59),3)</f>
        <v>1588950267.8</v>
      </c>
      <c r="T59" s="87">
        <v>4500000</v>
      </c>
      <c r="U59" s="74">
        <f>S59*T59</f>
        <v>7150276205100000</v>
      </c>
      <c r="V59" s="4">
        <v>1170000000</v>
      </c>
      <c r="W59" s="5"/>
      <c r="X59" s="5"/>
      <c r="Y59" s="5"/>
      <c r="Z59" s="5"/>
      <c r="AA59" s="5"/>
      <c r="AB59" s="5"/>
    </row>
    <row r="60" spans="1:28" ht="23.25" customHeight="1">
      <c r="A60" s="64">
        <v>2</v>
      </c>
      <c r="B60" s="35" t="s">
        <v>88</v>
      </c>
      <c r="C60" s="36">
        <v>0</v>
      </c>
      <c r="D60" s="36">
        <v>76230000</v>
      </c>
      <c r="E60" s="36">
        <v>76230000</v>
      </c>
      <c r="F60" s="48">
        <v>346846500</v>
      </c>
      <c r="G60" s="49"/>
      <c r="H60" s="36">
        <v>346846500</v>
      </c>
      <c r="I60" s="88">
        <f t="shared" si="43"/>
        <v>346846500</v>
      </c>
      <c r="J60" s="39">
        <f t="shared" si="44"/>
        <v>0</v>
      </c>
      <c r="K60" s="84"/>
      <c r="L60" s="40">
        <v>1</v>
      </c>
      <c r="M60" s="66"/>
      <c r="N60" s="81"/>
      <c r="O60" s="3">
        <f>101*4500000</f>
        <v>454500000</v>
      </c>
      <c r="P60" s="4"/>
      <c r="Q60" s="4"/>
      <c r="R60" s="4"/>
      <c r="S60" s="4"/>
      <c r="T60" s="4"/>
      <c r="U60" s="4"/>
      <c r="V60" s="4"/>
      <c r="W60" s="4"/>
      <c r="X60" s="5"/>
      <c r="Y60" s="5"/>
      <c r="Z60" s="5"/>
      <c r="AA60" s="5"/>
      <c r="AB60" s="5"/>
    </row>
    <row r="61" spans="1:28" ht="23.25" customHeight="1">
      <c r="A61" s="64">
        <v>3</v>
      </c>
      <c r="B61" s="35" t="s">
        <v>89</v>
      </c>
      <c r="C61" s="36">
        <v>1667337000</v>
      </c>
      <c r="D61" s="36">
        <v>0</v>
      </c>
      <c r="E61" s="36">
        <v>0</v>
      </c>
      <c r="F61" s="48">
        <v>1667337000</v>
      </c>
      <c r="G61" s="49"/>
      <c r="H61" s="48">
        <v>1667337000</v>
      </c>
      <c r="I61" s="88">
        <f t="shared" si="43"/>
        <v>1667337000</v>
      </c>
      <c r="J61" s="39">
        <f t="shared" si="44"/>
        <v>0</v>
      </c>
      <c r="K61" s="39">
        <v>0</v>
      </c>
      <c r="L61" s="40">
        <v>0</v>
      </c>
      <c r="M61" s="46">
        <v>1</v>
      </c>
      <c r="N61" s="64" t="s">
        <v>30</v>
      </c>
      <c r="O61" s="3"/>
      <c r="P61" s="4"/>
      <c r="Q61" s="4"/>
      <c r="R61" s="4"/>
      <c r="S61" s="4"/>
      <c r="T61" s="4"/>
      <c r="U61" s="4"/>
      <c r="V61" s="4"/>
      <c r="W61" s="4"/>
      <c r="X61" s="5"/>
      <c r="Y61" s="5"/>
      <c r="Z61" s="5"/>
      <c r="AA61" s="5"/>
      <c r="AB61" s="5"/>
    </row>
    <row r="62" spans="1:28" ht="15.75">
      <c r="A62" s="64">
        <v>4</v>
      </c>
      <c r="B62" s="35" t="s">
        <v>90</v>
      </c>
      <c r="C62" s="36">
        <v>1665300000</v>
      </c>
      <c r="D62" s="36">
        <v>671580000</v>
      </c>
      <c r="E62" s="36">
        <v>671580000</v>
      </c>
      <c r="F62" s="48">
        <v>1584443250</v>
      </c>
      <c r="G62" s="49"/>
      <c r="H62" s="36">
        <v>1584443250</v>
      </c>
      <c r="I62" s="88">
        <f t="shared" si="43"/>
        <v>1584443250</v>
      </c>
      <c r="J62" s="39">
        <f t="shared" si="44"/>
        <v>0</v>
      </c>
      <c r="K62" s="39">
        <v>80856750</v>
      </c>
      <c r="L62" s="40">
        <v>1</v>
      </c>
      <c r="M62" s="46">
        <v>0.95</v>
      </c>
      <c r="N62" s="68" t="s">
        <v>91</v>
      </c>
      <c r="O62" s="3"/>
      <c r="P62" s="4"/>
      <c r="Q62" s="4"/>
      <c r="R62" s="4"/>
      <c r="S62" s="4"/>
      <c r="T62" s="4"/>
      <c r="U62" s="4"/>
      <c r="V62" s="4"/>
      <c r="W62" s="4"/>
      <c r="X62" s="5"/>
      <c r="Y62" s="5"/>
      <c r="Z62" s="5"/>
      <c r="AA62" s="5"/>
      <c r="AB62" s="5"/>
    </row>
    <row r="63" spans="1:28" ht="15.75">
      <c r="A63" s="64">
        <v>5</v>
      </c>
      <c r="B63" s="35" t="s">
        <v>92</v>
      </c>
      <c r="C63" s="36">
        <v>1663272000</v>
      </c>
      <c r="D63" s="36">
        <v>16776450</v>
      </c>
      <c r="E63" s="36">
        <v>16776450</v>
      </c>
      <c r="F63" s="48">
        <v>267584378</v>
      </c>
      <c r="G63" s="49"/>
      <c r="H63" s="36">
        <v>267584378</v>
      </c>
      <c r="I63" s="88">
        <f t="shared" si="43"/>
        <v>267584378</v>
      </c>
      <c r="J63" s="39">
        <f t="shared" si="44"/>
        <v>0</v>
      </c>
      <c r="K63" s="39">
        <v>1395687623</v>
      </c>
      <c r="L63" s="40">
        <v>1</v>
      </c>
      <c r="M63" s="46">
        <v>0.16</v>
      </c>
      <c r="N63" s="68" t="s">
        <v>91</v>
      </c>
      <c r="O63" s="3"/>
      <c r="P63" s="4"/>
      <c r="Q63" s="4"/>
      <c r="R63" s="4"/>
      <c r="S63" s="4"/>
      <c r="T63" s="4"/>
      <c r="U63" s="4"/>
      <c r="V63" s="4"/>
      <c r="W63" s="4"/>
      <c r="X63" s="5"/>
      <c r="Y63" s="5"/>
      <c r="Z63" s="5"/>
      <c r="AA63" s="5"/>
      <c r="AB63" s="5"/>
    </row>
    <row r="64" spans="1:28" ht="23.25" customHeight="1">
      <c r="A64" s="53" t="s">
        <v>93</v>
      </c>
      <c r="B64" s="837" t="s">
        <v>94</v>
      </c>
      <c r="C64" s="761"/>
      <c r="D64" s="761"/>
      <c r="E64" s="761"/>
      <c r="F64" s="761"/>
      <c r="G64" s="761"/>
      <c r="H64" s="761"/>
      <c r="I64" s="761"/>
      <c r="J64" s="761"/>
      <c r="K64" s="761"/>
      <c r="L64" s="761"/>
      <c r="M64" s="762"/>
      <c r="N64" s="26"/>
      <c r="O64" s="3"/>
      <c r="P64" s="4"/>
      <c r="Q64" s="4"/>
      <c r="R64" s="4"/>
      <c r="S64" s="4"/>
      <c r="T64" s="4"/>
      <c r="U64" s="4"/>
      <c r="V64" s="4"/>
      <c r="W64" s="4"/>
      <c r="X64" s="5"/>
      <c r="Y64" s="5"/>
      <c r="Z64" s="5"/>
      <c r="AA64" s="5"/>
      <c r="AB64" s="5"/>
    </row>
    <row r="65" spans="1:28" ht="23.25" customHeight="1">
      <c r="A65" s="63">
        <v>1</v>
      </c>
      <c r="B65" s="35" t="s">
        <v>95</v>
      </c>
      <c r="C65" s="36">
        <v>2579225000</v>
      </c>
      <c r="D65" s="36">
        <v>20633800</v>
      </c>
      <c r="E65" s="36">
        <v>20633800</v>
      </c>
      <c r="F65" s="48">
        <v>1052323800</v>
      </c>
      <c r="G65" s="49"/>
      <c r="H65" s="89"/>
      <c r="I65" s="90"/>
      <c r="J65" s="90"/>
      <c r="K65" s="39">
        <v>1526901200</v>
      </c>
      <c r="L65" s="40">
        <v>1</v>
      </c>
      <c r="M65" s="41">
        <v>0.41</v>
      </c>
      <c r="N65" s="77"/>
      <c r="O65" s="3">
        <v>773767500</v>
      </c>
      <c r="P65" s="4"/>
      <c r="Q65" s="4"/>
      <c r="R65" s="4"/>
      <c r="S65" s="4"/>
      <c r="T65" s="4"/>
      <c r="U65" s="4"/>
      <c r="V65" s="5"/>
      <c r="W65" s="5"/>
      <c r="X65" s="5"/>
      <c r="Y65" s="5"/>
      <c r="Z65" s="5"/>
      <c r="AA65" s="5"/>
      <c r="AB65" s="5"/>
    </row>
    <row r="66" spans="1:28" ht="23.25" customHeight="1">
      <c r="A66" s="53" t="s">
        <v>96</v>
      </c>
      <c r="B66" s="837" t="s">
        <v>97</v>
      </c>
      <c r="C66" s="761"/>
      <c r="D66" s="761"/>
      <c r="E66" s="761"/>
      <c r="F66" s="761"/>
      <c r="G66" s="761"/>
      <c r="H66" s="761"/>
      <c r="I66" s="761"/>
      <c r="J66" s="761"/>
      <c r="K66" s="761"/>
      <c r="L66" s="761"/>
      <c r="M66" s="762"/>
      <c r="N66" s="26"/>
      <c r="O66" s="3"/>
      <c r="P66" s="4"/>
      <c r="Q66" s="4"/>
      <c r="R66" s="4"/>
      <c r="S66" s="4"/>
      <c r="T66" s="4"/>
      <c r="U66" s="4"/>
      <c r="V66" s="5"/>
      <c r="W66" s="5"/>
      <c r="X66" s="5"/>
      <c r="Y66" s="5"/>
      <c r="Z66" s="5"/>
      <c r="AA66" s="5"/>
      <c r="AB66" s="5"/>
    </row>
    <row r="67" spans="1:28" ht="34.5" customHeight="1">
      <c r="A67" s="91"/>
      <c r="B67" s="92" t="s">
        <v>98</v>
      </c>
      <c r="C67" s="36">
        <v>6120000000</v>
      </c>
      <c r="D67" s="36">
        <v>30600000</v>
      </c>
      <c r="E67" s="36">
        <v>30600000</v>
      </c>
      <c r="F67" s="48">
        <v>1129140000</v>
      </c>
      <c r="G67" s="49"/>
      <c r="H67" s="89"/>
      <c r="I67" s="90"/>
      <c r="J67" s="90"/>
      <c r="K67" s="39">
        <v>4990860000</v>
      </c>
      <c r="L67" s="40">
        <v>1</v>
      </c>
      <c r="M67" s="41">
        <v>0.18</v>
      </c>
      <c r="N67" s="77"/>
      <c r="O67" s="3">
        <v>716040000</v>
      </c>
      <c r="P67" s="3">
        <f>680*4500000</f>
        <v>3060000000</v>
      </c>
      <c r="Q67" s="4"/>
      <c r="R67" s="4"/>
      <c r="S67" s="4"/>
      <c r="T67" s="4"/>
      <c r="U67" s="4"/>
      <c r="V67" s="5"/>
      <c r="W67" s="5"/>
      <c r="X67" s="5"/>
      <c r="Y67" s="5"/>
      <c r="Z67" s="5"/>
      <c r="AA67" s="5"/>
      <c r="AB67" s="5"/>
    </row>
    <row r="68" spans="1:28" ht="25.5" customHeight="1">
      <c r="A68" s="93"/>
      <c r="B68" s="94" t="s">
        <v>99</v>
      </c>
      <c r="C68" s="95">
        <f t="shared" ref="C68:H68" si="45">SUM(C12:C67)</f>
        <v>68111915000</v>
      </c>
      <c r="D68" s="95">
        <f t="shared" si="45"/>
        <v>3265089362</v>
      </c>
      <c r="E68" s="95">
        <f t="shared" si="45"/>
        <v>3265089362</v>
      </c>
      <c r="F68" s="95">
        <f t="shared" si="45"/>
        <v>48082510620</v>
      </c>
      <c r="G68" s="96">
        <f t="shared" si="45"/>
        <v>2675770370.3703709</v>
      </c>
      <c r="H68" s="95">
        <f t="shared" si="45"/>
        <v>48576817190.370377</v>
      </c>
      <c r="I68" s="95"/>
      <c r="J68" s="95"/>
      <c r="K68" s="95">
        <f>SUM(K12:K67)</f>
        <v>20667066381</v>
      </c>
      <c r="L68" s="97"/>
      <c r="M68" s="98"/>
      <c r="N68" s="99"/>
      <c r="O68" s="3"/>
      <c r="P68" s="4"/>
      <c r="Q68" s="4"/>
      <c r="R68" s="4"/>
      <c r="S68" s="4"/>
      <c r="T68" s="4"/>
      <c r="U68" s="4"/>
      <c r="V68" s="5"/>
      <c r="W68" s="5"/>
      <c r="X68" s="5"/>
      <c r="Y68" s="5"/>
      <c r="Z68" s="5"/>
      <c r="AA68" s="5"/>
      <c r="AB68" s="5"/>
    </row>
    <row r="69" spans="1:28" ht="15.75" customHeight="1">
      <c r="A69" s="11"/>
      <c r="B69" s="1"/>
      <c r="C69" s="100"/>
      <c r="D69" s="100"/>
      <c r="E69" s="100"/>
      <c r="F69" s="100"/>
      <c r="G69" s="101"/>
      <c r="H69" s="100"/>
      <c r="I69" s="100"/>
      <c r="J69" s="100"/>
      <c r="K69" s="100"/>
      <c r="L69" s="11"/>
      <c r="M69" s="102"/>
      <c r="N69" s="102"/>
      <c r="O69" s="3"/>
      <c r="P69" s="4"/>
      <c r="Q69" s="4"/>
      <c r="R69" s="4"/>
      <c r="S69" s="4"/>
      <c r="T69" s="4"/>
      <c r="U69" s="4"/>
      <c r="V69" s="5"/>
      <c r="W69" s="5"/>
      <c r="X69" s="5"/>
      <c r="Y69" s="5"/>
      <c r="Z69" s="5"/>
      <c r="AA69" s="5"/>
      <c r="AB69" s="5"/>
    </row>
    <row r="70" spans="1:28" ht="32.25" customHeight="1">
      <c r="A70" s="11"/>
      <c r="B70" s="1"/>
      <c r="C70" s="100"/>
      <c r="D70" s="100"/>
      <c r="E70" s="100"/>
      <c r="F70" s="100"/>
      <c r="G70" s="101"/>
      <c r="H70" s="100"/>
      <c r="I70" s="103"/>
      <c r="J70" s="103"/>
      <c r="K70" s="841" t="s">
        <v>100</v>
      </c>
      <c r="L70" s="772"/>
      <c r="M70" s="773"/>
      <c r="N70" s="104"/>
      <c r="O70" s="3"/>
      <c r="P70" s="4"/>
      <c r="Q70" s="4"/>
      <c r="R70" s="4"/>
      <c r="S70" s="4"/>
      <c r="T70" s="4"/>
      <c r="U70" s="4"/>
      <c r="V70" s="5"/>
      <c r="W70" s="5"/>
      <c r="X70" s="5"/>
      <c r="Y70" s="5"/>
      <c r="Z70" s="5"/>
      <c r="AA70" s="5"/>
      <c r="AB70" s="5"/>
    </row>
    <row r="71" spans="1:28" ht="15.75" customHeight="1">
      <c r="A71" s="11"/>
      <c r="B71" s="11"/>
      <c r="C71" s="11"/>
      <c r="D71" s="11"/>
      <c r="E71" s="11"/>
      <c r="F71" s="11"/>
      <c r="G71" s="12"/>
      <c r="H71" s="11"/>
      <c r="I71" s="11"/>
      <c r="J71" s="11"/>
      <c r="K71" s="11"/>
      <c r="L71" s="11"/>
      <c r="M71" s="11"/>
      <c r="N71" s="11"/>
      <c r="O71" s="3"/>
      <c r="P71" s="4"/>
      <c r="Q71" s="4"/>
      <c r="R71" s="4"/>
      <c r="S71" s="4"/>
      <c r="T71" s="4"/>
      <c r="U71" s="4"/>
      <c r="V71" s="5"/>
      <c r="W71" s="5"/>
      <c r="X71" s="5"/>
      <c r="Y71" s="5"/>
      <c r="Z71" s="5"/>
      <c r="AA71" s="5"/>
      <c r="AB71" s="5"/>
    </row>
    <row r="72" spans="1:28" ht="15.75" customHeight="1">
      <c r="A72" s="783" t="s">
        <v>101</v>
      </c>
      <c r="B72" s="772"/>
      <c r="C72" s="773"/>
      <c r="D72" s="842" t="s">
        <v>102</v>
      </c>
      <c r="E72" s="773"/>
      <c r="F72" s="843" t="s">
        <v>103</v>
      </c>
      <c r="G72" s="772"/>
      <c r="H72" s="773"/>
      <c r="I72" s="1"/>
      <c r="J72" s="1"/>
      <c r="K72" s="783" t="s">
        <v>104</v>
      </c>
      <c r="L72" s="772"/>
      <c r="M72" s="773"/>
      <c r="N72" s="1"/>
      <c r="O72" s="3"/>
      <c r="P72" s="105"/>
      <c r="Q72" s="4"/>
      <c r="R72" s="4"/>
      <c r="S72" s="4"/>
      <c r="T72" s="4"/>
      <c r="U72" s="4"/>
      <c r="V72" s="5"/>
      <c r="W72" s="5"/>
      <c r="X72" s="5"/>
      <c r="Y72" s="5"/>
      <c r="Z72" s="5"/>
      <c r="AA72" s="5"/>
      <c r="AB72" s="5"/>
    </row>
    <row r="73" spans="1:28" ht="15.75" customHeight="1">
      <c r="A73" s="11"/>
      <c r="B73" s="11"/>
      <c r="C73" s="11"/>
      <c r="D73" s="3"/>
      <c r="E73" s="3"/>
      <c r="F73" s="11"/>
      <c r="G73" s="12"/>
      <c r="H73" s="11"/>
      <c r="I73" s="11"/>
      <c r="J73" s="11"/>
      <c r="K73" s="11"/>
      <c r="L73" s="11"/>
      <c r="M73" s="11"/>
      <c r="N73" s="11"/>
      <c r="O73" s="3"/>
      <c r="P73" s="4"/>
      <c r="Q73" s="4"/>
      <c r="R73" s="4"/>
      <c r="S73" s="4"/>
      <c r="T73" s="4"/>
      <c r="U73" s="4"/>
      <c r="V73" s="5"/>
      <c r="W73" s="5"/>
      <c r="X73" s="5"/>
      <c r="Y73" s="5"/>
      <c r="Z73" s="5"/>
      <c r="AA73" s="5"/>
      <c r="AB73" s="5"/>
    </row>
    <row r="74" spans="1:28" ht="15.75" customHeight="1">
      <c r="A74" s="5"/>
      <c r="B74" s="5"/>
      <c r="C74" s="5"/>
      <c r="D74" s="4"/>
      <c r="E74" s="4"/>
      <c r="F74" s="5"/>
      <c r="G74" s="106"/>
      <c r="H74" s="5"/>
      <c r="I74" s="5"/>
      <c r="J74" s="5"/>
      <c r="K74" s="5"/>
      <c r="L74" s="5"/>
      <c r="M74" s="5"/>
      <c r="N74" s="5"/>
      <c r="O74" s="4"/>
      <c r="P74" s="4"/>
      <c r="Q74" s="4"/>
      <c r="R74" s="4"/>
      <c r="S74" s="4"/>
      <c r="T74" s="4"/>
      <c r="U74" s="4"/>
      <c r="V74" s="5"/>
      <c r="W74" s="5"/>
      <c r="X74" s="5"/>
      <c r="Y74" s="5"/>
      <c r="Z74" s="5"/>
      <c r="AA74" s="5"/>
      <c r="AB74" s="5"/>
    </row>
    <row r="75" spans="1:28" ht="15.75" customHeight="1">
      <c r="A75" s="5"/>
      <c r="B75" s="5"/>
      <c r="C75" s="5"/>
      <c r="D75" s="4"/>
      <c r="E75" s="4"/>
      <c r="F75" s="5"/>
      <c r="G75" s="106"/>
      <c r="H75" s="5"/>
      <c r="I75" s="5"/>
      <c r="J75" s="5"/>
      <c r="K75" s="5"/>
      <c r="L75" s="5"/>
      <c r="M75" s="5"/>
      <c r="N75" s="5"/>
      <c r="O75" s="4"/>
      <c r="P75" s="4"/>
      <c r="Q75" s="4"/>
      <c r="R75" s="4"/>
      <c r="S75" s="4"/>
      <c r="T75" s="4"/>
      <c r="U75" s="4"/>
      <c r="V75" s="5"/>
      <c r="W75" s="5"/>
      <c r="X75" s="5"/>
      <c r="Y75" s="5"/>
      <c r="Z75" s="5"/>
      <c r="AA75" s="5"/>
      <c r="AB75" s="5"/>
    </row>
    <row r="76" spans="1:28" ht="15.75" customHeight="1">
      <c r="A76" s="5"/>
      <c r="B76" s="5"/>
      <c r="C76" s="5"/>
      <c r="D76" s="4"/>
      <c r="E76" s="4"/>
      <c r="F76" s="5"/>
      <c r="G76" s="106"/>
      <c r="H76" s="5"/>
      <c r="I76" s="5"/>
      <c r="J76" s="5"/>
      <c r="K76" s="5"/>
      <c r="L76" s="5"/>
      <c r="M76" s="5"/>
      <c r="N76" s="5"/>
      <c r="O76" s="4"/>
      <c r="P76" s="4"/>
      <c r="Q76" s="4"/>
      <c r="R76" s="4"/>
      <c r="S76" s="4"/>
      <c r="T76" s="4"/>
      <c r="U76" s="4"/>
      <c r="V76" s="5"/>
      <c r="W76" s="5"/>
      <c r="X76" s="5"/>
      <c r="Y76" s="5"/>
      <c r="Z76" s="5"/>
      <c r="AA76" s="5"/>
      <c r="AB76" s="5"/>
    </row>
    <row r="77" spans="1:28" ht="15.75" customHeight="1">
      <c r="A77" s="838" t="s">
        <v>105</v>
      </c>
      <c r="B77" s="772"/>
      <c r="C77" s="773"/>
      <c r="D77" s="839" t="s">
        <v>106</v>
      </c>
      <c r="E77" s="773"/>
      <c r="F77" s="840" t="s">
        <v>107</v>
      </c>
      <c r="G77" s="772"/>
      <c r="H77" s="773"/>
      <c r="I77" s="75"/>
      <c r="J77" s="75"/>
      <c r="K77" s="838" t="s">
        <v>108</v>
      </c>
      <c r="L77" s="772"/>
      <c r="M77" s="773"/>
      <c r="N77" s="75"/>
      <c r="O77" s="4"/>
      <c r="P77" s="4"/>
      <c r="Q77" s="4"/>
      <c r="R77" s="4"/>
      <c r="S77" s="4"/>
      <c r="T77" s="4"/>
      <c r="U77" s="4"/>
      <c r="V77" s="5"/>
      <c r="W77" s="5"/>
      <c r="X77" s="5"/>
      <c r="Y77" s="5"/>
      <c r="Z77" s="5"/>
      <c r="AA77" s="5"/>
      <c r="AB77" s="5"/>
    </row>
    <row r="78" spans="1:28" ht="15.75" customHeight="1">
      <c r="A78" s="5"/>
      <c r="B78" s="5"/>
      <c r="C78" s="5"/>
      <c r="D78" s="4"/>
      <c r="E78" s="4"/>
      <c r="F78" s="5"/>
      <c r="G78" s="106"/>
      <c r="H78" s="5"/>
      <c r="I78" s="5"/>
      <c r="J78" s="5"/>
      <c r="K78" s="5"/>
      <c r="L78" s="5"/>
      <c r="M78" s="5"/>
      <c r="N78" s="5"/>
      <c r="O78" s="4"/>
      <c r="P78" s="4"/>
      <c r="Q78" s="4"/>
      <c r="R78" s="4"/>
      <c r="S78" s="4"/>
      <c r="T78" s="4"/>
      <c r="U78" s="4"/>
      <c r="V78" s="5"/>
      <c r="W78" s="5"/>
      <c r="X78" s="5"/>
      <c r="Y78" s="5"/>
      <c r="Z78" s="5"/>
      <c r="AA78" s="5"/>
      <c r="AB78" s="5"/>
    </row>
    <row r="79" spans="1:28" ht="15.75" customHeight="1">
      <c r="A79" s="5"/>
      <c r="B79" s="5"/>
      <c r="C79" s="5"/>
      <c r="D79" s="5"/>
      <c r="E79" s="5"/>
      <c r="F79" s="5"/>
      <c r="G79" s="106"/>
      <c r="H79" s="5"/>
      <c r="I79" s="5"/>
      <c r="J79" s="5"/>
      <c r="K79" s="5"/>
      <c r="L79" s="5"/>
      <c r="M79" s="5"/>
      <c r="N79" s="5"/>
      <c r="O79" s="4"/>
      <c r="P79" s="4"/>
      <c r="Q79" s="4"/>
      <c r="R79" s="4"/>
      <c r="S79" s="4"/>
      <c r="T79" s="4"/>
      <c r="U79" s="4"/>
      <c r="V79" s="5"/>
      <c r="W79" s="5"/>
      <c r="X79" s="5"/>
      <c r="Y79" s="5"/>
      <c r="Z79" s="5"/>
      <c r="AA79" s="5"/>
      <c r="AB79" s="5"/>
    </row>
    <row r="80" spans="1:28" ht="15.75" customHeight="1">
      <c r="A80" s="5"/>
      <c r="B80" s="5"/>
      <c r="C80" s="5"/>
      <c r="D80" s="5"/>
      <c r="E80" s="5"/>
      <c r="F80" s="5"/>
      <c r="G80" s="106"/>
      <c r="H80" s="5"/>
      <c r="I80" s="5"/>
      <c r="J80" s="5"/>
      <c r="K80" s="5"/>
      <c r="L80" s="5"/>
      <c r="M80" s="5"/>
      <c r="N80" s="5"/>
      <c r="O80" s="4"/>
      <c r="P80" s="4"/>
      <c r="Q80" s="4"/>
      <c r="R80" s="4"/>
      <c r="S80" s="4"/>
      <c r="T80" s="4"/>
      <c r="U80" s="4"/>
      <c r="V80" s="5"/>
      <c r="W80" s="5"/>
      <c r="X80" s="5"/>
      <c r="Y80" s="5"/>
      <c r="Z80" s="5"/>
      <c r="AA80" s="5"/>
      <c r="AB80" s="5"/>
    </row>
    <row r="81" spans="1:28" ht="15.75" customHeight="1">
      <c r="A81" s="5"/>
      <c r="B81" s="5"/>
      <c r="C81" s="5"/>
      <c r="D81" s="5"/>
      <c r="E81" s="5"/>
      <c r="F81" s="5"/>
      <c r="G81" s="106"/>
      <c r="H81" s="5"/>
      <c r="I81" s="5"/>
      <c r="J81" s="5"/>
      <c r="K81" s="5"/>
      <c r="L81" s="5"/>
      <c r="M81" s="5"/>
      <c r="N81" s="5"/>
      <c r="O81" s="4"/>
      <c r="P81" s="4"/>
      <c r="Q81" s="4"/>
      <c r="R81" s="4"/>
      <c r="S81" s="4"/>
      <c r="T81" s="4"/>
      <c r="U81" s="4"/>
      <c r="V81" s="5"/>
      <c r="W81" s="5"/>
      <c r="X81" s="5"/>
      <c r="Y81" s="5"/>
      <c r="Z81" s="5"/>
      <c r="AA81" s="5"/>
      <c r="AB81" s="5"/>
    </row>
    <row r="82" spans="1:28" ht="15.75" customHeight="1">
      <c r="A82" s="5"/>
      <c r="B82" s="5"/>
      <c r="C82" s="5"/>
      <c r="D82" s="5"/>
      <c r="E82" s="5"/>
      <c r="F82" s="5"/>
      <c r="G82" s="106"/>
      <c r="H82" s="5"/>
      <c r="I82" s="5"/>
      <c r="J82" s="5"/>
      <c r="K82" s="5"/>
      <c r="L82" s="5"/>
      <c r="M82" s="5"/>
      <c r="N82" s="5"/>
      <c r="O82" s="4"/>
      <c r="P82" s="4"/>
      <c r="Q82" s="4"/>
      <c r="R82" s="4"/>
      <c r="S82" s="4"/>
      <c r="T82" s="4"/>
      <c r="U82" s="4"/>
      <c r="V82" s="5"/>
      <c r="W82" s="5"/>
      <c r="X82" s="5"/>
      <c r="Y82" s="5"/>
      <c r="Z82" s="5"/>
      <c r="AA82" s="5"/>
      <c r="AB82" s="5"/>
    </row>
    <row r="83" spans="1:28" ht="15.75" customHeight="1">
      <c r="A83" s="5"/>
      <c r="B83" s="5"/>
      <c r="C83" s="5"/>
      <c r="D83" s="5"/>
      <c r="E83" s="5"/>
      <c r="F83" s="5"/>
      <c r="G83" s="106"/>
      <c r="H83" s="5"/>
      <c r="I83" s="5"/>
      <c r="J83" s="5"/>
      <c r="K83" s="5"/>
      <c r="L83" s="5"/>
      <c r="M83" s="5"/>
      <c r="N83" s="5"/>
      <c r="O83" s="4"/>
      <c r="P83" s="4"/>
      <c r="Q83" s="4"/>
      <c r="R83" s="4"/>
      <c r="S83" s="4"/>
      <c r="T83" s="4"/>
      <c r="U83" s="4"/>
      <c r="V83" s="5"/>
      <c r="W83" s="5"/>
      <c r="X83" s="5"/>
      <c r="Y83" s="5"/>
      <c r="Z83" s="5"/>
      <c r="AA83" s="5"/>
      <c r="AB83" s="5"/>
    </row>
    <row r="84" spans="1:28" ht="15.75" customHeight="1">
      <c r="A84" s="5"/>
      <c r="B84" s="5"/>
      <c r="C84" s="5"/>
      <c r="D84" s="5"/>
      <c r="E84" s="5"/>
      <c r="F84" s="5"/>
      <c r="G84" s="106"/>
      <c r="H84" s="5"/>
      <c r="I84" s="5"/>
      <c r="J84" s="5"/>
      <c r="K84" s="5"/>
      <c r="L84" s="5"/>
      <c r="M84" s="5"/>
      <c r="N84" s="5"/>
      <c r="O84" s="4"/>
      <c r="P84" s="4"/>
      <c r="Q84" s="4"/>
      <c r="R84" s="4"/>
      <c r="S84" s="4"/>
      <c r="T84" s="4"/>
      <c r="U84" s="4"/>
      <c r="V84" s="5"/>
      <c r="W84" s="5"/>
      <c r="X84" s="5"/>
      <c r="Y84" s="5"/>
      <c r="Z84" s="5"/>
      <c r="AA84" s="5"/>
      <c r="AB84" s="5"/>
    </row>
    <row r="85" spans="1:28" ht="15.75" customHeight="1">
      <c r="A85" s="5"/>
      <c r="B85" s="5"/>
      <c r="C85" s="5"/>
      <c r="D85" s="5"/>
      <c r="E85" s="5"/>
      <c r="F85" s="5"/>
      <c r="G85" s="106"/>
      <c r="H85" s="5"/>
      <c r="I85" s="5"/>
      <c r="J85" s="5"/>
      <c r="K85" s="5"/>
      <c r="L85" s="5"/>
      <c r="M85" s="5"/>
      <c r="N85" s="5"/>
      <c r="O85" s="4"/>
      <c r="P85" s="4"/>
      <c r="Q85" s="4"/>
      <c r="R85" s="4"/>
      <c r="S85" s="4"/>
      <c r="T85" s="4"/>
      <c r="U85" s="4"/>
      <c r="V85" s="5"/>
      <c r="W85" s="5"/>
      <c r="X85" s="5"/>
      <c r="Y85" s="5"/>
      <c r="Z85" s="5"/>
      <c r="AA85" s="5"/>
      <c r="AB85" s="5"/>
    </row>
    <row r="86" spans="1:28" ht="15.75" customHeight="1">
      <c r="A86" s="5"/>
      <c r="B86" s="5"/>
      <c r="C86" s="5"/>
      <c r="D86" s="5"/>
      <c r="E86" s="5"/>
      <c r="F86" s="5"/>
      <c r="G86" s="106"/>
      <c r="H86" s="5"/>
      <c r="I86" s="5"/>
      <c r="J86" s="5"/>
      <c r="K86" s="5"/>
      <c r="L86" s="5"/>
      <c r="M86" s="5"/>
      <c r="N86" s="5"/>
      <c r="O86" s="4"/>
      <c r="P86" s="4"/>
      <c r="Q86" s="4"/>
      <c r="R86" s="4"/>
      <c r="S86" s="4"/>
      <c r="T86" s="4"/>
      <c r="U86" s="4"/>
      <c r="V86" s="5"/>
      <c r="W86" s="5"/>
      <c r="X86" s="5"/>
      <c r="Y86" s="5"/>
      <c r="Z86" s="5"/>
      <c r="AA86" s="5"/>
      <c r="AB86" s="5"/>
    </row>
    <row r="87" spans="1:28" ht="15.75" customHeight="1">
      <c r="A87" s="5"/>
      <c r="B87" s="5"/>
      <c r="C87" s="5"/>
      <c r="D87" s="5"/>
      <c r="E87" s="5"/>
      <c r="F87" s="5"/>
      <c r="G87" s="106"/>
      <c r="H87" s="5"/>
      <c r="I87" s="5"/>
      <c r="J87" s="5"/>
      <c r="K87" s="5"/>
      <c r="L87" s="5"/>
      <c r="M87" s="5"/>
      <c r="N87" s="5"/>
      <c r="O87" s="4"/>
      <c r="P87" s="4"/>
      <c r="Q87" s="4"/>
      <c r="R87" s="4"/>
      <c r="S87" s="4"/>
      <c r="T87" s="4"/>
      <c r="U87" s="4"/>
      <c r="V87" s="5"/>
      <c r="W87" s="5"/>
      <c r="X87" s="5"/>
      <c r="Y87" s="5"/>
      <c r="Z87" s="5"/>
      <c r="AA87" s="5"/>
      <c r="AB87" s="5"/>
    </row>
    <row r="88" spans="1:28" ht="15.75" customHeight="1">
      <c r="A88" s="5"/>
      <c r="B88" s="5"/>
      <c r="C88" s="5"/>
      <c r="D88" s="5"/>
      <c r="E88" s="5"/>
      <c r="F88" s="5"/>
      <c r="G88" s="106"/>
      <c r="H88" s="5"/>
      <c r="I88" s="5"/>
      <c r="J88" s="5"/>
      <c r="K88" s="5"/>
      <c r="L88" s="5"/>
      <c r="M88" s="5"/>
      <c r="N88" s="5"/>
      <c r="O88" s="4"/>
      <c r="P88" s="4"/>
      <c r="Q88" s="4"/>
      <c r="R88" s="4"/>
      <c r="S88" s="4"/>
      <c r="T88" s="4"/>
      <c r="U88" s="4"/>
      <c r="V88" s="5"/>
      <c r="W88" s="5"/>
      <c r="X88" s="5"/>
      <c r="Y88" s="5"/>
      <c r="Z88" s="5"/>
      <c r="AA88" s="5"/>
      <c r="AB88" s="5"/>
    </row>
    <row r="89" spans="1:28" ht="15.75" customHeight="1">
      <c r="A89" s="5"/>
      <c r="B89" s="5"/>
      <c r="C89" s="5"/>
      <c r="D89" s="5"/>
      <c r="E89" s="5"/>
      <c r="F89" s="5"/>
      <c r="G89" s="106"/>
      <c r="H89" s="5"/>
      <c r="I89" s="5"/>
      <c r="J89" s="5"/>
      <c r="K89" s="5"/>
      <c r="L89" s="5"/>
      <c r="M89" s="5"/>
      <c r="N89" s="5"/>
      <c r="O89" s="4"/>
      <c r="P89" s="4"/>
      <c r="Q89" s="4"/>
      <c r="R89" s="4"/>
      <c r="S89" s="4"/>
      <c r="T89" s="4"/>
      <c r="U89" s="4"/>
      <c r="V89" s="5"/>
      <c r="W89" s="5"/>
      <c r="X89" s="5"/>
      <c r="Y89" s="5"/>
      <c r="Z89" s="5"/>
      <c r="AA89" s="5"/>
      <c r="AB89" s="5"/>
    </row>
    <row r="90" spans="1:28" ht="15.75" customHeight="1">
      <c r="A90" s="5"/>
      <c r="B90" s="5"/>
      <c r="C90" s="5"/>
      <c r="D90" s="5"/>
      <c r="E90" s="5"/>
      <c r="F90" s="5"/>
      <c r="G90" s="106"/>
      <c r="H90" s="5"/>
      <c r="I90" s="5"/>
      <c r="J90" s="5"/>
      <c r="K90" s="5"/>
      <c r="L90" s="5"/>
      <c r="M90" s="5"/>
      <c r="N90" s="5"/>
      <c r="O90" s="4"/>
      <c r="P90" s="4"/>
      <c r="Q90" s="4"/>
      <c r="R90" s="4"/>
      <c r="S90" s="4"/>
      <c r="T90" s="4"/>
      <c r="U90" s="4"/>
      <c r="V90" s="5"/>
      <c r="W90" s="5"/>
      <c r="X90" s="5"/>
      <c r="Y90" s="5"/>
      <c r="Z90" s="5"/>
      <c r="AA90" s="5"/>
      <c r="AB90" s="5"/>
    </row>
    <row r="91" spans="1:28" ht="15.75" customHeight="1">
      <c r="A91" s="5"/>
      <c r="B91" s="5"/>
      <c r="C91" s="5"/>
      <c r="D91" s="5"/>
      <c r="E91" s="5"/>
      <c r="F91" s="5"/>
      <c r="G91" s="106"/>
      <c r="H91" s="5"/>
      <c r="I91" s="5"/>
      <c r="J91" s="5"/>
      <c r="K91" s="5"/>
      <c r="L91" s="5"/>
      <c r="M91" s="5"/>
      <c r="N91" s="5"/>
      <c r="O91" s="4"/>
      <c r="P91" s="4"/>
      <c r="Q91" s="4"/>
      <c r="R91" s="4"/>
      <c r="S91" s="4"/>
      <c r="T91" s="4"/>
      <c r="U91" s="4"/>
      <c r="V91" s="5"/>
      <c r="W91" s="5"/>
      <c r="X91" s="5"/>
      <c r="Y91" s="5"/>
      <c r="Z91" s="5"/>
      <c r="AA91" s="5"/>
      <c r="AB91" s="5"/>
    </row>
    <row r="92" spans="1:28" ht="15.75" customHeight="1">
      <c r="A92" s="5"/>
      <c r="B92" s="5"/>
      <c r="C92" s="5"/>
      <c r="D92" s="5"/>
      <c r="E92" s="5"/>
      <c r="F92" s="5"/>
      <c r="G92" s="106"/>
      <c r="H92" s="5"/>
      <c r="I92" s="5"/>
      <c r="J92" s="5"/>
      <c r="K92" s="5"/>
      <c r="L92" s="5"/>
      <c r="M92" s="5"/>
      <c r="N92" s="5"/>
      <c r="O92" s="4"/>
      <c r="P92" s="4"/>
      <c r="Q92" s="4"/>
      <c r="R92" s="4"/>
      <c r="S92" s="4"/>
      <c r="T92" s="4"/>
      <c r="U92" s="4"/>
      <c r="V92" s="5"/>
      <c r="W92" s="5"/>
      <c r="X92" s="5"/>
      <c r="Y92" s="5"/>
      <c r="Z92" s="5"/>
      <c r="AA92" s="5"/>
      <c r="AB92" s="5"/>
    </row>
    <row r="93" spans="1:28" ht="15.75" customHeight="1">
      <c r="A93" s="5"/>
      <c r="B93" s="5"/>
      <c r="C93" s="5"/>
      <c r="D93" s="5"/>
      <c r="E93" s="5"/>
      <c r="F93" s="5"/>
      <c r="G93" s="106"/>
      <c r="H93" s="5"/>
      <c r="I93" s="5"/>
      <c r="J93" s="5"/>
      <c r="K93" s="5"/>
      <c r="L93" s="5"/>
      <c r="M93" s="5"/>
      <c r="N93" s="5"/>
      <c r="O93" s="4"/>
      <c r="P93" s="4"/>
      <c r="Q93" s="4"/>
      <c r="R93" s="4"/>
      <c r="S93" s="4"/>
      <c r="T93" s="4"/>
      <c r="U93" s="4"/>
      <c r="V93" s="5"/>
      <c r="W93" s="5"/>
      <c r="X93" s="5"/>
      <c r="Y93" s="5"/>
      <c r="Z93" s="5"/>
      <c r="AA93" s="5"/>
      <c r="AB93" s="5"/>
    </row>
    <row r="94" spans="1:28" ht="15.75" customHeight="1">
      <c r="A94" s="5"/>
      <c r="B94" s="5"/>
      <c r="C94" s="5"/>
      <c r="D94" s="5"/>
      <c r="E94" s="5"/>
      <c r="F94" s="5"/>
      <c r="G94" s="106"/>
      <c r="H94" s="5"/>
      <c r="I94" s="5"/>
      <c r="J94" s="5"/>
      <c r="K94" s="5"/>
      <c r="L94" s="5"/>
      <c r="M94" s="5"/>
      <c r="N94" s="5"/>
      <c r="O94" s="4"/>
      <c r="P94" s="4"/>
      <c r="Q94" s="4"/>
      <c r="R94" s="4"/>
      <c r="S94" s="4"/>
      <c r="T94" s="4"/>
      <c r="U94" s="4"/>
      <c r="V94" s="5"/>
      <c r="W94" s="5"/>
      <c r="X94" s="5"/>
      <c r="Y94" s="5"/>
      <c r="Z94" s="5"/>
      <c r="AA94" s="5"/>
      <c r="AB94" s="5"/>
    </row>
    <row r="95" spans="1:28" ht="15.75" customHeight="1">
      <c r="A95" s="5"/>
      <c r="B95" s="5"/>
      <c r="C95" s="5"/>
      <c r="D95" s="5"/>
      <c r="E95" s="5"/>
      <c r="F95" s="5"/>
      <c r="G95" s="106"/>
      <c r="H95" s="5"/>
      <c r="I95" s="5"/>
      <c r="J95" s="5"/>
      <c r="K95" s="5"/>
      <c r="L95" s="5"/>
      <c r="M95" s="5"/>
      <c r="N95" s="5"/>
      <c r="O95" s="4"/>
      <c r="P95" s="4"/>
      <c r="Q95" s="4"/>
      <c r="R95" s="4"/>
      <c r="S95" s="4"/>
      <c r="T95" s="4"/>
      <c r="U95" s="4"/>
      <c r="V95" s="5"/>
      <c r="W95" s="5"/>
      <c r="X95" s="5"/>
      <c r="Y95" s="5"/>
      <c r="Z95" s="5"/>
      <c r="AA95" s="5"/>
      <c r="AB95" s="5"/>
    </row>
    <row r="96" spans="1:28" ht="15.75" customHeight="1">
      <c r="A96" s="5"/>
      <c r="B96" s="5"/>
      <c r="C96" s="5"/>
      <c r="D96" s="5"/>
      <c r="E96" s="5"/>
      <c r="F96" s="5"/>
      <c r="G96" s="106"/>
      <c r="H96" s="5"/>
      <c r="I96" s="5"/>
      <c r="J96" s="5"/>
      <c r="K96" s="5"/>
      <c r="L96" s="5"/>
      <c r="M96" s="5"/>
      <c r="N96" s="5"/>
      <c r="O96" s="4"/>
      <c r="P96" s="4"/>
      <c r="Q96" s="4"/>
      <c r="R96" s="4"/>
      <c r="S96" s="4"/>
      <c r="T96" s="4"/>
      <c r="U96" s="4"/>
      <c r="V96" s="5"/>
      <c r="W96" s="5"/>
      <c r="X96" s="5"/>
      <c r="Y96" s="5"/>
      <c r="Z96" s="5"/>
      <c r="AA96" s="5"/>
      <c r="AB96" s="5"/>
    </row>
    <row r="97" spans="1:28" ht="15.75" customHeight="1">
      <c r="A97" s="5"/>
      <c r="B97" s="5"/>
      <c r="C97" s="5"/>
      <c r="D97" s="5"/>
      <c r="E97" s="5"/>
      <c r="F97" s="5"/>
      <c r="G97" s="106"/>
      <c r="H97" s="5"/>
      <c r="I97" s="5"/>
      <c r="J97" s="5"/>
      <c r="K97" s="5"/>
      <c r="L97" s="5"/>
      <c r="M97" s="5"/>
      <c r="N97" s="5"/>
      <c r="O97" s="4"/>
      <c r="P97" s="4"/>
      <c r="Q97" s="4"/>
      <c r="R97" s="4"/>
      <c r="S97" s="4"/>
      <c r="T97" s="4"/>
      <c r="U97" s="4"/>
      <c r="V97" s="5"/>
      <c r="W97" s="5"/>
      <c r="X97" s="5"/>
      <c r="Y97" s="5"/>
      <c r="Z97" s="5"/>
      <c r="AA97" s="5"/>
      <c r="AB97" s="5"/>
    </row>
    <row r="98" spans="1:28" ht="15.75" customHeight="1">
      <c r="A98" s="5"/>
      <c r="B98" s="5"/>
      <c r="C98" s="5"/>
      <c r="D98" s="5"/>
      <c r="E98" s="5"/>
      <c r="F98" s="5"/>
      <c r="G98" s="106"/>
      <c r="H98" s="5"/>
      <c r="I98" s="5"/>
      <c r="J98" s="5"/>
      <c r="K98" s="5"/>
      <c r="L98" s="5"/>
      <c r="M98" s="5"/>
      <c r="N98" s="5"/>
      <c r="O98" s="4"/>
      <c r="P98" s="4"/>
      <c r="Q98" s="4"/>
      <c r="R98" s="4"/>
      <c r="S98" s="4"/>
      <c r="T98" s="4"/>
      <c r="U98" s="4"/>
      <c r="V98" s="5"/>
      <c r="W98" s="5"/>
      <c r="X98" s="5"/>
      <c r="Y98" s="5"/>
      <c r="Z98" s="5"/>
      <c r="AA98" s="5"/>
      <c r="AB98" s="5"/>
    </row>
    <row r="99" spans="1:28" ht="15.75" customHeight="1">
      <c r="A99" s="5"/>
      <c r="B99" s="5"/>
      <c r="C99" s="5"/>
      <c r="D99" s="5"/>
      <c r="E99" s="5"/>
      <c r="F99" s="5"/>
      <c r="G99" s="106"/>
      <c r="H99" s="5"/>
      <c r="I99" s="5"/>
      <c r="J99" s="5"/>
      <c r="K99" s="5"/>
      <c r="L99" s="5"/>
      <c r="M99" s="5"/>
      <c r="N99" s="5"/>
      <c r="O99" s="4"/>
      <c r="P99" s="4"/>
      <c r="Q99" s="4"/>
      <c r="R99" s="4"/>
      <c r="S99" s="4"/>
      <c r="T99" s="4"/>
      <c r="U99" s="4"/>
      <c r="V99" s="5"/>
      <c r="W99" s="5"/>
      <c r="X99" s="5"/>
      <c r="Y99" s="5"/>
      <c r="Z99" s="5"/>
      <c r="AA99" s="5"/>
      <c r="AB99" s="5"/>
    </row>
    <row r="100" spans="1:28" ht="15.75" customHeight="1">
      <c r="A100" s="5"/>
      <c r="B100" s="5"/>
      <c r="C100" s="5"/>
      <c r="D100" s="5"/>
      <c r="E100" s="5"/>
      <c r="F100" s="5"/>
      <c r="G100" s="106"/>
      <c r="H100" s="5"/>
      <c r="I100" s="5"/>
      <c r="J100" s="5"/>
      <c r="K100" s="5"/>
      <c r="L100" s="5"/>
      <c r="M100" s="5"/>
      <c r="N100" s="5"/>
      <c r="O100" s="4"/>
      <c r="P100" s="4"/>
      <c r="Q100" s="4"/>
      <c r="R100" s="4"/>
      <c r="S100" s="4"/>
      <c r="T100" s="4"/>
      <c r="U100" s="4"/>
      <c r="V100" s="5"/>
      <c r="W100" s="5"/>
      <c r="X100" s="5"/>
      <c r="Y100" s="5"/>
      <c r="Z100" s="5"/>
      <c r="AA100" s="5"/>
      <c r="AB100" s="5"/>
    </row>
    <row r="101" spans="1:28" ht="15.75" customHeight="1">
      <c r="A101" s="5"/>
      <c r="B101" s="5"/>
      <c r="C101" s="5"/>
      <c r="D101" s="5"/>
      <c r="E101" s="5"/>
      <c r="F101" s="5"/>
      <c r="G101" s="106"/>
      <c r="H101" s="5"/>
      <c r="I101" s="5"/>
      <c r="J101" s="5"/>
      <c r="K101" s="5"/>
      <c r="L101" s="5"/>
      <c r="M101" s="5"/>
      <c r="N101" s="5"/>
      <c r="O101" s="4"/>
      <c r="P101" s="4"/>
      <c r="Q101" s="4"/>
      <c r="R101" s="4"/>
      <c r="S101" s="4"/>
      <c r="T101" s="4"/>
      <c r="U101" s="4"/>
      <c r="V101" s="5"/>
      <c r="W101" s="5"/>
      <c r="X101" s="5"/>
      <c r="Y101" s="5"/>
      <c r="Z101" s="5"/>
      <c r="AA101" s="5"/>
      <c r="AB101" s="5"/>
    </row>
    <row r="102" spans="1:28" ht="15.75" customHeight="1">
      <c r="A102" s="5"/>
      <c r="B102" s="5"/>
      <c r="C102" s="5"/>
      <c r="D102" s="5"/>
      <c r="E102" s="5"/>
      <c r="F102" s="5"/>
      <c r="G102" s="106"/>
      <c r="H102" s="5"/>
      <c r="I102" s="5"/>
      <c r="J102" s="5"/>
      <c r="K102" s="5"/>
      <c r="L102" s="5"/>
      <c r="M102" s="5"/>
      <c r="N102" s="5"/>
      <c r="O102" s="4"/>
      <c r="P102" s="4"/>
      <c r="Q102" s="4"/>
      <c r="R102" s="4"/>
      <c r="S102" s="4"/>
      <c r="T102" s="4"/>
      <c r="U102" s="4"/>
      <c r="V102" s="5"/>
      <c r="W102" s="5"/>
      <c r="X102" s="5"/>
      <c r="Y102" s="5"/>
      <c r="Z102" s="5"/>
      <c r="AA102" s="5"/>
      <c r="AB102" s="5"/>
    </row>
    <row r="103" spans="1:28" ht="15.75" customHeight="1">
      <c r="A103" s="5"/>
      <c r="B103" s="5"/>
      <c r="C103" s="5"/>
      <c r="D103" s="5"/>
      <c r="E103" s="5"/>
      <c r="F103" s="5"/>
      <c r="G103" s="106"/>
      <c r="H103" s="5"/>
      <c r="I103" s="5"/>
      <c r="J103" s="5"/>
      <c r="K103" s="5"/>
      <c r="L103" s="5"/>
      <c r="M103" s="5"/>
      <c r="N103" s="5"/>
      <c r="O103" s="4"/>
      <c r="P103" s="4"/>
      <c r="Q103" s="4"/>
      <c r="R103" s="4"/>
      <c r="S103" s="4"/>
      <c r="T103" s="4"/>
      <c r="U103" s="4"/>
      <c r="V103" s="5"/>
      <c r="W103" s="5"/>
      <c r="X103" s="5"/>
      <c r="Y103" s="5"/>
      <c r="Z103" s="5"/>
      <c r="AA103" s="5"/>
      <c r="AB103" s="5"/>
    </row>
    <row r="104" spans="1:28" ht="15.75" customHeight="1">
      <c r="A104" s="5"/>
      <c r="B104" s="5"/>
      <c r="C104" s="5"/>
      <c r="D104" s="5"/>
      <c r="E104" s="5"/>
      <c r="F104" s="5"/>
      <c r="G104" s="106"/>
      <c r="H104" s="5"/>
      <c r="I104" s="5"/>
      <c r="J104" s="5"/>
      <c r="K104" s="5"/>
      <c r="L104" s="5"/>
      <c r="M104" s="5"/>
      <c r="N104" s="5"/>
      <c r="O104" s="4"/>
      <c r="P104" s="4"/>
      <c r="Q104" s="4"/>
      <c r="R104" s="4"/>
      <c r="S104" s="4"/>
      <c r="T104" s="4"/>
      <c r="U104" s="4"/>
      <c r="V104" s="5"/>
      <c r="W104" s="5"/>
      <c r="X104" s="5"/>
      <c r="Y104" s="5"/>
      <c r="Z104" s="5"/>
      <c r="AA104" s="5"/>
      <c r="AB104" s="5"/>
    </row>
    <row r="105" spans="1:28" ht="15.75" customHeight="1">
      <c r="A105" s="5"/>
      <c r="B105" s="5"/>
      <c r="C105" s="5"/>
      <c r="D105" s="5"/>
      <c r="E105" s="5"/>
      <c r="F105" s="5"/>
      <c r="G105" s="106"/>
      <c r="H105" s="5"/>
      <c r="I105" s="5"/>
      <c r="J105" s="5"/>
      <c r="K105" s="5"/>
      <c r="L105" s="5"/>
      <c r="M105" s="5"/>
      <c r="N105" s="5"/>
      <c r="O105" s="4"/>
      <c r="P105" s="4"/>
      <c r="Q105" s="4"/>
      <c r="R105" s="4"/>
      <c r="S105" s="4"/>
      <c r="T105" s="4"/>
      <c r="U105" s="4"/>
      <c r="V105" s="5"/>
      <c r="W105" s="5"/>
      <c r="X105" s="5"/>
      <c r="Y105" s="5"/>
      <c r="Z105" s="5"/>
      <c r="AA105" s="5"/>
      <c r="AB105" s="5"/>
    </row>
    <row r="106" spans="1:28" ht="15.75" customHeight="1">
      <c r="A106" s="5"/>
      <c r="B106" s="5"/>
      <c r="C106" s="5"/>
      <c r="D106" s="5"/>
      <c r="E106" s="5"/>
      <c r="F106" s="5"/>
      <c r="G106" s="106"/>
      <c r="H106" s="5"/>
      <c r="I106" s="5"/>
      <c r="J106" s="5"/>
      <c r="K106" s="5"/>
      <c r="L106" s="5"/>
      <c r="M106" s="5"/>
      <c r="N106" s="5"/>
      <c r="O106" s="4"/>
      <c r="P106" s="4"/>
      <c r="Q106" s="4"/>
      <c r="R106" s="4"/>
      <c r="S106" s="4"/>
      <c r="T106" s="4"/>
      <c r="U106" s="4"/>
      <c r="V106" s="5"/>
      <c r="W106" s="5"/>
      <c r="X106" s="5"/>
      <c r="Y106" s="5"/>
      <c r="Z106" s="5"/>
      <c r="AA106" s="5"/>
      <c r="AB106" s="5"/>
    </row>
    <row r="107" spans="1:28" ht="15.75" customHeight="1">
      <c r="A107" s="5"/>
      <c r="B107" s="5"/>
      <c r="C107" s="5"/>
      <c r="D107" s="5"/>
      <c r="E107" s="5"/>
      <c r="F107" s="5"/>
      <c r="G107" s="106"/>
      <c r="H107" s="5"/>
      <c r="I107" s="5"/>
      <c r="J107" s="5"/>
      <c r="K107" s="5"/>
      <c r="L107" s="5"/>
      <c r="M107" s="5"/>
      <c r="N107" s="5"/>
      <c r="O107" s="4"/>
      <c r="P107" s="4"/>
      <c r="Q107" s="4"/>
      <c r="R107" s="4"/>
      <c r="S107" s="4"/>
      <c r="T107" s="4"/>
      <c r="U107" s="4"/>
      <c r="V107" s="5"/>
      <c r="W107" s="5"/>
      <c r="X107" s="5"/>
      <c r="Y107" s="5"/>
      <c r="Z107" s="5"/>
      <c r="AA107" s="5"/>
      <c r="AB107" s="5"/>
    </row>
    <row r="108" spans="1:28" ht="15.75" customHeight="1">
      <c r="A108" s="5"/>
      <c r="B108" s="5"/>
      <c r="C108" s="5"/>
      <c r="D108" s="5"/>
      <c r="E108" s="5"/>
      <c r="F108" s="5"/>
      <c r="G108" s="106"/>
      <c r="H108" s="5"/>
      <c r="I108" s="5"/>
      <c r="J108" s="5"/>
      <c r="K108" s="5"/>
      <c r="L108" s="5"/>
      <c r="M108" s="5"/>
      <c r="N108" s="5"/>
      <c r="O108" s="4"/>
      <c r="P108" s="4"/>
      <c r="Q108" s="4"/>
      <c r="R108" s="4"/>
      <c r="S108" s="4"/>
      <c r="T108" s="4"/>
      <c r="U108" s="4"/>
      <c r="V108" s="5"/>
      <c r="W108" s="5"/>
      <c r="X108" s="5"/>
      <c r="Y108" s="5"/>
      <c r="Z108" s="5"/>
      <c r="AA108" s="5"/>
      <c r="AB108" s="5"/>
    </row>
    <row r="109" spans="1:28" ht="15.75" customHeight="1">
      <c r="A109" s="5"/>
      <c r="B109" s="5"/>
      <c r="C109" s="5"/>
      <c r="D109" s="5"/>
      <c r="E109" s="5"/>
      <c r="F109" s="5"/>
      <c r="G109" s="106"/>
      <c r="H109" s="5"/>
      <c r="I109" s="5"/>
      <c r="J109" s="5"/>
      <c r="K109" s="5"/>
      <c r="L109" s="5"/>
      <c r="M109" s="5"/>
      <c r="N109" s="5"/>
      <c r="O109" s="4"/>
      <c r="P109" s="4"/>
      <c r="Q109" s="4"/>
      <c r="R109" s="4"/>
      <c r="S109" s="4"/>
      <c r="T109" s="4"/>
      <c r="U109" s="4"/>
      <c r="V109" s="5"/>
      <c r="W109" s="5"/>
      <c r="X109" s="5"/>
      <c r="Y109" s="5"/>
      <c r="Z109" s="5"/>
      <c r="AA109" s="5"/>
      <c r="AB109" s="5"/>
    </row>
    <row r="110" spans="1:28" ht="15.75" customHeight="1">
      <c r="A110" s="5"/>
      <c r="B110" s="5"/>
      <c r="C110" s="5"/>
      <c r="D110" s="5"/>
      <c r="E110" s="5"/>
      <c r="F110" s="5"/>
      <c r="G110" s="106"/>
      <c r="H110" s="5"/>
      <c r="I110" s="5"/>
      <c r="J110" s="5"/>
      <c r="K110" s="5"/>
      <c r="L110" s="5"/>
      <c r="M110" s="5"/>
      <c r="N110" s="5"/>
      <c r="O110" s="4"/>
      <c r="P110" s="4"/>
      <c r="Q110" s="4"/>
      <c r="R110" s="4"/>
      <c r="S110" s="4"/>
      <c r="T110" s="4"/>
      <c r="U110" s="4"/>
      <c r="V110" s="5"/>
      <c r="W110" s="5"/>
      <c r="X110" s="5"/>
      <c r="Y110" s="5"/>
      <c r="Z110" s="5"/>
      <c r="AA110" s="5"/>
      <c r="AB110" s="5"/>
    </row>
    <row r="111" spans="1:28" ht="15.75" customHeight="1">
      <c r="A111" s="5"/>
      <c r="B111" s="5"/>
      <c r="C111" s="5"/>
      <c r="D111" s="5"/>
      <c r="E111" s="5"/>
      <c r="F111" s="5"/>
      <c r="G111" s="106"/>
      <c r="H111" s="5"/>
      <c r="I111" s="5"/>
      <c r="J111" s="5"/>
      <c r="K111" s="5"/>
      <c r="L111" s="5"/>
      <c r="M111" s="5"/>
      <c r="N111" s="5"/>
      <c r="O111" s="4"/>
      <c r="P111" s="4"/>
      <c r="Q111" s="4"/>
      <c r="R111" s="4"/>
      <c r="S111" s="4"/>
      <c r="T111" s="4"/>
      <c r="U111" s="4"/>
      <c r="V111" s="5"/>
      <c r="W111" s="5"/>
      <c r="X111" s="5"/>
      <c r="Y111" s="5"/>
      <c r="Z111" s="5"/>
      <c r="AA111" s="5"/>
      <c r="AB111" s="5"/>
    </row>
    <row r="112" spans="1:28" ht="15.75" customHeight="1">
      <c r="A112" s="5"/>
      <c r="B112" s="5"/>
      <c r="C112" s="5"/>
      <c r="D112" s="5"/>
      <c r="E112" s="5"/>
      <c r="F112" s="5"/>
      <c r="G112" s="106"/>
      <c r="H112" s="5"/>
      <c r="I112" s="5"/>
      <c r="J112" s="5"/>
      <c r="K112" s="5"/>
      <c r="L112" s="5"/>
      <c r="M112" s="5"/>
      <c r="N112" s="5"/>
      <c r="O112" s="4"/>
      <c r="P112" s="4"/>
      <c r="Q112" s="4"/>
      <c r="R112" s="4"/>
      <c r="S112" s="4"/>
      <c r="T112" s="4"/>
      <c r="U112" s="4"/>
      <c r="V112" s="5"/>
      <c r="W112" s="5"/>
      <c r="X112" s="5"/>
      <c r="Y112" s="5"/>
      <c r="Z112" s="5"/>
      <c r="AA112" s="5"/>
      <c r="AB112" s="5"/>
    </row>
    <row r="113" spans="1:28" ht="15.75" customHeight="1">
      <c r="A113" s="5"/>
      <c r="B113" s="5"/>
      <c r="C113" s="5"/>
      <c r="D113" s="5"/>
      <c r="E113" s="5"/>
      <c r="F113" s="5"/>
      <c r="G113" s="106"/>
      <c r="H113" s="5"/>
      <c r="I113" s="5"/>
      <c r="J113" s="5"/>
      <c r="K113" s="5"/>
      <c r="L113" s="5"/>
      <c r="M113" s="5"/>
      <c r="N113" s="5"/>
      <c r="O113" s="4"/>
      <c r="P113" s="4"/>
      <c r="Q113" s="4"/>
      <c r="R113" s="4"/>
      <c r="S113" s="4"/>
      <c r="T113" s="4"/>
      <c r="U113" s="4"/>
      <c r="V113" s="5"/>
      <c r="W113" s="5"/>
      <c r="X113" s="5"/>
      <c r="Y113" s="5"/>
      <c r="Z113" s="5"/>
      <c r="AA113" s="5"/>
      <c r="AB113" s="5"/>
    </row>
    <row r="114" spans="1:28" ht="15.75" customHeight="1">
      <c r="A114" s="5"/>
      <c r="B114" s="5"/>
      <c r="C114" s="5"/>
      <c r="D114" s="5"/>
      <c r="E114" s="5"/>
      <c r="F114" s="5"/>
      <c r="G114" s="106"/>
      <c r="H114" s="5"/>
      <c r="I114" s="5"/>
      <c r="J114" s="5"/>
      <c r="K114" s="5"/>
      <c r="L114" s="5"/>
      <c r="M114" s="5"/>
      <c r="N114" s="5"/>
      <c r="O114" s="4"/>
      <c r="P114" s="4"/>
      <c r="Q114" s="4"/>
      <c r="R114" s="4"/>
      <c r="S114" s="4"/>
      <c r="T114" s="4"/>
      <c r="U114" s="4"/>
      <c r="V114" s="5"/>
      <c r="W114" s="5"/>
      <c r="X114" s="5"/>
      <c r="Y114" s="5"/>
      <c r="Z114" s="5"/>
      <c r="AA114" s="5"/>
      <c r="AB114" s="5"/>
    </row>
    <row r="115" spans="1:28" ht="15.75" customHeight="1">
      <c r="A115" s="5"/>
      <c r="B115" s="5"/>
      <c r="C115" s="5"/>
      <c r="D115" s="5"/>
      <c r="E115" s="5"/>
      <c r="F115" s="5"/>
      <c r="G115" s="106"/>
      <c r="H115" s="5"/>
      <c r="I115" s="5"/>
      <c r="J115" s="5"/>
      <c r="K115" s="5"/>
      <c r="L115" s="5"/>
      <c r="M115" s="5"/>
      <c r="N115" s="5"/>
      <c r="O115" s="4"/>
      <c r="P115" s="4"/>
      <c r="Q115" s="4"/>
      <c r="R115" s="4"/>
      <c r="S115" s="4"/>
      <c r="T115" s="4"/>
      <c r="U115" s="4"/>
      <c r="V115" s="5"/>
      <c r="W115" s="5"/>
      <c r="X115" s="5"/>
      <c r="Y115" s="5"/>
      <c r="Z115" s="5"/>
      <c r="AA115" s="5"/>
      <c r="AB115" s="5"/>
    </row>
    <row r="116" spans="1:28" ht="15.75" customHeight="1">
      <c r="A116" s="5"/>
      <c r="B116" s="5"/>
      <c r="C116" s="5"/>
      <c r="D116" s="5"/>
      <c r="E116" s="5"/>
      <c r="F116" s="5"/>
      <c r="G116" s="106"/>
      <c r="H116" s="5"/>
      <c r="I116" s="5"/>
      <c r="J116" s="5"/>
      <c r="K116" s="5"/>
      <c r="L116" s="5"/>
      <c r="M116" s="5"/>
      <c r="N116" s="5"/>
      <c r="O116" s="4"/>
      <c r="P116" s="4"/>
      <c r="Q116" s="4"/>
      <c r="R116" s="4"/>
      <c r="S116" s="4"/>
      <c r="T116" s="4"/>
      <c r="U116" s="4"/>
      <c r="V116" s="5"/>
      <c r="W116" s="5"/>
      <c r="X116" s="5"/>
      <c r="Y116" s="5"/>
      <c r="Z116" s="5"/>
      <c r="AA116" s="5"/>
      <c r="AB116" s="5"/>
    </row>
    <row r="117" spans="1:28" ht="15.75" customHeight="1">
      <c r="A117" s="5"/>
      <c r="B117" s="5"/>
      <c r="C117" s="5"/>
      <c r="D117" s="5"/>
      <c r="E117" s="5"/>
      <c r="F117" s="5"/>
      <c r="G117" s="106"/>
      <c r="H117" s="5"/>
      <c r="I117" s="5"/>
      <c r="J117" s="5"/>
      <c r="K117" s="5"/>
      <c r="L117" s="5"/>
      <c r="M117" s="5"/>
      <c r="N117" s="5"/>
      <c r="O117" s="4"/>
      <c r="P117" s="4"/>
      <c r="Q117" s="4"/>
      <c r="R117" s="4"/>
      <c r="S117" s="4"/>
      <c r="T117" s="4"/>
      <c r="U117" s="4"/>
      <c r="V117" s="5"/>
      <c r="W117" s="5"/>
      <c r="X117" s="5"/>
      <c r="Y117" s="5"/>
      <c r="Z117" s="5"/>
      <c r="AA117" s="5"/>
      <c r="AB117" s="5"/>
    </row>
    <row r="118" spans="1:28" ht="15.75" customHeight="1">
      <c r="A118" s="5"/>
      <c r="B118" s="5"/>
      <c r="C118" s="5"/>
      <c r="D118" s="5"/>
      <c r="E118" s="5"/>
      <c r="F118" s="5"/>
      <c r="G118" s="106"/>
      <c r="H118" s="5"/>
      <c r="I118" s="5"/>
      <c r="J118" s="5"/>
      <c r="K118" s="5"/>
      <c r="L118" s="5"/>
      <c r="M118" s="5"/>
      <c r="N118" s="5"/>
      <c r="O118" s="4"/>
      <c r="P118" s="4"/>
      <c r="Q118" s="4"/>
      <c r="R118" s="4"/>
      <c r="S118" s="4"/>
      <c r="T118" s="4"/>
      <c r="U118" s="4"/>
      <c r="V118" s="5"/>
      <c r="W118" s="5"/>
      <c r="X118" s="5"/>
      <c r="Y118" s="5"/>
      <c r="Z118" s="5"/>
      <c r="AA118" s="5"/>
      <c r="AB118" s="5"/>
    </row>
    <row r="119" spans="1:28" ht="15.75" customHeight="1">
      <c r="A119" s="5"/>
      <c r="B119" s="5"/>
      <c r="C119" s="5"/>
      <c r="D119" s="5"/>
      <c r="E119" s="5"/>
      <c r="F119" s="5"/>
      <c r="G119" s="106"/>
      <c r="H119" s="5"/>
      <c r="I119" s="5"/>
      <c r="J119" s="5"/>
      <c r="K119" s="5"/>
      <c r="L119" s="5"/>
      <c r="M119" s="5"/>
      <c r="N119" s="5"/>
      <c r="O119" s="4"/>
      <c r="P119" s="4"/>
      <c r="Q119" s="4"/>
      <c r="R119" s="4"/>
      <c r="S119" s="4"/>
      <c r="T119" s="4"/>
      <c r="U119" s="4"/>
      <c r="V119" s="5"/>
      <c r="W119" s="5"/>
      <c r="X119" s="5"/>
      <c r="Y119" s="5"/>
      <c r="Z119" s="5"/>
      <c r="AA119" s="5"/>
      <c r="AB119" s="5"/>
    </row>
    <row r="120" spans="1:28" ht="15.75" customHeight="1">
      <c r="A120" s="5"/>
      <c r="B120" s="5"/>
      <c r="C120" s="5"/>
      <c r="D120" s="5"/>
      <c r="E120" s="5"/>
      <c r="F120" s="5"/>
      <c r="G120" s="106"/>
      <c r="H120" s="5"/>
      <c r="I120" s="5"/>
      <c r="J120" s="5"/>
      <c r="K120" s="5"/>
      <c r="L120" s="5"/>
      <c r="M120" s="5"/>
      <c r="N120" s="5"/>
      <c r="O120" s="4"/>
      <c r="P120" s="4"/>
      <c r="Q120" s="4"/>
      <c r="R120" s="4"/>
      <c r="S120" s="4"/>
      <c r="T120" s="4"/>
      <c r="U120" s="4"/>
      <c r="V120" s="5"/>
      <c r="W120" s="5"/>
      <c r="X120" s="5"/>
      <c r="Y120" s="5"/>
      <c r="Z120" s="5"/>
      <c r="AA120" s="5"/>
      <c r="AB120" s="5"/>
    </row>
    <row r="121" spans="1:28" ht="15.75" customHeight="1">
      <c r="A121" s="5"/>
      <c r="B121" s="5"/>
      <c r="C121" s="5"/>
      <c r="D121" s="5"/>
      <c r="E121" s="5"/>
      <c r="F121" s="5"/>
      <c r="G121" s="106"/>
      <c r="H121" s="5"/>
      <c r="I121" s="5"/>
      <c r="J121" s="5"/>
      <c r="K121" s="5"/>
      <c r="L121" s="5"/>
      <c r="M121" s="5"/>
      <c r="N121" s="5"/>
      <c r="O121" s="4"/>
      <c r="P121" s="4"/>
      <c r="Q121" s="4"/>
      <c r="R121" s="4"/>
      <c r="S121" s="4"/>
      <c r="T121" s="4"/>
      <c r="U121" s="4"/>
      <c r="V121" s="5"/>
      <c r="W121" s="5"/>
      <c r="X121" s="5"/>
      <c r="Y121" s="5"/>
      <c r="Z121" s="5"/>
      <c r="AA121" s="5"/>
      <c r="AB121" s="5"/>
    </row>
    <row r="122" spans="1:28" ht="15.75" customHeight="1">
      <c r="A122" s="5"/>
      <c r="B122" s="5"/>
      <c r="C122" s="5"/>
      <c r="D122" s="5"/>
      <c r="E122" s="5"/>
      <c r="F122" s="5"/>
      <c r="G122" s="106"/>
      <c r="H122" s="5"/>
      <c r="I122" s="5"/>
      <c r="J122" s="5"/>
      <c r="K122" s="5"/>
      <c r="L122" s="5"/>
      <c r="M122" s="5"/>
      <c r="N122" s="5"/>
      <c r="O122" s="4"/>
      <c r="P122" s="4"/>
      <c r="Q122" s="4"/>
      <c r="R122" s="4"/>
      <c r="S122" s="4"/>
      <c r="T122" s="4"/>
      <c r="U122" s="4"/>
      <c r="V122" s="5"/>
      <c r="W122" s="5"/>
      <c r="X122" s="5"/>
      <c r="Y122" s="5"/>
      <c r="Z122" s="5"/>
      <c r="AA122" s="5"/>
      <c r="AB122" s="5"/>
    </row>
    <row r="123" spans="1:28" ht="15.75" customHeight="1">
      <c r="A123" s="5"/>
      <c r="B123" s="5"/>
      <c r="C123" s="5"/>
      <c r="D123" s="5"/>
      <c r="E123" s="5"/>
      <c r="F123" s="5"/>
      <c r="G123" s="106"/>
      <c r="H123" s="5"/>
      <c r="I123" s="5"/>
      <c r="J123" s="5"/>
      <c r="K123" s="5"/>
      <c r="L123" s="5"/>
      <c r="M123" s="5"/>
      <c r="N123" s="5"/>
      <c r="O123" s="4"/>
      <c r="P123" s="4"/>
      <c r="Q123" s="4"/>
      <c r="R123" s="4"/>
      <c r="S123" s="4"/>
      <c r="T123" s="4"/>
      <c r="U123" s="4"/>
      <c r="V123" s="5"/>
      <c r="W123" s="5"/>
      <c r="X123" s="5"/>
      <c r="Y123" s="5"/>
      <c r="Z123" s="5"/>
      <c r="AA123" s="5"/>
      <c r="AB123" s="5"/>
    </row>
    <row r="124" spans="1:28" ht="15.75" customHeight="1">
      <c r="A124" s="5"/>
      <c r="B124" s="5"/>
      <c r="C124" s="5"/>
      <c r="D124" s="5"/>
      <c r="E124" s="5"/>
      <c r="F124" s="5"/>
      <c r="G124" s="106"/>
      <c r="H124" s="5"/>
      <c r="I124" s="5"/>
      <c r="J124" s="5"/>
      <c r="K124" s="5"/>
      <c r="L124" s="5"/>
      <c r="M124" s="5"/>
      <c r="N124" s="5"/>
      <c r="O124" s="4"/>
      <c r="P124" s="4"/>
      <c r="Q124" s="4"/>
      <c r="R124" s="4"/>
      <c r="S124" s="4"/>
      <c r="T124" s="4"/>
      <c r="U124" s="4"/>
      <c r="V124" s="5"/>
      <c r="W124" s="5"/>
      <c r="X124" s="5"/>
      <c r="Y124" s="5"/>
      <c r="Z124" s="5"/>
      <c r="AA124" s="5"/>
      <c r="AB124" s="5"/>
    </row>
    <row r="125" spans="1:28" ht="15.75" customHeight="1">
      <c r="A125" s="5"/>
      <c r="B125" s="5"/>
      <c r="C125" s="5"/>
      <c r="D125" s="5"/>
      <c r="E125" s="5"/>
      <c r="F125" s="5"/>
      <c r="G125" s="106"/>
      <c r="H125" s="5"/>
      <c r="I125" s="5"/>
      <c r="J125" s="5"/>
      <c r="K125" s="5"/>
      <c r="L125" s="5"/>
      <c r="M125" s="5"/>
      <c r="N125" s="5"/>
      <c r="O125" s="4"/>
      <c r="P125" s="4"/>
      <c r="Q125" s="4"/>
      <c r="R125" s="4"/>
      <c r="S125" s="4"/>
      <c r="T125" s="4"/>
      <c r="U125" s="4"/>
      <c r="V125" s="5"/>
      <c r="W125" s="5"/>
      <c r="X125" s="5"/>
      <c r="Y125" s="5"/>
      <c r="Z125" s="5"/>
      <c r="AA125" s="5"/>
      <c r="AB125" s="5"/>
    </row>
    <row r="126" spans="1:28" ht="15.75" customHeight="1">
      <c r="A126" s="5"/>
      <c r="B126" s="5"/>
      <c r="C126" s="5"/>
      <c r="D126" s="5"/>
      <c r="E126" s="5"/>
      <c r="F126" s="5"/>
      <c r="G126" s="106"/>
      <c r="H126" s="5"/>
      <c r="I126" s="5"/>
      <c r="J126" s="5"/>
      <c r="K126" s="5"/>
      <c r="L126" s="5"/>
      <c r="M126" s="5"/>
      <c r="N126" s="5"/>
      <c r="O126" s="4"/>
      <c r="P126" s="4"/>
      <c r="Q126" s="4"/>
      <c r="R126" s="4"/>
      <c r="S126" s="4"/>
      <c r="T126" s="4"/>
      <c r="U126" s="4"/>
      <c r="V126" s="5"/>
      <c r="W126" s="5"/>
      <c r="X126" s="5"/>
      <c r="Y126" s="5"/>
      <c r="Z126" s="5"/>
      <c r="AA126" s="5"/>
      <c r="AB126" s="5"/>
    </row>
    <row r="127" spans="1:28" ht="15.75" customHeight="1">
      <c r="A127" s="5"/>
      <c r="B127" s="5"/>
      <c r="C127" s="5"/>
      <c r="D127" s="5"/>
      <c r="E127" s="5"/>
      <c r="F127" s="5"/>
      <c r="G127" s="106"/>
      <c r="H127" s="5"/>
      <c r="I127" s="5"/>
      <c r="J127" s="5"/>
      <c r="K127" s="5"/>
      <c r="L127" s="5"/>
      <c r="M127" s="5"/>
      <c r="N127" s="5"/>
      <c r="O127" s="4"/>
      <c r="P127" s="4"/>
      <c r="Q127" s="4"/>
      <c r="R127" s="4"/>
      <c r="S127" s="4"/>
      <c r="T127" s="4"/>
      <c r="U127" s="4"/>
      <c r="V127" s="5"/>
      <c r="W127" s="5"/>
      <c r="X127" s="5"/>
      <c r="Y127" s="5"/>
      <c r="Z127" s="5"/>
      <c r="AA127" s="5"/>
      <c r="AB127" s="5"/>
    </row>
    <row r="128" spans="1:28" ht="15.75" customHeight="1">
      <c r="A128" s="5"/>
      <c r="B128" s="5"/>
      <c r="C128" s="5"/>
      <c r="D128" s="5"/>
      <c r="E128" s="5"/>
      <c r="F128" s="5"/>
      <c r="G128" s="106"/>
      <c r="H128" s="5"/>
      <c r="I128" s="5"/>
      <c r="J128" s="5"/>
      <c r="K128" s="5"/>
      <c r="L128" s="5"/>
      <c r="M128" s="5"/>
      <c r="N128" s="5"/>
      <c r="O128" s="4"/>
      <c r="P128" s="4"/>
      <c r="Q128" s="4"/>
      <c r="R128" s="4"/>
      <c r="S128" s="4"/>
      <c r="T128" s="4"/>
      <c r="U128" s="4"/>
      <c r="V128" s="5"/>
      <c r="W128" s="5"/>
      <c r="X128" s="5"/>
      <c r="Y128" s="5"/>
      <c r="Z128" s="5"/>
      <c r="AA128" s="5"/>
      <c r="AB128" s="5"/>
    </row>
    <row r="129" spans="1:28" ht="15.75" customHeight="1">
      <c r="A129" s="5"/>
      <c r="B129" s="5"/>
      <c r="C129" s="5"/>
      <c r="D129" s="5"/>
      <c r="E129" s="5"/>
      <c r="F129" s="5"/>
      <c r="G129" s="106"/>
      <c r="H129" s="5"/>
      <c r="I129" s="5"/>
      <c r="J129" s="5"/>
      <c r="K129" s="5"/>
      <c r="L129" s="5"/>
      <c r="M129" s="5"/>
      <c r="N129" s="5"/>
      <c r="O129" s="4"/>
      <c r="P129" s="4"/>
      <c r="Q129" s="4"/>
      <c r="R129" s="4"/>
      <c r="S129" s="4"/>
      <c r="T129" s="4"/>
      <c r="U129" s="4"/>
      <c r="V129" s="5"/>
      <c r="W129" s="5"/>
      <c r="X129" s="5"/>
      <c r="Y129" s="5"/>
      <c r="Z129" s="5"/>
      <c r="AA129" s="5"/>
      <c r="AB129" s="5"/>
    </row>
    <row r="130" spans="1:28" ht="15.75" customHeight="1">
      <c r="A130" s="5"/>
      <c r="B130" s="5"/>
      <c r="C130" s="5"/>
      <c r="D130" s="5"/>
      <c r="E130" s="5"/>
      <c r="F130" s="5"/>
      <c r="G130" s="106"/>
      <c r="H130" s="5"/>
      <c r="I130" s="5"/>
      <c r="J130" s="5"/>
      <c r="K130" s="5"/>
      <c r="L130" s="5"/>
      <c r="M130" s="5"/>
      <c r="N130" s="5"/>
      <c r="O130" s="4"/>
      <c r="P130" s="4"/>
      <c r="Q130" s="4"/>
      <c r="R130" s="4"/>
      <c r="S130" s="4"/>
      <c r="T130" s="4"/>
      <c r="U130" s="4"/>
      <c r="V130" s="5"/>
      <c r="W130" s="5"/>
      <c r="X130" s="5"/>
      <c r="Y130" s="5"/>
      <c r="Z130" s="5"/>
      <c r="AA130" s="5"/>
      <c r="AB130" s="5"/>
    </row>
    <row r="131" spans="1:28" ht="15.75" customHeight="1">
      <c r="A131" s="5"/>
      <c r="B131" s="5"/>
      <c r="C131" s="5"/>
      <c r="D131" s="5"/>
      <c r="E131" s="5"/>
      <c r="F131" s="5"/>
      <c r="G131" s="106"/>
      <c r="H131" s="5"/>
      <c r="I131" s="5"/>
      <c r="J131" s="5"/>
      <c r="K131" s="5"/>
      <c r="L131" s="5"/>
      <c r="M131" s="5"/>
      <c r="N131" s="5"/>
      <c r="O131" s="4"/>
      <c r="P131" s="4"/>
      <c r="Q131" s="4"/>
      <c r="R131" s="4"/>
      <c r="S131" s="4"/>
      <c r="T131" s="4"/>
      <c r="U131" s="4"/>
      <c r="V131" s="5"/>
      <c r="W131" s="5"/>
      <c r="X131" s="5"/>
      <c r="Y131" s="5"/>
      <c r="Z131" s="5"/>
      <c r="AA131" s="5"/>
      <c r="AB131" s="5"/>
    </row>
    <row r="132" spans="1:28" ht="15.75" customHeight="1">
      <c r="A132" s="5"/>
      <c r="B132" s="5"/>
      <c r="C132" s="5"/>
      <c r="D132" s="5"/>
      <c r="E132" s="5"/>
      <c r="F132" s="5"/>
      <c r="G132" s="106"/>
      <c r="H132" s="5"/>
      <c r="I132" s="5"/>
      <c r="J132" s="5"/>
      <c r="K132" s="5"/>
      <c r="L132" s="5"/>
      <c r="M132" s="5"/>
      <c r="N132" s="5"/>
      <c r="O132" s="4"/>
      <c r="P132" s="4"/>
      <c r="Q132" s="4"/>
      <c r="R132" s="4"/>
      <c r="S132" s="4"/>
      <c r="T132" s="4"/>
      <c r="U132" s="4"/>
      <c r="V132" s="5"/>
      <c r="W132" s="5"/>
      <c r="X132" s="5"/>
      <c r="Y132" s="5"/>
      <c r="Z132" s="5"/>
      <c r="AA132" s="5"/>
      <c r="AB132" s="5"/>
    </row>
    <row r="133" spans="1:28" ht="15.75" customHeight="1">
      <c r="A133" s="5"/>
      <c r="B133" s="5"/>
      <c r="C133" s="5"/>
      <c r="D133" s="5"/>
      <c r="E133" s="5"/>
      <c r="F133" s="5"/>
      <c r="G133" s="106"/>
      <c r="H133" s="5"/>
      <c r="I133" s="5"/>
      <c r="J133" s="5"/>
      <c r="K133" s="5"/>
      <c r="L133" s="5"/>
      <c r="M133" s="5"/>
      <c r="N133" s="5"/>
      <c r="O133" s="4"/>
      <c r="P133" s="4"/>
      <c r="Q133" s="4"/>
      <c r="R133" s="4"/>
      <c r="S133" s="4"/>
      <c r="T133" s="4"/>
      <c r="U133" s="4"/>
      <c r="V133" s="5"/>
      <c r="W133" s="5"/>
      <c r="X133" s="5"/>
      <c r="Y133" s="5"/>
      <c r="Z133" s="5"/>
      <c r="AA133" s="5"/>
      <c r="AB133" s="5"/>
    </row>
    <row r="134" spans="1:28" ht="15.75" customHeight="1">
      <c r="A134" s="5"/>
      <c r="B134" s="5"/>
      <c r="C134" s="5"/>
      <c r="D134" s="5"/>
      <c r="E134" s="5"/>
      <c r="F134" s="5"/>
      <c r="G134" s="106"/>
      <c r="H134" s="5"/>
      <c r="I134" s="5"/>
      <c r="J134" s="5"/>
      <c r="K134" s="5"/>
      <c r="L134" s="5"/>
      <c r="M134" s="5"/>
      <c r="N134" s="5"/>
      <c r="O134" s="4"/>
      <c r="P134" s="4"/>
      <c r="Q134" s="4"/>
      <c r="R134" s="4"/>
      <c r="S134" s="4"/>
      <c r="T134" s="4"/>
      <c r="U134" s="4"/>
      <c r="V134" s="5"/>
      <c r="W134" s="5"/>
      <c r="X134" s="5"/>
      <c r="Y134" s="5"/>
      <c r="Z134" s="5"/>
      <c r="AA134" s="5"/>
      <c r="AB134" s="5"/>
    </row>
    <row r="135" spans="1:28" ht="15.75" customHeight="1">
      <c r="A135" s="5"/>
      <c r="B135" s="5"/>
      <c r="C135" s="5"/>
      <c r="D135" s="5"/>
      <c r="E135" s="5"/>
      <c r="F135" s="5"/>
      <c r="G135" s="106"/>
      <c r="H135" s="5"/>
      <c r="I135" s="5"/>
      <c r="J135" s="5"/>
      <c r="K135" s="5"/>
      <c r="L135" s="5"/>
      <c r="M135" s="5"/>
      <c r="N135" s="5"/>
      <c r="O135" s="4"/>
      <c r="P135" s="4"/>
      <c r="Q135" s="4"/>
      <c r="R135" s="4"/>
      <c r="S135" s="4"/>
      <c r="T135" s="4"/>
      <c r="U135" s="4"/>
      <c r="V135" s="5"/>
      <c r="W135" s="5"/>
      <c r="X135" s="5"/>
      <c r="Y135" s="5"/>
      <c r="Z135" s="5"/>
      <c r="AA135" s="5"/>
      <c r="AB135" s="5"/>
    </row>
    <row r="136" spans="1:28" ht="15.75" customHeight="1">
      <c r="A136" s="5"/>
      <c r="B136" s="5"/>
      <c r="C136" s="5"/>
      <c r="D136" s="5"/>
      <c r="E136" s="5"/>
      <c r="F136" s="5"/>
      <c r="G136" s="106"/>
      <c r="H136" s="5"/>
      <c r="I136" s="5"/>
      <c r="J136" s="5"/>
      <c r="K136" s="5"/>
      <c r="L136" s="5"/>
      <c r="M136" s="5"/>
      <c r="N136" s="5"/>
      <c r="O136" s="4"/>
      <c r="P136" s="4"/>
      <c r="Q136" s="4"/>
      <c r="R136" s="4"/>
      <c r="S136" s="4"/>
      <c r="T136" s="4"/>
      <c r="U136" s="4"/>
      <c r="V136" s="5"/>
      <c r="W136" s="5"/>
      <c r="X136" s="5"/>
      <c r="Y136" s="5"/>
      <c r="Z136" s="5"/>
      <c r="AA136" s="5"/>
      <c r="AB136" s="5"/>
    </row>
    <row r="137" spans="1:28" ht="15.75" customHeight="1">
      <c r="A137" s="5"/>
      <c r="B137" s="5"/>
      <c r="C137" s="5"/>
      <c r="D137" s="5"/>
      <c r="E137" s="5"/>
      <c r="F137" s="5"/>
      <c r="G137" s="106"/>
      <c r="H137" s="5"/>
      <c r="I137" s="5"/>
      <c r="J137" s="5"/>
      <c r="K137" s="5"/>
      <c r="L137" s="5"/>
      <c r="M137" s="5"/>
      <c r="N137" s="5"/>
      <c r="O137" s="4"/>
      <c r="P137" s="4"/>
      <c r="Q137" s="4"/>
      <c r="R137" s="4"/>
      <c r="S137" s="4"/>
      <c r="T137" s="4"/>
      <c r="U137" s="4"/>
      <c r="V137" s="5"/>
      <c r="W137" s="5"/>
      <c r="X137" s="5"/>
      <c r="Y137" s="5"/>
      <c r="Z137" s="5"/>
      <c r="AA137" s="5"/>
      <c r="AB137" s="5"/>
    </row>
    <row r="138" spans="1:28" ht="15.75" customHeight="1">
      <c r="A138" s="5"/>
      <c r="B138" s="5"/>
      <c r="C138" s="5"/>
      <c r="D138" s="5"/>
      <c r="E138" s="5"/>
      <c r="F138" s="5"/>
      <c r="G138" s="106"/>
      <c r="H138" s="5"/>
      <c r="I138" s="5"/>
      <c r="J138" s="5"/>
      <c r="K138" s="5"/>
      <c r="L138" s="5"/>
      <c r="M138" s="5"/>
      <c r="N138" s="5"/>
      <c r="O138" s="4"/>
      <c r="P138" s="4"/>
      <c r="Q138" s="4"/>
      <c r="R138" s="4"/>
      <c r="S138" s="4"/>
      <c r="T138" s="4"/>
      <c r="U138" s="4"/>
      <c r="V138" s="5"/>
      <c r="W138" s="5"/>
      <c r="X138" s="5"/>
      <c r="Y138" s="5"/>
      <c r="Z138" s="5"/>
      <c r="AA138" s="5"/>
      <c r="AB138" s="5"/>
    </row>
    <row r="139" spans="1:28" ht="15.75" customHeight="1">
      <c r="A139" s="5"/>
      <c r="B139" s="5"/>
      <c r="C139" s="5"/>
      <c r="D139" s="5"/>
      <c r="E139" s="5"/>
      <c r="F139" s="5"/>
      <c r="G139" s="106"/>
      <c r="H139" s="5"/>
      <c r="I139" s="5"/>
      <c r="J139" s="5"/>
      <c r="K139" s="5"/>
      <c r="L139" s="5"/>
      <c r="M139" s="5"/>
      <c r="N139" s="5"/>
      <c r="O139" s="4"/>
      <c r="P139" s="4"/>
      <c r="Q139" s="4"/>
      <c r="R139" s="4"/>
      <c r="S139" s="4"/>
      <c r="T139" s="4"/>
      <c r="U139" s="4"/>
      <c r="V139" s="5"/>
      <c r="W139" s="5"/>
      <c r="X139" s="5"/>
      <c r="Y139" s="5"/>
      <c r="Z139" s="5"/>
      <c r="AA139" s="5"/>
      <c r="AB139" s="5"/>
    </row>
    <row r="140" spans="1:28" ht="15.75" customHeight="1">
      <c r="A140" s="5"/>
      <c r="B140" s="5"/>
      <c r="C140" s="5"/>
      <c r="D140" s="5"/>
      <c r="E140" s="5"/>
      <c r="F140" s="5"/>
      <c r="G140" s="106"/>
      <c r="H140" s="5"/>
      <c r="I140" s="5"/>
      <c r="J140" s="5"/>
      <c r="K140" s="5"/>
      <c r="L140" s="5"/>
      <c r="M140" s="5"/>
      <c r="N140" s="5"/>
      <c r="O140" s="4"/>
      <c r="P140" s="4"/>
      <c r="Q140" s="4"/>
      <c r="R140" s="4"/>
      <c r="S140" s="4"/>
      <c r="T140" s="4"/>
      <c r="U140" s="4"/>
      <c r="V140" s="5"/>
      <c r="W140" s="5"/>
      <c r="X140" s="5"/>
      <c r="Y140" s="5"/>
      <c r="Z140" s="5"/>
      <c r="AA140" s="5"/>
      <c r="AB140" s="5"/>
    </row>
    <row r="141" spans="1:28" ht="15.75" customHeight="1">
      <c r="A141" s="5"/>
      <c r="B141" s="5"/>
      <c r="C141" s="5"/>
      <c r="D141" s="5"/>
      <c r="E141" s="5"/>
      <c r="F141" s="5"/>
      <c r="G141" s="106"/>
      <c r="H141" s="5"/>
      <c r="I141" s="5"/>
      <c r="J141" s="5"/>
      <c r="K141" s="5"/>
      <c r="L141" s="5"/>
      <c r="M141" s="5"/>
      <c r="N141" s="5"/>
      <c r="O141" s="4"/>
      <c r="P141" s="4"/>
      <c r="Q141" s="4"/>
      <c r="R141" s="4"/>
      <c r="S141" s="4"/>
      <c r="T141" s="4"/>
      <c r="U141" s="4"/>
      <c r="V141" s="5"/>
      <c r="W141" s="5"/>
      <c r="X141" s="5"/>
      <c r="Y141" s="5"/>
      <c r="Z141" s="5"/>
      <c r="AA141" s="5"/>
      <c r="AB141" s="5"/>
    </row>
    <row r="142" spans="1:28" ht="15.75" customHeight="1">
      <c r="A142" s="5"/>
      <c r="B142" s="5"/>
      <c r="C142" s="5"/>
      <c r="D142" s="5"/>
      <c r="E142" s="5"/>
      <c r="F142" s="5"/>
      <c r="G142" s="106"/>
      <c r="H142" s="5"/>
      <c r="I142" s="5"/>
      <c r="J142" s="5"/>
      <c r="K142" s="5"/>
      <c r="L142" s="5"/>
      <c r="M142" s="5"/>
      <c r="N142" s="5"/>
      <c r="O142" s="4"/>
      <c r="P142" s="4"/>
      <c r="Q142" s="4"/>
      <c r="R142" s="4"/>
      <c r="S142" s="4"/>
      <c r="T142" s="4"/>
      <c r="U142" s="4"/>
      <c r="V142" s="5"/>
      <c r="W142" s="5"/>
      <c r="X142" s="5"/>
      <c r="Y142" s="5"/>
      <c r="Z142" s="5"/>
      <c r="AA142" s="5"/>
      <c r="AB142" s="5"/>
    </row>
    <row r="143" spans="1:28" ht="15.75" customHeight="1">
      <c r="A143" s="5"/>
      <c r="B143" s="5"/>
      <c r="C143" s="5"/>
      <c r="D143" s="5"/>
      <c r="E143" s="5"/>
      <c r="F143" s="5"/>
      <c r="G143" s="106"/>
      <c r="H143" s="5"/>
      <c r="I143" s="5"/>
      <c r="J143" s="5"/>
      <c r="K143" s="5"/>
      <c r="L143" s="5"/>
      <c r="M143" s="5"/>
      <c r="N143" s="5"/>
      <c r="O143" s="4"/>
      <c r="P143" s="4"/>
      <c r="Q143" s="4"/>
      <c r="R143" s="4"/>
      <c r="S143" s="4"/>
      <c r="T143" s="4"/>
      <c r="U143" s="4"/>
      <c r="V143" s="5"/>
      <c r="W143" s="5"/>
      <c r="X143" s="5"/>
      <c r="Y143" s="5"/>
      <c r="Z143" s="5"/>
      <c r="AA143" s="5"/>
      <c r="AB143" s="5"/>
    </row>
    <row r="144" spans="1:28" ht="15.75" customHeight="1">
      <c r="A144" s="5"/>
      <c r="B144" s="5"/>
      <c r="C144" s="5"/>
      <c r="D144" s="5"/>
      <c r="E144" s="5"/>
      <c r="F144" s="5"/>
      <c r="G144" s="106"/>
      <c r="H144" s="5"/>
      <c r="I144" s="5"/>
      <c r="J144" s="5"/>
      <c r="K144" s="5"/>
      <c r="L144" s="5"/>
      <c r="M144" s="5"/>
      <c r="N144" s="5"/>
      <c r="O144" s="4"/>
      <c r="P144" s="4"/>
      <c r="Q144" s="4"/>
      <c r="R144" s="4"/>
      <c r="S144" s="4"/>
      <c r="T144" s="4"/>
      <c r="U144" s="4"/>
      <c r="V144" s="5"/>
      <c r="W144" s="5"/>
      <c r="X144" s="5"/>
      <c r="Y144" s="5"/>
      <c r="Z144" s="5"/>
      <c r="AA144" s="5"/>
      <c r="AB144" s="5"/>
    </row>
    <row r="145" spans="1:28" ht="15.75" customHeight="1">
      <c r="A145" s="5"/>
      <c r="B145" s="5"/>
      <c r="C145" s="5"/>
      <c r="D145" s="5"/>
      <c r="E145" s="5"/>
      <c r="F145" s="5"/>
      <c r="G145" s="106"/>
      <c r="H145" s="5"/>
      <c r="I145" s="5"/>
      <c r="J145" s="5"/>
      <c r="K145" s="5"/>
      <c r="L145" s="5"/>
      <c r="M145" s="5"/>
      <c r="N145" s="5"/>
      <c r="O145" s="4"/>
      <c r="P145" s="4"/>
      <c r="Q145" s="4"/>
      <c r="R145" s="4"/>
      <c r="S145" s="4"/>
      <c r="T145" s="4"/>
      <c r="U145" s="4"/>
      <c r="V145" s="5"/>
      <c r="W145" s="5"/>
      <c r="X145" s="5"/>
      <c r="Y145" s="5"/>
      <c r="Z145" s="5"/>
      <c r="AA145" s="5"/>
      <c r="AB145" s="5"/>
    </row>
    <row r="146" spans="1:28" ht="15.75" customHeight="1">
      <c r="A146" s="5"/>
      <c r="B146" s="5"/>
      <c r="C146" s="5"/>
      <c r="D146" s="5"/>
      <c r="E146" s="5"/>
      <c r="F146" s="5"/>
      <c r="G146" s="106"/>
      <c r="H146" s="5"/>
      <c r="I146" s="5"/>
      <c r="J146" s="5"/>
      <c r="K146" s="5"/>
      <c r="L146" s="5"/>
      <c r="M146" s="5"/>
      <c r="N146" s="5"/>
      <c r="O146" s="4"/>
      <c r="P146" s="4"/>
      <c r="Q146" s="4"/>
      <c r="R146" s="4"/>
      <c r="S146" s="4"/>
      <c r="T146" s="4"/>
      <c r="U146" s="4"/>
      <c r="V146" s="5"/>
      <c r="W146" s="5"/>
      <c r="X146" s="5"/>
      <c r="Y146" s="5"/>
      <c r="Z146" s="5"/>
      <c r="AA146" s="5"/>
      <c r="AB146" s="5"/>
    </row>
    <row r="147" spans="1:28" ht="15.75" customHeight="1">
      <c r="A147" s="5"/>
      <c r="B147" s="5"/>
      <c r="C147" s="5"/>
      <c r="D147" s="5"/>
      <c r="E147" s="5"/>
      <c r="F147" s="5"/>
      <c r="G147" s="106"/>
      <c r="H147" s="5"/>
      <c r="I147" s="5"/>
      <c r="J147" s="5"/>
      <c r="K147" s="5"/>
      <c r="L147" s="5"/>
      <c r="M147" s="5"/>
      <c r="N147" s="5"/>
      <c r="O147" s="4"/>
      <c r="P147" s="4"/>
      <c r="Q147" s="4"/>
      <c r="R147" s="4"/>
      <c r="S147" s="4"/>
      <c r="T147" s="4"/>
      <c r="U147" s="4"/>
      <c r="V147" s="5"/>
      <c r="W147" s="5"/>
      <c r="X147" s="5"/>
      <c r="Y147" s="5"/>
      <c r="Z147" s="5"/>
      <c r="AA147" s="5"/>
      <c r="AB147" s="5"/>
    </row>
    <row r="148" spans="1:28" ht="15.75" customHeight="1">
      <c r="A148" s="5"/>
      <c r="B148" s="5"/>
      <c r="C148" s="5"/>
      <c r="D148" s="5"/>
      <c r="E148" s="5"/>
      <c r="F148" s="5"/>
      <c r="G148" s="106"/>
      <c r="H148" s="5"/>
      <c r="I148" s="5"/>
      <c r="J148" s="5"/>
      <c r="K148" s="5"/>
      <c r="L148" s="5"/>
      <c r="M148" s="5"/>
      <c r="N148" s="5"/>
      <c r="O148" s="4"/>
      <c r="P148" s="4"/>
      <c r="Q148" s="4"/>
      <c r="R148" s="4"/>
      <c r="S148" s="4"/>
      <c r="T148" s="4"/>
      <c r="U148" s="4"/>
      <c r="V148" s="5"/>
      <c r="W148" s="5"/>
      <c r="X148" s="5"/>
      <c r="Y148" s="5"/>
      <c r="Z148" s="5"/>
      <c r="AA148" s="5"/>
      <c r="AB148" s="5"/>
    </row>
    <row r="149" spans="1:28" ht="15.75" customHeight="1">
      <c r="A149" s="5"/>
      <c r="B149" s="5"/>
      <c r="C149" s="5"/>
      <c r="D149" s="5"/>
      <c r="E149" s="5"/>
      <c r="F149" s="5"/>
      <c r="G149" s="106"/>
      <c r="H149" s="5"/>
      <c r="I149" s="5"/>
      <c r="J149" s="5"/>
      <c r="K149" s="5"/>
      <c r="L149" s="5"/>
      <c r="M149" s="5"/>
      <c r="N149" s="5"/>
      <c r="O149" s="4"/>
      <c r="P149" s="4"/>
      <c r="Q149" s="4"/>
      <c r="R149" s="4"/>
      <c r="S149" s="4"/>
      <c r="T149" s="4"/>
      <c r="U149" s="4"/>
      <c r="V149" s="5"/>
      <c r="W149" s="5"/>
      <c r="X149" s="5"/>
      <c r="Y149" s="5"/>
      <c r="Z149" s="5"/>
      <c r="AA149" s="5"/>
      <c r="AB149" s="5"/>
    </row>
    <row r="150" spans="1:28" ht="15.75" customHeight="1">
      <c r="A150" s="5"/>
      <c r="B150" s="5"/>
      <c r="C150" s="5"/>
      <c r="D150" s="5"/>
      <c r="E150" s="5"/>
      <c r="F150" s="5"/>
      <c r="G150" s="106"/>
      <c r="H150" s="5"/>
      <c r="I150" s="5"/>
      <c r="J150" s="5"/>
      <c r="K150" s="5"/>
      <c r="L150" s="5"/>
      <c r="M150" s="5"/>
      <c r="N150" s="5"/>
      <c r="O150" s="4"/>
      <c r="P150" s="4"/>
      <c r="Q150" s="4"/>
      <c r="R150" s="4"/>
      <c r="S150" s="4"/>
      <c r="T150" s="4"/>
      <c r="U150" s="4"/>
      <c r="V150" s="5"/>
      <c r="W150" s="5"/>
      <c r="X150" s="5"/>
      <c r="Y150" s="5"/>
      <c r="Z150" s="5"/>
      <c r="AA150" s="5"/>
      <c r="AB150" s="5"/>
    </row>
    <row r="151" spans="1:28" ht="15.75" customHeight="1">
      <c r="A151" s="5"/>
      <c r="B151" s="5"/>
      <c r="C151" s="5"/>
      <c r="D151" s="5"/>
      <c r="E151" s="5"/>
      <c r="F151" s="5"/>
      <c r="G151" s="106"/>
      <c r="H151" s="5"/>
      <c r="I151" s="5"/>
      <c r="J151" s="5"/>
      <c r="K151" s="5"/>
      <c r="L151" s="5"/>
      <c r="M151" s="5"/>
      <c r="N151" s="5"/>
      <c r="O151" s="4"/>
      <c r="P151" s="4"/>
      <c r="Q151" s="4"/>
      <c r="R151" s="4"/>
      <c r="S151" s="4"/>
      <c r="T151" s="4"/>
      <c r="U151" s="4"/>
      <c r="V151" s="5"/>
      <c r="W151" s="5"/>
      <c r="X151" s="5"/>
      <c r="Y151" s="5"/>
      <c r="Z151" s="5"/>
      <c r="AA151" s="5"/>
      <c r="AB151" s="5"/>
    </row>
    <row r="152" spans="1:28" ht="15.75" customHeight="1">
      <c r="A152" s="5"/>
      <c r="B152" s="5"/>
      <c r="C152" s="5"/>
      <c r="D152" s="5"/>
      <c r="E152" s="5"/>
      <c r="F152" s="5"/>
      <c r="G152" s="106"/>
      <c r="H152" s="5"/>
      <c r="I152" s="5"/>
      <c r="J152" s="5"/>
      <c r="K152" s="5"/>
      <c r="L152" s="5"/>
      <c r="M152" s="5"/>
      <c r="N152" s="5"/>
      <c r="O152" s="4"/>
      <c r="P152" s="4"/>
      <c r="Q152" s="4"/>
      <c r="R152" s="4"/>
      <c r="S152" s="4"/>
      <c r="T152" s="4"/>
      <c r="U152" s="4"/>
      <c r="V152" s="5"/>
      <c r="W152" s="5"/>
      <c r="X152" s="5"/>
      <c r="Y152" s="5"/>
      <c r="Z152" s="5"/>
      <c r="AA152" s="5"/>
      <c r="AB152" s="5"/>
    </row>
    <row r="153" spans="1:28" ht="15.75" customHeight="1">
      <c r="A153" s="5"/>
      <c r="B153" s="5"/>
      <c r="C153" s="5"/>
      <c r="D153" s="5"/>
      <c r="E153" s="5"/>
      <c r="F153" s="5"/>
      <c r="G153" s="106"/>
      <c r="H153" s="5"/>
      <c r="I153" s="5"/>
      <c r="J153" s="5"/>
      <c r="K153" s="5"/>
      <c r="L153" s="5"/>
      <c r="M153" s="5"/>
      <c r="N153" s="5"/>
      <c r="O153" s="4"/>
      <c r="P153" s="4"/>
      <c r="Q153" s="4"/>
      <c r="R153" s="4"/>
      <c r="S153" s="4"/>
      <c r="T153" s="4"/>
      <c r="U153" s="4"/>
      <c r="V153" s="5"/>
      <c r="W153" s="5"/>
      <c r="X153" s="5"/>
      <c r="Y153" s="5"/>
      <c r="Z153" s="5"/>
      <c r="AA153" s="5"/>
      <c r="AB153" s="5"/>
    </row>
    <row r="154" spans="1:28" ht="15.75" customHeight="1">
      <c r="A154" s="5"/>
      <c r="B154" s="5"/>
      <c r="C154" s="5"/>
      <c r="D154" s="5"/>
      <c r="E154" s="5"/>
      <c r="F154" s="5"/>
      <c r="G154" s="106"/>
      <c r="H154" s="5"/>
      <c r="I154" s="5"/>
      <c r="J154" s="5"/>
      <c r="K154" s="5"/>
      <c r="L154" s="5"/>
      <c r="M154" s="5"/>
      <c r="N154" s="5"/>
      <c r="O154" s="4"/>
      <c r="P154" s="4"/>
      <c r="Q154" s="4"/>
      <c r="R154" s="4"/>
      <c r="S154" s="4"/>
      <c r="T154" s="4"/>
      <c r="U154" s="4"/>
      <c r="V154" s="5"/>
      <c r="W154" s="5"/>
      <c r="X154" s="5"/>
      <c r="Y154" s="5"/>
      <c r="Z154" s="5"/>
      <c r="AA154" s="5"/>
      <c r="AB154" s="5"/>
    </row>
    <row r="155" spans="1:28" ht="15.75" customHeight="1">
      <c r="A155" s="5"/>
      <c r="B155" s="5"/>
      <c r="C155" s="5"/>
      <c r="D155" s="5"/>
      <c r="E155" s="5"/>
      <c r="F155" s="5"/>
      <c r="G155" s="106"/>
      <c r="H155" s="5"/>
      <c r="I155" s="5"/>
      <c r="J155" s="5"/>
      <c r="K155" s="5"/>
      <c r="L155" s="5"/>
      <c r="M155" s="5"/>
      <c r="N155" s="5"/>
      <c r="O155" s="4"/>
      <c r="P155" s="4"/>
      <c r="Q155" s="4"/>
      <c r="R155" s="4"/>
      <c r="S155" s="4"/>
      <c r="T155" s="4"/>
      <c r="U155" s="4"/>
      <c r="V155" s="5"/>
      <c r="W155" s="5"/>
      <c r="X155" s="5"/>
      <c r="Y155" s="5"/>
      <c r="Z155" s="5"/>
      <c r="AA155" s="5"/>
      <c r="AB155" s="5"/>
    </row>
    <row r="156" spans="1:28" ht="15.75" customHeight="1">
      <c r="A156" s="5"/>
      <c r="B156" s="5"/>
      <c r="C156" s="5"/>
      <c r="D156" s="5"/>
      <c r="E156" s="5"/>
      <c r="F156" s="5"/>
      <c r="G156" s="106"/>
      <c r="H156" s="5"/>
      <c r="I156" s="5"/>
      <c r="J156" s="5"/>
      <c r="K156" s="5"/>
      <c r="L156" s="5"/>
      <c r="M156" s="5"/>
      <c r="N156" s="5"/>
      <c r="O156" s="4"/>
      <c r="P156" s="4"/>
      <c r="Q156" s="4"/>
      <c r="R156" s="4"/>
      <c r="S156" s="4"/>
      <c r="T156" s="4"/>
      <c r="U156" s="4"/>
      <c r="V156" s="5"/>
      <c r="W156" s="5"/>
      <c r="X156" s="5"/>
      <c r="Y156" s="5"/>
      <c r="Z156" s="5"/>
      <c r="AA156" s="5"/>
      <c r="AB156" s="5"/>
    </row>
    <row r="157" spans="1:28" ht="15.75" customHeight="1">
      <c r="A157" s="5"/>
      <c r="B157" s="5"/>
      <c r="C157" s="5"/>
      <c r="D157" s="5"/>
      <c r="E157" s="5"/>
      <c r="F157" s="5"/>
      <c r="G157" s="106"/>
      <c r="H157" s="5"/>
      <c r="I157" s="5"/>
      <c r="J157" s="5"/>
      <c r="K157" s="5"/>
      <c r="L157" s="5"/>
      <c r="M157" s="5"/>
      <c r="N157" s="5"/>
      <c r="O157" s="4"/>
      <c r="P157" s="4"/>
      <c r="Q157" s="4"/>
      <c r="R157" s="4"/>
      <c r="S157" s="4"/>
      <c r="T157" s="4"/>
      <c r="U157" s="4"/>
      <c r="V157" s="5"/>
      <c r="W157" s="5"/>
      <c r="X157" s="5"/>
      <c r="Y157" s="5"/>
      <c r="Z157" s="5"/>
      <c r="AA157" s="5"/>
      <c r="AB157" s="5"/>
    </row>
    <row r="158" spans="1:28" ht="15.75" customHeight="1">
      <c r="A158" s="5"/>
      <c r="B158" s="5"/>
      <c r="C158" s="5"/>
      <c r="D158" s="5"/>
      <c r="E158" s="5"/>
      <c r="F158" s="5"/>
      <c r="G158" s="106"/>
      <c r="H158" s="5"/>
      <c r="I158" s="5"/>
      <c r="J158" s="5"/>
      <c r="K158" s="5"/>
      <c r="L158" s="5"/>
      <c r="M158" s="5"/>
      <c r="N158" s="5"/>
      <c r="O158" s="4"/>
      <c r="P158" s="4"/>
      <c r="Q158" s="4"/>
      <c r="R158" s="4"/>
      <c r="S158" s="4"/>
      <c r="T158" s="4"/>
      <c r="U158" s="4"/>
      <c r="V158" s="5"/>
      <c r="W158" s="5"/>
      <c r="X158" s="5"/>
      <c r="Y158" s="5"/>
      <c r="Z158" s="5"/>
      <c r="AA158" s="5"/>
      <c r="AB158" s="5"/>
    </row>
    <row r="159" spans="1:28" ht="15.75" customHeight="1">
      <c r="A159" s="5"/>
      <c r="B159" s="5"/>
      <c r="C159" s="5"/>
      <c r="D159" s="5"/>
      <c r="E159" s="5"/>
      <c r="F159" s="5"/>
      <c r="G159" s="106"/>
      <c r="H159" s="5"/>
      <c r="I159" s="5"/>
      <c r="J159" s="5"/>
      <c r="K159" s="5"/>
      <c r="L159" s="5"/>
      <c r="M159" s="5"/>
      <c r="N159" s="5"/>
      <c r="O159" s="4"/>
      <c r="P159" s="4"/>
      <c r="Q159" s="4"/>
      <c r="R159" s="4"/>
      <c r="S159" s="4"/>
      <c r="T159" s="4"/>
      <c r="U159" s="4"/>
      <c r="V159" s="5"/>
      <c r="W159" s="5"/>
      <c r="X159" s="5"/>
      <c r="Y159" s="5"/>
      <c r="Z159" s="5"/>
      <c r="AA159" s="5"/>
      <c r="AB159" s="5"/>
    </row>
    <row r="160" spans="1:28" ht="15.75" customHeight="1">
      <c r="A160" s="5"/>
      <c r="B160" s="5"/>
      <c r="C160" s="5"/>
      <c r="D160" s="5"/>
      <c r="E160" s="5"/>
      <c r="F160" s="5"/>
      <c r="G160" s="106"/>
      <c r="H160" s="5"/>
      <c r="I160" s="5"/>
      <c r="J160" s="5"/>
      <c r="K160" s="5"/>
      <c r="L160" s="5"/>
      <c r="M160" s="5"/>
      <c r="N160" s="5"/>
      <c r="O160" s="4"/>
      <c r="P160" s="4"/>
      <c r="Q160" s="4"/>
      <c r="R160" s="4"/>
      <c r="S160" s="4"/>
      <c r="T160" s="4"/>
      <c r="U160" s="4"/>
      <c r="V160" s="5"/>
      <c r="W160" s="5"/>
      <c r="X160" s="5"/>
      <c r="Y160" s="5"/>
      <c r="Z160" s="5"/>
      <c r="AA160" s="5"/>
      <c r="AB160" s="5"/>
    </row>
    <row r="161" spans="1:28" ht="15.75" customHeight="1">
      <c r="A161" s="5"/>
      <c r="B161" s="5"/>
      <c r="C161" s="5"/>
      <c r="D161" s="5"/>
      <c r="E161" s="5"/>
      <c r="F161" s="5"/>
      <c r="G161" s="106"/>
      <c r="H161" s="5"/>
      <c r="I161" s="5"/>
      <c r="J161" s="5"/>
      <c r="K161" s="5"/>
      <c r="L161" s="5"/>
      <c r="M161" s="5"/>
      <c r="N161" s="5"/>
      <c r="O161" s="4"/>
      <c r="P161" s="4"/>
      <c r="Q161" s="4"/>
      <c r="R161" s="4"/>
      <c r="S161" s="4"/>
      <c r="T161" s="4"/>
      <c r="U161" s="4"/>
      <c r="V161" s="5"/>
      <c r="W161" s="5"/>
      <c r="X161" s="5"/>
      <c r="Y161" s="5"/>
      <c r="Z161" s="5"/>
      <c r="AA161" s="5"/>
      <c r="AB161" s="5"/>
    </row>
    <row r="162" spans="1:28" ht="15.75" customHeight="1">
      <c r="A162" s="5"/>
      <c r="B162" s="5"/>
      <c r="C162" s="5"/>
      <c r="D162" s="5"/>
      <c r="E162" s="5"/>
      <c r="F162" s="5"/>
      <c r="G162" s="106"/>
      <c r="H162" s="5"/>
      <c r="I162" s="5"/>
      <c r="J162" s="5"/>
      <c r="K162" s="5"/>
      <c r="L162" s="5"/>
      <c r="M162" s="5"/>
      <c r="N162" s="5"/>
      <c r="O162" s="4"/>
      <c r="P162" s="4"/>
      <c r="Q162" s="4"/>
      <c r="R162" s="4"/>
      <c r="S162" s="4"/>
      <c r="T162" s="4"/>
      <c r="U162" s="4"/>
      <c r="V162" s="5"/>
      <c r="W162" s="5"/>
      <c r="X162" s="5"/>
      <c r="Y162" s="5"/>
      <c r="Z162" s="5"/>
      <c r="AA162" s="5"/>
      <c r="AB162" s="5"/>
    </row>
    <row r="163" spans="1:28" ht="15.75" customHeight="1">
      <c r="A163" s="5"/>
      <c r="B163" s="5"/>
      <c r="C163" s="5"/>
      <c r="D163" s="5"/>
      <c r="E163" s="5"/>
      <c r="F163" s="5"/>
      <c r="G163" s="106"/>
      <c r="H163" s="5"/>
      <c r="I163" s="5"/>
      <c r="J163" s="5"/>
      <c r="K163" s="5"/>
      <c r="L163" s="5"/>
      <c r="M163" s="5"/>
      <c r="N163" s="5"/>
      <c r="O163" s="4"/>
      <c r="P163" s="4"/>
      <c r="Q163" s="4"/>
      <c r="R163" s="4"/>
      <c r="S163" s="4"/>
      <c r="T163" s="4"/>
      <c r="U163" s="4"/>
      <c r="V163" s="5"/>
      <c r="W163" s="5"/>
      <c r="X163" s="5"/>
      <c r="Y163" s="5"/>
      <c r="Z163" s="5"/>
      <c r="AA163" s="5"/>
      <c r="AB163" s="5"/>
    </row>
    <row r="164" spans="1:28" ht="15.75" customHeight="1">
      <c r="A164" s="5"/>
      <c r="B164" s="5"/>
      <c r="C164" s="5"/>
      <c r="D164" s="5"/>
      <c r="E164" s="5"/>
      <c r="F164" s="5"/>
      <c r="G164" s="106"/>
      <c r="H164" s="5"/>
      <c r="I164" s="5"/>
      <c r="J164" s="5"/>
      <c r="K164" s="5"/>
      <c r="L164" s="5"/>
      <c r="M164" s="5"/>
      <c r="N164" s="5"/>
      <c r="O164" s="4"/>
      <c r="P164" s="4"/>
      <c r="Q164" s="4"/>
      <c r="R164" s="4"/>
      <c r="S164" s="4"/>
      <c r="T164" s="4"/>
      <c r="U164" s="4"/>
      <c r="V164" s="5"/>
      <c r="W164" s="5"/>
      <c r="X164" s="5"/>
      <c r="Y164" s="5"/>
      <c r="Z164" s="5"/>
      <c r="AA164" s="5"/>
      <c r="AB164" s="5"/>
    </row>
    <row r="165" spans="1:28" ht="15.75" customHeight="1">
      <c r="A165" s="5"/>
      <c r="B165" s="5"/>
      <c r="C165" s="5"/>
      <c r="D165" s="5"/>
      <c r="E165" s="5"/>
      <c r="F165" s="5"/>
      <c r="G165" s="106"/>
      <c r="H165" s="5"/>
      <c r="I165" s="5"/>
      <c r="J165" s="5"/>
      <c r="K165" s="5"/>
      <c r="L165" s="5"/>
      <c r="M165" s="5"/>
      <c r="N165" s="5"/>
      <c r="O165" s="4"/>
      <c r="P165" s="4"/>
      <c r="Q165" s="4"/>
      <c r="R165" s="4"/>
      <c r="S165" s="4"/>
      <c r="T165" s="4"/>
      <c r="U165" s="4"/>
      <c r="V165" s="5"/>
      <c r="W165" s="5"/>
      <c r="X165" s="5"/>
      <c r="Y165" s="5"/>
      <c r="Z165" s="5"/>
      <c r="AA165" s="5"/>
      <c r="AB165" s="5"/>
    </row>
    <row r="166" spans="1:28" ht="15.75" customHeight="1">
      <c r="A166" s="5"/>
      <c r="B166" s="5"/>
      <c r="C166" s="5"/>
      <c r="D166" s="5"/>
      <c r="E166" s="5"/>
      <c r="F166" s="5"/>
      <c r="G166" s="106"/>
      <c r="H166" s="5"/>
      <c r="I166" s="5"/>
      <c r="J166" s="5"/>
      <c r="K166" s="5"/>
      <c r="L166" s="5"/>
      <c r="M166" s="5"/>
      <c r="N166" s="5"/>
      <c r="O166" s="4"/>
      <c r="P166" s="4"/>
      <c r="Q166" s="4"/>
      <c r="R166" s="4"/>
      <c r="S166" s="4"/>
      <c r="T166" s="4"/>
      <c r="U166" s="4"/>
      <c r="V166" s="5"/>
      <c r="W166" s="5"/>
      <c r="X166" s="5"/>
      <c r="Y166" s="5"/>
      <c r="Z166" s="5"/>
      <c r="AA166" s="5"/>
      <c r="AB166" s="5"/>
    </row>
    <row r="167" spans="1:28" ht="15.75" customHeight="1">
      <c r="A167" s="5"/>
      <c r="B167" s="5"/>
      <c r="C167" s="5"/>
      <c r="D167" s="5"/>
      <c r="E167" s="5"/>
      <c r="F167" s="5"/>
      <c r="G167" s="106"/>
      <c r="H167" s="5"/>
      <c r="I167" s="5"/>
      <c r="J167" s="5"/>
      <c r="K167" s="5"/>
      <c r="L167" s="5"/>
      <c r="M167" s="5"/>
      <c r="N167" s="5"/>
      <c r="O167" s="4"/>
      <c r="P167" s="4"/>
      <c r="Q167" s="4"/>
      <c r="R167" s="4"/>
      <c r="S167" s="4"/>
      <c r="T167" s="4"/>
      <c r="U167" s="4"/>
      <c r="V167" s="5"/>
      <c r="W167" s="5"/>
      <c r="X167" s="5"/>
      <c r="Y167" s="5"/>
      <c r="Z167" s="5"/>
      <c r="AA167" s="5"/>
      <c r="AB167" s="5"/>
    </row>
    <row r="168" spans="1:28" ht="15.75" customHeight="1">
      <c r="A168" s="5"/>
      <c r="B168" s="5"/>
      <c r="C168" s="5"/>
      <c r="D168" s="5"/>
      <c r="E168" s="5"/>
      <c r="F168" s="5"/>
      <c r="G168" s="106"/>
      <c r="H168" s="5"/>
      <c r="I168" s="5"/>
      <c r="J168" s="5"/>
      <c r="K168" s="5"/>
      <c r="L168" s="5"/>
      <c r="M168" s="5"/>
      <c r="N168" s="5"/>
      <c r="O168" s="4"/>
      <c r="P168" s="4"/>
      <c r="Q168" s="4"/>
      <c r="R168" s="4"/>
      <c r="S168" s="4"/>
      <c r="T168" s="4"/>
      <c r="U168" s="4"/>
      <c r="V168" s="5"/>
      <c r="W168" s="5"/>
      <c r="X168" s="5"/>
      <c r="Y168" s="5"/>
      <c r="Z168" s="5"/>
      <c r="AA168" s="5"/>
      <c r="AB168" s="5"/>
    </row>
    <row r="169" spans="1:28" ht="15.75" customHeight="1">
      <c r="A169" s="5"/>
      <c r="B169" s="5"/>
      <c r="C169" s="5"/>
      <c r="D169" s="5"/>
      <c r="E169" s="5"/>
      <c r="F169" s="5"/>
      <c r="G169" s="106"/>
      <c r="H169" s="5"/>
      <c r="I169" s="5"/>
      <c r="J169" s="5"/>
      <c r="K169" s="5"/>
      <c r="L169" s="5"/>
      <c r="M169" s="5"/>
      <c r="N169" s="5"/>
      <c r="O169" s="4"/>
      <c r="P169" s="4"/>
      <c r="Q169" s="4"/>
      <c r="R169" s="4"/>
      <c r="S169" s="4"/>
      <c r="T169" s="4"/>
      <c r="U169" s="4"/>
      <c r="V169" s="5"/>
      <c r="W169" s="5"/>
      <c r="X169" s="5"/>
      <c r="Y169" s="5"/>
      <c r="Z169" s="5"/>
      <c r="AA169" s="5"/>
      <c r="AB169" s="5"/>
    </row>
    <row r="170" spans="1:28" ht="15.75" customHeight="1">
      <c r="A170" s="5"/>
      <c r="B170" s="5"/>
      <c r="C170" s="5"/>
      <c r="D170" s="5"/>
      <c r="E170" s="5"/>
      <c r="F170" s="5"/>
      <c r="G170" s="106"/>
      <c r="H170" s="5"/>
      <c r="I170" s="5"/>
      <c r="J170" s="5"/>
      <c r="K170" s="5"/>
      <c r="L170" s="5"/>
      <c r="M170" s="5"/>
      <c r="N170" s="5"/>
      <c r="O170" s="4"/>
      <c r="P170" s="4"/>
      <c r="Q170" s="4"/>
      <c r="R170" s="4"/>
      <c r="S170" s="4"/>
      <c r="T170" s="4"/>
      <c r="U170" s="4"/>
      <c r="V170" s="5"/>
      <c r="W170" s="5"/>
      <c r="X170" s="5"/>
      <c r="Y170" s="5"/>
      <c r="Z170" s="5"/>
      <c r="AA170" s="5"/>
      <c r="AB170" s="5"/>
    </row>
    <row r="171" spans="1:28" ht="15.75" customHeight="1">
      <c r="A171" s="5"/>
      <c r="B171" s="5"/>
      <c r="C171" s="5"/>
      <c r="D171" s="5"/>
      <c r="E171" s="5"/>
      <c r="F171" s="5"/>
      <c r="G171" s="106"/>
      <c r="H171" s="5"/>
      <c r="I171" s="5"/>
      <c r="J171" s="5"/>
      <c r="K171" s="5"/>
      <c r="L171" s="5"/>
      <c r="M171" s="5"/>
      <c r="N171" s="5"/>
      <c r="O171" s="4"/>
      <c r="P171" s="4"/>
      <c r="Q171" s="4"/>
      <c r="R171" s="4"/>
      <c r="S171" s="4"/>
      <c r="T171" s="4"/>
      <c r="U171" s="4"/>
      <c r="V171" s="5"/>
      <c r="W171" s="5"/>
      <c r="X171" s="5"/>
      <c r="Y171" s="5"/>
      <c r="Z171" s="5"/>
      <c r="AA171" s="5"/>
      <c r="AB171" s="5"/>
    </row>
    <row r="172" spans="1:28" ht="15.75" customHeight="1">
      <c r="A172" s="5"/>
      <c r="B172" s="5"/>
      <c r="C172" s="5"/>
      <c r="D172" s="5"/>
      <c r="E172" s="5"/>
      <c r="F172" s="5"/>
      <c r="G172" s="106"/>
      <c r="H172" s="5"/>
      <c r="I172" s="5"/>
      <c r="J172" s="5"/>
      <c r="K172" s="5"/>
      <c r="L172" s="5"/>
      <c r="M172" s="5"/>
      <c r="N172" s="5"/>
      <c r="O172" s="4"/>
      <c r="P172" s="4"/>
      <c r="Q172" s="4"/>
      <c r="R172" s="4"/>
      <c r="S172" s="4"/>
      <c r="T172" s="4"/>
      <c r="U172" s="4"/>
      <c r="V172" s="5"/>
      <c r="W172" s="5"/>
      <c r="X172" s="5"/>
      <c r="Y172" s="5"/>
      <c r="Z172" s="5"/>
      <c r="AA172" s="5"/>
      <c r="AB172" s="5"/>
    </row>
    <row r="173" spans="1:28" ht="15.75" customHeight="1">
      <c r="A173" s="5"/>
      <c r="B173" s="5"/>
      <c r="C173" s="5"/>
      <c r="D173" s="5"/>
      <c r="E173" s="5"/>
      <c r="F173" s="5"/>
      <c r="G173" s="106"/>
      <c r="H173" s="5"/>
      <c r="I173" s="5"/>
      <c r="J173" s="5"/>
      <c r="K173" s="5"/>
      <c r="L173" s="5"/>
      <c r="M173" s="5"/>
      <c r="N173" s="5"/>
      <c r="O173" s="4"/>
      <c r="P173" s="4"/>
      <c r="Q173" s="4"/>
      <c r="R173" s="4"/>
      <c r="S173" s="4"/>
      <c r="T173" s="4"/>
      <c r="U173" s="4"/>
      <c r="V173" s="5"/>
      <c r="W173" s="5"/>
      <c r="X173" s="5"/>
      <c r="Y173" s="5"/>
      <c r="Z173" s="5"/>
      <c r="AA173" s="5"/>
      <c r="AB173" s="5"/>
    </row>
    <row r="174" spans="1:28" ht="15.75" customHeight="1">
      <c r="A174" s="5"/>
      <c r="B174" s="5"/>
      <c r="C174" s="5"/>
      <c r="D174" s="5"/>
      <c r="E174" s="5"/>
      <c r="F174" s="5"/>
      <c r="G174" s="106"/>
      <c r="H174" s="5"/>
      <c r="I174" s="5"/>
      <c r="J174" s="5"/>
      <c r="K174" s="5"/>
      <c r="L174" s="5"/>
      <c r="M174" s="5"/>
      <c r="N174" s="5"/>
      <c r="O174" s="4"/>
      <c r="P174" s="4"/>
      <c r="Q174" s="4"/>
      <c r="R174" s="4"/>
      <c r="S174" s="4"/>
      <c r="T174" s="4"/>
      <c r="U174" s="4"/>
      <c r="V174" s="5"/>
      <c r="W174" s="5"/>
      <c r="X174" s="5"/>
      <c r="Y174" s="5"/>
      <c r="Z174" s="5"/>
      <c r="AA174" s="5"/>
      <c r="AB174" s="5"/>
    </row>
    <row r="175" spans="1:28" ht="15.75" customHeight="1">
      <c r="A175" s="5"/>
      <c r="B175" s="5"/>
      <c r="C175" s="5"/>
      <c r="D175" s="5"/>
      <c r="E175" s="5"/>
      <c r="F175" s="5"/>
      <c r="G175" s="106"/>
      <c r="H175" s="5"/>
      <c r="I175" s="5"/>
      <c r="J175" s="5"/>
      <c r="K175" s="5"/>
      <c r="L175" s="5"/>
      <c r="M175" s="5"/>
      <c r="N175" s="5"/>
      <c r="O175" s="4"/>
      <c r="P175" s="4"/>
      <c r="Q175" s="4"/>
      <c r="R175" s="4"/>
      <c r="S175" s="4"/>
      <c r="T175" s="4"/>
      <c r="U175" s="4"/>
      <c r="V175" s="5"/>
      <c r="W175" s="5"/>
      <c r="X175" s="5"/>
      <c r="Y175" s="5"/>
      <c r="Z175" s="5"/>
      <c r="AA175" s="5"/>
      <c r="AB175" s="5"/>
    </row>
    <row r="176" spans="1:28" ht="15.75" customHeight="1">
      <c r="A176" s="5"/>
      <c r="B176" s="5"/>
      <c r="C176" s="5"/>
      <c r="D176" s="5"/>
      <c r="E176" s="5"/>
      <c r="F176" s="5"/>
      <c r="G176" s="106"/>
      <c r="H176" s="5"/>
      <c r="I176" s="5"/>
      <c r="J176" s="5"/>
      <c r="K176" s="5"/>
      <c r="L176" s="5"/>
      <c r="M176" s="5"/>
      <c r="N176" s="5"/>
      <c r="O176" s="4"/>
      <c r="P176" s="4"/>
      <c r="Q176" s="4"/>
      <c r="R176" s="4"/>
      <c r="S176" s="4"/>
      <c r="T176" s="4"/>
      <c r="U176" s="4"/>
      <c r="V176" s="5"/>
      <c r="W176" s="5"/>
      <c r="X176" s="5"/>
      <c r="Y176" s="5"/>
      <c r="Z176" s="5"/>
      <c r="AA176" s="5"/>
      <c r="AB176" s="5"/>
    </row>
    <row r="177" spans="1:28" ht="15.75" customHeight="1">
      <c r="A177" s="5"/>
      <c r="B177" s="5"/>
      <c r="C177" s="5"/>
      <c r="D177" s="5"/>
      <c r="E177" s="5"/>
      <c r="F177" s="5"/>
      <c r="G177" s="106"/>
      <c r="H177" s="5"/>
      <c r="I177" s="5"/>
      <c r="J177" s="5"/>
      <c r="K177" s="5"/>
      <c r="L177" s="5"/>
      <c r="M177" s="5"/>
      <c r="N177" s="5"/>
      <c r="O177" s="4"/>
      <c r="P177" s="4"/>
      <c r="Q177" s="4"/>
      <c r="R177" s="4"/>
      <c r="S177" s="4"/>
      <c r="T177" s="4"/>
      <c r="U177" s="4"/>
      <c r="V177" s="5"/>
      <c r="W177" s="5"/>
      <c r="X177" s="5"/>
      <c r="Y177" s="5"/>
      <c r="Z177" s="5"/>
      <c r="AA177" s="5"/>
      <c r="AB177" s="5"/>
    </row>
    <row r="178" spans="1:28" ht="15.75" customHeight="1">
      <c r="A178" s="5"/>
      <c r="B178" s="5"/>
      <c r="C178" s="5"/>
      <c r="D178" s="5"/>
      <c r="E178" s="5"/>
      <c r="F178" s="5"/>
      <c r="G178" s="106"/>
      <c r="H178" s="5"/>
      <c r="I178" s="5"/>
      <c r="J178" s="5"/>
      <c r="K178" s="5"/>
      <c r="L178" s="5"/>
      <c r="M178" s="5"/>
      <c r="N178" s="5"/>
      <c r="O178" s="4"/>
      <c r="P178" s="4"/>
      <c r="Q178" s="4"/>
      <c r="R178" s="4"/>
      <c r="S178" s="4"/>
      <c r="T178" s="4"/>
      <c r="U178" s="4"/>
      <c r="V178" s="5"/>
      <c r="W178" s="5"/>
      <c r="X178" s="5"/>
      <c r="Y178" s="5"/>
      <c r="Z178" s="5"/>
      <c r="AA178" s="5"/>
      <c r="AB178" s="5"/>
    </row>
    <row r="179" spans="1:28" ht="15.75" customHeight="1">
      <c r="A179" s="5"/>
      <c r="B179" s="5"/>
      <c r="C179" s="5"/>
      <c r="D179" s="5"/>
      <c r="E179" s="5"/>
      <c r="F179" s="5"/>
      <c r="G179" s="106"/>
      <c r="H179" s="5"/>
      <c r="I179" s="5"/>
      <c r="J179" s="5"/>
      <c r="K179" s="5"/>
      <c r="L179" s="5"/>
      <c r="M179" s="5"/>
      <c r="N179" s="5"/>
      <c r="O179" s="4"/>
      <c r="P179" s="4"/>
      <c r="Q179" s="4"/>
      <c r="R179" s="4"/>
      <c r="S179" s="4"/>
      <c r="T179" s="4"/>
      <c r="U179" s="4"/>
      <c r="V179" s="5"/>
      <c r="W179" s="5"/>
      <c r="X179" s="5"/>
      <c r="Y179" s="5"/>
      <c r="Z179" s="5"/>
      <c r="AA179" s="5"/>
      <c r="AB179" s="5"/>
    </row>
    <row r="180" spans="1:28" ht="15.75" customHeight="1">
      <c r="A180" s="5"/>
      <c r="B180" s="5"/>
      <c r="C180" s="5"/>
      <c r="D180" s="5"/>
      <c r="E180" s="5"/>
      <c r="F180" s="5"/>
      <c r="G180" s="106"/>
      <c r="H180" s="5"/>
      <c r="I180" s="5"/>
      <c r="J180" s="5"/>
      <c r="K180" s="5"/>
      <c r="L180" s="5"/>
      <c r="M180" s="5"/>
      <c r="N180" s="5"/>
      <c r="O180" s="4"/>
      <c r="P180" s="4"/>
      <c r="Q180" s="4"/>
      <c r="R180" s="4"/>
      <c r="S180" s="4"/>
      <c r="T180" s="4"/>
      <c r="U180" s="4"/>
      <c r="V180" s="5"/>
      <c r="W180" s="5"/>
      <c r="X180" s="5"/>
      <c r="Y180" s="5"/>
      <c r="Z180" s="5"/>
      <c r="AA180" s="5"/>
      <c r="AB180" s="5"/>
    </row>
    <row r="181" spans="1:28" ht="15.75" customHeight="1">
      <c r="A181" s="5"/>
      <c r="B181" s="5"/>
      <c r="C181" s="5"/>
      <c r="D181" s="5"/>
      <c r="E181" s="5"/>
      <c r="F181" s="5"/>
      <c r="G181" s="106"/>
      <c r="H181" s="5"/>
      <c r="I181" s="5"/>
      <c r="J181" s="5"/>
      <c r="K181" s="5"/>
      <c r="L181" s="5"/>
      <c r="M181" s="5"/>
      <c r="N181" s="5"/>
      <c r="O181" s="4"/>
      <c r="P181" s="4"/>
      <c r="Q181" s="4"/>
      <c r="R181" s="4"/>
      <c r="S181" s="4"/>
      <c r="T181" s="4"/>
      <c r="U181" s="4"/>
      <c r="V181" s="5"/>
      <c r="W181" s="5"/>
      <c r="X181" s="5"/>
      <c r="Y181" s="5"/>
      <c r="Z181" s="5"/>
      <c r="AA181" s="5"/>
      <c r="AB181" s="5"/>
    </row>
    <row r="182" spans="1:28" ht="15.75" customHeight="1">
      <c r="A182" s="5"/>
      <c r="B182" s="5"/>
      <c r="C182" s="5"/>
      <c r="D182" s="5"/>
      <c r="E182" s="5"/>
      <c r="F182" s="5"/>
      <c r="G182" s="106"/>
      <c r="H182" s="5"/>
      <c r="I182" s="5"/>
      <c r="J182" s="5"/>
      <c r="K182" s="5"/>
      <c r="L182" s="5"/>
      <c r="M182" s="5"/>
      <c r="N182" s="5"/>
      <c r="O182" s="4"/>
      <c r="P182" s="4"/>
      <c r="Q182" s="4"/>
      <c r="R182" s="4"/>
      <c r="S182" s="4"/>
      <c r="T182" s="4"/>
      <c r="U182" s="4"/>
      <c r="V182" s="5"/>
      <c r="W182" s="5"/>
      <c r="X182" s="5"/>
      <c r="Y182" s="5"/>
      <c r="Z182" s="5"/>
      <c r="AA182" s="5"/>
      <c r="AB182" s="5"/>
    </row>
    <row r="183" spans="1:28" ht="15.75" customHeight="1">
      <c r="A183" s="5"/>
      <c r="B183" s="5"/>
      <c r="C183" s="5"/>
      <c r="D183" s="5"/>
      <c r="E183" s="5"/>
      <c r="F183" s="5"/>
      <c r="G183" s="106"/>
      <c r="H183" s="5"/>
      <c r="I183" s="5"/>
      <c r="J183" s="5"/>
      <c r="K183" s="5"/>
      <c r="L183" s="5"/>
      <c r="M183" s="5"/>
      <c r="N183" s="5"/>
      <c r="O183" s="4"/>
      <c r="P183" s="4"/>
      <c r="Q183" s="4"/>
      <c r="R183" s="4"/>
      <c r="S183" s="4"/>
      <c r="T183" s="4"/>
      <c r="U183" s="4"/>
      <c r="V183" s="5"/>
      <c r="W183" s="5"/>
      <c r="X183" s="5"/>
      <c r="Y183" s="5"/>
      <c r="Z183" s="5"/>
      <c r="AA183" s="5"/>
      <c r="AB183" s="5"/>
    </row>
    <row r="184" spans="1:28" ht="15.75" customHeight="1">
      <c r="A184" s="5"/>
      <c r="B184" s="5"/>
      <c r="C184" s="5"/>
      <c r="D184" s="5"/>
      <c r="E184" s="5"/>
      <c r="F184" s="5"/>
      <c r="G184" s="106"/>
      <c r="H184" s="5"/>
      <c r="I184" s="5"/>
      <c r="J184" s="5"/>
      <c r="K184" s="5"/>
      <c r="L184" s="5"/>
      <c r="M184" s="5"/>
      <c r="N184" s="5"/>
      <c r="O184" s="4"/>
      <c r="P184" s="4"/>
      <c r="Q184" s="4"/>
      <c r="R184" s="4"/>
      <c r="S184" s="4"/>
      <c r="T184" s="4"/>
      <c r="U184" s="4"/>
      <c r="V184" s="5"/>
      <c r="W184" s="5"/>
      <c r="X184" s="5"/>
      <c r="Y184" s="5"/>
      <c r="Z184" s="5"/>
      <c r="AA184" s="5"/>
      <c r="AB184" s="5"/>
    </row>
    <row r="185" spans="1:28" ht="15.75" customHeight="1">
      <c r="A185" s="5"/>
      <c r="B185" s="5"/>
      <c r="C185" s="5"/>
      <c r="D185" s="5"/>
      <c r="E185" s="5"/>
      <c r="F185" s="5"/>
      <c r="G185" s="106"/>
      <c r="H185" s="5"/>
      <c r="I185" s="5"/>
      <c r="J185" s="5"/>
      <c r="K185" s="5"/>
      <c r="L185" s="5"/>
      <c r="M185" s="5"/>
      <c r="N185" s="5"/>
      <c r="O185" s="4"/>
      <c r="P185" s="4"/>
      <c r="Q185" s="4"/>
      <c r="R185" s="4"/>
      <c r="S185" s="4"/>
      <c r="T185" s="4"/>
      <c r="U185" s="4"/>
      <c r="V185" s="5"/>
      <c r="W185" s="5"/>
      <c r="X185" s="5"/>
      <c r="Y185" s="5"/>
      <c r="Z185" s="5"/>
      <c r="AA185" s="5"/>
      <c r="AB185" s="5"/>
    </row>
    <row r="186" spans="1:28" ht="15.75" customHeight="1">
      <c r="A186" s="5"/>
      <c r="B186" s="5"/>
      <c r="C186" s="5"/>
      <c r="D186" s="5"/>
      <c r="E186" s="5"/>
      <c r="F186" s="5"/>
      <c r="G186" s="106"/>
      <c r="H186" s="5"/>
      <c r="I186" s="5"/>
      <c r="J186" s="5"/>
      <c r="K186" s="5"/>
      <c r="L186" s="5"/>
      <c r="M186" s="5"/>
      <c r="N186" s="5"/>
      <c r="O186" s="4"/>
      <c r="P186" s="4"/>
      <c r="Q186" s="4"/>
      <c r="R186" s="4"/>
      <c r="S186" s="4"/>
      <c r="T186" s="4"/>
      <c r="U186" s="4"/>
      <c r="V186" s="5"/>
      <c r="W186" s="5"/>
      <c r="X186" s="5"/>
      <c r="Y186" s="5"/>
      <c r="Z186" s="5"/>
      <c r="AA186" s="5"/>
      <c r="AB186" s="5"/>
    </row>
    <row r="187" spans="1:28" ht="15.75" customHeight="1">
      <c r="A187" s="5"/>
      <c r="B187" s="5"/>
      <c r="C187" s="5"/>
      <c r="D187" s="5"/>
      <c r="E187" s="5"/>
      <c r="F187" s="5"/>
      <c r="G187" s="106"/>
      <c r="H187" s="5"/>
      <c r="I187" s="5"/>
      <c r="J187" s="5"/>
      <c r="K187" s="5"/>
      <c r="L187" s="5"/>
      <c r="M187" s="5"/>
      <c r="N187" s="5"/>
      <c r="O187" s="4"/>
      <c r="P187" s="4"/>
      <c r="Q187" s="4"/>
      <c r="R187" s="4"/>
      <c r="S187" s="4"/>
      <c r="T187" s="4"/>
      <c r="U187" s="4"/>
      <c r="V187" s="5"/>
      <c r="W187" s="5"/>
      <c r="X187" s="5"/>
      <c r="Y187" s="5"/>
      <c r="Z187" s="5"/>
      <c r="AA187" s="5"/>
      <c r="AB187" s="5"/>
    </row>
    <row r="188" spans="1:28" ht="15.75" customHeight="1">
      <c r="A188" s="5"/>
      <c r="B188" s="5"/>
      <c r="C188" s="5"/>
      <c r="D188" s="5"/>
      <c r="E188" s="5"/>
      <c r="F188" s="5"/>
      <c r="G188" s="106"/>
      <c r="H188" s="5"/>
      <c r="I188" s="5"/>
      <c r="J188" s="5"/>
      <c r="K188" s="5"/>
      <c r="L188" s="5"/>
      <c r="M188" s="5"/>
      <c r="N188" s="5"/>
      <c r="O188" s="4"/>
      <c r="P188" s="4"/>
      <c r="Q188" s="4"/>
      <c r="R188" s="4"/>
      <c r="S188" s="4"/>
      <c r="T188" s="4"/>
      <c r="U188" s="4"/>
      <c r="V188" s="5"/>
      <c r="W188" s="5"/>
      <c r="X188" s="5"/>
      <c r="Y188" s="5"/>
      <c r="Z188" s="5"/>
      <c r="AA188" s="5"/>
      <c r="AB188" s="5"/>
    </row>
    <row r="189" spans="1:28" ht="15.75" customHeight="1">
      <c r="A189" s="5"/>
      <c r="B189" s="5"/>
      <c r="C189" s="5"/>
      <c r="D189" s="5"/>
      <c r="E189" s="5"/>
      <c r="F189" s="5"/>
      <c r="G189" s="106"/>
      <c r="H189" s="5"/>
      <c r="I189" s="5"/>
      <c r="J189" s="5"/>
      <c r="K189" s="5"/>
      <c r="L189" s="5"/>
      <c r="M189" s="5"/>
      <c r="N189" s="5"/>
      <c r="O189" s="4"/>
      <c r="P189" s="4"/>
      <c r="Q189" s="4"/>
      <c r="R189" s="4"/>
      <c r="S189" s="4"/>
      <c r="T189" s="4"/>
      <c r="U189" s="4"/>
      <c r="V189" s="5"/>
      <c r="W189" s="5"/>
      <c r="X189" s="5"/>
      <c r="Y189" s="5"/>
      <c r="Z189" s="5"/>
      <c r="AA189" s="5"/>
      <c r="AB189" s="5"/>
    </row>
    <row r="190" spans="1:28" ht="15.75" customHeight="1">
      <c r="A190" s="5"/>
      <c r="B190" s="5"/>
      <c r="C190" s="5"/>
      <c r="D190" s="5"/>
      <c r="E190" s="5"/>
      <c r="F190" s="5"/>
      <c r="G190" s="106"/>
      <c r="H190" s="5"/>
      <c r="I190" s="5"/>
      <c r="J190" s="5"/>
      <c r="K190" s="5"/>
      <c r="L190" s="5"/>
      <c r="M190" s="5"/>
      <c r="N190" s="5"/>
      <c r="O190" s="4"/>
      <c r="P190" s="4"/>
      <c r="Q190" s="4"/>
      <c r="R190" s="4"/>
      <c r="S190" s="4"/>
      <c r="T190" s="4"/>
      <c r="U190" s="4"/>
      <c r="V190" s="5"/>
      <c r="W190" s="5"/>
      <c r="X190" s="5"/>
      <c r="Y190" s="5"/>
      <c r="Z190" s="5"/>
      <c r="AA190" s="5"/>
      <c r="AB190" s="5"/>
    </row>
    <row r="191" spans="1:28" ht="15.75" customHeight="1">
      <c r="A191" s="5"/>
      <c r="B191" s="5"/>
      <c r="C191" s="5"/>
      <c r="D191" s="5"/>
      <c r="E191" s="5"/>
      <c r="F191" s="5"/>
      <c r="G191" s="106"/>
      <c r="H191" s="5"/>
      <c r="I191" s="5"/>
      <c r="J191" s="5"/>
      <c r="K191" s="5"/>
      <c r="L191" s="5"/>
      <c r="M191" s="5"/>
      <c r="N191" s="5"/>
      <c r="O191" s="4"/>
      <c r="P191" s="4"/>
      <c r="Q191" s="4"/>
      <c r="R191" s="4"/>
      <c r="S191" s="4"/>
      <c r="T191" s="4"/>
      <c r="U191" s="4"/>
      <c r="V191" s="5"/>
      <c r="W191" s="5"/>
      <c r="X191" s="5"/>
      <c r="Y191" s="5"/>
      <c r="Z191" s="5"/>
      <c r="AA191" s="5"/>
      <c r="AB191" s="5"/>
    </row>
    <row r="192" spans="1:28" ht="15.75" customHeight="1">
      <c r="A192" s="5"/>
      <c r="B192" s="5"/>
      <c r="C192" s="5"/>
      <c r="D192" s="5"/>
      <c r="E192" s="5"/>
      <c r="F192" s="5"/>
      <c r="G192" s="106"/>
      <c r="H192" s="5"/>
      <c r="I192" s="5"/>
      <c r="J192" s="5"/>
      <c r="K192" s="5"/>
      <c r="L192" s="5"/>
      <c r="M192" s="5"/>
      <c r="N192" s="5"/>
      <c r="O192" s="4"/>
      <c r="P192" s="4"/>
      <c r="Q192" s="4"/>
      <c r="R192" s="4"/>
      <c r="S192" s="4"/>
      <c r="T192" s="4"/>
      <c r="U192" s="4"/>
      <c r="V192" s="5"/>
      <c r="W192" s="5"/>
      <c r="X192" s="5"/>
      <c r="Y192" s="5"/>
      <c r="Z192" s="5"/>
      <c r="AA192" s="5"/>
      <c r="AB192" s="5"/>
    </row>
    <row r="193" spans="1:28" ht="15.75" customHeight="1">
      <c r="A193" s="5"/>
      <c r="B193" s="5"/>
      <c r="C193" s="5"/>
      <c r="D193" s="5"/>
      <c r="E193" s="5"/>
      <c r="F193" s="5"/>
      <c r="G193" s="106"/>
      <c r="H193" s="5"/>
      <c r="I193" s="5"/>
      <c r="J193" s="5"/>
      <c r="K193" s="5"/>
      <c r="L193" s="5"/>
      <c r="M193" s="5"/>
      <c r="N193" s="5"/>
      <c r="O193" s="4"/>
      <c r="P193" s="4"/>
      <c r="Q193" s="4"/>
      <c r="R193" s="4"/>
      <c r="S193" s="4"/>
      <c r="T193" s="4"/>
      <c r="U193" s="4"/>
      <c r="V193" s="5"/>
      <c r="W193" s="5"/>
      <c r="X193" s="5"/>
      <c r="Y193" s="5"/>
      <c r="Z193" s="5"/>
      <c r="AA193" s="5"/>
      <c r="AB193" s="5"/>
    </row>
    <row r="194" spans="1:28" ht="15.75" customHeight="1">
      <c r="A194" s="5"/>
      <c r="B194" s="5"/>
      <c r="C194" s="5"/>
      <c r="D194" s="5"/>
      <c r="E194" s="5"/>
      <c r="F194" s="5"/>
      <c r="G194" s="106"/>
      <c r="H194" s="5"/>
      <c r="I194" s="5"/>
      <c r="J194" s="5"/>
      <c r="K194" s="5"/>
      <c r="L194" s="5"/>
      <c r="M194" s="5"/>
      <c r="N194" s="5"/>
      <c r="O194" s="4"/>
      <c r="P194" s="4"/>
      <c r="Q194" s="4"/>
      <c r="R194" s="4"/>
      <c r="S194" s="4"/>
      <c r="T194" s="4"/>
      <c r="U194" s="4"/>
      <c r="V194" s="5"/>
      <c r="W194" s="5"/>
      <c r="X194" s="5"/>
      <c r="Y194" s="5"/>
      <c r="Z194" s="5"/>
      <c r="AA194" s="5"/>
      <c r="AB194" s="5"/>
    </row>
    <row r="195" spans="1:28" ht="15.75" customHeight="1">
      <c r="A195" s="5"/>
      <c r="B195" s="5"/>
      <c r="C195" s="5"/>
      <c r="D195" s="5"/>
      <c r="E195" s="5"/>
      <c r="F195" s="5"/>
      <c r="G195" s="106"/>
      <c r="H195" s="5"/>
      <c r="I195" s="5"/>
      <c r="J195" s="5"/>
      <c r="K195" s="5"/>
      <c r="L195" s="5"/>
      <c r="M195" s="5"/>
      <c r="N195" s="5"/>
      <c r="O195" s="4"/>
      <c r="P195" s="4"/>
      <c r="Q195" s="4"/>
      <c r="R195" s="4"/>
      <c r="S195" s="4"/>
      <c r="T195" s="4"/>
      <c r="U195" s="4"/>
      <c r="V195" s="5"/>
      <c r="W195" s="5"/>
      <c r="X195" s="5"/>
      <c r="Y195" s="5"/>
      <c r="Z195" s="5"/>
      <c r="AA195" s="5"/>
      <c r="AB195" s="5"/>
    </row>
    <row r="196" spans="1:28" ht="15.75" customHeight="1">
      <c r="A196" s="5"/>
      <c r="B196" s="5"/>
      <c r="C196" s="5"/>
      <c r="D196" s="5"/>
      <c r="E196" s="5"/>
      <c r="F196" s="5"/>
      <c r="G196" s="106"/>
      <c r="H196" s="5"/>
      <c r="I196" s="5"/>
      <c r="J196" s="5"/>
      <c r="K196" s="5"/>
      <c r="L196" s="5"/>
      <c r="M196" s="5"/>
      <c r="N196" s="5"/>
      <c r="O196" s="4"/>
      <c r="P196" s="4"/>
      <c r="Q196" s="4"/>
      <c r="R196" s="4"/>
      <c r="S196" s="4"/>
      <c r="T196" s="4"/>
      <c r="U196" s="4"/>
      <c r="V196" s="5"/>
      <c r="W196" s="5"/>
      <c r="X196" s="5"/>
      <c r="Y196" s="5"/>
      <c r="Z196" s="5"/>
      <c r="AA196" s="5"/>
      <c r="AB196" s="5"/>
    </row>
    <row r="197" spans="1:28" ht="15.75" customHeight="1">
      <c r="A197" s="5"/>
      <c r="B197" s="5"/>
      <c r="C197" s="5"/>
      <c r="D197" s="5"/>
      <c r="E197" s="5"/>
      <c r="F197" s="5"/>
      <c r="G197" s="106"/>
      <c r="H197" s="5"/>
      <c r="I197" s="5"/>
      <c r="J197" s="5"/>
      <c r="K197" s="5"/>
      <c r="L197" s="5"/>
      <c r="M197" s="5"/>
      <c r="N197" s="5"/>
      <c r="O197" s="4"/>
      <c r="P197" s="4"/>
      <c r="Q197" s="4"/>
      <c r="R197" s="4"/>
      <c r="S197" s="4"/>
      <c r="T197" s="4"/>
      <c r="U197" s="4"/>
      <c r="V197" s="5"/>
      <c r="W197" s="5"/>
      <c r="X197" s="5"/>
      <c r="Y197" s="5"/>
      <c r="Z197" s="5"/>
      <c r="AA197" s="5"/>
      <c r="AB197" s="5"/>
    </row>
    <row r="198" spans="1:28" ht="15.75" customHeight="1">
      <c r="A198" s="5"/>
      <c r="B198" s="5"/>
      <c r="C198" s="5"/>
      <c r="D198" s="5"/>
      <c r="E198" s="5"/>
      <c r="F198" s="5"/>
      <c r="G198" s="106"/>
      <c r="H198" s="5"/>
      <c r="I198" s="5"/>
      <c r="J198" s="5"/>
      <c r="K198" s="5"/>
      <c r="L198" s="5"/>
      <c r="M198" s="5"/>
      <c r="N198" s="5"/>
      <c r="O198" s="4"/>
      <c r="P198" s="4"/>
      <c r="Q198" s="4"/>
      <c r="R198" s="4"/>
      <c r="S198" s="4"/>
      <c r="T198" s="4"/>
      <c r="U198" s="4"/>
      <c r="V198" s="5"/>
      <c r="W198" s="5"/>
      <c r="X198" s="5"/>
      <c r="Y198" s="5"/>
      <c r="Z198" s="5"/>
      <c r="AA198" s="5"/>
      <c r="AB198" s="5"/>
    </row>
    <row r="199" spans="1:28" ht="15.75" customHeight="1">
      <c r="A199" s="5"/>
      <c r="B199" s="5"/>
      <c r="C199" s="5"/>
      <c r="D199" s="5"/>
      <c r="E199" s="5"/>
      <c r="F199" s="5"/>
      <c r="G199" s="106"/>
      <c r="H199" s="5"/>
      <c r="I199" s="5"/>
      <c r="J199" s="5"/>
      <c r="K199" s="5"/>
      <c r="L199" s="5"/>
      <c r="M199" s="5"/>
      <c r="N199" s="5"/>
      <c r="O199" s="4"/>
      <c r="P199" s="4"/>
      <c r="Q199" s="4"/>
      <c r="R199" s="4"/>
      <c r="S199" s="4"/>
      <c r="T199" s="4"/>
      <c r="U199" s="4"/>
      <c r="V199" s="5"/>
      <c r="W199" s="5"/>
      <c r="X199" s="5"/>
      <c r="Y199" s="5"/>
      <c r="Z199" s="5"/>
      <c r="AA199" s="5"/>
      <c r="AB199" s="5"/>
    </row>
    <row r="200" spans="1:28" ht="15.75" customHeight="1">
      <c r="A200" s="5"/>
      <c r="B200" s="5"/>
      <c r="C200" s="5"/>
      <c r="D200" s="5"/>
      <c r="E200" s="5"/>
      <c r="F200" s="5"/>
      <c r="G200" s="106"/>
      <c r="H200" s="5"/>
      <c r="I200" s="5"/>
      <c r="J200" s="5"/>
      <c r="K200" s="5"/>
      <c r="L200" s="5"/>
      <c r="M200" s="5"/>
      <c r="N200" s="5"/>
      <c r="O200" s="4"/>
      <c r="P200" s="4"/>
      <c r="Q200" s="4"/>
      <c r="R200" s="4"/>
      <c r="S200" s="4"/>
      <c r="T200" s="4"/>
      <c r="U200" s="4"/>
      <c r="V200" s="5"/>
      <c r="W200" s="5"/>
      <c r="X200" s="5"/>
      <c r="Y200" s="5"/>
      <c r="Z200" s="5"/>
      <c r="AA200" s="5"/>
      <c r="AB200" s="5"/>
    </row>
    <row r="201" spans="1:28" ht="15.75" customHeight="1">
      <c r="A201" s="5"/>
      <c r="B201" s="5"/>
      <c r="C201" s="5"/>
      <c r="D201" s="5"/>
      <c r="E201" s="5"/>
      <c r="F201" s="5"/>
      <c r="G201" s="106"/>
      <c r="H201" s="5"/>
      <c r="I201" s="5"/>
      <c r="J201" s="5"/>
      <c r="K201" s="5"/>
      <c r="L201" s="5"/>
      <c r="M201" s="5"/>
      <c r="N201" s="5"/>
      <c r="O201" s="4"/>
      <c r="P201" s="4"/>
      <c r="Q201" s="4"/>
      <c r="R201" s="4"/>
      <c r="S201" s="4"/>
      <c r="T201" s="4"/>
      <c r="U201" s="4"/>
      <c r="V201" s="5"/>
      <c r="W201" s="5"/>
      <c r="X201" s="5"/>
      <c r="Y201" s="5"/>
      <c r="Z201" s="5"/>
      <c r="AA201" s="5"/>
      <c r="AB201" s="5"/>
    </row>
    <row r="202" spans="1:28" ht="15.75" customHeight="1">
      <c r="A202" s="5"/>
      <c r="B202" s="5"/>
      <c r="C202" s="5"/>
      <c r="D202" s="5"/>
      <c r="E202" s="5"/>
      <c r="F202" s="5"/>
      <c r="G202" s="106"/>
      <c r="H202" s="5"/>
      <c r="I202" s="5"/>
      <c r="J202" s="5"/>
      <c r="K202" s="5"/>
      <c r="L202" s="5"/>
      <c r="M202" s="5"/>
      <c r="N202" s="5"/>
      <c r="O202" s="4"/>
      <c r="P202" s="4"/>
      <c r="Q202" s="4"/>
      <c r="R202" s="4"/>
      <c r="S202" s="4"/>
      <c r="T202" s="4"/>
      <c r="U202" s="4"/>
      <c r="V202" s="5"/>
      <c r="W202" s="5"/>
      <c r="X202" s="5"/>
      <c r="Y202" s="5"/>
      <c r="Z202" s="5"/>
      <c r="AA202" s="5"/>
      <c r="AB202" s="5"/>
    </row>
    <row r="203" spans="1:28" ht="15.75" customHeight="1">
      <c r="A203" s="5"/>
      <c r="B203" s="5"/>
      <c r="C203" s="5"/>
      <c r="D203" s="5"/>
      <c r="E203" s="5"/>
      <c r="F203" s="5"/>
      <c r="G203" s="106"/>
      <c r="H203" s="5"/>
      <c r="I203" s="5"/>
      <c r="J203" s="5"/>
      <c r="K203" s="5"/>
      <c r="L203" s="5"/>
      <c r="M203" s="5"/>
      <c r="N203" s="5"/>
      <c r="O203" s="4"/>
      <c r="P203" s="4"/>
      <c r="Q203" s="4"/>
      <c r="R203" s="4"/>
      <c r="S203" s="4"/>
      <c r="T203" s="4"/>
      <c r="U203" s="4"/>
      <c r="V203" s="5"/>
      <c r="W203" s="5"/>
      <c r="X203" s="5"/>
      <c r="Y203" s="5"/>
      <c r="Z203" s="5"/>
      <c r="AA203" s="5"/>
      <c r="AB203" s="5"/>
    </row>
    <row r="204" spans="1:28" ht="15.75" customHeight="1">
      <c r="A204" s="5"/>
      <c r="B204" s="5"/>
      <c r="C204" s="5"/>
      <c r="D204" s="5"/>
      <c r="E204" s="5"/>
      <c r="F204" s="5"/>
      <c r="G204" s="106"/>
      <c r="H204" s="5"/>
      <c r="I204" s="5"/>
      <c r="J204" s="5"/>
      <c r="K204" s="5"/>
      <c r="L204" s="5"/>
      <c r="M204" s="5"/>
      <c r="N204" s="5"/>
      <c r="O204" s="4"/>
      <c r="P204" s="4"/>
      <c r="Q204" s="4"/>
      <c r="R204" s="4"/>
      <c r="S204" s="4"/>
      <c r="T204" s="4"/>
      <c r="U204" s="4"/>
      <c r="V204" s="5"/>
      <c r="W204" s="5"/>
      <c r="X204" s="5"/>
      <c r="Y204" s="5"/>
      <c r="Z204" s="5"/>
      <c r="AA204" s="5"/>
      <c r="AB204" s="5"/>
    </row>
    <row r="205" spans="1:28" ht="15.75" customHeight="1">
      <c r="A205" s="5"/>
      <c r="B205" s="5"/>
      <c r="C205" s="5"/>
      <c r="D205" s="5"/>
      <c r="E205" s="5"/>
      <c r="F205" s="5"/>
      <c r="G205" s="106"/>
      <c r="H205" s="5"/>
      <c r="I205" s="5"/>
      <c r="J205" s="5"/>
      <c r="K205" s="5"/>
      <c r="L205" s="5"/>
      <c r="M205" s="5"/>
      <c r="N205" s="5"/>
      <c r="O205" s="4"/>
      <c r="P205" s="4"/>
      <c r="Q205" s="4"/>
      <c r="R205" s="4"/>
      <c r="S205" s="4"/>
      <c r="T205" s="4"/>
      <c r="U205" s="4"/>
      <c r="V205" s="5"/>
      <c r="W205" s="5"/>
      <c r="X205" s="5"/>
      <c r="Y205" s="5"/>
      <c r="Z205" s="5"/>
      <c r="AA205" s="5"/>
      <c r="AB205" s="5"/>
    </row>
    <row r="206" spans="1:28" ht="15.75" customHeight="1">
      <c r="A206" s="5"/>
      <c r="B206" s="5"/>
      <c r="C206" s="5"/>
      <c r="D206" s="5"/>
      <c r="E206" s="5"/>
      <c r="F206" s="5"/>
      <c r="G206" s="106"/>
      <c r="H206" s="5"/>
      <c r="I206" s="5"/>
      <c r="J206" s="5"/>
      <c r="K206" s="5"/>
      <c r="L206" s="5"/>
      <c r="M206" s="5"/>
      <c r="N206" s="5"/>
      <c r="O206" s="4"/>
      <c r="P206" s="4"/>
      <c r="Q206" s="4"/>
      <c r="R206" s="4"/>
      <c r="S206" s="4"/>
      <c r="T206" s="4"/>
      <c r="U206" s="4"/>
      <c r="V206" s="5"/>
      <c r="W206" s="5"/>
      <c r="X206" s="5"/>
      <c r="Y206" s="5"/>
      <c r="Z206" s="5"/>
      <c r="AA206" s="5"/>
      <c r="AB206" s="5"/>
    </row>
    <row r="207" spans="1:28" ht="15.75" customHeight="1">
      <c r="A207" s="5"/>
      <c r="B207" s="5"/>
      <c r="C207" s="5"/>
      <c r="D207" s="5"/>
      <c r="E207" s="5"/>
      <c r="F207" s="5"/>
      <c r="G207" s="106"/>
      <c r="H207" s="5"/>
      <c r="I207" s="5"/>
      <c r="J207" s="5"/>
      <c r="K207" s="5"/>
      <c r="L207" s="5"/>
      <c r="M207" s="5"/>
      <c r="N207" s="5"/>
      <c r="O207" s="4"/>
      <c r="P207" s="4"/>
      <c r="Q207" s="4"/>
      <c r="R207" s="4"/>
      <c r="S207" s="4"/>
      <c r="T207" s="4"/>
      <c r="U207" s="4"/>
      <c r="V207" s="5"/>
      <c r="W207" s="5"/>
      <c r="X207" s="5"/>
      <c r="Y207" s="5"/>
      <c r="Z207" s="5"/>
      <c r="AA207" s="5"/>
      <c r="AB207" s="5"/>
    </row>
    <row r="208" spans="1:28" ht="15.75" customHeight="1">
      <c r="A208" s="5"/>
      <c r="B208" s="5"/>
      <c r="C208" s="5"/>
      <c r="D208" s="5"/>
      <c r="E208" s="5"/>
      <c r="F208" s="5"/>
      <c r="G208" s="106"/>
      <c r="H208" s="5"/>
      <c r="I208" s="5"/>
      <c r="J208" s="5"/>
      <c r="K208" s="5"/>
      <c r="L208" s="5"/>
      <c r="M208" s="5"/>
      <c r="N208" s="5"/>
      <c r="O208" s="4"/>
      <c r="P208" s="4"/>
      <c r="Q208" s="4"/>
      <c r="R208" s="4"/>
      <c r="S208" s="4"/>
      <c r="T208" s="4"/>
      <c r="U208" s="4"/>
      <c r="V208" s="5"/>
      <c r="W208" s="5"/>
      <c r="X208" s="5"/>
      <c r="Y208" s="5"/>
      <c r="Z208" s="5"/>
      <c r="AA208" s="5"/>
      <c r="AB208" s="5"/>
    </row>
    <row r="209" spans="1:28" ht="15.75" customHeight="1">
      <c r="A209" s="5"/>
      <c r="B209" s="5"/>
      <c r="C209" s="5"/>
      <c r="D209" s="5"/>
      <c r="E209" s="5"/>
      <c r="F209" s="5"/>
      <c r="G209" s="106"/>
      <c r="H209" s="5"/>
      <c r="I209" s="5"/>
      <c r="J209" s="5"/>
      <c r="K209" s="5"/>
      <c r="L209" s="5"/>
      <c r="M209" s="5"/>
      <c r="N209" s="5"/>
      <c r="O209" s="4"/>
      <c r="P209" s="4"/>
      <c r="Q209" s="4"/>
      <c r="R209" s="4"/>
      <c r="S209" s="4"/>
      <c r="T209" s="4"/>
      <c r="U209" s="4"/>
      <c r="V209" s="5"/>
      <c r="W209" s="5"/>
      <c r="X209" s="5"/>
      <c r="Y209" s="5"/>
      <c r="Z209" s="5"/>
      <c r="AA209" s="5"/>
      <c r="AB209" s="5"/>
    </row>
    <row r="210" spans="1:28" ht="15.75" customHeight="1">
      <c r="A210" s="5"/>
      <c r="B210" s="5"/>
      <c r="C210" s="5"/>
      <c r="D210" s="5"/>
      <c r="E210" s="5"/>
      <c r="F210" s="5"/>
      <c r="G210" s="106"/>
      <c r="H210" s="5"/>
      <c r="I210" s="5"/>
      <c r="J210" s="5"/>
      <c r="K210" s="5"/>
      <c r="L210" s="5"/>
      <c r="M210" s="5"/>
      <c r="N210" s="5"/>
      <c r="O210" s="4"/>
      <c r="P210" s="4"/>
      <c r="Q210" s="4"/>
      <c r="R210" s="4"/>
      <c r="S210" s="4"/>
      <c r="T210" s="4"/>
      <c r="U210" s="4"/>
      <c r="V210" s="5"/>
      <c r="W210" s="5"/>
      <c r="X210" s="5"/>
      <c r="Y210" s="5"/>
      <c r="Z210" s="5"/>
      <c r="AA210" s="5"/>
      <c r="AB210" s="5"/>
    </row>
    <row r="211" spans="1:28" ht="15.75" customHeight="1">
      <c r="A211" s="5"/>
      <c r="B211" s="5"/>
      <c r="C211" s="5"/>
      <c r="D211" s="5"/>
      <c r="E211" s="5"/>
      <c r="F211" s="5"/>
      <c r="G211" s="106"/>
      <c r="H211" s="5"/>
      <c r="I211" s="5"/>
      <c r="J211" s="5"/>
      <c r="K211" s="5"/>
      <c r="L211" s="5"/>
      <c r="M211" s="5"/>
      <c r="N211" s="5"/>
      <c r="O211" s="4"/>
      <c r="P211" s="4"/>
      <c r="Q211" s="4"/>
      <c r="R211" s="4"/>
      <c r="S211" s="4"/>
      <c r="T211" s="4"/>
      <c r="U211" s="4"/>
      <c r="V211" s="5"/>
      <c r="W211" s="5"/>
      <c r="X211" s="5"/>
      <c r="Y211" s="5"/>
      <c r="Z211" s="5"/>
      <c r="AA211" s="5"/>
      <c r="AB211" s="5"/>
    </row>
    <row r="212" spans="1:28" ht="15.75" customHeight="1">
      <c r="A212" s="5"/>
      <c r="B212" s="5"/>
      <c r="C212" s="5"/>
      <c r="D212" s="5"/>
      <c r="E212" s="5"/>
      <c r="F212" s="5"/>
      <c r="G212" s="106"/>
      <c r="H212" s="5"/>
      <c r="I212" s="5"/>
      <c r="J212" s="5"/>
      <c r="K212" s="5"/>
      <c r="L212" s="5"/>
      <c r="M212" s="5"/>
      <c r="N212" s="5"/>
      <c r="O212" s="4"/>
      <c r="P212" s="4"/>
      <c r="Q212" s="4"/>
      <c r="R212" s="4"/>
      <c r="S212" s="4"/>
      <c r="T212" s="4"/>
      <c r="U212" s="4"/>
      <c r="V212" s="5"/>
      <c r="W212" s="5"/>
      <c r="X212" s="5"/>
      <c r="Y212" s="5"/>
      <c r="Z212" s="5"/>
      <c r="AA212" s="5"/>
      <c r="AB212" s="5"/>
    </row>
    <row r="213" spans="1:28" ht="15.75" customHeight="1">
      <c r="A213" s="5"/>
      <c r="B213" s="5"/>
      <c r="C213" s="5"/>
      <c r="D213" s="5"/>
      <c r="E213" s="5"/>
      <c r="F213" s="5"/>
      <c r="G213" s="106"/>
      <c r="H213" s="5"/>
      <c r="I213" s="5"/>
      <c r="J213" s="5"/>
      <c r="K213" s="5"/>
      <c r="L213" s="5"/>
      <c r="M213" s="5"/>
      <c r="N213" s="5"/>
      <c r="O213" s="4"/>
      <c r="P213" s="4"/>
      <c r="Q213" s="4"/>
      <c r="R213" s="4"/>
      <c r="S213" s="4"/>
      <c r="T213" s="4"/>
      <c r="U213" s="4"/>
      <c r="V213" s="5"/>
      <c r="W213" s="5"/>
      <c r="X213" s="5"/>
      <c r="Y213" s="5"/>
      <c r="Z213" s="5"/>
      <c r="AA213" s="5"/>
      <c r="AB213" s="5"/>
    </row>
    <row r="214" spans="1:28" ht="15.75" customHeight="1">
      <c r="A214" s="5"/>
      <c r="B214" s="5"/>
      <c r="C214" s="5"/>
      <c r="D214" s="5"/>
      <c r="E214" s="5"/>
      <c r="F214" s="5"/>
      <c r="G214" s="106"/>
      <c r="H214" s="5"/>
      <c r="I214" s="5"/>
      <c r="J214" s="5"/>
      <c r="K214" s="5"/>
      <c r="L214" s="5"/>
      <c r="M214" s="5"/>
      <c r="N214" s="5"/>
      <c r="O214" s="4"/>
      <c r="P214" s="4"/>
      <c r="Q214" s="4"/>
      <c r="R214" s="4"/>
      <c r="S214" s="4"/>
      <c r="T214" s="4"/>
      <c r="U214" s="4"/>
      <c r="V214" s="5"/>
      <c r="W214" s="5"/>
      <c r="X214" s="5"/>
      <c r="Y214" s="5"/>
      <c r="Z214" s="5"/>
      <c r="AA214" s="5"/>
      <c r="AB214" s="5"/>
    </row>
    <row r="215" spans="1:28" ht="15.75" customHeight="1">
      <c r="A215" s="5"/>
      <c r="B215" s="5"/>
      <c r="C215" s="5"/>
      <c r="D215" s="5"/>
      <c r="E215" s="5"/>
      <c r="F215" s="5"/>
      <c r="G215" s="106"/>
      <c r="H215" s="5"/>
      <c r="I215" s="5"/>
      <c r="J215" s="5"/>
      <c r="K215" s="5"/>
      <c r="L215" s="5"/>
      <c r="M215" s="5"/>
      <c r="N215" s="5"/>
      <c r="O215" s="4"/>
      <c r="P215" s="4"/>
      <c r="Q215" s="4"/>
      <c r="R215" s="4"/>
      <c r="S215" s="4"/>
      <c r="T215" s="4"/>
      <c r="U215" s="4"/>
      <c r="V215" s="5"/>
      <c r="W215" s="5"/>
      <c r="X215" s="5"/>
      <c r="Y215" s="5"/>
      <c r="Z215" s="5"/>
      <c r="AA215" s="5"/>
      <c r="AB215" s="5"/>
    </row>
    <row r="216" spans="1:28" ht="15.75" customHeight="1">
      <c r="A216" s="5"/>
      <c r="B216" s="5"/>
      <c r="C216" s="5"/>
      <c r="D216" s="5"/>
      <c r="E216" s="5"/>
      <c r="F216" s="5"/>
      <c r="G216" s="106"/>
      <c r="H216" s="5"/>
      <c r="I216" s="5"/>
      <c r="J216" s="5"/>
      <c r="K216" s="5"/>
      <c r="L216" s="5"/>
      <c r="M216" s="5"/>
      <c r="N216" s="5"/>
      <c r="O216" s="4"/>
      <c r="P216" s="4"/>
      <c r="Q216" s="4"/>
      <c r="R216" s="4"/>
      <c r="S216" s="4"/>
      <c r="T216" s="4"/>
      <c r="U216" s="4"/>
      <c r="V216" s="5"/>
      <c r="W216" s="5"/>
      <c r="X216" s="5"/>
      <c r="Y216" s="5"/>
      <c r="Z216" s="5"/>
      <c r="AA216" s="5"/>
      <c r="AB216" s="5"/>
    </row>
    <row r="217" spans="1:28" ht="15.75" customHeight="1">
      <c r="A217" s="5"/>
      <c r="B217" s="5"/>
      <c r="C217" s="5"/>
      <c r="D217" s="5"/>
      <c r="E217" s="5"/>
      <c r="F217" s="5"/>
      <c r="G217" s="106"/>
      <c r="H217" s="5"/>
      <c r="I217" s="5"/>
      <c r="J217" s="5"/>
      <c r="K217" s="5"/>
      <c r="L217" s="5"/>
      <c r="M217" s="5"/>
      <c r="N217" s="5"/>
      <c r="O217" s="4"/>
      <c r="P217" s="4"/>
      <c r="Q217" s="4"/>
      <c r="R217" s="4"/>
      <c r="S217" s="4"/>
      <c r="T217" s="4"/>
      <c r="U217" s="4"/>
      <c r="V217" s="5"/>
      <c r="W217" s="5"/>
      <c r="X217" s="5"/>
      <c r="Y217" s="5"/>
      <c r="Z217" s="5"/>
      <c r="AA217" s="5"/>
      <c r="AB217" s="5"/>
    </row>
    <row r="218" spans="1:28" ht="15.75" customHeight="1">
      <c r="A218" s="5"/>
      <c r="B218" s="5"/>
      <c r="C218" s="5"/>
      <c r="D218" s="5"/>
      <c r="E218" s="5"/>
      <c r="F218" s="5"/>
      <c r="G218" s="106"/>
      <c r="H218" s="5"/>
      <c r="I218" s="5"/>
      <c r="J218" s="5"/>
      <c r="K218" s="5"/>
      <c r="L218" s="5"/>
      <c r="M218" s="5"/>
      <c r="N218" s="5"/>
      <c r="O218" s="4"/>
      <c r="P218" s="4"/>
      <c r="Q218" s="4"/>
      <c r="R218" s="4"/>
      <c r="S218" s="4"/>
      <c r="T218" s="4"/>
      <c r="U218" s="4"/>
      <c r="V218" s="5"/>
      <c r="W218" s="5"/>
      <c r="X218" s="5"/>
      <c r="Y218" s="5"/>
      <c r="Z218" s="5"/>
      <c r="AA218" s="5"/>
      <c r="AB218" s="5"/>
    </row>
    <row r="219" spans="1:28" ht="15.75" customHeight="1">
      <c r="A219" s="5"/>
      <c r="B219" s="5"/>
      <c r="C219" s="5"/>
      <c r="D219" s="5"/>
      <c r="E219" s="5"/>
      <c r="F219" s="5"/>
      <c r="G219" s="106"/>
      <c r="H219" s="5"/>
      <c r="I219" s="5"/>
      <c r="J219" s="5"/>
      <c r="K219" s="5"/>
      <c r="L219" s="5"/>
      <c r="M219" s="5"/>
      <c r="N219" s="5"/>
      <c r="O219" s="4"/>
      <c r="P219" s="4"/>
      <c r="Q219" s="4"/>
      <c r="R219" s="4"/>
      <c r="S219" s="4"/>
      <c r="T219" s="4"/>
      <c r="U219" s="4"/>
      <c r="V219" s="5"/>
      <c r="W219" s="5"/>
      <c r="X219" s="5"/>
      <c r="Y219" s="5"/>
      <c r="Z219" s="5"/>
      <c r="AA219" s="5"/>
      <c r="AB219" s="5"/>
    </row>
    <row r="220" spans="1:28" ht="15.75" customHeight="1">
      <c r="A220" s="5"/>
      <c r="B220" s="5"/>
      <c r="C220" s="5"/>
      <c r="D220" s="5"/>
      <c r="E220" s="5"/>
      <c r="F220" s="5"/>
      <c r="G220" s="106"/>
      <c r="H220" s="5"/>
      <c r="I220" s="5"/>
      <c r="J220" s="5"/>
      <c r="K220" s="5"/>
      <c r="L220" s="5"/>
      <c r="M220" s="5"/>
      <c r="N220" s="5"/>
      <c r="O220" s="4"/>
      <c r="P220" s="4"/>
      <c r="Q220" s="4"/>
      <c r="R220" s="4"/>
      <c r="S220" s="4"/>
      <c r="T220" s="4"/>
      <c r="U220" s="4"/>
      <c r="V220" s="5"/>
      <c r="W220" s="5"/>
      <c r="X220" s="5"/>
      <c r="Y220" s="5"/>
      <c r="Z220" s="5"/>
      <c r="AA220" s="5"/>
      <c r="AB220" s="5"/>
    </row>
    <row r="221" spans="1:28" ht="15.75" customHeight="1">
      <c r="A221" s="5"/>
      <c r="B221" s="5"/>
      <c r="C221" s="5"/>
      <c r="D221" s="5"/>
      <c r="E221" s="5"/>
      <c r="F221" s="5"/>
      <c r="G221" s="106"/>
      <c r="H221" s="5"/>
      <c r="I221" s="5"/>
      <c r="J221" s="5"/>
      <c r="K221" s="5"/>
      <c r="L221" s="5"/>
      <c r="M221" s="5"/>
      <c r="N221" s="5"/>
      <c r="O221" s="4"/>
      <c r="P221" s="4"/>
      <c r="Q221" s="4"/>
      <c r="R221" s="4"/>
      <c r="S221" s="4"/>
      <c r="T221" s="4"/>
      <c r="U221" s="4"/>
      <c r="V221" s="5"/>
      <c r="W221" s="5"/>
      <c r="X221" s="5"/>
      <c r="Y221" s="5"/>
      <c r="Z221" s="5"/>
      <c r="AA221" s="5"/>
      <c r="AB221" s="5"/>
    </row>
    <row r="222" spans="1:28" ht="15.75" customHeight="1">
      <c r="A222" s="5"/>
      <c r="B222" s="5"/>
      <c r="C222" s="5"/>
      <c r="D222" s="5"/>
      <c r="E222" s="5"/>
      <c r="F222" s="5"/>
      <c r="G222" s="106"/>
      <c r="H222" s="5"/>
      <c r="I222" s="5"/>
      <c r="J222" s="5"/>
      <c r="K222" s="5"/>
      <c r="L222" s="5"/>
      <c r="M222" s="5"/>
      <c r="N222" s="5"/>
      <c r="O222" s="4"/>
      <c r="P222" s="4"/>
      <c r="Q222" s="4"/>
      <c r="R222" s="4"/>
      <c r="S222" s="4"/>
      <c r="T222" s="4"/>
      <c r="U222" s="4"/>
      <c r="V222" s="5"/>
      <c r="W222" s="5"/>
      <c r="X222" s="5"/>
      <c r="Y222" s="5"/>
      <c r="Z222" s="5"/>
      <c r="AA222" s="5"/>
      <c r="AB222" s="5"/>
    </row>
    <row r="223" spans="1:28" ht="15.75" customHeight="1">
      <c r="A223" s="5"/>
      <c r="B223" s="5"/>
      <c r="C223" s="5"/>
      <c r="D223" s="5"/>
      <c r="E223" s="5"/>
      <c r="F223" s="5"/>
      <c r="G223" s="106"/>
      <c r="H223" s="5"/>
      <c r="I223" s="5"/>
      <c r="J223" s="5"/>
      <c r="K223" s="5"/>
      <c r="L223" s="5"/>
      <c r="M223" s="5"/>
      <c r="N223" s="5"/>
      <c r="O223" s="4"/>
      <c r="P223" s="4"/>
      <c r="Q223" s="4"/>
      <c r="R223" s="4"/>
      <c r="S223" s="4"/>
      <c r="T223" s="4"/>
      <c r="U223" s="4"/>
      <c r="V223" s="5"/>
      <c r="W223" s="5"/>
      <c r="X223" s="5"/>
      <c r="Y223" s="5"/>
      <c r="Z223" s="5"/>
      <c r="AA223" s="5"/>
      <c r="AB223" s="5"/>
    </row>
    <row r="224" spans="1:28" ht="15.75" customHeight="1">
      <c r="A224" s="5"/>
      <c r="B224" s="5"/>
      <c r="C224" s="5"/>
      <c r="D224" s="5"/>
      <c r="E224" s="5"/>
      <c r="F224" s="5"/>
      <c r="G224" s="106"/>
      <c r="H224" s="5"/>
      <c r="I224" s="5"/>
      <c r="J224" s="5"/>
      <c r="K224" s="5"/>
      <c r="L224" s="5"/>
      <c r="M224" s="5"/>
      <c r="N224" s="5"/>
      <c r="O224" s="4"/>
      <c r="P224" s="4"/>
      <c r="Q224" s="4"/>
      <c r="R224" s="4"/>
      <c r="S224" s="4"/>
      <c r="T224" s="4"/>
      <c r="U224" s="4"/>
      <c r="V224" s="5"/>
      <c r="W224" s="5"/>
      <c r="X224" s="5"/>
      <c r="Y224" s="5"/>
      <c r="Z224" s="5"/>
      <c r="AA224" s="5"/>
      <c r="AB224" s="5"/>
    </row>
    <row r="225" spans="1:28" ht="15.75" customHeight="1">
      <c r="A225" s="5"/>
      <c r="B225" s="5"/>
      <c r="C225" s="5"/>
      <c r="D225" s="5"/>
      <c r="E225" s="5"/>
      <c r="F225" s="5"/>
      <c r="G225" s="106"/>
      <c r="H225" s="5"/>
      <c r="I225" s="5"/>
      <c r="J225" s="5"/>
      <c r="K225" s="5"/>
      <c r="L225" s="5"/>
      <c r="M225" s="5"/>
      <c r="N225" s="5"/>
      <c r="O225" s="4"/>
      <c r="P225" s="4"/>
      <c r="Q225" s="4"/>
      <c r="R225" s="4"/>
      <c r="S225" s="4"/>
      <c r="T225" s="4"/>
      <c r="U225" s="4"/>
      <c r="V225" s="5"/>
      <c r="W225" s="5"/>
      <c r="X225" s="5"/>
      <c r="Y225" s="5"/>
      <c r="Z225" s="5"/>
      <c r="AA225" s="5"/>
      <c r="AB225" s="5"/>
    </row>
    <row r="226" spans="1:28" ht="15.75" customHeight="1">
      <c r="A226" s="5"/>
      <c r="B226" s="5"/>
      <c r="C226" s="5"/>
      <c r="D226" s="5"/>
      <c r="E226" s="5"/>
      <c r="F226" s="5"/>
      <c r="G226" s="106"/>
      <c r="H226" s="5"/>
      <c r="I226" s="5"/>
      <c r="J226" s="5"/>
      <c r="K226" s="5"/>
      <c r="L226" s="5"/>
      <c r="M226" s="5"/>
      <c r="N226" s="5"/>
      <c r="O226" s="4"/>
      <c r="P226" s="4"/>
      <c r="Q226" s="4"/>
      <c r="R226" s="4"/>
      <c r="S226" s="4"/>
      <c r="T226" s="4"/>
      <c r="U226" s="4"/>
      <c r="V226" s="5"/>
      <c r="W226" s="5"/>
      <c r="X226" s="5"/>
      <c r="Y226" s="5"/>
      <c r="Z226" s="5"/>
      <c r="AA226" s="5"/>
      <c r="AB226" s="5"/>
    </row>
    <row r="227" spans="1:28" ht="15.75" customHeight="1">
      <c r="A227" s="5"/>
      <c r="B227" s="5"/>
      <c r="C227" s="5"/>
      <c r="D227" s="5"/>
      <c r="E227" s="5"/>
      <c r="F227" s="5"/>
      <c r="G227" s="106"/>
      <c r="H227" s="5"/>
      <c r="I227" s="5"/>
      <c r="J227" s="5"/>
      <c r="K227" s="5"/>
      <c r="L227" s="5"/>
      <c r="M227" s="5"/>
      <c r="N227" s="5"/>
      <c r="O227" s="4"/>
      <c r="P227" s="4"/>
      <c r="Q227" s="4"/>
      <c r="R227" s="4"/>
      <c r="S227" s="4"/>
      <c r="T227" s="4"/>
      <c r="U227" s="4"/>
      <c r="V227" s="5"/>
      <c r="W227" s="5"/>
      <c r="X227" s="5"/>
      <c r="Y227" s="5"/>
      <c r="Z227" s="5"/>
      <c r="AA227" s="5"/>
      <c r="AB227" s="5"/>
    </row>
    <row r="228" spans="1:28" ht="15.75" customHeight="1">
      <c r="A228" s="5"/>
      <c r="B228" s="5"/>
      <c r="C228" s="5"/>
      <c r="D228" s="5"/>
      <c r="E228" s="5"/>
      <c r="F228" s="5"/>
      <c r="G228" s="106"/>
      <c r="H228" s="5"/>
      <c r="I228" s="5"/>
      <c r="J228" s="5"/>
      <c r="K228" s="5"/>
      <c r="L228" s="5"/>
      <c r="M228" s="5"/>
      <c r="N228" s="5"/>
      <c r="O228" s="4"/>
      <c r="P228" s="4"/>
      <c r="Q228" s="4"/>
      <c r="R228" s="4"/>
      <c r="S228" s="4"/>
      <c r="T228" s="4"/>
      <c r="U228" s="4"/>
      <c r="V228" s="5"/>
      <c r="W228" s="5"/>
      <c r="X228" s="5"/>
      <c r="Y228" s="5"/>
      <c r="Z228" s="5"/>
      <c r="AA228" s="5"/>
      <c r="AB228" s="5"/>
    </row>
    <row r="229" spans="1:28" ht="15.75" customHeight="1">
      <c r="A229" s="5"/>
      <c r="B229" s="5"/>
      <c r="C229" s="5"/>
      <c r="D229" s="5"/>
      <c r="E229" s="5"/>
      <c r="F229" s="5"/>
      <c r="G229" s="106"/>
      <c r="H229" s="5"/>
      <c r="I229" s="5"/>
      <c r="J229" s="5"/>
      <c r="K229" s="5"/>
      <c r="L229" s="5"/>
      <c r="M229" s="5"/>
      <c r="N229" s="5"/>
      <c r="O229" s="4"/>
      <c r="P229" s="4"/>
      <c r="Q229" s="4"/>
      <c r="R229" s="4"/>
      <c r="S229" s="4"/>
      <c r="T229" s="4"/>
      <c r="U229" s="4"/>
      <c r="V229" s="5"/>
      <c r="W229" s="5"/>
      <c r="X229" s="5"/>
      <c r="Y229" s="5"/>
      <c r="Z229" s="5"/>
      <c r="AA229" s="5"/>
      <c r="AB229" s="5"/>
    </row>
    <row r="230" spans="1:28" ht="15.75" customHeight="1">
      <c r="A230" s="5"/>
      <c r="B230" s="5"/>
      <c r="C230" s="5"/>
      <c r="D230" s="5"/>
      <c r="E230" s="5"/>
      <c r="F230" s="5"/>
      <c r="G230" s="106"/>
      <c r="H230" s="5"/>
      <c r="I230" s="5"/>
      <c r="J230" s="5"/>
      <c r="K230" s="5"/>
      <c r="L230" s="5"/>
      <c r="M230" s="5"/>
      <c r="N230" s="5"/>
      <c r="O230" s="4"/>
      <c r="P230" s="4"/>
      <c r="Q230" s="4"/>
      <c r="R230" s="4"/>
      <c r="S230" s="4"/>
      <c r="T230" s="4"/>
      <c r="U230" s="4"/>
      <c r="V230" s="5"/>
      <c r="W230" s="5"/>
      <c r="X230" s="5"/>
      <c r="Y230" s="5"/>
      <c r="Z230" s="5"/>
      <c r="AA230" s="5"/>
      <c r="AB230" s="5"/>
    </row>
    <row r="231" spans="1:28" ht="15.75" customHeight="1">
      <c r="A231" s="5"/>
      <c r="B231" s="5"/>
      <c r="C231" s="5"/>
      <c r="D231" s="5"/>
      <c r="E231" s="5"/>
      <c r="F231" s="5"/>
      <c r="G231" s="106"/>
      <c r="H231" s="5"/>
      <c r="I231" s="5"/>
      <c r="J231" s="5"/>
      <c r="K231" s="5"/>
      <c r="L231" s="5"/>
      <c r="M231" s="5"/>
      <c r="N231" s="5"/>
      <c r="O231" s="4"/>
      <c r="P231" s="4"/>
      <c r="Q231" s="4"/>
      <c r="R231" s="4"/>
      <c r="S231" s="4"/>
      <c r="T231" s="4"/>
      <c r="U231" s="4"/>
      <c r="V231" s="5"/>
      <c r="W231" s="5"/>
      <c r="X231" s="5"/>
      <c r="Y231" s="5"/>
      <c r="Z231" s="5"/>
      <c r="AA231" s="5"/>
      <c r="AB231" s="5"/>
    </row>
    <row r="232" spans="1:28" ht="15.75" customHeight="1">
      <c r="A232" s="5"/>
      <c r="B232" s="5"/>
      <c r="C232" s="5"/>
      <c r="D232" s="5"/>
      <c r="E232" s="5"/>
      <c r="F232" s="5"/>
      <c r="G232" s="106"/>
      <c r="H232" s="5"/>
      <c r="I232" s="5"/>
      <c r="J232" s="5"/>
      <c r="K232" s="5"/>
      <c r="L232" s="5"/>
      <c r="M232" s="5"/>
      <c r="N232" s="5"/>
      <c r="O232" s="4"/>
      <c r="P232" s="4"/>
      <c r="Q232" s="4"/>
      <c r="R232" s="4"/>
      <c r="S232" s="4"/>
      <c r="T232" s="4"/>
      <c r="U232" s="4"/>
      <c r="V232" s="5"/>
      <c r="W232" s="5"/>
      <c r="X232" s="5"/>
      <c r="Y232" s="5"/>
      <c r="Z232" s="5"/>
      <c r="AA232" s="5"/>
      <c r="AB232" s="5"/>
    </row>
    <row r="233" spans="1:28" ht="15.75" customHeight="1">
      <c r="A233" s="5"/>
      <c r="B233" s="5"/>
      <c r="C233" s="5"/>
      <c r="D233" s="5"/>
      <c r="E233" s="5"/>
      <c r="F233" s="5"/>
      <c r="G233" s="106"/>
      <c r="H233" s="5"/>
      <c r="I233" s="5"/>
      <c r="J233" s="5"/>
      <c r="K233" s="5"/>
      <c r="L233" s="5"/>
      <c r="M233" s="5"/>
      <c r="N233" s="5"/>
      <c r="O233" s="4"/>
      <c r="P233" s="4"/>
      <c r="Q233" s="4"/>
      <c r="R233" s="4"/>
      <c r="S233" s="4"/>
      <c r="T233" s="4"/>
      <c r="U233" s="4"/>
      <c r="V233" s="5"/>
      <c r="W233" s="5"/>
      <c r="X233" s="5"/>
      <c r="Y233" s="5"/>
      <c r="Z233" s="5"/>
      <c r="AA233" s="5"/>
      <c r="AB233" s="5"/>
    </row>
    <row r="234" spans="1:28" ht="15.75" customHeight="1">
      <c r="A234" s="5"/>
      <c r="B234" s="5"/>
      <c r="C234" s="5"/>
      <c r="D234" s="5"/>
      <c r="E234" s="5"/>
      <c r="F234" s="5"/>
      <c r="G234" s="106"/>
      <c r="H234" s="5"/>
      <c r="I234" s="5"/>
      <c r="J234" s="5"/>
      <c r="K234" s="5"/>
      <c r="L234" s="5"/>
      <c r="M234" s="5"/>
      <c r="N234" s="5"/>
      <c r="O234" s="4"/>
      <c r="P234" s="4"/>
      <c r="Q234" s="4"/>
      <c r="R234" s="4"/>
      <c r="S234" s="4"/>
      <c r="T234" s="4"/>
      <c r="U234" s="4"/>
      <c r="V234" s="5"/>
      <c r="W234" s="5"/>
      <c r="X234" s="5"/>
      <c r="Y234" s="5"/>
      <c r="Z234" s="5"/>
      <c r="AA234" s="5"/>
      <c r="AB234" s="5"/>
    </row>
    <row r="235" spans="1:28" ht="15.75" customHeight="1">
      <c r="A235" s="5"/>
      <c r="B235" s="5"/>
      <c r="C235" s="5"/>
      <c r="D235" s="5"/>
      <c r="E235" s="5"/>
      <c r="F235" s="5"/>
      <c r="G235" s="106"/>
      <c r="H235" s="5"/>
      <c r="I235" s="5"/>
      <c r="J235" s="5"/>
      <c r="K235" s="5"/>
      <c r="L235" s="5"/>
      <c r="M235" s="5"/>
      <c r="N235" s="5"/>
      <c r="O235" s="4"/>
      <c r="P235" s="4"/>
      <c r="Q235" s="4"/>
      <c r="R235" s="4"/>
      <c r="S235" s="4"/>
      <c r="T235" s="4"/>
      <c r="U235" s="4"/>
      <c r="V235" s="5"/>
      <c r="W235" s="5"/>
      <c r="X235" s="5"/>
      <c r="Y235" s="5"/>
      <c r="Z235" s="5"/>
      <c r="AA235" s="5"/>
      <c r="AB235" s="5"/>
    </row>
    <row r="236" spans="1:28" ht="15.75" customHeight="1">
      <c r="A236" s="5"/>
      <c r="B236" s="5"/>
      <c r="C236" s="5"/>
      <c r="D236" s="5"/>
      <c r="E236" s="5"/>
      <c r="F236" s="5"/>
      <c r="G236" s="106"/>
      <c r="H236" s="5"/>
      <c r="I236" s="5"/>
      <c r="J236" s="5"/>
      <c r="K236" s="5"/>
      <c r="L236" s="5"/>
      <c r="M236" s="5"/>
      <c r="N236" s="5"/>
      <c r="O236" s="4"/>
      <c r="P236" s="4"/>
      <c r="Q236" s="4"/>
      <c r="R236" s="4"/>
      <c r="S236" s="4"/>
      <c r="T236" s="4"/>
      <c r="U236" s="4"/>
      <c r="V236" s="5"/>
      <c r="W236" s="5"/>
      <c r="X236" s="5"/>
      <c r="Y236" s="5"/>
      <c r="Z236" s="5"/>
      <c r="AA236" s="5"/>
      <c r="AB236" s="5"/>
    </row>
    <row r="237" spans="1:28" ht="15.75" customHeight="1">
      <c r="A237" s="5"/>
      <c r="B237" s="5"/>
      <c r="C237" s="5"/>
      <c r="D237" s="5"/>
      <c r="E237" s="5"/>
      <c r="F237" s="5"/>
      <c r="G237" s="106"/>
      <c r="H237" s="5"/>
      <c r="I237" s="5"/>
      <c r="J237" s="5"/>
      <c r="K237" s="5"/>
      <c r="L237" s="5"/>
      <c r="M237" s="5"/>
      <c r="N237" s="5"/>
      <c r="O237" s="4"/>
      <c r="P237" s="4"/>
      <c r="Q237" s="4"/>
      <c r="R237" s="4"/>
      <c r="S237" s="4"/>
      <c r="T237" s="4"/>
      <c r="U237" s="4"/>
      <c r="V237" s="5"/>
      <c r="W237" s="5"/>
      <c r="X237" s="5"/>
      <c r="Y237" s="5"/>
      <c r="Z237" s="5"/>
      <c r="AA237" s="5"/>
      <c r="AB237" s="5"/>
    </row>
    <row r="238" spans="1:28" ht="15.75" customHeight="1">
      <c r="A238" s="5"/>
      <c r="B238" s="5"/>
      <c r="C238" s="5"/>
      <c r="D238" s="5"/>
      <c r="E238" s="5"/>
      <c r="F238" s="5"/>
      <c r="G238" s="106"/>
      <c r="H238" s="5"/>
      <c r="I238" s="5"/>
      <c r="J238" s="5"/>
      <c r="K238" s="5"/>
      <c r="L238" s="5"/>
      <c r="M238" s="5"/>
      <c r="N238" s="5"/>
      <c r="O238" s="4"/>
      <c r="P238" s="4"/>
      <c r="Q238" s="4"/>
      <c r="R238" s="4"/>
      <c r="S238" s="4"/>
      <c r="T238" s="4"/>
      <c r="U238" s="4"/>
      <c r="V238" s="5"/>
      <c r="W238" s="5"/>
      <c r="X238" s="5"/>
      <c r="Y238" s="5"/>
      <c r="Z238" s="5"/>
      <c r="AA238" s="5"/>
      <c r="AB238" s="5"/>
    </row>
    <row r="239" spans="1:28" ht="15.75" customHeight="1">
      <c r="A239" s="5"/>
      <c r="B239" s="5"/>
      <c r="C239" s="5"/>
      <c r="D239" s="5"/>
      <c r="E239" s="5"/>
      <c r="F239" s="5"/>
      <c r="G239" s="106"/>
      <c r="H239" s="5"/>
      <c r="I239" s="5"/>
      <c r="J239" s="5"/>
      <c r="K239" s="5"/>
      <c r="L239" s="5"/>
      <c r="M239" s="5"/>
      <c r="N239" s="5"/>
      <c r="O239" s="4"/>
      <c r="P239" s="4"/>
      <c r="Q239" s="4"/>
      <c r="R239" s="4"/>
      <c r="S239" s="4"/>
      <c r="T239" s="4"/>
      <c r="U239" s="4"/>
      <c r="V239" s="5"/>
      <c r="W239" s="5"/>
      <c r="X239" s="5"/>
      <c r="Y239" s="5"/>
      <c r="Z239" s="5"/>
      <c r="AA239" s="5"/>
      <c r="AB239" s="5"/>
    </row>
    <row r="240" spans="1:28" ht="15.75" customHeight="1">
      <c r="A240" s="5"/>
      <c r="B240" s="5"/>
      <c r="C240" s="5"/>
      <c r="D240" s="5"/>
      <c r="E240" s="5"/>
      <c r="F240" s="5"/>
      <c r="G240" s="106"/>
      <c r="H240" s="5"/>
      <c r="I240" s="5"/>
      <c r="J240" s="5"/>
      <c r="K240" s="5"/>
      <c r="L240" s="5"/>
      <c r="M240" s="5"/>
      <c r="N240" s="5"/>
      <c r="O240" s="4"/>
      <c r="P240" s="4"/>
      <c r="Q240" s="4"/>
      <c r="R240" s="4"/>
      <c r="S240" s="4"/>
      <c r="T240" s="4"/>
      <c r="U240" s="4"/>
      <c r="V240" s="5"/>
      <c r="W240" s="5"/>
      <c r="X240" s="5"/>
      <c r="Y240" s="5"/>
      <c r="Z240" s="5"/>
      <c r="AA240" s="5"/>
      <c r="AB240" s="5"/>
    </row>
    <row r="241" spans="1:28" ht="15.75" customHeight="1">
      <c r="A241" s="5"/>
      <c r="B241" s="5"/>
      <c r="C241" s="5"/>
      <c r="D241" s="5"/>
      <c r="E241" s="5"/>
      <c r="F241" s="5"/>
      <c r="G241" s="106"/>
      <c r="H241" s="5"/>
      <c r="I241" s="5"/>
      <c r="J241" s="5"/>
      <c r="K241" s="5"/>
      <c r="L241" s="5"/>
      <c r="M241" s="5"/>
      <c r="N241" s="5"/>
      <c r="O241" s="4"/>
      <c r="P241" s="4"/>
      <c r="Q241" s="4"/>
      <c r="R241" s="4"/>
      <c r="S241" s="4"/>
      <c r="T241" s="4"/>
      <c r="U241" s="4"/>
      <c r="V241" s="5"/>
      <c r="W241" s="5"/>
      <c r="X241" s="5"/>
      <c r="Y241" s="5"/>
      <c r="Z241" s="5"/>
      <c r="AA241" s="5"/>
      <c r="AB241" s="5"/>
    </row>
    <row r="242" spans="1:28" ht="15.75" customHeight="1">
      <c r="A242" s="5"/>
      <c r="B242" s="5"/>
      <c r="C242" s="5"/>
      <c r="D242" s="5"/>
      <c r="E242" s="5"/>
      <c r="F242" s="5"/>
      <c r="G242" s="106"/>
      <c r="H242" s="5"/>
      <c r="I242" s="5"/>
      <c r="J242" s="5"/>
      <c r="K242" s="5"/>
      <c r="L242" s="5"/>
      <c r="M242" s="5"/>
      <c r="N242" s="5"/>
      <c r="O242" s="4"/>
      <c r="P242" s="4"/>
      <c r="Q242" s="4"/>
      <c r="R242" s="4"/>
      <c r="S242" s="4"/>
      <c r="T242" s="4"/>
      <c r="U242" s="4"/>
      <c r="V242" s="5"/>
      <c r="W242" s="5"/>
      <c r="X242" s="5"/>
      <c r="Y242" s="5"/>
      <c r="Z242" s="5"/>
      <c r="AA242" s="5"/>
      <c r="AB242" s="5"/>
    </row>
    <row r="243" spans="1:28" ht="15.75" customHeight="1">
      <c r="A243" s="5"/>
      <c r="B243" s="5"/>
      <c r="C243" s="5"/>
      <c r="D243" s="5"/>
      <c r="E243" s="5"/>
      <c r="F243" s="5"/>
      <c r="G243" s="106"/>
      <c r="H243" s="5"/>
      <c r="I243" s="5"/>
      <c r="J243" s="5"/>
      <c r="K243" s="5"/>
      <c r="L243" s="5"/>
      <c r="M243" s="5"/>
      <c r="N243" s="5"/>
      <c r="O243" s="4"/>
      <c r="P243" s="4"/>
      <c r="Q243" s="4"/>
      <c r="R243" s="4"/>
      <c r="S243" s="4"/>
      <c r="T243" s="4"/>
      <c r="U243" s="4"/>
      <c r="V243" s="5"/>
      <c r="W243" s="5"/>
      <c r="X243" s="5"/>
      <c r="Y243" s="5"/>
      <c r="Z243" s="5"/>
      <c r="AA243" s="5"/>
      <c r="AB243" s="5"/>
    </row>
    <row r="244" spans="1:28" ht="15.75" customHeight="1">
      <c r="A244" s="5"/>
      <c r="B244" s="5"/>
      <c r="C244" s="5"/>
      <c r="D244" s="5"/>
      <c r="E244" s="5"/>
      <c r="F244" s="5"/>
      <c r="G244" s="106"/>
      <c r="H244" s="5"/>
      <c r="I244" s="5"/>
      <c r="J244" s="5"/>
      <c r="K244" s="5"/>
      <c r="L244" s="5"/>
      <c r="M244" s="5"/>
      <c r="N244" s="5"/>
      <c r="O244" s="4"/>
      <c r="P244" s="4"/>
      <c r="Q244" s="4"/>
      <c r="R244" s="4"/>
      <c r="S244" s="4"/>
      <c r="T244" s="4"/>
      <c r="U244" s="4"/>
      <c r="V244" s="5"/>
      <c r="W244" s="5"/>
      <c r="X244" s="5"/>
      <c r="Y244" s="5"/>
      <c r="Z244" s="5"/>
      <c r="AA244" s="5"/>
      <c r="AB244" s="5"/>
    </row>
    <row r="245" spans="1:28" ht="15.75" customHeight="1">
      <c r="A245" s="5"/>
      <c r="B245" s="5"/>
      <c r="C245" s="5"/>
      <c r="D245" s="5"/>
      <c r="E245" s="5"/>
      <c r="F245" s="5"/>
      <c r="G245" s="106"/>
      <c r="H245" s="5"/>
      <c r="I245" s="5"/>
      <c r="J245" s="5"/>
      <c r="K245" s="5"/>
      <c r="L245" s="5"/>
      <c r="M245" s="5"/>
      <c r="N245" s="5"/>
      <c r="O245" s="4"/>
      <c r="P245" s="4"/>
      <c r="Q245" s="4"/>
      <c r="R245" s="4"/>
      <c r="S245" s="4"/>
      <c r="T245" s="4"/>
      <c r="U245" s="4"/>
      <c r="V245" s="5"/>
      <c r="W245" s="5"/>
      <c r="X245" s="5"/>
      <c r="Y245" s="5"/>
      <c r="Z245" s="5"/>
      <c r="AA245" s="5"/>
      <c r="AB245" s="5"/>
    </row>
    <row r="246" spans="1:28" ht="15.75" customHeight="1">
      <c r="A246" s="5"/>
      <c r="B246" s="5"/>
      <c r="C246" s="5"/>
      <c r="D246" s="5"/>
      <c r="E246" s="5"/>
      <c r="F246" s="5"/>
      <c r="G246" s="106"/>
      <c r="H246" s="5"/>
      <c r="I246" s="5"/>
      <c r="J246" s="5"/>
      <c r="K246" s="5"/>
      <c r="L246" s="5"/>
      <c r="M246" s="5"/>
      <c r="N246" s="5"/>
      <c r="O246" s="4"/>
      <c r="P246" s="4"/>
      <c r="Q246" s="4"/>
      <c r="R246" s="4"/>
      <c r="S246" s="4"/>
      <c r="T246" s="4"/>
      <c r="U246" s="4"/>
      <c r="V246" s="5"/>
      <c r="W246" s="5"/>
      <c r="X246" s="5"/>
      <c r="Y246" s="5"/>
      <c r="Z246" s="5"/>
      <c r="AA246" s="5"/>
      <c r="AB246" s="5"/>
    </row>
    <row r="247" spans="1:28" ht="15.75" customHeight="1">
      <c r="A247" s="5"/>
      <c r="B247" s="5"/>
      <c r="C247" s="5"/>
      <c r="D247" s="5"/>
      <c r="E247" s="5"/>
      <c r="F247" s="5"/>
      <c r="G247" s="106"/>
      <c r="H247" s="5"/>
      <c r="I247" s="5"/>
      <c r="J247" s="5"/>
      <c r="K247" s="5"/>
      <c r="L247" s="5"/>
      <c r="M247" s="5"/>
      <c r="N247" s="5"/>
      <c r="O247" s="4"/>
      <c r="P247" s="4"/>
      <c r="Q247" s="4"/>
      <c r="R247" s="4"/>
      <c r="S247" s="4"/>
      <c r="T247" s="4"/>
      <c r="U247" s="4"/>
      <c r="V247" s="5"/>
      <c r="W247" s="5"/>
      <c r="X247" s="5"/>
      <c r="Y247" s="5"/>
      <c r="Z247" s="5"/>
      <c r="AA247" s="5"/>
      <c r="AB247" s="5"/>
    </row>
    <row r="248" spans="1:28" ht="15.75" customHeight="1">
      <c r="A248" s="5"/>
      <c r="B248" s="5"/>
      <c r="C248" s="5"/>
      <c r="D248" s="5"/>
      <c r="E248" s="5"/>
      <c r="F248" s="5"/>
      <c r="G248" s="106"/>
      <c r="H248" s="5"/>
      <c r="I248" s="5"/>
      <c r="J248" s="5"/>
      <c r="K248" s="5"/>
      <c r="L248" s="5"/>
      <c r="M248" s="5"/>
      <c r="N248" s="5"/>
      <c r="O248" s="4"/>
      <c r="P248" s="4"/>
      <c r="Q248" s="4"/>
      <c r="R248" s="4"/>
      <c r="S248" s="4"/>
      <c r="T248" s="4"/>
      <c r="U248" s="4"/>
      <c r="V248" s="5"/>
      <c r="W248" s="5"/>
      <c r="X248" s="5"/>
      <c r="Y248" s="5"/>
      <c r="Z248" s="5"/>
      <c r="AA248" s="5"/>
      <c r="AB248" s="5"/>
    </row>
    <row r="249" spans="1:28" ht="15.75" customHeight="1">
      <c r="A249" s="5"/>
      <c r="B249" s="5"/>
      <c r="C249" s="5"/>
      <c r="D249" s="5"/>
      <c r="E249" s="5"/>
      <c r="F249" s="5"/>
      <c r="G249" s="106"/>
      <c r="H249" s="5"/>
      <c r="I249" s="5"/>
      <c r="J249" s="5"/>
      <c r="K249" s="5"/>
      <c r="L249" s="5"/>
      <c r="M249" s="5"/>
      <c r="N249" s="5"/>
      <c r="O249" s="4"/>
      <c r="P249" s="4"/>
      <c r="Q249" s="4"/>
      <c r="R249" s="4"/>
      <c r="S249" s="4"/>
      <c r="T249" s="4"/>
      <c r="U249" s="4"/>
      <c r="V249" s="5"/>
      <c r="W249" s="5"/>
      <c r="X249" s="5"/>
      <c r="Y249" s="5"/>
      <c r="Z249" s="5"/>
      <c r="AA249" s="5"/>
      <c r="AB249" s="5"/>
    </row>
    <row r="250" spans="1:28" ht="15.75" customHeight="1">
      <c r="A250" s="5"/>
      <c r="B250" s="5"/>
      <c r="C250" s="5"/>
      <c r="D250" s="5"/>
      <c r="E250" s="5"/>
      <c r="F250" s="5"/>
      <c r="G250" s="106"/>
      <c r="H250" s="5"/>
      <c r="I250" s="5"/>
      <c r="J250" s="5"/>
      <c r="K250" s="5"/>
      <c r="L250" s="5"/>
      <c r="M250" s="5"/>
      <c r="N250" s="5"/>
      <c r="O250" s="4"/>
      <c r="P250" s="4"/>
      <c r="Q250" s="4"/>
      <c r="R250" s="4"/>
      <c r="S250" s="4"/>
      <c r="T250" s="4"/>
      <c r="U250" s="4"/>
      <c r="V250" s="5"/>
      <c r="W250" s="5"/>
      <c r="X250" s="5"/>
      <c r="Y250" s="5"/>
      <c r="Z250" s="5"/>
      <c r="AA250" s="5"/>
      <c r="AB250" s="5"/>
    </row>
    <row r="251" spans="1:28" ht="15.75" customHeight="1">
      <c r="A251" s="5"/>
      <c r="B251" s="5"/>
      <c r="C251" s="5"/>
      <c r="D251" s="5"/>
      <c r="E251" s="5"/>
      <c r="F251" s="5"/>
      <c r="G251" s="106"/>
      <c r="H251" s="5"/>
      <c r="I251" s="5"/>
      <c r="J251" s="5"/>
      <c r="K251" s="5"/>
      <c r="L251" s="5"/>
      <c r="M251" s="5"/>
      <c r="N251" s="5"/>
      <c r="O251" s="4"/>
      <c r="P251" s="4"/>
      <c r="Q251" s="4"/>
      <c r="R251" s="4"/>
      <c r="S251" s="4"/>
      <c r="T251" s="4"/>
      <c r="U251" s="4"/>
      <c r="V251" s="5"/>
      <c r="W251" s="5"/>
      <c r="X251" s="5"/>
      <c r="Y251" s="5"/>
      <c r="Z251" s="5"/>
      <c r="AA251" s="5"/>
      <c r="AB251" s="5"/>
    </row>
    <row r="252" spans="1:28" ht="15.75" customHeight="1">
      <c r="A252" s="5"/>
      <c r="B252" s="5"/>
      <c r="C252" s="5"/>
      <c r="D252" s="5"/>
      <c r="E252" s="5"/>
      <c r="F252" s="5"/>
      <c r="G252" s="106"/>
      <c r="H252" s="5"/>
      <c r="I252" s="5"/>
      <c r="J252" s="5"/>
      <c r="K252" s="5"/>
      <c r="L252" s="5"/>
      <c r="M252" s="5"/>
      <c r="N252" s="5"/>
      <c r="O252" s="4"/>
      <c r="P252" s="4"/>
      <c r="Q252" s="4"/>
      <c r="R252" s="4"/>
      <c r="S252" s="4"/>
      <c r="T252" s="4"/>
      <c r="U252" s="4"/>
      <c r="V252" s="5"/>
      <c r="W252" s="5"/>
      <c r="X252" s="5"/>
      <c r="Y252" s="5"/>
      <c r="Z252" s="5"/>
      <c r="AA252" s="5"/>
      <c r="AB252" s="5"/>
    </row>
    <row r="253" spans="1:28" ht="15.75" customHeight="1">
      <c r="A253" s="5"/>
      <c r="B253" s="5"/>
      <c r="C253" s="5"/>
      <c r="D253" s="5"/>
      <c r="E253" s="5"/>
      <c r="F253" s="5"/>
      <c r="G253" s="106"/>
      <c r="H253" s="5"/>
      <c r="I253" s="5"/>
      <c r="J253" s="5"/>
      <c r="K253" s="5"/>
      <c r="L253" s="5"/>
      <c r="M253" s="5"/>
      <c r="N253" s="5"/>
      <c r="O253" s="4"/>
      <c r="P253" s="4"/>
      <c r="Q253" s="4"/>
      <c r="R253" s="4"/>
      <c r="S253" s="4"/>
      <c r="T253" s="4"/>
      <c r="U253" s="4"/>
      <c r="V253" s="5"/>
      <c r="W253" s="5"/>
      <c r="X253" s="5"/>
      <c r="Y253" s="5"/>
      <c r="Z253" s="5"/>
      <c r="AA253" s="5"/>
      <c r="AB253" s="5"/>
    </row>
    <row r="254" spans="1:28" ht="15.75" customHeight="1">
      <c r="A254" s="5"/>
      <c r="B254" s="5"/>
      <c r="C254" s="5"/>
      <c r="D254" s="5"/>
      <c r="E254" s="5"/>
      <c r="F254" s="5"/>
      <c r="G254" s="106"/>
      <c r="H254" s="5"/>
      <c r="I254" s="5"/>
      <c r="J254" s="5"/>
      <c r="K254" s="5"/>
      <c r="L254" s="5"/>
      <c r="M254" s="5"/>
      <c r="N254" s="5"/>
      <c r="O254" s="4"/>
      <c r="P254" s="4"/>
      <c r="Q254" s="4"/>
      <c r="R254" s="4"/>
      <c r="S254" s="4"/>
      <c r="T254" s="4"/>
      <c r="U254" s="4"/>
      <c r="V254" s="5"/>
      <c r="W254" s="5"/>
      <c r="X254" s="5"/>
      <c r="Y254" s="5"/>
      <c r="Z254" s="5"/>
      <c r="AA254" s="5"/>
      <c r="AB254" s="5"/>
    </row>
    <row r="255" spans="1:28" ht="15.75" customHeight="1">
      <c r="A255" s="5"/>
      <c r="B255" s="5"/>
      <c r="C255" s="5"/>
      <c r="D255" s="5"/>
      <c r="E255" s="5"/>
      <c r="F255" s="5"/>
      <c r="G255" s="106"/>
      <c r="H255" s="5"/>
      <c r="I255" s="5"/>
      <c r="J255" s="5"/>
      <c r="K255" s="5"/>
      <c r="L255" s="5"/>
      <c r="M255" s="5"/>
      <c r="N255" s="5"/>
      <c r="O255" s="4"/>
      <c r="P255" s="4"/>
      <c r="Q255" s="4"/>
      <c r="R255" s="4"/>
      <c r="S255" s="4"/>
      <c r="T255" s="4"/>
      <c r="U255" s="4"/>
      <c r="V255" s="5"/>
      <c r="W255" s="5"/>
      <c r="X255" s="5"/>
      <c r="Y255" s="5"/>
      <c r="Z255" s="5"/>
      <c r="AA255" s="5"/>
      <c r="AB255" s="5"/>
    </row>
    <row r="256" spans="1:28" ht="15.75" customHeight="1">
      <c r="A256" s="5"/>
      <c r="B256" s="5"/>
      <c r="C256" s="5"/>
      <c r="D256" s="5"/>
      <c r="E256" s="5"/>
      <c r="F256" s="5"/>
      <c r="G256" s="106"/>
      <c r="H256" s="5"/>
      <c r="I256" s="5"/>
      <c r="J256" s="5"/>
      <c r="K256" s="5"/>
      <c r="L256" s="5"/>
      <c r="M256" s="5"/>
      <c r="N256" s="5"/>
      <c r="O256" s="4"/>
      <c r="P256" s="4"/>
      <c r="Q256" s="4"/>
      <c r="R256" s="4"/>
      <c r="S256" s="4"/>
      <c r="T256" s="4"/>
      <c r="U256" s="4"/>
      <c r="V256" s="5"/>
      <c r="W256" s="5"/>
      <c r="X256" s="5"/>
      <c r="Y256" s="5"/>
      <c r="Z256" s="5"/>
      <c r="AA256" s="5"/>
      <c r="AB256" s="5"/>
    </row>
    <row r="257" spans="1:28" ht="15.75" customHeight="1">
      <c r="A257" s="5"/>
      <c r="B257" s="5"/>
      <c r="C257" s="5"/>
      <c r="D257" s="5"/>
      <c r="E257" s="5"/>
      <c r="F257" s="5"/>
      <c r="G257" s="106"/>
      <c r="H257" s="5"/>
      <c r="I257" s="5"/>
      <c r="J257" s="5"/>
      <c r="K257" s="5"/>
      <c r="L257" s="5"/>
      <c r="M257" s="5"/>
      <c r="N257" s="5"/>
      <c r="O257" s="4"/>
      <c r="P257" s="4"/>
      <c r="Q257" s="4"/>
      <c r="R257" s="4"/>
      <c r="S257" s="4"/>
      <c r="T257" s="4"/>
      <c r="U257" s="4"/>
      <c r="V257" s="5"/>
      <c r="W257" s="5"/>
      <c r="X257" s="5"/>
      <c r="Y257" s="5"/>
      <c r="Z257" s="5"/>
      <c r="AA257" s="5"/>
      <c r="AB257" s="5"/>
    </row>
    <row r="258" spans="1:28" ht="15.75" customHeight="1">
      <c r="A258" s="5"/>
      <c r="B258" s="5"/>
      <c r="C258" s="5"/>
      <c r="D258" s="5"/>
      <c r="E258" s="5"/>
      <c r="F258" s="5"/>
      <c r="G258" s="106"/>
      <c r="H258" s="5"/>
      <c r="I258" s="5"/>
      <c r="J258" s="5"/>
      <c r="K258" s="5"/>
      <c r="L258" s="5"/>
      <c r="M258" s="5"/>
      <c r="N258" s="5"/>
      <c r="O258" s="4"/>
      <c r="P258" s="4"/>
      <c r="Q258" s="4"/>
      <c r="R258" s="4"/>
      <c r="S258" s="4"/>
      <c r="T258" s="4"/>
      <c r="U258" s="4"/>
      <c r="V258" s="5"/>
      <c r="W258" s="5"/>
      <c r="X258" s="5"/>
      <c r="Y258" s="5"/>
      <c r="Z258" s="5"/>
      <c r="AA258" s="5"/>
      <c r="AB258" s="5"/>
    </row>
    <row r="259" spans="1:28" ht="15.75" customHeight="1">
      <c r="A259" s="5"/>
      <c r="B259" s="5"/>
      <c r="C259" s="5"/>
      <c r="D259" s="5"/>
      <c r="E259" s="5"/>
      <c r="F259" s="5"/>
      <c r="G259" s="106"/>
      <c r="H259" s="5"/>
      <c r="I259" s="5"/>
      <c r="J259" s="5"/>
      <c r="K259" s="5"/>
      <c r="L259" s="5"/>
      <c r="M259" s="5"/>
      <c r="N259" s="5"/>
      <c r="O259" s="4"/>
      <c r="P259" s="4"/>
      <c r="Q259" s="4"/>
      <c r="R259" s="4"/>
      <c r="S259" s="4"/>
      <c r="T259" s="4"/>
      <c r="U259" s="4"/>
      <c r="V259" s="5"/>
      <c r="W259" s="5"/>
      <c r="X259" s="5"/>
      <c r="Y259" s="5"/>
      <c r="Z259" s="5"/>
      <c r="AA259" s="5"/>
      <c r="AB259" s="5"/>
    </row>
    <row r="260" spans="1:28" ht="15.75" customHeight="1">
      <c r="A260" s="5"/>
      <c r="B260" s="5"/>
      <c r="C260" s="5"/>
      <c r="D260" s="5"/>
      <c r="E260" s="5"/>
      <c r="F260" s="5"/>
      <c r="G260" s="106"/>
      <c r="H260" s="5"/>
      <c r="I260" s="5"/>
      <c r="J260" s="5"/>
      <c r="K260" s="5"/>
      <c r="L260" s="5"/>
      <c r="M260" s="5"/>
      <c r="N260" s="5"/>
      <c r="O260" s="4"/>
      <c r="P260" s="4"/>
      <c r="Q260" s="4"/>
      <c r="R260" s="4"/>
      <c r="S260" s="4"/>
      <c r="T260" s="4"/>
      <c r="U260" s="4"/>
      <c r="V260" s="5"/>
      <c r="W260" s="5"/>
      <c r="X260" s="5"/>
      <c r="Y260" s="5"/>
      <c r="Z260" s="5"/>
      <c r="AA260" s="5"/>
      <c r="AB260" s="5"/>
    </row>
    <row r="261" spans="1:28" ht="15.75" customHeight="1">
      <c r="A261" s="5"/>
      <c r="B261" s="5"/>
      <c r="C261" s="5"/>
      <c r="D261" s="5"/>
      <c r="E261" s="5"/>
      <c r="F261" s="5"/>
      <c r="G261" s="106"/>
      <c r="H261" s="5"/>
      <c r="I261" s="5"/>
      <c r="J261" s="5"/>
      <c r="K261" s="5"/>
      <c r="L261" s="5"/>
      <c r="M261" s="5"/>
      <c r="N261" s="5"/>
      <c r="O261" s="4"/>
      <c r="P261" s="4"/>
      <c r="Q261" s="4"/>
      <c r="R261" s="4"/>
      <c r="S261" s="4"/>
      <c r="T261" s="4"/>
      <c r="U261" s="4"/>
      <c r="V261" s="5"/>
      <c r="W261" s="5"/>
      <c r="X261" s="5"/>
      <c r="Y261" s="5"/>
      <c r="Z261" s="5"/>
      <c r="AA261" s="5"/>
      <c r="AB261" s="5"/>
    </row>
    <row r="262" spans="1:28" ht="15.75" customHeight="1">
      <c r="A262" s="5"/>
      <c r="B262" s="5"/>
      <c r="C262" s="5"/>
      <c r="D262" s="5"/>
      <c r="E262" s="5"/>
      <c r="F262" s="5"/>
      <c r="G262" s="106"/>
      <c r="H262" s="5"/>
      <c r="I262" s="5"/>
      <c r="J262" s="5"/>
      <c r="K262" s="5"/>
      <c r="L262" s="5"/>
      <c r="M262" s="5"/>
      <c r="N262" s="5"/>
      <c r="O262" s="4"/>
      <c r="P262" s="4"/>
      <c r="Q262" s="4"/>
      <c r="R262" s="4"/>
      <c r="S262" s="4"/>
      <c r="T262" s="4"/>
      <c r="U262" s="4"/>
      <c r="V262" s="5"/>
      <c r="W262" s="5"/>
      <c r="X262" s="5"/>
      <c r="Y262" s="5"/>
      <c r="Z262" s="5"/>
      <c r="AA262" s="5"/>
      <c r="AB262" s="5"/>
    </row>
    <row r="263" spans="1:28" ht="15.75" customHeight="1">
      <c r="A263" s="5"/>
      <c r="B263" s="5"/>
      <c r="C263" s="5"/>
      <c r="D263" s="5"/>
      <c r="E263" s="5"/>
      <c r="F263" s="5"/>
      <c r="G263" s="106"/>
      <c r="H263" s="5"/>
      <c r="I263" s="5"/>
      <c r="J263" s="5"/>
      <c r="K263" s="5"/>
      <c r="L263" s="5"/>
      <c r="M263" s="5"/>
      <c r="N263" s="5"/>
      <c r="O263" s="4"/>
      <c r="P263" s="4"/>
      <c r="Q263" s="4"/>
      <c r="R263" s="4"/>
      <c r="S263" s="4"/>
      <c r="T263" s="4"/>
      <c r="U263" s="4"/>
      <c r="V263" s="5"/>
      <c r="W263" s="5"/>
      <c r="X263" s="5"/>
      <c r="Y263" s="5"/>
      <c r="Z263" s="5"/>
      <c r="AA263" s="5"/>
      <c r="AB263" s="5"/>
    </row>
    <row r="264" spans="1:28" ht="15.75" customHeight="1">
      <c r="A264" s="5"/>
      <c r="B264" s="5"/>
      <c r="C264" s="5"/>
      <c r="D264" s="5"/>
      <c r="E264" s="5"/>
      <c r="F264" s="5"/>
      <c r="G264" s="106"/>
      <c r="H264" s="5"/>
      <c r="I264" s="5"/>
      <c r="J264" s="5"/>
      <c r="K264" s="5"/>
      <c r="L264" s="5"/>
      <c r="M264" s="5"/>
      <c r="N264" s="5"/>
      <c r="O264" s="4"/>
      <c r="P264" s="4"/>
      <c r="Q264" s="4"/>
      <c r="R264" s="4"/>
      <c r="S264" s="4"/>
      <c r="T264" s="4"/>
      <c r="U264" s="4"/>
      <c r="V264" s="5"/>
      <c r="W264" s="5"/>
      <c r="X264" s="5"/>
      <c r="Y264" s="5"/>
      <c r="Z264" s="5"/>
      <c r="AA264" s="5"/>
      <c r="AB264" s="5"/>
    </row>
    <row r="265" spans="1:28" ht="15.75" customHeight="1">
      <c r="A265" s="5"/>
      <c r="B265" s="5"/>
      <c r="C265" s="5"/>
      <c r="D265" s="5"/>
      <c r="E265" s="5"/>
      <c r="F265" s="5"/>
      <c r="G265" s="106"/>
      <c r="H265" s="5"/>
      <c r="I265" s="5"/>
      <c r="J265" s="5"/>
      <c r="K265" s="5"/>
      <c r="L265" s="5"/>
      <c r="M265" s="5"/>
      <c r="N265" s="5"/>
      <c r="O265" s="4"/>
      <c r="P265" s="4"/>
      <c r="Q265" s="4"/>
      <c r="R265" s="4"/>
      <c r="S265" s="4"/>
      <c r="T265" s="4"/>
      <c r="U265" s="4"/>
      <c r="V265" s="5"/>
      <c r="W265" s="5"/>
      <c r="X265" s="5"/>
      <c r="Y265" s="5"/>
      <c r="Z265" s="5"/>
      <c r="AA265" s="5"/>
      <c r="AB265" s="5"/>
    </row>
    <row r="266" spans="1:28" ht="15.75" customHeight="1">
      <c r="A266" s="5"/>
      <c r="B266" s="5"/>
      <c r="C266" s="5"/>
      <c r="D266" s="5"/>
      <c r="E266" s="5"/>
      <c r="F266" s="5"/>
      <c r="G266" s="106"/>
      <c r="H266" s="5"/>
      <c r="I266" s="5"/>
      <c r="J266" s="5"/>
      <c r="K266" s="5"/>
      <c r="L266" s="5"/>
      <c r="M266" s="5"/>
      <c r="N266" s="5"/>
      <c r="O266" s="4"/>
      <c r="P266" s="4"/>
      <c r="Q266" s="4"/>
      <c r="R266" s="4"/>
      <c r="S266" s="4"/>
      <c r="T266" s="4"/>
      <c r="U266" s="4"/>
      <c r="V266" s="5"/>
      <c r="W266" s="5"/>
      <c r="X266" s="5"/>
      <c r="Y266" s="5"/>
      <c r="Z266" s="5"/>
      <c r="AA266" s="5"/>
      <c r="AB266" s="5"/>
    </row>
    <row r="267" spans="1:28" ht="15.75" customHeight="1">
      <c r="A267" s="5"/>
      <c r="B267" s="5"/>
      <c r="C267" s="5"/>
      <c r="D267" s="5"/>
      <c r="E267" s="5"/>
      <c r="F267" s="5"/>
      <c r="G267" s="106"/>
      <c r="H267" s="5"/>
      <c r="I267" s="5"/>
      <c r="J267" s="5"/>
      <c r="K267" s="5"/>
      <c r="L267" s="5"/>
      <c r="M267" s="5"/>
      <c r="N267" s="5"/>
      <c r="O267" s="4"/>
      <c r="P267" s="4"/>
      <c r="Q267" s="4"/>
      <c r="R267" s="4"/>
      <c r="S267" s="4"/>
      <c r="T267" s="4"/>
      <c r="U267" s="4"/>
      <c r="V267" s="5"/>
      <c r="W267" s="5"/>
      <c r="X267" s="5"/>
      <c r="Y267" s="5"/>
      <c r="Z267" s="5"/>
      <c r="AA267" s="5"/>
      <c r="AB267" s="5"/>
    </row>
    <row r="268" spans="1:28" ht="15.75" customHeight="1">
      <c r="A268" s="5"/>
      <c r="B268" s="5"/>
      <c r="C268" s="5"/>
      <c r="D268" s="5"/>
      <c r="E268" s="5"/>
      <c r="F268" s="5"/>
      <c r="G268" s="106"/>
      <c r="H268" s="5"/>
      <c r="I268" s="5"/>
      <c r="J268" s="5"/>
      <c r="K268" s="5"/>
      <c r="L268" s="5"/>
      <c r="M268" s="5"/>
      <c r="N268" s="5"/>
      <c r="O268" s="4"/>
      <c r="P268" s="4"/>
      <c r="Q268" s="4"/>
      <c r="R268" s="4"/>
      <c r="S268" s="4"/>
      <c r="T268" s="4"/>
      <c r="U268" s="4"/>
      <c r="V268" s="5"/>
      <c r="W268" s="5"/>
      <c r="X268" s="5"/>
      <c r="Y268" s="5"/>
      <c r="Z268" s="5"/>
      <c r="AA268" s="5"/>
      <c r="AB268" s="5"/>
    </row>
    <row r="269" spans="1:28" ht="15.75" customHeight="1">
      <c r="A269" s="5"/>
      <c r="B269" s="5"/>
      <c r="C269" s="5"/>
      <c r="D269" s="5"/>
      <c r="E269" s="5"/>
      <c r="F269" s="5"/>
      <c r="G269" s="106"/>
      <c r="H269" s="5"/>
      <c r="I269" s="5"/>
      <c r="J269" s="5"/>
      <c r="K269" s="5"/>
      <c r="L269" s="5"/>
      <c r="M269" s="5"/>
      <c r="N269" s="5"/>
      <c r="O269" s="4"/>
      <c r="P269" s="4"/>
      <c r="Q269" s="4"/>
      <c r="R269" s="4"/>
      <c r="S269" s="4"/>
      <c r="T269" s="4"/>
      <c r="U269" s="4"/>
      <c r="V269" s="5"/>
      <c r="W269" s="5"/>
      <c r="X269" s="5"/>
      <c r="Y269" s="5"/>
      <c r="Z269" s="5"/>
      <c r="AA269" s="5"/>
      <c r="AB269" s="5"/>
    </row>
    <row r="270" spans="1:28" ht="15.75" customHeight="1">
      <c r="A270" s="5"/>
      <c r="B270" s="5"/>
      <c r="C270" s="5"/>
      <c r="D270" s="5"/>
      <c r="E270" s="5"/>
      <c r="F270" s="5"/>
      <c r="G270" s="106"/>
      <c r="H270" s="5"/>
      <c r="I270" s="5"/>
      <c r="J270" s="5"/>
      <c r="K270" s="5"/>
      <c r="L270" s="5"/>
      <c r="M270" s="5"/>
      <c r="N270" s="5"/>
      <c r="O270" s="4"/>
      <c r="P270" s="4"/>
      <c r="Q270" s="4"/>
      <c r="R270" s="4"/>
      <c r="S270" s="4"/>
      <c r="T270" s="4"/>
      <c r="U270" s="4"/>
      <c r="V270" s="5"/>
      <c r="W270" s="5"/>
      <c r="X270" s="5"/>
      <c r="Y270" s="5"/>
      <c r="Z270" s="5"/>
      <c r="AA270" s="5"/>
      <c r="AB270" s="5"/>
    </row>
    <row r="271" spans="1:28" ht="15.75" customHeight="1">
      <c r="A271" s="5"/>
      <c r="B271" s="5"/>
      <c r="C271" s="5"/>
      <c r="D271" s="5"/>
      <c r="E271" s="5"/>
      <c r="F271" s="5"/>
      <c r="G271" s="106"/>
      <c r="H271" s="5"/>
      <c r="I271" s="5"/>
      <c r="J271" s="5"/>
      <c r="K271" s="5"/>
      <c r="L271" s="5"/>
      <c r="M271" s="5"/>
      <c r="N271" s="5"/>
      <c r="O271" s="4"/>
      <c r="P271" s="4"/>
      <c r="Q271" s="4"/>
      <c r="R271" s="4"/>
      <c r="S271" s="4"/>
      <c r="T271" s="4"/>
      <c r="U271" s="4"/>
      <c r="V271" s="5"/>
      <c r="W271" s="5"/>
      <c r="X271" s="5"/>
      <c r="Y271" s="5"/>
      <c r="Z271" s="5"/>
      <c r="AA271" s="5"/>
      <c r="AB271" s="5"/>
    </row>
    <row r="272" spans="1:28" ht="15.75" customHeight="1">
      <c r="A272" s="5"/>
      <c r="B272" s="5"/>
      <c r="C272" s="5"/>
      <c r="D272" s="5"/>
      <c r="E272" s="5"/>
      <c r="F272" s="5"/>
      <c r="G272" s="106"/>
      <c r="H272" s="5"/>
      <c r="I272" s="5"/>
      <c r="J272" s="5"/>
      <c r="K272" s="5"/>
      <c r="L272" s="5"/>
      <c r="M272" s="5"/>
      <c r="N272" s="5"/>
      <c r="O272" s="4"/>
      <c r="P272" s="4"/>
      <c r="Q272" s="4"/>
      <c r="R272" s="4"/>
      <c r="S272" s="4"/>
      <c r="T272" s="4"/>
      <c r="U272" s="4"/>
      <c r="V272" s="5"/>
      <c r="W272" s="5"/>
      <c r="X272" s="5"/>
      <c r="Y272" s="5"/>
      <c r="Z272" s="5"/>
      <c r="AA272" s="5"/>
      <c r="AB272" s="5"/>
    </row>
    <row r="273" spans="1:28" ht="15.75" customHeight="1">
      <c r="A273" s="5"/>
      <c r="B273" s="5"/>
      <c r="C273" s="5"/>
      <c r="D273" s="5"/>
      <c r="E273" s="5"/>
      <c r="F273" s="5"/>
      <c r="G273" s="106"/>
      <c r="H273" s="5"/>
      <c r="I273" s="5"/>
      <c r="J273" s="5"/>
      <c r="K273" s="5"/>
      <c r="L273" s="5"/>
      <c r="M273" s="5"/>
      <c r="N273" s="5"/>
      <c r="O273" s="4"/>
      <c r="P273" s="4"/>
      <c r="Q273" s="4"/>
      <c r="R273" s="4"/>
      <c r="S273" s="4"/>
      <c r="T273" s="4"/>
      <c r="U273" s="4"/>
      <c r="V273" s="5"/>
      <c r="W273" s="5"/>
      <c r="X273" s="5"/>
      <c r="Y273" s="5"/>
      <c r="Z273" s="5"/>
      <c r="AA273" s="5"/>
      <c r="AB273" s="5"/>
    </row>
    <row r="274" spans="1:28" ht="15.75" customHeight="1">
      <c r="A274" s="5"/>
      <c r="B274" s="5"/>
      <c r="C274" s="5"/>
      <c r="D274" s="5"/>
      <c r="E274" s="5"/>
      <c r="F274" s="5"/>
      <c r="G274" s="106"/>
      <c r="H274" s="5"/>
      <c r="I274" s="5"/>
      <c r="J274" s="5"/>
      <c r="K274" s="5"/>
      <c r="L274" s="5"/>
      <c r="M274" s="5"/>
      <c r="N274" s="5"/>
      <c r="O274" s="4"/>
      <c r="P274" s="4"/>
      <c r="Q274" s="4"/>
      <c r="R274" s="4"/>
      <c r="S274" s="4"/>
      <c r="T274" s="4"/>
      <c r="U274" s="4"/>
      <c r="V274" s="5"/>
      <c r="W274" s="5"/>
      <c r="X274" s="5"/>
      <c r="Y274" s="5"/>
      <c r="Z274" s="5"/>
      <c r="AA274" s="5"/>
      <c r="AB274" s="5"/>
    </row>
    <row r="275" spans="1:28" ht="15.75" customHeight="1">
      <c r="A275" s="5"/>
      <c r="B275" s="5"/>
      <c r="C275" s="5"/>
      <c r="D275" s="5"/>
      <c r="E275" s="5"/>
      <c r="F275" s="5"/>
      <c r="G275" s="106"/>
      <c r="H275" s="5"/>
      <c r="I275" s="5"/>
      <c r="J275" s="5"/>
      <c r="K275" s="5"/>
      <c r="L275" s="5"/>
      <c r="M275" s="5"/>
      <c r="N275" s="5"/>
      <c r="O275" s="4"/>
      <c r="P275" s="4"/>
      <c r="Q275" s="4"/>
      <c r="R275" s="4"/>
      <c r="S275" s="4"/>
      <c r="T275" s="4"/>
      <c r="U275" s="4"/>
      <c r="V275" s="5"/>
      <c r="W275" s="5"/>
      <c r="X275" s="5"/>
      <c r="Y275" s="5"/>
      <c r="Z275" s="5"/>
      <c r="AA275" s="5"/>
      <c r="AB275" s="5"/>
    </row>
    <row r="276" spans="1:28" ht="15.75" customHeight="1">
      <c r="A276" s="5"/>
      <c r="B276" s="5"/>
      <c r="C276" s="5"/>
      <c r="D276" s="5"/>
      <c r="E276" s="5"/>
      <c r="F276" s="5"/>
      <c r="G276" s="106"/>
      <c r="H276" s="5"/>
      <c r="I276" s="5"/>
      <c r="J276" s="5"/>
      <c r="K276" s="5"/>
      <c r="L276" s="5"/>
      <c r="M276" s="5"/>
      <c r="N276" s="5"/>
      <c r="O276" s="4"/>
      <c r="P276" s="4"/>
      <c r="Q276" s="4"/>
      <c r="R276" s="4"/>
      <c r="S276" s="4"/>
      <c r="T276" s="4"/>
      <c r="U276" s="4"/>
      <c r="V276" s="5"/>
      <c r="W276" s="5"/>
      <c r="X276" s="5"/>
      <c r="Y276" s="5"/>
      <c r="Z276" s="5"/>
      <c r="AA276" s="5"/>
      <c r="AB276" s="5"/>
    </row>
    <row r="277" spans="1:28" ht="15.75" customHeight="1">
      <c r="A277" s="5"/>
      <c r="B277" s="5"/>
      <c r="C277" s="5"/>
      <c r="D277" s="5"/>
      <c r="E277" s="5"/>
      <c r="F277" s="5"/>
      <c r="G277" s="106"/>
      <c r="H277" s="5"/>
      <c r="I277" s="5"/>
      <c r="J277" s="5"/>
      <c r="K277" s="5"/>
      <c r="L277" s="5"/>
      <c r="M277" s="5"/>
      <c r="N277" s="5"/>
      <c r="O277" s="4"/>
      <c r="P277" s="4"/>
      <c r="Q277" s="4"/>
      <c r="R277" s="4"/>
      <c r="S277" s="4"/>
      <c r="T277" s="4"/>
      <c r="U277" s="4"/>
      <c r="V277" s="5"/>
      <c r="W277" s="5"/>
      <c r="X277" s="5"/>
      <c r="Y277" s="5"/>
      <c r="Z277" s="5"/>
      <c r="AA277" s="5"/>
      <c r="AB277" s="5"/>
    </row>
    <row r="278" spans="1:28" ht="15.75" customHeight="1">
      <c r="A278" s="107"/>
      <c r="B278" s="107"/>
      <c r="C278" s="107"/>
      <c r="D278" s="107"/>
      <c r="E278" s="107"/>
      <c r="F278" s="107"/>
      <c r="G278" s="108"/>
      <c r="H278" s="107"/>
      <c r="I278" s="107"/>
      <c r="J278" s="107"/>
      <c r="K278" s="107"/>
      <c r="L278" s="107"/>
      <c r="M278" s="107"/>
      <c r="N278" s="107"/>
      <c r="O278" s="109"/>
      <c r="P278" s="109"/>
      <c r="Q278" s="107"/>
      <c r="R278" s="107"/>
      <c r="S278" s="107"/>
      <c r="T278" s="107"/>
      <c r="U278" s="107"/>
      <c r="V278" s="107"/>
      <c r="W278" s="107"/>
      <c r="X278" s="107"/>
      <c r="Y278" s="107"/>
      <c r="Z278" s="107"/>
      <c r="AA278" s="107"/>
      <c r="AB278" s="107"/>
    </row>
    <row r="279" spans="1:28" ht="15.75" customHeight="1">
      <c r="A279" s="107"/>
      <c r="B279" s="107"/>
      <c r="C279" s="107"/>
      <c r="D279" s="107"/>
      <c r="E279" s="107"/>
      <c r="F279" s="107"/>
      <c r="G279" s="108"/>
      <c r="H279" s="107"/>
      <c r="I279" s="107"/>
      <c r="J279" s="107"/>
      <c r="K279" s="107"/>
      <c r="L279" s="107"/>
      <c r="M279" s="107"/>
      <c r="N279" s="107"/>
      <c r="O279" s="109"/>
      <c r="P279" s="109"/>
      <c r="Q279" s="107"/>
      <c r="R279" s="107"/>
      <c r="S279" s="107"/>
      <c r="T279" s="107"/>
      <c r="U279" s="107"/>
      <c r="V279" s="107"/>
      <c r="W279" s="107"/>
      <c r="X279" s="107"/>
      <c r="Y279" s="107"/>
      <c r="Z279" s="107"/>
      <c r="AA279" s="107"/>
      <c r="AB279" s="107"/>
    </row>
    <row r="280" spans="1:28" ht="15.75" customHeight="1">
      <c r="A280" s="107"/>
      <c r="B280" s="107"/>
      <c r="C280" s="107"/>
      <c r="D280" s="107"/>
      <c r="E280" s="107"/>
      <c r="F280" s="107"/>
      <c r="G280" s="108"/>
      <c r="H280" s="107"/>
      <c r="I280" s="107"/>
      <c r="J280" s="107"/>
      <c r="K280" s="107"/>
      <c r="L280" s="107"/>
      <c r="M280" s="107"/>
      <c r="N280" s="107"/>
      <c r="O280" s="109"/>
      <c r="P280" s="109"/>
      <c r="Q280" s="107"/>
      <c r="R280" s="107"/>
      <c r="S280" s="107"/>
      <c r="T280" s="107"/>
      <c r="U280" s="107"/>
      <c r="V280" s="107"/>
      <c r="W280" s="107"/>
      <c r="X280" s="107"/>
      <c r="Y280" s="107"/>
      <c r="Z280" s="107"/>
      <c r="AA280" s="107"/>
      <c r="AB280" s="107"/>
    </row>
    <row r="281" spans="1:28" ht="15.75" customHeight="1">
      <c r="A281" s="107"/>
      <c r="B281" s="107"/>
      <c r="C281" s="107"/>
      <c r="D281" s="107"/>
      <c r="E281" s="107"/>
      <c r="F281" s="107"/>
      <c r="G281" s="108"/>
      <c r="H281" s="107"/>
      <c r="I281" s="107"/>
      <c r="J281" s="107"/>
      <c r="K281" s="107"/>
      <c r="L281" s="107"/>
      <c r="M281" s="107"/>
      <c r="N281" s="107"/>
      <c r="O281" s="109"/>
      <c r="P281" s="109"/>
      <c r="Q281" s="107"/>
      <c r="R281" s="107"/>
      <c r="S281" s="107"/>
      <c r="T281" s="107"/>
      <c r="U281" s="107"/>
      <c r="V281" s="107"/>
      <c r="W281" s="107"/>
      <c r="X281" s="107"/>
      <c r="Y281" s="107"/>
      <c r="Z281" s="107"/>
      <c r="AA281" s="107"/>
      <c r="AB281" s="107"/>
    </row>
    <row r="282" spans="1:28" ht="15.75" customHeight="1">
      <c r="A282" s="107"/>
      <c r="B282" s="107"/>
      <c r="C282" s="107"/>
      <c r="D282" s="107"/>
      <c r="E282" s="107"/>
      <c r="F282" s="107"/>
      <c r="G282" s="108"/>
      <c r="H282" s="107"/>
      <c r="I282" s="107"/>
      <c r="J282" s="107"/>
      <c r="K282" s="107"/>
      <c r="L282" s="107"/>
      <c r="M282" s="107"/>
      <c r="N282" s="107"/>
      <c r="O282" s="109"/>
      <c r="P282" s="109"/>
      <c r="Q282" s="107"/>
      <c r="R282" s="107"/>
      <c r="S282" s="107"/>
      <c r="T282" s="107"/>
      <c r="U282" s="107"/>
      <c r="V282" s="107"/>
      <c r="W282" s="107"/>
      <c r="X282" s="107"/>
      <c r="Y282" s="107"/>
      <c r="Z282" s="107"/>
      <c r="AA282" s="107"/>
      <c r="AB282" s="107"/>
    </row>
    <row r="283" spans="1:28" ht="15.75" customHeight="1">
      <c r="A283" s="107"/>
      <c r="B283" s="107"/>
      <c r="C283" s="107"/>
      <c r="D283" s="107"/>
      <c r="E283" s="107"/>
      <c r="F283" s="107"/>
      <c r="G283" s="108"/>
      <c r="H283" s="107"/>
      <c r="I283" s="107"/>
      <c r="J283" s="107"/>
      <c r="K283" s="107"/>
      <c r="L283" s="107"/>
      <c r="M283" s="107"/>
      <c r="N283" s="107"/>
      <c r="O283" s="109"/>
      <c r="P283" s="109"/>
      <c r="Q283" s="107"/>
      <c r="R283" s="107"/>
      <c r="S283" s="107"/>
      <c r="T283" s="107"/>
      <c r="U283" s="107"/>
      <c r="V283" s="107"/>
      <c r="W283" s="107"/>
      <c r="X283" s="107"/>
      <c r="Y283" s="107"/>
      <c r="Z283" s="107"/>
      <c r="AA283" s="107"/>
      <c r="AB283" s="107"/>
    </row>
    <row r="284" spans="1:28" ht="15.75" customHeight="1">
      <c r="A284" s="107"/>
      <c r="B284" s="107"/>
      <c r="C284" s="107"/>
      <c r="D284" s="107"/>
      <c r="E284" s="107"/>
      <c r="F284" s="107"/>
      <c r="G284" s="108"/>
      <c r="H284" s="107"/>
      <c r="I284" s="107"/>
      <c r="J284" s="107"/>
      <c r="K284" s="107"/>
      <c r="L284" s="107"/>
      <c r="M284" s="107"/>
      <c r="N284" s="107"/>
      <c r="O284" s="109"/>
      <c r="P284" s="109"/>
      <c r="Q284" s="107"/>
      <c r="R284" s="107"/>
      <c r="S284" s="107"/>
      <c r="T284" s="107"/>
      <c r="U284" s="107"/>
      <c r="V284" s="107"/>
      <c r="W284" s="107"/>
      <c r="X284" s="107"/>
      <c r="Y284" s="107"/>
      <c r="Z284" s="107"/>
      <c r="AA284" s="107"/>
      <c r="AB284" s="107"/>
    </row>
    <row r="285" spans="1:28" ht="15.75" customHeight="1">
      <c r="A285" s="107"/>
      <c r="B285" s="107"/>
      <c r="C285" s="107"/>
      <c r="D285" s="107"/>
      <c r="E285" s="107"/>
      <c r="F285" s="107"/>
      <c r="G285" s="108"/>
      <c r="H285" s="107"/>
      <c r="I285" s="107"/>
      <c r="J285" s="107"/>
      <c r="K285" s="107"/>
      <c r="L285" s="107"/>
      <c r="M285" s="107"/>
      <c r="N285" s="107"/>
      <c r="O285" s="109"/>
      <c r="P285" s="109"/>
      <c r="Q285" s="107"/>
      <c r="R285" s="107"/>
      <c r="S285" s="107"/>
      <c r="T285" s="107"/>
      <c r="U285" s="107"/>
      <c r="V285" s="107"/>
      <c r="W285" s="107"/>
      <c r="X285" s="107"/>
      <c r="Y285" s="107"/>
      <c r="Z285" s="107"/>
      <c r="AA285" s="107"/>
      <c r="AB285" s="107"/>
    </row>
    <row r="286" spans="1:28" ht="15.75" customHeight="1">
      <c r="A286" s="107"/>
      <c r="B286" s="107"/>
      <c r="C286" s="107"/>
      <c r="D286" s="107"/>
      <c r="E286" s="107"/>
      <c r="F286" s="107"/>
      <c r="G286" s="108"/>
      <c r="H286" s="107"/>
      <c r="I286" s="107"/>
      <c r="J286" s="107"/>
      <c r="K286" s="107"/>
      <c r="L286" s="107"/>
      <c r="M286" s="107"/>
      <c r="N286" s="107"/>
      <c r="O286" s="109"/>
      <c r="P286" s="109"/>
      <c r="Q286" s="107"/>
      <c r="R286" s="107"/>
      <c r="S286" s="107"/>
      <c r="T286" s="107"/>
      <c r="U286" s="107"/>
      <c r="V286" s="107"/>
      <c r="W286" s="107"/>
      <c r="X286" s="107"/>
      <c r="Y286" s="107"/>
      <c r="Z286" s="107"/>
      <c r="AA286" s="107"/>
      <c r="AB286" s="107"/>
    </row>
    <row r="287" spans="1:28" ht="15.75" customHeight="1">
      <c r="A287" s="107"/>
      <c r="B287" s="107"/>
      <c r="C287" s="107"/>
      <c r="D287" s="107"/>
      <c r="E287" s="107"/>
      <c r="F287" s="107"/>
      <c r="G287" s="108"/>
      <c r="H287" s="107"/>
      <c r="I287" s="107"/>
      <c r="J287" s="107"/>
      <c r="K287" s="107"/>
      <c r="L287" s="107"/>
      <c r="M287" s="107"/>
      <c r="N287" s="107"/>
      <c r="O287" s="109"/>
      <c r="P287" s="109"/>
      <c r="Q287" s="107"/>
      <c r="R287" s="107"/>
      <c r="S287" s="107"/>
      <c r="T287" s="107"/>
      <c r="U287" s="107"/>
      <c r="V287" s="107"/>
      <c r="W287" s="107"/>
      <c r="X287" s="107"/>
      <c r="Y287" s="107"/>
      <c r="Z287" s="107"/>
      <c r="AA287" s="107"/>
      <c r="AB287" s="107"/>
    </row>
    <row r="288" spans="1:28" ht="15.75" customHeight="1">
      <c r="A288" s="107"/>
      <c r="B288" s="107"/>
      <c r="C288" s="107"/>
      <c r="D288" s="107"/>
      <c r="E288" s="107"/>
      <c r="F288" s="107"/>
      <c r="G288" s="108"/>
      <c r="H288" s="107"/>
      <c r="I288" s="107"/>
      <c r="J288" s="107"/>
      <c r="K288" s="107"/>
      <c r="L288" s="107"/>
      <c r="M288" s="107"/>
      <c r="N288" s="107"/>
      <c r="O288" s="109"/>
      <c r="P288" s="109"/>
      <c r="Q288" s="107"/>
      <c r="R288" s="107"/>
      <c r="S288" s="107"/>
      <c r="T288" s="107"/>
      <c r="U288" s="107"/>
      <c r="V288" s="107"/>
      <c r="W288" s="107"/>
      <c r="X288" s="107"/>
      <c r="Y288" s="107"/>
      <c r="Z288" s="107"/>
      <c r="AA288" s="107"/>
      <c r="AB288" s="107"/>
    </row>
    <row r="289" spans="1:28" ht="15.75" customHeight="1">
      <c r="A289" s="107"/>
      <c r="B289" s="107"/>
      <c r="C289" s="107"/>
      <c r="D289" s="107"/>
      <c r="E289" s="107"/>
      <c r="F289" s="107"/>
      <c r="G289" s="108"/>
      <c r="H289" s="107"/>
      <c r="I289" s="107"/>
      <c r="J289" s="107"/>
      <c r="K289" s="107"/>
      <c r="L289" s="107"/>
      <c r="M289" s="107"/>
      <c r="N289" s="107"/>
      <c r="O289" s="109"/>
      <c r="P289" s="109"/>
      <c r="Q289" s="107"/>
      <c r="R289" s="107"/>
      <c r="S289" s="107"/>
      <c r="T289" s="107"/>
      <c r="U289" s="107"/>
      <c r="V289" s="107"/>
      <c r="W289" s="107"/>
      <c r="X289" s="107"/>
      <c r="Y289" s="107"/>
      <c r="Z289" s="107"/>
      <c r="AA289" s="107"/>
      <c r="AB289" s="107"/>
    </row>
    <row r="290" spans="1:28" ht="15.75" customHeight="1">
      <c r="A290" s="107"/>
      <c r="B290" s="107"/>
      <c r="C290" s="107"/>
      <c r="D290" s="107"/>
      <c r="E290" s="107"/>
      <c r="F290" s="107"/>
      <c r="G290" s="108"/>
      <c r="H290" s="107"/>
      <c r="I290" s="107"/>
      <c r="J290" s="107"/>
      <c r="K290" s="107"/>
      <c r="L290" s="107"/>
      <c r="M290" s="107"/>
      <c r="N290" s="107"/>
      <c r="O290" s="109"/>
      <c r="P290" s="109"/>
      <c r="Q290" s="107"/>
      <c r="R290" s="107"/>
      <c r="S290" s="107"/>
      <c r="T290" s="107"/>
      <c r="U290" s="107"/>
      <c r="V290" s="107"/>
      <c r="W290" s="107"/>
      <c r="X290" s="107"/>
      <c r="Y290" s="107"/>
      <c r="Z290" s="107"/>
      <c r="AA290" s="107"/>
      <c r="AB290" s="107"/>
    </row>
    <row r="291" spans="1:28" ht="15.75" customHeight="1">
      <c r="A291" s="107"/>
      <c r="B291" s="107"/>
      <c r="C291" s="107"/>
      <c r="D291" s="107"/>
      <c r="E291" s="107"/>
      <c r="F291" s="107"/>
      <c r="G291" s="108"/>
      <c r="H291" s="107"/>
      <c r="I291" s="107"/>
      <c r="J291" s="107"/>
      <c r="K291" s="107"/>
      <c r="L291" s="107"/>
      <c r="M291" s="107"/>
      <c r="N291" s="107"/>
      <c r="O291" s="109"/>
      <c r="P291" s="109"/>
      <c r="Q291" s="107"/>
      <c r="R291" s="107"/>
      <c r="S291" s="107"/>
      <c r="T291" s="107"/>
      <c r="U291" s="107"/>
      <c r="V291" s="107"/>
      <c r="W291" s="107"/>
      <c r="X291" s="107"/>
      <c r="Y291" s="107"/>
      <c r="Z291" s="107"/>
      <c r="AA291" s="107"/>
      <c r="AB291" s="107"/>
    </row>
    <row r="292" spans="1:28" ht="15.75" customHeight="1">
      <c r="A292" s="107"/>
      <c r="B292" s="107"/>
      <c r="C292" s="107"/>
      <c r="D292" s="107"/>
      <c r="E292" s="107"/>
      <c r="F292" s="107"/>
      <c r="G292" s="108"/>
      <c r="H292" s="107"/>
      <c r="I292" s="107"/>
      <c r="J292" s="107"/>
      <c r="K292" s="107"/>
      <c r="L292" s="107"/>
      <c r="M292" s="107"/>
      <c r="N292" s="107"/>
      <c r="O292" s="109"/>
      <c r="P292" s="109"/>
      <c r="Q292" s="107"/>
      <c r="R292" s="107"/>
      <c r="S292" s="107"/>
      <c r="T292" s="107"/>
      <c r="U292" s="107"/>
      <c r="V292" s="107"/>
      <c r="W292" s="107"/>
      <c r="X292" s="107"/>
      <c r="Y292" s="107"/>
      <c r="Z292" s="107"/>
      <c r="AA292" s="107"/>
      <c r="AB292" s="107"/>
    </row>
    <row r="293" spans="1:28" ht="15.75" customHeight="1">
      <c r="A293" s="107"/>
      <c r="B293" s="107"/>
      <c r="C293" s="107"/>
      <c r="D293" s="107"/>
      <c r="E293" s="107"/>
      <c r="F293" s="107"/>
      <c r="G293" s="108"/>
      <c r="H293" s="107"/>
      <c r="I293" s="107"/>
      <c r="J293" s="107"/>
      <c r="K293" s="107"/>
      <c r="L293" s="107"/>
      <c r="M293" s="107"/>
      <c r="N293" s="107"/>
      <c r="O293" s="109"/>
      <c r="P293" s="109"/>
      <c r="Q293" s="107"/>
      <c r="R293" s="107"/>
      <c r="S293" s="107"/>
      <c r="T293" s="107"/>
      <c r="U293" s="107"/>
      <c r="V293" s="107"/>
      <c r="W293" s="107"/>
      <c r="X293" s="107"/>
      <c r="Y293" s="107"/>
      <c r="Z293" s="107"/>
      <c r="AA293" s="107"/>
      <c r="AB293" s="107"/>
    </row>
    <row r="294" spans="1:28" ht="15.75" customHeight="1">
      <c r="A294" s="107"/>
      <c r="B294" s="107"/>
      <c r="C294" s="107"/>
      <c r="D294" s="107"/>
      <c r="E294" s="107"/>
      <c r="F294" s="107"/>
      <c r="G294" s="108"/>
      <c r="H294" s="107"/>
      <c r="I294" s="107"/>
      <c r="J294" s="107"/>
      <c r="K294" s="107"/>
      <c r="L294" s="107"/>
      <c r="M294" s="107"/>
      <c r="N294" s="107"/>
      <c r="O294" s="109"/>
      <c r="P294" s="109"/>
      <c r="Q294" s="107"/>
      <c r="R294" s="107"/>
      <c r="S294" s="107"/>
      <c r="T294" s="107"/>
      <c r="U294" s="107"/>
      <c r="V294" s="107"/>
      <c r="W294" s="107"/>
      <c r="X294" s="107"/>
      <c r="Y294" s="107"/>
      <c r="Z294" s="107"/>
      <c r="AA294" s="107"/>
      <c r="AB294" s="107"/>
    </row>
    <row r="295" spans="1:28" ht="15.75" customHeight="1">
      <c r="A295" s="107"/>
      <c r="B295" s="107"/>
      <c r="C295" s="107"/>
      <c r="D295" s="107"/>
      <c r="E295" s="107"/>
      <c r="F295" s="107"/>
      <c r="G295" s="108"/>
      <c r="H295" s="107"/>
      <c r="I295" s="107"/>
      <c r="J295" s="107"/>
      <c r="K295" s="107"/>
      <c r="L295" s="107"/>
      <c r="M295" s="107"/>
      <c r="N295" s="107"/>
      <c r="O295" s="109"/>
      <c r="P295" s="109"/>
      <c r="Q295" s="107"/>
      <c r="R295" s="107"/>
      <c r="S295" s="107"/>
      <c r="T295" s="107"/>
      <c r="U295" s="107"/>
      <c r="V295" s="107"/>
      <c r="W295" s="107"/>
      <c r="X295" s="107"/>
      <c r="Y295" s="107"/>
      <c r="Z295" s="107"/>
      <c r="AA295" s="107"/>
      <c r="AB295" s="107"/>
    </row>
    <row r="296" spans="1:28" ht="15.75" customHeight="1">
      <c r="A296" s="107"/>
      <c r="B296" s="107"/>
      <c r="C296" s="107"/>
      <c r="D296" s="107"/>
      <c r="E296" s="107"/>
      <c r="F296" s="107"/>
      <c r="G296" s="108"/>
      <c r="H296" s="107"/>
      <c r="I296" s="107"/>
      <c r="J296" s="107"/>
      <c r="K296" s="107"/>
      <c r="L296" s="107"/>
      <c r="M296" s="107"/>
      <c r="N296" s="107"/>
      <c r="O296" s="109"/>
      <c r="P296" s="109"/>
      <c r="Q296" s="107"/>
      <c r="R296" s="107"/>
      <c r="S296" s="107"/>
      <c r="T296" s="107"/>
      <c r="U296" s="107"/>
      <c r="V296" s="107"/>
      <c r="W296" s="107"/>
      <c r="X296" s="107"/>
      <c r="Y296" s="107"/>
      <c r="Z296" s="107"/>
      <c r="AA296" s="107"/>
      <c r="AB296" s="107"/>
    </row>
    <row r="297" spans="1:28" ht="15.75" customHeight="1">
      <c r="A297" s="107"/>
      <c r="B297" s="107"/>
      <c r="C297" s="107"/>
      <c r="D297" s="107"/>
      <c r="E297" s="107"/>
      <c r="F297" s="107"/>
      <c r="G297" s="108"/>
      <c r="H297" s="107"/>
      <c r="I297" s="107"/>
      <c r="J297" s="107"/>
      <c r="K297" s="107"/>
      <c r="L297" s="107"/>
      <c r="M297" s="107"/>
      <c r="N297" s="107"/>
      <c r="O297" s="109"/>
      <c r="P297" s="109"/>
      <c r="Q297" s="107"/>
      <c r="R297" s="107"/>
      <c r="S297" s="107"/>
      <c r="T297" s="107"/>
      <c r="U297" s="107"/>
      <c r="V297" s="107"/>
      <c r="W297" s="107"/>
      <c r="X297" s="107"/>
      <c r="Y297" s="107"/>
      <c r="Z297" s="107"/>
      <c r="AA297" s="107"/>
      <c r="AB297" s="107"/>
    </row>
    <row r="298" spans="1:28" ht="15.75" customHeight="1">
      <c r="A298" s="107"/>
      <c r="B298" s="107"/>
      <c r="C298" s="107"/>
      <c r="D298" s="107"/>
      <c r="E298" s="107"/>
      <c r="F298" s="107"/>
      <c r="G298" s="108"/>
      <c r="H298" s="107"/>
      <c r="I298" s="107"/>
      <c r="J298" s="107"/>
      <c r="K298" s="107"/>
      <c r="L298" s="107"/>
      <c r="M298" s="107"/>
      <c r="N298" s="107"/>
      <c r="O298" s="109"/>
      <c r="P298" s="109"/>
      <c r="Q298" s="107"/>
      <c r="R298" s="107"/>
      <c r="S298" s="107"/>
      <c r="T298" s="107"/>
      <c r="U298" s="107"/>
      <c r="V298" s="107"/>
      <c r="W298" s="107"/>
      <c r="X298" s="107"/>
      <c r="Y298" s="107"/>
      <c r="Z298" s="107"/>
      <c r="AA298" s="107"/>
      <c r="AB298" s="107"/>
    </row>
    <row r="299" spans="1:28" ht="15.75" customHeight="1">
      <c r="A299" s="107"/>
      <c r="B299" s="107"/>
      <c r="C299" s="107"/>
      <c r="D299" s="107"/>
      <c r="E299" s="107"/>
      <c r="F299" s="107"/>
      <c r="G299" s="108"/>
      <c r="H299" s="107"/>
      <c r="I299" s="107"/>
      <c r="J299" s="107"/>
      <c r="K299" s="107"/>
      <c r="L299" s="107"/>
      <c r="M299" s="107"/>
      <c r="N299" s="107"/>
      <c r="O299" s="109"/>
      <c r="P299" s="109"/>
      <c r="Q299" s="107"/>
      <c r="R299" s="107"/>
      <c r="S299" s="107"/>
      <c r="T299" s="107"/>
      <c r="U299" s="107"/>
      <c r="V299" s="107"/>
      <c r="W299" s="107"/>
      <c r="X299" s="107"/>
      <c r="Y299" s="107"/>
      <c r="Z299" s="107"/>
      <c r="AA299" s="107"/>
      <c r="AB299" s="107"/>
    </row>
    <row r="300" spans="1:28" ht="15.75" customHeight="1">
      <c r="A300" s="107"/>
      <c r="B300" s="107"/>
      <c r="C300" s="107"/>
      <c r="D300" s="107"/>
      <c r="E300" s="107"/>
      <c r="F300" s="107"/>
      <c r="G300" s="108"/>
      <c r="H300" s="107"/>
      <c r="I300" s="107"/>
      <c r="J300" s="107"/>
      <c r="K300" s="107"/>
      <c r="L300" s="107"/>
      <c r="M300" s="107"/>
      <c r="N300" s="107"/>
      <c r="O300" s="109"/>
      <c r="P300" s="109"/>
      <c r="Q300" s="107"/>
      <c r="R300" s="107"/>
      <c r="S300" s="107"/>
      <c r="T300" s="107"/>
      <c r="U300" s="107"/>
      <c r="V300" s="107"/>
      <c r="W300" s="107"/>
      <c r="X300" s="107"/>
      <c r="Y300" s="107"/>
      <c r="Z300" s="107"/>
      <c r="AA300" s="107"/>
      <c r="AB300" s="107"/>
    </row>
    <row r="301" spans="1:28" ht="15.75" customHeight="1">
      <c r="A301" s="107"/>
      <c r="B301" s="107"/>
      <c r="C301" s="107"/>
      <c r="D301" s="107"/>
      <c r="E301" s="107"/>
      <c r="F301" s="107"/>
      <c r="G301" s="108"/>
      <c r="H301" s="107"/>
      <c r="I301" s="107"/>
      <c r="J301" s="107"/>
      <c r="K301" s="107"/>
      <c r="L301" s="107"/>
      <c r="M301" s="107"/>
      <c r="N301" s="107"/>
      <c r="O301" s="109"/>
      <c r="P301" s="109"/>
      <c r="Q301" s="107"/>
      <c r="R301" s="107"/>
      <c r="S301" s="107"/>
      <c r="T301" s="107"/>
      <c r="U301" s="107"/>
      <c r="V301" s="107"/>
      <c r="W301" s="107"/>
      <c r="X301" s="107"/>
      <c r="Y301" s="107"/>
      <c r="Z301" s="107"/>
      <c r="AA301" s="107"/>
      <c r="AB301" s="107"/>
    </row>
    <row r="302" spans="1:28" ht="15.75" customHeight="1">
      <c r="A302" s="107"/>
      <c r="B302" s="107"/>
      <c r="C302" s="107"/>
      <c r="D302" s="107"/>
      <c r="E302" s="107"/>
      <c r="F302" s="107"/>
      <c r="G302" s="108"/>
      <c r="H302" s="107"/>
      <c r="I302" s="107"/>
      <c r="J302" s="107"/>
      <c r="K302" s="107"/>
      <c r="L302" s="107"/>
      <c r="M302" s="107"/>
      <c r="N302" s="107"/>
      <c r="O302" s="109"/>
      <c r="P302" s="109"/>
      <c r="Q302" s="107"/>
      <c r="R302" s="107"/>
      <c r="S302" s="107"/>
      <c r="T302" s="107"/>
      <c r="U302" s="107"/>
      <c r="V302" s="107"/>
      <c r="W302" s="107"/>
      <c r="X302" s="107"/>
      <c r="Y302" s="107"/>
      <c r="Z302" s="107"/>
      <c r="AA302" s="107"/>
      <c r="AB302" s="107"/>
    </row>
    <row r="303" spans="1:28" ht="15.75" customHeight="1">
      <c r="A303" s="107"/>
      <c r="B303" s="107"/>
      <c r="C303" s="107"/>
      <c r="D303" s="107"/>
      <c r="E303" s="107"/>
      <c r="F303" s="107"/>
      <c r="G303" s="108"/>
      <c r="H303" s="107"/>
      <c r="I303" s="107"/>
      <c r="J303" s="107"/>
      <c r="K303" s="107"/>
      <c r="L303" s="107"/>
      <c r="M303" s="107"/>
      <c r="N303" s="107"/>
      <c r="O303" s="109"/>
      <c r="P303" s="109"/>
      <c r="Q303" s="107"/>
      <c r="R303" s="107"/>
      <c r="S303" s="107"/>
      <c r="T303" s="107"/>
      <c r="U303" s="107"/>
      <c r="V303" s="107"/>
      <c r="W303" s="107"/>
      <c r="X303" s="107"/>
      <c r="Y303" s="107"/>
      <c r="Z303" s="107"/>
      <c r="AA303" s="107"/>
      <c r="AB303" s="107"/>
    </row>
    <row r="304" spans="1:28" ht="15.75" customHeight="1">
      <c r="A304" s="107"/>
      <c r="B304" s="107"/>
      <c r="C304" s="107"/>
      <c r="D304" s="107"/>
      <c r="E304" s="107"/>
      <c r="F304" s="107"/>
      <c r="G304" s="108"/>
      <c r="H304" s="107"/>
      <c r="I304" s="107"/>
      <c r="J304" s="107"/>
      <c r="K304" s="107"/>
      <c r="L304" s="107"/>
      <c r="M304" s="107"/>
      <c r="N304" s="107"/>
      <c r="O304" s="109"/>
      <c r="P304" s="109"/>
      <c r="Q304" s="107"/>
      <c r="R304" s="107"/>
      <c r="S304" s="107"/>
      <c r="T304" s="107"/>
      <c r="U304" s="107"/>
      <c r="V304" s="107"/>
      <c r="W304" s="107"/>
      <c r="X304" s="107"/>
      <c r="Y304" s="107"/>
      <c r="Z304" s="107"/>
      <c r="AA304" s="107"/>
      <c r="AB304" s="107"/>
    </row>
    <row r="305" spans="1:28" ht="15.75" customHeight="1">
      <c r="A305" s="107"/>
      <c r="B305" s="107"/>
      <c r="C305" s="107"/>
      <c r="D305" s="107"/>
      <c r="E305" s="107"/>
      <c r="F305" s="107"/>
      <c r="G305" s="108"/>
      <c r="H305" s="107"/>
      <c r="I305" s="107"/>
      <c r="J305" s="107"/>
      <c r="K305" s="107"/>
      <c r="L305" s="107"/>
      <c r="M305" s="107"/>
      <c r="N305" s="107"/>
      <c r="O305" s="109"/>
      <c r="P305" s="109"/>
      <c r="Q305" s="107"/>
      <c r="R305" s="107"/>
      <c r="S305" s="107"/>
      <c r="T305" s="107"/>
      <c r="U305" s="107"/>
      <c r="V305" s="107"/>
      <c r="W305" s="107"/>
      <c r="X305" s="107"/>
      <c r="Y305" s="107"/>
      <c r="Z305" s="107"/>
      <c r="AA305" s="107"/>
      <c r="AB305" s="107"/>
    </row>
    <row r="306" spans="1:28" ht="15.75" customHeight="1">
      <c r="A306" s="107"/>
      <c r="B306" s="107"/>
      <c r="C306" s="107"/>
      <c r="D306" s="107"/>
      <c r="E306" s="107"/>
      <c r="F306" s="107"/>
      <c r="G306" s="108"/>
      <c r="H306" s="107"/>
      <c r="I306" s="107"/>
      <c r="J306" s="107"/>
      <c r="K306" s="107"/>
      <c r="L306" s="107"/>
      <c r="M306" s="107"/>
      <c r="N306" s="107"/>
      <c r="O306" s="109"/>
      <c r="P306" s="109"/>
      <c r="Q306" s="107"/>
      <c r="R306" s="107"/>
      <c r="S306" s="107"/>
      <c r="T306" s="107"/>
      <c r="U306" s="107"/>
      <c r="V306" s="107"/>
      <c r="W306" s="107"/>
      <c r="X306" s="107"/>
      <c r="Y306" s="107"/>
      <c r="Z306" s="107"/>
      <c r="AA306" s="107"/>
      <c r="AB306" s="107"/>
    </row>
    <row r="307" spans="1:28" ht="15.75" customHeight="1">
      <c r="A307" s="107"/>
      <c r="B307" s="107"/>
      <c r="C307" s="107"/>
      <c r="D307" s="107"/>
      <c r="E307" s="107"/>
      <c r="F307" s="107"/>
      <c r="G307" s="108"/>
      <c r="H307" s="107"/>
      <c r="I307" s="107"/>
      <c r="J307" s="107"/>
      <c r="K307" s="107"/>
      <c r="L307" s="107"/>
      <c r="M307" s="107"/>
      <c r="N307" s="107"/>
      <c r="O307" s="109"/>
      <c r="P307" s="109"/>
      <c r="Q307" s="107"/>
      <c r="R307" s="107"/>
      <c r="S307" s="107"/>
      <c r="T307" s="107"/>
      <c r="U307" s="107"/>
      <c r="V307" s="107"/>
      <c r="W307" s="107"/>
      <c r="X307" s="107"/>
      <c r="Y307" s="107"/>
      <c r="Z307" s="107"/>
      <c r="AA307" s="107"/>
      <c r="AB307" s="107"/>
    </row>
    <row r="308" spans="1:28" ht="15.75" customHeight="1">
      <c r="A308" s="107"/>
      <c r="B308" s="107"/>
      <c r="C308" s="107"/>
      <c r="D308" s="107"/>
      <c r="E308" s="107"/>
      <c r="F308" s="107"/>
      <c r="G308" s="108"/>
      <c r="H308" s="107"/>
      <c r="I308" s="107"/>
      <c r="J308" s="107"/>
      <c r="K308" s="107"/>
      <c r="L308" s="107"/>
      <c r="M308" s="107"/>
      <c r="N308" s="107"/>
      <c r="O308" s="109"/>
      <c r="P308" s="109"/>
      <c r="Q308" s="107"/>
      <c r="R308" s="107"/>
      <c r="S308" s="107"/>
      <c r="T308" s="107"/>
      <c r="U308" s="107"/>
      <c r="V308" s="107"/>
      <c r="W308" s="107"/>
      <c r="X308" s="107"/>
      <c r="Y308" s="107"/>
      <c r="Z308" s="107"/>
      <c r="AA308" s="107"/>
      <c r="AB308" s="107"/>
    </row>
    <row r="309" spans="1:28" ht="15.75" customHeight="1">
      <c r="A309" s="107"/>
      <c r="B309" s="107"/>
      <c r="C309" s="107"/>
      <c r="D309" s="107"/>
      <c r="E309" s="107"/>
      <c r="F309" s="107"/>
      <c r="G309" s="108"/>
      <c r="H309" s="107"/>
      <c r="I309" s="107"/>
      <c r="J309" s="107"/>
      <c r="K309" s="107"/>
      <c r="L309" s="107"/>
      <c r="M309" s="107"/>
      <c r="N309" s="107"/>
      <c r="O309" s="109"/>
      <c r="P309" s="109"/>
      <c r="Q309" s="107"/>
      <c r="R309" s="107"/>
      <c r="S309" s="107"/>
      <c r="T309" s="107"/>
      <c r="U309" s="107"/>
      <c r="V309" s="107"/>
      <c r="W309" s="107"/>
      <c r="X309" s="107"/>
      <c r="Y309" s="107"/>
      <c r="Z309" s="107"/>
      <c r="AA309" s="107"/>
      <c r="AB309" s="107"/>
    </row>
    <row r="310" spans="1:28" ht="15.75" customHeight="1">
      <c r="A310" s="107"/>
      <c r="B310" s="107"/>
      <c r="C310" s="107"/>
      <c r="D310" s="107"/>
      <c r="E310" s="107"/>
      <c r="F310" s="107"/>
      <c r="G310" s="108"/>
      <c r="H310" s="107"/>
      <c r="I310" s="107"/>
      <c r="J310" s="107"/>
      <c r="K310" s="107"/>
      <c r="L310" s="107"/>
      <c r="M310" s="107"/>
      <c r="N310" s="107"/>
      <c r="O310" s="109"/>
      <c r="P310" s="109"/>
      <c r="Q310" s="107"/>
      <c r="R310" s="107"/>
      <c r="S310" s="107"/>
      <c r="T310" s="107"/>
      <c r="U310" s="107"/>
      <c r="V310" s="107"/>
      <c r="W310" s="107"/>
      <c r="X310" s="107"/>
      <c r="Y310" s="107"/>
      <c r="Z310" s="107"/>
      <c r="AA310" s="107"/>
      <c r="AB310" s="107"/>
    </row>
    <row r="311" spans="1:28" ht="15.75" customHeight="1">
      <c r="A311" s="107"/>
      <c r="B311" s="107"/>
      <c r="C311" s="107"/>
      <c r="D311" s="107"/>
      <c r="E311" s="107"/>
      <c r="F311" s="107"/>
      <c r="G311" s="108"/>
      <c r="H311" s="107"/>
      <c r="I311" s="107"/>
      <c r="J311" s="107"/>
      <c r="K311" s="107"/>
      <c r="L311" s="107"/>
      <c r="M311" s="107"/>
      <c r="N311" s="107"/>
      <c r="O311" s="109"/>
      <c r="P311" s="109"/>
      <c r="Q311" s="107"/>
      <c r="R311" s="107"/>
      <c r="S311" s="107"/>
      <c r="T311" s="107"/>
      <c r="U311" s="107"/>
      <c r="V311" s="107"/>
      <c r="W311" s="107"/>
      <c r="X311" s="107"/>
      <c r="Y311" s="107"/>
      <c r="Z311" s="107"/>
      <c r="AA311" s="107"/>
      <c r="AB311" s="107"/>
    </row>
    <row r="312" spans="1:28" ht="15.75" customHeight="1">
      <c r="A312" s="107"/>
      <c r="B312" s="107"/>
      <c r="C312" s="107"/>
      <c r="D312" s="107"/>
      <c r="E312" s="107"/>
      <c r="F312" s="107"/>
      <c r="G312" s="108"/>
      <c r="H312" s="107"/>
      <c r="I312" s="107"/>
      <c r="J312" s="107"/>
      <c r="K312" s="107"/>
      <c r="L312" s="107"/>
      <c r="M312" s="107"/>
      <c r="N312" s="107"/>
      <c r="O312" s="109"/>
      <c r="P312" s="109"/>
      <c r="Q312" s="107"/>
      <c r="R312" s="107"/>
      <c r="S312" s="107"/>
      <c r="T312" s="107"/>
      <c r="U312" s="107"/>
      <c r="V312" s="107"/>
      <c r="W312" s="107"/>
      <c r="X312" s="107"/>
      <c r="Y312" s="107"/>
      <c r="Z312" s="107"/>
      <c r="AA312" s="107"/>
      <c r="AB312" s="107"/>
    </row>
    <row r="313" spans="1:28" ht="15.75" customHeight="1">
      <c r="A313" s="107"/>
      <c r="B313" s="107"/>
      <c r="C313" s="107"/>
      <c r="D313" s="107"/>
      <c r="E313" s="107"/>
      <c r="F313" s="107"/>
      <c r="G313" s="108"/>
      <c r="H313" s="107"/>
      <c r="I313" s="107"/>
      <c r="J313" s="107"/>
      <c r="K313" s="107"/>
      <c r="L313" s="107"/>
      <c r="M313" s="107"/>
      <c r="N313" s="107"/>
      <c r="O313" s="109"/>
      <c r="P313" s="109"/>
      <c r="Q313" s="107"/>
      <c r="R313" s="107"/>
      <c r="S313" s="107"/>
      <c r="T313" s="107"/>
      <c r="U313" s="107"/>
      <c r="V313" s="107"/>
      <c r="W313" s="107"/>
      <c r="X313" s="107"/>
      <c r="Y313" s="107"/>
      <c r="Z313" s="107"/>
      <c r="AA313" s="107"/>
      <c r="AB313" s="107"/>
    </row>
    <row r="314" spans="1:28" ht="15.75" customHeight="1">
      <c r="A314" s="107"/>
      <c r="B314" s="107"/>
      <c r="C314" s="107"/>
      <c r="D314" s="107"/>
      <c r="E314" s="107"/>
      <c r="F314" s="107"/>
      <c r="G314" s="108"/>
      <c r="H314" s="107"/>
      <c r="I314" s="107"/>
      <c r="J314" s="107"/>
      <c r="K314" s="107"/>
      <c r="L314" s="107"/>
      <c r="M314" s="107"/>
      <c r="N314" s="107"/>
      <c r="O314" s="109"/>
      <c r="P314" s="109"/>
      <c r="Q314" s="107"/>
      <c r="R314" s="107"/>
      <c r="S314" s="107"/>
      <c r="T314" s="107"/>
      <c r="U314" s="107"/>
      <c r="V314" s="107"/>
      <c r="W314" s="107"/>
      <c r="X314" s="107"/>
      <c r="Y314" s="107"/>
      <c r="Z314" s="107"/>
      <c r="AA314" s="107"/>
      <c r="AB314" s="107"/>
    </row>
    <row r="315" spans="1:28" ht="15.75" customHeight="1">
      <c r="A315" s="107"/>
      <c r="B315" s="107"/>
      <c r="C315" s="107"/>
      <c r="D315" s="107"/>
      <c r="E315" s="107"/>
      <c r="F315" s="107"/>
      <c r="G315" s="108"/>
      <c r="H315" s="107"/>
      <c r="I315" s="107"/>
      <c r="J315" s="107"/>
      <c r="K315" s="107"/>
      <c r="L315" s="107"/>
      <c r="M315" s="107"/>
      <c r="N315" s="107"/>
      <c r="O315" s="109"/>
      <c r="P315" s="109"/>
      <c r="Q315" s="107"/>
      <c r="R315" s="107"/>
      <c r="S315" s="107"/>
      <c r="T315" s="107"/>
      <c r="U315" s="107"/>
      <c r="V315" s="107"/>
      <c r="W315" s="107"/>
      <c r="X315" s="107"/>
      <c r="Y315" s="107"/>
      <c r="Z315" s="107"/>
      <c r="AA315" s="107"/>
      <c r="AB315" s="107"/>
    </row>
    <row r="316" spans="1:28" ht="15.75" customHeight="1">
      <c r="A316" s="107"/>
      <c r="B316" s="107"/>
      <c r="C316" s="107"/>
      <c r="D316" s="107"/>
      <c r="E316" s="107"/>
      <c r="F316" s="107"/>
      <c r="G316" s="108"/>
      <c r="H316" s="107"/>
      <c r="I316" s="107"/>
      <c r="J316" s="107"/>
      <c r="K316" s="107"/>
      <c r="L316" s="107"/>
      <c r="M316" s="107"/>
      <c r="N316" s="107"/>
      <c r="O316" s="109"/>
      <c r="P316" s="109"/>
      <c r="Q316" s="107"/>
      <c r="R316" s="107"/>
      <c r="S316" s="107"/>
      <c r="T316" s="107"/>
      <c r="U316" s="107"/>
      <c r="V316" s="107"/>
      <c r="W316" s="107"/>
      <c r="X316" s="107"/>
      <c r="Y316" s="107"/>
      <c r="Z316" s="107"/>
      <c r="AA316" s="107"/>
      <c r="AB316" s="107"/>
    </row>
    <row r="317" spans="1:28" ht="15.75" customHeight="1">
      <c r="A317" s="107"/>
      <c r="B317" s="107"/>
      <c r="C317" s="107"/>
      <c r="D317" s="107"/>
      <c r="E317" s="107"/>
      <c r="F317" s="107"/>
      <c r="G317" s="108"/>
      <c r="H317" s="107"/>
      <c r="I317" s="107"/>
      <c r="J317" s="107"/>
      <c r="K317" s="107"/>
      <c r="L317" s="107"/>
      <c r="M317" s="107"/>
      <c r="N317" s="107"/>
      <c r="O317" s="109"/>
      <c r="P317" s="109"/>
      <c r="Q317" s="107"/>
      <c r="R317" s="107"/>
      <c r="S317" s="107"/>
      <c r="T317" s="107"/>
      <c r="U317" s="107"/>
      <c r="V317" s="107"/>
      <c r="W317" s="107"/>
      <c r="X317" s="107"/>
      <c r="Y317" s="107"/>
      <c r="Z317" s="107"/>
      <c r="AA317" s="107"/>
      <c r="AB317" s="107"/>
    </row>
    <row r="318" spans="1:28" ht="15.75" customHeight="1">
      <c r="A318" s="107"/>
      <c r="B318" s="107"/>
      <c r="C318" s="107"/>
      <c r="D318" s="107"/>
      <c r="E318" s="107"/>
      <c r="F318" s="107"/>
      <c r="G318" s="108"/>
      <c r="H318" s="107"/>
      <c r="I318" s="107"/>
      <c r="J318" s="107"/>
      <c r="K318" s="107"/>
      <c r="L318" s="107"/>
      <c r="M318" s="107"/>
      <c r="N318" s="107"/>
      <c r="O318" s="109"/>
      <c r="P318" s="109"/>
      <c r="Q318" s="107"/>
      <c r="R318" s="107"/>
      <c r="S318" s="107"/>
      <c r="T318" s="107"/>
      <c r="U318" s="107"/>
      <c r="V318" s="107"/>
      <c r="W318" s="107"/>
      <c r="X318" s="107"/>
      <c r="Y318" s="107"/>
      <c r="Z318" s="107"/>
      <c r="AA318" s="107"/>
      <c r="AB318" s="107"/>
    </row>
    <row r="319" spans="1:28" ht="15.75" customHeight="1">
      <c r="A319" s="107"/>
      <c r="B319" s="107"/>
      <c r="C319" s="107"/>
      <c r="D319" s="107"/>
      <c r="E319" s="107"/>
      <c r="F319" s="107"/>
      <c r="G319" s="108"/>
      <c r="H319" s="107"/>
      <c r="I319" s="107"/>
      <c r="J319" s="107"/>
      <c r="K319" s="107"/>
      <c r="L319" s="107"/>
      <c r="M319" s="107"/>
      <c r="N319" s="107"/>
      <c r="O319" s="109"/>
      <c r="P319" s="109"/>
      <c r="Q319" s="107"/>
      <c r="R319" s="107"/>
      <c r="S319" s="107"/>
      <c r="T319" s="107"/>
      <c r="U319" s="107"/>
      <c r="V319" s="107"/>
      <c r="W319" s="107"/>
      <c r="X319" s="107"/>
      <c r="Y319" s="107"/>
      <c r="Z319" s="107"/>
      <c r="AA319" s="107"/>
      <c r="AB319" s="107"/>
    </row>
    <row r="320" spans="1:28" ht="15.75" customHeight="1">
      <c r="A320" s="107"/>
      <c r="B320" s="107"/>
      <c r="C320" s="107"/>
      <c r="D320" s="107"/>
      <c r="E320" s="107"/>
      <c r="F320" s="107"/>
      <c r="G320" s="108"/>
      <c r="H320" s="107"/>
      <c r="I320" s="107"/>
      <c r="J320" s="107"/>
      <c r="K320" s="107"/>
      <c r="L320" s="107"/>
      <c r="M320" s="107"/>
      <c r="N320" s="107"/>
      <c r="O320" s="109"/>
      <c r="P320" s="109"/>
      <c r="Q320" s="107"/>
      <c r="R320" s="107"/>
      <c r="S320" s="107"/>
      <c r="T320" s="107"/>
      <c r="U320" s="107"/>
      <c r="V320" s="107"/>
      <c r="W320" s="107"/>
      <c r="X320" s="107"/>
      <c r="Y320" s="107"/>
      <c r="Z320" s="107"/>
      <c r="AA320" s="107"/>
      <c r="AB320" s="107"/>
    </row>
    <row r="321" spans="1:28" ht="15.75" customHeight="1">
      <c r="A321" s="107"/>
      <c r="B321" s="107"/>
      <c r="C321" s="107"/>
      <c r="D321" s="107"/>
      <c r="E321" s="107"/>
      <c r="F321" s="107"/>
      <c r="G321" s="108"/>
      <c r="H321" s="107"/>
      <c r="I321" s="107"/>
      <c r="J321" s="107"/>
      <c r="K321" s="107"/>
      <c r="L321" s="107"/>
      <c r="M321" s="107"/>
      <c r="N321" s="107"/>
      <c r="O321" s="109"/>
      <c r="P321" s="109"/>
      <c r="Q321" s="107"/>
      <c r="R321" s="107"/>
      <c r="S321" s="107"/>
      <c r="T321" s="107"/>
      <c r="U321" s="107"/>
      <c r="V321" s="107"/>
      <c r="W321" s="107"/>
      <c r="X321" s="107"/>
      <c r="Y321" s="107"/>
      <c r="Z321" s="107"/>
      <c r="AA321" s="107"/>
      <c r="AB321" s="107"/>
    </row>
    <row r="322" spans="1:28" ht="15.75" customHeight="1">
      <c r="A322" s="107"/>
      <c r="B322" s="107"/>
      <c r="C322" s="107"/>
      <c r="D322" s="107"/>
      <c r="E322" s="107"/>
      <c r="F322" s="107"/>
      <c r="G322" s="108"/>
      <c r="H322" s="107"/>
      <c r="I322" s="107"/>
      <c r="J322" s="107"/>
      <c r="K322" s="107"/>
      <c r="L322" s="107"/>
      <c r="M322" s="107"/>
      <c r="N322" s="107"/>
      <c r="O322" s="109"/>
      <c r="P322" s="109"/>
      <c r="Q322" s="107"/>
      <c r="R322" s="107"/>
      <c r="S322" s="107"/>
      <c r="T322" s="107"/>
      <c r="U322" s="107"/>
      <c r="V322" s="107"/>
      <c r="W322" s="107"/>
      <c r="X322" s="107"/>
      <c r="Y322" s="107"/>
      <c r="Z322" s="107"/>
      <c r="AA322" s="107"/>
      <c r="AB322" s="107"/>
    </row>
    <row r="323" spans="1:28" ht="15.75" customHeight="1">
      <c r="A323" s="107"/>
      <c r="B323" s="107"/>
      <c r="C323" s="107"/>
      <c r="D323" s="107"/>
      <c r="E323" s="107"/>
      <c r="F323" s="107"/>
      <c r="G323" s="108"/>
      <c r="H323" s="107"/>
      <c r="I323" s="107"/>
      <c r="J323" s="107"/>
      <c r="K323" s="107"/>
      <c r="L323" s="107"/>
      <c r="M323" s="107"/>
      <c r="N323" s="107"/>
      <c r="O323" s="109"/>
      <c r="P323" s="109"/>
      <c r="Q323" s="107"/>
      <c r="R323" s="107"/>
      <c r="S323" s="107"/>
      <c r="T323" s="107"/>
      <c r="U323" s="107"/>
      <c r="V323" s="107"/>
      <c r="W323" s="107"/>
      <c r="X323" s="107"/>
      <c r="Y323" s="107"/>
      <c r="Z323" s="107"/>
      <c r="AA323" s="107"/>
      <c r="AB323" s="107"/>
    </row>
    <row r="324" spans="1:28" ht="15.75" customHeight="1">
      <c r="A324" s="107"/>
      <c r="B324" s="107"/>
      <c r="C324" s="107"/>
      <c r="D324" s="107"/>
      <c r="E324" s="107"/>
      <c r="F324" s="107"/>
      <c r="G324" s="108"/>
      <c r="H324" s="107"/>
      <c r="I324" s="107"/>
      <c r="J324" s="107"/>
      <c r="K324" s="107"/>
      <c r="L324" s="107"/>
      <c r="M324" s="107"/>
      <c r="N324" s="107"/>
      <c r="O324" s="109"/>
      <c r="P324" s="109"/>
      <c r="Q324" s="107"/>
      <c r="R324" s="107"/>
      <c r="S324" s="107"/>
      <c r="T324" s="107"/>
      <c r="U324" s="107"/>
      <c r="V324" s="107"/>
      <c r="W324" s="107"/>
      <c r="X324" s="107"/>
      <c r="Y324" s="107"/>
      <c r="Z324" s="107"/>
      <c r="AA324" s="107"/>
      <c r="AB324" s="107"/>
    </row>
    <row r="325" spans="1:28" ht="15.75" customHeight="1">
      <c r="A325" s="107"/>
      <c r="B325" s="107"/>
      <c r="C325" s="107"/>
      <c r="D325" s="107"/>
      <c r="E325" s="107"/>
      <c r="F325" s="107"/>
      <c r="G325" s="108"/>
      <c r="H325" s="107"/>
      <c r="I325" s="107"/>
      <c r="J325" s="107"/>
      <c r="K325" s="107"/>
      <c r="L325" s="107"/>
      <c r="M325" s="107"/>
      <c r="N325" s="107"/>
      <c r="O325" s="109"/>
      <c r="P325" s="109"/>
      <c r="Q325" s="107"/>
      <c r="R325" s="107"/>
      <c r="S325" s="107"/>
      <c r="T325" s="107"/>
      <c r="U325" s="107"/>
      <c r="V325" s="107"/>
      <c r="W325" s="107"/>
      <c r="X325" s="107"/>
      <c r="Y325" s="107"/>
      <c r="Z325" s="107"/>
      <c r="AA325" s="107"/>
      <c r="AB325" s="107"/>
    </row>
    <row r="326" spans="1:28" ht="15.75" customHeight="1">
      <c r="A326" s="107"/>
      <c r="B326" s="107"/>
      <c r="C326" s="107"/>
      <c r="D326" s="107"/>
      <c r="E326" s="107"/>
      <c r="F326" s="107"/>
      <c r="G326" s="108"/>
      <c r="H326" s="107"/>
      <c r="I326" s="107"/>
      <c r="J326" s="107"/>
      <c r="K326" s="107"/>
      <c r="L326" s="107"/>
      <c r="M326" s="107"/>
      <c r="N326" s="107"/>
      <c r="O326" s="109"/>
      <c r="P326" s="109"/>
      <c r="Q326" s="107"/>
      <c r="R326" s="107"/>
      <c r="S326" s="107"/>
      <c r="T326" s="107"/>
      <c r="U326" s="107"/>
      <c r="V326" s="107"/>
      <c r="W326" s="107"/>
      <c r="X326" s="107"/>
      <c r="Y326" s="107"/>
      <c r="Z326" s="107"/>
      <c r="AA326" s="107"/>
      <c r="AB326" s="107"/>
    </row>
    <row r="327" spans="1:28" ht="15.75" customHeight="1">
      <c r="A327" s="107"/>
      <c r="B327" s="107"/>
      <c r="C327" s="107"/>
      <c r="D327" s="107"/>
      <c r="E327" s="107"/>
      <c r="F327" s="107"/>
      <c r="G327" s="108"/>
      <c r="H327" s="107"/>
      <c r="I327" s="107"/>
      <c r="J327" s="107"/>
      <c r="K327" s="107"/>
      <c r="L327" s="107"/>
      <c r="M327" s="107"/>
      <c r="N327" s="107"/>
      <c r="O327" s="109"/>
      <c r="P327" s="109"/>
      <c r="Q327" s="107"/>
      <c r="R327" s="107"/>
      <c r="S327" s="107"/>
      <c r="T327" s="107"/>
      <c r="U327" s="107"/>
      <c r="V327" s="107"/>
      <c r="W327" s="107"/>
      <c r="X327" s="107"/>
      <c r="Y327" s="107"/>
      <c r="Z327" s="107"/>
      <c r="AA327" s="107"/>
      <c r="AB327" s="107"/>
    </row>
    <row r="328" spans="1:28" ht="15.75" customHeight="1">
      <c r="A328" s="107"/>
      <c r="B328" s="107"/>
      <c r="C328" s="107"/>
      <c r="D328" s="107"/>
      <c r="E328" s="107"/>
      <c r="F328" s="107"/>
      <c r="G328" s="108"/>
      <c r="H328" s="107"/>
      <c r="I328" s="107"/>
      <c r="J328" s="107"/>
      <c r="K328" s="107"/>
      <c r="L328" s="107"/>
      <c r="M328" s="107"/>
      <c r="N328" s="107"/>
      <c r="O328" s="109"/>
      <c r="P328" s="109"/>
      <c r="Q328" s="107"/>
      <c r="R328" s="107"/>
      <c r="S328" s="107"/>
      <c r="T328" s="107"/>
      <c r="U328" s="107"/>
      <c r="V328" s="107"/>
      <c r="W328" s="107"/>
      <c r="X328" s="107"/>
      <c r="Y328" s="107"/>
      <c r="Z328" s="107"/>
      <c r="AA328" s="107"/>
      <c r="AB328" s="107"/>
    </row>
    <row r="329" spans="1:28" ht="15.75" customHeight="1">
      <c r="A329" s="107"/>
      <c r="B329" s="107"/>
      <c r="C329" s="107"/>
      <c r="D329" s="107"/>
      <c r="E329" s="107"/>
      <c r="F329" s="107"/>
      <c r="G329" s="108"/>
      <c r="H329" s="107"/>
      <c r="I329" s="107"/>
      <c r="J329" s="107"/>
      <c r="K329" s="107"/>
      <c r="L329" s="107"/>
      <c r="M329" s="107"/>
      <c r="N329" s="107"/>
      <c r="O329" s="109"/>
      <c r="P329" s="109"/>
      <c r="Q329" s="107"/>
      <c r="R329" s="107"/>
      <c r="S329" s="107"/>
      <c r="T329" s="107"/>
      <c r="U329" s="107"/>
      <c r="V329" s="107"/>
      <c r="W329" s="107"/>
      <c r="X329" s="107"/>
      <c r="Y329" s="107"/>
      <c r="Z329" s="107"/>
      <c r="AA329" s="107"/>
      <c r="AB329" s="107"/>
    </row>
    <row r="330" spans="1:28" ht="15.75" customHeight="1">
      <c r="A330" s="107"/>
      <c r="B330" s="107"/>
      <c r="C330" s="107"/>
      <c r="D330" s="107"/>
      <c r="E330" s="107"/>
      <c r="F330" s="107"/>
      <c r="G330" s="108"/>
      <c r="H330" s="107"/>
      <c r="I330" s="107"/>
      <c r="J330" s="107"/>
      <c r="K330" s="107"/>
      <c r="L330" s="107"/>
      <c r="M330" s="107"/>
      <c r="N330" s="107"/>
      <c r="O330" s="109"/>
      <c r="P330" s="109"/>
      <c r="Q330" s="107"/>
      <c r="R330" s="107"/>
      <c r="S330" s="107"/>
      <c r="T330" s="107"/>
      <c r="U330" s="107"/>
      <c r="V330" s="107"/>
      <c r="W330" s="107"/>
      <c r="X330" s="107"/>
      <c r="Y330" s="107"/>
      <c r="Z330" s="107"/>
      <c r="AA330" s="107"/>
      <c r="AB330" s="107"/>
    </row>
    <row r="331" spans="1:28" ht="15.75" customHeight="1">
      <c r="A331" s="107"/>
      <c r="B331" s="107"/>
      <c r="C331" s="107"/>
      <c r="D331" s="107"/>
      <c r="E331" s="107"/>
      <c r="F331" s="107"/>
      <c r="G331" s="108"/>
      <c r="H331" s="107"/>
      <c r="I331" s="107"/>
      <c r="J331" s="107"/>
      <c r="K331" s="107"/>
      <c r="L331" s="107"/>
      <c r="M331" s="107"/>
      <c r="N331" s="107"/>
      <c r="O331" s="109"/>
      <c r="P331" s="109"/>
      <c r="Q331" s="107"/>
      <c r="R331" s="107"/>
      <c r="S331" s="107"/>
      <c r="T331" s="107"/>
      <c r="U331" s="107"/>
      <c r="V331" s="107"/>
      <c r="W331" s="107"/>
      <c r="X331" s="107"/>
      <c r="Y331" s="107"/>
      <c r="Z331" s="107"/>
      <c r="AA331" s="107"/>
      <c r="AB331" s="107"/>
    </row>
    <row r="332" spans="1:28" ht="15.75" customHeight="1">
      <c r="A332" s="107"/>
      <c r="B332" s="107"/>
      <c r="C332" s="107"/>
      <c r="D332" s="107"/>
      <c r="E332" s="107"/>
      <c r="F332" s="107"/>
      <c r="G332" s="108"/>
      <c r="H332" s="107"/>
      <c r="I332" s="107"/>
      <c r="J332" s="107"/>
      <c r="K332" s="107"/>
      <c r="L332" s="107"/>
      <c r="M332" s="107"/>
      <c r="N332" s="107"/>
      <c r="O332" s="109"/>
      <c r="P332" s="109"/>
      <c r="Q332" s="107"/>
      <c r="R332" s="107"/>
      <c r="S332" s="107"/>
      <c r="T332" s="107"/>
      <c r="U332" s="107"/>
      <c r="V332" s="107"/>
      <c r="W332" s="107"/>
      <c r="X332" s="107"/>
      <c r="Y332" s="107"/>
      <c r="Z332" s="107"/>
      <c r="AA332" s="107"/>
      <c r="AB332" s="107"/>
    </row>
    <row r="333" spans="1:28" ht="15.75" customHeight="1">
      <c r="A333" s="107"/>
      <c r="B333" s="107"/>
      <c r="C333" s="107"/>
      <c r="D333" s="107"/>
      <c r="E333" s="107"/>
      <c r="F333" s="107"/>
      <c r="G333" s="108"/>
      <c r="H333" s="107"/>
      <c r="I333" s="107"/>
      <c r="J333" s="107"/>
      <c r="K333" s="107"/>
      <c r="L333" s="107"/>
      <c r="M333" s="107"/>
      <c r="N333" s="107"/>
      <c r="O333" s="109"/>
      <c r="P333" s="109"/>
      <c r="Q333" s="107"/>
      <c r="R333" s="107"/>
      <c r="S333" s="107"/>
      <c r="T333" s="107"/>
      <c r="U333" s="107"/>
      <c r="V333" s="107"/>
      <c r="W333" s="107"/>
      <c r="X333" s="107"/>
      <c r="Y333" s="107"/>
      <c r="Z333" s="107"/>
      <c r="AA333" s="107"/>
      <c r="AB333" s="107"/>
    </row>
    <row r="334" spans="1:28" ht="15.75" customHeight="1">
      <c r="A334" s="107"/>
      <c r="B334" s="107"/>
      <c r="C334" s="107"/>
      <c r="D334" s="107"/>
      <c r="E334" s="107"/>
      <c r="F334" s="107"/>
      <c r="G334" s="108"/>
      <c r="H334" s="107"/>
      <c r="I334" s="107"/>
      <c r="J334" s="107"/>
      <c r="K334" s="107"/>
      <c r="L334" s="107"/>
      <c r="M334" s="107"/>
      <c r="N334" s="107"/>
      <c r="O334" s="109"/>
      <c r="P334" s="109"/>
      <c r="Q334" s="107"/>
      <c r="R334" s="107"/>
      <c r="S334" s="107"/>
      <c r="T334" s="107"/>
      <c r="U334" s="107"/>
      <c r="V334" s="107"/>
      <c r="W334" s="107"/>
      <c r="X334" s="107"/>
      <c r="Y334" s="107"/>
      <c r="Z334" s="107"/>
      <c r="AA334" s="107"/>
      <c r="AB334" s="107"/>
    </row>
    <row r="335" spans="1:28" ht="15.75" customHeight="1">
      <c r="A335" s="107"/>
      <c r="B335" s="107"/>
      <c r="C335" s="107"/>
      <c r="D335" s="107"/>
      <c r="E335" s="107"/>
      <c r="F335" s="107"/>
      <c r="G335" s="108"/>
      <c r="H335" s="107"/>
      <c r="I335" s="107"/>
      <c r="J335" s="107"/>
      <c r="K335" s="107"/>
      <c r="L335" s="107"/>
      <c r="M335" s="107"/>
      <c r="N335" s="107"/>
      <c r="O335" s="109"/>
      <c r="P335" s="109"/>
      <c r="Q335" s="107"/>
      <c r="R335" s="107"/>
      <c r="S335" s="107"/>
      <c r="T335" s="107"/>
      <c r="U335" s="107"/>
      <c r="V335" s="107"/>
      <c r="W335" s="107"/>
      <c r="X335" s="107"/>
      <c r="Y335" s="107"/>
      <c r="Z335" s="107"/>
      <c r="AA335" s="107"/>
      <c r="AB335" s="107"/>
    </row>
    <row r="336" spans="1:28" ht="15.75" customHeight="1">
      <c r="A336" s="107"/>
      <c r="B336" s="107"/>
      <c r="C336" s="107"/>
      <c r="D336" s="107"/>
      <c r="E336" s="107"/>
      <c r="F336" s="107"/>
      <c r="G336" s="108"/>
      <c r="H336" s="107"/>
      <c r="I336" s="107"/>
      <c r="J336" s="107"/>
      <c r="K336" s="107"/>
      <c r="L336" s="107"/>
      <c r="M336" s="107"/>
      <c r="N336" s="107"/>
      <c r="O336" s="109"/>
      <c r="P336" s="109"/>
      <c r="Q336" s="107"/>
      <c r="R336" s="107"/>
      <c r="S336" s="107"/>
      <c r="T336" s="107"/>
      <c r="U336" s="107"/>
      <c r="V336" s="107"/>
      <c r="W336" s="107"/>
      <c r="X336" s="107"/>
      <c r="Y336" s="107"/>
      <c r="Z336" s="107"/>
      <c r="AA336" s="107"/>
      <c r="AB336" s="107"/>
    </row>
    <row r="337" spans="1:28" ht="15.75" customHeight="1">
      <c r="A337" s="107"/>
      <c r="B337" s="107"/>
      <c r="C337" s="107"/>
      <c r="D337" s="107"/>
      <c r="E337" s="107"/>
      <c r="F337" s="107"/>
      <c r="G337" s="108"/>
      <c r="H337" s="107"/>
      <c r="I337" s="107"/>
      <c r="J337" s="107"/>
      <c r="K337" s="107"/>
      <c r="L337" s="107"/>
      <c r="M337" s="107"/>
      <c r="N337" s="107"/>
      <c r="O337" s="109"/>
      <c r="P337" s="109"/>
      <c r="Q337" s="107"/>
      <c r="R337" s="107"/>
      <c r="S337" s="107"/>
      <c r="T337" s="107"/>
      <c r="U337" s="107"/>
      <c r="V337" s="107"/>
      <c r="W337" s="107"/>
      <c r="X337" s="107"/>
      <c r="Y337" s="107"/>
      <c r="Z337" s="107"/>
      <c r="AA337" s="107"/>
      <c r="AB337" s="107"/>
    </row>
    <row r="338" spans="1:28" ht="15.75" customHeight="1">
      <c r="A338" s="107"/>
      <c r="B338" s="107"/>
      <c r="C338" s="107"/>
      <c r="D338" s="107"/>
      <c r="E338" s="107"/>
      <c r="F338" s="107"/>
      <c r="G338" s="108"/>
      <c r="H338" s="107"/>
      <c r="I338" s="107"/>
      <c r="J338" s="107"/>
      <c r="K338" s="107"/>
      <c r="L338" s="107"/>
      <c r="M338" s="107"/>
      <c r="N338" s="107"/>
      <c r="O338" s="109"/>
      <c r="P338" s="109"/>
      <c r="Q338" s="107"/>
      <c r="R338" s="107"/>
      <c r="S338" s="107"/>
      <c r="T338" s="107"/>
      <c r="U338" s="107"/>
      <c r="V338" s="107"/>
      <c r="W338" s="107"/>
      <c r="X338" s="107"/>
      <c r="Y338" s="107"/>
      <c r="Z338" s="107"/>
      <c r="AA338" s="107"/>
      <c r="AB338" s="107"/>
    </row>
    <row r="339" spans="1:28" ht="15.75" customHeight="1">
      <c r="A339" s="107"/>
      <c r="B339" s="107"/>
      <c r="C339" s="107"/>
      <c r="D339" s="107"/>
      <c r="E339" s="107"/>
      <c r="F339" s="107"/>
      <c r="G339" s="108"/>
      <c r="H339" s="107"/>
      <c r="I339" s="107"/>
      <c r="J339" s="107"/>
      <c r="K339" s="107"/>
      <c r="L339" s="107"/>
      <c r="M339" s="107"/>
      <c r="N339" s="107"/>
      <c r="O339" s="109"/>
      <c r="P339" s="109"/>
      <c r="Q339" s="107"/>
      <c r="R339" s="107"/>
      <c r="S339" s="107"/>
      <c r="T339" s="107"/>
      <c r="U339" s="107"/>
      <c r="V339" s="107"/>
      <c r="W339" s="107"/>
      <c r="X339" s="107"/>
      <c r="Y339" s="107"/>
      <c r="Z339" s="107"/>
      <c r="AA339" s="107"/>
      <c r="AB339" s="107"/>
    </row>
    <row r="340" spans="1:28" ht="15.75" customHeight="1">
      <c r="A340" s="107"/>
      <c r="B340" s="107"/>
      <c r="C340" s="107"/>
      <c r="D340" s="107"/>
      <c r="E340" s="107"/>
      <c r="F340" s="107"/>
      <c r="G340" s="108"/>
      <c r="H340" s="107"/>
      <c r="I340" s="107"/>
      <c r="J340" s="107"/>
      <c r="K340" s="107"/>
      <c r="L340" s="107"/>
      <c r="M340" s="107"/>
      <c r="N340" s="107"/>
      <c r="O340" s="109"/>
      <c r="P340" s="109"/>
      <c r="Q340" s="107"/>
      <c r="R340" s="107"/>
      <c r="S340" s="107"/>
      <c r="T340" s="107"/>
      <c r="U340" s="107"/>
      <c r="V340" s="107"/>
      <c r="W340" s="107"/>
      <c r="X340" s="107"/>
      <c r="Y340" s="107"/>
      <c r="Z340" s="107"/>
      <c r="AA340" s="107"/>
      <c r="AB340" s="107"/>
    </row>
    <row r="341" spans="1:28" ht="15.75" customHeight="1">
      <c r="A341" s="107"/>
      <c r="B341" s="107"/>
      <c r="C341" s="107"/>
      <c r="D341" s="107"/>
      <c r="E341" s="107"/>
      <c r="F341" s="107"/>
      <c r="G341" s="108"/>
      <c r="H341" s="107"/>
      <c r="I341" s="107"/>
      <c r="J341" s="107"/>
      <c r="K341" s="107"/>
      <c r="L341" s="107"/>
      <c r="M341" s="107"/>
      <c r="N341" s="107"/>
      <c r="O341" s="109"/>
      <c r="P341" s="109"/>
      <c r="Q341" s="107"/>
      <c r="R341" s="107"/>
      <c r="S341" s="107"/>
      <c r="T341" s="107"/>
      <c r="U341" s="107"/>
      <c r="V341" s="107"/>
      <c r="W341" s="107"/>
      <c r="X341" s="107"/>
      <c r="Y341" s="107"/>
      <c r="Z341" s="107"/>
      <c r="AA341" s="107"/>
      <c r="AB341" s="107"/>
    </row>
    <row r="342" spans="1:28" ht="15.75" customHeight="1">
      <c r="A342" s="107"/>
      <c r="B342" s="107"/>
      <c r="C342" s="107"/>
      <c r="D342" s="107"/>
      <c r="E342" s="107"/>
      <c r="F342" s="107"/>
      <c r="G342" s="108"/>
      <c r="H342" s="107"/>
      <c r="I342" s="107"/>
      <c r="J342" s="107"/>
      <c r="K342" s="107"/>
      <c r="L342" s="107"/>
      <c r="M342" s="107"/>
      <c r="N342" s="107"/>
      <c r="O342" s="109"/>
      <c r="P342" s="109"/>
      <c r="Q342" s="107"/>
      <c r="R342" s="107"/>
      <c r="S342" s="107"/>
      <c r="T342" s="107"/>
      <c r="U342" s="107"/>
      <c r="V342" s="107"/>
      <c r="W342" s="107"/>
      <c r="X342" s="107"/>
      <c r="Y342" s="107"/>
      <c r="Z342" s="107"/>
      <c r="AA342" s="107"/>
      <c r="AB342" s="107"/>
    </row>
    <row r="343" spans="1:28" ht="15.75" customHeight="1">
      <c r="A343" s="107"/>
      <c r="B343" s="107"/>
      <c r="C343" s="107"/>
      <c r="D343" s="107"/>
      <c r="E343" s="107"/>
      <c r="F343" s="107"/>
      <c r="G343" s="108"/>
      <c r="H343" s="107"/>
      <c r="I343" s="107"/>
      <c r="J343" s="107"/>
      <c r="K343" s="107"/>
      <c r="L343" s="107"/>
      <c r="M343" s="107"/>
      <c r="N343" s="107"/>
      <c r="O343" s="109"/>
      <c r="P343" s="109"/>
      <c r="Q343" s="107"/>
      <c r="R343" s="107"/>
      <c r="S343" s="107"/>
      <c r="T343" s="107"/>
      <c r="U343" s="107"/>
      <c r="V343" s="107"/>
      <c r="W343" s="107"/>
      <c r="X343" s="107"/>
      <c r="Y343" s="107"/>
      <c r="Z343" s="107"/>
      <c r="AA343" s="107"/>
      <c r="AB343" s="107"/>
    </row>
    <row r="344" spans="1:28" ht="15.75" customHeight="1">
      <c r="A344" s="107"/>
      <c r="B344" s="107"/>
      <c r="C344" s="107"/>
      <c r="D344" s="107"/>
      <c r="E344" s="107"/>
      <c r="F344" s="107"/>
      <c r="G344" s="108"/>
      <c r="H344" s="107"/>
      <c r="I344" s="107"/>
      <c r="J344" s="107"/>
      <c r="K344" s="107"/>
      <c r="L344" s="107"/>
      <c r="M344" s="107"/>
      <c r="N344" s="107"/>
      <c r="O344" s="109"/>
      <c r="P344" s="109"/>
      <c r="Q344" s="107"/>
      <c r="R344" s="107"/>
      <c r="S344" s="107"/>
      <c r="T344" s="107"/>
      <c r="U344" s="107"/>
      <c r="V344" s="107"/>
      <c r="W344" s="107"/>
      <c r="X344" s="107"/>
      <c r="Y344" s="107"/>
      <c r="Z344" s="107"/>
      <c r="AA344" s="107"/>
      <c r="AB344" s="107"/>
    </row>
    <row r="345" spans="1:28" ht="15.75" customHeight="1">
      <c r="A345" s="107"/>
      <c r="B345" s="107"/>
      <c r="C345" s="107"/>
      <c r="D345" s="107"/>
      <c r="E345" s="107"/>
      <c r="F345" s="107"/>
      <c r="G345" s="108"/>
      <c r="H345" s="107"/>
      <c r="I345" s="107"/>
      <c r="J345" s="107"/>
      <c r="K345" s="107"/>
      <c r="L345" s="107"/>
      <c r="M345" s="107"/>
      <c r="N345" s="107"/>
      <c r="O345" s="109"/>
      <c r="P345" s="109"/>
      <c r="Q345" s="107"/>
      <c r="R345" s="107"/>
      <c r="S345" s="107"/>
      <c r="T345" s="107"/>
      <c r="U345" s="107"/>
      <c r="V345" s="107"/>
      <c r="W345" s="107"/>
      <c r="X345" s="107"/>
      <c r="Y345" s="107"/>
      <c r="Z345" s="107"/>
      <c r="AA345" s="107"/>
      <c r="AB345" s="107"/>
    </row>
    <row r="346" spans="1:28" ht="15.75" customHeight="1">
      <c r="A346" s="107"/>
      <c r="B346" s="107"/>
      <c r="C346" s="107"/>
      <c r="D346" s="107"/>
      <c r="E346" s="107"/>
      <c r="F346" s="107"/>
      <c r="G346" s="108"/>
      <c r="H346" s="107"/>
      <c r="I346" s="107"/>
      <c r="J346" s="107"/>
      <c r="K346" s="107"/>
      <c r="L346" s="107"/>
      <c r="M346" s="107"/>
      <c r="N346" s="107"/>
      <c r="O346" s="109"/>
      <c r="P346" s="109"/>
      <c r="Q346" s="107"/>
      <c r="R346" s="107"/>
      <c r="S346" s="107"/>
      <c r="T346" s="107"/>
      <c r="U346" s="107"/>
      <c r="V346" s="107"/>
      <c r="W346" s="107"/>
      <c r="X346" s="107"/>
      <c r="Y346" s="107"/>
      <c r="Z346" s="107"/>
      <c r="AA346" s="107"/>
      <c r="AB346" s="107"/>
    </row>
    <row r="347" spans="1:28" ht="15.75" customHeight="1">
      <c r="A347" s="107"/>
      <c r="B347" s="107"/>
      <c r="C347" s="107"/>
      <c r="D347" s="107"/>
      <c r="E347" s="107"/>
      <c r="F347" s="107"/>
      <c r="G347" s="108"/>
      <c r="H347" s="107"/>
      <c r="I347" s="107"/>
      <c r="J347" s="107"/>
      <c r="K347" s="107"/>
      <c r="L347" s="107"/>
      <c r="M347" s="107"/>
      <c r="N347" s="107"/>
      <c r="O347" s="109"/>
      <c r="P347" s="109"/>
      <c r="Q347" s="107"/>
      <c r="R347" s="107"/>
      <c r="S347" s="107"/>
      <c r="T347" s="107"/>
      <c r="U347" s="107"/>
      <c r="V347" s="107"/>
      <c r="W347" s="107"/>
      <c r="X347" s="107"/>
      <c r="Y347" s="107"/>
      <c r="Z347" s="107"/>
      <c r="AA347" s="107"/>
      <c r="AB347" s="107"/>
    </row>
    <row r="348" spans="1:28" ht="15.75" customHeight="1">
      <c r="A348" s="107"/>
      <c r="B348" s="107"/>
      <c r="C348" s="107"/>
      <c r="D348" s="107"/>
      <c r="E348" s="107"/>
      <c r="F348" s="107"/>
      <c r="G348" s="108"/>
      <c r="H348" s="107"/>
      <c r="I348" s="107"/>
      <c r="J348" s="107"/>
      <c r="K348" s="107"/>
      <c r="L348" s="107"/>
      <c r="M348" s="107"/>
      <c r="N348" s="107"/>
      <c r="O348" s="109"/>
      <c r="P348" s="109"/>
      <c r="Q348" s="107"/>
      <c r="R348" s="107"/>
      <c r="S348" s="107"/>
      <c r="T348" s="107"/>
      <c r="U348" s="107"/>
      <c r="V348" s="107"/>
      <c r="W348" s="107"/>
      <c r="X348" s="107"/>
      <c r="Y348" s="107"/>
      <c r="Z348" s="107"/>
      <c r="AA348" s="107"/>
      <c r="AB348" s="107"/>
    </row>
    <row r="349" spans="1:28" ht="15.75" customHeight="1">
      <c r="A349" s="107"/>
      <c r="B349" s="107"/>
      <c r="C349" s="107"/>
      <c r="D349" s="107"/>
      <c r="E349" s="107"/>
      <c r="F349" s="107"/>
      <c r="G349" s="108"/>
      <c r="H349" s="107"/>
      <c r="I349" s="107"/>
      <c r="J349" s="107"/>
      <c r="K349" s="107"/>
      <c r="L349" s="107"/>
      <c r="M349" s="107"/>
      <c r="N349" s="107"/>
      <c r="O349" s="109"/>
      <c r="P349" s="109"/>
      <c r="Q349" s="107"/>
      <c r="R349" s="107"/>
      <c r="S349" s="107"/>
      <c r="T349" s="107"/>
      <c r="U349" s="107"/>
      <c r="V349" s="107"/>
      <c r="W349" s="107"/>
      <c r="X349" s="107"/>
      <c r="Y349" s="107"/>
      <c r="Z349" s="107"/>
      <c r="AA349" s="107"/>
      <c r="AB349" s="107"/>
    </row>
    <row r="350" spans="1:28" ht="15.75" customHeight="1">
      <c r="A350" s="107"/>
      <c r="B350" s="107"/>
      <c r="C350" s="107"/>
      <c r="D350" s="107"/>
      <c r="E350" s="107"/>
      <c r="F350" s="107"/>
      <c r="G350" s="108"/>
      <c r="H350" s="107"/>
      <c r="I350" s="107"/>
      <c r="J350" s="107"/>
      <c r="K350" s="107"/>
      <c r="L350" s="107"/>
      <c r="M350" s="107"/>
      <c r="N350" s="107"/>
      <c r="O350" s="109"/>
      <c r="P350" s="109"/>
      <c r="Q350" s="107"/>
      <c r="R350" s="107"/>
      <c r="S350" s="107"/>
      <c r="T350" s="107"/>
      <c r="U350" s="107"/>
      <c r="V350" s="107"/>
      <c r="W350" s="107"/>
      <c r="X350" s="107"/>
      <c r="Y350" s="107"/>
      <c r="Z350" s="107"/>
      <c r="AA350" s="107"/>
      <c r="AB350" s="107"/>
    </row>
    <row r="351" spans="1:28" ht="15.75" customHeight="1">
      <c r="A351" s="107"/>
      <c r="B351" s="107"/>
      <c r="C351" s="107"/>
      <c r="D351" s="107"/>
      <c r="E351" s="107"/>
      <c r="F351" s="107"/>
      <c r="G351" s="108"/>
      <c r="H351" s="107"/>
      <c r="I351" s="107"/>
      <c r="J351" s="107"/>
      <c r="K351" s="107"/>
      <c r="L351" s="107"/>
      <c r="M351" s="107"/>
      <c r="N351" s="107"/>
      <c r="O351" s="109"/>
      <c r="P351" s="109"/>
      <c r="Q351" s="107"/>
      <c r="R351" s="107"/>
      <c r="S351" s="107"/>
      <c r="T351" s="107"/>
      <c r="U351" s="107"/>
      <c r="V351" s="107"/>
      <c r="W351" s="107"/>
      <c r="X351" s="107"/>
      <c r="Y351" s="107"/>
      <c r="Z351" s="107"/>
      <c r="AA351" s="107"/>
      <c r="AB351" s="107"/>
    </row>
    <row r="352" spans="1:28" ht="15.75" customHeight="1">
      <c r="A352" s="107"/>
      <c r="B352" s="107"/>
      <c r="C352" s="107"/>
      <c r="D352" s="107"/>
      <c r="E352" s="107"/>
      <c r="F352" s="107"/>
      <c r="G352" s="108"/>
      <c r="H352" s="107"/>
      <c r="I352" s="107"/>
      <c r="J352" s="107"/>
      <c r="K352" s="107"/>
      <c r="L352" s="107"/>
      <c r="M352" s="107"/>
      <c r="N352" s="107"/>
      <c r="O352" s="109"/>
      <c r="P352" s="109"/>
      <c r="Q352" s="107"/>
      <c r="R352" s="107"/>
      <c r="S352" s="107"/>
      <c r="T352" s="107"/>
      <c r="U352" s="107"/>
      <c r="V352" s="107"/>
      <c r="W352" s="107"/>
      <c r="X352" s="107"/>
      <c r="Y352" s="107"/>
      <c r="Z352" s="107"/>
      <c r="AA352" s="107"/>
      <c r="AB352" s="107"/>
    </row>
    <row r="353" spans="1:28" ht="15.75" customHeight="1">
      <c r="A353" s="107"/>
      <c r="B353" s="107"/>
      <c r="C353" s="107"/>
      <c r="D353" s="107"/>
      <c r="E353" s="107"/>
      <c r="F353" s="107"/>
      <c r="G353" s="108"/>
      <c r="H353" s="107"/>
      <c r="I353" s="107"/>
      <c r="J353" s="107"/>
      <c r="K353" s="107"/>
      <c r="L353" s="107"/>
      <c r="M353" s="107"/>
      <c r="N353" s="107"/>
      <c r="O353" s="109"/>
      <c r="P353" s="109"/>
      <c r="Q353" s="107"/>
      <c r="R353" s="107"/>
      <c r="S353" s="107"/>
      <c r="T353" s="107"/>
      <c r="U353" s="107"/>
      <c r="V353" s="107"/>
      <c r="W353" s="107"/>
      <c r="X353" s="107"/>
      <c r="Y353" s="107"/>
      <c r="Z353" s="107"/>
      <c r="AA353" s="107"/>
      <c r="AB353" s="107"/>
    </row>
    <row r="354" spans="1:28" ht="15.75" customHeight="1">
      <c r="A354" s="107"/>
      <c r="B354" s="107"/>
      <c r="C354" s="107"/>
      <c r="D354" s="107"/>
      <c r="E354" s="107"/>
      <c r="F354" s="107"/>
      <c r="G354" s="108"/>
      <c r="H354" s="107"/>
      <c r="I354" s="107"/>
      <c r="J354" s="107"/>
      <c r="K354" s="107"/>
      <c r="L354" s="107"/>
      <c r="M354" s="107"/>
      <c r="N354" s="107"/>
      <c r="O354" s="109"/>
      <c r="P354" s="109"/>
      <c r="Q354" s="107"/>
      <c r="R354" s="107"/>
      <c r="S354" s="107"/>
      <c r="T354" s="107"/>
      <c r="U354" s="107"/>
      <c r="V354" s="107"/>
      <c r="W354" s="107"/>
      <c r="X354" s="107"/>
      <c r="Y354" s="107"/>
      <c r="Z354" s="107"/>
      <c r="AA354" s="107"/>
      <c r="AB354" s="107"/>
    </row>
    <row r="355" spans="1:28" ht="15.75" customHeight="1">
      <c r="A355" s="107"/>
      <c r="B355" s="107"/>
      <c r="C355" s="107"/>
      <c r="D355" s="107"/>
      <c r="E355" s="107"/>
      <c r="F355" s="107"/>
      <c r="G355" s="108"/>
      <c r="H355" s="107"/>
      <c r="I355" s="107"/>
      <c r="J355" s="107"/>
      <c r="K355" s="107"/>
      <c r="L355" s="107"/>
      <c r="M355" s="107"/>
      <c r="N355" s="107"/>
      <c r="O355" s="109"/>
      <c r="P355" s="109"/>
      <c r="Q355" s="107"/>
      <c r="R355" s="107"/>
      <c r="S355" s="107"/>
      <c r="T355" s="107"/>
      <c r="U355" s="107"/>
      <c r="V355" s="107"/>
      <c r="W355" s="107"/>
      <c r="X355" s="107"/>
      <c r="Y355" s="107"/>
      <c r="Z355" s="107"/>
      <c r="AA355" s="107"/>
      <c r="AB355" s="107"/>
    </row>
    <row r="356" spans="1:28" ht="15.75" customHeight="1">
      <c r="A356" s="107"/>
      <c r="B356" s="107"/>
      <c r="C356" s="107"/>
      <c r="D356" s="107"/>
      <c r="E356" s="107"/>
      <c r="F356" s="107"/>
      <c r="G356" s="108"/>
      <c r="H356" s="107"/>
      <c r="I356" s="107"/>
      <c r="J356" s="107"/>
      <c r="K356" s="107"/>
      <c r="L356" s="107"/>
      <c r="M356" s="107"/>
      <c r="N356" s="107"/>
      <c r="O356" s="109"/>
      <c r="P356" s="109"/>
      <c r="Q356" s="107"/>
      <c r="R356" s="107"/>
      <c r="S356" s="107"/>
      <c r="T356" s="107"/>
      <c r="U356" s="107"/>
      <c r="V356" s="107"/>
      <c r="W356" s="107"/>
      <c r="X356" s="107"/>
      <c r="Y356" s="107"/>
      <c r="Z356" s="107"/>
      <c r="AA356" s="107"/>
      <c r="AB356" s="107"/>
    </row>
    <row r="357" spans="1:28" ht="15.75" customHeight="1">
      <c r="A357" s="107"/>
      <c r="B357" s="107"/>
      <c r="C357" s="107"/>
      <c r="D357" s="107"/>
      <c r="E357" s="107"/>
      <c r="F357" s="107"/>
      <c r="G357" s="108"/>
      <c r="H357" s="107"/>
      <c r="I357" s="107"/>
      <c r="J357" s="107"/>
      <c r="K357" s="107"/>
      <c r="L357" s="107"/>
      <c r="M357" s="107"/>
      <c r="N357" s="107"/>
      <c r="O357" s="109"/>
      <c r="P357" s="109"/>
      <c r="Q357" s="107"/>
      <c r="R357" s="107"/>
      <c r="S357" s="107"/>
      <c r="T357" s="107"/>
      <c r="U357" s="107"/>
      <c r="V357" s="107"/>
      <c r="W357" s="107"/>
      <c r="X357" s="107"/>
      <c r="Y357" s="107"/>
      <c r="Z357" s="107"/>
      <c r="AA357" s="107"/>
      <c r="AB357" s="107"/>
    </row>
    <row r="358" spans="1:28" ht="15.75" customHeight="1">
      <c r="A358" s="107"/>
      <c r="B358" s="107"/>
      <c r="C358" s="107"/>
      <c r="D358" s="107"/>
      <c r="E358" s="107"/>
      <c r="F358" s="107"/>
      <c r="G358" s="108"/>
      <c r="H358" s="107"/>
      <c r="I358" s="107"/>
      <c r="J358" s="107"/>
      <c r="K358" s="107"/>
      <c r="L358" s="107"/>
      <c r="M358" s="107"/>
      <c r="N358" s="107"/>
      <c r="O358" s="109"/>
      <c r="P358" s="109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</row>
    <row r="359" spans="1:28" ht="15.75" customHeight="1">
      <c r="A359" s="107"/>
      <c r="B359" s="107"/>
      <c r="C359" s="107"/>
      <c r="D359" s="107"/>
      <c r="E359" s="107"/>
      <c r="F359" s="107"/>
      <c r="G359" s="108"/>
      <c r="H359" s="107"/>
      <c r="I359" s="107"/>
      <c r="J359" s="107"/>
      <c r="K359" s="107"/>
      <c r="L359" s="107"/>
      <c r="M359" s="107"/>
      <c r="N359" s="107"/>
      <c r="O359" s="109"/>
      <c r="P359" s="109"/>
      <c r="Q359" s="107"/>
      <c r="R359" s="107"/>
      <c r="S359" s="107"/>
      <c r="T359" s="107"/>
      <c r="U359" s="107"/>
      <c r="V359" s="107"/>
      <c r="W359" s="107"/>
      <c r="X359" s="107"/>
      <c r="Y359" s="107"/>
      <c r="Z359" s="107"/>
      <c r="AA359" s="107"/>
      <c r="AB359" s="107"/>
    </row>
    <row r="360" spans="1:28" ht="15.75" customHeight="1">
      <c r="A360" s="107"/>
      <c r="B360" s="107"/>
      <c r="C360" s="107"/>
      <c r="D360" s="107"/>
      <c r="E360" s="107"/>
      <c r="F360" s="107"/>
      <c r="G360" s="108"/>
      <c r="H360" s="107"/>
      <c r="I360" s="107"/>
      <c r="J360" s="107"/>
      <c r="K360" s="107"/>
      <c r="L360" s="107"/>
      <c r="M360" s="107"/>
      <c r="N360" s="107"/>
      <c r="O360" s="109"/>
      <c r="P360" s="109"/>
      <c r="Q360" s="107"/>
      <c r="R360" s="107"/>
      <c r="S360" s="107"/>
      <c r="T360" s="107"/>
      <c r="U360" s="107"/>
      <c r="V360" s="107"/>
      <c r="W360" s="107"/>
      <c r="X360" s="107"/>
      <c r="Y360" s="107"/>
      <c r="Z360" s="107"/>
      <c r="AA360" s="107"/>
      <c r="AB360" s="107"/>
    </row>
    <row r="361" spans="1:28" ht="15.75" customHeight="1">
      <c r="A361" s="107"/>
      <c r="B361" s="107"/>
      <c r="C361" s="107"/>
      <c r="D361" s="107"/>
      <c r="E361" s="107"/>
      <c r="F361" s="107"/>
      <c r="G361" s="108"/>
      <c r="H361" s="107"/>
      <c r="I361" s="107"/>
      <c r="J361" s="107"/>
      <c r="K361" s="107"/>
      <c r="L361" s="107"/>
      <c r="M361" s="107"/>
      <c r="N361" s="107"/>
      <c r="O361" s="109"/>
      <c r="P361" s="109"/>
      <c r="Q361" s="107"/>
      <c r="R361" s="107"/>
      <c r="S361" s="107"/>
      <c r="T361" s="107"/>
      <c r="U361" s="107"/>
      <c r="V361" s="107"/>
      <c r="W361" s="107"/>
      <c r="X361" s="107"/>
      <c r="Y361" s="107"/>
      <c r="Z361" s="107"/>
      <c r="AA361" s="107"/>
      <c r="AB361" s="107"/>
    </row>
    <row r="362" spans="1:28" ht="15.75" customHeight="1">
      <c r="A362" s="107"/>
      <c r="B362" s="107"/>
      <c r="C362" s="107"/>
      <c r="D362" s="107"/>
      <c r="E362" s="107"/>
      <c r="F362" s="107"/>
      <c r="G362" s="108"/>
      <c r="H362" s="107"/>
      <c r="I362" s="107"/>
      <c r="J362" s="107"/>
      <c r="K362" s="107"/>
      <c r="L362" s="107"/>
      <c r="M362" s="107"/>
      <c r="N362" s="107"/>
      <c r="O362" s="109"/>
      <c r="P362" s="109"/>
      <c r="Q362" s="107"/>
      <c r="R362" s="107"/>
      <c r="S362" s="107"/>
      <c r="T362" s="107"/>
      <c r="U362" s="107"/>
      <c r="V362" s="107"/>
      <c r="W362" s="107"/>
      <c r="X362" s="107"/>
      <c r="Y362" s="107"/>
      <c r="Z362" s="107"/>
      <c r="AA362" s="107"/>
      <c r="AB362" s="107"/>
    </row>
    <row r="363" spans="1:28" ht="15.75" customHeight="1">
      <c r="A363" s="107"/>
      <c r="B363" s="107"/>
      <c r="C363" s="107"/>
      <c r="D363" s="107"/>
      <c r="E363" s="107"/>
      <c r="F363" s="107"/>
      <c r="G363" s="108"/>
      <c r="H363" s="107"/>
      <c r="I363" s="107"/>
      <c r="J363" s="107"/>
      <c r="K363" s="107"/>
      <c r="L363" s="107"/>
      <c r="M363" s="107"/>
      <c r="N363" s="107"/>
      <c r="O363" s="109"/>
      <c r="P363" s="109"/>
      <c r="Q363" s="107"/>
      <c r="R363" s="107"/>
      <c r="S363" s="107"/>
      <c r="T363" s="107"/>
      <c r="U363" s="107"/>
      <c r="V363" s="107"/>
      <c r="W363" s="107"/>
      <c r="X363" s="107"/>
      <c r="Y363" s="107"/>
      <c r="Z363" s="107"/>
      <c r="AA363" s="107"/>
      <c r="AB363" s="107"/>
    </row>
    <row r="364" spans="1:28" ht="15.75" customHeight="1">
      <c r="A364" s="107"/>
      <c r="B364" s="107"/>
      <c r="C364" s="107"/>
      <c r="D364" s="107"/>
      <c r="E364" s="107"/>
      <c r="F364" s="107"/>
      <c r="G364" s="108"/>
      <c r="H364" s="107"/>
      <c r="I364" s="107"/>
      <c r="J364" s="107"/>
      <c r="K364" s="107"/>
      <c r="L364" s="107"/>
      <c r="M364" s="107"/>
      <c r="N364" s="107"/>
      <c r="O364" s="109"/>
      <c r="P364" s="109"/>
      <c r="Q364" s="107"/>
      <c r="R364" s="107"/>
      <c r="S364" s="107"/>
      <c r="T364" s="107"/>
      <c r="U364" s="107"/>
      <c r="V364" s="107"/>
      <c r="W364" s="107"/>
      <c r="X364" s="107"/>
      <c r="Y364" s="107"/>
      <c r="Z364" s="107"/>
      <c r="AA364" s="107"/>
      <c r="AB364" s="107"/>
    </row>
    <row r="365" spans="1:28" ht="15.75" customHeight="1">
      <c r="A365" s="107"/>
      <c r="B365" s="107"/>
      <c r="C365" s="107"/>
      <c r="D365" s="107"/>
      <c r="E365" s="107"/>
      <c r="F365" s="107"/>
      <c r="G365" s="108"/>
      <c r="H365" s="107"/>
      <c r="I365" s="107"/>
      <c r="J365" s="107"/>
      <c r="K365" s="107"/>
      <c r="L365" s="107"/>
      <c r="M365" s="107"/>
      <c r="N365" s="107"/>
      <c r="O365" s="109"/>
      <c r="P365" s="109"/>
      <c r="Q365" s="107"/>
      <c r="R365" s="107"/>
      <c r="S365" s="107"/>
      <c r="T365" s="107"/>
      <c r="U365" s="107"/>
      <c r="V365" s="107"/>
      <c r="W365" s="107"/>
      <c r="X365" s="107"/>
      <c r="Y365" s="107"/>
      <c r="Z365" s="107"/>
      <c r="AA365" s="107"/>
      <c r="AB365" s="107"/>
    </row>
    <row r="366" spans="1:28" ht="15.75" customHeight="1">
      <c r="A366" s="107"/>
      <c r="B366" s="107"/>
      <c r="C366" s="107"/>
      <c r="D366" s="107"/>
      <c r="E366" s="107"/>
      <c r="F366" s="107"/>
      <c r="G366" s="108"/>
      <c r="H366" s="107"/>
      <c r="I366" s="107"/>
      <c r="J366" s="107"/>
      <c r="K366" s="107"/>
      <c r="L366" s="107"/>
      <c r="M366" s="107"/>
      <c r="N366" s="107"/>
      <c r="O366" s="109"/>
      <c r="P366" s="109"/>
      <c r="Q366" s="107"/>
      <c r="R366" s="107"/>
      <c r="S366" s="107"/>
      <c r="T366" s="107"/>
      <c r="U366" s="107"/>
      <c r="V366" s="107"/>
      <c r="W366" s="107"/>
      <c r="X366" s="107"/>
      <c r="Y366" s="107"/>
      <c r="Z366" s="107"/>
      <c r="AA366" s="107"/>
      <c r="AB366" s="107"/>
    </row>
    <row r="367" spans="1:28" ht="15.75" customHeight="1">
      <c r="A367" s="107"/>
      <c r="B367" s="107"/>
      <c r="C367" s="107"/>
      <c r="D367" s="107"/>
      <c r="E367" s="107"/>
      <c r="F367" s="107"/>
      <c r="G367" s="108"/>
      <c r="H367" s="107"/>
      <c r="I367" s="107"/>
      <c r="J367" s="107"/>
      <c r="K367" s="107"/>
      <c r="L367" s="107"/>
      <c r="M367" s="107"/>
      <c r="N367" s="107"/>
      <c r="O367" s="109"/>
      <c r="P367" s="109"/>
      <c r="Q367" s="107"/>
      <c r="R367" s="107"/>
      <c r="S367" s="107"/>
      <c r="T367" s="107"/>
      <c r="U367" s="107"/>
      <c r="V367" s="107"/>
      <c r="W367" s="107"/>
      <c r="X367" s="107"/>
      <c r="Y367" s="107"/>
      <c r="Z367" s="107"/>
      <c r="AA367" s="107"/>
      <c r="AB367" s="107"/>
    </row>
    <row r="368" spans="1:28" ht="15.75" customHeight="1">
      <c r="A368" s="107"/>
      <c r="B368" s="107"/>
      <c r="C368" s="107"/>
      <c r="D368" s="107"/>
      <c r="E368" s="107"/>
      <c r="F368" s="107"/>
      <c r="G368" s="108"/>
      <c r="H368" s="107"/>
      <c r="I368" s="107"/>
      <c r="J368" s="107"/>
      <c r="K368" s="107"/>
      <c r="L368" s="107"/>
      <c r="M368" s="107"/>
      <c r="N368" s="107"/>
      <c r="O368" s="109"/>
      <c r="P368" s="109"/>
      <c r="Q368" s="107"/>
      <c r="R368" s="107"/>
      <c r="S368" s="107"/>
      <c r="T368" s="107"/>
      <c r="U368" s="107"/>
      <c r="V368" s="107"/>
      <c r="W368" s="107"/>
      <c r="X368" s="107"/>
      <c r="Y368" s="107"/>
      <c r="Z368" s="107"/>
      <c r="AA368" s="107"/>
      <c r="AB368" s="107"/>
    </row>
    <row r="369" spans="1:28" ht="15.75" customHeight="1">
      <c r="A369" s="107"/>
      <c r="B369" s="107"/>
      <c r="C369" s="107"/>
      <c r="D369" s="107"/>
      <c r="E369" s="107"/>
      <c r="F369" s="107"/>
      <c r="G369" s="108"/>
      <c r="H369" s="107"/>
      <c r="I369" s="107"/>
      <c r="J369" s="107"/>
      <c r="K369" s="107"/>
      <c r="L369" s="107"/>
      <c r="M369" s="107"/>
      <c r="N369" s="107"/>
      <c r="O369" s="109"/>
      <c r="P369" s="109"/>
      <c r="Q369" s="107"/>
      <c r="R369" s="107"/>
      <c r="S369" s="107"/>
      <c r="T369" s="107"/>
      <c r="U369" s="107"/>
      <c r="V369" s="107"/>
      <c r="W369" s="107"/>
      <c r="X369" s="107"/>
      <c r="Y369" s="107"/>
      <c r="Z369" s="107"/>
      <c r="AA369" s="107"/>
      <c r="AB369" s="107"/>
    </row>
    <row r="370" spans="1:28" ht="15.75" customHeight="1">
      <c r="A370" s="107"/>
      <c r="B370" s="107"/>
      <c r="C370" s="107"/>
      <c r="D370" s="107"/>
      <c r="E370" s="107"/>
      <c r="F370" s="107"/>
      <c r="G370" s="108"/>
      <c r="H370" s="107"/>
      <c r="I370" s="107"/>
      <c r="J370" s="107"/>
      <c r="K370" s="107"/>
      <c r="L370" s="107"/>
      <c r="M370" s="107"/>
      <c r="N370" s="107"/>
      <c r="O370" s="109"/>
      <c r="P370" s="109"/>
      <c r="Q370" s="107"/>
      <c r="R370" s="107"/>
      <c r="S370" s="107"/>
      <c r="T370" s="107"/>
      <c r="U370" s="107"/>
      <c r="V370" s="107"/>
      <c r="W370" s="107"/>
      <c r="X370" s="107"/>
      <c r="Y370" s="107"/>
      <c r="Z370" s="107"/>
      <c r="AA370" s="107"/>
      <c r="AB370" s="107"/>
    </row>
    <row r="371" spans="1:28" ht="15.75" customHeight="1">
      <c r="A371" s="107"/>
      <c r="B371" s="107"/>
      <c r="C371" s="107"/>
      <c r="D371" s="107"/>
      <c r="E371" s="107"/>
      <c r="F371" s="107"/>
      <c r="G371" s="108"/>
      <c r="H371" s="107"/>
      <c r="I371" s="107"/>
      <c r="J371" s="107"/>
      <c r="K371" s="107"/>
      <c r="L371" s="107"/>
      <c r="M371" s="107"/>
      <c r="N371" s="107"/>
      <c r="O371" s="109"/>
      <c r="P371" s="109"/>
      <c r="Q371" s="107"/>
      <c r="R371" s="107"/>
      <c r="S371" s="107"/>
      <c r="T371" s="107"/>
      <c r="U371" s="107"/>
      <c r="V371" s="107"/>
      <c r="W371" s="107"/>
      <c r="X371" s="107"/>
      <c r="Y371" s="107"/>
      <c r="Z371" s="107"/>
      <c r="AA371" s="107"/>
      <c r="AB371" s="107"/>
    </row>
    <row r="372" spans="1:28" ht="15.75" customHeight="1">
      <c r="A372" s="107"/>
      <c r="B372" s="107"/>
      <c r="C372" s="107"/>
      <c r="D372" s="107"/>
      <c r="E372" s="107"/>
      <c r="F372" s="107"/>
      <c r="G372" s="108"/>
      <c r="H372" s="107"/>
      <c r="I372" s="107"/>
      <c r="J372" s="107"/>
      <c r="K372" s="107"/>
      <c r="L372" s="107"/>
      <c r="M372" s="107"/>
      <c r="N372" s="107"/>
      <c r="O372" s="109"/>
      <c r="P372" s="109"/>
      <c r="Q372" s="107"/>
      <c r="R372" s="107"/>
      <c r="S372" s="107"/>
      <c r="T372" s="107"/>
      <c r="U372" s="107"/>
      <c r="V372" s="107"/>
      <c r="W372" s="107"/>
      <c r="X372" s="107"/>
      <c r="Y372" s="107"/>
      <c r="Z372" s="107"/>
      <c r="AA372" s="107"/>
      <c r="AB372" s="107"/>
    </row>
    <row r="373" spans="1:28" ht="15.75" customHeight="1">
      <c r="A373" s="107"/>
      <c r="B373" s="107"/>
      <c r="C373" s="107"/>
      <c r="D373" s="107"/>
      <c r="E373" s="107"/>
      <c r="F373" s="107"/>
      <c r="G373" s="108"/>
      <c r="H373" s="107"/>
      <c r="I373" s="107"/>
      <c r="J373" s="107"/>
      <c r="K373" s="107"/>
      <c r="L373" s="107"/>
      <c r="M373" s="107"/>
      <c r="N373" s="107"/>
      <c r="O373" s="109"/>
      <c r="P373" s="109"/>
      <c r="Q373" s="107"/>
      <c r="R373" s="107"/>
      <c r="S373" s="107"/>
      <c r="T373" s="107"/>
      <c r="U373" s="107"/>
      <c r="V373" s="107"/>
      <c r="W373" s="107"/>
      <c r="X373" s="107"/>
      <c r="Y373" s="107"/>
      <c r="Z373" s="107"/>
      <c r="AA373" s="107"/>
      <c r="AB373" s="107"/>
    </row>
    <row r="374" spans="1:28" ht="15.75" customHeight="1">
      <c r="A374" s="107"/>
      <c r="B374" s="107"/>
      <c r="C374" s="107"/>
      <c r="D374" s="107"/>
      <c r="E374" s="107"/>
      <c r="F374" s="107"/>
      <c r="G374" s="108"/>
      <c r="H374" s="107"/>
      <c r="I374" s="107"/>
      <c r="J374" s="107"/>
      <c r="K374" s="107"/>
      <c r="L374" s="107"/>
      <c r="M374" s="107"/>
      <c r="N374" s="107"/>
      <c r="O374" s="109"/>
      <c r="P374" s="109"/>
      <c r="Q374" s="107"/>
      <c r="R374" s="107"/>
      <c r="S374" s="107"/>
      <c r="T374" s="107"/>
      <c r="U374" s="107"/>
      <c r="V374" s="107"/>
      <c r="W374" s="107"/>
      <c r="X374" s="107"/>
      <c r="Y374" s="107"/>
      <c r="Z374" s="107"/>
      <c r="AA374" s="107"/>
      <c r="AB374" s="107"/>
    </row>
    <row r="375" spans="1:28" ht="15.75" customHeight="1">
      <c r="A375" s="107"/>
      <c r="B375" s="107"/>
      <c r="C375" s="107"/>
      <c r="D375" s="107"/>
      <c r="E375" s="107"/>
      <c r="F375" s="107"/>
      <c r="G375" s="108"/>
      <c r="H375" s="107"/>
      <c r="I375" s="107"/>
      <c r="J375" s="107"/>
      <c r="K375" s="107"/>
      <c r="L375" s="107"/>
      <c r="M375" s="107"/>
      <c r="N375" s="107"/>
      <c r="O375" s="109"/>
      <c r="P375" s="109"/>
      <c r="Q375" s="107"/>
      <c r="R375" s="107"/>
      <c r="S375" s="107"/>
      <c r="T375" s="107"/>
      <c r="U375" s="107"/>
      <c r="V375" s="107"/>
      <c r="W375" s="107"/>
      <c r="X375" s="107"/>
      <c r="Y375" s="107"/>
      <c r="Z375" s="107"/>
      <c r="AA375" s="107"/>
      <c r="AB375" s="107"/>
    </row>
    <row r="376" spans="1:28" ht="15.75" customHeight="1">
      <c r="A376" s="107"/>
      <c r="B376" s="107"/>
      <c r="C376" s="107"/>
      <c r="D376" s="107"/>
      <c r="E376" s="107"/>
      <c r="F376" s="107"/>
      <c r="G376" s="108"/>
      <c r="H376" s="107"/>
      <c r="I376" s="107"/>
      <c r="J376" s="107"/>
      <c r="K376" s="107"/>
      <c r="L376" s="107"/>
      <c r="M376" s="107"/>
      <c r="N376" s="107"/>
      <c r="O376" s="109"/>
      <c r="P376" s="109"/>
      <c r="Q376" s="107"/>
      <c r="R376" s="107"/>
      <c r="S376" s="107"/>
      <c r="T376" s="107"/>
      <c r="U376" s="107"/>
      <c r="V376" s="107"/>
      <c r="W376" s="107"/>
      <c r="X376" s="107"/>
      <c r="Y376" s="107"/>
      <c r="Z376" s="107"/>
      <c r="AA376" s="107"/>
      <c r="AB376" s="107"/>
    </row>
    <row r="377" spans="1:28" ht="15.75" customHeight="1">
      <c r="A377" s="107"/>
      <c r="B377" s="107"/>
      <c r="C377" s="107"/>
      <c r="D377" s="107"/>
      <c r="E377" s="107"/>
      <c r="F377" s="107"/>
      <c r="G377" s="108"/>
      <c r="H377" s="107"/>
      <c r="I377" s="107"/>
      <c r="J377" s="107"/>
      <c r="K377" s="107"/>
      <c r="L377" s="107"/>
      <c r="M377" s="107"/>
      <c r="N377" s="107"/>
      <c r="O377" s="109"/>
      <c r="P377" s="109"/>
      <c r="Q377" s="107"/>
      <c r="R377" s="107"/>
      <c r="S377" s="107"/>
      <c r="T377" s="107"/>
      <c r="U377" s="107"/>
      <c r="V377" s="107"/>
      <c r="W377" s="107"/>
      <c r="X377" s="107"/>
      <c r="Y377" s="107"/>
      <c r="Z377" s="107"/>
      <c r="AA377" s="107"/>
      <c r="AB377" s="107"/>
    </row>
    <row r="378" spans="1:28" ht="15.75" customHeight="1">
      <c r="A378" s="107"/>
      <c r="B378" s="107"/>
      <c r="C378" s="107"/>
      <c r="D378" s="107"/>
      <c r="E378" s="107"/>
      <c r="F378" s="107"/>
      <c r="G378" s="108"/>
      <c r="H378" s="107"/>
      <c r="I378" s="107"/>
      <c r="J378" s="107"/>
      <c r="K378" s="107"/>
      <c r="L378" s="107"/>
      <c r="M378" s="107"/>
      <c r="N378" s="107"/>
      <c r="O378" s="109"/>
      <c r="P378" s="109"/>
      <c r="Q378" s="107"/>
      <c r="R378" s="107"/>
      <c r="S378" s="107"/>
      <c r="T378" s="107"/>
      <c r="U378" s="107"/>
      <c r="V378" s="107"/>
      <c r="W378" s="107"/>
      <c r="X378" s="107"/>
      <c r="Y378" s="107"/>
      <c r="Z378" s="107"/>
      <c r="AA378" s="107"/>
      <c r="AB378" s="107"/>
    </row>
    <row r="379" spans="1:28" ht="15.75" customHeight="1">
      <c r="A379" s="107"/>
      <c r="B379" s="107"/>
      <c r="C379" s="107"/>
      <c r="D379" s="107"/>
      <c r="E379" s="107"/>
      <c r="F379" s="107"/>
      <c r="G379" s="108"/>
      <c r="H379" s="107"/>
      <c r="I379" s="107"/>
      <c r="J379" s="107"/>
      <c r="K379" s="107"/>
      <c r="L379" s="107"/>
      <c r="M379" s="107"/>
      <c r="N379" s="107"/>
      <c r="O379" s="109"/>
      <c r="P379" s="109"/>
      <c r="Q379" s="107"/>
      <c r="R379" s="107"/>
      <c r="S379" s="107"/>
      <c r="T379" s="107"/>
      <c r="U379" s="107"/>
      <c r="V379" s="107"/>
      <c r="W379" s="107"/>
      <c r="X379" s="107"/>
      <c r="Y379" s="107"/>
      <c r="Z379" s="107"/>
      <c r="AA379" s="107"/>
      <c r="AB379" s="107"/>
    </row>
    <row r="380" spans="1:28" ht="15.75" customHeight="1">
      <c r="A380" s="107"/>
      <c r="B380" s="107"/>
      <c r="C380" s="107"/>
      <c r="D380" s="107"/>
      <c r="E380" s="107"/>
      <c r="F380" s="107"/>
      <c r="G380" s="108"/>
      <c r="H380" s="107"/>
      <c r="I380" s="107"/>
      <c r="J380" s="107"/>
      <c r="K380" s="107"/>
      <c r="L380" s="107"/>
      <c r="M380" s="107"/>
      <c r="N380" s="107"/>
      <c r="O380" s="109"/>
      <c r="P380" s="109"/>
      <c r="Q380" s="107"/>
      <c r="R380" s="107"/>
      <c r="S380" s="107"/>
      <c r="T380" s="107"/>
      <c r="U380" s="107"/>
      <c r="V380" s="107"/>
      <c r="W380" s="107"/>
      <c r="X380" s="107"/>
      <c r="Y380" s="107"/>
      <c r="Z380" s="107"/>
      <c r="AA380" s="107"/>
      <c r="AB380" s="107"/>
    </row>
    <row r="381" spans="1:28" ht="15.75" customHeight="1">
      <c r="A381" s="107"/>
      <c r="B381" s="107"/>
      <c r="C381" s="107"/>
      <c r="D381" s="107"/>
      <c r="E381" s="107"/>
      <c r="F381" s="107"/>
      <c r="G381" s="108"/>
      <c r="H381" s="107"/>
      <c r="I381" s="107"/>
      <c r="J381" s="107"/>
      <c r="K381" s="107"/>
      <c r="L381" s="107"/>
      <c r="M381" s="107"/>
      <c r="N381" s="107"/>
      <c r="O381" s="109"/>
      <c r="P381" s="109"/>
      <c r="Q381" s="107"/>
      <c r="R381" s="107"/>
      <c r="S381" s="107"/>
      <c r="T381" s="107"/>
      <c r="U381" s="107"/>
      <c r="V381" s="107"/>
      <c r="W381" s="107"/>
      <c r="X381" s="107"/>
      <c r="Y381" s="107"/>
      <c r="Z381" s="107"/>
      <c r="AA381" s="107"/>
      <c r="AB381" s="107"/>
    </row>
    <row r="382" spans="1:28" ht="15.75" customHeight="1">
      <c r="A382" s="107"/>
      <c r="B382" s="107"/>
      <c r="C382" s="107"/>
      <c r="D382" s="107"/>
      <c r="E382" s="107"/>
      <c r="F382" s="107"/>
      <c r="G382" s="108"/>
      <c r="H382" s="107"/>
      <c r="I382" s="107"/>
      <c r="J382" s="107"/>
      <c r="K382" s="107"/>
      <c r="L382" s="107"/>
      <c r="M382" s="107"/>
      <c r="N382" s="107"/>
      <c r="O382" s="109"/>
      <c r="P382" s="109"/>
      <c r="Q382" s="107"/>
      <c r="R382" s="107"/>
      <c r="S382" s="107"/>
      <c r="T382" s="107"/>
      <c r="U382" s="107"/>
      <c r="V382" s="107"/>
      <c r="W382" s="107"/>
      <c r="X382" s="107"/>
      <c r="Y382" s="107"/>
      <c r="Z382" s="107"/>
      <c r="AA382" s="107"/>
      <c r="AB382" s="107"/>
    </row>
    <row r="383" spans="1:28" ht="15.75" customHeight="1">
      <c r="A383" s="107"/>
      <c r="B383" s="107"/>
      <c r="C383" s="107"/>
      <c r="D383" s="107"/>
      <c r="E383" s="107"/>
      <c r="F383" s="107"/>
      <c r="G383" s="108"/>
      <c r="H383" s="107"/>
      <c r="I383" s="107"/>
      <c r="J383" s="107"/>
      <c r="K383" s="107"/>
      <c r="L383" s="107"/>
      <c r="M383" s="107"/>
      <c r="N383" s="107"/>
      <c r="O383" s="109"/>
      <c r="P383" s="109"/>
      <c r="Q383" s="107"/>
      <c r="R383" s="107"/>
      <c r="S383" s="107"/>
      <c r="T383" s="107"/>
      <c r="U383" s="107"/>
      <c r="V383" s="107"/>
      <c r="W383" s="107"/>
      <c r="X383" s="107"/>
      <c r="Y383" s="107"/>
      <c r="Z383" s="107"/>
      <c r="AA383" s="107"/>
      <c r="AB383" s="107"/>
    </row>
    <row r="384" spans="1:28" ht="15.75" customHeight="1">
      <c r="A384" s="107"/>
      <c r="B384" s="107"/>
      <c r="C384" s="107"/>
      <c r="D384" s="107"/>
      <c r="E384" s="107"/>
      <c r="F384" s="107"/>
      <c r="G384" s="108"/>
      <c r="H384" s="107"/>
      <c r="I384" s="107"/>
      <c r="J384" s="107"/>
      <c r="K384" s="107"/>
      <c r="L384" s="107"/>
      <c r="M384" s="107"/>
      <c r="N384" s="107"/>
      <c r="O384" s="109"/>
      <c r="P384" s="109"/>
      <c r="Q384" s="107"/>
      <c r="R384" s="107"/>
      <c r="S384" s="107"/>
      <c r="T384" s="107"/>
      <c r="U384" s="107"/>
      <c r="V384" s="107"/>
      <c r="W384" s="107"/>
      <c r="X384" s="107"/>
      <c r="Y384" s="107"/>
      <c r="Z384" s="107"/>
      <c r="AA384" s="107"/>
      <c r="AB384" s="107"/>
    </row>
    <row r="385" spans="1:28" ht="15.75" customHeight="1">
      <c r="A385" s="107"/>
      <c r="B385" s="107"/>
      <c r="C385" s="107"/>
      <c r="D385" s="107"/>
      <c r="E385" s="107"/>
      <c r="F385" s="107"/>
      <c r="G385" s="108"/>
      <c r="H385" s="107"/>
      <c r="I385" s="107"/>
      <c r="J385" s="107"/>
      <c r="K385" s="107"/>
      <c r="L385" s="107"/>
      <c r="M385" s="107"/>
      <c r="N385" s="107"/>
      <c r="O385" s="109"/>
      <c r="P385" s="109"/>
      <c r="Q385" s="107"/>
      <c r="R385" s="107"/>
      <c r="S385" s="107"/>
      <c r="T385" s="107"/>
      <c r="U385" s="107"/>
      <c r="V385" s="107"/>
      <c r="W385" s="107"/>
      <c r="X385" s="107"/>
      <c r="Y385" s="107"/>
      <c r="Z385" s="107"/>
      <c r="AA385" s="107"/>
      <c r="AB385" s="107"/>
    </row>
    <row r="386" spans="1:28" ht="15.75" customHeight="1">
      <c r="A386" s="107"/>
      <c r="B386" s="107"/>
      <c r="C386" s="107"/>
      <c r="D386" s="107"/>
      <c r="E386" s="107"/>
      <c r="F386" s="107"/>
      <c r="G386" s="108"/>
      <c r="H386" s="107"/>
      <c r="I386" s="107"/>
      <c r="J386" s="107"/>
      <c r="K386" s="107"/>
      <c r="L386" s="107"/>
      <c r="M386" s="107"/>
      <c r="N386" s="107"/>
      <c r="O386" s="109"/>
      <c r="P386" s="109"/>
      <c r="Q386" s="107"/>
      <c r="R386" s="107"/>
      <c r="S386" s="107"/>
      <c r="T386" s="107"/>
      <c r="U386" s="107"/>
      <c r="V386" s="107"/>
      <c r="W386" s="107"/>
      <c r="X386" s="107"/>
      <c r="Y386" s="107"/>
      <c r="Z386" s="107"/>
      <c r="AA386" s="107"/>
      <c r="AB386" s="107"/>
    </row>
    <row r="387" spans="1:28" ht="15.75" customHeight="1">
      <c r="A387" s="107"/>
      <c r="B387" s="107"/>
      <c r="C387" s="107"/>
      <c r="D387" s="107"/>
      <c r="E387" s="107"/>
      <c r="F387" s="107"/>
      <c r="G387" s="108"/>
      <c r="H387" s="107"/>
      <c r="I387" s="107"/>
      <c r="J387" s="107"/>
      <c r="K387" s="107"/>
      <c r="L387" s="107"/>
      <c r="M387" s="107"/>
      <c r="N387" s="107"/>
      <c r="O387" s="109"/>
      <c r="P387" s="109"/>
      <c r="Q387" s="107"/>
      <c r="R387" s="107"/>
      <c r="S387" s="107"/>
      <c r="T387" s="107"/>
      <c r="U387" s="107"/>
      <c r="V387" s="107"/>
      <c r="W387" s="107"/>
      <c r="X387" s="107"/>
      <c r="Y387" s="107"/>
      <c r="Z387" s="107"/>
      <c r="AA387" s="107"/>
      <c r="AB387" s="107"/>
    </row>
    <row r="388" spans="1:28" ht="15.75" customHeight="1">
      <c r="A388" s="107"/>
      <c r="B388" s="107"/>
      <c r="C388" s="107"/>
      <c r="D388" s="107"/>
      <c r="E388" s="107"/>
      <c r="F388" s="107"/>
      <c r="G388" s="108"/>
      <c r="H388" s="107"/>
      <c r="I388" s="107"/>
      <c r="J388" s="107"/>
      <c r="K388" s="107"/>
      <c r="L388" s="107"/>
      <c r="M388" s="107"/>
      <c r="N388" s="107"/>
      <c r="O388" s="109"/>
      <c r="P388" s="109"/>
      <c r="Q388" s="107"/>
      <c r="R388" s="107"/>
      <c r="S388" s="107"/>
      <c r="T388" s="107"/>
      <c r="U388" s="107"/>
      <c r="V388" s="107"/>
      <c r="W388" s="107"/>
      <c r="X388" s="107"/>
      <c r="Y388" s="107"/>
      <c r="Z388" s="107"/>
      <c r="AA388" s="107"/>
      <c r="AB388" s="107"/>
    </row>
    <row r="389" spans="1:28" ht="15.75" customHeight="1">
      <c r="A389" s="107"/>
      <c r="B389" s="107"/>
      <c r="C389" s="107"/>
      <c r="D389" s="107"/>
      <c r="E389" s="107"/>
      <c r="F389" s="107"/>
      <c r="G389" s="108"/>
      <c r="H389" s="107"/>
      <c r="I389" s="107"/>
      <c r="J389" s="107"/>
      <c r="K389" s="107"/>
      <c r="L389" s="107"/>
      <c r="M389" s="107"/>
      <c r="N389" s="107"/>
      <c r="O389" s="109"/>
      <c r="P389" s="109"/>
      <c r="Q389" s="107"/>
      <c r="R389" s="107"/>
      <c r="S389" s="107"/>
      <c r="T389" s="107"/>
      <c r="U389" s="107"/>
      <c r="V389" s="107"/>
      <c r="W389" s="107"/>
      <c r="X389" s="107"/>
      <c r="Y389" s="107"/>
      <c r="Z389" s="107"/>
      <c r="AA389" s="107"/>
      <c r="AB389" s="107"/>
    </row>
    <row r="390" spans="1:28" ht="15.75" customHeight="1">
      <c r="A390" s="107"/>
      <c r="B390" s="107"/>
      <c r="C390" s="107"/>
      <c r="D390" s="107"/>
      <c r="E390" s="107"/>
      <c r="F390" s="107"/>
      <c r="G390" s="108"/>
      <c r="H390" s="107"/>
      <c r="I390" s="107"/>
      <c r="J390" s="107"/>
      <c r="K390" s="107"/>
      <c r="L390" s="107"/>
      <c r="M390" s="107"/>
      <c r="N390" s="107"/>
      <c r="O390" s="109"/>
      <c r="P390" s="109"/>
      <c r="Q390" s="107"/>
      <c r="R390" s="107"/>
      <c r="S390" s="107"/>
      <c r="T390" s="107"/>
      <c r="U390" s="107"/>
      <c r="V390" s="107"/>
      <c r="W390" s="107"/>
      <c r="X390" s="107"/>
      <c r="Y390" s="107"/>
      <c r="Z390" s="107"/>
      <c r="AA390" s="107"/>
      <c r="AB390" s="107"/>
    </row>
    <row r="391" spans="1:28" ht="15.75" customHeight="1">
      <c r="A391" s="107"/>
      <c r="B391" s="107"/>
      <c r="C391" s="107"/>
      <c r="D391" s="107"/>
      <c r="E391" s="107"/>
      <c r="F391" s="107"/>
      <c r="G391" s="108"/>
      <c r="H391" s="107"/>
      <c r="I391" s="107"/>
      <c r="J391" s="107"/>
      <c r="K391" s="107"/>
      <c r="L391" s="107"/>
      <c r="M391" s="107"/>
      <c r="N391" s="107"/>
      <c r="O391" s="109"/>
      <c r="P391" s="109"/>
      <c r="Q391" s="107"/>
      <c r="R391" s="107"/>
      <c r="S391" s="107"/>
      <c r="T391" s="107"/>
      <c r="U391" s="107"/>
      <c r="V391" s="107"/>
      <c r="W391" s="107"/>
      <c r="X391" s="107"/>
      <c r="Y391" s="107"/>
      <c r="Z391" s="107"/>
      <c r="AA391" s="107"/>
      <c r="AB391" s="107"/>
    </row>
    <row r="392" spans="1:28" ht="15.75" customHeight="1">
      <c r="A392" s="107"/>
      <c r="B392" s="107"/>
      <c r="C392" s="107"/>
      <c r="D392" s="107"/>
      <c r="E392" s="107"/>
      <c r="F392" s="107"/>
      <c r="G392" s="108"/>
      <c r="H392" s="107"/>
      <c r="I392" s="107"/>
      <c r="J392" s="107"/>
      <c r="K392" s="107"/>
      <c r="L392" s="107"/>
      <c r="M392" s="107"/>
      <c r="N392" s="107"/>
      <c r="O392" s="109"/>
      <c r="P392" s="109"/>
      <c r="Q392" s="107"/>
      <c r="R392" s="107"/>
      <c r="S392" s="107"/>
      <c r="T392" s="107"/>
      <c r="U392" s="107"/>
      <c r="V392" s="107"/>
      <c r="W392" s="107"/>
      <c r="X392" s="107"/>
      <c r="Y392" s="107"/>
      <c r="Z392" s="107"/>
      <c r="AA392" s="107"/>
      <c r="AB392" s="107"/>
    </row>
    <row r="393" spans="1:28" ht="15.75" customHeight="1">
      <c r="A393" s="107"/>
      <c r="B393" s="107"/>
      <c r="C393" s="107"/>
      <c r="D393" s="107"/>
      <c r="E393" s="107"/>
      <c r="F393" s="107"/>
      <c r="G393" s="108"/>
      <c r="H393" s="107"/>
      <c r="I393" s="107"/>
      <c r="J393" s="107"/>
      <c r="K393" s="107"/>
      <c r="L393" s="107"/>
      <c r="M393" s="107"/>
      <c r="N393" s="107"/>
      <c r="O393" s="109"/>
      <c r="P393" s="109"/>
      <c r="Q393" s="107"/>
      <c r="R393" s="107"/>
      <c r="S393" s="107"/>
      <c r="T393" s="107"/>
      <c r="U393" s="107"/>
      <c r="V393" s="107"/>
      <c r="W393" s="107"/>
      <c r="X393" s="107"/>
      <c r="Y393" s="107"/>
      <c r="Z393" s="107"/>
      <c r="AA393" s="107"/>
      <c r="AB393" s="107"/>
    </row>
    <row r="394" spans="1:28" ht="15.75" customHeight="1">
      <c r="A394" s="107"/>
      <c r="B394" s="107"/>
      <c r="C394" s="107"/>
      <c r="D394" s="107"/>
      <c r="E394" s="107"/>
      <c r="F394" s="107"/>
      <c r="G394" s="108"/>
      <c r="H394" s="107"/>
      <c r="I394" s="107"/>
      <c r="J394" s="107"/>
      <c r="K394" s="107"/>
      <c r="L394" s="107"/>
      <c r="M394" s="107"/>
      <c r="N394" s="107"/>
      <c r="O394" s="109"/>
      <c r="P394" s="109"/>
      <c r="Q394" s="107"/>
      <c r="R394" s="107"/>
      <c r="S394" s="107"/>
      <c r="T394" s="107"/>
      <c r="U394" s="107"/>
      <c r="V394" s="107"/>
      <c r="W394" s="107"/>
      <c r="X394" s="107"/>
      <c r="Y394" s="107"/>
      <c r="Z394" s="107"/>
      <c r="AA394" s="107"/>
      <c r="AB394" s="107"/>
    </row>
    <row r="395" spans="1:28" ht="15.75" customHeight="1">
      <c r="A395" s="107"/>
      <c r="B395" s="107"/>
      <c r="C395" s="107"/>
      <c r="D395" s="107"/>
      <c r="E395" s="107"/>
      <c r="F395" s="107"/>
      <c r="G395" s="108"/>
      <c r="H395" s="107"/>
      <c r="I395" s="107"/>
      <c r="J395" s="107"/>
      <c r="K395" s="107"/>
      <c r="L395" s="107"/>
      <c r="M395" s="107"/>
      <c r="N395" s="107"/>
      <c r="O395" s="109"/>
      <c r="P395" s="109"/>
      <c r="Q395" s="107"/>
      <c r="R395" s="107"/>
      <c r="S395" s="107"/>
      <c r="T395" s="107"/>
      <c r="U395" s="107"/>
      <c r="V395" s="107"/>
      <c r="W395" s="107"/>
      <c r="X395" s="107"/>
      <c r="Y395" s="107"/>
      <c r="Z395" s="107"/>
      <c r="AA395" s="107"/>
      <c r="AB395" s="107"/>
    </row>
    <row r="396" spans="1:28" ht="15.75" customHeight="1">
      <c r="A396" s="107"/>
      <c r="B396" s="107"/>
      <c r="C396" s="107"/>
      <c r="D396" s="107"/>
      <c r="E396" s="107"/>
      <c r="F396" s="107"/>
      <c r="G396" s="108"/>
      <c r="H396" s="107"/>
      <c r="I396" s="107"/>
      <c r="J396" s="107"/>
      <c r="K396" s="107"/>
      <c r="L396" s="107"/>
      <c r="M396" s="107"/>
      <c r="N396" s="107"/>
      <c r="O396" s="109"/>
      <c r="P396" s="109"/>
      <c r="Q396" s="107"/>
      <c r="R396" s="107"/>
      <c r="S396" s="107"/>
      <c r="T396" s="107"/>
      <c r="U396" s="107"/>
      <c r="V396" s="107"/>
      <c r="W396" s="107"/>
      <c r="X396" s="107"/>
      <c r="Y396" s="107"/>
      <c r="Z396" s="107"/>
      <c r="AA396" s="107"/>
      <c r="AB396" s="107"/>
    </row>
    <row r="397" spans="1:28" ht="15.75" customHeight="1">
      <c r="A397" s="107"/>
      <c r="B397" s="107"/>
      <c r="C397" s="107"/>
      <c r="D397" s="107"/>
      <c r="E397" s="107"/>
      <c r="F397" s="107"/>
      <c r="G397" s="108"/>
      <c r="H397" s="107"/>
      <c r="I397" s="107"/>
      <c r="J397" s="107"/>
      <c r="K397" s="107"/>
      <c r="L397" s="107"/>
      <c r="M397" s="107"/>
      <c r="N397" s="107"/>
      <c r="O397" s="109"/>
      <c r="P397" s="109"/>
      <c r="Q397" s="107"/>
      <c r="R397" s="107"/>
      <c r="S397" s="107"/>
      <c r="T397" s="107"/>
      <c r="U397" s="107"/>
      <c r="V397" s="107"/>
      <c r="W397" s="107"/>
      <c r="X397" s="107"/>
      <c r="Y397" s="107"/>
      <c r="Z397" s="107"/>
      <c r="AA397" s="107"/>
      <c r="AB397" s="107"/>
    </row>
    <row r="398" spans="1:28" ht="15.75" customHeight="1">
      <c r="A398" s="107"/>
      <c r="B398" s="107"/>
      <c r="C398" s="107"/>
      <c r="D398" s="107"/>
      <c r="E398" s="107"/>
      <c r="F398" s="107"/>
      <c r="G398" s="108"/>
      <c r="H398" s="107"/>
      <c r="I398" s="107"/>
      <c r="J398" s="107"/>
      <c r="K398" s="107"/>
      <c r="L398" s="107"/>
      <c r="M398" s="107"/>
      <c r="N398" s="107"/>
      <c r="O398" s="109"/>
      <c r="P398" s="109"/>
      <c r="Q398" s="107"/>
      <c r="R398" s="107"/>
      <c r="S398" s="107"/>
      <c r="T398" s="107"/>
      <c r="U398" s="107"/>
      <c r="V398" s="107"/>
      <c r="W398" s="107"/>
      <c r="X398" s="107"/>
      <c r="Y398" s="107"/>
      <c r="Z398" s="107"/>
      <c r="AA398" s="107"/>
      <c r="AB398" s="107"/>
    </row>
    <row r="399" spans="1:28" ht="15.75" customHeight="1">
      <c r="A399" s="107"/>
      <c r="B399" s="107"/>
      <c r="C399" s="107"/>
      <c r="D399" s="107"/>
      <c r="E399" s="107"/>
      <c r="F399" s="107"/>
      <c r="G399" s="108"/>
      <c r="H399" s="107"/>
      <c r="I399" s="107"/>
      <c r="J399" s="107"/>
      <c r="K399" s="107"/>
      <c r="L399" s="107"/>
      <c r="M399" s="107"/>
      <c r="N399" s="107"/>
      <c r="O399" s="109"/>
      <c r="P399" s="109"/>
      <c r="Q399" s="107"/>
      <c r="R399" s="107"/>
      <c r="S399" s="107"/>
      <c r="T399" s="107"/>
      <c r="U399" s="107"/>
      <c r="V399" s="107"/>
      <c r="W399" s="107"/>
      <c r="X399" s="107"/>
      <c r="Y399" s="107"/>
      <c r="Z399" s="107"/>
      <c r="AA399" s="107"/>
      <c r="AB399" s="107"/>
    </row>
    <row r="400" spans="1:28" ht="15.75" customHeight="1">
      <c r="A400" s="107"/>
      <c r="B400" s="107"/>
      <c r="C400" s="107"/>
      <c r="D400" s="107"/>
      <c r="E400" s="107"/>
      <c r="F400" s="107"/>
      <c r="G400" s="108"/>
      <c r="H400" s="107"/>
      <c r="I400" s="107"/>
      <c r="J400" s="107"/>
      <c r="K400" s="107"/>
      <c r="L400" s="107"/>
      <c r="M400" s="107"/>
      <c r="N400" s="107"/>
      <c r="O400" s="109"/>
      <c r="P400" s="109"/>
      <c r="Q400" s="107"/>
      <c r="R400" s="107"/>
      <c r="S400" s="107"/>
      <c r="T400" s="107"/>
      <c r="U400" s="107"/>
      <c r="V400" s="107"/>
      <c r="W400" s="107"/>
      <c r="X400" s="107"/>
      <c r="Y400" s="107"/>
      <c r="Z400" s="107"/>
      <c r="AA400" s="107"/>
      <c r="AB400" s="107"/>
    </row>
    <row r="401" spans="1:28" ht="15.75" customHeight="1">
      <c r="A401" s="107"/>
      <c r="B401" s="107"/>
      <c r="C401" s="107"/>
      <c r="D401" s="107"/>
      <c r="E401" s="107"/>
      <c r="F401" s="107"/>
      <c r="G401" s="108"/>
      <c r="H401" s="107"/>
      <c r="I401" s="107"/>
      <c r="J401" s="107"/>
      <c r="K401" s="107"/>
      <c r="L401" s="107"/>
      <c r="M401" s="107"/>
      <c r="N401" s="107"/>
      <c r="O401" s="109"/>
      <c r="P401" s="109"/>
      <c r="Q401" s="107"/>
      <c r="R401" s="107"/>
      <c r="S401" s="107"/>
      <c r="T401" s="107"/>
      <c r="U401" s="107"/>
      <c r="V401" s="107"/>
      <c r="W401" s="107"/>
      <c r="X401" s="107"/>
      <c r="Y401" s="107"/>
      <c r="Z401" s="107"/>
      <c r="AA401" s="107"/>
      <c r="AB401" s="107"/>
    </row>
    <row r="402" spans="1:28" ht="15.75" customHeight="1">
      <c r="A402" s="107"/>
      <c r="B402" s="107"/>
      <c r="C402" s="107"/>
      <c r="D402" s="107"/>
      <c r="E402" s="107"/>
      <c r="F402" s="107"/>
      <c r="G402" s="108"/>
      <c r="H402" s="107"/>
      <c r="I402" s="107"/>
      <c r="J402" s="107"/>
      <c r="K402" s="107"/>
      <c r="L402" s="107"/>
      <c r="M402" s="107"/>
      <c r="N402" s="107"/>
      <c r="O402" s="109"/>
      <c r="P402" s="109"/>
      <c r="Q402" s="107"/>
      <c r="R402" s="107"/>
      <c r="S402" s="107"/>
      <c r="T402" s="107"/>
      <c r="U402" s="107"/>
      <c r="V402" s="107"/>
      <c r="W402" s="107"/>
      <c r="X402" s="107"/>
      <c r="Y402" s="107"/>
      <c r="Z402" s="107"/>
      <c r="AA402" s="107"/>
      <c r="AB402" s="107"/>
    </row>
    <row r="403" spans="1:28" ht="15.75" customHeight="1">
      <c r="A403" s="107"/>
      <c r="B403" s="107"/>
      <c r="C403" s="107"/>
      <c r="D403" s="107"/>
      <c r="E403" s="107"/>
      <c r="F403" s="107"/>
      <c r="G403" s="108"/>
      <c r="H403" s="107"/>
      <c r="I403" s="107"/>
      <c r="J403" s="107"/>
      <c r="K403" s="107"/>
      <c r="L403" s="107"/>
      <c r="M403" s="107"/>
      <c r="N403" s="107"/>
      <c r="O403" s="109"/>
      <c r="P403" s="109"/>
      <c r="Q403" s="107"/>
      <c r="R403" s="107"/>
      <c r="S403" s="107"/>
      <c r="T403" s="107"/>
      <c r="U403" s="107"/>
      <c r="V403" s="107"/>
      <c r="W403" s="107"/>
      <c r="X403" s="107"/>
      <c r="Y403" s="107"/>
      <c r="Z403" s="107"/>
      <c r="AA403" s="107"/>
      <c r="AB403" s="107"/>
    </row>
    <row r="404" spans="1:28" ht="15.75" customHeight="1">
      <c r="A404" s="107"/>
      <c r="B404" s="107"/>
      <c r="C404" s="107"/>
      <c r="D404" s="107"/>
      <c r="E404" s="107"/>
      <c r="F404" s="107"/>
      <c r="G404" s="108"/>
      <c r="H404" s="107"/>
      <c r="I404" s="107"/>
      <c r="J404" s="107"/>
      <c r="K404" s="107"/>
      <c r="L404" s="107"/>
      <c r="M404" s="107"/>
      <c r="N404" s="107"/>
      <c r="O404" s="109"/>
      <c r="P404" s="109"/>
      <c r="Q404" s="107"/>
      <c r="R404" s="107"/>
      <c r="S404" s="107"/>
      <c r="T404" s="107"/>
      <c r="U404" s="107"/>
      <c r="V404" s="107"/>
      <c r="W404" s="107"/>
      <c r="X404" s="107"/>
      <c r="Y404" s="107"/>
      <c r="Z404" s="107"/>
      <c r="AA404" s="107"/>
      <c r="AB404" s="107"/>
    </row>
    <row r="405" spans="1:28" ht="15.75" customHeight="1">
      <c r="A405" s="107"/>
      <c r="B405" s="107"/>
      <c r="C405" s="107"/>
      <c r="D405" s="107"/>
      <c r="E405" s="107"/>
      <c r="F405" s="107"/>
      <c r="G405" s="108"/>
      <c r="H405" s="107"/>
      <c r="I405" s="107"/>
      <c r="J405" s="107"/>
      <c r="K405" s="107"/>
      <c r="L405" s="107"/>
      <c r="M405" s="107"/>
      <c r="N405" s="107"/>
      <c r="O405" s="109"/>
      <c r="P405" s="109"/>
      <c r="Q405" s="107"/>
      <c r="R405" s="107"/>
      <c r="S405" s="107"/>
      <c r="T405" s="107"/>
      <c r="U405" s="107"/>
      <c r="V405" s="107"/>
      <c r="W405" s="107"/>
      <c r="X405" s="107"/>
      <c r="Y405" s="107"/>
      <c r="Z405" s="107"/>
      <c r="AA405" s="107"/>
      <c r="AB405" s="107"/>
    </row>
    <row r="406" spans="1:28" ht="15.75" customHeight="1">
      <c r="A406" s="107"/>
      <c r="B406" s="107"/>
      <c r="C406" s="107"/>
      <c r="D406" s="107"/>
      <c r="E406" s="107"/>
      <c r="F406" s="107"/>
      <c r="G406" s="108"/>
      <c r="H406" s="107"/>
      <c r="I406" s="107"/>
      <c r="J406" s="107"/>
      <c r="K406" s="107"/>
      <c r="L406" s="107"/>
      <c r="M406" s="107"/>
      <c r="N406" s="107"/>
      <c r="O406" s="109"/>
      <c r="P406" s="109"/>
      <c r="Q406" s="107"/>
      <c r="R406" s="107"/>
      <c r="S406" s="107"/>
      <c r="T406" s="107"/>
      <c r="U406" s="107"/>
      <c r="V406" s="107"/>
      <c r="W406" s="107"/>
      <c r="X406" s="107"/>
      <c r="Y406" s="107"/>
      <c r="Z406" s="107"/>
      <c r="AA406" s="107"/>
      <c r="AB406" s="107"/>
    </row>
    <row r="407" spans="1:28" ht="15.75" customHeight="1">
      <c r="A407" s="107"/>
      <c r="B407" s="107"/>
      <c r="C407" s="107"/>
      <c r="D407" s="107"/>
      <c r="E407" s="107"/>
      <c r="F407" s="107"/>
      <c r="G407" s="108"/>
      <c r="H407" s="107"/>
      <c r="I407" s="107"/>
      <c r="J407" s="107"/>
      <c r="K407" s="107"/>
      <c r="L407" s="107"/>
      <c r="M407" s="107"/>
      <c r="N407" s="107"/>
      <c r="O407" s="109"/>
      <c r="P407" s="109"/>
      <c r="Q407" s="107"/>
      <c r="R407" s="107"/>
      <c r="S407" s="107"/>
      <c r="T407" s="107"/>
      <c r="U407" s="107"/>
      <c r="V407" s="107"/>
      <c r="W407" s="107"/>
      <c r="X407" s="107"/>
      <c r="Y407" s="107"/>
      <c r="Z407" s="107"/>
      <c r="AA407" s="107"/>
      <c r="AB407" s="107"/>
    </row>
    <row r="408" spans="1:28" ht="15.75" customHeight="1">
      <c r="A408" s="107"/>
      <c r="B408" s="107"/>
      <c r="C408" s="107"/>
      <c r="D408" s="107"/>
      <c r="E408" s="107"/>
      <c r="F408" s="107"/>
      <c r="G408" s="108"/>
      <c r="H408" s="107"/>
      <c r="I408" s="107"/>
      <c r="J408" s="107"/>
      <c r="K408" s="107"/>
      <c r="L408" s="107"/>
      <c r="M408" s="107"/>
      <c r="N408" s="107"/>
      <c r="O408" s="109"/>
      <c r="P408" s="109"/>
      <c r="Q408" s="107"/>
      <c r="R408" s="107"/>
      <c r="S408" s="107"/>
      <c r="T408" s="107"/>
      <c r="U408" s="107"/>
      <c r="V408" s="107"/>
      <c r="W408" s="107"/>
      <c r="X408" s="107"/>
      <c r="Y408" s="107"/>
      <c r="Z408" s="107"/>
      <c r="AA408" s="107"/>
      <c r="AB408" s="107"/>
    </row>
    <row r="409" spans="1:28" ht="15.75" customHeight="1">
      <c r="A409" s="107"/>
      <c r="B409" s="107"/>
      <c r="C409" s="107"/>
      <c r="D409" s="107"/>
      <c r="E409" s="107"/>
      <c r="F409" s="107"/>
      <c r="G409" s="108"/>
      <c r="H409" s="107"/>
      <c r="I409" s="107"/>
      <c r="J409" s="107"/>
      <c r="K409" s="107"/>
      <c r="L409" s="107"/>
      <c r="M409" s="107"/>
      <c r="N409" s="107"/>
      <c r="O409" s="109"/>
      <c r="P409" s="109"/>
      <c r="Q409" s="107"/>
      <c r="R409" s="107"/>
      <c r="S409" s="107"/>
      <c r="T409" s="107"/>
      <c r="U409" s="107"/>
      <c r="V409" s="107"/>
      <c r="W409" s="107"/>
      <c r="X409" s="107"/>
      <c r="Y409" s="107"/>
      <c r="Z409" s="107"/>
      <c r="AA409" s="107"/>
      <c r="AB409" s="107"/>
    </row>
    <row r="410" spans="1:28" ht="15.75" customHeight="1">
      <c r="A410" s="107"/>
      <c r="B410" s="107"/>
      <c r="C410" s="107"/>
      <c r="D410" s="107"/>
      <c r="E410" s="107"/>
      <c r="F410" s="107"/>
      <c r="G410" s="108"/>
      <c r="H410" s="107"/>
      <c r="I410" s="107"/>
      <c r="J410" s="107"/>
      <c r="K410" s="107"/>
      <c r="L410" s="107"/>
      <c r="M410" s="107"/>
      <c r="N410" s="107"/>
      <c r="O410" s="109"/>
      <c r="P410" s="109"/>
      <c r="Q410" s="107"/>
      <c r="R410" s="107"/>
      <c r="S410" s="107"/>
      <c r="T410" s="107"/>
      <c r="U410" s="107"/>
      <c r="V410" s="107"/>
      <c r="W410" s="107"/>
      <c r="X410" s="107"/>
      <c r="Y410" s="107"/>
      <c r="Z410" s="107"/>
      <c r="AA410" s="107"/>
      <c r="AB410" s="107"/>
    </row>
    <row r="411" spans="1:28" ht="15.75" customHeight="1">
      <c r="A411" s="107"/>
      <c r="B411" s="107"/>
      <c r="C411" s="107"/>
      <c r="D411" s="107"/>
      <c r="E411" s="107"/>
      <c r="F411" s="107"/>
      <c r="G411" s="108"/>
      <c r="H411" s="107"/>
      <c r="I411" s="107"/>
      <c r="J411" s="107"/>
      <c r="K411" s="107"/>
      <c r="L411" s="107"/>
      <c r="M411" s="107"/>
      <c r="N411" s="107"/>
      <c r="O411" s="109"/>
      <c r="P411" s="109"/>
      <c r="Q411" s="107"/>
      <c r="R411" s="107"/>
      <c r="S411" s="107"/>
      <c r="T411" s="107"/>
      <c r="U411" s="107"/>
      <c r="V411" s="107"/>
      <c r="W411" s="107"/>
      <c r="X411" s="107"/>
      <c r="Y411" s="107"/>
      <c r="Z411" s="107"/>
      <c r="AA411" s="107"/>
      <c r="AB411" s="107"/>
    </row>
    <row r="412" spans="1:28" ht="15.75" customHeight="1">
      <c r="A412" s="107"/>
      <c r="B412" s="107"/>
      <c r="C412" s="107"/>
      <c r="D412" s="107"/>
      <c r="E412" s="107"/>
      <c r="F412" s="107"/>
      <c r="G412" s="108"/>
      <c r="H412" s="107"/>
      <c r="I412" s="107"/>
      <c r="J412" s="107"/>
      <c r="K412" s="107"/>
      <c r="L412" s="107"/>
      <c r="M412" s="107"/>
      <c r="N412" s="107"/>
      <c r="O412" s="109"/>
      <c r="P412" s="109"/>
      <c r="Q412" s="107"/>
      <c r="R412" s="107"/>
      <c r="S412" s="107"/>
      <c r="T412" s="107"/>
      <c r="U412" s="107"/>
      <c r="V412" s="107"/>
      <c r="W412" s="107"/>
      <c r="X412" s="107"/>
      <c r="Y412" s="107"/>
      <c r="Z412" s="107"/>
      <c r="AA412" s="107"/>
      <c r="AB412" s="107"/>
    </row>
    <row r="413" spans="1:28" ht="15.75" customHeight="1">
      <c r="A413" s="107"/>
      <c r="B413" s="107"/>
      <c r="C413" s="107"/>
      <c r="D413" s="107"/>
      <c r="E413" s="107"/>
      <c r="F413" s="107"/>
      <c r="G413" s="108"/>
      <c r="H413" s="107"/>
      <c r="I413" s="107"/>
      <c r="J413" s="107"/>
      <c r="K413" s="107"/>
      <c r="L413" s="107"/>
      <c r="M413" s="107"/>
      <c r="N413" s="107"/>
      <c r="O413" s="109"/>
      <c r="P413" s="109"/>
      <c r="Q413" s="107"/>
      <c r="R413" s="107"/>
      <c r="S413" s="107"/>
      <c r="T413" s="107"/>
      <c r="U413" s="107"/>
      <c r="V413" s="107"/>
      <c r="W413" s="107"/>
      <c r="X413" s="107"/>
      <c r="Y413" s="107"/>
      <c r="Z413" s="107"/>
      <c r="AA413" s="107"/>
      <c r="AB413" s="107"/>
    </row>
    <row r="414" spans="1:28" ht="15.75" customHeight="1">
      <c r="A414" s="107"/>
      <c r="B414" s="107"/>
      <c r="C414" s="107"/>
      <c r="D414" s="107"/>
      <c r="E414" s="107"/>
      <c r="F414" s="107"/>
      <c r="G414" s="108"/>
      <c r="H414" s="107"/>
      <c r="I414" s="107"/>
      <c r="J414" s="107"/>
      <c r="K414" s="107"/>
      <c r="L414" s="107"/>
      <c r="M414" s="107"/>
      <c r="N414" s="107"/>
      <c r="O414" s="109"/>
      <c r="P414" s="109"/>
      <c r="Q414" s="107"/>
      <c r="R414" s="107"/>
      <c r="S414" s="107"/>
      <c r="T414" s="107"/>
      <c r="U414" s="107"/>
      <c r="V414" s="107"/>
      <c r="W414" s="107"/>
      <c r="X414" s="107"/>
      <c r="Y414" s="107"/>
      <c r="Z414" s="107"/>
      <c r="AA414" s="107"/>
      <c r="AB414" s="107"/>
    </row>
    <row r="415" spans="1:28" ht="15.75" customHeight="1">
      <c r="A415" s="107"/>
      <c r="B415" s="107"/>
      <c r="C415" s="107"/>
      <c r="D415" s="107"/>
      <c r="E415" s="107"/>
      <c r="F415" s="107"/>
      <c r="G415" s="108"/>
      <c r="H415" s="107"/>
      <c r="I415" s="107"/>
      <c r="J415" s="107"/>
      <c r="K415" s="107"/>
      <c r="L415" s="107"/>
      <c r="M415" s="107"/>
      <c r="N415" s="107"/>
      <c r="O415" s="109"/>
      <c r="P415" s="109"/>
      <c r="Q415" s="107"/>
      <c r="R415" s="107"/>
      <c r="S415" s="107"/>
      <c r="T415" s="107"/>
      <c r="U415" s="107"/>
      <c r="V415" s="107"/>
      <c r="W415" s="107"/>
      <c r="X415" s="107"/>
      <c r="Y415" s="107"/>
      <c r="Z415" s="107"/>
      <c r="AA415" s="107"/>
      <c r="AB415" s="107"/>
    </row>
    <row r="416" spans="1:28" ht="15.75" customHeight="1">
      <c r="A416" s="107"/>
      <c r="B416" s="107"/>
      <c r="C416" s="107"/>
      <c r="D416" s="107"/>
      <c r="E416" s="107"/>
      <c r="F416" s="107"/>
      <c r="G416" s="108"/>
      <c r="H416" s="107"/>
      <c r="I416" s="107"/>
      <c r="J416" s="107"/>
      <c r="K416" s="107"/>
      <c r="L416" s="107"/>
      <c r="M416" s="107"/>
      <c r="N416" s="107"/>
      <c r="O416" s="109"/>
      <c r="P416" s="109"/>
      <c r="Q416" s="107"/>
      <c r="R416" s="107"/>
      <c r="S416" s="107"/>
      <c r="T416" s="107"/>
      <c r="U416" s="107"/>
      <c r="V416" s="107"/>
      <c r="W416" s="107"/>
      <c r="X416" s="107"/>
      <c r="Y416" s="107"/>
      <c r="Z416" s="107"/>
      <c r="AA416" s="107"/>
      <c r="AB416" s="107"/>
    </row>
    <row r="417" spans="1:28" ht="15.75" customHeight="1">
      <c r="A417" s="107"/>
      <c r="B417" s="107"/>
      <c r="C417" s="107"/>
      <c r="D417" s="107"/>
      <c r="E417" s="107"/>
      <c r="F417" s="107"/>
      <c r="G417" s="108"/>
      <c r="H417" s="107"/>
      <c r="I417" s="107"/>
      <c r="J417" s="107"/>
      <c r="K417" s="107"/>
      <c r="L417" s="107"/>
      <c r="M417" s="107"/>
      <c r="N417" s="107"/>
      <c r="O417" s="109"/>
      <c r="P417" s="109"/>
      <c r="Q417" s="107"/>
      <c r="R417" s="107"/>
      <c r="S417" s="107"/>
      <c r="T417" s="107"/>
      <c r="U417" s="107"/>
      <c r="V417" s="107"/>
      <c r="W417" s="107"/>
      <c r="X417" s="107"/>
      <c r="Y417" s="107"/>
      <c r="Z417" s="107"/>
      <c r="AA417" s="107"/>
      <c r="AB417" s="107"/>
    </row>
    <row r="418" spans="1:28" ht="15.75" customHeight="1">
      <c r="A418" s="107"/>
      <c r="B418" s="107"/>
      <c r="C418" s="107"/>
      <c r="D418" s="107"/>
      <c r="E418" s="107"/>
      <c r="F418" s="107"/>
      <c r="G418" s="108"/>
      <c r="H418" s="107"/>
      <c r="I418" s="107"/>
      <c r="J418" s="107"/>
      <c r="K418" s="107"/>
      <c r="L418" s="107"/>
      <c r="M418" s="107"/>
      <c r="N418" s="107"/>
      <c r="O418" s="109"/>
      <c r="P418" s="109"/>
      <c r="Q418" s="107"/>
      <c r="R418" s="107"/>
      <c r="S418" s="107"/>
      <c r="T418" s="107"/>
      <c r="U418" s="107"/>
      <c r="V418" s="107"/>
      <c r="W418" s="107"/>
      <c r="X418" s="107"/>
      <c r="Y418" s="107"/>
      <c r="Z418" s="107"/>
      <c r="AA418" s="107"/>
      <c r="AB418" s="107"/>
    </row>
    <row r="419" spans="1:28" ht="15.75" customHeight="1">
      <c r="A419" s="107"/>
      <c r="B419" s="107"/>
      <c r="C419" s="107"/>
      <c r="D419" s="107"/>
      <c r="E419" s="107"/>
      <c r="F419" s="107"/>
      <c r="G419" s="108"/>
      <c r="H419" s="107"/>
      <c r="I419" s="107"/>
      <c r="J419" s="107"/>
      <c r="K419" s="107"/>
      <c r="L419" s="107"/>
      <c r="M419" s="107"/>
      <c r="N419" s="107"/>
      <c r="O419" s="109"/>
      <c r="P419" s="109"/>
      <c r="Q419" s="107"/>
      <c r="R419" s="107"/>
      <c r="S419" s="107"/>
      <c r="T419" s="107"/>
      <c r="U419" s="107"/>
      <c r="V419" s="107"/>
      <c r="W419" s="107"/>
      <c r="X419" s="107"/>
      <c r="Y419" s="107"/>
      <c r="Z419" s="107"/>
      <c r="AA419" s="107"/>
      <c r="AB419" s="107"/>
    </row>
    <row r="420" spans="1:28" ht="15.75" customHeight="1">
      <c r="A420" s="107"/>
      <c r="B420" s="107"/>
      <c r="C420" s="107"/>
      <c r="D420" s="107"/>
      <c r="E420" s="107"/>
      <c r="F420" s="107"/>
      <c r="G420" s="108"/>
      <c r="H420" s="107"/>
      <c r="I420" s="107"/>
      <c r="J420" s="107"/>
      <c r="K420" s="107"/>
      <c r="L420" s="107"/>
      <c r="M420" s="107"/>
      <c r="N420" s="107"/>
      <c r="O420" s="109"/>
      <c r="P420" s="109"/>
      <c r="Q420" s="107"/>
      <c r="R420" s="107"/>
      <c r="S420" s="107"/>
      <c r="T420" s="107"/>
      <c r="U420" s="107"/>
      <c r="V420" s="107"/>
      <c r="W420" s="107"/>
      <c r="X420" s="107"/>
      <c r="Y420" s="107"/>
      <c r="Z420" s="107"/>
      <c r="AA420" s="107"/>
      <c r="AB420" s="107"/>
    </row>
    <row r="421" spans="1:28" ht="15.75" customHeight="1">
      <c r="A421" s="107"/>
      <c r="B421" s="107"/>
      <c r="C421" s="107"/>
      <c r="D421" s="107"/>
      <c r="E421" s="107"/>
      <c r="F421" s="107"/>
      <c r="G421" s="108"/>
      <c r="H421" s="107"/>
      <c r="I421" s="107"/>
      <c r="J421" s="107"/>
      <c r="K421" s="107"/>
      <c r="L421" s="107"/>
      <c r="M421" s="107"/>
      <c r="N421" s="107"/>
      <c r="O421" s="109"/>
      <c r="P421" s="109"/>
      <c r="Q421" s="107"/>
      <c r="R421" s="107"/>
      <c r="S421" s="107"/>
      <c r="T421" s="107"/>
      <c r="U421" s="107"/>
      <c r="V421" s="107"/>
      <c r="W421" s="107"/>
      <c r="X421" s="107"/>
      <c r="Y421" s="107"/>
      <c r="Z421" s="107"/>
      <c r="AA421" s="107"/>
      <c r="AB421" s="107"/>
    </row>
    <row r="422" spans="1:28" ht="15.75" customHeight="1">
      <c r="A422" s="107"/>
      <c r="B422" s="107"/>
      <c r="C422" s="107"/>
      <c r="D422" s="107"/>
      <c r="E422" s="107"/>
      <c r="F422" s="107"/>
      <c r="G422" s="108"/>
      <c r="H422" s="107"/>
      <c r="I422" s="107"/>
      <c r="J422" s="107"/>
      <c r="K422" s="107"/>
      <c r="L422" s="107"/>
      <c r="M422" s="107"/>
      <c r="N422" s="107"/>
      <c r="O422" s="109"/>
      <c r="P422" s="109"/>
      <c r="Q422" s="107"/>
      <c r="R422" s="107"/>
      <c r="S422" s="107"/>
      <c r="T422" s="107"/>
      <c r="U422" s="107"/>
      <c r="V422" s="107"/>
      <c r="W422" s="107"/>
      <c r="X422" s="107"/>
      <c r="Y422" s="107"/>
      <c r="Z422" s="107"/>
      <c r="AA422" s="107"/>
      <c r="AB422" s="107"/>
    </row>
    <row r="423" spans="1:28" ht="15.75" customHeight="1">
      <c r="A423" s="107"/>
      <c r="B423" s="107"/>
      <c r="C423" s="107"/>
      <c r="D423" s="107"/>
      <c r="E423" s="107"/>
      <c r="F423" s="107"/>
      <c r="G423" s="108"/>
      <c r="H423" s="107"/>
      <c r="I423" s="107"/>
      <c r="J423" s="107"/>
      <c r="K423" s="107"/>
      <c r="L423" s="107"/>
      <c r="M423" s="107"/>
      <c r="N423" s="107"/>
      <c r="O423" s="109"/>
      <c r="P423" s="109"/>
      <c r="Q423" s="107"/>
      <c r="R423" s="107"/>
      <c r="S423" s="107"/>
      <c r="T423" s="107"/>
      <c r="U423" s="107"/>
      <c r="V423" s="107"/>
      <c r="W423" s="107"/>
      <c r="X423" s="107"/>
      <c r="Y423" s="107"/>
      <c r="Z423" s="107"/>
      <c r="AA423" s="107"/>
      <c r="AB423" s="107"/>
    </row>
    <row r="424" spans="1:28" ht="15.75" customHeight="1">
      <c r="A424" s="107"/>
      <c r="B424" s="107"/>
      <c r="C424" s="107"/>
      <c r="D424" s="107"/>
      <c r="E424" s="107"/>
      <c r="F424" s="107"/>
      <c r="G424" s="108"/>
      <c r="H424" s="107"/>
      <c r="I424" s="107"/>
      <c r="J424" s="107"/>
      <c r="K424" s="107"/>
      <c r="L424" s="107"/>
      <c r="M424" s="107"/>
      <c r="N424" s="107"/>
      <c r="O424" s="109"/>
      <c r="P424" s="109"/>
      <c r="Q424" s="107"/>
      <c r="R424" s="107"/>
      <c r="S424" s="107"/>
      <c r="T424" s="107"/>
      <c r="U424" s="107"/>
      <c r="V424" s="107"/>
      <c r="W424" s="107"/>
      <c r="X424" s="107"/>
      <c r="Y424" s="107"/>
      <c r="Z424" s="107"/>
      <c r="AA424" s="107"/>
      <c r="AB424" s="107"/>
    </row>
    <row r="425" spans="1:28" ht="15.75" customHeight="1">
      <c r="A425" s="107"/>
      <c r="B425" s="107"/>
      <c r="C425" s="107"/>
      <c r="D425" s="107"/>
      <c r="E425" s="107"/>
      <c r="F425" s="107"/>
      <c r="G425" s="108"/>
      <c r="H425" s="107"/>
      <c r="I425" s="107"/>
      <c r="J425" s="107"/>
      <c r="K425" s="107"/>
      <c r="L425" s="107"/>
      <c r="M425" s="107"/>
      <c r="N425" s="107"/>
      <c r="O425" s="109"/>
      <c r="P425" s="109"/>
      <c r="Q425" s="107"/>
      <c r="R425" s="107"/>
      <c r="S425" s="107"/>
      <c r="T425" s="107"/>
      <c r="U425" s="107"/>
      <c r="V425" s="107"/>
      <c r="W425" s="107"/>
      <c r="X425" s="107"/>
      <c r="Y425" s="107"/>
      <c r="Z425" s="107"/>
      <c r="AA425" s="107"/>
      <c r="AB425" s="107"/>
    </row>
    <row r="426" spans="1:28" ht="15.75" customHeight="1">
      <c r="A426" s="107"/>
      <c r="B426" s="107"/>
      <c r="C426" s="107"/>
      <c r="D426" s="107"/>
      <c r="E426" s="107"/>
      <c r="F426" s="107"/>
      <c r="G426" s="108"/>
      <c r="H426" s="107"/>
      <c r="I426" s="107"/>
      <c r="J426" s="107"/>
      <c r="K426" s="107"/>
      <c r="L426" s="107"/>
      <c r="M426" s="107"/>
      <c r="N426" s="107"/>
      <c r="O426" s="109"/>
      <c r="P426" s="109"/>
      <c r="Q426" s="107"/>
      <c r="R426" s="107"/>
      <c r="S426" s="107"/>
      <c r="T426" s="107"/>
      <c r="U426" s="107"/>
      <c r="V426" s="107"/>
      <c r="W426" s="107"/>
      <c r="X426" s="107"/>
      <c r="Y426" s="107"/>
      <c r="Z426" s="107"/>
      <c r="AA426" s="107"/>
      <c r="AB426" s="107"/>
    </row>
    <row r="427" spans="1:28" ht="15.75" customHeight="1">
      <c r="A427" s="107"/>
      <c r="B427" s="107"/>
      <c r="C427" s="107"/>
      <c r="D427" s="107"/>
      <c r="E427" s="107"/>
      <c r="F427" s="107"/>
      <c r="G427" s="108"/>
      <c r="H427" s="107"/>
      <c r="I427" s="107"/>
      <c r="J427" s="107"/>
      <c r="K427" s="107"/>
      <c r="L427" s="107"/>
      <c r="M427" s="107"/>
      <c r="N427" s="107"/>
      <c r="O427" s="109"/>
      <c r="P427" s="109"/>
      <c r="Q427" s="107"/>
      <c r="R427" s="107"/>
      <c r="S427" s="107"/>
      <c r="T427" s="107"/>
      <c r="U427" s="107"/>
      <c r="V427" s="107"/>
      <c r="W427" s="107"/>
      <c r="X427" s="107"/>
      <c r="Y427" s="107"/>
      <c r="Z427" s="107"/>
      <c r="AA427" s="107"/>
      <c r="AB427" s="107"/>
    </row>
    <row r="428" spans="1:28" ht="15.75" customHeight="1">
      <c r="A428" s="107"/>
      <c r="B428" s="107"/>
      <c r="C428" s="107"/>
      <c r="D428" s="107"/>
      <c r="E428" s="107"/>
      <c r="F428" s="107"/>
      <c r="G428" s="108"/>
      <c r="H428" s="107"/>
      <c r="I428" s="107"/>
      <c r="J428" s="107"/>
      <c r="K428" s="107"/>
      <c r="L428" s="107"/>
      <c r="M428" s="107"/>
      <c r="N428" s="107"/>
      <c r="O428" s="109"/>
      <c r="P428" s="109"/>
      <c r="Q428" s="107"/>
      <c r="R428" s="107"/>
      <c r="S428" s="107"/>
      <c r="T428" s="107"/>
      <c r="U428" s="107"/>
      <c r="V428" s="107"/>
      <c r="W428" s="107"/>
      <c r="X428" s="107"/>
      <c r="Y428" s="107"/>
      <c r="Z428" s="107"/>
      <c r="AA428" s="107"/>
      <c r="AB428" s="107"/>
    </row>
    <row r="429" spans="1:28" ht="15.75" customHeight="1">
      <c r="A429" s="107"/>
      <c r="B429" s="107"/>
      <c r="C429" s="107"/>
      <c r="D429" s="107"/>
      <c r="E429" s="107"/>
      <c r="F429" s="107"/>
      <c r="G429" s="108"/>
      <c r="H429" s="107"/>
      <c r="I429" s="107"/>
      <c r="J429" s="107"/>
      <c r="K429" s="107"/>
      <c r="L429" s="107"/>
      <c r="M429" s="107"/>
      <c r="N429" s="107"/>
      <c r="O429" s="109"/>
      <c r="P429" s="109"/>
      <c r="Q429" s="107"/>
      <c r="R429" s="107"/>
      <c r="S429" s="107"/>
      <c r="T429" s="107"/>
      <c r="U429" s="107"/>
      <c r="V429" s="107"/>
      <c r="W429" s="107"/>
      <c r="X429" s="107"/>
      <c r="Y429" s="107"/>
      <c r="Z429" s="107"/>
      <c r="AA429" s="107"/>
      <c r="AB429" s="107"/>
    </row>
    <row r="430" spans="1:28" ht="15.75" customHeight="1">
      <c r="A430" s="107"/>
      <c r="B430" s="107"/>
      <c r="C430" s="107"/>
      <c r="D430" s="107"/>
      <c r="E430" s="107"/>
      <c r="F430" s="107"/>
      <c r="G430" s="108"/>
      <c r="H430" s="107"/>
      <c r="I430" s="107"/>
      <c r="J430" s="107"/>
      <c r="K430" s="107"/>
      <c r="L430" s="107"/>
      <c r="M430" s="107"/>
      <c r="N430" s="107"/>
      <c r="O430" s="109"/>
      <c r="P430" s="109"/>
      <c r="Q430" s="107"/>
      <c r="R430" s="107"/>
      <c r="S430" s="107"/>
      <c r="T430" s="107"/>
      <c r="U430" s="107"/>
      <c r="V430" s="107"/>
      <c r="W430" s="107"/>
      <c r="X430" s="107"/>
      <c r="Y430" s="107"/>
      <c r="Z430" s="107"/>
      <c r="AA430" s="107"/>
      <c r="AB430" s="107"/>
    </row>
    <row r="431" spans="1:28" ht="15.75" customHeight="1">
      <c r="A431" s="107"/>
      <c r="B431" s="107"/>
      <c r="C431" s="107"/>
      <c r="D431" s="107"/>
      <c r="E431" s="107"/>
      <c r="F431" s="107"/>
      <c r="G431" s="108"/>
      <c r="H431" s="107"/>
      <c r="I431" s="107"/>
      <c r="J431" s="107"/>
      <c r="K431" s="107"/>
      <c r="L431" s="107"/>
      <c r="M431" s="107"/>
      <c r="N431" s="107"/>
      <c r="O431" s="109"/>
      <c r="P431" s="109"/>
      <c r="Q431" s="107"/>
      <c r="R431" s="107"/>
      <c r="S431" s="107"/>
      <c r="T431" s="107"/>
      <c r="U431" s="107"/>
      <c r="V431" s="107"/>
      <c r="W431" s="107"/>
      <c r="X431" s="107"/>
      <c r="Y431" s="107"/>
      <c r="Z431" s="107"/>
      <c r="AA431" s="107"/>
      <c r="AB431" s="107"/>
    </row>
    <row r="432" spans="1:28" ht="15.75" customHeight="1">
      <c r="A432" s="107"/>
      <c r="B432" s="107"/>
      <c r="C432" s="107"/>
      <c r="D432" s="107"/>
      <c r="E432" s="107"/>
      <c r="F432" s="107"/>
      <c r="G432" s="108"/>
      <c r="H432" s="107"/>
      <c r="I432" s="107"/>
      <c r="J432" s="107"/>
      <c r="K432" s="107"/>
      <c r="L432" s="107"/>
      <c r="M432" s="107"/>
      <c r="N432" s="107"/>
      <c r="O432" s="109"/>
      <c r="P432" s="109"/>
      <c r="Q432" s="107"/>
      <c r="R432" s="107"/>
      <c r="S432" s="107"/>
      <c r="T432" s="107"/>
      <c r="U432" s="107"/>
      <c r="V432" s="107"/>
      <c r="W432" s="107"/>
      <c r="X432" s="107"/>
      <c r="Y432" s="107"/>
      <c r="Z432" s="107"/>
      <c r="AA432" s="107"/>
      <c r="AB432" s="107"/>
    </row>
    <row r="433" spans="1:28" ht="15.75" customHeight="1">
      <c r="A433" s="107"/>
      <c r="B433" s="107"/>
      <c r="C433" s="107"/>
      <c r="D433" s="107"/>
      <c r="E433" s="107"/>
      <c r="F433" s="107"/>
      <c r="G433" s="108"/>
      <c r="H433" s="107"/>
      <c r="I433" s="107"/>
      <c r="J433" s="107"/>
      <c r="K433" s="107"/>
      <c r="L433" s="107"/>
      <c r="M433" s="107"/>
      <c r="N433" s="107"/>
      <c r="O433" s="109"/>
      <c r="P433" s="109"/>
      <c r="Q433" s="107"/>
      <c r="R433" s="107"/>
      <c r="S433" s="107"/>
      <c r="T433" s="107"/>
      <c r="U433" s="107"/>
      <c r="V433" s="107"/>
      <c r="W433" s="107"/>
      <c r="X433" s="107"/>
      <c r="Y433" s="107"/>
      <c r="Z433" s="107"/>
      <c r="AA433" s="107"/>
      <c r="AB433" s="107"/>
    </row>
    <row r="434" spans="1:28" ht="15.75" customHeight="1">
      <c r="A434" s="107"/>
      <c r="B434" s="107"/>
      <c r="C434" s="107"/>
      <c r="D434" s="107"/>
      <c r="E434" s="107"/>
      <c r="F434" s="107"/>
      <c r="G434" s="108"/>
      <c r="H434" s="107"/>
      <c r="I434" s="107"/>
      <c r="J434" s="107"/>
      <c r="K434" s="107"/>
      <c r="L434" s="107"/>
      <c r="M434" s="107"/>
      <c r="N434" s="107"/>
      <c r="O434" s="109"/>
      <c r="P434" s="109"/>
      <c r="Q434" s="107"/>
      <c r="R434" s="107"/>
      <c r="S434" s="107"/>
      <c r="T434" s="107"/>
      <c r="U434" s="107"/>
      <c r="V434" s="107"/>
      <c r="W434" s="107"/>
      <c r="X434" s="107"/>
      <c r="Y434" s="107"/>
      <c r="Z434" s="107"/>
      <c r="AA434" s="107"/>
      <c r="AB434" s="107"/>
    </row>
    <row r="435" spans="1:28" ht="15.75" customHeight="1">
      <c r="A435" s="107"/>
      <c r="B435" s="107"/>
      <c r="C435" s="107"/>
      <c r="D435" s="107"/>
      <c r="E435" s="107"/>
      <c r="F435" s="107"/>
      <c r="G435" s="108"/>
      <c r="H435" s="107"/>
      <c r="I435" s="107"/>
      <c r="J435" s="107"/>
      <c r="K435" s="107"/>
      <c r="L435" s="107"/>
      <c r="M435" s="107"/>
      <c r="N435" s="107"/>
      <c r="O435" s="109"/>
      <c r="P435" s="109"/>
      <c r="Q435" s="107"/>
      <c r="R435" s="107"/>
      <c r="S435" s="107"/>
      <c r="T435" s="107"/>
      <c r="U435" s="107"/>
      <c r="V435" s="107"/>
      <c r="W435" s="107"/>
      <c r="X435" s="107"/>
      <c r="Y435" s="107"/>
      <c r="Z435" s="107"/>
      <c r="AA435" s="107"/>
      <c r="AB435" s="107"/>
    </row>
    <row r="436" spans="1:28" ht="15.75" customHeight="1">
      <c r="A436" s="107"/>
      <c r="B436" s="107"/>
      <c r="C436" s="107"/>
      <c r="D436" s="107"/>
      <c r="E436" s="107"/>
      <c r="F436" s="107"/>
      <c r="G436" s="108"/>
      <c r="H436" s="107"/>
      <c r="I436" s="107"/>
      <c r="J436" s="107"/>
      <c r="K436" s="107"/>
      <c r="L436" s="107"/>
      <c r="M436" s="107"/>
      <c r="N436" s="107"/>
      <c r="O436" s="109"/>
      <c r="P436" s="109"/>
      <c r="Q436" s="107"/>
      <c r="R436" s="107"/>
      <c r="S436" s="107"/>
      <c r="T436" s="107"/>
      <c r="U436" s="107"/>
      <c r="V436" s="107"/>
      <c r="W436" s="107"/>
      <c r="X436" s="107"/>
      <c r="Y436" s="107"/>
      <c r="Z436" s="107"/>
      <c r="AA436" s="107"/>
      <c r="AB436" s="107"/>
    </row>
    <row r="437" spans="1:28" ht="15.75" customHeight="1">
      <c r="A437" s="107"/>
      <c r="B437" s="107"/>
      <c r="C437" s="107"/>
      <c r="D437" s="107"/>
      <c r="E437" s="107"/>
      <c r="F437" s="107"/>
      <c r="G437" s="108"/>
      <c r="H437" s="107"/>
      <c r="I437" s="107"/>
      <c r="J437" s="107"/>
      <c r="K437" s="107"/>
      <c r="L437" s="107"/>
      <c r="M437" s="107"/>
      <c r="N437" s="107"/>
      <c r="O437" s="109"/>
      <c r="P437" s="109"/>
      <c r="Q437" s="107"/>
      <c r="R437" s="107"/>
      <c r="S437" s="107"/>
      <c r="T437" s="107"/>
      <c r="U437" s="107"/>
      <c r="V437" s="107"/>
      <c r="W437" s="107"/>
      <c r="X437" s="107"/>
      <c r="Y437" s="107"/>
      <c r="Z437" s="107"/>
      <c r="AA437" s="107"/>
      <c r="AB437" s="107"/>
    </row>
    <row r="438" spans="1:28" ht="15.75" customHeight="1">
      <c r="A438" s="107"/>
      <c r="B438" s="107"/>
      <c r="C438" s="107"/>
      <c r="D438" s="107"/>
      <c r="E438" s="107"/>
      <c r="F438" s="107"/>
      <c r="G438" s="108"/>
      <c r="H438" s="107"/>
      <c r="I438" s="107"/>
      <c r="J438" s="107"/>
      <c r="K438" s="107"/>
      <c r="L438" s="107"/>
      <c r="M438" s="107"/>
      <c r="N438" s="107"/>
      <c r="O438" s="109"/>
      <c r="P438" s="109"/>
      <c r="Q438" s="107"/>
      <c r="R438" s="107"/>
      <c r="S438" s="107"/>
      <c r="T438" s="107"/>
      <c r="U438" s="107"/>
      <c r="V438" s="107"/>
      <c r="W438" s="107"/>
      <c r="X438" s="107"/>
      <c r="Y438" s="107"/>
      <c r="Z438" s="107"/>
      <c r="AA438" s="107"/>
      <c r="AB438" s="107"/>
    </row>
    <row r="439" spans="1:28" ht="15.75" customHeight="1">
      <c r="A439" s="107"/>
      <c r="B439" s="107"/>
      <c r="C439" s="107"/>
      <c r="D439" s="107"/>
      <c r="E439" s="107"/>
      <c r="F439" s="107"/>
      <c r="G439" s="108"/>
      <c r="H439" s="107"/>
      <c r="I439" s="107"/>
      <c r="J439" s="107"/>
      <c r="K439" s="107"/>
      <c r="L439" s="107"/>
      <c r="M439" s="107"/>
      <c r="N439" s="107"/>
      <c r="O439" s="109"/>
      <c r="P439" s="109"/>
      <c r="Q439" s="107"/>
      <c r="R439" s="107"/>
      <c r="S439" s="107"/>
      <c r="T439" s="107"/>
      <c r="U439" s="107"/>
      <c r="V439" s="107"/>
      <c r="W439" s="107"/>
      <c r="X439" s="107"/>
      <c r="Y439" s="107"/>
      <c r="Z439" s="107"/>
      <c r="AA439" s="107"/>
      <c r="AB439" s="107"/>
    </row>
    <row r="440" spans="1:28" ht="15.75" customHeight="1">
      <c r="A440" s="107"/>
      <c r="B440" s="107"/>
      <c r="C440" s="107"/>
      <c r="D440" s="107"/>
      <c r="E440" s="107"/>
      <c r="F440" s="107"/>
      <c r="G440" s="108"/>
      <c r="H440" s="107"/>
      <c r="I440" s="107"/>
      <c r="J440" s="107"/>
      <c r="K440" s="107"/>
      <c r="L440" s="107"/>
      <c r="M440" s="107"/>
      <c r="N440" s="107"/>
      <c r="O440" s="109"/>
      <c r="P440" s="109"/>
      <c r="Q440" s="107"/>
      <c r="R440" s="107"/>
      <c r="S440" s="107"/>
      <c r="T440" s="107"/>
      <c r="U440" s="107"/>
      <c r="V440" s="107"/>
      <c r="W440" s="107"/>
      <c r="X440" s="107"/>
      <c r="Y440" s="107"/>
      <c r="Z440" s="107"/>
      <c r="AA440" s="107"/>
      <c r="AB440" s="107"/>
    </row>
    <row r="441" spans="1:28" ht="15.75" customHeight="1">
      <c r="A441" s="107"/>
      <c r="B441" s="107"/>
      <c r="C441" s="107"/>
      <c r="D441" s="107"/>
      <c r="E441" s="107"/>
      <c r="F441" s="107"/>
      <c r="G441" s="108"/>
      <c r="H441" s="107"/>
      <c r="I441" s="107"/>
      <c r="J441" s="107"/>
      <c r="K441" s="107"/>
      <c r="L441" s="107"/>
      <c r="M441" s="107"/>
      <c r="N441" s="107"/>
      <c r="O441" s="109"/>
      <c r="P441" s="109"/>
      <c r="Q441" s="107"/>
      <c r="R441" s="107"/>
      <c r="S441" s="107"/>
      <c r="T441" s="107"/>
      <c r="U441" s="107"/>
      <c r="V441" s="107"/>
      <c r="W441" s="107"/>
      <c r="X441" s="107"/>
      <c r="Y441" s="107"/>
      <c r="Z441" s="107"/>
      <c r="AA441" s="107"/>
      <c r="AB441" s="107"/>
    </row>
    <row r="442" spans="1:28" ht="15.75" customHeight="1">
      <c r="A442" s="107"/>
      <c r="B442" s="107"/>
      <c r="C442" s="107"/>
      <c r="D442" s="107"/>
      <c r="E442" s="107"/>
      <c r="F442" s="107"/>
      <c r="G442" s="108"/>
      <c r="H442" s="107"/>
      <c r="I442" s="107"/>
      <c r="J442" s="107"/>
      <c r="K442" s="107"/>
      <c r="L442" s="107"/>
      <c r="M442" s="107"/>
      <c r="N442" s="107"/>
      <c r="O442" s="109"/>
      <c r="P442" s="109"/>
      <c r="Q442" s="107"/>
      <c r="R442" s="107"/>
      <c r="S442" s="107"/>
      <c r="T442" s="107"/>
      <c r="U442" s="107"/>
      <c r="V442" s="107"/>
      <c r="W442" s="107"/>
      <c r="X442" s="107"/>
      <c r="Y442" s="107"/>
      <c r="Z442" s="107"/>
      <c r="AA442" s="107"/>
      <c r="AB442" s="107"/>
    </row>
    <row r="443" spans="1:28" ht="15.75" customHeight="1">
      <c r="A443" s="107"/>
      <c r="B443" s="107"/>
      <c r="C443" s="107"/>
      <c r="D443" s="107"/>
      <c r="E443" s="107"/>
      <c r="F443" s="107"/>
      <c r="G443" s="108"/>
      <c r="H443" s="107"/>
      <c r="I443" s="107"/>
      <c r="J443" s="107"/>
      <c r="K443" s="107"/>
      <c r="L443" s="107"/>
      <c r="M443" s="107"/>
      <c r="N443" s="107"/>
      <c r="O443" s="109"/>
      <c r="P443" s="109"/>
      <c r="Q443" s="107"/>
      <c r="R443" s="107"/>
      <c r="S443" s="107"/>
      <c r="T443" s="107"/>
      <c r="U443" s="107"/>
      <c r="V443" s="107"/>
      <c r="W443" s="107"/>
      <c r="X443" s="107"/>
      <c r="Y443" s="107"/>
      <c r="Z443" s="107"/>
      <c r="AA443" s="107"/>
      <c r="AB443" s="107"/>
    </row>
    <row r="444" spans="1:28" ht="15.75" customHeight="1">
      <c r="A444" s="107"/>
      <c r="B444" s="107"/>
      <c r="C444" s="107"/>
      <c r="D444" s="107"/>
      <c r="E444" s="107"/>
      <c r="F444" s="107"/>
      <c r="G444" s="108"/>
      <c r="H444" s="107"/>
      <c r="I444" s="107"/>
      <c r="J444" s="107"/>
      <c r="K444" s="107"/>
      <c r="L444" s="107"/>
      <c r="M444" s="107"/>
      <c r="N444" s="107"/>
      <c r="O444" s="109"/>
      <c r="P444" s="109"/>
      <c r="Q444" s="107"/>
      <c r="R444" s="107"/>
      <c r="S444" s="107"/>
      <c r="T444" s="107"/>
      <c r="U444" s="107"/>
      <c r="V444" s="107"/>
      <c r="W444" s="107"/>
      <c r="X444" s="107"/>
      <c r="Y444" s="107"/>
      <c r="Z444" s="107"/>
      <c r="AA444" s="107"/>
      <c r="AB444" s="107"/>
    </row>
    <row r="445" spans="1:28" ht="15.75" customHeight="1">
      <c r="A445" s="107"/>
      <c r="B445" s="107"/>
      <c r="C445" s="107"/>
      <c r="D445" s="107"/>
      <c r="E445" s="107"/>
      <c r="F445" s="107"/>
      <c r="G445" s="108"/>
      <c r="H445" s="107"/>
      <c r="I445" s="107"/>
      <c r="J445" s="107"/>
      <c r="K445" s="107"/>
      <c r="L445" s="107"/>
      <c r="M445" s="107"/>
      <c r="N445" s="107"/>
      <c r="O445" s="109"/>
      <c r="P445" s="109"/>
      <c r="Q445" s="107"/>
      <c r="R445" s="107"/>
      <c r="S445" s="107"/>
      <c r="T445" s="107"/>
      <c r="U445" s="107"/>
      <c r="V445" s="107"/>
      <c r="W445" s="107"/>
      <c r="X445" s="107"/>
      <c r="Y445" s="107"/>
      <c r="Z445" s="107"/>
      <c r="AA445" s="107"/>
      <c r="AB445" s="107"/>
    </row>
    <row r="446" spans="1:28" ht="15.75" customHeight="1">
      <c r="A446" s="107"/>
      <c r="B446" s="107"/>
      <c r="C446" s="107"/>
      <c r="D446" s="107"/>
      <c r="E446" s="107"/>
      <c r="F446" s="107"/>
      <c r="G446" s="108"/>
      <c r="H446" s="107"/>
      <c r="I446" s="107"/>
      <c r="J446" s="107"/>
      <c r="K446" s="107"/>
      <c r="L446" s="107"/>
      <c r="M446" s="107"/>
      <c r="N446" s="107"/>
      <c r="O446" s="109"/>
      <c r="P446" s="109"/>
      <c r="Q446" s="107"/>
      <c r="R446" s="107"/>
      <c r="S446" s="107"/>
      <c r="T446" s="107"/>
      <c r="U446" s="107"/>
      <c r="V446" s="107"/>
      <c r="W446" s="107"/>
      <c r="X446" s="107"/>
      <c r="Y446" s="107"/>
      <c r="Z446" s="107"/>
      <c r="AA446" s="107"/>
      <c r="AB446" s="107"/>
    </row>
    <row r="447" spans="1:28" ht="15.75" customHeight="1">
      <c r="A447" s="107"/>
      <c r="B447" s="107"/>
      <c r="C447" s="107"/>
      <c r="D447" s="107"/>
      <c r="E447" s="107"/>
      <c r="F447" s="107"/>
      <c r="G447" s="108"/>
      <c r="H447" s="107"/>
      <c r="I447" s="107"/>
      <c r="J447" s="107"/>
      <c r="K447" s="107"/>
      <c r="L447" s="107"/>
      <c r="M447" s="107"/>
      <c r="N447" s="107"/>
      <c r="O447" s="109"/>
      <c r="P447" s="109"/>
      <c r="Q447" s="107"/>
      <c r="R447" s="107"/>
      <c r="S447" s="107"/>
      <c r="T447" s="107"/>
      <c r="U447" s="107"/>
      <c r="V447" s="107"/>
      <c r="W447" s="107"/>
      <c r="X447" s="107"/>
      <c r="Y447" s="107"/>
      <c r="Z447" s="107"/>
      <c r="AA447" s="107"/>
      <c r="AB447" s="107"/>
    </row>
    <row r="448" spans="1:28" ht="15.75" customHeight="1">
      <c r="A448" s="107"/>
      <c r="B448" s="107"/>
      <c r="C448" s="107"/>
      <c r="D448" s="107"/>
      <c r="E448" s="107"/>
      <c r="F448" s="107"/>
      <c r="G448" s="108"/>
      <c r="H448" s="107"/>
      <c r="I448" s="107"/>
      <c r="J448" s="107"/>
      <c r="K448" s="107"/>
      <c r="L448" s="107"/>
      <c r="M448" s="107"/>
      <c r="N448" s="107"/>
      <c r="O448" s="109"/>
      <c r="P448" s="109"/>
      <c r="Q448" s="107"/>
      <c r="R448" s="107"/>
      <c r="S448" s="107"/>
      <c r="T448" s="107"/>
      <c r="U448" s="107"/>
      <c r="V448" s="107"/>
      <c r="W448" s="107"/>
      <c r="X448" s="107"/>
      <c r="Y448" s="107"/>
      <c r="Z448" s="107"/>
      <c r="AA448" s="107"/>
      <c r="AB448" s="107"/>
    </row>
    <row r="449" spans="1:28" ht="15.75" customHeight="1">
      <c r="A449" s="107"/>
      <c r="B449" s="107"/>
      <c r="C449" s="107"/>
      <c r="D449" s="107"/>
      <c r="E449" s="107"/>
      <c r="F449" s="107"/>
      <c r="G449" s="108"/>
      <c r="H449" s="107"/>
      <c r="I449" s="107"/>
      <c r="J449" s="107"/>
      <c r="K449" s="107"/>
      <c r="L449" s="107"/>
      <c r="M449" s="107"/>
      <c r="N449" s="107"/>
      <c r="O449" s="109"/>
      <c r="P449" s="109"/>
      <c r="Q449" s="107"/>
      <c r="R449" s="107"/>
      <c r="S449" s="107"/>
      <c r="T449" s="107"/>
      <c r="U449" s="107"/>
      <c r="V449" s="107"/>
      <c r="W449" s="107"/>
      <c r="X449" s="107"/>
      <c r="Y449" s="107"/>
      <c r="Z449" s="107"/>
      <c r="AA449" s="107"/>
      <c r="AB449" s="107"/>
    </row>
    <row r="450" spans="1:28" ht="15.75" customHeight="1">
      <c r="A450" s="107"/>
      <c r="B450" s="107"/>
      <c r="C450" s="107"/>
      <c r="D450" s="107"/>
      <c r="E450" s="107"/>
      <c r="F450" s="107"/>
      <c r="G450" s="108"/>
      <c r="H450" s="107"/>
      <c r="I450" s="107"/>
      <c r="J450" s="107"/>
      <c r="K450" s="107"/>
      <c r="L450" s="107"/>
      <c r="M450" s="107"/>
      <c r="N450" s="107"/>
      <c r="O450" s="109"/>
      <c r="P450" s="109"/>
      <c r="Q450" s="107"/>
      <c r="R450" s="107"/>
      <c r="S450" s="107"/>
      <c r="T450" s="107"/>
      <c r="U450" s="107"/>
      <c r="V450" s="107"/>
      <c r="W450" s="107"/>
      <c r="X450" s="107"/>
      <c r="Y450" s="107"/>
      <c r="Z450" s="107"/>
      <c r="AA450" s="107"/>
      <c r="AB450" s="107"/>
    </row>
    <row r="451" spans="1:28" ht="15.75" customHeight="1">
      <c r="A451" s="107"/>
      <c r="B451" s="107"/>
      <c r="C451" s="107"/>
      <c r="D451" s="107"/>
      <c r="E451" s="107"/>
      <c r="F451" s="107"/>
      <c r="G451" s="108"/>
      <c r="H451" s="107"/>
      <c r="I451" s="107"/>
      <c r="J451" s="107"/>
      <c r="K451" s="107"/>
      <c r="L451" s="107"/>
      <c r="M451" s="107"/>
      <c r="N451" s="107"/>
      <c r="O451" s="109"/>
      <c r="P451" s="109"/>
      <c r="Q451" s="107"/>
      <c r="R451" s="107"/>
      <c r="S451" s="107"/>
      <c r="T451" s="107"/>
      <c r="U451" s="107"/>
      <c r="V451" s="107"/>
      <c r="W451" s="107"/>
      <c r="X451" s="107"/>
      <c r="Y451" s="107"/>
      <c r="Z451" s="107"/>
      <c r="AA451" s="107"/>
      <c r="AB451" s="107"/>
    </row>
    <row r="452" spans="1:28" ht="15.75" customHeight="1">
      <c r="A452" s="107"/>
      <c r="B452" s="107"/>
      <c r="C452" s="107"/>
      <c r="D452" s="107"/>
      <c r="E452" s="107"/>
      <c r="F452" s="107"/>
      <c r="G452" s="108"/>
      <c r="H452" s="107"/>
      <c r="I452" s="107"/>
      <c r="J452" s="107"/>
      <c r="K452" s="107"/>
      <c r="L452" s="107"/>
      <c r="M452" s="107"/>
      <c r="N452" s="107"/>
      <c r="O452" s="109"/>
      <c r="P452" s="109"/>
      <c r="Q452" s="107"/>
      <c r="R452" s="107"/>
      <c r="S452" s="107"/>
      <c r="T452" s="107"/>
      <c r="U452" s="107"/>
      <c r="V452" s="107"/>
      <c r="W452" s="107"/>
      <c r="X452" s="107"/>
      <c r="Y452" s="107"/>
      <c r="Z452" s="107"/>
      <c r="AA452" s="107"/>
      <c r="AB452" s="107"/>
    </row>
    <row r="453" spans="1:28" ht="15.75" customHeight="1">
      <c r="A453" s="107"/>
      <c r="B453" s="107"/>
      <c r="C453" s="107"/>
      <c r="D453" s="107"/>
      <c r="E453" s="107"/>
      <c r="F453" s="107"/>
      <c r="G453" s="108"/>
      <c r="H453" s="107"/>
      <c r="I453" s="107"/>
      <c r="J453" s="107"/>
      <c r="K453" s="107"/>
      <c r="L453" s="107"/>
      <c r="M453" s="107"/>
      <c r="N453" s="107"/>
      <c r="O453" s="109"/>
      <c r="P453" s="109"/>
      <c r="Q453" s="107"/>
      <c r="R453" s="107"/>
      <c r="S453" s="107"/>
      <c r="T453" s="107"/>
      <c r="U453" s="107"/>
      <c r="V453" s="107"/>
      <c r="W453" s="107"/>
      <c r="X453" s="107"/>
      <c r="Y453" s="107"/>
      <c r="Z453" s="107"/>
      <c r="AA453" s="107"/>
      <c r="AB453" s="107"/>
    </row>
    <row r="454" spans="1:28" ht="15.75" customHeight="1">
      <c r="A454" s="107"/>
      <c r="B454" s="107"/>
      <c r="C454" s="107"/>
      <c r="D454" s="107"/>
      <c r="E454" s="107"/>
      <c r="F454" s="107"/>
      <c r="G454" s="108"/>
      <c r="H454" s="107"/>
      <c r="I454" s="107"/>
      <c r="J454" s="107"/>
      <c r="K454" s="107"/>
      <c r="L454" s="107"/>
      <c r="M454" s="107"/>
      <c r="N454" s="107"/>
      <c r="O454" s="109"/>
      <c r="P454" s="109"/>
      <c r="Q454" s="107"/>
      <c r="R454" s="107"/>
      <c r="S454" s="107"/>
      <c r="T454" s="107"/>
      <c r="U454" s="107"/>
      <c r="V454" s="107"/>
      <c r="W454" s="107"/>
      <c r="X454" s="107"/>
      <c r="Y454" s="107"/>
      <c r="Z454" s="107"/>
      <c r="AA454" s="107"/>
      <c r="AB454" s="107"/>
    </row>
    <row r="455" spans="1:28" ht="15.75" customHeight="1">
      <c r="A455" s="107"/>
      <c r="B455" s="107"/>
      <c r="C455" s="107"/>
      <c r="D455" s="107"/>
      <c r="E455" s="107"/>
      <c r="F455" s="107"/>
      <c r="G455" s="108"/>
      <c r="H455" s="107"/>
      <c r="I455" s="107"/>
      <c r="J455" s="107"/>
      <c r="K455" s="107"/>
      <c r="L455" s="107"/>
      <c r="M455" s="107"/>
      <c r="N455" s="107"/>
      <c r="O455" s="109"/>
      <c r="P455" s="109"/>
      <c r="Q455" s="107"/>
      <c r="R455" s="107"/>
      <c r="S455" s="107"/>
      <c r="T455" s="107"/>
      <c r="U455" s="107"/>
      <c r="V455" s="107"/>
      <c r="W455" s="107"/>
      <c r="X455" s="107"/>
      <c r="Y455" s="107"/>
      <c r="Z455" s="107"/>
      <c r="AA455" s="107"/>
      <c r="AB455" s="107"/>
    </row>
    <row r="456" spans="1:28" ht="15.75" customHeight="1">
      <c r="A456" s="107"/>
      <c r="B456" s="107"/>
      <c r="C456" s="107"/>
      <c r="D456" s="107"/>
      <c r="E456" s="107"/>
      <c r="F456" s="107"/>
      <c r="G456" s="108"/>
      <c r="H456" s="107"/>
      <c r="I456" s="107"/>
      <c r="J456" s="107"/>
      <c r="K456" s="107"/>
      <c r="L456" s="107"/>
      <c r="M456" s="107"/>
      <c r="N456" s="107"/>
      <c r="O456" s="109"/>
      <c r="P456" s="109"/>
      <c r="Q456" s="107"/>
      <c r="R456" s="107"/>
      <c r="S456" s="107"/>
      <c r="T456" s="107"/>
      <c r="U456" s="107"/>
      <c r="V456" s="107"/>
      <c r="W456" s="107"/>
      <c r="X456" s="107"/>
      <c r="Y456" s="107"/>
      <c r="Z456" s="107"/>
      <c r="AA456" s="107"/>
      <c r="AB456" s="107"/>
    </row>
    <row r="457" spans="1:28" ht="15.75" customHeight="1">
      <c r="A457" s="107"/>
      <c r="B457" s="107"/>
      <c r="C457" s="107"/>
      <c r="D457" s="107"/>
      <c r="E457" s="107"/>
      <c r="F457" s="107"/>
      <c r="G457" s="108"/>
      <c r="H457" s="107"/>
      <c r="I457" s="107"/>
      <c r="J457" s="107"/>
      <c r="K457" s="107"/>
      <c r="L457" s="107"/>
      <c r="M457" s="107"/>
      <c r="N457" s="107"/>
      <c r="O457" s="109"/>
      <c r="P457" s="109"/>
      <c r="Q457" s="107"/>
      <c r="R457" s="107"/>
      <c r="S457" s="107"/>
      <c r="T457" s="107"/>
      <c r="U457" s="107"/>
      <c r="V457" s="107"/>
      <c r="W457" s="107"/>
      <c r="X457" s="107"/>
      <c r="Y457" s="107"/>
      <c r="Z457" s="107"/>
      <c r="AA457" s="107"/>
      <c r="AB457" s="107"/>
    </row>
    <row r="458" spans="1:28" ht="15.75" customHeight="1">
      <c r="A458" s="107"/>
      <c r="B458" s="107"/>
      <c r="C458" s="107"/>
      <c r="D458" s="107"/>
      <c r="E458" s="107"/>
      <c r="F458" s="107"/>
      <c r="G458" s="108"/>
      <c r="H458" s="107"/>
      <c r="I458" s="107"/>
      <c r="J458" s="107"/>
      <c r="K458" s="107"/>
      <c r="L458" s="107"/>
      <c r="M458" s="107"/>
      <c r="N458" s="107"/>
      <c r="O458" s="109"/>
      <c r="P458" s="109"/>
      <c r="Q458" s="107"/>
      <c r="R458" s="107"/>
      <c r="S458" s="107"/>
      <c r="T458" s="107"/>
      <c r="U458" s="107"/>
      <c r="V458" s="107"/>
      <c r="W458" s="107"/>
      <c r="X458" s="107"/>
      <c r="Y458" s="107"/>
      <c r="Z458" s="107"/>
      <c r="AA458" s="107"/>
      <c r="AB458" s="107"/>
    </row>
    <row r="459" spans="1:28" ht="15.75" customHeight="1">
      <c r="A459" s="107"/>
      <c r="B459" s="107"/>
      <c r="C459" s="107"/>
      <c r="D459" s="107"/>
      <c r="E459" s="107"/>
      <c r="F459" s="107"/>
      <c r="G459" s="108"/>
      <c r="H459" s="107"/>
      <c r="I459" s="107"/>
      <c r="J459" s="107"/>
      <c r="K459" s="107"/>
      <c r="L459" s="107"/>
      <c r="M459" s="107"/>
      <c r="N459" s="107"/>
      <c r="O459" s="109"/>
      <c r="P459" s="109"/>
      <c r="Q459" s="107"/>
      <c r="R459" s="107"/>
      <c r="S459" s="107"/>
      <c r="T459" s="107"/>
      <c r="U459" s="107"/>
      <c r="V459" s="107"/>
      <c r="W459" s="107"/>
      <c r="X459" s="107"/>
      <c r="Y459" s="107"/>
      <c r="Z459" s="107"/>
      <c r="AA459" s="107"/>
      <c r="AB459" s="107"/>
    </row>
    <row r="460" spans="1:28" ht="15.75" customHeight="1">
      <c r="A460" s="107"/>
      <c r="B460" s="107"/>
      <c r="C460" s="107"/>
      <c r="D460" s="107"/>
      <c r="E460" s="107"/>
      <c r="F460" s="107"/>
      <c r="G460" s="108"/>
      <c r="H460" s="107"/>
      <c r="I460" s="107"/>
      <c r="J460" s="107"/>
      <c r="K460" s="107"/>
      <c r="L460" s="107"/>
      <c r="M460" s="107"/>
      <c r="N460" s="107"/>
      <c r="O460" s="109"/>
      <c r="P460" s="109"/>
      <c r="Q460" s="107"/>
      <c r="R460" s="107"/>
      <c r="S460" s="107"/>
      <c r="T460" s="107"/>
      <c r="U460" s="107"/>
      <c r="V460" s="107"/>
      <c r="W460" s="107"/>
      <c r="X460" s="107"/>
      <c r="Y460" s="107"/>
      <c r="Z460" s="107"/>
      <c r="AA460" s="107"/>
      <c r="AB460" s="107"/>
    </row>
    <row r="461" spans="1:28" ht="15.75" customHeight="1">
      <c r="A461" s="107"/>
      <c r="B461" s="107"/>
      <c r="C461" s="107"/>
      <c r="D461" s="107"/>
      <c r="E461" s="107"/>
      <c r="F461" s="107"/>
      <c r="G461" s="108"/>
      <c r="H461" s="107"/>
      <c r="I461" s="107"/>
      <c r="J461" s="107"/>
      <c r="K461" s="107"/>
      <c r="L461" s="107"/>
      <c r="M461" s="107"/>
      <c r="N461" s="107"/>
      <c r="O461" s="109"/>
      <c r="P461" s="109"/>
      <c r="Q461" s="107"/>
      <c r="R461" s="107"/>
      <c r="S461" s="107"/>
      <c r="T461" s="107"/>
      <c r="U461" s="107"/>
      <c r="V461" s="107"/>
      <c r="W461" s="107"/>
      <c r="X461" s="107"/>
      <c r="Y461" s="107"/>
      <c r="Z461" s="107"/>
      <c r="AA461" s="107"/>
      <c r="AB461" s="107"/>
    </row>
    <row r="462" spans="1:28" ht="15.75" customHeight="1">
      <c r="A462" s="107"/>
      <c r="B462" s="107"/>
      <c r="C462" s="107"/>
      <c r="D462" s="107"/>
      <c r="E462" s="107"/>
      <c r="F462" s="107"/>
      <c r="G462" s="108"/>
      <c r="H462" s="107"/>
      <c r="I462" s="107"/>
      <c r="J462" s="107"/>
      <c r="K462" s="107"/>
      <c r="L462" s="107"/>
      <c r="M462" s="107"/>
      <c r="N462" s="107"/>
      <c r="O462" s="109"/>
      <c r="P462" s="109"/>
      <c r="Q462" s="107"/>
      <c r="R462" s="107"/>
      <c r="S462" s="107"/>
      <c r="T462" s="107"/>
      <c r="U462" s="107"/>
      <c r="V462" s="107"/>
      <c r="W462" s="107"/>
      <c r="X462" s="107"/>
      <c r="Y462" s="107"/>
      <c r="Z462" s="107"/>
      <c r="AA462" s="107"/>
      <c r="AB462" s="107"/>
    </row>
    <row r="463" spans="1:28" ht="15.75" customHeight="1">
      <c r="A463" s="107"/>
      <c r="B463" s="107"/>
      <c r="C463" s="107"/>
      <c r="D463" s="107"/>
      <c r="E463" s="107"/>
      <c r="F463" s="107"/>
      <c r="G463" s="108"/>
      <c r="H463" s="107"/>
      <c r="I463" s="107"/>
      <c r="J463" s="107"/>
      <c r="K463" s="107"/>
      <c r="L463" s="107"/>
      <c r="M463" s="107"/>
      <c r="N463" s="107"/>
      <c r="O463" s="109"/>
      <c r="P463" s="109"/>
      <c r="Q463" s="107"/>
      <c r="R463" s="107"/>
      <c r="S463" s="107"/>
      <c r="T463" s="107"/>
      <c r="U463" s="107"/>
      <c r="V463" s="107"/>
      <c r="W463" s="107"/>
      <c r="X463" s="107"/>
      <c r="Y463" s="107"/>
      <c r="Z463" s="107"/>
      <c r="AA463" s="107"/>
      <c r="AB463" s="107"/>
    </row>
    <row r="464" spans="1:28" ht="15.75" customHeight="1">
      <c r="A464" s="107"/>
      <c r="B464" s="107"/>
      <c r="C464" s="107"/>
      <c r="D464" s="107"/>
      <c r="E464" s="107"/>
      <c r="F464" s="107"/>
      <c r="G464" s="108"/>
      <c r="H464" s="107"/>
      <c r="I464" s="107"/>
      <c r="J464" s="107"/>
      <c r="K464" s="107"/>
      <c r="L464" s="107"/>
      <c r="M464" s="107"/>
      <c r="N464" s="107"/>
      <c r="O464" s="109"/>
      <c r="P464" s="109"/>
      <c r="Q464" s="107"/>
      <c r="R464" s="107"/>
      <c r="S464" s="107"/>
      <c r="T464" s="107"/>
      <c r="U464" s="107"/>
      <c r="V464" s="107"/>
      <c r="W464" s="107"/>
      <c r="X464" s="107"/>
      <c r="Y464" s="107"/>
      <c r="Z464" s="107"/>
      <c r="AA464" s="107"/>
      <c r="AB464" s="107"/>
    </row>
    <row r="465" spans="1:28" ht="15.75" customHeight="1">
      <c r="A465" s="107"/>
      <c r="B465" s="107"/>
      <c r="C465" s="107"/>
      <c r="D465" s="107"/>
      <c r="E465" s="107"/>
      <c r="F465" s="107"/>
      <c r="G465" s="108"/>
      <c r="H465" s="107"/>
      <c r="I465" s="107"/>
      <c r="J465" s="107"/>
      <c r="K465" s="107"/>
      <c r="L465" s="107"/>
      <c r="M465" s="107"/>
      <c r="N465" s="107"/>
      <c r="O465" s="109"/>
      <c r="P465" s="109"/>
      <c r="Q465" s="107"/>
      <c r="R465" s="107"/>
      <c r="S465" s="107"/>
      <c r="T465" s="107"/>
      <c r="U465" s="107"/>
      <c r="V465" s="107"/>
      <c r="W465" s="107"/>
      <c r="X465" s="107"/>
      <c r="Y465" s="107"/>
      <c r="Z465" s="107"/>
      <c r="AA465" s="107"/>
      <c r="AB465" s="107"/>
    </row>
    <row r="466" spans="1:28" ht="15.75" customHeight="1">
      <c r="A466" s="107"/>
      <c r="B466" s="107"/>
      <c r="C466" s="107"/>
      <c r="D466" s="107"/>
      <c r="E466" s="107"/>
      <c r="F466" s="107"/>
      <c r="G466" s="108"/>
      <c r="H466" s="107"/>
      <c r="I466" s="107"/>
      <c r="J466" s="107"/>
      <c r="K466" s="107"/>
      <c r="L466" s="107"/>
      <c r="M466" s="107"/>
      <c r="N466" s="107"/>
      <c r="O466" s="109"/>
      <c r="P466" s="109"/>
      <c r="Q466" s="107"/>
      <c r="R466" s="107"/>
      <c r="S466" s="107"/>
      <c r="T466" s="107"/>
      <c r="U466" s="107"/>
      <c r="V466" s="107"/>
      <c r="W466" s="107"/>
      <c r="X466" s="107"/>
      <c r="Y466" s="107"/>
      <c r="Z466" s="107"/>
      <c r="AA466" s="107"/>
      <c r="AB466" s="107"/>
    </row>
    <row r="467" spans="1:28" ht="15.75" customHeight="1">
      <c r="A467" s="107"/>
      <c r="B467" s="107"/>
      <c r="C467" s="107"/>
      <c r="D467" s="107"/>
      <c r="E467" s="107"/>
      <c r="F467" s="107"/>
      <c r="G467" s="108"/>
      <c r="H467" s="107"/>
      <c r="I467" s="107"/>
      <c r="J467" s="107"/>
      <c r="K467" s="107"/>
      <c r="L467" s="107"/>
      <c r="M467" s="107"/>
      <c r="N467" s="107"/>
      <c r="O467" s="109"/>
      <c r="P467" s="109"/>
      <c r="Q467" s="107"/>
      <c r="R467" s="107"/>
      <c r="S467" s="107"/>
      <c r="T467" s="107"/>
      <c r="U467" s="107"/>
      <c r="V467" s="107"/>
      <c r="W467" s="107"/>
      <c r="X467" s="107"/>
      <c r="Y467" s="107"/>
      <c r="Z467" s="107"/>
      <c r="AA467" s="107"/>
      <c r="AB467" s="107"/>
    </row>
    <row r="468" spans="1:28" ht="15.75" customHeight="1">
      <c r="A468" s="107"/>
      <c r="B468" s="107"/>
      <c r="C468" s="107"/>
      <c r="D468" s="107"/>
      <c r="E468" s="107"/>
      <c r="F468" s="107"/>
      <c r="G468" s="108"/>
      <c r="H468" s="107"/>
      <c r="I468" s="107"/>
      <c r="J468" s="107"/>
      <c r="K468" s="107"/>
      <c r="L468" s="107"/>
      <c r="M468" s="107"/>
      <c r="N468" s="107"/>
      <c r="O468" s="109"/>
      <c r="P468" s="109"/>
      <c r="Q468" s="107"/>
      <c r="R468" s="107"/>
      <c r="S468" s="107"/>
      <c r="T468" s="107"/>
      <c r="U468" s="107"/>
      <c r="V468" s="107"/>
      <c r="W468" s="107"/>
      <c r="X468" s="107"/>
      <c r="Y468" s="107"/>
      <c r="Z468" s="107"/>
      <c r="AA468" s="107"/>
      <c r="AB468" s="107"/>
    </row>
    <row r="469" spans="1:28" ht="15.75" customHeight="1">
      <c r="A469" s="107"/>
      <c r="B469" s="107"/>
      <c r="C469" s="107"/>
      <c r="D469" s="107"/>
      <c r="E469" s="107"/>
      <c r="F469" s="107"/>
      <c r="G469" s="108"/>
      <c r="H469" s="107"/>
      <c r="I469" s="107"/>
      <c r="J469" s="107"/>
      <c r="K469" s="107"/>
      <c r="L469" s="107"/>
      <c r="M469" s="107"/>
      <c r="N469" s="107"/>
      <c r="O469" s="109"/>
      <c r="P469" s="109"/>
      <c r="Q469" s="107"/>
      <c r="R469" s="107"/>
      <c r="S469" s="107"/>
      <c r="T469" s="107"/>
      <c r="U469" s="107"/>
      <c r="V469" s="107"/>
      <c r="W469" s="107"/>
      <c r="X469" s="107"/>
      <c r="Y469" s="107"/>
      <c r="Z469" s="107"/>
      <c r="AA469" s="107"/>
      <c r="AB469" s="107"/>
    </row>
    <row r="470" spans="1:28" ht="15.75" customHeight="1">
      <c r="A470" s="107"/>
      <c r="B470" s="107"/>
      <c r="C470" s="107"/>
      <c r="D470" s="107"/>
      <c r="E470" s="107"/>
      <c r="F470" s="107"/>
      <c r="G470" s="108"/>
      <c r="H470" s="107"/>
      <c r="I470" s="107"/>
      <c r="J470" s="107"/>
      <c r="K470" s="107"/>
      <c r="L470" s="107"/>
      <c r="M470" s="107"/>
      <c r="N470" s="107"/>
      <c r="O470" s="109"/>
      <c r="P470" s="109"/>
      <c r="Q470" s="107"/>
      <c r="R470" s="107"/>
      <c r="S470" s="107"/>
      <c r="T470" s="107"/>
      <c r="U470" s="107"/>
      <c r="V470" s="107"/>
      <c r="W470" s="107"/>
      <c r="X470" s="107"/>
      <c r="Y470" s="107"/>
      <c r="Z470" s="107"/>
      <c r="AA470" s="107"/>
      <c r="AB470" s="107"/>
    </row>
    <row r="471" spans="1:28" ht="15.75" customHeight="1">
      <c r="A471" s="107"/>
      <c r="B471" s="107"/>
      <c r="C471" s="107"/>
      <c r="D471" s="107"/>
      <c r="E471" s="107"/>
      <c r="F471" s="107"/>
      <c r="G471" s="108"/>
      <c r="H471" s="107"/>
      <c r="I471" s="107"/>
      <c r="J471" s="107"/>
      <c r="K471" s="107"/>
      <c r="L471" s="107"/>
      <c r="M471" s="107"/>
      <c r="N471" s="107"/>
      <c r="O471" s="109"/>
      <c r="P471" s="109"/>
      <c r="Q471" s="107"/>
      <c r="R471" s="107"/>
      <c r="S471" s="107"/>
      <c r="T471" s="107"/>
      <c r="U471" s="107"/>
      <c r="V471" s="107"/>
      <c r="W471" s="107"/>
      <c r="X471" s="107"/>
      <c r="Y471" s="107"/>
      <c r="Z471" s="107"/>
      <c r="AA471" s="107"/>
      <c r="AB471" s="107"/>
    </row>
    <row r="472" spans="1:28" ht="15.75" customHeight="1">
      <c r="A472" s="107"/>
      <c r="B472" s="107"/>
      <c r="C472" s="107"/>
      <c r="D472" s="107"/>
      <c r="E472" s="107"/>
      <c r="F472" s="107"/>
      <c r="G472" s="108"/>
      <c r="H472" s="107"/>
      <c r="I472" s="107"/>
      <c r="J472" s="107"/>
      <c r="K472" s="107"/>
      <c r="L472" s="107"/>
      <c r="M472" s="107"/>
      <c r="N472" s="107"/>
      <c r="O472" s="109"/>
      <c r="P472" s="109"/>
      <c r="Q472" s="107"/>
      <c r="R472" s="107"/>
      <c r="S472" s="107"/>
      <c r="T472" s="107"/>
      <c r="U472" s="107"/>
      <c r="V472" s="107"/>
      <c r="W472" s="107"/>
      <c r="X472" s="107"/>
      <c r="Y472" s="107"/>
      <c r="Z472" s="107"/>
      <c r="AA472" s="107"/>
      <c r="AB472" s="107"/>
    </row>
    <row r="473" spans="1:28" ht="15.75" customHeight="1">
      <c r="A473" s="107"/>
      <c r="B473" s="107"/>
      <c r="C473" s="107"/>
      <c r="D473" s="107"/>
      <c r="E473" s="107"/>
      <c r="F473" s="107"/>
      <c r="G473" s="108"/>
      <c r="H473" s="107"/>
      <c r="I473" s="107"/>
      <c r="J473" s="107"/>
      <c r="K473" s="107"/>
      <c r="L473" s="107"/>
      <c r="M473" s="107"/>
      <c r="N473" s="107"/>
      <c r="O473" s="109"/>
      <c r="P473" s="109"/>
      <c r="Q473" s="107"/>
      <c r="R473" s="107"/>
      <c r="S473" s="107"/>
      <c r="T473" s="107"/>
      <c r="U473" s="107"/>
      <c r="V473" s="107"/>
      <c r="W473" s="107"/>
      <c r="X473" s="107"/>
      <c r="Y473" s="107"/>
      <c r="Z473" s="107"/>
      <c r="AA473" s="107"/>
      <c r="AB473" s="107"/>
    </row>
    <row r="474" spans="1:28" ht="15.75" customHeight="1">
      <c r="A474" s="107"/>
      <c r="B474" s="107"/>
      <c r="C474" s="107"/>
      <c r="D474" s="107"/>
      <c r="E474" s="107"/>
      <c r="F474" s="107"/>
      <c r="G474" s="108"/>
      <c r="H474" s="107"/>
      <c r="I474" s="107"/>
      <c r="J474" s="107"/>
      <c r="K474" s="107"/>
      <c r="L474" s="107"/>
      <c r="M474" s="107"/>
      <c r="N474" s="107"/>
      <c r="O474" s="109"/>
      <c r="P474" s="109"/>
      <c r="Q474" s="107"/>
      <c r="R474" s="107"/>
      <c r="S474" s="107"/>
      <c r="T474" s="107"/>
      <c r="U474" s="107"/>
      <c r="V474" s="107"/>
      <c r="W474" s="107"/>
      <c r="X474" s="107"/>
      <c r="Y474" s="107"/>
      <c r="Z474" s="107"/>
      <c r="AA474" s="107"/>
      <c r="AB474" s="107"/>
    </row>
    <row r="475" spans="1:28" ht="15.75" customHeight="1">
      <c r="A475" s="107"/>
      <c r="B475" s="107"/>
      <c r="C475" s="107"/>
      <c r="D475" s="107"/>
      <c r="E475" s="107"/>
      <c r="F475" s="107"/>
      <c r="G475" s="108"/>
      <c r="H475" s="107"/>
      <c r="I475" s="107"/>
      <c r="J475" s="107"/>
      <c r="K475" s="107"/>
      <c r="L475" s="107"/>
      <c r="M475" s="107"/>
      <c r="N475" s="107"/>
      <c r="O475" s="109"/>
      <c r="P475" s="109"/>
      <c r="Q475" s="107"/>
      <c r="R475" s="107"/>
      <c r="S475" s="107"/>
      <c r="T475" s="107"/>
      <c r="U475" s="107"/>
      <c r="V475" s="107"/>
      <c r="W475" s="107"/>
      <c r="X475" s="107"/>
      <c r="Y475" s="107"/>
      <c r="Z475" s="107"/>
      <c r="AA475" s="107"/>
      <c r="AB475" s="107"/>
    </row>
    <row r="476" spans="1:28" ht="15.75" customHeight="1">
      <c r="A476" s="107"/>
      <c r="B476" s="107"/>
      <c r="C476" s="107"/>
      <c r="D476" s="107"/>
      <c r="E476" s="107"/>
      <c r="F476" s="107"/>
      <c r="G476" s="108"/>
      <c r="H476" s="107"/>
      <c r="I476" s="107"/>
      <c r="J476" s="107"/>
      <c r="K476" s="107"/>
      <c r="L476" s="107"/>
      <c r="M476" s="107"/>
      <c r="N476" s="107"/>
      <c r="O476" s="109"/>
      <c r="P476" s="109"/>
      <c r="Q476" s="107"/>
      <c r="R476" s="107"/>
      <c r="S476" s="107"/>
      <c r="T476" s="107"/>
      <c r="U476" s="107"/>
      <c r="V476" s="107"/>
      <c r="W476" s="107"/>
      <c r="X476" s="107"/>
      <c r="Y476" s="107"/>
      <c r="Z476" s="107"/>
      <c r="AA476" s="107"/>
      <c r="AB476" s="107"/>
    </row>
    <row r="477" spans="1:28" ht="15.75" customHeight="1">
      <c r="A477" s="107"/>
      <c r="B477" s="107"/>
      <c r="C477" s="107"/>
      <c r="D477" s="107"/>
      <c r="E477" s="107"/>
      <c r="F477" s="107"/>
      <c r="G477" s="108"/>
      <c r="H477" s="107"/>
      <c r="I477" s="107"/>
      <c r="J477" s="107"/>
      <c r="K477" s="107"/>
      <c r="L477" s="107"/>
      <c r="M477" s="107"/>
      <c r="N477" s="107"/>
      <c r="O477" s="109"/>
      <c r="P477" s="109"/>
      <c r="Q477" s="107"/>
      <c r="R477" s="107"/>
      <c r="S477" s="107"/>
      <c r="T477" s="107"/>
      <c r="U477" s="107"/>
      <c r="V477" s="107"/>
      <c r="W477" s="107"/>
      <c r="X477" s="107"/>
      <c r="Y477" s="107"/>
      <c r="Z477" s="107"/>
      <c r="AA477" s="107"/>
      <c r="AB477" s="107"/>
    </row>
    <row r="478" spans="1:28" ht="15.75" customHeight="1">
      <c r="A478" s="107"/>
      <c r="B478" s="107"/>
      <c r="C478" s="107"/>
      <c r="D478" s="107"/>
      <c r="E478" s="107"/>
      <c r="F478" s="107"/>
      <c r="G478" s="108"/>
      <c r="H478" s="107"/>
      <c r="I478" s="107"/>
      <c r="J478" s="107"/>
      <c r="K478" s="107"/>
      <c r="L478" s="107"/>
      <c r="M478" s="107"/>
      <c r="N478" s="107"/>
      <c r="O478" s="109"/>
      <c r="P478" s="109"/>
      <c r="Q478" s="107"/>
      <c r="R478" s="107"/>
      <c r="S478" s="107"/>
      <c r="T478" s="107"/>
      <c r="U478" s="107"/>
      <c r="V478" s="107"/>
      <c r="W478" s="107"/>
      <c r="X478" s="107"/>
      <c r="Y478" s="107"/>
      <c r="Z478" s="107"/>
      <c r="AA478" s="107"/>
      <c r="AB478" s="107"/>
    </row>
    <row r="479" spans="1:28" ht="15.75" customHeight="1">
      <c r="A479" s="107"/>
      <c r="B479" s="107"/>
      <c r="C479" s="107"/>
      <c r="D479" s="107"/>
      <c r="E479" s="107"/>
      <c r="F479" s="107"/>
      <c r="G479" s="108"/>
      <c r="H479" s="107"/>
      <c r="I479" s="107"/>
      <c r="J479" s="107"/>
      <c r="K479" s="107"/>
      <c r="L479" s="107"/>
      <c r="M479" s="107"/>
      <c r="N479" s="107"/>
      <c r="O479" s="109"/>
      <c r="P479" s="109"/>
      <c r="Q479" s="107"/>
      <c r="R479" s="107"/>
      <c r="S479" s="107"/>
      <c r="T479" s="107"/>
      <c r="U479" s="107"/>
      <c r="V479" s="107"/>
      <c r="W479" s="107"/>
      <c r="X479" s="107"/>
      <c r="Y479" s="107"/>
      <c r="Z479" s="107"/>
      <c r="AA479" s="107"/>
      <c r="AB479" s="107"/>
    </row>
    <row r="480" spans="1:28" ht="15.75" customHeight="1">
      <c r="A480" s="107"/>
      <c r="B480" s="107"/>
      <c r="C480" s="107"/>
      <c r="D480" s="107"/>
      <c r="E480" s="107"/>
      <c r="F480" s="107"/>
      <c r="G480" s="108"/>
      <c r="H480" s="107"/>
      <c r="I480" s="107"/>
      <c r="J480" s="107"/>
      <c r="K480" s="107"/>
      <c r="L480" s="107"/>
      <c r="M480" s="107"/>
      <c r="N480" s="107"/>
      <c r="O480" s="109"/>
      <c r="P480" s="109"/>
      <c r="Q480" s="107"/>
      <c r="R480" s="107"/>
      <c r="S480" s="107"/>
      <c r="T480" s="107"/>
      <c r="U480" s="107"/>
      <c r="V480" s="107"/>
      <c r="W480" s="107"/>
      <c r="X480" s="107"/>
      <c r="Y480" s="107"/>
      <c r="Z480" s="107"/>
      <c r="AA480" s="107"/>
      <c r="AB480" s="107"/>
    </row>
    <row r="481" spans="1:28" ht="15.75" customHeight="1">
      <c r="A481" s="107"/>
      <c r="B481" s="107"/>
      <c r="C481" s="107"/>
      <c r="D481" s="107"/>
      <c r="E481" s="107"/>
      <c r="F481" s="107"/>
      <c r="G481" s="108"/>
      <c r="H481" s="107"/>
      <c r="I481" s="107"/>
      <c r="J481" s="107"/>
      <c r="K481" s="107"/>
      <c r="L481" s="107"/>
      <c r="M481" s="107"/>
      <c r="N481" s="107"/>
      <c r="O481" s="109"/>
      <c r="P481" s="109"/>
      <c r="Q481" s="107"/>
      <c r="R481" s="107"/>
      <c r="S481" s="107"/>
      <c r="T481" s="107"/>
      <c r="U481" s="107"/>
      <c r="V481" s="107"/>
      <c r="W481" s="107"/>
      <c r="X481" s="107"/>
      <c r="Y481" s="107"/>
      <c r="Z481" s="107"/>
      <c r="AA481" s="107"/>
      <c r="AB481" s="107"/>
    </row>
    <row r="482" spans="1:28" ht="15.75" customHeight="1">
      <c r="A482" s="107"/>
      <c r="B482" s="107"/>
      <c r="C482" s="107"/>
      <c r="D482" s="107"/>
      <c r="E482" s="107"/>
      <c r="F482" s="107"/>
      <c r="G482" s="108"/>
      <c r="H482" s="107"/>
      <c r="I482" s="107"/>
      <c r="J482" s="107"/>
      <c r="K482" s="107"/>
      <c r="L482" s="107"/>
      <c r="M482" s="107"/>
      <c r="N482" s="107"/>
      <c r="O482" s="109"/>
      <c r="P482" s="109"/>
      <c r="Q482" s="107"/>
      <c r="R482" s="107"/>
      <c r="S482" s="107"/>
      <c r="T482" s="107"/>
      <c r="U482" s="107"/>
      <c r="V482" s="107"/>
      <c r="W482" s="107"/>
      <c r="X482" s="107"/>
      <c r="Y482" s="107"/>
      <c r="Z482" s="107"/>
      <c r="AA482" s="107"/>
      <c r="AB482" s="107"/>
    </row>
    <row r="483" spans="1:28" ht="15.75" customHeight="1">
      <c r="A483" s="107"/>
      <c r="B483" s="107"/>
      <c r="C483" s="107"/>
      <c r="D483" s="107"/>
      <c r="E483" s="107"/>
      <c r="F483" s="107"/>
      <c r="G483" s="108"/>
      <c r="H483" s="107"/>
      <c r="I483" s="107"/>
      <c r="J483" s="107"/>
      <c r="K483" s="107"/>
      <c r="L483" s="107"/>
      <c r="M483" s="107"/>
      <c r="N483" s="107"/>
      <c r="O483" s="109"/>
      <c r="P483" s="109"/>
      <c r="Q483" s="107"/>
      <c r="R483" s="107"/>
      <c r="S483" s="107"/>
      <c r="T483" s="107"/>
      <c r="U483" s="107"/>
      <c r="V483" s="107"/>
      <c r="W483" s="107"/>
      <c r="X483" s="107"/>
      <c r="Y483" s="107"/>
      <c r="Z483" s="107"/>
      <c r="AA483" s="107"/>
      <c r="AB483" s="107"/>
    </row>
    <row r="484" spans="1:28" ht="15.75" customHeight="1">
      <c r="A484" s="107"/>
      <c r="B484" s="107"/>
      <c r="C484" s="107"/>
      <c r="D484" s="107"/>
      <c r="E484" s="107"/>
      <c r="F484" s="107"/>
      <c r="G484" s="108"/>
      <c r="H484" s="107"/>
      <c r="I484" s="107"/>
      <c r="J484" s="107"/>
      <c r="K484" s="107"/>
      <c r="L484" s="107"/>
      <c r="M484" s="107"/>
      <c r="N484" s="107"/>
      <c r="O484" s="109"/>
      <c r="P484" s="109"/>
      <c r="Q484" s="107"/>
      <c r="R484" s="107"/>
      <c r="S484" s="107"/>
      <c r="T484" s="107"/>
      <c r="U484" s="107"/>
      <c r="V484" s="107"/>
      <c r="W484" s="107"/>
      <c r="X484" s="107"/>
      <c r="Y484" s="107"/>
      <c r="Z484" s="107"/>
      <c r="AA484" s="107"/>
      <c r="AB484" s="107"/>
    </row>
    <row r="485" spans="1:28" ht="15.75" customHeight="1">
      <c r="A485" s="107"/>
      <c r="B485" s="107"/>
      <c r="C485" s="107"/>
      <c r="D485" s="107"/>
      <c r="E485" s="107"/>
      <c r="F485" s="107"/>
      <c r="G485" s="108"/>
      <c r="H485" s="107"/>
      <c r="I485" s="107"/>
      <c r="J485" s="107"/>
      <c r="K485" s="107"/>
      <c r="L485" s="107"/>
      <c r="M485" s="107"/>
      <c r="N485" s="107"/>
      <c r="O485" s="109"/>
      <c r="P485" s="109"/>
      <c r="Q485" s="107"/>
      <c r="R485" s="107"/>
      <c r="S485" s="107"/>
      <c r="T485" s="107"/>
      <c r="U485" s="107"/>
      <c r="V485" s="107"/>
      <c r="W485" s="107"/>
      <c r="X485" s="107"/>
      <c r="Y485" s="107"/>
      <c r="Z485" s="107"/>
      <c r="AA485" s="107"/>
      <c r="AB485" s="107"/>
    </row>
    <row r="486" spans="1:28" ht="15.75" customHeight="1">
      <c r="A486" s="107"/>
      <c r="B486" s="107"/>
      <c r="C486" s="107"/>
      <c r="D486" s="107"/>
      <c r="E486" s="107"/>
      <c r="F486" s="107"/>
      <c r="G486" s="108"/>
      <c r="H486" s="107"/>
      <c r="I486" s="107"/>
      <c r="J486" s="107"/>
      <c r="K486" s="107"/>
      <c r="L486" s="107"/>
      <c r="M486" s="107"/>
      <c r="N486" s="107"/>
      <c r="O486" s="109"/>
      <c r="P486" s="109"/>
      <c r="Q486" s="107"/>
      <c r="R486" s="107"/>
      <c r="S486" s="107"/>
      <c r="T486" s="107"/>
      <c r="U486" s="107"/>
      <c r="V486" s="107"/>
      <c r="W486" s="107"/>
      <c r="X486" s="107"/>
      <c r="Y486" s="107"/>
      <c r="Z486" s="107"/>
      <c r="AA486" s="107"/>
      <c r="AB486" s="107"/>
    </row>
    <row r="487" spans="1:28" ht="15.75" customHeight="1">
      <c r="A487" s="107"/>
      <c r="B487" s="107"/>
      <c r="C487" s="107"/>
      <c r="D487" s="107"/>
      <c r="E487" s="107"/>
      <c r="F487" s="107"/>
      <c r="G487" s="108"/>
      <c r="H487" s="107"/>
      <c r="I487" s="107"/>
      <c r="J487" s="107"/>
      <c r="K487" s="107"/>
      <c r="L487" s="107"/>
      <c r="M487" s="107"/>
      <c r="N487" s="107"/>
      <c r="O487" s="109"/>
      <c r="P487" s="109"/>
      <c r="Q487" s="107"/>
      <c r="R487" s="107"/>
      <c r="S487" s="107"/>
      <c r="T487" s="107"/>
      <c r="U487" s="107"/>
      <c r="V487" s="107"/>
      <c r="W487" s="107"/>
      <c r="X487" s="107"/>
      <c r="Y487" s="107"/>
      <c r="Z487" s="107"/>
      <c r="AA487" s="107"/>
      <c r="AB487" s="107"/>
    </row>
    <row r="488" spans="1:28" ht="15.75" customHeight="1">
      <c r="A488" s="107"/>
      <c r="B488" s="107"/>
      <c r="C488" s="107"/>
      <c r="D488" s="107"/>
      <c r="E488" s="107"/>
      <c r="F488" s="107"/>
      <c r="G488" s="108"/>
      <c r="H488" s="107"/>
      <c r="I488" s="107"/>
      <c r="J488" s="107"/>
      <c r="K488" s="107"/>
      <c r="L488" s="107"/>
      <c r="M488" s="107"/>
      <c r="N488" s="107"/>
      <c r="O488" s="109"/>
      <c r="P488" s="109"/>
      <c r="Q488" s="107"/>
      <c r="R488" s="107"/>
      <c r="S488" s="107"/>
      <c r="T488" s="107"/>
      <c r="U488" s="107"/>
      <c r="V488" s="107"/>
      <c r="W488" s="107"/>
      <c r="X488" s="107"/>
      <c r="Y488" s="107"/>
      <c r="Z488" s="107"/>
      <c r="AA488" s="107"/>
      <c r="AB488" s="107"/>
    </row>
    <row r="489" spans="1:28" ht="15.75" customHeight="1">
      <c r="A489" s="107"/>
      <c r="B489" s="107"/>
      <c r="C489" s="107"/>
      <c r="D489" s="107"/>
      <c r="E489" s="107"/>
      <c r="F489" s="107"/>
      <c r="G489" s="108"/>
      <c r="H489" s="107"/>
      <c r="I489" s="107"/>
      <c r="J489" s="107"/>
      <c r="K489" s="107"/>
      <c r="L489" s="107"/>
      <c r="M489" s="107"/>
      <c r="N489" s="107"/>
      <c r="O489" s="109"/>
      <c r="P489" s="109"/>
      <c r="Q489" s="107"/>
      <c r="R489" s="107"/>
      <c r="S489" s="107"/>
      <c r="T489" s="107"/>
      <c r="U489" s="107"/>
      <c r="V489" s="107"/>
      <c r="W489" s="107"/>
      <c r="X489" s="107"/>
      <c r="Y489" s="107"/>
      <c r="Z489" s="107"/>
      <c r="AA489" s="107"/>
      <c r="AB489" s="107"/>
    </row>
    <row r="490" spans="1:28" ht="15.75" customHeight="1">
      <c r="A490" s="107"/>
      <c r="B490" s="107"/>
      <c r="C490" s="107"/>
      <c r="D490" s="107"/>
      <c r="E490" s="107"/>
      <c r="F490" s="107"/>
      <c r="G490" s="108"/>
      <c r="H490" s="107"/>
      <c r="I490" s="107"/>
      <c r="J490" s="107"/>
      <c r="K490" s="107"/>
      <c r="L490" s="107"/>
      <c r="M490" s="107"/>
      <c r="N490" s="107"/>
      <c r="O490" s="109"/>
      <c r="P490" s="109"/>
      <c r="Q490" s="107"/>
      <c r="R490" s="107"/>
      <c r="S490" s="107"/>
      <c r="T490" s="107"/>
      <c r="U490" s="107"/>
      <c r="V490" s="107"/>
      <c r="W490" s="107"/>
      <c r="X490" s="107"/>
      <c r="Y490" s="107"/>
      <c r="Z490" s="107"/>
      <c r="AA490" s="107"/>
      <c r="AB490" s="107"/>
    </row>
    <row r="491" spans="1:28" ht="15.75" customHeight="1">
      <c r="A491" s="107"/>
      <c r="B491" s="107"/>
      <c r="C491" s="107"/>
      <c r="D491" s="107"/>
      <c r="E491" s="107"/>
      <c r="F491" s="107"/>
      <c r="G491" s="108"/>
      <c r="H491" s="107"/>
      <c r="I491" s="107"/>
      <c r="J491" s="107"/>
      <c r="K491" s="107"/>
      <c r="L491" s="107"/>
      <c r="M491" s="107"/>
      <c r="N491" s="107"/>
      <c r="O491" s="109"/>
      <c r="P491" s="109"/>
      <c r="Q491" s="107"/>
      <c r="R491" s="107"/>
      <c r="S491" s="107"/>
      <c r="T491" s="107"/>
      <c r="U491" s="107"/>
      <c r="V491" s="107"/>
      <c r="W491" s="107"/>
      <c r="X491" s="107"/>
      <c r="Y491" s="107"/>
      <c r="Z491" s="107"/>
      <c r="AA491" s="107"/>
      <c r="AB491" s="107"/>
    </row>
    <row r="492" spans="1:28" ht="15.75" customHeight="1">
      <c r="A492" s="107"/>
      <c r="B492" s="107"/>
      <c r="C492" s="107"/>
      <c r="D492" s="107"/>
      <c r="E492" s="107"/>
      <c r="F492" s="107"/>
      <c r="G492" s="108"/>
      <c r="H492" s="107"/>
      <c r="I492" s="107"/>
      <c r="J492" s="107"/>
      <c r="K492" s="107"/>
      <c r="L492" s="107"/>
      <c r="M492" s="107"/>
      <c r="N492" s="107"/>
      <c r="O492" s="109"/>
      <c r="P492" s="109"/>
      <c r="Q492" s="107"/>
      <c r="R492" s="107"/>
      <c r="S492" s="107"/>
      <c r="T492" s="107"/>
      <c r="U492" s="107"/>
      <c r="V492" s="107"/>
      <c r="W492" s="107"/>
      <c r="X492" s="107"/>
      <c r="Y492" s="107"/>
      <c r="Z492" s="107"/>
      <c r="AA492" s="107"/>
      <c r="AB492" s="107"/>
    </row>
    <row r="493" spans="1:28" ht="15.75" customHeight="1">
      <c r="A493" s="107"/>
      <c r="B493" s="107"/>
      <c r="C493" s="107"/>
      <c r="D493" s="107"/>
      <c r="E493" s="107"/>
      <c r="F493" s="107"/>
      <c r="G493" s="108"/>
      <c r="H493" s="107"/>
      <c r="I493" s="107"/>
      <c r="J493" s="107"/>
      <c r="K493" s="107"/>
      <c r="L493" s="107"/>
      <c r="M493" s="107"/>
      <c r="N493" s="107"/>
      <c r="O493" s="109"/>
      <c r="P493" s="109"/>
      <c r="Q493" s="107"/>
      <c r="R493" s="107"/>
      <c r="S493" s="107"/>
      <c r="T493" s="107"/>
      <c r="U493" s="107"/>
      <c r="V493" s="107"/>
      <c r="W493" s="107"/>
      <c r="X493" s="107"/>
      <c r="Y493" s="107"/>
      <c r="Z493" s="107"/>
      <c r="AA493" s="107"/>
      <c r="AB493" s="107"/>
    </row>
    <row r="494" spans="1:28" ht="15.75" customHeight="1">
      <c r="A494" s="107"/>
      <c r="B494" s="107"/>
      <c r="C494" s="107"/>
      <c r="D494" s="107"/>
      <c r="E494" s="107"/>
      <c r="F494" s="107"/>
      <c r="G494" s="108"/>
      <c r="H494" s="107"/>
      <c r="I494" s="107"/>
      <c r="J494" s="107"/>
      <c r="K494" s="107"/>
      <c r="L494" s="107"/>
      <c r="M494" s="107"/>
      <c r="N494" s="107"/>
      <c r="O494" s="109"/>
      <c r="P494" s="109"/>
      <c r="Q494" s="107"/>
      <c r="R494" s="107"/>
      <c r="S494" s="107"/>
      <c r="T494" s="107"/>
      <c r="U494" s="107"/>
      <c r="V494" s="107"/>
      <c r="W494" s="107"/>
      <c r="X494" s="107"/>
      <c r="Y494" s="107"/>
      <c r="Z494" s="107"/>
      <c r="AA494" s="107"/>
      <c r="AB494" s="107"/>
    </row>
    <row r="495" spans="1:28" ht="15.75" customHeight="1">
      <c r="A495" s="107"/>
      <c r="B495" s="107"/>
      <c r="C495" s="107"/>
      <c r="D495" s="107"/>
      <c r="E495" s="107"/>
      <c r="F495" s="107"/>
      <c r="G495" s="108"/>
      <c r="H495" s="107"/>
      <c r="I495" s="107"/>
      <c r="J495" s="107"/>
      <c r="K495" s="107"/>
      <c r="L495" s="107"/>
      <c r="M495" s="107"/>
      <c r="N495" s="107"/>
      <c r="O495" s="109"/>
      <c r="P495" s="109"/>
      <c r="Q495" s="107"/>
      <c r="R495" s="107"/>
      <c r="S495" s="107"/>
      <c r="T495" s="107"/>
      <c r="U495" s="107"/>
      <c r="V495" s="107"/>
      <c r="W495" s="107"/>
      <c r="X495" s="107"/>
      <c r="Y495" s="107"/>
      <c r="Z495" s="107"/>
      <c r="AA495" s="107"/>
      <c r="AB495" s="107"/>
    </row>
    <row r="496" spans="1:28" ht="15.75" customHeight="1">
      <c r="A496" s="107"/>
      <c r="B496" s="107"/>
      <c r="C496" s="107"/>
      <c r="D496" s="107"/>
      <c r="E496" s="107"/>
      <c r="F496" s="107"/>
      <c r="G496" s="108"/>
      <c r="H496" s="107"/>
      <c r="I496" s="107"/>
      <c r="J496" s="107"/>
      <c r="K496" s="107"/>
      <c r="L496" s="107"/>
      <c r="M496" s="107"/>
      <c r="N496" s="107"/>
      <c r="O496" s="109"/>
      <c r="P496" s="109"/>
      <c r="Q496" s="107"/>
      <c r="R496" s="107"/>
      <c r="S496" s="107"/>
      <c r="T496" s="107"/>
      <c r="U496" s="107"/>
      <c r="V496" s="107"/>
      <c r="W496" s="107"/>
      <c r="X496" s="107"/>
      <c r="Y496" s="107"/>
      <c r="Z496" s="107"/>
      <c r="AA496" s="107"/>
      <c r="AB496" s="107"/>
    </row>
    <row r="497" spans="1:28" ht="15.75" customHeight="1">
      <c r="A497" s="107"/>
      <c r="B497" s="107"/>
      <c r="C497" s="107"/>
      <c r="D497" s="107"/>
      <c r="E497" s="107"/>
      <c r="F497" s="107"/>
      <c r="G497" s="108"/>
      <c r="H497" s="107"/>
      <c r="I497" s="107"/>
      <c r="J497" s="107"/>
      <c r="K497" s="107"/>
      <c r="L497" s="107"/>
      <c r="M497" s="107"/>
      <c r="N497" s="107"/>
      <c r="O497" s="109"/>
      <c r="P497" s="109"/>
      <c r="Q497" s="107"/>
      <c r="R497" s="107"/>
      <c r="S497" s="107"/>
      <c r="T497" s="107"/>
      <c r="U497" s="107"/>
      <c r="V497" s="107"/>
      <c r="W497" s="107"/>
      <c r="X497" s="107"/>
      <c r="Y497" s="107"/>
      <c r="Z497" s="107"/>
      <c r="AA497" s="107"/>
      <c r="AB497" s="107"/>
    </row>
    <row r="498" spans="1:28" ht="15.75" customHeight="1">
      <c r="A498" s="107"/>
      <c r="B498" s="107"/>
      <c r="C498" s="107"/>
      <c r="D498" s="107"/>
      <c r="E498" s="107"/>
      <c r="F498" s="107"/>
      <c r="G498" s="108"/>
      <c r="H498" s="107"/>
      <c r="I498" s="107"/>
      <c r="J498" s="107"/>
      <c r="K498" s="107"/>
      <c r="L498" s="107"/>
      <c r="M498" s="107"/>
      <c r="N498" s="107"/>
      <c r="O498" s="109"/>
      <c r="P498" s="109"/>
      <c r="Q498" s="107"/>
      <c r="R498" s="107"/>
      <c r="S498" s="107"/>
      <c r="T498" s="107"/>
      <c r="U498" s="107"/>
      <c r="V498" s="107"/>
      <c r="W498" s="107"/>
      <c r="X498" s="107"/>
      <c r="Y498" s="107"/>
      <c r="Z498" s="107"/>
      <c r="AA498" s="107"/>
      <c r="AB498" s="107"/>
    </row>
    <row r="499" spans="1:28" ht="15.75" customHeight="1">
      <c r="A499" s="107"/>
      <c r="B499" s="107"/>
      <c r="C499" s="107"/>
      <c r="D499" s="107"/>
      <c r="E499" s="107"/>
      <c r="F499" s="107"/>
      <c r="G499" s="108"/>
      <c r="H499" s="107"/>
      <c r="I499" s="107"/>
      <c r="J499" s="107"/>
      <c r="K499" s="107"/>
      <c r="L499" s="107"/>
      <c r="M499" s="107"/>
      <c r="N499" s="107"/>
      <c r="O499" s="109"/>
      <c r="P499" s="109"/>
      <c r="Q499" s="107"/>
      <c r="R499" s="107"/>
      <c r="S499" s="107"/>
      <c r="T499" s="107"/>
      <c r="U499" s="107"/>
      <c r="V499" s="107"/>
      <c r="W499" s="107"/>
      <c r="X499" s="107"/>
      <c r="Y499" s="107"/>
      <c r="Z499" s="107"/>
      <c r="AA499" s="107"/>
      <c r="AB499" s="107"/>
    </row>
    <row r="500" spans="1:28" ht="15.75" customHeight="1">
      <c r="A500" s="107"/>
      <c r="B500" s="107"/>
      <c r="C500" s="107"/>
      <c r="D500" s="107"/>
      <c r="E500" s="107"/>
      <c r="F500" s="107"/>
      <c r="G500" s="108"/>
      <c r="H500" s="107"/>
      <c r="I500" s="107"/>
      <c r="J500" s="107"/>
      <c r="K500" s="107"/>
      <c r="L500" s="107"/>
      <c r="M500" s="107"/>
      <c r="N500" s="107"/>
      <c r="O500" s="109"/>
      <c r="P500" s="109"/>
      <c r="Q500" s="107"/>
      <c r="R500" s="107"/>
      <c r="S500" s="107"/>
      <c r="T500" s="107"/>
      <c r="U500" s="107"/>
      <c r="V500" s="107"/>
      <c r="W500" s="107"/>
      <c r="X500" s="107"/>
      <c r="Y500" s="107"/>
      <c r="Z500" s="107"/>
      <c r="AA500" s="107"/>
      <c r="AB500" s="107"/>
    </row>
    <row r="501" spans="1:28" ht="15.75" customHeight="1">
      <c r="A501" s="107"/>
      <c r="B501" s="107"/>
      <c r="C501" s="107"/>
      <c r="D501" s="107"/>
      <c r="E501" s="107"/>
      <c r="F501" s="107"/>
      <c r="G501" s="108"/>
      <c r="H501" s="107"/>
      <c r="I501" s="107"/>
      <c r="J501" s="107"/>
      <c r="K501" s="107"/>
      <c r="L501" s="107"/>
      <c r="M501" s="107"/>
      <c r="N501" s="107"/>
      <c r="O501" s="109"/>
      <c r="P501" s="109"/>
      <c r="Q501" s="107"/>
      <c r="R501" s="107"/>
      <c r="S501" s="107"/>
      <c r="T501" s="107"/>
      <c r="U501" s="107"/>
      <c r="V501" s="107"/>
      <c r="W501" s="107"/>
      <c r="X501" s="107"/>
      <c r="Y501" s="107"/>
      <c r="Z501" s="107"/>
      <c r="AA501" s="107"/>
      <c r="AB501" s="107"/>
    </row>
    <row r="502" spans="1:28" ht="15.75" customHeight="1">
      <c r="A502" s="107"/>
      <c r="B502" s="107"/>
      <c r="C502" s="107"/>
      <c r="D502" s="107"/>
      <c r="E502" s="107"/>
      <c r="F502" s="107"/>
      <c r="G502" s="108"/>
      <c r="H502" s="107"/>
      <c r="I502" s="107"/>
      <c r="J502" s="107"/>
      <c r="K502" s="107"/>
      <c r="L502" s="107"/>
      <c r="M502" s="107"/>
      <c r="N502" s="107"/>
      <c r="O502" s="109"/>
      <c r="P502" s="109"/>
      <c r="Q502" s="107"/>
      <c r="R502" s="107"/>
      <c r="S502" s="107"/>
      <c r="T502" s="107"/>
      <c r="U502" s="107"/>
      <c r="V502" s="107"/>
      <c r="W502" s="107"/>
      <c r="X502" s="107"/>
      <c r="Y502" s="107"/>
      <c r="Z502" s="107"/>
      <c r="AA502" s="107"/>
      <c r="AB502" s="107"/>
    </row>
    <row r="503" spans="1:28" ht="15.75" customHeight="1">
      <c r="A503" s="107"/>
      <c r="B503" s="107"/>
      <c r="C503" s="107"/>
      <c r="D503" s="107"/>
      <c r="E503" s="107"/>
      <c r="F503" s="107"/>
      <c r="G503" s="108"/>
      <c r="H503" s="107"/>
      <c r="I503" s="107"/>
      <c r="J503" s="107"/>
      <c r="K503" s="107"/>
      <c r="L503" s="107"/>
      <c r="M503" s="107"/>
      <c r="N503" s="107"/>
      <c r="O503" s="109"/>
      <c r="P503" s="109"/>
      <c r="Q503" s="107"/>
      <c r="R503" s="107"/>
      <c r="S503" s="107"/>
      <c r="T503" s="107"/>
      <c r="U503" s="107"/>
      <c r="V503" s="107"/>
      <c r="W503" s="107"/>
      <c r="X503" s="107"/>
      <c r="Y503" s="107"/>
      <c r="Z503" s="107"/>
      <c r="AA503" s="107"/>
      <c r="AB503" s="107"/>
    </row>
    <row r="504" spans="1:28" ht="15.75" customHeight="1">
      <c r="A504" s="107"/>
      <c r="B504" s="107"/>
      <c r="C504" s="107"/>
      <c r="D504" s="107"/>
      <c r="E504" s="107"/>
      <c r="F504" s="107"/>
      <c r="G504" s="108"/>
      <c r="H504" s="107"/>
      <c r="I504" s="107"/>
      <c r="J504" s="107"/>
      <c r="K504" s="107"/>
      <c r="L504" s="107"/>
      <c r="M504" s="107"/>
      <c r="N504" s="107"/>
      <c r="O504" s="109"/>
      <c r="P504" s="109"/>
      <c r="Q504" s="107"/>
      <c r="R504" s="107"/>
      <c r="S504" s="107"/>
      <c r="T504" s="107"/>
      <c r="U504" s="107"/>
      <c r="V504" s="107"/>
      <c r="W504" s="107"/>
      <c r="X504" s="107"/>
      <c r="Y504" s="107"/>
      <c r="Z504" s="107"/>
      <c r="AA504" s="107"/>
      <c r="AB504" s="107"/>
    </row>
    <row r="505" spans="1:28" ht="15.75" customHeight="1">
      <c r="A505" s="107"/>
      <c r="B505" s="107"/>
      <c r="C505" s="107"/>
      <c r="D505" s="107"/>
      <c r="E505" s="107"/>
      <c r="F505" s="107"/>
      <c r="G505" s="108"/>
      <c r="H505" s="107"/>
      <c r="I505" s="107"/>
      <c r="J505" s="107"/>
      <c r="K505" s="107"/>
      <c r="L505" s="107"/>
      <c r="M505" s="107"/>
      <c r="N505" s="107"/>
      <c r="O505" s="109"/>
      <c r="P505" s="109"/>
      <c r="Q505" s="107"/>
      <c r="R505" s="107"/>
      <c r="S505" s="107"/>
      <c r="T505" s="107"/>
      <c r="U505" s="107"/>
      <c r="V505" s="107"/>
      <c r="W505" s="107"/>
      <c r="X505" s="107"/>
      <c r="Y505" s="107"/>
      <c r="Z505" s="107"/>
      <c r="AA505" s="107"/>
      <c r="AB505" s="107"/>
    </row>
    <row r="506" spans="1:28" ht="15.75" customHeight="1">
      <c r="A506" s="107"/>
      <c r="B506" s="107"/>
      <c r="C506" s="107"/>
      <c r="D506" s="107"/>
      <c r="E506" s="107"/>
      <c r="F506" s="107"/>
      <c r="G506" s="108"/>
      <c r="H506" s="107"/>
      <c r="I506" s="107"/>
      <c r="J506" s="107"/>
      <c r="K506" s="107"/>
      <c r="L506" s="107"/>
      <c r="M506" s="107"/>
      <c r="N506" s="107"/>
      <c r="O506" s="109"/>
      <c r="P506" s="109"/>
      <c r="Q506" s="107"/>
      <c r="R506" s="107"/>
      <c r="S506" s="107"/>
      <c r="T506" s="107"/>
      <c r="U506" s="107"/>
      <c r="V506" s="107"/>
      <c r="W506" s="107"/>
      <c r="X506" s="107"/>
      <c r="Y506" s="107"/>
      <c r="Z506" s="107"/>
      <c r="AA506" s="107"/>
      <c r="AB506" s="107"/>
    </row>
    <row r="507" spans="1:28" ht="15.75" customHeight="1">
      <c r="A507" s="107"/>
      <c r="B507" s="107"/>
      <c r="C507" s="107"/>
      <c r="D507" s="107"/>
      <c r="E507" s="107"/>
      <c r="F507" s="107"/>
      <c r="G507" s="108"/>
      <c r="H507" s="107"/>
      <c r="I507" s="107"/>
      <c r="J507" s="107"/>
      <c r="K507" s="107"/>
      <c r="L507" s="107"/>
      <c r="M507" s="107"/>
      <c r="N507" s="107"/>
      <c r="O507" s="109"/>
      <c r="P507" s="109"/>
      <c r="Q507" s="107"/>
      <c r="R507" s="107"/>
      <c r="S507" s="107"/>
      <c r="T507" s="107"/>
      <c r="U507" s="107"/>
      <c r="V507" s="107"/>
      <c r="W507" s="107"/>
      <c r="X507" s="107"/>
      <c r="Y507" s="107"/>
      <c r="Z507" s="107"/>
      <c r="AA507" s="107"/>
      <c r="AB507" s="107"/>
    </row>
    <row r="508" spans="1:28" ht="15.75" customHeight="1">
      <c r="A508" s="107"/>
      <c r="B508" s="107"/>
      <c r="C508" s="107"/>
      <c r="D508" s="107"/>
      <c r="E508" s="107"/>
      <c r="F508" s="107"/>
      <c r="G508" s="108"/>
      <c r="H508" s="107"/>
      <c r="I508" s="107"/>
      <c r="J508" s="107"/>
      <c r="K508" s="107"/>
      <c r="L508" s="107"/>
      <c r="M508" s="107"/>
      <c r="N508" s="107"/>
      <c r="O508" s="109"/>
      <c r="P508" s="109"/>
      <c r="Q508" s="107"/>
      <c r="R508" s="107"/>
      <c r="S508" s="107"/>
      <c r="T508" s="107"/>
      <c r="U508" s="107"/>
      <c r="V508" s="107"/>
      <c r="W508" s="107"/>
      <c r="X508" s="107"/>
      <c r="Y508" s="107"/>
      <c r="Z508" s="107"/>
      <c r="AA508" s="107"/>
      <c r="AB508" s="107"/>
    </row>
    <row r="509" spans="1:28" ht="15.75" customHeight="1">
      <c r="A509" s="107"/>
      <c r="B509" s="107"/>
      <c r="C509" s="107"/>
      <c r="D509" s="107"/>
      <c r="E509" s="107"/>
      <c r="F509" s="107"/>
      <c r="G509" s="108"/>
      <c r="H509" s="107"/>
      <c r="I509" s="107"/>
      <c r="J509" s="107"/>
      <c r="K509" s="107"/>
      <c r="L509" s="107"/>
      <c r="M509" s="107"/>
      <c r="N509" s="107"/>
      <c r="O509" s="109"/>
      <c r="P509" s="109"/>
      <c r="Q509" s="107"/>
      <c r="R509" s="107"/>
      <c r="S509" s="107"/>
      <c r="T509" s="107"/>
      <c r="U509" s="107"/>
      <c r="V509" s="107"/>
      <c r="W509" s="107"/>
      <c r="X509" s="107"/>
      <c r="Y509" s="107"/>
      <c r="Z509" s="107"/>
      <c r="AA509" s="107"/>
      <c r="AB509" s="107"/>
    </row>
    <row r="510" spans="1:28" ht="15.75" customHeight="1">
      <c r="A510" s="107"/>
      <c r="B510" s="107"/>
      <c r="C510" s="107"/>
      <c r="D510" s="107"/>
      <c r="E510" s="107"/>
      <c r="F510" s="107"/>
      <c r="G510" s="108"/>
      <c r="H510" s="107"/>
      <c r="I510" s="107"/>
      <c r="J510" s="107"/>
      <c r="K510" s="107"/>
      <c r="L510" s="107"/>
      <c r="M510" s="107"/>
      <c r="N510" s="107"/>
      <c r="O510" s="109"/>
      <c r="P510" s="109"/>
      <c r="Q510" s="107"/>
      <c r="R510" s="107"/>
      <c r="S510" s="107"/>
      <c r="T510" s="107"/>
      <c r="U510" s="107"/>
      <c r="V510" s="107"/>
      <c r="W510" s="107"/>
      <c r="X510" s="107"/>
      <c r="Y510" s="107"/>
      <c r="Z510" s="107"/>
      <c r="AA510" s="107"/>
      <c r="AB510" s="107"/>
    </row>
    <row r="511" spans="1:28" ht="15.75" customHeight="1">
      <c r="A511" s="107"/>
      <c r="B511" s="107"/>
      <c r="C511" s="107"/>
      <c r="D511" s="107"/>
      <c r="E511" s="107"/>
      <c r="F511" s="107"/>
      <c r="G511" s="108"/>
      <c r="H511" s="107"/>
      <c r="I511" s="107"/>
      <c r="J511" s="107"/>
      <c r="K511" s="107"/>
      <c r="L511" s="107"/>
      <c r="M511" s="107"/>
      <c r="N511" s="107"/>
      <c r="O511" s="109"/>
      <c r="P511" s="109"/>
      <c r="Q511" s="107"/>
      <c r="R511" s="107"/>
      <c r="S511" s="107"/>
      <c r="T511" s="107"/>
      <c r="U511" s="107"/>
      <c r="V511" s="107"/>
      <c r="W511" s="107"/>
      <c r="X511" s="107"/>
      <c r="Y511" s="107"/>
      <c r="Z511" s="107"/>
      <c r="AA511" s="107"/>
      <c r="AB511" s="107"/>
    </row>
    <row r="512" spans="1:28" ht="15.75" customHeight="1">
      <c r="A512" s="107"/>
      <c r="B512" s="107"/>
      <c r="C512" s="107"/>
      <c r="D512" s="107"/>
      <c r="E512" s="107"/>
      <c r="F512" s="107"/>
      <c r="G512" s="108"/>
      <c r="H512" s="107"/>
      <c r="I512" s="107"/>
      <c r="J512" s="107"/>
      <c r="K512" s="107"/>
      <c r="L512" s="107"/>
      <c r="M512" s="107"/>
      <c r="N512" s="107"/>
      <c r="O512" s="109"/>
      <c r="P512" s="109"/>
      <c r="Q512" s="107"/>
      <c r="R512" s="107"/>
      <c r="S512" s="107"/>
      <c r="T512" s="107"/>
      <c r="U512" s="107"/>
      <c r="V512" s="107"/>
      <c r="W512" s="107"/>
      <c r="X512" s="107"/>
      <c r="Y512" s="107"/>
      <c r="Z512" s="107"/>
      <c r="AA512" s="107"/>
      <c r="AB512" s="107"/>
    </row>
    <row r="513" spans="1:28" ht="15.75" customHeight="1">
      <c r="A513" s="107"/>
      <c r="B513" s="107"/>
      <c r="C513" s="107"/>
      <c r="D513" s="107"/>
      <c r="E513" s="107"/>
      <c r="F513" s="107"/>
      <c r="G513" s="108"/>
      <c r="H513" s="107"/>
      <c r="I513" s="107"/>
      <c r="J513" s="107"/>
      <c r="K513" s="107"/>
      <c r="L513" s="107"/>
      <c r="M513" s="107"/>
      <c r="N513" s="107"/>
      <c r="O513" s="109"/>
      <c r="P513" s="109"/>
      <c r="Q513" s="107"/>
      <c r="R513" s="107"/>
      <c r="S513" s="107"/>
      <c r="T513" s="107"/>
      <c r="U513" s="107"/>
      <c r="V513" s="107"/>
      <c r="W513" s="107"/>
      <c r="X513" s="107"/>
      <c r="Y513" s="107"/>
      <c r="Z513" s="107"/>
      <c r="AA513" s="107"/>
      <c r="AB513" s="107"/>
    </row>
    <row r="514" spans="1:28" ht="15.75" customHeight="1">
      <c r="A514" s="107"/>
      <c r="B514" s="107"/>
      <c r="C514" s="107"/>
      <c r="D514" s="107"/>
      <c r="E514" s="107"/>
      <c r="F514" s="107"/>
      <c r="G514" s="108"/>
      <c r="H514" s="107"/>
      <c r="I514" s="107"/>
      <c r="J514" s="107"/>
      <c r="K514" s="107"/>
      <c r="L514" s="107"/>
      <c r="M514" s="107"/>
      <c r="N514" s="107"/>
      <c r="O514" s="109"/>
      <c r="P514" s="109"/>
      <c r="Q514" s="107"/>
      <c r="R514" s="107"/>
      <c r="S514" s="107"/>
      <c r="T514" s="107"/>
      <c r="U514" s="107"/>
      <c r="V514" s="107"/>
      <c r="W514" s="107"/>
      <c r="X514" s="107"/>
      <c r="Y514" s="107"/>
      <c r="Z514" s="107"/>
      <c r="AA514" s="107"/>
      <c r="AB514" s="107"/>
    </row>
    <row r="515" spans="1:28" ht="15.75" customHeight="1">
      <c r="A515" s="107"/>
      <c r="B515" s="107"/>
      <c r="C515" s="107"/>
      <c r="D515" s="107"/>
      <c r="E515" s="107"/>
      <c r="F515" s="107"/>
      <c r="G515" s="108"/>
      <c r="H515" s="107"/>
      <c r="I515" s="107"/>
      <c r="J515" s="107"/>
      <c r="K515" s="107"/>
      <c r="L515" s="107"/>
      <c r="M515" s="107"/>
      <c r="N515" s="107"/>
      <c r="O515" s="109"/>
      <c r="P515" s="109"/>
      <c r="Q515" s="107"/>
      <c r="R515" s="107"/>
      <c r="S515" s="107"/>
      <c r="T515" s="107"/>
      <c r="U515" s="107"/>
      <c r="V515" s="107"/>
      <c r="W515" s="107"/>
      <c r="X515" s="107"/>
      <c r="Y515" s="107"/>
      <c r="Z515" s="107"/>
      <c r="AA515" s="107"/>
      <c r="AB515" s="107"/>
    </row>
    <row r="516" spans="1:28" ht="15.75" customHeight="1">
      <c r="A516" s="107"/>
      <c r="B516" s="107"/>
      <c r="C516" s="107"/>
      <c r="D516" s="107"/>
      <c r="E516" s="107"/>
      <c r="F516" s="107"/>
      <c r="G516" s="108"/>
      <c r="H516" s="107"/>
      <c r="I516" s="107"/>
      <c r="J516" s="107"/>
      <c r="K516" s="107"/>
      <c r="L516" s="107"/>
      <c r="M516" s="107"/>
      <c r="N516" s="107"/>
      <c r="O516" s="109"/>
      <c r="P516" s="109"/>
      <c r="Q516" s="107"/>
      <c r="R516" s="107"/>
      <c r="S516" s="107"/>
      <c r="T516" s="107"/>
      <c r="U516" s="107"/>
      <c r="V516" s="107"/>
      <c r="W516" s="107"/>
      <c r="X516" s="107"/>
      <c r="Y516" s="107"/>
      <c r="Z516" s="107"/>
      <c r="AA516" s="107"/>
      <c r="AB516" s="107"/>
    </row>
    <row r="517" spans="1:28" ht="15.75" customHeight="1">
      <c r="A517" s="107"/>
      <c r="B517" s="107"/>
      <c r="C517" s="107"/>
      <c r="D517" s="107"/>
      <c r="E517" s="107"/>
      <c r="F517" s="107"/>
      <c r="G517" s="108"/>
      <c r="H517" s="107"/>
      <c r="I517" s="107"/>
      <c r="J517" s="107"/>
      <c r="K517" s="107"/>
      <c r="L517" s="107"/>
      <c r="M517" s="107"/>
      <c r="N517" s="107"/>
      <c r="O517" s="109"/>
      <c r="P517" s="109"/>
      <c r="Q517" s="107"/>
      <c r="R517" s="107"/>
      <c r="S517" s="107"/>
      <c r="T517" s="107"/>
      <c r="U517" s="107"/>
      <c r="V517" s="107"/>
      <c r="W517" s="107"/>
      <c r="X517" s="107"/>
      <c r="Y517" s="107"/>
      <c r="Z517" s="107"/>
      <c r="AA517" s="107"/>
      <c r="AB517" s="107"/>
    </row>
    <row r="518" spans="1:28" ht="15.75" customHeight="1">
      <c r="A518" s="107"/>
      <c r="B518" s="107"/>
      <c r="C518" s="107"/>
      <c r="D518" s="107"/>
      <c r="E518" s="107"/>
      <c r="F518" s="107"/>
      <c r="G518" s="108"/>
      <c r="H518" s="107"/>
      <c r="I518" s="107"/>
      <c r="J518" s="107"/>
      <c r="K518" s="107"/>
      <c r="L518" s="107"/>
      <c r="M518" s="107"/>
      <c r="N518" s="107"/>
      <c r="O518" s="109"/>
      <c r="P518" s="109"/>
      <c r="Q518" s="107"/>
      <c r="R518" s="107"/>
      <c r="S518" s="107"/>
      <c r="T518" s="107"/>
      <c r="U518" s="107"/>
      <c r="V518" s="107"/>
      <c r="W518" s="107"/>
      <c r="X518" s="107"/>
      <c r="Y518" s="107"/>
      <c r="Z518" s="107"/>
      <c r="AA518" s="107"/>
      <c r="AB518" s="107"/>
    </row>
    <row r="519" spans="1:28" ht="15.75" customHeight="1">
      <c r="A519" s="107"/>
      <c r="B519" s="107"/>
      <c r="C519" s="107"/>
      <c r="D519" s="107"/>
      <c r="E519" s="107"/>
      <c r="F519" s="107"/>
      <c r="G519" s="108"/>
      <c r="H519" s="107"/>
      <c r="I519" s="107"/>
      <c r="J519" s="107"/>
      <c r="K519" s="107"/>
      <c r="L519" s="107"/>
      <c r="M519" s="107"/>
      <c r="N519" s="107"/>
      <c r="O519" s="109"/>
      <c r="P519" s="109"/>
      <c r="Q519" s="107"/>
      <c r="R519" s="107"/>
      <c r="S519" s="107"/>
      <c r="T519" s="107"/>
      <c r="U519" s="107"/>
      <c r="V519" s="107"/>
      <c r="W519" s="107"/>
      <c r="X519" s="107"/>
      <c r="Y519" s="107"/>
      <c r="Z519" s="107"/>
      <c r="AA519" s="107"/>
      <c r="AB519" s="107"/>
    </row>
    <row r="520" spans="1:28" ht="15.75" customHeight="1">
      <c r="A520" s="107"/>
      <c r="B520" s="107"/>
      <c r="C520" s="107"/>
      <c r="D520" s="107"/>
      <c r="E520" s="107"/>
      <c r="F520" s="107"/>
      <c r="G520" s="108"/>
      <c r="H520" s="107"/>
      <c r="I520" s="107"/>
      <c r="J520" s="107"/>
      <c r="K520" s="107"/>
      <c r="L520" s="107"/>
      <c r="M520" s="107"/>
      <c r="N520" s="107"/>
      <c r="O520" s="109"/>
      <c r="P520" s="109"/>
      <c r="Q520" s="107"/>
      <c r="R520" s="107"/>
      <c r="S520" s="107"/>
      <c r="T520" s="107"/>
      <c r="U520" s="107"/>
      <c r="V520" s="107"/>
      <c r="W520" s="107"/>
      <c r="X520" s="107"/>
      <c r="Y520" s="107"/>
      <c r="Z520" s="107"/>
      <c r="AA520" s="107"/>
      <c r="AB520" s="107"/>
    </row>
    <row r="521" spans="1:28" ht="15.75" customHeight="1">
      <c r="A521" s="107"/>
      <c r="B521" s="107"/>
      <c r="C521" s="107"/>
      <c r="D521" s="107"/>
      <c r="E521" s="107"/>
      <c r="F521" s="107"/>
      <c r="G521" s="108"/>
      <c r="H521" s="107"/>
      <c r="I521" s="107"/>
      <c r="J521" s="107"/>
      <c r="K521" s="107"/>
      <c r="L521" s="107"/>
      <c r="M521" s="107"/>
      <c r="N521" s="107"/>
      <c r="O521" s="109"/>
      <c r="P521" s="109"/>
      <c r="Q521" s="107"/>
      <c r="R521" s="107"/>
      <c r="S521" s="107"/>
      <c r="T521" s="107"/>
      <c r="U521" s="107"/>
      <c r="V521" s="107"/>
      <c r="W521" s="107"/>
      <c r="X521" s="107"/>
      <c r="Y521" s="107"/>
      <c r="Z521" s="107"/>
      <c r="AA521" s="107"/>
      <c r="AB521" s="107"/>
    </row>
    <row r="522" spans="1:28" ht="15.75" customHeight="1">
      <c r="A522" s="107"/>
      <c r="B522" s="107"/>
      <c r="C522" s="107"/>
      <c r="D522" s="107"/>
      <c r="E522" s="107"/>
      <c r="F522" s="107"/>
      <c r="G522" s="108"/>
      <c r="H522" s="107"/>
      <c r="I522" s="107"/>
      <c r="J522" s="107"/>
      <c r="K522" s="107"/>
      <c r="L522" s="107"/>
      <c r="M522" s="107"/>
      <c r="N522" s="107"/>
      <c r="O522" s="109"/>
      <c r="P522" s="109"/>
      <c r="Q522" s="107"/>
      <c r="R522" s="107"/>
      <c r="S522" s="107"/>
      <c r="T522" s="107"/>
      <c r="U522" s="107"/>
      <c r="V522" s="107"/>
      <c r="W522" s="107"/>
      <c r="X522" s="107"/>
      <c r="Y522" s="107"/>
      <c r="Z522" s="107"/>
      <c r="AA522" s="107"/>
      <c r="AB522" s="107"/>
    </row>
    <row r="523" spans="1:28" ht="15.75" customHeight="1">
      <c r="A523" s="107"/>
      <c r="B523" s="107"/>
      <c r="C523" s="107"/>
      <c r="D523" s="107"/>
      <c r="E523" s="107"/>
      <c r="F523" s="107"/>
      <c r="G523" s="108"/>
      <c r="H523" s="107"/>
      <c r="I523" s="107"/>
      <c r="J523" s="107"/>
      <c r="K523" s="107"/>
      <c r="L523" s="107"/>
      <c r="M523" s="107"/>
      <c r="N523" s="107"/>
      <c r="O523" s="109"/>
      <c r="P523" s="109"/>
      <c r="Q523" s="107"/>
      <c r="R523" s="107"/>
      <c r="S523" s="107"/>
      <c r="T523" s="107"/>
      <c r="U523" s="107"/>
      <c r="V523" s="107"/>
      <c r="W523" s="107"/>
      <c r="X523" s="107"/>
      <c r="Y523" s="107"/>
      <c r="Z523" s="107"/>
      <c r="AA523" s="107"/>
      <c r="AB523" s="107"/>
    </row>
    <row r="524" spans="1:28" ht="15.75" customHeight="1">
      <c r="A524" s="107"/>
      <c r="B524" s="107"/>
      <c r="C524" s="107"/>
      <c r="D524" s="107"/>
      <c r="E524" s="107"/>
      <c r="F524" s="107"/>
      <c r="G524" s="108"/>
      <c r="H524" s="107"/>
      <c r="I524" s="107"/>
      <c r="J524" s="107"/>
      <c r="K524" s="107"/>
      <c r="L524" s="107"/>
      <c r="M524" s="107"/>
      <c r="N524" s="107"/>
      <c r="O524" s="109"/>
      <c r="P524" s="109"/>
      <c r="Q524" s="107"/>
      <c r="R524" s="107"/>
      <c r="S524" s="107"/>
      <c r="T524" s="107"/>
      <c r="U524" s="107"/>
      <c r="V524" s="107"/>
      <c r="W524" s="107"/>
      <c r="X524" s="107"/>
      <c r="Y524" s="107"/>
      <c r="Z524" s="107"/>
      <c r="AA524" s="107"/>
      <c r="AB524" s="107"/>
    </row>
    <row r="525" spans="1:28" ht="15.75" customHeight="1">
      <c r="A525" s="107"/>
      <c r="B525" s="107"/>
      <c r="C525" s="107"/>
      <c r="D525" s="107"/>
      <c r="E525" s="107"/>
      <c r="F525" s="107"/>
      <c r="G525" s="108"/>
      <c r="H525" s="107"/>
      <c r="I525" s="107"/>
      <c r="J525" s="107"/>
      <c r="K525" s="107"/>
      <c r="L525" s="107"/>
      <c r="M525" s="107"/>
      <c r="N525" s="107"/>
      <c r="O525" s="109"/>
      <c r="P525" s="109"/>
      <c r="Q525" s="107"/>
      <c r="R525" s="107"/>
      <c r="S525" s="107"/>
      <c r="T525" s="107"/>
      <c r="U525" s="107"/>
      <c r="V525" s="107"/>
      <c r="W525" s="107"/>
      <c r="X525" s="107"/>
      <c r="Y525" s="107"/>
      <c r="Z525" s="107"/>
      <c r="AA525" s="107"/>
      <c r="AB525" s="107"/>
    </row>
    <row r="526" spans="1:28" ht="15.75" customHeight="1">
      <c r="A526" s="107"/>
      <c r="B526" s="107"/>
      <c r="C526" s="107"/>
      <c r="D526" s="107"/>
      <c r="E526" s="107"/>
      <c r="F526" s="107"/>
      <c r="G526" s="108"/>
      <c r="H526" s="107"/>
      <c r="I526" s="107"/>
      <c r="J526" s="107"/>
      <c r="K526" s="107"/>
      <c r="L526" s="107"/>
      <c r="M526" s="107"/>
      <c r="N526" s="107"/>
      <c r="O526" s="109"/>
      <c r="P526" s="109"/>
      <c r="Q526" s="107"/>
      <c r="R526" s="107"/>
      <c r="S526" s="107"/>
      <c r="T526" s="107"/>
      <c r="U526" s="107"/>
      <c r="V526" s="107"/>
      <c r="W526" s="107"/>
      <c r="X526" s="107"/>
      <c r="Y526" s="107"/>
      <c r="Z526" s="107"/>
      <c r="AA526" s="107"/>
      <c r="AB526" s="107"/>
    </row>
    <row r="527" spans="1:28" ht="15.75" customHeight="1">
      <c r="A527" s="107"/>
      <c r="B527" s="107"/>
      <c r="C527" s="107"/>
      <c r="D527" s="107"/>
      <c r="E527" s="107"/>
      <c r="F527" s="107"/>
      <c r="G527" s="108"/>
      <c r="H527" s="107"/>
      <c r="I527" s="107"/>
      <c r="J527" s="107"/>
      <c r="K527" s="107"/>
      <c r="L527" s="107"/>
      <c r="M527" s="107"/>
      <c r="N527" s="107"/>
      <c r="O527" s="109"/>
      <c r="P527" s="109"/>
      <c r="Q527" s="107"/>
      <c r="R527" s="107"/>
      <c r="S527" s="107"/>
      <c r="T527" s="107"/>
      <c r="U527" s="107"/>
      <c r="V527" s="107"/>
      <c r="W527" s="107"/>
      <c r="X527" s="107"/>
      <c r="Y527" s="107"/>
      <c r="Z527" s="107"/>
      <c r="AA527" s="107"/>
      <c r="AB527" s="107"/>
    </row>
    <row r="528" spans="1:28" ht="15.75" customHeight="1">
      <c r="A528" s="107"/>
      <c r="B528" s="107"/>
      <c r="C528" s="107"/>
      <c r="D528" s="107"/>
      <c r="E528" s="107"/>
      <c r="F528" s="107"/>
      <c r="G528" s="108"/>
      <c r="H528" s="107"/>
      <c r="I528" s="107"/>
      <c r="J528" s="107"/>
      <c r="K528" s="107"/>
      <c r="L528" s="107"/>
      <c r="M528" s="107"/>
      <c r="N528" s="107"/>
      <c r="O528" s="109"/>
      <c r="P528" s="109"/>
      <c r="Q528" s="107"/>
      <c r="R528" s="107"/>
      <c r="S528" s="107"/>
      <c r="T528" s="107"/>
      <c r="U528" s="107"/>
      <c r="V528" s="107"/>
      <c r="W528" s="107"/>
      <c r="X528" s="107"/>
      <c r="Y528" s="107"/>
      <c r="Z528" s="107"/>
      <c r="AA528" s="107"/>
      <c r="AB528" s="107"/>
    </row>
    <row r="529" spans="1:28" ht="15.75" customHeight="1">
      <c r="A529" s="107"/>
      <c r="B529" s="107"/>
      <c r="C529" s="107"/>
      <c r="D529" s="107"/>
      <c r="E529" s="107"/>
      <c r="F529" s="107"/>
      <c r="G529" s="108"/>
      <c r="H529" s="107"/>
      <c r="I529" s="107"/>
      <c r="J529" s="107"/>
      <c r="K529" s="107"/>
      <c r="L529" s="107"/>
      <c r="M529" s="107"/>
      <c r="N529" s="107"/>
      <c r="O529" s="109"/>
      <c r="P529" s="109"/>
      <c r="Q529" s="107"/>
      <c r="R529" s="107"/>
      <c r="S529" s="107"/>
      <c r="T529" s="107"/>
      <c r="U529" s="107"/>
      <c r="V529" s="107"/>
      <c r="W529" s="107"/>
      <c r="X529" s="107"/>
      <c r="Y529" s="107"/>
      <c r="Z529" s="107"/>
      <c r="AA529" s="107"/>
      <c r="AB529" s="107"/>
    </row>
    <row r="530" spans="1:28" ht="15.75" customHeight="1">
      <c r="A530" s="107"/>
      <c r="B530" s="107"/>
      <c r="C530" s="107"/>
      <c r="D530" s="107"/>
      <c r="E530" s="107"/>
      <c r="F530" s="107"/>
      <c r="G530" s="108"/>
      <c r="H530" s="107"/>
      <c r="I530" s="107"/>
      <c r="J530" s="107"/>
      <c r="K530" s="107"/>
      <c r="L530" s="107"/>
      <c r="M530" s="107"/>
      <c r="N530" s="107"/>
      <c r="O530" s="109"/>
      <c r="P530" s="109"/>
      <c r="Q530" s="107"/>
      <c r="R530" s="107"/>
      <c r="S530" s="107"/>
      <c r="T530" s="107"/>
      <c r="U530" s="107"/>
      <c r="V530" s="107"/>
      <c r="W530" s="107"/>
      <c r="X530" s="107"/>
      <c r="Y530" s="107"/>
      <c r="Z530" s="107"/>
      <c r="AA530" s="107"/>
      <c r="AB530" s="107"/>
    </row>
    <row r="531" spans="1:28" ht="15.75" customHeight="1">
      <c r="A531" s="107"/>
      <c r="B531" s="107"/>
      <c r="C531" s="107"/>
      <c r="D531" s="107"/>
      <c r="E531" s="107"/>
      <c r="F531" s="107"/>
      <c r="G531" s="108"/>
      <c r="H531" s="107"/>
      <c r="I531" s="107"/>
      <c r="J531" s="107"/>
      <c r="K531" s="107"/>
      <c r="L531" s="107"/>
      <c r="M531" s="107"/>
      <c r="N531" s="107"/>
      <c r="O531" s="109"/>
      <c r="P531" s="109"/>
      <c r="Q531" s="107"/>
      <c r="R531" s="107"/>
      <c r="S531" s="107"/>
      <c r="T531" s="107"/>
      <c r="U531" s="107"/>
      <c r="V531" s="107"/>
      <c r="W531" s="107"/>
      <c r="X531" s="107"/>
      <c r="Y531" s="107"/>
      <c r="Z531" s="107"/>
      <c r="AA531" s="107"/>
      <c r="AB531" s="107"/>
    </row>
    <row r="532" spans="1:28" ht="15.75" customHeight="1">
      <c r="A532" s="107"/>
      <c r="B532" s="107"/>
      <c r="C532" s="107"/>
      <c r="D532" s="107"/>
      <c r="E532" s="107"/>
      <c r="F532" s="107"/>
      <c r="G532" s="108"/>
      <c r="H532" s="107"/>
      <c r="I532" s="107"/>
      <c r="J532" s="107"/>
      <c r="K532" s="107"/>
      <c r="L532" s="107"/>
      <c r="M532" s="107"/>
      <c r="N532" s="107"/>
      <c r="O532" s="109"/>
      <c r="P532" s="109"/>
      <c r="Q532" s="107"/>
      <c r="R532" s="107"/>
      <c r="S532" s="107"/>
      <c r="T532" s="107"/>
      <c r="U532" s="107"/>
      <c r="V532" s="107"/>
      <c r="W532" s="107"/>
      <c r="X532" s="107"/>
      <c r="Y532" s="107"/>
      <c r="Z532" s="107"/>
      <c r="AA532" s="107"/>
      <c r="AB532" s="107"/>
    </row>
    <row r="533" spans="1:28" ht="15.75" customHeight="1">
      <c r="A533" s="107"/>
      <c r="B533" s="107"/>
      <c r="C533" s="107"/>
      <c r="D533" s="107"/>
      <c r="E533" s="107"/>
      <c r="F533" s="107"/>
      <c r="G533" s="108"/>
      <c r="H533" s="107"/>
      <c r="I533" s="107"/>
      <c r="J533" s="107"/>
      <c r="K533" s="107"/>
      <c r="L533" s="107"/>
      <c r="M533" s="107"/>
      <c r="N533" s="107"/>
      <c r="O533" s="109"/>
      <c r="P533" s="109"/>
      <c r="Q533" s="107"/>
      <c r="R533" s="107"/>
      <c r="S533" s="107"/>
      <c r="T533" s="107"/>
      <c r="U533" s="107"/>
      <c r="V533" s="107"/>
      <c r="W533" s="107"/>
      <c r="X533" s="107"/>
      <c r="Y533" s="107"/>
      <c r="Z533" s="107"/>
      <c r="AA533" s="107"/>
      <c r="AB533" s="107"/>
    </row>
    <row r="534" spans="1:28" ht="15.75" customHeight="1">
      <c r="A534" s="107"/>
      <c r="B534" s="107"/>
      <c r="C534" s="107"/>
      <c r="D534" s="107"/>
      <c r="E534" s="107"/>
      <c r="F534" s="107"/>
      <c r="G534" s="108"/>
      <c r="H534" s="107"/>
      <c r="I534" s="107"/>
      <c r="J534" s="107"/>
      <c r="K534" s="107"/>
      <c r="L534" s="107"/>
      <c r="M534" s="107"/>
      <c r="N534" s="107"/>
      <c r="O534" s="109"/>
      <c r="P534" s="109"/>
      <c r="Q534" s="107"/>
      <c r="R534" s="107"/>
      <c r="S534" s="107"/>
      <c r="T534" s="107"/>
      <c r="U534" s="107"/>
      <c r="V534" s="107"/>
      <c r="W534" s="107"/>
      <c r="X534" s="107"/>
      <c r="Y534" s="107"/>
      <c r="Z534" s="107"/>
      <c r="AA534" s="107"/>
      <c r="AB534" s="107"/>
    </row>
    <row r="535" spans="1:28" ht="15.75" customHeight="1">
      <c r="A535" s="107"/>
      <c r="B535" s="107"/>
      <c r="C535" s="107"/>
      <c r="D535" s="107"/>
      <c r="E535" s="107"/>
      <c r="F535" s="107"/>
      <c r="G535" s="108"/>
      <c r="H535" s="107"/>
      <c r="I535" s="107"/>
      <c r="J535" s="107"/>
      <c r="K535" s="107"/>
      <c r="L535" s="107"/>
      <c r="M535" s="107"/>
      <c r="N535" s="107"/>
      <c r="O535" s="109"/>
      <c r="P535" s="109"/>
      <c r="Q535" s="107"/>
      <c r="R535" s="107"/>
      <c r="S535" s="107"/>
      <c r="T535" s="107"/>
      <c r="U535" s="107"/>
      <c r="V535" s="107"/>
      <c r="W535" s="107"/>
      <c r="X535" s="107"/>
      <c r="Y535" s="107"/>
      <c r="Z535" s="107"/>
      <c r="AA535" s="107"/>
      <c r="AB535" s="107"/>
    </row>
    <row r="536" spans="1:28" ht="15.75" customHeight="1">
      <c r="A536" s="107"/>
      <c r="B536" s="107"/>
      <c r="C536" s="107"/>
      <c r="D536" s="107"/>
      <c r="E536" s="107"/>
      <c r="F536" s="107"/>
      <c r="G536" s="108"/>
      <c r="H536" s="107"/>
      <c r="I536" s="107"/>
      <c r="J536" s="107"/>
      <c r="K536" s="107"/>
      <c r="L536" s="107"/>
      <c r="M536" s="107"/>
      <c r="N536" s="107"/>
      <c r="O536" s="109"/>
      <c r="P536" s="109"/>
      <c r="Q536" s="107"/>
      <c r="R536" s="107"/>
      <c r="S536" s="107"/>
      <c r="T536" s="107"/>
      <c r="U536" s="107"/>
      <c r="V536" s="107"/>
      <c r="W536" s="107"/>
      <c r="X536" s="107"/>
      <c r="Y536" s="107"/>
      <c r="Z536" s="107"/>
      <c r="AA536" s="107"/>
      <c r="AB536" s="107"/>
    </row>
    <row r="537" spans="1:28" ht="15.75" customHeight="1">
      <c r="A537" s="107"/>
      <c r="B537" s="107"/>
      <c r="C537" s="107"/>
      <c r="D537" s="107"/>
      <c r="E537" s="107"/>
      <c r="F537" s="107"/>
      <c r="G537" s="108"/>
      <c r="H537" s="107"/>
      <c r="I537" s="107"/>
      <c r="J537" s="107"/>
      <c r="K537" s="107"/>
      <c r="L537" s="107"/>
      <c r="M537" s="107"/>
      <c r="N537" s="107"/>
      <c r="O537" s="109"/>
      <c r="P537" s="109"/>
      <c r="Q537" s="107"/>
      <c r="R537" s="107"/>
      <c r="S537" s="107"/>
      <c r="T537" s="107"/>
      <c r="U537" s="107"/>
      <c r="V537" s="107"/>
      <c r="W537" s="107"/>
      <c r="X537" s="107"/>
      <c r="Y537" s="107"/>
      <c r="Z537" s="107"/>
      <c r="AA537" s="107"/>
      <c r="AB537" s="107"/>
    </row>
    <row r="538" spans="1:28" ht="15.75" customHeight="1">
      <c r="A538" s="107"/>
      <c r="B538" s="107"/>
      <c r="C538" s="107"/>
      <c r="D538" s="107"/>
      <c r="E538" s="107"/>
      <c r="F538" s="107"/>
      <c r="G538" s="108"/>
      <c r="H538" s="107"/>
      <c r="I538" s="107"/>
      <c r="J538" s="107"/>
      <c r="K538" s="107"/>
      <c r="L538" s="107"/>
      <c r="M538" s="107"/>
      <c r="N538" s="107"/>
      <c r="O538" s="109"/>
      <c r="P538" s="109"/>
      <c r="Q538" s="107"/>
      <c r="R538" s="107"/>
      <c r="S538" s="107"/>
      <c r="T538" s="107"/>
      <c r="U538" s="107"/>
      <c r="V538" s="107"/>
      <c r="W538" s="107"/>
      <c r="X538" s="107"/>
      <c r="Y538" s="107"/>
      <c r="Z538" s="107"/>
      <c r="AA538" s="107"/>
      <c r="AB538" s="107"/>
    </row>
    <row r="539" spans="1:28" ht="15.75" customHeight="1">
      <c r="A539" s="107"/>
      <c r="B539" s="107"/>
      <c r="C539" s="107"/>
      <c r="D539" s="107"/>
      <c r="E539" s="107"/>
      <c r="F539" s="107"/>
      <c r="G539" s="108"/>
      <c r="H539" s="107"/>
      <c r="I539" s="107"/>
      <c r="J539" s="107"/>
      <c r="K539" s="107"/>
      <c r="L539" s="107"/>
      <c r="M539" s="107"/>
      <c r="N539" s="107"/>
      <c r="O539" s="109"/>
      <c r="P539" s="109"/>
      <c r="Q539" s="107"/>
      <c r="R539" s="107"/>
      <c r="S539" s="107"/>
      <c r="T539" s="107"/>
      <c r="U539" s="107"/>
      <c r="V539" s="107"/>
      <c r="W539" s="107"/>
      <c r="X539" s="107"/>
      <c r="Y539" s="107"/>
      <c r="Z539" s="107"/>
      <c r="AA539" s="107"/>
      <c r="AB539" s="107"/>
    </row>
    <row r="540" spans="1:28" ht="15.75" customHeight="1">
      <c r="A540" s="107"/>
      <c r="B540" s="107"/>
      <c r="C540" s="107"/>
      <c r="D540" s="107"/>
      <c r="E540" s="107"/>
      <c r="F540" s="107"/>
      <c r="G540" s="108"/>
      <c r="H540" s="107"/>
      <c r="I540" s="107"/>
      <c r="J540" s="107"/>
      <c r="K540" s="107"/>
      <c r="L540" s="107"/>
      <c r="M540" s="107"/>
      <c r="N540" s="107"/>
      <c r="O540" s="109"/>
      <c r="P540" s="109"/>
      <c r="Q540" s="107"/>
      <c r="R540" s="107"/>
      <c r="S540" s="107"/>
      <c r="T540" s="107"/>
      <c r="U540" s="107"/>
      <c r="V540" s="107"/>
      <c r="W540" s="107"/>
      <c r="X540" s="107"/>
      <c r="Y540" s="107"/>
      <c r="Z540" s="107"/>
      <c r="AA540" s="107"/>
      <c r="AB540" s="107"/>
    </row>
    <row r="541" spans="1:28" ht="15.75" customHeight="1">
      <c r="A541" s="107"/>
      <c r="B541" s="107"/>
      <c r="C541" s="107"/>
      <c r="D541" s="107"/>
      <c r="E541" s="107"/>
      <c r="F541" s="107"/>
      <c r="G541" s="108"/>
      <c r="H541" s="107"/>
      <c r="I541" s="107"/>
      <c r="J541" s="107"/>
      <c r="K541" s="107"/>
      <c r="L541" s="107"/>
      <c r="M541" s="107"/>
      <c r="N541" s="107"/>
      <c r="O541" s="109"/>
      <c r="P541" s="109"/>
      <c r="Q541" s="107"/>
      <c r="R541" s="107"/>
      <c r="S541" s="107"/>
      <c r="T541" s="107"/>
      <c r="U541" s="107"/>
      <c r="V541" s="107"/>
      <c r="W541" s="107"/>
      <c r="X541" s="107"/>
      <c r="Y541" s="107"/>
      <c r="Z541" s="107"/>
      <c r="AA541" s="107"/>
      <c r="AB541" s="107"/>
    </row>
    <row r="542" spans="1:28" ht="15.75" customHeight="1">
      <c r="A542" s="107"/>
      <c r="B542" s="107"/>
      <c r="C542" s="107"/>
      <c r="D542" s="107"/>
      <c r="E542" s="107"/>
      <c r="F542" s="107"/>
      <c r="G542" s="108"/>
      <c r="H542" s="107"/>
      <c r="I542" s="107"/>
      <c r="J542" s="107"/>
      <c r="K542" s="107"/>
      <c r="L542" s="107"/>
      <c r="M542" s="107"/>
      <c r="N542" s="107"/>
      <c r="O542" s="109"/>
      <c r="P542" s="109"/>
      <c r="Q542" s="107"/>
      <c r="R542" s="107"/>
      <c r="S542" s="107"/>
      <c r="T542" s="107"/>
      <c r="U542" s="107"/>
      <c r="V542" s="107"/>
      <c r="W542" s="107"/>
      <c r="X542" s="107"/>
      <c r="Y542" s="107"/>
      <c r="Z542" s="107"/>
      <c r="AA542" s="107"/>
      <c r="AB542" s="107"/>
    </row>
    <row r="543" spans="1:28" ht="15.75" customHeight="1">
      <c r="A543" s="107"/>
      <c r="B543" s="107"/>
      <c r="C543" s="107"/>
      <c r="D543" s="107"/>
      <c r="E543" s="107"/>
      <c r="F543" s="107"/>
      <c r="G543" s="108"/>
      <c r="H543" s="107"/>
      <c r="I543" s="107"/>
      <c r="J543" s="107"/>
      <c r="K543" s="107"/>
      <c r="L543" s="107"/>
      <c r="M543" s="107"/>
      <c r="N543" s="107"/>
      <c r="O543" s="109"/>
      <c r="P543" s="109"/>
      <c r="Q543" s="107"/>
      <c r="R543" s="107"/>
      <c r="S543" s="107"/>
      <c r="T543" s="107"/>
      <c r="U543" s="107"/>
      <c r="V543" s="107"/>
      <c r="W543" s="107"/>
      <c r="X543" s="107"/>
      <c r="Y543" s="107"/>
      <c r="Z543" s="107"/>
      <c r="AA543" s="107"/>
      <c r="AB543" s="107"/>
    </row>
    <row r="544" spans="1:28" ht="15.75" customHeight="1">
      <c r="A544" s="107"/>
      <c r="B544" s="107"/>
      <c r="C544" s="107"/>
      <c r="D544" s="107"/>
      <c r="E544" s="107"/>
      <c r="F544" s="107"/>
      <c r="G544" s="108"/>
      <c r="H544" s="107"/>
      <c r="I544" s="107"/>
      <c r="J544" s="107"/>
      <c r="K544" s="107"/>
      <c r="L544" s="107"/>
      <c r="M544" s="107"/>
      <c r="N544" s="107"/>
      <c r="O544" s="109"/>
      <c r="P544" s="109"/>
      <c r="Q544" s="107"/>
      <c r="R544" s="107"/>
      <c r="S544" s="107"/>
      <c r="T544" s="107"/>
      <c r="U544" s="107"/>
      <c r="V544" s="107"/>
      <c r="W544" s="107"/>
      <c r="X544" s="107"/>
      <c r="Y544" s="107"/>
      <c r="Z544" s="107"/>
      <c r="AA544" s="107"/>
      <c r="AB544" s="107"/>
    </row>
    <row r="545" spans="1:28" ht="15.75" customHeight="1">
      <c r="A545" s="107"/>
      <c r="B545" s="107"/>
      <c r="C545" s="107"/>
      <c r="D545" s="107"/>
      <c r="E545" s="107"/>
      <c r="F545" s="107"/>
      <c r="G545" s="108"/>
      <c r="H545" s="107"/>
      <c r="I545" s="107"/>
      <c r="J545" s="107"/>
      <c r="K545" s="107"/>
      <c r="L545" s="107"/>
      <c r="M545" s="107"/>
      <c r="N545" s="107"/>
      <c r="O545" s="109"/>
      <c r="P545" s="109"/>
      <c r="Q545" s="107"/>
      <c r="R545" s="107"/>
      <c r="S545" s="107"/>
      <c r="T545" s="107"/>
      <c r="U545" s="107"/>
      <c r="V545" s="107"/>
      <c r="W545" s="107"/>
      <c r="X545" s="107"/>
      <c r="Y545" s="107"/>
      <c r="Z545" s="107"/>
      <c r="AA545" s="107"/>
      <c r="AB545" s="107"/>
    </row>
    <row r="546" spans="1:28" ht="15.75" customHeight="1">
      <c r="A546" s="107"/>
      <c r="B546" s="107"/>
      <c r="C546" s="107"/>
      <c r="D546" s="107"/>
      <c r="E546" s="107"/>
      <c r="F546" s="107"/>
      <c r="G546" s="108"/>
      <c r="H546" s="107"/>
      <c r="I546" s="107"/>
      <c r="J546" s="107"/>
      <c r="K546" s="107"/>
      <c r="L546" s="107"/>
      <c r="M546" s="107"/>
      <c r="N546" s="107"/>
      <c r="O546" s="109"/>
      <c r="P546" s="109"/>
      <c r="Q546" s="107"/>
      <c r="R546" s="107"/>
      <c r="S546" s="107"/>
      <c r="T546" s="107"/>
      <c r="U546" s="107"/>
      <c r="V546" s="107"/>
      <c r="W546" s="107"/>
      <c r="X546" s="107"/>
      <c r="Y546" s="107"/>
      <c r="Z546" s="107"/>
      <c r="AA546" s="107"/>
      <c r="AB546" s="107"/>
    </row>
    <row r="547" spans="1:28" ht="15.75" customHeight="1">
      <c r="A547" s="107"/>
      <c r="B547" s="107"/>
      <c r="C547" s="107"/>
      <c r="D547" s="107"/>
      <c r="E547" s="107"/>
      <c r="F547" s="107"/>
      <c r="G547" s="108"/>
      <c r="H547" s="107"/>
      <c r="I547" s="107"/>
      <c r="J547" s="107"/>
      <c r="K547" s="107"/>
      <c r="L547" s="107"/>
      <c r="M547" s="107"/>
      <c r="N547" s="107"/>
      <c r="O547" s="109"/>
      <c r="P547" s="109"/>
      <c r="Q547" s="107"/>
      <c r="R547" s="107"/>
      <c r="S547" s="107"/>
      <c r="T547" s="107"/>
      <c r="U547" s="107"/>
      <c r="V547" s="107"/>
      <c r="W547" s="107"/>
      <c r="X547" s="107"/>
      <c r="Y547" s="107"/>
      <c r="Z547" s="107"/>
      <c r="AA547" s="107"/>
      <c r="AB547" s="107"/>
    </row>
    <row r="548" spans="1:28" ht="15.75" customHeight="1">
      <c r="A548" s="107"/>
      <c r="B548" s="107"/>
      <c r="C548" s="107"/>
      <c r="D548" s="107"/>
      <c r="E548" s="107"/>
      <c r="F548" s="107"/>
      <c r="G548" s="108"/>
      <c r="H548" s="107"/>
      <c r="I548" s="107"/>
      <c r="J548" s="107"/>
      <c r="K548" s="107"/>
      <c r="L548" s="107"/>
      <c r="M548" s="107"/>
      <c r="N548" s="107"/>
      <c r="O548" s="109"/>
      <c r="P548" s="109"/>
      <c r="Q548" s="107"/>
      <c r="R548" s="107"/>
      <c r="S548" s="107"/>
      <c r="T548" s="107"/>
      <c r="U548" s="107"/>
      <c r="V548" s="107"/>
      <c r="W548" s="107"/>
      <c r="X548" s="107"/>
      <c r="Y548" s="107"/>
      <c r="Z548" s="107"/>
      <c r="AA548" s="107"/>
      <c r="AB548" s="107"/>
    </row>
    <row r="549" spans="1:28" ht="15.75" customHeight="1">
      <c r="A549" s="107"/>
      <c r="B549" s="107"/>
      <c r="C549" s="107"/>
      <c r="D549" s="107"/>
      <c r="E549" s="107"/>
      <c r="F549" s="107"/>
      <c r="G549" s="108"/>
      <c r="H549" s="107"/>
      <c r="I549" s="107"/>
      <c r="J549" s="107"/>
      <c r="K549" s="107"/>
      <c r="L549" s="107"/>
      <c r="M549" s="107"/>
      <c r="N549" s="107"/>
      <c r="O549" s="109"/>
      <c r="P549" s="109"/>
      <c r="Q549" s="107"/>
      <c r="R549" s="107"/>
      <c r="S549" s="107"/>
      <c r="T549" s="107"/>
      <c r="U549" s="107"/>
      <c r="V549" s="107"/>
      <c r="W549" s="107"/>
      <c r="X549" s="107"/>
      <c r="Y549" s="107"/>
      <c r="Z549" s="107"/>
      <c r="AA549" s="107"/>
      <c r="AB549" s="107"/>
    </row>
    <row r="550" spans="1:28" ht="15.75" customHeight="1">
      <c r="A550" s="107"/>
      <c r="B550" s="107"/>
      <c r="C550" s="107"/>
      <c r="D550" s="107"/>
      <c r="E550" s="107"/>
      <c r="F550" s="107"/>
      <c r="G550" s="108"/>
      <c r="H550" s="107"/>
      <c r="I550" s="107"/>
      <c r="J550" s="107"/>
      <c r="K550" s="107"/>
      <c r="L550" s="107"/>
      <c r="M550" s="107"/>
      <c r="N550" s="107"/>
      <c r="O550" s="109"/>
      <c r="P550" s="109"/>
      <c r="Q550" s="107"/>
      <c r="R550" s="107"/>
      <c r="S550" s="107"/>
      <c r="T550" s="107"/>
      <c r="U550" s="107"/>
      <c r="V550" s="107"/>
      <c r="W550" s="107"/>
      <c r="X550" s="107"/>
      <c r="Y550" s="107"/>
      <c r="Z550" s="107"/>
      <c r="AA550" s="107"/>
      <c r="AB550" s="107"/>
    </row>
    <row r="551" spans="1:28" ht="15.75" customHeight="1">
      <c r="A551" s="107"/>
      <c r="B551" s="107"/>
      <c r="C551" s="107"/>
      <c r="D551" s="107"/>
      <c r="E551" s="107"/>
      <c r="F551" s="107"/>
      <c r="G551" s="108"/>
      <c r="H551" s="107"/>
      <c r="I551" s="107"/>
      <c r="J551" s="107"/>
      <c r="K551" s="107"/>
      <c r="L551" s="107"/>
      <c r="M551" s="107"/>
      <c r="N551" s="107"/>
      <c r="O551" s="109"/>
      <c r="P551" s="109"/>
      <c r="Q551" s="107"/>
      <c r="R551" s="107"/>
      <c r="S551" s="107"/>
      <c r="T551" s="107"/>
      <c r="U551" s="107"/>
      <c r="V551" s="107"/>
      <c r="W551" s="107"/>
      <c r="X551" s="107"/>
      <c r="Y551" s="107"/>
      <c r="Z551" s="107"/>
      <c r="AA551" s="107"/>
      <c r="AB551" s="107"/>
    </row>
    <row r="552" spans="1:28" ht="15.75" customHeight="1">
      <c r="A552" s="107"/>
      <c r="B552" s="107"/>
      <c r="C552" s="107"/>
      <c r="D552" s="107"/>
      <c r="E552" s="107"/>
      <c r="F552" s="107"/>
      <c r="G552" s="108"/>
      <c r="H552" s="107"/>
      <c r="I552" s="107"/>
      <c r="J552" s="107"/>
      <c r="K552" s="107"/>
      <c r="L552" s="107"/>
      <c r="M552" s="107"/>
      <c r="N552" s="107"/>
      <c r="O552" s="109"/>
      <c r="P552" s="109"/>
      <c r="Q552" s="107"/>
      <c r="R552" s="107"/>
      <c r="S552" s="107"/>
      <c r="T552" s="107"/>
      <c r="U552" s="107"/>
      <c r="V552" s="107"/>
      <c r="W552" s="107"/>
      <c r="X552" s="107"/>
      <c r="Y552" s="107"/>
      <c r="Z552" s="107"/>
      <c r="AA552" s="107"/>
      <c r="AB552" s="107"/>
    </row>
    <row r="553" spans="1:28" ht="15.75" customHeight="1">
      <c r="A553" s="107"/>
      <c r="B553" s="107"/>
      <c r="C553" s="107"/>
      <c r="D553" s="107"/>
      <c r="E553" s="107"/>
      <c r="F553" s="107"/>
      <c r="G553" s="108"/>
      <c r="H553" s="107"/>
      <c r="I553" s="107"/>
      <c r="J553" s="107"/>
      <c r="K553" s="107"/>
      <c r="L553" s="107"/>
      <c r="M553" s="107"/>
      <c r="N553" s="107"/>
      <c r="O553" s="109"/>
      <c r="P553" s="109"/>
      <c r="Q553" s="107"/>
      <c r="R553" s="107"/>
      <c r="S553" s="107"/>
      <c r="T553" s="107"/>
      <c r="U553" s="107"/>
      <c r="V553" s="107"/>
      <c r="W553" s="107"/>
      <c r="X553" s="107"/>
      <c r="Y553" s="107"/>
      <c r="Z553" s="107"/>
      <c r="AA553" s="107"/>
      <c r="AB553" s="107"/>
    </row>
    <row r="554" spans="1:28" ht="15.75" customHeight="1">
      <c r="A554" s="107"/>
      <c r="B554" s="107"/>
      <c r="C554" s="107"/>
      <c r="D554" s="107"/>
      <c r="E554" s="107"/>
      <c r="F554" s="107"/>
      <c r="G554" s="108"/>
      <c r="H554" s="107"/>
      <c r="I554" s="107"/>
      <c r="J554" s="107"/>
      <c r="K554" s="107"/>
      <c r="L554" s="107"/>
      <c r="M554" s="107"/>
      <c r="N554" s="107"/>
      <c r="O554" s="109"/>
      <c r="P554" s="109"/>
      <c r="Q554" s="107"/>
      <c r="R554" s="107"/>
      <c r="S554" s="107"/>
      <c r="T554" s="107"/>
      <c r="U554" s="107"/>
      <c r="V554" s="107"/>
      <c r="W554" s="107"/>
      <c r="X554" s="107"/>
      <c r="Y554" s="107"/>
      <c r="Z554" s="107"/>
      <c r="AA554" s="107"/>
      <c r="AB554" s="107"/>
    </row>
    <row r="555" spans="1:28" ht="15.75" customHeight="1">
      <c r="A555" s="107"/>
      <c r="B555" s="107"/>
      <c r="C555" s="107"/>
      <c r="D555" s="107"/>
      <c r="E555" s="107"/>
      <c r="F555" s="107"/>
      <c r="G555" s="108"/>
      <c r="H555" s="107"/>
      <c r="I555" s="107"/>
      <c r="J555" s="107"/>
      <c r="K555" s="107"/>
      <c r="L555" s="107"/>
      <c r="M555" s="107"/>
      <c r="N555" s="107"/>
      <c r="O555" s="109"/>
      <c r="P555" s="109"/>
      <c r="Q555" s="107"/>
      <c r="R555" s="107"/>
      <c r="S555" s="107"/>
      <c r="T555" s="107"/>
      <c r="U555" s="107"/>
      <c r="V555" s="107"/>
      <c r="W555" s="107"/>
      <c r="X555" s="107"/>
      <c r="Y555" s="107"/>
      <c r="Z555" s="107"/>
      <c r="AA555" s="107"/>
      <c r="AB555" s="107"/>
    </row>
    <row r="556" spans="1:28" ht="15.75" customHeight="1">
      <c r="A556" s="107"/>
      <c r="B556" s="107"/>
      <c r="C556" s="107"/>
      <c r="D556" s="107"/>
      <c r="E556" s="107"/>
      <c r="F556" s="107"/>
      <c r="G556" s="108"/>
      <c r="H556" s="107"/>
      <c r="I556" s="107"/>
      <c r="J556" s="107"/>
      <c r="K556" s="107"/>
      <c r="L556" s="107"/>
      <c r="M556" s="107"/>
      <c r="N556" s="107"/>
      <c r="O556" s="109"/>
      <c r="P556" s="109"/>
      <c r="Q556" s="107"/>
      <c r="R556" s="107"/>
      <c r="S556" s="107"/>
      <c r="T556" s="107"/>
      <c r="U556" s="107"/>
      <c r="V556" s="107"/>
      <c r="W556" s="107"/>
      <c r="X556" s="107"/>
      <c r="Y556" s="107"/>
      <c r="Z556" s="107"/>
      <c r="AA556" s="107"/>
      <c r="AB556" s="107"/>
    </row>
    <row r="557" spans="1:28" ht="15.75" customHeight="1">
      <c r="A557" s="107"/>
      <c r="B557" s="107"/>
      <c r="C557" s="107"/>
      <c r="D557" s="107"/>
      <c r="E557" s="107"/>
      <c r="F557" s="107"/>
      <c r="G557" s="108"/>
      <c r="H557" s="107"/>
      <c r="I557" s="107"/>
      <c r="J557" s="107"/>
      <c r="K557" s="107"/>
      <c r="L557" s="107"/>
      <c r="M557" s="107"/>
      <c r="N557" s="107"/>
      <c r="O557" s="109"/>
      <c r="P557" s="109"/>
      <c r="Q557" s="107"/>
      <c r="R557" s="107"/>
      <c r="S557" s="107"/>
      <c r="T557" s="107"/>
      <c r="U557" s="107"/>
      <c r="V557" s="107"/>
      <c r="W557" s="107"/>
      <c r="X557" s="107"/>
      <c r="Y557" s="107"/>
      <c r="Z557" s="107"/>
      <c r="AA557" s="107"/>
      <c r="AB557" s="107"/>
    </row>
    <row r="558" spans="1:28" ht="15.75" customHeight="1">
      <c r="A558" s="107"/>
      <c r="B558" s="107"/>
      <c r="C558" s="107"/>
      <c r="D558" s="107"/>
      <c r="E558" s="107"/>
      <c r="F558" s="107"/>
      <c r="G558" s="108"/>
      <c r="H558" s="107"/>
      <c r="I558" s="107"/>
      <c r="J558" s="107"/>
      <c r="K558" s="107"/>
      <c r="L558" s="107"/>
      <c r="M558" s="107"/>
      <c r="N558" s="107"/>
      <c r="O558" s="109"/>
      <c r="P558" s="109"/>
      <c r="Q558" s="107"/>
      <c r="R558" s="107"/>
      <c r="S558" s="107"/>
      <c r="T558" s="107"/>
      <c r="U558" s="107"/>
      <c r="V558" s="107"/>
      <c r="W558" s="107"/>
      <c r="X558" s="107"/>
      <c r="Y558" s="107"/>
      <c r="Z558" s="107"/>
      <c r="AA558" s="107"/>
      <c r="AB558" s="107"/>
    </row>
    <row r="559" spans="1:28" ht="15.75" customHeight="1">
      <c r="A559" s="107"/>
      <c r="B559" s="107"/>
      <c r="C559" s="107"/>
      <c r="D559" s="107"/>
      <c r="E559" s="107"/>
      <c r="F559" s="107"/>
      <c r="G559" s="108"/>
      <c r="H559" s="107"/>
      <c r="I559" s="107"/>
      <c r="J559" s="107"/>
      <c r="K559" s="107"/>
      <c r="L559" s="107"/>
      <c r="M559" s="107"/>
      <c r="N559" s="107"/>
      <c r="O559" s="109"/>
      <c r="P559" s="109"/>
      <c r="Q559" s="107"/>
      <c r="R559" s="107"/>
      <c r="S559" s="107"/>
      <c r="T559" s="107"/>
      <c r="U559" s="107"/>
      <c r="V559" s="107"/>
      <c r="W559" s="107"/>
      <c r="X559" s="107"/>
      <c r="Y559" s="107"/>
      <c r="Z559" s="107"/>
      <c r="AA559" s="107"/>
      <c r="AB559" s="107"/>
    </row>
    <row r="560" spans="1:28" ht="15.75" customHeight="1">
      <c r="A560" s="107"/>
      <c r="B560" s="107"/>
      <c r="C560" s="107"/>
      <c r="D560" s="107"/>
      <c r="E560" s="107"/>
      <c r="F560" s="107"/>
      <c r="G560" s="108"/>
      <c r="H560" s="107"/>
      <c r="I560" s="107"/>
      <c r="J560" s="107"/>
      <c r="K560" s="107"/>
      <c r="L560" s="107"/>
      <c r="M560" s="107"/>
      <c r="N560" s="107"/>
      <c r="O560" s="109"/>
      <c r="P560" s="109"/>
      <c r="Q560" s="107"/>
      <c r="R560" s="107"/>
      <c r="S560" s="107"/>
      <c r="T560" s="107"/>
      <c r="U560" s="107"/>
      <c r="V560" s="107"/>
      <c r="W560" s="107"/>
      <c r="X560" s="107"/>
      <c r="Y560" s="107"/>
      <c r="Z560" s="107"/>
      <c r="AA560" s="107"/>
      <c r="AB560" s="107"/>
    </row>
    <row r="561" spans="1:28" ht="15.75" customHeight="1">
      <c r="A561" s="107"/>
      <c r="B561" s="107"/>
      <c r="C561" s="107"/>
      <c r="D561" s="107"/>
      <c r="E561" s="107"/>
      <c r="F561" s="107"/>
      <c r="G561" s="108"/>
      <c r="H561" s="107"/>
      <c r="I561" s="107"/>
      <c r="J561" s="107"/>
      <c r="K561" s="107"/>
      <c r="L561" s="107"/>
      <c r="M561" s="107"/>
      <c r="N561" s="107"/>
      <c r="O561" s="109"/>
      <c r="P561" s="109"/>
      <c r="Q561" s="107"/>
      <c r="R561" s="107"/>
      <c r="S561" s="107"/>
      <c r="T561" s="107"/>
      <c r="U561" s="107"/>
      <c r="V561" s="107"/>
      <c r="W561" s="107"/>
      <c r="X561" s="107"/>
      <c r="Y561" s="107"/>
      <c r="Z561" s="107"/>
      <c r="AA561" s="107"/>
      <c r="AB561" s="107"/>
    </row>
    <row r="562" spans="1:28" ht="15.75" customHeight="1">
      <c r="A562" s="107"/>
      <c r="B562" s="107"/>
      <c r="C562" s="107"/>
      <c r="D562" s="107"/>
      <c r="E562" s="107"/>
      <c r="F562" s="107"/>
      <c r="G562" s="108"/>
      <c r="H562" s="107"/>
      <c r="I562" s="107"/>
      <c r="J562" s="107"/>
      <c r="K562" s="107"/>
      <c r="L562" s="107"/>
      <c r="M562" s="107"/>
      <c r="N562" s="107"/>
      <c r="O562" s="109"/>
      <c r="P562" s="109"/>
      <c r="Q562" s="107"/>
      <c r="R562" s="107"/>
      <c r="S562" s="107"/>
      <c r="T562" s="107"/>
      <c r="U562" s="107"/>
      <c r="V562" s="107"/>
      <c r="W562" s="107"/>
      <c r="X562" s="107"/>
      <c r="Y562" s="107"/>
      <c r="Z562" s="107"/>
      <c r="AA562" s="107"/>
      <c r="AB562" s="107"/>
    </row>
    <row r="563" spans="1:28" ht="15.75" customHeight="1">
      <c r="A563" s="107"/>
      <c r="B563" s="107"/>
      <c r="C563" s="107"/>
      <c r="D563" s="107"/>
      <c r="E563" s="107"/>
      <c r="F563" s="107"/>
      <c r="G563" s="108"/>
      <c r="H563" s="107"/>
      <c r="I563" s="107"/>
      <c r="J563" s="107"/>
      <c r="K563" s="107"/>
      <c r="L563" s="107"/>
      <c r="M563" s="107"/>
      <c r="N563" s="107"/>
      <c r="O563" s="109"/>
      <c r="P563" s="109"/>
      <c r="Q563" s="107"/>
      <c r="R563" s="107"/>
      <c r="S563" s="107"/>
      <c r="T563" s="107"/>
      <c r="U563" s="107"/>
      <c r="V563" s="107"/>
      <c r="W563" s="107"/>
      <c r="X563" s="107"/>
      <c r="Y563" s="107"/>
      <c r="Z563" s="107"/>
      <c r="AA563" s="107"/>
      <c r="AB563" s="107"/>
    </row>
    <row r="564" spans="1:28" ht="15.75" customHeight="1">
      <c r="A564" s="107"/>
      <c r="B564" s="107"/>
      <c r="C564" s="107"/>
      <c r="D564" s="107"/>
      <c r="E564" s="107"/>
      <c r="F564" s="107"/>
      <c r="G564" s="108"/>
      <c r="H564" s="107"/>
      <c r="I564" s="107"/>
      <c r="J564" s="107"/>
      <c r="K564" s="107"/>
      <c r="L564" s="107"/>
      <c r="M564" s="107"/>
      <c r="N564" s="107"/>
      <c r="O564" s="109"/>
      <c r="P564" s="109"/>
      <c r="Q564" s="107"/>
      <c r="R564" s="107"/>
      <c r="S564" s="107"/>
      <c r="T564" s="107"/>
      <c r="U564" s="107"/>
      <c r="V564" s="107"/>
      <c r="W564" s="107"/>
      <c r="X564" s="107"/>
      <c r="Y564" s="107"/>
      <c r="Z564" s="107"/>
      <c r="AA564" s="107"/>
      <c r="AB564" s="107"/>
    </row>
    <row r="565" spans="1:28" ht="15.75" customHeight="1">
      <c r="A565" s="107"/>
      <c r="B565" s="107"/>
      <c r="C565" s="107"/>
      <c r="D565" s="107"/>
      <c r="E565" s="107"/>
      <c r="F565" s="107"/>
      <c r="G565" s="108"/>
      <c r="H565" s="107"/>
      <c r="I565" s="107"/>
      <c r="J565" s="107"/>
      <c r="K565" s="107"/>
      <c r="L565" s="107"/>
      <c r="M565" s="107"/>
      <c r="N565" s="107"/>
      <c r="O565" s="109"/>
      <c r="P565" s="109"/>
      <c r="Q565" s="107"/>
      <c r="R565" s="107"/>
      <c r="S565" s="107"/>
      <c r="T565" s="107"/>
      <c r="U565" s="107"/>
      <c r="V565" s="107"/>
      <c r="W565" s="107"/>
      <c r="X565" s="107"/>
      <c r="Y565" s="107"/>
      <c r="Z565" s="107"/>
      <c r="AA565" s="107"/>
      <c r="AB565" s="107"/>
    </row>
    <row r="566" spans="1:28" ht="15.75" customHeight="1">
      <c r="A566" s="107"/>
      <c r="B566" s="107"/>
      <c r="C566" s="107"/>
      <c r="D566" s="107"/>
      <c r="E566" s="107"/>
      <c r="F566" s="107"/>
      <c r="G566" s="108"/>
      <c r="H566" s="107"/>
      <c r="I566" s="107"/>
      <c r="J566" s="107"/>
      <c r="K566" s="107"/>
      <c r="L566" s="107"/>
      <c r="M566" s="107"/>
      <c r="N566" s="107"/>
      <c r="O566" s="109"/>
      <c r="P566" s="109"/>
      <c r="Q566" s="107"/>
      <c r="R566" s="107"/>
      <c r="S566" s="107"/>
      <c r="T566" s="107"/>
      <c r="U566" s="107"/>
      <c r="V566" s="107"/>
      <c r="W566" s="107"/>
      <c r="X566" s="107"/>
      <c r="Y566" s="107"/>
      <c r="Z566" s="107"/>
      <c r="AA566" s="107"/>
      <c r="AB566" s="107"/>
    </row>
    <row r="567" spans="1:28" ht="15.75" customHeight="1">
      <c r="A567" s="107"/>
      <c r="B567" s="107"/>
      <c r="C567" s="107"/>
      <c r="D567" s="107"/>
      <c r="E567" s="107"/>
      <c r="F567" s="107"/>
      <c r="G567" s="108"/>
      <c r="H567" s="107"/>
      <c r="I567" s="107"/>
      <c r="J567" s="107"/>
      <c r="K567" s="107"/>
      <c r="L567" s="107"/>
      <c r="M567" s="107"/>
      <c r="N567" s="107"/>
      <c r="O567" s="109"/>
      <c r="P567" s="109"/>
      <c r="Q567" s="107"/>
      <c r="R567" s="107"/>
      <c r="S567" s="107"/>
      <c r="T567" s="107"/>
      <c r="U567" s="107"/>
      <c r="V567" s="107"/>
      <c r="W567" s="107"/>
      <c r="X567" s="107"/>
      <c r="Y567" s="107"/>
      <c r="Z567" s="107"/>
      <c r="AA567" s="107"/>
      <c r="AB567" s="107"/>
    </row>
    <row r="568" spans="1:28" ht="15.75" customHeight="1">
      <c r="A568" s="107"/>
      <c r="B568" s="107"/>
      <c r="C568" s="107"/>
      <c r="D568" s="107"/>
      <c r="E568" s="107"/>
      <c r="F568" s="107"/>
      <c r="G568" s="108"/>
      <c r="H568" s="107"/>
      <c r="I568" s="107"/>
      <c r="J568" s="107"/>
      <c r="K568" s="107"/>
      <c r="L568" s="107"/>
      <c r="M568" s="107"/>
      <c r="N568" s="107"/>
      <c r="O568" s="109"/>
      <c r="P568" s="109"/>
      <c r="Q568" s="107"/>
      <c r="R568" s="107"/>
      <c r="S568" s="107"/>
      <c r="T568" s="107"/>
      <c r="U568" s="107"/>
      <c r="V568" s="107"/>
      <c r="W568" s="107"/>
      <c r="X568" s="107"/>
      <c r="Y568" s="107"/>
      <c r="Z568" s="107"/>
      <c r="AA568" s="107"/>
      <c r="AB568" s="107"/>
    </row>
    <row r="569" spans="1:28" ht="15.75" customHeight="1">
      <c r="A569" s="107"/>
      <c r="B569" s="107"/>
      <c r="C569" s="107"/>
      <c r="D569" s="107"/>
      <c r="E569" s="107"/>
      <c r="F569" s="107"/>
      <c r="G569" s="108"/>
      <c r="H569" s="107"/>
      <c r="I569" s="107"/>
      <c r="J569" s="107"/>
      <c r="K569" s="107"/>
      <c r="L569" s="107"/>
      <c r="M569" s="107"/>
      <c r="N569" s="107"/>
      <c r="O569" s="109"/>
      <c r="P569" s="109"/>
      <c r="Q569" s="107"/>
      <c r="R569" s="107"/>
      <c r="S569" s="107"/>
      <c r="T569" s="107"/>
      <c r="U569" s="107"/>
      <c r="V569" s="107"/>
      <c r="W569" s="107"/>
      <c r="X569" s="107"/>
      <c r="Y569" s="107"/>
      <c r="Z569" s="107"/>
      <c r="AA569" s="107"/>
      <c r="AB569" s="107"/>
    </row>
    <row r="570" spans="1:28" ht="15.75" customHeight="1">
      <c r="A570" s="107"/>
      <c r="B570" s="107"/>
      <c r="C570" s="107"/>
      <c r="D570" s="107"/>
      <c r="E570" s="107"/>
      <c r="F570" s="107"/>
      <c r="G570" s="108"/>
      <c r="H570" s="107"/>
      <c r="I570" s="107"/>
      <c r="J570" s="107"/>
      <c r="K570" s="107"/>
      <c r="L570" s="107"/>
      <c r="M570" s="107"/>
      <c r="N570" s="107"/>
      <c r="O570" s="109"/>
      <c r="P570" s="109"/>
      <c r="Q570" s="107"/>
      <c r="R570" s="107"/>
      <c r="S570" s="107"/>
      <c r="T570" s="107"/>
      <c r="U570" s="107"/>
      <c r="V570" s="107"/>
      <c r="W570" s="107"/>
      <c r="X570" s="107"/>
      <c r="Y570" s="107"/>
      <c r="Z570" s="107"/>
      <c r="AA570" s="107"/>
      <c r="AB570" s="107"/>
    </row>
    <row r="571" spans="1:28" ht="15.75" customHeight="1">
      <c r="A571" s="107"/>
      <c r="B571" s="107"/>
      <c r="C571" s="107"/>
      <c r="D571" s="107"/>
      <c r="E571" s="107"/>
      <c r="F571" s="107"/>
      <c r="G571" s="108"/>
      <c r="H571" s="107"/>
      <c r="I571" s="107"/>
      <c r="J571" s="107"/>
      <c r="K571" s="107"/>
      <c r="L571" s="107"/>
      <c r="M571" s="107"/>
      <c r="N571" s="107"/>
      <c r="O571" s="109"/>
      <c r="P571" s="109"/>
      <c r="Q571" s="107"/>
      <c r="R571" s="107"/>
      <c r="S571" s="107"/>
      <c r="T571" s="107"/>
      <c r="U571" s="107"/>
      <c r="V571" s="107"/>
      <c r="W571" s="107"/>
      <c r="X571" s="107"/>
      <c r="Y571" s="107"/>
      <c r="Z571" s="107"/>
      <c r="AA571" s="107"/>
      <c r="AB571" s="107"/>
    </row>
    <row r="572" spans="1:28" ht="15.75" customHeight="1">
      <c r="A572" s="107"/>
      <c r="B572" s="107"/>
      <c r="C572" s="107"/>
      <c r="D572" s="107"/>
      <c r="E572" s="107"/>
      <c r="F572" s="107"/>
      <c r="G572" s="108"/>
      <c r="H572" s="107"/>
      <c r="I572" s="107"/>
      <c r="J572" s="107"/>
      <c r="K572" s="107"/>
      <c r="L572" s="107"/>
      <c r="M572" s="107"/>
      <c r="N572" s="107"/>
      <c r="O572" s="109"/>
      <c r="P572" s="109"/>
      <c r="Q572" s="107"/>
      <c r="R572" s="107"/>
      <c r="S572" s="107"/>
      <c r="T572" s="107"/>
      <c r="U572" s="107"/>
      <c r="V572" s="107"/>
      <c r="W572" s="107"/>
      <c r="X572" s="107"/>
      <c r="Y572" s="107"/>
      <c r="Z572" s="107"/>
      <c r="AA572" s="107"/>
      <c r="AB572" s="107"/>
    </row>
    <row r="573" spans="1:28" ht="15.75" customHeight="1">
      <c r="A573" s="107"/>
      <c r="B573" s="107"/>
      <c r="C573" s="107"/>
      <c r="D573" s="107"/>
      <c r="E573" s="107"/>
      <c r="F573" s="107"/>
      <c r="G573" s="108"/>
      <c r="H573" s="107"/>
      <c r="I573" s="107"/>
      <c r="J573" s="107"/>
      <c r="K573" s="107"/>
      <c r="L573" s="107"/>
      <c r="M573" s="107"/>
      <c r="N573" s="107"/>
      <c r="O573" s="109"/>
      <c r="P573" s="109"/>
      <c r="Q573" s="107"/>
      <c r="R573" s="107"/>
      <c r="S573" s="107"/>
      <c r="T573" s="107"/>
      <c r="U573" s="107"/>
      <c r="V573" s="107"/>
      <c r="W573" s="107"/>
      <c r="X573" s="107"/>
      <c r="Y573" s="107"/>
      <c r="Z573" s="107"/>
      <c r="AA573" s="107"/>
      <c r="AB573" s="107"/>
    </row>
    <row r="574" spans="1:28" ht="15.75" customHeight="1">
      <c r="A574" s="107"/>
      <c r="B574" s="107"/>
      <c r="C574" s="107"/>
      <c r="D574" s="107"/>
      <c r="E574" s="107"/>
      <c r="F574" s="107"/>
      <c r="G574" s="108"/>
      <c r="H574" s="107"/>
      <c r="I574" s="107"/>
      <c r="J574" s="107"/>
      <c r="K574" s="107"/>
      <c r="L574" s="107"/>
      <c r="M574" s="107"/>
      <c r="N574" s="107"/>
      <c r="O574" s="109"/>
      <c r="P574" s="109"/>
      <c r="Q574" s="107"/>
      <c r="R574" s="107"/>
      <c r="S574" s="107"/>
      <c r="T574" s="107"/>
      <c r="U574" s="107"/>
      <c r="V574" s="107"/>
      <c r="W574" s="107"/>
      <c r="X574" s="107"/>
      <c r="Y574" s="107"/>
      <c r="Z574" s="107"/>
      <c r="AA574" s="107"/>
      <c r="AB574" s="107"/>
    </row>
    <row r="575" spans="1:28" ht="15.75" customHeight="1">
      <c r="A575" s="107"/>
      <c r="B575" s="107"/>
      <c r="C575" s="107"/>
      <c r="D575" s="107"/>
      <c r="E575" s="107"/>
      <c r="F575" s="107"/>
      <c r="G575" s="108"/>
      <c r="H575" s="107"/>
      <c r="I575" s="107"/>
      <c r="J575" s="107"/>
      <c r="K575" s="107"/>
      <c r="L575" s="107"/>
      <c r="M575" s="107"/>
      <c r="N575" s="107"/>
      <c r="O575" s="109"/>
      <c r="P575" s="109"/>
      <c r="Q575" s="107"/>
      <c r="R575" s="107"/>
      <c r="S575" s="107"/>
      <c r="T575" s="107"/>
      <c r="U575" s="107"/>
      <c r="V575" s="107"/>
      <c r="W575" s="107"/>
      <c r="X575" s="107"/>
      <c r="Y575" s="107"/>
      <c r="Z575" s="107"/>
      <c r="AA575" s="107"/>
      <c r="AB575" s="107"/>
    </row>
    <row r="576" spans="1:28" ht="15.75" customHeight="1">
      <c r="A576" s="107"/>
      <c r="B576" s="107"/>
      <c r="C576" s="107"/>
      <c r="D576" s="107"/>
      <c r="E576" s="107"/>
      <c r="F576" s="107"/>
      <c r="G576" s="108"/>
      <c r="H576" s="107"/>
      <c r="I576" s="107"/>
      <c r="J576" s="107"/>
      <c r="K576" s="107"/>
      <c r="L576" s="107"/>
      <c r="M576" s="107"/>
      <c r="N576" s="107"/>
      <c r="O576" s="109"/>
      <c r="P576" s="109"/>
      <c r="Q576" s="107"/>
      <c r="R576" s="107"/>
      <c r="S576" s="107"/>
      <c r="T576" s="107"/>
      <c r="U576" s="107"/>
      <c r="V576" s="107"/>
      <c r="W576" s="107"/>
      <c r="X576" s="107"/>
      <c r="Y576" s="107"/>
      <c r="Z576" s="107"/>
      <c r="AA576" s="107"/>
      <c r="AB576" s="107"/>
    </row>
    <row r="577" spans="1:28" ht="15.75" customHeight="1">
      <c r="A577" s="107"/>
      <c r="B577" s="107"/>
      <c r="C577" s="107"/>
      <c r="D577" s="107"/>
      <c r="E577" s="107"/>
      <c r="F577" s="107"/>
      <c r="G577" s="108"/>
      <c r="H577" s="107"/>
      <c r="I577" s="107"/>
      <c r="J577" s="107"/>
      <c r="K577" s="107"/>
      <c r="L577" s="107"/>
      <c r="M577" s="107"/>
      <c r="N577" s="107"/>
      <c r="O577" s="109"/>
      <c r="P577" s="109"/>
      <c r="Q577" s="107"/>
      <c r="R577" s="107"/>
      <c r="S577" s="107"/>
      <c r="T577" s="107"/>
      <c r="U577" s="107"/>
      <c r="V577" s="107"/>
      <c r="W577" s="107"/>
      <c r="X577" s="107"/>
      <c r="Y577" s="107"/>
      <c r="Z577" s="107"/>
      <c r="AA577" s="107"/>
      <c r="AB577" s="107"/>
    </row>
    <row r="578" spans="1:28" ht="15.75" customHeight="1">
      <c r="A578" s="107"/>
      <c r="B578" s="107"/>
      <c r="C578" s="107"/>
      <c r="D578" s="107"/>
      <c r="E578" s="107"/>
      <c r="F578" s="107"/>
      <c r="G578" s="108"/>
      <c r="H578" s="107"/>
      <c r="I578" s="107"/>
      <c r="J578" s="107"/>
      <c r="K578" s="107"/>
      <c r="L578" s="107"/>
      <c r="M578" s="107"/>
      <c r="N578" s="107"/>
      <c r="O578" s="109"/>
      <c r="P578" s="109"/>
      <c r="Q578" s="107"/>
      <c r="R578" s="107"/>
      <c r="S578" s="107"/>
      <c r="T578" s="107"/>
      <c r="U578" s="107"/>
      <c r="V578" s="107"/>
      <c r="W578" s="107"/>
      <c r="X578" s="107"/>
      <c r="Y578" s="107"/>
      <c r="Z578" s="107"/>
      <c r="AA578" s="107"/>
      <c r="AB578" s="107"/>
    </row>
    <row r="579" spans="1:28" ht="15.75" customHeight="1">
      <c r="A579" s="107"/>
      <c r="B579" s="107"/>
      <c r="C579" s="107"/>
      <c r="D579" s="107"/>
      <c r="E579" s="107"/>
      <c r="F579" s="107"/>
      <c r="G579" s="108"/>
      <c r="H579" s="107"/>
      <c r="I579" s="107"/>
      <c r="J579" s="107"/>
      <c r="K579" s="107"/>
      <c r="L579" s="107"/>
      <c r="M579" s="107"/>
      <c r="N579" s="107"/>
      <c r="O579" s="109"/>
      <c r="P579" s="109"/>
      <c r="Q579" s="107"/>
      <c r="R579" s="107"/>
      <c r="S579" s="107"/>
      <c r="T579" s="107"/>
      <c r="U579" s="107"/>
      <c r="V579" s="107"/>
      <c r="W579" s="107"/>
      <c r="X579" s="107"/>
      <c r="Y579" s="107"/>
      <c r="Z579" s="107"/>
      <c r="AA579" s="107"/>
      <c r="AB579" s="107"/>
    </row>
    <row r="580" spans="1:28" ht="15.75" customHeight="1">
      <c r="A580" s="107"/>
      <c r="B580" s="107"/>
      <c r="C580" s="107"/>
      <c r="D580" s="107"/>
      <c r="E580" s="107"/>
      <c r="F580" s="107"/>
      <c r="G580" s="108"/>
      <c r="H580" s="107"/>
      <c r="I580" s="107"/>
      <c r="J580" s="107"/>
      <c r="K580" s="107"/>
      <c r="L580" s="107"/>
      <c r="M580" s="107"/>
      <c r="N580" s="107"/>
      <c r="O580" s="109"/>
      <c r="P580" s="109"/>
      <c r="Q580" s="107"/>
      <c r="R580" s="107"/>
      <c r="S580" s="107"/>
      <c r="T580" s="107"/>
      <c r="U580" s="107"/>
      <c r="V580" s="107"/>
      <c r="W580" s="107"/>
      <c r="X580" s="107"/>
      <c r="Y580" s="107"/>
      <c r="Z580" s="107"/>
      <c r="AA580" s="107"/>
      <c r="AB580" s="107"/>
    </row>
    <row r="581" spans="1:28" ht="15.75" customHeight="1">
      <c r="A581" s="107"/>
      <c r="B581" s="107"/>
      <c r="C581" s="107"/>
      <c r="D581" s="107"/>
      <c r="E581" s="107"/>
      <c r="F581" s="107"/>
      <c r="G581" s="108"/>
      <c r="H581" s="107"/>
      <c r="I581" s="107"/>
      <c r="J581" s="107"/>
      <c r="K581" s="107"/>
      <c r="L581" s="107"/>
      <c r="M581" s="107"/>
      <c r="N581" s="107"/>
      <c r="O581" s="109"/>
      <c r="P581" s="109"/>
      <c r="Q581" s="107"/>
      <c r="R581" s="107"/>
      <c r="S581" s="107"/>
      <c r="T581" s="107"/>
      <c r="U581" s="107"/>
      <c r="V581" s="107"/>
      <c r="W581" s="107"/>
      <c r="X581" s="107"/>
      <c r="Y581" s="107"/>
      <c r="Z581" s="107"/>
      <c r="AA581" s="107"/>
      <c r="AB581" s="107"/>
    </row>
    <row r="582" spans="1:28" ht="15.75" customHeight="1">
      <c r="A582" s="107"/>
      <c r="B582" s="107"/>
      <c r="C582" s="107"/>
      <c r="D582" s="107"/>
      <c r="E582" s="107"/>
      <c r="F582" s="107"/>
      <c r="G582" s="108"/>
      <c r="H582" s="107"/>
      <c r="I582" s="107"/>
      <c r="J582" s="107"/>
      <c r="K582" s="107"/>
      <c r="L582" s="107"/>
      <c r="M582" s="107"/>
      <c r="N582" s="107"/>
      <c r="O582" s="109"/>
      <c r="P582" s="109"/>
      <c r="Q582" s="107"/>
      <c r="R582" s="107"/>
      <c r="S582" s="107"/>
      <c r="T582" s="107"/>
      <c r="U582" s="107"/>
      <c r="V582" s="107"/>
      <c r="W582" s="107"/>
      <c r="X582" s="107"/>
      <c r="Y582" s="107"/>
      <c r="Z582" s="107"/>
      <c r="AA582" s="107"/>
      <c r="AB582" s="107"/>
    </row>
    <row r="583" spans="1:28" ht="15.75" customHeight="1">
      <c r="A583" s="107"/>
      <c r="B583" s="107"/>
      <c r="C583" s="107"/>
      <c r="D583" s="107"/>
      <c r="E583" s="107"/>
      <c r="F583" s="107"/>
      <c r="G583" s="108"/>
      <c r="H583" s="107"/>
      <c r="I583" s="107"/>
      <c r="J583" s="107"/>
      <c r="K583" s="107"/>
      <c r="L583" s="107"/>
      <c r="M583" s="107"/>
      <c r="N583" s="107"/>
      <c r="O583" s="109"/>
      <c r="P583" s="109"/>
      <c r="Q583" s="107"/>
      <c r="R583" s="107"/>
      <c r="S583" s="107"/>
      <c r="T583" s="107"/>
      <c r="U583" s="107"/>
      <c r="V583" s="107"/>
      <c r="W583" s="107"/>
      <c r="X583" s="107"/>
      <c r="Y583" s="107"/>
      <c r="Z583" s="107"/>
      <c r="AA583" s="107"/>
      <c r="AB583" s="107"/>
    </row>
    <row r="584" spans="1:28" ht="15.75" customHeight="1">
      <c r="A584" s="107"/>
      <c r="B584" s="107"/>
      <c r="C584" s="107"/>
      <c r="D584" s="107"/>
      <c r="E584" s="107"/>
      <c r="F584" s="107"/>
      <c r="G584" s="108"/>
      <c r="H584" s="107"/>
      <c r="I584" s="107"/>
      <c r="J584" s="107"/>
      <c r="K584" s="107"/>
      <c r="L584" s="107"/>
      <c r="M584" s="107"/>
      <c r="N584" s="107"/>
      <c r="O584" s="109"/>
      <c r="P584" s="109"/>
      <c r="Q584" s="107"/>
      <c r="R584" s="107"/>
      <c r="S584" s="107"/>
      <c r="T584" s="107"/>
      <c r="U584" s="107"/>
      <c r="V584" s="107"/>
      <c r="W584" s="107"/>
      <c r="X584" s="107"/>
      <c r="Y584" s="107"/>
      <c r="Z584" s="107"/>
      <c r="AA584" s="107"/>
      <c r="AB584" s="107"/>
    </row>
    <row r="585" spans="1:28" ht="15.75" customHeight="1">
      <c r="A585" s="107"/>
      <c r="B585" s="107"/>
      <c r="C585" s="107"/>
      <c r="D585" s="107"/>
      <c r="E585" s="107"/>
      <c r="F585" s="107"/>
      <c r="G585" s="108"/>
      <c r="H585" s="107"/>
      <c r="I585" s="107"/>
      <c r="J585" s="107"/>
      <c r="K585" s="107"/>
      <c r="L585" s="107"/>
      <c r="M585" s="107"/>
      <c r="N585" s="107"/>
      <c r="O585" s="109"/>
      <c r="P585" s="109"/>
      <c r="Q585" s="107"/>
      <c r="R585" s="107"/>
      <c r="S585" s="107"/>
      <c r="T585" s="107"/>
      <c r="U585" s="107"/>
      <c r="V585" s="107"/>
      <c r="W585" s="107"/>
      <c r="X585" s="107"/>
      <c r="Y585" s="107"/>
      <c r="Z585" s="107"/>
      <c r="AA585" s="107"/>
      <c r="AB585" s="107"/>
    </row>
    <row r="586" spans="1:28" ht="15.75" customHeight="1">
      <c r="A586" s="107"/>
      <c r="B586" s="107"/>
      <c r="C586" s="107"/>
      <c r="D586" s="107"/>
      <c r="E586" s="107"/>
      <c r="F586" s="107"/>
      <c r="G586" s="108"/>
      <c r="H586" s="107"/>
      <c r="I586" s="107"/>
      <c r="J586" s="107"/>
      <c r="K586" s="107"/>
      <c r="L586" s="107"/>
      <c r="M586" s="107"/>
      <c r="N586" s="107"/>
      <c r="O586" s="109"/>
      <c r="P586" s="109"/>
      <c r="Q586" s="107"/>
      <c r="R586" s="107"/>
      <c r="S586" s="107"/>
      <c r="T586" s="107"/>
      <c r="U586" s="107"/>
      <c r="V586" s="107"/>
      <c r="W586" s="107"/>
      <c r="X586" s="107"/>
      <c r="Y586" s="107"/>
      <c r="Z586" s="107"/>
      <c r="AA586" s="107"/>
      <c r="AB586" s="107"/>
    </row>
    <row r="587" spans="1:28" ht="15.75" customHeight="1">
      <c r="A587" s="107"/>
      <c r="B587" s="107"/>
      <c r="C587" s="107"/>
      <c r="D587" s="107"/>
      <c r="E587" s="107"/>
      <c r="F587" s="107"/>
      <c r="G587" s="108"/>
      <c r="H587" s="107"/>
      <c r="I587" s="107"/>
      <c r="J587" s="107"/>
      <c r="K587" s="107"/>
      <c r="L587" s="107"/>
      <c r="M587" s="107"/>
      <c r="N587" s="107"/>
      <c r="O587" s="109"/>
      <c r="P587" s="109"/>
      <c r="Q587" s="107"/>
      <c r="R587" s="107"/>
      <c r="S587" s="107"/>
      <c r="T587" s="107"/>
      <c r="U587" s="107"/>
      <c r="V587" s="107"/>
      <c r="W587" s="107"/>
      <c r="X587" s="107"/>
      <c r="Y587" s="107"/>
      <c r="Z587" s="107"/>
      <c r="AA587" s="107"/>
      <c r="AB587" s="107"/>
    </row>
    <row r="588" spans="1:28" ht="15.75" customHeight="1">
      <c r="A588" s="107"/>
      <c r="B588" s="107"/>
      <c r="C588" s="107"/>
      <c r="D588" s="107"/>
      <c r="E588" s="107"/>
      <c r="F588" s="107"/>
      <c r="G588" s="108"/>
      <c r="H588" s="107"/>
      <c r="I588" s="107"/>
      <c r="J588" s="107"/>
      <c r="K588" s="107"/>
      <c r="L588" s="107"/>
      <c r="M588" s="107"/>
      <c r="N588" s="107"/>
      <c r="O588" s="109"/>
      <c r="P588" s="109"/>
      <c r="Q588" s="107"/>
      <c r="R588" s="107"/>
      <c r="S588" s="107"/>
      <c r="T588" s="107"/>
      <c r="U588" s="107"/>
      <c r="V588" s="107"/>
      <c r="W588" s="107"/>
      <c r="X588" s="107"/>
      <c r="Y588" s="107"/>
      <c r="Z588" s="107"/>
      <c r="AA588" s="107"/>
      <c r="AB588" s="107"/>
    </row>
    <row r="589" spans="1:28" ht="15.75" customHeight="1">
      <c r="A589" s="107"/>
      <c r="B589" s="107"/>
      <c r="C589" s="107"/>
      <c r="D589" s="107"/>
      <c r="E589" s="107"/>
      <c r="F589" s="107"/>
      <c r="G589" s="108"/>
      <c r="H589" s="107"/>
      <c r="I589" s="107"/>
      <c r="J589" s="107"/>
      <c r="K589" s="107"/>
      <c r="L589" s="107"/>
      <c r="M589" s="107"/>
      <c r="N589" s="107"/>
      <c r="O589" s="109"/>
      <c r="P589" s="109"/>
      <c r="Q589" s="107"/>
      <c r="R589" s="107"/>
      <c r="S589" s="107"/>
      <c r="T589" s="107"/>
      <c r="U589" s="107"/>
      <c r="V589" s="107"/>
      <c r="W589" s="107"/>
      <c r="X589" s="107"/>
      <c r="Y589" s="107"/>
      <c r="Z589" s="107"/>
      <c r="AA589" s="107"/>
      <c r="AB589" s="107"/>
    </row>
    <row r="590" spans="1:28" ht="15.75" customHeight="1">
      <c r="A590" s="107"/>
      <c r="B590" s="107"/>
      <c r="C590" s="107"/>
      <c r="D590" s="107"/>
      <c r="E590" s="107"/>
      <c r="F590" s="107"/>
      <c r="G590" s="108"/>
      <c r="H590" s="107"/>
      <c r="I590" s="107"/>
      <c r="J590" s="107"/>
      <c r="K590" s="107"/>
      <c r="L590" s="107"/>
      <c r="M590" s="107"/>
      <c r="N590" s="107"/>
      <c r="O590" s="109"/>
      <c r="P590" s="109"/>
      <c r="Q590" s="107"/>
      <c r="R590" s="107"/>
      <c r="S590" s="107"/>
      <c r="T590" s="107"/>
      <c r="U590" s="107"/>
      <c r="V590" s="107"/>
      <c r="W590" s="107"/>
      <c r="X590" s="107"/>
      <c r="Y590" s="107"/>
      <c r="Z590" s="107"/>
      <c r="AA590" s="107"/>
      <c r="AB590" s="107"/>
    </row>
    <row r="591" spans="1:28" ht="15.75" customHeight="1">
      <c r="A591" s="107"/>
      <c r="B591" s="107"/>
      <c r="C591" s="107"/>
      <c r="D591" s="107"/>
      <c r="E591" s="107"/>
      <c r="F591" s="107"/>
      <c r="G591" s="108"/>
      <c r="H591" s="107"/>
      <c r="I591" s="107"/>
      <c r="J591" s="107"/>
      <c r="K591" s="107"/>
      <c r="L591" s="107"/>
      <c r="M591" s="107"/>
      <c r="N591" s="107"/>
      <c r="O591" s="109"/>
      <c r="P591" s="109"/>
      <c r="Q591" s="107"/>
      <c r="R591" s="107"/>
      <c r="S591" s="107"/>
      <c r="T591" s="107"/>
      <c r="U591" s="107"/>
      <c r="V591" s="107"/>
      <c r="W591" s="107"/>
      <c r="X591" s="107"/>
      <c r="Y591" s="107"/>
      <c r="Z591" s="107"/>
      <c r="AA591" s="107"/>
      <c r="AB591" s="107"/>
    </row>
    <row r="592" spans="1:28" ht="15.75" customHeight="1">
      <c r="A592" s="107"/>
      <c r="B592" s="107"/>
      <c r="C592" s="107"/>
      <c r="D592" s="107"/>
      <c r="E592" s="107"/>
      <c r="F592" s="107"/>
      <c r="G592" s="108"/>
      <c r="H592" s="107"/>
      <c r="I592" s="107"/>
      <c r="J592" s="107"/>
      <c r="K592" s="107"/>
      <c r="L592" s="107"/>
      <c r="M592" s="107"/>
      <c r="N592" s="107"/>
      <c r="O592" s="109"/>
      <c r="P592" s="109"/>
      <c r="Q592" s="107"/>
      <c r="R592" s="107"/>
      <c r="S592" s="107"/>
      <c r="T592" s="107"/>
      <c r="U592" s="107"/>
      <c r="V592" s="107"/>
      <c r="W592" s="107"/>
      <c r="X592" s="107"/>
      <c r="Y592" s="107"/>
      <c r="Z592" s="107"/>
      <c r="AA592" s="107"/>
      <c r="AB592" s="107"/>
    </row>
    <row r="593" spans="1:28" ht="15.75" customHeight="1">
      <c r="A593" s="107"/>
      <c r="B593" s="107"/>
      <c r="C593" s="107"/>
      <c r="D593" s="107"/>
      <c r="E593" s="107"/>
      <c r="F593" s="107"/>
      <c r="G593" s="108"/>
      <c r="H593" s="107"/>
      <c r="I593" s="107"/>
      <c r="J593" s="107"/>
      <c r="K593" s="107"/>
      <c r="L593" s="107"/>
      <c r="M593" s="107"/>
      <c r="N593" s="107"/>
      <c r="O593" s="109"/>
      <c r="P593" s="109"/>
      <c r="Q593" s="107"/>
      <c r="R593" s="107"/>
      <c r="S593" s="107"/>
      <c r="T593" s="107"/>
      <c r="U593" s="107"/>
      <c r="V593" s="107"/>
      <c r="W593" s="107"/>
      <c r="X593" s="107"/>
      <c r="Y593" s="107"/>
      <c r="Z593" s="107"/>
      <c r="AA593" s="107"/>
      <c r="AB593" s="107"/>
    </row>
    <row r="594" spans="1:28" ht="15.75" customHeight="1">
      <c r="A594" s="107"/>
      <c r="B594" s="107"/>
      <c r="C594" s="107"/>
      <c r="D594" s="107"/>
      <c r="E594" s="107"/>
      <c r="F594" s="107"/>
      <c r="G594" s="108"/>
      <c r="H594" s="107"/>
      <c r="I594" s="107"/>
      <c r="J594" s="107"/>
      <c r="K594" s="107"/>
      <c r="L594" s="107"/>
      <c r="M594" s="107"/>
      <c r="N594" s="107"/>
      <c r="O594" s="109"/>
      <c r="P594" s="109"/>
      <c r="Q594" s="107"/>
      <c r="R594" s="107"/>
      <c r="S594" s="107"/>
      <c r="T594" s="107"/>
      <c r="U594" s="107"/>
      <c r="V594" s="107"/>
      <c r="W594" s="107"/>
      <c r="X594" s="107"/>
      <c r="Y594" s="107"/>
      <c r="Z594" s="107"/>
      <c r="AA594" s="107"/>
      <c r="AB594" s="107"/>
    </row>
    <row r="595" spans="1:28" ht="15.75" customHeight="1">
      <c r="A595" s="107"/>
      <c r="B595" s="107"/>
      <c r="C595" s="107"/>
      <c r="D595" s="107"/>
      <c r="E595" s="107"/>
      <c r="F595" s="107"/>
      <c r="G595" s="108"/>
      <c r="H595" s="107"/>
      <c r="I595" s="107"/>
      <c r="J595" s="107"/>
      <c r="K595" s="107"/>
      <c r="L595" s="107"/>
      <c r="M595" s="107"/>
      <c r="N595" s="107"/>
      <c r="O595" s="109"/>
      <c r="P595" s="109"/>
      <c r="Q595" s="107"/>
      <c r="R595" s="107"/>
      <c r="S595" s="107"/>
      <c r="T595" s="107"/>
      <c r="U595" s="107"/>
      <c r="V595" s="107"/>
      <c r="W595" s="107"/>
      <c r="X595" s="107"/>
      <c r="Y595" s="107"/>
      <c r="Z595" s="107"/>
      <c r="AA595" s="107"/>
      <c r="AB595" s="107"/>
    </row>
    <row r="596" spans="1:28" ht="15.75" customHeight="1">
      <c r="A596" s="107"/>
      <c r="B596" s="107"/>
      <c r="C596" s="107"/>
      <c r="D596" s="107"/>
      <c r="E596" s="107"/>
      <c r="F596" s="107"/>
      <c r="G596" s="108"/>
      <c r="H596" s="107"/>
      <c r="I596" s="107"/>
      <c r="J596" s="107"/>
      <c r="K596" s="107"/>
      <c r="L596" s="107"/>
      <c r="M596" s="107"/>
      <c r="N596" s="107"/>
      <c r="O596" s="109"/>
      <c r="P596" s="109"/>
      <c r="Q596" s="107"/>
      <c r="R596" s="107"/>
      <c r="S596" s="107"/>
      <c r="T596" s="107"/>
      <c r="U596" s="107"/>
      <c r="V596" s="107"/>
      <c r="W596" s="107"/>
      <c r="X596" s="107"/>
      <c r="Y596" s="107"/>
      <c r="Z596" s="107"/>
      <c r="AA596" s="107"/>
      <c r="AB596" s="107"/>
    </row>
    <row r="597" spans="1:28" ht="15.75" customHeight="1">
      <c r="A597" s="107"/>
      <c r="B597" s="107"/>
      <c r="C597" s="107"/>
      <c r="D597" s="107"/>
      <c r="E597" s="107"/>
      <c r="F597" s="107"/>
      <c r="G597" s="108"/>
      <c r="H597" s="107"/>
      <c r="I597" s="107"/>
      <c r="J597" s="107"/>
      <c r="K597" s="107"/>
      <c r="L597" s="107"/>
      <c r="M597" s="107"/>
      <c r="N597" s="107"/>
      <c r="O597" s="109"/>
      <c r="P597" s="109"/>
      <c r="Q597" s="107"/>
      <c r="R597" s="107"/>
      <c r="S597" s="107"/>
      <c r="T597" s="107"/>
      <c r="U597" s="107"/>
      <c r="V597" s="107"/>
      <c r="W597" s="107"/>
      <c r="X597" s="107"/>
      <c r="Y597" s="107"/>
      <c r="Z597" s="107"/>
      <c r="AA597" s="107"/>
      <c r="AB597" s="107"/>
    </row>
    <row r="598" spans="1:28" ht="15.75" customHeight="1">
      <c r="A598" s="107"/>
      <c r="B598" s="107"/>
      <c r="C598" s="107"/>
      <c r="D598" s="107"/>
      <c r="E598" s="107"/>
      <c r="F598" s="107"/>
      <c r="G598" s="108"/>
      <c r="H598" s="107"/>
      <c r="I598" s="107"/>
      <c r="J598" s="107"/>
      <c r="K598" s="107"/>
      <c r="L598" s="107"/>
      <c r="M598" s="107"/>
      <c r="N598" s="107"/>
      <c r="O598" s="109"/>
      <c r="P598" s="109"/>
      <c r="Q598" s="107"/>
      <c r="R598" s="107"/>
      <c r="S598" s="107"/>
      <c r="T598" s="107"/>
      <c r="U598" s="107"/>
      <c r="V598" s="107"/>
      <c r="W598" s="107"/>
      <c r="X598" s="107"/>
      <c r="Y598" s="107"/>
      <c r="Z598" s="107"/>
      <c r="AA598" s="107"/>
      <c r="AB598" s="107"/>
    </row>
    <row r="599" spans="1:28" ht="15.75" customHeight="1">
      <c r="A599" s="107"/>
      <c r="B599" s="107"/>
      <c r="C599" s="107"/>
      <c r="D599" s="107"/>
      <c r="E599" s="107"/>
      <c r="F599" s="107"/>
      <c r="G599" s="108"/>
      <c r="H599" s="107"/>
      <c r="I599" s="107"/>
      <c r="J599" s="107"/>
      <c r="K599" s="107"/>
      <c r="L599" s="107"/>
      <c r="M599" s="107"/>
      <c r="N599" s="107"/>
      <c r="O599" s="109"/>
      <c r="P599" s="109"/>
      <c r="Q599" s="107"/>
      <c r="R599" s="107"/>
      <c r="S599" s="107"/>
      <c r="T599" s="107"/>
      <c r="U599" s="107"/>
      <c r="V599" s="107"/>
      <c r="W599" s="107"/>
      <c r="X599" s="107"/>
      <c r="Y599" s="107"/>
      <c r="Z599" s="107"/>
      <c r="AA599" s="107"/>
      <c r="AB599" s="107"/>
    </row>
    <row r="600" spans="1:28" ht="15.75" customHeight="1">
      <c r="A600" s="107"/>
      <c r="B600" s="107"/>
      <c r="C600" s="107"/>
      <c r="D600" s="107"/>
      <c r="E600" s="107"/>
      <c r="F600" s="107"/>
      <c r="G600" s="108"/>
      <c r="H600" s="107"/>
      <c r="I600" s="107"/>
      <c r="J600" s="107"/>
      <c r="K600" s="107"/>
      <c r="L600" s="107"/>
      <c r="M600" s="107"/>
      <c r="N600" s="107"/>
      <c r="O600" s="109"/>
      <c r="P600" s="109"/>
      <c r="Q600" s="107"/>
      <c r="R600" s="107"/>
      <c r="S600" s="107"/>
      <c r="T600" s="107"/>
      <c r="U600" s="107"/>
      <c r="V600" s="107"/>
      <c r="W600" s="107"/>
      <c r="X600" s="107"/>
      <c r="Y600" s="107"/>
      <c r="Z600" s="107"/>
      <c r="AA600" s="107"/>
      <c r="AB600" s="107"/>
    </row>
    <row r="601" spans="1:28" ht="15.75" customHeight="1">
      <c r="A601" s="107"/>
      <c r="B601" s="107"/>
      <c r="C601" s="107"/>
      <c r="D601" s="107"/>
      <c r="E601" s="107"/>
      <c r="F601" s="107"/>
      <c r="G601" s="108"/>
      <c r="H601" s="107"/>
      <c r="I601" s="107"/>
      <c r="J601" s="107"/>
      <c r="K601" s="107"/>
      <c r="L601" s="107"/>
      <c r="M601" s="107"/>
      <c r="N601" s="107"/>
      <c r="O601" s="109"/>
      <c r="P601" s="109"/>
      <c r="Q601" s="107"/>
      <c r="R601" s="107"/>
      <c r="S601" s="107"/>
      <c r="T601" s="107"/>
      <c r="U601" s="107"/>
      <c r="V601" s="107"/>
      <c r="W601" s="107"/>
      <c r="X601" s="107"/>
      <c r="Y601" s="107"/>
      <c r="Z601" s="107"/>
      <c r="AA601" s="107"/>
      <c r="AB601" s="107"/>
    </row>
    <row r="602" spans="1:28" ht="15.75" customHeight="1">
      <c r="A602" s="107"/>
      <c r="B602" s="107"/>
      <c r="C602" s="107"/>
      <c r="D602" s="107"/>
      <c r="E602" s="107"/>
      <c r="F602" s="107"/>
      <c r="G602" s="108"/>
      <c r="H602" s="107"/>
      <c r="I602" s="107"/>
      <c r="J602" s="107"/>
      <c r="K602" s="107"/>
      <c r="L602" s="107"/>
      <c r="M602" s="107"/>
      <c r="N602" s="107"/>
      <c r="O602" s="109"/>
      <c r="P602" s="109"/>
      <c r="Q602" s="107"/>
      <c r="R602" s="107"/>
      <c r="S602" s="107"/>
      <c r="T602" s="107"/>
      <c r="U602" s="107"/>
      <c r="V602" s="107"/>
      <c r="W602" s="107"/>
      <c r="X602" s="107"/>
      <c r="Y602" s="107"/>
      <c r="Z602" s="107"/>
      <c r="AA602" s="107"/>
      <c r="AB602" s="107"/>
    </row>
    <row r="603" spans="1:28" ht="15.75" customHeight="1">
      <c r="A603" s="107"/>
      <c r="B603" s="107"/>
      <c r="C603" s="107"/>
      <c r="D603" s="107"/>
      <c r="E603" s="107"/>
      <c r="F603" s="107"/>
      <c r="G603" s="108"/>
      <c r="H603" s="107"/>
      <c r="I603" s="107"/>
      <c r="J603" s="107"/>
      <c r="K603" s="107"/>
      <c r="L603" s="107"/>
      <c r="M603" s="107"/>
      <c r="N603" s="107"/>
      <c r="O603" s="109"/>
      <c r="P603" s="109"/>
      <c r="Q603" s="107"/>
      <c r="R603" s="107"/>
      <c r="S603" s="107"/>
      <c r="T603" s="107"/>
      <c r="U603" s="107"/>
      <c r="V603" s="107"/>
      <c r="W603" s="107"/>
      <c r="X603" s="107"/>
      <c r="Y603" s="107"/>
      <c r="Z603" s="107"/>
      <c r="AA603" s="107"/>
      <c r="AB603" s="107"/>
    </row>
    <row r="604" spans="1:28" ht="15.75" customHeight="1">
      <c r="A604" s="107"/>
      <c r="B604" s="107"/>
      <c r="C604" s="107"/>
      <c r="D604" s="107"/>
      <c r="E604" s="107"/>
      <c r="F604" s="107"/>
      <c r="G604" s="108"/>
      <c r="H604" s="107"/>
      <c r="I604" s="107"/>
      <c r="J604" s="107"/>
      <c r="K604" s="107"/>
      <c r="L604" s="107"/>
      <c r="M604" s="107"/>
      <c r="N604" s="107"/>
      <c r="O604" s="109"/>
      <c r="P604" s="109"/>
      <c r="Q604" s="107"/>
      <c r="R604" s="107"/>
      <c r="S604" s="107"/>
      <c r="T604" s="107"/>
      <c r="U604" s="107"/>
      <c r="V604" s="107"/>
      <c r="W604" s="107"/>
      <c r="X604" s="107"/>
      <c r="Y604" s="107"/>
      <c r="Z604" s="107"/>
      <c r="AA604" s="107"/>
      <c r="AB604" s="107"/>
    </row>
    <row r="605" spans="1:28" ht="15.75" customHeight="1">
      <c r="A605" s="107"/>
      <c r="B605" s="107"/>
      <c r="C605" s="107"/>
      <c r="D605" s="107"/>
      <c r="E605" s="107"/>
      <c r="F605" s="107"/>
      <c r="G605" s="108"/>
      <c r="H605" s="107"/>
      <c r="I605" s="107"/>
      <c r="J605" s="107"/>
      <c r="K605" s="107"/>
      <c r="L605" s="107"/>
      <c r="M605" s="107"/>
      <c r="N605" s="107"/>
      <c r="O605" s="109"/>
      <c r="P605" s="109"/>
      <c r="Q605" s="107"/>
      <c r="R605" s="107"/>
      <c r="S605" s="107"/>
      <c r="T605" s="107"/>
      <c r="U605" s="107"/>
      <c r="V605" s="107"/>
      <c r="W605" s="107"/>
      <c r="X605" s="107"/>
      <c r="Y605" s="107"/>
      <c r="Z605" s="107"/>
      <c r="AA605" s="107"/>
      <c r="AB605" s="107"/>
    </row>
    <row r="606" spans="1:28" ht="15.75" customHeight="1">
      <c r="A606" s="107"/>
      <c r="B606" s="107"/>
      <c r="C606" s="107"/>
      <c r="D606" s="107"/>
      <c r="E606" s="107"/>
      <c r="F606" s="107"/>
      <c r="G606" s="108"/>
      <c r="H606" s="107"/>
      <c r="I606" s="107"/>
      <c r="J606" s="107"/>
      <c r="K606" s="107"/>
      <c r="L606" s="107"/>
      <c r="M606" s="107"/>
      <c r="N606" s="107"/>
      <c r="O606" s="109"/>
      <c r="P606" s="109"/>
      <c r="Q606" s="107"/>
      <c r="R606" s="107"/>
      <c r="S606" s="107"/>
      <c r="T606" s="107"/>
      <c r="U606" s="107"/>
      <c r="V606" s="107"/>
      <c r="W606" s="107"/>
      <c r="X606" s="107"/>
      <c r="Y606" s="107"/>
      <c r="Z606" s="107"/>
      <c r="AA606" s="107"/>
      <c r="AB606" s="107"/>
    </row>
    <row r="607" spans="1:28" ht="15.75" customHeight="1">
      <c r="A607" s="107"/>
      <c r="B607" s="107"/>
      <c r="C607" s="107"/>
      <c r="D607" s="107"/>
      <c r="E607" s="107"/>
      <c r="F607" s="107"/>
      <c r="G607" s="108"/>
      <c r="H607" s="107"/>
      <c r="I607" s="107"/>
      <c r="J607" s="107"/>
      <c r="K607" s="107"/>
      <c r="L607" s="107"/>
      <c r="M607" s="107"/>
      <c r="N607" s="107"/>
      <c r="O607" s="109"/>
      <c r="P607" s="109"/>
      <c r="Q607" s="107"/>
      <c r="R607" s="107"/>
      <c r="S607" s="107"/>
      <c r="T607" s="107"/>
      <c r="U607" s="107"/>
      <c r="V607" s="107"/>
      <c r="W607" s="107"/>
      <c r="X607" s="107"/>
      <c r="Y607" s="107"/>
      <c r="Z607" s="107"/>
      <c r="AA607" s="107"/>
      <c r="AB607" s="107"/>
    </row>
    <row r="608" spans="1:28" ht="15.75" customHeight="1">
      <c r="A608" s="107"/>
      <c r="B608" s="107"/>
      <c r="C608" s="107"/>
      <c r="D608" s="107"/>
      <c r="E608" s="107"/>
      <c r="F608" s="107"/>
      <c r="G608" s="108"/>
      <c r="H608" s="107"/>
      <c r="I608" s="107"/>
      <c r="J608" s="107"/>
      <c r="K608" s="107"/>
      <c r="L608" s="107"/>
      <c r="M608" s="107"/>
      <c r="N608" s="107"/>
      <c r="O608" s="109"/>
      <c r="P608" s="109"/>
      <c r="Q608" s="107"/>
      <c r="R608" s="107"/>
      <c r="S608" s="107"/>
      <c r="T608" s="107"/>
      <c r="U608" s="107"/>
      <c r="V608" s="107"/>
      <c r="W608" s="107"/>
      <c r="X608" s="107"/>
      <c r="Y608" s="107"/>
      <c r="Z608" s="107"/>
      <c r="AA608" s="107"/>
      <c r="AB608" s="107"/>
    </row>
    <row r="609" spans="1:28" ht="15.75" customHeight="1">
      <c r="A609" s="107"/>
      <c r="B609" s="107"/>
      <c r="C609" s="107"/>
      <c r="D609" s="107"/>
      <c r="E609" s="107"/>
      <c r="F609" s="107"/>
      <c r="G609" s="108"/>
      <c r="H609" s="107"/>
      <c r="I609" s="107"/>
      <c r="J609" s="107"/>
      <c r="K609" s="107"/>
      <c r="L609" s="107"/>
      <c r="M609" s="107"/>
      <c r="N609" s="107"/>
      <c r="O609" s="109"/>
      <c r="P609" s="109"/>
      <c r="Q609" s="107"/>
      <c r="R609" s="107"/>
      <c r="S609" s="107"/>
      <c r="T609" s="107"/>
      <c r="U609" s="107"/>
      <c r="V609" s="107"/>
      <c r="W609" s="107"/>
      <c r="X609" s="107"/>
      <c r="Y609" s="107"/>
      <c r="Z609" s="107"/>
      <c r="AA609" s="107"/>
      <c r="AB609" s="107"/>
    </row>
    <row r="610" spans="1:28" ht="15.75" customHeight="1">
      <c r="A610" s="107"/>
      <c r="B610" s="107"/>
      <c r="C610" s="107"/>
      <c r="D610" s="107"/>
      <c r="E610" s="107"/>
      <c r="F610" s="107"/>
      <c r="G610" s="108"/>
      <c r="H610" s="107"/>
      <c r="I610" s="107"/>
      <c r="J610" s="107"/>
      <c r="K610" s="107"/>
      <c r="L610" s="107"/>
      <c r="M610" s="107"/>
      <c r="N610" s="107"/>
      <c r="O610" s="109"/>
      <c r="P610" s="109"/>
      <c r="Q610" s="107"/>
      <c r="R610" s="107"/>
      <c r="S610" s="107"/>
      <c r="T610" s="107"/>
      <c r="U610" s="107"/>
      <c r="V610" s="107"/>
      <c r="W610" s="107"/>
      <c r="X610" s="107"/>
      <c r="Y610" s="107"/>
      <c r="Z610" s="107"/>
      <c r="AA610" s="107"/>
      <c r="AB610" s="107"/>
    </row>
    <row r="611" spans="1:28" ht="15.75" customHeight="1">
      <c r="A611" s="107"/>
      <c r="B611" s="107"/>
      <c r="C611" s="107"/>
      <c r="D611" s="107"/>
      <c r="E611" s="107"/>
      <c r="F611" s="107"/>
      <c r="G611" s="108"/>
      <c r="H611" s="107"/>
      <c r="I611" s="107"/>
      <c r="J611" s="107"/>
      <c r="K611" s="107"/>
      <c r="L611" s="107"/>
      <c r="M611" s="107"/>
      <c r="N611" s="107"/>
      <c r="O611" s="109"/>
      <c r="P611" s="109"/>
      <c r="Q611" s="107"/>
      <c r="R611" s="107"/>
      <c r="S611" s="107"/>
      <c r="T611" s="107"/>
      <c r="U611" s="107"/>
      <c r="V611" s="107"/>
      <c r="W611" s="107"/>
      <c r="X611" s="107"/>
      <c r="Y611" s="107"/>
      <c r="Z611" s="107"/>
      <c r="AA611" s="107"/>
      <c r="AB611" s="107"/>
    </row>
    <row r="612" spans="1:28" ht="15.75" customHeight="1">
      <c r="A612" s="107"/>
      <c r="B612" s="107"/>
      <c r="C612" s="107"/>
      <c r="D612" s="107"/>
      <c r="E612" s="107"/>
      <c r="F612" s="107"/>
      <c r="G612" s="108"/>
      <c r="H612" s="107"/>
      <c r="I612" s="107"/>
      <c r="J612" s="107"/>
      <c r="K612" s="107"/>
      <c r="L612" s="107"/>
      <c r="M612" s="107"/>
      <c r="N612" s="107"/>
      <c r="O612" s="109"/>
      <c r="P612" s="109"/>
      <c r="Q612" s="107"/>
      <c r="R612" s="107"/>
      <c r="S612" s="107"/>
      <c r="T612" s="107"/>
      <c r="U612" s="107"/>
      <c r="V612" s="107"/>
      <c r="W612" s="107"/>
      <c r="X612" s="107"/>
      <c r="Y612" s="107"/>
      <c r="Z612" s="107"/>
      <c r="AA612" s="107"/>
      <c r="AB612" s="107"/>
    </row>
    <row r="613" spans="1:28" ht="15.75" customHeight="1">
      <c r="A613" s="107"/>
      <c r="B613" s="107"/>
      <c r="C613" s="107"/>
      <c r="D613" s="107"/>
      <c r="E613" s="107"/>
      <c r="F613" s="107"/>
      <c r="G613" s="108"/>
      <c r="H613" s="107"/>
      <c r="I613" s="107"/>
      <c r="J613" s="107"/>
      <c r="K613" s="107"/>
      <c r="L613" s="107"/>
      <c r="M613" s="107"/>
      <c r="N613" s="107"/>
      <c r="O613" s="109"/>
      <c r="P613" s="109"/>
      <c r="Q613" s="107"/>
      <c r="R613" s="107"/>
      <c r="S613" s="107"/>
      <c r="T613" s="107"/>
      <c r="U613" s="107"/>
      <c r="V613" s="107"/>
      <c r="W613" s="107"/>
      <c r="X613" s="107"/>
      <c r="Y613" s="107"/>
      <c r="Z613" s="107"/>
      <c r="AA613" s="107"/>
      <c r="AB613" s="107"/>
    </row>
    <row r="614" spans="1:28" ht="15.75" customHeight="1">
      <c r="A614" s="107"/>
      <c r="B614" s="107"/>
      <c r="C614" s="107"/>
      <c r="D614" s="107"/>
      <c r="E614" s="107"/>
      <c r="F614" s="107"/>
      <c r="G614" s="108"/>
      <c r="H614" s="107"/>
      <c r="I614" s="107"/>
      <c r="J614" s="107"/>
      <c r="K614" s="107"/>
      <c r="L614" s="107"/>
      <c r="M614" s="107"/>
      <c r="N614" s="107"/>
      <c r="O614" s="109"/>
      <c r="P614" s="109"/>
      <c r="Q614" s="107"/>
      <c r="R614" s="107"/>
      <c r="S614" s="107"/>
      <c r="T614" s="107"/>
      <c r="U614" s="107"/>
      <c r="V614" s="107"/>
      <c r="W614" s="107"/>
      <c r="X614" s="107"/>
      <c r="Y614" s="107"/>
      <c r="Z614" s="107"/>
      <c r="AA614" s="107"/>
      <c r="AB614" s="107"/>
    </row>
    <row r="615" spans="1:28" ht="15.75" customHeight="1">
      <c r="A615" s="107"/>
      <c r="B615" s="107"/>
      <c r="C615" s="107"/>
      <c r="D615" s="107"/>
      <c r="E615" s="107"/>
      <c r="F615" s="107"/>
      <c r="G615" s="108"/>
      <c r="H615" s="107"/>
      <c r="I615" s="107"/>
      <c r="J615" s="107"/>
      <c r="K615" s="107"/>
      <c r="L615" s="107"/>
      <c r="M615" s="107"/>
      <c r="N615" s="107"/>
      <c r="O615" s="109"/>
      <c r="P615" s="109"/>
      <c r="Q615" s="107"/>
      <c r="R615" s="107"/>
      <c r="S615" s="107"/>
      <c r="T615" s="107"/>
      <c r="U615" s="107"/>
      <c r="V615" s="107"/>
      <c r="W615" s="107"/>
      <c r="X615" s="107"/>
      <c r="Y615" s="107"/>
      <c r="Z615" s="107"/>
      <c r="AA615" s="107"/>
      <c r="AB615" s="107"/>
    </row>
    <row r="616" spans="1:28" ht="15.75" customHeight="1">
      <c r="A616" s="107"/>
      <c r="B616" s="107"/>
      <c r="C616" s="107"/>
      <c r="D616" s="107"/>
      <c r="E616" s="107"/>
      <c r="F616" s="107"/>
      <c r="G616" s="108"/>
      <c r="H616" s="107"/>
      <c r="I616" s="107"/>
      <c r="J616" s="107"/>
      <c r="K616" s="107"/>
      <c r="L616" s="107"/>
      <c r="M616" s="107"/>
      <c r="N616" s="107"/>
      <c r="O616" s="109"/>
      <c r="P616" s="109"/>
      <c r="Q616" s="107"/>
      <c r="R616" s="107"/>
      <c r="S616" s="107"/>
      <c r="T616" s="107"/>
      <c r="U616" s="107"/>
      <c r="V616" s="107"/>
      <c r="W616" s="107"/>
      <c r="X616" s="107"/>
      <c r="Y616" s="107"/>
      <c r="Z616" s="107"/>
      <c r="AA616" s="107"/>
      <c r="AB616" s="107"/>
    </row>
    <row r="617" spans="1:28" ht="15.75" customHeight="1">
      <c r="A617" s="107"/>
      <c r="B617" s="107"/>
      <c r="C617" s="107"/>
      <c r="D617" s="107"/>
      <c r="E617" s="107"/>
      <c r="F617" s="107"/>
      <c r="G617" s="108"/>
      <c r="H617" s="107"/>
      <c r="I617" s="107"/>
      <c r="J617" s="107"/>
      <c r="K617" s="107"/>
      <c r="L617" s="107"/>
      <c r="M617" s="107"/>
      <c r="N617" s="107"/>
      <c r="O617" s="109"/>
      <c r="P617" s="109"/>
      <c r="Q617" s="107"/>
      <c r="R617" s="107"/>
      <c r="S617" s="107"/>
      <c r="T617" s="107"/>
      <c r="U617" s="107"/>
      <c r="V617" s="107"/>
      <c r="W617" s="107"/>
      <c r="X617" s="107"/>
      <c r="Y617" s="107"/>
      <c r="Z617" s="107"/>
      <c r="AA617" s="107"/>
      <c r="AB617" s="107"/>
    </row>
    <row r="618" spans="1:28" ht="15.75" customHeight="1">
      <c r="A618" s="107"/>
      <c r="B618" s="107"/>
      <c r="C618" s="107"/>
      <c r="D618" s="107"/>
      <c r="E618" s="107"/>
      <c r="F618" s="107"/>
      <c r="G618" s="108"/>
      <c r="H618" s="107"/>
      <c r="I618" s="107"/>
      <c r="J618" s="107"/>
      <c r="K618" s="107"/>
      <c r="L618" s="107"/>
      <c r="M618" s="107"/>
      <c r="N618" s="107"/>
      <c r="O618" s="109"/>
      <c r="P618" s="109"/>
      <c r="Q618" s="107"/>
      <c r="R618" s="107"/>
      <c r="S618" s="107"/>
      <c r="T618" s="107"/>
      <c r="U618" s="107"/>
      <c r="V618" s="107"/>
      <c r="W618" s="107"/>
      <c r="X618" s="107"/>
      <c r="Y618" s="107"/>
      <c r="Z618" s="107"/>
      <c r="AA618" s="107"/>
      <c r="AB618" s="107"/>
    </row>
    <row r="619" spans="1:28" ht="15.75" customHeight="1">
      <c r="A619" s="107"/>
      <c r="B619" s="107"/>
      <c r="C619" s="107"/>
      <c r="D619" s="107"/>
      <c r="E619" s="107"/>
      <c r="F619" s="107"/>
      <c r="G619" s="108"/>
      <c r="H619" s="107"/>
      <c r="I619" s="107"/>
      <c r="J619" s="107"/>
      <c r="K619" s="107"/>
      <c r="L619" s="107"/>
      <c r="M619" s="107"/>
      <c r="N619" s="107"/>
      <c r="O619" s="109"/>
      <c r="P619" s="109"/>
      <c r="Q619" s="107"/>
      <c r="R619" s="107"/>
      <c r="S619" s="107"/>
      <c r="T619" s="107"/>
      <c r="U619" s="107"/>
      <c r="V619" s="107"/>
      <c r="W619" s="107"/>
      <c r="X619" s="107"/>
      <c r="Y619" s="107"/>
      <c r="Z619" s="107"/>
      <c r="AA619" s="107"/>
      <c r="AB619" s="107"/>
    </row>
    <row r="620" spans="1:28" ht="15.75" customHeight="1">
      <c r="A620" s="107"/>
      <c r="B620" s="107"/>
      <c r="C620" s="107"/>
      <c r="D620" s="107"/>
      <c r="E620" s="107"/>
      <c r="F620" s="107"/>
      <c r="G620" s="108"/>
      <c r="H620" s="107"/>
      <c r="I620" s="107"/>
      <c r="J620" s="107"/>
      <c r="K620" s="107"/>
      <c r="L620" s="107"/>
      <c r="M620" s="107"/>
      <c r="N620" s="107"/>
      <c r="O620" s="109"/>
      <c r="P620" s="109"/>
      <c r="Q620" s="107"/>
      <c r="R620" s="107"/>
      <c r="S620" s="107"/>
      <c r="T620" s="107"/>
      <c r="U620" s="107"/>
      <c r="V620" s="107"/>
      <c r="W620" s="107"/>
      <c r="X620" s="107"/>
      <c r="Y620" s="107"/>
      <c r="Z620" s="107"/>
      <c r="AA620" s="107"/>
      <c r="AB620" s="107"/>
    </row>
    <row r="621" spans="1:28" ht="15.75" customHeight="1">
      <c r="A621" s="107"/>
      <c r="B621" s="107"/>
      <c r="C621" s="107"/>
      <c r="D621" s="107"/>
      <c r="E621" s="107"/>
      <c r="F621" s="107"/>
      <c r="G621" s="108"/>
      <c r="H621" s="107"/>
      <c r="I621" s="107"/>
      <c r="J621" s="107"/>
      <c r="K621" s="107"/>
      <c r="L621" s="107"/>
      <c r="M621" s="107"/>
      <c r="N621" s="107"/>
      <c r="O621" s="109"/>
      <c r="P621" s="109"/>
      <c r="Q621" s="107"/>
      <c r="R621" s="107"/>
      <c r="S621" s="107"/>
      <c r="T621" s="107"/>
      <c r="U621" s="107"/>
      <c r="V621" s="107"/>
      <c r="W621" s="107"/>
      <c r="X621" s="107"/>
      <c r="Y621" s="107"/>
      <c r="Z621" s="107"/>
      <c r="AA621" s="107"/>
      <c r="AB621" s="107"/>
    </row>
    <row r="622" spans="1:28" ht="15.75" customHeight="1">
      <c r="A622" s="107"/>
      <c r="B622" s="107"/>
      <c r="C622" s="107"/>
      <c r="D622" s="107"/>
      <c r="E622" s="107"/>
      <c r="F622" s="107"/>
      <c r="G622" s="108"/>
      <c r="H622" s="107"/>
      <c r="I622" s="107"/>
      <c r="J622" s="107"/>
      <c r="K622" s="107"/>
      <c r="L622" s="107"/>
      <c r="M622" s="107"/>
      <c r="N622" s="107"/>
      <c r="O622" s="109"/>
      <c r="P622" s="109"/>
      <c r="Q622" s="107"/>
      <c r="R622" s="107"/>
      <c r="S622" s="107"/>
      <c r="T622" s="107"/>
      <c r="U622" s="107"/>
      <c r="V622" s="107"/>
      <c r="W622" s="107"/>
      <c r="X622" s="107"/>
      <c r="Y622" s="107"/>
      <c r="Z622" s="107"/>
      <c r="AA622" s="107"/>
      <c r="AB622" s="107"/>
    </row>
    <row r="623" spans="1:28" ht="15.75" customHeight="1">
      <c r="A623" s="107"/>
      <c r="B623" s="107"/>
      <c r="C623" s="107"/>
      <c r="D623" s="107"/>
      <c r="E623" s="107"/>
      <c r="F623" s="107"/>
      <c r="G623" s="108"/>
      <c r="H623" s="107"/>
      <c r="I623" s="107"/>
      <c r="J623" s="107"/>
      <c r="K623" s="107"/>
      <c r="L623" s="107"/>
      <c r="M623" s="107"/>
      <c r="N623" s="107"/>
      <c r="O623" s="109"/>
      <c r="P623" s="109"/>
      <c r="Q623" s="107"/>
      <c r="R623" s="107"/>
      <c r="S623" s="107"/>
      <c r="T623" s="107"/>
      <c r="U623" s="107"/>
      <c r="V623" s="107"/>
      <c r="W623" s="107"/>
      <c r="X623" s="107"/>
      <c r="Y623" s="107"/>
      <c r="Z623" s="107"/>
      <c r="AA623" s="107"/>
      <c r="AB623" s="107"/>
    </row>
    <row r="624" spans="1:28" ht="15.75" customHeight="1">
      <c r="A624" s="107"/>
      <c r="B624" s="107"/>
      <c r="C624" s="107"/>
      <c r="D624" s="107"/>
      <c r="E624" s="107"/>
      <c r="F624" s="107"/>
      <c r="G624" s="108"/>
      <c r="H624" s="107"/>
      <c r="I624" s="107"/>
      <c r="J624" s="107"/>
      <c r="K624" s="107"/>
      <c r="L624" s="107"/>
      <c r="M624" s="107"/>
      <c r="N624" s="107"/>
      <c r="O624" s="109"/>
      <c r="P624" s="109"/>
      <c r="Q624" s="107"/>
      <c r="R624" s="107"/>
      <c r="S624" s="107"/>
      <c r="T624" s="107"/>
      <c r="U624" s="107"/>
      <c r="V624" s="107"/>
      <c r="W624" s="107"/>
      <c r="X624" s="107"/>
      <c r="Y624" s="107"/>
      <c r="Z624" s="107"/>
      <c r="AA624" s="107"/>
      <c r="AB624" s="107"/>
    </row>
    <row r="625" spans="1:28" ht="15.75" customHeight="1">
      <c r="A625" s="107"/>
      <c r="B625" s="107"/>
      <c r="C625" s="107"/>
      <c r="D625" s="107"/>
      <c r="E625" s="107"/>
      <c r="F625" s="107"/>
      <c r="G625" s="108"/>
      <c r="H625" s="107"/>
      <c r="I625" s="107"/>
      <c r="J625" s="107"/>
      <c r="K625" s="107"/>
      <c r="L625" s="107"/>
      <c r="M625" s="107"/>
      <c r="N625" s="107"/>
      <c r="O625" s="109"/>
      <c r="P625" s="109"/>
      <c r="Q625" s="107"/>
      <c r="R625" s="107"/>
      <c r="S625" s="107"/>
      <c r="T625" s="107"/>
      <c r="U625" s="107"/>
      <c r="V625" s="107"/>
      <c r="W625" s="107"/>
      <c r="X625" s="107"/>
      <c r="Y625" s="107"/>
      <c r="Z625" s="107"/>
      <c r="AA625" s="107"/>
      <c r="AB625" s="107"/>
    </row>
    <row r="626" spans="1:28" ht="15.75" customHeight="1">
      <c r="A626" s="107"/>
      <c r="B626" s="107"/>
      <c r="C626" s="107"/>
      <c r="D626" s="107"/>
      <c r="E626" s="107"/>
      <c r="F626" s="107"/>
      <c r="G626" s="108"/>
      <c r="H626" s="107"/>
      <c r="I626" s="107"/>
      <c r="J626" s="107"/>
      <c r="K626" s="107"/>
      <c r="L626" s="107"/>
      <c r="M626" s="107"/>
      <c r="N626" s="107"/>
      <c r="O626" s="109"/>
      <c r="P626" s="109"/>
      <c r="Q626" s="107"/>
      <c r="R626" s="107"/>
      <c r="S626" s="107"/>
      <c r="T626" s="107"/>
      <c r="U626" s="107"/>
      <c r="V626" s="107"/>
      <c r="W626" s="107"/>
      <c r="X626" s="107"/>
      <c r="Y626" s="107"/>
      <c r="Z626" s="107"/>
      <c r="AA626" s="107"/>
      <c r="AB626" s="107"/>
    </row>
    <row r="627" spans="1:28" ht="15.75" customHeight="1">
      <c r="A627" s="107"/>
      <c r="B627" s="107"/>
      <c r="C627" s="107"/>
      <c r="D627" s="107"/>
      <c r="E627" s="107"/>
      <c r="F627" s="107"/>
      <c r="G627" s="108"/>
      <c r="H627" s="107"/>
      <c r="I627" s="107"/>
      <c r="J627" s="107"/>
      <c r="K627" s="107"/>
      <c r="L627" s="107"/>
      <c r="M627" s="107"/>
      <c r="N627" s="107"/>
      <c r="O627" s="109"/>
      <c r="P627" s="109"/>
      <c r="Q627" s="107"/>
      <c r="R627" s="107"/>
      <c r="S627" s="107"/>
      <c r="T627" s="107"/>
      <c r="U627" s="107"/>
      <c r="V627" s="107"/>
      <c r="W627" s="107"/>
      <c r="X627" s="107"/>
      <c r="Y627" s="107"/>
      <c r="Z627" s="107"/>
      <c r="AA627" s="107"/>
      <c r="AB627" s="107"/>
    </row>
    <row r="628" spans="1:28" ht="15.75" customHeight="1">
      <c r="A628" s="107"/>
      <c r="B628" s="107"/>
      <c r="C628" s="107"/>
      <c r="D628" s="107"/>
      <c r="E628" s="107"/>
      <c r="F628" s="107"/>
      <c r="G628" s="108"/>
      <c r="H628" s="107"/>
      <c r="I628" s="107"/>
      <c r="J628" s="107"/>
      <c r="K628" s="107"/>
      <c r="L628" s="107"/>
      <c r="M628" s="107"/>
      <c r="N628" s="107"/>
      <c r="O628" s="109"/>
      <c r="P628" s="109"/>
      <c r="Q628" s="107"/>
      <c r="R628" s="107"/>
      <c r="S628" s="107"/>
      <c r="T628" s="107"/>
      <c r="U628" s="107"/>
      <c r="V628" s="107"/>
      <c r="W628" s="107"/>
      <c r="X628" s="107"/>
      <c r="Y628" s="107"/>
      <c r="Z628" s="107"/>
      <c r="AA628" s="107"/>
      <c r="AB628" s="107"/>
    </row>
    <row r="629" spans="1:28" ht="15.75" customHeight="1">
      <c r="A629" s="107"/>
      <c r="B629" s="107"/>
      <c r="C629" s="107"/>
      <c r="D629" s="107"/>
      <c r="E629" s="107"/>
      <c r="F629" s="107"/>
      <c r="G629" s="108"/>
      <c r="H629" s="107"/>
      <c r="I629" s="107"/>
      <c r="J629" s="107"/>
      <c r="K629" s="107"/>
      <c r="L629" s="107"/>
      <c r="M629" s="107"/>
      <c r="N629" s="107"/>
      <c r="O629" s="109"/>
      <c r="P629" s="109"/>
      <c r="Q629" s="107"/>
      <c r="R629" s="107"/>
      <c r="S629" s="107"/>
      <c r="T629" s="107"/>
      <c r="U629" s="107"/>
      <c r="V629" s="107"/>
      <c r="W629" s="107"/>
      <c r="X629" s="107"/>
      <c r="Y629" s="107"/>
      <c r="Z629" s="107"/>
      <c r="AA629" s="107"/>
      <c r="AB629" s="107"/>
    </row>
    <row r="630" spans="1:28" ht="15.75" customHeight="1">
      <c r="A630" s="107"/>
      <c r="B630" s="107"/>
      <c r="C630" s="107"/>
      <c r="D630" s="107"/>
      <c r="E630" s="107"/>
      <c r="F630" s="107"/>
      <c r="G630" s="108"/>
      <c r="H630" s="107"/>
      <c r="I630" s="107"/>
      <c r="J630" s="107"/>
      <c r="K630" s="107"/>
      <c r="L630" s="107"/>
      <c r="M630" s="107"/>
      <c r="N630" s="107"/>
      <c r="O630" s="109"/>
      <c r="P630" s="109"/>
      <c r="Q630" s="107"/>
      <c r="R630" s="107"/>
      <c r="S630" s="107"/>
      <c r="T630" s="107"/>
      <c r="U630" s="107"/>
      <c r="V630" s="107"/>
      <c r="W630" s="107"/>
      <c r="X630" s="107"/>
      <c r="Y630" s="107"/>
      <c r="Z630" s="107"/>
      <c r="AA630" s="107"/>
      <c r="AB630" s="107"/>
    </row>
    <row r="631" spans="1:28" ht="15.75" customHeight="1">
      <c r="A631" s="107"/>
      <c r="B631" s="107"/>
      <c r="C631" s="107"/>
      <c r="D631" s="107"/>
      <c r="E631" s="107"/>
      <c r="F631" s="107"/>
      <c r="G631" s="108"/>
      <c r="H631" s="107"/>
      <c r="I631" s="107"/>
      <c r="J631" s="107"/>
      <c r="K631" s="107"/>
      <c r="L631" s="107"/>
      <c r="M631" s="107"/>
      <c r="N631" s="107"/>
      <c r="O631" s="109"/>
      <c r="P631" s="109"/>
      <c r="Q631" s="107"/>
      <c r="R631" s="107"/>
      <c r="S631" s="107"/>
      <c r="T631" s="107"/>
      <c r="U631" s="107"/>
      <c r="V631" s="107"/>
      <c r="W631" s="107"/>
      <c r="X631" s="107"/>
      <c r="Y631" s="107"/>
      <c r="Z631" s="107"/>
      <c r="AA631" s="107"/>
      <c r="AB631" s="107"/>
    </row>
    <row r="632" spans="1:28" ht="15.75" customHeight="1">
      <c r="A632" s="107"/>
      <c r="B632" s="107"/>
      <c r="C632" s="107"/>
      <c r="D632" s="107"/>
      <c r="E632" s="107"/>
      <c r="F632" s="107"/>
      <c r="G632" s="108"/>
      <c r="H632" s="107"/>
      <c r="I632" s="107"/>
      <c r="J632" s="107"/>
      <c r="K632" s="107"/>
      <c r="L632" s="107"/>
      <c r="M632" s="107"/>
      <c r="N632" s="107"/>
      <c r="O632" s="109"/>
      <c r="P632" s="109"/>
      <c r="Q632" s="107"/>
      <c r="R632" s="107"/>
      <c r="S632" s="107"/>
      <c r="T632" s="107"/>
      <c r="U632" s="107"/>
      <c r="V632" s="107"/>
      <c r="W632" s="107"/>
      <c r="X632" s="107"/>
      <c r="Y632" s="107"/>
      <c r="Z632" s="107"/>
      <c r="AA632" s="107"/>
      <c r="AB632" s="107"/>
    </row>
    <row r="633" spans="1:28" ht="15.75" customHeight="1">
      <c r="A633" s="107"/>
      <c r="B633" s="107"/>
      <c r="C633" s="107"/>
      <c r="D633" s="107"/>
      <c r="E633" s="107"/>
      <c r="F633" s="107"/>
      <c r="G633" s="108"/>
      <c r="H633" s="107"/>
      <c r="I633" s="107"/>
      <c r="J633" s="107"/>
      <c r="K633" s="107"/>
      <c r="L633" s="107"/>
      <c r="M633" s="107"/>
      <c r="N633" s="107"/>
      <c r="O633" s="109"/>
      <c r="P633" s="109"/>
      <c r="Q633" s="107"/>
      <c r="R633" s="107"/>
      <c r="S633" s="107"/>
      <c r="T633" s="107"/>
      <c r="U633" s="107"/>
      <c r="V633" s="107"/>
      <c r="W633" s="107"/>
      <c r="X633" s="107"/>
      <c r="Y633" s="107"/>
      <c r="Z633" s="107"/>
      <c r="AA633" s="107"/>
      <c r="AB633" s="107"/>
    </row>
    <row r="634" spans="1:28" ht="15.75" customHeight="1">
      <c r="A634" s="107"/>
      <c r="B634" s="107"/>
      <c r="C634" s="107"/>
      <c r="D634" s="107"/>
      <c r="E634" s="107"/>
      <c r="F634" s="107"/>
      <c r="G634" s="108"/>
      <c r="H634" s="107"/>
      <c r="I634" s="107"/>
      <c r="J634" s="107"/>
      <c r="K634" s="107"/>
      <c r="L634" s="107"/>
      <c r="M634" s="107"/>
      <c r="N634" s="107"/>
      <c r="O634" s="109"/>
      <c r="P634" s="109"/>
      <c r="Q634" s="107"/>
      <c r="R634" s="107"/>
      <c r="S634" s="107"/>
      <c r="T634" s="107"/>
      <c r="U634" s="107"/>
      <c r="V634" s="107"/>
      <c r="W634" s="107"/>
      <c r="X634" s="107"/>
      <c r="Y634" s="107"/>
      <c r="Z634" s="107"/>
      <c r="AA634" s="107"/>
      <c r="AB634" s="107"/>
    </row>
    <row r="635" spans="1:28" ht="15.75" customHeight="1">
      <c r="A635" s="107"/>
      <c r="B635" s="107"/>
      <c r="C635" s="107"/>
      <c r="D635" s="107"/>
      <c r="E635" s="107"/>
      <c r="F635" s="107"/>
      <c r="G635" s="108"/>
      <c r="H635" s="107"/>
      <c r="I635" s="107"/>
      <c r="J635" s="107"/>
      <c r="K635" s="107"/>
      <c r="L635" s="107"/>
      <c r="M635" s="107"/>
      <c r="N635" s="107"/>
      <c r="O635" s="109"/>
      <c r="P635" s="109"/>
      <c r="Q635" s="107"/>
      <c r="R635" s="107"/>
      <c r="S635" s="107"/>
      <c r="T635" s="107"/>
      <c r="U635" s="107"/>
      <c r="V635" s="107"/>
      <c r="W635" s="107"/>
      <c r="X635" s="107"/>
      <c r="Y635" s="107"/>
      <c r="Z635" s="107"/>
      <c r="AA635" s="107"/>
      <c r="AB635" s="107"/>
    </row>
    <row r="636" spans="1:28" ht="15.75" customHeight="1">
      <c r="A636" s="107"/>
      <c r="B636" s="107"/>
      <c r="C636" s="107"/>
      <c r="D636" s="107"/>
      <c r="E636" s="107"/>
      <c r="F636" s="107"/>
      <c r="G636" s="108"/>
      <c r="H636" s="107"/>
      <c r="I636" s="107"/>
      <c r="J636" s="107"/>
      <c r="K636" s="107"/>
      <c r="L636" s="107"/>
      <c r="M636" s="107"/>
      <c r="N636" s="107"/>
      <c r="O636" s="109"/>
      <c r="P636" s="109"/>
      <c r="Q636" s="107"/>
      <c r="R636" s="107"/>
      <c r="S636" s="107"/>
      <c r="T636" s="107"/>
      <c r="U636" s="107"/>
      <c r="V636" s="107"/>
      <c r="W636" s="107"/>
      <c r="X636" s="107"/>
      <c r="Y636" s="107"/>
      <c r="Z636" s="107"/>
      <c r="AA636" s="107"/>
      <c r="AB636" s="107"/>
    </row>
    <row r="637" spans="1:28" ht="15.75" customHeight="1">
      <c r="A637" s="107"/>
      <c r="B637" s="107"/>
      <c r="C637" s="107"/>
      <c r="D637" s="107"/>
      <c r="E637" s="107"/>
      <c r="F637" s="107"/>
      <c r="G637" s="108"/>
      <c r="H637" s="107"/>
      <c r="I637" s="107"/>
      <c r="J637" s="107"/>
      <c r="K637" s="107"/>
      <c r="L637" s="107"/>
      <c r="M637" s="107"/>
      <c r="N637" s="107"/>
      <c r="O637" s="109"/>
      <c r="P637" s="109"/>
      <c r="Q637" s="107"/>
      <c r="R637" s="107"/>
      <c r="S637" s="107"/>
      <c r="T637" s="107"/>
      <c r="U637" s="107"/>
      <c r="V637" s="107"/>
      <c r="W637" s="107"/>
      <c r="X637" s="107"/>
      <c r="Y637" s="107"/>
      <c r="Z637" s="107"/>
      <c r="AA637" s="107"/>
      <c r="AB637" s="107"/>
    </row>
    <row r="638" spans="1:28" ht="15.75" customHeight="1">
      <c r="A638" s="107"/>
      <c r="B638" s="107"/>
      <c r="C638" s="107"/>
      <c r="D638" s="107"/>
      <c r="E638" s="107"/>
      <c r="F638" s="107"/>
      <c r="G638" s="108"/>
      <c r="H638" s="107"/>
      <c r="I638" s="107"/>
      <c r="J638" s="107"/>
      <c r="K638" s="107"/>
      <c r="L638" s="107"/>
      <c r="M638" s="107"/>
      <c r="N638" s="107"/>
      <c r="O638" s="109"/>
      <c r="P638" s="109"/>
      <c r="Q638" s="107"/>
      <c r="R638" s="107"/>
      <c r="S638" s="107"/>
      <c r="T638" s="107"/>
      <c r="U638" s="107"/>
      <c r="V638" s="107"/>
      <c r="W638" s="107"/>
      <c r="X638" s="107"/>
      <c r="Y638" s="107"/>
      <c r="Z638" s="107"/>
      <c r="AA638" s="107"/>
      <c r="AB638" s="107"/>
    </row>
    <row r="639" spans="1:28" ht="15.75" customHeight="1">
      <c r="A639" s="107"/>
      <c r="B639" s="107"/>
      <c r="C639" s="107"/>
      <c r="D639" s="107"/>
      <c r="E639" s="107"/>
      <c r="F639" s="107"/>
      <c r="G639" s="108"/>
      <c r="H639" s="107"/>
      <c r="I639" s="107"/>
      <c r="J639" s="107"/>
      <c r="K639" s="107"/>
      <c r="L639" s="107"/>
      <c r="M639" s="107"/>
      <c r="N639" s="107"/>
      <c r="O639" s="109"/>
      <c r="P639" s="109"/>
      <c r="Q639" s="107"/>
      <c r="R639" s="107"/>
      <c r="S639" s="107"/>
      <c r="T639" s="107"/>
      <c r="U639" s="107"/>
      <c r="V639" s="107"/>
      <c r="W639" s="107"/>
      <c r="X639" s="107"/>
      <c r="Y639" s="107"/>
      <c r="Z639" s="107"/>
      <c r="AA639" s="107"/>
      <c r="AB639" s="107"/>
    </row>
    <row r="640" spans="1:28" ht="15.75" customHeight="1">
      <c r="A640" s="107"/>
      <c r="B640" s="107"/>
      <c r="C640" s="107"/>
      <c r="D640" s="107"/>
      <c r="E640" s="107"/>
      <c r="F640" s="107"/>
      <c r="G640" s="108"/>
      <c r="H640" s="107"/>
      <c r="I640" s="107"/>
      <c r="J640" s="107"/>
      <c r="K640" s="107"/>
      <c r="L640" s="107"/>
      <c r="M640" s="107"/>
      <c r="N640" s="107"/>
      <c r="O640" s="109"/>
      <c r="P640" s="109"/>
      <c r="Q640" s="107"/>
      <c r="R640" s="107"/>
      <c r="S640" s="107"/>
      <c r="T640" s="107"/>
      <c r="U640" s="107"/>
      <c r="V640" s="107"/>
      <c r="W640" s="107"/>
      <c r="X640" s="107"/>
      <c r="Y640" s="107"/>
      <c r="Z640" s="107"/>
      <c r="AA640" s="107"/>
      <c r="AB640" s="107"/>
    </row>
    <row r="641" spans="1:28" ht="15.75" customHeight="1">
      <c r="A641" s="107"/>
      <c r="B641" s="107"/>
      <c r="C641" s="107"/>
      <c r="D641" s="107"/>
      <c r="E641" s="107"/>
      <c r="F641" s="107"/>
      <c r="G641" s="108"/>
      <c r="H641" s="107"/>
      <c r="I641" s="107"/>
      <c r="J641" s="107"/>
      <c r="K641" s="107"/>
      <c r="L641" s="107"/>
      <c r="M641" s="107"/>
      <c r="N641" s="107"/>
      <c r="O641" s="109"/>
      <c r="P641" s="109"/>
      <c r="Q641" s="107"/>
      <c r="R641" s="107"/>
      <c r="S641" s="107"/>
      <c r="T641" s="107"/>
      <c r="U641" s="107"/>
      <c r="V641" s="107"/>
      <c r="W641" s="107"/>
      <c r="X641" s="107"/>
      <c r="Y641" s="107"/>
      <c r="Z641" s="107"/>
      <c r="AA641" s="107"/>
      <c r="AB641" s="107"/>
    </row>
    <row r="642" spans="1:28" ht="15.75" customHeight="1">
      <c r="A642" s="107"/>
      <c r="B642" s="107"/>
      <c r="C642" s="107"/>
      <c r="D642" s="107"/>
      <c r="E642" s="107"/>
      <c r="F642" s="107"/>
      <c r="G642" s="108"/>
      <c r="H642" s="107"/>
      <c r="I642" s="107"/>
      <c r="J642" s="107"/>
      <c r="K642" s="107"/>
      <c r="L642" s="107"/>
      <c r="M642" s="107"/>
      <c r="N642" s="107"/>
      <c r="O642" s="109"/>
      <c r="P642" s="109"/>
      <c r="Q642" s="107"/>
      <c r="R642" s="107"/>
      <c r="S642" s="107"/>
      <c r="T642" s="107"/>
      <c r="U642" s="107"/>
      <c r="V642" s="107"/>
      <c r="W642" s="107"/>
      <c r="X642" s="107"/>
      <c r="Y642" s="107"/>
      <c r="Z642" s="107"/>
      <c r="AA642" s="107"/>
      <c r="AB642" s="107"/>
    </row>
    <row r="643" spans="1:28" ht="15.75" customHeight="1">
      <c r="A643" s="107"/>
      <c r="B643" s="107"/>
      <c r="C643" s="107"/>
      <c r="D643" s="107"/>
      <c r="E643" s="107"/>
      <c r="F643" s="107"/>
      <c r="G643" s="108"/>
      <c r="H643" s="107"/>
      <c r="I643" s="107"/>
      <c r="J643" s="107"/>
      <c r="K643" s="107"/>
      <c r="L643" s="107"/>
      <c r="M643" s="107"/>
      <c r="N643" s="107"/>
      <c r="O643" s="109"/>
      <c r="P643" s="109"/>
      <c r="Q643" s="107"/>
      <c r="R643" s="107"/>
      <c r="S643" s="107"/>
      <c r="T643" s="107"/>
      <c r="U643" s="107"/>
      <c r="V643" s="107"/>
      <c r="W643" s="107"/>
      <c r="X643" s="107"/>
      <c r="Y643" s="107"/>
      <c r="Z643" s="107"/>
      <c r="AA643" s="107"/>
      <c r="AB643" s="107"/>
    </row>
    <row r="644" spans="1:28" ht="15.75" customHeight="1">
      <c r="A644" s="107"/>
      <c r="B644" s="107"/>
      <c r="C644" s="107"/>
      <c r="D644" s="107"/>
      <c r="E644" s="107"/>
      <c r="F644" s="107"/>
      <c r="G644" s="108"/>
      <c r="H644" s="107"/>
      <c r="I644" s="107"/>
      <c r="J644" s="107"/>
      <c r="K644" s="107"/>
      <c r="L644" s="107"/>
      <c r="M644" s="107"/>
      <c r="N644" s="107"/>
      <c r="O644" s="109"/>
      <c r="P644" s="109"/>
      <c r="Q644" s="107"/>
      <c r="R644" s="107"/>
      <c r="S644" s="107"/>
      <c r="T644" s="107"/>
      <c r="U644" s="107"/>
      <c r="V644" s="107"/>
      <c r="W644" s="107"/>
      <c r="X644" s="107"/>
      <c r="Y644" s="107"/>
      <c r="Z644" s="107"/>
      <c r="AA644" s="107"/>
      <c r="AB644" s="107"/>
    </row>
    <row r="645" spans="1:28" ht="15.75" customHeight="1">
      <c r="A645" s="107"/>
      <c r="B645" s="107"/>
      <c r="C645" s="107"/>
      <c r="D645" s="107"/>
      <c r="E645" s="107"/>
      <c r="F645" s="107"/>
      <c r="G645" s="108"/>
      <c r="H645" s="107"/>
      <c r="I645" s="107"/>
      <c r="J645" s="107"/>
      <c r="K645" s="107"/>
      <c r="L645" s="107"/>
      <c r="M645" s="107"/>
      <c r="N645" s="107"/>
      <c r="O645" s="109"/>
      <c r="P645" s="109"/>
      <c r="Q645" s="107"/>
      <c r="R645" s="107"/>
      <c r="S645" s="107"/>
      <c r="T645" s="107"/>
      <c r="U645" s="107"/>
      <c r="V645" s="107"/>
      <c r="W645" s="107"/>
      <c r="X645" s="107"/>
      <c r="Y645" s="107"/>
      <c r="Z645" s="107"/>
      <c r="AA645" s="107"/>
      <c r="AB645" s="107"/>
    </row>
    <row r="646" spans="1:28" ht="15.75" customHeight="1">
      <c r="A646" s="107"/>
      <c r="B646" s="107"/>
      <c r="C646" s="107"/>
      <c r="D646" s="107"/>
      <c r="E646" s="107"/>
      <c r="F646" s="107"/>
      <c r="G646" s="108"/>
      <c r="H646" s="107"/>
      <c r="I646" s="107"/>
      <c r="J646" s="107"/>
      <c r="K646" s="107"/>
      <c r="L646" s="107"/>
      <c r="M646" s="107"/>
      <c r="N646" s="107"/>
      <c r="O646" s="109"/>
      <c r="P646" s="109"/>
      <c r="Q646" s="107"/>
      <c r="R646" s="107"/>
      <c r="S646" s="107"/>
      <c r="T646" s="107"/>
      <c r="U646" s="107"/>
      <c r="V646" s="107"/>
      <c r="W646" s="107"/>
      <c r="X646" s="107"/>
      <c r="Y646" s="107"/>
      <c r="Z646" s="107"/>
      <c r="AA646" s="107"/>
      <c r="AB646" s="107"/>
    </row>
    <row r="647" spans="1:28" ht="15.75" customHeight="1">
      <c r="A647" s="107"/>
      <c r="B647" s="107"/>
      <c r="C647" s="107"/>
      <c r="D647" s="107"/>
      <c r="E647" s="107"/>
      <c r="F647" s="107"/>
      <c r="G647" s="108"/>
      <c r="H647" s="107"/>
      <c r="I647" s="107"/>
      <c r="J647" s="107"/>
      <c r="K647" s="107"/>
      <c r="L647" s="107"/>
      <c r="M647" s="107"/>
      <c r="N647" s="107"/>
      <c r="O647" s="109"/>
      <c r="P647" s="109"/>
      <c r="Q647" s="107"/>
      <c r="R647" s="107"/>
      <c r="S647" s="107"/>
      <c r="T647" s="107"/>
      <c r="U647" s="107"/>
      <c r="V647" s="107"/>
      <c r="W647" s="107"/>
      <c r="X647" s="107"/>
      <c r="Y647" s="107"/>
      <c r="Z647" s="107"/>
      <c r="AA647" s="107"/>
      <c r="AB647" s="107"/>
    </row>
    <row r="648" spans="1:28" ht="15.75" customHeight="1">
      <c r="A648" s="107"/>
      <c r="B648" s="107"/>
      <c r="C648" s="107"/>
      <c r="D648" s="107"/>
      <c r="E648" s="107"/>
      <c r="F648" s="107"/>
      <c r="G648" s="108"/>
      <c r="H648" s="107"/>
      <c r="I648" s="107"/>
      <c r="J648" s="107"/>
      <c r="K648" s="107"/>
      <c r="L648" s="107"/>
      <c r="M648" s="107"/>
      <c r="N648" s="107"/>
      <c r="O648" s="109"/>
      <c r="P648" s="109"/>
      <c r="Q648" s="107"/>
      <c r="R648" s="107"/>
      <c r="S648" s="107"/>
      <c r="T648" s="107"/>
      <c r="U648" s="107"/>
      <c r="V648" s="107"/>
      <c r="W648" s="107"/>
      <c r="X648" s="107"/>
      <c r="Y648" s="107"/>
      <c r="Z648" s="107"/>
      <c r="AA648" s="107"/>
      <c r="AB648" s="107"/>
    </row>
    <row r="649" spans="1:28" ht="15.75" customHeight="1">
      <c r="A649" s="107"/>
      <c r="B649" s="107"/>
      <c r="C649" s="107"/>
      <c r="D649" s="107"/>
      <c r="E649" s="107"/>
      <c r="F649" s="107"/>
      <c r="G649" s="108"/>
      <c r="H649" s="107"/>
      <c r="I649" s="107"/>
      <c r="J649" s="107"/>
      <c r="K649" s="107"/>
      <c r="L649" s="107"/>
      <c r="M649" s="107"/>
      <c r="N649" s="107"/>
      <c r="O649" s="109"/>
      <c r="P649" s="109"/>
      <c r="Q649" s="107"/>
      <c r="R649" s="107"/>
      <c r="S649" s="107"/>
      <c r="T649" s="107"/>
      <c r="U649" s="107"/>
      <c r="V649" s="107"/>
      <c r="W649" s="107"/>
      <c r="X649" s="107"/>
      <c r="Y649" s="107"/>
      <c r="Z649" s="107"/>
      <c r="AA649" s="107"/>
      <c r="AB649" s="107"/>
    </row>
    <row r="650" spans="1:28" ht="15.75" customHeight="1">
      <c r="A650" s="107"/>
      <c r="B650" s="107"/>
      <c r="C650" s="107"/>
      <c r="D650" s="107"/>
      <c r="E650" s="107"/>
      <c r="F650" s="107"/>
      <c r="G650" s="108"/>
      <c r="H650" s="107"/>
      <c r="I650" s="107"/>
      <c r="J650" s="107"/>
      <c r="K650" s="107"/>
      <c r="L650" s="107"/>
      <c r="M650" s="107"/>
      <c r="N650" s="107"/>
      <c r="O650" s="109"/>
      <c r="P650" s="109"/>
      <c r="Q650" s="107"/>
      <c r="R650" s="107"/>
      <c r="S650" s="107"/>
      <c r="T650" s="107"/>
      <c r="U650" s="107"/>
      <c r="V650" s="107"/>
      <c r="W650" s="107"/>
      <c r="X650" s="107"/>
      <c r="Y650" s="107"/>
      <c r="Z650" s="107"/>
      <c r="AA650" s="107"/>
      <c r="AB650" s="107"/>
    </row>
    <row r="651" spans="1:28" ht="15.75" customHeight="1">
      <c r="A651" s="107"/>
      <c r="B651" s="107"/>
      <c r="C651" s="107"/>
      <c r="D651" s="107"/>
      <c r="E651" s="107"/>
      <c r="F651" s="107"/>
      <c r="G651" s="108"/>
      <c r="H651" s="107"/>
      <c r="I651" s="107"/>
      <c r="J651" s="107"/>
      <c r="K651" s="107"/>
      <c r="L651" s="107"/>
      <c r="M651" s="107"/>
      <c r="N651" s="107"/>
      <c r="O651" s="109"/>
      <c r="P651" s="109"/>
      <c r="Q651" s="107"/>
      <c r="R651" s="107"/>
      <c r="S651" s="107"/>
      <c r="T651" s="107"/>
      <c r="U651" s="107"/>
      <c r="V651" s="107"/>
      <c r="W651" s="107"/>
      <c r="X651" s="107"/>
      <c r="Y651" s="107"/>
      <c r="Z651" s="107"/>
      <c r="AA651" s="107"/>
      <c r="AB651" s="107"/>
    </row>
    <row r="652" spans="1:28" ht="15.75" customHeight="1">
      <c r="A652" s="107"/>
      <c r="B652" s="107"/>
      <c r="C652" s="107"/>
      <c r="D652" s="107"/>
      <c r="E652" s="107"/>
      <c r="F652" s="107"/>
      <c r="G652" s="108"/>
      <c r="H652" s="107"/>
      <c r="I652" s="107"/>
      <c r="J652" s="107"/>
      <c r="K652" s="107"/>
      <c r="L652" s="107"/>
      <c r="M652" s="107"/>
      <c r="N652" s="107"/>
      <c r="O652" s="109"/>
      <c r="P652" s="109"/>
      <c r="Q652" s="107"/>
      <c r="R652" s="107"/>
      <c r="S652" s="107"/>
      <c r="T652" s="107"/>
      <c r="U652" s="107"/>
      <c r="V652" s="107"/>
      <c r="W652" s="107"/>
      <c r="X652" s="107"/>
      <c r="Y652" s="107"/>
      <c r="Z652" s="107"/>
      <c r="AA652" s="107"/>
      <c r="AB652" s="107"/>
    </row>
    <row r="653" spans="1:28" ht="15.75" customHeight="1">
      <c r="A653" s="107"/>
      <c r="B653" s="107"/>
      <c r="C653" s="107"/>
      <c r="D653" s="107"/>
      <c r="E653" s="107"/>
      <c r="F653" s="107"/>
      <c r="G653" s="108"/>
      <c r="H653" s="107"/>
      <c r="I653" s="107"/>
      <c r="J653" s="107"/>
      <c r="K653" s="107"/>
      <c r="L653" s="107"/>
      <c r="M653" s="107"/>
      <c r="N653" s="107"/>
      <c r="O653" s="109"/>
      <c r="P653" s="109"/>
      <c r="Q653" s="107"/>
      <c r="R653" s="107"/>
      <c r="S653" s="107"/>
      <c r="T653" s="107"/>
      <c r="U653" s="107"/>
      <c r="V653" s="107"/>
      <c r="W653" s="107"/>
      <c r="X653" s="107"/>
      <c r="Y653" s="107"/>
      <c r="Z653" s="107"/>
      <c r="AA653" s="107"/>
      <c r="AB653" s="107"/>
    </row>
    <row r="654" spans="1:28" ht="15.75" customHeight="1">
      <c r="A654" s="107"/>
      <c r="B654" s="107"/>
      <c r="C654" s="107"/>
      <c r="D654" s="107"/>
      <c r="E654" s="107"/>
      <c r="F654" s="107"/>
      <c r="G654" s="108"/>
      <c r="H654" s="107"/>
      <c r="I654" s="107"/>
      <c r="J654" s="107"/>
      <c r="K654" s="107"/>
      <c r="L654" s="107"/>
      <c r="M654" s="107"/>
      <c r="N654" s="107"/>
      <c r="O654" s="109"/>
      <c r="P654" s="109"/>
      <c r="Q654" s="107"/>
      <c r="R654" s="107"/>
      <c r="S654" s="107"/>
      <c r="T654" s="107"/>
      <c r="U654" s="107"/>
      <c r="V654" s="107"/>
      <c r="W654" s="107"/>
      <c r="X654" s="107"/>
      <c r="Y654" s="107"/>
      <c r="Z654" s="107"/>
      <c r="AA654" s="107"/>
      <c r="AB654" s="107"/>
    </row>
    <row r="655" spans="1:28" ht="15.75" customHeight="1">
      <c r="A655" s="107"/>
      <c r="B655" s="107"/>
      <c r="C655" s="107"/>
      <c r="D655" s="107"/>
      <c r="E655" s="107"/>
      <c r="F655" s="107"/>
      <c r="G655" s="108"/>
      <c r="H655" s="107"/>
      <c r="I655" s="107"/>
      <c r="J655" s="107"/>
      <c r="K655" s="107"/>
      <c r="L655" s="107"/>
      <c r="M655" s="107"/>
      <c r="N655" s="107"/>
      <c r="O655" s="109"/>
      <c r="P655" s="109"/>
      <c r="Q655" s="107"/>
      <c r="R655" s="107"/>
      <c r="S655" s="107"/>
      <c r="T655" s="107"/>
      <c r="U655" s="107"/>
      <c r="V655" s="107"/>
      <c r="W655" s="107"/>
      <c r="X655" s="107"/>
      <c r="Y655" s="107"/>
      <c r="Z655" s="107"/>
      <c r="AA655" s="107"/>
      <c r="AB655" s="107"/>
    </row>
    <row r="656" spans="1:28" ht="15.75" customHeight="1">
      <c r="A656" s="107"/>
      <c r="B656" s="107"/>
      <c r="C656" s="107"/>
      <c r="D656" s="107"/>
      <c r="E656" s="107"/>
      <c r="F656" s="107"/>
      <c r="G656" s="108"/>
      <c r="H656" s="107"/>
      <c r="I656" s="107"/>
      <c r="J656" s="107"/>
      <c r="K656" s="107"/>
      <c r="L656" s="107"/>
      <c r="M656" s="107"/>
      <c r="N656" s="107"/>
      <c r="O656" s="109"/>
      <c r="P656" s="109"/>
      <c r="Q656" s="107"/>
      <c r="R656" s="107"/>
      <c r="S656" s="107"/>
      <c r="T656" s="107"/>
      <c r="U656" s="107"/>
      <c r="V656" s="107"/>
      <c r="W656" s="107"/>
      <c r="X656" s="107"/>
      <c r="Y656" s="107"/>
      <c r="Z656" s="107"/>
      <c r="AA656" s="107"/>
      <c r="AB656" s="107"/>
    </row>
    <row r="657" spans="1:28" ht="15.75" customHeight="1">
      <c r="A657" s="107"/>
      <c r="B657" s="107"/>
      <c r="C657" s="107"/>
      <c r="D657" s="107"/>
      <c r="E657" s="107"/>
      <c r="F657" s="107"/>
      <c r="G657" s="108"/>
      <c r="H657" s="107"/>
      <c r="I657" s="107"/>
      <c r="J657" s="107"/>
      <c r="K657" s="107"/>
      <c r="L657" s="107"/>
      <c r="M657" s="107"/>
      <c r="N657" s="107"/>
      <c r="O657" s="109"/>
      <c r="P657" s="109"/>
      <c r="Q657" s="107"/>
      <c r="R657" s="107"/>
      <c r="S657" s="107"/>
      <c r="T657" s="107"/>
      <c r="U657" s="107"/>
      <c r="V657" s="107"/>
      <c r="W657" s="107"/>
      <c r="X657" s="107"/>
      <c r="Y657" s="107"/>
      <c r="Z657" s="107"/>
      <c r="AA657" s="107"/>
      <c r="AB657" s="107"/>
    </row>
    <row r="658" spans="1:28" ht="15.75" customHeight="1">
      <c r="A658" s="107"/>
      <c r="B658" s="107"/>
      <c r="C658" s="107"/>
      <c r="D658" s="107"/>
      <c r="E658" s="107"/>
      <c r="F658" s="107"/>
      <c r="G658" s="108"/>
      <c r="H658" s="107"/>
      <c r="I658" s="107"/>
      <c r="J658" s="107"/>
      <c r="K658" s="107"/>
      <c r="L658" s="107"/>
      <c r="M658" s="107"/>
      <c r="N658" s="107"/>
      <c r="O658" s="109"/>
      <c r="P658" s="109"/>
      <c r="Q658" s="107"/>
      <c r="R658" s="107"/>
      <c r="S658" s="107"/>
      <c r="T658" s="107"/>
      <c r="U658" s="107"/>
      <c r="V658" s="107"/>
      <c r="W658" s="107"/>
      <c r="X658" s="107"/>
      <c r="Y658" s="107"/>
      <c r="Z658" s="107"/>
      <c r="AA658" s="107"/>
      <c r="AB658" s="107"/>
    </row>
    <row r="659" spans="1:28" ht="15.75" customHeight="1">
      <c r="A659" s="107"/>
      <c r="B659" s="107"/>
      <c r="C659" s="107"/>
      <c r="D659" s="107"/>
      <c r="E659" s="107"/>
      <c r="F659" s="107"/>
      <c r="G659" s="108"/>
      <c r="H659" s="107"/>
      <c r="I659" s="107"/>
      <c r="J659" s="107"/>
      <c r="K659" s="107"/>
      <c r="L659" s="107"/>
      <c r="M659" s="107"/>
      <c r="N659" s="107"/>
      <c r="O659" s="109"/>
      <c r="P659" s="109"/>
      <c r="Q659" s="107"/>
      <c r="R659" s="107"/>
      <c r="S659" s="107"/>
      <c r="T659" s="107"/>
      <c r="U659" s="107"/>
      <c r="V659" s="107"/>
      <c r="W659" s="107"/>
      <c r="X659" s="107"/>
      <c r="Y659" s="107"/>
      <c r="Z659" s="107"/>
      <c r="AA659" s="107"/>
      <c r="AB659" s="107"/>
    </row>
    <row r="660" spans="1:28" ht="15.75" customHeight="1">
      <c r="A660" s="107"/>
      <c r="B660" s="107"/>
      <c r="C660" s="107"/>
      <c r="D660" s="107"/>
      <c r="E660" s="107"/>
      <c r="F660" s="107"/>
      <c r="G660" s="108"/>
      <c r="H660" s="107"/>
      <c r="I660" s="107"/>
      <c r="J660" s="107"/>
      <c r="K660" s="107"/>
      <c r="L660" s="107"/>
      <c r="M660" s="107"/>
      <c r="N660" s="107"/>
      <c r="O660" s="109"/>
      <c r="P660" s="109"/>
      <c r="Q660" s="107"/>
      <c r="R660" s="107"/>
      <c r="S660" s="107"/>
      <c r="T660" s="107"/>
      <c r="U660" s="107"/>
      <c r="V660" s="107"/>
      <c r="W660" s="107"/>
      <c r="X660" s="107"/>
      <c r="Y660" s="107"/>
      <c r="Z660" s="107"/>
      <c r="AA660" s="107"/>
      <c r="AB660" s="107"/>
    </row>
    <row r="661" spans="1:28" ht="15.75" customHeight="1">
      <c r="A661" s="107"/>
      <c r="B661" s="107"/>
      <c r="C661" s="107"/>
      <c r="D661" s="107"/>
      <c r="E661" s="107"/>
      <c r="F661" s="107"/>
      <c r="G661" s="108"/>
      <c r="H661" s="107"/>
      <c r="I661" s="107"/>
      <c r="J661" s="107"/>
      <c r="K661" s="107"/>
      <c r="L661" s="107"/>
      <c r="M661" s="107"/>
      <c r="N661" s="107"/>
      <c r="O661" s="109"/>
      <c r="P661" s="109"/>
      <c r="Q661" s="107"/>
      <c r="R661" s="107"/>
      <c r="S661" s="107"/>
      <c r="T661" s="107"/>
      <c r="U661" s="107"/>
      <c r="V661" s="107"/>
      <c r="W661" s="107"/>
      <c r="X661" s="107"/>
      <c r="Y661" s="107"/>
      <c r="Z661" s="107"/>
      <c r="AA661" s="107"/>
      <c r="AB661" s="107"/>
    </row>
    <row r="662" spans="1:28" ht="15.75" customHeight="1">
      <c r="A662" s="107"/>
      <c r="B662" s="107"/>
      <c r="C662" s="107"/>
      <c r="D662" s="107"/>
      <c r="E662" s="107"/>
      <c r="F662" s="107"/>
      <c r="G662" s="108"/>
      <c r="H662" s="107"/>
      <c r="I662" s="107"/>
      <c r="J662" s="107"/>
      <c r="K662" s="107"/>
      <c r="L662" s="107"/>
      <c r="M662" s="107"/>
      <c r="N662" s="107"/>
      <c r="O662" s="109"/>
      <c r="P662" s="109"/>
      <c r="Q662" s="107"/>
      <c r="R662" s="107"/>
      <c r="S662" s="107"/>
      <c r="T662" s="107"/>
      <c r="U662" s="107"/>
      <c r="V662" s="107"/>
      <c r="W662" s="107"/>
      <c r="X662" s="107"/>
      <c r="Y662" s="107"/>
      <c r="Z662" s="107"/>
      <c r="AA662" s="107"/>
      <c r="AB662" s="107"/>
    </row>
    <row r="663" spans="1:28" ht="15.75" customHeight="1">
      <c r="A663" s="107"/>
      <c r="B663" s="107"/>
      <c r="C663" s="107"/>
      <c r="D663" s="107"/>
      <c r="E663" s="107"/>
      <c r="F663" s="107"/>
      <c r="G663" s="108"/>
      <c r="H663" s="107"/>
      <c r="I663" s="107"/>
      <c r="J663" s="107"/>
      <c r="K663" s="107"/>
      <c r="L663" s="107"/>
      <c r="M663" s="107"/>
      <c r="N663" s="107"/>
      <c r="O663" s="109"/>
      <c r="P663" s="109"/>
      <c r="Q663" s="107"/>
      <c r="R663" s="107"/>
      <c r="S663" s="107"/>
      <c r="T663" s="107"/>
      <c r="U663" s="107"/>
      <c r="V663" s="107"/>
      <c r="W663" s="107"/>
      <c r="X663" s="107"/>
      <c r="Y663" s="107"/>
      <c r="Z663" s="107"/>
      <c r="AA663" s="107"/>
      <c r="AB663" s="107"/>
    </row>
    <row r="664" spans="1:28" ht="15.75" customHeight="1">
      <c r="A664" s="107"/>
      <c r="B664" s="107"/>
      <c r="C664" s="107"/>
      <c r="D664" s="107"/>
      <c r="E664" s="107"/>
      <c r="F664" s="107"/>
      <c r="G664" s="108"/>
      <c r="H664" s="107"/>
      <c r="I664" s="107"/>
      <c r="J664" s="107"/>
      <c r="K664" s="107"/>
      <c r="L664" s="107"/>
      <c r="M664" s="107"/>
      <c r="N664" s="107"/>
      <c r="O664" s="109"/>
      <c r="P664" s="109"/>
      <c r="Q664" s="107"/>
      <c r="R664" s="107"/>
      <c r="S664" s="107"/>
      <c r="T664" s="107"/>
      <c r="U664" s="107"/>
      <c r="V664" s="107"/>
      <c r="W664" s="107"/>
      <c r="X664" s="107"/>
      <c r="Y664" s="107"/>
      <c r="Z664" s="107"/>
      <c r="AA664" s="107"/>
      <c r="AB664" s="107"/>
    </row>
    <row r="665" spans="1:28" ht="15.75" customHeight="1">
      <c r="A665" s="107"/>
      <c r="B665" s="107"/>
      <c r="C665" s="107"/>
      <c r="D665" s="107"/>
      <c r="E665" s="107"/>
      <c r="F665" s="107"/>
      <c r="G665" s="108"/>
      <c r="H665" s="107"/>
      <c r="I665" s="107"/>
      <c r="J665" s="107"/>
      <c r="K665" s="107"/>
      <c r="L665" s="107"/>
      <c r="M665" s="107"/>
      <c r="N665" s="107"/>
      <c r="O665" s="109"/>
      <c r="P665" s="109"/>
      <c r="Q665" s="107"/>
      <c r="R665" s="107"/>
      <c r="S665" s="107"/>
      <c r="T665" s="107"/>
      <c r="U665" s="107"/>
      <c r="V665" s="107"/>
      <c r="W665" s="107"/>
      <c r="X665" s="107"/>
      <c r="Y665" s="107"/>
      <c r="Z665" s="107"/>
      <c r="AA665" s="107"/>
      <c r="AB665" s="107"/>
    </row>
    <row r="666" spans="1:28" ht="15.75" customHeight="1">
      <c r="A666" s="107"/>
      <c r="B666" s="107"/>
      <c r="C666" s="107"/>
      <c r="D666" s="107"/>
      <c r="E666" s="107"/>
      <c r="F666" s="107"/>
      <c r="G666" s="108"/>
      <c r="H666" s="107"/>
      <c r="I666" s="107"/>
      <c r="J666" s="107"/>
      <c r="K666" s="107"/>
      <c r="L666" s="107"/>
      <c r="M666" s="107"/>
      <c r="N666" s="107"/>
      <c r="O666" s="109"/>
      <c r="P666" s="109"/>
      <c r="Q666" s="107"/>
      <c r="R666" s="107"/>
      <c r="S666" s="107"/>
      <c r="T666" s="107"/>
      <c r="U666" s="107"/>
      <c r="V666" s="107"/>
      <c r="W666" s="107"/>
      <c r="X666" s="107"/>
      <c r="Y666" s="107"/>
      <c r="Z666" s="107"/>
      <c r="AA666" s="107"/>
      <c r="AB666" s="107"/>
    </row>
    <row r="667" spans="1:28" ht="15.75" customHeight="1">
      <c r="A667" s="107"/>
      <c r="B667" s="107"/>
      <c r="C667" s="107"/>
      <c r="D667" s="107"/>
      <c r="E667" s="107"/>
      <c r="F667" s="107"/>
      <c r="G667" s="108"/>
      <c r="H667" s="107"/>
      <c r="I667" s="107"/>
      <c r="J667" s="107"/>
      <c r="K667" s="107"/>
      <c r="L667" s="107"/>
      <c r="M667" s="107"/>
      <c r="N667" s="107"/>
      <c r="O667" s="109"/>
      <c r="P667" s="109"/>
      <c r="Q667" s="107"/>
      <c r="R667" s="107"/>
      <c r="S667" s="107"/>
      <c r="T667" s="107"/>
      <c r="U667" s="107"/>
      <c r="V667" s="107"/>
      <c r="W667" s="107"/>
      <c r="X667" s="107"/>
      <c r="Y667" s="107"/>
      <c r="Z667" s="107"/>
      <c r="AA667" s="107"/>
      <c r="AB667" s="107"/>
    </row>
    <row r="668" spans="1:28" ht="15.75" customHeight="1">
      <c r="A668" s="107"/>
      <c r="B668" s="107"/>
      <c r="C668" s="107"/>
      <c r="D668" s="107"/>
      <c r="E668" s="107"/>
      <c r="F668" s="107"/>
      <c r="G668" s="108"/>
      <c r="H668" s="107"/>
      <c r="I668" s="107"/>
      <c r="J668" s="107"/>
      <c r="K668" s="107"/>
      <c r="L668" s="107"/>
      <c r="M668" s="107"/>
      <c r="N668" s="107"/>
      <c r="O668" s="109"/>
      <c r="P668" s="109"/>
      <c r="Q668" s="107"/>
      <c r="R668" s="107"/>
      <c r="S668" s="107"/>
      <c r="T668" s="107"/>
      <c r="U668" s="107"/>
      <c r="V668" s="107"/>
      <c r="W668" s="107"/>
      <c r="X668" s="107"/>
      <c r="Y668" s="107"/>
      <c r="Z668" s="107"/>
      <c r="AA668" s="107"/>
      <c r="AB668" s="107"/>
    </row>
    <row r="669" spans="1:28" ht="15.75" customHeight="1">
      <c r="A669" s="107"/>
      <c r="B669" s="107"/>
      <c r="C669" s="107"/>
      <c r="D669" s="107"/>
      <c r="E669" s="107"/>
      <c r="F669" s="107"/>
      <c r="G669" s="108"/>
      <c r="H669" s="107"/>
      <c r="I669" s="107"/>
      <c r="J669" s="107"/>
      <c r="K669" s="107"/>
      <c r="L669" s="107"/>
      <c r="M669" s="107"/>
      <c r="N669" s="107"/>
      <c r="O669" s="109"/>
      <c r="P669" s="109"/>
      <c r="Q669" s="107"/>
      <c r="R669" s="107"/>
      <c r="S669" s="107"/>
      <c r="T669" s="107"/>
      <c r="U669" s="107"/>
      <c r="V669" s="107"/>
      <c r="W669" s="107"/>
      <c r="X669" s="107"/>
      <c r="Y669" s="107"/>
      <c r="Z669" s="107"/>
      <c r="AA669" s="107"/>
      <c r="AB669" s="107"/>
    </row>
    <row r="670" spans="1:28" ht="15.75" customHeight="1">
      <c r="A670" s="107"/>
      <c r="B670" s="107"/>
      <c r="C670" s="107"/>
      <c r="D670" s="107"/>
      <c r="E670" s="107"/>
      <c r="F670" s="107"/>
      <c r="G670" s="108"/>
      <c r="H670" s="107"/>
      <c r="I670" s="107"/>
      <c r="J670" s="107"/>
      <c r="K670" s="107"/>
      <c r="L670" s="107"/>
      <c r="M670" s="107"/>
      <c r="N670" s="107"/>
      <c r="O670" s="109"/>
      <c r="P670" s="109"/>
      <c r="Q670" s="107"/>
      <c r="R670" s="107"/>
      <c r="S670" s="107"/>
      <c r="T670" s="107"/>
      <c r="U670" s="107"/>
      <c r="V670" s="107"/>
      <c r="W670" s="107"/>
      <c r="X670" s="107"/>
      <c r="Y670" s="107"/>
      <c r="Z670" s="107"/>
      <c r="AA670" s="107"/>
      <c r="AB670" s="107"/>
    </row>
    <row r="671" spans="1:28" ht="15.75" customHeight="1">
      <c r="A671" s="107"/>
      <c r="B671" s="107"/>
      <c r="C671" s="107"/>
      <c r="D671" s="107"/>
      <c r="E671" s="107"/>
      <c r="F671" s="107"/>
      <c r="G671" s="108"/>
      <c r="H671" s="107"/>
      <c r="I671" s="107"/>
      <c r="J671" s="107"/>
      <c r="K671" s="107"/>
      <c r="L671" s="107"/>
      <c r="M671" s="107"/>
      <c r="N671" s="107"/>
      <c r="O671" s="109"/>
      <c r="P671" s="109"/>
      <c r="Q671" s="107"/>
      <c r="R671" s="107"/>
      <c r="S671" s="107"/>
      <c r="T671" s="107"/>
      <c r="U671" s="107"/>
      <c r="V671" s="107"/>
      <c r="W671" s="107"/>
      <c r="X671" s="107"/>
      <c r="Y671" s="107"/>
      <c r="Z671" s="107"/>
      <c r="AA671" s="107"/>
      <c r="AB671" s="107"/>
    </row>
    <row r="672" spans="1:28" ht="15.75" customHeight="1">
      <c r="A672" s="107"/>
      <c r="B672" s="107"/>
      <c r="C672" s="107"/>
      <c r="D672" s="107"/>
      <c r="E672" s="107"/>
      <c r="F672" s="107"/>
      <c r="G672" s="108"/>
      <c r="H672" s="107"/>
      <c r="I672" s="107"/>
      <c r="J672" s="107"/>
      <c r="K672" s="107"/>
      <c r="L672" s="107"/>
      <c r="M672" s="107"/>
      <c r="N672" s="107"/>
      <c r="O672" s="109"/>
      <c r="P672" s="109"/>
      <c r="Q672" s="107"/>
      <c r="R672" s="107"/>
      <c r="S672" s="107"/>
      <c r="T672" s="107"/>
      <c r="U672" s="107"/>
      <c r="V672" s="107"/>
      <c r="W672" s="107"/>
      <c r="X672" s="107"/>
      <c r="Y672" s="107"/>
      <c r="Z672" s="107"/>
      <c r="AA672" s="107"/>
      <c r="AB672" s="107"/>
    </row>
    <row r="673" spans="1:28" ht="15.75" customHeight="1">
      <c r="A673" s="107"/>
      <c r="B673" s="107"/>
      <c r="C673" s="107"/>
      <c r="D673" s="107"/>
      <c r="E673" s="107"/>
      <c r="F673" s="107"/>
      <c r="G673" s="108"/>
      <c r="H673" s="107"/>
      <c r="I673" s="107"/>
      <c r="J673" s="107"/>
      <c r="K673" s="107"/>
      <c r="L673" s="107"/>
      <c r="M673" s="107"/>
      <c r="N673" s="107"/>
      <c r="O673" s="109"/>
      <c r="P673" s="109"/>
      <c r="Q673" s="107"/>
      <c r="R673" s="107"/>
      <c r="S673" s="107"/>
      <c r="T673" s="107"/>
      <c r="U673" s="107"/>
      <c r="V673" s="107"/>
      <c r="W673" s="107"/>
      <c r="X673" s="107"/>
      <c r="Y673" s="107"/>
      <c r="Z673" s="107"/>
      <c r="AA673" s="107"/>
      <c r="AB673" s="107"/>
    </row>
    <row r="674" spans="1:28" ht="15.75" customHeight="1">
      <c r="A674" s="107"/>
      <c r="B674" s="107"/>
      <c r="C674" s="107"/>
      <c r="D674" s="107"/>
      <c r="E674" s="107"/>
      <c r="F674" s="107"/>
      <c r="G674" s="108"/>
      <c r="H674" s="107"/>
      <c r="I674" s="107"/>
      <c r="J674" s="107"/>
      <c r="K674" s="107"/>
      <c r="L674" s="107"/>
      <c r="M674" s="107"/>
      <c r="N674" s="107"/>
      <c r="O674" s="109"/>
      <c r="P674" s="109"/>
      <c r="Q674" s="107"/>
      <c r="R674" s="107"/>
      <c r="S674" s="107"/>
      <c r="T674" s="107"/>
      <c r="U674" s="107"/>
      <c r="V674" s="107"/>
      <c r="W674" s="107"/>
      <c r="X674" s="107"/>
      <c r="Y674" s="107"/>
      <c r="Z674" s="107"/>
      <c r="AA674" s="107"/>
      <c r="AB674" s="107"/>
    </row>
    <row r="675" spans="1:28" ht="15.75" customHeight="1">
      <c r="A675" s="107"/>
      <c r="B675" s="107"/>
      <c r="C675" s="107"/>
      <c r="D675" s="107"/>
      <c r="E675" s="107"/>
      <c r="F675" s="107"/>
      <c r="G675" s="108"/>
      <c r="H675" s="107"/>
      <c r="I675" s="107"/>
      <c r="J675" s="107"/>
      <c r="K675" s="107"/>
      <c r="L675" s="107"/>
      <c r="M675" s="107"/>
      <c r="N675" s="107"/>
      <c r="O675" s="109"/>
      <c r="P675" s="109"/>
      <c r="Q675" s="107"/>
      <c r="R675" s="107"/>
      <c r="S675" s="107"/>
      <c r="T675" s="107"/>
      <c r="U675" s="107"/>
      <c r="V675" s="107"/>
      <c r="W675" s="107"/>
      <c r="X675" s="107"/>
      <c r="Y675" s="107"/>
      <c r="Z675" s="107"/>
      <c r="AA675" s="107"/>
      <c r="AB675" s="107"/>
    </row>
    <row r="676" spans="1:28" ht="15.75" customHeight="1">
      <c r="A676" s="107"/>
      <c r="B676" s="107"/>
      <c r="C676" s="107"/>
      <c r="D676" s="107"/>
      <c r="E676" s="107"/>
      <c r="F676" s="107"/>
      <c r="G676" s="108"/>
      <c r="H676" s="107"/>
      <c r="I676" s="107"/>
      <c r="J676" s="107"/>
      <c r="K676" s="107"/>
      <c r="L676" s="107"/>
      <c r="M676" s="107"/>
      <c r="N676" s="107"/>
      <c r="O676" s="109"/>
      <c r="P676" s="109"/>
      <c r="Q676" s="107"/>
      <c r="R676" s="107"/>
      <c r="S676" s="107"/>
      <c r="T676" s="107"/>
      <c r="U676" s="107"/>
      <c r="V676" s="107"/>
      <c r="W676" s="107"/>
      <c r="X676" s="107"/>
      <c r="Y676" s="107"/>
      <c r="Z676" s="107"/>
      <c r="AA676" s="107"/>
      <c r="AB676" s="107"/>
    </row>
    <row r="677" spans="1:28" ht="15.75" customHeight="1">
      <c r="A677" s="107"/>
      <c r="B677" s="107"/>
      <c r="C677" s="107"/>
      <c r="D677" s="107"/>
      <c r="E677" s="107"/>
      <c r="F677" s="107"/>
      <c r="G677" s="108"/>
      <c r="H677" s="107"/>
      <c r="I677" s="107"/>
      <c r="J677" s="107"/>
      <c r="K677" s="107"/>
      <c r="L677" s="107"/>
      <c r="M677" s="107"/>
      <c r="N677" s="107"/>
      <c r="O677" s="109"/>
      <c r="P677" s="109"/>
      <c r="Q677" s="107"/>
      <c r="R677" s="107"/>
      <c r="S677" s="107"/>
      <c r="T677" s="107"/>
      <c r="U677" s="107"/>
      <c r="V677" s="107"/>
      <c r="W677" s="107"/>
      <c r="X677" s="107"/>
      <c r="Y677" s="107"/>
      <c r="Z677" s="107"/>
      <c r="AA677" s="107"/>
      <c r="AB677" s="107"/>
    </row>
    <row r="678" spans="1:28" ht="15.75" customHeight="1">
      <c r="A678" s="107"/>
      <c r="B678" s="107"/>
      <c r="C678" s="107"/>
      <c r="D678" s="107"/>
      <c r="E678" s="107"/>
      <c r="F678" s="107"/>
      <c r="G678" s="108"/>
      <c r="H678" s="107"/>
      <c r="I678" s="107"/>
      <c r="J678" s="107"/>
      <c r="K678" s="107"/>
      <c r="L678" s="107"/>
      <c r="M678" s="107"/>
      <c r="N678" s="107"/>
      <c r="O678" s="109"/>
      <c r="P678" s="109"/>
      <c r="Q678" s="107"/>
      <c r="R678" s="107"/>
      <c r="S678" s="107"/>
      <c r="T678" s="107"/>
      <c r="U678" s="107"/>
      <c r="V678" s="107"/>
      <c r="W678" s="107"/>
      <c r="X678" s="107"/>
      <c r="Y678" s="107"/>
      <c r="Z678" s="107"/>
      <c r="AA678" s="107"/>
      <c r="AB678" s="107"/>
    </row>
    <row r="679" spans="1:28" ht="15.75" customHeight="1">
      <c r="A679" s="107"/>
      <c r="B679" s="107"/>
      <c r="C679" s="107"/>
      <c r="D679" s="107"/>
      <c r="E679" s="107"/>
      <c r="F679" s="107"/>
      <c r="G679" s="108"/>
      <c r="H679" s="107"/>
      <c r="I679" s="107"/>
      <c r="J679" s="107"/>
      <c r="K679" s="107"/>
      <c r="L679" s="107"/>
      <c r="M679" s="107"/>
      <c r="N679" s="107"/>
      <c r="O679" s="109"/>
      <c r="P679" s="109"/>
      <c r="Q679" s="107"/>
      <c r="R679" s="107"/>
      <c r="S679" s="107"/>
      <c r="T679" s="107"/>
      <c r="U679" s="107"/>
      <c r="V679" s="107"/>
      <c r="W679" s="107"/>
      <c r="X679" s="107"/>
      <c r="Y679" s="107"/>
      <c r="Z679" s="107"/>
      <c r="AA679" s="107"/>
      <c r="AB679" s="107"/>
    </row>
    <row r="680" spans="1:28" ht="15.75" customHeight="1">
      <c r="A680" s="107"/>
      <c r="B680" s="107"/>
      <c r="C680" s="107"/>
      <c r="D680" s="107"/>
      <c r="E680" s="107"/>
      <c r="F680" s="107"/>
      <c r="G680" s="108"/>
      <c r="H680" s="107"/>
      <c r="I680" s="107"/>
      <c r="J680" s="107"/>
      <c r="K680" s="107"/>
      <c r="L680" s="107"/>
      <c r="M680" s="107"/>
      <c r="N680" s="107"/>
      <c r="O680" s="109"/>
      <c r="P680" s="109"/>
      <c r="Q680" s="107"/>
      <c r="R680" s="107"/>
      <c r="S680" s="107"/>
      <c r="T680" s="107"/>
      <c r="U680" s="107"/>
      <c r="V680" s="107"/>
      <c r="W680" s="107"/>
      <c r="X680" s="107"/>
      <c r="Y680" s="107"/>
      <c r="Z680" s="107"/>
      <c r="AA680" s="107"/>
      <c r="AB680" s="107"/>
    </row>
    <row r="681" spans="1:28" ht="15.75" customHeight="1">
      <c r="A681" s="107"/>
      <c r="B681" s="107"/>
      <c r="C681" s="107"/>
      <c r="D681" s="107"/>
      <c r="E681" s="107"/>
      <c r="F681" s="107"/>
      <c r="G681" s="108"/>
      <c r="H681" s="107"/>
      <c r="I681" s="107"/>
      <c r="J681" s="107"/>
      <c r="K681" s="107"/>
      <c r="L681" s="107"/>
      <c r="M681" s="107"/>
      <c r="N681" s="107"/>
      <c r="O681" s="109"/>
      <c r="P681" s="109"/>
      <c r="Q681" s="107"/>
      <c r="R681" s="107"/>
      <c r="S681" s="107"/>
      <c r="T681" s="107"/>
      <c r="U681" s="107"/>
      <c r="V681" s="107"/>
      <c r="W681" s="107"/>
      <c r="X681" s="107"/>
      <c r="Y681" s="107"/>
      <c r="Z681" s="107"/>
      <c r="AA681" s="107"/>
      <c r="AB681" s="107"/>
    </row>
    <row r="682" spans="1:28" ht="15.75" customHeight="1">
      <c r="A682" s="107"/>
      <c r="B682" s="107"/>
      <c r="C682" s="107"/>
      <c r="D682" s="107"/>
      <c r="E682" s="107"/>
      <c r="F682" s="107"/>
      <c r="G682" s="108"/>
      <c r="H682" s="107"/>
      <c r="I682" s="107"/>
      <c r="J682" s="107"/>
      <c r="K682" s="107"/>
      <c r="L682" s="107"/>
      <c r="M682" s="107"/>
      <c r="N682" s="107"/>
      <c r="O682" s="109"/>
      <c r="P682" s="109"/>
      <c r="Q682" s="107"/>
      <c r="R682" s="107"/>
      <c r="S682" s="107"/>
      <c r="T682" s="107"/>
      <c r="U682" s="107"/>
      <c r="V682" s="107"/>
      <c r="W682" s="107"/>
      <c r="X682" s="107"/>
      <c r="Y682" s="107"/>
      <c r="Z682" s="107"/>
      <c r="AA682" s="107"/>
      <c r="AB682" s="107"/>
    </row>
    <row r="683" spans="1:28" ht="15.75" customHeight="1">
      <c r="A683" s="107"/>
      <c r="B683" s="107"/>
      <c r="C683" s="107"/>
      <c r="D683" s="107"/>
      <c r="E683" s="107"/>
      <c r="F683" s="107"/>
      <c r="G683" s="108"/>
      <c r="H683" s="107"/>
      <c r="I683" s="107"/>
      <c r="J683" s="107"/>
      <c r="K683" s="107"/>
      <c r="L683" s="107"/>
      <c r="M683" s="107"/>
      <c r="N683" s="107"/>
      <c r="O683" s="109"/>
      <c r="P683" s="109"/>
      <c r="Q683" s="107"/>
      <c r="R683" s="107"/>
      <c r="S683" s="107"/>
      <c r="T683" s="107"/>
      <c r="U683" s="107"/>
      <c r="V683" s="107"/>
      <c r="W683" s="107"/>
      <c r="X683" s="107"/>
      <c r="Y683" s="107"/>
      <c r="Z683" s="107"/>
      <c r="AA683" s="107"/>
      <c r="AB683" s="107"/>
    </row>
    <row r="684" spans="1:28" ht="15.75" customHeight="1">
      <c r="A684" s="107"/>
      <c r="B684" s="107"/>
      <c r="C684" s="107"/>
      <c r="D684" s="107"/>
      <c r="E684" s="107"/>
      <c r="F684" s="107"/>
      <c r="G684" s="108"/>
      <c r="H684" s="107"/>
      <c r="I684" s="107"/>
      <c r="J684" s="107"/>
      <c r="K684" s="107"/>
      <c r="L684" s="107"/>
      <c r="M684" s="107"/>
      <c r="N684" s="107"/>
      <c r="O684" s="109"/>
      <c r="P684" s="109"/>
      <c r="Q684" s="107"/>
      <c r="R684" s="107"/>
      <c r="S684" s="107"/>
      <c r="T684" s="107"/>
      <c r="U684" s="107"/>
      <c r="V684" s="107"/>
      <c r="W684" s="107"/>
      <c r="X684" s="107"/>
      <c r="Y684" s="107"/>
      <c r="Z684" s="107"/>
      <c r="AA684" s="107"/>
      <c r="AB684" s="107"/>
    </row>
    <row r="685" spans="1:28" ht="15.75" customHeight="1">
      <c r="A685" s="107"/>
      <c r="B685" s="107"/>
      <c r="C685" s="107"/>
      <c r="D685" s="107"/>
      <c r="E685" s="107"/>
      <c r="F685" s="107"/>
      <c r="G685" s="108"/>
      <c r="H685" s="107"/>
      <c r="I685" s="107"/>
      <c r="J685" s="107"/>
      <c r="K685" s="107"/>
      <c r="L685" s="107"/>
      <c r="M685" s="107"/>
      <c r="N685" s="107"/>
      <c r="O685" s="109"/>
      <c r="P685" s="109"/>
      <c r="Q685" s="107"/>
      <c r="R685" s="107"/>
      <c r="S685" s="107"/>
      <c r="T685" s="107"/>
      <c r="U685" s="107"/>
      <c r="V685" s="107"/>
      <c r="W685" s="107"/>
      <c r="X685" s="107"/>
      <c r="Y685" s="107"/>
      <c r="Z685" s="107"/>
      <c r="AA685" s="107"/>
      <c r="AB685" s="107"/>
    </row>
    <row r="686" spans="1:28" ht="15.75" customHeight="1">
      <c r="A686" s="107"/>
      <c r="B686" s="107"/>
      <c r="C686" s="107"/>
      <c r="D686" s="107"/>
      <c r="E686" s="107"/>
      <c r="F686" s="107"/>
      <c r="G686" s="108"/>
      <c r="H686" s="107"/>
      <c r="I686" s="107"/>
      <c r="J686" s="107"/>
      <c r="K686" s="107"/>
      <c r="L686" s="107"/>
      <c r="M686" s="107"/>
      <c r="N686" s="107"/>
      <c r="O686" s="109"/>
      <c r="P686" s="109"/>
      <c r="Q686" s="107"/>
      <c r="R686" s="107"/>
      <c r="S686" s="107"/>
      <c r="T686" s="107"/>
      <c r="U686" s="107"/>
      <c r="V686" s="107"/>
      <c r="W686" s="107"/>
      <c r="X686" s="107"/>
      <c r="Y686" s="107"/>
      <c r="Z686" s="107"/>
      <c r="AA686" s="107"/>
      <c r="AB686" s="107"/>
    </row>
    <row r="687" spans="1:28" ht="15.75" customHeight="1">
      <c r="A687" s="107"/>
      <c r="B687" s="107"/>
      <c r="C687" s="107"/>
      <c r="D687" s="107"/>
      <c r="E687" s="107"/>
      <c r="F687" s="107"/>
      <c r="G687" s="108"/>
      <c r="H687" s="107"/>
      <c r="I687" s="107"/>
      <c r="J687" s="107"/>
      <c r="K687" s="107"/>
      <c r="L687" s="107"/>
      <c r="M687" s="107"/>
      <c r="N687" s="107"/>
      <c r="O687" s="109"/>
      <c r="P687" s="109"/>
      <c r="Q687" s="107"/>
      <c r="R687" s="107"/>
      <c r="S687" s="107"/>
      <c r="T687" s="107"/>
      <c r="U687" s="107"/>
      <c r="V687" s="107"/>
      <c r="W687" s="107"/>
      <c r="X687" s="107"/>
      <c r="Y687" s="107"/>
      <c r="Z687" s="107"/>
      <c r="AA687" s="107"/>
      <c r="AB687" s="107"/>
    </row>
    <row r="688" spans="1:28" ht="15.75" customHeight="1">
      <c r="A688" s="107"/>
      <c r="B688" s="107"/>
      <c r="C688" s="107"/>
      <c r="D688" s="107"/>
      <c r="E688" s="107"/>
      <c r="F688" s="107"/>
      <c r="G688" s="108"/>
      <c r="H688" s="107"/>
      <c r="I688" s="107"/>
      <c r="J688" s="107"/>
      <c r="K688" s="107"/>
      <c r="L688" s="107"/>
      <c r="M688" s="107"/>
      <c r="N688" s="107"/>
      <c r="O688" s="109"/>
      <c r="P688" s="109"/>
      <c r="Q688" s="107"/>
      <c r="R688" s="107"/>
      <c r="S688" s="107"/>
      <c r="T688" s="107"/>
      <c r="U688" s="107"/>
      <c r="V688" s="107"/>
      <c r="W688" s="107"/>
      <c r="X688" s="107"/>
      <c r="Y688" s="107"/>
      <c r="Z688" s="107"/>
      <c r="AA688" s="107"/>
      <c r="AB688" s="107"/>
    </row>
    <row r="689" spans="1:28" ht="15.75" customHeight="1">
      <c r="A689" s="107"/>
      <c r="B689" s="107"/>
      <c r="C689" s="107"/>
      <c r="D689" s="107"/>
      <c r="E689" s="107"/>
      <c r="F689" s="107"/>
      <c r="G689" s="108"/>
      <c r="H689" s="107"/>
      <c r="I689" s="107"/>
      <c r="J689" s="107"/>
      <c r="K689" s="107"/>
      <c r="L689" s="107"/>
      <c r="M689" s="107"/>
      <c r="N689" s="107"/>
      <c r="O689" s="109"/>
      <c r="P689" s="109"/>
      <c r="Q689" s="107"/>
      <c r="R689" s="107"/>
      <c r="S689" s="107"/>
      <c r="T689" s="107"/>
      <c r="U689" s="107"/>
      <c r="V689" s="107"/>
      <c r="W689" s="107"/>
      <c r="X689" s="107"/>
      <c r="Y689" s="107"/>
      <c r="Z689" s="107"/>
      <c r="AA689" s="107"/>
      <c r="AB689" s="107"/>
    </row>
    <row r="690" spans="1:28" ht="15.75" customHeight="1">
      <c r="A690" s="107"/>
      <c r="B690" s="107"/>
      <c r="C690" s="107"/>
      <c r="D690" s="107"/>
      <c r="E690" s="107"/>
      <c r="F690" s="107"/>
      <c r="G690" s="108"/>
      <c r="H690" s="107"/>
      <c r="I690" s="107"/>
      <c r="J690" s="107"/>
      <c r="K690" s="107"/>
      <c r="L690" s="107"/>
      <c r="M690" s="107"/>
      <c r="N690" s="107"/>
      <c r="O690" s="109"/>
      <c r="P690" s="109"/>
      <c r="Q690" s="107"/>
      <c r="R690" s="107"/>
      <c r="S690" s="107"/>
      <c r="T690" s="107"/>
      <c r="U690" s="107"/>
      <c r="V690" s="107"/>
      <c r="W690" s="107"/>
      <c r="X690" s="107"/>
      <c r="Y690" s="107"/>
      <c r="Z690" s="107"/>
      <c r="AA690" s="107"/>
      <c r="AB690" s="107"/>
    </row>
    <row r="691" spans="1:28" ht="15.75" customHeight="1">
      <c r="A691" s="107"/>
      <c r="B691" s="107"/>
      <c r="C691" s="107"/>
      <c r="D691" s="107"/>
      <c r="E691" s="107"/>
      <c r="F691" s="107"/>
      <c r="G691" s="108"/>
      <c r="H691" s="107"/>
      <c r="I691" s="107"/>
      <c r="J691" s="107"/>
      <c r="K691" s="107"/>
      <c r="L691" s="107"/>
      <c r="M691" s="107"/>
      <c r="N691" s="107"/>
      <c r="O691" s="109"/>
      <c r="P691" s="109"/>
      <c r="Q691" s="107"/>
      <c r="R691" s="107"/>
      <c r="S691" s="107"/>
      <c r="T691" s="107"/>
      <c r="U691" s="107"/>
      <c r="V691" s="107"/>
      <c r="W691" s="107"/>
      <c r="X691" s="107"/>
      <c r="Y691" s="107"/>
      <c r="Z691" s="107"/>
      <c r="AA691" s="107"/>
      <c r="AB691" s="107"/>
    </row>
    <row r="692" spans="1:28" ht="15.75" customHeight="1">
      <c r="A692" s="107"/>
      <c r="B692" s="107"/>
      <c r="C692" s="107"/>
      <c r="D692" s="107"/>
      <c r="E692" s="107"/>
      <c r="F692" s="107"/>
      <c r="G692" s="108"/>
      <c r="H692" s="107"/>
      <c r="I692" s="107"/>
      <c r="J692" s="107"/>
      <c r="K692" s="107"/>
      <c r="L692" s="107"/>
      <c r="M692" s="107"/>
      <c r="N692" s="107"/>
      <c r="O692" s="109"/>
      <c r="P692" s="109"/>
      <c r="Q692" s="107"/>
      <c r="R692" s="107"/>
      <c r="S692" s="107"/>
      <c r="T692" s="107"/>
      <c r="U692" s="107"/>
      <c r="V692" s="107"/>
      <c r="W692" s="107"/>
      <c r="X692" s="107"/>
      <c r="Y692" s="107"/>
      <c r="Z692" s="107"/>
      <c r="AA692" s="107"/>
      <c r="AB692" s="107"/>
    </row>
    <row r="693" spans="1:28" ht="15.75" customHeight="1">
      <c r="A693" s="107"/>
      <c r="B693" s="107"/>
      <c r="C693" s="107"/>
      <c r="D693" s="107"/>
      <c r="E693" s="107"/>
      <c r="F693" s="107"/>
      <c r="G693" s="108"/>
      <c r="H693" s="107"/>
      <c r="I693" s="107"/>
      <c r="J693" s="107"/>
      <c r="K693" s="107"/>
      <c r="L693" s="107"/>
      <c r="M693" s="107"/>
      <c r="N693" s="107"/>
      <c r="O693" s="109"/>
      <c r="P693" s="109"/>
      <c r="Q693" s="107"/>
      <c r="R693" s="107"/>
      <c r="S693" s="107"/>
      <c r="T693" s="107"/>
      <c r="U693" s="107"/>
      <c r="V693" s="107"/>
      <c r="W693" s="107"/>
      <c r="X693" s="107"/>
      <c r="Y693" s="107"/>
      <c r="Z693" s="107"/>
      <c r="AA693" s="107"/>
      <c r="AB693" s="107"/>
    </row>
    <row r="694" spans="1:28" ht="15.75" customHeight="1">
      <c r="A694" s="107"/>
      <c r="B694" s="107"/>
      <c r="C694" s="107"/>
      <c r="D694" s="107"/>
      <c r="E694" s="107"/>
      <c r="F694" s="107"/>
      <c r="G694" s="108"/>
      <c r="H694" s="107"/>
      <c r="I694" s="107"/>
      <c r="J694" s="107"/>
      <c r="K694" s="107"/>
      <c r="L694" s="107"/>
      <c r="M694" s="107"/>
      <c r="N694" s="107"/>
      <c r="O694" s="109"/>
      <c r="P694" s="109"/>
      <c r="Q694" s="107"/>
      <c r="R694" s="107"/>
      <c r="S694" s="107"/>
      <c r="T694" s="107"/>
      <c r="U694" s="107"/>
      <c r="V694" s="107"/>
      <c r="W694" s="107"/>
      <c r="X694" s="107"/>
      <c r="Y694" s="107"/>
      <c r="Z694" s="107"/>
      <c r="AA694" s="107"/>
      <c r="AB694" s="107"/>
    </row>
    <row r="695" spans="1:28" ht="15.75" customHeight="1">
      <c r="A695" s="107"/>
      <c r="B695" s="107"/>
      <c r="C695" s="107"/>
      <c r="D695" s="107"/>
      <c r="E695" s="107"/>
      <c r="F695" s="107"/>
      <c r="G695" s="108"/>
      <c r="H695" s="107"/>
      <c r="I695" s="107"/>
      <c r="J695" s="107"/>
      <c r="K695" s="107"/>
      <c r="L695" s="107"/>
      <c r="M695" s="107"/>
      <c r="N695" s="107"/>
      <c r="O695" s="109"/>
      <c r="P695" s="109"/>
      <c r="Q695" s="107"/>
      <c r="R695" s="107"/>
      <c r="S695" s="107"/>
      <c r="T695" s="107"/>
      <c r="U695" s="107"/>
      <c r="V695" s="107"/>
      <c r="W695" s="107"/>
      <c r="X695" s="107"/>
      <c r="Y695" s="107"/>
      <c r="Z695" s="107"/>
      <c r="AA695" s="107"/>
      <c r="AB695" s="107"/>
    </row>
    <row r="696" spans="1:28" ht="15.75" customHeight="1">
      <c r="A696" s="107"/>
      <c r="B696" s="107"/>
      <c r="C696" s="107"/>
      <c r="D696" s="107"/>
      <c r="E696" s="107"/>
      <c r="F696" s="107"/>
      <c r="G696" s="108"/>
      <c r="H696" s="107"/>
      <c r="I696" s="107"/>
      <c r="J696" s="107"/>
      <c r="K696" s="107"/>
      <c r="L696" s="107"/>
      <c r="M696" s="107"/>
      <c r="N696" s="107"/>
      <c r="O696" s="109"/>
      <c r="P696" s="109"/>
      <c r="Q696" s="107"/>
      <c r="R696" s="107"/>
      <c r="S696" s="107"/>
      <c r="T696" s="107"/>
      <c r="U696" s="107"/>
      <c r="V696" s="107"/>
      <c r="W696" s="107"/>
      <c r="X696" s="107"/>
      <c r="Y696" s="107"/>
      <c r="Z696" s="107"/>
      <c r="AA696" s="107"/>
      <c r="AB696" s="107"/>
    </row>
    <row r="697" spans="1:28" ht="15.75" customHeight="1">
      <c r="A697" s="107"/>
      <c r="B697" s="107"/>
      <c r="C697" s="107"/>
      <c r="D697" s="107"/>
      <c r="E697" s="107"/>
      <c r="F697" s="107"/>
      <c r="G697" s="108"/>
      <c r="H697" s="107"/>
      <c r="I697" s="107"/>
      <c r="J697" s="107"/>
      <c r="K697" s="107"/>
      <c r="L697" s="107"/>
      <c r="M697" s="107"/>
      <c r="N697" s="107"/>
      <c r="O697" s="109"/>
      <c r="P697" s="109"/>
      <c r="Q697" s="107"/>
      <c r="R697" s="107"/>
      <c r="S697" s="107"/>
      <c r="T697" s="107"/>
      <c r="U697" s="107"/>
      <c r="V697" s="107"/>
      <c r="W697" s="107"/>
      <c r="X697" s="107"/>
      <c r="Y697" s="107"/>
      <c r="Z697" s="107"/>
      <c r="AA697" s="107"/>
      <c r="AB697" s="107"/>
    </row>
    <row r="698" spans="1:28" ht="15.75" customHeight="1">
      <c r="A698" s="107"/>
      <c r="B698" s="107"/>
      <c r="C698" s="107"/>
      <c r="D698" s="107"/>
      <c r="E698" s="107"/>
      <c r="F698" s="107"/>
      <c r="G698" s="108"/>
      <c r="H698" s="107"/>
      <c r="I698" s="107"/>
      <c r="J698" s="107"/>
      <c r="K698" s="107"/>
      <c r="L698" s="107"/>
      <c r="M698" s="107"/>
      <c r="N698" s="107"/>
      <c r="O698" s="109"/>
      <c r="P698" s="109"/>
      <c r="Q698" s="107"/>
      <c r="R698" s="107"/>
      <c r="S698" s="107"/>
      <c r="T698" s="107"/>
      <c r="U698" s="107"/>
      <c r="V698" s="107"/>
      <c r="W698" s="107"/>
      <c r="X698" s="107"/>
      <c r="Y698" s="107"/>
      <c r="Z698" s="107"/>
      <c r="AA698" s="107"/>
      <c r="AB698" s="107"/>
    </row>
    <row r="699" spans="1:28" ht="15.75" customHeight="1">
      <c r="A699" s="107"/>
      <c r="B699" s="107"/>
      <c r="C699" s="107"/>
      <c r="D699" s="107"/>
      <c r="E699" s="107"/>
      <c r="F699" s="107"/>
      <c r="G699" s="108"/>
      <c r="H699" s="107"/>
      <c r="I699" s="107"/>
      <c r="J699" s="107"/>
      <c r="K699" s="107"/>
      <c r="L699" s="107"/>
      <c r="M699" s="107"/>
      <c r="N699" s="107"/>
      <c r="O699" s="109"/>
      <c r="P699" s="109"/>
      <c r="Q699" s="107"/>
      <c r="R699" s="107"/>
      <c r="S699" s="107"/>
      <c r="T699" s="107"/>
      <c r="U699" s="107"/>
      <c r="V699" s="107"/>
      <c r="W699" s="107"/>
      <c r="X699" s="107"/>
      <c r="Y699" s="107"/>
      <c r="Z699" s="107"/>
      <c r="AA699" s="107"/>
      <c r="AB699" s="107"/>
    </row>
    <row r="700" spans="1:28" ht="15.75" customHeight="1">
      <c r="A700" s="107"/>
      <c r="B700" s="107"/>
      <c r="C700" s="107"/>
      <c r="D700" s="107"/>
      <c r="E700" s="107"/>
      <c r="F700" s="107"/>
      <c r="G700" s="108"/>
      <c r="H700" s="107"/>
      <c r="I700" s="107"/>
      <c r="J700" s="107"/>
      <c r="K700" s="107"/>
      <c r="L700" s="107"/>
      <c r="M700" s="107"/>
      <c r="N700" s="107"/>
      <c r="O700" s="109"/>
      <c r="P700" s="109"/>
      <c r="Q700" s="107"/>
      <c r="R700" s="107"/>
      <c r="S700" s="107"/>
      <c r="T700" s="107"/>
      <c r="U700" s="107"/>
      <c r="V700" s="107"/>
      <c r="W700" s="107"/>
      <c r="X700" s="107"/>
      <c r="Y700" s="107"/>
      <c r="Z700" s="107"/>
      <c r="AA700" s="107"/>
      <c r="AB700" s="107"/>
    </row>
    <row r="701" spans="1:28" ht="15.75" customHeight="1">
      <c r="A701" s="107"/>
      <c r="B701" s="107"/>
      <c r="C701" s="107"/>
      <c r="D701" s="107"/>
      <c r="E701" s="107"/>
      <c r="F701" s="107"/>
      <c r="G701" s="108"/>
      <c r="H701" s="107"/>
      <c r="I701" s="107"/>
      <c r="J701" s="107"/>
      <c r="K701" s="107"/>
      <c r="L701" s="107"/>
      <c r="M701" s="107"/>
      <c r="N701" s="107"/>
      <c r="O701" s="109"/>
      <c r="P701" s="109"/>
      <c r="Q701" s="107"/>
      <c r="R701" s="107"/>
      <c r="S701" s="107"/>
      <c r="T701" s="107"/>
      <c r="U701" s="107"/>
      <c r="V701" s="107"/>
      <c r="W701" s="107"/>
      <c r="X701" s="107"/>
      <c r="Y701" s="107"/>
      <c r="Z701" s="107"/>
      <c r="AA701" s="107"/>
      <c r="AB701" s="107"/>
    </row>
    <row r="702" spans="1:28" ht="15.75" customHeight="1">
      <c r="A702" s="107"/>
      <c r="B702" s="107"/>
      <c r="C702" s="107"/>
      <c r="D702" s="107"/>
      <c r="E702" s="107"/>
      <c r="F702" s="107"/>
      <c r="G702" s="108"/>
      <c r="H702" s="107"/>
      <c r="I702" s="107"/>
      <c r="J702" s="107"/>
      <c r="K702" s="107"/>
      <c r="L702" s="107"/>
      <c r="M702" s="107"/>
      <c r="N702" s="107"/>
      <c r="O702" s="109"/>
      <c r="P702" s="109"/>
      <c r="Q702" s="107"/>
      <c r="R702" s="107"/>
      <c r="S702" s="107"/>
      <c r="T702" s="107"/>
      <c r="U702" s="107"/>
      <c r="V702" s="107"/>
      <c r="W702" s="107"/>
      <c r="X702" s="107"/>
      <c r="Y702" s="107"/>
      <c r="Z702" s="107"/>
      <c r="AA702" s="107"/>
      <c r="AB702" s="107"/>
    </row>
    <row r="703" spans="1:28" ht="15.75" customHeight="1">
      <c r="A703" s="107"/>
      <c r="B703" s="107"/>
      <c r="C703" s="107"/>
      <c r="D703" s="107"/>
      <c r="E703" s="107"/>
      <c r="F703" s="107"/>
      <c r="G703" s="108"/>
      <c r="H703" s="107"/>
      <c r="I703" s="107"/>
      <c r="J703" s="107"/>
      <c r="K703" s="107"/>
      <c r="L703" s="107"/>
      <c r="M703" s="107"/>
      <c r="N703" s="107"/>
      <c r="O703" s="109"/>
      <c r="P703" s="109"/>
      <c r="Q703" s="107"/>
      <c r="R703" s="107"/>
      <c r="S703" s="107"/>
      <c r="T703" s="107"/>
      <c r="U703" s="107"/>
      <c r="V703" s="107"/>
      <c r="W703" s="107"/>
      <c r="X703" s="107"/>
      <c r="Y703" s="107"/>
      <c r="Z703" s="107"/>
      <c r="AA703" s="107"/>
      <c r="AB703" s="107"/>
    </row>
    <row r="704" spans="1:28" ht="15.75" customHeight="1">
      <c r="A704" s="107"/>
      <c r="B704" s="107"/>
      <c r="C704" s="107"/>
      <c r="D704" s="107"/>
      <c r="E704" s="107"/>
      <c r="F704" s="107"/>
      <c r="G704" s="108"/>
      <c r="H704" s="107"/>
      <c r="I704" s="107"/>
      <c r="J704" s="107"/>
      <c r="K704" s="107"/>
      <c r="L704" s="107"/>
      <c r="M704" s="107"/>
      <c r="N704" s="107"/>
      <c r="O704" s="109"/>
      <c r="P704" s="109"/>
      <c r="Q704" s="107"/>
      <c r="R704" s="107"/>
      <c r="S704" s="107"/>
      <c r="T704" s="107"/>
      <c r="U704" s="107"/>
      <c r="V704" s="107"/>
      <c r="W704" s="107"/>
      <c r="X704" s="107"/>
      <c r="Y704" s="107"/>
      <c r="Z704" s="107"/>
      <c r="AA704" s="107"/>
      <c r="AB704" s="107"/>
    </row>
    <row r="705" spans="1:28" ht="15.75" customHeight="1">
      <c r="A705" s="107"/>
      <c r="B705" s="107"/>
      <c r="C705" s="107"/>
      <c r="D705" s="107"/>
      <c r="E705" s="107"/>
      <c r="F705" s="107"/>
      <c r="G705" s="108"/>
      <c r="H705" s="107"/>
      <c r="I705" s="107"/>
      <c r="J705" s="107"/>
      <c r="K705" s="107"/>
      <c r="L705" s="107"/>
      <c r="M705" s="107"/>
      <c r="N705" s="107"/>
      <c r="O705" s="109"/>
      <c r="P705" s="109"/>
      <c r="Q705" s="107"/>
      <c r="R705" s="107"/>
      <c r="S705" s="107"/>
      <c r="T705" s="107"/>
      <c r="U705" s="107"/>
      <c r="V705" s="107"/>
      <c r="W705" s="107"/>
      <c r="X705" s="107"/>
      <c r="Y705" s="107"/>
      <c r="Z705" s="107"/>
      <c r="AA705" s="107"/>
      <c r="AB705" s="107"/>
    </row>
    <row r="706" spans="1:28" ht="15.75" customHeight="1">
      <c r="A706" s="107"/>
      <c r="B706" s="107"/>
      <c r="C706" s="107"/>
      <c r="D706" s="107"/>
      <c r="E706" s="107"/>
      <c r="F706" s="107"/>
      <c r="G706" s="108"/>
      <c r="H706" s="107"/>
      <c r="I706" s="107"/>
      <c r="J706" s="107"/>
      <c r="K706" s="107"/>
      <c r="L706" s="107"/>
      <c r="M706" s="107"/>
      <c r="N706" s="107"/>
      <c r="O706" s="109"/>
      <c r="P706" s="109"/>
      <c r="Q706" s="107"/>
      <c r="R706" s="107"/>
      <c r="S706" s="107"/>
      <c r="T706" s="107"/>
      <c r="U706" s="107"/>
      <c r="V706" s="107"/>
      <c r="W706" s="107"/>
      <c r="X706" s="107"/>
      <c r="Y706" s="107"/>
      <c r="Z706" s="107"/>
      <c r="AA706" s="107"/>
      <c r="AB706" s="107"/>
    </row>
    <row r="707" spans="1:28" ht="15.75" customHeight="1">
      <c r="A707" s="107"/>
      <c r="B707" s="107"/>
      <c r="C707" s="107"/>
      <c r="D707" s="107"/>
      <c r="E707" s="107"/>
      <c r="F707" s="107"/>
      <c r="G707" s="108"/>
      <c r="H707" s="107"/>
      <c r="I707" s="107"/>
      <c r="J707" s="107"/>
      <c r="K707" s="107"/>
      <c r="L707" s="107"/>
      <c r="M707" s="107"/>
      <c r="N707" s="107"/>
      <c r="O707" s="109"/>
      <c r="P707" s="109"/>
      <c r="Q707" s="107"/>
      <c r="R707" s="107"/>
      <c r="S707" s="107"/>
      <c r="T707" s="107"/>
      <c r="U707" s="107"/>
      <c r="V707" s="107"/>
      <c r="W707" s="107"/>
      <c r="X707" s="107"/>
      <c r="Y707" s="107"/>
      <c r="Z707" s="107"/>
      <c r="AA707" s="107"/>
      <c r="AB707" s="107"/>
    </row>
    <row r="708" spans="1:28" ht="15.75" customHeight="1">
      <c r="A708" s="107"/>
      <c r="B708" s="107"/>
      <c r="C708" s="107"/>
      <c r="D708" s="107"/>
      <c r="E708" s="107"/>
      <c r="F708" s="107"/>
      <c r="G708" s="108"/>
      <c r="H708" s="107"/>
      <c r="I708" s="107"/>
      <c r="J708" s="107"/>
      <c r="K708" s="107"/>
      <c r="L708" s="107"/>
      <c r="M708" s="107"/>
      <c r="N708" s="107"/>
      <c r="O708" s="109"/>
      <c r="P708" s="109"/>
      <c r="Q708" s="107"/>
      <c r="R708" s="107"/>
      <c r="S708" s="107"/>
      <c r="T708" s="107"/>
      <c r="U708" s="107"/>
      <c r="V708" s="107"/>
      <c r="W708" s="107"/>
      <c r="X708" s="107"/>
      <c r="Y708" s="107"/>
      <c r="Z708" s="107"/>
      <c r="AA708" s="107"/>
      <c r="AB708" s="107"/>
    </row>
    <row r="709" spans="1:28" ht="15.75" customHeight="1">
      <c r="A709" s="107"/>
      <c r="B709" s="107"/>
      <c r="C709" s="107"/>
      <c r="D709" s="107"/>
      <c r="E709" s="107"/>
      <c r="F709" s="107"/>
      <c r="G709" s="108"/>
      <c r="H709" s="107"/>
      <c r="I709" s="107"/>
      <c r="J709" s="107"/>
      <c r="K709" s="107"/>
      <c r="L709" s="107"/>
      <c r="M709" s="107"/>
      <c r="N709" s="107"/>
      <c r="O709" s="109"/>
      <c r="P709" s="109"/>
      <c r="Q709" s="107"/>
      <c r="R709" s="107"/>
      <c r="S709" s="107"/>
      <c r="T709" s="107"/>
      <c r="U709" s="107"/>
      <c r="V709" s="107"/>
      <c r="W709" s="107"/>
      <c r="X709" s="107"/>
      <c r="Y709" s="107"/>
      <c r="Z709" s="107"/>
      <c r="AA709" s="107"/>
      <c r="AB709" s="107"/>
    </row>
    <row r="710" spans="1:28" ht="15.75" customHeight="1">
      <c r="A710" s="107"/>
      <c r="B710" s="107"/>
      <c r="C710" s="107"/>
      <c r="D710" s="107"/>
      <c r="E710" s="107"/>
      <c r="F710" s="107"/>
      <c r="G710" s="108"/>
      <c r="H710" s="107"/>
      <c r="I710" s="107"/>
      <c r="J710" s="107"/>
      <c r="K710" s="107"/>
      <c r="L710" s="107"/>
      <c r="M710" s="107"/>
      <c r="N710" s="107"/>
      <c r="O710" s="109"/>
      <c r="P710" s="109"/>
      <c r="Q710" s="107"/>
      <c r="R710" s="107"/>
      <c r="S710" s="107"/>
      <c r="T710" s="107"/>
      <c r="U710" s="107"/>
      <c r="V710" s="107"/>
      <c r="W710" s="107"/>
      <c r="X710" s="107"/>
      <c r="Y710" s="107"/>
      <c r="Z710" s="107"/>
      <c r="AA710" s="107"/>
      <c r="AB710" s="107"/>
    </row>
    <row r="711" spans="1:28" ht="15.75" customHeight="1">
      <c r="A711" s="107"/>
      <c r="B711" s="107"/>
      <c r="C711" s="107"/>
      <c r="D711" s="107"/>
      <c r="E711" s="107"/>
      <c r="F711" s="107"/>
      <c r="G711" s="108"/>
      <c r="H711" s="107"/>
      <c r="I711" s="107"/>
      <c r="J711" s="107"/>
      <c r="K711" s="107"/>
      <c r="L711" s="107"/>
      <c r="M711" s="107"/>
      <c r="N711" s="107"/>
      <c r="O711" s="109"/>
      <c r="P711" s="109"/>
      <c r="Q711" s="107"/>
      <c r="R711" s="107"/>
      <c r="S711" s="107"/>
      <c r="T711" s="107"/>
      <c r="U711" s="107"/>
      <c r="V711" s="107"/>
      <c r="W711" s="107"/>
      <c r="X711" s="107"/>
      <c r="Y711" s="107"/>
      <c r="Z711" s="107"/>
      <c r="AA711" s="107"/>
      <c r="AB711" s="107"/>
    </row>
    <row r="712" spans="1:28" ht="15.75" customHeight="1">
      <c r="A712" s="107"/>
      <c r="B712" s="107"/>
      <c r="C712" s="107"/>
      <c r="D712" s="107"/>
      <c r="E712" s="107"/>
      <c r="F712" s="107"/>
      <c r="G712" s="108"/>
      <c r="H712" s="107"/>
      <c r="I712" s="107"/>
      <c r="J712" s="107"/>
      <c r="K712" s="107"/>
      <c r="L712" s="107"/>
      <c r="M712" s="107"/>
      <c r="N712" s="107"/>
      <c r="O712" s="109"/>
      <c r="P712" s="109"/>
      <c r="Q712" s="107"/>
      <c r="R712" s="107"/>
      <c r="S712" s="107"/>
      <c r="T712" s="107"/>
      <c r="U712" s="107"/>
      <c r="V712" s="107"/>
      <c r="W712" s="107"/>
      <c r="X712" s="107"/>
      <c r="Y712" s="107"/>
      <c r="Z712" s="107"/>
      <c r="AA712" s="107"/>
      <c r="AB712" s="107"/>
    </row>
    <row r="713" spans="1:28" ht="15.75" customHeight="1">
      <c r="A713" s="107"/>
      <c r="B713" s="107"/>
      <c r="C713" s="107"/>
      <c r="D713" s="107"/>
      <c r="E713" s="107"/>
      <c r="F713" s="107"/>
      <c r="G713" s="108"/>
      <c r="H713" s="107"/>
      <c r="I713" s="107"/>
      <c r="J713" s="107"/>
      <c r="K713" s="107"/>
      <c r="L713" s="107"/>
      <c r="M713" s="107"/>
      <c r="N713" s="107"/>
      <c r="O713" s="109"/>
      <c r="P713" s="109"/>
      <c r="Q713" s="107"/>
      <c r="R713" s="107"/>
      <c r="S713" s="107"/>
      <c r="T713" s="107"/>
      <c r="U713" s="107"/>
      <c r="V713" s="107"/>
      <c r="W713" s="107"/>
      <c r="X713" s="107"/>
      <c r="Y713" s="107"/>
      <c r="Z713" s="107"/>
      <c r="AA713" s="107"/>
      <c r="AB713" s="107"/>
    </row>
    <row r="714" spans="1:28" ht="15.75" customHeight="1">
      <c r="A714" s="107"/>
      <c r="B714" s="107"/>
      <c r="C714" s="107"/>
      <c r="D714" s="107"/>
      <c r="E714" s="107"/>
      <c r="F714" s="107"/>
      <c r="G714" s="108"/>
      <c r="H714" s="107"/>
      <c r="I714" s="107"/>
      <c r="J714" s="107"/>
      <c r="K714" s="107"/>
      <c r="L714" s="107"/>
      <c r="M714" s="107"/>
      <c r="N714" s="107"/>
      <c r="O714" s="109"/>
      <c r="P714" s="109"/>
      <c r="Q714" s="107"/>
      <c r="R714" s="107"/>
      <c r="S714" s="107"/>
      <c r="T714" s="107"/>
      <c r="U714" s="107"/>
      <c r="V714" s="107"/>
      <c r="W714" s="107"/>
      <c r="X714" s="107"/>
      <c r="Y714" s="107"/>
      <c r="Z714" s="107"/>
      <c r="AA714" s="107"/>
      <c r="AB714" s="107"/>
    </row>
    <row r="715" spans="1:28" ht="15.75" customHeight="1">
      <c r="A715" s="107"/>
      <c r="B715" s="107"/>
      <c r="C715" s="107"/>
      <c r="D715" s="107"/>
      <c r="E715" s="107"/>
      <c r="F715" s="107"/>
      <c r="G715" s="108"/>
      <c r="H715" s="107"/>
      <c r="I715" s="107"/>
      <c r="J715" s="107"/>
      <c r="K715" s="107"/>
      <c r="L715" s="107"/>
      <c r="M715" s="107"/>
      <c r="N715" s="107"/>
      <c r="O715" s="109"/>
      <c r="P715" s="109"/>
      <c r="Q715" s="107"/>
      <c r="R715" s="107"/>
      <c r="S715" s="107"/>
      <c r="T715" s="107"/>
      <c r="U715" s="107"/>
      <c r="V715" s="107"/>
      <c r="W715" s="107"/>
      <c r="X715" s="107"/>
      <c r="Y715" s="107"/>
      <c r="Z715" s="107"/>
      <c r="AA715" s="107"/>
      <c r="AB715" s="107"/>
    </row>
    <row r="716" spans="1:28" ht="15.75" customHeight="1">
      <c r="A716" s="107"/>
      <c r="B716" s="107"/>
      <c r="C716" s="107"/>
      <c r="D716" s="107"/>
      <c r="E716" s="107"/>
      <c r="F716" s="107"/>
      <c r="G716" s="108"/>
      <c r="H716" s="107"/>
      <c r="I716" s="107"/>
      <c r="J716" s="107"/>
      <c r="K716" s="107"/>
      <c r="L716" s="107"/>
      <c r="M716" s="107"/>
      <c r="N716" s="107"/>
      <c r="O716" s="109"/>
      <c r="P716" s="109"/>
      <c r="Q716" s="107"/>
      <c r="R716" s="107"/>
      <c r="S716" s="107"/>
      <c r="T716" s="107"/>
      <c r="U716" s="107"/>
      <c r="V716" s="107"/>
      <c r="W716" s="107"/>
      <c r="X716" s="107"/>
      <c r="Y716" s="107"/>
      <c r="Z716" s="107"/>
      <c r="AA716" s="107"/>
      <c r="AB716" s="107"/>
    </row>
    <row r="717" spans="1:28" ht="15.75" customHeight="1">
      <c r="A717" s="107"/>
      <c r="B717" s="107"/>
      <c r="C717" s="107"/>
      <c r="D717" s="107"/>
      <c r="E717" s="107"/>
      <c r="F717" s="107"/>
      <c r="G717" s="108"/>
      <c r="H717" s="107"/>
      <c r="I717" s="107"/>
      <c r="J717" s="107"/>
      <c r="K717" s="107"/>
      <c r="L717" s="107"/>
      <c r="M717" s="107"/>
      <c r="N717" s="107"/>
      <c r="O717" s="109"/>
      <c r="P717" s="109"/>
      <c r="Q717" s="107"/>
      <c r="R717" s="107"/>
      <c r="S717" s="107"/>
      <c r="T717" s="107"/>
      <c r="U717" s="107"/>
      <c r="V717" s="107"/>
      <c r="W717" s="107"/>
      <c r="X717" s="107"/>
      <c r="Y717" s="107"/>
      <c r="Z717" s="107"/>
      <c r="AA717" s="107"/>
      <c r="AB717" s="107"/>
    </row>
    <row r="718" spans="1:28" ht="15.75" customHeight="1">
      <c r="A718" s="107"/>
      <c r="B718" s="107"/>
      <c r="C718" s="107"/>
      <c r="D718" s="107"/>
      <c r="E718" s="107"/>
      <c r="F718" s="107"/>
      <c r="G718" s="108"/>
      <c r="H718" s="107"/>
      <c r="I718" s="107"/>
      <c r="J718" s="107"/>
      <c r="K718" s="107"/>
      <c r="L718" s="107"/>
      <c r="M718" s="107"/>
      <c r="N718" s="107"/>
      <c r="O718" s="109"/>
      <c r="P718" s="109"/>
      <c r="Q718" s="107"/>
      <c r="R718" s="107"/>
      <c r="S718" s="107"/>
      <c r="T718" s="107"/>
      <c r="U718" s="107"/>
      <c r="V718" s="107"/>
      <c r="W718" s="107"/>
      <c r="X718" s="107"/>
      <c r="Y718" s="107"/>
      <c r="Z718" s="107"/>
      <c r="AA718" s="107"/>
      <c r="AB718" s="107"/>
    </row>
    <row r="719" spans="1:28" ht="15.75" customHeight="1">
      <c r="A719" s="107"/>
      <c r="B719" s="107"/>
      <c r="C719" s="107"/>
      <c r="D719" s="107"/>
      <c r="E719" s="107"/>
      <c r="F719" s="107"/>
      <c r="G719" s="108"/>
      <c r="H719" s="107"/>
      <c r="I719" s="107"/>
      <c r="J719" s="107"/>
      <c r="K719" s="107"/>
      <c r="L719" s="107"/>
      <c r="M719" s="107"/>
      <c r="N719" s="107"/>
      <c r="O719" s="109"/>
      <c r="P719" s="109"/>
      <c r="Q719" s="107"/>
      <c r="R719" s="107"/>
      <c r="S719" s="107"/>
      <c r="T719" s="107"/>
      <c r="U719" s="107"/>
      <c r="V719" s="107"/>
      <c r="W719" s="107"/>
      <c r="X719" s="107"/>
      <c r="Y719" s="107"/>
      <c r="Z719" s="107"/>
      <c r="AA719" s="107"/>
      <c r="AB719" s="107"/>
    </row>
    <row r="720" spans="1:28" ht="15.75" customHeight="1">
      <c r="A720" s="107"/>
      <c r="B720" s="107"/>
      <c r="C720" s="107"/>
      <c r="D720" s="107"/>
      <c r="E720" s="107"/>
      <c r="F720" s="107"/>
      <c r="G720" s="108"/>
      <c r="H720" s="107"/>
      <c r="I720" s="107"/>
      <c r="J720" s="107"/>
      <c r="K720" s="107"/>
      <c r="L720" s="107"/>
      <c r="M720" s="107"/>
      <c r="N720" s="107"/>
      <c r="O720" s="109"/>
      <c r="P720" s="109"/>
      <c r="Q720" s="107"/>
      <c r="R720" s="107"/>
      <c r="S720" s="107"/>
      <c r="T720" s="107"/>
      <c r="U720" s="107"/>
      <c r="V720" s="107"/>
      <c r="W720" s="107"/>
      <c r="X720" s="107"/>
      <c r="Y720" s="107"/>
      <c r="Z720" s="107"/>
      <c r="AA720" s="107"/>
      <c r="AB720" s="107"/>
    </row>
    <row r="721" spans="1:28" ht="15.75" customHeight="1">
      <c r="A721" s="107"/>
      <c r="B721" s="107"/>
      <c r="C721" s="107"/>
      <c r="D721" s="107"/>
      <c r="E721" s="107"/>
      <c r="F721" s="107"/>
      <c r="G721" s="108"/>
      <c r="H721" s="107"/>
      <c r="I721" s="107"/>
      <c r="J721" s="107"/>
      <c r="K721" s="107"/>
      <c r="L721" s="107"/>
      <c r="M721" s="107"/>
      <c r="N721" s="107"/>
      <c r="O721" s="109"/>
      <c r="P721" s="109"/>
      <c r="Q721" s="107"/>
      <c r="R721" s="107"/>
      <c r="S721" s="107"/>
      <c r="T721" s="107"/>
      <c r="U721" s="107"/>
      <c r="V721" s="107"/>
      <c r="W721" s="107"/>
      <c r="X721" s="107"/>
      <c r="Y721" s="107"/>
      <c r="Z721" s="107"/>
      <c r="AA721" s="107"/>
      <c r="AB721" s="107"/>
    </row>
    <row r="722" spans="1:28" ht="15.75" customHeight="1">
      <c r="A722" s="107"/>
      <c r="B722" s="107"/>
      <c r="C722" s="107"/>
      <c r="D722" s="107"/>
      <c r="E722" s="107"/>
      <c r="F722" s="107"/>
      <c r="G722" s="108"/>
      <c r="H722" s="107"/>
      <c r="I722" s="107"/>
      <c r="J722" s="107"/>
      <c r="K722" s="107"/>
      <c r="L722" s="107"/>
      <c r="M722" s="107"/>
      <c r="N722" s="107"/>
      <c r="O722" s="109"/>
      <c r="P722" s="109"/>
      <c r="Q722" s="107"/>
      <c r="R722" s="107"/>
      <c r="S722" s="107"/>
      <c r="T722" s="107"/>
      <c r="U722" s="107"/>
      <c r="V722" s="107"/>
      <c r="W722" s="107"/>
      <c r="X722" s="107"/>
      <c r="Y722" s="107"/>
      <c r="Z722" s="107"/>
      <c r="AA722" s="107"/>
      <c r="AB722" s="107"/>
    </row>
    <row r="723" spans="1:28" ht="15.75" customHeight="1">
      <c r="A723" s="107"/>
      <c r="B723" s="107"/>
      <c r="C723" s="107"/>
      <c r="D723" s="107"/>
      <c r="E723" s="107"/>
      <c r="F723" s="107"/>
      <c r="G723" s="108"/>
      <c r="H723" s="107"/>
      <c r="I723" s="107"/>
      <c r="J723" s="107"/>
      <c r="K723" s="107"/>
      <c r="L723" s="107"/>
      <c r="M723" s="107"/>
      <c r="N723" s="107"/>
      <c r="O723" s="109"/>
      <c r="P723" s="109"/>
      <c r="Q723" s="107"/>
      <c r="R723" s="107"/>
      <c r="S723" s="107"/>
      <c r="T723" s="107"/>
      <c r="U723" s="107"/>
      <c r="V723" s="107"/>
      <c r="W723" s="107"/>
      <c r="X723" s="107"/>
      <c r="Y723" s="107"/>
      <c r="Z723" s="107"/>
      <c r="AA723" s="107"/>
      <c r="AB723" s="107"/>
    </row>
    <row r="724" spans="1:28" ht="15.75" customHeight="1">
      <c r="A724" s="107"/>
      <c r="B724" s="107"/>
      <c r="C724" s="107"/>
      <c r="D724" s="107"/>
      <c r="E724" s="107"/>
      <c r="F724" s="107"/>
      <c r="G724" s="108"/>
      <c r="H724" s="107"/>
      <c r="I724" s="107"/>
      <c r="J724" s="107"/>
      <c r="K724" s="107"/>
      <c r="L724" s="107"/>
      <c r="M724" s="107"/>
      <c r="N724" s="107"/>
      <c r="O724" s="109"/>
      <c r="P724" s="109"/>
      <c r="Q724" s="107"/>
      <c r="R724" s="107"/>
      <c r="S724" s="107"/>
      <c r="T724" s="107"/>
      <c r="U724" s="107"/>
      <c r="V724" s="107"/>
      <c r="W724" s="107"/>
      <c r="X724" s="107"/>
      <c r="Y724" s="107"/>
      <c r="Z724" s="107"/>
      <c r="AA724" s="107"/>
      <c r="AB724" s="107"/>
    </row>
    <row r="725" spans="1:28" ht="15.75" customHeight="1">
      <c r="A725" s="107"/>
      <c r="B725" s="107"/>
      <c r="C725" s="107"/>
      <c r="D725" s="107"/>
      <c r="E725" s="107"/>
      <c r="F725" s="107"/>
      <c r="G725" s="108"/>
      <c r="H725" s="107"/>
      <c r="I725" s="107"/>
      <c r="J725" s="107"/>
      <c r="K725" s="107"/>
      <c r="L725" s="107"/>
      <c r="M725" s="107"/>
      <c r="N725" s="107"/>
      <c r="O725" s="109"/>
      <c r="P725" s="109"/>
      <c r="Q725" s="107"/>
      <c r="R725" s="107"/>
      <c r="S725" s="107"/>
      <c r="T725" s="107"/>
      <c r="U725" s="107"/>
      <c r="V725" s="107"/>
      <c r="W725" s="107"/>
      <c r="X725" s="107"/>
      <c r="Y725" s="107"/>
      <c r="Z725" s="107"/>
      <c r="AA725" s="107"/>
      <c r="AB725" s="107"/>
    </row>
    <row r="726" spans="1:28" ht="15.75" customHeight="1">
      <c r="A726" s="107"/>
      <c r="B726" s="107"/>
      <c r="C726" s="107"/>
      <c r="D726" s="107"/>
      <c r="E726" s="107"/>
      <c r="F726" s="107"/>
      <c r="G726" s="108"/>
      <c r="H726" s="107"/>
      <c r="I726" s="107"/>
      <c r="J726" s="107"/>
      <c r="K726" s="107"/>
      <c r="L726" s="107"/>
      <c r="M726" s="107"/>
      <c r="N726" s="107"/>
      <c r="O726" s="109"/>
      <c r="P726" s="109"/>
      <c r="Q726" s="107"/>
      <c r="R726" s="107"/>
      <c r="S726" s="107"/>
      <c r="T726" s="107"/>
      <c r="U726" s="107"/>
      <c r="V726" s="107"/>
      <c r="W726" s="107"/>
      <c r="X726" s="107"/>
      <c r="Y726" s="107"/>
      <c r="Z726" s="107"/>
      <c r="AA726" s="107"/>
      <c r="AB726" s="107"/>
    </row>
    <row r="727" spans="1:28" ht="15.75" customHeight="1">
      <c r="A727" s="107"/>
      <c r="B727" s="107"/>
      <c r="C727" s="107"/>
      <c r="D727" s="107"/>
      <c r="E727" s="107"/>
      <c r="F727" s="107"/>
      <c r="G727" s="108"/>
      <c r="H727" s="107"/>
      <c r="I727" s="107"/>
      <c r="J727" s="107"/>
      <c r="K727" s="107"/>
      <c r="L727" s="107"/>
      <c r="M727" s="107"/>
      <c r="N727" s="107"/>
      <c r="O727" s="109"/>
      <c r="P727" s="109"/>
      <c r="Q727" s="107"/>
      <c r="R727" s="107"/>
      <c r="S727" s="107"/>
      <c r="T727" s="107"/>
      <c r="U727" s="107"/>
      <c r="V727" s="107"/>
      <c r="W727" s="107"/>
      <c r="X727" s="107"/>
      <c r="Y727" s="107"/>
      <c r="Z727" s="107"/>
      <c r="AA727" s="107"/>
      <c r="AB727" s="107"/>
    </row>
    <row r="728" spans="1:28" ht="15.75" customHeight="1">
      <c r="A728" s="107"/>
      <c r="B728" s="107"/>
      <c r="C728" s="107"/>
      <c r="D728" s="107"/>
      <c r="E728" s="107"/>
      <c r="F728" s="107"/>
      <c r="G728" s="108"/>
      <c r="H728" s="107"/>
      <c r="I728" s="107"/>
      <c r="J728" s="107"/>
      <c r="K728" s="107"/>
      <c r="L728" s="107"/>
      <c r="M728" s="107"/>
      <c r="N728" s="107"/>
      <c r="O728" s="109"/>
      <c r="P728" s="109"/>
      <c r="Q728" s="107"/>
      <c r="R728" s="107"/>
      <c r="S728" s="107"/>
      <c r="T728" s="107"/>
      <c r="U728" s="107"/>
      <c r="V728" s="107"/>
      <c r="W728" s="107"/>
      <c r="X728" s="107"/>
      <c r="Y728" s="107"/>
      <c r="Z728" s="107"/>
      <c r="AA728" s="107"/>
      <c r="AB728" s="107"/>
    </row>
    <row r="729" spans="1:28" ht="15.75" customHeight="1">
      <c r="A729" s="107"/>
      <c r="B729" s="107"/>
      <c r="C729" s="107"/>
      <c r="D729" s="107"/>
      <c r="E729" s="107"/>
      <c r="F729" s="107"/>
      <c r="G729" s="108"/>
      <c r="H729" s="107"/>
      <c r="I729" s="107"/>
      <c r="J729" s="107"/>
      <c r="K729" s="107"/>
      <c r="L729" s="107"/>
      <c r="M729" s="107"/>
      <c r="N729" s="107"/>
      <c r="O729" s="109"/>
      <c r="P729" s="109"/>
      <c r="Q729" s="107"/>
      <c r="R729" s="107"/>
      <c r="S729" s="107"/>
      <c r="T729" s="107"/>
      <c r="U729" s="107"/>
      <c r="V729" s="107"/>
      <c r="W729" s="107"/>
      <c r="X729" s="107"/>
      <c r="Y729" s="107"/>
      <c r="Z729" s="107"/>
      <c r="AA729" s="107"/>
      <c r="AB729" s="107"/>
    </row>
    <row r="730" spans="1:28" ht="15.75" customHeight="1">
      <c r="A730" s="107"/>
      <c r="B730" s="107"/>
      <c r="C730" s="107"/>
      <c r="D730" s="107"/>
      <c r="E730" s="107"/>
      <c r="F730" s="107"/>
      <c r="G730" s="108"/>
      <c r="H730" s="107"/>
      <c r="I730" s="107"/>
      <c r="J730" s="107"/>
      <c r="K730" s="107"/>
      <c r="L730" s="107"/>
      <c r="M730" s="107"/>
      <c r="N730" s="107"/>
      <c r="O730" s="109"/>
      <c r="P730" s="109"/>
      <c r="Q730" s="107"/>
      <c r="R730" s="107"/>
      <c r="S730" s="107"/>
      <c r="T730" s="107"/>
      <c r="U730" s="107"/>
      <c r="V730" s="107"/>
      <c r="W730" s="107"/>
      <c r="X730" s="107"/>
      <c r="Y730" s="107"/>
      <c r="Z730" s="107"/>
      <c r="AA730" s="107"/>
      <c r="AB730" s="107"/>
    </row>
    <row r="731" spans="1:28" ht="15.75" customHeight="1">
      <c r="A731" s="107"/>
      <c r="B731" s="107"/>
      <c r="C731" s="107"/>
      <c r="D731" s="107"/>
      <c r="E731" s="107"/>
      <c r="F731" s="107"/>
      <c r="G731" s="108"/>
      <c r="H731" s="107"/>
      <c r="I731" s="107"/>
      <c r="J731" s="107"/>
      <c r="K731" s="107"/>
      <c r="L731" s="107"/>
      <c r="M731" s="107"/>
      <c r="N731" s="107"/>
      <c r="O731" s="109"/>
      <c r="P731" s="109"/>
      <c r="Q731" s="107"/>
      <c r="R731" s="107"/>
      <c r="S731" s="107"/>
      <c r="T731" s="107"/>
      <c r="U731" s="107"/>
      <c r="V731" s="107"/>
      <c r="W731" s="107"/>
      <c r="X731" s="107"/>
      <c r="Y731" s="107"/>
      <c r="Z731" s="107"/>
      <c r="AA731" s="107"/>
      <c r="AB731" s="107"/>
    </row>
    <row r="732" spans="1:28" ht="15.75" customHeight="1">
      <c r="A732" s="107"/>
      <c r="B732" s="107"/>
      <c r="C732" s="107"/>
      <c r="D732" s="107"/>
      <c r="E732" s="107"/>
      <c r="F732" s="107"/>
      <c r="G732" s="108"/>
      <c r="H732" s="107"/>
      <c r="I732" s="107"/>
      <c r="J732" s="107"/>
      <c r="K732" s="107"/>
      <c r="L732" s="107"/>
      <c r="M732" s="107"/>
      <c r="N732" s="107"/>
      <c r="O732" s="109"/>
      <c r="P732" s="109"/>
      <c r="Q732" s="107"/>
      <c r="R732" s="107"/>
      <c r="S732" s="107"/>
      <c r="T732" s="107"/>
      <c r="U732" s="107"/>
      <c r="V732" s="107"/>
      <c r="W732" s="107"/>
      <c r="X732" s="107"/>
      <c r="Y732" s="107"/>
      <c r="Z732" s="107"/>
      <c r="AA732" s="107"/>
      <c r="AB732" s="107"/>
    </row>
    <row r="733" spans="1:28" ht="15.75" customHeight="1">
      <c r="A733" s="107"/>
      <c r="B733" s="107"/>
      <c r="C733" s="107"/>
      <c r="D733" s="107"/>
      <c r="E733" s="107"/>
      <c r="F733" s="107"/>
      <c r="G733" s="108"/>
      <c r="H733" s="107"/>
      <c r="I733" s="107"/>
      <c r="J733" s="107"/>
      <c r="K733" s="107"/>
      <c r="L733" s="107"/>
      <c r="M733" s="107"/>
      <c r="N733" s="107"/>
      <c r="O733" s="109"/>
      <c r="P733" s="109"/>
      <c r="Q733" s="107"/>
      <c r="R733" s="107"/>
      <c r="S733" s="107"/>
      <c r="T733" s="107"/>
      <c r="U733" s="107"/>
      <c r="V733" s="107"/>
      <c r="W733" s="107"/>
      <c r="X733" s="107"/>
      <c r="Y733" s="107"/>
      <c r="Z733" s="107"/>
      <c r="AA733" s="107"/>
      <c r="AB733" s="107"/>
    </row>
    <row r="734" spans="1:28" ht="15.75" customHeight="1">
      <c r="A734" s="107"/>
      <c r="B734" s="107"/>
      <c r="C734" s="107"/>
      <c r="D734" s="107"/>
      <c r="E734" s="107"/>
      <c r="F734" s="107"/>
      <c r="G734" s="108"/>
      <c r="H734" s="107"/>
      <c r="I734" s="107"/>
      <c r="J734" s="107"/>
      <c r="K734" s="107"/>
      <c r="L734" s="107"/>
      <c r="M734" s="107"/>
      <c r="N734" s="107"/>
      <c r="O734" s="109"/>
      <c r="P734" s="109"/>
      <c r="Q734" s="107"/>
      <c r="R734" s="107"/>
      <c r="S734" s="107"/>
      <c r="T734" s="107"/>
      <c r="U734" s="107"/>
      <c r="V734" s="107"/>
      <c r="W734" s="107"/>
      <c r="X734" s="107"/>
      <c r="Y734" s="107"/>
      <c r="Z734" s="107"/>
      <c r="AA734" s="107"/>
      <c r="AB734" s="107"/>
    </row>
    <row r="735" spans="1:28" ht="15.75" customHeight="1">
      <c r="A735" s="107"/>
      <c r="B735" s="107"/>
      <c r="C735" s="107"/>
      <c r="D735" s="107"/>
      <c r="E735" s="107"/>
      <c r="F735" s="107"/>
      <c r="G735" s="108"/>
      <c r="H735" s="107"/>
      <c r="I735" s="107"/>
      <c r="J735" s="107"/>
      <c r="K735" s="107"/>
      <c r="L735" s="107"/>
      <c r="M735" s="107"/>
      <c r="N735" s="107"/>
      <c r="O735" s="109"/>
      <c r="P735" s="109"/>
      <c r="Q735" s="107"/>
      <c r="R735" s="107"/>
      <c r="S735" s="107"/>
      <c r="T735" s="107"/>
      <c r="U735" s="107"/>
      <c r="V735" s="107"/>
      <c r="W735" s="107"/>
      <c r="X735" s="107"/>
      <c r="Y735" s="107"/>
      <c r="Z735" s="107"/>
      <c r="AA735" s="107"/>
      <c r="AB735" s="107"/>
    </row>
    <row r="736" spans="1:28" ht="15.75" customHeight="1">
      <c r="A736" s="107"/>
      <c r="B736" s="107"/>
      <c r="C736" s="107"/>
      <c r="D736" s="107"/>
      <c r="E736" s="107"/>
      <c r="F736" s="107"/>
      <c r="G736" s="108"/>
      <c r="H736" s="107"/>
      <c r="I736" s="107"/>
      <c r="J736" s="107"/>
      <c r="K736" s="107"/>
      <c r="L736" s="107"/>
      <c r="M736" s="107"/>
      <c r="N736" s="107"/>
      <c r="O736" s="109"/>
      <c r="P736" s="109"/>
      <c r="Q736" s="107"/>
      <c r="R736" s="107"/>
      <c r="S736" s="107"/>
      <c r="T736" s="107"/>
      <c r="U736" s="107"/>
      <c r="V736" s="107"/>
      <c r="W736" s="107"/>
      <c r="X736" s="107"/>
      <c r="Y736" s="107"/>
      <c r="Z736" s="107"/>
      <c r="AA736" s="107"/>
      <c r="AB736" s="107"/>
    </row>
    <row r="737" spans="1:28" ht="15.75" customHeight="1">
      <c r="A737" s="107"/>
      <c r="B737" s="107"/>
      <c r="C737" s="107"/>
      <c r="D737" s="107"/>
      <c r="E737" s="107"/>
      <c r="F737" s="107"/>
      <c r="G737" s="108"/>
      <c r="H737" s="107"/>
      <c r="I737" s="107"/>
      <c r="J737" s="107"/>
      <c r="K737" s="107"/>
      <c r="L737" s="107"/>
      <c r="M737" s="107"/>
      <c r="N737" s="107"/>
      <c r="O737" s="109"/>
      <c r="P737" s="109"/>
      <c r="Q737" s="107"/>
      <c r="R737" s="107"/>
      <c r="S737" s="107"/>
      <c r="T737" s="107"/>
      <c r="U737" s="107"/>
      <c r="V737" s="107"/>
      <c r="W737" s="107"/>
      <c r="X737" s="107"/>
      <c r="Y737" s="107"/>
      <c r="Z737" s="107"/>
      <c r="AA737" s="107"/>
      <c r="AB737" s="107"/>
    </row>
    <row r="738" spans="1:28" ht="15.75" customHeight="1">
      <c r="A738" s="107"/>
      <c r="B738" s="107"/>
      <c r="C738" s="107"/>
      <c r="D738" s="107"/>
      <c r="E738" s="107"/>
      <c r="F738" s="107"/>
      <c r="G738" s="108"/>
      <c r="H738" s="107"/>
      <c r="I738" s="107"/>
      <c r="J738" s="107"/>
      <c r="K738" s="107"/>
      <c r="L738" s="107"/>
      <c r="M738" s="107"/>
      <c r="N738" s="107"/>
      <c r="O738" s="109"/>
      <c r="P738" s="109"/>
      <c r="Q738" s="107"/>
      <c r="R738" s="107"/>
      <c r="S738" s="107"/>
      <c r="T738" s="107"/>
      <c r="U738" s="107"/>
      <c r="V738" s="107"/>
      <c r="W738" s="107"/>
      <c r="X738" s="107"/>
      <c r="Y738" s="107"/>
      <c r="Z738" s="107"/>
      <c r="AA738" s="107"/>
      <c r="AB738" s="107"/>
    </row>
    <row r="739" spans="1:28" ht="15.75" customHeight="1">
      <c r="A739" s="107"/>
      <c r="B739" s="107"/>
      <c r="C739" s="107"/>
      <c r="D739" s="107"/>
      <c r="E739" s="107"/>
      <c r="F739" s="107"/>
      <c r="G739" s="108"/>
      <c r="H739" s="107"/>
      <c r="I739" s="107"/>
      <c r="J739" s="107"/>
      <c r="K739" s="107"/>
      <c r="L739" s="107"/>
      <c r="M739" s="107"/>
      <c r="N739" s="107"/>
      <c r="O739" s="109"/>
      <c r="P739" s="109"/>
      <c r="Q739" s="107"/>
      <c r="R739" s="107"/>
      <c r="S739" s="107"/>
      <c r="T739" s="107"/>
      <c r="U739" s="107"/>
      <c r="V739" s="107"/>
      <c r="W739" s="107"/>
      <c r="X739" s="107"/>
      <c r="Y739" s="107"/>
      <c r="Z739" s="107"/>
      <c r="AA739" s="107"/>
      <c r="AB739" s="107"/>
    </row>
    <row r="740" spans="1:28" ht="15.75" customHeight="1">
      <c r="A740" s="107"/>
      <c r="B740" s="107"/>
      <c r="C740" s="107"/>
      <c r="D740" s="107"/>
      <c r="E740" s="107"/>
      <c r="F740" s="107"/>
      <c r="G740" s="108"/>
      <c r="H740" s="107"/>
      <c r="I740" s="107"/>
      <c r="J740" s="107"/>
      <c r="K740" s="107"/>
      <c r="L740" s="107"/>
      <c r="M740" s="107"/>
      <c r="N740" s="107"/>
      <c r="O740" s="109"/>
      <c r="P740" s="109"/>
      <c r="Q740" s="107"/>
      <c r="R740" s="107"/>
      <c r="S740" s="107"/>
      <c r="T740" s="107"/>
      <c r="U740" s="107"/>
      <c r="V740" s="107"/>
      <c r="W740" s="107"/>
      <c r="X740" s="107"/>
      <c r="Y740" s="107"/>
      <c r="Z740" s="107"/>
      <c r="AA740" s="107"/>
      <c r="AB740" s="107"/>
    </row>
    <row r="741" spans="1:28" ht="15.75" customHeight="1">
      <c r="A741" s="107"/>
      <c r="B741" s="107"/>
      <c r="C741" s="107"/>
      <c r="D741" s="107"/>
      <c r="E741" s="107"/>
      <c r="F741" s="107"/>
      <c r="G741" s="108"/>
      <c r="H741" s="107"/>
      <c r="I741" s="107"/>
      <c r="J741" s="107"/>
      <c r="K741" s="107"/>
      <c r="L741" s="107"/>
      <c r="M741" s="107"/>
      <c r="N741" s="107"/>
      <c r="O741" s="109"/>
      <c r="P741" s="109"/>
      <c r="Q741" s="107"/>
      <c r="R741" s="107"/>
      <c r="S741" s="107"/>
      <c r="T741" s="107"/>
      <c r="U741" s="107"/>
      <c r="V741" s="107"/>
      <c r="W741" s="107"/>
      <c r="X741" s="107"/>
      <c r="Y741" s="107"/>
      <c r="Z741" s="107"/>
      <c r="AA741" s="107"/>
      <c r="AB741" s="107"/>
    </row>
    <row r="742" spans="1:28" ht="15.75" customHeight="1">
      <c r="A742" s="107"/>
      <c r="B742" s="107"/>
      <c r="C742" s="107"/>
      <c r="D742" s="107"/>
      <c r="E742" s="107"/>
      <c r="F742" s="107"/>
      <c r="G742" s="108"/>
      <c r="H742" s="107"/>
      <c r="I742" s="107"/>
      <c r="J742" s="107"/>
      <c r="K742" s="107"/>
      <c r="L742" s="107"/>
      <c r="M742" s="107"/>
      <c r="N742" s="107"/>
      <c r="O742" s="109"/>
      <c r="P742" s="109"/>
      <c r="Q742" s="107"/>
      <c r="R742" s="107"/>
      <c r="S742" s="107"/>
      <c r="T742" s="107"/>
      <c r="U742" s="107"/>
      <c r="V742" s="107"/>
      <c r="W742" s="107"/>
      <c r="X742" s="107"/>
      <c r="Y742" s="107"/>
      <c r="Z742" s="107"/>
      <c r="AA742" s="107"/>
      <c r="AB742" s="107"/>
    </row>
    <row r="743" spans="1:28" ht="15.75" customHeight="1">
      <c r="A743" s="107"/>
      <c r="B743" s="107"/>
      <c r="C743" s="107"/>
      <c r="D743" s="107"/>
      <c r="E743" s="107"/>
      <c r="F743" s="107"/>
      <c r="G743" s="108"/>
      <c r="H743" s="107"/>
      <c r="I743" s="107"/>
      <c r="J743" s="107"/>
      <c r="K743" s="107"/>
      <c r="L743" s="107"/>
      <c r="M743" s="107"/>
      <c r="N743" s="107"/>
      <c r="O743" s="109"/>
      <c r="P743" s="109"/>
      <c r="Q743" s="107"/>
      <c r="R743" s="107"/>
      <c r="S743" s="107"/>
      <c r="T743" s="107"/>
      <c r="U743" s="107"/>
      <c r="V743" s="107"/>
      <c r="W743" s="107"/>
      <c r="X743" s="107"/>
      <c r="Y743" s="107"/>
      <c r="Z743" s="107"/>
      <c r="AA743" s="107"/>
      <c r="AB743" s="107"/>
    </row>
    <row r="744" spans="1:28" ht="15.75" customHeight="1">
      <c r="A744" s="107"/>
      <c r="B744" s="107"/>
      <c r="C744" s="107"/>
      <c r="D744" s="107"/>
      <c r="E744" s="107"/>
      <c r="F744" s="107"/>
      <c r="G744" s="108"/>
      <c r="H744" s="107"/>
      <c r="I744" s="107"/>
      <c r="J744" s="107"/>
      <c r="K744" s="107"/>
      <c r="L744" s="107"/>
      <c r="M744" s="107"/>
      <c r="N744" s="107"/>
      <c r="O744" s="109"/>
      <c r="P744" s="109"/>
      <c r="Q744" s="107"/>
      <c r="R744" s="107"/>
      <c r="S744" s="107"/>
      <c r="T744" s="107"/>
      <c r="U744" s="107"/>
      <c r="V744" s="107"/>
      <c r="W744" s="107"/>
      <c r="X744" s="107"/>
      <c r="Y744" s="107"/>
      <c r="Z744" s="107"/>
      <c r="AA744" s="107"/>
      <c r="AB744" s="107"/>
    </row>
    <row r="745" spans="1:28" ht="15.75" customHeight="1">
      <c r="A745" s="107"/>
      <c r="B745" s="107"/>
      <c r="C745" s="107"/>
      <c r="D745" s="107"/>
      <c r="E745" s="107"/>
      <c r="F745" s="107"/>
      <c r="G745" s="108"/>
      <c r="H745" s="107"/>
      <c r="I745" s="107"/>
      <c r="J745" s="107"/>
      <c r="K745" s="107"/>
      <c r="L745" s="107"/>
      <c r="M745" s="107"/>
      <c r="N745" s="107"/>
      <c r="O745" s="109"/>
      <c r="P745" s="109"/>
      <c r="Q745" s="107"/>
      <c r="R745" s="107"/>
      <c r="S745" s="107"/>
      <c r="T745" s="107"/>
      <c r="U745" s="107"/>
      <c r="V745" s="107"/>
      <c r="W745" s="107"/>
      <c r="X745" s="107"/>
      <c r="Y745" s="107"/>
      <c r="Z745" s="107"/>
      <c r="AA745" s="107"/>
      <c r="AB745" s="107"/>
    </row>
    <row r="746" spans="1:28" ht="15.75" customHeight="1">
      <c r="A746" s="107"/>
      <c r="B746" s="107"/>
      <c r="C746" s="107"/>
      <c r="D746" s="107"/>
      <c r="E746" s="107"/>
      <c r="F746" s="107"/>
      <c r="G746" s="108"/>
      <c r="H746" s="107"/>
      <c r="I746" s="107"/>
      <c r="J746" s="107"/>
      <c r="K746" s="107"/>
      <c r="L746" s="107"/>
      <c r="M746" s="107"/>
      <c r="N746" s="107"/>
      <c r="O746" s="109"/>
      <c r="P746" s="109"/>
      <c r="Q746" s="107"/>
      <c r="R746" s="107"/>
      <c r="S746" s="107"/>
      <c r="T746" s="107"/>
      <c r="U746" s="107"/>
      <c r="V746" s="107"/>
      <c r="W746" s="107"/>
      <c r="X746" s="107"/>
      <c r="Y746" s="107"/>
      <c r="Z746" s="107"/>
      <c r="AA746" s="107"/>
      <c r="AB746" s="107"/>
    </row>
    <row r="747" spans="1:28" ht="15.75" customHeight="1">
      <c r="A747" s="107"/>
      <c r="B747" s="107"/>
      <c r="C747" s="107"/>
      <c r="D747" s="107"/>
      <c r="E747" s="107"/>
      <c r="F747" s="107"/>
      <c r="G747" s="108"/>
      <c r="H747" s="107"/>
      <c r="I747" s="107"/>
      <c r="J747" s="107"/>
      <c r="K747" s="107"/>
      <c r="L747" s="107"/>
      <c r="M747" s="107"/>
      <c r="N747" s="107"/>
      <c r="O747" s="109"/>
      <c r="P747" s="109"/>
      <c r="Q747" s="107"/>
      <c r="R747" s="107"/>
      <c r="S747" s="107"/>
      <c r="T747" s="107"/>
      <c r="U747" s="107"/>
      <c r="V747" s="107"/>
      <c r="W747" s="107"/>
      <c r="X747" s="107"/>
      <c r="Y747" s="107"/>
      <c r="Z747" s="107"/>
      <c r="AA747" s="107"/>
      <c r="AB747" s="107"/>
    </row>
    <row r="748" spans="1:28" ht="15.75" customHeight="1">
      <c r="A748" s="107"/>
      <c r="B748" s="107"/>
      <c r="C748" s="107"/>
      <c r="D748" s="107"/>
      <c r="E748" s="107"/>
      <c r="F748" s="107"/>
      <c r="G748" s="108"/>
      <c r="H748" s="107"/>
      <c r="I748" s="107"/>
      <c r="J748" s="107"/>
      <c r="K748" s="107"/>
      <c r="L748" s="107"/>
      <c r="M748" s="107"/>
      <c r="N748" s="107"/>
      <c r="O748" s="109"/>
      <c r="P748" s="109"/>
      <c r="Q748" s="107"/>
      <c r="R748" s="107"/>
      <c r="S748" s="107"/>
      <c r="T748" s="107"/>
      <c r="U748" s="107"/>
      <c r="V748" s="107"/>
      <c r="W748" s="107"/>
      <c r="X748" s="107"/>
      <c r="Y748" s="107"/>
      <c r="Z748" s="107"/>
      <c r="AA748" s="107"/>
      <c r="AB748" s="107"/>
    </row>
    <row r="749" spans="1:28" ht="15.75" customHeight="1">
      <c r="A749" s="107"/>
      <c r="B749" s="107"/>
      <c r="C749" s="107"/>
      <c r="D749" s="107"/>
      <c r="E749" s="107"/>
      <c r="F749" s="107"/>
      <c r="G749" s="108"/>
      <c r="H749" s="107"/>
      <c r="I749" s="107"/>
      <c r="J749" s="107"/>
      <c r="K749" s="107"/>
      <c r="L749" s="107"/>
      <c r="M749" s="107"/>
      <c r="N749" s="107"/>
      <c r="O749" s="109"/>
      <c r="P749" s="109"/>
      <c r="Q749" s="107"/>
      <c r="R749" s="107"/>
      <c r="S749" s="107"/>
      <c r="T749" s="107"/>
      <c r="U749" s="107"/>
      <c r="V749" s="107"/>
      <c r="W749" s="107"/>
      <c r="X749" s="107"/>
      <c r="Y749" s="107"/>
      <c r="Z749" s="107"/>
      <c r="AA749" s="107"/>
      <c r="AB749" s="107"/>
    </row>
    <row r="750" spans="1:28" ht="15.75" customHeight="1">
      <c r="A750" s="107"/>
      <c r="B750" s="107"/>
      <c r="C750" s="107"/>
      <c r="D750" s="107"/>
      <c r="E750" s="107"/>
      <c r="F750" s="107"/>
      <c r="G750" s="108"/>
      <c r="H750" s="107"/>
      <c r="I750" s="107"/>
      <c r="J750" s="107"/>
      <c r="K750" s="107"/>
      <c r="L750" s="107"/>
      <c r="M750" s="107"/>
      <c r="N750" s="107"/>
      <c r="O750" s="109"/>
      <c r="P750" s="109"/>
      <c r="Q750" s="107"/>
      <c r="R750" s="107"/>
      <c r="S750" s="107"/>
      <c r="T750" s="107"/>
      <c r="U750" s="107"/>
      <c r="V750" s="107"/>
      <c r="W750" s="107"/>
      <c r="X750" s="107"/>
      <c r="Y750" s="107"/>
      <c r="Z750" s="107"/>
      <c r="AA750" s="107"/>
      <c r="AB750" s="107"/>
    </row>
    <row r="751" spans="1:28" ht="15.75" customHeight="1">
      <c r="A751" s="107"/>
      <c r="B751" s="107"/>
      <c r="C751" s="107"/>
      <c r="D751" s="107"/>
      <c r="E751" s="107"/>
      <c r="F751" s="107"/>
      <c r="G751" s="108"/>
      <c r="H751" s="107"/>
      <c r="I751" s="107"/>
      <c r="J751" s="107"/>
      <c r="K751" s="107"/>
      <c r="L751" s="107"/>
      <c r="M751" s="107"/>
      <c r="N751" s="107"/>
      <c r="O751" s="109"/>
      <c r="P751" s="109"/>
      <c r="Q751" s="107"/>
      <c r="R751" s="107"/>
      <c r="S751" s="107"/>
      <c r="T751" s="107"/>
      <c r="U751" s="107"/>
      <c r="V751" s="107"/>
      <c r="W751" s="107"/>
      <c r="X751" s="107"/>
      <c r="Y751" s="107"/>
      <c r="Z751" s="107"/>
      <c r="AA751" s="107"/>
      <c r="AB751" s="107"/>
    </row>
    <row r="752" spans="1:28" ht="15.75" customHeight="1">
      <c r="A752" s="107"/>
      <c r="B752" s="107"/>
      <c r="C752" s="107"/>
      <c r="D752" s="107"/>
      <c r="E752" s="107"/>
      <c r="F752" s="107"/>
      <c r="G752" s="108"/>
      <c r="H752" s="107"/>
      <c r="I752" s="107"/>
      <c r="J752" s="107"/>
      <c r="K752" s="107"/>
      <c r="L752" s="107"/>
      <c r="M752" s="107"/>
      <c r="N752" s="107"/>
      <c r="O752" s="109"/>
      <c r="P752" s="109"/>
      <c r="Q752" s="107"/>
      <c r="R752" s="107"/>
      <c r="S752" s="107"/>
      <c r="T752" s="107"/>
      <c r="U752" s="107"/>
      <c r="V752" s="107"/>
      <c r="W752" s="107"/>
      <c r="X752" s="107"/>
      <c r="Y752" s="107"/>
      <c r="Z752" s="107"/>
      <c r="AA752" s="107"/>
      <c r="AB752" s="107"/>
    </row>
    <row r="753" spans="1:28" ht="15.75" customHeight="1">
      <c r="A753" s="107"/>
      <c r="B753" s="107"/>
      <c r="C753" s="107"/>
      <c r="D753" s="107"/>
      <c r="E753" s="107"/>
      <c r="F753" s="107"/>
      <c r="G753" s="108"/>
      <c r="H753" s="107"/>
      <c r="I753" s="107"/>
      <c r="J753" s="107"/>
      <c r="K753" s="107"/>
      <c r="L753" s="107"/>
      <c r="M753" s="107"/>
      <c r="N753" s="107"/>
      <c r="O753" s="109"/>
      <c r="P753" s="109"/>
      <c r="Q753" s="107"/>
      <c r="R753" s="107"/>
      <c r="S753" s="107"/>
      <c r="T753" s="107"/>
      <c r="U753" s="107"/>
      <c r="V753" s="107"/>
      <c r="W753" s="107"/>
      <c r="X753" s="107"/>
      <c r="Y753" s="107"/>
      <c r="Z753" s="107"/>
      <c r="AA753" s="107"/>
      <c r="AB753" s="107"/>
    </row>
    <row r="754" spans="1:28" ht="15.75" customHeight="1">
      <c r="A754" s="107"/>
      <c r="B754" s="107"/>
      <c r="C754" s="107"/>
      <c r="D754" s="107"/>
      <c r="E754" s="107"/>
      <c r="F754" s="107"/>
      <c r="G754" s="108"/>
      <c r="H754" s="107"/>
      <c r="I754" s="107"/>
      <c r="J754" s="107"/>
      <c r="K754" s="107"/>
      <c r="L754" s="107"/>
      <c r="M754" s="107"/>
      <c r="N754" s="107"/>
      <c r="O754" s="109"/>
      <c r="P754" s="109"/>
      <c r="Q754" s="107"/>
      <c r="R754" s="107"/>
      <c r="S754" s="107"/>
      <c r="T754" s="107"/>
      <c r="U754" s="107"/>
      <c r="V754" s="107"/>
      <c r="W754" s="107"/>
      <c r="X754" s="107"/>
      <c r="Y754" s="107"/>
      <c r="Z754" s="107"/>
      <c r="AA754" s="107"/>
      <c r="AB754" s="107"/>
    </row>
    <row r="755" spans="1:28" ht="15.75" customHeight="1">
      <c r="A755" s="107"/>
      <c r="B755" s="107"/>
      <c r="C755" s="107"/>
      <c r="D755" s="107"/>
      <c r="E755" s="107"/>
      <c r="F755" s="107"/>
      <c r="G755" s="108"/>
      <c r="H755" s="107"/>
      <c r="I755" s="107"/>
      <c r="J755" s="107"/>
      <c r="K755" s="107"/>
      <c r="L755" s="107"/>
      <c r="M755" s="107"/>
      <c r="N755" s="107"/>
      <c r="O755" s="109"/>
      <c r="P755" s="109"/>
      <c r="Q755" s="107"/>
      <c r="R755" s="107"/>
      <c r="S755" s="107"/>
      <c r="T755" s="107"/>
      <c r="U755" s="107"/>
      <c r="V755" s="107"/>
      <c r="W755" s="107"/>
      <c r="X755" s="107"/>
      <c r="Y755" s="107"/>
      <c r="Z755" s="107"/>
      <c r="AA755" s="107"/>
      <c r="AB755" s="107"/>
    </row>
    <row r="756" spans="1:28" ht="15.75" customHeight="1">
      <c r="A756" s="107"/>
      <c r="B756" s="107"/>
      <c r="C756" s="107"/>
      <c r="D756" s="107"/>
      <c r="E756" s="107"/>
      <c r="F756" s="107"/>
      <c r="G756" s="108"/>
      <c r="H756" s="107"/>
      <c r="I756" s="107"/>
      <c r="J756" s="107"/>
      <c r="K756" s="107"/>
      <c r="L756" s="107"/>
      <c r="M756" s="107"/>
      <c r="N756" s="107"/>
      <c r="O756" s="109"/>
      <c r="P756" s="109"/>
      <c r="Q756" s="107"/>
      <c r="R756" s="107"/>
      <c r="S756" s="107"/>
      <c r="T756" s="107"/>
      <c r="U756" s="107"/>
      <c r="V756" s="107"/>
      <c r="W756" s="107"/>
      <c r="X756" s="107"/>
      <c r="Y756" s="107"/>
      <c r="Z756" s="107"/>
      <c r="AA756" s="107"/>
      <c r="AB756" s="107"/>
    </row>
    <row r="757" spans="1:28" ht="15.75" customHeight="1">
      <c r="A757" s="107"/>
      <c r="B757" s="107"/>
      <c r="C757" s="107"/>
      <c r="D757" s="107"/>
      <c r="E757" s="107"/>
      <c r="F757" s="107"/>
      <c r="G757" s="108"/>
      <c r="H757" s="107"/>
      <c r="I757" s="107"/>
      <c r="J757" s="107"/>
      <c r="K757" s="107"/>
      <c r="L757" s="107"/>
      <c r="M757" s="107"/>
      <c r="N757" s="107"/>
      <c r="O757" s="109"/>
      <c r="P757" s="109"/>
      <c r="Q757" s="107"/>
      <c r="R757" s="107"/>
      <c r="S757" s="107"/>
      <c r="T757" s="107"/>
      <c r="U757" s="107"/>
      <c r="V757" s="107"/>
      <c r="W757" s="107"/>
      <c r="X757" s="107"/>
      <c r="Y757" s="107"/>
      <c r="Z757" s="107"/>
      <c r="AA757" s="107"/>
      <c r="AB757" s="107"/>
    </row>
    <row r="758" spans="1:28" ht="15.75" customHeight="1">
      <c r="A758" s="107"/>
      <c r="B758" s="107"/>
      <c r="C758" s="107"/>
      <c r="D758" s="107"/>
      <c r="E758" s="107"/>
      <c r="F758" s="107"/>
      <c r="G758" s="108"/>
      <c r="H758" s="107"/>
      <c r="I758" s="107"/>
      <c r="J758" s="107"/>
      <c r="K758" s="107"/>
      <c r="L758" s="107"/>
      <c r="M758" s="107"/>
      <c r="N758" s="107"/>
      <c r="O758" s="109"/>
      <c r="P758" s="109"/>
      <c r="Q758" s="107"/>
      <c r="R758" s="107"/>
      <c r="S758" s="107"/>
      <c r="T758" s="107"/>
      <c r="U758" s="107"/>
      <c r="V758" s="107"/>
      <c r="W758" s="107"/>
      <c r="X758" s="107"/>
      <c r="Y758" s="107"/>
      <c r="Z758" s="107"/>
      <c r="AA758" s="107"/>
      <c r="AB758" s="107"/>
    </row>
    <row r="759" spans="1:28" ht="15.75" customHeight="1">
      <c r="A759" s="107"/>
      <c r="B759" s="107"/>
      <c r="C759" s="107"/>
      <c r="D759" s="107"/>
      <c r="E759" s="107"/>
      <c r="F759" s="107"/>
      <c r="G759" s="108"/>
      <c r="H759" s="107"/>
      <c r="I759" s="107"/>
      <c r="J759" s="107"/>
      <c r="K759" s="107"/>
      <c r="L759" s="107"/>
      <c r="M759" s="107"/>
      <c r="N759" s="107"/>
      <c r="O759" s="109"/>
      <c r="P759" s="109"/>
      <c r="Q759" s="107"/>
      <c r="R759" s="107"/>
      <c r="S759" s="107"/>
      <c r="T759" s="107"/>
      <c r="U759" s="107"/>
      <c r="V759" s="107"/>
      <c r="W759" s="107"/>
      <c r="X759" s="107"/>
      <c r="Y759" s="107"/>
      <c r="Z759" s="107"/>
      <c r="AA759" s="107"/>
      <c r="AB759" s="107"/>
    </row>
    <row r="760" spans="1:28" ht="15.75" customHeight="1">
      <c r="A760" s="107"/>
      <c r="B760" s="107"/>
      <c r="C760" s="107"/>
      <c r="D760" s="107"/>
      <c r="E760" s="107"/>
      <c r="F760" s="107"/>
      <c r="G760" s="108"/>
      <c r="H760" s="107"/>
      <c r="I760" s="107"/>
      <c r="J760" s="107"/>
      <c r="K760" s="107"/>
      <c r="L760" s="107"/>
      <c r="M760" s="107"/>
      <c r="N760" s="107"/>
      <c r="O760" s="109"/>
      <c r="P760" s="109"/>
      <c r="Q760" s="107"/>
      <c r="R760" s="107"/>
      <c r="S760" s="107"/>
      <c r="T760" s="107"/>
      <c r="U760" s="107"/>
      <c r="V760" s="107"/>
      <c r="W760" s="107"/>
      <c r="X760" s="107"/>
      <c r="Y760" s="107"/>
      <c r="Z760" s="107"/>
      <c r="AA760" s="107"/>
      <c r="AB760" s="107"/>
    </row>
    <row r="761" spans="1:28" ht="15.75" customHeight="1">
      <c r="A761" s="107"/>
      <c r="B761" s="107"/>
      <c r="C761" s="107"/>
      <c r="D761" s="107"/>
      <c r="E761" s="107"/>
      <c r="F761" s="107"/>
      <c r="G761" s="108"/>
      <c r="H761" s="107"/>
      <c r="I761" s="107"/>
      <c r="J761" s="107"/>
      <c r="K761" s="107"/>
      <c r="L761" s="107"/>
      <c r="M761" s="107"/>
      <c r="N761" s="107"/>
      <c r="O761" s="109"/>
      <c r="P761" s="109"/>
      <c r="Q761" s="107"/>
      <c r="R761" s="107"/>
      <c r="S761" s="107"/>
      <c r="T761" s="107"/>
      <c r="U761" s="107"/>
      <c r="V761" s="107"/>
      <c r="W761" s="107"/>
      <c r="X761" s="107"/>
      <c r="Y761" s="107"/>
      <c r="Z761" s="107"/>
      <c r="AA761" s="107"/>
      <c r="AB761" s="107"/>
    </row>
    <row r="762" spans="1:28" ht="15.75" customHeight="1">
      <c r="A762" s="107"/>
      <c r="B762" s="107"/>
      <c r="C762" s="107"/>
      <c r="D762" s="107"/>
      <c r="E762" s="107"/>
      <c r="F762" s="107"/>
      <c r="G762" s="108"/>
      <c r="H762" s="107"/>
      <c r="I762" s="107"/>
      <c r="J762" s="107"/>
      <c r="K762" s="107"/>
      <c r="L762" s="107"/>
      <c r="M762" s="107"/>
      <c r="N762" s="107"/>
      <c r="O762" s="109"/>
      <c r="P762" s="109"/>
      <c r="Q762" s="107"/>
      <c r="R762" s="107"/>
      <c r="S762" s="107"/>
      <c r="T762" s="107"/>
      <c r="U762" s="107"/>
      <c r="V762" s="107"/>
      <c r="W762" s="107"/>
      <c r="X762" s="107"/>
      <c r="Y762" s="107"/>
      <c r="Z762" s="107"/>
      <c r="AA762" s="107"/>
      <c r="AB762" s="107"/>
    </row>
    <row r="763" spans="1:28" ht="15.75" customHeight="1">
      <c r="A763" s="107"/>
      <c r="B763" s="107"/>
      <c r="C763" s="107"/>
      <c r="D763" s="107"/>
      <c r="E763" s="107"/>
      <c r="F763" s="107"/>
      <c r="G763" s="108"/>
      <c r="H763" s="107"/>
      <c r="I763" s="107"/>
      <c r="J763" s="107"/>
      <c r="K763" s="107"/>
      <c r="L763" s="107"/>
      <c r="M763" s="107"/>
      <c r="N763" s="107"/>
      <c r="O763" s="109"/>
      <c r="P763" s="109"/>
      <c r="Q763" s="107"/>
      <c r="R763" s="107"/>
      <c r="S763" s="107"/>
      <c r="T763" s="107"/>
      <c r="U763" s="107"/>
      <c r="V763" s="107"/>
      <c r="W763" s="107"/>
      <c r="X763" s="107"/>
      <c r="Y763" s="107"/>
      <c r="Z763" s="107"/>
      <c r="AA763" s="107"/>
      <c r="AB763" s="107"/>
    </row>
    <row r="764" spans="1:28" ht="15.75" customHeight="1">
      <c r="A764" s="107"/>
      <c r="B764" s="107"/>
      <c r="C764" s="107"/>
      <c r="D764" s="107"/>
      <c r="E764" s="107"/>
      <c r="F764" s="107"/>
      <c r="G764" s="108"/>
      <c r="H764" s="107"/>
      <c r="I764" s="107"/>
      <c r="J764" s="107"/>
      <c r="K764" s="107"/>
      <c r="L764" s="107"/>
      <c r="M764" s="107"/>
      <c r="N764" s="107"/>
      <c r="O764" s="109"/>
      <c r="P764" s="109"/>
      <c r="Q764" s="107"/>
      <c r="R764" s="107"/>
      <c r="S764" s="107"/>
      <c r="T764" s="107"/>
      <c r="U764" s="107"/>
      <c r="V764" s="107"/>
      <c r="W764" s="107"/>
      <c r="X764" s="107"/>
      <c r="Y764" s="107"/>
      <c r="Z764" s="107"/>
      <c r="AA764" s="107"/>
      <c r="AB764" s="107"/>
    </row>
    <row r="765" spans="1:28" ht="15.75" customHeight="1">
      <c r="A765" s="107"/>
      <c r="B765" s="107"/>
      <c r="C765" s="107"/>
      <c r="D765" s="107"/>
      <c r="E765" s="107"/>
      <c r="F765" s="107"/>
      <c r="G765" s="108"/>
      <c r="H765" s="107"/>
      <c r="I765" s="107"/>
      <c r="J765" s="107"/>
      <c r="K765" s="107"/>
      <c r="L765" s="107"/>
      <c r="M765" s="107"/>
      <c r="N765" s="107"/>
      <c r="O765" s="109"/>
      <c r="P765" s="109"/>
      <c r="Q765" s="107"/>
      <c r="R765" s="107"/>
      <c r="S765" s="107"/>
      <c r="T765" s="107"/>
      <c r="U765" s="107"/>
      <c r="V765" s="107"/>
      <c r="W765" s="107"/>
      <c r="X765" s="107"/>
      <c r="Y765" s="107"/>
      <c r="Z765" s="107"/>
      <c r="AA765" s="107"/>
      <c r="AB765" s="107"/>
    </row>
    <row r="766" spans="1:28" ht="15.75" customHeight="1">
      <c r="A766" s="107"/>
      <c r="B766" s="107"/>
      <c r="C766" s="107"/>
      <c r="D766" s="107"/>
      <c r="E766" s="107"/>
      <c r="F766" s="107"/>
      <c r="G766" s="108"/>
      <c r="H766" s="107"/>
      <c r="I766" s="107"/>
      <c r="J766" s="107"/>
      <c r="K766" s="107"/>
      <c r="L766" s="107"/>
      <c r="M766" s="107"/>
      <c r="N766" s="107"/>
      <c r="O766" s="109"/>
      <c r="P766" s="109"/>
      <c r="Q766" s="107"/>
      <c r="R766" s="107"/>
      <c r="S766" s="107"/>
      <c r="T766" s="107"/>
      <c r="U766" s="107"/>
      <c r="V766" s="107"/>
      <c r="W766" s="107"/>
      <c r="X766" s="107"/>
      <c r="Y766" s="107"/>
      <c r="Z766" s="107"/>
      <c r="AA766" s="107"/>
      <c r="AB766" s="107"/>
    </row>
    <row r="767" spans="1:28" ht="15.75" customHeight="1">
      <c r="A767" s="107"/>
      <c r="B767" s="107"/>
      <c r="C767" s="107"/>
      <c r="D767" s="107"/>
      <c r="E767" s="107"/>
      <c r="F767" s="107"/>
      <c r="G767" s="108"/>
      <c r="H767" s="107"/>
      <c r="I767" s="107"/>
      <c r="J767" s="107"/>
      <c r="K767" s="107"/>
      <c r="L767" s="107"/>
      <c r="M767" s="107"/>
      <c r="N767" s="107"/>
      <c r="O767" s="109"/>
      <c r="P767" s="109"/>
      <c r="Q767" s="107"/>
      <c r="R767" s="107"/>
      <c r="S767" s="107"/>
      <c r="T767" s="107"/>
      <c r="U767" s="107"/>
      <c r="V767" s="107"/>
      <c r="W767" s="107"/>
      <c r="X767" s="107"/>
      <c r="Y767" s="107"/>
      <c r="Z767" s="107"/>
      <c r="AA767" s="107"/>
      <c r="AB767" s="107"/>
    </row>
    <row r="768" spans="1:28" ht="15.75" customHeight="1">
      <c r="A768" s="107"/>
      <c r="B768" s="107"/>
      <c r="C768" s="107"/>
      <c r="D768" s="107"/>
      <c r="E768" s="107"/>
      <c r="F768" s="107"/>
      <c r="G768" s="108"/>
      <c r="H768" s="107"/>
      <c r="I768" s="107"/>
      <c r="J768" s="107"/>
      <c r="K768" s="107"/>
      <c r="L768" s="107"/>
      <c r="M768" s="107"/>
      <c r="N768" s="107"/>
      <c r="O768" s="109"/>
      <c r="P768" s="109"/>
      <c r="Q768" s="107"/>
      <c r="R768" s="107"/>
      <c r="S768" s="107"/>
      <c r="T768" s="107"/>
      <c r="U768" s="107"/>
      <c r="V768" s="107"/>
      <c r="W768" s="107"/>
      <c r="X768" s="107"/>
      <c r="Y768" s="107"/>
      <c r="Z768" s="107"/>
      <c r="AA768" s="107"/>
      <c r="AB768" s="107"/>
    </row>
    <row r="769" spans="1:28" ht="15.75" customHeight="1">
      <c r="A769" s="107"/>
      <c r="B769" s="107"/>
      <c r="C769" s="107"/>
      <c r="D769" s="107"/>
      <c r="E769" s="107"/>
      <c r="F769" s="107"/>
      <c r="G769" s="108"/>
      <c r="H769" s="107"/>
      <c r="I769" s="107"/>
      <c r="J769" s="107"/>
      <c r="K769" s="107"/>
      <c r="L769" s="107"/>
      <c r="M769" s="107"/>
      <c r="N769" s="107"/>
      <c r="O769" s="109"/>
      <c r="P769" s="109"/>
      <c r="Q769" s="107"/>
      <c r="R769" s="107"/>
      <c r="S769" s="107"/>
      <c r="T769" s="107"/>
      <c r="U769" s="107"/>
      <c r="V769" s="107"/>
      <c r="W769" s="107"/>
      <c r="X769" s="107"/>
      <c r="Y769" s="107"/>
      <c r="Z769" s="107"/>
      <c r="AA769" s="107"/>
      <c r="AB769" s="107"/>
    </row>
    <row r="770" spans="1:28" ht="15.75" customHeight="1">
      <c r="A770" s="107"/>
      <c r="B770" s="107"/>
      <c r="C770" s="107"/>
      <c r="D770" s="107"/>
      <c r="E770" s="107"/>
      <c r="F770" s="107"/>
      <c r="G770" s="108"/>
      <c r="H770" s="107"/>
      <c r="I770" s="107"/>
      <c r="J770" s="107"/>
      <c r="K770" s="107"/>
      <c r="L770" s="107"/>
      <c r="M770" s="107"/>
      <c r="N770" s="107"/>
      <c r="O770" s="109"/>
      <c r="P770" s="109"/>
      <c r="Q770" s="107"/>
      <c r="R770" s="107"/>
      <c r="S770" s="107"/>
      <c r="T770" s="107"/>
      <c r="U770" s="107"/>
      <c r="V770" s="107"/>
      <c r="W770" s="107"/>
      <c r="X770" s="107"/>
      <c r="Y770" s="107"/>
      <c r="Z770" s="107"/>
      <c r="AA770" s="107"/>
      <c r="AB770" s="107"/>
    </row>
    <row r="771" spans="1:28" ht="15.75" customHeight="1">
      <c r="A771" s="107"/>
      <c r="B771" s="107"/>
      <c r="C771" s="107"/>
      <c r="D771" s="107"/>
      <c r="E771" s="107"/>
      <c r="F771" s="107"/>
      <c r="G771" s="108"/>
      <c r="H771" s="107"/>
      <c r="I771" s="107"/>
      <c r="J771" s="107"/>
      <c r="K771" s="107"/>
      <c r="L771" s="107"/>
      <c r="M771" s="107"/>
      <c r="N771" s="107"/>
      <c r="O771" s="109"/>
      <c r="P771" s="109"/>
      <c r="Q771" s="107"/>
      <c r="R771" s="107"/>
      <c r="S771" s="107"/>
      <c r="T771" s="107"/>
      <c r="U771" s="107"/>
      <c r="V771" s="107"/>
      <c r="W771" s="107"/>
      <c r="X771" s="107"/>
      <c r="Y771" s="107"/>
      <c r="Z771" s="107"/>
      <c r="AA771" s="107"/>
      <c r="AB771" s="107"/>
    </row>
    <row r="772" spans="1:28" ht="15.75" customHeight="1">
      <c r="A772" s="107"/>
      <c r="B772" s="107"/>
      <c r="C772" s="107"/>
      <c r="D772" s="107"/>
      <c r="E772" s="107"/>
      <c r="F772" s="107"/>
      <c r="G772" s="108"/>
      <c r="H772" s="107"/>
      <c r="I772" s="107"/>
      <c r="J772" s="107"/>
      <c r="K772" s="107"/>
      <c r="L772" s="107"/>
      <c r="M772" s="107"/>
      <c r="N772" s="107"/>
      <c r="O772" s="109"/>
      <c r="P772" s="109"/>
      <c r="Q772" s="107"/>
      <c r="R772" s="107"/>
      <c r="S772" s="107"/>
      <c r="T772" s="107"/>
      <c r="U772" s="107"/>
      <c r="V772" s="107"/>
      <c r="W772" s="107"/>
      <c r="X772" s="107"/>
      <c r="Y772" s="107"/>
      <c r="Z772" s="107"/>
      <c r="AA772" s="107"/>
      <c r="AB772" s="107"/>
    </row>
    <row r="773" spans="1:28" ht="15.75" customHeight="1">
      <c r="A773" s="107"/>
      <c r="B773" s="107"/>
      <c r="C773" s="107"/>
      <c r="D773" s="107"/>
      <c r="E773" s="107"/>
      <c r="F773" s="107"/>
      <c r="G773" s="108"/>
      <c r="H773" s="107"/>
      <c r="I773" s="107"/>
      <c r="J773" s="107"/>
      <c r="K773" s="107"/>
      <c r="L773" s="107"/>
      <c r="M773" s="107"/>
      <c r="N773" s="107"/>
      <c r="O773" s="109"/>
      <c r="P773" s="109"/>
      <c r="Q773" s="107"/>
      <c r="R773" s="107"/>
      <c r="S773" s="107"/>
      <c r="T773" s="107"/>
      <c r="U773" s="107"/>
      <c r="V773" s="107"/>
      <c r="W773" s="107"/>
      <c r="X773" s="107"/>
      <c r="Y773" s="107"/>
      <c r="Z773" s="107"/>
      <c r="AA773" s="107"/>
      <c r="AB773" s="107"/>
    </row>
    <row r="774" spans="1:28" ht="15.75" customHeight="1">
      <c r="A774" s="107"/>
      <c r="B774" s="107"/>
      <c r="C774" s="107"/>
      <c r="D774" s="107"/>
      <c r="E774" s="107"/>
      <c r="F774" s="107"/>
      <c r="G774" s="108"/>
      <c r="H774" s="107"/>
      <c r="I774" s="107"/>
      <c r="J774" s="107"/>
      <c r="K774" s="107"/>
      <c r="L774" s="107"/>
      <c r="M774" s="107"/>
      <c r="N774" s="107"/>
      <c r="O774" s="109"/>
      <c r="P774" s="109"/>
      <c r="Q774" s="107"/>
      <c r="R774" s="107"/>
      <c r="S774" s="107"/>
      <c r="T774" s="107"/>
      <c r="U774" s="107"/>
      <c r="V774" s="107"/>
      <c r="W774" s="107"/>
      <c r="X774" s="107"/>
      <c r="Y774" s="107"/>
      <c r="Z774" s="107"/>
      <c r="AA774" s="107"/>
      <c r="AB774" s="107"/>
    </row>
    <row r="775" spans="1:28" ht="15.75" customHeight="1">
      <c r="A775" s="107"/>
      <c r="B775" s="107"/>
      <c r="C775" s="107"/>
      <c r="D775" s="107"/>
      <c r="E775" s="107"/>
      <c r="F775" s="107"/>
      <c r="G775" s="108"/>
      <c r="H775" s="107"/>
      <c r="I775" s="107"/>
      <c r="J775" s="107"/>
      <c r="K775" s="107"/>
      <c r="L775" s="107"/>
      <c r="M775" s="107"/>
      <c r="N775" s="107"/>
      <c r="O775" s="109"/>
      <c r="P775" s="109"/>
      <c r="Q775" s="107"/>
      <c r="R775" s="107"/>
      <c r="S775" s="107"/>
      <c r="T775" s="107"/>
      <c r="U775" s="107"/>
      <c r="V775" s="107"/>
      <c r="W775" s="107"/>
      <c r="X775" s="107"/>
      <c r="Y775" s="107"/>
      <c r="Z775" s="107"/>
      <c r="AA775" s="107"/>
      <c r="AB775" s="107"/>
    </row>
    <row r="776" spans="1:28" ht="15.75" customHeight="1">
      <c r="A776" s="107"/>
      <c r="B776" s="107"/>
      <c r="C776" s="107"/>
      <c r="D776" s="107"/>
      <c r="E776" s="107"/>
      <c r="F776" s="107"/>
      <c r="G776" s="108"/>
      <c r="H776" s="107"/>
      <c r="I776" s="107"/>
      <c r="J776" s="107"/>
      <c r="K776" s="107"/>
      <c r="L776" s="107"/>
      <c r="M776" s="107"/>
      <c r="N776" s="107"/>
      <c r="O776" s="109"/>
      <c r="P776" s="109"/>
      <c r="Q776" s="107"/>
      <c r="R776" s="107"/>
      <c r="S776" s="107"/>
      <c r="T776" s="107"/>
      <c r="U776" s="107"/>
      <c r="V776" s="107"/>
      <c r="W776" s="107"/>
      <c r="X776" s="107"/>
      <c r="Y776" s="107"/>
      <c r="Z776" s="107"/>
      <c r="AA776" s="107"/>
      <c r="AB776" s="107"/>
    </row>
    <row r="777" spans="1:28" ht="15.75" customHeight="1">
      <c r="A777" s="107"/>
      <c r="B777" s="107"/>
      <c r="C777" s="107"/>
      <c r="D777" s="107"/>
      <c r="E777" s="107"/>
      <c r="F777" s="107"/>
      <c r="G777" s="108"/>
      <c r="H777" s="107"/>
      <c r="I777" s="107"/>
      <c r="J777" s="107"/>
      <c r="K777" s="107"/>
      <c r="L777" s="107"/>
      <c r="M777" s="107"/>
      <c r="N777" s="107"/>
      <c r="O777" s="109"/>
      <c r="P777" s="109"/>
      <c r="Q777" s="107"/>
      <c r="R777" s="107"/>
      <c r="S777" s="107"/>
      <c r="T777" s="107"/>
      <c r="U777" s="107"/>
      <c r="V777" s="107"/>
      <c r="W777" s="107"/>
      <c r="X777" s="107"/>
      <c r="Y777" s="107"/>
      <c r="Z777" s="107"/>
      <c r="AA777" s="107"/>
      <c r="AB777" s="107"/>
    </row>
    <row r="778" spans="1:28" ht="15.75" customHeight="1">
      <c r="A778" s="107"/>
      <c r="B778" s="107"/>
      <c r="C778" s="107"/>
      <c r="D778" s="107"/>
      <c r="E778" s="107"/>
      <c r="F778" s="107"/>
      <c r="G778" s="108"/>
      <c r="H778" s="107"/>
      <c r="I778" s="107"/>
      <c r="J778" s="107"/>
      <c r="K778" s="107"/>
      <c r="L778" s="107"/>
      <c r="M778" s="107"/>
      <c r="N778" s="107"/>
      <c r="O778" s="109"/>
      <c r="P778" s="109"/>
      <c r="Q778" s="107"/>
      <c r="R778" s="107"/>
      <c r="S778" s="107"/>
      <c r="T778" s="107"/>
      <c r="U778" s="107"/>
      <c r="V778" s="107"/>
      <c r="W778" s="107"/>
      <c r="X778" s="107"/>
      <c r="Y778" s="107"/>
      <c r="Z778" s="107"/>
      <c r="AA778" s="107"/>
      <c r="AB778" s="107"/>
    </row>
    <row r="779" spans="1:28" ht="15.75" customHeight="1">
      <c r="A779" s="107"/>
      <c r="B779" s="107"/>
      <c r="C779" s="107"/>
      <c r="D779" s="107"/>
      <c r="E779" s="107"/>
      <c r="F779" s="107"/>
      <c r="G779" s="108"/>
      <c r="H779" s="107"/>
      <c r="I779" s="107"/>
      <c r="J779" s="107"/>
      <c r="K779" s="107"/>
      <c r="L779" s="107"/>
      <c r="M779" s="107"/>
      <c r="N779" s="107"/>
      <c r="O779" s="109"/>
      <c r="P779" s="109"/>
      <c r="Q779" s="107"/>
      <c r="R779" s="107"/>
      <c r="S779" s="107"/>
      <c r="T779" s="107"/>
      <c r="U779" s="107"/>
      <c r="V779" s="107"/>
      <c r="W779" s="107"/>
      <c r="X779" s="107"/>
      <c r="Y779" s="107"/>
      <c r="Z779" s="107"/>
      <c r="AA779" s="107"/>
      <c r="AB779" s="107"/>
    </row>
    <row r="780" spans="1:28" ht="15.75" customHeight="1">
      <c r="A780" s="107"/>
      <c r="B780" s="107"/>
      <c r="C780" s="107"/>
      <c r="D780" s="107"/>
      <c r="E780" s="107"/>
      <c r="F780" s="107"/>
      <c r="G780" s="108"/>
      <c r="H780" s="107"/>
      <c r="I780" s="107"/>
      <c r="J780" s="107"/>
      <c r="K780" s="107"/>
      <c r="L780" s="107"/>
      <c r="M780" s="107"/>
      <c r="N780" s="107"/>
      <c r="O780" s="109"/>
      <c r="P780" s="109"/>
      <c r="Q780" s="107"/>
      <c r="R780" s="107"/>
      <c r="S780" s="107"/>
      <c r="T780" s="107"/>
      <c r="U780" s="107"/>
      <c r="V780" s="107"/>
      <c r="W780" s="107"/>
      <c r="X780" s="107"/>
      <c r="Y780" s="107"/>
      <c r="Z780" s="107"/>
      <c r="AA780" s="107"/>
      <c r="AB780" s="107"/>
    </row>
    <row r="781" spans="1:28" ht="15.75" customHeight="1">
      <c r="A781" s="107"/>
      <c r="B781" s="107"/>
      <c r="C781" s="107"/>
      <c r="D781" s="107"/>
      <c r="E781" s="107"/>
      <c r="F781" s="107"/>
      <c r="G781" s="108"/>
      <c r="H781" s="107"/>
      <c r="I781" s="107"/>
      <c r="J781" s="107"/>
      <c r="K781" s="107"/>
      <c r="L781" s="107"/>
      <c r="M781" s="107"/>
      <c r="N781" s="107"/>
      <c r="O781" s="109"/>
      <c r="P781" s="109"/>
      <c r="Q781" s="107"/>
      <c r="R781" s="107"/>
      <c r="S781" s="107"/>
      <c r="T781" s="107"/>
      <c r="U781" s="107"/>
      <c r="V781" s="107"/>
      <c r="W781" s="107"/>
      <c r="X781" s="107"/>
      <c r="Y781" s="107"/>
      <c r="Z781" s="107"/>
      <c r="AA781" s="107"/>
      <c r="AB781" s="107"/>
    </row>
    <row r="782" spans="1:28" ht="15.75" customHeight="1">
      <c r="A782" s="107"/>
      <c r="B782" s="107"/>
      <c r="C782" s="107"/>
      <c r="D782" s="107"/>
      <c r="E782" s="107"/>
      <c r="F782" s="107"/>
      <c r="G782" s="108"/>
      <c r="H782" s="107"/>
      <c r="I782" s="107"/>
      <c r="J782" s="107"/>
      <c r="K782" s="107"/>
      <c r="L782" s="107"/>
      <c r="M782" s="107"/>
      <c r="N782" s="107"/>
      <c r="O782" s="109"/>
      <c r="P782" s="109"/>
      <c r="Q782" s="107"/>
      <c r="R782" s="107"/>
      <c r="S782" s="107"/>
      <c r="T782" s="107"/>
      <c r="U782" s="107"/>
      <c r="V782" s="107"/>
      <c r="W782" s="107"/>
      <c r="X782" s="107"/>
      <c r="Y782" s="107"/>
      <c r="Z782" s="107"/>
      <c r="AA782" s="107"/>
      <c r="AB782" s="107"/>
    </row>
    <row r="783" spans="1:28" ht="15.75" customHeight="1">
      <c r="A783" s="107"/>
      <c r="B783" s="107"/>
      <c r="C783" s="107"/>
      <c r="D783" s="107"/>
      <c r="E783" s="107"/>
      <c r="F783" s="107"/>
      <c r="G783" s="108"/>
      <c r="H783" s="107"/>
      <c r="I783" s="107"/>
      <c r="J783" s="107"/>
      <c r="K783" s="107"/>
      <c r="L783" s="107"/>
      <c r="M783" s="107"/>
      <c r="N783" s="107"/>
      <c r="O783" s="109"/>
      <c r="P783" s="109"/>
      <c r="Q783" s="107"/>
      <c r="R783" s="107"/>
      <c r="S783" s="107"/>
      <c r="T783" s="107"/>
      <c r="U783" s="107"/>
      <c r="V783" s="107"/>
      <c r="W783" s="107"/>
      <c r="X783" s="107"/>
      <c r="Y783" s="107"/>
      <c r="Z783" s="107"/>
      <c r="AA783" s="107"/>
      <c r="AB783" s="107"/>
    </row>
    <row r="784" spans="1:28" ht="15.75" customHeight="1">
      <c r="A784" s="107"/>
      <c r="B784" s="107"/>
      <c r="C784" s="107"/>
      <c r="D784" s="107"/>
      <c r="E784" s="107"/>
      <c r="F784" s="107"/>
      <c r="G784" s="108"/>
      <c r="H784" s="107"/>
      <c r="I784" s="107"/>
      <c r="J784" s="107"/>
      <c r="K784" s="107"/>
      <c r="L784" s="107"/>
      <c r="M784" s="107"/>
      <c r="N784" s="107"/>
      <c r="O784" s="109"/>
      <c r="P784" s="109"/>
      <c r="Q784" s="107"/>
      <c r="R784" s="107"/>
      <c r="S784" s="107"/>
      <c r="T784" s="107"/>
      <c r="U784" s="107"/>
      <c r="V784" s="107"/>
      <c r="W784" s="107"/>
      <c r="X784" s="107"/>
      <c r="Y784" s="107"/>
      <c r="Z784" s="107"/>
      <c r="AA784" s="107"/>
      <c r="AB784" s="107"/>
    </row>
    <row r="785" spans="1:28" ht="15.75" customHeight="1">
      <c r="A785" s="107"/>
      <c r="B785" s="107"/>
      <c r="C785" s="107"/>
      <c r="D785" s="107"/>
      <c r="E785" s="107"/>
      <c r="F785" s="107"/>
      <c r="G785" s="108"/>
      <c r="H785" s="107"/>
      <c r="I785" s="107"/>
      <c r="J785" s="107"/>
      <c r="K785" s="107"/>
      <c r="L785" s="107"/>
      <c r="M785" s="107"/>
      <c r="N785" s="107"/>
      <c r="O785" s="109"/>
      <c r="P785" s="109"/>
      <c r="Q785" s="107"/>
      <c r="R785" s="107"/>
      <c r="S785" s="107"/>
      <c r="T785" s="107"/>
      <c r="U785" s="107"/>
      <c r="V785" s="107"/>
      <c r="W785" s="107"/>
      <c r="X785" s="107"/>
      <c r="Y785" s="107"/>
      <c r="Z785" s="107"/>
      <c r="AA785" s="107"/>
      <c r="AB785" s="107"/>
    </row>
    <row r="786" spans="1:28" ht="15.75" customHeight="1">
      <c r="A786" s="107"/>
      <c r="B786" s="107"/>
      <c r="C786" s="107"/>
      <c r="D786" s="107"/>
      <c r="E786" s="107"/>
      <c r="F786" s="107"/>
      <c r="G786" s="108"/>
      <c r="H786" s="107"/>
      <c r="I786" s="107"/>
      <c r="J786" s="107"/>
      <c r="K786" s="107"/>
      <c r="L786" s="107"/>
      <c r="M786" s="107"/>
      <c r="N786" s="107"/>
      <c r="O786" s="109"/>
      <c r="P786" s="109"/>
      <c r="Q786" s="107"/>
      <c r="R786" s="107"/>
      <c r="S786" s="107"/>
      <c r="T786" s="107"/>
      <c r="U786" s="107"/>
      <c r="V786" s="107"/>
      <c r="W786" s="107"/>
      <c r="X786" s="107"/>
      <c r="Y786" s="107"/>
      <c r="Z786" s="107"/>
      <c r="AA786" s="107"/>
      <c r="AB786" s="107"/>
    </row>
    <row r="787" spans="1:28" ht="15.75" customHeight="1">
      <c r="A787" s="107"/>
      <c r="B787" s="107"/>
      <c r="C787" s="107"/>
      <c r="D787" s="107"/>
      <c r="E787" s="107"/>
      <c r="F787" s="107"/>
      <c r="G787" s="108"/>
      <c r="H787" s="107"/>
      <c r="I787" s="107"/>
      <c r="J787" s="107"/>
      <c r="K787" s="107"/>
      <c r="L787" s="107"/>
      <c r="M787" s="107"/>
      <c r="N787" s="107"/>
      <c r="O787" s="109"/>
      <c r="P787" s="109"/>
      <c r="Q787" s="107"/>
      <c r="R787" s="107"/>
      <c r="S787" s="107"/>
      <c r="T787" s="107"/>
      <c r="U787" s="107"/>
      <c r="V787" s="107"/>
      <c r="W787" s="107"/>
      <c r="X787" s="107"/>
      <c r="Y787" s="107"/>
      <c r="Z787" s="107"/>
      <c r="AA787" s="107"/>
      <c r="AB787" s="107"/>
    </row>
    <row r="788" spans="1:28" ht="15.75" customHeight="1">
      <c r="A788" s="107"/>
      <c r="B788" s="107"/>
      <c r="C788" s="107"/>
      <c r="D788" s="107"/>
      <c r="E788" s="107"/>
      <c r="F788" s="107"/>
      <c r="G788" s="108"/>
      <c r="H788" s="107"/>
      <c r="I788" s="107"/>
      <c r="J788" s="107"/>
      <c r="K788" s="107"/>
      <c r="L788" s="107"/>
      <c r="M788" s="107"/>
      <c r="N788" s="107"/>
      <c r="O788" s="109"/>
      <c r="P788" s="109"/>
      <c r="Q788" s="107"/>
      <c r="R788" s="107"/>
      <c r="S788" s="107"/>
      <c r="T788" s="107"/>
      <c r="U788" s="107"/>
      <c r="V788" s="107"/>
      <c r="W788" s="107"/>
      <c r="X788" s="107"/>
      <c r="Y788" s="107"/>
      <c r="Z788" s="107"/>
      <c r="AA788" s="107"/>
      <c r="AB788" s="107"/>
    </row>
    <row r="789" spans="1:28" ht="15.75" customHeight="1">
      <c r="A789" s="107"/>
      <c r="B789" s="107"/>
      <c r="C789" s="107"/>
      <c r="D789" s="107"/>
      <c r="E789" s="107"/>
      <c r="F789" s="107"/>
      <c r="G789" s="108"/>
      <c r="H789" s="107"/>
      <c r="I789" s="107"/>
      <c r="J789" s="107"/>
      <c r="K789" s="107"/>
      <c r="L789" s="107"/>
      <c r="M789" s="107"/>
      <c r="N789" s="107"/>
      <c r="O789" s="109"/>
      <c r="P789" s="109"/>
      <c r="Q789" s="107"/>
      <c r="R789" s="107"/>
      <c r="S789" s="107"/>
      <c r="T789" s="107"/>
      <c r="U789" s="107"/>
      <c r="V789" s="107"/>
      <c r="W789" s="107"/>
      <c r="X789" s="107"/>
      <c r="Y789" s="107"/>
      <c r="Z789" s="107"/>
      <c r="AA789" s="107"/>
      <c r="AB789" s="107"/>
    </row>
    <row r="790" spans="1:28" ht="15.75" customHeight="1">
      <c r="A790" s="107"/>
      <c r="B790" s="107"/>
      <c r="C790" s="107"/>
      <c r="D790" s="107"/>
      <c r="E790" s="107"/>
      <c r="F790" s="107"/>
      <c r="G790" s="108"/>
      <c r="H790" s="107"/>
      <c r="I790" s="107"/>
      <c r="J790" s="107"/>
      <c r="K790" s="107"/>
      <c r="L790" s="107"/>
      <c r="M790" s="107"/>
      <c r="N790" s="107"/>
      <c r="O790" s="109"/>
      <c r="P790" s="109"/>
      <c r="Q790" s="107"/>
      <c r="R790" s="107"/>
      <c r="S790" s="107"/>
      <c r="T790" s="107"/>
      <c r="U790" s="107"/>
      <c r="V790" s="107"/>
      <c r="W790" s="107"/>
      <c r="X790" s="107"/>
      <c r="Y790" s="107"/>
      <c r="Z790" s="107"/>
      <c r="AA790" s="107"/>
      <c r="AB790" s="107"/>
    </row>
    <row r="791" spans="1:28" ht="15.75" customHeight="1">
      <c r="A791" s="107"/>
      <c r="B791" s="107"/>
      <c r="C791" s="107"/>
      <c r="D791" s="107"/>
      <c r="E791" s="107"/>
      <c r="F791" s="107"/>
      <c r="G791" s="108"/>
      <c r="H791" s="107"/>
      <c r="I791" s="107"/>
      <c r="J791" s="107"/>
      <c r="K791" s="107"/>
      <c r="L791" s="107"/>
      <c r="M791" s="107"/>
      <c r="N791" s="107"/>
      <c r="O791" s="109"/>
      <c r="P791" s="109"/>
      <c r="Q791" s="107"/>
      <c r="R791" s="107"/>
      <c r="S791" s="107"/>
      <c r="T791" s="107"/>
      <c r="U791" s="107"/>
      <c r="V791" s="107"/>
      <c r="W791" s="107"/>
      <c r="X791" s="107"/>
      <c r="Y791" s="107"/>
      <c r="Z791" s="107"/>
      <c r="AA791" s="107"/>
      <c r="AB791" s="107"/>
    </row>
    <row r="792" spans="1:28" ht="15.75" customHeight="1">
      <c r="A792" s="107"/>
      <c r="B792" s="107"/>
      <c r="C792" s="107"/>
      <c r="D792" s="107"/>
      <c r="E792" s="107"/>
      <c r="F792" s="107"/>
      <c r="G792" s="108"/>
      <c r="H792" s="107"/>
      <c r="I792" s="107"/>
      <c r="J792" s="107"/>
      <c r="K792" s="107"/>
      <c r="L792" s="107"/>
      <c r="M792" s="107"/>
      <c r="N792" s="107"/>
      <c r="O792" s="109"/>
      <c r="P792" s="109"/>
      <c r="Q792" s="107"/>
      <c r="R792" s="107"/>
      <c r="S792" s="107"/>
      <c r="T792" s="107"/>
      <c r="U792" s="107"/>
      <c r="V792" s="107"/>
      <c r="W792" s="107"/>
      <c r="X792" s="107"/>
      <c r="Y792" s="107"/>
      <c r="Z792" s="107"/>
      <c r="AA792" s="107"/>
      <c r="AB792" s="107"/>
    </row>
    <row r="793" spans="1:28" ht="15.75" customHeight="1">
      <c r="A793" s="107"/>
      <c r="B793" s="107"/>
      <c r="C793" s="107"/>
      <c r="D793" s="107"/>
      <c r="E793" s="107"/>
      <c r="F793" s="107"/>
      <c r="G793" s="108"/>
      <c r="H793" s="107"/>
      <c r="I793" s="107"/>
      <c r="J793" s="107"/>
      <c r="K793" s="107"/>
      <c r="L793" s="107"/>
      <c r="M793" s="107"/>
      <c r="N793" s="107"/>
      <c r="O793" s="109"/>
      <c r="P793" s="109"/>
      <c r="Q793" s="107"/>
      <c r="R793" s="107"/>
      <c r="S793" s="107"/>
      <c r="T793" s="107"/>
      <c r="U793" s="107"/>
      <c r="V793" s="107"/>
      <c r="W793" s="107"/>
      <c r="X793" s="107"/>
      <c r="Y793" s="107"/>
      <c r="Z793" s="107"/>
      <c r="AA793" s="107"/>
      <c r="AB793" s="107"/>
    </row>
    <row r="794" spans="1:28" ht="15.75" customHeight="1">
      <c r="A794" s="107"/>
      <c r="B794" s="107"/>
      <c r="C794" s="107"/>
      <c r="D794" s="107"/>
      <c r="E794" s="107"/>
      <c r="F794" s="107"/>
      <c r="G794" s="108"/>
      <c r="H794" s="107"/>
      <c r="I794" s="107"/>
      <c r="J794" s="107"/>
      <c r="K794" s="107"/>
      <c r="L794" s="107"/>
      <c r="M794" s="107"/>
      <c r="N794" s="107"/>
      <c r="O794" s="109"/>
      <c r="P794" s="109"/>
      <c r="Q794" s="107"/>
      <c r="R794" s="107"/>
      <c r="S794" s="107"/>
      <c r="T794" s="107"/>
      <c r="U794" s="107"/>
      <c r="V794" s="107"/>
      <c r="W794" s="107"/>
      <c r="X794" s="107"/>
      <c r="Y794" s="107"/>
      <c r="Z794" s="107"/>
      <c r="AA794" s="107"/>
      <c r="AB794" s="107"/>
    </row>
    <row r="795" spans="1:28" ht="15.75" customHeight="1">
      <c r="A795" s="107"/>
      <c r="B795" s="107"/>
      <c r="C795" s="107"/>
      <c r="D795" s="107"/>
      <c r="E795" s="107"/>
      <c r="F795" s="107"/>
      <c r="G795" s="108"/>
      <c r="H795" s="107"/>
      <c r="I795" s="107"/>
      <c r="J795" s="107"/>
      <c r="K795" s="107"/>
      <c r="L795" s="107"/>
      <c r="M795" s="107"/>
      <c r="N795" s="107"/>
      <c r="O795" s="109"/>
      <c r="P795" s="109"/>
      <c r="Q795" s="107"/>
      <c r="R795" s="107"/>
      <c r="S795" s="107"/>
      <c r="T795" s="107"/>
      <c r="U795" s="107"/>
      <c r="V795" s="107"/>
      <c r="W795" s="107"/>
      <c r="X795" s="107"/>
      <c r="Y795" s="107"/>
      <c r="Z795" s="107"/>
      <c r="AA795" s="107"/>
      <c r="AB795" s="107"/>
    </row>
    <row r="796" spans="1:28" ht="15.75" customHeight="1">
      <c r="A796" s="107"/>
      <c r="B796" s="107"/>
      <c r="C796" s="107"/>
      <c r="D796" s="107"/>
      <c r="E796" s="107"/>
      <c r="F796" s="107"/>
      <c r="G796" s="108"/>
      <c r="H796" s="107"/>
      <c r="I796" s="107"/>
      <c r="J796" s="107"/>
      <c r="K796" s="107"/>
      <c r="L796" s="107"/>
      <c r="M796" s="107"/>
      <c r="N796" s="107"/>
      <c r="O796" s="109"/>
      <c r="P796" s="109"/>
      <c r="Q796" s="107"/>
      <c r="R796" s="107"/>
      <c r="S796" s="107"/>
      <c r="T796" s="107"/>
      <c r="U796" s="107"/>
      <c r="V796" s="107"/>
      <c r="W796" s="107"/>
      <c r="X796" s="107"/>
      <c r="Y796" s="107"/>
      <c r="Z796" s="107"/>
      <c r="AA796" s="107"/>
      <c r="AB796" s="107"/>
    </row>
    <row r="797" spans="1:28" ht="15.75" customHeight="1">
      <c r="A797" s="107"/>
      <c r="B797" s="107"/>
      <c r="C797" s="107"/>
      <c r="D797" s="107"/>
      <c r="E797" s="107"/>
      <c r="F797" s="107"/>
      <c r="G797" s="108"/>
      <c r="H797" s="107"/>
      <c r="I797" s="107"/>
      <c r="J797" s="107"/>
      <c r="K797" s="107"/>
      <c r="L797" s="107"/>
      <c r="M797" s="107"/>
      <c r="N797" s="107"/>
      <c r="O797" s="109"/>
      <c r="P797" s="109"/>
      <c r="Q797" s="107"/>
      <c r="R797" s="107"/>
      <c r="S797" s="107"/>
      <c r="T797" s="107"/>
      <c r="U797" s="107"/>
      <c r="V797" s="107"/>
      <c r="W797" s="107"/>
      <c r="X797" s="107"/>
      <c r="Y797" s="107"/>
      <c r="Z797" s="107"/>
      <c r="AA797" s="107"/>
      <c r="AB797" s="107"/>
    </row>
    <row r="798" spans="1:28" ht="15.75" customHeight="1">
      <c r="A798" s="107"/>
      <c r="B798" s="107"/>
      <c r="C798" s="107"/>
      <c r="D798" s="107"/>
      <c r="E798" s="107"/>
      <c r="F798" s="107"/>
      <c r="G798" s="108"/>
      <c r="H798" s="107"/>
      <c r="I798" s="107"/>
      <c r="J798" s="107"/>
      <c r="K798" s="107"/>
      <c r="L798" s="107"/>
      <c r="M798" s="107"/>
      <c r="N798" s="107"/>
      <c r="O798" s="109"/>
      <c r="P798" s="109"/>
      <c r="Q798" s="107"/>
      <c r="R798" s="107"/>
      <c r="S798" s="107"/>
      <c r="T798" s="107"/>
      <c r="U798" s="107"/>
      <c r="V798" s="107"/>
      <c r="W798" s="107"/>
      <c r="X798" s="107"/>
      <c r="Y798" s="107"/>
      <c r="Z798" s="107"/>
      <c r="AA798" s="107"/>
      <c r="AB798" s="107"/>
    </row>
    <row r="799" spans="1:28" ht="15.75" customHeight="1">
      <c r="A799" s="107"/>
      <c r="B799" s="107"/>
      <c r="C799" s="107"/>
      <c r="D799" s="107"/>
      <c r="E799" s="107"/>
      <c r="F799" s="107"/>
      <c r="G799" s="108"/>
      <c r="H799" s="107"/>
      <c r="I799" s="107"/>
      <c r="J799" s="107"/>
      <c r="K799" s="107"/>
      <c r="L799" s="107"/>
      <c r="M799" s="107"/>
      <c r="N799" s="107"/>
      <c r="O799" s="109"/>
      <c r="P799" s="109"/>
      <c r="Q799" s="107"/>
      <c r="R799" s="107"/>
      <c r="S799" s="107"/>
      <c r="T799" s="107"/>
      <c r="U799" s="107"/>
      <c r="V799" s="107"/>
      <c r="W799" s="107"/>
      <c r="X799" s="107"/>
      <c r="Y799" s="107"/>
      <c r="Z799" s="107"/>
      <c r="AA799" s="107"/>
      <c r="AB799" s="107"/>
    </row>
    <row r="800" spans="1:28" ht="15.75" customHeight="1">
      <c r="A800" s="107"/>
      <c r="B800" s="107"/>
      <c r="C800" s="107"/>
      <c r="D800" s="107"/>
      <c r="E800" s="107"/>
      <c r="F800" s="107"/>
      <c r="G800" s="108"/>
      <c r="H800" s="107"/>
      <c r="I800" s="107"/>
      <c r="J800" s="107"/>
      <c r="K800" s="107"/>
      <c r="L800" s="107"/>
      <c r="M800" s="107"/>
      <c r="N800" s="107"/>
      <c r="O800" s="109"/>
      <c r="P800" s="109"/>
      <c r="Q800" s="107"/>
      <c r="R800" s="107"/>
      <c r="S800" s="107"/>
      <c r="T800" s="107"/>
      <c r="U800" s="107"/>
      <c r="V800" s="107"/>
      <c r="W800" s="107"/>
      <c r="X800" s="107"/>
      <c r="Y800" s="107"/>
      <c r="Z800" s="107"/>
      <c r="AA800" s="107"/>
      <c r="AB800" s="107"/>
    </row>
    <row r="801" spans="1:28" ht="15.75" customHeight="1">
      <c r="A801" s="107"/>
      <c r="B801" s="107"/>
      <c r="C801" s="107"/>
      <c r="D801" s="107"/>
      <c r="E801" s="107"/>
      <c r="F801" s="107"/>
      <c r="G801" s="108"/>
      <c r="H801" s="107"/>
      <c r="I801" s="107"/>
      <c r="J801" s="107"/>
      <c r="K801" s="107"/>
      <c r="L801" s="107"/>
      <c r="M801" s="107"/>
      <c r="N801" s="107"/>
      <c r="O801" s="109"/>
      <c r="P801" s="109"/>
      <c r="Q801" s="107"/>
      <c r="R801" s="107"/>
      <c r="S801" s="107"/>
      <c r="T801" s="107"/>
      <c r="U801" s="107"/>
      <c r="V801" s="107"/>
      <c r="W801" s="107"/>
      <c r="X801" s="107"/>
      <c r="Y801" s="107"/>
      <c r="Z801" s="107"/>
      <c r="AA801" s="107"/>
      <c r="AB801" s="107"/>
    </row>
    <row r="802" spans="1:28" ht="15.75" customHeight="1">
      <c r="A802" s="107"/>
      <c r="B802" s="107"/>
      <c r="C802" s="107"/>
      <c r="D802" s="107"/>
      <c r="E802" s="107"/>
      <c r="F802" s="107"/>
      <c r="G802" s="108"/>
      <c r="H802" s="107"/>
      <c r="I802" s="107"/>
      <c r="J802" s="107"/>
      <c r="K802" s="107"/>
      <c r="L802" s="107"/>
      <c r="M802" s="107"/>
      <c r="N802" s="107"/>
      <c r="O802" s="109"/>
      <c r="P802" s="109"/>
      <c r="Q802" s="107"/>
      <c r="R802" s="107"/>
      <c r="S802" s="107"/>
      <c r="T802" s="107"/>
      <c r="U802" s="107"/>
      <c r="V802" s="107"/>
      <c r="W802" s="107"/>
      <c r="X802" s="107"/>
      <c r="Y802" s="107"/>
      <c r="Z802" s="107"/>
      <c r="AA802" s="107"/>
      <c r="AB802" s="107"/>
    </row>
    <row r="803" spans="1:28" ht="15.75" customHeight="1">
      <c r="A803" s="107"/>
      <c r="B803" s="107"/>
      <c r="C803" s="107"/>
      <c r="D803" s="107"/>
      <c r="E803" s="107"/>
      <c r="F803" s="107"/>
      <c r="G803" s="108"/>
      <c r="H803" s="107"/>
      <c r="I803" s="107"/>
      <c r="J803" s="107"/>
      <c r="K803" s="107"/>
      <c r="L803" s="107"/>
      <c r="M803" s="107"/>
      <c r="N803" s="107"/>
      <c r="O803" s="109"/>
      <c r="P803" s="109"/>
      <c r="Q803" s="107"/>
      <c r="R803" s="107"/>
      <c r="S803" s="107"/>
      <c r="T803" s="107"/>
      <c r="U803" s="107"/>
      <c r="V803" s="107"/>
      <c r="W803" s="107"/>
      <c r="X803" s="107"/>
      <c r="Y803" s="107"/>
      <c r="Z803" s="107"/>
      <c r="AA803" s="107"/>
      <c r="AB803" s="107"/>
    </row>
    <row r="804" spans="1:28" ht="15.75" customHeight="1">
      <c r="A804" s="107"/>
      <c r="B804" s="107"/>
      <c r="C804" s="107"/>
      <c r="D804" s="107"/>
      <c r="E804" s="107"/>
      <c r="F804" s="107"/>
      <c r="G804" s="108"/>
      <c r="H804" s="107"/>
      <c r="I804" s="107"/>
      <c r="J804" s="107"/>
      <c r="K804" s="107"/>
      <c r="L804" s="107"/>
      <c r="M804" s="107"/>
      <c r="N804" s="107"/>
      <c r="O804" s="109"/>
      <c r="P804" s="109"/>
      <c r="Q804" s="107"/>
      <c r="R804" s="107"/>
      <c r="S804" s="107"/>
      <c r="T804" s="107"/>
      <c r="U804" s="107"/>
      <c r="V804" s="107"/>
      <c r="W804" s="107"/>
      <c r="X804" s="107"/>
      <c r="Y804" s="107"/>
      <c r="Z804" s="107"/>
      <c r="AA804" s="107"/>
      <c r="AB804" s="107"/>
    </row>
    <row r="805" spans="1:28" ht="15.75" customHeight="1">
      <c r="A805" s="107"/>
      <c r="B805" s="107"/>
      <c r="C805" s="107"/>
      <c r="D805" s="107"/>
      <c r="E805" s="107"/>
      <c r="F805" s="107"/>
      <c r="G805" s="108"/>
      <c r="H805" s="107"/>
      <c r="I805" s="107"/>
      <c r="J805" s="107"/>
      <c r="K805" s="107"/>
      <c r="L805" s="107"/>
      <c r="M805" s="107"/>
      <c r="N805" s="107"/>
      <c r="O805" s="109"/>
      <c r="P805" s="109"/>
      <c r="Q805" s="107"/>
      <c r="R805" s="107"/>
      <c r="S805" s="107"/>
      <c r="T805" s="107"/>
      <c r="U805" s="107"/>
      <c r="V805" s="107"/>
      <c r="W805" s="107"/>
      <c r="X805" s="107"/>
      <c r="Y805" s="107"/>
      <c r="Z805" s="107"/>
      <c r="AA805" s="107"/>
      <c r="AB805" s="107"/>
    </row>
    <row r="806" spans="1:28" ht="15.75" customHeight="1">
      <c r="A806" s="107"/>
      <c r="B806" s="107"/>
      <c r="C806" s="107"/>
      <c r="D806" s="107"/>
      <c r="E806" s="107"/>
      <c r="F806" s="107"/>
      <c r="G806" s="108"/>
      <c r="H806" s="107"/>
      <c r="I806" s="107"/>
      <c r="J806" s="107"/>
      <c r="K806" s="107"/>
      <c r="L806" s="107"/>
      <c r="M806" s="107"/>
      <c r="N806" s="107"/>
      <c r="O806" s="109"/>
      <c r="P806" s="109"/>
      <c r="Q806" s="107"/>
      <c r="R806" s="107"/>
      <c r="S806" s="107"/>
      <c r="T806" s="107"/>
      <c r="U806" s="107"/>
      <c r="V806" s="107"/>
      <c r="W806" s="107"/>
      <c r="X806" s="107"/>
      <c r="Y806" s="107"/>
      <c r="Z806" s="107"/>
      <c r="AA806" s="107"/>
      <c r="AB806" s="107"/>
    </row>
    <row r="807" spans="1:28" ht="15.75" customHeight="1">
      <c r="A807" s="107"/>
      <c r="B807" s="107"/>
      <c r="C807" s="107"/>
      <c r="D807" s="107"/>
      <c r="E807" s="107"/>
      <c r="F807" s="107"/>
      <c r="G807" s="108"/>
      <c r="H807" s="107"/>
      <c r="I807" s="107"/>
      <c r="J807" s="107"/>
      <c r="K807" s="107"/>
      <c r="L807" s="107"/>
      <c r="M807" s="107"/>
      <c r="N807" s="107"/>
      <c r="O807" s="109"/>
      <c r="P807" s="109"/>
      <c r="Q807" s="107"/>
      <c r="R807" s="107"/>
      <c r="S807" s="107"/>
      <c r="T807" s="107"/>
      <c r="U807" s="107"/>
      <c r="V807" s="107"/>
      <c r="W807" s="107"/>
      <c r="X807" s="107"/>
      <c r="Y807" s="107"/>
      <c r="Z807" s="107"/>
      <c r="AA807" s="107"/>
      <c r="AB807" s="107"/>
    </row>
    <row r="808" spans="1:28" ht="15.75" customHeight="1">
      <c r="A808" s="107"/>
      <c r="B808" s="107"/>
      <c r="C808" s="107"/>
      <c r="D808" s="107"/>
      <c r="E808" s="107"/>
      <c r="F808" s="107"/>
      <c r="G808" s="108"/>
      <c r="H808" s="107"/>
      <c r="I808" s="107"/>
      <c r="J808" s="107"/>
      <c r="K808" s="107"/>
      <c r="L808" s="107"/>
      <c r="M808" s="107"/>
      <c r="N808" s="107"/>
      <c r="O808" s="109"/>
      <c r="P808" s="109"/>
      <c r="Q808" s="107"/>
      <c r="R808" s="107"/>
      <c r="S808" s="107"/>
      <c r="T808" s="107"/>
      <c r="U808" s="107"/>
      <c r="V808" s="107"/>
      <c r="W808" s="107"/>
      <c r="X808" s="107"/>
      <c r="Y808" s="107"/>
      <c r="Z808" s="107"/>
      <c r="AA808" s="107"/>
      <c r="AB808" s="107"/>
    </row>
    <row r="809" spans="1:28" ht="15.75" customHeight="1">
      <c r="A809" s="107"/>
      <c r="B809" s="107"/>
      <c r="C809" s="107"/>
      <c r="D809" s="107"/>
      <c r="E809" s="107"/>
      <c r="F809" s="107"/>
      <c r="G809" s="108"/>
      <c r="H809" s="107"/>
      <c r="I809" s="107"/>
      <c r="J809" s="107"/>
      <c r="K809" s="107"/>
      <c r="L809" s="107"/>
      <c r="M809" s="107"/>
      <c r="N809" s="107"/>
      <c r="O809" s="109"/>
      <c r="P809" s="109"/>
      <c r="Q809" s="107"/>
      <c r="R809" s="107"/>
      <c r="S809" s="107"/>
      <c r="T809" s="107"/>
      <c r="U809" s="107"/>
      <c r="V809" s="107"/>
      <c r="W809" s="107"/>
      <c r="X809" s="107"/>
      <c r="Y809" s="107"/>
      <c r="Z809" s="107"/>
      <c r="AA809" s="107"/>
      <c r="AB809" s="107"/>
    </row>
    <row r="810" spans="1:28" ht="15.75" customHeight="1">
      <c r="A810" s="107"/>
      <c r="B810" s="107"/>
      <c r="C810" s="107"/>
      <c r="D810" s="107"/>
      <c r="E810" s="107"/>
      <c r="F810" s="107"/>
      <c r="G810" s="108"/>
      <c r="H810" s="107"/>
      <c r="I810" s="107"/>
      <c r="J810" s="107"/>
      <c r="K810" s="107"/>
      <c r="L810" s="107"/>
      <c r="M810" s="107"/>
      <c r="N810" s="107"/>
      <c r="O810" s="109"/>
      <c r="P810" s="109"/>
      <c r="Q810" s="107"/>
      <c r="R810" s="107"/>
      <c r="S810" s="107"/>
      <c r="T810" s="107"/>
      <c r="U810" s="107"/>
      <c r="V810" s="107"/>
      <c r="W810" s="107"/>
      <c r="X810" s="107"/>
      <c r="Y810" s="107"/>
      <c r="Z810" s="107"/>
      <c r="AA810" s="107"/>
      <c r="AB810" s="107"/>
    </row>
    <row r="811" spans="1:28" ht="15.75" customHeight="1">
      <c r="A811" s="107"/>
      <c r="B811" s="107"/>
      <c r="C811" s="107"/>
      <c r="D811" s="107"/>
      <c r="E811" s="107"/>
      <c r="F811" s="107"/>
      <c r="G811" s="108"/>
      <c r="H811" s="107"/>
      <c r="I811" s="107"/>
      <c r="J811" s="107"/>
      <c r="K811" s="107"/>
      <c r="L811" s="107"/>
      <c r="M811" s="107"/>
      <c r="N811" s="107"/>
      <c r="O811" s="109"/>
      <c r="P811" s="109"/>
      <c r="Q811" s="107"/>
      <c r="R811" s="107"/>
      <c r="S811" s="107"/>
      <c r="T811" s="107"/>
      <c r="U811" s="107"/>
      <c r="V811" s="107"/>
      <c r="W811" s="107"/>
      <c r="X811" s="107"/>
      <c r="Y811" s="107"/>
      <c r="Z811" s="107"/>
      <c r="AA811" s="107"/>
      <c r="AB811" s="107"/>
    </row>
    <row r="812" spans="1:28" ht="15.75" customHeight="1">
      <c r="A812" s="107"/>
      <c r="B812" s="107"/>
      <c r="C812" s="107"/>
      <c r="D812" s="107"/>
      <c r="E812" s="107"/>
      <c r="F812" s="107"/>
      <c r="G812" s="108"/>
      <c r="H812" s="107"/>
      <c r="I812" s="107"/>
      <c r="J812" s="107"/>
      <c r="K812" s="107"/>
      <c r="L812" s="107"/>
      <c r="M812" s="107"/>
      <c r="N812" s="107"/>
      <c r="O812" s="109"/>
      <c r="P812" s="109"/>
      <c r="Q812" s="107"/>
      <c r="R812" s="107"/>
      <c r="S812" s="107"/>
      <c r="T812" s="107"/>
      <c r="U812" s="107"/>
      <c r="V812" s="107"/>
      <c r="W812" s="107"/>
      <c r="X812" s="107"/>
      <c r="Y812" s="107"/>
      <c r="Z812" s="107"/>
      <c r="AA812" s="107"/>
      <c r="AB812" s="107"/>
    </row>
    <row r="813" spans="1:28" ht="15.75" customHeight="1">
      <c r="A813" s="107"/>
      <c r="B813" s="107"/>
      <c r="C813" s="107"/>
      <c r="D813" s="107"/>
      <c r="E813" s="107"/>
      <c r="F813" s="107"/>
      <c r="G813" s="108"/>
      <c r="H813" s="107"/>
      <c r="I813" s="107"/>
      <c r="J813" s="107"/>
      <c r="K813" s="107"/>
      <c r="L813" s="107"/>
      <c r="M813" s="107"/>
      <c r="N813" s="107"/>
      <c r="O813" s="109"/>
      <c r="P813" s="109"/>
      <c r="Q813" s="107"/>
      <c r="R813" s="107"/>
      <c r="S813" s="107"/>
      <c r="T813" s="107"/>
      <c r="U813" s="107"/>
      <c r="V813" s="107"/>
      <c r="W813" s="107"/>
      <c r="X813" s="107"/>
      <c r="Y813" s="107"/>
      <c r="Z813" s="107"/>
      <c r="AA813" s="107"/>
      <c r="AB813" s="107"/>
    </row>
    <row r="814" spans="1:28" ht="15.75" customHeight="1">
      <c r="A814" s="107"/>
      <c r="B814" s="107"/>
      <c r="C814" s="107"/>
      <c r="D814" s="107"/>
      <c r="E814" s="107"/>
      <c r="F814" s="107"/>
      <c r="G814" s="108"/>
      <c r="H814" s="107"/>
      <c r="I814" s="107"/>
      <c r="J814" s="107"/>
      <c r="K814" s="107"/>
      <c r="L814" s="107"/>
      <c r="M814" s="107"/>
      <c r="N814" s="107"/>
      <c r="O814" s="109"/>
      <c r="P814" s="109"/>
      <c r="Q814" s="107"/>
      <c r="R814" s="107"/>
      <c r="S814" s="107"/>
      <c r="T814" s="107"/>
      <c r="U814" s="107"/>
      <c r="V814" s="107"/>
      <c r="W814" s="107"/>
      <c r="X814" s="107"/>
      <c r="Y814" s="107"/>
      <c r="Z814" s="107"/>
      <c r="AA814" s="107"/>
      <c r="AB814" s="107"/>
    </row>
    <row r="815" spans="1:28" ht="15.75" customHeight="1">
      <c r="A815" s="107"/>
      <c r="B815" s="107"/>
      <c r="C815" s="107"/>
      <c r="D815" s="107"/>
      <c r="E815" s="107"/>
      <c r="F815" s="107"/>
      <c r="G815" s="108"/>
      <c r="H815" s="107"/>
      <c r="I815" s="107"/>
      <c r="J815" s="107"/>
      <c r="K815" s="107"/>
      <c r="L815" s="107"/>
      <c r="M815" s="107"/>
      <c r="N815" s="107"/>
      <c r="O815" s="109"/>
      <c r="P815" s="109"/>
      <c r="Q815" s="107"/>
      <c r="R815" s="107"/>
      <c r="S815" s="107"/>
      <c r="T815" s="107"/>
      <c r="U815" s="107"/>
      <c r="V815" s="107"/>
      <c r="W815" s="107"/>
      <c r="X815" s="107"/>
      <c r="Y815" s="107"/>
      <c r="Z815" s="107"/>
      <c r="AA815" s="107"/>
      <c r="AB815" s="107"/>
    </row>
    <row r="816" spans="1:28" ht="15.75" customHeight="1">
      <c r="A816" s="107"/>
      <c r="B816" s="107"/>
      <c r="C816" s="107"/>
      <c r="D816" s="107"/>
      <c r="E816" s="107"/>
      <c r="F816" s="107"/>
      <c r="G816" s="108"/>
      <c r="H816" s="107"/>
      <c r="I816" s="107"/>
      <c r="J816" s="107"/>
      <c r="K816" s="107"/>
      <c r="L816" s="107"/>
      <c r="M816" s="107"/>
      <c r="N816" s="107"/>
      <c r="O816" s="109"/>
      <c r="P816" s="109"/>
      <c r="Q816" s="107"/>
      <c r="R816" s="107"/>
      <c r="S816" s="107"/>
      <c r="T816" s="107"/>
      <c r="U816" s="107"/>
      <c r="V816" s="107"/>
      <c r="W816" s="107"/>
      <c r="X816" s="107"/>
      <c r="Y816" s="107"/>
      <c r="Z816" s="107"/>
      <c r="AA816" s="107"/>
      <c r="AB816" s="107"/>
    </row>
    <row r="817" spans="1:28" ht="15.75" customHeight="1">
      <c r="A817" s="107"/>
      <c r="B817" s="107"/>
      <c r="C817" s="107"/>
      <c r="D817" s="107"/>
      <c r="E817" s="107"/>
      <c r="F817" s="107"/>
      <c r="G817" s="108"/>
      <c r="H817" s="107"/>
      <c r="I817" s="107"/>
      <c r="J817" s="107"/>
      <c r="K817" s="107"/>
      <c r="L817" s="107"/>
      <c r="M817" s="107"/>
      <c r="N817" s="107"/>
      <c r="O817" s="109"/>
      <c r="P817" s="109"/>
      <c r="Q817" s="107"/>
      <c r="R817" s="107"/>
      <c r="S817" s="107"/>
      <c r="T817" s="107"/>
      <c r="U817" s="107"/>
      <c r="V817" s="107"/>
      <c r="W817" s="107"/>
      <c r="X817" s="107"/>
      <c r="Y817" s="107"/>
      <c r="Z817" s="107"/>
      <c r="AA817" s="107"/>
      <c r="AB817" s="107"/>
    </row>
    <row r="818" spans="1:28" ht="15.75" customHeight="1">
      <c r="A818" s="107"/>
      <c r="B818" s="107"/>
      <c r="C818" s="107"/>
      <c r="D818" s="107"/>
      <c r="E818" s="107"/>
      <c r="F818" s="107"/>
      <c r="G818" s="108"/>
      <c r="H818" s="107"/>
      <c r="I818" s="107"/>
      <c r="J818" s="107"/>
      <c r="K818" s="107"/>
      <c r="L818" s="107"/>
      <c r="M818" s="107"/>
      <c r="N818" s="107"/>
      <c r="O818" s="109"/>
      <c r="P818" s="109"/>
      <c r="Q818" s="107"/>
      <c r="R818" s="107"/>
      <c r="S818" s="107"/>
      <c r="T818" s="107"/>
      <c r="U818" s="107"/>
      <c r="V818" s="107"/>
      <c r="W818" s="107"/>
      <c r="X818" s="107"/>
      <c r="Y818" s="107"/>
      <c r="Z818" s="107"/>
      <c r="AA818" s="107"/>
      <c r="AB818" s="107"/>
    </row>
    <row r="819" spans="1:28" ht="15.75" customHeight="1">
      <c r="A819" s="107"/>
      <c r="B819" s="107"/>
      <c r="C819" s="107"/>
      <c r="D819" s="107"/>
      <c r="E819" s="107"/>
      <c r="F819" s="107"/>
      <c r="G819" s="108"/>
      <c r="H819" s="107"/>
      <c r="I819" s="107"/>
      <c r="J819" s="107"/>
      <c r="K819" s="107"/>
      <c r="L819" s="107"/>
      <c r="M819" s="107"/>
      <c r="N819" s="107"/>
      <c r="O819" s="109"/>
      <c r="P819" s="109"/>
      <c r="Q819" s="107"/>
      <c r="R819" s="107"/>
      <c r="S819" s="107"/>
      <c r="T819" s="107"/>
      <c r="U819" s="107"/>
      <c r="V819" s="107"/>
      <c r="W819" s="107"/>
      <c r="X819" s="107"/>
      <c r="Y819" s="107"/>
      <c r="Z819" s="107"/>
      <c r="AA819" s="107"/>
      <c r="AB819" s="107"/>
    </row>
    <row r="820" spans="1:28" ht="15.75" customHeight="1">
      <c r="A820" s="107"/>
      <c r="B820" s="107"/>
      <c r="C820" s="107"/>
      <c r="D820" s="107"/>
      <c r="E820" s="107"/>
      <c r="F820" s="107"/>
      <c r="G820" s="108"/>
      <c r="H820" s="107"/>
      <c r="I820" s="107"/>
      <c r="J820" s="107"/>
      <c r="K820" s="107"/>
      <c r="L820" s="107"/>
      <c r="M820" s="107"/>
      <c r="N820" s="107"/>
      <c r="O820" s="109"/>
      <c r="P820" s="109"/>
      <c r="Q820" s="107"/>
      <c r="R820" s="107"/>
      <c r="S820" s="107"/>
      <c r="T820" s="107"/>
      <c r="U820" s="107"/>
      <c r="V820" s="107"/>
      <c r="W820" s="107"/>
      <c r="X820" s="107"/>
      <c r="Y820" s="107"/>
      <c r="Z820" s="107"/>
      <c r="AA820" s="107"/>
      <c r="AB820" s="107"/>
    </row>
    <row r="821" spans="1:28" ht="15.75" customHeight="1">
      <c r="A821" s="107"/>
      <c r="B821" s="107"/>
      <c r="C821" s="107"/>
      <c r="D821" s="107"/>
      <c r="E821" s="107"/>
      <c r="F821" s="107"/>
      <c r="G821" s="108"/>
      <c r="H821" s="107"/>
      <c r="I821" s="107"/>
      <c r="J821" s="107"/>
      <c r="K821" s="107"/>
      <c r="L821" s="107"/>
      <c r="M821" s="107"/>
      <c r="N821" s="107"/>
      <c r="O821" s="109"/>
      <c r="P821" s="109"/>
      <c r="Q821" s="107"/>
      <c r="R821" s="107"/>
      <c r="S821" s="107"/>
      <c r="T821" s="107"/>
      <c r="U821" s="107"/>
      <c r="V821" s="107"/>
      <c r="W821" s="107"/>
      <c r="X821" s="107"/>
      <c r="Y821" s="107"/>
      <c r="Z821" s="107"/>
      <c r="AA821" s="107"/>
      <c r="AB821" s="107"/>
    </row>
    <row r="822" spans="1:28" ht="15.75" customHeight="1">
      <c r="A822" s="107"/>
      <c r="B822" s="107"/>
      <c r="C822" s="107"/>
      <c r="D822" s="107"/>
      <c r="E822" s="107"/>
      <c r="F822" s="107"/>
      <c r="G822" s="108"/>
      <c r="H822" s="107"/>
      <c r="I822" s="107"/>
      <c r="J822" s="107"/>
      <c r="K822" s="107"/>
      <c r="L822" s="107"/>
      <c r="M822" s="107"/>
      <c r="N822" s="107"/>
      <c r="O822" s="109"/>
      <c r="P822" s="109"/>
      <c r="Q822" s="107"/>
      <c r="R822" s="107"/>
      <c r="S822" s="107"/>
      <c r="T822" s="107"/>
      <c r="U822" s="107"/>
      <c r="V822" s="107"/>
      <c r="W822" s="107"/>
      <c r="X822" s="107"/>
      <c r="Y822" s="107"/>
      <c r="Z822" s="107"/>
      <c r="AA822" s="107"/>
      <c r="AB822" s="107"/>
    </row>
    <row r="823" spans="1:28" ht="15.75" customHeight="1">
      <c r="A823" s="107"/>
      <c r="B823" s="107"/>
      <c r="C823" s="107"/>
      <c r="D823" s="107"/>
      <c r="E823" s="107"/>
      <c r="F823" s="107"/>
      <c r="G823" s="108"/>
      <c r="H823" s="107"/>
      <c r="I823" s="107"/>
      <c r="J823" s="107"/>
      <c r="K823" s="107"/>
      <c r="L823" s="107"/>
      <c r="M823" s="107"/>
      <c r="N823" s="107"/>
      <c r="O823" s="109"/>
      <c r="P823" s="109"/>
      <c r="Q823" s="107"/>
      <c r="R823" s="107"/>
      <c r="S823" s="107"/>
      <c r="T823" s="107"/>
      <c r="U823" s="107"/>
      <c r="V823" s="107"/>
      <c r="W823" s="107"/>
      <c r="X823" s="107"/>
      <c r="Y823" s="107"/>
      <c r="Z823" s="107"/>
      <c r="AA823" s="107"/>
      <c r="AB823" s="107"/>
    </row>
    <row r="824" spans="1:28" ht="15.75" customHeight="1">
      <c r="A824" s="107"/>
      <c r="B824" s="107"/>
      <c r="C824" s="107"/>
      <c r="D824" s="107"/>
      <c r="E824" s="107"/>
      <c r="F824" s="107"/>
      <c r="G824" s="108"/>
      <c r="H824" s="107"/>
      <c r="I824" s="107"/>
      <c r="J824" s="107"/>
      <c r="K824" s="107"/>
      <c r="L824" s="107"/>
      <c r="M824" s="107"/>
      <c r="N824" s="107"/>
      <c r="O824" s="109"/>
      <c r="P824" s="109"/>
      <c r="Q824" s="107"/>
      <c r="R824" s="107"/>
      <c r="S824" s="107"/>
      <c r="T824" s="107"/>
      <c r="U824" s="107"/>
      <c r="V824" s="107"/>
      <c r="W824" s="107"/>
      <c r="X824" s="107"/>
      <c r="Y824" s="107"/>
      <c r="Z824" s="107"/>
      <c r="AA824" s="107"/>
      <c r="AB824" s="107"/>
    </row>
    <row r="825" spans="1:28" ht="15.75" customHeight="1">
      <c r="A825" s="107"/>
      <c r="B825" s="107"/>
      <c r="C825" s="107"/>
      <c r="D825" s="107"/>
      <c r="E825" s="107"/>
      <c r="F825" s="107"/>
      <c r="G825" s="108"/>
      <c r="H825" s="107"/>
      <c r="I825" s="107"/>
      <c r="J825" s="107"/>
      <c r="K825" s="107"/>
      <c r="L825" s="107"/>
      <c r="M825" s="107"/>
      <c r="N825" s="107"/>
      <c r="O825" s="109"/>
      <c r="P825" s="109"/>
      <c r="Q825" s="107"/>
      <c r="R825" s="107"/>
      <c r="S825" s="107"/>
      <c r="T825" s="107"/>
      <c r="U825" s="107"/>
      <c r="V825" s="107"/>
      <c r="W825" s="107"/>
      <c r="X825" s="107"/>
      <c r="Y825" s="107"/>
      <c r="Z825" s="107"/>
      <c r="AA825" s="107"/>
      <c r="AB825" s="107"/>
    </row>
    <row r="826" spans="1:28" ht="15.75" customHeight="1">
      <c r="A826" s="107"/>
      <c r="B826" s="107"/>
      <c r="C826" s="107"/>
      <c r="D826" s="107"/>
      <c r="E826" s="107"/>
      <c r="F826" s="107"/>
      <c r="G826" s="108"/>
      <c r="H826" s="107"/>
      <c r="I826" s="107"/>
      <c r="J826" s="107"/>
      <c r="K826" s="107"/>
      <c r="L826" s="107"/>
      <c r="M826" s="107"/>
      <c r="N826" s="107"/>
      <c r="O826" s="109"/>
      <c r="P826" s="109"/>
      <c r="Q826" s="107"/>
      <c r="R826" s="107"/>
      <c r="S826" s="107"/>
      <c r="T826" s="107"/>
      <c r="U826" s="107"/>
      <c r="V826" s="107"/>
      <c r="W826" s="107"/>
      <c r="X826" s="107"/>
      <c r="Y826" s="107"/>
      <c r="Z826" s="107"/>
      <c r="AA826" s="107"/>
      <c r="AB826" s="107"/>
    </row>
    <row r="827" spans="1:28" ht="15.75" customHeight="1">
      <c r="A827" s="107"/>
      <c r="B827" s="107"/>
      <c r="C827" s="107"/>
      <c r="D827" s="107"/>
      <c r="E827" s="107"/>
      <c r="F827" s="107"/>
      <c r="G827" s="108"/>
      <c r="H827" s="107"/>
      <c r="I827" s="107"/>
      <c r="J827" s="107"/>
      <c r="K827" s="107"/>
      <c r="L827" s="107"/>
      <c r="M827" s="107"/>
      <c r="N827" s="107"/>
      <c r="O827" s="109"/>
      <c r="P827" s="109"/>
      <c r="Q827" s="107"/>
      <c r="R827" s="107"/>
      <c r="S827" s="107"/>
      <c r="T827" s="107"/>
      <c r="U827" s="107"/>
      <c r="V827" s="107"/>
      <c r="W827" s="107"/>
      <c r="X827" s="107"/>
      <c r="Y827" s="107"/>
      <c r="Z827" s="107"/>
      <c r="AA827" s="107"/>
      <c r="AB827" s="107"/>
    </row>
    <row r="828" spans="1:28" ht="15.75" customHeight="1">
      <c r="A828" s="107"/>
      <c r="B828" s="107"/>
      <c r="C828" s="107"/>
      <c r="D828" s="107"/>
      <c r="E828" s="107"/>
      <c r="F828" s="107"/>
      <c r="G828" s="108"/>
      <c r="H828" s="107"/>
      <c r="I828" s="107"/>
      <c r="J828" s="107"/>
      <c r="K828" s="107"/>
      <c r="L828" s="107"/>
      <c r="M828" s="107"/>
      <c r="N828" s="107"/>
      <c r="O828" s="109"/>
      <c r="P828" s="109"/>
      <c r="Q828" s="107"/>
      <c r="R828" s="107"/>
      <c r="S828" s="107"/>
      <c r="T828" s="107"/>
      <c r="U828" s="107"/>
      <c r="V828" s="107"/>
      <c r="W828" s="107"/>
      <c r="X828" s="107"/>
      <c r="Y828" s="107"/>
      <c r="Z828" s="107"/>
      <c r="AA828" s="107"/>
      <c r="AB828" s="107"/>
    </row>
    <row r="829" spans="1:28" ht="15.75" customHeight="1">
      <c r="A829" s="107"/>
      <c r="B829" s="107"/>
      <c r="C829" s="107"/>
      <c r="D829" s="107"/>
      <c r="E829" s="107"/>
      <c r="F829" s="107"/>
      <c r="G829" s="108"/>
      <c r="H829" s="107"/>
      <c r="I829" s="107"/>
      <c r="J829" s="107"/>
      <c r="K829" s="107"/>
      <c r="L829" s="107"/>
      <c r="M829" s="107"/>
      <c r="N829" s="107"/>
      <c r="O829" s="109"/>
      <c r="P829" s="109"/>
      <c r="Q829" s="107"/>
      <c r="R829" s="107"/>
      <c r="S829" s="107"/>
      <c r="T829" s="107"/>
      <c r="U829" s="107"/>
      <c r="V829" s="107"/>
      <c r="W829" s="107"/>
      <c r="X829" s="107"/>
      <c r="Y829" s="107"/>
      <c r="Z829" s="107"/>
      <c r="AA829" s="107"/>
      <c r="AB829" s="107"/>
    </row>
    <row r="830" spans="1:28" ht="15.75" customHeight="1">
      <c r="A830" s="107"/>
      <c r="B830" s="107"/>
      <c r="C830" s="107"/>
      <c r="D830" s="107"/>
      <c r="E830" s="107"/>
      <c r="F830" s="107"/>
      <c r="G830" s="108"/>
      <c r="H830" s="107"/>
      <c r="I830" s="107"/>
      <c r="J830" s="107"/>
      <c r="K830" s="107"/>
      <c r="L830" s="107"/>
      <c r="M830" s="107"/>
      <c r="N830" s="107"/>
      <c r="O830" s="109"/>
      <c r="P830" s="109"/>
      <c r="Q830" s="107"/>
      <c r="R830" s="107"/>
      <c r="S830" s="107"/>
      <c r="T830" s="107"/>
      <c r="U830" s="107"/>
      <c r="V830" s="107"/>
      <c r="W830" s="107"/>
      <c r="X830" s="107"/>
      <c r="Y830" s="107"/>
      <c r="Z830" s="107"/>
      <c r="AA830" s="107"/>
      <c r="AB830" s="107"/>
    </row>
    <row r="831" spans="1:28" ht="15.75" customHeight="1">
      <c r="A831" s="107"/>
      <c r="B831" s="107"/>
      <c r="C831" s="107"/>
      <c r="D831" s="107"/>
      <c r="E831" s="107"/>
      <c r="F831" s="107"/>
      <c r="G831" s="108"/>
      <c r="H831" s="107"/>
      <c r="I831" s="107"/>
      <c r="J831" s="107"/>
      <c r="K831" s="107"/>
      <c r="L831" s="107"/>
      <c r="M831" s="107"/>
      <c r="N831" s="107"/>
      <c r="O831" s="109"/>
      <c r="P831" s="109"/>
      <c r="Q831" s="107"/>
      <c r="R831" s="107"/>
      <c r="S831" s="107"/>
      <c r="T831" s="107"/>
      <c r="U831" s="107"/>
      <c r="V831" s="107"/>
      <c r="W831" s="107"/>
      <c r="X831" s="107"/>
      <c r="Y831" s="107"/>
      <c r="Z831" s="107"/>
      <c r="AA831" s="107"/>
      <c r="AB831" s="107"/>
    </row>
    <row r="832" spans="1:28" ht="15.75" customHeight="1">
      <c r="A832" s="107"/>
      <c r="B832" s="107"/>
      <c r="C832" s="107"/>
      <c r="D832" s="107"/>
      <c r="E832" s="107"/>
      <c r="F832" s="107"/>
      <c r="G832" s="108"/>
      <c r="H832" s="107"/>
      <c r="I832" s="107"/>
      <c r="J832" s="107"/>
      <c r="K832" s="107"/>
      <c r="L832" s="107"/>
      <c r="M832" s="107"/>
      <c r="N832" s="107"/>
      <c r="O832" s="109"/>
      <c r="P832" s="109"/>
      <c r="Q832" s="107"/>
      <c r="R832" s="107"/>
      <c r="S832" s="107"/>
      <c r="T832" s="107"/>
      <c r="U832" s="107"/>
      <c r="V832" s="107"/>
      <c r="W832" s="107"/>
      <c r="X832" s="107"/>
      <c r="Y832" s="107"/>
      <c r="Z832" s="107"/>
      <c r="AA832" s="107"/>
      <c r="AB832" s="107"/>
    </row>
    <row r="833" spans="1:28" ht="15.75" customHeight="1">
      <c r="A833" s="107"/>
      <c r="B833" s="107"/>
      <c r="C833" s="107"/>
      <c r="D833" s="107"/>
      <c r="E833" s="107"/>
      <c r="F833" s="107"/>
      <c r="G833" s="108"/>
      <c r="H833" s="107"/>
      <c r="I833" s="107"/>
      <c r="J833" s="107"/>
      <c r="K833" s="107"/>
      <c r="L833" s="107"/>
      <c r="M833" s="107"/>
      <c r="N833" s="107"/>
      <c r="O833" s="109"/>
      <c r="P833" s="109"/>
      <c r="Q833" s="107"/>
      <c r="R833" s="107"/>
      <c r="S833" s="107"/>
      <c r="T833" s="107"/>
      <c r="U833" s="107"/>
      <c r="V833" s="107"/>
      <c r="W833" s="107"/>
      <c r="X833" s="107"/>
      <c r="Y833" s="107"/>
      <c r="Z833" s="107"/>
      <c r="AA833" s="107"/>
      <c r="AB833" s="107"/>
    </row>
    <row r="834" spans="1:28" ht="15.75" customHeight="1">
      <c r="A834" s="107"/>
      <c r="B834" s="107"/>
      <c r="C834" s="107"/>
      <c r="D834" s="107"/>
      <c r="E834" s="107"/>
      <c r="F834" s="107"/>
      <c r="G834" s="108"/>
      <c r="H834" s="107"/>
      <c r="I834" s="107"/>
      <c r="J834" s="107"/>
      <c r="K834" s="107"/>
      <c r="L834" s="107"/>
      <c r="M834" s="107"/>
      <c r="N834" s="107"/>
      <c r="O834" s="109"/>
      <c r="P834" s="109"/>
      <c r="Q834" s="107"/>
      <c r="R834" s="107"/>
      <c r="S834" s="107"/>
      <c r="T834" s="107"/>
      <c r="U834" s="107"/>
      <c r="V834" s="107"/>
      <c r="W834" s="107"/>
      <c r="X834" s="107"/>
      <c r="Y834" s="107"/>
      <c r="Z834" s="107"/>
      <c r="AA834" s="107"/>
      <c r="AB834" s="107"/>
    </row>
    <row r="835" spans="1:28" ht="15.75" customHeight="1">
      <c r="A835" s="107"/>
      <c r="B835" s="107"/>
      <c r="C835" s="107"/>
      <c r="D835" s="107"/>
      <c r="E835" s="107"/>
      <c r="F835" s="107"/>
      <c r="G835" s="108"/>
      <c r="H835" s="107"/>
      <c r="I835" s="107"/>
      <c r="J835" s="107"/>
      <c r="K835" s="107"/>
      <c r="L835" s="107"/>
      <c r="M835" s="107"/>
      <c r="N835" s="107"/>
      <c r="O835" s="109"/>
      <c r="P835" s="109"/>
      <c r="Q835" s="107"/>
      <c r="R835" s="107"/>
      <c r="S835" s="107"/>
      <c r="T835" s="107"/>
      <c r="U835" s="107"/>
      <c r="V835" s="107"/>
      <c r="W835" s="107"/>
      <c r="X835" s="107"/>
      <c r="Y835" s="107"/>
      <c r="Z835" s="107"/>
      <c r="AA835" s="107"/>
      <c r="AB835" s="107"/>
    </row>
    <row r="836" spans="1:28" ht="15.75" customHeight="1">
      <c r="A836" s="107"/>
      <c r="B836" s="107"/>
      <c r="C836" s="107"/>
      <c r="D836" s="107"/>
      <c r="E836" s="107"/>
      <c r="F836" s="107"/>
      <c r="G836" s="108"/>
      <c r="H836" s="107"/>
      <c r="I836" s="107"/>
      <c r="J836" s="107"/>
      <c r="K836" s="107"/>
      <c r="L836" s="107"/>
      <c r="M836" s="107"/>
      <c r="N836" s="107"/>
      <c r="O836" s="109"/>
      <c r="P836" s="109"/>
      <c r="Q836" s="107"/>
      <c r="R836" s="107"/>
      <c r="S836" s="107"/>
      <c r="T836" s="107"/>
      <c r="U836" s="107"/>
      <c r="V836" s="107"/>
      <c r="W836" s="107"/>
      <c r="X836" s="107"/>
      <c r="Y836" s="107"/>
      <c r="Z836" s="107"/>
      <c r="AA836" s="107"/>
      <c r="AB836" s="107"/>
    </row>
    <row r="837" spans="1:28" ht="15.75" customHeight="1">
      <c r="A837" s="107"/>
      <c r="B837" s="107"/>
      <c r="C837" s="107"/>
      <c r="D837" s="107"/>
      <c r="E837" s="107"/>
      <c r="F837" s="107"/>
      <c r="G837" s="108"/>
      <c r="H837" s="107"/>
      <c r="I837" s="107"/>
      <c r="J837" s="107"/>
      <c r="K837" s="107"/>
      <c r="L837" s="107"/>
      <c r="M837" s="107"/>
      <c r="N837" s="107"/>
      <c r="O837" s="109"/>
      <c r="P837" s="109"/>
      <c r="Q837" s="107"/>
      <c r="R837" s="107"/>
      <c r="S837" s="107"/>
      <c r="T837" s="107"/>
      <c r="U837" s="107"/>
      <c r="V837" s="107"/>
      <c r="W837" s="107"/>
      <c r="X837" s="107"/>
      <c r="Y837" s="107"/>
      <c r="Z837" s="107"/>
      <c r="AA837" s="107"/>
      <c r="AB837" s="107"/>
    </row>
    <row r="838" spans="1:28" ht="15.75" customHeight="1">
      <c r="A838" s="107"/>
      <c r="B838" s="107"/>
      <c r="C838" s="107"/>
      <c r="D838" s="107"/>
      <c r="E838" s="107"/>
      <c r="F838" s="107"/>
      <c r="G838" s="108"/>
      <c r="H838" s="107"/>
      <c r="I838" s="107"/>
      <c r="J838" s="107"/>
      <c r="K838" s="107"/>
      <c r="L838" s="107"/>
      <c r="M838" s="107"/>
      <c r="N838" s="107"/>
      <c r="O838" s="109"/>
      <c r="P838" s="109"/>
      <c r="Q838" s="107"/>
      <c r="R838" s="107"/>
      <c r="S838" s="107"/>
      <c r="T838" s="107"/>
      <c r="U838" s="107"/>
      <c r="V838" s="107"/>
      <c r="W838" s="107"/>
      <c r="X838" s="107"/>
      <c r="Y838" s="107"/>
      <c r="Z838" s="107"/>
      <c r="AA838" s="107"/>
      <c r="AB838" s="107"/>
    </row>
    <row r="839" spans="1:28" ht="15.75" customHeight="1">
      <c r="A839" s="107"/>
      <c r="B839" s="107"/>
      <c r="C839" s="107"/>
      <c r="D839" s="107"/>
      <c r="E839" s="107"/>
      <c r="F839" s="107"/>
      <c r="G839" s="108"/>
      <c r="H839" s="107"/>
      <c r="I839" s="107"/>
      <c r="J839" s="107"/>
      <c r="K839" s="107"/>
      <c r="L839" s="107"/>
      <c r="M839" s="107"/>
      <c r="N839" s="107"/>
      <c r="O839" s="109"/>
      <c r="P839" s="109"/>
      <c r="Q839" s="107"/>
      <c r="R839" s="107"/>
      <c r="S839" s="107"/>
      <c r="T839" s="107"/>
      <c r="U839" s="107"/>
      <c r="V839" s="107"/>
      <c r="W839" s="107"/>
      <c r="X839" s="107"/>
      <c r="Y839" s="107"/>
      <c r="Z839" s="107"/>
      <c r="AA839" s="107"/>
      <c r="AB839" s="107"/>
    </row>
    <row r="840" spans="1:28" ht="15.75" customHeight="1">
      <c r="A840" s="107"/>
      <c r="B840" s="107"/>
      <c r="C840" s="107"/>
      <c r="D840" s="107"/>
      <c r="E840" s="107"/>
      <c r="F840" s="107"/>
      <c r="G840" s="108"/>
      <c r="H840" s="107"/>
      <c r="I840" s="107"/>
      <c r="J840" s="107"/>
      <c r="K840" s="107"/>
      <c r="L840" s="107"/>
      <c r="M840" s="107"/>
      <c r="N840" s="107"/>
      <c r="O840" s="109"/>
      <c r="P840" s="109"/>
      <c r="Q840" s="107"/>
      <c r="R840" s="107"/>
      <c r="S840" s="107"/>
      <c r="T840" s="107"/>
      <c r="U840" s="107"/>
      <c r="V840" s="107"/>
      <c r="W840" s="107"/>
      <c r="X840" s="107"/>
      <c r="Y840" s="107"/>
      <c r="Z840" s="107"/>
      <c r="AA840" s="107"/>
      <c r="AB840" s="107"/>
    </row>
    <row r="841" spans="1:28" ht="15.75" customHeight="1">
      <c r="A841" s="107"/>
      <c r="B841" s="107"/>
      <c r="C841" s="107"/>
      <c r="D841" s="107"/>
      <c r="E841" s="107"/>
      <c r="F841" s="107"/>
      <c r="G841" s="108"/>
      <c r="H841" s="107"/>
      <c r="I841" s="107"/>
      <c r="J841" s="107"/>
      <c r="K841" s="107"/>
      <c r="L841" s="107"/>
      <c r="M841" s="107"/>
      <c r="N841" s="107"/>
      <c r="O841" s="109"/>
      <c r="P841" s="109"/>
      <c r="Q841" s="107"/>
      <c r="R841" s="107"/>
      <c r="S841" s="107"/>
      <c r="T841" s="107"/>
      <c r="U841" s="107"/>
      <c r="V841" s="107"/>
      <c r="W841" s="107"/>
      <c r="X841" s="107"/>
      <c r="Y841" s="107"/>
      <c r="Z841" s="107"/>
      <c r="AA841" s="107"/>
      <c r="AB841" s="107"/>
    </row>
    <row r="842" spans="1:28" ht="15.75" customHeight="1">
      <c r="A842" s="107"/>
      <c r="B842" s="107"/>
      <c r="C842" s="107"/>
      <c r="D842" s="107"/>
      <c r="E842" s="107"/>
      <c r="F842" s="107"/>
      <c r="G842" s="108"/>
      <c r="H842" s="107"/>
      <c r="I842" s="107"/>
      <c r="J842" s="107"/>
      <c r="K842" s="107"/>
      <c r="L842" s="107"/>
      <c r="M842" s="107"/>
      <c r="N842" s="107"/>
      <c r="O842" s="109"/>
      <c r="P842" s="109"/>
      <c r="Q842" s="107"/>
      <c r="R842" s="107"/>
      <c r="S842" s="107"/>
      <c r="T842" s="107"/>
      <c r="U842" s="107"/>
      <c r="V842" s="107"/>
      <c r="W842" s="107"/>
      <c r="X842" s="107"/>
      <c r="Y842" s="107"/>
      <c r="Z842" s="107"/>
      <c r="AA842" s="107"/>
      <c r="AB842" s="107"/>
    </row>
    <row r="843" spans="1:28" ht="15.75" customHeight="1">
      <c r="A843" s="107"/>
      <c r="B843" s="107"/>
      <c r="C843" s="107"/>
      <c r="D843" s="107"/>
      <c r="E843" s="107"/>
      <c r="F843" s="107"/>
      <c r="G843" s="108"/>
      <c r="H843" s="107"/>
      <c r="I843" s="107"/>
      <c r="J843" s="107"/>
      <c r="K843" s="107"/>
      <c r="L843" s="107"/>
      <c r="M843" s="107"/>
      <c r="N843" s="107"/>
      <c r="O843" s="109"/>
      <c r="P843" s="109"/>
      <c r="Q843" s="107"/>
      <c r="R843" s="107"/>
      <c r="S843" s="107"/>
      <c r="T843" s="107"/>
      <c r="U843" s="107"/>
      <c r="V843" s="107"/>
      <c r="W843" s="107"/>
      <c r="X843" s="107"/>
      <c r="Y843" s="107"/>
      <c r="Z843" s="107"/>
      <c r="AA843" s="107"/>
      <c r="AB843" s="107"/>
    </row>
    <row r="844" spans="1:28" ht="15.75" customHeight="1">
      <c r="A844" s="107"/>
      <c r="B844" s="107"/>
      <c r="C844" s="107"/>
      <c r="D844" s="107"/>
      <c r="E844" s="107"/>
      <c r="F844" s="107"/>
      <c r="G844" s="108"/>
      <c r="H844" s="107"/>
      <c r="I844" s="107"/>
      <c r="J844" s="107"/>
      <c r="K844" s="107"/>
      <c r="L844" s="107"/>
      <c r="M844" s="107"/>
      <c r="N844" s="107"/>
      <c r="O844" s="109"/>
      <c r="P844" s="109"/>
      <c r="Q844" s="107"/>
      <c r="R844" s="107"/>
      <c r="S844" s="107"/>
      <c r="T844" s="107"/>
      <c r="U844" s="107"/>
      <c r="V844" s="107"/>
      <c r="W844" s="107"/>
      <c r="X844" s="107"/>
      <c r="Y844" s="107"/>
      <c r="Z844" s="107"/>
      <c r="AA844" s="107"/>
      <c r="AB844" s="107"/>
    </row>
    <row r="845" spans="1:28" ht="15.75" customHeight="1">
      <c r="A845" s="107"/>
      <c r="B845" s="107"/>
      <c r="C845" s="107"/>
      <c r="D845" s="107"/>
      <c r="E845" s="107"/>
      <c r="F845" s="107"/>
      <c r="G845" s="108"/>
      <c r="H845" s="107"/>
      <c r="I845" s="107"/>
      <c r="J845" s="107"/>
      <c r="K845" s="107"/>
      <c r="L845" s="107"/>
      <c r="M845" s="107"/>
      <c r="N845" s="107"/>
      <c r="O845" s="109"/>
      <c r="P845" s="109"/>
      <c r="Q845" s="107"/>
      <c r="R845" s="107"/>
      <c r="S845" s="107"/>
      <c r="T845" s="107"/>
      <c r="U845" s="107"/>
      <c r="V845" s="107"/>
      <c r="W845" s="107"/>
      <c r="X845" s="107"/>
      <c r="Y845" s="107"/>
      <c r="Z845" s="107"/>
      <c r="AA845" s="107"/>
      <c r="AB845" s="107"/>
    </row>
    <row r="846" spans="1:28" ht="15.75" customHeight="1">
      <c r="A846" s="107"/>
      <c r="B846" s="107"/>
      <c r="C846" s="107"/>
      <c r="D846" s="107"/>
      <c r="E846" s="107"/>
      <c r="F846" s="107"/>
      <c r="G846" s="108"/>
      <c r="H846" s="107"/>
      <c r="I846" s="107"/>
      <c r="J846" s="107"/>
      <c r="K846" s="107"/>
      <c r="L846" s="107"/>
      <c r="M846" s="107"/>
      <c r="N846" s="107"/>
      <c r="O846" s="109"/>
      <c r="P846" s="109"/>
      <c r="Q846" s="107"/>
      <c r="R846" s="107"/>
      <c r="S846" s="107"/>
      <c r="T846" s="107"/>
      <c r="U846" s="107"/>
      <c r="V846" s="107"/>
      <c r="W846" s="107"/>
      <c r="X846" s="107"/>
      <c r="Y846" s="107"/>
      <c r="Z846" s="107"/>
      <c r="AA846" s="107"/>
      <c r="AB846" s="107"/>
    </row>
    <row r="847" spans="1:28" ht="15.75" customHeight="1">
      <c r="A847" s="107"/>
      <c r="B847" s="107"/>
      <c r="C847" s="107"/>
      <c r="D847" s="107"/>
      <c r="E847" s="107"/>
      <c r="F847" s="107"/>
      <c r="G847" s="108"/>
      <c r="H847" s="107"/>
      <c r="I847" s="107"/>
      <c r="J847" s="107"/>
      <c r="K847" s="107"/>
      <c r="L847" s="107"/>
      <c r="M847" s="107"/>
      <c r="N847" s="107"/>
      <c r="O847" s="109"/>
      <c r="P847" s="109"/>
      <c r="Q847" s="107"/>
      <c r="R847" s="107"/>
      <c r="S847" s="107"/>
      <c r="T847" s="107"/>
      <c r="U847" s="107"/>
      <c r="V847" s="107"/>
      <c r="W847" s="107"/>
      <c r="X847" s="107"/>
      <c r="Y847" s="107"/>
      <c r="Z847" s="107"/>
      <c r="AA847" s="107"/>
      <c r="AB847" s="107"/>
    </row>
    <row r="848" spans="1:28" ht="15.75" customHeight="1">
      <c r="A848" s="107"/>
      <c r="B848" s="107"/>
      <c r="C848" s="107"/>
      <c r="D848" s="107"/>
      <c r="E848" s="107"/>
      <c r="F848" s="107"/>
      <c r="G848" s="108"/>
      <c r="H848" s="107"/>
      <c r="I848" s="107"/>
      <c r="J848" s="107"/>
      <c r="K848" s="107"/>
      <c r="L848" s="107"/>
      <c r="M848" s="107"/>
      <c r="N848" s="107"/>
      <c r="O848" s="109"/>
      <c r="P848" s="109"/>
      <c r="Q848" s="107"/>
      <c r="R848" s="107"/>
      <c r="S848" s="107"/>
      <c r="T848" s="107"/>
      <c r="U848" s="107"/>
      <c r="V848" s="107"/>
      <c r="W848" s="107"/>
      <c r="X848" s="107"/>
      <c r="Y848" s="107"/>
      <c r="Z848" s="107"/>
      <c r="AA848" s="107"/>
      <c r="AB848" s="107"/>
    </row>
    <row r="849" spans="1:28" ht="15.75" customHeight="1">
      <c r="A849" s="107"/>
      <c r="B849" s="107"/>
      <c r="C849" s="107"/>
      <c r="D849" s="107"/>
      <c r="E849" s="107"/>
      <c r="F849" s="107"/>
      <c r="G849" s="108"/>
      <c r="H849" s="107"/>
      <c r="I849" s="107"/>
      <c r="J849" s="107"/>
      <c r="K849" s="107"/>
      <c r="L849" s="107"/>
      <c r="M849" s="107"/>
      <c r="N849" s="107"/>
      <c r="O849" s="109"/>
      <c r="P849" s="109"/>
      <c r="Q849" s="107"/>
      <c r="R849" s="107"/>
      <c r="S849" s="107"/>
      <c r="T849" s="107"/>
      <c r="U849" s="107"/>
      <c r="V849" s="107"/>
      <c r="W849" s="107"/>
      <c r="X849" s="107"/>
      <c r="Y849" s="107"/>
      <c r="Z849" s="107"/>
      <c r="AA849" s="107"/>
      <c r="AB849" s="107"/>
    </row>
    <row r="850" spans="1:28" ht="15.75" customHeight="1">
      <c r="A850" s="107"/>
      <c r="B850" s="107"/>
      <c r="C850" s="107"/>
      <c r="D850" s="107"/>
      <c r="E850" s="107"/>
      <c r="F850" s="107"/>
      <c r="G850" s="108"/>
      <c r="H850" s="107"/>
      <c r="I850" s="107"/>
      <c r="J850" s="107"/>
      <c r="K850" s="107"/>
      <c r="L850" s="107"/>
      <c r="M850" s="107"/>
      <c r="N850" s="107"/>
      <c r="O850" s="109"/>
      <c r="P850" s="109"/>
      <c r="Q850" s="107"/>
      <c r="R850" s="107"/>
      <c r="S850" s="107"/>
      <c r="T850" s="107"/>
      <c r="U850" s="107"/>
      <c r="V850" s="107"/>
      <c r="W850" s="107"/>
      <c r="X850" s="107"/>
      <c r="Y850" s="107"/>
      <c r="Z850" s="107"/>
      <c r="AA850" s="107"/>
      <c r="AB850" s="107"/>
    </row>
    <row r="851" spans="1:28" ht="15.75" customHeight="1">
      <c r="A851" s="107"/>
      <c r="B851" s="107"/>
      <c r="C851" s="107"/>
      <c r="D851" s="107"/>
      <c r="E851" s="107"/>
      <c r="F851" s="107"/>
      <c r="G851" s="108"/>
      <c r="H851" s="107"/>
      <c r="I851" s="107"/>
      <c r="J851" s="107"/>
      <c r="K851" s="107"/>
      <c r="L851" s="107"/>
      <c r="M851" s="107"/>
      <c r="N851" s="107"/>
      <c r="O851" s="109"/>
      <c r="P851" s="109"/>
      <c r="Q851" s="107"/>
      <c r="R851" s="107"/>
      <c r="S851" s="107"/>
      <c r="T851" s="107"/>
      <c r="U851" s="107"/>
      <c r="V851" s="107"/>
      <c r="W851" s="107"/>
      <c r="X851" s="107"/>
      <c r="Y851" s="107"/>
      <c r="Z851" s="107"/>
      <c r="AA851" s="107"/>
      <c r="AB851" s="107"/>
    </row>
    <row r="852" spans="1:28" ht="15.75" customHeight="1">
      <c r="A852" s="107"/>
      <c r="B852" s="107"/>
      <c r="C852" s="107"/>
      <c r="D852" s="107"/>
      <c r="E852" s="107"/>
      <c r="F852" s="107"/>
      <c r="G852" s="108"/>
      <c r="H852" s="107"/>
      <c r="I852" s="107"/>
      <c r="J852" s="107"/>
      <c r="K852" s="107"/>
      <c r="L852" s="107"/>
      <c r="M852" s="107"/>
      <c r="N852" s="107"/>
      <c r="O852" s="109"/>
      <c r="P852" s="109"/>
      <c r="Q852" s="107"/>
      <c r="R852" s="107"/>
      <c r="S852" s="107"/>
      <c r="T852" s="107"/>
      <c r="U852" s="107"/>
      <c r="V852" s="107"/>
      <c r="W852" s="107"/>
      <c r="X852" s="107"/>
      <c r="Y852" s="107"/>
      <c r="Z852" s="107"/>
      <c r="AA852" s="107"/>
      <c r="AB852" s="107"/>
    </row>
    <row r="853" spans="1:28" ht="15.75" customHeight="1">
      <c r="A853" s="107"/>
      <c r="B853" s="107"/>
      <c r="C853" s="107"/>
      <c r="D853" s="107"/>
      <c r="E853" s="107"/>
      <c r="F853" s="107"/>
      <c r="G853" s="108"/>
      <c r="H853" s="107"/>
      <c r="I853" s="107"/>
      <c r="J853" s="107"/>
      <c r="K853" s="107"/>
      <c r="L853" s="107"/>
      <c r="M853" s="107"/>
      <c r="N853" s="107"/>
      <c r="O853" s="109"/>
      <c r="P853" s="109"/>
      <c r="Q853" s="107"/>
      <c r="R853" s="107"/>
      <c r="S853" s="107"/>
      <c r="T853" s="107"/>
      <c r="U853" s="107"/>
      <c r="V853" s="107"/>
      <c r="W853" s="107"/>
      <c r="X853" s="107"/>
      <c r="Y853" s="107"/>
      <c r="Z853" s="107"/>
      <c r="AA853" s="107"/>
      <c r="AB853" s="107"/>
    </row>
    <row r="854" spans="1:28" ht="15.75" customHeight="1">
      <c r="A854" s="107"/>
      <c r="B854" s="107"/>
      <c r="C854" s="107"/>
      <c r="D854" s="107"/>
      <c r="E854" s="107"/>
      <c r="F854" s="107"/>
      <c r="G854" s="108"/>
      <c r="H854" s="107"/>
      <c r="I854" s="107"/>
      <c r="J854" s="107"/>
      <c r="K854" s="107"/>
      <c r="L854" s="107"/>
      <c r="M854" s="107"/>
      <c r="N854" s="107"/>
      <c r="O854" s="109"/>
      <c r="P854" s="109"/>
      <c r="Q854" s="107"/>
      <c r="R854" s="107"/>
      <c r="S854" s="107"/>
      <c r="T854" s="107"/>
      <c r="U854" s="107"/>
      <c r="V854" s="107"/>
      <c r="W854" s="107"/>
      <c r="X854" s="107"/>
      <c r="Y854" s="107"/>
      <c r="Z854" s="107"/>
      <c r="AA854" s="107"/>
      <c r="AB854" s="107"/>
    </row>
    <row r="855" spans="1:28" ht="15.75" customHeight="1">
      <c r="A855" s="107"/>
      <c r="B855" s="107"/>
      <c r="C855" s="107"/>
      <c r="D855" s="107"/>
      <c r="E855" s="107"/>
      <c r="F855" s="107"/>
      <c r="G855" s="108"/>
      <c r="H855" s="107"/>
      <c r="I855" s="107"/>
      <c r="J855" s="107"/>
      <c r="K855" s="107"/>
      <c r="L855" s="107"/>
      <c r="M855" s="107"/>
      <c r="N855" s="107"/>
      <c r="O855" s="109"/>
      <c r="P855" s="109"/>
      <c r="Q855" s="107"/>
      <c r="R855" s="107"/>
      <c r="S855" s="107"/>
      <c r="T855" s="107"/>
      <c r="U855" s="107"/>
      <c r="V855" s="107"/>
      <c r="W855" s="107"/>
      <c r="X855" s="107"/>
      <c r="Y855" s="107"/>
      <c r="Z855" s="107"/>
      <c r="AA855" s="107"/>
      <c r="AB855" s="107"/>
    </row>
    <row r="856" spans="1:28" ht="15.75" customHeight="1">
      <c r="A856" s="107"/>
      <c r="B856" s="107"/>
      <c r="C856" s="107"/>
      <c r="D856" s="107"/>
      <c r="E856" s="107"/>
      <c r="F856" s="107"/>
      <c r="G856" s="108"/>
      <c r="H856" s="107"/>
      <c r="I856" s="107"/>
      <c r="J856" s="107"/>
      <c r="K856" s="107"/>
      <c r="L856" s="107"/>
      <c r="M856" s="107"/>
      <c r="N856" s="107"/>
      <c r="O856" s="109"/>
      <c r="P856" s="109"/>
      <c r="Q856" s="107"/>
      <c r="R856" s="107"/>
      <c r="S856" s="107"/>
      <c r="T856" s="107"/>
      <c r="U856" s="107"/>
      <c r="V856" s="107"/>
      <c r="W856" s="107"/>
      <c r="X856" s="107"/>
      <c r="Y856" s="107"/>
      <c r="Z856" s="107"/>
      <c r="AA856" s="107"/>
      <c r="AB856" s="107"/>
    </row>
    <row r="857" spans="1:28" ht="15.75" customHeight="1">
      <c r="A857" s="107"/>
      <c r="B857" s="107"/>
      <c r="C857" s="107"/>
      <c r="D857" s="107"/>
      <c r="E857" s="107"/>
      <c r="F857" s="107"/>
      <c r="G857" s="108"/>
      <c r="H857" s="107"/>
      <c r="I857" s="107"/>
      <c r="J857" s="107"/>
      <c r="K857" s="107"/>
      <c r="L857" s="107"/>
      <c r="M857" s="107"/>
      <c r="N857" s="107"/>
      <c r="O857" s="109"/>
      <c r="P857" s="109"/>
      <c r="Q857" s="107"/>
      <c r="R857" s="107"/>
      <c r="S857" s="107"/>
      <c r="T857" s="107"/>
      <c r="U857" s="107"/>
      <c r="V857" s="107"/>
      <c r="W857" s="107"/>
      <c r="X857" s="107"/>
      <c r="Y857" s="107"/>
      <c r="Z857" s="107"/>
      <c r="AA857" s="107"/>
      <c r="AB857" s="107"/>
    </row>
    <row r="858" spans="1:28" ht="15.75" customHeight="1">
      <c r="A858" s="107"/>
      <c r="B858" s="107"/>
      <c r="C858" s="107"/>
      <c r="D858" s="107"/>
      <c r="E858" s="107"/>
      <c r="F858" s="107"/>
      <c r="G858" s="108"/>
      <c r="H858" s="107"/>
      <c r="I858" s="107"/>
      <c r="J858" s="107"/>
      <c r="K858" s="107"/>
      <c r="L858" s="107"/>
      <c r="M858" s="107"/>
      <c r="N858" s="107"/>
      <c r="O858" s="109"/>
      <c r="P858" s="109"/>
      <c r="Q858" s="107"/>
      <c r="R858" s="107"/>
      <c r="S858" s="107"/>
      <c r="T858" s="107"/>
      <c r="U858" s="107"/>
      <c r="V858" s="107"/>
      <c r="W858" s="107"/>
      <c r="X858" s="107"/>
      <c r="Y858" s="107"/>
      <c r="Z858" s="107"/>
      <c r="AA858" s="107"/>
      <c r="AB858" s="107"/>
    </row>
    <row r="859" spans="1:28" ht="15.75" customHeight="1">
      <c r="A859" s="107"/>
      <c r="B859" s="107"/>
      <c r="C859" s="107"/>
      <c r="D859" s="107"/>
      <c r="E859" s="107"/>
      <c r="F859" s="107"/>
      <c r="G859" s="108"/>
      <c r="H859" s="107"/>
      <c r="I859" s="107"/>
      <c r="J859" s="107"/>
      <c r="K859" s="107"/>
      <c r="L859" s="107"/>
      <c r="M859" s="107"/>
      <c r="N859" s="107"/>
      <c r="O859" s="109"/>
      <c r="P859" s="109"/>
      <c r="Q859" s="107"/>
      <c r="R859" s="107"/>
      <c r="S859" s="107"/>
      <c r="T859" s="107"/>
      <c r="U859" s="107"/>
      <c r="V859" s="107"/>
      <c r="W859" s="107"/>
      <c r="X859" s="107"/>
      <c r="Y859" s="107"/>
      <c r="Z859" s="107"/>
      <c r="AA859" s="107"/>
      <c r="AB859" s="107"/>
    </row>
    <row r="860" spans="1:28" ht="15.75" customHeight="1">
      <c r="A860" s="107"/>
      <c r="B860" s="107"/>
      <c r="C860" s="107"/>
      <c r="D860" s="107"/>
      <c r="E860" s="107"/>
      <c r="F860" s="107"/>
      <c r="G860" s="108"/>
      <c r="H860" s="107"/>
      <c r="I860" s="107"/>
      <c r="J860" s="107"/>
      <c r="K860" s="107"/>
      <c r="L860" s="107"/>
      <c r="M860" s="107"/>
      <c r="N860" s="107"/>
      <c r="O860" s="109"/>
      <c r="P860" s="109"/>
      <c r="Q860" s="107"/>
      <c r="R860" s="107"/>
      <c r="S860" s="107"/>
      <c r="T860" s="107"/>
      <c r="U860" s="107"/>
      <c r="V860" s="107"/>
      <c r="W860" s="107"/>
      <c r="X860" s="107"/>
      <c r="Y860" s="107"/>
      <c r="Z860" s="107"/>
      <c r="AA860" s="107"/>
      <c r="AB860" s="107"/>
    </row>
    <row r="861" spans="1:28" ht="15.75" customHeight="1">
      <c r="A861" s="107"/>
      <c r="B861" s="107"/>
      <c r="C861" s="107"/>
      <c r="D861" s="107"/>
      <c r="E861" s="107"/>
      <c r="F861" s="107"/>
      <c r="G861" s="108"/>
      <c r="H861" s="107"/>
      <c r="I861" s="107"/>
      <c r="J861" s="107"/>
      <c r="K861" s="107"/>
      <c r="L861" s="107"/>
      <c r="M861" s="107"/>
      <c r="N861" s="107"/>
      <c r="O861" s="109"/>
      <c r="P861" s="109"/>
      <c r="Q861" s="107"/>
      <c r="R861" s="107"/>
      <c r="S861" s="107"/>
      <c r="T861" s="107"/>
      <c r="U861" s="107"/>
      <c r="V861" s="107"/>
      <c r="W861" s="107"/>
      <c r="X861" s="107"/>
      <c r="Y861" s="107"/>
      <c r="Z861" s="107"/>
      <c r="AA861" s="107"/>
      <c r="AB861" s="107"/>
    </row>
    <row r="862" spans="1:28" ht="15.75" customHeight="1">
      <c r="A862" s="107"/>
      <c r="B862" s="107"/>
      <c r="C862" s="107"/>
      <c r="D862" s="107"/>
      <c r="E862" s="107"/>
      <c r="F862" s="107"/>
      <c r="G862" s="108"/>
      <c r="H862" s="107"/>
      <c r="I862" s="107"/>
      <c r="J862" s="107"/>
      <c r="K862" s="107"/>
      <c r="L862" s="107"/>
      <c r="M862" s="107"/>
      <c r="N862" s="107"/>
      <c r="O862" s="109"/>
      <c r="P862" s="109"/>
      <c r="Q862" s="107"/>
      <c r="R862" s="107"/>
      <c r="S862" s="107"/>
      <c r="T862" s="107"/>
      <c r="U862" s="107"/>
      <c r="V862" s="107"/>
      <c r="W862" s="107"/>
      <c r="X862" s="107"/>
      <c r="Y862" s="107"/>
      <c r="Z862" s="107"/>
      <c r="AA862" s="107"/>
      <c r="AB862" s="107"/>
    </row>
    <row r="863" spans="1:28" ht="15.75" customHeight="1">
      <c r="A863" s="107"/>
      <c r="B863" s="107"/>
      <c r="C863" s="107"/>
      <c r="D863" s="107"/>
      <c r="E863" s="107"/>
      <c r="F863" s="107"/>
      <c r="G863" s="108"/>
      <c r="H863" s="107"/>
      <c r="I863" s="107"/>
      <c r="J863" s="107"/>
      <c r="K863" s="107"/>
      <c r="L863" s="107"/>
      <c r="M863" s="107"/>
      <c r="N863" s="107"/>
      <c r="O863" s="109"/>
      <c r="P863" s="109"/>
      <c r="Q863" s="107"/>
      <c r="R863" s="107"/>
      <c r="S863" s="107"/>
      <c r="T863" s="107"/>
      <c r="U863" s="107"/>
      <c r="V863" s="107"/>
      <c r="W863" s="107"/>
      <c r="X863" s="107"/>
      <c r="Y863" s="107"/>
      <c r="Z863" s="107"/>
      <c r="AA863" s="107"/>
      <c r="AB863" s="107"/>
    </row>
    <row r="864" spans="1:28" ht="15.75" customHeight="1">
      <c r="A864" s="107"/>
      <c r="B864" s="107"/>
      <c r="C864" s="107"/>
      <c r="D864" s="107"/>
      <c r="E864" s="107"/>
      <c r="F864" s="107"/>
      <c r="G864" s="108"/>
      <c r="H864" s="107"/>
      <c r="I864" s="107"/>
      <c r="J864" s="107"/>
      <c r="K864" s="107"/>
      <c r="L864" s="107"/>
      <c r="M864" s="107"/>
      <c r="N864" s="107"/>
      <c r="O864" s="109"/>
      <c r="P864" s="109"/>
      <c r="Q864" s="107"/>
      <c r="R864" s="107"/>
      <c r="S864" s="107"/>
      <c r="T864" s="107"/>
      <c r="U864" s="107"/>
      <c r="V864" s="107"/>
      <c r="W864" s="107"/>
      <c r="X864" s="107"/>
      <c r="Y864" s="107"/>
      <c r="Z864" s="107"/>
      <c r="AA864" s="107"/>
      <c r="AB864" s="107"/>
    </row>
    <row r="865" spans="1:28" ht="15.75" customHeight="1">
      <c r="A865" s="107"/>
      <c r="B865" s="107"/>
      <c r="C865" s="107"/>
      <c r="D865" s="107"/>
      <c r="E865" s="107"/>
      <c r="F865" s="107"/>
      <c r="G865" s="108"/>
      <c r="H865" s="107"/>
      <c r="I865" s="107"/>
      <c r="J865" s="107"/>
      <c r="K865" s="107"/>
      <c r="L865" s="107"/>
      <c r="M865" s="107"/>
      <c r="N865" s="107"/>
      <c r="O865" s="109"/>
      <c r="P865" s="109"/>
      <c r="Q865" s="107"/>
      <c r="R865" s="107"/>
      <c r="S865" s="107"/>
      <c r="T865" s="107"/>
      <c r="U865" s="107"/>
      <c r="V865" s="107"/>
      <c r="W865" s="107"/>
      <c r="X865" s="107"/>
      <c r="Y865" s="107"/>
      <c r="Z865" s="107"/>
      <c r="AA865" s="107"/>
      <c r="AB865" s="107"/>
    </row>
    <row r="866" spans="1:28" ht="15.75" customHeight="1">
      <c r="A866" s="107"/>
      <c r="B866" s="107"/>
      <c r="C866" s="107"/>
      <c r="D866" s="107"/>
      <c r="E866" s="107"/>
      <c r="F866" s="107"/>
      <c r="G866" s="108"/>
      <c r="H866" s="107"/>
      <c r="I866" s="107"/>
      <c r="J866" s="107"/>
      <c r="K866" s="107"/>
      <c r="L866" s="107"/>
      <c r="M866" s="107"/>
      <c r="N866" s="107"/>
      <c r="O866" s="109"/>
      <c r="P866" s="109"/>
      <c r="Q866" s="107"/>
      <c r="R866" s="107"/>
      <c r="S866" s="107"/>
      <c r="T866" s="107"/>
      <c r="U866" s="107"/>
      <c r="V866" s="107"/>
      <c r="W866" s="107"/>
      <c r="X866" s="107"/>
      <c r="Y866" s="107"/>
      <c r="Z866" s="107"/>
      <c r="AA866" s="107"/>
      <c r="AB866" s="107"/>
    </row>
    <row r="867" spans="1:28" ht="15.75" customHeight="1">
      <c r="A867" s="107"/>
      <c r="B867" s="107"/>
      <c r="C867" s="107"/>
      <c r="D867" s="107"/>
      <c r="E867" s="107"/>
      <c r="F867" s="107"/>
      <c r="G867" s="108"/>
      <c r="H867" s="107"/>
      <c r="I867" s="107"/>
      <c r="J867" s="107"/>
      <c r="K867" s="107"/>
      <c r="L867" s="107"/>
      <c r="M867" s="107"/>
      <c r="N867" s="107"/>
      <c r="O867" s="109"/>
      <c r="P867" s="109"/>
      <c r="Q867" s="107"/>
      <c r="R867" s="107"/>
      <c r="S867" s="107"/>
      <c r="T867" s="107"/>
      <c r="U867" s="107"/>
      <c r="V867" s="107"/>
      <c r="W867" s="107"/>
      <c r="X867" s="107"/>
      <c r="Y867" s="107"/>
      <c r="Z867" s="107"/>
      <c r="AA867" s="107"/>
      <c r="AB867" s="107"/>
    </row>
    <row r="868" spans="1:28" ht="15.75" customHeight="1">
      <c r="A868" s="107"/>
      <c r="B868" s="107"/>
      <c r="C868" s="107"/>
      <c r="D868" s="107"/>
      <c r="E868" s="107"/>
      <c r="F868" s="107"/>
      <c r="G868" s="108"/>
      <c r="H868" s="107"/>
      <c r="I868" s="107"/>
      <c r="J868" s="107"/>
      <c r="K868" s="107"/>
      <c r="L868" s="107"/>
      <c r="M868" s="107"/>
      <c r="N868" s="107"/>
      <c r="O868" s="109"/>
      <c r="P868" s="109"/>
      <c r="Q868" s="107"/>
      <c r="R868" s="107"/>
      <c r="S868" s="107"/>
      <c r="T868" s="107"/>
      <c r="U868" s="107"/>
      <c r="V868" s="107"/>
      <c r="W868" s="107"/>
      <c r="X868" s="107"/>
      <c r="Y868" s="107"/>
      <c r="Z868" s="107"/>
      <c r="AA868" s="107"/>
      <c r="AB868" s="107"/>
    </row>
    <row r="869" spans="1:28" ht="15.75" customHeight="1">
      <c r="A869" s="107"/>
      <c r="B869" s="107"/>
      <c r="C869" s="107"/>
      <c r="D869" s="107"/>
      <c r="E869" s="107"/>
      <c r="F869" s="107"/>
      <c r="G869" s="108"/>
      <c r="H869" s="107"/>
      <c r="I869" s="107"/>
      <c r="J869" s="107"/>
      <c r="K869" s="107"/>
      <c r="L869" s="107"/>
      <c r="M869" s="107"/>
      <c r="N869" s="107"/>
      <c r="O869" s="109"/>
      <c r="P869" s="109"/>
      <c r="Q869" s="107"/>
      <c r="R869" s="107"/>
      <c r="S869" s="107"/>
      <c r="T869" s="107"/>
      <c r="U869" s="107"/>
      <c r="V869" s="107"/>
      <c r="W869" s="107"/>
      <c r="X869" s="107"/>
      <c r="Y869" s="107"/>
      <c r="Z869" s="107"/>
      <c r="AA869" s="107"/>
      <c r="AB869" s="107"/>
    </row>
    <row r="870" spans="1:28" ht="15.75" customHeight="1">
      <c r="A870" s="107"/>
      <c r="B870" s="107"/>
      <c r="C870" s="107"/>
      <c r="D870" s="107"/>
      <c r="E870" s="107"/>
      <c r="F870" s="107"/>
      <c r="G870" s="108"/>
      <c r="H870" s="107"/>
      <c r="I870" s="107"/>
      <c r="J870" s="107"/>
      <c r="K870" s="107"/>
      <c r="L870" s="107"/>
      <c r="M870" s="107"/>
      <c r="N870" s="107"/>
      <c r="O870" s="109"/>
      <c r="P870" s="109"/>
      <c r="Q870" s="107"/>
      <c r="R870" s="107"/>
      <c r="S870" s="107"/>
      <c r="T870" s="107"/>
      <c r="U870" s="107"/>
      <c r="V870" s="107"/>
      <c r="W870" s="107"/>
      <c r="X870" s="107"/>
      <c r="Y870" s="107"/>
      <c r="Z870" s="107"/>
      <c r="AA870" s="107"/>
      <c r="AB870" s="107"/>
    </row>
    <row r="871" spans="1:28" ht="15.75" customHeight="1">
      <c r="A871" s="107"/>
      <c r="B871" s="107"/>
      <c r="C871" s="107"/>
      <c r="D871" s="107"/>
      <c r="E871" s="107"/>
      <c r="F871" s="107"/>
      <c r="G871" s="108"/>
      <c r="H871" s="107"/>
      <c r="I871" s="107"/>
      <c r="J871" s="107"/>
      <c r="K871" s="107"/>
      <c r="L871" s="107"/>
      <c r="M871" s="107"/>
      <c r="N871" s="107"/>
      <c r="O871" s="109"/>
      <c r="P871" s="109"/>
      <c r="Q871" s="107"/>
      <c r="R871" s="107"/>
      <c r="S871" s="107"/>
      <c r="T871" s="107"/>
      <c r="U871" s="107"/>
      <c r="V871" s="107"/>
      <c r="W871" s="107"/>
      <c r="X871" s="107"/>
      <c r="Y871" s="107"/>
      <c r="Z871" s="107"/>
      <c r="AA871" s="107"/>
      <c r="AB871" s="107"/>
    </row>
    <row r="872" spans="1:28" ht="15.75" customHeight="1">
      <c r="A872" s="107"/>
      <c r="B872" s="107"/>
      <c r="C872" s="107"/>
      <c r="D872" s="107"/>
      <c r="E872" s="107"/>
      <c r="F872" s="107"/>
      <c r="G872" s="108"/>
      <c r="H872" s="107"/>
      <c r="I872" s="107"/>
      <c r="J872" s="107"/>
      <c r="K872" s="107"/>
      <c r="L872" s="107"/>
      <c r="M872" s="107"/>
      <c r="N872" s="107"/>
      <c r="O872" s="109"/>
      <c r="P872" s="109"/>
      <c r="Q872" s="107"/>
      <c r="R872" s="107"/>
      <c r="S872" s="107"/>
      <c r="T872" s="107"/>
      <c r="U872" s="107"/>
      <c r="V872" s="107"/>
      <c r="W872" s="107"/>
      <c r="X872" s="107"/>
      <c r="Y872" s="107"/>
      <c r="Z872" s="107"/>
      <c r="AA872" s="107"/>
      <c r="AB872" s="107"/>
    </row>
    <row r="873" spans="1:28" ht="15.75" customHeight="1">
      <c r="A873" s="107"/>
      <c r="B873" s="107"/>
      <c r="C873" s="107"/>
      <c r="D873" s="107"/>
      <c r="E873" s="107"/>
      <c r="F873" s="107"/>
      <c r="G873" s="108"/>
      <c r="H873" s="107"/>
      <c r="I873" s="107"/>
      <c r="J873" s="107"/>
      <c r="K873" s="107"/>
      <c r="L873" s="107"/>
      <c r="M873" s="107"/>
      <c r="N873" s="107"/>
      <c r="O873" s="109"/>
      <c r="P873" s="109"/>
      <c r="Q873" s="107"/>
      <c r="R873" s="107"/>
      <c r="S873" s="107"/>
      <c r="T873" s="107"/>
      <c r="U873" s="107"/>
      <c r="V873" s="107"/>
      <c r="W873" s="107"/>
      <c r="X873" s="107"/>
      <c r="Y873" s="107"/>
      <c r="Z873" s="107"/>
      <c r="AA873" s="107"/>
      <c r="AB873" s="107"/>
    </row>
    <row r="874" spans="1:28" ht="15.75" customHeight="1">
      <c r="A874" s="107"/>
      <c r="B874" s="107"/>
      <c r="C874" s="107"/>
      <c r="D874" s="107"/>
      <c r="E874" s="107"/>
      <c r="F874" s="107"/>
      <c r="G874" s="108"/>
      <c r="H874" s="107"/>
      <c r="I874" s="107"/>
      <c r="J874" s="107"/>
      <c r="K874" s="107"/>
      <c r="L874" s="107"/>
      <c r="M874" s="107"/>
      <c r="N874" s="107"/>
      <c r="O874" s="109"/>
      <c r="P874" s="109"/>
      <c r="Q874" s="107"/>
      <c r="R874" s="107"/>
      <c r="S874" s="107"/>
      <c r="T874" s="107"/>
      <c r="U874" s="107"/>
      <c r="V874" s="107"/>
      <c r="W874" s="107"/>
      <c r="X874" s="107"/>
      <c r="Y874" s="107"/>
      <c r="Z874" s="107"/>
      <c r="AA874" s="107"/>
      <c r="AB874" s="107"/>
    </row>
    <row r="875" spans="1:28" ht="15.75" customHeight="1">
      <c r="A875" s="107"/>
      <c r="B875" s="107"/>
      <c r="C875" s="107"/>
      <c r="D875" s="107"/>
      <c r="E875" s="107"/>
      <c r="F875" s="107"/>
      <c r="G875" s="108"/>
      <c r="H875" s="107"/>
      <c r="I875" s="107"/>
      <c r="J875" s="107"/>
      <c r="K875" s="107"/>
      <c r="L875" s="107"/>
      <c r="M875" s="107"/>
      <c r="N875" s="107"/>
      <c r="O875" s="109"/>
      <c r="P875" s="109"/>
      <c r="Q875" s="107"/>
      <c r="R875" s="107"/>
      <c r="S875" s="107"/>
      <c r="T875" s="107"/>
      <c r="U875" s="107"/>
      <c r="V875" s="107"/>
      <c r="W875" s="107"/>
      <c r="X875" s="107"/>
      <c r="Y875" s="107"/>
      <c r="Z875" s="107"/>
      <c r="AA875" s="107"/>
      <c r="AB875" s="107"/>
    </row>
    <row r="876" spans="1:28" ht="15.75" customHeight="1">
      <c r="A876" s="107"/>
      <c r="B876" s="107"/>
      <c r="C876" s="107"/>
      <c r="D876" s="107"/>
      <c r="E876" s="107"/>
      <c r="F876" s="107"/>
      <c r="G876" s="108"/>
      <c r="H876" s="107"/>
      <c r="I876" s="107"/>
      <c r="J876" s="107"/>
      <c r="K876" s="107"/>
      <c r="L876" s="107"/>
      <c r="M876" s="107"/>
      <c r="N876" s="107"/>
      <c r="O876" s="109"/>
      <c r="P876" s="109"/>
      <c r="Q876" s="107"/>
      <c r="R876" s="107"/>
      <c r="S876" s="107"/>
      <c r="T876" s="107"/>
      <c r="U876" s="107"/>
      <c r="V876" s="107"/>
      <c r="W876" s="107"/>
      <c r="X876" s="107"/>
      <c r="Y876" s="107"/>
      <c r="Z876" s="107"/>
      <c r="AA876" s="107"/>
      <c r="AB876" s="107"/>
    </row>
    <row r="877" spans="1:28" ht="15.75" customHeight="1">
      <c r="A877" s="107"/>
      <c r="B877" s="107"/>
      <c r="C877" s="107"/>
      <c r="D877" s="107"/>
      <c r="E877" s="107"/>
      <c r="F877" s="107"/>
      <c r="G877" s="108"/>
      <c r="H877" s="107"/>
      <c r="I877" s="107"/>
      <c r="J877" s="107"/>
      <c r="K877" s="107"/>
      <c r="L877" s="107"/>
      <c r="M877" s="107"/>
      <c r="N877" s="107"/>
      <c r="O877" s="109"/>
      <c r="P877" s="109"/>
      <c r="Q877" s="107"/>
      <c r="R877" s="107"/>
      <c r="S877" s="107"/>
      <c r="T877" s="107"/>
      <c r="U877" s="107"/>
      <c r="V877" s="107"/>
      <c r="W877" s="107"/>
      <c r="X877" s="107"/>
      <c r="Y877" s="107"/>
      <c r="Z877" s="107"/>
      <c r="AA877" s="107"/>
      <c r="AB877" s="107"/>
    </row>
    <row r="878" spans="1:28" ht="15.75" customHeight="1">
      <c r="A878" s="107"/>
      <c r="B878" s="107"/>
      <c r="C878" s="107"/>
      <c r="D878" s="107"/>
      <c r="E878" s="107"/>
      <c r="F878" s="107"/>
      <c r="G878" s="108"/>
      <c r="H878" s="107"/>
      <c r="I878" s="107"/>
      <c r="J878" s="107"/>
      <c r="K878" s="107"/>
      <c r="L878" s="107"/>
      <c r="M878" s="107"/>
      <c r="N878" s="107"/>
      <c r="O878" s="109"/>
      <c r="P878" s="109"/>
      <c r="Q878" s="107"/>
      <c r="R878" s="107"/>
      <c r="S878" s="107"/>
      <c r="T878" s="107"/>
      <c r="U878" s="107"/>
      <c r="V878" s="107"/>
      <c r="W878" s="107"/>
      <c r="X878" s="107"/>
      <c r="Y878" s="107"/>
      <c r="Z878" s="107"/>
      <c r="AA878" s="107"/>
      <c r="AB878" s="107"/>
    </row>
    <row r="879" spans="1:28" ht="15.75" customHeight="1">
      <c r="A879" s="107"/>
      <c r="B879" s="107"/>
      <c r="C879" s="107"/>
      <c r="D879" s="107"/>
      <c r="E879" s="107"/>
      <c r="F879" s="107"/>
      <c r="G879" s="108"/>
      <c r="H879" s="107"/>
      <c r="I879" s="107"/>
      <c r="J879" s="107"/>
      <c r="K879" s="107"/>
      <c r="L879" s="107"/>
      <c r="M879" s="107"/>
      <c r="N879" s="107"/>
      <c r="O879" s="109"/>
      <c r="P879" s="109"/>
      <c r="Q879" s="107"/>
      <c r="R879" s="107"/>
      <c r="S879" s="107"/>
      <c r="T879" s="107"/>
      <c r="U879" s="107"/>
      <c r="V879" s="107"/>
      <c r="W879" s="107"/>
      <c r="X879" s="107"/>
      <c r="Y879" s="107"/>
      <c r="Z879" s="107"/>
      <c r="AA879" s="107"/>
      <c r="AB879" s="107"/>
    </row>
    <row r="880" spans="1:28" ht="15.75" customHeight="1">
      <c r="A880" s="107"/>
      <c r="B880" s="107"/>
      <c r="C880" s="107"/>
      <c r="D880" s="107"/>
      <c r="E880" s="107"/>
      <c r="F880" s="107"/>
      <c r="G880" s="108"/>
      <c r="H880" s="107"/>
      <c r="I880" s="107"/>
      <c r="J880" s="107"/>
      <c r="K880" s="107"/>
      <c r="L880" s="107"/>
      <c r="M880" s="107"/>
      <c r="N880" s="107"/>
      <c r="O880" s="109"/>
      <c r="P880" s="109"/>
      <c r="Q880" s="107"/>
      <c r="R880" s="107"/>
      <c r="S880" s="107"/>
      <c r="T880" s="107"/>
      <c r="U880" s="107"/>
      <c r="V880" s="107"/>
      <c r="W880" s="107"/>
      <c r="X880" s="107"/>
      <c r="Y880" s="107"/>
      <c r="Z880" s="107"/>
      <c r="AA880" s="107"/>
      <c r="AB880" s="107"/>
    </row>
    <row r="881" spans="1:28" ht="15.75" customHeight="1">
      <c r="A881" s="107"/>
      <c r="B881" s="107"/>
      <c r="C881" s="107"/>
      <c r="D881" s="107"/>
      <c r="E881" s="107"/>
      <c r="F881" s="107"/>
      <c r="G881" s="108"/>
      <c r="H881" s="107"/>
      <c r="I881" s="107"/>
      <c r="J881" s="107"/>
      <c r="K881" s="107"/>
      <c r="L881" s="107"/>
      <c r="M881" s="107"/>
      <c r="N881" s="107"/>
      <c r="O881" s="109"/>
      <c r="P881" s="109"/>
      <c r="Q881" s="107"/>
      <c r="R881" s="107"/>
      <c r="S881" s="107"/>
      <c r="T881" s="107"/>
      <c r="U881" s="107"/>
      <c r="V881" s="107"/>
      <c r="W881" s="107"/>
      <c r="X881" s="107"/>
      <c r="Y881" s="107"/>
      <c r="Z881" s="107"/>
      <c r="AA881" s="107"/>
      <c r="AB881" s="107"/>
    </row>
    <row r="882" spans="1:28" ht="15.75" customHeight="1">
      <c r="A882" s="107"/>
      <c r="B882" s="107"/>
      <c r="C882" s="107"/>
      <c r="D882" s="107"/>
      <c r="E882" s="107"/>
      <c r="F882" s="107"/>
      <c r="G882" s="108"/>
      <c r="H882" s="107"/>
      <c r="I882" s="107"/>
      <c r="J882" s="107"/>
      <c r="K882" s="107"/>
      <c r="L882" s="107"/>
      <c r="M882" s="107"/>
      <c r="N882" s="107"/>
      <c r="O882" s="109"/>
      <c r="P882" s="109"/>
      <c r="Q882" s="107"/>
      <c r="R882" s="107"/>
      <c r="S882" s="107"/>
      <c r="T882" s="107"/>
      <c r="U882" s="107"/>
      <c r="V882" s="107"/>
      <c r="W882" s="107"/>
      <c r="X882" s="107"/>
      <c r="Y882" s="107"/>
      <c r="Z882" s="107"/>
      <c r="AA882" s="107"/>
      <c r="AB882" s="107"/>
    </row>
    <row r="883" spans="1:28" ht="15.75" customHeight="1">
      <c r="A883" s="107"/>
      <c r="B883" s="107"/>
      <c r="C883" s="107"/>
      <c r="D883" s="107"/>
      <c r="E883" s="107"/>
      <c r="F883" s="107"/>
      <c r="G883" s="108"/>
      <c r="H883" s="107"/>
      <c r="I883" s="107"/>
      <c r="J883" s="107"/>
      <c r="K883" s="107"/>
      <c r="L883" s="107"/>
      <c r="M883" s="107"/>
      <c r="N883" s="107"/>
      <c r="O883" s="109"/>
      <c r="P883" s="109"/>
      <c r="Q883" s="107"/>
      <c r="R883" s="107"/>
      <c r="S883" s="107"/>
      <c r="T883" s="107"/>
      <c r="U883" s="107"/>
      <c r="V883" s="107"/>
      <c r="W883" s="107"/>
      <c r="X883" s="107"/>
      <c r="Y883" s="107"/>
      <c r="Z883" s="107"/>
      <c r="AA883" s="107"/>
      <c r="AB883" s="107"/>
    </row>
    <row r="884" spans="1:28" ht="15.75" customHeight="1">
      <c r="A884" s="107"/>
      <c r="B884" s="107"/>
      <c r="C884" s="107"/>
      <c r="D884" s="107"/>
      <c r="E884" s="107"/>
      <c r="F884" s="107"/>
      <c r="G884" s="108"/>
      <c r="H884" s="107"/>
      <c r="I884" s="107"/>
      <c r="J884" s="107"/>
      <c r="K884" s="107"/>
      <c r="L884" s="107"/>
      <c r="M884" s="107"/>
      <c r="N884" s="107"/>
      <c r="O884" s="109"/>
      <c r="P884" s="109"/>
      <c r="Q884" s="107"/>
      <c r="R884" s="107"/>
      <c r="S884" s="107"/>
      <c r="T884" s="107"/>
      <c r="U884" s="107"/>
      <c r="V884" s="107"/>
      <c r="W884" s="107"/>
      <c r="X884" s="107"/>
      <c r="Y884" s="107"/>
      <c r="Z884" s="107"/>
      <c r="AA884" s="107"/>
      <c r="AB884" s="107"/>
    </row>
    <row r="885" spans="1:28" ht="15.75" customHeight="1">
      <c r="A885" s="107"/>
      <c r="B885" s="107"/>
      <c r="C885" s="107"/>
      <c r="D885" s="107"/>
      <c r="E885" s="107"/>
      <c r="F885" s="107"/>
      <c r="G885" s="108"/>
      <c r="H885" s="107"/>
      <c r="I885" s="107"/>
      <c r="J885" s="107"/>
      <c r="K885" s="107"/>
      <c r="L885" s="107"/>
      <c r="M885" s="107"/>
      <c r="N885" s="107"/>
      <c r="O885" s="109"/>
      <c r="P885" s="109"/>
      <c r="Q885" s="107"/>
      <c r="R885" s="107"/>
      <c r="S885" s="107"/>
      <c r="T885" s="107"/>
      <c r="U885" s="107"/>
      <c r="V885" s="107"/>
      <c r="W885" s="107"/>
      <c r="X885" s="107"/>
      <c r="Y885" s="107"/>
      <c r="Z885" s="107"/>
      <c r="AA885" s="107"/>
      <c r="AB885" s="107"/>
    </row>
    <row r="886" spans="1:28" ht="15.75" customHeight="1">
      <c r="A886" s="107"/>
      <c r="B886" s="107"/>
      <c r="C886" s="107"/>
      <c r="D886" s="107"/>
      <c r="E886" s="107"/>
      <c r="F886" s="107"/>
      <c r="G886" s="108"/>
      <c r="H886" s="107"/>
      <c r="I886" s="107"/>
      <c r="J886" s="107"/>
      <c r="K886" s="107"/>
      <c r="L886" s="107"/>
      <c r="M886" s="107"/>
      <c r="N886" s="107"/>
      <c r="O886" s="109"/>
      <c r="P886" s="109"/>
      <c r="Q886" s="107"/>
      <c r="R886" s="107"/>
      <c r="S886" s="107"/>
      <c r="T886" s="107"/>
      <c r="U886" s="107"/>
      <c r="V886" s="107"/>
      <c r="W886" s="107"/>
      <c r="X886" s="107"/>
      <c r="Y886" s="107"/>
      <c r="Z886" s="107"/>
      <c r="AA886" s="107"/>
      <c r="AB886" s="107"/>
    </row>
    <row r="887" spans="1:28" ht="15.75" customHeight="1">
      <c r="A887" s="107"/>
      <c r="B887" s="107"/>
      <c r="C887" s="107"/>
      <c r="D887" s="107"/>
      <c r="E887" s="107"/>
      <c r="F887" s="107"/>
      <c r="G887" s="108"/>
      <c r="H887" s="107"/>
      <c r="I887" s="107"/>
      <c r="J887" s="107"/>
      <c r="K887" s="107"/>
      <c r="L887" s="107"/>
      <c r="M887" s="107"/>
      <c r="N887" s="107"/>
      <c r="O887" s="109"/>
      <c r="P887" s="109"/>
      <c r="Q887" s="107"/>
      <c r="R887" s="107"/>
      <c r="S887" s="107"/>
      <c r="T887" s="107"/>
      <c r="U887" s="107"/>
      <c r="V887" s="107"/>
      <c r="W887" s="107"/>
      <c r="X887" s="107"/>
      <c r="Y887" s="107"/>
      <c r="Z887" s="107"/>
      <c r="AA887" s="107"/>
      <c r="AB887" s="107"/>
    </row>
    <row r="888" spans="1:28" ht="15.75" customHeight="1">
      <c r="A888" s="107"/>
      <c r="B888" s="107"/>
      <c r="C888" s="107"/>
      <c r="D888" s="107"/>
      <c r="E888" s="107"/>
      <c r="F888" s="107"/>
      <c r="G888" s="108"/>
      <c r="H888" s="107"/>
      <c r="I888" s="107"/>
      <c r="J888" s="107"/>
      <c r="K888" s="107"/>
      <c r="L888" s="107"/>
      <c r="M888" s="107"/>
      <c r="N888" s="107"/>
      <c r="O888" s="109"/>
      <c r="P888" s="109"/>
      <c r="Q888" s="107"/>
      <c r="R888" s="107"/>
      <c r="S888" s="107"/>
      <c r="T888" s="107"/>
      <c r="U888" s="107"/>
      <c r="V888" s="107"/>
      <c r="W888" s="107"/>
      <c r="X888" s="107"/>
      <c r="Y888" s="107"/>
      <c r="Z888" s="107"/>
      <c r="AA888" s="107"/>
      <c r="AB888" s="107"/>
    </row>
    <row r="889" spans="1:28" ht="15.75" customHeight="1">
      <c r="A889" s="107"/>
      <c r="B889" s="107"/>
      <c r="C889" s="107"/>
      <c r="D889" s="107"/>
      <c r="E889" s="107"/>
      <c r="F889" s="107"/>
      <c r="G889" s="108"/>
      <c r="H889" s="107"/>
      <c r="I889" s="107"/>
      <c r="J889" s="107"/>
      <c r="K889" s="107"/>
      <c r="L889" s="107"/>
      <c r="M889" s="107"/>
      <c r="N889" s="107"/>
      <c r="O889" s="109"/>
      <c r="P889" s="109"/>
      <c r="Q889" s="107"/>
      <c r="R889" s="107"/>
      <c r="S889" s="107"/>
      <c r="T889" s="107"/>
      <c r="U889" s="107"/>
      <c r="V889" s="107"/>
      <c r="W889" s="107"/>
      <c r="X889" s="107"/>
      <c r="Y889" s="107"/>
      <c r="Z889" s="107"/>
      <c r="AA889" s="107"/>
      <c r="AB889" s="107"/>
    </row>
    <row r="890" spans="1:28" ht="15.75" customHeight="1">
      <c r="A890" s="107"/>
      <c r="B890" s="107"/>
      <c r="C890" s="107"/>
      <c r="D890" s="107"/>
      <c r="E890" s="107"/>
      <c r="F890" s="107"/>
      <c r="G890" s="108"/>
      <c r="H890" s="107"/>
      <c r="I890" s="107"/>
      <c r="J890" s="107"/>
      <c r="K890" s="107"/>
      <c r="L890" s="107"/>
      <c r="M890" s="107"/>
      <c r="N890" s="107"/>
      <c r="O890" s="109"/>
      <c r="P890" s="109"/>
      <c r="Q890" s="107"/>
      <c r="R890" s="107"/>
      <c r="S890" s="107"/>
      <c r="T890" s="107"/>
      <c r="U890" s="107"/>
      <c r="V890" s="107"/>
      <c r="W890" s="107"/>
      <c r="X890" s="107"/>
      <c r="Y890" s="107"/>
      <c r="Z890" s="107"/>
      <c r="AA890" s="107"/>
      <c r="AB890" s="107"/>
    </row>
    <row r="891" spans="1:28" ht="15.75" customHeight="1">
      <c r="A891" s="107"/>
      <c r="B891" s="107"/>
      <c r="C891" s="107"/>
      <c r="D891" s="107"/>
      <c r="E891" s="107"/>
      <c r="F891" s="107"/>
      <c r="G891" s="108"/>
      <c r="H891" s="107"/>
      <c r="I891" s="107"/>
      <c r="J891" s="107"/>
      <c r="K891" s="107"/>
      <c r="L891" s="107"/>
      <c r="M891" s="107"/>
      <c r="N891" s="107"/>
      <c r="O891" s="109"/>
      <c r="P891" s="109"/>
      <c r="Q891" s="107"/>
      <c r="R891" s="107"/>
      <c r="S891" s="107"/>
      <c r="T891" s="107"/>
      <c r="U891" s="107"/>
      <c r="V891" s="107"/>
      <c r="W891" s="107"/>
      <c r="X891" s="107"/>
      <c r="Y891" s="107"/>
      <c r="Z891" s="107"/>
      <c r="AA891" s="107"/>
      <c r="AB891" s="107"/>
    </row>
    <row r="892" spans="1:28" ht="15.75" customHeight="1">
      <c r="A892" s="107"/>
      <c r="B892" s="107"/>
      <c r="C892" s="107"/>
      <c r="D892" s="107"/>
      <c r="E892" s="107"/>
      <c r="F892" s="107"/>
      <c r="G892" s="108"/>
      <c r="H892" s="107"/>
      <c r="I892" s="107"/>
      <c r="J892" s="107"/>
      <c r="K892" s="107"/>
      <c r="L892" s="107"/>
      <c r="M892" s="107"/>
      <c r="N892" s="107"/>
      <c r="O892" s="109"/>
      <c r="P892" s="109"/>
      <c r="Q892" s="107"/>
      <c r="R892" s="107"/>
      <c r="S892" s="107"/>
      <c r="T892" s="107"/>
      <c r="U892" s="107"/>
      <c r="V892" s="107"/>
      <c r="W892" s="107"/>
      <c r="X892" s="107"/>
      <c r="Y892" s="107"/>
      <c r="Z892" s="107"/>
      <c r="AA892" s="107"/>
      <c r="AB892" s="107"/>
    </row>
    <row r="893" spans="1:28" ht="15.75" customHeight="1">
      <c r="A893" s="107"/>
      <c r="B893" s="107"/>
      <c r="C893" s="107"/>
      <c r="D893" s="107"/>
      <c r="E893" s="107"/>
      <c r="F893" s="107"/>
      <c r="G893" s="108"/>
      <c r="H893" s="107"/>
      <c r="I893" s="107"/>
      <c r="J893" s="107"/>
      <c r="K893" s="107"/>
      <c r="L893" s="107"/>
      <c r="M893" s="107"/>
      <c r="N893" s="107"/>
      <c r="O893" s="109"/>
      <c r="P893" s="109"/>
      <c r="Q893" s="107"/>
      <c r="R893" s="107"/>
      <c r="S893" s="107"/>
      <c r="T893" s="107"/>
      <c r="U893" s="107"/>
      <c r="V893" s="107"/>
      <c r="W893" s="107"/>
      <c r="X893" s="107"/>
      <c r="Y893" s="107"/>
      <c r="Z893" s="107"/>
      <c r="AA893" s="107"/>
      <c r="AB893" s="107"/>
    </row>
    <row r="894" spans="1:28" ht="15.75" customHeight="1">
      <c r="A894" s="107"/>
      <c r="B894" s="107"/>
      <c r="C894" s="107"/>
      <c r="D894" s="107"/>
      <c r="E894" s="107"/>
      <c r="F894" s="107"/>
      <c r="G894" s="108"/>
      <c r="H894" s="107"/>
      <c r="I894" s="107"/>
      <c r="J894" s="107"/>
      <c r="K894" s="107"/>
      <c r="L894" s="107"/>
      <c r="M894" s="107"/>
      <c r="N894" s="107"/>
      <c r="O894" s="109"/>
      <c r="P894" s="109"/>
      <c r="Q894" s="107"/>
      <c r="R894" s="107"/>
      <c r="S894" s="107"/>
      <c r="T894" s="107"/>
      <c r="U894" s="107"/>
      <c r="V894" s="107"/>
      <c r="W894" s="107"/>
      <c r="X894" s="107"/>
      <c r="Y894" s="107"/>
      <c r="Z894" s="107"/>
      <c r="AA894" s="107"/>
      <c r="AB894" s="107"/>
    </row>
    <row r="895" spans="1:28" ht="15.75" customHeight="1">
      <c r="A895" s="107"/>
      <c r="B895" s="107"/>
      <c r="C895" s="107"/>
      <c r="D895" s="107"/>
      <c r="E895" s="107"/>
      <c r="F895" s="107"/>
      <c r="G895" s="108"/>
      <c r="H895" s="107"/>
      <c r="I895" s="107"/>
      <c r="J895" s="107"/>
      <c r="K895" s="107"/>
      <c r="L895" s="107"/>
      <c r="M895" s="107"/>
      <c r="N895" s="107"/>
      <c r="O895" s="109"/>
      <c r="P895" s="109"/>
      <c r="Q895" s="107"/>
      <c r="R895" s="107"/>
      <c r="S895" s="107"/>
      <c r="T895" s="107"/>
      <c r="U895" s="107"/>
      <c r="V895" s="107"/>
      <c r="W895" s="107"/>
      <c r="X895" s="107"/>
      <c r="Y895" s="107"/>
      <c r="Z895" s="107"/>
      <c r="AA895" s="107"/>
      <c r="AB895" s="107"/>
    </row>
    <row r="896" spans="1:28" ht="15.75" customHeight="1">
      <c r="A896" s="107"/>
      <c r="B896" s="107"/>
      <c r="C896" s="107"/>
      <c r="D896" s="107"/>
      <c r="E896" s="107"/>
      <c r="F896" s="107"/>
      <c r="G896" s="108"/>
      <c r="H896" s="107"/>
      <c r="I896" s="107"/>
      <c r="J896" s="107"/>
      <c r="K896" s="107"/>
      <c r="L896" s="107"/>
      <c r="M896" s="107"/>
      <c r="N896" s="107"/>
      <c r="O896" s="109"/>
      <c r="P896" s="109"/>
      <c r="Q896" s="107"/>
      <c r="R896" s="107"/>
      <c r="S896" s="107"/>
      <c r="T896" s="107"/>
      <c r="U896" s="107"/>
      <c r="V896" s="107"/>
      <c r="W896" s="107"/>
      <c r="X896" s="107"/>
      <c r="Y896" s="107"/>
      <c r="Z896" s="107"/>
      <c r="AA896" s="107"/>
      <c r="AB896" s="107"/>
    </row>
    <row r="897" spans="1:28" ht="15.75" customHeight="1">
      <c r="A897" s="107"/>
      <c r="B897" s="107"/>
      <c r="C897" s="107"/>
      <c r="D897" s="107"/>
      <c r="E897" s="107"/>
      <c r="F897" s="107"/>
      <c r="G897" s="108"/>
      <c r="H897" s="107"/>
      <c r="I897" s="107"/>
      <c r="J897" s="107"/>
      <c r="K897" s="107"/>
      <c r="L897" s="107"/>
      <c r="M897" s="107"/>
      <c r="N897" s="107"/>
      <c r="O897" s="109"/>
      <c r="P897" s="109"/>
      <c r="Q897" s="107"/>
      <c r="R897" s="107"/>
      <c r="S897" s="107"/>
      <c r="T897" s="107"/>
      <c r="U897" s="107"/>
      <c r="V897" s="107"/>
      <c r="W897" s="107"/>
      <c r="X897" s="107"/>
      <c r="Y897" s="107"/>
      <c r="Z897" s="107"/>
      <c r="AA897" s="107"/>
      <c r="AB897" s="107"/>
    </row>
    <row r="898" spans="1:28" ht="15.75" customHeight="1">
      <c r="A898" s="107"/>
      <c r="B898" s="107"/>
      <c r="C898" s="107"/>
      <c r="D898" s="107"/>
      <c r="E898" s="107"/>
      <c r="F898" s="107"/>
      <c r="G898" s="108"/>
      <c r="H898" s="107"/>
      <c r="I898" s="107"/>
      <c r="J898" s="107"/>
      <c r="K898" s="107"/>
      <c r="L898" s="107"/>
      <c r="M898" s="107"/>
      <c r="N898" s="107"/>
      <c r="O898" s="109"/>
      <c r="P898" s="109"/>
      <c r="Q898" s="107"/>
      <c r="R898" s="107"/>
      <c r="S898" s="107"/>
      <c r="T898" s="107"/>
      <c r="U898" s="107"/>
      <c r="V898" s="107"/>
      <c r="W898" s="107"/>
      <c r="X898" s="107"/>
      <c r="Y898" s="107"/>
      <c r="Z898" s="107"/>
      <c r="AA898" s="107"/>
      <c r="AB898" s="107"/>
    </row>
    <row r="899" spans="1:28" ht="15.75" customHeight="1">
      <c r="A899" s="107"/>
      <c r="B899" s="107"/>
      <c r="C899" s="107"/>
      <c r="D899" s="107"/>
      <c r="E899" s="107"/>
      <c r="F899" s="107"/>
      <c r="G899" s="108"/>
      <c r="H899" s="107"/>
      <c r="I899" s="107"/>
      <c r="J899" s="107"/>
      <c r="K899" s="107"/>
      <c r="L899" s="107"/>
      <c r="M899" s="107"/>
      <c r="N899" s="107"/>
      <c r="O899" s="109"/>
      <c r="P899" s="109"/>
      <c r="Q899" s="107"/>
      <c r="R899" s="107"/>
      <c r="S899" s="107"/>
      <c r="T899" s="107"/>
      <c r="U899" s="107"/>
      <c r="V899" s="107"/>
      <c r="W899" s="107"/>
      <c r="X899" s="107"/>
      <c r="Y899" s="107"/>
      <c r="Z899" s="107"/>
      <c r="AA899" s="107"/>
      <c r="AB899" s="107"/>
    </row>
    <row r="900" spans="1:28" ht="15.75" customHeight="1">
      <c r="A900" s="107"/>
      <c r="B900" s="107"/>
      <c r="C900" s="107"/>
      <c r="D900" s="107"/>
      <c r="E900" s="107"/>
      <c r="F900" s="107"/>
      <c r="G900" s="108"/>
      <c r="H900" s="107"/>
      <c r="I900" s="107"/>
      <c r="J900" s="107"/>
      <c r="K900" s="107"/>
      <c r="L900" s="107"/>
      <c r="M900" s="107"/>
      <c r="N900" s="107"/>
      <c r="O900" s="109"/>
      <c r="P900" s="109"/>
      <c r="Q900" s="107"/>
      <c r="R900" s="107"/>
      <c r="S900" s="107"/>
      <c r="T900" s="107"/>
      <c r="U900" s="107"/>
      <c r="V900" s="107"/>
      <c r="W900" s="107"/>
      <c r="X900" s="107"/>
      <c r="Y900" s="107"/>
      <c r="Z900" s="107"/>
      <c r="AA900" s="107"/>
      <c r="AB900" s="107"/>
    </row>
    <row r="901" spans="1:28" ht="15.75" customHeight="1">
      <c r="A901" s="107"/>
      <c r="B901" s="107"/>
      <c r="C901" s="107"/>
      <c r="D901" s="107"/>
      <c r="E901" s="107"/>
      <c r="F901" s="107"/>
      <c r="G901" s="108"/>
      <c r="H901" s="107"/>
      <c r="I901" s="107"/>
      <c r="J901" s="107"/>
      <c r="K901" s="107"/>
      <c r="L901" s="107"/>
      <c r="M901" s="107"/>
      <c r="N901" s="107"/>
      <c r="O901" s="109"/>
      <c r="P901" s="109"/>
      <c r="Q901" s="107"/>
      <c r="R901" s="107"/>
      <c r="S901" s="107"/>
      <c r="T901" s="107"/>
      <c r="U901" s="107"/>
      <c r="V901" s="107"/>
      <c r="W901" s="107"/>
      <c r="X901" s="107"/>
      <c r="Y901" s="107"/>
      <c r="Z901" s="107"/>
      <c r="AA901" s="107"/>
      <c r="AB901" s="107"/>
    </row>
    <row r="902" spans="1:28" ht="15.75" customHeight="1">
      <c r="A902" s="107"/>
      <c r="B902" s="107"/>
      <c r="C902" s="107"/>
      <c r="D902" s="107"/>
      <c r="E902" s="107"/>
      <c r="F902" s="107"/>
      <c r="G902" s="108"/>
      <c r="H902" s="107"/>
      <c r="I902" s="107"/>
      <c r="J902" s="107"/>
      <c r="K902" s="107"/>
      <c r="L902" s="107"/>
      <c r="M902" s="107"/>
      <c r="N902" s="107"/>
      <c r="O902" s="109"/>
      <c r="P902" s="109"/>
      <c r="Q902" s="107"/>
      <c r="R902" s="107"/>
      <c r="S902" s="107"/>
      <c r="T902" s="107"/>
      <c r="U902" s="107"/>
      <c r="V902" s="107"/>
      <c r="W902" s="107"/>
      <c r="X902" s="107"/>
      <c r="Y902" s="107"/>
      <c r="Z902" s="107"/>
      <c r="AA902" s="107"/>
      <c r="AB902" s="107"/>
    </row>
    <row r="903" spans="1:28" ht="15.75" customHeight="1">
      <c r="A903" s="107"/>
      <c r="B903" s="107"/>
      <c r="C903" s="107"/>
      <c r="D903" s="107"/>
      <c r="E903" s="107"/>
      <c r="F903" s="107"/>
      <c r="G903" s="108"/>
      <c r="H903" s="107"/>
      <c r="I903" s="107"/>
      <c r="J903" s="107"/>
      <c r="K903" s="107"/>
      <c r="L903" s="107"/>
      <c r="M903" s="107"/>
      <c r="N903" s="107"/>
      <c r="O903" s="109"/>
      <c r="P903" s="109"/>
      <c r="Q903" s="107"/>
      <c r="R903" s="107"/>
      <c r="S903" s="107"/>
      <c r="T903" s="107"/>
      <c r="U903" s="107"/>
      <c r="V903" s="107"/>
      <c r="W903" s="107"/>
      <c r="X903" s="107"/>
      <c r="Y903" s="107"/>
      <c r="Z903" s="107"/>
      <c r="AA903" s="107"/>
      <c r="AB903" s="107"/>
    </row>
    <row r="904" spans="1:28" ht="15.75" customHeight="1">
      <c r="A904" s="107"/>
      <c r="B904" s="107"/>
      <c r="C904" s="107"/>
      <c r="D904" s="107"/>
      <c r="E904" s="107"/>
      <c r="F904" s="107"/>
      <c r="G904" s="108"/>
      <c r="H904" s="107"/>
      <c r="I904" s="107"/>
      <c r="J904" s="107"/>
      <c r="K904" s="107"/>
      <c r="L904" s="107"/>
      <c r="M904" s="107"/>
      <c r="N904" s="107"/>
      <c r="O904" s="109"/>
      <c r="P904" s="109"/>
      <c r="Q904" s="107"/>
      <c r="R904" s="107"/>
      <c r="S904" s="107"/>
      <c r="T904" s="107"/>
      <c r="U904" s="107"/>
      <c r="V904" s="107"/>
      <c r="W904" s="107"/>
      <c r="X904" s="107"/>
      <c r="Y904" s="107"/>
      <c r="Z904" s="107"/>
      <c r="AA904" s="107"/>
      <c r="AB904" s="107"/>
    </row>
    <row r="905" spans="1:28" ht="15.75" customHeight="1">
      <c r="A905" s="107"/>
      <c r="B905" s="107"/>
      <c r="C905" s="107"/>
      <c r="D905" s="107"/>
      <c r="E905" s="107"/>
      <c r="F905" s="107"/>
      <c r="G905" s="108"/>
      <c r="H905" s="107"/>
      <c r="I905" s="107"/>
      <c r="J905" s="107"/>
      <c r="K905" s="107"/>
      <c r="L905" s="107"/>
      <c r="M905" s="107"/>
      <c r="N905" s="107"/>
      <c r="O905" s="109"/>
      <c r="P905" s="109"/>
      <c r="Q905" s="107"/>
      <c r="R905" s="107"/>
      <c r="S905" s="107"/>
      <c r="T905" s="107"/>
      <c r="U905" s="107"/>
      <c r="V905" s="107"/>
      <c r="W905" s="107"/>
      <c r="X905" s="107"/>
      <c r="Y905" s="107"/>
      <c r="Z905" s="107"/>
      <c r="AA905" s="107"/>
      <c r="AB905" s="107"/>
    </row>
    <row r="906" spans="1:28" ht="15.75" customHeight="1">
      <c r="A906" s="107"/>
      <c r="B906" s="107"/>
      <c r="C906" s="107"/>
      <c r="D906" s="107"/>
      <c r="E906" s="107"/>
      <c r="F906" s="107"/>
      <c r="G906" s="108"/>
      <c r="H906" s="107"/>
      <c r="I906" s="107"/>
      <c r="J906" s="107"/>
      <c r="K906" s="107"/>
      <c r="L906" s="107"/>
      <c r="M906" s="107"/>
      <c r="N906" s="107"/>
      <c r="O906" s="109"/>
      <c r="P906" s="109"/>
      <c r="Q906" s="107"/>
      <c r="R906" s="107"/>
      <c r="S906" s="107"/>
      <c r="T906" s="107"/>
      <c r="U906" s="107"/>
      <c r="V906" s="107"/>
      <c r="W906" s="107"/>
      <c r="X906" s="107"/>
      <c r="Y906" s="107"/>
      <c r="Z906" s="107"/>
      <c r="AA906" s="107"/>
      <c r="AB906" s="107"/>
    </row>
    <row r="907" spans="1:28" ht="15.75" customHeight="1">
      <c r="A907" s="107"/>
      <c r="B907" s="107"/>
      <c r="C907" s="107"/>
      <c r="D907" s="107"/>
      <c r="E907" s="107"/>
      <c r="F907" s="107"/>
      <c r="G907" s="108"/>
      <c r="H907" s="107"/>
      <c r="I907" s="107"/>
      <c r="J907" s="107"/>
      <c r="K907" s="107"/>
      <c r="L907" s="107"/>
      <c r="M907" s="107"/>
      <c r="N907" s="107"/>
      <c r="O907" s="109"/>
      <c r="P907" s="109"/>
      <c r="Q907" s="107"/>
      <c r="R907" s="107"/>
      <c r="S907" s="107"/>
      <c r="T907" s="107"/>
      <c r="U907" s="107"/>
      <c r="V907" s="107"/>
      <c r="W907" s="107"/>
      <c r="X907" s="107"/>
      <c r="Y907" s="107"/>
      <c r="Z907" s="107"/>
      <c r="AA907" s="107"/>
      <c r="AB907" s="107"/>
    </row>
    <row r="908" spans="1:28" ht="15.75" customHeight="1">
      <c r="A908" s="107"/>
      <c r="B908" s="107"/>
      <c r="C908" s="107"/>
      <c r="D908" s="107"/>
      <c r="E908" s="107"/>
      <c r="F908" s="107"/>
      <c r="G908" s="108"/>
      <c r="H908" s="107"/>
      <c r="I908" s="107"/>
      <c r="J908" s="107"/>
      <c r="K908" s="107"/>
      <c r="L908" s="107"/>
      <c r="M908" s="107"/>
      <c r="N908" s="107"/>
      <c r="O908" s="109"/>
      <c r="P908" s="109"/>
      <c r="Q908" s="107"/>
      <c r="R908" s="107"/>
      <c r="S908" s="107"/>
      <c r="T908" s="107"/>
      <c r="U908" s="107"/>
      <c r="V908" s="107"/>
      <c r="W908" s="107"/>
      <c r="X908" s="107"/>
      <c r="Y908" s="107"/>
      <c r="Z908" s="107"/>
      <c r="AA908" s="107"/>
      <c r="AB908" s="107"/>
    </row>
    <row r="909" spans="1:28" ht="15.75" customHeight="1">
      <c r="A909" s="107"/>
      <c r="B909" s="107"/>
      <c r="C909" s="107"/>
      <c r="D909" s="107"/>
      <c r="E909" s="107"/>
      <c r="F909" s="107"/>
      <c r="G909" s="108"/>
      <c r="H909" s="107"/>
      <c r="I909" s="107"/>
      <c r="J909" s="107"/>
      <c r="K909" s="107"/>
      <c r="L909" s="107"/>
      <c r="M909" s="107"/>
      <c r="N909" s="107"/>
      <c r="O909" s="109"/>
      <c r="P909" s="109"/>
      <c r="Q909" s="107"/>
      <c r="R909" s="107"/>
      <c r="S909" s="107"/>
      <c r="T909" s="107"/>
      <c r="U909" s="107"/>
      <c r="V909" s="107"/>
      <c r="W909" s="107"/>
      <c r="X909" s="107"/>
      <c r="Y909" s="107"/>
      <c r="Z909" s="107"/>
      <c r="AA909" s="107"/>
      <c r="AB909" s="107"/>
    </row>
    <row r="910" spans="1:28" ht="15.75" customHeight="1">
      <c r="A910" s="107"/>
      <c r="B910" s="107"/>
      <c r="C910" s="107"/>
      <c r="D910" s="107"/>
      <c r="E910" s="107"/>
      <c r="F910" s="107"/>
      <c r="G910" s="108"/>
      <c r="H910" s="107"/>
      <c r="I910" s="107"/>
      <c r="J910" s="107"/>
      <c r="K910" s="107"/>
      <c r="L910" s="107"/>
      <c r="M910" s="107"/>
      <c r="N910" s="107"/>
      <c r="O910" s="109"/>
      <c r="P910" s="109"/>
      <c r="Q910" s="107"/>
      <c r="R910" s="107"/>
      <c r="S910" s="107"/>
      <c r="T910" s="107"/>
      <c r="U910" s="107"/>
      <c r="V910" s="107"/>
      <c r="W910" s="107"/>
      <c r="X910" s="107"/>
      <c r="Y910" s="107"/>
      <c r="Z910" s="107"/>
      <c r="AA910" s="107"/>
      <c r="AB910" s="107"/>
    </row>
    <row r="911" spans="1:28" ht="15.75" customHeight="1">
      <c r="A911" s="107"/>
      <c r="B911" s="107"/>
      <c r="C911" s="107"/>
      <c r="D911" s="107"/>
      <c r="E911" s="107"/>
      <c r="F911" s="107"/>
      <c r="G911" s="108"/>
      <c r="H911" s="107"/>
      <c r="I911" s="107"/>
      <c r="J911" s="107"/>
      <c r="K911" s="107"/>
      <c r="L911" s="107"/>
      <c r="M911" s="107"/>
      <c r="N911" s="107"/>
      <c r="O911" s="109"/>
      <c r="P911" s="109"/>
      <c r="Q911" s="107"/>
      <c r="R911" s="107"/>
      <c r="S911" s="107"/>
      <c r="T911" s="107"/>
      <c r="U911" s="107"/>
      <c r="V911" s="107"/>
      <c r="W911" s="107"/>
      <c r="X911" s="107"/>
      <c r="Y911" s="107"/>
      <c r="Z911" s="107"/>
      <c r="AA911" s="107"/>
      <c r="AB911" s="107"/>
    </row>
    <row r="912" spans="1:28" ht="15.75" customHeight="1">
      <c r="A912" s="107"/>
      <c r="B912" s="107"/>
      <c r="C912" s="107"/>
      <c r="D912" s="107"/>
      <c r="E912" s="107"/>
      <c r="F912" s="107"/>
      <c r="G912" s="108"/>
      <c r="H912" s="107"/>
      <c r="I912" s="107"/>
      <c r="J912" s="107"/>
      <c r="K912" s="107"/>
      <c r="L912" s="107"/>
      <c r="M912" s="107"/>
      <c r="N912" s="107"/>
      <c r="O912" s="109"/>
      <c r="P912" s="109"/>
      <c r="Q912" s="107"/>
      <c r="R912" s="107"/>
      <c r="S912" s="107"/>
      <c r="T912" s="107"/>
      <c r="U912" s="107"/>
      <c r="V912" s="107"/>
      <c r="W912" s="107"/>
      <c r="X912" s="107"/>
      <c r="Y912" s="107"/>
      <c r="Z912" s="107"/>
      <c r="AA912" s="107"/>
      <c r="AB912" s="107"/>
    </row>
    <row r="913" spans="1:28" ht="15.75" customHeight="1">
      <c r="A913" s="107"/>
      <c r="B913" s="107"/>
      <c r="C913" s="107"/>
      <c r="D913" s="107"/>
      <c r="E913" s="107"/>
      <c r="F913" s="107"/>
      <c r="G913" s="108"/>
      <c r="H913" s="107"/>
      <c r="I913" s="107"/>
      <c r="J913" s="107"/>
      <c r="K913" s="107"/>
      <c r="L913" s="107"/>
      <c r="M913" s="107"/>
      <c r="N913" s="107"/>
      <c r="O913" s="109"/>
      <c r="P913" s="109"/>
      <c r="Q913" s="107"/>
      <c r="R913" s="107"/>
      <c r="S913" s="107"/>
      <c r="T913" s="107"/>
      <c r="U913" s="107"/>
      <c r="V913" s="107"/>
      <c r="W913" s="107"/>
      <c r="X913" s="107"/>
      <c r="Y913" s="107"/>
      <c r="Z913" s="107"/>
      <c r="AA913" s="107"/>
      <c r="AB913" s="107"/>
    </row>
    <row r="914" spans="1:28" ht="15.75" customHeight="1">
      <c r="A914" s="107"/>
      <c r="B914" s="107"/>
      <c r="C914" s="107"/>
      <c r="D914" s="107"/>
      <c r="E914" s="107"/>
      <c r="F914" s="107"/>
      <c r="G914" s="108"/>
      <c r="H914" s="107"/>
      <c r="I914" s="107"/>
      <c r="J914" s="107"/>
      <c r="K914" s="107"/>
      <c r="L914" s="107"/>
      <c r="M914" s="107"/>
      <c r="N914" s="107"/>
      <c r="O914" s="109"/>
      <c r="P914" s="109"/>
      <c r="Q914" s="107"/>
      <c r="R914" s="107"/>
      <c r="S914" s="107"/>
      <c r="T914" s="107"/>
      <c r="U914" s="107"/>
      <c r="V914" s="107"/>
      <c r="W914" s="107"/>
      <c r="X914" s="107"/>
      <c r="Y914" s="107"/>
      <c r="Z914" s="107"/>
      <c r="AA914" s="107"/>
      <c r="AB914" s="107"/>
    </row>
    <row r="915" spans="1:28" ht="15.75" customHeight="1">
      <c r="A915" s="107"/>
      <c r="B915" s="107"/>
      <c r="C915" s="107"/>
      <c r="D915" s="107"/>
      <c r="E915" s="107"/>
      <c r="F915" s="107"/>
      <c r="G915" s="108"/>
      <c r="H915" s="107"/>
      <c r="I915" s="107"/>
      <c r="J915" s="107"/>
      <c r="K915" s="107"/>
      <c r="L915" s="107"/>
      <c r="M915" s="107"/>
      <c r="N915" s="107"/>
      <c r="O915" s="109"/>
      <c r="P915" s="109"/>
      <c r="Q915" s="107"/>
      <c r="R915" s="107"/>
      <c r="S915" s="107"/>
      <c r="T915" s="107"/>
      <c r="U915" s="107"/>
      <c r="V915" s="107"/>
      <c r="W915" s="107"/>
      <c r="X915" s="107"/>
      <c r="Y915" s="107"/>
      <c r="Z915" s="107"/>
      <c r="AA915" s="107"/>
      <c r="AB915" s="107"/>
    </row>
    <row r="916" spans="1:28" ht="15.75" customHeight="1">
      <c r="A916" s="107"/>
      <c r="B916" s="107"/>
      <c r="C916" s="107"/>
      <c r="D916" s="107"/>
      <c r="E916" s="107"/>
      <c r="F916" s="107"/>
      <c r="G916" s="108"/>
      <c r="H916" s="107"/>
      <c r="I916" s="107"/>
      <c r="J916" s="107"/>
      <c r="K916" s="107"/>
      <c r="L916" s="107"/>
      <c r="M916" s="107"/>
      <c r="N916" s="107"/>
      <c r="O916" s="109"/>
      <c r="P916" s="109"/>
      <c r="Q916" s="107"/>
      <c r="R916" s="107"/>
      <c r="S916" s="107"/>
      <c r="T916" s="107"/>
      <c r="U916" s="107"/>
      <c r="V916" s="107"/>
      <c r="W916" s="107"/>
      <c r="X916" s="107"/>
      <c r="Y916" s="107"/>
      <c r="Z916" s="107"/>
      <c r="AA916" s="107"/>
      <c r="AB916" s="107"/>
    </row>
    <row r="917" spans="1:28" ht="15.75" customHeight="1">
      <c r="A917" s="107"/>
      <c r="B917" s="107"/>
      <c r="C917" s="107"/>
      <c r="D917" s="107"/>
      <c r="E917" s="107"/>
      <c r="F917" s="107"/>
      <c r="G917" s="108"/>
      <c r="H917" s="107"/>
      <c r="I917" s="107"/>
      <c r="J917" s="107"/>
      <c r="K917" s="107"/>
      <c r="L917" s="107"/>
      <c r="M917" s="107"/>
      <c r="N917" s="107"/>
      <c r="O917" s="109"/>
      <c r="P917" s="109"/>
      <c r="Q917" s="107"/>
      <c r="R917" s="107"/>
      <c r="S917" s="107"/>
      <c r="T917" s="107"/>
      <c r="U917" s="107"/>
      <c r="V917" s="107"/>
      <c r="W917" s="107"/>
      <c r="X917" s="107"/>
      <c r="Y917" s="107"/>
      <c r="Z917" s="107"/>
      <c r="AA917" s="107"/>
      <c r="AB917" s="107"/>
    </row>
    <row r="918" spans="1:28" ht="15.75" customHeight="1">
      <c r="A918" s="107"/>
      <c r="B918" s="107"/>
      <c r="C918" s="107"/>
      <c r="D918" s="107"/>
      <c r="E918" s="107"/>
      <c r="F918" s="107"/>
      <c r="G918" s="108"/>
      <c r="H918" s="107"/>
      <c r="I918" s="107"/>
      <c r="J918" s="107"/>
      <c r="K918" s="107"/>
      <c r="L918" s="107"/>
      <c r="M918" s="107"/>
      <c r="N918" s="107"/>
      <c r="O918" s="109"/>
      <c r="P918" s="109"/>
      <c r="Q918" s="107"/>
      <c r="R918" s="107"/>
      <c r="S918" s="107"/>
      <c r="T918" s="107"/>
      <c r="U918" s="107"/>
      <c r="V918" s="107"/>
      <c r="W918" s="107"/>
      <c r="X918" s="107"/>
      <c r="Y918" s="107"/>
      <c r="Z918" s="107"/>
      <c r="AA918" s="107"/>
      <c r="AB918" s="107"/>
    </row>
    <row r="919" spans="1:28" ht="15.75" customHeight="1">
      <c r="A919" s="107"/>
      <c r="B919" s="107"/>
      <c r="C919" s="107"/>
      <c r="D919" s="107"/>
      <c r="E919" s="107"/>
      <c r="F919" s="107"/>
      <c r="G919" s="108"/>
      <c r="H919" s="107"/>
      <c r="I919" s="107"/>
      <c r="J919" s="107"/>
      <c r="K919" s="107"/>
      <c r="L919" s="107"/>
      <c r="M919" s="107"/>
      <c r="N919" s="107"/>
      <c r="O919" s="109"/>
      <c r="P919" s="109"/>
      <c r="Q919" s="107"/>
      <c r="R919" s="107"/>
      <c r="S919" s="107"/>
      <c r="T919" s="107"/>
      <c r="U919" s="107"/>
      <c r="V919" s="107"/>
      <c r="W919" s="107"/>
      <c r="X919" s="107"/>
      <c r="Y919" s="107"/>
      <c r="Z919" s="107"/>
      <c r="AA919" s="107"/>
      <c r="AB919" s="107"/>
    </row>
    <row r="920" spans="1:28" ht="15.75" customHeight="1">
      <c r="A920" s="107"/>
      <c r="B920" s="107"/>
      <c r="C920" s="107"/>
      <c r="D920" s="107"/>
      <c r="E920" s="107"/>
      <c r="F920" s="107"/>
      <c r="G920" s="108"/>
      <c r="H920" s="107"/>
      <c r="I920" s="107"/>
      <c r="J920" s="107"/>
      <c r="K920" s="107"/>
      <c r="L920" s="107"/>
      <c r="M920" s="107"/>
      <c r="N920" s="107"/>
      <c r="O920" s="109"/>
      <c r="P920" s="109"/>
      <c r="Q920" s="107"/>
      <c r="R920" s="107"/>
      <c r="S920" s="107"/>
      <c r="T920" s="107"/>
      <c r="U920" s="107"/>
      <c r="V920" s="107"/>
      <c r="W920" s="107"/>
      <c r="X920" s="107"/>
      <c r="Y920" s="107"/>
      <c r="Z920" s="107"/>
      <c r="AA920" s="107"/>
      <c r="AB920" s="107"/>
    </row>
    <row r="921" spans="1:28" ht="15.75" customHeight="1">
      <c r="A921" s="107"/>
      <c r="B921" s="107"/>
      <c r="C921" s="107"/>
      <c r="D921" s="107"/>
      <c r="E921" s="107"/>
      <c r="F921" s="107"/>
      <c r="G921" s="108"/>
      <c r="H921" s="107"/>
      <c r="I921" s="107"/>
      <c r="J921" s="107"/>
      <c r="K921" s="107"/>
      <c r="L921" s="107"/>
      <c r="M921" s="107"/>
      <c r="N921" s="107"/>
      <c r="O921" s="109"/>
      <c r="P921" s="109"/>
      <c r="Q921" s="107"/>
      <c r="R921" s="107"/>
      <c r="S921" s="107"/>
      <c r="T921" s="107"/>
      <c r="U921" s="107"/>
      <c r="V921" s="107"/>
      <c r="W921" s="107"/>
      <c r="X921" s="107"/>
      <c r="Y921" s="107"/>
      <c r="Z921" s="107"/>
      <c r="AA921" s="107"/>
      <c r="AB921" s="107"/>
    </row>
    <row r="922" spans="1:28" ht="15.75" customHeight="1">
      <c r="A922" s="107"/>
      <c r="B922" s="107"/>
      <c r="C922" s="107"/>
      <c r="D922" s="107"/>
      <c r="E922" s="107"/>
      <c r="F922" s="107"/>
      <c r="G922" s="108"/>
      <c r="H922" s="107"/>
      <c r="I922" s="107"/>
      <c r="J922" s="107"/>
      <c r="K922" s="107"/>
      <c r="L922" s="107"/>
      <c r="M922" s="107"/>
      <c r="N922" s="107"/>
      <c r="O922" s="109"/>
      <c r="P922" s="109"/>
      <c r="Q922" s="107"/>
      <c r="R922" s="107"/>
      <c r="S922" s="107"/>
      <c r="T922" s="107"/>
      <c r="U922" s="107"/>
      <c r="V922" s="107"/>
      <c r="W922" s="107"/>
      <c r="X922" s="107"/>
      <c r="Y922" s="107"/>
      <c r="Z922" s="107"/>
      <c r="AA922" s="107"/>
      <c r="AB922" s="107"/>
    </row>
    <row r="923" spans="1:28" ht="15.75" customHeight="1">
      <c r="A923" s="107"/>
      <c r="B923" s="107"/>
      <c r="C923" s="107"/>
      <c r="D923" s="107"/>
      <c r="E923" s="107"/>
      <c r="F923" s="107"/>
      <c r="G923" s="108"/>
      <c r="H923" s="107"/>
      <c r="I923" s="107"/>
      <c r="J923" s="107"/>
      <c r="K923" s="107"/>
      <c r="L923" s="107"/>
      <c r="M923" s="107"/>
      <c r="N923" s="107"/>
      <c r="O923" s="109"/>
      <c r="P923" s="109"/>
      <c r="Q923" s="107"/>
      <c r="R923" s="107"/>
      <c r="S923" s="107"/>
      <c r="T923" s="107"/>
      <c r="U923" s="107"/>
      <c r="V923" s="107"/>
      <c r="W923" s="107"/>
      <c r="X923" s="107"/>
      <c r="Y923" s="107"/>
      <c r="Z923" s="107"/>
      <c r="AA923" s="107"/>
      <c r="AB923" s="107"/>
    </row>
    <row r="924" spans="1:28" ht="15.75" customHeight="1">
      <c r="A924" s="107"/>
      <c r="B924" s="107"/>
      <c r="C924" s="107"/>
      <c r="D924" s="107"/>
      <c r="E924" s="107"/>
      <c r="F924" s="107"/>
      <c r="G924" s="108"/>
      <c r="H924" s="107"/>
      <c r="I924" s="107"/>
      <c r="J924" s="107"/>
      <c r="K924" s="107"/>
      <c r="L924" s="107"/>
      <c r="M924" s="107"/>
      <c r="N924" s="107"/>
      <c r="O924" s="109"/>
      <c r="P924" s="109"/>
      <c r="Q924" s="107"/>
      <c r="R924" s="107"/>
      <c r="S924" s="107"/>
      <c r="T924" s="107"/>
      <c r="U924" s="107"/>
      <c r="V924" s="107"/>
      <c r="W924" s="107"/>
      <c r="X924" s="107"/>
      <c r="Y924" s="107"/>
      <c r="Z924" s="107"/>
      <c r="AA924" s="107"/>
      <c r="AB924" s="107"/>
    </row>
    <row r="925" spans="1:28" ht="15.75" customHeight="1">
      <c r="A925" s="107"/>
      <c r="B925" s="107"/>
      <c r="C925" s="107"/>
      <c r="D925" s="107"/>
      <c r="E925" s="107"/>
      <c r="F925" s="107"/>
      <c r="G925" s="108"/>
      <c r="H925" s="107"/>
      <c r="I925" s="107"/>
      <c r="J925" s="107"/>
      <c r="K925" s="107"/>
      <c r="L925" s="107"/>
      <c r="M925" s="107"/>
      <c r="N925" s="107"/>
      <c r="O925" s="109"/>
      <c r="P925" s="109"/>
      <c r="Q925" s="107"/>
      <c r="R925" s="107"/>
      <c r="S925" s="107"/>
      <c r="T925" s="107"/>
      <c r="U925" s="107"/>
      <c r="V925" s="107"/>
      <c r="W925" s="107"/>
      <c r="X925" s="107"/>
      <c r="Y925" s="107"/>
      <c r="Z925" s="107"/>
      <c r="AA925" s="107"/>
      <c r="AB925" s="107"/>
    </row>
    <row r="926" spans="1:28" ht="15.75" customHeight="1">
      <c r="A926" s="107"/>
      <c r="B926" s="107"/>
      <c r="C926" s="107"/>
      <c r="D926" s="107"/>
      <c r="E926" s="107"/>
      <c r="F926" s="107"/>
      <c r="G926" s="108"/>
      <c r="H926" s="107"/>
      <c r="I926" s="107"/>
      <c r="J926" s="107"/>
      <c r="K926" s="107"/>
      <c r="L926" s="107"/>
      <c r="M926" s="107"/>
      <c r="N926" s="107"/>
      <c r="O926" s="109"/>
      <c r="P926" s="109"/>
      <c r="Q926" s="107"/>
      <c r="R926" s="107"/>
      <c r="S926" s="107"/>
      <c r="T926" s="107"/>
      <c r="U926" s="107"/>
      <c r="V926" s="107"/>
      <c r="W926" s="107"/>
      <c r="X926" s="107"/>
      <c r="Y926" s="107"/>
      <c r="Z926" s="107"/>
      <c r="AA926" s="107"/>
      <c r="AB926" s="107"/>
    </row>
    <row r="927" spans="1:28" ht="15.75" customHeight="1">
      <c r="A927" s="107"/>
      <c r="B927" s="107"/>
      <c r="C927" s="107"/>
      <c r="D927" s="107"/>
      <c r="E927" s="107"/>
      <c r="F927" s="107"/>
      <c r="G927" s="108"/>
      <c r="H927" s="107"/>
      <c r="I927" s="107"/>
      <c r="J927" s="107"/>
      <c r="K927" s="107"/>
      <c r="L927" s="107"/>
      <c r="M927" s="107"/>
      <c r="N927" s="107"/>
      <c r="O927" s="109"/>
      <c r="P927" s="109"/>
      <c r="Q927" s="107"/>
      <c r="R927" s="107"/>
      <c r="S927" s="107"/>
      <c r="T927" s="107"/>
      <c r="U927" s="107"/>
      <c r="V927" s="107"/>
      <c r="W927" s="107"/>
      <c r="X927" s="107"/>
      <c r="Y927" s="107"/>
      <c r="Z927" s="107"/>
      <c r="AA927" s="107"/>
      <c r="AB927" s="107"/>
    </row>
    <row r="928" spans="1:28" ht="15.75" customHeight="1">
      <c r="A928" s="107"/>
      <c r="B928" s="107"/>
      <c r="C928" s="107"/>
      <c r="D928" s="107"/>
      <c r="E928" s="107"/>
      <c r="F928" s="107"/>
      <c r="G928" s="108"/>
      <c r="H928" s="107"/>
      <c r="I928" s="107"/>
      <c r="J928" s="107"/>
      <c r="K928" s="107"/>
      <c r="L928" s="107"/>
      <c r="M928" s="107"/>
      <c r="N928" s="107"/>
      <c r="O928" s="109"/>
      <c r="P928" s="109"/>
      <c r="Q928" s="107"/>
      <c r="R928" s="107"/>
      <c r="S928" s="107"/>
      <c r="T928" s="107"/>
      <c r="U928" s="107"/>
      <c r="V928" s="107"/>
      <c r="W928" s="107"/>
      <c r="X928" s="107"/>
      <c r="Y928" s="107"/>
      <c r="Z928" s="107"/>
      <c r="AA928" s="107"/>
      <c r="AB928" s="107"/>
    </row>
    <row r="929" spans="1:28" ht="15.75" customHeight="1">
      <c r="A929" s="107"/>
      <c r="B929" s="107"/>
      <c r="C929" s="107"/>
      <c r="D929" s="107"/>
      <c r="E929" s="107"/>
      <c r="F929" s="107"/>
      <c r="G929" s="108"/>
      <c r="H929" s="107"/>
      <c r="I929" s="107"/>
      <c r="J929" s="107"/>
      <c r="K929" s="107"/>
      <c r="L929" s="107"/>
      <c r="M929" s="107"/>
      <c r="N929" s="107"/>
      <c r="O929" s="109"/>
      <c r="P929" s="109"/>
      <c r="Q929" s="107"/>
      <c r="R929" s="107"/>
      <c r="S929" s="107"/>
      <c r="T929" s="107"/>
      <c r="U929" s="107"/>
      <c r="V929" s="107"/>
      <c r="W929" s="107"/>
      <c r="X929" s="107"/>
      <c r="Y929" s="107"/>
      <c r="Z929" s="107"/>
      <c r="AA929" s="107"/>
      <c r="AB929" s="107"/>
    </row>
    <row r="930" spans="1:28" ht="15.75" customHeight="1">
      <c r="A930" s="107"/>
      <c r="B930" s="107"/>
      <c r="C930" s="107"/>
      <c r="D930" s="107"/>
      <c r="E930" s="107"/>
      <c r="F930" s="107"/>
      <c r="G930" s="108"/>
      <c r="H930" s="107"/>
      <c r="I930" s="107"/>
      <c r="J930" s="107"/>
      <c r="K930" s="107"/>
      <c r="L930" s="107"/>
      <c r="M930" s="107"/>
      <c r="N930" s="107"/>
      <c r="O930" s="109"/>
      <c r="P930" s="109"/>
      <c r="Q930" s="107"/>
      <c r="R930" s="107"/>
      <c r="S930" s="107"/>
      <c r="T930" s="107"/>
      <c r="U930" s="107"/>
      <c r="V930" s="107"/>
      <c r="W930" s="107"/>
      <c r="X930" s="107"/>
      <c r="Y930" s="107"/>
      <c r="Z930" s="107"/>
      <c r="AA930" s="107"/>
      <c r="AB930" s="107"/>
    </row>
    <row r="931" spans="1:28" ht="15.75" customHeight="1">
      <c r="A931" s="107"/>
      <c r="B931" s="107"/>
      <c r="C931" s="107"/>
      <c r="D931" s="107"/>
      <c r="E931" s="107"/>
      <c r="F931" s="107"/>
      <c r="G931" s="108"/>
      <c r="H931" s="107"/>
      <c r="I931" s="107"/>
      <c r="J931" s="107"/>
      <c r="K931" s="107"/>
      <c r="L931" s="107"/>
      <c r="M931" s="107"/>
      <c r="N931" s="107"/>
      <c r="O931" s="109"/>
      <c r="P931" s="109"/>
      <c r="Q931" s="107"/>
      <c r="R931" s="107"/>
      <c r="S931" s="107"/>
      <c r="T931" s="107"/>
      <c r="U931" s="107"/>
      <c r="V931" s="107"/>
      <c r="W931" s="107"/>
      <c r="X931" s="107"/>
      <c r="Y931" s="107"/>
      <c r="Z931" s="107"/>
      <c r="AA931" s="107"/>
      <c r="AB931" s="107"/>
    </row>
    <row r="932" spans="1:28" ht="15.75" customHeight="1">
      <c r="A932" s="107"/>
      <c r="B932" s="107"/>
      <c r="C932" s="107"/>
      <c r="D932" s="107"/>
      <c r="E932" s="107"/>
      <c r="F932" s="107"/>
      <c r="G932" s="108"/>
      <c r="H932" s="107"/>
      <c r="I932" s="107"/>
      <c r="J932" s="107"/>
      <c r="K932" s="107"/>
      <c r="L932" s="107"/>
      <c r="M932" s="107"/>
      <c r="N932" s="107"/>
      <c r="O932" s="109"/>
      <c r="P932" s="109"/>
      <c r="Q932" s="107"/>
      <c r="R932" s="107"/>
      <c r="S932" s="107"/>
      <c r="T932" s="107"/>
      <c r="U932" s="107"/>
      <c r="V932" s="107"/>
      <c r="W932" s="107"/>
      <c r="X932" s="107"/>
      <c r="Y932" s="107"/>
      <c r="Z932" s="107"/>
      <c r="AA932" s="107"/>
      <c r="AB932" s="107"/>
    </row>
    <row r="933" spans="1:28" ht="15.75" customHeight="1">
      <c r="A933" s="107"/>
      <c r="B933" s="107"/>
      <c r="C933" s="107"/>
      <c r="D933" s="107"/>
      <c r="E933" s="107"/>
      <c r="F933" s="107"/>
      <c r="G933" s="108"/>
      <c r="H933" s="107"/>
      <c r="I933" s="107"/>
      <c r="J933" s="107"/>
      <c r="K933" s="107"/>
      <c r="L933" s="107"/>
      <c r="M933" s="107"/>
      <c r="N933" s="107"/>
      <c r="O933" s="109"/>
      <c r="P933" s="109"/>
      <c r="Q933" s="107"/>
      <c r="R933" s="107"/>
      <c r="S933" s="107"/>
      <c r="T933" s="107"/>
      <c r="U933" s="107"/>
      <c r="V933" s="107"/>
      <c r="W933" s="107"/>
      <c r="X933" s="107"/>
      <c r="Y933" s="107"/>
      <c r="Z933" s="107"/>
      <c r="AA933" s="107"/>
      <c r="AB933" s="107"/>
    </row>
    <row r="934" spans="1:28" ht="15.75" customHeight="1">
      <c r="A934" s="107"/>
      <c r="B934" s="107"/>
      <c r="C934" s="107"/>
      <c r="D934" s="107"/>
      <c r="E934" s="107"/>
      <c r="F934" s="107"/>
      <c r="G934" s="108"/>
      <c r="H934" s="107"/>
      <c r="I934" s="107"/>
      <c r="J934" s="107"/>
      <c r="K934" s="107"/>
      <c r="L934" s="107"/>
      <c r="M934" s="107"/>
      <c r="N934" s="107"/>
      <c r="O934" s="109"/>
      <c r="P934" s="109"/>
      <c r="Q934" s="107"/>
      <c r="R934" s="107"/>
      <c r="S934" s="107"/>
      <c r="T934" s="107"/>
      <c r="U934" s="107"/>
      <c r="V934" s="107"/>
      <c r="W934" s="107"/>
      <c r="X934" s="107"/>
      <c r="Y934" s="107"/>
      <c r="Z934" s="107"/>
      <c r="AA934" s="107"/>
      <c r="AB934" s="107"/>
    </row>
    <row r="935" spans="1:28" ht="15.75" customHeight="1">
      <c r="A935" s="107"/>
      <c r="B935" s="107"/>
      <c r="C935" s="107"/>
      <c r="D935" s="107"/>
      <c r="E935" s="107"/>
      <c r="F935" s="107"/>
      <c r="G935" s="108"/>
      <c r="H935" s="107"/>
      <c r="I935" s="107"/>
      <c r="J935" s="107"/>
      <c r="K935" s="107"/>
      <c r="L935" s="107"/>
      <c r="M935" s="107"/>
      <c r="N935" s="107"/>
      <c r="O935" s="109"/>
      <c r="P935" s="109"/>
      <c r="Q935" s="107"/>
      <c r="R935" s="107"/>
      <c r="S935" s="107"/>
      <c r="T935" s="107"/>
      <c r="U935" s="107"/>
      <c r="V935" s="107"/>
      <c r="W935" s="107"/>
      <c r="X935" s="107"/>
      <c r="Y935" s="107"/>
      <c r="Z935" s="107"/>
      <c r="AA935" s="107"/>
      <c r="AB935" s="107"/>
    </row>
    <row r="936" spans="1:28" ht="15.75" customHeight="1">
      <c r="A936" s="107"/>
      <c r="B936" s="107"/>
      <c r="C936" s="107"/>
      <c r="D936" s="107"/>
      <c r="E936" s="107"/>
      <c r="F936" s="107"/>
      <c r="G936" s="108"/>
      <c r="H936" s="107"/>
      <c r="I936" s="107"/>
      <c r="J936" s="107"/>
      <c r="K936" s="107"/>
      <c r="L936" s="107"/>
      <c r="M936" s="107"/>
      <c r="N936" s="107"/>
      <c r="O936" s="109"/>
      <c r="P936" s="109"/>
      <c r="Q936" s="107"/>
      <c r="R936" s="107"/>
      <c r="S936" s="107"/>
      <c r="T936" s="107"/>
      <c r="U936" s="107"/>
      <c r="V936" s="107"/>
      <c r="W936" s="107"/>
      <c r="X936" s="107"/>
      <c r="Y936" s="107"/>
      <c r="Z936" s="107"/>
      <c r="AA936" s="107"/>
      <c r="AB936" s="107"/>
    </row>
    <row r="937" spans="1:28" ht="15.75" customHeight="1">
      <c r="A937" s="107"/>
      <c r="B937" s="107"/>
      <c r="C937" s="107"/>
      <c r="D937" s="107"/>
      <c r="E937" s="107"/>
      <c r="F937" s="107"/>
      <c r="G937" s="108"/>
      <c r="H937" s="107"/>
      <c r="I937" s="107"/>
      <c r="J937" s="107"/>
      <c r="K937" s="107"/>
      <c r="L937" s="107"/>
      <c r="M937" s="107"/>
      <c r="N937" s="107"/>
      <c r="O937" s="109"/>
      <c r="P937" s="109"/>
      <c r="Q937" s="107"/>
      <c r="R937" s="107"/>
      <c r="S937" s="107"/>
      <c r="T937" s="107"/>
      <c r="U937" s="107"/>
      <c r="V937" s="107"/>
      <c r="W937" s="107"/>
      <c r="X937" s="107"/>
      <c r="Y937" s="107"/>
      <c r="Z937" s="107"/>
      <c r="AA937" s="107"/>
      <c r="AB937" s="107"/>
    </row>
    <row r="938" spans="1:28" ht="15.75" customHeight="1">
      <c r="A938" s="107"/>
      <c r="B938" s="107"/>
      <c r="C938" s="107"/>
      <c r="D938" s="107"/>
      <c r="E938" s="107"/>
      <c r="F938" s="107"/>
      <c r="G938" s="108"/>
      <c r="H938" s="107"/>
      <c r="I938" s="107"/>
      <c r="J938" s="107"/>
      <c r="K938" s="107"/>
      <c r="L938" s="107"/>
      <c r="M938" s="107"/>
      <c r="N938" s="107"/>
      <c r="O938" s="109"/>
      <c r="P938" s="109"/>
      <c r="Q938" s="107"/>
      <c r="R938" s="107"/>
      <c r="S938" s="107"/>
      <c r="T938" s="107"/>
      <c r="U938" s="107"/>
      <c r="V938" s="107"/>
      <c r="W938" s="107"/>
      <c r="X938" s="107"/>
      <c r="Y938" s="107"/>
      <c r="Z938" s="107"/>
      <c r="AA938" s="107"/>
      <c r="AB938" s="107"/>
    </row>
    <row r="939" spans="1:28" ht="15.75" customHeight="1">
      <c r="A939" s="107"/>
      <c r="B939" s="107"/>
      <c r="C939" s="107"/>
      <c r="D939" s="107"/>
      <c r="E939" s="107"/>
      <c r="F939" s="107"/>
      <c r="G939" s="108"/>
      <c r="H939" s="107"/>
      <c r="I939" s="107"/>
      <c r="J939" s="107"/>
      <c r="K939" s="107"/>
      <c r="L939" s="107"/>
      <c r="M939" s="107"/>
      <c r="N939" s="107"/>
      <c r="O939" s="109"/>
      <c r="P939" s="109"/>
      <c r="Q939" s="107"/>
      <c r="R939" s="107"/>
      <c r="S939" s="107"/>
      <c r="T939" s="107"/>
      <c r="U939" s="107"/>
      <c r="V939" s="107"/>
      <c r="W939" s="107"/>
      <c r="X939" s="107"/>
      <c r="Y939" s="107"/>
      <c r="Z939" s="107"/>
      <c r="AA939" s="107"/>
      <c r="AB939" s="107"/>
    </row>
    <row r="940" spans="1:28" ht="15.75" customHeight="1">
      <c r="A940" s="107"/>
      <c r="B940" s="107"/>
      <c r="C940" s="107"/>
      <c r="D940" s="107"/>
      <c r="E940" s="107"/>
      <c r="F940" s="107"/>
      <c r="G940" s="108"/>
      <c r="H940" s="107"/>
      <c r="I940" s="107"/>
      <c r="J940" s="107"/>
      <c r="K940" s="107"/>
      <c r="L940" s="107"/>
      <c r="M940" s="107"/>
      <c r="N940" s="107"/>
      <c r="O940" s="109"/>
      <c r="P940" s="109"/>
      <c r="Q940" s="107"/>
      <c r="R940" s="107"/>
      <c r="S940" s="107"/>
      <c r="T940" s="107"/>
      <c r="U940" s="107"/>
      <c r="V940" s="107"/>
      <c r="W940" s="107"/>
      <c r="X940" s="107"/>
      <c r="Y940" s="107"/>
      <c r="Z940" s="107"/>
      <c r="AA940" s="107"/>
      <c r="AB940" s="107"/>
    </row>
    <row r="941" spans="1:28" ht="15.75" customHeight="1">
      <c r="A941" s="107"/>
      <c r="B941" s="107"/>
      <c r="C941" s="107"/>
      <c r="D941" s="107"/>
      <c r="E941" s="107"/>
      <c r="F941" s="107"/>
      <c r="G941" s="108"/>
      <c r="H941" s="107"/>
      <c r="I941" s="107"/>
      <c r="J941" s="107"/>
      <c r="K941" s="107"/>
      <c r="L941" s="107"/>
      <c r="M941" s="107"/>
      <c r="N941" s="107"/>
      <c r="O941" s="109"/>
      <c r="P941" s="109"/>
      <c r="Q941" s="107"/>
      <c r="R941" s="107"/>
      <c r="S941" s="107"/>
      <c r="T941" s="107"/>
      <c r="U941" s="107"/>
      <c r="V941" s="107"/>
      <c r="W941" s="107"/>
      <c r="X941" s="107"/>
      <c r="Y941" s="107"/>
      <c r="Z941" s="107"/>
      <c r="AA941" s="107"/>
      <c r="AB941" s="107"/>
    </row>
    <row r="942" spans="1:28" ht="15.75" customHeight="1">
      <c r="A942" s="107"/>
      <c r="B942" s="107"/>
      <c r="C942" s="107"/>
      <c r="D942" s="107"/>
      <c r="E942" s="107"/>
      <c r="F942" s="107"/>
      <c r="G942" s="108"/>
      <c r="H942" s="107"/>
      <c r="I942" s="107"/>
      <c r="J942" s="107"/>
      <c r="K942" s="107"/>
      <c r="L942" s="107"/>
      <c r="M942" s="107"/>
      <c r="N942" s="107"/>
      <c r="O942" s="109"/>
      <c r="P942" s="109"/>
      <c r="Q942" s="107"/>
      <c r="R942" s="107"/>
      <c r="S942" s="107"/>
      <c r="T942" s="107"/>
      <c r="U942" s="107"/>
      <c r="V942" s="107"/>
      <c r="W942" s="107"/>
      <c r="X942" s="107"/>
      <c r="Y942" s="107"/>
      <c r="Z942" s="107"/>
      <c r="AA942" s="107"/>
      <c r="AB942" s="107"/>
    </row>
    <row r="943" spans="1:28" ht="15.75" customHeight="1">
      <c r="A943" s="107"/>
      <c r="B943" s="107"/>
      <c r="C943" s="107"/>
      <c r="D943" s="107"/>
      <c r="E943" s="107"/>
      <c r="F943" s="107"/>
      <c r="G943" s="108"/>
      <c r="H943" s="107"/>
      <c r="I943" s="107"/>
      <c r="J943" s="107"/>
      <c r="K943" s="107"/>
      <c r="L943" s="107"/>
      <c r="M943" s="107"/>
      <c r="N943" s="107"/>
      <c r="O943" s="109"/>
      <c r="P943" s="109"/>
      <c r="Q943" s="107"/>
      <c r="R943" s="107"/>
      <c r="S943" s="107"/>
      <c r="T943" s="107"/>
      <c r="U943" s="107"/>
      <c r="V943" s="107"/>
      <c r="W943" s="107"/>
      <c r="X943" s="107"/>
      <c r="Y943" s="107"/>
      <c r="Z943" s="107"/>
      <c r="AA943" s="107"/>
      <c r="AB943" s="107"/>
    </row>
    <row r="944" spans="1:28" ht="15.75" customHeight="1">
      <c r="A944" s="107"/>
      <c r="B944" s="107"/>
      <c r="C944" s="107"/>
      <c r="D944" s="107"/>
      <c r="E944" s="107"/>
      <c r="F944" s="107"/>
      <c r="G944" s="108"/>
      <c r="H944" s="107"/>
      <c r="I944" s="107"/>
      <c r="J944" s="107"/>
      <c r="K944" s="107"/>
      <c r="L944" s="107"/>
      <c r="M944" s="107"/>
      <c r="N944" s="107"/>
      <c r="O944" s="109"/>
      <c r="P944" s="109"/>
      <c r="Q944" s="107"/>
      <c r="R944" s="107"/>
      <c r="S944" s="107"/>
      <c r="T944" s="107"/>
      <c r="U944" s="107"/>
      <c r="V944" s="107"/>
      <c r="W944" s="107"/>
      <c r="X944" s="107"/>
      <c r="Y944" s="107"/>
      <c r="Z944" s="107"/>
      <c r="AA944" s="107"/>
      <c r="AB944" s="107"/>
    </row>
    <row r="945" spans="1:28" ht="15.75" customHeight="1">
      <c r="A945" s="107"/>
      <c r="B945" s="107"/>
      <c r="C945" s="107"/>
      <c r="D945" s="107"/>
      <c r="E945" s="107"/>
      <c r="F945" s="107"/>
      <c r="G945" s="108"/>
      <c r="H945" s="107"/>
      <c r="I945" s="107"/>
      <c r="J945" s="107"/>
      <c r="K945" s="107"/>
      <c r="L945" s="107"/>
      <c r="M945" s="107"/>
      <c r="N945" s="107"/>
      <c r="O945" s="109"/>
      <c r="P945" s="109"/>
      <c r="Q945" s="107"/>
      <c r="R945" s="107"/>
      <c r="S945" s="107"/>
      <c r="T945" s="107"/>
      <c r="U945" s="107"/>
      <c r="V945" s="107"/>
      <c r="W945" s="107"/>
      <c r="X945" s="107"/>
      <c r="Y945" s="107"/>
      <c r="Z945" s="107"/>
      <c r="AA945" s="107"/>
      <c r="AB945" s="107"/>
    </row>
    <row r="946" spans="1:28" ht="15.75" customHeight="1">
      <c r="A946" s="107"/>
      <c r="B946" s="107"/>
      <c r="C946" s="107"/>
      <c r="D946" s="107"/>
      <c r="E946" s="107"/>
      <c r="F946" s="107"/>
      <c r="G946" s="108"/>
      <c r="H946" s="107"/>
      <c r="I946" s="107"/>
      <c r="J946" s="107"/>
      <c r="K946" s="107"/>
      <c r="L946" s="107"/>
      <c r="M946" s="107"/>
      <c r="N946" s="107"/>
      <c r="O946" s="109"/>
      <c r="P946" s="109"/>
      <c r="Q946" s="107"/>
      <c r="R946" s="107"/>
      <c r="S946" s="107"/>
      <c r="T946" s="107"/>
      <c r="U946" s="107"/>
      <c r="V946" s="107"/>
      <c r="W946" s="107"/>
      <c r="X946" s="107"/>
      <c r="Y946" s="107"/>
      <c r="Z946" s="107"/>
      <c r="AA946" s="107"/>
      <c r="AB946" s="107"/>
    </row>
    <row r="947" spans="1:28" ht="15.75" customHeight="1">
      <c r="A947" s="107"/>
      <c r="B947" s="107"/>
      <c r="C947" s="107"/>
      <c r="D947" s="107"/>
      <c r="E947" s="107"/>
      <c r="F947" s="107"/>
      <c r="G947" s="108"/>
      <c r="H947" s="107"/>
      <c r="I947" s="107"/>
      <c r="J947" s="107"/>
      <c r="K947" s="107"/>
      <c r="L947" s="107"/>
      <c r="M947" s="107"/>
      <c r="N947" s="107"/>
      <c r="O947" s="109"/>
      <c r="P947" s="109"/>
      <c r="Q947" s="107"/>
      <c r="R947" s="107"/>
      <c r="S947" s="107"/>
      <c r="T947" s="107"/>
      <c r="U947" s="107"/>
      <c r="V947" s="107"/>
      <c r="W947" s="107"/>
      <c r="X947" s="107"/>
      <c r="Y947" s="107"/>
      <c r="Z947" s="107"/>
      <c r="AA947" s="107"/>
      <c r="AB947" s="107"/>
    </row>
    <row r="948" spans="1:28" ht="15.75" customHeight="1">
      <c r="A948" s="107"/>
      <c r="B948" s="107"/>
      <c r="C948" s="107"/>
      <c r="D948" s="107"/>
      <c r="E948" s="107"/>
      <c r="F948" s="107"/>
      <c r="G948" s="108"/>
      <c r="H948" s="107"/>
      <c r="I948" s="107"/>
      <c r="J948" s="107"/>
      <c r="K948" s="107"/>
      <c r="L948" s="107"/>
      <c r="M948" s="107"/>
      <c r="N948" s="107"/>
      <c r="O948" s="109"/>
      <c r="P948" s="109"/>
      <c r="Q948" s="107"/>
      <c r="R948" s="107"/>
      <c r="S948" s="107"/>
      <c r="T948" s="107"/>
      <c r="U948" s="107"/>
      <c r="V948" s="107"/>
      <c r="W948" s="107"/>
      <c r="X948" s="107"/>
      <c r="Y948" s="107"/>
      <c r="Z948" s="107"/>
      <c r="AA948" s="107"/>
      <c r="AB948" s="107"/>
    </row>
    <row r="949" spans="1:28" ht="15.75" customHeight="1">
      <c r="A949" s="107"/>
      <c r="B949" s="107"/>
      <c r="C949" s="107"/>
      <c r="D949" s="107"/>
      <c r="E949" s="107"/>
      <c r="F949" s="107"/>
      <c r="G949" s="108"/>
      <c r="H949" s="107"/>
      <c r="I949" s="107"/>
      <c r="J949" s="107"/>
      <c r="K949" s="107"/>
      <c r="L949" s="107"/>
      <c r="M949" s="107"/>
      <c r="N949" s="107"/>
      <c r="O949" s="109"/>
      <c r="P949" s="109"/>
      <c r="Q949" s="107"/>
      <c r="R949" s="107"/>
      <c r="S949" s="107"/>
      <c r="T949" s="107"/>
      <c r="U949" s="107"/>
      <c r="V949" s="107"/>
      <c r="W949" s="107"/>
      <c r="X949" s="107"/>
      <c r="Y949" s="107"/>
      <c r="Z949" s="107"/>
      <c r="AA949" s="107"/>
      <c r="AB949" s="107"/>
    </row>
    <row r="950" spans="1:28" ht="15.75" customHeight="1">
      <c r="A950" s="107"/>
      <c r="B950" s="107"/>
      <c r="C950" s="107"/>
      <c r="D950" s="107"/>
      <c r="E950" s="107"/>
      <c r="F950" s="107"/>
      <c r="G950" s="108"/>
      <c r="H950" s="107"/>
      <c r="I950" s="107"/>
      <c r="J950" s="107"/>
      <c r="K950" s="107"/>
      <c r="L950" s="107"/>
      <c r="M950" s="107"/>
      <c r="N950" s="107"/>
      <c r="O950" s="109"/>
      <c r="P950" s="109"/>
      <c r="Q950" s="107"/>
      <c r="R950" s="107"/>
      <c r="S950" s="107"/>
      <c r="T950" s="107"/>
      <c r="U950" s="107"/>
      <c r="V950" s="107"/>
      <c r="W950" s="107"/>
      <c r="X950" s="107"/>
      <c r="Y950" s="107"/>
      <c r="Z950" s="107"/>
      <c r="AA950" s="107"/>
      <c r="AB950" s="107"/>
    </row>
    <row r="951" spans="1:28" ht="15.75" customHeight="1">
      <c r="A951" s="107"/>
      <c r="B951" s="107"/>
      <c r="C951" s="107"/>
      <c r="D951" s="107"/>
      <c r="E951" s="107"/>
      <c r="F951" s="107"/>
      <c r="G951" s="108"/>
      <c r="H951" s="107"/>
      <c r="I951" s="107"/>
      <c r="J951" s="107"/>
      <c r="K951" s="107"/>
      <c r="L951" s="107"/>
      <c r="M951" s="107"/>
      <c r="N951" s="107"/>
      <c r="O951" s="109"/>
      <c r="P951" s="109"/>
      <c r="Q951" s="107"/>
      <c r="R951" s="107"/>
      <c r="S951" s="107"/>
      <c r="T951" s="107"/>
      <c r="U951" s="107"/>
      <c r="V951" s="107"/>
      <c r="W951" s="107"/>
      <c r="X951" s="107"/>
      <c r="Y951" s="107"/>
      <c r="Z951" s="107"/>
      <c r="AA951" s="107"/>
      <c r="AB951" s="107"/>
    </row>
    <row r="952" spans="1:28" ht="15.75" customHeight="1">
      <c r="A952" s="107"/>
      <c r="B952" s="107"/>
      <c r="C952" s="107"/>
      <c r="D952" s="107"/>
      <c r="E952" s="107"/>
      <c r="F952" s="107"/>
      <c r="G952" s="108"/>
      <c r="H952" s="107"/>
      <c r="I952" s="107"/>
      <c r="J952" s="107"/>
      <c r="K952" s="107"/>
      <c r="L952" s="107"/>
      <c r="M952" s="107"/>
      <c r="N952" s="107"/>
      <c r="O952" s="109"/>
      <c r="P952" s="109"/>
      <c r="Q952" s="107"/>
      <c r="R952" s="107"/>
      <c r="S952" s="107"/>
      <c r="T952" s="107"/>
      <c r="U952" s="107"/>
      <c r="V952" s="107"/>
      <c r="W952" s="107"/>
      <c r="X952" s="107"/>
      <c r="Y952" s="107"/>
      <c r="Z952" s="107"/>
      <c r="AA952" s="107"/>
      <c r="AB952" s="107"/>
    </row>
    <row r="953" spans="1:28" ht="15.75" customHeight="1">
      <c r="A953" s="107"/>
      <c r="B953" s="107"/>
      <c r="C953" s="107"/>
      <c r="D953" s="107"/>
      <c r="E953" s="107"/>
      <c r="F953" s="107"/>
      <c r="G953" s="108"/>
      <c r="H953" s="107"/>
      <c r="I953" s="107"/>
      <c r="J953" s="107"/>
      <c r="K953" s="107"/>
      <c r="L953" s="107"/>
      <c r="M953" s="107"/>
      <c r="N953" s="107"/>
      <c r="O953" s="109"/>
      <c r="P953" s="109"/>
      <c r="Q953" s="107"/>
      <c r="R953" s="107"/>
      <c r="S953" s="107"/>
      <c r="T953" s="107"/>
      <c r="U953" s="107"/>
      <c r="V953" s="107"/>
      <c r="W953" s="107"/>
      <c r="X953" s="107"/>
      <c r="Y953" s="107"/>
      <c r="Z953" s="107"/>
      <c r="AA953" s="107"/>
      <c r="AB953" s="107"/>
    </row>
    <row r="954" spans="1:28" ht="15.75" customHeight="1">
      <c r="A954" s="107"/>
      <c r="B954" s="107"/>
      <c r="C954" s="107"/>
      <c r="D954" s="107"/>
      <c r="E954" s="107"/>
      <c r="F954" s="107"/>
      <c r="G954" s="108"/>
      <c r="H954" s="107"/>
      <c r="I954" s="107"/>
      <c r="J954" s="107"/>
      <c r="K954" s="107"/>
      <c r="L954" s="107"/>
      <c r="M954" s="107"/>
      <c r="N954" s="107"/>
      <c r="O954" s="109"/>
      <c r="P954" s="109"/>
      <c r="Q954" s="107"/>
      <c r="R954" s="107"/>
      <c r="S954" s="107"/>
      <c r="T954" s="107"/>
      <c r="U954" s="107"/>
      <c r="V954" s="107"/>
      <c r="W954" s="107"/>
      <c r="X954" s="107"/>
      <c r="Y954" s="107"/>
      <c r="Z954" s="107"/>
      <c r="AA954" s="107"/>
      <c r="AB954" s="107"/>
    </row>
    <row r="955" spans="1:28" ht="15.75" customHeight="1">
      <c r="A955" s="107"/>
      <c r="B955" s="107"/>
      <c r="C955" s="107"/>
      <c r="D955" s="107"/>
      <c r="E955" s="107"/>
      <c r="F955" s="107"/>
      <c r="G955" s="108"/>
      <c r="H955" s="107"/>
      <c r="I955" s="107"/>
      <c r="J955" s="107"/>
      <c r="K955" s="107"/>
      <c r="L955" s="107"/>
      <c r="M955" s="107"/>
      <c r="N955" s="107"/>
      <c r="O955" s="109"/>
      <c r="P955" s="109"/>
      <c r="Q955" s="107"/>
      <c r="R955" s="107"/>
      <c r="S955" s="107"/>
      <c r="T955" s="107"/>
      <c r="U955" s="107"/>
      <c r="V955" s="107"/>
      <c r="W955" s="107"/>
      <c r="X955" s="107"/>
      <c r="Y955" s="107"/>
      <c r="Z955" s="107"/>
      <c r="AA955" s="107"/>
      <c r="AB955" s="107"/>
    </row>
    <row r="956" spans="1:28" ht="15.75" customHeight="1">
      <c r="A956" s="107"/>
      <c r="B956" s="107"/>
      <c r="C956" s="107"/>
      <c r="D956" s="107"/>
      <c r="E956" s="107"/>
      <c r="F956" s="107"/>
      <c r="G956" s="108"/>
      <c r="H956" s="107"/>
      <c r="I956" s="107"/>
      <c r="J956" s="107"/>
      <c r="K956" s="107"/>
      <c r="L956" s="107"/>
      <c r="M956" s="107"/>
      <c r="N956" s="107"/>
      <c r="O956" s="109"/>
      <c r="P956" s="109"/>
      <c r="Q956" s="107"/>
      <c r="R956" s="107"/>
      <c r="S956" s="107"/>
      <c r="T956" s="107"/>
      <c r="U956" s="107"/>
      <c r="V956" s="107"/>
      <c r="W956" s="107"/>
      <c r="X956" s="107"/>
      <c r="Y956" s="107"/>
      <c r="Z956" s="107"/>
      <c r="AA956" s="107"/>
      <c r="AB956" s="107"/>
    </row>
    <row r="957" spans="1:28" ht="15.75" customHeight="1">
      <c r="A957" s="107"/>
      <c r="B957" s="107"/>
      <c r="C957" s="107"/>
      <c r="D957" s="107"/>
      <c r="E957" s="107"/>
      <c r="F957" s="107"/>
      <c r="G957" s="108"/>
      <c r="H957" s="107"/>
      <c r="I957" s="107"/>
      <c r="J957" s="107"/>
      <c r="K957" s="107"/>
      <c r="L957" s="107"/>
      <c r="M957" s="107"/>
      <c r="N957" s="107"/>
      <c r="O957" s="109"/>
      <c r="P957" s="109"/>
      <c r="Q957" s="107"/>
      <c r="R957" s="107"/>
      <c r="S957" s="107"/>
      <c r="T957" s="107"/>
      <c r="U957" s="107"/>
      <c r="V957" s="107"/>
      <c r="W957" s="107"/>
      <c r="X957" s="107"/>
      <c r="Y957" s="107"/>
      <c r="Z957" s="107"/>
      <c r="AA957" s="107"/>
      <c r="AB957" s="107"/>
    </row>
    <row r="958" spans="1:28" ht="15.75" customHeight="1">
      <c r="A958" s="107"/>
      <c r="B958" s="107"/>
      <c r="C958" s="107"/>
      <c r="D958" s="107"/>
      <c r="E958" s="107"/>
      <c r="F958" s="107"/>
      <c r="G958" s="108"/>
      <c r="H958" s="107"/>
      <c r="I958" s="107"/>
      <c r="J958" s="107"/>
      <c r="K958" s="107"/>
      <c r="L958" s="107"/>
      <c r="M958" s="107"/>
      <c r="N958" s="107"/>
      <c r="O958" s="109"/>
      <c r="P958" s="109"/>
      <c r="Q958" s="107"/>
      <c r="R958" s="107"/>
      <c r="S958" s="107"/>
      <c r="T958" s="107"/>
      <c r="U958" s="107"/>
      <c r="V958" s="107"/>
      <c r="W958" s="107"/>
      <c r="X958" s="107"/>
      <c r="Y958" s="107"/>
      <c r="Z958" s="107"/>
      <c r="AA958" s="107"/>
      <c r="AB958" s="107"/>
    </row>
    <row r="959" spans="1:28" ht="15.75" customHeight="1">
      <c r="A959" s="107"/>
      <c r="B959" s="107"/>
      <c r="C959" s="107"/>
      <c r="D959" s="107"/>
      <c r="E959" s="107"/>
      <c r="F959" s="107"/>
      <c r="G959" s="108"/>
      <c r="H959" s="107"/>
      <c r="I959" s="107"/>
      <c r="J959" s="107"/>
      <c r="K959" s="107"/>
      <c r="L959" s="107"/>
      <c r="M959" s="107"/>
      <c r="N959" s="107"/>
      <c r="O959" s="109"/>
      <c r="P959" s="109"/>
      <c r="Q959" s="107"/>
      <c r="R959" s="107"/>
      <c r="S959" s="107"/>
      <c r="T959" s="107"/>
      <c r="U959" s="107"/>
      <c r="V959" s="107"/>
      <c r="W959" s="107"/>
      <c r="X959" s="107"/>
      <c r="Y959" s="107"/>
      <c r="Z959" s="107"/>
      <c r="AA959" s="107"/>
      <c r="AB959" s="107"/>
    </row>
    <row r="960" spans="1:28" ht="15.75" customHeight="1">
      <c r="A960" s="107"/>
      <c r="B960" s="107"/>
      <c r="C960" s="107"/>
      <c r="D960" s="107"/>
      <c r="E960" s="107"/>
      <c r="F960" s="107"/>
      <c r="G960" s="108"/>
      <c r="H960" s="107"/>
      <c r="I960" s="107"/>
      <c r="J960" s="107"/>
      <c r="K960" s="107"/>
      <c r="L960" s="107"/>
      <c r="M960" s="107"/>
      <c r="N960" s="107"/>
      <c r="O960" s="109"/>
      <c r="P960" s="109"/>
      <c r="Q960" s="107"/>
      <c r="R960" s="107"/>
      <c r="S960" s="107"/>
      <c r="T960" s="107"/>
      <c r="U960" s="107"/>
      <c r="V960" s="107"/>
      <c r="W960" s="107"/>
      <c r="X960" s="107"/>
      <c r="Y960" s="107"/>
      <c r="Z960" s="107"/>
      <c r="AA960" s="107"/>
      <c r="AB960" s="107"/>
    </row>
    <row r="961" spans="1:28" ht="15.75" customHeight="1">
      <c r="A961" s="107"/>
      <c r="B961" s="107"/>
      <c r="C961" s="107"/>
      <c r="D961" s="107"/>
      <c r="E961" s="107"/>
      <c r="F961" s="107"/>
      <c r="G961" s="108"/>
      <c r="H961" s="107"/>
      <c r="I961" s="107"/>
      <c r="J961" s="107"/>
      <c r="K961" s="107"/>
      <c r="L961" s="107"/>
      <c r="M961" s="107"/>
      <c r="N961" s="107"/>
      <c r="O961" s="109"/>
      <c r="P961" s="109"/>
      <c r="Q961" s="107"/>
      <c r="R961" s="107"/>
      <c r="S961" s="107"/>
      <c r="T961" s="107"/>
      <c r="U961" s="107"/>
      <c r="V961" s="107"/>
      <c r="W961" s="107"/>
      <c r="X961" s="107"/>
      <c r="Y961" s="107"/>
      <c r="Z961" s="107"/>
      <c r="AA961" s="107"/>
      <c r="AB961" s="107"/>
    </row>
    <row r="962" spans="1:28" ht="15.75" customHeight="1">
      <c r="A962" s="107"/>
      <c r="B962" s="107"/>
      <c r="C962" s="107"/>
      <c r="D962" s="107"/>
      <c r="E962" s="107"/>
      <c r="F962" s="107"/>
      <c r="G962" s="108"/>
      <c r="H962" s="107"/>
      <c r="I962" s="107"/>
      <c r="J962" s="107"/>
      <c r="K962" s="107"/>
      <c r="L962" s="107"/>
      <c r="M962" s="107"/>
      <c r="N962" s="107"/>
      <c r="O962" s="109"/>
      <c r="P962" s="109"/>
      <c r="Q962" s="107"/>
      <c r="R962" s="107"/>
      <c r="S962" s="107"/>
      <c r="T962" s="107"/>
      <c r="U962" s="107"/>
      <c r="V962" s="107"/>
      <c r="W962" s="107"/>
      <c r="X962" s="107"/>
      <c r="Y962" s="107"/>
      <c r="Z962" s="107"/>
      <c r="AA962" s="107"/>
      <c r="AB962" s="107"/>
    </row>
    <row r="963" spans="1:28" ht="15.75" customHeight="1">
      <c r="A963" s="107"/>
      <c r="B963" s="107"/>
      <c r="C963" s="107"/>
      <c r="D963" s="107"/>
      <c r="E963" s="107"/>
      <c r="F963" s="107"/>
      <c r="G963" s="108"/>
      <c r="H963" s="107"/>
      <c r="I963" s="107"/>
      <c r="J963" s="107"/>
      <c r="K963" s="107"/>
      <c r="L963" s="107"/>
      <c r="M963" s="107"/>
      <c r="N963" s="107"/>
      <c r="O963" s="109"/>
      <c r="P963" s="109"/>
      <c r="Q963" s="107"/>
      <c r="R963" s="107"/>
      <c r="S963" s="107"/>
      <c r="T963" s="107"/>
      <c r="U963" s="107"/>
      <c r="V963" s="107"/>
      <c r="W963" s="107"/>
      <c r="X963" s="107"/>
      <c r="Y963" s="107"/>
      <c r="Z963" s="107"/>
      <c r="AA963" s="107"/>
      <c r="AB963" s="107"/>
    </row>
    <row r="964" spans="1:28" ht="15.75" customHeight="1">
      <c r="A964" s="107"/>
      <c r="B964" s="107"/>
      <c r="C964" s="107"/>
      <c r="D964" s="107"/>
      <c r="E964" s="107"/>
      <c r="F964" s="107"/>
      <c r="G964" s="108"/>
      <c r="H964" s="107"/>
      <c r="I964" s="107"/>
      <c r="J964" s="107"/>
      <c r="K964" s="107"/>
      <c r="L964" s="107"/>
      <c r="M964" s="107"/>
      <c r="N964" s="107"/>
      <c r="O964" s="109"/>
      <c r="P964" s="109"/>
      <c r="Q964" s="107"/>
      <c r="R964" s="107"/>
      <c r="S964" s="107"/>
      <c r="T964" s="107"/>
      <c r="U964" s="107"/>
      <c r="V964" s="107"/>
      <c r="W964" s="107"/>
      <c r="X964" s="107"/>
      <c r="Y964" s="107"/>
      <c r="Z964" s="107"/>
      <c r="AA964" s="107"/>
      <c r="AB964" s="107"/>
    </row>
    <row r="965" spans="1:28" ht="15.75" customHeight="1">
      <c r="A965" s="107"/>
      <c r="B965" s="107"/>
      <c r="C965" s="107"/>
      <c r="D965" s="107"/>
      <c r="E965" s="107"/>
      <c r="F965" s="107"/>
      <c r="G965" s="108"/>
      <c r="H965" s="107"/>
      <c r="I965" s="107"/>
      <c r="J965" s="107"/>
      <c r="K965" s="107"/>
      <c r="L965" s="107"/>
      <c r="M965" s="107"/>
      <c r="N965" s="107"/>
      <c r="O965" s="109"/>
      <c r="P965" s="109"/>
      <c r="Q965" s="107"/>
      <c r="R965" s="107"/>
      <c r="S965" s="107"/>
      <c r="T965" s="107"/>
      <c r="U965" s="107"/>
      <c r="V965" s="107"/>
      <c r="W965" s="107"/>
      <c r="X965" s="107"/>
      <c r="Y965" s="107"/>
      <c r="Z965" s="107"/>
      <c r="AA965" s="107"/>
      <c r="AB965" s="107"/>
    </row>
    <row r="966" spans="1:28" ht="15.75" customHeight="1">
      <c r="A966" s="107"/>
      <c r="B966" s="107"/>
      <c r="C966" s="107"/>
      <c r="D966" s="107"/>
      <c r="E966" s="107"/>
      <c r="F966" s="107"/>
      <c r="G966" s="108"/>
      <c r="H966" s="107"/>
      <c r="I966" s="107"/>
      <c r="J966" s="107"/>
      <c r="K966" s="107"/>
      <c r="L966" s="107"/>
      <c r="M966" s="107"/>
      <c r="N966" s="107"/>
      <c r="O966" s="109"/>
      <c r="P966" s="109"/>
      <c r="Q966" s="107"/>
      <c r="R966" s="107"/>
      <c r="S966" s="107"/>
      <c r="T966" s="107"/>
      <c r="U966" s="107"/>
      <c r="V966" s="107"/>
      <c r="W966" s="107"/>
      <c r="X966" s="107"/>
      <c r="Y966" s="107"/>
      <c r="Z966" s="107"/>
      <c r="AA966" s="107"/>
      <c r="AB966" s="107"/>
    </row>
    <row r="967" spans="1:28" ht="15.75" customHeight="1">
      <c r="A967" s="107"/>
      <c r="B967" s="107"/>
      <c r="C967" s="107"/>
      <c r="D967" s="107"/>
      <c r="E967" s="107"/>
      <c r="F967" s="107"/>
      <c r="G967" s="108"/>
      <c r="H967" s="107"/>
      <c r="I967" s="107"/>
      <c r="J967" s="107"/>
      <c r="K967" s="107"/>
      <c r="L967" s="107"/>
      <c r="M967" s="107"/>
      <c r="N967" s="107"/>
      <c r="O967" s="109"/>
      <c r="P967" s="109"/>
      <c r="Q967" s="107"/>
      <c r="R967" s="107"/>
      <c r="S967" s="107"/>
      <c r="T967" s="107"/>
      <c r="U967" s="107"/>
      <c r="V967" s="107"/>
      <c r="W967" s="107"/>
      <c r="X967" s="107"/>
      <c r="Y967" s="107"/>
      <c r="Z967" s="107"/>
      <c r="AA967" s="107"/>
      <c r="AB967" s="107"/>
    </row>
    <row r="968" spans="1:28" ht="15.75" customHeight="1">
      <c r="A968" s="107"/>
      <c r="B968" s="107"/>
      <c r="C968" s="107"/>
      <c r="D968" s="107"/>
      <c r="E968" s="107"/>
      <c r="F968" s="107"/>
      <c r="G968" s="108"/>
      <c r="H968" s="107"/>
      <c r="I968" s="107"/>
      <c r="J968" s="107"/>
      <c r="K968" s="107"/>
      <c r="L968" s="107"/>
      <c r="M968" s="107"/>
      <c r="N968" s="107"/>
      <c r="O968" s="109"/>
      <c r="P968" s="109"/>
      <c r="Q968" s="107"/>
      <c r="R968" s="107"/>
      <c r="S968" s="107"/>
      <c r="T968" s="107"/>
      <c r="U968" s="107"/>
      <c r="V968" s="107"/>
      <c r="W968" s="107"/>
      <c r="X968" s="107"/>
      <c r="Y968" s="107"/>
      <c r="Z968" s="107"/>
      <c r="AA968" s="107"/>
      <c r="AB968" s="107"/>
    </row>
    <row r="969" spans="1:28" ht="15.75" customHeight="1">
      <c r="A969" s="107"/>
      <c r="B969" s="107"/>
      <c r="C969" s="107"/>
      <c r="D969" s="107"/>
      <c r="E969" s="107"/>
      <c r="F969" s="107"/>
      <c r="G969" s="108"/>
      <c r="H969" s="107"/>
      <c r="I969" s="107"/>
      <c r="J969" s="107"/>
      <c r="K969" s="107"/>
      <c r="L969" s="107"/>
      <c r="M969" s="107"/>
      <c r="N969" s="107"/>
      <c r="O969" s="109"/>
      <c r="P969" s="109"/>
      <c r="Q969" s="107"/>
      <c r="R969" s="107"/>
      <c r="S969" s="107"/>
      <c r="T969" s="107"/>
      <c r="U969" s="107"/>
      <c r="V969" s="107"/>
      <c r="W969" s="107"/>
      <c r="X969" s="107"/>
      <c r="Y969" s="107"/>
      <c r="Z969" s="107"/>
      <c r="AA969" s="107"/>
      <c r="AB969" s="107"/>
    </row>
    <row r="970" spans="1:28" ht="15.75" customHeight="1">
      <c r="A970" s="107"/>
      <c r="B970" s="107"/>
      <c r="C970" s="107"/>
      <c r="D970" s="107"/>
      <c r="E970" s="107"/>
      <c r="F970" s="107"/>
      <c r="G970" s="108"/>
      <c r="H970" s="107"/>
      <c r="I970" s="107"/>
      <c r="J970" s="107"/>
      <c r="K970" s="107"/>
      <c r="L970" s="107"/>
      <c r="M970" s="107"/>
      <c r="N970" s="107"/>
      <c r="O970" s="109"/>
      <c r="P970" s="109"/>
      <c r="Q970" s="107"/>
      <c r="R970" s="107"/>
      <c r="S970" s="107"/>
      <c r="T970" s="107"/>
      <c r="U970" s="107"/>
      <c r="V970" s="107"/>
      <c r="W970" s="107"/>
      <c r="X970" s="107"/>
      <c r="Y970" s="107"/>
      <c r="Z970" s="107"/>
      <c r="AA970" s="107"/>
      <c r="AB970" s="107"/>
    </row>
    <row r="971" spans="1:28" ht="15.75" customHeight="1">
      <c r="A971" s="107"/>
      <c r="B971" s="107"/>
      <c r="C971" s="107"/>
      <c r="D971" s="107"/>
      <c r="E971" s="107"/>
      <c r="F971" s="107"/>
      <c r="G971" s="108"/>
      <c r="H971" s="107"/>
      <c r="I971" s="107"/>
      <c r="J971" s="107"/>
      <c r="K971" s="107"/>
      <c r="L971" s="107"/>
      <c r="M971" s="107"/>
      <c r="N971" s="107"/>
      <c r="O971" s="109"/>
      <c r="P971" s="109"/>
      <c r="Q971" s="107"/>
      <c r="R971" s="107"/>
      <c r="S971" s="107"/>
      <c r="T971" s="107"/>
      <c r="U971" s="107"/>
      <c r="V971" s="107"/>
      <c r="W971" s="107"/>
      <c r="X971" s="107"/>
      <c r="Y971" s="107"/>
      <c r="Z971" s="107"/>
      <c r="AA971" s="107"/>
      <c r="AB971" s="107"/>
    </row>
    <row r="972" spans="1:28" ht="15.75" customHeight="1">
      <c r="A972" s="107"/>
      <c r="B972" s="107"/>
      <c r="C972" s="107"/>
      <c r="D972" s="107"/>
      <c r="E972" s="107"/>
      <c r="F972" s="107"/>
      <c r="G972" s="108"/>
      <c r="H972" s="107"/>
      <c r="I972" s="107"/>
      <c r="J972" s="107"/>
      <c r="K972" s="107"/>
      <c r="L972" s="107"/>
      <c r="M972" s="107"/>
      <c r="N972" s="107"/>
      <c r="O972" s="109"/>
      <c r="P972" s="109"/>
      <c r="Q972" s="107"/>
      <c r="R972" s="107"/>
      <c r="S972" s="107"/>
      <c r="T972" s="107"/>
      <c r="U972" s="107"/>
      <c r="V972" s="107"/>
      <c r="W972" s="107"/>
      <c r="X972" s="107"/>
      <c r="Y972" s="107"/>
      <c r="Z972" s="107"/>
      <c r="AA972" s="107"/>
      <c r="AB972" s="107"/>
    </row>
    <row r="973" spans="1:28" ht="15.75" customHeight="1">
      <c r="A973" s="107"/>
      <c r="B973" s="107"/>
      <c r="C973" s="107"/>
      <c r="D973" s="107"/>
      <c r="E973" s="107"/>
      <c r="F973" s="107"/>
      <c r="G973" s="108"/>
      <c r="H973" s="107"/>
      <c r="I973" s="107"/>
      <c r="J973" s="107"/>
      <c r="K973" s="107"/>
      <c r="L973" s="107"/>
      <c r="M973" s="107"/>
      <c r="N973" s="107"/>
      <c r="O973" s="109"/>
      <c r="P973" s="109"/>
      <c r="Q973" s="107"/>
      <c r="R973" s="107"/>
      <c r="S973" s="107"/>
      <c r="T973" s="107"/>
      <c r="U973" s="107"/>
      <c r="V973" s="107"/>
      <c r="W973" s="107"/>
      <c r="X973" s="107"/>
      <c r="Y973" s="107"/>
      <c r="Z973" s="107"/>
      <c r="AA973" s="107"/>
      <c r="AB973" s="107"/>
    </row>
    <row r="974" spans="1:28" ht="15.75" customHeight="1">
      <c r="A974" s="107"/>
      <c r="B974" s="107"/>
      <c r="C974" s="107"/>
      <c r="D974" s="107"/>
      <c r="E974" s="107"/>
      <c r="F974" s="107"/>
      <c r="G974" s="108"/>
      <c r="H974" s="107"/>
      <c r="I974" s="107"/>
      <c r="J974" s="107"/>
      <c r="K974" s="107"/>
      <c r="L974" s="107"/>
      <c r="M974" s="107"/>
      <c r="N974" s="107"/>
      <c r="O974" s="109"/>
      <c r="P974" s="109"/>
      <c r="Q974" s="107"/>
      <c r="R974" s="107"/>
      <c r="S974" s="107"/>
      <c r="T974" s="107"/>
      <c r="U974" s="107"/>
      <c r="V974" s="107"/>
      <c r="W974" s="107"/>
      <c r="X974" s="107"/>
      <c r="Y974" s="107"/>
      <c r="Z974" s="107"/>
      <c r="AA974" s="107"/>
      <c r="AB974" s="107"/>
    </row>
    <row r="975" spans="1:28" ht="15.75" customHeight="1">
      <c r="A975" s="107"/>
      <c r="B975" s="107"/>
      <c r="C975" s="107"/>
      <c r="D975" s="107"/>
      <c r="E975" s="107"/>
      <c r="F975" s="107"/>
      <c r="G975" s="108"/>
      <c r="H975" s="107"/>
      <c r="I975" s="107"/>
      <c r="J975" s="107"/>
      <c r="K975" s="107"/>
      <c r="L975" s="107"/>
      <c r="M975" s="107"/>
      <c r="N975" s="107"/>
      <c r="O975" s="109"/>
      <c r="P975" s="109"/>
      <c r="Q975" s="107"/>
      <c r="R975" s="107"/>
      <c r="S975" s="107"/>
      <c r="T975" s="107"/>
      <c r="U975" s="107"/>
      <c r="V975" s="107"/>
      <c r="W975" s="107"/>
      <c r="X975" s="107"/>
      <c r="Y975" s="107"/>
      <c r="Z975" s="107"/>
      <c r="AA975" s="107"/>
      <c r="AB975" s="107"/>
    </row>
    <row r="976" spans="1:28" ht="15.75" customHeight="1">
      <c r="A976" s="107"/>
      <c r="B976" s="107"/>
      <c r="C976" s="107"/>
      <c r="D976" s="107"/>
      <c r="E976" s="107"/>
      <c r="F976" s="107"/>
      <c r="G976" s="108"/>
      <c r="H976" s="107"/>
      <c r="I976" s="107"/>
      <c r="J976" s="107"/>
      <c r="K976" s="107"/>
      <c r="L976" s="107"/>
      <c r="M976" s="107"/>
      <c r="N976" s="107"/>
      <c r="O976" s="109"/>
      <c r="P976" s="109"/>
      <c r="Q976" s="107"/>
      <c r="R976" s="107"/>
      <c r="S976" s="107"/>
      <c r="T976" s="107"/>
      <c r="U976" s="107"/>
      <c r="V976" s="107"/>
      <c r="W976" s="107"/>
      <c r="X976" s="107"/>
      <c r="Y976" s="107"/>
      <c r="Z976" s="107"/>
      <c r="AA976" s="107"/>
      <c r="AB976" s="107"/>
    </row>
    <row r="977" spans="1:28" ht="15.75" customHeight="1">
      <c r="A977" s="107"/>
      <c r="B977" s="107"/>
      <c r="C977" s="107"/>
      <c r="D977" s="107"/>
      <c r="E977" s="107"/>
      <c r="F977" s="107"/>
      <c r="G977" s="108"/>
      <c r="H977" s="107"/>
      <c r="I977" s="107"/>
      <c r="J977" s="107"/>
      <c r="K977" s="107"/>
      <c r="L977" s="107"/>
      <c r="M977" s="107"/>
      <c r="N977" s="107"/>
      <c r="O977" s="109"/>
      <c r="P977" s="109"/>
      <c r="Q977" s="107"/>
      <c r="R977" s="107"/>
      <c r="S977" s="107"/>
      <c r="T977" s="107"/>
      <c r="U977" s="107"/>
      <c r="V977" s="107"/>
      <c r="W977" s="107"/>
      <c r="X977" s="107"/>
      <c r="Y977" s="107"/>
      <c r="Z977" s="107"/>
      <c r="AA977" s="107"/>
      <c r="AB977" s="107"/>
    </row>
    <row r="978" spans="1:28" ht="15.75" customHeight="1">
      <c r="A978" s="107"/>
      <c r="B978" s="107"/>
      <c r="C978" s="107"/>
      <c r="D978" s="107"/>
      <c r="E978" s="107"/>
      <c r="F978" s="107"/>
      <c r="G978" s="108"/>
      <c r="H978" s="107"/>
      <c r="I978" s="107"/>
      <c r="J978" s="107"/>
      <c r="K978" s="107"/>
      <c r="L978" s="107"/>
      <c r="M978" s="107"/>
      <c r="N978" s="107"/>
      <c r="O978" s="109"/>
      <c r="P978" s="109"/>
      <c r="Q978" s="107"/>
      <c r="R978" s="107"/>
      <c r="S978" s="107"/>
      <c r="T978" s="107"/>
      <c r="U978" s="107"/>
      <c r="V978" s="107"/>
      <c r="W978" s="107"/>
      <c r="X978" s="107"/>
      <c r="Y978" s="107"/>
      <c r="Z978" s="107"/>
      <c r="AA978" s="107"/>
      <c r="AB978" s="107"/>
    </row>
    <row r="979" spans="1:28" ht="15.75" customHeight="1">
      <c r="A979" s="107"/>
      <c r="B979" s="107"/>
      <c r="C979" s="107"/>
      <c r="D979" s="107"/>
      <c r="E979" s="107"/>
      <c r="F979" s="107"/>
      <c r="G979" s="108"/>
      <c r="H979" s="107"/>
      <c r="I979" s="107"/>
      <c r="J979" s="107"/>
      <c r="K979" s="107"/>
      <c r="L979" s="107"/>
      <c r="M979" s="107"/>
      <c r="N979" s="107"/>
      <c r="O979" s="109"/>
      <c r="P979" s="109"/>
      <c r="Q979" s="107"/>
      <c r="R979" s="107"/>
      <c r="S979" s="107"/>
      <c r="T979" s="107"/>
      <c r="U979" s="107"/>
      <c r="V979" s="107"/>
      <c r="W979" s="107"/>
      <c r="X979" s="107"/>
      <c r="Y979" s="107"/>
      <c r="Z979" s="107"/>
      <c r="AA979" s="107"/>
      <c r="AB979" s="107"/>
    </row>
    <row r="980" spans="1:28" ht="15.75" customHeight="1">
      <c r="A980" s="107"/>
      <c r="B980" s="107"/>
      <c r="C980" s="107"/>
      <c r="D980" s="107"/>
      <c r="E980" s="107"/>
      <c r="F980" s="107"/>
      <c r="G980" s="108"/>
      <c r="H980" s="107"/>
      <c r="I980" s="107"/>
      <c r="J980" s="107"/>
      <c r="K980" s="107"/>
      <c r="L980" s="107"/>
      <c r="M980" s="107"/>
      <c r="N980" s="107"/>
      <c r="O980" s="109"/>
      <c r="P980" s="109"/>
      <c r="Q980" s="107"/>
      <c r="R980" s="107"/>
      <c r="S980" s="107"/>
      <c r="T980" s="107"/>
      <c r="U980" s="107"/>
      <c r="V980" s="107"/>
      <c r="W980" s="107"/>
      <c r="X980" s="107"/>
      <c r="Y980" s="107"/>
      <c r="Z980" s="107"/>
      <c r="AA980" s="107"/>
      <c r="AB980" s="107"/>
    </row>
    <row r="981" spans="1:28" ht="15.75" customHeight="1">
      <c r="A981" s="107"/>
      <c r="B981" s="107"/>
      <c r="C981" s="107"/>
      <c r="D981" s="107"/>
      <c r="E981" s="107"/>
      <c r="F981" s="107"/>
      <c r="G981" s="108"/>
      <c r="H981" s="107"/>
      <c r="I981" s="107"/>
      <c r="J981" s="107"/>
      <c r="K981" s="107"/>
      <c r="L981" s="107"/>
      <c r="M981" s="107"/>
      <c r="N981" s="107"/>
      <c r="O981" s="109"/>
      <c r="P981" s="109"/>
      <c r="Q981" s="107"/>
      <c r="R981" s="107"/>
      <c r="S981" s="107"/>
      <c r="T981" s="107"/>
      <c r="U981" s="107"/>
      <c r="V981" s="107"/>
      <c r="W981" s="107"/>
      <c r="X981" s="107"/>
      <c r="Y981" s="107"/>
      <c r="Z981" s="107"/>
      <c r="AA981" s="107"/>
      <c r="AB981" s="107"/>
    </row>
    <row r="982" spans="1:28" ht="15.75" customHeight="1">
      <c r="A982" s="107"/>
      <c r="B982" s="107"/>
      <c r="C982" s="107"/>
      <c r="D982" s="107"/>
      <c r="E982" s="107"/>
      <c r="F982" s="107"/>
      <c r="G982" s="108"/>
      <c r="H982" s="107"/>
      <c r="I982" s="107"/>
      <c r="J982" s="107"/>
      <c r="K982" s="107"/>
      <c r="L982" s="107"/>
      <c r="M982" s="107"/>
      <c r="N982" s="107"/>
      <c r="O982" s="109"/>
      <c r="P982" s="109"/>
      <c r="Q982" s="107"/>
      <c r="R982" s="107"/>
      <c r="S982" s="107"/>
      <c r="T982" s="107"/>
      <c r="U982" s="107"/>
      <c r="V982" s="107"/>
      <c r="W982" s="107"/>
      <c r="X982" s="107"/>
      <c r="Y982" s="107"/>
      <c r="Z982" s="107"/>
      <c r="AA982" s="107"/>
      <c r="AB982" s="107"/>
    </row>
    <row r="983" spans="1:28" ht="15.75" customHeight="1">
      <c r="A983" s="107"/>
      <c r="B983" s="107"/>
      <c r="C983" s="107"/>
      <c r="D983" s="107"/>
      <c r="E983" s="107"/>
      <c r="F983" s="107"/>
      <c r="G983" s="108"/>
      <c r="H983" s="107"/>
      <c r="I983" s="107"/>
      <c r="J983" s="107"/>
      <c r="K983" s="107"/>
      <c r="L983" s="107"/>
      <c r="M983" s="107"/>
      <c r="N983" s="107"/>
      <c r="O983" s="109"/>
      <c r="P983" s="109"/>
      <c r="Q983" s="107"/>
      <c r="R983" s="107"/>
      <c r="S983" s="107"/>
      <c r="T983" s="107"/>
      <c r="U983" s="107"/>
      <c r="V983" s="107"/>
      <c r="W983" s="107"/>
      <c r="X983" s="107"/>
      <c r="Y983" s="107"/>
      <c r="Z983" s="107"/>
      <c r="AA983" s="107"/>
      <c r="AB983" s="107"/>
    </row>
    <row r="984" spans="1:28" ht="15.75" customHeight="1">
      <c r="A984" s="107"/>
      <c r="B984" s="107"/>
      <c r="C984" s="107"/>
      <c r="D984" s="107"/>
      <c r="E984" s="107"/>
      <c r="F984" s="107"/>
      <c r="G984" s="108"/>
      <c r="H984" s="107"/>
      <c r="I984" s="107"/>
      <c r="J984" s="107"/>
      <c r="K984" s="107"/>
      <c r="L984" s="107"/>
      <c r="M984" s="107"/>
      <c r="N984" s="107"/>
      <c r="O984" s="109"/>
      <c r="P984" s="109"/>
      <c r="Q984" s="107"/>
      <c r="R984" s="107"/>
      <c r="S984" s="107"/>
      <c r="T984" s="107"/>
      <c r="U984" s="107"/>
      <c r="V984" s="107"/>
      <c r="W984" s="107"/>
      <c r="X984" s="107"/>
      <c r="Y984" s="107"/>
      <c r="Z984" s="107"/>
      <c r="AA984" s="107"/>
      <c r="AB984" s="107"/>
    </row>
    <row r="985" spans="1:28" ht="15.75" customHeight="1">
      <c r="A985" s="107"/>
      <c r="B985" s="107"/>
      <c r="C985" s="107"/>
      <c r="D985" s="107"/>
      <c r="E985" s="107"/>
      <c r="F985" s="107"/>
      <c r="G985" s="108"/>
      <c r="H985" s="107"/>
      <c r="I985" s="107"/>
      <c r="J985" s="107"/>
      <c r="K985" s="107"/>
      <c r="L985" s="107"/>
      <c r="M985" s="107"/>
      <c r="N985" s="107"/>
      <c r="O985" s="109"/>
      <c r="P985" s="109"/>
      <c r="Q985" s="107"/>
      <c r="R985" s="107"/>
      <c r="S985" s="107"/>
      <c r="T985" s="107"/>
      <c r="U985" s="107"/>
      <c r="V985" s="107"/>
      <c r="W985" s="107"/>
      <c r="X985" s="107"/>
      <c r="Y985" s="107"/>
      <c r="Z985" s="107"/>
      <c r="AA985" s="107"/>
      <c r="AB985" s="107"/>
    </row>
    <row r="986" spans="1:28" ht="15.75" customHeight="1">
      <c r="A986" s="107"/>
      <c r="B986" s="107"/>
      <c r="C986" s="107"/>
      <c r="D986" s="107"/>
      <c r="E986" s="107"/>
      <c r="F986" s="107"/>
      <c r="G986" s="108"/>
      <c r="H986" s="107"/>
      <c r="I986" s="107"/>
      <c r="J986" s="107"/>
      <c r="K986" s="107"/>
      <c r="L986" s="107"/>
      <c r="M986" s="107"/>
      <c r="N986" s="107"/>
      <c r="O986" s="109"/>
      <c r="P986" s="109"/>
      <c r="Q986" s="107"/>
      <c r="R986" s="107"/>
      <c r="S986" s="107"/>
      <c r="T986" s="107"/>
      <c r="U986" s="107"/>
      <c r="V986" s="107"/>
      <c r="W986" s="107"/>
      <c r="X986" s="107"/>
      <c r="Y986" s="107"/>
      <c r="Z986" s="107"/>
      <c r="AA986" s="107"/>
      <c r="AB986" s="107"/>
    </row>
    <row r="987" spans="1:28" ht="15.75" customHeight="1">
      <c r="A987" s="107"/>
      <c r="B987" s="107"/>
      <c r="C987" s="107"/>
      <c r="D987" s="107"/>
      <c r="E987" s="107"/>
      <c r="F987" s="107"/>
      <c r="G987" s="108"/>
      <c r="H987" s="107"/>
      <c r="I987" s="107"/>
      <c r="J987" s="107"/>
      <c r="K987" s="107"/>
      <c r="L987" s="107"/>
      <c r="M987" s="107"/>
      <c r="N987" s="107"/>
      <c r="O987" s="109"/>
      <c r="P987" s="109"/>
      <c r="Q987" s="107"/>
      <c r="R987" s="107"/>
      <c r="S987" s="107"/>
      <c r="T987" s="107"/>
      <c r="U987" s="107"/>
      <c r="V987" s="107"/>
      <c r="W987" s="107"/>
      <c r="X987" s="107"/>
      <c r="Y987" s="107"/>
      <c r="Z987" s="107"/>
      <c r="AA987" s="107"/>
      <c r="AB987" s="107"/>
    </row>
    <row r="988" spans="1:28" ht="15.75" customHeight="1">
      <c r="A988" s="107"/>
      <c r="B988" s="107"/>
      <c r="C988" s="107"/>
      <c r="D988" s="107"/>
      <c r="E988" s="107"/>
      <c r="F988" s="107"/>
      <c r="G988" s="108"/>
      <c r="H988" s="107"/>
      <c r="I988" s="107"/>
      <c r="J988" s="107"/>
      <c r="K988" s="107"/>
      <c r="L988" s="107"/>
      <c r="M988" s="107"/>
      <c r="N988" s="107"/>
      <c r="O988" s="109"/>
      <c r="P988" s="109"/>
      <c r="Q988" s="107"/>
      <c r="R988" s="107"/>
      <c r="S988" s="107"/>
      <c r="T988" s="107"/>
      <c r="U988" s="107"/>
      <c r="V988" s="107"/>
      <c r="W988" s="107"/>
      <c r="X988" s="107"/>
      <c r="Y988" s="107"/>
      <c r="Z988" s="107"/>
      <c r="AA988" s="107"/>
      <c r="AB988" s="107"/>
    </row>
    <row r="989" spans="1:28" ht="15.75" customHeight="1">
      <c r="A989" s="107"/>
      <c r="B989" s="107"/>
      <c r="C989" s="107"/>
      <c r="D989" s="107"/>
      <c r="E989" s="107"/>
      <c r="F989" s="107"/>
      <c r="G989" s="108"/>
      <c r="H989" s="107"/>
      <c r="I989" s="107"/>
      <c r="J989" s="107"/>
      <c r="K989" s="107"/>
      <c r="L989" s="107"/>
      <c r="M989" s="107"/>
      <c r="N989" s="107"/>
      <c r="O989" s="109"/>
      <c r="P989" s="109"/>
      <c r="Q989" s="107"/>
      <c r="R989" s="107"/>
      <c r="S989" s="107"/>
      <c r="T989" s="107"/>
      <c r="U989" s="107"/>
      <c r="V989" s="107"/>
      <c r="W989" s="107"/>
      <c r="X989" s="107"/>
      <c r="Y989" s="107"/>
      <c r="Z989" s="107"/>
      <c r="AA989" s="107"/>
      <c r="AB989" s="107"/>
    </row>
    <row r="990" spans="1:28" ht="15.75" customHeight="1">
      <c r="A990" s="107"/>
      <c r="B990" s="107"/>
      <c r="C990" s="107"/>
      <c r="D990" s="107"/>
      <c r="E990" s="107"/>
      <c r="F990" s="107"/>
      <c r="G990" s="108"/>
      <c r="H990" s="107"/>
      <c r="I990" s="107"/>
      <c r="J990" s="107"/>
      <c r="K990" s="107"/>
      <c r="L990" s="107"/>
      <c r="M990" s="107"/>
      <c r="N990" s="107"/>
      <c r="O990" s="109"/>
      <c r="P990" s="109"/>
      <c r="Q990" s="107"/>
      <c r="R990" s="107"/>
      <c r="S990" s="107"/>
      <c r="T990" s="107"/>
      <c r="U990" s="107"/>
      <c r="V990" s="107"/>
      <c r="W990" s="107"/>
      <c r="X990" s="107"/>
      <c r="Y990" s="107"/>
      <c r="Z990" s="107"/>
      <c r="AA990" s="107"/>
      <c r="AB990" s="107"/>
    </row>
    <row r="991" spans="1:28" ht="15.75" customHeight="1">
      <c r="A991" s="107"/>
      <c r="B991" s="107"/>
      <c r="C991" s="107"/>
      <c r="D991" s="107"/>
      <c r="E991" s="107"/>
      <c r="F991" s="107"/>
      <c r="G991" s="108"/>
      <c r="H991" s="107"/>
      <c r="I991" s="107"/>
      <c r="J991" s="107"/>
      <c r="K991" s="107"/>
      <c r="L991" s="107"/>
      <c r="M991" s="107"/>
      <c r="N991" s="107"/>
      <c r="O991" s="109"/>
      <c r="P991" s="109"/>
      <c r="Q991" s="107"/>
      <c r="R991" s="107"/>
      <c r="S991" s="107"/>
      <c r="T991" s="107"/>
      <c r="U991" s="107"/>
      <c r="V991" s="107"/>
      <c r="W991" s="107"/>
      <c r="X991" s="107"/>
      <c r="Y991" s="107"/>
      <c r="Z991" s="107"/>
      <c r="AA991" s="107"/>
      <c r="AB991" s="107"/>
    </row>
    <row r="992" spans="1:28" ht="15.75" customHeight="1">
      <c r="A992" s="107"/>
      <c r="B992" s="107"/>
      <c r="C992" s="107"/>
      <c r="D992" s="107"/>
      <c r="E992" s="107"/>
      <c r="F992" s="107"/>
      <c r="G992" s="108"/>
      <c r="H992" s="107"/>
      <c r="I992" s="107"/>
      <c r="J992" s="107"/>
      <c r="K992" s="107"/>
      <c r="L992" s="107"/>
      <c r="M992" s="107"/>
      <c r="N992" s="107"/>
      <c r="O992" s="109"/>
      <c r="P992" s="109"/>
      <c r="Q992" s="107"/>
      <c r="R992" s="107"/>
      <c r="S992" s="107"/>
      <c r="T992" s="107"/>
      <c r="U992" s="107"/>
      <c r="V992" s="107"/>
      <c r="W992" s="107"/>
      <c r="X992" s="107"/>
      <c r="Y992" s="107"/>
      <c r="Z992" s="107"/>
      <c r="AA992" s="107"/>
      <c r="AB992" s="107"/>
    </row>
    <row r="993" spans="1:28" ht="15.75" customHeight="1">
      <c r="A993" s="107"/>
      <c r="B993" s="107"/>
      <c r="C993" s="107"/>
      <c r="D993" s="107"/>
      <c r="E993" s="107"/>
      <c r="F993" s="107"/>
      <c r="G993" s="108"/>
      <c r="H993" s="107"/>
      <c r="I993" s="107"/>
      <c r="J993" s="107"/>
      <c r="K993" s="107"/>
      <c r="L993" s="107"/>
      <c r="M993" s="107"/>
      <c r="N993" s="107"/>
      <c r="O993" s="109"/>
      <c r="P993" s="109"/>
      <c r="Q993" s="107"/>
      <c r="R993" s="107"/>
      <c r="S993" s="107"/>
      <c r="T993" s="107"/>
      <c r="U993" s="107"/>
      <c r="V993" s="107"/>
      <c r="W993" s="107"/>
      <c r="X993" s="107"/>
      <c r="Y993" s="107"/>
      <c r="Z993" s="107"/>
      <c r="AA993" s="107"/>
      <c r="AB993" s="107"/>
    </row>
    <row r="994" spans="1:28" ht="15.75" customHeight="1">
      <c r="A994" s="107"/>
      <c r="B994" s="107"/>
      <c r="C994" s="107"/>
      <c r="D994" s="107"/>
      <c r="E994" s="107"/>
      <c r="F994" s="107"/>
      <c r="G994" s="108"/>
      <c r="H994" s="107"/>
      <c r="I994" s="107"/>
      <c r="J994" s="107"/>
      <c r="K994" s="107"/>
      <c r="L994" s="107"/>
      <c r="M994" s="107"/>
      <c r="N994" s="107"/>
      <c r="O994" s="109"/>
      <c r="P994" s="109"/>
      <c r="Q994" s="107"/>
      <c r="R994" s="107"/>
      <c r="S994" s="107"/>
      <c r="T994" s="107"/>
      <c r="U994" s="107"/>
      <c r="V994" s="107"/>
      <c r="W994" s="107"/>
      <c r="X994" s="107"/>
      <c r="Y994" s="107"/>
      <c r="Z994" s="107"/>
      <c r="AA994" s="107"/>
      <c r="AB994" s="107"/>
    </row>
    <row r="995" spans="1:28" ht="15.75" customHeight="1">
      <c r="A995" s="107"/>
      <c r="B995" s="107"/>
      <c r="C995" s="107"/>
      <c r="D995" s="107"/>
      <c r="E995" s="107"/>
      <c r="F995" s="107"/>
      <c r="G995" s="108"/>
      <c r="H995" s="107"/>
      <c r="I995" s="107"/>
      <c r="J995" s="107"/>
      <c r="K995" s="107"/>
      <c r="L995" s="107"/>
      <c r="M995" s="107"/>
      <c r="N995" s="107"/>
      <c r="O995" s="109"/>
      <c r="P995" s="109"/>
      <c r="Q995" s="107"/>
      <c r="R995" s="107"/>
      <c r="S995" s="107"/>
      <c r="T995" s="107"/>
      <c r="U995" s="107"/>
      <c r="V995" s="107"/>
      <c r="W995" s="107"/>
      <c r="X995" s="107"/>
      <c r="Y995" s="107"/>
      <c r="Z995" s="107"/>
      <c r="AA995" s="107"/>
      <c r="AB995" s="107"/>
    </row>
    <row r="996" spans="1:28" ht="15.75" customHeight="1">
      <c r="A996" s="107"/>
      <c r="B996" s="107"/>
      <c r="C996" s="107"/>
      <c r="D996" s="107"/>
      <c r="E996" s="107"/>
      <c r="F996" s="107"/>
      <c r="G996" s="108"/>
      <c r="H996" s="107"/>
      <c r="I996" s="107"/>
      <c r="J996" s="107"/>
      <c r="K996" s="107"/>
      <c r="L996" s="107"/>
      <c r="M996" s="107"/>
      <c r="N996" s="107"/>
      <c r="O996" s="109"/>
      <c r="P996" s="109"/>
      <c r="Q996" s="107"/>
      <c r="R996" s="107"/>
      <c r="S996" s="107"/>
      <c r="T996" s="107"/>
      <c r="U996" s="107"/>
      <c r="V996" s="107"/>
      <c r="W996" s="107"/>
      <c r="X996" s="107"/>
      <c r="Y996" s="107"/>
      <c r="Z996" s="107"/>
      <c r="AA996" s="107"/>
      <c r="AB996" s="107"/>
    </row>
    <row r="997" spans="1:28" ht="15.75" customHeight="1">
      <c r="A997" s="107"/>
      <c r="B997" s="107"/>
      <c r="C997" s="107"/>
      <c r="D997" s="107"/>
      <c r="E997" s="107"/>
      <c r="F997" s="107"/>
      <c r="G997" s="108"/>
      <c r="H997" s="107"/>
      <c r="I997" s="107"/>
      <c r="J997" s="107"/>
      <c r="K997" s="107"/>
      <c r="L997" s="107"/>
      <c r="M997" s="107"/>
      <c r="N997" s="107"/>
      <c r="O997" s="109"/>
      <c r="P997" s="109"/>
      <c r="Q997" s="107"/>
      <c r="R997" s="107"/>
      <c r="S997" s="107"/>
      <c r="T997" s="107"/>
      <c r="U997" s="107"/>
      <c r="V997" s="107"/>
      <c r="W997" s="107"/>
      <c r="X997" s="107"/>
      <c r="Y997" s="107"/>
      <c r="Z997" s="107"/>
      <c r="AA997" s="107"/>
      <c r="AB997" s="107"/>
    </row>
    <row r="998" spans="1:28" ht="15.75" customHeight="1">
      <c r="A998" s="107"/>
      <c r="B998" s="107"/>
      <c r="C998" s="107"/>
      <c r="D998" s="107"/>
      <c r="E998" s="107"/>
      <c r="F998" s="107"/>
      <c r="G998" s="108"/>
      <c r="H998" s="107"/>
      <c r="I998" s="107"/>
      <c r="J998" s="107"/>
      <c r="K998" s="107"/>
      <c r="L998" s="107"/>
      <c r="M998" s="107"/>
      <c r="N998" s="107"/>
      <c r="O998" s="109"/>
      <c r="P998" s="109"/>
      <c r="Q998" s="107"/>
      <c r="R998" s="107"/>
      <c r="S998" s="107"/>
      <c r="T998" s="107"/>
      <c r="U998" s="107"/>
      <c r="V998" s="107"/>
      <c r="W998" s="107"/>
      <c r="X998" s="107"/>
      <c r="Y998" s="107"/>
      <c r="Z998" s="107"/>
      <c r="AA998" s="107"/>
      <c r="AB998" s="107"/>
    </row>
    <row r="999" spans="1:28" ht="15.75" customHeight="1">
      <c r="A999" s="107"/>
      <c r="B999" s="107"/>
      <c r="C999" s="107"/>
      <c r="D999" s="107"/>
      <c r="E999" s="107"/>
      <c r="F999" s="107"/>
      <c r="G999" s="108"/>
      <c r="H999" s="107"/>
      <c r="I999" s="107"/>
      <c r="J999" s="107"/>
      <c r="K999" s="107"/>
      <c r="L999" s="107"/>
      <c r="M999" s="107"/>
      <c r="N999" s="107"/>
      <c r="O999" s="109"/>
      <c r="P999" s="109"/>
      <c r="Q999" s="107"/>
      <c r="R999" s="107"/>
      <c r="S999" s="107"/>
      <c r="T999" s="107"/>
      <c r="U999" s="107"/>
      <c r="V999" s="107"/>
      <c r="W999" s="107"/>
      <c r="X999" s="107"/>
      <c r="Y999" s="107"/>
      <c r="Z999" s="107"/>
      <c r="AA999" s="107"/>
      <c r="AB999" s="107"/>
    </row>
    <row r="1000" spans="1:28" ht="15.75" customHeight="1">
      <c r="A1000" s="107"/>
      <c r="B1000" s="107"/>
      <c r="C1000" s="107"/>
      <c r="D1000" s="107"/>
      <c r="E1000" s="107"/>
      <c r="F1000" s="107"/>
      <c r="G1000" s="108"/>
      <c r="H1000" s="107"/>
      <c r="I1000" s="107"/>
      <c r="J1000" s="107"/>
      <c r="K1000" s="107"/>
      <c r="L1000" s="107"/>
      <c r="M1000" s="107"/>
      <c r="N1000" s="107"/>
      <c r="O1000" s="109"/>
      <c r="P1000" s="109"/>
      <c r="Q1000" s="107"/>
      <c r="R1000" s="107"/>
      <c r="S1000" s="107"/>
      <c r="T1000" s="107"/>
      <c r="U1000" s="107"/>
      <c r="V1000" s="107"/>
      <c r="W1000" s="107"/>
      <c r="X1000" s="107"/>
      <c r="Y1000" s="107"/>
      <c r="Z1000" s="107"/>
      <c r="AA1000" s="107"/>
      <c r="AB1000" s="107"/>
    </row>
    <row r="1001" spans="1:28" ht="15.75" customHeight="1">
      <c r="A1001" s="107"/>
      <c r="B1001" s="107"/>
      <c r="C1001" s="107"/>
      <c r="D1001" s="107"/>
      <c r="E1001" s="107"/>
      <c r="F1001" s="107"/>
      <c r="G1001" s="108"/>
      <c r="H1001" s="107"/>
      <c r="I1001" s="107"/>
      <c r="J1001" s="107"/>
      <c r="K1001" s="107"/>
      <c r="L1001" s="107"/>
      <c r="M1001" s="107"/>
      <c r="N1001" s="107"/>
      <c r="O1001" s="109"/>
      <c r="P1001" s="109"/>
      <c r="Q1001" s="107"/>
      <c r="R1001" s="107"/>
      <c r="S1001" s="107"/>
      <c r="T1001" s="107"/>
      <c r="U1001" s="107"/>
      <c r="V1001" s="107"/>
      <c r="W1001" s="107"/>
      <c r="X1001" s="107"/>
      <c r="Y1001" s="107"/>
      <c r="Z1001" s="107"/>
      <c r="AA1001" s="107"/>
      <c r="AB1001" s="107"/>
    </row>
    <row r="1002" spans="1:28" ht="15.75" customHeight="1">
      <c r="A1002" s="107"/>
      <c r="B1002" s="107"/>
      <c r="C1002" s="107"/>
      <c r="D1002" s="107"/>
      <c r="E1002" s="107"/>
      <c r="F1002" s="107"/>
      <c r="G1002" s="108"/>
      <c r="H1002" s="107"/>
      <c r="I1002" s="107"/>
      <c r="J1002" s="107"/>
      <c r="K1002" s="107"/>
      <c r="L1002" s="107"/>
      <c r="M1002" s="107"/>
      <c r="N1002" s="107"/>
      <c r="O1002" s="109"/>
      <c r="P1002" s="109"/>
      <c r="Q1002" s="107"/>
      <c r="R1002" s="107"/>
      <c r="S1002" s="107"/>
      <c r="T1002" s="107"/>
      <c r="U1002" s="107"/>
      <c r="V1002" s="107"/>
      <c r="W1002" s="107"/>
      <c r="X1002" s="107"/>
      <c r="Y1002" s="107"/>
      <c r="Z1002" s="107"/>
      <c r="AA1002" s="107"/>
      <c r="AB1002" s="107"/>
    </row>
    <row r="1003" spans="1:28" ht="15.75" customHeight="1">
      <c r="A1003" s="107"/>
      <c r="B1003" s="107"/>
      <c r="C1003" s="107"/>
      <c r="D1003" s="107"/>
      <c r="E1003" s="107"/>
      <c r="F1003" s="107"/>
      <c r="G1003" s="108"/>
      <c r="H1003" s="107"/>
      <c r="I1003" s="107"/>
      <c r="J1003" s="107"/>
      <c r="K1003" s="107"/>
      <c r="L1003" s="107"/>
      <c r="M1003" s="107"/>
      <c r="N1003" s="107"/>
      <c r="O1003" s="109"/>
      <c r="P1003" s="109"/>
      <c r="Q1003" s="107"/>
      <c r="R1003" s="107"/>
      <c r="S1003" s="107"/>
      <c r="T1003" s="107"/>
      <c r="U1003" s="107"/>
      <c r="V1003" s="107"/>
      <c r="W1003" s="107"/>
      <c r="X1003" s="107"/>
      <c r="Y1003" s="107"/>
      <c r="Z1003" s="107"/>
      <c r="AA1003" s="107"/>
      <c r="AB1003" s="107"/>
    </row>
    <row r="1004" spans="1:28" ht="15.75" customHeight="1">
      <c r="A1004" s="107"/>
      <c r="B1004" s="107"/>
      <c r="C1004" s="107"/>
      <c r="D1004" s="107"/>
      <c r="E1004" s="107"/>
      <c r="F1004" s="107"/>
      <c r="G1004" s="108"/>
      <c r="H1004" s="107"/>
      <c r="I1004" s="107"/>
      <c r="J1004" s="107"/>
      <c r="K1004" s="107"/>
      <c r="L1004" s="107"/>
      <c r="M1004" s="107"/>
      <c r="N1004" s="107"/>
      <c r="O1004" s="109"/>
      <c r="P1004" s="109"/>
      <c r="Q1004" s="107"/>
      <c r="R1004" s="107"/>
      <c r="S1004" s="107"/>
      <c r="T1004" s="107"/>
      <c r="U1004" s="107"/>
      <c r="V1004" s="107"/>
      <c r="W1004" s="107"/>
      <c r="X1004" s="107"/>
      <c r="Y1004" s="107"/>
      <c r="Z1004" s="107"/>
      <c r="AA1004" s="107"/>
      <c r="AB1004" s="107"/>
    </row>
    <row r="1005" spans="1:28" ht="15.75" customHeight="1">
      <c r="A1005" s="107"/>
      <c r="B1005" s="107"/>
      <c r="C1005" s="107"/>
      <c r="D1005" s="107"/>
      <c r="E1005" s="107"/>
      <c r="F1005" s="107"/>
      <c r="G1005" s="108"/>
      <c r="H1005" s="107"/>
      <c r="I1005" s="107"/>
      <c r="J1005" s="107"/>
      <c r="K1005" s="107"/>
      <c r="L1005" s="107"/>
      <c r="M1005" s="107"/>
      <c r="N1005" s="107"/>
      <c r="O1005" s="109"/>
      <c r="P1005" s="109"/>
      <c r="Q1005" s="107"/>
      <c r="R1005" s="107"/>
      <c r="S1005" s="107"/>
      <c r="T1005" s="107"/>
      <c r="U1005" s="107"/>
      <c r="V1005" s="107"/>
      <c r="W1005" s="107"/>
      <c r="X1005" s="107"/>
      <c r="Y1005" s="107"/>
      <c r="Z1005" s="107"/>
      <c r="AA1005" s="107"/>
      <c r="AB1005" s="107"/>
    </row>
    <row r="1006" spans="1:28" ht="15.75" customHeight="1">
      <c r="A1006" s="107"/>
      <c r="B1006" s="107"/>
      <c r="C1006" s="107"/>
      <c r="D1006" s="107"/>
      <c r="E1006" s="107"/>
      <c r="F1006" s="107"/>
      <c r="G1006" s="108"/>
      <c r="H1006" s="107"/>
      <c r="I1006" s="107"/>
      <c r="J1006" s="107"/>
      <c r="K1006" s="107"/>
      <c r="L1006" s="107"/>
      <c r="M1006" s="107"/>
      <c r="N1006" s="107"/>
      <c r="O1006" s="109"/>
      <c r="P1006" s="109"/>
      <c r="Q1006" s="107"/>
      <c r="R1006" s="107"/>
      <c r="S1006" s="107"/>
      <c r="T1006" s="107"/>
      <c r="U1006" s="107"/>
      <c r="V1006" s="107"/>
      <c r="W1006" s="107"/>
      <c r="X1006" s="107"/>
      <c r="Y1006" s="107"/>
      <c r="Z1006" s="107"/>
      <c r="AA1006" s="107"/>
      <c r="AB1006" s="107"/>
    </row>
    <row r="1007" spans="1:28" ht="15.75" customHeight="1">
      <c r="A1007" s="107"/>
      <c r="B1007" s="107"/>
      <c r="C1007" s="107"/>
      <c r="D1007" s="107"/>
      <c r="E1007" s="107"/>
      <c r="F1007" s="107"/>
      <c r="G1007" s="108"/>
      <c r="H1007" s="107"/>
      <c r="I1007" s="107"/>
      <c r="J1007" s="107"/>
      <c r="K1007" s="107"/>
      <c r="L1007" s="107"/>
      <c r="M1007" s="107"/>
      <c r="N1007" s="107"/>
      <c r="O1007" s="109"/>
      <c r="P1007" s="109"/>
      <c r="Q1007" s="107"/>
      <c r="R1007" s="107"/>
      <c r="S1007" s="107"/>
      <c r="T1007" s="107"/>
      <c r="U1007" s="107"/>
      <c r="V1007" s="107"/>
      <c r="W1007" s="107"/>
      <c r="X1007" s="107"/>
      <c r="Y1007" s="107"/>
      <c r="Z1007" s="107"/>
      <c r="AA1007" s="107"/>
      <c r="AB1007" s="107"/>
    </row>
    <row r="1008" spans="1:28" ht="15.75" customHeight="1">
      <c r="A1008" s="107"/>
      <c r="B1008" s="107"/>
      <c r="C1008" s="107"/>
      <c r="D1008" s="107"/>
      <c r="E1008" s="107"/>
      <c r="F1008" s="107"/>
      <c r="G1008" s="108"/>
      <c r="H1008" s="107"/>
      <c r="I1008" s="107"/>
      <c r="J1008" s="107"/>
      <c r="K1008" s="107"/>
      <c r="L1008" s="107"/>
      <c r="M1008" s="107"/>
      <c r="N1008" s="107"/>
      <c r="O1008" s="109"/>
      <c r="P1008" s="109"/>
      <c r="Q1008" s="107"/>
      <c r="R1008" s="107"/>
      <c r="S1008" s="107"/>
      <c r="T1008" s="107"/>
      <c r="U1008" s="107"/>
      <c r="V1008" s="107"/>
      <c r="W1008" s="107"/>
      <c r="X1008" s="107"/>
      <c r="Y1008" s="107"/>
      <c r="Z1008" s="107"/>
      <c r="AA1008" s="107"/>
      <c r="AB1008" s="107"/>
    </row>
    <row r="1009" spans="1:28" ht="15.75" customHeight="1">
      <c r="A1009" s="107"/>
      <c r="B1009" s="107"/>
      <c r="C1009" s="107"/>
      <c r="D1009" s="107"/>
      <c r="E1009" s="107"/>
      <c r="F1009" s="107"/>
      <c r="G1009" s="108"/>
      <c r="H1009" s="107"/>
      <c r="I1009" s="107"/>
      <c r="J1009" s="107"/>
      <c r="K1009" s="107"/>
      <c r="L1009" s="107"/>
      <c r="M1009" s="107"/>
      <c r="N1009" s="107"/>
      <c r="O1009" s="109"/>
      <c r="P1009" s="109"/>
      <c r="Q1009" s="107"/>
      <c r="R1009" s="107"/>
      <c r="S1009" s="107"/>
      <c r="T1009" s="107"/>
      <c r="U1009" s="107"/>
      <c r="V1009" s="107"/>
      <c r="W1009" s="107"/>
      <c r="X1009" s="107"/>
      <c r="Y1009" s="107"/>
      <c r="Z1009" s="107"/>
      <c r="AA1009" s="107"/>
      <c r="AB1009" s="107"/>
    </row>
    <row r="1010" spans="1:28" ht="15.75" customHeight="1">
      <c r="A1010" s="107"/>
      <c r="B1010" s="107"/>
      <c r="C1010" s="107"/>
      <c r="D1010" s="107"/>
      <c r="E1010" s="107"/>
      <c r="F1010" s="107"/>
      <c r="G1010" s="108"/>
      <c r="H1010" s="107"/>
      <c r="I1010" s="107"/>
      <c r="J1010" s="107"/>
      <c r="K1010" s="107"/>
      <c r="L1010" s="107"/>
      <c r="M1010" s="107"/>
      <c r="N1010" s="107"/>
      <c r="O1010" s="109"/>
      <c r="P1010" s="109"/>
      <c r="Q1010" s="107"/>
      <c r="R1010" s="107"/>
      <c r="S1010" s="107"/>
      <c r="T1010" s="107"/>
      <c r="U1010" s="107"/>
      <c r="V1010" s="107"/>
      <c r="W1010" s="107"/>
      <c r="X1010" s="107"/>
      <c r="Y1010" s="107"/>
      <c r="Z1010" s="107"/>
      <c r="AA1010" s="107"/>
      <c r="AB1010" s="107"/>
    </row>
    <row r="1011" spans="1:28" ht="15.75" customHeight="1">
      <c r="A1011" s="107"/>
      <c r="B1011" s="107"/>
      <c r="C1011" s="107"/>
      <c r="D1011" s="107"/>
      <c r="E1011" s="107"/>
      <c r="F1011" s="107"/>
      <c r="G1011" s="108"/>
      <c r="H1011" s="107"/>
      <c r="I1011" s="107"/>
      <c r="J1011" s="107"/>
      <c r="K1011" s="107"/>
      <c r="L1011" s="107"/>
      <c r="M1011" s="107"/>
      <c r="N1011" s="107"/>
      <c r="O1011" s="109"/>
      <c r="P1011" s="109"/>
      <c r="Q1011" s="107"/>
      <c r="R1011" s="107"/>
      <c r="S1011" s="107"/>
      <c r="T1011" s="107"/>
      <c r="U1011" s="107"/>
      <c r="V1011" s="107"/>
      <c r="W1011" s="107"/>
      <c r="X1011" s="107"/>
      <c r="Y1011" s="107"/>
      <c r="Z1011" s="107"/>
      <c r="AA1011" s="107"/>
      <c r="AB1011" s="107"/>
    </row>
  </sheetData>
  <mergeCells count="32">
    <mergeCell ref="A1:B1"/>
    <mergeCell ref="A2:C2"/>
    <mergeCell ref="H2:M2"/>
    <mergeCell ref="H3:M3"/>
    <mergeCell ref="A4:M4"/>
    <mergeCell ref="A5:M5"/>
    <mergeCell ref="A6:M6"/>
    <mergeCell ref="A3:C3"/>
    <mergeCell ref="A7:B7"/>
    <mergeCell ref="A8:A9"/>
    <mergeCell ref="B8:B9"/>
    <mergeCell ref="C8:C9"/>
    <mergeCell ref="D8:D9"/>
    <mergeCell ref="E8:F8"/>
    <mergeCell ref="G8:G9"/>
    <mergeCell ref="H8:H9"/>
    <mergeCell ref="K8:K9"/>
    <mergeCell ref="L8:M8"/>
    <mergeCell ref="N8:N9"/>
    <mergeCell ref="B11:M11"/>
    <mergeCell ref="B58:M58"/>
    <mergeCell ref="A77:C77"/>
    <mergeCell ref="D77:E77"/>
    <mergeCell ref="F77:H77"/>
    <mergeCell ref="K77:M77"/>
    <mergeCell ref="B64:M64"/>
    <mergeCell ref="B66:M66"/>
    <mergeCell ref="K70:M70"/>
    <mergeCell ref="A72:C72"/>
    <mergeCell ref="D72:E72"/>
    <mergeCell ref="F72:H72"/>
    <mergeCell ref="K72:M72"/>
  </mergeCells>
  <printOptions horizontalCentered="1"/>
  <pageMargins left="0.35433070866141736" right="0.15748031496062992" top="0.27559055118110237" bottom="0.23622047244094491" header="0" footer="0"/>
  <pageSetup paperSize="9" scale="70" pageOrder="overThenDown" orientation="landscape" cellComments="atEnd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outlinePr summaryBelow="0" summaryRight="0"/>
  </sheetPr>
  <dimension ref="A1:Z1008"/>
  <sheetViews>
    <sheetView workbookViewId="0">
      <pane ySplit="9" topLeftCell="A10" activePane="bottomLeft" state="frozen"/>
      <selection pane="bottomLeft" activeCell="B11" sqref="B11"/>
    </sheetView>
  </sheetViews>
  <sheetFormatPr defaultColWidth="12.5703125" defaultRowHeight="15" customHeight="1"/>
  <cols>
    <col min="1" max="1" width="11.5703125" customWidth="1"/>
    <col min="2" max="2" width="28.85546875" customWidth="1"/>
    <col min="3" max="3" width="20" customWidth="1"/>
    <col min="4" max="5" width="16.7109375" customWidth="1"/>
    <col min="6" max="6" width="18.85546875" customWidth="1"/>
    <col min="7" max="11" width="15.7109375" customWidth="1"/>
    <col min="12" max="12" width="14.28515625" customWidth="1"/>
    <col min="13" max="13" width="20.140625" customWidth="1"/>
    <col min="14" max="14" width="19.85546875" customWidth="1"/>
    <col min="15" max="16" width="15.7109375" customWidth="1"/>
    <col min="17" max="17" width="18" customWidth="1"/>
    <col min="18" max="26" width="12.5703125" customWidth="1"/>
  </cols>
  <sheetData>
    <row r="1" spans="1:26" ht="9.75" customHeight="1">
      <c r="A1" s="782"/>
      <c r="B1" s="773"/>
      <c r="C1" s="1"/>
      <c r="D1" s="1"/>
      <c r="E1" s="1"/>
      <c r="F1" s="1"/>
      <c r="G1" s="1"/>
      <c r="H1" s="1"/>
      <c r="I1" s="1"/>
      <c r="J1" s="1"/>
      <c r="K1" s="1"/>
      <c r="L1" s="1"/>
      <c r="M1" s="3"/>
      <c r="N1" s="4"/>
      <c r="O1" s="4"/>
      <c r="P1" s="4"/>
      <c r="Q1" s="4"/>
      <c r="R1" s="4"/>
      <c r="S1" s="4"/>
      <c r="T1" s="5"/>
      <c r="U1" s="5"/>
      <c r="V1" s="5"/>
      <c r="W1" s="5"/>
      <c r="X1" s="5"/>
      <c r="Y1" s="5"/>
      <c r="Z1" s="5"/>
    </row>
    <row r="2" spans="1:26" ht="15.75" customHeight="1">
      <c r="A2" s="783" t="s">
        <v>0</v>
      </c>
      <c r="B2" s="772"/>
      <c r="C2" s="773"/>
      <c r="D2" s="1"/>
      <c r="E2" s="1"/>
      <c r="F2" s="1"/>
      <c r="G2" s="1"/>
      <c r="H2" s="784" t="s">
        <v>1</v>
      </c>
      <c r="I2" s="772"/>
      <c r="J2" s="772"/>
      <c r="K2" s="773"/>
      <c r="L2" s="6"/>
      <c r="M2" s="4"/>
      <c r="N2" s="7"/>
      <c r="O2" s="7"/>
      <c r="P2" s="7"/>
      <c r="Q2" s="4"/>
      <c r="R2" s="4"/>
      <c r="S2" s="4"/>
      <c r="T2" s="5"/>
      <c r="U2" s="5"/>
      <c r="V2" s="5"/>
      <c r="W2" s="5"/>
      <c r="X2" s="5"/>
      <c r="Y2" s="5"/>
      <c r="Z2" s="5"/>
    </row>
    <row r="3" spans="1:26" ht="19.5" customHeight="1">
      <c r="A3" s="783" t="s">
        <v>2</v>
      </c>
      <c r="B3" s="772"/>
      <c r="C3" s="773"/>
      <c r="D3" s="1"/>
      <c r="E3" s="1"/>
      <c r="F3" s="1"/>
      <c r="G3" s="1"/>
      <c r="H3" s="785" t="s">
        <v>3</v>
      </c>
      <c r="I3" s="772"/>
      <c r="J3" s="772"/>
      <c r="K3" s="773"/>
      <c r="L3" s="8"/>
      <c r="M3" s="4"/>
      <c r="N3" s="4"/>
      <c r="O3" s="9"/>
      <c r="P3" s="9"/>
      <c r="Q3" s="4"/>
      <c r="R3" s="4"/>
      <c r="S3" s="4"/>
      <c r="T3" s="5"/>
      <c r="U3" s="5"/>
      <c r="V3" s="5"/>
      <c r="W3" s="5"/>
      <c r="X3" s="5"/>
      <c r="Y3" s="5"/>
      <c r="Z3" s="5"/>
    </row>
    <row r="4" spans="1:26" ht="15.75" customHeight="1">
      <c r="A4" s="771" t="s">
        <v>4</v>
      </c>
      <c r="B4" s="772"/>
      <c r="C4" s="772"/>
      <c r="D4" s="772"/>
      <c r="E4" s="772"/>
      <c r="F4" s="772"/>
      <c r="G4" s="772"/>
      <c r="H4" s="772"/>
      <c r="I4" s="772"/>
      <c r="J4" s="772"/>
      <c r="K4" s="773"/>
      <c r="L4" s="10"/>
      <c r="M4" s="3"/>
      <c r="N4" s="4"/>
      <c r="O4" s="4"/>
      <c r="P4" s="4"/>
      <c r="Q4" s="4"/>
      <c r="R4" s="4"/>
      <c r="S4" s="4"/>
      <c r="T4" s="5"/>
      <c r="U4" s="5"/>
      <c r="V4" s="5"/>
      <c r="W4" s="5"/>
      <c r="X4" s="5"/>
      <c r="Y4" s="5"/>
      <c r="Z4" s="5"/>
    </row>
    <row r="5" spans="1:26" ht="15.75" customHeight="1">
      <c r="A5" s="771" t="s">
        <v>5</v>
      </c>
      <c r="B5" s="772"/>
      <c r="C5" s="772"/>
      <c r="D5" s="772"/>
      <c r="E5" s="772"/>
      <c r="F5" s="772"/>
      <c r="G5" s="772"/>
      <c r="H5" s="772"/>
      <c r="I5" s="772"/>
      <c r="J5" s="772"/>
      <c r="K5" s="773"/>
      <c r="L5" s="10"/>
      <c r="M5" s="3"/>
      <c r="N5" s="4"/>
      <c r="O5" s="4"/>
      <c r="P5" s="4"/>
      <c r="Q5" s="4"/>
      <c r="R5" s="4"/>
      <c r="S5" s="4"/>
      <c r="T5" s="5"/>
      <c r="U5" s="5"/>
      <c r="V5" s="5"/>
      <c r="W5" s="5"/>
      <c r="X5" s="5"/>
      <c r="Y5" s="5"/>
      <c r="Z5" s="5"/>
    </row>
    <row r="6" spans="1:26" ht="15.75" customHeight="1">
      <c r="A6" s="774" t="s">
        <v>109</v>
      </c>
      <c r="B6" s="772"/>
      <c r="C6" s="772"/>
      <c r="D6" s="772"/>
      <c r="E6" s="772"/>
      <c r="F6" s="772"/>
      <c r="G6" s="772"/>
      <c r="H6" s="772"/>
      <c r="I6" s="772"/>
      <c r="J6" s="772"/>
      <c r="K6" s="773"/>
      <c r="L6" s="1"/>
      <c r="M6" s="3"/>
      <c r="N6" s="4"/>
      <c r="O6" s="4"/>
      <c r="P6" s="4"/>
      <c r="Q6" s="4"/>
      <c r="R6" s="4"/>
      <c r="S6" s="4"/>
      <c r="T6" s="5"/>
      <c r="U6" s="5"/>
      <c r="V6" s="5"/>
      <c r="W6" s="5"/>
      <c r="X6" s="5"/>
      <c r="Y6" s="5"/>
      <c r="Z6" s="5"/>
    </row>
    <row r="7" spans="1:26" ht="23.25" customHeight="1">
      <c r="A7" s="775" t="s">
        <v>7</v>
      </c>
      <c r="B7" s="773"/>
      <c r="C7" s="11"/>
      <c r="D7" s="11"/>
      <c r="E7" s="11"/>
      <c r="F7" s="11"/>
      <c r="G7" s="11"/>
      <c r="H7" s="11"/>
      <c r="I7" s="11"/>
      <c r="J7" s="11"/>
      <c r="K7" s="11"/>
      <c r="L7" s="11"/>
      <c r="M7" s="3"/>
      <c r="N7" s="4"/>
      <c r="O7" s="4"/>
      <c r="P7" s="4"/>
      <c r="Q7" s="4"/>
      <c r="R7" s="4"/>
      <c r="S7" s="4"/>
      <c r="T7" s="5"/>
      <c r="U7" s="5"/>
      <c r="V7" s="5"/>
      <c r="W7" s="5"/>
      <c r="X7" s="5"/>
      <c r="Y7" s="5"/>
      <c r="Z7" s="5"/>
    </row>
    <row r="8" spans="1:26" ht="34.5" customHeight="1">
      <c r="A8" s="776" t="s">
        <v>8</v>
      </c>
      <c r="B8" s="778" t="s">
        <v>9</v>
      </c>
      <c r="C8" s="779" t="s">
        <v>10</v>
      </c>
      <c r="D8" s="779" t="s">
        <v>11</v>
      </c>
      <c r="E8" s="844" t="s">
        <v>12</v>
      </c>
      <c r="F8" s="803"/>
      <c r="G8" s="779" t="s">
        <v>13</v>
      </c>
      <c r="H8" s="778" t="s">
        <v>14</v>
      </c>
      <c r="I8" s="779" t="s">
        <v>15</v>
      </c>
      <c r="J8" s="846" t="s">
        <v>16</v>
      </c>
      <c r="K8" s="794"/>
      <c r="L8" s="755" t="s">
        <v>17</v>
      </c>
      <c r="M8" s="3"/>
      <c r="N8" s="4"/>
      <c r="O8" s="4"/>
      <c r="P8" s="4"/>
      <c r="Q8" s="4"/>
      <c r="R8" s="4"/>
      <c r="S8" s="4"/>
      <c r="T8" s="5"/>
      <c r="U8" s="5"/>
      <c r="V8" s="5"/>
      <c r="W8" s="5"/>
      <c r="X8" s="5"/>
      <c r="Y8" s="5"/>
      <c r="Z8" s="5"/>
    </row>
    <row r="9" spans="1:26" ht="37.5" customHeight="1">
      <c r="A9" s="777"/>
      <c r="B9" s="764"/>
      <c r="C9" s="764"/>
      <c r="D9" s="764"/>
      <c r="E9" s="14" t="s">
        <v>18</v>
      </c>
      <c r="F9" s="14" t="s">
        <v>19</v>
      </c>
      <c r="G9" s="764"/>
      <c r="H9" s="764"/>
      <c r="I9" s="764"/>
      <c r="J9" s="15" t="s">
        <v>20</v>
      </c>
      <c r="K9" s="16" t="s">
        <v>21</v>
      </c>
      <c r="L9" s="756"/>
      <c r="M9" s="3"/>
      <c r="N9" s="4"/>
      <c r="O9" s="4"/>
      <c r="P9" s="4"/>
      <c r="Q9" s="4"/>
      <c r="R9" s="4"/>
      <c r="S9" s="4"/>
      <c r="T9" s="5"/>
      <c r="U9" s="5"/>
      <c r="V9" s="5"/>
      <c r="W9" s="5"/>
      <c r="X9" s="5"/>
      <c r="Y9" s="5"/>
      <c r="Z9" s="5"/>
    </row>
    <row r="10" spans="1:26" ht="23.25" customHeight="1">
      <c r="A10" s="17"/>
      <c r="B10" s="18">
        <v>1</v>
      </c>
      <c r="C10" s="18">
        <v>2</v>
      </c>
      <c r="D10" s="18">
        <v>3</v>
      </c>
      <c r="E10" s="18">
        <v>4</v>
      </c>
      <c r="F10" s="18">
        <v>5</v>
      </c>
      <c r="G10" s="20">
        <v>6</v>
      </c>
      <c r="H10" s="20" t="s">
        <v>22</v>
      </c>
      <c r="I10" s="22" t="s">
        <v>23</v>
      </c>
      <c r="J10" s="18">
        <v>9</v>
      </c>
      <c r="K10" s="23">
        <v>10</v>
      </c>
      <c r="L10" s="24"/>
      <c r="M10" s="3"/>
      <c r="N10" s="4"/>
      <c r="O10" s="4"/>
      <c r="P10" s="4"/>
      <c r="Q10" s="4"/>
      <c r="R10" s="4"/>
      <c r="S10" s="4"/>
      <c r="T10" s="5"/>
      <c r="U10" s="5"/>
      <c r="V10" s="5"/>
      <c r="W10" s="5"/>
      <c r="X10" s="5"/>
      <c r="Y10" s="5"/>
      <c r="Z10" s="5"/>
    </row>
    <row r="11" spans="1:26" ht="23.25" customHeight="1">
      <c r="A11" s="25" t="s">
        <v>24</v>
      </c>
      <c r="B11" s="836" t="s">
        <v>25</v>
      </c>
      <c r="C11" s="758"/>
      <c r="D11" s="758"/>
      <c r="E11" s="758"/>
      <c r="F11" s="758"/>
      <c r="G11" s="758"/>
      <c r="H11" s="758"/>
      <c r="I11" s="758"/>
      <c r="J11" s="758"/>
      <c r="K11" s="759"/>
      <c r="L11" s="26"/>
      <c r="M11" s="3"/>
      <c r="N11" s="4"/>
      <c r="O11" s="4" t="s">
        <v>26</v>
      </c>
      <c r="P11" s="4"/>
      <c r="Q11" s="4"/>
      <c r="R11" s="4"/>
      <c r="S11" s="4"/>
      <c r="T11" s="4"/>
      <c r="U11" s="4"/>
      <c r="V11" s="5"/>
      <c r="W11" s="5"/>
      <c r="X11" s="5"/>
      <c r="Y11" s="5"/>
      <c r="Z11" s="5"/>
    </row>
    <row r="12" spans="1:26" ht="23.25" customHeight="1">
      <c r="A12" s="25" t="s">
        <v>27</v>
      </c>
      <c r="B12" s="27"/>
      <c r="C12" s="28"/>
      <c r="D12" s="28"/>
      <c r="E12" s="28"/>
      <c r="F12" s="28"/>
      <c r="G12" s="28"/>
      <c r="H12" s="28"/>
      <c r="I12" s="31"/>
      <c r="J12" s="28"/>
      <c r="K12" s="32"/>
      <c r="L12" s="33"/>
      <c r="M12" s="3"/>
      <c r="N12" s="4"/>
      <c r="O12" s="4"/>
      <c r="P12" s="4"/>
      <c r="Q12" s="4"/>
      <c r="R12" s="4"/>
      <c r="S12" s="4"/>
      <c r="T12" s="4"/>
      <c r="U12" s="4"/>
      <c r="V12" s="5"/>
      <c r="W12" s="5"/>
      <c r="X12" s="5"/>
      <c r="Y12" s="5"/>
      <c r="Z12" s="5"/>
    </row>
    <row r="13" spans="1:26" ht="23.25" customHeight="1">
      <c r="A13" s="76">
        <v>1</v>
      </c>
      <c r="B13" s="110" t="s">
        <v>29</v>
      </c>
      <c r="C13" s="59">
        <v>1118543000</v>
      </c>
      <c r="D13" s="111">
        <v>0</v>
      </c>
      <c r="E13" s="111">
        <v>0</v>
      </c>
      <c r="F13" s="111">
        <v>1118543000</v>
      </c>
      <c r="G13" s="111">
        <v>149317000</v>
      </c>
      <c r="H13" s="59">
        <f t="shared" ref="H13:H15" si="0">F13+G13</f>
        <v>1267860000</v>
      </c>
      <c r="I13" s="31">
        <f t="shared" ref="I13:I15" si="1">IF(C13=0, 0, C13-F13)</f>
        <v>0</v>
      </c>
      <c r="J13" s="60">
        <f t="shared" ref="J13:J15" si="2">IF(D13=0, 0, E13/D13)</f>
        <v>0</v>
      </c>
      <c r="K13" s="61">
        <f t="shared" ref="K13:K15" si="3">IF(C13=0, 0, F13/C13)</f>
        <v>1</v>
      </c>
      <c r="L13" s="47" t="s">
        <v>30</v>
      </c>
      <c r="M13" s="43">
        <f t="shared" ref="M13:M14" si="4">C13</f>
        <v>1118543000</v>
      </c>
      <c r="N13" s="4"/>
      <c r="O13" s="4"/>
      <c r="P13" s="4"/>
      <c r="Q13" s="4"/>
      <c r="R13" s="4"/>
      <c r="S13" s="4"/>
      <c r="T13" s="4"/>
      <c r="U13" s="4"/>
      <c r="V13" s="5"/>
      <c r="W13" s="5"/>
      <c r="X13" s="5"/>
      <c r="Y13" s="5"/>
      <c r="Z13" s="5"/>
    </row>
    <row r="14" spans="1:26" ht="23.25" customHeight="1">
      <c r="A14" s="76">
        <v>2</v>
      </c>
      <c r="B14" s="110" t="s">
        <v>31</v>
      </c>
      <c r="C14" s="59">
        <v>1129099000</v>
      </c>
      <c r="D14" s="111">
        <v>0</v>
      </c>
      <c r="E14" s="111">
        <v>0</v>
      </c>
      <c r="F14" s="112">
        <v>1161338000</v>
      </c>
      <c r="G14" s="111">
        <v>30318000</v>
      </c>
      <c r="H14" s="59">
        <f t="shared" si="0"/>
        <v>1191656000</v>
      </c>
      <c r="I14" s="31">
        <f t="shared" si="1"/>
        <v>-32239000</v>
      </c>
      <c r="J14" s="60">
        <f t="shared" si="2"/>
        <v>0</v>
      </c>
      <c r="K14" s="61">
        <f t="shared" si="3"/>
        <v>1.0285528549755159</v>
      </c>
      <c r="L14" s="47" t="s">
        <v>30</v>
      </c>
      <c r="M14" s="43">
        <f t="shared" si="4"/>
        <v>1129099000</v>
      </c>
      <c r="N14" s="4"/>
      <c r="O14" s="4"/>
      <c r="P14" s="4"/>
      <c r="Q14" s="4"/>
      <c r="R14" s="4"/>
      <c r="S14" s="4"/>
      <c r="T14" s="4"/>
      <c r="U14" s="4"/>
      <c r="V14" s="5"/>
      <c r="W14" s="5"/>
      <c r="X14" s="5"/>
      <c r="Y14" s="5"/>
      <c r="Z14" s="5"/>
    </row>
    <row r="15" spans="1:26" ht="23.25" customHeight="1">
      <c r="A15" s="76">
        <v>3</v>
      </c>
      <c r="B15" s="110" t="s">
        <v>32</v>
      </c>
      <c r="C15" s="59">
        <v>1129099000</v>
      </c>
      <c r="D15" s="111">
        <v>0</v>
      </c>
      <c r="E15" s="111">
        <v>0</v>
      </c>
      <c r="F15" s="112">
        <v>649826280</v>
      </c>
      <c r="G15" s="113"/>
      <c r="H15" s="59">
        <f t="shared" si="0"/>
        <v>649826280</v>
      </c>
      <c r="I15" s="31">
        <f t="shared" si="1"/>
        <v>479272720</v>
      </c>
      <c r="J15" s="60">
        <f t="shared" si="2"/>
        <v>0</v>
      </c>
      <c r="K15" s="61">
        <f t="shared" si="3"/>
        <v>0.57552639759666779</v>
      </c>
      <c r="L15" s="114"/>
      <c r="M15" s="51">
        <f>ROUND(13.806*4,3)</f>
        <v>55.223999999999997</v>
      </c>
      <c r="N15" s="52">
        <v>4500000</v>
      </c>
      <c r="O15" s="52">
        <f>ROUND(M15*N15,3)</f>
        <v>248508000</v>
      </c>
      <c r="P15" s="52">
        <f>O15*0.55</f>
        <v>136679400</v>
      </c>
      <c r="Q15" s="52">
        <f>O15*0.45</f>
        <v>111828600</v>
      </c>
      <c r="R15" s="4"/>
      <c r="S15" s="4"/>
      <c r="T15" s="4"/>
      <c r="U15" s="4"/>
      <c r="V15" s="5"/>
      <c r="W15" s="5"/>
      <c r="X15" s="5"/>
      <c r="Y15" s="5"/>
      <c r="Z15" s="5"/>
    </row>
    <row r="16" spans="1:26" ht="23.25" customHeight="1">
      <c r="A16" s="53" t="s">
        <v>34</v>
      </c>
      <c r="B16" s="54"/>
      <c r="C16" s="55"/>
      <c r="D16" s="56"/>
      <c r="E16" s="55"/>
      <c r="F16" s="57"/>
      <c r="G16" s="115"/>
      <c r="H16" s="59"/>
      <c r="I16" s="31"/>
      <c r="J16" s="60"/>
      <c r="K16" s="61"/>
      <c r="L16" s="62"/>
      <c r="M16" s="3">
        <v>0</v>
      </c>
      <c r="N16" s="4"/>
      <c r="O16" s="4"/>
      <c r="P16" s="4"/>
      <c r="Q16" s="4"/>
      <c r="R16" s="4"/>
      <c r="S16" s="4"/>
      <c r="T16" s="4"/>
      <c r="U16" s="4"/>
      <c r="V16" s="5"/>
      <c r="W16" s="5"/>
      <c r="X16" s="5"/>
      <c r="Y16" s="5"/>
      <c r="Z16" s="5"/>
    </row>
    <row r="17" spans="1:26" ht="23.25" customHeight="1">
      <c r="A17" s="116">
        <v>1</v>
      </c>
      <c r="B17" s="117" t="s">
        <v>35</v>
      </c>
      <c r="C17" s="59">
        <v>1351758000</v>
      </c>
      <c r="D17" s="111">
        <v>0</v>
      </c>
      <c r="E17" s="111">
        <v>0</v>
      </c>
      <c r="F17" s="112">
        <v>1295727000</v>
      </c>
      <c r="G17" s="113"/>
      <c r="H17" s="59">
        <f t="shared" ref="H17:H30" si="5">F17+G17</f>
        <v>1295727000</v>
      </c>
      <c r="I17" s="31">
        <f t="shared" ref="I17:I30" si="6">IF(C17=0, 0, C17-F17)</f>
        <v>56031000</v>
      </c>
      <c r="J17" s="60">
        <f t="shared" ref="J17:J30" si="7">IF(D17=0, 0, E17/D17)</f>
        <v>0</v>
      </c>
      <c r="K17" s="61">
        <f t="shared" ref="K17:K30" si="8">IF(C17=0, 0, F17/C17)</f>
        <v>0.95854953327444703</v>
      </c>
      <c r="L17" s="47" t="s">
        <v>30</v>
      </c>
      <c r="M17" s="3">
        <v>1209628000</v>
      </c>
      <c r="N17" s="4"/>
      <c r="O17" s="4"/>
      <c r="P17" s="4"/>
      <c r="Q17" s="4"/>
      <c r="R17" s="4"/>
      <c r="S17" s="4"/>
      <c r="T17" s="4"/>
      <c r="U17" s="4"/>
      <c r="V17" s="5"/>
      <c r="W17" s="5"/>
      <c r="X17" s="5"/>
      <c r="Y17" s="5"/>
      <c r="Z17" s="5"/>
    </row>
    <row r="18" spans="1:26" ht="23.25" customHeight="1">
      <c r="A18" s="116">
        <f t="shared" ref="A18:A30" si="9">A17+1</f>
        <v>2</v>
      </c>
      <c r="B18" s="117" t="s">
        <v>36</v>
      </c>
      <c r="C18" s="59">
        <v>1629894000</v>
      </c>
      <c r="D18" s="111">
        <v>0</v>
      </c>
      <c r="E18" s="111">
        <v>0</v>
      </c>
      <c r="F18" s="112">
        <v>1629894000</v>
      </c>
      <c r="G18" s="118">
        <v>145740000</v>
      </c>
      <c r="H18" s="59">
        <f t="shared" si="5"/>
        <v>1775634000</v>
      </c>
      <c r="I18" s="31">
        <f t="shared" si="6"/>
        <v>0</v>
      </c>
      <c r="J18" s="60">
        <f t="shared" si="7"/>
        <v>0</v>
      </c>
      <c r="K18" s="61">
        <f t="shared" si="8"/>
        <v>1</v>
      </c>
      <c r="L18" s="47" t="s">
        <v>30</v>
      </c>
      <c r="M18" s="43">
        <f>C18</f>
        <v>1629894000</v>
      </c>
      <c r="N18" s="4"/>
      <c r="O18" s="4"/>
      <c r="P18" s="4"/>
      <c r="Q18" s="4"/>
      <c r="R18" s="4"/>
      <c r="S18" s="4"/>
      <c r="T18" s="4"/>
      <c r="U18" s="4"/>
      <c r="V18" s="5"/>
      <c r="W18" s="5"/>
      <c r="X18" s="5"/>
      <c r="Y18" s="5"/>
      <c r="Z18" s="5"/>
    </row>
    <row r="19" spans="1:26" ht="23.25" customHeight="1">
      <c r="A19" s="116">
        <f t="shared" si="9"/>
        <v>3</v>
      </c>
      <c r="B19" s="117" t="s">
        <v>37</v>
      </c>
      <c r="C19" s="59">
        <v>1323642000</v>
      </c>
      <c r="D19" s="111">
        <v>54720000</v>
      </c>
      <c r="E19" s="111">
        <v>54720000</v>
      </c>
      <c r="F19" s="112">
        <v>325584000</v>
      </c>
      <c r="G19" s="113"/>
      <c r="H19" s="59">
        <f t="shared" si="5"/>
        <v>325584000</v>
      </c>
      <c r="I19" s="31">
        <f t="shared" si="6"/>
        <v>998058000</v>
      </c>
      <c r="J19" s="60">
        <f t="shared" si="7"/>
        <v>1</v>
      </c>
      <c r="K19" s="61">
        <f t="shared" si="8"/>
        <v>0.24597587565217785</v>
      </c>
      <c r="L19" s="119"/>
      <c r="M19" s="3">
        <v>0</v>
      </c>
      <c r="N19" s="4"/>
      <c r="O19" s="4"/>
      <c r="P19" s="4"/>
      <c r="Q19" s="4"/>
      <c r="R19" s="4"/>
      <c r="S19" s="4"/>
      <c r="T19" s="4"/>
      <c r="U19" s="4"/>
      <c r="V19" s="5"/>
      <c r="W19" s="5"/>
      <c r="X19" s="5"/>
      <c r="Y19" s="5"/>
      <c r="Z19" s="5"/>
    </row>
    <row r="20" spans="1:26" ht="23.25" customHeight="1">
      <c r="A20" s="116">
        <f t="shared" si="9"/>
        <v>4</v>
      </c>
      <c r="B20" s="117" t="s">
        <v>38</v>
      </c>
      <c r="C20" s="59">
        <v>1325213000</v>
      </c>
      <c r="D20" s="111">
        <v>55242000</v>
      </c>
      <c r="E20" s="111">
        <v>55242000</v>
      </c>
      <c r="F20" s="112">
        <v>317641500</v>
      </c>
      <c r="G20" s="113"/>
      <c r="H20" s="59">
        <f t="shared" si="5"/>
        <v>317641500</v>
      </c>
      <c r="I20" s="31">
        <f t="shared" si="6"/>
        <v>1007571500</v>
      </c>
      <c r="J20" s="60">
        <f t="shared" si="7"/>
        <v>1</v>
      </c>
      <c r="K20" s="61">
        <f t="shared" si="8"/>
        <v>0.23969090251906675</v>
      </c>
      <c r="L20" s="119"/>
      <c r="M20" s="3"/>
      <c r="N20" s="4"/>
      <c r="O20" s="4"/>
      <c r="P20" s="4"/>
      <c r="Q20" s="4"/>
      <c r="R20" s="4"/>
      <c r="S20" s="4"/>
      <c r="T20" s="4"/>
      <c r="U20" s="4"/>
      <c r="V20" s="5"/>
      <c r="W20" s="5"/>
      <c r="X20" s="5"/>
      <c r="Y20" s="5"/>
      <c r="Z20" s="5"/>
    </row>
    <row r="21" spans="1:26" ht="23.25" customHeight="1">
      <c r="A21" s="116">
        <f t="shared" si="9"/>
        <v>5</v>
      </c>
      <c r="B21" s="117" t="s">
        <v>39</v>
      </c>
      <c r="C21" s="59">
        <v>1325423000</v>
      </c>
      <c r="D21" s="111">
        <v>319142250</v>
      </c>
      <c r="E21" s="111">
        <v>319142250</v>
      </c>
      <c r="F21" s="111">
        <v>1262000338</v>
      </c>
      <c r="G21" s="120"/>
      <c r="H21" s="59">
        <f t="shared" si="5"/>
        <v>1262000338</v>
      </c>
      <c r="I21" s="31">
        <f t="shared" si="6"/>
        <v>63422662</v>
      </c>
      <c r="J21" s="60">
        <f t="shared" si="7"/>
        <v>1</v>
      </c>
      <c r="K21" s="61">
        <f t="shared" si="8"/>
        <v>0.95214911616895137</v>
      </c>
      <c r="L21" s="114"/>
      <c r="M21" s="43">
        <v>454374313</v>
      </c>
      <c r="N21" s="4"/>
      <c r="O21" s="4"/>
      <c r="P21" s="4"/>
      <c r="Q21" s="4"/>
      <c r="R21" s="4"/>
      <c r="S21" s="4"/>
      <c r="T21" s="4"/>
      <c r="U21" s="4"/>
      <c r="V21" s="5"/>
      <c r="W21" s="5"/>
      <c r="X21" s="5"/>
      <c r="Y21" s="5"/>
      <c r="Z21" s="5"/>
    </row>
    <row r="22" spans="1:26" ht="23.25" customHeight="1">
      <c r="A22" s="116">
        <f t="shared" si="9"/>
        <v>6</v>
      </c>
      <c r="B22" s="117" t="s">
        <v>40</v>
      </c>
      <c r="C22" s="59">
        <v>1195530000</v>
      </c>
      <c r="D22" s="111">
        <v>0</v>
      </c>
      <c r="E22" s="111">
        <v>0</v>
      </c>
      <c r="F22" s="112">
        <v>1195530000</v>
      </c>
      <c r="G22" s="118">
        <v>153196000</v>
      </c>
      <c r="H22" s="59">
        <f t="shared" si="5"/>
        <v>1348726000</v>
      </c>
      <c r="I22" s="31">
        <f t="shared" si="6"/>
        <v>0</v>
      </c>
      <c r="J22" s="60">
        <f t="shared" si="7"/>
        <v>0</v>
      </c>
      <c r="K22" s="61">
        <f t="shared" si="8"/>
        <v>1</v>
      </c>
      <c r="L22" s="47" t="s">
        <v>30</v>
      </c>
      <c r="M22" s="43">
        <f>C22</f>
        <v>1195530000</v>
      </c>
      <c r="N22" s="4"/>
      <c r="O22" s="4"/>
      <c r="P22" s="4"/>
      <c r="Q22" s="4"/>
      <c r="R22" s="4"/>
      <c r="S22" s="4"/>
      <c r="T22" s="4"/>
      <c r="U22" s="4"/>
      <c r="V22" s="5"/>
      <c r="W22" s="5"/>
      <c r="X22" s="5"/>
      <c r="Y22" s="5"/>
      <c r="Z22" s="5"/>
    </row>
    <row r="23" spans="1:26" ht="23.25" customHeight="1">
      <c r="A23" s="116">
        <f t="shared" si="9"/>
        <v>7</v>
      </c>
      <c r="B23" s="117" t="s">
        <v>41</v>
      </c>
      <c r="C23" s="59">
        <v>1590985000</v>
      </c>
      <c r="D23" s="111">
        <v>393669624</v>
      </c>
      <c r="E23" s="111">
        <v>393669624</v>
      </c>
      <c r="F23" s="111">
        <v>1590985000</v>
      </c>
      <c r="G23" s="120"/>
      <c r="H23" s="59">
        <f t="shared" si="5"/>
        <v>1590985000</v>
      </c>
      <c r="I23" s="31">
        <f t="shared" si="6"/>
        <v>0</v>
      </c>
      <c r="J23" s="60">
        <f t="shared" si="7"/>
        <v>1</v>
      </c>
      <c r="K23" s="61">
        <f t="shared" si="8"/>
        <v>1</v>
      </c>
      <c r="L23" s="114"/>
      <c r="M23" s="43">
        <v>484855876</v>
      </c>
      <c r="N23" s="4"/>
      <c r="O23" s="4"/>
      <c r="P23" s="4"/>
      <c r="Q23" s="4"/>
      <c r="R23" s="4"/>
      <c r="S23" s="4"/>
      <c r="T23" s="4"/>
      <c r="U23" s="4"/>
      <c r="V23" s="5"/>
      <c r="W23" s="5"/>
      <c r="X23" s="5"/>
      <c r="Y23" s="5"/>
      <c r="Z23" s="5"/>
    </row>
    <row r="24" spans="1:26" ht="23.25" customHeight="1">
      <c r="A24" s="116">
        <f t="shared" si="9"/>
        <v>8</v>
      </c>
      <c r="B24" s="117" t="s">
        <v>43</v>
      </c>
      <c r="C24" s="59">
        <v>1590793000</v>
      </c>
      <c r="D24" s="111">
        <v>0</v>
      </c>
      <c r="E24" s="111">
        <v>0</v>
      </c>
      <c r="F24" s="112">
        <v>520020000</v>
      </c>
      <c r="G24" s="120"/>
      <c r="H24" s="59">
        <f t="shared" si="5"/>
        <v>520020000</v>
      </c>
      <c r="I24" s="31">
        <f t="shared" si="6"/>
        <v>1070773000</v>
      </c>
      <c r="J24" s="60">
        <f t="shared" si="7"/>
        <v>0</v>
      </c>
      <c r="K24" s="61">
        <f t="shared" si="8"/>
        <v>0.32689356817637494</v>
      </c>
      <c r="L24" s="47" t="s">
        <v>44</v>
      </c>
      <c r="M24" s="3">
        <v>0</v>
      </c>
      <c r="N24" s="4"/>
      <c r="O24" s="4"/>
      <c r="P24" s="4"/>
      <c r="Q24" s="4"/>
      <c r="R24" s="4"/>
      <c r="S24" s="4"/>
      <c r="T24" s="4"/>
      <c r="U24" s="4"/>
      <c r="V24" s="5"/>
      <c r="W24" s="5"/>
      <c r="X24" s="5"/>
      <c r="Y24" s="5"/>
      <c r="Z24" s="5"/>
    </row>
    <row r="25" spans="1:26" ht="23.25" customHeight="1">
      <c r="A25" s="116">
        <f t="shared" si="9"/>
        <v>9</v>
      </c>
      <c r="B25" s="117" t="s">
        <v>45</v>
      </c>
      <c r="C25" s="59">
        <v>1386198000</v>
      </c>
      <c r="D25" s="111">
        <v>220603680</v>
      </c>
      <c r="E25" s="111">
        <v>220603680</v>
      </c>
      <c r="F25" s="112">
        <v>220603680</v>
      </c>
      <c r="G25" s="111"/>
      <c r="H25" s="59">
        <f t="shared" si="5"/>
        <v>220603680</v>
      </c>
      <c r="I25" s="31">
        <f t="shared" si="6"/>
        <v>1165594320</v>
      </c>
      <c r="J25" s="60">
        <f t="shared" si="7"/>
        <v>1</v>
      </c>
      <c r="K25" s="61">
        <f t="shared" si="8"/>
        <v>0.15914297957434653</v>
      </c>
      <c r="L25" s="47"/>
      <c r="M25" s="43"/>
      <c r="N25" s="4"/>
      <c r="O25" s="4"/>
      <c r="P25" s="4"/>
      <c r="Q25" s="4"/>
      <c r="R25" s="4"/>
      <c r="S25" s="4"/>
      <c r="T25" s="4"/>
      <c r="U25" s="4"/>
      <c r="V25" s="5"/>
      <c r="W25" s="5"/>
      <c r="X25" s="5"/>
      <c r="Y25" s="5"/>
      <c r="Z25" s="5"/>
    </row>
    <row r="26" spans="1:26" ht="23.25" customHeight="1">
      <c r="A26" s="116">
        <f t="shared" si="9"/>
        <v>10</v>
      </c>
      <c r="B26" s="117" t="s">
        <v>46</v>
      </c>
      <c r="C26" s="59">
        <v>1151187000</v>
      </c>
      <c r="D26" s="111">
        <v>0</v>
      </c>
      <c r="E26" s="111">
        <v>0</v>
      </c>
      <c r="F26" s="112">
        <v>1151187000</v>
      </c>
      <c r="G26" s="111">
        <v>150633000</v>
      </c>
      <c r="H26" s="59">
        <f t="shared" si="5"/>
        <v>1301820000</v>
      </c>
      <c r="I26" s="31">
        <f t="shared" si="6"/>
        <v>0</v>
      </c>
      <c r="J26" s="60">
        <f t="shared" si="7"/>
        <v>0</v>
      </c>
      <c r="K26" s="61">
        <f t="shared" si="8"/>
        <v>1</v>
      </c>
      <c r="L26" s="47" t="s">
        <v>30</v>
      </c>
      <c r="M26" s="43">
        <f>C26</f>
        <v>1151187000</v>
      </c>
      <c r="N26" s="4"/>
      <c r="O26" s="4"/>
      <c r="P26" s="4"/>
      <c r="Q26" s="4"/>
      <c r="R26" s="4"/>
      <c r="S26" s="4"/>
      <c r="T26" s="4"/>
      <c r="U26" s="4"/>
      <c r="V26" s="5"/>
      <c r="W26" s="5"/>
      <c r="X26" s="5"/>
      <c r="Y26" s="5"/>
      <c r="Z26" s="5"/>
    </row>
    <row r="27" spans="1:26" ht="23.25" customHeight="1">
      <c r="A27" s="116">
        <f t="shared" si="9"/>
        <v>11</v>
      </c>
      <c r="B27" s="117" t="s">
        <v>47</v>
      </c>
      <c r="C27" s="59">
        <v>1613912000</v>
      </c>
      <c r="D27" s="111">
        <v>140283900</v>
      </c>
      <c r="E27" s="111">
        <v>140283900</v>
      </c>
      <c r="F27" s="112">
        <v>803524700</v>
      </c>
      <c r="G27" s="120"/>
      <c r="H27" s="59">
        <f t="shared" si="5"/>
        <v>803524700</v>
      </c>
      <c r="I27" s="31">
        <f t="shared" si="6"/>
        <v>810387300</v>
      </c>
      <c r="J27" s="60">
        <f t="shared" si="7"/>
        <v>1</v>
      </c>
      <c r="K27" s="61">
        <f t="shared" si="8"/>
        <v>0.49787392373314032</v>
      </c>
      <c r="L27" s="119"/>
      <c r="M27" s="3">
        <v>0</v>
      </c>
      <c r="N27" s="4"/>
      <c r="O27" s="4"/>
      <c r="P27" s="4"/>
      <c r="Q27" s="4"/>
      <c r="R27" s="4"/>
      <c r="S27" s="4"/>
      <c r="T27" s="4"/>
      <c r="U27" s="4"/>
      <c r="V27" s="5"/>
      <c r="W27" s="5"/>
      <c r="X27" s="5"/>
      <c r="Y27" s="5"/>
      <c r="Z27" s="5"/>
    </row>
    <row r="28" spans="1:26" ht="23.25" customHeight="1">
      <c r="A28" s="116">
        <f t="shared" si="9"/>
        <v>12</v>
      </c>
      <c r="B28" s="117" t="s">
        <v>48</v>
      </c>
      <c r="C28" s="59">
        <v>1512938000</v>
      </c>
      <c r="D28" s="111">
        <v>0</v>
      </c>
      <c r="E28" s="111">
        <v>0</v>
      </c>
      <c r="F28" s="112">
        <v>1512938000</v>
      </c>
      <c r="G28" s="111">
        <v>157554000</v>
      </c>
      <c r="H28" s="59">
        <f t="shared" si="5"/>
        <v>1670492000</v>
      </c>
      <c r="I28" s="31">
        <f t="shared" si="6"/>
        <v>0</v>
      </c>
      <c r="J28" s="60">
        <f t="shared" si="7"/>
        <v>0</v>
      </c>
      <c r="K28" s="61">
        <f t="shared" si="8"/>
        <v>1</v>
      </c>
      <c r="L28" s="47" t="s">
        <v>30</v>
      </c>
      <c r="M28" s="43">
        <f t="shared" ref="M28:M29" si="10">C28</f>
        <v>1512938000</v>
      </c>
      <c r="N28" s="4"/>
      <c r="O28" s="4"/>
      <c r="P28" s="4"/>
      <c r="Q28" s="4"/>
      <c r="R28" s="4"/>
      <c r="S28" s="4"/>
      <c r="T28" s="4"/>
      <c r="U28" s="4"/>
      <c r="V28" s="5"/>
      <c r="W28" s="5"/>
      <c r="X28" s="5"/>
      <c r="Y28" s="5"/>
      <c r="Z28" s="5"/>
    </row>
    <row r="29" spans="1:26" ht="23.25" customHeight="1">
      <c r="A29" s="116">
        <f t="shared" si="9"/>
        <v>13</v>
      </c>
      <c r="B29" s="117" t="s">
        <v>49</v>
      </c>
      <c r="C29" s="59">
        <v>1593398000</v>
      </c>
      <c r="D29" s="111">
        <v>0</v>
      </c>
      <c r="E29" s="111">
        <v>0</v>
      </c>
      <c r="F29" s="112">
        <v>1593398000</v>
      </c>
      <c r="G29" s="120"/>
      <c r="H29" s="59">
        <f t="shared" si="5"/>
        <v>1593398000</v>
      </c>
      <c r="I29" s="31">
        <f t="shared" si="6"/>
        <v>0</v>
      </c>
      <c r="J29" s="60">
        <f t="shared" si="7"/>
        <v>0</v>
      </c>
      <c r="K29" s="61">
        <f t="shared" si="8"/>
        <v>1</v>
      </c>
      <c r="L29" s="47" t="s">
        <v>30</v>
      </c>
      <c r="M29" s="43">
        <f t="shared" si="10"/>
        <v>1593398000</v>
      </c>
      <c r="N29" s="4"/>
      <c r="O29" s="4"/>
      <c r="P29" s="4"/>
      <c r="Q29" s="4"/>
      <c r="R29" s="4"/>
      <c r="S29" s="4"/>
      <c r="T29" s="4"/>
      <c r="U29" s="4"/>
      <c r="V29" s="5"/>
      <c r="W29" s="5"/>
      <c r="X29" s="5"/>
      <c r="Y29" s="5"/>
      <c r="Z29" s="5"/>
    </row>
    <row r="30" spans="1:26" ht="23.25" customHeight="1">
      <c r="A30" s="116">
        <f t="shared" si="9"/>
        <v>14</v>
      </c>
      <c r="B30" s="117" t="s">
        <v>50</v>
      </c>
      <c r="C30" s="59">
        <v>1168758000</v>
      </c>
      <c r="D30" s="111">
        <v>213615000</v>
      </c>
      <c r="E30" s="111">
        <v>213615000</v>
      </c>
      <c r="F30" s="112">
        <v>877185000</v>
      </c>
      <c r="G30" s="113"/>
      <c r="H30" s="59">
        <f t="shared" si="5"/>
        <v>877185000</v>
      </c>
      <c r="I30" s="31">
        <f t="shared" si="6"/>
        <v>291573000</v>
      </c>
      <c r="J30" s="60">
        <f t="shared" si="7"/>
        <v>1</v>
      </c>
      <c r="K30" s="61">
        <f t="shared" si="8"/>
        <v>0.75052748302043704</v>
      </c>
      <c r="L30" s="114"/>
      <c r="M30" s="3">
        <f>101*4500000</f>
        <v>454500000</v>
      </c>
      <c r="N30" s="4"/>
      <c r="O30" s="4"/>
      <c r="P30" s="4"/>
      <c r="Q30" s="4"/>
      <c r="R30" s="4"/>
      <c r="S30" s="4"/>
      <c r="T30" s="5"/>
      <c r="U30" s="5"/>
      <c r="V30" s="5"/>
      <c r="W30" s="5"/>
      <c r="X30" s="5"/>
      <c r="Y30" s="5"/>
      <c r="Z30" s="5"/>
    </row>
    <row r="31" spans="1:26" ht="23.25" customHeight="1">
      <c r="A31" s="53" t="s">
        <v>51</v>
      </c>
      <c r="B31" s="54"/>
      <c r="C31" s="55"/>
      <c r="D31" s="56"/>
      <c r="E31" s="55"/>
      <c r="F31" s="57"/>
      <c r="G31" s="55"/>
      <c r="H31" s="59"/>
      <c r="I31" s="31"/>
      <c r="J31" s="60"/>
      <c r="K31" s="61"/>
      <c r="L31" s="62"/>
      <c r="M31" s="3"/>
      <c r="N31" s="4"/>
      <c r="O31" s="4"/>
      <c r="P31" s="4"/>
      <c r="Q31" s="4"/>
      <c r="R31" s="4"/>
      <c r="S31" s="4"/>
      <c r="T31" s="4"/>
      <c r="U31" s="4"/>
      <c r="V31" s="5"/>
      <c r="W31" s="5"/>
      <c r="X31" s="5"/>
      <c r="Y31" s="5"/>
      <c r="Z31" s="5"/>
    </row>
    <row r="32" spans="1:26" ht="23.25" customHeight="1">
      <c r="A32" s="116">
        <v>1</v>
      </c>
      <c r="B32" s="117" t="s">
        <v>52</v>
      </c>
      <c r="C32" s="59">
        <v>1566568000</v>
      </c>
      <c r="D32" s="111">
        <v>0</v>
      </c>
      <c r="E32" s="111">
        <v>0</v>
      </c>
      <c r="F32" s="112">
        <v>1566568000</v>
      </c>
      <c r="G32" s="111">
        <v>220243000</v>
      </c>
      <c r="H32" s="59">
        <f t="shared" ref="H32:H34" si="11">F32+G32</f>
        <v>1786811000</v>
      </c>
      <c r="I32" s="31">
        <f t="shared" ref="I32:I34" si="12">IF(C32=0, 0, C32-F32)</f>
        <v>0</v>
      </c>
      <c r="J32" s="60">
        <f t="shared" ref="J32:J34" si="13">IF(D32=0, 0, E32/D32)</f>
        <v>0</v>
      </c>
      <c r="K32" s="61">
        <f t="shared" ref="K32:K34" si="14">IF(C32=0, 0, F32/C32)</f>
        <v>1</v>
      </c>
      <c r="L32" s="47" t="s">
        <v>30</v>
      </c>
      <c r="M32" s="43">
        <f>C32</f>
        <v>1566568000</v>
      </c>
      <c r="N32" s="4"/>
      <c r="O32" s="4"/>
      <c r="P32" s="4"/>
      <c r="Q32" s="4"/>
      <c r="R32" s="4"/>
      <c r="S32" s="4"/>
      <c r="T32" s="4"/>
      <c r="U32" s="4"/>
      <c r="V32" s="5"/>
      <c r="W32" s="5"/>
      <c r="X32" s="5"/>
      <c r="Y32" s="5"/>
      <c r="Z32" s="5"/>
    </row>
    <row r="33" spans="1:26" ht="23.25" customHeight="1">
      <c r="A33" s="116">
        <f t="shared" ref="A33:A34" si="15">A32+1</f>
        <v>2</v>
      </c>
      <c r="B33" s="117" t="s">
        <v>55</v>
      </c>
      <c r="C33" s="59">
        <v>1259087000</v>
      </c>
      <c r="D33" s="111">
        <v>0</v>
      </c>
      <c r="E33" s="111">
        <v>0</v>
      </c>
      <c r="F33" s="111">
        <v>1259087000</v>
      </c>
      <c r="G33" s="120"/>
      <c r="H33" s="59">
        <f t="shared" si="11"/>
        <v>1259087000</v>
      </c>
      <c r="I33" s="31">
        <f t="shared" si="12"/>
        <v>0</v>
      </c>
      <c r="J33" s="60">
        <f t="shared" si="13"/>
        <v>0</v>
      </c>
      <c r="K33" s="61">
        <f t="shared" si="14"/>
        <v>1</v>
      </c>
      <c r="L33" s="119"/>
      <c r="M33" s="3">
        <v>970903800</v>
      </c>
      <c r="N33" s="71"/>
      <c r="O33" s="4"/>
      <c r="P33" s="4"/>
      <c r="Q33" s="4"/>
      <c r="R33" s="4"/>
      <c r="S33" s="4"/>
      <c r="T33" s="4"/>
      <c r="U33" s="4"/>
      <c r="V33" s="5"/>
      <c r="W33" s="5"/>
      <c r="X33" s="5"/>
      <c r="Y33" s="5"/>
      <c r="Z33" s="5"/>
    </row>
    <row r="34" spans="1:26" ht="23.25" customHeight="1">
      <c r="A34" s="116">
        <f t="shared" si="15"/>
        <v>3</v>
      </c>
      <c r="B34" s="117" t="s">
        <v>56</v>
      </c>
      <c r="C34" s="59">
        <v>1150397000</v>
      </c>
      <c r="D34" s="111">
        <v>0</v>
      </c>
      <c r="E34" s="111">
        <v>0</v>
      </c>
      <c r="F34" s="112">
        <v>1150397000</v>
      </c>
      <c r="G34" s="113"/>
      <c r="H34" s="59">
        <f t="shared" si="11"/>
        <v>1150397000</v>
      </c>
      <c r="I34" s="31">
        <f t="shared" si="12"/>
        <v>0</v>
      </c>
      <c r="J34" s="60">
        <f t="shared" si="13"/>
        <v>0</v>
      </c>
      <c r="K34" s="61">
        <f t="shared" si="14"/>
        <v>1</v>
      </c>
      <c r="L34" s="47" t="s">
        <v>30</v>
      </c>
      <c r="M34" s="72">
        <v>1150976700</v>
      </c>
      <c r="N34" s="73"/>
      <c r="O34" s="74"/>
      <c r="P34" s="74"/>
      <c r="Q34" s="74"/>
      <c r="R34" s="74"/>
      <c r="S34" s="74"/>
      <c r="T34" s="74"/>
      <c r="U34" s="74"/>
      <c r="V34" s="75"/>
      <c r="W34" s="75"/>
      <c r="X34" s="75"/>
      <c r="Y34" s="75"/>
      <c r="Z34" s="75"/>
    </row>
    <row r="35" spans="1:26" ht="23.25" customHeight="1">
      <c r="A35" s="76" t="s">
        <v>57</v>
      </c>
      <c r="B35" s="54"/>
      <c r="C35" s="55"/>
      <c r="D35" s="56"/>
      <c r="E35" s="55"/>
      <c r="F35" s="57"/>
      <c r="G35" s="115"/>
      <c r="H35" s="59"/>
      <c r="I35" s="31"/>
      <c r="J35" s="60"/>
      <c r="K35" s="61"/>
      <c r="L35" s="62"/>
      <c r="M35" s="3"/>
      <c r="N35" s="4"/>
      <c r="O35" s="4"/>
      <c r="P35" s="4"/>
      <c r="Q35" s="4"/>
      <c r="R35" s="4"/>
      <c r="S35" s="4"/>
      <c r="T35" s="4"/>
      <c r="U35" s="4"/>
      <c r="V35" s="5"/>
      <c r="W35" s="5"/>
      <c r="X35" s="5"/>
      <c r="Y35" s="5"/>
      <c r="Z35" s="5"/>
    </row>
    <row r="36" spans="1:26" ht="23.25" customHeight="1">
      <c r="A36" s="116">
        <v>1</v>
      </c>
      <c r="B36" s="117" t="s">
        <v>58</v>
      </c>
      <c r="C36" s="59">
        <v>1366377000</v>
      </c>
      <c r="D36" s="111">
        <v>141549750</v>
      </c>
      <c r="E36" s="111">
        <v>141549750</v>
      </c>
      <c r="F36" s="111">
        <v>406755225</v>
      </c>
      <c r="G36" s="120"/>
      <c r="H36" s="59">
        <f t="shared" ref="H36:H53" si="16">F36+G36</f>
        <v>406755225</v>
      </c>
      <c r="I36" s="31">
        <f t="shared" ref="I36:I53" si="17">IF(C36=0, 0, C36-F36)</f>
        <v>959621775</v>
      </c>
      <c r="J36" s="60">
        <f t="shared" ref="J36:J53" si="18">IF(D36=0, 0, E36/D36)</f>
        <v>1</v>
      </c>
      <c r="K36" s="61">
        <f t="shared" ref="K36:K53" si="19">IF(C36=0, 0, F36/C36)</f>
        <v>0.29768886990925636</v>
      </c>
      <c r="L36" s="119"/>
      <c r="M36" s="78"/>
      <c r="N36" s="74"/>
      <c r="O36" s="74"/>
      <c r="P36" s="74"/>
      <c r="Q36" s="74"/>
      <c r="R36" s="74"/>
      <c r="S36" s="74"/>
      <c r="T36" s="74"/>
      <c r="U36" s="74"/>
      <c r="V36" s="75"/>
      <c r="W36" s="75"/>
      <c r="X36" s="75"/>
      <c r="Y36" s="75"/>
      <c r="Z36" s="75"/>
    </row>
    <row r="37" spans="1:26" ht="23.25" customHeight="1">
      <c r="A37" s="116">
        <f t="shared" ref="A37:A53" si="20">A36+1</f>
        <v>2</v>
      </c>
      <c r="B37" s="117" t="s">
        <v>59</v>
      </c>
      <c r="C37" s="59">
        <v>1307971000</v>
      </c>
      <c r="D37" s="111">
        <v>123303600</v>
      </c>
      <c r="E37" s="111">
        <v>123303600</v>
      </c>
      <c r="F37" s="111">
        <v>390042000</v>
      </c>
      <c r="G37" s="120"/>
      <c r="H37" s="59">
        <f t="shared" si="16"/>
        <v>390042000</v>
      </c>
      <c r="I37" s="31">
        <f t="shared" si="17"/>
        <v>917929000</v>
      </c>
      <c r="J37" s="60">
        <f t="shared" si="18"/>
        <v>1</v>
      </c>
      <c r="K37" s="61">
        <f t="shared" si="19"/>
        <v>0.29820385925987658</v>
      </c>
      <c r="L37" s="119"/>
      <c r="M37" s="78"/>
      <c r="N37" s="74"/>
      <c r="O37" s="74"/>
      <c r="P37" s="74"/>
      <c r="Q37" s="74"/>
      <c r="R37" s="74"/>
      <c r="S37" s="74"/>
      <c r="T37" s="74"/>
      <c r="U37" s="74"/>
      <c r="V37" s="75"/>
      <c r="W37" s="75"/>
      <c r="X37" s="75"/>
      <c r="Y37" s="75"/>
      <c r="Z37" s="75"/>
    </row>
    <row r="38" spans="1:26" ht="23.25" customHeight="1">
      <c r="A38" s="116">
        <f t="shared" si="20"/>
        <v>3</v>
      </c>
      <c r="B38" s="117" t="s">
        <v>60</v>
      </c>
      <c r="C38" s="59">
        <v>1299151000</v>
      </c>
      <c r="D38" s="111">
        <v>0</v>
      </c>
      <c r="E38" s="111">
        <v>0</v>
      </c>
      <c r="F38" s="111">
        <v>1299151000</v>
      </c>
      <c r="G38" s="120"/>
      <c r="H38" s="59">
        <f t="shared" si="16"/>
        <v>1299151000</v>
      </c>
      <c r="I38" s="31">
        <f t="shared" si="17"/>
        <v>0</v>
      </c>
      <c r="J38" s="60">
        <f t="shared" si="18"/>
        <v>0</v>
      </c>
      <c r="K38" s="61">
        <f t="shared" si="19"/>
        <v>1</v>
      </c>
      <c r="L38" s="119"/>
      <c r="M38" s="78">
        <f>C38-237520800</f>
        <v>1061630200</v>
      </c>
      <c r="N38" s="74"/>
      <c r="O38" s="74"/>
      <c r="P38" s="74"/>
      <c r="Q38" s="74"/>
      <c r="R38" s="74"/>
      <c r="S38" s="74"/>
      <c r="T38" s="74"/>
      <c r="U38" s="74"/>
      <c r="V38" s="75"/>
      <c r="W38" s="75"/>
      <c r="X38" s="75"/>
      <c r="Y38" s="75"/>
      <c r="Z38" s="75"/>
    </row>
    <row r="39" spans="1:26" ht="23.25" customHeight="1">
      <c r="A39" s="116">
        <f t="shared" si="20"/>
        <v>4</v>
      </c>
      <c r="B39" s="117" t="s">
        <v>62</v>
      </c>
      <c r="C39" s="59">
        <v>1299151000</v>
      </c>
      <c r="D39" s="111">
        <v>158134050</v>
      </c>
      <c r="E39" s="111">
        <v>158134050</v>
      </c>
      <c r="F39" s="111">
        <v>458215200</v>
      </c>
      <c r="G39" s="120"/>
      <c r="H39" s="59">
        <f t="shared" si="16"/>
        <v>458215200</v>
      </c>
      <c r="I39" s="31">
        <f t="shared" si="17"/>
        <v>840935800</v>
      </c>
      <c r="J39" s="60">
        <f t="shared" si="18"/>
        <v>1</v>
      </c>
      <c r="K39" s="61">
        <f t="shared" si="19"/>
        <v>0.35270357333366176</v>
      </c>
      <c r="L39" s="119"/>
      <c r="M39" s="78"/>
      <c r="N39" s="74"/>
      <c r="O39" s="74"/>
      <c r="P39" s="74"/>
      <c r="Q39" s="74"/>
      <c r="R39" s="74"/>
      <c r="S39" s="74"/>
      <c r="T39" s="74"/>
      <c r="U39" s="74"/>
      <c r="V39" s="75"/>
      <c r="W39" s="75"/>
      <c r="X39" s="75"/>
      <c r="Y39" s="75"/>
      <c r="Z39" s="75"/>
    </row>
    <row r="40" spans="1:26" ht="23.25" customHeight="1">
      <c r="A40" s="116">
        <f t="shared" si="20"/>
        <v>5</v>
      </c>
      <c r="B40" s="117" t="s">
        <v>63</v>
      </c>
      <c r="C40" s="59">
        <v>1178570000</v>
      </c>
      <c r="D40" s="111">
        <v>0</v>
      </c>
      <c r="E40" s="111">
        <v>0</v>
      </c>
      <c r="F40" s="112">
        <v>1178570000</v>
      </c>
      <c r="G40" s="118">
        <v>176029000</v>
      </c>
      <c r="H40" s="59">
        <f t="shared" si="16"/>
        <v>1354599000</v>
      </c>
      <c r="I40" s="31">
        <f t="shared" si="17"/>
        <v>0</v>
      </c>
      <c r="J40" s="60">
        <f t="shared" si="18"/>
        <v>0</v>
      </c>
      <c r="K40" s="61">
        <f t="shared" si="19"/>
        <v>1</v>
      </c>
      <c r="L40" s="47" t="s">
        <v>30</v>
      </c>
      <c r="M40" s="43">
        <f>C40</f>
        <v>1178570000</v>
      </c>
      <c r="N40" s="4"/>
      <c r="O40" s="4"/>
      <c r="P40" s="4"/>
      <c r="Q40" s="4"/>
      <c r="R40" s="4"/>
      <c r="S40" s="4"/>
      <c r="T40" s="4"/>
      <c r="U40" s="4"/>
      <c r="V40" s="5"/>
      <c r="W40" s="5"/>
      <c r="X40" s="5"/>
      <c r="Y40" s="5"/>
      <c r="Z40" s="5"/>
    </row>
    <row r="41" spans="1:26" ht="23.25" customHeight="1">
      <c r="A41" s="116">
        <f t="shared" si="20"/>
        <v>6</v>
      </c>
      <c r="B41" s="117" t="s">
        <v>64</v>
      </c>
      <c r="C41" s="59">
        <v>1355857000</v>
      </c>
      <c r="D41" s="111">
        <v>0</v>
      </c>
      <c r="E41" s="111">
        <v>0</v>
      </c>
      <c r="F41" s="112">
        <v>524149542</v>
      </c>
      <c r="G41" s="113"/>
      <c r="H41" s="59">
        <f t="shared" si="16"/>
        <v>524149542</v>
      </c>
      <c r="I41" s="31">
        <f t="shared" si="17"/>
        <v>831707458</v>
      </c>
      <c r="J41" s="60">
        <f t="shared" si="18"/>
        <v>0</v>
      </c>
      <c r="K41" s="61">
        <f t="shared" si="19"/>
        <v>0.38658172801408996</v>
      </c>
      <c r="L41" s="114"/>
      <c r="M41" s="79">
        <f>ROUND(12.15*4.76,3)</f>
        <v>57.834000000000003</v>
      </c>
      <c r="N41" s="80">
        <v>4500000</v>
      </c>
      <c r="O41" s="80">
        <f>ROUND(M41*N41,3)</f>
        <v>260253000</v>
      </c>
      <c r="P41" s="80">
        <f>O41*0.55</f>
        <v>143139150</v>
      </c>
      <c r="Q41" s="80">
        <f>O41*0.45</f>
        <v>117113850</v>
      </c>
      <c r="R41" s="80"/>
      <c r="S41" s="4"/>
      <c r="T41" s="5"/>
      <c r="U41" s="5"/>
      <c r="V41" s="5"/>
      <c r="W41" s="5"/>
      <c r="X41" s="5"/>
      <c r="Y41" s="5"/>
      <c r="Z41" s="5"/>
    </row>
    <row r="42" spans="1:26" ht="23.25" customHeight="1">
      <c r="A42" s="116">
        <f t="shared" si="20"/>
        <v>7</v>
      </c>
      <c r="B42" s="117" t="s">
        <v>65</v>
      </c>
      <c r="C42" s="59">
        <v>1227450000</v>
      </c>
      <c r="D42" s="111">
        <v>0</v>
      </c>
      <c r="E42" s="111">
        <v>0</v>
      </c>
      <c r="F42" s="112">
        <v>1227450000</v>
      </c>
      <c r="G42" s="118">
        <v>157536000</v>
      </c>
      <c r="H42" s="59">
        <f t="shared" si="16"/>
        <v>1384986000</v>
      </c>
      <c r="I42" s="31">
        <f t="shared" si="17"/>
        <v>0</v>
      </c>
      <c r="J42" s="60">
        <f t="shared" si="18"/>
        <v>0</v>
      </c>
      <c r="K42" s="61">
        <f t="shared" si="19"/>
        <v>1</v>
      </c>
      <c r="L42" s="47" t="s">
        <v>30</v>
      </c>
      <c r="M42" s="43">
        <f>C42</f>
        <v>1227450000</v>
      </c>
      <c r="N42" s="4"/>
      <c r="O42" s="4"/>
      <c r="P42" s="4"/>
      <c r="Q42" s="4"/>
      <c r="R42" s="4"/>
      <c r="S42" s="4"/>
      <c r="T42" s="4"/>
      <c r="U42" s="4"/>
      <c r="V42" s="5"/>
      <c r="W42" s="5"/>
      <c r="X42" s="5"/>
      <c r="Y42" s="5"/>
      <c r="Z42" s="5"/>
    </row>
    <row r="43" spans="1:26" ht="23.25" customHeight="1">
      <c r="A43" s="116">
        <f t="shared" si="20"/>
        <v>8</v>
      </c>
      <c r="B43" s="117" t="s">
        <v>66</v>
      </c>
      <c r="C43" s="59">
        <v>1190874000</v>
      </c>
      <c r="D43" s="111">
        <v>120422250</v>
      </c>
      <c r="E43" s="111">
        <v>120422250</v>
      </c>
      <c r="F43" s="112">
        <v>257703615</v>
      </c>
      <c r="G43" s="113"/>
      <c r="H43" s="59">
        <f t="shared" si="16"/>
        <v>257703615</v>
      </c>
      <c r="I43" s="31">
        <f t="shared" si="17"/>
        <v>933170385</v>
      </c>
      <c r="J43" s="60">
        <f t="shared" si="18"/>
        <v>1</v>
      </c>
      <c r="K43" s="61">
        <f t="shared" si="19"/>
        <v>0.21639872480212013</v>
      </c>
      <c r="L43" s="119"/>
      <c r="M43" s="43"/>
      <c r="N43" s="4"/>
      <c r="O43" s="4"/>
      <c r="P43" s="4"/>
      <c r="Q43" s="4"/>
      <c r="R43" s="4"/>
      <c r="S43" s="4"/>
      <c r="T43" s="4"/>
      <c r="U43" s="4"/>
      <c r="V43" s="5"/>
      <c r="W43" s="5"/>
      <c r="X43" s="5"/>
      <c r="Y43" s="5"/>
      <c r="Z43" s="5"/>
    </row>
    <row r="44" spans="1:26" ht="23.25" customHeight="1">
      <c r="A44" s="116">
        <f t="shared" si="20"/>
        <v>9</v>
      </c>
      <c r="B44" s="117" t="s">
        <v>67</v>
      </c>
      <c r="C44" s="59">
        <v>1202288000</v>
      </c>
      <c r="D44" s="111">
        <v>0</v>
      </c>
      <c r="E44" s="111">
        <v>0</v>
      </c>
      <c r="F44" s="112">
        <v>1202288000</v>
      </c>
      <c r="G44" s="118">
        <v>150868000</v>
      </c>
      <c r="H44" s="59">
        <f t="shared" si="16"/>
        <v>1353156000</v>
      </c>
      <c r="I44" s="31">
        <f t="shared" si="17"/>
        <v>0</v>
      </c>
      <c r="J44" s="60">
        <f t="shared" si="18"/>
        <v>0</v>
      </c>
      <c r="K44" s="61">
        <f t="shared" si="19"/>
        <v>1</v>
      </c>
      <c r="L44" s="47" t="s">
        <v>30</v>
      </c>
      <c r="M44" s="43">
        <f t="shared" ref="M44:M48" si="21">C44</f>
        <v>1202288000</v>
      </c>
      <c r="N44" s="4"/>
      <c r="O44" s="4"/>
      <c r="P44" s="4"/>
      <c r="Q44" s="4"/>
      <c r="R44" s="4"/>
      <c r="S44" s="4"/>
      <c r="T44" s="4"/>
      <c r="U44" s="4"/>
      <c r="V44" s="5"/>
      <c r="W44" s="5"/>
      <c r="X44" s="5"/>
      <c r="Y44" s="5"/>
      <c r="Z44" s="5"/>
    </row>
    <row r="45" spans="1:26" ht="23.25" customHeight="1">
      <c r="A45" s="116">
        <f t="shared" si="20"/>
        <v>10</v>
      </c>
      <c r="B45" s="117" t="s">
        <v>68</v>
      </c>
      <c r="C45" s="59">
        <v>1552019000</v>
      </c>
      <c r="D45" s="111">
        <v>0</v>
      </c>
      <c r="E45" s="111">
        <v>0</v>
      </c>
      <c r="F45" s="112">
        <v>1552019000</v>
      </c>
      <c r="G45" s="118">
        <v>148203000</v>
      </c>
      <c r="H45" s="59">
        <f t="shared" si="16"/>
        <v>1700222000</v>
      </c>
      <c r="I45" s="31">
        <f t="shared" si="17"/>
        <v>0</v>
      </c>
      <c r="J45" s="60">
        <f t="shared" si="18"/>
        <v>0</v>
      </c>
      <c r="K45" s="61">
        <f t="shared" si="19"/>
        <v>1</v>
      </c>
      <c r="L45" s="47" t="s">
        <v>30</v>
      </c>
      <c r="M45" s="43">
        <f t="shared" si="21"/>
        <v>1552019000</v>
      </c>
      <c r="N45" s="4"/>
      <c r="O45" s="4"/>
      <c r="P45" s="4"/>
      <c r="Q45" s="4"/>
      <c r="R45" s="4"/>
      <c r="S45" s="4"/>
      <c r="T45" s="4"/>
      <c r="U45" s="4"/>
      <c r="V45" s="5"/>
      <c r="W45" s="5"/>
      <c r="X45" s="5"/>
      <c r="Y45" s="5"/>
      <c r="Z45" s="5"/>
    </row>
    <row r="46" spans="1:26" ht="23.25" customHeight="1">
      <c r="A46" s="116">
        <f t="shared" si="20"/>
        <v>11</v>
      </c>
      <c r="B46" s="110" t="s">
        <v>69</v>
      </c>
      <c r="C46" s="59">
        <v>1191696000</v>
      </c>
      <c r="D46" s="111">
        <v>0</v>
      </c>
      <c r="E46" s="111">
        <v>0</v>
      </c>
      <c r="F46" s="112">
        <v>1191696000</v>
      </c>
      <c r="G46" s="118">
        <v>135000000</v>
      </c>
      <c r="H46" s="59">
        <f t="shared" si="16"/>
        <v>1326696000</v>
      </c>
      <c r="I46" s="31">
        <f t="shared" si="17"/>
        <v>0</v>
      </c>
      <c r="J46" s="60">
        <f t="shared" si="18"/>
        <v>0</v>
      </c>
      <c r="K46" s="61">
        <f t="shared" si="19"/>
        <v>1</v>
      </c>
      <c r="L46" s="47" t="s">
        <v>30</v>
      </c>
      <c r="M46" s="43">
        <f t="shared" si="21"/>
        <v>1191696000</v>
      </c>
      <c r="N46" s="4"/>
      <c r="O46" s="4"/>
      <c r="P46" s="4"/>
      <c r="Q46" s="4"/>
      <c r="R46" s="4"/>
      <c r="S46" s="4"/>
      <c r="T46" s="4"/>
      <c r="U46" s="4"/>
      <c r="V46" s="5"/>
      <c r="W46" s="5"/>
      <c r="X46" s="5"/>
      <c r="Y46" s="5"/>
      <c r="Z46" s="5"/>
    </row>
    <row r="47" spans="1:26" ht="23.25" customHeight="1">
      <c r="A47" s="116">
        <f t="shared" si="20"/>
        <v>12</v>
      </c>
      <c r="B47" s="110" t="s">
        <v>70</v>
      </c>
      <c r="C47" s="59">
        <v>1658348000</v>
      </c>
      <c r="D47" s="111">
        <v>0</v>
      </c>
      <c r="E47" s="111">
        <v>0</v>
      </c>
      <c r="F47" s="112">
        <v>1658348000</v>
      </c>
      <c r="G47" s="118">
        <v>171622000</v>
      </c>
      <c r="H47" s="59">
        <f t="shared" si="16"/>
        <v>1829970000</v>
      </c>
      <c r="I47" s="31">
        <f t="shared" si="17"/>
        <v>0</v>
      </c>
      <c r="J47" s="60">
        <f t="shared" si="18"/>
        <v>0</v>
      </c>
      <c r="K47" s="61">
        <f t="shared" si="19"/>
        <v>1</v>
      </c>
      <c r="L47" s="47" t="s">
        <v>30</v>
      </c>
      <c r="M47" s="43">
        <f t="shared" si="21"/>
        <v>1658348000</v>
      </c>
      <c r="N47" s="4"/>
      <c r="O47" s="4"/>
      <c r="P47" s="4"/>
      <c r="Q47" s="4"/>
      <c r="R47" s="4"/>
      <c r="S47" s="4"/>
      <c r="T47" s="4"/>
      <c r="U47" s="4"/>
      <c r="V47" s="5"/>
      <c r="W47" s="5"/>
      <c r="X47" s="5"/>
      <c r="Y47" s="5"/>
      <c r="Z47" s="5"/>
    </row>
    <row r="48" spans="1:26" ht="23.25" customHeight="1">
      <c r="A48" s="116">
        <f t="shared" si="20"/>
        <v>13</v>
      </c>
      <c r="B48" s="110" t="s">
        <v>71</v>
      </c>
      <c r="C48" s="59">
        <v>1420640000</v>
      </c>
      <c r="D48" s="111">
        <v>0</v>
      </c>
      <c r="E48" s="111">
        <v>0</v>
      </c>
      <c r="F48" s="112">
        <v>1420640000</v>
      </c>
      <c r="G48" s="118">
        <v>161003000</v>
      </c>
      <c r="H48" s="59">
        <f t="shared" si="16"/>
        <v>1581643000</v>
      </c>
      <c r="I48" s="31">
        <f t="shared" si="17"/>
        <v>0</v>
      </c>
      <c r="J48" s="60">
        <f t="shared" si="18"/>
        <v>0</v>
      </c>
      <c r="K48" s="61">
        <f t="shared" si="19"/>
        <v>1</v>
      </c>
      <c r="L48" s="47" t="s">
        <v>30</v>
      </c>
      <c r="M48" s="43">
        <f t="shared" si="21"/>
        <v>1420640000</v>
      </c>
      <c r="N48" s="4"/>
      <c r="O48" s="4"/>
      <c r="P48" s="4"/>
      <c r="Q48" s="4"/>
      <c r="R48" s="4"/>
      <c r="S48" s="4"/>
      <c r="T48" s="4"/>
      <c r="U48" s="4"/>
      <c r="V48" s="5"/>
      <c r="W48" s="5"/>
      <c r="X48" s="5"/>
      <c r="Y48" s="5"/>
      <c r="Z48" s="5"/>
    </row>
    <row r="49" spans="1:26" ht="23.25" customHeight="1">
      <c r="A49" s="116">
        <f t="shared" si="20"/>
        <v>14</v>
      </c>
      <c r="B49" s="117" t="s">
        <v>72</v>
      </c>
      <c r="C49" s="59">
        <v>1247611000</v>
      </c>
      <c r="D49" s="111">
        <v>0</v>
      </c>
      <c r="E49" s="111">
        <v>0</v>
      </c>
      <c r="F49" s="112">
        <v>1247611000</v>
      </c>
      <c r="G49" s="113"/>
      <c r="H49" s="59">
        <f t="shared" si="16"/>
        <v>1247611000</v>
      </c>
      <c r="I49" s="31">
        <f t="shared" si="17"/>
        <v>0</v>
      </c>
      <c r="J49" s="60">
        <f t="shared" si="18"/>
        <v>0</v>
      </c>
      <c r="K49" s="61">
        <f t="shared" si="19"/>
        <v>1</v>
      </c>
      <c r="L49" s="119"/>
      <c r="M49" s="43">
        <f>C49-132167700*3.7</f>
        <v>758590510</v>
      </c>
      <c r="N49" s="4"/>
      <c r="O49" s="4"/>
      <c r="P49" s="4"/>
      <c r="Q49" s="4"/>
      <c r="R49" s="4"/>
      <c r="S49" s="4"/>
      <c r="T49" s="4"/>
      <c r="U49" s="4"/>
      <c r="V49" s="5"/>
      <c r="W49" s="5"/>
      <c r="X49" s="5"/>
      <c r="Y49" s="5"/>
      <c r="Z49" s="5"/>
    </row>
    <row r="50" spans="1:26" ht="23.25" customHeight="1">
      <c r="A50" s="116">
        <f t="shared" si="20"/>
        <v>15</v>
      </c>
      <c r="B50" s="117" t="s">
        <v>73</v>
      </c>
      <c r="C50" s="59">
        <v>1275262000</v>
      </c>
      <c r="D50" s="111">
        <v>0</v>
      </c>
      <c r="E50" s="111">
        <v>0</v>
      </c>
      <c r="F50" s="112">
        <v>1275262000</v>
      </c>
      <c r="G50" s="113"/>
      <c r="H50" s="59">
        <f t="shared" si="16"/>
        <v>1275262000</v>
      </c>
      <c r="I50" s="31">
        <f t="shared" si="17"/>
        <v>0</v>
      </c>
      <c r="J50" s="60">
        <f t="shared" si="18"/>
        <v>0</v>
      </c>
      <c r="K50" s="61">
        <f t="shared" si="19"/>
        <v>1</v>
      </c>
      <c r="L50" s="119"/>
      <c r="M50" s="43">
        <f>C50</f>
        <v>1275262000</v>
      </c>
      <c r="N50" s="4"/>
      <c r="O50" s="4"/>
      <c r="P50" s="4"/>
      <c r="Q50" s="4"/>
      <c r="R50" s="4"/>
      <c r="S50" s="4"/>
      <c r="T50" s="4"/>
      <c r="U50" s="4"/>
      <c r="V50" s="5"/>
      <c r="W50" s="5"/>
      <c r="X50" s="5"/>
      <c r="Y50" s="5"/>
      <c r="Z50" s="5"/>
    </row>
    <row r="51" spans="1:26" ht="23.25" customHeight="1">
      <c r="A51" s="116">
        <f t="shared" si="20"/>
        <v>16</v>
      </c>
      <c r="B51" s="117" t="s">
        <v>75</v>
      </c>
      <c r="C51" s="59">
        <v>1271898000</v>
      </c>
      <c r="D51" s="111">
        <v>0</v>
      </c>
      <c r="E51" s="111">
        <v>0</v>
      </c>
      <c r="F51" s="112">
        <v>1271898000</v>
      </c>
      <c r="G51" s="113"/>
      <c r="H51" s="59">
        <f t="shared" si="16"/>
        <v>1271898000</v>
      </c>
      <c r="I51" s="31">
        <f t="shared" si="17"/>
        <v>0</v>
      </c>
      <c r="J51" s="60">
        <f t="shared" si="18"/>
        <v>0</v>
      </c>
      <c r="K51" s="61">
        <f t="shared" si="19"/>
        <v>1</v>
      </c>
      <c r="L51" s="119"/>
      <c r="M51" s="43">
        <f>C51-132167700*3.1</f>
        <v>862178130</v>
      </c>
      <c r="N51" s="4"/>
      <c r="O51" s="4"/>
      <c r="P51" s="4"/>
      <c r="Q51" s="4"/>
      <c r="R51" s="4"/>
      <c r="S51" s="4"/>
      <c r="T51" s="4"/>
      <c r="U51" s="4"/>
      <c r="V51" s="5"/>
      <c r="W51" s="5"/>
      <c r="X51" s="5"/>
      <c r="Y51" s="5"/>
      <c r="Z51" s="5"/>
    </row>
    <row r="52" spans="1:26" ht="23.25" customHeight="1">
      <c r="A52" s="116">
        <f t="shared" si="20"/>
        <v>17</v>
      </c>
      <c r="B52" s="117" t="s">
        <v>76</v>
      </c>
      <c r="C52" s="59">
        <v>1382220000</v>
      </c>
      <c r="D52" s="111">
        <v>0</v>
      </c>
      <c r="E52" s="111">
        <v>0</v>
      </c>
      <c r="F52" s="112">
        <v>1382220000</v>
      </c>
      <c r="G52" s="118">
        <v>134810000</v>
      </c>
      <c r="H52" s="59">
        <f t="shared" si="16"/>
        <v>1517030000</v>
      </c>
      <c r="I52" s="31">
        <f t="shared" si="17"/>
        <v>0</v>
      </c>
      <c r="J52" s="60">
        <f t="shared" si="18"/>
        <v>0</v>
      </c>
      <c r="K52" s="61">
        <f t="shared" si="19"/>
        <v>1</v>
      </c>
      <c r="L52" s="47" t="s">
        <v>30</v>
      </c>
      <c r="M52" s="43">
        <f>C52</f>
        <v>1382220000</v>
      </c>
      <c r="N52" s="4"/>
      <c r="O52" s="4"/>
      <c r="P52" s="4"/>
      <c r="Q52" s="4"/>
      <c r="R52" s="4"/>
      <c r="S52" s="4"/>
      <c r="T52" s="4"/>
      <c r="U52" s="5"/>
      <c r="V52" s="5"/>
      <c r="W52" s="5"/>
      <c r="X52" s="5"/>
      <c r="Y52" s="5"/>
      <c r="Z52" s="5"/>
    </row>
    <row r="53" spans="1:26" ht="23.25" customHeight="1">
      <c r="A53" s="116">
        <f t="shared" si="20"/>
        <v>18</v>
      </c>
      <c r="B53" s="117" t="s">
        <v>77</v>
      </c>
      <c r="C53" s="59">
        <v>1509219000</v>
      </c>
      <c r="D53" s="111">
        <v>0</v>
      </c>
      <c r="E53" s="111">
        <v>0</v>
      </c>
      <c r="F53" s="112">
        <v>426300000</v>
      </c>
      <c r="G53" s="113"/>
      <c r="H53" s="59">
        <f t="shared" si="16"/>
        <v>426300000</v>
      </c>
      <c r="I53" s="31">
        <f t="shared" si="17"/>
        <v>1082919000</v>
      </c>
      <c r="J53" s="60">
        <f t="shared" si="18"/>
        <v>0</v>
      </c>
      <c r="K53" s="61">
        <f t="shared" si="19"/>
        <v>0.28246397640103921</v>
      </c>
      <c r="L53" s="47" t="s">
        <v>44</v>
      </c>
      <c r="M53" s="3">
        <v>0</v>
      </c>
      <c r="N53" s="4"/>
      <c r="O53" s="4"/>
      <c r="P53" s="4"/>
      <c r="Q53" s="4"/>
      <c r="R53" s="4"/>
      <c r="S53" s="4"/>
      <c r="T53" s="4"/>
      <c r="U53" s="4"/>
      <c r="V53" s="5"/>
      <c r="W53" s="5"/>
      <c r="X53" s="5"/>
      <c r="Y53" s="5"/>
      <c r="Z53" s="5"/>
    </row>
    <row r="54" spans="1:26" ht="23.25" customHeight="1">
      <c r="A54" s="53" t="s">
        <v>78</v>
      </c>
      <c r="B54" s="54"/>
      <c r="C54" s="55"/>
      <c r="D54" s="56"/>
      <c r="E54" s="55"/>
      <c r="F54" s="57"/>
      <c r="G54" s="115"/>
      <c r="H54" s="55"/>
      <c r="I54" s="31"/>
      <c r="J54" s="60"/>
      <c r="K54" s="61"/>
      <c r="L54" s="62"/>
      <c r="M54" s="3"/>
      <c r="N54" s="4"/>
      <c r="O54" s="4"/>
      <c r="P54" s="4"/>
      <c r="Q54" s="4"/>
      <c r="R54" s="4"/>
      <c r="S54" s="4"/>
      <c r="T54" s="4"/>
      <c r="U54" s="4"/>
      <c r="V54" s="5"/>
      <c r="W54" s="5"/>
      <c r="X54" s="5"/>
      <c r="Y54" s="5"/>
      <c r="Z54" s="5"/>
    </row>
    <row r="55" spans="1:26" ht="23.25" customHeight="1">
      <c r="A55" s="53" t="s">
        <v>79</v>
      </c>
      <c r="B55" s="837" t="s">
        <v>80</v>
      </c>
      <c r="C55" s="761"/>
      <c r="D55" s="761"/>
      <c r="E55" s="761"/>
      <c r="F55" s="761"/>
      <c r="G55" s="761"/>
      <c r="H55" s="761"/>
      <c r="I55" s="761"/>
      <c r="J55" s="761"/>
      <c r="K55" s="762"/>
      <c r="L55" s="26"/>
      <c r="M55" s="82" t="s">
        <v>81</v>
      </c>
      <c r="N55" s="82" t="s">
        <v>82</v>
      </c>
      <c r="O55" s="82" t="s">
        <v>83</v>
      </c>
      <c r="P55" s="82" t="s">
        <v>84</v>
      </c>
      <c r="Q55" s="82" t="s">
        <v>85</v>
      </c>
      <c r="R55" s="82" t="s">
        <v>86</v>
      </c>
      <c r="S55" s="4"/>
      <c r="T55" s="4"/>
      <c r="U55" s="4"/>
      <c r="V55" s="5"/>
      <c r="W55" s="5"/>
      <c r="X55" s="5"/>
      <c r="Y55" s="5"/>
      <c r="Z55" s="5"/>
    </row>
    <row r="56" spans="1:26" ht="23.25" customHeight="1">
      <c r="A56" s="116">
        <v>1</v>
      </c>
      <c r="B56" s="117" t="s">
        <v>87</v>
      </c>
      <c r="C56" s="111">
        <v>0</v>
      </c>
      <c r="D56" s="121">
        <v>76230000</v>
      </c>
      <c r="E56" s="122">
        <v>76230000</v>
      </c>
      <c r="F56" s="123">
        <v>346846500</v>
      </c>
      <c r="G56" s="123"/>
      <c r="H56" s="124">
        <f t="shared" ref="H56:H60" si="22">F56+G56</f>
        <v>346846500</v>
      </c>
      <c r="I56" s="31">
        <f t="shared" ref="I56:I60" si="23">IF(C56=0, 0, C56-F56)</f>
        <v>0</v>
      </c>
      <c r="J56" s="60">
        <f t="shared" ref="J56:J60" si="24">IF(D56=0, 0, E56/D56)</f>
        <v>1</v>
      </c>
      <c r="K56" s="61">
        <f t="shared" ref="K56:K60" si="25">IF(C56=0, 0, F56/C56)</f>
        <v>0</v>
      </c>
      <c r="L56" s="119"/>
      <c r="M56" s="86">
        <v>1588950000</v>
      </c>
      <c r="N56" s="87">
        <v>105.8</v>
      </c>
      <c r="O56" s="87">
        <v>105.8</v>
      </c>
      <c r="P56" s="87">
        <v>56.2</v>
      </c>
      <c r="Q56" s="87">
        <f>ROUND(SUM(M56+N56+O56+P56),3)</f>
        <v>1588950267.8</v>
      </c>
      <c r="R56" s="87">
        <v>4500000</v>
      </c>
      <c r="S56" s="74">
        <f>Q56*R56</f>
        <v>7150276205100000</v>
      </c>
      <c r="T56" s="4">
        <v>1170000000</v>
      </c>
      <c r="U56" s="5"/>
      <c r="V56" s="5"/>
      <c r="W56" s="5"/>
      <c r="X56" s="5"/>
      <c r="Y56" s="5"/>
      <c r="Z56" s="5"/>
    </row>
    <row r="57" spans="1:26" ht="23.25" customHeight="1">
      <c r="A57" s="116">
        <f t="shared" ref="A57:A60" si="26">A56+1</f>
        <v>2</v>
      </c>
      <c r="B57" s="117" t="s">
        <v>88</v>
      </c>
      <c r="C57" s="111">
        <v>0</v>
      </c>
      <c r="D57" s="121">
        <v>0</v>
      </c>
      <c r="E57" s="122">
        <v>0</v>
      </c>
      <c r="F57" s="125">
        <v>270616500</v>
      </c>
      <c r="G57" s="126"/>
      <c r="H57" s="115">
        <f t="shared" si="22"/>
        <v>270616500</v>
      </c>
      <c r="I57" s="31">
        <f t="shared" si="23"/>
        <v>0</v>
      </c>
      <c r="J57" s="60">
        <f t="shared" si="24"/>
        <v>0</v>
      </c>
      <c r="K57" s="61">
        <f t="shared" si="25"/>
        <v>0</v>
      </c>
      <c r="L57" s="119"/>
      <c r="M57" s="3">
        <f>101*4500000</f>
        <v>454500000</v>
      </c>
      <c r="N57" s="4"/>
      <c r="O57" s="4"/>
      <c r="P57" s="4"/>
      <c r="Q57" s="4"/>
      <c r="R57" s="4"/>
      <c r="S57" s="4"/>
      <c r="T57" s="4"/>
      <c r="U57" s="4"/>
      <c r="V57" s="5"/>
      <c r="W57" s="5"/>
      <c r="X57" s="5"/>
      <c r="Y57" s="5"/>
      <c r="Z57" s="5"/>
    </row>
    <row r="58" spans="1:26" ht="23.25" customHeight="1">
      <c r="A58" s="116">
        <f t="shared" si="26"/>
        <v>3</v>
      </c>
      <c r="B58" s="117" t="s">
        <v>89</v>
      </c>
      <c r="C58" s="111">
        <v>1667337000</v>
      </c>
      <c r="D58" s="127">
        <v>0</v>
      </c>
      <c r="E58" s="128">
        <v>0</v>
      </c>
      <c r="F58" s="129">
        <v>1667337000</v>
      </c>
      <c r="G58" s="129"/>
      <c r="H58" s="115">
        <f t="shared" si="22"/>
        <v>1667337000</v>
      </c>
      <c r="I58" s="31">
        <f t="shared" si="23"/>
        <v>0</v>
      </c>
      <c r="J58" s="60">
        <f t="shared" si="24"/>
        <v>0</v>
      </c>
      <c r="K58" s="61">
        <f t="shared" si="25"/>
        <v>1</v>
      </c>
      <c r="L58" s="47" t="s">
        <v>30</v>
      </c>
      <c r="M58" s="3"/>
      <c r="N58" s="4"/>
      <c r="O58" s="4"/>
      <c r="P58" s="4"/>
      <c r="Q58" s="4"/>
      <c r="R58" s="4"/>
      <c r="S58" s="4"/>
      <c r="T58" s="4"/>
      <c r="U58" s="4"/>
      <c r="V58" s="5"/>
      <c r="W58" s="5"/>
      <c r="X58" s="5"/>
      <c r="Y58" s="5"/>
      <c r="Z58" s="5"/>
    </row>
    <row r="59" spans="1:26" ht="23.25" customHeight="1">
      <c r="A59" s="116">
        <f t="shared" si="26"/>
        <v>4</v>
      </c>
      <c r="B59" s="117" t="s">
        <v>90</v>
      </c>
      <c r="C59" s="111">
        <v>0</v>
      </c>
      <c r="D59" s="127">
        <v>249975000</v>
      </c>
      <c r="E59" s="128">
        <v>249975000</v>
      </c>
      <c r="F59" s="129">
        <v>912863250</v>
      </c>
      <c r="G59" s="129"/>
      <c r="H59" s="115">
        <f t="shared" si="22"/>
        <v>912863250</v>
      </c>
      <c r="I59" s="31">
        <f t="shared" si="23"/>
        <v>0</v>
      </c>
      <c r="J59" s="60">
        <f t="shared" si="24"/>
        <v>1</v>
      </c>
      <c r="K59" s="61">
        <f t="shared" si="25"/>
        <v>0</v>
      </c>
      <c r="L59" s="119"/>
      <c r="M59" s="3"/>
      <c r="N59" s="4"/>
      <c r="O59" s="4"/>
      <c r="P59" s="4"/>
      <c r="Q59" s="4"/>
      <c r="R59" s="4"/>
      <c r="S59" s="4"/>
      <c r="T59" s="4"/>
      <c r="U59" s="4"/>
      <c r="V59" s="5"/>
      <c r="W59" s="5"/>
      <c r="X59" s="5"/>
      <c r="Y59" s="5"/>
      <c r="Z59" s="5"/>
    </row>
    <row r="60" spans="1:26" ht="23.25" customHeight="1">
      <c r="A60" s="116">
        <f t="shared" si="26"/>
        <v>5</v>
      </c>
      <c r="B60" s="117" t="s">
        <v>92</v>
      </c>
      <c r="C60" s="111">
        <v>0</v>
      </c>
      <c r="D60" s="127">
        <v>113520645</v>
      </c>
      <c r="E60" s="128">
        <v>113520645</v>
      </c>
      <c r="F60" s="129">
        <v>250807928</v>
      </c>
      <c r="G60" s="129"/>
      <c r="H60" s="115">
        <f t="shared" si="22"/>
        <v>250807928</v>
      </c>
      <c r="I60" s="31">
        <f t="shared" si="23"/>
        <v>0</v>
      </c>
      <c r="J60" s="60">
        <f t="shared" si="24"/>
        <v>1</v>
      </c>
      <c r="K60" s="61">
        <f t="shared" si="25"/>
        <v>0</v>
      </c>
      <c r="L60" s="119"/>
      <c r="M60" s="3"/>
      <c r="N60" s="4"/>
      <c r="O60" s="4"/>
      <c r="P60" s="4"/>
      <c r="Q60" s="4"/>
      <c r="R60" s="4"/>
      <c r="S60" s="4"/>
      <c r="T60" s="4"/>
      <c r="U60" s="4"/>
      <c r="V60" s="5"/>
      <c r="W60" s="5"/>
      <c r="X60" s="5"/>
      <c r="Y60" s="5"/>
      <c r="Z60" s="5"/>
    </row>
    <row r="61" spans="1:26" ht="23.25" customHeight="1">
      <c r="A61" s="53" t="s">
        <v>93</v>
      </c>
      <c r="B61" s="837" t="s">
        <v>94</v>
      </c>
      <c r="C61" s="761"/>
      <c r="D61" s="761"/>
      <c r="E61" s="761"/>
      <c r="F61" s="761"/>
      <c r="G61" s="761"/>
      <c r="H61" s="761"/>
      <c r="I61" s="761"/>
      <c r="J61" s="761"/>
      <c r="K61" s="762"/>
      <c r="L61" s="26"/>
      <c r="M61" s="3"/>
      <c r="N61" s="4"/>
      <c r="O61" s="4"/>
      <c r="P61" s="4"/>
      <c r="Q61" s="4"/>
      <c r="R61" s="4"/>
      <c r="S61" s="4"/>
      <c r="T61" s="4"/>
      <c r="U61" s="4"/>
      <c r="V61" s="5"/>
      <c r="W61" s="5"/>
      <c r="X61" s="5"/>
      <c r="Y61" s="5"/>
      <c r="Z61" s="5"/>
    </row>
    <row r="62" spans="1:26" ht="23.25" customHeight="1">
      <c r="A62" s="76">
        <v>1</v>
      </c>
      <c r="B62" s="54" t="s">
        <v>95</v>
      </c>
      <c r="C62" s="55">
        <v>2579225000</v>
      </c>
      <c r="D62" s="56">
        <v>0</v>
      </c>
      <c r="E62" s="55">
        <v>0</v>
      </c>
      <c r="F62" s="124">
        <f>M62+E62</f>
        <v>773767500</v>
      </c>
      <c r="G62" s="124"/>
      <c r="H62" s="124"/>
      <c r="I62" s="31">
        <f>IF(C62=0, 0, C62-F62)</f>
        <v>1805457500</v>
      </c>
      <c r="J62" s="60">
        <f>IF(E62=0, 0, E62/D62)</f>
        <v>0</v>
      </c>
      <c r="K62" s="61">
        <f>IF(C62=0, 0, F62/C62)</f>
        <v>0.3</v>
      </c>
      <c r="L62" s="62"/>
      <c r="M62" s="3">
        <v>773767500</v>
      </c>
      <c r="N62" s="4"/>
      <c r="O62" s="4"/>
      <c r="P62" s="4"/>
      <c r="Q62" s="4"/>
      <c r="R62" s="4"/>
      <c r="S62" s="4"/>
      <c r="T62" s="5"/>
      <c r="U62" s="5"/>
      <c r="V62" s="5"/>
      <c r="W62" s="5"/>
      <c r="X62" s="5"/>
      <c r="Y62" s="5"/>
      <c r="Z62" s="5"/>
    </row>
    <row r="63" spans="1:26" ht="23.25" customHeight="1">
      <c r="A63" s="53" t="s">
        <v>96</v>
      </c>
      <c r="B63" s="837" t="s">
        <v>97</v>
      </c>
      <c r="C63" s="761"/>
      <c r="D63" s="761"/>
      <c r="E63" s="761"/>
      <c r="F63" s="761"/>
      <c r="G63" s="761"/>
      <c r="H63" s="761"/>
      <c r="I63" s="761"/>
      <c r="J63" s="761"/>
      <c r="K63" s="762"/>
      <c r="L63" s="26"/>
      <c r="M63" s="3"/>
      <c r="N63" s="4"/>
      <c r="O63" s="4"/>
      <c r="P63" s="4"/>
      <c r="Q63" s="4"/>
      <c r="R63" s="4"/>
      <c r="S63" s="4"/>
      <c r="T63" s="5"/>
      <c r="U63" s="5"/>
      <c r="V63" s="5"/>
      <c r="W63" s="5"/>
      <c r="X63" s="5"/>
      <c r="Y63" s="5"/>
      <c r="Z63" s="5"/>
    </row>
    <row r="64" spans="1:26" ht="34.5" customHeight="1">
      <c r="A64" s="53">
        <v>1</v>
      </c>
      <c r="B64" s="130" t="s">
        <v>110</v>
      </c>
      <c r="C64" s="55">
        <f>N64*2</f>
        <v>6120000000</v>
      </c>
      <c r="D64" s="56">
        <f>N64*0.08</f>
        <v>244800000</v>
      </c>
      <c r="E64" s="55">
        <f>D64</f>
        <v>244800000</v>
      </c>
      <c r="F64" s="124">
        <f>M64+E64</f>
        <v>960840000</v>
      </c>
      <c r="G64" s="124"/>
      <c r="H64" s="124"/>
      <c r="I64" s="31">
        <f>IF(C64=0, 0, C64-F64)</f>
        <v>5159160000</v>
      </c>
      <c r="J64" s="60">
        <f>IF(E64=0, 0, E64/D64)</f>
        <v>1</v>
      </c>
      <c r="K64" s="61">
        <f>IF(C64=0, 0, F64/C64)</f>
        <v>0.157</v>
      </c>
      <c r="L64" s="62"/>
      <c r="M64" s="3">
        <v>716040000</v>
      </c>
      <c r="N64" s="3">
        <f>680*4500000</f>
        <v>3060000000</v>
      </c>
      <c r="O64" s="4"/>
      <c r="P64" s="4"/>
      <c r="Q64" s="4"/>
      <c r="R64" s="4"/>
      <c r="S64" s="4"/>
      <c r="T64" s="5"/>
      <c r="U64" s="5"/>
      <c r="V64" s="5"/>
      <c r="W64" s="5"/>
      <c r="X64" s="5"/>
      <c r="Y64" s="5"/>
      <c r="Z64" s="5"/>
    </row>
    <row r="65" spans="1:26" ht="25.5" customHeight="1">
      <c r="A65" s="93"/>
      <c r="B65" s="94" t="s">
        <v>99</v>
      </c>
      <c r="C65" s="95">
        <f t="shared" ref="C65:I65" si="27">SUM(C12:C64)</f>
        <v>61415586000</v>
      </c>
      <c r="D65" s="95">
        <f t="shared" si="27"/>
        <v>2625211749</v>
      </c>
      <c r="E65" s="95">
        <f t="shared" si="27"/>
        <v>2625211749</v>
      </c>
      <c r="F65" s="95">
        <f t="shared" si="27"/>
        <v>44755374758</v>
      </c>
      <c r="G65" s="95">
        <f t="shared" si="27"/>
        <v>2242072000</v>
      </c>
      <c r="H65" s="95">
        <f t="shared" si="27"/>
        <v>45262839258</v>
      </c>
      <c r="I65" s="95">
        <f t="shared" si="27"/>
        <v>18441345420</v>
      </c>
      <c r="J65" s="97"/>
      <c r="K65" s="98"/>
      <c r="L65" s="99"/>
      <c r="M65" s="3"/>
      <c r="N65" s="4"/>
      <c r="O65" s="4"/>
      <c r="P65" s="4"/>
      <c r="Q65" s="4"/>
      <c r="R65" s="4"/>
      <c r="S65" s="4"/>
      <c r="T65" s="5"/>
      <c r="U65" s="5"/>
      <c r="V65" s="5"/>
      <c r="W65" s="5"/>
      <c r="X65" s="5"/>
      <c r="Y65" s="5"/>
      <c r="Z65" s="5"/>
    </row>
    <row r="66" spans="1:26" ht="15.75" customHeight="1">
      <c r="A66" s="11"/>
      <c r="B66" s="1"/>
      <c r="C66" s="100"/>
      <c r="D66" s="100"/>
      <c r="E66" s="100"/>
      <c r="F66" s="100"/>
      <c r="G66" s="100"/>
      <c r="H66" s="100"/>
      <c r="I66" s="100"/>
      <c r="J66" s="11"/>
      <c r="K66" s="102"/>
      <c r="L66" s="102"/>
      <c r="M66" s="3"/>
      <c r="N66" s="4"/>
      <c r="O66" s="4"/>
      <c r="P66" s="4"/>
      <c r="Q66" s="4"/>
      <c r="R66" s="4"/>
      <c r="S66" s="4"/>
      <c r="T66" s="5"/>
      <c r="U66" s="5"/>
      <c r="V66" s="5"/>
      <c r="W66" s="5"/>
      <c r="X66" s="5"/>
      <c r="Y66" s="5"/>
      <c r="Z66" s="5"/>
    </row>
    <row r="67" spans="1:26" ht="32.25" customHeight="1">
      <c r="A67" s="11"/>
      <c r="B67" s="1"/>
      <c r="C67" s="100"/>
      <c r="D67" s="100"/>
      <c r="E67" s="100"/>
      <c r="F67" s="100"/>
      <c r="G67" s="100"/>
      <c r="H67" s="100"/>
      <c r="I67" s="841" t="s">
        <v>111</v>
      </c>
      <c r="J67" s="772"/>
      <c r="K67" s="773"/>
      <c r="L67" s="104"/>
      <c r="M67" s="3"/>
      <c r="N67" s="4"/>
      <c r="O67" s="4"/>
      <c r="P67" s="4"/>
      <c r="Q67" s="4"/>
      <c r="R67" s="4"/>
      <c r="S67" s="4"/>
      <c r="T67" s="5"/>
      <c r="U67" s="5"/>
      <c r="V67" s="5"/>
      <c r="W67" s="5"/>
      <c r="X67" s="5"/>
      <c r="Y67" s="5"/>
      <c r="Z67" s="5"/>
    </row>
    <row r="68" spans="1:26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3"/>
      <c r="N68" s="4"/>
      <c r="O68" s="4"/>
      <c r="P68" s="4"/>
      <c r="Q68" s="4"/>
      <c r="R68" s="4"/>
      <c r="S68" s="4"/>
      <c r="T68" s="5"/>
      <c r="U68" s="5"/>
      <c r="V68" s="5"/>
      <c r="W68" s="5"/>
      <c r="X68" s="5"/>
      <c r="Y68" s="5"/>
      <c r="Z68" s="5"/>
    </row>
    <row r="69" spans="1:26" ht="15.75" customHeight="1">
      <c r="A69" s="783" t="s">
        <v>101</v>
      </c>
      <c r="B69" s="772"/>
      <c r="C69" s="773"/>
      <c r="D69" s="842" t="s">
        <v>102</v>
      </c>
      <c r="E69" s="773"/>
      <c r="F69" s="843" t="s">
        <v>103</v>
      </c>
      <c r="G69" s="772"/>
      <c r="H69" s="773"/>
      <c r="I69" s="783" t="s">
        <v>104</v>
      </c>
      <c r="J69" s="772"/>
      <c r="K69" s="773"/>
      <c r="L69" s="1"/>
      <c r="M69" s="3"/>
      <c r="N69" s="105"/>
      <c r="O69" s="4"/>
      <c r="P69" s="4"/>
      <c r="Q69" s="4"/>
      <c r="R69" s="4"/>
      <c r="S69" s="4"/>
      <c r="T69" s="5"/>
      <c r="U69" s="5"/>
      <c r="V69" s="5"/>
      <c r="W69" s="5"/>
      <c r="X69" s="5"/>
      <c r="Y69" s="5"/>
      <c r="Z69" s="5"/>
    </row>
    <row r="70" spans="1:26" ht="15.75" customHeight="1">
      <c r="A70" s="11"/>
      <c r="B70" s="11"/>
      <c r="C70" s="11"/>
      <c r="D70" s="3"/>
      <c r="E70" s="3"/>
      <c r="F70" s="11"/>
      <c r="G70" s="11"/>
      <c r="H70" s="11"/>
      <c r="I70" s="11"/>
      <c r="J70" s="11"/>
      <c r="K70" s="11"/>
      <c r="L70" s="11"/>
      <c r="M70" s="3"/>
      <c r="N70" s="4"/>
      <c r="O70" s="4"/>
      <c r="P70" s="4"/>
      <c r="Q70" s="4"/>
      <c r="R70" s="4"/>
      <c r="S70" s="4"/>
      <c r="T70" s="5"/>
      <c r="U70" s="5"/>
      <c r="V70" s="5"/>
      <c r="W70" s="5"/>
      <c r="X70" s="5"/>
      <c r="Y70" s="5"/>
      <c r="Z70" s="5"/>
    </row>
    <row r="71" spans="1:26" ht="15.75" customHeight="1">
      <c r="A71" s="5"/>
      <c r="B71" s="5"/>
      <c r="C71" s="5"/>
      <c r="D71" s="4"/>
      <c r="E71" s="4"/>
      <c r="F71" s="5"/>
      <c r="G71" s="5"/>
      <c r="H71" s="5"/>
      <c r="I71" s="5"/>
      <c r="J71" s="5"/>
      <c r="K71" s="5"/>
      <c r="L71" s="5"/>
      <c r="M71" s="4"/>
      <c r="N71" s="4"/>
      <c r="O71" s="4"/>
      <c r="P71" s="4"/>
      <c r="Q71" s="4"/>
      <c r="R71" s="4"/>
      <c r="S71" s="4"/>
      <c r="T71" s="5"/>
      <c r="U71" s="5"/>
      <c r="V71" s="5"/>
      <c r="W71" s="5"/>
      <c r="X71" s="5"/>
      <c r="Y71" s="5"/>
      <c r="Z71" s="5"/>
    </row>
    <row r="72" spans="1:26" ht="15.75" customHeight="1">
      <c r="A72" s="5"/>
      <c r="B72" s="5"/>
      <c r="C72" s="5"/>
      <c r="D72" s="4"/>
      <c r="E72" s="4"/>
      <c r="F72" s="5"/>
      <c r="G72" s="5"/>
      <c r="H72" s="5"/>
      <c r="I72" s="5"/>
      <c r="J72" s="5"/>
      <c r="K72" s="5"/>
      <c r="L72" s="5"/>
      <c r="M72" s="4"/>
      <c r="N72" s="4"/>
      <c r="O72" s="4"/>
      <c r="P72" s="4"/>
      <c r="Q72" s="4"/>
      <c r="R72" s="4"/>
      <c r="S72" s="4"/>
      <c r="T72" s="5"/>
      <c r="U72" s="5"/>
      <c r="V72" s="5"/>
      <c r="W72" s="5"/>
      <c r="X72" s="5"/>
      <c r="Y72" s="5"/>
      <c r="Z72" s="5"/>
    </row>
    <row r="73" spans="1:26" ht="15.75" customHeight="1">
      <c r="A73" s="5"/>
      <c r="B73" s="5"/>
      <c r="C73" s="5"/>
      <c r="D73" s="4"/>
      <c r="E73" s="4"/>
      <c r="F73" s="5"/>
      <c r="G73" s="5"/>
      <c r="H73" s="5"/>
      <c r="I73" s="5"/>
      <c r="J73" s="5"/>
      <c r="K73" s="5"/>
      <c r="L73" s="5"/>
      <c r="M73" s="4"/>
      <c r="N73" s="4"/>
      <c r="O73" s="4"/>
      <c r="P73" s="4"/>
      <c r="Q73" s="4"/>
      <c r="R73" s="4"/>
      <c r="S73" s="4"/>
      <c r="T73" s="5"/>
      <c r="U73" s="5"/>
      <c r="V73" s="5"/>
      <c r="W73" s="5"/>
      <c r="X73" s="5"/>
      <c r="Y73" s="5"/>
      <c r="Z73" s="5"/>
    </row>
    <row r="74" spans="1:26" ht="15.75" customHeight="1">
      <c r="A74" s="838" t="s">
        <v>105</v>
      </c>
      <c r="B74" s="772"/>
      <c r="C74" s="773"/>
      <c r="D74" s="839" t="s">
        <v>106</v>
      </c>
      <c r="E74" s="773"/>
      <c r="F74" s="840" t="s">
        <v>107</v>
      </c>
      <c r="G74" s="772"/>
      <c r="H74" s="773"/>
      <c r="I74" s="838" t="s">
        <v>108</v>
      </c>
      <c r="J74" s="772"/>
      <c r="K74" s="773"/>
      <c r="L74" s="75"/>
      <c r="M74" s="4"/>
      <c r="N74" s="4"/>
      <c r="O74" s="4"/>
      <c r="P74" s="4"/>
      <c r="Q74" s="4"/>
      <c r="R74" s="4"/>
      <c r="S74" s="4"/>
      <c r="T74" s="5"/>
      <c r="U74" s="5"/>
      <c r="V74" s="5"/>
      <c r="W74" s="5"/>
      <c r="X74" s="5"/>
      <c r="Y74" s="5"/>
      <c r="Z74" s="5"/>
    </row>
    <row r="75" spans="1:26" ht="15.75" customHeight="1">
      <c r="A75" s="5"/>
      <c r="B75" s="5"/>
      <c r="C75" s="5"/>
      <c r="D75" s="4"/>
      <c r="E75" s="4"/>
      <c r="F75" s="5"/>
      <c r="G75" s="5"/>
      <c r="H75" s="5"/>
      <c r="I75" s="5"/>
      <c r="J75" s="5"/>
      <c r="K75" s="5"/>
      <c r="L75" s="5"/>
      <c r="M75" s="4"/>
      <c r="N75" s="4"/>
      <c r="O75" s="4"/>
      <c r="P75" s="4"/>
      <c r="Q75" s="4"/>
      <c r="R75" s="4"/>
      <c r="S75" s="4"/>
      <c r="T75" s="5"/>
      <c r="U75" s="5"/>
      <c r="V75" s="5"/>
      <c r="W75" s="5"/>
      <c r="X75" s="5"/>
      <c r="Y75" s="5"/>
      <c r="Z75" s="5"/>
    </row>
    <row r="76" spans="1:2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4"/>
      <c r="N76" s="4"/>
      <c r="O76" s="4"/>
      <c r="P76" s="4"/>
      <c r="Q76" s="4"/>
      <c r="R76" s="4"/>
      <c r="S76" s="4"/>
      <c r="T76" s="5"/>
      <c r="U76" s="5"/>
      <c r="V76" s="5"/>
      <c r="W76" s="5"/>
      <c r="X76" s="5"/>
      <c r="Y76" s="5"/>
      <c r="Z76" s="5"/>
    </row>
    <row r="77" spans="1:26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4"/>
      <c r="N77" s="4"/>
      <c r="O77" s="4"/>
      <c r="P77" s="4"/>
      <c r="Q77" s="4"/>
      <c r="R77" s="4"/>
      <c r="S77" s="4"/>
      <c r="T77" s="5"/>
      <c r="U77" s="5"/>
      <c r="V77" s="5"/>
      <c r="W77" s="5"/>
      <c r="X77" s="5"/>
      <c r="Y77" s="5"/>
      <c r="Z77" s="5"/>
    </row>
    <row r="78" spans="1:26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4"/>
      <c r="N78" s="4"/>
      <c r="O78" s="4"/>
      <c r="P78" s="4"/>
      <c r="Q78" s="4"/>
      <c r="R78" s="4"/>
      <c r="S78" s="4"/>
      <c r="T78" s="5"/>
      <c r="U78" s="5"/>
      <c r="V78" s="5"/>
      <c r="W78" s="5"/>
      <c r="X78" s="5"/>
      <c r="Y78" s="5"/>
      <c r="Z78" s="5"/>
    </row>
    <row r="79" spans="1:26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4"/>
      <c r="N79" s="4"/>
      <c r="O79" s="4"/>
      <c r="P79" s="4"/>
      <c r="Q79" s="4"/>
      <c r="R79" s="4"/>
      <c r="S79" s="4"/>
      <c r="T79" s="5"/>
      <c r="U79" s="5"/>
      <c r="V79" s="5"/>
      <c r="W79" s="5"/>
      <c r="X79" s="5"/>
      <c r="Y79" s="5"/>
      <c r="Z79" s="5"/>
    </row>
    <row r="80" spans="1:26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4"/>
      <c r="N80" s="4"/>
      <c r="O80" s="4"/>
      <c r="P80" s="4"/>
      <c r="Q80" s="4"/>
      <c r="R80" s="4"/>
      <c r="S80" s="4"/>
      <c r="T80" s="5"/>
      <c r="U80" s="5"/>
      <c r="V80" s="5"/>
      <c r="W80" s="5"/>
      <c r="X80" s="5"/>
      <c r="Y80" s="5"/>
      <c r="Z80" s="5"/>
    </row>
    <row r="81" spans="1:26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4"/>
      <c r="N81" s="4"/>
      <c r="O81" s="4"/>
      <c r="P81" s="4"/>
      <c r="Q81" s="4"/>
      <c r="R81" s="4"/>
      <c r="S81" s="4"/>
      <c r="T81" s="5"/>
      <c r="U81" s="5"/>
      <c r="V81" s="5"/>
      <c r="W81" s="5"/>
      <c r="X81" s="5"/>
      <c r="Y81" s="5"/>
      <c r="Z81" s="5"/>
    </row>
    <row r="82" spans="1:26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4"/>
      <c r="N82" s="4"/>
      <c r="O82" s="4"/>
      <c r="P82" s="4"/>
      <c r="Q82" s="4"/>
      <c r="R82" s="4"/>
      <c r="S82" s="4"/>
      <c r="T82" s="5"/>
      <c r="U82" s="5"/>
      <c r="V82" s="5"/>
      <c r="W82" s="5"/>
      <c r="X82" s="5"/>
      <c r="Y82" s="5"/>
      <c r="Z82" s="5"/>
    </row>
    <row r="83" spans="1:26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4"/>
      <c r="N83" s="4"/>
      <c r="O83" s="4"/>
      <c r="P83" s="4"/>
      <c r="Q83" s="4"/>
      <c r="R83" s="4"/>
      <c r="S83" s="4"/>
      <c r="T83" s="5"/>
      <c r="U83" s="5"/>
      <c r="V83" s="5"/>
      <c r="W83" s="5"/>
      <c r="X83" s="5"/>
      <c r="Y83" s="5"/>
      <c r="Z83" s="5"/>
    </row>
    <row r="84" spans="1:26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4"/>
      <c r="N84" s="4"/>
      <c r="O84" s="4"/>
      <c r="P84" s="4"/>
      <c r="Q84" s="4"/>
      <c r="R84" s="4"/>
      <c r="S84" s="4"/>
      <c r="T84" s="5"/>
      <c r="U84" s="5"/>
      <c r="V84" s="5"/>
      <c r="W84" s="5"/>
      <c r="X84" s="5"/>
      <c r="Y84" s="5"/>
      <c r="Z84" s="5"/>
    </row>
    <row r="85" spans="1:26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4"/>
      <c r="N85" s="4"/>
      <c r="O85" s="4"/>
      <c r="P85" s="4"/>
      <c r="Q85" s="4"/>
      <c r="R85" s="4"/>
      <c r="S85" s="4"/>
      <c r="T85" s="5"/>
      <c r="U85" s="5"/>
      <c r="V85" s="5"/>
      <c r="W85" s="5"/>
      <c r="X85" s="5"/>
      <c r="Y85" s="5"/>
      <c r="Z85" s="5"/>
    </row>
    <row r="86" spans="1:2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4"/>
      <c r="N86" s="4"/>
      <c r="O86" s="4"/>
      <c r="P86" s="4"/>
      <c r="Q86" s="4"/>
      <c r="R86" s="4"/>
      <c r="S86" s="4"/>
      <c r="T86" s="5"/>
      <c r="U86" s="5"/>
      <c r="V86" s="5"/>
      <c r="W86" s="5"/>
      <c r="X86" s="5"/>
      <c r="Y86" s="5"/>
      <c r="Z86" s="5"/>
    </row>
    <row r="87" spans="1:26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4"/>
      <c r="N87" s="4"/>
      <c r="O87" s="4"/>
      <c r="P87" s="4"/>
      <c r="Q87" s="4"/>
      <c r="R87" s="4"/>
      <c r="S87" s="4"/>
      <c r="T87" s="5"/>
      <c r="U87" s="5"/>
      <c r="V87" s="5"/>
      <c r="W87" s="5"/>
      <c r="X87" s="5"/>
      <c r="Y87" s="5"/>
      <c r="Z87" s="5"/>
    </row>
    <row r="88" spans="1:26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4"/>
      <c r="N88" s="4"/>
      <c r="O88" s="4"/>
      <c r="P88" s="4"/>
      <c r="Q88" s="4"/>
      <c r="R88" s="4"/>
      <c r="S88" s="4"/>
      <c r="T88" s="5"/>
      <c r="U88" s="5"/>
      <c r="V88" s="5"/>
      <c r="W88" s="5"/>
      <c r="X88" s="5"/>
      <c r="Y88" s="5"/>
      <c r="Z88" s="5"/>
    </row>
    <row r="89" spans="1:26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4"/>
      <c r="N89" s="4"/>
      <c r="O89" s="4"/>
      <c r="P89" s="4"/>
      <c r="Q89" s="4"/>
      <c r="R89" s="4"/>
      <c r="S89" s="4"/>
      <c r="T89" s="5"/>
      <c r="U89" s="5"/>
      <c r="V89" s="5"/>
      <c r="W89" s="5"/>
      <c r="X89" s="5"/>
      <c r="Y89" s="5"/>
      <c r="Z89" s="5"/>
    </row>
    <row r="90" spans="1:26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4"/>
      <c r="N90" s="4"/>
      <c r="O90" s="4"/>
      <c r="P90" s="4"/>
      <c r="Q90" s="4"/>
      <c r="R90" s="4"/>
      <c r="S90" s="4"/>
      <c r="T90" s="5"/>
      <c r="U90" s="5"/>
      <c r="V90" s="5"/>
      <c r="W90" s="5"/>
      <c r="X90" s="5"/>
      <c r="Y90" s="5"/>
      <c r="Z90" s="5"/>
    </row>
    <row r="91" spans="1:26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4"/>
      <c r="N91" s="4"/>
      <c r="O91" s="4"/>
      <c r="P91" s="4"/>
      <c r="Q91" s="4"/>
      <c r="R91" s="4"/>
      <c r="S91" s="4"/>
      <c r="T91" s="5"/>
      <c r="U91" s="5"/>
      <c r="V91" s="5"/>
      <c r="W91" s="5"/>
      <c r="X91" s="5"/>
      <c r="Y91" s="5"/>
      <c r="Z91" s="5"/>
    </row>
    <row r="92" spans="1:26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4"/>
      <c r="N92" s="4"/>
      <c r="O92" s="4"/>
      <c r="P92" s="4"/>
      <c r="Q92" s="4"/>
      <c r="R92" s="4"/>
      <c r="S92" s="4"/>
      <c r="T92" s="5"/>
      <c r="U92" s="5"/>
      <c r="V92" s="5"/>
      <c r="W92" s="5"/>
      <c r="X92" s="5"/>
      <c r="Y92" s="5"/>
      <c r="Z92" s="5"/>
    </row>
    <row r="93" spans="1:26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4"/>
      <c r="N93" s="4"/>
      <c r="O93" s="4"/>
      <c r="P93" s="4"/>
      <c r="Q93" s="4"/>
      <c r="R93" s="4"/>
      <c r="S93" s="4"/>
      <c r="T93" s="5"/>
      <c r="U93" s="5"/>
      <c r="V93" s="5"/>
      <c r="W93" s="5"/>
      <c r="X93" s="5"/>
      <c r="Y93" s="5"/>
      <c r="Z93" s="5"/>
    </row>
    <row r="94" spans="1:26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4"/>
      <c r="N94" s="4"/>
      <c r="O94" s="4"/>
      <c r="P94" s="4"/>
      <c r="Q94" s="4"/>
      <c r="R94" s="4"/>
      <c r="S94" s="4"/>
      <c r="T94" s="5"/>
      <c r="U94" s="5"/>
      <c r="V94" s="5"/>
      <c r="W94" s="5"/>
      <c r="X94" s="5"/>
      <c r="Y94" s="5"/>
      <c r="Z94" s="5"/>
    </row>
    <row r="95" spans="1:26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4"/>
      <c r="N95" s="4"/>
      <c r="O95" s="4"/>
      <c r="P95" s="4"/>
      <c r="Q95" s="4"/>
      <c r="R95" s="4"/>
      <c r="S95" s="4"/>
      <c r="T95" s="5"/>
      <c r="U95" s="5"/>
      <c r="V95" s="5"/>
      <c r="W95" s="5"/>
      <c r="X95" s="5"/>
      <c r="Y95" s="5"/>
      <c r="Z95" s="5"/>
    </row>
    <row r="96" spans="1:2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4"/>
      <c r="N96" s="4"/>
      <c r="O96" s="4"/>
      <c r="P96" s="4"/>
      <c r="Q96" s="4"/>
      <c r="R96" s="4"/>
      <c r="S96" s="4"/>
      <c r="T96" s="5"/>
      <c r="U96" s="5"/>
      <c r="V96" s="5"/>
      <c r="W96" s="5"/>
      <c r="X96" s="5"/>
      <c r="Y96" s="5"/>
      <c r="Z96" s="5"/>
    </row>
    <row r="97" spans="1:26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4"/>
      <c r="N97" s="4"/>
      <c r="O97" s="4"/>
      <c r="P97" s="4"/>
      <c r="Q97" s="4"/>
      <c r="R97" s="4"/>
      <c r="S97" s="4"/>
      <c r="T97" s="5"/>
      <c r="U97" s="5"/>
      <c r="V97" s="5"/>
      <c r="W97" s="5"/>
      <c r="X97" s="5"/>
      <c r="Y97" s="5"/>
      <c r="Z97" s="5"/>
    </row>
    <row r="98" spans="1:26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4"/>
      <c r="N98" s="4"/>
      <c r="O98" s="4"/>
      <c r="P98" s="4"/>
      <c r="Q98" s="4"/>
      <c r="R98" s="4"/>
      <c r="S98" s="4"/>
      <c r="T98" s="5"/>
      <c r="U98" s="5"/>
      <c r="V98" s="5"/>
      <c r="W98" s="5"/>
      <c r="X98" s="5"/>
      <c r="Y98" s="5"/>
      <c r="Z98" s="5"/>
    </row>
    <row r="99" spans="1:26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4"/>
      <c r="N99" s="4"/>
      <c r="O99" s="4"/>
      <c r="P99" s="4"/>
      <c r="Q99" s="4"/>
      <c r="R99" s="4"/>
      <c r="S99" s="4"/>
      <c r="T99" s="5"/>
      <c r="U99" s="5"/>
      <c r="V99" s="5"/>
      <c r="W99" s="5"/>
      <c r="X99" s="5"/>
      <c r="Y99" s="5"/>
      <c r="Z99" s="5"/>
    </row>
    <row r="100" spans="1:26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4"/>
      <c r="N100" s="4"/>
      <c r="O100" s="4"/>
      <c r="P100" s="4"/>
      <c r="Q100" s="4"/>
      <c r="R100" s="4"/>
      <c r="S100" s="4"/>
      <c r="T100" s="5"/>
      <c r="U100" s="5"/>
      <c r="V100" s="5"/>
      <c r="W100" s="5"/>
      <c r="X100" s="5"/>
      <c r="Y100" s="5"/>
      <c r="Z100" s="5"/>
    </row>
    <row r="101" spans="1:26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4"/>
      <c r="N101" s="4"/>
      <c r="O101" s="4"/>
      <c r="P101" s="4"/>
      <c r="Q101" s="4"/>
      <c r="R101" s="4"/>
      <c r="S101" s="4"/>
      <c r="T101" s="5"/>
      <c r="U101" s="5"/>
      <c r="V101" s="5"/>
      <c r="W101" s="5"/>
      <c r="X101" s="5"/>
      <c r="Y101" s="5"/>
      <c r="Z101" s="5"/>
    </row>
    <row r="102" spans="1:26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4"/>
      <c r="N102" s="4"/>
      <c r="O102" s="4"/>
      <c r="P102" s="4"/>
      <c r="Q102" s="4"/>
      <c r="R102" s="4"/>
      <c r="S102" s="4"/>
      <c r="T102" s="5"/>
      <c r="U102" s="5"/>
      <c r="V102" s="5"/>
      <c r="W102" s="5"/>
      <c r="X102" s="5"/>
      <c r="Y102" s="5"/>
      <c r="Z102" s="5"/>
    </row>
    <row r="103" spans="1:26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4"/>
      <c r="N103" s="4"/>
      <c r="O103" s="4"/>
      <c r="P103" s="4"/>
      <c r="Q103" s="4"/>
      <c r="R103" s="4"/>
      <c r="S103" s="4"/>
      <c r="T103" s="5"/>
      <c r="U103" s="5"/>
      <c r="V103" s="5"/>
      <c r="W103" s="5"/>
      <c r="X103" s="5"/>
      <c r="Y103" s="5"/>
      <c r="Z103" s="5"/>
    </row>
    <row r="104" spans="1:26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4"/>
      <c r="N104" s="4"/>
      <c r="O104" s="4"/>
      <c r="P104" s="4"/>
      <c r="Q104" s="4"/>
      <c r="R104" s="4"/>
      <c r="S104" s="4"/>
      <c r="T104" s="5"/>
      <c r="U104" s="5"/>
      <c r="V104" s="5"/>
      <c r="W104" s="5"/>
      <c r="X104" s="5"/>
      <c r="Y104" s="5"/>
      <c r="Z104" s="5"/>
    </row>
    <row r="105" spans="1:26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4"/>
      <c r="N105" s="4"/>
      <c r="O105" s="4"/>
      <c r="P105" s="4"/>
      <c r="Q105" s="4"/>
      <c r="R105" s="4"/>
      <c r="S105" s="4"/>
      <c r="T105" s="5"/>
      <c r="U105" s="5"/>
      <c r="V105" s="5"/>
      <c r="W105" s="5"/>
      <c r="X105" s="5"/>
      <c r="Y105" s="5"/>
      <c r="Z105" s="5"/>
    </row>
    <row r="106" spans="1:2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4"/>
      <c r="N106" s="4"/>
      <c r="O106" s="4"/>
      <c r="P106" s="4"/>
      <c r="Q106" s="4"/>
      <c r="R106" s="4"/>
      <c r="S106" s="4"/>
      <c r="T106" s="5"/>
      <c r="U106" s="5"/>
      <c r="V106" s="5"/>
      <c r="W106" s="5"/>
      <c r="X106" s="5"/>
      <c r="Y106" s="5"/>
      <c r="Z106" s="5"/>
    </row>
    <row r="107" spans="1:26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4"/>
      <c r="N107" s="4"/>
      <c r="O107" s="4"/>
      <c r="P107" s="4"/>
      <c r="Q107" s="4"/>
      <c r="R107" s="4"/>
      <c r="S107" s="4"/>
      <c r="T107" s="5"/>
      <c r="U107" s="5"/>
      <c r="V107" s="5"/>
      <c r="W107" s="5"/>
      <c r="X107" s="5"/>
      <c r="Y107" s="5"/>
      <c r="Z107" s="5"/>
    </row>
    <row r="108" spans="1:26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4"/>
      <c r="N108" s="4"/>
      <c r="O108" s="4"/>
      <c r="P108" s="4"/>
      <c r="Q108" s="4"/>
      <c r="R108" s="4"/>
      <c r="S108" s="4"/>
      <c r="T108" s="5"/>
      <c r="U108" s="5"/>
      <c r="V108" s="5"/>
      <c r="W108" s="5"/>
      <c r="X108" s="5"/>
      <c r="Y108" s="5"/>
      <c r="Z108" s="5"/>
    </row>
    <row r="109" spans="1:26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4"/>
      <c r="N109" s="4"/>
      <c r="O109" s="4"/>
      <c r="P109" s="4"/>
      <c r="Q109" s="4"/>
      <c r="R109" s="4"/>
      <c r="S109" s="4"/>
      <c r="T109" s="5"/>
      <c r="U109" s="5"/>
      <c r="V109" s="5"/>
      <c r="W109" s="5"/>
      <c r="X109" s="5"/>
      <c r="Y109" s="5"/>
      <c r="Z109" s="5"/>
    </row>
    <row r="110" spans="1:26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4"/>
      <c r="N110" s="4"/>
      <c r="O110" s="4"/>
      <c r="P110" s="4"/>
      <c r="Q110" s="4"/>
      <c r="R110" s="4"/>
      <c r="S110" s="4"/>
      <c r="T110" s="5"/>
      <c r="U110" s="5"/>
      <c r="V110" s="5"/>
      <c r="W110" s="5"/>
      <c r="X110" s="5"/>
      <c r="Y110" s="5"/>
      <c r="Z110" s="5"/>
    </row>
    <row r="111" spans="1:26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4"/>
      <c r="N111" s="4"/>
      <c r="O111" s="4"/>
      <c r="P111" s="4"/>
      <c r="Q111" s="4"/>
      <c r="R111" s="4"/>
      <c r="S111" s="4"/>
      <c r="T111" s="5"/>
      <c r="U111" s="5"/>
      <c r="V111" s="5"/>
      <c r="W111" s="5"/>
      <c r="X111" s="5"/>
      <c r="Y111" s="5"/>
      <c r="Z111" s="5"/>
    </row>
    <row r="112" spans="1:26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4"/>
      <c r="N112" s="4"/>
      <c r="O112" s="4"/>
      <c r="P112" s="4"/>
      <c r="Q112" s="4"/>
      <c r="R112" s="4"/>
      <c r="S112" s="4"/>
      <c r="T112" s="5"/>
      <c r="U112" s="5"/>
      <c r="V112" s="5"/>
      <c r="W112" s="5"/>
      <c r="X112" s="5"/>
      <c r="Y112" s="5"/>
      <c r="Z112" s="5"/>
    </row>
    <row r="113" spans="1:26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4"/>
      <c r="N113" s="4"/>
      <c r="O113" s="4"/>
      <c r="P113" s="4"/>
      <c r="Q113" s="4"/>
      <c r="R113" s="4"/>
      <c r="S113" s="4"/>
      <c r="T113" s="5"/>
      <c r="U113" s="5"/>
      <c r="V113" s="5"/>
      <c r="W113" s="5"/>
      <c r="X113" s="5"/>
      <c r="Y113" s="5"/>
      <c r="Z113" s="5"/>
    </row>
    <row r="114" spans="1:26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4"/>
      <c r="N114" s="4"/>
      <c r="O114" s="4"/>
      <c r="P114" s="4"/>
      <c r="Q114" s="4"/>
      <c r="R114" s="4"/>
      <c r="S114" s="4"/>
      <c r="T114" s="5"/>
      <c r="U114" s="5"/>
      <c r="V114" s="5"/>
      <c r="W114" s="5"/>
      <c r="X114" s="5"/>
      <c r="Y114" s="5"/>
      <c r="Z114" s="5"/>
    </row>
    <row r="115" spans="1:26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4"/>
      <c r="N115" s="4"/>
      <c r="O115" s="4"/>
      <c r="P115" s="4"/>
      <c r="Q115" s="4"/>
      <c r="R115" s="4"/>
      <c r="S115" s="4"/>
      <c r="T115" s="5"/>
      <c r="U115" s="5"/>
      <c r="V115" s="5"/>
      <c r="W115" s="5"/>
      <c r="X115" s="5"/>
      <c r="Y115" s="5"/>
      <c r="Z115" s="5"/>
    </row>
    <row r="116" spans="1:2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4"/>
      <c r="N116" s="4"/>
      <c r="O116" s="4"/>
      <c r="P116" s="4"/>
      <c r="Q116" s="4"/>
      <c r="R116" s="4"/>
      <c r="S116" s="4"/>
      <c r="T116" s="5"/>
      <c r="U116" s="5"/>
      <c r="V116" s="5"/>
      <c r="W116" s="5"/>
      <c r="X116" s="5"/>
      <c r="Y116" s="5"/>
      <c r="Z116" s="5"/>
    </row>
    <row r="117" spans="1:26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4"/>
      <c r="N117" s="4"/>
      <c r="O117" s="4"/>
      <c r="P117" s="4"/>
      <c r="Q117" s="4"/>
      <c r="R117" s="4"/>
      <c r="S117" s="4"/>
      <c r="T117" s="5"/>
      <c r="U117" s="5"/>
      <c r="V117" s="5"/>
      <c r="W117" s="5"/>
      <c r="X117" s="5"/>
      <c r="Y117" s="5"/>
      <c r="Z117" s="5"/>
    </row>
    <row r="118" spans="1:26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4"/>
      <c r="N118" s="4"/>
      <c r="O118" s="4"/>
      <c r="P118" s="4"/>
      <c r="Q118" s="4"/>
      <c r="R118" s="4"/>
      <c r="S118" s="4"/>
      <c r="T118" s="5"/>
      <c r="U118" s="5"/>
      <c r="V118" s="5"/>
      <c r="W118" s="5"/>
      <c r="X118" s="5"/>
      <c r="Y118" s="5"/>
      <c r="Z118" s="5"/>
    </row>
    <row r="119" spans="1:26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4"/>
      <c r="N119" s="4"/>
      <c r="O119" s="4"/>
      <c r="P119" s="4"/>
      <c r="Q119" s="4"/>
      <c r="R119" s="4"/>
      <c r="S119" s="4"/>
      <c r="T119" s="5"/>
      <c r="U119" s="5"/>
      <c r="V119" s="5"/>
      <c r="W119" s="5"/>
      <c r="X119" s="5"/>
      <c r="Y119" s="5"/>
      <c r="Z119" s="5"/>
    </row>
    <row r="120" spans="1:26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4"/>
      <c r="N120" s="4"/>
      <c r="O120" s="4"/>
      <c r="P120" s="4"/>
      <c r="Q120" s="4"/>
      <c r="R120" s="4"/>
      <c r="S120" s="4"/>
      <c r="T120" s="5"/>
      <c r="U120" s="5"/>
      <c r="V120" s="5"/>
      <c r="W120" s="5"/>
      <c r="X120" s="5"/>
      <c r="Y120" s="5"/>
      <c r="Z120" s="5"/>
    </row>
    <row r="121" spans="1:26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4"/>
      <c r="N121" s="4"/>
      <c r="O121" s="4"/>
      <c r="P121" s="4"/>
      <c r="Q121" s="4"/>
      <c r="R121" s="4"/>
      <c r="S121" s="4"/>
      <c r="T121" s="5"/>
      <c r="U121" s="5"/>
      <c r="V121" s="5"/>
      <c r="W121" s="5"/>
      <c r="X121" s="5"/>
      <c r="Y121" s="5"/>
      <c r="Z121" s="5"/>
    </row>
    <row r="122" spans="1:26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4"/>
      <c r="N122" s="4"/>
      <c r="O122" s="4"/>
      <c r="P122" s="4"/>
      <c r="Q122" s="4"/>
      <c r="R122" s="4"/>
      <c r="S122" s="4"/>
      <c r="T122" s="5"/>
      <c r="U122" s="5"/>
      <c r="V122" s="5"/>
      <c r="W122" s="5"/>
      <c r="X122" s="5"/>
      <c r="Y122" s="5"/>
      <c r="Z122" s="5"/>
    </row>
    <row r="123" spans="1:26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4"/>
      <c r="N123" s="4"/>
      <c r="O123" s="4"/>
      <c r="P123" s="4"/>
      <c r="Q123" s="4"/>
      <c r="R123" s="4"/>
      <c r="S123" s="4"/>
      <c r="T123" s="5"/>
      <c r="U123" s="5"/>
      <c r="V123" s="5"/>
      <c r="W123" s="5"/>
      <c r="X123" s="5"/>
      <c r="Y123" s="5"/>
      <c r="Z123" s="5"/>
    </row>
    <row r="124" spans="1:26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4"/>
      <c r="N124" s="4"/>
      <c r="O124" s="4"/>
      <c r="P124" s="4"/>
      <c r="Q124" s="4"/>
      <c r="R124" s="4"/>
      <c r="S124" s="4"/>
      <c r="T124" s="5"/>
      <c r="U124" s="5"/>
      <c r="V124" s="5"/>
      <c r="W124" s="5"/>
      <c r="X124" s="5"/>
      <c r="Y124" s="5"/>
      <c r="Z124" s="5"/>
    </row>
    <row r="125" spans="1:26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4"/>
      <c r="N125" s="4"/>
      <c r="O125" s="4"/>
      <c r="P125" s="4"/>
      <c r="Q125" s="4"/>
      <c r="R125" s="4"/>
      <c r="S125" s="4"/>
      <c r="T125" s="5"/>
      <c r="U125" s="5"/>
      <c r="V125" s="5"/>
      <c r="W125" s="5"/>
      <c r="X125" s="5"/>
      <c r="Y125" s="5"/>
      <c r="Z125" s="5"/>
    </row>
    <row r="126" spans="1: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4"/>
      <c r="N126" s="4"/>
      <c r="O126" s="4"/>
      <c r="P126" s="4"/>
      <c r="Q126" s="4"/>
      <c r="R126" s="4"/>
      <c r="S126" s="4"/>
      <c r="T126" s="5"/>
      <c r="U126" s="5"/>
      <c r="V126" s="5"/>
      <c r="W126" s="5"/>
      <c r="X126" s="5"/>
      <c r="Y126" s="5"/>
      <c r="Z126" s="5"/>
    </row>
    <row r="127" spans="1:26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4"/>
      <c r="N127" s="4"/>
      <c r="O127" s="4"/>
      <c r="P127" s="4"/>
      <c r="Q127" s="4"/>
      <c r="R127" s="4"/>
      <c r="S127" s="4"/>
      <c r="T127" s="5"/>
      <c r="U127" s="5"/>
      <c r="V127" s="5"/>
      <c r="W127" s="5"/>
      <c r="X127" s="5"/>
      <c r="Y127" s="5"/>
      <c r="Z127" s="5"/>
    </row>
    <row r="128" spans="1:26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4"/>
      <c r="N128" s="4"/>
      <c r="O128" s="4"/>
      <c r="P128" s="4"/>
      <c r="Q128" s="4"/>
      <c r="R128" s="4"/>
      <c r="S128" s="4"/>
      <c r="T128" s="5"/>
      <c r="U128" s="5"/>
      <c r="V128" s="5"/>
      <c r="W128" s="5"/>
      <c r="X128" s="5"/>
      <c r="Y128" s="5"/>
      <c r="Z128" s="5"/>
    </row>
    <row r="129" spans="1:26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4"/>
      <c r="N129" s="4"/>
      <c r="O129" s="4"/>
      <c r="P129" s="4"/>
      <c r="Q129" s="4"/>
      <c r="R129" s="4"/>
      <c r="S129" s="4"/>
      <c r="T129" s="5"/>
      <c r="U129" s="5"/>
      <c r="V129" s="5"/>
      <c r="W129" s="5"/>
      <c r="X129" s="5"/>
      <c r="Y129" s="5"/>
      <c r="Z129" s="5"/>
    </row>
    <row r="130" spans="1:26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4"/>
      <c r="N130" s="4"/>
      <c r="O130" s="4"/>
      <c r="P130" s="4"/>
      <c r="Q130" s="4"/>
      <c r="R130" s="4"/>
      <c r="S130" s="4"/>
      <c r="T130" s="5"/>
      <c r="U130" s="5"/>
      <c r="V130" s="5"/>
      <c r="W130" s="5"/>
      <c r="X130" s="5"/>
      <c r="Y130" s="5"/>
      <c r="Z130" s="5"/>
    </row>
    <row r="131" spans="1:26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4"/>
      <c r="N131" s="4"/>
      <c r="O131" s="4"/>
      <c r="P131" s="4"/>
      <c r="Q131" s="4"/>
      <c r="R131" s="4"/>
      <c r="S131" s="4"/>
      <c r="T131" s="5"/>
      <c r="U131" s="5"/>
      <c r="V131" s="5"/>
      <c r="W131" s="5"/>
      <c r="X131" s="5"/>
      <c r="Y131" s="5"/>
      <c r="Z131" s="5"/>
    </row>
    <row r="132" spans="1:26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4"/>
      <c r="N132" s="4"/>
      <c r="O132" s="4"/>
      <c r="P132" s="4"/>
      <c r="Q132" s="4"/>
      <c r="R132" s="4"/>
      <c r="S132" s="4"/>
      <c r="T132" s="5"/>
      <c r="U132" s="5"/>
      <c r="V132" s="5"/>
      <c r="W132" s="5"/>
      <c r="X132" s="5"/>
      <c r="Y132" s="5"/>
      <c r="Z132" s="5"/>
    </row>
    <row r="133" spans="1:26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4"/>
      <c r="N133" s="4"/>
      <c r="O133" s="4"/>
      <c r="P133" s="4"/>
      <c r="Q133" s="4"/>
      <c r="R133" s="4"/>
      <c r="S133" s="4"/>
      <c r="T133" s="5"/>
      <c r="U133" s="5"/>
      <c r="V133" s="5"/>
      <c r="W133" s="5"/>
      <c r="X133" s="5"/>
      <c r="Y133" s="5"/>
      <c r="Z133" s="5"/>
    </row>
    <row r="134" spans="1:26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4"/>
      <c r="N134" s="4"/>
      <c r="O134" s="4"/>
      <c r="P134" s="4"/>
      <c r="Q134" s="4"/>
      <c r="R134" s="4"/>
      <c r="S134" s="4"/>
      <c r="T134" s="5"/>
      <c r="U134" s="5"/>
      <c r="V134" s="5"/>
      <c r="W134" s="5"/>
      <c r="X134" s="5"/>
      <c r="Y134" s="5"/>
      <c r="Z134" s="5"/>
    </row>
    <row r="135" spans="1:26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4"/>
      <c r="N135" s="4"/>
      <c r="O135" s="4"/>
      <c r="P135" s="4"/>
      <c r="Q135" s="4"/>
      <c r="R135" s="4"/>
      <c r="S135" s="4"/>
      <c r="T135" s="5"/>
      <c r="U135" s="5"/>
      <c r="V135" s="5"/>
      <c r="W135" s="5"/>
      <c r="X135" s="5"/>
      <c r="Y135" s="5"/>
      <c r="Z135" s="5"/>
    </row>
    <row r="136" spans="1:2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4"/>
      <c r="N136" s="4"/>
      <c r="O136" s="4"/>
      <c r="P136" s="4"/>
      <c r="Q136" s="4"/>
      <c r="R136" s="4"/>
      <c r="S136" s="4"/>
      <c r="T136" s="5"/>
      <c r="U136" s="5"/>
      <c r="V136" s="5"/>
      <c r="W136" s="5"/>
      <c r="X136" s="5"/>
      <c r="Y136" s="5"/>
      <c r="Z136" s="5"/>
    </row>
    <row r="137" spans="1:26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4"/>
      <c r="N137" s="4"/>
      <c r="O137" s="4"/>
      <c r="P137" s="4"/>
      <c r="Q137" s="4"/>
      <c r="R137" s="4"/>
      <c r="S137" s="4"/>
      <c r="T137" s="5"/>
      <c r="U137" s="5"/>
      <c r="V137" s="5"/>
      <c r="W137" s="5"/>
      <c r="X137" s="5"/>
      <c r="Y137" s="5"/>
      <c r="Z137" s="5"/>
    </row>
    <row r="138" spans="1:26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4"/>
      <c r="N138" s="4"/>
      <c r="O138" s="4"/>
      <c r="P138" s="4"/>
      <c r="Q138" s="4"/>
      <c r="R138" s="4"/>
      <c r="S138" s="4"/>
      <c r="T138" s="5"/>
      <c r="U138" s="5"/>
      <c r="V138" s="5"/>
      <c r="W138" s="5"/>
      <c r="X138" s="5"/>
      <c r="Y138" s="5"/>
      <c r="Z138" s="5"/>
    </row>
    <row r="139" spans="1:26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4"/>
      <c r="N139" s="4"/>
      <c r="O139" s="4"/>
      <c r="P139" s="4"/>
      <c r="Q139" s="4"/>
      <c r="R139" s="4"/>
      <c r="S139" s="4"/>
      <c r="T139" s="5"/>
      <c r="U139" s="5"/>
      <c r="V139" s="5"/>
      <c r="W139" s="5"/>
      <c r="X139" s="5"/>
      <c r="Y139" s="5"/>
      <c r="Z139" s="5"/>
    </row>
    <row r="140" spans="1:26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4"/>
      <c r="N140" s="4"/>
      <c r="O140" s="4"/>
      <c r="P140" s="4"/>
      <c r="Q140" s="4"/>
      <c r="R140" s="4"/>
      <c r="S140" s="4"/>
      <c r="T140" s="5"/>
      <c r="U140" s="5"/>
      <c r="V140" s="5"/>
      <c r="W140" s="5"/>
      <c r="X140" s="5"/>
      <c r="Y140" s="5"/>
      <c r="Z140" s="5"/>
    </row>
    <row r="141" spans="1:26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4"/>
      <c r="N141" s="4"/>
      <c r="O141" s="4"/>
      <c r="P141" s="4"/>
      <c r="Q141" s="4"/>
      <c r="R141" s="4"/>
      <c r="S141" s="4"/>
      <c r="T141" s="5"/>
      <c r="U141" s="5"/>
      <c r="V141" s="5"/>
      <c r="W141" s="5"/>
      <c r="X141" s="5"/>
      <c r="Y141" s="5"/>
      <c r="Z141" s="5"/>
    </row>
    <row r="142" spans="1:26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4"/>
      <c r="N142" s="4"/>
      <c r="O142" s="4"/>
      <c r="P142" s="4"/>
      <c r="Q142" s="4"/>
      <c r="R142" s="4"/>
      <c r="S142" s="4"/>
      <c r="T142" s="5"/>
      <c r="U142" s="5"/>
      <c r="V142" s="5"/>
      <c r="W142" s="5"/>
      <c r="X142" s="5"/>
      <c r="Y142" s="5"/>
      <c r="Z142" s="5"/>
    </row>
    <row r="143" spans="1:26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4"/>
      <c r="N143" s="4"/>
      <c r="O143" s="4"/>
      <c r="P143" s="4"/>
      <c r="Q143" s="4"/>
      <c r="R143" s="4"/>
      <c r="S143" s="4"/>
      <c r="T143" s="5"/>
      <c r="U143" s="5"/>
      <c r="V143" s="5"/>
      <c r="W143" s="5"/>
      <c r="X143" s="5"/>
      <c r="Y143" s="5"/>
      <c r="Z143" s="5"/>
    </row>
    <row r="144" spans="1:26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4"/>
      <c r="N144" s="4"/>
      <c r="O144" s="4"/>
      <c r="P144" s="4"/>
      <c r="Q144" s="4"/>
      <c r="R144" s="4"/>
      <c r="S144" s="4"/>
      <c r="T144" s="5"/>
      <c r="U144" s="5"/>
      <c r="V144" s="5"/>
      <c r="W144" s="5"/>
      <c r="X144" s="5"/>
      <c r="Y144" s="5"/>
      <c r="Z144" s="5"/>
    </row>
    <row r="145" spans="1:26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4"/>
      <c r="N145" s="4"/>
      <c r="O145" s="4"/>
      <c r="P145" s="4"/>
      <c r="Q145" s="4"/>
      <c r="R145" s="4"/>
      <c r="S145" s="4"/>
      <c r="T145" s="5"/>
      <c r="U145" s="5"/>
      <c r="V145" s="5"/>
      <c r="W145" s="5"/>
      <c r="X145" s="5"/>
      <c r="Y145" s="5"/>
      <c r="Z145" s="5"/>
    </row>
    <row r="146" spans="1:2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4"/>
      <c r="N146" s="4"/>
      <c r="O146" s="4"/>
      <c r="P146" s="4"/>
      <c r="Q146" s="4"/>
      <c r="R146" s="4"/>
      <c r="S146" s="4"/>
      <c r="T146" s="5"/>
      <c r="U146" s="5"/>
      <c r="V146" s="5"/>
      <c r="W146" s="5"/>
      <c r="X146" s="5"/>
      <c r="Y146" s="5"/>
      <c r="Z146" s="5"/>
    </row>
    <row r="147" spans="1:26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4"/>
      <c r="N147" s="4"/>
      <c r="O147" s="4"/>
      <c r="P147" s="4"/>
      <c r="Q147" s="4"/>
      <c r="R147" s="4"/>
      <c r="S147" s="4"/>
      <c r="T147" s="5"/>
      <c r="U147" s="5"/>
      <c r="V147" s="5"/>
      <c r="W147" s="5"/>
      <c r="X147" s="5"/>
      <c r="Y147" s="5"/>
      <c r="Z147" s="5"/>
    </row>
    <row r="148" spans="1:26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4"/>
      <c r="N148" s="4"/>
      <c r="O148" s="4"/>
      <c r="P148" s="4"/>
      <c r="Q148" s="4"/>
      <c r="R148" s="4"/>
      <c r="S148" s="4"/>
      <c r="T148" s="5"/>
      <c r="U148" s="5"/>
      <c r="V148" s="5"/>
      <c r="W148" s="5"/>
      <c r="X148" s="5"/>
      <c r="Y148" s="5"/>
      <c r="Z148" s="5"/>
    </row>
    <row r="149" spans="1:26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4"/>
      <c r="N149" s="4"/>
      <c r="O149" s="4"/>
      <c r="P149" s="4"/>
      <c r="Q149" s="4"/>
      <c r="R149" s="4"/>
      <c r="S149" s="4"/>
      <c r="T149" s="5"/>
      <c r="U149" s="5"/>
      <c r="V149" s="5"/>
      <c r="W149" s="5"/>
      <c r="X149" s="5"/>
      <c r="Y149" s="5"/>
      <c r="Z149" s="5"/>
    </row>
    <row r="150" spans="1:26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4"/>
      <c r="N150" s="4"/>
      <c r="O150" s="4"/>
      <c r="P150" s="4"/>
      <c r="Q150" s="4"/>
      <c r="R150" s="4"/>
      <c r="S150" s="4"/>
      <c r="T150" s="5"/>
      <c r="U150" s="5"/>
      <c r="V150" s="5"/>
      <c r="W150" s="5"/>
      <c r="X150" s="5"/>
      <c r="Y150" s="5"/>
      <c r="Z150" s="5"/>
    </row>
    <row r="151" spans="1:26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4"/>
      <c r="N151" s="4"/>
      <c r="O151" s="4"/>
      <c r="P151" s="4"/>
      <c r="Q151" s="4"/>
      <c r="R151" s="4"/>
      <c r="S151" s="4"/>
      <c r="T151" s="5"/>
      <c r="U151" s="5"/>
      <c r="V151" s="5"/>
      <c r="W151" s="5"/>
      <c r="X151" s="5"/>
      <c r="Y151" s="5"/>
      <c r="Z151" s="5"/>
    </row>
    <row r="152" spans="1:26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4"/>
      <c r="N152" s="4"/>
      <c r="O152" s="4"/>
      <c r="P152" s="4"/>
      <c r="Q152" s="4"/>
      <c r="R152" s="4"/>
      <c r="S152" s="4"/>
      <c r="T152" s="5"/>
      <c r="U152" s="5"/>
      <c r="V152" s="5"/>
      <c r="W152" s="5"/>
      <c r="X152" s="5"/>
      <c r="Y152" s="5"/>
      <c r="Z152" s="5"/>
    </row>
    <row r="153" spans="1:26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4"/>
      <c r="N153" s="4"/>
      <c r="O153" s="4"/>
      <c r="P153" s="4"/>
      <c r="Q153" s="4"/>
      <c r="R153" s="4"/>
      <c r="S153" s="4"/>
      <c r="T153" s="5"/>
      <c r="U153" s="5"/>
      <c r="V153" s="5"/>
      <c r="W153" s="5"/>
      <c r="X153" s="5"/>
      <c r="Y153" s="5"/>
      <c r="Z153" s="5"/>
    </row>
    <row r="154" spans="1:26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4"/>
      <c r="N154" s="4"/>
      <c r="O154" s="4"/>
      <c r="P154" s="4"/>
      <c r="Q154" s="4"/>
      <c r="R154" s="4"/>
      <c r="S154" s="4"/>
      <c r="T154" s="5"/>
      <c r="U154" s="5"/>
      <c r="V154" s="5"/>
      <c r="W154" s="5"/>
      <c r="X154" s="5"/>
      <c r="Y154" s="5"/>
      <c r="Z154" s="5"/>
    </row>
    <row r="155" spans="1:26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4"/>
      <c r="N155" s="4"/>
      <c r="O155" s="4"/>
      <c r="P155" s="4"/>
      <c r="Q155" s="4"/>
      <c r="R155" s="4"/>
      <c r="S155" s="4"/>
      <c r="T155" s="5"/>
      <c r="U155" s="5"/>
      <c r="V155" s="5"/>
      <c r="W155" s="5"/>
      <c r="X155" s="5"/>
      <c r="Y155" s="5"/>
      <c r="Z155" s="5"/>
    </row>
    <row r="156" spans="1:2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4"/>
      <c r="N156" s="4"/>
      <c r="O156" s="4"/>
      <c r="P156" s="4"/>
      <c r="Q156" s="4"/>
      <c r="R156" s="4"/>
      <c r="S156" s="4"/>
      <c r="T156" s="5"/>
      <c r="U156" s="5"/>
      <c r="V156" s="5"/>
      <c r="W156" s="5"/>
      <c r="X156" s="5"/>
      <c r="Y156" s="5"/>
      <c r="Z156" s="5"/>
    </row>
    <row r="157" spans="1:26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4"/>
      <c r="N157" s="4"/>
      <c r="O157" s="4"/>
      <c r="P157" s="4"/>
      <c r="Q157" s="4"/>
      <c r="R157" s="4"/>
      <c r="S157" s="4"/>
      <c r="T157" s="5"/>
      <c r="U157" s="5"/>
      <c r="V157" s="5"/>
      <c r="W157" s="5"/>
      <c r="X157" s="5"/>
      <c r="Y157" s="5"/>
      <c r="Z157" s="5"/>
    </row>
    <row r="158" spans="1:26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4"/>
      <c r="N158" s="4"/>
      <c r="O158" s="4"/>
      <c r="P158" s="4"/>
      <c r="Q158" s="4"/>
      <c r="R158" s="4"/>
      <c r="S158" s="4"/>
      <c r="T158" s="5"/>
      <c r="U158" s="5"/>
      <c r="V158" s="5"/>
      <c r="W158" s="5"/>
      <c r="X158" s="5"/>
      <c r="Y158" s="5"/>
      <c r="Z158" s="5"/>
    </row>
    <row r="159" spans="1:26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4"/>
      <c r="N159" s="4"/>
      <c r="O159" s="4"/>
      <c r="P159" s="4"/>
      <c r="Q159" s="4"/>
      <c r="R159" s="4"/>
      <c r="S159" s="4"/>
      <c r="T159" s="5"/>
      <c r="U159" s="5"/>
      <c r="V159" s="5"/>
      <c r="W159" s="5"/>
      <c r="X159" s="5"/>
      <c r="Y159" s="5"/>
      <c r="Z159" s="5"/>
    </row>
    <row r="160" spans="1:26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4"/>
      <c r="N160" s="4"/>
      <c r="O160" s="4"/>
      <c r="P160" s="4"/>
      <c r="Q160" s="4"/>
      <c r="R160" s="4"/>
      <c r="S160" s="4"/>
      <c r="T160" s="5"/>
      <c r="U160" s="5"/>
      <c r="V160" s="5"/>
      <c r="W160" s="5"/>
      <c r="X160" s="5"/>
      <c r="Y160" s="5"/>
      <c r="Z160" s="5"/>
    </row>
    <row r="161" spans="1:26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4"/>
      <c r="N161" s="4"/>
      <c r="O161" s="4"/>
      <c r="P161" s="4"/>
      <c r="Q161" s="4"/>
      <c r="R161" s="4"/>
      <c r="S161" s="4"/>
      <c r="T161" s="5"/>
      <c r="U161" s="5"/>
      <c r="V161" s="5"/>
      <c r="W161" s="5"/>
      <c r="X161" s="5"/>
      <c r="Y161" s="5"/>
      <c r="Z161" s="5"/>
    </row>
    <row r="162" spans="1:26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4"/>
      <c r="N162" s="4"/>
      <c r="O162" s="4"/>
      <c r="P162" s="4"/>
      <c r="Q162" s="4"/>
      <c r="R162" s="4"/>
      <c r="S162" s="4"/>
      <c r="T162" s="5"/>
      <c r="U162" s="5"/>
      <c r="V162" s="5"/>
      <c r="W162" s="5"/>
      <c r="X162" s="5"/>
      <c r="Y162" s="5"/>
      <c r="Z162" s="5"/>
    </row>
    <row r="163" spans="1:26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4"/>
      <c r="N163" s="4"/>
      <c r="O163" s="4"/>
      <c r="P163" s="4"/>
      <c r="Q163" s="4"/>
      <c r="R163" s="4"/>
      <c r="S163" s="4"/>
      <c r="T163" s="5"/>
      <c r="U163" s="5"/>
      <c r="V163" s="5"/>
      <c r="W163" s="5"/>
      <c r="X163" s="5"/>
      <c r="Y163" s="5"/>
      <c r="Z163" s="5"/>
    </row>
    <row r="164" spans="1:26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4"/>
      <c r="N164" s="4"/>
      <c r="O164" s="4"/>
      <c r="P164" s="4"/>
      <c r="Q164" s="4"/>
      <c r="R164" s="4"/>
      <c r="S164" s="4"/>
      <c r="T164" s="5"/>
      <c r="U164" s="5"/>
      <c r="V164" s="5"/>
      <c r="W164" s="5"/>
      <c r="X164" s="5"/>
      <c r="Y164" s="5"/>
      <c r="Z164" s="5"/>
    </row>
    <row r="165" spans="1:26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4"/>
      <c r="N165" s="4"/>
      <c r="O165" s="4"/>
      <c r="P165" s="4"/>
      <c r="Q165" s="4"/>
      <c r="R165" s="4"/>
      <c r="S165" s="4"/>
      <c r="T165" s="5"/>
      <c r="U165" s="5"/>
      <c r="V165" s="5"/>
      <c r="W165" s="5"/>
      <c r="X165" s="5"/>
      <c r="Y165" s="5"/>
      <c r="Z165" s="5"/>
    </row>
    <row r="166" spans="1:2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4"/>
      <c r="N166" s="4"/>
      <c r="O166" s="4"/>
      <c r="P166" s="4"/>
      <c r="Q166" s="4"/>
      <c r="R166" s="4"/>
      <c r="S166" s="4"/>
      <c r="T166" s="5"/>
      <c r="U166" s="5"/>
      <c r="V166" s="5"/>
      <c r="W166" s="5"/>
      <c r="X166" s="5"/>
      <c r="Y166" s="5"/>
      <c r="Z166" s="5"/>
    </row>
    <row r="167" spans="1:26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4"/>
      <c r="N167" s="4"/>
      <c r="O167" s="4"/>
      <c r="P167" s="4"/>
      <c r="Q167" s="4"/>
      <c r="R167" s="4"/>
      <c r="S167" s="4"/>
      <c r="T167" s="5"/>
      <c r="U167" s="5"/>
      <c r="V167" s="5"/>
      <c r="W167" s="5"/>
      <c r="X167" s="5"/>
      <c r="Y167" s="5"/>
      <c r="Z167" s="5"/>
    </row>
    <row r="168" spans="1:26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4"/>
      <c r="N168" s="4"/>
      <c r="O168" s="4"/>
      <c r="P168" s="4"/>
      <c r="Q168" s="4"/>
      <c r="R168" s="4"/>
      <c r="S168" s="4"/>
      <c r="T168" s="5"/>
      <c r="U168" s="5"/>
      <c r="V168" s="5"/>
      <c r="W168" s="5"/>
      <c r="X168" s="5"/>
      <c r="Y168" s="5"/>
      <c r="Z168" s="5"/>
    </row>
    <row r="169" spans="1:26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4"/>
      <c r="N169" s="4"/>
      <c r="O169" s="4"/>
      <c r="P169" s="4"/>
      <c r="Q169" s="4"/>
      <c r="R169" s="4"/>
      <c r="S169" s="4"/>
      <c r="T169" s="5"/>
      <c r="U169" s="5"/>
      <c r="V169" s="5"/>
      <c r="W169" s="5"/>
      <c r="X169" s="5"/>
      <c r="Y169" s="5"/>
      <c r="Z169" s="5"/>
    </row>
    <row r="170" spans="1:26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4"/>
      <c r="N170" s="4"/>
      <c r="O170" s="4"/>
      <c r="P170" s="4"/>
      <c r="Q170" s="4"/>
      <c r="R170" s="4"/>
      <c r="S170" s="4"/>
      <c r="T170" s="5"/>
      <c r="U170" s="5"/>
      <c r="V170" s="5"/>
      <c r="W170" s="5"/>
      <c r="X170" s="5"/>
      <c r="Y170" s="5"/>
      <c r="Z170" s="5"/>
    </row>
    <row r="171" spans="1:26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4"/>
      <c r="N171" s="4"/>
      <c r="O171" s="4"/>
      <c r="P171" s="4"/>
      <c r="Q171" s="4"/>
      <c r="R171" s="4"/>
      <c r="S171" s="4"/>
      <c r="T171" s="5"/>
      <c r="U171" s="5"/>
      <c r="V171" s="5"/>
      <c r="W171" s="5"/>
      <c r="X171" s="5"/>
      <c r="Y171" s="5"/>
      <c r="Z171" s="5"/>
    </row>
    <row r="172" spans="1:26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4"/>
      <c r="N172" s="4"/>
      <c r="O172" s="4"/>
      <c r="P172" s="4"/>
      <c r="Q172" s="4"/>
      <c r="R172" s="4"/>
      <c r="S172" s="4"/>
      <c r="T172" s="5"/>
      <c r="U172" s="5"/>
      <c r="V172" s="5"/>
      <c r="W172" s="5"/>
      <c r="X172" s="5"/>
      <c r="Y172" s="5"/>
      <c r="Z172" s="5"/>
    </row>
    <row r="173" spans="1:26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4"/>
      <c r="N173" s="4"/>
      <c r="O173" s="4"/>
      <c r="P173" s="4"/>
      <c r="Q173" s="4"/>
      <c r="R173" s="4"/>
      <c r="S173" s="4"/>
      <c r="T173" s="5"/>
      <c r="U173" s="5"/>
      <c r="V173" s="5"/>
      <c r="W173" s="5"/>
      <c r="X173" s="5"/>
      <c r="Y173" s="5"/>
      <c r="Z173" s="5"/>
    </row>
    <row r="174" spans="1:26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4"/>
      <c r="N174" s="4"/>
      <c r="O174" s="4"/>
      <c r="P174" s="4"/>
      <c r="Q174" s="4"/>
      <c r="R174" s="4"/>
      <c r="S174" s="4"/>
      <c r="T174" s="5"/>
      <c r="U174" s="5"/>
      <c r="V174" s="5"/>
      <c r="W174" s="5"/>
      <c r="X174" s="5"/>
      <c r="Y174" s="5"/>
      <c r="Z174" s="5"/>
    </row>
    <row r="175" spans="1:26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4"/>
      <c r="N175" s="4"/>
      <c r="O175" s="4"/>
      <c r="P175" s="4"/>
      <c r="Q175" s="4"/>
      <c r="R175" s="4"/>
      <c r="S175" s="4"/>
      <c r="T175" s="5"/>
      <c r="U175" s="5"/>
      <c r="V175" s="5"/>
      <c r="W175" s="5"/>
      <c r="X175" s="5"/>
      <c r="Y175" s="5"/>
      <c r="Z175" s="5"/>
    </row>
    <row r="176" spans="1:2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4"/>
      <c r="N176" s="4"/>
      <c r="O176" s="4"/>
      <c r="P176" s="4"/>
      <c r="Q176" s="4"/>
      <c r="R176" s="4"/>
      <c r="S176" s="4"/>
      <c r="T176" s="5"/>
      <c r="U176" s="5"/>
      <c r="V176" s="5"/>
      <c r="W176" s="5"/>
      <c r="X176" s="5"/>
      <c r="Y176" s="5"/>
      <c r="Z176" s="5"/>
    </row>
    <row r="177" spans="1:26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4"/>
      <c r="N177" s="4"/>
      <c r="O177" s="4"/>
      <c r="P177" s="4"/>
      <c r="Q177" s="4"/>
      <c r="R177" s="4"/>
      <c r="S177" s="4"/>
      <c r="T177" s="5"/>
      <c r="U177" s="5"/>
      <c r="V177" s="5"/>
      <c r="W177" s="5"/>
      <c r="X177" s="5"/>
      <c r="Y177" s="5"/>
      <c r="Z177" s="5"/>
    </row>
    <row r="178" spans="1:26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4"/>
      <c r="N178" s="4"/>
      <c r="O178" s="4"/>
      <c r="P178" s="4"/>
      <c r="Q178" s="4"/>
      <c r="R178" s="4"/>
      <c r="S178" s="4"/>
      <c r="T178" s="5"/>
      <c r="U178" s="5"/>
      <c r="V178" s="5"/>
      <c r="W178" s="5"/>
      <c r="X178" s="5"/>
      <c r="Y178" s="5"/>
      <c r="Z178" s="5"/>
    </row>
    <row r="179" spans="1:26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4"/>
      <c r="N179" s="4"/>
      <c r="O179" s="4"/>
      <c r="P179" s="4"/>
      <c r="Q179" s="4"/>
      <c r="R179" s="4"/>
      <c r="S179" s="4"/>
      <c r="T179" s="5"/>
      <c r="U179" s="5"/>
      <c r="V179" s="5"/>
      <c r="W179" s="5"/>
      <c r="X179" s="5"/>
      <c r="Y179" s="5"/>
      <c r="Z179" s="5"/>
    </row>
    <row r="180" spans="1:26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4"/>
      <c r="N180" s="4"/>
      <c r="O180" s="4"/>
      <c r="P180" s="4"/>
      <c r="Q180" s="4"/>
      <c r="R180" s="4"/>
      <c r="S180" s="4"/>
      <c r="T180" s="5"/>
      <c r="U180" s="5"/>
      <c r="V180" s="5"/>
      <c r="W180" s="5"/>
      <c r="X180" s="5"/>
      <c r="Y180" s="5"/>
      <c r="Z180" s="5"/>
    </row>
    <row r="181" spans="1:26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4"/>
      <c r="N181" s="4"/>
      <c r="O181" s="4"/>
      <c r="P181" s="4"/>
      <c r="Q181" s="4"/>
      <c r="R181" s="4"/>
      <c r="S181" s="4"/>
      <c r="T181" s="5"/>
      <c r="U181" s="5"/>
      <c r="V181" s="5"/>
      <c r="W181" s="5"/>
      <c r="X181" s="5"/>
      <c r="Y181" s="5"/>
      <c r="Z181" s="5"/>
    </row>
    <row r="182" spans="1:26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4"/>
      <c r="N182" s="4"/>
      <c r="O182" s="4"/>
      <c r="P182" s="4"/>
      <c r="Q182" s="4"/>
      <c r="R182" s="4"/>
      <c r="S182" s="4"/>
      <c r="T182" s="5"/>
      <c r="U182" s="5"/>
      <c r="V182" s="5"/>
      <c r="W182" s="5"/>
      <c r="X182" s="5"/>
      <c r="Y182" s="5"/>
      <c r="Z182" s="5"/>
    </row>
    <row r="183" spans="1:26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4"/>
      <c r="N183" s="4"/>
      <c r="O183" s="4"/>
      <c r="P183" s="4"/>
      <c r="Q183" s="4"/>
      <c r="R183" s="4"/>
      <c r="S183" s="4"/>
      <c r="T183" s="5"/>
      <c r="U183" s="5"/>
      <c r="V183" s="5"/>
      <c r="W183" s="5"/>
      <c r="X183" s="5"/>
      <c r="Y183" s="5"/>
      <c r="Z183" s="5"/>
    </row>
    <row r="184" spans="1:26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4"/>
      <c r="N184" s="4"/>
      <c r="O184" s="4"/>
      <c r="P184" s="4"/>
      <c r="Q184" s="4"/>
      <c r="R184" s="4"/>
      <c r="S184" s="4"/>
      <c r="T184" s="5"/>
      <c r="U184" s="5"/>
      <c r="V184" s="5"/>
      <c r="W184" s="5"/>
      <c r="X184" s="5"/>
      <c r="Y184" s="5"/>
      <c r="Z184" s="5"/>
    </row>
    <row r="185" spans="1:26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4"/>
      <c r="N185" s="4"/>
      <c r="O185" s="4"/>
      <c r="P185" s="4"/>
      <c r="Q185" s="4"/>
      <c r="R185" s="4"/>
      <c r="S185" s="4"/>
      <c r="T185" s="5"/>
      <c r="U185" s="5"/>
      <c r="V185" s="5"/>
      <c r="W185" s="5"/>
      <c r="X185" s="5"/>
      <c r="Y185" s="5"/>
      <c r="Z185" s="5"/>
    </row>
    <row r="186" spans="1:2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4"/>
      <c r="N186" s="4"/>
      <c r="O186" s="4"/>
      <c r="P186" s="4"/>
      <c r="Q186" s="4"/>
      <c r="R186" s="4"/>
      <c r="S186" s="4"/>
      <c r="T186" s="5"/>
      <c r="U186" s="5"/>
      <c r="V186" s="5"/>
      <c r="W186" s="5"/>
      <c r="X186" s="5"/>
      <c r="Y186" s="5"/>
      <c r="Z186" s="5"/>
    </row>
    <row r="187" spans="1:26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4"/>
      <c r="N187" s="4"/>
      <c r="O187" s="4"/>
      <c r="P187" s="4"/>
      <c r="Q187" s="4"/>
      <c r="R187" s="4"/>
      <c r="S187" s="4"/>
      <c r="T187" s="5"/>
      <c r="U187" s="5"/>
      <c r="V187" s="5"/>
      <c r="W187" s="5"/>
      <c r="X187" s="5"/>
      <c r="Y187" s="5"/>
      <c r="Z187" s="5"/>
    </row>
    <row r="188" spans="1:26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4"/>
      <c r="N188" s="4"/>
      <c r="O188" s="4"/>
      <c r="P188" s="4"/>
      <c r="Q188" s="4"/>
      <c r="R188" s="4"/>
      <c r="S188" s="4"/>
      <c r="T188" s="5"/>
      <c r="U188" s="5"/>
      <c r="V188" s="5"/>
      <c r="W188" s="5"/>
      <c r="X188" s="5"/>
      <c r="Y188" s="5"/>
      <c r="Z188" s="5"/>
    </row>
    <row r="189" spans="1:26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4"/>
      <c r="N189" s="4"/>
      <c r="O189" s="4"/>
      <c r="P189" s="4"/>
      <c r="Q189" s="4"/>
      <c r="R189" s="4"/>
      <c r="S189" s="4"/>
      <c r="T189" s="5"/>
      <c r="U189" s="5"/>
      <c r="V189" s="5"/>
      <c r="W189" s="5"/>
      <c r="X189" s="5"/>
      <c r="Y189" s="5"/>
      <c r="Z189" s="5"/>
    </row>
    <row r="190" spans="1:26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4"/>
      <c r="N190" s="4"/>
      <c r="O190" s="4"/>
      <c r="P190" s="4"/>
      <c r="Q190" s="4"/>
      <c r="R190" s="4"/>
      <c r="S190" s="4"/>
      <c r="T190" s="5"/>
      <c r="U190" s="5"/>
      <c r="V190" s="5"/>
      <c r="W190" s="5"/>
      <c r="X190" s="5"/>
      <c r="Y190" s="5"/>
      <c r="Z190" s="5"/>
    </row>
    <row r="191" spans="1:26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4"/>
      <c r="N191" s="4"/>
      <c r="O191" s="4"/>
      <c r="P191" s="4"/>
      <c r="Q191" s="4"/>
      <c r="R191" s="4"/>
      <c r="S191" s="4"/>
      <c r="T191" s="5"/>
      <c r="U191" s="5"/>
      <c r="V191" s="5"/>
      <c r="W191" s="5"/>
      <c r="X191" s="5"/>
      <c r="Y191" s="5"/>
      <c r="Z191" s="5"/>
    </row>
    <row r="192" spans="1:26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4"/>
      <c r="N192" s="4"/>
      <c r="O192" s="4"/>
      <c r="P192" s="4"/>
      <c r="Q192" s="4"/>
      <c r="R192" s="4"/>
      <c r="S192" s="4"/>
      <c r="T192" s="5"/>
      <c r="U192" s="5"/>
      <c r="V192" s="5"/>
      <c r="W192" s="5"/>
      <c r="X192" s="5"/>
      <c r="Y192" s="5"/>
      <c r="Z192" s="5"/>
    </row>
    <row r="193" spans="1:26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4"/>
      <c r="N193" s="4"/>
      <c r="O193" s="4"/>
      <c r="P193" s="4"/>
      <c r="Q193" s="4"/>
      <c r="R193" s="4"/>
      <c r="S193" s="4"/>
      <c r="T193" s="5"/>
      <c r="U193" s="5"/>
      <c r="V193" s="5"/>
      <c r="W193" s="5"/>
      <c r="X193" s="5"/>
      <c r="Y193" s="5"/>
      <c r="Z193" s="5"/>
    </row>
    <row r="194" spans="1:26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4"/>
      <c r="N194" s="4"/>
      <c r="O194" s="4"/>
      <c r="P194" s="4"/>
      <c r="Q194" s="4"/>
      <c r="R194" s="4"/>
      <c r="S194" s="4"/>
      <c r="T194" s="5"/>
      <c r="U194" s="5"/>
      <c r="V194" s="5"/>
      <c r="W194" s="5"/>
      <c r="X194" s="5"/>
      <c r="Y194" s="5"/>
      <c r="Z194" s="5"/>
    </row>
    <row r="195" spans="1:26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4"/>
      <c r="N195" s="4"/>
      <c r="O195" s="4"/>
      <c r="P195" s="4"/>
      <c r="Q195" s="4"/>
      <c r="R195" s="4"/>
      <c r="S195" s="4"/>
      <c r="T195" s="5"/>
      <c r="U195" s="5"/>
      <c r="V195" s="5"/>
      <c r="W195" s="5"/>
      <c r="X195" s="5"/>
      <c r="Y195" s="5"/>
      <c r="Z195" s="5"/>
    </row>
    <row r="196" spans="1:2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4"/>
      <c r="N196" s="4"/>
      <c r="O196" s="4"/>
      <c r="P196" s="4"/>
      <c r="Q196" s="4"/>
      <c r="R196" s="4"/>
      <c r="S196" s="4"/>
      <c r="T196" s="5"/>
      <c r="U196" s="5"/>
      <c r="V196" s="5"/>
      <c r="W196" s="5"/>
      <c r="X196" s="5"/>
      <c r="Y196" s="5"/>
      <c r="Z196" s="5"/>
    </row>
    <row r="197" spans="1:26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4"/>
      <c r="N197" s="4"/>
      <c r="O197" s="4"/>
      <c r="P197" s="4"/>
      <c r="Q197" s="4"/>
      <c r="R197" s="4"/>
      <c r="S197" s="4"/>
      <c r="T197" s="5"/>
      <c r="U197" s="5"/>
      <c r="V197" s="5"/>
      <c r="W197" s="5"/>
      <c r="X197" s="5"/>
      <c r="Y197" s="5"/>
      <c r="Z197" s="5"/>
    </row>
    <row r="198" spans="1:26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4"/>
      <c r="N198" s="4"/>
      <c r="O198" s="4"/>
      <c r="P198" s="4"/>
      <c r="Q198" s="4"/>
      <c r="R198" s="4"/>
      <c r="S198" s="4"/>
      <c r="T198" s="5"/>
      <c r="U198" s="5"/>
      <c r="V198" s="5"/>
      <c r="W198" s="5"/>
      <c r="X198" s="5"/>
      <c r="Y198" s="5"/>
      <c r="Z198" s="5"/>
    </row>
    <row r="199" spans="1:26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4"/>
      <c r="N199" s="4"/>
      <c r="O199" s="4"/>
      <c r="P199" s="4"/>
      <c r="Q199" s="4"/>
      <c r="R199" s="4"/>
      <c r="S199" s="4"/>
      <c r="T199" s="5"/>
      <c r="U199" s="5"/>
      <c r="V199" s="5"/>
      <c r="W199" s="5"/>
      <c r="X199" s="5"/>
      <c r="Y199" s="5"/>
      <c r="Z199" s="5"/>
    </row>
    <row r="200" spans="1:26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4"/>
      <c r="N200" s="4"/>
      <c r="O200" s="4"/>
      <c r="P200" s="4"/>
      <c r="Q200" s="4"/>
      <c r="R200" s="4"/>
      <c r="S200" s="4"/>
      <c r="T200" s="5"/>
      <c r="U200" s="5"/>
      <c r="V200" s="5"/>
      <c r="W200" s="5"/>
      <c r="X200" s="5"/>
      <c r="Y200" s="5"/>
      <c r="Z200" s="5"/>
    </row>
    <row r="201" spans="1:26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4"/>
      <c r="N201" s="4"/>
      <c r="O201" s="4"/>
      <c r="P201" s="4"/>
      <c r="Q201" s="4"/>
      <c r="R201" s="4"/>
      <c r="S201" s="4"/>
      <c r="T201" s="5"/>
      <c r="U201" s="5"/>
      <c r="V201" s="5"/>
      <c r="W201" s="5"/>
      <c r="X201" s="5"/>
      <c r="Y201" s="5"/>
      <c r="Z201" s="5"/>
    </row>
    <row r="202" spans="1:26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4"/>
      <c r="N202" s="4"/>
      <c r="O202" s="4"/>
      <c r="P202" s="4"/>
      <c r="Q202" s="4"/>
      <c r="R202" s="4"/>
      <c r="S202" s="4"/>
      <c r="T202" s="5"/>
      <c r="U202" s="5"/>
      <c r="V202" s="5"/>
      <c r="W202" s="5"/>
      <c r="X202" s="5"/>
      <c r="Y202" s="5"/>
      <c r="Z202" s="5"/>
    </row>
    <row r="203" spans="1:26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4"/>
      <c r="N203" s="4"/>
      <c r="O203" s="4"/>
      <c r="P203" s="4"/>
      <c r="Q203" s="4"/>
      <c r="R203" s="4"/>
      <c r="S203" s="4"/>
      <c r="T203" s="5"/>
      <c r="U203" s="5"/>
      <c r="V203" s="5"/>
      <c r="W203" s="5"/>
      <c r="X203" s="5"/>
      <c r="Y203" s="5"/>
      <c r="Z203" s="5"/>
    </row>
    <row r="204" spans="1:26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4"/>
      <c r="N204" s="4"/>
      <c r="O204" s="4"/>
      <c r="P204" s="4"/>
      <c r="Q204" s="4"/>
      <c r="R204" s="4"/>
      <c r="S204" s="4"/>
      <c r="T204" s="5"/>
      <c r="U204" s="5"/>
      <c r="V204" s="5"/>
      <c r="W204" s="5"/>
      <c r="X204" s="5"/>
      <c r="Y204" s="5"/>
      <c r="Z204" s="5"/>
    </row>
    <row r="205" spans="1:26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4"/>
      <c r="N205" s="4"/>
      <c r="O205" s="4"/>
      <c r="P205" s="4"/>
      <c r="Q205" s="4"/>
      <c r="R205" s="4"/>
      <c r="S205" s="4"/>
      <c r="T205" s="5"/>
      <c r="U205" s="5"/>
      <c r="V205" s="5"/>
      <c r="W205" s="5"/>
      <c r="X205" s="5"/>
      <c r="Y205" s="5"/>
      <c r="Z205" s="5"/>
    </row>
    <row r="206" spans="1:2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4"/>
      <c r="N206" s="4"/>
      <c r="O206" s="4"/>
      <c r="P206" s="4"/>
      <c r="Q206" s="4"/>
      <c r="R206" s="4"/>
      <c r="S206" s="4"/>
      <c r="T206" s="5"/>
      <c r="U206" s="5"/>
      <c r="V206" s="5"/>
      <c r="W206" s="5"/>
      <c r="X206" s="5"/>
      <c r="Y206" s="5"/>
      <c r="Z206" s="5"/>
    </row>
    <row r="207" spans="1:26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4"/>
      <c r="N207" s="4"/>
      <c r="O207" s="4"/>
      <c r="P207" s="4"/>
      <c r="Q207" s="4"/>
      <c r="R207" s="4"/>
      <c r="S207" s="4"/>
      <c r="T207" s="5"/>
      <c r="U207" s="5"/>
      <c r="V207" s="5"/>
      <c r="W207" s="5"/>
      <c r="X207" s="5"/>
      <c r="Y207" s="5"/>
      <c r="Z207" s="5"/>
    </row>
    <row r="208" spans="1:26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4"/>
      <c r="N208" s="4"/>
      <c r="O208" s="4"/>
      <c r="P208" s="4"/>
      <c r="Q208" s="4"/>
      <c r="R208" s="4"/>
      <c r="S208" s="4"/>
      <c r="T208" s="5"/>
      <c r="U208" s="5"/>
      <c r="V208" s="5"/>
      <c r="W208" s="5"/>
      <c r="X208" s="5"/>
      <c r="Y208" s="5"/>
      <c r="Z208" s="5"/>
    </row>
    <row r="209" spans="1:26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4"/>
      <c r="N209" s="4"/>
      <c r="O209" s="4"/>
      <c r="P209" s="4"/>
      <c r="Q209" s="4"/>
      <c r="R209" s="4"/>
      <c r="S209" s="4"/>
      <c r="T209" s="5"/>
      <c r="U209" s="5"/>
      <c r="V209" s="5"/>
      <c r="W209" s="5"/>
      <c r="X209" s="5"/>
      <c r="Y209" s="5"/>
      <c r="Z209" s="5"/>
    </row>
    <row r="210" spans="1:26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4"/>
      <c r="N210" s="4"/>
      <c r="O210" s="4"/>
      <c r="P210" s="4"/>
      <c r="Q210" s="4"/>
      <c r="R210" s="4"/>
      <c r="S210" s="4"/>
      <c r="T210" s="5"/>
      <c r="U210" s="5"/>
      <c r="V210" s="5"/>
      <c r="W210" s="5"/>
      <c r="X210" s="5"/>
      <c r="Y210" s="5"/>
      <c r="Z210" s="5"/>
    </row>
    <row r="211" spans="1:26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4"/>
      <c r="N211" s="4"/>
      <c r="O211" s="4"/>
      <c r="P211" s="4"/>
      <c r="Q211" s="4"/>
      <c r="R211" s="4"/>
      <c r="S211" s="4"/>
      <c r="T211" s="5"/>
      <c r="U211" s="5"/>
      <c r="V211" s="5"/>
      <c r="W211" s="5"/>
      <c r="X211" s="5"/>
      <c r="Y211" s="5"/>
      <c r="Z211" s="5"/>
    </row>
    <row r="212" spans="1:26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4"/>
      <c r="N212" s="4"/>
      <c r="O212" s="4"/>
      <c r="P212" s="4"/>
      <c r="Q212" s="4"/>
      <c r="R212" s="4"/>
      <c r="S212" s="4"/>
      <c r="T212" s="5"/>
      <c r="U212" s="5"/>
      <c r="V212" s="5"/>
      <c r="W212" s="5"/>
      <c r="X212" s="5"/>
      <c r="Y212" s="5"/>
      <c r="Z212" s="5"/>
    </row>
    <row r="213" spans="1:26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4"/>
      <c r="N213" s="4"/>
      <c r="O213" s="4"/>
      <c r="P213" s="4"/>
      <c r="Q213" s="4"/>
      <c r="R213" s="4"/>
      <c r="S213" s="4"/>
      <c r="T213" s="5"/>
      <c r="U213" s="5"/>
      <c r="V213" s="5"/>
      <c r="W213" s="5"/>
      <c r="X213" s="5"/>
      <c r="Y213" s="5"/>
      <c r="Z213" s="5"/>
    </row>
    <row r="214" spans="1:26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4"/>
      <c r="N214" s="4"/>
      <c r="O214" s="4"/>
      <c r="P214" s="4"/>
      <c r="Q214" s="4"/>
      <c r="R214" s="4"/>
      <c r="S214" s="4"/>
      <c r="T214" s="5"/>
      <c r="U214" s="5"/>
      <c r="V214" s="5"/>
      <c r="W214" s="5"/>
      <c r="X214" s="5"/>
      <c r="Y214" s="5"/>
      <c r="Z214" s="5"/>
    </row>
    <row r="215" spans="1:26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4"/>
      <c r="N215" s="4"/>
      <c r="O215" s="4"/>
      <c r="P215" s="4"/>
      <c r="Q215" s="4"/>
      <c r="R215" s="4"/>
      <c r="S215" s="4"/>
      <c r="T215" s="5"/>
      <c r="U215" s="5"/>
      <c r="V215" s="5"/>
      <c r="W215" s="5"/>
      <c r="X215" s="5"/>
      <c r="Y215" s="5"/>
      <c r="Z215" s="5"/>
    </row>
    <row r="216" spans="1:2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4"/>
      <c r="N216" s="4"/>
      <c r="O216" s="4"/>
      <c r="P216" s="4"/>
      <c r="Q216" s="4"/>
      <c r="R216" s="4"/>
      <c r="S216" s="4"/>
      <c r="T216" s="5"/>
      <c r="U216" s="5"/>
      <c r="V216" s="5"/>
      <c r="W216" s="5"/>
      <c r="X216" s="5"/>
      <c r="Y216" s="5"/>
      <c r="Z216" s="5"/>
    </row>
    <row r="217" spans="1:26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4"/>
      <c r="N217" s="4"/>
      <c r="O217" s="4"/>
      <c r="P217" s="4"/>
      <c r="Q217" s="4"/>
      <c r="R217" s="4"/>
      <c r="S217" s="4"/>
      <c r="T217" s="5"/>
      <c r="U217" s="5"/>
      <c r="V217" s="5"/>
      <c r="W217" s="5"/>
      <c r="X217" s="5"/>
      <c r="Y217" s="5"/>
      <c r="Z217" s="5"/>
    </row>
    <row r="218" spans="1:26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4"/>
      <c r="N218" s="4"/>
      <c r="O218" s="4"/>
      <c r="P218" s="4"/>
      <c r="Q218" s="4"/>
      <c r="R218" s="4"/>
      <c r="S218" s="4"/>
      <c r="T218" s="5"/>
      <c r="U218" s="5"/>
      <c r="V218" s="5"/>
      <c r="W218" s="5"/>
      <c r="X218" s="5"/>
      <c r="Y218" s="5"/>
      <c r="Z218" s="5"/>
    </row>
    <row r="219" spans="1:26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4"/>
      <c r="N219" s="4"/>
      <c r="O219" s="4"/>
      <c r="P219" s="4"/>
      <c r="Q219" s="4"/>
      <c r="R219" s="4"/>
      <c r="S219" s="4"/>
      <c r="T219" s="5"/>
      <c r="U219" s="5"/>
      <c r="V219" s="5"/>
      <c r="W219" s="5"/>
      <c r="X219" s="5"/>
      <c r="Y219" s="5"/>
      <c r="Z219" s="5"/>
    </row>
    <row r="220" spans="1:26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4"/>
      <c r="N220" s="4"/>
      <c r="O220" s="4"/>
      <c r="P220" s="4"/>
      <c r="Q220" s="4"/>
      <c r="R220" s="4"/>
      <c r="S220" s="4"/>
      <c r="T220" s="5"/>
      <c r="U220" s="5"/>
      <c r="V220" s="5"/>
      <c r="W220" s="5"/>
      <c r="X220" s="5"/>
      <c r="Y220" s="5"/>
      <c r="Z220" s="5"/>
    </row>
    <row r="221" spans="1:26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4"/>
      <c r="N221" s="4"/>
      <c r="O221" s="4"/>
      <c r="P221" s="4"/>
      <c r="Q221" s="4"/>
      <c r="R221" s="4"/>
      <c r="S221" s="4"/>
      <c r="T221" s="5"/>
      <c r="U221" s="5"/>
      <c r="V221" s="5"/>
      <c r="W221" s="5"/>
      <c r="X221" s="5"/>
      <c r="Y221" s="5"/>
      <c r="Z221" s="5"/>
    </row>
    <row r="222" spans="1:26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4"/>
      <c r="N222" s="4"/>
      <c r="O222" s="4"/>
      <c r="P222" s="4"/>
      <c r="Q222" s="4"/>
      <c r="R222" s="4"/>
      <c r="S222" s="4"/>
      <c r="T222" s="5"/>
      <c r="U222" s="5"/>
      <c r="V222" s="5"/>
      <c r="W222" s="5"/>
      <c r="X222" s="5"/>
      <c r="Y222" s="5"/>
      <c r="Z222" s="5"/>
    </row>
    <row r="223" spans="1:26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4"/>
      <c r="N223" s="4"/>
      <c r="O223" s="4"/>
      <c r="P223" s="4"/>
      <c r="Q223" s="4"/>
      <c r="R223" s="4"/>
      <c r="S223" s="4"/>
      <c r="T223" s="5"/>
      <c r="U223" s="5"/>
      <c r="V223" s="5"/>
      <c r="W223" s="5"/>
      <c r="X223" s="5"/>
      <c r="Y223" s="5"/>
      <c r="Z223" s="5"/>
    </row>
    <row r="224" spans="1:26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4"/>
      <c r="N224" s="4"/>
      <c r="O224" s="4"/>
      <c r="P224" s="4"/>
      <c r="Q224" s="4"/>
      <c r="R224" s="4"/>
      <c r="S224" s="4"/>
      <c r="T224" s="5"/>
      <c r="U224" s="5"/>
      <c r="V224" s="5"/>
      <c r="W224" s="5"/>
      <c r="X224" s="5"/>
      <c r="Y224" s="5"/>
      <c r="Z224" s="5"/>
    </row>
    <row r="225" spans="1:26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4"/>
      <c r="N225" s="4"/>
      <c r="O225" s="4"/>
      <c r="P225" s="4"/>
      <c r="Q225" s="4"/>
      <c r="R225" s="4"/>
      <c r="S225" s="4"/>
      <c r="T225" s="5"/>
      <c r="U225" s="5"/>
      <c r="V225" s="5"/>
      <c r="W225" s="5"/>
      <c r="X225" s="5"/>
      <c r="Y225" s="5"/>
      <c r="Z225" s="5"/>
    </row>
    <row r="226" spans="1: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4"/>
      <c r="N226" s="4"/>
      <c r="O226" s="4"/>
      <c r="P226" s="4"/>
      <c r="Q226" s="4"/>
      <c r="R226" s="4"/>
      <c r="S226" s="4"/>
      <c r="T226" s="5"/>
      <c r="U226" s="5"/>
      <c r="V226" s="5"/>
      <c r="W226" s="5"/>
      <c r="X226" s="5"/>
      <c r="Y226" s="5"/>
      <c r="Z226" s="5"/>
    </row>
    <row r="227" spans="1:26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4"/>
      <c r="N227" s="4"/>
      <c r="O227" s="4"/>
      <c r="P227" s="4"/>
      <c r="Q227" s="4"/>
      <c r="R227" s="4"/>
      <c r="S227" s="4"/>
      <c r="T227" s="5"/>
      <c r="U227" s="5"/>
      <c r="V227" s="5"/>
      <c r="W227" s="5"/>
      <c r="X227" s="5"/>
      <c r="Y227" s="5"/>
      <c r="Z227" s="5"/>
    </row>
    <row r="228" spans="1:26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4"/>
      <c r="N228" s="4"/>
      <c r="O228" s="4"/>
      <c r="P228" s="4"/>
      <c r="Q228" s="4"/>
      <c r="R228" s="4"/>
      <c r="S228" s="4"/>
      <c r="T228" s="5"/>
      <c r="U228" s="5"/>
      <c r="V228" s="5"/>
      <c r="W228" s="5"/>
      <c r="X228" s="5"/>
      <c r="Y228" s="5"/>
      <c r="Z228" s="5"/>
    </row>
    <row r="229" spans="1:26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4"/>
      <c r="N229" s="4"/>
      <c r="O229" s="4"/>
      <c r="P229" s="4"/>
      <c r="Q229" s="4"/>
      <c r="R229" s="4"/>
      <c r="S229" s="4"/>
      <c r="T229" s="5"/>
      <c r="U229" s="5"/>
      <c r="V229" s="5"/>
      <c r="W229" s="5"/>
      <c r="X229" s="5"/>
      <c r="Y229" s="5"/>
      <c r="Z229" s="5"/>
    </row>
    <row r="230" spans="1:26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4"/>
      <c r="N230" s="4"/>
      <c r="O230" s="4"/>
      <c r="P230" s="4"/>
      <c r="Q230" s="4"/>
      <c r="R230" s="4"/>
      <c r="S230" s="4"/>
      <c r="T230" s="5"/>
      <c r="U230" s="5"/>
      <c r="V230" s="5"/>
      <c r="W230" s="5"/>
      <c r="X230" s="5"/>
      <c r="Y230" s="5"/>
      <c r="Z230" s="5"/>
    </row>
    <row r="231" spans="1:26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4"/>
      <c r="N231" s="4"/>
      <c r="O231" s="4"/>
      <c r="P231" s="4"/>
      <c r="Q231" s="4"/>
      <c r="R231" s="4"/>
      <c r="S231" s="4"/>
      <c r="T231" s="5"/>
      <c r="U231" s="5"/>
      <c r="V231" s="5"/>
      <c r="W231" s="5"/>
      <c r="X231" s="5"/>
      <c r="Y231" s="5"/>
      <c r="Z231" s="5"/>
    </row>
    <row r="232" spans="1:26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4"/>
      <c r="N232" s="4"/>
      <c r="O232" s="4"/>
      <c r="P232" s="4"/>
      <c r="Q232" s="4"/>
      <c r="R232" s="4"/>
      <c r="S232" s="4"/>
      <c r="T232" s="5"/>
      <c r="U232" s="5"/>
      <c r="V232" s="5"/>
      <c r="W232" s="5"/>
      <c r="X232" s="5"/>
      <c r="Y232" s="5"/>
      <c r="Z232" s="5"/>
    </row>
    <row r="233" spans="1:26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4"/>
      <c r="N233" s="4"/>
      <c r="O233" s="4"/>
      <c r="P233" s="4"/>
      <c r="Q233" s="4"/>
      <c r="R233" s="4"/>
      <c r="S233" s="4"/>
      <c r="T233" s="5"/>
      <c r="U233" s="5"/>
      <c r="V233" s="5"/>
      <c r="W233" s="5"/>
      <c r="X233" s="5"/>
      <c r="Y233" s="5"/>
      <c r="Z233" s="5"/>
    </row>
    <row r="234" spans="1:26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4"/>
      <c r="N234" s="4"/>
      <c r="O234" s="4"/>
      <c r="P234" s="4"/>
      <c r="Q234" s="4"/>
      <c r="R234" s="4"/>
      <c r="S234" s="4"/>
      <c r="T234" s="5"/>
      <c r="U234" s="5"/>
      <c r="V234" s="5"/>
      <c r="W234" s="5"/>
      <c r="X234" s="5"/>
      <c r="Y234" s="5"/>
      <c r="Z234" s="5"/>
    </row>
    <row r="235" spans="1:26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4"/>
      <c r="N235" s="4"/>
      <c r="O235" s="4"/>
      <c r="P235" s="4"/>
      <c r="Q235" s="4"/>
      <c r="R235" s="4"/>
      <c r="S235" s="4"/>
      <c r="T235" s="5"/>
      <c r="U235" s="5"/>
      <c r="V235" s="5"/>
      <c r="W235" s="5"/>
      <c r="X235" s="5"/>
      <c r="Y235" s="5"/>
      <c r="Z235" s="5"/>
    </row>
    <row r="236" spans="1:2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4"/>
      <c r="N236" s="4"/>
      <c r="O236" s="4"/>
      <c r="P236" s="4"/>
      <c r="Q236" s="4"/>
      <c r="R236" s="4"/>
      <c r="S236" s="4"/>
      <c r="T236" s="5"/>
      <c r="U236" s="5"/>
      <c r="V236" s="5"/>
      <c r="W236" s="5"/>
      <c r="X236" s="5"/>
      <c r="Y236" s="5"/>
      <c r="Z236" s="5"/>
    </row>
    <row r="237" spans="1:26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4"/>
      <c r="N237" s="4"/>
      <c r="O237" s="4"/>
      <c r="P237" s="4"/>
      <c r="Q237" s="4"/>
      <c r="R237" s="4"/>
      <c r="S237" s="4"/>
      <c r="T237" s="5"/>
      <c r="U237" s="5"/>
      <c r="V237" s="5"/>
      <c r="W237" s="5"/>
      <c r="X237" s="5"/>
      <c r="Y237" s="5"/>
      <c r="Z237" s="5"/>
    </row>
    <row r="238" spans="1:26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4"/>
      <c r="N238" s="4"/>
      <c r="O238" s="4"/>
      <c r="P238" s="4"/>
      <c r="Q238" s="4"/>
      <c r="R238" s="4"/>
      <c r="S238" s="4"/>
      <c r="T238" s="5"/>
      <c r="U238" s="5"/>
      <c r="V238" s="5"/>
      <c r="W238" s="5"/>
      <c r="X238" s="5"/>
      <c r="Y238" s="5"/>
      <c r="Z238" s="5"/>
    </row>
    <row r="239" spans="1:26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4"/>
      <c r="N239" s="4"/>
      <c r="O239" s="4"/>
      <c r="P239" s="4"/>
      <c r="Q239" s="4"/>
      <c r="R239" s="4"/>
      <c r="S239" s="4"/>
      <c r="T239" s="5"/>
      <c r="U239" s="5"/>
      <c r="V239" s="5"/>
      <c r="W239" s="5"/>
      <c r="X239" s="5"/>
      <c r="Y239" s="5"/>
      <c r="Z239" s="5"/>
    </row>
    <row r="240" spans="1:26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4"/>
      <c r="N240" s="4"/>
      <c r="O240" s="4"/>
      <c r="P240" s="4"/>
      <c r="Q240" s="4"/>
      <c r="R240" s="4"/>
      <c r="S240" s="4"/>
      <c r="T240" s="5"/>
      <c r="U240" s="5"/>
      <c r="V240" s="5"/>
      <c r="W240" s="5"/>
      <c r="X240" s="5"/>
      <c r="Y240" s="5"/>
      <c r="Z240" s="5"/>
    </row>
    <row r="241" spans="1:26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4"/>
      <c r="N241" s="4"/>
      <c r="O241" s="4"/>
      <c r="P241" s="4"/>
      <c r="Q241" s="4"/>
      <c r="R241" s="4"/>
      <c r="S241" s="4"/>
      <c r="T241" s="5"/>
      <c r="U241" s="5"/>
      <c r="V241" s="5"/>
      <c r="W241" s="5"/>
      <c r="X241" s="5"/>
      <c r="Y241" s="5"/>
      <c r="Z241" s="5"/>
    </row>
    <row r="242" spans="1:26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4"/>
      <c r="N242" s="4"/>
      <c r="O242" s="4"/>
      <c r="P242" s="4"/>
      <c r="Q242" s="4"/>
      <c r="R242" s="4"/>
      <c r="S242" s="4"/>
      <c r="T242" s="5"/>
      <c r="U242" s="5"/>
      <c r="V242" s="5"/>
      <c r="W242" s="5"/>
      <c r="X242" s="5"/>
      <c r="Y242" s="5"/>
      <c r="Z242" s="5"/>
    </row>
    <row r="243" spans="1:26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4"/>
      <c r="N243" s="4"/>
      <c r="O243" s="4"/>
      <c r="P243" s="4"/>
      <c r="Q243" s="4"/>
      <c r="R243" s="4"/>
      <c r="S243" s="4"/>
      <c r="T243" s="5"/>
      <c r="U243" s="5"/>
      <c r="V243" s="5"/>
      <c r="W243" s="5"/>
      <c r="X243" s="5"/>
      <c r="Y243" s="5"/>
      <c r="Z243" s="5"/>
    </row>
    <row r="244" spans="1:26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4"/>
      <c r="N244" s="4"/>
      <c r="O244" s="4"/>
      <c r="P244" s="4"/>
      <c r="Q244" s="4"/>
      <c r="R244" s="4"/>
      <c r="S244" s="4"/>
      <c r="T244" s="5"/>
      <c r="U244" s="5"/>
      <c r="V244" s="5"/>
      <c r="W244" s="5"/>
      <c r="X244" s="5"/>
      <c r="Y244" s="5"/>
      <c r="Z244" s="5"/>
    </row>
    <row r="245" spans="1:26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4"/>
      <c r="N245" s="4"/>
      <c r="O245" s="4"/>
      <c r="P245" s="4"/>
      <c r="Q245" s="4"/>
      <c r="R245" s="4"/>
      <c r="S245" s="4"/>
      <c r="T245" s="5"/>
      <c r="U245" s="5"/>
      <c r="V245" s="5"/>
      <c r="W245" s="5"/>
      <c r="X245" s="5"/>
      <c r="Y245" s="5"/>
      <c r="Z245" s="5"/>
    </row>
    <row r="246" spans="1:2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4"/>
      <c r="N246" s="4"/>
      <c r="O246" s="4"/>
      <c r="P246" s="4"/>
      <c r="Q246" s="4"/>
      <c r="R246" s="4"/>
      <c r="S246" s="4"/>
      <c r="T246" s="5"/>
      <c r="U246" s="5"/>
      <c r="V246" s="5"/>
      <c r="W246" s="5"/>
      <c r="X246" s="5"/>
      <c r="Y246" s="5"/>
      <c r="Z246" s="5"/>
    </row>
    <row r="247" spans="1:26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4"/>
      <c r="N247" s="4"/>
      <c r="O247" s="4"/>
      <c r="P247" s="4"/>
      <c r="Q247" s="4"/>
      <c r="R247" s="4"/>
      <c r="S247" s="4"/>
      <c r="T247" s="5"/>
      <c r="U247" s="5"/>
      <c r="V247" s="5"/>
      <c r="W247" s="5"/>
      <c r="X247" s="5"/>
      <c r="Y247" s="5"/>
      <c r="Z247" s="5"/>
    </row>
    <row r="248" spans="1:26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4"/>
      <c r="N248" s="4"/>
      <c r="O248" s="4"/>
      <c r="P248" s="4"/>
      <c r="Q248" s="4"/>
      <c r="R248" s="4"/>
      <c r="S248" s="4"/>
      <c r="T248" s="5"/>
      <c r="U248" s="5"/>
      <c r="V248" s="5"/>
      <c r="W248" s="5"/>
      <c r="X248" s="5"/>
      <c r="Y248" s="5"/>
      <c r="Z248" s="5"/>
    </row>
    <row r="249" spans="1:26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4"/>
      <c r="N249" s="4"/>
      <c r="O249" s="4"/>
      <c r="P249" s="4"/>
      <c r="Q249" s="4"/>
      <c r="R249" s="4"/>
      <c r="S249" s="4"/>
      <c r="T249" s="5"/>
      <c r="U249" s="5"/>
      <c r="V249" s="5"/>
      <c r="W249" s="5"/>
      <c r="X249" s="5"/>
      <c r="Y249" s="5"/>
      <c r="Z249" s="5"/>
    </row>
    <row r="250" spans="1:26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4"/>
      <c r="N250" s="4"/>
      <c r="O250" s="4"/>
      <c r="P250" s="4"/>
      <c r="Q250" s="4"/>
      <c r="R250" s="4"/>
      <c r="S250" s="4"/>
      <c r="T250" s="5"/>
      <c r="U250" s="5"/>
      <c r="V250" s="5"/>
      <c r="W250" s="5"/>
      <c r="X250" s="5"/>
      <c r="Y250" s="5"/>
      <c r="Z250" s="5"/>
    </row>
    <row r="251" spans="1:26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4"/>
      <c r="N251" s="4"/>
      <c r="O251" s="4"/>
      <c r="P251" s="4"/>
      <c r="Q251" s="4"/>
      <c r="R251" s="4"/>
      <c r="S251" s="4"/>
      <c r="T251" s="5"/>
      <c r="U251" s="5"/>
      <c r="V251" s="5"/>
      <c r="W251" s="5"/>
      <c r="X251" s="5"/>
      <c r="Y251" s="5"/>
      <c r="Z251" s="5"/>
    </row>
    <row r="252" spans="1:26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4"/>
      <c r="N252" s="4"/>
      <c r="O252" s="4"/>
      <c r="P252" s="4"/>
      <c r="Q252" s="4"/>
      <c r="R252" s="4"/>
      <c r="S252" s="4"/>
      <c r="T252" s="5"/>
      <c r="U252" s="5"/>
      <c r="V252" s="5"/>
      <c r="W252" s="5"/>
      <c r="X252" s="5"/>
      <c r="Y252" s="5"/>
      <c r="Z252" s="5"/>
    </row>
    <row r="253" spans="1:26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4"/>
      <c r="N253" s="4"/>
      <c r="O253" s="4"/>
      <c r="P253" s="4"/>
      <c r="Q253" s="4"/>
      <c r="R253" s="4"/>
      <c r="S253" s="4"/>
      <c r="T253" s="5"/>
      <c r="U253" s="5"/>
      <c r="V253" s="5"/>
      <c r="W253" s="5"/>
      <c r="X253" s="5"/>
      <c r="Y253" s="5"/>
      <c r="Z253" s="5"/>
    </row>
    <row r="254" spans="1:26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4"/>
      <c r="N254" s="4"/>
      <c r="O254" s="4"/>
      <c r="P254" s="4"/>
      <c r="Q254" s="4"/>
      <c r="R254" s="4"/>
      <c r="S254" s="4"/>
      <c r="T254" s="5"/>
      <c r="U254" s="5"/>
      <c r="V254" s="5"/>
      <c r="W254" s="5"/>
      <c r="X254" s="5"/>
      <c r="Y254" s="5"/>
      <c r="Z254" s="5"/>
    </row>
    <row r="255" spans="1:26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4"/>
      <c r="N255" s="4"/>
      <c r="O255" s="4"/>
      <c r="P255" s="4"/>
      <c r="Q255" s="4"/>
      <c r="R255" s="4"/>
      <c r="S255" s="4"/>
      <c r="T255" s="5"/>
      <c r="U255" s="5"/>
      <c r="V255" s="5"/>
      <c r="W255" s="5"/>
      <c r="X255" s="5"/>
      <c r="Y255" s="5"/>
      <c r="Z255" s="5"/>
    </row>
    <row r="256" spans="1:2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4"/>
      <c r="N256" s="4"/>
      <c r="O256" s="4"/>
      <c r="P256" s="4"/>
      <c r="Q256" s="4"/>
      <c r="R256" s="4"/>
      <c r="S256" s="4"/>
      <c r="T256" s="5"/>
      <c r="U256" s="5"/>
      <c r="V256" s="5"/>
      <c r="W256" s="5"/>
      <c r="X256" s="5"/>
      <c r="Y256" s="5"/>
      <c r="Z256" s="5"/>
    </row>
    <row r="257" spans="1:26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4"/>
      <c r="N257" s="4"/>
      <c r="O257" s="4"/>
      <c r="P257" s="4"/>
      <c r="Q257" s="4"/>
      <c r="R257" s="4"/>
      <c r="S257" s="4"/>
      <c r="T257" s="5"/>
      <c r="U257" s="5"/>
      <c r="V257" s="5"/>
      <c r="W257" s="5"/>
      <c r="X257" s="5"/>
      <c r="Y257" s="5"/>
      <c r="Z257" s="5"/>
    </row>
    <row r="258" spans="1:26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4"/>
      <c r="N258" s="4"/>
      <c r="O258" s="4"/>
      <c r="P258" s="4"/>
      <c r="Q258" s="4"/>
      <c r="R258" s="4"/>
      <c r="S258" s="4"/>
      <c r="T258" s="5"/>
      <c r="U258" s="5"/>
      <c r="V258" s="5"/>
      <c r="W258" s="5"/>
      <c r="X258" s="5"/>
      <c r="Y258" s="5"/>
      <c r="Z258" s="5"/>
    </row>
    <row r="259" spans="1:26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4"/>
      <c r="N259" s="4"/>
      <c r="O259" s="4"/>
      <c r="P259" s="4"/>
      <c r="Q259" s="4"/>
      <c r="R259" s="4"/>
      <c r="S259" s="4"/>
      <c r="T259" s="5"/>
      <c r="U259" s="5"/>
      <c r="V259" s="5"/>
      <c r="W259" s="5"/>
      <c r="X259" s="5"/>
      <c r="Y259" s="5"/>
      <c r="Z259" s="5"/>
    </row>
    <row r="260" spans="1:26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4"/>
      <c r="N260" s="4"/>
      <c r="O260" s="4"/>
      <c r="P260" s="4"/>
      <c r="Q260" s="4"/>
      <c r="R260" s="4"/>
      <c r="S260" s="4"/>
      <c r="T260" s="5"/>
      <c r="U260" s="5"/>
      <c r="V260" s="5"/>
      <c r="W260" s="5"/>
      <c r="X260" s="5"/>
      <c r="Y260" s="5"/>
      <c r="Z260" s="5"/>
    </row>
    <row r="261" spans="1:26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4"/>
      <c r="N261" s="4"/>
      <c r="O261" s="4"/>
      <c r="P261" s="4"/>
      <c r="Q261" s="4"/>
      <c r="R261" s="4"/>
      <c r="S261" s="4"/>
      <c r="T261" s="5"/>
      <c r="U261" s="5"/>
      <c r="V261" s="5"/>
      <c r="W261" s="5"/>
      <c r="X261" s="5"/>
      <c r="Y261" s="5"/>
      <c r="Z261" s="5"/>
    </row>
    <row r="262" spans="1:26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4"/>
      <c r="N262" s="4"/>
      <c r="O262" s="4"/>
      <c r="P262" s="4"/>
      <c r="Q262" s="4"/>
      <c r="R262" s="4"/>
      <c r="S262" s="4"/>
      <c r="T262" s="5"/>
      <c r="U262" s="5"/>
      <c r="V262" s="5"/>
      <c r="W262" s="5"/>
      <c r="X262" s="5"/>
      <c r="Y262" s="5"/>
      <c r="Z262" s="5"/>
    </row>
    <row r="263" spans="1:26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4"/>
      <c r="N263" s="4"/>
      <c r="O263" s="4"/>
      <c r="P263" s="4"/>
      <c r="Q263" s="4"/>
      <c r="R263" s="4"/>
      <c r="S263" s="4"/>
      <c r="T263" s="5"/>
      <c r="U263" s="5"/>
      <c r="V263" s="5"/>
      <c r="W263" s="5"/>
      <c r="X263" s="5"/>
      <c r="Y263" s="5"/>
      <c r="Z263" s="5"/>
    </row>
    <row r="264" spans="1:26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4"/>
      <c r="N264" s="4"/>
      <c r="O264" s="4"/>
      <c r="P264" s="4"/>
      <c r="Q264" s="4"/>
      <c r="R264" s="4"/>
      <c r="S264" s="4"/>
      <c r="T264" s="5"/>
      <c r="U264" s="5"/>
      <c r="V264" s="5"/>
      <c r="W264" s="5"/>
      <c r="X264" s="5"/>
      <c r="Y264" s="5"/>
      <c r="Z264" s="5"/>
    </row>
    <row r="265" spans="1:26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4"/>
      <c r="N265" s="4"/>
      <c r="O265" s="4"/>
      <c r="P265" s="4"/>
      <c r="Q265" s="4"/>
      <c r="R265" s="4"/>
      <c r="S265" s="4"/>
      <c r="T265" s="5"/>
      <c r="U265" s="5"/>
      <c r="V265" s="5"/>
      <c r="W265" s="5"/>
      <c r="X265" s="5"/>
      <c r="Y265" s="5"/>
      <c r="Z265" s="5"/>
    </row>
    <row r="266" spans="1:2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4"/>
      <c r="N266" s="4"/>
      <c r="O266" s="4"/>
      <c r="P266" s="4"/>
      <c r="Q266" s="4"/>
      <c r="R266" s="4"/>
      <c r="S266" s="4"/>
      <c r="T266" s="5"/>
      <c r="U266" s="5"/>
      <c r="V266" s="5"/>
      <c r="W266" s="5"/>
      <c r="X266" s="5"/>
      <c r="Y266" s="5"/>
      <c r="Z266" s="5"/>
    </row>
    <row r="267" spans="1:26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4"/>
      <c r="N267" s="4"/>
      <c r="O267" s="4"/>
      <c r="P267" s="4"/>
      <c r="Q267" s="4"/>
      <c r="R267" s="4"/>
      <c r="S267" s="4"/>
      <c r="T267" s="5"/>
      <c r="U267" s="5"/>
      <c r="V267" s="5"/>
      <c r="W267" s="5"/>
      <c r="X267" s="5"/>
      <c r="Y267" s="5"/>
      <c r="Z267" s="5"/>
    </row>
    <row r="268" spans="1:26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4"/>
      <c r="N268" s="4"/>
      <c r="O268" s="4"/>
      <c r="P268" s="4"/>
      <c r="Q268" s="4"/>
      <c r="R268" s="4"/>
      <c r="S268" s="4"/>
      <c r="T268" s="5"/>
      <c r="U268" s="5"/>
      <c r="V268" s="5"/>
      <c r="W268" s="5"/>
      <c r="X268" s="5"/>
      <c r="Y268" s="5"/>
      <c r="Z268" s="5"/>
    </row>
    <row r="269" spans="1:26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4"/>
      <c r="N269" s="4"/>
      <c r="O269" s="4"/>
      <c r="P269" s="4"/>
      <c r="Q269" s="4"/>
      <c r="R269" s="4"/>
      <c r="S269" s="4"/>
      <c r="T269" s="5"/>
      <c r="U269" s="5"/>
      <c r="V269" s="5"/>
      <c r="W269" s="5"/>
      <c r="X269" s="5"/>
      <c r="Y269" s="5"/>
      <c r="Z269" s="5"/>
    </row>
    <row r="270" spans="1:26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4"/>
      <c r="N270" s="4"/>
      <c r="O270" s="4"/>
      <c r="P270" s="4"/>
      <c r="Q270" s="4"/>
      <c r="R270" s="4"/>
      <c r="S270" s="4"/>
      <c r="T270" s="5"/>
      <c r="U270" s="5"/>
      <c r="V270" s="5"/>
      <c r="W270" s="5"/>
      <c r="X270" s="5"/>
      <c r="Y270" s="5"/>
      <c r="Z270" s="5"/>
    </row>
    <row r="271" spans="1:26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4"/>
      <c r="N271" s="4"/>
      <c r="O271" s="4"/>
      <c r="P271" s="4"/>
      <c r="Q271" s="4"/>
      <c r="R271" s="4"/>
      <c r="S271" s="4"/>
      <c r="T271" s="5"/>
      <c r="U271" s="5"/>
      <c r="V271" s="5"/>
      <c r="W271" s="5"/>
      <c r="X271" s="5"/>
      <c r="Y271" s="5"/>
      <c r="Z271" s="5"/>
    </row>
    <row r="272" spans="1:26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4"/>
      <c r="N272" s="4"/>
      <c r="O272" s="4"/>
      <c r="P272" s="4"/>
      <c r="Q272" s="4"/>
      <c r="R272" s="4"/>
      <c r="S272" s="4"/>
      <c r="T272" s="5"/>
      <c r="U272" s="5"/>
      <c r="V272" s="5"/>
      <c r="W272" s="5"/>
      <c r="X272" s="5"/>
      <c r="Y272" s="5"/>
      <c r="Z272" s="5"/>
    </row>
    <row r="273" spans="1:26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4"/>
      <c r="N273" s="4"/>
      <c r="O273" s="4"/>
      <c r="P273" s="4"/>
      <c r="Q273" s="4"/>
      <c r="R273" s="4"/>
      <c r="S273" s="4"/>
      <c r="T273" s="5"/>
      <c r="U273" s="5"/>
      <c r="V273" s="5"/>
      <c r="W273" s="5"/>
      <c r="X273" s="5"/>
      <c r="Y273" s="5"/>
      <c r="Z273" s="5"/>
    </row>
    <row r="274" spans="1:26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4"/>
      <c r="N274" s="4"/>
      <c r="O274" s="4"/>
      <c r="P274" s="4"/>
      <c r="Q274" s="4"/>
      <c r="R274" s="4"/>
      <c r="S274" s="4"/>
      <c r="T274" s="5"/>
      <c r="U274" s="5"/>
      <c r="V274" s="5"/>
      <c r="W274" s="5"/>
      <c r="X274" s="5"/>
      <c r="Y274" s="5"/>
      <c r="Z274" s="5"/>
    </row>
    <row r="275" spans="1:26" ht="15.75" customHeight="1">
      <c r="A275" s="107"/>
      <c r="B275" s="107"/>
      <c r="C275" s="107"/>
      <c r="D275" s="107"/>
      <c r="E275" s="107"/>
      <c r="F275" s="107"/>
      <c r="G275" s="107"/>
      <c r="H275" s="107"/>
      <c r="I275" s="107"/>
      <c r="J275" s="107"/>
      <c r="K275" s="107"/>
      <c r="L275" s="107"/>
      <c r="M275" s="109"/>
      <c r="N275" s="109"/>
      <c r="O275" s="107"/>
      <c r="P275" s="107"/>
      <c r="Q275" s="107"/>
      <c r="R275" s="107"/>
      <c r="S275" s="107"/>
      <c r="T275" s="107"/>
      <c r="U275" s="107"/>
      <c r="V275" s="107"/>
      <c r="W275" s="107"/>
      <c r="X275" s="107"/>
      <c r="Y275" s="107"/>
      <c r="Z275" s="107"/>
    </row>
    <row r="276" spans="1:26" ht="15.75" customHeight="1">
      <c r="A276" s="107"/>
      <c r="B276" s="107"/>
      <c r="C276" s="107"/>
      <c r="D276" s="107"/>
      <c r="E276" s="107"/>
      <c r="F276" s="107"/>
      <c r="G276" s="107"/>
      <c r="H276" s="107"/>
      <c r="I276" s="107"/>
      <c r="J276" s="107"/>
      <c r="K276" s="107"/>
      <c r="L276" s="107"/>
      <c r="M276" s="109"/>
      <c r="N276" s="109"/>
      <c r="O276" s="107"/>
      <c r="P276" s="107"/>
      <c r="Q276" s="107"/>
      <c r="R276" s="107"/>
      <c r="S276" s="107"/>
      <c r="T276" s="107"/>
      <c r="U276" s="107"/>
      <c r="V276" s="107"/>
      <c r="W276" s="107"/>
      <c r="X276" s="107"/>
      <c r="Y276" s="107"/>
      <c r="Z276" s="107"/>
    </row>
    <row r="277" spans="1:26" ht="15.75" customHeight="1">
      <c r="A277" s="107"/>
      <c r="B277" s="107"/>
      <c r="C277" s="107"/>
      <c r="D277" s="107"/>
      <c r="E277" s="107"/>
      <c r="F277" s="107"/>
      <c r="G277" s="107"/>
      <c r="H277" s="107"/>
      <c r="I277" s="107"/>
      <c r="J277" s="107"/>
      <c r="K277" s="107"/>
      <c r="L277" s="107"/>
      <c r="M277" s="109"/>
      <c r="N277" s="109"/>
      <c r="O277" s="107"/>
      <c r="P277" s="107"/>
      <c r="Q277" s="107"/>
      <c r="R277" s="107"/>
      <c r="S277" s="107"/>
      <c r="T277" s="107"/>
      <c r="U277" s="107"/>
      <c r="V277" s="107"/>
      <c r="W277" s="107"/>
      <c r="X277" s="107"/>
      <c r="Y277" s="107"/>
      <c r="Z277" s="107"/>
    </row>
    <row r="278" spans="1:26" ht="15.75" customHeight="1">
      <c r="A278" s="107"/>
      <c r="B278" s="107"/>
      <c r="C278" s="107"/>
      <c r="D278" s="107"/>
      <c r="E278" s="107"/>
      <c r="F278" s="107"/>
      <c r="G278" s="107"/>
      <c r="H278" s="107"/>
      <c r="I278" s="107"/>
      <c r="J278" s="107"/>
      <c r="K278" s="107"/>
      <c r="L278" s="107"/>
      <c r="M278" s="109"/>
      <c r="N278" s="109"/>
      <c r="O278" s="107"/>
      <c r="P278" s="107"/>
      <c r="Q278" s="107"/>
      <c r="R278" s="107"/>
      <c r="S278" s="107"/>
      <c r="T278" s="107"/>
      <c r="U278" s="107"/>
      <c r="V278" s="107"/>
      <c r="W278" s="107"/>
      <c r="X278" s="107"/>
      <c r="Y278" s="107"/>
      <c r="Z278" s="107"/>
    </row>
    <row r="279" spans="1:26" ht="15.75" customHeight="1">
      <c r="A279" s="107"/>
      <c r="B279" s="107"/>
      <c r="C279" s="107"/>
      <c r="D279" s="107"/>
      <c r="E279" s="107"/>
      <c r="F279" s="107"/>
      <c r="G279" s="107"/>
      <c r="H279" s="107"/>
      <c r="I279" s="107"/>
      <c r="J279" s="107"/>
      <c r="K279" s="107"/>
      <c r="L279" s="107"/>
      <c r="M279" s="109"/>
      <c r="N279" s="109"/>
      <c r="O279" s="107"/>
      <c r="P279" s="107"/>
      <c r="Q279" s="107"/>
      <c r="R279" s="107"/>
      <c r="S279" s="107"/>
      <c r="T279" s="107"/>
      <c r="U279" s="107"/>
      <c r="V279" s="107"/>
      <c r="W279" s="107"/>
      <c r="X279" s="107"/>
      <c r="Y279" s="107"/>
      <c r="Z279" s="107"/>
    </row>
    <row r="280" spans="1:26" ht="15.75" customHeight="1">
      <c r="A280" s="107"/>
      <c r="B280" s="107"/>
      <c r="C280" s="107"/>
      <c r="D280" s="107"/>
      <c r="E280" s="107"/>
      <c r="F280" s="107"/>
      <c r="G280" s="107"/>
      <c r="H280" s="107"/>
      <c r="I280" s="107"/>
      <c r="J280" s="107"/>
      <c r="K280" s="107"/>
      <c r="L280" s="107"/>
      <c r="M280" s="109"/>
      <c r="N280" s="109"/>
      <c r="O280" s="107"/>
      <c r="P280" s="107"/>
      <c r="Q280" s="107"/>
      <c r="R280" s="107"/>
      <c r="S280" s="107"/>
      <c r="T280" s="107"/>
      <c r="U280" s="107"/>
      <c r="V280" s="107"/>
      <c r="W280" s="107"/>
      <c r="X280" s="107"/>
      <c r="Y280" s="107"/>
      <c r="Z280" s="107"/>
    </row>
    <row r="281" spans="1:26" ht="15.75" customHeight="1">
      <c r="A281" s="107"/>
      <c r="B281" s="107"/>
      <c r="C281" s="107"/>
      <c r="D281" s="107"/>
      <c r="E281" s="107"/>
      <c r="F281" s="107"/>
      <c r="G281" s="107"/>
      <c r="H281" s="107"/>
      <c r="I281" s="107"/>
      <c r="J281" s="107"/>
      <c r="K281" s="107"/>
      <c r="L281" s="107"/>
      <c r="M281" s="109"/>
      <c r="N281" s="109"/>
      <c r="O281" s="107"/>
      <c r="P281" s="107"/>
      <c r="Q281" s="107"/>
      <c r="R281" s="107"/>
      <c r="S281" s="107"/>
      <c r="T281" s="107"/>
      <c r="U281" s="107"/>
      <c r="V281" s="107"/>
      <c r="W281" s="107"/>
      <c r="X281" s="107"/>
      <c r="Y281" s="107"/>
      <c r="Z281" s="107"/>
    </row>
    <row r="282" spans="1:26" ht="15.75" customHeight="1">
      <c r="A282" s="107"/>
      <c r="B282" s="107"/>
      <c r="C282" s="107"/>
      <c r="D282" s="107"/>
      <c r="E282" s="107"/>
      <c r="F282" s="107"/>
      <c r="G282" s="107"/>
      <c r="H282" s="107"/>
      <c r="I282" s="107"/>
      <c r="J282" s="107"/>
      <c r="K282" s="107"/>
      <c r="L282" s="107"/>
      <c r="M282" s="109"/>
      <c r="N282" s="109"/>
      <c r="O282" s="107"/>
      <c r="P282" s="107"/>
      <c r="Q282" s="107"/>
      <c r="R282" s="107"/>
      <c r="S282" s="107"/>
      <c r="T282" s="107"/>
      <c r="U282" s="107"/>
      <c r="V282" s="107"/>
      <c r="W282" s="107"/>
      <c r="X282" s="107"/>
      <c r="Y282" s="107"/>
      <c r="Z282" s="107"/>
    </row>
    <row r="283" spans="1:26" ht="15.75" customHeight="1">
      <c r="A283" s="107"/>
      <c r="B283" s="107"/>
      <c r="C283" s="107"/>
      <c r="D283" s="107"/>
      <c r="E283" s="107"/>
      <c r="F283" s="107"/>
      <c r="G283" s="107"/>
      <c r="H283" s="107"/>
      <c r="I283" s="107"/>
      <c r="J283" s="107"/>
      <c r="K283" s="107"/>
      <c r="L283" s="107"/>
      <c r="M283" s="109"/>
      <c r="N283" s="109"/>
      <c r="O283" s="107"/>
      <c r="P283" s="107"/>
      <c r="Q283" s="107"/>
      <c r="R283" s="107"/>
      <c r="S283" s="107"/>
      <c r="T283" s="107"/>
      <c r="U283" s="107"/>
      <c r="V283" s="107"/>
      <c r="W283" s="107"/>
      <c r="X283" s="107"/>
      <c r="Y283" s="107"/>
      <c r="Z283" s="107"/>
    </row>
    <row r="284" spans="1:26" ht="15.75" customHeight="1">
      <c r="A284" s="107"/>
      <c r="B284" s="107"/>
      <c r="C284" s="107"/>
      <c r="D284" s="107"/>
      <c r="E284" s="107"/>
      <c r="F284" s="107"/>
      <c r="G284" s="107"/>
      <c r="H284" s="107"/>
      <c r="I284" s="107"/>
      <c r="J284" s="107"/>
      <c r="K284" s="107"/>
      <c r="L284" s="107"/>
      <c r="M284" s="109"/>
      <c r="N284" s="109"/>
      <c r="O284" s="107"/>
      <c r="P284" s="107"/>
      <c r="Q284" s="107"/>
      <c r="R284" s="107"/>
      <c r="S284" s="107"/>
      <c r="T284" s="107"/>
      <c r="U284" s="107"/>
      <c r="V284" s="107"/>
      <c r="W284" s="107"/>
      <c r="X284" s="107"/>
      <c r="Y284" s="107"/>
      <c r="Z284" s="107"/>
    </row>
    <row r="285" spans="1:26" ht="15.75" customHeight="1">
      <c r="A285" s="107"/>
      <c r="B285" s="107"/>
      <c r="C285" s="107"/>
      <c r="D285" s="107"/>
      <c r="E285" s="107"/>
      <c r="F285" s="107"/>
      <c r="G285" s="107"/>
      <c r="H285" s="107"/>
      <c r="I285" s="107"/>
      <c r="J285" s="107"/>
      <c r="K285" s="107"/>
      <c r="L285" s="107"/>
      <c r="M285" s="109"/>
      <c r="N285" s="109"/>
      <c r="O285" s="107"/>
      <c r="P285" s="107"/>
      <c r="Q285" s="107"/>
      <c r="R285" s="107"/>
      <c r="S285" s="107"/>
      <c r="T285" s="107"/>
      <c r="U285" s="107"/>
      <c r="V285" s="107"/>
      <c r="W285" s="107"/>
      <c r="X285" s="107"/>
      <c r="Y285" s="107"/>
      <c r="Z285" s="107"/>
    </row>
    <row r="286" spans="1:26" ht="15.75" customHeight="1">
      <c r="A286" s="107"/>
      <c r="B286" s="107"/>
      <c r="C286" s="107"/>
      <c r="D286" s="107"/>
      <c r="E286" s="107"/>
      <c r="F286" s="107"/>
      <c r="G286" s="107"/>
      <c r="H286" s="107"/>
      <c r="I286" s="107"/>
      <c r="J286" s="107"/>
      <c r="K286" s="107"/>
      <c r="L286" s="107"/>
      <c r="M286" s="109"/>
      <c r="N286" s="109"/>
      <c r="O286" s="107"/>
      <c r="P286" s="107"/>
      <c r="Q286" s="107"/>
      <c r="R286" s="107"/>
      <c r="S286" s="107"/>
      <c r="T286" s="107"/>
      <c r="U286" s="107"/>
      <c r="V286" s="107"/>
      <c r="W286" s="107"/>
      <c r="X286" s="107"/>
      <c r="Y286" s="107"/>
      <c r="Z286" s="107"/>
    </row>
    <row r="287" spans="1:26" ht="15.75" customHeight="1">
      <c r="A287" s="107"/>
      <c r="B287" s="107"/>
      <c r="C287" s="107"/>
      <c r="D287" s="107"/>
      <c r="E287" s="107"/>
      <c r="F287" s="107"/>
      <c r="G287" s="107"/>
      <c r="H287" s="107"/>
      <c r="I287" s="107"/>
      <c r="J287" s="107"/>
      <c r="K287" s="107"/>
      <c r="L287" s="107"/>
      <c r="M287" s="109"/>
      <c r="N287" s="109"/>
      <c r="O287" s="107"/>
      <c r="P287" s="107"/>
      <c r="Q287" s="107"/>
      <c r="R287" s="107"/>
      <c r="S287" s="107"/>
      <c r="T287" s="107"/>
      <c r="U287" s="107"/>
      <c r="V287" s="107"/>
      <c r="W287" s="107"/>
      <c r="X287" s="107"/>
      <c r="Y287" s="107"/>
      <c r="Z287" s="107"/>
    </row>
    <row r="288" spans="1:26" ht="15.75" customHeight="1">
      <c r="A288" s="107"/>
      <c r="B288" s="107"/>
      <c r="C288" s="107"/>
      <c r="D288" s="107"/>
      <c r="E288" s="107"/>
      <c r="F288" s="107"/>
      <c r="G288" s="107"/>
      <c r="H288" s="107"/>
      <c r="I288" s="107"/>
      <c r="J288" s="107"/>
      <c r="K288" s="107"/>
      <c r="L288" s="107"/>
      <c r="M288" s="109"/>
      <c r="N288" s="109"/>
      <c r="O288" s="107"/>
      <c r="P288" s="107"/>
      <c r="Q288" s="107"/>
      <c r="R288" s="107"/>
      <c r="S288" s="107"/>
      <c r="T288" s="107"/>
      <c r="U288" s="107"/>
      <c r="V288" s="107"/>
      <c r="W288" s="107"/>
      <c r="X288" s="107"/>
      <c r="Y288" s="107"/>
      <c r="Z288" s="107"/>
    </row>
    <row r="289" spans="1:26" ht="15.75" customHeight="1">
      <c r="A289" s="107"/>
      <c r="B289" s="107"/>
      <c r="C289" s="107"/>
      <c r="D289" s="107"/>
      <c r="E289" s="107"/>
      <c r="F289" s="107"/>
      <c r="G289" s="107"/>
      <c r="H289" s="107"/>
      <c r="I289" s="107"/>
      <c r="J289" s="107"/>
      <c r="K289" s="107"/>
      <c r="L289" s="107"/>
      <c r="M289" s="109"/>
      <c r="N289" s="109"/>
      <c r="O289" s="107"/>
      <c r="P289" s="107"/>
      <c r="Q289" s="107"/>
      <c r="R289" s="107"/>
      <c r="S289" s="107"/>
      <c r="T289" s="107"/>
      <c r="U289" s="107"/>
      <c r="V289" s="107"/>
      <c r="W289" s="107"/>
      <c r="X289" s="107"/>
      <c r="Y289" s="107"/>
      <c r="Z289" s="107"/>
    </row>
    <row r="290" spans="1:26" ht="15.75" customHeight="1">
      <c r="A290" s="107"/>
      <c r="B290" s="107"/>
      <c r="C290" s="107"/>
      <c r="D290" s="107"/>
      <c r="E290" s="107"/>
      <c r="F290" s="107"/>
      <c r="G290" s="107"/>
      <c r="H290" s="107"/>
      <c r="I290" s="107"/>
      <c r="J290" s="107"/>
      <c r="K290" s="107"/>
      <c r="L290" s="107"/>
      <c r="M290" s="109"/>
      <c r="N290" s="109"/>
      <c r="O290" s="107"/>
      <c r="P290" s="107"/>
      <c r="Q290" s="107"/>
      <c r="R290" s="107"/>
      <c r="S290" s="107"/>
      <c r="T290" s="107"/>
      <c r="U290" s="107"/>
      <c r="V290" s="107"/>
      <c r="W290" s="107"/>
      <c r="X290" s="107"/>
      <c r="Y290" s="107"/>
      <c r="Z290" s="107"/>
    </row>
    <row r="291" spans="1:26" ht="15.75" customHeight="1">
      <c r="A291" s="107"/>
      <c r="B291" s="107"/>
      <c r="C291" s="107"/>
      <c r="D291" s="107"/>
      <c r="E291" s="107"/>
      <c r="F291" s="107"/>
      <c r="G291" s="107"/>
      <c r="H291" s="107"/>
      <c r="I291" s="107"/>
      <c r="J291" s="107"/>
      <c r="K291" s="107"/>
      <c r="L291" s="107"/>
      <c r="M291" s="109"/>
      <c r="N291" s="109"/>
      <c r="O291" s="107"/>
      <c r="P291" s="107"/>
      <c r="Q291" s="107"/>
      <c r="R291" s="107"/>
      <c r="S291" s="107"/>
      <c r="T291" s="107"/>
      <c r="U291" s="107"/>
      <c r="V291" s="107"/>
      <c r="W291" s="107"/>
      <c r="X291" s="107"/>
      <c r="Y291" s="107"/>
      <c r="Z291" s="107"/>
    </row>
    <row r="292" spans="1:26" ht="15.75" customHeight="1">
      <c r="A292" s="107"/>
      <c r="B292" s="107"/>
      <c r="C292" s="107"/>
      <c r="D292" s="107"/>
      <c r="E292" s="107"/>
      <c r="F292" s="107"/>
      <c r="G292" s="107"/>
      <c r="H292" s="107"/>
      <c r="I292" s="107"/>
      <c r="J292" s="107"/>
      <c r="K292" s="107"/>
      <c r="L292" s="107"/>
      <c r="M292" s="109"/>
      <c r="N292" s="109"/>
      <c r="O292" s="107"/>
      <c r="P292" s="107"/>
      <c r="Q292" s="107"/>
      <c r="R292" s="107"/>
      <c r="S292" s="107"/>
      <c r="T292" s="107"/>
      <c r="U292" s="107"/>
      <c r="V292" s="107"/>
      <c r="W292" s="107"/>
      <c r="X292" s="107"/>
      <c r="Y292" s="107"/>
      <c r="Z292" s="107"/>
    </row>
    <row r="293" spans="1:26" ht="15.75" customHeight="1">
      <c r="A293" s="107"/>
      <c r="B293" s="107"/>
      <c r="C293" s="107"/>
      <c r="D293" s="107"/>
      <c r="E293" s="107"/>
      <c r="F293" s="107"/>
      <c r="G293" s="107"/>
      <c r="H293" s="107"/>
      <c r="I293" s="107"/>
      <c r="J293" s="107"/>
      <c r="K293" s="107"/>
      <c r="L293" s="107"/>
      <c r="M293" s="109"/>
      <c r="N293" s="109"/>
      <c r="O293" s="107"/>
      <c r="P293" s="107"/>
      <c r="Q293" s="107"/>
      <c r="R293" s="107"/>
      <c r="S293" s="107"/>
      <c r="T293" s="107"/>
      <c r="U293" s="107"/>
      <c r="V293" s="107"/>
      <c r="W293" s="107"/>
      <c r="X293" s="107"/>
      <c r="Y293" s="107"/>
      <c r="Z293" s="107"/>
    </row>
    <row r="294" spans="1:26" ht="15.75" customHeight="1">
      <c r="A294" s="107"/>
      <c r="B294" s="107"/>
      <c r="C294" s="107"/>
      <c r="D294" s="107"/>
      <c r="E294" s="107"/>
      <c r="F294" s="107"/>
      <c r="G294" s="107"/>
      <c r="H294" s="107"/>
      <c r="I294" s="107"/>
      <c r="J294" s="107"/>
      <c r="K294" s="107"/>
      <c r="L294" s="107"/>
      <c r="M294" s="109"/>
      <c r="N294" s="109"/>
      <c r="O294" s="107"/>
      <c r="P294" s="107"/>
      <c r="Q294" s="107"/>
      <c r="R294" s="107"/>
      <c r="S294" s="107"/>
      <c r="T294" s="107"/>
      <c r="U294" s="107"/>
      <c r="V294" s="107"/>
      <c r="W294" s="107"/>
      <c r="X294" s="107"/>
      <c r="Y294" s="107"/>
      <c r="Z294" s="107"/>
    </row>
    <row r="295" spans="1:26" ht="15.75" customHeight="1">
      <c r="A295" s="107"/>
      <c r="B295" s="107"/>
      <c r="C295" s="107"/>
      <c r="D295" s="107"/>
      <c r="E295" s="107"/>
      <c r="F295" s="107"/>
      <c r="G295" s="107"/>
      <c r="H295" s="107"/>
      <c r="I295" s="107"/>
      <c r="J295" s="107"/>
      <c r="K295" s="107"/>
      <c r="L295" s="107"/>
      <c r="M295" s="109"/>
      <c r="N295" s="109"/>
      <c r="O295" s="107"/>
      <c r="P295" s="107"/>
      <c r="Q295" s="107"/>
      <c r="R295" s="107"/>
      <c r="S295" s="107"/>
      <c r="T295" s="107"/>
      <c r="U295" s="107"/>
      <c r="V295" s="107"/>
      <c r="W295" s="107"/>
      <c r="X295" s="107"/>
      <c r="Y295" s="107"/>
      <c r="Z295" s="107"/>
    </row>
    <row r="296" spans="1:26" ht="15.75" customHeight="1">
      <c r="A296" s="107"/>
      <c r="B296" s="107"/>
      <c r="C296" s="107"/>
      <c r="D296" s="107"/>
      <c r="E296" s="107"/>
      <c r="F296" s="107"/>
      <c r="G296" s="107"/>
      <c r="H296" s="107"/>
      <c r="I296" s="107"/>
      <c r="J296" s="107"/>
      <c r="K296" s="107"/>
      <c r="L296" s="107"/>
      <c r="M296" s="109"/>
      <c r="N296" s="109"/>
      <c r="O296" s="107"/>
      <c r="P296" s="107"/>
      <c r="Q296" s="107"/>
      <c r="R296" s="107"/>
      <c r="S296" s="107"/>
      <c r="T296" s="107"/>
      <c r="U296" s="107"/>
      <c r="V296" s="107"/>
      <c r="W296" s="107"/>
      <c r="X296" s="107"/>
      <c r="Y296" s="107"/>
      <c r="Z296" s="107"/>
    </row>
    <row r="297" spans="1:26" ht="15.75" customHeight="1">
      <c r="A297" s="107"/>
      <c r="B297" s="107"/>
      <c r="C297" s="107"/>
      <c r="D297" s="107"/>
      <c r="E297" s="107"/>
      <c r="F297" s="107"/>
      <c r="G297" s="107"/>
      <c r="H297" s="107"/>
      <c r="I297" s="107"/>
      <c r="J297" s="107"/>
      <c r="K297" s="107"/>
      <c r="L297" s="107"/>
      <c r="M297" s="109"/>
      <c r="N297" s="109"/>
      <c r="O297" s="107"/>
      <c r="P297" s="107"/>
      <c r="Q297" s="107"/>
      <c r="R297" s="107"/>
      <c r="S297" s="107"/>
      <c r="T297" s="107"/>
      <c r="U297" s="107"/>
      <c r="V297" s="107"/>
      <c r="W297" s="107"/>
      <c r="X297" s="107"/>
      <c r="Y297" s="107"/>
      <c r="Z297" s="107"/>
    </row>
    <row r="298" spans="1:26" ht="15.75" customHeight="1">
      <c r="A298" s="107"/>
      <c r="B298" s="107"/>
      <c r="C298" s="107"/>
      <c r="D298" s="107"/>
      <c r="E298" s="107"/>
      <c r="F298" s="107"/>
      <c r="G298" s="107"/>
      <c r="H298" s="107"/>
      <c r="I298" s="107"/>
      <c r="J298" s="107"/>
      <c r="K298" s="107"/>
      <c r="L298" s="107"/>
      <c r="M298" s="109"/>
      <c r="N298" s="109"/>
      <c r="O298" s="107"/>
      <c r="P298" s="107"/>
      <c r="Q298" s="107"/>
      <c r="R298" s="107"/>
      <c r="S298" s="107"/>
      <c r="T298" s="107"/>
      <c r="U298" s="107"/>
      <c r="V298" s="107"/>
      <c r="W298" s="107"/>
      <c r="X298" s="107"/>
      <c r="Y298" s="107"/>
      <c r="Z298" s="107"/>
    </row>
    <row r="299" spans="1:26" ht="15.75" customHeight="1">
      <c r="A299" s="107"/>
      <c r="B299" s="107"/>
      <c r="C299" s="107"/>
      <c r="D299" s="107"/>
      <c r="E299" s="107"/>
      <c r="F299" s="107"/>
      <c r="G299" s="107"/>
      <c r="H299" s="107"/>
      <c r="I299" s="107"/>
      <c r="J299" s="107"/>
      <c r="K299" s="107"/>
      <c r="L299" s="107"/>
      <c r="M299" s="109"/>
      <c r="N299" s="109"/>
      <c r="O299" s="107"/>
      <c r="P299" s="107"/>
      <c r="Q299" s="107"/>
      <c r="R299" s="107"/>
      <c r="S299" s="107"/>
      <c r="T299" s="107"/>
      <c r="U299" s="107"/>
      <c r="V299" s="107"/>
      <c r="W299" s="107"/>
      <c r="X299" s="107"/>
      <c r="Y299" s="107"/>
      <c r="Z299" s="107"/>
    </row>
    <row r="300" spans="1:26" ht="15.75" customHeight="1">
      <c r="A300" s="107"/>
      <c r="B300" s="107"/>
      <c r="C300" s="107"/>
      <c r="D300" s="107"/>
      <c r="E300" s="107"/>
      <c r="F300" s="107"/>
      <c r="G300" s="107"/>
      <c r="H300" s="107"/>
      <c r="I300" s="107"/>
      <c r="J300" s="107"/>
      <c r="K300" s="107"/>
      <c r="L300" s="107"/>
      <c r="M300" s="109"/>
      <c r="N300" s="109"/>
      <c r="O300" s="107"/>
      <c r="P300" s="107"/>
      <c r="Q300" s="107"/>
      <c r="R300" s="107"/>
      <c r="S300" s="107"/>
      <c r="T300" s="107"/>
      <c r="U300" s="107"/>
      <c r="V300" s="107"/>
      <c r="W300" s="107"/>
      <c r="X300" s="107"/>
      <c r="Y300" s="107"/>
      <c r="Z300" s="107"/>
    </row>
    <row r="301" spans="1:26" ht="15.75" customHeight="1">
      <c r="A301" s="107"/>
      <c r="B301" s="107"/>
      <c r="C301" s="107"/>
      <c r="D301" s="107"/>
      <c r="E301" s="107"/>
      <c r="F301" s="107"/>
      <c r="G301" s="107"/>
      <c r="H301" s="107"/>
      <c r="I301" s="107"/>
      <c r="J301" s="107"/>
      <c r="K301" s="107"/>
      <c r="L301" s="107"/>
      <c r="M301" s="109"/>
      <c r="N301" s="109"/>
      <c r="O301" s="107"/>
      <c r="P301" s="107"/>
      <c r="Q301" s="107"/>
      <c r="R301" s="107"/>
      <c r="S301" s="107"/>
      <c r="T301" s="107"/>
      <c r="U301" s="107"/>
      <c r="V301" s="107"/>
      <c r="W301" s="107"/>
      <c r="X301" s="107"/>
      <c r="Y301" s="107"/>
      <c r="Z301" s="107"/>
    </row>
    <row r="302" spans="1:26" ht="15.75" customHeight="1">
      <c r="A302" s="107"/>
      <c r="B302" s="107"/>
      <c r="C302" s="107"/>
      <c r="D302" s="107"/>
      <c r="E302" s="107"/>
      <c r="F302" s="107"/>
      <c r="G302" s="107"/>
      <c r="H302" s="107"/>
      <c r="I302" s="107"/>
      <c r="J302" s="107"/>
      <c r="K302" s="107"/>
      <c r="L302" s="107"/>
      <c r="M302" s="109"/>
      <c r="N302" s="109"/>
      <c r="O302" s="107"/>
      <c r="P302" s="107"/>
      <c r="Q302" s="107"/>
      <c r="R302" s="107"/>
      <c r="S302" s="107"/>
      <c r="T302" s="107"/>
      <c r="U302" s="107"/>
      <c r="V302" s="107"/>
      <c r="W302" s="107"/>
      <c r="X302" s="107"/>
      <c r="Y302" s="107"/>
      <c r="Z302" s="107"/>
    </row>
    <row r="303" spans="1:26" ht="15.75" customHeight="1">
      <c r="A303" s="107"/>
      <c r="B303" s="107"/>
      <c r="C303" s="107"/>
      <c r="D303" s="107"/>
      <c r="E303" s="107"/>
      <c r="F303" s="107"/>
      <c r="G303" s="107"/>
      <c r="H303" s="107"/>
      <c r="I303" s="107"/>
      <c r="J303" s="107"/>
      <c r="K303" s="107"/>
      <c r="L303" s="107"/>
      <c r="M303" s="109"/>
      <c r="N303" s="109"/>
      <c r="O303" s="107"/>
      <c r="P303" s="107"/>
      <c r="Q303" s="107"/>
      <c r="R303" s="107"/>
      <c r="S303" s="107"/>
      <c r="T303" s="107"/>
      <c r="U303" s="107"/>
      <c r="V303" s="107"/>
      <c r="W303" s="107"/>
      <c r="X303" s="107"/>
      <c r="Y303" s="107"/>
      <c r="Z303" s="107"/>
    </row>
    <row r="304" spans="1:26" ht="15.75" customHeight="1">
      <c r="A304" s="107"/>
      <c r="B304" s="107"/>
      <c r="C304" s="107"/>
      <c r="D304" s="107"/>
      <c r="E304" s="107"/>
      <c r="F304" s="107"/>
      <c r="G304" s="107"/>
      <c r="H304" s="107"/>
      <c r="I304" s="107"/>
      <c r="J304" s="107"/>
      <c r="K304" s="107"/>
      <c r="L304" s="107"/>
      <c r="M304" s="109"/>
      <c r="N304" s="109"/>
      <c r="O304" s="107"/>
      <c r="P304" s="107"/>
      <c r="Q304" s="107"/>
      <c r="R304" s="107"/>
      <c r="S304" s="107"/>
      <c r="T304" s="107"/>
      <c r="U304" s="107"/>
      <c r="V304" s="107"/>
      <c r="W304" s="107"/>
      <c r="X304" s="107"/>
      <c r="Y304" s="107"/>
      <c r="Z304" s="107"/>
    </row>
    <row r="305" spans="1:26" ht="15.75" customHeight="1">
      <c r="A305" s="107"/>
      <c r="B305" s="107"/>
      <c r="C305" s="107"/>
      <c r="D305" s="107"/>
      <c r="E305" s="107"/>
      <c r="F305" s="107"/>
      <c r="G305" s="107"/>
      <c r="H305" s="107"/>
      <c r="I305" s="107"/>
      <c r="J305" s="107"/>
      <c r="K305" s="107"/>
      <c r="L305" s="107"/>
      <c r="M305" s="109"/>
      <c r="N305" s="109"/>
      <c r="O305" s="107"/>
      <c r="P305" s="107"/>
      <c r="Q305" s="107"/>
      <c r="R305" s="107"/>
      <c r="S305" s="107"/>
      <c r="T305" s="107"/>
      <c r="U305" s="107"/>
      <c r="V305" s="107"/>
      <c r="W305" s="107"/>
      <c r="X305" s="107"/>
      <c r="Y305" s="107"/>
      <c r="Z305" s="107"/>
    </row>
    <row r="306" spans="1:26" ht="15.75" customHeight="1">
      <c r="A306" s="107"/>
      <c r="B306" s="107"/>
      <c r="C306" s="107"/>
      <c r="D306" s="107"/>
      <c r="E306" s="107"/>
      <c r="F306" s="107"/>
      <c r="G306" s="107"/>
      <c r="H306" s="107"/>
      <c r="I306" s="107"/>
      <c r="J306" s="107"/>
      <c r="K306" s="107"/>
      <c r="L306" s="107"/>
      <c r="M306" s="109"/>
      <c r="N306" s="109"/>
      <c r="O306" s="107"/>
      <c r="P306" s="107"/>
      <c r="Q306" s="107"/>
      <c r="R306" s="107"/>
      <c r="S306" s="107"/>
      <c r="T306" s="107"/>
      <c r="U306" s="107"/>
      <c r="V306" s="107"/>
      <c r="W306" s="107"/>
      <c r="X306" s="107"/>
      <c r="Y306" s="107"/>
      <c r="Z306" s="107"/>
    </row>
    <row r="307" spans="1:26" ht="15.75" customHeight="1">
      <c r="A307" s="107"/>
      <c r="B307" s="107"/>
      <c r="C307" s="107"/>
      <c r="D307" s="107"/>
      <c r="E307" s="107"/>
      <c r="F307" s="107"/>
      <c r="G307" s="107"/>
      <c r="H307" s="107"/>
      <c r="I307" s="107"/>
      <c r="J307" s="107"/>
      <c r="K307" s="107"/>
      <c r="L307" s="107"/>
      <c r="M307" s="109"/>
      <c r="N307" s="109"/>
      <c r="O307" s="107"/>
      <c r="P307" s="107"/>
      <c r="Q307" s="107"/>
      <c r="R307" s="107"/>
      <c r="S307" s="107"/>
      <c r="T307" s="107"/>
      <c r="U307" s="107"/>
      <c r="V307" s="107"/>
      <c r="W307" s="107"/>
      <c r="X307" s="107"/>
      <c r="Y307" s="107"/>
      <c r="Z307" s="107"/>
    </row>
    <row r="308" spans="1:26" ht="15.75" customHeight="1">
      <c r="A308" s="107"/>
      <c r="B308" s="107"/>
      <c r="C308" s="107"/>
      <c r="D308" s="107"/>
      <c r="E308" s="107"/>
      <c r="F308" s="107"/>
      <c r="G308" s="107"/>
      <c r="H308" s="107"/>
      <c r="I308" s="107"/>
      <c r="J308" s="107"/>
      <c r="K308" s="107"/>
      <c r="L308" s="107"/>
      <c r="M308" s="109"/>
      <c r="N308" s="109"/>
      <c r="O308" s="107"/>
      <c r="P308" s="107"/>
      <c r="Q308" s="107"/>
      <c r="R308" s="107"/>
      <c r="S308" s="107"/>
      <c r="T308" s="107"/>
      <c r="U308" s="107"/>
      <c r="V308" s="107"/>
      <c r="W308" s="107"/>
      <c r="X308" s="107"/>
      <c r="Y308" s="107"/>
      <c r="Z308" s="107"/>
    </row>
    <row r="309" spans="1:26" ht="15.75" customHeight="1">
      <c r="A309" s="107"/>
      <c r="B309" s="107"/>
      <c r="C309" s="107"/>
      <c r="D309" s="107"/>
      <c r="E309" s="107"/>
      <c r="F309" s="107"/>
      <c r="G309" s="107"/>
      <c r="H309" s="107"/>
      <c r="I309" s="107"/>
      <c r="J309" s="107"/>
      <c r="K309" s="107"/>
      <c r="L309" s="107"/>
      <c r="M309" s="109"/>
      <c r="N309" s="109"/>
      <c r="O309" s="107"/>
      <c r="P309" s="107"/>
      <c r="Q309" s="107"/>
      <c r="R309" s="107"/>
      <c r="S309" s="107"/>
      <c r="T309" s="107"/>
      <c r="U309" s="107"/>
      <c r="V309" s="107"/>
      <c r="W309" s="107"/>
      <c r="X309" s="107"/>
      <c r="Y309" s="107"/>
      <c r="Z309" s="107"/>
    </row>
    <row r="310" spans="1:26" ht="15.75" customHeight="1">
      <c r="A310" s="107"/>
      <c r="B310" s="107"/>
      <c r="C310" s="107"/>
      <c r="D310" s="107"/>
      <c r="E310" s="107"/>
      <c r="F310" s="107"/>
      <c r="G310" s="107"/>
      <c r="H310" s="107"/>
      <c r="I310" s="107"/>
      <c r="J310" s="107"/>
      <c r="K310" s="107"/>
      <c r="L310" s="107"/>
      <c r="M310" s="109"/>
      <c r="N310" s="109"/>
      <c r="O310" s="107"/>
      <c r="P310" s="107"/>
      <c r="Q310" s="107"/>
      <c r="R310" s="107"/>
      <c r="S310" s="107"/>
      <c r="T310" s="107"/>
      <c r="U310" s="107"/>
      <c r="V310" s="107"/>
      <c r="W310" s="107"/>
      <c r="X310" s="107"/>
      <c r="Y310" s="107"/>
      <c r="Z310" s="107"/>
    </row>
    <row r="311" spans="1:26" ht="15.75" customHeight="1">
      <c r="A311" s="107"/>
      <c r="B311" s="107"/>
      <c r="C311" s="107"/>
      <c r="D311" s="107"/>
      <c r="E311" s="107"/>
      <c r="F311" s="107"/>
      <c r="G311" s="107"/>
      <c r="H311" s="107"/>
      <c r="I311" s="107"/>
      <c r="J311" s="107"/>
      <c r="K311" s="107"/>
      <c r="L311" s="107"/>
      <c r="M311" s="109"/>
      <c r="N311" s="109"/>
      <c r="O311" s="107"/>
      <c r="P311" s="107"/>
      <c r="Q311" s="107"/>
      <c r="R311" s="107"/>
      <c r="S311" s="107"/>
      <c r="T311" s="107"/>
      <c r="U311" s="107"/>
      <c r="V311" s="107"/>
      <c r="W311" s="107"/>
      <c r="X311" s="107"/>
      <c r="Y311" s="107"/>
      <c r="Z311" s="107"/>
    </row>
    <row r="312" spans="1:26" ht="15.75" customHeight="1">
      <c r="A312" s="107"/>
      <c r="B312" s="107"/>
      <c r="C312" s="107"/>
      <c r="D312" s="107"/>
      <c r="E312" s="107"/>
      <c r="F312" s="107"/>
      <c r="G312" s="107"/>
      <c r="H312" s="107"/>
      <c r="I312" s="107"/>
      <c r="J312" s="107"/>
      <c r="K312" s="107"/>
      <c r="L312" s="107"/>
      <c r="M312" s="109"/>
      <c r="N312" s="109"/>
      <c r="O312" s="107"/>
      <c r="P312" s="107"/>
      <c r="Q312" s="107"/>
      <c r="R312" s="107"/>
      <c r="S312" s="107"/>
      <c r="T312" s="107"/>
      <c r="U312" s="107"/>
      <c r="V312" s="107"/>
      <c r="W312" s="107"/>
      <c r="X312" s="107"/>
      <c r="Y312" s="107"/>
      <c r="Z312" s="107"/>
    </row>
    <row r="313" spans="1:26" ht="15.75" customHeight="1">
      <c r="A313" s="107"/>
      <c r="B313" s="107"/>
      <c r="C313" s="107"/>
      <c r="D313" s="107"/>
      <c r="E313" s="107"/>
      <c r="F313" s="107"/>
      <c r="G313" s="107"/>
      <c r="H313" s="107"/>
      <c r="I313" s="107"/>
      <c r="J313" s="107"/>
      <c r="K313" s="107"/>
      <c r="L313" s="107"/>
      <c r="M313" s="109"/>
      <c r="N313" s="109"/>
      <c r="O313" s="107"/>
      <c r="P313" s="107"/>
      <c r="Q313" s="107"/>
      <c r="R313" s="107"/>
      <c r="S313" s="107"/>
      <c r="T313" s="107"/>
      <c r="U313" s="107"/>
      <c r="V313" s="107"/>
      <c r="W313" s="107"/>
      <c r="X313" s="107"/>
      <c r="Y313" s="107"/>
      <c r="Z313" s="107"/>
    </row>
    <row r="314" spans="1:26" ht="15.75" customHeight="1">
      <c r="A314" s="107"/>
      <c r="B314" s="107"/>
      <c r="C314" s="107"/>
      <c r="D314" s="107"/>
      <c r="E314" s="107"/>
      <c r="F314" s="107"/>
      <c r="G314" s="107"/>
      <c r="H314" s="107"/>
      <c r="I314" s="107"/>
      <c r="J314" s="107"/>
      <c r="K314" s="107"/>
      <c r="L314" s="107"/>
      <c r="M314" s="109"/>
      <c r="N314" s="109"/>
      <c r="O314" s="107"/>
      <c r="P314" s="107"/>
      <c r="Q314" s="107"/>
      <c r="R314" s="107"/>
      <c r="S314" s="107"/>
      <c r="T314" s="107"/>
      <c r="U314" s="107"/>
      <c r="V314" s="107"/>
      <c r="W314" s="107"/>
      <c r="X314" s="107"/>
      <c r="Y314" s="107"/>
      <c r="Z314" s="107"/>
    </row>
    <row r="315" spans="1:26" ht="15.75" customHeight="1">
      <c r="A315" s="107"/>
      <c r="B315" s="107"/>
      <c r="C315" s="107"/>
      <c r="D315" s="107"/>
      <c r="E315" s="107"/>
      <c r="F315" s="107"/>
      <c r="G315" s="107"/>
      <c r="H315" s="107"/>
      <c r="I315" s="107"/>
      <c r="J315" s="107"/>
      <c r="K315" s="107"/>
      <c r="L315" s="107"/>
      <c r="M315" s="109"/>
      <c r="N315" s="109"/>
      <c r="O315" s="107"/>
      <c r="P315" s="107"/>
      <c r="Q315" s="107"/>
      <c r="R315" s="107"/>
      <c r="S315" s="107"/>
      <c r="T315" s="107"/>
      <c r="U315" s="107"/>
      <c r="V315" s="107"/>
      <c r="W315" s="107"/>
      <c r="X315" s="107"/>
      <c r="Y315" s="107"/>
      <c r="Z315" s="107"/>
    </row>
    <row r="316" spans="1:26" ht="15.75" customHeight="1">
      <c r="A316" s="107"/>
      <c r="B316" s="107"/>
      <c r="C316" s="107"/>
      <c r="D316" s="107"/>
      <c r="E316" s="107"/>
      <c r="F316" s="107"/>
      <c r="G316" s="107"/>
      <c r="H316" s="107"/>
      <c r="I316" s="107"/>
      <c r="J316" s="107"/>
      <c r="K316" s="107"/>
      <c r="L316" s="107"/>
      <c r="M316" s="109"/>
      <c r="N316" s="109"/>
      <c r="O316" s="107"/>
      <c r="P316" s="107"/>
      <c r="Q316" s="107"/>
      <c r="R316" s="107"/>
      <c r="S316" s="107"/>
      <c r="T316" s="107"/>
      <c r="U316" s="107"/>
      <c r="V316" s="107"/>
      <c r="W316" s="107"/>
      <c r="X316" s="107"/>
      <c r="Y316" s="107"/>
      <c r="Z316" s="107"/>
    </row>
    <row r="317" spans="1:26" ht="15.75" customHeight="1">
      <c r="A317" s="107"/>
      <c r="B317" s="107"/>
      <c r="C317" s="107"/>
      <c r="D317" s="107"/>
      <c r="E317" s="107"/>
      <c r="F317" s="107"/>
      <c r="G317" s="107"/>
      <c r="H317" s="107"/>
      <c r="I317" s="107"/>
      <c r="J317" s="107"/>
      <c r="K317" s="107"/>
      <c r="L317" s="107"/>
      <c r="M317" s="109"/>
      <c r="N317" s="109"/>
      <c r="O317" s="107"/>
      <c r="P317" s="107"/>
      <c r="Q317" s="107"/>
      <c r="R317" s="107"/>
      <c r="S317" s="107"/>
      <c r="T317" s="107"/>
      <c r="U317" s="107"/>
      <c r="V317" s="107"/>
      <c r="W317" s="107"/>
      <c r="X317" s="107"/>
      <c r="Y317" s="107"/>
      <c r="Z317" s="107"/>
    </row>
    <row r="318" spans="1:26" ht="15.75" customHeight="1">
      <c r="A318" s="107"/>
      <c r="B318" s="107"/>
      <c r="C318" s="107"/>
      <c r="D318" s="107"/>
      <c r="E318" s="107"/>
      <c r="F318" s="107"/>
      <c r="G318" s="107"/>
      <c r="H318" s="107"/>
      <c r="I318" s="107"/>
      <c r="J318" s="107"/>
      <c r="K318" s="107"/>
      <c r="L318" s="107"/>
      <c r="M318" s="109"/>
      <c r="N318" s="109"/>
      <c r="O318" s="107"/>
      <c r="P318" s="107"/>
      <c r="Q318" s="107"/>
      <c r="R318" s="107"/>
      <c r="S318" s="107"/>
      <c r="T318" s="107"/>
      <c r="U318" s="107"/>
      <c r="V318" s="107"/>
      <c r="W318" s="107"/>
      <c r="X318" s="107"/>
      <c r="Y318" s="107"/>
      <c r="Z318" s="107"/>
    </row>
    <row r="319" spans="1:26" ht="15.75" customHeight="1">
      <c r="A319" s="107"/>
      <c r="B319" s="107"/>
      <c r="C319" s="107"/>
      <c r="D319" s="107"/>
      <c r="E319" s="107"/>
      <c r="F319" s="107"/>
      <c r="G319" s="107"/>
      <c r="H319" s="107"/>
      <c r="I319" s="107"/>
      <c r="J319" s="107"/>
      <c r="K319" s="107"/>
      <c r="L319" s="107"/>
      <c r="M319" s="109"/>
      <c r="N319" s="109"/>
      <c r="O319" s="107"/>
      <c r="P319" s="107"/>
      <c r="Q319" s="107"/>
      <c r="R319" s="107"/>
      <c r="S319" s="107"/>
      <c r="T319" s="107"/>
      <c r="U319" s="107"/>
      <c r="V319" s="107"/>
      <c r="W319" s="107"/>
      <c r="X319" s="107"/>
      <c r="Y319" s="107"/>
      <c r="Z319" s="107"/>
    </row>
    <row r="320" spans="1:26" ht="15.75" customHeight="1">
      <c r="A320" s="107"/>
      <c r="B320" s="107"/>
      <c r="C320" s="107"/>
      <c r="D320" s="107"/>
      <c r="E320" s="107"/>
      <c r="F320" s="107"/>
      <c r="G320" s="107"/>
      <c r="H320" s="107"/>
      <c r="I320" s="107"/>
      <c r="J320" s="107"/>
      <c r="K320" s="107"/>
      <c r="L320" s="107"/>
      <c r="M320" s="109"/>
      <c r="N320" s="109"/>
      <c r="O320" s="107"/>
      <c r="P320" s="107"/>
      <c r="Q320" s="107"/>
      <c r="R320" s="107"/>
      <c r="S320" s="107"/>
      <c r="T320" s="107"/>
      <c r="U320" s="107"/>
      <c r="V320" s="107"/>
      <c r="W320" s="107"/>
      <c r="X320" s="107"/>
      <c r="Y320" s="107"/>
      <c r="Z320" s="107"/>
    </row>
    <row r="321" spans="1:26" ht="15.75" customHeight="1">
      <c r="A321" s="107"/>
      <c r="B321" s="107"/>
      <c r="C321" s="107"/>
      <c r="D321" s="107"/>
      <c r="E321" s="107"/>
      <c r="F321" s="107"/>
      <c r="G321" s="107"/>
      <c r="H321" s="107"/>
      <c r="I321" s="107"/>
      <c r="J321" s="107"/>
      <c r="K321" s="107"/>
      <c r="L321" s="107"/>
      <c r="M321" s="109"/>
      <c r="N321" s="109"/>
      <c r="O321" s="107"/>
      <c r="P321" s="107"/>
      <c r="Q321" s="107"/>
      <c r="R321" s="107"/>
      <c r="S321" s="107"/>
      <c r="T321" s="107"/>
      <c r="U321" s="107"/>
      <c r="V321" s="107"/>
      <c r="W321" s="107"/>
      <c r="X321" s="107"/>
      <c r="Y321" s="107"/>
      <c r="Z321" s="107"/>
    </row>
    <row r="322" spans="1:26" ht="15.75" customHeight="1">
      <c r="A322" s="107"/>
      <c r="B322" s="107"/>
      <c r="C322" s="107"/>
      <c r="D322" s="107"/>
      <c r="E322" s="107"/>
      <c r="F322" s="107"/>
      <c r="G322" s="107"/>
      <c r="H322" s="107"/>
      <c r="I322" s="107"/>
      <c r="J322" s="107"/>
      <c r="K322" s="107"/>
      <c r="L322" s="107"/>
      <c r="M322" s="109"/>
      <c r="N322" s="109"/>
      <c r="O322" s="107"/>
      <c r="P322" s="107"/>
      <c r="Q322" s="107"/>
      <c r="R322" s="107"/>
      <c r="S322" s="107"/>
      <c r="T322" s="107"/>
      <c r="U322" s="107"/>
      <c r="V322" s="107"/>
      <c r="W322" s="107"/>
      <c r="X322" s="107"/>
      <c r="Y322" s="107"/>
      <c r="Z322" s="107"/>
    </row>
    <row r="323" spans="1:26" ht="15.75" customHeight="1">
      <c r="A323" s="107"/>
      <c r="B323" s="107"/>
      <c r="C323" s="107"/>
      <c r="D323" s="107"/>
      <c r="E323" s="107"/>
      <c r="F323" s="107"/>
      <c r="G323" s="107"/>
      <c r="H323" s="107"/>
      <c r="I323" s="107"/>
      <c r="J323" s="107"/>
      <c r="K323" s="107"/>
      <c r="L323" s="107"/>
      <c r="M323" s="109"/>
      <c r="N323" s="109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  <c r="Y323" s="107"/>
      <c r="Z323" s="107"/>
    </row>
    <row r="324" spans="1:26" ht="15.75" customHeight="1">
      <c r="A324" s="107"/>
      <c r="B324" s="107"/>
      <c r="C324" s="107"/>
      <c r="D324" s="107"/>
      <c r="E324" s="107"/>
      <c r="F324" s="107"/>
      <c r="G324" s="107"/>
      <c r="H324" s="107"/>
      <c r="I324" s="107"/>
      <c r="J324" s="107"/>
      <c r="K324" s="107"/>
      <c r="L324" s="107"/>
      <c r="M324" s="109"/>
      <c r="N324" s="109"/>
      <c r="O324" s="107"/>
      <c r="P324" s="107"/>
      <c r="Q324" s="107"/>
      <c r="R324" s="107"/>
      <c r="S324" s="107"/>
      <c r="T324" s="107"/>
      <c r="U324" s="107"/>
      <c r="V324" s="107"/>
      <c r="W324" s="107"/>
      <c r="X324" s="107"/>
      <c r="Y324" s="107"/>
      <c r="Z324" s="107"/>
    </row>
    <row r="325" spans="1:26" ht="15.75" customHeight="1">
      <c r="A325" s="107"/>
      <c r="B325" s="107"/>
      <c r="C325" s="107"/>
      <c r="D325" s="107"/>
      <c r="E325" s="107"/>
      <c r="F325" s="107"/>
      <c r="G325" s="107"/>
      <c r="H325" s="107"/>
      <c r="I325" s="107"/>
      <c r="J325" s="107"/>
      <c r="K325" s="107"/>
      <c r="L325" s="107"/>
      <c r="M325" s="109"/>
      <c r="N325" s="109"/>
      <c r="O325" s="107"/>
      <c r="P325" s="107"/>
      <c r="Q325" s="107"/>
      <c r="R325" s="107"/>
      <c r="S325" s="107"/>
      <c r="T325" s="107"/>
      <c r="U325" s="107"/>
      <c r="V325" s="107"/>
      <c r="W325" s="107"/>
      <c r="X325" s="107"/>
      <c r="Y325" s="107"/>
      <c r="Z325" s="107"/>
    </row>
    <row r="326" spans="1:26" ht="15.75" customHeight="1">
      <c r="A326" s="107"/>
      <c r="B326" s="107"/>
      <c r="C326" s="107"/>
      <c r="D326" s="107"/>
      <c r="E326" s="107"/>
      <c r="F326" s="107"/>
      <c r="G326" s="107"/>
      <c r="H326" s="107"/>
      <c r="I326" s="107"/>
      <c r="J326" s="107"/>
      <c r="K326" s="107"/>
      <c r="L326" s="107"/>
      <c r="M326" s="109"/>
      <c r="N326" s="109"/>
      <c r="O326" s="107"/>
      <c r="P326" s="107"/>
      <c r="Q326" s="107"/>
      <c r="R326" s="107"/>
      <c r="S326" s="107"/>
      <c r="T326" s="107"/>
      <c r="U326" s="107"/>
      <c r="V326" s="107"/>
      <c r="W326" s="107"/>
      <c r="X326" s="107"/>
      <c r="Y326" s="107"/>
      <c r="Z326" s="107"/>
    </row>
    <row r="327" spans="1:26" ht="15.75" customHeight="1">
      <c r="A327" s="107"/>
      <c r="B327" s="107"/>
      <c r="C327" s="107"/>
      <c r="D327" s="107"/>
      <c r="E327" s="107"/>
      <c r="F327" s="107"/>
      <c r="G327" s="107"/>
      <c r="H327" s="107"/>
      <c r="I327" s="107"/>
      <c r="J327" s="107"/>
      <c r="K327" s="107"/>
      <c r="L327" s="107"/>
      <c r="M327" s="109"/>
      <c r="N327" s="109"/>
      <c r="O327" s="107"/>
      <c r="P327" s="107"/>
      <c r="Q327" s="107"/>
      <c r="R327" s="107"/>
      <c r="S327" s="107"/>
      <c r="T327" s="107"/>
      <c r="U327" s="107"/>
      <c r="V327" s="107"/>
      <c r="W327" s="107"/>
      <c r="X327" s="107"/>
      <c r="Y327" s="107"/>
      <c r="Z327" s="107"/>
    </row>
    <row r="328" spans="1:26" ht="15.75" customHeight="1">
      <c r="A328" s="107"/>
      <c r="B328" s="107"/>
      <c r="C328" s="107"/>
      <c r="D328" s="107"/>
      <c r="E328" s="107"/>
      <c r="F328" s="107"/>
      <c r="G328" s="107"/>
      <c r="H328" s="107"/>
      <c r="I328" s="107"/>
      <c r="J328" s="107"/>
      <c r="K328" s="107"/>
      <c r="L328" s="107"/>
      <c r="M328" s="109"/>
      <c r="N328" s="109"/>
      <c r="O328" s="107"/>
      <c r="P328" s="107"/>
      <c r="Q328" s="107"/>
      <c r="R328" s="107"/>
      <c r="S328" s="107"/>
      <c r="T328" s="107"/>
      <c r="U328" s="107"/>
      <c r="V328" s="107"/>
      <c r="W328" s="107"/>
      <c r="X328" s="107"/>
      <c r="Y328" s="107"/>
      <c r="Z328" s="107"/>
    </row>
    <row r="329" spans="1:26" ht="15.75" customHeight="1">
      <c r="A329" s="107"/>
      <c r="B329" s="107"/>
      <c r="C329" s="107"/>
      <c r="D329" s="107"/>
      <c r="E329" s="107"/>
      <c r="F329" s="107"/>
      <c r="G329" s="107"/>
      <c r="H329" s="107"/>
      <c r="I329" s="107"/>
      <c r="J329" s="107"/>
      <c r="K329" s="107"/>
      <c r="L329" s="107"/>
      <c r="M329" s="109"/>
      <c r="N329" s="109"/>
      <c r="O329" s="107"/>
      <c r="P329" s="107"/>
      <c r="Q329" s="107"/>
      <c r="R329" s="107"/>
      <c r="S329" s="107"/>
      <c r="T329" s="107"/>
      <c r="U329" s="107"/>
      <c r="V329" s="107"/>
      <c r="W329" s="107"/>
      <c r="X329" s="107"/>
      <c r="Y329" s="107"/>
      <c r="Z329" s="107"/>
    </row>
    <row r="330" spans="1:26" ht="15.75" customHeight="1">
      <c r="A330" s="107"/>
      <c r="B330" s="107"/>
      <c r="C330" s="107"/>
      <c r="D330" s="107"/>
      <c r="E330" s="107"/>
      <c r="F330" s="107"/>
      <c r="G330" s="107"/>
      <c r="H330" s="107"/>
      <c r="I330" s="107"/>
      <c r="J330" s="107"/>
      <c r="K330" s="107"/>
      <c r="L330" s="107"/>
      <c r="M330" s="109"/>
      <c r="N330" s="109"/>
      <c r="O330" s="107"/>
      <c r="P330" s="107"/>
      <c r="Q330" s="107"/>
      <c r="R330" s="107"/>
      <c r="S330" s="107"/>
      <c r="T330" s="107"/>
      <c r="U330" s="107"/>
      <c r="V330" s="107"/>
      <c r="W330" s="107"/>
      <c r="X330" s="107"/>
      <c r="Y330" s="107"/>
      <c r="Z330" s="107"/>
    </row>
    <row r="331" spans="1:26" ht="15.75" customHeight="1">
      <c r="A331" s="107"/>
      <c r="B331" s="107"/>
      <c r="C331" s="107"/>
      <c r="D331" s="107"/>
      <c r="E331" s="107"/>
      <c r="F331" s="107"/>
      <c r="G331" s="107"/>
      <c r="H331" s="107"/>
      <c r="I331" s="107"/>
      <c r="J331" s="107"/>
      <c r="K331" s="107"/>
      <c r="L331" s="107"/>
      <c r="M331" s="109"/>
      <c r="N331" s="109"/>
      <c r="O331" s="107"/>
      <c r="P331" s="107"/>
      <c r="Q331" s="107"/>
      <c r="R331" s="107"/>
      <c r="S331" s="107"/>
      <c r="T331" s="107"/>
      <c r="U331" s="107"/>
      <c r="V331" s="107"/>
      <c r="W331" s="107"/>
      <c r="X331" s="107"/>
      <c r="Y331" s="107"/>
      <c r="Z331" s="107"/>
    </row>
    <row r="332" spans="1:26" ht="15.75" customHeight="1">
      <c r="A332" s="107"/>
      <c r="B332" s="107"/>
      <c r="C332" s="107"/>
      <c r="D332" s="107"/>
      <c r="E332" s="107"/>
      <c r="F332" s="107"/>
      <c r="G332" s="107"/>
      <c r="H332" s="107"/>
      <c r="I332" s="107"/>
      <c r="J332" s="107"/>
      <c r="K332" s="107"/>
      <c r="L332" s="107"/>
      <c r="M332" s="109"/>
      <c r="N332" s="109"/>
      <c r="O332" s="107"/>
      <c r="P332" s="107"/>
      <c r="Q332" s="107"/>
      <c r="R332" s="107"/>
      <c r="S332" s="107"/>
      <c r="T332" s="107"/>
      <c r="U332" s="107"/>
      <c r="V332" s="107"/>
      <c r="W332" s="107"/>
      <c r="X332" s="107"/>
      <c r="Y332" s="107"/>
      <c r="Z332" s="107"/>
    </row>
    <row r="333" spans="1:26" ht="15.75" customHeight="1">
      <c r="A333" s="107"/>
      <c r="B333" s="107"/>
      <c r="C333" s="107"/>
      <c r="D333" s="107"/>
      <c r="E333" s="107"/>
      <c r="F333" s="107"/>
      <c r="G333" s="107"/>
      <c r="H333" s="107"/>
      <c r="I333" s="107"/>
      <c r="J333" s="107"/>
      <c r="K333" s="107"/>
      <c r="L333" s="107"/>
      <c r="M333" s="109"/>
      <c r="N333" s="109"/>
      <c r="O333" s="107"/>
      <c r="P333" s="107"/>
      <c r="Q333" s="107"/>
      <c r="R333" s="107"/>
      <c r="S333" s="107"/>
      <c r="T333" s="107"/>
      <c r="U333" s="107"/>
      <c r="V333" s="107"/>
      <c r="W333" s="107"/>
      <c r="X333" s="107"/>
      <c r="Y333" s="107"/>
      <c r="Z333" s="107"/>
    </row>
    <row r="334" spans="1:26" ht="15.75" customHeight="1">
      <c r="A334" s="107"/>
      <c r="B334" s="107"/>
      <c r="C334" s="107"/>
      <c r="D334" s="107"/>
      <c r="E334" s="107"/>
      <c r="F334" s="107"/>
      <c r="G334" s="107"/>
      <c r="H334" s="107"/>
      <c r="I334" s="107"/>
      <c r="J334" s="107"/>
      <c r="K334" s="107"/>
      <c r="L334" s="107"/>
      <c r="M334" s="109"/>
      <c r="N334" s="109"/>
      <c r="O334" s="107"/>
      <c r="P334" s="107"/>
      <c r="Q334" s="107"/>
      <c r="R334" s="107"/>
      <c r="S334" s="107"/>
      <c r="T334" s="107"/>
      <c r="U334" s="107"/>
      <c r="V334" s="107"/>
      <c r="W334" s="107"/>
      <c r="X334" s="107"/>
      <c r="Y334" s="107"/>
      <c r="Z334" s="107"/>
    </row>
    <row r="335" spans="1:26" ht="15.75" customHeight="1">
      <c r="A335" s="107"/>
      <c r="B335" s="107"/>
      <c r="C335" s="107"/>
      <c r="D335" s="107"/>
      <c r="E335" s="107"/>
      <c r="F335" s="107"/>
      <c r="G335" s="107"/>
      <c r="H335" s="107"/>
      <c r="I335" s="107"/>
      <c r="J335" s="107"/>
      <c r="K335" s="107"/>
      <c r="L335" s="107"/>
      <c r="M335" s="109"/>
      <c r="N335" s="109"/>
      <c r="O335" s="107"/>
      <c r="P335" s="107"/>
      <c r="Q335" s="107"/>
      <c r="R335" s="107"/>
      <c r="S335" s="107"/>
      <c r="T335" s="107"/>
      <c r="U335" s="107"/>
      <c r="V335" s="107"/>
      <c r="W335" s="107"/>
      <c r="X335" s="107"/>
      <c r="Y335" s="107"/>
      <c r="Z335" s="107"/>
    </row>
    <row r="336" spans="1:26" ht="15.75" customHeight="1">
      <c r="A336" s="107"/>
      <c r="B336" s="107"/>
      <c r="C336" s="107"/>
      <c r="D336" s="107"/>
      <c r="E336" s="107"/>
      <c r="F336" s="107"/>
      <c r="G336" s="107"/>
      <c r="H336" s="107"/>
      <c r="I336" s="107"/>
      <c r="J336" s="107"/>
      <c r="K336" s="107"/>
      <c r="L336" s="107"/>
      <c r="M336" s="109"/>
      <c r="N336" s="109"/>
      <c r="O336" s="107"/>
      <c r="P336" s="107"/>
      <c r="Q336" s="107"/>
      <c r="R336" s="107"/>
      <c r="S336" s="107"/>
      <c r="T336" s="107"/>
      <c r="U336" s="107"/>
      <c r="V336" s="107"/>
      <c r="W336" s="107"/>
      <c r="X336" s="107"/>
      <c r="Y336" s="107"/>
      <c r="Z336" s="107"/>
    </row>
    <row r="337" spans="1:26" ht="15.75" customHeight="1">
      <c r="A337" s="107"/>
      <c r="B337" s="107"/>
      <c r="C337" s="107"/>
      <c r="D337" s="107"/>
      <c r="E337" s="107"/>
      <c r="F337" s="107"/>
      <c r="G337" s="107"/>
      <c r="H337" s="107"/>
      <c r="I337" s="107"/>
      <c r="J337" s="107"/>
      <c r="K337" s="107"/>
      <c r="L337" s="107"/>
      <c r="M337" s="109"/>
      <c r="N337" s="109"/>
      <c r="O337" s="107"/>
      <c r="P337" s="107"/>
      <c r="Q337" s="107"/>
      <c r="R337" s="107"/>
      <c r="S337" s="107"/>
      <c r="T337" s="107"/>
      <c r="U337" s="107"/>
      <c r="V337" s="107"/>
      <c r="W337" s="107"/>
      <c r="X337" s="107"/>
      <c r="Y337" s="107"/>
      <c r="Z337" s="107"/>
    </row>
    <row r="338" spans="1:26" ht="15.75" customHeight="1">
      <c r="A338" s="107"/>
      <c r="B338" s="107"/>
      <c r="C338" s="107"/>
      <c r="D338" s="107"/>
      <c r="E338" s="107"/>
      <c r="F338" s="107"/>
      <c r="G338" s="107"/>
      <c r="H338" s="107"/>
      <c r="I338" s="107"/>
      <c r="J338" s="107"/>
      <c r="K338" s="107"/>
      <c r="L338" s="107"/>
      <c r="M338" s="109"/>
      <c r="N338" s="109"/>
      <c r="O338" s="107"/>
      <c r="P338" s="107"/>
      <c r="Q338" s="107"/>
      <c r="R338" s="107"/>
      <c r="S338" s="107"/>
      <c r="T338" s="107"/>
      <c r="U338" s="107"/>
      <c r="V338" s="107"/>
      <c r="W338" s="107"/>
      <c r="X338" s="107"/>
      <c r="Y338" s="107"/>
      <c r="Z338" s="107"/>
    </row>
    <row r="339" spans="1:26" ht="15.75" customHeight="1">
      <c r="A339" s="107"/>
      <c r="B339" s="107"/>
      <c r="C339" s="107"/>
      <c r="D339" s="107"/>
      <c r="E339" s="107"/>
      <c r="F339" s="107"/>
      <c r="G339" s="107"/>
      <c r="H339" s="107"/>
      <c r="I339" s="107"/>
      <c r="J339" s="107"/>
      <c r="K339" s="107"/>
      <c r="L339" s="107"/>
      <c r="M339" s="109"/>
      <c r="N339" s="109"/>
      <c r="O339" s="107"/>
      <c r="P339" s="107"/>
      <c r="Q339" s="107"/>
      <c r="R339" s="107"/>
      <c r="S339" s="107"/>
      <c r="T339" s="107"/>
      <c r="U339" s="107"/>
      <c r="V339" s="107"/>
      <c r="W339" s="107"/>
      <c r="X339" s="107"/>
      <c r="Y339" s="107"/>
      <c r="Z339" s="107"/>
    </row>
    <row r="340" spans="1:26" ht="15.75" customHeight="1">
      <c r="A340" s="107"/>
      <c r="B340" s="107"/>
      <c r="C340" s="107"/>
      <c r="D340" s="107"/>
      <c r="E340" s="107"/>
      <c r="F340" s="107"/>
      <c r="G340" s="107"/>
      <c r="H340" s="107"/>
      <c r="I340" s="107"/>
      <c r="J340" s="107"/>
      <c r="K340" s="107"/>
      <c r="L340" s="107"/>
      <c r="M340" s="109"/>
      <c r="N340" s="109"/>
      <c r="O340" s="107"/>
      <c r="P340" s="107"/>
      <c r="Q340" s="107"/>
      <c r="R340" s="107"/>
      <c r="S340" s="107"/>
      <c r="T340" s="107"/>
      <c r="U340" s="107"/>
      <c r="V340" s="107"/>
      <c r="W340" s="107"/>
      <c r="X340" s="107"/>
      <c r="Y340" s="107"/>
      <c r="Z340" s="107"/>
    </row>
    <row r="341" spans="1:26" ht="15.75" customHeight="1">
      <c r="A341" s="107"/>
      <c r="B341" s="107"/>
      <c r="C341" s="107"/>
      <c r="D341" s="107"/>
      <c r="E341" s="107"/>
      <c r="F341" s="107"/>
      <c r="G341" s="107"/>
      <c r="H341" s="107"/>
      <c r="I341" s="107"/>
      <c r="J341" s="107"/>
      <c r="K341" s="107"/>
      <c r="L341" s="107"/>
      <c r="M341" s="109"/>
      <c r="N341" s="109"/>
      <c r="O341" s="107"/>
      <c r="P341" s="107"/>
      <c r="Q341" s="107"/>
      <c r="R341" s="107"/>
      <c r="S341" s="107"/>
      <c r="T341" s="107"/>
      <c r="U341" s="107"/>
      <c r="V341" s="107"/>
      <c r="W341" s="107"/>
      <c r="X341" s="107"/>
      <c r="Y341" s="107"/>
      <c r="Z341" s="107"/>
    </row>
    <row r="342" spans="1:26" ht="15.75" customHeight="1">
      <c r="A342" s="107"/>
      <c r="B342" s="107"/>
      <c r="C342" s="107"/>
      <c r="D342" s="107"/>
      <c r="E342" s="107"/>
      <c r="F342" s="107"/>
      <c r="G342" s="107"/>
      <c r="H342" s="107"/>
      <c r="I342" s="107"/>
      <c r="J342" s="107"/>
      <c r="K342" s="107"/>
      <c r="L342" s="107"/>
      <c r="M342" s="109"/>
      <c r="N342" s="109"/>
      <c r="O342" s="107"/>
      <c r="P342" s="107"/>
      <c r="Q342" s="107"/>
      <c r="R342" s="107"/>
      <c r="S342" s="107"/>
      <c r="T342" s="107"/>
      <c r="U342" s="107"/>
      <c r="V342" s="107"/>
      <c r="W342" s="107"/>
      <c r="X342" s="107"/>
      <c r="Y342" s="107"/>
      <c r="Z342" s="107"/>
    </row>
    <row r="343" spans="1:26" ht="15.75" customHeight="1">
      <c r="A343" s="107"/>
      <c r="B343" s="107"/>
      <c r="C343" s="107"/>
      <c r="D343" s="107"/>
      <c r="E343" s="107"/>
      <c r="F343" s="107"/>
      <c r="G343" s="107"/>
      <c r="H343" s="107"/>
      <c r="I343" s="107"/>
      <c r="J343" s="107"/>
      <c r="K343" s="107"/>
      <c r="L343" s="107"/>
      <c r="M343" s="109"/>
      <c r="N343" s="109"/>
      <c r="O343" s="107"/>
      <c r="P343" s="107"/>
      <c r="Q343" s="107"/>
      <c r="R343" s="107"/>
      <c r="S343" s="107"/>
      <c r="T343" s="107"/>
      <c r="U343" s="107"/>
      <c r="V343" s="107"/>
      <c r="W343" s="107"/>
      <c r="X343" s="107"/>
      <c r="Y343" s="107"/>
      <c r="Z343" s="107"/>
    </row>
    <row r="344" spans="1:26" ht="15.75" customHeight="1">
      <c r="A344" s="107"/>
      <c r="B344" s="107"/>
      <c r="C344" s="107"/>
      <c r="D344" s="107"/>
      <c r="E344" s="107"/>
      <c r="F344" s="107"/>
      <c r="G344" s="107"/>
      <c r="H344" s="107"/>
      <c r="I344" s="107"/>
      <c r="J344" s="107"/>
      <c r="K344" s="107"/>
      <c r="L344" s="107"/>
      <c r="M344" s="109"/>
      <c r="N344" s="109"/>
      <c r="O344" s="107"/>
      <c r="P344" s="107"/>
      <c r="Q344" s="107"/>
      <c r="R344" s="107"/>
      <c r="S344" s="107"/>
      <c r="T344" s="107"/>
      <c r="U344" s="107"/>
      <c r="V344" s="107"/>
      <c r="W344" s="107"/>
      <c r="X344" s="107"/>
      <c r="Y344" s="107"/>
      <c r="Z344" s="107"/>
    </row>
    <row r="345" spans="1:26" ht="15.75" customHeight="1">
      <c r="A345" s="107"/>
      <c r="B345" s="107"/>
      <c r="C345" s="107"/>
      <c r="D345" s="107"/>
      <c r="E345" s="107"/>
      <c r="F345" s="107"/>
      <c r="G345" s="107"/>
      <c r="H345" s="107"/>
      <c r="I345" s="107"/>
      <c r="J345" s="107"/>
      <c r="K345" s="107"/>
      <c r="L345" s="107"/>
      <c r="M345" s="109"/>
      <c r="N345" s="109"/>
      <c r="O345" s="107"/>
      <c r="P345" s="107"/>
      <c r="Q345" s="107"/>
      <c r="R345" s="107"/>
      <c r="S345" s="107"/>
      <c r="T345" s="107"/>
      <c r="U345" s="107"/>
      <c r="V345" s="107"/>
      <c r="W345" s="107"/>
      <c r="X345" s="107"/>
      <c r="Y345" s="107"/>
      <c r="Z345" s="107"/>
    </row>
    <row r="346" spans="1:26" ht="15.75" customHeight="1">
      <c r="A346" s="107"/>
      <c r="B346" s="107"/>
      <c r="C346" s="107"/>
      <c r="D346" s="107"/>
      <c r="E346" s="107"/>
      <c r="F346" s="107"/>
      <c r="G346" s="107"/>
      <c r="H346" s="107"/>
      <c r="I346" s="107"/>
      <c r="J346" s="107"/>
      <c r="K346" s="107"/>
      <c r="L346" s="107"/>
      <c r="M346" s="109"/>
      <c r="N346" s="109"/>
      <c r="O346" s="107"/>
      <c r="P346" s="107"/>
      <c r="Q346" s="107"/>
      <c r="R346" s="107"/>
      <c r="S346" s="107"/>
      <c r="T346" s="107"/>
      <c r="U346" s="107"/>
      <c r="V346" s="107"/>
      <c r="W346" s="107"/>
      <c r="X346" s="107"/>
      <c r="Y346" s="107"/>
      <c r="Z346" s="107"/>
    </row>
    <row r="347" spans="1:26" ht="15.75" customHeight="1">
      <c r="A347" s="107"/>
      <c r="B347" s="107"/>
      <c r="C347" s="107"/>
      <c r="D347" s="107"/>
      <c r="E347" s="107"/>
      <c r="F347" s="107"/>
      <c r="G347" s="107"/>
      <c r="H347" s="107"/>
      <c r="I347" s="107"/>
      <c r="J347" s="107"/>
      <c r="K347" s="107"/>
      <c r="L347" s="107"/>
      <c r="M347" s="109"/>
      <c r="N347" s="109"/>
      <c r="O347" s="107"/>
      <c r="P347" s="107"/>
      <c r="Q347" s="107"/>
      <c r="R347" s="107"/>
      <c r="S347" s="107"/>
      <c r="T347" s="107"/>
      <c r="U347" s="107"/>
      <c r="V347" s="107"/>
      <c r="W347" s="107"/>
      <c r="X347" s="107"/>
      <c r="Y347" s="107"/>
      <c r="Z347" s="107"/>
    </row>
    <row r="348" spans="1:26" ht="15.75" customHeight="1">
      <c r="A348" s="107"/>
      <c r="B348" s="107"/>
      <c r="C348" s="107"/>
      <c r="D348" s="107"/>
      <c r="E348" s="107"/>
      <c r="F348" s="107"/>
      <c r="G348" s="107"/>
      <c r="H348" s="107"/>
      <c r="I348" s="107"/>
      <c r="J348" s="107"/>
      <c r="K348" s="107"/>
      <c r="L348" s="107"/>
      <c r="M348" s="109"/>
      <c r="N348" s="109"/>
      <c r="O348" s="107"/>
      <c r="P348" s="107"/>
      <c r="Q348" s="107"/>
      <c r="R348" s="107"/>
      <c r="S348" s="107"/>
      <c r="T348" s="107"/>
      <c r="U348" s="107"/>
      <c r="V348" s="107"/>
      <c r="W348" s="107"/>
      <c r="X348" s="107"/>
      <c r="Y348" s="107"/>
      <c r="Z348" s="107"/>
    </row>
    <row r="349" spans="1:26" ht="15.75" customHeight="1">
      <c r="A349" s="107"/>
      <c r="B349" s="107"/>
      <c r="C349" s="107"/>
      <c r="D349" s="107"/>
      <c r="E349" s="107"/>
      <c r="F349" s="107"/>
      <c r="G349" s="107"/>
      <c r="H349" s="107"/>
      <c r="I349" s="107"/>
      <c r="J349" s="107"/>
      <c r="K349" s="107"/>
      <c r="L349" s="107"/>
      <c r="M349" s="109"/>
      <c r="N349" s="109"/>
      <c r="O349" s="107"/>
      <c r="P349" s="107"/>
      <c r="Q349" s="107"/>
      <c r="R349" s="107"/>
      <c r="S349" s="107"/>
      <c r="T349" s="107"/>
      <c r="U349" s="107"/>
      <c r="V349" s="107"/>
      <c r="W349" s="107"/>
      <c r="X349" s="107"/>
      <c r="Y349" s="107"/>
      <c r="Z349" s="107"/>
    </row>
    <row r="350" spans="1:26" ht="15.75" customHeight="1">
      <c r="A350" s="107"/>
      <c r="B350" s="107"/>
      <c r="C350" s="107"/>
      <c r="D350" s="107"/>
      <c r="E350" s="107"/>
      <c r="F350" s="107"/>
      <c r="G350" s="107"/>
      <c r="H350" s="107"/>
      <c r="I350" s="107"/>
      <c r="J350" s="107"/>
      <c r="K350" s="107"/>
      <c r="L350" s="107"/>
      <c r="M350" s="109"/>
      <c r="N350" s="109"/>
      <c r="O350" s="107"/>
      <c r="P350" s="107"/>
      <c r="Q350" s="107"/>
      <c r="R350" s="107"/>
      <c r="S350" s="107"/>
      <c r="T350" s="107"/>
      <c r="U350" s="107"/>
      <c r="V350" s="107"/>
      <c r="W350" s="107"/>
      <c r="X350" s="107"/>
      <c r="Y350" s="107"/>
      <c r="Z350" s="107"/>
    </row>
    <row r="351" spans="1:26" ht="15.75" customHeight="1">
      <c r="A351" s="107"/>
      <c r="B351" s="107"/>
      <c r="C351" s="107"/>
      <c r="D351" s="107"/>
      <c r="E351" s="107"/>
      <c r="F351" s="107"/>
      <c r="G351" s="107"/>
      <c r="H351" s="107"/>
      <c r="I351" s="107"/>
      <c r="J351" s="107"/>
      <c r="K351" s="107"/>
      <c r="L351" s="107"/>
      <c r="M351" s="109"/>
      <c r="N351" s="109"/>
      <c r="O351" s="107"/>
      <c r="P351" s="107"/>
      <c r="Q351" s="107"/>
      <c r="R351" s="107"/>
      <c r="S351" s="107"/>
      <c r="T351" s="107"/>
      <c r="U351" s="107"/>
      <c r="V351" s="107"/>
      <c r="W351" s="107"/>
      <c r="X351" s="107"/>
      <c r="Y351" s="107"/>
      <c r="Z351" s="107"/>
    </row>
    <row r="352" spans="1:26" ht="15.75" customHeight="1">
      <c r="A352" s="107"/>
      <c r="B352" s="107"/>
      <c r="C352" s="107"/>
      <c r="D352" s="107"/>
      <c r="E352" s="107"/>
      <c r="F352" s="107"/>
      <c r="G352" s="107"/>
      <c r="H352" s="107"/>
      <c r="I352" s="107"/>
      <c r="J352" s="107"/>
      <c r="K352" s="107"/>
      <c r="L352" s="107"/>
      <c r="M352" s="109"/>
      <c r="N352" s="109"/>
      <c r="O352" s="107"/>
      <c r="P352" s="107"/>
      <c r="Q352" s="107"/>
      <c r="R352" s="107"/>
      <c r="S352" s="107"/>
      <c r="T352" s="107"/>
      <c r="U352" s="107"/>
      <c r="V352" s="107"/>
      <c r="W352" s="107"/>
      <c r="X352" s="107"/>
      <c r="Y352" s="107"/>
      <c r="Z352" s="107"/>
    </row>
    <row r="353" spans="1:26" ht="15.75" customHeight="1">
      <c r="A353" s="107"/>
      <c r="B353" s="107"/>
      <c r="C353" s="107"/>
      <c r="D353" s="107"/>
      <c r="E353" s="107"/>
      <c r="F353" s="107"/>
      <c r="G353" s="107"/>
      <c r="H353" s="107"/>
      <c r="I353" s="107"/>
      <c r="J353" s="107"/>
      <c r="K353" s="107"/>
      <c r="L353" s="107"/>
      <c r="M353" s="109"/>
      <c r="N353" s="109"/>
      <c r="O353" s="107"/>
      <c r="P353" s="107"/>
      <c r="Q353" s="107"/>
      <c r="R353" s="107"/>
      <c r="S353" s="107"/>
      <c r="T353" s="107"/>
      <c r="U353" s="107"/>
      <c r="V353" s="107"/>
      <c r="W353" s="107"/>
      <c r="X353" s="107"/>
      <c r="Y353" s="107"/>
      <c r="Z353" s="107"/>
    </row>
    <row r="354" spans="1:26" ht="15.75" customHeight="1">
      <c r="A354" s="107"/>
      <c r="B354" s="107"/>
      <c r="C354" s="107"/>
      <c r="D354" s="107"/>
      <c r="E354" s="107"/>
      <c r="F354" s="107"/>
      <c r="G354" s="107"/>
      <c r="H354" s="107"/>
      <c r="I354" s="107"/>
      <c r="J354" s="107"/>
      <c r="K354" s="107"/>
      <c r="L354" s="107"/>
      <c r="M354" s="109"/>
      <c r="N354" s="109"/>
      <c r="O354" s="107"/>
      <c r="P354" s="107"/>
      <c r="Q354" s="107"/>
      <c r="R354" s="107"/>
      <c r="S354" s="107"/>
      <c r="T354" s="107"/>
      <c r="U354" s="107"/>
      <c r="V354" s="107"/>
      <c r="W354" s="107"/>
      <c r="X354" s="107"/>
      <c r="Y354" s="107"/>
      <c r="Z354" s="107"/>
    </row>
    <row r="355" spans="1:26" ht="15.75" customHeight="1">
      <c r="A355" s="107"/>
      <c r="B355" s="107"/>
      <c r="C355" s="107"/>
      <c r="D355" s="107"/>
      <c r="E355" s="107"/>
      <c r="F355" s="107"/>
      <c r="G355" s="107"/>
      <c r="H355" s="107"/>
      <c r="I355" s="107"/>
      <c r="J355" s="107"/>
      <c r="K355" s="107"/>
      <c r="L355" s="107"/>
      <c r="M355" s="109"/>
      <c r="N355" s="109"/>
      <c r="O355" s="107"/>
      <c r="P355" s="107"/>
      <c r="Q355" s="107"/>
      <c r="R355" s="107"/>
      <c r="S355" s="107"/>
      <c r="T355" s="107"/>
      <c r="U355" s="107"/>
      <c r="V355" s="107"/>
      <c r="W355" s="107"/>
      <c r="X355" s="107"/>
      <c r="Y355" s="107"/>
      <c r="Z355" s="107"/>
    </row>
    <row r="356" spans="1:26" ht="15.75" customHeight="1">
      <c r="A356" s="107"/>
      <c r="B356" s="107"/>
      <c r="C356" s="107"/>
      <c r="D356" s="107"/>
      <c r="E356" s="107"/>
      <c r="F356" s="107"/>
      <c r="G356" s="107"/>
      <c r="H356" s="107"/>
      <c r="I356" s="107"/>
      <c r="J356" s="107"/>
      <c r="K356" s="107"/>
      <c r="L356" s="107"/>
      <c r="M356" s="109"/>
      <c r="N356" s="109"/>
      <c r="O356" s="107"/>
      <c r="P356" s="107"/>
      <c r="Q356" s="107"/>
      <c r="R356" s="107"/>
      <c r="S356" s="107"/>
      <c r="T356" s="107"/>
      <c r="U356" s="107"/>
      <c r="V356" s="107"/>
      <c r="W356" s="107"/>
      <c r="X356" s="107"/>
      <c r="Y356" s="107"/>
      <c r="Z356" s="107"/>
    </row>
    <row r="357" spans="1:26" ht="15.75" customHeight="1">
      <c r="A357" s="107"/>
      <c r="B357" s="107"/>
      <c r="C357" s="107"/>
      <c r="D357" s="107"/>
      <c r="E357" s="107"/>
      <c r="F357" s="107"/>
      <c r="G357" s="107"/>
      <c r="H357" s="107"/>
      <c r="I357" s="107"/>
      <c r="J357" s="107"/>
      <c r="K357" s="107"/>
      <c r="L357" s="107"/>
      <c r="M357" s="109"/>
      <c r="N357" s="109"/>
      <c r="O357" s="107"/>
      <c r="P357" s="107"/>
      <c r="Q357" s="107"/>
      <c r="R357" s="107"/>
      <c r="S357" s="107"/>
      <c r="T357" s="107"/>
      <c r="U357" s="107"/>
      <c r="V357" s="107"/>
      <c r="W357" s="107"/>
      <c r="X357" s="107"/>
      <c r="Y357" s="107"/>
      <c r="Z357" s="107"/>
    </row>
    <row r="358" spans="1:26" ht="15.75" customHeight="1">
      <c r="A358" s="107"/>
      <c r="B358" s="107"/>
      <c r="C358" s="107"/>
      <c r="D358" s="107"/>
      <c r="E358" s="107"/>
      <c r="F358" s="107"/>
      <c r="G358" s="107"/>
      <c r="H358" s="107"/>
      <c r="I358" s="107"/>
      <c r="J358" s="107"/>
      <c r="K358" s="107"/>
      <c r="L358" s="107"/>
      <c r="M358" s="109"/>
      <c r="N358" s="109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</row>
    <row r="359" spans="1:26" ht="15.75" customHeight="1">
      <c r="A359" s="107"/>
      <c r="B359" s="107"/>
      <c r="C359" s="107"/>
      <c r="D359" s="107"/>
      <c r="E359" s="107"/>
      <c r="F359" s="107"/>
      <c r="G359" s="107"/>
      <c r="H359" s="107"/>
      <c r="I359" s="107"/>
      <c r="J359" s="107"/>
      <c r="K359" s="107"/>
      <c r="L359" s="107"/>
      <c r="M359" s="109"/>
      <c r="N359" s="109"/>
      <c r="O359" s="107"/>
      <c r="P359" s="107"/>
      <c r="Q359" s="107"/>
      <c r="R359" s="107"/>
      <c r="S359" s="107"/>
      <c r="T359" s="107"/>
      <c r="U359" s="107"/>
      <c r="V359" s="107"/>
      <c r="W359" s="107"/>
      <c r="X359" s="107"/>
      <c r="Y359" s="107"/>
      <c r="Z359" s="107"/>
    </row>
    <row r="360" spans="1:26" ht="15.75" customHeight="1">
      <c r="A360" s="107"/>
      <c r="B360" s="107"/>
      <c r="C360" s="107"/>
      <c r="D360" s="107"/>
      <c r="E360" s="107"/>
      <c r="F360" s="107"/>
      <c r="G360" s="107"/>
      <c r="H360" s="107"/>
      <c r="I360" s="107"/>
      <c r="J360" s="107"/>
      <c r="K360" s="107"/>
      <c r="L360" s="107"/>
      <c r="M360" s="109"/>
      <c r="N360" s="109"/>
      <c r="O360" s="107"/>
      <c r="P360" s="107"/>
      <c r="Q360" s="107"/>
      <c r="R360" s="107"/>
      <c r="S360" s="107"/>
      <c r="T360" s="107"/>
      <c r="U360" s="107"/>
      <c r="V360" s="107"/>
      <c r="W360" s="107"/>
      <c r="X360" s="107"/>
      <c r="Y360" s="107"/>
      <c r="Z360" s="107"/>
    </row>
    <row r="361" spans="1:26" ht="15.75" customHeight="1">
      <c r="A361" s="107"/>
      <c r="B361" s="107"/>
      <c r="C361" s="107"/>
      <c r="D361" s="107"/>
      <c r="E361" s="107"/>
      <c r="F361" s="107"/>
      <c r="G361" s="107"/>
      <c r="H361" s="107"/>
      <c r="I361" s="107"/>
      <c r="J361" s="107"/>
      <c r="K361" s="107"/>
      <c r="L361" s="107"/>
      <c r="M361" s="109"/>
      <c r="N361" s="109"/>
      <c r="O361" s="107"/>
      <c r="P361" s="107"/>
      <c r="Q361" s="107"/>
      <c r="R361" s="107"/>
      <c r="S361" s="107"/>
      <c r="T361" s="107"/>
      <c r="U361" s="107"/>
      <c r="V361" s="107"/>
      <c r="W361" s="107"/>
      <c r="X361" s="107"/>
      <c r="Y361" s="107"/>
      <c r="Z361" s="107"/>
    </row>
    <row r="362" spans="1:26" ht="15.75" customHeight="1">
      <c r="A362" s="107"/>
      <c r="B362" s="107"/>
      <c r="C362" s="107"/>
      <c r="D362" s="107"/>
      <c r="E362" s="107"/>
      <c r="F362" s="107"/>
      <c r="G362" s="107"/>
      <c r="H362" s="107"/>
      <c r="I362" s="107"/>
      <c r="J362" s="107"/>
      <c r="K362" s="107"/>
      <c r="L362" s="107"/>
      <c r="M362" s="109"/>
      <c r="N362" s="109"/>
      <c r="O362" s="107"/>
      <c r="P362" s="107"/>
      <c r="Q362" s="107"/>
      <c r="R362" s="107"/>
      <c r="S362" s="107"/>
      <c r="T362" s="107"/>
      <c r="U362" s="107"/>
      <c r="V362" s="107"/>
      <c r="W362" s="107"/>
      <c r="X362" s="107"/>
      <c r="Y362" s="107"/>
      <c r="Z362" s="107"/>
    </row>
    <row r="363" spans="1:26" ht="15.75" customHeight="1">
      <c r="A363" s="107"/>
      <c r="B363" s="107"/>
      <c r="C363" s="107"/>
      <c r="D363" s="107"/>
      <c r="E363" s="107"/>
      <c r="F363" s="107"/>
      <c r="G363" s="107"/>
      <c r="H363" s="107"/>
      <c r="I363" s="107"/>
      <c r="J363" s="107"/>
      <c r="K363" s="107"/>
      <c r="L363" s="107"/>
      <c r="M363" s="109"/>
      <c r="N363" s="109"/>
      <c r="O363" s="107"/>
      <c r="P363" s="107"/>
      <c r="Q363" s="107"/>
      <c r="R363" s="107"/>
      <c r="S363" s="107"/>
      <c r="T363" s="107"/>
      <c r="U363" s="107"/>
      <c r="V363" s="107"/>
      <c r="W363" s="107"/>
      <c r="X363" s="107"/>
      <c r="Y363" s="107"/>
      <c r="Z363" s="107"/>
    </row>
    <row r="364" spans="1:26" ht="15.75" customHeight="1">
      <c r="A364" s="107"/>
      <c r="B364" s="107"/>
      <c r="C364" s="107"/>
      <c r="D364" s="107"/>
      <c r="E364" s="107"/>
      <c r="F364" s="107"/>
      <c r="G364" s="107"/>
      <c r="H364" s="107"/>
      <c r="I364" s="107"/>
      <c r="J364" s="107"/>
      <c r="K364" s="107"/>
      <c r="L364" s="107"/>
      <c r="M364" s="109"/>
      <c r="N364" s="109"/>
      <c r="O364" s="107"/>
      <c r="P364" s="107"/>
      <c r="Q364" s="107"/>
      <c r="R364" s="107"/>
      <c r="S364" s="107"/>
      <c r="T364" s="107"/>
      <c r="U364" s="107"/>
      <c r="V364" s="107"/>
      <c r="W364" s="107"/>
      <c r="X364" s="107"/>
      <c r="Y364" s="107"/>
      <c r="Z364" s="107"/>
    </row>
    <row r="365" spans="1:26" ht="15.75" customHeight="1">
      <c r="A365" s="107"/>
      <c r="B365" s="107"/>
      <c r="C365" s="107"/>
      <c r="D365" s="107"/>
      <c r="E365" s="107"/>
      <c r="F365" s="107"/>
      <c r="G365" s="107"/>
      <c r="H365" s="107"/>
      <c r="I365" s="107"/>
      <c r="J365" s="107"/>
      <c r="K365" s="107"/>
      <c r="L365" s="107"/>
      <c r="M365" s="109"/>
      <c r="N365" s="109"/>
      <c r="O365" s="107"/>
      <c r="P365" s="107"/>
      <c r="Q365" s="107"/>
      <c r="R365" s="107"/>
      <c r="S365" s="107"/>
      <c r="T365" s="107"/>
      <c r="U365" s="107"/>
      <c r="V365" s="107"/>
      <c r="W365" s="107"/>
      <c r="X365" s="107"/>
      <c r="Y365" s="107"/>
      <c r="Z365" s="107"/>
    </row>
    <row r="366" spans="1:26" ht="15.75" customHeight="1">
      <c r="A366" s="107"/>
      <c r="B366" s="107"/>
      <c r="C366" s="107"/>
      <c r="D366" s="107"/>
      <c r="E366" s="107"/>
      <c r="F366" s="107"/>
      <c r="G366" s="107"/>
      <c r="H366" s="107"/>
      <c r="I366" s="107"/>
      <c r="J366" s="107"/>
      <c r="K366" s="107"/>
      <c r="L366" s="107"/>
      <c r="M366" s="109"/>
      <c r="N366" s="109"/>
      <c r="O366" s="107"/>
      <c r="P366" s="107"/>
      <c r="Q366" s="107"/>
      <c r="R366" s="107"/>
      <c r="S366" s="107"/>
      <c r="T366" s="107"/>
      <c r="U366" s="107"/>
      <c r="V366" s="107"/>
      <c r="W366" s="107"/>
      <c r="X366" s="107"/>
      <c r="Y366" s="107"/>
      <c r="Z366" s="107"/>
    </row>
    <row r="367" spans="1:26" ht="15.75" customHeight="1">
      <c r="A367" s="107"/>
      <c r="B367" s="107"/>
      <c r="C367" s="107"/>
      <c r="D367" s="107"/>
      <c r="E367" s="107"/>
      <c r="F367" s="107"/>
      <c r="G367" s="107"/>
      <c r="H367" s="107"/>
      <c r="I367" s="107"/>
      <c r="J367" s="107"/>
      <c r="K367" s="107"/>
      <c r="L367" s="107"/>
      <c r="M367" s="109"/>
      <c r="N367" s="109"/>
      <c r="O367" s="107"/>
      <c r="P367" s="107"/>
      <c r="Q367" s="107"/>
      <c r="R367" s="107"/>
      <c r="S367" s="107"/>
      <c r="T367" s="107"/>
      <c r="U367" s="107"/>
      <c r="V367" s="107"/>
      <c r="W367" s="107"/>
      <c r="X367" s="107"/>
      <c r="Y367" s="107"/>
      <c r="Z367" s="107"/>
    </row>
    <row r="368" spans="1:26" ht="15.75" customHeight="1">
      <c r="A368" s="107"/>
      <c r="B368" s="107"/>
      <c r="C368" s="107"/>
      <c r="D368" s="107"/>
      <c r="E368" s="107"/>
      <c r="F368" s="107"/>
      <c r="G368" s="107"/>
      <c r="H368" s="107"/>
      <c r="I368" s="107"/>
      <c r="J368" s="107"/>
      <c r="K368" s="107"/>
      <c r="L368" s="107"/>
      <c r="M368" s="109"/>
      <c r="N368" s="109"/>
      <c r="O368" s="107"/>
      <c r="P368" s="107"/>
      <c r="Q368" s="107"/>
      <c r="R368" s="107"/>
      <c r="S368" s="107"/>
      <c r="T368" s="107"/>
      <c r="U368" s="107"/>
      <c r="V368" s="107"/>
      <c r="W368" s="107"/>
      <c r="X368" s="107"/>
      <c r="Y368" s="107"/>
      <c r="Z368" s="107"/>
    </row>
    <row r="369" spans="1:26" ht="15.75" customHeight="1">
      <c r="A369" s="107"/>
      <c r="B369" s="107"/>
      <c r="C369" s="107"/>
      <c r="D369" s="107"/>
      <c r="E369" s="107"/>
      <c r="F369" s="107"/>
      <c r="G369" s="107"/>
      <c r="H369" s="107"/>
      <c r="I369" s="107"/>
      <c r="J369" s="107"/>
      <c r="K369" s="107"/>
      <c r="L369" s="107"/>
      <c r="M369" s="109"/>
      <c r="N369" s="109"/>
      <c r="O369" s="107"/>
      <c r="P369" s="107"/>
      <c r="Q369" s="107"/>
      <c r="R369" s="107"/>
      <c r="S369" s="107"/>
      <c r="T369" s="107"/>
      <c r="U369" s="107"/>
      <c r="V369" s="107"/>
      <c r="W369" s="107"/>
      <c r="X369" s="107"/>
      <c r="Y369" s="107"/>
      <c r="Z369" s="107"/>
    </row>
    <row r="370" spans="1:26" ht="15.75" customHeight="1">
      <c r="A370" s="107"/>
      <c r="B370" s="107"/>
      <c r="C370" s="107"/>
      <c r="D370" s="107"/>
      <c r="E370" s="107"/>
      <c r="F370" s="107"/>
      <c r="G370" s="107"/>
      <c r="H370" s="107"/>
      <c r="I370" s="107"/>
      <c r="J370" s="107"/>
      <c r="K370" s="107"/>
      <c r="L370" s="107"/>
      <c r="M370" s="109"/>
      <c r="N370" s="109"/>
      <c r="O370" s="107"/>
      <c r="P370" s="107"/>
      <c r="Q370" s="107"/>
      <c r="R370" s="107"/>
      <c r="S370" s="107"/>
      <c r="T370" s="107"/>
      <c r="U370" s="107"/>
      <c r="V370" s="107"/>
      <c r="W370" s="107"/>
      <c r="X370" s="107"/>
      <c r="Y370" s="107"/>
      <c r="Z370" s="107"/>
    </row>
    <row r="371" spans="1:26" ht="15.75" customHeight="1">
      <c r="A371" s="107"/>
      <c r="B371" s="107"/>
      <c r="C371" s="107"/>
      <c r="D371" s="107"/>
      <c r="E371" s="107"/>
      <c r="F371" s="107"/>
      <c r="G371" s="107"/>
      <c r="H371" s="107"/>
      <c r="I371" s="107"/>
      <c r="J371" s="107"/>
      <c r="K371" s="107"/>
      <c r="L371" s="107"/>
      <c r="M371" s="109"/>
      <c r="N371" s="109"/>
      <c r="O371" s="107"/>
      <c r="P371" s="107"/>
      <c r="Q371" s="107"/>
      <c r="R371" s="107"/>
      <c r="S371" s="107"/>
      <c r="T371" s="107"/>
      <c r="U371" s="107"/>
      <c r="V371" s="107"/>
      <c r="W371" s="107"/>
      <c r="X371" s="107"/>
      <c r="Y371" s="107"/>
      <c r="Z371" s="107"/>
    </row>
    <row r="372" spans="1:26" ht="15.75" customHeight="1">
      <c r="A372" s="107"/>
      <c r="B372" s="107"/>
      <c r="C372" s="107"/>
      <c r="D372" s="107"/>
      <c r="E372" s="107"/>
      <c r="F372" s="107"/>
      <c r="G372" s="107"/>
      <c r="H372" s="107"/>
      <c r="I372" s="107"/>
      <c r="J372" s="107"/>
      <c r="K372" s="107"/>
      <c r="L372" s="107"/>
      <c r="M372" s="109"/>
      <c r="N372" s="109"/>
      <c r="O372" s="107"/>
      <c r="P372" s="107"/>
      <c r="Q372" s="107"/>
      <c r="R372" s="107"/>
      <c r="S372" s="107"/>
      <c r="T372" s="107"/>
      <c r="U372" s="107"/>
      <c r="V372" s="107"/>
      <c r="W372" s="107"/>
      <c r="X372" s="107"/>
      <c r="Y372" s="107"/>
      <c r="Z372" s="107"/>
    </row>
    <row r="373" spans="1:26" ht="15.75" customHeight="1">
      <c r="A373" s="107"/>
      <c r="B373" s="107"/>
      <c r="C373" s="107"/>
      <c r="D373" s="107"/>
      <c r="E373" s="107"/>
      <c r="F373" s="107"/>
      <c r="G373" s="107"/>
      <c r="H373" s="107"/>
      <c r="I373" s="107"/>
      <c r="J373" s="107"/>
      <c r="K373" s="107"/>
      <c r="L373" s="107"/>
      <c r="M373" s="109"/>
      <c r="N373" s="109"/>
      <c r="O373" s="107"/>
      <c r="P373" s="107"/>
      <c r="Q373" s="107"/>
      <c r="R373" s="107"/>
      <c r="S373" s="107"/>
      <c r="T373" s="107"/>
      <c r="U373" s="107"/>
      <c r="V373" s="107"/>
      <c r="W373" s="107"/>
      <c r="X373" s="107"/>
      <c r="Y373" s="107"/>
      <c r="Z373" s="107"/>
    </row>
    <row r="374" spans="1:26" ht="15.75" customHeight="1">
      <c r="A374" s="107"/>
      <c r="B374" s="107"/>
      <c r="C374" s="107"/>
      <c r="D374" s="107"/>
      <c r="E374" s="107"/>
      <c r="F374" s="107"/>
      <c r="G374" s="107"/>
      <c r="H374" s="107"/>
      <c r="I374" s="107"/>
      <c r="J374" s="107"/>
      <c r="K374" s="107"/>
      <c r="L374" s="107"/>
      <c r="M374" s="109"/>
      <c r="N374" s="109"/>
      <c r="O374" s="107"/>
      <c r="P374" s="107"/>
      <c r="Q374" s="107"/>
      <c r="R374" s="107"/>
      <c r="S374" s="107"/>
      <c r="T374" s="107"/>
      <c r="U374" s="107"/>
      <c r="V374" s="107"/>
      <c r="W374" s="107"/>
      <c r="X374" s="107"/>
      <c r="Y374" s="107"/>
      <c r="Z374" s="107"/>
    </row>
    <row r="375" spans="1:26" ht="15.75" customHeight="1">
      <c r="A375" s="107"/>
      <c r="B375" s="107"/>
      <c r="C375" s="107"/>
      <c r="D375" s="107"/>
      <c r="E375" s="107"/>
      <c r="F375" s="107"/>
      <c r="G375" s="107"/>
      <c r="H375" s="107"/>
      <c r="I375" s="107"/>
      <c r="J375" s="107"/>
      <c r="K375" s="107"/>
      <c r="L375" s="107"/>
      <c r="M375" s="109"/>
      <c r="N375" s="109"/>
      <c r="O375" s="107"/>
      <c r="P375" s="107"/>
      <c r="Q375" s="107"/>
      <c r="R375" s="107"/>
      <c r="S375" s="107"/>
      <c r="T375" s="107"/>
      <c r="U375" s="107"/>
      <c r="V375" s="107"/>
      <c r="W375" s="107"/>
      <c r="X375" s="107"/>
      <c r="Y375" s="107"/>
      <c r="Z375" s="107"/>
    </row>
    <row r="376" spans="1:26" ht="15.75" customHeight="1">
      <c r="A376" s="107"/>
      <c r="B376" s="107"/>
      <c r="C376" s="107"/>
      <c r="D376" s="107"/>
      <c r="E376" s="107"/>
      <c r="F376" s="107"/>
      <c r="G376" s="107"/>
      <c r="H376" s="107"/>
      <c r="I376" s="107"/>
      <c r="J376" s="107"/>
      <c r="K376" s="107"/>
      <c r="L376" s="107"/>
      <c r="M376" s="109"/>
      <c r="N376" s="109"/>
      <c r="O376" s="107"/>
      <c r="P376" s="107"/>
      <c r="Q376" s="107"/>
      <c r="R376" s="107"/>
      <c r="S376" s="107"/>
      <c r="T376" s="107"/>
      <c r="U376" s="107"/>
      <c r="V376" s="107"/>
      <c r="W376" s="107"/>
      <c r="X376" s="107"/>
      <c r="Y376" s="107"/>
      <c r="Z376" s="107"/>
    </row>
    <row r="377" spans="1:26" ht="15.75" customHeight="1">
      <c r="A377" s="107"/>
      <c r="B377" s="107"/>
      <c r="C377" s="107"/>
      <c r="D377" s="107"/>
      <c r="E377" s="107"/>
      <c r="F377" s="107"/>
      <c r="G377" s="107"/>
      <c r="H377" s="107"/>
      <c r="I377" s="107"/>
      <c r="J377" s="107"/>
      <c r="K377" s="107"/>
      <c r="L377" s="107"/>
      <c r="M377" s="109"/>
      <c r="N377" s="109"/>
      <c r="O377" s="107"/>
      <c r="P377" s="107"/>
      <c r="Q377" s="107"/>
      <c r="R377" s="107"/>
      <c r="S377" s="107"/>
      <c r="T377" s="107"/>
      <c r="U377" s="107"/>
      <c r="V377" s="107"/>
      <c r="W377" s="107"/>
      <c r="X377" s="107"/>
      <c r="Y377" s="107"/>
      <c r="Z377" s="107"/>
    </row>
    <row r="378" spans="1:26" ht="15.75" customHeight="1">
      <c r="A378" s="107"/>
      <c r="B378" s="107"/>
      <c r="C378" s="107"/>
      <c r="D378" s="107"/>
      <c r="E378" s="107"/>
      <c r="F378" s="107"/>
      <c r="G378" s="107"/>
      <c r="H378" s="107"/>
      <c r="I378" s="107"/>
      <c r="J378" s="107"/>
      <c r="K378" s="107"/>
      <c r="L378" s="107"/>
      <c r="M378" s="109"/>
      <c r="N378" s="109"/>
      <c r="O378" s="107"/>
      <c r="P378" s="107"/>
      <c r="Q378" s="107"/>
      <c r="R378" s="107"/>
      <c r="S378" s="107"/>
      <c r="T378" s="107"/>
      <c r="U378" s="107"/>
      <c r="V378" s="107"/>
      <c r="W378" s="107"/>
      <c r="X378" s="107"/>
      <c r="Y378" s="107"/>
      <c r="Z378" s="107"/>
    </row>
    <row r="379" spans="1:26" ht="15.75" customHeight="1">
      <c r="A379" s="107"/>
      <c r="B379" s="107"/>
      <c r="C379" s="107"/>
      <c r="D379" s="107"/>
      <c r="E379" s="107"/>
      <c r="F379" s="107"/>
      <c r="G379" s="107"/>
      <c r="H379" s="107"/>
      <c r="I379" s="107"/>
      <c r="J379" s="107"/>
      <c r="K379" s="107"/>
      <c r="L379" s="107"/>
      <c r="M379" s="109"/>
      <c r="N379" s="109"/>
      <c r="O379" s="107"/>
      <c r="P379" s="107"/>
      <c r="Q379" s="107"/>
      <c r="R379" s="107"/>
      <c r="S379" s="107"/>
      <c r="T379" s="107"/>
      <c r="U379" s="107"/>
      <c r="V379" s="107"/>
      <c r="W379" s="107"/>
      <c r="X379" s="107"/>
      <c r="Y379" s="107"/>
      <c r="Z379" s="107"/>
    </row>
    <row r="380" spans="1:26" ht="15.75" customHeight="1">
      <c r="A380" s="107"/>
      <c r="B380" s="107"/>
      <c r="C380" s="107"/>
      <c r="D380" s="107"/>
      <c r="E380" s="107"/>
      <c r="F380" s="107"/>
      <c r="G380" s="107"/>
      <c r="H380" s="107"/>
      <c r="I380" s="107"/>
      <c r="J380" s="107"/>
      <c r="K380" s="107"/>
      <c r="L380" s="107"/>
      <c r="M380" s="109"/>
      <c r="N380" s="109"/>
      <c r="O380" s="107"/>
      <c r="P380" s="107"/>
      <c r="Q380" s="107"/>
      <c r="R380" s="107"/>
      <c r="S380" s="107"/>
      <c r="T380" s="107"/>
      <c r="U380" s="107"/>
      <c r="V380" s="107"/>
      <c r="W380" s="107"/>
      <c r="X380" s="107"/>
      <c r="Y380" s="107"/>
      <c r="Z380" s="107"/>
    </row>
    <row r="381" spans="1:26" ht="15.75" customHeight="1">
      <c r="A381" s="107"/>
      <c r="B381" s="107"/>
      <c r="C381" s="107"/>
      <c r="D381" s="107"/>
      <c r="E381" s="107"/>
      <c r="F381" s="107"/>
      <c r="G381" s="107"/>
      <c r="H381" s="107"/>
      <c r="I381" s="107"/>
      <c r="J381" s="107"/>
      <c r="K381" s="107"/>
      <c r="L381" s="107"/>
      <c r="M381" s="109"/>
      <c r="N381" s="109"/>
      <c r="O381" s="107"/>
      <c r="P381" s="107"/>
      <c r="Q381" s="107"/>
      <c r="R381" s="107"/>
      <c r="S381" s="107"/>
      <c r="T381" s="107"/>
      <c r="U381" s="107"/>
      <c r="V381" s="107"/>
      <c r="W381" s="107"/>
      <c r="X381" s="107"/>
      <c r="Y381" s="107"/>
      <c r="Z381" s="107"/>
    </row>
    <row r="382" spans="1:26" ht="15.75" customHeight="1">
      <c r="A382" s="107"/>
      <c r="B382" s="107"/>
      <c r="C382" s="107"/>
      <c r="D382" s="107"/>
      <c r="E382" s="107"/>
      <c r="F382" s="107"/>
      <c r="G382" s="107"/>
      <c r="H382" s="107"/>
      <c r="I382" s="107"/>
      <c r="J382" s="107"/>
      <c r="K382" s="107"/>
      <c r="L382" s="107"/>
      <c r="M382" s="109"/>
      <c r="N382" s="109"/>
      <c r="O382" s="107"/>
      <c r="P382" s="107"/>
      <c r="Q382" s="107"/>
      <c r="R382" s="107"/>
      <c r="S382" s="107"/>
      <c r="T382" s="107"/>
      <c r="U382" s="107"/>
      <c r="V382" s="107"/>
      <c r="W382" s="107"/>
      <c r="X382" s="107"/>
      <c r="Y382" s="107"/>
      <c r="Z382" s="107"/>
    </row>
    <row r="383" spans="1:26" ht="15.75" customHeight="1">
      <c r="A383" s="107"/>
      <c r="B383" s="107"/>
      <c r="C383" s="107"/>
      <c r="D383" s="107"/>
      <c r="E383" s="107"/>
      <c r="F383" s="107"/>
      <c r="G383" s="107"/>
      <c r="H383" s="107"/>
      <c r="I383" s="107"/>
      <c r="J383" s="107"/>
      <c r="K383" s="107"/>
      <c r="L383" s="107"/>
      <c r="M383" s="109"/>
      <c r="N383" s="109"/>
      <c r="O383" s="107"/>
      <c r="P383" s="107"/>
      <c r="Q383" s="107"/>
      <c r="R383" s="107"/>
      <c r="S383" s="107"/>
      <c r="T383" s="107"/>
      <c r="U383" s="107"/>
      <c r="V383" s="107"/>
      <c r="W383" s="107"/>
      <c r="X383" s="107"/>
      <c r="Y383" s="107"/>
      <c r="Z383" s="107"/>
    </row>
    <row r="384" spans="1:26" ht="15.75" customHeight="1">
      <c r="A384" s="107"/>
      <c r="B384" s="107"/>
      <c r="C384" s="107"/>
      <c r="D384" s="107"/>
      <c r="E384" s="107"/>
      <c r="F384" s="107"/>
      <c r="G384" s="107"/>
      <c r="H384" s="107"/>
      <c r="I384" s="107"/>
      <c r="J384" s="107"/>
      <c r="K384" s="107"/>
      <c r="L384" s="107"/>
      <c r="M384" s="109"/>
      <c r="N384" s="109"/>
      <c r="O384" s="107"/>
      <c r="P384" s="107"/>
      <c r="Q384" s="107"/>
      <c r="R384" s="107"/>
      <c r="S384" s="107"/>
      <c r="T384" s="107"/>
      <c r="U384" s="107"/>
      <c r="V384" s="107"/>
      <c r="W384" s="107"/>
      <c r="X384" s="107"/>
      <c r="Y384" s="107"/>
      <c r="Z384" s="107"/>
    </row>
    <row r="385" spans="1:26" ht="15.75" customHeight="1">
      <c r="A385" s="107"/>
      <c r="B385" s="107"/>
      <c r="C385" s="107"/>
      <c r="D385" s="107"/>
      <c r="E385" s="107"/>
      <c r="F385" s="107"/>
      <c r="G385" s="107"/>
      <c r="H385" s="107"/>
      <c r="I385" s="107"/>
      <c r="J385" s="107"/>
      <c r="K385" s="107"/>
      <c r="L385" s="107"/>
      <c r="M385" s="109"/>
      <c r="N385" s="109"/>
      <c r="O385" s="107"/>
      <c r="P385" s="107"/>
      <c r="Q385" s="107"/>
      <c r="R385" s="107"/>
      <c r="S385" s="107"/>
      <c r="T385" s="107"/>
      <c r="U385" s="107"/>
      <c r="V385" s="107"/>
      <c r="W385" s="107"/>
      <c r="X385" s="107"/>
      <c r="Y385" s="107"/>
      <c r="Z385" s="107"/>
    </row>
    <row r="386" spans="1:26" ht="15.75" customHeight="1">
      <c r="A386" s="107"/>
      <c r="B386" s="107"/>
      <c r="C386" s="107"/>
      <c r="D386" s="107"/>
      <c r="E386" s="107"/>
      <c r="F386" s="107"/>
      <c r="G386" s="107"/>
      <c r="H386" s="107"/>
      <c r="I386" s="107"/>
      <c r="J386" s="107"/>
      <c r="K386" s="107"/>
      <c r="L386" s="107"/>
      <c r="M386" s="109"/>
      <c r="N386" s="109"/>
      <c r="O386" s="107"/>
      <c r="P386" s="107"/>
      <c r="Q386" s="107"/>
      <c r="R386" s="107"/>
      <c r="S386" s="107"/>
      <c r="T386" s="107"/>
      <c r="U386" s="107"/>
      <c r="V386" s="107"/>
      <c r="W386" s="107"/>
      <c r="X386" s="107"/>
      <c r="Y386" s="107"/>
      <c r="Z386" s="107"/>
    </row>
    <row r="387" spans="1:26" ht="15.75" customHeight="1">
      <c r="A387" s="107"/>
      <c r="B387" s="107"/>
      <c r="C387" s="107"/>
      <c r="D387" s="107"/>
      <c r="E387" s="107"/>
      <c r="F387" s="107"/>
      <c r="G387" s="107"/>
      <c r="H387" s="107"/>
      <c r="I387" s="107"/>
      <c r="J387" s="107"/>
      <c r="K387" s="107"/>
      <c r="L387" s="107"/>
      <c r="M387" s="109"/>
      <c r="N387" s="109"/>
      <c r="O387" s="107"/>
      <c r="P387" s="107"/>
      <c r="Q387" s="107"/>
      <c r="R387" s="107"/>
      <c r="S387" s="107"/>
      <c r="T387" s="107"/>
      <c r="U387" s="107"/>
      <c r="V387" s="107"/>
      <c r="W387" s="107"/>
      <c r="X387" s="107"/>
      <c r="Y387" s="107"/>
      <c r="Z387" s="107"/>
    </row>
    <row r="388" spans="1:26" ht="15.75" customHeight="1">
      <c r="A388" s="107"/>
      <c r="B388" s="107"/>
      <c r="C388" s="107"/>
      <c r="D388" s="107"/>
      <c r="E388" s="107"/>
      <c r="F388" s="107"/>
      <c r="G388" s="107"/>
      <c r="H388" s="107"/>
      <c r="I388" s="107"/>
      <c r="J388" s="107"/>
      <c r="K388" s="107"/>
      <c r="L388" s="107"/>
      <c r="M388" s="109"/>
      <c r="N388" s="109"/>
      <c r="O388" s="107"/>
      <c r="P388" s="107"/>
      <c r="Q388" s="107"/>
      <c r="R388" s="107"/>
      <c r="S388" s="107"/>
      <c r="T388" s="107"/>
      <c r="U388" s="107"/>
      <c r="V388" s="107"/>
      <c r="W388" s="107"/>
      <c r="X388" s="107"/>
      <c r="Y388" s="107"/>
      <c r="Z388" s="107"/>
    </row>
    <row r="389" spans="1:26" ht="15.75" customHeight="1">
      <c r="A389" s="107"/>
      <c r="B389" s="107"/>
      <c r="C389" s="107"/>
      <c r="D389" s="107"/>
      <c r="E389" s="107"/>
      <c r="F389" s="107"/>
      <c r="G389" s="107"/>
      <c r="H389" s="107"/>
      <c r="I389" s="107"/>
      <c r="J389" s="107"/>
      <c r="K389" s="107"/>
      <c r="L389" s="107"/>
      <c r="M389" s="109"/>
      <c r="N389" s="109"/>
      <c r="O389" s="107"/>
      <c r="P389" s="107"/>
      <c r="Q389" s="107"/>
      <c r="R389" s="107"/>
      <c r="S389" s="107"/>
      <c r="T389" s="107"/>
      <c r="U389" s="107"/>
      <c r="V389" s="107"/>
      <c r="W389" s="107"/>
      <c r="X389" s="107"/>
      <c r="Y389" s="107"/>
      <c r="Z389" s="107"/>
    </row>
    <row r="390" spans="1:26" ht="15.75" customHeight="1">
      <c r="A390" s="107"/>
      <c r="B390" s="107"/>
      <c r="C390" s="107"/>
      <c r="D390" s="107"/>
      <c r="E390" s="107"/>
      <c r="F390" s="107"/>
      <c r="G390" s="107"/>
      <c r="H390" s="107"/>
      <c r="I390" s="107"/>
      <c r="J390" s="107"/>
      <c r="K390" s="107"/>
      <c r="L390" s="107"/>
      <c r="M390" s="109"/>
      <c r="N390" s="109"/>
      <c r="O390" s="107"/>
      <c r="P390" s="107"/>
      <c r="Q390" s="107"/>
      <c r="R390" s="107"/>
      <c r="S390" s="107"/>
      <c r="T390" s="107"/>
      <c r="U390" s="107"/>
      <c r="V390" s="107"/>
      <c r="W390" s="107"/>
      <c r="X390" s="107"/>
      <c r="Y390" s="107"/>
      <c r="Z390" s="107"/>
    </row>
    <row r="391" spans="1:26" ht="15.75" customHeight="1">
      <c r="A391" s="107"/>
      <c r="B391" s="107"/>
      <c r="C391" s="107"/>
      <c r="D391" s="107"/>
      <c r="E391" s="107"/>
      <c r="F391" s="107"/>
      <c r="G391" s="107"/>
      <c r="H391" s="107"/>
      <c r="I391" s="107"/>
      <c r="J391" s="107"/>
      <c r="K391" s="107"/>
      <c r="L391" s="107"/>
      <c r="M391" s="109"/>
      <c r="N391" s="109"/>
      <c r="O391" s="107"/>
      <c r="P391" s="107"/>
      <c r="Q391" s="107"/>
      <c r="R391" s="107"/>
      <c r="S391" s="107"/>
      <c r="T391" s="107"/>
      <c r="U391" s="107"/>
      <c r="V391" s="107"/>
      <c r="W391" s="107"/>
      <c r="X391" s="107"/>
      <c r="Y391" s="107"/>
      <c r="Z391" s="107"/>
    </row>
    <row r="392" spans="1:26" ht="15.75" customHeight="1">
      <c r="A392" s="107"/>
      <c r="B392" s="107"/>
      <c r="C392" s="107"/>
      <c r="D392" s="107"/>
      <c r="E392" s="107"/>
      <c r="F392" s="107"/>
      <c r="G392" s="107"/>
      <c r="H392" s="107"/>
      <c r="I392" s="107"/>
      <c r="J392" s="107"/>
      <c r="K392" s="107"/>
      <c r="L392" s="107"/>
      <c r="M392" s="109"/>
      <c r="N392" s="109"/>
      <c r="O392" s="107"/>
      <c r="P392" s="107"/>
      <c r="Q392" s="107"/>
      <c r="R392" s="107"/>
      <c r="S392" s="107"/>
      <c r="T392" s="107"/>
      <c r="U392" s="107"/>
      <c r="V392" s="107"/>
      <c r="W392" s="107"/>
      <c r="X392" s="107"/>
      <c r="Y392" s="107"/>
      <c r="Z392" s="107"/>
    </row>
    <row r="393" spans="1:26" ht="15.75" customHeight="1">
      <c r="A393" s="107"/>
      <c r="B393" s="107"/>
      <c r="C393" s="107"/>
      <c r="D393" s="107"/>
      <c r="E393" s="107"/>
      <c r="F393" s="107"/>
      <c r="G393" s="107"/>
      <c r="H393" s="107"/>
      <c r="I393" s="107"/>
      <c r="J393" s="107"/>
      <c r="K393" s="107"/>
      <c r="L393" s="107"/>
      <c r="M393" s="109"/>
      <c r="N393" s="109"/>
      <c r="O393" s="107"/>
      <c r="P393" s="107"/>
      <c r="Q393" s="107"/>
      <c r="R393" s="107"/>
      <c r="S393" s="107"/>
      <c r="T393" s="107"/>
      <c r="U393" s="107"/>
      <c r="V393" s="107"/>
      <c r="W393" s="107"/>
      <c r="X393" s="107"/>
      <c r="Y393" s="107"/>
      <c r="Z393" s="107"/>
    </row>
    <row r="394" spans="1:26" ht="15.75" customHeight="1">
      <c r="A394" s="107"/>
      <c r="B394" s="107"/>
      <c r="C394" s="107"/>
      <c r="D394" s="107"/>
      <c r="E394" s="107"/>
      <c r="F394" s="107"/>
      <c r="G394" s="107"/>
      <c r="H394" s="107"/>
      <c r="I394" s="107"/>
      <c r="J394" s="107"/>
      <c r="K394" s="107"/>
      <c r="L394" s="107"/>
      <c r="M394" s="109"/>
      <c r="N394" s="109"/>
      <c r="O394" s="107"/>
      <c r="P394" s="107"/>
      <c r="Q394" s="107"/>
      <c r="R394" s="107"/>
      <c r="S394" s="107"/>
      <c r="T394" s="107"/>
      <c r="U394" s="107"/>
      <c r="V394" s="107"/>
      <c r="W394" s="107"/>
      <c r="X394" s="107"/>
      <c r="Y394" s="107"/>
      <c r="Z394" s="107"/>
    </row>
    <row r="395" spans="1:26" ht="15.75" customHeight="1">
      <c r="A395" s="107"/>
      <c r="B395" s="107"/>
      <c r="C395" s="107"/>
      <c r="D395" s="107"/>
      <c r="E395" s="107"/>
      <c r="F395" s="107"/>
      <c r="G395" s="107"/>
      <c r="H395" s="107"/>
      <c r="I395" s="107"/>
      <c r="J395" s="107"/>
      <c r="K395" s="107"/>
      <c r="L395" s="107"/>
      <c r="M395" s="109"/>
      <c r="N395" s="109"/>
      <c r="O395" s="107"/>
      <c r="P395" s="107"/>
      <c r="Q395" s="107"/>
      <c r="R395" s="107"/>
      <c r="S395" s="107"/>
      <c r="T395" s="107"/>
      <c r="U395" s="107"/>
      <c r="V395" s="107"/>
      <c r="W395" s="107"/>
      <c r="X395" s="107"/>
      <c r="Y395" s="107"/>
      <c r="Z395" s="107"/>
    </row>
    <row r="396" spans="1:26" ht="15.75" customHeight="1">
      <c r="A396" s="107"/>
      <c r="B396" s="107"/>
      <c r="C396" s="107"/>
      <c r="D396" s="107"/>
      <c r="E396" s="107"/>
      <c r="F396" s="107"/>
      <c r="G396" s="107"/>
      <c r="H396" s="107"/>
      <c r="I396" s="107"/>
      <c r="J396" s="107"/>
      <c r="K396" s="107"/>
      <c r="L396" s="107"/>
      <c r="M396" s="109"/>
      <c r="N396" s="109"/>
      <c r="O396" s="107"/>
      <c r="P396" s="107"/>
      <c r="Q396" s="107"/>
      <c r="R396" s="107"/>
      <c r="S396" s="107"/>
      <c r="T396" s="107"/>
      <c r="U396" s="107"/>
      <c r="V396" s="107"/>
      <c r="W396" s="107"/>
      <c r="X396" s="107"/>
      <c r="Y396" s="107"/>
      <c r="Z396" s="107"/>
    </row>
    <row r="397" spans="1:26" ht="15.75" customHeight="1">
      <c r="A397" s="107"/>
      <c r="B397" s="107"/>
      <c r="C397" s="107"/>
      <c r="D397" s="107"/>
      <c r="E397" s="107"/>
      <c r="F397" s="107"/>
      <c r="G397" s="107"/>
      <c r="H397" s="107"/>
      <c r="I397" s="107"/>
      <c r="J397" s="107"/>
      <c r="K397" s="107"/>
      <c r="L397" s="107"/>
      <c r="M397" s="109"/>
      <c r="N397" s="109"/>
      <c r="O397" s="107"/>
      <c r="P397" s="107"/>
      <c r="Q397" s="107"/>
      <c r="R397" s="107"/>
      <c r="S397" s="107"/>
      <c r="T397" s="107"/>
      <c r="U397" s="107"/>
      <c r="V397" s="107"/>
      <c r="W397" s="107"/>
      <c r="X397" s="107"/>
      <c r="Y397" s="107"/>
      <c r="Z397" s="107"/>
    </row>
    <row r="398" spans="1:26" ht="15.75" customHeight="1">
      <c r="A398" s="107"/>
      <c r="B398" s="107"/>
      <c r="C398" s="107"/>
      <c r="D398" s="107"/>
      <c r="E398" s="107"/>
      <c r="F398" s="107"/>
      <c r="G398" s="107"/>
      <c r="H398" s="107"/>
      <c r="I398" s="107"/>
      <c r="J398" s="107"/>
      <c r="K398" s="107"/>
      <c r="L398" s="107"/>
      <c r="M398" s="109"/>
      <c r="N398" s="109"/>
      <c r="O398" s="107"/>
      <c r="P398" s="107"/>
      <c r="Q398" s="107"/>
      <c r="R398" s="107"/>
      <c r="S398" s="107"/>
      <c r="T398" s="107"/>
      <c r="U398" s="107"/>
      <c r="V398" s="107"/>
      <c r="W398" s="107"/>
      <c r="X398" s="107"/>
      <c r="Y398" s="107"/>
      <c r="Z398" s="107"/>
    </row>
    <row r="399" spans="1:26" ht="15.75" customHeight="1">
      <c r="A399" s="107"/>
      <c r="B399" s="107"/>
      <c r="C399" s="107"/>
      <c r="D399" s="107"/>
      <c r="E399" s="107"/>
      <c r="F399" s="107"/>
      <c r="G399" s="107"/>
      <c r="H399" s="107"/>
      <c r="I399" s="107"/>
      <c r="J399" s="107"/>
      <c r="K399" s="107"/>
      <c r="L399" s="107"/>
      <c r="M399" s="109"/>
      <c r="N399" s="109"/>
      <c r="O399" s="107"/>
      <c r="P399" s="107"/>
      <c r="Q399" s="107"/>
      <c r="R399" s="107"/>
      <c r="S399" s="107"/>
      <c r="T399" s="107"/>
      <c r="U399" s="107"/>
      <c r="V399" s="107"/>
      <c r="W399" s="107"/>
      <c r="X399" s="107"/>
      <c r="Y399" s="107"/>
      <c r="Z399" s="107"/>
    </row>
    <row r="400" spans="1:26" ht="15.75" customHeight="1">
      <c r="A400" s="107"/>
      <c r="B400" s="107"/>
      <c r="C400" s="107"/>
      <c r="D400" s="107"/>
      <c r="E400" s="107"/>
      <c r="F400" s="107"/>
      <c r="G400" s="107"/>
      <c r="H400" s="107"/>
      <c r="I400" s="107"/>
      <c r="J400" s="107"/>
      <c r="K400" s="107"/>
      <c r="L400" s="107"/>
      <c r="M400" s="109"/>
      <c r="N400" s="109"/>
      <c r="O400" s="107"/>
      <c r="P400" s="107"/>
      <c r="Q400" s="107"/>
      <c r="R400" s="107"/>
      <c r="S400" s="107"/>
      <c r="T400" s="107"/>
      <c r="U400" s="107"/>
      <c r="V400" s="107"/>
      <c r="W400" s="107"/>
      <c r="X400" s="107"/>
      <c r="Y400" s="107"/>
      <c r="Z400" s="107"/>
    </row>
    <row r="401" spans="1:26" ht="15.75" customHeight="1">
      <c r="A401" s="107"/>
      <c r="B401" s="107"/>
      <c r="C401" s="107"/>
      <c r="D401" s="107"/>
      <c r="E401" s="107"/>
      <c r="F401" s="107"/>
      <c r="G401" s="107"/>
      <c r="H401" s="107"/>
      <c r="I401" s="107"/>
      <c r="J401" s="107"/>
      <c r="K401" s="107"/>
      <c r="L401" s="107"/>
      <c r="M401" s="109"/>
      <c r="N401" s="109"/>
      <c r="O401" s="107"/>
      <c r="P401" s="107"/>
      <c r="Q401" s="107"/>
      <c r="R401" s="107"/>
      <c r="S401" s="107"/>
      <c r="T401" s="107"/>
      <c r="U401" s="107"/>
      <c r="V401" s="107"/>
      <c r="W401" s="107"/>
      <c r="X401" s="107"/>
      <c r="Y401" s="107"/>
      <c r="Z401" s="107"/>
    </row>
    <row r="402" spans="1:26" ht="15.75" customHeight="1">
      <c r="A402" s="107"/>
      <c r="B402" s="107"/>
      <c r="C402" s="107"/>
      <c r="D402" s="107"/>
      <c r="E402" s="107"/>
      <c r="F402" s="107"/>
      <c r="G402" s="107"/>
      <c r="H402" s="107"/>
      <c r="I402" s="107"/>
      <c r="J402" s="107"/>
      <c r="K402" s="107"/>
      <c r="L402" s="107"/>
      <c r="M402" s="109"/>
      <c r="N402" s="109"/>
      <c r="O402" s="107"/>
      <c r="P402" s="107"/>
      <c r="Q402" s="107"/>
      <c r="R402" s="107"/>
      <c r="S402" s="107"/>
      <c r="T402" s="107"/>
      <c r="U402" s="107"/>
      <c r="V402" s="107"/>
      <c r="W402" s="107"/>
      <c r="X402" s="107"/>
      <c r="Y402" s="107"/>
      <c r="Z402" s="107"/>
    </row>
    <row r="403" spans="1:26" ht="15.75" customHeight="1">
      <c r="A403" s="107"/>
      <c r="B403" s="107"/>
      <c r="C403" s="107"/>
      <c r="D403" s="107"/>
      <c r="E403" s="107"/>
      <c r="F403" s="107"/>
      <c r="G403" s="107"/>
      <c r="H403" s="107"/>
      <c r="I403" s="107"/>
      <c r="J403" s="107"/>
      <c r="K403" s="107"/>
      <c r="L403" s="107"/>
      <c r="M403" s="109"/>
      <c r="N403" s="109"/>
      <c r="O403" s="107"/>
      <c r="P403" s="107"/>
      <c r="Q403" s="107"/>
      <c r="R403" s="107"/>
      <c r="S403" s="107"/>
      <c r="T403" s="107"/>
      <c r="U403" s="107"/>
      <c r="V403" s="107"/>
      <c r="W403" s="107"/>
      <c r="X403" s="107"/>
      <c r="Y403" s="107"/>
      <c r="Z403" s="107"/>
    </row>
    <row r="404" spans="1:26" ht="15.75" customHeight="1">
      <c r="A404" s="107"/>
      <c r="B404" s="107"/>
      <c r="C404" s="107"/>
      <c r="D404" s="107"/>
      <c r="E404" s="107"/>
      <c r="F404" s="107"/>
      <c r="G404" s="107"/>
      <c r="H404" s="107"/>
      <c r="I404" s="107"/>
      <c r="J404" s="107"/>
      <c r="K404" s="107"/>
      <c r="L404" s="107"/>
      <c r="M404" s="109"/>
      <c r="N404" s="109"/>
      <c r="O404" s="107"/>
      <c r="P404" s="107"/>
      <c r="Q404" s="107"/>
      <c r="R404" s="107"/>
      <c r="S404" s="107"/>
      <c r="T404" s="107"/>
      <c r="U404" s="107"/>
      <c r="V404" s="107"/>
      <c r="W404" s="107"/>
      <c r="X404" s="107"/>
      <c r="Y404" s="107"/>
      <c r="Z404" s="107"/>
    </row>
    <row r="405" spans="1:26" ht="15.75" customHeight="1">
      <c r="A405" s="107"/>
      <c r="B405" s="107"/>
      <c r="C405" s="107"/>
      <c r="D405" s="107"/>
      <c r="E405" s="107"/>
      <c r="F405" s="107"/>
      <c r="G405" s="107"/>
      <c r="H405" s="107"/>
      <c r="I405" s="107"/>
      <c r="J405" s="107"/>
      <c r="K405" s="107"/>
      <c r="L405" s="107"/>
      <c r="M405" s="109"/>
      <c r="N405" s="109"/>
      <c r="O405" s="107"/>
      <c r="P405" s="107"/>
      <c r="Q405" s="107"/>
      <c r="R405" s="107"/>
      <c r="S405" s="107"/>
      <c r="T405" s="107"/>
      <c r="U405" s="107"/>
      <c r="V405" s="107"/>
      <c r="W405" s="107"/>
      <c r="X405" s="107"/>
      <c r="Y405" s="107"/>
      <c r="Z405" s="107"/>
    </row>
    <row r="406" spans="1:26" ht="15.75" customHeight="1">
      <c r="A406" s="107"/>
      <c r="B406" s="107"/>
      <c r="C406" s="107"/>
      <c r="D406" s="107"/>
      <c r="E406" s="107"/>
      <c r="F406" s="107"/>
      <c r="G406" s="107"/>
      <c r="H406" s="107"/>
      <c r="I406" s="107"/>
      <c r="J406" s="107"/>
      <c r="K406" s="107"/>
      <c r="L406" s="107"/>
      <c r="M406" s="109"/>
      <c r="N406" s="109"/>
      <c r="O406" s="107"/>
      <c r="P406" s="107"/>
      <c r="Q406" s="107"/>
      <c r="R406" s="107"/>
      <c r="S406" s="107"/>
      <c r="T406" s="107"/>
      <c r="U406" s="107"/>
      <c r="V406" s="107"/>
      <c r="W406" s="107"/>
      <c r="X406" s="107"/>
      <c r="Y406" s="107"/>
      <c r="Z406" s="107"/>
    </row>
    <row r="407" spans="1:26" ht="15.75" customHeight="1">
      <c r="A407" s="107"/>
      <c r="B407" s="107"/>
      <c r="C407" s="107"/>
      <c r="D407" s="107"/>
      <c r="E407" s="107"/>
      <c r="F407" s="107"/>
      <c r="G407" s="107"/>
      <c r="H407" s="107"/>
      <c r="I407" s="107"/>
      <c r="J407" s="107"/>
      <c r="K407" s="107"/>
      <c r="L407" s="107"/>
      <c r="M407" s="109"/>
      <c r="N407" s="109"/>
      <c r="O407" s="107"/>
      <c r="P407" s="107"/>
      <c r="Q407" s="107"/>
      <c r="R407" s="107"/>
      <c r="S407" s="107"/>
      <c r="T407" s="107"/>
      <c r="U407" s="107"/>
      <c r="V407" s="107"/>
      <c r="W407" s="107"/>
      <c r="X407" s="107"/>
      <c r="Y407" s="107"/>
      <c r="Z407" s="107"/>
    </row>
    <row r="408" spans="1:26" ht="15.75" customHeight="1">
      <c r="A408" s="107"/>
      <c r="B408" s="107"/>
      <c r="C408" s="107"/>
      <c r="D408" s="107"/>
      <c r="E408" s="107"/>
      <c r="F408" s="107"/>
      <c r="G408" s="107"/>
      <c r="H408" s="107"/>
      <c r="I408" s="107"/>
      <c r="J408" s="107"/>
      <c r="K408" s="107"/>
      <c r="L408" s="107"/>
      <c r="M408" s="109"/>
      <c r="N408" s="109"/>
      <c r="O408" s="107"/>
      <c r="P408" s="107"/>
      <c r="Q408" s="107"/>
      <c r="R408" s="107"/>
      <c r="S408" s="107"/>
      <c r="T408" s="107"/>
      <c r="U408" s="107"/>
      <c r="V408" s="107"/>
      <c r="W408" s="107"/>
      <c r="X408" s="107"/>
      <c r="Y408" s="107"/>
      <c r="Z408" s="107"/>
    </row>
    <row r="409" spans="1:26" ht="15.75" customHeight="1">
      <c r="A409" s="107"/>
      <c r="B409" s="107"/>
      <c r="C409" s="107"/>
      <c r="D409" s="107"/>
      <c r="E409" s="107"/>
      <c r="F409" s="107"/>
      <c r="G409" s="107"/>
      <c r="H409" s="107"/>
      <c r="I409" s="107"/>
      <c r="J409" s="107"/>
      <c r="K409" s="107"/>
      <c r="L409" s="107"/>
      <c r="M409" s="109"/>
      <c r="N409" s="109"/>
      <c r="O409" s="107"/>
      <c r="P409" s="107"/>
      <c r="Q409" s="107"/>
      <c r="R409" s="107"/>
      <c r="S409" s="107"/>
      <c r="T409" s="107"/>
      <c r="U409" s="107"/>
      <c r="V409" s="107"/>
      <c r="W409" s="107"/>
      <c r="X409" s="107"/>
      <c r="Y409" s="107"/>
      <c r="Z409" s="107"/>
    </row>
    <row r="410" spans="1:26" ht="15.75" customHeight="1">
      <c r="A410" s="107"/>
      <c r="B410" s="107"/>
      <c r="C410" s="107"/>
      <c r="D410" s="107"/>
      <c r="E410" s="107"/>
      <c r="F410" s="107"/>
      <c r="G410" s="107"/>
      <c r="H410" s="107"/>
      <c r="I410" s="107"/>
      <c r="J410" s="107"/>
      <c r="K410" s="107"/>
      <c r="L410" s="107"/>
      <c r="M410" s="109"/>
      <c r="N410" s="109"/>
      <c r="O410" s="107"/>
      <c r="P410" s="107"/>
      <c r="Q410" s="107"/>
      <c r="R410" s="107"/>
      <c r="S410" s="107"/>
      <c r="T410" s="107"/>
      <c r="U410" s="107"/>
      <c r="V410" s="107"/>
      <c r="W410" s="107"/>
      <c r="X410" s="107"/>
      <c r="Y410" s="107"/>
      <c r="Z410" s="107"/>
    </row>
    <row r="411" spans="1:26" ht="15.75" customHeight="1">
      <c r="A411" s="107"/>
      <c r="B411" s="107"/>
      <c r="C411" s="107"/>
      <c r="D411" s="107"/>
      <c r="E411" s="107"/>
      <c r="F411" s="107"/>
      <c r="G411" s="107"/>
      <c r="H411" s="107"/>
      <c r="I411" s="107"/>
      <c r="J411" s="107"/>
      <c r="K411" s="107"/>
      <c r="L411" s="107"/>
      <c r="M411" s="109"/>
      <c r="N411" s="109"/>
      <c r="O411" s="107"/>
      <c r="P411" s="107"/>
      <c r="Q411" s="107"/>
      <c r="R411" s="107"/>
      <c r="S411" s="107"/>
      <c r="T411" s="107"/>
      <c r="U411" s="107"/>
      <c r="V411" s="107"/>
      <c r="W411" s="107"/>
      <c r="X411" s="107"/>
      <c r="Y411" s="107"/>
      <c r="Z411" s="107"/>
    </row>
    <row r="412" spans="1:26" ht="15.75" customHeight="1">
      <c r="A412" s="107"/>
      <c r="B412" s="107"/>
      <c r="C412" s="107"/>
      <c r="D412" s="107"/>
      <c r="E412" s="107"/>
      <c r="F412" s="107"/>
      <c r="G412" s="107"/>
      <c r="H412" s="107"/>
      <c r="I412" s="107"/>
      <c r="J412" s="107"/>
      <c r="K412" s="107"/>
      <c r="L412" s="107"/>
      <c r="M412" s="109"/>
      <c r="N412" s="109"/>
      <c r="O412" s="107"/>
      <c r="P412" s="107"/>
      <c r="Q412" s="107"/>
      <c r="R412" s="107"/>
      <c r="S412" s="107"/>
      <c r="T412" s="107"/>
      <c r="U412" s="107"/>
      <c r="V412" s="107"/>
      <c r="W412" s="107"/>
      <c r="X412" s="107"/>
      <c r="Y412" s="107"/>
      <c r="Z412" s="107"/>
    </row>
    <row r="413" spans="1:26" ht="15.75" customHeight="1">
      <c r="A413" s="107"/>
      <c r="B413" s="107"/>
      <c r="C413" s="107"/>
      <c r="D413" s="107"/>
      <c r="E413" s="107"/>
      <c r="F413" s="107"/>
      <c r="G413" s="107"/>
      <c r="H413" s="107"/>
      <c r="I413" s="107"/>
      <c r="J413" s="107"/>
      <c r="K413" s="107"/>
      <c r="L413" s="107"/>
      <c r="M413" s="109"/>
      <c r="N413" s="109"/>
      <c r="O413" s="107"/>
      <c r="P413" s="107"/>
      <c r="Q413" s="107"/>
      <c r="R413" s="107"/>
      <c r="S413" s="107"/>
      <c r="T413" s="107"/>
      <c r="U413" s="107"/>
      <c r="V413" s="107"/>
      <c r="W413" s="107"/>
      <c r="X413" s="107"/>
      <c r="Y413" s="107"/>
      <c r="Z413" s="107"/>
    </row>
    <row r="414" spans="1:26" ht="15.75" customHeight="1">
      <c r="A414" s="107"/>
      <c r="B414" s="107"/>
      <c r="C414" s="107"/>
      <c r="D414" s="107"/>
      <c r="E414" s="107"/>
      <c r="F414" s="107"/>
      <c r="G414" s="107"/>
      <c r="H414" s="107"/>
      <c r="I414" s="107"/>
      <c r="J414" s="107"/>
      <c r="K414" s="107"/>
      <c r="L414" s="107"/>
      <c r="M414" s="109"/>
      <c r="N414" s="109"/>
      <c r="O414" s="107"/>
      <c r="P414" s="107"/>
      <c r="Q414" s="107"/>
      <c r="R414" s="107"/>
      <c r="S414" s="107"/>
      <c r="T414" s="107"/>
      <c r="U414" s="107"/>
      <c r="V414" s="107"/>
      <c r="W414" s="107"/>
      <c r="X414" s="107"/>
      <c r="Y414" s="107"/>
      <c r="Z414" s="107"/>
    </row>
    <row r="415" spans="1:26" ht="15.75" customHeight="1">
      <c r="A415" s="107"/>
      <c r="B415" s="107"/>
      <c r="C415" s="107"/>
      <c r="D415" s="107"/>
      <c r="E415" s="107"/>
      <c r="F415" s="107"/>
      <c r="G415" s="107"/>
      <c r="H415" s="107"/>
      <c r="I415" s="107"/>
      <c r="J415" s="107"/>
      <c r="K415" s="107"/>
      <c r="L415" s="107"/>
      <c r="M415" s="109"/>
      <c r="N415" s="109"/>
      <c r="O415" s="107"/>
      <c r="P415" s="107"/>
      <c r="Q415" s="107"/>
      <c r="R415" s="107"/>
      <c r="S415" s="107"/>
      <c r="T415" s="107"/>
      <c r="U415" s="107"/>
      <c r="V415" s="107"/>
      <c r="W415" s="107"/>
      <c r="X415" s="107"/>
      <c r="Y415" s="107"/>
      <c r="Z415" s="107"/>
    </row>
    <row r="416" spans="1:26" ht="15.75" customHeight="1">
      <c r="A416" s="107"/>
      <c r="B416" s="107"/>
      <c r="C416" s="107"/>
      <c r="D416" s="107"/>
      <c r="E416" s="107"/>
      <c r="F416" s="107"/>
      <c r="G416" s="107"/>
      <c r="H416" s="107"/>
      <c r="I416" s="107"/>
      <c r="J416" s="107"/>
      <c r="K416" s="107"/>
      <c r="L416" s="107"/>
      <c r="M416" s="109"/>
      <c r="N416" s="109"/>
      <c r="O416" s="107"/>
      <c r="P416" s="107"/>
      <c r="Q416" s="107"/>
      <c r="R416" s="107"/>
      <c r="S416" s="107"/>
      <c r="T416" s="107"/>
      <c r="U416" s="107"/>
      <c r="V416" s="107"/>
      <c r="W416" s="107"/>
      <c r="X416" s="107"/>
      <c r="Y416" s="107"/>
      <c r="Z416" s="107"/>
    </row>
    <row r="417" spans="1:26" ht="15.75" customHeight="1">
      <c r="A417" s="107"/>
      <c r="B417" s="107"/>
      <c r="C417" s="107"/>
      <c r="D417" s="107"/>
      <c r="E417" s="107"/>
      <c r="F417" s="107"/>
      <c r="G417" s="107"/>
      <c r="H417" s="107"/>
      <c r="I417" s="107"/>
      <c r="J417" s="107"/>
      <c r="K417" s="107"/>
      <c r="L417" s="107"/>
      <c r="M417" s="109"/>
      <c r="N417" s="109"/>
      <c r="O417" s="107"/>
      <c r="P417" s="107"/>
      <c r="Q417" s="107"/>
      <c r="R417" s="107"/>
      <c r="S417" s="107"/>
      <c r="T417" s="107"/>
      <c r="U417" s="107"/>
      <c r="V417" s="107"/>
      <c r="W417" s="107"/>
      <c r="X417" s="107"/>
      <c r="Y417" s="107"/>
      <c r="Z417" s="107"/>
    </row>
    <row r="418" spans="1:26" ht="15.75" customHeight="1">
      <c r="A418" s="107"/>
      <c r="B418" s="107"/>
      <c r="C418" s="107"/>
      <c r="D418" s="107"/>
      <c r="E418" s="107"/>
      <c r="F418" s="107"/>
      <c r="G418" s="107"/>
      <c r="H418" s="107"/>
      <c r="I418" s="107"/>
      <c r="J418" s="107"/>
      <c r="K418" s="107"/>
      <c r="L418" s="107"/>
      <c r="M418" s="109"/>
      <c r="N418" s="109"/>
      <c r="O418" s="107"/>
      <c r="P418" s="107"/>
      <c r="Q418" s="107"/>
      <c r="R418" s="107"/>
      <c r="S418" s="107"/>
      <c r="T418" s="107"/>
      <c r="U418" s="107"/>
      <c r="V418" s="107"/>
      <c r="W418" s="107"/>
      <c r="X418" s="107"/>
      <c r="Y418" s="107"/>
      <c r="Z418" s="107"/>
    </row>
    <row r="419" spans="1:26" ht="15.75" customHeight="1">
      <c r="A419" s="107"/>
      <c r="B419" s="107"/>
      <c r="C419" s="107"/>
      <c r="D419" s="107"/>
      <c r="E419" s="107"/>
      <c r="F419" s="107"/>
      <c r="G419" s="107"/>
      <c r="H419" s="107"/>
      <c r="I419" s="107"/>
      <c r="J419" s="107"/>
      <c r="K419" s="107"/>
      <c r="L419" s="107"/>
      <c r="M419" s="109"/>
      <c r="N419" s="109"/>
      <c r="O419" s="107"/>
      <c r="P419" s="107"/>
      <c r="Q419" s="107"/>
      <c r="R419" s="107"/>
      <c r="S419" s="107"/>
      <c r="T419" s="107"/>
      <c r="U419" s="107"/>
      <c r="V419" s="107"/>
      <c r="W419" s="107"/>
      <c r="X419" s="107"/>
      <c r="Y419" s="107"/>
      <c r="Z419" s="107"/>
    </row>
    <row r="420" spans="1:26" ht="15.75" customHeight="1">
      <c r="A420" s="107"/>
      <c r="B420" s="107"/>
      <c r="C420" s="107"/>
      <c r="D420" s="107"/>
      <c r="E420" s="107"/>
      <c r="F420" s="107"/>
      <c r="G420" s="107"/>
      <c r="H420" s="107"/>
      <c r="I420" s="107"/>
      <c r="J420" s="107"/>
      <c r="K420" s="107"/>
      <c r="L420" s="107"/>
      <c r="M420" s="109"/>
      <c r="N420" s="109"/>
      <c r="O420" s="107"/>
      <c r="P420" s="107"/>
      <c r="Q420" s="107"/>
      <c r="R420" s="107"/>
      <c r="S420" s="107"/>
      <c r="T420" s="107"/>
      <c r="U420" s="107"/>
      <c r="V420" s="107"/>
      <c r="W420" s="107"/>
      <c r="X420" s="107"/>
      <c r="Y420" s="107"/>
      <c r="Z420" s="107"/>
    </row>
    <row r="421" spans="1:26" ht="15.75" customHeight="1">
      <c r="A421" s="107"/>
      <c r="B421" s="107"/>
      <c r="C421" s="107"/>
      <c r="D421" s="107"/>
      <c r="E421" s="107"/>
      <c r="F421" s="107"/>
      <c r="G421" s="107"/>
      <c r="H421" s="107"/>
      <c r="I421" s="107"/>
      <c r="J421" s="107"/>
      <c r="K421" s="107"/>
      <c r="L421" s="107"/>
      <c r="M421" s="109"/>
      <c r="N421" s="109"/>
      <c r="O421" s="107"/>
      <c r="P421" s="107"/>
      <c r="Q421" s="107"/>
      <c r="R421" s="107"/>
      <c r="S421" s="107"/>
      <c r="T421" s="107"/>
      <c r="U421" s="107"/>
      <c r="V421" s="107"/>
      <c r="W421" s="107"/>
      <c r="X421" s="107"/>
      <c r="Y421" s="107"/>
      <c r="Z421" s="107"/>
    </row>
    <row r="422" spans="1:26" ht="15.75" customHeight="1">
      <c r="A422" s="107"/>
      <c r="B422" s="107"/>
      <c r="C422" s="107"/>
      <c r="D422" s="107"/>
      <c r="E422" s="107"/>
      <c r="F422" s="107"/>
      <c r="G422" s="107"/>
      <c r="H422" s="107"/>
      <c r="I422" s="107"/>
      <c r="J422" s="107"/>
      <c r="K422" s="107"/>
      <c r="L422" s="107"/>
      <c r="M422" s="109"/>
      <c r="N422" s="109"/>
      <c r="O422" s="107"/>
      <c r="P422" s="107"/>
      <c r="Q422" s="107"/>
      <c r="R422" s="107"/>
      <c r="S422" s="107"/>
      <c r="T422" s="107"/>
      <c r="U422" s="107"/>
      <c r="V422" s="107"/>
      <c r="W422" s="107"/>
      <c r="X422" s="107"/>
      <c r="Y422" s="107"/>
      <c r="Z422" s="107"/>
    </row>
    <row r="423" spans="1:26" ht="15.75" customHeight="1">
      <c r="A423" s="107"/>
      <c r="B423" s="107"/>
      <c r="C423" s="107"/>
      <c r="D423" s="107"/>
      <c r="E423" s="107"/>
      <c r="F423" s="107"/>
      <c r="G423" s="107"/>
      <c r="H423" s="107"/>
      <c r="I423" s="107"/>
      <c r="J423" s="107"/>
      <c r="K423" s="107"/>
      <c r="L423" s="107"/>
      <c r="M423" s="109"/>
      <c r="N423" s="109"/>
      <c r="O423" s="107"/>
      <c r="P423" s="107"/>
      <c r="Q423" s="107"/>
      <c r="R423" s="107"/>
      <c r="S423" s="107"/>
      <c r="T423" s="107"/>
      <c r="U423" s="107"/>
      <c r="V423" s="107"/>
      <c r="W423" s="107"/>
      <c r="X423" s="107"/>
      <c r="Y423" s="107"/>
      <c r="Z423" s="107"/>
    </row>
    <row r="424" spans="1:26" ht="15.75" customHeight="1">
      <c r="A424" s="107"/>
      <c r="B424" s="107"/>
      <c r="C424" s="107"/>
      <c r="D424" s="107"/>
      <c r="E424" s="107"/>
      <c r="F424" s="107"/>
      <c r="G424" s="107"/>
      <c r="H424" s="107"/>
      <c r="I424" s="107"/>
      <c r="J424" s="107"/>
      <c r="K424" s="107"/>
      <c r="L424" s="107"/>
      <c r="M424" s="109"/>
      <c r="N424" s="109"/>
      <c r="O424" s="107"/>
      <c r="P424" s="107"/>
      <c r="Q424" s="107"/>
      <c r="R424" s="107"/>
      <c r="S424" s="107"/>
      <c r="T424" s="107"/>
      <c r="U424" s="107"/>
      <c r="V424" s="107"/>
      <c r="W424" s="107"/>
      <c r="X424" s="107"/>
      <c r="Y424" s="107"/>
      <c r="Z424" s="107"/>
    </row>
    <row r="425" spans="1:26" ht="15.75" customHeight="1">
      <c r="A425" s="107"/>
      <c r="B425" s="107"/>
      <c r="C425" s="107"/>
      <c r="D425" s="107"/>
      <c r="E425" s="107"/>
      <c r="F425" s="107"/>
      <c r="G425" s="107"/>
      <c r="H425" s="107"/>
      <c r="I425" s="107"/>
      <c r="J425" s="107"/>
      <c r="K425" s="107"/>
      <c r="L425" s="107"/>
      <c r="M425" s="109"/>
      <c r="N425" s="109"/>
      <c r="O425" s="107"/>
      <c r="P425" s="107"/>
      <c r="Q425" s="107"/>
      <c r="R425" s="107"/>
      <c r="S425" s="107"/>
      <c r="T425" s="107"/>
      <c r="U425" s="107"/>
      <c r="V425" s="107"/>
      <c r="W425" s="107"/>
      <c r="X425" s="107"/>
      <c r="Y425" s="107"/>
      <c r="Z425" s="107"/>
    </row>
    <row r="426" spans="1:26" ht="15.75" customHeight="1">
      <c r="A426" s="107"/>
      <c r="B426" s="107"/>
      <c r="C426" s="107"/>
      <c r="D426" s="107"/>
      <c r="E426" s="107"/>
      <c r="F426" s="107"/>
      <c r="G426" s="107"/>
      <c r="H426" s="107"/>
      <c r="I426" s="107"/>
      <c r="J426" s="107"/>
      <c r="K426" s="107"/>
      <c r="L426" s="107"/>
      <c r="M426" s="109"/>
      <c r="N426" s="109"/>
      <c r="O426" s="107"/>
      <c r="P426" s="107"/>
      <c r="Q426" s="107"/>
      <c r="R426" s="107"/>
      <c r="S426" s="107"/>
      <c r="T426" s="107"/>
      <c r="U426" s="107"/>
      <c r="V426" s="107"/>
      <c r="W426" s="107"/>
      <c r="X426" s="107"/>
      <c r="Y426" s="107"/>
      <c r="Z426" s="107"/>
    </row>
    <row r="427" spans="1:26" ht="15.75" customHeight="1">
      <c r="A427" s="107"/>
      <c r="B427" s="107"/>
      <c r="C427" s="107"/>
      <c r="D427" s="107"/>
      <c r="E427" s="107"/>
      <c r="F427" s="107"/>
      <c r="G427" s="107"/>
      <c r="H427" s="107"/>
      <c r="I427" s="107"/>
      <c r="J427" s="107"/>
      <c r="K427" s="107"/>
      <c r="L427" s="107"/>
      <c r="M427" s="109"/>
      <c r="N427" s="109"/>
      <c r="O427" s="107"/>
      <c r="P427" s="107"/>
      <c r="Q427" s="107"/>
      <c r="R427" s="107"/>
      <c r="S427" s="107"/>
      <c r="T427" s="107"/>
      <c r="U427" s="107"/>
      <c r="V427" s="107"/>
      <c r="W427" s="107"/>
      <c r="X427" s="107"/>
      <c r="Y427" s="107"/>
      <c r="Z427" s="107"/>
    </row>
    <row r="428" spans="1:26" ht="15.75" customHeight="1">
      <c r="A428" s="107"/>
      <c r="B428" s="107"/>
      <c r="C428" s="107"/>
      <c r="D428" s="107"/>
      <c r="E428" s="107"/>
      <c r="F428" s="107"/>
      <c r="G428" s="107"/>
      <c r="H428" s="107"/>
      <c r="I428" s="107"/>
      <c r="J428" s="107"/>
      <c r="K428" s="107"/>
      <c r="L428" s="107"/>
      <c r="M428" s="109"/>
      <c r="N428" s="109"/>
      <c r="O428" s="107"/>
      <c r="P428" s="107"/>
      <c r="Q428" s="107"/>
      <c r="R428" s="107"/>
      <c r="S428" s="107"/>
      <c r="T428" s="107"/>
      <c r="U428" s="107"/>
      <c r="V428" s="107"/>
      <c r="W428" s="107"/>
      <c r="X428" s="107"/>
      <c r="Y428" s="107"/>
      <c r="Z428" s="107"/>
    </row>
    <row r="429" spans="1:26" ht="15.75" customHeight="1">
      <c r="A429" s="107"/>
      <c r="B429" s="107"/>
      <c r="C429" s="107"/>
      <c r="D429" s="107"/>
      <c r="E429" s="107"/>
      <c r="F429" s="107"/>
      <c r="G429" s="107"/>
      <c r="H429" s="107"/>
      <c r="I429" s="107"/>
      <c r="J429" s="107"/>
      <c r="K429" s="107"/>
      <c r="L429" s="107"/>
      <c r="M429" s="109"/>
      <c r="N429" s="109"/>
      <c r="O429" s="107"/>
      <c r="P429" s="107"/>
      <c r="Q429" s="107"/>
      <c r="R429" s="107"/>
      <c r="S429" s="107"/>
      <c r="T429" s="107"/>
      <c r="U429" s="107"/>
      <c r="V429" s="107"/>
      <c r="W429" s="107"/>
      <c r="X429" s="107"/>
      <c r="Y429" s="107"/>
      <c r="Z429" s="107"/>
    </row>
    <row r="430" spans="1:26" ht="15.75" customHeight="1">
      <c r="A430" s="107"/>
      <c r="B430" s="107"/>
      <c r="C430" s="107"/>
      <c r="D430" s="107"/>
      <c r="E430" s="107"/>
      <c r="F430" s="107"/>
      <c r="G430" s="107"/>
      <c r="H430" s="107"/>
      <c r="I430" s="107"/>
      <c r="J430" s="107"/>
      <c r="K430" s="107"/>
      <c r="L430" s="107"/>
      <c r="M430" s="109"/>
      <c r="N430" s="109"/>
      <c r="O430" s="107"/>
      <c r="P430" s="107"/>
      <c r="Q430" s="107"/>
      <c r="R430" s="107"/>
      <c r="S430" s="107"/>
      <c r="T430" s="107"/>
      <c r="U430" s="107"/>
      <c r="V430" s="107"/>
      <c r="W430" s="107"/>
      <c r="X430" s="107"/>
      <c r="Y430" s="107"/>
      <c r="Z430" s="107"/>
    </row>
    <row r="431" spans="1:26" ht="15.75" customHeight="1">
      <c r="A431" s="107"/>
      <c r="B431" s="107"/>
      <c r="C431" s="107"/>
      <c r="D431" s="107"/>
      <c r="E431" s="107"/>
      <c r="F431" s="107"/>
      <c r="G431" s="107"/>
      <c r="H431" s="107"/>
      <c r="I431" s="107"/>
      <c r="J431" s="107"/>
      <c r="K431" s="107"/>
      <c r="L431" s="107"/>
      <c r="M431" s="109"/>
      <c r="N431" s="109"/>
      <c r="O431" s="107"/>
      <c r="P431" s="107"/>
      <c r="Q431" s="107"/>
      <c r="R431" s="107"/>
      <c r="S431" s="107"/>
      <c r="T431" s="107"/>
      <c r="U431" s="107"/>
      <c r="V431" s="107"/>
      <c r="W431" s="107"/>
      <c r="X431" s="107"/>
      <c r="Y431" s="107"/>
      <c r="Z431" s="107"/>
    </row>
    <row r="432" spans="1:26" ht="15.75" customHeight="1">
      <c r="A432" s="107"/>
      <c r="B432" s="107"/>
      <c r="C432" s="107"/>
      <c r="D432" s="107"/>
      <c r="E432" s="107"/>
      <c r="F432" s="107"/>
      <c r="G432" s="107"/>
      <c r="H432" s="107"/>
      <c r="I432" s="107"/>
      <c r="J432" s="107"/>
      <c r="K432" s="107"/>
      <c r="L432" s="107"/>
      <c r="M432" s="109"/>
      <c r="N432" s="109"/>
      <c r="O432" s="107"/>
      <c r="P432" s="107"/>
      <c r="Q432" s="107"/>
      <c r="R432" s="107"/>
      <c r="S432" s="107"/>
      <c r="T432" s="107"/>
      <c r="U432" s="107"/>
      <c r="V432" s="107"/>
      <c r="W432" s="107"/>
      <c r="X432" s="107"/>
      <c r="Y432" s="107"/>
      <c r="Z432" s="107"/>
    </row>
    <row r="433" spans="1:26" ht="15.75" customHeight="1">
      <c r="A433" s="107"/>
      <c r="B433" s="107"/>
      <c r="C433" s="107"/>
      <c r="D433" s="107"/>
      <c r="E433" s="107"/>
      <c r="F433" s="107"/>
      <c r="G433" s="107"/>
      <c r="H433" s="107"/>
      <c r="I433" s="107"/>
      <c r="J433" s="107"/>
      <c r="K433" s="107"/>
      <c r="L433" s="107"/>
      <c r="M433" s="109"/>
      <c r="N433" s="109"/>
      <c r="O433" s="107"/>
      <c r="P433" s="107"/>
      <c r="Q433" s="107"/>
      <c r="R433" s="107"/>
      <c r="S433" s="107"/>
      <c r="T433" s="107"/>
      <c r="U433" s="107"/>
      <c r="V433" s="107"/>
      <c r="W433" s="107"/>
      <c r="X433" s="107"/>
      <c r="Y433" s="107"/>
      <c r="Z433" s="107"/>
    </row>
    <row r="434" spans="1:26" ht="15.75" customHeight="1">
      <c r="A434" s="107"/>
      <c r="B434" s="107"/>
      <c r="C434" s="107"/>
      <c r="D434" s="107"/>
      <c r="E434" s="107"/>
      <c r="F434" s="107"/>
      <c r="G434" s="107"/>
      <c r="H434" s="107"/>
      <c r="I434" s="107"/>
      <c r="J434" s="107"/>
      <c r="K434" s="107"/>
      <c r="L434" s="107"/>
      <c r="M434" s="109"/>
      <c r="N434" s="109"/>
      <c r="O434" s="107"/>
      <c r="P434" s="107"/>
      <c r="Q434" s="107"/>
      <c r="R434" s="107"/>
      <c r="S434" s="107"/>
      <c r="T434" s="107"/>
      <c r="U434" s="107"/>
      <c r="V434" s="107"/>
      <c r="W434" s="107"/>
      <c r="X434" s="107"/>
      <c r="Y434" s="107"/>
      <c r="Z434" s="107"/>
    </row>
    <row r="435" spans="1:26" ht="15.75" customHeight="1">
      <c r="A435" s="107"/>
      <c r="B435" s="107"/>
      <c r="C435" s="107"/>
      <c r="D435" s="107"/>
      <c r="E435" s="107"/>
      <c r="F435" s="107"/>
      <c r="G435" s="107"/>
      <c r="H435" s="107"/>
      <c r="I435" s="107"/>
      <c r="J435" s="107"/>
      <c r="K435" s="107"/>
      <c r="L435" s="107"/>
      <c r="M435" s="109"/>
      <c r="N435" s="109"/>
      <c r="O435" s="107"/>
      <c r="P435" s="107"/>
      <c r="Q435" s="107"/>
      <c r="R435" s="107"/>
      <c r="S435" s="107"/>
      <c r="T435" s="107"/>
      <c r="U435" s="107"/>
      <c r="V435" s="107"/>
      <c r="W435" s="107"/>
      <c r="X435" s="107"/>
      <c r="Y435" s="107"/>
      <c r="Z435" s="107"/>
    </row>
    <row r="436" spans="1:26" ht="15.75" customHeight="1">
      <c r="A436" s="107"/>
      <c r="B436" s="107"/>
      <c r="C436" s="107"/>
      <c r="D436" s="107"/>
      <c r="E436" s="107"/>
      <c r="F436" s="107"/>
      <c r="G436" s="107"/>
      <c r="H436" s="107"/>
      <c r="I436" s="107"/>
      <c r="J436" s="107"/>
      <c r="K436" s="107"/>
      <c r="L436" s="107"/>
      <c r="M436" s="109"/>
      <c r="N436" s="109"/>
      <c r="O436" s="107"/>
      <c r="P436" s="107"/>
      <c r="Q436" s="107"/>
      <c r="R436" s="107"/>
      <c r="S436" s="107"/>
      <c r="T436" s="107"/>
      <c r="U436" s="107"/>
      <c r="V436" s="107"/>
      <c r="W436" s="107"/>
      <c r="X436" s="107"/>
      <c r="Y436" s="107"/>
      <c r="Z436" s="107"/>
    </row>
    <row r="437" spans="1:26" ht="15.75" customHeight="1">
      <c r="A437" s="107"/>
      <c r="B437" s="107"/>
      <c r="C437" s="107"/>
      <c r="D437" s="107"/>
      <c r="E437" s="107"/>
      <c r="F437" s="107"/>
      <c r="G437" s="107"/>
      <c r="H437" s="107"/>
      <c r="I437" s="107"/>
      <c r="J437" s="107"/>
      <c r="K437" s="107"/>
      <c r="L437" s="107"/>
      <c r="M437" s="109"/>
      <c r="N437" s="109"/>
      <c r="O437" s="107"/>
      <c r="P437" s="107"/>
      <c r="Q437" s="107"/>
      <c r="R437" s="107"/>
      <c r="S437" s="107"/>
      <c r="T437" s="107"/>
      <c r="U437" s="107"/>
      <c r="V437" s="107"/>
      <c r="W437" s="107"/>
      <c r="X437" s="107"/>
      <c r="Y437" s="107"/>
      <c r="Z437" s="107"/>
    </row>
    <row r="438" spans="1:26" ht="15.75" customHeight="1">
      <c r="A438" s="107"/>
      <c r="B438" s="107"/>
      <c r="C438" s="107"/>
      <c r="D438" s="107"/>
      <c r="E438" s="107"/>
      <c r="F438" s="107"/>
      <c r="G438" s="107"/>
      <c r="H438" s="107"/>
      <c r="I438" s="107"/>
      <c r="J438" s="107"/>
      <c r="K438" s="107"/>
      <c r="L438" s="107"/>
      <c r="M438" s="109"/>
      <c r="N438" s="109"/>
      <c r="O438" s="107"/>
      <c r="P438" s="107"/>
      <c r="Q438" s="107"/>
      <c r="R438" s="107"/>
      <c r="S438" s="107"/>
      <c r="T438" s="107"/>
      <c r="U438" s="107"/>
      <c r="V438" s="107"/>
      <c r="W438" s="107"/>
      <c r="X438" s="107"/>
      <c r="Y438" s="107"/>
      <c r="Z438" s="107"/>
    </row>
    <row r="439" spans="1:26" ht="15.75" customHeight="1">
      <c r="A439" s="107"/>
      <c r="B439" s="107"/>
      <c r="C439" s="107"/>
      <c r="D439" s="107"/>
      <c r="E439" s="107"/>
      <c r="F439" s="107"/>
      <c r="G439" s="107"/>
      <c r="H439" s="107"/>
      <c r="I439" s="107"/>
      <c r="J439" s="107"/>
      <c r="K439" s="107"/>
      <c r="L439" s="107"/>
      <c r="M439" s="109"/>
      <c r="N439" s="109"/>
      <c r="O439" s="107"/>
      <c r="P439" s="107"/>
      <c r="Q439" s="107"/>
      <c r="R439" s="107"/>
      <c r="S439" s="107"/>
      <c r="T439" s="107"/>
      <c r="U439" s="107"/>
      <c r="V439" s="107"/>
      <c r="W439" s="107"/>
      <c r="X439" s="107"/>
      <c r="Y439" s="107"/>
      <c r="Z439" s="107"/>
    </row>
    <row r="440" spans="1:26" ht="15.75" customHeight="1">
      <c r="A440" s="107"/>
      <c r="B440" s="107"/>
      <c r="C440" s="107"/>
      <c r="D440" s="107"/>
      <c r="E440" s="107"/>
      <c r="F440" s="107"/>
      <c r="G440" s="107"/>
      <c r="H440" s="107"/>
      <c r="I440" s="107"/>
      <c r="J440" s="107"/>
      <c r="K440" s="107"/>
      <c r="L440" s="107"/>
      <c r="M440" s="109"/>
      <c r="N440" s="109"/>
      <c r="O440" s="107"/>
      <c r="P440" s="107"/>
      <c r="Q440" s="107"/>
      <c r="R440" s="107"/>
      <c r="S440" s="107"/>
      <c r="T440" s="107"/>
      <c r="U440" s="107"/>
      <c r="V440" s="107"/>
      <c r="W440" s="107"/>
      <c r="X440" s="107"/>
      <c r="Y440" s="107"/>
      <c r="Z440" s="107"/>
    </row>
    <row r="441" spans="1:26" ht="15.75" customHeight="1">
      <c r="A441" s="107"/>
      <c r="B441" s="107"/>
      <c r="C441" s="107"/>
      <c r="D441" s="107"/>
      <c r="E441" s="107"/>
      <c r="F441" s="107"/>
      <c r="G441" s="107"/>
      <c r="H441" s="107"/>
      <c r="I441" s="107"/>
      <c r="J441" s="107"/>
      <c r="K441" s="107"/>
      <c r="L441" s="107"/>
      <c r="M441" s="109"/>
      <c r="N441" s="109"/>
      <c r="O441" s="107"/>
      <c r="P441" s="107"/>
      <c r="Q441" s="107"/>
      <c r="R441" s="107"/>
      <c r="S441" s="107"/>
      <c r="T441" s="107"/>
      <c r="U441" s="107"/>
      <c r="V441" s="107"/>
      <c r="W441" s="107"/>
      <c r="X441" s="107"/>
      <c r="Y441" s="107"/>
      <c r="Z441" s="107"/>
    </row>
    <row r="442" spans="1:26" ht="15.75" customHeight="1">
      <c r="A442" s="107"/>
      <c r="B442" s="107"/>
      <c r="C442" s="107"/>
      <c r="D442" s="107"/>
      <c r="E442" s="107"/>
      <c r="F442" s="107"/>
      <c r="G442" s="107"/>
      <c r="H442" s="107"/>
      <c r="I442" s="107"/>
      <c r="J442" s="107"/>
      <c r="K442" s="107"/>
      <c r="L442" s="107"/>
      <c r="M442" s="109"/>
      <c r="N442" s="109"/>
      <c r="O442" s="107"/>
      <c r="P442" s="107"/>
      <c r="Q442" s="107"/>
      <c r="R442" s="107"/>
      <c r="S442" s="107"/>
      <c r="T442" s="107"/>
      <c r="U442" s="107"/>
      <c r="V442" s="107"/>
      <c r="W442" s="107"/>
      <c r="X442" s="107"/>
      <c r="Y442" s="107"/>
      <c r="Z442" s="107"/>
    </row>
    <row r="443" spans="1:26" ht="15.75" customHeight="1">
      <c r="A443" s="107"/>
      <c r="B443" s="107"/>
      <c r="C443" s="107"/>
      <c r="D443" s="107"/>
      <c r="E443" s="107"/>
      <c r="F443" s="107"/>
      <c r="G443" s="107"/>
      <c r="H443" s="107"/>
      <c r="I443" s="107"/>
      <c r="J443" s="107"/>
      <c r="K443" s="107"/>
      <c r="L443" s="107"/>
      <c r="M443" s="109"/>
      <c r="N443" s="109"/>
      <c r="O443" s="107"/>
      <c r="P443" s="107"/>
      <c r="Q443" s="107"/>
      <c r="R443" s="107"/>
      <c r="S443" s="107"/>
      <c r="T443" s="107"/>
      <c r="U443" s="107"/>
      <c r="V443" s="107"/>
      <c r="W443" s="107"/>
      <c r="X443" s="107"/>
      <c r="Y443" s="107"/>
      <c r="Z443" s="107"/>
    </row>
    <row r="444" spans="1:26" ht="15.75" customHeight="1">
      <c r="A444" s="107"/>
      <c r="B444" s="107"/>
      <c r="C444" s="107"/>
      <c r="D444" s="107"/>
      <c r="E444" s="107"/>
      <c r="F444" s="107"/>
      <c r="G444" s="107"/>
      <c r="H444" s="107"/>
      <c r="I444" s="107"/>
      <c r="J444" s="107"/>
      <c r="K444" s="107"/>
      <c r="L444" s="107"/>
      <c r="M444" s="109"/>
      <c r="N444" s="109"/>
      <c r="O444" s="107"/>
      <c r="P444" s="107"/>
      <c r="Q444" s="107"/>
      <c r="R444" s="107"/>
      <c r="S444" s="107"/>
      <c r="T444" s="107"/>
      <c r="U444" s="107"/>
      <c r="V444" s="107"/>
      <c r="W444" s="107"/>
      <c r="X444" s="107"/>
      <c r="Y444" s="107"/>
      <c r="Z444" s="107"/>
    </row>
    <row r="445" spans="1:26" ht="15.75" customHeight="1">
      <c r="A445" s="107"/>
      <c r="B445" s="107"/>
      <c r="C445" s="107"/>
      <c r="D445" s="107"/>
      <c r="E445" s="107"/>
      <c r="F445" s="107"/>
      <c r="G445" s="107"/>
      <c r="H445" s="107"/>
      <c r="I445" s="107"/>
      <c r="J445" s="107"/>
      <c r="K445" s="107"/>
      <c r="L445" s="107"/>
      <c r="M445" s="109"/>
      <c r="N445" s="109"/>
      <c r="O445" s="107"/>
      <c r="P445" s="107"/>
      <c r="Q445" s="107"/>
      <c r="R445" s="107"/>
      <c r="S445" s="107"/>
      <c r="T445" s="107"/>
      <c r="U445" s="107"/>
      <c r="V445" s="107"/>
      <c r="W445" s="107"/>
      <c r="X445" s="107"/>
      <c r="Y445" s="107"/>
      <c r="Z445" s="107"/>
    </row>
    <row r="446" spans="1:26" ht="15.75" customHeight="1">
      <c r="A446" s="107"/>
      <c r="B446" s="107"/>
      <c r="C446" s="107"/>
      <c r="D446" s="107"/>
      <c r="E446" s="107"/>
      <c r="F446" s="107"/>
      <c r="G446" s="107"/>
      <c r="H446" s="107"/>
      <c r="I446" s="107"/>
      <c r="J446" s="107"/>
      <c r="K446" s="107"/>
      <c r="L446" s="107"/>
      <c r="M446" s="109"/>
      <c r="N446" s="109"/>
      <c r="O446" s="107"/>
      <c r="P446" s="107"/>
      <c r="Q446" s="107"/>
      <c r="R446" s="107"/>
      <c r="S446" s="107"/>
      <c r="T446" s="107"/>
      <c r="U446" s="107"/>
      <c r="V446" s="107"/>
      <c r="W446" s="107"/>
      <c r="X446" s="107"/>
      <c r="Y446" s="107"/>
      <c r="Z446" s="107"/>
    </row>
    <row r="447" spans="1:26" ht="15.75" customHeight="1">
      <c r="A447" s="107"/>
      <c r="B447" s="107"/>
      <c r="C447" s="107"/>
      <c r="D447" s="107"/>
      <c r="E447" s="107"/>
      <c r="F447" s="107"/>
      <c r="G447" s="107"/>
      <c r="H447" s="107"/>
      <c r="I447" s="107"/>
      <c r="J447" s="107"/>
      <c r="K447" s="107"/>
      <c r="L447" s="107"/>
      <c r="M447" s="109"/>
      <c r="N447" s="109"/>
      <c r="O447" s="107"/>
      <c r="P447" s="107"/>
      <c r="Q447" s="107"/>
      <c r="R447" s="107"/>
      <c r="S447" s="107"/>
      <c r="T447" s="107"/>
      <c r="U447" s="107"/>
      <c r="V447" s="107"/>
      <c r="W447" s="107"/>
      <c r="X447" s="107"/>
      <c r="Y447" s="107"/>
      <c r="Z447" s="107"/>
    </row>
    <row r="448" spans="1:26" ht="15.75" customHeight="1">
      <c r="A448" s="107"/>
      <c r="B448" s="107"/>
      <c r="C448" s="107"/>
      <c r="D448" s="107"/>
      <c r="E448" s="107"/>
      <c r="F448" s="107"/>
      <c r="G448" s="107"/>
      <c r="H448" s="107"/>
      <c r="I448" s="107"/>
      <c r="J448" s="107"/>
      <c r="K448" s="107"/>
      <c r="L448" s="107"/>
      <c r="M448" s="109"/>
      <c r="N448" s="109"/>
      <c r="O448" s="107"/>
      <c r="P448" s="107"/>
      <c r="Q448" s="107"/>
      <c r="R448" s="107"/>
      <c r="S448" s="107"/>
      <c r="T448" s="107"/>
      <c r="U448" s="107"/>
      <c r="V448" s="107"/>
      <c r="W448" s="107"/>
      <c r="X448" s="107"/>
      <c r="Y448" s="107"/>
      <c r="Z448" s="107"/>
    </row>
    <row r="449" spans="1:26" ht="15.75" customHeight="1">
      <c r="A449" s="107"/>
      <c r="B449" s="107"/>
      <c r="C449" s="107"/>
      <c r="D449" s="107"/>
      <c r="E449" s="107"/>
      <c r="F449" s="107"/>
      <c r="G449" s="107"/>
      <c r="H449" s="107"/>
      <c r="I449" s="107"/>
      <c r="J449" s="107"/>
      <c r="K449" s="107"/>
      <c r="L449" s="107"/>
      <c r="M449" s="109"/>
      <c r="N449" s="109"/>
      <c r="O449" s="107"/>
      <c r="P449" s="107"/>
      <c r="Q449" s="107"/>
      <c r="R449" s="107"/>
      <c r="S449" s="107"/>
      <c r="T449" s="107"/>
      <c r="U449" s="107"/>
      <c r="V449" s="107"/>
      <c r="W449" s="107"/>
      <c r="X449" s="107"/>
      <c r="Y449" s="107"/>
      <c r="Z449" s="107"/>
    </row>
    <row r="450" spans="1:26" ht="15.75" customHeight="1">
      <c r="A450" s="107"/>
      <c r="B450" s="107"/>
      <c r="C450" s="107"/>
      <c r="D450" s="107"/>
      <c r="E450" s="107"/>
      <c r="F450" s="107"/>
      <c r="G450" s="107"/>
      <c r="H450" s="107"/>
      <c r="I450" s="107"/>
      <c r="J450" s="107"/>
      <c r="K450" s="107"/>
      <c r="L450" s="107"/>
      <c r="M450" s="109"/>
      <c r="N450" s="109"/>
      <c r="O450" s="107"/>
      <c r="P450" s="107"/>
      <c r="Q450" s="107"/>
      <c r="R450" s="107"/>
      <c r="S450" s="107"/>
      <c r="T450" s="107"/>
      <c r="U450" s="107"/>
      <c r="V450" s="107"/>
      <c r="W450" s="107"/>
      <c r="X450" s="107"/>
      <c r="Y450" s="107"/>
      <c r="Z450" s="107"/>
    </row>
    <row r="451" spans="1:26" ht="15.75" customHeight="1">
      <c r="A451" s="107"/>
      <c r="B451" s="107"/>
      <c r="C451" s="107"/>
      <c r="D451" s="107"/>
      <c r="E451" s="107"/>
      <c r="F451" s="107"/>
      <c r="G451" s="107"/>
      <c r="H451" s="107"/>
      <c r="I451" s="107"/>
      <c r="J451" s="107"/>
      <c r="K451" s="107"/>
      <c r="L451" s="107"/>
      <c r="M451" s="109"/>
      <c r="N451" s="109"/>
      <c r="O451" s="107"/>
      <c r="P451" s="107"/>
      <c r="Q451" s="107"/>
      <c r="R451" s="107"/>
      <c r="S451" s="107"/>
      <c r="T451" s="107"/>
      <c r="U451" s="107"/>
      <c r="V451" s="107"/>
      <c r="W451" s="107"/>
      <c r="X451" s="107"/>
      <c r="Y451" s="107"/>
      <c r="Z451" s="107"/>
    </row>
    <row r="452" spans="1:26" ht="15.75" customHeight="1">
      <c r="A452" s="107"/>
      <c r="B452" s="107"/>
      <c r="C452" s="107"/>
      <c r="D452" s="107"/>
      <c r="E452" s="107"/>
      <c r="F452" s="107"/>
      <c r="G452" s="107"/>
      <c r="H452" s="107"/>
      <c r="I452" s="107"/>
      <c r="J452" s="107"/>
      <c r="K452" s="107"/>
      <c r="L452" s="107"/>
      <c r="M452" s="109"/>
      <c r="N452" s="109"/>
      <c r="O452" s="107"/>
      <c r="P452" s="107"/>
      <c r="Q452" s="107"/>
      <c r="R452" s="107"/>
      <c r="S452" s="107"/>
      <c r="T452" s="107"/>
      <c r="U452" s="107"/>
      <c r="V452" s="107"/>
      <c r="W452" s="107"/>
      <c r="X452" s="107"/>
      <c r="Y452" s="107"/>
      <c r="Z452" s="107"/>
    </row>
    <row r="453" spans="1:26" ht="15.75" customHeight="1">
      <c r="A453" s="107"/>
      <c r="B453" s="107"/>
      <c r="C453" s="107"/>
      <c r="D453" s="107"/>
      <c r="E453" s="107"/>
      <c r="F453" s="107"/>
      <c r="G453" s="107"/>
      <c r="H453" s="107"/>
      <c r="I453" s="107"/>
      <c r="J453" s="107"/>
      <c r="K453" s="107"/>
      <c r="L453" s="107"/>
      <c r="M453" s="109"/>
      <c r="N453" s="109"/>
      <c r="O453" s="107"/>
      <c r="P453" s="107"/>
      <c r="Q453" s="107"/>
      <c r="R453" s="107"/>
      <c r="S453" s="107"/>
      <c r="T453" s="107"/>
      <c r="U453" s="107"/>
      <c r="V453" s="107"/>
      <c r="W453" s="107"/>
      <c r="X453" s="107"/>
      <c r="Y453" s="107"/>
      <c r="Z453" s="107"/>
    </row>
    <row r="454" spans="1:26" ht="15.75" customHeight="1">
      <c r="A454" s="107"/>
      <c r="B454" s="107"/>
      <c r="C454" s="107"/>
      <c r="D454" s="107"/>
      <c r="E454" s="107"/>
      <c r="F454" s="107"/>
      <c r="G454" s="107"/>
      <c r="H454" s="107"/>
      <c r="I454" s="107"/>
      <c r="J454" s="107"/>
      <c r="K454" s="107"/>
      <c r="L454" s="107"/>
      <c r="M454" s="109"/>
      <c r="N454" s="109"/>
      <c r="O454" s="107"/>
      <c r="P454" s="107"/>
      <c r="Q454" s="107"/>
      <c r="R454" s="107"/>
      <c r="S454" s="107"/>
      <c r="T454" s="107"/>
      <c r="U454" s="107"/>
      <c r="V454" s="107"/>
      <c r="W454" s="107"/>
      <c r="X454" s="107"/>
      <c r="Y454" s="107"/>
      <c r="Z454" s="107"/>
    </row>
    <row r="455" spans="1:26" ht="15.75" customHeight="1">
      <c r="A455" s="107"/>
      <c r="B455" s="107"/>
      <c r="C455" s="107"/>
      <c r="D455" s="107"/>
      <c r="E455" s="107"/>
      <c r="F455" s="107"/>
      <c r="G455" s="107"/>
      <c r="H455" s="107"/>
      <c r="I455" s="107"/>
      <c r="J455" s="107"/>
      <c r="K455" s="107"/>
      <c r="L455" s="107"/>
      <c r="M455" s="109"/>
      <c r="N455" s="109"/>
      <c r="O455" s="107"/>
      <c r="P455" s="107"/>
      <c r="Q455" s="107"/>
      <c r="R455" s="107"/>
      <c r="S455" s="107"/>
      <c r="T455" s="107"/>
      <c r="U455" s="107"/>
      <c r="V455" s="107"/>
      <c r="W455" s="107"/>
      <c r="X455" s="107"/>
      <c r="Y455" s="107"/>
      <c r="Z455" s="107"/>
    </row>
    <row r="456" spans="1:26" ht="15.75" customHeight="1">
      <c r="A456" s="107"/>
      <c r="B456" s="107"/>
      <c r="C456" s="107"/>
      <c r="D456" s="107"/>
      <c r="E456" s="107"/>
      <c r="F456" s="107"/>
      <c r="G456" s="107"/>
      <c r="H456" s="107"/>
      <c r="I456" s="107"/>
      <c r="J456" s="107"/>
      <c r="K456" s="107"/>
      <c r="L456" s="107"/>
      <c r="M456" s="109"/>
      <c r="N456" s="109"/>
      <c r="O456" s="107"/>
      <c r="P456" s="107"/>
      <c r="Q456" s="107"/>
      <c r="R456" s="107"/>
      <c r="S456" s="107"/>
      <c r="T456" s="107"/>
      <c r="U456" s="107"/>
      <c r="V456" s="107"/>
      <c r="W456" s="107"/>
      <c r="X456" s="107"/>
      <c r="Y456" s="107"/>
      <c r="Z456" s="107"/>
    </row>
    <row r="457" spans="1:26" ht="15.75" customHeight="1">
      <c r="A457" s="107"/>
      <c r="B457" s="107"/>
      <c r="C457" s="107"/>
      <c r="D457" s="107"/>
      <c r="E457" s="107"/>
      <c r="F457" s="107"/>
      <c r="G457" s="107"/>
      <c r="H457" s="107"/>
      <c r="I457" s="107"/>
      <c r="J457" s="107"/>
      <c r="K457" s="107"/>
      <c r="L457" s="107"/>
      <c r="M457" s="109"/>
      <c r="N457" s="109"/>
      <c r="O457" s="107"/>
      <c r="P457" s="107"/>
      <c r="Q457" s="107"/>
      <c r="R457" s="107"/>
      <c r="S457" s="107"/>
      <c r="T457" s="107"/>
      <c r="U457" s="107"/>
      <c r="V457" s="107"/>
      <c r="W457" s="107"/>
      <c r="X457" s="107"/>
      <c r="Y457" s="107"/>
      <c r="Z457" s="107"/>
    </row>
    <row r="458" spans="1:26" ht="15.75" customHeight="1">
      <c r="A458" s="107"/>
      <c r="B458" s="107"/>
      <c r="C458" s="107"/>
      <c r="D458" s="107"/>
      <c r="E458" s="107"/>
      <c r="F458" s="107"/>
      <c r="G458" s="107"/>
      <c r="H458" s="107"/>
      <c r="I458" s="107"/>
      <c r="J458" s="107"/>
      <c r="K458" s="107"/>
      <c r="L458" s="107"/>
      <c r="M458" s="109"/>
      <c r="N458" s="109"/>
      <c r="O458" s="107"/>
      <c r="P458" s="107"/>
      <c r="Q458" s="107"/>
      <c r="R458" s="107"/>
      <c r="S458" s="107"/>
      <c r="T458" s="107"/>
      <c r="U458" s="107"/>
      <c r="V458" s="107"/>
      <c r="W458" s="107"/>
      <c r="X458" s="107"/>
      <c r="Y458" s="107"/>
      <c r="Z458" s="107"/>
    </row>
    <row r="459" spans="1:26" ht="15.75" customHeight="1">
      <c r="A459" s="107"/>
      <c r="B459" s="107"/>
      <c r="C459" s="107"/>
      <c r="D459" s="107"/>
      <c r="E459" s="107"/>
      <c r="F459" s="107"/>
      <c r="G459" s="107"/>
      <c r="H459" s="107"/>
      <c r="I459" s="107"/>
      <c r="J459" s="107"/>
      <c r="K459" s="107"/>
      <c r="L459" s="107"/>
      <c r="M459" s="109"/>
      <c r="N459" s="109"/>
      <c r="O459" s="107"/>
      <c r="P459" s="107"/>
      <c r="Q459" s="107"/>
      <c r="R459" s="107"/>
      <c r="S459" s="107"/>
      <c r="T459" s="107"/>
      <c r="U459" s="107"/>
      <c r="V459" s="107"/>
      <c r="W459" s="107"/>
      <c r="X459" s="107"/>
      <c r="Y459" s="107"/>
      <c r="Z459" s="107"/>
    </row>
    <row r="460" spans="1:26" ht="15.75" customHeight="1">
      <c r="A460" s="107"/>
      <c r="B460" s="107"/>
      <c r="C460" s="107"/>
      <c r="D460" s="107"/>
      <c r="E460" s="107"/>
      <c r="F460" s="107"/>
      <c r="G460" s="107"/>
      <c r="H460" s="107"/>
      <c r="I460" s="107"/>
      <c r="J460" s="107"/>
      <c r="K460" s="107"/>
      <c r="L460" s="107"/>
      <c r="M460" s="109"/>
      <c r="N460" s="109"/>
      <c r="O460" s="107"/>
      <c r="P460" s="107"/>
      <c r="Q460" s="107"/>
      <c r="R460" s="107"/>
      <c r="S460" s="107"/>
      <c r="T460" s="107"/>
      <c r="U460" s="107"/>
      <c r="V460" s="107"/>
      <c r="W460" s="107"/>
      <c r="X460" s="107"/>
      <c r="Y460" s="107"/>
      <c r="Z460" s="107"/>
    </row>
    <row r="461" spans="1:26" ht="15.75" customHeight="1">
      <c r="A461" s="107"/>
      <c r="B461" s="107"/>
      <c r="C461" s="107"/>
      <c r="D461" s="107"/>
      <c r="E461" s="107"/>
      <c r="F461" s="107"/>
      <c r="G461" s="107"/>
      <c r="H461" s="107"/>
      <c r="I461" s="107"/>
      <c r="J461" s="107"/>
      <c r="K461" s="107"/>
      <c r="L461" s="107"/>
      <c r="M461" s="109"/>
      <c r="N461" s="109"/>
      <c r="O461" s="107"/>
      <c r="P461" s="107"/>
      <c r="Q461" s="107"/>
      <c r="R461" s="107"/>
      <c r="S461" s="107"/>
      <c r="T461" s="107"/>
      <c r="U461" s="107"/>
      <c r="V461" s="107"/>
      <c r="W461" s="107"/>
      <c r="X461" s="107"/>
      <c r="Y461" s="107"/>
      <c r="Z461" s="107"/>
    </row>
    <row r="462" spans="1:26" ht="15.75" customHeight="1">
      <c r="A462" s="107"/>
      <c r="B462" s="107"/>
      <c r="C462" s="107"/>
      <c r="D462" s="107"/>
      <c r="E462" s="107"/>
      <c r="F462" s="107"/>
      <c r="G462" s="107"/>
      <c r="H462" s="107"/>
      <c r="I462" s="107"/>
      <c r="J462" s="107"/>
      <c r="K462" s="107"/>
      <c r="L462" s="107"/>
      <c r="M462" s="109"/>
      <c r="N462" s="109"/>
      <c r="O462" s="107"/>
      <c r="P462" s="107"/>
      <c r="Q462" s="107"/>
      <c r="R462" s="107"/>
      <c r="S462" s="107"/>
      <c r="T462" s="107"/>
      <c r="U462" s="107"/>
      <c r="V462" s="107"/>
      <c r="W462" s="107"/>
      <c r="X462" s="107"/>
      <c r="Y462" s="107"/>
      <c r="Z462" s="107"/>
    </row>
    <row r="463" spans="1:26" ht="15.75" customHeight="1">
      <c r="A463" s="107"/>
      <c r="B463" s="107"/>
      <c r="C463" s="107"/>
      <c r="D463" s="107"/>
      <c r="E463" s="107"/>
      <c r="F463" s="107"/>
      <c r="G463" s="107"/>
      <c r="H463" s="107"/>
      <c r="I463" s="107"/>
      <c r="J463" s="107"/>
      <c r="K463" s="107"/>
      <c r="L463" s="107"/>
      <c r="M463" s="109"/>
      <c r="N463" s="109"/>
      <c r="O463" s="107"/>
      <c r="P463" s="107"/>
      <c r="Q463" s="107"/>
      <c r="R463" s="107"/>
      <c r="S463" s="107"/>
      <c r="T463" s="107"/>
      <c r="U463" s="107"/>
      <c r="V463" s="107"/>
      <c r="W463" s="107"/>
      <c r="X463" s="107"/>
      <c r="Y463" s="107"/>
      <c r="Z463" s="107"/>
    </row>
    <row r="464" spans="1:26" ht="15.75" customHeight="1">
      <c r="A464" s="107"/>
      <c r="B464" s="107"/>
      <c r="C464" s="107"/>
      <c r="D464" s="107"/>
      <c r="E464" s="107"/>
      <c r="F464" s="107"/>
      <c r="G464" s="107"/>
      <c r="H464" s="107"/>
      <c r="I464" s="107"/>
      <c r="J464" s="107"/>
      <c r="K464" s="107"/>
      <c r="L464" s="107"/>
      <c r="M464" s="109"/>
      <c r="N464" s="109"/>
      <c r="O464" s="107"/>
      <c r="P464" s="107"/>
      <c r="Q464" s="107"/>
      <c r="R464" s="107"/>
      <c r="S464" s="107"/>
      <c r="T464" s="107"/>
      <c r="U464" s="107"/>
      <c r="V464" s="107"/>
      <c r="W464" s="107"/>
      <c r="X464" s="107"/>
      <c r="Y464" s="107"/>
      <c r="Z464" s="107"/>
    </row>
    <row r="465" spans="1:26" ht="15.75" customHeight="1">
      <c r="A465" s="107"/>
      <c r="B465" s="107"/>
      <c r="C465" s="107"/>
      <c r="D465" s="107"/>
      <c r="E465" s="107"/>
      <c r="F465" s="107"/>
      <c r="G465" s="107"/>
      <c r="H465" s="107"/>
      <c r="I465" s="107"/>
      <c r="J465" s="107"/>
      <c r="K465" s="107"/>
      <c r="L465" s="107"/>
      <c r="M465" s="109"/>
      <c r="N465" s="109"/>
      <c r="O465" s="107"/>
      <c r="P465" s="107"/>
      <c r="Q465" s="107"/>
      <c r="R465" s="107"/>
      <c r="S465" s="107"/>
      <c r="T465" s="107"/>
      <c r="U465" s="107"/>
      <c r="V465" s="107"/>
      <c r="W465" s="107"/>
      <c r="X465" s="107"/>
      <c r="Y465" s="107"/>
      <c r="Z465" s="107"/>
    </row>
    <row r="466" spans="1:26" ht="15.75" customHeight="1">
      <c r="A466" s="107"/>
      <c r="B466" s="107"/>
      <c r="C466" s="107"/>
      <c r="D466" s="107"/>
      <c r="E466" s="107"/>
      <c r="F466" s="107"/>
      <c r="G466" s="107"/>
      <c r="H466" s="107"/>
      <c r="I466" s="107"/>
      <c r="J466" s="107"/>
      <c r="K466" s="107"/>
      <c r="L466" s="107"/>
      <c r="M466" s="109"/>
      <c r="N466" s="109"/>
      <c r="O466" s="107"/>
      <c r="P466" s="107"/>
      <c r="Q466" s="107"/>
      <c r="R466" s="107"/>
      <c r="S466" s="107"/>
      <c r="T466" s="107"/>
      <c r="U466" s="107"/>
      <c r="V466" s="107"/>
      <c r="W466" s="107"/>
      <c r="X466" s="107"/>
      <c r="Y466" s="107"/>
      <c r="Z466" s="107"/>
    </row>
    <row r="467" spans="1:26" ht="15.75" customHeight="1">
      <c r="A467" s="107"/>
      <c r="B467" s="107"/>
      <c r="C467" s="107"/>
      <c r="D467" s="107"/>
      <c r="E467" s="107"/>
      <c r="F467" s="107"/>
      <c r="G467" s="107"/>
      <c r="H467" s="107"/>
      <c r="I467" s="107"/>
      <c r="J467" s="107"/>
      <c r="K467" s="107"/>
      <c r="L467" s="107"/>
      <c r="M467" s="109"/>
      <c r="N467" s="109"/>
      <c r="O467" s="107"/>
      <c r="P467" s="107"/>
      <c r="Q467" s="107"/>
      <c r="R467" s="107"/>
      <c r="S467" s="107"/>
      <c r="T467" s="107"/>
      <c r="U467" s="107"/>
      <c r="V467" s="107"/>
      <c r="W467" s="107"/>
      <c r="X467" s="107"/>
      <c r="Y467" s="107"/>
      <c r="Z467" s="107"/>
    </row>
    <row r="468" spans="1:26" ht="15.75" customHeight="1">
      <c r="A468" s="107"/>
      <c r="B468" s="107"/>
      <c r="C468" s="107"/>
      <c r="D468" s="107"/>
      <c r="E468" s="107"/>
      <c r="F468" s="107"/>
      <c r="G468" s="107"/>
      <c r="H468" s="107"/>
      <c r="I468" s="107"/>
      <c r="J468" s="107"/>
      <c r="K468" s="107"/>
      <c r="L468" s="107"/>
      <c r="M468" s="109"/>
      <c r="N468" s="109"/>
      <c r="O468" s="107"/>
      <c r="P468" s="107"/>
      <c r="Q468" s="107"/>
      <c r="R468" s="107"/>
      <c r="S468" s="107"/>
      <c r="T468" s="107"/>
      <c r="U468" s="107"/>
      <c r="V468" s="107"/>
      <c r="W468" s="107"/>
      <c r="X468" s="107"/>
      <c r="Y468" s="107"/>
      <c r="Z468" s="107"/>
    </row>
    <row r="469" spans="1:26" ht="15.75" customHeight="1">
      <c r="A469" s="107"/>
      <c r="B469" s="107"/>
      <c r="C469" s="107"/>
      <c r="D469" s="107"/>
      <c r="E469" s="107"/>
      <c r="F469" s="107"/>
      <c r="G469" s="107"/>
      <c r="H469" s="107"/>
      <c r="I469" s="107"/>
      <c r="J469" s="107"/>
      <c r="K469" s="107"/>
      <c r="L469" s="107"/>
      <c r="M469" s="109"/>
      <c r="N469" s="109"/>
      <c r="O469" s="107"/>
      <c r="P469" s="107"/>
      <c r="Q469" s="107"/>
      <c r="R469" s="107"/>
      <c r="S469" s="107"/>
      <c r="T469" s="107"/>
      <c r="U469" s="107"/>
      <c r="V469" s="107"/>
      <c r="W469" s="107"/>
      <c r="X469" s="107"/>
      <c r="Y469" s="107"/>
      <c r="Z469" s="107"/>
    </row>
    <row r="470" spans="1:26" ht="15.75" customHeight="1">
      <c r="A470" s="107"/>
      <c r="B470" s="107"/>
      <c r="C470" s="107"/>
      <c r="D470" s="107"/>
      <c r="E470" s="107"/>
      <c r="F470" s="107"/>
      <c r="G470" s="107"/>
      <c r="H470" s="107"/>
      <c r="I470" s="107"/>
      <c r="J470" s="107"/>
      <c r="K470" s="107"/>
      <c r="L470" s="107"/>
      <c r="M470" s="109"/>
      <c r="N470" s="109"/>
      <c r="O470" s="107"/>
      <c r="P470" s="107"/>
      <c r="Q470" s="107"/>
      <c r="R470" s="107"/>
      <c r="S470" s="107"/>
      <c r="T470" s="107"/>
      <c r="U470" s="107"/>
      <c r="V470" s="107"/>
      <c r="W470" s="107"/>
      <c r="X470" s="107"/>
      <c r="Y470" s="107"/>
      <c r="Z470" s="107"/>
    </row>
    <row r="471" spans="1:26" ht="15.75" customHeight="1">
      <c r="A471" s="107"/>
      <c r="B471" s="107"/>
      <c r="C471" s="107"/>
      <c r="D471" s="107"/>
      <c r="E471" s="107"/>
      <c r="F471" s="107"/>
      <c r="G471" s="107"/>
      <c r="H471" s="107"/>
      <c r="I471" s="107"/>
      <c r="J471" s="107"/>
      <c r="K471" s="107"/>
      <c r="L471" s="107"/>
      <c r="M471" s="109"/>
      <c r="N471" s="109"/>
      <c r="O471" s="107"/>
      <c r="P471" s="107"/>
      <c r="Q471" s="107"/>
      <c r="R471" s="107"/>
      <c r="S471" s="107"/>
      <c r="T471" s="107"/>
      <c r="U471" s="107"/>
      <c r="V471" s="107"/>
      <c r="W471" s="107"/>
      <c r="X471" s="107"/>
      <c r="Y471" s="107"/>
      <c r="Z471" s="107"/>
    </row>
    <row r="472" spans="1:26" ht="15.75" customHeight="1">
      <c r="A472" s="107"/>
      <c r="B472" s="107"/>
      <c r="C472" s="107"/>
      <c r="D472" s="107"/>
      <c r="E472" s="107"/>
      <c r="F472" s="107"/>
      <c r="G472" s="107"/>
      <c r="H472" s="107"/>
      <c r="I472" s="107"/>
      <c r="J472" s="107"/>
      <c r="K472" s="107"/>
      <c r="L472" s="107"/>
      <c r="M472" s="109"/>
      <c r="N472" s="109"/>
      <c r="O472" s="107"/>
      <c r="P472" s="107"/>
      <c r="Q472" s="107"/>
      <c r="R472" s="107"/>
      <c r="S472" s="107"/>
      <c r="T472" s="107"/>
      <c r="U472" s="107"/>
      <c r="V472" s="107"/>
      <c r="W472" s="107"/>
      <c r="X472" s="107"/>
      <c r="Y472" s="107"/>
      <c r="Z472" s="107"/>
    </row>
    <row r="473" spans="1:26" ht="15.75" customHeight="1">
      <c r="A473" s="107"/>
      <c r="B473" s="107"/>
      <c r="C473" s="107"/>
      <c r="D473" s="107"/>
      <c r="E473" s="107"/>
      <c r="F473" s="107"/>
      <c r="G473" s="107"/>
      <c r="H473" s="107"/>
      <c r="I473" s="107"/>
      <c r="J473" s="107"/>
      <c r="K473" s="107"/>
      <c r="L473" s="107"/>
      <c r="M473" s="109"/>
      <c r="N473" s="109"/>
      <c r="O473" s="107"/>
      <c r="P473" s="107"/>
      <c r="Q473" s="107"/>
      <c r="R473" s="107"/>
      <c r="S473" s="107"/>
      <c r="T473" s="107"/>
      <c r="U473" s="107"/>
      <c r="V473" s="107"/>
      <c r="W473" s="107"/>
      <c r="X473" s="107"/>
      <c r="Y473" s="107"/>
      <c r="Z473" s="107"/>
    </row>
    <row r="474" spans="1:26" ht="15.75" customHeight="1">
      <c r="A474" s="107"/>
      <c r="B474" s="107"/>
      <c r="C474" s="107"/>
      <c r="D474" s="107"/>
      <c r="E474" s="107"/>
      <c r="F474" s="107"/>
      <c r="G474" s="107"/>
      <c r="H474" s="107"/>
      <c r="I474" s="107"/>
      <c r="J474" s="107"/>
      <c r="K474" s="107"/>
      <c r="L474" s="107"/>
      <c r="M474" s="109"/>
      <c r="N474" s="109"/>
      <c r="O474" s="107"/>
      <c r="P474" s="107"/>
      <c r="Q474" s="107"/>
      <c r="R474" s="107"/>
      <c r="S474" s="107"/>
      <c r="T474" s="107"/>
      <c r="U474" s="107"/>
      <c r="V474" s="107"/>
      <c r="W474" s="107"/>
      <c r="X474" s="107"/>
      <c r="Y474" s="107"/>
      <c r="Z474" s="107"/>
    </row>
    <row r="475" spans="1:26" ht="15.75" customHeight="1">
      <c r="A475" s="107"/>
      <c r="B475" s="107"/>
      <c r="C475" s="107"/>
      <c r="D475" s="107"/>
      <c r="E475" s="107"/>
      <c r="F475" s="107"/>
      <c r="G475" s="107"/>
      <c r="H475" s="107"/>
      <c r="I475" s="107"/>
      <c r="J475" s="107"/>
      <c r="K475" s="107"/>
      <c r="L475" s="107"/>
      <c r="M475" s="109"/>
      <c r="N475" s="109"/>
      <c r="O475" s="107"/>
      <c r="P475" s="107"/>
      <c r="Q475" s="107"/>
      <c r="R475" s="107"/>
      <c r="S475" s="107"/>
      <c r="T475" s="107"/>
      <c r="U475" s="107"/>
      <c r="V475" s="107"/>
      <c r="W475" s="107"/>
      <c r="X475" s="107"/>
      <c r="Y475" s="107"/>
      <c r="Z475" s="107"/>
    </row>
    <row r="476" spans="1:26" ht="15.75" customHeight="1">
      <c r="A476" s="107"/>
      <c r="B476" s="107"/>
      <c r="C476" s="107"/>
      <c r="D476" s="107"/>
      <c r="E476" s="107"/>
      <c r="F476" s="107"/>
      <c r="G476" s="107"/>
      <c r="H476" s="107"/>
      <c r="I476" s="107"/>
      <c r="J476" s="107"/>
      <c r="K476" s="107"/>
      <c r="L476" s="107"/>
      <c r="M476" s="109"/>
      <c r="N476" s="109"/>
      <c r="O476" s="107"/>
      <c r="P476" s="107"/>
      <c r="Q476" s="107"/>
      <c r="R476" s="107"/>
      <c r="S476" s="107"/>
      <c r="T476" s="107"/>
      <c r="U476" s="107"/>
      <c r="V476" s="107"/>
      <c r="W476" s="107"/>
      <c r="X476" s="107"/>
      <c r="Y476" s="107"/>
      <c r="Z476" s="107"/>
    </row>
    <row r="477" spans="1:26" ht="15.75" customHeight="1">
      <c r="A477" s="107"/>
      <c r="B477" s="107"/>
      <c r="C477" s="107"/>
      <c r="D477" s="107"/>
      <c r="E477" s="107"/>
      <c r="F477" s="107"/>
      <c r="G477" s="107"/>
      <c r="H477" s="107"/>
      <c r="I477" s="107"/>
      <c r="J477" s="107"/>
      <c r="K477" s="107"/>
      <c r="L477" s="107"/>
      <c r="M477" s="109"/>
      <c r="N477" s="109"/>
      <c r="O477" s="107"/>
      <c r="P477" s="107"/>
      <c r="Q477" s="107"/>
      <c r="R477" s="107"/>
      <c r="S477" s="107"/>
      <c r="T477" s="107"/>
      <c r="U477" s="107"/>
      <c r="V477" s="107"/>
      <c r="W477" s="107"/>
      <c r="X477" s="107"/>
      <c r="Y477" s="107"/>
      <c r="Z477" s="107"/>
    </row>
    <row r="478" spans="1:26" ht="15.75" customHeight="1">
      <c r="A478" s="107"/>
      <c r="B478" s="107"/>
      <c r="C478" s="107"/>
      <c r="D478" s="107"/>
      <c r="E478" s="107"/>
      <c r="F478" s="107"/>
      <c r="G478" s="107"/>
      <c r="H478" s="107"/>
      <c r="I478" s="107"/>
      <c r="J478" s="107"/>
      <c r="K478" s="107"/>
      <c r="L478" s="107"/>
      <c r="M478" s="109"/>
      <c r="N478" s="109"/>
      <c r="O478" s="107"/>
      <c r="P478" s="107"/>
      <c r="Q478" s="107"/>
      <c r="R478" s="107"/>
      <c r="S478" s="107"/>
      <c r="T478" s="107"/>
      <c r="U478" s="107"/>
      <c r="V478" s="107"/>
      <c r="W478" s="107"/>
      <c r="X478" s="107"/>
      <c r="Y478" s="107"/>
      <c r="Z478" s="107"/>
    </row>
    <row r="479" spans="1:26" ht="15.75" customHeight="1">
      <c r="A479" s="107"/>
      <c r="B479" s="107"/>
      <c r="C479" s="107"/>
      <c r="D479" s="107"/>
      <c r="E479" s="107"/>
      <c r="F479" s="107"/>
      <c r="G479" s="107"/>
      <c r="H479" s="107"/>
      <c r="I479" s="107"/>
      <c r="J479" s="107"/>
      <c r="K479" s="107"/>
      <c r="L479" s="107"/>
      <c r="M479" s="109"/>
      <c r="N479" s="109"/>
      <c r="O479" s="107"/>
      <c r="P479" s="107"/>
      <c r="Q479" s="107"/>
      <c r="R479" s="107"/>
      <c r="S479" s="107"/>
      <c r="T479" s="107"/>
      <c r="U479" s="107"/>
      <c r="V479" s="107"/>
      <c r="W479" s="107"/>
      <c r="X479" s="107"/>
      <c r="Y479" s="107"/>
      <c r="Z479" s="107"/>
    </row>
    <row r="480" spans="1:26" ht="15.75" customHeight="1">
      <c r="A480" s="107"/>
      <c r="B480" s="107"/>
      <c r="C480" s="107"/>
      <c r="D480" s="107"/>
      <c r="E480" s="107"/>
      <c r="F480" s="107"/>
      <c r="G480" s="107"/>
      <c r="H480" s="107"/>
      <c r="I480" s="107"/>
      <c r="J480" s="107"/>
      <c r="K480" s="107"/>
      <c r="L480" s="107"/>
      <c r="M480" s="109"/>
      <c r="N480" s="109"/>
      <c r="O480" s="107"/>
      <c r="P480" s="107"/>
      <c r="Q480" s="107"/>
      <c r="R480" s="107"/>
      <c r="S480" s="107"/>
      <c r="T480" s="107"/>
      <c r="U480" s="107"/>
      <c r="V480" s="107"/>
      <c r="W480" s="107"/>
      <c r="X480" s="107"/>
      <c r="Y480" s="107"/>
      <c r="Z480" s="107"/>
    </row>
    <row r="481" spans="1:26" ht="15.75" customHeight="1">
      <c r="A481" s="107"/>
      <c r="B481" s="107"/>
      <c r="C481" s="107"/>
      <c r="D481" s="107"/>
      <c r="E481" s="107"/>
      <c r="F481" s="107"/>
      <c r="G481" s="107"/>
      <c r="H481" s="107"/>
      <c r="I481" s="107"/>
      <c r="J481" s="107"/>
      <c r="K481" s="107"/>
      <c r="L481" s="107"/>
      <c r="M481" s="109"/>
      <c r="N481" s="109"/>
      <c r="O481" s="107"/>
      <c r="P481" s="107"/>
      <c r="Q481" s="107"/>
      <c r="R481" s="107"/>
      <c r="S481" s="107"/>
      <c r="T481" s="107"/>
      <c r="U481" s="107"/>
      <c r="V481" s="107"/>
      <c r="W481" s="107"/>
      <c r="X481" s="107"/>
      <c r="Y481" s="107"/>
      <c r="Z481" s="107"/>
    </row>
    <row r="482" spans="1:26" ht="15.75" customHeight="1">
      <c r="A482" s="107"/>
      <c r="B482" s="107"/>
      <c r="C482" s="107"/>
      <c r="D482" s="107"/>
      <c r="E482" s="107"/>
      <c r="F482" s="107"/>
      <c r="G482" s="107"/>
      <c r="H482" s="107"/>
      <c r="I482" s="107"/>
      <c r="J482" s="107"/>
      <c r="K482" s="107"/>
      <c r="L482" s="107"/>
      <c r="M482" s="109"/>
      <c r="N482" s="109"/>
      <c r="O482" s="107"/>
      <c r="P482" s="107"/>
      <c r="Q482" s="107"/>
      <c r="R482" s="107"/>
      <c r="S482" s="107"/>
      <c r="T482" s="107"/>
      <c r="U482" s="107"/>
      <c r="V482" s="107"/>
      <c r="W482" s="107"/>
      <c r="X482" s="107"/>
      <c r="Y482" s="107"/>
      <c r="Z482" s="107"/>
    </row>
    <row r="483" spans="1:26" ht="15.75" customHeight="1">
      <c r="A483" s="107"/>
      <c r="B483" s="107"/>
      <c r="C483" s="107"/>
      <c r="D483" s="107"/>
      <c r="E483" s="107"/>
      <c r="F483" s="107"/>
      <c r="G483" s="107"/>
      <c r="H483" s="107"/>
      <c r="I483" s="107"/>
      <c r="J483" s="107"/>
      <c r="K483" s="107"/>
      <c r="L483" s="107"/>
      <c r="M483" s="109"/>
      <c r="N483" s="109"/>
      <c r="O483" s="107"/>
      <c r="P483" s="107"/>
      <c r="Q483" s="107"/>
      <c r="R483" s="107"/>
      <c r="S483" s="107"/>
      <c r="T483" s="107"/>
      <c r="U483" s="107"/>
      <c r="V483" s="107"/>
      <c r="W483" s="107"/>
      <c r="X483" s="107"/>
      <c r="Y483" s="107"/>
      <c r="Z483" s="107"/>
    </row>
    <row r="484" spans="1:26" ht="15.75" customHeight="1">
      <c r="A484" s="107"/>
      <c r="B484" s="107"/>
      <c r="C484" s="107"/>
      <c r="D484" s="107"/>
      <c r="E484" s="107"/>
      <c r="F484" s="107"/>
      <c r="G484" s="107"/>
      <c r="H484" s="107"/>
      <c r="I484" s="107"/>
      <c r="J484" s="107"/>
      <c r="K484" s="107"/>
      <c r="L484" s="107"/>
      <c r="M484" s="109"/>
      <c r="N484" s="109"/>
      <c r="O484" s="107"/>
      <c r="P484" s="107"/>
      <c r="Q484" s="107"/>
      <c r="R484" s="107"/>
      <c r="S484" s="107"/>
      <c r="T484" s="107"/>
      <c r="U484" s="107"/>
      <c r="V484" s="107"/>
      <c r="W484" s="107"/>
      <c r="X484" s="107"/>
      <c r="Y484" s="107"/>
      <c r="Z484" s="107"/>
    </row>
    <row r="485" spans="1:26" ht="15.75" customHeight="1">
      <c r="A485" s="107"/>
      <c r="B485" s="107"/>
      <c r="C485" s="107"/>
      <c r="D485" s="107"/>
      <c r="E485" s="107"/>
      <c r="F485" s="107"/>
      <c r="G485" s="107"/>
      <c r="H485" s="107"/>
      <c r="I485" s="107"/>
      <c r="J485" s="107"/>
      <c r="K485" s="107"/>
      <c r="L485" s="107"/>
      <c r="M485" s="109"/>
      <c r="N485" s="109"/>
      <c r="O485" s="107"/>
      <c r="P485" s="107"/>
      <c r="Q485" s="107"/>
      <c r="R485" s="107"/>
      <c r="S485" s="107"/>
      <c r="T485" s="107"/>
      <c r="U485" s="107"/>
      <c r="V485" s="107"/>
      <c r="W485" s="107"/>
      <c r="X485" s="107"/>
      <c r="Y485" s="107"/>
      <c r="Z485" s="107"/>
    </row>
    <row r="486" spans="1:26" ht="15.75" customHeight="1">
      <c r="A486" s="107"/>
      <c r="B486" s="107"/>
      <c r="C486" s="107"/>
      <c r="D486" s="107"/>
      <c r="E486" s="107"/>
      <c r="F486" s="107"/>
      <c r="G486" s="107"/>
      <c r="H486" s="107"/>
      <c r="I486" s="107"/>
      <c r="J486" s="107"/>
      <c r="K486" s="107"/>
      <c r="L486" s="107"/>
      <c r="M486" s="109"/>
      <c r="N486" s="109"/>
      <c r="O486" s="107"/>
      <c r="P486" s="107"/>
      <c r="Q486" s="107"/>
      <c r="R486" s="107"/>
      <c r="S486" s="107"/>
      <c r="T486" s="107"/>
      <c r="U486" s="107"/>
      <c r="V486" s="107"/>
      <c r="W486" s="107"/>
      <c r="X486" s="107"/>
      <c r="Y486" s="107"/>
      <c r="Z486" s="107"/>
    </row>
    <row r="487" spans="1:26" ht="15.75" customHeight="1">
      <c r="A487" s="107"/>
      <c r="B487" s="107"/>
      <c r="C487" s="107"/>
      <c r="D487" s="107"/>
      <c r="E487" s="107"/>
      <c r="F487" s="107"/>
      <c r="G487" s="107"/>
      <c r="H487" s="107"/>
      <c r="I487" s="107"/>
      <c r="J487" s="107"/>
      <c r="K487" s="107"/>
      <c r="L487" s="107"/>
      <c r="M487" s="109"/>
      <c r="N487" s="109"/>
      <c r="O487" s="107"/>
      <c r="P487" s="107"/>
      <c r="Q487" s="107"/>
      <c r="R487" s="107"/>
      <c r="S487" s="107"/>
      <c r="T487" s="107"/>
      <c r="U487" s="107"/>
      <c r="V487" s="107"/>
      <c r="W487" s="107"/>
      <c r="X487" s="107"/>
      <c r="Y487" s="107"/>
      <c r="Z487" s="107"/>
    </row>
    <row r="488" spans="1:26" ht="15.75" customHeight="1">
      <c r="A488" s="107"/>
      <c r="B488" s="107"/>
      <c r="C488" s="107"/>
      <c r="D488" s="107"/>
      <c r="E488" s="107"/>
      <c r="F488" s="107"/>
      <c r="G488" s="107"/>
      <c r="H488" s="107"/>
      <c r="I488" s="107"/>
      <c r="J488" s="107"/>
      <c r="K488" s="107"/>
      <c r="L488" s="107"/>
      <c r="M488" s="109"/>
      <c r="N488" s="109"/>
      <c r="O488" s="107"/>
      <c r="P488" s="107"/>
      <c r="Q488" s="107"/>
      <c r="R488" s="107"/>
      <c r="S488" s="107"/>
      <c r="T488" s="107"/>
      <c r="U488" s="107"/>
      <c r="V488" s="107"/>
      <c r="W488" s="107"/>
      <c r="X488" s="107"/>
      <c r="Y488" s="107"/>
      <c r="Z488" s="107"/>
    </row>
    <row r="489" spans="1:26" ht="15.75" customHeight="1">
      <c r="A489" s="107"/>
      <c r="B489" s="107"/>
      <c r="C489" s="107"/>
      <c r="D489" s="107"/>
      <c r="E489" s="107"/>
      <c r="F489" s="107"/>
      <c r="G489" s="107"/>
      <c r="H489" s="107"/>
      <c r="I489" s="107"/>
      <c r="J489" s="107"/>
      <c r="K489" s="107"/>
      <c r="L489" s="107"/>
      <c r="M489" s="109"/>
      <c r="N489" s="109"/>
      <c r="O489" s="107"/>
      <c r="P489" s="107"/>
      <c r="Q489" s="107"/>
      <c r="R489" s="107"/>
      <c r="S489" s="107"/>
      <c r="T489" s="107"/>
      <c r="U489" s="107"/>
      <c r="V489" s="107"/>
      <c r="W489" s="107"/>
      <c r="X489" s="107"/>
      <c r="Y489" s="107"/>
      <c r="Z489" s="107"/>
    </row>
    <row r="490" spans="1:26" ht="15.75" customHeight="1">
      <c r="A490" s="107"/>
      <c r="B490" s="107"/>
      <c r="C490" s="107"/>
      <c r="D490" s="107"/>
      <c r="E490" s="107"/>
      <c r="F490" s="107"/>
      <c r="G490" s="107"/>
      <c r="H490" s="107"/>
      <c r="I490" s="107"/>
      <c r="J490" s="107"/>
      <c r="K490" s="107"/>
      <c r="L490" s="107"/>
      <c r="M490" s="109"/>
      <c r="N490" s="109"/>
      <c r="O490" s="107"/>
      <c r="P490" s="107"/>
      <c r="Q490" s="107"/>
      <c r="R490" s="107"/>
      <c r="S490" s="107"/>
      <c r="T490" s="107"/>
      <c r="U490" s="107"/>
      <c r="V490" s="107"/>
      <c r="W490" s="107"/>
      <c r="X490" s="107"/>
      <c r="Y490" s="107"/>
      <c r="Z490" s="107"/>
    </row>
    <row r="491" spans="1:26" ht="15.75" customHeight="1">
      <c r="A491" s="107"/>
      <c r="B491" s="107"/>
      <c r="C491" s="107"/>
      <c r="D491" s="107"/>
      <c r="E491" s="107"/>
      <c r="F491" s="107"/>
      <c r="G491" s="107"/>
      <c r="H491" s="107"/>
      <c r="I491" s="107"/>
      <c r="J491" s="107"/>
      <c r="K491" s="107"/>
      <c r="L491" s="107"/>
      <c r="M491" s="109"/>
      <c r="N491" s="109"/>
      <c r="O491" s="107"/>
      <c r="P491" s="107"/>
      <c r="Q491" s="107"/>
      <c r="R491" s="107"/>
      <c r="S491" s="107"/>
      <c r="T491" s="107"/>
      <c r="U491" s="107"/>
      <c r="V491" s="107"/>
      <c r="W491" s="107"/>
      <c r="X491" s="107"/>
      <c r="Y491" s="107"/>
      <c r="Z491" s="107"/>
    </row>
    <row r="492" spans="1:26" ht="15.75" customHeight="1">
      <c r="A492" s="107"/>
      <c r="B492" s="107"/>
      <c r="C492" s="107"/>
      <c r="D492" s="107"/>
      <c r="E492" s="107"/>
      <c r="F492" s="107"/>
      <c r="G492" s="107"/>
      <c r="H492" s="107"/>
      <c r="I492" s="107"/>
      <c r="J492" s="107"/>
      <c r="K492" s="107"/>
      <c r="L492" s="107"/>
      <c r="M492" s="109"/>
      <c r="N492" s="109"/>
      <c r="O492" s="107"/>
      <c r="P492" s="107"/>
      <c r="Q492" s="107"/>
      <c r="R492" s="107"/>
      <c r="S492" s="107"/>
      <c r="T492" s="107"/>
      <c r="U492" s="107"/>
      <c r="V492" s="107"/>
      <c r="W492" s="107"/>
      <c r="X492" s="107"/>
      <c r="Y492" s="107"/>
      <c r="Z492" s="107"/>
    </row>
    <row r="493" spans="1:26" ht="15.75" customHeight="1">
      <c r="A493" s="107"/>
      <c r="B493" s="107"/>
      <c r="C493" s="107"/>
      <c r="D493" s="107"/>
      <c r="E493" s="107"/>
      <c r="F493" s="107"/>
      <c r="G493" s="107"/>
      <c r="H493" s="107"/>
      <c r="I493" s="107"/>
      <c r="J493" s="107"/>
      <c r="K493" s="107"/>
      <c r="L493" s="107"/>
      <c r="M493" s="109"/>
      <c r="N493" s="109"/>
      <c r="O493" s="107"/>
      <c r="P493" s="107"/>
      <c r="Q493" s="107"/>
      <c r="R493" s="107"/>
      <c r="S493" s="107"/>
      <c r="T493" s="107"/>
      <c r="U493" s="107"/>
      <c r="V493" s="107"/>
      <c r="W493" s="107"/>
      <c r="X493" s="107"/>
      <c r="Y493" s="107"/>
      <c r="Z493" s="107"/>
    </row>
    <row r="494" spans="1:26" ht="15.75" customHeight="1">
      <c r="A494" s="107"/>
      <c r="B494" s="107"/>
      <c r="C494" s="107"/>
      <c r="D494" s="107"/>
      <c r="E494" s="107"/>
      <c r="F494" s="107"/>
      <c r="G494" s="107"/>
      <c r="H494" s="107"/>
      <c r="I494" s="107"/>
      <c r="J494" s="107"/>
      <c r="K494" s="107"/>
      <c r="L494" s="107"/>
      <c r="M494" s="109"/>
      <c r="N494" s="109"/>
      <c r="O494" s="107"/>
      <c r="P494" s="107"/>
      <c r="Q494" s="107"/>
      <c r="R494" s="107"/>
      <c r="S494" s="107"/>
      <c r="T494" s="107"/>
      <c r="U494" s="107"/>
      <c r="V494" s="107"/>
      <c r="W494" s="107"/>
      <c r="X494" s="107"/>
      <c r="Y494" s="107"/>
      <c r="Z494" s="107"/>
    </row>
    <row r="495" spans="1:26" ht="15.75" customHeight="1">
      <c r="A495" s="107"/>
      <c r="B495" s="107"/>
      <c r="C495" s="107"/>
      <c r="D495" s="107"/>
      <c r="E495" s="107"/>
      <c r="F495" s="107"/>
      <c r="G495" s="107"/>
      <c r="H495" s="107"/>
      <c r="I495" s="107"/>
      <c r="J495" s="107"/>
      <c r="K495" s="107"/>
      <c r="L495" s="107"/>
      <c r="M495" s="109"/>
      <c r="N495" s="109"/>
      <c r="O495" s="107"/>
      <c r="P495" s="107"/>
      <c r="Q495" s="107"/>
      <c r="R495" s="107"/>
      <c r="S495" s="107"/>
      <c r="T495" s="107"/>
      <c r="U495" s="107"/>
      <c r="V495" s="107"/>
      <c r="W495" s="107"/>
      <c r="X495" s="107"/>
      <c r="Y495" s="107"/>
      <c r="Z495" s="107"/>
    </row>
    <row r="496" spans="1:26" ht="15.75" customHeight="1">
      <c r="A496" s="107"/>
      <c r="B496" s="107"/>
      <c r="C496" s="107"/>
      <c r="D496" s="107"/>
      <c r="E496" s="107"/>
      <c r="F496" s="107"/>
      <c r="G496" s="107"/>
      <c r="H496" s="107"/>
      <c r="I496" s="107"/>
      <c r="J496" s="107"/>
      <c r="K496" s="107"/>
      <c r="L496" s="107"/>
      <c r="M496" s="109"/>
      <c r="N496" s="109"/>
      <c r="O496" s="107"/>
      <c r="P496" s="107"/>
      <c r="Q496" s="107"/>
      <c r="R496" s="107"/>
      <c r="S496" s="107"/>
      <c r="T496" s="107"/>
      <c r="U496" s="107"/>
      <c r="V496" s="107"/>
      <c r="W496" s="107"/>
      <c r="X496" s="107"/>
      <c r="Y496" s="107"/>
      <c r="Z496" s="107"/>
    </row>
    <row r="497" spans="1:26" ht="15.75" customHeight="1">
      <c r="A497" s="107"/>
      <c r="B497" s="107"/>
      <c r="C497" s="107"/>
      <c r="D497" s="107"/>
      <c r="E497" s="107"/>
      <c r="F497" s="107"/>
      <c r="G497" s="107"/>
      <c r="H497" s="107"/>
      <c r="I497" s="107"/>
      <c r="J497" s="107"/>
      <c r="K497" s="107"/>
      <c r="L497" s="107"/>
      <c r="M497" s="109"/>
      <c r="N497" s="109"/>
      <c r="O497" s="107"/>
      <c r="P497" s="107"/>
      <c r="Q497" s="107"/>
      <c r="R497" s="107"/>
      <c r="S497" s="107"/>
      <c r="T497" s="107"/>
      <c r="U497" s="107"/>
      <c r="V497" s="107"/>
      <c r="W497" s="107"/>
      <c r="X497" s="107"/>
      <c r="Y497" s="107"/>
      <c r="Z497" s="107"/>
    </row>
    <row r="498" spans="1:26" ht="15.75" customHeight="1">
      <c r="A498" s="107"/>
      <c r="B498" s="107"/>
      <c r="C498" s="107"/>
      <c r="D498" s="107"/>
      <c r="E498" s="107"/>
      <c r="F498" s="107"/>
      <c r="G498" s="107"/>
      <c r="H498" s="107"/>
      <c r="I498" s="107"/>
      <c r="J498" s="107"/>
      <c r="K498" s="107"/>
      <c r="L498" s="107"/>
      <c r="M498" s="109"/>
      <c r="N498" s="109"/>
      <c r="O498" s="107"/>
      <c r="P498" s="107"/>
      <c r="Q498" s="107"/>
      <c r="R498" s="107"/>
      <c r="S498" s="107"/>
      <c r="T498" s="107"/>
      <c r="U498" s="107"/>
      <c r="V498" s="107"/>
      <c r="W498" s="107"/>
      <c r="X498" s="107"/>
      <c r="Y498" s="107"/>
      <c r="Z498" s="107"/>
    </row>
    <row r="499" spans="1:26" ht="15.75" customHeight="1">
      <c r="A499" s="107"/>
      <c r="B499" s="107"/>
      <c r="C499" s="107"/>
      <c r="D499" s="107"/>
      <c r="E499" s="107"/>
      <c r="F499" s="107"/>
      <c r="G499" s="107"/>
      <c r="H499" s="107"/>
      <c r="I499" s="107"/>
      <c r="J499" s="107"/>
      <c r="K499" s="107"/>
      <c r="L499" s="107"/>
      <c r="M499" s="109"/>
      <c r="N499" s="109"/>
      <c r="O499" s="107"/>
      <c r="P499" s="107"/>
      <c r="Q499" s="107"/>
      <c r="R499" s="107"/>
      <c r="S499" s="107"/>
      <c r="T499" s="107"/>
      <c r="U499" s="107"/>
      <c r="V499" s="107"/>
      <c r="W499" s="107"/>
      <c r="X499" s="107"/>
      <c r="Y499" s="107"/>
      <c r="Z499" s="107"/>
    </row>
    <row r="500" spans="1:26" ht="15.75" customHeight="1">
      <c r="A500" s="107"/>
      <c r="B500" s="107"/>
      <c r="C500" s="107"/>
      <c r="D500" s="107"/>
      <c r="E500" s="107"/>
      <c r="F500" s="107"/>
      <c r="G500" s="107"/>
      <c r="H500" s="107"/>
      <c r="I500" s="107"/>
      <c r="J500" s="107"/>
      <c r="K500" s="107"/>
      <c r="L500" s="107"/>
      <c r="M500" s="109"/>
      <c r="N500" s="109"/>
      <c r="O500" s="107"/>
      <c r="P500" s="107"/>
      <c r="Q500" s="107"/>
      <c r="R500" s="107"/>
      <c r="S500" s="107"/>
      <c r="T500" s="107"/>
      <c r="U500" s="107"/>
      <c r="V500" s="107"/>
      <c r="W500" s="107"/>
      <c r="X500" s="107"/>
      <c r="Y500" s="107"/>
      <c r="Z500" s="107"/>
    </row>
    <row r="501" spans="1:26" ht="15.75" customHeight="1">
      <c r="A501" s="107"/>
      <c r="B501" s="107"/>
      <c r="C501" s="107"/>
      <c r="D501" s="107"/>
      <c r="E501" s="107"/>
      <c r="F501" s="107"/>
      <c r="G501" s="107"/>
      <c r="H501" s="107"/>
      <c r="I501" s="107"/>
      <c r="J501" s="107"/>
      <c r="K501" s="107"/>
      <c r="L501" s="107"/>
      <c r="M501" s="109"/>
      <c r="N501" s="109"/>
      <c r="O501" s="107"/>
      <c r="P501" s="107"/>
      <c r="Q501" s="107"/>
      <c r="R501" s="107"/>
      <c r="S501" s="107"/>
      <c r="T501" s="107"/>
      <c r="U501" s="107"/>
      <c r="V501" s="107"/>
      <c r="W501" s="107"/>
      <c r="X501" s="107"/>
      <c r="Y501" s="107"/>
      <c r="Z501" s="107"/>
    </row>
    <row r="502" spans="1:26" ht="15.75" customHeight="1">
      <c r="A502" s="107"/>
      <c r="B502" s="107"/>
      <c r="C502" s="107"/>
      <c r="D502" s="107"/>
      <c r="E502" s="107"/>
      <c r="F502" s="107"/>
      <c r="G502" s="107"/>
      <c r="H502" s="107"/>
      <c r="I502" s="107"/>
      <c r="J502" s="107"/>
      <c r="K502" s="107"/>
      <c r="L502" s="107"/>
      <c r="M502" s="109"/>
      <c r="N502" s="109"/>
      <c r="O502" s="107"/>
      <c r="P502" s="107"/>
      <c r="Q502" s="107"/>
      <c r="R502" s="107"/>
      <c r="S502" s="107"/>
      <c r="T502" s="107"/>
      <c r="U502" s="107"/>
      <c r="V502" s="107"/>
      <c r="W502" s="107"/>
      <c r="X502" s="107"/>
      <c r="Y502" s="107"/>
      <c r="Z502" s="107"/>
    </row>
    <row r="503" spans="1:26" ht="15.75" customHeight="1">
      <c r="A503" s="107"/>
      <c r="B503" s="107"/>
      <c r="C503" s="107"/>
      <c r="D503" s="107"/>
      <c r="E503" s="107"/>
      <c r="F503" s="107"/>
      <c r="G503" s="107"/>
      <c r="H503" s="107"/>
      <c r="I503" s="107"/>
      <c r="J503" s="107"/>
      <c r="K503" s="107"/>
      <c r="L503" s="107"/>
      <c r="M503" s="109"/>
      <c r="N503" s="109"/>
      <c r="O503" s="107"/>
      <c r="P503" s="107"/>
      <c r="Q503" s="107"/>
      <c r="R503" s="107"/>
      <c r="S503" s="107"/>
      <c r="T503" s="107"/>
      <c r="U503" s="107"/>
      <c r="V503" s="107"/>
      <c r="W503" s="107"/>
      <c r="X503" s="107"/>
      <c r="Y503" s="107"/>
      <c r="Z503" s="107"/>
    </row>
    <row r="504" spans="1:26" ht="15.75" customHeight="1">
      <c r="A504" s="107"/>
      <c r="B504" s="107"/>
      <c r="C504" s="107"/>
      <c r="D504" s="107"/>
      <c r="E504" s="107"/>
      <c r="F504" s="107"/>
      <c r="G504" s="107"/>
      <c r="H504" s="107"/>
      <c r="I504" s="107"/>
      <c r="J504" s="107"/>
      <c r="K504" s="107"/>
      <c r="L504" s="107"/>
      <c r="M504" s="109"/>
      <c r="N504" s="109"/>
      <c r="O504" s="107"/>
      <c r="P504" s="107"/>
      <c r="Q504" s="107"/>
      <c r="R504" s="107"/>
      <c r="S504" s="107"/>
      <c r="T504" s="107"/>
      <c r="U504" s="107"/>
      <c r="V504" s="107"/>
      <c r="W504" s="107"/>
      <c r="X504" s="107"/>
      <c r="Y504" s="107"/>
      <c r="Z504" s="107"/>
    </row>
    <row r="505" spans="1:26" ht="15.75" customHeight="1">
      <c r="A505" s="107"/>
      <c r="B505" s="107"/>
      <c r="C505" s="107"/>
      <c r="D505" s="107"/>
      <c r="E505" s="107"/>
      <c r="F505" s="107"/>
      <c r="G505" s="107"/>
      <c r="H505" s="107"/>
      <c r="I505" s="107"/>
      <c r="J505" s="107"/>
      <c r="K505" s="107"/>
      <c r="L505" s="107"/>
      <c r="M505" s="109"/>
      <c r="N505" s="109"/>
      <c r="O505" s="107"/>
      <c r="P505" s="107"/>
      <c r="Q505" s="107"/>
      <c r="R505" s="107"/>
      <c r="S505" s="107"/>
      <c r="T505" s="107"/>
      <c r="U505" s="107"/>
      <c r="V505" s="107"/>
      <c r="W505" s="107"/>
      <c r="X505" s="107"/>
      <c r="Y505" s="107"/>
      <c r="Z505" s="107"/>
    </row>
    <row r="506" spans="1:26" ht="15.75" customHeight="1">
      <c r="A506" s="107"/>
      <c r="B506" s="107"/>
      <c r="C506" s="107"/>
      <c r="D506" s="107"/>
      <c r="E506" s="107"/>
      <c r="F506" s="107"/>
      <c r="G506" s="107"/>
      <c r="H506" s="107"/>
      <c r="I506" s="107"/>
      <c r="J506" s="107"/>
      <c r="K506" s="107"/>
      <c r="L506" s="107"/>
      <c r="M506" s="109"/>
      <c r="N506" s="109"/>
      <c r="O506" s="107"/>
      <c r="P506" s="107"/>
      <c r="Q506" s="107"/>
      <c r="R506" s="107"/>
      <c r="S506" s="107"/>
      <c r="T506" s="107"/>
      <c r="U506" s="107"/>
      <c r="V506" s="107"/>
      <c r="W506" s="107"/>
      <c r="X506" s="107"/>
      <c r="Y506" s="107"/>
      <c r="Z506" s="107"/>
    </row>
    <row r="507" spans="1:26" ht="15.75" customHeight="1">
      <c r="A507" s="107"/>
      <c r="B507" s="107"/>
      <c r="C507" s="107"/>
      <c r="D507" s="107"/>
      <c r="E507" s="107"/>
      <c r="F507" s="107"/>
      <c r="G507" s="107"/>
      <c r="H507" s="107"/>
      <c r="I507" s="107"/>
      <c r="J507" s="107"/>
      <c r="K507" s="107"/>
      <c r="L507" s="107"/>
      <c r="M507" s="109"/>
      <c r="N507" s="109"/>
      <c r="O507" s="107"/>
      <c r="P507" s="107"/>
      <c r="Q507" s="107"/>
      <c r="R507" s="107"/>
      <c r="S507" s="107"/>
      <c r="T507" s="107"/>
      <c r="U507" s="107"/>
      <c r="V507" s="107"/>
      <c r="W507" s="107"/>
      <c r="X507" s="107"/>
      <c r="Y507" s="107"/>
      <c r="Z507" s="107"/>
    </row>
    <row r="508" spans="1:26" ht="15.75" customHeight="1">
      <c r="A508" s="107"/>
      <c r="B508" s="107"/>
      <c r="C508" s="107"/>
      <c r="D508" s="107"/>
      <c r="E508" s="107"/>
      <c r="F508" s="107"/>
      <c r="G508" s="107"/>
      <c r="H508" s="107"/>
      <c r="I508" s="107"/>
      <c r="J508" s="107"/>
      <c r="K508" s="107"/>
      <c r="L508" s="107"/>
      <c r="M508" s="109"/>
      <c r="N508" s="109"/>
      <c r="O508" s="107"/>
      <c r="P508" s="107"/>
      <c r="Q508" s="107"/>
      <c r="R508" s="107"/>
      <c r="S508" s="107"/>
      <c r="T508" s="107"/>
      <c r="U508" s="107"/>
      <c r="V508" s="107"/>
      <c r="W508" s="107"/>
      <c r="X508" s="107"/>
      <c r="Y508" s="107"/>
      <c r="Z508" s="107"/>
    </row>
    <row r="509" spans="1:26" ht="15.75" customHeight="1">
      <c r="A509" s="107"/>
      <c r="B509" s="107"/>
      <c r="C509" s="107"/>
      <c r="D509" s="107"/>
      <c r="E509" s="107"/>
      <c r="F509" s="107"/>
      <c r="G509" s="107"/>
      <c r="H509" s="107"/>
      <c r="I509" s="107"/>
      <c r="J509" s="107"/>
      <c r="K509" s="107"/>
      <c r="L509" s="107"/>
      <c r="M509" s="109"/>
      <c r="N509" s="109"/>
      <c r="O509" s="107"/>
      <c r="P509" s="107"/>
      <c r="Q509" s="107"/>
      <c r="R509" s="107"/>
      <c r="S509" s="107"/>
      <c r="T509" s="107"/>
      <c r="U509" s="107"/>
      <c r="V509" s="107"/>
      <c r="W509" s="107"/>
      <c r="X509" s="107"/>
      <c r="Y509" s="107"/>
      <c r="Z509" s="107"/>
    </row>
    <row r="510" spans="1:26" ht="15.75" customHeight="1">
      <c r="A510" s="107"/>
      <c r="B510" s="107"/>
      <c r="C510" s="107"/>
      <c r="D510" s="107"/>
      <c r="E510" s="107"/>
      <c r="F510" s="107"/>
      <c r="G510" s="107"/>
      <c r="H510" s="107"/>
      <c r="I510" s="107"/>
      <c r="J510" s="107"/>
      <c r="K510" s="107"/>
      <c r="L510" s="107"/>
      <c r="M510" s="109"/>
      <c r="N510" s="109"/>
      <c r="O510" s="107"/>
      <c r="P510" s="107"/>
      <c r="Q510" s="107"/>
      <c r="R510" s="107"/>
      <c r="S510" s="107"/>
      <c r="T510" s="107"/>
      <c r="U510" s="107"/>
      <c r="V510" s="107"/>
      <c r="W510" s="107"/>
      <c r="X510" s="107"/>
      <c r="Y510" s="107"/>
      <c r="Z510" s="107"/>
    </row>
    <row r="511" spans="1:26" ht="15.75" customHeight="1">
      <c r="A511" s="107"/>
      <c r="B511" s="107"/>
      <c r="C511" s="107"/>
      <c r="D511" s="107"/>
      <c r="E511" s="107"/>
      <c r="F511" s="107"/>
      <c r="G511" s="107"/>
      <c r="H511" s="107"/>
      <c r="I511" s="107"/>
      <c r="J511" s="107"/>
      <c r="K511" s="107"/>
      <c r="L511" s="107"/>
      <c r="M511" s="109"/>
      <c r="N511" s="109"/>
      <c r="O511" s="107"/>
      <c r="P511" s="107"/>
      <c r="Q511" s="107"/>
      <c r="R511" s="107"/>
      <c r="S511" s="107"/>
      <c r="T511" s="107"/>
      <c r="U511" s="107"/>
      <c r="V511" s="107"/>
      <c r="W511" s="107"/>
      <c r="X511" s="107"/>
      <c r="Y511" s="107"/>
      <c r="Z511" s="107"/>
    </row>
    <row r="512" spans="1:26" ht="15.75" customHeight="1">
      <c r="A512" s="107"/>
      <c r="B512" s="107"/>
      <c r="C512" s="107"/>
      <c r="D512" s="107"/>
      <c r="E512" s="107"/>
      <c r="F512" s="107"/>
      <c r="G512" s="107"/>
      <c r="H512" s="107"/>
      <c r="I512" s="107"/>
      <c r="J512" s="107"/>
      <c r="K512" s="107"/>
      <c r="L512" s="107"/>
      <c r="M512" s="109"/>
      <c r="N512" s="109"/>
      <c r="O512" s="107"/>
      <c r="P512" s="107"/>
      <c r="Q512" s="107"/>
      <c r="R512" s="107"/>
      <c r="S512" s="107"/>
      <c r="T512" s="107"/>
      <c r="U512" s="107"/>
      <c r="V512" s="107"/>
      <c r="W512" s="107"/>
      <c r="X512" s="107"/>
      <c r="Y512" s="107"/>
      <c r="Z512" s="107"/>
    </row>
    <row r="513" spans="1:26" ht="15.75" customHeight="1">
      <c r="A513" s="107"/>
      <c r="B513" s="107"/>
      <c r="C513" s="107"/>
      <c r="D513" s="107"/>
      <c r="E513" s="107"/>
      <c r="F513" s="107"/>
      <c r="G513" s="107"/>
      <c r="H513" s="107"/>
      <c r="I513" s="107"/>
      <c r="J513" s="107"/>
      <c r="K513" s="107"/>
      <c r="L513" s="107"/>
      <c r="M513" s="109"/>
      <c r="N513" s="109"/>
      <c r="O513" s="107"/>
      <c r="P513" s="107"/>
      <c r="Q513" s="107"/>
      <c r="R513" s="107"/>
      <c r="S513" s="107"/>
      <c r="T513" s="107"/>
      <c r="U513" s="107"/>
      <c r="V513" s="107"/>
      <c r="W513" s="107"/>
      <c r="X513" s="107"/>
      <c r="Y513" s="107"/>
      <c r="Z513" s="107"/>
    </row>
    <row r="514" spans="1:26" ht="15.75" customHeight="1">
      <c r="A514" s="107"/>
      <c r="B514" s="107"/>
      <c r="C514" s="107"/>
      <c r="D514" s="107"/>
      <c r="E514" s="107"/>
      <c r="F514" s="107"/>
      <c r="G514" s="107"/>
      <c r="H514" s="107"/>
      <c r="I514" s="107"/>
      <c r="J514" s="107"/>
      <c r="K514" s="107"/>
      <c r="L514" s="107"/>
      <c r="M514" s="109"/>
      <c r="N514" s="109"/>
      <c r="O514" s="107"/>
      <c r="P514" s="107"/>
      <c r="Q514" s="107"/>
      <c r="R514" s="107"/>
      <c r="S514" s="107"/>
      <c r="T514" s="107"/>
      <c r="U514" s="107"/>
      <c r="V514" s="107"/>
      <c r="W514" s="107"/>
      <c r="X514" s="107"/>
      <c r="Y514" s="107"/>
      <c r="Z514" s="107"/>
    </row>
    <row r="515" spans="1:26" ht="15.75" customHeight="1">
      <c r="A515" s="107"/>
      <c r="B515" s="107"/>
      <c r="C515" s="107"/>
      <c r="D515" s="107"/>
      <c r="E515" s="107"/>
      <c r="F515" s="107"/>
      <c r="G515" s="107"/>
      <c r="H515" s="107"/>
      <c r="I515" s="107"/>
      <c r="J515" s="107"/>
      <c r="K515" s="107"/>
      <c r="L515" s="107"/>
      <c r="M515" s="109"/>
      <c r="N515" s="109"/>
      <c r="O515" s="107"/>
      <c r="P515" s="107"/>
      <c r="Q515" s="107"/>
      <c r="R515" s="107"/>
      <c r="S515" s="107"/>
      <c r="T515" s="107"/>
      <c r="U515" s="107"/>
      <c r="V515" s="107"/>
      <c r="W515" s="107"/>
      <c r="X515" s="107"/>
      <c r="Y515" s="107"/>
      <c r="Z515" s="107"/>
    </row>
    <row r="516" spans="1:26" ht="15.75" customHeight="1">
      <c r="A516" s="107"/>
      <c r="B516" s="107"/>
      <c r="C516" s="107"/>
      <c r="D516" s="107"/>
      <c r="E516" s="107"/>
      <c r="F516" s="107"/>
      <c r="G516" s="107"/>
      <c r="H516" s="107"/>
      <c r="I516" s="107"/>
      <c r="J516" s="107"/>
      <c r="K516" s="107"/>
      <c r="L516" s="107"/>
      <c r="M516" s="109"/>
      <c r="N516" s="109"/>
      <c r="O516" s="107"/>
      <c r="P516" s="107"/>
      <c r="Q516" s="107"/>
      <c r="R516" s="107"/>
      <c r="S516" s="107"/>
      <c r="T516" s="107"/>
      <c r="U516" s="107"/>
      <c r="V516" s="107"/>
      <c r="W516" s="107"/>
      <c r="X516" s="107"/>
      <c r="Y516" s="107"/>
      <c r="Z516" s="107"/>
    </row>
    <row r="517" spans="1:26" ht="15.75" customHeight="1">
      <c r="A517" s="107"/>
      <c r="B517" s="107"/>
      <c r="C517" s="107"/>
      <c r="D517" s="107"/>
      <c r="E517" s="107"/>
      <c r="F517" s="107"/>
      <c r="G517" s="107"/>
      <c r="H517" s="107"/>
      <c r="I517" s="107"/>
      <c r="J517" s="107"/>
      <c r="K517" s="107"/>
      <c r="L517" s="107"/>
      <c r="M517" s="109"/>
      <c r="N517" s="109"/>
      <c r="O517" s="107"/>
      <c r="P517" s="107"/>
      <c r="Q517" s="107"/>
      <c r="R517" s="107"/>
      <c r="S517" s="107"/>
      <c r="T517" s="107"/>
      <c r="U517" s="107"/>
      <c r="V517" s="107"/>
      <c r="W517" s="107"/>
      <c r="X517" s="107"/>
      <c r="Y517" s="107"/>
      <c r="Z517" s="107"/>
    </row>
    <row r="518" spans="1:26" ht="15.75" customHeight="1">
      <c r="A518" s="107"/>
      <c r="B518" s="107"/>
      <c r="C518" s="107"/>
      <c r="D518" s="107"/>
      <c r="E518" s="107"/>
      <c r="F518" s="107"/>
      <c r="G518" s="107"/>
      <c r="H518" s="107"/>
      <c r="I518" s="107"/>
      <c r="J518" s="107"/>
      <c r="K518" s="107"/>
      <c r="L518" s="107"/>
      <c r="M518" s="109"/>
      <c r="N518" s="109"/>
      <c r="O518" s="107"/>
      <c r="P518" s="107"/>
      <c r="Q518" s="107"/>
      <c r="R518" s="107"/>
      <c r="S518" s="107"/>
      <c r="T518" s="107"/>
      <c r="U518" s="107"/>
      <c r="V518" s="107"/>
      <c r="W518" s="107"/>
      <c r="X518" s="107"/>
      <c r="Y518" s="107"/>
      <c r="Z518" s="107"/>
    </row>
    <row r="519" spans="1:26" ht="15.75" customHeight="1">
      <c r="A519" s="107"/>
      <c r="B519" s="107"/>
      <c r="C519" s="107"/>
      <c r="D519" s="107"/>
      <c r="E519" s="107"/>
      <c r="F519" s="107"/>
      <c r="G519" s="107"/>
      <c r="H519" s="107"/>
      <c r="I519" s="107"/>
      <c r="J519" s="107"/>
      <c r="K519" s="107"/>
      <c r="L519" s="107"/>
      <c r="M519" s="109"/>
      <c r="N519" s="109"/>
      <c r="O519" s="107"/>
      <c r="P519" s="107"/>
      <c r="Q519" s="107"/>
      <c r="R519" s="107"/>
      <c r="S519" s="107"/>
      <c r="T519" s="107"/>
      <c r="U519" s="107"/>
      <c r="V519" s="107"/>
      <c r="W519" s="107"/>
      <c r="X519" s="107"/>
      <c r="Y519" s="107"/>
      <c r="Z519" s="107"/>
    </row>
    <row r="520" spans="1:26" ht="15.75" customHeight="1">
      <c r="A520" s="107"/>
      <c r="B520" s="107"/>
      <c r="C520" s="107"/>
      <c r="D520" s="107"/>
      <c r="E520" s="107"/>
      <c r="F520" s="107"/>
      <c r="G520" s="107"/>
      <c r="H520" s="107"/>
      <c r="I520" s="107"/>
      <c r="J520" s="107"/>
      <c r="K520" s="107"/>
      <c r="L520" s="107"/>
      <c r="M520" s="109"/>
      <c r="N520" s="109"/>
      <c r="O520" s="107"/>
      <c r="P520" s="107"/>
      <c r="Q520" s="107"/>
      <c r="R520" s="107"/>
      <c r="S520" s="107"/>
      <c r="T520" s="107"/>
      <c r="U520" s="107"/>
      <c r="V520" s="107"/>
      <c r="W520" s="107"/>
      <c r="X520" s="107"/>
      <c r="Y520" s="107"/>
      <c r="Z520" s="107"/>
    </row>
    <row r="521" spans="1:26" ht="15.75" customHeight="1">
      <c r="A521" s="107"/>
      <c r="B521" s="107"/>
      <c r="C521" s="107"/>
      <c r="D521" s="107"/>
      <c r="E521" s="107"/>
      <c r="F521" s="107"/>
      <c r="G521" s="107"/>
      <c r="H521" s="107"/>
      <c r="I521" s="107"/>
      <c r="J521" s="107"/>
      <c r="K521" s="107"/>
      <c r="L521" s="107"/>
      <c r="M521" s="109"/>
      <c r="N521" s="109"/>
      <c r="O521" s="107"/>
      <c r="P521" s="107"/>
      <c r="Q521" s="107"/>
      <c r="R521" s="107"/>
      <c r="S521" s="107"/>
      <c r="T521" s="107"/>
      <c r="U521" s="107"/>
      <c r="V521" s="107"/>
      <c r="W521" s="107"/>
      <c r="X521" s="107"/>
      <c r="Y521" s="107"/>
      <c r="Z521" s="107"/>
    </row>
    <row r="522" spans="1:26" ht="15.75" customHeight="1">
      <c r="A522" s="107"/>
      <c r="B522" s="107"/>
      <c r="C522" s="107"/>
      <c r="D522" s="107"/>
      <c r="E522" s="107"/>
      <c r="F522" s="107"/>
      <c r="G522" s="107"/>
      <c r="H522" s="107"/>
      <c r="I522" s="107"/>
      <c r="J522" s="107"/>
      <c r="K522" s="107"/>
      <c r="L522" s="107"/>
      <c r="M522" s="109"/>
      <c r="N522" s="109"/>
      <c r="O522" s="107"/>
      <c r="P522" s="107"/>
      <c r="Q522" s="107"/>
      <c r="R522" s="107"/>
      <c r="S522" s="107"/>
      <c r="T522" s="107"/>
      <c r="U522" s="107"/>
      <c r="V522" s="107"/>
      <c r="W522" s="107"/>
      <c r="X522" s="107"/>
      <c r="Y522" s="107"/>
      <c r="Z522" s="107"/>
    </row>
    <row r="523" spans="1:26" ht="15.75" customHeight="1">
      <c r="A523" s="107"/>
      <c r="B523" s="107"/>
      <c r="C523" s="107"/>
      <c r="D523" s="107"/>
      <c r="E523" s="107"/>
      <c r="F523" s="107"/>
      <c r="G523" s="107"/>
      <c r="H523" s="107"/>
      <c r="I523" s="107"/>
      <c r="J523" s="107"/>
      <c r="K523" s="107"/>
      <c r="L523" s="107"/>
      <c r="M523" s="109"/>
      <c r="N523" s="109"/>
      <c r="O523" s="107"/>
      <c r="P523" s="107"/>
      <c r="Q523" s="107"/>
      <c r="R523" s="107"/>
      <c r="S523" s="107"/>
      <c r="T523" s="107"/>
      <c r="U523" s="107"/>
      <c r="V523" s="107"/>
      <c r="W523" s="107"/>
      <c r="X523" s="107"/>
      <c r="Y523" s="107"/>
      <c r="Z523" s="107"/>
    </row>
    <row r="524" spans="1:26" ht="15.75" customHeight="1">
      <c r="A524" s="107"/>
      <c r="B524" s="107"/>
      <c r="C524" s="107"/>
      <c r="D524" s="107"/>
      <c r="E524" s="107"/>
      <c r="F524" s="107"/>
      <c r="G524" s="107"/>
      <c r="H524" s="107"/>
      <c r="I524" s="107"/>
      <c r="J524" s="107"/>
      <c r="K524" s="107"/>
      <c r="L524" s="107"/>
      <c r="M524" s="109"/>
      <c r="N524" s="109"/>
      <c r="O524" s="107"/>
      <c r="P524" s="107"/>
      <c r="Q524" s="107"/>
      <c r="R524" s="107"/>
      <c r="S524" s="107"/>
      <c r="T524" s="107"/>
      <c r="U524" s="107"/>
      <c r="V524" s="107"/>
      <c r="W524" s="107"/>
      <c r="X524" s="107"/>
      <c r="Y524" s="107"/>
      <c r="Z524" s="107"/>
    </row>
    <row r="525" spans="1:26" ht="15.75" customHeight="1">
      <c r="A525" s="107"/>
      <c r="B525" s="107"/>
      <c r="C525" s="107"/>
      <c r="D525" s="107"/>
      <c r="E525" s="107"/>
      <c r="F525" s="107"/>
      <c r="G525" s="107"/>
      <c r="H525" s="107"/>
      <c r="I525" s="107"/>
      <c r="J525" s="107"/>
      <c r="K525" s="107"/>
      <c r="L525" s="107"/>
      <c r="M525" s="109"/>
      <c r="N525" s="109"/>
      <c r="O525" s="107"/>
      <c r="P525" s="107"/>
      <c r="Q525" s="107"/>
      <c r="R525" s="107"/>
      <c r="S525" s="107"/>
      <c r="T525" s="107"/>
      <c r="U525" s="107"/>
      <c r="V525" s="107"/>
      <c r="W525" s="107"/>
      <c r="X525" s="107"/>
      <c r="Y525" s="107"/>
      <c r="Z525" s="107"/>
    </row>
    <row r="526" spans="1:26" ht="15.75" customHeight="1">
      <c r="A526" s="107"/>
      <c r="B526" s="107"/>
      <c r="C526" s="107"/>
      <c r="D526" s="107"/>
      <c r="E526" s="107"/>
      <c r="F526" s="107"/>
      <c r="G526" s="107"/>
      <c r="H526" s="107"/>
      <c r="I526" s="107"/>
      <c r="J526" s="107"/>
      <c r="K526" s="107"/>
      <c r="L526" s="107"/>
      <c r="M526" s="109"/>
      <c r="N526" s="109"/>
      <c r="O526" s="107"/>
      <c r="P526" s="107"/>
      <c r="Q526" s="107"/>
      <c r="R526" s="107"/>
      <c r="S526" s="107"/>
      <c r="T526" s="107"/>
      <c r="U526" s="107"/>
      <c r="V526" s="107"/>
      <c r="W526" s="107"/>
      <c r="X526" s="107"/>
      <c r="Y526" s="107"/>
      <c r="Z526" s="107"/>
    </row>
    <row r="527" spans="1:26" ht="15.75" customHeight="1">
      <c r="A527" s="107"/>
      <c r="B527" s="107"/>
      <c r="C527" s="107"/>
      <c r="D527" s="107"/>
      <c r="E527" s="107"/>
      <c r="F527" s="107"/>
      <c r="G527" s="107"/>
      <c r="H527" s="107"/>
      <c r="I527" s="107"/>
      <c r="J527" s="107"/>
      <c r="K527" s="107"/>
      <c r="L527" s="107"/>
      <c r="M527" s="109"/>
      <c r="N527" s="109"/>
      <c r="O527" s="107"/>
      <c r="P527" s="107"/>
      <c r="Q527" s="107"/>
      <c r="R527" s="107"/>
      <c r="S527" s="107"/>
      <c r="T527" s="107"/>
      <c r="U527" s="107"/>
      <c r="V527" s="107"/>
      <c r="W527" s="107"/>
      <c r="X527" s="107"/>
      <c r="Y527" s="107"/>
      <c r="Z527" s="107"/>
    </row>
    <row r="528" spans="1:26" ht="15.75" customHeight="1">
      <c r="A528" s="107"/>
      <c r="B528" s="107"/>
      <c r="C528" s="107"/>
      <c r="D528" s="107"/>
      <c r="E528" s="107"/>
      <c r="F528" s="107"/>
      <c r="G528" s="107"/>
      <c r="H528" s="107"/>
      <c r="I528" s="107"/>
      <c r="J528" s="107"/>
      <c r="K528" s="107"/>
      <c r="L528" s="107"/>
      <c r="M528" s="109"/>
      <c r="N528" s="109"/>
      <c r="O528" s="107"/>
      <c r="P528" s="107"/>
      <c r="Q528" s="107"/>
      <c r="R528" s="107"/>
      <c r="S528" s="107"/>
      <c r="T528" s="107"/>
      <c r="U528" s="107"/>
      <c r="V528" s="107"/>
      <c r="W528" s="107"/>
      <c r="X528" s="107"/>
      <c r="Y528" s="107"/>
      <c r="Z528" s="107"/>
    </row>
    <row r="529" spans="1:26" ht="15.75" customHeight="1">
      <c r="A529" s="107"/>
      <c r="B529" s="107"/>
      <c r="C529" s="107"/>
      <c r="D529" s="107"/>
      <c r="E529" s="107"/>
      <c r="F529" s="107"/>
      <c r="G529" s="107"/>
      <c r="H529" s="107"/>
      <c r="I529" s="107"/>
      <c r="J529" s="107"/>
      <c r="K529" s="107"/>
      <c r="L529" s="107"/>
      <c r="M529" s="109"/>
      <c r="N529" s="109"/>
      <c r="O529" s="107"/>
      <c r="P529" s="107"/>
      <c r="Q529" s="107"/>
      <c r="R529" s="107"/>
      <c r="S529" s="107"/>
      <c r="T529" s="107"/>
      <c r="U529" s="107"/>
      <c r="V529" s="107"/>
      <c r="W529" s="107"/>
      <c r="X529" s="107"/>
      <c r="Y529" s="107"/>
      <c r="Z529" s="107"/>
    </row>
    <row r="530" spans="1:26" ht="15.75" customHeight="1">
      <c r="A530" s="107"/>
      <c r="B530" s="107"/>
      <c r="C530" s="107"/>
      <c r="D530" s="107"/>
      <c r="E530" s="107"/>
      <c r="F530" s="107"/>
      <c r="G530" s="107"/>
      <c r="H530" s="107"/>
      <c r="I530" s="107"/>
      <c r="J530" s="107"/>
      <c r="K530" s="107"/>
      <c r="L530" s="107"/>
      <c r="M530" s="109"/>
      <c r="N530" s="109"/>
      <c r="O530" s="107"/>
      <c r="P530" s="107"/>
      <c r="Q530" s="107"/>
      <c r="R530" s="107"/>
      <c r="S530" s="107"/>
      <c r="T530" s="107"/>
      <c r="U530" s="107"/>
      <c r="V530" s="107"/>
      <c r="W530" s="107"/>
      <c r="X530" s="107"/>
      <c r="Y530" s="107"/>
      <c r="Z530" s="107"/>
    </row>
    <row r="531" spans="1:26" ht="15.75" customHeight="1">
      <c r="A531" s="107"/>
      <c r="B531" s="107"/>
      <c r="C531" s="107"/>
      <c r="D531" s="107"/>
      <c r="E531" s="107"/>
      <c r="F531" s="107"/>
      <c r="G531" s="107"/>
      <c r="H531" s="107"/>
      <c r="I531" s="107"/>
      <c r="J531" s="107"/>
      <c r="K531" s="107"/>
      <c r="L531" s="107"/>
      <c r="M531" s="109"/>
      <c r="N531" s="109"/>
      <c r="O531" s="107"/>
      <c r="P531" s="107"/>
      <c r="Q531" s="107"/>
      <c r="R531" s="107"/>
      <c r="S531" s="107"/>
      <c r="T531" s="107"/>
      <c r="U531" s="107"/>
      <c r="V531" s="107"/>
      <c r="W531" s="107"/>
      <c r="X531" s="107"/>
      <c r="Y531" s="107"/>
      <c r="Z531" s="107"/>
    </row>
    <row r="532" spans="1:26" ht="15.75" customHeight="1">
      <c r="A532" s="107"/>
      <c r="B532" s="107"/>
      <c r="C532" s="107"/>
      <c r="D532" s="107"/>
      <c r="E532" s="107"/>
      <c r="F532" s="107"/>
      <c r="G532" s="107"/>
      <c r="H532" s="107"/>
      <c r="I532" s="107"/>
      <c r="J532" s="107"/>
      <c r="K532" s="107"/>
      <c r="L532" s="107"/>
      <c r="M532" s="109"/>
      <c r="N532" s="109"/>
      <c r="O532" s="107"/>
      <c r="P532" s="107"/>
      <c r="Q532" s="107"/>
      <c r="R532" s="107"/>
      <c r="S532" s="107"/>
      <c r="T532" s="107"/>
      <c r="U532" s="107"/>
      <c r="V532" s="107"/>
      <c r="W532" s="107"/>
      <c r="X532" s="107"/>
      <c r="Y532" s="107"/>
      <c r="Z532" s="107"/>
    </row>
    <row r="533" spans="1:26" ht="15.75" customHeight="1">
      <c r="A533" s="107"/>
      <c r="B533" s="107"/>
      <c r="C533" s="107"/>
      <c r="D533" s="107"/>
      <c r="E533" s="107"/>
      <c r="F533" s="107"/>
      <c r="G533" s="107"/>
      <c r="H533" s="107"/>
      <c r="I533" s="107"/>
      <c r="J533" s="107"/>
      <c r="K533" s="107"/>
      <c r="L533" s="107"/>
      <c r="M533" s="109"/>
      <c r="N533" s="109"/>
      <c r="O533" s="107"/>
      <c r="P533" s="107"/>
      <c r="Q533" s="107"/>
      <c r="R533" s="107"/>
      <c r="S533" s="107"/>
      <c r="T533" s="107"/>
      <c r="U533" s="107"/>
      <c r="V533" s="107"/>
      <c r="W533" s="107"/>
      <c r="X533" s="107"/>
      <c r="Y533" s="107"/>
      <c r="Z533" s="107"/>
    </row>
    <row r="534" spans="1:26" ht="15.75" customHeight="1">
      <c r="A534" s="107"/>
      <c r="B534" s="107"/>
      <c r="C534" s="107"/>
      <c r="D534" s="107"/>
      <c r="E534" s="107"/>
      <c r="F534" s="107"/>
      <c r="G534" s="107"/>
      <c r="H534" s="107"/>
      <c r="I534" s="107"/>
      <c r="J534" s="107"/>
      <c r="K534" s="107"/>
      <c r="L534" s="107"/>
      <c r="M534" s="109"/>
      <c r="N534" s="109"/>
      <c r="O534" s="107"/>
      <c r="P534" s="107"/>
      <c r="Q534" s="107"/>
      <c r="R534" s="107"/>
      <c r="S534" s="107"/>
      <c r="T534" s="107"/>
      <c r="U534" s="107"/>
      <c r="V534" s="107"/>
      <c r="W534" s="107"/>
      <c r="X534" s="107"/>
      <c r="Y534" s="107"/>
      <c r="Z534" s="107"/>
    </row>
    <row r="535" spans="1:26" ht="15.75" customHeight="1">
      <c r="A535" s="107"/>
      <c r="B535" s="107"/>
      <c r="C535" s="107"/>
      <c r="D535" s="107"/>
      <c r="E535" s="107"/>
      <c r="F535" s="107"/>
      <c r="G535" s="107"/>
      <c r="H535" s="107"/>
      <c r="I535" s="107"/>
      <c r="J535" s="107"/>
      <c r="K535" s="107"/>
      <c r="L535" s="107"/>
      <c r="M535" s="109"/>
      <c r="N535" s="109"/>
      <c r="O535" s="107"/>
      <c r="P535" s="107"/>
      <c r="Q535" s="107"/>
      <c r="R535" s="107"/>
      <c r="S535" s="107"/>
      <c r="T535" s="107"/>
      <c r="U535" s="107"/>
      <c r="V535" s="107"/>
      <c r="W535" s="107"/>
      <c r="X535" s="107"/>
      <c r="Y535" s="107"/>
      <c r="Z535" s="107"/>
    </row>
    <row r="536" spans="1:26" ht="15.75" customHeight="1">
      <c r="A536" s="107"/>
      <c r="B536" s="107"/>
      <c r="C536" s="107"/>
      <c r="D536" s="107"/>
      <c r="E536" s="107"/>
      <c r="F536" s="107"/>
      <c r="G536" s="107"/>
      <c r="H536" s="107"/>
      <c r="I536" s="107"/>
      <c r="J536" s="107"/>
      <c r="K536" s="107"/>
      <c r="L536" s="107"/>
      <c r="M536" s="109"/>
      <c r="N536" s="109"/>
      <c r="O536" s="107"/>
      <c r="P536" s="107"/>
      <c r="Q536" s="107"/>
      <c r="R536" s="107"/>
      <c r="S536" s="107"/>
      <c r="T536" s="107"/>
      <c r="U536" s="107"/>
      <c r="V536" s="107"/>
      <c r="W536" s="107"/>
      <c r="X536" s="107"/>
      <c r="Y536" s="107"/>
      <c r="Z536" s="107"/>
    </row>
    <row r="537" spans="1:26" ht="15.75" customHeight="1">
      <c r="A537" s="107"/>
      <c r="B537" s="107"/>
      <c r="C537" s="107"/>
      <c r="D537" s="107"/>
      <c r="E537" s="107"/>
      <c r="F537" s="107"/>
      <c r="G537" s="107"/>
      <c r="H537" s="107"/>
      <c r="I537" s="107"/>
      <c r="J537" s="107"/>
      <c r="K537" s="107"/>
      <c r="L537" s="107"/>
      <c r="M537" s="109"/>
      <c r="N537" s="109"/>
      <c r="O537" s="107"/>
      <c r="P537" s="107"/>
      <c r="Q537" s="107"/>
      <c r="R537" s="107"/>
      <c r="S537" s="107"/>
      <c r="T537" s="107"/>
      <c r="U537" s="107"/>
      <c r="V537" s="107"/>
      <c r="W537" s="107"/>
      <c r="X537" s="107"/>
      <c r="Y537" s="107"/>
      <c r="Z537" s="107"/>
    </row>
    <row r="538" spans="1:26" ht="15.75" customHeight="1">
      <c r="A538" s="107"/>
      <c r="B538" s="107"/>
      <c r="C538" s="107"/>
      <c r="D538" s="107"/>
      <c r="E538" s="107"/>
      <c r="F538" s="107"/>
      <c r="G538" s="107"/>
      <c r="H538" s="107"/>
      <c r="I538" s="107"/>
      <c r="J538" s="107"/>
      <c r="K538" s="107"/>
      <c r="L538" s="107"/>
      <c r="M538" s="109"/>
      <c r="N538" s="109"/>
      <c r="O538" s="107"/>
      <c r="P538" s="107"/>
      <c r="Q538" s="107"/>
      <c r="R538" s="107"/>
      <c r="S538" s="107"/>
      <c r="T538" s="107"/>
      <c r="U538" s="107"/>
      <c r="V538" s="107"/>
      <c r="W538" s="107"/>
      <c r="X538" s="107"/>
      <c r="Y538" s="107"/>
      <c r="Z538" s="107"/>
    </row>
    <row r="539" spans="1:26" ht="15.75" customHeight="1">
      <c r="A539" s="107"/>
      <c r="B539" s="107"/>
      <c r="C539" s="107"/>
      <c r="D539" s="107"/>
      <c r="E539" s="107"/>
      <c r="F539" s="107"/>
      <c r="G539" s="107"/>
      <c r="H539" s="107"/>
      <c r="I539" s="107"/>
      <c r="J539" s="107"/>
      <c r="K539" s="107"/>
      <c r="L539" s="107"/>
      <c r="M539" s="109"/>
      <c r="N539" s="109"/>
      <c r="O539" s="107"/>
      <c r="P539" s="107"/>
      <c r="Q539" s="107"/>
      <c r="R539" s="107"/>
      <c r="S539" s="107"/>
      <c r="T539" s="107"/>
      <c r="U539" s="107"/>
      <c r="V539" s="107"/>
      <c r="W539" s="107"/>
      <c r="X539" s="107"/>
      <c r="Y539" s="107"/>
      <c r="Z539" s="107"/>
    </row>
    <row r="540" spans="1:26" ht="15.75" customHeight="1">
      <c r="A540" s="107"/>
      <c r="B540" s="107"/>
      <c r="C540" s="107"/>
      <c r="D540" s="107"/>
      <c r="E540" s="107"/>
      <c r="F540" s="107"/>
      <c r="G540" s="107"/>
      <c r="H540" s="107"/>
      <c r="I540" s="107"/>
      <c r="J540" s="107"/>
      <c r="K540" s="107"/>
      <c r="L540" s="107"/>
      <c r="M540" s="109"/>
      <c r="N540" s="109"/>
      <c r="O540" s="107"/>
      <c r="P540" s="107"/>
      <c r="Q540" s="107"/>
      <c r="R540" s="107"/>
      <c r="S540" s="107"/>
      <c r="T540" s="107"/>
      <c r="U540" s="107"/>
      <c r="V540" s="107"/>
      <c r="W540" s="107"/>
      <c r="X540" s="107"/>
      <c r="Y540" s="107"/>
      <c r="Z540" s="107"/>
    </row>
    <row r="541" spans="1:26" ht="15.75" customHeight="1">
      <c r="A541" s="107"/>
      <c r="B541" s="107"/>
      <c r="C541" s="107"/>
      <c r="D541" s="107"/>
      <c r="E541" s="107"/>
      <c r="F541" s="107"/>
      <c r="G541" s="107"/>
      <c r="H541" s="107"/>
      <c r="I541" s="107"/>
      <c r="J541" s="107"/>
      <c r="K541" s="107"/>
      <c r="L541" s="107"/>
      <c r="M541" s="109"/>
      <c r="N541" s="109"/>
      <c r="O541" s="107"/>
      <c r="P541" s="107"/>
      <c r="Q541" s="107"/>
      <c r="R541" s="107"/>
      <c r="S541" s="107"/>
      <c r="T541" s="107"/>
      <c r="U541" s="107"/>
      <c r="V541" s="107"/>
      <c r="W541" s="107"/>
      <c r="X541" s="107"/>
      <c r="Y541" s="107"/>
      <c r="Z541" s="107"/>
    </row>
    <row r="542" spans="1:26" ht="15.75" customHeight="1">
      <c r="A542" s="107"/>
      <c r="B542" s="107"/>
      <c r="C542" s="107"/>
      <c r="D542" s="107"/>
      <c r="E542" s="107"/>
      <c r="F542" s="107"/>
      <c r="G542" s="107"/>
      <c r="H542" s="107"/>
      <c r="I542" s="107"/>
      <c r="J542" s="107"/>
      <c r="K542" s="107"/>
      <c r="L542" s="107"/>
      <c r="M542" s="109"/>
      <c r="N542" s="109"/>
      <c r="O542" s="107"/>
      <c r="P542" s="107"/>
      <c r="Q542" s="107"/>
      <c r="R542" s="107"/>
      <c r="S542" s="107"/>
      <c r="T542" s="107"/>
      <c r="U542" s="107"/>
      <c r="V542" s="107"/>
      <c r="W542" s="107"/>
      <c r="X542" s="107"/>
      <c r="Y542" s="107"/>
      <c r="Z542" s="107"/>
    </row>
    <row r="543" spans="1:26" ht="15.75" customHeight="1">
      <c r="A543" s="107"/>
      <c r="B543" s="107"/>
      <c r="C543" s="107"/>
      <c r="D543" s="107"/>
      <c r="E543" s="107"/>
      <c r="F543" s="107"/>
      <c r="G543" s="107"/>
      <c r="H543" s="107"/>
      <c r="I543" s="107"/>
      <c r="J543" s="107"/>
      <c r="K543" s="107"/>
      <c r="L543" s="107"/>
      <c r="M543" s="109"/>
      <c r="N543" s="109"/>
      <c r="O543" s="107"/>
      <c r="P543" s="107"/>
      <c r="Q543" s="107"/>
      <c r="R543" s="107"/>
      <c r="S543" s="107"/>
      <c r="T543" s="107"/>
      <c r="U543" s="107"/>
      <c r="V543" s="107"/>
      <c r="W543" s="107"/>
      <c r="X543" s="107"/>
      <c r="Y543" s="107"/>
      <c r="Z543" s="107"/>
    </row>
    <row r="544" spans="1:26" ht="15.75" customHeight="1">
      <c r="A544" s="107"/>
      <c r="B544" s="107"/>
      <c r="C544" s="107"/>
      <c r="D544" s="107"/>
      <c r="E544" s="107"/>
      <c r="F544" s="107"/>
      <c r="G544" s="107"/>
      <c r="H544" s="107"/>
      <c r="I544" s="107"/>
      <c r="J544" s="107"/>
      <c r="K544" s="107"/>
      <c r="L544" s="107"/>
      <c r="M544" s="109"/>
      <c r="N544" s="109"/>
      <c r="O544" s="107"/>
      <c r="P544" s="107"/>
      <c r="Q544" s="107"/>
      <c r="R544" s="107"/>
      <c r="S544" s="107"/>
      <c r="T544" s="107"/>
      <c r="U544" s="107"/>
      <c r="V544" s="107"/>
      <c r="W544" s="107"/>
      <c r="X544" s="107"/>
      <c r="Y544" s="107"/>
      <c r="Z544" s="107"/>
    </row>
    <row r="545" spans="1:26" ht="15.75" customHeight="1">
      <c r="A545" s="107"/>
      <c r="B545" s="107"/>
      <c r="C545" s="107"/>
      <c r="D545" s="107"/>
      <c r="E545" s="107"/>
      <c r="F545" s="107"/>
      <c r="G545" s="107"/>
      <c r="H545" s="107"/>
      <c r="I545" s="107"/>
      <c r="J545" s="107"/>
      <c r="K545" s="107"/>
      <c r="L545" s="107"/>
      <c r="M545" s="109"/>
      <c r="N545" s="109"/>
      <c r="O545" s="107"/>
      <c r="P545" s="107"/>
      <c r="Q545" s="107"/>
      <c r="R545" s="107"/>
      <c r="S545" s="107"/>
      <c r="T545" s="107"/>
      <c r="U545" s="107"/>
      <c r="V545" s="107"/>
      <c r="W545" s="107"/>
      <c r="X545" s="107"/>
      <c r="Y545" s="107"/>
      <c r="Z545" s="107"/>
    </row>
    <row r="546" spans="1:26" ht="15.75" customHeight="1">
      <c r="A546" s="107"/>
      <c r="B546" s="107"/>
      <c r="C546" s="107"/>
      <c r="D546" s="107"/>
      <c r="E546" s="107"/>
      <c r="F546" s="107"/>
      <c r="G546" s="107"/>
      <c r="H546" s="107"/>
      <c r="I546" s="107"/>
      <c r="J546" s="107"/>
      <c r="K546" s="107"/>
      <c r="L546" s="107"/>
      <c r="M546" s="109"/>
      <c r="N546" s="109"/>
      <c r="O546" s="107"/>
      <c r="P546" s="107"/>
      <c r="Q546" s="107"/>
      <c r="R546" s="107"/>
      <c r="S546" s="107"/>
      <c r="T546" s="107"/>
      <c r="U546" s="107"/>
      <c r="V546" s="107"/>
      <c r="W546" s="107"/>
      <c r="X546" s="107"/>
      <c r="Y546" s="107"/>
      <c r="Z546" s="107"/>
    </row>
    <row r="547" spans="1:26" ht="15.75" customHeight="1">
      <c r="A547" s="107"/>
      <c r="B547" s="107"/>
      <c r="C547" s="107"/>
      <c r="D547" s="107"/>
      <c r="E547" s="107"/>
      <c r="F547" s="107"/>
      <c r="G547" s="107"/>
      <c r="H547" s="107"/>
      <c r="I547" s="107"/>
      <c r="J547" s="107"/>
      <c r="K547" s="107"/>
      <c r="L547" s="107"/>
      <c r="M547" s="109"/>
      <c r="N547" s="109"/>
      <c r="O547" s="107"/>
      <c r="P547" s="107"/>
      <c r="Q547" s="107"/>
      <c r="R547" s="107"/>
      <c r="S547" s="107"/>
      <c r="T547" s="107"/>
      <c r="U547" s="107"/>
      <c r="V547" s="107"/>
      <c r="W547" s="107"/>
      <c r="X547" s="107"/>
      <c r="Y547" s="107"/>
      <c r="Z547" s="107"/>
    </row>
    <row r="548" spans="1:26" ht="15.75" customHeight="1">
      <c r="A548" s="107"/>
      <c r="B548" s="107"/>
      <c r="C548" s="107"/>
      <c r="D548" s="107"/>
      <c r="E548" s="107"/>
      <c r="F548" s="107"/>
      <c r="G548" s="107"/>
      <c r="H548" s="107"/>
      <c r="I548" s="107"/>
      <c r="J548" s="107"/>
      <c r="K548" s="107"/>
      <c r="L548" s="107"/>
      <c r="M548" s="109"/>
      <c r="N548" s="109"/>
      <c r="O548" s="107"/>
      <c r="P548" s="107"/>
      <c r="Q548" s="107"/>
      <c r="R548" s="107"/>
      <c r="S548" s="107"/>
      <c r="T548" s="107"/>
      <c r="U548" s="107"/>
      <c r="V548" s="107"/>
      <c r="W548" s="107"/>
      <c r="X548" s="107"/>
      <c r="Y548" s="107"/>
      <c r="Z548" s="107"/>
    </row>
    <row r="549" spans="1:26" ht="15.75" customHeight="1">
      <c r="A549" s="107"/>
      <c r="B549" s="107"/>
      <c r="C549" s="107"/>
      <c r="D549" s="107"/>
      <c r="E549" s="107"/>
      <c r="F549" s="107"/>
      <c r="G549" s="107"/>
      <c r="H549" s="107"/>
      <c r="I549" s="107"/>
      <c r="J549" s="107"/>
      <c r="K549" s="107"/>
      <c r="L549" s="107"/>
      <c r="M549" s="109"/>
      <c r="N549" s="109"/>
      <c r="O549" s="107"/>
      <c r="P549" s="107"/>
      <c r="Q549" s="107"/>
      <c r="R549" s="107"/>
      <c r="S549" s="107"/>
      <c r="T549" s="107"/>
      <c r="U549" s="107"/>
      <c r="V549" s="107"/>
      <c r="W549" s="107"/>
      <c r="X549" s="107"/>
      <c r="Y549" s="107"/>
      <c r="Z549" s="107"/>
    </row>
    <row r="550" spans="1:26" ht="15.75" customHeight="1">
      <c r="A550" s="107"/>
      <c r="B550" s="107"/>
      <c r="C550" s="107"/>
      <c r="D550" s="107"/>
      <c r="E550" s="107"/>
      <c r="F550" s="107"/>
      <c r="G550" s="107"/>
      <c r="H550" s="107"/>
      <c r="I550" s="107"/>
      <c r="J550" s="107"/>
      <c r="K550" s="107"/>
      <c r="L550" s="107"/>
      <c r="M550" s="109"/>
      <c r="N550" s="109"/>
      <c r="O550" s="107"/>
      <c r="P550" s="107"/>
      <c r="Q550" s="107"/>
      <c r="R550" s="107"/>
      <c r="S550" s="107"/>
      <c r="T550" s="107"/>
      <c r="U550" s="107"/>
      <c r="V550" s="107"/>
      <c r="W550" s="107"/>
      <c r="X550" s="107"/>
      <c r="Y550" s="107"/>
      <c r="Z550" s="107"/>
    </row>
    <row r="551" spans="1:26" ht="15.75" customHeight="1">
      <c r="A551" s="107"/>
      <c r="B551" s="107"/>
      <c r="C551" s="107"/>
      <c r="D551" s="107"/>
      <c r="E551" s="107"/>
      <c r="F551" s="107"/>
      <c r="G551" s="107"/>
      <c r="H551" s="107"/>
      <c r="I551" s="107"/>
      <c r="J551" s="107"/>
      <c r="K551" s="107"/>
      <c r="L551" s="107"/>
      <c r="M551" s="109"/>
      <c r="N551" s="109"/>
      <c r="O551" s="107"/>
      <c r="P551" s="107"/>
      <c r="Q551" s="107"/>
      <c r="R551" s="107"/>
      <c r="S551" s="107"/>
      <c r="T551" s="107"/>
      <c r="U551" s="107"/>
      <c r="V551" s="107"/>
      <c r="W551" s="107"/>
      <c r="X551" s="107"/>
      <c r="Y551" s="107"/>
      <c r="Z551" s="107"/>
    </row>
    <row r="552" spans="1:26" ht="15.75" customHeight="1">
      <c r="A552" s="107"/>
      <c r="B552" s="107"/>
      <c r="C552" s="107"/>
      <c r="D552" s="107"/>
      <c r="E552" s="107"/>
      <c r="F552" s="107"/>
      <c r="G552" s="107"/>
      <c r="H552" s="107"/>
      <c r="I552" s="107"/>
      <c r="J552" s="107"/>
      <c r="K552" s="107"/>
      <c r="L552" s="107"/>
      <c r="M552" s="109"/>
      <c r="N552" s="109"/>
      <c r="O552" s="107"/>
      <c r="P552" s="107"/>
      <c r="Q552" s="107"/>
      <c r="R552" s="107"/>
      <c r="S552" s="107"/>
      <c r="T552" s="107"/>
      <c r="U552" s="107"/>
      <c r="V552" s="107"/>
      <c r="W552" s="107"/>
      <c r="X552" s="107"/>
      <c r="Y552" s="107"/>
      <c r="Z552" s="107"/>
    </row>
    <row r="553" spans="1:26" ht="15.75" customHeight="1">
      <c r="A553" s="107"/>
      <c r="B553" s="107"/>
      <c r="C553" s="107"/>
      <c r="D553" s="107"/>
      <c r="E553" s="107"/>
      <c r="F553" s="107"/>
      <c r="G553" s="107"/>
      <c r="H553" s="107"/>
      <c r="I553" s="107"/>
      <c r="J553" s="107"/>
      <c r="K553" s="107"/>
      <c r="L553" s="107"/>
      <c r="M553" s="109"/>
      <c r="N553" s="109"/>
      <c r="O553" s="107"/>
      <c r="P553" s="107"/>
      <c r="Q553" s="107"/>
      <c r="R553" s="107"/>
      <c r="S553" s="107"/>
      <c r="T553" s="107"/>
      <c r="U553" s="107"/>
      <c r="V553" s="107"/>
      <c r="W553" s="107"/>
      <c r="X553" s="107"/>
      <c r="Y553" s="107"/>
      <c r="Z553" s="107"/>
    </row>
    <row r="554" spans="1:26" ht="15.75" customHeight="1">
      <c r="A554" s="107"/>
      <c r="B554" s="107"/>
      <c r="C554" s="107"/>
      <c r="D554" s="107"/>
      <c r="E554" s="107"/>
      <c r="F554" s="107"/>
      <c r="G554" s="107"/>
      <c r="H554" s="107"/>
      <c r="I554" s="107"/>
      <c r="J554" s="107"/>
      <c r="K554" s="107"/>
      <c r="L554" s="107"/>
      <c r="M554" s="109"/>
      <c r="N554" s="109"/>
      <c r="O554" s="107"/>
      <c r="P554" s="107"/>
      <c r="Q554" s="107"/>
      <c r="R554" s="107"/>
      <c r="S554" s="107"/>
      <c r="T554" s="107"/>
      <c r="U554" s="107"/>
      <c r="V554" s="107"/>
      <c r="W554" s="107"/>
      <c r="X554" s="107"/>
      <c r="Y554" s="107"/>
      <c r="Z554" s="107"/>
    </row>
    <row r="555" spans="1:26" ht="15.75" customHeight="1">
      <c r="A555" s="107"/>
      <c r="B555" s="107"/>
      <c r="C555" s="107"/>
      <c r="D555" s="107"/>
      <c r="E555" s="107"/>
      <c r="F555" s="107"/>
      <c r="G555" s="107"/>
      <c r="H555" s="107"/>
      <c r="I555" s="107"/>
      <c r="J555" s="107"/>
      <c r="K555" s="107"/>
      <c r="L555" s="107"/>
      <c r="M555" s="109"/>
      <c r="N555" s="109"/>
      <c r="O555" s="107"/>
      <c r="P555" s="107"/>
      <c r="Q555" s="107"/>
      <c r="R555" s="107"/>
      <c r="S555" s="107"/>
      <c r="T555" s="107"/>
      <c r="U555" s="107"/>
      <c r="V555" s="107"/>
      <c r="W555" s="107"/>
      <c r="X555" s="107"/>
      <c r="Y555" s="107"/>
      <c r="Z555" s="107"/>
    </row>
    <row r="556" spans="1:26" ht="15.75" customHeight="1">
      <c r="A556" s="107"/>
      <c r="B556" s="107"/>
      <c r="C556" s="107"/>
      <c r="D556" s="107"/>
      <c r="E556" s="107"/>
      <c r="F556" s="107"/>
      <c r="G556" s="107"/>
      <c r="H556" s="107"/>
      <c r="I556" s="107"/>
      <c r="J556" s="107"/>
      <c r="K556" s="107"/>
      <c r="L556" s="107"/>
      <c r="M556" s="109"/>
      <c r="N556" s="109"/>
      <c r="O556" s="107"/>
      <c r="P556" s="107"/>
      <c r="Q556" s="107"/>
      <c r="R556" s="107"/>
      <c r="S556" s="107"/>
      <c r="T556" s="107"/>
      <c r="U556" s="107"/>
      <c r="V556" s="107"/>
      <c r="W556" s="107"/>
      <c r="X556" s="107"/>
      <c r="Y556" s="107"/>
      <c r="Z556" s="107"/>
    </row>
    <row r="557" spans="1:26" ht="15.75" customHeight="1">
      <c r="A557" s="107"/>
      <c r="B557" s="107"/>
      <c r="C557" s="107"/>
      <c r="D557" s="107"/>
      <c r="E557" s="107"/>
      <c r="F557" s="107"/>
      <c r="G557" s="107"/>
      <c r="H557" s="107"/>
      <c r="I557" s="107"/>
      <c r="J557" s="107"/>
      <c r="K557" s="107"/>
      <c r="L557" s="107"/>
      <c r="M557" s="109"/>
      <c r="N557" s="109"/>
      <c r="O557" s="107"/>
      <c r="P557" s="107"/>
      <c r="Q557" s="107"/>
      <c r="R557" s="107"/>
      <c r="S557" s="107"/>
      <c r="T557" s="107"/>
      <c r="U557" s="107"/>
      <c r="V557" s="107"/>
      <c r="W557" s="107"/>
      <c r="X557" s="107"/>
      <c r="Y557" s="107"/>
      <c r="Z557" s="107"/>
    </row>
    <row r="558" spans="1:26" ht="15.75" customHeight="1">
      <c r="A558" s="107"/>
      <c r="B558" s="107"/>
      <c r="C558" s="107"/>
      <c r="D558" s="107"/>
      <c r="E558" s="107"/>
      <c r="F558" s="107"/>
      <c r="G558" s="107"/>
      <c r="H558" s="107"/>
      <c r="I558" s="107"/>
      <c r="J558" s="107"/>
      <c r="K558" s="107"/>
      <c r="L558" s="107"/>
      <c r="M558" s="109"/>
      <c r="N558" s="109"/>
      <c r="O558" s="107"/>
      <c r="P558" s="107"/>
      <c r="Q558" s="107"/>
      <c r="R558" s="107"/>
      <c r="S558" s="107"/>
      <c r="T558" s="107"/>
      <c r="U558" s="107"/>
      <c r="V558" s="107"/>
      <c r="W558" s="107"/>
      <c r="X558" s="107"/>
      <c r="Y558" s="107"/>
      <c r="Z558" s="107"/>
    </row>
    <row r="559" spans="1:26" ht="15.75" customHeight="1">
      <c r="A559" s="107"/>
      <c r="B559" s="107"/>
      <c r="C559" s="107"/>
      <c r="D559" s="107"/>
      <c r="E559" s="107"/>
      <c r="F559" s="107"/>
      <c r="G559" s="107"/>
      <c r="H559" s="107"/>
      <c r="I559" s="107"/>
      <c r="J559" s="107"/>
      <c r="K559" s="107"/>
      <c r="L559" s="107"/>
      <c r="M559" s="109"/>
      <c r="N559" s="109"/>
      <c r="O559" s="107"/>
      <c r="P559" s="107"/>
      <c r="Q559" s="107"/>
      <c r="R559" s="107"/>
      <c r="S559" s="107"/>
      <c r="T559" s="107"/>
      <c r="U559" s="107"/>
      <c r="V559" s="107"/>
      <c r="W559" s="107"/>
      <c r="X559" s="107"/>
      <c r="Y559" s="107"/>
      <c r="Z559" s="107"/>
    </row>
    <row r="560" spans="1:26" ht="15.75" customHeight="1">
      <c r="A560" s="107"/>
      <c r="B560" s="107"/>
      <c r="C560" s="107"/>
      <c r="D560" s="107"/>
      <c r="E560" s="107"/>
      <c r="F560" s="107"/>
      <c r="G560" s="107"/>
      <c r="H560" s="107"/>
      <c r="I560" s="107"/>
      <c r="J560" s="107"/>
      <c r="K560" s="107"/>
      <c r="L560" s="107"/>
      <c r="M560" s="109"/>
      <c r="N560" s="109"/>
      <c r="O560" s="107"/>
      <c r="P560" s="107"/>
      <c r="Q560" s="107"/>
      <c r="R560" s="107"/>
      <c r="S560" s="107"/>
      <c r="T560" s="107"/>
      <c r="U560" s="107"/>
      <c r="V560" s="107"/>
      <c r="W560" s="107"/>
      <c r="X560" s="107"/>
      <c r="Y560" s="107"/>
      <c r="Z560" s="107"/>
    </row>
    <row r="561" spans="1:26" ht="15.75" customHeight="1">
      <c r="A561" s="107"/>
      <c r="B561" s="107"/>
      <c r="C561" s="107"/>
      <c r="D561" s="107"/>
      <c r="E561" s="107"/>
      <c r="F561" s="107"/>
      <c r="G561" s="107"/>
      <c r="H561" s="107"/>
      <c r="I561" s="107"/>
      <c r="J561" s="107"/>
      <c r="K561" s="107"/>
      <c r="L561" s="107"/>
      <c r="M561" s="109"/>
      <c r="N561" s="109"/>
      <c r="O561" s="107"/>
      <c r="P561" s="107"/>
      <c r="Q561" s="107"/>
      <c r="R561" s="107"/>
      <c r="S561" s="107"/>
      <c r="T561" s="107"/>
      <c r="U561" s="107"/>
      <c r="V561" s="107"/>
      <c r="W561" s="107"/>
      <c r="X561" s="107"/>
      <c r="Y561" s="107"/>
      <c r="Z561" s="107"/>
    </row>
    <row r="562" spans="1:26" ht="15.75" customHeight="1">
      <c r="A562" s="107"/>
      <c r="B562" s="107"/>
      <c r="C562" s="107"/>
      <c r="D562" s="107"/>
      <c r="E562" s="107"/>
      <c r="F562" s="107"/>
      <c r="G562" s="107"/>
      <c r="H562" s="107"/>
      <c r="I562" s="107"/>
      <c r="J562" s="107"/>
      <c r="K562" s="107"/>
      <c r="L562" s="107"/>
      <c r="M562" s="109"/>
      <c r="N562" s="109"/>
      <c r="O562" s="107"/>
      <c r="P562" s="107"/>
      <c r="Q562" s="107"/>
      <c r="R562" s="107"/>
      <c r="S562" s="107"/>
      <c r="T562" s="107"/>
      <c r="U562" s="107"/>
      <c r="V562" s="107"/>
      <c r="W562" s="107"/>
      <c r="X562" s="107"/>
      <c r="Y562" s="107"/>
      <c r="Z562" s="107"/>
    </row>
    <row r="563" spans="1:26" ht="15.75" customHeight="1">
      <c r="A563" s="107"/>
      <c r="B563" s="107"/>
      <c r="C563" s="107"/>
      <c r="D563" s="107"/>
      <c r="E563" s="107"/>
      <c r="F563" s="107"/>
      <c r="G563" s="107"/>
      <c r="H563" s="107"/>
      <c r="I563" s="107"/>
      <c r="J563" s="107"/>
      <c r="K563" s="107"/>
      <c r="L563" s="107"/>
      <c r="M563" s="109"/>
      <c r="N563" s="109"/>
      <c r="O563" s="107"/>
      <c r="P563" s="107"/>
      <c r="Q563" s="107"/>
      <c r="R563" s="107"/>
      <c r="S563" s="107"/>
      <c r="T563" s="107"/>
      <c r="U563" s="107"/>
      <c r="V563" s="107"/>
      <c r="W563" s="107"/>
      <c r="X563" s="107"/>
      <c r="Y563" s="107"/>
      <c r="Z563" s="107"/>
    </row>
    <row r="564" spans="1:26" ht="15.75" customHeight="1">
      <c r="A564" s="107"/>
      <c r="B564" s="107"/>
      <c r="C564" s="107"/>
      <c r="D564" s="107"/>
      <c r="E564" s="107"/>
      <c r="F564" s="107"/>
      <c r="G564" s="107"/>
      <c r="H564" s="107"/>
      <c r="I564" s="107"/>
      <c r="J564" s="107"/>
      <c r="K564" s="107"/>
      <c r="L564" s="107"/>
      <c r="M564" s="109"/>
      <c r="N564" s="109"/>
      <c r="O564" s="107"/>
      <c r="P564" s="107"/>
      <c r="Q564" s="107"/>
      <c r="R564" s="107"/>
      <c r="S564" s="107"/>
      <c r="T564" s="107"/>
      <c r="U564" s="107"/>
      <c r="V564" s="107"/>
      <c r="W564" s="107"/>
      <c r="X564" s="107"/>
      <c r="Y564" s="107"/>
      <c r="Z564" s="107"/>
    </row>
    <row r="565" spans="1:26" ht="15.75" customHeight="1">
      <c r="A565" s="107"/>
      <c r="B565" s="107"/>
      <c r="C565" s="107"/>
      <c r="D565" s="107"/>
      <c r="E565" s="107"/>
      <c r="F565" s="107"/>
      <c r="G565" s="107"/>
      <c r="H565" s="107"/>
      <c r="I565" s="107"/>
      <c r="J565" s="107"/>
      <c r="K565" s="107"/>
      <c r="L565" s="107"/>
      <c r="M565" s="109"/>
      <c r="N565" s="109"/>
      <c r="O565" s="107"/>
      <c r="P565" s="107"/>
      <c r="Q565" s="107"/>
      <c r="R565" s="107"/>
      <c r="S565" s="107"/>
      <c r="T565" s="107"/>
      <c r="U565" s="107"/>
      <c r="V565" s="107"/>
      <c r="W565" s="107"/>
      <c r="X565" s="107"/>
      <c r="Y565" s="107"/>
      <c r="Z565" s="107"/>
    </row>
    <row r="566" spans="1:26" ht="15.75" customHeight="1">
      <c r="A566" s="107"/>
      <c r="B566" s="107"/>
      <c r="C566" s="107"/>
      <c r="D566" s="107"/>
      <c r="E566" s="107"/>
      <c r="F566" s="107"/>
      <c r="G566" s="107"/>
      <c r="H566" s="107"/>
      <c r="I566" s="107"/>
      <c r="J566" s="107"/>
      <c r="K566" s="107"/>
      <c r="L566" s="107"/>
      <c r="M566" s="109"/>
      <c r="N566" s="109"/>
      <c r="O566" s="107"/>
      <c r="P566" s="107"/>
      <c r="Q566" s="107"/>
      <c r="R566" s="107"/>
      <c r="S566" s="107"/>
      <c r="T566" s="107"/>
      <c r="U566" s="107"/>
      <c r="V566" s="107"/>
      <c r="W566" s="107"/>
      <c r="X566" s="107"/>
      <c r="Y566" s="107"/>
      <c r="Z566" s="107"/>
    </row>
    <row r="567" spans="1:26" ht="15.75" customHeight="1">
      <c r="A567" s="107"/>
      <c r="B567" s="107"/>
      <c r="C567" s="107"/>
      <c r="D567" s="107"/>
      <c r="E567" s="107"/>
      <c r="F567" s="107"/>
      <c r="G567" s="107"/>
      <c r="H567" s="107"/>
      <c r="I567" s="107"/>
      <c r="J567" s="107"/>
      <c r="K567" s="107"/>
      <c r="L567" s="107"/>
      <c r="M567" s="109"/>
      <c r="N567" s="109"/>
      <c r="O567" s="107"/>
      <c r="P567" s="107"/>
      <c r="Q567" s="107"/>
      <c r="R567" s="107"/>
      <c r="S567" s="107"/>
      <c r="T567" s="107"/>
      <c r="U567" s="107"/>
      <c r="V567" s="107"/>
      <c r="W567" s="107"/>
      <c r="X567" s="107"/>
      <c r="Y567" s="107"/>
      <c r="Z567" s="107"/>
    </row>
    <row r="568" spans="1:26" ht="15.75" customHeight="1">
      <c r="A568" s="107"/>
      <c r="B568" s="107"/>
      <c r="C568" s="107"/>
      <c r="D568" s="107"/>
      <c r="E568" s="107"/>
      <c r="F568" s="107"/>
      <c r="G568" s="107"/>
      <c r="H568" s="107"/>
      <c r="I568" s="107"/>
      <c r="J568" s="107"/>
      <c r="K568" s="107"/>
      <c r="L568" s="107"/>
      <c r="M568" s="109"/>
      <c r="N568" s="109"/>
      <c r="O568" s="107"/>
      <c r="P568" s="107"/>
      <c r="Q568" s="107"/>
      <c r="R568" s="107"/>
      <c r="S568" s="107"/>
      <c r="T568" s="107"/>
      <c r="U568" s="107"/>
      <c r="V568" s="107"/>
      <c r="W568" s="107"/>
      <c r="X568" s="107"/>
      <c r="Y568" s="107"/>
      <c r="Z568" s="107"/>
    </row>
    <row r="569" spans="1:26" ht="15.75" customHeight="1">
      <c r="A569" s="107"/>
      <c r="B569" s="107"/>
      <c r="C569" s="107"/>
      <c r="D569" s="107"/>
      <c r="E569" s="107"/>
      <c r="F569" s="107"/>
      <c r="G569" s="107"/>
      <c r="H569" s="107"/>
      <c r="I569" s="107"/>
      <c r="J569" s="107"/>
      <c r="K569" s="107"/>
      <c r="L569" s="107"/>
      <c r="M569" s="109"/>
      <c r="N569" s="109"/>
      <c r="O569" s="107"/>
      <c r="P569" s="107"/>
      <c r="Q569" s="107"/>
      <c r="R569" s="107"/>
      <c r="S569" s="107"/>
      <c r="T569" s="107"/>
      <c r="U569" s="107"/>
      <c r="V569" s="107"/>
      <c r="W569" s="107"/>
      <c r="X569" s="107"/>
      <c r="Y569" s="107"/>
      <c r="Z569" s="107"/>
    </row>
    <row r="570" spans="1:26" ht="15.75" customHeight="1">
      <c r="A570" s="107"/>
      <c r="B570" s="107"/>
      <c r="C570" s="107"/>
      <c r="D570" s="107"/>
      <c r="E570" s="107"/>
      <c r="F570" s="107"/>
      <c r="G570" s="107"/>
      <c r="H570" s="107"/>
      <c r="I570" s="107"/>
      <c r="J570" s="107"/>
      <c r="K570" s="107"/>
      <c r="L570" s="107"/>
      <c r="M570" s="109"/>
      <c r="N570" s="109"/>
      <c r="O570" s="107"/>
      <c r="P570" s="107"/>
      <c r="Q570" s="107"/>
      <c r="R570" s="107"/>
      <c r="S570" s="107"/>
      <c r="T570" s="107"/>
      <c r="U570" s="107"/>
      <c r="V570" s="107"/>
      <c r="W570" s="107"/>
      <c r="X570" s="107"/>
      <c r="Y570" s="107"/>
      <c r="Z570" s="107"/>
    </row>
    <row r="571" spans="1:26" ht="15.75" customHeight="1">
      <c r="A571" s="107"/>
      <c r="B571" s="107"/>
      <c r="C571" s="107"/>
      <c r="D571" s="107"/>
      <c r="E571" s="107"/>
      <c r="F571" s="107"/>
      <c r="G571" s="107"/>
      <c r="H571" s="107"/>
      <c r="I571" s="107"/>
      <c r="J571" s="107"/>
      <c r="K571" s="107"/>
      <c r="L571" s="107"/>
      <c r="M571" s="109"/>
      <c r="N571" s="109"/>
      <c r="O571" s="107"/>
      <c r="P571" s="107"/>
      <c r="Q571" s="107"/>
      <c r="R571" s="107"/>
      <c r="S571" s="107"/>
      <c r="T571" s="107"/>
      <c r="U571" s="107"/>
      <c r="V571" s="107"/>
      <c r="W571" s="107"/>
      <c r="X571" s="107"/>
      <c r="Y571" s="107"/>
      <c r="Z571" s="107"/>
    </row>
    <row r="572" spans="1:26" ht="15.75" customHeight="1">
      <c r="A572" s="107"/>
      <c r="B572" s="107"/>
      <c r="C572" s="107"/>
      <c r="D572" s="107"/>
      <c r="E572" s="107"/>
      <c r="F572" s="107"/>
      <c r="G572" s="107"/>
      <c r="H572" s="107"/>
      <c r="I572" s="107"/>
      <c r="J572" s="107"/>
      <c r="K572" s="107"/>
      <c r="L572" s="107"/>
      <c r="M572" s="109"/>
      <c r="N572" s="109"/>
      <c r="O572" s="107"/>
      <c r="P572" s="107"/>
      <c r="Q572" s="107"/>
      <c r="R572" s="107"/>
      <c r="S572" s="107"/>
      <c r="T572" s="107"/>
      <c r="U572" s="107"/>
      <c r="V572" s="107"/>
      <c r="W572" s="107"/>
      <c r="X572" s="107"/>
      <c r="Y572" s="107"/>
      <c r="Z572" s="107"/>
    </row>
    <row r="573" spans="1:26" ht="15.75" customHeight="1">
      <c r="A573" s="107"/>
      <c r="B573" s="107"/>
      <c r="C573" s="107"/>
      <c r="D573" s="107"/>
      <c r="E573" s="107"/>
      <c r="F573" s="107"/>
      <c r="G573" s="107"/>
      <c r="H573" s="107"/>
      <c r="I573" s="107"/>
      <c r="J573" s="107"/>
      <c r="K573" s="107"/>
      <c r="L573" s="107"/>
      <c r="M573" s="109"/>
      <c r="N573" s="109"/>
      <c r="O573" s="107"/>
      <c r="P573" s="107"/>
      <c r="Q573" s="107"/>
      <c r="R573" s="107"/>
      <c r="S573" s="107"/>
      <c r="T573" s="107"/>
      <c r="U573" s="107"/>
      <c r="V573" s="107"/>
      <c r="W573" s="107"/>
      <c r="X573" s="107"/>
      <c r="Y573" s="107"/>
      <c r="Z573" s="107"/>
    </row>
    <row r="574" spans="1:26" ht="15.75" customHeight="1">
      <c r="A574" s="107"/>
      <c r="B574" s="107"/>
      <c r="C574" s="107"/>
      <c r="D574" s="107"/>
      <c r="E574" s="107"/>
      <c r="F574" s="107"/>
      <c r="G574" s="107"/>
      <c r="H574" s="107"/>
      <c r="I574" s="107"/>
      <c r="J574" s="107"/>
      <c r="K574" s="107"/>
      <c r="L574" s="107"/>
      <c r="M574" s="109"/>
      <c r="N574" s="109"/>
      <c r="O574" s="107"/>
      <c r="P574" s="107"/>
      <c r="Q574" s="107"/>
      <c r="R574" s="107"/>
      <c r="S574" s="107"/>
      <c r="T574" s="107"/>
      <c r="U574" s="107"/>
      <c r="V574" s="107"/>
      <c r="W574" s="107"/>
      <c r="X574" s="107"/>
      <c r="Y574" s="107"/>
      <c r="Z574" s="107"/>
    </row>
    <row r="575" spans="1:26" ht="15.75" customHeight="1">
      <c r="A575" s="107"/>
      <c r="B575" s="107"/>
      <c r="C575" s="107"/>
      <c r="D575" s="107"/>
      <c r="E575" s="107"/>
      <c r="F575" s="107"/>
      <c r="G575" s="107"/>
      <c r="H575" s="107"/>
      <c r="I575" s="107"/>
      <c r="J575" s="107"/>
      <c r="K575" s="107"/>
      <c r="L575" s="107"/>
      <c r="M575" s="109"/>
      <c r="N575" s="109"/>
      <c r="O575" s="107"/>
      <c r="P575" s="107"/>
      <c r="Q575" s="107"/>
      <c r="R575" s="107"/>
      <c r="S575" s="107"/>
      <c r="T575" s="107"/>
      <c r="U575" s="107"/>
      <c r="V575" s="107"/>
      <c r="W575" s="107"/>
      <c r="X575" s="107"/>
      <c r="Y575" s="107"/>
      <c r="Z575" s="107"/>
    </row>
    <row r="576" spans="1:26" ht="15.75" customHeight="1">
      <c r="A576" s="107"/>
      <c r="B576" s="107"/>
      <c r="C576" s="107"/>
      <c r="D576" s="107"/>
      <c r="E576" s="107"/>
      <c r="F576" s="107"/>
      <c r="G576" s="107"/>
      <c r="H576" s="107"/>
      <c r="I576" s="107"/>
      <c r="J576" s="107"/>
      <c r="K576" s="107"/>
      <c r="L576" s="107"/>
      <c r="M576" s="109"/>
      <c r="N576" s="109"/>
      <c r="O576" s="107"/>
      <c r="P576" s="107"/>
      <c r="Q576" s="107"/>
      <c r="R576" s="107"/>
      <c r="S576" s="107"/>
      <c r="T576" s="107"/>
      <c r="U576" s="107"/>
      <c r="V576" s="107"/>
      <c r="W576" s="107"/>
      <c r="X576" s="107"/>
      <c r="Y576" s="107"/>
      <c r="Z576" s="107"/>
    </row>
    <row r="577" spans="1:26" ht="15.75" customHeight="1">
      <c r="A577" s="107"/>
      <c r="B577" s="107"/>
      <c r="C577" s="107"/>
      <c r="D577" s="107"/>
      <c r="E577" s="107"/>
      <c r="F577" s="107"/>
      <c r="G577" s="107"/>
      <c r="H577" s="107"/>
      <c r="I577" s="107"/>
      <c r="J577" s="107"/>
      <c r="K577" s="107"/>
      <c r="L577" s="107"/>
      <c r="M577" s="109"/>
      <c r="N577" s="109"/>
      <c r="O577" s="107"/>
      <c r="P577" s="107"/>
      <c r="Q577" s="107"/>
      <c r="R577" s="107"/>
      <c r="S577" s="107"/>
      <c r="T577" s="107"/>
      <c r="U577" s="107"/>
      <c r="V577" s="107"/>
      <c r="W577" s="107"/>
      <c r="X577" s="107"/>
      <c r="Y577" s="107"/>
      <c r="Z577" s="107"/>
    </row>
    <row r="578" spans="1:26" ht="15.75" customHeight="1">
      <c r="A578" s="107"/>
      <c r="B578" s="107"/>
      <c r="C578" s="107"/>
      <c r="D578" s="107"/>
      <c r="E578" s="107"/>
      <c r="F578" s="107"/>
      <c r="G578" s="107"/>
      <c r="H578" s="107"/>
      <c r="I578" s="107"/>
      <c r="J578" s="107"/>
      <c r="K578" s="107"/>
      <c r="L578" s="107"/>
      <c r="M578" s="109"/>
      <c r="N578" s="109"/>
      <c r="O578" s="107"/>
      <c r="P578" s="107"/>
      <c r="Q578" s="107"/>
      <c r="R578" s="107"/>
      <c r="S578" s="107"/>
      <c r="T578" s="107"/>
      <c r="U578" s="107"/>
      <c r="V578" s="107"/>
      <c r="W578" s="107"/>
      <c r="X578" s="107"/>
      <c r="Y578" s="107"/>
      <c r="Z578" s="107"/>
    </row>
    <row r="579" spans="1:26" ht="15.75" customHeight="1">
      <c r="A579" s="107"/>
      <c r="B579" s="107"/>
      <c r="C579" s="107"/>
      <c r="D579" s="107"/>
      <c r="E579" s="107"/>
      <c r="F579" s="107"/>
      <c r="G579" s="107"/>
      <c r="H579" s="107"/>
      <c r="I579" s="107"/>
      <c r="J579" s="107"/>
      <c r="K579" s="107"/>
      <c r="L579" s="107"/>
      <c r="M579" s="109"/>
      <c r="N579" s="109"/>
      <c r="O579" s="107"/>
      <c r="P579" s="107"/>
      <c r="Q579" s="107"/>
      <c r="R579" s="107"/>
      <c r="S579" s="107"/>
      <c r="T579" s="107"/>
      <c r="U579" s="107"/>
      <c r="V579" s="107"/>
      <c r="W579" s="107"/>
      <c r="X579" s="107"/>
      <c r="Y579" s="107"/>
      <c r="Z579" s="107"/>
    </row>
    <row r="580" spans="1:26" ht="15.75" customHeight="1">
      <c r="A580" s="107"/>
      <c r="B580" s="107"/>
      <c r="C580" s="107"/>
      <c r="D580" s="107"/>
      <c r="E580" s="107"/>
      <c r="F580" s="107"/>
      <c r="G580" s="107"/>
      <c r="H580" s="107"/>
      <c r="I580" s="107"/>
      <c r="J580" s="107"/>
      <c r="K580" s="107"/>
      <c r="L580" s="107"/>
      <c r="M580" s="109"/>
      <c r="N580" s="109"/>
      <c r="O580" s="107"/>
      <c r="P580" s="107"/>
      <c r="Q580" s="107"/>
      <c r="R580" s="107"/>
      <c r="S580" s="107"/>
      <c r="T580" s="107"/>
      <c r="U580" s="107"/>
      <c r="V580" s="107"/>
      <c r="W580" s="107"/>
      <c r="X580" s="107"/>
      <c r="Y580" s="107"/>
      <c r="Z580" s="107"/>
    </row>
    <row r="581" spans="1:26" ht="15.75" customHeight="1">
      <c r="A581" s="107"/>
      <c r="B581" s="107"/>
      <c r="C581" s="107"/>
      <c r="D581" s="107"/>
      <c r="E581" s="107"/>
      <c r="F581" s="107"/>
      <c r="G581" s="107"/>
      <c r="H581" s="107"/>
      <c r="I581" s="107"/>
      <c r="J581" s="107"/>
      <c r="K581" s="107"/>
      <c r="L581" s="107"/>
      <c r="M581" s="109"/>
      <c r="N581" s="109"/>
      <c r="O581" s="107"/>
      <c r="P581" s="107"/>
      <c r="Q581" s="107"/>
      <c r="R581" s="107"/>
      <c r="S581" s="107"/>
      <c r="T581" s="107"/>
      <c r="U581" s="107"/>
      <c r="V581" s="107"/>
      <c r="W581" s="107"/>
      <c r="X581" s="107"/>
      <c r="Y581" s="107"/>
      <c r="Z581" s="107"/>
    </row>
    <row r="582" spans="1:26" ht="15.75" customHeight="1">
      <c r="A582" s="107"/>
      <c r="B582" s="107"/>
      <c r="C582" s="107"/>
      <c r="D582" s="107"/>
      <c r="E582" s="107"/>
      <c r="F582" s="107"/>
      <c r="G582" s="107"/>
      <c r="H582" s="107"/>
      <c r="I582" s="107"/>
      <c r="J582" s="107"/>
      <c r="K582" s="107"/>
      <c r="L582" s="107"/>
      <c r="M582" s="109"/>
      <c r="N582" s="109"/>
      <c r="O582" s="107"/>
      <c r="P582" s="107"/>
      <c r="Q582" s="107"/>
      <c r="R582" s="107"/>
      <c r="S582" s="107"/>
      <c r="T582" s="107"/>
      <c r="U582" s="107"/>
      <c r="V582" s="107"/>
      <c r="W582" s="107"/>
      <c r="X582" s="107"/>
      <c r="Y582" s="107"/>
      <c r="Z582" s="107"/>
    </row>
    <row r="583" spans="1:26" ht="15.75" customHeight="1">
      <c r="A583" s="107"/>
      <c r="B583" s="107"/>
      <c r="C583" s="107"/>
      <c r="D583" s="107"/>
      <c r="E583" s="107"/>
      <c r="F583" s="107"/>
      <c r="G583" s="107"/>
      <c r="H583" s="107"/>
      <c r="I583" s="107"/>
      <c r="J583" s="107"/>
      <c r="K583" s="107"/>
      <c r="L583" s="107"/>
      <c r="M583" s="109"/>
      <c r="N583" s="109"/>
      <c r="O583" s="107"/>
      <c r="P583" s="107"/>
      <c r="Q583" s="107"/>
      <c r="R583" s="107"/>
      <c r="S583" s="107"/>
      <c r="T583" s="107"/>
      <c r="U583" s="107"/>
      <c r="V583" s="107"/>
      <c r="W583" s="107"/>
      <c r="X583" s="107"/>
      <c r="Y583" s="107"/>
      <c r="Z583" s="107"/>
    </row>
    <row r="584" spans="1:26" ht="15.75" customHeight="1">
      <c r="A584" s="107"/>
      <c r="B584" s="107"/>
      <c r="C584" s="107"/>
      <c r="D584" s="107"/>
      <c r="E584" s="107"/>
      <c r="F584" s="107"/>
      <c r="G584" s="107"/>
      <c r="H584" s="107"/>
      <c r="I584" s="107"/>
      <c r="J584" s="107"/>
      <c r="K584" s="107"/>
      <c r="L584" s="107"/>
      <c r="M584" s="109"/>
      <c r="N584" s="109"/>
      <c r="O584" s="107"/>
      <c r="P584" s="107"/>
      <c r="Q584" s="107"/>
      <c r="R584" s="107"/>
      <c r="S584" s="107"/>
      <c r="T584" s="107"/>
      <c r="U584" s="107"/>
      <c r="V584" s="107"/>
      <c r="W584" s="107"/>
      <c r="X584" s="107"/>
      <c r="Y584" s="107"/>
      <c r="Z584" s="107"/>
    </row>
    <row r="585" spans="1:26" ht="15.75" customHeight="1">
      <c r="A585" s="107"/>
      <c r="B585" s="107"/>
      <c r="C585" s="107"/>
      <c r="D585" s="107"/>
      <c r="E585" s="107"/>
      <c r="F585" s="107"/>
      <c r="G585" s="107"/>
      <c r="H585" s="107"/>
      <c r="I585" s="107"/>
      <c r="J585" s="107"/>
      <c r="K585" s="107"/>
      <c r="L585" s="107"/>
      <c r="M585" s="109"/>
      <c r="N585" s="109"/>
      <c r="O585" s="107"/>
      <c r="P585" s="107"/>
      <c r="Q585" s="107"/>
      <c r="R585" s="107"/>
      <c r="S585" s="107"/>
      <c r="T585" s="107"/>
      <c r="U585" s="107"/>
      <c r="V585" s="107"/>
      <c r="W585" s="107"/>
      <c r="X585" s="107"/>
      <c r="Y585" s="107"/>
      <c r="Z585" s="107"/>
    </row>
    <row r="586" spans="1:26" ht="15.75" customHeight="1">
      <c r="A586" s="107"/>
      <c r="B586" s="107"/>
      <c r="C586" s="107"/>
      <c r="D586" s="107"/>
      <c r="E586" s="107"/>
      <c r="F586" s="107"/>
      <c r="G586" s="107"/>
      <c r="H586" s="107"/>
      <c r="I586" s="107"/>
      <c r="J586" s="107"/>
      <c r="K586" s="107"/>
      <c r="L586" s="107"/>
      <c r="M586" s="109"/>
      <c r="N586" s="109"/>
      <c r="O586" s="107"/>
      <c r="P586" s="107"/>
      <c r="Q586" s="107"/>
      <c r="R586" s="107"/>
      <c r="S586" s="107"/>
      <c r="T586" s="107"/>
      <c r="U586" s="107"/>
      <c r="V586" s="107"/>
      <c r="W586" s="107"/>
      <c r="X586" s="107"/>
      <c r="Y586" s="107"/>
      <c r="Z586" s="107"/>
    </row>
    <row r="587" spans="1:26" ht="15.75" customHeight="1">
      <c r="A587" s="107"/>
      <c r="B587" s="107"/>
      <c r="C587" s="107"/>
      <c r="D587" s="107"/>
      <c r="E587" s="107"/>
      <c r="F587" s="107"/>
      <c r="G587" s="107"/>
      <c r="H587" s="107"/>
      <c r="I587" s="107"/>
      <c r="J587" s="107"/>
      <c r="K587" s="107"/>
      <c r="L587" s="107"/>
      <c r="M587" s="109"/>
      <c r="N587" s="109"/>
      <c r="O587" s="107"/>
      <c r="P587" s="107"/>
      <c r="Q587" s="107"/>
      <c r="R587" s="107"/>
      <c r="S587" s="107"/>
      <c r="T587" s="107"/>
      <c r="U587" s="107"/>
      <c r="V587" s="107"/>
      <c r="W587" s="107"/>
      <c r="X587" s="107"/>
      <c r="Y587" s="107"/>
      <c r="Z587" s="107"/>
    </row>
    <row r="588" spans="1:26" ht="15.75" customHeight="1">
      <c r="A588" s="107"/>
      <c r="B588" s="107"/>
      <c r="C588" s="107"/>
      <c r="D588" s="107"/>
      <c r="E588" s="107"/>
      <c r="F588" s="107"/>
      <c r="G588" s="107"/>
      <c r="H588" s="107"/>
      <c r="I588" s="107"/>
      <c r="J588" s="107"/>
      <c r="K588" s="107"/>
      <c r="L588" s="107"/>
      <c r="M588" s="109"/>
      <c r="N588" s="109"/>
      <c r="O588" s="107"/>
      <c r="P588" s="107"/>
      <c r="Q588" s="107"/>
      <c r="R588" s="107"/>
      <c r="S588" s="107"/>
      <c r="T588" s="107"/>
      <c r="U588" s="107"/>
      <c r="V588" s="107"/>
      <c r="W588" s="107"/>
      <c r="X588" s="107"/>
      <c r="Y588" s="107"/>
      <c r="Z588" s="107"/>
    </row>
    <row r="589" spans="1:26" ht="15.75" customHeight="1">
      <c r="A589" s="107"/>
      <c r="B589" s="107"/>
      <c r="C589" s="107"/>
      <c r="D589" s="107"/>
      <c r="E589" s="107"/>
      <c r="F589" s="107"/>
      <c r="G589" s="107"/>
      <c r="H589" s="107"/>
      <c r="I589" s="107"/>
      <c r="J589" s="107"/>
      <c r="K589" s="107"/>
      <c r="L589" s="107"/>
      <c r="M589" s="109"/>
      <c r="N589" s="109"/>
      <c r="O589" s="107"/>
      <c r="P589" s="107"/>
      <c r="Q589" s="107"/>
      <c r="R589" s="107"/>
      <c r="S589" s="107"/>
      <c r="T589" s="107"/>
      <c r="U589" s="107"/>
      <c r="V589" s="107"/>
      <c r="W589" s="107"/>
      <c r="X589" s="107"/>
      <c r="Y589" s="107"/>
      <c r="Z589" s="107"/>
    </row>
    <row r="590" spans="1:26" ht="15.75" customHeight="1">
      <c r="A590" s="107"/>
      <c r="B590" s="107"/>
      <c r="C590" s="107"/>
      <c r="D590" s="107"/>
      <c r="E590" s="107"/>
      <c r="F590" s="107"/>
      <c r="G590" s="107"/>
      <c r="H590" s="107"/>
      <c r="I590" s="107"/>
      <c r="J590" s="107"/>
      <c r="K590" s="107"/>
      <c r="L590" s="107"/>
      <c r="M590" s="109"/>
      <c r="N590" s="109"/>
      <c r="O590" s="107"/>
      <c r="P590" s="107"/>
      <c r="Q590" s="107"/>
      <c r="R590" s="107"/>
      <c r="S590" s="107"/>
      <c r="T590" s="107"/>
      <c r="U590" s="107"/>
      <c r="V590" s="107"/>
      <c r="W590" s="107"/>
      <c r="X590" s="107"/>
      <c r="Y590" s="107"/>
      <c r="Z590" s="107"/>
    </row>
    <row r="591" spans="1:26" ht="15.75" customHeight="1">
      <c r="A591" s="107"/>
      <c r="B591" s="107"/>
      <c r="C591" s="107"/>
      <c r="D591" s="107"/>
      <c r="E591" s="107"/>
      <c r="F591" s="107"/>
      <c r="G591" s="107"/>
      <c r="H591" s="107"/>
      <c r="I591" s="107"/>
      <c r="J591" s="107"/>
      <c r="K591" s="107"/>
      <c r="L591" s="107"/>
      <c r="M591" s="109"/>
      <c r="N591" s="109"/>
      <c r="O591" s="107"/>
      <c r="P591" s="107"/>
      <c r="Q591" s="107"/>
      <c r="R591" s="107"/>
      <c r="S591" s="107"/>
      <c r="T591" s="107"/>
      <c r="U591" s="107"/>
      <c r="V591" s="107"/>
      <c r="W591" s="107"/>
      <c r="X591" s="107"/>
      <c r="Y591" s="107"/>
      <c r="Z591" s="107"/>
    </row>
    <row r="592" spans="1:26" ht="15.75" customHeight="1">
      <c r="A592" s="107"/>
      <c r="B592" s="107"/>
      <c r="C592" s="107"/>
      <c r="D592" s="107"/>
      <c r="E592" s="107"/>
      <c r="F592" s="107"/>
      <c r="G592" s="107"/>
      <c r="H592" s="107"/>
      <c r="I592" s="107"/>
      <c r="J592" s="107"/>
      <c r="K592" s="107"/>
      <c r="L592" s="107"/>
      <c r="M592" s="109"/>
      <c r="N592" s="109"/>
      <c r="O592" s="107"/>
      <c r="P592" s="107"/>
      <c r="Q592" s="107"/>
      <c r="R592" s="107"/>
      <c r="S592" s="107"/>
      <c r="T592" s="107"/>
      <c r="U592" s="107"/>
      <c r="V592" s="107"/>
      <c r="W592" s="107"/>
      <c r="X592" s="107"/>
      <c r="Y592" s="107"/>
      <c r="Z592" s="107"/>
    </row>
    <row r="593" spans="1:26" ht="15.75" customHeight="1">
      <c r="A593" s="107"/>
      <c r="B593" s="107"/>
      <c r="C593" s="107"/>
      <c r="D593" s="107"/>
      <c r="E593" s="107"/>
      <c r="F593" s="107"/>
      <c r="G593" s="107"/>
      <c r="H593" s="107"/>
      <c r="I593" s="107"/>
      <c r="J593" s="107"/>
      <c r="K593" s="107"/>
      <c r="L593" s="107"/>
      <c r="M593" s="109"/>
      <c r="N593" s="109"/>
      <c r="O593" s="107"/>
      <c r="P593" s="107"/>
      <c r="Q593" s="107"/>
      <c r="R593" s="107"/>
      <c r="S593" s="107"/>
      <c r="T593" s="107"/>
      <c r="U593" s="107"/>
      <c r="V593" s="107"/>
      <c r="W593" s="107"/>
      <c r="X593" s="107"/>
      <c r="Y593" s="107"/>
      <c r="Z593" s="107"/>
    </row>
    <row r="594" spans="1:26" ht="15.75" customHeight="1">
      <c r="A594" s="107"/>
      <c r="B594" s="107"/>
      <c r="C594" s="107"/>
      <c r="D594" s="107"/>
      <c r="E594" s="107"/>
      <c r="F594" s="107"/>
      <c r="G594" s="107"/>
      <c r="H594" s="107"/>
      <c r="I594" s="107"/>
      <c r="J594" s="107"/>
      <c r="K594" s="107"/>
      <c r="L594" s="107"/>
      <c r="M594" s="109"/>
      <c r="N594" s="109"/>
      <c r="O594" s="107"/>
      <c r="P594" s="107"/>
      <c r="Q594" s="107"/>
      <c r="R594" s="107"/>
      <c r="S594" s="107"/>
      <c r="T594" s="107"/>
      <c r="U594" s="107"/>
      <c r="V594" s="107"/>
      <c r="W594" s="107"/>
      <c r="X594" s="107"/>
      <c r="Y594" s="107"/>
      <c r="Z594" s="107"/>
    </row>
    <row r="595" spans="1:26" ht="15.75" customHeight="1">
      <c r="A595" s="107"/>
      <c r="B595" s="107"/>
      <c r="C595" s="107"/>
      <c r="D595" s="107"/>
      <c r="E595" s="107"/>
      <c r="F595" s="107"/>
      <c r="G595" s="107"/>
      <c r="H595" s="107"/>
      <c r="I595" s="107"/>
      <c r="J595" s="107"/>
      <c r="K595" s="107"/>
      <c r="L595" s="107"/>
      <c r="M595" s="109"/>
      <c r="N595" s="109"/>
      <c r="O595" s="107"/>
      <c r="P595" s="107"/>
      <c r="Q595" s="107"/>
      <c r="R595" s="107"/>
      <c r="S595" s="107"/>
      <c r="T595" s="107"/>
      <c r="U595" s="107"/>
      <c r="V595" s="107"/>
      <c r="W595" s="107"/>
      <c r="X595" s="107"/>
      <c r="Y595" s="107"/>
      <c r="Z595" s="107"/>
    </row>
    <row r="596" spans="1:26" ht="15.75" customHeight="1">
      <c r="A596" s="107"/>
      <c r="B596" s="107"/>
      <c r="C596" s="107"/>
      <c r="D596" s="107"/>
      <c r="E596" s="107"/>
      <c r="F596" s="107"/>
      <c r="G596" s="107"/>
      <c r="H596" s="107"/>
      <c r="I596" s="107"/>
      <c r="J596" s="107"/>
      <c r="K596" s="107"/>
      <c r="L596" s="107"/>
      <c r="M596" s="109"/>
      <c r="N596" s="109"/>
      <c r="O596" s="107"/>
      <c r="P596" s="107"/>
      <c r="Q596" s="107"/>
      <c r="R596" s="107"/>
      <c r="S596" s="107"/>
      <c r="T596" s="107"/>
      <c r="U596" s="107"/>
      <c r="V596" s="107"/>
      <c r="W596" s="107"/>
      <c r="X596" s="107"/>
      <c r="Y596" s="107"/>
      <c r="Z596" s="107"/>
    </row>
    <row r="597" spans="1:26" ht="15.75" customHeight="1">
      <c r="A597" s="107"/>
      <c r="B597" s="107"/>
      <c r="C597" s="107"/>
      <c r="D597" s="107"/>
      <c r="E597" s="107"/>
      <c r="F597" s="107"/>
      <c r="G597" s="107"/>
      <c r="H597" s="107"/>
      <c r="I597" s="107"/>
      <c r="J597" s="107"/>
      <c r="K597" s="107"/>
      <c r="L597" s="107"/>
      <c r="M597" s="109"/>
      <c r="N597" s="109"/>
      <c r="O597" s="107"/>
      <c r="P597" s="107"/>
      <c r="Q597" s="107"/>
      <c r="R597" s="107"/>
      <c r="S597" s="107"/>
      <c r="T597" s="107"/>
      <c r="U597" s="107"/>
      <c r="V597" s="107"/>
      <c r="W597" s="107"/>
      <c r="X597" s="107"/>
      <c r="Y597" s="107"/>
      <c r="Z597" s="107"/>
    </row>
    <row r="598" spans="1:26" ht="15.75" customHeight="1">
      <c r="A598" s="107"/>
      <c r="B598" s="107"/>
      <c r="C598" s="107"/>
      <c r="D598" s="107"/>
      <c r="E598" s="107"/>
      <c r="F598" s="107"/>
      <c r="G598" s="107"/>
      <c r="H598" s="107"/>
      <c r="I598" s="107"/>
      <c r="J598" s="107"/>
      <c r="K598" s="107"/>
      <c r="L598" s="107"/>
      <c r="M598" s="109"/>
      <c r="N598" s="109"/>
      <c r="O598" s="107"/>
      <c r="P598" s="107"/>
      <c r="Q598" s="107"/>
      <c r="R598" s="107"/>
      <c r="S598" s="107"/>
      <c r="T598" s="107"/>
      <c r="U598" s="107"/>
      <c r="V598" s="107"/>
      <c r="W598" s="107"/>
      <c r="X598" s="107"/>
      <c r="Y598" s="107"/>
      <c r="Z598" s="107"/>
    </row>
    <row r="599" spans="1:26" ht="15.75" customHeight="1">
      <c r="A599" s="107"/>
      <c r="B599" s="107"/>
      <c r="C599" s="107"/>
      <c r="D599" s="107"/>
      <c r="E599" s="107"/>
      <c r="F599" s="107"/>
      <c r="G599" s="107"/>
      <c r="H599" s="107"/>
      <c r="I599" s="107"/>
      <c r="J599" s="107"/>
      <c r="K599" s="107"/>
      <c r="L599" s="107"/>
      <c r="M599" s="109"/>
      <c r="N599" s="109"/>
      <c r="O599" s="107"/>
      <c r="P599" s="107"/>
      <c r="Q599" s="107"/>
      <c r="R599" s="107"/>
      <c r="S599" s="107"/>
      <c r="T599" s="107"/>
      <c r="U599" s="107"/>
      <c r="V599" s="107"/>
      <c r="W599" s="107"/>
      <c r="X599" s="107"/>
      <c r="Y599" s="107"/>
      <c r="Z599" s="107"/>
    </row>
    <row r="600" spans="1:26" ht="15.75" customHeight="1">
      <c r="A600" s="107"/>
      <c r="B600" s="107"/>
      <c r="C600" s="107"/>
      <c r="D600" s="107"/>
      <c r="E600" s="107"/>
      <c r="F600" s="107"/>
      <c r="G600" s="107"/>
      <c r="H600" s="107"/>
      <c r="I600" s="107"/>
      <c r="J600" s="107"/>
      <c r="K600" s="107"/>
      <c r="L600" s="107"/>
      <c r="M600" s="109"/>
      <c r="N600" s="109"/>
      <c r="O600" s="107"/>
      <c r="P600" s="107"/>
      <c r="Q600" s="107"/>
      <c r="R600" s="107"/>
      <c r="S600" s="107"/>
      <c r="T600" s="107"/>
      <c r="U600" s="107"/>
      <c r="V600" s="107"/>
      <c r="W600" s="107"/>
      <c r="X600" s="107"/>
      <c r="Y600" s="107"/>
      <c r="Z600" s="107"/>
    </row>
    <row r="601" spans="1:26" ht="15.75" customHeight="1">
      <c r="A601" s="107"/>
      <c r="B601" s="107"/>
      <c r="C601" s="107"/>
      <c r="D601" s="107"/>
      <c r="E601" s="107"/>
      <c r="F601" s="107"/>
      <c r="G601" s="107"/>
      <c r="H601" s="107"/>
      <c r="I601" s="107"/>
      <c r="J601" s="107"/>
      <c r="K601" s="107"/>
      <c r="L601" s="107"/>
      <c r="M601" s="109"/>
      <c r="N601" s="109"/>
      <c r="O601" s="107"/>
      <c r="P601" s="107"/>
      <c r="Q601" s="107"/>
      <c r="R601" s="107"/>
      <c r="S601" s="107"/>
      <c r="T601" s="107"/>
      <c r="U601" s="107"/>
      <c r="V601" s="107"/>
      <c r="W601" s="107"/>
      <c r="X601" s="107"/>
      <c r="Y601" s="107"/>
      <c r="Z601" s="107"/>
    </row>
    <row r="602" spans="1:26" ht="15.75" customHeight="1">
      <c r="A602" s="107"/>
      <c r="B602" s="107"/>
      <c r="C602" s="107"/>
      <c r="D602" s="107"/>
      <c r="E602" s="107"/>
      <c r="F602" s="107"/>
      <c r="G602" s="107"/>
      <c r="H602" s="107"/>
      <c r="I602" s="107"/>
      <c r="J602" s="107"/>
      <c r="K602" s="107"/>
      <c r="L602" s="107"/>
      <c r="M602" s="109"/>
      <c r="N602" s="109"/>
      <c r="O602" s="107"/>
      <c r="P602" s="107"/>
      <c r="Q602" s="107"/>
      <c r="R602" s="107"/>
      <c r="S602" s="107"/>
      <c r="T602" s="107"/>
      <c r="U602" s="107"/>
      <c r="V602" s="107"/>
      <c r="W602" s="107"/>
      <c r="X602" s="107"/>
      <c r="Y602" s="107"/>
      <c r="Z602" s="107"/>
    </row>
    <row r="603" spans="1:26" ht="15.75" customHeight="1">
      <c r="A603" s="107"/>
      <c r="B603" s="107"/>
      <c r="C603" s="107"/>
      <c r="D603" s="107"/>
      <c r="E603" s="107"/>
      <c r="F603" s="107"/>
      <c r="G603" s="107"/>
      <c r="H603" s="107"/>
      <c r="I603" s="107"/>
      <c r="J603" s="107"/>
      <c r="K603" s="107"/>
      <c r="L603" s="107"/>
      <c r="M603" s="109"/>
      <c r="N603" s="109"/>
      <c r="O603" s="107"/>
      <c r="P603" s="107"/>
      <c r="Q603" s="107"/>
      <c r="R603" s="107"/>
      <c r="S603" s="107"/>
      <c r="T603" s="107"/>
      <c r="U603" s="107"/>
      <c r="V603" s="107"/>
      <c r="W603" s="107"/>
      <c r="X603" s="107"/>
      <c r="Y603" s="107"/>
      <c r="Z603" s="107"/>
    </row>
    <row r="604" spans="1:26" ht="15.75" customHeight="1">
      <c r="A604" s="107"/>
      <c r="B604" s="107"/>
      <c r="C604" s="107"/>
      <c r="D604" s="107"/>
      <c r="E604" s="107"/>
      <c r="F604" s="107"/>
      <c r="G604" s="107"/>
      <c r="H604" s="107"/>
      <c r="I604" s="107"/>
      <c r="J604" s="107"/>
      <c r="K604" s="107"/>
      <c r="L604" s="107"/>
      <c r="M604" s="109"/>
      <c r="N604" s="109"/>
      <c r="O604" s="107"/>
      <c r="P604" s="107"/>
      <c r="Q604" s="107"/>
      <c r="R604" s="107"/>
      <c r="S604" s="107"/>
      <c r="T604" s="107"/>
      <c r="U604" s="107"/>
      <c r="V604" s="107"/>
      <c r="W604" s="107"/>
      <c r="X604" s="107"/>
      <c r="Y604" s="107"/>
      <c r="Z604" s="107"/>
    </row>
    <row r="605" spans="1:26" ht="15.75" customHeight="1">
      <c r="A605" s="107"/>
      <c r="B605" s="107"/>
      <c r="C605" s="107"/>
      <c r="D605" s="107"/>
      <c r="E605" s="107"/>
      <c r="F605" s="107"/>
      <c r="G605" s="107"/>
      <c r="H605" s="107"/>
      <c r="I605" s="107"/>
      <c r="J605" s="107"/>
      <c r="K605" s="107"/>
      <c r="L605" s="107"/>
      <c r="M605" s="109"/>
      <c r="N605" s="109"/>
      <c r="O605" s="107"/>
      <c r="P605" s="107"/>
      <c r="Q605" s="107"/>
      <c r="R605" s="107"/>
      <c r="S605" s="107"/>
      <c r="T605" s="107"/>
      <c r="U605" s="107"/>
      <c r="V605" s="107"/>
      <c r="W605" s="107"/>
      <c r="X605" s="107"/>
      <c r="Y605" s="107"/>
      <c r="Z605" s="107"/>
    </row>
    <row r="606" spans="1:26" ht="15.75" customHeight="1">
      <c r="A606" s="107"/>
      <c r="B606" s="107"/>
      <c r="C606" s="107"/>
      <c r="D606" s="107"/>
      <c r="E606" s="107"/>
      <c r="F606" s="107"/>
      <c r="G606" s="107"/>
      <c r="H606" s="107"/>
      <c r="I606" s="107"/>
      <c r="J606" s="107"/>
      <c r="K606" s="107"/>
      <c r="L606" s="107"/>
      <c r="M606" s="109"/>
      <c r="N606" s="109"/>
      <c r="O606" s="107"/>
      <c r="P606" s="107"/>
      <c r="Q606" s="107"/>
      <c r="R606" s="107"/>
      <c r="S606" s="107"/>
      <c r="T606" s="107"/>
      <c r="U606" s="107"/>
      <c r="V606" s="107"/>
      <c r="W606" s="107"/>
      <c r="X606" s="107"/>
      <c r="Y606" s="107"/>
      <c r="Z606" s="107"/>
    </row>
    <row r="607" spans="1:26" ht="15.75" customHeight="1">
      <c r="A607" s="107"/>
      <c r="B607" s="107"/>
      <c r="C607" s="107"/>
      <c r="D607" s="107"/>
      <c r="E607" s="107"/>
      <c r="F607" s="107"/>
      <c r="G607" s="107"/>
      <c r="H607" s="107"/>
      <c r="I607" s="107"/>
      <c r="J607" s="107"/>
      <c r="K607" s="107"/>
      <c r="L607" s="107"/>
      <c r="M607" s="109"/>
      <c r="N607" s="109"/>
      <c r="O607" s="107"/>
      <c r="P607" s="107"/>
      <c r="Q607" s="107"/>
      <c r="R607" s="107"/>
      <c r="S607" s="107"/>
      <c r="T607" s="107"/>
      <c r="U607" s="107"/>
      <c r="V607" s="107"/>
      <c r="W607" s="107"/>
      <c r="X607" s="107"/>
      <c r="Y607" s="107"/>
      <c r="Z607" s="107"/>
    </row>
    <row r="608" spans="1:26" ht="15.75" customHeight="1">
      <c r="A608" s="107"/>
      <c r="B608" s="107"/>
      <c r="C608" s="107"/>
      <c r="D608" s="107"/>
      <c r="E608" s="107"/>
      <c r="F608" s="107"/>
      <c r="G608" s="107"/>
      <c r="H608" s="107"/>
      <c r="I608" s="107"/>
      <c r="J608" s="107"/>
      <c r="K608" s="107"/>
      <c r="L608" s="107"/>
      <c r="M608" s="109"/>
      <c r="N608" s="109"/>
      <c r="O608" s="107"/>
      <c r="P608" s="107"/>
      <c r="Q608" s="107"/>
      <c r="R608" s="107"/>
      <c r="S608" s="107"/>
      <c r="T608" s="107"/>
      <c r="U608" s="107"/>
      <c r="V608" s="107"/>
      <c r="W608" s="107"/>
      <c r="X608" s="107"/>
      <c r="Y608" s="107"/>
      <c r="Z608" s="107"/>
    </row>
    <row r="609" spans="1:26" ht="15.75" customHeight="1">
      <c r="A609" s="107"/>
      <c r="B609" s="107"/>
      <c r="C609" s="107"/>
      <c r="D609" s="107"/>
      <c r="E609" s="107"/>
      <c r="F609" s="107"/>
      <c r="G609" s="107"/>
      <c r="H609" s="107"/>
      <c r="I609" s="107"/>
      <c r="J609" s="107"/>
      <c r="K609" s="107"/>
      <c r="L609" s="107"/>
      <c r="M609" s="109"/>
      <c r="N609" s="109"/>
      <c r="O609" s="107"/>
      <c r="P609" s="107"/>
      <c r="Q609" s="107"/>
      <c r="R609" s="107"/>
      <c r="S609" s="107"/>
      <c r="T609" s="107"/>
      <c r="U609" s="107"/>
      <c r="V609" s="107"/>
      <c r="W609" s="107"/>
      <c r="X609" s="107"/>
      <c r="Y609" s="107"/>
      <c r="Z609" s="107"/>
    </row>
    <row r="610" spans="1:26" ht="15.75" customHeight="1">
      <c r="A610" s="107"/>
      <c r="B610" s="107"/>
      <c r="C610" s="107"/>
      <c r="D610" s="107"/>
      <c r="E610" s="107"/>
      <c r="F610" s="107"/>
      <c r="G610" s="107"/>
      <c r="H610" s="107"/>
      <c r="I610" s="107"/>
      <c r="J610" s="107"/>
      <c r="K610" s="107"/>
      <c r="L610" s="107"/>
      <c r="M610" s="109"/>
      <c r="N610" s="109"/>
      <c r="O610" s="107"/>
      <c r="P610" s="107"/>
      <c r="Q610" s="107"/>
      <c r="R610" s="107"/>
      <c r="S610" s="107"/>
      <c r="T610" s="107"/>
      <c r="U610" s="107"/>
      <c r="V610" s="107"/>
      <c r="W610" s="107"/>
      <c r="X610" s="107"/>
      <c r="Y610" s="107"/>
      <c r="Z610" s="107"/>
    </row>
    <row r="611" spans="1:26" ht="15.75" customHeight="1">
      <c r="A611" s="107"/>
      <c r="B611" s="107"/>
      <c r="C611" s="107"/>
      <c r="D611" s="107"/>
      <c r="E611" s="107"/>
      <c r="F611" s="107"/>
      <c r="G611" s="107"/>
      <c r="H611" s="107"/>
      <c r="I611" s="107"/>
      <c r="J611" s="107"/>
      <c r="K611" s="107"/>
      <c r="L611" s="107"/>
      <c r="M611" s="109"/>
      <c r="N611" s="109"/>
      <c r="O611" s="107"/>
      <c r="P611" s="107"/>
      <c r="Q611" s="107"/>
      <c r="R611" s="107"/>
      <c r="S611" s="107"/>
      <c r="T611" s="107"/>
      <c r="U611" s="107"/>
      <c r="V611" s="107"/>
      <c r="W611" s="107"/>
      <c r="X611" s="107"/>
      <c r="Y611" s="107"/>
      <c r="Z611" s="107"/>
    </row>
    <row r="612" spans="1:26" ht="15.75" customHeight="1">
      <c r="A612" s="107"/>
      <c r="B612" s="107"/>
      <c r="C612" s="107"/>
      <c r="D612" s="107"/>
      <c r="E612" s="107"/>
      <c r="F612" s="107"/>
      <c r="G612" s="107"/>
      <c r="H612" s="107"/>
      <c r="I612" s="107"/>
      <c r="J612" s="107"/>
      <c r="K612" s="107"/>
      <c r="L612" s="107"/>
      <c r="M612" s="109"/>
      <c r="N612" s="109"/>
      <c r="O612" s="107"/>
      <c r="P612" s="107"/>
      <c r="Q612" s="107"/>
      <c r="R612" s="107"/>
      <c r="S612" s="107"/>
      <c r="T612" s="107"/>
      <c r="U612" s="107"/>
      <c r="V612" s="107"/>
      <c r="W612" s="107"/>
      <c r="X612" s="107"/>
      <c r="Y612" s="107"/>
      <c r="Z612" s="107"/>
    </row>
    <row r="613" spans="1:26" ht="15.75" customHeight="1">
      <c r="A613" s="107"/>
      <c r="B613" s="107"/>
      <c r="C613" s="107"/>
      <c r="D613" s="107"/>
      <c r="E613" s="107"/>
      <c r="F613" s="107"/>
      <c r="G613" s="107"/>
      <c r="H613" s="107"/>
      <c r="I613" s="107"/>
      <c r="J613" s="107"/>
      <c r="K613" s="107"/>
      <c r="L613" s="107"/>
      <c r="M613" s="109"/>
      <c r="N613" s="109"/>
      <c r="O613" s="107"/>
      <c r="P613" s="107"/>
      <c r="Q613" s="107"/>
      <c r="R613" s="107"/>
      <c r="S613" s="107"/>
      <c r="T613" s="107"/>
      <c r="U613" s="107"/>
      <c r="V613" s="107"/>
      <c r="W613" s="107"/>
      <c r="X613" s="107"/>
      <c r="Y613" s="107"/>
      <c r="Z613" s="107"/>
    </row>
    <row r="614" spans="1:26" ht="15.75" customHeight="1">
      <c r="A614" s="107"/>
      <c r="B614" s="107"/>
      <c r="C614" s="107"/>
      <c r="D614" s="107"/>
      <c r="E614" s="107"/>
      <c r="F614" s="107"/>
      <c r="G614" s="107"/>
      <c r="H614" s="107"/>
      <c r="I614" s="107"/>
      <c r="J614" s="107"/>
      <c r="K614" s="107"/>
      <c r="L614" s="107"/>
      <c r="M614" s="109"/>
      <c r="N614" s="109"/>
      <c r="O614" s="107"/>
      <c r="P614" s="107"/>
      <c r="Q614" s="107"/>
      <c r="R614" s="107"/>
      <c r="S614" s="107"/>
      <c r="T614" s="107"/>
      <c r="U614" s="107"/>
      <c r="V614" s="107"/>
      <c r="W614" s="107"/>
      <c r="X614" s="107"/>
      <c r="Y614" s="107"/>
      <c r="Z614" s="107"/>
    </row>
    <row r="615" spans="1:26" ht="15.75" customHeight="1">
      <c r="A615" s="107"/>
      <c r="B615" s="107"/>
      <c r="C615" s="107"/>
      <c r="D615" s="107"/>
      <c r="E615" s="107"/>
      <c r="F615" s="107"/>
      <c r="G615" s="107"/>
      <c r="H615" s="107"/>
      <c r="I615" s="107"/>
      <c r="J615" s="107"/>
      <c r="K615" s="107"/>
      <c r="L615" s="107"/>
      <c r="M615" s="109"/>
      <c r="N615" s="109"/>
      <c r="O615" s="107"/>
      <c r="P615" s="107"/>
      <c r="Q615" s="107"/>
      <c r="R615" s="107"/>
      <c r="S615" s="107"/>
      <c r="T615" s="107"/>
      <c r="U615" s="107"/>
      <c r="V615" s="107"/>
      <c r="W615" s="107"/>
      <c r="X615" s="107"/>
      <c r="Y615" s="107"/>
      <c r="Z615" s="107"/>
    </row>
    <row r="616" spans="1:26" ht="15.75" customHeight="1">
      <c r="A616" s="107"/>
      <c r="B616" s="107"/>
      <c r="C616" s="107"/>
      <c r="D616" s="107"/>
      <c r="E616" s="107"/>
      <c r="F616" s="107"/>
      <c r="G616" s="107"/>
      <c r="H616" s="107"/>
      <c r="I616" s="107"/>
      <c r="J616" s="107"/>
      <c r="K616" s="107"/>
      <c r="L616" s="107"/>
      <c r="M616" s="109"/>
      <c r="N616" s="109"/>
      <c r="O616" s="107"/>
      <c r="P616" s="107"/>
      <c r="Q616" s="107"/>
      <c r="R616" s="107"/>
      <c r="S616" s="107"/>
      <c r="T616" s="107"/>
      <c r="U616" s="107"/>
      <c r="V616" s="107"/>
      <c r="W616" s="107"/>
      <c r="X616" s="107"/>
      <c r="Y616" s="107"/>
      <c r="Z616" s="107"/>
    </row>
    <row r="617" spans="1:26" ht="15.75" customHeight="1">
      <c r="A617" s="107"/>
      <c r="B617" s="107"/>
      <c r="C617" s="107"/>
      <c r="D617" s="107"/>
      <c r="E617" s="107"/>
      <c r="F617" s="107"/>
      <c r="G617" s="107"/>
      <c r="H617" s="107"/>
      <c r="I617" s="107"/>
      <c r="J617" s="107"/>
      <c r="K617" s="107"/>
      <c r="L617" s="107"/>
      <c r="M617" s="109"/>
      <c r="N617" s="109"/>
      <c r="O617" s="107"/>
      <c r="P617" s="107"/>
      <c r="Q617" s="107"/>
      <c r="R617" s="107"/>
      <c r="S617" s="107"/>
      <c r="T617" s="107"/>
      <c r="U617" s="107"/>
      <c r="V617" s="107"/>
      <c r="W617" s="107"/>
      <c r="X617" s="107"/>
      <c r="Y617" s="107"/>
      <c r="Z617" s="107"/>
    </row>
    <row r="618" spans="1:26" ht="15.75" customHeight="1">
      <c r="A618" s="107"/>
      <c r="B618" s="107"/>
      <c r="C618" s="107"/>
      <c r="D618" s="107"/>
      <c r="E618" s="107"/>
      <c r="F618" s="107"/>
      <c r="G618" s="107"/>
      <c r="H618" s="107"/>
      <c r="I618" s="107"/>
      <c r="J618" s="107"/>
      <c r="K618" s="107"/>
      <c r="L618" s="107"/>
      <c r="M618" s="109"/>
      <c r="N618" s="109"/>
      <c r="O618" s="107"/>
      <c r="P618" s="107"/>
      <c r="Q618" s="107"/>
      <c r="R618" s="107"/>
      <c r="S618" s="107"/>
      <c r="T618" s="107"/>
      <c r="U618" s="107"/>
      <c r="V618" s="107"/>
      <c r="W618" s="107"/>
      <c r="X618" s="107"/>
      <c r="Y618" s="107"/>
      <c r="Z618" s="107"/>
    </row>
    <row r="619" spans="1:26" ht="15.75" customHeight="1">
      <c r="A619" s="107"/>
      <c r="B619" s="107"/>
      <c r="C619" s="107"/>
      <c r="D619" s="107"/>
      <c r="E619" s="107"/>
      <c r="F619" s="107"/>
      <c r="G619" s="107"/>
      <c r="H619" s="107"/>
      <c r="I619" s="107"/>
      <c r="J619" s="107"/>
      <c r="K619" s="107"/>
      <c r="L619" s="107"/>
      <c r="M619" s="109"/>
      <c r="N619" s="109"/>
      <c r="O619" s="107"/>
      <c r="P619" s="107"/>
      <c r="Q619" s="107"/>
      <c r="R619" s="107"/>
      <c r="S619" s="107"/>
      <c r="T619" s="107"/>
      <c r="U619" s="107"/>
      <c r="V619" s="107"/>
      <c r="W619" s="107"/>
      <c r="X619" s="107"/>
      <c r="Y619" s="107"/>
      <c r="Z619" s="107"/>
    </row>
    <row r="620" spans="1:26" ht="15.75" customHeight="1">
      <c r="A620" s="107"/>
      <c r="B620" s="107"/>
      <c r="C620" s="107"/>
      <c r="D620" s="107"/>
      <c r="E620" s="107"/>
      <c r="F620" s="107"/>
      <c r="G620" s="107"/>
      <c r="H620" s="107"/>
      <c r="I620" s="107"/>
      <c r="J620" s="107"/>
      <c r="K620" s="107"/>
      <c r="L620" s="107"/>
      <c r="M620" s="109"/>
      <c r="N620" s="109"/>
      <c r="O620" s="107"/>
      <c r="P620" s="107"/>
      <c r="Q620" s="107"/>
      <c r="R620" s="107"/>
      <c r="S620" s="107"/>
      <c r="T620" s="107"/>
      <c r="U620" s="107"/>
      <c r="V620" s="107"/>
      <c r="W620" s="107"/>
      <c r="X620" s="107"/>
      <c r="Y620" s="107"/>
      <c r="Z620" s="107"/>
    </row>
    <row r="621" spans="1:26" ht="15.75" customHeight="1">
      <c r="A621" s="107"/>
      <c r="B621" s="107"/>
      <c r="C621" s="107"/>
      <c r="D621" s="107"/>
      <c r="E621" s="107"/>
      <c r="F621" s="107"/>
      <c r="G621" s="107"/>
      <c r="H621" s="107"/>
      <c r="I621" s="107"/>
      <c r="J621" s="107"/>
      <c r="K621" s="107"/>
      <c r="L621" s="107"/>
      <c r="M621" s="109"/>
      <c r="N621" s="109"/>
      <c r="O621" s="107"/>
      <c r="P621" s="107"/>
      <c r="Q621" s="107"/>
      <c r="R621" s="107"/>
      <c r="S621" s="107"/>
      <c r="T621" s="107"/>
      <c r="U621" s="107"/>
      <c r="V621" s="107"/>
      <c r="W621" s="107"/>
      <c r="X621" s="107"/>
      <c r="Y621" s="107"/>
      <c r="Z621" s="107"/>
    </row>
    <row r="622" spans="1:26" ht="15.75" customHeight="1">
      <c r="A622" s="107"/>
      <c r="B622" s="107"/>
      <c r="C622" s="107"/>
      <c r="D622" s="107"/>
      <c r="E622" s="107"/>
      <c r="F622" s="107"/>
      <c r="G622" s="107"/>
      <c r="H622" s="107"/>
      <c r="I622" s="107"/>
      <c r="J622" s="107"/>
      <c r="K622" s="107"/>
      <c r="L622" s="107"/>
      <c r="M622" s="109"/>
      <c r="N622" s="109"/>
      <c r="O622" s="107"/>
      <c r="P622" s="107"/>
      <c r="Q622" s="107"/>
      <c r="R622" s="107"/>
      <c r="S622" s="107"/>
      <c r="T622" s="107"/>
      <c r="U622" s="107"/>
      <c r="V622" s="107"/>
      <c r="W622" s="107"/>
      <c r="X622" s="107"/>
      <c r="Y622" s="107"/>
      <c r="Z622" s="107"/>
    </row>
    <row r="623" spans="1:26" ht="15.75" customHeight="1">
      <c r="A623" s="107"/>
      <c r="B623" s="107"/>
      <c r="C623" s="107"/>
      <c r="D623" s="107"/>
      <c r="E623" s="107"/>
      <c r="F623" s="107"/>
      <c r="G623" s="107"/>
      <c r="H623" s="107"/>
      <c r="I623" s="107"/>
      <c r="J623" s="107"/>
      <c r="K623" s="107"/>
      <c r="L623" s="107"/>
      <c r="M623" s="109"/>
      <c r="N623" s="109"/>
      <c r="O623" s="107"/>
      <c r="P623" s="107"/>
      <c r="Q623" s="107"/>
      <c r="R623" s="107"/>
      <c r="S623" s="107"/>
      <c r="T623" s="107"/>
      <c r="U623" s="107"/>
      <c r="V623" s="107"/>
      <c r="W623" s="107"/>
      <c r="X623" s="107"/>
      <c r="Y623" s="107"/>
      <c r="Z623" s="107"/>
    </row>
    <row r="624" spans="1:26" ht="15.75" customHeight="1">
      <c r="A624" s="107"/>
      <c r="B624" s="107"/>
      <c r="C624" s="107"/>
      <c r="D624" s="107"/>
      <c r="E624" s="107"/>
      <c r="F624" s="107"/>
      <c r="G624" s="107"/>
      <c r="H624" s="107"/>
      <c r="I624" s="107"/>
      <c r="J624" s="107"/>
      <c r="K624" s="107"/>
      <c r="L624" s="107"/>
      <c r="M624" s="109"/>
      <c r="N624" s="109"/>
      <c r="O624" s="107"/>
      <c r="P624" s="107"/>
      <c r="Q624" s="107"/>
      <c r="R624" s="107"/>
      <c r="S624" s="107"/>
      <c r="T624" s="107"/>
      <c r="U624" s="107"/>
      <c r="V624" s="107"/>
      <c r="W624" s="107"/>
      <c r="X624" s="107"/>
      <c r="Y624" s="107"/>
      <c r="Z624" s="107"/>
    </row>
    <row r="625" spans="1:26" ht="15.75" customHeight="1">
      <c r="A625" s="107"/>
      <c r="B625" s="107"/>
      <c r="C625" s="107"/>
      <c r="D625" s="107"/>
      <c r="E625" s="107"/>
      <c r="F625" s="107"/>
      <c r="G625" s="107"/>
      <c r="H625" s="107"/>
      <c r="I625" s="107"/>
      <c r="J625" s="107"/>
      <c r="K625" s="107"/>
      <c r="L625" s="107"/>
      <c r="M625" s="109"/>
      <c r="N625" s="109"/>
      <c r="O625" s="107"/>
      <c r="P625" s="107"/>
      <c r="Q625" s="107"/>
      <c r="R625" s="107"/>
      <c r="S625" s="107"/>
      <c r="T625" s="107"/>
      <c r="U625" s="107"/>
      <c r="V625" s="107"/>
      <c r="W625" s="107"/>
      <c r="X625" s="107"/>
      <c r="Y625" s="107"/>
      <c r="Z625" s="107"/>
    </row>
    <row r="626" spans="1:26" ht="15.75" customHeight="1">
      <c r="A626" s="107"/>
      <c r="B626" s="107"/>
      <c r="C626" s="107"/>
      <c r="D626" s="107"/>
      <c r="E626" s="107"/>
      <c r="F626" s="107"/>
      <c r="G626" s="107"/>
      <c r="H626" s="107"/>
      <c r="I626" s="107"/>
      <c r="J626" s="107"/>
      <c r="K626" s="107"/>
      <c r="L626" s="107"/>
      <c r="M626" s="109"/>
      <c r="N626" s="109"/>
      <c r="O626" s="107"/>
      <c r="P626" s="107"/>
      <c r="Q626" s="107"/>
      <c r="R626" s="107"/>
      <c r="S626" s="107"/>
      <c r="T626" s="107"/>
      <c r="U626" s="107"/>
      <c r="V626" s="107"/>
      <c r="W626" s="107"/>
      <c r="X626" s="107"/>
      <c r="Y626" s="107"/>
      <c r="Z626" s="107"/>
    </row>
    <row r="627" spans="1:26" ht="15.75" customHeight="1">
      <c r="A627" s="107"/>
      <c r="B627" s="107"/>
      <c r="C627" s="107"/>
      <c r="D627" s="107"/>
      <c r="E627" s="107"/>
      <c r="F627" s="107"/>
      <c r="G627" s="107"/>
      <c r="H627" s="107"/>
      <c r="I627" s="107"/>
      <c r="J627" s="107"/>
      <c r="K627" s="107"/>
      <c r="L627" s="107"/>
      <c r="M627" s="109"/>
      <c r="N627" s="109"/>
      <c r="O627" s="107"/>
      <c r="P627" s="107"/>
      <c r="Q627" s="107"/>
      <c r="R627" s="107"/>
      <c r="S627" s="107"/>
      <c r="T627" s="107"/>
      <c r="U627" s="107"/>
      <c r="V627" s="107"/>
      <c r="W627" s="107"/>
      <c r="X627" s="107"/>
      <c r="Y627" s="107"/>
      <c r="Z627" s="107"/>
    </row>
    <row r="628" spans="1:26" ht="15.75" customHeight="1">
      <c r="A628" s="107"/>
      <c r="B628" s="107"/>
      <c r="C628" s="107"/>
      <c r="D628" s="107"/>
      <c r="E628" s="107"/>
      <c r="F628" s="107"/>
      <c r="G628" s="107"/>
      <c r="H628" s="107"/>
      <c r="I628" s="107"/>
      <c r="J628" s="107"/>
      <c r="K628" s="107"/>
      <c r="L628" s="107"/>
      <c r="M628" s="109"/>
      <c r="N628" s="109"/>
      <c r="O628" s="107"/>
      <c r="P628" s="107"/>
      <c r="Q628" s="107"/>
      <c r="R628" s="107"/>
      <c r="S628" s="107"/>
      <c r="T628" s="107"/>
      <c r="U628" s="107"/>
      <c r="V628" s="107"/>
      <c r="W628" s="107"/>
      <c r="X628" s="107"/>
      <c r="Y628" s="107"/>
      <c r="Z628" s="107"/>
    </row>
    <row r="629" spans="1:26" ht="15.75" customHeight="1">
      <c r="A629" s="107"/>
      <c r="B629" s="107"/>
      <c r="C629" s="107"/>
      <c r="D629" s="107"/>
      <c r="E629" s="107"/>
      <c r="F629" s="107"/>
      <c r="G629" s="107"/>
      <c r="H629" s="107"/>
      <c r="I629" s="107"/>
      <c r="J629" s="107"/>
      <c r="K629" s="107"/>
      <c r="L629" s="107"/>
      <c r="M629" s="109"/>
      <c r="N629" s="109"/>
      <c r="O629" s="107"/>
      <c r="P629" s="107"/>
      <c r="Q629" s="107"/>
      <c r="R629" s="107"/>
      <c r="S629" s="107"/>
      <c r="T629" s="107"/>
      <c r="U629" s="107"/>
      <c r="V629" s="107"/>
      <c r="W629" s="107"/>
      <c r="X629" s="107"/>
      <c r="Y629" s="107"/>
      <c r="Z629" s="107"/>
    </row>
    <row r="630" spans="1:26" ht="15.75" customHeight="1">
      <c r="A630" s="107"/>
      <c r="B630" s="107"/>
      <c r="C630" s="107"/>
      <c r="D630" s="107"/>
      <c r="E630" s="107"/>
      <c r="F630" s="107"/>
      <c r="G630" s="107"/>
      <c r="H630" s="107"/>
      <c r="I630" s="107"/>
      <c r="J630" s="107"/>
      <c r="K630" s="107"/>
      <c r="L630" s="107"/>
      <c r="M630" s="109"/>
      <c r="N630" s="109"/>
      <c r="O630" s="107"/>
      <c r="P630" s="107"/>
      <c r="Q630" s="107"/>
      <c r="R630" s="107"/>
      <c r="S630" s="107"/>
      <c r="T630" s="107"/>
      <c r="U630" s="107"/>
      <c r="V630" s="107"/>
      <c r="W630" s="107"/>
      <c r="X630" s="107"/>
      <c r="Y630" s="107"/>
      <c r="Z630" s="107"/>
    </row>
    <row r="631" spans="1:26" ht="15.75" customHeight="1">
      <c r="A631" s="107"/>
      <c r="B631" s="107"/>
      <c r="C631" s="107"/>
      <c r="D631" s="107"/>
      <c r="E631" s="107"/>
      <c r="F631" s="107"/>
      <c r="G631" s="107"/>
      <c r="H631" s="107"/>
      <c r="I631" s="107"/>
      <c r="J631" s="107"/>
      <c r="K631" s="107"/>
      <c r="L631" s="107"/>
      <c r="M631" s="109"/>
      <c r="N631" s="109"/>
      <c r="O631" s="107"/>
      <c r="P631" s="107"/>
      <c r="Q631" s="107"/>
      <c r="R631" s="107"/>
      <c r="S631" s="107"/>
      <c r="T631" s="107"/>
      <c r="U631" s="107"/>
      <c r="V631" s="107"/>
      <c r="W631" s="107"/>
      <c r="X631" s="107"/>
      <c r="Y631" s="107"/>
      <c r="Z631" s="107"/>
    </row>
    <row r="632" spans="1:26" ht="15.75" customHeight="1">
      <c r="A632" s="107"/>
      <c r="B632" s="107"/>
      <c r="C632" s="107"/>
      <c r="D632" s="107"/>
      <c r="E632" s="107"/>
      <c r="F632" s="107"/>
      <c r="G632" s="107"/>
      <c r="H632" s="107"/>
      <c r="I632" s="107"/>
      <c r="J632" s="107"/>
      <c r="K632" s="107"/>
      <c r="L632" s="107"/>
      <c r="M632" s="109"/>
      <c r="N632" s="109"/>
      <c r="O632" s="107"/>
      <c r="P632" s="107"/>
      <c r="Q632" s="107"/>
      <c r="R632" s="107"/>
      <c r="S632" s="107"/>
      <c r="T632" s="107"/>
      <c r="U632" s="107"/>
      <c r="V632" s="107"/>
      <c r="W632" s="107"/>
      <c r="X632" s="107"/>
      <c r="Y632" s="107"/>
      <c r="Z632" s="107"/>
    </row>
    <row r="633" spans="1:26" ht="15.75" customHeight="1">
      <c r="A633" s="107"/>
      <c r="B633" s="107"/>
      <c r="C633" s="107"/>
      <c r="D633" s="107"/>
      <c r="E633" s="107"/>
      <c r="F633" s="107"/>
      <c r="G633" s="107"/>
      <c r="H633" s="107"/>
      <c r="I633" s="107"/>
      <c r="J633" s="107"/>
      <c r="K633" s="107"/>
      <c r="L633" s="107"/>
      <c r="M633" s="109"/>
      <c r="N633" s="109"/>
      <c r="O633" s="107"/>
      <c r="P633" s="107"/>
      <c r="Q633" s="107"/>
      <c r="R633" s="107"/>
      <c r="S633" s="107"/>
      <c r="T633" s="107"/>
      <c r="U633" s="107"/>
      <c r="V633" s="107"/>
      <c r="W633" s="107"/>
      <c r="X633" s="107"/>
      <c r="Y633" s="107"/>
      <c r="Z633" s="107"/>
    </row>
    <row r="634" spans="1:26" ht="15.75" customHeight="1">
      <c r="A634" s="107"/>
      <c r="B634" s="107"/>
      <c r="C634" s="107"/>
      <c r="D634" s="107"/>
      <c r="E634" s="107"/>
      <c r="F634" s="107"/>
      <c r="G634" s="107"/>
      <c r="H634" s="107"/>
      <c r="I634" s="107"/>
      <c r="J634" s="107"/>
      <c r="K634" s="107"/>
      <c r="L634" s="107"/>
      <c r="M634" s="109"/>
      <c r="N634" s="109"/>
      <c r="O634" s="107"/>
      <c r="P634" s="107"/>
      <c r="Q634" s="107"/>
      <c r="R634" s="107"/>
      <c r="S634" s="107"/>
      <c r="T634" s="107"/>
      <c r="U634" s="107"/>
      <c r="V634" s="107"/>
      <c r="W634" s="107"/>
      <c r="X634" s="107"/>
      <c r="Y634" s="107"/>
      <c r="Z634" s="107"/>
    </row>
    <row r="635" spans="1:26" ht="15.75" customHeight="1">
      <c r="A635" s="107"/>
      <c r="B635" s="107"/>
      <c r="C635" s="107"/>
      <c r="D635" s="107"/>
      <c r="E635" s="107"/>
      <c r="F635" s="107"/>
      <c r="G635" s="107"/>
      <c r="H635" s="107"/>
      <c r="I635" s="107"/>
      <c r="J635" s="107"/>
      <c r="K635" s="107"/>
      <c r="L635" s="107"/>
      <c r="M635" s="109"/>
      <c r="N635" s="109"/>
      <c r="O635" s="107"/>
      <c r="P635" s="107"/>
      <c r="Q635" s="107"/>
      <c r="R635" s="107"/>
      <c r="S635" s="107"/>
      <c r="T635" s="107"/>
      <c r="U635" s="107"/>
      <c r="V635" s="107"/>
      <c r="W635" s="107"/>
      <c r="X635" s="107"/>
      <c r="Y635" s="107"/>
      <c r="Z635" s="107"/>
    </row>
    <row r="636" spans="1:26" ht="15.75" customHeight="1">
      <c r="A636" s="107"/>
      <c r="B636" s="107"/>
      <c r="C636" s="107"/>
      <c r="D636" s="107"/>
      <c r="E636" s="107"/>
      <c r="F636" s="107"/>
      <c r="G636" s="107"/>
      <c r="H636" s="107"/>
      <c r="I636" s="107"/>
      <c r="J636" s="107"/>
      <c r="K636" s="107"/>
      <c r="L636" s="107"/>
      <c r="M636" s="109"/>
      <c r="N636" s="109"/>
      <c r="O636" s="107"/>
      <c r="P636" s="107"/>
      <c r="Q636" s="107"/>
      <c r="R636" s="107"/>
      <c r="S636" s="107"/>
      <c r="T636" s="107"/>
      <c r="U636" s="107"/>
      <c r="V636" s="107"/>
      <c r="W636" s="107"/>
      <c r="X636" s="107"/>
      <c r="Y636" s="107"/>
      <c r="Z636" s="107"/>
    </row>
    <row r="637" spans="1:26" ht="15.75" customHeight="1">
      <c r="A637" s="107"/>
      <c r="B637" s="107"/>
      <c r="C637" s="107"/>
      <c r="D637" s="107"/>
      <c r="E637" s="107"/>
      <c r="F637" s="107"/>
      <c r="G637" s="107"/>
      <c r="H637" s="107"/>
      <c r="I637" s="107"/>
      <c r="J637" s="107"/>
      <c r="K637" s="107"/>
      <c r="L637" s="107"/>
      <c r="M637" s="109"/>
      <c r="N637" s="109"/>
      <c r="O637" s="107"/>
      <c r="P637" s="107"/>
      <c r="Q637" s="107"/>
      <c r="R637" s="107"/>
      <c r="S637" s="107"/>
      <c r="T637" s="107"/>
      <c r="U637" s="107"/>
      <c r="V637" s="107"/>
      <c r="W637" s="107"/>
      <c r="X637" s="107"/>
      <c r="Y637" s="107"/>
      <c r="Z637" s="107"/>
    </row>
    <row r="638" spans="1:26" ht="15.75" customHeight="1">
      <c r="A638" s="107"/>
      <c r="B638" s="107"/>
      <c r="C638" s="107"/>
      <c r="D638" s="107"/>
      <c r="E638" s="107"/>
      <c r="F638" s="107"/>
      <c r="G638" s="107"/>
      <c r="H638" s="107"/>
      <c r="I638" s="107"/>
      <c r="J638" s="107"/>
      <c r="K638" s="107"/>
      <c r="L638" s="107"/>
      <c r="M638" s="109"/>
      <c r="N638" s="109"/>
      <c r="O638" s="107"/>
      <c r="P638" s="107"/>
      <c r="Q638" s="107"/>
      <c r="R638" s="107"/>
      <c r="S638" s="107"/>
      <c r="T638" s="107"/>
      <c r="U638" s="107"/>
      <c r="V638" s="107"/>
      <c r="W638" s="107"/>
      <c r="X638" s="107"/>
      <c r="Y638" s="107"/>
      <c r="Z638" s="107"/>
    </row>
    <row r="639" spans="1:26" ht="15.75" customHeight="1">
      <c r="A639" s="107"/>
      <c r="B639" s="107"/>
      <c r="C639" s="107"/>
      <c r="D639" s="107"/>
      <c r="E639" s="107"/>
      <c r="F639" s="107"/>
      <c r="G639" s="107"/>
      <c r="H639" s="107"/>
      <c r="I639" s="107"/>
      <c r="J639" s="107"/>
      <c r="K639" s="107"/>
      <c r="L639" s="107"/>
      <c r="M639" s="109"/>
      <c r="N639" s="109"/>
      <c r="O639" s="107"/>
      <c r="P639" s="107"/>
      <c r="Q639" s="107"/>
      <c r="R639" s="107"/>
      <c r="S639" s="107"/>
      <c r="T639" s="107"/>
      <c r="U639" s="107"/>
      <c r="V639" s="107"/>
      <c r="W639" s="107"/>
      <c r="X639" s="107"/>
      <c r="Y639" s="107"/>
      <c r="Z639" s="107"/>
    </row>
    <row r="640" spans="1:26" ht="15.75" customHeight="1">
      <c r="A640" s="107"/>
      <c r="B640" s="107"/>
      <c r="C640" s="107"/>
      <c r="D640" s="107"/>
      <c r="E640" s="107"/>
      <c r="F640" s="107"/>
      <c r="G640" s="107"/>
      <c r="H640" s="107"/>
      <c r="I640" s="107"/>
      <c r="J640" s="107"/>
      <c r="K640" s="107"/>
      <c r="L640" s="107"/>
      <c r="M640" s="109"/>
      <c r="N640" s="109"/>
      <c r="O640" s="107"/>
      <c r="P640" s="107"/>
      <c r="Q640" s="107"/>
      <c r="R640" s="107"/>
      <c r="S640" s="107"/>
      <c r="T640" s="107"/>
      <c r="U640" s="107"/>
      <c r="V640" s="107"/>
      <c r="W640" s="107"/>
      <c r="X640" s="107"/>
      <c r="Y640" s="107"/>
      <c r="Z640" s="107"/>
    </row>
    <row r="641" spans="1:26" ht="15.75" customHeight="1">
      <c r="A641" s="107"/>
      <c r="B641" s="107"/>
      <c r="C641" s="107"/>
      <c r="D641" s="107"/>
      <c r="E641" s="107"/>
      <c r="F641" s="107"/>
      <c r="G641" s="107"/>
      <c r="H641" s="107"/>
      <c r="I641" s="107"/>
      <c r="J641" s="107"/>
      <c r="K641" s="107"/>
      <c r="L641" s="107"/>
      <c r="M641" s="109"/>
      <c r="N641" s="109"/>
      <c r="O641" s="107"/>
      <c r="P641" s="107"/>
      <c r="Q641" s="107"/>
      <c r="R641" s="107"/>
      <c r="S641" s="107"/>
      <c r="T641" s="107"/>
      <c r="U641" s="107"/>
      <c r="V641" s="107"/>
      <c r="W641" s="107"/>
      <c r="X641" s="107"/>
      <c r="Y641" s="107"/>
      <c r="Z641" s="107"/>
    </row>
    <row r="642" spans="1:26" ht="15.75" customHeight="1">
      <c r="A642" s="107"/>
      <c r="B642" s="107"/>
      <c r="C642" s="107"/>
      <c r="D642" s="107"/>
      <c r="E642" s="107"/>
      <c r="F642" s="107"/>
      <c r="G642" s="107"/>
      <c r="H642" s="107"/>
      <c r="I642" s="107"/>
      <c r="J642" s="107"/>
      <c r="K642" s="107"/>
      <c r="L642" s="107"/>
      <c r="M642" s="109"/>
      <c r="N642" s="109"/>
      <c r="O642" s="107"/>
      <c r="P642" s="107"/>
      <c r="Q642" s="107"/>
      <c r="R642" s="107"/>
      <c r="S642" s="107"/>
      <c r="T642" s="107"/>
      <c r="U642" s="107"/>
      <c r="V642" s="107"/>
      <c r="W642" s="107"/>
      <c r="X642" s="107"/>
      <c r="Y642" s="107"/>
      <c r="Z642" s="107"/>
    </row>
    <row r="643" spans="1:26" ht="15.75" customHeight="1">
      <c r="A643" s="107"/>
      <c r="B643" s="107"/>
      <c r="C643" s="107"/>
      <c r="D643" s="107"/>
      <c r="E643" s="107"/>
      <c r="F643" s="107"/>
      <c r="G643" s="107"/>
      <c r="H643" s="107"/>
      <c r="I643" s="107"/>
      <c r="J643" s="107"/>
      <c r="K643" s="107"/>
      <c r="L643" s="107"/>
      <c r="M643" s="109"/>
      <c r="N643" s="109"/>
      <c r="O643" s="107"/>
      <c r="P643" s="107"/>
      <c r="Q643" s="107"/>
      <c r="R643" s="107"/>
      <c r="S643" s="107"/>
      <c r="T643" s="107"/>
      <c r="U643" s="107"/>
      <c r="V643" s="107"/>
      <c r="W643" s="107"/>
      <c r="X643" s="107"/>
      <c r="Y643" s="107"/>
      <c r="Z643" s="107"/>
    </row>
    <row r="644" spans="1:26" ht="15.75" customHeight="1">
      <c r="A644" s="107"/>
      <c r="B644" s="107"/>
      <c r="C644" s="107"/>
      <c r="D644" s="107"/>
      <c r="E644" s="107"/>
      <c r="F644" s="107"/>
      <c r="G644" s="107"/>
      <c r="H644" s="107"/>
      <c r="I644" s="107"/>
      <c r="J644" s="107"/>
      <c r="K644" s="107"/>
      <c r="L644" s="107"/>
      <c r="M644" s="109"/>
      <c r="N644" s="109"/>
      <c r="O644" s="107"/>
      <c r="P644" s="107"/>
      <c r="Q644" s="107"/>
      <c r="R644" s="107"/>
      <c r="S644" s="107"/>
      <c r="T644" s="107"/>
      <c r="U644" s="107"/>
      <c r="V644" s="107"/>
      <c r="W644" s="107"/>
      <c r="X644" s="107"/>
      <c r="Y644" s="107"/>
      <c r="Z644" s="107"/>
    </row>
    <row r="645" spans="1:26" ht="15.75" customHeight="1">
      <c r="A645" s="107"/>
      <c r="B645" s="107"/>
      <c r="C645" s="107"/>
      <c r="D645" s="107"/>
      <c r="E645" s="107"/>
      <c r="F645" s="107"/>
      <c r="G645" s="107"/>
      <c r="H645" s="107"/>
      <c r="I645" s="107"/>
      <c r="J645" s="107"/>
      <c r="K645" s="107"/>
      <c r="L645" s="107"/>
      <c r="M645" s="109"/>
      <c r="N645" s="109"/>
      <c r="O645" s="107"/>
      <c r="P645" s="107"/>
      <c r="Q645" s="107"/>
      <c r="R645" s="107"/>
      <c r="S645" s="107"/>
      <c r="T645" s="107"/>
      <c r="U645" s="107"/>
      <c r="V645" s="107"/>
      <c r="W645" s="107"/>
      <c r="X645" s="107"/>
      <c r="Y645" s="107"/>
      <c r="Z645" s="107"/>
    </row>
    <row r="646" spans="1:26" ht="15.75" customHeight="1">
      <c r="A646" s="107"/>
      <c r="B646" s="107"/>
      <c r="C646" s="107"/>
      <c r="D646" s="107"/>
      <c r="E646" s="107"/>
      <c r="F646" s="107"/>
      <c r="G646" s="107"/>
      <c r="H646" s="107"/>
      <c r="I646" s="107"/>
      <c r="J646" s="107"/>
      <c r="K646" s="107"/>
      <c r="L646" s="107"/>
      <c r="M646" s="109"/>
      <c r="N646" s="109"/>
      <c r="O646" s="107"/>
      <c r="P646" s="107"/>
      <c r="Q646" s="107"/>
      <c r="R646" s="107"/>
      <c r="S646" s="107"/>
      <c r="T646" s="107"/>
      <c r="U646" s="107"/>
      <c r="V646" s="107"/>
      <c r="W646" s="107"/>
      <c r="X646" s="107"/>
      <c r="Y646" s="107"/>
      <c r="Z646" s="107"/>
    </row>
    <row r="647" spans="1:26" ht="15.75" customHeight="1">
      <c r="A647" s="107"/>
      <c r="B647" s="107"/>
      <c r="C647" s="107"/>
      <c r="D647" s="107"/>
      <c r="E647" s="107"/>
      <c r="F647" s="107"/>
      <c r="G647" s="107"/>
      <c r="H647" s="107"/>
      <c r="I647" s="107"/>
      <c r="J647" s="107"/>
      <c r="K647" s="107"/>
      <c r="L647" s="107"/>
      <c r="M647" s="109"/>
      <c r="N647" s="109"/>
      <c r="O647" s="107"/>
      <c r="P647" s="107"/>
      <c r="Q647" s="107"/>
      <c r="R647" s="107"/>
      <c r="S647" s="107"/>
      <c r="T647" s="107"/>
      <c r="U647" s="107"/>
      <c r="V647" s="107"/>
      <c r="W647" s="107"/>
      <c r="X647" s="107"/>
      <c r="Y647" s="107"/>
      <c r="Z647" s="107"/>
    </row>
    <row r="648" spans="1:26" ht="15.75" customHeight="1">
      <c r="A648" s="107"/>
      <c r="B648" s="107"/>
      <c r="C648" s="107"/>
      <c r="D648" s="107"/>
      <c r="E648" s="107"/>
      <c r="F648" s="107"/>
      <c r="G648" s="107"/>
      <c r="H648" s="107"/>
      <c r="I648" s="107"/>
      <c r="J648" s="107"/>
      <c r="K648" s="107"/>
      <c r="L648" s="107"/>
      <c r="M648" s="109"/>
      <c r="N648" s="109"/>
      <c r="O648" s="107"/>
      <c r="P648" s="107"/>
      <c r="Q648" s="107"/>
      <c r="R648" s="107"/>
      <c r="S648" s="107"/>
      <c r="T648" s="107"/>
      <c r="U648" s="107"/>
      <c r="V648" s="107"/>
      <c r="W648" s="107"/>
      <c r="X648" s="107"/>
      <c r="Y648" s="107"/>
      <c r="Z648" s="107"/>
    </row>
    <row r="649" spans="1:26" ht="15.75" customHeight="1">
      <c r="A649" s="107"/>
      <c r="B649" s="107"/>
      <c r="C649" s="107"/>
      <c r="D649" s="107"/>
      <c r="E649" s="107"/>
      <c r="F649" s="107"/>
      <c r="G649" s="107"/>
      <c r="H649" s="107"/>
      <c r="I649" s="107"/>
      <c r="J649" s="107"/>
      <c r="K649" s="107"/>
      <c r="L649" s="107"/>
      <c r="M649" s="109"/>
      <c r="N649" s="109"/>
      <c r="O649" s="107"/>
      <c r="P649" s="107"/>
      <c r="Q649" s="107"/>
      <c r="R649" s="107"/>
      <c r="S649" s="107"/>
      <c r="T649" s="107"/>
      <c r="U649" s="107"/>
      <c r="V649" s="107"/>
      <c r="W649" s="107"/>
      <c r="X649" s="107"/>
      <c r="Y649" s="107"/>
      <c r="Z649" s="107"/>
    </row>
    <row r="650" spans="1:26" ht="15.75" customHeight="1">
      <c r="A650" s="107"/>
      <c r="B650" s="107"/>
      <c r="C650" s="107"/>
      <c r="D650" s="107"/>
      <c r="E650" s="107"/>
      <c r="F650" s="107"/>
      <c r="G650" s="107"/>
      <c r="H650" s="107"/>
      <c r="I650" s="107"/>
      <c r="J650" s="107"/>
      <c r="K650" s="107"/>
      <c r="L650" s="107"/>
      <c r="M650" s="109"/>
      <c r="N650" s="109"/>
      <c r="O650" s="107"/>
      <c r="P650" s="107"/>
      <c r="Q650" s="107"/>
      <c r="R650" s="107"/>
      <c r="S650" s="107"/>
      <c r="T650" s="107"/>
      <c r="U650" s="107"/>
      <c r="V650" s="107"/>
      <c r="W650" s="107"/>
      <c r="X650" s="107"/>
      <c r="Y650" s="107"/>
      <c r="Z650" s="107"/>
    </row>
    <row r="651" spans="1:26" ht="15.75" customHeight="1">
      <c r="A651" s="107"/>
      <c r="B651" s="107"/>
      <c r="C651" s="107"/>
      <c r="D651" s="107"/>
      <c r="E651" s="107"/>
      <c r="F651" s="107"/>
      <c r="G651" s="107"/>
      <c r="H651" s="107"/>
      <c r="I651" s="107"/>
      <c r="J651" s="107"/>
      <c r="K651" s="107"/>
      <c r="L651" s="107"/>
      <c r="M651" s="109"/>
      <c r="N651" s="109"/>
      <c r="O651" s="107"/>
      <c r="P651" s="107"/>
      <c r="Q651" s="107"/>
      <c r="R651" s="107"/>
      <c r="S651" s="107"/>
      <c r="T651" s="107"/>
      <c r="U651" s="107"/>
      <c r="V651" s="107"/>
      <c r="W651" s="107"/>
      <c r="X651" s="107"/>
      <c r="Y651" s="107"/>
      <c r="Z651" s="107"/>
    </row>
    <row r="652" spans="1:26" ht="15.75" customHeight="1">
      <c r="A652" s="107"/>
      <c r="B652" s="107"/>
      <c r="C652" s="107"/>
      <c r="D652" s="107"/>
      <c r="E652" s="107"/>
      <c r="F652" s="107"/>
      <c r="G652" s="107"/>
      <c r="H652" s="107"/>
      <c r="I652" s="107"/>
      <c r="J652" s="107"/>
      <c r="K652" s="107"/>
      <c r="L652" s="107"/>
      <c r="M652" s="109"/>
      <c r="N652" s="109"/>
      <c r="O652" s="107"/>
      <c r="P652" s="107"/>
      <c r="Q652" s="107"/>
      <c r="R652" s="107"/>
      <c r="S652" s="107"/>
      <c r="T652" s="107"/>
      <c r="U652" s="107"/>
      <c r="V652" s="107"/>
      <c r="W652" s="107"/>
      <c r="X652" s="107"/>
      <c r="Y652" s="107"/>
      <c r="Z652" s="107"/>
    </row>
    <row r="653" spans="1:26" ht="15.75" customHeight="1">
      <c r="A653" s="107"/>
      <c r="B653" s="107"/>
      <c r="C653" s="107"/>
      <c r="D653" s="107"/>
      <c r="E653" s="107"/>
      <c r="F653" s="107"/>
      <c r="G653" s="107"/>
      <c r="H653" s="107"/>
      <c r="I653" s="107"/>
      <c r="J653" s="107"/>
      <c r="K653" s="107"/>
      <c r="L653" s="107"/>
      <c r="M653" s="109"/>
      <c r="N653" s="109"/>
      <c r="O653" s="107"/>
      <c r="P653" s="107"/>
      <c r="Q653" s="107"/>
      <c r="R653" s="107"/>
      <c r="S653" s="107"/>
      <c r="T653" s="107"/>
      <c r="U653" s="107"/>
      <c r="V653" s="107"/>
      <c r="W653" s="107"/>
      <c r="X653" s="107"/>
      <c r="Y653" s="107"/>
      <c r="Z653" s="107"/>
    </row>
    <row r="654" spans="1:26" ht="15.75" customHeight="1">
      <c r="A654" s="107"/>
      <c r="B654" s="107"/>
      <c r="C654" s="107"/>
      <c r="D654" s="107"/>
      <c r="E654" s="107"/>
      <c r="F654" s="107"/>
      <c r="G654" s="107"/>
      <c r="H654" s="107"/>
      <c r="I654" s="107"/>
      <c r="J654" s="107"/>
      <c r="K654" s="107"/>
      <c r="L654" s="107"/>
      <c r="M654" s="109"/>
      <c r="N654" s="109"/>
      <c r="O654" s="107"/>
      <c r="P654" s="107"/>
      <c r="Q654" s="107"/>
      <c r="R654" s="107"/>
      <c r="S654" s="107"/>
      <c r="T654" s="107"/>
      <c r="U654" s="107"/>
      <c r="V654" s="107"/>
      <c r="W654" s="107"/>
      <c r="X654" s="107"/>
      <c r="Y654" s="107"/>
      <c r="Z654" s="107"/>
    </row>
    <row r="655" spans="1:26" ht="15.75" customHeight="1">
      <c r="A655" s="107"/>
      <c r="B655" s="107"/>
      <c r="C655" s="107"/>
      <c r="D655" s="107"/>
      <c r="E655" s="107"/>
      <c r="F655" s="107"/>
      <c r="G655" s="107"/>
      <c r="H655" s="107"/>
      <c r="I655" s="107"/>
      <c r="J655" s="107"/>
      <c r="K655" s="107"/>
      <c r="L655" s="107"/>
      <c r="M655" s="109"/>
      <c r="N655" s="109"/>
      <c r="O655" s="107"/>
      <c r="P655" s="107"/>
      <c r="Q655" s="107"/>
      <c r="R655" s="107"/>
      <c r="S655" s="107"/>
      <c r="T655" s="107"/>
      <c r="U655" s="107"/>
      <c r="V655" s="107"/>
      <c r="W655" s="107"/>
      <c r="X655" s="107"/>
      <c r="Y655" s="107"/>
      <c r="Z655" s="107"/>
    </row>
    <row r="656" spans="1:26" ht="15.75" customHeight="1">
      <c r="A656" s="107"/>
      <c r="B656" s="107"/>
      <c r="C656" s="107"/>
      <c r="D656" s="107"/>
      <c r="E656" s="107"/>
      <c r="F656" s="107"/>
      <c r="G656" s="107"/>
      <c r="H656" s="107"/>
      <c r="I656" s="107"/>
      <c r="J656" s="107"/>
      <c r="K656" s="107"/>
      <c r="L656" s="107"/>
      <c r="M656" s="109"/>
      <c r="N656" s="109"/>
      <c r="O656" s="107"/>
      <c r="P656" s="107"/>
      <c r="Q656" s="107"/>
      <c r="R656" s="107"/>
      <c r="S656" s="107"/>
      <c r="T656" s="107"/>
      <c r="U656" s="107"/>
      <c r="V656" s="107"/>
      <c r="W656" s="107"/>
      <c r="X656" s="107"/>
      <c r="Y656" s="107"/>
      <c r="Z656" s="107"/>
    </row>
    <row r="657" spans="1:26" ht="15.75" customHeight="1">
      <c r="A657" s="107"/>
      <c r="B657" s="107"/>
      <c r="C657" s="107"/>
      <c r="D657" s="107"/>
      <c r="E657" s="107"/>
      <c r="F657" s="107"/>
      <c r="G657" s="107"/>
      <c r="H657" s="107"/>
      <c r="I657" s="107"/>
      <c r="J657" s="107"/>
      <c r="K657" s="107"/>
      <c r="L657" s="107"/>
      <c r="M657" s="109"/>
      <c r="N657" s="109"/>
      <c r="O657" s="107"/>
      <c r="P657" s="107"/>
      <c r="Q657" s="107"/>
      <c r="R657" s="107"/>
      <c r="S657" s="107"/>
      <c r="T657" s="107"/>
      <c r="U657" s="107"/>
      <c r="V657" s="107"/>
      <c r="W657" s="107"/>
      <c r="X657" s="107"/>
      <c r="Y657" s="107"/>
      <c r="Z657" s="107"/>
    </row>
    <row r="658" spans="1:26" ht="15.75" customHeight="1">
      <c r="A658" s="107"/>
      <c r="B658" s="107"/>
      <c r="C658" s="107"/>
      <c r="D658" s="107"/>
      <c r="E658" s="107"/>
      <c r="F658" s="107"/>
      <c r="G658" s="107"/>
      <c r="H658" s="107"/>
      <c r="I658" s="107"/>
      <c r="J658" s="107"/>
      <c r="K658" s="107"/>
      <c r="L658" s="107"/>
      <c r="M658" s="109"/>
      <c r="N658" s="109"/>
      <c r="O658" s="107"/>
      <c r="P658" s="107"/>
      <c r="Q658" s="107"/>
      <c r="R658" s="107"/>
      <c r="S658" s="107"/>
      <c r="T658" s="107"/>
      <c r="U658" s="107"/>
      <c r="V658" s="107"/>
      <c r="W658" s="107"/>
      <c r="X658" s="107"/>
      <c r="Y658" s="107"/>
      <c r="Z658" s="107"/>
    </row>
    <row r="659" spans="1:26" ht="15.75" customHeight="1">
      <c r="A659" s="107"/>
      <c r="B659" s="107"/>
      <c r="C659" s="107"/>
      <c r="D659" s="107"/>
      <c r="E659" s="107"/>
      <c r="F659" s="107"/>
      <c r="G659" s="107"/>
      <c r="H659" s="107"/>
      <c r="I659" s="107"/>
      <c r="J659" s="107"/>
      <c r="K659" s="107"/>
      <c r="L659" s="107"/>
      <c r="M659" s="109"/>
      <c r="N659" s="109"/>
      <c r="O659" s="107"/>
      <c r="P659" s="107"/>
      <c r="Q659" s="107"/>
      <c r="R659" s="107"/>
      <c r="S659" s="107"/>
      <c r="T659" s="107"/>
      <c r="U659" s="107"/>
      <c r="V659" s="107"/>
      <c r="W659" s="107"/>
      <c r="X659" s="107"/>
      <c r="Y659" s="107"/>
      <c r="Z659" s="107"/>
    </row>
    <row r="660" spans="1:26" ht="15.75" customHeight="1">
      <c r="A660" s="107"/>
      <c r="B660" s="107"/>
      <c r="C660" s="107"/>
      <c r="D660" s="107"/>
      <c r="E660" s="107"/>
      <c r="F660" s="107"/>
      <c r="G660" s="107"/>
      <c r="H660" s="107"/>
      <c r="I660" s="107"/>
      <c r="J660" s="107"/>
      <c r="K660" s="107"/>
      <c r="L660" s="107"/>
      <c r="M660" s="109"/>
      <c r="N660" s="109"/>
      <c r="O660" s="107"/>
      <c r="P660" s="107"/>
      <c r="Q660" s="107"/>
      <c r="R660" s="107"/>
      <c r="S660" s="107"/>
      <c r="T660" s="107"/>
      <c r="U660" s="107"/>
      <c r="V660" s="107"/>
      <c r="W660" s="107"/>
      <c r="X660" s="107"/>
      <c r="Y660" s="107"/>
      <c r="Z660" s="107"/>
    </row>
    <row r="661" spans="1:26" ht="15.75" customHeight="1">
      <c r="A661" s="107"/>
      <c r="B661" s="107"/>
      <c r="C661" s="107"/>
      <c r="D661" s="107"/>
      <c r="E661" s="107"/>
      <c r="F661" s="107"/>
      <c r="G661" s="107"/>
      <c r="H661" s="107"/>
      <c r="I661" s="107"/>
      <c r="J661" s="107"/>
      <c r="K661" s="107"/>
      <c r="L661" s="107"/>
      <c r="M661" s="109"/>
      <c r="N661" s="109"/>
      <c r="O661" s="107"/>
      <c r="P661" s="107"/>
      <c r="Q661" s="107"/>
      <c r="R661" s="107"/>
      <c r="S661" s="107"/>
      <c r="T661" s="107"/>
      <c r="U661" s="107"/>
      <c r="V661" s="107"/>
      <c r="W661" s="107"/>
      <c r="X661" s="107"/>
      <c r="Y661" s="107"/>
      <c r="Z661" s="107"/>
    </row>
    <row r="662" spans="1:26" ht="15.75" customHeight="1">
      <c r="A662" s="107"/>
      <c r="B662" s="107"/>
      <c r="C662" s="107"/>
      <c r="D662" s="107"/>
      <c r="E662" s="107"/>
      <c r="F662" s="107"/>
      <c r="G662" s="107"/>
      <c r="H662" s="107"/>
      <c r="I662" s="107"/>
      <c r="J662" s="107"/>
      <c r="K662" s="107"/>
      <c r="L662" s="107"/>
      <c r="M662" s="109"/>
      <c r="N662" s="109"/>
      <c r="O662" s="107"/>
      <c r="P662" s="107"/>
      <c r="Q662" s="107"/>
      <c r="R662" s="107"/>
      <c r="S662" s="107"/>
      <c r="T662" s="107"/>
      <c r="U662" s="107"/>
      <c r="V662" s="107"/>
      <c r="W662" s="107"/>
      <c r="X662" s="107"/>
      <c r="Y662" s="107"/>
      <c r="Z662" s="107"/>
    </row>
    <row r="663" spans="1:26" ht="15.75" customHeight="1">
      <c r="A663" s="107"/>
      <c r="B663" s="107"/>
      <c r="C663" s="107"/>
      <c r="D663" s="107"/>
      <c r="E663" s="107"/>
      <c r="F663" s="107"/>
      <c r="G663" s="107"/>
      <c r="H663" s="107"/>
      <c r="I663" s="107"/>
      <c r="J663" s="107"/>
      <c r="K663" s="107"/>
      <c r="L663" s="107"/>
      <c r="M663" s="109"/>
      <c r="N663" s="109"/>
      <c r="O663" s="107"/>
      <c r="P663" s="107"/>
      <c r="Q663" s="107"/>
      <c r="R663" s="107"/>
      <c r="S663" s="107"/>
      <c r="T663" s="107"/>
      <c r="U663" s="107"/>
      <c r="V663" s="107"/>
      <c r="W663" s="107"/>
      <c r="X663" s="107"/>
      <c r="Y663" s="107"/>
      <c r="Z663" s="107"/>
    </row>
    <row r="664" spans="1:26" ht="15.75" customHeight="1">
      <c r="A664" s="107"/>
      <c r="B664" s="107"/>
      <c r="C664" s="107"/>
      <c r="D664" s="107"/>
      <c r="E664" s="107"/>
      <c r="F664" s="107"/>
      <c r="G664" s="107"/>
      <c r="H664" s="107"/>
      <c r="I664" s="107"/>
      <c r="J664" s="107"/>
      <c r="K664" s="107"/>
      <c r="L664" s="107"/>
      <c r="M664" s="109"/>
      <c r="N664" s="109"/>
      <c r="O664" s="107"/>
      <c r="P664" s="107"/>
      <c r="Q664" s="107"/>
      <c r="R664" s="107"/>
      <c r="S664" s="107"/>
      <c r="T664" s="107"/>
      <c r="U664" s="107"/>
      <c r="V664" s="107"/>
      <c r="W664" s="107"/>
      <c r="X664" s="107"/>
      <c r="Y664" s="107"/>
      <c r="Z664" s="107"/>
    </row>
    <row r="665" spans="1:26" ht="15.75" customHeight="1">
      <c r="A665" s="107"/>
      <c r="B665" s="107"/>
      <c r="C665" s="107"/>
      <c r="D665" s="107"/>
      <c r="E665" s="107"/>
      <c r="F665" s="107"/>
      <c r="G665" s="107"/>
      <c r="H665" s="107"/>
      <c r="I665" s="107"/>
      <c r="J665" s="107"/>
      <c r="K665" s="107"/>
      <c r="L665" s="107"/>
      <c r="M665" s="109"/>
      <c r="N665" s="109"/>
      <c r="O665" s="107"/>
      <c r="P665" s="107"/>
      <c r="Q665" s="107"/>
      <c r="R665" s="107"/>
      <c r="S665" s="107"/>
      <c r="T665" s="107"/>
      <c r="U665" s="107"/>
      <c r="V665" s="107"/>
      <c r="W665" s="107"/>
      <c r="X665" s="107"/>
      <c r="Y665" s="107"/>
      <c r="Z665" s="107"/>
    </row>
    <row r="666" spans="1:26" ht="15.75" customHeight="1">
      <c r="A666" s="107"/>
      <c r="B666" s="107"/>
      <c r="C666" s="107"/>
      <c r="D666" s="107"/>
      <c r="E666" s="107"/>
      <c r="F666" s="107"/>
      <c r="G666" s="107"/>
      <c r="H666" s="107"/>
      <c r="I666" s="107"/>
      <c r="J666" s="107"/>
      <c r="K666" s="107"/>
      <c r="L666" s="107"/>
      <c r="M666" s="109"/>
      <c r="N666" s="109"/>
      <c r="O666" s="107"/>
      <c r="P666" s="107"/>
      <c r="Q666" s="107"/>
      <c r="R666" s="107"/>
      <c r="S666" s="107"/>
      <c r="T666" s="107"/>
      <c r="U666" s="107"/>
      <c r="V666" s="107"/>
      <c r="W666" s="107"/>
      <c r="X666" s="107"/>
      <c r="Y666" s="107"/>
      <c r="Z666" s="107"/>
    </row>
    <row r="667" spans="1:26" ht="15.75" customHeight="1">
      <c r="A667" s="107"/>
      <c r="B667" s="107"/>
      <c r="C667" s="107"/>
      <c r="D667" s="107"/>
      <c r="E667" s="107"/>
      <c r="F667" s="107"/>
      <c r="G667" s="107"/>
      <c r="H667" s="107"/>
      <c r="I667" s="107"/>
      <c r="J667" s="107"/>
      <c r="K667" s="107"/>
      <c r="L667" s="107"/>
      <c r="M667" s="109"/>
      <c r="N667" s="109"/>
      <c r="O667" s="107"/>
      <c r="P667" s="107"/>
      <c r="Q667" s="107"/>
      <c r="R667" s="107"/>
      <c r="S667" s="107"/>
      <c r="T667" s="107"/>
      <c r="U667" s="107"/>
      <c r="V667" s="107"/>
      <c r="W667" s="107"/>
      <c r="X667" s="107"/>
      <c r="Y667" s="107"/>
      <c r="Z667" s="107"/>
    </row>
    <row r="668" spans="1:26" ht="15.75" customHeight="1">
      <c r="A668" s="107"/>
      <c r="B668" s="107"/>
      <c r="C668" s="107"/>
      <c r="D668" s="107"/>
      <c r="E668" s="107"/>
      <c r="F668" s="107"/>
      <c r="G668" s="107"/>
      <c r="H668" s="107"/>
      <c r="I668" s="107"/>
      <c r="J668" s="107"/>
      <c r="K668" s="107"/>
      <c r="L668" s="107"/>
      <c r="M668" s="109"/>
      <c r="N668" s="109"/>
      <c r="O668" s="107"/>
      <c r="P668" s="107"/>
      <c r="Q668" s="107"/>
      <c r="R668" s="107"/>
      <c r="S668" s="107"/>
      <c r="T668" s="107"/>
      <c r="U668" s="107"/>
      <c r="V668" s="107"/>
      <c r="W668" s="107"/>
      <c r="X668" s="107"/>
      <c r="Y668" s="107"/>
      <c r="Z668" s="107"/>
    </row>
    <row r="669" spans="1:26" ht="15.75" customHeight="1">
      <c r="A669" s="107"/>
      <c r="B669" s="107"/>
      <c r="C669" s="107"/>
      <c r="D669" s="107"/>
      <c r="E669" s="107"/>
      <c r="F669" s="107"/>
      <c r="G669" s="107"/>
      <c r="H669" s="107"/>
      <c r="I669" s="107"/>
      <c r="J669" s="107"/>
      <c r="K669" s="107"/>
      <c r="L669" s="107"/>
      <c r="M669" s="109"/>
      <c r="N669" s="109"/>
      <c r="O669" s="107"/>
      <c r="P669" s="107"/>
      <c r="Q669" s="107"/>
      <c r="R669" s="107"/>
      <c r="S669" s="107"/>
      <c r="T669" s="107"/>
      <c r="U669" s="107"/>
      <c r="V669" s="107"/>
      <c r="W669" s="107"/>
      <c r="X669" s="107"/>
      <c r="Y669" s="107"/>
      <c r="Z669" s="107"/>
    </row>
    <row r="670" spans="1:26" ht="15.75" customHeight="1">
      <c r="A670" s="107"/>
      <c r="B670" s="107"/>
      <c r="C670" s="107"/>
      <c r="D670" s="107"/>
      <c r="E670" s="107"/>
      <c r="F670" s="107"/>
      <c r="G670" s="107"/>
      <c r="H670" s="107"/>
      <c r="I670" s="107"/>
      <c r="J670" s="107"/>
      <c r="K670" s="107"/>
      <c r="L670" s="107"/>
      <c r="M670" s="109"/>
      <c r="N670" s="109"/>
      <c r="O670" s="107"/>
      <c r="P670" s="107"/>
      <c r="Q670" s="107"/>
      <c r="R670" s="107"/>
      <c r="S670" s="107"/>
      <c r="T670" s="107"/>
      <c r="U670" s="107"/>
      <c r="V670" s="107"/>
      <c r="W670" s="107"/>
      <c r="X670" s="107"/>
      <c r="Y670" s="107"/>
      <c r="Z670" s="107"/>
    </row>
    <row r="671" spans="1:26" ht="15.75" customHeight="1">
      <c r="A671" s="107"/>
      <c r="B671" s="107"/>
      <c r="C671" s="107"/>
      <c r="D671" s="107"/>
      <c r="E671" s="107"/>
      <c r="F671" s="107"/>
      <c r="G671" s="107"/>
      <c r="H671" s="107"/>
      <c r="I671" s="107"/>
      <c r="J671" s="107"/>
      <c r="K671" s="107"/>
      <c r="L671" s="107"/>
      <c r="M671" s="109"/>
      <c r="N671" s="109"/>
      <c r="O671" s="107"/>
      <c r="P671" s="107"/>
      <c r="Q671" s="107"/>
      <c r="R671" s="107"/>
      <c r="S671" s="107"/>
      <c r="T671" s="107"/>
      <c r="U671" s="107"/>
      <c r="V671" s="107"/>
      <c r="W671" s="107"/>
      <c r="X671" s="107"/>
      <c r="Y671" s="107"/>
      <c r="Z671" s="107"/>
    </row>
    <row r="672" spans="1:26" ht="15.75" customHeight="1">
      <c r="A672" s="107"/>
      <c r="B672" s="107"/>
      <c r="C672" s="107"/>
      <c r="D672" s="107"/>
      <c r="E672" s="107"/>
      <c r="F672" s="107"/>
      <c r="G672" s="107"/>
      <c r="H672" s="107"/>
      <c r="I672" s="107"/>
      <c r="J672" s="107"/>
      <c r="K672" s="107"/>
      <c r="L672" s="107"/>
      <c r="M672" s="109"/>
      <c r="N672" s="109"/>
      <c r="O672" s="107"/>
      <c r="P672" s="107"/>
      <c r="Q672" s="107"/>
      <c r="R672" s="107"/>
      <c r="S672" s="107"/>
      <c r="T672" s="107"/>
      <c r="U672" s="107"/>
      <c r="V672" s="107"/>
      <c r="W672" s="107"/>
      <c r="X672" s="107"/>
      <c r="Y672" s="107"/>
      <c r="Z672" s="107"/>
    </row>
    <row r="673" spans="1:26" ht="15.75" customHeight="1">
      <c r="A673" s="107"/>
      <c r="B673" s="107"/>
      <c r="C673" s="107"/>
      <c r="D673" s="107"/>
      <c r="E673" s="107"/>
      <c r="F673" s="107"/>
      <c r="G673" s="107"/>
      <c r="H673" s="107"/>
      <c r="I673" s="107"/>
      <c r="J673" s="107"/>
      <c r="K673" s="107"/>
      <c r="L673" s="107"/>
      <c r="M673" s="109"/>
      <c r="N673" s="109"/>
      <c r="O673" s="107"/>
      <c r="P673" s="107"/>
      <c r="Q673" s="107"/>
      <c r="R673" s="107"/>
      <c r="S673" s="107"/>
      <c r="T673" s="107"/>
      <c r="U673" s="107"/>
      <c r="V673" s="107"/>
      <c r="W673" s="107"/>
      <c r="X673" s="107"/>
      <c r="Y673" s="107"/>
      <c r="Z673" s="107"/>
    </row>
    <row r="674" spans="1:26" ht="15.75" customHeight="1">
      <c r="A674" s="107"/>
      <c r="B674" s="107"/>
      <c r="C674" s="107"/>
      <c r="D674" s="107"/>
      <c r="E674" s="107"/>
      <c r="F674" s="107"/>
      <c r="G674" s="107"/>
      <c r="H674" s="107"/>
      <c r="I674" s="107"/>
      <c r="J674" s="107"/>
      <c r="K674" s="107"/>
      <c r="L674" s="107"/>
      <c r="M674" s="109"/>
      <c r="N674" s="109"/>
      <c r="O674" s="107"/>
      <c r="P674" s="107"/>
      <c r="Q674" s="107"/>
      <c r="R674" s="107"/>
      <c r="S674" s="107"/>
      <c r="T674" s="107"/>
      <c r="U674" s="107"/>
      <c r="V674" s="107"/>
      <c r="W674" s="107"/>
      <c r="X674" s="107"/>
      <c r="Y674" s="107"/>
      <c r="Z674" s="107"/>
    </row>
    <row r="675" spans="1:26" ht="15.75" customHeight="1">
      <c r="A675" s="107"/>
      <c r="B675" s="107"/>
      <c r="C675" s="107"/>
      <c r="D675" s="107"/>
      <c r="E675" s="107"/>
      <c r="F675" s="107"/>
      <c r="G675" s="107"/>
      <c r="H675" s="107"/>
      <c r="I675" s="107"/>
      <c r="J675" s="107"/>
      <c r="K675" s="107"/>
      <c r="L675" s="107"/>
      <c r="M675" s="109"/>
      <c r="N675" s="109"/>
      <c r="O675" s="107"/>
      <c r="P675" s="107"/>
      <c r="Q675" s="107"/>
      <c r="R675" s="107"/>
      <c r="S675" s="107"/>
      <c r="T675" s="107"/>
      <c r="U675" s="107"/>
      <c r="V675" s="107"/>
      <c r="W675" s="107"/>
      <c r="X675" s="107"/>
      <c r="Y675" s="107"/>
      <c r="Z675" s="107"/>
    </row>
    <row r="676" spans="1:26" ht="15.75" customHeight="1">
      <c r="A676" s="107"/>
      <c r="B676" s="107"/>
      <c r="C676" s="107"/>
      <c r="D676" s="107"/>
      <c r="E676" s="107"/>
      <c r="F676" s="107"/>
      <c r="G676" s="107"/>
      <c r="H676" s="107"/>
      <c r="I676" s="107"/>
      <c r="J676" s="107"/>
      <c r="K676" s="107"/>
      <c r="L676" s="107"/>
      <c r="M676" s="109"/>
      <c r="N676" s="109"/>
      <c r="O676" s="107"/>
      <c r="P676" s="107"/>
      <c r="Q676" s="107"/>
      <c r="R676" s="107"/>
      <c r="S676" s="107"/>
      <c r="T676" s="107"/>
      <c r="U676" s="107"/>
      <c r="V676" s="107"/>
      <c r="W676" s="107"/>
      <c r="X676" s="107"/>
      <c r="Y676" s="107"/>
      <c r="Z676" s="107"/>
    </row>
    <row r="677" spans="1:26" ht="15.75" customHeight="1">
      <c r="A677" s="107"/>
      <c r="B677" s="107"/>
      <c r="C677" s="107"/>
      <c r="D677" s="107"/>
      <c r="E677" s="107"/>
      <c r="F677" s="107"/>
      <c r="G677" s="107"/>
      <c r="H677" s="107"/>
      <c r="I677" s="107"/>
      <c r="J677" s="107"/>
      <c r="K677" s="107"/>
      <c r="L677" s="107"/>
      <c r="M677" s="109"/>
      <c r="N677" s="109"/>
      <c r="O677" s="107"/>
      <c r="P677" s="107"/>
      <c r="Q677" s="107"/>
      <c r="R677" s="107"/>
      <c r="S677" s="107"/>
      <c r="T677" s="107"/>
      <c r="U677" s="107"/>
      <c r="V677" s="107"/>
      <c r="W677" s="107"/>
      <c r="X677" s="107"/>
      <c r="Y677" s="107"/>
      <c r="Z677" s="107"/>
    </row>
    <row r="678" spans="1:26" ht="15.75" customHeight="1">
      <c r="A678" s="107"/>
      <c r="B678" s="107"/>
      <c r="C678" s="107"/>
      <c r="D678" s="107"/>
      <c r="E678" s="107"/>
      <c r="F678" s="107"/>
      <c r="G678" s="107"/>
      <c r="H678" s="107"/>
      <c r="I678" s="107"/>
      <c r="J678" s="107"/>
      <c r="K678" s="107"/>
      <c r="L678" s="107"/>
      <c r="M678" s="109"/>
      <c r="N678" s="109"/>
      <c r="O678" s="107"/>
      <c r="P678" s="107"/>
      <c r="Q678" s="107"/>
      <c r="R678" s="107"/>
      <c r="S678" s="107"/>
      <c r="T678" s="107"/>
      <c r="U678" s="107"/>
      <c r="V678" s="107"/>
      <c r="W678" s="107"/>
      <c r="X678" s="107"/>
      <c r="Y678" s="107"/>
      <c r="Z678" s="107"/>
    </row>
    <row r="679" spans="1:26" ht="15.75" customHeight="1">
      <c r="A679" s="107"/>
      <c r="B679" s="107"/>
      <c r="C679" s="107"/>
      <c r="D679" s="107"/>
      <c r="E679" s="107"/>
      <c r="F679" s="107"/>
      <c r="G679" s="107"/>
      <c r="H679" s="107"/>
      <c r="I679" s="107"/>
      <c r="J679" s="107"/>
      <c r="K679" s="107"/>
      <c r="L679" s="107"/>
      <c r="M679" s="109"/>
      <c r="N679" s="109"/>
      <c r="O679" s="107"/>
      <c r="P679" s="107"/>
      <c r="Q679" s="107"/>
      <c r="R679" s="107"/>
      <c r="S679" s="107"/>
      <c r="T679" s="107"/>
      <c r="U679" s="107"/>
      <c r="V679" s="107"/>
      <c r="W679" s="107"/>
      <c r="X679" s="107"/>
      <c r="Y679" s="107"/>
      <c r="Z679" s="107"/>
    </row>
    <row r="680" spans="1:26" ht="15.75" customHeight="1">
      <c r="A680" s="107"/>
      <c r="B680" s="107"/>
      <c r="C680" s="107"/>
      <c r="D680" s="107"/>
      <c r="E680" s="107"/>
      <c r="F680" s="107"/>
      <c r="G680" s="107"/>
      <c r="H680" s="107"/>
      <c r="I680" s="107"/>
      <c r="J680" s="107"/>
      <c r="K680" s="107"/>
      <c r="L680" s="107"/>
      <c r="M680" s="109"/>
      <c r="N680" s="109"/>
      <c r="O680" s="107"/>
      <c r="P680" s="107"/>
      <c r="Q680" s="107"/>
      <c r="R680" s="107"/>
      <c r="S680" s="107"/>
      <c r="T680" s="107"/>
      <c r="U680" s="107"/>
      <c r="V680" s="107"/>
      <c r="W680" s="107"/>
      <c r="X680" s="107"/>
      <c r="Y680" s="107"/>
      <c r="Z680" s="107"/>
    </row>
    <row r="681" spans="1:26" ht="15.75" customHeight="1">
      <c r="A681" s="107"/>
      <c r="B681" s="107"/>
      <c r="C681" s="107"/>
      <c r="D681" s="107"/>
      <c r="E681" s="107"/>
      <c r="F681" s="107"/>
      <c r="G681" s="107"/>
      <c r="H681" s="107"/>
      <c r="I681" s="107"/>
      <c r="J681" s="107"/>
      <c r="K681" s="107"/>
      <c r="L681" s="107"/>
      <c r="M681" s="109"/>
      <c r="N681" s="109"/>
      <c r="O681" s="107"/>
      <c r="P681" s="107"/>
      <c r="Q681" s="107"/>
      <c r="R681" s="107"/>
      <c r="S681" s="107"/>
      <c r="T681" s="107"/>
      <c r="U681" s="107"/>
      <c r="V681" s="107"/>
      <c r="W681" s="107"/>
      <c r="X681" s="107"/>
      <c r="Y681" s="107"/>
      <c r="Z681" s="107"/>
    </row>
    <row r="682" spans="1:26" ht="15.75" customHeight="1">
      <c r="A682" s="107"/>
      <c r="B682" s="107"/>
      <c r="C682" s="107"/>
      <c r="D682" s="107"/>
      <c r="E682" s="107"/>
      <c r="F682" s="107"/>
      <c r="G682" s="107"/>
      <c r="H682" s="107"/>
      <c r="I682" s="107"/>
      <c r="J682" s="107"/>
      <c r="K682" s="107"/>
      <c r="L682" s="107"/>
      <c r="M682" s="109"/>
      <c r="N682" s="109"/>
      <c r="O682" s="107"/>
      <c r="P682" s="107"/>
      <c r="Q682" s="107"/>
      <c r="R682" s="107"/>
      <c r="S682" s="107"/>
      <c r="T682" s="107"/>
      <c r="U682" s="107"/>
      <c r="V682" s="107"/>
      <c r="W682" s="107"/>
      <c r="X682" s="107"/>
      <c r="Y682" s="107"/>
      <c r="Z682" s="107"/>
    </row>
    <row r="683" spans="1:26" ht="15.75" customHeight="1">
      <c r="A683" s="107"/>
      <c r="B683" s="107"/>
      <c r="C683" s="107"/>
      <c r="D683" s="107"/>
      <c r="E683" s="107"/>
      <c r="F683" s="107"/>
      <c r="G683" s="107"/>
      <c r="H683" s="107"/>
      <c r="I683" s="107"/>
      <c r="J683" s="107"/>
      <c r="K683" s="107"/>
      <c r="L683" s="107"/>
      <c r="M683" s="109"/>
      <c r="N683" s="109"/>
      <c r="O683" s="107"/>
      <c r="P683" s="107"/>
      <c r="Q683" s="107"/>
      <c r="R683" s="107"/>
      <c r="S683" s="107"/>
      <c r="T683" s="107"/>
      <c r="U683" s="107"/>
      <c r="V683" s="107"/>
      <c r="W683" s="107"/>
      <c r="X683" s="107"/>
      <c r="Y683" s="107"/>
      <c r="Z683" s="107"/>
    </row>
    <row r="684" spans="1:26" ht="15.75" customHeight="1">
      <c r="A684" s="107"/>
      <c r="B684" s="107"/>
      <c r="C684" s="107"/>
      <c r="D684" s="107"/>
      <c r="E684" s="107"/>
      <c r="F684" s="107"/>
      <c r="G684" s="107"/>
      <c r="H684" s="107"/>
      <c r="I684" s="107"/>
      <c r="J684" s="107"/>
      <c r="K684" s="107"/>
      <c r="L684" s="107"/>
      <c r="M684" s="109"/>
      <c r="N684" s="109"/>
      <c r="O684" s="107"/>
      <c r="P684" s="107"/>
      <c r="Q684" s="107"/>
      <c r="R684" s="107"/>
      <c r="S684" s="107"/>
      <c r="T684" s="107"/>
      <c r="U684" s="107"/>
      <c r="V684" s="107"/>
      <c r="W684" s="107"/>
      <c r="X684" s="107"/>
      <c r="Y684" s="107"/>
      <c r="Z684" s="107"/>
    </row>
    <row r="685" spans="1:26" ht="15.75" customHeight="1">
      <c r="A685" s="107"/>
      <c r="B685" s="107"/>
      <c r="C685" s="107"/>
      <c r="D685" s="107"/>
      <c r="E685" s="107"/>
      <c r="F685" s="107"/>
      <c r="G685" s="107"/>
      <c r="H685" s="107"/>
      <c r="I685" s="107"/>
      <c r="J685" s="107"/>
      <c r="K685" s="107"/>
      <c r="L685" s="107"/>
      <c r="M685" s="109"/>
      <c r="N685" s="109"/>
      <c r="O685" s="107"/>
      <c r="P685" s="107"/>
      <c r="Q685" s="107"/>
      <c r="R685" s="107"/>
      <c r="S685" s="107"/>
      <c r="T685" s="107"/>
      <c r="U685" s="107"/>
      <c r="V685" s="107"/>
      <c r="W685" s="107"/>
      <c r="X685" s="107"/>
      <c r="Y685" s="107"/>
      <c r="Z685" s="107"/>
    </row>
    <row r="686" spans="1:26" ht="15.75" customHeight="1">
      <c r="A686" s="107"/>
      <c r="B686" s="107"/>
      <c r="C686" s="107"/>
      <c r="D686" s="107"/>
      <c r="E686" s="107"/>
      <c r="F686" s="107"/>
      <c r="G686" s="107"/>
      <c r="H686" s="107"/>
      <c r="I686" s="107"/>
      <c r="J686" s="107"/>
      <c r="K686" s="107"/>
      <c r="L686" s="107"/>
      <c r="M686" s="109"/>
      <c r="N686" s="109"/>
      <c r="O686" s="107"/>
      <c r="P686" s="107"/>
      <c r="Q686" s="107"/>
      <c r="R686" s="107"/>
      <c r="S686" s="107"/>
      <c r="T686" s="107"/>
      <c r="U686" s="107"/>
      <c r="V686" s="107"/>
      <c r="W686" s="107"/>
      <c r="X686" s="107"/>
      <c r="Y686" s="107"/>
      <c r="Z686" s="107"/>
    </row>
    <row r="687" spans="1:26" ht="15.75" customHeight="1">
      <c r="A687" s="107"/>
      <c r="B687" s="107"/>
      <c r="C687" s="107"/>
      <c r="D687" s="107"/>
      <c r="E687" s="107"/>
      <c r="F687" s="107"/>
      <c r="G687" s="107"/>
      <c r="H687" s="107"/>
      <c r="I687" s="107"/>
      <c r="J687" s="107"/>
      <c r="K687" s="107"/>
      <c r="L687" s="107"/>
      <c r="M687" s="109"/>
      <c r="N687" s="109"/>
      <c r="O687" s="107"/>
      <c r="P687" s="107"/>
      <c r="Q687" s="107"/>
      <c r="R687" s="107"/>
      <c r="S687" s="107"/>
      <c r="T687" s="107"/>
      <c r="U687" s="107"/>
      <c r="V687" s="107"/>
      <c r="W687" s="107"/>
      <c r="X687" s="107"/>
      <c r="Y687" s="107"/>
      <c r="Z687" s="107"/>
    </row>
    <row r="688" spans="1:26" ht="15.75" customHeight="1">
      <c r="A688" s="107"/>
      <c r="B688" s="107"/>
      <c r="C688" s="107"/>
      <c r="D688" s="107"/>
      <c r="E688" s="107"/>
      <c r="F688" s="107"/>
      <c r="G688" s="107"/>
      <c r="H688" s="107"/>
      <c r="I688" s="107"/>
      <c r="J688" s="107"/>
      <c r="K688" s="107"/>
      <c r="L688" s="107"/>
      <c r="M688" s="109"/>
      <c r="N688" s="109"/>
      <c r="O688" s="107"/>
      <c r="P688" s="107"/>
      <c r="Q688" s="107"/>
      <c r="R688" s="107"/>
      <c r="S688" s="107"/>
      <c r="T688" s="107"/>
      <c r="U688" s="107"/>
      <c r="V688" s="107"/>
      <c r="W688" s="107"/>
      <c r="X688" s="107"/>
      <c r="Y688" s="107"/>
      <c r="Z688" s="107"/>
    </row>
    <row r="689" spans="1:26" ht="15.75" customHeight="1">
      <c r="A689" s="107"/>
      <c r="B689" s="107"/>
      <c r="C689" s="107"/>
      <c r="D689" s="107"/>
      <c r="E689" s="107"/>
      <c r="F689" s="107"/>
      <c r="G689" s="107"/>
      <c r="H689" s="107"/>
      <c r="I689" s="107"/>
      <c r="J689" s="107"/>
      <c r="K689" s="107"/>
      <c r="L689" s="107"/>
      <c r="M689" s="109"/>
      <c r="N689" s="109"/>
      <c r="O689" s="107"/>
      <c r="P689" s="107"/>
      <c r="Q689" s="107"/>
      <c r="R689" s="107"/>
      <c r="S689" s="107"/>
      <c r="T689" s="107"/>
      <c r="U689" s="107"/>
      <c r="V689" s="107"/>
      <c r="W689" s="107"/>
      <c r="X689" s="107"/>
      <c r="Y689" s="107"/>
      <c r="Z689" s="107"/>
    </row>
    <row r="690" spans="1:26" ht="15.75" customHeight="1">
      <c r="A690" s="107"/>
      <c r="B690" s="107"/>
      <c r="C690" s="107"/>
      <c r="D690" s="107"/>
      <c r="E690" s="107"/>
      <c r="F690" s="107"/>
      <c r="G690" s="107"/>
      <c r="H690" s="107"/>
      <c r="I690" s="107"/>
      <c r="J690" s="107"/>
      <c r="K690" s="107"/>
      <c r="L690" s="107"/>
      <c r="M690" s="109"/>
      <c r="N690" s="109"/>
      <c r="O690" s="107"/>
      <c r="P690" s="107"/>
      <c r="Q690" s="107"/>
      <c r="R690" s="107"/>
      <c r="S690" s="107"/>
      <c r="T690" s="107"/>
      <c r="U690" s="107"/>
      <c r="V690" s="107"/>
      <c r="W690" s="107"/>
      <c r="X690" s="107"/>
      <c r="Y690" s="107"/>
      <c r="Z690" s="107"/>
    </row>
    <row r="691" spans="1:26" ht="15.75" customHeight="1">
      <c r="A691" s="107"/>
      <c r="B691" s="107"/>
      <c r="C691" s="107"/>
      <c r="D691" s="107"/>
      <c r="E691" s="107"/>
      <c r="F691" s="107"/>
      <c r="G691" s="107"/>
      <c r="H691" s="107"/>
      <c r="I691" s="107"/>
      <c r="J691" s="107"/>
      <c r="K691" s="107"/>
      <c r="L691" s="107"/>
      <c r="M691" s="109"/>
      <c r="N691" s="109"/>
      <c r="O691" s="107"/>
      <c r="P691" s="107"/>
      <c r="Q691" s="107"/>
      <c r="R691" s="107"/>
      <c r="S691" s="107"/>
      <c r="T691" s="107"/>
      <c r="U691" s="107"/>
      <c r="V691" s="107"/>
      <c r="W691" s="107"/>
      <c r="X691" s="107"/>
      <c r="Y691" s="107"/>
      <c r="Z691" s="107"/>
    </row>
    <row r="692" spans="1:26" ht="15.75" customHeight="1">
      <c r="A692" s="107"/>
      <c r="B692" s="107"/>
      <c r="C692" s="107"/>
      <c r="D692" s="107"/>
      <c r="E692" s="107"/>
      <c r="F692" s="107"/>
      <c r="G692" s="107"/>
      <c r="H692" s="107"/>
      <c r="I692" s="107"/>
      <c r="J692" s="107"/>
      <c r="K692" s="107"/>
      <c r="L692" s="107"/>
      <c r="M692" s="109"/>
      <c r="N692" s="109"/>
      <c r="O692" s="107"/>
      <c r="P692" s="107"/>
      <c r="Q692" s="107"/>
      <c r="R692" s="107"/>
      <c r="S692" s="107"/>
      <c r="T692" s="107"/>
      <c r="U692" s="107"/>
      <c r="V692" s="107"/>
      <c r="W692" s="107"/>
      <c r="X692" s="107"/>
      <c r="Y692" s="107"/>
      <c r="Z692" s="107"/>
    </row>
    <row r="693" spans="1:26" ht="15.75" customHeight="1">
      <c r="A693" s="107"/>
      <c r="B693" s="107"/>
      <c r="C693" s="107"/>
      <c r="D693" s="107"/>
      <c r="E693" s="107"/>
      <c r="F693" s="107"/>
      <c r="G693" s="107"/>
      <c r="H693" s="107"/>
      <c r="I693" s="107"/>
      <c r="J693" s="107"/>
      <c r="K693" s="107"/>
      <c r="L693" s="107"/>
      <c r="M693" s="109"/>
      <c r="N693" s="109"/>
      <c r="O693" s="107"/>
      <c r="P693" s="107"/>
      <c r="Q693" s="107"/>
      <c r="R693" s="107"/>
      <c r="S693" s="107"/>
      <c r="T693" s="107"/>
      <c r="U693" s="107"/>
      <c r="V693" s="107"/>
      <c r="W693" s="107"/>
      <c r="X693" s="107"/>
      <c r="Y693" s="107"/>
      <c r="Z693" s="107"/>
    </row>
    <row r="694" spans="1:26" ht="15.75" customHeight="1">
      <c r="A694" s="107"/>
      <c r="B694" s="107"/>
      <c r="C694" s="107"/>
      <c r="D694" s="107"/>
      <c r="E694" s="107"/>
      <c r="F694" s="107"/>
      <c r="G694" s="107"/>
      <c r="H694" s="107"/>
      <c r="I694" s="107"/>
      <c r="J694" s="107"/>
      <c r="K694" s="107"/>
      <c r="L694" s="107"/>
      <c r="M694" s="109"/>
      <c r="N694" s="109"/>
      <c r="O694" s="107"/>
      <c r="P694" s="107"/>
      <c r="Q694" s="107"/>
      <c r="R694" s="107"/>
      <c r="S694" s="107"/>
      <c r="T694" s="107"/>
      <c r="U694" s="107"/>
      <c r="V694" s="107"/>
      <c r="W694" s="107"/>
      <c r="X694" s="107"/>
      <c r="Y694" s="107"/>
      <c r="Z694" s="107"/>
    </row>
    <row r="695" spans="1:26" ht="15.75" customHeight="1">
      <c r="A695" s="107"/>
      <c r="B695" s="107"/>
      <c r="C695" s="107"/>
      <c r="D695" s="107"/>
      <c r="E695" s="107"/>
      <c r="F695" s="107"/>
      <c r="G695" s="107"/>
      <c r="H695" s="107"/>
      <c r="I695" s="107"/>
      <c r="J695" s="107"/>
      <c r="K695" s="107"/>
      <c r="L695" s="107"/>
      <c r="M695" s="109"/>
      <c r="N695" s="109"/>
      <c r="O695" s="107"/>
      <c r="P695" s="107"/>
      <c r="Q695" s="107"/>
      <c r="R695" s="107"/>
      <c r="S695" s="107"/>
      <c r="T695" s="107"/>
      <c r="U695" s="107"/>
      <c r="V695" s="107"/>
      <c r="W695" s="107"/>
      <c r="X695" s="107"/>
      <c r="Y695" s="107"/>
      <c r="Z695" s="107"/>
    </row>
    <row r="696" spans="1:26" ht="15.75" customHeight="1">
      <c r="A696" s="107"/>
      <c r="B696" s="107"/>
      <c r="C696" s="107"/>
      <c r="D696" s="107"/>
      <c r="E696" s="107"/>
      <c r="F696" s="107"/>
      <c r="G696" s="107"/>
      <c r="H696" s="107"/>
      <c r="I696" s="107"/>
      <c r="J696" s="107"/>
      <c r="K696" s="107"/>
      <c r="L696" s="107"/>
      <c r="M696" s="109"/>
      <c r="N696" s="109"/>
      <c r="O696" s="107"/>
      <c r="P696" s="107"/>
      <c r="Q696" s="107"/>
      <c r="R696" s="107"/>
      <c r="S696" s="107"/>
      <c r="T696" s="107"/>
      <c r="U696" s="107"/>
      <c r="V696" s="107"/>
      <c r="W696" s="107"/>
      <c r="X696" s="107"/>
      <c r="Y696" s="107"/>
      <c r="Z696" s="107"/>
    </row>
    <row r="697" spans="1:26" ht="15.75" customHeight="1">
      <c r="A697" s="107"/>
      <c r="B697" s="107"/>
      <c r="C697" s="107"/>
      <c r="D697" s="107"/>
      <c r="E697" s="107"/>
      <c r="F697" s="107"/>
      <c r="G697" s="107"/>
      <c r="H697" s="107"/>
      <c r="I697" s="107"/>
      <c r="J697" s="107"/>
      <c r="K697" s="107"/>
      <c r="L697" s="107"/>
      <c r="M697" s="109"/>
      <c r="N697" s="109"/>
      <c r="O697" s="107"/>
      <c r="P697" s="107"/>
      <c r="Q697" s="107"/>
      <c r="R697" s="107"/>
      <c r="S697" s="107"/>
      <c r="T697" s="107"/>
      <c r="U697" s="107"/>
      <c r="V697" s="107"/>
      <c r="W697" s="107"/>
      <c r="X697" s="107"/>
      <c r="Y697" s="107"/>
      <c r="Z697" s="107"/>
    </row>
    <row r="698" spans="1:26" ht="15.75" customHeight="1">
      <c r="A698" s="107"/>
      <c r="B698" s="107"/>
      <c r="C698" s="107"/>
      <c r="D698" s="107"/>
      <c r="E698" s="107"/>
      <c r="F698" s="107"/>
      <c r="G698" s="107"/>
      <c r="H698" s="107"/>
      <c r="I698" s="107"/>
      <c r="J698" s="107"/>
      <c r="K698" s="107"/>
      <c r="L698" s="107"/>
      <c r="M698" s="109"/>
      <c r="N698" s="109"/>
      <c r="O698" s="107"/>
      <c r="P698" s="107"/>
      <c r="Q698" s="107"/>
      <c r="R698" s="107"/>
      <c r="S698" s="107"/>
      <c r="T698" s="107"/>
      <c r="U698" s="107"/>
      <c r="V698" s="107"/>
      <c r="W698" s="107"/>
      <c r="X698" s="107"/>
      <c r="Y698" s="107"/>
      <c r="Z698" s="107"/>
    </row>
    <row r="699" spans="1:26" ht="15.75" customHeight="1">
      <c r="A699" s="107"/>
      <c r="B699" s="107"/>
      <c r="C699" s="107"/>
      <c r="D699" s="107"/>
      <c r="E699" s="107"/>
      <c r="F699" s="107"/>
      <c r="G699" s="107"/>
      <c r="H699" s="107"/>
      <c r="I699" s="107"/>
      <c r="J699" s="107"/>
      <c r="K699" s="107"/>
      <c r="L699" s="107"/>
      <c r="M699" s="109"/>
      <c r="N699" s="109"/>
      <c r="O699" s="107"/>
      <c r="P699" s="107"/>
      <c r="Q699" s="107"/>
      <c r="R699" s="107"/>
      <c r="S699" s="107"/>
      <c r="T699" s="107"/>
      <c r="U699" s="107"/>
      <c r="V699" s="107"/>
      <c r="W699" s="107"/>
      <c r="X699" s="107"/>
      <c r="Y699" s="107"/>
      <c r="Z699" s="107"/>
    </row>
    <row r="700" spans="1:26" ht="15.75" customHeight="1">
      <c r="A700" s="107"/>
      <c r="B700" s="107"/>
      <c r="C700" s="107"/>
      <c r="D700" s="107"/>
      <c r="E700" s="107"/>
      <c r="F700" s="107"/>
      <c r="G700" s="107"/>
      <c r="H700" s="107"/>
      <c r="I700" s="107"/>
      <c r="J700" s="107"/>
      <c r="K700" s="107"/>
      <c r="L700" s="107"/>
      <c r="M700" s="109"/>
      <c r="N700" s="109"/>
      <c r="O700" s="107"/>
      <c r="P700" s="107"/>
      <c r="Q700" s="107"/>
      <c r="R700" s="107"/>
      <c r="S700" s="107"/>
      <c r="T700" s="107"/>
      <c r="U700" s="107"/>
      <c r="V700" s="107"/>
      <c r="W700" s="107"/>
      <c r="X700" s="107"/>
      <c r="Y700" s="107"/>
      <c r="Z700" s="107"/>
    </row>
    <row r="701" spans="1:26" ht="15.75" customHeight="1">
      <c r="A701" s="107"/>
      <c r="B701" s="107"/>
      <c r="C701" s="107"/>
      <c r="D701" s="107"/>
      <c r="E701" s="107"/>
      <c r="F701" s="107"/>
      <c r="G701" s="107"/>
      <c r="H701" s="107"/>
      <c r="I701" s="107"/>
      <c r="J701" s="107"/>
      <c r="K701" s="107"/>
      <c r="L701" s="107"/>
      <c r="M701" s="109"/>
      <c r="N701" s="109"/>
      <c r="O701" s="107"/>
      <c r="P701" s="107"/>
      <c r="Q701" s="107"/>
      <c r="R701" s="107"/>
      <c r="S701" s="107"/>
      <c r="T701" s="107"/>
      <c r="U701" s="107"/>
      <c r="V701" s="107"/>
      <c r="W701" s="107"/>
      <c r="X701" s="107"/>
      <c r="Y701" s="107"/>
      <c r="Z701" s="107"/>
    </row>
    <row r="702" spans="1:26" ht="15.75" customHeight="1">
      <c r="A702" s="107"/>
      <c r="B702" s="107"/>
      <c r="C702" s="107"/>
      <c r="D702" s="107"/>
      <c r="E702" s="107"/>
      <c r="F702" s="107"/>
      <c r="G702" s="107"/>
      <c r="H702" s="107"/>
      <c r="I702" s="107"/>
      <c r="J702" s="107"/>
      <c r="K702" s="107"/>
      <c r="L702" s="107"/>
      <c r="M702" s="109"/>
      <c r="N702" s="109"/>
      <c r="O702" s="107"/>
      <c r="P702" s="107"/>
      <c r="Q702" s="107"/>
      <c r="R702" s="107"/>
      <c r="S702" s="107"/>
      <c r="T702" s="107"/>
      <c r="U702" s="107"/>
      <c r="V702" s="107"/>
      <c r="W702" s="107"/>
      <c r="X702" s="107"/>
      <c r="Y702" s="107"/>
      <c r="Z702" s="107"/>
    </row>
    <row r="703" spans="1:26" ht="15.75" customHeight="1">
      <c r="A703" s="107"/>
      <c r="B703" s="107"/>
      <c r="C703" s="107"/>
      <c r="D703" s="107"/>
      <c r="E703" s="107"/>
      <c r="F703" s="107"/>
      <c r="G703" s="107"/>
      <c r="H703" s="107"/>
      <c r="I703" s="107"/>
      <c r="J703" s="107"/>
      <c r="K703" s="107"/>
      <c r="L703" s="107"/>
      <c r="M703" s="109"/>
      <c r="N703" s="109"/>
      <c r="O703" s="107"/>
      <c r="P703" s="107"/>
      <c r="Q703" s="107"/>
      <c r="R703" s="107"/>
      <c r="S703" s="107"/>
      <c r="T703" s="107"/>
      <c r="U703" s="107"/>
      <c r="V703" s="107"/>
      <c r="W703" s="107"/>
      <c r="X703" s="107"/>
      <c r="Y703" s="107"/>
      <c r="Z703" s="107"/>
    </row>
    <row r="704" spans="1:26" ht="15.75" customHeight="1">
      <c r="A704" s="107"/>
      <c r="B704" s="107"/>
      <c r="C704" s="107"/>
      <c r="D704" s="107"/>
      <c r="E704" s="107"/>
      <c r="F704" s="107"/>
      <c r="G704" s="107"/>
      <c r="H704" s="107"/>
      <c r="I704" s="107"/>
      <c r="J704" s="107"/>
      <c r="K704" s="107"/>
      <c r="L704" s="107"/>
      <c r="M704" s="109"/>
      <c r="N704" s="109"/>
      <c r="O704" s="107"/>
      <c r="P704" s="107"/>
      <c r="Q704" s="107"/>
      <c r="R704" s="107"/>
      <c r="S704" s="107"/>
      <c r="T704" s="107"/>
      <c r="U704" s="107"/>
      <c r="V704" s="107"/>
      <c r="W704" s="107"/>
      <c r="X704" s="107"/>
      <c r="Y704" s="107"/>
      <c r="Z704" s="107"/>
    </row>
    <row r="705" spans="1:26" ht="15.75" customHeight="1">
      <c r="A705" s="107"/>
      <c r="B705" s="107"/>
      <c r="C705" s="107"/>
      <c r="D705" s="107"/>
      <c r="E705" s="107"/>
      <c r="F705" s="107"/>
      <c r="G705" s="107"/>
      <c r="H705" s="107"/>
      <c r="I705" s="107"/>
      <c r="J705" s="107"/>
      <c r="K705" s="107"/>
      <c r="L705" s="107"/>
      <c r="M705" s="109"/>
      <c r="N705" s="109"/>
      <c r="O705" s="107"/>
      <c r="P705" s="107"/>
      <c r="Q705" s="107"/>
      <c r="R705" s="107"/>
      <c r="S705" s="107"/>
      <c r="T705" s="107"/>
      <c r="U705" s="107"/>
      <c r="V705" s="107"/>
      <c r="W705" s="107"/>
      <c r="X705" s="107"/>
      <c r="Y705" s="107"/>
      <c r="Z705" s="107"/>
    </row>
    <row r="706" spans="1:26" ht="15.75" customHeight="1">
      <c r="A706" s="107"/>
      <c r="B706" s="107"/>
      <c r="C706" s="107"/>
      <c r="D706" s="107"/>
      <c r="E706" s="107"/>
      <c r="F706" s="107"/>
      <c r="G706" s="107"/>
      <c r="H706" s="107"/>
      <c r="I706" s="107"/>
      <c r="J706" s="107"/>
      <c r="K706" s="107"/>
      <c r="L706" s="107"/>
      <c r="M706" s="109"/>
      <c r="N706" s="109"/>
      <c r="O706" s="107"/>
      <c r="P706" s="107"/>
      <c r="Q706" s="107"/>
      <c r="R706" s="107"/>
      <c r="S706" s="107"/>
      <c r="T706" s="107"/>
      <c r="U706" s="107"/>
      <c r="V706" s="107"/>
      <c r="W706" s="107"/>
      <c r="X706" s="107"/>
      <c r="Y706" s="107"/>
      <c r="Z706" s="107"/>
    </row>
    <row r="707" spans="1:26" ht="15.75" customHeight="1">
      <c r="A707" s="107"/>
      <c r="B707" s="107"/>
      <c r="C707" s="107"/>
      <c r="D707" s="107"/>
      <c r="E707" s="107"/>
      <c r="F707" s="107"/>
      <c r="G707" s="107"/>
      <c r="H707" s="107"/>
      <c r="I707" s="107"/>
      <c r="J707" s="107"/>
      <c r="K707" s="107"/>
      <c r="L707" s="107"/>
      <c r="M707" s="109"/>
      <c r="N707" s="109"/>
      <c r="O707" s="107"/>
      <c r="P707" s="107"/>
      <c r="Q707" s="107"/>
      <c r="R707" s="107"/>
      <c r="S707" s="107"/>
      <c r="T707" s="107"/>
      <c r="U707" s="107"/>
      <c r="V707" s="107"/>
      <c r="W707" s="107"/>
      <c r="X707" s="107"/>
      <c r="Y707" s="107"/>
      <c r="Z707" s="107"/>
    </row>
    <row r="708" spans="1:26" ht="15.75" customHeight="1">
      <c r="A708" s="107"/>
      <c r="B708" s="107"/>
      <c r="C708" s="107"/>
      <c r="D708" s="107"/>
      <c r="E708" s="107"/>
      <c r="F708" s="107"/>
      <c r="G708" s="107"/>
      <c r="H708" s="107"/>
      <c r="I708" s="107"/>
      <c r="J708" s="107"/>
      <c r="K708" s="107"/>
      <c r="L708" s="107"/>
      <c r="M708" s="109"/>
      <c r="N708" s="109"/>
      <c r="O708" s="107"/>
      <c r="P708" s="107"/>
      <c r="Q708" s="107"/>
      <c r="R708" s="107"/>
      <c r="S708" s="107"/>
      <c r="T708" s="107"/>
      <c r="U708" s="107"/>
      <c r="V708" s="107"/>
      <c r="W708" s="107"/>
      <c r="X708" s="107"/>
      <c r="Y708" s="107"/>
      <c r="Z708" s="107"/>
    </row>
    <row r="709" spans="1:26" ht="15.75" customHeight="1">
      <c r="A709" s="107"/>
      <c r="B709" s="107"/>
      <c r="C709" s="107"/>
      <c r="D709" s="107"/>
      <c r="E709" s="107"/>
      <c r="F709" s="107"/>
      <c r="G709" s="107"/>
      <c r="H709" s="107"/>
      <c r="I709" s="107"/>
      <c r="J709" s="107"/>
      <c r="K709" s="107"/>
      <c r="L709" s="107"/>
      <c r="M709" s="109"/>
      <c r="N709" s="109"/>
      <c r="O709" s="107"/>
      <c r="P709" s="107"/>
      <c r="Q709" s="107"/>
      <c r="R709" s="107"/>
      <c r="S709" s="107"/>
      <c r="T709" s="107"/>
      <c r="U709" s="107"/>
      <c r="V709" s="107"/>
      <c r="W709" s="107"/>
      <c r="X709" s="107"/>
      <c r="Y709" s="107"/>
      <c r="Z709" s="107"/>
    </row>
    <row r="710" spans="1:26" ht="15.75" customHeight="1">
      <c r="A710" s="107"/>
      <c r="B710" s="107"/>
      <c r="C710" s="107"/>
      <c r="D710" s="107"/>
      <c r="E710" s="107"/>
      <c r="F710" s="107"/>
      <c r="G710" s="107"/>
      <c r="H710" s="107"/>
      <c r="I710" s="107"/>
      <c r="J710" s="107"/>
      <c r="K710" s="107"/>
      <c r="L710" s="107"/>
      <c r="M710" s="109"/>
      <c r="N710" s="109"/>
      <c r="O710" s="107"/>
      <c r="P710" s="107"/>
      <c r="Q710" s="107"/>
      <c r="R710" s="107"/>
      <c r="S710" s="107"/>
      <c r="T710" s="107"/>
      <c r="U710" s="107"/>
      <c r="V710" s="107"/>
      <c r="W710" s="107"/>
      <c r="X710" s="107"/>
      <c r="Y710" s="107"/>
      <c r="Z710" s="107"/>
    </row>
    <row r="711" spans="1:26" ht="15.75" customHeight="1">
      <c r="A711" s="107"/>
      <c r="B711" s="107"/>
      <c r="C711" s="107"/>
      <c r="D711" s="107"/>
      <c r="E711" s="107"/>
      <c r="F711" s="107"/>
      <c r="G711" s="107"/>
      <c r="H711" s="107"/>
      <c r="I711" s="107"/>
      <c r="J711" s="107"/>
      <c r="K711" s="107"/>
      <c r="L711" s="107"/>
      <c r="M711" s="109"/>
      <c r="N711" s="109"/>
      <c r="O711" s="107"/>
      <c r="P711" s="107"/>
      <c r="Q711" s="107"/>
      <c r="R711" s="107"/>
      <c r="S711" s="107"/>
      <c r="T711" s="107"/>
      <c r="U711" s="107"/>
      <c r="V711" s="107"/>
      <c r="W711" s="107"/>
      <c r="X711" s="107"/>
      <c r="Y711" s="107"/>
      <c r="Z711" s="107"/>
    </row>
    <row r="712" spans="1:26" ht="15.75" customHeight="1">
      <c r="A712" s="107"/>
      <c r="B712" s="107"/>
      <c r="C712" s="107"/>
      <c r="D712" s="107"/>
      <c r="E712" s="107"/>
      <c r="F712" s="107"/>
      <c r="G712" s="107"/>
      <c r="H712" s="107"/>
      <c r="I712" s="107"/>
      <c r="J712" s="107"/>
      <c r="K712" s="107"/>
      <c r="L712" s="107"/>
      <c r="M712" s="109"/>
      <c r="N712" s="109"/>
      <c r="O712" s="107"/>
      <c r="P712" s="107"/>
      <c r="Q712" s="107"/>
      <c r="R712" s="107"/>
      <c r="S712" s="107"/>
      <c r="T712" s="107"/>
      <c r="U712" s="107"/>
      <c r="V712" s="107"/>
      <c r="W712" s="107"/>
      <c r="X712" s="107"/>
      <c r="Y712" s="107"/>
      <c r="Z712" s="107"/>
    </row>
    <row r="713" spans="1:26" ht="15.75" customHeight="1">
      <c r="A713" s="107"/>
      <c r="B713" s="107"/>
      <c r="C713" s="107"/>
      <c r="D713" s="107"/>
      <c r="E713" s="107"/>
      <c r="F713" s="107"/>
      <c r="G713" s="107"/>
      <c r="H713" s="107"/>
      <c r="I713" s="107"/>
      <c r="J713" s="107"/>
      <c r="K713" s="107"/>
      <c r="L713" s="107"/>
      <c r="M713" s="109"/>
      <c r="N713" s="109"/>
      <c r="O713" s="107"/>
      <c r="P713" s="107"/>
      <c r="Q713" s="107"/>
      <c r="R713" s="107"/>
      <c r="S713" s="107"/>
      <c r="T713" s="107"/>
      <c r="U713" s="107"/>
      <c r="V713" s="107"/>
      <c r="W713" s="107"/>
      <c r="X713" s="107"/>
      <c r="Y713" s="107"/>
      <c r="Z713" s="107"/>
    </row>
    <row r="714" spans="1:26" ht="15.75" customHeight="1">
      <c r="A714" s="107"/>
      <c r="B714" s="107"/>
      <c r="C714" s="107"/>
      <c r="D714" s="107"/>
      <c r="E714" s="107"/>
      <c r="F714" s="107"/>
      <c r="G714" s="107"/>
      <c r="H714" s="107"/>
      <c r="I714" s="107"/>
      <c r="J714" s="107"/>
      <c r="K714" s="107"/>
      <c r="L714" s="107"/>
      <c r="M714" s="109"/>
      <c r="N714" s="109"/>
      <c r="O714" s="107"/>
      <c r="P714" s="107"/>
      <c r="Q714" s="107"/>
      <c r="R714" s="107"/>
      <c r="S714" s="107"/>
      <c r="T714" s="107"/>
      <c r="U714" s="107"/>
      <c r="V714" s="107"/>
      <c r="W714" s="107"/>
      <c r="X714" s="107"/>
      <c r="Y714" s="107"/>
      <c r="Z714" s="107"/>
    </row>
    <row r="715" spans="1:26" ht="15.75" customHeight="1">
      <c r="A715" s="107"/>
      <c r="B715" s="107"/>
      <c r="C715" s="107"/>
      <c r="D715" s="107"/>
      <c r="E715" s="107"/>
      <c r="F715" s="107"/>
      <c r="G715" s="107"/>
      <c r="H715" s="107"/>
      <c r="I715" s="107"/>
      <c r="J715" s="107"/>
      <c r="K715" s="107"/>
      <c r="L715" s="107"/>
      <c r="M715" s="109"/>
      <c r="N715" s="109"/>
      <c r="O715" s="107"/>
      <c r="P715" s="107"/>
      <c r="Q715" s="107"/>
      <c r="R715" s="107"/>
      <c r="S715" s="107"/>
      <c r="T715" s="107"/>
      <c r="U715" s="107"/>
      <c r="V715" s="107"/>
      <c r="W715" s="107"/>
      <c r="X715" s="107"/>
      <c r="Y715" s="107"/>
      <c r="Z715" s="107"/>
    </row>
    <row r="716" spans="1:26" ht="15.75" customHeight="1">
      <c r="A716" s="107"/>
      <c r="B716" s="107"/>
      <c r="C716" s="107"/>
      <c r="D716" s="107"/>
      <c r="E716" s="107"/>
      <c r="F716" s="107"/>
      <c r="G716" s="107"/>
      <c r="H716" s="107"/>
      <c r="I716" s="107"/>
      <c r="J716" s="107"/>
      <c r="K716" s="107"/>
      <c r="L716" s="107"/>
      <c r="M716" s="109"/>
      <c r="N716" s="109"/>
      <c r="O716" s="107"/>
      <c r="P716" s="107"/>
      <c r="Q716" s="107"/>
      <c r="R716" s="107"/>
      <c r="S716" s="107"/>
      <c r="T716" s="107"/>
      <c r="U716" s="107"/>
      <c r="V716" s="107"/>
      <c r="W716" s="107"/>
      <c r="X716" s="107"/>
      <c r="Y716" s="107"/>
      <c r="Z716" s="107"/>
    </row>
    <row r="717" spans="1:26" ht="15.75" customHeight="1">
      <c r="A717" s="107"/>
      <c r="B717" s="107"/>
      <c r="C717" s="107"/>
      <c r="D717" s="107"/>
      <c r="E717" s="107"/>
      <c r="F717" s="107"/>
      <c r="G717" s="107"/>
      <c r="H717" s="107"/>
      <c r="I717" s="107"/>
      <c r="J717" s="107"/>
      <c r="K717" s="107"/>
      <c r="L717" s="107"/>
      <c r="M717" s="109"/>
      <c r="N717" s="109"/>
      <c r="O717" s="107"/>
      <c r="P717" s="107"/>
      <c r="Q717" s="107"/>
      <c r="R717" s="107"/>
      <c r="S717" s="107"/>
      <c r="T717" s="107"/>
      <c r="U717" s="107"/>
      <c r="V717" s="107"/>
      <c r="W717" s="107"/>
      <c r="X717" s="107"/>
      <c r="Y717" s="107"/>
      <c r="Z717" s="107"/>
    </row>
    <row r="718" spans="1:26" ht="15.75" customHeight="1">
      <c r="A718" s="107"/>
      <c r="B718" s="107"/>
      <c r="C718" s="107"/>
      <c r="D718" s="107"/>
      <c r="E718" s="107"/>
      <c r="F718" s="107"/>
      <c r="G718" s="107"/>
      <c r="H718" s="107"/>
      <c r="I718" s="107"/>
      <c r="J718" s="107"/>
      <c r="K718" s="107"/>
      <c r="L718" s="107"/>
      <c r="M718" s="109"/>
      <c r="N718" s="109"/>
      <c r="O718" s="107"/>
      <c r="P718" s="107"/>
      <c r="Q718" s="107"/>
      <c r="R718" s="107"/>
      <c r="S718" s="107"/>
      <c r="T718" s="107"/>
      <c r="U718" s="107"/>
      <c r="V718" s="107"/>
      <c r="W718" s="107"/>
      <c r="X718" s="107"/>
      <c r="Y718" s="107"/>
      <c r="Z718" s="107"/>
    </row>
    <row r="719" spans="1:26" ht="15.75" customHeight="1">
      <c r="A719" s="107"/>
      <c r="B719" s="107"/>
      <c r="C719" s="107"/>
      <c r="D719" s="107"/>
      <c r="E719" s="107"/>
      <c r="F719" s="107"/>
      <c r="G719" s="107"/>
      <c r="H719" s="107"/>
      <c r="I719" s="107"/>
      <c r="J719" s="107"/>
      <c r="K719" s="107"/>
      <c r="L719" s="107"/>
      <c r="M719" s="109"/>
      <c r="N719" s="109"/>
      <c r="O719" s="107"/>
      <c r="P719" s="107"/>
      <c r="Q719" s="107"/>
      <c r="R719" s="107"/>
      <c r="S719" s="107"/>
      <c r="T719" s="107"/>
      <c r="U719" s="107"/>
      <c r="V719" s="107"/>
      <c r="W719" s="107"/>
      <c r="X719" s="107"/>
      <c r="Y719" s="107"/>
      <c r="Z719" s="107"/>
    </row>
    <row r="720" spans="1:26" ht="15.75" customHeight="1">
      <c r="A720" s="107"/>
      <c r="B720" s="107"/>
      <c r="C720" s="107"/>
      <c r="D720" s="107"/>
      <c r="E720" s="107"/>
      <c r="F720" s="107"/>
      <c r="G720" s="107"/>
      <c r="H720" s="107"/>
      <c r="I720" s="107"/>
      <c r="J720" s="107"/>
      <c r="K720" s="107"/>
      <c r="L720" s="107"/>
      <c r="M720" s="109"/>
      <c r="N720" s="109"/>
      <c r="O720" s="107"/>
      <c r="P720" s="107"/>
      <c r="Q720" s="107"/>
      <c r="R720" s="107"/>
      <c r="S720" s="107"/>
      <c r="T720" s="107"/>
      <c r="U720" s="107"/>
      <c r="V720" s="107"/>
      <c r="W720" s="107"/>
      <c r="X720" s="107"/>
      <c r="Y720" s="107"/>
      <c r="Z720" s="107"/>
    </row>
    <row r="721" spans="1:26" ht="15.75" customHeight="1">
      <c r="A721" s="107"/>
      <c r="B721" s="107"/>
      <c r="C721" s="107"/>
      <c r="D721" s="107"/>
      <c r="E721" s="107"/>
      <c r="F721" s="107"/>
      <c r="G721" s="107"/>
      <c r="H721" s="107"/>
      <c r="I721" s="107"/>
      <c r="J721" s="107"/>
      <c r="K721" s="107"/>
      <c r="L721" s="107"/>
      <c r="M721" s="109"/>
      <c r="N721" s="109"/>
      <c r="O721" s="107"/>
      <c r="P721" s="107"/>
      <c r="Q721" s="107"/>
      <c r="R721" s="107"/>
      <c r="S721" s="107"/>
      <c r="T721" s="107"/>
      <c r="U721" s="107"/>
      <c r="V721" s="107"/>
      <c r="W721" s="107"/>
      <c r="X721" s="107"/>
      <c r="Y721" s="107"/>
      <c r="Z721" s="107"/>
    </row>
    <row r="722" spans="1:26" ht="15.75" customHeight="1">
      <c r="A722" s="107"/>
      <c r="B722" s="107"/>
      <c r="C722" s="107"/>
      <c r="D722" s="107"/>
      <c r="E722" s="107"/>
      <c r="F722" s="107"/>
      <c r="G722" s="107"/>
      <c r="H722" s="107"/>
      <c r="I722" s="107"/>
      <c r="J722" s="107"/>
      <c r="K722" s="107"/>
      <c r="L722" s="107"/>
      <c r="M722" s="109"/>
      <c r="N722" s="109"/>
      <c r="O722" s="107"/>
      <c r="P722" s="107"/>
      <c r="Q722" s="107"/>
      <c r="R722" s="107"/>
      <c r="S722" s="107"/>
      <c r="T722" s="107"/>
      <c r="U722" s="107"/>
      <c r="V722" s="107"/>
      <c r="W722" s="107"/>
      <c r="X722" s="107"/>
      <c r="Y722" s="107"/>
      <c r="Z722" s="107"/>
    </row>
    <row r="723" spans="1:26" ht="15.75" customHeight="1">
      <c r="A723" s="107"/>
      <c r="B723" s="107"/>
      <c r="C723" s="107"/>
      <c r="D723" s="107"/>
      <c r="E723" s="107"/>
      <c r="F723" s="107"/>
      <c r="G723" s="107"/>
      <c r="H723" s="107"/>
      <c r="I723" s="107"/>
      <c r="J723" s="107"/>
      <c r="K723" s="107"/>
      <c r="L723" s="107"/>
      <c r="M723" s="109"/>
      <c r="N723" s="109"/>
      <c r="O723" s="107"/>
      <c r="P723" s="107"/>
      <c r="Q723" s="107"/>
      <c r="R723" s="107"/>
      <c r="S723" s="107"/>
      <c r="T723" s="107"/>
      <c r="U723" s="107"/>
      <c r="V723" s="107"/>
      <c r="W723" s="107"/>
      <c r="X723" s="107"/>
      <c r="Y723" s="107"/>
      <c r="Z723" s="107"/>
    </row>
    <row r="724" spans="1:26" ht="15.75" customHeight="1">
      <c r="A724" s="107"/>
      <c r="B724" s="107"/>
      <c r="C724" s="107"/>
      <c r="D724" s="107"/>
      <c r="E724" s="107"/>
      <c r="F724" s="107"/>
      <c r="G724" s="107"/>
      <c r="H724" s="107"/>
      <c r="I724" s="107"/>
      <c r="J724" s="107"/>
      <c r="K724" s="107"/>
      <c r="L724" s="107"/>
      <c r="M724" s="109"/>
      <c r="N724" s="109"/>
      <c r="O724" s="107"/>
      <c r="P724" s="107"/>
      <c r="Q724" s="107"/>
      <c r="R724" s="107"/>
      <c r="S724" s="107"/>
      <c r="T724" s="107"/>
      <c r="U724" s="107"/>
      <c r="V724" s="107"/>
      <c r="W724" s="107"/>
      <c r="X724" s="107"/>
      <c r="Y724" s="107"/>
      <c r="Z724" s="107"/>
    </row>
    <row r="725" spans="1:26" ht="15.75" customHeight="1">
      <c r="A725" s="107"/>
      <c r="B725" s="107"/>
      <c r="C725" s="107"/>
      <c r="D725" s="107"/>
      <c r="E725" s="107"/>
      <c r="F725" s="107"/>
      <c r="G725" s="107"/>
      <c r="H725" s="107"/>
      <c r="I725" s="107"/>
      <c r="J725" s="107"/>
      <c r="K725" s="107"/>
      <c r="L725" s="107"/>
      <c r="M725" s="109"/>
      <c r="N725" s="109"/>
      <c r="O725" s="107"/>
      <c r="P725" s="107"/>
      <c r="Q725" s="107"/>
      <c r="R725" s="107"/>
      <c r="S725" s="107"/>
      <c r="T725" s="107"/>
      <c r="U725" s="107"/>
      <c r="V725" s="107"/>
      <c r="W725" s="107"/>
      <c r="X725" s="107"/>
      <c r="Y725" s="107"/>
      <c r="Z725" s="107"/>
    </row>
    <row r="726" spans="1:26" ht="15.75" customHeight="1">
      <c r="A726" s="107"/>
      <c r="B726" s="107"/>
      <c r="C726" s="107"/>
      <c r="D726" s="107"/>
      <c r="E726" s="107"/>
      <c r="F726" s="107"/>
      <c r="G726" s="107"/>
      <c r="H726" s="107"/>
      <c r="I726" s="107"/>
      <c r="J726" s="107"/>
      <c r="K726" s="107"/>
      <c r="L726" s="107"/>
      <c r="M726" s="109"/>
      <c r="N726" s="109"/>
      <c r="O726" s="107"/>
      <c r="P726" s="107"/>
      <c r="Q726" s="107"/>
      <c r="R726" s="107"/>
      <c r="S726" s="107"/>
      <c r="T726" s="107"/>
      <c r="U726" s="107"/>
      <c r="V726" s="107"/>
      <c r="W726" s="107"/>
      <c r="X726" s="107"/>
      <c r="Y726" s="107"/>
      <c r="Z726" s="107"/>
    </row>
    <row r="727" spans="1:26" ht="15.75" customHeight="1">
      <c r="A727" s="107"/>
      <c r="B727" s="107"/>
      <c r="C727" s="107"/>
      <c r="D727" s="107"/>
      <c r="E727" s="107"/>
      <c r="F727" s="107"/>
      <c r="G727" s="107"/>
      <c r="H727" s="107"/>
      <c r="I727" s="107"/>
      <c r="J727" s="107"/>
      <c r="K727" s="107"/>
      <c r="L727" s="107"/>
      <c r="M727" s="109"/>
      <c r="N727" s="109"/>
      <c r="O727" s="107"/>
      <c r="P727" s="107"/>
      <c r="Q727" s="107"/>
      <c r="R727" s="107"/>
      <c r="S727" s="107"/>
      <c r="T727" s="107"/>
      <c r="U727" s="107"/>
      <c r="V727" s="107"/>
      <c r="W727" s="107"/>
      <c r="X727" s="107"/>
      <c r="Y727" s="107"/>
      <c r="Z727" s="107"/>
    </row>
    <row r="728" spans="1:26" ht="15.75" customHeight="1">
      <c r="A728" s="107"/>
      <c r="B728" s="107"/>
      <c r="C728" s="107"/>
      <c r="D728" s="107"/>
      <c r="E728" s="107"/>
      <c r="F728" s="107"/>
      <c r="G728" s="107"/>
      <c r="H728" s="107"/>
      <c r="I728" s="107"/>
      <c r="J728" s="107"/>
      <c r="K728" s="107"/>
      <c r="L728" s="107"/>
      <c r="M728" s="109"/>
      <c r="N728" s="109"/>
      <c r="O728" s="107"/>
      <c r="P728" s="107"/>
      <c r="Q728" s="107"/>
      <c r="R728" s="107"/>
      <c r="S728" s="107"/>
      <c r="T728" s="107"/>
      <c r="U728" s="107"/>
      <c r="V728" s="107"/>
      <c r="W728" s="107"/>
      <c r="X728" s="107"/>
      <c r="Y728" s="107"/>
      <c r="Z728" s="107"/>
    </row>
    <row r="729" spans="1:26" ht="15.75" customHeight="1">
      <c r="A729" s="107"/>
      <c r="B729" s="107"/>
      <c r="C729" s="107"/>
      <c r="D729" s="107"/>
      <c r="E729" s="107"/>
      <c r="F729" s="107"/>
      <c r="G729" s="107"/>
      <c r="H729" s="107"/>
      <c r="I729" s="107"/>
      <c r="J729" s="107"/>
      <c r="K729" s="107"/>
      <c r="L729" s="107"/>
      <c r="M729" s="109"/>
      <c r="N729" s="109"/>
      <c r="O729" s="107"/>
      <c r="P729" s="107"/>
      <c r="Q729" s="107"/>
      <c r="R729" s="107"/>
      <c r="S729" s="107"/>
      <c r="T729" s="107"/>
      <c r="U729" s="107"/>
      <c r="V729" s="107"/>
      <c r="W729" s="107"/>
      <c r="X729" s="107"/>
      <c r="Y729" s="107"/>
      <c r="Z729" s="107"/>
    </row>
    <row r="730" spans="1:26" ht="15.75" customHeight="1">
      <c r="A730" s="107"/>
      <c r="B730" s="107"/>
      <c r="C730" s="107"/>
      <c r="D730" s="107"/>
      <c r="E730" s="107"/>
      <c r="F730" s="107"/>
      <c r="G730" s="107"/>
      <c r="H730" s="107"/>
      <c r="I730" s="107"/>
      <c r="J730" s="107"/>
      <c r="K730" s="107"/>
      <c r="L730" s="107"/>
      <c r="M730" s="109"/>
      <c r="N730" s="109"/>
      <c r="O730" s="107"/>
      <c r="P730" s="107"/>
      <c r="Q730" s="107"/>
      <c r="R730" s="107"/>
      <c r="S730" s="107"/>
      <c r="T730" s="107"/>
      <c r="U730" s="107"/>
      <c r="V730" s="107"/>
      <c r="W730" s="107"/>
      <c r="X730" s="107"/>
      <c r="Y730" s="107"/>
      <c r="Z730" s="107"/>
    </row>
    <row r="731" spans="1:26" ht="15.75" customHeight="1">
      <c r="A731" s="107"/>
      <c r="B731" s="107"/>
      <c r="C731" s="107"/>
      <c r="D731" s="107"/>
      <c r="E731" s="107"/>
      <c r="F731" s="107"/>
      <c r="G731" s="107"/>
      <c r="H731" s="107"/>
      <c r="I731" s="107"/>
      <c r="J731" s="107"/>
      <c r="K731" s="107"/>
      <c r="L731" s="107"/>
      <c r="M731" s="109"/>
      <c r="N731" s="109"/>
      <c r="O731" s="107"/>
      <c r="P731" s="107"/>
      <c r="Q731" s="107"/>
      <c r="R731" s="107"/>
      <c r="S731" s="107"/>
      <c r="T731" s="107"/>
      <c r="U731" s="107"/>
      <c r="V731" s="107"/>
      <c r="W731" s="107"/>
      <c r="X731" s="107"/>
      <c r="Y731" s="107"/>
      <c r="Z731" s="107"/>
    </row>
    <row r="732" spans="1:26" ht="15.75" customHeight="1">
      <c r="A732" s="107"/>
      <c r="B732" s="107"/>
      <c r="C732" s="107"/>
      <c r="D732" s="107"/>
      <c r="E732" s="107"/>
      <c r="F732" s="107"/>
      <c r="G732" s="107"/>
      <c r="H732" s="107"/>
      <c r="I732" s="107"/>
      <c r="J732" s="107"/>
      <c r="K732" s="107"/>
      <c r="L732" s="107"/>
      <c r="M732" s="109"/>
      <c r="N732" s="109"/>
      <c r="O732" s="107"/>
      <c r="P732" s="107"/>
      <c r="Q732" s="107"/>
      <c r="R732" s="107"/>
      <c r="S732" s="107"/>
      <c r="T732" s="107"/>
      <c r="U732" s="107"/>
      <c r="V732" s="107"/>
      <c r="W732" s="107"/>
      <c r="X732" s="107"/>
      <c r="Y732" s="107"/>
      <c r="Z732" s="107"/>
    </row>
    <row r="733" spans="1:26" ht="15.75" customHeight="1">
      <c r="A733" s="107"/>
      <c r="B733" s="107"/>
      <c r="C733" s="107"/>
      <c r="D733" s="107"/>
      <c r="E733" s="107"/>
      <c r="F733" s="107"/>
      <c r="G733" s="107"/>
      <c r="H733" s="107"/>
      <c r="I733" s="107"/>
      <c r="J733" s="107"/>
      <c r="K733" s="107"/>
      <c r="L733" s="107"/>
      <c r="M733" s="109"/>
      <c r="N733" s="109"/>
      <c r="O733" s="107"/>
      <c r="P733" s="107"/>
      <c r="Q733" s="107"/>
      <c r="R733" s="107"/>
      <c r="S733" s="107"/>
      <c r="T733" s="107"/>
      <c r="U733" s="107"/>
      <c r="V733" s="107"/>
      <c r="W733" s="107"/>
      <c r="X733" s="107"/>
      <c r="Y733" s="107"/>
      <c r="Z733" s="107"/>
    </row>
    <row r="734" spans="1:26" ht="15.75" customHeight="1">
      <c r="A734" s="107"/>
      <c r="B734" s="107"/>
      <c r="C734" s="107"/>
      <c r="D734" s="107"/>
      <c r="E734" s="107"/>
      <c r="F734" s="107"/>
      <c r="G734" s="107"/>
      <c r="H734" s="107"/>
      <c r="I734" s="107"/>
      <c r="J734" s="107"/>
      <c r="K734" s="107"/>
      <c r="L734" s="107"/>
      <c r="M734" s="109"/>
      <c r="N734" s="109"/>
      <c r="O734" s="107"/>
      <c r="P734" s="107"/>
      <c r="Q734" s="107"/>
      <c r="R734" s="107"/>
      <c r="S734" s="107"/>
      <c r="T734" s="107"/>
      <c r="U734" s="107"/>
      <c r="V734" s="107"/>
      <c r="W734" s="107"/>
      <c r="X734" s="107"/>
      <c r="Y734" s="107"/>
      <c r="Z734" s="107"/>
    </row>
    <row r="735" spans="1:26" ht="15.75" customHeight="1">
      <c r="A735" s="107"/>
      <c r="B735" s="107"/>
      <c r="C735" s="107"/>
      <c r="D735" s="107"/>
      <c r="E735" s="107"/>
      <c r="F735" s="107"/>
      <c r="G735" s="107"/>
      <c r="H735" s="107"/>
      <c r="I735" s="107"/>
      <c r="J735" s="107"/>
      <c r="K735" s="107"/>
      <c r="L735" s="107"/>
      <c r="M735" s="109"/>
      <c r="N735" s="109"/>
      <c r="O735" s="107"/>
      <c r="P735" s="107"/>
      <c r="Q735" s="107"/>
      <c r="R735" s="107"/>
      <c r="S735" s="107"/>
      <c r="T735" s="107"/>
      <c r="U735" s="107"/>
      <c r="V735" s="107"/>
      <c r="W735" s="107"/>
      <c r="X735" s="107"/>
      <c r="Y735" s="107"/>
      <c r="Z735" s="107"/>
    </row>
    <row r="736" spans="1:26" ht="15.75" customHeight="1">
      <c r="A736" s="107"/>
      <c r="B736" s="107"/>
      <c r="C736" s="107"/>
      <c r="D736" s="107"/>
      <c r="E736" s="107"/>
      <c r="F736" s="107"/>
      <c r="G736" s="107"/>
      <c r="H736" s="107"/>
      <c r="I736" s="107"/>
      <c r="J736" s="107"/>
      <c r="K736" s="107"/>
      <c r="L736" s="107"/>
      <c r="M736" s="109"/>
      <c r="N736" s="109"/>
      <c r="O736" s="107"/>
      <c r="P736" s="107"/>
      <c r="Q736" s="107"/>
      <c r="R736" s="107"/>
      <c r="S736" s="107"/>
      <c r="T736" s="107"/>
      <c r="U736" s="107"/>
      <c r="V736" s="107"/>
      <c r="W736" s="107"/>
      <c r="X736" s="107"/>
      <c r="Y736" s="107"/>
      <c r="Z736" s="107"/>
    </row>
    <row r="737" spans="1:26" ht="15.75" customHeight="1">
      <c r="A737" s="107"/>
      <c r="B737" s="107"/>
      <c r="C737" s="107"/>
      <c r="D737" s="107"/>
      <c r="E737" s="107"/>
      <c r="F737" s="107"/>
      <c r="G737" s="107"/>
      <c r="H737" s="107"/>
      <c r="I737" s="107"/>
      <c r="J737" s="107"/>
      <c r="K737" s="107"/>
      <c r="L737" s="107"/>
      <c r="M737" s="109"/>
      <c r="N737" s="109"/>
      <c r="O737" s="107"/>
      <c r="P737" s="107"/>
      <c r="Q737" s="107"/>
      <c r="R737" s="107"/>
      <c r="S737" s="107"/>
      <c r="T737" s="107"/>
      <c r="U737" s="107"/>
      <c r="V737" s="107"/>
      <c r="W737" s="107"/>
      <c r="X737" s="107"/>
      <c r="Y737" s="107"/>
      <c r="Z737" s="107"/>
    </row>
    <row r="738" spans="1:26" ht="15.75" customHeight="1">
      <c r="A738" s="107"/>
      <c r="B738" s="107"/>
      <c r="C738" s="107"/>
      <c r="D738" s="107"/>
      <c r="E738" s="107"/>
      <c r="F738" s="107"/>
      <c r="G738" s="107"/>
      <c r="H738" s="107"/>
      <c r="I738" s="107"/>
      <c r="J738" s="107"/>
      <c r="K738" s="107"/>
      <c r="L738" s="107"/>
      <c r="M738" s="109"/>
      <c r="N738" s="109"/>
      <c r="O738" s="107"/>
      <c r="P738" s="107"/>
      <c r="Q738" s="107"/>
      <c r="R738" s="107"/>
      <c r="S738" s="107"/>
      <c r="T738" s="107"/>
      <c r="U738" s="107"/>
      <c r="V738" s="107"/>
      <c r="W738" s="107"/>
      <c r="X738" s="107"/>
      <c r="Y738" s="107"/>
      <c r="Z738" s="107"/>
    </row>
    <row r="739" spans="1:26" ht="15.75" customHeight="1">
      <c r="A739" s="107"/>
      <c r="B739" s="107"/>
      <c r="C739" s="107"/>
      <c r="D739" s="107"/>
      <c r="E739" s="107"/>
      <c r="F739" s="107"/>
      <c r="G739" s="107"/>
      <c r="H739" s="107"/>
      <c r="I739" s="107"/>
      <c r="J739" s="107"/>
      <c r="K739" s="107"/>
      <c r="L739" s="107"/>
      <c r="M739" s="109"/>
      <c r="N739" s="109"/>
      <c r="O739" s="107"/>
      <c r="P739" s="107"/>
      <c r="Q739" s="107"/>
      <c r="R739" s="107"/>
      <c r="S739" s="107"/>
      <c r="T739" s="107"/>
      <c r="U739" s="107"/>
      <c r="V739" s="107"/>
      <c r="W739" s="107"/>
      <c r="X739" s="107"/>
      <c r="Y739" s="107"/>
      <c r="Z739" s="107"/>
    </row>
    <row r="740" spans="1:26" ht="15.75" customHeight="1">
      <c r="A740" s="107"/>
      <c r="B740" s="107"/>
      <c r="C740" s="107"/>
      <c r="D740" s="107"/>
      <c r="E740" s="107"/>
      <c r="F740" s="107"/>
      <c r="G740" s="107"/>
      <c r="H740" s="107"/>
      <c r="I740" s="107"/>
      <c r="J740" s="107"/>
      <c r="K740" s="107"/>
      <c r="L740" s="107"/>
      <c r="M740" s="109"/>
      <c r="N740" s="109"/>
      <c r="O740" s="107"/>
      <c r="P740" s="107"/>
      <c r="Q740" s="107"/>
      <c r="R740" s="107"/>
      <c r="S740" s="107"/>
      <c r="T740" s="107"/>
      <c r="U740" s="107"/>
      <c r="V740" s="107"/>
      <c r="W740" s="107"/>
      <c r="X740" s="107"/>
      <c r="Y740" s="107"/>
      <c r="Z740" s="107"/>
    </row>
    <row r="741" spans="1:26" ht="15.75" customHeight="1">
      <c r="A741" s="107"/>
      <c r="B741" s="107"/>
      <c r="C741" s="107"/>
      <c r="D741" s="107"/>
      <c r="E741" s="107"/>
      <c r="F741" s="107"/>
      <c r="G741" s="107"/>
      <c r="H741" s="107"/>
      <c r="I741" s="107"/>
      <c r="J741" s="107"/>
      <c r="K741" s="107"/>
      <c r="L741" s="107"/>
      <c r="M741" s="109"/>
      <c r="N741" s="109"/>
      <c r="O741" s="107"/>
      <c r="P741" s="107"/>
      <c r="Q741" s="107"/>
      <c r="R741" s="107"/>
      <c r="S741" s="107"/>
      <c r="T741" s="107"/>
      <c r="U741" s="107"/>
      <c r="V741" s="107"/>
      <c r="W741" s="107"/>
      <c r="X741" s="107"/>
      <c r="Y741" s="107"/>
      <c r="Z741" s="107"/>
    </row>
    <row r="742" spans="1:26" ht="15.75" customHeight="1">
      <c r="A742" s="107"/>
      <c r="B742" s="107"/>
      <c r="C742" s="107"/>
      <c r="D742" s="107"/>
      <c r="E742" s="107"/>
      <c r="F742" s="107"/>
      <c r="G742" s="107"/>
      <c r="H742" s="107"/>
      <c r="I742" s="107"/>
      <c r="J742" s="107"/>
      <c r="K742" s="107"/>
      <c r="L742" s="107"/>
      <c r="M742" s="109"/>
      <c r="N742" s="109"/>
      <c r="O742" s="107"/>
      <c r="P742" s="107"/>
      <c r="Q742" s="107"/>
      <c r="R742" s="107"/>
      <c r="S742" s="107"/>
      <c r="T742" s="107"/>
      <c r="U742" s="107"/>
      <c r="V742" s="107"/>
      <c r="W742" s="107"/>
      <c r="X742" s="107"/>
      <c r="Y742" s="107"/>
      <c r="Z742" s="107"/>
    </row>
    <row r="743" spans="1:26" ht="15.75" customHeight="1">
      <c r="A743" s="107"/>
      <c r="B743" s="107"/>
      <c r="C743" s="107"/>
      <c r="D743" s="107"/>
      <c r="E743" s="107"/>
      <c r="F743" s="107"/>
      <c r="G743" s="107"/>
      <c r="H743" s="107"/>
      <c r="I743" s="107"/>
      <c r="J743" s="107"/>
      <c r="K743" s="107"/>
      <c r="L743" s="107"/>
      <c r="M743" s="109"/>
      <c r="N743" s="109"/>
      <c r="O743" s="107"/>
      <c r="P743" s="107"/>
      <c r="Q743" s="107"/>
      <c r="R743" s="107"/>
      <c r="S743" s="107"/>
      <c r="T743" s="107"/>
      <c r="U743" s="107"/>
      <c r="V743" s="107"/>
      <c r="W743" s="107"/>
      <c r="X743" s="107"/>
      <c r="Y743" s="107"/>
      <c r="Z743" s="107"/>
    </row>
    <row r="744" spans="1:26" ht="15.75" customHeight="1">
      <c r="A744" s="107"/>
      <c r="B744" s="107"/>
      <c r="C744" s="107"/>
      <c r="D744" s="107"/>
      <c r="E744" s="107"/>
      <c r="F744" s="107"/>
      <c r="G744" s="107"/>
      <c r="H744" s="107"/>
      <c r="I744" s="107"/>
      <c r="J744" s="107"/>
      <c r="K744" s="107"/>
      <c r="L744" s="107"/>
      <c r="M744" s="109"/>
      <c r="N744" s="109"/>
      <c r="O744" s="107"/>
      <c r="P744" s="107"/>
      <c r="Q744" s="107"/>
      <c r="R744" s="107"/>
      <c r="S744" s="107"/>
      <c r="T744" s="107"/>
      <c r="U744" s="107"/>
      <c r="V744" s="107"/>
      <c r="W744" s="107"/>
      <c r="X744" s="107"/>
      <c r="Y744" s="107"/>
      <c r="Z744" s="107"/>
    </row>
    <row r="745" spans="1:26" ht="15.75" customHeight="1">
      <c r="A745" s="107"/>
      <c r="B745" s="107"/>
      <c r="C745" s="107"/>
      <c r="D745" s="107"/>
      <c r="E745" s="107"/>
      <c r="F745" s="107"/>
      <c r="G745" s="107"/>
      <c r="H745" s="107"/>
      <c r="I745" s="107"/>
      <c r="J745" s="107"/>
      <c r="K745" s="107"/>
      <c r="L745" s="107"/>
      <c r="M745" s="109"/>
      <c r="N745" s="109"/>
      <c r="O745" s="107"/>
      <c r="P745" s="107"/>
      <c r="Q745" s="107"/>
      <c r="R745" s="107"/>
      <c r="S745" s="107"/>
      <c r="T745" s="107"/>
      <c r="U745" s="107"/>
      <c r="V745" s="107"/>
      <c r="W745" s="107"/>
      <c r="X745" s="107"/>
      <c r="Y745" s="107"/>
      <c r="Z745" s="107"/>
    </row>
    <row r="746" spans="1:26" ht="15.75" customHeight="1">
      <c r="A746" s="107"/>
      <c r="B746" s="107"/>
      <c r="C746" s="107"/>
      <c r="D746" s="107"/>
      <c r="E746" s="107"/>
      <c r="F746" s="107"/>
      <c r="G746" s="107"/>
      <c r="H746" s="107"/>
      <c r="I746" s="107"/>
      <c r="J746" s="107"/>
      <c r="K746" s="107"/>
      <c r="L746" s="107"/>
      <c r="M746" s="109"/>
      <c r="N746" s="109"/>
      <c r="O746" s="107"/>
      <c r="P746" s="107"/>
      <c r="Q746" s="107"/>
      <c r="R746" s="107"/>
      <c r="S746" s="107"/>
      <c r="T746" s="107"/>
      <c r="U746" s="107"/>
      <c r="V746" s="107"/>
      <c r="W746" s="107"/>
      <c r="X746" s="107"/>
      <c r="Y746" s="107"/>
      <c r="Z746" s="107"/>
    </row>
    <row r="747" spans="1:26" ht="15.75" customHeight="1">
      <c r="A747" s="107"/>
      <c r="B747" s="107"/>
      <c r="C747" s="107"/>
      <c r="D747" s="107"/>
      <c r="E747" s="107"/>
      <c r="F747" s="107"/>
      <c r="G747" s="107"/>
      <c r="H747" s="107"/>
      <c r="I747" s="107"/>
      <c r="J747" s="107"/>
      <c r="K747" s="107"/>
      <c r="L747" s="107"/>
      <c r="M747" s="109"/>
      <c r="N747" s="109"/>
      <c r="O747" s="107"/>
      <c r="P747" s="107"/>
      <c r="Q747" s="107"/>
      <c r="R747" s="107"/>
      <c r="S747" s="107"/>
      <c r="T747" s="107"/>
      <c r="U747" s="107"/>
      <c r="V747" s="107"/>
      <c r="W747" s="107"/>
      <c r="X747" s="107"/>
      <c r="Y747" s="107"/>
      <c r="Z747" s="107"/>
    </row>
    <row r="748" spans="1:26" ht="15.75" customHeight="1">
      <c r="A748" s="107"/>
      <c r="B748" s="107"/>
      <c r="C748" s="107"/>
      <c r="D748" s="107"/>
      <c r="E748" s="107"/>
      <c r="F748" s="107"/>
      <c r="G748" s="107"/>
      <c r="H748" s="107"/>
      <c r="I748" s="107"/>
      <c r="J748" s="107"/>
      <c r="K748" s="107"/>
      <c r="L748" s="107"/>
      <c r="M748" s="109"/>
      <c r="N748" s="109"/>
      <c r="O748" s="107"/>
      <c r="P748" s="107"/>
      <c r="Q748" s="107"/>
      <c r="R748" s="107"/>
      <c r="S748" s="107"/>
      <c r="T748" s="107"/>
      <c r="U748" s="107"/>
      <c r="V748" s="107"/>
      <c r="W748" s="107"/>
      <c r="X748" s="107"/>
      <c r="Y748" s="107"/>
      <c r="Z748" s="107"/>
    </row>
    <row r="749" spans="1:26" ht="15.75" customHeight="1">
      <c r="A749" s="107"/>
      <c r="B749" s="107"/>
      <c r="C749" s="107"/>
      <c r="D749" s="107"/>
      <c r="E749" s="107"/>
      <c r="F749" s="107"/>
      <c r="G749" s="107"/>
      <c r="H749" s="107"/>
      <c r="I749" s="107"/>
      <c r="J749" s="107"/>
      <c r="K749" s="107"/>
      <c r="L749" s="107"/>
      <c r="M749" s="109"/>
      <c r="N749" s="109"/>
      <c r="O749" s="107"/>
      <c r="P749" s="107"/>
      <c r="Q749" s="107"/>
      <c r="R749" s="107"/>
      <c r="S749" s="107"/>
      <c r="T749" s="107"/>
      <c r="U749" s="107"/>
      <c r="V749" s="107"/>
      <c r="W749" s="107"/>
      <c r="X749" s="107"/>
      <c r="Y749" s="107"/>
      <c r="Z749" s="107"/>
    </row>
    <row r="750" spans="1:26" ht="15.75" customHeight="1">
      <c r="A750" s="107"/>
      <c r="B750" s="107"/>
      <c r="C750" s="107"/>
      <c r="D750" s="107"/>
      <c r="E750" s="107"/>
      <c r="F750" s="107"/>
      <c r="G750" s="107"/>
      <c r="H750" s="107"/>
      <c r="I750" s="107"/>
      <c r="J750" s="107"/>
      <c r="K750" s="107"/>
      <c r="L750" s="107"/>
      <c r="M750" s="109"/>
      <c r="N750" s="109"/>
      <c r="O750" s="107"/>
      <c r="P750" s="107"/>
      <c r="Q750" s="107"/>
      <c r="R750" s="107"/>
      <c r="S750" s="107"/>
      <c r="T750" s="107"/>
      <c r="U750" s="107"/>
      <c r="V750" s="107"/>
      <c r="W750" s="107"/>
      <c r="X750" s="107"/>
      <c r="Y750" s="107"/>
      <c r="Z750" s="107"/>
    </row>
    <row r="751" spans="1:26" ht="15.75" customHeight="1">
      <c r="A751" s="107"/>
      <c r="B751" s="107"/>
      <c r="C751" s="107"/>
      <c r="D751" s="107"/>
      <c r="E751" s="107"/>
      <c r="F751" s="107"/>
      <c r="G751" s="107"/>
      <c r="H751" s="107"/>
      <c r="I751" s="107"/>
      <c r="J751" s="107"/>
      <c r="K751" s="107"/>
      <c r="L751" s="107"/>
      <c r="M751" s="109"/>
      <c r="N751" s="109"/>
      <c r="O751" s="107"/>
      <c r="P751" s="107"/>
      <c r="Q751" s="107"/>
      <c r="R751" s="107"/>
      <c r="S751" s="107"/>
      <c r="T751" s="107"/>
      <c r="U751" s="107"/>
      <c r="V751" s="107"/>
      <c r="W751" s="107"/>
      <c r="X751" s="107"/>
      <c r="Y751" s="107"/>
      <c r="Z751" s="107"/>
    </row>
    <row r="752" spans="1:26" ht="15.75" customHeight="1">
      <c r="A752" s="107"/>
      <c r="B752" s="107"/>
      <c r="C752" s="107"/>
      <c r="D752" s="107"/>
      <c r="E752" s="107"/>
      <c r="F752" s="107"/>
      <c r="G752" s="107"/>
      <c r="H752" s="107"/>
      <c r="I752" s="107"/>
      <c r="J752" s="107"/>
      <c r="K752" s="107"/>
      <c r="L752" s="107"/>
      <c r="M752" s="109"/>
      <c r="N752" s="109"/>
      <c r="O752" s="107"/>
      <c r="P752" s="107"/>
      <c r="Q752" s="107"/>
      <c r="R752" s="107"/>
      <c r="S752" s="107"/>
      <c r="T752" s="107"/>
      <c r="U752" s="107"/>
      <c r="V752" s="107"/>
      <c r="W752" s="107"/>
      <c r="X752" s="107"/>
      <c r="Y752" s="107"/>
      <c r="Z752" s="107"/>
    </row>
    <row r="753" spans="1:26" ht="15.75" customHeight="1">
      <c r="A753" s="107"/>
      <c r="B753" s="107"/>
      <c r="C753" s="107"/>
      <c r="D753" s="107"/>
      <c r="E753" s="107"/>
      <c r="F753" s="107"/>
      <c r="G753" s="107"/>
      <c r="H753" s="107"/>
      <c r="I753" s="107"/>
      <c r="J753" s="107"/>
      <c r="K753" s="107"/>
      <c r="L753" s="107"/>
      <c r="M753" s="109"/>
      <c r="N753" s="109"/>
      <c r="O753" s="107"/>
      <c r="P753" s="107"/>
      <c r="Q753" s="107"/>
      <c r="R753" s="107"/>
      <c r="S753" s="107"/>
      <c r="T753" s="107"/>
      <c r="U753" s="107"/>
      <c r="V753" s="107"/>
      <c r="W753" s="107"/>
      <c r="X753" s="107"/>
      <c r="Y753" s="107"/>
      <c r="Z753" s="107"/>
    </row>
    <row r="754" spans="1:26" ht="15.75" customHeight="1">
      <c r="A754" s="107"/>
      <c r="B754" s="107"/>
      <c r="C754" s="107"/>
      <c r="D754" s="107"/>
      <c r="E754" s="107"/>
      <c r="F754" s="107"/>
      <c r="G754" s="107"/>
      <c r="H754" s="107"/>
      <c r="I754" s="107"/>
      <c r="J754" s="107"/>
      <c r="K754" s="107"/>
      <c r="L754" s="107"/>
      <c r="M754" s="109"/>
      <c r="N754" s="109"/>
      <c r="O754" s="107"/>
      <c r="P754" s="107"/>
      <c r="Q754" s="107"/>
      <c r="R754" s="107"/>
      <c r="S754" s="107"/>
      <c r="T754" s="107"/>
      <c r="U754" s="107"/>
      <c r="V754" s="107"/>
      <c r="W754" s="107"/>
      <c r="X754" s="107"/>
      <c r="Y754" s="107"/>
      <c r="Z754" s="107"/>
    </row>
    <row r="755" spans="1:26" ht="15.75" customHeight="1">
      <c r="A755" s="107"/>
      <c r="B755" s="107"/>
      <c r="C755" s="107"/>
      <c r="D755" s="107"/>
      <c r="E755" s="107"/>
      <c r="F755" s="107"/>
      <c r="G755" s="107"/>
      <c r="H755" s="107"/>
      <c r="I755" s="107"/>
      <c r="J755" s="107"/>
      <c r="K755" s="107"/>
      <c r="L755" s="107"/>
      <c r="M755" s="109"/>
      <c r="N755" s="109"/>
      <c r="O755" s="107"/>
      <c r="P755" s="107"/>
      <c r="Q755" s="107"/>
      <c r="R755" s="107"/>
      <c r="S755" s="107"/>
      <c r="T755" s="107"/>
      <c r="U755" s="107"/>
      <c r="V755" s="107"/>
      <c r="W755" s="107"/>
      <c r="X755" s="107"/>
      <c r="Y755" s="107"/>
      <c r="Z755" s="107"/>
    </row>
    <row r="756" spans="1:26" ht="15.75" customHeight="1">
      <c r="A756" s="107"/>
      <c r="B756" s="107"/>
      <c r="C756" s="107"/>
      <c r="D756" s="107"/>
      <c r="E756" s="107"/>
      <c r="F756" s="107"/>
      <c r="G756" s="107"/>
      <c r="H756" s="107"/>
      <c r="I756" s="107"/>
      <c r="J756" s="107"/>
      <c r="K756" s="107"/>
      <c r="L756" s="107"/>
      <c r="M756" s="109"/>
      <c r="N756" s="109"/>
      <c r="O756" s="107"/>
      <c r="P756" s="107"/>
      <c r="Q756" s="107"/>
      <c r="R756" s="107"/>
      <c r="S756" s="107"/>
      <c r="T756" s="107"/>
      <c r="U756" s="107"/>
      <c r="V756" s="107"/>
      <c r="W756" s="107"/>
      <c r="X756" s="107"/>
      <c r="Y756" s="107"/>
      <c r="Z756" s="107"/>
    </row>
    <row r="757" spans="1:26" ht="15.75" customHeight="1">
      <c r="A757" s="107"/>
      <c r="B757" s="107"/>
      <c r="C757" s="107"/>
      <c r="D757" s="107"/>
      <c r="E757" s="107"/>
      <c r="F757" s="107"/>
      <c r="G757" s="107"/>
      <c r="H757" s="107"/>
      <c r="I757" s="107"/>
      <c r="J757" s="107"/>
      <c r="K757" s="107"/>
      <c r="L757" s="107"/>
      <c r="M757" s="109"/>
      <c r="N757" s="109"/>
      <c r="O757" s="107"/>
      <c r="P757" s="107"/>
      <c r="Q757" s="107"/>
      <c r="R757" s="107"/>
      <c r="S757" s="107"/>
      <c r="T757" s="107"/>
      <c r="U757" s="107"/>
      <c r="V757" s="107"/>
      <c r="W757" s="107"/>
      <c r="X757" s="107"/>
      <c r="Y757" s="107"/>
      <c r="Z757" s="107"/>
    </row>
    <row r="758" spans="1:26" ht="15.75" customHeight="1">
      <c r="A758" s="107"/>
      <c r="B758" s="107"/>
      <c r="C758" s="107"/>
      <c r="D758" s="107"/>
      <c r="E758" s="107"/>
      <c r="F758" s="107"/>
      <c r="G758" s="107"/>
      <c r="H758" s="107"/>
      <c r="I758" s="107"/>
      <c r="J758" s="107"/>
      <c r="K758" s="107"/>
      <c r="L758" s="107"/>
      <c r="M758" s="109"/>
      <c r="N758" s="109"/>
      <c r="O758" s="107"/>
      <c r="P758" s="107"/>
      <c r="Q758" s="107"/>
      <c r="R758" s="107"/>
      <c r="S758" s="107"/>
      <c r="T758" s="107"/>
      <c r="U758" s="107"/>
      <c r="V758" s="107"/>
      <c r="W758" s="107"/>
      <c r="X758" s="107"/>
      <c r="Y758" s="107"/>
      <c r="Z758" s="107"/>
    </row>
    <row r="759" spans="1:26" ht="15.75" customHeight="1">
      <c r="A759" s="107"/>
      <c r="B759" s="107"/>
      <c r="C759" s="107"/>
      <c r="D759" s="107"/>
      <c r="E759" s="107"/>
      <c r="F759" s="107"/>
      <c r="G759" s="107"/>
      <c r="H759" s="107"/>
      <c r="I759" s="107"/>
      <c r="J759" s="107"/>
      <c r="K759" s="107"/>
      <c r="L759" s="107"/>
      <c r="M759" s="109"/>
      <c r="N759" s="109"/>
      <c r="O759" s="107"/>
      <c r="P759" s="107"/>
      <c r="Q759" s="107"/>
      <c r="R759" s="107"/>
      <c r="S759" s="107"/>
      <c r="T759" s="107"/>
      <c r="U759" s="107"/>
      <c r="V759" s="107"/>
      <c r="W759" s="107"/>
      <c r="X759" s="107"/>
      <c r="Y759" s="107"/>
      <c r="Z759" s="107"/>
    </row>
    <row r="760" spans="1:26" ht="15.75" customHeight="1">
      <c r="A760" s="107"/>
      <c r="B760" s="107"/>
      <c r="C760" s="107"/>
      <c r="D760" s="107"/>
      <c r="E760" s="107"/>
      <c r="F760" s="107"/>
      <c r="G760" s="107"/>
      <c r="H760" s="107"/>
      <c r="I760" s="107"/>
      <c r="J760" s="107"/>
      <c r="K760" s="107"/>
      <c r="L760" s="107"/>
      <c r="M760" s="109"/>
      <c r="N760" s="109"/>
      <c r="O760" s="107"/>
      <c r="P760" s="107"/>
      <c r="Q760" s="107"/>
      <c r="R760" s="107"/>
      <c r="S760" s="107"/>
      <c r="T760" s="107"/>
      <c r="U760" s="107"/>
      <c r="V760" s="107"/>
      <c r="W760" s="107"/>
      <c r="X760" s="107"/>
      <c r="Y760" s="107"/>
      <c r="Z760" s="107"/>
    </row>
    <row r="761" spans="1:26" ht="15.75" customHeight="1">
      <c r="A761" s="107"/>
      <c r="B761" s="107"/>
      <c r="C761" s="107"/>
      <c r="D761" s="107"/>
      <c r="E761" s="107"/>
      <c r="F761" s="107"/>
      <c r="G761" s="107"/>
      <c r="H761" s="107"/>
      <c r="I761" s="107"/>
      <c r="J761" s="107"/>
      <c r="K761" s="107"/>
      <c r="L761" s="107"/>
      <c r="M761" s="109"/>
      <c r="N761" s="109"/>
      <c r="O761" s="107"/>
      <c r="P761" s="107"/>
      <c r="Q761" s="107"/>
      <c r="R761" s="107"/>
      <c r="S761" s="107"/>
      <c r="T761" s="107"/>
      <c r="U761" s="107"/>
      <c r="V761" s="107"/>
      <c r="W761" s="107"/>
      <c r="X761" s="107"/>
      <c r="Y761" s="107"/>
      <c r="Z761" s="107"/>
    </row>
    <row r="762" spans="1:26" ht="15.75" customHeight="1">
      <c r="A762" s="107"/>
      <c r="B762" s="107"/>
      <c r="C762" s="107"/>
      <c r="D762" s="107"/>
      <c r="E762" s="107"/>
      <c r="F762" s="107"/>
      <c r="G762" s="107"/>
      <c r="H762" s="107"/>
      <c r="I762" s="107"/>
      <c r="J762" s="107"/>
      <c r="K762" s="107"/>
      <c r="L762" s="107"/>
      <c r="M762" s="109"/>
      <c r="N762" s="109"/>
      <c r="O762" s="107"/>
      <c r="P762" s="107"/>
      <c r="Q762" s="107"/>
      <c r="R762" s="107"/>
      <c r="S762" s="107"/>
      <c r="T762" s="107"/>
      <c r="U762" s="107"/>
      <c r="V762" s="107"/>
      <c r="W762" s="107"/>
      <c r="X762" s="107"/>
      <c r="Y762" s="107"/>
      <c r="Z762" s="107"/>
    </row>
    <row r="763" spans="1:26" ht="15.75" customHeight="1">
      <c r="A763" s="107"/>
      <c r="B763" s="107"/>
      <c r="C763" s="107"/>
      <c r="D763" s="107"/>
      <c r="E763" s="107"/>
      <c r="F763" s="107"/>
      <c r="G763" s="107"/>
      <c r="H763" s="107"/>
      <c r="I763" s="107"/>
      <c r="J763" s="107"/>
      <c r="K763" s="107"/>
      <c r="L763" s="107"/>
      <c r="M763" s="109"/>
      <c r="N763" s="109"/>
      <c r="O763" s="107"/>
      <c r="P763" s="107"/>
      <c r="Q763" s="107"/>
      <c r="R763" s="107"/>
      <c r="S763" s="107"/>
      <c r="T763" s="107"/>
      <c r="U763" s="107"/>
      <c r="V763" s="107"/>
      <c r="W763" s="107"/>
      <c r="X763" s="107"/>
      <c r="Y763" s="107"/>
      <c r="Z763" s="107"/>
    </row>
    <row r="764" spans="1:26" ht="15.75" customHeight="1">
      <c r="A764" s="107"/>
      <c r="B764" s="107"/>
      <c r="C764" s="107"/>
      <c r="D764" s="107"/>
      <c r="E764" s="107"/>
      <c r="F764" s="107"/>
      <c r="G764" s="107"/>
      <c r="H764" s="107"/>
      <c r="I764" s="107"/>
      <c r="J764" s="107"/>
      <c r="K764" s="107"/>
      <c r="L764" s="107"/>
      <c r="M764" s="109"/>
      <c r="N764" s="109"/>
      <c r="O764" s="107"/>
      <c r="P764" s="107"/>
      <c r="Q764" s="107"/>
      <c r="R764" s="107"/>
      <c r="S764" s="107"/>
      <c r="T764" s="107"/>
      <c r="U764" s="107"/>
      <c r="V764" s="107"/>
      <c r="W764" s="107"/>
      <c r="X764" s="107"/>
      <c r="Y764" s="107"/>
      <c r="Z764" s="107"/>
    </row>
    <row r="765" spans="1:26" ht="15.75" customHeight="1">
      <c r="A765" s="107"/>
      <c r="B765" s="107"/>
      <c r="C765" s="107"/>
      <c r="D765" s="107"/>
      <c r="E765" s="107"/>
      <c r="F765" s="107"/>
      <c r="G765" s="107"/>
      <c r="H765" s="107"/>
      <c r="I765" s="107"/>
      <c r="J765" s="107"/>
      <c r="K765" s="107"/>
      <c r="L765" s="107"/>
      <c r="M765" s="109"/>
      <c r="N765" s="109"/>
      <c r="O765" s="107"/>
      <c r="P765" s="107"/>
      <c r="Q765" s="107"/>
      <c r="R765" s="107"/>
      <c r="S765" s="107"/>
      <c r="T765" s="107"/>
      <c r="U765" s="107"/>
      <c r="V765" s="107"/>
      <c r="W765" s="107"/>
      <c r="X765" s="107"/>
      <c r="Y765" s="107"/>
      <c r="Z765" s="107"/>
    </row>
    <row r="766" spans="1:26" ht="15.75" customHeight="1">
      <c r="A766" s="107"/>
      <c r="B766" s="107"/>
      <c r="C766" s="107"/>
      <c r="D766" s="107"/>
      <c r="E766" s="107"/>
      <c r="F766" s="107"/>
      <c r="G766" s="107"/>
      <c r="H766" s="107"/>
      <c r="I766" s="107"/>
      <c r="J766" s="107"/>
      <c r="K766" s="107"/>
      <c r="L766" s="107"/>
      <c r="M766" s="109"/>
      <c r="N766" s="109"/>
      <c r="O766" s="107"/>
      <c r="P766" s="107"/>
      <c r="Q766" s="107"/>
      <c r="R766" s="107"/>
      <c r="S766" s="107"/>
      <c r="T766" s="107"/>
      <c r="U766" s="107"/>
      <c r="V766" s="107"/>
      <c r="W766" s="107"/>
      <c r="X766" s="107"/>
      <c r="Y766" s="107"/>
      <c r="Z766" s="107"/>
    </row>
    <row r="767" spans="1:26" ht="15.75" customHeight="1">
      <c r="A767" s="107"/>
      <c r="B767" s="107"/>
      <c r="C767" s="107"/>
      <c r="D767" s="107"/>
      <c r="E767" s="107"/>
      <c r="F767" s="107"/>
      <c r="G767" s="107"/>
      <c r="H767" s="107"/>
      <c r="I767" s="107"/>
      <c r="J767" s="107"/>
      <c r="K767" s="107"/>
      <c r="L767" s="107"/>
      <c r="M767" s="109"/>
      <c r="N767" s="109"/>
      <c r="O767" s="107"/>
      <c r="P767" s="107"/>
      <c r="Q767" s="107"/>
      <c r="R767" s="107"/>
      <c r="S767" s="107"/>
      <c r="T767" s="107"/>
      <c r="U767" s="107"/>
      <c r="V767" s="107"/>
      <c r="W767" s="107"/>
      <c r="X767" s="107"/>
      <c r="Y767" s="107"/>
      <c r="Z767" s="107"/>
    </row>
    <row r="768" spans="1:26" ht="15.75" customHeight="1">
      <c r="A768" s="107"/>
      <c r="B768" s="107"/>
      <c r="C768" s="107"/>
      <c r="D768" s="107"/>
      <c r="E768" s="107"/>
      <c r="F768" s="107"/>
      <c r="G768" s="107"/>
      <c r="H768" s="107"/>
      <c r="I768" s="107"/>
      <c r="J768" s="107"/>
      <c r="K768" s="107"/>
      <c r="L768" s="107"/>
      <c r="M768" s="109"/>
      <c r="N768" s="109"/>
      <c r="O768" s="107"/>
      <c r="P768" s="107"/>
      <c r="Q768" s="107"/>
      <c r="R768" s="107"/>
      <c r="S768" s="107"/>
      <c r="T768" s="107"/>
      <c r="U768" s="107"/>
      <c r="V768" s="107"/>
      <c r="W768" s="107"/>
      <c r="X768" s="107"/>
      <c r="Y768" s="107"/>
      <c r="Z768" s="107"/>
    </row>
    <row r="769" spans="1:26" ht="15.75" customHeight="1">
      <c r="A769" s="107"/>
      <c r="B769" s="107"/>
      <c r="C769" s="107"/>
      <c r="D769" s="107"/>
      <c r="E769" s="107"/>
      <c r="F769" s="107"/>
      <c r="G769" s="107"/>
      <c r="H769" s="107"/>
      <c r="I769" s="107"/>
      <c r="J769" s="107"/>
      <c r="K769" s="107"/>
      <c r="L769" s="107"/>
      <c r="M769" s="109"/>
      <c r="N769" s="109"/>
      <c r="O769" s="107"/>
      <c r="P769" s="107"/>
      <c r="Q769" s="107"/>
      <c r="R769" s="107"/>
      <c r="S769" s="107"/>
      <c r="T769" s="107"/>
      <c r="U769" s="107"/>
      <c r="V769" s="107"/>
      <c r="W769" s="107"/>
      <c r="X769" s="107"/>
      <c r="Y769" s="107"/>
      <c r="Z769" s="107"/>
    </row>
    <row r="770" spans="1:26" ht="15.75" customHeight="1">
      <c r="A770" s="107"/>
      <c r="B770" s="107"/>
      <c r="C770" s="107"/>
      <c r="D770" s="107"/>
      <c r="E770" s="107"/>
      <c r="F770" s="107"/>
      <c r="G770" s="107"/>
      <c r="H770" s="107"/>
      <c r="I770" s="107"/>
      <c r="J770" s="107"/>
      <c r="K770" s="107"/>
      <c r="L770" s="107"/>
      <c r="M770" s="109"/>
      <c r="N770" s="109"/>
      <c r="O770" s="107"/>
      <c r="P770" s="107"/>
      <c r="Q770" s="107"/>
      <c r="R770" s="107"/>
      <c r="S770" s="107"/>
      <c r="T770" s="107"/>
      <c r="U770" s="107"/>
      <c r="V770" s="107"/>
      <c r="W770" s="107"/>
      <c r="X770" s="107"/>
      <c r="Y770" s="107"/>
      <c r="Z770" s="107"/>
    </row>
    <row r="771" spans="1:26" ht="15.75" customHeight="1">
      <c r="A771" s="107"/>
      <c r="B771" s="107"/>
      <c r="C771" s="107"/>
      <c r="D771" s="107"/>
      <c r="E771" s="107"/>
      <c r="F771" s="107"/>
      <c r="G771" s="107"/>
      <c r="H771" s="107"/>
      <c r="I771" s="107"/>
      <c r="J771" s="107"/>
      <c r="K771" s="107"/>
      <c r="L771" s="107"/>
      <c r="M771" s="109"/>
      <c r="N771" s="109"/>
      <c r="O771" s="107"/>
      <c r="P771" s="107"/>
      <c r="Q771" s="107"/>
      <c r="R771" s="107"/>
      <c r="S771" s="107"/>
      <c r="T771" s="107"/>
      <c r="U771" s="107"/>
      <c r="V771" s="107"/>
      <c r="W771" s="107"/>
      <c r="X771" s="107"/>
      <c r="Y771" s="107"/>
      <c r="Z771" s="107"/>
    </row>
    <row r="772" spans="1:26" ht="15.75" customHeight="1">
      <c r="A772" s="107"/>
      <c r="B772" s="107"/>
      <c r="C772" s="107"/>
      <c r="D772" s="107"/>
      <c r="E772" s="107"/>
      <c r="F772" s="107"/>
      <c r="G772" s="107"/>
      <c r="H772" s="107"/>
      <c r="I772" s="107"/>
      <c r="J772" s="107"/>
      <c r="K772" s="107"/>
      <c r="L772" s="107"/>
      <c r="M772" s="109"/>
      <c r="N772" s="109"/>
      <c r="O772" s="107"/>
      <c r="P772" s="107"/>
      <c r="Q772" s="107"/>
      <c r="R772" s="107"/>
      <c r="S772" s="107"/>
      <c r="T772" s="107"/>
      <c r="U772" s="107"/>
      <c r="V772" s="107"/>
      <c r="W772" s="107"/>
      <c r="X772" s="107"/>
      <c r="Y772" s="107"/>
      <c r="Z772" s="107"/>
    </row>
    <row r="773" spans="1:26" ht="15.75" customHeight="1">
      <c r="A773" s="107"/>
      <c r="B773" s="107"/>
      <c r="C773" s="107"/>
      <c r="D773" s="107"/>
      <c r="E773" s="107"/>
      <c r="F773" s="107"/>
      <c r="G773" s="107"/>
      <c r="H773" s="107"/>
      <c r="I773" s="107"/>
      <c r="J773" s="107"/>
      <c r="K773" s="107"/>
      <c r="L773" s="107"/>
      <c r="M773" s="109"/>
      <c r="N773" s="109"/>
      <c r="O773" s="107"/>
      <c r="P773" s="107"/>
      <c r="Q773" s="107"/>
      <c r="R773" s="107"/>
      <c r="S773" s="107"/>
      <c r="T773" s="107"/>
      <c r="U773" s="107"/>
      <c r="V773" s="107"/>
      <c r="W773" s="107"/>
      <c r="X773" s="107"/>
      <c r="Y773" s="107"/>
      <c r="Z773" s="107"/>
    </row>
    <row r="774" spans="1:26" ht="15.75" customHeight="1">
      <c r="A774" s="107"/>
      <c r="B774" s="107"/>
      <c r="C774" s="107"/>
      <c r="D774" s="107"/>
      <c r="E774" s="107"/>
      <c r="F774" s="107"/>
      <c r="G774" s="107"/>
      <c r="H774" s="107"/>
      <c r="I774" s="107"/>
      <c r="J774" s="107"/>
      <c r="K774" s="107"/>
      <c r="L774" s="107"/>
      <c r="M774" s="109"/>
      <c r="N774" s="109"/>
      <c r="O774" s="107"/>
      <c r="P774" s="107"/>
      <c r="Q774" s="107"/>
      <c r="R774" s="107"/>
      <c r="S774" s="107"/>
      <c r="T774" s="107"/>
      <c r="U774" s="107"/>
      <c r="V774" s="107"/>
      <c r="W774" s="107"/>
      <c r="X774" s="107"/>
      <c r="Y774" s="107"/>
      <c r="Z774" s="107"/>
    </row>
    <row r="775" spans="1:26" ht="15.75" customHeight="1">
      <c r="A775" s="107"/>
      <c r="B775" s="107"/>
      <c r="C775" s="107"/>
      <c r="D775" s="107"/>
      <c r="E775" s="107"/>
      <c r="F775" s="107"/>
      <c r="G775" s="107"/>
      <c r="H775" s="107"/>
      <c r="I775" s="107"/>
      <c r="J775" s="107"/>
      <c r="K775" s="107"/>
      <c r="L775" s="107"/>
      <c r="M775" s="109"/>
      <c r="N775" s="109"/>
      <c r="O775" s="107"/>
      <c r="P775" s="107"/>
      <c r="Q775" s="107"/>
      <c r="R775" s="107"/>
      <c r="S775" s="107"/>
      <c r="T775" s="107"/>
      <c r="U775" s="107"/>
      <c r="V775" s="107"/>
      <c r="W775" s="107"/>
      <c r="X775" s="107"/>
      <c r="Y775" s="107"/>
      <c r="Z775" s="107"/>
    </row>
    <row r="776" spans="1:26" ht="15.75" customHeight="1">
      <c r="A776" s="107"/>
      <c r="B776" s="107"/>
      <c r="C776" s="107"/>
      <c r="D776" s="107"/>
      <c r="E776" s="107"/>
      <c r="F776" s="107"/>
      <c r="G776" s="107"/>
      <c r="H776" s="107"/>
      <c r="I776" s="107"/>
      <c r="J776" s="107"/>
      <c r="K776" s="107"/>
      <c r="L776" s="107"/>
      <c r="M776" s="109"/>
      <c r="N776" s="109"/>
      <c r="O776" s="107"/>
      <c r="P776" s="107"/>
      <c r="Q776" s="107"/>
      <c r="R776" s="107"/>
      <c r="S776" s="107"/>
      <c r="T776" s="107"/>
      <c r="U776" s="107"/>
      <c r="V776" s="107"/>
      <c r="W776" s="107"/>
      <c r="X776" s="107"/>
      <c r="Y776" s="107"/>
      <c r="Z776" s="107"/>
    </row>
    <row r="777" spans="1:26" ht="15.75" customHeight="1">
      <c r="A777" s="107"/>
      <c r="B777" s="107"/>
      <c r="C777" s="107"/>
      <c r="D777" s="107"/>
      <c r="E777" s="107"/>
      <c r="F777" s="107"/>
      <c r="G777" s="107"/>
      <c r="H777" s="107"/>
      <c r="I777" s="107"/>
      <c r="J777" s="107"/>
      <c r="K777" s="107"/>
      <c r="L777" s="107"/>
      <c r="M777" s="109"/>
      <c r="N777" s="109"/>
      <c r="O777" s="107"/>
      <c r="P777" s="107"/>
      <c r="Q777" s="107"/>
      <c r="R777" s="107"/>
      <c r="S777" s="107"/>
      <c r="T777" s="107"/>
      <c r="U777" s="107"/>
      <c r="V777" s="107"/>
      <c r="W777" s="107"/>
      <c r="X777" s="107"/>
      <c r="Y777" s="107"/>
      <c r="Z777" s="107"/>
    </row>
    <row r="778" spans="1:26" ht="15.75" customHeight="1">
      <c r="A778" s="107"/>
      <c r="B778" s="107"/>
      <c r="C778" s="107"/>
      <c r="D778" s="107"/>
      <c r="E778" s="107"/>
      <c r="F778" s="107"/>
      <c r="G778" s="107"/>
      <c r="H778" s="107"/>
      <c r="I778" s="107"/>
      <c r="J778" s="107"/>
      <c r="K778" s="107"/>
      <c r="L778" s="107"/>
      <c r="M778" s="109"/>
      <c r="N778" s="109"/>
      <c r="O778" s="107"/>
      <c r="P778" s="107"/>
      <c r="Q778" s="107"/>
      <c r="R778" s="107"/>
      <c r="S778" s="107"/>
      <c r="T778" s="107"/>
      <c r="U778" s="107"/>
      <c r="V778" s="107"/>
      <c r="W778" s="107"/>
      <c r="X778" s="107"/>
      <c r="Y778" s="107"/>
      <c r="Z778" s="107"/>
    </row>
    <row r="779" spans="1:26" ht="15.75" customHeight="1">
      <c r="A779" s="107"/>
      <c r="B779" s="107"/>
      <c r="C779" s="107"/>
      <c r="D779" s="107"/>
      <c r="E779" s="107"/>
      <c r="F779" s="107"/>
      <c r="G779" s="107"/>
      <c r="H779" s="107"/>
      <c r="I779" s="107"/>
      <c r="J779" s="107"/>
      <c r="K779" s="107"/>
      <c r="L779" s="107"/>
      <c r="M779" s="109"/>
      <c r="N779" s="109"/>
      <c r="O779" s="107"/>
      <c r="P779" s="107"/>
      <c r="Q779" s="107"/>
      <c r="R779" s="107"/>
      <c r="S779" s="107"/>
      <c r="T779" s="107"/>
      <c r="U779" s="107"/>
      <c r="V779" s="107"/>
      <c r="W779" s="107"/>
      <c r="X779" s="107"/>
      <c r="Y779" s="107"/>
      <c r="Z779" s="107"/>
    </row>
    <row r="780" spans="1:26" ht="15.75" customHeight="1">
      <c r="A780" s="107"/>
      <c r="B780" s="107"/>
      <c r="C780" s="107"/>
      <c r="D780" s="107"/>
      <c r="E780" s="107"/>
      <c r="F780" s="107"/>
      <c r="G780" s="107"/>
      <c r="H780" s="107"/>
      <c r="I780" s="107"/>
      <c r="J780" s="107"/>
      <c r="K780" s="107"/>
      <c r="L780" s="107"/>
      <c r="M780" s="109"/>
      <c r="N780" s="109"/>
      <c r="O780" s="107"/>
      <c r="P780" s="107"/>
      <c r="Q780" s="107"/>
      <c r="R780" s="107"/>
      <c r="S780" s="107"/>
      <c r="T780" s="107"/>
      <c r="U780" s="107"/>
      <c r="V780" s="107"/>
      <c r="W780" s="107"/>
      <c r="X780" s="107"/>
      <c r="Y780" s="107"/>
      <c r="Z780" s="107"/>
    </row>
    <row r="781" spans="1:26" ht="15.75" customHeight="1">
      <c r="A781" s="107"/>
      <c r="B781" s="107"/>
      <c r="C781" s="107"/>
      <c r="D781" s="107"/>
      <c r="E781" s="107"/>
      <c r="F781" s="107"/>
      <c r="G781" s="107"/>
      <c r="H781" s="107"/>
      <c r="I781" s="107"/>
      <c r="J781" s="107"/>
      <c r="K781" s="107"/>
      <c r="L781" s="107"/>
      <c r="M781" s="109"/>
      <c r="N781" s="109"/>
      <c r="O781" s="107"/>
      <c r="P781" s="107"/>
      <c r="Q781" s="107"/>
      <c r="R781" s="107"/>
      <c r="S781" s="107"/>
      <c r="T781" s="107"/>
      <c r="U781" s="107"/>
      <c r="V781" s="107"/>
      <c r="W781" s="107"/>
      <c r="X781" s="107"/>
      <c r="Y781" s="107"/>
      <c r="Z781" s="107"/>
    </row>
    <row r="782" spans="1:26" ht="15.75" customHeight="1">
      <c r="A782" s="107"/>
      <c r="B782" s="107"/>
      <c r="C782" s="107"/>
      <c r="D782" s="107"/>
      <c r="E782" s="107"/>
      <c r="F782" s="107"/>
      <c r="G782" s="107"/>
      <c r="H782" s="107"/>
      <c r="I782" s="107"/>
      <c r="J782" s="107"/>
      <c r="K782" s="107"/>
      <c r="L782" s="107"/>
      <c r="M782" s="109"/>
      <c r="N782" s="109"/>
      <c r="O782" s="107"/>
      <c r="P782" s="107"/>
      <c r="Q782" s="107"/>
      <c r="R782" s="107"/>
      <c r="S782" s="107"/>
      <c r="T782" s="107"/>
      <c r="U782" s="107"/>
      <c r="V782" s="107"/>
      <c r="W782" s="107"/>
      <c r="X782" s="107"/>
      <c r="Y782" s="107"/>
      <c r="Z782" s="107"/>
    </row>
    <row r="783" spans="1:26" ht="15.75" customHeight="1">
      <c r="A783" s="107"/>
      <c r="B783" s="107"/>
      <c r="C783" s="107"/>
      <c r="D783" s="107"/>
      <c r="E783" s="107"/>
      <c r="F783" s="107"/>
      <c r="G783" s="107"/>
      <c r="H783" s="107"/>
      <c r="I783" s="107"/>
      <c r="J783" s="107"/>
      <c r="K783" s="107"/>
      <c r="L783" s="107"/>
      <c r="M783" s="109"/>
      <c r="N783" s="109"/>
      <c r="O783" s="107"/>
      <c r="P783" s="107"/>
      <c r="Q783" s="107"/>
      <c r="R783" s="107"/>
      <c r="S783" s="107"/>
      <c r="T783" s="107"/>
      <c r="U783" s="107"/>
      <c r="V783" s="107"/>
      <c r="W783" s="107"/>
      <c r="X783" s="107"/>
      <c r="Y783" s="107"/>
      <c r="Z783" s="107"/>
    </row>
    <row r="784" spans="1:26" ht="15.75" customHeight="1">
      <c r="A784" s="107"/>
      <c r="B784" s="107"/>
      <c r="C784" s="107"/>
      <c r="D784" s="107"/>
      <c r="E784" s="107"/>
      <c r="F784" s="107"/>
      <c r="G784" s="107"/>
      <c r="H784" s="107"/>
      <c r="I784" s="107"/>
      <c r="J784" s="107"/>
      <c r="K784" s="107"/>
      <c r="L784" s="107"/>
      <c r="M784" s="109"/>
      <c r="N784" s="109"/>
      <c r="O784" s="107"/>
      <c r="P784" s="107"/>
      <c r="Q784" s="107"/>
      <c r="R784" s="107"/>
      <c r="S784" s="107"/>
      <c r="T784" s="107"/>
      <c r="U784" s="107"/>
      <c r="V784" s="107"/>
      <c r="W784" s="107"/>
      <c r="X784" s="107"/>
      <c r="Y784" s="107"/>
      <c r="Z784" s="107"/>
    </row>
    <row r="785" spans="1:26" ht="15.75" customHeight="1">
      <c r="A785" s="107"/>
      <c r="B785" s="107"/>
      <c r="C785" s="107"/>
      <c r="D785" s="107"/>
      <c r="E785" s="107"/>
      <c r="F785" s="107"/>
      <c r="G785" s="107"/>
      <c r="H785" s="107"/>
      <c r="I785" s="107"/>
      <c r="J785" s="107"/>
      <c r="K785" s="107"/>
      <c r="L785" s="107"/>
      <c r="M785" s="109"/>
      <c r="N785" s="109"/>
      <c r="O785" s="107"/>
      <c r="P785" s="107"/>
      <c r="Q785" s="107"/>
      <c r="R785" s="107"/>
      <c r="S785" s="107"/>
      <c r="T785" s="107"/>
      <c r="U785" s="107"/>
      <c r="V785" s="107"/>
      <c r="W785" s="107"/>
      <c r="X785" s="107"/>
      <c r="Y785" s="107"/>
      <c r="Z785" s="107"/>
    </row>
    <row r="786" spans="1:26" ht="15.75" customHeight="1">
      <c r="A786" s="107"/>
      <c r="B786" s="107"/>
      <c r="C786" s="107"/>
      <c r="D786" s="107"/>
      <c r="E786" s="107"/>
      <c r="F786" s="107"/>
      <c r="G786" s="107"/>
      <c r="H786" s="107"/>
      <c r="I786" s="107"/>
      <c r="J786" s="107"/>
      <c r="K786" s="107"/>
      <c r="L786" s="107"/>
      <c r="M786" s="109"/>
      <c r="N786" s="109"/>
      <c r="O786" s="107"/>
      <c r="P786" s="107"/>
      <c r="Q786" s="107"/>
      <c r="R786" s="107"/>
      <c r="S786" s="107"/>
      <c r="T786" s="107"/>
      <c r="U786" s="107"/>
      <c r="V786" s="107"/>
      <c r="W786" s="107"/>
      <c r="X786" s="107"/>
      <c r="Y786" s="107"/>
      <c r="Z786" s="107"/>
    </row>
    <row r="787" spans="1:26" ht="15.75" customHeight="1">
      <c r="A787" s="107"/>
      <c r="B787" s="107"/>
      <c r="C787" s="107"/>
      <c r="D787" s="107"/>
      <c r="E787" s="107"/>
      <c r="F787" s="107"/>
      <c r="G787" s="107"/>
      <c r="H787" s="107"/>
      <c r="I787" s="107"/>
      <c r="J787" s="107"/>
      <c r="K787" s="107"/>
      <c r="L787" s="107"/>
      <c r="M787" s="109"/>
      <c r="N787" s="109"/>
      <c r="O787" s="107"/>
      <c r="P787" s="107"/>
      <c r="Q787" s="107"/>
      <c r="R787" s="107"/>
      <c r="S787" s="107"/>
      <c r="T787" s="107"/>
      <c r="U787" s="107"/>
      <c r="V787" s="107"/>
      <c r="W787" s="107"/>
      <c r="X787" s="107"/>
      <c r="Y787" s="107"/>
      <c r="Z787" s="107"/>
    </row>
    <row r="788" spans="1:26" ht="15.75" customHeight="1">
      <c r="A788" s="107"/>
      <c r="B788" s="107"/>
      <c r="C788" s="107"/>
      <c r="D788" s="107"/>
      <c r="E788" s="107"/>
      <c r="F788" s="107"/>
      <c r="G788" s="107"/>
      <c r="H788" s="107"/>
      <c r="I788" s="107"/>
      <c r="J788" s="107"/>
      <c r="K788" s="107"/>
      <c r="L788" s="107"/>
      <c r="M788" s="109"/>
      <c r="N788" s="109"/>
      <c r="O788" s="107"/>
      <c r="P788" s="107"/>
      <c r="Q788" s="107"/>
      <c r="R788" s="107"/>
      <c r="S788" s="107"/>
      <c r="T788" s="107"/>
      <c r="U788" s="107"/>
      <c r="V788" s="107"/>
      <c r="W788" s="107"/>
      <c r="X788" s="107"/>
      <c r="Y788" s="107"/>
      <c r="Z788" s="107"/>
    </row>
    <row r="789" spans="1:26" ht="15.75" customHeight="1">
      <c r="A789" s="107"/>
      <c r="B789" s="107"/>
      <c r="C789" s="107"/>
      <c r="D789" s="107"/>
      <c r="E789" s="107"/>
      <c r="F789" s="107"/>
      <c r="G789" s="107"/>
      <c r="H789" s="107"/>
      <c r="I789" s="107"/>
      <c r="J789" s="107"/>
      <c r="K789" s="107"/>
      <c r="L789" s="107"/>
      <c r="M789" s="109"/>
      <c r="N789" s="109"/>
      <c r="O789" s="107"/>
      <c r="P789" s="107"/>
      <c r="Q789" s="107"/>
      <c r="R789" s="107"/>
      <c r="S789" s="107"/>
      <c r="T789" s="107"/>
      <c r="U789" s="107"/>
      <c r="V789" s="107"/>
      <c r="W789" s="107"/>
      <c r="X789" s="107"/>
      <c r="Y789" s="107"/>
      <c r="Z789" s="107"/>
    </row>
    <row r="790" spans="1:26" ht="15.75" customHeight="1">
      <c r="A790" s="107"/>
      <c r="B790" s="107"/>
      <c r="C790" s="107"/>
      <c r="D790" s="107"/>
      <c r="E790" s="107"/>
      <c r="F790" s="107"/>
      <c r="G790" s="107"/>
      <c r="H790" s="107"/>
      <c r="I790" s="107"/>
      <c r="J790" s="107"/>
      <c r="K790" s="107"/>
      <c r="L790" s="107"/>
      <c r="M790" s="109"/>
      <c r="N790" s="109"/>
      <c r="O790" s="107"/>
      <c r="P790" s="107"/>
      <c r="Q790" s="107"/>
      <c r="R790" s="107"/>
      <c r="S790" s="107"/>
      <c r="T790" s="107"/>
      <c r="U790" s="107"/>
      <c r="V790" s="107"/>
      <c r="W790" s="107"/>
      <c r="X790" s="107"/>
      <c r="Y790" s="107"/>
      <c r="Z790" s="107"/>
    </row>
    <row r="791" spans="1:26" ht="15.75" customHeight="1">
      <c r="A791" s="107"/>
      <c r="B791" s="107"/>
      <c r="C791" s="107"/>
      <c r="D791" s="107"/>
      <c r="E791" s="107"/>
      <c r="F791" s="107"/>
      <c r="G791" s="107"/>
      <c r="H791" s="107"/>
      <c r="I791" s="107"/>
      <c r="J791" s="107"/>
      <c r="K791" s="107"/>
      <c r="L791" s="107"/>
      <c r="M791" s="109"/>
      <c r="N791" s="109"/>
      <c r="O791" s="107"/>
      <c r="P791" s="107"/>
      <c r="Q791" s="107"/>
      <c r="R791" s="107"/>
      <c r="S791" s="107"/>
      <c r="T791" s="107"/>
      <c r="U791" s="107"/>
      <c r="V791" s="107"/>
      <c r="W791" s="107"/>
      <c r="X791" s="107"/>
      <c r="Y791" s="107"/>
      <c r="Z791" s="107"/>
    </row>
    <row r="792" spans="1:26" ht="15.75" customHeight="1">
      <c r="A792" s="107"/>
      <c r="B792" s="107"/>
      <c r="C792" s="107"/>
      <c r="D792" s="107"/>
      <c r="E792" s="107"/>
      <c r="F792" s="107"/>
      <c r="G792" s="107"/>
      <c r="H792" s="107"/>
      <c r="I792" s="107"/>
      <c r="J792" s="107"/>
      <c r="K792" s="107"/>
      <c r="L792" s="107"/>
      <c r="M792" s="109"/>
      <c r="N792" s="109"/>
      <c r="O792" s="107"/>
      <c r="P792" s="107"/>
      <c r="Q792" s="107"/>
      <c r="R792" s="107"/>
      <c r="S792" s="107"/>
      <c r="T792" s="107"/>
      <c r="U792" s="107"/>
      <c r="V792" s="107"/>
      <c r="W792" s="107"/>
      <c r="X792" s="107"/>
      <c r="Y792" s="107"/>
      <c r="Z792" s="107"/>
    </row>
    <row r="793" spans="1:26" ht="15.75" customHeight="1">
      <c r="A793" s="107"/>
      <c r="B793" s="107"/>
      <c r="C793" s="107"/>
      <c r="D793" s="107"/>
      <c r="E793" s="107"/>
      <c r="F793" s="107"/>
      <c r="G793" s="107"/>
      <c r="H793" s="107"/>
      <c r="I793" s="107"/>
      <c r="J793" s="107"/>
      <c r="K793" s="107"/>
      <c r="L793" s="107"/>
      <c r="M793" s="109"/>
      <c r="N793" s="109"/>
      <c r="O793" s="107"/>
      <c r="P793" s="107"/>
      <c r="Q793" s="107"/>
      <c r="R793" s="107"/>
      <c r="S793" s="107"/>
      <c r="T793" s="107"/>
      <c r="U793" s="107"/>
      <c r="V793" s="107"/>
      <c r="W793" s="107"/>
      <c r="X793" s="107"/>
      <c r="Y793" s="107"/>
      <c r="Z793" s="107"/>
    </row>
    <row r="794" spans="1:26" ht="15.75" customHeight="1">
      <c r="A794" s="107"/>
      <c r="B794" s="107"/>
      <c r="C794" s="107"/>
      <c r="D794" s="107"/>
      <c r="E794" s="107"/>
      <c r="F794" s="107"/>
      <c r="G794" s="107"/>
      <c r="H794" s="107"/>
      <c r="I794" s="107"/>
      <c r="J794" s="107"/>
      <c r="K794" s="107"/>
      <c r="L794" s="107"/>
      <c r="M794" s="109"/>
      <c r="N794" s="109"/>
      <c r="O794" s="107"/>
      <c r="P794" s="107"/>
      <c r="Q794" s="107"/>
      <c r="R794" s="107"/>
      <c r="S794" s="107"/>
      <c r="T794" s="107"/>
      <c r="U794" s="107"/>
      <c r="V794" s="107"/>
      <c r="W794" s="107"/>
      <c r="X794" s="107"/>
      <c r="Y794" s="107"/>
      <c r="Z794" s="107"/>
    </row>
    <row r="795" spans="1:26" ht="15.75" customHeight="1">
      <c r="A795" s="107"/>
      <c r="B795" s="107"/>
      <c r="C795" s="107"/>
      <c r="D795" s="107"/>
      <c r="E795" s="107"/>
      <c r="F795" s="107"/>
      <c r="G795" s="107"/>
      <c r="H795" s="107"/>
      <c r="I795" s="107"/>
      <c r="J795" s="107"/>
      <c r="K795" s="107"/>
      <c r="L795" s="107"/>
      <c r="M795" s="109"/>
      <c r="N795" s="109"/>
      <c r="O795" s="107"/>
      <c r="P795" s="107"/>
      <c r="Q795" s="107"/>
      <c r="R795" s="107"/>
      <c r="S795" s="107"/>
      <c r="T795" s="107"/>
      <c r="U795" s="107"/>
      <c r="V795" s="107"/>
      <c r="W795" s="107"/>
      <c r="X795" s="107"/>
      <c r="Y795" s="107"/>
      <c r="Z795" s="107"/>
    </row>
    <row r="796" spans="1:26" ht="15.75" customHeight="1">
      <c r="A796" s="107"/>
      <c r="B796" s="107"/>
      <c r="C796" s="107"/>
      <c r="D796" s="107"/>
      <c r="E796" s="107"/>
      <c r="F796" s="107"/>
      <c r="G796" s="107"/>
      <c r="H796" s="107"/>
      <c r="I796" s="107"/>
      <c r="J796" s="107"/>
      <c r="K796" s="107"/>
      <c r="L796" s="107"/>
      <c r="M796" s="109"/>
      <c r="N796" s="109"/>
      <c r="O796" s="107"/>
      <c r="P796" s="107"/>
      <c r="Q796" s="107"/>
      <c r="R796" s="107"/>
      <c r="S796" s="107"/>
      <c r="T796" s="107"/>
      <c r="U796" s="107"/>
      <c r="V796" s="107"/>
      <c r="W796" s="107"/>
      <c r="X796" s="107"/>
      <c r="Y796" s="107"/>
      <c r="Z796" s="107"/>
    </row>
    <row r="797" spans="1:26" ht="15.75" customHeight="1">
      <c r="A797" s="107"/>
      <c r="B797" s="107"/>
      <c r="C797" s="107"/>
      <c r="D797" s="107"/>
      <c r="E797" s="107"/>
      <c r="F797" s="107"/>
      <c r="G797" s="107"/>
      <c r="H797" s="107"/>
      <c r="I797" s="107"/>
      <c r="J797" s="107"/>
      <c r="K797" s="107"/>
      <c r="L797" s="107"/>
      <c r="M797" s="109"/>
      <c r="N797" s="109"/>
      <c r="O797" s="107"/>
      <c r="P797" s="107"/>
      <c r="Q797" s="107"/>
      <c r="R797" s="107"/>
      <c r="S797" s="107"/>
      <c r="T797" s="107"/>
      <c r="U797" s="107"/>
      <c r="V797" s="107"/>
      <c r="W797" s="107"/>
      <c r="X797" s="107"/>
      <c r="Y797" s="107"/>
      <c r="Z797" s="107"/>
    </row>
    <row r="798" spans="1:26" ht="15.75" customHeight="1">
      <c r="A798" s="107"/>
      <c r="B798" s="107"/>
      <c r="C798" s="107"/>
      <c r="D798" s="107"/>
      <c r="E798" s="107"/>
      <c r="F798" s="107"/>
      <c r="G798" s="107"/>
      <c r="H798" s="107"/>
      <c r="I798" s="107"/>
      <c r="J798" s="107"/>
      <c r="K798" s="107"/>
      <c r="L798" s="107"/>
      <c r="M798" s="109"/>
      <c r="N798" s="109"/>
      <c r="O798" s="107"/>
      <c r="P798" s="107"/>
      <c r="Q798" s="107"/>
      <c r="R798" s="107"/>
      <c r="S798" s="107"/>
      <c r="T798" s="107"/>
      <c r="U798" s="107"/>
      <c r="V798" s="107"/>
      <c r="W798" s="107"/>
      <c r="X798" s="107"/>
      <c r="Y798" s="107"/>
      <c r="Z798" s="107"/>
    </row>
    <row r="799" spans="1:26" ht="15.75" customHeight="1">
      <c r="A799" s="107"/>
      <c r="B799" s="107"/>
      <c r="C799" s="107"/>
      <c r="D799" s="107"/>
      <c r="E799" s="107"/>
      <c r="F799" s="107"/>
      <c r="G799" s="107"/>
      <c r="H799" s="107"/>
      <c r="I799" s="107"/>
      <c r="J799" s="107"/>
      <c r="K799" s="107"/>
      <c r="L799" s="107"/>
      <c r="M799" s="109"/>
      <c r="N799" s="109"/>
      <c r="O799" s="107"/>
      <c r="P799" s="107"/>
      <c r="Q799" s="107"/>
      <c r="R799" s="107"/>
      <c r="S799" s="107"/>
      <c r="T799" s="107"/>
      <c r="U799" s="107"/>
      <c r="V799" s="107"/>
      <c r="W799" s="107"/>
      <c r="X799" s="107"/>
      <c r="Y799" s="107"/>
      <c r="Z799" s="107"/>
    </row>
    <row r="800" spans="1:26" ht="15.75" customHeight="1">
      <c r="A800" s="107"/>
      <c r="B800" s="107"/>
      <c r="C800" s="107"/>
      <c r="D800" s="107"/>
      <c r="E800" s="107"/>
      <c r="F800" s="107"/>
      <c r="G800" s="107"/>
      <c r="H800" s="107"/>
      <c r="I800" s="107"/>
      <c r="J800" s="107"/>
      <c r="K800" s="107"/>
      <c r="L800" s="107"/>
      <c r="M800" s="109"/>
      <c r="N800" s="109"/>
      <c r="O800" s="107"/>
      <c r="P800" s="107"/>
      <c r="Q800" s="107"/>
      <c r="R800" s="107"/>
      <c r="S800" s="107"/>
      <c r="T800" s="107"/>
      <c r="U800" s="107"/>
      <c r="V800" s="107"/>
      <c r="W800" s="107"/>
      <c r="X800" s="107"/>
      <c r="Y800" s="107"/>
      <c r="Z800" s="107"/>
    </row>
    <row r="801" spans="1:26" ht="15.75" customHeight="1">
      <c r="A801" s="107"/>
      <c r="B801" s="107"/>
      <c r="C801" s="107"/>
      <c r="D801" s="107"/>
      <c r="E801" s="107"/>
      <c r="F801" s="107"/>
      <c r="G801" s="107"/>
      <c r="H801" s="107"/>
      <c r="I801" s="107"/>
      <c r="J801" s="107"/>
      <c r="K801" s="107"/>
      <c r="L801" s="107"/>
      <c r="M801" s="109"/>
      <c r="N801" s="109"/>
      <c r="O801" s="107"/>
      <c r="P801" s="107"/>
      <c r="Q801" s="107"/>
      <c r="R801" s="107"/>
      <c r="S801" s="107"/>
      <c r="T801" s="107"/>
      <c r="U801" s="107"/>
      <c r="V801" s="107"/>
      <c r="W801" s="107"/>
      <c r="X801" s="107"/>
      <c r="Y801" s="107"/>
      <c r="Z801" s="107"/>
    </row>
    <row r="802" spans="1:26" ht="15.75" customHeight="1">
      <c r="A802" s="107"/>
      <c r="B802" s="107"/>
      <c r="C802" s="107"/>
      <c r="D802" s="107"/>
      <c r="E802" s="107"/>
      <c r="F802" s="107"/>
      <c r="G802" s="107"/>
      <c r="H802" s="107"/>
      <c r="I802" s="107"/>
      <c r="J802" s="107"/>
      <c r="K802" s="107"/>
      <c r="L802" s="107"/>
      <c r="M802" s="109"/>
      <c r="N802" s="109"/>
      <c r="O802" s="107"/>
      <c r="P802" s="107"/>
      <c r="Q802" s="107"/>
      <c r="R802" s="107"/>
      <c r="S802" s="107"/>
      <c r="T802" s="107"/>
      <c r="U802" s="107"/>
      <c r="V802" s="107"/>
      <c r="W802" s="107"/>
      <c r="X802" s="107"/>
      <c r="Y802" s="107"/>
      <c r="Z802" s="107"/>
    </row>
    <row r="803" spans="1:26" ht="15.75" customHeight="1">
      <c r="A803" s="107"/>
      <c r="B803" s="107"/>
      <c r="C803" s="107"/>
      <c r="D803" s="107"/>
      <c r="E803" s="107"/>
      <c r="F803" s="107"/>
      <c r="G803" s="107"/>
      <c r="H803" s="107"/>
      <c r="I803" s="107"/>
      <c r="J803" s="107"/>
      <c r="K803" s="107"/>
      <c r="L803" s="107"/>
      <c r="M803" s="109"/>
      <c r="N803" s="109"/>
      <c r="O803" s="107"/>
      <c r="P803" s="107"/>
      <c r="Q803" s="107"/>
      <c r="R803" s="107"/>
      <c r="S803" s="107"/>
      <c r="T803" s="107"/>
      <c r="U803" s="107"/>
      <c r="V803" s="107"/>
      <c r="W803" s="107"/>
      <c r="X803" s="107"/>
      <c r="Y803" s="107"/>
      <c r="Z803" s="107"/>
    </row>
    <row r="804" spans="1:26" ht="15.75" customHeight="1">
      <c r="A804" s="107"/>
      <c r="B804" s="107"/>
      <c r="C804" s="107"/>
      <c r="D804" s="107"/>
      <c r="E804" s="107"/>
      <c r="F804" s="107"/>
      <c r="G804" s="107"/>
      <c r="H804" s="107"/>
      <c r="I804" s="107"/>
      <c r="J804" s="107"/>
      <c r="K804" s="107"/>
      <c r="L804" s="107"/>
      <c r="M804" s="109"/>
      <c r="N804" s="109"/>
      <c r="O804" s="107"/>
      <c r="P804" s="107"/>
      <c r="Q804" s="107"/>
      <c r="R804" s="107"/>
      <c r="S804" s="107"/>
      <c r="T804" s="107"/>
      <c r="U804" s="107"/>
      <c r="V804" s="107"/>
      <c r="W804" s="107"/>
      <c r="X804" s="107"/>
      <c r="Y804" s="107"/>
      <c r="Z804" s="107"/>
    </row>
    <row r="805" spans="1:26" ht="15.75" customHeight="1">
      <c r="A805" s="107"/>
      <c r="B805" s="107"/>
      <c r="C805" s="107"/>
      <c r="D805" s="107"/>
      <c r="E805" s="107"/>
      <c r="F805" s="107"/>
      <c r="G805" s="107"/>
      <c r="H805" s="107"/>
      <c r="I805" s="107"/>
      <c r="J805" s="107"/>
      <c r="K805" s="107"/>
      <c r="L805" s="107"/>
      <c r="M805" s="109"/>
      <c r="N805" s="109"/>
      <c r="O805" s="107"/>
      <c r="P805" s="107"/>
      <c r="Q805" s="107"/>
      <c r="R805" s="107"/>
      <c r="S805" s="107"/>
      <c r="T805" s="107"/>
      <c r="U805" s="107"/>
      <c r="V805" s="107"/>
      <c r="W805" s="107"/>
      <c r="X805" s="107"/>
      <c r="Y805" s="107"/>
      <c r="Z805" s="107"/>
    </row>
    <row r="806" spans="1:26" ht="15.75" customHeight="1">
      <c r="A806" s="107"/>
      <c r="B806" s="107"/>
      <c r="C806" s="107"/>
      <c r="D806" s="107"/>
      <c r="E806" s="107"/>
      <c r="F806" s="107"/>
      <c r="G806" s="107"/>
      <c r="H806" s="107"/>
      <c r="I806" s="107"/>
      <c r="J806" s="107"/>
      <c r="K806" s="107"/>
      <c r="L806" s="107"/>
      <c r="M806" s="109"/>
      <c r="N806" s="109"/>
      <c r="O806" s="107"/>
      <c r="P806" s="107"/>
      <c r="Q806" s="107"/>
      <c r="R806" s="107"/>
      <c r="S806" s="107"/>
      <c r="T806" s="107"/>
      <c r="U806" s="107"/>
      <c r="V806" s="107"/>
      <c r="W806" s="107"/>
      <c r="X806" s="107"/>
      <c r="Y806" s="107"/>
      <c r="Z806" s="107"/>
    </row>
    <row r="807" spans="1:26" ht="15.75" customHeight="1">
      <c r="A807" s="107"/>
      <c r="B807" s="107"/>
      <c r="C807" s="107"/>
      <c r="D807" s="107"/>
      <c r="E807" s="107"/>
      <c r="F807" s="107"/>
      <c r="G807" s="107"/>
      <c r="H807" s="107"/>
      <c r="I807" s="107"/>
      <c r="J807" s="107"/>
      <c r="K807" s="107"/>
      <c r="L807" s="107"/>
      <c r="M807" s="109"/>
      <c r="N807" s="109"/>
      <c r="O807" s="107"/>
      <c r="P807" s="107"/>
      <c r="Q807" s="107"/>
      <c r="R807" s="107"/>
      <c r="S807" s="107"/>
      <c r="T807" s="107"/>
      <c r="U807" s="107"/>
      <c r="V807" s="107"/>
      <c r="W807" s="107"/>
      <c r="X807" s="107"/>
      <c r="Y807" s="107"/>
      <c r="Z807" s="107"/>
    </row>
    <row r="808" spans="1:26" ht="15.75" customHeight="1">
      <c r="A808" s="107"/>
      <c r="B808" s="107"/>
      <c r="C808" s="107"/>
      <c r="D808" s="107"/>
      <c r="E808" s="107"/>
      <c r="F808" s="107"/>
      <c r="G808" s="107"/>
      <c r="H808" s="107"/>
      <c r="I808" s="107"/>
      <c r="J808" s="107"/>
      <c r="K808" s="107"/>
      <c r="L808" s="107"/>
      <c r="M808" s="109"/>
      <c r="N808" s="109"/>
      <c r="O808" s="107"/>
      <c r="P808" s="107"/>
      <c r="Q808" s="107"/>
      <c r="R808" s="107"/>
      <c r="S808" s="107"/>
      <c r="T808" s="107"/>
      <c r="U808" s="107"/>
      <c r="V808" s="107"/>
      <c r="W808" s="107"/>
      <c r="X808" s="107"/>
      <c r="Y808" s="107"/>
      <c r="Z808" s="107"/>
    </row>
    <row r="809" spans="1:26" ht="15.75" customHeight="1">
      <c r="A809" s="107"/>
      <c r="B809" s="107"/>
      <c r="C809" s="107"/>
      <c r="D809" s="107"/>
      <c r="E809" s="107"/>
      <c r="F809" s="107"/>
      <c r="G809" s="107"/>
      <c r="H809" s="107"/>
      <c r="I809" s="107"/>
      <c r="J809" s="107"/>
      <c r="K809" s="107"/>
      <c r="L809" s="107"/>
      <c r="M809" s="109"/>
      <c r="N809" s="109"/>
      <c r="O809" s="107"/>
      <c r="P809" s="107"/>
      <c r="Q809" s="107"/>
      <c r="R809" s="107"/>
      <c r="S809" s="107"/>
      <c r="T809" s="107"/>
      <c r="U809" s="107"/>
      <c r="V809" s="107"/>
      <c r="W809" s="107"/>
      <c r="X809" s="107"/>
      <c r="Y809" s="107"/>
      <c r="Z809" s="107"/>
    </row>
    <row r="810" spans="1:26" ht="15.75" customHeight="1">
      <c r="A810" s="107"/>
      <c r="B810" s="107"/>
      <c r="C810" s="107"/>
      <c r="D810" s="107"/>
      <c r="E810" s="107"/>
      <c r="F810" s="107"/>
      <c r="G810" s="107"/>
      <c r="H810" s="107"/>
      <c r="I810" s="107"/>
      <c r="J810" s="107"/>
      <c r="K810" s="107"/>
      <c r="L810" s="107"/>
      <c r="M810" s="109"/>
      <c r="N810" s="109"/>
      <c r="O810" s="107"/>
      <c r="P810" s="107"/>
      <c r="Q810" s="107"/>
      <c r="R810" s="107"/>
      <c r="S810" s="107"/>
      <c r="T810" s="107"/>
      <c r="U810" s="107"/>
      <c r="V810" s="107"/>
      <c r="W810" s="107"/>
      <c r="X810" s="107"/>
      <c r="Y810" s="107"/>
      <c r="Z810" s="107"/>
    </row>
    <row r="811" spans="1:26" ht="15.75" customHeight="1">
      <c r="A811" s="107"/>
      <c r="B811" s="107"/>
      <c r="C811" s="107"/>
      <c r="D811" s="107"/>
      <c r="E811" s="107"/>
      <c r="F811" s="107"/>
      <c r="G811" s="107"/>
      <c r="H811" s="107"/>
      <c r="I811" s="107"/>
      <c r="J811" s="107"/>
      <c r="K811" s="107"/>
      <c r="L811" s="107"/>
      <c r="M811" s="109"/>
      <c r="N811" s="109"/>
      <c r="O811" s="107"/>
      <c r="P811" s="107"/>
      <c r="Q811" s="107"/>
      <c r="R811" s="107"/>
      <c r="S811" s="107"/>
      <c r="T811" s="107"/>
      <c r="U811" s="107"/>
      <c r="V811" s="107"/>
      <c r="W811" s="107"/>
      <c r="X811" s="107"/>
      <c r="Y811" s="107"/>
      <c r="Z811" s="107"/>
    </row>
    <row r="812" spans="1:26" ht="15.75" customHeight="1">
      <c r="A812" s="107"/>
      <c r="B812" s="107"/>
      <c r="C812" s="107"/>
      <c r="D812" s="107"/>
      <c r="E812" s="107"/>
      <c r="F812" s="107"/>
      <c r="G812" s="107"/>
      <c r="H812" s="107"/>
      <c r="I812" s="107"/>
      <c r="J812" s="107"/>
      <c r="K812" s="107"/>
      <c r="L812" s="107"/>
      <c r="M812" s="109"/>
      <c r="N812" s="109"/>
      <c r="O812" s="107"/>
      <c r="P812" s="107"/>
      <c r="Q812" s="107"/>
      <c r="R812" s="107"/>
      <c r="S812" s="107"/>
      <c r="T812" s="107"/>
      <c r="U812" s="107"/>
      <c r="V812" s="107"/>
      <c r="W812" s="107"/>
      <c r="X812" s="107"/>
      <c r="Y812" s="107"/>
      <c r="Z812" s="107"/>
    </row>
    <row r="813" spans="1:26" ht="15.75" customHeight="1">
      <c r="A813" s="107"/>
      <c r="B813" s="107"/>
      <c r="C813" s="107"/>
      <c r="D813" s="107"/>
      <c r="E813" s="107"/>
      <c r="F813" s="107"/>
      <c r="G813" s="107"/>
      <c r="H813" s="107"/>
      <c r="I813" s="107"/>
      <c r="J813" s="107"/>
      <c r="K813" s="107"/>
      <c r="L813" s="107"/>
      <c r="M813" s="109"/>
      <c r="N813" s="109"/>
      <c r="O813" s="107"/>
      <c r="P813" s="107"/>
      <c r="Q813" s="107"/>
      <c r="R813" s="107"/>
      <c r="S813" s="107"/>
      <c r="T813" s="107"/>
      <c r="U813" s="107"/>
      <c r="V813" s="107"/>
      <c r="W813" s="107"/>
      <c r="X813" s="107"/>
      <c r="Y813" s="107"/>
      <c r="Z813" s="107"/>
    </row>
    <row r="814" spans="1:26" ht="15.75" customHeight="1">
      <c r="A814" s="107"/>
      <c r="B814" s="107"/>
      <c r="C814" s="107"/>
      <c r="D814" s="107"/>
      <c r="E814" s="107"/>
      <c r="F814" s="107"/>
      <c r="G814" s="107"/>
      <c r="H814" s="107"/>
      <c r="I814" s="107"/>
      <c r="J814" s="107"/>
      <c r="K814" s="107"/>
      <c r="L814" s="107"/>
      <c r="M814" s="109"/>
      <c r="N814" s="109"/>
      <c r="O814" s="107"/>
      <c r="P814" s="107"/>
      <c r="Q814" s="107"/>
      <c r="R814" s="107"/>
      <c r="S814" s="107"/>
      <c r="T814" s="107"/>
      <c r="U814" s="107"/>
      <c r="V814" s="107"/>
      <c r="W814" s="107"/>
      <c r="X814" s="107"/>
      <c r="Y814" s="107"/>
      <c r="Z814" s="107"/>
    </row>
    <row r="815" spans="1:26" ht="15.75" customHeight="1">
      <c r="A815" s="107"/>
      <c r="B815" s="107"/>
      <c r="C815" s="107"/>
      <c r="D815" s="107"/>
      <c r="E815" s="107"/>
      <c r="F815" s="107"/>
      <c r="G815" s="107"/>
      <c r="H815" s="107"/>
      <c r="I815" s="107"/>
      <c r="J815" s="107"/>
      <c r="K815" s="107"/>
      <c r="L815" s="107"/>
      <c r="M815" s="109"/>
      <c r="N815" s="109"/>
      <c r="O815" s="107"/>
      <c r="P815" s="107"/>
      <c r="Q815" s="107"/>
      <c r="R815" s="107"/>
      <c r="S815" s="107"/>
      <c r="T815" s="107"/>
      <c r="U815" s="107"/>
      <c r="V815" s="107"/>
      <c r="W815" s="107"/>
      <c r="X815" s="107"/>
      <c r="Y815" s="107"/>
      <c r="Z815" s="107"/>
    </row>
    <row r="816" spans="1:26" ht="15.75" customHeight="1">
      <c r="A816" s="107"/>
      <c r="B816" s="107"/>
      <c r="C816" s="107"/>
      <c r="D816" s="107"/>
      <c r="E816" s="107"/>
      <c r="F816" s="107"/>
      <c r="G816" s="107"/>
      <c r="H816" s="107"/>
      <c r="I816" s="107"/>
      <c r="J816" s="107"/>
      <c r="K816" s="107"/>
      <c r="L816" s="107"/>
      <c r="M816" s="109"/>
      <c r="N816" s="109"/>
      <c r="O816" s="107"/>
      <c r="P816" s="107"/>
      <c r="Q816" s="107"/>
      <c r="R816" s="107"/>
      <c r="S816" s="107"/>
      <c r="T816" s="107"/>
      <c r="U816" s="107"/>
      <c r="V816" s="107"/>
      <c r="W816" s="107"/>
      <c r="X816" s="107"/>
      <c r="Y816" s="107"/>
      <c r="Z816" s="107"/>
    </row>
    <row r="817" spans="1:26" ht="15.75" customHeight="1">
      <c r="A817" s="107"/>
      <c r="B817" s="107"/>
      <c r="C817" s="107"/>
      <c r="D817" s="107"/>
      <c r="E817" s="107"/>
      <c r="F817" s="107"/>
      <c r="G817" s="107"/>
      <c r="H817" s="107"/>
      <c r="I817" s="107"/>
      <c r="J817" s="107"/>
      <c r="K817" s="107"/>
      <c r="L817" s="107"/>
      <c r="M817" s="109"/>
      <c r="N817" s="109"/>
      <c r="O817" s="107"/>
      <c r="P817" s="107"/>
      <c r="Q817" s="107"/>
      <c r="R817" s="107"/>
      <c r="S817" s="107"/>
      <c r="T817" s="107"/>
      <c r="U817" s="107"/>
      <c r="V817" s="107"/>
      <c r="W817" s="107"/>
      <c r="X817" s="107"/>
      <c r="Y817" s="107"/>
      <c r="Z817" s="107"/>
    </row>
    <row r="818" spans="1:26" ht="15.75" customHeight="1">
      <c r="A818" s="107"/>
      <c r="B818" s="107"/>
      <c r="C818" s="107"/>
      <c r="D818" s="107"/>
      <c r="E818" s="107"/>
      <c r="F818" s="107"/>
      <c r="G818" s="107"/>
      <c r="H818" s="107"/>
      <c r="I818" s="107"/>
      <c r="J818" s="107"/>
      <c r="K818" s="107"/>
      <c r="L818" s="107"/>
      <c r="M818" s="109"/>
      <c r="N818" s="109"/>
      <c r="O818" s="107"/>
      <c r="P818" s="107"/>
      <c r="Q818" s="107"/>
      <c r="R818" s="107"/>
      <c r="S818" s="107"/>
      <c r="T818" s="107"/>
      <c r="U818" s="107"/>
      <c r="V818" s="107"/>
      <c r="W818" s="107"/>
      <c r="X818" s="107"/>
      <c r="Y818" s="107"/>
      <c r="Z818" s="107"/>
    </row>
    <row r="819" spans="1:26" ht="15.75" customHeight="1">
      <c r="A819" s="107"/>
      <c r="B819" s="107"/>
      <c r="C819" s="107"/>
      <c r="D819" s="107"/>
      <c r="E819" s="107"/>
      <c r="F819" s="107"/>
      <c r="G819" s="107"/>
      <c r="H819" s="107"/>
      <c r="I819" s="107"/>
      <c r="J819" s="107"/>
      <c r="K819" s="107"/>
      <c r="L819" s="107"/>
      <c r="M819" s="109"/>
      <c r="N819" s="109"/>
      <c r="O819" s="107"/>
      <c r="P819" s="107"/>
      <c r="Q819" s="107"/>
      <c r="R819" s="107"/>
      <c r="S819" s="107"/>
      <c r="T819" s="107"/>
      <c r="U819" s="107"/>
      <c r="V819" s="107"/>
      <c r="W819" s="107"/>
      <c r="X819" s="107"/>
      <c r="Y819" s="107"/>
      <c r="Z819" s="107"/>
    </row>
    <row r="820" spans="1:26" ht="15.75" customHeight="1">
      <c r="A820" s="107"/>
      <c r="B820" s="107"/>
      <c r="C820" s="107"/>
      <c r="D820" s="107"/>
      <c r="E820" s="107"/>
      <c r="F820" s="107"/>
      <c r="G820" s="107"/>
      <c r="H820" s="107"/>
      <c r="I820" s="107"/>
      <c r="J820" s="107"/>
      <c r="K820" s="107"/>
      <c r="L820" s="107"/>
      <c r="M820" s="109"/>
      <c r="N820" s="109"/>
      <c r="O820" s="107"/>
      <c r="P820" s="107"/>
      <c r="Q820" s="107"/>
      <c r="R820" s="107"/>
      <c r="S820" s="107"/>
      <c r="T820" s="107"/>
      <c r="U820" s="107"/>
      <c r="V820" s="107"/>
      <c r="W820" s="107"/>
      <c r="X820" s="107"/>
      <c r="Y820" s="107"/>
      <c r="Z820" s="107"/>
    </row>
    <row r="821" spans="1:26" ht="15.75" customHeight="1">
      <c r="A821" s="107"/>
      <c r="B821" s="107"/>
      <c r="C821" s="107"/>
      <c r="D821" s="107"/>
      <c r="E821" s="107"/>
      <c r="F821" s="107"/>
      <c r="G821" s="107"/>
      <c r="H821" s="107"/>
      <c r="I821" s="107"/>
      <c r="J821" s="107"/>
      <c r="K821" s="107"/>
      <c r="L821" s="107"/>
      <c r="M821" s="109"/>
      <c r="N821" s="109"/>
      <c r="O821" s="107"/>
      <c r="P821" s="107"/>
      <c r="Q821" s="107"/>
      <c r="R821" s="107"/>
      <c r="S821" s="107"/>
      <c r="T821" s="107"/>
      <c r="U821" s="107"/>
      <c r="V821" s="107"/>
      <c r="W821" s="107"/>
      <c r="X821" s="107"/>
      <c r="Y821" s="107"/>
      <c r="Z821" s="107"/>
    </row>
    <row r="822" spans="1:26" ht="15.75" customHeight="1">
      <c r="A822" s="107"/>
      <c r="B822" s="107"/>
      <c r="C822" s="107"/>
      <c r="D822" s="107"/>
      <c r="E822" s="107"/>
      <c r="F822" s="107"/>
      <c r="G822" s="107"/>
      <c r="H822" s="107"/>
      <c r="I822" s="107"/>
      <c r="J822" s="107"/>
      <c r="K822" s="107"/>
      <c r="L822" s="107"/>
      <c r="M822" s="109"/>
      <c r="N822" s="109"/>
      <c r="O822" s="107"/>
      <c r="P822" s="107"/>
      <c r="Q822" s="107"/>
      <c r="R822" s="107"/>
      <c r="S822" s="107"/>
      <c r="T822" s="107"/>
      <c r="U822" s="107"/>
      <c r="V822" s="107"/>
      <c r="W822" s="107"/>
      <c r="X822" s="107"/>
      <c r="Y822" s="107"/>
      <c r="Z822" s="107"/>
    </row>
    <row r="823" spans="1:26" ht="15.75" customHeight="1">
      <c r="A823" s="107"/>
      <c r="B823" s="107"/>
      <c r="C823" s="107"/>
      <c r="D823" s="107"/>
      <c r="E823" s="107"/>
      <c r="F823" s="107"/>
      <c r="G823" s="107"/>
      <c r="H823" s="107"/>
      <c r="I823" s="107"/>
      <c r="J823" s="107"/>
      <c r="K823" s="107"/>
      <c r="L823" s="107"/>
      <c r="M823" s="109"/>
      <c r="N823" s="109"/>
      <c r="O823" s="107"/>
      <c r="P823" s="107"/>
      <c r="Q823" s="107"/>
      <c r="R823" s="107"/>
      <c r="S823" s="107"/>
      <c r="T823" s="107"/>
      <c r="U823" s="107"/>
      <c r="V823" s="107"/>
      <c r="W823" s="107"/>
      <c r="X823" s="107"/>
      <c r="Y823" s="107"/>
      <c r="Z823" s="107"/>
    </row>
    <row r="824" spans="1:26" ht="15.75" customHeight="1">
      <c r="A824" s="107"/>
      <c r="B824" s="107"/>
      <c r="C824" s="107"/>
      <c r="D824" s="107"/>
      <c r="E824" s="107"/>
      <c r="F824" s="107"/>
      <c r="G824" s="107"/>
      <c r="H824" s="107"/>
      <c r="I824" s="107"/>
      <c r="J824" s="107"/>
      <c r="K824" s="107"/>
      <c r="L824" s="107"/>
      <c r="M824" s="109"/>
      <c r="N824" s="109"/>
      <c r="O824" s="107"/>
      <c r="P824" s="107"/>
      <c r="Q824" s="107"/>
      <c r="R824" s="107"/>
      <c r="S824" s="107"/>
      <c r="T824" s="107"/>
      <c r="U824" s="107"/>
      <c r="V824" s="107"/>
      <c r="W824" s="107"/>
      <c r="X824" s="107"/>
      <c r="Y824" s="107"/>
      <c r="Z824" s="107"/>
    </row>
    <row r="825" spans="1:26" ht="15.75" customHeight="1">
      <c r="A825" s="107"/>
      <c r="B825" s="107"/>
      <c r="C825" s="107"/>
      <c r="D825" s="107"/>
      <c r="E825" s="107"/>
      <c r="F825" s="107"/>
      <c r="G825" s="107"/>
      <c r="H825" s="107"/>
      <c r="I825" s="107"/>
      <c r="J825" s="107"/>
      <c r="K825" s="107"/>
      <c r="L825" s="107"/>
      <c r="M825" s="109"/>
      <c r="N825" s="109"/>
      <c r="O825" s="107"/>
      <c r="P825" s="107"/>
      <c r="Q825" s="107"/>
      <c r="R825" s="107"/>
      <c r="S825" s="107"/>
      <c r="T825" s="107"/>
      <c r="U825" s="107"/>
      <c r="V825" s="107"/>
      <c r="W825" s="107"/>
      <c r="X825" s="107"/>
      <c r="Y825" s="107"/>
      <c r="Z825" s="107"/>
    </row>
    <row r="826" spans="1:26" ht="15.75" customHeight="1">
      <c r="A826" s="107"/>
      <c r="B826" s="107"/>
      <c r="C826" s="107"/>
      <c r="D826" s="107"/>
      <c r="E826" s="107"/>
      <c r="F826" s="107"/>
      <c r="G826" s="107"/>
      <c r="H826" s="107"/>
      <c r="I826" s="107"/>
      <c r="J826" s="107"/>
      <c r="K826" s="107"/>
      <c r="L826" s="107"/>
      <c r="M826" s="109"/>
      <c r="N826" s="109"/>
      <c r="O826" s="107"/>
      <c r="P826" s="107"/>
      <c r="Q826" s="107"/>
      <c r="R826" s="107"/>
      <c r="S826" s="107"/>
      <c r="T826" s="107"/>
      <c r="U826" s="107"/>
      <c r="V826" s="107"/>
      <c r="W826" s="107"/>
      <c r="X826" s="107"/>
      <c r="Y826" s="107"/>
      <c r="Z826" s="107"/>
    </row>
    <row r="827" spans="1:26" ht="15.75" customHeight="1">
      <c r="A827" s="107"/>
      <c r="B827" s="107"/>
      <c r="C827" s="107"/>
      <c r="D827" s="107"/>
      <c r="E827" s="107"/>
      <c r="F827" s="107"/>
      <c r="G827" s="107"/>
      <c r="H827" s="107"/>
      <c r="I827" s="107"/>
      <c r="J827" s="107"/>
      <c r="K827" s="107"/>
      <c r="L827" s="107"/>
      <c r="M827" s="109"/>
      <c r="N827" s="109"/>
      <c r="O827" s="107"/>
      <c r="P827" s="107"/>
      <c r="Q827" s="107"/>
      <c r="R827" s="107"/>
      <c r="S827" s="107"/>
      <c r="T827" s="107"/>
      <c r="U827" s="107"/>
      <c r="V827" s="107"/>
      <c r="W827" s="107"/>
      <c r="X827" s="107"/>
      <c r="Y827" s="107"/>
      <c r="Z827" s="107"/>
    </row>
    <row r="828" spans="1:26" ht="15.75" customHeight="1">
      <c r="A828" s="107"/>
      <c r="B828" s="107"/>
      <c r="C828" s="107"/>
      <c r="D828" s="107"/>
      <c r="E828" s="107"/>
      <c r="F828" s="107"/>
      <c r="G828" s="107"/>
      <c r="H828" s="107"/>
      <c r="I828" s="107"/>
      <c r="J828" s="107"/>
      <c r="K828" s="107"/>
      <c r="L828" s="107"/>
      <c r="M828" s="109"/>
      <c r="N828" s="109"/>
      <c r="O828" s="107"/>
      <c r="P828" s="107"/>
      <c r="Q828" s="107"/>
      <c r="R828" s="107"/>
      <c r="S828" s="107"/>
      <c r="T828" s="107"/>
      <c r="U828" s="107"/>
      <c r="V828" s="107"/>
      <c r="W828" s="107"/>
      <c r="X828" s="107"/>
      <c r="Y828" s="107"/>
      <c r="Z828" s="107"/>
    </row>
    <row r="829" spans="1:26" ht="15.75" customHeight="1">
      <c r="A829" s="107"/>
      <c r="B829" s="107"/>
      <c r="C829" s="107"/>
      <c r="D829" s="107"/>
      <c r="E829" s="107"/>
      <c r="F829" s="107"/>
      <c r="G829" s="107"/>
      <c r="H829" s="107"/>
      <c r="I829" s="107"/>
      <c r="J829" s="107"/>
      <c r="K829" s="107"/>
      <c r="L829" s="107"/>
      <c r="M829" s="109"/>
      <c r="N829" s="109"/>
      <c r="O829" s="107"/>
      <c r="P829" s="107"/>
      <c r="Q829" s="107"/>
      <c r="R829" s="107"/>
      <c r="S829" s="107"/>
      <c r="T829" s="107"/>
      <c r="U829" s="107"/>
      <c r="V829" s="107"/>
      <c r="W829" s="107"/>
      <c r="X829" s="107"/>
      <c r="Y829" s="107"/>
      <c r="Z829" s="107"/>
    </row>
    <row r="830" spans="1:26" ht="15.75" customHeight="1">
      <c r="A830" s="107"/>
      <c r="B830" s="107"/>
      <c r="C830" s="107"/>
      <c r="D830" s="107"/>
      <c r="E830" s="107"/>
      <c r="F830" s="107"/>
      <c r="G830" s="107"/>
      <c r="H830" s="107"/>
      <c r="I830" s="107"/>
      <c r="J830" s="107"/>
      <c r="K830" s="107"/>
      <c r="L830" s="107"/>
      <c r="M830" s="109"/>
      <c r="N830" s="109"/>
      <c r="O830" s="107"/>
      <c r="P830" s="107"/>
      <c r="Q830" s="107"/>
      <c r="R830" s="107"/>
      <c r="S830" s="107"/>
      <c r="T830" s="107"/>
      <c r="U830" s="107"/>
      <c r="V830" s="107"/>
      <c r="W830" s="107"/>
      <c r="X830" s="107"/>
      <c r="Y830" s="107"/>
      <c r="Z830" s="107"/>
    </row>
    <row r="831" spans="1:26" ht="15.75" customHeight="1">
      <c r="A831" s="107"/>
      <c r="B831" s="107"/>
      <c r="C831" s="107"/>
      <c r="D831" s="107"/>
      <c r="E831" s="107"/>
      <c r="F831" s="107"/>
      <c r="G831" s="107"/>
      <c r="H831" s="107"/>
      <c r="I831" s="107"/>
      <c r="J831" s="107"/>
      <c r="K831" s="107"/>
      <c r="L831" s="107"/>
      <c r="M831" s="109"/>
      <c r="N831" s="109"/>
      <c r="O831" s="107"/>
      <c r="P831" s="107"/>
      <c r="Q831" s="107"/>
      <c r="R831" s="107"/>
      <c r="S831" s="107"/>
      <c r="T831" s="107"/>
      <c r="U831" s="107"/>
      <c r="V831" s="107"/>
      <c r="W831" s="107"/>
      <c r="X831" s="107"/>
      <c r="Y831" s="107"/>
      <c r="Z831" s="107"/>
    </row>
    <row r="832" spans="1:26" ht="15.75" customHeight="1">
      <c r="A832" s="107"/>
      <c r="B832" s="107"/>
      <c r="C832" s="107"/>
      <c r="D832" s="107"/>
      <c r="E832" s="107"/>
      <c r="F832" s="107"/>
      <c r="G832" s="107"/>
      <c r="H832" s="107"/>
      <c r="I832" s="107"/>
      <c r="J832" s="107"/>
      <c r="K832" s="107"/>
      <c r="L832" s="107"/>
      <c r="M832" s="109"/>
      <c r="N832" s="109"/>
      <c r="O832" s="107"/>
      <c r="P832" s="107"/>
      <c r="Q832" s="107"/>
      <c r="R832" s="107"/>
      <c r="S832" s="107"/>
      <c r="T832" s="107"/>
      <c r="U832" s="107"/>
      <c r="V832" s="107"/>
      <c r="W832" s="107"/>
      <c r="X832" s="107"/>
      <c r="Y832" s="107"/>
      <c r="Z832" s="107"/>
    </row>
    <row r="833" spans="1:26" ht="15.75" customHeight="1">
      <c r="A833" s="107"/>
      <c r="B833" s="107"/>
      <c r="C833" s="107"/>
      <c r="D833" s="107"/>
      <c r="E833" s="107"/>
      <c r="F833" s="107"/>
      <c r="G833" s="107"/>
      <c r="H833" s="107"/>
      <c r="I833" s="107"/>
      <c r="J833" s="107"/>
      <c r="K833" s="107"/>
      <c r="L833" s="107"/>
      <c r="M833" s="109"/>
      <c r="N833" s="109"/>
      <c r="O833" s="107"/>
      <c r="P833" s="107"/>
      <c r="Q833" s="107"/>
      <c r="R833" s="107"/>
      <c r="S833" s="107"/>
      <c r="T833" s="107"/>
      <c r="U833" s="107"/>
      <c r="V833" s="107"/>
      <c r="W833" s="107"/>
      <c r="X833" s="107"/>
      <c r="Y833" s="107"/>
      <c r="Z833" s="107"/>
    </row>
    <row r="834" spans="1:26" ht="15.75" customHeight="1">
      <c r="A834" s="107"/>
      <c r="B834" s="107"/>
      <c r="C834" s="107"/>
      <c r="D834" s="107"/>
      <c r="E834" s="107"/>
      <c r="F834" s="107"/>
      <c r="G834" s="107"/>
      <c r="H834" s="107"/>
      <c r="I834" s="107"/>
      <c r="J834" s="107"/>
      <c r="K834" s="107"/>
      <c r="L834" s="107"/>
      <c r="M834" s="109"/>
      <c r="N834" s="109"/>
      <c r="O834" s="107"/>
      <c r="P834" s="107"/>
      <c r="Q834" s="107"/>
      <c r="R834" s="107"/>
      <c r="S834" s="107"/>
      <c r="T834" s="107"/>
      <c r="U834" s="107"/>
      <c r="V834" s="107"/>
      <c r="W834" s="107"/>
      <c r="X834" s="107"/>
      <c r="Y834" s="107"/>
      <c r="Z834" s="107"/>
    </row>
    <row r="835" spans="1:26" ht="15.75" customHeight="1">
      <c r="A835" s="107"/>
      <c r="B835" s="107"/>
      <c r="C835" s="107"/>
      <c r="D835" s="107"/>
      <c r="E835" s="107"/>
      <c r="F835" s="107"/>
      <c r="G835" s="107"/>
      <c r="H835" s="107"/>
      <c r="I835" s="107"/>
      <c r="J835" s="107"/>
      <c r="K835" s="107"/>
      <c r="L835" s="107"/>
      <c r="M835" s="109"/>
      <c r="N835" s="109"/>
      <c r="O835" s="107"/>
      <c r="P835" s="107"/>
      <c r="Q835" s="107"/>
      <c r="R835" s="107"/>
      <c r="S835" s="107"/>
      <c r="T835" s="107"/>
      <c r="U835" s="107"/>
      <c r="V835" s="107"/>
      <c r="W835" s="107"/>
      <c r="X835" s="107"/>
      <c r="Y835" s="107"/>
      <c r="Z835" s="107"/>
    </row>
    <row r="836" spans="1:26" ht="15.75" customHeight="1">
      <c r="A836" s="107"/>
      <c r="B836" s="107"/>
      <c r="C836" s="107"/>
      <c r="D836" s="107"/>
      <c r="E836" s="107"/>
      <c r="F836" s="107"/>
      <c r="G836" s="107"/>
      <c r="H836" s="107"/>
      <c r="I836" s="107"/>
      <c r="J836" s="107"/>
      <c r="K836" s="107"/>
      <c r="L836" s="107"/>
      <c r="M836" s="109"/>
      <c r="N836" s="109"/>
      <c r="O836" s="107"/>
      <c r="P836" s="107"/>
      <c r="Q836" s="107"/>
      <c r="R836" s="107"/>
      <c r="S836" s="107"/>
      <c r="T836" s="107"/>
      <c r="U836" s="107"/>
      <c r="V836" s="107"/>
      <c r="W836" s="107"/>
      <c r="X836" s="107"/>
      <c r="Y836" s="107"/>
      <c r="Z836" s="107"/>
    </row>
    <row r="837" spans="1:26" ht="15.75" customHeight="1">
      <c r="A837" s="107"/>
      <c r="B837" s="107"/>
      <c r="C837" s="107"/>
      <c r="D837" s="107"/>
      <c r="E837" s="107"/>
      <c r="F837" s="107"/>
      <c r="G837" s="107"/>
      <c r="H837" s="107"/>
      <c r="I837" s="107"/>
      <c r="J837" s="107"/>
      <c r="K837" s="107"/>
      <c r="L837" s="107"/>
      <c r="M837" s="109"/>
      <c r="N837" s="109"/>
      <c r="O837" s="107"/>
      <c r="P837" s="107"/>
      <c r="Q837" s="107"/>
      <c r="R837" s="107"/>
      <c r="S837" s="107"/>
      <c r="T837" s="107"/>
      <c r="U837" s="107"/>
      <c r="V837" s="107"/>
      <c r="W837" s="107"/>
      <c r="X837" s="107"/>
      <c r="Y837" s="107"/>
      <c r="Z837" s="107"/>
    </row>
    <row r="838" spans="1:26" ht="15.75" customHeight="1">
      <c r="A838" s="107"/>
      <c r="B838" s="107"/>
      <c r="C838" s="107"/>
      <c r="D838" s="107"/>
      <c r="E838" s="107"/>
      <c r="F838" s="107"/>
      <c r="G838" s="107"/>
      <c r="H838" s="107"/>
      <c r="I838" s="107"/>
      <c r="J838" s="107"/>
      <c r="K838" s="107"/>
      <c r="L838" s="107"/>
      <c r="M838" s="109"/>
      <c r="N838" s="109"/>
      <c r="O838" s="107"/>
      <c r="P838" s="107"/>
      <c r="Q838" s="107"/>
      <c r="R838" s="107"/>
      <c r="S838" s="107"/>
      <c r="T838" s="107"/>
      <c r="U838" s="107"/>
      <c r="V838" s="107"/>
      <c r="W838" s="107"/>
      <c r="X838" s="107"/>
      <c r="Y838" s="107"/>
      <c r="Z838" s="107"/>
    </row>
    <row r="839" spans="1:26" ht="15.75" customHeight="1">
      <c r="A839" s="107"/>
      <c r="B839" s="107"/>
      <c r="C839" s="107"/>
      <c r="D839" s="107"/>
      <c r="E839" s="107"/>
      <c r="F839" s="107"/>
      <c r="G839" s="107"/>
      <c r="H839" s="107"/>
      <c r="I839" s="107"/>
      <c r="J839" s="107"/>
      <c r="K839" s="107"/>
      <c r="L839" s="107"/>
      <c r="M839" s="109"/>
      <c r="N839" s="109"/>
      <c r="O839" s="107"/>
      <c r="P839" s="107"/>
      <c r="Q839" s="107"/>
      <c r="R839" s="107"/>
      <c r="S839" s="107"/>
      <c r="T839" s="107"/>
      <c r="U839" s="107"/>
      <c r="V839" s="107"/>
      <c r="W839" s="107"/>
      <c r="X839" s="107"/>
      <c r="Y839" s="107"/>
      <c r="Z839" s="107"/>
    </row>
    <row r="840" spans="1:26" ht="15.75" customHeight="1">
      <c r="A840" s="107"/>
      <c r="B840" s="107"/>
      <c r="C840" s="107"/>
      <c r="D840" s="107"/>
      <c r="E840" s="107"/>
      <c r="F840" s="107"/>
      <c r="G840" s="107"/>
      <c r="H840" s="107"/>
      <c r="I840" s="107"/>
      <c r="J840" s="107"/>
      <c r="K840" s="107"/>
      <c r="L840" s="107"/>
      <c r="M840" s="109"/>
      <c r="N840" s="109"/>
      <c r="O840" s="107"/>
      <c r="P840" s="107"/>
      <c r="Q840" s="107"/>
      <c r="R840" s="107"/>
      <c r="S840" s="107"/>
      <c r="T840" s="107"/>
      <c r="U840" s="107"/>
      <c r="V840" s="107"/>
      <c r="W840" s="107"/>
      <c r="X840" s="107"/>
      <c r="Y840" s="107"/>
      <c r="Z840" s="107"/>
    </row>
    <row r="841" spans="1:26" ht="15.75" customHeight="1">
      <c r="A841" s="107"/>
      <c r="B841" s="107"/>
      <c r="C841" s="107"/>
      <c r="D841" s="107"/>
      <c r="E841" s="107"/>
      <c r="F841" s="107"/>
      <c r="G841" s="107"/>
      <c r="H841" s="107"/>
      <c r="I841" s="107"/>
      <c r="J841" s="107"/>
      <c r="K841" s="107"/>
      <c r="L841" s="107"/>
      <c r="M841" s="109"/>
      <c r="N841" s="109"/>
      <c r="O841" s="107"/>
      <c r="P841" s="107"/>
      <c r="Q841" s="107"/>
      <c r="R841" s="107"/>
      <c r="S841" s="107"/>
      <c r="T841" s="107"/>
      <c r="U841" s="107"/>
      <c r="V841" s="107"/>
      <c r="W841" s="107"/>
      <c r="X841" s="107"/>
      <c r="Y841" s="107"/>
      <c r="Z841" s="107"/>
    </row>
    <row r="842" spans="1:26" ht="15.75" customHeight="1">
      <c r="A842" s="107"/>
      <c r="B842" s="107"/>
      <c r="C842" s="107"/>
      <c r="D842" s="107"/>
      <c r="E842" s="107"/>
      <c r="F842" s="107"/>
      <c r="G842" s="107"/>
      <c r="H842" s="107"/>
      <c r="I842" s="107"/>
      <c r="J842" s="107"/>
      <c r="K842" s="107"/>
      <c r="L842" s="107"/>
      <c r="M842" s="109"/>
      <c r="N842" s="109"/>
      <c r="O842" s="107"/>
      <c r="P842" s="107"/>
      <c r="Q842" s="107"/>
      <c r="R842" s="107"/>
      <c r="S842" s="107"/>
      <c r="T842" s="107"/>
      <c r="U842" s="107"/>
      <c r="V842" s="107"/>
      <c r="W842" s="107"/>
      <c r="X842" s="107"/>
      <c r="Y842" s="107"/>
      <c r="Z842" s="107"/>
    </row>
    <row r="843" spans="1:26" ht="15.75" customHeight="1">
      <c r="A843" s="107"/>
      <c r="B843" s="107"/>
      <c r="C843" s="107"/>
      <c r="D843" s="107"/>
      <c r="E843" s="107"/>
      <c r="F843" s="107"/>
      <c r="G843" s="107"/>
      <c r="H843" s="107"/>
      <c r="I843" s="107"/>
      <c r="J843" s="107"/>
      <c r="K843" s="107"/>
      <c r="L843" s="107"/>
      <c r="M843" s="109"/>
      <c r="N843" s="109"/>
      <c r="O843" s="107"/>
      <c r="P843" s="107"/>
      <c r="Q843" s="107"/>
      <c r="R843" s="107"/>
      <c r="S843" s="107"/>
      <c r="T843" s="107"/>
      <c r="U843" s="107"/>
      <c r="V843" s="107"/>
      <c r="W843" s="107"/>
      <c r="X843" s="107"/>
      <c r="Y843" s="107"/>
      <c r="Z843" s="107"/>
    </row>
    <row r="844" spans="1:26" ht="15.75" customHeight="1">
      <c r="A844" s="107"/>
      <c r="B844" s="107"/>
      <c r="C844" s="107"/>
      <c r="D844" s="107"/>
      <c r="E844" s="107"/>
      <c r="F844" s="107"/>
      <c r="G844" s="107"/>
      <c r="H844" s="107"/>
      <c r="I844" s="107"/>
      <c r="J844" s="107"/>
      <c r="K844" s="107"/>
      <c r="L844" s="107"/>
      <c r="M844" s="109"/>
      <c r="N844" s="109"/>
      <c r="O844" s="107"/>
      <c r="P844" s="107"/>
      <c r="Q844" s="107"/>
      <c r="R844" s="107"/>
      <c r="S844" s="107"/>
      <c r="T844" s="107"/>
      <c r="U844" s="107"/>
      <c r="V844" s="107"/>
      <c r="W844" s="107"/>
      <c r="X844" s="107"/>
      <c r="Y844" s="107"/>
      <c r="Z844" s="107"/>
    </row>
    <row r="845" spans="1:26" ht="15.75" customHeight="1">
      <c r="A845" s="107"/>
      <c r="B845" s="107"/>
      <c r="C845" s="107"/>
      <c r="D845" s="107"/>
      <c r="E845" s="107"/>
      <c r="F845" s="107"/>
      <c r="G845" s="107"/>
      <c r="H845" s="107"/>
      <c r="I845" s="107"/>
      <c r="J845" s="107"/>
      <c r="K845" s="107"/>
      <c r="L845" s="107"/>
      <c r="M845" s="109"/>
      <c r="N845" s="109"/>
      <c r="O845" s="107"/>
      <c r="P845" s="107"/>
      <c r="Q845" s="107"/>
      <c r="R845" s="107"/>
      <c r="S845" s="107"/>
      <c r="T845" s="107"/>
      <c r="U845" s="107"/>
      <c r="V845" s="107"/>
      <c r="W845" s="107"/>
      <c r="X845" s="107"/>
      <c r="Y845" s="107"/>
      <c r="Z845" s="107"/>
    </row>
    <row r="846" spans="1:26" ht="15.75" customHeight="1">
      <c r="A846" s="107"/>
      <c r="B846" s="107"/>
      <c r="C846" s="107"/>
      <c r="D846" s="107"/>
      <c r="E846" s="107"/>
      <c r="F846" s="107"/>
      <c r="G846" s="107"/>
      <c r="H846" s="107"/>
      <c r="I846" s="107"/>
      <c r="J846" s="107"/>
      <c r="K846" s="107"/>
      <c r="L846" s="107"/>
      <c r="M846" s="109"/>
      <c r="N846" s="109"/>
      <c r="O846" s="107"/>
      <c r="P846" s="107"/>
      <c r="Q846" s="107"/>
      <c r="R846" s="107"/>
      <c r="S846" s="107"/>
      <c r="T846" s="107"/>
      <c r="U846" s="107"/>
      <c r="V846" s="107"/>
      <c r="W846" s="107"/>
      <c r="X846" s="107"/>
      <c r="Y846" s="107"/>
      <c r="Z846" s="107"/>
    </row>
    <row r="847" spans="1:26" ht="15.75" customHeight="1">
      <c r="A847" s="107"/>
      <c r="B847" s="107"/>
      <c r="C847" s="107"/>
      <c r="D847" s="107"/>
      <c r="E847" s="107"/>
      <c r="F847" s="107"/>
      <c r="G847" s="107"/>
      <c r="H847" s="107"/>
      <c r="I847" s="107"/>
      <c r="J847" s="107"/>
      <c r="K847" s="107"/>
      <c r="L847" s="107"/>
      <c r="M847" s="109"/>
      <c r="N847" s="109"/>
      <c r="O847" s="107"/>
      <c r="P847" s="107"/>
      <c r="Q847" s="107"/>
      <c r="R847" s="107"/>
      <c r="S847" s="107"/>
      <c r="T847" s="107"/>
      <c r="U847" s="107"/>
      <c r="V847" s="107"/>
      <c r="W847" s="107"/>
      <c r="X847" s="107"/>
      <c r="Y847" s="107"/>
      <c r="Z847" s="107"/>
    </row>
    <row r="848" spans="1:26" ht="15.75" customHeight="1">
      <c r="A848" s="107"/>
      <c r="B848" s="107"/>
      <c r="C848" s="107"/>
      <c r="D848" s="107"/>
      <c r="E848" s="107"/>
      <c r="F848" s="107"/>
      <c r="G848" s="107"/>
      <c r="H848" s="107"/>
      <c r="I848" s="107"/>
      <c r="J848" s="107"/>
      <c r="K848" s="107"/>
      <c r="L848" s="107"/>
      <c r="M848" s="109"/>
      <c r="N848" s="109"/>
      <c r="O848" s="107"/>
      <c r="P848" s="107"/>
      <c r="Q848" s="107"/>
      <c r="R848" s="107"/>
      <c r="S848" s="107"/>
      <c r="T848" s="107"/>
      <c r="U848" s="107"/>
      <c r="V848" s="107"/>
      <c r="W848" s="107"/>
      <c r="X848" s="107"/>
      <c r="Y848" s="107"/>
      <c r="Z848" s="107"/>
    </row>
    <row r="849" spans="1:26" ht="15.75" customHeight="1">
      <c r="A849" s="107"/>
      <c r="B849" s="107"/>
      <c r="C849" s="107"/>
      <c r="D849" s="107"/>
      <c r="E849" s="107"/>
      <c r="F849" s="107"/>
      <c r="G849" s="107"/>
      <c r="H849" s="107"/>
      <c r="I849" s="107"/>
      <c r="J849" s="107"/>
      <c r="K849" s="107"/>
      <c r="L849" s="107"/>
      <c r="M849" s="109"/>
      <c r="N849" s="109"/>
      <c r="O849" s="107"/>
      <c r="P849" s="107"/>
      <c r="Q849" s="107"/>
      <c r="R849" s="107"/>
      <c r="S849" s="107"/>
      <c r="T849" s="107"/>
      <c r="U849" s="107"/>
      <c r="V849" s="107"/>
      <c r="W849" s="107"/>
      <c r="X849" s="107"/>
      <c r="Y849" s="107"/>
      <c r="Z849" s="107"/>
    </row>
    <row r="850" spans="1:26" ht="15.75" customHeight="1">
      <c r="A850" s="107"/>
      <c r="B850" s="107"/>
      <c r="C850" s="107"/>
      <c r="D850" s="107"/>
      <c r="E850" s="107"/>
      <c r="F850" s="107"/>
      <c r="G850" s="107"/>
      <c r="H850" s="107"/>
      <c r="I850" s="107"/>
      <c r="J850" s="107"/>
      <c r="K850" s="107"/>
      <c r="L850" s="107"/>
      <c r="M850" s="109"/>
      <c r="N850" s="109"/>
      <c r="O850" s="107"/>
      <c r="P850" s="107"/>
      <c r="Q850" s="107"/>
      <c r="R850" s="107"/>
      <c r="S850" s="107"/>
      <c r="T850" s="107"/>
      <c r="U850" s="107"/>
      <c r="V850" s="107"/>
      <c r="W850" s="107"/>
      <c r="X850" s="107"/>
      <c r="Y850" s="107"/>
      <c r="Z850" s="107"/>
    </row>
    <row r="851" spans="1:26" ht="15.75" customHeight="1">
      <c r="A851" s="107"/>
      <c r="B851" s="107"/>
      <c r="C851" s="107"/>
      <c r="D851" s="107"/>
      <c r="E851" s="107"/>
      <c r="F851" s="107"/>
      <c r="G851" s="107"/>
      <c r="H851" s="107"/>
      <c r="I851" s="107"/>
      <c r="J851" s="107"/>
      <c r="K851" s="107"/>
      <c r="L851" s="107"/>
      <c r="M851" s="109"/>
      <c r="N851" s="109"/>
      <c r="O851" s="107"/>
      <c r="P851" s="107"/>
      <c r="Q851" s="107"/>
      <c r="R851" s="107"/>
      <c r="S851" s="107"/>
      <c r="T851" s="107"/>
      <c r="U851" s="107"/>
      <c r="V851" s="107"/>
      <c r="W851" s="107"/>
      <c r="X851" s="107"/>
      <c r="Y851" s="107"/>
      <c r="Z851" s="107"/>
    </row>
    <row r="852" spans="1:26" ht="15.75" customHeight="1">
      <c r="A852" s="107"/>
      <c r="B852" s="107"/>
      <c r="C852" s="107"/>
      <c r="D852" s="107"/>
      <c r="E852" s="107"/>
      <c r="F852" s="107"/>
      <c r="G852" s="107"/>
      <c r="H852" s="107"/>
      <c r="I852" s="107"/>
      <c r="J852" s="107"/>
      <c r="K852" s="107"/>
      <c r="L852" s="107"/>
      <c r="M852" s="109"/>
      <c r="N852" s="109"/>
      <c r="O852" s="107"/>
      <c r="P852" s="107"/>
      <c r="Q852" s="107"/>
      <c r="R852" s="107"/>
      <c r="S852" s="107"/>
      <c r="T852" s="107"/>
      <c r="U852" s="107"/>
      <c r="V852" s="107"/>
      <c r="W852" s="107"/>
      <c r="X852" s="107"/>
      <c r="Y852" s="107"/>
      <c r="Z852" s="107"/>
    </row>
    <row r="853" spans="1:26" ht="15.75" customHeight="1">
      <c r="A853" s="107"/>
      <c r="B853" s="107"/>
      <c r="C853" s="107"/>
      <c r="D853" s="107"/>
      <c r="E853" s="107"/>
      <c r="F853" s="107"/>
      <c r="G853" s="107"/>
      <c r="H853" s="107"/>
      <c r="I853" s="107"/>
      <c r="J853" s="107"/>
      <c r="K853" s="107"/>
      <c r="L853" s="107"/>
      <c r="M853" s="109"/>
      <c r="N853" s="109"/>
      <c r="O853" s="107"/>
      <c r="P853" s="107"/>
      <c r="Q853" s="107"/>
      <c r="R853" s="107"/>
      <c r="S853" s="107"/>
      <c r="T853" s="107"/>
      <c r="U853" s="107"/>
      <c r="V853" s="107"/>
      <c r="W853" s="107"/>
      <c r="X853" s="107"/>
      <c r="Y853" s="107"/>
      <c r="Z853" s="107"/>
    </row>
    <row r="854" spans="1:26" ht="15.75" customHeight="1">
      <c r="A854" s="107"/>
      <c r="B854" s="107"/>
      <c r="C854" s="107"/>
      <c r="D854" s="107"/>
      <c r="E854" s="107"/>
      <c r="F854" s="107"/>
      <c r="G854" s="107"/>
      <c r="H854" s="107"/>
      <c r="I854" s="107"/>
      <c r="J854" s="107"/>
      <c r="K854" s="107"/>
      <c r="L854" s="107"/>
      <c r="M854" s="109"/>
      <c r="N854" s="109"/>
      <c r="O854" s="107"/>
      <c r="P854" s="107"/>
      <c r="Q854" s="107"/>
      <c r="R854" s="107"/>
      <c r="S854" s="107"/>
      <c r="T854" s="107"/>
      <c r="U854" s="107"/>
      <c r="V854" s="107"/>
      <c r="W854" s="107"/>
      <c r="X854" s="107"/>
      <c r="Y854" s="107"/>
      <c r="Z854" s="107"/>
    </row>
    <row r="855" spans="1:26" ht="15.75" customHeight="1">
      <c r="A855" s="107"/>
      <c r="B855" s="107"/>
      <c r="C855" s="107"/>
      <c r="D855" s="107"/>
      <c r="E855" s="107"/>
      <c r="F855" s="107"/>
      <c r="G855" s="107"/>
      <c r="H855" s="107"/>
      <c r="I855" s="107"/>
      <c r="J855" s="107"/>
      <c r="K855" s="107"/>
      <c r="L855" s="107"/>
      <c r="M855" s="109"/>
      <c r="N855" s="109"/>
      <c r="O855" s="107"/>
      <c r="P855" s="107"/>
      <c r="Q855" s="107"/>
      <c r="R855" s="107"/>
      <c r="S855" s="107"/>
      <c r="T855" s="107"/>
      <c r="U855" s="107"/>
      <c r="V855" s="107"/>
      <c r="W855" s="107"/>
      <c r="X855" s="107"/>
      <c r="Y855" s="107"/>
      <c r="Z855" s="107"/>
    </row>
    <row r="856" spans="1:26" ht="15.75" customHeight="1">
      <c r="A856" s="107"/>
      <c r="B856" s="107"/>
      <c r="C856" s="107"/>
      <c r="D856" s="107"/>
      <c r="E856" s="107"/>
      <c r="F856" s="107"/>
      <c r="G856" s="107"/>
      <c r="H856" s="107"/>
      <c r="I856" s="107"/>
      <c r="J856" s="107"/>
      <c r="K856" s="107"/>
      <c r="L856" s="107"/>
      <c r="M856" s="109"/>
      <c r="N856" s="109"/>
      <c r="O856" s="107"/>
      <c r="P856" s="107"/>
      <c r="Q856" s="107"/>
      <c r="R856" s="107"/>
      <c r="S856" s="107"/>
      <c r="T856" s="107"/>
      <c r="U856" s="107"/>
      <c r="V856" s="107"/>
      <c r="W856" s="107"/>
      <c r="X856" s="107"/>
      <c r="Y856" s="107"/>
      <c r="Z856" s="107"/>
    </row>
    <row r="857" spans="1:26" ht="15.75" customHeight="1">
      <c r="A857" s="107"/>
      <c r="B857" s="107"/>
      <c r="C857" s="107"/>
      <c r="D857" s="107"/>
      <c r="E857" s="107"/>
      <c r="F857" s="107"/>
      <c r="G857" s="107"/>
      <c r="H857" s="107"/>
      <c r="I857" s="107"/>
      <c r="J857" s="107"/>
      <c r="K857" s="107"/>
      <c r="L857" s="107"/>
      <c r="M857" s="109"/>
      <c r="N857" s="109"/>
      <c r="O857" s="107"/>
      <c r="P857" s="107"/>
      <c r="Q857" s="107"/>
      <c r="R857" s="107"/>
      <c r="S857" s="107"/>
      <c r="T857" s="107"/>
      <c r="U857" s="107"/>
      <c r="V857" s="107"/>
      <c r="W857" s="107"/>
      <c r="X857" s="107"/>
      <c r="Y857" s="107"/>
      <c r="Z857" s="107"/>
    </row>
    <row r="858" spans="1:26" ht="15.75" customHeight="1">
      <c r="A858" s="107"/>
      <c r="B858" s="107"/>
      <c r="C858" s="107"/>
      <c r="D858" s="107"/>
      <c r="E858" s="107"/>
      <c r="F858" s="107"/>
      <c r="G858" s="107"/>
      <c r="H858" s="107"/>
      <c r="I858" s="107"/>
      <c r="J858" s="107"/>
      <c r="K858" s="107"/>
      <c r="L858" s="107"/>
      <c r="M858" s="109"/>
      <c r="N858" s="109"/>
      <c r="O858" s="107"/>
      <c r="P858" s="107"/>
      <c r="Q858" s="107"/>
      <c r="R858" s="107"/>
      <c r="S858" s="107"/>
      <c r="T858" s="107"/>
      <c r="U858" s="107"/>
      <c r="V858" s="107"/>
      <c r="W858" s="107"/>
      <c r="X858" s="107"/>
      <c r="Y858" s="107"/>
      <c r="Z858" s="107"/>
    </row>
    <row r="859" spans="1:26" ht="15.75" customHeight="1">
      <c r="A859" s="107"/>
      <c r="B859" s="107"/>
      <c r="C859" s="107"/>
      <c r="D859" s="107"/>
      <c r="E859" s="107"/>
      <c r="F859" s="107"/>
      <c r="G859" s="107"/>
      <c r="H859" s="107"/>
      <c r="I859" s="107"/>
      <c r="J859" s="107"/>
      <c r="K859" s="107"/>
      <c r="L859" s="107"/>
      <c r="M859" s="109"/>
      <c r="N859" s="109"/>
      <c r="O859" s="107"/>
      <c r="P859" s="107"/>
      <c r="Q859" s="107"/>
      <c r="R859" s="107"/>
      <c r="S859" s="107"/>
      <c r="T859" s="107"/>
      <c r="U859" s="107"/>
      <c r="V859" s="107"/>
      <c r="W859" s="107"/>
      <c r="X859" s="107"/>
      <c r="Y859" s="107"/>
      <c r="Z859" s="107"/>
    </row>
    <row r="860" spans="1:26" ht="15.75" customHeight="1">
      <c r="A860" s="107"/>
      <c r="B860" s="107"/>
      <c r="C860" s="107"/>
      <c r="D860" s="107"/>
      <c r="E860" s="107"/>
      <c r="F860" s="107"/>
      <c r="G860" s="107"/>
      <c r="H860" s="107"/>
      <c r="I860" s="107"/>
      <c r="J860" s="107"/>
      <c r="K860" s="107"/>
      <c r="L860" s="107"/>
      <c r="M860" s="109"/>
      <c r="N860" s="109"/>
      <c r="O860" s="107"/>
      <c r="P860" s="107"/>
      <c r="Q860" s="107"/>
      <c r="R860" s="107"/>
      <c r="S860" s="107"/>
      <c r="T860" s="107"/>
      <c r="U860" s="107"/>
      <c r="V860" s="107"/>
      <c r="W860" s="107"/>
      <c r="X860" s="107"/>
      <c r="Y860" s="107"/>
      <c r="Z860" s="107"/>
    </row>
    <row r="861" spans="1:26" ht="15.75" customHeight="1">
      <c r="A861" s="107"/>
      <c r="B861" s="107"/>
      <c r="C861" s="107"/>
      <c r="D861" s="107"/>
      <c r="E861" s="107"/>
      <c r="F861" s="107"/>
      <c r="G861" s="107"/>
      <c r="H861" s="107"/>
      <c r="I861" s="107"/>
      <c r="J861" s="107"/>
      <c r="K861" s="107"/>
      <c r="L861" s="107"/>
      <c r="M861" s="109"/>
      <c r="N861" s="109"/>
      <c r="O861" s="107"/>
      <c r="P861" s="107"/>
      <c r="Q861" s="107"/>
      <c r="R861" s="107"/>
      <c r="S861" s="107"/>
      <c r="T861" s="107"/>
      <c r="U861" s="107"/>
      <c r="V861" s="107"/>
      <c r="W861" s="107"/>
      <c r="X861" s="107"/>
      <c r="Y861" s="107"/>
      <c r="Z861" s="107"/>
    </row>
    <row r="862" spans="1:26" ht="15.75" customHeight="1">
      <c r="A862" s="107"/>
      <c r="B862" s="107"/>
      <c r="C862" s="107"/>
      <c r="D862" s="107"/>
      <c r="E862" s="107"/>
      <c r="F862" s="107"/>
      <c r="G862" s="107"/>
      <c r="H862" s="107"/>
      <c r="I862" s="107"/>
      <c r="J862" s="107"/>
      <c r="K862" s="107"/>
      <c r="L862" s="107"/>
      <c r="M862" s="109"/>
      <c r="N862" s="109"/>
      <c r="O862" s="107"/>
      <c r="P862" s="107"/>
      <c r="Q862" s="107"/>
      <c r="R862" s="107"/>
      <c r="S862" s="107"/>
      <c r="T862" s="107"/>
      <c r="U862" s="107"/>
      <c r="V862" s="107"/>
      <c r="W862" s="107"/>
      <c r="X862" s="107"/>
      <c r="Y862" s="107"/>
      <c r="Z862" s="107"/>
    </row>
    <row r="863" spans="1:26" ht="15.75" customHeight="1">
      <c r="A863" s="107"/>
      <c r="B863" s="107"/>
      <c r="C863" s="107"/>
      <c r="D863" s="107"/>
      <c r="E863" s="107"/>
      <c r="F863" s="107"/>
      <c r="G863" s="107"/>
      <c r="H863" s="107"/>
      <c r="I863" s="107"/>
      <c r="J863" s="107"/>
      <c r="K863" s="107"/>
      <c r="L863" s="107"/>
      <c r="M863" s="109"/>
      <c r="N863" s="109"/>
      <c r="O863" s="107"/>
      <c r="P863" s="107"/>
      <c r="Q863" s="107"/>
      <c r="R863" s="107"/>
      <c r="S863" s="107"/>
      <c r="T863" s="107"/>
      <c r="U863" s="107"/>
      <c r="V863" s="107"/>
      <c r="W863" s="107"/>
      <c r="X863" s="107"/>
      <c r="Y863" s="107"/>
      <c r="Z863" s="107"/>
    </row>
    <row r="864" spans="1:26" ht="15.75" customHeight="1">
      <c r="A864" s="107"/>
      <c r="B864" s="107"/>
      <c r="C864" s="107"/>
      <c r="D864" s="107"/>
      <c r="E864" s="107"/>
      <c r="F864" s="107"/>
      <c r="G864" s="107"/>
      <c r="H864" s="107"/>
      <c r="I864" s="107"/>
      <c r="J864" s="107"/>
      <c r="K864" s="107"/>
      <c r="L864" s="107"/>
      <c r="M864" s="109"/>
      <c r="N864" s="109"/>
      <c r="O864" s="107"/>
      <c r="P864" s="107"/>
      <c r="Q864" s="107"/>
      <c r="R864" s="107"/>
      <c r="S864" s="107"/>
      <c r="T864" s="107"/>
      <c r="U864" s="107"/>
      <c r="V864" s="107"/>
      <c r="W864" s="107"/>
      <c r="X864" s="107"/>
      <c r="Y864" s="107"/>
      <c r="Z864" s="107"/>
    </row>
    <row r="865" spans="1:26" ht="15.75" customHeight="1">
      <c r="A865" s="107"/>
      <c r="B865" s="107"/>
      <c r="C865" s="107"/>
      <c r="D865" s="107"/>
      <c r="E865" s="107"/>
      <c r="F865" s="107"/>
      <c r="G865" s="107"/>
      <c r="H865" s="107"/>
      <c r="I865" s="107"/>
      <c r="J865" s="107"/>
      <c r="K865" s="107"/>
      <c r="L865" s="107"/>
      <c r="M865" s="109"/>
      <c r="N865" s="109"/>
      <c r="O865" s="107"/>
      <c r="P865" s="107"/>
      <c r="Q865" s="107"/>
      <c r="R865" s="107"/>
      <c r="S865" s="107"/>
      <c r="T865" s="107"/>
      <c r="U865" s="107"/>
      <c r="V865" s="107"/>
      <c r="W865" s="107"/>
      <c r="X865" s="107"/>
      <c r="Y865" s="107"/>
      <c r="Z865" s="107"/>
    </row>
    <row r="866" spans="1:26" ht="15.75" customHeight="1">
      <c r="A866" s="107"/>
      <c r="B866" s="107"/>
      <c r="C866" s="107"/>
      <c r="D866" s="107"/>
      <c r="E866" s="107"/>
      <c r="F866" s="107"/>
      <c r="G866" s="107"/>
      <c r="H866" s="107"/>
      <c r="I866" s="107"/>
      <c r="J866" s="107"/>
      <c r="K866" s="107"/>
      <c r="L866" s="107"/>
      <c r="M866" s="109"/>
      <c r="N866" s="109"/>
      <c r="O866" s="107"/>
      <c r="P866" s="107"/>
      <c r="Q866" s="107"/>
      <c r="R866" s="107"/>
      <c r="S866" s="107"/>
      <c r="T866" s="107"/>
      <c r="U866" s="107"/>
      <c r="V866" s="107"/>
      <c r="W866" s="107"/>
      <c r="X866" s="107"/>
      <c r="Y866" s="107"/>
      <c r="Z866" s="107"/>
    </row>
    <row r="867" spans="1:26" ht="15.75" customHeight="1">
      <c r="A867" s="107"/>
      <c r="B867" s="107"/>
      <c r="C867" s="107"/>
      <c r="D867" s="107"/>
      <c r="E867" s="107"/>
      <c r="F867" s="107"/>
      <c r="G867" s="107"/>
      <c r="H867" s="107"/>
      <c r="I867" s="107"/>
      <c r="J867" s="107"/>
      <c r="K867" s="107"/>
      <c r="L867" s="107"/>
      <c r="M867" s="109"/>
      <c r="N867" s="109"/>
      <c r="O867" s="107"/>
      <c r="P867" s="107"/>
      <c r="Q867" s="107"/>
      <c r="R867" s="107"/>
      <c r="S867" s="107"/>
      <c r="T867" s="107"/>
      <c r="U867" s="107"/>
      <c r="V867" s="107"/>
      <c r="W867" s="107"/>
      <c r="X867" s="107"/>
      <c r="Y867" s="107"/>
      <c r="Z867" s="107"/>
    </row>
    <row r="868" spans="1:26" ht="15.75" customHeight="1">
      <c r="A868" s="107"/>
      <c r="B868" s="107"/>
      <c r="C868" s="107"/>
      <c r="D868" s="107"/>
      <c r="E868" s="107"/>
      <c r="F868" s="107"/>
      <c r="G868" s="107"/>
      <c r="H868" s="107"/>
      <c r="I868" s="107"/>
      <c r="J868" s="107"/>
      <c r="K868" s="107"/>
      <c r="L868" s="107"/>
      <c r="M868" s="109"/>
      <c r="N868" s="109"/>
      <c r="O868" s="107"/>
      <c r="P868" s="107"/>
      <c r="Q868" s="107"/>
      <c r="R868" s="107"/>
      <c r="S868" s="107"/>
      <c r="T868" s="107"/>
      <c r="U868" s="107"/>
      <c r="V868" s="107"/>
      <c r="W868" s="107"/>
      <c r="X868" s="107"/>
      <c r="Y868" s="107"/>
      <c r="Z868" s="107"/>
    </row>
    <row r="869" spans="1:26" ht="15.75" customHeight="1">
      <c r="A869" s="107"/>
      <c r="B869" s="107"/>
      <c r="C869" s="107"/>
      <c r="D869" s="107"/>
      <c r="E869" s="107"/>
      <c r="F869" s="107"/>
      <c r="G869" s="107"/>
      <c r="H869" s="107"/>
      <c r="I869" s="107"/>
      <c r="J869" s="107"/>
      <c r="K869" s="107"/>
      <c r="L869" s="107"/>
      <c r="M869" s="109"/>
      <c r="N869" s="109"/>
      <c r="O869" s="107"/>
      <c r="P869" s="107"/>
      <c r="Q869" s="107"/>
      <c r="R869" s="107"/>
      <c r="S869" s="107"/>
      <c r="T869" s="107"/>
      <c r="U869" s="107"/>
      <c r="V869" s="107"/>
      <c r="W869" s="107"/>
      <c r="X869" s="107"/>
      <c r="Y869" s="107"/>
      <c r="Z869" s="107"/>
    </row>
    <row r="870" spans="1:26" ht="15.75" customHeight="1">
      <c r="A870" s="107"/>
      <c r="B870" s="107"/>
      <c r="C870" s="107"/>
      <c r="D870" s="107"/>
      <c r="E870" s="107"/>
      <c r="F870" s="107"/>
      <c r="G870" s="107"/>
      <c r="H870" s="107"/>
      <c r="I870" s="107"/>
      <c r="J870" s="107"/>
      <c r="K870" s="107"/>
      <c r="L870" s="107"/>
      <c r="M870" s="109"/>
      <c r="N870" s="109"/>
      <c r="O870" s="107"/>
      <c r="P870" s="107"/>
      <c r="Q870" s="107"/>
      <c r="R870" s="107"/>
      <c r="S870" s="107"/>
      <c r="T870" s="107"/>
      <c r="U870" s="107"/>
      <c r="V870" s="107"/>
      <c r="W870" s="107"/>
      <c r="X870" s="107"/>
      <c r="Y870" s="107"/>
      <c r="Z870" s="107"/>
    </row>
    <row r="871" spans="1:26" ht="15.75" customHeight="1">
      <c r="A871" s="107"/>
      <c r="B871" s="107"/>
      <c r="C871" s="107"/>
      <c r="D871" s="107"/>
      <c r="E871" s="107"/>
      <c r="F871" s="107"/>
      <c r="G871" s="107"/>
      <c r="H871" s="107"/>
      <c r="I871" s="107"/>
      <c r="J871" s="107"/>
      <c r="K871" s="107"/>
      <c r="L871" s="107"/>
      <c r="M871" s="109"/>
      <c r="N871" s="109"/>
      <c r="O871" s="107"/>
      <c r="P871" s="107"/>
      <c r="Q871" s="107"/>
      <c r="R871" s="107"/>
      <c r="S871" s="107"/>
      <c r="T871" s="107"/>
      <c r="U871" s="107"/>
      <c r="V871" s="107"/>
      <c r="W871" s="107"/>
      <c r="X871" s="107"/>
      <c r="Y871" s="107"/>
      <c r="Z871" s="107"/>
    </row>
    <row r="872" spans="1:26" ht="15.75" customHeight="1">
      <c r="A872" s="107"/>
      <c r="B872" s="107"/>
      <c r="C872" s="107"/>
      <c r="D872" s="107"/>
      <c r="E872" s="107"/>
      <c r="F872" s="107"/>
      <c r="G872" s="107"/>
      <c r="H872" s="107"/>
      <c r="I872" s="107"/>
      <c r="J872" s="107"/>
      <c r="K872" s="107"/>
      <c r="L872" s="107"/>
      <c r="M872" s="109"/>
      <c r="N872" s="109"/>
      <c r="O872" s="107"/>
      <c r="P872" s="107"/>
      <c r="Q872" s="107"/>
      <c r="R872" s="107"/>
      <c r="S872" s="107"/>
      <c r="T872" s="107"/>
      <c r="U872" s="107"/>
      <c r="V872" s="107"/>
      <c r="W872" s="107"/>
      <c r="X872" s="107"/>
      <c r="Y872" s="107"/>
      <c r="Z872" s="107"/>
    </row>
    <row r="873" spans="1:26" ht="15.75" customHeight="1">
      <c r="A873" s="107"/>
      <c r="B873" s="107"/>
      <c r="C873" s="107"/>
      <c r="D873" s="107"/>
      <c r="E873" s="107"/>
      <c r="F873" s="107"/>
      <c r="G873" s="107"/>
      <c r="H873" s="107"/>
      <c r="I873" s="107"/>
      <c r="J873" s="107"/>
      <c r="K873" s="107"/>
      <c r="L873" s="107"/>
      <c r="M873" s="109"/>
      <c r="N873" s="109"/>
      <c r="O873" s="107"/>
      <c r="P873" s="107"/>
      <c r="Q873" s="107"/>
      <c r="R873" s="107"/>
      <c r="S873" s="107"/>
      <c r="T873" s="107"/>
      <c r="U873" s="107"/>
      <c r="V873" s="107"/>
      <c r="W873" s="107"/>
      <c r="X873" s="107"/>
      <c r="Y873" s="107"/>
      <c r="Z873" s="107"/>
    </row>
    <row r="874" spans="1:26" ht="15.75" customHeight="1">
      <c r="A874" s="107"/>
      <c r="B874" s="107"/>
      <c r="C874" s="107"/>
      <c r="D874" s="107"/>
      <c r="E874" s="107"/>
      <c r="F874" s="107"/>
      <c r="G874" s="107"/>
      <c r="H874" s="107"/>
      <c r="I874" s="107"/>
      <c r="J874" s="107"/>
      <c r="K874" s="107"/>
      <c r="L874" s="107"/>
      <c r="M874" s="109"/>
      <c r="N874" s="109"/>
      <c r="O874" s="107"/>
      <c r="P874" s="107"/>
      <c r="Q874" s="107"/>
      <c r="R874" s="107"/>
      <c r="S874" s="107"/>
      <c r="T874" s="107"/>
      <c r="U874" s="107"/>
      <c r="V874" s="107"/>
      <c r="W874" s="107"/>
      <c r="X874" s="107"/>
      <c r="Y874" s="107"/>
      <c r="Z874" s="107"/>
    </row>
    <row r="875" spans="1:26" ht="15.75" customHeight="1">
      <c r="A875" s="107"/>
      <c r="B875" s="107"/>
      <c r="C875" s="107"/>
      <c r="D875" s="107"/>
      <c r="E875" s="107"/>
      <c r="F875" s="107"/>
      <c r="G875" s="107"/>
      <c r="H875" s="107"/>
      <c r="I875" s="107"/>
      <c r="J875" s="107"/>
      <c r="K875" s="107"/>
      <c r="L875" s="107"/>
      <c r="M875" s="109"/>
      <c r="N875" s="109"/>
      <c r="O875" s="107"/>
      <c r="P875" s="107"/>
      <c r="Q875" s="107"/>
      <c r="R875" s="107"/>
      <c r="S875" s="107"/>
      <c r="T875" s="107"/>
      <c r="U875" s="107"/>
      <c r="V875" s="107"/>
      <c r="W875" s="107"/>
      <c r="X875" s="107"/>
      <c r="Y875" s="107"/>
      <c r="Z875" s="107"/>
    </row>
    <row r="876" spans="1:26" ht="15.75" customHeight="1">
      <c r="A876" s="107"/>
      <c r="B876" s="107"/>
      <c r="C876" s="107"/>
      <c r="D876" s="107"/>
      <c r="E876" s="107"/>
      <c r="F876" s="107"/>
      <c r="G876" s="107"/>
      <c r="H876" s="107"/>
      <c r="I876" s="107"/>
      <c r="J876" s="107"/>
      <c r="K876" s="107"/>
      <c r="L876" s="107"/>
      <c r="M876" s="109"/>
      <c r="N876" s="109"/>
      <c r="O876" s="107"/>
      <c r="P876" s="107"/>
      <c r="Q876" s="107"/>
      <c r="R876" s="107"/>
      <c r="S876" s="107"/>
      <c r="T876" s="107"/>
      <c r="U876" s="107"/>
      <c r="V876" s="107"/>
      <c r="W876" s="107"/>
      <c r="X876" s="107"/>
      <c r="Y876" s="107"/>
      <c r="Z876" s="107"/>
    </row>
    <row r="877" spans="1:26" ht="15.75" customHeight="1">
      <c r="A877" s="107"/>
      <c r="B877" s="107"/>
      <c r="C877" s="107"/>
      <c r="D877" s="107"/>
      <c r="E877" s="107"/>
      <c r="F877" s="107"/>
      <c r="G877" s="107"/>
      <c r="H877" s="107"/>
      <c r="I877" s="107"/>
      <c r="J877" s="107"/>
      <c r="K877" s="107"/>
      <c r="L877" s="107"/>
      <c r="M877" s="109"/>
      <c r="N877" s="109"/>
      <c r="O877" s="107"/>
      <c r="P877" s="107"/>
      <c r="Q877" s="107"/>
      <c r="R877" s="107"/>
      <c r="S877" s="107"/>
      <c r="T877" s="107"/>
      <c r="U877" s="107"/>
      <c r="V877" s="107"/>
      <c r="W877" s="107"/>
      <c r="X877" s="107"/>
      <c r="Y877" s="107"/>
      <c r="Z877" s="107"/>
    </row>
    <row r="878" spans="1:26" ht="15.75" customHeight="1">
      <c r="A878" s="107"/>
      <c r="B878" s="107"/>
      <c r="C878" s="107"/>
      <c r="D878" s="107"/>
      <c r="E878" s="107"/>
      <c r="F878" s="107"/>
      <c r="G878" s="107"/>
      <c r="H878" s="107"/>
      <c r="I878" s="107"/>
      <c r="J878" s="107"/>
      <c r="K878" s="107"/>
      <c r="L878" s="107"/>
      <c r="M878" s="109"/>
      <c r="N878" s="109"/>
      <c r="O878" s="107"/>
      <c r="P878" s="107"/>
      <c r="Q878" s="107"/>
      <c r="R878" s="107"/>
      <c r="S878" s="107"/>
      <c r="T878" s="107"/>
      <c r="U878" s="107"/>
      <c r="V878" s="107"/>
      <c r="W878" s="107"/>
      <c r="X878" s="107"/>
      <c r="Y878" s="107"/>
      <c r="Z878" s="107"/>
    </row>
    <row r="879" spans="1:26" ht="15.75" customHeight="1">
      <c r="A879" s="107"/>
      <c r="B879" s="107"/>
      <c r="C879" s="107"/>
      <c r="D879" s="107"/>
      <c r="E879" s="107"/>
      <c r="F879" s="107"/>
      <c r="G879" s="107"/>
      <c r="H879" s="107"/>
      <c r="I879" s="107"/>
      <c r="J879" s="107"/>
      <c r="K879" s="107"/>
      <c r="L879" s="107"/>
      <c r="M879" s="109"/>
      <c r="N879" s="109"/>
      <c r="O879" s="107"/>
      <c r="P879" s="107"/>
      <c r="Q879" s="107"/>
      <c r="R879" s="107"/>
      <c r="S879" s="107"/>
      <c r="T879" s="107"/>
      <c r="U879" s="107"/>
      <c r="V879" s="107"/>
      <c r="W879" s="107"/>
      <c r="X879" s="107"/>
      <c r="Y879" s="107"/>
      <c r="Z879" s="107"/>
    </row>
    <row r="880" spans="1:26" ht="15.75" customHeight="1">
      <c r="A880" s="107"/>
      <c r="B880" s="107"/>
      <c r="C880" s="107"/>
      <c r="D880" s="107"/>
      <c r="E880" s="107"/>
      <c r="F880" s="107"/>
      <c r="G880" s="107"/>
      <c r="H880" s="107"/>
      <c r="I880" s="107"/>
      <c r="J880" s="107"/>
      <c r="K880" s="107"/>
      <c r="L880" s="107"/>
      <c r="M880" s="109"/>
      <c r="N880" s="109"/>
      <c r="O880" s="107"/>
      <c r="P880" s="107"/>
      <c r="Q880" s="107"/>
      <c r="R880" s="107"/>
      <c r="S880" s="107"/>
      <c r="T880" s="107"/>
      <c r="U880" s="107"/>
      <c r="V880" s="107"/>
      <c r="W880" s="107"/>
      <c r="X880" s="107"/>
      <c r="Y880" s="107"/>
      <c r="Z880" s="107"/>
    </row>
    <row r="881" spans="1:26" ht="15.75" customHeight="1">
      <c r="A881" s="107"/>
      <c r="B881" s="107"/>
      <c r="C881" s="107"/>
      <c r="D881" s="107"/>
      <c r="E881" s="107"/>
      <c r="F881" s="107"/>
      <c r="G881" s="107"/>
      <c r="H881" s="107"/>
      <c r="I881" s="107"/>
      <c r="J881" s="107"/>
      <c r="K881" s="107"/>
      <c r="L881" s="107"/>
      <c r="M881" s="109"/>
      <c r="N881" s="109"/>
      <c r="O881" s="107"/>
      <c r="P881" s="107"/>
      <c r="Q881" s="107"/>
      <c r="R881" s="107"/>
      <c r="S881" s="107"/>
      <c r="T881" s="107"/>
      <c r="U881" s="107"/>
      <c r="V881" s="107"/>
      <c r="W881" s="107"/>
      <c r="X881" s="107"/>
      <c r="Y881" s="107"/>
      <c r="Z881" s="107"/>
    </row>
    <row r="882" spans="1:26" ht="15.75" customHeight="1">
      <c r="A882" s="107"/>
      <c r="B882" s="107"/>
      <c r="C882" s="107"/>
      <c r="D882" s="107"/>
      <c r="E882" s="107"/>
      <c r="F882" s="107"/>
      <c r="G882" s="107"/>
      <c r="H882" s="107"/>
      <c r="I882" s="107"/>
      <c r="J882" s="107"/>
      <c r="K882" s="107"/>
      <c r="L882" s="107"/>
      <c r="M882" s="109"/>
      <c r="N882" s="109"/>
      <c r="O882" s="107"/>
      <c r="P882" s="107"/>
      <c r="Q882" s="107"/>
      <c r="R882" s="107"/>
      <c r="S882" s="107"/>
      <c r="T882" s="107"/>
      <c r="U882" s="107"/>
      <c r="V882" s="107"/>
      <c r="W882" s="107"/>
      <c r="X882" s="107"/>
      <c r="Y882" s="107"/>
      <c r="Z882" s="107"/>
    </row>
    <row r="883" spans="1:26" ht="15.75" customHeight="1">
      <c r="A883" s="107"/>
      <c r="B883" s="107"/>
      <c r="C883" s="107"/>
      <c r="D883" s="107"/>
      <c r="E883" s="107"/>
      <c r="F883" s="107"/>
      <c r="G883" s="107"/>
      <c r="H883" s="107"/>
      <c r="I883" s="107"/>
      <c r="J883" s="107"/>
      <c r="K883" s="107"/>
      <c r="L883" s="107"/>
      <c r="M883" s="109"/>
      <c r="N883" s="109"/>
      <c r="O883" s="107"/>
      <c r="P883" s="107"/>
      <c r="Q883" s="107"/>
      <c r="R883" s="107"/>
      <c r="S883" s="107"/>
      <c r="T883" s="107"/>
      <c r="U883" s="107"/>
      <c r="V883" s="107"/>
      <c r="W883" s="107"/>
      <c r="X883" s="107"/>
      <c r="Y883" s="107"/>
      <c r="Z883" s="107"/>
    </row>
    <row r="884" spans="1:26" ht="15.75" customHeight="1">
      <c r="A884" s="107"/>
      <c r="B884" s="107"/>
      <c r="C884" s="107"/>
      <c r="D884" s="107"/>
      <c r="E884" s="107"/>
      <c r="F884" s="107"/>
      <c r="G884" s="107"/>
      <c r="H884" s="107"/>
      <c r="I884" s="107"/>
      <c r="J884" s="107"/>
      <c r="K884" s="107"/>
      <c r="L884" s="107"/>
      <c r="M884" s="109"/>
      <c r="N884" s="109"/>
      <c r="O884" s="107"/>
      <c r="P884" s="107"/>
      <c r="Q884" s="107"/>
      <c r="R884" s="107"/>
      <c r="S884" s="107"/>
      <c r="T884" s="107"/>
      <c r="U884" s="107"/>
      <c r="V884" s="107"/>
      <c r="W884" s="107"/>
      <c r="X884" s="107"/>
      <c r="Y884" s="107"/>
      <c r="Z884" s="107"/>
    </row>
    <row r="885" spans="1:26" ht="15.75" customHeight="1">
      <c r="A885" s="107"/>
      <c r="B885" s="107"/>
      <c r="C885" s="107"/>
      <c r="D885" s="107"/>
      <c r="E885" s="107"/>
      <c r="F885" s="107"/>
      <c r="G885" s="107"/>
      <c r="H885" s="107"/>
      <c r="I885" s="107"/>
      <c r="J885" s="107"/>
      <c r="K885" s="107"/>
      <c r="L885" s="107"/>
      <c r="M885" s="109"/>
      <c r="N885" s="109"/>
      <c r="O885" s="107"/>
      <c r="P885" s="107"/>
      <c r="Q885" s="107"/>
      <c r="R885" s="107"/>
      <c r="S885" s="107"/>
      <c r="T885" s="107"/>
      <c r="U885" s="107"/>
      <c r="V885" s="107"/>
      <c r="W885" s="107"/>
      <c r="X885" s="107"/>
      <c r="Y885" s="107"/>
      <c r="Z885" s="107"/>
    </row>
    <row r="886" spans="1:26" ht="15.75" customHeight="1">
      <c r="A886" s="107"/>
      <c r="B886" s="107"/>
      <c r="C886" s="107"/>
      <c r="D886" s="107"/>
      <c r="E886" s="107"/>
      <c r="F886" s="107"/>
      <c r="G886" s="107"/>
      <c r="H886" s="107"/>
      <c r="I886" s="107"/>
      <c r="J886" s="107"/>
      <c r="K886" s="107"/>
      <c r="L886" s="107"/>
      <c r="M886" s="109"/>
      <c r="N886" s="109"/>
      <c r="O886" s="107"/>
      <c r="P886" s="107"/>
      <c r="Q886" s="107"/>
      <c r="R886" s="107"/>
      <c r="S886" s="107"/>
      <c r="T886" s="107"/>
      <c r="U886" s="107"/>
      <c r="V886" s="107"/>
      <c r="W886" s="107"/>
      <c r="X886" s="107"/>
      <c r="Y886" s="107"/>
      <c r="Z886" s="107"/>
    </row>
    <row r="887" spans="1:26" ht="15.75" customHeight="1">
      <c r="A887" s="107"/>
      <c r="B887" s="107"/>
      <c r="C887" s="107"/>
      <c r="D887" s="107"/>
      <c r="E887" s="107"/>
      <c r="F887" s="107"/>
      <c r="G887" s="107"/>
      <c r="H887" s="107"/>
      <c r="I887" s="107"/>
      <c r="J887" s="107"/>
      <c r="K887" s="107"/>
      <c r="L887" s="107"/>
      <c r="M887" s="109"/>
      <c r="N887" s="109"/>
      <c r="O887" s="107"/>
      <c r="P887" s="107"/>
      <c r="Q887" s="107"/>
      <c r="R887" s="107"/>
      <c r="S887" s="107"/>
      <c r="T887" s="107"/>
      <c r="U887" s="107"/>
      <c r="V887" s="107"/>
      <c r="W887" s="107"/>
      <c r="X887" s="107"/>
      <c r="Y887" s="107"/>
      <c r="Z887" s="107"/>
    </row>
    <row r="888" spans="1:26" ht="15.75" customHeight="1">
      <c r="A888" s="107"/>
      <c r="B888" s="107"/>
      <c r="C888" s="107"/>
      <c r="D888" s="107"/>
      <c r="E888" s="107"/>
      <c r="F888" s="107"/>
      <c r="G888" s="107"/>
      <c r="H888" s="107"/>
      <c r="I888" s="107"/>
      <c r="J888" s="107"/>
      <c r="K888" s="107"/>
      <c r="L888" s="107"/>
      <c r="M888" s="109"/>
      <c r="N888" s="109"/>
      <c r="O888" s="107"/>
      <c r="P888" s="107"/>
      <c r="Q888" s="107"/>
      <c r="R888" s="107"/>
      <c r="S888" s="107"/>
      <c r="T888" s="107"/>
      <c r="U888" s="107"/>
      <c r="V888" s="107"/>
      <c r="W888" s="107"/>
      <c r="X888" s="107"/>
      <c r="Y888" s="107"/>
      <c r="Z888" s="107"/>
    </row>
    <row r="889" spans="1:26" ht="15.75" customHeight="1">
      <c r="A889" s="107"/>
      <c r="B889" s="107"/>
      <c r="C889" s="107"/>
      <c r="D889" s="107"/>
      <c r="E889" s="107"/>
      <c r="F889" s="107"/>
      <c r="G889" s="107"/>
      <c r="H889" s="107"/>
      <c r="I889" s="107"/>
      <c r="J889" s="107"/>
      <c r="K889" s="107"/>
      <c r="L889" s="107"/>
      <c r="M889" s="109"/>
      <c r="N889" s="109"/>
      <c r="O889" s="107"/>
      <c r="P889" s="107"/>
      <c r="Q889" s="107"/>
      <c r="R889" s="107"/>
      <c r="S889" s="107"/>
      <c r="T889" s="107"/>
      <c r="U889" s="107"/>
      <c r="V889" s="107"/>
      <c r="W889" s="107"/>
      <c r="X889" s="107"/>
      <c r="Y889" s="107"/>
      <c r="Z889" s="107"/>
    </row>
    <row r="890" spans="1:26" ht="15.75" customHeight="1">
      <c r="A890" s="107"/>
      <c r="B890" s="107"/>
      <c r="C890" s="107"/>
      <c r="D890" s="107"/>
      <c r="E890" s="107"/>
      <c r="F890" s="107"/>
      <c r="G890" s="107"/>
      <c r="H890" s="107"/>
      <c r="I890" s="107"/>
      <c r="J890" s="107"/>
      <c r="K890" s="107"/>
      <c r="L890" s="107"/>
      <c r="M890" s="109"/>
      <c r="N890" s="109"/>
      <c r="O890" s="107"/>
      <c r="P890" s="107"/>
      <c r="Q890" s="107"/>
      <c r="R890" s="107"/>
      <c r="S890" s="107"/>
      <c r="T890" s="107"/>
      <c r="U890" s="107"/>
      <c r="V890" s="107"/>
      <c r="W890" s="107"/>
      <c r="X890" s="107"/>
      <c r="Y890" s="107"/>
      <c r="Z890" s="107"/>
    </row>
    <row r="891" spans="1:26" ht="15.75" customHeight="1">
      <c r="A891" s="107"/>
      <c r="B891" s="107"/>
      <c r="C891" s="107"/>
      <c r="D891" s="107"/>
      <c r="E891" s="107"/>
      <c r="F891" s="107"/>
      <c r="G891" s="107"/>
      <c r="H891" s="107"/>
      <c r="I891" s="107"/>
      <c r="J891" s="107"/>
      <c r="K891" s="107"/>
      <c r="L891" s="107"/>
      <c r="M891" s="109"/>
      <c r="N891" s="109"/>
      <c r="O891" s="107"/>
      <c r="P891" s="107"/>
      <c r="Q891" s="107"/>
      <c r="R891" s="107"/>
      <c r="S891" s="107"/>
      <c r="T891" s="107"/>
      <c r="U891" s="107"/>
      <c r="V891" s="107"/>
      <c r="W891" s="107"/>
      <c r="X891" s="107"/>
      <c r="Y891" s="107"/>
      <c r="Z891" s="107"/>
    </row>
    <row r="892" spans="1:26" ht="15.75" customHeight="1">
      <c r="A892" s="107"/>
      <c r="B892" s="107"/>
      <c r="C892" s="107"/>
      <c r="D892" s="107"/>
      <c r="E892" s="107"/>
      <c r="F892" s="107"/>
      <c r="G892" s="107"/>
      <c r="H892" s="107"/>
      <c r="I892" s="107"/>
      <c r="J892" s="107"/>
      <c r="K892" s="107"/>
      <c r="L892" s="107"/>
      <c r="M892" s="109"/>
      <c r="N892" s="109"/>
      <c r="O892" s="107"/>
      <c r="P892" s="107"/>
      <c r="Q892" s="107"/>
      <c r="R892" s="107"/>
      <c r="S892" s="107"/>
      <c r="T892" s="107"/>
      <c r="U892" s="107"/>
      <c r="V892" s="107"/>
      <c r="W892" s="107"/>
      <c r="X892" s="107"/>
      <c r="Y892" s="107"/>
      <c r="Z892" s="107"/>
    </row>
    <row r="893" spans="1:26" ht="15.75" customHeight="1">
      <c r="A893" s="107"/>
      <c r="B893" s="107"/>
      <c r="C893" s="107"/>
      <c r="D893" s="107"/>
      <c r="E893" s="107"/>
      <c r="F893" s="107"/>
      <c r="G893" s="107"/>
      <c r="H893" s="107"/>
      <c r="I893" s="107"/>
      <c r="J893" s="107"/>
      <c r="K893" s="107"/>
      <c r="L893" s="107"/>
      <c r="M893" s="109"/>
      <c r="N893" s="109"/>
      <c r="O893" s="107"/>
      <c r="P893" s="107"/>
      <c r="Q893" s="107"/>
      <c r="R893" s="107"/>
      <c r="S893" s="107"/>
      <c r="T893" s="107"/>
      <c r="U893" s="107"/>
      <c r="V893" s="107"/>
      <c r="W893" s="107"/>
      <c r="X893" s="107"/>
      <c r="Y893" s="107"/>
      <c r="Z893" s="107"/>
    </row>
    <row r="894" spans="1:26" ht="15.75" customHeight="1">
      <c r="A894" s="107"/>
      <c r="B894" s="107"/>
      <c r="C894" s="107"/>
      <c r="D894" s="107"/>
      <c r="E894" s="107"/>
      <c r="F894" s="107"/>
      <c r="G894" s="107"/>
      <c r="H894" s="107"/>
      <c r="I894" s="107"/>
      <c r="J894" s="107"/>
      <c r="K894" s="107"/>
      <c r="L894" s="107"/>
      <c r="M894" s="109"/>
      <c r="N894" s="109"/>
      <c r="O894" s="107"/>
      <c r="P894" s="107"/>
      <c r="Q894" s="107"/>
      <c r="R894" s="107"/>
      <c r="S894" s="107"/>
      <c r="T894" s="107"/>
      <c r="U894" s="107"/>
      <c r="V894" s="107"/>
      <c r="W894" s="107"/>
      <c r="X894" s="107"/>
      <c r="Y894" s="107"/>
      <c r="Z894" s="107"/>
    </row>
    <row r="895" spans="1:26" ht="15.75" customHeight="1">
      <c r="A895" s="107"/>
      <c r="B895" s="107"/>
      <c r="C895" s="107"/>
      <c r="D895" s="107"/>
      <c r="E895" s="107"/>
      <c r="F895" s="107"/>
      <c r="G895" s="107"/>
      <c r="H895" s="107"/>
      <c r="I895" s="107"/>
      <c r="J895" s="107"/>
      <c r="K895" s="107"/>
      <c r="L895" s="107"/>
      <c r="M895" s="109"/>
      <c r="N895" s="109"/>
      <c r="O895" s="107"/>
      <c r="P895" s="107"/>
      <c r="Q895" s="107"/>
      <c r="R895" s="107"/>
      <c r="S895" s="107"/>
      <c r="T895" s="107"/>
      <c r="U895" s="107"/>
      <c r="V895" s="107"/>
      <c r="W895" s="107"/>
      <c r="X895" s="107"/>
      <c r="Y895" s="107"/>
      <c r="Z895" s="107"/>
    </row>
    <row r="896" spans="1:26" ht="15.75" customHeight="1">
      <c r="A896" s="107"/>
      <c r="B896" s="107"/>
      <c r="C896" s="107"/>
      <c r="D896" s="107"/>
      <c r="E896" s="107"/>
      <c r="F896" s="107"/>
      <c r="G896" s="107"/>
      <c r="H896" s="107"/>
      <c r="I896" s="107"/>
      <c r="J896" s="107"/>
      <c r="K896" s="107"/>
      <c r="L896" s="107"/>
      <c r="M896" s="109"/>
      <c r="N896" s="109"/>
      <c r="O896" s="107"/>
      <c r="P896" s="107"/>
      <c r="Q896" s="107"/>
      <c r="R896" s="107"/>
      <c r="S896" s="107"/>
      <c r="T896" s="107"/>
      <c r="U896" s="107"/>
      <c r="V896" s="107"/>
      <c r="W896" s="107"/>
      <c r="X896" s="107"/>
      <c r="Y896" s="107"/>
      <c r="Z896" s="107"/>
    </row>
    <row r="897" spans="1:26" ht="15.75" customHeight="1">
      <c r="A897" s="107"/>
      <c r="B897" s="107"/>
      <c r="C897" s="107"/>
      <c r="D897" s="107"/>
      <c r="E897" s="107"/>
      <c r="F897" s="107"/>
      <c r="G897" s="107"/>
      <c r="H897" s="107"/>
      <c r="I897" s="107"/>
      <c r="J897" s="107"/>
      <c r="K897" s="107"/>
      <c r="L897" s="107"/>
      <c r="M897" s="109"/>
      <c r="N897" s="109"/>
      <c r="O897" s="107"/>
      <c r="P897" s="107"/>
      <c r="Q897" s="107"/>
      <c r="R897" s="107"/>
      <c r="S897" s="107"/>
      <c r="T897" s="107"/>
      <c r="U897" s="107"/>
      <c r="V897" s="107"/>
      <c r="W897" s="107"/>
      <c r="X897" s="107"/>
      <c r="Y897" s="107"/>
      <c r="Z897" s="107"/>
    </row>
    <row r="898" spans="1:26" ht="15.75" customHeight="1">
      <c r="A898" s="107"/>
      <c r="B898" s="107"/>
      <c r="C898" s="107"/>
      <c r="D898" s="107"/>
      <c r="E898" s="107"/>
      <c r="F898" s="107"/>
      <c r="G898" s="107"/>
      <c r="H898" s="107"/>
      <c r="I898" s="107"/>
      <c r="J898" s="107"/>
      <c r="K898" s="107"/>
      <c r="L898" s="107"/>
      <c r="M898" s="109"/>
      <c r="N898" s="109"/>
      <c r="O898" s="107"/>
      <c r="P898" s="107"/>
      <c r="Q898" s="107"/>
      <c r="R898" s="107"/>
      <c r="S898" s="107"/>
      <c r="T898" s="107"/>
      <c r="U898" s="107"/>
      <c r="V898" s="107"/>
      <c r="W898" s="107"/>
      <c r="X898" s="107"/>
      <c r="Y898" s="107"/>
      <c r="Z898" s="107"/>
    </row>
    <row r="899" spans="1:26" ht="15.75" customHeight="1">
      <c r="A899" s="107"/>
      <c r="B899" s="107"/>
      <c r="C899" s="107"/>
      <c r="D899" s="107"/>
      <c r="E899" s="107"/>
      <c r="F899" s="107"/>
      <c r="G899" s="107"/>
      <c r="H899" s="107"/>
      <c r="I899" s="107"/>
      <c r="J899" s="107"/>
      <c r="K899" s="107"/>
      <c r="L899" s="107"/>
      <c r="M899" s="109"/>
      <c r="N899" s="109"/>
      <c r="O899" s="107"/>
      <c r="P899" s="107"/>
      <c r="Q899" s="107"/>
      <c r="R899" s="107"/>
      <c r="S899" s="107"/>
      <c r="T899" s="107"/>
      <c r="U899" s="107"/>
      <c r="V899" s="107"/>
      <c r="W899" s="107"/>
      <c r="X899" s="107"/>
      <c r="Y899" s="107"/>
      <c r="Z899" s="107"/>
    </row>
    <row r="900" spans="1:26" ht="15.75" customHeight="1">
      <c r="A900" s="107"/>
      <c r="B900" s="107"/>
      <c r="C900" s="107"/>
      <c r="D900" s="107"/>
      <c r="E900" s="107"/>
      <c r="F900" s="107"/>
      <c r="G900" s="107"/>
      <c r="H900" s="107"/>
      <c r="I900" s="107"/>
      <c r="J900" s="107"/>
      <c r="K900" s="107"/>
      <c r="L900" s="107"/>
      <c r="M900" s="109"/>
      <c r="N900" s="109"/>
      <c r="O900" s="107"/>
      <c r="P900" s="107"/>
      <c r="Q900" s="107"/>
      <c r="R900" s="107"/>
      <c r="S900" s="107"/>
      <c r="T900" s="107"/>
      <c r="U900" s="107"/>
      <c r="V900" s="107"/>
      <c r="W900" s="107"/>
      <c r="X900" s="107"/>
      <c r="Y900" s="107"/>
      <c r="Z900" s="107"/>
    </row>
    <row r="901" spans="1:26" ht="15.75" customHeight="1">
      <c r="A901" s="107"/>
      <c r="B901" s="107"/>
      <c r="C901" s="107"/>
      <c r="D901" s="107"/>
      <c r="E901" s="107"/>
      <c r="F901" s="107"/>
      <c r="G901" s="107"/>
      <c r="H901" s="107"/>
      <c r="I901" s="107"/>
      <c r="J901" s="107"/>
      <c r="K901" s="107"/>
      <c r="L901" s="107"/>
      <c r="M901" s="109"/>
      <c r="N901" s="109"/>
      <c r="O901" s="107"/>
      <c r="P901" s="107"/>
      <c r="Q901" s="107"/>
      <c r="R901" s="107"/>
      <c r="S901" s="107"/>
      <c r="T901" s="107"/>
      <c r="U901" s="107"/>
      <c r="V901" s="107"/>
      <c r="W901" s="107"/>
      <c r="X901" s="107"/>
      <c r="Y901" s="107"/>
      <c r="Z901" s="107"/>
    </row>
    <row r="902" spans="1:26" ht="15.75" customHeight="1">
      <c r="A902" s="107"/>
      <c r="B902" s="107"/>
      <c r="C902" s="107"/>
      <c r="D902" s="107"/>
      <c r="E902" s="107"/>
      <c r="F902" s="107"/>
      <c r="G902" s="107"/>
      <c r="H902" s="107"/>
      <c r="I902" s="107"/>
      <c r="J902" s="107"/>
      <c r="K902" s="107"/>
      <c r="L902" s="107"/>
      <c r="M902" s="109"/>
      <c r="N902" s="109"/>
      <c r="O902" s="107"/>
      <c r="P902" s="107"/>
      <c r="Q902" s="107"/>
      <c r="R902" s="107"/>
      <c r="S902" s="107"/>
      <c r="T902" s="107"/>
      <c r="U902" s="107"/>
      <c r="V902" s="107"/>
      <c r="W902" s="107"/>
      <c r="X902" s="107"/>
      <c r="Y902" s="107"/>
      <c r="Z902" s="107"/>
    </row>
    <row r="903" spans="1:26" ht="15.75" customHeight="1">
      <c r="A903" s="107"/>
      <c r="B903" s="107"/>
      <c r="C903" s="107"/>
      <c r="D903" s="107"/>
      <c r="E903" s="107"/>
      <c r="F903" s="107"/>
      <c r="G903" s="107"/>
      <c r="H903" s="107"/>
      <c r="I903" s="107"/>
      <c r="J903" s="107"/>
      <c r="K903" s="107"/>
      <c r="L903" s="107"/>
      <c r="M903" s="109"/>
      <c r="N903" s="109"/>
      <c r="O903" s="107"/>
      <c r="P903" s="107"/>
      <c r="Q903" s="107"/>
      <c r="R903" s="107"/>
      <c r="S903" s="107"/>
      <c r="T903" s="107"/>
      <c r="U903" s="107"/>
      <c r="V903" s="107"/>
      <c r="W903" s="107"/>
      <c r="X903" s="107"/>
      <c r="Y903" s="107"/>
      <c r="Z903" s="107"/>
    </row>
    <row r="904" spans="1:26" ht="15.75" customHeight="1">
      <c r="A904" s="107"/>
      <c r="B904" s="107"/>
      <c r="C904" s="107"/>
      <c r="D904" s="107"/>
      <c r="E904" s="107"/>
      <c r="F904" s="107"/>
      <c r="G904" s="107"/>
      <c r="H904" s="107"/>
      <c r="I904" s="107"/>
      <c r="J904" s="107"/>
      <c r="K904" s="107"/>
      <c r="L904" s="107"/>
      <c r="M904" s="109"/>
      <c r="N904" s="109"/>
      <c r="O904" s="107"/>
      <c r="P904" s="107"/>
      <c r="Q904" s="107"/>
      <c r="R904" s="107"/>
      <c r="S904" s="107"/>
      <c r="T904" s="107"/>
      <c r="U904" s="107"/>
      <c r="V904" s="107"/>
      <c r="W904" s="107"/>
      <c r="X904" s="107"/>
      <c r="Y904" s="107"/>
      <c r="Z904" s="107"/>
    </row>
    <row r="905" spans="1:26" ht="15.75" customHeight="1">
      <c r="A905" s="107"/>
      <c r="B905" s="107"/>
      <c r="C905" s="107"/>
      <c r="D905" s="107"/>
      <c r="E905" s="107"/>
      <c r="F905" s="107"/>
      <c r="G905" s="107"/>
      <c r="H905" s="107"/>
      <c r="I905" s="107"/>
      <c r="J905" s="107"/>
      <c r="K905" s="107"/>
      <c r="L905" s="107"/>
      <c r="M905" s="109"/>
      <c r="N905" s="109"/>
      <c r="O905" s="107"/>
      <c r="P905" s="107"/>
      <c r="Q905" s="107"/>
      <c r="R905" s="107"/>
      <c r="S905" s="107"/>
      <c r="T905" s="107"/>
      <c r="U905" s="107"/>
      <c r="V905" s="107"/>
      <c r="W905" s="107"/>
      <c r="X905" s="107"/>
      <c r="Y905" s="107"/>
      <c r="Z905" s="107"/>
    </row>
    <row r="906" spans="1:26" ht="15.75" customHeight="1">
      <c r="A906" s="107"/>
      <c r="B906" s="107"/>
      <c r="C906" s="107"/>
      <c r="D906" s="107"/>
      <c r="E906" s="107"/>
      <c r="F906" s="107"/>
      <c r="G906" s="107"/>
      <c r="H906" s="107"/>
      <c r="I906" s="107"/>
      <c r="J906" s="107"/>
      <c r="K906" s="107"/>
      <c r="L906" s="107"/>
      <c r="M906" s="109"/>
      <c r="N906" s="109"/>
      <c r="O906" s="107"/>
      <c r="P906" s="107"/>
      <c r="Q906" s="107"/>
      <c r="R906" s="107"/>
      <c r="S906" s="107"/>
      <c r="T906" s="107"/>
      <c r="U906" s="107"/>
      <c r="V906" s="107"/>
      <c r="W906" s="107"/>
      <c r="X906" s="107"/>
      <c r="Y906" s="107"/>
      <c r="Z906" s="107"/>
    </row>
    <row r="907" spans="1:26" ht="15.75" customHeight="1">
      <c r="A907" s="107"/>
      <c r="B907" s="107"/>
      <c r="C907" s="107"/>
      <c r="D907" s="107"/>
      <c r="E907" s="107"/>
      <c r="F907" s="107"/>
      <c r="G907" s="107"/>
      <c r="H907" s="107"/>
      <c r="I907" s="107"/>
      <c r="J907" s="107"/>
      <c r="K907" s="107"/>
      <c r="L907" s="107"/>
      <c r="M907" s="109"/>
      <c r="N907" s="109"/>
      <c r="O907" s="107"/>
      <c r="P907" s="107"/>
      <c r="Q907" s="107"/>
      <c r="R907" s="107"/>
      <c r="S907" s="107"/>
      <c r="T907" s="107"/>
      <c r="U907" s="107"/>
      <c r="V907" s="107"/>
      <c r="W907" s="107"/>
      <c r="X907" s="107"/>
      <c r="Y907" s="107"/>
      <c r="Z907" s="107"/>
    </row>
    <row r="908" spans="1:26" ht="15.75" customHeight="1">
      <c r="A908" s="107"/>
      <c r="B908" s="107"/>
      <c r="C908" s="107"/>
      <c r="D908" s="107"/>
      <c r="E908" s="107"/>
      <c r="F908" s="107"/>
      <c r="G908" s="107"/>
      <c r="H908" s="107"/>
      <c r="I908" s="107"/>
      <c r="J908" s="107"/>
      <c r="K908" s="107"/>
      <c r="L908" s="107"/>
      <c r="M908" s="109"/>
      <c r="N908" s="109"/>
      <c r="O908" s="107"/>
      <c r="P908" s="107"/>
      <c r="Q908" s="107"/>
      <c r="R908" s="107"/>
      <c r="S908" s="107"/>
      <c r="T908" s="107"/>
      <c r="U908" s="107"/>
      <c r="V908" s="107"/>
      <c r="W908" s="107"/>
      <c r="X908" s="107"/>
      <c r="Y908" s="107"/>
      <c r="Z908" s="107"/>
    </row>
    <row r="909" spans="1:26" ht="15.75" customHeight="1">
      <c r="A909" s="107"/>
      <c r="B909" s="107"/>
      <c r="C909" s="107"/>
      <c r="D909" s="107"/>
      <c r="E909" s="107"/>
      <c r="F909" s="107"/>
      <c r="G909" s="107"/>
      <c r="H909" s="107"/>
      <c r="I909" s="107"/>
      <c r="J909" s="107"/>
      <c r="K909" s="107"/>
      <c r="L909" s="107"/>
      <c r="M909" s="109"/>
      <c r="N909" s="109"/>
      <c r="O909" s="107"/>
      <c r="P909" s="107"/>
      <c r="Q909" s="107"/>
      <c r="R909" s="107"/>
      <c r="S909" s="107"/>
      <c r="T909" s="107"/>
      <c r="U909" s="107"/>
      <c r="V909" s="107"/>
      <c r="W909" s="107"/>
      <c r="X909" s="107"/>
      <c r="Y909" s="107"/>
      <c r="Z909" s="107"/>
    </row>
    <row r="910" spans="1:26" ht="15.75" customHeight="1">
      <c r="A910" s="107"/>
      <c r="B910" s="107"/>
      <c r="C910" s="107"/>
      <c r="D910" s="107"/>
      <c r="E910" s="107"/>
      <c r="F910" s="107"/>
      <c r="G910" s="107"/>
      <c r="H910" s="107"/>
      <c r="I910" s="107"/>
      <c r="J910" s="107"/>
      <c r="K910" s="107"/>
      <c r="L910" s="107"/>
      <c r="M910" s="109"/>
      <c r="N910" s="109"/>
      <c r="O910" s="107"/>
      <c r="P910" s="107"/>
      <c r="Q910" s="107"/>
      <c r="R910" s="107"/>
      <c r="S910" s="107"/>
      <c r="T910" s="107"/>
      <c r="U910" s="107"/>
      <c r="V910" s="107"/>
      <c r="W910" s="107"/>
      <c r="X910" s="107"/>
      <c r="Y910" s="107"/>
      <c r="Z910" s="107"/>
    </row>
    <row r="911" spans="1:26" ht="15.75" customHeight="1">
      <c r="A911" s="107"/>
      <c r="B911" s="107"/>
      <c r="C911" s="107"/>
      <c r="D911" s="107"/>
      <c r="E911" s="107"/>
      <c r="F911" s="107"/>
      <c r="G911" s="107"/>
      <c r="H911" s="107"/>
      <c r="I911" s="107"/>
      <c r="J911" s="107"/>
      <c r="K911" s="107"/>
      <c r="L911" s="107"/>
      <c r="M911" s="109"/>
      <c r="N911" s="109"/>
      <c r="O911" s="107"/>
      <c r="P911" s="107"/>
      <c r="Q911" s="107"/>
      <c r="R911" s="107"/>
      <c r="S911" s="107"/>
      <c r="T911" s="107"/>
      <c r="U911" s="107"/>
      <c r="V911" s="107"/>
      <c r="W911" s="107"/>
      <c r="X911" s="107"/>
      <c r="Y911" s="107"/>
      <c r="Z911" s="107"/>
    </row>
    <row r="912" spans="1:26" ht="15.75" customHeight="1">
      <c r="A912" s="107"/>
      <c r="B912" s="107"/>
      <c r="C912" s="107"/>
      <c r="D912" s="107"/>
      <c r="E912" s="107"/>
      <c r="F912" s="107"/>
      <c r="G912" s="107"/>
      <c r="H912" s="107"/>
      <c r="I912" s="107"/>
      <c r="J912" s="107"/>
      <c r="K912" s="107"/>
      <c r="L912" s="107"/>
      <c r="M912" s="109"/>
      <c r="N912" s="109"/>
      <c r="O912" s="107"/>
      <c r="P912" s="107"/>
      <c r="Q912" s="107"/>
      <c r="R912" s="107"/>
      <c r="S912" s="107"/>
      <c r="T912" s="107"/>
      <c r="U912" s="107"/>
      <c r="V912" s="107"/>
      <c r="W912" s="107"/>
      <c r="X912" s="107"/>
      <c r="Y912" s="107"/>
      <c r="Z912" s="107"/>
    </row>
    <row r="913" spans="1:26" ht="15.75" customHeight="1">
      <c r="A913" s="107"/>
      <c r="B913" s="107"/>
      <c r="C913" s="107"/>
      <c r="D913" s="107"/>
      <c r="E913" s="107"/>
      <c r="F913" s="107"/>
      <c r="G913" s="107"/>
      <c r="H913" s="107"/>
      <c r="I913" s="107"/>
      <c r="J913" s="107"/>
      <c r="K913" s="107"/>
      <c r="L913" s="107"/>
      <c r="M913" s="109"/>
      <c r="N913" s="109"/>
      <c r="O913" s="107"/>
      <c r="P913" s="107"/>
      <c r="Q913" s="107"/>
      <c r="R913" s="107"/>
      <c r="S913" s="107"/>
      <c r="T913" s="107"/>
      <c r="U913" s="107"/>
      <c r="V913" s="107"/>
      <c r="W913" s="107"/>
      <c r="X913" s="107"/>
      <c r="Y913" s="107"/>
      <c r="Z913" s="107"/>
    </row>
    <row r="914" spans="1:26" ht="15.75" customHeight="1">
      <c r="A914" s="107"/>
      <c r="B914" s="107"/>
      <c r="C914" s="107"/>
      <c r="D914" s="107"/>
      <c r="E914" s="107"/>
      <c r="F914" s="107"/>
      <c r="G914" s="107"/>
      <c r="H914" s="107"/>
      <c r="I914" s="107"/>
      <c r="J914" s="107"/>
      <c r="K914" s="107"/>
      <c r="L914" s="107"/>
      <c r="M914" s="109"/>
      <c r="N914" s="109"/>
      <c r="O914" s="107"/>
      <c r="P914" s="107"/>
      <c r="Q914" s="107"/>
      <c r="R914" s="107"/>
      <c r="S914" s="107"/>
      <c r="T914" s="107"/>
      <c r="U914" s="107"/>
      <c r="V914" s="107"/>
      <c r="W914" s="107"/>
      <c r="X914" s="107"/>
      <c r="Y914" s="107"/>
      <c r="Z914" s="107"/>
    </row>
    <row r="915" spans="1:26" ht="15.75" customHeight="1">
      <c r="A915" s="107"/>
      <c r="B915" s="107"/>
      <c r="C915" s="107"/>
      <c r="D915" s="107"/>
      <c r="E915" s="107"/>
      <c r="F915" s="107"/>
      <c r="G915" s="107"/>
      <c r="H915" s="107"/>
      <c r="I915" s="107"/>
      <c r="J915" s="107"/>
      <c r="K915" s="107"/>
      <c r="L915" s="107"/>
      <c r="M915" s="109"/>
      <c r="N915" s="109"/>
      <c r="O915" s="107"/>
      <c r="P915" s="107"/>
      <c r="Q915" s="107"/>
      <c r="R915" s="107"/>
      <c r="S915" s="107"/>
      <c r="T915" s="107"/>
      <c r="U915" s="107"/>
      <c r="V915" s="107"/>
      <c r="W915" s="107"/>
      <c r="X915" s="107"/>
      <c r="Y915" s="107"/>
      <c r="Z915" s="107"/>
    </row>
    <row r="916" spans="1:26" ht="15.75" customHeight="1">
      <c r="A916" s="107"/>
      <c r="B916" s="107"/>
      <c r="C916" s="107"/>
      <c r="D916" s="107"/>
      <c r="E916" s="107"/>
      <c r="F916" s="107"/>
      <c r="G916" s="107"/>
      <c r="H916" s="107"/>
      <c r="I916" s="107"/>
      <c r="J916" s="107"/>
      <c r="K916" s="107"/>
      <c r="L916" s="107"/>
      <c r="M916" s="109"/>
      <c r="N916" s="109"/>
      <c r="O916" s="107"/>
      <c r="P916" s="107"/>
      <c r="Q916" s="107"/>
      <c r="R916" s="107"/>
      <c r="S916" s="107"/>
      <c r="T916" s="107"/>
      <c r="U916" s="107"/>
      <c r="V916" s="107"/>
      <c r="W916" s="107"/>
      <c r="X916" s="107"/>
      <c r="Y916" s="107"/>
      <c r="Z916" s="107"/>
    </row>
    <row r="917" spans="1:26" ht="15.75" customHeight="1">
      <c r="A917" s="107"/>
      <c r="B917" s="107"/>
      <c r="C917" s="107"/>
      <c r="D917" s="107"/>
      <c r="E917" s="107"/>
      <c r="F917" s="107"/>
      <c r="G917" s="107"/>
      <c r="H917" s="107"/>
      <c r="I917" s="107"/>
      <c r="J917" s="107"/>
      <c r="K917" s="107"/>
      <c r="L917" s="107"/>
      <c r="M917" s="109"/>
      <c r="N917" s="109"/>
      <c r="O917" s="107"/>
      <c r="P917" s="107"/>
      <c r="Q917" s="107"/>
      <c r="R917" s="107"/>
      <c r="S917" s="107"/>
      <c r="T917" s="107"/>
      <c r="U917" s="107"/>
      <c r="V917" s="107"/>
      <c r="W917" s="107"/>
      <c r="X917" s="107"/>
      <c r="Y917" s="107"/>
      <c r="Z917" s="107"/>
    </row>
    <row r="918" spans="1:26" ht="15.75" customHeight="1">
      <c r="A918" s="107"/>
      <c r="B918" s="107"/>
      <c r="C918" s="107"/>
      <c r="D918" s="107"/>
      <c r="E918" s="107"/>
      <c r="F918" s="107"/>
      <c r="G918" s="107"/>
      <c r="H918" s="107"/>
      <c r="I918" s="107"/>
      <c r="J918" s="107"/>
      <c r="K918" s="107"/>
      <c r="L918" s="107"/>
      <c r="M918" s="109"/>
      <c r="N918" s="109"/>
      <c r="O918" s="107"/>
      <c r="P918" s="107"/>
      <c r="Q918" s="107"/>
      <c r="R918" s="107"/>
      <c r="S918" s="107"/>
      <c r="T918" s="107"/>
      <c r="U918" s="107"/>
      <c r="V918" s="107"/>
      <c r="W918" s="107"/>
      <c r="X918" s="107"/>
      <c r="Y918" s="107"/>
      <c r="Z918" s="107"/>
    </row>
    <row r="919" spans="1:26" ht="15.75" customHeight="1">
      <c r="A919" s="107"/>
      <c r="B919" s="107"/>
      <c r="C919" s="107"/>
      <c r="D919" s="107"/>
      <c r="E919" s="107"/>
      <c r="F919" s="107"/>
      <c r="G919" s="107"/>
      <c r="H919" s="107"/>
      <c r="I919" s="107"/>
      <c r="J919" s="107"/>
      <c r="K919" s="107"/>
      <c r="L919" s="107"/>
      <c r="M919" s="109"/>
      <c r="N919" s="109"/>
      <c r="O919" s="107"/>
      <c r="P919" s="107"/>
      <c r="Q919" s="107"/>
      <c r="R919" s="107"/>
      <c r="S919" s="107"/>
      <c r="T919" s="107"/>
      <c r="U919" s="107"/>
      <c r="V919" s="107"/>
      <c r="W919" s="107"/>
      <c r="X919" s="107"/>
      <c r="Y919" s="107"/>
      <c r="Z919" s="107"/>
    </row>
    <row r="920" spans="1:26" ht="15.75" customHeight="1">
      <c r="A920" s="107"/>
      <c r="B920" s="107"/>
      <c r="C920" s="107"/>
      <c r="D920" s="107"/>
      <c r="E920" s="107"/>
      <c r="F920" s="107"/>
      <c r="G920" s="107"/>
      <c r="H920" s="107"/>
      <c r="I920" s="107"/>
      <c r="J920" s="107"/>
      <c r="K920" s="107"/>
      <c r="L920" s="107"/>
      <c r="M920" s="109"/>
      <c r="N920" s="109"/>
      <c r="O920" s="107"/>
      <c r="P920" s="107"/>
      <c r="Q920" s="107"/>
      <c r="R920" s="107"/>
      <c r="S920" s="107"/>
      <c r="T920" s="107"/>
      <c r="U920" s="107"/>
      <c r="V920" s="107"/>
      <c r="W920" s="107"/>
      <c r="X920" s="107"/>
      <c r="Y920" s="107"/>
      <c r="Z920" s="107"/>
    </row>
    <row r="921" spans="1:26" ht="15.75" customHeight="1">
      <c r="A921" s="107"/>
      <c r="B921" s="107"/>
      <c r="C921" s="107"/>
      <c r="D921" s="107"/>
      <c r="E921" s="107"/>
      <c r="F921" s="107"/>
      <c r="G921" s="107"/>
      <c r="H921" s="107"/>
      <c r="I921" s="107"/>
      <c r="J921" s="107"/>
      <c r="K921" s="107"/>
      <c r="L921" s="107"/>
      <c r="M921" s="109"/>
      <c r="N921" s="109"/>
      <c r="O921" s="107"/>
      <c r="P921" s="107"/>
      <c r="Q921" s="107"/>
      <c r="R921" s="107"/>
      <c r="S921" s="107"/>
      <c r="T921" s="107"/>
      <c r="U921" s="107"/>
      <c r="V921" s="107"/>
      <c r="W921" s="107"/>
      <c r="X921" s="107"/>
      <c r="Y921" s="107"/>
      <c r="Z921" s="107"/>
    </row>
    <row r="922" spans="1:26" ht="15.75" customHeight="1">
      <c r="A922" s="107"/>
      <c r="B922" s="107"/>
      <c r="C922" s="107"/>
      <c r="D922" s="107"/>
      <c r="E922" s="107"/>
      <c r="F922" s="107"/>
      <c r="G922" s="107"/>
      <c r="H922" s="107"/>
      <c r="I922" s="107"/>
      <c r="J922" s="107"/>
      <c r="K922" s="107"/>
      <c r="L922" s="107"/>
      <c r="M922" s="109"/>
      <c r="N922" s="109"/>
      <c r="O922" s="107"/>
      <c r="P922" s="107"/>
      <c r="Q922" s="107"/>
      <c r="R922" s="107"/>
      <c r="S922" s="107"/>
      <c r="T922" s="107"/>
      <c r="U922" s="107"/>
      <c r="V922" s="107"/>
      <c r="W922" s="107"/>
      <c r="X922" s="107"/>
      <c r="Y922" s="107"/>
      <c r="Z922" s="107"/>
    </row>
    <row r="923" spans="1:26" ht="15.75" customHeight="1">
      <c r="A923" s="107"/>
      <c r="B923" s="107"/>
      <c r="C923" s="107"/>
      <c r="D923" s="107"/>
      <c r="E923" s="107"/>
      <c r="F923" s="107"/>
      <c r="G923" s="107"/>
      <c r="H923" s="107"/>
      <c r="I923" s="107"/>
      <c r="J923" s="107"/>
      <c r="K923" s="107"/>
      <c r="L923" s="107"/>
      <c r="M923" s="109"/>
      <c r="N923" s="109"/>
      <c r="O923" s="107"/>
      <c r="P923" s="107"/>
      <c r="Q923" s="107"/>
      <c r="R923" s="107"/>
      <c r="S923" s="107"/>
      <c r="T923" s="107"/>
      <c r="U923" s="107"/>
      <c r="V923" s="107"/>
      <c r="W923" s="107"/>
      <c r="X923" s="107"/>
      <c r="Y923" s="107"/>
      <c r="Z923" s="107"/>
    </row>
    <row r="924" spans="1:26" ht="15.75" customHeight="1">
      <c r="A924" s="107"/>
      <c r="B924" s="107"/>
      <c r="C924" s="107"/>
      <c r="D924" s="107"/>
      <c r="E924" s="107"/>
      <c r="F924" s="107"/>
      <c r="G924" s="107"/>
      <c r="H924" s="107"/>
      <c r="I924" s="107"/>
      <c r="J924" s="107"/>
      <c r="K924" s="107"/>
      <c r="L924" s="107"/>
      <c r="M924" s="109"/>
      <c r="N924" s="109"/>
      <c r="O924" s="107"/>
      <c r="P924" s="107"/>
      <c r="Q924" s="107"/>
      <c r="R924" s="107"/>
      <c r="S924" s="107"/>
      <c r="T924" s="107"/>
      <c r="U924" s="107"/>
      <c r="V924" s="107"/>
      <c r="W924" s="107"/>
      <c r="X924" s="107"/>
      <c r="Y924" s="107"/>
      <c r="Z924" s="107"/>
    </row>
    <row r="925" spans="1:26" ht="15.75" customHeight="1">
      <c r="A925" s="107"/>
      <c r="B925" s="107"/>
      <c r="C925" s="107"/>
      <c r="D925" s="107"/>
      <c r="E925" s="107"/>
      <c r="F925" s="107"/>
      <c r="G925" s="107"/>
      <c r="H925" s="107"/>
      <c r="I925" s="107"/>
      <c r="J925" s="107"/>
      <c r="K925" s="107"/>
      <c r="L925" s="107"/>
      <c r="M925" s="109"/>
      <c r="N925" s="109"/>
      <c r="O925" s="107"/>
      <c r="P925" s="107"/>
      <c r="Q925" s="107"/>
      <c r="R925" s="107"/>
      <c r="S925" s="107"/>
      <c r="T925" s="107"/>
      <c r="U925" s="107"/>
      <c r="V925" s="107"/>
      <c r="W925" s="107"/>
      <c r="X925" s="107"/>
      <c r="Y925" s="107"/>
      <c r="Z925" s="107"/>
    </row>
    <row r="926" spans="1:26" ht="15.75" customHeight="1">
      <c r="A926" s="107"/>
      <c r="B926" s="107"/>
      <c r="C926" s="107"/>
      <c r="D926" s="107"/>
      <c r="E926" s="107"/>
      <c r="F926" s="107"/>
      <c r="G926" s="107"/>
      <c r="H926" s="107"/>
      <c r="I926" s="107"/>
      <c r="J926" s="107"/>
      <c r="K926" s="107"/>
      <c r="L926" s="107"/>
      <c r="M926" s="109"/>
      <c r="N926" s="109"/>
      <c r="O926" s="107"/>
      <c r="P926" s="107"/>
      <c r="Q926" s="107"/>
      <c r="R926" s="107"/>
      <c r="S926" s="107"/>
      <c r="T926" s="107"/>
      <c r="U926" s="107"/>
      <c r="V926" s="107"/>
      <c r="W926" s="107"/>
      <c r="X926" s="107"/>
      <c r="Y926" s="107"/>
      <c r="Z926" s="107"/>
    </row>
    <row r="927" spans="1:26" ht="15.75" customHeight="1">
      <c r="A927" s="107"/>
      <c r="B927" s="107"/>
      <c r="C927" s="107"/>
      <c r="D927" s="107"/>
      <c r="E927" s="107"/>
      <c r="F927" s="107"/>
      <c r="G927" s="107"/>
      <c r="H927" s="107"/>
      <c r="I927" s="107"/>
      <c r="J927" s="107"/>
      <c r="K927" s="107"/>
      <c r="L927" s="107"/>
      <c r="M927" s="109"/>
      <c r="N927" s="109"/>
      <c r="O927" s="107"/>
      <c r="P927" s="107"/>
      <c r="Q927" s="107"/>
      <c r="R927" s="107"/>
      <c r="S927" s="107"/>
      <c r="T927" s="107"/>
      <c r="U927" s="107"/>
      <c r="V927" s="107"/>
      <c r="W927" s="107"/>
      <c r="X927" s="107"/>
      <c r="Y927" s="107"/>
      <c r="Z927" s="107"/>
    </row>
    <row r="928" spans="1:26" ht="15.75" customHeight="1">
      <c r="A928" s="107"/>
      <c r="B928" s="107"/>
      <c r="C928" s="107"/>
      <c r="D928" s="107"/>
      <c r="E928" s="107"/>
      <c r="F928" s="107"/>
      <c r="G928" s="107"/>
      <c r="H928" s="107"/>
      <c r="I928" s="107"/>
      <c r="J928" s="107"/>
      <c r="K928" s="107"/>
      <c r="L928" s="107"/>
      <c r="M928" s="109"/>
      <c r="N928" s="109"/>
      <c r="O928" s="107"/>
      <c r="P928" s="107"/>
      <c r="Q928" s="107"/>
      <c r="R928" s="107"/>
      <c r="S928" s="107"/>
      <c r="T928" s="107"/>
      <c r="U928" s="107"/>
      <c r="V928" s="107"/>
      <c r="W928" s="107"/>
      <c r="X928" s="107"/>
      <c r="Y928" s="107"/>
      <c r="Z928" s="107"/>
    </row>
    <row r="929" spans="1:26" ht="15.75" customHeight="1">
      <c r="A929" s="107"/>
      <c r="B929" s="107"/>
      <c r="C929" s="107"/>
      <c r="D929" s="107"/>
      <c r="E929" s="107"/>
      <c r="F929" s="107"/>
      <c r="G929" s="107"/>
      <c r="H929" s="107"/>
      <c r="I929" s="107"/>
      <c r="J929" s="107"/>
      <c r="K929" s="107"/>
      <c r="L929" s="107"/>
      <c r="M929" s="109"/>
      <c r="N929" s="109"/>
      <c r="O929" s="107"/>
      <c r="P929" s="107"/>
      <c r="Q929" s="107"/>
      <c r="R929" s="107"/>
      <c r="S929" s="107"/>
      <c r="T929" s="107"/>
      <c r="U929" s="107"/>
      <c r="V929" s="107"/>
      <c r="W929" s="107"/>
      <c r="X929" s="107"/>
      <c r="Y929" s="107"/>
      <c r="Z929" s="107"/>
    </row>
    <row r="930" spans="1:26" ht="15.75" customHeight="1">
      <c r="A930" s="107"/>
      <c r="B930" s="107"/>
      <c r="C930" s="107"/>
      <c r="D930" s="107"/>
      <c r="E930" s="107"/>
      <c r="F930" s="107"/>
      <c r="G930" s="107"/>
      <c r="H930" s="107"/>
      <c r="I930" s="107"/>
      <c r="J930" s="107"/>
      <c r="K930" s="107"/>
      <c r="L930" s="107"/>
      <c r="M930" s="109"/>
      <c r="N930" s="109"/>
      <c r="O930" s="107"/>
      <c r="P930" s="107"/>
      <c r="Q930" s="107"/>
      <c r="R930" s="107"/>
      <c r="S930" s="107"/>
      <c r="T930" s="107"/>
      <c r="U930" s="107"/>
      <c r="V930" s="107"/>
      <c r="W930" s="107"/>
      <c r="X930" s="107"/>
      <c r="Y930" s="107"/>
      <c r="Z930" s="107"/>
    </row>
    <row r="931" spans="1:26" ht="15.75" customHeight="1">
      <c r="A931" s="107"/>
      <c r="B931" s="107"/>
      <c r="C931" s="107"/>
      <c r="D931" s="107"/>
      <c r="E931" s="107"/>
      <c r="F931" s="107"/>
      <c r="G931" s="107"/>
      <c r="H931" s="107"/>
      <c r="I931" s="107"/>
      <c r="J931" s="107"/>
      <c r="K931" s="107"/>
      <c r="L931" s="107"/>
      <c r="M931" s="109"/>
      <c r="N931" s="109"/>
      <c r="O931" s="107"/>
      <c r="P931" s="107"/>
      <c r="Q931" s="107"/>
      <c r="R931" s="107"/>
      <c r="S931" s="107"/>
      <c r="T931" s="107"/>
      <c r="U931" s="107"/>
      <c r="V931" s="107"/>
      <c r="W931" s="107"/>
      <c r="X931" s="107"/>
      <c r="Y931" s="107"/>
      <c r="Z931" s="107"/>
    </row>
    <row r="932" spans="1:26" ht="15.75" customHeight="1">
      <c r="A932" s="107"/>
      <c r="B932" s="107"/>
      <c r="C932" s="107"/>
      <c r="D932" s="107"/>
      <c r="E932" s="107"/>
      <c r="F932" s="107"/>
      <c r="G932" s="107"/>
      <c r="H932" s="107"/>
      <c r="I932" s="107"/>
      <c r="J932" s="107"/>
      <c r="K932" s="107"/>
      <c r="L932" s="107"/>
      <c r="M932" s="109"/>
      <c r="N932" s="109"/>
      <c r="O932" s="107"/>
      <c r="P932" s="107"/>
      <c r="Q932" s="107"/>
      <c r="R932" s="107"/>
      <c r="S932" s="107"/>
      <c r="T932" s="107"/>
      <c r="U932" s="107"/>
      <c r="V932" s="107"/>
      <c r="W932" s="107"/>
      <c r="X932" s="107"/>
      <c r="Y932" s="107"/>
      <c r="Z932" s="107"/>
    </row>
    <row r="933" spans="1:26" ht="15.75" customHeight="1">
      <c r="A933" s="107"/>
      <c r="B933" s="107"/>
      <c r="C933" s="107"/>
      <c r="D933" s="107"/>
      <c r="E933" s="107"/>
      <c r="F933" s="107"/>
      <c r="G933" s="107"/>
      <c r="H933" s="107"/>
      <c r="I933" s="107"/>
      <c r="J933" s="107"/>
      <c r="K933" s="107"/>
      <c r="L933" s="107"/>
      <c r="M933" s="109"/>
      <c r="N933" s="109"/>
      <c r="O933" s="107"/>
      <c r="P933" s="107"/>
      <c r="Q933" s="107"/>
      <c r="R933" s="107"/>
      <c r="S933" s="107"/>
      <c r="T933" s="107"/>
      <c r="U933" s="107"/>
      <c r="V933" s="107"/>
      <c r="W933" s="107"/>
      <c r="X933" s="107"/>
      <c r="Y933" s="107"/>
      <c r="Z933" s="107"/>
    </row>
    <row r="934" spans="1:26" ht="15.75" customHeight="1">
      <c r="A934" s="107"/>
      <c r="B934" s="107"/>
      <c r="C934" s="107"/>
      <c r="D934" s="107"/>
      <c r="E934" s="107"/>
      <c r="F934" s="107"/>
      <c r="G934" s="107"/>
      <c r="H934" s="107"/>
      <c r="I934" s="107"/>
      <c r="J934" s="107"/>
      <c r="K934" s="107"/>
      <c r="L934" s="107"/>
      <c r="M934" s="109"/>
      <c r="N934" s="109"/>
      <c r="O934" s="107"/>
      <c r="P934" s="107"/>
      <c r="Q934" s="107"/>
      <c r="R934" s="107"/>
      <c r="S934" s="107"/>
      <c r="T934" s="107"/>
      <c r="U934" s="107"/>
      <c r="V934" s="107"/>
      <c r="W934" s="107"/>
      <c r="X934" s="107"/>
      <c r="Y934" s="107"/>
      <c r="Z934" s="107"/>
    </row>
    <row r="935" spans="1:26" ht="15.75" customHeight="1">
      <c r="A935" s="107"/>
      <c r="B935" s="107"/>
      <c r="C935" s="107"/>
      <c r="D935" s="107"/>
      <c r="E935" s="107"/>
      <c r="F935" s="107"/>
      <c r="G935" s="107"/>
      <c r="H935" s="107"/>
      <c r="I935" s="107"/>
      <c r="J935" s="107"/>
      <c r="K935" s="107"/>
      <c r="L935" s="107"/>
      <c r="M935" s="109"/>
      <c r="N935" s="109"/>
      <c r="O935" s="107"/>
      <c r="P935" s="107"/>
      <c r="Q935" s="107"/>
      <c r="R935" s="107"/>
      <c r="S935" s="107"/>
      <c r="T935" s="107"/>
      <c r="U935" s="107"/>
      <c r="V935" s="107"/>
      <c r="W935" s="107"/>
      <c r="X935" s="107"/>
      <c r="Y935" s="107"/>
      <c r="Z935" s="107"/>
    </row>
    <row r="936" spans="1:26" ht="15.75" customHeight="1">
      <c r="A936" s="107"/>
      <c r="B936" s="107"/>
      <c r="C936" s="107"/>
      <c r="D936" s="107"/>
      <c r="E936" s="107"/>
      <c r="F936" s="107"/>
      <c r="G936" s="107"/>
      <c r="H936" s="107"/>
      <c r="I936" s="107"/>
      <c r="J936" s="107"/>
      <c r="K936" s="107"/>
      <c r="L936" s="107"/>
      <c r="M936" s="109"/>
      <c r="N936" s="109"/>
      <c r="O936" s="107"/>
      <c r="P936" s="107"/>
      <c r="Q936" s="107"/>
      <c r="R936" s="107"/>
      <c r="S936" s="107"/>
      <c r="T936" s="107"/>
      <c r="U936" s="107"/>
      <c r="V936" s="107"/>
      <c r="W936" s="107"/>
      <c r="X936" s="107"/>
      <c r="Y936" s="107"/>
      <c r="Z936" s="107"/>
    </row>
    <row r="937" spans="1:26" ht="15.75" customHeight="1">
      <c r="A937" s="107"/>
      <c r="B937" s="107"/>
      <c r="C937" s="107"/>
      <c r="D937" s="107"/>
      <c r="E937" s="107"/>
      <c r="F937" s="107"/>
      <c r="G937" s="107"/>
      <c r="H937" s="107"/>
      <c r="I937" s="107"/>
      <c r="J937" s="107"/>
      <c r="K937" s="107"/>
      <c r="L937" s="107"/>
      <c r="M937" s="109"/>
      <c r="N937" s="109"/>
      <c r="O937" s="107"/>
      <c r="P937" s="107"/>
      <c r="Q937" s="107"/>
      <c r="R937" s="107"/>
      <c r="S937" s="107"/>
      <c r="T937" s="107"/>
      <c r="U937" s="107"/>
      <c r="V937" s="107"/>
      <c r="W937" s="107"/>
      <c r="X937" s="107"/>
      <c r="Y937" s="107"/>
      <c r="Z937" s="107"/>
    </row>
    <row r="938" spans="1:26" ht="15.75" customHeight="1">
      <c r="A938" s="107"/>
      <c r="B938" s="107"/>
      <c r="C938" s="107"/>
      <c r="D938" s="107"/>
      <c r="E938" s="107"/>
      <c r="F938" s="107"/>
      <c r="G938" s="107"/>
      <c r="H938" s="107"/>
      <c r="I938" s="107"/>
      <c r="J938" s="107"/>
      <c r="K938" s="107"/>
      <c r="L938" s="107"/>
      <c r="M938" s="109"/>
      <c r="N938" s="109"/>
      <c r="O938" s="107"/>
      <c r="P938" s="107"/>
      <c r="Q938" s="107"/>
      <c r="R938" s="107"/>
      <c r="S938" s="107"/>
      <c r="T938" s="107"/>
      <c r="U938" s="107"/>
      <c r="V938" s="107"/>
      <c r="W938" s="107"/>
      <c r="X938" s="107"/>
      <c r="Y938" s="107"/>
      <c r="Z938" s="107"/>
    </row>
    <row r="939" spans="1:26" ht="15.75" customHeight="1">
      <c r="A939" s="107"/>
      <c r="B939" s="107"/>
      <c r="C939" s="107"/>
      <c r="D939" s="107"/>
      <c r="E939" s="107"/>
      <c r="F939" s="107"/>
      <c r="G939" s="107"/>
      <c r="H939" s="107"/>
      <c r="I939" s="107"/>
      <c r="J939" s="107"/>
      <c r="K939" s="107"/>
      <c r="L939" s="107"/>
      <c r="M939" s="109"/>
      <c r="N939" s="109"/>
      <c r="O939" s="107"/>
      <c r="P939" s="107"/>
      <c r="Q939" s="107"/>
      <c r="R939" s="107"/>
      <c r="S939" s="107"/>
      <c r="T939" s="107"/>
      <c r="U939" s="107"/>
      <c r="V939" s="107"/>
      <c r="W939" s="107"/>
      <c r="X939" s="107"/>
      <c r="Y939" s="107"/>
      <c r="Z939" s="107"/>
    </row>
    <row r="940" spans="1:26" ht="15.75" customHeight="1">
      <c r="A940" s="107"/>
      <c r="B940" s="107"/>
      <c r="C940" s="107"/>
      <c r="D940" s="107"/>
      <c r="E940" s="107"/>
      <c r="F940" s="107"/>
      <c r="G940" s="107"/>
      <c r="H940" s="107"/>
      <c r="I940" s="107"/>
      <c r="J940" s="107"/>
      <c r="K940" s="107"/>
      <c r="L940" s="107"/>
      <c r="M940" s="109"/>
      <c r="N940" s="109"/>
      <c r="O940" s="107"/>
      <c r="P940" s="107"/>
      <c r="Q940" s="107"/>
      <c r="R940" s="107"/>
      <c r="S940" s="107"/>
      <c r="T940" s="107"/>
      <c r="U940" s="107"/>
      <c r="V940" s="107"/>
      <c r="W940" s="107"/>
      <c r="X940" s="107"/>
      <c r="Y940" s="107"/>
      <c r="Z940" s="107"/>
    </row>
    <row r="941" spans="1:26" ht="15.75" customHeight="1">
      <c r="A941" s="107"/>
      <c r="B941" s="107"/>
      <c r="C941" s="107"/>
      <c r="D941" s="107"/>
      <c r="E941" s="107"/>
      <c r="F941" s="107"/>
      <c r="G941" s="107"/>
      <c r="H941" s="107"/>
      <c r="I941" s="107"/>
      <c r="J941" s="107"/>
      <c r="K941" s="107"/>
      <c r="L941" s="107"/>
      <c r="M941" s="109"/>
      <c r="N941" s="109"/>
      <c r="O941" s="107"/>
      <c r="P941" s="107"/>
      <c r="Q941" s="107"/>
      <c r="R941" s="107"/>
      <c r="S941" s="107"/>
      <c r="T941" s="107"/>
      <c r="U941" s="107"/>
      <c r="V941" s="107"/>
      <c r="W941" s="107"/>
      <c r="X941" s="107"/>
      <c r="Y941" s="107"/>
      <c r="Z941" s="107"/>
    </row>
    <row r="942" spans="1:26" ht="15.75" customHeight="1">
      <c r="A942" s="107"/>
      <c r="B942" s="107"/>
      <c r="C942" s="107"/>
      <c r="D942" s="107"/>
      <c r="E942" s="107"/>
      <c r="F942" s="107"/>
      <c r="G942" s="107"/>
      <c r="H942" s="107"/>
      <c r="I942" s="107"/>
      <c r="J942" s="107"/>
      <c r="K942" s="107"/>
      <c r="L942" s="107"/>
      <c r="M942" s="109"/>
      <c r="N942" s="109"/>
      <c r="O942" s="107"/>
      <c r="P942" s="107"/>
      <c r="Q942" s="107"/>
      <c r="R942" s="107"/>
      <c r="S942" s="107"/>
      <c r="T942" s="107"/>
      <c r="U942" s="107"/>
      <c r="V942" s="107"/>
      <c r="W942" s="107"/>
      <c r="X942" s="107"/>
      <c r="Y942" s="107"/>
      <c r="Z942" s="107"/>
    </row>
    <row r="943" spans="1:26" ht="15.75" customHeight="1">
      <c r="A943" s="107"/>
      <c r="B943" s="107"/>
      <c r="C943" s="107"/>
      <c r="D943" s="107"/>
      <c r="E943" s="107"/>
      <c r="F943" s="107"/>
      <c r="G943" s="107"/>
      <c r="H943" s="107"/>
      <c r="I943" s="107"/>
      <c r="J943" s="107"/>
      <c r="K943" s="107"/>
      <c r="L943" s="107"/>
      <c r="M943" s="109"/>
      <c r="N943" s="109"/>
      <c r="O943" s="107"/>
      <c r="P943" s="107"/>
      <c r="Q943" s="107"/>
      <c r="R943" s="107"/>
      <c r="S943" s="107"/>
      <c r="T943" s="107"/>
      <c r="U943" s="107"/>
      <c r="V943" s="107"/>
      <c r="W943" s="107"/>
      <c r="X943" s="107"/>
      <c r="Y943" s="107"/>
      <c r="Z943" s="107"/>
    </row>
    <row r="944" spans="1:26" ht="15.75" customHeight="1">
      <c r="A944" s="107"/>
      <c r="B944" s="107"/>
      <c r="C944" s="107"/>
      <c r="D944" s="107"/>
      <c r="E944" s="107"/>
      <c r="F944" s="107"/>
      <c r="G944" s="107"/>
      <c r="H944" s="107"/>
      <c r="I944" s="107"/>
      <c r="J944" s="107"/>
      <c r="K944" s="107"/>
      <c r="L944" s="107"/>
      <c r="M944" s="109"/>
      <c r="N944" s="109"/>
      <c r="O944" s="107"/>
      <c r="P944" s="107"/>
      <c r="Q944" s="107"/>
      <c r="R944" s="107"/>
      <c r="S944" s="107"/>
      <c r="T944" s="107"/>
      <c r="U944" s="107"/>
      <c r="V944" s="107"/>
      <c r="W944" s="107"/>
      <c r="X944" s="107"/>
      <c r="Y944" s="107"/>
      <c r="Z944" s="107"/>
    </row>
    <row r="945" spans="1:26" ht="15.75" customHeight="1">
      <c r="A945" s="107"/>
      <c r="B945" s="107"/>
      <c r="C945" s="107"/>
      <c r="D945" s="107"/>
      <c r="E945" s="107"/>
      <c r="F945" s="107"/>
      <c r="G945" s="107"/>
      <c r="H945" s="107"/>
      <c r="I945" s="107"/>
      <c r="J945" s="107"/>
      <c r="K945" s="107"/>
      <c r="L945" s="107"/>
      <c r="M945" s="109"/>
      <c r="N945" s="109"/>
      <c r="O945" s="107"/>
      <c r="P945" s="107"/>
      <c r="Q945" s="107"/>
      <c r="R945" s="107"/>
      <c r="S945" s="107"/>
      <c r="T945" s="107"/>
      <c r="U945" s="107"/>
      <c r="V945" s="107"/>
      <c r="W945" s="107"/>
      <c r="X945" s="107"/>
      <c r="Y945" s="107"/>
      <c r="Z945" s="107"/>
    </row>
    <row r="946" spans="1:26" ht="15.75" customHeight="1">
      <c r="A946" s="107"/>
      <c r="B946" s="107"/>
      <c r="C946" s="107"/>
      <c r="D946" s="107"/>
      <c r="E946" s="107"/>
      <c r="F946" s="107"/>
      <c r="G946" s="107"/>
      <c r="H946" s="107"/>
      <c r="I946" s="107"/>
      <c r="J946" s="107"/>
      <c r="K946" s="107"/>
      <c r="L946" s="107"/>
      <c r="M946" s="109"/>
      <c r="N946" s="109"/>
      <c r="O946" s="107"/>
      <c r="P946" s="107"/>
      <c r="Q946" s="107"/>
      <c r="R946" s="107"/>
      <c r="S946" s="107"/>
      <c r="T946" s="107"/>
      <c r="U946" s="107"/>
      <c r="V946" s="107"/>
      <c r="W946" s="107"/>
      <c r="X946" s="107"/>
      <c r="Y946" s="107"/>
      <c r="Z946" s="107"/>
    </row>
    <row r="947" spans="1:26" ht="15.75" customHeight="1">
      <c r="A947" s="107"/>
      <c r="B947" s="107"/>
      <c r="C947" s="107"/>
      <c r="D947" s="107"/>
      <c r="E947" s="107"/>
      <c r="F947" s="107"/>
      <c r="G947" s="107"/>
      <c r="H947" s="107"/>
      <c r="I947" s="107"/>
      <c r="J947" s="107"/>
      <c r="K947" s="107"/>
      <c r="L947" s="107"/>
      <c r="M947" s="109"/>
      <c r="N947" s="109"/>
      <c r="O947" s="107"/>
      <c r="P947" s="107"/>
      <c r="Q947" s="107"/>
      <c r="R947" s="107"/>
      <c r="S947" s="107"/>
      <c r="T947" s="107"/>
      <c r="U947" s="107"/>
      <c r="V947" s="107"/>
      <c r="W947" s="107"/>
      <c r="X947" s="107"/>
      <c r="Y947" s="107"/>
      <c r="Z947" s="107"/>
    </row>
    <row r="948" spans="1:26" ht="15.75" customHeight="1">
      <c r="A948" s="107"/>
      <c r="B948" s="107"/>
      <c r="C948" s="107"/>
      <c r="D948" s="107"/>
      <c r="E948" s="107"/>
      <c r="F948" s="107"/>
      <c r="G948" s="107"/>
      <c r="H948" s="107"/>
      <c r="I948" s="107"/>
      <c r="J948" s="107"/>
      <c r="K948" s="107"/>
      <c r="L948" s="107"/>
      <c r="M948" s="109"/>
      <c r="N948" s="109"/>
      <c r="O948" s="107"/>
      <c r="P948" s="107"/>
      <c r="Q948" s="107"/>
      <c r="R948" s="107"/>
      <c r="S948" s="107"/>
      <c r="T948" s="107"/>
      <c r="U948" s="107"/>
      <c r="V948" s="107"/>
      <c r="W948" s="107"/>
      <c r="X948" s="107"/>
      <c r="Y948" s="107"/>
      <c r="Z948" s="107"/>
    </row>
    <row r="949" spans="1:26" ht="15.75" customHeight="1">
      <c r="A949" s="107"/>
      <c r="B949" s="107"/>
      <c r="C949" s="107"/>
      <c r="D949" s="107"/>
      <c r="E949" s="107"/>
      <c r="F949" s="107"/>
      <c r="G949" s="107"/>
      <c r="H949" s="107"/>
      <c r="I949" s="107"/>
      <c r="J949" s="107"/>
      <c r="K949" s="107"/>
      <c r="L949" s="107"/>
      <c r="M949" s="109"/>
      <c r="N949" s="109"/>
      <c r="O949" s="107"/>
      <c r="P949" s="107"/>
      <c r="Q949" s="107"/>
      <c r="R949" s="107"/>
      <c r="S949" s="107"/>
      <c r="T949" s="107"/>
      <c r="U949" s="107"/>
      <c r="V949" s="107"/>
      <c r="W949" s="107"/>
      <c r="X949" s="107"/>
      <c r="Y949" s="107"/>
      <c r="Z949" s="107"/>
    </row>
    <row r="950" spans="1:26" ht="15.75" customHeight="1">
      <c r="A950" s="107"/>
      <c r="B950" s="107"/>
      <c r="C950" s="107"/>
      <c r="D950" s="107"/>
      <c r="E950" s="107"/>
      <c r="F950" s="107"/>
      <c r="G950" s="107"/>
      <c r="H950" s="107"/>
      <c r="I950" s="107"/>
      <c r="J950" s="107"/>
      <c r="K950" s="107"/>
      <c r="L950" s="107"/>
      <c r="M950" s="109"/>
      <c r="N950" s="109"/>
      <c r="O950" s="107"/>
      <c r="P950" s="107"/>
      <c r="Q950" s="107"/>
      <c r="R950" s="107"/>
      <c r="S950" s="107"/>
      <c r="T950" s="107"/>
      <c r="U950" s="107"/>
      <c r="V950" s="107"/>
      <c r="W950" s="107"/>
      <c r="X950" s="107"/>
      <c r="Y950" s="107"/>
      <c r="Z950" s="107"/>
    </row>
    <row r="951" spans="1:26" ht="15.75" customHeight="1">
      <c r="A951" s="107"/>
      <c r="B951" s="107"/>
      <c r="C951" s="107"/>
      <c r="D951" s="107"/>
      <c r="E951" s="107"/>
      <c r="F951" s="107"/>
      <c r="G951" s="107"/>
      <c r="H951" s="107"/>
      <c r="I951" s="107"/>
      <c r="J951" s="107"/>
      <c r="K951" s="107"/>
      <c r="L951" s="107"/>
      <c r="M951" s="109"/>
      <c r="N951" s="109"/>
      <c r="O951" s="107"/>
      <c r="P951" s="107"/>
      <c r="Q951" s="107"/>
      <c r="R951" s="107"/>
      <c r="S951" s="107"/>
      <c r="T951" s="107"/>
      <c r="U951" s="107"/>
      <c r="V951" s="107"/>
      <c r="W951" s="107"/>
      <c r="X951" s="107"/>
      <c r="Y951" s="107"/>
      <c r="Z951" s="107"/>
    </row>
    <row r="952" spans="1:26" ht="15.75" customHeight="1">
      <c r="A952" s="107"/>
      <c r="B952" s="107"/>
      <c r="C952" s="107"/>
      <c r="D952" s="107"/>
      <c r="E952" s="107"/>
      <c r="F952" s="107"/>
      <c r="G952" s="107"/>
      <c r="H952" s="107"/>
      <c r="I952" s="107"/>
      <c r="J952" s="107"/>
      <c r="K952" s="107"/>
      <c r="L952" s="107"/>
      <c r="M952" s="109"/>
      <c r="N952" s="109"/>
      <c r="O952" s="107"/>
      <c r="P952" s="107"/>
      <c r="Q952" s="107"/>
      <c r="R952" s="107"/>
      <c r="S952" s="107"/>
      <c r="T952" s="107"/>
      <c r="U952" s="107"/>
      <c r="V952" s="107"/>
      <c r="W952" s="107"/>
      <c r="X952" s="107"/>
      <c r="Y952" s="107"/>
      <c r="Z952" s="107"/>
    </row>
    <row r="953" spans="1:26" ht="15.75" customHeight="1">
      <c r="A953" s="107"/>
      <c r="B953" s="107"/>
      <c r="C953" s="107"/>
      <c r="D953" s="107"/>
      <c r="E953" s="107"/>
      <c r="F953" s="107"/>
      <c r="G953" s="107"/>
      <c r="H953" s="107"/>
      <c r="I953" s="107"/>
      <c r="J953" s="107"/>
      <c r="K953" s="107"/>
      <c r="L953" s="107"/>
      <c r="M953" s="109"/>
      <c r="N953" s="109"/>
      <c r="O953" s="107"/>
      <c r="P953" s="107"/>
      <c r="Q953" s="107"/>
      <c r="R953" s="107"/>
      <c r="S953" s="107"/>
      <c r="T953" s="107"/>
      <c r="U953" s="107"/>
      <c r="V953" s="107"/>
      <c r="W953" s="107"/>
      <c r="X953" s="107"/>
      <c r="Y953" s="107"/>
      <c r="Z953" s="107"/>
    </row>
    <row r="954" spans="1:26" ht="15.75" customHeight="1">
      <c r="A954" s="107"/>
      <c r="B954" s="107"/>
      <c r="C954" s="107"/>
      <c r="D954" s="107"/>
      <c r="E954" s="107"/>
      <c r="F954" s="107"/>
      <c r="G954" s="107"/>
      <c r="H954" s="107"/>
      <c r="I954" s="107"/>
      <c r="J954" s="107"/>
      <c r="K954" s="107"/>
      <c r="L954" s="107"/>
      <c r="M954" s="109"/>
      <c r="N954" s="109"/>
      <c r="O954" s="107"/>
      <c r="P954" s="107"/>
      <c r="Q954" s="107"/>
      <c r="R954" s="107"/>
      <c r="S954" s="107"/>
      <c r="T954" s="107"/>
      <c r="U954" s="107"/>
      <c r="V954" s="107"/>
      <c r="W954" s="107"/>
      <c r="X954" s="107"/>
      <c r="Y954" s="107"/>
      <c r="Z954" s="107"/>
    </row>
    <row r="955" spans="1:26" ht="15.75" customHeight="1">
      <c r="A955" s="107"/>
      <c r="B955" s="107"/>
      <c r="C955" s="107"/>
      <c r="D955" s="107"/>
      <c r="E955" s="107"/>
      <c r="F955" s="107"/>
      <c r="G955" s="107"/>
      <c r="H955" s="107"/>
      <c r="I955" s="107"/>
      <c r="J955" s="107"/>
      <c r="K955" s="107"/>
      <c r="L955" s="107"/>
      <c r="M955" s="109"/>
      <c r="N955" s="109"/>
      <c r="O955" s="107"/>
      <c r="P955" s="107"/>
      <c r="Q955" s="107"/>
      <c r="R955" s="107"/>
      <c r="S955" s="107"/>
      <c r="T955" s="107"/>
      <c r="U955" s="107"/>
      <c r="V955" s="107"/>
      <c r="W955" s="107"/>
      <c r="X955" s="107"/>
      <c r="Y955" s="107"/>
      <c r="Z955" s="107"/>
    </row>
    <row r="956" spans="1:26" ht="15.75" customHeight="1">
      <c r="A956" s="107"/>
      <c r="B956" s="107"/>
      <c r="C956" s="107"/>
      <c r="D956" s="107"/>
      <c r="E956" s="107"/>
      <c r="F956" s="107"/>
      <c r="G956" s="107"/>
      <c r="H956" s="107"/>
      <c r="I956" s="107"/>
      <c r="J956" s="107"/>
      <c r="K956" s="107"/>
      <c r="L956" s="107"/>
      <c r="M956" s="109"/>
      <c r="N956" s="109"/>
      <c r="O956" s="107"/>
      <c r="P956" s="107"/>
      <c r="Q956" s="107"/>
      <c r="R956" s="107"/>
      <c r="S956" s="107"/>
      <c r="T956" s="107"/>
      <c r="U956" s="107"/>
      <c r="V956" s="107"/>
      <c r="W956" s="107"/>
      <c r="X956" s="107"/>
      <c r="Y956" s="107"/>
      <c r="Z956" s="107"/>
    </row>
    <row r="957" spans="1:26" ht="15.75" customHeight="1">
      <c r="A957" s="107"/>
      <c r="B957" s="107"/>
      <c r="C957" s="107"/>
      <c r="D957" s="107"/>
      <c r="E957" s="107"/>
      <c r="F957" s="107"/>
      <c r="G957" s="107"/>
      <c r="H957" s="107"/>
      <c r="I957" s="107"/>
      <c r="J957" s="107"/>
      <c r="K957" s="107"/>
      <c r="L957" s="107"/>
      <c r="M957" s="109"/>
      <c r="N957" s="109"/>
      <c r="O957" s="107"/>
      <c r="P957" s="107"/>
      <c r="Q957" s="107"/>
      <c r="R957" s="107"/>
      <c r="S957" s="107"/>
      <c r="T957" s="107"/>
      <c r="U957" s="107"/>
      <c r="V957" s="107"/>
      <c r="W957" s="107"/>
      <c r="X957" s="107"/>
      <c r="Y957" s="107"/>
      <c r="Z957" s="107"/>
    </row>
    <row r="958" spans="1:26" ht="15.75" customHeight="1">
      <c r="A958" s="107"/>
      <c r="B958" s="107"/>
      <c r="C958" s="107"/>
      <c r="D958" s="107"/>
      <c r="E958" s="107"/>
      <c r="F958" s="107"/>
      <c r="G958" s="107"/>
      <c r="H958" s="107"/>
      <c r="I958" s="107"/>
      <c r="J958" s="107"/>
      <c r="K958" s="107"/>
      <c r="L958" s="107"/>
      <c r="M958" s="109"/>
      <c r="N958" s="109"/>
      <c r="O958" s="107"/>
      <c r="P958" s="107"/>
      <c r="Q958" s="107"/>
      <c r="R958" s="107"/>
      <c r="S958" s="107"/>
      <c r="T958" s="107"/>
      <c r="U958" s="107"/>
      <c r="V958" s="107"/>
      <c r="W958" s="107"/>
      <c r="X958" s="107"/>
      <c r="Y958" s="107"/>
      <c r="Z958" s="107"/>
    </row>
    <row r="959" spans="1:26" ht="15.75" customHeight="1">
      <c r="A959" s="107"/>
      <c r="B959" s="107"/>
      <c r="C959" s="107"/>
      <c r="D959" s="107"/>
      <c r="E959" s="107"/>
      <c r="F959" s="107"/>
      <c r="G959" s="107"/>
      <c r="H959" s="107"/>
      <c r="I959" s="107"/>
      <c r="J959" s="107"/>
      <c r="K959" s="107"/>
      <c r="L959" s="107"/>
      <c r="M959" s="109"/>
      <c r="N959" s="109"/>
      <c r="O959" s="107"/>
      <c r="P959" s="107"/>
      <c r="Q959" s="107"/>
      <c r="R959" s="107"/>
      <c r="S959" s="107"/>
      <c r="T959" s="107"/>
      <c r="U959" s="107"/>
      <c r="V959" s="107"/>
      <c r="W959" s="107"/>
      <c r="X959" s="107"/>
      <c r="Y959" s="107"/>
      <c r="Z959" s="107"/>
    </row>
    <row r="960" spans="1:26" ht="15.75" customHeight="1">
      <c r="A960" s="107"/>
      <c r="B960" s="107"/>
      <c r="C960" s="107"/>
      <c r="D960" s="107"/>
      <c r="E960" s="107"/>
      <c r="F960" s="107"/>
      <c r="G960" s="107"/>
      <c r="H960" s="107"/>
      <c r="I960" s="107"/>
      <c r="J960" s="107"/>
      <c r="K960" s="107"/>
      <c r="L960" s="107"/>
      <c r="M960" s="109"/>
      <c r="N960" s="109"/>
      <c r="O960" s="107"/>
      <c r="P960" s="107"/>
      <c r="Q960" s="107"/>
      <c r="R960" s="107"/>
      <c r="S960" s="107"/>
      <c r="T960" s="107"/>
      <c r="U960" s="107"/>
      <c r="V960" s="107"/>
      <c r="W960" s="107"/>
      <c r="X960" s="107"/>
      <c r="Y960" s="107"/>
      <c r="Z960" s="107"/>
    </row>
    <row r="961" spans="1:26" ht="15.75" customHeight="1">
      <c r="A961" s="107"/>
      <c r="B961" s="107"/>
      <c r="C961" s="107"/>
      <c r="D961" s="107"/>
      <c r="E961" s="107"/>
      <c r="F961" s="107"/>
      <c r="G961" s="107"/>
      <c r="H961" s="107"/>
      <c r="I961" s="107"/>
      <c r="J961" s="107"/>
      <c r="K961" s="107"/>
      <c r="L961" s="107"/>
      <c r="M961" s="109"/>
      <c r="N961" s="109"/>
      <c r="O961" s="107"/>
      <c r="P961" s="107"/>
      <c r="Q961" s="107"/>
      <c r="R961" s="107"/>
      <c r="S961" s="107"/>
      <c r="T961" s="107"/>
      <c r="U961" s="107"/>
      <c r="V961" s="107"/>
      <c r="W961" s="107"/>
      <c r="X961" s="107"/>
      <c r="Y961" s="107"/>
      <c r="Z961" s="107"/>
    </row>
    <row r="962" spans="1:26" ht="15.75" customHeight="1">
      <c r="A962" s="107"/>
      <c r="B962" s="107"/>
      <c r="C962" s="107"/>
      <c r="D962" s="107"/>
      <c r="E962" s="107"/>
      <c r="F962" s="107"/>
      <c r="G962" s="107"/>
      <c r="H962" s="107"/>
      <c r="I962" s="107"/>
      <c r="J962" s="107"/>
      <c r="K962" s="107"/>
      <c r="L962" s="107"/>
      <c r="M962" s="109"/>
      <c r="N962" s="109"/>
      <c r="O962" s="107"/>
      <c r="P962" s="107"/>
      <c r="Q962" s="107"/>
      <c r="R962" s="107"/>
      <c r="S962" s="107"/>
      <c r="T962" s="107"/>
      <c r="U962" s="107"/>
      <c r="V962" s="107"/>
      <c r="W962" s="107"/>
      <c r="X962" s="107"/>
      <c r="Y962" s="107"/>
      <c r="Z962" s="107"/>
    </row>
    <row r="963" spans="1:26" ht="15.75" customHeight="1">
      <c r="A963" s="107"/>
      <c r="B963" s="107"/>
      <c r="C963" s="107"/>
      <c r="D963" s="107"/>
      <c r="E963" s="107"/>
      <c r="F963" s="107"/>
      <c r="G963" s="107"/>
      <c r="H963" s="107"/>
      <c r="I963" s="107"/>
      <c r="J963" s="107"/>
      <c r="K963" s="107"/>
      <c r="L963" s="107"/>
      <c r="M963" s="109"/>
      <c r="N963" s="109"/>
      <c r="O963" s="107"/>
      <c r="P963" s="107"/>
      <c r="Q963" s="107"/>
      <c r="R963" s="107"/>
      <c r="S963" s="107"/>
      <c r="T963" s="107"/>
      <c r="U963" s="107"/>
      <c r="V963" s="107"/>
      <c r="W963" s="107"/>
      <c r="X963" s="107"/>
      <c r="Y963" s="107"/>
      <c r="Z963" s="107"/>
    </row>
    <row r="964" spans="1:26" ht="15.75" customHeight="1">
      <c r="A964" s="107"/>
      <c r="B964" s="107"/>
      <c r="C964" s="107"/>
      <c r="D964" s="107"/>
      <c r="E964" s="107"/>
      <c r="F964" s="107"/>
      <c r="G964" s="107"/>
      <c r="H964" s="107"/>
      <c r="I964" s="107"/>
      <c r="J964" s="107"/>
      <c r="K964" s="107"/>
      <c r="L964" s="107"/>
      <c r="M964" s="109"/>
      <c r="N964" s="109"/>
      <c r="O964" s="107"/>
      <c r="P964" s="107"/>
      <c r="Q964" s="107"/>
      <c r="R964" s="107"/>
      <c r="S964" s="107"/>
      <c r="T964" s="107"/>
      <c r="U964" s="107"/>
      <c r="V964" s="107"/>
      <c r="W964" s="107"/>
      <c r="X964" s="107"/>
      <c r="Y964" s="107"/>
      <c r="Z964" s="107"/>
    </row>
    <row r="965" spans="1:26" ht="15.75" customHeight="1">
      <c r="A965" s="107"/>
      <c r="B965" s="107"/>
      <c r="C965" s="107"/>
      <c r="D965" s="107"/>
      <c r="E965" s="107"/>
      <c r="F965" s="107"/>
      <c r="G965" s="107"/>
      <c r="H965" s="107"/>
      <c r="I965" s="107"/>
      <c r="J965" s="107"/>
      <c r="K965" s="107"/>
      <c r="L965" s="107"/>
      <c r="M965" s="109"/>
      <c r="N965" s="109"/>
      <c r="O965" s="107"/>
      <c r="P965" s="107"/>
      <c r="Q965" s="107"/>
      <c r="R965" s="107"/>
      <c r="S965" s="107"/>
      <c r="T965" s="107"/>
      <c r="U965" s="107"/>
      <c r="V965" s="107"/>
      <c r="W965" s="107"/>
      <c r="X965" s="107"/>
      <c r="Y965" s="107"/>
      <c r="Z965" s="107"/>
    </row>
    <row r="966" spans="1:26" ht="15.75" customHeight="1">
      <c r="A966" s="107"/>
      <c r="B966" s="107"/>
      <c r="C966" s="107"/>
      <c r="D966" s="107"/>
      <c r="E966" s="107"/>
      <c r="F966" s="107"/>
      <c r="G966" s="107"/>
      <c r="H966" s="107"/>
      <c r="I966" s="107"/>
      <c r="J966" s="107"/>
      <c r="K966" s="107"/>
      <c r="L966" s="107"/>
      <c r="M966" s="109"/>
      <c r="N966" s="109"/>
      <c r="O966" s="107"/>
      <c r="P966" s="107"/>
      <c r="Q966" s="107"/>
      <c r="R966" s="107"/>
      <c r="S966" s="107"/>
      <c r="T966" s="107"/>
      <c r="U966" s="107"/>
      <c r="V966" s="107"/>
      <c r="W966" s="107"/>
      <c r="X966" s="107"/>
      <c r="Y966" s="107"/>
      <c r="Z966" s="107"/>
    </row>
    <row r="967" spans="1:26" ht="15.75" customHeight="1">
      <c r="A967" s="107"/>
      <c r="B967" s="107"/>
      <c r="C967" s="107"/>
      <c r="D967" s="107"/>
      <c r="E967" s="107"/>
      <c r="F967" s="107"/>
      <c r="G967" s="107"/>
      <c r="H967" s="107"/>
      <c r="I967" s="107"/>
      <c r="J967" s="107"/>
      <c r="K967" s="107"/>
      <c r="L967" s="107"/>
      <c r="M967" s="109"/>
      <c r="N967" s="109"/>
      <c r="O967" s="107"/>
      <c r="P967" s="107"/>
      <c r="Q967" s="107"/>
      <c r="R967" s="107"/>
      <c r="S967" s="107"/>
      <c r="T967" s="107"/>
      <c r="U967" s="107"/>
      <c r="V967" s="107"/>
      <c r="W967" s="107"/>
      <c r="X967" s="107"/>
      <c r="Y967" s="107"/>
      <c r="Z967" s="107"/>
    </row>
    <row r="968" spans="1:26" ht="15.75" customHeight="1">
      <c r="A968" s="107"/>
      <c r="B968" s="107"/>
      <c r="C968" s="107"/>
      <c r="D968" s="107"/>
      <c r="E968" s="107"/>
      <c r="F968" s="107"/>
      <c r="G968" s="107"/>
      <c r="H968" s="107"/>
      <c r="I968" s="107"/>
      <c r="J968" s="107"/>
      <c r="K968" s="107"/>
      <c r="L968" s="107"/>
      <c r="M968" s="109"/>
      <c r="N968" s="109"/>
      <c r="O968" s="107"/>
      <c r="P968" s="107"/>
      <c r="Q968" s="107"/>
      <c r="R968" s="107"/>
      <c r="S968" s="107"/>
      <c r="T968" s="107"/>
      <c r="U968" s="107"/>
      <c r="V968" s="107"/>
      <c r="W968" s="107"/>
      <c r="X968" s="107"/>
      <c r="Y968" s="107"/>
      <c r="Z968" s="107"/>
    </row>
    <row r="969" spans="1:26" ht="15.75" customHeight="1">
      <c r="A969" s="107"/>
      <c r="B969" s="107"/>
      <c r="C969" s="107"/>
      <c r="D969" s="107"/>
      <c r="E969" s="107"/>
      <c r="F969" s="107"/>
      <c r="G969" s="107"/>
      <c r="H969" s="107"/>
      <c r="I969" s="107"/>
      <c r="J969" s="107"/>
      <c r="K969" s="107"/>
      <c r="L969" s="107"/>
      <c r="M969" s="109"/>
      <c r="N969" s="109"/>
      <c r="O969" s="107"/>
      <c r="P969" s="107"/>
      <c r="Q969" s="107"/>
      <c r="R969" s="107"/>
      <c r="S969" s="107"/>
      <c r="T969" s="107"/>
      <c r="U969" s="107"/>
      <c r="V969" s="107"/>
      <c r="W969" s="107"/>
      <c r="X969" s="107"/>
      <c r="Y969" s="107"/>
      <c r="Z969" s="107"/>
    </row>
    <row r="970" spans="1:26" ht="15.75" customHeight="1">
      <c r="A970" s="107"/>
      <c r="B970" s="107"/>
      <c r="C970" s="107"/>
      <c r="D970" s="107"/>
      <c r="E970" s="107"/>
      <c r="F970" s="107"/>
      <c r="G970" s="107"/>
      <c r="H970" s="107"/>
      <c r="I970" s="107"/>
      <c r="J970" s="107"/>
      <c r="K970" s="107"/>
      <c r="L970" s="107"/>
      <c r="M970" s="109"/>
      <c r="N970" s="109"/>
      <c r="O970" s="107"/>
      <c r="P970" s="107"/>
      <c r="Q970" s="107"/>
      <c r="R970" s="107"/>
      <c r="S970" s="107"/>
      <c r="T970" s="107"/>
      <c r="U970" s="107"/>
      <c r="V970" s="107"/>
      <c r="W970" s="107"/>
      <c r="X970" s="107"/>
      <c r="Y970" s="107"/>
      <c r="Z970" s="107"/>
    </row>
    <row r="971" spans="1:26" ht="15.75" customHeight="1">
      <c r="A971" s="107"/>
      <c r="B971" s="107"/>
      <c r="C971" s="107"/>
      <c r="D971" s="107"/>
      <c r="E971" s="107"/>
      <c r="F971" s="107"/>
      <c r="G971" s="107"/>
      <c r="H971" s="107"/>
      <c r="I971" s="107"/>
      <c r="J971" s="107"/>
      <c r="K971" s="107"/>
      <c r="L971" s="107"/>
      <c r="M971" s="109"/>
      <c r="N971" s="109"/>
      <c r="O971" s="107"/>
      <c r="P971" s="107"/>
      <c r="Q971" s="107"/>
      <c r="R971" s="107"/>
      <c r="S971" s="107"/>
      <c r="T971" s="107"/>
      <c r="U971" s="107"/>
      <c r="V971" s="107"/>
      <c r="W971" s="107"/>
      <c r="X971" s="107"/>
      <c r="Y971" s="107"/>
      <c r="Z971" s="107"/>
    </row>
    <row r="972" spans="1:26" ht="15.75" customHeight="1">
      <c r="A972" s="107"/>
      <c r="B972" s="107"/>
      <c r="C972" s="107"/>
      <c r="D972" s="107"/>
      <c r="E972" s="107"/>
      <c r="F972" s="107"/>
      <c r="G972" s="107"/>
      <c r="H972" s="107"/>
      <c r="I972" s="107"/>
      <c r="J972" s="107"/>
      <c r="K972" s="107"/>
      <c r="L972" s="107"/>
      <c r="M972" s="109"/>
      <c r="N972" s="109"/>
      <c r="O972" s="107"/>
      <c r="P972" s="107"/>
      <c r="Q972" s="107"/>
      <c r="R972" s="107"/>
      <c r="S972" s="107"/>
      <c r="T972" s="107"/>
      <c r="U972" s="107"/>
      <c r="V972" s="107"/>
      <c r="W972" s="107"/>
      <c r="X972" s="107"/>
      <c r="Y972" s="107"/>
      <c r="Z972" s="107"/>
    </row>
    <row r="973" spans="1:26" ht="15.75" customHeight="1">
      <c r="A973" s="107"/>
      <c r="B973" s="107"/>
      <c r="C973" s="107"/>
      <c r="D973" s="107"/>
      <c r="E973" s="107"/>
      <c r="F973" s="107"/>
      <c r="G973" s="107"/>
      <c r="H973" s="107"/>
      <c r="I973" s="107"/>
      <c r="J973" s="107"/>
      <c r="K973" s="107"/>
      <c r="L973" s="107"/>
      <c r="M973" s="109"/>
      <c r="N973" s="109"/>
      <c r="O973" s="107"/>
      <c r="P973" s="107"/>
      <c r="Q973" s="107"/>
      <c r="R973" s="107"/>
      <c r="S973" s="107"/>
      <c r="T973" s="107"/>
      <c r="U973" s="107"/>
      <c r="V973" s="107"/>
      <c r="W973" s="107"/>
      <c r="X973" s="107"/>
      <c r="Y973" s="107"/>
      <c r="Z973" s="107"/>
    </row>
    <row r="974" spans="1:26" ht="15.75" customHeight="1">
      <c r="A974" s="107"/>
      <c r="B974" s="107"/>
      <c r="C974" s="107"/>
      <c r="D974" s="107"/>
      <c r="E974" s="107"/>
      <c r="F974" s="107"/>
      <c r="G974" s="107"/>
      <c r="H974" s="107"/>
      <c r="I974" s="107"/>
      <c r="J974" s="107"/>
      <c r="K974" s="107"/>
      <c r="L974" s="107"/>
      <c r="M974" s="109"/>
      <c r="N974" s="109"/>
      <c r="O974" s="107"/>
      <c r="P974" s="107"/>
      <c r="Q974" s="107"/>
      <c r="R974" s="107"/>
      <c r="S974" s="107"/>
      <c r="T974" s="107"/>
      <c r="U974" s="107"/>
      <c r="V974" s="107"/>
      <c r="W974" s="107"/>
      <c r="X974" s="107"/>
      <c r="Y974" s="107"/>
      <c r="Z974" s="107"/>
    </row>
    <row r="975" spans="1:26" ht="15.75" customHeight="1">
      <c r="A975" s="107"/>
      <c r="B975" s="107"/>
      <c r="C975" s="107"/>
      <c r="D975" s="107"/>
      <c r="E975" s="107"/>
      <c r="F975" s="107"/>
      <c r="G975" s="107"/>
      <c r="H975" s="107"/>
      <c r="I975" s="107"/>
      <c r="J975" s="107"/>
      <c r="K975" s="107"/>
      <c r="L975" s="107"/>
      <c r="M975" s="109"/>
      <c r="N975" s="109"/>
      <c r="O975" s="107"/>
      <c r="P975" s="107"/>
      <c r="Q975" s="107"/>
      <c r="R975" s="107"/>
      <c r="S975" s="107"/>
      <c r="T975" s="107"/>
      <c r="U975" s="107"/>
      <c r="V975" s="107"/>
      <c r="W975" s="107"/>
      <c r="X975" s="107"/>
      <c r="Y975" s="107"/>
      <c r="Z975" s="107"/>
    </row>
    <row r="976" spans="1:26" ht="15.75" customHeight="1">
      <c r="A976" s="107"/>
      <c r="B976" s="107"/>
      <c r="C976" s="107"/>
      <c r="D976" s="107"/>
      <c r="E976" s="107"/>
      <c r="F976" s="107"/>
      <c r="G976" s="107"/>
      <c r="H976" s="107"/>
      <c r="I976" s="107"/>
      <c r="J976" s="107"/>
      <c r="K976" s="107"/>
      <c r="L976" s="107"/>
      <c r="M976" s="109"/>
      <c r="N976" s="109"/>
      <c r="O976" s="107"/>
      <c r="P976" s="107"/>
      <c r="Q976" s="107"/>
      <c r="R976" s="107"/>
      <c r="S976" s="107"/>
      <c r="T976" s="107"/>
      <c r="U976" s="107"/>
      <c r="V976" s="107"/>
      <c r="W976" s="107"/>
      <c r="X976" s="107"/>
      <c r="Y976" s="107"/>
      <c r="Z976" s="107"/>
    </row>
    <row r="977" spans="1:26" ht="15.75" customHeight="1">
      <c r="A977" s="107"/>
      <c r="B977" s="107"/>
      <c r="C977" s="107"/>
      <c r="D977" s="107"/>
      <c r="E977" s="107"/>
      <c r="F977" s="107"/>
      <c r="G977" s="107"/>
      <c r="H977" s="107"/>
      <c r="I977" s="107"/>
      <c r="J977" s="107"/>
      <c r="K977" s="107"/>
      <c r="L977" s="107"/>
      <c r="M977" s="109"/>
      <c r="N977" s="109"/>
      <c r="O977" s="107"/>
      <c r="P977" s="107"/>
      <c r="Q977" s="107"/>
      <c r="R977" s="107"/>
      <c r="S977" s="107"/>
      <c r="T977" s="107"/>
      <c r="U977" s="107"/>
      <c r="V977" s="107"/>
      <c r="W977" s="107"/>
      <c r="X977" s="107"/>
      <c r="Y977" s="107"/>
      <c r="Z977" s="107"/>
    </row>
    <row r="978" spans="1:26" ht="15.75" customHeight="1">
      <c r="A978" s="107"/>
      <c r="B978" s="107"/>
      <c r="C978" s="107"/>
      <c r="D978" s="107"/>
      <c r="E978" s="107"/>
      <c r="F978" s="107"/>
      <c r="G978" s="107"/>
      <c r="H978" s="107"/>
      <c r="I978" s="107"/>
      <c r="J978" s="107"/>
      <c r="K978" s="107"/>
      <c r="L978" s="107"/>
      <c r="M978" s="109"/>
      <c r="N978" s="109"/>
      <c r="O978" s="107"/>
      <c r="P978" s="107"/>
      <c r="Q978" s="107"/>
      <c r="R978" s="107"/>
      <c r="S978" s="107"/>
      <c r="T978" s="107"/>
      <c r="U978" s="107"/>
      <c r="V978" s="107"/>
      <c r="W978" s="107"/>
      <c r="X978" s="107"/>
      <c r="Y978" s="107"/>
      <c r="Z978" s="107"/>
    </row>
    <row r="979" spans="1:26" ht="15.75" customHeight="1">
      <c r="A979" s="107"/>
      <c r="B979" s="107"/>
      <c r="C979" s="107"/>
      <c r="D979" s="107"/>
      <c r="E979" s="107"/>
      <c r="F979" s="107"/>
      <c r="G979" s="107"/>
      <c r="H979" s="107"/>
      <c r="I979" s="107"/>
      <c r="J979" s="107"/>
      <c r="K979" s="107"/>
      <c r="L979" s="107"/>
      <c r="M979" s="109"/>
      <c r="N979" s="109"/>
      <c r="O979" s="107"/>
      <c r="P979" s="107"/>
      <c r="Q979" s="107"/>
      <c r="R979" s="107"/>
      <c r="S979" s="107"/>
      <c r="T979" s="107"/>
      <c r="U979" s="107"/>
      <c r="V979" s="107"/>
      <c r="W979" s="107"/>
      <c r="X979" s="107"/>
      <c r="Y979" s="107"/>
      <c r="Z979" s="107"/>
    </row>
    <row r="980" spans="1:26" ht="15.75" customHeight="1">
      <c r="A980" s="107"/>
      <c r="B980" s="107"/>
      <c r="C980" s="107"/>
      <c r="D980" s="107"/>
      <c r="E980" s="107"/>
      <c r="F980" s="107"/>
      <c r="G980" s="107"/>
      <c r="H980" s="107"/>
      <c r="I980" s="107"/>
      <c r="J980" s="107"/>
      <c r="K980" s="107"/>
      <c r="L980" s="107"/>
      <c r="M980" s="109"/>
      <c r="N980" s="109"/>
      <c r="O980" s="107"/>
      <c r="P980" s="107"/>
      <c r="Q980" s="107"/>
      <c r="R980" s="107"/>
      <c r="S980" s="107"/>
      <c r="T980" s="107"/>
      <c r="U980" s="107"/>
      <c r="V980" s="107"/>
      <c r="W980" s="107"/>
      <c r="X980" s="107"/>
      <c r="Y980" s="107"/>
      <c r="Z980" s="107"/>
    </row>
    <row r="981" spans="1:26" ht="15.75" customHeight="1">
      <c r="A981" s="107"/>
      <c r="B981" s="107"/>
      <c r="C981" s="107"/>
      <c r="D981" s="107"/>
      <c r="E981" s="107"/>
      <c r="F981" s="107"/>
      <c r="G981" s="107"/>
      <c r="H981" s="107"/>
      <c r="I981" s="107"/>
      <c r="J981" s="107"/>
      <c r="K981" s="107"/>
      <c r="L981" s="107"/>
      <c r="M981" s="109"/>
      <c r="N981" s="109"/>
      <c r="O981" s="107"/>
      <c r="P981" s="107"/>
      <c r="Q981" s="107"/>
      <c r="R981" s="107"/>
      <c r="S981" s="107"/>
      <c r="T981" s="107"/>
      <c r="U981" s="107"/>
      <c r="V981" s="107"/>
      <c r="W981" s="107"/>
      <c r="X981" s="107"/>
      <c r="Y981" s="107"/>
      <c r="Z981" s="107"/>
    </row>
    <row r="982" spans="1:26" ht="15.75" customHeight="1">
      <c r="A982" s="107"/>
      <c r="B982" s="107"/>
      <c r="C982" s="107"/>
      <c r="D982" s="107"/>
      <c r="E982" s="107"/>
      <c r="F982" s="107"/>
      <c r="G982" s="107"/>
      <c r="H982" s="107"/>
      <c r="I982" s="107"/>
      <c r="J982" s="107"/>
      <c r="K982" s="107"/>
      <c r="L982" s="107"/>
      <c r="M982" s="109"/>
      <c r="N982" s="109"/>
      <c r="O982" s="107"/>
      <c r="P982" s="107"/>
      <c r="Q982" s="107"/>
      <c r="R982" s="107"/>
      <c r="S982" s="107"/>
      <c r="T982" s="107"/>
      <c r="U982" s="107"/>
      <c r="V982" s="107"/>
      <c r="W982" s="107"/>
      <c r="X982" s="107"/>
      <c r="Y982" s="107"/>
      <c r="Z982" s="107"/>
    </row>
    <row r="983" spans="1:26" ht="15.75" customHeight="1">
      <c r="A983" s="107"/>
      <c r="B983" s="107"/>
      <c r="C983" s="107"/>
      <c r="D983" s="107"/>
      <c r="E983" s="107"/>
      <c r="F983" s="107"/>
      <c r="G983" s="107"/>
      <c r="H983" s="107"/>
      <c r="I983" s="107"/>
      <c r="J983" s="107"/>
      <c r="K983" s="107"/>
      <c r="L983" s="107"/>
      <c r="M983" s="109"/>
      <c r="N983" s="109"/>
      <c r="O983" s="107"/>
      <c r="P983" s="107"/>
      <c r="Q983" s="107"/>
      <c r="R983" s="107"/>
      <c r="S983" s="107"/>
      <c r="T983" s="107"/>
      <c r="U983" s="107"/>
      <c r="V983" s="107"/>
      <c r="W983" s="107"/>
      <c r="X983" s="107"/>
      <c r="Y983" s="107"/>
      <c r="Z983" s="107"/>
    </row>
    <row r="984" spans="1:26" ht="15.75" customHeight="1">
      <c r="A984" s="107"/>
      <c r="B984" s="107"/>
      <c r="C984" s="107"/>
      <c r="D984" s="107"/>
      <c r="E984" s="107"/>
      <c r="F984" s="107"/>
      <c r="G984" s="107"/>
      <c r="H984" s="107"/>
      <c r="I984" s="107"/>
      <c r="J984" s="107"/>
      <c r="K984" s="107"/>
      <c r="L984" s="107"/>
      <c r="M984" s="109"/>
      <c r="N984" s="109"/>
      <c r="O984" s="107"/>
      <c r="P984" s="107"/>
      <c r="Q984" s="107"/>
      <c r="R984" s="107"/>
      <c r="S984" s="107"/>
      <c r="T984" s="107"/>
      <c r="U984" s="107"/>
      <c r="V984" s="107"/>
      <c r="W984" s="107"/>
      <c r="X984" s="107"/>
      <c r="Y984" s="107"/>
      <c r="Z984" s="107"/>
    </row>
    <row r="985" spans="1:26" ht="15.75" customHeight="1">
      <c r="A985" s="107"/>
      <c r="B985" s="107"/>
      <c r="C985" s="107"/>
      <c r="D985" s="107"/>
      <c r="E985" s="107"/>
      <c r="F985" s="107"/>
      <c r="G985" s="107"/>
      <c r="H985" s="107"/>
      <c r="I985" s="107"/>
      <c r="J985" s="107"/>
      <c r="K985" s="107"/>
      <c r="L985" s="107"/>
      <c r="M985" s="109"/>
      <c r="N985" s="109"/>
      <c r="O985" s="107"/>
      <c r="P985" s="107"/>
      <c r="Q985" s="107"/>
      <c r="R985" s="107"/>
      <c r="S985" s="107"/>
      <c r="T985" s="107"/>
      <c r="U985" s="107"/>
      <c r="V985" s="107"/>
      <c r="W985" s="107"/>
      <c r="X985" s="107"/>
      <c r="Y985" s="107"/>
      <c r="Z985" s="107"/>
    </row>
    <row r="986" spans="1:26" ht="15.75" customHeight="1">
      <c r="A986" s="107"/>
      <c r="B986" s="107"/>
      <c r="C986" s="107"/>
      <c r="D986" s="107"/>
      <c r="E986" s="107"/>
      <c r="F986" s="107"/>
      <c r="G986" s="107"/>
      <c r="H986" s="107"/>
      <c r="I986" s="107"/>
      <c r="J986" s="107"/>
      <c r="K986" s="107"/>
      <c r="L986" s="107"/>
      <c r="M986" s="109"/>
      <c r="N986" s="109"/>
      <c r="O986" s="107"/>
      <c r="P986" s="107"/>
      <c r="Q986" s="107"/>
      <c r="R986" s="107"/>
      <c r="S986" s="107"/>
      <c r="T986" s="107"/>
      <c r="U986" s="107"/>
      <c r="V986" s="107"/>
      <c r="W986" s="107"/>
      <c r="X986" s="107"/>
      <c r="Y986" s="107"/>
      <c r="Z986" s="107"/>
    </row>
    <row r="987" spans="1:26" ht="15.75" customHeight="1">
      <c r="A987" s="107"/>
      <c r="B987" s="107"/>
      <c r="C987" s="107"/>
      <c r="D987" s="107"/>
      <c r="E987" s="107"/>
      <c r="F987" s="107"/>
      <c r="G987" s="107"/>
      <c r="H987" s="107"/>
      <c r="I987" s="107"/>
      <c r="J987" s="107"/>
      <c r="K987" s="107"/>
      <c r="L987" s="107"/>
      <c r="M987" s="109"/>
      <c r="N987" s="109"/>
      <c r="O987" s="107"/>
      <c r="P987" s="107"/>
      <c r="Q987" s="107"/>
      <c r="R987" s="107"/>
      <c r="S987" s="107"/>
      <c r="T987" s="107"/>
      <c r="U987" s="107"/>
      <c r="V987" s="107"/>
      <c r="W987" s="107"/>
      <c r="X987" s="107"/>
      <c r="Y987" s="107"/>
      <c r="Z987" s="107"/>
    </row>
    <row r="988" spans="1:26" ht="15.75" customHeight="1">
      <c r="A988" s="107"/>
      <c r="B988" s="107"/>
      <c r="C988" s="107"/>
      <c r="D988" s="107"/>
      <c r="E988" s="107"/>
      <c r="F988" s="107"/>
      <c r="G988" s="107"/>
      <c r="H988" s="107"/>
      <c r="I988" s="107"/>
      <c r="J988" s="107"/>
      <c r="K988" s="107"/>
      <c r="L988" s="107"/>
      <c r="M988" s="109"/>
      <c r="N988" s="109"/>
      <c r="O988" s="107"/>
      <c r="P988" s="107"/>
      <c r="Q988" s="107"/>
      <c r="R988" s="107"/>
      <c r="S988" s="107"/>
      <c r="T988" s="107"/>
      <c r="U988" s="107"/>
      <c r="V988" s="107"/>
      <c r="W988" s="107"/>
      <c r="X988" s="107"/>
      <c r="Y988" s="107"/>
      <c r="Z988" s="107"/>
    </row>
    <row r="989" spans="1:26" ht="15.75" customHeight="1">
      <c r="A989" s="107"/>
      <c r="B989" s="107"/>
      <c r="C989" s="107"/>
      <c r="D989" s="107"/>
      <c r="E989" s="107"/>
      <c r="F989" s="107"/>
      <c r="G989" s="107"/>
      <c r="H989" s="107"/>
      <c r="I989" s="107"/>
      <c r="J989" s="107"/>
      <c r="K989" s="107"/>
      <c r="L989" s="107"/>
      <c r="M989" s="109"/>
      <c r="N989" s="109"/>
      <c r="O989" s="107"/>
      <c r="P989" s="107"/>
      <c r="Q989" s="107"/>
      <c r="R989" s="107"/>
      <c r="S989" s="107"/>
      <c r="T989" s="107"/>
      <c r="U989" s="107"/>
      <c r="V989" s="107"/>
      <c r="W989" s="107"/>
      <c r="X989" s="107"/>
      <c r="Y989" s="107"/>
      <c r="Z989" s="107"/>
    </row>
    <row r="990" spans="1:26" ht="15.75" customHeight="1">
      <c r="A990" s="107"/>
      <c r="B990" s="107"/>
      <c r="C990" s="107"/>
      <c r="D990" s="107"/>
      <c r="E990" s="107"/>
      <c r="F990" s="107"/>
      <c r="G990" s="107"/>
      <c r="H990" s="107"/>
      <c r="I990" s="107"/>
      <c r="J990" s="107"/>
      <c r="K990" s="107"/>
      <c r="L990" s="107"/>
      <c r="M990" s="109"/>
      <c r="N990" s="109"/>
      <c r="O990" s="107"/>
      <c r="P990" s="107"/>
      <c r="Q990" s="107"/>
      <c r="R990" s="107"/>
      <c r="S990" s="107"/>
      <c r="T990" s="107"/>
      <c r="U990" s="107"/>
      <c r="V990" s="107"/>
      <c r="W990" s="107"/>
      <c r="X990" s="107"/>
      <c r="Y990" s="107"/>
      <c r="Z990" s="107"/>
    </row>
    <row r="991" spans="1:26" ht="15.75" customHeight="1">
      <c r="A991" s="107"/>
      <c r="B991" s="107"/>
      <c r="C991" s="107"/>
      <c r="D991" s="107"/>
      <c r="E991" s="107"/>
      <c r="F991" s="107"/>
      <c r="G991" s="107"/>
      <c r="H991" s="107"/>
      <c r="I991" s="107"/>
      <c r="J991" s="107"/>
      <c r="K991" s="107"/>
      <c r="L991" s="107"/>
      <c r="M991" s="109"/>
      <c r="N991" s="109"/>
      <c r="O991" s="107"/>
      <c r="P991" s="107"/>
      <c r="Q991" s="107"/>
      <c r="R991" s="107"/>
      <c r="S991" s="107"/>
      <c r="T991" s="107"/>
      <c r="U991" s="107"/>
      <c r="V991" s="107"/>
      <c r="W991" s="107"/>
      <c r="X991" s="107"/>
      <c r="Y991" s="107"/>
      <c r="Z991" s="107"/>
    </row>
    <row r="992" spans="1:26" ht="15.75" customHeight="1">
      <c r="A992" s="107"/>
      <c r="B992" s="107"/>
      <c r="C992" s="107"/>
      <c r="D992" s="107"/>
      <c r="E992" s="107"/>
      <c r="F992" s="107"/>
      <c r="G992" s="107"/>
      <c r="H992" s="107"/>
      <c r="I992" s="107"/>
      <c r="J992" s="107"/>
      <c r="K992" s="107"/>
      <c r="L992" s="107"/>
      <c r="M992" s="109"/>
      <c r="N992" s="109"/>
      <c r="O992" s="107"/>
      <c r="P992" s="107"/>
      <c r="Q992" s="107"/>
      <c r="R992" s="107"/>
      <c r="S992" s="107"/>
      <c r="T992" s="107"/>
      <c r="U992" s="107"/>
      <c r="V992" s="107"/>
      <c r="W992" s="107"/>
      <c r="X992" s="107"/>
      <c r="Y992" s="107"/>
      <c r="Z992" s="107"/>
    </row>
    <row r="993" spans="1:26" ht="15.75" customHeight="1">
      <c r="A993" s="107"/>
      <c r="B993" s="107"/>
      <c r="C993" s="107"/>
      <c r="D993" s="107"/>
      <c r="E993" s="107"/>
      <c r="F993" s="107"/>
      <c r="G993" s="107"/>
      <c r="H993" s="107"/>
      <c r="I993" s="107"/>
      <c r="J993" s="107"/>
      <c r="K993" s="107"/>
      <c r="L993" s="107"/>
      <c r="M993" s="109"/>
      <c r="N993" s="109"/>
      <c r="O993" s="107"/>
      <c r="P993" s="107"/>
      <c r="Q993" s="107"/>
      <c r="R993" s="107"/>
      <c r="S993" s="107"/>
      <c r="T993" s="107"/>
      <c r="U993" s="107"/>
      <c r="V993" s="107"/>
      <c r="W993" s="107"/>
      <c r="X993" s="107"/>
      <c r="Y993" s="107"/>
      <c r="Z993" s="107"/>
    </row>
    <row r="994" spans="1:26" ht="15.75" customHeight="1">
      <c r="A994" s="107"/>
      <c r="B994" s="107"/>
      <c r="C994" s="107"/>
      <c r="D994" s="107"/>
      <c r="E994" s="107"/>
      <c r="F994" s="107"/>
      <c r="G994" s="107"/>
      <c r="H994" s="107"/>
      <c r="I994" s="107"/>
      <c r="J994" s="107"/>
      <c r="K994" s="107"/>
      <c r="L994" s="107"/>
      <c r="M994" s="109"/>
      <c r="N994" s="109"/>
      <c r="O994" s="107"/>
      <c r="P994" s="107"/>
      <c r="Q994" s="107"/>
      <c r="R994" s="107"/>
      <c r="S994" s="107"/>
      <c r="T994" s="107"/>
      <c r="U994" s="107"/>
      <c r="V994" s="107"/>
      <c r="W994" s="107"/>
      <c r="X994" s="107"/>
      <c r="Y994" s="107"/>
      <c r="Z994" s="107"/>
    </row>
    <row r="995" spans="1:26" ht="15.75" customHeight="1">
      <c r="A995" s="107"/>
      <c r="B995" s="107"/>
      <c r="C995" s="107"/>
      <c r="D995" s="107"/>
      <c r="E995" s="107"/>
      <c r="F995" s="107"/>
      <c r="G995" s="107"/>
      <c r="H995" s="107"/>
      <c r="I995" s="107"/>
      <c r="J995" s="107"/>
      <c r="K995" s="107"/>
      <c r="L995" s="107"/>
      <c r="M995" s="109"/>
      <c r="N995" s="109"/>
      <c r="O995" s="107"/>
      <c r="P995" s="107"/>
      <c r="Q995" s="107"/>
      <c r="R995" s="107"/>
      <c r="S995" s="107"/>
      <c r="T995" s="107"/>
      <c r="U995" s="107"/>
      <c r="V995" s="107"/>
      <c r="W995" s="107"/>
      <c r="X995" s="107"/>
      <c r="Y995" s="107"/>
      <c r="Z995" s="107"/>
    </row>
    <row r="996" spans="1:26" ht="15.75" customHeight="1">
      <c r="A996" s="107"/>
      <c r="B996" s="107"/>
      <c r="C996" s="107"/>
      <c r="D996" s="107"/>
      <c r="E996" s="107"/>
      <c r="F996" s="107"/>
      <c r="G996" s="107"/>
      <c r="H996" s="107"/>
      <c r="I996" s="107"/>
      <c r="J996" s="107"/>
      <c r="K996" s="107"/>
      <c r="L996" s="107"/>
      <c r="M996" s="109"/>
      <c r="N996" s="109"/>
      <c r="O996" s="107"/>
      <c r="P996" s="107"/>
      <c r="Q996" s="107"/>
      <c r="R996" s="107"/>
      <c r="S996" s="107"/>
      <c r="T996" s="107"/>
      <c r="U996" s="107"/>
      <c r="V996" s="107"/>
      <c r="W996" s="107"/>
      <c r="X996" s="107"/>
      <c r="Y996" s="107"/>
      <c r="Z996" s="107"/>
    </row>
    <row r="997" spans="1:26" ht="15.75" customHeight="1">
      <c r="A997" s="107"/>
      <c r="B997" s="107"/>
      <c r="C997" s="107"/>
      <c r="D997" s="107"/>
      <c r="E997" s="107"/>
      <c r="F997" s="107"/>
      <c r="G997" s="107"/>
      <c r="H997" s="107"/>
      <c r="I997" s="107"/>
      <c r="J997" s="107"/>
      <c r="K997" s="107"/>
      <c r="L997" s="107"/>
      <c r="M997" s="109"/>
      <c r="N997" s="109"/>
      <c r="O997" s="107"/>
      <c r="P997" s="107"/>
      <c r="Q997" s="107"/>
      <c r="R997" s="107"/>
      <c r="S997" s="107"/>
      <c r="T997" s="107"/>
      <c r="U997" s="107"/>
      <c r="V997" s="107"/>
      <c r="W997" s="107"/>
      <c r="X997" s="107"/>
      <c r="Y997" s="107"/>
      <c r="Z997" s="107"/>
    </row>
    <row r="998" spans="1:26" ht="15.75" customHeight="1">
      <c r="A998" s="107"/>
      <c r="B998" s="107"/>
      <c r="C998" s="107"/>
      <c r="D998" s="107"/>
      <c r="E998" s="107"/>
      <c r="F998" s="107"/>
      <c r="G998" s="107"/>
      <c r="H998" s="107"/>
      <c r="I998" s="107"/>
      <c r="J998" s="107"/>
      <c r="K998" s="107"/>
      <c r="L998" s="107"/>
      <c r="M998" s="109"/>
      <c r="N998" s="109"/>
      <c r="O998" s="107"/>
      <c r="P998" s="107"/>
      <c r="Q998" s="107"/>
      <c r="R998" s="107"/>
      <c r="S998" s="107"/>
      <c r="T998" s="107"/>
      <c r="U998" s="107"/>
      <c r="V998" s="107"/>
      <c r="W998" s="107"/>
      <c r="X998" s="107"/>
      <c r="Y998" s="107"/>
      <c r="Z998" s="107"/>
    </row>
    <row r="999" spans="1:26" ht="15.75" customHeight="1">
      <c r="A999" s="107"/>
      <c r="B999" s="107"/>
      <c r="C999" s="107"/>
      <c r="D999" s="107"/>
      <c r="E999" s="107"/>
      <c r="F999" s="107"/>
      <c r="G999" s="107"/>
      <c r="H999" s="107"/>
      <c r="I999" s="107"/>
      <c r="J999" s="107"/>
      <c r="K999" s="107"/>
      <c r="L999" s="107"/>
      <c r="M999" s="109"/>
      <c r="N999" s="109"/>
      <c r="O999" s="107"/>
      <c r="P999" s="107"/>
      <c r="Q999" s="107"/>
      <c r="R999" s="107"/>
      <c r="S999" s="107"/>
      <c r="T999" s="107"/>
      <c r="U999" s="107"/>
      <c r="V999" s="107"/>
      <c r="W999" s="107"/>
      <c r="X999" s="107"/>
      <c r="Y999" s="107"/>
      <c r="Z999" s="107"/>
    </row>
    <row r="1000" spans="1:26" ht="15.75" customHeight="1">
      <c r="A1000" s="107"/>
      <c r="B1000" s="107"/>
      <c r="C1000" s="107"/>
      <c r="D1000" s="107"/>
      <c r="E1000" s="107"/>
      <c r="F1000" s="107"/>
      <c r="G1000" s="107"/>
      <c r="H1000" s="107"/>
      <c r="I1000" s="107"/>
      <c r="J1000" s="107"/>
      <c r="K1000" s="107"/>
      <c r="L1000" s="107"/>
      <c r="M1000" s="109"/>
      <c r="N1000" s="109"/>
      <c r="O1000" s="107"/>
      <c r="P1000" s="107"/>
      <c r="Q1000" s="107"/>
      <c r="R1000" s="107"/>
      <c r="S1000" s="107"/>
      <c r="T1000" s="107"/>
      <c r="U1000" s="107"/>
      <c r="V1000" s="107"/>
      <c r="W1000" s="107"/>
      <c r="X1000" s="107"/>
      <c r="Y1000" s="107"/>
      <c r="Z1000" s="107"/>
    </row>
    <row r="1001" spans="1:26" ht="15.75" customHeight="1">
      <c r="A1001" s="107"/>
      <c r="B1001" s="107"/>
      <c r="C1001" s="107"/>
      <c r="D1001" s="107"/>
      <c r="E1001" s="107"/>
      <c r="F1001" s="107"/>
      <c r="G1001" s="107"/>
      <c r="H1001" s="107"/>
      <c r="I1001" s="107"/>
      <c r="J1001" s="107"/>
      <c r="K1001" s="107"/>
      <c r="L1001" s="107"/>
      <c r="M1001" s="109"/>
      <c r="N1001" s="109"/>
      <c r="O1001" s="107"/>
      <c r="P1001" s="107"/>
      <c r="Q1001" s="107"/>
      <c r="R1001" s="107"/>
      <c r="S1001" s="107"/>
      <c r="T1001" s="107"/>
      <c r="U1001" s="107"/>
      <c r="V1001" s="107"/>
      <c r="W1001" s="107"/>
      <c r="X1001" s="107"/>
      <c r="Y1001" s="107"/>
      <c r="Z1001" s="107"/>
    </row>
    <row r="1002" spans="1:26" ht="15.75" customHeight="1">
      <c r="A1002" s="107"/>
      <c r="B1002" s="107"/>
      <c r="C1002" s="107"/>
      <c r="D1002" s="107"/>
      <c r="E1002" s="107"/>
      <c r="F1002" s="107"/>
      <c r="G1002" s="107"/>
      <c r="H1002" s="107"/>
      <c r="I1002" s="107"/>
      <c r="J1002" s="107"/>
      <c r="K1002" s="107"/>
      <c r="L1002" s="107"/>
      <c r="M1002" s="109"/>
      <c r="N1002" s="109"/>
      <c r="O1002" s="107"/>
      <c r="P1002" s="107"/>
      <c r="Q1002" s="107"/>
      <c r="R1002" s="107"/>
      <c r="S1002" s="107"/>
      <c r="T1002" s="107"/>
      <c r="U1002" s="107"/>
      <c r="V1002" s="107"/>
      <c r="W1002" s="107"/>
      <c r="X1002" s="107"/>
      <c r="Y1002" s="107"/>
      <c r="Z1002" s="107"/>
    </row>
    <row r="1003" spans="1:26" ht="15.75" customHeight="1">
      <c r="A1003" s="107"/>
      <c r="B1003" s="107"/>
      <c r="C1003" s="107"/>
      <c r="D1003" s="107"/>
      <c r="E1003" s="107"/>
      <c r="F1003" s="107"/>
      <c r="G1003" s="107"/>
      <c r="H1003" s="107"/>
      <c r="I1003" s="107"/>
      <c r="J1003" s="107"/>
      <c r="K1003" s="107"/>
      <c r="L1003" s="107"/>
      <c r="M1003" s="109"/>
      <c r="N1003" s="109"/>
      <c r="O1003" s="107"/>
      <c r="P1003" s="107"/>
      <c r="Q1003" s="107"/>
      <c r="R1003" s="107"/>
      <c r="S1003" s="107"/>
      <c r="T1003" s="107"/>
      <c r="U1003" s="107"/>
      <c r="V1003" s="107"/>
      <c r="W1003" s="107"/>
      <c r="X1003" s="107"/>
      <c r="Y1003" s="107"/>
      <c r="Z1003" s="107"/>
    </row>
    <row r="1004" spans="1:26" ht="15.75" customHeight="1">
      <c r="A1004" s="107"/>
      <c r="B1004" s="107"/>
      <c r="C1004" s="107"/>
      <c r="D1004" s="107"/>
      <c r="E1004" s="107"/>
      <c r="F1004" s="107"/>
      <c r="G1004" s="107"/>
      <c r="H1004" s="107"/>
      <c r="I1004" s="107"/>
      <c r="J1004" s="107"/>
      <c r="K1004" s="107"/>
      <c r="L1004" s="107"/>
      <c r="M1004" s="109"/>
      <c r="N1004" s="109"/>
      <c r="O1004" s="107"/>
      <c r="P1004" s="107"/>
      <c r="Q1004" s="107"/>
      <c r="R1004" s="107"/>
      <c r="S1004" s="107"/>
      <c r="T1004" s="107"/>
      <c r="U1004" s="107"/>
      <c r="V1004" s="107"/>
      <c r="W1004" s="107"/>
      <c r="X1004" s="107"/>
      <c r="Y1004" s="107"/>
      <c r="Z1004" s="107"/>
    </row>
    <row r="1005" spans="1:26" ht="15.75" customHeight="1">
      <c r="A1005" s="107"/>
      <c r="B1005" s="107"/>
      <c r="C1005" s="107"/>
      <c r="D1005" s="107"/>
      <c r="E1005" s="107"/>
      <c r="F1005" s="107"/>
      <c r="G1005" s="107"/>
      <c r="H1005" s="107"/>
      <c r="I1005" s="107"/>
      <c r="J1005" s="107"/>
      <c r="K1005" s="107"/>
      <c r="L1005" s="107"/>
      <c r="M1005" s="109"/>
      <c r="N1005" s="109"/>
      <c r="O1005" s="107"/>
      <c r="P1005" s="107"/>
      <c r="Q1005" s="107"/>
      <c r="R1005" s="107"/>
      <c r="S1005" s="107"/>
      <c r="T1005" s="107"/>
      <c r="U1005" s="107"/>
      <c r="V1005" s="107"/>
      <c r="W1005" s="107"/>
      <c r="X1005" s="107"/>
      <c r="Y1005" s="107"/>
      <c r="Z1005" s="107"/>
    </row>
    <row r="1006" spans="1:26" ht="15.75" customHeight="1">
      <c r="A1006" s="107"/>
      <c r="B1006" s="107"/>
      <c r="C1006" s="107"/>
      <c r="D1006" s="107"/>
      <c r="E1006" s="107"/>
      <c r="F1006" s="107"/>
      <c r="G1006" s="107"/>
      <c r="H1006" s="107"/>
      <c r="I1006" s="107"/>
      <c r="J1006" s="107"/>
      <c r="K1006" s="107"/>
      <c r="L1006" s="107"/>
      <c r="M1006" s="109"/>
      <c r="N1006" s="109"/>
      <c r="O1006" s="107"/>
      <c r="P1006" s="107"/>
      <c r="Q1006" s="107"/>
      <c r="R1006" s="107"/>
      <c r="S1006" s="107"/>
      <c r="T1006" s="107"/>
      <c r="U1006" s="107"/>
      <c r="V1006" s="107"/>
      <c r="W1006" s="107"/>
      <c r="X1006" s="107"/>
      <c r="Y1006" s="107"/>
      <c r="Z1006" s="107"/>
    </row>
    <row r="1007" spans="1:26" ht="15.75" customHeight="1">
      <c r="A1007" s="107"/>
      <c r="B1007" s="107"/>
      <c r="C1007" s="107"/>
      <c r="D1007" s="107"/>
      <c r="E1007" s="107"/>
      <c r="F1007" s="107"/>
      <c r="G1007" s="107"/>
      <c r="H1007" s="107"/>
      <c r="I1007" s="107"/>
      <c r="J1007" s="107"/>
      <c r="K1007" s="107"/>
      <c r="L1007" s="107"/>
      <c r="M1007" s="109"/>
      <c r="N1007" s="109"/>
      <c r="O1007" s="107"/>
      <c r="P1007" s="107"/>
      <c r="Q1007" s="107"/>
      <c r="R1007" s="107"/>
      <c r="S1007" s="107"/>
      <c r="T1007" s="107"/>
      <c r="U1007" s="107"/>
      <c r="V1007" s="107"/>
      <c r="W1007" s="107"/>
      <c r="X1007" s="107"/>
      <c r="Y1007" s="107"/>
      <c r="Z1007" s="107"/>
    </row>
    <row r="1008" spans="1:26" ht="15.75" customHeight="1">
      <c r="A1008" s="107"/>
      <c r="B1008" s="107"/>
      <c r="C1008" s="107"/>
      <c r="D1008" s="107"/>
      <c r="E1008" s="107"/>
      <c r="F1008" s="107"/>
      <c r="G1008" s="107"/>
      <c r="H1008" s="107"/>
      <c r="I1008" s="107"/>
      <c r="J1008" s="107"/>
      <c r="K1008" s="107"/>
      <c r="L1008" s="107"/>
      <c r="M1008" s="109"/>
      <c r="N1008" s="109"/>
      <c r="O1008" s="107"/>
      <c r="P1008" s="107"/>
      <c r="Q1008" s="107"/>
      <c r="R1008" s="107"/>
      <c r="S1008" s="107"/>
      <c r="T1008" s="107"/>
      <c r="U1008" s="107"/>
      <c r="V1008" s="107"/>
      <c r="W1008" s="107"/>
      <c r="X1008" s="107"/>
      <c r="Y1008" s="107"/>
      <c r="Z1008" s="107"/>
    </row>
  </sheetData>
  <mergeCells count="32">
    <mergeCell ref="A1:B1"/>
    <mergeCell ref="A2:C2"/>
    <mergeCell ref="H2:K2"/>
    <mergeCell ref="A3:C3"/>
    <mergeCell ref="H3:K3"/>
    <mergeCell ref="A4:K4"/>
    <mergeCell ref="A5:K5"/>
    <mergeCell ref="I8:I9"/>
    <mergeCell ref="J8:K8"/>
    <mergeCell ref="L8:L9"/>
    <mergeCell ref="A6:K6"/>
    <mergeCell ref="A7:B7"/>
    <mergeCell ref="A8:A9"/>
    <mergeCell ref="B8:B9"/>
    <mergeCell ref="C8:C9"/>
    <mergeCell ref="D8:D9"/>
    <mergeCell ref="E8:F8"/>
    <mergeCell ref="G8:G9"/>
    <mergeCell ref="H8:H9"/>
    <mergeCell ref="B11:K11"/>
    <mergeCell ref="D69:E69"/>
    <mergeCell ref="F69:H69"/>
    <mergeCell ref="A74:C74"/>
    <mergeCell ref="D74:E74"/>
    <mergeCell ref="F74:H74"/>
    <mergeCell ref="I74:K74"/>
    <mergeCell ref="B55:K55"/>
    <mergeCell ref="B61:K61"/>
    <mergeCell ref="B63:K63"/>
    <mergeCell ref="I67:K67"/>
    <mergeCell ref="A69:C69"/>
    <mergeCell ref="I69:K69"/>
  </mergeCells>
  <printOptions horizontalCentered="1"/>
  <pageMargins left="0.35433070866141736" right="0.15748031496062992" top="0.27559055118110237" bottom="0.23622047244094491" header="0" footer="0"/>
  <pageSetup paperSize="9" scale="70" pageOrder="overThenDown" orientation="landscape" cellComments="atEnd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1" width="13.42578125" customWidth="1"/>
    <col min="2" max="2" width="28.7109375" customWidth="1"/>
    <col min="3" max="3" width="20.85546875" customWidth="1"/>
    <col min="4" max="4" width="18.7109375" customWidth="1"/>
    <col min="5" max="5" width="17.28515625" customWidth="1"/>
    <col min="6" max="6" width="21.5703125" customWidth="1"/>
    <col min="7" max="7" width="18.42578125" customWidth="1"/>
    <col min="8" max="8" width="17.140625" customWidth="1"/>
    <col min="9" max="9" width="18.7109375" customWidth="1"/>
    <col min="10" max="10" width="19.85546875" customWidth="1"/>
    <col min="11" max="11" width="20" customWidth="1"/>
    <col min="12" max="12" width="20.28515625" customWidth="1"/>
    <col min="13" max="13" width="19.85546875" customWidth="1"/>
    <col min="14" max="14" width="15.85546875" customWidth="1"/>
    <col min="15" max="15" width="22" customWidth="1"/>
    <col min="16" max="16" width="20.28515625" customWidth="1"/>
    <col min="17" max="17" width="12.7109375" customWidth="1"/>
    <col min="18" max="18" width="13" customWidth="1"/>
    <col min="19" max="19" width="12.7109375" customWidth="1"/>
  </cols>
  <sheetData>
    <row r="1" spans="1:26" ht="15.75" customHeight="1">
      <c r="A1" s="782"/>
      <c r="B1" s="773"/>
      <c r="C1" s="1"/>
      <c r="D1" s="1"/>
      <c r="E1" s="1"/>
      <c r="F1" s="1"/>
      <c r="G1" s="1"/>
      <c r="H1" s="1"/>
      <c r="I1" s="1"/>
      <c r="J1" s="1"/>
      <c r="K1" s="1"/>
      <c r="L1" s="11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>
      <c r="A2" s="783" t="s">
        <v>0</v>
      </c>
      <c r="B2" s="772"/>
      <c r="C2" s="773"/>
      <c r="D2" s="1"/>
      <c r="E2" s="1"/>
      <c r="F2" s="1"/>
      <c r="G2" s="1"/>
      <c r="H2" s="784" t="s">
        <v>1</v>
      </c>
      <c r="I2" s="772"/>
      <c r="J2" s="772"/>
      <c r="K2" s="773"/>
      <c r="L2" s="5"/>
      <c r="M2" s="6"/>
      <c r="N2" s="6"/>
      <c r="O2" s="6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9.5" customHeight="1">
      <c r="A3" s="783" t="s">
        <v>2</v>
      </c>
      <c r="B3" s="772"/>
      <c r="C3" s="773"/>
      <c r="D3" s="1"/>
      <c r="E3" s="1"/>
      <c r="F3" s="1"/>
      <c r="G3" s="1"/>
      <c r="H3" s="785" t="s">
        <v>3</v>
      </c>
      <c r="I3" s="772"/>
      <c r="J3" s="772"/>
      <c r="K3" s="773"/>
      <c r="L3" s="5"/>
      <c r="M3" s="5"/>
      <c r="N3" s="8"/>
      <c r="O3" s="8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75" customHeight="1">
      <c r="A4" s="771" t="s">
        <v>4</v>
      </c>
      <c r="B4" s="772"/>
      <c r="C4" s="772"/>
      <c r="D4" s="772"/>
      <c r="E4" s="772"/>
      <c r="F4" s="772"/>
      <c r="G4" s="772"/>
      <c r="H4" s="772"/>
      <c r="I4" s="772"/>
      <c r="J4" s="772"/>
      <c r="K4" s="773"/>
      <c r="L4" s="11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771" t="s">
        <v>5</v>
      </c>
      <c r="B5" s="772"/>
      <c r="C5" s="772"/>
      <c r="D5" s="772"/>
      <c r="E5" s="772"/>
      <c r="F5" s="772"/>
      <c r="G5" s="772"/>
      <c r="H5" s="772"/>
      <c r="I5" s="772"/>
      <c r="J5" s="772"/>
      <c r="K5" s="773"/>
      <c r="L5" s="11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.75" customHeight="1">
      <c r="A6" s="783" t="s">
        <v>112</v>
      </c>
      <c r="B6" s="772"/>
      <c r="C6" s="772"/>
      <c r="D6" s="772"/>
      <c r="E6" s="772"/>
      <c r="F6" s="772"/>
      <c r="G6" s="772"/>
      <c r="H6" s="772"/>
      <c r="I6" s="772"/>
      <c r="J6" s="772"/>
      <c r="K6" s="773"/>
      <c r="L6" s="11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1.5" customHeight="1">
      <c r="A7" s="775" t="s">
        <v>7</v>
      </c>
      <c r="B7" s="773"/>
      <c r="C7" s="11"/>
      <c r="D7" s="11"/>
      <c r="E7" s="11"/>
      <c r="F7" s="11"/>
      <c r="G7" s="11"/>
      <c r="H7" s="11"/>
      <c r="I7" s="11"/>
      <c r="J7" s="11"/>
      <c r="K7" s="11"/>
      <c r="L7" s="131" t="s">
        <v>113</v>
      </c>
      <c r="M7" s="131" t="s">
        <v>114</v>
      </c>
      <c r="N7" s="131" t="s">
        <v>115</v>
      </c>
      <c r="O7" s="131" t="s">
        <v>116</v>
      </c>
      <c r="P7" s="131" t="s">
        <v>117</v>
      </c>
      <c r="Q7" s="132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>
      <c r="A8" s="776" t="s">
        <v>8</v>
      </c>
      <c r="B8" s="778" t="s">
        <v>9</v>
      </c>
      <c r="C8" s="779" t="s">
        <v>118</v>
      </c>
      <c r="D8" s="779" t="s">
        <v>11</v>
      </c>
      <c r="E8" s="844" t="s">
        <v>12</v>
      </c>
      <c r="F8" s="803"/>
      <c r="G8" s="778" t="s">
        <v>119</v>
      </c>
      <c r="H8" s="778" t="s">
        <v>14</v>
      </c>
      <c r="I8" s="779" t="s">
        <v>15</v>
      </c>
      <c r="J8" s="846" t="s">
        <v>120</v>
      </c>
      <c r="K8" s="794"/>
      <c r="L8" s="11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23.25" customHeight="1">
      <c r="A9" s="777"/>
      <c r="B9" s="764"/>
      <c r="C9" s="764"/>
      <c r="D9" s="764"/>
      <c r="E9" s="14" t="s">
        <v>18</v>
      </c>
      <c r="F9" s="14" t="s">
        <v>19</v>
      </c>
      <c r="G9" s="764"/>
      <c r="H9" s="764"/>
      <c r="I9" s="764"/>
      <c r="J9" s="14" t="s">
        <v>18</v>
      </c>
      <c r="K9" s="16" t="s">
        <v>19</v>
      </c>
      <c r="L9" s="11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23.25" customHeight="1">
      <c r="A10" s="17"/>
      <c r="B10" s="18">
        <v>1</v>
      </c>
      <c r="C10" s="18">
        <v>2</v>
      </c>
      <c r="D10" s="18">
        <v>3</v>
      </c>
      <c r="E10" s="18">
        <v>4</v>
      </c>
      <c r="F10" s="18">
        <v>5</v>
      </c>
      <c r="G10" s="20">
        <v>6</v>
      </c>
      <c r="H10" s="20" t="s">
        <v>22</v>
      </c>
      <c r="I10" s="22" t="s">
        <v>121</v>
      </c>
      <c r="J10" s="18">
        <v>9</v>
      </c>
      <c r="K10" s="23">
        <v>10</v>
      </c>
      <c r="L10" s="11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23.25" customHeight="1">
      <c r="A11" s="25" t="s">
        <v>24</v>
      </c>
      <c r="B11" s="837" t="s">
        <v>25</v>
      </c>
      <c r="C11" s="761"/>
      <c r="D11" s="761"/>
      <c r="E11" s="761"/>
      <c r="F11" s="761"/>
      <c r="G11" s="761"/>
      <c r="H11" s="761"/>
      <c r="I11" s="761"/>
      <c r="J11" s="761"/>
      <c r="K11" s="762"/>
      <c r="L11" s="11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23.25" customHeight="1">
      <c r="A12" s="76">
        <v>1</v>
      </c>
      <c r="B12" s="133" t="s">
        <v>55</v>
      </c>
      <c r="C12" s="115">
        <v>1138037000</v>
      </c>
      <c r="D12" s="134">
        <f t="shared" ref="D12:D14" si="0">C12-L12</f>
        <v>288183200</v>
      </c>
      <c r="E12" s="115">
        <f t="shared" ref="E12:E22" si="1">D12</f>
        <v>288183200</v>
      </c>
      <c r="F12" s="115">
        <f t="shared" ref="F12:F18" si="2">L12+E12</f>
        <v>1138037000</v>
      </c>
      <c r="G12" s="115"/>
      <c r="H12" s="115">
        <f t="shared" ref="H12:H22" si="3">F12+G12</f>
        <v>1138037000</v>
      </c>
      <c r="I12" s="135">
        <f t="shared" ref="I12:I21" si="4">C12-H12</f>
        <v>0</v>
      </c>
      <c r="J12" s="136">
        <f t="shared" ref="J12:J21" si="5">E12/C12</f>
        <v>0.25322832210200547</v>
      </c>
      <c r="K12" s="137">
        <f t="shared" ref="K12:K21" si="6">F12/C12</f>
        <v>1</v>
      </c>
      <c r="L12" s="11">
        <v>849853800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23.25" customHeight="1">
      <c r="A13" s="76">
        <f t="shared" ref="A13:A22" si="7">A12+1</f>
        <v>2</v>
      </c>
      <c r="B13" s="54" t="s">
        <v>56</v>
      </c>
      <c r="C13" s="55" t="s">
        <v>122</v>
      </c>
      <c r="D13" s="56" t="e">
        <f t="shared" si="0"/>
        <v>#VALUE!</v>
      </c>
      <c r="E13" s="55" t="e">
        <f t="shared" si="1"/>
        <v>#VALUE!</v>
      </c>
      <c r="F13" s="57" t="e">
        <f t="shared" si="2"/>
        <v>#VALUE!</v>
      </c>
      <c r="G13" s="115"/>
      <c r="H13" s="55" t="e">
        <f t="shared" si="3"/>
        <v>#VALUE!</v>
      </c>
      <c r="I13" s="31" t="e">
        <f t="shared" si="4"/>
        <v>#VALUE!</v>
      </c>
      <c r="J13" s="60" t="e">
        <f t="shared" si="5"/>
        <v>#VALUE!</v>
      </c>
      <c r="K13" s="61" t="e">
        <f t="shared" si="6"/>
        <v>#VALUE!</v>
      </c>
      <c r="L13" s="11">
        <v>1021178700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23.25" customHeight="1">
      <c r="A14" s="76">
        <f t="shared" si="7"/>
        <v>3</v>
      </c>
      <c r="B14" s="54" t="s">
        <v>60</v>
      </c>
      <c r="C14" s="55" t="s">
        <v>122</v>
      </c>
      <c r="D14" s="56" t="e">
        <f t="shared" si="0"/>
        <v>#VALUE!</v>
      </c>
      <c r="E14" s="55" t="e">
        <f t="shared" si="1"/>
        <v>#VALUE!</v>
      </c>
      <c r="F14" s="57" t="e">
        <f t="shared" si="2"/>
        <v>#VALUE!</v>
      </c>
      <c r="G14" s="115"/>
      <c r="H14" s="55" t="e">
        <f t="shared" si="3"/>
        <v>#VALUE!</v>
      </c>
      <c r="I14" s="31" t="e">
        <f t="shared" si="4"/>
        <v>#VALUE!</v>
      </c>
      <c r="J14" s="60" t="e">
        <f t="shared" si="5"/>
        <v>#VALUE!</v>
      </c>
      <c r="K14" s="61" t="e">
        <f t="shared" si="6"/>
        <v>#VALUE!</v>
      </c>
      <c r="L14" s="11">
        <v>936772200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23.25" customHeight="1">
      <c r="A15" s="76">
        <f t="shared" si="7"/>
        <v>4</v>
      </c>
      <c r="B15" s="54" t="s">
        <v>72</v>
      </c>
      <c r="C15" s="55" t="s">
        <v>122</v>
      </c>
      <c r="D15" s="56">
        <f>188811000*0.7</f>
        <v>132167699.99999999</v>
      </c>
      <c r="E15" s="55">
        <f t="shared" si="1"/>
        <v>132167699.99999999</v>
      </c>
      <c r="F15" s="57">
        <f t="shared" si="2"/>
        <v>833865300</v>
      </c>
      <c r="G15" s="115"/>
      <c r="H15" s="55">
        <f t="shared" si="3"/>
        <v>833865300</v>
      </c>
      <c r="I15" s="31" t="e">
        <f t="shared" si="4"/>
        <v>#VALUE!</v>
      </c>
      <c r="J15" s="60" t="e">
        <f t="shared" si="5"/>
        <v>#VALUE!</v>
      </c>
      <c r="K15" s="61" t="e">
        <f t="shared" si="6"/>
        <v>#VALUE!</v>
      </c>
      <c r="L15" s="11">
        <v>701697600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23.25" customHeight="1">
      <c r="A16" s="76">
        <f t="shared" si="7"/>
        <v>5</v>
      </c>
      <c r="B16" s="54" t="s">
        <v>75</v>
      </c>
      <c r="C16" s="55" t="s">
        <v>122</v>
      </c>
      <c r="D16" s="56">
        <f>233192799.7*0.7</f>
        <v>163234959.78999999</v>
      </c>
      <c r="E16" s="55">
        <f t="shared" si="1"/>
        <v>163234959.78999999</v>
      </c>
      <c r="F16" s="57">
        <f t="shared" si="2"/>
        <v>947310543.10599995</v>
      </c>
      <c r="G16" s="115"/>
      <c r="H16" s="55">
        <f t="shared" si="3"/>
        <v>947310543.10599995</v>
      </c>
      <c r="I16" s="31" t="e">
        <f t="shared" si="4"/>
        <v>#VALUE!</v>
      </c>
      <c r="J16" s="60" t="e">
        <f t="shared" si="5"/>
        <v>#VALUE!</v>
      </c>
      <c r="K16" s="61" t="e">
        <f t="shared" si="6"/>
        <v>#VALUE!</v>
      </c>
      <c r="L16" s="11">
        <v>784075583.31599998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23.25" customHeight="1">
      <c r="A17" s="76">
        <f t="shared" si="7"/>
        <v>6</v>
      </c>
      <c r="B17" s="54" t="s">
        <v>39</v>
      </c>
      <c r="C17" s="55">
        <v>1325421000</v>
      </c>
      <c r="D17" s="56">
        <f>C17/5</f>
        <v>265084200</v>
      </c>
      <c r="E17" s="55">
        <f t="shared" si="1"/>
        <v>265084200</v>
      </c>
      <c r="F17" s="57">
        <f t="shared" si="2"/>
        <v>719458513.39999998</v>
      </c>
      <c r="G17" s="115"/>
      <c r="H17" s="55">
        <f t="shared" si="3"/>
        <v>719458513.39999998</v>
      </c>
      <c r="I17" s="31">
        <f t="shared" si="4"/>
        <v>605962486.60000002</v>
      </c>
      <c r="J17" s="60">
        <f t="shared" si="5"/>
        <v>0.2</v>
      </c>
      <c r="K17" s="61">
        <f t="shared" si="6"/>
        <v>0.54281508547095603</v>
      </c>
      <c r="L17" s="11">
        <v>454374313.39999998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23.25" customHeight="1">
      <c r="A18" s="76">
        <f t="shared" si="7"/>
        <v>7</v>
      </c>
      <c r="B18" s="54" t="s">
        <v>41</v>
      </c>
      <c r="C18" s="55">
        <v>1590984000</v>
      </c>
      <c r="D18" s="56">
        <f>C18/6</f>
        <v>265164000</v>
      </c>
      <c r="E18" s="55">
        <f t="shared" si="1"/>
        <v>265164000</v>
      </c>
      <c r="F18" s="57">
        <f t="shared" si="2"/>
        <v>750019876.4000001</v>
      </c>
      <c r="G18" s="115"/>
      <c r="H18" s="55">
        <f t="shared" si="3"/>
        <v>750019876.4000001</v>
      </c>
      <c r="I18" s="31">
        <f t="shared" si="4"/>
        <v>840964123.5999999</v>
      </c>
      <c r="J18" s="60">
        <f t="shared" si="5"/>
        <v>0.16666666666666666</v>
      </c>
      <c r="K18" s="61">
        <f t="shared" si="6"/>
        <v>0.47141886807158345</v>
      </c>
      <c r="L18" s="11">
        <v>484855876.40000004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23.25" customHeight="1">
      <c r="A19" s="76">
        <f t="shared" si="7"/>
        <v>8</v>
      </c>
      <c r="B19" s="54" t="s">
        <v>64</v>
      </c>
      <c r="C19" s="55">
        <v>1355857000</v>
      </c>
      <c r="D19" s="56">
        <f>N19/2</f>
        <v>130126500</v>
      </c>
      <c r="E19" s="55">
        <f t="shared" si="1"/>
        <v>130126500</v>
      </c>
      <c r="F19" s="57">
        <f t="shared" ref="F19:F20" si="8">E19+O19+P19</f>
        <v>390379500</v>
      </c>
      <c r="G19" s="115"/>
      <c r="H19" s="55">
        <f t="shared" si="3"/>
        <v>390379500</v>
      </c>
      <c r="I19" s="31">
        <f t="shared" si="4"/>
        <v>965477500</v>
      </c>
      <c r="J19" s="60">
        <f t="shared" si="5"/>
        <v>9.5973616686715488E-2</v>
      </c>
      <c r="K19" s="61">
        <f t="shared" si="6"/>
        <v>0.28792085006014645</v>
      </c>
      <c r="L19" s="138">
        <f>ROUND(12.15*4.76,3)</f>
        <v>57.834000000000003</v>
      </c>
      <c r="M19" s="139">
        <v>4500000</v>
      </c>
      <c r="N19" s="139">
        <f t="shared" ref="N19:N20" si="9">ROUND(L19*M19,3)</f>
        <v>260253000</v>
      </c>
      <c r="O19" s="139">
        <f t="shared" ref="O19:O20" si="10">N19*0.55</f>
        <v>143139150</v>
      </c>
      <c r="P19" s="139">
        <f t="shared" ref="P19:P20" si="11">N19*0.45</f>
        <v>117113850</v>
      </c>
      <c r="Q19" s="139"/>
      <c r="R19" s="5"/>
      <c r="S19" s="5"/>
      <c r="T19" s="5"/>
      <c r="U19" s="5"/>
      <c r="V19" s="5"/>
      <c r="W19" s="5"/>
      <c r="X19" s="5"/>
      <c r="Y19" s="5"/>
      <c r="Z19" s="5"/>
    </row>
    <row r="20" spans="1:26" ht="23.25" customHeight="1">
      <c r="A20" s="76">
        <f t="shared" si="7"/>
        <v>9</v>
      </c>
      <c r="B20" s="54" t="s">
        <v>32</v>
      </c>
      <c r="C20" s="55">
        <v>1219428000</v>
      </c>
      <c r="D20" s="56">
        <f>N20</f>
        <v>248508000</v>
      </c>
      <c r="E20" s="55">
        <f t="shared" si="1"/>
        <v>248508000</v>
      </c>
      <c r="F20" s="57">
        <f t="shared" si="8"/>
        <v>497016000</v>
      </c>
      <c r="G20" s="115"/>
      <c r="H20" s="55">
        <f t="shared" si="3"/>
        <v>497016000</v>
      </c>
      <c r="I20" s="31">
        <f t="shared" si="4"/>
        <v>722412000</v>
      </c>
      <c r="J20" s="60">
        <f t="shared" si="5"/>
        <v>0.20379062970507483</v>
      </c>
      <c r="K20" s="61">
        <f t="shared" si="6"/>
        <v>0.40758125941014967</v>
      </c>
      <c r="L20" s="138">
        <f>ROUND(13.806*4,3)</f>
        <v>55.223999999999997</v>
      </c>
      <c r="M20" s="139">
        <v>4500000</v>
      </c>
      <c r="N20" s="139">
        <f t="shared" si="9"/>
        <v>248508000</v>
      </c>
      <c r="O20" s="139">
        <f t="shared" si="10"/>
        <v>136679400</v>
      </c>
      <c r="P20" s="139">
        <f t="shared" si="11"/>
        <v>111828600</v>
      </c>
      <c r="Q20" s="139"/>
      <c r="R20" s="5"/>
      <c r="S20" s="5"/>
      <c r="T20" s="5"/>
      <c r="U20" s="5"/>
      <c r="V20" s="5"/>
      <c r="W20" s="5"/>
      <c r="X20" s="5"/>
      <c r="Y20" s="5"/>
      <c r="Z20" s="5"/>
    </row>
    <row r="21" spans="1:26" ht="23.25" customHeight="1">
      <c r="A21" s="76">
        <f t="shared" si="7"/>
        <v>10</v>
      </c>
      <c r="B21" s="54" t="s">
        <v>50</v>
      </c>
      <c r="C21" s="55">
        <v>1168758000</v>
      </c>
      <c r="D21" s="56">
        <f>L21*0.5</f>
        <v>227250000</v>
      </c>
      <c r="E21" s="55">
        <f t="shared" si="1"/>
        <v>227250000</v>
      </c>
      <c r="F21" s="57">
        <f t="shared" ref="F21:F22" si="12">E21</f>
        <v>227250000</v>
      </c>
      <c r="G21" s="115"/>
      <c r="H21" s="55">
        <f t="shared" si="3"/>
        <v>227250000</v>
      </c>
      <c r="I21" s="31">
        <f t="shared" si="4"/>
        <v>941508000</v>
      </c>
      <c r="J21" s="60">
        <f t="shared" si="5"/>
        <v>0.1944371717669526</v>
      </c>
      <c r="K21" s="61">
        <f t="shared" si="6"/>
        <v>0.1944371717669526</v>
      </c>
      <c r="L21" s="11">
        <f t="shared" ref="L21:L22" si="13">101*4500000</f>
        <v>454500000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23.25" customHeight="1">
      <c r="A22" s="76">
        <f t="shared" si="7"/>
        <v>11</v>
      </c>
      <c r="B22" s="54" t="s">
        <v>123</v>
      </c>
      <c r="C22" s="55"/>
      <c r="D22" s="56">
        <f>L22*0.55</f>
        <v>249975000.00000003</v>
      </c>
      <c r="E22" s="55">
        <f t="shared" si="1"/>
        <v>249975000.00000003</v>
      </c>
      <c r="F22" s="57">
        <f t="shared" si="12"/>
        <v>249975000.00000003</v>
      </c>
      <c r="G22" s="115"/>
      <c r="H22" s="55">
        <f t="shared" si="3"/>
        <v>249975000.00000003</v>
      </c>
      <c r="I22" s="31"/>
      <c r="J22" s="60"/>
      <c r="K22" s="61"/>
      <c r="L22" s="11">
        <f t="shared" si="13"/>
        <v>454500000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23.25" customHeight="1">
      <c r="A23" s="53" t="s">
        <v>79</v>
      </c>
      <c r="B23" s="837" t="s">
        <v>80</v>
      </c>
      <c r="C23" s="761"/>
      <c r="D23" s="761"/>
      <c r="E23" s="761"/>
      <c r="F23" s="761"/>
      <c r="G23" s="761"/>
      <c r="H23" s="761"/>
      <c r="I23" s="761"/>
      <c r="J23" s="761"/>
      <c r="K23" s="762"/>
      <c r="L23" s="140" t="s">
        <v>81</v>
      </c>
      <c r="M23" s="140" t="s">
        <v>82</v>
      </c>
      <c r="N23" s="140" t="s">
        <v>83</v>
      </c>
      <c r="O23" s="140" t="s">
        <v>84</v>
      </c>
      <c r="P23" s="140" t="s">
        <v>85</v>
      </c>
      <c r="Q23" s="140" t="s">
        <v>86</v>
      </c>
      <c r="R23" s="5"/>
      <c r="S23" s="5"/>
      <c r="T23" s="5"/>
      <c r="U23" s="5"/>
      <c r="V23" s="5"/>
      <c r="W23" s="5"/>
      <c r="X23" s="5"/>
      <c r="Y23" s="5"/>
      <c r="Z23" s="5"/>
    </row>
    <row r="24" spans="1:26" ht="23.25" customHeight="1">
      <c r="A24" s="76">
        <v>1</v>
      </c>
      <c r="B24" s="54" t="s">
        <v>89</v>
      </c>
      <c r="C24" s="55">
        <v>1882204000</v>
      </c>
      <c r="D24" s="56">
        <f>C24-L24</f>
        <v>293254000</v>
      </c>
      <c r="E24" s="55">
        <f>D24</f>
        <v>293254000</v>
      </c>
      <c r="F24" s="57">
        <f>L24+E24</f>
        <v>1882204000</v>
      </c>
      <c r="G24" s="115"/>
      <c r="H24" s="115">
        <f>F24</f>
        <v>1882204000</v>
      </c>
      <c r="I24" s="31">
        <f>C24-H24</f>
        <v>0</v>
      </c>
      <c r="J24" s="60">
        <f>E24/C24</f>
        <v>0.15580351545316024</v>
      </c>
      <c r="K24" s="61">
        <f>F24/C24</f>
        <v>1</v>
      </c>
      <c r="L24" s="141">
        <v>1588950000</v>
      </c>
      <c r="M24" s="142">
        <v>105.8</v>
      </c>
      <c r="N24" s="142">
        <v>105.8</v>
      </c>
      <c r="O24" s="142">
        <v>56.2</v>
      </c>
      <c r="P24" s="142">
        <f>ROUND(SUM(L24+M24+N24+O24),3)</f>
        <v>1588950267.8</v>
      </c>
      <c r="Q24" s="142">
        <v>4500000</v>
      </c>
      <c r="R24" s="75">
        <f>P24*Q24</f>
        <v>7150276205100000</v>
      </c>
      <c r="S24" s="5">
        <v>1170000000</v>
      </c>
      <c r="T24" s="5"/>
      <c r="U24" s="5"/>
      <c r="V24" s="5"/>
      <c r="W24" s="5"/>
      <c r="X24" s="5"/>
      <c r="Y24" s="5"/>
      <c r="Z24" s="5"/>
    </row>
    <row r="25" spans="1:26" ht="23.25" customHeight="1">
      <c r="A25" s="53" t="s">
        <v>93</v>
      </c>
      <c r="B25" s="837" t="s">
        <v>97</v>
      </c>
      <c r="C25" s="761"/>
      <c r="D25" s="761"/>
      <c r="E25" s="761"/>
      <c r="F25" s="761"/>
      <c r="G25" s="761"/>
      <c r="H25" s="761"/>
      <c r="I25" s="761"/>
      <c r="J25" s="761"/>
      <c r="K25" s="762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>
      <c r="A26" s="53">
        <v>1</v>
      </c>
      <c r="B26" s="130" t="s">
        <v>110</v>
      </c>
      <c r="C26" s="55">
        <f>M26*2</f>
        <v>6120000000</v>
      </c>
      <c r="D26" s="56">
        <f>M26*0.08</f>
        <v>244800000</v>
      </c>
      <c r="E26" s="55">
        <f>D26</f>
        <v>244800000</v>
      </c>
      <c r="F26" s="57">
        <f>L26+E26</f>
        <v>960840000</v>
      </c>
      <c r="G26" s="115"/>
      <c r="H26" s="115"/>
      <c r="I26" s="31">
        <f>C26-F26</f>
        <v>5159160000</v>
      </c>
      <c r="J26" s="60">
        <f>E26/C26</f>
        <v>0.04</v>
      </c>
      <c r="K26" s="61">
        <f>F26/C26</f>
        <v>0.157</v>
      </c>
      <c r="L26" s="11">
        <v>716040000</v>
      </c>
      <c r="M26" s="11">
        <f>680*4500000</f>
        <v>3060000000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25.5" customHeight="1">
      <c r="A27" s="93"/>
      <c r="B27" s="94" t="s">
        <v>99</v>
      </c>
      <c r="C27" s="95">
        <f t="shared" ref="C27:I27" si="14">SUM(C12:C26)</f>
        <v>15800689000</v>
      </c>
      <c r="D27" s="95" t="e">
        <f t="shared" si="14"/>
        <v>#VALUE!</v>
      </c>
      <c r="E27" s="95" t="e">
        <f t="shared" si="14"/>
        <v>#VALUE!</v>
      </c>
      <c r="F27" s="95" t="e">
        <f t="shared" si="14"/>
        <v>#VALUE!</v>
      </c>
      <c r="G27" s="95">
        <f t="shared" si="14"/>
        <v>0</v>
      </c>
      <c r="H27" s="95" t="e">
        <f t="shared" si="14"/>
        <v>#VALUE!</v>
      </c>
      <c r="I27" s="95" t="e">
        <f t="shared" si="14"/>
        <v>#VALUE!</v>
      </c>
      <c r="J27" s="97"/>
      <c r="K27" s="98"/>
      <c r="L27" s="11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.75" customHeight="1">
      <c r="A28" s="11"/>
      <c r="B28" s="1"/>
      <c r="C28" s="100"/>
      <c r="D28" s="100"/>
      <c r="E28" s="100"/>
      <c r="F28" s="100"/>
      <c r="G28" s="100"/>
      <c r="H28" s="100"/>
      <c r="I28" s="100"/>
      <c r="J28" s="11"/>
      <c r="K28" s="102"/>
      <c r="L28" s="11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2.25" customHeight="1">
      <c r="A29" s="11"/>
      <c r="B29" s="1"/>
      <c r="C29" s="100"/>
      <c r="D29" s="100"/>
      <c r="E29" s="100"/>
      <c r="F29" s="100"/>
      <c r="G29" s="100"/>
      <c r="H29" s="100"/>
      <c r="I29" s="841" t="s">
        <v>124</v>
      </c>
      <c r="J29" s="772"/>
      <c r="K29" s="773"/>
      <c r="L29" s="11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75" customHeight="1">
      <c r="A31" s="783" t="s">
        <v>101</v>
      </c>
      <c r="B31" s="772"/>
      <c r="C31" s="773"/>
      <c r="D31" s="842" t="s">
        <v>102</v>
      </c>
      <c r="E31" s="773"/>
      <c r="F31" s="843" t="s">
        <v>103</v>
      </c>
      <c r="G31" s="772"/>
      <c r="H31" s="773"/>
      <c r="I31" s="783" t="s">
        <v>104</v>
      </c>
      <c r="J31" s="772"/>
      <c r="K31" s="773"/>
      <c r="L31" s="11"/>
      <c r="M31" s="143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75" customHeight="1">
      <c r="A32" s="11"/>
      <c r="B32" s="11"/>
      <c r="C32" s="11"/>
      <c r="D32" s="3"/>
      <c r="E32" s="3"/>
      <c r="F32" s="11"/>
      <c r="G32" s="11"/>
      <c r="H32" s="11"/>
      <c r="I32" s="11"/>
      <c r="J32" s="11"/>
      <c r="K32" s="11"/>
      <c r="L32" s="11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.75" customHeight="1">
      <c r="A33" s="5"/>
      <c r="B33" s="5"/>
      <c r="C33" s="5"/>
      <c r="D33" s="4"/>
      <c r="E33" s="4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customHeight="1">
      <c r="A34" s="5"/>
      <c r="B34" s="5"/>
      <c r="C34" s="5"/>
      <c r="D34" s="4"/>
      <c r="E34" s="4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customHeight="1">
      <c r="A35" s="5"/>
      <c r="B35" s="5"/>
      <c r="C35" s="5"/>
      <c r="D35" s="4"/>
      <c r="E35" s="4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75" customHeight="1">
      <c r="A36" s="838" t="s">
        <v>105</v>
      </c>
      <c r="B36" s="772"/>
      <c r="C36" s="773"/>
      <c r="D36" s="839" t="s">
        <v>106</v>
      </c>
      <c r="E36" s="773"/>
      <c r="F36" s="840" t="s">
        <v>107</v>
      </c>
      <c r="G36" s="772"/>
      <c r="H36" s="773"/>
      <c r="I36" s="838" t="s">
        <v>108</v>
      </c>
      <c r="J36" s="772"/>
      <c r="K36" s="773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.75" customHeight="1">
      <c r="A37" s="5"/>
      <c r="B37" s="5"/>
      <c r="C37" s="5"/>
      <c r="D37" s="4"/>
      <c r="E37" s="4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E8:F8"/>
    <mergeCell ref="A1:B1"/>
    <mergeCell ref="A2:C2"/>
    <mergeCell ref="H2:K2"/>
    <mergeCell ref="A3:C3"/>
    <mergeCell ref="H3:K3"/>
    <mergeCell ref="A36:C36"/>
    <mergeCell ref="D36:E36"/>
    <mergeCell ref="F36:H36"/>
    <mergeCell ref="I36:K36"/>
    <mergeCell ref="A4:K4"/>
    <mergeCell ref="A5:K5"/>
    <mergeCell ref="G8:G9"/>
    <mergeCell ref="H8:H9"/>
    <mergeCell ref="I8:I9"/>
    <mergeCell ref="J8:K8"/>
    <mergeCell ref="A6:K6"/>
    <mergeCell ref="A7:B7"/>
    <mergeCell ref="A8:A9"/>
    <mergeCell ref="B8:B9"/>
    <mergeCell ref="C8:C9"/>
    <mergeCell ref="D8:D9"/>
    <mergeCell ref="B11:K11"/>
    <mergeCell ref="B23:K23"/>
    <mergeCell ref="B25:K25"/>
    <mergeCell ref="I29:K29"/>
    <mergeCell ref="D31:E31"/>
    <mergeCell ref="F31:H31"/>
    <mergeCell ref="I31:K31"/>
    <mergeCell ref="A31:C31"/>
  </mergeCells>
  <printOptions horizontalCentered="1"/>
  <pageMargins left="0.48" right="0.11811023622047245" top="0.15748031496062992" bottom="0.15748031496062992" header="0" footer="0"/>
  <pageSetup paperSize="9" scale="65" pageOrder="overThenDown" orientation="landscape" cellComments="atEnd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1" width="13.42578125" customWidth="1"/>
    <col min="2" max="2" width="28.7109375" customWidth="1"/>
    <col min="3" max="3" width="20.85546875" customWidth="1"/>
    <col min="4" max="4" width="18.7109375" customWidth="1"/>
    <col min="5" max="5" width="17.28515625" customWidth="1"/>
    <col min="6" max="6" width="21.5703125" customWidth="1"/>
    <col min="7" max="7" width="18.42578125" customWidth="1"/>
    <col min="8" max="8" width="17.140625" customWidth="1"/>
    <col min="9" max="9" width="18.7109375" customWidth="1"/>
    <col min="10" max="10" width="19.85546875" customWidth="1"/>
    <col min="11" max="11" width="20" customWidth="1"/>
    <col min="12" max="12" width="20.28515625" customWidth="1"/>
    <col min="13" max="13" width="19.85546875" customWidth="1"/>
    <col min="14" max="15" width="15.85546875" customWidth="1"/>
    <col min="16" max="16" width="18" customWidth="1"/>
    <col min="17" max="17" width="12.7109375" customWidth="1"/>
    <col min="18" max="18" width="13" customWidth="1"/>
    <col min="19" max="19" width="12.7109375" customWidth="1"/>
  </cols>
  <sheetData>
    <row r="1" spans="1:26" ht="15.75" customHeight="1">
      <c r="A1" s="782"/>
      <c r="B1" s="773"/>
      <c r="C1" s="1"/>
      <c r="D1" s="1"/>
      <c r="E1" s="1"/>
      <c r="F1" s="1"/>
      <c r="G1" s="1"/>
      <c r="H1" s="1"/>
      <c r="I1" s="1"/>
      <c r="J1" s="1"/>
      <c r="K1" s="1"/>
      <c r="L1" s="11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>
      <c r="A2" s="783" t="s">
        <v>0</v>
      </c>
      <c r="B2" s="772"/>
      <c r="C2" s="773"/>
      <c r="D2" s="1"/>
      <c r="E2" s="1"/>
      <c r="F2" s="1"/>
      <c r="G2" s="1"/>
      <c r="H2" s="784" t="s">
        <v>1</v>
      </c>
      <c r="I2" s="772"/>
      <c r="J2" s="772"/>
      <c r="K2" s="773"/>
      <c r="L2" s="5"/>
      <c r="M2" s="6"/>
      <c r="N2" s="6"/>
      <c r="O2" s="6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9.5" customHeight="1">
      <c r="A3" s="783" t="s">
        <v>2</v>
      </c>
      <c r="B3" s="772"/>
      <c r="C3" s="773"/>
      <c r="D3" s="1"/>
      <c r="E3" s="1"/>
      <c r="F3" s="1"/>
      <c r="G3" s="1"/>
      <c r="H3" s="785" t="s">
        <v>3</v>
      </c>
      <c r="I3" s="772"/>
      <c r="J3" s="772"/>
      <c r="K3" s="773"/>
      <c r="L3" s="5"/>
      <c r="M3" s="5"/>
      <c r="N3" s="8"/>
      <c r="O3" s="8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75" customHeight="1">
      <c r="A4" s="771" t="s">
        <v>4</v>
      </c>
      <c r="B4" s="772"/>
      <c r="C4" s="772"/>
      <c r="D4" s="772"/>
      <c r="E4" s="772"/>
      <c r="F4" s="772"/>
      <c r="G4" s="772"/>
      <c r="H4" s="772"/>
      <c r="I4" s="772"/>
      <c r="J4" s="772"/>
      <c r="K4" s="773"/>
      <c r="L4" s="11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771" t="s">
        <v>5</v>
      </c>
      <c r="B5" s="772"/>
      <c r="C5" s="772"/>
      <c r="D5" s="772"/>
      <c r="E5" s="772"/>
      <c r="F5" s="772"/>
      <c r="G5" s="772"/>
      <c r="H5" s="772"/>
      <c r="I5" s="772"/>
      <c r="J5" s="772"/>
      <c r="K5" s="773"/>
      <c r="L5" s="11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.75" customHeight="1">
      <c r="A6" s="783" t="s">
        <v>112</v>
      </c>
      <c r="B6" s="772"/>
      <c r="C6" s="772"/>
      <c r="D6" s="772"/>
      <c r="E6" s="772"/>
      <c r="F6" s="772"/>
      <c r="G6" s="772"/>
      <c r="H6" s="772"/>
      <c r="I6" s="772"/>
      <c r="J6" s="772"/>
      <c r="K6" s="773"/>
      <c r="L6" s="11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23.25" customHeight="1">
      <c r="A7" s="775" t="s">
        <v>7</v>
      </c>
      <c r="B7" s="773"/>
      <c r="C7" s="11"/>
      <c r="D7" s="11"/>
      <c r="E7" s="11"/>
      <c r="F7" s="11"/>
      <c r="G7" s="11"/>
      <c r="H7" s="11"/>
      <c r="I7" s="11"/>
      <c r="J7" s="11"/>
      <c r="K7" s="11"/>
      <c r="L7" s="11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>
      <c r="A8" s="776" t="s">
        <v>8</v>
      </c>
      <c r="B8" s="778" t="s">
        <v>9</v>
      </c>
      <c r="C8" s="779" t="s">
        <v>118</v>
      </c>
      <c r="D8" s="779" t="s">
        <v>11</v>
      </c>
      <c r="E8" s="844" t="s">
        <v>12</v>
      </c>
      <c r="F8" s="803"/>
      <c r="G8" s="778" t="s">
        <v>119</v>
      </c>
      <c r="H8" s="778" t="s">
        <v>14</v>
      </c>
      <c r="I8" s="779" t="s">
        <v>15</v>
      </c>
      <c r="J8" s="846" t="s">
        <v>120</v>
      </c>
      <c r="K8" s="794"/>
      <c r="L8" s="11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23.25" customHeight="1">
      <c r="A9" s="777"/>
      <c r="B9" s="764"/>
      <c r="C9" s="764"/>
      <c r="D9" s="764"/>
      <c r="E9" s="14" t="s">
        <v>18</v>
      </c>
      <c r="F9" s="14" t="s">
        <v>19</v>
      </c>
      <c r="G9" s="764"/>
      <c r="H9" s="764"/>
      <c r="I9" s="764"/>
      <c r="J9" s="14" t="s">
        <v>18</v>
      </c>
      <c r="K9" s="16" t="s">
        <v>19</v>
      </c>
      <c r="L9" s="11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23.25" customHeight="1">
      <c r="A10" s="17"/>
      <c r="B10" s="18">
        <v>1</v>
      </c>
      <c r="C10" s="18">
        <v>2</v>
      </c>
      <c r="D10" s="18">
        <v>3</v>
      </c>
      <c r="E10" s="18">
        <v>4</v>
      </c>
      <c r="F10" s="18">
        <v>5</v>
      </c>
      <c r="G10" s="20">
        <v>6</v>
      </c>
      <c r="H10" s="20" t="s">
        <v>22</v>
      </c>
      <c r="I10" s="22" t="s">
        <v>121</v>
      </c>
      <c r="J10" s="18">
        <v>9</v>
      </c>
      <c r="K10" s="23">
        <v>10</v>
      </c>
      <c r="L10" s="11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23.25" customHeight="1">
      <c r="A11" s="25" t="s">
        <v>24</v>
      </c>
      <c r="B11" s="837" t="s">
        <v>25</v>
      </c>
      <c r="C11" s="761"/>
      <c r="D11" s="761"/>
      <c r="E11" s="761"/>
      <c r="F11" s="761"/>
      <c r="G11" s="761"/>
      <c r="H11" s="761"/>
      <c r="I11" s="761"/>
      <c r="J11" s="761"/>
      <c r="K11" s="762"/>
      <c r="L11" s="11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23.25" customHeight="1">
      <c r="A12" s="76">
        <v>1</v>
      </c>
      <c r="B12" s="133" t="s">
        <v>55</v>
      </c>
      <c r="C12" s="115">
        <v>1138037000</v>
      </c>
      <c r="D12" s="134">
        <f t="shared" ref="D12:D14" si="0">C12-L12</f>
        <v>288183200</v>
      </c>
      <c r="E12" s="115">
        <f t="shared" ref="E12:E22" si="1">D12</f>
        <v>288183200</v>
      </c>
      <c r="F12" s="115">
        <f t="shared" ref="F12:F20" si="2">L12+E12</f>
        <v>1138037000</v>
      </c>
      <c r="G12" s="115"/>
      <c r="H12" s="115">
        <f t="shared" ref="H12:H22" si="3">F12+G12</f>
        <v>1138037000</v>
      </c>
      <c r="I12" s="135">
        <f t="shared" ref="I12:I21" si="4">C12-H12</f>
        <v>0</v>
      </c>
      <c r="J12" s="136">
        <f t="shared" ref="J12:J21" si="5">E12/C12</f>
        <v>0.25322832210200547</v>
      </c>
      <c r="K12" s="137">
        <f t="shared" ref="K12:K21" si="6">F12/C12</f>
        <v>1</v>
      </c>
      <c r="L12" s="11">
        <v>849853800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23.25" customHeight="1">
      <c r="A13" s="76">
        <f t="shared" ref="A13:A22" si="7">A12+1</f>
        <v>2</v>
      </c>
      <c r="B13" s="54" t="s">
        <v>56</v>
      </c>
      <c r="C13" s="55" t="s">
        <v>122</v>
      </c>
      <c r="D13" s="56" t="e">
        <f t="shared" si="0"/>
        <v>#VALUE!</v>
      </c>
      <c r="E13" s="55" t="e">
        <f t="shared" si="1"/>
        <v>#VALUE!</v>
      </c>
      <c r="F13" s="57" t="e">
        <f t="shared" si="2"/>
        <v>#VALUE!</v>
      </c>
      <c r="G13" s="115"/>
      <c r="H13" s="55" t="e">
        <f t="shared" si="3"/>
        <v>#VALUE!</v>
      </c>
      <c r="I13" s="31" t="e">
        <f t="shared" si="4"/>
        <v>#VALUE!</v>
      </c>
      <c r="J13" s="60" t="e">
        <f t="shared" si="5"/>
        <v>#VALUE!</v>
      </c>
      <c r="K13" s="61" t="e">
        <f t="shared" si="6"/>
        <v>#VALUE!</v>
      </c>
      <c r="L13" s="11">
        <v>1021178700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23.25" customHeight="1">
      <c r="A14" s="76">
        <f t="shared" si="7"/>
        <v>3</v>
      </c>
      <c r="B14" s="54" t="s">
        <v>60</v>
      </c>
      <c r="C14" s="55" t="s">
        <v>122</v>
      </c>
      <c r="D14" s="56" t="e">
        <f t="shared" si="0"/>
        <v>#VALUE!</v>
      </c>
      <c r="E14" s="55" t="e">
        <f t="shared" si="1"/>
        <v>#VALUE!</v>
      </c>
      <c r="F14" s="57" t="e">
        <f t="shared" si="2"/>
        <v>#VALUE!</v>
      </c>
      <c r="G14" s="115"/>
      <c r="H14" s="55" t="e">
        <f t="shared" si="3"/>
        <v>#VALUE!</v>
      </c>
      <c r="I14" s="31" t="e">
        <f t="shared" si="4"/>
        <v>#VALUE!</v>
      </c>
      <c r="J14" s="60" t="e">
        <f t="shared" si="5"/>
        <v>#VALUE!</v>
      </c>
      <c r="K14" s="61" t="e">
        <f t="shared" si="6"/>
        <v>#VALUE!</v>
      </c>
      <c r="L14" s="11">
        <v>936772200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23.25" customHeight="1">
      <c r="A15" s="76">
        <f t="shared" si="7"/>
        <v>4</v>
      </c>
      <c r="B15" s="54" t="s">
        <v>72</v>
      </c>
      <c r="C15" s="55" t="s">
        <v>122</v>
      </c>
      <c r="D15" s="56">
        <f>188811000*0.7</f>
        <v>132167699.99999999</v>
      </c>
      <c r="E15" s="55">
        <f t="shared" si="1"/>
        <v>132167699.99999999</v>
      </c>
      <c r="F15" s="57">
        <f t="shared" si="2"/>
        <v>833865300</v>
      </c>
      <c r="G15" s="115"/>
      <c r="H15" s="55">
        <f t="shared" si="3"/>
        <v>833865300</v>
      </c>
      <c r="I15" s="31" t="e">
        <f t="shared" si="4"/>
        <v>#VALUE!</v>
      </c>
      <c r="J15" s="60" t="e">
        <f t="shared" si="5"/>
        <v>#VALUE!</v>
      </c>
      <c r="K15" s="61" t="e">
        <f t="shared" si="6"/>
        <v>#VALUE!</v>
      </c>
      <c r="L15" s="11">
        <v>701697600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23.25" customHeight="1">
      <c r="A16" s="76">
        <f t="shared" si="7"/>
        <v>5</v>
      </c>
      <c r="B16" s="54" t="s">
        <v>75</v>
      </c>
      <c r="C16" s="55" t="s">
        <v>122</v>
      </c>
      <c r="D16" s="56">
        <f>233192799.7*0.7</f>
        <v>163234959.78999999</v>
      </c>
      <c r="E16" s="55">
        <f t="shared" si="1"/>
        <v>163234959.78999999</v>
      </c>
      <c r="F16" s="57">
        <f t="shared" si="2"/>
        <v>947310543.10599995</v>
      </c>
      <c r="G16" s="115"/>
      <c r="H16" s="55">
        <f t="shared" si="3"/>
        <v>947310543.10599995</v>
      </c>
      <c r="I16" s="31" t="e">
        <f t="shared" si="4"/>
        <v>#VALUE!</v>
      </c>
      <c r="J16" s="60" t="e">
        <f t="shared" si="5"/>
        <v>#VALUE!</v>
      </c>
      <c r="K16" s="61" t="e">
        <f t="shared" si="6"/>
        <v>#VALUE!</v>
      </c>
      <c r="L16" s="11">
        <v>784075583.31599998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23.25" customHeight="1">
      <c r="A17" s="76">
        <f t="shared" si="7"/>
        <v>6</v>
      </c>
      <c r="B17" s="54" t="s">
        <v>39</v>
      </c>
      <c r="C17" s="55">
        <v>1325421000</v>
      </c>
      <c r="D17" s="56">
        <f>C17/5</f>
        <v>265084200</v>
      </c>
      <c r="E17" s="55">
        <f t="shared" si="1"/>
        <v>265084200</v>
      </c>
      <c r="F17" s="57">
        <f t="shared" si="2"/>
        <v>719458513.39999998</v>
      </c>
      <c r="G17" s="115"/>
      <c r="H17" s="55">
        <f t="shared" si="3"/>
        <v>719458513.39999998</v>
      </c>
      <c r="I17" s="31">
        <f t="shared" si="4"/>
        <v>605962486.60000002</v>
      </c>
      <c r="J17" s="60">
        <f t="shared" si="5"/>
        <v>0.2</v>
      </c>
      <c r="K17" s="61">
        <f t="shared" si="6"/>
        <v>0.54281508547095603</v>
      </c>
      <c r="L17" s="11">
        <v>454374313.39999998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23.25" customHeight="1">
      <c r="A18" s="76">
        <f t="shared" si="7"/>
        <v>7</v>
      </c>
      <c r="B18" s="54" t="s">
        <v>41</v>
      </c>
      <c r="C18" s="55">
        <v>1590984000</v>
      </c>
      <c r="D18" s="56">
        <f>C18/6</f>
        <v>265164000</v>
      </c>
      <c r="E18" s="55">
        <f t="shared" si="1"/>
        <v>265164000</v>
      </c>
      <c r="F18" s="57">
        <f t="shared" si="2"/>
        <v>750019876.4000001</v>
      </c>
      <c r="G18" s="115"/>
      <c r="H18" s="55">
        <f t="shared" si="3"/>
        <v>750019876.4000001</v>
      </c>
      <c r="I18" s="31">
        <f t="shared" si="4"/>
        <v>840964123.5999999</v>
      </c>
      <c r="J18" s="60">
        <f t="shared" si="5"/>
        <v>0.16666666666666666</v>
      </c>
      <c r="K18" s="61">
        <f t="shared" si="6"/>
        <v>0.47141886807158345</v>
      </c>
      <c r="L18" s="11">
        <v>484855876.40000004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23.25" customHeight="1">
      <c r="A19" s="76">
        <f t="shared" si="7"/>
        <v>8</v>
      </c>
      <c r="B19" s="54" t="s">
        <v>64</v>
      </c>
      <c r="C19" s="55">
        <v>1355857000</v>
      </c>
      <c r="D19" s="56">
        <f>C19/8</f>
        <v>169482125</v>
      </c>
      <c r="E19" s="55">
        <f t="shared" si="1"/>
        <v>169482125</v>
      </c>
      <c r="F19" s="57">
        <f t="shared" si="2"/>
        <v>555953600</v>
      </c>
      <c r="G19" s="115"/>
      <c r="H19" s="55">
        <f t="shared" si="3"/>
        <v>555953600</v>
      </c>
      <c r="I19" s="31">
        <f t="shared" si="4"/>
        <v>799903400</v>
      </c>
      <c r="J19" s="60">
        <f t="shared" si="5"/>
        <v>0.125</v>
      </c>
      <c r="K19" s="61">
        <f t="shared" si="6"/>
        <v>0.41003852176151317</v>
      </c>
      <c r="L19" s="11">
        <v>386471475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23.25" customHeight="1">
      <c r="A20" s="144">
        <f t="shared" si="7"/>
        <v>9</v>
      </c>
      <c r="B20" s="145" t="s">
        <v>32</v>
      </c>
      <c r="C20" s="69">
        <v>1219428000</v>
      </c>
      <c r="D20" s="146">
        <f>C20/5</f>
        <v>243885600</v>
      </c>
      <c r="E20" s="69">
        <f t="shared" si="1"/>
        <v>243885600</v>
      </c>
      <c r="F20" s="147">
        <f t="shared" si="2"/>
        <v>680475600</v>
      </c>
      <c r="G20" s="58"/>
      <c r="H20" s="69">
        <f t="shared" si="3"/>
        <v>680475600</v>
      </c>
      <c r="I20" s="148">
        <f t="shared" si="4"/>
        <v>538952400</v>
      </c>
      <c r="J20" s="149">
        <f t="shared" si="5"/>
        <v>0.2</v>
      </c>
      <c r="K20" s="150">
        <f t="shared" si="6"/>
        <v>0.55802851828890265</v>
      </c>
      <c r="L20" s="12">
        <v>436590000</v>
      </c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</row>
    <row r="21" spans="1:26" ht="23.25" customHeight="1">
      <c r="A21" s="76">
        <f t="shared" si="7"/>
        <v>10</v>
      </c>
      <c r="B21" s="54" t="s">
        <v>50</v>
      </c>
      <c r="C21" s="55">
        <v>1168758000</v>
      </c>
      <c r="D21" s="56">
        <f>L21*0.5</f>
        <v>227250000</v>
      </c>
      <c r="E21" s="55">
        <f t="shared" si="1"/>
        <v>227250000</v>
      </c>
      <c r="F21" s="57">
        <f t="shared" ref="F21:F22" si="8">E21</f>
        <v>227250000</v>
      </c>
      <c r="G21" s="115"/>
      <c r="H21" s="55">
        <f t="shared" si="3"/>
        <v>227250000</v>
      </c>
      <c r="I21" s="31">
        <f t="shared" si="4"/>
        <v>941508000</v>
      </c>
      <c r="J21" s="60">
        <f t="shared" si="5"/>
        <v>0.1944371717669526</v>
      </c>
      <c r="K21" s="61">
        <f t="shared" si="6"/>
        <v>0.1944371717669526</v>
      </c>
      <c r="L21" s="11">
        <f t="shared" ref="L21:L22" si="9">101*4500000</f>
        <v>454500000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23.25" customHeight="1">
      <c r="A22" s="76">
        <f t="shared" si="7"/>
        <v>11</v>
      </c>
      <c r="B22" s="54" t="s">
        <v>123</v>
      </c>
      <c r="C22" s="55"/>
      <c r="D22" s="56">
        <f>L22*0.55</f>
        <v>249975000.00000003</v>
      </c>
      <c r="E22" s="55">
        <f t="shared" si="1"/>
        <v>249975000.00000003</v>
      </c>
      <c r="F22" s="57">
        <f t="shared" si="8"/>
        <v>249975000.00000003</v>
      </c>
      <c r="G22" s="115"/>
      <c r="H22" s="55">
        <f t="shared" si="3"/>
        <v>249975000.00000003</v>
      </c>
      <c r="I22" s="31"/>
      <c r="J22" s="60"/>
      <c r="K22" s="61"/>
      <c r="L22" s="11">
        <f t="shared" si="9"/>
        <v>454500000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23.25" customHeight="1">
      <c r="A23" s="53" t="s">
        <v>79</v>
      </c>
      <c r="B23" s="837" t="s">
        <v>80</v>
      </c>
      <c r="C23" s="761"/>
      <c r="D23" s="761"/>
      <c r="E23" s="761"/>
      <c r="F23" s="761"/>
      <c r="G23" s="761"/>
      <c r="H23" s="761"/>
      <c r="I23" s="761"/>
      <c r="J23" s="761"/>
      <c r="K23" s="762"/>
      <c r="L23" s="140" t="s">
        <v>81</v>
      </c>
      <c r="M23" s="140" t="s">
        <v>82</v>
      </c>
      <c r="N23" s="140" t="s">
        <v>83</v>
      </c>
      <c r="O23" s="140" t="s">
        <v>84</v>
      </c>
      <c r="P23" s="140" t="s">
        <v>85</v>
      </c>
      <c r="Q23" s="140" t="s">
        <v>86</v>
      </c>
      <c r="R23" s="5"/>
      <c r="S23" s="5"/>
      <c r="T23" s="5"/>
      <c r="U23" s="5"/>
      <c r="V23" s="5"/>
      <c r="W23" s="5"/>
      <c r="X23" s="5"/>
      <c r="Y23" s="5"/>
      <c r="Z23" s="5"/>
    </row>
    <row r="24" spans="1:26" ht="23.25" customHeight="1">
      <c r="A24" s="76">
        <v>1</v>
      </c>
      <c r="B24" s="54" t="s">
        <v>89</v>
      </c>
      <c r="C24" s="55">
        <v>1882204000</v>
      </c>
      <c r="D24" s="56">
        <f>C24-L24</f>
        <v>293254000</v>
      </c>
      <c r="E24" s="55">
        <f>D24</f>
        <v>293254000</v>
      </c>
      <c r="F24" s="57">
        <f>L24+E24</f>
        <v>1882204000</v>
      </c>
      <c r="G24" s="115"/>
      <c r="H24" s="115">
        <f>F24</f>
        <v>1882204000</v>
      </c>
      <c r="I24" s="31">
        <f>C24-H24</f>
        <v>0</v>
      </c>
      <c r="J24" s="60">
        <f>E24/C24</f>
        <v>0.15580351545316024</v>
      </c>
      <c r="K24" s="61">
        <f>F24/C24</f>
        <v>1</v>
      </c>
      <c r="L24" s="141">
        <v>1588950000</v>
      </c>
      <c r="M24" s="142">
        <v>105.8</v>
      </c>
      <c r="N24" s="142">
        <v>105.8</v>
      </c>
      <c r="O24" s="142">
        <v>56.2</v>
      </c>
      <c r="P24" s="142">
        <f>ROUND(SUM(L24+M24+N24+O24),3)</f>
        <v>1588950267.8</v>
      </c>
      <c r="Q24" s="142">
        <v>4500000</v>
      </c>
      <c r="R24" s="75">
        <f>P24*Q24</f>
        <v>7150276205100000</v>
      </c>
      <c r="S24" s="5">
        <v>1170000000</v>
      </c>
      <c r="T24" s="5"/>
      <c r="U24" s="5"/>
      <c r="V24" s="5"/>
      <c r="W24" s="5"/>
      <c r="X24" s="5"/>
      <c r="Y24" s="5"/>
      <c r="Z24" s="5"/>
    </row>
    <row r="25" spans="1:26" ht="23.25" customHeight="1">
      <c r="A25" s="53" t="s">
        <v>93</v>
      </c>
      <c r="B25" s="837" t="s">
        <v>97</v>
      </c>
      <c r="C25" s="761"/>
      <c r="D25" s="761"/>
      <c r="E25" s="761"/>
      <c r="F25" s="761"/>
      <c r="G25" s="761"/>
      <c r="H25" s="761"/>
      <c r="I25" s="761"/>
      <c r="J25" s="761"/>
      <c r="K25" s="762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>
      <c r="A26" s="53">
        <v>1</v>
      </c>
      <c r="B26" s="130" t="s">
        <v>110</v>
      </c>
      <c r="C26" s="55">
        <f>M26*2</f>
        <v>6120000000</v>
      </c>
      <c r="D26" s="56">
        <f>M26*0.08</f>
        <v>244800000</v>
      </c>
      <c r="E26" s="55">
        <f>D26</f>
        <v>244800000</v>
      </c>
      <c r="F26" s="57">
        <f>L26+E26</f>
        <v>960840000</v>
      </c>
      <c r="G26" s="115"/>
      <c r="H26" s="115"/>
      <c r="I26" s="31">
        <f>C26-F26</f>
        <v>5159160000</v>
      </c>
      <c r="J26" s="60">
        <f>E26/C26</f>
        <v>0.04</v>
      </c>
      <c r="K26" s="61">
        <f>F26/C26</f>
        <v>0.157</v>
      </c>
      <c r="L26" s="11">
        <v>716040000</v>
      </c>
      <c r="M26" s="11">
        <f>680*4500000</f>
        <v>3060000000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25.5" customHeight="1">
      <c r="A27" s="93"/>
      <c r="B27" s="94" t="s">
        <v>99</v>
      </c>
      <c r="C27" s="95">
        <f t="shared" ref="C27:I27" si="10">SUM(C12:C26)</f>
        <v>15800689000</v>
      </c>
      <c r="D27" s="95" t="e">
        <f t="shared" si="10"/>
        <v>#VALUE!</v>
      </c>
      <c r="E27" s="95" t="e">
        <f t="shared" si="10"/>
        <v>#VALUE!</v>
      </c>
      <c r="F27" s="95" t="e">
        <f t="shared" si="10"/>
        <v>#VALUE!</v>
      </c>
      <c r="G27" s="95">
        <f t="shared" si="10"/>
        <v>0</v>
      </c>
      <c r="H27" s="95" t="e">
        <f t="shared" si="10"/>
        <v>#VALUE!</v>
      </c>
      <c r="I27" s="95" t="e">
        <f t="shared" si="10"/>
        <v>#VALUE!</v>
      </c>
      <c r="J27" s="97"/>
      <c r="K27" s="98"/>
      <c r="L27" s="11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.75" customHeight="1">
      <c r="A28" s="11"/>
      <c r="B28" s="1"/>
      <c r="C28" s="100"/>
      <c r="D28" s="100"/>
      <c r="E28" s="100"/>
      <c r="F28" s="100"/>
      <c r="G28" s="100"/>
      <c r="H28" s="100"/>
      <c r="I28" s="100"/>
      <c r="J28" s="11"/>
      <c r="K28" s="102"/>
      <c r="L28" s="11"/>
      <c r="M28" s="5"/>
      <c r="N28" s="5">
        <f>L26*2</f>
        <v>1432080000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2.25" customHeight="1">
      <c r="A29" s="11"/>
      <c r="B29" s="1"/>
      <c r="C29" s="100"/>
      <c r="D29" s="100"/>
      <c r="E29" s="100"/>
      <c r="F29" s="100"/>
      <c r="G29" s="100"/>
      <c r="H29" s="100"/>
      <c r="I29" s="841" t="s">
        <v>124</v>
      </c>
      <c r="J29" s="772"/>
      <c r="K29" s="773"/>
      <c r="L29" s="11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75" customHeight="1">
      <c r="A31" s="783" t="s">
        <v>101</v>
      </c>
      <c r="B31" s="772"/>
      <c r="C31" s="773"/>
      <c r="D31" s="842" t="s">
        <v>102</v>
      </c>
      <c r="E31" s="773"/>
      <c r="F31" s="843" t="s">
        <v>103</v>
      </c>
      <c r="G31" s="772"/>
      <c r="H31" s="773"/>
      <c r="I31" s="783" t="s">
        <v>104</v>
      </c>
      <c r="J31" s="772"/>
      <c r="K31" s="773"/>
      <c r="L31" s="11"/>
      <c r="M31" s="143" t="s">
        <v>125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75" customHeight="1">
      <c r="A32" s="11"/>
      <c r="B32" s="11"/>
      <c r="C32" s="11"/>
      <c r="D32" s="3"/>
      <c r="E32" s="3"/>
      <c r="F32" s="11"/>
      <c r="G32" s="11"/>
      <c r="H32" s="11"/>
      <c r="I32" s="11"/>
      <c r="J32" s="11"/>
      <c r="K32" s="11"/>
      <c r="L32" s="11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.75" customHeight="1">
      <c r="A33" s="5"/>
      <c r="B33" s="5"/>
      <c r="C33" s="5"/>
      <c r="D33" s="4"/>
      <c r="E33" s="4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customHeight="1">
      <c r="A34" s="5"/>
      <c r="B34" s="5"/>
      <c r="C34" s="5"/>
      <c r="D34" s="4"/>
      <c r="E34" s="4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customHeight="1">
      <c r="A35" s="5"/>
      <c r="B35" s="5"/>
      <c r="C35" s="5"/>
      <c r="D35" s="4"/>
      <c r="E35" s="4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75" customHeight="1">
      <c r="A36" s="838" t="s">
        <v>105</v>
      </c>
      <c r="B36" s="772"/>
      <c r="C36" s="773"/>
      <c r="D36" s="839" t="s">
        <v>106</v>
      </c>
      <c r="E36" s="773"/>
      <c r="F36" s="840" t="s">
        <v>107</v>
      </c>
      <c r="G36" s="772"/>
      <c r="H36" s="773"/>
      <c r="I36" s="838" t="s">
        <v>108</v>
      </c>
      <c r="J36" s="772"/>
      <c r="K36" s="773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.75" customHeight="1">
      <c r="A37" s="5"/>
      <c r="B37" s="5"/>
      <c r="C37" s="5"/>
      <c r="D37" s="4"/>
      <c r="E37" s="4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E8:F8"/>
    <mergeCell ref="A1:B1"/>
    <mergeCell ref="A2:C2"/>
    <mergeCell ref="H2:K2"/>
    <mergeCell ref="A3:C3"/>
    <mergeCell ref="H3:K3"/>
    <mergeCell ref="A36:C36"/>
    <mergeCell ref="D36:E36"/>
    <mergeCell ref="F36:H36"/>
    <mergeCell ref="I36:K36"/>
    <mergeCell ref="A4:K4"/>
    <mergeCell ref="A5:K5"/>
    <mergeCell ref="G8:G9"/>
    <mergeCell ref="H8:H9"/>
    <mergeCell ref="I8:I9"/>
    <mergeCell ref="J8:K8"/>
    <mergeCell ref="A6:K6"/>
    <mergeCell ref="A7:B7"/>
    <mergeCell ref="A8:A9"/>
    <mergeCell ref="B8:B9"/>
    <mergeCell ref="C8:C9"/>
    <mergeCell ref="D8:D9"/>
    <mergeCell ref="B11:K11"/>
    <mergeCell ref="B23:K23"/>
    <mergeCell ref="B25:K25"/>
    <mergeCell ref="I29:K29"/>
    <mergeCell ref="D31:E31"/>
    <mergeCell ref="F31:H31"/>
    <mergeCell ref="I31:K31"/>
    <mergeCell ref="A31:C31"/>
  </mergeCells>
  <printOptions horizontalCentered="1"/>
  <pageMargins left="0.48" right="0.11811023622047245" top="0.15748031496062992" bottom="0.15748031496062992" header="0" footer="0"/>
  <pageSetup paperSize="9" scale="65" pageOrder="overThenDown" orientation="landscape" cellComments="atEnd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16"/>
  <sheetViews>
    <sheetView workbookViewId="0">
      <pane ySplit="9" topLeftCell="A10" activePane="bottomLeft" state="frozen"/>
      <selection pane="bottomLeft" activeCell="B11" sqref="B11"/>
    </sheetView>
  </sheetViews>
  <sheetFormatPr defaultColWidth="12.5703125" defaultRowHeight="15" customHeight="1"/>
  <cols>
    <col min="1" max="1" width="8.7109375" customWidth="1"/>
    <col min="2" max="2" width="17.7109375" customWidth="1"/>
    <col min="3" max="3" width="15.42578125" customWidth="1"/>
  </cols>
  <sheetData>
    <row r="1" spans="1:25" ht="15" customHeight="1">
      <c r="A1" s="814" t="s">
        <v>126</v>
      </c>
      <c r="B1" s="811"/>
      <c r="C1" s="811"/>
      <c r="D1" s="151"/>
      <c r="E1" s="152"/>
      <c r="F1" s="153"/>
      <c r="G1" s="151"/>
      <c r="H1" s="151"/>
      <c r="I1" s="151"/>
      <c r="J1" s="154"/>
      <c r="K1" s="154"/>
      <c r="L1" s="151"/>
      <c r="M1" s="151"/>
      <c r="N1" s="151"/>
      <c r="O1" s="151"/>
      <c r="P1" s="155"/>
      <c r="Q1" s="156"/>
      <c r="R1" s="151"/>
      <c r="S1" s="151"/>
      <c r="T1" s="151"/>
      <c r="U1" s="151"/>
      <c r="V1" s="151"/>
      <c r="W1" s="151"/>
      <c r="X1" s="151"/>
      <c r="Y1" s="151"/>
    </row>
    <row r="2" spans="1:25" ht="15" customHeight="1">
      <c r="A2" s="815" t="s">
        <v>127</v>
      </c>
      <c r="B2" s="811"/>
      <c r="C2" s="811"/>
      <c r="D2" s="151"/>
      <c r="E2" s="152"/>
      <c r="F2" s="153"/>
      <c r="G2" s="151"/>
      <c r="H2" s="151"/>
      <c r="I2" s="151"/>
      <c r="J2" s="154"/>
      <c r="K2" s="154"/>
      <c r="L2" s="151"/>
      <c r="M2" s="151"/>
      <c r="N2" s="151"/>
      <c r="O2" s="151"/>
      <c r="P2" s="155"/>
      <c r="Q2" s="156"/>
      <c r="R2" s="151"/>
      <c r="S2" s="151"/>
      <c r="T2" s="151"/>
      <c r="U2" s="151"/>
      <c r="V2" s="151"/>
      <c r="W2" s="151"/>
      <c r="X2" s="151"/>
      <c r="Y2" s="151"/>
    </row>
    <row r="3" spans="1:25" ht="15" customHeight="1">
      <c r="A3" s="151"/>
      <c r="B3" s="151"/>
      <c r="C3" s="151"/>
      <c r="D3" s="151"/>
      <c r="E3" s="152"/>
      <c r="F3" s="153"/>
      <c r="G3" s="151"/>
      <c r="H3" s="151"/>
      <c r="I3" s="151"/>
      <c r="J3" s="154"/>
      <c r="K3" s="154"/>
      <c r="L3" s="151"/>
      <c r="M3" s="157"/>
      <c r="N3" s="157"/>
      <c r="O3" s="151"/>
      <c r="P3" s="155"/>
      <c r="Q3" s="156"/>
      <c r="R3" s="151"/>
      <c r="S3" s="151"/>
      <c r="T3" s="151"/>
      <c r="U3" s="151"/>
      <c r="V3" s="151"/>
      <c r="W3" s="151"/>
      <c r="X3" s="151"/>
      <c r="Y3" s="151"/>
    </row>
    <row r="4" spans="1:25" ht="15" customHeight="1">
      <c r="A4" s="816" t="s">
        <v>128</v>
      </c>
      <c r="B4" s="772"/>
      <c r="C4" s="772"/>
      <c r="D4" s="772"/>
      <c r="E4" s="772"/>
      <c r="F4" s="772"/>
      <c r="G4" s="772"/>
      <c r="H4" s="772"/>
      <c r="I4" s="772"/>
      <c r="J4" s="772"/>
      <c r="K4" s="772"/>
      <c r="L4" s="772"/>
      <c r="M4" s="772"/>
      <c r="N4" s="772"/>
      <c r="O4" s="772"/>
      <c r="P4" s="772"/>
      <c r="Q4" s="773"/>
      <c r="R4" s="154"/>
      <c r="S4" s="154"/>
      <c r="T4" s="154"/>
      <c r="U4" s="154"/>
      <c r="V4" s="154"/>
      <c r="W4" s="154"/>
      <c r="X4" s="154"/>
      <c r="Y4" s="154"/>
    </row>
    <row r="5" spans="1:25" ht="15" customHeight="1">
      <c r="A5" s="816" t="s">
        <v>129</v>
      </c>
      <c r="B5" s="772"/>
      <c r="C5" s="772"/>
      <c r="D5" s="772"/>
      <c r="E5" s="772"/>
      <c r="F5" s="772"/>
      <c r="G5" s="772"/>
      <c r="H5" s="772"/>
      <c r="I5" s="772"/>
      <c r="J5" s="772"/>
      <c r="K5" s="772"/>
      <c r="L5" s="772"/>
      <c r="M5" s="772"/>
      <c r="N5" s="772"/>
      <c r="O5" s="772"/>
      <c r="P5" s="772"/>
      <c r="Q5" s="773"/>
      <c r="R5" s="154"/>
      <c r="S5" s="154"/>
      <c r="T5" s="154"/>
      <c r="U5" s="154"/>
      <c r="V5" s="154"/>
      <c r="W5" s="154"/>
      <c r="X5" s="154"/>
      <c r="Y5" s="154"/>
    </row>
    <row r="6" spans="1:25" ht="15" customHeight="1">
      <c r="A6" s="817" t="s">
        <v>109</v>
      </c>
      <c r="B6" s="772"/>
      <c r="C6" s="772"/>
      <c r="D6" s="772"/>
      <c r="E6" s="772"/>
      <c r="F6" s="772"/>
      <c r="G6" s="772"/>
      <c r="H6" s="772"/>
      <c r="I6" s="772"/>
      <c r="J6" s="772"/>
      <c r="K6" s="772"/>
      <c r="L6" s="772"/>
      <c r="M6" s="772"/>
      <c r="N6" s="772"/>
      <c r="O6" s="772"/>
      <c r="P6" s="772"/>
      <c r="Q6" s="773"/>
      <c r="R6" s="154"/>
      <c r="S6" s="154"/>
      <c r="T6" s="154"/>
      <c r="U6" s="154"/>
      <c r="V6" s="154"/>
      <c r="W6" s="154"/>
      <c r="X6" s="154"/>
      <c r="Y6" s="154"/>
    </row>
    <row r="7" spans="1:25" ht="15" customHeight="1">
      <c r="A7" s="158"/>
      <c r="B7" s="158"/>
      <c r="C7" s="158"/>
      <c r="D7" s="158"/>
      <c r="E7" s="158"/>
      <c r="F7" s="159"/>
      <c r="G7" s="158"/>
      <c r="H7" s="158"/>
      <c r="I7" s="158"/>
      <c r="J7" s="158"/>
      <c r="K7" s="158"/>
      <c r="L7" s="158"/>
      <c r="M7" s="158"/>
      <c r="N7" s="158"/>
      <c r="O7" s="158"/>
      <c r="P7" s="160"/>
      <c r="Q7" s="160"/>
      <c r="R7" s="154"/>
      <c r="S7" s="154"/>
      <c r="T7" s="154"/>
      <c r="U7" s="154"/>
      <c r="V7" s="154"/>
      <c r="W7" s="154"/>
      <c r="X7" s="154"/>
      <c r="Y7" s="154"/>
    </row>
    <row r="8" spans="1:25" ht="15" customHeight="1">
      <c r="A8" s="807" t="s">
        <v>8</v>
      </c>
      <c r="B8" s="818" t="s">
        <v>130</v>
      </c>
      <c r="C8" s="807" t="s">
        <v>131</v>
      </c>
      <c r="D8" s="807" t="s">
        <v>132</v>
      </c>
      <c r="E8" s="807" t="s">
        <v>133</v>
      </c>
      <c r="F8" s="812" t="s">
        <v>134</v>
      </c>
      <c r="G8" s="809"/>
      <c r="H8" s="807" t="s">
        <v>135</v>
      </c>
      <c r="I8" s="807" t="s">
        <v>136</v>
      </c>
      <c r="J8" s="813" t="s">
        <v>137</v>
      </c>
      <c r="K8" s="809"/>
      <c r="L8" s="807" t="s">
        <v>138</v>
      </c>
      <c r="M8" s="813" t="s">
        <v>139</v>
      </c>
      <c r="N8" s="809"/>
      <c r="O8" s="807" t="s">
        <v>140</v>
      </c>
      <c r="P8" s="808" t="s">
        <v>16</v>
      </c>
      <c r="Q8" s="809"/>
      <c r="R8" s="151"/>
      <c r="S8" s="151"/>
      <c r="T8" s="151"/>
      <c r="U8" s="151"/>
      <c r="V8" s="151"/>
      <c r="W8" s="151"/>
      <c r="X8" s="151"/>
      <c r="Y8" s="151"/>
    </row>
    <row r="9" spans="1:25" ht="15" customHeight="1">
      <c r="A9" s="764"/>
      <c r="B9" s="764"/>
      <c r="C9" s="764"/>
      <c r="D9" s="764"/>
      <c r="E9" s="764"/>
      <c r="F9" s="161" t="s">
        <v>18</v>
      </c>
      <c r="G9" s="162" t="s">
        <v>141</v>
      </c>
      <c r="H9" s="764"/>
      <c r="I9" s="764"/>
      <c r="J9" s="163" t="s">
        <v>18</v>
      </c>
      <c r="K9" s="162" t="s">
        <v>141</v>
      </c>
      <c r="L9" s="764"/>
      <c r="M9" s="162" t="s">
        <v>18</v>
      </c>
      <c r="N9" s="162" t="s">
        <v>141</v>
      </c>
      <c r="O9" s="764"/>
      <c r="P9" s="164" t="s">
        <v>142</v>
      </c>
      <c r="Q9" s="164" t="s">
        <v>19</v>
      </c>
      <c r="R9" s="151"/>
      <c r="S9" s="151"/>
      <c r="T9" s="151"/>
      <c r="U9" s="151"/>
      <c r="V9" s="151"/>
      <c r="W9" s="151"/>
      <c r="X9" s="151"/>
      <c r="Y9" s="151"/>
    </row>
    <row r="10" spans="1:25" ht="15" customHeight="1">
      <c r="A10" s="162" t="s">
        <v>27</v>
      </c>
      <c r="B10" s="165" t="s">
        <v>143</v>
      </c>
      <c r="C10" s="166"/>
      <c r="D10" s="167">
        <f t="shared" ref="D10:O10" si="0">D11+D58+D65+D77</f>
        <v>86216496784</v>
      </c>
      <c r="E10" s="167">
        <f t="shared" si="0"/>
        <v>0</v>
      </c>
      <c r="F10" s="167">
        <f t="shared" si="0"/>
        <v>3002685000</v>
      </c>
      <c r="G10" s="167">
        <f t="shared" si="0"/>
        <v>63681707050</v>
      </c>
      <c r="H10" s="167">
        <f t="shared" si="0"/>
        <v>31495142784</v>
      </c>
      <c r="I10" s="167">
        <f t="shared" si="0"/>
        <v>2762105101</v>
      </c>
      <c r="J10" s="167">
        <f t="shared" si="0"/>
        <v>367444147</v>
      </c>
      <c r="K10" s="167">
        <f t="shared" si="0"/>
        <v>2452513426</v>
      </c>
      <c r="L10" s="167">
        <f t="shared" si="0"/>
        <v>309591675</v>
      </c>
      <c r="M10" s="167">
        <f t="shared" si="0"/>
        <v>3370129147</v>
      </c>
      <c r="N10" s="167">
        <f t="shared" si="0"/>
        <v>58741173426</v>
      </c>
      <c r="O10" s="167">
        <f t="shared" si="0"/>
        <v>31804734459</v>
      </c>
      <c r="P10" s="168"/>
      <c r="Q10" s="168"/>
      <c r="R10" s="169"/>
      <c r="S10" s="169"/>
      <c r="T10" s="151"/>
      <c r="U10" s="151"/>
      <c r="V10" s="151"/>
      <c r="W10" s="151"/>
      <c r="X10" s="151"/>
      <c r="Y10" s="151"/>
    </row>
    <row r="11" spans="1:25" ht="15" customHeight="1">
      <c r="A11" s="170" t="s">
        <v>24</v>
      </c>
      <c r="B11" s="171" t="s">
        <v>144</v>
      </c>
      <c r="C11" s="171" t="s">
        <v>144</v>
      </c>
      <c r="D11" s="167">
        <f t="shared" ref="D11:O11" si="1">SUM(D12:D56)</f>
        <v>55004016784</v>
      </c>
      <c r="E11" s="167">
        <f t="shared" si="1"/>
        <v>0</v>
      </c>
      <c r="F11" s="167">
        <f t="shared" si="1"/>
        <v>1702685000</v>
      </c>
      <c r="G11" s="167">
        <f t="shared" si="1"/>
        <v>38045913000</v>
      </c>
      <c r="H11" s="167">
        <f t="shared" si="1"/>
        <v>16958103784</v>
      </c>
      <c r="I11" s="167">
        <f t="shared" si="1"/>
        <v>2552285780</v>
      </c>
      <c r="J11" s="167">
        <f t="shared" si="1"/>
        <v>157624826</v>
      </c>
      <c r="K11" s="167">
        <f t="shared" si="1"/>
        <v>2242694105</v>
      </c>
      <c r="L11" s="167">
        <f t="shared" si="1"/>
        <v>309591675</v>
      </c>
      <c r="M11" s="167">
        <f t="shared" si="1"/>
        <v>1860309826</v>
      </c>
      <c r="N11" s="167">
        <f t="shared" si="1"/>
        <v>40288607105</v>
      </c>
      <c r="O11" s="167">
        <f t="shared" si="1"/>
        <v>17267695459</v>
      </c>
      <c r="P11" s="172"/>
      <c r="Q11" s="172"/>
      <c r="R11" s="173"/>
      <c r="S11" s="173"/>
      <c r="T11" s="173"/>
      <c r="U11" s="173"/>
      <c r="V11" s="173"/>
      <c r="W11" s="151"/>
      <c r="X11" s="151"/>
      <c r="Y11" s="151"/>
    </row>
    <row r="12" spans="1:25" ht="15" customHeight="1">
      <c r="A12" s="174" t="s">
        <v>27</v>
      </c>
      <c r="B12" s="175"/>
      <c r="C12" s="175"/>
      <c r="D12" s="176"/>
      <c r="E12" s="177"/>
      <c r="F12" s="178"/>
      <c r="G12" s="179"/>
      <c r="H12" s="180"/>
      <c r="I12" s="180"/>
      <c r="J12" s="181"/>
      <c r="K12" s="180"/>
      <c r="L12" s="182"/>
      <c r="M12" s="183"/>
      <c r="N12" s="183"/>
      <c r="O12" s="183"/>
      <c r="P12" s="184"/>
      <c r="Q12" s="185"/>
      <c r="R12" s="186"/>
      <c r="S12" s="186"/>
      <c r="T12" s="186"/>
      <c r="U12" s="186"/>
      <c r="V12" s="186"/>
      <c r="W12" s="186"/>
      <c r="X12" s="186"/>
      <c r="Y12" s="186"/>
    </row>
    <row r="13" spans="1:25" ht="15" customHeight="1">
      <c r="A13" s="187">
        <v>1</v>
      </c>
      <c r="B13" s="188" t="s">
        <v>145</v>
      </c>
      <c r="C13" s="188" t="s">
        <v>28</v>
      </c>
      <c r="D13" s="189">
        <v>1129099000</v>
      </c>
      <c r="E13" s="190"/>
      <c r="F13" s="191">
        <v>400000000</v>
      </c>
      <c r="G13" s="192">
        <v>400000000</v>
      </c>
      <c r="H13" s="193">
        <f t="shared" ref="H13:H16" si="2">D13-G13</f>
        <v>729099000</v>
      </c>
      <c r="I13" s="194"/>
      <c r="J13" s="195"/>
      <c r="K13" s="194"/>
      <c r="L13" s="196">
        <f t="shared" ref="L13:L16" si="3">I13-K13</f>
        <v>0</v>
      </c>
      <c r="M13" s="197">
        <f t="shared" ref="M13:O13" si="4">F13+J13</f>
        <v>400000000</v>
      </c>
      <c r="N13" s="197">
        <f t="shared" si="4"/>
        <v>400000000</v>
      </c>
      <c r="O13" s="197">
        <f t="shared" si="4"/>
        <v>729099000</v>
      </c>
      <c r="P13" s="198">
        <f t="shared" ref="P13:P16" si="5">IF(E13=0, 0, F13/E13)</f>
        <v>0</v>
      </c>
      <c r="Q13" s="199">
        <f t="shared" ref="Q13:Q16" si="6">IF(D13=0, 0, G13/D13)</f>
        <v>0.35426477217675334</v>
      </c>
      <c r="R13" s="152"/>
      <c r="S13" s="152"/>
      <c r="T13" s="152"/>
      <c r="U13" s="152"/>
      <c r="V13" s="152"/>
      <c r="W13" s="152"/>
      <c r="X13" s="152"/>
      <c r="Y13" s="152"/>
    </row>
    <row r="14" spans="1:25" ht="15" customHeight="1">
      <c r="A14" s="187">
        <v>2</v>
      </c>
      <c r="B14" s="188" t="s">
        <v>145</v>
      </c>
      <c r="C14" s="188" t="s">
        <v>29</v>
      </c>
      <c r="D14" s="189">
        <v>1118543000</v>
      </c>
      <c r="E14" s="190"/>
      <c r="F14" s="200"/>
      <c r="G14" s="192">
        <v>1118000000</v>
      </c>
      <c r="H14" s="193">
        <f t="shared" si="2"/>
        <v>543000</v>
      </c>
      <c r="I14" s="193">
        <v>138256070</v>
      </c>
      <c r="J14" s="201"/>
      <c r="K14" s="202">
        <v>138256070</v>
      </c>
      <c r="L14" s="196">
        <f t="shared" si="3"/>
        <v>0</v>
      </c>
      <c r="M14" s="197">
        <f t="shared" ref="M14:O14" si="7">F14+J14</f>
        <v>0</v>
      </c>
      <c r="N14" s="197">
        <f t="shared" si="7"/>
        <v>1256256070</v>
      </c>
      <c r="O14" s="197">
        <f t="shared" si="7"/>
        <v>543000</v>
      </c>
      <c r="P14" s="198">
        <f t="shared" si="5"/>
        <v>0</v>
      </c>
      <c r="Q14" s="199">
        <f t="shared" si="6"/>
        <v>0.99951454704915232</v>
      </c>
      <c r="R14" s="154"/>
      <c r="S14" s="154"/>
      <c r="T14" s="154"/>
      <c r="U14" s="154"/>
      <c r="V14" s="154"/>
      <c r="W14" s="154"/>
      <c r="X14" s="154"/>
      <c r="Y14" s="154"/>
    </row>
    <row r="15" spans="1:25" ht="15" customHeight="1">
      <c r="A15" s="187">
        <v>3</v>
      </c>
      <c r="B15" s="188" t="s">
        <v>145</v>
      </c>
      <c r="C15" s="188" t="s">
        <v>31</v>
      </c>
      <c r="D15" s="192">
        <v>1129099000</v>
      </c>
      <c r="E15" s="190"/>
      <c r="F15" s="191"/>
      <c r="G15" s="192">
        <v>1161338000</v>
      </c>
      <c r="H15" s="193">
        <f t="shared" si="2"/>
        <v>-32239000</v>
      </c>
      <c r="I15" s="193">
        <v>28072132</v>
      </c>
      <c r="J15" s="193"/>
      <c r="K15" s="202">
        <v>28072132</v>
      </c>
      <c r="L15" s="196">
        <f t="shared" si="3"/>
        <v>0</v>
      </c>
      <c r="M15" s="197">
        <f t="shared" ref="M15:O15" si="8">F15+J15</f>
        <v>0</v>
      </c>
      <c r="N15" s="197">
        <f t="shared" si="8"/>
        <v>1189410132</v>
      </c>
      <c r="O15" s="197">
        <f t="shared" si="8"/>
        <v>-32239000</v>
      </c>
      <c r="P15" s="198">
        <f t="shared" si="5"/>
        <v>0</v>
      </c>
      <c r="Q15" s="199">
        <f t="shared" si="6"/>
        <v>1.0285528549755159</v>
      </c>
      <c r="R15" s="154"/>
      <c r="S15" s="154"/>
      <c r="T15" s="154"/>
      <c r="U15" s="154"/>
      <c r="V15" s="154"/>
      <c r="W15" s="154"/>
      <c r="X15" s="154"/>
      <c r="Y15" s="154"/>
    </row>
    <row r="16" spans="1:25" ht="15" customHeight="1">
      <c r="A16" s="203">
        <v>4</v>
      </c>
      <c r="B16" s="204" t="s">
        <v>145</v>
      </c>
      <c r="C16" s="205" t="s">
        <v>32</v>
      </c>
      <c r="D16" s="192">
        <v>1129099000</v>
      </c>
      <c r="E16" s="206"/>
      <c r="F16" s="207"/>
      <c r="G16" s="192">
        <v>400000000</v>
      </c>
      <c r="H16" s="193">
        <f t="shared" si="2"/>
        <v>729099000</v>
      </c>
      <c r="I16" s="206"/>
      <c r="J16" s="206"/>
      <c r="K16" s="206"/>
      <c r="L16" s="196">
        <f t="shared" si="3"/>
        <v>0</v>
      </c>
      <c r="M16" s="197">
        <f t="shared" ref="M16:O16" si="9">F16+J16</f>
        <v>0</v>
      </c>
      <c r="N16" s="197">
        <f t="shared" si="9"/>
        <v>400000000</v>
      </c>
      <c r="O16" s="197">
        <f t="shared" si="9"/>
        <v>729099000</v>
      </c>
      <c r="P16" s="198">
        <f t="shared" si="5"/>
        <v>0</v>
      </c>
      <c r="Q16" s="199">
        <f t="shared" si="6"/>
        <v>0.35426477217675334</v>
      </c>
      <c r="R16" s="208"/>
      <c r="S16" s="151"/>
      <c r="T16" s="151"/>
      <c r="U16" s="151"/>
      <c r="V16" s="151"/>
      <c r="W16" s="151"/>
      <c r="X16" s="151"/>
      <c r="Y16" s="151"/>
    </row>
    <row r="17" spans="1:25" ht="15" customHeight="1">
      <c r="A17" s="209" t="s">
        <v>34</v>
      </c>
      <c r="B17" s="175"/>
      <c r="C17" s="175"/>
      <c r="D17" s="179"/>
      <c r="E17" s="177"/>
      <c r="F17" s="178"/>
      <c r="G17" s="179"/>
      <c r="H17" s="183"/>
      <c r="I17" s="166"/>
      <c r="J17" s="181"/>
      <c r="K17" s="181"/>
      <c r="L17" s="183"/>
      <c r="M17" s="197"/>
      <c r="N17" s="197"/>
      <c r="O17" s="197"/>
      <c r="P17" s="198"/>
      <c r="Q17" s="199"/>
      <c r="R17" s="210"/>
      <c r="S17" s="211"/>
      <c r="T17" s="212"/>
      <c r="U17" s="211"/>
      <c r="V17" s="211"/>
      <c r="W17" s="211"/>
      <c r="X17" s="211"/>
      <c r="Y17" s="211"/>
    </row>
    <row r="18" spans="1:25" ht="15" customHeight="1">
      <c r="A18" s="203">
        <v>1</v>
      </c>
      <c r="B18" s="188" t="s">
        <v>145</v>
      </c>
      <c r="C18" s="188" t="s">
        <v>35</v>
      </c>
      <c r="D18" s="192">
        <v>1351758000</v>
      </c>
      <c r="E18" s="190"/>
      <c r="F18" s="200"/>
      <c r="G18" s="192">
        <v>1150000000</v>
      </c>
      <c r="H18" s="197">
        <f t="shared" ref="H18:H31" si="10">D18-G18</f>
        <v>201758000</v>
      </c>
      <c r="I18" s="213">
        <v>205663339</v>
      </c>
      <c r="J18" s="193"/>
      <c r="K18" s="202">
        <v>100000000</v>
      </c>
      <c r="L18" s="197">
        <f t="shared" ref="L18:L31" si="11">I18-K18</f>
        <v>105663339</v>
      </c>
      <c r="M18" s="197">
        <f t="shared" ref="M18:O18" si="12">F18+J18</f>
        <v>0</v>
      </c>
      <c r="N18" s="197">
        <f t="shared" si="12"/>
        <v>1250000000</v>
      </c>
      <c r="O18" s="197">
        <f t="shared" si="12"/>
        <v>307421339</v>
      </c>
      <c r="P18" s="198">
        <f t="shared" ref="P18:P31" si="13">IF(E18=0, 0, F18/E18)</f>
        <v>0</v>
      </c>
      <c r="Q18" s="199">
        <f t="shared" ref="Q18:Q31" si="14">IF(D18=0, 0, G18/D18)</f>
        <v>0.85074399411729018</v>
      </c>
      <c r="R18" s="208"/>
      <c r="S18" s="151"/>
      <c r="T18" s="214" t="s">
        <v>146</v>
      </c>
      <c r="U18" s="151"/>
      <c r="V18" s="151"/>
      <c r="W18" s="151"/>
      <c r="X18" s="151"/>
      <c r="Y18" s="151"/>
    </row>
    <row r="19" spans="1:25" ht="15" customHeight="1">
      <c r="A19" s="203">
        <v>2</v>
      </c>
      <c r="B19" s="188" t="s">
        <v>145</v>
      </c>
      <c r="C19" s="188" t="s">
        <v>36</v>
      </c>
      <c r="D19" s="192">
        <v>1629894000</v>
      </c>
      <c r="E19" s="190"/>
      <c r="F19" s="200"/>
      <c r="G19" s="192">
        <v>1629894000</v>
      </c>
      <c r="H19" s="197">
        <f t="shared" si="10"/>
        <v>0</v>
      </c>
      <c r="I19" s="213">
        <v>134944617</v>
      </c>
      <c r="J19" s="201"/>
      <c r="K19" s="202">
        <v>134944617</v>
      </c>
      <c r="L19" s="197">
        <f t="shared" si="11"/>
        <v>0</v>
      </c>
      <c r="M19" s="197">
        <f t="shared" ref="M19:O19" si="15">F19+J19</f>
        <v>0</v>
      </c>
      <c r="N19" s="197">
        <f t="shared" si="15"/>
        <v>1764838617</v>
      </c>
      <c r="O19" s="197">
        <f t="shared" si="15"/>
        <v>0</v>
      </c>
      <c r="P19" s="198">
        <f t="shared" si="13"/>
        <v>0</v>
      </c>
      <c r="Q19" s="199">
        <f t="shared" si="14"/>
        <v>1</v>
      </c>
      <c r="R19" s="151"/>
      <c r="S19" s="151"/>
      <c r="T19" s="151"/>
      <c r="U19" s="151"/>
      <c r="V19" s="151"/>
      <c r="W19" s="151"/>
      <c r="X19" s="151"/>
      <c r="Y19" s="151"/>
    </row>
    <row r="20" spans="1:25" ht="15" customHeight="1">
      <c r="A20" s="203">
        <v>3</v>
      </c>
      <c r="B20" s="188" t="s">
        <v>145</v>
      </c>
      <c r="C20" s="188" t="s">
        <v>37</v>
      </c>
      <c r="D20" s="192">
        <v>1323642000</v>
      </c>
      <c r="E20" s="190"/>
      <c r="F20" s="200"/>
      <c r="G20" s="192">
        <v>500000000</v>
      </c>
      <c r="H20" s="197">
        <f t="shared" si="10"/>
        <v>823642000</v>
      </c>
      <c r="I20" s="215"/>
      <c r="J20" s="201"/>
      <c r="K20" s="216"/>
      <c r="L20" s="197">
        <f t="shared" si="11"/>
        <v>0</v>
      </c>
      <c r="M20" s="197">
        <f t="shared" ref="M20:O20" si="16">F20+J20</f>
        <v>0</v>
      </c>
      <c r="N20" s="197">
        <f t="shared" si="16"/>
        <v>500000000</v>
      </c>
      <c r="O20" s="197">
        <f t="shared" si="16"/>
        <v>823642000</v>
      </c>
      <c r="P20" s="198">
        <f t="shared" si="13"/>
        <v>0</v>
      </c>
      <c r="Q20" s="199">
        <f t="shared" si="14"/>
        <v>0.37774564421497658</v>
      </c>
      <c r="R20" s="151"/>
      <c r="S20" s="151"/>
      <c r="T20" s="151"/>
      <c r="U20" s="151"/>
      <c r="V20" s="151"/>
      <c r="W20" s="151"/>
      <c r="X20" s="151"/>
      <c r="Y20" s="151"/>
    </row>
    <row r="21" spans="1:25" ht="15" customHeight="1">
      <c r="A21" s="203">
        <v>4</v>
      </c>
      <c r="B21" s="188" t="s">
        <v>145</v>
      </c>
      <c r="C21" s="188" t="s">
        <v>38</v>
      </c>
      <c r="D21" s="192">
        <v>1325211000</v>
      </c>
      <c r="E21" s="190"/>
      <c r="F21" s="200"/>
      <c r="G21" s="192">
        <v>500000000</v>
      </c>
      <c r="H21" s="197">
        <f t="shared" si="10"/>
        <v>825211000</v>
      </c>
      <c r="I21" s="215"/>
      <c r="J21" s="201"/>
      <c r="K21" s="216"/>
      <c r="L21" s="197">
        <f t="shared" si="11"/>
        <v>0</v>
      </c>
      <c r="M21" s="197">
        <f t="shared" ref="M21:O21" si="17">F21+J21</f>
        <v>0</v>
      </c>
      <c r="N21" s="197">
        <f t="shared" si="17"/>
        <v>500000000</v>
      </c>
      <c r="O21" s="197">
        <f t="shared" si="17"/>
        <v>825211000</v>
      </c>
      <c r="P21" s="198">
        <f t="shared" si="13"/>
        <v>0</v>
      </c>
      <c r="Q21" s="199">
        <f t="shared" si="14"/>
        <v>0.37729840757434097</v>
      </c>
      <c r="R21" s="151"/>
      <c r="S21" s="151"/>
      <c r="T21" s="151"/>
      <c r="U21" s="151"/>
      <c r="V21" s="151"/>
      <c r="W21" s="151"/>
      <c r="X21" s="151"/>
      <c r="Y21" s="151"/>
    </row>
    <row r="22" spans="1:25" ht="15" customHeight="1">
      <c r="A22" s="203">
        <v>5</v>
      </c>
      <c r="B22" s="188" t="s">
        <v>145</v>
      </c>
      <c r="C22" s="188" t="s">
        <v>39</v>
      </c>
      <c r="D22" s="192">
        <v>1325423000</v>
      </c>
      <c r="E22" s="190"/>
      <c r="F22" s="200"/>
      <c r="G22" s="192">
        <v>1100000000</v>
      </c>
      <c r="H22" s="197">
        <f t="shared" si="10"/>
        <v>225423000</v>
      </c>
      <c r="I22" s="215"/>
      <c r="J22" s="201"/>
      <c r="K22" s="217"/>
      <c r="L22" s="197">
        <f t="shared" si="11"/>
        <v>0</v>
      </c>
      <c r="M22" s="197">
        <f t="shared" ref="M22:O22" si="18">F22+J22</f>
        <v>0</v>
      </c>
      <c r="N22" s="197">
        <f t="shared" si="18"/>
        <v>1100000000</v>
      </c>
      <c r="O22" s="197">
        <f t="shared" si="18"/>
        <v>225423000</v>
      </c>
      <c r="P22" s="198">
        <f t="shared" si="13"/>
        <v>0</v>
      </c>
      <c r="Q22" s="199">
        <f t="shared" si="14"/>
        <v>0.82992373000921216</v>
      </c>
      <c r="R22" s="151"/>
      <c r="S22" s="151"/>
      <c r="T22" s="151"/>
      <c r="U22" s="151"/>
      <c r="V22" s="151"/>
      <c r="W22" s="151"/>
      <c r="X22" s="151"/>
      <c r="Y22" s="151"/>
    </row>
    <row r="23" spans="1:25" ht="15" customHeight="1">
      <c r="A23" s="203">
        <v>6</v>
      </c>
      <c r="B23" s="188" t="s">
        <v>145</v>
      </c>
      <c r="C23" s="188" t="s">
        <v>40</v>
      </c>
      <c r="D23" s="192">
        <v>1195530000</v>
      </c>
      <c r="E23" s="190"/>
      <c r="F23" s="200"/>
      <c r="G23" s="192">
        <v>1195530000</v>
      </c>
      <c r="H23" s="197">
        <f t="shared" si="10"/>
        <v>0</v>
      </c>
      <c r="I23" s="197">
        <v>141848544</v>
      </c>
      <c r="J23" s="201"/>
      <c r="K23" s="218">
        <v>141848544</v>
      </c>
      <c r="L23" s="197">
        <f t="shared" si="11"/>
        <v>0</v>
      </c>
      <c r="M23" s="197">
        <f t="shared" ref="M23:O23" si="19">F23+J23</f>
        <v>0</v>
      </c>
      <c r="N23" s="197">
        <f t="shared" si="19"/>
        <v>1337378544</v>
      </c>
      <c r="O23" s="197">
        <f t="shared" si="19"/>
        <v>0</v>
      </c>
      <c r="P23" s="198">
        <f t="shared" si="13"/>
        <v>0</v>
      </c>
      <c r="Q23" s="199">
        <f t="shared" si="14"/>
        <v>1</v>
      </c>
      <c r="R23" s="151"/>
      <c r="S23" s="151"/>
      <c r="T23" s="151"/>
      <c r="U23" s="151"/>
      <c r="V23" s="154"/>
      <c r="W23" s="154"/>
      <c r="X23" s="154"/>
      <c r="Y23" s="154"/>
    </row>
    <row r="24" spans="1:25" ht="15" customHeight="1">
      <c r="A24" s="203">
        <v>7</v>
      </c>
      <c r="B24" s="188" t="s">
        <v>145</v>
      </c>
      <c r="C24" s="188" t="s">
        <v>41</v>
      </c>
      <c r="D24" s="192">
        <v>1590985000</v>
      </c>
      <c r="E24" s="190"/>
      <c r="F24" s="191">
        <v>300000000</v>
      </c>
      <c r="G24" s="192">
        <v>1100000000</v>
      </c>
      <c r="H24" s="197">
        <f t="shared" si="10"/>
        <v>490985000</v>
      </c>
      <c r="I24" s="215"/>
      <c r="J24" s="201"/>
      <c r="K24" s="217"/>
      <c r="L24" s="197">
        <f t="shared" si="11"/>
        <v>0</v>
      </c>
      <c r="M24" s="197">
        <f t="shared" ref="M24:O24" si="20">F24+J24</f>
        <v>300000000</v>
      </c>
      <c r="N24" s="197">
        <f t="shared" si="20"/>
        <v>1100000000</v>
      </c>
      <c r="O24" s="197">
        <f t="shared" si="20"/>
        <v>490985000</v>
      </c>
      <c r="P24" s="198">
        <f t="shared" si="13"/>
        <v>0</v>
      </c>
      <c r="Q24" s="199">
        <f t="shared" si="14"/>
        <v>0.69139558198223117</v>
      </c>
      <c r="R24" s="151"/>
      <c r="S24" s="151"/>
      <c r="T24" s="151"/>
      <c r="U24" s="151"/>
      <c r="V24" s="151"/>
      <c r="W24" s="151"/>
      <c r="X24" s="151"/>
      <c r="Y24" s="151"/>
    </row>
    <row r="25" spans="1:25" ht="15" customHeight="1">
      <c r="A25" s="203">
        <v>8</v>
      </c>
      <c r="B25" s="188" t="s">
        <v>145</v>
      </c>
      <c r="C25" s="188" t="s">
        <v>43</v>
      </c>
      <c r="D25" s="192">
        <v>1590793000</v>
      </c>
      <c r="E25" s="190"/>
      <c r="F25" s="200"/>
      <c r="G25" s="192">
        <v>400000000</v>
      </c>
      <c r="H25" s="197">
        <f t="shared" si="10"/>
        <v>1190793000</v>
      </c>
      <c r="I25" s="166"/>
      <c r="J25" s="201"/>
      <c r="K25" s="216"/>
      <c r="L25" s="197">
        <f t="shared" si="11"/>
        <v>0</v>
      </c>
      <c r="M25" s="197">
        <f t="shared" ref="M25:O25" si="21">F25+J25</f>
        <v>0</v>
      </c>
      <c r="N25" s="197">
        <f t="shared" si="21"/>
        <v>400000000</v>
      </c>
      <c r="O25" s="197">
        <f t="shared" si="21"/>
        <v>1190793000</v>
      </c>
      <c r="P25" s="198">
        <f t="shared" si="13"/>
        <v>0</v>
      </c>
      <c r="Q25" s="199">
        <f t="shared" si="14"/>
        <v>0.25144691986952417</v>
      </c>
      <c r="R25" s="151"/>
      <c r="S25" s="151"/>
      <c r="T25" s="151"/>
      <c r="U25" s="151"/>
      <c r="V25" s="154"/>
      <c r="W25" s="154"/>
      <c r="X25" s="154"/>
      <c r="Y25" s="154"/>
    </row>
    <row r="26" spans="1:25" ht="15" customHeight="1">
      <c r="A26" s="203">
        <v>9</v>
      </c>
      <c r="B26" s="188" t="s">
        <v>145</v>
      </c>
      <c r="C26" s="188" t="s">
        <v>45</v>
      </c>
      <c r="D26" s="192">
        <v>1386198277</v>
      </c>
      <c r="E26" s="192"/>
      <c r="F26" s="191"/>
      <c r="G26" s="192">
        <v>200000000</v>
      </c>
      <c r="H26" s="197">
        <f t="shared" si="10"/>
        <v>1186198277</v>
      </c>
      <c r="I26" s="213"/>
      <c r="J26" s="201"/>
      <c r="K26" s="216"/>
      <c r="L26" s="197">
        <f t="shared" si="11"/>
        <v>0</v>
      </c>
      <c r="M26" s="197">
        <f t="shared" ref="M26:O26" si="22">F26+J26</f>
        <v>0</v>
      </c>
      <c r="N26" s="197">
        <f t="shared" si="22"/>
        <v>200000000</v>
      </c>
      <c r="O26" s="197">
        <f t="shared" si="22"/>
        <v>1186198277</v>
      </c>
      <c r="P26" s="198">
        <f t="shared" si="13"/>
        <v>0</v>
      </c>
      <c r="Q26" s="199">
        <f t="shared" si="14"/>
        <v>0.14427950410733342</v>
      </c>
      <c r="R26" s="151"/>
      <c r="S26" s="151"/>
      <c r="T26" s="151"/>
      <c r="U26" s="151"/>
      <c r="V26" s="151"/>
      <c r="W26" s="151"/>
      <c r="X26" s="151"/>
      <c r="Y26" s="151"/>
    </row>
    <row r="27" spans="1:25" ht="15" customHeight="1">
      <c r="A27" s="203">
        <v>10</v>
      </c>
      <c r="B27" s="188" t="s">
        <v>145</v>
      </c>
      <c r="C27" s="188" t="s">
        <v>46</v>
      </c>
      <c r="D27" s="192">
        <v>1151187000</v>
      </c>
      <c r="E27" s="190"/>
      <c r="F27" s="200"/>
      <c r="G27" s="192">
        <v>1151187000</v>
      </c>
      <c r="H27" s="197">
        <f t="shared" si="10"/>
        <v>0</v>
      </c>
      <c r="I27" s="213">
        <v>139474971</v>
      </c>
      <c r="J27" s="201"/>
      <c r="K27" s="202">
        <v>139474971</v>
      </c>
      <c r="L27" s="197">
        <f t="shared" si="11"/>
        <v>0</v>
      </c>
      <c r="M27" s="197">
        <f t="shared" ref="M27:O27" si="23">F27+J27</f>
        <v>0</v>
      </c>
      <c r="N27" s="197">
        <f t="shared" si="23"/>
        <v>1290661971</v>
      </c>
      <c r="O27" s="197">
        <f t="shared" si="23"/>
        <v>0</v>
      </c>
      <c r="P27" s="198">
        <f t="shared" si="13"/>
        <v>0</v>
      </c>
      <c r="Q27" s="199">
        <f t="shared" si="14"/>
        <v>1</v>
      </c>
      <c r="R27" s="151"/>
      <c r="S27" s="151"/>
      <c r="T27" s="151"/>
      <c r="U27" s="151"/>
      <c r="V27" s="151"/>
      <c r="W27" s="151"/>
      <c r="X27" s="151"/>
      <c r="Y27" s="151"/>
    </row>
    <row r="28" spans="1:25" ht="15" customHeight="1">
      <c r="A28" s="203">
        <v>11</v>
      </c>
      <c r="B28" s="188" t="s">
        <v>145</v>
      </c>
      <c r="C28" s="188" t="s">
        <v>47</v>
      </c>
      <c r="D28" s="192">
        <v>1613912000</v>
      </c>
      <c r="E28" s="190"/>
      <c r="F28" s="191">
        <v>450000000</v>
      </c>
      <c r="G28" s="192">
        <v>1000000000</v>
      </c>
      <c r="H28" s="197">
        <f t="shared" si="10"/>
        <v>613912000</v>
      </c>
      <c r="I28" s="166"/>
      <c r="J28" s="201"/>
      <c r="K28" s="216"/>
      <c r="L28" s="197">
        <f t="shared" si="11"/>
        <v>0</v>
      </c>
      <c r="M28" s="197">
        <f t="shared" ref="M28:O28" si="24">F28+J28</f>
        <v>450000000</v>
      </c>
      <c r="N28" s="197">
        <f t="shared" si="24"/>
        <v>1000000000</v>
      </c>
      <c r="O28" s="197">
        <f t="shared" si="24"/>
        <v>613912000</v>
      </c>
      <c r="P28" s="198">
        <f t="shared" si="13"/>
        <v>0</v>
      </c>
      <c r="Q28" s="199">
        <f t="shared" si="14"/>
        <v>0.61961246957702776</v>
      </c>
      <c r="R28" s="151"/>
      <c r="S28" s="151"/>
      <c r="T28" s="151"/>
      <c r="U28" s="151"/>
      <c r="V28" s="151"/>
      <c r="W28" s="151"/>
      <c r="X28" s="151"/>
      <c r="Y28" s="151"/>
    </row>
    <row r="29" spans="1:25" ht="15" customHeight="1">
      <c r="A29" s="203">
        <v>12</v>
      </c>
      <c r="B29" s="188" t="s">
        <v>145</v>
      </c>
      <c r="C29" s="188" t="s">
        <v>48</v>
      </c>
      <c r="D29" s="192">
        <v>1512938000</v>
      </c>
      <c r="E29" s="190"/>
      <c r="F29" s="200"/>
      <c r="G29" s="192">
        <v>1512938000</v>
      </c>
      <c r="H29" s="197">
        <f t="shared" si="10"/>
        <v>0</v>
      </c>
      <c r="I29" s="197">
        <v>145883155</v>
      </c>
      <c r="J29" s="201"/>
      <c r="K29" s="218">
        <v>145883155</v>
      </c>
      <c r="L29" s="197">
        <f t="shared" si="11"/>
        <v>0</v>
      </c>
      <c r="M29" s="197">
        <f t="shared" ref="M29:O29" si="25">F29+J29</f>
        <v>0</v>
      </c>
      <c r="N29" s="197">
        <f t="shared" si="25"/>
        <v>1658821155</v>
      </c>
      <c r="O29" s="197">
        <f t="shared" si="25"/>
        <v>0</v>
      </c>
      <c r="P29" s="198">
        <f t="shared" si="13"/>
        <v>0</v>
      </c>
      <c r="Q29" s="199">
        <f t="shared" si="14"/>
        <v>1</v>
      </c>
      <c r="R29" s="151"/>
      <c r="S29" s="151"/>
      <c r="T29" s="151"/>
      <c r="U29" s="151"/>
      <c r="V29" s="151"/>
      <c r="W29" s="151"/>
      <c r="X29" s="151"/>
      <c r="Y29" s="151"/>
    </row>
    <row r="30" spans="1:25" ht="15" customHeight="1">
      <c r="A30" s="203">
        <v>13</v>
      </c>
      <c r="B30" s="188" t="s">
        <v>145</v>
      </c>
      <c r="C30" s="188" t="s">
        <v>49</v>
      </c>
      <c r="D30" s="192">
        <v>1615784000</v>
      </c>
      <c r="E30" s="190"/>
      <c r="F30" s="191"/>
      <c r="G30" s="192">
        <v>1593398000</v>
      </c>
      <c r="H30" s="197">
        <f t="shared" si="10"/>
        <v>22386000</v>
      </c>
      <c r="I30" s="197">
        <v>113004411</v>
      </c>
      <c r="J30" s="193"/>
      <c r="K30" s="202">
        <v>113004411</v>
      </c>
      <c r="L30" s="197">
        <f t="shared" si="11"/>
        <v>0</v>
      </c>
      <c r="M30" s="197">
        <f t="shared" ref="M30:O30" si="26">F30+J30</f>
        <v>0</v>
      </c>
      <c r="N30" s="197">
        <f t="shared" si="26"/>
        <v>1706402411</v>
      </c>
      <c r="O30" s="197">
        <f t="shared" si="26"/>
        <v>22386000</v>
      </c>
      <c r="P30" s="198">
        <f t="shared" si="13"/>
        <v>0</v>
      </c>
      <c r="Q30" s="199">
        <f t="shared" si="14"/>
        <v>0.9861454253786397</v>
      </c>
      <c r="R30" s="151"/>
      <c r="S30" s="151"/>
      <c r="T30" s="151"/>
      <c r="U30" s="151"/>
      <c r="V30" s="151"/>
      <c r="W30" s="151"/>
      <c r="X30" s="151"/>
      <c r="Y30" s="151"/>
    </row>
    <row r="31" spans="1:25" ht="15" customHeight="1">
      <c r="A31" s="203">
        <v>14</v>
      </c>
      <c r="B31" s="219" t="s">
        <v>145</v>
      </c>
      <c r="C31" s="219" t="s">
        <v>50</v>
      </c>
      <c r="D31" s="220">
        <v>1168758000</v>
      </c>
      <c r="E31" s="221"/>
      <c r="F31" s="222"/>
      <c r="G31" s="223">
        <v>300000000</v>
      </c>
      <c r="H31" s="197">
        <f t="shared" si="10"/>
        <v>868758000</v>
      </c>
      <c r="I31" s="224"/>
      <c r="J31" s="224"/>
      <c r="K31" s="224"/>
      <c r="L31" s="197">
        <f t="shared" si="11"/>
        <v>0</v>
      </c>
      <c r="M31" s="197">
        <f t="shared" ref="M31:O31" si="27">F31+J31</f>
        <v>0</v>
      </c>
      <c r="N31" s="197">
        <f t="shared" si="27"/>
        <v>300000000</v>
      </c>
      <c r="O31" s="197">
        <f t="shared" si="27"/>
        <v>868758000</v>
      </c>
      <c r="P31" s="198">
        <f t="shared" si="13"/>
        <v>0</v>
      </c>
      <c r="Q31" s="199">
        <f t="shared" si="14"/>
        <v>0.25668273500587802</v>
      </c>
      <c r="R31" s="225"/>
      <c r="S31" s="225"/>
      <c r="T31" s="225"/>
      <c r="U31" s="225"/>
      <c r="V31" s="225"/>
      <c r="W31" s="151"/>
      <c r="X31" s="151"/>
      <c r="Y31" s="151"/>
    </row>
    <row r="32" spans="1:25" ht="15" customHeight="1">
      <c r="A32" s="209" t="s">
        <v>51</v>
      </c>
      <c r="B32" s="175"/>
      <c r="C32" s="175"/>
      <c r="D32" s="226"/>
      <c r="E32" s="227"/>
      <c r="F32" s="178"/>
      <c r="G32" s="179"/>
      <c r="H32" s="228"/>
      <c r="I32" s="229"/>
      <c r="J32" s="230"/>
      <c r="K32" s="230"/>
      <c r="L32" s="228"/>
      <c r="M32" s="197"/>
      <c r="N32" s="197"/>
      <c r="O32" s="197"/>
      <c r="P32" s="198"/>
      <c r="Q32" s="199"/>
      <c r="R32" s="211"/>
      <c r="S32" s="211"/>
      <c r="T32" s="211"/>
      <c r="U32" s="211"/>
      <c r="V32" s="211"/>
      <c r="W32" s="211"/>
      <c r="X32" s="211"/>
      <c r="Y32" s="211"/>
    </row>
    <row r="33" spans="1:25" ht="15" customHeight="1">
      <c r="A33" s="203">
        <v>1</v>
      </c>
      <c r="B33" s="188" t="s">
        <v>145</v>
      </c>
      <c r="C33" s="188" t="s">
        <v>52</v>
      </c>
      <c r="D33" s="192">
        <v>1566568000</v>
      </c>
      <c r="E33" s="190"/>
      <c r="F33" s="200"/>
      <c r="G33" s="192">
        <v>1420000000</v>
      </c>
      <c r="H33" s="197">
        <f t="shared" ref="H33:H37" si="28">D33-G33</f>
        <v>146568000</v>
      </c>
      <c r="I33" s="213">
        <v>203928380</v>
      </c>
      <c r="J33" s="201"/>
      <c r="K33" s="201"/>
      <c r="L33" s="197">
        <f t="shared" ref="L33:L37" si="29">I33-K33</f>
        <v>203928380</v>
      </c>
      <c r="M33" s="197">
        <f t="shared" ref="M33:O33" si="30">F33+J33</f>
        <v>0</v>
      </c>
      <c r="N33" s="197">
        <f t="shared" si="30"/>
        <v>1420000000</v>
      </c>
      <c r="O33" s="197">
        <f t="shared" si="30"/>
        <v>350496380</v>
      </c>
      <c r="P33" s="198">
        <f t="shared" ref="P33:P37" si="31">IF(E33=0, 0, F33/E33)</f>
        <v>0</v>
      </c>
      <c r="Q33" s="199">
        <f t="shared" ref="Q33:Q37" si="32">IF(D33=0, 0, G33/D33)</f>
        <v>0.90644006516155062</v>
      </c>
      <c r="R33" s="151"/>
      <c r="S33" s="151"/>
      <c r="T33" s="151"/>
      <c r="U33" s="151"/>
      <c r="V33" s="151"/>
      <c r="W33" s="151"/>
      <c r="X33" s="151"/>
      <c r="Y33" s="151"/>
    </row>
    <row r="34" spans="1:25" ht="15" customHeight="1">
      <c r="A34" s="203">
        <v>2</v>
      </c>
      <c r="B34" s="188" t="s">
        <v>145</v>
      </c>
      <c r="C34" s="188" t="s">
        <v>53</v>
      </c>
      <c r="D34" s="192">
        <v>1258870507</v>
      </c>
      <c r="E34" s="190"/>
      <c r="F34" s="191">
        <v>400000000</v>
      </c>
      <c r="G34" s="192">
        <v>400000000</v>
      </c>
      <c r="H34" s="197">
        <f t="shared" si="28"/>
        <v>858870507</v>
      </c>
      <c r="I34" s="213"/>
      <c r="J34" s="201"/>
      <c r="K34" s="201"/>
      <c r="L34" s="197">
        <f t="shared" si="29"/>
        <v>0</v>
      </c>
      <c r="M34" s="197">
        <f t="shared" ref="M34:O34" si="33">F34+J34</f>
        <v>400000000</v>
      </c>
      <c r="N34" s="197">
        <f t="shared" si="33"/>
        <v>400000000</v>
      </c>
      <c r="O34" s="197">
        <f t="shared" si="33"/>
        <v>858870507</v>
      </c>
      <c r="P34" s="198">
        <f t="shared" si="31"/>
        <v>0</v>
      </c>
      <c r="Q34" s="199">
        <f t="shared" si="32"/>
        <v>0.31774515152732863</v>
      </c>
      <c r="R34" s="151"/>
      <c r="S34" s="151"/>
      <c r="T34" s="151"/>
      <c r="U34" s="151"/>
      <c r="V34" s="151"/>
      <c r="W34" s="151"/>
      <c r="X34" s="151"/>
      <c r="Y34" s="151"/>
    </row>
    <row r="35" spans="1:25" ht="15" customHeight="1">
      <c r="A35" s="203">
        <v>3</v>
      </c>
      <c r="B35" s="188" t="s">
        <v>145</v>
      </c>
      <c r="C35" s="188" t="s">
        <v>55</v>
      </c>
      <c r="D35" s="192">
        <v>1259087000</v>
      </c>
      <c r="E35" s="190"/>
      <c r="F35" s="200"/>
      <c r="G35" s="192">
        <v>800000000</v>
      </c>
      <c r="H35" s="197">
        <f t="shared" si="28"/>
        <v>459087000</v>
      </c>
      <c r="I35" s="166"/>
      <c r="J35" s="201"/>
      <c r="K35" s="201"/>
      <c r="L35" s="197">
        <f t="shared" si="29"/>
        <v>0</v>
      </c>
      <c r="M35" s="197">
        <f t="shared" ref="M35:O35" si="34">F35+J35</f>
        <v>0</v>
      </c>
      <c r="N35" s="197">
        <f t="shared" si="34"/>
        <v>800000000</v>
      </c>
      <c r="O35" s="197">
        <f t="shared" si="34"/>
        <v>459087000</v>
      </c>
      <c r="P35" s="198">
        <f t="shared" si="31"/>
        <v>0</v>
      </c>
      <c r="Q35" s="199">
        <f t="shared" si="32"/>
        <v>0.63538103403497936</v>
      </c>
      <c r="R35" s="231">
        <v>33490349376</v>
      </c>
      <c r="S35" s="151"/>
      <c r="T35" s="151"/>
      <c r="U35" s="151"/>
      <c r="V35" s="151"/>
      <c r="W35" s="151"/>
      <c r="X35" s="151"/>
      <c r="Y35" s="151"/>
    </row>
    <row r="36" spans="1:25" ht="15" customHeight="1">
      <c r="A36" s="203">
        <v>4</v>
      </c>
      <c r="B36" s="188" t="s">
        <v>145</v>
      </c>
      <c r="C36" s="188" t="s">
        <v>56</v>
      </c>
      <c r="D36" s="192">
        <v>1150397000</v>
      </c>
      <c r="E36" s="190"/>
      <c r="F36" s="191">
        <v>50397000</v>
      </c>
      <c r="G36" s="192">
        <v>1150397000</v>
      </c>
      <c r="H36" s="197">
        <f t="shared" si="28"/>
        <v>0</v>
      </c>
      <c r="I36" s="213">
        <v>157624826</v>
      </c>
      <c r="J36" s="202">
        <v>157624826</v>
      </c>
      <c r="K36" s="202">
        <v>157624826</v>
      </c>
      <c r="L36" s="197">
        <f t="shared" si="29"/>
        <v>0</v>
      </c>
      <c r="M36" s="197">
        <f t="shared" ref="M36:O36" si="35">F36+J36</f>
        <v>208021826</v>
      </c>
      <c r="N36" s="197">
        <f t="shared" si="35"/>
        <v>1308021826</v>
      </c>
      <c r="O36" s="197">
        <f t="shared" si="35"/>
        <v>0</v>
      </c>
      <c r="P36" s="198">
        <f t="shared" si="31"/>
        <v>0</v>
      </c>
      <c r="Q36" s="199">
        <f t="shared" si="32"/>
        <v>1</v>
      </c>
      <c r="R36" s="151"/>
      <c r="S36" s="151"/>
      <c r="T36" s="151"/>
      <c r="U36" s="151"/>
      <c r="V36" s="151"/>
      <c r="W36" s="151"/>
      <c r="X36" s="151"/>
      <c r="Y36" s="151"/>
    </row>
    <row r="37" spans="1:25" ht="15" customHeight="1">
      <c r="A37" s="203">
        <v>5</v>
      </c>
      <c r="B37" s="188" t="s">
        <v>145</v>
      </c>
      <c r="C37" s="188" t="s">
        <v>147</v>
      </c>
      <c r="D37" s="232">
        <v>1688339000</v>
      </c>
      <c r="E37" s="233"/>
      <c r="F37" s="234"/>
      <c r="G37" s="235">
        <v>100000000</v>
      </c>
      <c r="H37" s="197">
        <f t="shared" si="28"/>
        <v>1588339000</v>
      </c>
      <c r="I37" s="166"/>
      <c r="J37" s="201"/>
      <c r="K37" s="201"/>
      <c r="L37" s="197">
        <f t="shared" si="29"/>
        <v>0</v>
      </c>
      <c r="M37" s="197">
        <f t="shared" ref="M37:O37" si="36">F37+J37</f>
        <v>0</v>
      </c>
      <c r="N37" s="197">
        <f t="shared" si="36"/>
        <v>100000000</v>
      </c>
      <c r="O37" s="197">
        <f t="shared" si="36"/>
        <v>1588339000</v>
      </c>
      <c r="P37" s="198">
        <f t="shared" si="31"/>
        <v>0</v>
      </c>
      <c r="Q37" s="199">
        <f t="shared" si="32"/>
        <v>5.9229811074671616E-2</v>
      </c>
      <c r="R37" s="151"/>
      <c r="S37" s="151"/>
      <c r="T37" s="151"/>
      <c r="U37" s="151"/>
      <c r="V37" s="151"/>
      <c r="W37" s="151"/>
      <c r="X37" s="151"/>
      <c r="Y37" s="151"/>
    </row>
    <row r="38" spans="1:25" ht="15" customHeight="1">
      <c r="A38" s="209" t="s">
        <v>57</v>
      </c>
      <c r="B38" s="175"/>
      <c r="C38" s="175"/>
      <c r="D38" s="236"/>
      <c r="E38" s="237"/>
      <c r="F38" s="238"/>
      <c r="G38" s="236"/>
      <c r="H38" s="183"/>
      <c r="I38" s="166"/>
      <c r="J38" s="239"/>
      <c r="K38" s="239"/>
      <c r="L38" s="197"/>
      <c r="M38" s="197"/>
      <c r="N38" s="197"/>
      <c r="O38" s="197"/>
      <c r="P38" s="198"/>
      <c r="Q38" s="199"/>
      <c r="R38" s="211"/>
      <c r="S38" s="211"/>
      <c r="T38" s="211"/>
      <c r="U38" s="211"/>
      <c r="V38" s="211"/>
      <c r="W38" s="211"/>
      <c r="X38" s="211"/>
      <c r="Y38" s="211"/>
    </row>
    <row r="39" spans="1:25" ht="15" customHeight="1">
      <c r="A39" s="203">
        <v>1</v>
      </c>
      <c r="B39" s="188" t="s">
        <v>145</v>
      </c>
      <c r="C39" s="188" t="s">
        <v>58</v>
      </c>
      <c r="D39" s="235">
        <v>1213045000</v>
      </c>
      <c r="E39" s="233"/>
      <c r="F39" s="234"/>
      <c r="G39" s="235">
        <v>400000000</v>
      </c>
      <c r="H39" s="197">
        <f t="shared" ref="H39:H56" si="37">D39-G39</f>
        <v>813045000</v>
      </c>
      <c r="I39" s="166"/>
      <c r="J39" s="201"/>
      <c r="K39" s="216"/>
      <c r="L39" s="197">
        <f t="shared" ref="L39:L56" si="38">I39-K39</f>
        <v>0</v>
      </c>
      <c r="M39" s="197">
        <f t="shared" ref="M39:O39" si="39">F39+J39</f>
        <v>0</v>
      </c>
      <c r="N39" s="197">
        <f t="shared" si="39"/>
        <v>400000000</v>
      </c>
      <c r="O39" s="197">
        <f t="shared" si="39"/>
        <v>813045000</v>
      </c>
      <c r="P39" s="198">
        <f t="shared" ref="P39:P56" si="40">IF(E39=0, 0, F39/E39)</f>
        <v>0</v>
      </c>
      <c r="Q39" s="199">
        <f t="shared" ref="Q39:Q56" si="41">IF(D39=0, 0, G39/D39)</f>
        <v>0.32974869027942078</v>
      </c>
      <c r="R39" s="151"/>
      <c r="S39" s="151"/>
      <c r="T39" s="151"/>
      <c r="U39" s="151"/>
      <c r="V39" s="151"/>
      <c r="W39" s="151"/>
      <c r="X39" s="151"/>
      <c r="Y39" s="151"/>
    </row>
    <row r="40" spans="1:25" ht="15" customHeight="1">
      <c r="A40" s="203">
        <v>2</v>
      </c>
      <c r="B40" s="188" t="s">
        <v>145</v>
      </c>
      <c r="C40" s="188" t="s">
        <v>59</v>
      </c>
      <c r="D40" s="235">
        <v>1307972000</v>
      </c>
      <c r="E40" s="233"/>
      <c r="F40" s="234"/>
      <c r="G40" s="235">
        <v>500000000</v>
      </c>
      <c r="H40" s="197">
        <f t="shared" si="37"/>
        <v>807972000</v>
      </c>
      <c r="I40" s="166"/>
      <c r="J40" s="201"/>
      <c r="K40" s="216"/>
      <c r="L40" s="197">
        <f t="shared" si="38"/>
        <v>0</v>
      </c>
      <c r="M40" s="197">
        <f t="shared" ref="M40:O40" si="42">F40+J40</f>
        <v>0</v>
      </c>
      <c r="N40" s="197">
        <f t="shared" si="42"/>
        <v>500000000</v>
      </c>
      <c r="O40" s="197">
        <f t="shared" si="42"/>
        <v>807972000</v>
      </c>
      <c r="P40" s="198">
        <f t="shared" si="40"/>
        <v>0</v>
      </c>
      <c r="Q40" s="199">
        <f t="shared" si="41"/>
        <v>0.38227118011700556</v>
      </c>
      <c r="R40" s="151"/>
      <c r="S40" s="151"/>
      <c r="T40" s="151"/>
      <c r="U40" s="151"/>
      <c r="V40" s="151"/>
      <c r="W40" s="151"/>
      <c r="X40" s="151"/>
      <c r="Y40" s="151"/>
    </row>
    <row r="41" spans="1:25" ht="15" customHeight="1">
      <c r="A41" s="203">
        <v>3</v>
      </c>
      <c r="B41" s="188" t="s">
        <v>145</v>
      </c>
      <c r="C41" s="188" t="s">
        <v>60</v>
      </c>
      <c r="D41" s="235">
        <v>1299151000</v>
      </c>
      <c r="E41" s="233"/>
      <c r="F41" s="234"/>
      <c r="G41" s="235">
        <v>1150000000</v>
      </c>
      <c r="H41" s="197">
        <f t="shared" si="37"/>
        <v>149151000</v>
      </c>
      <c r="I41" s="166"/>
      <c r="J41" s="201"/>
      <c r="K41" s="216"/>
      <c r="L41" s="197">
        <f t="shared" si="38"/>
        <v>0</v>
      </c>
      <c r="M41" s="197">
        <f t="shared" ref="M41:O41" si="43">F41+J41</f>
        <v>0</v>
      </c>
      <c r="N41" s="197">
        <f t="shared" si="43"/>
        <v>1150000000</v>
      </c>
      <c r="O41" s="197">
        <f t="shared" si="43"/>
        <v>149151000</v>
      </c>
      <c r="P41" s="198">
        <f t="shared" si="40"/>
        <v>0</v>
      </c>
      <c r="Q41" s="199">
        <f t="shared" si="41"/>
        <v>0.88519348405227727</v>
      </c>
      <c r="R41" s="151"/>
      <c r="S41" s="151"/>
      <c r="T41" s="151"/>
      <c r="U41" s="151"/>
      <c r="V41" s="151"/>
      <c r="W41" s="151"/>
      <c r="X41" s="151"/>
      <c r="Y41" s="151"/>
    </row>
    <row r="42" spans="1:25" ht="15" customHeight="1">
      <c r="A42" s="203">
        <v>4</v>
      </c>
      <c r="B42" s="188" t="s">
        <v>145</v>
      </c>
      <c r="C42" s="240" t="s">
        <v>62</v>
      </c>
      <c r="D42" s="235">
        <v>1299151000</v>
      </c>
      <c r="E42" s="233"/>
      <c r="F42" s="234"/>
      <c r="G42" s="235">
        <v>450000000</v>
      </c>
      <c r="H42" s="197">
        <f t="shared" si="37"/>
        <v>849151000</v>
      </c>
      <c r="I42" s="166"/>
      <c r="J42" s="201"/>
      <c r="K42" s="216"/>
      <c r="L42" s="197">
        <f t="shared" si="38"/>
        <v>0</v>
      </c>
      <c r="M42" s="197">
        <f t="shared" ref="M42:O42" si="44">F42+J42</f>
        <v>0</v>
      </c>
      <c r="N42" s="197">
        <f t="shared" si="44"/>
        <v>450000000</v>
      </c>
      <c r="O42" s="197">
        <f t="shared" si="44"/>
        <v>849151000</v>
      </c>
      <c r="P42" s="198">
        <f t="shared" si="40"/>
        <v>0</v>
      </c>
      <c r="Q42" s="199">
        <f t="shared" si="41"/>
        <v>0.34638005897697804</v>
      </c>
      <c r="R42" s="151"/>
      <c r="S42" s="151"/>
      <c r="T42" s="151"/>
      <c r="U42" s="151"/>
      <c r="V42" s="151"/>
      <c r="W42" s="151"/>
      <c r="X42" s="151"/>
      <c r="Y42" s="151"/>
    </row>
    <row r="43" spans="1:25" ht="15" customHeight="1">
      <c r="A43" s="203">
        <v>5</v>
      </c>
      <c r="B43" s="188" t="s">
        <v>145</v>
      </c>
      <c r="C43" s="241" t="s">
        <v>63</v>
      </c>
      <c r="D43" s="235">
        <v>1178570000</v>
      </c>
      <c r="E43" s="233"/>
      <c r="F43" s="242"/>
      <c r="G43" s="235">
        <v>1178570000</v>
      </c>
      <c r="H43" s="197">
        <f t="shared" si="37"/>
        <v>0</v>
      </c>
      <c r="I43" s="213">
        <v>162990131</v>
      </c>
      <c r="J43" s="193"/>
      <c r="K43" s="202">
        <v>162990131</v>
      </c>
      <c r="L43" s="197">
        <f t="shared" si="38"/>
        <v>0</v>
      </c>
      <c r="M43" s="197">
        <f t="shared" ref="M43:O43" si="45">F43+J43</f>
        <v>0</v>
      </c>
      <c r="N43" s="197">
        <f t="shared" si="45"/>
        <v>1341560131</v>
      </c>
      <c r="O43" s="197">
        <f t="shared" si="45"/>
        <v>0</v>
      </c>
      <c r="P43" s="198">
        <f t="shared" si="40"/>
        <v>0</v>
      </c>
      <c r="Q43" s="199">
        <f t="shared" si="41"/>
        <v>1</v>
      </c>
      <c r="R43" s="151"/>
      <c r="S43" s="151"/>
      <c r="T43" s="243"/>
      <c r="U43" s="151"/>
      <c r="V43" s="151"/>
      <c r="W43" s="151"/>
      <c r="X43" s="151"/>
      <c r="Y43" s="151"/>
    </row>
    <row r="44" spans="1:25" ht="15" customHeight="1">
      <c r="A44" s="203">
        <v>6</v>
      </c>
      <c r="B44" s="188" t="s">
        <v>145</v>
      </c>
      <c r="C44" s="241" t="s">
        <v>64</v>
      </c>
      <c r="D44" s="235">
        <v>1355857000</v>
      </c>
      <c r="E44" s="233"/>
      <c r="F44" s="234"/>
      <c r="G44" s="235">
        <v>400000000</v>
      </c>
      <c r="H44" s="197">
        <f t="shared" si="37"/>
        <v>955857000</v>
      </c>
      <c r="I44" s="213"/>
      <c r="J44" s="201"/>
      <c r="K44" s="216"/>
      <c r="L44" s="197">
        <f t="shared" si="38"/>
        <v>0</v>
      </c>
      <c r="M44" s="197">
        <f t="shared" ref="M44:O44" si="46">F44+J44</f>
        <v>0</v>
      </c>
      <c r="N44" s="197">
        <f t="shared" si="46"/>
        <v>400000000</v>
      </c>
      <c r="O44" s="197">
        <f t="shared" si="46"/>
        <v>955857000</v>
      </c>
      <c r="P44" s="198">
        <f t="shared" si="40"/>
        <v>0</v>
      </c>
      <c r="Q44" s="199">
        <f t="shared" si="41"/>
        <v>0.29501636234499656</v>
      </c>
      <c r="R44" s="214" t="s">
        <v>148</v>
      </c>
      <c r="S44" s="151"/>
      <c r="T44" s="151"/>
      <c r="U44" s="151"/>
      <c r="V44" s="151"/>
      <c r="W44" s="151"/>
      <c r="X44" s="151"/>
      <c r="Y44" s="151"/>
    </row>
    <row r="45" spans="1:25" ht="15" customHeight="1">
      <c r="A45" s="203">
        <v>7</v>
      </c>
      <c r="B45" s="188" t="s">
        <v>145</v>
      </c>
      <c r="C45" s="241" t="s">
        <v>65</v>
      </c>
      <c r="D45" s="235">
        <v>1227450000</v>
      </c>
      <c r="E45" s="232"/>
      <c r="F45" s="244"/>
      <c r="G45" s="235">
        <v>1227450000</v>
      </c>
      <c r="H45" s="197">
        <f t="shared" si="37"/>
        <v>0</v>
      </c>
      <c r="I45" s="213">
        <v>145866567</v>
      </c>
      <c r="J45" s="201"/>
      <c r="K45" s="202">
        <v>145866567</v>
      </c>
      <c r="L45" s="197">
        <f t="shared" si="38"/>
        <v>0</v>
      </c>
      <c r="M45" s="197">
        <f t="shared" ref="M45:O45" si="47">F45+J45</f>
        <v>0</v>
      </c>
      <c r="N45" s="197">
        <f t="shared" si="47"/>
        <v>1373316567</v>
      </c>
      <c r="O45" s="197">
        <f t="shared" si="47"/>
        <v>0</v>
      </c>
      <c r="P45" s="198">
        <f t="shared" si="40"/>
        <v>0</v>
      </c>
      <c r="Q45" s="199">
        <f t="shared" si="41"/>
        <v>1</v>
      </c>
      <c r="R45" s="151"/>
      <c r="S45" s="151"/>
      <c r="T45" s="151"/>
      <c r="U45" s="151"/>
      <c r="V45" s="151"/>
      <c r="W45" s="151"/>
      <c r="X45" s="151"/>
      <c r="Y45" s="151"/>
    </row>
    <row r="46" spans="1:25" ht="15" customHeight="1">
      <c r="A46" s="203">
        <v>8</v>
      </c>
      <c r="B46" s="188" t="s">
        <v>145</v>
      </c>
      <c r="C46" s="241" t="s">
        <v>66</v>
      </c>
      <c r="D46" s="235">
        <v>1200505000</v>
      </c>
      <c r="E46" s="233"/>
      <c r="F46" s="234"/>
      <c r="G46" s="235">
        <v>400000000</v>
      </c>
      <c r="H46" s="197">
        <f t="shared" si="37"/>
        <v>800505000</v>
      </c>
      <c r="I46" s="213"/>
      <c r="J46" s="201"/>
      <c r="K46" s="216"/>
      <c r="L46" s="197">
        <f t="shared" si="38"/>
        <v>0</v>
      </c>
      <c r="M46" s="197">
        <f t="shared" ref="M46:O46" si="48">F46+J46</f>
        <v>0</v>
      </c>
      <c r="N46" s="197">
        <f t="shared" si="48"/>
        <v>400000000</v>
      </c>
      <c r="O46" s="197">
        <f t="shared" si="48"/>
        <v>800505000</v>
      </c>
      <c r="P46" s="198">
        <f t="shared" si="40"/>
        <v>0</v>
      </c>
      <c r="Q46" s="199">
        <f t="shared" si="41"/>
        <v>0.33319311456428752</v>
      </c>
      <c r="R46" s="151"/>
      <c r="S46" s="151"/>
      <c r="T46" s="151"/>
      <c r="U46" s="151"/>
      <c r="V46" s="151"/>
      <c r="W46" s="151"/>
      <c r="X46" s="151"/>
      <c r="Y46" s="151"/>
    </row>
    <row r="47" spans="1:25" ht="15" customHeight="1">
      <c r="A47" s="203">
        <v>9</v>
      </c>
      <c r="B47" s="188" t="s">
        <v>145</v>
      </c>
      <c r="C47" s="241" t="s">
        <v>67</v>
      </c>
      <c r="D47" s="235">
        <v>1202288000</v>
      </c>
      <c r="E47" s="233"/>
      <c r="F47" s="242">
        <v>102288000</v>
      </c>
      <c r="G47" s="235">
        <v>1202288000</v>
      </c>
      <c r="H47" s="197">
        <f t="shared" si="37"/>
        <v>0</v>
      </c>
      <c r="I47" s="213">
        <v>139692565</v>
      </c>
      <c r="J47" s="201"/>
      <c r="K47" s="202">
        <v>139692565</v>
      </c>
      <c r="L47" s="197">
        <f t="shared" si="38"/>
        <v>0</v>
      </c>
      <c r="M47" s="197">
        <f t="shared" ref="M47:O47" si="49">F47+J47</f>
        <v>102288000</v>
      </c>
      <c r="N47" s="197">
        <f t="shared" si="49"/>
        <v>1341980565</v>
      </c>
      <c r="O47" s="197">
        <f t="shared" si="49"/>
        <v>0</v>
      </c>
      <c r="P47" s="198">
        <f t="shared" si="40"/>
        <v>0</v>
      </c>
      <c r="Q47" s="199">
        <f t="shared" si="41"/>
        <v>1</v>
      </c>
      <c r="R47" s="151"/>
      <c r="S47" s="151"/>
      <c r="T47" s="151"/>
      <c r="U47" s="151"/>
      <c r="V47" s="151"/>
      <c r="W47" s="151"/>
      <c r="X47" s="151"/>
      <c r="Y47" s="151"/>
    </row>
    <row r="48" spans="1:25">
      <c r="A48" s="203">
        <v>10</v>
      </c>
      <c r="B48" s="188" t="s">
        <v>145</v>
      </c>
      <c r="C48" s="241" t="s">
        <v>68</v>
      </c>
      <c r="D48" s="235">
        <v>1552019000</v>
      </c>
      <c r="E48" s="233"/>
      <c r="F48" s="234"/>
      <c r="G48" s="235">
        <v>1552019000</v>
      </c>
      <c r="H48" s="197">
        <f t="shared" si="37"/>
        <v>0</v>
      </c>
      <c r="I48" s="213">
        <v>137225262</v>
      </c>
      <c r="J48" s="201"/>
      <c r="K48" s="202">
        <v>137225262</v>
      </c>
      <c r="L48" s="197">
        <f t="shared" si="38"/>
        <v>0</v>
      </c>
      <c r="M48" s="197">
        <f t="shared" ref="M48:O48" si="50">F48+J48</f>
        <v>0</v>
      </c>
      <c r="N48" s="197">
        <f t="shared" si="50"/>
        <v>1689244262</v>
      </c>
      <c r="O48" s="197">
        <f t="shared" si="50"/>
        <v>0</v>
      </c>
      <c r="P48" s="198">
        <f t="shared" si="40"/>
        <v>0</v>
      </c>
      <c r="Q48" s="199">
        <f t="shared" si="41"/>
        <v>1</v>
      </c>
      <c r="R48" s="151"/>
      <c r="S48" s="151"/>
      <c r="T48" s="151"/>
      <c r="U48" s="151"/>
      <c r="V48" s="151"/>
      <c r="W48" s="151"/>
      <c r="X48" s="151"/>
      <c r="Y48" s="151"/>
    </row>
    <row r="49" spans="1:25">
      <c r="A49" s="203">
        <v>11</v>
      </c>
      <c r="B49" s="188" t="s">
        <v>145</v>
      </c>
      <c r="C49" s="241" t="s">
        <v>149</v>
      </c>
      <c r="D49" s="235">
        <v>1191696000</v>
      </c>
      <c r="E49" s="233"/>
      <c r="F49" s="234"/>
      <c r="G49" s="235">
        <v>1191696000</v>
      </c>
      <c r="H49" s="197">
        <f t="shared" si="37"/>
        <v>0</v>
      </c>
      <c r="I49" s="193">
        <v>124999956</v>
      </c>
      <c r="J49" s="201"/>
      <c r="K49" s="202">
        <v>125000000</v>
      </c>
      <c r="L49" s="197">
        <f t="shared" si="38"/>
        <v>-44</v>
      </c>
      <c r="M49" s="197">
        <f t="shared" ref="M49:O49" si="51">F49+J49</f>
        <v>0</v>
      </c>
      <c r="N49" s="197">
        <f t="shared" si="51"/>
        <v>1316696000</v>
      </c>
      <c r="O49" s="197">
        <f t="shared" si="51"/>
        <v>-44</v>
      </c>
      <c r="P49" s="198">
        <f t="shared" si="40"/>
        <v>0</v>
      </c>
      <c r="Q49" s="199">
        <f t="shared" si="41"/>
        <v>1</v>
      </c>
      <c r="R49" s="245" t="s">
        <v>150</v>
      </c>
      <c r="S49" s="154"/>
      <c r="T49" s="154"/>
      <c r="U49" s="154"/>
      <c r="V49" s="154"/>
      <c r="W49" s="154"/>
      <c r="X49" s="154"/>
      <c r="Y49" s="154"/>
    </row>
    <row r="50" spans="1:25">
      <c r="A50" s="203">
        <v>12</v>
      </c>
      <c r="B50" s="188" t="s">
        <v>145</v>
      </c>
      <c r="C50" s="241" t="s">
        <v>151</v>
      </c>
      <c r="D50" s="235">
        <v>1658348000</v>
      </c>
      <c r="E50" s="233"/>
      <c r="F50" s="234"/>
      <c r="G50" s="235">
        <v>1658348000</v>
      </c>
      <c r="H50" s="197">
        <f t="shared" si="37"/>
        <v>0</v>
      </c>
      <c r="I50" s="193">
        <v>158909689</v>
      </c>
      <c r="J50" s="201"/>
      <c r="K50" s="202">
        <v>158909689</v>
      </c>
      <c r="L50" s="197">
        <f t="shared" si="38"/>
        <v>0</v>
      </c>
      <c r="M50" s="197">
        <f t="shared" ref="M50:O50" si="52">F50+J50</f>
        <v>0</v>
      </c>
      <c r="N50" s="197">
        <f t="shared" si="52"/>
        <v>1817257689</v>
      </c>
      <c r="O50" s="197">
        <f t="shared" si="52"/>
        <v>0</v>
      </c>
      <c r="P50" s="198">
        <f t="shared" si="40"/>
        <v>0</v>
      </c>
      <c r="Q50" s="199">
        <f t="shared" si="41"/>
        <v>1</v>
      </c>
      <c r="R50" s="154"/>
      <c r="S50" s="154"/>
      <c r="T50" s="154"/>
      <c r="U50" s="154"/>
      <c r="V50" s="154"/>
      <c r="W50" s="154"/>
      <c r="X50" s="154"/>
      <c r="Y50" s="154"/>
    </row>
    <row r="51" spans="1:25">
      <c r="A51" s="203">
        <v>13</v>
      </c>
      <c r="B51" s="188" t="s">
        <v>145</v>
      </c>
      <c r="C51" s="246" t="s">
        <v>152</v>
      </c>
      <c r="D51" s="247">
        <v>1420640000</v>
      </c>
      <c r="E51" s="248"/>
      <c r="F51" s="234"/>
      <c r="G51" s="247">
        <v>1420640000</v>
      </c>
      <c r="H51" s="197">
        <f t="shared" si="37"/>
        <v>0</v>
      </c>
      <c r="I51" s="247">
        <v>149077053</v>
      </c>
      <c r="J51" s="233"/>
      <c r="K51" s="249">
        <v>149077053</v>
      </c>
      <c r="L51" s="197">
        <f t="shared" si="38"/>
        <v>0</v>
      </c>
      <c r="M51" s="197">
        <f t="shared" ref="M51:O51" si="53">F51+J51</f>
        <v>0</v>
      </c>
      <c r="N51" s="197">
        <f t="shared" si="53"/>
        <v>1569717053</v>
      </c>
      <c r="O51" s="197">
        <f t="shared" si="53"/>
        <v>0</v>
      </c>
      <c r="P51" s="198">
        <f t="shared" si="40"/>
        <v>0</v>
      </c>
      <c r="Q51" s="199">
        <f t="shared" si="41"/>
        <v>1</v>
      </c>
      <c r="R51" s="151"/>
      <c r="S51" s="151"/>
      <c r="T51" s="151"/>
      <c r="U51" s="151"/>
      <c r="V51" s="151"/>
      <c r="W51" s="151"/>
      <c r="X51" s="151"/>
      <c r="Y51" s="151"/>
    </row>
    <row r="52" spans="1:25">
      <c r="A52" s="203">
        <v>14</v>
      </c>
      <c r="B52" s="188" t="s">
        <v>145</v>
      </c>
      <c r="C52" s="246" t="s">
        <v>72</v>
      </c>
      <c r="D52" s="247">
        <v>1247611000</v>
      </c>
      <c r="E52" s="248"/>
      <c r="F52" s="234"/>
      <c r="G52" s="235">
        <v>1100000000</v>
      </c>
      <c r="H52" s="197">
        <f t="shared" si="37"/>
        <v>147611000</v>
      </c>
      <c r="I52" s="250"/>
      <c r="J52" s="233"/>
      <c r="K52" s="232"/>
      <c r="L52" s="197">
        <f t="shared" si="38"/>
        <v>0</v>
      </c>
      <c r="M52" s="197">
        <f t="shared" ref="M52:O52" si="54">F52+J52</f>
        <v>0</v>
      </c>
      <c r="N52" s="197">
        <f t="shared" si="54"/>
        <v>1100000000</v>
      </c>
      <c r="O52" s="197">
        <f t="shared" si="54"/>
        <v>147611000</v>
      </c>
      <c r="P52" s="198">
        <f t="shared" si="40"/>
        <v>0</v>
      </c>
      <c r="Q52" s="199">
        <f t="shared" si="41"/>
        <v>0.88168507651824168</v>
      </c>
      <c r="R52" s="151"/>
      <c r="S52" s="151"/>
      <c r="T52" s="151"/>
      <c r="U52" s="151"/>
      <c r="V52" s="151"/>
      <c r="W52" s="151"/>
      <c r="X52" s="151"/>
      <c r="Y52" s="151"/>
    </row>
    <row r="53" spans="1:25">
      <c r="A53" s="203">
        <v>15</v>
      </c>
      <c r="B53" s="188" t="s">
        <v>145</v>
      </c>
      <c r="C53" s="246" t="s">
        <v>73</v>
      </c>
      <c r="D53" s="247">
        <v>1275262000</v>
      </c>
      <c r="E53" s="248"/>
      <c r="F53" s="234"/>
      <c r="G53" s="247">
        <v>1100000000</v>
      </c>
      <c r="H53" s="197">
        <f t="shared" si="37"/>
        <v>175262000</v>
      </c>
      <c r="I53" s="250"/>
      <c r="J53" s="233"/>
      <c r="K53" s="232"/>
      <c r="L53" s="197">
        <f t="shared" si="38"/>
        <v>0</v>
      </c>
      <c r="M53" s="197">
        <f t="shared" ref="M53:O53" si="55">F53+J53</f>
        <v>0</v>
      </c>
      <c r="N53" s="197">
        <f t="shared" si="55"/>
        <v>1100000000</v>
      </c>
      <c r="O53" s="197">
        <f t="shared" si="55"/>
        <v>175262000</v>
      </c>
      <c r="P53" s="198">
        <f t="shared" si="40"/>
        <v>0</v>
      </c>
      <c r="Q53" s="199">
        <f t="shared" si="41"/>
        <v>0.86256784880283421</v>
      </c>
      <c r="R53" s="151"/>
      <c r="S53" s="151"/>
      <c r="T53" s="151"/>
      <c r="U53" s="151"/>
      <c r="V53" s="151"/>
      <c r="W53" s="151"/>
      <c r="X53" s="151"/>
      <c r="Y53" s="151"/>
    </row>
    <row r="54" spans="1:25">
      <c r="A54" s="203">
        <v>16</v>
      </c>
      <c r="B54" s="188" t="s">
        <v>145</v>
      </c>
      <c r="C54" s="246" t="s">
        <v>75</v>
      </c>
      <c r="D54" s="247">
        <v>1271898000</v>
      </c>
      <c r="E54" s="248"/>
      <c r="F54" s="234"/>
      <c r="G54" s="247">
        <v>1150000000</v>
      </c>
      <c r="H54" s="197">
        <f t="shared" si="37"/>
        <v>121898000</v>
      </c>
      <c r="I54" s="250"/>
      <c r="J54" s="233"/>
      <c r="K54" s="232"/>
      <c r="L54" s="197">
        <f t="shared" si="38"/>
        <v>0</v>
      </c>
      <c r="M54" s="197">
        <f t="shared" ref="M54:O54" si="56">F54+J54</f>
        <v>0</v>
      </c>
      <c r="N54" s="197">
        <f t="shared" si="56"/>
        <v>1150000000</v>
      </c>
      <c r="O54" s="197">
        <f t="shared" si="56"/>
        <v>121898000</v>
      </c>
      <c r="P54" s="198">
        <f t="shared" si="40"/>
        <v>0</v>
      </c>
      <c r="Q54" s="199">
        <f t="shared" si="41"/>
        <v>0.90416055375509674</v>
      </c>
      <c r="R54" s="151"/>
      <c r="S54" s="151"/>
      <c r="T54" s="151"/>
      <c r="U54" s="151"/>
      <c r="V54" s="151"/>
      <c r="W54" s="151"/>
      <c r="X54" s="151"/>
      <c r="Y54" s="151"/>
    </row>
    <row r="55" spans="1:25">
      <c r="A55" s="203">
        <v>17</v>
      </c>
      <c r="B55" s="188" t="s">
        <v>145</v>
      </c>
      <c r="C55" s="246" t="s">
        <v>76</v>
      </c>
      <c r="D55" s="247">
        <v>1382220000</v>
      </c>
      <c r="E55" s="248"/>
      <c r="F55" s="234"/>
      <c r="G55" s="247">
        <v>1382220000</v>
      </c>
      <c r="H55" s="197">
        <f t="shared" si="37"/>
        <v>0</v>
      </c>
      <c r="I55" s="247">
        <v>124824112</v>
      </c>
      <c r="J55" s="233"/>
      <c r="K55" s="235">
        <v>124824112</v>
      </c>
      <c r="L55" s="197">
        <f t="shared" si="38"/>
        <v>0</v>
      </c>
      <c r="M55" s="197">
        <f t="shared" ref="M55:O55" si="57">F55+J55</f>
        <v>0</v>
      </c>
      <c r="N55" s="197">
        <f t="shared" si="57"/>
        <v>1507044112</v>
      </c>
      <c r="O55" s="197">
        <f t="shared" si="57"/>
        <v>0</v>
      </c>
      <c r="P55" s="198">
        <f t="shared" si="40"/>
        <v>0</v>
      </c>
      <c r="Q55" s="199">
        <f t="shared" si="41"/>
        <v>1</v>
      </c>
      <c r="R55" s="151"/>
      <c r="S55" s="151"/>
      <c r="T55" s="151"/>
      <c r="U55" s="151"/>
      <c r="V55" s="151"/>
      <c r="W55" s="151"/>
      <c r="X55" s="151"/>
      <c r="Y55" s="151"/>
    </row>
    <row r="56" spans="1:25">
      <c r="A56" s="203">
        <v>18</v>
      </c>
      <c r="B56" s="188" t="s">
        <v>145</v>
      </c>
      <c r="C56" s="246" t="s">
        <v>77</v>
      </c>
      <c r="D56" s="247">
        <v>1509219000</v>
      </c>
      <c r="E56" s="248"/>
      <c r="F56" s="234"/>
      <c r="G56" s="247">
        <v>300000000</v>
      </c>
      <c r="H56" s="197">
        <f t="shared" si="37"/>
        <v>1209219000</v>
      </c>
      <c r="I56" s="250"/>
      <c r="J56" s="233"/>
      <c r="K56" s="232"/>
      <c r="L56" s="197">
        <f t="shared" si="38"/>
        <v>0</v>
      </c>
      <c r="M56" s="197">
        <f t="shared" ref="M56:O56" si="58">F56+J56</f>
        <v>0</v>
      </c>
      <c r="N56" s="197">
        <f t="shared" si="58"/>
        <v>300000000</v>
      </c>
      <c r="O56" s="197">
        <f t="shared" si="58"/>
        <v>1209219000</v>
      </c>
      <c r="P56" s="198">
        <f t="shared" si="40"/>
        <v>0</v>
      </c>
      <c r="Q56" s="199">
        <f t="shared" si="41"/>
        <v>0.19877830851586151</v>
      </c>
      <c r="R56" s="151"/>
      <c r="S56" s="151"/>
      <c r="T56" s="151"/>
      <c r="U56" s="151"/>
      <c r="V56" s="151"/>
      <c r="W56" s="151"/>
      <c r="X56" s="151"/>
      <c r="Y56" s="151"/>
    </row>
    <row r="57" spans="1:25">
      <c r="A57" s="170" t="s">
        <v>78</v>
      </c>
      <c r="B57" s="171"/>
      <c r="C57" s="251"/>
      <c r="D57" s="252"/>
      <c r="E57" s="253"/>
      <c r="F57" s="254"/>
      <c r="G57" s="252"/>
      <c r="H57" s="255"/>
      <c r="I57" s="256"/>
      <c r="J57" s="257"/>
      <c r="K57" s="257"/>
      <c r="L57" s="255"/>
      <c r="M57" s="197"/>
      <c r="N57" s="197"/>
      <c r="O57" s="197"/>
      <c r="P57" s="198"/>
      <c r="Q57" s="199"/>
      <c r="R57" s="258"/>
      <c r="S57" s="259"/>
      <c r="T57" s="259"/>
      <c r="U57" s="259"/>
      <c r="V57" s="259"/>
      <c r="W57" s="211"/>
      <c r="X57" s="211"/>
      <c r="Y57" s="211"/>
    </row>
    <row r="58" spans="1:25">
      <c r="A58" s="170" t="s">
        <v>79</v>
      </c>
      <c r="B58" s="251" t="s">
        <v>80</v>
      </c>
      <c r="C58" s="251" t="s">
        <v>80</v>
      </c>
      <c r="D58" s="252">
        <f t="shared" ref="D58:F58" si="59">SUM(D59:D63)</f>
        <v>7010147000</v>
      </c>
      <c r="E58" s="252">
        <f t="shared" si="59"/>
        <v>0</v>
      </c>
      <c r="F58" s="252">
        <f t="shared" si="59"/>
        <v>500000000</v>
      </c>
      <c r="G58" s="252">
        <f>SUM(G59:G64)</f>
        <v>11835794050</v>
      </c>
      <c r="H58" s="252">
        <f t="shared" ref="H58:O58" si="60">SUM(H59:H63)</f>
        <v>1767400000</v>
      </c>
      <c r="I58" s="252">
        <f t="shared" si="60"/>
        <v>69430252</v>
      </c>
      <c r="J58" s="252">
        <f t="shared" si="60"/>
        <v>69430252</v>
      </c>
      <c r="K58" s="252">
        <f t="shared" si="60"/>
        <v>69430252</v>
      </c>
      <c r="L58" s="252">
        <f t="shared" si="60"/>
        <v>0</v>
      </c>
      <c r="M58" s="252">
        <f t="shared" si="60"/>
        <v>569430252</v>
      </c>
      <c r="N58" s="252">
        <f t="shared" si="60"/>
        <v>5312177252</v>
      </c>
      <c r="O58" s="252">
        <f t="shared" si="60"/>
        <v>1767400000</v>
      </c>
      <c r="P58" s="198"/>
      <c r="Q58" s="199"/>
      <c r="R58" s="258"/>
      <c r="S58" s="259"/>
      <c r="T58" s="259"/>
      <c r="U58" s="259"/>
      <c r="V58" s="259"/>
      <c r="W58" s="211"/>
      <c r="X58" s="211"/>
      <c r="Y58" s="211"/>
    </row>
    <row r="59" spans="1:25">
      <c r="A59" s="203">
        <v>1</v>
      </c>
      <c r="B59" s="188" t="s">
        <v>145</v>
      </c>
      <c r="C59" s="240" t="s">
        <v>87</v>
      </c>
      <c r="D59" s="260">
        <v>1450000000</v>
      </c>
      <c r="E59" s="261"/>
      <c r="F59" s="262">
        <v>250000000</v>
      </c>
      <c r="G59" s="260">
        <v>416300000</v>
      </c>
      <c r="H59" s="215">
        <f t="shared" ref="H59:H63" si="61">D59-G59</f>
        <v>1033700000</v>
      </c>
      <c r="I59" s="166"/>
      <c r="J59" s="195"/>
      <c r="K59" s="195"/>
      <c r="L59" s="197">
        <f t="shared" ref="L59:L64" si="62">I59-K59</f>
        <v>0</v>
      </c>
      <c r="M59" s="197">
        <f t="shared" ref="M59:O59" si="63">F59+J59</f>
        <v>250000000</v>
      </c>
      <c r="N59" s="197">
        <f t="shared" si="63"/>
        <v>416300000</v>
      </c>
      <c r="O59" s="197">
        <f t="shared" si="63"/>
        <v>1033700000</v>
      </c>
      <c r="P59" s="198">
        <f t="shared" ref="P59:P63" si="64">IF(E59=0, 0, F59/E59)</f>
        <v>0</v>
      </c>
      <c r="Q59" s="199">
        <f t="shared" ref="Q59:Q67" si="65">IF(D59=0, 0, G59/D59)</f>
        <v>0.28710344827586209</v>
      </c>
      <c r="R59" s="151"/>
      <c r="S59" s="151"/>
      <c r="T59" s="151"/>
      <c r="U59" s="151"/>
      <c r="V59" s="151"/>
      <c r="W59" s="151"/>
      <c r="X59" s="151"/>
      <c r="Y59" s="151"/>
    </row>
    <row r="60" spans="1:25">
      <c r="A60" s="203">
        <v>2</v>
      </c>
      <c r="B60" s="188" t="s">
        <v>145</v>
      </c>
      <c r="C60" s="240" t="s">
        <v>88</v>
      </c>
      <c r="D60" s="260">
        <v>1450000000</v>
      </c>
      <c r="E60" s="261"/>
      <c r="F60" s="262">
        <v>250000000</v>
      </c>
      <c r="G60" s="260">
        <v>416300000</v>
      </c>
      <c r="H60" s="215">
        <f t="shared" si="61"/>
        <v>1033700000</v>
      </c>
      <c r="I60" s="166"/>
      <c r="J60" s="195"/>
      <c r="K60" s="195"/>
      <c r="L60" s="197">
        <f t="shared" si="62"/>
        <v>0</v>
      </c>
      <c r="M60" s="197">
        <f t="shared" ref="M60:O60" si="66">F60+J60</f>
        <v>250000000</v>
      </c>
      <c r="N60" s="197">
        <f t="shared" si="66"/>
        <v>416300000</v>
      </c>
      <c r="O60" s="197">
        <f t="shared" si="66"/>
        <v>1033700000</v>
      </c>
      <c r="P60" s="198">
        <f t="shared" si="64"/>
        <v>0</v>
      </c>
      <c r="Q60" s="199">
        <f t="shared" si="65"/>
        <v>0.28710344827586209</v>
      </c>
      <c r="R60" s="151"/>
      <c r="S60" s="151"/>
      <c r="T60" s="151"/>
      <c r="U60" s="151"/>
      <c r="V60" s="151"/>
      <c r="W60" s="151"/>
      <c r="X60" s="151"/>
      <c r="Y60" s="151"/>
    </row>
    <row r="61" spans="1:25">
      <c r="A61" s="203">
        <v>3</v>
      </c>
      <c r="B61" s="188" t="s">
        <v>145</v>
      </c>
      <c r="C61" s="241" t="s">
        <v>89</v>
      </c>
      <c r="D61" s="235">
        <v>1667337000</v>
      </c>
      <c r="E61" s="233"/>
      <c r="F61" s="234"/>
      <c r="G61" s="235">
        <v>1667337000</v>
      </c>
      <c r="H61" s="215">
        <f t="shared" si="61"/>
        <v>0</v>
      </c>
      <c r="I61" s="213">
        <v>69430252</v>
      </c>
      <c r="J61" s="202">
        <v>69430252</v>
      </c>
      <c r="K61" s="202">
        <v>69430252</v>
      </c>
      <c r="L61" s="197">
        <f t="shared" si="62"/>
        <v>0</v>
      </c>
      <c r="M61" s="197">
        <f t="shared" ref="M61:O61" si="67">F61+J61</f>
        <v>69430252</v>
      </c>
      <c r="N61" s="197">
        <f t="shared" si="67"/>
        <v>1736767252</v>
      </c>
      <c r="O61" s="197">
        <f t="shared" si="67"/>
        <v>0</v>
      </c>
      <c r="P61" s="198">
        <f t="shared" si="64"/>
        <v>0</v>
      </c>
      <c r="Q61" s="199">
        <f t="shared" si="65"/>
        <v>1</v>
      </c>
      <c r="R61" s="151"/>
      <c r="S61" s="151"/>
      <c r="T61" s="151"/>
      <c r="U61" s="151"/>
      <c r="V61" s="151"/>
      <c r="W61" s="151"/>
      <c r="X61" s="151"/>
      <c r="Y61" s="151"/>
    </row>
    <row r="62" spans="1:25">
      <c r="A62" s="203">
        <v>4</v>
      </c>
      <c r="B62" s="188" t="s">
        <v>145</v>
      </c>
      <c r="C62" s="241" t="s">
        <v>153</v>
      </c>
      <c r="D62" s="235">
        <v>2442810000</v>
      </c>
      <c r="E62" s="233"/>
      <c r="F62" s="234"/>
      <c r="G62" s="235">
        <v>2442810000</v>
      </c>
      <c r="H62" s="215">
        <f t="shared" si="61"/>
        <v>0</v>
      </c>
      <c r="I62" s="166"/>
      <c r="J62" s="201"/>
      <c r="K62" s="201"/>
      <c r="L62" s="197">
        <f t="shared" si="62"/>
        <v>0</v>
      </c>
      <c r="M62" s="197">
        <f t="shared" ref="M62:O62" si="68">F62+J62</f>
        <v>0</v>
      </c>
      <c r="N62" s="197">
        <f t="shared" si="68"/>
        <v>2442810000</v>
      </c>
      <c r="O62" s="197">
        <f t="shared" si="68"/>
        <v>0</v>
      </c>
      <c r="P62" s="198">
        <f t="shared" si="64"/>
        <v>0</v>
      </c>
      <c r="Q62" s="199">
        <f t="shared" si="65"/>
        <v>1</v>
      </c>
      <c r="R62" s="151"/>
      <c r="S62" s="151"/>
      <c r="T62" s="151"/>
      <c r="U62" s="151"/>
      <c r="V62" s="151"/>
      <c r="W62" s="151"/>
      <c r="X62" s="151"/>
      <c r="Y62" s="151"/>
    </row>
    <row r="63" spans="1:25">
      <c r="A63" s="263">
        <v>5</v>
      </c>
      <c r="B63" s="219" t="s">
        <v>145</v>
      </c>
      <c r="C63" s="264" t="s">
        <v>90</v>
      </c>
      <c r="D63" s="265"/>
      <c r="E63" s="266"/>
      <c r="F63" s="267"/>
      <c r="G63" s="268">
        <v>300000000</v>
      </c>
      <c r="H63" s="215">
        <f t="shared" si="61"/>
        <v>-300000000</v>
      </c>
      <c r="I63" s="269"/>
      <c r="J63" s="270"/>
      <c r="K63" s="270"/>
      <c r="L63" s="197">
        <f t="shared" si="62"/>
        <v>0</v>
      </c>
      <c r="M63" s="197">
        <f t="shared" ref="M63:O63" si="69">F63+J63</f>
        <v>0</v>
      </c>
      <c r="N63" s="197">
        <f t="shared" si="69"/>
        <v>300000000</v>
      </c>
      <c r="O63" s="197">
        <f t="shared" si="69"/>
        <v>-300000000</v>
      </c>
      <c r="P63" s="198">
        <f t="shared" si="64"/>
        <v>0</v>
      </c>
      <c r="Q63" s="199">
        <f t="shared" si="65"/>
        <v>0</v>
      </c>
      <c r="R63" s="225"/>
      <c r="S63" s="225"/>
      <c r="T63" s="225"/>
      <c r="U63" s="225"/>
      <c r="V63" s="225"/>
      <c r="W63" s="151"/>
      <c r="X63" s="151"/>
      <c r="Y63" s="151"/>
    </row>
    <row r="64" spans="1:25">
      <c r="A64" s="203"/>
      <c r="B64" s="188" t="s">
        <v>154</v>
      </c>
      <c r="C64" s="271"/>
      <c r="D64" s="249">
        <v>1141122000</v>
      </c>
      <c r="E64" s="233"/>
      <c r="F64" s="234"/>
      <c r="G64" s="235">
        <v>6593047050</v>
      </c>
      <c r="H64" s="166"/>
      <c r="I64" s="166"/>
      <c r="J64" s="201"/>
      <c r="K64" s="201"/>
      <c r="L64" s="215">
        <f t="shared" si="62"/>
        <v>0</v>
      </c>
      <c r="M64" s="197">
        <f t="shared" ref="M64:O64" si="70">F64+J64</f>
        <v>0</v>
      </c>
      <c r="N64" s="197">
        <f t="shared" si="70"/>
        <v>6593047050</v>
      </c>
      <c r="O64" s="197">
        <f t="shared" si="70"/>
        <v>0</v>
      </c>
      <c r="P64" s="198"/>
      <c r="Q64" s="199">
        <f t="shared" si="65"/>
        <v>5.7776881437742853</v>
      </c>
      <c r="R64" s="151"/>
      <c r="S64" s="151"/>
      <c r="T64" s="151"/>
      <c r="U64" s="151"/>
      <c r="V64" s="151"/>
      <c r="W64" s="151"/>
      <c r="X64" s="151"/>
      <c r="Y64" s="151"/>
    </row>
    <row r="65" spans="1:25">
      <c r="A65" s="162" t="s">
        <v>93</v>
      </c>
      <c r="B65" s="272" t="s">
        <v>155</v>
      </c>
      <c r="C65" s="272" t="s">
        <v>155</v>
      </c>
      <c r="D65" s="273">
        <f t="shared" ref="D65:O65" si="71">SUM(D66:D76)</f>
        <v>22330133000</v>
      </c>
      <c r="E65" s="273">
        <f t="shared" si="71"/>
        <v>0</v>
      </c>
      <c r="F65" s="274">
        <f t="shared" si="71"/>
        <v>800000000</v>
      </c>
      <c r="G65" s="273">
        <f t="shared" si="71"/>
        <v>12800000000</v>
      </c>
      <c r="H65" s="273">
        <f t="shared" si="71"/>
        <v>11897439000</v>
      </c>
      <c r="I65" s="273">
        <f t="shared" si="71"/>
        <v>140389069</v>
      </c>
      <c r="J65" s="273">
        <f t="shared" si="71"/>
        <v>140389069</v>
      </c>
      <c r="K65" s="273">
        <f t="shared" si="71"/>
        <v>140389069</v>
      </c>
      <c r="L65" s="273">
        <f t="shared" si="71"/>
        <v>0</v>
      </c>
      <c r="M65" s="273">
        <f t="shared" si="71"/>
        <v>940389069</v>
      </c>
      <c r="N65" s="273">
        <f t="shared" si="71"/>
        <v>12140389069</v>
      </c>
      <c r="O65" s="273">
        <f t="shared" si="71"/>
        <v>11897439000</v>
      </c>
      <c r="P65" s="198"/>
      <c r="Q65" s="199">
        <f t="shared" si="65"/>
        <v>0.5732164694227303</v>
      </c>
      <c r="R65" s="151"/>
      <c r="S65" s="151"/>
      <c r="T65" s="151"/>
      <c r="U65" s="151"/>
      <c r="V65" s="151"/>
      <c r="W65" s="151"/>
      <c r="X65" s="151"/>
      <c r="Y65" s="151"/>
    </row>
    <row r="66" spans="1:25">
      <c r="A66" s="275">
        <v>1</v>
      </c>
      <c r="B66" s="188" t="s">
        <v>145</v>
      </c>
      <c r="C66" s="241" t="s">
        <v>156</v>
      </c>
      <c r="D66" s="235">
        <v>1280156000</v>
      </c>
      <c r="E66" s="233"/>
      <c r="F66" s="242">
        <v>400000000</v>
      </c>
      <c r="G66" s="235">
        <v>1200000000</v>
      </c>
      <c r="H66" s="215">
        <f t="shared" ref="H66:H67" si="72">D66-G66</f>
        <v>80156000</v>
      </c>
      <c r="I66" s="213">
        <v>49213477</v>
      </c>
      <c r="J66" s="193">
        <v>49213477</v>
      </c>
      <c r="K66" s="193">
        <v>49213477</v>
      </c>
      <c r="L66" s="215">
        <f t="shared" ref="L66:L67" si="73">I66-K66</f>
        <v>0</v>
      </c>
      <c r="M66" s="197">
        <f t="shared" ref="M66:O66" si="74">F66+J66</f>
        <v>449213477</v>
      </c>
      <c r="N66" s="197">
        <f t="shared" si="74"/>
        <v>1249213477</v>
      </c>
      <c r="O66" s="197">
        <f t="shared" si="74"/>
        <v>80156000</v>
      </c>
      <c r="P66" s="198">
        <f t="shared" ref="P66:P67" si="75">IF(E66=0, 0, F66/E66)</f>
        <v>0</v>
      </c>
      <c r="Q66" s="199">
        <f t="shared" si="65"/>
        <v>0.93738575611097397</v>
      </c>
      <c r="R66" s="151"/>
      <c r="S66" s="151"/>
      <c r="T66" s="151"/>
      <c r="U66" s="151"/>
      <c r="V66" s="151"/>
      <c r="W66" s="151"/>
      <c r="X66" s="151"/>
      <c r="Y66" s="151"/>
    </row>
    <row r="67" spans="1:25">
      <c r="A67" s="275">
        <v>2</v>
      </c>
      <c r="B67" s="188" t="s">
        <v>145</v>
      </c>
      <c r="C67" s="241" t="s">
        <v>157</v>
      </c>
      <c r="D67" s="235">
        <v>1280156000</v>
      </c>
      <c r="E67" s="233"/>
      <c r="F67" s="242">
        <v>400000000</v>
      </c>
      <c r="G67" s="235">
        <v>1200000000</v>
      </c>
      <c r="H67" s="215">
        <f t="shared" si="72"/>
        <v>80156000</v>
      </c>
      <c r="I67" s="213">
        <v>91175592</v>
      </c>
      <c r="J67" s="193">
        <v>91175592</v>
      </c>
      <c r="K67" s="193">
        <v>91175592</v>
      </c>
      <c r="L67" s="215">
        <f t="shared" si="73"/>
        <v>0</v>
      </c>
      <c r="M67" s="197">
        <f t="shared" ref="M67:O67" si="76">F67+J67</f>
        <v>491175592</v>
      </c>
      <c r="N67" s="197">
        <f t="shared" si="76"/>
        <v>1291175592</v>
      </c>
      <c r="O67" s="197">
        <f t="shared" si="76"/>
        <v>80156000</v>
      </c>
      <c r="P67" s="198">
        <f t="shared" si="75"/>
        <v>0</v>
      </c>
      <c r="Q67" s="199">
        <f t="shared" si="65"/>
        <v>0.93738575611097397</v>
      </c>
      <c r="R67" s="151"/>
      <c r="S67" s="151"/>
      <c r="T67" s="151"/>
      <c r="U67" s="151"/>
      <c r="V67" s="151"/>
      <c r="W67" s="151"/>
      <c r="X67" s="151"/>
      <c r="Y67" s="151"/>
    </row>
    <row r="68" spans="1:25">
      <c r="A68" s="203">
        <v>3</v>
      </c>
      <c r="B68" s="188" t="s">
        <v>145</v>
      </c>
      <c r="C68" s="241" t="s">
        <v>158</v>
      </c>
      <c r="D68" s="235">
        <v>1832694000</v>
      </c>
      <c r="E68" s="233"/>
      <c r="F68" s="242"/>
      <c r="G68" s="235">
        <v>800000000</v>
      </c>
      <c r="H68" s="215"/>
      <c r="I68" s="166"/>
      <c r="J68" s="201"/>
      <c r="K68" s="201"/>
      <c r="L68" s="215"/>
      <c r="M68" s="197"/>
      <c r="N68" s="197"/>
      <c r="O68" s="197"/>
      <c r="P68" s="198"/>
      <c r="Q68" s="199"/>
      <c r="R68" s="151"/>
      <c r="S68" s="151"/>
      <c r="T68" s="151"/>
      <c r="U68" s="151"/>
      <c r="V68" s="151"/>
      <c r="W68" s="151"/>
      <c r="X68" s="151"/>
      <c r="Y68" s="151"/>
    </row>
    <row r="69" spans="1:25">
      <c r="A69" s="187">
        <v>4</v>
      </c>
      <c r="B69" s="188" t="s">
        <v>145</v>
      </c>
      <c r="C69" s="241" t="s">
        <v>159</v>
      </c>
      <c r="D69" s="232">
        <v>1219280000</v>
      </c>
      <c r="E69" s="233"/>
      <c r="F69" s="234"/>
      <c r="G69" s="232">
        <f>400000000+200000000</f>
        <v>600000000</v>
      </c>
      <c r="H69" s="215">
        <f>D69-G69</f>
        <v>619280000</v>
      </c>
      <c r="I69" s="166"/>
      <c r="J69" s="201"/>
      <c r="K69" s="201"/>
      <c r="L69" s="215">
        <f t="shared" ref="L69:L76" si="77">I69-K69</f>
        <v>0</v>
      </c>
      <c r="M69" s="197">
        <f t="shared" ref="M69:O69" si="78">F69+J69</f>
        <v>0</v>
      </c>
      <c r="N69" s="197">
        <f t="shared" si="78"/>
        <v>600000000</v>
      </c>
      <c r="O69" s="197">
        <f t="shared" si="78"/>
        <v>619280000</v>
      </c>
      <c r="P69" s="198">
        <f t="shared" ref="P69:P76" si="79">IF(E69=0, 0, F69/E69)</f>
        <v>0</v>
      </c>
      <c r="Q69" s="199">
        <f t="shared" ref="Q69:Q78" si="80">IF(D69=0, 0, G69/D69)</f>
        <v>0.49209369463945934</v>
      </c>
      <c r="R69" s="154"/>
      <c r="S69" s="151"/>
      <c r="T69" s="151"/>
      <c r="U69" s="151"/>
      <c r="V69" s="154"/>
      <c r="W69" s="154"/>
      <c r="X69" s="154"/>
      <c r="Y69" s="154"/>
    </row>
    <row r="70" spans="1:25">
      <c r="A70" s="203">
        <v>5</v>
      </c>
      <c r="B70" s="188" t="s">
        <v>145</v>
      </c>
      <c r="C70" s="241" t="s">
        <v>160</v>
      </c>
      <c r="D70" s="233"/>
      <c r="E70" s="233"/>
      <c r="F70" s="234"/>
      <c r="G70" s="232">
        <v>700000000</v>
      </c>
      <c r="H70" s="166"/>
      <c r="I70" s="166"/>
      <c r="J70" s="201"/>
      <c r="K70" s="201"/>
      <c r="L70" s="215">
        <f t="shared" si="77"/>
        <v>0</v>
      </c>
      <c r="M70" s="197">
        <f t="shared" ref="M70:O70" si="81">F70+J70</f>
        <v>0</v>
      </c>
      <c r="N70" s="197">
        <f t="shared" si="81"/>
        <v>700000000</v>
      </c>
      <c r="O70" s="197">
        <f t="shared" si="81"/>
        <v>0</v>
      </c>
      <c r="P70" s="198">
        <f t="shared" si="79"/>
        <v>0</v>
      </c>
      <c r="Q70" s="199">
        <f t="shared" si="80"/>
        <v>0</v>
      </c>
      <c r="R70" s="154"/>
      <c r="S70" s="151"/>
      <c r="T70" s="151"/>
      <c r="U70" s="151"/>
      <c r="V70" s="154"/>
      <c r="W70" s="154"/>
      <c r="X70" s="154"/>
      <c r="Y70" s="154"/>
    </row>
    <row r="71" spans="1:25">
      <c r="A71" s="187">
        <v>6</v>
      </c>
      <c r="B71" s="188" t="s">
        <v>145</v>
      </c>
      <c r="C71" s="241" t="s">
        <v>161</v>
      </c>
      <c r="D71" s="233"/>
      <c r="E71" s="233"/>
      <c r="F71" s="234"/>
      <c r="G71" s="232">
        <v>300000000</v>
      </c>
      <c r="H71" s="166"/>
      <c r="I71" s="166"/>
      <c r="J71" s="201"/>
      <c r="K71" s="201"/>
      <c r="L71" s="215">
        <f t="shared" si="77"/>
        <v>0</v>
      </c>
      <c r="M71" s="197">
        <f t="shared" ref="M71:O71" si="82">F71+J71</f>
        <v>0</v>
      </c>
      <c r="N71" s="197">
        <f t="shared" si="82"/>
        <v>300000000</v>
      </c>
      <c r="O71" s="197">
        <f t="shared" si="82"/>
        <v>0</v>
      </c>
      <c r="P71" s="198">
        <f t="shared" si="79"/>
        <v>0</v>
      </c>
      <c r="Q71" s="199">
        <f t="shared" si="80"/>
        <v>0</v>
      </c>
      <c r="R71" s="154"/>
      <c r="S71" s="151"/>
      <c r="T71" s="151"/>
      <c r="U71" s="151"/>
      <c r="V71" s="154"/>
      <c r="W71" s="154"/>
      <c r="X71" s="154"/>
      <c r="Y71" s="154"/>
    </row>
    <row r="72" spans="1:25">
      <c r="A72" s="203">
        <v>7</v>
      </c>
      <c r="B72" s="188" t="s">
        <v>145</v>
      </c>
      <c r="C72" s="241" t="s">
        <v>162</v>
      </c>
      <c r="D72" s="233"/>
      <c r="E72" s="233"/>
      <c r="F72" s="234"/>
      <c r="G72" s="232">
        <v>700000000</v>
      </c>
      <c r="H72" s="166"/>
      <c r="I72" s="166"/>
      <c r="J72" s="201"/>
      <c r="K72" s="201"/>
      <c r="L72" s="215">
        <f t="shared" si="77"/>
        <v>0</v>
      </c>
      <c r="M72" s="197">
        <f t="shared" ref="M72:O72" si="83">F72+J72</f>
        <v>0</v>
      </c>
      <c r="N72" s="197">
        <f t="shared" si="83"/>
        <v>700000000</v>
      </c>
      <c r="O72" s="197">
        <f t="shared" si="83"/>
        <v>0</v>
      </c>
      <c r="P72" s="198">
        <f t="shared" si="79"/>
        <v>0</v>
      </c>
      <c r="Q72" s="199">
        <f t="shared" si="80"/>
        <v>0</v>
      </c>
      <c r="R72" s="154"/>
      <c r="S72" s="151"/>
      <c r="T72" s="151"/>
      <c r="U72" s="151"/>
      <c r="V72" s="154"/>
      <c r="W72" s="154"/>
      <c r="X72" s="154"/>
      <c r="Y72" s="154"/>
    </row>
    <row r="73" spans="1:25">
      <c r="A73" s="187">
        <v>8</v>
      </c>
      <c r="B73" s="188" t="s">
        <v>145</v>
      </c>
      <c r="C73" s="241" t="s">
        <v>163</v>
      </c>
      <c r="D73" s="233"/>
      <c r="E73" s="233"/>
      <c r="F73" s="234"/>
      <c r="G73" s="232">
        <v>700000000</v>
      </c>
      <c r="H73" s="166"/>
      <c r="I73" s="166"/>
      <c r="J73" s="201"/>
      <c r="K73" s="201"/>
      <c r="L73" s="215">
        <f t="shared" si="77"/>
        <v>0</v>
      </c>
      <c r="M73" s="197">
        <f t="shared" ref="M73:O73" si="84">F73+J73</f>
        <v>0</v>
      </c>
      <c r="N73" s="197">
        <f t="shared" si="84"/>
        <v>700000000</v>
      </c>
      <c r="O73" s="197">
        <f t="shared" si="84"/>
        <v>0</v>
      </c>
      <c r="P73" s="198">
        <f t="shared" si="79"/>
        <v>0</v>
      </c>
      <c r="Q73" s="199">
        <f t="shared" si="80"/>
        <v>0</v>
      </c>
      <c r="R73" s="154"/>
      <c r="S73" s="151"/>
      <c r="T73" s="151"/>
      <c r="U73" s="151"/>
      <c r="V73" s="154"/>
      <c r="W73" s="154"/>
      <c r="X73" s="154"/>
      <c r="Y73" s="154"/>
    </row>
    <row r="74" spans="1:25">
      <c r="A74" s="203">
        <v>9</v>
      </c>
      <c r="B74" s="188" t="s">
        <v>145</v>
      </c>
      <c r="C74" s="241" t="s">
        <v>164</v>
      </c>
      <c r="D74" s="233"/>
      <c r="E74" s="233"/>
      <c r="F74" s="234"/>
      <c r="G74" s="232">
        <v>700000000</v>
      </c>
      <c r="H74" s="166"/>
      <c r="I74" s="166"/>
      <c r="J74" s="201"/>
      <c r="K74" s="201"/>
      <c r="L74" s="215">
        <f t="shared" si="77"/>
        <v>0</v>
      </c>
      <c r="M74" s="197">
        <f t="shared" ref="M74:O74" si="85">F74+J74</f>
        <v>0</v>
      </c>
      <c r="N74" s="197">
        <f t="shared" si="85"/>
        <v>700000000</v>
      </c>
      <c r="O74" s="197">
        <f t="shared" si="85"/>
        <v>0</v>
      </c>
      <c r="P74" s="198">
        <f t="shared" si="79"/>
        <v>0</v>
      </c>
      <c r="Q74" s="199">
        <f t="shared" si="80"/>
        <v>0</v>
      </c>
      <c r="R74" s="154"/>
      <c r="S74" s="151"/>
      <c r="T74" s="151"/>
      <c r="U74" s="151"/>
      <c r="V74" s="154"/>
      <c r="W74" s="154"/>
      <c r="X74" s="154"/>
      <c r="Y74" s="154"/>
    </row>
    <row r="75" spans="1:25">
      <c r="A75" s="187">
        <v>10</v>
      </c>
      <c r="B75" s="188" t="s">
        <v>145</v>
      </c>
      <c r="C75" s="241" t="s">
        <v>165</v>
      </c>
      <c r="D75" s="233"/>
      <c r="E75" s="233"/>
      <c r="F75" s="234"/>
      <c r="G75" s="232">
        <v>300000000</v>
      </c>
      <c r="H75" s="166"/>
      <c r="I75" s="166"/>
      <c r="J75" s="201"/>
      <c r="K75" s="201"/>
      <c r="L75" s="215">
        <f t="shared" si="77"/>
        <v>0</v>
      </c>
      <c r="M75" s="197">
        <f t="shared" ref="M75:O75" si="86">F75+J75</f>
        <v>0</v>
      </c>
      <c r="N75" s="197">
        <f t="shared" si="86"/>
        <v>300000000</v>
      </c>
      <c r="O75" s="197">
        <f t="shared" si="86"/>
        <v>0</v>
      </c>
      <c r="P75" s="198">
        <f t="shared" si="79"/>
        <v>0</v>
      </c>
      <c r="Q75" s="199">
        <f t="shared" si="80"/>
        <v>0</v>
      </c>
      <c r="R75" s="154"/>
      <c r="S75" s="151"/>
      <c r="T75" s="151"/>
      <c r="U75" s="151"/>
      <c r="V75" s="154"/>
      <c r="W75" s="154"/>
      <c r="X75" s="154"/>
      <c r="Y75" s="154"/>
    </row>
    <row r="76" spans="1:25">
      <c r="A76" s="203">
        <v>11</v>
      </c>
      <c r="B76" s="241" t="s">
        <v>166</v>
      </c>
      <c r="C76" s="276" t="s">
        <v>167</v>
      </c>
      <c r="D76" s="232">
        <v>16717847000</v>
      </c>
      <c r="E76" s="233"/>
      <c r="F76" s="234"/>
      <c r="G76" s="232">
        <v>5600000000</v>
      </c>
      <c r="H76" s="215">
        <f>D76-G76</f>
        <v>11117847000</v>
      </c>
      <c r="I76" s="166"/>
      <c r="J76" s="201"/>
      <c r="K76" s="201"/>
      <c r="L76" s="215">
        <f t="shared" si="77"/>
        <v>0</v>
      </c>
      <c r="M76" s="197">
        <f t="shared" ref="M76:O76" si="87">F76+J76</f>
        <v>0</v>
      </c>
      <c r="N76" s="197">
        <f t="shared" si="87"/>
        <v>5600000000</v>
      </c>
      <c r="O76" s="197">
        <f t="shared" si="87"/>
        <v>11117847000</v>
      </c>
      <c r="P76" s="198">
        <f t="shared" si="79"/>
        <v>0</v>
      </c>
      <c r="Q76" s="199">
        <f t="shared" si="80"/>
        <v>0.33497136323834042</v>
      </c>
      <c r="R76" s="151"/>
      <c r="S76" s="151"/>
      <c r="T76" s="151"/>
      <c r="U76" s="151"/>
      <c r="V76" s="151"/>
      <c r="W76" s="151"/>
      <c r="X76" s="151"/>
      <c r="Y76" s="151"/>
    </row>
    <row r="77" spans="1:25">
      <c r="A77" s="162" t="s">
        <v>96</v>
      </c>
      <c r="B77" s="277" t="s">
        <v>168</v>
      </c>
      <c r="C77" s="277" t="s">
        <v>168</v>
      </c>
      <c r="D77" s="273">
        <f t="shared" ref="D77:O77" si="88">D78</f>
        <v>1872200000</v>
      </c>
      <c r="E77" s="273">
        <f t="shared" si="88"/>
        <v>0</v>
      </c>
      <c r="F77" s="274">
        <f t="shared" si="88"/>
        <v>0</v>
      </c>
      <c r="G77" s="273">
        <f t="shared" si="88"/>
        <v>1000000000</v>
      </c>
      <c r="H77" s="273">
        <f t="shared" si="88"/>
        <v>872200000</v>
      </c>
      <c r="I77" s="273">
        <f t="shared" si="88"/>
        <v>0</v>
      </c>
      <c r="J77" s="273">
        <f t="shared" si="88"/>
        <v>0</v>
      </c>
      <c r="K77" s="273">
        <f t="shared" si="88"/>
        <v>0</v>
      </c>
      <c r="L77" s="273">
        <f t="shared" si="88"/>
        <v>0</v>
      </c>
      <c r="M77" s="273">
        <f t="shared" si="88"/>
        <v>0</v>
      </c>
      <c r="N77" s="273">
        <f t="shared" si="88"/>
        <v>1000000000</v>
      </c>
      <c r="O77" s="273">
        <f t="shared" si="88"/>
        <v>872200000</v>
      </c>
      <c r="P77" s="198"/>
      <c r="Q77" s="199">
        <f t="shared" si="80"/>
        <v>0.53413096891357759</v>
      </c>
      <c r="R77" s="151"/>
      <c r="S77" s="151"/>
      <c r="T77" s="151"/>
      <c r="U77" s="151"/>
      <c r="V77" s="151"/>
      <c r="W77" s="151"/>
      <c r="X77" s="151"/>
      <c r="Y77" s="151"/>
    </row>
    <row r="78" spans="1:25">
      <c r="A78" s="275">
        <v>1</v>
      </c>
      <c r="B78" s="188" t="s">
        <v>145</v>
      </c>
      <c r="C78" s="241" t="s">
        <v>169</v>
      </c>
      <c r="D78" s="232">
        <v>1872200000</v>
      </c>
      <c r="E78" s="233"/>
      <c r="F78" s="234"/>
      <c r="G78" s="232">
        <f>500000000+500000000</f>
        <v>1000000000</v>
      </c>
      <c r="H78" s="215">
        <f>D78-G78</f>
        <v>872200000</v>
      </c>
      <c r="I78" s="166"/>
      <c r="J78" s="201"/>
      <c r="K78" s="201"/>
      <c r="L78" s="215">
        <f>I78-K78</f>
        <v>0</v>
      </c>
      <c r="M78" s="197">
        <f t="shared" ref="M78:O78" si="89">F78+J78</f>
        <v>0</v>
      </c>
      <c r="N78" s="197">
        <f t="shared" si="89"/>
        <v>1000000000</v>
      </c>
      <c r="O78" s="197">
        <f t="shared" si="89"/>
        <v>872200000</v>
      </c>
      <c r="P78" s="198">
        <f>IF(E78=0, 0, F78/E78)</f>
        <v>0</v>
      </c>
      <c r="Q78" s="199">
        <f t="shared" si="80"/>
        <v>0.53413096891357759</v>
      </c>
      <c r="R78" s="151"/>
      <c r="S78" s="151"/>
      <c r="T78" s="151"/>
      <c r="U78" s="151"/>
      <c r="V78" s="151"/>
      <c r="W78" s="151"/>
      <c r="X78" s="151"/>
      <c r="Y78" s="151"/>
    </row>
    <row r="79" spans="1:25">
      <c r="A79" s="162" t="s">
        <v>34</v>
      </c>
      <c r="B79" s="272" t="s">
        <v>170</v>
      </c>
      <c r="C79" s="272" t="s">
        <v>170</v>
      </c>
      <c r="D79" s="273">
        <f t="shared" ref="D79:O79" si="90">SUM(D80:D85)</f>
        <v>45704023000</v>
      </c>
      <c r="E79" s="273">
        <f t="shared" si="90"/>
        <v>0</v>
      </c>
      <c r="F79" s="273">
        <f t="shared" si="90"/>
        <v>1651787000</v>
      </c>
      <c r="G79" s="273">
        <f t="shared" si="90"/>
        <v>22200650016</v>
      </c>
      <c r="H79" s="273">
        <f t="shared" si="90"/>
        <v>23503372984</v>
      </c>
      <c r="I79" s="273">
        <f t="shared" si="90"/>
        <v>0</v>
      </c>
      <c r="J79" s="273">
        <f t="shared" si="90"/>
        <v>0</v>
      </c>
      <c r="K79" s="273">
        <f t="shared" si="90"/>
        <v>0</v>
      </c>
      <c r="L79" s="273">
        <f t="shared" si="90"/>
        <v>0</v>
      </c>
      <c r="M79" s="273">
        <f t="shared" si="90"/>
        <v>0</v>
      </c>
      <c r="N79" s="273">
        <f t="shared" si="90"/>
        <v>20548863016</v>
      </c>
      <c r="O79" s="273">
        <f t="shared" si="90"/>
        <v>14432163984</v>
      </c>
      <c r="P79" s="278"/>
      <c r="Q79" s="199"/>
      <c r="R79" s="151"/>
      <c r="S79" s="151"/>
      <c r="T79" s="151"/>
      <c r="U79" s="151"/>
      <c r="V79" s="151"/>
      <c r="W79" s="151"/>
      <c r="X79" s="151"/>
      <c r="Y79" s="151"/>
    </row>
    <row r="80" spans="1:25">
      <c r="A80" s="275">
        <v>1</v>
      </c>
      <c r="B80" s="241" t="s">
        <v>171</v>
      </c>
      <c r="C80" s="276" t="s">
        <v>172</v>
      </c>
      <c r="D80" s="232">
        <v>896776000</v>
      </c>
      <c r="E80" s="233"/>
      <c r="F80" s="234"/>
      <c r="G80" s="232">
        <f>828702549+44022567</f>
        <v>872725116</v>
      </c>
      <c r="H80" s="215">
        <f t="shared" ref="H80:H85" si="91">D80-G80</f>
        <v>24050884</v>
      </c>
      <c r="I80" s="166"/>
      <c r="J80" s="201"/>
      <c r="K80" s="201"/>
      <c r="L80" s="215">
        <f t="shared" ref="L80:L84" si="92">I80-K80</f>
        <v>0</v>
      </c>
      <c r="M80" s="215">
        <f t="shared" ref="M80:O80" si="93">F80+J80</f>
        <v>0</v>
      </c>
      <c r="N80" s="215">
        <f t="shared" si="93"/>
        <v>872725116</v>
      </c>
      <c r="O80" s="215">
        <f t="shared" si="93"/>
        <v>24050884</v>
      </c>
      <c r="P80" s="278"/>
      <c r="Q80" s="199"/>
      <c r="R80" s="151"/>
      <c r="S80" s="151"/>
      <c r="T80" s="151"/>
      <c r="U80" s="151"/>
      <c r="V80" s="151"/>
      <c r="W80" s="151"/>
      <c r="X80" s="151"/>
      <c r="Y80" s="151"/>
    </row>
    <row r="81" spans="1:25">
      <c r="A81" s="275">
        <v>2</v>
      </c>
      <c r="B81" s="241" t="s">
        <v>173</v>
      </c>
      <c r="C81" s="276" t="s">
        <v>172</v>
      </c>
      <c r="D81" s="232">
        <v>2266311000</v>
      </c>
      <c r="E81" s="233"/>
      <c r="F81" s="234"/>
      <c r="G81" s="232">
        <f>2113850078+152460922</f>
        <v>2266311000</v>
      </c>
      <c r="H81" s="215">
        <f t="shared" si="91"/>
        <v>0</v>
      </c>
      <c r="I81" s="166"/>
      <c r="J81" s="201"/>
      <c r="K81" s="201"/>
      <c r="L81" s="215">
        <f t="shared" si="92"/>
        <v>0</v>
      </c>
      <c r="M81" s="215">
        <f t="shared" ref="M81:O81" si="94">F81+J81</f>
        <v>0</v>
      </c>
      <c r="N81" s="215">
        <f t="shared" si="94"/>
        <v>2266311000</v>
      </c>
      <c r="O81" s="215">
        <f t="shared" si="94"/>
        <v>0</v>
      </c>
      <c r="P81" s="278"/>
      <c r="Q81" s="199"/>
      <c r="R81" s="151"/>
      <c r="S81" s="151"/>
      <c r="T81" s="151"/>
      <c r="U81" s="151"/>
      <c r="V81" s="151"/>
      <c r="W81" s="151"/>
      <c r="X81" s="151"/>
      <c r="Y81" s="151"/>
    </row>
    <row r="82" spans="1:25" ht="26.25">
      <c r="A82" s="275">
        <v>3</v>
      </c>
      <c r="B82" s="276" t="s">
        <v>174</v>
      </c>
      <c r="C82" s="276" t="s">
        <v>175</v>
      </c>
      <c r="D82" s="279">
        <f>10780285588-30328588</f>
        <v>10749957000</v>
      </c>
      <c r="E82" s="280"/>
      <c r="F82" s="281"/>
      <c r="G82" s="217">
        <f>10749957000+339475000</f>
        <v>11089432000</v>
      </c>
      <c r="H82" s="215">
        <f t="shared" si="91"/>
        <v>-339475000</v>
      </c>
      <c r="I82" s="166"/>
      <c r="J82" s="201"/>
      <c r="K82" s="201"/>
      <c r="L82" s="215">
        <f t="shared" si="92"/>
        <v>0</v>
      </c>
      <c r="M82" s="215">
        <f t="shared" ref="M82:O82" si="95">F82+J82</f>
        <v>0</v>
      </c>
      <c r="N82" s="215">
        <f t="shared" si="95"/>
        <v>11089432000</v>
      </c>
      <c r="O82" s="215">
        <f t="shared" si="95"/>
        <v>-339475000</v>
      </c>
      <c r="P82" s="278"/>
      <c r="Q82" s="199"/>
      <c r="R82" s="151"/>
      <c r="S82" s="151"/>
      <c r="T82" s="151"/>
      <c r="U82" s="151"/>
      <c r="V82" s="151"/>
      <c r="W82" s="151"/>
      <c r="X82" s="151"/>
      <c r="Y82" s="151"/>
    </row>
    <row r="83" spans="1:25" ht="26.25">
      <c r="A83" s="282">
        <v>4</v>
      </c>
      <c r="B83" s="241" t="s">
        <v>176</v>
      </c>
      <c r="C83" s="276" t="s">
        <v>177</v>
      </c>
      <c r="D83" s="232">
        <v>10026000000</v>
      </c>
      <c r="E83" s="233"/>
      <c r="F83" s="234"/>
      <c r="G83" s="232">
        <v>3007800000</v>
      </c>
      <c r="H83" s="283">
        <f t="shared" si="91"/>
        <v>7018200000</v>
      </c>
      <c r="I83" s="201"/>
      <c r="J83" s="201"/>
      <c r="K83" s="201"/>
      <c r="L83" s="215">
        <f t="shared" si="92"/>
        <v>0</v>
      </c>
      <c r="M83" s="215">
        <f t="shared" ref="M83:O83" si="96">F83+J83</f>
        <v>0</v>
      </c>
      <c r="N83" s="215">
        <f t="shared" si="96"/>
        <v>3007800000</v>
      </c>
      <c r="O83" s="215">
        <f t="shared" si="96"/>
        <v>7018200000</v>
      </c>
      <c r="P83" s="284"/>
      <c r="Q83" s="199"/>
      <c r="R83" s="154"/>
      <c r="S83" s="154"/>
      <c r="T83" s="154"/>
      <c r="U83" s="154"/>
      <c r="V83" s="154"/>
      <c r="W83" s="154"/>
      <c r="X83" s="154"/>
      <c r="Y83" s="154"/>
    </row>
    <row r="84" spans="1:25" ht="51.75">
      <c r="A84" s="187">
        <v>5</v>
      </c>
      <c r="B84" s="240" t="s">
        <v>178</v>
      </c>
      <c r="C84" s="285" t="s">
        <v>179</v>
      </c>
      <c r="D84" s="260">
        <v>11041983000</v>
      </c>
      <c r="E84" s="248"/>
      <c r="F84" s="262"/>
      <c r="G84" s="260">
        <v>3312594900</v>
      </c>
      <c r="H84" s="283">
        <f t="shared" si="91"/>
        <v>7729388100</v>
      </c>
      <c r="I84" s="195"/>
      <c r="J84" s="195"/>
      <c r="K84" s="195"/>
      <c r="L84" s="215">
        <f t="shared" si="92"/>
        <v>0</v>
      </c>
      <c r="M84" s="215">
        <f t="shared" ref="M84:O84" si="97">F84+J84</f>
        <v>0</v>
      </c>
      <c r="N84" s="215">
        <f t="shared" si="97"/>
        <v>3312594900</v>
      </c>
      <c r="O84" s="215">
        <f t="shared" si="97"/>
        <v>7729388100</v>
      </c>
      <c r="P84" s="286"/>
      <c r="Q84" s="199"/>
      <c r="R84" s="152"/>
      <c r="S84" s="152"/>
      <c r="T84" s="152"/>
      <c r="U84" s="152"/>
      <c r="V84" s="152"/>
      <c r="W84" s="152"/>
      <c r="X84" s="152"/>
      <c r="Y84" s="152"/>
    </row>
    <row r="85" spans="1:25" ht="26.25">
      <c r="A85" s="187">
        <v>6</v>
      </c>
      <c r="B85" s="240" t="s">
        <v>180</v>
      </c>
      <c r="C85" s="285" t="s">
        <v>181</v>
      </c>
      <c r="D85" s="260">
        <v>10722996000</v>
      </c>
      <c r="E85" s="248"/>
      <c r="F85" s="262">
        <v>1651787000</v>
      </c>
      <c r="G85" s="260">
        <v>1651787000</v>
      </c>
      <c r="H85" s="283">
        <f t="shared" si="91"/>
        <v>9071209000</v>
      </c>
      <c r="I85" s="195"/>
      <c r="J85" s="195"/>
      <c r="K85" s="195"/>
      <c r="L85" s="215"/>
      <c r="M85" s="215"/>
      <c r="N85" s="215"/>
      <c r="O85" s="215"/>
      <c r="P85" s="286"/>
      <c r="Q85" s="199"/>
      <c r="R85" s="152"/>
      <c r="S85" s="152"/>
      <c r="T85" s="152"/>
      <c r="U85" s="152"/>
      <c r="V85" s="152"/>
      <c r="W85" s="152"/>
      <c r="X85" s="152"/>
      <c r="Y85" s="152"/>
    </row>
    <row r="86" spans="1:25">
      <c r="A86" s="162" t="s">
        <v>51</v>
      </c>
      <c r="B86" s="272" t="s">
        <v>182</v>
      </c>
      <c r="C86" s="272" t="s">
        <v>182</v>
      </c>
      <c r="D86" s="167">
        <f t="shared" ref="D86:N86" si="98">SUM(D87:D88)</f>
        <v>349999998</v>
      </c>
      <c r="E86" s="167">
        <f t="shared" si="98"/>
        <v>0</v>
      </c>
      <c r="F86" s="287">
        <f t="shared" si="98"/>
        <v>20000000</v>
      </c>
      <c r="G86" s="167">
        <f t="shared" si="98"/>
        <v>1185000000</v>
      </c>
      <c r="H86" s="167">
        <f t="shared" si="98"/>
        <v>0</v>
      </c>
      <c r="I86" s="167">
        <f t="shared" si="98"/>
        <v>0</v>
      </c>
      <c r="J86" s="167">
        <f t="shared" si="98"/>
        <v>0</v>
      </c>
      <c r="K86" s="167">
        <f t="shared" si="98"/>
        <v>0</v>
      </c>
      <c r="L86" s="167">
        <f t="shared" si="98"/>
        <v>0</v>
      </c>
      <c r="M86" s="167">
        <f t="shared" si="98"/>
        <v>20000000</v>
      </c>
      <c r="N86" s="167">
        <f t="shared" si="98"/>
        <v>1185000000</v>
      </c>
      <c r="O86" s="215">
        <f t="shared" ref="O86:O88" si="99">H86+L86</f>
        <v>0</v>
      </c>
      <c r="P86" s="168"/>
      <c r="Q86" s="199"/>
      <c r="R86" s="151"/>
      <c r="S86" s="151"/>
      <c r="T86" s="151"/>
      <c r="U86" s="151"/>
      <c r="V86" s="151"/>
      <c r="W86" s="151"/>
      <c r="X86" s="151"/>
      <c r="Y86" s="151"/>
    </row>
    <row r="87" spans="1:25" ht="34.5">
      <c r="A87" s="275">
        <v>1</v>
      </c>
      <c r="B87" s="288" t="s">
        <v>183</v>
      </c>
      <c r="C87" s="289" t="s">
        <v>184</v>
      </c>
      <c r="D87" s="215">
        <v>349999998</v>
      </c>
      <c r="E87" s="195"/>
      <c r="F87" s="290"/>
      <c r="G87" s="291">
        <f>710000000+180000000</f>
        <v>890000000</v>
      </c>
      <c r="H87" s="166"/>
      <c r="I87" s="166"/>
      <c r="J87" s="201"/>
      <c r="K87" s="201"/>
      <c r="L87" s="215">
        <f t="shared" ref="L87:L88" si="100">I87-K87</f>
        <v>0</v>
      </c>
      <c r="M87" s="215">
        <f t="shared" ref="M87:M88" si="101">F87+J87</f>
        <v>0</v>
      </c>
      <c r="N87" s="215">
        <f t="shared" ref="N87:N88" si="102">G87+J87</f>
        <v>890000000</v>
      </c>
      <c r="O87" s="215">
        <f t="shared" si="99"/>
        <v>0</v>
      </c>
      <c r="P87" s="168"/>
      <c r="Q87" s="199"/>
      <c r="R87" s="151"/>
      <c r="S87" s="151"/>
      <c r="T87" s="151"/>
      <c r="U87" s="151"/>
      <c r="V87" s="151"/>
      <c r="W87" s="151"/>
      <c r="X87" s="151"/>
      <c r="Y87" s="151"/>
    </row>
    <row r="88" spans="1:25" ht="26.25">
      <c r="A88" s="275">
        <v>2</v>
      </c>
      <c r="B88" s="288" t="s">
        <v>185</v>
      </c>
      <c r="C88" s="292" t="s">
        <v>186</v>
      </c>
      <c r="D88" s="201"/>
      <c r="E88" s="283"/>
      <c r="F88" s="293">
        <v>20000000</v>
      </c>
      <c r="G88" s="294">
        <v>295000000</v>
      </c>
      <c r="H88" s="166"/>
      <c r="I88" s="166"/>
      <c r="J88" s="201"/>
      <c r="K88" s="201"/>
      <c r="L88" s="215">
        <f t="shared" si="100"/>
        <v>0</v>
      </c>
      <c r="M88" s="215">
        <f t="shared" si="101"/>
        <v>20000000</v>
      </c>
      <c r="N88" s="215">
        <f t="shared" si="102"/>
        <v>295000000</v>
      </c>
      <c r="O88" s="215">
        <f t="shared" si="99"/>
        <v>0</v>
      </c>
      <c r="P88" s="295"/>
      <c r="Q88" s="296"/>
      <c r="R88" s="151" t="s">
        <v>187</v>
      </c>
      <c r="S88" s="151"/>
      <c r="T88" s="151" t="s">
        <v>188</v>
      </c>
      <c r="U88" s="151"/>
      <c r="V88" s="151"/>
      <c r="W88" s="151"/>
      <c r="X88" s="151"/>
      <c r="Y88" s="151"/>
    </row>
    <row r="89" spans="1:25">
      <c r="A89" s="297"/>
      <c r="B89" s="298" t="s">
        <v>99</v>
      </c>
      <c r="C89" s="298" t="s">
        <v>99</v>
      </c>
      <c r="D89" s="299">
        <f t="shared" ref="D89:O89" si="103">D10+D79+D86</f>
        <v>132270519782</v>
      </c>
      <c r="E89" s="299">
        <f t="shared" si="103"/>
        <v>0</v>
      </c>
      <c r="F89" s="300">
        <f t="shared" si="103"/>
        <v>4674472000</v>
      </c>
      <c r="G89" s="299">
        <f t="shared" si="103"/>
        <v>87067357066</v>
      </c>
      <c r="H89" s="299">
        <f t="shared" si="103"/>
        <v>54998515768</v>
      </c>
      <c r="I89" s="299">
        <f t="shared" si="103"/>
        <v>2762105101</v>
      </c>
      <c r="J89" s="299">
        <f t="shared" si="103"/>
        <v>367444147</v>
      </c>
      <c r="K89" s="299">
        <f t="shared" si="103"/>
        <v>2452513426</v>
      </c>
      <c r="L89" s="299">
        <f t="shared" si="103"/>
        <v>309591675</v>
      </c>
      <c r="M89" s="299">
        <f t="shared" si="103"/>
        <v>3390129147</v>
      </c>
      <c r="N89" s="299">
        <f t="shared" si="103"/>
        <v>80475036442</v>
      </c>
      <c r="O89" s="299">
        <f t="shared" si="103"/>
        <v>46236898443</v>
      </c>
      <c r="P89" s="301"/>
      <c r="Q89" s="301"/>
      <c r="R89" s="151"/>
      <c r="S89" s="151"/>
      <c r="T89" s="151"/>
      <c r="U89" s="151"/>
      <c r="V89" s="208" t="e">
        <f>#REF!+F89</f>
        <v>#REF!</v>
      </c>
      <c r="W89" s="151"/>
      <c r="X89" s="151"/>
      <c r="Y89" s="151"/>
    </row>
    <row r="90" spans="1:25">
      <c r="A90" s="151"/>
      <c r="B90" s="151"/>
      <c r="C90" s="151"/>
      <c r="D90" s="151"/>
      <c r="E90" s="152"/>
      <c r="F90" s="153"/>
      <c r="G90" s="151"/>
      <c r="H90" s="151"/>
      <c r="I90" s="151"/>
      <c r="J90" s="154"/>
      <c r="K90" s="154"/>
      <c r="L90" s="151"/>
      <c r="M90" s="157"/>
      <c r="N90" s="157"/>
      <c r="O90" s="157"/>
      <c r="P90" s="155"/>
      <c r="Q90" s="155"/>
      <c r="R90" s="151"/>
      <c r="S90" s="151"/>
      <c r="T90" s="151"/>
      <c r="U90" s="151"/>
      <c r="V90" s="151"/>
      <c r="W90" s="151"/>
      <c r="X90" s="151"/>
      <c r="Y90" s="151"/>
    </row>
    <row r="91" spans="1:25" ht="15.75">
      <c r="A91" s="810" t="s">
        <v>189</v>
      </c>
      <c r="B91" s="811"/>
      <c r="C91" s="811"/>
      <c r="D91" s="811"/>
      <c r="E91" s="152"/>
      <c r="F91" s="153"/>
      <c r="G91" s="810" t="s">
        <v>190</v>
      </c>
      <c r="H91" s="811"/>
      <c r="I91" s="811"/>
      <c r="J91" s="811"/>
      <c r="K91" s="151"/>
      <c r="L91" s="302" t="s">
        <v>191</v>
      </c>
      <c r="M91" s="151"/>
      <c r="N91" s="151"/>
      <c r="O91" s="151"/>
      <c r="P91" s="155"/>
      <c r="Q91" s="155"/>
      <c r="R91" s="151"/>
      <c r="S91" s="151"/>
      <c r="T91" s="151"/>
      <c r="U91" s="151"/>
      <c r="V91" s="151"/>
      <c r="W91" s="151"/>
      <c r="X91" s="151"/>
      <c r="Y91" s="151"/>
    </row>
    <row r="92" spans="1:25" ht="12.75">
      <c r="A92" s="303"/>
      <c r="B92" s="303"/>
      <c r="C92" s="303"/>
      <c r="D92" s="303"/>
      <c r="E92" s="303"/>
      <c r="F92" s="304"/>
      <c r="G92" s="303"/>
      <c r="H92" s="303"/>
      <c r="I92" s="303"/>
      <c r="J92" s="303"/>
      <c r="K92" s="303"/>
      <c r="L92" s="303"/>
      <c r="M92" s="303"/>
      <c r="N92" s="303"/>
      <c r="O92" s="303"/>
      <c r="P92" s="305"/>
      <c r="Q92" s="305"/>
      <c r="R92" s="303"/>
      <c r="S92" s="303"/>
      <c r="T92" s="303"/>
      <c r="U92" s="303"/>
      <c r="V92" s="303"/>
      <c r="W92" s="303"/>
      <c r="X92" s="303"/>
      <c r="Y92" s="303"/>
    </row>
    <row r="93" spans="1:25" ht="12.75">
      <c r="A93" s="303"/>
      <c r="B93" s="303"/>
      <c r="C93" s="303"/>
      <c r="D93" s="303"/>
      <c r="E93" s="303"/>
      <c r="F93" s="304"/>
      <c r="G93" s="303"/>
      <c r="H93" s="303"/>
      <c r="I93" s="303"/>
      <c r="J93" s="303"/>
      <c r="K93" s="303"/>
      <c r="L93" s="303"/>
      <c r="M93" s="303"/>
      <c r="N93" s="303"/>
      <c r="O93" s="303"/>
      <c r="P93" s="305"/>
      <c r="Q93" s="305"/>
      <c r="R93" s="303"/>
      <c r="S93" s="303"/>
      <c r="T93" s="303"/>
      <c r="U93" s="303"/>
      <c r="V93" s="303"/>
      <c r="W93" s="303"/>
      <c r="X93" s="303"/>
      <c r="Y93" s="303"/>
    </row>
    <row r="94" spans="1:25" ht="12.75">
      <c r="A94" s="303"/>
      <c r="B94" s="303"/>
      <c r="C94" s="303"/>
      <c r="D94" s="303"/>
      <c r="E94" s="303"/>
      <c r="F94" s="304"/>
      <c r="G94" s="303"/>
      <c r="H94" s="303"/>
      <c r="I94" s="303"/>
      <c r="J94" s="303"/>
      <c r="K94" s="303"/>
      <c r="L94" s="303"/>
      <c r="M94" s="303"/>
      <c r="N94" s="303"/>
      <c r="O94" s="303"/>
      <c r="P94" s="305"/>
      <c r="Q94" s="305"/>
      <c r="R94" s="303"/>
      <c r="S94" s="303"/>
      <c r="T94" s="303"/>
      <c r="U94" s="303"/>
      <c r="V94" s="303"/>
      <c r="W94" s="303"/>
      <c r="X94" s="303"/>
      <c r="Y94" s="303"/>
    </row>
    <row r="95" spans="1:25" ht="12.75">
      <c r="A95" s="303"/>
      <c r="B95" s="303"/>
      <c r="C95" s="303"/>
      <c r="D95" s="303"/>
      <c r="E95" s="303"/>
      <c r="F95" s="304"/>
      <c r="G95" s="303"/>
      <c r="H95" s="303"/>
      <c r="I95" s="303"/>
      <c r="J95" s="303"/>
      <c r="K95" s="303"/>
      <c r="L95" s="303"/>
      <c r="M95" s="303"/>
      <c r="N95" s="303"/>
      <c r="O95" s="303"/>
      <c r="P95" s="305"/>
      <c r="Q95" s="305"/>
      <c r="R95" s="303"/>
      <c r="S95" s="303"/>
      <c r="T95" s="303"/>
      <c r="U95" s="303"/>
      <c r="V95" s="303"/>
      <c r="W95" s="303"/>
      <c r="X95" s="303"/>
      <c r="Y95" s="303"/>
    </row>
    <row r="96" spans="1:25" ht="12.75">
      <c r="A96" s="303"/>
      <c r="B96" s="303"/>
      <c r="C96" s="303"/>
      <c r="D96" s="303"/>
      <c r="E96" s="303"/>
      <c r="F96" s="304"/>
      <c r="G96" s="303"/>
      <c r="H96" s="303"/>
      <c r="I96" s="303"/>
      <c r="J96" s="303"/>
      <c r="K96" s="303"/>
      <c r="L96" s="303"/>
      <c r="M96" s="303"/>
      <c r="N96" s="303"/>
      <c r="O96" s="303"/>
      <c r="P96" s="305"/>
      <c r="Q96" s="305"/>
      <c r="R96" s="303"/>
      <c r="S96" s="303"/>
      <c r="T96" s="303"/>
      <c r="U96" s="303"/>
      <c r="V96" s="303"/>
      <c r="W96" s="303"/>
      <c r="X96" s="303"/>
      <c r="Y96" s="303"/>
    </row>
    <row r="97" spans="1:25" ht="12.75">
      <c r="A97" s="303"/>
      <c r="B97" s="303"/>
      <c r="C97" s="303"/>
      <c r="D97" s="303"/>
      <c r="E97" s="303"/>
      <c r="F97" s="304"/>
      <c r="G97" s="303"/>
      <c r="H97" s="303"/>
      <c r="I97" s="303"/>
      <c r="J97" s="303"/>
      <c r="K97" s="303"/>
      <c r="L97" s="303"/>
      <c r="M97" s="303"/>
      <c r="N97" s="303"/>
      <c r="O97" s="303"/>
      <c r="P97" s="305"/>
      <c r="Q97" s="305"/>
      <c r="R97" s="303"/>
      <c r="S97" s="303"/>
      <c r="T97" s="303"/>
      <c r="U97" s="303"/>
      <c r="V97" s="303"/>
      <c r="W97" s="303"/>
      <c r="X97" s="303"/>
      <c r="Y97" s="303"/>
    </row>
    <row r="98" spans="1:25" ht="12.75">
      <c r="A98" s="303"/>
      <c r="B98" s="303"/>
      <c r="C98" s="303"/>
      <c r="D98" s="303"/>
      <c r="E98" s="303"/>
      <c r="F98" s="304"/>
      <c r="G98" s="303"/>
      <c r="H98" s="303"/>
      <c r="I98" s="303"/>
      <c r="J98" s="303"/>
      <c r="K98" s="303"/>
      <c r="L98" s="303"/>
      <c r="M98" s="303"/>
      <c r="N98" s="303"/>
      <c r="O98" s="303"/>
      <c r="P98" s="305"/>
      <c r="Q98" s="305"/>
      <c r="R98" s="303"/>
      <c r="S98" s="303"/>
      <c r="T98" s="303"/>
      <c r="U98" s="303"/>
      <c r="V98" s="303"/>
      <c r="W98" s="303"/>
      <c r="X98" s="303"/>
      <c r="Y98" s="303"/>
    </row>
    <row r="99" spans="1:25" ht="12.75">
      <c r="A99" s="303"/>
      <c r="B99" s="303"/>
      <c r="C99" s="303"/>
      <c r="D99" s="303"/>
      <c r="E99" s="303"/>
      <c r="F99" s="304"/>
      <c r="G99" s="303"/>
      <c r="H99" s="303"/>
      <c r="I99" s="303"/>
      <c r="J99" s="303"/>
      <c r="K99" s="303"/>
      <c r="L99" s="303"/>
      <c r="M99" s="303"/>
      <c r="N99" s="303"/>
      <c r="O99" s="303"/>
      <c r="P99" s="305"/>
      <c r="Q99" s="305"/>
      <c r="R99" s="303"/>
      <c r="S99" s="303"/>
      <c r="T99" s="303"/>
      <c r="U99" s="303"/>
      <c r="V99" s="303"/>
      <c r="W99" s="303"/>
      <c r="X99" s="303"/>
      <c r="Y99" s="303"/>
    </row>
    <row r="100" spans="1:25" ht="12.75">
      <c r="A100" s="303"/>
      <c r="B100" s="303"/>
      <c r="C100" s="303"/>
      <c r="D100" s="303"/>
      <c r="E100" s="303"/>
      <c r="F100" s="304"/>
      <c r="G100" s="303"/>
      <c r="H100" s="303"/>
      <c r="I100" s="303"/>
      <c r="J100" s="303"/>
      <c r="K100" s="303"/>
      <c r="L100" s="303"/>
      <c r="M100" s="303"/>
      <c r="N100" s="303"/>
      <c r="O100" s="303"/>
      <c r="P100" s="305"/>
      <c r="Q100" s="305"/>
      <c r="R100" s="303"/>
      <c r="S100" s="303"/>
      <c r="T100" s="303"/>
      <c r="U100" s="303"/>
      <c r="V100" s="303"/>
      <c r="W100" s="303"/>
      <c r="X100" s="303"/>
      <c r="Y100" s="303"/>
    </row>
    <row r="101" spans="1:25" ht="12.75">
      <c r="A101" s="303"/>
      <c r="B101" s="303"/>
      <c r="C101" s="303"/>
      <c r="D101" s="303"/>
      <c r="E101" s="303"/>
      <c r="F101" s="304"/>
      <c r="G101" s="303"/>
      <c r="H101" s="303"/>
      <c r="I101" s="303"/>
      <c r="J101" s="303"/>
      <c r="K101" s="303"/>
      <c r="L101" s="303"/>
      <c r="M101" s="303"/>
      <c r="N101" s="303"/>
      <c r="O101" s="303"/>
      <c r="P101" s="305"/>
      <c r="Q101" s="305"/>
      <c r="R101" s="303"/>
      <c r="S101" s="303"/>
      <c r="T101" s="303"/>
      <c r="U101" s="303"/>
      <c r="V101" s="303"/>
      <c r="W101" s="303"/>
      <c r="X101" s="303"/>
      <c r="Y101" s="303"/>
    </row>
    <row r="102" spans="1:25" ht="12.75">
      <c r="A102" s="303"/>
      <c r="B102" s="303"/>
      <c r="C102" s="303"/>
      <c r="D102" s="303"/>
      <c r="E102" s="303"/>
      <c r="F102" s="304"/>
      <c r="G102" s="303"/>
      <c r="H102" s="303"/>
      <c r="I102" s="303"/>
      <c r="J102" s="303"/>
      <c r="K102" s="303"/>
      <c r="L102" s="303"/>
      <c r="M102" s="303"/>
      <c r="N102" s="303"/>
      <c r="O102" s="303"/>
      <c r="P102" s="305"/>
      <c r="Q102" s="305"/>
      <c r="R102" s="303"/>
      <c r="S102" s="303"/>
      <c r="T102" s="303"/>
      <c r="U102" s="303"/>
      <c r="V102" s="303"/>
      <c r="W102" s="303"/>
      <c r="X102" s="303"/>
      <c r="Y102" s="303"/>
    </row>
    <row r="103" spans="1:25" ht="12.75">
      <c r="A103" s="303"/>
      <c r="B103" s="303"/>
      <c r="C103" s="303"/>
      <c r="D103" s="303"/>
      <c r="E103" s="303"/>
      <c r="F103" s="304"/>
      <c r="G103" s="303"/>
      <c r="H103" s="303"/>
      <c r="I103" s="303"/>
      <c r="J103" s="303"/>
      <c r="K103" s="303"/>
      <c r="L103" s="303"/>
      <c r="M103" s="303"/>
      <c r="N103" s="303"/>
      <c r="O103" s="303"/>
      <c r="P103" s="305"/>
      <c r="Q103" s="305"/>
      <c r="R103" s="303"/>
      <c r="S103" s="303"/>
      <c r="T103" s="303"/>
      <c r="U103" s="303"/>
      <c r="V103" s="303"/>
      <c r="W103" s="303"/>
      <c r="X103" s="303"/>
      <c r="Y103" s="303"/>
    </row>
    <row r="104" spans="1:25" ht="12.75">
      <c r="A104" s="303"/>
      <c r="B104" s="303"/>
      <c r="C104" s="303"/>
      <c r="D104" s="303"/>
      <c r="E104" s="303"/>
      <c r="F104" s="304"/>
      <c r="G104" s="303"/>
      <c r="H104" s="303"/>
      <c r="I104" s="303"/>
      <c r="J104" s="303"/>
      <c r="K104" s="303"/>
      <c r="L104" s="303"/>
      <c r="M104" s="303"/>
      <c r="N104" s="303"/>
      <c r="O104" s="303"/>
      <c r="P104" s="305"/>
      <c r="Q104" s="305"/>
      <c r="R104" s="303"/>
      <c r="S104" s="303"/>
      <c r="T104" s="303"/>
      <c r="U104" s="303"/>
      <c r="V104" s="303"/>
      <c r="W104" s="303"/>
      <c r="X104" s="303"/>
      <c r="Y104" s="303"/>
    </row>
    <row r="105" spans="1:25" ht="12.75">
      <c r="A105" s="303"/>
      <c r="B105" s="303"/>
      <c r="C105" s="303"/>
      <c r="D105" s="303"/>
      <c r="E105" s="303"/>
      <c r="F105" s="304"/>
      <c r="G105" s="303"/>
      <c r="H105" s="303"/>
      <c r="I105" s="303"/>
      <c r="J105" s="303"/>
      <c r="K105" s="303"/>
      <c r="L105" s="303"/>
      <c r="M105" s="303"/>
      <c r="N105" s="303"/>
      <c r="O105" s="303"/>
      <c r="P105" s="305"/>
      <c r="Q105" s="305"/>
      <c r="R105" s="303"/>
      <c r="S105" s="303"/>
      <c r="T105" s="303"/>
      <c r="U105" s="303"/>
      <c r="V105" s="303"/>
      <c r="W105" s="303"/>
      <c r="X105" s="303"/>
      <c r="Y105" s="303"/>
    </row>
    <row r="106" spans="1:25" ht="12.75">
      <c r="A106" s="303"/>
      <c r="B106" s="303"/>
      <c r="C106" s="303"/>
      <c r="D106" s="303"/>
      <c r="E106" s="303"/>
      <c r="F106" s="304"/>
      <c r="G106" s="303"/>
      <c r="H106" s="303"/>
      <c r="I106" s="303"/>
      <c r="J106" s="303"/>
      <c r="K106" s="303"/>
      <c r="L106" s="303"/>
      <c r="M106" s="303"/>
      <c r="N106" s="303"/>
      <c r="O106" s="303"/>
      <c r="P106" s="305"/>
      <c r="Q106" s="305"/>
      <c r="R106" s="303"/>
      <c r="S106" s="303"/>
      <c r="T106" s="303"/>
      <c r="U106" s="303"/>
      <c r="V106" s="303"/>
      <c r="W106" s="303"/>
      <c r="X106" s="303"/>
      <c r="Y106" s="303"/>
    </row>
    <row r="107" spans="1:25" ht="12.75">
      <c r="A107" s="303"/>
      <c r="B107" s="303"/>
      <c r="C107" s="303"/>
      <c r="D107" s="303"/>
      <c r="E107" s="303"/>
      <c r="F107" s="304"/>
      <c r="G107" s="303"/>
      <c r="H107" s="303"/>
      <c r="I107" s="303"/>
      <c r="J107" s="303"/>
      <c r="K107" s="303"/>
      <c r="L107" s="303"/>
      <c r="M107" s="303"/>
      <c r="N107" s="303"/>
      <c r="O107" s="303"/>
      <c r="P107" s="305"/>
      <c r="Q107" s="305"/>
      <c r="R107" s="303"/>
      <c r="S107" s="303"/>
      <c r="T107" s="303"/>
      <c r="U107" s="303"/>
      <c r="V107" s="303"/>
      <c r="W107" s="303"/>
      <c r="X107" s="303"/>
      <c r="Y107" s="303"/>
    </row>
    <row r="108" spans="1:25" ht="12.75">
      <c r="A108" s="303"/>
      <c r="B108" s="303"/>
      <c r="C108" s="303"/>
      <c r="D108" s="303"/>
      <c r="E108" s="303"/>
      <c r="F108" s="304"/>
      <c r="G108" s="303"/>
      <c r="H108" s="303"/>
      <c r="I108" s="303"/>
      <c r="J108" s="303"/>
      <c r="K108" s="303"/>
      <c r="L108" s="303"/>
      <c r="M108" s="303"/>
      <c r="N108" s="303"/>
      <c r="O108" s="303"/>
      <c r="P108" s="305"/>
      <c r="Q108" s="305"/>
      <c r="R108" s="303"/>
      <c r="S108" s="303"/>
      <c r="T108" s="303"/>
      <c r="U108" s="303"/>
      <c r="V108" s="303"/>
      <c r="W108" s="303"/>
      <c r="X108" s="303"/>
      <c r="Y108" s="303"/>
    </row>
    <row r="109" spans="1:25" ht="12.75">
      <c r="A109" s="303"/>
      <c r="B109" s="303"/>
      <c r="C109" s="303"/>
      <c r="D109" s="303"/>
      <c r="E109" s="303"/>
      <c r="F109" s="304"/>
      <c r="G109" s="303"/>
      <c r="H109" s="303"/>
      <c r="I109" s="303"/>
      <c r="J109" s="303"/>
      <c r="K109" s="303"/>
      <c r="L109" s="303"/>
      <c r="M109" s="303"/>
      <c r="N109" s="303"/>
      <c r="O109" s="303"/>
      <c r="P109" s="305"/>
      <c r="Q109" s="305"/>
      <c r="R109" s="303"/>
      <c r="S109" s="303"/>
      <c r="T109" s="303"/>
      <c r="U109" s="303"/>
      <c r="V109" s="303"/>
      <c r="W109" s="303"/>
      <c r="X109" s="303"/>
      <c r="Y109" s="303"/>
    </row>
    <row r="110" spans="1:25" ht="12.75">
      <c r="A110" s="303"/>
      <c r="B110" s="303"/>
      <c r="C110" s="303"/>
      <c r="D110" s="303"/>
      <c r="E110" s="303"/>
      <c r="F110" s="304"/>
      <c r="G110" s="303"/>
      <c r="H110" s="303"/>
      <c r="I110" s="303"/>
      <c r="J110" s="303"/>
      <c r="K110" s="303"/>
      <c r="L110" s="303"/>
      <c r="M110" s="303"/>
      <c r="N110" s="303"/>
      <c r="O110" s="303"/>
      <c r="P110" s="305"/>
      <c r="Q110" s="305"/>
      <c r="R110" s="303"/>
      <c r="S110" s="303"/>
      <c r="T110" s="303"/>
      <c r="U110" s="303"/>
      <c r="V110" s="303"/>
      <c r="W110" s="303"/>
      <c r="X110" s="303"/>
      <c r="Y110" s="303"/>
    </row>
    <row r="111" spans="1:25" ht="12.75">
      <c r="A111" s="303"/>
      <c r="B111" s="303"/>
      <c r="C111" s="303"/>
      <c r="D111" s="303"/>
      <c r="E111" s="303"/>
      <c r="F111" s="304"/>
      <c r="G111" s="303"/>
      <c r="H111" s="303"/>
      <c r="I111" s="303"/>
      <c r="J111" s="303"/>
      <c r="K111" s="303"/>
      <c r="L111" s="303"/>
      <c r="M111" s="303"/>
      <c r="N111" s="303"/>
      <c r="O111" s="303"/>
      <c r="P111" s="305"/>
      <c r="Q111" s="305"/>
      <c r="R111" s="303"/>
      <c r="S111" s="303"/>
      <c r="T111" s="303"/>
      <c r="U111" s="303"/>
      <c r="V111" s="303"/>
      <c r="W111" s="303"/>
      <c r="X111" s="303"/>
      <c r="Y111" s="303"/>
    </row>
    <row r="112" spans="1:25" ht="12.75">
      <c r="A112" s="303"/>
      <c r="B112" s="303"/>
      <c r="C112" s="303"/>
      <c r="D112" s="303"/>
      <c r="E112" s="303"/>
      <c r="F112" s="304"/>
      <c r="G112" s="303"/>
      <c r="H112" s="303"/>
      <c r="I112" s="303"/>
      <c r="J112" s="303"/>
      <c r="K112" s="303"/>
      <c r="L112" s="303"/>
      <c r="M112" s="303"/>
      <c r="N112" s="303"/>
      <c r="O112" s="303"/>
      <c r="P112" s="305"/>
      <c r="Q112" s="305"/>
      <c r="R112" s="303"/>
      <c r="S112" s="303"/>
      <c r="T112" s="303"/>
      <c r="U112" s="303"/>
      <c r="V112" s="303"/>
      <c r="W112" s="303"/>
      <c r="X112" s="303"/>
      <c r="Y112" s="303"/>
    </row>
    <row r="113" spans="1:25" ht="12.75">
      <c r="A113" s="303"/>
      <c r="B113" s="303"/>
      <c r="C113" s="303"/>
      <c r="D113" s="303"/>
      <c r="E113" s="303"/>
      <c r="F113" s="304"/>
      <c r="G113" s="303"/>
      <c r="H113" s="303"/>
      <c r="I113" s="303"/>
      <c r="J113" s="303"/>
      <c r="K113" s="303"/>
      <c r="L113" s="303"/>
      <c r="M113" s="303"/>
      <c r="N113" s="303"/>
      <c r="O113" s="303"/>
      <c r="P113" s="305"/>
      <c r="Q113" s="305"/>
      <c r="R113" s="303"/>
      <c r="S113" s="303"/>
      <c r="T113" s="303"/>
      <c r="U113" s="303"/>
      <c r="V113" s="303"/>
      <c r="W113" s="303"/>
      <c r="X113" s="303"/>
      <c r="Y113" s="303"/>
    </row>
    <row r="114" spans="1:25" ht="12.75">
      <c r="A114" s="303"/>
      <c r="B114" s="303"/>
      <c r="C114" s="303"/>
      <c r="D114" s="303"/>
      <c r="E114" s="303"/>
      <c r="F114" s="304"/>
      <c r="G114" s="303"/>
      <c r="H114" s="303"/>
      <c r="I114" s="303"/>
      <c r="J114" s="303"/>
      <c r="K114" s="303"/>
      <c r="L114" s="303"/>
      <c r="M114" s="303"/>
      <c r="N114" s="303"/>
      <c r="O114" s="303"/>
      <c r="P114" s="305"/>
      <c r="Q114" s="305"/>
      <c r="R114" s="303"/>
      <c r="S114" s="303"/>
      <c r="T114" s="303"/>
      <c r="U114" s="303"/>
      <c r="V114" s="303"/>
      <c r="W114" s="303"/>
      <c r="X114" s="303"/>
      <c r="Y114" s="303"/>
    </row>
    <row r="115" spans="1:25" ht="12.75">
      <c r="A115" s="303"/>
      <c r="B115" s="303"/>
      <c r="C115" s="303"/>
      <c r="D115" s="303"/>
      <c r="E115" s="303"/>
      <c r="F115" s="304"/>
      <c r="G115" s="303"/>
      <c r="H115" s="303"/>
      <c r="I115" s="303"/>
      <c r="J115" s="303"/>
      <c r="K115" s="303"/>
      <c r="L115" s="303"/>
      <c r="M115" s="303"/>
      <c r="N115" s="303"/>
      <c r="O115" s="303"/>
      <c r="P115" s="305"/>
      <c r="Q115" s="305"/>
      <c r="R115" s="303"/>
      <c r="S115" s="303"/>
      <c r="T115" s="303"/>
      <c r="U115" s="303"/>
      <c r="V115" s="303"/>
      <c r="W115" s="303"/>
      <c r="X115" s="303"/>
      <c r="Y115" s="303"/>
    </row>
    <row r="116" spans="1:25" ht="12.75">
      <c r="A116" s="303"/>
      <c r="B116" s="303"/>
      <c r="C116" s="303"/>
      <c r="D116" s="303"/>
      <c r="E116" s="303"/>
      <c r="F116" s="304"/>
      <c r="G116" s="303"/>
      <c r="H116" s="303"/>
      <c r="I116" s="303"/>
      <c r="J116" s="303"/>
      <c r="K116" s="303"/>
      <c r="L116" s="303"/>
      <c r="M116" s="303"/>
      <c r="N116" s="303"/>
      <c r="O116" s="303"/>
      <c r="P116" s="305"/>
      <c r="Q116" s="305"/>
      <c r="R116" s="303"/>
      <c r="S116" s="303"/>
      <c r="T116" s="303"/>
      <c r="U116" s="303"/>
      <c r="V116" s="303"/>
      <c r="W116" s="303"/>
      <c r="X116" s="303"/>
      <c r="Y116" s="303"/>
    </row>
    <row r="117" spans="1:25" ht="12.75">
      <c r="A117" s="303"/>
      <c r="B117" s="303"/>
      <c r="C117" s="303"/>
      <c r="D117" s="303"/>
      <c r="E117" s="303"/>
      <c r="F117" s="304"/>
      <c r="G117" s="303"/>
      <c r="H117" s="303"/>
      <c r="I117" s="303"/>
      <c r="J117" s="303"/>
      <c r="K117" s="303"/>
      <c r="L117" s="303"/>
      <c r="M117" s="303"/>
      <c r="N117" s="303"/>
      <c r="O117" s="303"/>
      <c r="P117" s="305"/>
      <c r="Q117" s="305"/>
      <c r="R117" s="303"/>
      <c r="S117" s="303"/>
      <c r="T117" s="303"/>
      <c r="U117" s="303"/>
      <c r="V117" s="303"/>
      <c r="W117" s="303"/>
      <c r="X117" s="303"/>
      <c r="Y117" s="303"/>
    </row>
    <row r="118" spans="1:25" ht="12.75">
      <c r="A118" s="303"/>
      <c r="B118" s="303"/>
      <c r="C118" s="303"/>
      <c r="D118" s="303"/>
      <c r="E118" s="303"/>
      <c r="F118" s="304"/>
      <c r="G118" s="303"/>
      <c r="H118" s="303"/>
      <c r="I118" s="303"/>
      <c r="J118" s="303"/>
      <c r="K118" s="303"/>
      <c r="L118" s="303"/>
      <c r="M118" s="303"/>
      <c r="N118" s="303"/>
      <c r="O118" s="303"/>
      <c r="P118" s="305"/>
      <c r="Q118" s="305"/>
      <c r="R118" s="303"/>
      <c r="S118" s="303"/>
      <c r="T118" s="303"/>
      <c r="U118" s="303"/>
      <c r="V118" s="303"/>
      <c r="W118" s="303"/>
      <c r="X118" s="303"/>
      <c r="Y118" s="303"/>
    </row>
    <row r="119" spans="1:25" ht="12.75">
      <c r="A119" s="303"/>
      <c r="B119" s="303"/>
      <c r="C119" s="303"/>
      <c r="D119" s="303"/>
      <c r="E119" s="303"/>
      <c r="F119" s="304"/>
      <c r="G119" s="303"/>
      <c r="H119" s="303"/>
      <c r="I119" s="303"/>
      <c r="J119" s="303"/>
      <c r="K119" s="303"/>
      <c r="L119" s="303"/>
      <c r="M119" s="303"/>
      <c r="N119" s="303"/>
      <c r="O119" s="303"/>
      <c r="P119" s="305"/>
      <c r="Q119" s="305"/>
      <c r="R119" s="303"/>
      <c r="S119" s="303"/>
      <c r="T119" s="303"/>
      <c r="U119" s="303"/>
      <c r="V119" s="303"/>
      <c r="W119" s="303"/>
      <c r="X119" s="303"/>
      <c r="Y119" s="303"/>
    </row>
    <row r="120" spans="1:25" ht="12.75">
      <c r="A120" s="303"/>
      <c r="B120" s="303"/>
      <c r="C120" s="303"/>
      <c r="D120" s="303"/>
      <c r="E120" s="303"/>
      <c r="F120" s="304"/>
      <c r="G120" s="303"/>
      <c r="H120" s="303"/>
      <c r="I120" s="303"/>
      <c r="J120" s="303"/>
      <c r="K120" s="303"/>
      <c r="L120" s="303"/>
      <c r="M120" s="303"/>
      <c r="N120" s="303"/>
      <c r="O120" s="303"/>
      <c r="P120" s="305"/>
      <c r="Q120" s="305"/>
      <c r="R120" s="303"/>
      <c r="S120" s="303"/>
      <c r="T120" s="303"/>
      <c r="U120" s="303"/>
      <c r="V120" s="303"/>
      <c r="W120" s="303"/>
      <c r="X120" s="303"/>
      <c r="Y120" s="303"/>
    </row>
    <row r="121" spans="1:25" ht="12.75">
      <c r="A121" s="303"/>
      <c r="B121" s="303"/>
      <c r="C121" s="303"/>
      <c r="D121" s="303"/>
      <c r="E121" s="303"/>
      <c r="F121" s="304"/>
      <c r="G121" s="303"/>
      <c r="H121" s="303"/>
      <c r="I121" s="303"/>
      <c r="J121" s="303"/>
      <c r="K121" s="303"/>
      <c r="L121" s="303"/>
      <c r="M121" s="303"/>
      <c r="N121" s="303"/>
      <c r="O121" s="303"/>
      <c r="P121" s="305"/>
      <c r="Q121" s="305"/>
      <c r="R121" s="303"/>
      <c r="S121" s="303"/>
      <c r="T121" s="303"/>
      <c r="U121" s="303"/>
      <c r="V121" s="303"/>
      <c r="W121" s="303"/>
      <c r="X121" s="303"/>
      <c r="Y121" s="303"/>
    </row>
    <row r="122" spans="1:25" ht="12.75">
      <c r="A122" s="303"/>
      <c r="B122" s="303"/>
      <c r="C122" s="303"/>
      <c r="D122" s="303"/>
      <c r="E122" s="303"/>
      <c r="F122" s="304"/>
      <c r="G122" s="303"/>
      <c r="H122" s="303"/>
      <c r="I122" s="303"/>
      <c r="J122" s="303"/>
      <c r="K122" s="303"/>
      <c r="L122" s="303"/>
      <c r="M122" s="303"/>
      <c r="N122" s="303"/>
      <c r="O122" s="303"/>
      <c r="P122" s="305"/>
      <c r="Q122" s="305"/>
      <c r="R122" s="303"/>
      <c r="S122" s="303"/>
      <c r="T122" s="303"/>
      <c r="U122" s="303"/>
      <c r="V122" s="303"/>
      <c r="W122" s="303"/>
      <c r="X122" s="303"/>
      <c r="Y122" s="303"/>
    </row>
    <row r="123" spans="1:25" ht="12.75">
      <c r="A123" s="303"/>
      <c r="B123" s="303"/>
      <c r="C123" s="303"/>
      <c r="D123" s="303"/>
      <c r="E123" s="303"/>
      <c r="F123" s="304"/>
      <c r="G123" s="303"/>
      <c r="H123" s="303"/>
      <c r="I123" s="303"/>
      <c r="J123" s="303"/>
      <c r="K123" s="303"/>
      <c r="L123" s="303"/>
      <c r="M123" s="303"/>
      <c r="N123" s="303"/>
      <c r="O123" s="303"/>
      <c r="P123" s="305"/>
      <c r="Q123" s="305"/>
      <c r="R123" s="303"/>
      <c r="S123" s="303"/>
      <c r="T123" s="303"/>
      <c r="U123" s="303"/>
      <c r="V123" s="303"/>
      <c r="W123" s="303"/>
      <c r="X123" s="303"/>
      <c r="Y123" s="303"/>
    </row>
    <row r="124" spans="1:25" ht="12.75">
      <c r="A124" s="303"/>
      <c r="B124" s="303"/>
      <c r="C124" s="303"/>
      <c r="D124" s="303"/>
      <c r="E124" s="303"/>
      <c r="F124" s="304"/>
      <c r="G124" s="303"/>
      <c r="H124" s="303"/>
      <c r="I124" s="303"/>
      <c r="J124" s="303"/>
      <c r="K124" s="303"/>
      <c r="L124" s="303"/>
      <c r="M124" s="303"/>
      <c r="N124" s="303"/>
      <c r="O124" s="303"/>
      <c r="P124" s="305"/>
      <c r="Q124" s="305"/>
      <c r="R124" s="303"/>
      <c r="S124" s="303"/>
      <c r="T124" s="303"/>
      <c r="U124" s="303"/>
      <c r="V124" s="303"/>
      <c r="W124" s="303"/>
      <c r="X124" s="303"/>
      <c r="Y124" s="303"/>
    </row>
    <row r="125" spans="1:25" ht="12.75">
      <c r="A125" s="303"/>
      <c r="B125" s="303"/>
      <c r="C125" s="303"/>
      <c r="D125" s="303"/>
      <c r="E125" s="303"/>
      <c r="F125" s="304"/>
      <c r="G125" s="303"/>
      <c r="H125" s="303"/>
      <c r="I125" s="303"/>
      <c r="J125" s="303"/>
      <c r="K125" s="303"/>
      <c r="L125" s="303"/>
      <c r="M125" s="303"/>
      <c r="N125" s="303"/>
      <c r="O125" s="303"/>
      <c r="P125" s="305"/>
      <c r="Q125" s="305"/>
      <c r="R125" s="303"/>
      <c r="S125" s="303"/>
      <c r="T125" s="303"/>
      <c r="U125" s="303"/>
      <c r="V125" s="303"/>
      <c r="W125" s="303"/>
      <c r="X125" s="303"/>
      <c r="Y125" s="303"/>
    </row>
    <row r="126" spans="1:25" ht="12.75">
      <c r="A126" s="303"/>
      <c r="B126" s="303"/>
      <c r="C126" s="303"/>
      <c r="D126" s="303"/>
      <c r="E126" s="303"/>
      <c r="F126" s="304"/>
      <c r="G126" s="303"/>
      <c r="H126" s="303"/>
      <c r="I126" s="303"/>
      <c r="J126" s="303"/>
      <c r="K126" s="303"/>
      <c r="L126" s="303"/>
      <c r="M126" s="303"/>
      <c r="N126" s="303"/>
      <c r="O126" s="303"/>
      <c r="P126" s="305"/>
      <c r="Q126" s="305"/>
      <c r="R126" s="303"/>
      <c r="S126" s="303"/>
      <c r="T126" s="303"/>
      <c r="U126" s="303"/>
      <c r="V126" s="303"/>
      <c r="W126" s="303"/>
      <c r="X126" s="303"/>
      <c r="Y126" s="303"/>
    </row>
    <row r="127" spans="1:25" ht="12.75">
      <c r="A127" s="303"/>
      <c r="B127" s="303"/>
      <c r="C127" s="303"/>
      <c r="D127" s="303"/>
      <c r="E127" s="303"/>
      <c r="F127" s="304"/>
      <c r="G127" s="303"/>
      <c r="H127" s="303"/>
      <c r="I127" s="303"/>
      <c r="J127" s="303"/>
      <c r="K127" s="303"/>
      <c r="L127" s="303"/>
      <c r="M127" s="303"/>
      <c r="N127" s="303"/>
      <c r="O127" s="303"/>
      <c r="P127" s="305"/>
      <c r="Q127" s="305"/>
      <c r="R127" s="303"/>
      <c r="S127" s="303"/>
      <c r="T127" s="303"/>
      <c r="U127" s="303"/>
      <c r="V127" s="303"/>
      <c r="W127" s="303"/>
      <c r="X127" s="303"/>
      <c r="Y127" s="303"/>
    </row>
    <row r="128" spans="1:25" ht="12.75">
      <c r="A128" s="303"/>
      <c r="B128" s="303"/>
      <c r="C128" s="303"/>
      <c r="D128" s="303"/>
      <c r="E128" s="303"/>
      <c r="F128" s="304"/>
      <c r="G128" s="303"/>
      <c r="H128" s="303"/>
      <c r="I128" s="303"/>
      <c r="J128" s="303"/>
      <c r="K128" s="303"/>
      <c r="L128" s="303"/>
      <c r="M128" s="303"/>
      <c r="N128" s="303"/>
      <c r="O128" s="303"/>
      <c r="P128" s="305"/>
      <c r="Q128" s="305"/>
      <c r="R128" s="303"/>
      <c r="S128" s="303"/>
      <c r="T128" s="303"/>
      <c r="U128" s="303"/>
      <c r="V128" s="303"/>
      <c r="W128" s="303"/>
      <c r="X128" s="303"/>
      <c r="Y128" s="303"/>
    </row>
    <row r="129" spans="1:25" ht="12.75">
      <c r="A129" s="303"/>
      <c r="B129" s="303"/>
      <c r="C129" s="303"/>
      <c r="D129" s="303"/>
      <c r="E129" s="303"/>
      <c r="F129" s="304"/>
      <c r="G129" s="303"/>
      <c r="H129" s="303"/>
      <c r="I129" s="303"/>
      <c r="J129" s="303"/>
      <c r="K129" s="303"/>
      <c r="L129" s="303"/>
      <c r="M129" s="303"/>
      <c r="N129" s="303"/>
      <c r="O129" s="303"/>
      <c r="P129" s="305"/>
      <c r="Q129" s="305"/>
      <c r="R129" s="303"/>
      <c r="S129" s="303"/>
      <c r="T129" s="303"/>
      <c r="U129" s="303"/>
      <c r="V129" s="303"/>
      <c r="W129" s="303"/>
      <c r="X129" s="303"/>
      <c r="Y129" s="303"/>
    </row>
    <row r="130" spans="1:25" ht="12.75">
      <c r="A130" s="303"/>
      <c r="B130" s="303"/>
      <c r="C130" s="303"/>
      <c r="D130" s="303"/>
      <c r="E130" s="303"/>
      <c r="F130" s="304"/>
      <c r="G130" s="303"/>
      <c r="H130" s="303"/>
      <c r="I130" s="303"/>
      <c r="J130" s="303"/>
      <c r="K130" s="303"/>
      <c r="L130" s="303"/>
      <c r="M130" s="303"/>
      <c r="N130" s="303"/>
      <c r="O130" s="303"/>
      <c r="P130" s="305"/>
      <c r="Q130" s="305"/>
      <c r="R130" s="303"/>
      <c r="S130" s="303"/>
      <c r="T130" s="303"/>
      <c r="U130" s="303"/>
      <c r="V130" s="303"/>
      <c r="W130" s="303"/>
      <c r="X130" s="303"/>
      <c r="Y130" s="303"/>
    </row>
    <row r="131" spans="1:25" ht="12.75">
      <c r="A131" s="303"/>
      <c r="B131" s="303"/>
      <c r="C131" s="303"/>
      <c r="D131" s="303"/>
      <c r="E131" s="303"/>
      <c r="F131" s="304"/>
      <c r="G131" s="303"/>
      <c r="H131" s="303"/>
      <c r="I131" s="303"/>
      <c r="J131" s="303"/>
      <c r="K131" s="303"/>
      <c r="L131" s="303"/>
      <c r="M131" s="303"/>
      <c r="N131" s="303"/>
      <c r="O131" s="303"/>
      <c r="P131" s="305"/>
      <c r="Q131" s="305"/>
      <c r="R131" s="303"/>
      <c r="S131" s="303"/>
      <c r="T131" s="303"/>
      <c r="U131" s="303"/>
      <c r="V131" s="303"/>
      <c r="W131" s="303"/>
      <c r="X131" s="303"/>
      <c r="Y131" s="303"/>
    </row>
    <row r="132" spans="1:25" ht="12.75">
      <c r="A132" s="303"/>
      <c r="B132" s="303"/>
      <c r="C132" s="303"/>
      <c r="D132" s="303"/>
      <c r="E132" s="303"/>
      <c r="F132" s="304"/>
      <c r="G132" s="303"/>
      <c r="H132" s="303"/>
      <c r="I132" s="303"/>
      <c r="J132" s="303"/>
      <c r="K132" s="303"/>
      <c r="L132" s="303"/>
      <c r="M132" s="303"/>
      <c r="N132" s="303"/>
      <c r="O132" s="303"/>
      <c r="P132" s="305"/>
      <c r="Q132" s="305"/>
      <c r="R132" s="303"/>
      <c r="S132" s="303"/>
      <c r="T132" s="303"/>
      <c r="U132" s="303"/>
      <c r="V132" s="303"/>
      <c r="W132" s="303"/>
      <c r="X132" s="303"/>
      <c r="Y132" s="303"/>
    </row>
    <row r="133" spans="1:25" ht="12.75">
      <c r="A133" s="303"/>
      <c r="B133" s="303"/>
      <c r="C133" s="303"/>
      <c r="D133" s="303"/>
      <c r="E133" s="303"/>
      <c r="F133" s="304"/>
      <c r="G133" s="303"/>
      <c r="H133" s="303"/>
      <c r="I133" s="303"/>
      <c r="J133" s="303"/>
      <c r="K133" s="303"/>
      <c r="L133" s="303"/>
      <c r="M133" s="303"/>
      <c r="N133" s="303"/>
      <c r="O133" s="303"/>
      <c r="P133" s="305"/>
      <c r="Q133" s="305"/>
      <c r="R133" s="303"/>
      <c r="S133" s="303"/>
      <c r="T133" s="303"/>
      <c r="U133" s="303"/>
      <c r="V133" s="303"/>
      <c r="W133" s="303"/>
      <c r="X133" s="303"/>
      <c r="Y133" s="303"/>
    </row>
    <row r="134" spans="1:25" ht="12.75">
      <c r="A134" s="303"/>
      <c r="B134" s="303"/>
      <c r="C134" s="303"/>
      <c r="D134" s="303"/>
      <c r="E134" s="303"/>
      <c r="F134" s="304"/>
      <c r="G134" s="303"/>
      <c r="H134" s="303"/>
      <c r="I134" s="303"/>
      <c r="J134" s="303"/>
      <c r="K134" s="303"/>
      <c r="L134" s="303"/>
      <c r="M134" s="303"/>
      <c r="N134" s="303"/>
      <c r="O134" s="303"/>
      <c r="P134" s="305"/>
      <c r="Q134" s="305"/>
      <c r="R134" s="303"/>
      <c r="S134" s="303"/>
      <c r="T134" s="303"/>
      <c r="U134" s="303"/>
      <c r="V134" s="303"/>
      <c r="W134" s="303"/>
      <c r="X134" s="303"/>
      <c r="Y134" s="303"/>
    </row>
    <row r="135" spans="1:25" ht="12.75">
      <c r="A135" s="303"/>
      <c r="B135" s="303"/>
      <c r="C135" s="303"/>
      <c r="D135" s="303"/>
      <c r="E135" s="303"/>
      <c r="F135" s="304"/>
      <c r="G135" s="303"/>
      <c r="H135" s="303"/>
      <c r="I135" s="303"/>
      <c r="J135" s="303"/>
      <c r="K135" s="303"/>
      <c r="L135" s="303"/>
      <c r="M135" s="303"/>
      <c r="N135" s="303"/>
      <c r="O135" s="303"/>
      <c r="P135" s="305"/>
      <c r="Q135" s="305"/>
      <c r="R135" s="303"/>
      <c r="S135" s="303"/>
      <c r="T135" s="303"/>
      <c r="U135" s="303"/>
      <c r="V135" s="303"/>
      <c r="W135" s="303"/>
      <c r="X135" s="303"/>
      <c r="Y135" s="303"/>
    </row>
    <row r="136" spans="1:25" ht="12.75">
      <c r="A136" s="303"/>
      <c r="B136" s="303"/>
      <c r="C136" s="303"/>
      <c r="D136" s="303"/>
      <c r="E136" s="303"/>
      <c r="F136" s="304"/>
      <c r="G136" s="303"/>
      <c r="H136" s="303"/>
      <c r="I136" s="303"/>
      <c r="J136" s="303"/>
      <c r="K136" s="303"/>
      <c r="L136" s="303"/>
      <c r="M136" s="303"/>
      <c r="N136" s="303"/>
      <c r="O136" s="303"/>
      <c r="P136" s="305"/>
      <c r="Q136" s="305"/>
      <c r="R136" s="303"/>
      <c r="S136" s="303"/>
      <c r="T136" s="303"/>
      <c r="U136" s="303"/>
      <c r="V136" s="303"/>
      <c r="W136" s="303"/>
      <c r="X136" s="303"/>
      <c r="Y136" s="303"/>
    </row>
    <row r="137" spans="1:25" ht="12.75">
      <c r="A137" s="303"/>
      <c r="B137" s="303"/>
      <c r="C137" s="303"/>
      <c r="D137" s="303"/>
      <c r="E137" s="303"/>
      <c r="F137" s="304"/>
      <c r="G137" s="303"/>
      <c r="H137" s="303"/>
      <c r="I137" s="303"/>
      <c r="J137" s="303"/>
      <c r="K137" s="303"/>
      <c r="L137" s="303"/>
      <c r="M137" s="303"/>
      <c r="N137" s="303"/>
      <c r="O137" s="303"/>
      <c r="P137" s="305"/>
      <c r="Q137" s="305"/>
      <c r="R137" s="303"/>
      <c r="S137" s="303"/>
      <c r="T137" s="303"/>
      <c r="U137" s="303"/>
      <c r="V137" s="303"/>
      <c r="W137" s="303"/>
      <c r="X137" s="303"/>
      <c r="Y137" s="303"/>
    </row>
    <row r="138" spans="1:25" ht="12.75">
      <c r="A138" s="303"/>
      <c r="B138" s="303"/>
      <c r="C138" s="303"/>
      <c r="D138" s="303"/>
      <c r="E138" s="303"/>
      <c r="F138" s="304"/>
      <c r="G138" s="303"/>
      <c r="H138" s="303"/>
      <c r="I138" s="303"/>
      <c r="J138" s="303"/>
      <c r="K138" s="303"/>
      <c r="L138" s="303"/>
      <c r="M138" s="303"/>
      <c r="N138" s="303"/>
      <c r="O138" s="303"/>
      <c r="P138" s="305"/>
      <c r="Q138" s="305"/>
      <c r="R138" s="303"/>
      <c r="S138" s="303"/>
      <c r="T138" s="303"/>
      <c r="U138" s="303"/>
      <c r="V138" s="303"/>
      <c r="W138" s="303"/>
      <c r="X138" s="303"/>
      <c r="Y138" s="303"/>
    </row>
    <row r="139" spans="1:25" ht="12.75">
      <c r="A139" s="303"/>
      <c r="B139" s="303"/>
      <c r="C139" s="303"/>
      <c r="D139" s="303"/>
      <c r="E139" s="303"/>
      <c r="F139" s="304"/>
      <c r="G139" s="303"/>
      <c r="H139" s="303"/>
      <c r="I139" s="303"/>
      <c r="J139" s="303"/>
      <c r="K139" s="303"/>
      <c r="L139" s="303"/>
      <c r="M139" s="303"/>
      <c r="N139" s="303"/>
      <c r="O139" s="303"/>
      <c r="P139" s="305"/>
      <c r="Q139" s="305"/>
      <c r="R139" s="303"/>
      <c r="S139" s="303"/>
      <c r="T139" s="303"/>
      <c r="U139" s="303"/>
      <c r="V139" s="303"/>
      <c r="W139" s="303"/>
      <c r="X139" s="303"/>
      <c r="Y139" s="303"/>
    </row>
    <row r="140" spans="1:25" ht="12.75">
      <c r="A140" s="303"/>
      <c r="B140" s="303"/>
      <c r="C140" s="303"/>
      <c r="D140" s="303"/>
      <c r="E140" s="303"/>
      <c r="F140" s="304"/>
      <c r="G140" s="303"/>
      <c r="H140" s="303"/>
      <c r="I140" s="303"/>
      <c r="J140" s="303"/>
      <c r="K140" s="303"/>
      <c r="L140" s="303"/>
      <c r="M140" s="303"/>
      <c r="N140" s="303"/>
      <c r="O140" s="303"/>
      <c r="P140" s="305"/>
      <c r="Q140" s="305"/>
      <c r="R140" s="303"/>
      <c r="S140" s="303"/>
      <c r="T140" s="303"/>
      <c r="U140" s="303"/>
      <c r="V140" s="303"/>
      <c r="W140" s="303"/>
      <c r="X140" s="303"/>
      <c r="Y140" s="303"/>
    </row>
    <row r="141" spans="1:25" ht="12.75">
      <c r="A141" s="303"/>
      <c r="B141" s="303"/>
      <c r="C141" s="303"/>
      <c r="D141" s="303"/>
      <c r="E141" s="303"/>
      <c r="F141" s="304"/>
      <c r="G141" s="303"/>
      <c r="H141" s="303"/>
      <c r="I141" s="303"/>
      <c r="J141" s="303"/>
      <c r="K141" s="303"/>
      <c r="L141" s="303"/>
      <c r="M141" s="303"/>
      <c r="N141" s="303"/>
      <c r="O141" s="303"/>
      <c r="P141" s="305"/>
      <c r="Q141" s="305"/>
      <c r="R141" s="303"/>
      <c r="S141" s="303"/>
      <c r="T141" s="303"/>
      <c r="U141" s="303"/>
      <c r="V141" s="303"/>
      <c r="W141" s="303"/>
      <c r="X141" s="303"/>
      <c r="Y141" s="303"/>
    </row>
    <row r="142" spans="1:25" ht="12.75">
      <c r="A142" s="303"/>
      <c r="B142" s="303"/>
      <c r="C142" s="303"/>
      <c r="D142" s="303"/>
      <c r="E142" s="303"/>
      <c r="F142" s="304"/>
      <c r="G142" s="303"/>
      <c r="H142" s="303"/>
      <c r="I142" s="303"/>
      <c r="J142" s="303"/>
      <c r="K142" s="303"/>
      <c r="L142" s="303"/>
      <c r="M142" s="303"/>
      <c r="N142" s="303"/>
      <c r="O142" s="303"/>
      <c r="P142" s="305"/>
      <c r="Q142" s="305"/>
      <c r="R142" s="303"/>
      <c r="S142" s="303"/>
      <c r="T142" s="303"/>
      <c r="U142" s="303"/>
      <c r="V142" s="303"/>
      <c r="W142" s="303"/>
      <c r="X142" s="303"/>
      <c r="Y142" s="303"/>
    </row>
    <row r="143" spans="1:25" ht="12.75">
      <c r="A143" s="303"/>
      <c r="B143" s="303"/>
      <c r="C143" s="303"/>
      <c r="D143" s="303"/>
      <c r="E143" s="303"/>
      <c r="F143" s="304"/>
      <c r="G143" s="303"/>
      <c r="H143" s="303"/>
      <c r="I143" s="303"/>
      <c r="J143" s="303"/>
      <c r="K143" s="303"/>
      <c r="L143" s="303"/>
      <c r="M143" s="303"/>
      <c r="N143" s="303"/>
      <c r="O143" s="303"/>
      <c r="P143" s="305"/>
      <c r="Q143" s="305"/>
      <c r="R143" s="303"/>
      <c r="S143" s="303"/>
      <c r="T143" s="303"/>
      <c r="U143" s="303"/>
      <c r="V143" s="303"/>
      <c r="W143" s="303"/>
      <c r="X143" s="303"/>
      <c r="Y143" s="303"/>
    </row>
    <row r="144" spans="1:25" ht="12.75">
      <c r="A144" s="303"/>
      <c r="B144" s="303"/>
      <c r="C144" s="303"/>
      <c r="D144" s="303"/>
      <c r="E144" s="303"/>
      <c r="F144" s="304"/>
      <c r="G144" s="303"/>
      <c r="H144" s="303"/>
      <c r="I144" s="303"/>
      <c r="J144" s="303"/>
      <c r="K144" s="303"/>
      <c r="L144" s="303"/>
      <c r="M144" s="303"/>
      <c r="N144" s="303"/>
      <c r="O144" s="303"/>
      <c r="P144" s="305"/>
      <c r="Q144" s="305"/>
      <c r="R144" s="303"/>
      <c r="S144" s="303"/>
      <c r="T144" s="303"/>
      <c r="U144" s="303"/>
      <c r="V144" s="303"/>
      <c r="W144" s="303"/>
      <c r="X144" s="303"/>
      <c r="Y144" s="303"/>
    </row>
    <row r="145" spans="1:25" ht="12.75">
      <c r="A145" s="303"/>
      <c r="B145" s="303"/>
      <c r="C145" s="303"/>
      <c r="D145" s="303"/>
      <c r="E145" s="303"/>
      <c r="F145" s="304"/>
      <c r="G145" s="303"/>
      <c r="H145" s="303"/>
      <c r="I145" s="303"/>
      <c r="J145" s="303"/>
      <c r="K145" s="303"/>
      <c r="L145" s="303"/>
      <c r="M145" s="303"/>
      <c r="N145" s="303"/>
      <c r="O145" s="303"/>
      <c r="P145" s="305"/>
      <c r="Q145" s="305"/>
      <c r="R145" s="303"/>
      <c r="S145" s="303"/>
      <c r="T145" s="303"/>
      <c r="U145" s="303"/>
      <c r="V145" s="303"/>
      <c r="W145" s="303"/>
      <c r="X145" s="303"/>
      <c r="Y145" s="303"/>
    </row>
    <row r="146" spans="1:25" ht="12.75">
      <c r="A146" s="303"/>
      <c r="B146" s="303"/>
      <c r="C146" s="303"/>
      <c r="D146" s="303"/>
      <c r="E146" s="303"/>
      <c r="F146" s="304"/>
      <c r="G146" s="303"/>
      <c r="H146" s="303"/>
      <c r="I146" s="303"/>
      <c r="J146" s="303"/>
      <c r="K146" s="303"/>
      <c r="L146" s="303"/>
      <c r="M146" s="303"/>
      <c r="N146" s="303"/>
      <c r="O146" s="303"/>
      <c r="P146" s="305"/>
      <c r="Q146" s="305"/>
      <c r="R146" s="303"/>
      <c r="S146" s="303"/>
      <c r="T146" s="303"/>
      <c r="U146" s="303"/>
      <c r="V146" s="303"/>
      <c r="W146" s="303"/>
      <c r="X146" s="303"/>
      <c r="Y146" s="303"/>
    </row>
    <row r="147" spans="1:25" ht="12.75">
      <c r="A147" s="303"/>
      <c r="B147" s="303"/>
      <c r="C147" s="303"/>
      <c r="D147" s="303"/>
      <c r="E147" s="303"/>
      <c r="F147" s="304"/>
      <c r="G147" s="303"/>
      <c r="H147" s="303"/>
      <c r="I147" s="303"/>
      <c r="J147" s="303"/>
      <c r="K147" s="303"/>
      <c r="L147" s="303"/>
      <c r="M147" s="303"/>
      <c r="N147" s="303"/>
      <c r="O147" s="303"/>
      <c r="P147" s="305"/>
      <c r="Q147" s="305"/>
      <c r="R147" s="303"/>
      <c r="S147" s="303"/>
      <c r="T147" s="303"/>
      <c r="U147" s="303"/>
      <c r="V147" s="303"/>
      <c r="W147" s="303"/>
      <c r="X147" s="303"/>
      <c r="Y147" s="303"/>
    </row>
    <row r="148" spans="1:25" ht="12.75">
      <c r="A148" s="303"/>
      <c r="B148" s="303"/>
      <c r="C148" s="303"/>
      <c r="D148" s="303"/>
      <c r="E148" s="303"/>
      <c r="F148" s="304"/>
      <c r="G148" s="303"/>
      <c r="H148" s="303"/>
      <c r="I148" s="303"/>
      <c r="J148" s="303"/>
      <c r="K148" s="303"/>
      <c r="L148" s="303"/>
      <c r="M148" s="303"/>
      <c r="N148" s="303"/>
      <c r="O148" s="303"/>
      <c r="P148" s="305"/>
      <c r="Q148" s="305"/>
      <c r="R148" s="303"/>
      <c r="S148" s="303"/>
      <c r="T148" s="303"/>
      <c r="U148" s="303"/>
      <c r="V148" s="303"/>
      <c r="W148" s="303"/>
      <c r="X148" s="303"/>
      <c r="Y148" s="303"/>
    </row>
    <row r="149" spans="1:25" ht="12.75">
      <c r="A149" s="303"/>
      <c r="B149" s="303"/>
      <c r="C149" s="303"/>
      <c r="D149" s="303"/>
      <c r="E149" s="303"/>
      <c r="F149" s="304"/>
      <c r="G149" s="303"/>
      <c r="H149" s="303"/>
      <c r="I149" s="303"/>
      <c r="J149" s="303"/>
      <c r="K149" s="303"/>
      <c r="L149" s="303"/>
      <c r="M149" s="303"/>
      <c r="N149" s="303"/>
      <c r="O149" s="303"/>
      <c r="P149" s="305"/>
      <c r="Q149" s="305"/>
      <c r="R149" s="303"/>
      <c r="S149" s="303"/>
      <c r="T149" s="303"/>
      <c r="U149" s="303"/>
      <c r="V149" s="303"/>
      <c r="W149" s="303"/>
      <c r="X149" s="303"/>
      <c r="Y149" s="303"/>
    </row>
    <row r="150" spans="1:25" ht="12.75">
      <c r="A150" s="303"/>
      <c r="B150" s="303"/>
      <c r="C150" s="303"/>
      <c r="D150" s="303"/>
      <c r="E150" s="303"/>
      <c r="F150" s="304"/>
      <c r="G150" s="303"/>
      <c r="H150" s="303"/>
      <c r="I150" s="303"/>
      <c r="J150" s="303"/>
      <c r="K150" s="303"/>
      <c r="L150" s="303"/>
      <c r="M150" s="303"/>
      <c r="N150" s="303"/>
      <c r="O150" s="303"/>
      <c r="P150" s="305"/>
      <c r="Q150" s="305"/>
      <c r="R150" s="303"/>
      <c r="S150" s="303"/>
      <c r="T150" s="303"/>
      <c r="U150" s="303"/>
      <c r="V150" s="303"/>
      <c r="W150" s="303"/>
      <c r="X150" s="303"/>
      <c r="Y150" s="303"/>
    </row>
    <row r="151" spans="1:25" ht="12.75">
      <c r="A151" s="303"/>
      <c r="B151" s="303"/>
      <c r="C151" s="303"/>
      <c r="D151" s="303"/>
      <c r="E151" s="303"/>
      <c r="F151" s="304"/>
      <c r="G151" s="303"/>
      <c r="H151" s="303"/>
      <c r="I151" s="303"/>
      <c r="J151" s="303"/>
      <c r="K151" s="303"/>
      <c r="L151" s="303"/>
      <c r="M151" s="303"/>
      <c r="N151" s="303"/>
      <c r="O151" s="303"/>
      <c r="P151" s="305"/>
      <c r="Q151" s="305"/>
      <c r="R151" s="303"/>
      <c r="S151" s="303"/>
      <c r="T151" s="303"/>
      <c r="U151" s="303"/>
      <c r="V151" s="303"/>
      <c r="W151" s="303"/>
      <c r="X151" s="303"/>
      <c r="Y151" s="303"/>
    </row>
    <row r="152" spans="1:25" ht="12.75">
      <c r="A152" s="303"/>
      <c r="B152" s="303"/>
      <c r="C152" s="303"/>
      <c r="D152" s="303"/>
      <c r="E152" s="303"/>
      <c r="F152" s="304"/>
      <c r="G152" s="303"/>
      <c r="H152" s="303"/>
      <c r="I152" s="303"/>
      <c r="J152" s="303"/>
      <c r="K152" s="303"/>
      <c r="L152" s="303"/>
      <c r="M152" s="303"/>
      <c r="N152" s="303"/>
      <c r="O152" s="303"/>
      <c r="P152" s="305"/>
      <c r="Q152" s="305"/>
      <c r="R152" s="303"/>
      <c r="S152" s="303"/>
      <c r="T152" s="303"/>
      <c r="U152" s="303"/>
      <c r="V152" s="303"/>
      <c r="W152" s="303"/>
      <c r="X152" s="303"/>
      <c r="Y152" s="303"/>
    </row>
    <row r="153" spans="1:25" ht="12.75">
      <c r="A153" s="303"/>
      <c r="B153" s="303"/>
      <c r="C153" s="303"/>
      <c r="D153" s="303"/>
      <c r="E153" s="303"/>
      <c r="F153" s="304"/>
      <c r="G153" s="303"/>
      <c r="H153" s="303"/>
      <c r="I153" s="303"/>
      <c r="J153" s="303"/>
      <c r="K153" s="303"/>
      <c r="L153" s="303"/>
      <c r="M153" s="303"/>
      <c r="N153" s="303"/>
      <c r="O153" s="303"/>
      <c r="P153" s="305"/>
      <c r="Q153" s="305"/>
      <c r="R153" s="303"/>
      <c r="S153" s="303"/>
      <c r="T153" s="303"/>
      <c r="U153" s="303"/>
      <c r="V153" s="303"/>
      <c r="W153" s="303"/>
      <c r="X153" s="303"/>
      <c r="Y153" s="303"/>
    </row>
    <row r="154" spans="1:25" ht="12.75">
      <c r="A154" s="303"/>
      <c r="B154" s="303"/>
      <c r="C154" s="303"/>
      <c r="D154" s="303"/>
      <c r="E154" s="303"/>
      <c r="F154" s="304"/>
      <c r="G154" s="303"/>
      <c r="H154" s="303"/>
      <c r="I154" s="303"/>
      <c r="J154" s="303"/>
      <c r="K154" s="303"/>
      <c r="L154" s="303"/>
      <c r="M154" s="303"/>
      <c r="N154" s="303"/>
      <c r="O154" s="303"/>
      <c r="P154" s="305"/>
      <c r="Q154" s="305"/>
      <c r="R154" s="303"/>
      <c r="S154" s="303"/>
      <c r="T154" s="303"/>
      <c r="U154" s="303"/>
      <c r="V154" s="303"/>
      <c r="W154" s="303"/>
      <c r="X154" s="303"/>
      <c r="Y154" s="303"/>
    </row>
    <row r="155" spans="1:25" ht="12.75">
      <c r="A155" s="303"/>
      <c r="B155" s="303"/>
      <c r="C155" s="303"/>
      <c r="D155" s="303"/>
      <c r="E155" s="303"/>
      <c r="F155" s="304"/>
      <c r="G155" s="303"/>
      <c r="H155" s="303"/>
      <c r="I155" s="303"/>
      <c r="J155" s="303"/>
      <c r="K155" s="303"/>
      <c r="L155" s="303"/>
      <c r="M155" s="303"/>
      <c r="N155" s="303"/>
      <c r="O155" s="303"/>
      <c r="P155" s="305"/>
      <c r="Q155" s="305"/>
      <c r="R155" s="303"/>
      <c r="S155" s="303"/>
      <c r="T155" s="303"/>
      <c r="U155" s="303"/>
      <c r="V155" s="303"/>
      <c r="W155" s="303"/>
      <c r="X155" s="303"/>
      <c r="Y155" s="303"/>
    </row>
    <row r="156" spans="1:25" ht="12.75">
      <c r="A156" s="303"/>
      <c r="B156" s="303"/>
      <c r="C156" s="303"/>
      <c r="D156" s="303"/>
      <c r="E156" s="303"/>
      <c r="F156" s="304"/>
      <c r="G156" s="303"/>
      <c r="H156" s="303"/>
      <c r="I156" s="303"/>
      <c r="J156" s="303"/>
      <c r="K156" s="303"/>
      <c r="L156" s="303"/>
      <c r="M156" s="303"/>
      <c r="N156" s="303"/>
      <c r="O156" s="303"/>
      <c r="P156" s="305"/>
      <c r="Q156" s="305"/>
      <c r="R156" s="303"/>
      <c r="S156" s="303"/>
      <c r="T156" s="303"/>
      <c r="U156" s="303"/>
      <c r="V156" s="303"/>
      <c r="W156" s="303"/>
      <c r="X156" s="303"/>
      <c r="Y156" s="303"/>
    </row>
    <row r="157" spans="1:25" ht="12.75">
      <c r="A157" s="303"/>
      <c r="B157" s="303"/>
      <c r="C157" s="303"/>
      <c r="D157" s="303"/>
      <c r="E157" s="303"/>
      <c r="F157" s="304"/>
      <c r="G157" s="303"/>
      <c r="H157" s="303"/>
      <c r="I157" s="303"/>
      <c r="J157" s="303"/>
      <c r="K157" s="303"/>
      <c r="L157" s="303"/>
      <c r="M157" s="303"/>
      <c r="N157" s="303"/>
      <c r="O157" s="303"/>
      <c r="P157" s="305"/>
      <c r="Q157" s="305"/>
      <c r="R157" s="303"/>
      <c r="S157" s="303"/>
      <c r="T157" s="303"/>
      <c r="U157" s="303"/>
      <c r="V157" s="303"/>
      <c r="W157" s="303"/>
      <c r="X157" s="303"/>
      <c r="Y157" s="303"/>
    </row>
    <row r="158" spans="1:25" ht="12.75">
      <c r="A158" s="303"/>
      <c r="B158" s="303"/>
      <c r="C158" s="303"/>
      <c r="D158" s="303"/>
      <c r="E158" s="303"/>
      <c r="F158" s="304"/>
      <c r="G158" s="303"/>
      <c r="H158" s="303"/>
      <c r="I158" s="303"/>
      <c r="J158" s="303"/>
      <c r="K158" s="303"/>
      <c r="L158" s="303"/>
      <c r="M158" s="303"/>
      <c r="N158" s="303"/>
      <c r="O158" s="303"/>
      <c r="P158" s="305"/>
      <c r="Q158" s="305"/>
      <c r="R158" s="303"/>
      <c r="S158" s="303"/>
      <c r="T158" s="303"/>
      <c r="U158" s="303"/>
      <c r="V158" s="303"/>
      <c r="W158" s="303"/>
      <c r="X158" s="303"/>
      <c r="Y158" s="303"/>
    </row>
    <row r="159" spans="1:25" ht="12.75">
      <c r="A159" s="303"/>
      <c r="B159" s="303"/>
      <c r="C159" s="303"/>
      <c r="D159" s="303"/>
      <c r="E159" s="303"/>
      <c r="F159" s="304"/>
      <c r="G159" s="303"/>
      <c r="H159" s="303"/>
      <c r="I159" s="303"/>
      <c r="J159" s="303"/>
      <c r="K159" s="303"/>
      <c r="L159" s="303"/>
      <c r="M159" s="303"/>
      <c r="N159" s="303"/>
      <c r="O159" s="303"/>
      <c r="P159" s="305"/>
      <c r="Q159" s="305"/>
      <c r="R159" s="303"/>
      <c r="S159" s="303"/>
      <c r="T159" s="303"/>
      <c r="U159" s="303"/>
      <c r="V159" s="303"/>
      <c r="W159" s="303"/>
      <c r="X159" s="303"/>
      <c r="Y159" s="303"/>
    </row>
    <row r="160" spans="1:25" ht="12.75">
      <c r="A160" s="303"/>
      <c r="B160" s="303"/>
      <c r="C160" s="303"/>
      <c r="D160" s="303"/>
      <c r="E160" s="303"/>
      <c r="F160" s="304"/>
      <c r="G160" s="303"/>
      <c r="H160" s="303"/>
      <c r="I160" s="303"/>
      <c r="J160" s="303"/>
      <c r="K160" s="303"/>
      <c r="L160" s="303"/>
      <c r="M160" s="303"/>
      <c r="N160" s="303"/>
      <c r="O160" s="303"/>
      <c r="P160" s="305"/>
      <c r="Q160" s="305"/>
      <c r="R160" s="303"/>
      <c r="S160" s="303"/>
      <c r="T160" s="303"/>
      <c r="U160" s="303"/>
      <c r="V160" s="303"/>
      <c r="W160" s="303"/>
      <c r="X160" s="303"/>
      <c r="Y160" s="303"/>
    </row>
    <row r="161" spans="1:25" ht="12.75">
      <c r="A161" s="303"/>
      <c r="B161" s="303"/>
      <c r="C161" s="303"/>
      <c r="D161" s="303"/>
      <c r="E161" s="303"/>
      <c r="F161" s="304"/>
      <c r="G161" s="303"/>
      <c r="H161" s="303"/>
      <c r="I161" s="303"/>
      <c r="J161" s="303"/>
      <c r="K161" s="303"/>
      <c r="L161" s="303"/>
      <c r="M161" s="303"/>
      <c r="N161" s="303"/>
      <c r="O161" s="303"/>
      <c r="P161" s="305"/>
      <c r="Q161" s="305"/>
      <c r="R161" s="303"/>
      <c r="S161" s="303"/>
      <c r="T161" s="303"/>
      <c r="U161" s="303"/>
      <c r="V161" s="303"/>
      <c r="W161" s="303"/>
      <c r="X161" s="303"/>
      <c r="Y161" s="303"/>
    </row>
    <row r="162" spans="1:25" ht="12.75">
      <c r="A162" s="303"/>
      <c r="B162" s="303"/>
      <c r="C162" s="303"/>
      <c r="D162" s="303"/>
      <c r="E162" s="303"/>
      <c r="F162" s="304"/>
      <c r="G162" s="303"/>
      <c r="H162" s="303"/>
      <c r="I162" s="303"/>
      <c r="J162" s="303"/>
      <c r="K162" s="303"/>
      <c r="L162" s="303"/>
      <c r="M162" s="303"/>
      <c r="N162" s="303"/>
      <c r="O162" s="303"/>
      <c r="P162" s="305"/>
      <c r="Q162" s="305"/>
      <c r="R162" s="303"/>
      <c r="S162" s="303"/>
      <c r="T162" s="303"/>
      <c r="U162" s="303"/>
      <c r="V162" s="303"/>
      <c r="W162" s="303"/>
      <c r="X162" s="303"/>
      <c r="Y162" s="303"/>
    </row>
    <row r="163" spans="1:25" ht="12.75">
      <c r="A163" s="303"/>
      <c r="B163" s="303"/>
      <c r="C163" s="303"/>
      <c r="D163" s="303"/>
      <c r="E163" s="303"/>
      <c r="F163" s="304"/>
      <c r="G163" s="303"/>
      <c r="H163" s="303"/>
      <c r="I163" s="303"/>
      <c r="J163" s="303"/>
      <c r="K163" s="303"/>
      <c r="L163" s="303"/>
      <c r="M163" s="303"/>
      <c r="N163" s="303"/>
      <c r="O163" s="303"/>
      <c r="P163" s="305"/>
      <c r="Q163" s="305"/>
      <c r="R163" s="303"/>
      <c r="S163" s="303"/>
      <c r="T163" s="303"/>
      <c r="U163" s="303"/>
      <c r="V163" s="303"/>
      <c r="W163" s="303"/>
      <c r="X163" s="303"/>
      <c r="Y163" s="303"/>
    </row>
    <row r="164" spans="1:25" ht="12.75">
      <c r="A164" s="303"/>
      <c r="B164" s="303"/>
      <c r="C164" s="303"/>
      <c r="D164" s="303"/>
      <c r="E164" s="303"/>
      <c r="F164" s="304"/>
      <c r="G164" s="303"/>
      <c r="H164" s="303"/>
      <c r="I164" s="303"/>
      <c r="J164" s="303"/>
      <c r="K164" s="303"/>
      <c r="L164" s="303"/>
      <c r="M164" s="303"/>
      <c r="N164" s="303"/>
      <c r="O164" s="303"/>
      <c r="P164" s="305"/>
      <c r="Q164" s="305"/>
      <c r="R164" s="303"/>
      <c r="S164" s="303"/>
      <c r="T164" s="303"/>
      <c r="U164" s="303"/>
      <c r="V164" s="303"/>
      <c r="W164" s="303"/>
      <c r="X164" s="303"/>
      <c r="Y164" s="303"/>
    </row>
    <row r="165" spans="1:25" ht="12.75">
      <c r="A165" s="303"/>
      <c r="B165" s="303"/>
      <c r="C165" s="303"/>
      <c r="D165" s="303"/>
      <c r="E165" s="303"/>
      <c r="F165" s="304"/>
      <c r="G165" s="303"/>
      <c r="H165" s="303"/>
      <c r="I165" s="303"/>
      <c r="J165" s="303"/>
      <c r="K165" s="303"/>
      <c r="L165" s="303"/>
      <c r="M165" s="303"/>
      <c r="N165" s="303"/>
      <c r="O165" s="303"/>
      <c r="P165" s="305"/>
      <c r="Q165" s="305"/>
      <c r="R165" s="303"/>
      <c r="S165" s="303"/>
      <c r="T165" s="303"/>
      <c r="U165" s="303"/>
      <c r="V165" s="303"/>
      <c r="W165" s="303"/>
      <c r="X165" s="303"/>
      <c r="Y165" s="303"/>
    </row>
    <row r="166" spans="1:25" ht="12.75">
      <c r="A166" s="303"/>
      <c r="B166" s="303"/>
      <c r="C166" s="303"/>
      <c r="D166" s="303"/>
      <c r="E166" s="303"/>
      <c r="F166" s="304"/>
      <c r="G166" s="303"/>
      <c r="H166" s="303"/>
      <c r="I166" s="303"/>
      <c r="J166" s="303"/>
      <c r="K166" s="303"/>
      <c r="L166" s="303"/>
      <c r="M166" s="303"/>
      <c r="N166" s="303"/>
      <c r="O166" s="303"/>
      <c r="P166" s="305"/>
      <c r="Q166" s="305"/>
      <c r="R166" s="303"/>
      <c r="S166" s="303"/>
      <c r="T166" s="303"/>
      <c r="U166" s="303"/>
      <c r="V166" s="303"/>
      <c r="W166" s="303"/>
      <c r="X166" s="303"/>
      <c r="Y166" s="303"/>
    </row>
    <row r="167" spans="1:25" ht="12.75">
      <c r="A167" s="303"/>
      <c r="B167" s="303"/>
      <c r="C167" s="303"/>
      <c r="D167" s="303"/>
      <c r="E167" s="303"/>
      <c r="F167" s="304"/>
      <c r="G167" s="303"/>
      <c r="H167" s="303"/>
      <c r="I167" s="303"/>
      <c r="J167" s="303"/>
      <c r="K167" s="303"/>
      <c r="L167" s="303"/>
      <c r="M167" s="303"/>
      <c r="N167" s="303"/>
      <c r="O167" s="303"/>
      <c r="P167" s="305"/>
      <c r="Q167" s="305"/>
      <c r="R167" s="303"/>
      <c r="S167" s="303"/>
      <c r="T167" s="303"/>
      <c r="U167" s="303"/>
      <c r="V167" s="303"/>
      <c r="W167" s="303"/>
      <c r="X167" s="303"/>
      <c r="Y167" s="303"/>
    </row>
    <row r="168" spans="1:25" ht="12.75">
      <c r="A168" s="303"/>
      <c r="B168" s="303"/>
      <c r="C168" s="303"/>
      <c r="D168" s="303"/>
      <c r="E168" s="303"/>
      <c r="F168" s="304"/>
      <c r="G168" s="303"/>
      <c r="H168" s="303"/>
      <c r="I168" s="303"/>
      <c r="J168" s="303"/>
      <c r="K168" s="303"/>
      <c r="L168" s="303"/>
      <c r="M168" s="303"/>
      <c r="N168" s="303"/>
      <c r="O168" s="303"/>
      <c r="P168" s="305"/>
      <c r="Q168" s="305"/>
      <c r="R168" s="303"/>
      <c r="S168" s="303"/>
      <c r="T168" s="303"/>
      <c r="U168" s="303"/>
      <c r="V168" s="303"/>
      <c r="W168" s="303"/>
      <c r="X168" s="303"/>
      <c r="Y168" s="303"/>
    </row>
    <row r="169" spans="1:25" ht="12.75">
      <c r="A169" s="303"/>
      <c r="B169" s="303"/>
      <c r="C169" s="303"/>
      <c r="D169" s="303"/>
      <c r="E169" s="303"/>
      <c r="F169" s="304"/>
      <c r="G169" s="303"/>
      <c r="H169" s="303"/>
      <c r="I169" s="303"/>
      <c r="J169" s="303"/>
      <c r="K169" s="303"/>
      <c r="L169" s="303"/>
      <c r="M169" s="303"/>
      <c r="N169" s="303"/>
      <c r="O169" s="303"/>
      <c r="P169" s="305"/>
      <c r="Q169" s="305"/>
      <c r="R169" s="303"/>
      <c r="S169" s="303"/>
      <c r="T169" s="303"/>
      <c r="U169" s="303"/>
      <c r="V169" s="303"/>
      <c r="W169" s="303"/>
      <c r="X169" s="303"/>
      <c r="Y169" s="303"/>
    </row>
    <row r="170" spans="1:25" ht="12.75">
      <c r="A170" s="303"/>
      <c r="B170" s="303"/>
      <c r="C170" s="303"/>
      <c r="D170" s="303"/>
      <c r="E170" s="303"/>
      <c r="F170" s="304"/>
      <c r="G170" s="303"/>
      <c r="H170" s="303"/>
      <c r="I170" s="303"/>
      <c r="J170" s="303"/>
      <c r="K170" s="303"/>
      <c r="L170" s="303"/>
      <c r="M170" s="303"/>
      <c r="N170" s="303"/>
      <c r="O170" s="303"/>
      <c r="P170" s="305"/>
      <c r="Q170" s="305"/>
      <c r="R170" s="303"/>
      <c r="S170" s="303"/>
      <c r="T170" s="303"/>
      <c r="U170" s="303"/>
      <c r="V170" s="303"/>
      <c r="W170" s="303"/>
      <c r="X170" s="303"/>
      <c r="Y170" s="303"/>
    </row>
    <row r="171" spans="1:25" ht="12.75">
      <c r="A171" s="303"/>
      <c r="B171" s="303"/>
      <c r="C171" s="303"/>
      <c r="D171" s="303"/>
      <c r="E171" s="303"/>
      <c r="F171" s="304"/>
      <c r="G171" s="303"/>
      <c r="H171" s="303"/>
      <c r="I171" s="303"/>
      <c r="J171" s="303"/>
      <c r="K171" s="303"/>
      <c r="L171" s="303"/>
      <c r="M171" s="303"/>
      <c r="N171" s="303"/>
      <c r="O171" s="303"/>
      <c r="P171" s="305"/>
      <c r="Q171" s="305"/>
      <c r="R171" s="303"/>
      <c r="S171" s="303"/>
      <c r="T171" s="303"/>
      <c r="U171" s="303"/>
      <c r="V171" s="303"/>
      <c r="W171" s="303"/>
      <c r="X171" s="303"/>
      <c r="Y171" s="303"/>
    </row>
    <row r="172" spans="1:25" ht="12.75">
      <c r="A172" s="303"/>
      <c r="B172" s="303"/>
      <c r="C172" s="303"/>
      <c r="D172" s="303"/>
      <c r="E172" s="303"/>
      <c r="F172" s="304"/>
      <c r="G172" s="303"/>
      <c r="H172" s="303"/>
      <c r="I172" s="303"/>
      <c r="J172" s="303"/>
      <c r="K172" s="303"/>
      <c r="L172" s="303"/>
      <c r="M172" s="303"/>
      <c r="N172" s="303"/>
      <c r="O172" s="303"/>
      <c r="P172" s="305"/>
      <c r="Q172" s="305"/>
      <c r="R172" s="303"/>
      <c r="S172" s="303"/>
      <c r="T172" s="303"/>
      <c r="U172" s="303"/>
      <c r="V172" s="303"/>
      <c r="W172" s="303"/>
      <c r="X172" s="303"/>
      <c r="Y172" s="303"/>
    </row>
    <row r="173" spans="1:25" ht="12.75">
      <c r="A173" s="303"/>
      <c r="B173" s="303"/>
      <c r="C173" s="303"/>
      <c r="D173" s="303"/>
      <c r="E173" s="303"/>
      <c r="F173" s="304"/>
      <c r="G173" s="303"/>
      <c r="H173" s="303"/>
      <c r="I173" s="303"/>
      <c r="J173" s="303"/>
      <c r="K173" s="303"/>
      <c r="L173" s="303"/>
      <c r="M173" s="303"/>
      <c r="N173" s="303"/>
      <c r="O173" s="303"/>
      <c r="P173" s="305"/>
      <c r="Q173" s="305"/>
      <c r="R173" s="303"/>
      <c r="S173" s="303"/>
      <c r="T173" s="303"/>
      <c r="U173" s="303"/>
      <c r="V173" s="303"/>
      <c r="W173" s="303"/>
      <c r="X173" s="303"/>
      <c r="Y173" s="303"/>
    </row>
    <row r="174" spans="1:25" ht="12.75">
      <c r="A174" s="303"/>
      <c r="B174" s="303"/>
      <c r="C174" s="303"/>
      <c r="D174" s="303"/>
      <c r="E174" s="303"/>
      <c r="F174" s="304"/>
      <c r="G174" s="303"/>
      <c r="H174" s="303"/>
      <c r="I174" s="303"/>
      <c r="J174" s="303"/>
      <c r="K174" s="303"/>
      <c r="L174" s="303"/>
      <c r="M174" s="303"/>
      <c r="N174" s="303"/>
      <c r="O174" s="303"/>
      <c r="P174" s="305"/>
      <c r="Q174" s="305"/>
      <c r="R174" s="303"/>
      <c r="S174" s="303"/>
      <c r="T174" s="303"/>
      <c r="U174" s="303"/>
      <c r="V174" s="303"/>
      <c r="W174" s="303"/>
      <c r="X174" s="303"/>
      <c r="Y174" s="303"/>
    </row>
    <row r="175" spans="1:25" ht="12.75">
      <c r="A175" s="303"/>
      <c r="B175" s="303"/>
      <c r="C175" s="303"/>
      <c r="D175" s="303"/>
      <c r="E175" s="303"/>
      <c r="F175" s="304"/>
      <c r="G175" s="303"/>
      <c r="H175" s="303"/>
      <c r="I175" s="303"/>
      <c r="J175" s="303"/>
      <c r="K175" s="303"/>
      <c r="L175" s="303"/>
      <c r="M175" s="303"/>
      <c r="N175" s="303"/>
      <c r="O175" s="303"/>
      <c r="P175" s="305"/>
      <c r="Q175" s="305"/>
      <c r="R175" s="303"/>
      <c r="S175" s="303"/>
      <c r="T175" s="303"/>
      <c r="U175" s="303"/>
      <c r="V175" s="303"/>
      <c r="W175" s="303"/>
      <c r="X175" s="303"/>
      <c r="Y175" s="303"/>
    </row>
    <row r="176" spans="1:25" ht="12.75">
      <c r="A176" s="303"/>
      <c r="B176" s="303"/>
      <c r="C176" s="303"/>
      <c r="D176" s="303"/>
      <c r="E176" s="303"/>
      <c r="F176" s="304"/>
      <c r="G176" s="303"/>
      <c r="H176" s="303"/>
      <c r="I176" s="303"/>
      <c r="J176" s="303"/>
      <c r="K176" s="303"/>
      <c r="L176" s="303"/>
      <c r="M176" s="303"/>
      <c r="N176" s="303"/>
      <c r="O176" s="303"/>
      <c r="P176" s="305"/>
      <c r="Q176" s="305"/>
      <c r="R176" s="303"/>
      <c r="S176" s="303"/>
      <c r="T176" s="303"/>
      <c r="U176" s="303"/>
      <c r="V176" s="303"/>
      <c r="W176" s="303"/>
      <c r="X176" s="303"/>
      <c r="Y176" s="303"/>
    </row>
    <row r="177" spans="1:25" ht="12.75">
      <c r="A177" s="303"/>
      <c r="B177" s="303"/>
      <c r="C177" s="303"/>
      <c r="D177" s="303"/>
      <c r="E177" s="303"/>
      <c r="F177" s="304"/>
      <c r="G177" s="303"/>
      <c r="H177" s="303"/>
      <c r="I177" s="303"/>
      <c r="J177" s="303"/>
      <c r="K177" s="303"/>
      <c r="L177" s="303"/>
      <c r="M177" s="303"/>
      <c r="N177" s="303"/>
      <c r="O177" s="303"/>
      <c r="P177" s="305"/>
      <c r="Q177" s="305"/>
      <c r="R177" s="303"/>
      <c r="S177" s="303"/>
      <c r="T177" s="303"/>
      <c r="U177" s="303"/>
      <c r="V177" s="303"/>
      <c r="W177" s="303"/>
      <c r="X177" s="303"/>
      <c r="Y177" s="303"/>
    </row>
    <row r="178" spans="1:25" ht="12.75">
      <c r="A178" s="303"/>
      <c r="B178" s="303"/>
      <c r="C178" s="303"/>
      <c r="D178" s="303"/>
      <c r="E178" s="303"/>
      <c r="F178" s="304"/>
      <c r="G178" s="303"/>
      <c r="H178" s="303"/>
      <c r="I178" s="303"/>
      <c r="J178" s="303"/>
      <c r="K178" s="303"/>
      <c r="L178" s="303"/>
      <c r="M178" s="303"/>
      <c r="N178" s="303"/>
      <c r="O178" s="303"/>
      <c r="P178" s="305"/>
      <c r="Q178" s="305"/>
      <c r="R178" s="303"/>
      <c r="S178" s="303"/>
      <c r="T178" s="303"/>
      <c r="U178" s="303"/>
      <c r="V178" s="303"/>
      <c r="W178" s="303"/>
      <c r="X178" s="303"/>
      <c r="Y178" s="303"/>
    </row>
    <row r="179" spans="1:25" ht="12.75">
      <c r="A179" s="303"/>
      <c r="B179" s="303"/>
      <c r="C179" s="303"/>
      <c r="D179" s="303"/>
      <c r="E179" s="303"/>
      <c r="F179" s="304"/>
      <c r="G179" s="303"/>
      <c r="H179" s="303"/>
      <c r="I179" s="303"/>
      <c r="J179" s="303"/>
      <c r="K179" s="303"/>
      <c r="L179" s="303"/>
      <c r="M179" s="303"/>
      <c r="N179" s="303"/>
      <c r="O179" s="303"/>
      <c r="P179" s="305"/>
      <c r="Q179" s="305"/>
      <c r="R179" s="303"/>
      <c r="S179" s="303"/>
      <c r="T179" s="303"/>
      <c r="U179" s="303"/>
      <c r="V179" s="303"/>
      <c r="W179" s="303"/>
      <c r="X179" s="303"/>
      <c r="Y179" s="303"/>
    </row>
    <row r="180" spans="1:25" ht="12.75">
      <c r="A180" s="303"/>
      <c r="B180" s="303"/>
      <c r="C180" s="303"/>
      <c r="D180" s="303"/>
      <c r="E180" s="303"/>
      <c r="F180" s="304"/>
      <c r="G180" s="303"/>
      <c r="H180" s="303"/>
      <c r="I180" s="303"/>
      <c r="J180" s="303"/>
      <c r="K180" s="303"/>
      <c r="L180" s="303"/>
      <c r="M180" s="303"/>
      <c r="N180" s="303"/>
      <c r="O180" s="303"/>
      <c r="P180" s="305"/>
      <c r="Q180" s="305"/>
      <c r="R180" s="303"/>
      <c r="S180" s="303"/>
      <c r="T180" s="303"/>
      <c r="U180" s="303"/>
      <c r="V180" s="303"/>
      <c r="W180" s="303"/>
      <c r="X180" s="303"/>
      <c r="Y180" s="303"/>
    </row>
    <row r="181" spans="1:25" ht="12.75">
      <c r="A181" s="303"/>
      <c r="B181" s="303"/>
      <c r="C181" s="303"/>
      <c r="D181" s="303"/>
      <c r="E181" s="303"/>
      <c r="F181" s="304"/>
      <c r="G181" s="303"/>
      <c r="H181" s="303"/>
      <c r="I181" s="303"/>
      <c r="J181" s="303"/>
      <c r="K181" s="303"/>
      <c r="L181" s="303"/>
      <c r="M181" s="303"/>
      <c r="N181" s="303"/>
      <c r="O181" s="303"/>
      <c r="P181" s="305"/>
      <c r="Q181" s="305"/>
      <c r="R181" s="303"/>
      <c r="S181" s="303"/>
      <c r="T181" s="303"/>
      <c r="U181" s="303"/>
      <c r="V181" s="303"/>
      <c r="W181" s="303"/>
      <c r="X181" s="303"/>
      <c r="Y181" s="303"/>
    </row>
    <row r="182" spans="1:25" ht="12.75">
      <c r="A182" s="303"/>
      <c r="B182" s="303"/>
      <c r="C182" s="303"/>
      <c r="D182" s="303"/>
      <c r="E182" s="303"/>
      <c r="F182" s="304"/>
      <c r="G182" s="303"/>
      <c r="H182" s="303"/>
      <c r="I182" s="303"/>
      <c r="J182" s="303"/>
      <c r="K182" s="303"/>
      <c r="L182" s="303"/>
      <c r="M182" s="303"/>
      <c r="N182" s="303"/>
      <c r="O182" s="303"/>
      <c r="P182" s="305"/>
      <c r="Q182" s="305"/>
      <c r="R182" s="303"/>
      <c r="S182" s="303"/>
      <c r="T182" s="303"/>
      <c r="U182" s="303"/>
      <c r="V182" s="303"/>
      <c r="W182" s="303"/>
      <c r="X182" s="303"/>
      <c r="Y182" s="303"/>
    </row>
    <row r="183" spans="1:25" ht="12.75">
      <c r="A183" s="303"/>
      <c r="B183" s="303"/>
      <c r="C183" s="303"/>
      <c r="D183" s="303"/>
      <c r="E183" s="303"/>
      <c r="F183" s="304"/>
      <c r="G183" s="303"/>
      <c r="H183" s="303"/>
      <c r="I183" s="303"/>
      <c r="J183" s="303"/>
      <c r="K183" s="303"/>
      <c r="L183" s="303"/>
      <c r="M183" s="303"/>
      <c r="N183" s="303"/>
      <c r="O183" s="303"/>
      <c r="P183" s="305"/>
      <c r="Q183" s="305"/>
      <c r="R183" s="303"/>
      <c r="S183" s="303"/>
      <c r="T183" s="303"/>
      <c r="U183" s="303"/>
      <c r="V183" s="303"/>
      <c r="W183" s="303"/>
      <c r="X183" s="303"/>
      <c r="Y183" s="303"/>
    </row>
    <row r="184" spans="1:25" ht="12.75">
      <c r="A184" s="303"/>
      <c r="B184" s="303"/>
      <c r="C184" s="303"/>
      <c r="D184" s="303"/>
      <c r="E184" s="303"/>
      <c r="F184" s="304"/>
      <c r="G184" s="303"/>
      <c r="H184" s="303"/>
      <c r="I184" s="303"/>
      <c r="J184" s="303"/>
      <c r="K184" s="303"/>
      <c r="L184" s="303"/>
      <c r="M184" s="303"/>
      <c r="N184" s="303"/>
      <c r="O184" s="303"/>
      <c r="P184" s="305"/>
      <c r="Q184" s="305"/>
      <c r="R184" s="303"/>
      <c r="S184" s="303"/>
      <c r="T184" s="303"/>
      <c r="U184" s="303"/>
      <c r="V184" s="303"/>
      <c r="W184" s="303"/>
      <c r="X184" s="303"/>
      <c r="Y184" s="303"/>
    </row>
    <row r="185" spans="1:25" ht="12.75">
      <c r="A185" s="303"/>
      <c r="B185" s="303"/>
      <c r="C185" s="303"/>
      <c r="D185" s="303"/>
      <c r="E185" s="303"/>
      <c r="F185" s="304"/>
      <c r="G185" s="303"/>
      <c r="H185" s="303"/>
      <c r="I185" s="303"/>
      <c r="J185" s="303"/>
      <c r="K185" s="303"/>
      <c r="L185" s="303"/>
      <c r="M185" s="303"/>
      <c r="N185" s="303"/>
      <c r="O185" s="303"/>
      <c r="P185" s="305"/>
      <c r="Q185" s="305"/>
      <c r="R185" s="303"/>
      <c r="S185" s="303"/>
      <c r="T185" s="303"/>
      <c r="U185" s="303"/>
      <c r="V185" s="303"/>
      <c r="W185" s="303"/>
      <c r="X185" s="303"/>
      <c r="Y185" s="303"/>
    </row>
    <row r="186" spans="1:25" ht="12.75">
      <c r="A186" s="303"/>
      <c r="B186" s="303"/>
      <c r="C186" s="303"/>
      <c r="D186" s="303"/>
      <c r="E186" s="303"/>
      <c r="F186" s="304"/>
      <c r="G186" s="303"/>
      <c r="H186" s="303"/>
      <c r="I186" s="303"/>
      <c r="J186" s="303"/>
      <c r="K186" s="303"/>
      <c r="L186" s="303"/>
      <c r="M186" s="303"/>
      <c r="N186" s="303"/>
      <c r="O186" s="303"/>
      <c r="P186" s="305"/>
      <c r="Q186" s="305"/>
      <c r="R186" s="303"/>
      <c r="S186" s="303"/>
      <c r="T186" s="303"/>
      <c r="U186" s="303"/>
      <c r="V186" s="303"/>
      <c r="W186" s="303"/>
      <c r="X186" s="303"/>
      <c r="Y186" s="303"/>
    </row>
    <row r="187" spans="1:25" ht="12.75">
      <c r="A187" s="303"/>
      <c r="B187" s="303"/>
      <c r="C187" s="303"/>
      <c r="D187" s="303"/>
      <c r="E187" s="303"/>
      <c r="F187" s="304"/>
      <c r="G187" s="303"/>
      <c r="H187" s="303"/>
      <c r="I187" s="303"/>
      <c r="J187" s="303"/>
      <c r="K187" s="303"/>
      <c r="L187" s="303"/>
      <c r="M187" s="303"/>
      <c r="N187" s="303"/>
      <c r="O187" s="303"/>
      <c r="P187" s="305"/>
      <c r="Q187" s="305"/>
      <c r="R187" s="303"/>
      <c r="S187" s="303"/>
      <c r="T187" s="303"/>
      <c r="U187" s="303"/>
      <c r="V187" s="303"/>
      <c r="W187" s="303"/>
      <c r="X187" s="303"/>
      <c r="Y187" s="303"/>
    </row>
    <row r="188" spans="1:25" ht="12.75">
      <c r="A188" s="303"/>
      <c r="B188" s="303"/>
      <c r="C188" s="303"/>
      <c r="D188" s="303"/>
      <c r="E188" s="303"/>
      <c r="F188" s="304"/>
      <c r="G188" s="303"/>
      <c r="H188" s="303"/>
      <c r="I188" s="303"/>
      <c r="J188" s="303"/>
      <c r="K188" s="303"/>
      <c r="L188" s="303"/>
      <c r="M188" s="303"/>
      <c r="N188" s="303"/>
      <c r="O188" s="303"/>
      <c r="P188" s="305"/>
      <c r="Q188" s="305"/>
      <c r="R188" s="303"/>
      <c r="S188" s="303"/>
      <c r="T188" s="303"/>
      <c r="U188" s="303"/>
      <c r="V188" s="303"/>
      <c r="W188" s="303"/>
      <c r="X188" s="303"/>
      <c r="Y188" s="303"/>
    </row>
    <row r="189" spans="1:25" ht="12.75">
      <c r="A189" s="303"/>
      <c r="B189" s="303"/>
      <c r="C189" s="303"/>
      <c r="D189" s="303"/>
      <c r="E189" s="303"/>
      <c r="F189" s="304"/>
      <c r="G189" s="303"/>
      <c r="H189" s="303"/>
      <c r="I189" s="303"/>
      <c r="J189" s="303"/>
      <c r="K189" s="303"/>
      <c r="L189" s="303"/>
      <c r="M189" s="303"/>
      <c r="N189" s="303"/>
      <c r="O189" s="303"/>
      <c r="P189" s="305"/>
      <c r="Q189" s="305"/>
      <c r="R189" s="303"/>
      <c r="S189" s="303"/>
      <c r="T189" s="303"/>
      <c r="U189" s="303"/>
      <c r="V189" s="303"/>
      <c r="W189" s="303"/>
      <c r="X189" s="303"/>
      <c r="Y189" s="303"/>
    </row>
    <row r="190" spans="1:25" ht="12.75">
      <c r="A190" s="303"/>
      <c r="B190" s="303"/>
      <c r="C190" s="303"/>
      <c r="D190" s="303"/>
      <c r="E190" s="303"/>
      <c r="F190" s="304"/>
      <c r="G190" s="303"/>
      <c r="H190" s="303"/>
      <c r="I190" s="303"/>
      <c r="J190" s="303"/>
      <c r="K190" s="303"/>
      <c r="L190" s="303"/>
      <c r="M190" s="303"/>
      <c r="N190" s="303"/>
      <c r="O190" s="303"/>
      <c r="P190" s="305"/>
      <c r="Q190" s="305"/>
      <c r="R190" s="303"/>
      <c r="S190" s="303"/>
      <c r="T190" s="303"/>
      <c r="U190" s="303"/>
      <c r="V190" s="303"/>
      <c r="W190" s="303"/>
      <c r="X190" s="303"/>
      <c r="Y190" s="303"/>
    </row>
    <row r="191" spans="1:25" ht="12.75">
      <c r="A191" s="303"/>
      <c r="B191" s="303"/>
      <c r="C191" s="303"/>
      <c r="D191" s="303"/>
      <c r="E191" s="303"/>
      <c r="F191" s="304"/>
      <c r="G191" s="303"/>
      <c r="H191" s="303"/>
      <c r="I191" s="303"/>
      <c r="J191" s="303"/>
      <c r="K191" s="303"/>
      <c r="L191" s="303"/>
      <c r="M191" s="303"/>
      <c r="N191" s="303"/>
      <c r="O191" s="303"/>
      <c r="P191" s="305"/>
      <c r="Q191" s="305"/>
      <c r="R191" s="303"/>
      <c r="S191" s="303"/>
      <c r="T191" s="303"/>
      <c r="U191" s="303"/>
      <c r="V191" s="303"/>
      <c r="W191" s="303"/>
      <c r="X191" s="303"/>
      <c r="Y191" s="303"/>
    </row>
    <row r="192" spans="1:25" ht="12.75">
      <c r="A192" s="303"/>
      <c r="B192" s="303"/>
      <c r="C192" s="303"/>
      <c r="D192" s="303"/>
      <c r="E192" s="303"/>
      <c r="F192" s="304"/>
      <c r="G192" s="303"/>
      <c r="H192" s="303"/>
      <c r="I192" s="303"/>
      <c r="J192" s="303"/>
      <c r="K192" s="303"/>
      <c r="L192" s="303"/>
      <c r="M192" s="303"/>
      <c r="N192" s="303"/>
      <c r="O192" s="303"/>
      <c r="P192" s="305"/>
      <c r="Q192" s="305"/>
      <c r="R192" s="303"/>
      <c r="S192" s="303"/>
      <c r="T192" s="303"/>
      <c r="U192" s="303"/>
      <c r="V192" s="303"/>
      <c r="W192" s="303"/>
      <c r="X192" s="303"/>
      <c r="Y192" s="303"/>
    </row>
    <row r="193" spans="1:25" ht="12.75">
      <c r="A193" s="303"/>
      <c r="B193" s="303"/>
      <c r="C193" s="303"/>
      <c r="D193" s="303"/>
      <c r="E193" s="303"/>
      <c r="F193" s="304"/>
      <c r="G193" s="303"/>
      <c r="H193" s="303"/>
      <c r="I193" s="303"/>
      <c r="J193" s="303"/>
      <c r="K193" s="303"/>
      <c r="L193" s="303"/>
      <c r="M193" s="303"/>
      <c r="N193" s="303"/>
      <c r="O193" s="303"/>
      <c r="P193" s="305"/>
      <c r="Q193" s="305"/>
      <c r="R193" s="303"/>
      <c r="S193" s="303"/>
      <c r="T193" s="303"/>
      <c r="U193" s="303"/>
      <c r="V193" s="303"/>
      <c r="W193" s="303"/>
      <c r="X193" s="303"/>
      <c r="Y193" s="303"/>
    </row>
    <row r="194" spans="1:25" ht="12.75">
      <c r="A194" s="303"/>
      <c r="B194" s="303"/>
      <c r="C194" s="303"/>
      <c r="D194" s="303"/>
      <c r="E194" s="303"/>
      <c r="F194" s="304"/>
      <c r="G194" s="303"/>
      <c r="H194" s="303"/>
      <c r="I194" s="303"/>
      <c r="J194" s="303"/>
      <c r="K194" s="303"/>
      <c r="L194" s="303"/>
      <c r="M194" s="303"/>
      <c r="N194" s="303"/>
      <c r="O194" s="303"/>
      <c r="P194" s="305"/>
      <c r="Q194" s="305"/>
      <c r="R194" s="303"/>
      <c r="S194" s="303"/>
      <c r="T194" s="303"/>
      <c r="U194" s="303"/>
      <c r="V194" s="303"/>
      <c r="W194" s="303"/>
      <c r="X194" s="303"/>
      <c r="Y194" s="303"/>
    </row>
    <row r="195" spans="1:25" ht="12.75">
      <c r="A195" s="303"/>
      <c r="B195" s="303"/>
      <c r="C195" s="303"/>
      <c r="D195" s="303"/>
      <c r="E195" s="303"/>
      <c r="F195" s="304"/>
      <c r="G195" s="303"/>
      <c r="H195" s="303"/>
      <c r="I195" s="303"/>
      <c r="J195" s="303"/>
      <c r="K195" s="303"/>
      <c r="L195" s="303"/>
      <c r="M195" s="303"/>
      <c r="N195" s="303"/>
      <c r="O195" s="303"/>
      <c r="P195" s="305"/>
      <c r="Q195" s="305"/>
      <c r="R195" s="303"/>
      <c r="S195" s="303"/>
      <c r="T195" s="303"/>
      <c r="U195" s="303"/>
      <c r="V195" s="303"/>
      <c r="W195" s="303"/>
      <c r="X195" s="303"/>
      <c r="Y195" s="303"/>
    </row>
    <row r="196" spans="1:25" ht="12.75">
      <c r="A196" s="303"/>
      <c r="B196" s="303"/>
      <c r="C196" s="303"/>
      <c r="D196" s="303"/>
      <c r="E196" s="303"/>
      <c r="F196" s="304"/>
      <c r="G196" s="303"/>
      <c r="H196" s="303"/>
      <c r="I196" s="303"/>
      <c r="J196" s="303"/>
      <c r="K196" s="303"/>
      <c r="L196" s="303"/>
      <c r="M196" s="303"/>
      <c r="N196" s="303"/>
      <c r="O196" s="303"/>
      <c r="P196" s="305"/>
      <c r="Q196" s="305"/>
      <c r="R196" s="303"/>
      <c r="S196" s="303"/>
      <c r="T196" s="303"/>
      <c r="U196" s="303"/>
      <c r="V196" s="303"/>
      <c r="W196" s="303"/>
      <c r="X196" s="303"/>
      <c r="Y196" s="303"/>
    </row>
    <row r="197" spans="1:25" ht="12.75">
      <c r="A197" s="303"/>
      <c r="B197" s="303"/>
      <c r="C197" s="303"/>
      <c r="D197" s="303"/>
      <c r="E197" s="303"/>
      <c r="F197" s="304"/>
      <c r="G197" s="303"/>
      <c r="H197" s="303"/>
      <c r="I197" s="303"/>
      <c r="J197" s="303"/>
      <c r="K197" s="303"/>
      <c r="L197" s="303"/>
      <c r="M197" s="303"/>
      <c r="N197" s="303"/>
      <c r="O197" s="303"/>
      <c r="P197" s="305"/>
      <c r="Q197" s="305"/>
      <c r="R197" s="303"/>
      <c r="S197" s="303"/>
      <c r="T197" s="303"/>
      <c r="U197" s="303"/>
      <c r="V197" s="303"/>
      <c r="W197" s="303"/>
      <c r="X197" s="303"/>
      <c r="Y197" s="303"/>
    </row>
    <row r="198" spans="1:25" ht="12.75">
      <c r="A198" s="303"/>
      <c r="B198" s="303"/>
      <c r="C198" s="303"/>
      <c r="D198" s="303"/>
      <c r="E198" s="303"/>
      <c r="F198" s="304"/>
      <c r="G198" s="303"/>
      <c r="H198" s="303"/>
      <c r="I198" s="303"/>
      <c r="J198" s="303"/>
      <c r="K198" s="303"/>
      <c r="L198" s="303"/>
      <c r="M198" s="303"/>
      <c r="N198" s="303"/>
      <c r="O198" s="303"/>
      <c r="P198" s="305"/>
      <c r="Q198" s="305"/>
      <c r="R198" s="303"/>
      <c r="S198" s="303"/>
      <c r="T198" s="303"/>
      <c r="U198" s="303"/>
      <c r="V198" s="303"/>
      <c r="W198" s="303"/>
      <c r="X198" s="303"/>
      <c r="Y198" s="303"/>
    </row>
    <row r="199" spans="1:25" ht="12.75">
      <c r="A199" s="303"/>
      <c r="B199" s="303"/>
      <c r="C199" s="303"/>
      <c r="D199" s="303"/>
      <c r="E199" s="303"/>
      <c r="F199" s="304"/>
      <c r="G199" s="303"/>
      <c r="H199" s="303"/>
      <c r="I199" s="303"/>
      <c r="J199" s="303"/>
      <c r="K199" s="303"/>
      <c r="L199" s="303"/>
      <c r="M199" s="303"/>
      <c r="N199" s="303"/>
      <c r="O199" s="303"/>
      <c r="P199" s="305"/>
      <c r="Q199" s="305"/>
      <c r="R199" s="303"/>
      <c r="S199" s="303"/>
      <c r="T199" s="303"/>
      <c r="U199" s="303"/>
      <c r="V199" s="303"/>
      <c r="W199" s="303"/>
      <c r="X199" s="303"/>
      <c r="Y199" s="303"/>
    </row>
    <row r="200" spans="1:25" ht="12.75">
      <c r="A200" s="303"/>
      <c r="B200" s="303"/>
      <c r="C200" s="303"/>
      <c r="D200" s="303"/>
      <c r="E200" s="303"/>
      <c r="F200" s="304"/>
      <c r="G200" s="303"/>
      <c r="H200" s="303"/>
      <c r="I200" s="303"/>
      <c r="J200" s="303"/>
      <c r="K200" s="303"/>
      <c r="L200" s="303"/>
      <c r="M200" s="303"/>
      <c r="N200" s="303"/>
      <c r="O200" s="303"/>
      <c r="P200" s="305"/>
      <c r="Q200" s="305"/>
      <c r="R200" s="303"/>
      <c r="S200" s="303"/>
      <c r="T200" s="303"/>
      <c r="U200" s="303"/>
      <c r="V200" s="303"/>
      <c r="W200" s="303"/>
      <c r="X200" s="303"/>
      <c r="Y200" s="303"/>
    </row>
    <row r="201" spans="1:25" ht="12.75">
      <c r="A201" s="303"/>
      <c r="B201" s="303"/>
      <c r="C201" s="303"/>
      <c r="D201" s="303"/>
      <c r="E201" s="303"/>
      <c r="F201" s="304"/>
      <c r="G201" s="303"/>
      <c r="H201" s="303"/>
      <c r="I201" s="303"/>
      <c r="J201" s="303"/>
      <c r="K201" s="303"/>
      <c r="L201" s="303"/>
      <c r="M201" s="303"/>
      <c r="N201" s="303"/>
      <c r="O201" s="303"/>
      <c r="P201" s="305"/>
      <c r="Q201" s="305"/>
      <c r="R201" s="303"/>
      <c r="S201" s="303"/>
      <c r="T201" s="303"/>
      <c r="U201" s="303"/>
      <c r="V201" s="303"/>
      <c r="W201" s="303"/>
      <c r="X201" s="303"/>
      <c r="Y201" s="303"/>
    </row>
    <row r="202" spans="1:25" ht="12.75">
      <c r="A202" s="303"/>
      <c r="B202" s="303"/>
      <c r="C202" s="303"/>
      <c r="D202" s="303"/>
      <c r="E202" s="303"/>
      <c r="F202" s="304"/>
      <c r="G202" s="303"/>
      <c r="H202" s="303"/>
      <c r="I202" s="303"/>
      <c r="J202" s="303"/>
      <c r="K202" s="303"/>
      <c r="L202" s="303"/>
      <c r="M202" s="303"/>
      <c r="N202" s="303"/>
      <c r="O202" s="303"/>
      <c r="P202" s="305"/>
      <c r="Q202" s="305"/>
      <c r="R202" s="303"/>
      <c r="S202" s="303"/>
      <c r="T202" s="303"/>
      <c r="U202" s="303"/>
      <c r="V202" s="303"/>
      <c r="W202" s="303"/>
      <c r="X202" s="303"/>
      <c r="Y202" s="303"/>
    </row>
    <row r="203" spans="1:25" ht="12.75">
      <c r="A203" s="303"/>
      <c r="B203" s="303"/>
      <c r="C203" s="303"/>
      <c r="D203" s="303"/>
      <c r="E203" s="303"/>
      <c r="F203" s="304"/>
      <c r="G203" s="303"/>
      <c r="H203" s="303"/>
      <c r="I203" s="303"/>
      <c r="J203" s="303"/>
      <c r="K203" s="303"/>
      <c r="L203" s="303"/>
      <c r="M203" s="303"/>
      <c r="N203" s="303"/>
      <c r="O203" s="303"/>
      <c r="P203" s="305"/>
      <c r="Q203" s="305"/>
      <c r="R203" s="303"/>
      <c r="S203" s="303"/>
      <c r="T203" s="303"/>
      <c r="U203" s="303"/>
      <c r="V203" s="303"/>
      <c r="W203" s="303"/>
      <c r="X203" s="303"/>
      <c r="Y203" s="303"/>
    </row>
    <row r="204" spans="1:25" ht="12.75">
      <c r="A204" s="303"/>
      <c r="B204" s="303"/>
      <c r="C204" s="303"/>
      <c r="D204" s="303"/>
      <c r="E204" s="303"/>
      <c r="F204" s="304"/>
      <c r="G204" s="303"/>
      <c r="H204" s="303"/>
      <c r="I204" s="303"/>
      <c r="J204" s="303"/>
      <c r="K204" s="303"/>
      <c r="L204" s="303"/>
      <c r="M204" s="303"/>
      <c r="N204" s="303"/>
      <c r="O204" s="303"/>
      <c r="P204" s="305"/>
      <c r="Q204" s="305"/>
      <c r="R204" s="303"/>
      <c r="S204" s="303"/>
      <c r="T204" s="303"/>
      <c r="U204" s="303"/>
      <c r="V204" s="303"/>
      <c r="W204" s="303"/>
      <c r="X204" s="303"/>
      <c r="Y204" s="303"/>
    </row>
    <row r="205" spans="1:25" ht="12.75">
      <c r="A205" s="303"/>
      <c r="B205" s="303"/>
      <c r="C205" s="303"/>
      <c r="D205" s="303"/>
      <c r="E205" s="303"/>
      <c r="F205" s="304"/>
      <c r="G205" s="303"/>
      <c r="H205" s="303"/>
      <c r="I205" s="303"/>
      <c r="J205" s="303"/>
      <c r="K205" s="303"/>
      <c r="L205" s="303"/>
      <c r="M205" s="303"/>
      <c r="N205" s="303"/>
      <c r="O205" s="303"/>
      <c r="P205" s="305"/>
      <c r="Q205" s="305"/>
      <c r="R205" s="303"/>
      <c r="S205" s="303"/>
      <c r="T205" s="303"/>
      <c r="U205" s="303"/>
      <c r="V205" s="303"/>
      <c r="W205" s="303"/>
      <c r="X205" s="303"/>
      <c r="Y205" s="303"/>
    </row>
    <row r="206" spans="1:25" ht="12.75">
      <c r="A206" s="303"/>
      <c r="B206" s="303"/>
      <c r="C206" s="303"/>
      <c r="D206" s="303"/>
      <c r="E206" s="303"/>
      <c r="F206" s="304"/>
      <c r="G206" s="303"/>
      <c r="H206" s="303"/>
      <c r="I206" s="303"/>
      <c r="J206" s="303"/>
      <c r="K206" s="303"/>
      <c r="L206" s="303"/>
      <c r="M206" s="303"/>
      <c r="N206" s="303"/>
      <c r="O206" s="303"/>
      <c r="P206" s="305"/>
      <c r="Q206" s="305"/>
      <c r="R206" s="303"/>
      <c r="S206" s="303"/>
      <c r="T206" s="303"/>
      <c r="U206" s="303"/>
      <c r="V206" s="303"/>
      <c r="W206" s="303"/>
      <c r="X206" s="303"/>
      <c r="Y206" s="303"/>
    </row>
    <row r="207" spans="1:25" ht="12.75">
      <c r="A207" s="303"/>
      <c r="B207" s="303"/>
      <c r="C207" s="303"/>
      <c r="D207" s="303"/>
      <c r="E207" s="303"/>
      <c r="F207" s="304"/>
      <c r="G207" s="303"/>
      <c r="H207" s="303"/>
      <c r="I207" s="303"/>
      <c r="J207" s="303"/>
      <c r="K207" s="303"/>
      <c r="L207" s="303"/>
      <c r="M207" s="303"/>
      <c r="N207" s="303"/>
      <c r="O207" s="303"/>
      <c r="P207" s="305"/>
      <c r="Q207" s="305"/>
      <c r="R207" s="303"/>
      <c r="S207" s="303"/>
      <c r="T207" s="303"/>
      <c r="U207" s="303"/>
      <c r="V207" s="303"/>
      <c r="W207" s="303"/>
      <c r="X207" s="303"/>
      <c r="Y207" s="303"/>
    </row>
    <row r="208" spans="1:25" ht="12.75">
      <c r="A208" s="303"/>
      <c r="B208" s="303"/>
      <c r="C208" s="303"/>
      <c r="D208" s="303"/>
      <c r="E208" s="303"/>
      <c r="F208" s="304"/>
      <c r="G208" s="303"/>
      <c r="H208" s="303"/>
      <c r="I208" s="303"/>
      <c r="J208" s="303"/>
      <c r="K208" s="303"/>
      <c r="L208" s="303"/>
      <c r="M208" s="303"/>
      <c r="N208" s="303"/>
      <c r="O208" s="303"/>
      <c r="P208" s="305"/>
      <c r="Q208" s="305"/>
      <c r="R208" s="303"/>
      <c r="S208" s="303"/>
      <c r="T208" s="303"/>
      <c r="U208" s="303"/>
      <c r="V208" s="303"/>
      <c r="W208" s="303"/>
      <c r="X208" s="303"/>
      <c r="Y208" s="303"/>
    </row>
    <row r="209" spans="1:25" ht="12.75">
      <c r="A209" s="303"/>
      <c r="B209" s="303"/>
      <c r="C209" s="303"/>
      <c r="D209" s="303"/>
      <c r="E209" s="303"/>
      <c r="F209" s="304"/>
      <c r="G209" s="303"/>
      <c r="H209" s="303"/>
      <c r="I209" s="303"/>
      <c r="J209" s="303"/>
      <c r="K209" s="303"/>
      <c r="L209" s="303"/>
      <c r="M209" s="303"/>
      <c r="N209" s="303"/>
      <c r="O209" s="303"/>
      <c r="P209" s="305"/>
      <c r="Q209" s="305"/>
      <c r="R209" s="303"/>
      <c r="S209" s="303"/>
      <c r="T209" s="303"/>
      <c r="U209" s="303"/>
      <c r="V209" s="303"/>
      <c r="W209" s="303"/>
      <c r="X209" s="303"/>
      <c r="Y209" s="303"/>
    </row>
    <row r="210" spans="1:25" ht="12.75">
      <c r="A210" s="303"/>
      <c r="B210" s="303"/>
      <c r="C210" s="303"/>
      <c r="D210" s="303"/>
      <c r="E210" s="303"/>
      <c r="F210" s="304"/>
      <c r="G210" s="303"/>
      <c r="H210" s="303"/>
      <c r="I210" s="303"/>
      <c r="J210" s="303"/>
      <c r="K210" s="303"/>
      <c r="L210" s="303"/>
      <c r="M210" s="303"/>
      <c r="N210" s="303"/>
      <c r="O210" s="303"/>
      <c r="P210" s="305"/>
      <c r="Q210" s="305"/>
      <c r="R210" s="303"/>
      <c r="S210" s="303"/>
      <c r="T210" s="303"/>
      <c r="U210" s="303"/>
      <c r="V210" s="303"/>
      <c r="W210" s="303"/>
      <c r="X210" s="303"/>
      <c r="Y210" s="303"/>
    </row>
    <row r="211" spans="1:25" ht="12.75">
      <c r="A211" s="303"/>
      <c r="B211" s="303"/>
      <c r="C211" s="303"/>
      <c r="D211" s="303"/>
      <c r="E211" s="303"/>
      <c r="F211" s="304"/>
      <c r="G211" s="303"/>
      <c r="H211" s="303"/>
      <c r="I211" s="303"/>
      <c r="J211" s="303"/>
      <c r="K211" s="303"/>
      <c r="L211" s="303"/>
      <c r="M211" s="303"/>
      <c r="N211" s="303"/>
      <c r="O211" s="303"/>
      <c r="P211" s="305"/>
      <c r="Q211" s="305"/>
      <c r="R211" s="303"/>
      <c r="S211" s="303"/>
      <c r="T211" s="303"/>
      <c r="U211" s="303"/>
      <c r="V211" s="303"/>
      <c r="W211" s="303"/>
      <c r="X211" s="303"/>
      <c r="Y211" s="303"/>
    </row>
    <row r="212" spans="1:25" ht="12.75">
      <c r="A212" s="303"/>
      <c r="B212" s="303"/>
      <c r="C212" s="303"/>
      <c r="D212" s="303"/>
      <c r="E212" s="303"/>
      <c r="F212" s="304"/>
      <c r="G212" s="303"/>
      <c r="H212" s="303"/>
      <c r="I212" s="303"/>
      <c r="J212" s="303"/>
      <c r="K212" s="303"/>
      <c r="L212" s="303"/>
      <c r="M212" s="303"/>
      <c r="N212" s="303"/>
      <c r="O212" s="303"/>
      <c r="P212" s="305"/>
      <c r="Q212" s="305"/>
      <c r="R212" s="303"/>
      <c r="S212" s="303"/>
      <c r="T212" s="303"/>
      <c r="U212" s="303"/>
      <c r="V212" s="303"/>
      <c r="W212" s="303"/>
      <c r="X212" s="303"/>
      <c r="Y212" s="303"/>
    </row>
    <row r="213" spans="1:25" ht="12.75">
      <c r="A213" s="303"/>
      <c r="B213" s="303"/>
      <c r="C213" s="303"/>
      <c r="D213" s="303"/>
      <c r="E213" s="303"/>
      <c r="F213" s="304"/>
      <c r="G213" s="303"/>
      <c r="H213" s="303"/>
      <c r="I213" s="303"/>
      <c r="J213" s="303"/>
      <c r="K213" s="303"/>
      <c r="L213" s="303"/>
      <c r="M213" s="303"/>
      <c r="N213" s="303"/>
      <c r="O213" s="303"/>
      <c r="P213" s="305"/>
      <c r="Q213" s="305"/>
      <c r="R213" s="303"/>
      <c r="S213" s="303"/>
      <c r="T213" s="303"/>
      <c r="U213" s="303"/>
      <c r="V213" s="303"/>
      <c r="W213" s="303"/>
      <c r="X213" s="303"/>
      <c r="Y213" s="303"/>
    </row>
    <row r="214" spans="1:25" ht="12.75">
      <c r="A214" s="303"/>
      <c r="B214" s="303"/>
      <c r="C214" s="303"/>
      <c r="D214" s="303"/>
      <c r="E214" s="303"/>
      <c r="F214" s="304"/>
      <c r="G214" s="303"/>
      <c r="H214" s="303"/>
      <c r="I214" s="303"/>
      <c r="J214" s="303"/>
      <c r="K214" s="303"/>
      <c r="L214" s="303"/>
      <c r="M214" s="303"/>
      <c r="N214" s="303"/>
      <c r="O214" s="303"/>
      <c r="P214" s="305"/>
      <c r="Q214" s="305"/>
      <c r="R214" s="303"/>
      <c r="S214" s="303"/>
      <c r="T214" s="303"/>
      <c r="U214" s="303"/>
      <c r="V214" s="303"/>
      <c r="W214" s="303"/>
      <c r="X214" s="303"/>
      <c r="Y214" s="303"/>
    </row>
    <row r="215" spans="1:25" ht="12.75">
      <c r="A215" s="303"/>
      <c r="B215" s="303"/>
      <c r="C215" s="303"/>
      <c r="D215" s="303"/>
      <c r="E215" s="303"/>
      <c r="F215" s="304"/>
      <c r="G215" s="303"/>
      <c r="H215" s="303"/>
      <c r="I215" s="303"/>
      <c r="J215" s="303"/>
      <c r="K215" s="303"/>
      <c r="L215" s="303"/>
      <c r="M215" s="303"/>
      <c r="N215" s="303"/>
      <c r="O215" s="303"/>
      <c r="P215" s="305"/>
      <c r="Q215" s="305"/>
      <c r="R215" s="303"/>
      <c r="S215" s="303"/>
      <c r="T215" s="303"/>
      <c r="U215" s="303"/>
      <c r="V215" s="303"/>
      <c r="W215" s="303"/>
      <c r="X215" s="303"/>
      <c r="Y215" s="303"/>
    </row>
    <row r="216" spans="1:25" ht="12.75">
      <c r="A216" s="303"/>
      <c r="B216" s="303"/>
      <c r="C216" s="303"/>
      <c r="D216" s="303"/>
      <c r="E216" s="303"/>
      <c r="F216" s="304"/>
      <c r="G216" s="303"/>
      <c r="H216" s="303"/>
      <c r="I216" s="303"/>
      <c r="J216" s="303"/>
      <c r="K216" s="303"/>
      <c r="L216" s="303"/>
      <c r="M216" s="303"/>
      <c r="N216" s="303"/>
      <c r="O216" s="303"/>
      <c r="P216" s="305"/>
      <c r="Q216" s="305"/>
      <c r="R216" s="303"/>
      <c r="S216" s="303"/>
      <c r="T216" s="303"/>
      <c r="U216" s="303"/>
      <c r="V216" s="303"/>
      <c r="W216" s="303"/>
      <c r="X216" s="303"/>
      <c r="Y216" s="303"/>
    </row>
    <row r="217" spans="1:25" ht="12.75">
      <c r="A217" s="303"/>
      <c r="B217" s="303"/>
      <c r="C217" s="303"/>
      <c r="D217" s="303"/>
      <c r="E217" s="303"/>
      <c r="F217" s="304"/>
      <c r="G217" s="303"/>
      <c r="H217" s="303"/>
      <c r="I217" s="303"/>
      <c r="J217" s="303"/>
      <c r="K217" s="303"/>
      <c r="L217" s="303"/>
      <c r="M217" s="303"/>
      <c r="N217" s="303"/>
      <c r="O217" s="303"/>
      <c r="P217" s="305"/>
      <c r="Q217" s="305"/>
      <c r="R217" s="303"/>
      <c r="S217" s="303"/>
      <c r="T217" s="303"/>
      <c r="U217" s="303"/>
      <c r="V217" s="303"/>
      <c r="W217" s="303"/>
      <c r="X217" s="303"/>
      <c r="Y217" s="303"/>
    </row>
    <row r="218" spans="1:25" ht="12.75">
      <c r="A218" s="303"/>
      <c r="B218" s="303"/>
      <c r="C218" s="303"/>
      <c r="D218" s="303"/>
      <c r="E218" s="303"/>
      <c r="F218" s="304"/>
      <c r="G218" s="303"/>
      <c r="H218" s="303"/>
      <c r="I218" s="303"/>
      <c r="J218" s="303"/>
      <c r="K218" s="303"/>
      <c r="L218" s="303"/>
      <c r="M218" s="303"/>
      <c r="N218" s="303"/>
      <c r="O218" s="303"/>
      <c r="P218" s="305"/>
      <c r="Q218" s="305"/>
      <c r="R218" s="303"/>
      <c r="S218" s="303"/>
      <c r="T218" s="303"/>
      <c r="U218" s="303"/>
      <c r="V218" s="303"/>
      <c r="W218" s="303"/>
      <c r="X218" s="303"/>
      <c r="Y218" s="303"/>
    </row>
    <row r="219" spans="1:25" ht="12.75">
      <c r="A219" s="303"/>
      <c r="B219" s="303"/>
      <c r="C219" s="303"/>
      <c r="D219" s="303"/>
      <c r="E219" s="303"/>
      <c r="F219" s="304"/>
      <c r="G219" s="303"/>
      <c r="H219" s="303"/>
      <c r="I219" s="303"/>
      <c r="J219" s="303"/>
      <c r="K219" s="303"/>
      <c r="L219" s="303"/>
      <c r="M219" s="303"/>
      <c r="N219" s="303"/>
      <c r="O219" s="303"/>
      <c r="P219" s="305"/>
      <c r="Q219" s="305"/>
      <c r="R219" s="303"/>
      <c r="S219" s="303"/>
      <c r="T219" s="303"/>
      <c r="U219" s="303"/>
      <c r="V219" s="303"/>
      <c r="W219" s="303"/>
      <c r="X219" s="303"/>
      <c r="Y219" s="303"/>
    </row>
    <row r="220" spans="1:25" ht="12.75">
      <c r="A220" s="303"/>
      <c r="B220" s="303"/>
      <c r="C220" s="303"/>
      <c r="D220" s="303"/>
      <c r="E220" s="303"/>
      <c r="F220" s="304"/>
      <c r="G220" s="303"/>
      <c r="H220" s="303"/>
      <c r="I220" s="303"/>
      <c r="J220" s="303"/>
      <c r="K220" s="303"/>
      <c r="L220" s="303"/>
      <c r="M220" s="303"/>
      <c r="N220" s="303"/>
      <c r="O220" s="303"/>
      <c r="P220" s="305"/>
      <c r="Q220" s="305"/>
      <c r="R220" s="303"/>
      <c r="S220" s="303"/>
      <c r="T220" s="303"/>
      <c r="U220" s="303"/>
      <c r="V220" s="303"/>
      <c r="W220" s="303"/>
      <c r="X220" s="303"/>
      <c r="Y220" s="303"/>
    </row>
    <row r="221" spans="1:25" ht="12.75">
      <c r="A221" s="303"/>
      <c r="B221" s="303"/>
      <c r="C221" s="303"/>
      <c r="D221" s="303"/>
      <c r="E221" s="303"/>
      <c r="F221" s="304"/>
      <c r="G221" s="303"/>
      <c r="H221" s="303"/>
      <c r="I221" s="303"/>
      <c r="J221" s="303"/>
      <c r="K221" s="303"/>
      <c r="L221" s="303"/>
      <c r="M221" s="303"/>
      <c r="N221" s="303"/>
      <c r="O221" s="303"/>
      <c r="P221" s="305"/>
      <c r="Q221" s="305"/>
      <c r="R221" s="303"/>
      <c r="S221" s="303"/>
      <c r="T221" s="303"/>
      <c r="U221" s="303"/>
      <c r="V221" s="303"/>
      <c r="W221" s="303"/>
      <c r="X221" s="303"/>
      <c r="Y221" s="303"/>
    </row>
    <row r="222" spans="1:25" ht="12.75">
      <c r="A222" s="303"/>
      <c r="B222" s="303"/>
      <c r="C222" s="303"/>
      <c r="D222" s="303"/>
      <c r="E222" s="303"/>
      <c r="F222" s="304"/>
      <c r="G222" s="303"/>
      <c r="H222" s="303"/>
      <c r="I222" s="303"/>
      <c r="J222" s="303"/>
      <c r="K222" s="303"/>
      <c r="L222" s="303"/>
      <c r="M222" s="303"/>
      <c r="N222" s="303"/>
      <c r="O222" s="303"/>
      <c r="P222" s="305"/>
      <c r="Q222" s="305"/>
      <c r="R222" s="303"/>
      <c r="S222" s="303"/>
      <c r="T222" s="303"/>
      <c r="U222" s="303"/>
      <c r="V222" s="303"/>
      <c r="W222" s="303"/>
      <c r="X222" s="303"/>
      <c r="Y222" s="303"/>
    </row>
    <row r="223" spans="1:25" ht="12.75">
      <c r="A223" s="303"/>
      <c r="B223" s="303"/>
      <c r="C223" s="303"/>
      <c r="D223" s="303"/>
      <c r="E223" s="303"/>
      <c r="F223" s="304"/>
      <c r="G223" s="303"/>
      <c r="H223" s="303"/>
      <c r="I223" s="303"/>
      <c r="J223" s="303"/>
      <c r="K223" s="303"/>
      <c r="L223" s="303"/>
      <c r="M223" s="303"/>
      <c r="N223" s="303"/>
      <c r="O223" s="303"/>
      <c r="P223" s="305"/>
      <c r="Q223" s="305"/>
      <c r="R223" s="303"/>
      <c r="S223" s="303"/>
      <c r="T223" s="303"/>
      <c r="U223" s="303"/>
      <c r="V223" s="303"/>
      <c r="W223" s="303"/>
      <c r="X223" s="303"/>
      <c r="Y223" s="303"/>
    </row>
    <row r="224" spans="1:25" ht="12.75">
      <c r="A224" s="303"/>
      <c r="B224" s="303"/>
      <c r="C224" s="303"/>
      <c r="D224" s="303"/>
      <c r="E224" s="303"/>
      <c r="F224" s="304"/>
      <c r="G224" s="303"/>
      <c r="H224" s="303"/>
      <c r="I224" s="303"/>
      <c r="J224" s="303"/>
      <c r="K224" s="303"/>
      <c r="L224" s="303"/>
      <c r="M224" s="303"/>
      <c r="N224" s="303"/>
      <c r="O224" s="303"/>
      <c r="P224" s="305"/>
      <c r="Q224" s="305"/>
      <c r="R224" s="303"/>
      <c r="S224" s="303"/>
      <c r="T224" s="303"/>
      <c r="U224" s="303"/>
      <c r="V224" s="303"/>
      <c r="W224" s="303"/>
      <c r="X224" s="303"/>
      <c r="Y224" s="303"/>
    </row>
    <row r="225" spans="1:25" ht="12.75">
      <c r="A225" s="303"/>
      <c r="B225" s="303"/>
      <c r="C225" s="303"/>
      <c r="D225" s="303"/>
      <c r="E225" s="303"/>
      <c r="F225" s="304"/>
      <c r="G225" s="303"/>
      <c r="H225" s="303"/>
      <c r="I225" s="303"/>
      <c r="J225" s="303"/>
      <c r="K225" s="303"/>
      <c r="L225" s="303"/>
      <c r="M225" s="303"/>
      <c r="N225" s="303"/>
      <c r="O225" s="303"/>
      <c r="P225" s="305"/>
      <c r="Q225" s="305"/>
      <c r="R225" s="303"/>
      <c r="S225" s="303"/>
      <c r="T225" s="303"/>
      <c r="U225" s="303"/>
      <c r="V225" s="303"/>
      <c r="W225" s="303"/>
      <c r="X225" s="303"/>
      <c r="Y225" s="303"/>
    </row>
    <row r="226" spans="1:25" ht="12.75">
      <c r="A226" s="303"/>
      <c r="B226" s="303"/>
      <c r="C226" s="303"/>
      <c r="D226" s="303"/>
      <c r="E226" s="303"/>
      <c r="F226" s="304"/>
      <c r="G226" s="303"/>
      <c r="H226" s="303"/>
      <c r="I226" s="303"/>
      <c r="J226" s="303"/>
      <c r="K226" s="303"/>
      <c r="L226" s="303"/>
      <c r="M226" s="303"/>
      <c r="N226" s="303"/>
      <c r="O226" s="303"/>
      <c r="P226" s="305"/>
      <c r="Q226" s="305"/>
      <c r="R226" s="303"/>
      <c r="S226" s="303"/>
      <c r="T226" s="303"/>
      <c r="U226" s="303"/>
      <c r="V226" s="303"/>
      <c r="W226" s="303"/>
      <c r="X226" s="303"/>
      <c r="Y226" s="303"/>
    </row>
    <row r="227" spans="1:25" ht="12.75">
      <c r="A227" s="303"/>
      <c r="B227" s="303"/>
      <c r="C227" s="303"/>
      <c r="D227" s="303"/>
      <c r="E227" s="303"/>
      <c r="F227" s="304"/>
      <c r="G227" s="303"/>
      <c r="H227" s="303"/>
      <c r="I227" s="303"/>
      <c r="J227" s="303"/>
      <c r="K227" s="303"/>
      <c r="L227" s="303"/>
      <c r="M227" s="303"/>
      <c r="N227" s="303"/>
      <c r="O227" s="303"/>
      <c r="P227" s="305"/>
      <c r="Q227" s="305"/>
      <c r="R227" s="303"/>
      <c r="S227" s="303"/>
      <c r="T227" s="303"/>
      <c r="U227" s="303"/>
      <c r="V227" s="303"/>
      <c r="W227" s="303"/>
      <c r="X227" s="303"/>
      <c r="Y227" s="303"/>
    </row>
    <row r="228" spans="1:25" ht="12.75">
      <c r="A228" s="303"/>
      <c r="B228" s="303"/>
      <c r="C228" s="303"/>
      <c r="D228" s="303"/>
      <c r="E228" s="303"/>
      <c r="F228" s="304"/>
      <c r="G228" s="303"/>
      <c r="H228" s="303"/>
      <c r="I228" s="303"/>
      <c r="J228" s="303"/>
      <c r="K228" s="303"/>
      <c r="L228" s="303"/>
      <c r="M228" s="303"/>
      <c r="N228" s="303"/>
      <c r="O228" s="303"/>
      <c r="P228" s="305"/>
      <c r="Q228" s="305"/>
      <c r="R228" s="303"/>
      <c r="S228" s="303"/>
      <c r="T228" s="303"/>
      <c r="U228" s="303"/>
      <c r="V228" s="303"/>
      <c r="W228" s="303"/>
      <c r="X228" s="303"/>
      <c r="Y228" s="303"/>
    </row>
    <row r="229" spans="1:25" ht="12.75">
      <c r="A229" s="303"/>
      <c r="B229" s="303"/>
      <c r="C229" s="303"/>
      <c r="D229" s="303"/>
      <c r="E229" s="303"/>
      <c r="F229" s="304"/>
      <c r="G229" s="303"/>
      <c r="H229" s="303"/>
      <c r="I229" s="303"/>
      <c r="J229" s="303"/>
      <c r="K229" s="303"/>
      <c r="L229" s="303"/>
      <c r="M229" s="303"/>
      <c r="N229" s="303"/>
      <c r="O229" s="303"/>
      <c r="P229" s="305"/>
      <c r="Q229" s="305"/>
      <c r="R229" s="303"/>
      <c r="S229" s="303"/>
      <c r="T229" s="303"/>
      <c r="U229" s="303"/>
      <c r="V229" s="303"/>
      <c r="W229" s="303"/>
      <c r="X229" s="303"/>
      <c r="Y229" s="303"/>
    </row>
    <row r="230" spans="1:25" ht="12.75">
      <c r="A230" s="303"/>
      <c r="B230" s="303"/>
      <c r="C230" s="303"/>
      <c r="D230" s="303"/>
      <c r="E230" s="303"/>
      <c r="F230" s="304"/>
      <c r="G230" s="303"/>
      <c r="H230" s="303"/>
      <c r="I230" s="303"/>
      <c r="J230" s="303"/>
      <c r="K230" s="303"/>
      <c r="L230" s="303"/>
      <c r="M230" s="303"/>
      <c r="N230" s="303"/>
      <c r="O230" s="303"/>
      <c r="P230" s="305"/>
      <c r="Q230" s="305"/>
      <c r="R230" s="303"/>
      <c r="S230" s="303"/>
      <c r="T230" s="303"/>
      <c r="U230" s="303"/>
      <c r="V230" s="303"/>
      <c r="W230" s="303"/>
      <c r="X230" s="303"/>
      <c r="Y230" s="303"/>
    </row>
    <row r="231" spans="1:25" ht="12.75">
      <c r="A231" s="303"/>
      <c r="B231" s="303"/>
      <c r="C231" s="303"/>
      <c r="D231" s="303"/>
      <c r="E231" s="303"/>
      <c r="F231" s="304"/>
      <c r="G231" s="303"/>
      <c r="H231" s="303"/>
      <c r="I231" s="303"/>
      <c r="J231" s="303"/>
      <c r="K231" s="303"/>
      <c r="L231" s="303"/>
      <c r="M231" s="303"/>
      <c r="N231" s="303"/>
      <c r="O231" s="303"/>
      <c r="P231" s="305"/>
      <c r="Q231" s="305"/>
      <c r="R231" s="303"/>
      <c r="S231" s="303"/>
      <c r="T231" s="303"/>
      <c r="U231" s="303"/>
      <c r="V231" s="303"/>
      <c r="W231" s="303"/>
      <c r="X231" s="303"/>
      <c r="Y231" s="303"/>
    </row>
    <row r="232" spans="1:25" ht="12.75">
      <c r="A232" s="303"/>
      <c r="B232" s="303"/>
      <c r="C232" s="303"/>
      <c r="D232" s="303"/>
      <c r="E232" s="303"/>
      <c r="F232" s="304"/>
      <c r="G232" s="303"/>
      <c r="H232" s="303"/>
      <c r="I232" s="303"/>
      <c r="J232" s="303"/>
      <c r="K232" s="303"/>
      <c r="L232" s="303"/>
      <c r="M232" s="303"/>
      <c r="N232" s="303"/>
      <c r="O232" s="303"/>
      <c r="P232" s="305"/>
      <c r="Q232" s="305"/>
      <c r="R232" s="303"/>
      <c r="S232" s="303"/>
      <c r="T232" s="303"/>
      <c r="U232" s="303"/>
      <c r="V232" s="303"/>
      <c r="W232" s="303"/>
      <c r="X232" s="303"/>
      <c r="Y232" s="303"/>
    </row>
    <row r="233" spans="1:25" ht="12.75">
      <c r="A233" s="303"/>
      <c r="B233" s="303"/>
      <c r="C233" s="303"/>
      <c r="D233" s="303"/>
      <c r="E233" s="303"/>
      <c r="F233" s="304"/>
      <c r="G233" s="303"/>
      <c r="H233" s="303"/>
      <c r="I233" s="303"/>
      <c r="J233" s="303"/>
      <c r="K233" s="303"/>
      <c r="L233" s="303"/>
      <c r="M233" s="303"/>
      <c r="N233" s="303"/>
      <c r="O233" s="303"/>
      <c r="P233" s="305"/>
      <c r="Q233" s="305"/>
      <c r="R233" s="303"/>
      <c r="S233" s="303"/>
      <c r="T233" s="303"/>
      <c r="U233" s="303"/>
      <c r="V233" s="303"/>
      <c r="W233" s="303"/>
      <c r="X233" s="303"/>
      <c r="Y233" s="303"/>
    </row>
    <row r="234" spans="1:25" ht="12.75">
      <c r="A234" s="303"/>
      <c r="B234" s="303"/>
      <c r="C234" s="303"/>
      <c r="D234" s="303"/>
      <c r="E234" s="303"/>
      <c r="F234" s="304"/>
      <c r="G234" s="303"/>
      <c r="H234" s="303"/>
      <c r="I234" s="303"/>
      <c r="J234" s="303"/>
      <c r="K234" s="303"/>
      <c r="L234" s="303"/>
      <c r="M234" s="303"/>
      <c r="N234" s="303"/>
      <c r="O234" s="303"/>
      <c r="P234" s="305"/>
      <c r="Q234" s="305"/>
      <c r="R234" s="303"/>
      <c r="S234" s="303"/>
      <c r="T234" s="303"/>
      <c r="U234" s="303"/>
      <c r="V234" s="303"/>
      <c r="W234" s="303"/>
      <c r="X234" s="303"/>
      <c r="Y234" s="303"/>
    </row>
    <row r="235" spans="1:25" ht="12.75">
      <c r="A235" s="303"/>
      <c r="B235" s="303"/>
      <c r="C235" s="303"/>
      <c r="D235" s="303"/>
      <c r="E235" s="303"/>
      <c r="F235" s="304"/>
      <c r="G235" s="303"/>
      <c r="H235" s="303"/>
      <c r="I235" s="303"/>
      <c r="J235" s="303"/>
      <c r="K235" s="303"/>
      <c r="L235" s="303"/>
      <c r="M235" s="303"/>
      <c r="N235" s="303"/>
      <c r="O235" s="303"/>
      <c r="P235" s="305"/>
      <c r="Q235" s="305"/>
      <c r="R235" s="303"/>
      <c r="S235" s="303"/>
      <c r="T235" s="303"/>
      <c r="U235" s="303"/>
      <c r="V235" s="303"/>
      <c r="W235" s="303"/>
      <c r="X235" s="303"/>
      <c r="Y235" s="303"/>
    </row>
    <row r="236" spans="1:25" ht="12.75">
      <c r="A236" s="303"/>
      <c r="B236" s="303"/>
      <c r="C236" s="303"/>
      <c r="D236" s="303"/>
      <c r="E236" s="303"/>
      <c r="F236" s="304"/>
      <c r="G236" s="303"/>
      <c r="H236" s="303"/>
      <c r="I236" s="303"/>
      <c r="J236" s="303"/>
      <c r="K236" s="303"/>
      <c r="L236" s="303"/>
      <c r="M236" s="303"/>
      <c r="N236" s="303"/>
      <c r="O236" s="303"/>
      <c r="P236" s="305"/>
      <c r="Q236" s="305"/>
      <c r="R236" s="303"/>
      <c r="S236" s="303"/>
      <c r="T236" s="303"/>
      <c r="U236" s="303"/>
      <c r="V236" s="303"/>
      <c r="W236" s="303"/>
      <c r="X236" s="303"/>
      <c r="Y236" s="303"/>
    </row>
    <row r="237" spans="1:25" ht="12.75">
      <c r="A237" s="303"/>
      <c r="B237" s="303"/>
      <c r="C237" s="303"/>
      <c r="D237" s="303"/>
      <c r="E237" s="303"/>
      <c r="F237" s="304"/>
      <c r="G237" s="303"/>
      <c r="H237" s="303"/>
      <c r="I237" s="303"/>
      <c r="J237" s="303"/>
      <c r="K237" s="303"/>
      <c r="L237" s="303"/>
      <c r="M237" s="303"/>
      <c r="N237" s="303"/>
      <c r="O237" s="303"/>
      <c r="P237" s="305"/>
      <c r="Q237" s="305"/>
      <c r="R237" s="303"/>
      <c r="S237" s="303"/>
      <c r="T237" s="303"/>
      <c r="U237" s="303"/>
      <c r="V237" s="303"/>
      <c r="W237" s="303"/>
      <c r="X237" s="303"/>
      <c r="Y237" s="303"/>
    </row>
    <row r="238" spans="1:25" ht="12.75">
      <c r="A238" s="303"/>
      <c r="B238" s="303"/>
      <c r="C238" s="303"/>
      <c r="D238" s="303"/>
      <c r="E238" s="303"/>
      <c r="F238" s="304"/>
      <c r="G238" s="303"/>
      <c r="H238" s="303"/>
      <c r="I238" s="303"/>
      <c r="J238" s="303"/>
      <c r="K238" s="303"/>
      <c r="L238" s="303"/>
      <c r="M238" s="303"/>
      <c r="N238" s="303"/>
      <c r="O238" s="303"/>
      <c r="P238" s="305"/>
      <c r="Q238" s="305"/>
      <c r="R238" s="303"/>
      <c r="S238" s="303"/>
      <c r="T238" s="303"/>
      <c r="U238" s="303"/>
      <c r="V238" s="303"/>
      <c r="W238" s="303"/>
      <c r="X238" s="303"/>
      <c r="Y238" s="303"/>
    </row>
    <row r="239" spans="1:25" ht="12.75">
      <c r="A239" s="303"/>
      <c r="B239" s="303"/>
      <c r="C239" s="303"/>
      <c r="D239" s="303"/>
      <c r="E239" s="303"/>
      <c r="F239" s="304"/>
      <c r="G239" s="303"/>
      <c r="H239" s="303"/>
      <c r="I239" s="303"/>
      <c r="J239" s="303"/>
      <c r="K239" s="303"/>
      <c r="L239" s="303"/>
      <c r="M239" s="303"/>
      <c r="N239" s="303"/>
      <c r="O239" s="303"/>
      <c r="P239" s="305"/>
      <c r="Q239" s="305"/>
      <c r="R239" s="303"/>
      <c r="S239" s="303"/>
      <c r="T239" s="303"/>
      <c r="U239" s="303"/>
      <c r="V239" s="303"/>
      <c r="W239" s="303"/>
      <c r="X239" s="303"/>
      <c r="Y239" s="303"/>
    </row>
    <row r="240" spans="1:25" ht="12.75">
      <c r="A240" s="303"/>
      <c r="B240" s="303"/>
      <c r="C240" s="303"/>
      <c r="D240" s="303"/>
      <c r="E240" s="303"/>
      <c r="F240" s="304"/>
      <c r="G240" s="303"/>
      <c r="H240" s="303"/>
      <c r="I240" s="303"/>
      <c r="J240" s="303"/>
      <c r="K240" s="303"/>
      <c r="L240" s="303"/>
      <c r="M240" s="303"/>
      <c r="N240" s="303"/>
      <c r="O240" s="303"/>
      <c r="P240" s="305"/>
      <c r="Q240" s="305"/>
      <c r="R240" s="303"/>
      <c r="S240" s="303"/>
      <c r="T240" s="303"/>
      <c r="U240" s="303"/>
      <c r="V240" s="303"/>
      <c r="W240" s="303"/>
      <c r="X240" s="303"/>
      <c r="Y240" s="303"/>
    </row>
    <row r="241" spans="1:25" ht="12.75">
      <c r="A241" s="303"/>
      <c r="B241" s="303"/>
      <c r="C241" s="303"/>
      <c r="D241" s="303"/>
      <c r="E241" s="303"/>
      <c r="F241" s="304"/>
      <c r="G241" s="303"/>
      <c r="H241" s="303"/>
      <c r="I241" s="303"/>
      <c r="J241" s="303"/>
      <c r="K241" s="303"/>
      <c r="L241" s="303"/>
      <c r="M241" s="303"/>
      <c r="N241" s="303"/>
      <c r="O241" s="303"/>
      <c r="P241" s="305"/>
      <c r="Q241" s="305"/>
      <c r="R241" s="303"/>
      <c r="S241" s="303"/>
      <c r="T241" s="303"/>
      <c r="U241" s="303"/>
      <c r="V241" s="303"/>
      <c r="W241" s="303"/>
      <c r="X241" s="303"/>
      <c r="Y241" s="303"/>
    </row>
    <row r="242" spans="1:25" ht="12.75">
      <c r="A242" s="303"/>
      <c r="B242" s="303"/>
      <c r="C242" s="303"/>
      <c r="D242" s="303"/>
      <c r="E242" s="303"/>
      <c r="F242" s="304"/>
      <c r="G242" s="303"/>
      <c r="H242" s="303"/>
      <c r="I242" s="303"/>
      <c r="J242" s="303"/>
      <c r="K242" s="303"/>
      <c r="L242" s="303"/>
      <c r="M242" s="303"/>
      <c r="N242" s="303"/>
      <c r="O242" s="303"/>
      <c r="P242" s="305"/>
      <c r="Q242" s="305"/>
      <c r="R242" s="303"/>
      <c r="S242" s="303"/>
      <c r="T242" s="303"/>
      <c r="U242" s="303"/>
      <c r="V242" s="303"/>
      <c r="W242" s="303"/>
      <c r="X242" s="303"/>
      <c r="Y242" s="303"/>
    </row>
    <row r="243" spans="1:25" ht="12.75">
      <c r="A243" s="303"/>
      <c r="B243" s="303"/>
      <c r="C243" s="303"/>
      <c r="D243" s="303"/>
      <c r="E243" s="303"/>
      <c r="F243" s="304"/>
      <c r="G243" s="303"/>
      <c r="H243" s="303"/>
      <c r="I243" s="303"/>
      <c r="J243" s="303"/>
      <c r="K243" s="303"/>
      <c r="L243" s="303"/>
      <c r="M243" s="303"/>
      <c r="N243" s="303"/>
      <c r="O243" s="303"/>
      <c r="P243" s="305"/>
      <c r="Q243" s="305"/>
      <c r="R243" s="303"/>
      <c r="S243" s="303"/>
      <c r="T243" s="303"/>
      <c r="U243" s="303"/>
      <c r="V243" s="303"/>
      <c r="W243" s="303"/>
      <c r="X243" s="303"/>
      <c r="Y243" s="303"/>
    </row>
    <row r="244" spans="1:25" ht="12.75">
      <c r="A244" s="303"/>
      <c r="B244" s="303"/>
      <c r="C244" s="303"/>
      <c r="D244" s="303"/>
      <c r="E244" s="303"/>
      <c r="F244" s="304"/>
      <c r="G244" s="303"/>
      <c r="H244" s="303"/>
      <c r="I244" s="303"/>
      <c r="J244" s="303"/>
      <c r="K244" s="303"/>
      <c r="L244" s="303"/>
      <c r="M244" s="303"/>
      <c r="N244" s="303"/>
      <c r="O244" s="303"/>
      <c r="P244" s="305"/>
      <c r="Q244" s="305"/>
      <c r="R244" s="303"/>
      <c r="S244" s="303"/>
      <c r="T244" s="303"/>
      <c r="U244" s="303"/>
      <c r="V244" s="303"/>
      <c r="W244" s="303"/>
      <c r="X244" s="303"/>
      <c r="Y244" s="303"/>
    </row>
    <row r="245" spans="1:25" ht="12.75">
      <c r="A245" s="303"/>
      <c r="B245" s="303"/>
      <c r="C245" s="303"/>
      <c r="D245" s="303"/>
      <c r="E245" s="303"/>
      <c r="F245" s="304"/>
      <c r="G245" s="303"/>
      <c r="H245" s="303"/>
      <c r="I245" s="303"/>
      <c r="J245" s="303"/>
      <c r="K245" s="303"/>
      <c r="L245" s="303"/>
      <c r="M245" s="303"/>
      <c r="N245" s="303"/>
      <c r="O245" s="303"/>
      <c r="P245" s="305"/>
      <c r="Q245" s="305"/>
      <c r="R245" s="303"/>
      <c r="S245" s="303"/>
      <c r="T245" s="303"/>
      <c r="U245" s="303"/>
      <c r="V245" s="303"/>
      <c r="W245" s="303"/>
      <c r="X245" s="303"/>
      <c r="Y245" s="303"/>
    </row>
    <row r="246" spans="1:25" ht="12.75">
      <c r="A246" s="303"/>
      <c r="B246" s="303"/>
      <c r="C246" s="303"/>
      <c r="D246" s="303"/>
      <c r="E246" s="303"/>
      <c r="F246" s="304"/>
      <c r="G246" s="303"/>
      <c r="H246" s="303"/>
      <c r="I246" s="303"/>
      <c r="J246" s="303"/>
      <c r="K246" s="303"/>
      <c r="L246" s="303"/>
      <c r="M246" s="303"/>
      <c r="N246" s="303"/>
      <c r="O246" s="303"/>
      <c r="P246" s="305"/>
      <c r="Q246" s="305"/>
      <c r="R246" s="303"/>
      <c r="S246" s="303"/>
      <c r="T246" s="303"/>
      <c r="U246" s="303"/>
      <c r="V246" s="303"/>
      <c r="W246" s="303"/>
      <c r="X246" s="303"/>
      <c r="Y246" s="303"/>
    </row>
    <row r="247" spans="1:25" ht="12.75">
      <c r="A247" s="303"/>
      <c r="B247" s="303"/>
      <c r="C247" s="303"/>
      <c r="D247" s="303"/>
      <c r="E247" s="303"/>
      <c r="F247" s="304"/>
      <c r="G247" s="303"/>
      <c r="H247" s="303"/>
      <c r="I247" s="303"/>
      <c r="J247" s="303"/>
      <c r="K247" s="303"/>
      <c r="L247" s="303"/>
      <c r="M247" s="303"/>
      <c r="N247" s="303"/>
      <c r="O247" s="303"/>
      <c r="P247" s="305"/>
      <c r="Q247" s="305"/>
      <c r="R247" s="303"/>
      <c r="S247" s="303"/>
      <c r="T247" s="303"/>
      <c r="U247" s="303"/>
      <c r="V247" s="303"/>
      <c r="W247" s="303"/>
      <c r="X247" s="303"/>
      <c r="Y247" s="303"/>
    </row>
    <row r="248" spans="1:25" ht="12.75">
      <c r="A248" s="303"/>
      <c r="B248" s="303"/>
      <c r="C248" s="303"/>
      <c r="D248" s="303"/>
      <c r="E248" s="303"/>
      <c r="F248" s="304"/>
      <c r="G248" s="303"/>
      <c r="H248" s="303"/>
      <c r="I248" s="303"/>
      <c r="J248" s="303"/>
      <c r="K248" s="303"/>
      <c r="L248" s="303"/>
      <c r="M248" s="303"/>
      <c r="N248" s="303"/>
      <c r="O248" s="303"/>
      <c r="P248" s="305"/>
      <c r="Q248" s="305"/>
      <c r="R248" s="303"/>
      <c r="S248" s="303"/>
      <c r="T248" s="303"/>
      <c r="U248" s="303"/>
      <c r="V248" s="303"/>
      <c r="W248" s="303"/>
      <c r="X248" s="303"/>
      <c r="Y248" s="303"/>
    </row>
    <row r="249" spans="1:25" ht="12.75">
      <c r="A249" s="303"/>
      <c r="B249" s="303"/>
      <c r="C249" s="303"/>
      <c r="D249" s="303"/>
      <c r="E249" s="303"/>
      <c r="F249" s="304"/>
      <c r="G249" s="303"/>
      <c r="H249" s="303"/>
      <c r="I249" s="303"/>
      <c r="J249" s="303"/>
      <c r="K249" s="303"/>
      <c r="L249" s="303"/>
      <c r="M249" s="303"/>
      <c r="N249" s="303"/>
      <c r="O249" s="303"/>
      <c r="P249" s="305"/>
      <c r="Q249" s="305"/>
      <c r="R249" s="303"/>
      <c r="S249" s="303"/>
      <c r="T249" s="303"/>
      <c r="U249" s="303"/>
      <c r="V249" s="303"/>
      <c r="W249" s="303"/>
      <c r="X249" s="303"/>
      <c r="Y249" s="303"/>
    </row>
    <row r="250" spans="1:25" ht="12.75">
      <c r="A250" s="303"/>
      <c r="B250" s="303"/>
      <c r="C250" s="303"/>
      <c r="D250" s="303"/>
      <c r="E250" s="303"/>
      <c r="F250" s="304"/>
      <c r="G250" s="303"/>
      <c r="H250" s="303"/>
      <c r="I250" s="303"/>
      <c r="J250" s="303"/>
      <c r="K250" s="303"/>
      <c r="L250" s="303"/>
      <c r="M250" s="303"/>
      <c r="N250" s="303"/>
      <c r="O250" s="303"/>
      <c r="P250" s="305"/>
      <c r="Q250" s="305"/>
      <c r="R250" s="303"/>
      <c r="S250" s="303"/>
      <c r="T250" s="303"/>
      <c r="U250" s="303"/>
      <c r="V250" s="303"/>
      <c r="W250" s="303"/>
      <c r="X250" s="303"/>
      <c r="Y250" s="303"/>
    </row>
    <row r="251" spans="1:25" ht="12.75">
      <c r="A251" s="303"/>
      <c r="B251" s="303"/>
      <c r="C251" s="303"/>
      <c r="D251" s="303"/>
      <c r="E251" s="303"/>
      <c r="F251" s="304"/>
      <c r="G251" s="303"/>
      <c r="H251" s="303"/>
      <c r="I251" s="303"/>
      <c r="J251" s="303"/>
      <c r="K251" s="303"/>
      <c r="L251" s="303"/>
      <c r="M251" s="303"/>
      <c r="N251" s="303"/>
      <c r="O251" s="303"/>
      <c r="P251" s="305"/>
      <c r="Q251" s="305"/>
      <c r="R251" s="303"/>
      <c r="S251" s="303"/>
      <c r="T251" s="303"/>
      <c r="U251" s="303"/>
      <c r="V251" s="303"/>
      <c r="W251" s="303"/>
      <c r="X251" s="303"/>
      <c r="Y251" s="303"/>
    </row>
    <row r="252" spans="1:25" ht="12.75">
      <c r="A252" s="303"/>
      <c r="B252" s="303"/>
      <c r="C252" s="303"/>
      <c r="D252" s="303"/>
      <c r="E252" s="303"/>
      <c r="F252" s="304"/>
      <c r="G252" s="303"/>
      <c r="H252" s="303"/>
      <c r="I252" s="303"/>
      <c r="J252" s="303"/>
      <c r="K252" s="303"/>
      <c r="L252" s="303"/>
      <c r="M252" s="303"/>
      <c r="N252" s="303"/>
      <c r="O252" s="303"/>
      <c r="P252" s="305"/>
      <c r="Q252" s="305"/>
      <c r="R252" s="303"/>
      <c r="S252" s="303"/>
      <c r="T252" s="303"/>
      <c r="U252" s="303"/>
      <c r="V252" s="303"/>
      <c r="W252" s="303"/>
      <c r="X252" s="303"/>
      <c r="Y252" s="303"/>
    </row>
    <row r="253" spans="1:25" ht="12.75">
      <c r="A253" s="303"/>
      <c r="B253" s="303"/>
      <c r="C253" s="303"/>
      <c r="D253" s="303"/>
      <c r="E253" s="303"/>
      <c r="F253" s="304"/>
      <c r="G253" s="303"/>
      <c r="H253" s="303"/>
      <c r="I253" s="303"/>
      <c r="J253" s="303"/>
      <c r="K253" s="303"/>
      <c r="L253" s="303"/>
      <c r="M253" s="303"/>
      <c r="N253" s="303"/>
      <c r="O253" s="303"/>
      <c r="P253" s="305"/>
      <c r="Q253" s="305"/>
      <c r="R253" s="303"/>
      <c r="S253" s="303"/>
      <c r="T253" s="303"/>
      <c r="U253" s="303"/>
      <c r="V253" s="303"/>
      <c r="W253" s="303"/>
      <c r="X253" s="303"/>
      <c r="Y253" s="303"/>
    </row>
    <row r="254" spans="1:25" ht="12.75">
      <c r="A254" s="303"/>
      <c r="B254" s="303"/>
      <c r="C254" s="303"/>
      <c r="D254" s="303"/>
      <c r="E254" s="303"/>
      <c r="F254" s="304"/>
      <c r="G254" s="303"/>
      <c r="H254" s="303"/>
      <c r="I254" s="303"/>
      <c r="J254" s="303"/>
      <c r="K254" s="303"/>
      <c r="L254" s="303"/>
      <c r="M254" s="303"/>
      <c r="N254" s="303"/>
      <c r="O254" s="303"/>
      <c r="P254" s="305"/>
      <c r="Q254" s="305"/>
      <c r="R254" s="303"/>
      <c r="S254" s="303"/>
      <c r="T254" s="303"/>
      <c r="U254" s="303"/>
      <c r="V254" s="303"/>
      <c r="W254" s="303"/>
      <c r="X254" s="303"/>
      <c r="Y254" s="303"/>
    </row>
    <row r="255" spans="1:25" ht="12.75">
      <c r="A255" s="303"/>
      <c r="B255" s="303"/>
      <c r="C255" s="303"/>
      <c r="D255" s="303"/>
      <c r="E255" s="303"/>
      <c r="F255" s="304"/>
      <c r="G255" s="303"/>
      <c r="H255" s="303"/>
      <c r="I255" s="303"/>
      <c r="J255" s="303"/>
      <c r="K255" s="303"/>
      <c r="L255" s="303"/>
      <c r="M255" s="303"/>
      <c r="N255" s="303"/>
      <c r="O255" s="303"/>
      <c r="P255" s="305"/>
      <c r="Q255" s="305"/>
      <c r="R255" s="303"/>
      <c r="S255" s="303"/>
      <c r="T255" s="303"/>
      <c r="U255" s="303"/>
      <c r="V255" s="303"/>
      <c r="W255" s="303"/>
      <c r="X255" s="303"/>
      <c r="Y255" s="303"/>
    </row>
    <row r="256" spans="1:25" ht="12.75">
      <c r="A256" s="303"/>
      <c r="B256" s="303"/>
      <c r="C256" s="303"/>
      <c r="D256" s="303"/>
      <c r="E256" s="303"/>
      <c r="F256" s="304"/>
      <c r="G256" s="303"/>
      <c r="H256" s="303"/>
      <c r="I256" s="303"/>
      <c r="J256" s="303"/>
      <c r="K256" s="303"/>
      <c r="L256" s="303"/>
      <c r="M256" s="303"/>
      <c r="N256" s="303"/>
      <c r="O256" s="303"/>
      <c r="P256" s="305"/>
      <c r="Q256" s="305"/>
      <c r="R256" s="303"/>
      <c r="S256" s="303"/>
      <c r="T256" s="303"/>
      <c r="U256" s="303"/>
      <c r="V256" s="303"/>
      <c r="W256" s="303"/>
      <c r="X256" s="303"/>
      <c r="Y256" s="303"/>
    </row>
    <row r="257" spans="1:25" ht="12.75">
      <c r="A257" s="303"/>
      <c r="B257" s="303"/>
      <c r="C257" s="303"/>
      <c r="D257" s="303"/>
      <c r="E257" s="303"/>
      <c r="F257" s="304"/>
      <c r="G257" s="303"/>
      <c r="H257" s="303"/>
      <c r="I257" s="303"/>
      <c r="J257" s="303"/>
      <c r="K257" s="303"/>
      <c r="L257" s="303"/>
      <c r="M257" s="303"/>
      <c r="N257" s="303"/>
      <c r="O257" s="303"/>
      <c r="P257" s="305"/>
      <c r="Q257" s="305"/>
      <c r="R257" s="303"/>
      <c r="S257" s="303"/>
      <c r="T257" s="303"/>
      <c r="U257" s="303"/>
      <c r="V257" s="303"/>
      <c r="W257" s="303"/>
      <c r="X257" s="303"/>
      <c r="Y257" s="303"/>
    </row>
    <row r="258" spans="1:25" ht="12.75">
      <c r="A258" s="303"/>
      <c r="B258" s="303"/>
      <c r="C258" s="303"/>
      <c r="D258" s="303"/>
      <c r="E258" s="303"/>
      <c r="F258" s="304"/>
      <c r="G258" s="303"/>
      <c r="H258" s="303"/>
      <c r="I258" s="303"/>
      <c r="J258" s="303"/>
      <c r="K258" s="303"/>
      <c r="L258" s="303"/>
      <c r="M258" s="303"/>
      <c r="N258" s="303"/>
      <c r="O258" s="303"/>
      <c r="P258" s="305"/>
      <c r="Q258" s="305"/>
      <c r="R258" s="303"/>
      <c r="S258" s="303"/>
      <c r="T258" s="303"/>
      <c r="U258" s="303"/>
      <c r="V258" s="303"/>
      <c r="W258" s="303"/>
      <c r="X258" s="303"/>
      <c r="Y258" s="303"/>
    </row>
    <row r="259" spans="1:25" ht="12.75">
      <c r="A259" s="303"/>
      <c r="B259" s="303"/>
      <c r="C259" s="303"/>
      <c r="D259" s="303"/>
      <c r="E259" s="303"/>
      <c r="F259" s="304"/>
      <c r="G259" s="303"/>
      <c r="H259" s="303"/>
      <c r="I259" s="303"/>
      <c r="J259" s="303"/>
      <c r="K259" s="303"/>
      <c r="L259" s="303"/>
      <c r="M259" s="303"/>
      <c r="N259" s="303"/>
      <c r="O259" s="303"/>
      <c r="P259" s="305"/>
      <c r="Q259" s="305"/>
      <c r="R259" s="303"/>
      <c r="S259" s="303"/>
      <c r="T259" s="303"/>
      <c r="U259" s="303"/>
      <c r="V259" s="303"/>
      <c r="W259" s="303"/>
      <c r="X259" s="303"/>
      <c r="Y259" s="303"/>
    </row>
    <row r="260" spans="1:25" ht="12.75">
      <c r="A260" s="303"/>
      <c r="B260" s="303"/>
      <c r="C260" s="303"/>
      <c r="D260" s="303"/>
      <c r="E260" s="303"/>
      <c r="F260" s="304"/>
      <c r="G260" s="303"/>
      <c r="H260" s="303"/>
      <c r="I260" s="303"/>
      <c r="J260" s="303"/>
      <c r="K260" s="303"/>
      <c r="L260" s="303"/>
      <c r="M260" s="303"/>
      <c r="N260" s="303"/>
      <c r="O260" s="303"/>
      <c r="P260" s="305"/>
      <c r="Q260" s="305"/>
      <c r="R260" s="303"/>
      <c r="S260" s="303"/>
      <c r="T260" s="303"/>
      <c r="U260" s="303"/>
      <c r="V260" s="303"/>
      <c r="W260" s="303"/>
      <c r="X260" s="303"/>
      <c r="Y260" s="303"/>
    </row>
    <row r="261" spans="1:25" ht="12.75">
      <c r="A261" s="303"/>
      <c r="B261" s="303"/>
      <c r="C261" s="303"/>
      <c r="D261" s="303"/>
      <c r="E261" s="303"/>
      <c r="F261" s="304"/>
      <c r="G261" s="303"/>
      <c r="H261" s="303"/>
      <c r="I261" s="303"/>
      <c r="J261" s="303"/>
      <c r="K261" s="303"/>
      <c r="L261" s="303"/>
      <c r="M261" s="303"/>
      <c r="N261" s="303"/>
      <c r="O261" s="303"/>
      <c r="P261" s="305"/>
      <c r="Q261" s="305"/>
      <c r="R261" s="303"/>
      <c r="S261" s="303"/>
      <c r="T261" s="303"/>
      <c r="U261" s="303"/>
      <c r="V261" s="303"/>
      <c r="W261" s="303"/>
      <c r="X261" s="303"/>
      <c r="Y261" s="303"/>
    </row>
    <row r="262" spans="1:25" ht="12.75">
      <c r="A262" s="303"/>
      <c r="B262" s="303"/>
      <c r="C262" s="303"/>
      <c r="D262" s="303"/>
      <c r="E262" s="303"/>
      <c r="F262" s="304"/>
      <c r="G262" s="303"/>
      <c r="H262" s="303"/>
      <c r="I262" s="303"/>
      <c r="J262" s="303"/>
      <c r="K262" s="303"/>
      <c r="L262" s="303"/>
      <c r="M262" s="303"/>
      <c r="N262" s="303"/>
      <c r="O262" s="303"/>
      <c r="P262" s="305"/>
      <c r="Q262" s="305"/>
      <c r="R262" s="303"/>
      <c r="S262" s="303"/>
      <c r="T262" s="303"/>
      <c r="U262" s="303"/>
      <c r="V262" s="303"/>
      <c r="W262" s="303"/>
      <c r="X262" s="303"/>
      <c r="Y262" s="303"/>
    </row>
    <row r="263" spans="1:25" ht="12.75">
      <c r="A263" s="303"/>
      <c r="B263" s="303"/>
      <c r="C263" s="303"/>
      <c r="D263" s="303"/>
      <c r="E263" s="303"/>
      <c r="F263" s="304"/>
      <c r="G263" s="303"/>
      <c r="H263" s="303"/>
      <c r="I263" s="303"/>
      <c r="J263" s="303"/>
      <c r="K263" s="303"/>
      <c r="L263" s="303"/>
      <c r="M263" s="303"/>
      <c r="N263" s="303"/>
      <c r="O263" s="303"/>
      <c r="P263" s="305"/>
      <c r="Q263" s="305"/>
      <c r="R263" s="303"/>
      <c r="S263" s="303"/>
      <c r="T263" s="303"/>
      <c r="U263" s="303"/>
      <c r="V263" s="303"/>
      <c r="W263" s="303"/>
      <c r="X263" s="303"/>
      <c r="Y263" s="303"/>
    </row>
    <row r="264" spans="1:25" ht="12.75">
      <c r="A264" s="303"/>
      <c r="B264" s="303"/>
      <c r="C264" s="303"/>
      <c r="D264" s="303"/>
      <c r="E264" s="303"/>
      <c r="F264" s="304"/>
      <c r="G264" s="303"/>
      <c r="H264" s="303"/>
      <c r="I264" s="303"/>
      <c r="J264" s="303"/>
      <c r="K264" s="303"/>
      <c r="L264" s="303"/>
      <c r="M264" s="303"/>
      <c r="N264" s="303"/>
      <c r="O264" s="303"/>
      <c r="P264" s="305"/>
      <c r="Q264" s="305"/>
      <c r="R264" s="303"/>
      <c r="S264" s="303"/>
      <c r="T264" s="303"/>
      <c r="U264" s="303"/>
      <c r="V264" s="303"/>
      <c r="W264" s="303"/>
      <c r="X264" s="303"/>
      <c r="Y264" s="303"/>
    </row>
    <row r="265" spans="1:25" ht="12.75">
      <c r="A265" s="303"/>
      <c r="B265" s="303"/>
      <c r="C265" s="303"/>
      <c r="D265" s="303"/>
      <c r="E265" s="303"/>
      <c r="F265" s="304"/>
      <c r="G265" s="303"/>
      <c r="H265" s="303"/>
      <c r="I265" s="303"/>
      <c r="J265" s="303"/>
      <c r="K265" s="303"/>
      <c r="L265" s="303"/>
      <c r="M265" s="303"/>
      <c r="N265" s="303"/>
      <c r="O265" s="303"/>
      <c r="P265" s="305"/>
      <c r="Q265" s="305"/>
      <c r="R265" s="303"/>
      <c r="S265" s="303"/>
      <c r="T265" s="303"/>
      <c r="U265" s="303"/>
      <c r="V265" s="303"/>
      <c r="W265" s="303"/>
      <c r="X265" s="303"/>
      <c r="Y265" s="303"/>
    </row>
    <row r="266" spans="1:25" ht="12.75">
      <c r="A266" s="303"/>
      <c r="B266" s="303"/>
      <c r="C266" s="303"/>
      <c r="D266" s="303"/>
      <c r="E266" s="303"/>
      <c r="F266" s="304"/>
      <c r="G266" s="303"/>
      <c r="H266" s="303"/>
      <c r="I266" s="303"/>
      <c r="J266" s="303"/>
      <c r="K266" s="303"/>
      <c r="L266" s="303"/>
      <c r="M266" s="303"/>
      <c r="N266" s="303"/>
      <c r="O266" s="303"/>
      <c r="P266" s="305"/>
      <c r="Q266" s="305"/>
      <c r="R266" s="303"/>
      <c r="S266" s="303"/>
      <c r="T266" s="303"/>
      <c r="U266" s="303"/>
      <c r="V266" s="303"/>
      <c r="W266" s="303"/>
      <c r="X266" s="303"/>
      <c r="Y266" s="303"/>
    </row>
    <row r="267" spans="1:25" ht="12.75">
      <c r="A267" s="303"/>
      <c r="B267" s="303"/>
      <c r="C267" s="303"/>
      <c r="D267" s="303"/>
      <c r="E267" s="303"/>
      <c r="F267" s="304"/>
      <c r="G267" s="303"/>
      <c r="H267" s="303"/>
      <c r="I267" s="303"/>
      <c r="J267" s="303"/>
      <c r="K267" s="303"/>
      <c r="L267" s="303"/>
      <c r="M267" s="303"/>
      <c r="N267" s="303"/>
      <c r="O267" s="303"/>
      <c r="P267" s="305"/>
      <c r="Q267" s="305"/>
      <c r="R267" s="303"/>
      <c r="S267" s="303"/>
      <c r="T267" s="303"/>
      <c r="U267" s="303"/>
      <c r="V267" s="303"/>
      <c r="W267" s="303"/>
      <c r="X267" s="303"/>
      <c r="Y267" s="303"/>
    </row>
    <row r="268" spans="1:25" ht="12.75">
      <c r="A268" s="303"/>
      <c r="B268" s="303"/>
      <c r="C268" s="303"/>
      <c r="D268" s="303"/>
      <c r="E268" s="303"/>
      <c r="F268" s="304"/>
      <c r="G268" s="303"/>
      <c r="H268" s="303"/>
      <c r="I268" s="303"/>
      <c r="J268" s="303"/>
      <c r="K268" s="303"/>
      <c r="L268" s="303"/>
      <c r="M268" s="303"/>
      <c r="N268" s="303"/>
      <c r="O268" s="303"/>
      <c r="P268" s="305"/>
      <c r="Q268" s="305"/>
      <c r="R268" s="303"/>
      <c r="S268" s="303"/>
      <c r="T268" s="303"/>
      <c r="U268" s="303"/>
      <c r="V268" s="303"/>
      <c r="W268" s="303"/>
      <c r="X268" s="303"/>
      <c r="Y268" s="303"/>
    </row>
    <row r="269" spans="1:25" ht="12.75">
      <c r="A269" s="303"/>
      <c r="B269" s="303"/>
      <c r="C269" s="303"/>
      <c r="D269" s="303"/>
      <c r="E269" s="303"/>
      <c r="F269" s="304"/>
      <c r="G269" s="303"/>
      <c r="H269" s="303"/>
      <c r="I269" s="303"/>
      <c r="J269" s="303"/>
      <c r="K269" s="303"/>
      <c r="L269" s="303"/>
      <c r="M269" s="303"/>
      <c r="N269" s="303"/>
      <c r="O269" s="303"/>
      <c r="P269" s="305"/>
      <c r="Q269" s="305"/>
      <c r="R269" s="303"/>
      <c r="S269" s="303"/>
      <c r="T269" s="303"/>
      <c r="U269" s="303"/>
      <c r="V269" s="303"/>
      <c r="W269" s="303"/>
      <c r="X269" s="303"/>
      <c r="Y269" s="303"/>
    </row>
    <row r="270" spans="1:25" ht="12.75">
      <c r="A270" s="303"/>
      <c r="B270" s="303"/>
      <c r="C270" s="303"/>
      <c r="D270" s="303"/>
      <c r="E270" s="303"/>
      <c r="F270" s="304"/>
      <c r="G270" s="303"/>
      <c r="H270" s="303"/>
      <c r="I270" s="303"/>
      <c r="J270" s="303"/>
      <c r="K270" s="303"/>
      <c r="L270" s="303"/>
      <c r="M270" s="303"/>
      <c r="N270" s="303"/>
      <c r="O270" s="303"/>
      <c r="P270" s="305"/>
      <c r="Q270" s="305"/>
      <c r="R270" s="303"/>
      <c r="S270" s="303"/>
      <c r="T270" s="303"/>
      <c r="U270" s="303"/>
      <c r="V270" s="303"/>
      <c r="W270" s="303"/>
      <c r="X270" s="303"/>
      <c r="Y270" s="303"/>
    </row>
    <row r="271" spans="1:25" ht="12.75">
      <c r="A271" s="303"/>
      <c r="B271" s="303"/>
      <c r="C271" s="303"/>
      <c r="D271" s="303"/>
      <c r="E271" s="303"/>
      <c r="F271" s="304"/>
      <c r="G271" s="303"/>
      <c r="H271" s="303"/>
      <c r="I271" s="303"/>
      <c r="J271" s="303"/>
      <c r="K271" s="303"/>
      <c r="L271" s="303"/>
      <c r="M271" s="303"/>
      <c r="N271" s="303"/>
      <c r="O271" s="303"/>
      <c r="P271" s="305"/>
      <c r="Q271" s="305"/>
      <c r="R271" s="303"/>
      <c r="S271" s="303"/>
      <c r="T271" s="303"/>
      <c r="U271" s="303"/>
      <c r="V271" s="303"/>
      <c r="W271" s="303"/>
      <c r="X271" s="303"/>
      <c r="Y271" s="303"/>
    </row>
    <row r="272" spans="1:25" ht="12.75">
      <c r="A272" s="303"/>
      <c r="B272" s="303"/>
      <c r="C272" s="303"/>
      <c r="D272" s="303"/>
      <c r="E272" s="303"/>
      <c r="F272" s="304"/>
      <c r="G272" s="303"/>
      <c r="H272" s="303"/>
      <c r="I272" s="303"/>
      <c r="J272" s="303"/>
      <c r="K272" s="303"/>
      <c r="L272" s="303"/>
      <c r="M272" s="303"/>
      <c r="N272" s="303"/>
      <c r="O272" s="303"/>
      <c r="P272" s="305"/>
      <c r="Q272" s="305"/>
      <c r="R272" s="303"/>
      <c r="S272" s="303"/>
      <c r="T272" s="303"/>
      <c r="U272" s="303"/>
      <c r="V272" s="303"/>
      <c r="W272" s="303"/>
      <c r="X272" s="303"/>
      <c r="Y272" s="303"/>
    </row>
    <row r="273" spans="1:25" ht="12.75">
      <c r="A273" s="303"/>
      <c r="B273" s="303"/>
      <c r="C273" s="303"/>
      <c r="D273" s="303"/>
      <c r="E273" s="303"/>
      <c r="F273" s="304"/>
      <c r="G273" s="303"/>
      <c r="H273" s="303"/>
      <c r="I273" s="303"/>
      <c r="J273" s="303"/>
      <c r="K273" s="303"/>
      <c r="L273" s="303"/>
      <c r="M273" s="303"/>
      <c r="N273" s="303"/>
      <c r="O273" s="303"/>
      <c r="P273" s="305"/>
      <c r="Q273" s="305"/>
      <c r="R273" s="303"/>
      <c r="S273" s="303"/>
      <c r="T273" s="303"/>
      <c r="U273" s="303"/>
      <c r="V273" s="303"/>
      <c r="W273" s="303"/>
      <c r="X273" s="303"/>
      <c r="Y273" s="303"/>
    </row>
    <row r="274" spans="1:25" ht="12.75">
      <c r="A274" s="303"/>
      <c r="B274" s="303"/>
      <c r="C274" s="303"/>
      <c r="D274" s="303"/>
      <c r="E274" s="303"/>
      <c r="F274" s="304"/>
      <c r="G274" s="303"/>
      <c r="H274" s="303"/>
      <c r="I274" s="303"/>
      <c r="J274" s="303"/>
      <c r="K274" s="303"/>
      <c r="L274" s="303"/>
      <c r="M274" s="303"/>
      <c r="N274" s="303"/>
      <c r="O274" s="303"/>
      <c r="P274" s="305"/>
      <c r="Q274" s="305"/>
      <c r="R274" s="303"/>
      <c r="S274" s="303"/>
      <c r="T274" s="303"/>
      <c r="U274" s="303"/>
      <c r="V274" s="303"/>
      <c r="W274" s="303"/>
      <c r="X274" s="303"/>
      <c r="Y274" s="303"/>
    </row>
    <row r="275" spans="1:25" ht="12.75">
      <c r="A275" s="303"/>
      <c r="B275" s="303"/>
      <c r="C275" s="303"/>
      <c r="D275" s="303"/>
      <c r="E275" s="303"/>
      <c r="F275" s="304"/>
      <c r="G275" s="303"/>
      <c r="H275" s="303"/>
      <c r="I275" s="303"/>
      <c r="J275" s="303"/>
      <c r="K275" s="303"/>
      <c r="L275" s="303"/>
      <c r="M275" s="303"/>
      <c r="N275" s="303"/>
      <c r="O275" s="303"/>
      <c r="P275" s="305"/>
      <c r="Q275" s="305"/>
      <c r="R275" s="303"/>
      <c r="S275" s="303"/>
      <c r="T275" s="303"/>
      <c r="U275" s="303"/>
      <c r="V275" s="303"/>
      <c r="W275" s="303"/>
      <c r="X275" s="303"/>
      <c r="Y275" s="303"/>
    </row>
    <row r="276" spans="1:25" ht="12.75">
      <c r="A276" s="303"/>
      <c r="B276" s="303"/>
      <c r="C276" s="303"/>
      <c r="D276" s="303"/>
      <c r="E276" s="303"/>
      <c r="F276" s="304"/>
      <c r="G276" s="303"/>
      <c r="H276" s="303"/>
      <c r="I276" s="303"/>
      <c r="J276" s="303"/>
      <c r="K276" s="303"/>
      <c r="L276" s="303"/>
      <c r="M276" s="303"/>
      <c r="N276" s="303"/>
      <c r="O276" s="303"/>
      <c r="P276" s="305"/>
      <c r="Q276" s="305"/>
      <c r="R276" s="303"/>
      <c r="S276" s="303"/>
      <c r="T276" s="303"/>
      <c r="U276" s="303"/>
      <c r="V276" s="303"/>
      <c r="W276" s="303"/>
      <c r="X276" s="303"/>
      <c r="Y276" s="303"/>
    </row>
    <row r="277" spans="1:25" ht="12.75">
      <c r="A277" s="303"/>
      <c r="B277" s="303"/>
      <c r="C277" s="303"/>
      <c r="D277" s="303"/>
      <c r="E277" s="303"/>
      <c r="F277" s="304"/>
      <c r="G277" s="303"/>
      <c r="H277" s="303"/>
      <c r="I277" s="303"/>
      <c r="J277" s="303"/>
      <c r="K277" s="303"/>
      <c r="L277" s="303"/>
      <c r="M277" s="303"/>
      <c r="N277" s="303"/>
      <c r="O277" s="303"/>
      <c r="P277" s="305"/>
      <c r="Q277" s="305"/>
      <c r="R277" s="303"/>
      <c r="S277" s="303"/>
      <c r="T277" s="303"/>
      <c r="U277" s="303"/>
      <c r="V277" s="303"/>
      <c r="W277" s="303"/>
      <c r="X277" s="303"/>
      <c r="Y277" s="303"/>
    </row>
    <row r="278" spans="1:25" ht="12.75">
      <c r="A278" s="303"/>
      <c r="B278" s="303"/>
      <c r="C278" s="303"/>
      <c r="D278" s="303"/>
      <c r="E278" s="303"/>
      <c r="F278" s="304"/>
      <c r="G278" s="303"/>
      <c r="H278" s="303"/>
      <c r="I278" s="303"/>
      <c r="J278" s="303"/>
      <c r="K278" s="303"/>
      <c r="L278" s="303"/>
      <c r="M278" s="303"/>
      <c r="N278" s="303"/>
      <c r="O278" s="303"/>
      <c r="P278" s="305"/>
      <c r="Q278" s="305"/>
      <c r="R278" s="303"/>
      <c r="S278" s="303"/>
      <c r="T278" s="303"/>
      <c r="U278" s="303"/>
      <c r="V278" s="303"/>
      <c r="W278" s="303"/>
      <c r="X278" s="303"/>
      <c r="Y278" s="303"/>
    </row>
    <row r="279" spans="1:25" ht="12.75">
      <c r="A279" s="303"/>
      <c r="B279" s="303"/>
      <c r="C279" s="303"/>
      <c r="D279" s="303"/>
      <c r="E279" s="303"/>
      <c r="F279" s="304"/>
      <c r="G279" s="303"/>
      <c r="H279" s="303"/>
      <c r="I279" s="303"/>
      <c r="J279" s="303"/>
      <c r="K279" s="303"/>
      <c r="L279" s="303"/>
      <c r="M279" s="303"/>
      <c r="N279" s="303"/>
      <c r="O279" s="303"/>
      <c r="P279" s="305"/>
      <c r="Q279" s="305"/>
      <c r="R279" s="303"/>
      <c r="S279" s="303"/>
      <c r="T279" s="303"/>
      <c r="U279" s="303"/>
      <c r="V279" s="303"/>
      <c r="W279" s="303"/>
      <c r="X279" s="303"/>
      <c r="Y279" s="303"/>
    </row>
    <row r="280" spans="1:25" ht="12.75">
      <c r="A280" s="303"/>
      <c r="B280" s="303"/>
      <c r="C280" s="303"/>
      <c r="D280" s="303"/>
      <c r="E280" s="303"/>
      <c r="F280" s="304"/>
      <c r="G280" s="303"/>
      <c r="H280" s="303"/>
      <c r="I280" s="303"/>
      <c r="J280" s="303"/>
      <c r="K280" s="303"/>
      <c r="L280" s="303"/>
      <c r="M280" s="303"/>
      <c r="N280" s="303"/>
      <c r="O280" s="303"/>
      <c r="P280" s="305"/>
      <c r="Q280" s="305"/>
      <c r="R280" s="303"/>
      <c r="S280" s="303"/>
      <c r="T280" s="303"/>
      <c r="U280" s="303"/>
      <c r="V280" s="303"/>
      <c r="W280" s="303"/>
      <c r="X280" s="303"/>
      <c r="Y280" s="303"/>
    </row>
    <row r="281" spans="1:25" ht="12.75">
      <c r="A281" s="303"/>
      <c r="B281" s="303"/>
      <c r="C281" s="303"/>
      <c r="D281" s="303"/>
      <c r="E281" s="303"/>
      <c r="F281" s="304"/>
      <c r="G281" s="303"/>
      <c r="H281" s="303"/>
      <c r="I281" s="303"/>
      <c r="J281" s="303"/>
      <c r="K281" s="303"/>
      <c r="L281" s="303"/>
      <c r="M281" s="303"/>
      <c r="N281" s="303"/>
      <c r="O281" s="303"/>
      <c r="P281" s="305"/>
      <c r="Q281" s="305"/>
      <c r="R281" s="303"/>
      <c r="S281" s="303"/>
      <c r="T281" s="303"/>
      <c r="U281" s="303"/>
      <c r="V281" s="303"/>
      <c r="W281" s="303"/>
      <c r="X281" s="303"/>
      <c r="Y281" s="303"/>
    </row>
    <row r="282" spans="1:25" ht="12.75">
      <c r="A282" s="303"/>
      <c r="B282" s="303"/>
      <c r="C282" s="303"/>
      <c r="D282" s="303"/>
      <c r="E282" s="303"/>
      <c r="F282" s="304"/>
      <c r="G282" s="303"/>
      <c r="H282" s="303"/>
      <c r="I282" s="303"/>
      <c r="J282" s="303"/>
      <c r="K282" s="303"/>
      <c r="L282" s="303"/>
      <c r="M282" s="303"/>
      <c r="N282" s="303"/>
      <c r="O282" s="303"/>
      <c r="P282" s="305"/>
      <c r="Q282" s="305"/>
      <c r="R282" s="303"/>
      <c r="S282" s="303"/>
      <c r="T282" s="303"/>
      <c r="U282" s="303"/>
      <c r="V282" s="303"/>
      <c r="W282" s="303"/>
      <c r="X282" s="303"/>
      <c r="Y282" s="303"/>
    </row>
    <row r="283" spans="1:25" ht="12.75">
      <c r="A283" s="303"/>
      <c r="B283" s="303"/>
      <c r="C283" s="303"/>
      <c r="D283" s="303"/>
      <c r="E283" s="303"/>
      <c r="F283" s="304"/>
      <c r="G283" s="303"/>
      <c r="H283" s="303"/>
      <c r="I283" s="303"/>
      <c r="J283" s="303"/>
      <c r="K283" s="303"/>
      <c r="L283" s="303"/>
      <c r="M283" s="303"/>
      <c r="N283" s="303"/>
      <c r="O283" s="303"/>
      <c r="P283" s="305"/>
      <c r="Q283" s="305"/>
      <c r="R283" s="303"/>
      <c r="S283" s="303"/>
      <c r="T283" s="303"/>
      <c r="U283" s="303"/>
      <c r="V283" s="303"/>
      <c r="W283" s="303"/>
      <c r="X283" s="303"/>
      <c r="Y283" s="303"/>
    </row>
    <row r="284" spans="1:25" ht="12.75">
      <c r="A284" s="303"/>
      <c r="B284" s="303"/>
      <c r="C284" s="303"/>
      <c r="D284" s="303"/>
      <c r="E284" s="303"/>
      <c r="F284" s="304"/>
      <c r="G284" s="303"/>
      <c r="H284" s="303"/>
      <c r="I284" s="303"/>
      <c r="J284" s="303"/>
      <c r="K284" s="303"/>
      <c r="L284" s="303"/>
      <c r="M284" s="303"/>
      <c r="N284" s="303"/>
      <c r="O284" s="303"/>
      <c r="P284" s="305"/>
      <c r="Q284" s="305"/>
      <c r="R284" s="303"/>
      <c r="S284" s="303"/>
      <c r="T284" s="303"/>
      <c r="U284" s="303"/>
      <c r="V284" s="303"/>
      <c r="W284" s="303"/>
      <c r="X284" s="303"/>
      <c r="Y284" s="303"/>
    </row>
    <row r="285" spans="1:25" ht="12.75">
      <c r="A285" s="303"/>
      <c r="B285" s="303"/>
      <c r="C285" s="303"/>
      <c r="D285" s="303"/>
      <c r="E285" s="303"/>
      <c r="F285" s="304"/>
      <c r="G285" s="303"/>
      <c r="H285" s="303"/>
      <c r="I285" s="303"/>
      <c r="J285" s="303"/>
      <c r="K285" s="303"/>
      <c r="L285" s="303"/>
      <c r="M285" s="303"/>
      <c r="N285" s="303"/>
      <c r="O285" s="303"/>
      <c r="P285" s="305"/>
      <c r="Q285" s="305"/>
      <c r="R285" s="303"/>
      <c r="S285" s="303"/>
      <c r="T285" s="303"/>
      <c r="U285" s="303"/>
      <c r="V285" s="303"/>
      <c r="W285" s="303"/>
      <c r="X285" s="303"/>
      <c r="Y285" s="303"/>
    </row>
    <row r="286" spans="1:25" ht="12.75">
      <c r="A286" s="303"/>
      <c r="B286" s="303"/>
      <c r="C286" s="303"/>
      <c r="D286" s="303"/>
      <c r="E286" s="303"/>
      <c r="F286" s="304"/>
      <c r="G286" s="303"/>
      <c r="H286" s="303"/>
      <c r="I286" s="303"/>
      <c r="J286" s="303"/>
      <c r="K286" s="303"/>
      <c r="L286" s="303"/>
      <c r="M286" s="303"/>
      <c r="N286" s="303"/>
      <c r="O286" s="303"/>
      <c r="P286" s="305"/>
      <c r="Q286" s="305"/>
      <c r="R286" s="303"/>
      <c r="S286" s="303"/>
      <c r="T286" s="303"/>
      <c r="U286" s="303"/>
      <c r="V286" s="303"/>
      <c r="W286" s="303"/>
      <c r="X286" s="303"/>
      <c r="Y286" s="303"/>
    </row>
    <row r="287" spans="1:25" ht="12.75">
      <c r="A287" s="303"/>
      <c r="B287" s="303"/>
      <c r="C287" s="303"/>
      <c r="D287" s="303"/>
      <c r="E287" s="303"/>
      <c r="F287" s="304"/>
      <c r="G287" s="303"/>
      <c r="H287" s="303"/>
      <c r="I287" s="303"/>
      <c r="J287" s="303"/>
      <c r="K287" s="303"/>
      <c r="L287" s="303"/>
      <c r="M287" s="303"/>
      <c r="N287" s="303"/>
      <c r="O287" s="303"/>
      <c r="P287" s="305"/>
      <c r="Q287" s="305"/>
      <c r="R287" s="303"/>
      <c r="S287" s="303"/>
      <c r="T287" s="303"/>
      <c r="U287" s="303"/>
      <c r="V287" s="303"/>
      <c r="W287" s="303"/>
      <c r="X287" s="303"/>
      <c r="Y287" s="303"/>
    </row>
    <row r="288" spans="1:25" ht="12.75">
      <c r="A288" s="303"/>
      <c r="B288" s="303"/>
      <c r="C288" s="303"/>
      <c r="D288" s="303"/>
      <c r="E288" s="303"/>
      <c r="F288" s="304"/>
      <c r="G288" s="303"/>
      <c r="H288" s="303"/>
      <c r="I288" s="303"/>
      <c r="J288" s="303"/>
      <c r="K288" s="303"/>
      <c r="L288" s="303"/>
      <c r="M288" s="303"/>
      <c r="N288" s="303"/>
      <c r="O288" s="303"/>
      <c r="P288" s="305"/>
      <c r="Q288" s="305"/>
      <c r="R288" s="303"/>
      <c r="S288" s="303"/>
      <c r="T288" s="303"/>
      <c r="U288" s="303"/>
      <c r="V288" s="303"/>
      <c r="W288" s="303"/>
      <c r="X288" s="303"/>
      <c r="Y288" s="303"/>
    </row>
    <row r="289" spans="1:25" ht="12.75">
      <c r="A289" s="303"/>
      <c r="B289" s="303"/>
      <c r="C289" s="303"/>
      <c r="D289" s="303"/>
      <c r="E289" s="303"/>
      <c r="F289" s="304"/>
      <c r="G289" s="303"/>
      <c r="H289" s="303"/>
      <c r="I289" s="303"/>
      <c r="J289" s="303"/>
      <c r="K289" s="303"/>
      <c r="L289" s="303"/>
      <c r="M289" s="303"/>
      <c r="N289" s="303"/>
      <c r="O289" s="303"/>
      <c r="P289" s="305"/>
      <c r="Q289" s="305"/>
      <c r="R289" s="303"/>
      <c r="S289" s="303"/>
      <c r="T289" s="303"/>
      <c r="U289" s="303"/>
      <c r="V289" s="303"/>
      <c r="W289" s="303"/>
      <c r="X289" s="303"/>
      <c r="Y289" s="303"/>
    </row>
    <row r="290" spans="1:25" ht="12.75">
      <c r="A290" s="303"/>
      <c r="B290" s="303"/>
      <c r="C290" s="303"/>
      <c r="D290" s="303"/>
      <c r="E290" s="303"/>
      <c r="F290" s="304"/>
      <c r="G290" s="303"/>
      <c r="H290" s="303"/>
      <c r="I290" s="303"/>
      <c r="J290" s="303"/>
      <c r="K290" s="303"/>
      <c r="L290" s="303"/>
      <c r="M290" s="303"/>
      <c r="N290" s="303"/>
      <c r="O290" s="303"/>
      <c r="P290" s="305"/>
      <c r="Q290" s="305"/>
      <c r="R290" s="303"/>
      <c r="S290" s="303"/>
      <c r="T290" s="303"/>
      <c r="U290" s="303"/>
      <c r="V290" s="303"/>
      <c r="W290" s="303"/>
      <c r="X290" s="303"/>
      <c r="Y290" s="303"/>
    </row>
    <row r="291" spans="1:25" ht="12.75">
      <c r="A291" s="303"/>
      <c r="B291" s="303"/>
      <c r="C291" s="303"/>
      <c r="D291" s="303"/>
      <c r="E291" s="303"/>
      <c r="F291" s="304"/>
      <c r="G291" s="303"/>
      <c r="H291" s="303"/>
      <c r="I291" s="303"/>
      <c r="J291" s="303"/>
      <c r="K291" s="303"/>
      <c r="L291" s="303"/>
      <c r="M291" s="303"/>
      <c r="N291" s="303"/>
      <c r="O291" s="303"/>
      <c r="P291" s="305"/>
      <c r="Q291" s="305"/>
      <c r="R291" s="303"/>
      <c r="S291" s="303"/>
      <c r="T291" s="303"/>
      <c r="U291" s="303"/>
      <c r="V291" s="303"/>
      <c r="W291" s="303"/>
      <c r="X291" s="303"/>
      <c r="Y291" s="303"/>
    </row>
    <row r="292" spans="1:25" ht="12.75">
      <c r="A292" s="303"/>
      <c r="B292" s="303"/>
      <c r="C292" s="303"/>
      <c r="D292" s="303"/>
      <c r="E292" s="303"/>
      <c r="F292" s="304"/>
      <c r="G292" s="303"/>
      <c r="H292" s="303"/>
      <c r="I292" s="303"/>
      <c r="J292" s="303"/>
      <c r="K292" s="303"/>
      <c r="L292" s="303"/>
      <c r="M292" s="303"/>
      <c r="N292" s="303"/>
      <c r="O292" s="303"/>
      <c r="P292" s="305"/>
      <c r="Q292" s="305"/>
      <c r="R292" s="303"/>
      <c r="S292" s="303"/>
      <c r="T292" s="303"/>
      <c r="U292" s="303"/>
      <c r="V292" s="303"/>
      <c r="W292" s="303"/>
      <c r="X292" s="303"/>
      <c r="Y292" s="303"/>
    </row>
    <row r="293" spans="1:25" ht="12.75">
      <c r="A293" s="303"/>
      <c r="B293" s="303"/>
      <c r="C293" s="303"/>
      <c r="D293" s="303"/>
      <c r="E293" s="303"/>
      <c r="F293" s="304"/>
      <c r="G293" s="303"/>
      <c r="H293" s="303"/>
      <c r="I293" s="303"/>
      <c r="J293" s="303"/>
      <c r="K293" s="303"/>
      <c r="L293" s="303"/>
      <c r="M293" s="303"/>
      <c r="N293" s="303"/>
      <c r="O293" s="303"/>
      <c r="P293" s="305"/>
      <c r="Q293" s="305"/>
      <c r="R293" s="303"/>
      <c r="S293" s="303"/>
      <c r="T293" s="303"/>
      <c r="U293" s="303"/>
      <c r="V293" s="303"/>
      <c r="W293" s="303"/>
      <c r="X293" s="303"/>
      <c r="Y293" s="303"/>
    </row>
    <row r="294" spans="1:25" ht="12.75">
      <c r="A294" s="303"/>
      <c r="B294" s="303"/>
      <c r="C294" s="303"/>
      <c r="D294" s="303"/>
      <c r="E294" s="303"/>
      <c r="F294" s="304"/>
      <c r="G294" s="303"/>
      <c r="H294" s="303"/>
      <c r="I294" s="303"/>
      <c r="J294" s="303"/>
      <c r="K294" s="303"/>
      <c r="L294" s="303"/>
      <c r="M294" s="303"/>
      <c r="N294" s="303"/>
      <c r="O294" s="303"/>
      <c r="P294" s="305"/>
      <c r="Q294" s="305"/>
      <c r="R294" s="303"/>
      <c r="S294" s="303"/>
      <c r="T294" s="303"/>
      <c r="U294" s="303"/>
      <c r="V294" s="303"/>
      <c r="W294" s="303"/>
      <c r="X294" s="303"/>
      <c r="Y294" s="303"/>
    </row>
    <row r="295" spans="1:25" ht="12.75">
      <c r="A295" s="303"/>
      <c r="B295" s="303"/>
      <c r="C295" s="303"/>
      <c r="D295" s="303"/>
      <c r="E295" s="303"/>
      <c r="F295" s="304"/>
      <c r="G295" s="303"/>
      <c r="H295" s="303"/>
      <c r="I295" s="303"/>
      <c r="J295" s="303"/>
      <c r="K295" s="303"/>
      <c r="L295" s="303"/>
      <c r="M295" s="303"/>
      <c r="N295" s="303"/>
      <c r="O295" s="303"/>
      <c r="P295" s="305"/>
      <c r="Q295" s="305"/>
      <c r="R295" s="303"/>
      <c r="S295" s="303"/>
      <c r="T295" s="303"/>
      <c r="U295" s="303"/>
      <c r="V295" s="303"/>
      <c r="W295" s="303"/>
      <c r="X295" s="303"/>
      <c r="Y295" s="303"/>
    </row>
    <row r="296" spans="1:25" ht="12.75">
      <c r="A296" s="303"/>
      <c r="B296" s="303"/>
      <c r="C296" s="303"/>
      <c r="D296" s="303"/>
      <c r="E296" s="303"/>
      <c r="F296" s="304"/>
      <c r="G296" s="303"/>
      <c r="H296" s="303"/>
      <c r="I296" s="303"/>
      <c r="J296" s="303"/>
      <c r="K296" s="303"/>
      <c r="L296" s="303"/>
      <c r="M296" s="303"/>
      <c r="N296" s="303"/>
      <c r="O296" s="303"/>
      <c r="P296" s="305"/>
      <c r="Q296" s="305"/>
      <c r="R296" s="303"/>
      <c r="S296" s="303"/>
      <c r="T296" s="303"/>
      <c r="U296" s="303"/>
      <c r="V296" s="303"/>
      <c r="W296" s="303"/>
      <c r="X296" s="303"/>
      <c r="Y296" s="303"/>
    </row>
    <row r="297" spans="1:25" ht="12.75">
      <c r="A297" s="303"/>
      <c r="B297" s="303"/>
      <c r="C297" s="303"/>
      <c r="D297" s="303"/>
      <c r="E297" s="303"/>
      <c r="F297" s="304"/>
      <c r="G297" s="303"/>
      <c r="H297" s="303"/>
      <c r="I297" s="303"/>
      <c r="J297" s="303"/>
      <c r="K297" s="303"/>
      <c r="L297" s="303"/>
      <c r="M297" s="303"/>
      <c r="N297" s="303"/>
      <c r="O297" s="303"/>
      <c r="P297" s="305"/>
      <c r="Q297" s="305"/>
      <c r="R297" s="303"/>
      <c r="S297" s="303"/>
      <c r="T297" s="303"/>
      <c r="U297" s="303"/>
      <c r="V297" s="303"/>
      <c r="W297" s="303"/>
      <c r="X297" s="303"/>
      <c r="Y297" s="303"/>
    </row>
    <row r="298" spans="1:25" ht="12.75">
      <c r="A298" s="303"/>
      <c r="B298" s="303"/>
      <c r="C298" s="303"/>
      <c r="D298" s="303"/>
      <c r="E298" s="303"/>
      <c r="F298" s="304"/>
      <c r="G298" s="303"/>
      <c r="H298" s="303"/>
      <c r="I298" s="303"/>
      <c r="J298" s="303"/>
      <c r="K298" s="303"/>
      <c r="L298" s="303"/>
      <c r="M298" s="303"/>
      <c r="N298" s="303"/>
      <c r="O298" s="303"/>
      <c r="P298" s="305"/>
      <c r="Q298" s="305"/>
      <c r="R298" s="303"/>
      <c r="S298" s="303"/>
      <c r="T298" s="303"/>
      <c r="U298" s="303"/>
      <c r="V298" s="303"/>
      <c r="W298" s="303"/>
      <c r="X298" s="303"/>
      <c r="Y298" s="303"/>
    </row>
    <row r="299" spans="1:25" ht="12.75">
      <c r="A299" s="303"/>
      <c r="B299" s="303"/>
      <c r="C299" s="303"/>
      <c r="D299" s="303"/>
      <c r="E299" s="303"/>
      <c r="F299" s="304"/>
      <c r="G299" s="303"/>
      <c r="H299" s="303"/>
      <c r="I299" s="303"/>
      <c r="J299" s="303"/>
      <c r="K299" s="303"/>
      <c r="L299" s="303"/>
      <c r="M299" s="303"/>
      <c r="N299" s="303"/>
      <c r="O299" s="303"/>
      <c r="P299" s="305"/>
      <c r="Q299" s="305"/>
      <c r="R299" s="303"/>
      <c r="S299" s="303"/>
      <c r="T299" s="303"/>
      <c r="U299" s="303"/>
      <c r="V299" s="303"/>
      <c r="W299" s="303"/>
      <c r="X299" s="303"/>
      <c r="Y299" s="303"/>
    </row>
    <row r="300" spans="1:25" ht="12.75">
      <c r="A300" s="303"/>
      <c r="B300" s="303"/>
      <c r="C300" s="303"/>
      <c r="D300" s="303"/>
      <c r="E300" s="303"/>
      <c r="F300" s="304"/>
      <c r="G300" s="303"/>
      <c r="H300" s="303"/>
      <c r="I300" s="303"/>
      <c r="J300" s="303"/>
      <c r="K300" s="303"/>
      <c r="L300" s="303"/>
      <c r="M300" s="303"/>
      <c r="N300" s="303"/>
      <c r="O300" s="303"/>
      <c r="P300" s="305"/>
      <c r="Q300" s="305"/>
      <c r="R300" s="303"/>
      <c r="S300" s="303"/>
      <c r="T300" s="303"/>
      <c r="U300" s="303"/>
      <c r="V300" s="303"/>
      <c r="W300" s="303"/>
      <c r="X300" s="303"/>
      <c r="Y300" s="303"/>
    </row>
    <row r="301" spans="1:25" ht="12.75">
      <c r="A301" s="303"/>
      <c r="B301" s="303"/>
      <c r="C301" s="303"/>
      <c r="D301" s="303"/>
      <c r="E301" s="303"/>
      <c r="F301" s="304"/>
      <c r="G301" s="303"/>
      <c r="H301" s="303"/>
      <c r="I301" s="303"/>
      <c r="J301" s="303"/>
      <c r="K301" s="303"/>
      <c r="L301" s="303"/>
      <c r="M301" s="303"/>
      <c r="N301" s="303"/>
      <c r="O301" s="303"/>
      <c r="P301" s="305"/>
      <c r="Q301" s="305"/>
      <c r="R301" s="303"/>
      <c r="S301" s="303"/>
      <c r="T301" s="303"/>
      <c r="U301" s="303"/>
      <c r="V301" s="303"/>
      <c r="W301" s="303"/>
      <c r="X301" s="303"/>
      <c r="Y301" s="303"/>
    </row>
    <row r="302" spans="1:25" ht="12.75">
      <c r="A302" s="303"/>
      <c r="B302" s="303"/>
      <c r="C302" s="303"/>
      <c r="D302" s="303"/>
      <c r="E302" s="303"/>
      <c r="F302" s="304"/>
      <c r="G302" s="303"/>
      <c r="H302" s="303"/>
      <c r="I302" s="303"/>
      <c r="J302" s="303"/>
      <c r="K302" s="303"/>
      <c r="L302" s="303"/>
      <c r="M302" s="303"/>
      <c r="N302" s="303"/>
      <c r="O302" s="303"/>
      <c r="P302" s="305"/>
      <c r="Q302" s="305"/>
      <c r="R302" s="303"/>
      <c r="S302" s="303"/>
      <c r="T302" s="303"/>
      <c r="U302" s="303"/>
      <c r="V302" s="303"/>
      <c r="W302" s="303"/>
      <c r="X302" s="303"/>
      <c r="Y302" s="303"/>
    </row>
    <row r="303" spans="1:25" ht="12.75">
      <c r="A303" s="303"/>
      <c r="B303" s="303"/>
      <c r="C303" s="303"/>
      <c r="D303" s="303"/>
      <c r="E303" s="303"/>
      <c r="F303" s="304"/>
      <c r="G303" s="303"/>
      <c r="H303" s="303"/>
      <c r="I303" s="303"/>
      <c r="J303" s="303"/>
      <c r="K303" s="303"/>
      <c r="L303" s="303"/>
      <c r="M303" s="303"/>
      <c r="N303" s="303"/>
      <c r="O303" s="303"/>
      <c r="P303" s="305"/>
      <c r="Q303" s="305"/>
      <c r="R303" s="303"/>
      <c r="S303" s="303"/>
      <c r="T303" s="303"/>
      <c r="U303" s="303"/>
      <c r="V303" s="303"/>
      <c r="W303" s="303"/>
      <c r="X303" s="303"/>
      <c r="Y303" s="303"/>
    </row>
    <row r="304" spans="1:25" ht="12.75">
      <c r="A304" s="303"/>
      <c r="B304" s="303"/>
      <c r="C304" s="303"/>
      <c r="D304" s="303"/>
      <c r="E304" s="303"/>
      <c r="F304" s="304"/>
      <c r="G304" s="303"/>
      <c r="H304" s="303"/>
      <c r="I304" s="303"/>
      <c r="J304" s="303"/>
      <c r="K304" s="303"/>
      <c r="L304" s="303"/>
      <c r="M304" s="303"/>
      <c r="N304" s="303"/>
      <c r="O304" s="303"/>
      <c r="P304" s="305"/>
      <c r="Q304" s="305"/>
      <c r="R304" s="303"/>
      <c r="S304" s="303"/>
      <c r="T304" s="303"/>
      <c r="U304" s="303"/>
      <c r="V304" s="303"/>
      <c r="W304" s="303"/>
      <c r="X304" s="303"/>
      <c r="Y304" s="303"/>
    </row>
    <row r="305" spans="1:25" ht="12.75">
      <c r="A305" s="303"/>
      <c r="B305" s="303"/>
      <c r="C305" s="303"/>
      <c r="D305" s="303"/>
      <c r="E305" s="303"/>
      <c r="F305" s="304"/>
      <c r="G305" s="303"/>
      <c r="H305" s="303"/>
      <c r="I305" s="303"/>
      <c r="J305" s="303"/>
      <c r="K305" s="303"/>
      <c r="L305" s="303"/>
      <c r="M305" s="303"/>
      <c r="N305" s="303"/>
      <c r="O305" s="303"/>
      <c r="P305" s="305"/>
      <c r="Q305" s="305"/>
      <c r="R305" s="303"/>
      <c r="S305" s="303"/>
      <c r="T305" s="303"/>
      <c r="U305" s="303"/>
      <c r="V305" s="303"/>
      <c r="W305" s="303"/>
      <c r="X305" s="303"/>
      <c r="Y305" s="303"/>
    </row>
    <row r="306" spans="1:25" ht="12.75">
      <c r="A306" s="303"/>
      <c r="B306" s="303"/>
      <c r="C306" s="303"/>
      <c r="D306" s="303"/>
      <c r="E306" s="303"/>
      <c r="F306" s="304"/>
      <c r="G306" s="303"/>
      <c r="H306" s="303"/>
      <c r="I306" s="303"/>
      <c r="J306" s="303"/>
      <c r="K306" s="303"/>
      <c r="L306" s="303"/>
      <c r="M306" s="303"/>
      <c r="N306" s="303"/>
      <c r="O306" s="303"/>
      <c r="P306" s="305"/>
      <c r="Q306" s="305"/>
      <c r="R306" s="303"/>
      <c r="S306" s="303"/>
      <c r="T306" s="303"/>
      <c r="U306" s="303"/>
      <c r="V306" s="303"/>
      <c r="W306" s="303"/>
      <c r="X306" s="303"/>
      <c r="Y306" s="303"/>
    </row>
    <row r="307" spans="1:25" ht="12.75">
      <c r="A307" s="303"/>
      <c r="B307" s="303"/>
      <c r="C307" s="303"/>
      <c r="D307" s="303"/>
      <c r="E307" s="303"/>
      <c r="F307" s="304"/>
      <c r="G307" s="303"/>
      <c r="H307" s="303"/>
      <c r="I307" s="303"/>
      <c r="J307" s="303"/>
      <c r="K307" s="303"/>
      <c r="L307" s="303"/>
      <c r="M307" s="303"/>
      <c r="N307" s="303"/>
      <c r="O307" s="303"/>
      <c r="P307" s="305"/>
      <c r="Q307" s="305"/>
      <c r="R307" s="303"/>
      <c r="S307" s="303"/>
      <c r="T307" s="303"/>
      <c r="U307" s="303"/>
      <c r="V307" s="303"/>
      <c r="W307" s="303"/>
      <c r="X307" s="303"/>
      <c r="Y307" s="303"/>
    </row>
    <row r="308" spans="1:25" ht="12.75">
      <c r="A308" s="303"/>
      <c r="B308" s="303"/>
      <c r="C308" s="303"/>
      <c r="D308" s="303"/>
      <c r="E308" s="303"/>
      <c r="F308" s="304"/>
      <c r="G308" s="303"/>
      <c r="H308" s="303"/>
      <c r="I308" s="303"/>
      <c r="J308" s="303"/>
      <c r="K308" s="303"/>
      <c r="L308" s="303"/>
      <c r="M308" s="303"/>
      <c r="N308" s="303"/>
      <c r="O308" s="303"/>
      <c r="P308" s="305"/>
      <c r="Q308" s="305"/>
      <c r="R308" s="303"/>
      <c r="S308" s="303"/>
      <c r="T308" s="303"/>
      <c r="U308" s="303"/>
      <c r="V308" s="303"/>
      <c r="W308" s="303"/>
      <c r="X308" s="303"/>
      <c r="Y308" s="303"/>
    </row>
    <row r="309" spans="1:25" ht="12.75">
      <c r="A309" s="303"/>
      <c r="B309" s="303"/>
      <c r="C309" s="303"/>
      <c r="D309" s="303"/>
      <c r="E309" s="303"/>
      <c r="F309" s="304"/>
      <c r="G309" s="303"/>
      <c r="H309" s="303"/>
      <c r="I309" s="303"/>
      <c r="J309" s="303"/>
      <c r="K309" s="303"/>
      <c r="L309" s="303"/>
      <c r="M309" s="303"/>
      <c r="N309" s="303"/>
      <c r="O309" s="303"/>
      <c r="P309" s="305"/>
      <c r="Q309" s="305"/>
      <c r="R309" s="303"/>
      <c r="S309" s="303"/>
      <c r="T309" s="303"/>
      <c r="U309" s="303"/>
      <c r="V309" s="303"/>
      <c r="W309" s="303"/>
      <c r="X309" s="303"/>
      <c r="Y309" s="303"/>
    </row>
    <row r="310" spans="1:25" ht="12.75">
      <c r="A310" s="303"/>
      <c r="B310" s="303"/>
      <c r="C310" s="303"/>
      <c r="D310" s="303"/>
      <c r="E310" s="303"/>
      <c r="F310" s="304"/>
      <c r="G310" s="303"/>
      <c r="H310" s="303"/>
      <c r="I310" s="303"/>
      <c r="J310" s="303"/>
      <c r="K310" s="303"/>
      <c r="L310" s="303"/>
      <c r="M310" s="303"/>
      <c r="N310" s="303"/>
      <c r="O310" s="303"/>
      <c r="P310" s="305"/>
      <c r="Q310" s="305"/>
      <c r="R310" s="303"/>
      <c r="S310" s="303"/>
      <c r="T310" s="303"/>
      <c r="U310" s="303"/>
      <c r="V310" s="303"/>
      <c r="W310" s="303"/>
      <c r="X310" s="303"/>
      <c r="Y310" s="303"/>
    </row>
    <row r="311" spans="1:25" ht="12.75">
      <c r="A311" s="303"/>
      <c r="B311" s="303"/>
      <c r="C311" s="303"/>
      <c r="D311" s="303"/>
      <c r="E311" s="303"/>
      <c r="F311" s="304"/>
      <c r="G311" s="303"/>
      <c r="H311" s="303"/>
      <c r="I311" s="303"/>
      <c r="J311" s="303"/>
      <c r="K311" s="303"/>
      <c r="L311" s="303"/>
      <c r="M311" s="303"/>
      <c r="N311" s="303"/>
      <c r="O311" s="303"/>
      <c r="P311" s="305"/>
      <c r="Q311" s="305"/>
      <c r="R311" s="303"/>
      <c r="S311" s="303"/>
      <c r="T311" s="303"/>
      <c r="U311" s="303"/>
      <c r="V311" s="303"/>
      <c r="W311" s="303"/>
      <c r="X311" s="303"/>
      <c r="Y311" s="303"/>
    </row>
    <row r="312" spans="1:25" ht="12.75">
      <c r="A312" s="303"/>
      <c r="B312" s="303"/>
      <c r="C312" s="303"/>
      <c r="D312" s="303"/>
      <c r="E312" s="303"/>
      <c r="F312" s="304"/>
      <c r="G312" s="303"/>
      <c r="H312" s="303"/>
      <c r="I312" s="303"/>
      <c r="J312" s="303"/>
      <c r="K312" s="303"/>
      <c r="L312" s="303"/>
      <c r="M312" s="303"/>
      <c r="N312" s="303"/>
      <c r="O312" s="303"/>
      <c r="P312" s="305"/>
      <c r="Q312" s="305"/>
      <c r="R312" s="303"/>
      <c r="S312" s="303"/>
      <c r="T312" s="303"/>
      <c r="U312" s="303"/>
      <c r="V312" s="303"/>
      <c r="W312" s="303"/>
      <c r="X312" s="303"/>
      <c r="Y312" s="303"/>
    </row>
    <row r="313" spans="1:25" ht="12.75">
      <c r="A313" s="303"/>
      <c r="B313" s="303"/>
      <c r="C313" s="303"/>
      <c r="D313" s="303"/>
      <c r="E313" s="303"/>
      <c r="F313" s="304"/>
      <c r="G313" s="303"/>
      <c r="H313" s="303"/>
      <c r="I313" s="303"/>
      <c r="J313" s="303"/>
      <c r="K313" s="303"/>
      <c r="L313" s="303"/>
      <c r="M313" s="303"/>
      <c r="N313" s="303"/>
      <c r="O313" s="303"/>
      <c r="P313" s="305"/>
      <c r="Q313" s="305"/>
      <c r="R313" s="303"/>
      <c r="S313" s="303"/>
      <c r="T313" s="303"/>
      <c r="U313" s="303"/>
      <c r="V313" s="303"/>
      <c r="W313" s="303"/>
      <c r="X313" s="303"/>
      <c r="Y313" s="303"/>
    </row>
    <row r="314" spans="1:25" ht="12.75">
      <c r="A314" s="303"/>
      <c r="B314" s="303"/>
      <c r="C314" s="303"/>
      <c r="D314" s="303"/>
      <c r="E314" s="303"/>
      <c r="F314" s="304"/>
      <c r="G314" s="303"/>
      <c r="H314" s="303"/>
      <c r="I314" s="303"/>
      <c r="J314" s="303"/>
      <c r="K314" s="303"/>
      <c r="L314" s="303"/>
      <c r="M314" s="303"/>
      <c r="N314" s="303"/>
      <c r="O314" s="303"/>
      <c r="P314" s="305"/>
      <c r="Q314" s="305"/>
      <c r="R314" s="303"/>
      <c r="S314" s="303"/>
      <c r="T314" s="303"/>
      <c r="U314" s="303"/>
      <c r="V314" s="303"/>
      <c r="W314" s="303"/>
      <c r="X314" s="303"/>
      <c r="Y314" s="303"/>
    </row>
    <row r="315" spans="1:25" ht="12.75">
      <c r="A315" s="303"/>
      <c r="B315" s="303"/>
      <c r="C315" s="303"/>
      <c r="D315" s="303"/>
      <c r="E315" s="303"/>
      <c r="F315" s="304"/>
      <c r="G315" s="303"/>
      <c r="H315" s="303"/>
      <c r="I315" s="303"/>
      <c r="J315" s="303"/>
      <c r="K315" s="303"/>
      <c r="L315" s="303"/>
      <c r="M315" s="303"/>
      <c r="N315" s="303"/>
      <c r="O315" s="303"/>
      <c r="P315" s="305"/>
      <c r="Q315" s="305"/>
      <c r="R315" s="303"/>
      <c r="S315" s="303"/>
      <c r="T315" s="303"/>
      <c r="U315" s="303"/>
      <c r="V315" s="303"/>
      <c r="W315" s="303"/>
      <c r="X315" s="303"/>
      <c r="Y315" s="303"/>
    </row>
    <row r="316" spans="1:25" ht="12.75">
      <c r="A316" s="303"/>
      <c r="B316" s="303"/>
      <c r="C316" s="303"/>
      <c r="D316" s="303"/>
      <c r="E316" s="303"/>
      <c r="F316" s="304"/>
      <c r="G316" s="303"/>
      <c r="H316" s="303"/>
      <c r="I316" s="303"/>
      <c r="J316" s="303"/>
      <c r="K316" s="303"/>
      <c r="L316" s="303"/>
      <c r="M316" s="303"/>
      <c r="N316" s="303"/>
      <c r="O316" s="303"/>
      <c r="P316" s="305"/>
      <c r="Q316" s="305"/>
      <c r="R316" s="303"/>
      <c r="S316" s="303"/>
      <c r="T316" s="303"/>
      <c r="U316" s="303"/>
      <c r="V316" s="303"/>
      <c r="W316" s="303"/>
      <c r="X316" s="303"/>
      <c r="Y316" s="303"/>
    </row>
    <row r="317" spans="1:25" ht="12.75">
      <c r="A317" s="303"/>
      <c r="B317" s="303"/>
      <c r="C317" s="303"/>
      <c r="D317" s="303"/>
      <c r="E317" s="303"/>
      <c r="F317" s="304"/>
      <c r="G317" s="303"/>
      <c r="H317" s="303"/>
      <c r="I317" s="303"/>
      <c r="J317" s="303"/>
      <c r="K317" s="303"/>
      <c r="L317" s="303"/>
      <c r="M317" s="303"/>
      <c r="N317" s="303"/>
      <c r="O317" s="303"/>
      <c r="P317" s="305"/>
      <c r="Q317" s="305"/>
      <c r="R317" s="303"/>
      <c r="S317" s="303"/>
      <c r="T317" s="303"/>
      <c r="U317" s="303"/>
      <c r="V317" s="303"/>
      <c r="W317" s="303"/>
      <c r="X317" s="303"/>
      <c r="Y317" s="303"/>
    </row>
    <row r="318" spans="1:25" ht="12.75">
      <c r="A318" s="303"/>
      <c r="B318" s="303"/>
      <c r="C318" s="303"/>
      <c r="D318" s="303"/>
      <c r="E318" s="303"/>
      <c r="F318" s="304"/>
      <c r="G318" s="303"/>
      <c r="H318" s="303"/>
      <c r="I318" s="303"/>
      <c r="J318" s="303"/>
      <c r="K318" s="303"/>
      <c r="L318" s="303"/>
      <c r="M318" s="303"/>
      <c r="N318" s="303"/>
      <c r="O318" s="303"/>
      <c r="P318" s="305"/>
      <c r="Q318" s="305"/>
      <c r="R318" s="303"/>
      <c r="S318" s="303"/>
      <c r="T318" s="303"/>
      <c r="U318" s="303"/>
      <c r="V318" s="303"/>
      <c r="W318" s="303"/>
      <c r="X318" s="303"/>
      <c r="Y318" s="303"/>
    </row>
    <row r="319" spans="1:25" ht="12.75">
      <c r="A319" s="303"/>
      <c r="B319" s="303"/>
      <c r="C319" s="303"/>
      <c r="D319" s="303"/>
      <c r="E319" s="303"/>
      <c r="F319" s="304"/>
      <c r="G319" s="303"/>
      <c r="H319" s="303"/>
      <c r="I319" s="303"/>
      <c r="J319" s="303"/>
      <c r="K319" s="303"/>
      <c r="L319" s="303"/>
      <c r="M319" s="303"/>
      <c r="N319" s="303"/>
      <c r="O319" s="303"/>
      <c r="P319" s="305"/>
      <c r="Q319" s="305"/>
      <c r="R319" s="303"/>
      <c r="S319" s="303"/>
      <c r="T319" s="303"/>
      <c r="U319" s="303"/>
      <c r="V319" s="303"/>
      <c r="W319" s="303"/>
      <c r="X319" s="303"/>
      <c r="Y319" s="303"/>
    </row>
    <row r="320" spans="1:25" ht="12.75">
      <c r="A320" s="303"/>
      <c r="B320" s="303"/>
      <c r="C320" s="303"/>
      <c r="D320" s="303"/>
      <c r="E320" s="303"/>
      <c r="F320" s="304"/>
      <c r="G320" s="303"/>
      <c r="H320" s="303"/>
      <c r="I320" s="303"/>
      <c r="J320" s="303"/>
      <c r="K320" s="303"/>
      <c r="L320" s="303"/>
      <c r="M320" s="303"/>
      <c r="N320" s="303"/>
      <c r="O320" s="303"/>
      <c r="P320" s="305"/>
      <c r="Q320" s="305"/>
      <c r="R320" s="303"/>
      <c r="S320" s="303"/>
      <c r="T320" s="303"/>
      <c r="U320" s="303"/>
      <c r="V320" s="303"/>
      <c r="W320" s="303"/>
      <c r="X320" s="303"/>
      <c r="Y320" s="303"/>
    </row>
    <row r="321" spans="1:25" ht="12.75">
      <c r="A321" s="303"/>
      <c r="B321" s="303"/>
      <c r="C321" s="303"/>
      <c r="D321" s="303"/>
      <c r="E321" s="303"/>
      <c r="F321" s="304"/>
      <c r="G321" s="303"/>
      <c r="H321" s="303"/>
      <c r="I321" s="303"/>
      <c r="J321" s="303"/>
      <c r="K321" s="303"/>
      <c r="L321" s="303"/>
      <c r="M321" s="303"/>
      <c r="N321" s="303"/>
      <c r="O321" s="303"/>
      <c r="P321" s="305"/>
      <c r="Q321" s="305"/>
      <c r="R321" s="303"/>
      <c r="S321" s="303"/>
      <c r="T321" s="303"/>
      <c r="U321" s="303"/>
      <c r="V321" s="303"/>
      <c r="W321" s="303"/>
      <c r="X321" s="303"/>
      <c r="Y321" s="303"/>
    </row>
    <row r="322" spans="1:25" ht="12.75">
      <c r="A322" s="303"/>
      <c r="B322" s="303"/>
      <c r="C322" s="303"/>
      <c r="D322" s="303"/>
      <c r="E322" s="303"/>
      <c r="F322" s="304"/>
      <c r="G322" s="303"/>
      <c r="H322" s="303"/>
      <c r="I322" s="303"/>
      <c r="J322" s="303"/>
      <c r="K322" s="303"/>
      <c r="L322" s="303"/>
      <c r="M322" s="303"/>
      <c r="N322" s="303"/>
      <c r="O322" s="303"/>
      <c r="P322" s="305"/>
      <c r="Q322" s="305"/>
      <c r="R322" s="303"/>
      <c r="S322" s="303"/>
      <c r="T322" s="303"/>
      <c r="U322" s="303"/>
      <c r="V322" s="303"/>
      <c r="W322" s="303"/>
      <c r="X322" s="303"/>
      <c r="Y322" s="303"/>
    </row>
    <row r="323" spans="1:25" ht="12.75">
      <c r="A323" s="303"/>
      <c r="B323" s="303"/>
      <c r="C323" s="303"/>
      <c r="D323" s="303"/>
      <c r="E323" s="303"/>
      <c r="F323" s="304"/>
      <c r="G323" s="303"/>
      <c r="H323" s="303"/>
      <c r="I323" s="303"/>
      <c r="J323" s="303"/>
      <c r="K323" s="303"/>
      <c r="L323" s="303"/>
      <c r="M323" s="303"/>
      <c r="N323" s="303"/>
      <c r="O323" s="303"/>
      <c r="P323" s="305"/>
      <c r="Q323" s="305"/>
      <c r="R323" s="303"/>
      <c r="S323" s="303"/>
      <c r="T323" s="303"/>
      <c r="U323" s="303"/>
      <c r="V323" s="303"/>
      <c r="W323" s="303"/>
      <c r="X323" s="303"/>
      <c r="Y323" s="303"/>
    </row>
    <row r="324" spans="1:25" ht="12.75">
      <c r="A324" s="303"/>
      <c r="B324" s="303"/>
      <c r="C324" s="303"/>
      <c r="D324" s="303"/>
      <c r="E324" s="303"/>
      <c r="F324" s="304"/>
      <c r="G324" s="303"/>
      <c r="H324" s="303"/>
      <c r="I324" s="303"/>
      <c r="J324" s="303"/>
      <c r="K324" s="303"/>
      <c r="L324" s="303"/>
      <c r="M324" s="303"/>
      <c r="N324" s="303"/>
      <c r="O324" s="303"/>
      <c r="P324" s="305"/>
      <c r="Q324" s="305"/>
      <c r="R324" s="303"/>
      <c r="S324" s="303"/>
      <c r="T324" s="303"/>
      <c r="U324" s="303"/>
      <c r="V324" s="303"/>
      <c r="W324" s="303"/>
      <c r="X324" s="303"/>
      <c r="Y324" s="303"/>
    </row>
    <row r="325" spans="1:25" ht="12.75">
      <c r="A325" s="303"/>
      <c r="B325" s="303"/>
      <c r="C325" s="303"/>
      <c r="D325" s="303"/>
      <c r="E325" s="303"/>
      <c r="F325" s="304"/>
      <c r="G325" s="303"/>
      <c r="H325" s="303"/>
      <c r="I325" s="303"/>
      <c r="J325" s="303"/>
      <c r="K325" s="303"/>
      <c r="L325" s="303"/>
      <c r="M325" s="303"/>
      <c r="N325" s="303"/>
      <c r="O325" s="303"/>
      <c r="P325" s="305"/>
      <c r="Q325" s="305"/>
      <c r="R325" s="303"/>
      <c r="S325" s="303"/>
      <c r="T325" s="303"/>
      <c r="U325" s="303"/>
      <c r="V325" s="303"/>
      <c r="W325" s="303"/>
      <c r="X325" s="303"/>
      <c r="Y325" s="303"/>
    </row>
    <row r="326" spans="1:25" ht="12.75">
      <c r="A326" s="303"/>
      <c r="B326" s="303"/>
      <c r="C326" s="303"/>
      <c r="D326" s="303"/>
      <c r="E326" s="303"/>
      <c r="F326" s="304"/>
      <c r="G326" s="303"/>
      <c r="H326" s="303"/>
      <c r="I326" s="303"/>
      <c r="J326" s="303"/>
      <c r="K326" s="303"/>
      <c r="L326" s="303"/>
      <c r="M326" s="303"/>
      <c r="N326" s="303"/>
      <c r="O326" s="303"/>
      <c r="P326" s="305"/>
      <c r="Q326" s="305"/>
      <c r="R326" s="303"/>
      <c r="S326" s="303"/>
      <c r="T326" s="303"/>
      <c r="U326" s="303"/>
      <c r="V326" s="303"/>
      <c r="W326" s="303"/>
      <c r="X326" s="303"/>
      <c r="Y326" s="303"/>
    </row>
    <row r="327" spans="1:25" ht="12.75">
      <c r="A327" s="303"/>
      <c r="B327" s="303"/>
      <c r="C327" s="303"/>
      <c r="D327" s="303"/>
      <c r="E327" s="303"/>
      <c r="F327" s="304"/>
      <c r="G327" s="303"/>
      <c r="H327" s="303"/>
      <c r="I327" s="303"/>
      <c r="J327" s="303"/>
      <c r="K327" s="303"/>
      <c r="L327" s="303"/>
      <c r="M327" s="303"/>
      <c r="N327" s="303"/>
      <c r="O327" s="303"/>
      <c r="P327" s="305"/>
      <c r="Q327" s="305"/>
      <c r="R327" s="303"/>
      <c r="S327" s="303"/>
      <c r="T327" s="303"/>
      <c r="U327" s="303"/>
      <c r="V327" s="303"/>
      <c r="W327" s="303"/>
      <c r="X327" s="303"/>
      <c r="Y327" s="303"/>
    </row>
    <row r="328" spans="1:25" ht="12.75">
      <c r="A328" s="303"/>
      <c r="B328" s="303"/>
      <c r="C328" s="303"/>
      <c r="D328" s="303"/>
      <c r="E328" s="303"/>
      <c r="F328" s="304"/>
      <c r="G328" s="303"/>
      <c r="H328" s="303"/>
      <c r="I328" s="303"/>
      <c r="J328" s="303"/>
      <c r="K328" s="303"/>
      <c r="L328" s="303"/>
      <c r="M328" s="303"/>
      <c r="N328" s="303"/>
      <c r="O328" s="303"/>
      <c r="P328" s="305"/>
      <c r="Q328" s="305"/>
      <c r="R328" s="303"/>
      <c r="S328" s="303"/>
      <c r="T328" s="303"/>
      <c r="U328" s="303"/>
      <c r="V328" s="303"/>
      <c r="W328" s="303"/>
      <c r="X328" s="303"/>
      <c r="Y328" s="303"/>
    </row>
    <row r="329" spans="1:25" ht="12.75">
      <c r="A329" s="303"/>
      <c r="B329" s="303"/>
      <c r="C329" s="303"/>
      <c r="D329" s="303"/>
      <c r="E329" s="303"/>
      <c r="F329" s="304"/>
      <c r="G329" s="303"/>
      <c r="H329" s="303"/>
      <c r="I329" s="303"/>
      <c r="J329" s="303"/>
      <c r="K329" s="303"/>
      <c r="L329" s="303"/>
      <c r="M329" s="303"/>
      <c r="N329" s="303"/>
      <c r="O329" s="303"/>
      <c r="P329" s="305"/>
      <c r="Q329" s="305"/>
      <c r="R329" s="303"/>
      <c r="S329" s="303"/>
      <c r="T329" s="303"/>
      <c r="U329" s="303"/>
      <c r="V329" s="303"/>
      <c r="W329" s="303"/>
      <c r="X329" s="303"/>
      <c r="Y329" s="303"/>
    </row>
    <row r="330" spans="1:25" ht="12.75">
      <c r="A330" s="303"/>
      <c r="B330" s="303"/>
      <c r="C330" s="303"/>
      <c r="D330" s="303"/>
      <c r="E330" s="303"/>
      <c r="F330" s="304"/>
      <c r="G330" s="303"/>
      <c r="H330" s="303"/>
      <c r="I330" s="303"/>
      <c r="J330" s="303"/>
      <c r="K330" s="303"/>
      <c r="L330" s="303"/>
      <c r="M330" s="303"/>
      <c r="N330" s="303"/>
      <c r="O330" s="303"/>
      <c r="P330" s="305"/>
      <c r="Q330" s="305"/>
      <c r="R330" s="303"/>
      <c r="S330" s="303"/>
      <c r="T330" s="303"/>
      <c r="U330" s="303"/>
      <c r="V330" s="303"/>
      <c r="W330" s="303"/>
      <c r="X330" s="303"/>
      <c r="Y330" s="303"/>
    </row>
    <row r="331" spans="1:25" ht="12.75">
      <c r="A331" s="303"/>
      <c r="B331" s="303"/>
      <c r="C331" s="303"/>
      <c r="D331" s="303"/>
      <c r="E331" s="303"/>
      <c r="F331" s="304"/>
      <c r="G331" s="303"/>
      <c r="H331" s="303"/>
      <c r="I331" s="303"/>
      <c r="J331" s="303"/>
      <c r="K331" s="303"/>
      <c r="L331" s="303"/>
      <c r="M331" s="303"/>
      <c r="N331" s="303"/>
      <c r="O331" s="303"/>
      <c r="P331" s="305"/>
      <c r="Q331" s="305"/>
      <c r="R331" s="303"/>
      <c r="S331" s="303"/>
      <c r="T331" s="303"/>
      <c r="U331" s="303"/>
      <c r="V331" s="303"/>
      <c r="W331" s="303"/>
      <c r="X331" s="303"/>
      <c r="Y331" s="303"/>
    </row>
    <row r="332" spans="1:25" ht="12.75">
      <c r="A332" s="303"/>
      <c r="B332" s="303"/>
      <c r="C332" s="303"/>
      <c r="D332" s="303"/>
      <c r="E332" s="303"/>
      <c r="F332" s="304"/>
      <c r="G332" s="303"/>
      <c r="H332" s="303"/>
      <c r="I332" s="303"/>
      <c r="J332" s="303"/>
      <c r="K332" s="303"/>
      <c r="L332" s="303"/>
      <c r="M332" s="303"/>
      <c r="N332" s="303"/>
      <c r="O332" s="303"/>
      <c r="P332" s="305"/>
      <c r="Q332" s="305"/>
      <c r="R332" s="303"/>
      <c r="S332" s="303"/>
      <c r="T332" s="303"/>
      <c r="U332" s="303"/>
      <c r="V332" s="303"/>
      <c r="W332" s="303"/>
      <c r="X332" s="303"/>
      <c r="Y332" s="303"/>
    </row>
    <row r="333" spans="1:25" ht="12.75">
      <c r="A333" s="303"/>
      <c r="B333" s="303"/>
      <c r="C333" s="303"/>
      <c r="D333" s="303"/>
      <c r="E333" s="303"/>
      <c r="F333" s="304"/>
      <c r="G333" s="303"/>
      <c r="H333" s="303"/>
      <c r="I333" s="303"/>
      <c r="J333" s="303"/>
      <c r="K333" s="303"/>
      <c r="L333" s="303"/>
      <c r="M333" s="303"/>
      <c r="N333" s="303"/>
      <c r="O333" s="303"/>
      <c r="P333" s="305"/>
      <c r="Q333" s="305"/>
      <c r="R333" s="303"/>
      <c r="S333" s="303"/>
      <c r="T333" s="303"/>
      <c r="U333" s="303"/>
      <c r="V333" s="303"/>
      <c r="W333" s="303"/>
      <c r="X333" s="303"/>
      <c r="Y333" s="303"/>
    </row>
    <row r="334" spans="1:25" ht="12.75">
      <c r="A334" s="303"/>
      <c r="B334" s="303"/>
      <c r="C334" s="303"/>
      <c r="D334" s="303"/>
      <c r="E334" s="303"/>
      <c r="F334" s="304"/>
      <c r="G334" s="303"/>
      <c r="H334" s="303"/>
      <c r="I334" s="303"/>
      <c r="J334" s="303"/>
      <c r="K334" s="303"/>
      <c r="L334" s="303"/>
      <c r="M334" s="303"/>
      <c r="N334" s="303"/>
      <c r="O334" s="303"/>
      <c r="P334" s="305"/>
      <c r="Q334" s="305"/>
      <c r="R334" s="303"/>
      <c r="S334" s="303"/>
      <c r="T334" s="303"/>
      <c r="U334" s="303"/>
      <c r="V334" s="303"/>
      <c r="W334" s="303"/>
      <c r="X334" s="303"/>
      <c r="Y334" s="303"/>
    </row>
    <row r="335" spans="1:25" ht="12.75">
      <c r="A335" s="303"/>
      <c r="B335" s="303"/>
      <c r="C335" s="303"/>
      <c r="D335" s="303"/>
      <c r="E335" s="303"/>
      <c r="F335" s="304"/>
      <c r="G335" s="303"/>
      <c r="H335" s="303"/>
      <c r="I335" s="303"/>
      <c r="J335" s="303"/>
      <c r="K335" s="303"/>
      <c r="L335" s="303"/>
      <c r="M335" s="303"/>
      <c r="N335" s="303"/>
      <c r="O335" s="303"/>
      <c r="P335" s="305"/>
      <c r="Q335" s="305"/>
      <c r="R335" s="303"/>
      <c r="S335" s="303"/>
      <c r="T335" s="303"/>
      <c r="U335" s="303"/>
      <c r="V335" s="303"/>
      <c r="W335" s="303"/>
      <c r="X335" s="303"/>
      <c r="Y335" s="303"/>
    </row>
    <row r="336" spans="1:25" ht="12.75">
      <c r="A336" s="303"/>
      <c r="B336" s="303"/>
      <c r="C336" s="303"/>
      <c r="D336" s="303"/>
      <c r="E336" s="303"/>
      <c r="F336" s="304"/>
      <c r="G336" s="303"/>
      <c r="H336" s="303"/>
      <c r="I336" s="303"/>
      <c r="J336" s="303"/>
      <c r="K336" s="303"/>
      <c r="L336" s="303"/>
      <c r="M336" s="303"/>
      <c r="N336" s="303"/>
      <c r="O336" s="303"/>
      <c r="P336" s="305"/>
      <c r="Q336" s="305"/>
      <c r="R336" s="303"/>
      <c r="S336" s="303"/>
      <c r="T336" s="303"/>
      <c r="U336" s="303"/>
      <c r="V336" s="303"/>
      <c r="W336" s="303"/>
      <c r="X336" s="303"/>
      <c r="Y336" s="303"/>
    </row>
    <row r="337" spans="1:25" ht="12.75">
      <c r="A337" s="303"/>
      <c r="B337" s="303"/>
      <c r="C337" s="303"/>
      <c r="D337" s="303"/>
      <c r="E337" s="303"/>
      <c r="F337" s="304"/>
      <c r="G337" s="303"/>
      <c r="H337" s="303"/>
      <c r="I337" s="303"/>
      <c r="J337" s="303"/>
      <c r="K337" s="303"/>
      <c r="L337" s="303"/>
      <c r="M337" s="303"/>
      <c r="N337" s="303"/>
      <c r="O337" s="303"/>
      <c r="P337" s="305"/>
      <c r="Q337" s="305"/>
      <c r="R337" s="303"/>
      <c r="S337" s="303"/>
      <c r="T337" s="303"/>
      <c r="U337" s="303"/>
      <c r="V337" s="303"/>
      <c r="W337" s="303"/>
      <c r="X337" s="303"/>
      <c r="Y337" s="303"/>
    </row>
    <row r="338" spans="1:25" ht="12.75">
      <c r="A338" s="303"/>
      <c r="B338" s="303"/>
      <c r="C338" s="303"/>
      <c r="D338" s="303"/>
      <c r="E338" s="303"/>
      <c r="F338" s="304"/>
      <c r="G338" s="303"/>
      <c r="H338" s="303"/>
      <c r="I338" s="303"/>
      <c r="J338" s="303"/>
      <c r="K338" s="303"/>
      <c r="L338" s="303"/>
      <c r="M338" s="303"/>
      <c r="N338" s="303"/>
      <c r="O338" s="303"/>
      <c r="P338" s="305"/>
      <c r="Q338" s="305"/>
      <c r="R338" s="303"/>
      <c r="S338" s="303"/>
      <c r="T338" s="303"/>
      <c r="U338" s="303"/>
      <c r="V338" s="303"/>
      <c r="W338" s="303"/>
      <c r="X338" s="303"/>
      <c r="Y338" s="303"/>
    </row>
    <row r="339" spans="1:25" ht="12.75">
      <c r="A339" s="303"/>
      <c r="B339" s="303"/>
      <c r="C339" s="303"/>
      <c r="D339" s="303"/>
      <c r="E339" s="303"/>
      <c r="F339" s="304"/>
      <c r="G339" s="303"/>
      <c r="H339" s="303"/>
      <c r="I339" s="303"/>
      <c r="J339" s="303"/>
      <c r="K339" s="303"/>
      <c r="L339" s="303"/>
      <c r="M339" s="303"/>
      <c r="N339" s="303"/>
      <c r="O339" s="303"/>
      <c r="P339" s="305"/>
      <c r="Q339" s="305"/>
      <c r="R339" s="303"/>
      <c r="S339" s="303"/>
      <c r="T339" s="303"/>
      <c r="U339" s="303"/>
      <c r="V339" s="303"/>
      <c r="W339" s="303"/>
      <c r="X339" s="303"/>
      <c r="Y339" s="303"/>
    </row>
    <row r="340" spans="1:25" ht="12.75">
      <c r="A340" s="303"/>
      <c r="B340" s="303"/>
      <c r="C340" s="303"/>
      <c r="D340" s="303"/>
      <c r="E340" s="303"/>
      <c r="F340" s="304"/>
      <c r="G340" s="303"/>
      <c r="H340" s="303"/>
      <c r="I340" s="303"/>
      <c r="J340" s="303"/>
      <c r="K340" s="303"/>
      <c r="L340" s="303"/>
      <c r="M340" s="303"/>
      <c r="N340" s="303"/>
      <c r="O340" s="303"/>
      <c r="P340" s="305"/>
      <c r="Q340" s="305"/>
      <c r="R340" s="303"/>
      <c r="S340" s="303"/>
      <c r="T340" s="303"/>
      <c r="U340" s="303"/>
      <c r="V340" s="303"/>
      <c r="W340" s="303"/>
      <c r="X340" s="303"/>
      <c r="Y340" s="303"/>
    </row>
    <row r="341" spans="1:25" ht="12.75">
      <c r="A341" s="303"/>
      <c r="B341" s="303"/>
      <c r="C341" s="303"/>
      <c r="D341" s="303"/>
      <c r="E341" s="303"/>
      <c r="F341" s="304"/>
      <c r="G341" s="303"/>
      <c r="H341" s="303"/>
      <c r="I341" s="303"/>
      <c r="J341" s="303"/>
      <c r="K341" s="303"/>
      <c r="L341" s="303"/>
      <c r="M341" s="303"/>
      <c r="N341" s="303"/>
      <c r="O341" s="303"/>
      <c r="P341" s="305"/>
      <c r="Q341" s="305"/>
      <c r="R341" s="303"/>
      <c r="S341" s="303"/>
      <c r="T341" s="303"/>
      <c r="U341" s="303"/>
      <c r="V341" s="303"/>
      <c r="W341" s="303"/>
      <c r="X341" s="303"/>
      <c r="Y341" s="303"/>
    </row>
    <row r="342" spans="1:25" ht="12.75">
      <c r="A342" s="303"/>
      <c r="B342" s="303"/>
      <c r="C342" s="303"/>
      <c r="D342" s="303"/>
      <c r="E342" s="303"/>
      <c r="F342" s="304"/>
      <c r="G342" s="303"/>
      <c r="H342" s="303"/>
      <c r="I342" s="303"/>
      <c r="J342" s="303"/>
      <c r="K342" s="303"/>
      <c r="L342" s="303"/>
      <c r="M342" s="303"/>
      <c r="N342" s="303"/>
      <c r="O342" s="303"/>
      <c r="P342" s="305"/>
      <c r="Q342" s="305"/>
      <c r="R342" s="303"/>
      <c r="S342" s="303"/>
      <c r="T342" s="303"/>
      <c r="U342" s="303"/>
      <c r="V342" s="303"/>
      <c r="W342" s="303"/>
      <c r="X342" s="303"/>
      <c r="Y342" s="303"/>
    </row>
    <row r="343" spans="1:25" ht="12.75">
      <c r="A343" s="303"/>
      <c r="B343" s="303"/>
      <c r="C343" s="303"/>
      <c r="D343" s="303"/>
      <c r="E343" s="303"/>
      <c r="F343" s="304"/>
      <c r="G343" s="303"/>
      <c r="H343" s="303"/>
      <c r="I343" s="303"/>
      <c r="J343" s="303"/>
      <c r="K343" s="303"/>
      <c r="L343" s="303"/>
      <c r="M343" s="303"/>
      <c r="N343" s="303"/>
      <c r="O343" s="303"/>
      <c r="P343" s="305"/>
      <c r="Q343" s="305"/>
      <c r="R343" s="303"/>
      <c r="S343" s="303"/>
      <c r="T343" s="303"/>
      <c r="U343" s="303"/>
      <c r="V343" s="303"/>
      <c r="W343" s="303"/>
      <c r="X343" s="303"/>
      <c r="Y343" s="303"/>
    </row>
    <row r="344" spans="1:25" ht="12.75">
      <c r="A344" s="303"/>
      <c r="B344" s="303"/>
      <c r="C344" s="303"/>
      <c r="D344" s="303"/>
      <c r="E344" s="303"/>
      <c r="F344" s="304"/>
      <c r="G344" s="303"/>
      <c r="H344" s="303"/>
      <c r="I344" s="303"/>
      <c r="J344" s="303"/>
      <c r="K344" s="303"/>
      <c r="L344" s="303"/>
      <c r="M344" s="303"/>
      <c r="N344" s="303"/>
      <c r="O344" s="303"/>
      <c r="P344" s="305"/>
      <c r="Q344" s="305"/>
      <c r="R344" s="303"/>
      <c r="S344" s="303"/>
      <c r="T344" s="303"/>
      <c r="U344" s="303"/>
      <c r="V344" s="303"/>
      <c r="W344" s="303"/>
      <c r="X344" s="303"/>
      <c r="Y344" s="303"/>
    </row>
    <row r="345" spans="1:25" ht="12.75">
      <c r="A345" s="303"/>
      <c r="B345" s="303"/>
      <c r="C345" s="303"/>
      <c r="D345" s="303"/>
      <c r="E345" s="303"/>
      <c r="F345" s="304"/>
      <c r="G345" s="303"/>
      <c r="H345" s="303"/>
      <c r="I345" s="303"/>
      <c r="J345" s="303"/>
      <c r="K345" s="303"/>
      <c r="L345" s="303"/>
      <c r="M345" s="303"/>
      <c r="N345" s="303"/>
      <c r="O345" s="303"/>
      <c r="P345" s="305"/>
      <c r="Q345" s="305"/>
      <c r="R345" s="303"/>
      <c r="S345" s="303"/>
      <c r="T345" s="303"/>
      <c r="U345" s="303"/>
      <c r="V345" s="303"/>
      <c r="W345" s="303"/>
      <c r="X345" s="303"/>
      <c r="Y345" s="303"/>
    </row>
    <row r="346" spans="1:25" ht="12.75">
      <c r="A346" s="303"/>
      <c r="B346" s="303"/>
      <c r="C346" s="303"/>
      <c r="D346" s="303"/>
      <c r="E346" s="303"/>
      <c r="F346" s="304"/>
      <c r="G346" s="303"/>
      <c r="H346" s="303"/>
      <c r="I346" s="303"/>
      <c r="J346" s="303"/>
      <c r="K346" s="303"/>
      <c r="L346" s="303"/>
      <c r="M346" s="303"/>
      <c r="N346" s="303"/>
      <c r="O346" s="303"/>
      <c r="P346" s="305"/>
      <c r="Q346" s="305"/>
      <c r="R346" s="303"/>
      <c r="S346" s="303"/>
      <c r="T346" s="303"/>
      <c r="U346" s="303"/>
      <c r="V346" s="303"/>
      <c r="W346" s="303"/>
      <c r="X346" s="303"/>
      <c r="Y346" s="303"/>
    </row>
    <row r="347" spans="1:25" ht="12.75">
      <c r="A347" s="303"/>
      <c r="B347" s="303"/>
      <c r="C347" s="303"/>
      <c r="D347" s="303"/>
      <c r="E347" s="303"/>
      <c r="F347" s="304"/>
      <c r="G347" s="303"/>
      <c r="H347" s="303"/>
      <c r="I347" s="303"/>
      <c r="J347" s="303"/>
      <c r="K347" s="303"/>
      <c r="L347" s="303"/>
      <c r="M347" s="303"/>
      <c r="N347" s="303"/>
      <c r="O347" s="303"/>
      <c r="P347" s="305"/>
      <c r="Q347" s="305"/>
      <c r="R347" s="303"/>
      <c r="S347" s="303"/>
      <c r="T347" s="303"/>
      <c r="U347" s="303"/>
      <c r="V347" s="303"/>
      <c r="W347" s="303"/>
      <c r="X347" s="303"/>
      <c r="Y347" s="303"/>
    </row>
    <row r="348" spans="1:25" ht="12.75">
      <c r="A348" s="303"/>
      <c r="B348" s="303"/>
      <c r="C348" s="303"/>
      <c r="D348" s="303"/>
      <c r="E348" s="303"/>
      <c r="F348" s="304"/>
      <c r="G348" s="303"/>
      <c r="H348" s="303"/>
      <c r="I348" s="303"/>
      <c r="J348" s="303"/>
      <c r="K348" s="303"/>
      <c r="L348" s="303"/>
      <c r="M348" s="303"/>
      <c r="N348" s="303"/>
      <c r="O348" s="303"/>
      <c r="P348" s="305"/>
      <c r="Q348" s="305"/>
      <c r="R348" s="303"/>
      <c r="S348" s="303"/>
      <c r="T348" s="303"/>
      <c r="U348" s="303"/>
      <c r="V348" s="303"/>
      <c r="W348" s="303"/>
      <c r="X348" s="303"/>
      <c r="Y348" s="303"/>
    </row>
    <row r="349" spans="1:25" ht="12.75">
      <c r="A349" s="303"/>
      <c r="B349" s="303"/>
      <c r="C349" s="303"/>
      <c r="D349" s="303"/>
      <c r="E349" s="303"/>
      <c r="F349" s="304"/>
      <c r="G349" s="303"/>
      <c r="H349" s="303"/>
      <c r="I349" s="303"/>
      <c r="J349" s="303"/>
      <c r="K349" s="303"/>
      <c r="L349" s="303"/>
      <c r="M349" s="303"/>
      <c r="N349" s="303"/>
      <c r="O349" s="303"/>
      <c r="P349" s="305"/>
      <c r="Q349" s="305"/>
      <c r="R349" s="303"/>
      <c r="S349" s="303"/>
      <c r="T349" s="303"/>
      <c r="U349" s="303"/>
      <c r="V349" s="303"/>
      <c r="W349" s="303"/>
      <c r="X349" s="303"/>
      <c r="Y349" s="303"/>
    </row>
    <row r="350" spans="1:25" ht="12.75">
      <c r="A350" s="303"/>
      <c r="B350" s="303"/>
      <c r="C350" s="303"/>
      <c r="D350" s="303"/>
      <c r="E350" s="303"/>
      <c r="F350" s="304"/>
      <c r="G350" s="303"/>
      <c r="H350" s="303"/>
      <c r="I350" s="303"/>
      <c r="J350" s="303"/>
      <c r="K350" s="303"/>
      <c r="L350" s="303"/>
      <c r="M350" s="303"/>
      <c r="N350" s="303"/>
      <c r="O350" s="303"/>
      <c r="P350" s="305"/>
      <c r="Q350" s="305"/>
      <c r="R350" s="303"/>
      <c r="S350" s="303"/>
      <c r="T350" s="303"/>
      <c r="U350" s="303"/>
      <c r="V350" s="303"/>
      <c r="W350" s="303"/>
      <c r="X350" s="303"/>
      <c r="Y350" s="303"/>
    </row>
    <row r="351" spans="1:25" ht="12.75">
      <c r="A351" s="303"/>
      <c r="B351" s="303"/>
      <c r="C351" s="303"/>
      <c r="D351" s="303"/>
      <c r="E351" s="303"/>
      <c r="F351" s="304"/>
      <c r="G351" s="303"/>
      <c r="H351" s="303"/>
      <c r="I351" s="303"/>
      <c r="J351" s="303"/>
      <c r="K351" s="303"/>
      <c r="L351" s="303"/>
      <c r="M351" s="303"/>
      <c r="N351" s="303"/>
      <c r="O351" s="303"/>
      <c r="P351" s="305"/>
      <c r="Q351" s="305"/>
      <c r="R351" s="303"/>
      <c r="S351" s="303"/>
      <c r="T351" s="303"/>
      <c r="U351" s="303"/>
      <c r="V351" s="303"/>
      <c r="W351" s="303"/>
      <c r="X351" s="303"/>
      <c r="Y351" s="303"/>
    </row>
    <row r="352" spans="1:25" ht="12.75">
      <c r="A352" s="303"/>
      <c r="B352" s="303"/>
      <c r="C352" s="303"/>
      <c r="D352" s="303"/>
      <c r="E352" s="303"/>
      <c r="F352" s="304"/>
      <c r="G352" s="303"/>
      <c r="H352" s="303"/>
      <c r="I352" s="303"/>
      <c r="J352" s="303"/>
      <c r="K352" s="303"/>
      <c r="L352" s="303"/>
      <c r="M352" s="303"/>
      <c r="N352" s="303"/>
      <c r="O352" s="303"/>
      <c r="P352" s="305"/>
      <c r="Q352" s="305"/>
      <c r="R352" s="303"/>
      <c r="S352" s="303"/>
      <c r="T352" s="303"/>
      <c r="U352" s="303"/>
      <c r="V352" s="303"/>
      <c r="W352" s="303"/>
      <c r="X352" s="303"/>
      <c r="Y352" s="303"/>
    </row>
    <row r="353" spans="1:25" ht="12.75">
      <c r="A353" s="303"/>
      <c r="B353" s="303"/>
      <c r="C353" s="303"/>
      <c r="D353" s="303"/>
      <c r="E353" s="303"/>
      <c r="F353" s="304"/>
      <c r="G353" s="303"/>
      <c r="H353" s="303"/>
      <c r="I353" s="303"/>
      <c r="J353" s="303"/>
      <c r="K353" s="303"/>
      <c r="L353" s="303"/>
      <c r="M353" s="303"/>
      <c r="N353" s="303"/>
      <c r="O353" s="303"/>
      <c r="P353" s="305"/>
      <c r="Q353" s="305"/>
      <c r="R353" s="303"/>
      <c r="S353" s="303"/>
      <c r="T353" s="303"/>
      <c r="U353" s="303"/>
      <c r="V353" s="303"/>
      <c r="W353" s="303"/>
      <c r="X353" s="303"/>
      <c r="Y353" s="303"/>
    </row>
    <row r="354" spans="1:25" ht="12.75">
      <c r="A354" s="303"/>
      <c r="B354" s="303"/>
      <c r="C354" s="303"/>
      <c r="D354" s="303"/>
      <c r="E354" s="303"/>
      <c r="F354" s="304"/>
      <c r="G354" s="303"/>
      <c r="H354" s="303"/>
      <c r="I354" s="303"/>
      <c r="J354" s="303"/>
      <c r="K354" s="303"/>
      <c r="L354" s="303"/>
      <c r="M354" s="303"/>
      <c r="N354" s="303"/>
      <c r="O354" s="303"/>
      <c r="P354" s="305"/>
      <c r="Q354" s="305"/>
      <c r="R354" s="303"/>
      <c r="S354" s="303"/>
      <c r="T354" s="303"/>
      <c r="U354" s="303"/>
      <c r="V354" s="303"/>
      <c r="W354" s="303"/>
      <c r="X354" s="303"/>
      <c r="Y354" s="303"/>
    </row>
    <row r="355" spans="1:25" ht="12.75">
      <c r="A355" s="303"/>
      <c r="B355" s="303"/>
      <c r="C355" s="303"/>
      <c r="D355" s="303"/>
      <c r="E355" s="303"/>
      <c r="F355" s="304"/>
      <c r="G355" s="303"/>
      <c r="H355" s="303"/>
      <c r="I355" s="303"/>
      <c r="J355" s="303"/>
      <c r="K355" s="303"/>
      <c r="L355" s="303"/>
      <c r="M355" s="303"/>
      <c r="N355" s="303"/>
      <c r="O355" s="303"/>
      <c r="P355" s="305"/>
      <c r="Q355" s="305"/>
      <c r="R355" s="303"/>
      <c r="S355" s="303"/>
      <c r="T355" s="303"/>
      <c r="U355" s="303"/>
      <c r="V355" s="303"/>
      <c r="W355" s="303"/>
      <c r="X355" s="303"/>
      <c r="Y355" s="303"/>
    </row>
    <row r="356" spans="1:25" ht="12.75">
      <c r="A356" s="303"/>
      <c r="B356" s="303"/>
      <c r="C356" s="303"/>
      <c r="D356" s="303"/>
      <c r="E356" s="303"/>
      <c r="F356" s="304"/>
      <c r="G356" s="303"/>
      <c r="H356" s="303"/>
      <c r="I356" s="303"/>
      <c r="J356" s="303"/>
      <c r="K356" s="303"/>
      <c r="L356" s="303"/>
      <c r="M356" s="303"/>
      <c r="N356" s="303"/>
      <c r="O356" s="303"/>
      <c r="P356" s="305"/>
      <c r="Q356" s="305"/>
      <c r="R356" s="303"/>
      <c r="S356" s="303"/>
      <c r="T356" s="303"/>
      <c r="U356" s="303"/>
      <c r="V356" s="303"/>
      <c r="W356" s="303"/>
      <c r="X356" s="303"/>
      <c r="Y356" s="303"/>
    </row>
    <row r="357" spans="1:25" ht="12.75">
      <c r="A357" s="303"/>
      <c r="B357" s="303"/>
      <c r="C357" s="303"/>
      <c r="D357" s="303"/>
      <c r="E357" s="303"/>
      <c r="F357" s="304"/>
      <c r="G357" s="303"/>
      <c r="H357" s="303"/>
      <c r="I357" s="303"/>
      <c r="J357" s="303"/>
      <c r="K357" s="303"/>
      <c r="L357" s="303"/>
      <c r="M357" s="303"/>
      <c r="N357" s="303"/>
      <c r="O357" s="303"/>
      <c r="P357" s="305"/>
      <c r="Q357" s="305"/>
      <c r="R357" s="303"/>
      <c r="S357" s="303"/>
      <c r="T357" s="303"/>
      <c r="U357" s="303"/>
      <c r="V357" s="303"/>
      <c r="W357" s="303"/>
      <c r="X357" s="303"/>
      <c r="Y357" s="303"/>
    </row>
    <row r="358" spans="1:25" ht="12.75">
      <c r="A358" s="303"/>
      <c r="B358" s="303"/>
      <c r="C358" s="303"/>
      <c r="D358" s="303"/>
      <c r="E358" s="303"/>
      <c r="F358" s="304"/>
      <c r="G358" s="303"/>
      <c r="H358" s="303"/>
      <c r="I358" s="303"/>
      <c r="J358" s="303"/>
      <c r="K358" s="303"/>
      <c r="L358" s="303"/>
      <c r="M358" s="303"/>
      <c r="N358" s="303"/>
      <c r="O358" s="303"/>
      <c r="P358" s="305"/>
      <c r="Q358" s="305"/>
      <c r="R358" s="303"/>
      <c r="S358" s="303"/>
      <c r="T358" s="303"/>
      <c r="U358" s="303"/>
      <c r="V358" s="303"/>
      <c r="W358" s="303"/>
      <c r="X358" s="303"/>
      <c r="Y358" s="303"/>
    </row>
    <row r="359" spans="1:25" ht="12.75">
      <c r="A359" s="303"/>
      <c r="B359" s="303"/>
      <c r="C359" s="303"/>
      <c r="D359" s="303"/>
      <c r="E359" s="303"/>
      <c r="F359" s="304"/>
      <c r="G359" s="303"/>
      <c r="H359" s="303"/>
      <c r="I359" s="303"/>
      <c r="J359" s="303"/>
      <c r="K359" s="303"/>
      <c r="L359" s="303"/>
      <c r="M359" s="303"/>
      <c r="N359" s="303"/>
      <c r="O359" s="303"/>
      <c r="P359" s="305"/>
      <c r="Q359" s="305"/>
      <c r="R359" s="303"/>
      <c r="S359" s="303"/>
      <c r="T359" s="303"/>
      <c r="U359" s="303"/>
      <c r="V359" s="303"/>
      <c r="W359" s="303"/>
      <c r="X359" s="303"/>
      <c r="Y359" s="303"/>
    </row>
    <row r="360" spans="1:25" ht="12.75">
      <c r="A360" s="303"/>
      <c r="B360" s="303"/>
      <c r="C360" s="303"/>
      <c r="D360" s="303"/>
      <c r="E360" s="303"/>
      <c r="F360" s="304"/>
      <c r="G360" s="303"/>
      <c r="H360" s="303"/>
      <c r="I360" s="303"/>
      <c r="J360" s="303"/>
      <c r="K360" s="303"/>
      <c r="L360" s="303"/>
      <c r="M360" s="303"/>
      <c r="N360" s="303"/>
      <c r="O360" s="303"/>
      <c r="P360" s="305"/>
      <c r="Q360" s="305"/>
      <c r="R360" s="303"/>
      <c r="S360" s="303"/>
      <c r="T360" s="303"/>
      <c r="U360" s="303"/>
      <c r="V360" s="303"/>
      <c r="W360" s="303"/>
      <c r="X360" s="303"/>
      <c r="Y360" s="303"/>
    </row>
    <row r="361" spans="1:25" ht="12.75">
      <c r="A361" s="303"/>
      <c r="B361" s="303"/>
      <c r="C361" s="303"/>
      <c r="D361" s="303"/>
      <c r="E361" s="303"/>
      <c r="F361" s="304"/>
      <c r="G361" s="303"/>
      <c r="H361" s="303"/>
      <c r="I361" s="303"/>
      <c r="J361" s="303"/>
      <c r="K361" s="303"/>
      <c r="L361" s="303"/>
      <c r="M361" s="303"/>
      <c r="N361" s="303"/>
      <c r="O361" s="303"/>
      <c r="P361" s="305"/>
      <c r="Q361" s="305"/>
      <c r="R361" s="303"/>
      <c r="S361" s="303"/>
      <c r="T361" s="303"/>
      <c r="U361" s="303"/>
      <c r="V361" s="303"/>
      <c r="W361" s="303"/>
      <c r="X361" s="303"/>
      <c r="Y361" s="303"/>
    </row>
    <row r="362" spans="1:25" ht="12.75">
      <c r="A362" s="303"/>
      <c r="B362" s="303"/>
      <c r="C362" s="303"/>
      <c r="D362" s="303"/>
      <c r="E362" s="303"/>
      <c r="F362" s="304"/>
      <c r="G362" s="303"/>
      <c r="H362" s="303"/>
      <c r="I362" s="303"/>
      <c r="J362" s="303"/>
      <c r="K362" s="303"/>
      <c r="L362" s="303"/>
      <c r="M362" s="303"/>
      <c r="N362" s="303"/>
      <c r="O362" s="303"/>
      <c r="P362" s="305"/>
      <c r="Q362" s="305"/>
      <c r="R362" s="303"/>
      <c r="S362" s="303"/>
      <c r="T362" s="303"/>
      <c r="U362" s="303"/>
      <c r="V362" s="303"/>
      <c r="W362" s="303"/>
      <c r="X362" s="303"/>
      <c r="Y362" s="303"/>
    </row>
    <row r="363" spans="1:25" ht="12.75">
      <c r="A363" s="303"/>
      <c r="B363" s="303"/>
      <c r="C363" s="303"/>
      <c r="D363" s="303"/>
      <c r="E363" s="303"/>
      <c r="F363" s="304"/>
      <c r="G363" s="303"/>
      <c r="H363" s="303"/>
      <c r="I363" s="303"/>
      <c r="J363" s="303"/>
      <c r="K363" s="303"/>
      <c r="L363" s="303"/>
      <c r="M363" s="303"/>
      <c r="N363" s="303"/>
      <c r="O363" s="303"/>
      <c r="P363" s="305"/>
      <c r="Q363" s="305"/>
      <c r="R363" s="303"/>
      <c r="S363" s="303"/>
      <c r="T363" s="303"/>
      <c r="U363" s="303"/>
      <c r="V363" s="303"/>
      <c r="W363" s="303"/>
      <c r="X363" s="303"/>
      <c r="Y363" s="303"/>
    </row>
    <row r="364" spans="1:25" ht="12.75">
      <c r="A364" s="303"/>
      <c r="B364" s="303"/>
      <c r="C364" s="303"/>
      <c r="D364" s="303"/>
      <c r="E364" s="303"/>
      <c r="F364" s="304"/>
      <c r="G364" s="303"/>
      <c r="H364" s="303"/>
      <c r="I364" s="303"/>
      <c r="J364" s="303"/>
      <c r="K364" s="303"/>
      <c r="L364" s="303"/>
      <c r="M364" s="303"/>
      <c r="N364" s="303"/>
      <c r="O364" s="303"/>
      <c r="P364" s="305"/>
      <c r="Q364" s="305"/>
      <c r="R364" s="303"/>
      <c r="S364" s="303"/>
      <c r="T364" s="303"/>
      <c r="U364" s="303"/>
      <c r="V364" s="303"/>
      <c r="W364" s="303"/>
      <c r="X364" s="303"/>
      <c r="Y364" s="303"/>
    </row>
    <row r="365" spans="1:25" ht="12.75">
      <c r="A365" s="303"/>
      <c r="B365" s="303"/>
      <c r="C365" s="303"/>
      <c r="D365" s="303"/>
      <c r="E365" s="303"/>
      <c r="F365" s="304"/>
      <c r="G365" s="303"/>
      <c r="H365" s="303"/>
      <c r="I365" s="303"/>
      <c r="J365" s="303"/>
      <c r="K365" s="303"/>
      <c r="L365" s="303"/>
      <c r="M365" s="303"/>
      <c r="N365" s="303"/>
      <c r="O365" s="303"/>
      <c r="P365" s="305"/>
      <c r="Q365" s="305"/>
      <c r="R365" s="303"/>
      <c r="S365" s="303"/>
      <c r="T365" s="303"/>
      <c r="U365" s="303"/>
      <c r="V365" s="303"/>
      <c r="W365" s="303"/>
      <c r="X365" s="303"/>
      <c r="Y365" s="303"/>
    </row>
    <row r="366" spans="1:25" ht="12.75">
      <c r="A366" s="303"/>
      <c r="B366" s="303"/>
      <c r="C366" s="303"/>
      <c r="D366" s="303"/>
      <c r="E366" s="303"/>
      <c r="F366" s="304"/>
      <c r="G366" s="303"/>
      <c r="H366" s="303"/>
      <c r="I366" s="303"/>
      <c r="J366" s="303"/>
      <c r="K366" s="303"/>
      <c r="L366" s="303"/>
      <c r="M366" s="303"/>
      <c r="N366" s="303"/>
      <c r="O366" s="303"/>
      <c r="P366" s="305"/>
      <c r="Q366" s="305"/>
      <c r="R366" s="303"/>
      <c r="S366" s="303"/>
      <c r="T366" s="303"/>
      <c r="U366" s="303"/>
      <c r="V366" s="303"/>
      <c r="W366" s="303"/>
      <c r="X366" s="303"/>
      <c r="Y366" s="303"/>
    </row>
    <row r="367" spans="1:25" ht="12.75">
      <c r="A367" s="303"/>
      <c r="B367" s="303"/>
      <c r="C367" s="303"/>
      <c r="D367" s="303"/>
      <c r="E367" s="303"/>
      <c r="F367" s="304"/>
      <c r="G367" s="303"/>
      <c r="H367" s="303"/>
      <c r="I367" s="303"/>
      <c r="J367" s="303"/>
      <c r="K367" s="303"/>
      <c r="L367" s="303"/>
      <c r="M367" s="303"/>
      <c r="N367" s="303"/>
      <c r="O367" s="303"/>
      <c r="P367" s="305"/>
      <c r="Q367" s="305"/>
      <c r="R367" s="303"/>
      <c r="S367" s="303"/>
      <c r="T367" s="303"/>
      <c r="U367" s="303"/>
      <c r="V367" s="303"/>
      <c r="W367" s="303"/>
      <c r="X367" s="303"/>
      <c r="Y367" s="303"/>
    </row>
    <row r="368" spans="1:25" ht="12.75">
      <c r="A368" s="303"/>
      <c r="B368" s="303"/>
      <c r="C368" s="303"/>
      <c r="D368" s="303"/>
      <c r="E368" s="303"/>
      <c r="F368" s="304"/>
      <c r="G368" s="303"/>
      <c r="H368" s="303"/>
      <c r="I368" s="303"/>
      <c r="J368" s="303"/>
      <c r="K368" s="303"/>
      <c r="L368" s="303"/>
      <c r="M368" s="303"/>
      <c r="N368" s="303"/>
      <c r="O368" s="303"/>
      <c r="P368" s="305"/>
      <c r="Q368" s="305"/>
      <c r="R368" s="303"/>
      <c r="S368" s="303"/>
      <c r="T368" s="303"/>
      <c r="U368" s="303"/>
      <c r="V368" s="303"/>
      <c r="W368" s="303"/>
      <c r="X368" s="303"/>
      <c r="Y368" s="303"/>
    </row>
    <row r="369" spans="1:25" ht="12.75">
      <c r="A369" s="303"/>
      <c r="B369" s="303"/>
      <c r="C369" s="303"/>
      <c r="D369" s="303"/>
      <c r="E369" s="303"/>
      <c r="F369" s="304"/>
      <c r="G369" s="303"/>
      <c r="H369" s="303"/>
      <c r="I369" s="303"/>
      <c r="J369" s="303"/>
      <c r="K369" s="303"/>
      <c r="L369" s="303"/>
      <c r="M369" s="303"/>
      <c r="N369" s="303"/>
      <c r="O369" s="303"/>
      <c r="P369" s="305"/>
      <c r="Q369" s="305"/>
      <c r="R369" s="303"/>
      <c r="S369" s="303"/>
      <c r="T369" s="303"/>
      <c r="U369" s="303"/>
      <c r="V369" s="303"/>
      <c r="W369" s="303"/>
      <c r="X369" s="303"/>
      <c r="Y369" s="303"/>
    </row>
    <row r="370" spans="1:25" ht="12.75">
      <c r="A370" s="303"/>
      <c r="B370" s="303"/>
      <c r="C370" s="303"/>
      <c r="D370" s="303"/>
      <c r="E370" s="303"/>
      <c r="F370" s="304"/>
      <c r="G370" s="303"/>
      <c r="H370" s="303"/>
      <c r="I370" s="303"/>
      <c r="J370" s="303"/>
      <c r="K370" s="303"/>
      <c r="L370" s="303"/>
      <c r="M370" s="303"/>
      <c r="N370" s="303"/>
      <c r="O370" s="303"/>
      <c r="P370" s="305"/>
      <c r="Q370" s="305"/>
      <c r="R370" s="303"/>
      <c r="S370" s="303"/>
      <c r="T370" s="303"/>
      <c r="U370" s="303"/>
      <c r="V370" s="303"/>
      <c r="W370" s="303"/>
      <c r="X370" s="303"/>
      <c r="Y370" s="303"/>
    </row>
    <row r="371" spans="1:25" ht="12.75">
      <c r="A371" s="303"/>
      <c r="B371" s="303"/>
      <c r="C371" s="303"/>
      <c r="D371" s="303"/>
      <c r="E371" s="303"/>
      <c r="F371" s="304"/>
      <c r="G371" s="303"/>
      <c r="H371" s="303"/>
      <c r="I371" s="303"/>
      <c r="J371" s="303"/>
      <c r="K371" s="303"/>
      <c r="L371" s="303"/>
      <c r="M371" s="303"/>
      <c r="N371" s="303"/>
      <c r="O371" s="303"/>
      <c r="P371" s="305"/>
      <c r="Q371" s="305"/>
      <c r="R371" s="303"/>
      <c r="S371" s="303"/>
      <c r="T371" s="303"/>
      <c r="U371" s="303"/>
      <c r="V371" s="303"/>
      <c r="W371" s="303"/>
      <c r="X371" s="303"/>
      <c r="Y371" s="303"/>
    </row>
    <row r="372" spans="1:25" ht="12.75">
      <c r="A372" s="303"/>
      <c r="B372" s="303"/>
      <c r="C372" s="303"/>
      <c r="D372" s="303"/>
      <c r="E372" s="303"/>
      <c r="F372" s="304"/>
      <c r="G372" s="303"/>
      <c r="H372" s="303"/>
      <c r="I372" s="303"/>
      <c r="J372" s="303"/>
      <c r="K372" s="303"/>
      <c r="L372" s="303"/>
      <c r="M372" s="303"/>
      <c r="N372" s="303"/>
      <c r="O372" s="303"/>
      <c r="P372" s="305"/>
      <c r="Q372" s="305"/>
      <c r="R372" s="303"/>
      <c r="S372" s="303"/>
      <c r="T372" s="303"/>
      <c r="U372" s="303"/>
      <c r="V372" s="303"/>
      <c r="W372" s="303"/>
      <c r="X372" s="303"/>
      <c r="Y372" s="303"/>
    </row>
    <row r="373" spans="1:25" ht="12.75">
      <c r="A373" s="303"/>
      <c r="B373" s="303"/>
      <c r="C373" s="303"/>
      <c r="D373" s="303"/>
      <c r="E373" s="303"/>
      <c r="F373" s="304"/>
      <c r="G373" s="303"/>
      <c r="H373" s="303"/>
      <c r="I373" s="303"/>
      <c r="J373" s="303"/>
      <c r="K373" s="303"/>
      <c r="L373" s="303"/>
      <c r="M373" s="303"/>
      <c r="N373" s="303"/>
      <c r="O373" s="303"/>
      <c r="P373" s="305"/>
      <c r="Q373" s="305"/>
      <c r="R373" s="303"/>
      <c r="S373" s="303"/>
      <c r="T373" s="303"/>
      <c r="U373" s="303"/>
      <c r="V373" s="303"/>
      <c r="W373" s="303"/>
      <c r="X373" s="303"/>
      <c r="Y373" s="303"/>
    </row>
    <row r="374" spans="1:25" ht="12.75">
      <c r="A374" s="303"/>
      <c r="B374" s="303"/>
      <c r="C374" s="303"/>
      <c r="D374" s="303"/>
      <c r="E374" s="303"/>
      <c r="F374" s="304"/>
      <c r="G374" s="303"/>
      <c r="H374" s="303"/>
      <c r="I374" s="303"/>
      <c r="J374" s="303"/>
      <c r="K374" s="303"/>
      <c r="L374" s="303"/>
      <c r="M374" s="303"/>
      <c r="N374" s="303"/>
      <c r="O374" s="303"/>
      <c r="P374" s="305"/>
      <c r="Q374" s="305"/>
      <c r="R374" s="303"/>
      <c r="S374" s="303"/>
      <c r="T374" s="303"/>
      <c r="U374" s="303"/>
      <c r="V374" s="303"/>
      <c r="W374" s="303"/>
      <c r="X374" s="303"/>
      <c r="Y374" s="303"/>
    </row>
    <row r="375" spans="1:25" ht="12.75">
      <c r="A375" s="303"/>
      <c r="B375" s="303"/>
      <c r="C375" s="303"/>
      <c r="D375" s="303"/>
      <c r="E375" s="303"/>
      <c r="F375" s="304"/>
      <c r="G375" s="303"/>
      <c r="H375" s="303"/>
      <c r="I375" s="303"/>
      <c r="J375" s="303"/>
      <c r="K375" s="303"/>
      <c r="L375" s="303"/>
      <c r="M375" s="303"/>
      <c r="N375" s="303"/>
      <c r="O375" s="303"/>
      <c r="P375" s="305"/>
      <c r="Q375" s="305"/>
      <c r="R375" s="303"/>
      <c r="S375" s="303"/>
      <c r="T375" s="303"/>
      <c r="U375" s="303"/>
      <c r="V375" s="303"/>
      <c r="W375" s="303"/>
      <c r="X375" s="303"/>
      <c r="Y375" s="303"/>
    </row>
    <row r="376" spans="1:25" ht="12.75">
      <c r="A376" s="303"/>
      <c r="B376" s="303"/>
      <c r="C376" s="303"/>
      <c r="D376" s="303"/>
      <c r="E376" s="303"/>
      <c r="F376" s="304"/>
      <c r="G376" s="303"/>
      <c r="H376" s="303"/>
      <c r="I376" s="303"/>
      <c r="J376" s="303"/>
      <c r="K376" s="303"/>
      <c r="L376" s="303"/>
      <c r="M376" s="303"/>
      <c r="N376" s="303"/>
      <c r="O376" s="303"/>
      <c r="P376" s="305"/>
      <c r="Q376" s="305"/>
      <c r="R376" s="303"/>
      <c r="S376" s="303"/>
      <c r="T376" s="303"/>
      <c r="U376" s="303"/>
      <c r="V376" s="303"/>
      <c r="W376" s="303"/>
      <c r="X376" s="303"/>
      <c r="Y376" s="303"/>
    </row>
    <row r="377" spans="1:25" ht="12.75">
      <c r="A377" s="303"/>
      <c r="B377" s="303"/>
      <c r="C377" s="303"/>
      <c r="D377" s="303"/>
      <c r="E377" s="303"/>
      <c r="F377" s="304"/>
      <c r="G377" s="303"/>
      <c r="H377" s="303"/>
      <c r="I377" s="303"/>
      <c r="J377" s="303"/>
      <c r="K377" s="303"/>
      <c r="L377" s="303"/>
      <c r="M377" s="303"/>
      <c r="N377" s="303"/>
      <c r="O377" s="303"/>
      <c r="P377" s="305"/>
      <c r="Q377" s="305"/>
      <c r="R377" s="303"/>
      <c r="S377" s="303"/>
      <c r="T377" s="303"/>
      <c r="U377" s="303"/>
      <c r="V377" s="303"/>
      <c r="W377" s="303"/>
      <c r="X377" s="303"/>
      <c r="Y377" s="303"/>
    </row>
    <row r="378" spans="1:25" ht="12.75">
      <c r="A378" s="303"/>
      <c r="B378" s="303"/>
      <c r="C378" s="303"/>
      <c r="D378" s="303"/>
      <c r="E378" s="303"/>
      <c r="F378" s="304"/>
      <c r="G378" s="303"/>
      <c r="H378" s="303"/>
      <c r="I378" s="303"/>
      <c r="J378" s="303"/>
      <c r="K378" s="303"/>
      <c r="L378" s="303"/>
      <c r="M378" s="303"/>
      <c r="N378" s="303"/>
      <c r="O378" s="303"/>
      <c r="P378" s="305"/>
      <c r="Q378" s="305"/>
      <c r="R378" s="303"/>
      <c r="S378" s="303"/>
      <c r="T378" s="303"/>
      <c r="U378" s="303"/>
      <c r="V378" s="303"/>
      <c r="W378" s="303"/>
      <c r="X378" s="303"/>
      <c r="Y378" s="303"/>
    </row>
    <row r="379" spans="1:25" ht="12.75">
      <c r="A379" s="303"/>
      <c r="B379" s="303"/>
      <c r="C379" s="303"/>
      <c r="D379" s="303"/>
      <c r="E379" s="303"/>
      <c r="F379" s="304"/>
      <c r="G379" s="303"/>
      <c r="H379" s="303"/>
      <c r="I379" s="303"/>
      <c r="J379" s="303"/>
      <c r="K379" s="303"/>
      <c r="L379" s="303"/>
      <c r="M379" s="303"/>
      <c r="N379" s="303"/>
      <c r="O379" s="303"/>
      <c r="P379" s="305"/>
      <c r="Q379" s="305"/>
      <c r="R379" s="303"/>
      <c r="S379" s="303"/>
      <c r="T379" s="303"/>
      <c r="U379" s="303"/>
      <c r="V379" s="303"/>
      <c r="W379" s="303"/>
      <c r="X379" s="303"/>
      <c r="Y379" s="303"/>
    </row>
    <row r="380" spans="1:25" ht="12.75">
      <c r="A380" s="303"/>
      <c r="B380" s="303"/>
      <c r="C380" s="303"/>
      <c r="D380" s="303"/>
      <c r="E380" s="303"/>
      <c r="F380" s="304"/>
      <c r="G380" s="303"/>
      <c r="H380" s="303"/>
      <c r="I380" s="303"/>
      <c r="J380" s="303"/>
      <c r="K380" s="303"/>
      <c r="L380" s="303"/>
      <c r="M380" s="303"/>
      <c r="N380" s="303"/>
      <c r="O380" s="303"/>
      <c r="P380" s="305"/>
      <c r="Q380" s="305"/>
      <c r="R380" s="303"/>
      <c r="S380" s="303"/>
      <c r="T380" s="303"/>
      <c r="U380" s="303"/>
      <c r="V380" s="303"/>
      <c r="W380" s="303"/>
      <c r="X380" s="303"/>
      <c r="Y380" s="303"/>
    </row>
    <row r="381" spans="1:25" ht="12.75">
      <c r="A381" s="303"/>
      <c r="B381" s="303"/>
      <c r="C381" s="303"/>
      <c r="D381" s="303"/>
      <c r="E381" s="303"/>
      <c r="F381" s="304"/>
      <c r="G381" s="303"/>
      <c r="H381" s="303"/>
      <c r="I381" s="303"/>
      <c r="J381" s="303"/>
      <c r="K381" s="303"/>
      <c r="L381" s="303"/>
      <c r="M381" s="303"/>
      <c r="N381" s="303"/>
      <c r="O381" s="303"/>
      <c r="P381" s="305"/>
      <c r="Q381" s="305"/>
      <c r="R381" s="303"/>
      <c r="S381" s="303"/>
      <c r="T381" s="303"/>
      <c r="U381" s="303"/>
      <c r="V381" s="303"/>
      <c r="W381" s="303"/>
      <c r="X381" s="303"/>
      <c r="Y381" s="303"/>
    </row>
    <row r="382" spans="1:25" ht="12.75">
      <c r="A382" s="303"/>
      <c r="B382" s="303"/>
      <c r="C382" s="303"/>
      <c r="D382" s="303"/>
      <c r="E382" s="303"/>
      <c r="F382" s="304"/>
      <c r="G382" s="303"/>
      <c r="H382" s="303"/>
      <c r="I382" s="303"/>
      <c r="J382" s="303"/>
      <c r="K382" s="303"/>
      <c r="L382" s="303"/>
      <c r="M382" s="303"/>
      <c r="N382" s="303"/>
      <c r="O382" s="303"/>
      <c r="P382" s="305"/>
      <c r="Q382" s="305"/>
      <c r="R382" s="303"/>
      <c r="S382" s="303"/>
      <c r="T382" s="303"/>
      <c r="U382" s="303"/>
      <c r="V382" s="303"/>
      <c r="W382" s="303"/>
      <c r="X382" s="303"/>
      <c r="Y382" s="303"/>
    </row>
    <row r="383" spans="1:25" ht="12.75">
      <c r="A383" s="303"/>
      <c r="B383" s="303"/>
      <c r="C383" s="303"/>
      <c r="D383" s="303"/>
      <c r="E383" s="303"/>
      <c r="F383" s="304"/>
      <c r="G383" s="303"/>
      <c r="H383" s="303"/>
      <c r="I383" s="303"/>
      <c r="J383" s="303"/>
      <c r="K383" s="303"/>
      <c r="L383" s="303"/>
      <c r="M383" s="303"/>
      <c r="N383" s="303"/>
      <c r="O383" s="303"/>
      <c r="P383" s="305"/>
      <c r="Q383" s="305"/>
      <c r="R383" s="303"/>
      <c r="S383" s="303"/>
      <c r="T383" s="303"/>
      <c r="U383" s="303"/>
      <c r="V383" s="303"/>
      <c r="W383" s="303"/>
      <c r="X383" s="303"/>
      <c r="Y383" s="303"/>
    </row>
    <row r="384" spans="1:25" ht="12.75">
      <c r="A384" s="303"/>
      <c r="B384" s="303"/>
      <c r="C384" s="303"/>
      <c r="D384" s="303"/>
      <c r="E384" s="303"/>
      <c r="F384" s="304"/>
      <c r="G384" s="303"/>
      <c r="H384" s="303"/>
      <c r="I384" s="303"/>
      <c r="J384" s="303"/>
      <c r="K384" s="303"/>
      <c r="L384" s="303"/>
      <c r="M384" s="303"/>
      <c r="N384" s="303"/>
      <c r="O384" s="303"/>
      <c r="P384" s="305"/>
      <c r="Q384" s="305"/>
      <c r="R384" s="303"/>
      <c r="S384" s="303"/>
      <c r="T384" s="303"/>
      <c r="U384" s="303"/>
      <c r="V384" s="303"/>
      <c r="W384" s="303"/>
      <c r="X384" s="303"/>
      <c r="Y384" s="303"/>
    </row>
    <row r="385" spans="1:25" ht="12.75">
      <c r="A385" s="303"/>
      <c r="B385" s="303"/>
      <c r="C385" s="303"/>
      <c r="D385" s="303"/>
      <c r="E385" s="303"/>
      <c r="F385" s="304"/>
      <c r="G385" s="303"/>
      <c r="H385" s="303"/>
      <c r="I385" s="303"/>
      <c r="J385" s="303"/>
      <c r="K385" s="303"/>
      <c r="L385" s="303"/>
      <c r="M385" s="303"/>
      <c r="N385" s="303"/>
      <c r="O385" s="303"/>
      <c r="P385" s="305"/>
      <c r="Q385" s="305"/>
      <c r="R385" s="303"/>
      <c r="S385" s="303"/>
      <c r="T385" s="303"/>
      <c r="U385" s="303"/>
      <c r="V385" s="303"/>
      <c r="W385" s="303"/>
      <c r="X385" s="303"/>
      <c r="Y385" s="303"/>
    </row>
    <row r="386" spans="1:25" ht="12.75">
      <c r="A386" s="303"/>
      <c r="B386" s="303"/>
      <c r="C386" s="303"/>
      <c r="D386" s="303"/>
      <c r="E386" s="303"/>
      <c r="F386" s="304"/>
      <c r="G386" s="303"/>
      <c r="H386" s="303"/>
      <c r="I386" s="303"/>
      <c r="J386" s="303"/>
      <c r="K386" s="303"/>
      <c r="L386" s="303"/>
      <c r="M386" s="303"/>
      <c r="N386" s="303"/>
      <c r="O386" s="303"/>
      <c r="P386" s="305"/>
      <c r="Q386" s="305"/>
      <c r="R386" s="303"/>
      <c r="S386" s="303"/>
      <c r="T386" s="303"/>
      <c r="U386" s="303"/>
      <c r="V386" s="303"/>
      <c r="W386" s="303"/>
      <c r="X386" s="303"/>
      <c r="Y386" s="303"/>
    </row>
    <row r="387" spans="1:25" ht="12.75">
      <c r="A387" s="303"/>
      <c r="B387" s="303"/>
      <c r="C387" s="303"/>
      <c r="D387" s="303"/>
      <c r="E387" s="303"/>
      <c r="F387" s="304"/>
      <c r="G387" s="303"/>
      <c r="H387" s="303"/>
      <c r="I387" s="303"/>
      <c r="J387" s="303"/>
      <c r="K387" s="303"/>
      <c r="L387" s="303"/>
      <c r="M387" s="303"/>
      <c r="N387" s="303"/>
      <c r="O387" s="303"/>
      <c r="P387" s="305"/>
      <c r="Q387" s="305"/>
      <c r="R387" s="303"/>
      <c r="S387" s="303"/>
      <c r="T387" s="303"/>
      <c r="U387" s="303"/>
      <c r="V387" s="303"/>
      <c r="W387" s="303"/>
      <c r="X387" s="303"/>
      <c r="Y387" s="303"/>
    </row>
    <row r="388" spans="1:25" ht="12.75">
      <c r="A388" s="303"/>
      <c r="B388" s="303"/>
      <c r="C388" s="303"/>
      <c r="D388" s="303"/>
      <c r="E388" s="303"/>
      <c r="F388" s="304"/>
      <c r="G388" s="303"/>
      <c r="H388" s="303"/>
      <c r="I388" s="303"/>
      <c r="J388" s="303"/>
      <c r="K388" s="303"/>
      <c r="L388" s="303"/>
      <c r="M388" s="303"/>
      <c r="N388" s="303"/>
      <c r="O388" s="303"/>
      <c r="P388" s="305"/>
      <c r="Q388" s="305"/>
      <c r="R388" s="303"/>
      <c r="S388" s="303"/>
      <c r="T388" s="303"/>
      <c r="U388" s="303"/>
      <c r="V388" s="303"/>
      <c r="W388" s="303"/>
      <c r="X388" s="303"/>
      <c r="Y388" s="303"/>
    </row>
    <row r="389" spans="1:25" ht="12.75">
      <c r="A389" s="303"/>
      <c r="B389" s="303"/>
      <c r="C389" s="303"/>
      <c r="D389" s="303"/>
      <c r="E389" s="303"/>
      <c r="F389" s="304"/>
      <c r="G389" s="303"/>
      <c r="H389" s="303"/>
      <c r="I389" s="303"/>
      <c r="J389" s="303"/>
      <c r="K389" s="303"/>
      <c r="L389" s="303"/>
      <c r="M389" s="303"/>
      <c r="N389" s="303"/>
      <c r="O389" s="303"/>
      <c r="P389" s="305"/>
      <c r="Q389" s="305"/>
      <c r="R389" s="303"/>
      <c r="S389" s="303"/>
      <c r="T389" s="303"/>
      <c r="U389" s="303"/>
      <c r="V389" s="303"/>
      <c r="W389" s="303"/>
      <c r="X389" s="303"/>
      <c r="Y389" s="303"/>
    </row>
    <row r="390" spans="1:25" ht="12.75">
      <c r="A390" s="303"/>
      <c r="B390" s="303"/>
      <c r="C390" s="303"/>
      <c r="D390" s="303"/>
      <c r="E390" s="303"/>
      <c r="F390" s="304"/>
      <c r="G390" s="303"/>
      <c r="H390" s="303"/>
      <c r="I390" s="303"/>
      <c r="J390" s="303"/>
      <c r="K390" s="303"/>
      <c r="L390" s="303"/>
      <c r="M390" s="303"/>
      <c r="N390" s="303"/>
      <c r="O390" s="303"/>
      <c r="P390" s="305"/>
      <c r="Q390" s="305"/>
      <c r="R390" s="303"/>
      <c r="S390" s="303"/>
      <c r="T390" s="303"/>
      <c r="U390" s="303"/>
      <c r="V390" s="303"/>
      <c r="W390" s="303"/>
      <c r="X390" s="303"/>
      <c r="Y390" s="303"/>
    </row>
    <row r="391" spans="1:25" ht="12.75">
      <c r="A391" s="303"/>
      <c r="B391" s="303"/>
      <c r="C391" s="303"/>
      <c r="D391" s="303"/>
      <c r="E391" s="303"/>
      <c r="F391" s="304"/>
      <c r="G391" s="303"/>
      <c r="H391" s="303"/>
      <c r="I391" s="303"/>
      <c r="J391" s="303"/>
      <c r="K391" s="303"/>
      <c r="L391" s="303"/>
      <c r="M391" s="303"/>
      <c r="N391" s="303"/>
      <c r="O391" s="303"/>
      <c r="P391" s="305"/>
      <c r="Q391" s="305"/>
      <c r="R391" s="303"/>
      <c r="S391" s="303"/>
      <c r="T391" s="303"/>
      <c r="U391" s="303"/>
      <c r="V391" s="303"/>
      <c r="W391" s="303"/>
      <c r="X391" s="303"/>
      <c r="Y391" s="303"/>
    </row>
    <row r="392" spans="1:25" ht="12.75">
      <c r="A392" s="303"/>
      <c r="B392" s="303"/>
      <c r="C392" s="303"/>
      <c r="D392" s="303"/>
      <c r="E392" s="303"/>
      <c r="F392" s="304"/>
      <c r="G392" s="303"/>
      <c r="H392" s="303"/>
      <c r="I392" s="303"/>
      <c r="J392" s="303"/>
      <c r="K392" s="303"/>
      <c r="L392" s="303"/>
      <c r="M392" s="303"/>
      <c r="N392" s="303"/>
      <c r="O392" s="303"/>
      <c r="P392" s="305"/>
      <c r="Q392" s="305"/>
      <c r="R392" s="303"/>
      <c r="S392" s="303"/>
      <c r="T392" s="303"/>
      <c r="U392" s="303"/>
      <c r="V392" s="303"/>
      <c r="W392" s="303"/>
      <c r="X392" s="303"/>
      <c r="Y392" s="303"/>
    </row>
    <row r="393" spans="1:25" ht="12.75">
      <c r="A393" s="303"/>
      <c r="B393" s="303"/>
      <c r="C393" s="303"/>
      <c r="D393" s="303"/>
      <c r="E393" s="303"/>
      <c r="F393" s="304"/>
      <c r="G393" s="303"/>
      <c r="H393" s="303"/>
      <c r="I393" s="303"/>
      <c r="J393" s="303"/>
      <c r="K393" s="303"/>
      <c r="L393" s="303"/>
      <c r="M393" s="303"/>
      <c r="N393" s="303"/>
      <c r="O393" s="303"/>
      <c r="P393" s="305"/>
      <c r="Q393" s="305"/>
      <c r="R393" s="303"/>
      <c r="S393" s="303"/>
      <c r="T393" s="303"/>
      <c r="U393" s="303"/>
      <c r="V393" s="303"/>
      <c r="W393" s="303"/>
      <c r="X393" s="303"/>
      <c r="Y393" s="303"/>
    </row>
    <row r="394" spans="1:25" ht="12.75">
      <c r="A394" s="303"/>
      <c r="B394" s="303"/>
      <c r="C394" s="303"/>
      <c r="D394" s="303"/>
      <c r="E394" s="303"/>
      <c r="F394" s="304"/>
      <c r="G394" s="303"/>
      <c r="H394" s="303"/>
      <c r="I394" s="303"/>
      <c r="J394" s="303"/>
      <c r="K394" s="303"/>
      <c r="L394" s="303"/>
      <c r="M394" s="303"/>
      <c r="N394" s="303"/>
      <c r="O394" s="303"/>
      <c r="P394" s="305"/>
      <c r="Q394" s="305"/>
      <c r="R394" s="303"/>
      <c r="S394" s="303"/>
      <c r="T394" s="303"/>
      <c r="U394" s="303"/>
      <c r="V394" s="303"/>
      <c r="W394" s="303"/>
      <c r="X394" s="303"/>
      <c r="Y394" s="303"/>
    </row>
    <row r="395" spans="1:25" ht="12.75">
      <c r="A395" s="303"/>
      <c r="B395" s="303"/>
      <c r="C395" s="303"/>
      <c r="D395" s="303"/>
      <c r="E395" s="303"/>
      <c r="F395" s="304"/>
      <c r="G395" s="303"/>
      <c r="H395" s="303"/>
      <c r="I395" s="303"/>
      <c r="J395" s="303"/>
      <c r="K395" s="303"/>
      <c r="L395" s="303"/>
      <c r="M395" s="303"/>
      <c r="N395" s="303"/>
      <c r="O395" s="303"/>
      <c r="P395" s="305"/>
      <c r="Q395" s="305"/>
      <c r="R395" s="303"/>
      <c r="S395" s="303"/>
      <c r="T395" s="303"/>
      <c r="U395" s="303"/>
      <c r="V395" s="303"/>
      <c r="W395" s="303"/>
      <c r="X395" s="303"/>
      <c r="Y395" s="303"/>
    </row>
    <row r="396" spans="1:25" ht="12.75">
      <c r="A396" s="303"/>
      <c r="B396" s="303"/>
      <c r="C396" s="303"/>
      <c r="D396" s="303"/>
      <c r="E396" s="303"/>
      <c r="F396" s="304"/>
      <c r="G396" s="303"/>
      <c r="H396" s="303"/>
      <c r="I396" s="303"/>
      <c r="J396" s="303"/>
      <c r="K396" s="303"/>
      <c r="L396" s="303"/>
      <c r="M396" s="303"/>
      <c r="N396" s="303"/>
      <c r="O396" s="303"/>
      <c r="P396" s="305"/>
      <c r="Q396" s="305"/>
      <c r="R396" s="303"/>
      <c r="S396" s="303"/>
      <c r="T396" s="303"/>
      <c r="U396" s="303"/>
      <c r="V396" s="303"/>
      <c r="W396" s="303"/>
      <c r="X396" s="303"/>
      <c r="Y396" s="303"/>
    </row>
    <row r="397" spans="1:25" ht="12.75">
      <c r="A397" s="303"/>
      <c r="B397" s="303"/>
      <c r="C397" s="303"/>
      <c r="D397" s="303"/>
      <c r="E397" s="303"/>
      <c r="F397" s="304"/>
      <c r="G397" s="303"/>
      <c r="H397" s="303"/>
      <c r="I397" s="303"/>
      <c r="J397" s="303"/>
      <c r="K397" s="303"/>
      <c r="L397" s="303"/>
      <c r="M397" s="303"/>
      <c r="N397" s="303"/>
      <c r="O397" s="303"/>
      <c r="P397" s="305"/>
      <c r="Q397" s="305"/>
      <c r="R397" s="303"/>
      <c r="S397" s="303"/>
      <c r="T397" s="303"/>
      <c r="U397" s="303"/>
      <c r="V397" s="303"/>
      <c r="W397" s="303"/>
      <c r="X397" s="303"/>
      <c r="Y397" s="303"/>
    </row>
    <row r="398" spans="1:25" ht="12.75">
      <c r="A398" s="303"/>
      <c r="B398" s="303"/>
      <c r="C398" s="303"/>
      <c r="D398" s="303"/>
      <c r="E398" s="303"/>
      <c r="F398" s="304"/>
      <c r="G398" s="303"/>
      <c r="H398" s="303"/>
      <c r="I398" s="303"/>
      <c r="J398" s="303"/>
      <c r="K398" s="303"/>
      <c r="L398" s="303"/>
      <c r="M398" s="303"/>
      <c r="N398" s="303"/>
      <c r="O398" s="303"/>
      <c r="P398" s="305"/>
      <c r="Q398" s="305"/>
      <c r="R398" s="303"/>
      <c r="S398" s="303"/>
      <c r="T398" s="303"/>
      <c r="U398" s="303"/>
      <c r="V398" s="303"/>
      <c r="W398" s="303"/>
      <c r="X398" s="303"/>
      <c r="Y398" s="303"/>
    </row>
    <row r="399" spans="1:25" ht="12.75">
      <c r="A399" s="303"/>
      <c r="B399" s="303"/>
      <c r="C399" s="303"/>
      <c r="D399" s="303"/>
      <c r="E399" s="303"/>
      <c r="F399" s="304"/>
      <c r="G399" s="303"/>
      <c r="H399" s="303"/>
      <c r="I399" s="303"/>
      <c r="J399" s="303"/>
      <c r="K399" s="303"/>
      <c r="L399" s="303"/>
      <c r="M399" s="303"/>
      <c r="N399" s="303"/>
      <c r="O399" s="303"/>
      <c r="P399" s="305"/>
      <c r="Q399" s="305"/>
      <c r="R399" s="303"/>
      <c r="S399" s="303"/>
      <c r="T399" s="303"/>
      <c r="U399" s="303"/>
      <c r="V399" s="303"/>
      <c r="W399" s="303"/>
      <c r="X399" s="303"/>
      <c r="Y399" s="303"/>
    </row>
    <row r="400" spans="1:25" ht="12.75">
      <c r="A400" s="303"/>
      <c r="B400" s="303"/>
      <c r="C400" s="303"/>
      <c r="D400" s="303"/>
      <c r="E400" s="303"/>
      <c r="F400" s="304"/>
      <c r="G400" s="303"/>
      <c r="H400" s="303"/>
      <c r="I400" s="303"/>
      <c r="J400" s="303"/>
      <c r="K400" s="303"/>
      <c r="L400" s="303"/>
      <c r="M400" s="303"/>
      <c r="N400" s="303"/>
      <c r="O400" s="303"/>
      <c r="P400" s="305"/>
      <c r="Q400" s="305"/>
      <c r="R400" s="303"/>
      <c r="S400" s="303"/>
      <c r="T400" s="303"/>
      <c r="U400" s="303"/>
      <c r="V400" s="303"/>
      <c r="W400" s="303"/>
      <c r="X400" s="303"/>
      <c r="Y400" s="303"/>
    </row>
    <row r="401" spans="1:25" ht="12.75">
      <c r="A401" s="303"/>
      <c r="B401" s="303"/>
      <c r="C401" s="303"/>
      <c r="D401" s="303"/>
      <c r="E401" s="303"/>
      <c r="F401" s="304"/>
      <c r="G401" s="303"/>
      <c r="H401" s="303"/>
      <c r="I401" s="303"/>
      <c r="J401" s="303"/>
      <c r="K401" s="303"/>
      <c r="L401" s="303"/>
      <c r="M401" s="303"/>
      <c r="N401" s="303"/>
      <c r="O401" s="303"/>
      <c r="P401" s="305"/>
      <c r="Q401" s="305"/>
      <c r="R401" s="303"/>
      <c r="S401" s="303"/>
      <c r="T401" s="303"/>
      <c r="U401" s="303"/>
      <c r="V401" s="303"/>
      <c r="W401" s="303"/>
      <c r="X401" s="303"/>
      <c r="Y401" s="303"/>
    </row>
    <row r="402" spans="1:25" ht="12.75">
      <c r="A402" s="303"/>
      <c r="B402" s="303"/>
      <c r="C402" s="303"/>
      <c r="D402" s="303"/>
      <c r="E402" s="303"/>
      <c r="F402" s="304"/>
      <c r="G402" s="303"/>
      <c r="H402" s="303"/>
      <c r="I402" s="303"/>
      <c r="J402" s="303"/>
      <c r="K402" s="303"/>
      <c r="L402" s="303"/>
      <c r="M402" s="303"/>
      <c r="N402" s="303"/>
      <c r="O402" s="303"/>
      <c r="P402" s="305"/>
      <c r="Q402" s="305"/>
      <c r="R402" s="303"/>
      <c r="S402" s="303"/>
      <c r="T402" s="303"/>
      <c r="U402" s="303"/>
      <c r="V402" s="303"/>
      <c r="W402" s="303"/>
      <c r="X402" s="303"/>
      <c r="Y402" s="303"/>
    </row>
    <row r="403" spans="1:25" ht="12.75">
      <c r="A403" s="303"/>
      <c r="B403" s="303"/>
      <c r="C403" s="303"/>
      <c r="D403" s="303"/>
      <c r="E403" s="303"/>
      <c r="F403" s="304"/>
      <c r="G403" s="303"/>
      <c r="H403" s="303"/>
      <c r="I403" s="303"/>
      <c r="J403" s="303"/>
      <c r="K403" s="303"/>
      <c r="L403" s="303"/>
      <c r="M403" s="303"/>
      <c r="N403" s="303"/>
      <c r="O403" s="303"/>
      <c r="P403" s="305"/>
      <c r="Q403" s="305"/>
      <c r="R403" s="303"/>
      <c r="S403" s="303"/>
      <c r="T403" s="303"/>
      <c r="U403" s="303"/>
      <c r="V403" s="303"/>
      <c r="W403" s="303"/>
      <c r="X403" s="303"/>
      <c r="Y403" s="303"/>
    </row>
    <row r="404" spans="1:25" ht="12.75">
      <c r="A404" s="303"/>
      <c r="B404" s="303"/>
      <c r="C404" s="303"/>
      <c r="D404" s="303"/>
      <c r="E404" s="303"/>
      <c r="F404" s="304"/>
      <c r="G404" s="303"/>
      <c r="H404" s="303"/>
      <c r="I404" s="303"/>
      <c r="J404" s="303"/>
      <c r="K404" s="303"/>
      <c r="L404" s="303"/>
      <c r="M404" s="303"/>
      <c r="N404" s="303"/>
      <c r="O404" s="303"/>
      <c r="P404" s="305"/>
      <c r="Q404" s="305"/>
      <c r="R404" s="303"/>
      <c r="S404" s="303"/>
      <c r="T404" s="303"/>
      <c r="U404" s="303"/>
      <c r="V404" s="303"/>
      <c r="W404" s="303"/>
      <c r="X404" s="303"/>
      <c r="Y404" s="303"/>
    </row>
    <row r="405" spans="1:25" ht="12.75">
      <c r="A405" s="303"/>
      <c r="B405" s="303"/>
      <c r="C405" s="303"/>
      <c r="D405" s="303"/>
      <c r="E405" s="303"/>
      <c r="F405" s="304"/>
      <c r="G405" s="303"/>
      <c r="H405" s="303"/>
      <c r="I405" s="303"/>
      <c r="J405" s="303"/>
      <c r="K405" s="303"/>
      <c r="L405" s="303"/>
      <c r="M405" s="303"/>
      <c r="N405" s="303"/>
      <c r="O405" s="303"/>
      <c r="P405" s="305"/>
      <c r="Q405" s="305"/>
      <c r="R405" s="303"/>
      <c r="S405" s="303"/>
      <c r="T405" s="303"/>
      <c r="U405" s="303"/>
      <c r="V405" s="303"/>
      <c r="W405" s="303"/>
      <c r="X405" s="303"/>
      <c r="Y405" s="303"/>
    </row>
    <row r="406" spans="1:25" ht="12.75">
      <c r="A406" s="303"/>
      <c r="B406" s="303"/>
      <c r="C406" s="303"/>
      <c r="D406" s="303"/>
      <c r="E406" s="303"/>
      <c r="F406" s="304"/>
      <c r="G406" s="303"/>
      <c r="H406" s="303"/>
      <c r="I406" s="303"/>
      <c r="J406" s="303"/>
      <c r="K406" s="303"/>
      <c r="L406" s="303"/>
      <c r="M406" s="303"/>
      <c r="N406" s="303"/>
      <c r="O406" s="303"/>
      <c r="P406" s="305"/>
      <c r="Q406" s="305"/>
      <c r="R406" s="303"/>
      <c r="S406" s="303"/>
      <c r="T406" s="303"/>
      <c r="U406" s="303"/>
      <c r="V406" s="303"/>
      <c r="W406" s="303"/>
      <c r="X406" s="303"/>
      <c r="Y406" s="303"/>
    </row>
    <row r="407" spans="1:25" ht="12.75">
      <c r="A407" s="303"/>
      <c r="B407" s="303"/>
      <c r="C407" s="303"/>
      <c r="D407" s="303"/>
      <c r="E407" s="303"/>
      <c r="F407" s="304"/>
      <c r="G407" s="303"/>
      <c r="H407" s="303"/>
      <c r="I407" s="303"/>
      <c r="J407" s="303"/>
      <c r="K407" s="303"/>
      <c r="L407" s="303"/>
      <c r="M407" s="303"/>
      <c r="N407" s="303"/>
      <c r="O407" s="303"/>
      <c r="P407" s="305"/>
      <c r="Q407" s="305"/>
      <c r="R407" s="303"/>
      <c r="S407" s="303"/>
      <c r="T407" s="303"/>
      <c r="U407" s="303"/>
      <c r="V407" s="303"/>
      <c r="W407" s="303"/>
      <c r="X407" s="303"/>
      <c r="Y407" s="303"/>
    </row>
    <row r="408" spans="1:25" ht="12.75">
      <c r="A408" s="303"/>
      <c r="B408" s="303"/>
      <c r="C408" s="303"/>
      <c r="D408" s="303"/>
      <c r="E408" s="303"/>
      <c r="F408" s="304"/>
      <c r="G408" s="303"/>
      <c r="H408" s="303"/>
      <c r="I408" s="303"/>
      <c r="J408" s="303"/>
      <c r="K408" s="303"/>
      <c r="L408" s="303"/>
      <c r="M408" s="303"/>
      <c r="N408" s="303"/>
      <c r="O408" s="303"/>
      <c r="P408" s="305"/>
      <c r="Q408" s="305"/>
      <c r="R408" s="303"/>
      <c r="S408" s="303"/>
      <c r="T408" s="303"/>
      <c r="U408" s="303"/>
      <c r="V408" s="303"/>
      <c r="W408" s="303"/>
      <c r="X408" s="303"/>
      <c r="Y408" s="303"/>
    </row>
    <row r="409" spans="1:25" ht="12.75">
      <c r="A409" s="303"/>
      <c r="B409" s="303"/>
      <c r="C409" s="303"/>
      <c r="D409" s="303"/>
      <c r="E409" s="303"/>
      <c r="F409" s="304"/>
      <c r="G409" s="303"/>
      <c r="H409" s="303"/>
      <c r="I409" s="303"/>
      <c r="J409" s="303"/>
      <c r="K409" s="303"/>
      <c r="L409" s="303"/>
      <c r="M409" s="303"/>
      <c r="N409" s="303"/>
      <c r="O409" s="303"/>
      <c r="P409" s="305"/>
      <c r="Q409" s="305"/>
      <c r="R409" s="303"/>
      <c r="S409" s="303"/>
      <c r="T409" s="303"/>
      <c r="U409" s="303"/>
      <c r="V409" s="303"/>
      <c r="W409" s="303"/>
      <c r="X409" s="303"/>
      <c r="Y409" s="303"/>
    </row>
    <row r="410" spans="1:25" ht="12.75">
      <c r="A410" s="303"/>
      <c r="B410" s="303"/>
      <c r="C410" s="303"/>
      <c r="D410" s="303"/>
      <c r="E410" s="303"/>
      <c r="F410" s="304"/>
      <c r="G410" s="303"/>
      <c r="H410" s="303"/>
      <c r="I410" s="303"/>
      <c r="J410" s="303"/>
      <c r="K410" s="303"/>
      <c r="L410" s="303"/>
      <c r="M410" s="303"/>
      <c r="N410" s="303"/>
      <c r="O410" s="303"/>
      <c r="P410" s="305"/>
      <c r="Q410" s="305"/>
      <c r="R410" s="303"/>
      <c r="S410" s="303"/>
      <c r="T410" s="303"/>
      <c r="U410" s="303"/>
      <c r="V410" s="303"/>
      <c r="W410" s="303"/>
      <c r="X410" s="303"/>
      <c r="Y410" s="303"/>
    </row>
    <row r="411" spans="1:25" ht="12.75">
      <c r="A411" s="303"/>
      <c r="B411" s="303"/>
      <c r="C411" s="303"/>
      <c r="D411" s="303"/>
      <c r="E411" s="303"/>
      <c r="F411" s="304"/>
      <c r="G411" s="303"/>
      <c r="H411" s="303"/>
      <c r="I411" s="303"/>
      <c r="J411" s="303"/>
      <c r="K411" s="303"/>
      <c r="L411" s="303"/>
      <c r="M411" s="303"/>
      <c r="N411" s="303"/>
      <c r="O411" s="303"/>
      <c r="P411" s="305"/>
      <c r="Q411" s="305"/>
      <c r="R411" s="303"/>
      <c r="S411" s="303"/>
      <c r="T411" s="303"/>
      <c r="U411" s="303"/>
      <c r="V411" s="303"/>
      <c r="W411" s="303"/>
      <c r="X411" s="303"/>
      <c r="Y411" s="303"/>
    </row>
    <row r="412" spans="1:25" ht="12.75">
      <c r="A412" s="303"/>
      <c r="B412" s="303"/>
      <c r="C412" s="303"/>
      <c r="D412" s="303"/>
      <c r="E412" s="303"/>
      <c r="F412" s="304"/>
      <c r="G412" s="303"/>
      <c r="H412" s="303"/>
      <c r="I412" s="303"/>
      <c r="J412" s="303"/>
      <c r="K412" s="303"/>
      <c r="L412" s="303"/>
      <c r="M412" s="303"/>
      <c r="N412" s="303"/>
      <c r="O412" s="303"/>
      <c r="P412" s="305"/>
      <c r="Q412" s="305"/>
      <c r="R412" s="303"/>
      <c r="S412" s="303"/>
      <c r="T412" s="303"/>
      <c r="U412" s="303"/>
      <c r="V412" s="303"/>
      <c r="W412" s="303"/>
      <c r="X412" s="303"/>
      <c r="Y412" s="303"/>
    </row>
    <row r="413" spans="1:25" ht="12.75">
      <c r="A413" s="303"/>
      <c r="B413" s="303"/>
      <c r="C413" s="303"/>
      <c r="D413" s="303"/>
      <c r="E413" s="303"/>
      <c r="F413" s="304"/>
      <c r="G413" s="303"/>
      <c r="H413" s="303"/>
      <c r="I413" s="303"/>
      <c r="J413" s="303"/>
      <c r="K413" s="303"/>
      <c r="L413" s="303"/>
      <c r="M413" s="303"/>
      <c r="N413" s="303"/>
      <c r="O413" s="303"/>
      <c r="P413" s="305"/>
      <c r="Q413" s="305"/>
      <c r="R413" s="303"/>
      <c r="S413" s="303"/>
      <c r="T413" s="303"/>
      <c r="U413" s="303"/>
      <c r="V413" s="303"/>
      <c r="W413" s="303"/>
      <c r="X413" s="303"/>
      <c r="Y413" s="303"/>
    </row>
    <row r="414" spans="1:25" ht="12.75">
      <c r="A414" s="303"/>
      <c r="B414" s="303"/>
      <c r="C414" s="303"/>
      <c r="D414" s="303"/>
      <c r="E414" s="303"/>
      <c r="F414" s="304"/>
      <c r="G414" s="303"/>
      <c r="H414" s="303"/>
      <c r="I414" s="303"/>
      <c r="J414" s="303"/>
      <c r="K414" s="303"/>
      <c r="L414" s="303"/>
      <c r="M414" s="303"/>
      <c r="N414" s="303"/>
      <c r="O414" s="303"/>
      <c r="P414" s="305"/>
      <c r="Q414" s="305"/>
      <c r="R414" s="303"/>
      <c r="S414" s="303"/>
      <c r="T414" s="303"/>
      <c r="U414" s="303"/>
      <c r="V414" s="303"/>
      <c r="W414" s="303"/>
      <c r="X414" s="303"/>
      <c r="Y414" s="303"/>
    </row>
    <row r="415" spans="1:25" ht="12.75">
      <c r="A415" s="303"/>
      <c r="B415" s="303"/>
      <c r="C415" s="303"/>
      <c r="D415" s="303"/>
      <c r="E415" s="303"/>
      <c r="F415" s="304"/>
      <c r="G415" s="303"/>
      <c r="H415" s="303"/>
      <c r="I415" s="303"/>
      <c r="J415" s="303"/>
      <c r="K415" s="303"/>
      <c r="L415" s="303"/>
      <c r="M415" s="303"/>
      <c r="N415" s="303"/>
      <c r="O415" s="303"/>
      <c r="P415" s="305"/>
      <c r="Q415" s="305"/>
      <c r="R415" s="303"/>
      <c r="S415" s="303"/>
      <c r="T415" s="303"/>
      <c r="U415" s="303"/>
      <c r="V415" s="303"/>
      <c r="W415" s="303"/>
      <c r="X415" s="303"/>
      <c r="Y415" s="303"/>
    </row>
    <row r="416" spans="1:25" ht="12.75">
      <c r="A416" s="303"/>
      <c r="B416" s="303"/>
      <c r="C416" s="303"/>
      <c r="D416" s="303"/>
      <c r="E416" s="303"/>
      <c r="F416" s="304"/>
      <c r="G416" s="303"/>
      <c r="H416" s="303"/>
      <c r="I416" s="303"/>
      <c r="J416" s="303"/>
      <c r="K416" s="303"/>
      <c r="L416" s="303"/>
      <c r="M416" s="303"/>
      <c r="N416" s="303"/>
      <c r="O416" s="303"/>
      <c r="P416" s="305"/>
      <c r="Q416" s="305"/>
      <c r="R416" s="303"/>
      <c r="S416" s="303"/>
      <c r="T416" s="303"/>
      <c r="U416" s="303"/>
      <c r="V416" s="303"/>
      <c r="W416" s="303"/>
      <c r="X416" s="303"/>
      <c r="Y416" s="303"/>
    </row>
    <row r="417" spans="1:25" ht="12.75">
      <c r="A417" s="303"/>
      <c r="B417" s="303"/>
      <c r="C417" s="303"/>
      <c r="D417" s="303"/>
      <c r="E417" s="303"/>
      <c r="F417" s="304"/>
      <c r="G417" s="303"/>
      <c r="H417" s="303"/>
      <c r="I417" s="303"/>
      <c r="J417" s="303"/>
      <c r="K417" s="303"/>
      <c r="L417" s="303"/>
      <c r="M417" s="303"/>
      <c r="N417" s="303"/>
      <c r="O417" s="303"/>
      <c r="P417" s="305"/>
      <c r="Q417" s="305"/>
      <c r="R417" s="303"/>
      <c r="S417" s="303"/>
      <c r="T417" s="303"/>
      <c r="U417" s="303"/>
      <c r="V417" s="303"/>
      <c r="W417" s="303"/>
      <c r="X417" s="303"/>
      <c r="Y417" s="303"/>
    </row>
    <row r="418" spans="1:25" ht="12.75">
      <c r="A418" s="303"/>
      <c r="B418" s="303"/>
      <c r="C418" s="303"/>
      <c r="D418" s="303"/>
      <c r="E418" s="303"/>
      <c r="F418" s="304"/>
      <c r="G418" s="303"/>
      <c r="H418" s="303"/>
      <c r="I418" s="303"/>
      <c r="J418" s="303"/>
      <c r="K418" s="303"/>
      <c r="L418" s="303"/>
      <c r="M418" s="303"/>
      <c r="N418" s="303"/>
      <c r="O418" s="303"/>
      <c r="P418" s="305"/>
      <c r="Q418" s="305"/>
      <c r="R418" s="303"/>
      <c r="S418" s="303"/>
      <c r="T418" s="303"/>
      <c r="U418" s="303"/>
      <c r="V418" s="303"/>
      <c r="W418" s="303"/>
      <c r="X418" s="303"/>
      <c r="Y418" s="303"/>
    </row>
    <row r="419" spans="1:25" ht="12.75">
      <c r="A419" s="303"/>
      <c r="B419" s="303"/>
      <c r="C419" s="303"/>
      <c r="D419" s="303"/>
      <c r="E419" s="303"/>
      <c r="F419" s="304"/>
      <c r="G419" s="303"/>
      <c r="H419" s="303"/>
      <c r="I419" s="303"/>
      <c r="J419" s="303"/>
      <c r="K419" s="303"/>
      <c r="L419" s="303"/>
      <c r="M419" s="303"/>
      <c r="N419" s="303"/>
      <c r="O419" s="303"/>
      <c r="P419" s="305"/>
      <c r="Q419" s="305"/>
      <c r="R419" s="303"/>
      <c r="S419" s="303"/>
      <c r="T419" s="303"/>
      <c r="U419" s="303"/>
      <c r="V419" s="303"/>
      <c r="W419" s="303"/>
      <c r="X419" s="303"/>
      <c r="Y419" s="303"/>
    </row>
    <row r="420" spans="1:25" ht="12.75">
      <c r="A420" s="303"/>
      <c r="B420" s="303"/>
      <c r="C420" s="303"/>
      <c r="D420" s="303"/>
      <c r="E420" s="303"/>
      <c r="F420" s="304"/>
      <c r="G420" s="303"/>
      <c r="H420" s="303"/>
      <c r="I420" s="303"/>
      <c r="J420" s="303"/>
      <c r="K420" s="303"/>
      <c r="L420" s="303"/>
      <c r="M420" s="303"/>
      <c r="N420" s="303"/>
      <c r="O420" s="303"/>
      <c r="P420" s="305"/>
      <c r="Q420" s="305"/>
      <c r="R420" s="303"/>
      <c r="S420" s="303"/>
      <c r="T420" s="303"/>
      <c r="U420" s="303"/>
      <c r="V420" s="303"/>
      <c r="W420" s="303"/>
      <c r="X420" s="303"/>
      <c r="Y420" s="303"/>
    </row>
    <row r="421" spans="1:25" ht="12.75">
      <c r="A421" s="303"/>
      <c r="B421" s="303"/>
      <c r="C421" s="303"/>
      <c r="D421" s="303"/>
      <c r="E421" s="303"/>
      <c r="F421" s="304"/>
      <c r="G421" s="303"/>
      <c r="H421" s="303"/>
      <c r="I421" s="303"/>
      <c r="J421" s="303"/>
      <c r="K421" s="303"/>
      <c r="L421" s="303"/>
      <c r="M421" s="303"/>
      <c r="N421" s="303"/>
      <c r="O421" s="303"/>
      <c r="P421" s="305"/>
      <c r="Q421" s="305"/>
      <c r="R421" s="303"/>
      <c r="S421" s="303"/>
      <c r="T421" s="303"/>
      <c r="U421" s="303"/>
      <c r="V421" s="303"/>
      <c r="W421" s="303"/>
      <c r="X421" s="303"/>
      <c r="Y421" s="303"/>
    </row>
    <row r="422" spans="1:25" ht="12.75">
      <c r="A422" s="303"/>
      <c r="B422" s="303"/>
      <c r="C422" s="303"/>
      <c r="D422" s="303"/>
      <c r="E422" s="303"/>
      <c r="F422" s="304"/>
      <c r="G422" s="303"/>
      <c r="H422" s="303"/>
      <c r="I422" s="303"/>
      <c r="J422" s="303"/>
      <c r="K422" s="303"/>
      <c r="L422" s="303"/>
      <c r="M422" s="303"/>
      <c r="N422" s="303"/>
      <c r="O422" s="303"/>
      <c r="P422" s="305"/>
      <c r="Q422" s="305"/>
      <c r="R422" s="303"/>
      <c r="S422" s="303"/>
      <c r="T422" s="303"/>
      <c r="U422" s="303"/>
      <c r="V422" s="303"/>
      <c r="W422" s="303"/>
      <c r="X422" s="303"/>
      <c r="Y422" s="303"/>
    </row>
    <row r="423" spans="1:25" ht="12.75">
      <c r="A423" s="303"/>
      <c r="B423" s="303"/>
      <c r="C423" s="303"/>
      <c r="D423" s="303"/>
      <c r="E423" s="303"/>
      <c r="F423" s="304"/>
      <c r="G423" s="303"/>
      <c r="H423" s="303"/>
      <c r="I423" s="303"/>
      <c r="J423" s="303"/>
      <c r="K423" s="303"/>
      <c r="L423" s="303"/>
      <c r="M423" s="303"/>
      <c r="N423" s="303"/>
      <c r="O423" s="303"/>
      <c r="P423" s="305"/>
      <c r="Q423" s="305"/>
      <c r="R423" s="303"/>
      <c r="S423" s="303"/>
      <c r="T423" s="303"/>
      <c r="U423" s="303"/>
      <c r="V423" s="303"/>
      <c r="W423" s="303"/>
      <c r="X423" s="303"/>
      <c r="Y423" s="303"/>
    </row>
    <row r="424" spans="1:25" ht="12.75">
      <c r="A424" s="303"/>
      <c r="B424" s="303"/>
      <c r="C424" s="303"/>
      <c r="D424" s="303"/>
      <c r="E424" s="303"/>
      <c r="F424" s="304"/>
      <c r="G424" s="303"/>
      <c r="H424" s="303"/>
      <c r="I424" s="303"/>
      <c r="J424" s="303"/>
      <c r="K424" s="303"/>
      <c r="L424" s="303"/>
      <c r="M424" s="303"/>
      <c r="N424" s="303"/>
      <c r="O424" s="303"/>
      <c r="P424" s="305"/>
      <c r="Q424" s="305"/>
      <c r="R424" s="303"/>
      <c r="S424" s="303"/>
      <c r="T424" s="303"/>
      <c r="U424" s="303"/>
      <c r="V424" s="303"/>
      <c r="W424" s="303"/>
      <c r="X424" s="303"/>
      <c r="Y424" s="303"/>
    </row>
    <row r="425" spans="1:25" ht="12.75">
      <c r="A425" s="303"/>
      <c r="B425" s="303"/>
      <c r="C425" s="303"/>
      <c r="D425" s="303"/>
      <c r="E425" s="303"/>
      <c r="F425" s="304"/>
      <c r="G425" s="303"/>
      <c r="H425" s="303"/>
      <c r="I425" s="303"/>
      <c r="J425" s="303"/>
      <c r="K425" s="303"/>
      <c r="L425" s="303"/>
      <c r="M425" s="303"/>
      <c r="N425" s="303"/>
      <c r="O425" s="303"/>
      <c r="P425" s="305"/>
      <c r="Q425" s="305"/>
      <c r="R425" s="303"/>
      <c r="S425" s="303"/>
      <c r="T425" s="303"/>
      <c r="U425" s="303"/>
      <c r="V425" s="303"/>
      <c r="W425" s="303"/>
      <c r="X425" s="303"/>
      <c r="Y425" s="303"/>
    </row>
    <row r="426" spans="1:25" ht="12.75">
      <c r="A426" s="303"/>
      <c r="B426" s="303"/>
      <c r="C426" s="303"/>
      <c r="D426" s="303"/>
      <c r="E426" s="303"/>
      <c r="F426" s="304"/>
      <c r="G426" s="303"/>
      <c r="H426" s="303"/>
      <c r="I426" s="303"/>
      <c r="J426" s="303"/>
      <c r="K426" s="303"/>
      <c r="L426" s="303"/>
      <c r="M426" s="303"/>
      <c r="N426" s="303"/>
      <c r="O426" s="303"/>
      <c r="P426" s="305"/>
      <c r="Q426" s="305"/>
      <c r="R426" s="303"/>
      <c r="S426" s="303"/>
      <c r="T426" s="303"/>
      <c r="U426" s="303"/>
      <c r="V426" s="303"/>
      <c r="W426" s="303"/>
      <c r="X426" s="303"/>
      <c r="Y426" s="303"/>
    </row>
    <row r="427" spans="1:25" ht="12.75">
      <c r="A427" s="303"/>
      <c r="B427" s="303"/>
      <c r="C427" s="303"/>
      <c r="D427" s="303"/>
      <c r="E427" s="303"/>
      <c r="F427" s="304"/>
      <c r="G427" s="303"/>
      <c r="H427" s="303"/>
      <c r="I427" s="303"/>
      <c r="J427" s="303"/>
      <c r="K427" s="303"/>
      <c r="L427" s="303"/>
      <c r="M427" s="303"/>
      <c r="N427" s="303"/>
      <c r="O427" s="303"/>
      <c r="P427" s="305"/>
      <c r="Q427" s="305"/>
      <c r="R427" s="303"/>
      <c r="S427" s="303"/>
      <c r="T427" s="303"/>
      <c r="U427" s="303"/>
      <c r="V427" s="303"/>
      <c r="W427" s="303"/>
      <c r="X427" s="303"/>
      <c r="Y427" s="303"/>
    </row>
    <row r="428" spans="1:25" ht="12.75">
      <c r="A428" s="303"/>
      <c r="B428" s="303"/>
      <c r="C428" s="303"/>
      <c r="D428" s="303"/>
      <c r="E428" s="303"/>
      <c r="F428" s="304"/>
      <c r="G428" s="303"/>
      <c r="H428" s="303"/>
      <c r="I428" s="303"/>
      <c r="J428" s="303"/>
      <c r="K428" s="303"/>
      <c r="L428" s="303"/>
      <c r="M428" s="303"/>
      <c r="N428" s="303"/>
      <c r="O428" s="303"/>
      <c r="P428" s="305"/>
      <c r="Q428" s="305"/>
      <c r="R428" s="303"/>
      <c r="S428" s="303"/>
      <c r="T428" s="303"/>
      <c r="U428" s="303"/>
      <c r="V428" s="303"/>
      <c r="W428" s="303"/>
      <c r="X428" s="303"/>
      <c r="Y428" s="303"/>
    </row>
    <row r="429" spans="1:25" ht="12.75">
      <c r="A429" s="303"/>
      <c r="B429" s="303"/>
      <c r="C429" s="303"/>
      <c r="D429" s="303"/>
      <c r="E429" s="303"/>
      <c r="F429" s="304"/>
      <c r="G429" s="303"/>
      <c r="H429" s="303"/>
      <c r="I429" s="303"/>
      <c r="J429" s="303"/>
      <c r="K429" s="303"/>
      <c r="L429" s="303"/>
      <c r="M429" s="303"/>
      <c r="N429" s="303"/>
      <c r="O429" s="303"/>
      <c r="P429" s="305"/>
      <c r="Q429" s="305"/>
      <c r="R429" s="303"/>
      <c r="S429" s="303"/>
      <c r="T429" s="303"/>
      <c r="U429" s="303"/>
      <c r="V429" s="303"/>
      <c r="W429" s="303"/>
      <c r="X429" s="303"/>
      <c r="Y429" s="303"/>
    </row>
    <row r="430" spans="1:25" ht="12.75">
      <c r="A430" s="303"/>
      <c r="B430" s="303"/>
      <c r="C430" s="303"/>
      <c r="D430" s="303"/>
      <c r="E430" s="303"/>
      <c r="F430" s="304"/>
      <c r="G430" s="303"/>
      <c r="H430" s="303"/>
      <c r="I430" s="303"/>
      <c r="J430" s="303"/>
      <c r="K430" s="303"/>
      <c r="L430" s="303"/>
      <c r="M430" s="303"/>
      <c r="N430" s="303"/>
      <c r="O430" s="303"/>
      <c r="P430" s="305"/>
      <c r="Q430" s="305"/>
      <c r="R430" s="303"/>
      <c r="S430" s="303"/>
      <c r="T430" s="303"/>
      <c r="U430" s="303"/>
      <c r="V430" s="303"/>
      <c r="W430" s="303"/>
      <c r="X430" s="303"/>
      <c r="Y430" s="303"/>
    </row>
    <row r="431" spans="1:25" ht="12.75">
      <c r="A431" s="303"/>
      <c r="B431" s="303"/>
      <c r="C431" s="303"/>
      <c r="D431" s="303"/>
      <c r="E431" s="303"/>
      <c r="F431" s="304"/>
      <c r="G431" s="303"/>
      <c r="H431" s="303"/>
      <c r="I431" s="303"/>
      <c r="J431" s="303"/>
      <c r="K431" s="303"/>
      <c r="L431" s="303"/>
      <c r="M431" s="303"/>
      <c r="N431" s="303"/>
      <c r="O431" s="303"/>
      <c r="P431" s="305"/>
      <c r="Q431" s="305"/>
      <c r="R431" s="303"/>
      <c r="S431" s="303"/>
      <c r="T431" s="303"/>
      <c r="U431" s="303"/>
      <c r="V431" s="303"/>
      <c r="W431" s="303"/>
      <c r="X431" s="303"/>
      <c r="Y431" s="303"/>
    </row>
    <row r="432" spans="1:25" ht="12.75">
      <c r="A432" s="303"/>
      <c r="B432" s="303"/>
      <c r="C432" s="303"/>
      <c r="D432" s="303"/>
      <c r="E432" s="303"/>
      <c r="F432" s="304"/>
      <c r="G432" s="303"/>
      <c r="H432" s="303"/>
      <c r="I432" s="303"/>
      <c r="J432" s="303"/>
      <c r="K432" s="303"/>
      <c r="L432" s="303"/>
      <c r="M432" s="303"/>
      <c r="N432" s="303"/>
      <c r="O432" s="303"/>
      <c r="P432" s="305"/>
      <c r="Q432" s="305"/>
      <c r="R432" s="303"/>
      <c r="S432" s="303"/>
      <c r="T432" s="303"/>
      <c r="U432" s="303"/>
      <c r="V432" s="303"/>
      <c r="W432" s="303"/>
      <c r="X432" s="303"/>
      <c r="Y432" s="303"/>
    </row>
    <row r="433" spans="1:25" ht="12.75">
      <c r="A433" s="303"/>
      <c r="B433" s="303"/>
      <c r="C433" s="303"/>
      <c r="D433" s="303"/>
      <c r="E433" s="303"/>
      <c r="F433" s="304"/>
      <c r="G433" s="303"/>
      <c r="H433" s="303"/>
      <c r="I433" s="303"/>
      <c r="J433" s="303"/>
      <c r="K433" s="303"/>
      <c r="L433" s="303"/>
      <c r="M433" s="303"/>
      <c r="N433" s="303"/>
      <c r="O433" s="303"/>
      <c r="P433" s="305"/>
      <c r="Q433" s="305"/>
      <c r="R433" s="303"/>
      <c r="S433" s="303"/>
      <c r="T433" s="303"/>
      <c r="U433" s="303"/>
      <c r="V433" s="303"/>
      <c r="W433" s="303"/>
      <c r="X433" s="303"/>
      <c r="Y433" s="303"/>
    </row>
    <row r="434" spans="1:25" ht="12.75">
      <c r="A434" s="303"/>
      <c r="B434" s="303"/>
      <c r="C434" s="303"/>
      <c r="D434" s="303"/>
      <c r="E434" s="303"/>
      <c r="F434" s="304"/>
      <c r="G434" s="303"/>
      <c r="H434" s="303"/>
      <c r="I434" s="303"/>
      <c r="J434" s="303"/>
      <c r="K434" s="303"/>
      <c r="L434" s="303"/>
      <c r="M434" s="303"/>
      <c r="N434" s="303"/>
      <c r="O434" s="303"/>
      <c r="P434" s="305"/>
      <c r="Q434" s="305"/>
      <c r="R434" s="303"/>
      <c r="S434" s="303"/>
      <c r="T434" s="303"/>
      <c r="U434" s="303"/>
      <c r="V434" s="303"/>
      <c r="W434" s="303"/>
      <c r="X434" s="303"/>
      <c r="Y434" s="303"/>
    </row>
    <row r="435" spans="1:25" ht="12.75">
      <c r="A435" s="303"/>
      <c r="B435" s="303"/>
      <c r="C435" s="303"/>
      <c r="D435" s="303"/>
      <c r="E435" s="303"/>
      <c r="F435" s="304"/>
      <c r="G435" s="303"/>
      <c r="H435" s="303"/>
      <c r="I435" s="303"/>
      <c r="J435" s="303"/>
      <c r="K435" s="303"/>
      <c r="L435" s="303"/>
      <c r="M435" s="303"/>
      <c r="N435" s="303"/>
      <c r="O435" s="303"/>
      <c r="P435" s="305"/>
      <c r="Q435" s="305"/>
      <c r="R435" s="303"/>
      <c r="S435" s="303"/>
      <c r="T435" s="303"/>
      <c r="U435" s="303"/>
      <c r="V435" s="303"/>
      <c r="W435" s="303"/>
      <c r="X435" s="303"/>
      <c r="Y435" s="303"/>
    </row>
    <row r="436" spans="1:25" ht="12.75">
      <c r="A436" s="303"/>
      <c r="B436" s="303"/>
      <c r="C436" s="303"/>
      <c r="D436" s="303"/>
      <c r="E436" s="303"/>
      <c r="F436" s="304"/>
      <c r="G436" s="303"/>
      <c r="H436" s="303"/>
      <c r="I436" s="303"/>
      <c r="J436" s="303"/>
      <c r="K436" s="303"/>
      <c r="L436" s="303"/>
      <c r="M436" s="303"/>
      <c r="N436" s="303"/>
      <c r="O436" s="303"/>
      <c r="P436" s="305"/>
      <c r="Q436" s="305"/>
      <c r="R436" s="303"/>
      <c r="S436" s="303"/>
      <c r="T436" s="303"/>
      <c r="U436" s="303"/>
      <c r="V436" s="303"/>
      <c r="W436" s="303"/>
      <c r="X436" s="303"/>
      <c r="Y436" s="303"/>
    </row>
    <row r="437" spans="1:25" ht="12.75">
      <c r="A437" s="303"/>
      <c r="B437" s="303"/>
      <c r="C437" s="303"/>
      <c r="D437" s="303"/>
      <c r="E437" s="303"/>
      <c r="F437" s="304"/>
      <c r="G437" s="303"/>
      <c r="H437" s="303"/>
      <c r="I437" s="303"/>
      <c r="J437" s="303"/>
      <c r="K437" s="303"/>
      <c r="L437" s="303"/>
      <c r="M437" s="303"/>
      <c r="N437" s="303"/>
      <c r="O437" s="303"/>
      <c r="P437" s="305"/>
      <c r="Q437" s="305"/>
      <c r="R437" s="303"/>
      <c r="S437" s="303"/>
      <c r="T437" s="303"/>
      <c r="U437" s="303"/>
      <c r="V437" s="303"/>
      <c r="W437" s="303"/>
      <c r="X437" s="303"/>
      <c r="Y437" s="303"/>
    </row>
    <row r="438" spans="1:25" ht="12.75">
      <c r="A438" s="303"/>
      <c r="B438" s="303"/>
      <c r="C438" s="303"/>
      <c r="D438" s="303"/>
      <c r="E438" s="303"/>
      <c r="F438" s="304"/>
      <c r="G438" s="303"/>
      <c r="H438" s="303"/>
      <c r="I438" s="303"/>
      <c r="J438" s="303"/>
      <c r="K438" s="303"/>
      <c r="L438" s="303"/>
      <c r="M438" s="303"/>
      <c r="N438" s="303"/>
      <c r="O438" s="303"/>
      <c r="P438" s="305"/>
      <c r="Q438" s="305"/>
      <c r="R438" s="303"/>
      <c r="S438" s="303"/>
      <c r="T438" s="303"/>
      <c r="U438" s="303"/>
      <c r="V438" s="303"/>
      <c r="W438" s="303"/>
      <c r="X438" s="303"/>
      <c r="Y438" s="303"/>
    </row>
    <row r="439" spans="1:25" ht="12.75">
      <c r="A439" s="303"/>
      <c r="B439" s="303"/>
      <c r="C439" s="303"/>
      <c r="D439" s="303"/>
      <c r="E439" s="303"/>
      <c r="F439" s="304"/>
      <c r="G439" s="303"/>
      <c r="H439" s="303"/>
      <c r="I439" s="303"/>
      <c r="J439" s="303"/>
      <c r="K439" s="303"/>
      <c r="L439" s="303"/>
      <c r="M439" s="303"/>
      <c r="N439" s="303"/>
      <c r="O439" s="303"/>
      <c r="P439" s="305"/>
      <c r="Q439" s="305"/>
      <c r="R439" s="303"/>
      <c r="S439" s="303"/>
      <c r="T439" s="303"/>
      <c r="U439" s="303"/>
      <c r="V439" s="303"/>
      <c r="W439" s="303"/>
      <c r="X439" s="303"/>
      <c r="Y439" s="303"/>
    </row>
    <row r="440" spans="1:25" ht="12.75">
      <c r="A440" s="303"/>
      <c r="B440" s="303"/>
      <c r="C440" s="303"/>
      <c r="D440" s="303"/>
      <c r="E440" s="303"/>
      <c r="F440" s="304"/>
      <c r="G440" s="303"/>
      <c r="H440" s="303"/>
      <c r="I440" s="303"/>
      <c r="J440" s="303"/>
      <c r="K440" s="303"/>
      <c r="L440" s="303"/>
      <c r="M440" s="303"/>
      <c r="N440" s="303"/>
      <c r="O440" s="303"/>
      <c r="P440" s="305"/>
      <c r="Q440" s="305"/>
      <c r="R440" s="303"/>
      <c r="S440" s="303"/>
      <c r="T440" s="303"/>
      <c r="U440" s="303"/>
      <c r="V440" s="303"/>
      <c r="W440" s="303"/>
      <c r="X440" s="303"/>
      <c r="Y440" s="303"/>
    </row>
    <row r="441" spans="1:25" ht="12.75">
      <c r="A441" s="303"/>
      <c r="B441" s="303"/>
      <c r="C441" s="303"/>
      <c r="D441" s="303"/>
      <c r="E441" s="303"/>
      <c r="F441" s="304"/>
      <c r="G441" s="303"/>
      <c r="H441" s="303"/>
      <c r="I441" s="303"/>
      <c r="J441" s="303"/>
      <c r="K441" s="303"/>
      <c r="L441" s="303"/>
      <c r="M441" s="303"/>
      <c r="N441" s="303"/>
      <c r="O441" s="303"/>
      <c r="P441" s="305"/>
      <c r="Q441" s="305"/>
      <c r="R441" s="303"/>
      <c r="S441" s="303"/>
      <c r="T441" s="303"/>
      <c r="U441" s="303"/>
      <c r="V441" s="303"/>
      <c r="W441" s="303"/>
      <c r="X441" s="303"/>
      <c r="Y441" s="303"/>
    </row>
    <row r="442" spans="1:25" ht="12.75">
      <c r="A442" s="303"/>
      <c r="B442" s="303"/>
      <c r="C442" s="303"/>
      <c r="D442" s="303"/>
      <c r="E442" s="303"/>
      <c r="F442" s="304"/>
      <c r="G442" s="303"/>
      <c r="H442" s="303"/>
      <c r="I442" s="303"/>
      <c r="J442" s="303"/>
      <c r="K442" s="303"/>
      <c r="L442" s="303"/>
      <c r="M442" s="303"/>
      <c r="N442" s="303"/>
      <c r="O442" s="303"/>
      <c r="P442" s="305"/>
      <c r="Q442" s="305"/>
      <c r="R442" s="303"/>
      <c r="S442" s="303"/>
      <c r="T442" s="303"/>
      <c r="U442" s="303"/>
      <c r="V442" s="303"/>
      <c r="W442" s="303"/>
      <c r="X442" s="303"/>
      <c r="Y442" s="303"/>
    </row>
    <row r="443" spans="1:25" ht="12.75">
      <c r="A443" s="303"/>
      <c r="B443" s="303"/>
      <c r="C443" s="303"/>
      <c r="D443" s="303"/>
      <c r="E443" s="303"/>
      <c r="F443" s="304"/>
      <c r="G443" s="303"/>
      <c r="H443" s="303"/>
      <c r="I443" s="303"/>
      <c r="J443" s="303"/>
      <c r="K443" s="303"/>
      <c r="L443" s="303"/>
      <c r="M443" s="303"/>
      <c r="N443" s="303"/>
      <c r="O443" s="303"/>
      <c r="P443" s="305"/>
      <c r="Q443" s="305"/>
      <c r="R443" s="303"/>
      <c r="S443" s="303"/>
      <c r="T443" s="303"/>
      <c r="U443" s="303"/>
      <c r="V443" s="303"/>
      <c r="W443" s="303"/>
      <c r="X443" s="303"/>
      <c r="Y443" s="303"/>
    </row>
    <row r="444" spans="1:25" ht="12.75">
      <c r="A444" s="303"/>
      <c r="B444" s="303"/>
      <c r="C444" s="303"/>
      <c r="D444" s="303"/>
      <c r="E444" s="303"/>
      <c r="F444" s="304"/>
      <c r="G444" s="303"/>
      <c r="H444" s="303"/>
      <c r="I444" s="303"/>
      <c r="J444" s="303"/>
      <c r="K444" s="303"/>
      <c r="L444" s="303"/>
      <c r="M444" s="303"/>
      <c r="N444" s="303"/>
      <c r="O444" s="303"/>
      <c r="P444" s="305"/>
      <c r="Q444" s="305"/>
      <c r="R444" s="303"/>
      <c r="S444" s="303"/>
      <c r="T444" s="303"/>
      <c r="U444" s="303"/>
      <c r="V444" s="303"/>
      <c r="W444" s="303"/>
      <c r="X444" s="303"/>
      <c r="Y444" s="303"/>
    </row>
    <row r="445" spans="1:25" ht="12.75">
      <c r="A445" s="303"/>
      <c r="B445" s="303"/>
      <c r="C445" s="303"/>
      <c r="D445" s="303"/>
      <c r="E445" s="303"/>
      <c r="F445" s="304"/>
      <c r="G445" s="303"/>
      <c r="H445" s="303"/>
      <c r="I445" s="303"/>
      <c r="J445" s="303"/>
      <c r="K445" s="303"/>
      <c r="L445" s="303"/>
      <c r="M445" s="303"/>
      <c r="N445" s="303"/>
      <c r="O445" s="303"/>
      <c r="P445" s="305"/>
      <c r="Q445" s="305"/>
      <c r="R445" s="303"/>
      <c r="S445" s="303"/>
      <c r="T445" s="303"/>
      <c r="U445" s="303"/>
      <c r="V445" s="303"/>
      <c r="W445" s="303"/>
      <c r="X445" s="303"/>
      <c r="Y445" s="303"/>
    </row>
    <row r="446" spans="1:25" ht="12.75">
      <c r="A446" s="303"/>
      <c r="B446" s="303"/>
      <c r="C446" s="303"/>
      <c r="D446" s="303"/>
      <c r="E446" s="303"/>
      <c r="F446" s="304"/>
      <c r="G446" s="303"/>
      <c r="H446" s="303"/>
      <c r="I446" s="303"/>
      <c r="J446" s="303"/>
      <c r="K446" s="303"/>
      <c r="L446" s="303"/>
      <c r="M446" s="303"/>
      <c r="N446" s="303"/>
      <c r="O446" s="303"/>
      <c r="P446" s="305"/>
      <c r="Q446" s="305"/>
      <c r="R446" s="303"/>
      <c r="S446" s="303"/>
      <c r="T446" s="303"/>
      <c r="U446" s="303"/>
      <c r="V446" s="303"/>
      <c r="W446" s="303"/>
      <c r="X446" s="303"/>
      <c r="Y446" s="303"/>
    </row>
    <row r="447" spans="1:25" ht="12.75">
      <c r="A447" s="303"/>
      <c r="B447" s="303"/>
      <c r="C447" s="303"/>
      <c r="D447" s="303"/>
      <c r="E447" s="303"/>
      <c r="F447" s="304"/>
      <c r="G447" s="303"/>
      <c r="H447" s="303"/>
      <c r="I447" s="303"/>
      <c r="J447" s="303"/>
      <c r="K447" s="303"/>
      <c r="L447" s="303"/>
      <c r="M447" s="303"/>
      <c r="N447" s="303"/>
      <c r="O447" s="303"/>
      <c r="P447" s="305"/>
      <c r="Q447" s="305"/>
      <c r="R447" s="303"/>
      <c r="S447" s="303"/>
      <c r="T447" s="303"/>
      <c r="U447" s="303"/>
      <c r="V447" s="303"/>
      <c r="W447" s="303"/>
      <c r="X447" s="303"/>
      <c r="Y447" s="303"/>
    </row>
    <row r="448" spans="1:25" ht="12.75">
      <c r="A448" s="303"/>
      <c r="B448" s="303"/>
      <c r="C448" s="303"/>
      <c r="D448" s="303"/>
      <c r="E448" s="303"/>
      <c r="F448" s="304"/>
      <c r="G448" s="303"/>
      <c r="H448" s="303"/>
      <c r="I448" s="303"/>
      <c r="J448" s="303"/>
      <c r="K448" s="303"/>
      <c r="L448" s="303"/>
      <c r="M448" s="303"/>
      <c r="N448" s="303"/>
      <c r="O448" s="303"/>
      <c r="P448" s="305"/>
      <c r="Q448" s="305"/>
      <c r="R448" s="303"/>
      <c r="S448" s="303"/>
      <c r="T448" s="303"/>
      <c r="U448" s="303"/>
      <c r="V448" s="303"/>
      <c r="W448" s="303"/>
      <c r="X448" s="303"/>
      <c r="Y448" s="303"/>
    </row>
    <row r="449" spans="1:25" ht="12.75">
      <c r="A449" s="303"/>
      <c r="B449" s="303"/>
      <c r="C449" s="303"/>
      <c r="D449" s="303"/>
      <c r="E449" s="303"/>
      <c r="F449" s="304"/>
      <c r="G449" s="303"/>
      <c r="H449" s="303"/>
      <c r="I449" s="303"/>
      <c r="J449" s="303"/>
      <c r="K449" s="303"/>
      <c r="L449" s="303"/>
      <c r="M449" s="303"/>
      <c r="N449" s="303"/>
      <c r="O449" s="303"/>
      <c r="P449" s="305"/>
      <c r="Q449" s="305"/>
      <c r="R449" s="303"/>
      <c r="S449" s="303"/>
      <c r="T449" s="303"/>
      <c r="U449" s="303"/>
      <c r="V449" s="303"/>
      <c r="W449" s="303"/>
      <c r="X449" s="303"/>
      <c r="Y449" s="303"/>
    </row>
    <row r="450" spans="1:25" ht="12.75">
      <c r="A450" s="303"/>
      <c r="B450" s="303"/>
      <c r="C450" s="303"/>
      <c r="D450" s="303"/>
      <c r="E450" s="303"/>
      <c r="F450" s="304"/>
      <c r="G450" s="303"/>
      <c r="H450" s="303"/>
      <c r="I450" s="303"/>
      <c r="J450" s="303"/>
      <c r="K450" s="303"/>
      <c r="L450" s="303"/>
      <c r="M450" s="303"/>
      <c r="N450" s="303"/>
      <c r="O450" s="303"/>
      <c r="P450" s="305"/>
      <c r="Q450" s="305"/>
      <c r="R450" s="303"/>
      <c r="S450" s="303"/>
      <c r="T450" s="303"/>
      <c r="U450" s="303"/>
      <c r="V450" s="303"/>
      <c r="W450" s="303"/>
      <c r="X450" s="303"/>
      <c r="Y450" s="303"/>
    </row>
    <row r="451" spans="1:25" ht="12.75">
      <c r="A451" s="303"/>
      <c r="B451" s="303"/>
      <c r="C451" s="303"/>
      <c r="D451" s="303"/>
      <c r="E451" s="303"/>
      <c r="F451" s="304"/>
      <c r="G451" s="303"/>
      <c r="H451" s="303"/>
      <c r="I451" s="303"/>
      <c r="J451" s="303"/>
      <c r="K451" s="303"/>
      <c r="L451" s="303"/>
      <c r="M451" s="303"/>
      <c r="N451" s="303"/>
      <c r="O451" s="303"/>
      <c r="P451" s="305"/>
      <c r="Q451" s="305"/>
      <c r="R451" s="303"/>
      <c r="S451" s="303"/>
      <c r="T451" s="303"/>
      <c r="U451" s="303"/>
      <c r="V451" s="303"/>
      <c r="W451" s="303"/>
      <c r="X451" s="303"/>
      <c r="Y451" s="303"/>
    </row>
    <row r="452" spans="1:25" ht="12.75">
      <c r="A452" s="303"/>
      <c r="B452" s="303"/>
      <c r="C452" s="303"/>
      <c r="D452" s="303"/>
      <c r="E452" s="303"/>
      <c r="F452" s="304"/>
      <c r="G452" s="303"/>
      <c r="H452" s="303"/>
      <c r="I452" s="303"/>
      <c r="J452" s="303"/>
      <c r="K452" s="303"/>
      <c r="L452" s="303"/>
      <c r="M452" s="303"/>
      <c r="N452" s="303"/>
      <c r="O452" s="303"/>
      <c r="P452" s="305"/>
      <c r="Q452" s="305"/>
      <c r="R452" s="303"/>
      <c r="S452" s="303"/>
      <c r="T452" s="303"/>
      <c r="U452" s="303"/>
      <c r="V452" s="303"/>
      <c r="W452" s="303"/>
      <c r="X452" s="303"/>
      <c r="Y452" s="303"/>
    </row>
    <row r="453" spans="1:25" ht="12.75">
      <c r="A453" s="303"/>
      <c r="B453" s="303"/>
      <c r="C453" s="303"/>
      <c r="D453" s="303"/>
      <c r="E453" s="303"/>
      <c r="F453" s="304"/>
      <c r="G453" s="303"/>
      <c r="H453" s="303"/>
      <c r="I453" s="303"/>
      <c r="J453" s="303"/>
      <c r="K453" s="303"/>
      <c r="L453" s="303"/>
      <c r="M453" s="303"/>
      <c r="N453" s="303"/>
      <c r="O453" s="303"/>
      <c r="P453" s="305"/>
      <c r="Q453" s="305"/>
      <c r="R453" s="303"/>
      <c r="S453" s="303"/>
      <c r="T453" s="303"/>
      <c r="U453" s="303"/>
      <c r="V453" s="303"/>
      <c r="W453" s="303"/>
      <c r="X453" s="303"/>
      <c r="Y453" s="303"/>
    </row>
    <row r="454" spans="1:25" ht="12.75">
      <c r="A454" s="303"/>
      <c r="B454" s="303"/>
      <c r="C454" s="303"/>
      <c r="D454" s="303"/>
      <c r="E454" s="303"/>
      <c r="F454" s="304"/>
      <c r="G454" s="303"/>
      <c r="H454" s="303"/>
      <c r="I454" s="303"/>
      <c r="J454" s="303"/>
      <c r="K454" s="303"/>
      <c r="L454" s="303"/>
      <c r="M454" s="303"/>
      <c r="N454" s="303"/>
      <c r="O454" s="303"/>
      <c r="P454" s="305"/>
      <c r="Q454" s="305"/>
      <c r="R454" s="303"/>
      <c r="S454" s="303"/>
      <c r="T454" s="303"/>
      <c r="U454" s="303"/>
      <c r="V454" s="303"/>
      <c r="W454" s="303"/>
      <c r="X454" s="303"/>
      <c r="Y454" s="303"/>
    </row>
    <row r="455" spans="1:25" ht="12.75">
      <c r="A455" s="303"/>
      <c r="B455" s="303"/>
      <c r="C455" s="303"/>
      <c r="D455" s="303"/>
      <c r="E455" s="303"/>
      <c r="F455" s="304"/>
      <c r="G455" s="303"/>
      <c r="H455" s="303"/>
      <c r="I455" s="303"/>
      <c r="J455" s="303"/>
      <c r="K455" s="303"/>
      <c r="L455" s="303"/>
      <c r="M455" s="303"/>
      <c r="N455" s="303"/>
      <c r="O455" s="303"/>
      <c r="P455" s="305"/>
      <c r="Q455" s="305"/>
      <c r="R455" s="303"/>
      <c r="S455" s="303"/>
      <c r="T455" s="303"/>
      <c r="U455" s="303"/>
      <c r="V455" s="303"/>
      <c r="W455" s="303"/>
      <c r="X455" s="303"/>
      <c r="Y455" s="303"/>
    </row>
    <row r="456" spans="1:25" ht="12.75">
      <c r="A456" s="303"/>
      <c r="B456" s="303"/>
      <c r="C456" s="303"/>
      <c r="D456" s="303"/>
      <c r="E456" s="303"/>
      <c r="F456" s="304"/>
      <c r="G456" s="303"/>
      <c r="H456" s="303"/>
      <c r="I456" s="303"/>
      <c r="J456" s="303"/>
      <c r="K456" s="303"/>
      <c r="L456" s="303"/>
      <c r="M456" s="303"/>
      <c r="N456" s="303"/>
      <c r="O456" s="303"/>
      <c r="P456" s="305"/>
      <c r="Q456" s="305"/>
      <c r="R456" s="303"/>
      <c r="S456" s="303"/>
      <c r="T456" s="303"/>
      <c r="U456" s="303"/>
      <c r="V456" s="303"/>
      <c r="W456" s="303"/>
      <c r="X456" s="303"/>
      <c r="Y456" s="303"/>
    </row>
    <row r="457" spans="1:25" ht="12.75">
      <c r="A457" s="303"/>
      <c r="B457" s="303"/>
      <c r="C457" s="303"/>
      <c r="D457" s="303"/>
      <c r="E457" s="303"/>
      <c r="F457" s="304"/>
      <c r="G457" s="303"/>
      <c r="H457" s="303"/>
      <c r="I457" s="303"/>
      <c r="J457" s="303"/>
      <c r="K457" s="303"/>
      <c r="L457" s="303"/>
      <c r="M457" s="303"/>
      <c r="N457" s="303"/>
      <c r="O457" s="303"/>
      <c r="P457" s="305"/>
      <c r="Q457" s="305"/>
      <c r="R457" s="303"/>
      <c r="S457" s="303"/>
      <c r="T457" s="303"/>
      <c r="U457" s="303"/>
      <c r="V457" s="303"/>
      <c r="W457" s="303"/>
      <c r="X457" s="303"/>
      <c r="Y457" s="303"/>
    </row>
    <row r="458" spans="1:25" ht="12.75">
      <c r="A458" s="303"/>
      <c r="B458" s="303"/>
      <c r="C458" s="303"/>
      <c r="D458" s="303"/>
      <c r="E458" s="303"/>
      <c r="F458" s="304"/>
      <c r="G458" s="303"/>
      <c r="H458" s="303"/>
      <c r="I458" s="303"/>
      <c r="J458" s="303"/>
      <c r="K458" s="303"/>
      <c r="L458" s="303"/>
      <c r="M458" s="303"/>
      <c r="N458" s="303"/>
      <c r="O458" s="303"/>
      <c r="P458" s="305"/>
      <c r="Q458" s="305"/>
      <c r="R458" s="303"/>
      <c r="S458" s="303"/>
      <c r="T458" s="303"/>
      <c r="U458" s="303"/>
      <c r="V458" s="303"/>
      <c r="W458" s="303"/>
      <c r="X458" s="303"/>
      <c r="Y458" s="303"/>
    </row>
    <row r="459" spans="1:25" ht="12.75">
      <c r="A459" s="303"/>
      <c r="B459" s="303"/>
      <c r="C459" s="303"/>
      <c r="D459" s="303"/>
      <c r="E459" s="303"/>
      <c r="F459" s="304"/>
      <c r="G459" s="303"/>
      <c r="H459" s="303"/>
      <c r="I459" s="303"/>
      <c r="J459" s="303"/>
      <c r="K459" s="303"/>
      <c r="L459" s="303"/>
      <c r="M459" s="303"/>
      <c r="N459" s="303"/>
      <c r="O459" s="303"/>
      <c r="P459" s="305"/>
      <c r="Q459" s="305"/>
      <c r="R459" s="303"/>
      <c r="S459" s="303"/>
      <c r="T459" s="303"/>
      <c r="U459" s="303"/>
      <c r="V459" s="303"/>
      <c r="W459" s="303"/>
      <c r="X459" s="303"/>
      <c r="Y459" s="303"/>
    </row>
    <row r="460" spans="1:25" ht="12.75">
      <c r="A460" s="303"/>
      <c r="B460" s="303"/>
      <c r="C460" s="303"/>
      <c r="D460" s="303"/>
      <c r="E460" s="303"/>
      <c r="F460" s="304"/>
      <c r="G460" s="303"/>
      <c r="H460" s="303"/>
      <c r="I460" s="303"/>
      <c r="J460" s="303"/>
      <c r="K460" s="303"/>
      <c r="L460" s="303"/>
      <c r="M460" s="303"/>
      <c r="N460" s="303"/>
      <c r="O460" s="303"/>
      <c r="P460" s="305"/>
      <c r="Q460" s="305"/>
      <c r="R460" s="303"/>
      <c r="S460" s="303"/>
      <c r="T460" s="303"/>
      <c r="U460" s="303"/>
      <c r="V460" s="303"/>
      <c r="W460" s="303"/>
      <c r="X460" s="303"/>
      <c r="Y460" s="303"/>
    </row>
    <row r="461" spans="1:25" ht="12.75">
      <c r="A461" s="303"/>
      <c r="B461" s="303"/>
      <c r="C461" s="303"/>
      <c r="D461" s="303"/>
      <c r="E461" s="303"/>
      <c r="F461" s="304"/>
      <c r="G461" s="303"/>
      <c r="H461" s="303"/>
      <c r="I461" s="303"/>
      <c r="J461" s="303"/>
      <c r="K461" s="303"/>
      <c r="L461" s="303"/>
      <c r="M461" s="303"/>
      <c r="N461" s="303"/>
      <c r="O461" s="303"/>
      <c r="P461" s="305"/>
      <c r="Q461" s="305"/>
      <c r="R461" s="303"/>
      <c r="S461" s="303"/>
      <c r="T461" s="303"/>
      <c r="U461" s="303"/>
      <c r="V461" s="303"/>
      <c r="W461" s="303"/>
      <c r="X461" s="303"/>
      <c r="Y461" s="303"/>
    </row>
    <row r="462" spans="1:25" ht="12.75">
      <c r="A462" s="303"/>
      <c r="B462" s="303"/>
      <c r="C462" s="303"/>
      <c r="D462" s="303"/>
      <c r="E462" s="303"/>
      <c r="F462" s="304"/>
      <c r="G462" s="303"/>
      <c r="H462" s="303"/>
      <c r="I462" s="303"/>
      <c r="J462" s="303"/>
      <c r="K462" s="303"/>
      <c r="L462" s="303"/>
      <c r="M462" s="303"/>
      <c r="N462" s="303"/>
      <c r="O462" s="303"/>
      <c r="P462" s="305"/>
      <c r="Q462" s="305"/>
      <c r="R462" s="303"/>
      <c r="S462" s="303"/>
      <c r="T462" s="303"/>
      <c r="U462" s="303"/>
      <c r="V462" s="303"/>
      <c r="W462" s="303"/>
      <c r="X462" s="303"/>
      <c r="Y462" s="303"/>
    </row>
    <row r="463" spans="1:25" ht="12.75">
      <c r="A463" s="303"/>
      <c r="B463" s="303"/>
      <c r="C463" s="303"/>
      <c r="D463" s="303"/>
      <c r="E463" s="303"/>
      <c r="F463" s="304"/>
      <c r="G463" s="303"/>
      <c r="H463" s="303"/>
      <c r="I463" s="303"/>
      <c r="J463" s="303"/>
      <c r="K463" s="303"/>
      <c r="L463" s="303"/>
      <c r="M463" s="303"/>
      <c r="N463" s="303"/>
      <c r="O463" s="303"/>
      <c r="P463" s="305"/>
      <c r="Q463" s="305"/>
      <c r="R463" s="303"/>
      <c r="S463" s="303"/>
      <c r="T463" s="303"/>
      <c r="U463" s="303"/>
      <c r="V463" s="303"/>
      <c r="W463" s="303"/>
      <c r="X463" s="303"/>
      <c r="Y463" s="303"/>
    </row>
    <row r="464" spans="1:25" ht="12.75">
      <c r="A464" s="303"/>
      <c r="B464" s="303"/>
      <c r="C464" s="303"/>
      <c r="D464" s="303"/>
      <c r="E464" s="303"/>
      <c r="F464" s="304"/>
      <c r="G464" s="303"/>
      <c r="H464" s="303"/>
      <c r="I464" s="303"/>
      <c r="J464" s="303"/>
      <c r="K464" s="303"/>
      <c r="L464" s="303"/>
      <c r="M464" s="303"/>
      <c r="N464" s="303"/>
      <c r="O464" s="303"/>
      <c r="P464" s="305"/>
      <c r="Q464" s="305"/>
      <c r="R464" s="303"/>
      <c r="S464" s="303"/>
      <c r="T464" s="303"/>
      <c r="U464" s="303"/>
      <c r="V464" s="303"/>
      <c r="W464" s="303"/>
      <c r="X464" s="303"/>
      <c r="Y464" s="303"/>
    </row>
    <row r="465" spans="1:25" ht="12.75">
      <c r="A465" s="303"/>
      <c r="B465" s="303"/>
      <c r="C465" s="303"/>
      <c r="D465" s="303"/>
      <c r="E465" s="303"/>
      <c r="F465" s="304"/>
      <c r="G465" s="303"/>
      <c r="H465" s="303"/>
      <c r="I465" s="303"/>
      <c r="J465" s="303"/>
      <c r="K465" s="303"/>
      <c r="L465" s="303"/>
      <c r="M465" s="303"/>
      <c r="N465" s="303"/>
      <c r="O465" s="303"/>
      <c r="P465" s="305"/>
      <c r="Q465" s="305"/>
      <c r="R465" s="303"/>
      <c r="S465" s="303"/>
      <c r="T465" s="303"/>
      <c r="U465" s="303"/>
      <c r="V465" s="303"/>
      <c r="W465" s="303"/>
      <c r="X465" s="303"/>
      <c r="Y465" s="303"/>
    </row>
    <row r="466" spans="1:25" ht="12.75">
      <c r="A466" s="303"/>
      <c r="B466" s="303"/>
      <c r="C466" s="303"/>
      <c r="D466" s="303"/>
      <c r="E466" s="303"/>
      <c r="F466" s="304"/>
      <c r="G466" s="303"/>
      <c r="H466" s="303"/>
      <c r="I466" s="303"/>
      <c r="J466" s="303"/>
      <c r="K466" s="303"/>
      <c r="L466" s="303"/>
      <c r="M466" s="303"/>
      <c r="N466" s="303"/>
      <c r="O466" s="303"/>
      <c r="P466" s="305"/>
      <c r="Q466" s="305"/>
      <c r="R466" s="303"/>
      <c r="S466" s="303"/>
      <c r="T466" s="303"/>
      <c r="U466" s="303"/>
      <c r="V466" s="303"/>
      <c r="W466" s="303"/>
      <c r="X466" s="303"/>
      <c r="Y466" s="303"/>
    </row>
    <row r="467" spans="1:25" ht="12.75">
      <c r="A467" s="303"/>
      <c r="B467" s="303"/>
      <c r="C467" s="303"/>
      <c r="D467" s="303"/>
      <c r="E467" s="303"/>
      <c r="F467" s="304"/>
      <c r="G467" s="303"/>
      <c r="H467" s="303"/>
      <c r="I467" s="303"/>
      <c r="J467" s="303"/>
      <c r="K467" s="303"/>
      <c r="L467" s="303"/>
      <c r="M467" s="303"/>
      <c r="N467" s="303"/>
      <c r="O467" s="303"/>
      <c r="P467" s="305"/>
      <c r="Q467" s="305"/>
      <c r="R467" s="303"/>
      <c r="S467" s="303"/>
      <c r="T467" s="303"/>
      <c r="U467" s="303"/>
      <c r="V467" s="303"/>
      <c r="W467" s="303"/>
      <c r="X467" s="303"/>
      <c r="Y467" s="303"/>
    </row>
    <row r="468" spans="1:25" ht="12.75">
      <c r="A468" s="303"/>
      <c r="B468" s="303"/>
      <c r="C468" s="303"/>
      <c r="D468" s="303"/>
      <c r="E468" s="303"/>
      <c r="F468" s="304"/>
      <c r="G468" s="303"/>
      <c r="H468" s="303"/>
      <c r="I468" s="303"/>
      <c r="J468" s="303"/>
      <c r="K468" s="303"/>
      <c r="L468" s="303"/>
      <c r="M468" s="303"/>
      <c r="N468" s="303"/>
      <c r="O468" s="303"/>
      <c r="P468" s="305"/>
      <c r="Q468" s="305"/>
      <c r="R468" s="303"/>
      <c r="S468" s="303"/>
      <c r="T468" s="303"/>
      <c r="U468" s="303"/>
      <c r="V468" s="303"/>
      <c r="W468" s="303"/>
      <c r="X468" s="303"/>
      <c r="Y468" s="303"/>
    </row>
    <row r="469" spans="1:25" ht="12.75">
      <c r="A469" s="303"/>
      <c r="B469" s="303"/>
      <c r="C469" s="303"/>
      <c r="D469" s="303"/>
      <c r="E469" s="303"/>
      <c r="F469" s="304"/>
      <c r="G469" s="303"/>
      <c r="H469" s="303"/>
      <c r="I469" s="303"/>
      <c r="J469" s="303"/>
      <c r="K469" s="303"/>
      <c r="L469" s="303"/>
      <c r="M469" s="303"/>
      <c r="N469" s="303"/>
      <c r="O469" s="303"/>
      <c r="P469" s="305"/>
      <c r="Q469" s="305"/>
      <c r="R469" s="303"/>
      <c r="S469" s="303"/>
      <c r="T469" s="303"/>
      <c r="U469" s="303"/>
      <c r="V469" s="303"/>
      <c r="W469" s="303"/>
      <c r="X469" s="303"/>
      <c r="Y469" s="303"/>
    </row>
    <row r="470" spans="1:25" ht="12.75">
      <c r="A470" s="303"/>
      <c r="B470" s="303"/>
      <c r="C470" s="303"/>
      <c r="D470" s="303"/>
      <c r="E470" s="303"/>
      <c r="F470" s="304"/>
      <c r="G470" s="303"/>
      <c r="H470" s="303"/>
      <c r="I470" s="303"/>
      <c r="J470" s="303"/>
      <c r="K470" s="303"/>
      <c r="L470" s="303"/>
      <c r="M470" s="303"/>
      <c r="N470" s="303"/>
      <c r="O470" s="303"/>
      <c r="P470" s="305"/>
      <c r="Q470" s="305"/>
      <c r="R470" s="303"/>
      <c r="S470" s="303"/>
      <c r="T470" s="303"/>
      <c r="U470" s="303"/>
      <c r="V470" s="303"/>
      <c r="W470" s="303"/>
      <c r="X470" s="303"/>
      <c r="Y470" s="303"/>
    </row>
    <row r="471" spans="1:25" ht="12.75">
      <c r="A471" s="303"/>
      <c r="B471" s="303"/>
      <c r="C471" s="303"/>
      <c r="D471" s="303"/>
      <c r="E471" s="303"/>
      <c r="F471" s="304"/>
      <c r="G471" s="303"/>
      <c r="H471" s="303"/>
      <c r="I471" s="303"/>
      <c r="J471" s="303"/>
      <c r="K471" s="303"/>
      <c r="L471" s="303"/>
      <c r="M471" s="303"/>
      <c r="N471" s="303"/>
      <c r="O471" s="303"/>
      <c r="P471" s="305"/>
      <c r="Q471" s="305"/>
      <c r="R471" s="303"/>
      <c r="S471" s="303"/>
      <c r="T471" s="303"/>
      <c r="U471" s="303"/>
      <c r="V471" s="303"/>
      <c r="W471" s="303"/>
      <c r="X471" s="303"/>
      <c r="Y471" s="303"/>
    </row>
    <row r="472" spans="1:25" ht="12.75">
      <c r="A472" s="303"/>
      <c r="B472" s="303"/>
      <c r="C472" s="303"/>
      <c r="D472" s="303"/>
      <c r="E472" s="303"/>
      <c r="F472" s="304"/>
      <c r="G472" s="303"/>
      <c r="H472" s="303"/>
      <c r="I472" s="303"/>
      <c r="J472" s="303"/>
      <c r="K472" s="303"/>
      <c r="L472" s="303"/>
      <c r="M472" s="303"/>
      <c r="N472" s="303"/>
      <c r="O472" s="303"/>
      <c r="P472" s="305"/>
      <c r="Q472" s="305"/>
      <c r="R472" s="303"/>
      <c r="S472" s="303"/>
      <c r="T472" s="303"/>
      <c r="U472" s="303"/>
      <c r="V472" s="303"/>
      <c r="W472" s="303"/>
      <c r="X472" s="303"/>
      <c r="Y472" s="303"/>
    </row>
    <row r="473" spans="1:25" ht="12.75">
      <c r="A473" s="303"/>
      <c r="B473" s="303"/>
      <c r="C473" s="303"/>
      <c r="D473" s="303"/>
      <c r="E473" s="303"/>
      <c r="F473" s="304"/>
      <c r="G473" s="303"/>
      <c r="H473" s="303"/>
      <c r="I473" s="303"/>
      <c r="J473" s="303"/>
      <c r="K473" s="303"/>
      <c r="L473" s="303"/>
      <c r="M473" s="303"/>
      <c r="N473" s="303"/>
      <c r="O473" s="303"/>
      <c r="P473" s="305"/>
      <c r="Q473" s="305"/>
      <c r="R473" s="303"/>
      <c r="S473" s="303"/>
      <c r="T473" s="303"/>
      <c r="U473" s="303"/>
      <c r="V473" s="303"/>
      <c r="W473" s="303"/>
      <c r="X473" s="303"/>
      <c r="Y473" s="303"/>
    </row>
    <row r="474" spans="1:25" ht="12.75">
      <c r="A474" s="303"/>
      <c r="B474" s="303"/>
      <c r="C474" s="303"/>
      <c r="D474" s="303"/>
      <c r="E474" s="303"/>
      <c r="F474" s="304"/>
      <c r="G474" s="303"/>
      <c r="H474" s="303"/>
      <c r="I474" s="303"/>
      <c r="J474" s="303"/>
      <c r="K474" s="303"/>
      <c r="L474" s="303"/>
      <c r="M474" s="303"/>
      <c r="N474" s="303"/>
      <c r="O474" s="303"/>
      <c r="P474" s="305"/>
      <c r="Q474" s="305"/>
      <c r="R474" s="303"/>
      <c r="S474" s="303"/>
      <c r="T474" s="303"/>
      <c r="U474" s="303"/>
      <c r="V474" s="303"/>
      <c r="W474" s="303"/>
      <c r="X474" s="303"/>
      <c r="Y474" s="303"/>
    </row>
    <row r="475" spans="1:25" ht="12.75">
      <c r="A475" s="303"/>
      <c r="B475" s="303"/>
      <c r="C475" s="303"/>
      <c r="D475" s="303"/>
      <c r="E475" s="303"/>
      <c r="F475" s="304"/>
      <c r="G475" s="303"/>
      <c r="H475" s="303"/>
      <c r="I475" s="303"/>
      <c r="J475" s="303"/>
      <c r="K475" s="303"/>
      <c r="L475" s="303"/>
      <c r="M475" s="303"/>
      <c r="N475" s="303"/>
      <c r="O475" s="303"/>
      <c r="P475" s="305"/>
      <c r="Q475" s="305"/>
      <c r="R475" s="303"/>
      <c r="S475" s="303"/>
      <c r="T475" s="303"/>
      <c r="U475" s="303"/>
      <c r="V475" s="303"/>
      <c r="W475" s="303"/>
      <c r="X475" s="303"/>
      <c r="Y475" s="303"/>
    </row>
    <row r="476" spans="1:25" ht="12.75">
      <c r="A476" s="303"/>
      <c r="B476" s="303"/>
      <c r="C476" s="303"/>
      <c r="D476" s="303"/>
      <c r="E476" s="303"/>
      <c r="F476" s="304"/>
      <c r="G476" s="303"/>
      <c r="H476" s="303"/>
      <c r="I476" s="303"/>
      <c r="J476" s="303"/>
      <c r="K476" s="303"/>
      <c r="L476" s="303"/>
      <c r="M476" s="303"/>
      <c r="N476" s="303"/>
      <c r="O476" s="303"/>
      <c r="P476" s="305"/>
      <c r="Q476" s="305"/>
      <c r="R476" s="303"/>
      <c r="S476" s="303"/>
      <c r="T476" s="303"/>
      <c r="U476" s="303"/>
      <c r="V476" s="303"/>
      <c r="W476" s="303"/>
      <c r="X476" s="303"/>
      <c r="Y476" s="303"/>
    </row>
    <row r="477" spans="1:25" ht="12.75">
      <c r="A477" s="303"/>
      <c r="B477" s="303"/>
      <c r="C477" s="303"/>
      <c r="D477" s="303"/>
      <c r="E477" s="303"/>
      <c r="F477" s="304"/>
      <c r="G477" s="303"/>
      <c r="H477" s="303"/>
      <c r="I477" s="303"/>
      <c r="J477" s="303"/>
      <c r="K477" s="303"/>
      <c r="L477" s="303"/>
      <c r="M477" s="303"/>
      <c r="N477" s="303"/>
      <c r="O477" s="303"/>
      <c r="P477" s="305"/>
      <c r="Q477" s="305"/>
      <c r="R477" s="303"/>
      <c r="S477" s="303"/>
      <c r="T477" s="303"/>
      <c r="U477" s="303"/>
      <c r="V477" s="303"/>
      <c r="W477" s="303"/>
      <c r="X477" s="303"/>
      <c r="Y477" s="303"/>
    </row>
    <row r="478" spans="1:25" ht="12.75">
      <c r="A478" s="303"/>
      <c r="B478" s="303"/>
      <c r="C478" s="303"/>
      <c r="D478" s="303"/>
      <c r="E478" s="303"/>
      <c r="F478" s="304"/>
      <c r="G478" s="303"/>
      <c r="H478" s="303"/>
      <c r="I478" s="303"/>
      <c r="J478" s="303"/>
      <c r="K478" s="303"/>
      <c r="L478" s="303"/>
      <c r="M478" s="303"/>
      <c r="N478" s="303"/>
      <c r="O478" s="303"/>
      <c r="P478" s="305"/>
      <c r="Q478" s="305"/>
      <c r="R478" s="303"/>
      <c r="S478" s="303"/>
      <c r="T478" s="303"/>
      <c r="U478" s="303"/>
      <c r="V478" s="303"/>
      <c r="W478" s="303"/>
      <c r="X478" s="303"/>
      <c r="Y478" s="303"/>
    </row>
    <row r="479" spans="1:25" ht="12.75">
      <c r="A479" s="303"/>
      <c r="B479" s="303"/>
      <c r="C479" s="303"/>
      <c r="D479" s="303"/>
      <c r="E479" s="303"/>
      <c r="F479" s="304"/>
      <c r="G479" s="303"/>
      <c r="H479" s="303"/>
      <c r="I479" s="303"/>
      <c r="J479" s="303"/>
      <c r="K479" s="303"/>
      <c r="L479" s="303"/>
      <c r="M479" s="303"/>
      <c r="N479" s="303"/>
      <c r="O479" s="303"/>
      <c r="P479" s="305"/>
      <c r="Q479" s="305"/>
      <c r="R479" s="303"/>
      <c r="S479" s="303"/>
      <c r="T479" s="303"/>
      <c r="U479" s="303"/>
      <c r="V479" s="303"/>
      <c r="W479" s="303"/>
      <c r="X479" s="303"/>
      <c r="Y479" s="303"/>
    </row>
    <row r="480" spans="1:25" ht="12.75">
      <c r="A480" s="303"/>
      <c r="B480" s="303"/>
      <c r="C480" s="303"/>
      <c r="D480" s="303"/>
      <c r="E480" s="303"/>
      <c r="F480" s="304"/>
      <c r="G480" s="303"/>
      <c r="H480" s="303"/>
      <c r="I480" s="303"/>
      <c r="J480" s="303"/>
      <c r="K480" s="303"/>
      <c r="L480" s="303"/>
      <c r="M480" s="303"/>
      <c r="N480" s="303"/>
      <c r="O480" s="303"/>
      <c r="P480" s="305"/>
      <c r="Q480" s="305"/>
      <c r="R480" s="303"/>
      <c r="S480" s="303"/>
      <c r="T480" s="303"/>
      <c r="U480" s="303"/>
      <c r="V480" s="303"/>
      <c r="W480" s="303"/>
      <c r="X480" s="303"/>
      <c r="Y480" s="303"/>
    </row>
    <row r="481" spans="1:25" ht="12.75">
      <c r="A481" s="303"/>
      <c r="B481" s="303"/>
      <c r="C481" s="303"/>
      <c r="D481" s="303"/>
      <c r="E481" s="303"/>
      <c r="F481" s="304"/>
      <c r="G481" s="303"/>
      <c r="H481" s="303"/>
      <c r="I481" s="303"/>
      <c r="J481" s="303"/>
      <c r="K481" s="303"/>
      <c r="L481" s="303"/>
      <c r="M481" s="303"/>
      <c r="N481" s="303"/>
      <c r="O481" s="303"/>
      <c r="P481" s="305"/>
      <c r="Q481" s="305"/>
      <c r="R481" s="303"/>
      <c r="S481" s="303"/>
      <c r="T481" s="303"/>
      <c r="U481" s="303"/>
      <c r="V481" s="303"/>
      <c r="W481" s="303"/>
      <c r="X481" s="303"/>
      <c r="Y481" s="303"/>
    </row>
    <row r="482" spans="1:25" ht="12.75">
      <c r="A482" s="303"/>
      <c r="B482" s="303"/>
      <c r="C482" s="303"/>
      <c r="D482" s="303"/>
      <c r="E482" s="303"/>
      <c r="F482" s="304"/>
      <c r="G482" s="303"/>
      <c r="H482" s="303"/>
      <c r="I482" s="303"/>
      <c r="J482" s="303"/>
      <c r="K482" s="303"/>
      <c r="L482" s="303"/>
      <c r="M482" s="303"/>
      <c r="N482" s="303"/>
      <c r="O482" s="303"/>
      <c r="P482" s="305"/>
      <c r="Q482" s="305"/>
      <c r="R482" s="303"/>
      <c r="S482" s="303"/>
      <c r="T482" s="303"/>
      <c r="U482" s="303"/>
      <c r="V482" s="303"/>
      <c r="W482" s="303"/>
      <c r="X482" s="303"/>
      <c r="Y482" s="303"/>
    </row>
    <row r="483" spans="1:25" ht="12.75">
      <c r="A483" s="303"/>
      <c r="B483" s="303"/>
      <c r="C483" s="303"/>
      <c r="D483" s="303"/>
      <c r="E483" s="303"/>
      <c r="F483" s="304"/>
      <c r="G483" s="303"/>
      <c r="H483" s="303"/>
      <c r="I483" s="303"/>
      <c r="J483" s="303"/>
      <c r="K483" s="303"/>
      <c r="L483" s="303"/>
      <c r="M483" s="303"/>
      <c r="N483" s="303"/>
      <c r="O483" s="303"/>
      <c r="P483" s="305"/>
      <c r="Q483" s="305"/>
      <c r="R483" s="303"/>
      <c r="S483" s="303"/>
      <c r="T483" s="303"/>
      <c r="U483" s="303"/>
      <c r="V483" s="303"/>
      <c r="W483" s="303"/>
      <c r="X483" s="303"/>
      <c r="Y483" s="303"/>
    </row>
    <row r="484" spans="1:25" ht="12.75">
      <c r="A484" s="303"/>
      <c r="B484" s="303"/>
      <c r="C484" s="303"/>
      <c r="D484" s="303"/>
      <c r="E484" s="303"/>
      <c r="F484" s="304"/>
      <c r="G484" s="303"/>
      <c r="H484" s="303"/>
      <c r="I484" s="303"/>
      <c r="J484" s="303"/>
      <c r="K484" s="303"/>
      <c r="L484" s="303"/>
      <c r="M484" s="303"/>
      <c r="N484" s="303"/>
      <c r="O484" s="303"/>
      <c r="P484" s="305"/>
      <c r="Q484" s="305"/>
      <c r="R484" s="303"/>
      <c r="S484" s="303"/>
      <c r="T484" s="303"/>
      <c r="U484" s="303"/>
      <c r="V484" s="303"/>
      <c r="W484" s="303"/>
      <c r="X484" s="303"/>
      <c r="Y484" s="303"/>
    </row>
    <row r="485" spans="1:25" ht="12.75">
      <c r="A485" s="303"/>
      <c r="B485" s="303"/>
      <c r="C485" s="303"/>
      <c r="D485" s="303"/>
      <c r="E485" s="303"/>
      <c r="F485" s="304"/>
      <c r="G485" s="303"/>
      <c r="H485" s="303"/>
      <c r="I485" s="303"/>
      <c r="J485" s="303"/>
      <c r="K485" s="303"/>
      <c r="L485" s="303"/>
      <c r="M485" s="303"/>
      <c r="N485" s="303"/>
      <c r="O485" s="303"/>
      <c r="P485" s="305"/>
      <c r="Q485" s="305"/>
      <c r="R485" s="303"/>
      <c r="S485" s="303"/>
      <c r="T485" s="303"/>
      <c r="U485" s="303"/>
      <c r="V485" s="303"/>
      <c r="W485" s="303"/>
      <c r="X485" s="303"/>
      <c r="Y485" s="303"/>
    </row>
    <row r="486" spans="1:25" ht="12.75">
      <c r="A486" s="303"/>
      <c r="B486" s="303"/>
      <c r="C486" s="303"/>
      <c r="D486" s="303"/>
      <c r="E486" s="303"/>
      <c r="F486" s="304"/>
      <c r="G486" s="303"/>
      <c r="H486" s="303"/>
      <c r="I486" s="303"/>
      <c r="J486" s="303"/>
      <c r="K486" s="303"/>
      <c r="L486" s="303"/>
      <c r="M486" s="303"/>
      <c r="N486" s="303"/>
      <c r="O486" s="303"/>
      <c r="P486" s="305"/>
      <c r="Q486" s="305"/>
      <c r="R486" s="303"/>
      <c r="S486" s="303"/>
      <c r="T486" s="303"/>
      <c r="U486" s="303"/>
      <c r="V486" s="303"/>
      <c r="W486" s="303"/>
      <c r="X486" s="303"/>
      <c r="Y486" s="303"/>
    </row>
    <row r="487" spans="1:25" ht="12.75">
      <c r="A487" s="303"/>
      <c r="B487" s="303"/>
      <c r="C487" s="303"/>
      <c r="D487" s="303"/>
      <c r="E487" s="303"/>
      <c r="F487" s="304"/>
      <c r="G487" s="303"/>
      <c r="H487" s="303"/>
      <c r="I487" s="303"/>
      <c r="J487" s="303"/>
      <c r="K487" s="303"/>
      <c r="L487" s="303"/>
      <c r="M487" s="303"/>
      <c r="N487" s="303"/>
      <c r="O487" s="303"/>
      <c r="P487" s="305"/>
      <c r="Q487" s="305"/>
      <c r="R487" s="303"/>
      <c r="S487" s="303"/>
      <c r="T487" s="303"/>
      <c r="U487" s="303"/>
      <c r="V487" s="303"/>
      <c r="W487" s="303"/>
      <c r="X487" s="303"/>
      <c r="Y487" s="303"/>
    </row>
    <row r="488" spans="1:25" ht="12.75">
      <c r="A488" s="303"/>
      <c r="B488" s="303"/>
      <c r="C488" s="303"/>
      <c r="D488" s="303"/>
      <c r="E488" s="303"/>
      <c r="F488" s="304"/>
      <c r="G488" s="303"/>
      <c r="H488" s="303"/>
      <c r="I488" s="303"/>
      <c r="J488" s="303"/>
      <c r="K488" s="303"/>
      <c r="L488" s="303"/>
      <c r="M488" s="303"/>
      <c r="N488" s="303"/>
      <c r="O488" s="303"/>
      <c r="P488" s="305"/>
      <c r="Q488" s="305"/>
      <c r="R488" s="303"/>
      <c r="S488" s="303"/>
      <c r="T488" s="303"/>
      <c r="U488" s="303"/>
      <c r="V488" s="303"/>
      <c r="W488" s="303"/>
      <c r="X488" s="303"/>
      <c r="Y488" s="303"/>
    </row>
    <row r="489" spans="1:25" ht="12.75">
      <c r="A489" s="303"/>
      <c r="B489" s="303"/>
      <c r="C489" s="303"/>
      <c r="D489" s="303"/>
      <c r="E489" s="303"/>
      <c r="F489" s="304"/>
      <c r="G489" s="303"/>
      <c r="H489" s="303"/>
      <c r="I489" s="303"/>
      <c r="J489" s="303"/>
      <c r="K489" s="303"/>
      <c r="L489" s="303"/>
      <c r="M489" s="303"/>
      <c r="N489" s="303"/>
      <c r="O489" s="303"/>
      <c r="P489" s="305"/>
      <c r="Q489" s="305"/>
      <c r="R489" s="303"/>
      <c r="S489" s="303"/>
      <c r="T489" s="303"/>
      <c r="U489" s="303"/>
      <c r="V489" s="303"/>
      <c r="W489" s="303"/>
      <c r="X489" s="303"/>
      <c r="Y489" s="303"/>
    </row>
    <row r="490" spans="1:25" ht="12.75">
      <c r="A490" s="303"/>
      <c r="B490" s="303"/>
      <c r="C490" s="303"/>
      <c r="D490" s="303"/>
      <c r="E490" s="303"/>
      <c r="F490" s="304"/>
      <c r="G490" s="303"/>
      <c r="H490" s="303"/>
      <c r="I490" s="303"/>
      <c r="J490" s="303"/>
      <c r="K490" s="303"/>
      <c r="L490" s="303"/>
      <c r="M490" s="303"/>
      <c r="N490" s="303"/>
      <c r="O490" s="303"/>
      <c r="P490" s="305"/>
      <c r="Q490" s="305"/>
      <c r="R490" s="303"/>
      <c r="S490" s="303"/>
      <c r="T490" s="303"/>
      <c r="U490" s="303"/>
      <c r="V490" s="303"/>
      <c r="W490" s="303"/>
      <c r="X490" s="303"/>
      <c r="Y490" s="303"/>
    </row>
    <row r="491" spans="1:25" ht="12.75">
      <c r="A491" s="303"/>
      <c r="B491" s="303"/>
      <c r="C491" s="303"/>
      <c r="D491" s="303"/>
      <c r="E491" s="303"/>
      <c r="F491" s="304"/>
      <c r="G491" s="303"/>
      <c r="H491" s="303"/>
      <c r="I491" s="303"/>
      <c r="J491" s="303"/>
      <c r="K491" s="303"/>
      <c r="L491" s="303"/>
      <c r="M491" s="303"/>
      <c r="N491" s="303"/>
      <c r="O491" s="303"/>
      <c r="P491" s="305"/>
      <c r="Q491" s="305"/>
      <c r="R491" s="303"/>
      <c r="S491" s="303"/>
      <c r="T491" s="303"/>
      <c r="U491" s="303"/>
      <c r="V491" s="303"/>
      <c r="W491" s="303"/>
      <c r="X491" s="303"/>
      <c r="Y491" s="303"/>
    </row>
    <row r="492" spans="1:25" ht="12.75">
      <c r="A492" s="303"/>
      <c r="B492" s="303"/>
      <c r="C492" s="303"/>
      <c r="D492" s="303"/>
      <c r="E492" s="303"/>
      <c r="F492" s="304"/>
      <c r="G492" s="303"/>
      <c r="H492" s="303"/>
      <c r="I492" s="303"/>
      <c r="J492" s="303"/>
      <c r="K492" s="303"/>
      <c r="L492" s="303"/>
      <c r="M492" s="303"/>
      <c r="N492" s="303"/>
      <c r="O492" s="303"/>
      <c r="P492" s="305"/>
      <c r="Q492" s="305"/>
      <c r="R492" s="303"/>
      <c r="S492" s="303"/>
      <c r="T492" s="303"/>
      <c r="U492" s="303"/>
      <c r="V492" s="303"/>
      <c r="W492" s="303"/>
      <c r="X492" s="303"/>
      <c r="Y492" s="303"/>
    </row>
    <row r="493" spans="1:25" ht="12.75">
      <c r="A493" s="303"/>
      <c r="B493" s="303"/>
      <c r="C493" s="303"/>
      <c r="D493" s="303"/>
      <c r="E493" s="303"/>
      <c r="F493" s="304"/>
      <c r="G493" s="303"/>
      <c r="H493" s="303"/>
      <c r="I493" s="303"/>
      <c r="J493" s="303"/>
      <c r="K493" s="303"/>
      <c r="L493" s="303"/>
      <c r="M493" s="303"/>
      <c r="N493" s="303"/>
      <c r="O493" s="303"/>
      <c r="P493" s="305"/>
      <c r="Q493" s="305"/>
      <c r="R493" s="303"/>
      <c r="S493" s="303"/>
      <c r="T493" s="303"/>
      <c r="U493" s="303"/>
      <c r="V493" s="303"/>
      <c r="W493" s="303"/>
      <c r="X493" s="303"/>
      <c r="Y493" s="303"/>
    </row>
    <row r="494" spans="1:25" ht="12.75">
      <c r="A494" s="303"/>
      <c r="B494" s="303"/>
      <c r="C494" s="303"/>
      <c r="D494" s="303"/>
      <c r="E494" s="303"/>
      <c r="F494" s="304"/>
      <c r="G494" s="303"/>
      <c r="H494" s="303"/>
      <c r="I494" s="303"/>
      <c r="J494" s="303"/>
      <c r="K494" s="303"/>
      <c r="L494" s="303"/>
      <c r="M494" s="303"/>
      <c r="N494" s="303"/>
      <c r="O494" s="303"/>
      <c r="P494" s="305"/>
      <c r="Q494" s="305"/>
      <c r="R494" s="303"/>
      <c r="S494" s="303"/>
      <c r="T494" s="303"/>
      <c r="U494" s="303"/>
      <c r="V494" s="303"/>
      <c r="W494" s="303"/>
      <c r="X494" s="303"/>
      <c r="Y494" s="303"/>
    </row>
    <row r="495" spans="1:25" ht="12.75">
      <c r="A495" s="303"/>
      <c r="B495" s="303"/>
      <c r="C495" s="303"/>
      <c r="D495" s="303"/>
      <c r="E495" s="303"/>
      <c r="F495" s="304"/>
      <c r="G495" s="303"/>
      <c r="H495" s="303"/>
      <c r="I495" s="303"/>
      <c r="J495" s="303"/>
      <c r="K495" s="303"/>
      <c r="L495" s="303"/>
      <c r="M495" s="303"/>
      <c r="N495" s="303"/>
      <c r="O495" s="303"/>
      <c r="P495" s="305"/>
      <c r="Q495" s="305"/>
      <c r="R495" s="303"/>
      <c r="S495" s="303"/>
      <c r="T495" s="303"/>
      <c r="U495" s="303"/>
      <c r="V495" s="303"/>
      <c r="W495" s="303"/>
      <c r="X495" s="303"/>
      <c r="Y495" s="303"/>
    </row>
    <row r="496" spans="1:25" ht="12.75">
      <c r="A496" s="303"/>
      <c r="B496" s="303"/>
      <c r="C496" s="303"/>
      <c r="D496" s="303"/>
      <c r="E496" s="303"/>
      <c r="F496" s="304"/>
      <c r="G496" s="303"/>
      <c r="H496" s="303"/>
      <c r="I496" s="303"/>
      <c r="J496" s="303"/>
      <c r="K496" s="303"/>
      <c r="L496" s="303"/>
      <c r="M496" s="303"/>
      <c r="N496" s="303"/>
      <c r="O496" s="303"/>
      <c r="P496" s="305"/>
      <c r="Q496" s="305"/>
      <c r="R496" s="303"/>
      <c r="S496" s="303"/>
      <c r="T496" s="303"/>
      <c r="U496" s="303"/>
      <c r="V496" s="303"/>
      <c r="W496" s="303"/>
      <c r="X496" s="303"/>
      <c r="Y496" s="303"/>
    </row>
    <row r="497" spans="1:25" ht="12.75">
      <c r="A497" s="303"/>
      <c r="B497" s="303"/>
      <c r="C497" s="303"/>
      <c r="D497" s="303"/>
      <c r="E497" s="303"/>
      <c r="F497" s="304"/>
      <c r="G497" s="303"/>
      <c r="H497" s="303"/>
      <c r="I497" s="303"/>
      <c r="J497" s="303"/>
      <c r="K497" s="303"/>
      <c r="L497" s="303"/>
      <c r="M497" s="303"/>
      <c r="N497" s="303"/>
      <c r="O497" s="303"/>
      <c r="P497" s="305"/>
      <c r="Q497" s="305"/>
      <c r="R497" s="303"/>
      <c r="S497" s="303"/>
      <c r="T497" s="303"/>
      <c r="U497" s="303"/>
      <c r="V497" s="303"/>
      <c r="W497" s="303"/>
      <c r="X497" s="303"/>
      <c r="Y497" s="303"/>
    </row>
    <row r="498" spans="1:25" ht="12.75">
      <c r="A498" s="303"/>
      <c r="B498" s="303"/>
      <c r="C498" s="303"/>
      <c r="D498" s="303"/>
      <c r="E498" s="303"/>
      <c r="F498" s="304"/>
      <c r="G498" s="303"/>
      <c r="H498" s="303"/>
      <c r="I498" s="303"/>
      <c r="J498" s="303"/>
      <c r="K498" s="303"/>
      <c r="L498" s="303"/>
      <c r="M498" s="303"/>
      <c r="N498" s="303"/>
      <c r="O498" s="303"/>
      <c r="P498" s="305"/>
      <c r="Q498" s="305"/>
      <c r="R498" s="303"/>
      <c r="S498" s="303"/>
      <c r="T498" s="303"/>
      <c r="U498" s="303"/>
      <c r="V498" s="303"/>
      <c r="W498" s="303"/>
      <c r="X498" s="303"/>
      <c r="Y498" s="303"/>
    </row>
    <row r="499" spans="1:25" ht="12.75">
      <c r="A499" s="303"/>
      <c r="B499" s="303"/>
      <c r="C499" s="303"/>
      <c r="D499" s="303"/>
      <c r="E499" s="303"/>
      <c r="F499" s="304"/>
      <c r="G499" s="303"/>
      <c r="H499" s="303"/>
      <c r="I499" s="303"/>
      <c r="J499" s="303"/>
      <c r="K499" s="303"/>
      <c r="L499" s="303"/>
      <c r="M499" s="303"/>
      <c r="N499" s="303"/>
      <c r="O499" s="303"/>
      <c r="P499" s="305"/>
      <c r="Q499" s="305"/>
      <c r="R499" s="303"/>
      <c r="S499" s="303"/>
      <c r="T499" s="303"/>
      <c r="U499" s="303"/>
      <c r="V499" s="303"/>
      <c r="W499" s="303"/>
      <c r="X499" s="303"/>
      <c r="Y499" s="303"/>
    </row>
    <row r="500" spans="1:25" ht="12.75">
      <c r="A500" s="303"/>
      <c r="B500" s="303"/>
      <c r="C500" s="303"/>
      <c r="D500" s="303"/>
      <c r="E500" s="303"/>
      <c r="F500" s="304"/>
      <c r="G500" s="303"/>
      <c r="H500" s="303"/>
      <c r="I500" s="303"/>
      <c r="J500" s="303"/>
      <c r="K500" s="303"/>
      <c r="L500" s="303"/>
      <c r="M500" s="303"/>
      <c r="N500" s="303"/>
      <c r="O500" s="303"/>
      <c r="P500" s="305"/>
      <c r="Q500" s="305"/>
      <c r="R500" s="303"/>
      <c r="S500" s="303"/>
      <c r="T500" s="303"/>
      <c r="U500" s="303"/>
      <c r="V500" s="303"/>
      <c r="W500" s="303"/>
      <c r="X500" s="303"/>
      <c r="Y500" s="303"/>
    </row>
    <row r="501" spans="1:25" ht="12.75">
      <c r="A501" s="303"/>
      <c r="B501" s="303"/>
      <c r="C501" s="303"/>
      <c r="D501" s="303"/>
      <c r="E501" s="303"/>
      <c r="F501" s="304"/>
      <c r="G501" s="303"/>
      <c r="H501" s="303"/>
      <c r="I501" s="303"/>
      <c r="J501" s="303"/>
      <c r="K501" s="303"/>
      <c r="L501" s="303"/>
      <c r="M501" s="303"/>
      <c r="N501" s="303"/>
      <c r="O501" s="303"/>
      <c r="P501" s="305"/>
      <c r="Q501" s="305"/>
      <c r="R501" s="303"/>
      <c r="S501" s="303"/>
      <c r="T501" s="303"/>
      <c r="U501" s="303"/>
      <c r="V501" s="303"/>
      <c r="W501" s="303"/>
      <c r="X501" s="303"/>
      <c r="Y501" s="303"/>
    </row>
    <row r="502" spans="1:25" ht="12.75">
      <c r="A502" s="303"/>
      <c r="B502" s="303"/>
      <c r="C502" s="303"/>
      <c r="D502" s="303"/>
      <c r="E502" s="303"/>
      <c r="F502" s="304"/>
      <c r="G502" s="303"/>
      <c r="H502" s="303"/>
      <c r="I502" s="303"/>
      <c r="J502" s="303"/>
      <c r="K502" s="303"/>
      <c r="L502" s="303"/>
      <c r="M502" s="303"/>
      <c r="N502" s="303"/>
      <c r="O502" s="303"/>
      <c r="P502" s="305"/>
      <c r="Q502" s="305"/>
      <c r="R502" s="303"/>
      <c r="S502" s="303"/>
      <c r="T502" s="303"/>
      <c r="U502" s="303"/>
      <c r="V502" s="303"/>
      <c r="W502" s="303"/>
      <c r="X502" s="303"/>
      <c r="Y502" s="303"/>
    </row>
    <row r="503" spans="1:25" ht="12.75">
      <c r="A503" s="303"/>
      <c r="B503" s="303"/>
      <c r="C503" s="303"/>
      <c r="D503" s="303"/>
      <c r="E503" s="303"/>
      <c r="F503" s="304"/>
      <c r="G503" s="303"/>
      <c r="H503" s="303"/>
      <c r="I503" s="303"/>
      <c r="J503" s="303"/>
      <c r="K503" s="303"/>
      <c r="L503" s="303"/>
      <c r="M503" s="303"/>
      <c r="N503" s="303"/>
      <c r="O503" s="303"/>
      <c r="P503" s="305"/>
      <c r="Q503" s="305"/>
      <c r="R503" s="303"/>
      <c r="S503" s="303"/>
      <c r="T503" s="303"/>
      <c r="U503" s="303"/>
      <c r="V503" s="303"/>
      <c r="W503" s="303"/>
      <c r="X503" s="303"/>
      <c r="Y503" s="303"/>
    </row>
    <row r="504" spans="1:25" ht="12.75">
      <c r="A504" s="303"/>
      <c r="B504" s="303"/>
      <c r="C504" s="303"/>
      <c r="D504" s="303"/>
      <c r="E504" s="303"/>
      <c r="F504" s="304"/>
      <c r="G504" s="303"/>
      <c r="H504" s="303"/>
      <c r="I504" s="303"/>
      <c r="J504" s="303"/>
      <c r="K504" s="303"/>
      <c r="L504" s="303"/>
      <c r="M504" s="303"/>
      <c r="N504" s="303"/>
      <c r="O504" s="303"/>
      <c r="P504" s="305"/>
      <c r="Q504" s="305"/>
      <c r="R504" s="303"/>
      <c r="S504" s="303"/>
      <c r="T504" s="303"/>
      <c r="U504" s="303"/>
      <c r="V504" s="303"/>
      <c r="W504" s="303"/>
      <c r="X504" s="303"/>
      <c r="Y504" s="303"/>
    </row>
    <row r="505" spans="1:25" ht="12.75">
      <c r="A505" s="303"/>
      <c r="B505" s="303"/>
      <c r="C505" s="303"/>
      <c r="D505" s="303"/>
      <c r="E505" s="303"/>
      <c r="F505" s="304"/>
      <c r="G505" s="303"/>
      <c r="H505" s="303"/>
      <c r="I505" s="303"/>
      <c r="J505" s="303"/>
      <c r="K505" s="303"/>
      <c r="L505" s="303"/>
      <c r="M505" s="303"/>
      <c r="N505" s="303"/>
      <c r="O505" s="303"/>
      <c r="P505" s="305"/>
      <c r="Q505" s="305"/>
      <c r="R505" s="303"/>
      <c r="S505" s="303"/>
      <c r="T505" s="303"/>
      <c r="U505" s="303"/>
      <c r="V505" s="303"/>
      <c r="W505" s="303"/>
      <c r="X505" s="303"/>
      <c r="Y505" s="303"/>
    </row>
    <row r="506" spans="1:25" ht="12.75">
      <c r="A506" s="303"/>
      <c r="B506" s="303"/>
      <c r="C506" s="303"/>
      <c r="D506" s="303"/>
      <c r="E506" s="303"/>
      <c r="F506" s="304"/>
      <c r="G506" s="303"/>
      <c r="H506" s="303"/>
      <c r="I506" s="303"/>
      <c r="J506" s="303"/>
      <c r="K506" s="303"/>
      <c r="L506" s="303"/>
      <c r="M506" s="303"/>
      <c r="N506" s="303"/>
      <c r="O506" s="303"/>
      <c r="P506" s="305"/>
      <c r="Q506" s="305"/>
      <c r="R506" s="303"/>
      <c r="S506" s="303"/>
      <c r="T506" s="303"/>
      <c r="U506" s="303"/>
      <c r="V506" s="303"/>
      <c r="W506" s="303"/>
      <c r="X506" s="303"/>
      <c r="Y506" s="303"/>
    </row>
    <row r="507" spans="1:25" ht="12.75">
      <c r="A507" s="303"/>
      <c r="B507" s="303"/>
      <c r="C507" s="303"/>
      <c r="D507" s="303"/>
      <c r="E507" s="303"/>
      <c r="F507" s="304"/>
      <c r="G507" s="303"/>
      <c r="H507" s="303"/>
      <c r="I507" s="303"/>
      <c r="J507" s="303"/>
      <c r="K507" s="303"/>
      <c r="L507" s="303"/>
      <c r="M507" s="303"/>
      <c r="N507" s="303"/>
      <c r="O507" s="303"/>
      <c r="P507" s="305"/>
      <c r="Q507" s="305"/>
      <c r="R507" s="303"/>
      <c r="S507" s="303"/>
      <c r="T507" s="303"/>
      <c r="U507" s="303"/>
      <c r="V507" s="303"/>
      <c r="W507" s="303"/>
      <c r="X507" s="303"/>
      <c r="Y507" s="303"/>
    </row>
    <row r="508" spans="1:25" ht="12.75">
      <c r="A508" s="303"/>
      <c r="B508" s="303"/>
      <c r="C508" s="303"/>
      <c r="D508" s="303"/>
      <c r="E508" s="303"/>
      <c r="F508" s="304"/>
      <c r="G508" s="303"/>
      <c r="H508" s="303"/>
      <c r="I508" s="303"/>
      <c r="J508" s="303"/>
      <c r="K508" s="303"/>
      <c r="L508" s="303"/>
      <c r="M508" s="303"/>
      <c r="N508" s="303"/>
      <c r="O508" s="303"/>
      <c r="P508" s="305"/>
      <c r="Q508" s="305"/>
      <c r="R508" s="303"/>
      <c r="S508" s="303"/>
      <c r="T508" s="303"/>
      <c r="U508" s="303"/>
      <c r="V508" s="303"/>
      <c r="W508" s="303"/>
      <c r="X508" s="303"/>
      <c r="Y508" s="303"/>
    </row>
    <row r="509" spans="1:25" ht="12.75">
      <c r="A509" s="303"/>
      <c r="B509" s="303"/>
      <c r="C509" s="303"/>
      <c r="D509" s="303"/>
      <c r="E509" s="303"/>
      <c r="F509" s="304"/>
      <c r="G509" s="303"/>
      <c r="H509" s="303"/>
      <c r="I509" s="303"/>
      <c r="J509" s="303"/>
      <c r="K509" s="303"/>
      <c r="L509" s="303"/>
      <c r="M509" s="303"/>
      <c r="N509" s="303"/>
      <c r="O509" s="303"/>
      <c r="P509" s="305"/>
      <c r="Q509" s="305"/>
      <c r="R509" s="303"/>
      <c r="S509" s="303"/>
      <c r="T509" s="303"/>
      <c r="U509" s="303"/>
      <c r="V509" s="303"/>
      <c r="W509" s="303"/>
      <c r="X509" s="303"/>
      <c r="Y509" s="303"/>
    </row>
    <row r="510" spans="1:25" ht="12.75">
      <c r="A510" s="303"/>
      <c r="B510" s="303"/>
      <c r="C510" s="303"/>
      <c r="D510" s="303"/>
      <c r="E510" s="303"/>
      <c r="F510" s="304"/>
      <c r="G510" s="303"/>
      <c r="H510" s="303"/>
      <c r="I510" s="303"/>
      <c r="J510" s="303"/>
      <c r="K510" s="303"/>
      <c r="L510" s="303"/>
      <c r="M510" s="303"/>
      <c r="N510" s="303"/>
      <c r="O510" s="303"/>
      <c r="P510" s="305"/>
      <c r="Q510" s="305"/>
      <c r="R510" s="303"/>
      <c r="S510" s="303"/>
      <c r="T510" s="303"/>
      <c r="U510" s="303"/>
      <c r="V510" s="303"/>
      <c r="W510" s="303"/>
      <c r="X510" s="303"/>
      <c r="Y510" s="303"/>
    </row>
    <row r="511" spans="1:25" ht="12.75">
      <c r="A511" s="303"/>
      <c r="B511" s="303"/>
      <c r="C511" s="303"/>
      <c r="D511" s="303"/>
      <c r="E511" s="303"/>
      <c r="F511" s="304"/>
      <c r="G511" s="303"/>
      <c r="H511" s="303"/>
      <c r="I511" s="303"/>
      <c r="J511" s="303"/>
      <c r="K511" s="303"/>
      <c r="L511" s="303"/>
      <c r="M511" s="303"/>
      <c r="N511" s="303"/>
      <c r="O511" s="303"/>
      <c r="P511" s="305"/>
      <c r="Q511" s="305"/>
      <c r="R511" s="303"/>
      <c r="S511" s="303"/>
      <c r="T511" s="303"/>
      <c r="U511" s="303"/>
      <c r="V511" s="303"/>
      <c r="W511" s="303"/>
      <c r="X511" s="303"/>
      <c r="Y511" s="303"/>
    </row>
    <row r="512" spans="1:25" ht="12.75">
      <c r="A512" s="303"/>
      <c r="B512" s="303"/>
      <c r="C512" s="303"/>
      <c r="D512" s="303"/>
      <c r="E512" s="303"/>
      <c r="F512" s="304"/>
      <c r="G512" s="303"/>
      <c r="H512" s="303"/>
      <c r="I512" s="303"/>
      <c r="J512" s="303"/>
      <c r="K512" s="303"/>
      <c r="L512" s="303"/>
      <c r="M512" s="303"/>
      <c r="N512" s="303"/>
      <c r="O512" s="303"/>
      <c r="P512" s="305"/>
      <c r="Q512" s="305"/>
      <c r="R512" s="303"/>
      <c r="S512" s="303"/>
      <c r="T512" s="303"/>
      <c r="U512" s="303"/>
      <c r="V512" s="303"/>
      <c r="W512" s="303"/>
      <c r="X512" s="303"/>
      <c r="Y512" s="303"/>
    </row>
    <row r="513" spans="1:25" ht="12.75">
      <c r="A513" s="303"/>
      <c r="B513" s="303"/>
      <c r="C513" s="303"/>
      <c r="D513" s="303"/>
      <c r="E513" s="303"/>
      <c r="F513" s="304"/>
      <c r="G513" s="303"/>
      <c r="H513" s="303"/>
      <c r="I513" s="303"/>
      <c r="J513" s="303"/>
      <c r="K513" s="303"/>
      <c r="L513" s="303"/>
      <c r="M513" s="303"/>
      <c r="N513" s="303"/>
      <c r="O513" s="303"/>
      <c r="P513" s="305"/>
      <c r="Q513" s="305"/>
      <c r="R513" s="303"/>
      <c r="S513" s="303"/>
      <c r="T513" s="303"/>
      <c r="U513" s="303"/>
      <c r="V513" s="303"/>
      <c r="W513" s="303"/>
      <c r="X513" s="303"/>
      <c r="Y513" s="303"/>
    </row>
    <row r="514" spans="1:25" ht="12.75">
      <c r="A514" s="303"/>
      <c r="B514" s="303"/>
      <c r="C514" s="303"/>
      <c r="D514" s="303"/>
      <c r="E514" s="303"/>
      <c r="F514" s="304"/>
      <c r="G514" s="303"/>
      <c r="H514" s="303"/>
      <c r="I514" s="303"/>
      <c r="J514" s="303"/>
      <c r="K514" s="303"/>
      <c r="L514" s="303"/>
      <c r="M514" s="303"/>
      <c r="N514" s="303"/>
      <c r="O514" s="303"/>
      <c r="P514" s="305"/>
      <c r="Q514" s="305"/>
      <c r="R514" s="303"/>
      <c r="S514" s="303"/>
      <c r="T514" s="303"/>
      <c r="U514" s="303"/>
      <c r="V514" s="303"/>
      <c r="W514" s="303"/>
      <c r="X514" s="303"/>
      <c r="Y514" s="303"/>
    </row>
    <row r="515" spans="1:25" ht="12.75">
      <c r="A515" s="303"/>
      <c r="B515" s="303"/>
      <c r="C515" s="303"/>
      <c r="D515" s="303"/>
      <c r="E515" s="303"/>
      <c r="F515" s="304"/>
      <c r="G515" s="303"/>
      <c r="H515" s="303"/>
      <c r="I515" s="303"/>
      <c r="J515" s="303"/>
      <c r="K515" s="303"/>
      <c r="L515" s="303"/>
      <c r="M515" s="303"/>
      <c r="N515" s="303"/>
      <c r="O515" s="303"/>
      <c r="P515" s="305"/>
      <c r="Q515" s="305"/>
      <c r="R515" s="303"/>
      <c r="S515" s="303"/>
      <c r="T515" s="303"/>
      <c r="U515" s="303"/>
      <c r="V515" s="303"/>
      <c r="W515" s="303"/>
      <c r="X515" s="303"/>
      <c r="Y515" s="303"/>
    </row>
    <row r="516" spans="1:25" ht="12.75">
      <c r="A516" s="303"/>
      <c r="B516" s="303"/>
      <c r="C516" s="303"/>
      <c r="D516" s="303"/>
      <c r="E516" s="303"/>
      <c r="F516" s="304"/>
      <c r="G516" s="303"/>
      <c r="H516" s="303"/>
      <c r="I516" s="303"/>
      <c r="J516" s="303"/>
      <c r="K516" s="303"/>
      <c r="L516" s="303"/>
      <c r="M516" s="303"/>
      <c r="N516" s="303"/>
      <c r="O516" s="303"/>
      <c r="P516" s="305"/>
      <c r="Q516" s="305"/>
      <c r="R516" s="303"/>
      <c r="S516" s="303"/>
      <c r="T516" s="303"/>
      <c r="U516" s="303"/>
      <c r="V516" s="303"/>
      <c r="W516" s="303"/>
      <c r="X516" s="303"/>
      <c r="Y516" s="303"/>
    </row>
    <row r="517" spans="1:25" ht="12.75">
      <c r="A517" s="303"/>
      <c r="B517" s="303"/>
      <c r="C517" s="303"/>
      <c r="D517" s="303"/>
      <c r="E517" s="303"/>
      <c r="F517" s="304"/>
      <c r="G517" s="303"/>
      <c r="H517" s="303"/>
      <c r="I517" s="303"/>
      <c r="J517" s="303"/>
      <c r="K517" s="303"/>
      <c r="L517" s="303"/>
      <c r="M517" s="303"/>
      <c r="N517" s="303"/>
      <c r="O517" s="303"/>
      <c r="P517" s="305"/>
      <c r="Q517" s="305"/>
      <c r="R517" s="303"/>
      <c r="S517" s="303"/>
      <c r="T517" s="303"/>
      <c r="U517" s="303"/>
      <c r="V517" s="303"/>
      <c r="W517" s="303"/>
      <c r="X517" s="303"/>
      <c r="Y517" s="303"/>
    </row>
    <row r="518" spans="1:25" ht="12.75">
      <c r="A518" s="303"/>
      <c r="B518" s="303"/>
      <c r="C518" s="303"/>
      <c r="D518" s="303"/>
      <c r="E518" s="303"/>
      <c r="F518" s="304"/>
      <c r="G518" s="303"/>
      <c r="H518" s="303"/>
      <c r="I518" s="303"/>
      <c r="J518" s="303"/>
      <c r="K518" s="303"/>
      <c r="L518" s="303"/>
      <c r="M518" s="303"/>
      <c r="N518" s="303"/>
      <c r="O518" s="303"/>
      <c r="P518" s="305"/>
      <c r="Q518" s="305"/>
      <c r="R518" s="303"/>
      <c r="S518" s="303"/>
      <c r="T518" s="303"/>
      <c r="U518" s="303"/>
      <c r="V518" s="303"/>
      <c r="W518" s="303"/>
      <c r="X518" s="303"/>
      <c r="Y518" s="303"/>
    </row>
    <row r="519" spans="1:25" ht="12.75">
      <c r="A519" s="303"/>
      <c r="B519" s="303"/>
      <c r="C519" s="303"/>
      <c r="D519" s="303"/>
      <c r="E519" s="303"/>
      <c r="F519" s="304"/>
      <c r="G519" s="303"/>
      <c r="H519" s="303"/>
      <c r="I519" s="303"/>
      <c r="J519" s="303"/>
      <c r="K519" s="303"/>
      <c r="L519" s="303"/>
      <c r="M519" s="303"/>
      <c r="N519" s="303"/>
      <c r="O519" s="303"/>
      <c r="P519" s="305"/>
      <c r="Q519" s="305"/>
      <c r="R519" s="303"/>
      <c r="S519" s="303"/>
      <c r="T519" s="303"/>
      <c r="U519" s="303"/>
      <c r="V519" s="303"/>
      <c r="W519" s="303"/>
      <c r="X519" s="303"/>
      <c r="Y519" s="303"/>
    </row>
    <row r="520" spans="1:25" ht="12.75">
      <c r="A520" s="303"/>
      <c r="B520" s="303"/>
      <c r="C520" s="303"/>
      <c r="D520" s="303"/>
      <c r="E520" s="303"/>
      <c r="F520" s="304"/>
      <c r="G520" s="303"/>
      <c r="H520" s="303"/>
      <c r="I520" s="303"/>
      <c r="J520" s="303"/>
      <c r="K520" s="303"/>
      <c r="L520" s="303"/>
      <c r="M520" s="303"/>
      <c r="N520" s="303"/>
      <c r="O520" s="303"/>
      <c r="P520" s="305"/>
      <c r="Q520" s="305"/>
      <c r="R520" s="303"/>
      <c r="S520" s="303"/>
      <c r="T520" s="303"/>
      <c r="U520" s="303"/>
      <c r="V520" s="303"/>
      <c r="W520" s="303"/>
      <c r="X520" s="303"/>
      <c r="Y520" s="303"/>
    </row>
    <row r="521" spans="1:25" ht="12.75">
      <c r="A521" s="303"/>
      <c r="B521" s="303"/>
      <c r="C521" s="303"/>
      <c r="D521" s="303"/>
      <c r="E521" s="303"/>
      <c r="F521" s="304"/>
      <c r="G521" s="303"/>
      <c r="H521" s="303"/>
      <c r="I521" s="303"/>
      <c r="J521" s="303"/>
      <c r="K521" s="303"/>
      <c r="L521" s="303"/>
      <c r="M521" s="303"/>
      <c r="N521" s="303"/>
      <c r="O521" s="303"/>
      <c r="P521" s="305"/>
      <c r="Q521" s="305"/>
      <c r="R521" s="303"/>
      <c r="S521" s="303"/>
      <c r="T521" s="303"/>
      <c r="U521" s="303"/>
      <c r="V521" s="303"/>
      <c r="W521" s="303"/>
      <c r="X521" s="303"/>
      <c r="Y521" s="303"/>
    </row>
    <row r="522" spans="1:25" ht="12.75">
      <c r="A522" s="303"/>
      <c r="B522" s="303"/>
      <c r="C522" s="303"/>
      <c r="D522" s="303"/>
      <c r="E522" s="303"/>
      <c r="F522" s="304"/>
      <c r="G522" s="303"/>
      <c r="H522" s="303"/>
      <c r="I522" s="303"/>
      <c r="J522" s="303"/>
      <c r="K522" s="303"/>
      <c r="L522" s="303"/>
      <c r="M522" s="303"/>
      <c r="N522" s="303"/>
      <c r="O522" s="303"/>
      <c r="P522" s="305"/>
      <c r="Q522" s="305"/>
      <c r="R522" s="303"/>
      <c r="S522" s="303"/>
      <c r="T522" s="303"/>
      <c r="U522" s="303"/>
      <c r="V522" s="303"/>
      <c r="W522" s="303"/>
      <c r="X522" s="303"/>
      <c r="Y522" s="303"/>
    </row>
    <row r="523" spans="1:25" ht="12.75">
      <c r="A523" s="303"/>
      <c r="B523" s="303"/>
      <c r="C523" s="303"/>
      <c r="D523" s="303"/>
      <c r="E523" s="303"/>
      <c r="F523" s="304"/>
      <c r="G523" s="303"/>
      <c r="H523" s="303"/>
      <c r="I523" s="303"/>
      <c r="J523" s="303"/>
      <c r="K523" s="303"/>
      <c r="L523" s="303"/>
      <c r="M523" s="303"/>
      <c r="N523" s="303"/>
      <c r="O523" s="303"/>
      <c r="P523" s="305"/>
      <c r="Q523" s="305"/>
      <c r="R523" s="303"/>
      <c r="S523" s="303"/>
      <c r="T523" s="303"/>
      <c r="U523" s="303"/>
      <c r="V523" s="303"/>
      <c r="W523" s="303"/>
      <c r="X523" s="303"/>
      <c r="Y523" s="303"/>
    </row>
    <row r="524" spans="1:25" ht="12.75">
      <c r="A524" s="303"/>
      <c r="B524" s="303"/>
      <c r="C524" s="303"/>
      <c r="D524" s="303"/>
      <c r="E524" s="303"/>
      <c r="F524" s="304"/>
      <c r="G524" s="303"/>
      <c r="H524" s="303"/>
      <c r="I524" s="303"/>
      <c r="J524" s="303"/>
      <c r="K524" s="303"/>
      <c r="L524" s="303"/>
      <c r="M524" s="303"/>
      <c r="N524" s="303"/>
      <c r="O524" s="303"/>
      <c r="P524" s="305"/>
      <c r="Q524" s="305"/>
      <c r="R524" s="303"/>
      <c r="S524" s="303"/>
      <c r="T524" s="303"/>
      <c r="U524" s="303"/>
      <c r="V524" s="303"/>
      <c r="W524" s="303"/>
      <c r="X524" s="303"/>
      <c r="Y524" s="303"/>
    </row>
    <row r="525" spans="1:25" ht="12.75">
      <c r="A525" s="303"/>
      <c r="B525" s="303"/>
      <c r="C525" s="303"/>
      <c r="D525" s="303"/>
      <c r="E525" s="303"/>
      <c r="F525" s="304"/>
      <c r="G525" s="303"/>
      <c r="H525" s="303"/>
      <c r="I525" s="303"/>
      <c r="J525" s="303"/>
      <c r="K525" s="303"/>
      <c r="L525" s="303"/>
      <c r="M525" s="303"/>
      <c r="N525" s="303"/>
      <c r="O525" s="303"/>
      <c r="P525" s="305"/>
      <c r="Q525" s="305"/>
      <c r="R525" s="303"/>
      <c r="S525" s="303"/>
      <c r="T525" s="303"/>
      <c r="U525" s="303"/>
      <c r="V525" s="303"/>
      <c r="W525" s="303"/>
      <c r="X525" s="303"/>
      <c r="Y525" s="303"/>
    </row>
    <row r="526" spans="1:25" ht="12.75">
      <c r="A526" s="303"/>
      <c r="B526" s="303"/>
      <c r="C526" s="303"/>
      <c r="D526" s="303"/>
      <c r="E526" s="303"/>
      <c r="F526" s="304"/>
      <c r="G526" s="303"/>
      <c r="H526" s="303"/>
      <c r="I526" s="303"/>
      <c r="J526" s="303"/>
      <c r="K526" s="303"/>
      <c r="L526" s="303"/>
      <c r="M526" s="303"/>
      <c r="N526" s="303"/>
      <c r="O526" s="303"/>
      <c r="P526" s="305"/>
      <c r="Q526" s="305"/>
      <c r="R526" s="303"/>
      <c r="S526" s="303"/>
      <c r="T526" s="303"/>
      <c r="U526" s="303"/>
      <c r="V526" s="303"/>
      <c r="W526" s="303"/>
      <c r="X526" s="303"/>
      <c r="Y526" s="303"/>
    </row>
    <row r="527" spans="1:25" ht="12.75">
      <c r="A527" s="303"/>
      <c r="B527" s="303"/>
      <c r="C527" s="303"/>
      <c r="D527" s="303"/>
      <c r="E527" s="303"/>
      <c r="F527" s="304"/>
      <c r="G527" s="303"/>
      <c r="H527" s="303"/>
      <c r="I527" s="303"/>
      <c r="J527" s="303"/>
      <c r="K527" s="303"/>
      <c r="L527" s="303"/>
      <c r="M527" s="303"/>
      <c r="N527" s="303"/>
      <c r="O527" s="303"/>
      <c r="P527" s="305"/>
      <c r="Q527" s="305"/>
      <c r="R527" s="303"/>
      <c r="S527" s="303"/>
      <c r="T527" s="303"/>
      <c r="U527" s="303"/>
      <c r="V527" s="303"/>
      <c r="W527" s="303"/>
      <c r="X527" s="303"/>
      <c r="Y527" s="303"/>
    </row>
    <row r="528" spans="1:25" ht="12.75">
      <c r="A528" s="303"/>
      <c r="B528" s="303"/>
      <c r="C528" s="303"/>
      <c r="D528" s="303"/>
      <c r="E528" s="303"/>
      <c r="F528" s="304"/>
      <c r="G528" s="303"/>
      <c r="H528" s="303"/>
      <c r="I528" s="303"/>
      <c r="J528" s="303"/>
      <c r="K528" s="303"/>
      <c r="L528" s="303"/>
      <c r="M528" s="303"/>
      <c r="N528" s="303"/>
      <c r="O528" s="303"/>
      <c r="P528" s="305"/>
      <c r="Q528" s="305"/>
      <c r="R528" s="303"/>
      <c r="S528" s="303"/>
      <c r="T528" s="303"/>
      <c r="U528" s="303"/>
      <c r="V528" s="303"/>
      <c r="W528" s="303"/>
      <c r="X528" s="303"/>
      <c r="Y528" s="303"/>
    </row>
    <row r="529" spans="1:25" ht="12.75">
      <c r="A529" s="303"/>
      <c r="B529" s="303"/>
      <c r="C529" s="303"/>
      <c r="D529" s="303"/>
      <c r="E529" s="303"/>
      <c r="F529" s="304"/>
      <c r="G529" s="303"/>
      <c r="H529" s="303"/>
      <c r="I529" s="303"/>
      <c r="J529" s="303"/>
      <c r="K529" s="303"/>
      <c r="L529" s="303"/>
      <c r="M529" s="303"/>
      <c r="N529" s="303"/>
      <c r="O529" s="303"/>
      <c r="P529" s="305"/>
      <c r="Q529" s="305"/>
      <c r="R529" s="303"/>
      <c r="S529" s="303"/>
      <c r="T529" s="303"/>
      <c r="U529" s="303"/>
      <c r="V529" s="303"/>
      <c r="W529" s="303"/>
      <c r="X529" s="303"/>
      <c r="Y529" s="303"/>
    </row>
    <row r="530" spans="1:25" ht="12.75">
      <c r="A530" s="303"/>
      <c r="B530" s="303"/>
      <c r="C530" s="303"/>
      <c r="D530" s="303"/>
      <c r="E530" s="303"/>
      <c r="F530" s="304"/>
      <c r="G530" s="303"/>
      <c r="H530" s="303"/>
      <c r="I530" s="303"/>
      <c r="J530" s="303"/>
      <c r="K530" s="303"/>
      <c r="L530" s="303"/>
      <c r="M530" s="303"/>
      <c r="N530" s="303"/>
      <c r="O530" s="303"/>
      <c r="P530" s="305"/>
      <c r="Q530" s="305"/>
      <c r="R530" s="303"/>
      <c r="S530" s="303"/>
      <c r="T530" s="303"/>
      <c r="U530" s="303"/>
      <c r="V530" s="303"/>
      <c r="W530" s="303"/>
      <c r="X530" s="303"/>
      <c r="Y530" s="303"/>
    </row>
    <row r="531" spans="1:25" ht="12.75">
      <c r="A531" s="303"/>
      <c r="B531" s="303"/>
      <c r="C531" s="303"/>
      <c r="D531" s="303"/>
      <c r="E531" s="303"/>
      <c r="F531" s="304"/>
      <c r="G531" s="303"/>
      <c r="H531" s="303"/>
      <c r="I531" s="303"/>
      <c r="J531" s="303"/>
      <c r="K531" s="303"/>
      <c r="L531" s="303"/>
      <c r="M531" s="303"/>
      <c r="N531" s="303"/>
      <c r="O531" s="303"/>
      <c r="P531" s="305"/>
      <c r="Q531" s="305"/>
      <c r="R531" s="303"/>
      <c r="S531" s="303"/>
      <c r="T531" s="303"/>
      <c r="U531" s="303"/>
      <c r="V531" s="303"/>
      <c r="W531" s="303"/>
      <c r="X531" s="303"/>
      <c r="Y531" s="303"/>
    </row>
    <row r="532" spans="1:25" ht="12.75">
      <c r="A532" s="303"/>
      <c r="B532" s="303"/>
      <c r="C532" s="303"/>
      <c r="D532" s="303"/>
      <c r="E532" s="303"/>
      <c r="F532" s="304"/>
      <c r="G532" s="303"/>
      <c r="H532" s="303"/>
      <c r="I532" s="303"/>
      <c r="J532" s="303"/>
      <c r="K532" s="303"/>
      <c r="L532" s="303"/>
      <c r="M532" s="303"/>
      <c r="N532" s="303"/>
      <c r="O532" s="303"/>
      <c r="P532" s="305"/>
      <c r="Q532" s="305"/>
      <c r="R532" s="303"/>
      <c r="S532" s="303"/>
      <c r="T532" s="303"/>
      <c r="U532" s="303"/>
      <c r="V532" s="303"/>
      <c r="W532" s="303"/>
      <c r="X532" s="303"/>
      <c r="Y532" s="303"/>
    </row>
    <row r="533" spans="1:25" ht="12.75">
      <c r="A533" s="303"/>
      <c r="B533" s="303"/>
      <c r="C533" s="303"/>
      <c r="D533" s="303"/>
      <c r="E533" s="303"/>
      <c r="F533" s="304"/>
      <c r="G533" s="303"/>
      <c r="H533" s="303"/>
      <c r="I533" s="303"/>
      <c r="J533" s="303"/>
      <c r="K533" s="303"/>
      <c r="L533" s="303"/>
      <c r="M533" s="303"/>
      <c r="N533" s="303"/>
      <c r="O533" s="303"/>
      <c r="P533" s="305"/>
      <c r="Q533" s="305"/>
      <c r="R533" s="303"/>
      <c r="S533" s="303"/>
      <c r="T533" s="303"/>
      <c r="U533" s="303"/>
      <c r="V533" s="303"/>
      <c r="W533" s="303"/>
      <c r="X533" s="303"/>
      <c r="Y533" s="303"/>
    </row>
    <row r="534" spans="1:25" ht="12.75">
      <c r="A534" s="303"/>
      <c r="B534" s="303"/>
      <c r="C534" s="303"/>
      <c r="D534" s="303"/>
      <c r="E534" s="303"/>
      <c r="F534" s="304"/>
      <c r="G534" s="303"/>
      <c r="H534" s="303"/>
      <c r="I534" s="303"/>
      <c r="J534" s="303"/>
      <c r="K534" s="303"/>
      <c r="L534" s="303"/>
      <c r="M534" s="303"/>
      <c r="N534" s="303"/>
      <c r="O534" s="303"/>
      <c r="P534" s="305"/>
      <c r="Q534" s="305"/>
      <c r="R534" s="303"/>
      <c r="S534" s="303"/>
      <c r="T534" s="303"/>
      <c r="U534" s="303"/>
      <c r="V534" s="303"/>
      <c r="W534" s="303"/>
      <c r="X534" s="303"/>
      <c r="Y534" s="303"/>
    </row>
    <row r="535" spans="1:25" ht="12.75">
      <c r="A535" s="303"/>
      <c r="B535" s="303"/>
      <c r="C535" s="303"/>
      <c r="D535" s="303"/>
      <c r="E535" s="303"/>
      <c r="F535" s="304"/>
      <c r="G535" s="303"/>
      <c r="H535" s="303"/>
      <c r="I535" s="303"/>
      <c r="J535" s="303"/>
      <c r="K535" s="303"/>
      <c r="L535" s="303"/>
      <c r="M535" s="303"/>
      <c r="N535" s="303"/>
      <c r="O535" s="303"/>
      <c r="P535" s="305"/>
      <c r="Q535" s="305"/>
      <c r="R535" s="303"/>
      <c r="S535" s="303"/>
      <c r="T535" s="303"/>
      <c r="U535" s="303"/>
      <c r="V535" s="303"/>
      <c r="W535" s="303"/>
      <c r="X535" s="303"/>
      <c r="Y535" s="303"/>
    </row>
    <row r="536" spans="1:25" ht="12.75">
      <c r="A536" s="303"/>
      <c r="B536" s="303"/>
      <c r="C536" s="303"/>
      <c r="D536" s="303"/>
      <c r="E536" s="303"/>
      <c r="F536" s="304"/>
      <c r="G536" s="303"/>
      <c r="H536" s="303"/>
      <c r="I536" s="303"/>
      <c r="J536" s="303"/>
      <c r="K536" s="303"/>
      <c r="L536" s="303"/>
      <c r="M536" s="303"/>
      <c r="N536" s="303"/>
      <c r="O536" s="303"/>
      <c r="P536" s="305"/>
      <c r="Q536" s="305"/>
      <c r="R536" s="303"/>
      <c r="S536" s="303"/>
      <c r="T536" s="303"/>
      <c r="U536" s="303"/>
      <c r="V536" s="303"/>
      <c r="W536" s="303"/>
      <c r="X536" s="303"/>
      <c r="Y536" s="303"/>
    </row>
    <row r="537" spans="1:25" ht="12.75">
      <c r="A537" s="303"/>
      <c r="B537" s="303"/>
      <c r="C537" s="303"/>
      <c r="D537" s="303"/>
      <c r="E537" s="303"/>
      <c r="F537" s="304"/>
      <c r="G537" s="303"/>
      <c r="H537" s="303"/>
      <c r="I537" s="303"/>
      <c r="J537" s="303"/>
      <c r="K537" s="303"/>
      <c r="L537" s="303"/>
      <c r="M537" s="303"/>
      <c r="N537" s="303"/>
      <c r="O537" s="303"/>
      <c r="P537" s="305"/>
      <c r="Q537" s="305"/>
      <c r="R537" s="303"/>
      <c r="S537" s="303"/>
      <c r="T537" s="303"/>
      <c r="U537" s="303"/>
      <c r="V537" s="303"/>
      <c r="W537" s="303"/>
      <c r="X537" s="303"/>
      <c r="Y537" s="303"/>
    </row>
    <row r="538" spans="1:25" ht="12.75">
      <c r="A538" s="303"/>
      <c r="B538" s="303"/>
      <c r="C538" s="303"/>
      <c r="D538" s="303"/>
      <c r="E538" s="303"/>
      <c r="F538" s="304"/>
      <c r="G538" s="303"/>
      <c r="H538" s="303"/>
      <c r="I538" s="303"/>
      <c r="J538" s="303"/>
      <c r="K538" s="303"/>
      <c r="L538" s="303"/>
      <c r="M538" s="303"/>
      <c r="N538" s="303"/>
      <c r="O538" s="303"/>
      <c r="P538" s="305"/>
      <c r="Q538" s="305"/>
      <c r="R538" s="303"/>
      <c r="S538" s="303"/>
      <c r="T538" s="303"/>
      <c r="U538" s="303"/>
      <c r="V538" s="303"/>
      <c r="W538" s="303"/>
      <c r="X538" s="303"/>
      <c r="Y538" s="303"/>
    </row>
    <row r="539" spans="1:25" ht="12.75">
      <c r="A539" s="303"/>
      <c r="B539" s="303"/>
      <c r="C539" s="303"/>
      <c r="D539" s="303"/>
      <c r="E539" s="303"/>
      <c r="F539" s="304"/>
      <c r="G539" s="303"/>
      <c r="H539" s="303"/>
      <c r="I539" s="303"/>
      <c r="J539" s="303"/>
      <c r="K539" s="303"/>
      <c r="L539" s="303"/>
      <c r="M539" s="303"/>
      <c r="N539" s="303"/>
      <c r="O539" s="303"/>
      <c r="P539" s="305"/>
      <c r="Q539" s="305"/>
      <c r="R539" s="303"/>
      <c r="S539" s="303"/>
      <c r="T539" s="303"/>
      <c r="U539" s="303"/>
      <c r="V539" s="303"/>
      <c r="W539" s="303"/>
      <c r="X539" s="303"/>
      <c r="Y539" s="303"/>
    </row>
    <row r="540" spans="1:25" ht="12.75">
      <c r="A540" s="303"/>
      <c r="B540" s="303"/>
      <c r="C540" s="303"/>
      <c r="D540" s="303"/>
      <c r="E540" s="303"/>
      <c r="F540" s="304"/>
      <c r="G540" s="303"/>
      <c r="H540" s="303"/>
      <c r="I540" s="303"/>
      <c r="J540" s="303"/>
      <c r="K540" s="303"/>
      <c r="L540" s="303"/>
      <c r="M540" s="303"/>
      <c r="N540" s="303"/>
      <c r="O540" s="303"/>
      <c r="P540" s="305"/>
      <c r="Q540" s="305"/>
      <c r="R540" s="303"/>
      <c r="S540" s="303"/>
      <c r="T540" s="303"/>
      <c r="U540" s="303"/>
      <c r="V540" s="303"/>
      <c r="W540" s="303"/>
      <c r="X540" s="303"/>
      <c r="Y540" s="303"/>
    </row>
    <row r="541" spans="1:25" ht="12.75">
      <c r="A541" s="303"/>
      <c r="B541" s="303"/>
      <c r="C541" s="303"/>
      <c r="D541" s="303"/>
      <c r="E541" s="303"/>
      <c r="F541" s="304"/>
      <c r="G541" s="303"/>
      <c r="H541" s="303"/>
      <c r="I541" s="303"/>
      <c r="J541" s="303"/>
      <c r="K541" s="303"/>
      <c r="L541" s="303"/>
      <c r="M541" s="303"/>
      <c r="N541" s="303"/>
      <c r="O541" s="303"/>
      <c r="P541" s="305"/>
      <c r="Q541" s="305"/>
      <c r="R541" s="303"/>
      <c r="S541" s="303"/>
      <c r="T541" s="303"/>
      <c r="U541" s="303"/>
      <c r="V541" s="303"/>
      <c r="W541" s="303"/>
      <c r="X541" s="303"/>
      <c r="Y541" s="303"/>
    </row>
    <row r="542" spans="1:25" ht="12.75">
      <c r="A542" s="303"/>
      <c r="B542" s="303"/>
      <c r="C542" s="303"/>
      <c r="D542" s="303"/>
      <c r="E542" s="303"/>
      <c r="F542" s="304"/>
      <c r="G542" s="303"/>
      <c r="H542" s="303"/>
      <c r="I542" s="303"/>
      <c r="J542" s="303"/>
      <c r="K542" s="303"/>
      <c r="L542" s="303"/>
      <c r="M542" s="303"/>
      <c r="N542" s="303"/>
      <c r="O542" s="303"/>
      <c r="P542" s="305"/>
      <c r="Q542" s="305"/>
      <c r="R542" s="303"/>
      <c r="S542" s="303"/>
      <c r="T542" s="303"/>
      <c r="U542" s="303"/>
      <c r="V542" s="303"/>
      <c r="W542" s="303"/>
      <c r="X542" s="303"/>
      <c r="Y542" s="303"/>
    </row>
    <row r="543" spans="1:25" ht="12.75">
      <c r="A543" s="303"/>
      <c r="B543" s="303"/>
      <c r="C543" s="303"/>
      <c r="D543" s="303"/>
      <c r="E543" s="303"/>
      <c r="F543" s="304"/>
      <c r="G543" s="303"/>
      <c r="H543" s="303"/>
      <c r="I543" s="303"/>
      <c r="J543" s="303"/>
      <c r="K543" s="303"/>
      <c r="L543" s="303"/>
      <c r="M543" s="303"/>
      <c r="N543" s="303"/>
      <c r="O543" s="303"/>
      <c r="P543" s="305"/>
      <c r="Q543" s="305"/>
      <c r="R543" s="303"/>
      <c r="S543" s="303"/>
      <c r="T543" s="303"/>
      <c r="U543" s="303"/>
      <c r="V543" s="303"/>
      <c r="W543" s="303"/>
      <c r="X543" s="303"/>
      <c r="Y543" s="303"/>
    </row>
    <row r="544" spans="1:25" ht="12.75">
      <c r="A544" s="303"/>
      <c r="B544" s="303"/>
      <c r="C544" s="303"/>
      <c r="D544" s="303"/>
      <c r="E544" s="303"/>
      <c r="F544" s="304"/>
      <c r="G544" s="303"/>
      <c r="H544" s="303"/>
      <c r="I544" s="303"/>
      <c r="J544" s="303"/>
      <c r="K544" s="303"/>
      <c r="L544" s="303"/>
      <c r="M544" s="303"/>
      <c r="N544" s="303"/>
      <c r="O544" s="303"/>
      <c r="P544" s="305"/>
      <c r="Q544" s="305"/>
      <c r="R544" s="303"/>
      <c r="S544" s="303"/>
      <c r="T544" s="303"/>
      <c r="U544" s="303"/>
      <c r="V544" s="303"/>
      <c r="W544" s="303"/>
      <c r="X544" s="303"/>
      <c r="Y544" s="303"/>
    </row>
    <row r="545" spans="1:25" ht="12.75">
      <c r="A545" s="303"/>
      <c r="B545" s="303"/>
      <c r="C545" s="303"/>
      <c r="D545" s="303"/>
      <c r="E545" s="303"/>
      <c r="F545" s="304"/>
      <c r="G545" s="303"/>
      <c r="H545" s="303"/>
      <c r="I545" s="303"/>
      <c r="J545" s="303"/>
      <c r="K545" s="303"/>
      <c r="L545" s="303"/>
      <c r="M545" s="303"/>
      <c r="N545" s="303"/>
      <c r="O545" s="303"/>
      <c r="P545" s="305"/>
      <c r="Q545" s="305"/>
      <c r="R545" s="303"/>
      <c r="S545" s="303"/>
      <c r="T545" s="303"/>
      <c r="U545" s="303"/>
      <c r="V545" s="303"/>
      <c r="W545" s="303"/>
      <c r="X545" s="303"/>
      <c r="Y545" s="303"/>
    </row>
    <row r="546" spans="1:25" ht="12.75">
      <c r="A546" s="303"/>
      <c r="B546" s="303"/>
      <c r="C546" s="303"/>
      <c r="D546" s="303"/>
      <c r="E546" s="303"/>
      <c r="F546" s="304"/>
      <c r="G546" s="303"/>
      <c r="H546" s="303"/>
      <c r="I546" s="303"/>
      <c r="J546" s="303"/>
      <c r="K546" s="303"/>
      <c r="L546" s="303"/>
      <c r="M546" s="303"/>
      <c r="N546" s="303"/>
      <c r="O546" s="303"/>
      <c r="P546" s="305"/>
      <c r="Q546" s="305"/>
      <c r="R546" s="303"/>
      <c r="S546" s="303"/>
      <c r="T546" s="303"/>
      <c r="U546" s="303"/>
      <c r="V546" s="303"/>
      <c r="W546" s="303"/>
      <c r="X546" s="303"/>
      <c r="Y546" s="303"/>
    </row>
    <row r="547" spans="1:25" ht="12.75">
      <c r="A547" s="303"/>
      <c r="B547" s="303"/>
      <c r="C547" s="303"/>
      <c r="D547" s="303"/>
      <c r="E547" s="303"/>
      <c r="F547" s="304"/>
      <c r="G547" s="303"/>
      <c r="H547" s="303"/>
      <c r="I547" s="303"/>
      <c r="J547" s="303"/>
      <c r="K547" s="303"/>
      <c r="L547" s="303"/>
      <c r="M547" s="303"/>
      <c r="N547" s="303"/>
      <c r="O547" s="303"/>
      <c r="P547" s="305"/>
      <c r="Q547" s="305"/>
      <c r="R547" s="303"/>
      <c r="S547" s="303"/>
      <c r="T547" s="303"/>
      <c r="U547" s="303"/>
      <c r="V547" s="303"/>
      <c r="W547" s="303"/>
      <c r="X547" s="303"/>
      <c r="Y547" s="303"/>
    </row>
    <row r="548" spans="1:25" ht="12.75">
      <c r="A548" s="303"/>
      <c r="B548" s="303"/>
      <c r="C548" s="303"/>
      <c r="D548" s="303"/>
      <c r="E548" s="303"/>
      <c r="F548" s="304"/>
      <c r="G548" s="303"/>
      <c r="H548" s="303"/>
      <c r="I548" s="303"/>
      <c r="J548" s="303"/>
      <c r="K548" s="303"/>
      <c r="L548" s="303"/>
      <c r="M548" s="303"/>
      <c r="N548" s="303"/>
      <c r="O548" s="303"/>
      <c r="P548" s="305"/>
      <c r="Q548" s="305"/>
      <c r="R548" s="303"/>
      <c r="S548" s="303"/>
      <c r="T548" s="303"/>
      <c r="U548" s="303"/>
      <c r="V548" s="303"/>
      <c r="W548" s="303"/>
      <c r="X548" s="303"/>
      <c r="Y548" s="303"/>
    </row>
    <row r="549" spans="1:25" ht="12.75">
      <c r="A549" s="303"/>
      <c r="B549" s="303"/>
      <c r="C549" s="303"/>
      <c r="D549" s="303"/>
      <c r="E549" s="303"/>
      <c r="F549" s="304"/>
      <c r="G549" s="303"/>
      <c r="H549" s="303"/>
      <c r="I549" s="303"/>
      <c r="J549" s="303"/>
      <c r="K549" s="303"/>
      <c r="L549" s="303"/>
      <c r="M549" s="303"/>
      <c r="N549" s="303"/>
      <c r="O549" s="303"/>
      <c r="P549" s="305"/>
      <c r="Q549" s="305"/>
      <c r="R549" s="303"/>
      <c r="S549" s="303"/>
      <c r="T549" s="303"/>
      <c r="U549" s="303"/>
      <c r="V549" s="303"/>
      <c r="W549" s="303"/>
      <c r="X549" s="303"/>
      <c r="Y549" s="303"/>
    </row>
    <row r="550" spans="1:25" ht="12.75">
      <c r="A550" s="303"/>
      <c r="B550" s="303"/>
      <c r="C550" s="303"/>
      <c r="D550" s="303"/>
      <c r="E550" s="303"/>
      <c r="F550" s="304"/>
      <c r="G550" s="303"/>
      <c r="H550" s="303"/>
      <c r="I550" s="303"/>
      <c r="J550" s="303"/>
      <c r="K550" s="303"/>
      <c r="L550" s="303"/>
      <c r="M550" s="303"/>
      <c r="N550" s="303"/>
      <c r="O550" s="303"/>
      <c r="P550" s="305"/>
      <c r="Q550" s="305"/>
      <c r="R550" s="303"/>
      <c r="S550" s="303"/>
      <c r="T550" s="303"/>
      <c r="U550" s="303"/>
      <c r="V550" s="303"/>
      <c r="W550" s="303"/>
      <c r="X550" s="303"/>
      <c r="Y550" s="303"/>
    </row>
    <row r="551" spans="1:25" ht="12.75">
      <c r="A551" s="303"/>
      <c r="B551" s="303"/>
      <c r="C551" s="303"/>
      <c r="D551" s="303"/>
      <c r="E551" s="303"/>
      <c r="F551" s="304"/>
      <c r="G551" s="303"/>
      <c r="H551" s="303"/>
      <c r="I551" s="303"/>
      <c r="J551" s="303"/>
      <c r="K551" s="303"/>
      <c r="L551" s="303"/>
      <c r="M551" s="303"/>
      <c r="N551" s="303"/>
      <c r="O551" s="303"/>
      <c r="P551" s="305"/>
      <c r="Q551" s="305"/>
      <c r="R551" s="303"/>
      <c r="S551" s="303"/>
      <c r="T551" s="303"/>
      <c r="U551" s="303"/>
      <c r="V551" s="303"/>
      <c r="W551" s="303"/>
      <c r="X551" s="303"/>
      <c r="Y551" s="303"/>
    </row>
    <row r="552" spans="1:25" ht="12.75">
      <c r="A552" s="303"/>
      <c r="B552" s="303"/>
      <c r="C552" s="303"/>
      <c r="D552" s="303"/>
      <c r="E552" s="303"/>
      <c r="F552" s="304"/>
      <c r="G552" s="303"/>
      <c r="H552" s="303"/>
      <c r="I552" s="303"/>
      <c r="J552" s="303"/>
      <c r="K552" s="303"/>
      <c r="L552" s="303"/>
      <c r="M552" s="303"/>
      <c r="N552" s="303"/>
      <c r="O552" s="303"/>
      <c r="P552" s="305"/>
      <c r="Q552" s="305"/>
      <c r="R552" s="303"/>
      <c r="S552" s="303"/>
      <c r="T552" s="303"/>
      <c r="U552" s="303"/>
      <c r="V552" s="303"/>
      <c r="W552" s="303"/>
      <c r="X552" s="303"/>
      <c r="Y552" s="303"/>
    </row>
    <row r="553" spans="1:25" ht="12.75">
      <c r="A553" s="303"/>
      <c r="B553" s="303"/>
      <c r="C553" s="303"/>
      <c r="D553" s="303"/>
      <c r="E553" s="303"/>
      <c r="F553" s="304"/>
      <c r="G553" s="303"/>
      <c r="H553" s="303"/>
      <c r="I553" s="303"/>
      <c r="J553" s="303"/>
      <c r="K553" s="303"/>
      <c r="L553" s="303"/>
      <c r="M553" s="303"/>
      <c r="N553" s="303"/>
      <c r="O553" s="303"/>
      <c r="P553" s="305"/>
      <c r="Q553" s="305"/>
      <c r="R553" s="303"/>
      <c r="S553" s="303"/>
      <c r="T553" s="303"/>
      <c r="U553" s="303"/>
      <c r="V553" s="303"/>
      <c r="W553" s="303"/>
      <c r="X553" s="303"/>
      <c r="Y553" s="303"/>
    </row>
    <row r="554" spans="1:25" ht="12.75">
      <c r="A554" s="303"/>
      <c r="B554" s="303"/>
      <c r="C554" s="303"/>
      <c r="D554" s="303"/>
      <c r="E554" s="303"/>
      <c r="F554" s="304"/>
      <c r="G554" s="303"/>
      <c r="H554" s="303"/>
      <c r="I554" s="303"/>
      <c r="J554" s="303"/>
      <c r="K554" s="303"/>
      <c r="L554" s="303"/>
      <c r="M554" s="303"/>
      <c r="N554" s="303"/>
      <c r="O554" s="303"/>
      <c r="P554" s="305"/>
      <c r="Q554" s="305"/>
      <c r="R554" s="303"/>
      <c r="S554" s="303"/>
      <c r="T554" s="303"/>
      <c r="U554" s="303"/>
      <c r="V554" s="303"/>
      <c r="W554" s="303"/>
      <c r="X554" s="303"/>
      <c r="Y554" s="303"/>
    </row>
    <row r="555" spans="1:25" ht="12.75">
      <c r="A555" s="303"/>
      <c r="B555" s="303"/>
      <c r="C555" s="303"/>
      <c r="D555" s="303"/>
      <c r="E555" s="303"/>
      <c r="F555" s="304"/>
      <c r="G555" s="303"/>
      <c r="H555" s="303"/>
      <c r="I555" s="303"/>
      <c r="J555" s="303"/>
      <c r="K555" s="303"/>
      <c r="L555" s="303"/>
      <c r="M555" s="303"/>
      <c r="N555" s="303"/>
      <c r="O555" s="303"/>
      <c r="P555" s="305"/>
      <c r="Q555" s="305"/>
      <c r="R555" s="303"/>
      <c r="S555" s="303"/>
      <c r="T555" s="303"/>
      <c r="U555" s="303"/>
      <c r="V555" s="303"/>
      <c r="W555" s="303"/>
      <c r="X555" s="303"/>
      <c r="Y555" s="303"/>
    </row>
    <row r="556" spans="1:25" ht="12.75">
      <c r="A556" s="303"/>
      <c r="B556" s="303"/>
      <c r="C556" s="303"/>
      <c r="D556" s="303"/>
      <c r="E556" s="303"/>
      <c r="F556" s="304"/>
      <c r="G556" s="303"/>
      <c r="H556" s="303"/>
      <c r="I556" s="303"/>
      <c r="J556" s="303"/>
      <c r="K556" s="303"/>
      <c r="L556" s="303"/>
      <c r="M556" s="303"/>
      <c r="N556" s="303"/>
      <c r="O556" s="303"/>
      <c r="P556" s="305"/>
      <c r="Q556" s="305"/>
      <c r="R556" s="303"/>
      <c r="S556" s="303"/>
      <c r="T556" s="303"/>
      <c r="U556" s="303"/>
      <c r="V556" s="303"/>
      <c r="W556" s="303"/>
      <c r="X556" s="303"/>
      <c r="Y556" s="303"/>
    </row>
    <row r="557" spans="1:25" ht="12.75">
      <c r="A557" s="303"/>
      <c r="B557" s="303"/>
      <c r="C557" s="303"/>
      <c r="D557" s="303"/>
      <c r="E557" s="303"/>
      <c r="F557" s="304"/>
      <c r="G557" s="303"/>
      <c r="H557" s="303"/>
      <c r="I557" s="303"/>
      <c r="J557" s="303"/>
      <c r="K557" s="303"/>
      <c r="L557" s="303"/>
      <c r="M557" s="303"/>
      <c r="N557" s="303"/>
      <c r="O557" s="303"/>
      <c r="P557" s="305"/>
      <c r="Q557" s="305"/>
      <c r="R557" s="303"/>
      <c r="S557" s="303"/>
      <c r="T557" s="303"/>
      <c r="U557" s="303"/>
      <c r="V557" s="303"/>
      <c r="W557" s="303"/>
      <c r="X557" s="303"/>
      <c r="Y557" s="303"/>
    </row>
    <row r="558" spans="1:25" ht="12.75">
      <c r="A558" s="303"/>
      <c r="B558" s="303"/>
      <c r="C558" s="303"/>
      <c r="D558" s="303"/>
      <c r="E558" s="303"/>
      <c r="F558" s="304"/>
      <c r="G558" s="303"/>
      <c r="H558" s="303"/>
      <c r="I558" s="303"/>
      <c r="J558" s="303"/>
      <c r="K558" s="303"/>
      <c r="L558" s="303"/>
      <c r="M558" s="303"/>
      <c r="N558" s="303"/>
      <c r="O558" s="303"/>
      <c r="P558" s="305"/>
      <c r="Q558" s="305"/>
      <c r="R558" s="303"/>
      <c r="S558" s="303"/>
      <c r="T558" s="303"/>
      <c r="U558" s="303"/>
      <c r="V558" s="303"/>
      <c r="W558" s="303"/>
      <c r="X558" s="303"/>
      <c r="Y558" s="303"/>
    </row>
    <row r="559" spans="1:25" ht="12.75">
      <c r="A559" s="303"/>
      <c r="B559" s="303"/>
      <c r="C559" s="303"/>
      <c r="D559" s="303"/>
      <c r="E559" s="303"/>
      <c r="F559" s="304"/>
      <c r="G559" s="303"/>
      <c r="H559" s="303"/>
      <c r="I559" s="303"/>
      <c r="J559" s="303"/>
      <c r="K559" s="303"/>
      <c r="L559" s="303"/>
      <c r="M559" s="303"/>
      <c r="N559" s="303"/>
      <c r="O559" s="303"/>
      <c r="P559" s="305"/>
      <c r="Q559" s="305"/>
      <c r="R559" s="303"/>
      <c r="S559" s="303"/>
      <c r="T559" s="303"/>
      <c r="U559" s="303"/>
      <c r="V559" s="303"/>
      <c r="W559" s="303"/>
      <c r="X559" s="303"/>
      <c r="Y559" s="303"/>
    </row>
    <row r="560" spans="1:25" ht="12.75">
      <c r="A560" s="303"/>
      <c r="B560" s="303"/>
      <c r="C560" s="303"/>
      <c r="D560" s="303"/>
      <c r="E560" s="303"/>
      <c r="F560" s="304"/>
      <c r="G560" s="303"/>
      <c r="H560" s="303"/>
      <c r="I560" s="303"/>
      <c r="J560" s="303"/>
      <c r="K560" s="303"/>
      <c r="L560" s="303"/>
      <c r="M560" s="303"/>
      <c r="N560" s="303"/>
      <c r="O560" s="303"/>
      <c r="P560" s="305"/>
      <c r="Q560" s="305"/>
      <c r="R560" s="303"/>
      <c r="S560" s="303"/>
      <c r="T560" s="303"/>
      <c r="U560" s="303"/>
      <c r="V560" s="303"/>
      <c r="W560" s="303"/>
      <c r="X560" s="303"/>
      <c r="Y560" s="303"/>
    </row>
    <row r="561" spans="1:25" ht="12.75">
      <c r="A561" s="303"/>
      <c r="B561" s="303"/>
      <c r="C561" s="303"/>
      <c r="D561" s="303"/>
      <c r="E561" s="303"/>
      <c r="F561" s="304"/>
      <c r="G561" s="303"/>
      <c r="H561" s="303"/>
      <c r="I561" s="303"/>
      <c r="J561" s="303"/>
      <c r="K561" s="303"/>
      <c r="L561" s="303"/>
      <c r="M561" s="303"/>
      <c r="N561" s="303"/>
      <c r="O561" s="303"/>
      <c r="P561" s="305"/>
      <c r="Q561" s="305"/>
      <c r="R561" s="303"/>
      <c r="S561" s="303"/>
      <c r="T561" s="303"/>
      <c r="U561" s="303"/>
      <c r="V561" s="303"/>
      <c r="W561" s="303"/>
      <c r="X561" s="303"/>
      <c r="Y561" s="303"/>
    </row>
    <row r="562" spans="1:25" ht="12.75">
      <c r="A562" s="303"/>
      <c r="B562" s="303"/>
      <c r="C562" s="303"/>
      <c r="D562" s="303"/>
      <c r="E562" s="303"/>
      <c r="F562" s="304"/>
      <c r="G562" s="303"/>
      <c r="H562" s="303"/>
      <c r="I562" s="303"/>
      <c r="J562" s="303"/>
      <c r="K562" s="303"/>
      <c r="L562" s="303"/>
      <c r="M562" s="303"/>
      <c r="N562" s="303"/>
      <c r="O562" s="303"/>
      <c r="P562" s="305"/>
      <c r="Q562" s="305"/>
      <c r="R562" s="303"/>
      <c r="S562" s="303"/>
      <c r="T562" s="303"/>
      <c r="U562" s="303"/>
      <c r="V562" s="303"/>
      <c r="W562" s="303"/>
      <c r="X562" s="303"/>
      <c r="Y562" s="303"/>
    </row>
    <row r="563" spans="1:25" ht="12.75">
      <c r="A563" s="303"/>
      <c r="B563" s="303"/>
      <c r="C563" s="303"/>
      <c r="D563" s="303"/>
      <c r="E563" s="303"/>
      <c r="F563" s="304"/>
      <c r="G563" s="303"/>
      <c r="H563" s="303"/>
      <c r="I563" s="303"/>
      <c r="J563" s="303"/>
      <c r="K563" s="303"/>
      <c r="L563" s="303"/>
      <c r="M563" s="303"/>
      <c r="N563" s="303"/>
      <c r="O563" s="303"/>
      <c r="P563" s="305"/>
      <c r="Q563" s="305"/>
      <c r="R563" s="303"/>
      <c r="S563" s="303"/>
      <c r="T563" s="303"/>
      <c r="U563" s="303"/>
      <c r="V563" s="303"/>
      <c r="W563" s="303"/>
      <c r="X563" s="303"/>
      <c r="Y563" s="303"/>
    </row>
    <row r="564" spans="1:25" ht="12.75">
      <c r="A564" s="303"/>
      <c r="B564" s="303"/>
      <c r="C564" s="303"/>
      <c r="D564" s="303"/>
      <c r="E564" s="303"/>
      <c r="F564" s="304"/>
      <c r="G564" s="303"/>
      <c r="H564" s="303"/>
      <c r="I564" s="303"/>
      <c r="J564" s="303"/>
      <c r="K564" s="303"/>
      <c r="L564" s="303"/>
      <c r="M564" s="303"/>
      <c r="N564" s="303"/>
      <c r="O564" s="303"/>
      <c r="P564" s="305"/>
      <c r="Q564" s="305"/>
      <c r="R564" s="303"/>
      <c r="S564" s="303"/>
      <c r="T564" s="303"/>
      <c r="U564" s="303"/>
      <c r="V564" s="303"/>
      <c r="W564" s="303"/>
      <c r="X564" s="303"/>
      <c r="Y564" s="303"/>
    </row>
    <row r="565" spans="1:25" ht="12.75">
      <c r="A565" s="303"/>
      <c r="B565" s="303"/>
      <c r="C565" s="303"/>
      <c r="D565" s="303"/>
      <c r="E565" s="303"/>
      <c r="F565" s="304"/>
      <c r="G565" s="303"/>
      <c r="H565" s="303"/>
      <c r="I565" s="303"/>
      <c r="J565" s="303"/>
      <c r="K565" s="303"/>
      <c r="L565" s="303"/>
      <c r="M565" s="303"/>
      <c r="N565" s="303"/>
      <c r="O565" s="303"/>
      <c r="P565" s="305"/>
      <c r="Q565" s="305"/>
      <c r="R565" s="303"/>
      <c r="S565" s="303"/>
      <c r="T565" s="303"/>
      <c r="U565" s="303"/>
      <c r="V565" s="303"/>
      <c r="W565" s="303"/>
      <c r="X565" s="303"/>
      <c r="Y565" s="303"/>
    </row>
    <row r="566" spans="1:25" ht="12.75">
      <c r="A566" s="303"/>
      <c r="B566" s="303"/>
      <c r="C566" s="303"/>
      <c r="D566" s="303"/>
      <c r="E566" s="303"/>
      <c r="F566" s="304"/>
      <c r="G566" s="303"/>
      <c r="H566" s="303"/>
      <c r="I566" s="303"/>
      <c r="J566" s="303"/>
      <c r="K566" s="303"/>
      <c r="L566" s="303"/>
      <c r="M566" s="303"/>
      <c r="N566" s="303"/>
      <c r="O566" s="303"/>
      <c r="P566" s="305"/>
      <c r="Q566" s="305"/>
      <c r="R566" s="303"/>
      <c r="S566" s="303"/>
      <c r="T566" s="303"/>
      <c r="U566" s="303"/>
      <c r="V566" s="303"/>
      <c r="W566" s="303"/>
      <c r="X566" s="303"/>
      <c r="Y566" s="303"/>
    </row>
    <row r="567" spans="1:25" ht="12.75">
      <c r="A567" s="303"/>
      <c r="B567" s="303"/>
      <c r="C567" s="303"/>
      <c r="D567" s="303"/>
      <c r="E567" s="303"/>
      <c r="F567" s="304"/>
      <c r="G567" s="303"/>
      <c r="H567" s="303"/>
      <c r="I567" s="303"/>
      <c r="J567" s="303"/>
      <c r="K567" s="303"/>
      <c r="L567" s="303"/>
      <c r="M567" s="303"/>
      <c r="N567" s="303"/>
      <c r="O567" s="303"/>
      <c r="P567" s="305"/>
      <c r="Q567" s="305"/>
      <c r="R567" s="303"/>
      <c r="S567" s="303"/>
      <c r="T567" s="303"/>
      <c r="U567" s="303"/>
      <c r="V567" s="303"/>
      <c r="W567" s="303"/>
      <c r="X567" s="303"/>
      <c r="Y567" s="303"/>
    </row>
    <row r="568" spans="1:25" ht="12.75">
      <c r="A568" s="303"/>
      <c r="B568" s="303"/>
      <c r="C568" s="303"/>
      <c r="D568" s="303"/>
      <c r="E568" s="303"/>
      <c r="F568" s="304"/>
      <c r="G568" s="303"/>
      <c r="H568" s="303"/>
      <c r="I568" s="303"/>
      <c r="J568" s="303"/>
      <c r="K568" s="303"/>
      <c r="L568" s="303"/>
      <c r="M568" s="303"/>
      <c r="N568" s="303"/>
      <c r="O568" s="303"/>
      <c r="P568" s="305"/>
      <c r="Q568" s="305"/>
      <c r="R568" s="303"/>
      <c r="S568" s="303"/>
      <c r="T568" s="303"/>
      <c r="U568" s="303"/>
      <c r="V568" s="303"/>
      <c r="W568" s="303"/>
      <c r="X568" s="303"/>
      <c r="Y568" s="303"/>
    </row>
    <row r="569" spans="1:25" ht="12.75">
      <c r="A569" s="303"/>
      <c r="B569" s="303"/>
      <c r="C569" s="303"/>
      <c r="D569" s="303"/>
      <c r="E569" s="303"/>
      <c r="F569" s="304"/>
      <c r="G569" s="303"/>
      <c r="H569" s="303"/>
      <c r="I569" s="303"/>
      <c r="J569" s="303"/>
      <c r="K569" s="303"/>
      <c r="L569" s="303"/>
      <c r="M569" s="303"/>
      <c r="N569" s="303"/>
      <c r="O569" s="303"/>
      <c r="P569" s="305"/>
      <c r="Q569" s="305"/>
      <c r="R569" s="303"/>
      <c r="S569" s="303"/>
      <c r="T569" s="303"/>
      <c r="U569" s="303"/>
      <c r="V569" s="303"/>
      <c r="W569" s="303"/>
      <c r="X569" s="303"/>
      <c r="Y569" s="303"/>
    </row>
    <row r="570" spans="1:25" ht="12.75">
      <c r="A570" s="303"/>
      <c r="B570" s="303"/>
      <c r="C570" s="303"/>
      <c r="D570" s="303"/>
      <c r="E570" s="303"/>
      <c r="F570" s="304"/>
      <c r="G570" s="303"/>
      <c r="H570" s="303"/>
      <c r="I570" s="303"/>
      <c r="J570" s="303"/>
      <c r="K570" s="303"/>
      <c r="L570" s="303"/>
      <c r="M570" s="303"/>
      <c r="N570" s="303"/>
      <c r="O570" s="303"/>
      <c r="P570" s="305"/>
      <c r="Q570" s="305"/>
      <c r="R570" s="303"/>
      <c r="S570" s="303"/>
      <c r="T570" s="303"/>
      <c r="U570" s="303"/>
      <c r="V570" s="303"/>
      <c r="W570" s="303"/>
      <c r="X570" s="303"/>
      <c r="Y570" s="303"/>
    </row>
    <row r="571" spans="1:25" ht="12.75">
      <c r="A571" s="303"/>
      <c r="B571" s="303"/>
      <c r="C571" s="303"/>
      <c r="D571" s="303"/>
      <c r="E571" s="303"/>
      <c r="F571" s="304"/>
      <c r="G571" s="303"/>
      <c r="H571" s="303"/>
      <c r="I571" s="303"/>
      <c r="J571" s="303"/>
      <c r="K571" s="303"/>
      <c r="L571" s="303"/>
      <c r="M571" s="303"/>
      <c r="N571" s="303"/>
      <c r="O571" s="303"/>
      <c r="P571" s="305"/>
      <c r="Q571" s="305"/>
      <c r="R571" s="303"/>
      <c r="S571" s="303"/>
      <c r="T571" s="303"/>
      <c r="U571" s="303"/>
      <c r="V571" s="303"/>
      <c r="W571" s="303"/>
      <c r="X571" s="303"/>
      <c r="Y571" s="303"/>
    </row>
    <row r="572" spans="1:25" ht="12.75">
      <c r="A572" s="303"/>
      <c r="B572" s="303"/>
      <c r="C572" s="303"/>
      <c r="D572" s="303"/>
      <c r="E572" s="303"/>
      <c r="F572" s="304"/>
      <c r="G572" s="303"/>
      <c r="H572" s="303"/>
      <c r="I572" s="303"/>
      <c r="J572" s="303"/>
      <c r="K572" s="303"/>
      <c r="L572" s="303"/>
      <c r="M572" s="303"/>
      <c r="N572" s="303"/>
      <c r="O572" s="303"/>
      <c r="P572" s="305"/>
      <c r="Q572" s="305"/>
      <c r="R572" s="303"/>
      <c r="S572" s="303"/>
      <c r="T572" s="303"/>
      <c r="U572" s="303"/>
      <c r="V572" s="303"/>
      <c r="W572" s="303"/>
      <c r="X572" s="303"/>
      <c r="Y572" s="303"/>
    </row>
    <row r="573" spans="1:25" ht="12.75">
      <c r="A573" s="303"/>
      <c r="B573" s="303"/>
      <c r="C573" s="303"/>
      <c r="D573" s="303"/>
      <c r="E573" s="303"/>
      <c r="F573" s="304"/>
      <c r="G573" s="303"/>
      <c r="H573" s="303"/>
      <c r="I573" s="303"/>
      <c r="J573" s="303"/>
      <c r="K573" s="303"/>
      <c r="L573" s="303"/>
      <c r="M573" s="303"/>
      <c r="N573" s="303"/>
      <c r="O573" s="303"/>
      <c r="P573" s="305"/>
      <c r="Q573" s="305"/>
      <c r="R573" s="303"/>
      <c r="S573" s="303"/>
      <c r="T573" s="303"/>
      <c r="U573" s="303"/>
      <c r="V573" s="303"/>
      <c r="W573" s="303"/>
      <c r="X573" s="303"/>
      <c r="Y573" s="303"/>
    </row>
    <row r="574" spans="1:25" ht="12.75">
      <c r="A574" s="303"/>
      <c r="B574" s="303"/>
      <c r="C574" s="303"/>
      <c r="D574" s="303"/>
      <c r="E574" s="303"/>
      <c r="F574" s="304"/>
      <c r="G574" s="303"/>
      <c r="H574" s="303"/>
      <c r="I574" s="303"/>
      <c r="J574" s="303"/>
      <c r="K574" s="303"/>
      <c r="L574" s="303"/>
      <c r="M574" s="303"/>
      <c r="N574" s="303"/>
      <c r="O574" s="303"/>
      <c r="P574" s="305"/>
      <c r="Q574" s="305"/>
      <c r="R574" s="303"/>
      <c r="S574" s="303"/>
      <c r="T574" s="303"/>
      <c r="U574" s="303"/>
      <c r="V574" s="303"/>
      <c r="W574" s="303"/>
      <c r="X574" s="303"/>
      <c r="Y574" s="303"/>
    </row>
    <row r="575" spans="1:25" ht="12.75">
      <c r="A575" s="303"/>
      <c r="B575" s="303"/>
      <c r="C575" s="303"/>
      <c r="D575" s="303"/>
      <c r="E575" s="303"/>
      <c r="F575" s="304"/>
      <c r="G575" s="303"/>
      <c r="H575" s="303"/>
      <c r="I575" s="303"/>
      <c r="J575" s="303"/>
      <c r="K575" s="303"/>
      <c r="L575" s="303"/>
      <c r="M575" s="303"/>
      <c r="N575" s="303"/>
      <c r="O575" s="303"/>
      <c r="P575" s="305"/>
      <c r="Q575" s="305"/>
      <c r="R575" s="303"/>
      <c r="S575" s="303"/>
      <c r="T575" s="303"/>
      <c r="U575" s="303"/>
      <c r="V575" s="303"/>
      <c r="W575" s="303"/>
      <c r="X575" s="303"/>
      <c r="Y575" s="303"/>
    </row>
    <row r="576" spans="1:25" ht="12.75">
      <c r="A576" s="303"/>
      <c r="B576" s="303"/>
      <c r="C576" s="303"/>
      <c r="D576" s="303"/>
      <c r="E576" s="303"/>
      <c r="F576" s="304"/>
      <c r="G576" s="303"/>
      <c r="H576" s="303"/>
      <c r="I576" s="303"/>
      <c r="J576" s="303"/>
      <c r="K576" s="303"/>
      <c r="L576" s="303"/>
      <c r="M576" s="303"/>
      <c r="N576" s="303"/>
      <c r="O576" s="303"/>
      <c r="P576" s="305"/>
      <c r="Q576" s="305"/>
      <c r="R576" s="303"/>
      <c r="S576" s="303"/>
      <c r="T576" s="303"/>
      <c r="U576" s="303"/>
      <c r="V576" s="303"/>
      <c r="W576" s="303"/>
      <c r="X576" s="303"/>
      <c r="Y576" s="303"/>
    </row>
    <row r="577" spans="1:25" ht="12.75">
      <c r="A577" s="303"/>
      <c r="B577" s="303"/>
      <c r="C577" s="303"/>
      <c r="D577" s="303"/>
      <c r="E577" s="303"/>
      <c r="F577" s="304"/>
      <c r="G577" s="303"/>
      <c r="H577" s="303"/>
      <c r="I577" s="303"/>
      <c r="J577" s="303"/>
      <c r="K577" s="303"/>
      <c r="L577" s="303"/>
      <c r="M577" s="303"/>
      <c r="N577" s="303"/>
      <c r="O577" s="303"/>
      <c r="P577" s="305"/>
      <c r="Q577" s="305"/>
      <c r="R577" s="303"/>
      <c r="S577" s="303"/>
      <c r="T577" s="303"/>
      <c r="U577" s="303"/>
      <c r="V577" s="303"/>
      <c r="W577" s="303"/>
      <c r="X577" s="303"/>
      <c r="Y577" s="303"/>
    </row>
    <row r="578" spans="1:25" ht="12.75">
      <c r="A578" s="303"/>
      <c r="B578" s="303"/>
      <c r="C578" s="303"/>
      <c r="D578" s="303"/>
      <c r="E578" s="303"/>
      <c r="F578" s="304"/>
      <c r="G578" s="303"/>
      <c r="H578" s="303"/>
      <c r="I578" s="303"/>
      <c r="J578" s="303"/>
      <c r="K578" s="303"/>
      <c r="L578" s="303"/>
      <c r="M578" s="303"/>
      <c r="N578" s="303"/>
      <c r="O578" s="303"/>
      <c r="P578" s="305"/>
      <c r="Q578" s="305"/>
      <c r="R578" s="303"/>
      <c r="S578" s="303"/>
      <c r="T578" s="303"/>
      <c r="U578" s="303"/>
      <c r="V578" s="303"/>
      <c r="W578" s="303"/>
      <c r="X578" s="303"/>
      <c r="Y578" s="303"/>
    </row>
    <row r="579" spans="1:25" ht="12.75">
      <c r="A579" s="303"/>
      <c r="B579" s="303"/>
      <c r="C579" s="303"/>
      <c r="D579" s="303"/>
      <c r="E579" s="303"/>
      <c r="F579" s="304"/>
      <c r="G579" s="303"/>
      <c r="H579" s="303"/>
      <c r="I579" s="303"/>
      <c r="J579" s="303"/>
      <c r="K579" s="303"/>
      <c r="L579" s="303"/>
      <c r="M579" s="303"/>
      <c r="N579" s="303"/>
      <c r="O579" s="303"/>
      <c r="P579" s="305"/>
      <c r="Q579" s="305"/>
      <c r="R579" s="303"/>
      <c r="S579" s="303"/>
      <c r="T579" s="303"/>
      <c r="U579" s="303"/>
      <c r="V579" s="303"/>
      <c r="W579" s="303"/>
      <c r="X579" s="303"/>
      <c r="Y579" s="303"/>
    </row>
    <row r="580" spans="1:25" ht="12.75">
      <c r="A580" s="303"/>
      <c r="B580" s="303"/>
      <c r="C580" s="303"/>
      <c r="D580" s="303"/>
      <c r="E580" s="303"/>
      <c r="F580" s="304"/>
      <c r="G580" s="303"/>
      <c r="H580" s="303"/>
      <c r="I580" s="303"/>
      <c r="J580" s="303"/>
      <c r="K580" s="303"/>
      <c r="L580" s="303"/>
      <c r="M580" s="303"/>
      <c r="N580" s="303"/>
      <c r="O580" s="303"/>
      <c r="P580" s="305"/>
      <c r="Q580" s="305"/>
      <c r="R580" s="303"/>
      <c r="S580" s="303"/>
      <c r="T580" s="303"/>
      <c r="U580" s="303"/>
      <c r="V580" s="303"/>
      <c r="W580" s="303"/>
      <c r="X580" s="303"/>
      <c r="Y580" s="303"/>
    </row>
    <row r="581" spans="1:25" ht="12.75">
      <c r="A581" s="303"/>
      <c r="B581" s="303"/>
      <c r="C581" s="303"/>
      <c r="D581" s="303"/>
      <c r="E581" s="303"/>
      <c r="F581" s="304"/>
      <c r="G581" s="303"/>
      <c r="H581" s="303"/>
      <c r="I581" s="303"/>
      <c r="J581" s="303"/>
      <c r="K581" s="303"/>
      <c r="L581" s="303"/>
      <c r="M581" s="303"/>
      <c r="N581" s="303"/>
      <c r="O581" s="303"/>
      <c r="P581" s="305"/>
      <c r="Q581" s="305"/>
      <c r="R581" s="303"/>
      <c r="S581" s="303"/>
      <c r="T581" s="303"/>
      <c r="U581" s="303"/>
      <c r="V581" s="303"/>
      <c r="W581" s="303"/>
      <c r="X581" s="303"/>
      <c r="Y581" s="303"/>
    </row>
    <row r="582" spans="1:25" ht="12.75">
      <c r="A582" s="303"/>
      <c r="B582" s="303"/>
      <c r="C582" s="303"/>
      <c r="D582" s="303"/>
      <c r="E582" s="303"/>
      <c r="F582" s="304"/>
      <c r="G582" s="303"/>
      <c r="H582" s="303"/>
      <c r="I582" s="303"/>
      <c r="J582" s="303"/>
      <c r="K582" s="303"/>
      <c r="L582" s="303"/>
      <c r="M582" s="303"/>
      <c r="N582" s="303"/>
      <c r="O582" s="303"/>
      <c r="P582" s="305"/>
      <c r="Q582" s="305"/>
      <c r="R582" s="303"/>
      <c r="S582" s="303"/>
      <c r="T582" s="303"/>
      <c r="U582" s="303"/>
      <c r="V582" s="303"/>
      <c r="W582" s="303"/>
      <c r="X582" s="303"/>
      <c r="Y582" s="303"/>
    </row>
    <row r="583" spans="1:25" ht="12.75">
      <c r="A583" s="303"/>
      <c r="B583" s="303"/>
      <c r="C583" s="303"/>
      <c r="D583" s="303"/>
      <c r="E583" s="303"/>
      <c r="F583" s="304"/>
      <c r="G583" s="303"/>
      <c r="H583" s="303"/>
      <c r="I583" s="303"/>
      <c r="J583" s="303"/>
      <c r="K583" s="303"/>
      <c r="L583" s="303"/>
      <c r="M583" s="303"/>
      <c r="N583" s="303"/>
      <c r="O583" s="303"/>
      <c r="P583" s="305"/>
      <c r="Q583" s="305"/>
      <c r="R583" s="303"/>
      <c r="S583" s="303"/>
      <c r="T583" s="303"/>
      <c r="U583" s="303"/>
      <c r="V583" s="303"/>
      <c r="W583" s="303"/>
      <c r="X583" s="303"/>
      <c r="Y583" s="303"/>
    </row>
    <row r="584" spans="1:25" ht="12.75">
      <c r="A584" s="303"/>
      <c r="B584" s="303"/>
      <c r="C584" s="303"/>
      <c r="D584" s="303"/>
      <c r="E584" s="303"/>
      <c r="F584" s="304"/>
      <c r="G584" s="303"/>
      <c r="H584" s="303"/>
      <c r="I584" s="303"/>
      <c r="J584" s="303"/>
      <c r="K584" s="303"/>
      <c r="L584" s="303"/>
      <c r="M584" s="303"/>
      <c r="N584" s="303"/>
      <c r="O584" s="303"/>
      <c r="P584" s="305"/>
      <c r="Q584" s="305"/>
      <c r="R584" s="303"/>
      <c r="S584" s="303"/>
      <c r="T584" s="303"/>
      <c r="U584" s="303"/>
      <c r="V584" s="303"/>
      <c r="W584" s="303"/>
      <c r="X584" s="303"/>
      <c r="Y584" s="303"/>
    </row>
    <row r="585" spans="1:25" ht="12.75">
      <c r="A585" s="303"/>
      <c r="B585" s="303"/>
      <c r="C585" s="303"/>
      <c r="D585" s="303"/>
      <c r="E585" s="303"/>
      <c r="F585" s="304"/>
      <c r="G585" s="303"/>
      <c r="H585" s="303"/>
      <c r="I585" s="303"/>
      <c r="J585" s="303"/>
      <c r="K585" s="303"/>
      <c r="L585" s="303"/>
      <c r="M585" s="303"/>
      <c r="N585" s="303"/>
      <c r="O585" s="303"/>
      <c r="P585" s="305"/>
      <c r="Q585" s="305"/>
      <c r="R585" s="303"/>
      <c r="S585" s="303"/>
      <c r="T585" s="303"/>
      <c r="U585" s="303"/>
      <c r="V585" s="303"/>
      <c r="W585" s="303"/>
      <c r="X585" s="303"/>
      <c r="Y585" s="303"/>
    </row>
    <row r="586" spans="1:25" ht="12.75">
      <c r="A586" s="303"/>
      <c r="B586" s="303"/>
      <c r="C586" s="303"/>
      <c r="D586" s="303"/>
      <c r="E586" s="303"/>
      <c r="F586" s="304"/>
      <c r="G586" s="303"/>
      <c r="H586" s="303"/>
      <c r="I586" s="303"/>
      <c r="J586" s="303"/>
      <c r="K586" s="303"/>
      <c r="L586" s="303"/>
      <c r="M586" s="303"/>
      <c r="N586" s="303"/>
      <c r="O586" s="303"/>
      <c r="P586" s="305"/>
      <c r="Q586" s="305"/>
      <c r="R586" s="303"/>
      <c r="S586" s="303"/>
      <c r="T586" s="303"/>
      <c r="U586" s="303"/>
      <c r="V586" s="303"/>
      <c r="W586" s="303"/>
      <c r="X586" s="303"/>
      <c r="Y586" s="303"/>
    </row>
    <row r="587" spans="1:25" ht="12.75">
      <c r="A587" s="303"/>
      <c r="B587" s="303"/>
      <c r="C587" s="303"/>
      <c r="D587" s="303"/>
      <c r="E587" s="303"/>
      <c r="F587" s="304"/>
      <c r="G587" s="303"/>
      <c r="H587" s="303"/>
      <c r="I587" s="303"/>
      <c r="J587" s="303"/>
      <c r="K587" s="303"/>
      <c r="L587" s="303"/>
      <c r="M587" s="303"/>
      <c r="N587" s="303"/>
      <c r="O587" s="303"/>
      <c r="P587" s="305"/>
      <c r="Q587" s="305"/>
      <c r="R587" s="303"/>
      <c r="S587" s="303"/>
      <c r="T587" s="303"/>
      <c r="U587" s="303"/>
      <c r="V587" s="303"/>
      <c r="W587" s="303"/>
      <c r="X587" s="303"/>
      <c r="Y587" s="303"/>
    </row>
    <row r="588" spans="1:25" ht="12.75">
      <c r="A588" s="303"/>
      <c r="B588" s="303"/>
      <c r="C588" s="303"/>
      <c r="D588" s="303"/>
      <c r="E588" s="303"/>
      <c r="F588" s="304"/>
      <c r="G588" s="303"/>
      <c r="H588" s="303"/>
      <c r="I588" s="303"/>
      <c r="J588" s="303"/>
      <c r="K588" s="303"/>
      <c r="L588" s="303"/>
      <c r="M588" s="303"/>
      <c r="N588" s="303"/>
      <c r="O588" s="303"/>
      <c r="P588" s="305"/>
      <c r="Q588" s="305"/>
      <c r="R588" s="303"/>
      <c r="S588" s="303"/>
      <c r="T588" s="303"/>
      <c r="U588" s="303"/>
      <c r="V588" s="303"/>
      <c r="W588" s="303"/>
      <c r="X588" s="303"/>
      <c r="Y588" s="303"/>
    </row>
    <row r="589" spans="1:25" ht="12.75">
      <c r="A589" s="303"/>
      <c r="B589" s="303"/>
      <c r="C589" s="303"/>
      <c r="D589" s="303"/>
      <c r="E589" s="303"/>
      <c r="F589" s="304"/>
      <c r="G589" s="303"/>
      <c r="H589" s="303"/>
      <c r="I589" s="303"/>
      <c r="J589" s="303"/>
      <c r="K589" s="303"/>
      <c r="L589" s="303"/>
      <c r="M589" s="303"/>
      <c r="N589" s="303"/>
      <c r="O589" s="303"/>
      <c r="P589" s="305"/>
      <c r="Q589" s="305"/>
      <c r="R589" s="303"/>
      <c r="S589" s="303"/>
      <c r="T589" s="303"/>
      <c r="U589" s="303"/>
      <c r="V589" s="303"/>
      <c r="W589" s="303"/>
      <c r="X589" s="303"/>
      <c r="Y589" s="303"/>
    </row>
    <row r="590" spans="1:25" ht="12.75">
      <c r="A590" s="303"/>
      <c r="B590" s="303"/>
      <c r="C590" s="303"/>
      <c r="D590" s="303"/>
      <c r="E590" s="303"/>
      <c r="F590" s="304"/>
      <c r="G590" s="303"/>
      <c r="H590" s="303"/>
      <c r="I590" s="303"/>
      <c r="J590" s="303"/>
      <c r="K590" s="303"/>
      <c r="L590" s="303"/>
      <c r="M590" s="303"/>
      <c r="N590" s="303"/>
      <c r="O590" s="303"/>
      <c r="P590" s="305"/>
      <c r="Q590" s="305"/>
      <c r="R590" s="303"/>
      <c r="S590" s="303"/>
      <c r="T590" s="303"/>
      <c r="U590" s="303"/>
      <c r="V590" s="303"/>
      <c r="W590" s="303"/>
      <c r="X590" s="303"/>
      <c r="Y590" s="303"/>
    </row>
    <row r="591" spans="1:25" ht="12.75">
      <c r="A591" s="303"/>
      <c r="B591" s="303"/>
      <c r="C591" s="303"/>
      <c r="D591" s="303"/>
      <c r="E591" s="303"/>
      <c r="F591" s="304"/>
      <c r="G591" s="303"/>
      <c r="H591" s="303"/>
      <c r="I591" s="303"/>
      <c r="J591" s="303"/>
      <c r="K591" s="303"/>
      <c r="L591" s="303"/>
      <c r="M591" s="303"/>
      <c r="N591" s="303"/>
      <c r="O591" s="303"/>
      <c r="P591" s="305"/>
      <c r="Q591" s="305"/>
      <c r="R591" s="303"/>
      <c r="S591" s="303"/>
      <c r="T591" s="303"/>
      <c r="U591" s="303"/>
      <c r="V591" s="303"/>
      <c r="W591" s="303"/>
      <c r="X591" s="303"/>
      <c r="Y591" s="303"/>
    </row>
    <row r="592" spans="1:25" ht="12.75">
      <c r="A592" s="303"/>
      <c r="B592" s="303"/>
      <c r="C592" s="303"/>
      <c r="D592" s="303"/>
      <c r="E592" s="303"/>
      <c r="F592" s="304"/>
      <c r="G592" s="303"/>
      <c r="H592" s="303"/>
      <c r="I592" s="303"/>
      <c r="J592" s="303"/>
      <c r="K592" s="303"/>
      <c r="L592" s="303"/>
      <c r="M592" s="303"/>
      <c r="N592" s="303"/>
      <c r="O592" s="303"/>
      <c r="P592" s="305"/>
      <c r="Q592" s="305"/>
      <c r="R592" s="303"/>
      <c r="S592" s="303"/>
      <c r="T592" s="303"/>
      <c r="U592" s="303"/>
      <c r="V592" s="303"/>
      <c r="W592" s="303"/>
      <c r="X592" s="303"/>
      <c r="Y592" s="303"/>
    </row>
    <row r="593" spans="1:25" ht="12.75">
      <c r="A593" s="303"/>
      <c r="B593" s="303"/>
      <c r="C593" s="303"/>
      <c r="D593" s="303"/>
      <c r="E593" s="303"/>
      <c r="F593" s="304"/>
      <c r="G593" s="303"/>
      <c r="H593" s="303"/>
      <c r="I593" s="303"/>
      <c r="J593" s="303"/>
      <c r="K593" s="303"/>
      <c r="L593" s="303"/>
      <c r="M593" s="303"/>
      <c r="N593" s="303"/>
      <c r="O593" s="303"/>
      <c r="P593" s="305"/>
      <c r="Q593" s="305"/>
      <c r="R593" s="303"/>
      <c r="S593" s="303"/>
      <c r="T593" s="303"/>
      <c r="U593" s="303"/>
      <c r="V593" s="303"/>
      <c r="W593" s="303"/>
      <c r="X593" s="303"/>
      <c r="Y593" s="303"/>
    </row>
    <row r="594" spans="1:25" ht="12.75">
      <c r="A594" s="303"/>
      <c r="B594" s="303"/>
      <c r="C594" s="303"/>
      <c r="D594" s="303"/>
      <c r="E594" s="303"/>
      <c r="F594" s="304"/>
      <c r="G594" s="303"/>
      <c r="H594" s="303"/>
      <c r="I594" s="303"/>
      <c r="J594" s="303"/>
      <c r="K594" s="303"/>
      <c r="L594" s="303"/>
      <c r="M594" s="303"/>
      <c r="N594" s="303"/>
      <c r="O594" s="303"/>
      <c r="P594" s="305"/>
      <c r="Q594" s="305"/>
      <c r="R594" s="303"/>
      <c r="S594" s="303"/>
      <c r="T594" s="303"/>
      <c r="U594" s="303"/>
      <c r="V594" s="303"/>
      <c r="W594" s="303"/>
      <c r="X594" s="303"/>
      <c r="Y594" s="303"/>
    </row>
    <row r="595" spans="1:25" ht="12.75">
      <c r="A595" s="303"/>
      <c r="B595" s="303"/>
      <c r="C595" s="303"/>
      <c r="D595" s="303"/>
      <c r="E595" s="303"/>
      <c r="F595" s="304"/>
      <c r="G595" s="303"/>
      <c r="H595" s="303"/>
      <c r="I595" s="303"/>
      <c r="J595" s="303"/>
      <c r="K595" s="303"/>
      <c r="L595" s="303"/>
      <c r="M595" s="303"/>
      <c r="N595" s="303"/>
      <c r="O595" s="303"/>
      <c r="P595" s="305"/>
      <c r="Q595" s="305"/>
      <c r="R595" s="303"/>
      <c r="S595" s="303"/>
      <c r="T595" s="303"/>
      <c r="U595" s="303"/>
      <c r="V595" s="303"/>
      <c r="W595" s="303"/>
      <c r="X595" s="303"/>
      <c r="Y595" s="303"/>
    </row>
    <row r="596" spans="1:25" ht="12.75">
      <c r="A596" s="303"/>
      <c r="B596" s="303"/>
      <c r="C596" s="303"/>
      <c r="D596" s="303"/>
      <c r="E596" s="303"/>
      <c r="F596" s="304"/>
      <c r="G596" s="303"/>
      <c r="H596" s="303"/>
      <c r="I596" s="303"/>
      <c r="J596" s="303"/>
      <c r="K596" s="303"/>
      <c r="L596" s="303"/>
      <c r="M596" s="303"/>
      <c r="N596" s="303"/>
      <c r="O596" s="303"/>
      <c r="P596" s="305"/>
      <c r="Q596" s="305"/>
      <c r="R596" s="303"/>
      <c r="S596" s="303"/>
      <c r="T596" s="303"/>
      <c r="U596" s="303"/>
      <c r="V596" s="303"/>
      <c r="W596" s="303"/>
      <c r="X596" s="303"/>
      <c r="Y596" s="303"/>
    </row>
    <row r="597" spans="1:25" ht="12.75">
      <c r="A597" s="303"/>
      <c r="B597" s="303"/>
      <c r="C597" s="303"/>
      <c r="D597" s="303"/>
      <c r="E597" s="303"/>
      <c r="F597" s="304"/>
      <c r="G597" s="303"/>
      <c r="H597" s="303"/>
      <c r="I597" s="303"/>
      <c r="J597" s="303"/>
      <c r="K597" s="303"/>
      <c r="L597" s="303"/>
      <c r="M597" s="303"/>
      <c r="N597" s="303"/>
      <c r="O597" s="303"/>
      <c r="P597" s="305"/>
      <c r="Q597" s="305"/>
      <c r="R597" s="303"/>
      <c r="S597" s="303"/>
      <c r="T597" s="303"/>
      <c r="U597" s="303"/>
      <c r="V597" s="303"/>
      <c r="W597" s="303"/>
      <c r="X597" s="303"/>
      <c r="Y597" s="303"/>
    </row>
    <row r="598" spans="1:25" ht="12.75">
      <c r="A598" s="303"/>
      <c r="B598" s="303"/>
      <c r="C598" s="303"/>
      <c r="D598" s="303"/>
      <c r="E598" s="303"/>
      <c r="F598" s="304"/>
      <c r="G598" s="303"/>
      <c r="H598" s="303"/>
      <c r="I598" s="303"/>
      <c r="J598" s="303"/>
      <c r="K598" s="303"/>
      <c r="L598" s="303"/>
      <c r="M598" s="303"/>
      <c r="N598" s="303"/>
      <c r="O598" s="303"/>
      <c r="P598" s="305"/>
      <c r="Q598" s="305"/>
      <c r="R598" s="303"/>
      <c r="S598" s="303"/>
      <c r="T598" s="303"/>
      <c r="U598" s="303"/>
      <c r="V598" s="303"/>
      <c r="W598" s="303"/>
      <c r="X598" s="303"/>
      <c r="Y598" s="303"/>
    </row>
    <row r="599" spans="1:25" ht="12.75">
      <c r="A599" s="303"/>
      <c r="B599" s="303"/>
      <c r="C599" s="303"/>
      <c r="D599" s="303"/>
      <c r="E599" s="303"/>
      <c r="F599" s="304"/>
      <c r="G599" s="303"/>
      <c r="H599" s="303"/>
      <c r="I599" s="303"/>
      <c r="J599" s="303"/>
      <c r="K599" s="303"/>
      <c r="L599" s="303"/>
      <c r="M599" s="303"/>
      <c r="N599" s="303"/>
      <c r="O599" s="303"/>
      <c r="P599" s="305"/>
      <c r="Q599" s="305"/>
      <c r="R599" s="303"/>
      <c r="S599" s="303"/>
      <c r="T599" s="303"/>
      <c r="U599" s="303"/>
      <c r="V599" s="303"/>
      <c r="W599" s="303"/>
      <c r="X599" s="303"/>
      <c r="Y599" s="303"/>
    </row>
    <row r="600" spans="1:25" ht="12.75">
      <c r="A600" s="303"/>
      <c r="B600" s="303"/>
      <c r="C600" s="303"/>
      <c r="D600" s="303"/>
      <c r="E600" s="303"/>
      <c r="F600" s="304"/>
      <c r="G600" s="303"/>
      <c r="H600" s="303"/>
      <c r="I600" s="303"/>
      <c r="J600" s="303"/>
      <c r="K600" s="303"/>
      <c r="L600" s="303"/>
      <c r="M600" s="303"/>
      <c r="N600" s="303"/>
      <c r="O600" s="303"/>
      <c r="P600" s="305"/>
      <c r="Q600" s="305"/>
      <c r="R600" s="303"/>
      <c r="S600" s="303"/>
      <c r="T600" s="303"/>
      <c r="U600" s="303"/>
      <c r="V600" s="303"/>
      <c r="W600" s="303"/>
      <c r="X600" s="303"/>
      <c r="Y600" s="303"/>
    </row>
    <row r="601" spans="1:25" ht="12.75">
      <c r="A601" s="303"/>
      <c r="B601" s="303"/>
      <c r="C601" s="303"/>
      <c r="D601" s="303"/>
      <c r="E601" s="303"/>
      <c r="F601" s="304"/>
      <c r="G601" s="303"/>
      <c r="H601" s="303"/>
      <c r="I601" s="303"/>
      <c r="J601" s="303"/>
      <c r="K601" s="303"/>
      <c r="L601" s="303"/>
      <c r="M601" s="303"/>
      <c r="N601" s="303"/>
      <c r="O601" s="303"/>
      <c r="P601" s="305"/>
      <c r="Q601" s="305"/>
      <c r="R601" s="303"/>
      <c r="S601" s="303"/>
      <c r="T601" s="303"/>
      <c r="U601" s="303"/>
      <c r="V601" s="303"/>
      <c r="W601" s="303"/>
      <c r="X601" s="303"/>
      <c r="Y601" s="303"/>
    </row>
    <row r="602" spans="1:25" ht="12.75">
      <c r="A602" s="303"/>
      <c r="B602" s="303"/>
      <c r="C602" s="303"/>
      <c r="D602" s="303"/>
      <c r="E602" s="303"/>
      <c r="F602" s="304"/>
      <c r="G602" s="303"/>
      <c r="H602" s="303"/>
      <c r="I602" s="303"/>
      <c r="J602" s="303"/>
      <c r="K602" s="303"/>
      <c r="L602" s="303"/>
      <c r="M602" s="303"/>
      <c r="N602" s="303"/>
      <c r="O602" s="303"/>
      <c r="P602" s="305"/>
      <c r="Q602" s="305"/>
      <c r="R602" s="303"/>
      <c r="S602" s="303"/>
      <c r="T602" s="303"/>
      <c r="U602" s="303"/>
      <c r="V602" s="303"/>
      <c r="W602" s="303"/>
      <c r="X602" s="303"/>
      <c r="Y602" s="303"/>
    </row>
    <row r="603" spans="1:25" ht="12.75">
      <c r="A603" s="303"/>
      <c r="B603" s="303"/>
      <c r="C603" s="303"/>
      <c r="D603" s="303"/>
      <c r="E603" s="303"/>
      <c r="F603" s="304"/>
      <c r="G603" s="303"/>
      <c r="H603" s="303"/>
      <c r="I603" s="303"/>
      <c r="J603" s="303"/>
      <c r="K603" s="303"/>
      <c r="L603" s="303"/>
      <c r="M603" s="303"/>
      <c r="N603" s="303"/>
      <c r="O603" s="303"/>
      <c r="P603" s="305"/>
      <c r="Q603" s="305"/>
      <c r="R603" s="303"/>
      <c r="S603" s="303"/>
      <c r="T603" s="303"/>
      <c r="U603" s="303"/>
      <c r="V603" s="303"/>
      <c r="W603" s="303"/>
      <c r="X603" s="303"/>
      <c r="Y603" s="303"/>
    </row>
    <row r="604" spans="1:25" ht="12.75">
      <c r="A604" s="303"/>
      <c r="B604" s="303"/>
      <c r="C604" s="303"/>
      <c r="D604" s="303"/>
      <c r="E604" s="303"/>
      <c r="F604" s="304"/>
      <c r="G604" s="303"/>
      <c r="H604" s="303"/>
      <c r="I604" s="303"/>
      <c r="J604" s="303"/>
      <c r="K604" s="303"/>
      <c r="L604" s="303"/>
      <c r="M604" s="303"/>
      <c r="N604" s="303"/>
      <c r="O604" s="303"/>
      <c r="P604" s="305"/>
      <c r="Q604" s="305"/>
      <c r="R604" s="303"/>
      <c r="S604" s="303"/>
      <c r="T604" s="303"/>
      <c r="U604" s="303"/>
      <c r="V604" s="303"/>
      <c r="W604" s="303"/>
      <c r="X604" s="303"/>
      <c r="Y604" s="303"/>
    </row>
    <row r="605" spans="1:25" ht="12.75">
      <c r="A605" s="303"/>
      <c r="B605" s="303"/>
      <c r="C605" s="303"/>
      <c r="D605" s="303"/>
      <c r="E605" s="303"/>
      <c r="F605" s="304"/>
      <c r="G605" s="303"/>
      <c r="H605" s="303"/>
      <c r="I605" s="303"/>
      <c r="J605" s="303"/>
      <c r="K605" s="303"/>
      <c r="L605" s="303"/>
      <c r="M605" s="303"/>
      <c r="N605" s="303"/>
      <c r="O605" s="303"/>
      <c r="P605" s="305"/>
      <c r="Q605" s="305"/>
      <c r="R605" s="303"/>
      <c r="S605" s="303"/>
      <c r="T605" s="303"/>
      <c r="U605" s="303"/>
      <c r="V605" s="303"/>
      <c r="W605" s="303"/>
      <c r="X605" s="303"/>
      <c r="Y605" s="303"/>
    </row>
    <row r="606" spans="1:25" ht="12.75">
      <c r="A606" s="303"/>
      <c r="B606" s="303"/>
      <c r="C606" s="303"/>
      <c r="D606" s="303"/>
      <c r="E606" s="303"/>
      <c r="F606" s="304"/>
      <c r="G606" s="303"/>
      <c r="H606" s="303"/>
      <c r="I606" s="303"/>
      <c r="J606" s="303"/>
      <c r="K606" s="303"/>
      <c r="L606" s="303"/>
      <c r="M606" s="303"/>
      <c r="N606" s="303"/>
      <c r="O606" s="303"/>
      <c r="P606" s="305"/>
      <c r="Q606" s="305"/>
      <c r="R606" s="303"/>
      <c r="S606" s="303"/>
      <c r="T606" s="303"/>
      <c r="U606" s="303"/>
      <c r="V606" s="303"/>
      <c r="W606" s="303"/>
      <c r="X606" s="303"/>
      <c r="Y606" s="303"/>
    </row>
    <row r="607" spans="1:25" ht="12.75">
      <c r="A607" s="303"/>
      <c r="B607" s="303"/>
      <c r="C607" s="303"/>
      <c r="D607" s="303"/>
      <c r="E607" s="303"/>
      <c r="F607" s="304"/>
      <c r="G607" s="303"/>
      <c r="H607" s="303"/>
      <c r="I607" s="303"/>
      <c r="J607" s="303"/>
      <c r="K607" s="303"/>
      <c r="L607" s="303"/>
      <c r="M607" s="303"/>
      <c r="N607" s="303"/>
      <c r="O607" s="303"/>
      <c r="P607" s="305"/>
      <c r="Q607" s="305"/>
      <c r="R607" s="303"/>
      <c r="S607" s="303"/>
      <c r="T607" s="303"/>
      <c r="U607" s="303"/>
      <c r="V607" s="303"/>
      <c r="W607" s="303"/>
      <c r="X607" s="303"/>
      <c r="Y607" s="303"/>
    </row>
    <row r="608" spans="1:25" ht="12.75">
      <c r="A608" s="303"/>
      <c r="B608" s="303"/>
      <c r="C608" s="303"/>
      <c r="D608" s="303"/>
      <c r="E608" s="303"/>
      <c r="F608" s="304"/>
      <c r="G608" s="303"/>
      <c r="H608" s="303"/>
      <c r="I608" s="303"/>
      <c r="J608" s="303"/>
      <c r="K608" s="303"/>
      <c r="L608" s="303"/>
      <c r="M608" s="303"/>
      <c r="N608" s="303"/>
      <c r="O608" s="303"/>
      <c r="P608" s="305"/>
      <c r="Q608" s="305"/>
      <c r="R608" s="303"/>
      <c r="S608" s="303"/>
      <c r="T608" s="303"/>
      <c r="U608" s="303"/>
      <c r="V608" s="303"/>
      <c r="W608" s="303"/>
      <c r="X608" s="303"/>
      <c r="Y608" s="303"/>
    </row>
    <row r="609" spans="1:25" ht="12.75">
      <c r="A609" s="303"/>
      <c r="B609" s="303"/>
      <c r="C609" s="303"/>
      <c r="D609" s="303"/>
      <c r="E609" s="303"/>
      <c r="F609" s="304"/>
      <c r="G609" s="303"/>
      <c r="H609" s="303"/>
      <c r="I609" s="303"/>
      <c r="J609" s="303"/>
      <c r="K609" s="303"/>
      <c r="L609" s="303"/>
      <c r="M609" s="303"/>
      <c r="N609" s="303"/>
      <c r="O609" s="303"/>
      <c r="P609" s="305"/>
      <c r="Q609" s="305"/>
      <c r="R609" s="303"/>
      <c r="S609" s="303"/>
      <c r="T609" s="303"/>
      <c r="U609" s="303"/>
      <c r="V609" s="303"/>
      <c r="W609" s="303"/>
      <c r="X609" s="303"/>
      <c r="Y609" s="303"/>
    </row>
    <row r="610" spans="1:25" ht="12.75">
      <c r="A610" s="303"/>
      <c r="B610" s="303"/>
      <c r="C610" s="303"/>
      <c r="D610" s="303"/>
      <c r="E610" s="303"/>
      <c r="F610" s="304"/>
      <c r="G610" s="303"/>
      <c r="H610" s="303"/>
      <c r="I610" s="303"/>
      <c r="J610" s="303"/>
      <c r="K610" s="303"/>
      <c r="L610" s="303"/>
      <c r="M610" s="303"/>
      <c r="N610" s="303"/>
      <c r="O610" s="303"/>
      <c r="P610" s="305"/>
      <c r="Q610" s="305"/>
      <c r="R610" s="303"/>
      <c r="S610" s="303"/>
      <c r="T610" s="303"/>
      <c r="U610" s="303"/>
      <c r="V610" s="303"/>
      <c r="W610" s="303"/>
      <c r="X610" s="303"/>
      <c r="Y610" s="303"/>
    </row>
    <row r="611" spans="1:25" ht="12.75">
      <c r="A611" s="303"/>
      <c r="B611" s="303"/>
      <c r="C611" s="303"/>
      <c r="D611" s="303"/>
      <c r="E611" s="303"/>
      <c r="F611" s="304"/>
      <c r="G611" s="303"/>
      <c r="H611" s="303"/>
      <c r="I611" s="303"/>
      <c r="J611" s="303"/>
      <c r="K611" s="303"/>
      <c r="L611" s="303"/>
      <c r="M611" s="303"/>
      <c r="N611" s="303"/>
      <c r="O611" s="303"/>
      <c r="P611" s="305"/>
      <c r="Q611" s="305"/>
      <c r="R611" s="303"/>
      <c r="S611" s="303"/>
      <c r="T611" s="303"/>
      <c r="U611" s="303"/>
      <c r="V611" s="303"/>
      <c r="W611" s="303"/>
      <c r="X611" s="303"/>
      <c r="Y611" s="303"/>
    </row>
    <row r="612" spans="1:25" ht="12.75">
      <c r="A612" s="303"/>
      <c r="B612" s="303"/>
      <c r="C612" s="303"/>
      <c r="D612" s="303"/>
      <c r="E612" s="303"/>
      <c r="F612" s="304"/>
      <c r="G612" s="303"/>
      <c r="H612" s="303"/>
      <c r="I612" s="303"/>
      <c r="J612" s="303"/>
      <c r="K612" s="303"/>
      <c r="L612" s="303"/>
      <c r="M612" s="303"/>
      <c r="N612" s="303"/>
      <c r="O612" s="303"/>
      <c r="P612" s="305"/>
      <c r="Q612" s="305"/>
      <c r="R612" s="303"/>
      <c r="S612" s="303"/>
      <c r="T612" s="303"/>
      <c r="U612" s="303"/>
      <c r="V612" s="303"/>
      <c r="W612" s="303"/>
      <c r="X612" s="303"/>
      <c r="Y612" s="303"/>
    </row>
    <row r="613" spans="1:25" ht="12.75">
      <c r="A613" s="303"/>
      <c r="B613" s="303"/>
      <c r="C613" s="303"/>
      <c r="D613" s="303"/>
      <c r="E613" s="303"/>
      <c r="F613" s="304"/>
      <c r="G613" s="303"/>
      <c r="H613" s="303"/>
      <c r="I613" s="303"/>
      <c r="J613" s="303"/>
      <c r="K613" s="303"/>
      <c r="L613" s="303"/>
      <c r="M613" s="303"/>
      <c r="N613" s="303"/>
      <c r="O613" s="303"/>
      <c r="P613" s="305"/>
      <c r="Q613" s="305"/>
      <c r="R613" s="303"/>
      <c r="S613" s="303"/>
      <c r="T613" s="303"/>
      <c r="U613" s="303"/>
      <c r="V613" s="303"/>
      <c r="W613" s="303"/>
      <c r="X613" s="303"/>
      <c r="Y613" s="303"/>
    </row>
    <row r="614" spans="1:25" ht="12.75">
      <c r="A614" s="303"/>
      <c r="B614" s="303"/>
      <c r="C614" s="303"/>
      <c r="D614" s="303"/>
      <c r="E614" s="303"/>
      <c r="F614" s="304"/>
      <c r="G614" s="303"/>
      <c r="H614" s="303"/>
      <c r="I614" s="303"/>
      <c r="J614" s="303"/>
      <c r="K614" s="303"/>
      <c r="L614" s="303"/>
      <c r="M614" s="303"/>
      <c r="N614" s="303"/>
      <c r="O614" s="303"/>
      <c r="P614" s="305"/>
      <c r="Q614" s="305"/>
      <c r="R614" s="303"/>
      <c r="S614" s="303"/>
      <c r="T614" s="303"/>
      <c r="U614" s="303"/>
      <c r="V614" s="303"/>
      <c r="W614" s="303"/>
      <c r="X614" s="303"/>
      <c r="Y614" s="303"/>
    </row>
    <row r="615" spans="1:25" ht="12.75">
      <c r="A615" s="303"/>
      <c r="B615" s="303"/>
      <c r="C615" s="303"/>
      <c r="D615" s="303"/>
      <c r="E615" s="303"/>
      <c r="F615" s="304"/>
      <c r="G615" s="303"/>
      <c r="H615" s="303"/>
      <c r="I615" s="303"/>
      <c r="J615" s="303"/>
      <c r="K615" s="303"/>
      <c r="L615" s="303"/>
      <c r="M615" s="303"/>
      <c r="N615" s="303"/>
      <c r="O615" s="303"/>
      <c r="P615" s="305"/>
      <c r="Q615" s="305"/>
      <c r="R615" s="303"/>
      <c r="S615" s="303"/>
      <c r="T615" s="303"/>
      <c r="U615" s="303"/>
      <c r="V615" s="303"/>
      <c r="W615" s="303"/>
      <c r="X615" s="303"/>
      <c r="Y615" s="303"/>
    </row>
    <row r="616" spans="1:25" ht="12.75">
      <c r="A616" s="303"/>
      <c r="B616" s="303"/>
      <c r="C616" s="303"/>
      <c r="D616" s="303"/>
      <c r="E616" s="303"/>
      <c r="F616" s="304"/>
      <c r="G616" s="303"/>
      <c r="H616" s="303"/>
      <c r="I616" s="303"/>
      <c r="J616" s="303"/>
      <c r="K616" s="303"/>
      <c r="L616" s="303"/>
      <c r="M616" s="303"/>
      <c r="N616" s="303"/>
      <c r="O616" s="303"/>
      <c r="P616" s="305"/>
      <c r="Q616" s="305"/>
      <c r="R616" s="303"/>
      <c r="S616" s="303"/>
      <c r="T616" s="303"/>
      <c r="U616" s="303"/>
      <c r="V616" s="303"/>
      <c r="W616" s="303"/>
      <c r="X616" s="303"/>
      <c r="Y616" s="303"/>
    </row>
    <row r="617" spans="1:25" ht="12.75">
      <c r="A617" s="303"/>
      <c r="B617" s="303"/>
      <c r="C617" s="303"/>
      <c r="D617" s="303"/>
      <c r="E617" s="303"/>
      <c r="F617" s="304"/>
      <c r="G617" s="303"/>
      <c r="H617" s="303"/>
      <c r="I617" s="303"/>
      <c r="J617" s="303"/>
      <c r="K617" s="303"/>
      <c r="L617" s="303"/>
      <c r="M617" s="303"/>
      <c r="N617" s="303"/>
      <c r="O617" s="303"/>
      <c r="P617" s="305"/>
      <c r="Q617" s="305"/>
      <c r="R617" s="303"/>
      <c r="S617" s="303"/>
      <c r="T617" s="303"/>
      <c r="U617" s="303"/>
      <c r="V617" s="303"/>
      <c r="W617" s="303"/>
      <c r="X617" s="303"/>
      <c r="Y617" s="303"/>
    </row>
    <row r="618" spans="1:25" ht="12.75">
      <c r="A618" s="303"/>
      <c r="B618" s="303"/>
      <c r="C618" s="303"/>
      <c r="D618" s="303"/>
      <c r="E618" s="303"/>
      <c r="F618" s="304"/>
      <c r="G618" s="303"/>
      <c r="H618" s="303"/>
      <c r="I618" s="303"/>
      <c r="J618" s="303"/>
      <c r="K618" s="303"/>
      <c r="L618" s="303"/>
      <c r="M618" s="303"/>
      <c r="N618" s="303"/>
      <c r="O618" s="303"/>
      <c r="P618" s="305"/>
      <c r="Q618" s="305"/>
      <c r="R618" s="303"/>
      <c r="S618" s="303"/>
      <c r="T618" s="303"/>
      <c r="U618" s="303"/>
      <c r="V618" s="303"/>
      <c r="W618" s="303"/>
      <c r="X618" s="303"/>
      <c r="Y618" s="303"/>
    </row>
    <row r="619" spans="1:25" ht="12.75">
      <c r="A619" s="303"/>
      <c r="B619" s="303"/>
      <c r="C619" s="303"/>
      <c r="D619" s="303"/>
      <c r="E619" s="303"/>
      <c r="F619" s="304"/>
      <c r="G619" s="303"/>
      <c r="H619" s="303"/>
      <c r="I619" s="303"/>
      <c r="J619" s="303"/>
      <c r="K619" s="303"/>
      <c r="L619" s="303"/>
      <c r="M619" s="303"/>
      <c r="N619" s="303"/>
      <c r="O619" s="303"/>
      <c r="P619" s="305"/>
      <c r="Q619" s="305"/>
      <c r="R619" s="303"/>
      <c r="S619" s="303"/>
      <c r="T619" s="303"/>
      <c r="U619" s="303"/>
      <c r="V619" s="303"/>
      <c r="W619" s="303"/>
      <c r="X619" s="303"/>
      <c r="Y619" s="303"/>
    </row>
    <row r="620" spans="1:25" ht="12.75">
      <c r="A620" s="303"/>
      <c r="B620" s="303"/>
      <c r="C620" s="303"/>
      <c r="D620" s="303"/>
      <c r="E620" s="303"/>
      <c r="F620" s="304"/>
      <c r="G620" s="303"/>
      <c r="H620" s="303"/>
      <c r="I620" s="303"/>
      <c r="J620" s="303"/>
      <c r="K620" s="303"/>
      <c r="L620" s="303"/>
      <c r="M620" s="303"/>
      <c r="N620" s="303"/>
      <c r="O620" s="303"/>
      <c r="P620" s="305"/>
      <c r="Q620" s="305"/>
      <c r="R620" s="303"/>
      <c r="S620" s="303"/>
      <c r="T620" s="303"/>
      <c r="U620" s="303"/>
      <c r="V620" s="303"/>
      <c r="W620" s="303"/>
      <c r="X620" s="303"/>
      <c r="Y620" s="303"/>
    </row>
    <row r="621" spans="1:25" ht="12.75">
      <c r="A621" s="303"/>
      <c r="B621" s="303"/>
      <c r="C621" s="303"/>
      <c r="D621" s="303"/>
      <c r="E621" s="303"/>
      <c r="F621" s="304"/>
      <c r="G621" s="303"/>
      <c r="H621" s="303"/>
      <c r="I621" s="303"/>
      <c r="J621" s="303"/>
      <c r="K621" s="303"/>
      <c r="L621" s="303"/>
      <c r="M621" s="303"/>
      <c r="N621" s="303"/>
      <c r="O621" s="303"/>
      <c r="P621" s="305"/>
      <c r="Q621" s="305"/>
      <c r="R621" s="303"/>
      <c r="S621" s="303"/>
      <c r="T621" s="303"/>
      <c r="U621" s="303"/>
      <c r="V621" s="303"/>
      <c r="W621" s="303"/>
      <c r="X621" s="303"/>
      <c r="Y621" s="303"/>
    </row>
    <row r="622" spans="1:25" ht="12.75">
      <c r="A622" s="303"/>
      <c r="B622" s="303"/>
      <c r="C622" s="303"/>
      <c r="D622" s="303"/>
      <c r="E622" s="303"/>
      <c r="F622" s="304"/>
      <c r="G622" s="303"/>
      <c r="H622" s="303"/>
      <c r="I622" s="303"/>
      <c r="J622" s="303"/>
      <c r="K622" s="303"/>
      <c r="L622" s="303"/>
      <c r="M622" s="303"/>
      <c r="N622" s="303"/>
      <c r="O622" s="303"/>
      <c r="P622" s="305"/>
      <c r="Q622" s="305"/>
      <c r="R622" s="303"/>
      <c r="S622" s="303"/>
      <c r="T622" s="303"/>
      <c r="U622" s="303"/>
      <c r="V622" s="303"/>
      <c r="W622" s="303"/>
      <c r="X622" s="303"/>
      <c r="Y622" s="303"/>
    </row>
    <row r="623" spans="1:25" ht="12.75">
      <c r="A623" s="303"/>
      <c r="B623" s="303"/>
      <c r="C623" s="303"/>
      <c r="D623" s="303"/>
      <c r="E623" s="303"/>
      <c r="F623" s="304"/>
      <c r="G623" s="303"/>
      <c r="H623" s="303"/>
      <c r="I623" s="303"/>
      <c r="J623" s="303"/>
      <c r="K623" s="303"/>
      <c r="L623" s="303"/>
      <c r="M623" s="303"/>
      <c r="N623" s="303"/>
      <c r="O623" s="303"/>
      <c r="P623" s="305"/>
      <c r="Q623" s="305"/>
      <c r="R623" s="303"/>
      <c r="S623" s="303"/>
      <c r="T623" s="303"/>
      <c r="U623" s="303"/>
      <c r="V623" s="303"/>
      <c r="W623" s="303"/>
      <c r="X623" s="303"/>
      <c r="Y623" s="303"/>
    </row>
    <row r="624" spans="1:25" ht="12.75">
      <c r="A624" s="303"/>
      <c r="B624" s="303"/>
      <c r="C624" s="303"/>
      <c r="D624" s="303"/>
      <c r="E624" s="303"/>
      <c r="F624" s="304"/>
      <c r="G624" s="303"/>
      <c r="H624" s="303"/>
      <c r="I624" s="303"/>
      <c r="J624" s="303"/>
      <c r="K624" s="303"/>
      <c r="L624" s="303"/>
      <c r="M624" s="303"/>
      <c r="N624" s="303"/>
      <c r="O624" s="303"/>
      <c r="P624" s="305"/>
      <c r="Q624" s="305"/>
      <c r="R624" s="303"/>
      <c r="S624" s="303"/>
      <c r="T624" s="303"/>
      <c r="U624" s="303"/>
      <c r="V624" s="303"/>
      <c r="W624" s="303"/>
      <c r="X624" s="303"/>
      <c r="Y624" s="303"/>
    </row>
    <row r="625" spans="1:25" ht="12.75">
      <c r="A625" s="303"/>
      <c r="B625" s="303"/>
      <c r="C625" s="303"/>
      <c r="D625" s="303"/>
      <c r="E625" s="303"/>
      <c r="F625" s="304"/>
      <c r="G625" s="303"/>
      <c r="H625" s="303"/>
      <c r="I625" s="303"/>
      <c r="J625" s="303"/>
      <c r="K625" s="303"/>
      <c r="L625" s="303"/>
      <c r="M625" s="303"/>
      <c r="N625" s="303"/>
      <c r="O625" s="303"/>
      <c r="P625" s="305"/>
      <c r="Q625" s="305"/>
      <c r="R625" s="303"/>
      <c r="S625" s="303"/>
      <c r="T625" s="303"/>
      <c r="U625" s="303"/>
      <c r="V625" s="303"/>
      <c r="W625" s="303"/>
      <c r="X625" s="303"/>
      <c r="Y625" s="303"/>
    </row>
    <row r="626" spans="1:25" ht="12.75">
      <c r="A626" s="303"/>
      <c r="B626" s="303"/>
      <c r="C626" s="303"/>
      <c r="D626" s="303"/>
      <c r="E626" s="303"/>
      <c r="F626" s="304"/>
      <c r="G626" s="303"/>
      <c r="H626" s="303"/>
      <c r="I626" s="303"/>
      <c r="J626" s="303"/>
      <c r="K626" s="303"/>
      <c r="L626" s="303"/>
      <c r="M626" s="303"/>
      <c r="N626" s="303"/>
      <c r="O626" s="303"/>
      <c r="P626" s="305"/>
      <c r="Q626" s="305"/>
      <c r="R626" s="303"/>
      <c r="S626" s="303"/>
      <c r="T626" s="303"/>
      <c r="U626" s="303"/>
      <c r="V626" s="303"/>
      <c r="W626" s="303"/>
      <c r="X626" s="303"/>
      <c r="Y626" s="303"/>
    </row>
    <row r="627" spans="1:25" ht="12.75">
      <c r="A627" s="303"/>
      <c r="B627" s="303"/>
      <c r="C627" s="303"/>
      <c r="D627" s="303"/>
      <c r="E627" s="303"/>
      <c r="F627" s="304"/>
      <c r="G627" s="303"/>
      <c r="H627" s="303"/>
      <c r="I627" s="303"/>
      <c r="J627" s="303"/>
      <c r="K627" s="303"/>
      <c r="L627" s="303"/>
      <c r="M627" s="303"/>
      <c r="N627" s="303"/>
      <c r="O627" s="303"/>
      <c r="P627" s="305"/>
      <c r="Q627" s="305"/>
      <c r="R627" s="303"/>
      <c r="S627" s="303"/>
      <c r="T627" s="303"/>
      <c r="U627" s="303"/>
      <c r="V627" s="303"/>
      <c r="W627" s="303"/>
      <c r="X627" s="303"/>
      <c r="Y627" s="303"/>
    </row>
    <row r="628" spans="1:25" ht="12.75">
      <c r="A628" s="303"/>
      <c r="B628" s="303"/>
      <c r="C628" s="303"/>
      <c r="D628" s="303"/>
      <c r="E628" s="303"/>
      <c r="F628" s="304"/>
      <c r="G628" s="303"/>
      <c r="H628" s="303"/>
      <c r="I628" s="303"/>
      <c r="J628" s="303"/>
      <c r="K628" s="303"/>
      <c r="L628" s="303"/>
      <c r="M628" s="303"/>
      <c r="N628" s="303"/>
      <c r="O628" s="303"/>
      <c r="P628" s="305"/>
      <c r="Q628" s="305"/>
      <c r="R628" s="303"/>
      <c r="S628" s="303"/>
      <c r="T628" s="303"/>
      <c r="U628" s="303"/>
      <c r="V628" s="303"/>
      <c r="W628" s="303"/>
      <c r="X628" s="303"/>
      <c r="Y628" s="303"/>
    </row>
    <row r="629" spans="1:25" ht="12.75">
      <c r="A629" s="303"/>
      <c r="B629" s="303"/>
      <c r="C629" s="303"/>
      <c r="D629" s="303"/>
      <c r="E629" s="303"/>
      <c r="F629" s="304"/>
      <c r="G629" s="303"/>
      <c r="H629" s="303"/>
      <c r="I629" s="303"/>
      <c r="J629" s="303"/>
      <c r="K629" s="303"/>
      <c r="L629" s="303"/>
      <c r="M629" s="303"/>
      <c r="N629" s="303"/>
      <c r="O629" s="303"/>
      <c r="P629" s="305"/>
      <c r="Q629" s="305"/>
      <c r="R629" s="303"/>
      <c r="S629" s="303"/>
      <c r="T629" s="303"/>
      <c r="U629" s="303"/>
      <c r="V629" s="303"/>
      <c r="W629" s="303"/>
      <c r="X629" s="303"/>
      <c r="Y629" s="303"/>
    </row>
    <row r="630" spans="1:25" ht="12.75">
      <c r="A630" s="303"/>
      <c r="B630" s="303"/>
      <c r="C630" s="303"/>
      <c r="D630" s="303"/>
      <c r="E630" s="303"/>
      <c r="F630" s="304"/>
      <c r="G630" s="303"/>
      <c r="H630" s="303"/>
      <c r="I630" s="303"/>
      <c r="J630" s="303"/>
      <c r="K630" s="303"/>
      <c r="L630" s="303"/>
      <c r="M630" s="303"/>
      <c r="N630" s="303"/>
      <c r="O630" s="303"/>
      <c r="P630" s="305"/>
      <c r="Q630" s="305"/>
      <c r="R630" s="303"/>
      <c r="S630" s="303"/>
      <c r="T630" s="303"/>
      <c r="U630" s="303"/>
      <c r="V630" s="303"/>
      <c r="W630" s="303"/>
      <c r="X630" s="303"/>
      <c r="Y630" s="303"/>
    </row>
    <row r="631" spans="1:25" ht="12.75">
      <c r="A631" s="303"/>
      <c r="B631" s="303"/>
      <c r="C631" s="303"/>
      <c r="D631" s="303"/>
      <c r="E631" s="303"/>
      <c r="F631" s="304"/>
      <c r="G631" s="303"/>
      <c r="H631" s="303"/>
      <c r="I631" s="303"/>
      <c r="J631" s="303"/>
      <c r="K631" s="303"/>
      <c r="L631" s="303"/>
      <c r="M631" s="303"/>
      <c r="N631" s="303"/>
      <c r="O631" s="303"/>
      <c r="P631" s="305"/>
      <c r="Q631" s="305"/>
      <c r="R631" s="303"/>
      <c r="S631" s="303"/>
      <c r="T631" s="303"/>
      <c r="U631" s="303"/>
      <c r="V631" s="303"/>
      <c r="W631" s="303"/>
      <c r="X631" s="303"/>
      <c r="Y631" s="303"/>
    </row>
    <row r="632" spans="1:25" ht="12.75">
      <c r="A632" s="303"/>
      <c r="B632" s="303"/>
      <c r="C632" s="303"/>
      <c r="D632" s="303"/>
      <c r="E632" s="303"/>
      <c r="F632" s="304"/>
      <c r="G632" s="303"/>
      <c r="H632" s="303"/>
      <c r="I632" s="303"/>
      <c r="J632" s="303"/>
      <c r="K632" s="303"/>
      <c r="L632" s="303"/>
      <c r="M632" s="303"/>
      <c r="N632" s="303"/>
      <c r="O632" s="303"/>
      <c r="P632" s="305"/>
      <c r="Q632" s="305"/>
      <c r="R632" s="303"/>
      <c r="S632" s="303"/>
      <c r="T632" s="303"/>
      <c r="U632" s="303"/>
      <c r="V632" s="303"/>
      <c r="W632" s="303"/>
      <c r="X632" s="303"/>
      <c r="Y632" s="303"/>
    </row>
    <row r="633" spans="1:25" ht="12.75">
      <c r="A633" s="303"/>
      <c r="B633" s="303"/>
      <c r="C633" s="303"/>
      <c r="D633" s="303"/>
      <c r="E633" s="303"/>
      <c r="F633" s="304"/>
      <c r="G633" s="303"/>
      <c r="H633" s="303"/>
      <c r="I633" s="303"/>
      <c r="J633" s="303"/>
      <c r="K633" s="303"/>
      <c r="L633" s="303"/>
      <c r="M633" s="303"/>
      <c r="N633" s="303"/>
      <c r="O633" s="303"/>
      <c r="P633" s="305"/>
      <c r="Q633" s="305"/>
      <c r="R633" s="303"/>
      <c r="S633" s="303"/>
      <c r="T633" s="303"/>
      <c r="U633" s="303"/>
      <c r="V633" s="303"/>
      <c r="W633" s="303"/>
      <c r="X633" s="303"/>
      <c r="Y633" s="303"/>
    </row>
    <row r="634" spans="1:25" ht="12.75">
      <c r="A634" s="303"/>
      <c r="B634" s="303"/>
      <c r="C634" s="303"/>
      <c r="D634" s="303"/>
      <c r="E634" s="303"/>
      <c r="F634" s="304"/>
      <c r="G634" s="303"/>
      <c r="H634" s="303"/>
      <c r="I634" s="303"/>
      <c r="J634" s="303"/>
      <c r="K634" s="303"/>
      <c r="L634" s="303"/>
      <c r="M634" s="303"/>
      <c r="N634" s="303"/>
      <c r="O634" s="303"/>
      <c r="P634" s="305"/>
      <c r="Q634" s="305"/>
      <c r="R634" s="303"/>
      <c r="S634" s="303"/>
      <c r="T634" s="303"/>
      <c r="U634" s="303"/>
      <c r="V634" s="303"/>
      <c r="W634" s="303"/>
      <c r="X634" s="303"/>
      <c r="Y634" s="303"/>
    </row>
    <row r="635" spans="1:25" ht="12.75">
      <c r="A635" s="303"/>
      <c r="B635" s="303"/>
      <c r="C635" s="303"/>
      <c r="D635" s="303"/>
      <c r="E635" s="303"/>
      <c r="F635" s="304"/>
      <c r="G635" s="303"/>
      <c r="H635" s="303"/>
      <c r="I635" s="303"/>
      <c r="J635" s="303"/>
      <c r="K635" s="303"/>
      <c r="L635" s="303"/>
      <c r="M635" s="303"/>
      <c r="N635" s="303"/>
      <c r="O635" s="303"/>
      <c r="P635" s="305"/>
      <c r="Q635" s="305"/>
      <c r="R635" s="303"/>
      <c r="S635" s="303"/>
      <c r="T635" s="303"/>
      <c r="U635" s="303"/>
      <c r="V635" s="303"/>
      <c r="W635" s="303"/>
      <c r="X635" s="303"/>
      <c r="Y635" s="303"/>
    </row>
    <row r="636" spans="1:25" ht="12.75">
      <c r="A636" s="303"/>
      <c r="B636" s="303"/>
      <c r="C636" s="303"/>
      <c r="D636" s="303"/>
      <c r="E636" s="303"/>
      <c r="F636" s="304"/>
      <c r="G636" s="303"/>
      <c r="H636" s="303"/>
      <c r="I636" s="303"/>
      <c r="J636" s="303"/>
      <c r="K636" s="303"/>
      <c r="L636" s="303"/>
      <c r="M636" s="303"/>
      <c r="N636" s="303"/>
      <c r="O636" s="303"/>
      <c r="P636" s="305"/>
      <c r="Q636" s="305"/>
      <c r="R636" s="303"/>
      <c r="S636" s="303"/>
      <c r="T636" s="303"/>
      <c r="U636" s="303"/>
      <c r="V636" s="303"/>
      <c r="W636" s="303"/>
      <c r="X636" s="303"/>
      <c r="Y636" s="303"/>
    </row>
    <row r="637" spans="1:25" ht="12.75">
      <c r="A637" s="303"/>
      <c r="B637" s="303"/>
      <c r="C637" s="303"/>
      <c r="D637" s="303"/>
      <c r="E637" s="303"/>
      <c r="F637" s="304"/>
      <c r="G637" s="303"/>
      <c r="H637" s="303"/>
      <c r="I637" s="303"/>
      <c r="J637" s="303"/>
      <c r="K637" s="303"/>
      <c r="L637" s="303"/>
      <c r="M637" s="303"/>
      <c r="N637" s="303"/>
      <c r="O637" s="303"/>
      <c r="P637" s="305"/>
      <c r="Q637" s="305"/>
      <c r="R637" s="303"/>
      <c r="S637" s="303"/>
      <c r="T637" s="303"/>
      <c r="U637" s="303"/>
      <c r="V637" s="303"/>
      <c r="W637" s="303"/>
      <c r="X637" s="303"/>
      <c r="Y637" s="303"/>
    </row>
    <row r="638" spans="1:25" ht="12.75">
      <c r="A638" s="303"/>
      <c r="B638" s="303"/>
      <c r="C638" s="303"/>
      <c r="D638" s="303"/>
      <c r="E638" s="303"/>
      <c r="F638" s="304"/>
      <c r="G638" s="303"/>
      <c r="H638" s="303"/>
      <c r="I638" s="303"/>
      <c r="J638" s="303"/>
      <c r="K638" s="303"/>
      <c r="L638" s="303"/>
      <c r="M638" s="303"/>
      <c r="N638" s="303"/>
      <c r="O638" s="303"/>
      <c r="P638" s="305"/>
      <c r="Q638" s="305"/>
      <c r="R638" s="303"/>
      <c r="S638" s="303"/>
      <c r="T638" s="303"/>
      <c r="U638" s="303"/>
      <c r="V638" s="303"/>
      <c r="W638" s="303"/>
      <c r="X638" s="303"/>
      <c r="Y638" s="303"/>
    </row>
    <row r="639" spans="1:25" ht="12.75">
      <c r="A639" s="303"/>
      <c r="B639" s="303"/>
      <c r="C639" s="303"/>
      <c r="D639" s="303"/>
      <c r="E639" s="303"/>
      <c r="F639" s="304"/>
      <c r="G639" s="303"/>
      <c r="H639" s="303"/>
      <c r="I639" s="303"/>
      <c r="J639" s="303"/>
      <c r="K639" s="303"/>
      <c r="L639" s="303"/>
      <c r="M639" s="303"/>
      <c r="N639" s="303"/>
      <c r="O639" s="303"/>
      <c r="P639" s="305"/>
      <c r="Q639" s="305"/>
      <c r="R639" s="303"/>
      <c r="S639" s="303"/>
      <c r="T639" s="303"/>
      <c r="U639" s="303"/>
      <c r="V639" s="303"/>
      <c r="W639" s="303"/>
      <c r="X639" s="303"/>
      <c r="Y639" s="303"/>
    </row>
    <row r="640" spans="1:25" ht="12.75">
      <c r="A640" s="303"/>
      <c r="B640" s="303"/>
      <c r="C640" s="303"/>
      <c r="D640" s="303"/>
      <c r="E640" s="303"/>
      <c r="F640" s="304"/>
      <c r="G640" s="303"/>
      <c r="H640" s="303"/>
      <c r="I640" s="303"/>
      <c r="J640" s="303"/>
      <c r="K640" s="303"/>
      <c r="L640" s="303"/>
      <c r="M640" s="303"/>
      <c r="N640" s="303"/>
      <c r="O640" s="303"/>
      <c r="P640" s="305"/>
      <c r="Q640" s="305"/>
      <c r="R640" s="303"/>
      <c r="S640" s="303"/>
      <c r="T640" s="303"/>
      <c r="U640" s="303"/>
      <c r="V640" s="303"/>
      <c r="W640" s="303"/>
      <c r="X640" s="303"/>
      <c r="Y640" s="303"/>
    </row>
    <row r="641" spans="1:25" ht="12.75">
      <c r="A641" s="303"/>
      <c r="B641" s="303"/>
      <c r="C641" s="303"/>
      <c r="D641" s="303"/>
      <c r="E641" s="303"/>
      <c r="F641" s="304"/>
      <c r="G641" s="303"/>
      <c r="H641" s="303"/>
      <c r="I641" s="303"/>
      <c r="J641" s="303"/>
      <c r="K641" s="303"/>
      <c r="L641" s="303"/>
      <c r="M641" s="303"/>
      <c r="N641" s="303"/>
      <c r="O641" s="303"/>
      <c r="P641" s="305"/>
      <c r="Q641" s="305"/>
      <c r="R641" s="303"/>
      <c r="S641" s="303"/>
      <c r="T641" s="303"/>
      <c r="U641" s="303"/>
      <c r="V641" s="303"/>
      <c r="W641" s="303"/>
      <c r="X641" s="303"/>
      <c r="Y641" s="303"/>
    </row>
    <row r="642" spans="1:25" ht="12.75">
      <c r="A642" s="303"/>
      <c r="B642" s="303"/>
      <c r="C642" s="303"/>
      <c r="D642" s="303"/>
      <c r="E642" s="303"/>
      <c r="F642" s="304"/>
      <c r="G642" s="303"/>
      <c r="H642" s="303"/>
      <c r="I642" s="303"/>
      <c r="J642" s="303"/>
      <c r="K642" s="303"/>
      <c r="L642" s="303"/>
      <c r="M642" s="303"/>
      <c r="N642" s="303"/>
      <c r="O642" s="303"/>
      <c r="P642" s="305"/>
      <c r="Q642" s="305"/>
      <c r="R642" s="303"/>
      <c r="S642" s="303"/>
      <c r="T642" s="303"/>
      <c r="U642" s="303"/>
      <c r="V642" s="303"/>
      <c r="W642" s="303"/>
      <c r="X642" s="303"/>
      <c r="Y642" s="303"/>
    </row>
    <row r="643" spans="1:25" ht="12.75">
      <c r="A643" s="303"/>
      <c r="B643" s="303"/>
      <c r="C643" s="303"/>
      <c r="D643" s="303"/>
      <c r="E643" s="303"/>
      <c r="F643" s="304"/>
      <c r="G643" s="303"/>
      <c r="H643" s="303"/>
      <c r="I643" s="303"/>
      <c r="J643" s="303"/>
      <c r="K643" s="303"/>
      <c r="L643" s="303"/>
      <c r="M643" s="303"/>
      <c r="N643" s="303"/>
      <c r="O643" s="303"/>
      <c r="P643" s="305"/>
      <c r="Q643" s="305"/>
      <c r="R643" s="303"/>
      <c r="S643" s="303"/>
      <c r="T643" s="303"/>
      <c r="U643" s="303"/>
      <c r="V643" s="303"/>
      <c r="W643" s="303"/>
      <c r="X643" s="303"/>
      <c r="Y643" s="303"/>
    </row>
    <row r="644" spans="1:25" ht="12.75">
      <c r="A644" s="303"/>
      <c r="B644" s="303"/>
      <c r="C644" s="303"/>
      <c r="D644" s="303"/>
      <c r="E644" s="303"/>
      <c r="F644" s="304"/>
      <c r="G644" s="303"/>
      <c r="H644" s="303"/>
      <c r="I644" s="303"/>
      <c r="J644" s="303"/>
      <c r="K644" s="303"/>
      <c r="L644" s="303"/>
      <c r="M644" s="303"/>
      <c r="N644" s="303"/>
      <c r="O644" s="303"/>
      <c r="P644" s="305"/>
      <c r="Q644" s="305"/>
      <c r="R644" s="303"/>
      <c r="S644" s="303"/>
      <c r="T644" s="303"/>
      <c r="U644" s="303"/>
      <c r="V644" s="303"/>
      <c r="W644" s="303"/>
      <c r="X644" s="303"/>
      <c r="Y644" s="303"/>
    </row>
    <row r="645" spans="1:25" ht="12.75">
      <c r="A645" s="303"/>
      <c r="B645" s="303"/>
      <c r="C645" s="303"/>
      <c r="D645" s="303"/>
      <c r="E645" s="303"/>
      <c r="F645" s="304"/>
      <c r="G645" s="303"/>
      <c r="H645" s="303"/>
      <c r="I645" s="303"/>
      <c r="J645" s="303"/>
      <c r="K645" s="303"/>
      <c r="L645" s="303"/>
      <c r="M645" s="303"/>
      <c r="N645" s="303"/>
      <c r="O645" s="303"/>
      <c r="P645" s="305"/>
      <c r="Q645" s="305"/>
      <c r="R645" s="303"/>
      <c r="S645" s="303"/>
      <c r="T645" s="303"/>
      <c r="U645" s="303"/>
      <c r="V645" s="303"/>
      <c r="W645" s="303"/>
      <c r="X645" s="303"/>
      <c r="Y645" s="303"/>
    </row>
    <row r="646" spans="1:25" ht="12.75">
      <c r="A646" s="303"/>
      <c r="B646" s="303"/>
      <c r="C646" s="303"/>
      <c r="D646" s="303"/>
      <c r="E646" s="303"/>
      <c r="F646" s="304"/>
      <c r="G646" s="303"/>
      <c r="H646" s="303"/>
      <c r="I646" s="303"/>
      <c r="J646" s="303"/>
      <c r="K646" s="303"/>
      <c r="L646" s="303"/>
      <c r="M646" s="303"/>
      <c r="N646" s="303"/>
      <c r="O646" s="303"/>
      <c r="P646" s="305"/>
      <c r="Q646" s="305"/>
      <c r="R646" s="303"/>
      <c r="S646" s="303"/>
      <c r="T646" s="303"/>
      <c r="U646" s="303"/>
      <c r="V646" s="303"/>
      <c r="W646" s="303"/>
      <c r="X646" s="303"/>
      <c r="Y646" s="303"/>
    </row>
    <row r="647" spans="1:25" ht="12.75">
      <c r="A647" s="303"/>
      <c r="B647" s="303"/>
      <c r="C647" s="303"/>
      <c r="D647" s="303"/>
      <c r="E647" s="303"/>
      <c r="F647" s="304"/>
      <c r="G647" s="303"/>
      <c r="H647" s="303"/>
      <c r="I647" s="303"/>
      <c r="J647" s="303"/>
      <c r="K647" s="303"/>
      <c r="L647" s="303"/>
      <c r="M647" s="303"/>
      <c r="N647" s="303"/>
      <c r="O647" s="303"/>
      <c r="P647" s="305"/>
      <c r="Q647" s="305"/>
      <c r="R647" s="303"/>
      <c r="S647" s="303"/>
      <c r="T647" s="303"/>
      <c r="U647" s="303"/>
      <c r="V647" s="303"/>
      <c r="W647" s="303"/>
      <c r="X647" s="303"/>
      <c r="Y647" s="303"/>
    </row>
    <row r="648" spans="1:25" ht="12.75">
      <c r="A648" s="303"/>
      <c r="B648" s="303"/>
      <c r="C648" s="303"/>
      <c r="D648" s="303"/>
      <c r="E648" s="303"/>
      <c r="F648" s="304"/>
      <c r="G648" s="303"/>
      <c r="H648" s="303"/>
      <c r="I648" s="303"/>
      <c r="J648" s="303"/>
      <c r="K648" s="303"/>
      <c r="L648" s="303"/>
      <c r="M648" s="303"/>
      <c r="N648" s="303"/>
      <c r="O648" s="303"/>
      <c r="P648" s="305"/>
      <c r="Q648" s="305"/>
      <c r="R648" s="303"/>
      <c r="S648" s="303"/>
      <c r="T648" s="303"/>
      <c r="U648" s="303"/>
      <c r="V648" s="303"/>
      <c r="W648" s="303"/>
      <c r="X648" s="303"/>
      <c r="Y648" s="303"/>
    </row>
    <row r="649" spans="1:25" ht="12.75">
      <c r="A649" s="303"/>
      <c r="B649" s="303"/>
      <c r="C649" s="303"/>
      <c r="D649" s="303"/>
      <c r="E649" s="303"/>
      <c r="F649" s="304"/>
      <c r="G649" s="303"/>
      <c r="H649" s="303"/>
      <c r="I649" s="303"/>
      <c r="J649" s="303"/>
      <c r="K649" s="303"/>
      <c r="L649" s="303"/>
      <c r="M649" s="303"/>
      <c r="N649" s="303"/>
      <c r="O649" s="303"/>
      <c r="P649" s="305"/>
      <c r="Q649" s="305"/>
      <c r="R649" s="303"/>
      <c r="S649" s="303"/>
      <c r="T649" s="303"/>
      <c r="U649" s="303"/>
      <c r="V649" s="303"/>
      <c r="W649" s="303"/>
      <c r="X649" s="303"/>
      <c r="Y649" s="303"/>
    </row>
    <row r="650" spans="1:25" ht="12.75">
      <c r="A650" s="303"/>
      <c r="B650" s="303"/>
      <c r="C650" s="303"/>
      <c r="D650" s="303"/>
      <c r="E650" s="303"/>
      <c r="F650" s="304"/>
      <c r="G650" s="303"/>
      <c r="H650" s="303"/>
      <c r="I650" s="303"/>
      <c r="J650" s="303"/>
      <c r="K650" s="303"/>
      <c r="L650" s="303"/>
      <c r="M650" s="303"/>
      <c r="N650" s="303"/>
      <c r="O650" s="303"/>
      <c r="P650" s="305"/>
      <c r="Q650" s="305"/>
      <c r="R650" s="303"/>
      <c r="S650" s="303"/>
      <c r="T650" s="303"/>
      <c r="U650" s="303"/>
      <c r="V650" s="303"/>
      <c r="W650" s="303"/>
      <c r="X650" s="303"/>
      <c r="Y650" s="303"/>
    </row>
    <row r="651" spans="1:25" ht="12.75">
      <c r="A651" s="303"/>
      <c r="B651" s="303"/>
      <c r="C651" s="303"/>
      <c r="D651" s="303"/>
      <c r="E651" s="303"/>
      <c r="F651" s="304"/>
      <c r="G651" s="303"/>
      <c r="H651" s="303"/>
      <c r="I651" s="303"/>
      <c r="J651" s="303"/>
      <c r="K651" s="303"/>
      <c r="L651" s="303"/>
      <c r="M651" s="303"/>
      <c r="N651" s="303"/>
      <c r="O651" s="303"/>
      <c r="P651" s="305"/>
      <c r="Q651" s="305"/>
      <c r="R651" s="303"/>
      <c r="S651" s="303"/>
      <c r="T651" s="303"/>
      <c r="U651" s="303"/>
      <c r="V651" s="303"/>
      <c r="W651" s="303"/>
      <c r="X651" s="303"/>
      <c r="Y651" s="303"/>
    </row>
    <row r="652" spans="1:25" ht="12.75">
      <c r="A652" s="303"/>
      <c r="B652" s="303"/>
      <c r="C652" s="303"/>
      <c r="D652" s="303"/>
      <c r="E652" s="303"/>
      <c r="F652" s="304"/>
      <c r="G652" s="303"/>
      <c r="H652" s="303"/>
      <c r="I652" s="303"/>
      <c r="J652" s="303"/>
      <c r="K652" s="303"/>
      <c r="L652" s="303"/>
      <c r="M652" s="303"/>
      <c r="N652" s="303"/>
      <c r="O652" s="303"/>
      <c r="P652" s="305"/>
      <c r="Q652" s="305"/>
      <c r="R652" s="303"/>
      <c r="S652" s="303"/>
      <c r="T652" s="303"/>
      <c r="U652" s="303"/>
      <c r="V652" s="303"/>
      <c r="W652" s="303"/>
      <c r="X652" s="303"/>
      <c r="Y652" s="303"/>
    </row>
    <row r="653" spans="1:25" ht="12.75">
      <c r="A653" s="303"/>
      <c r="B653" s="303"/>
      <c r="C653" s="303"/>
      <c r="D653" s="303"/>
      <c r="E653" s="303"/>
      <c r="F653" s="304"/>
      <c r="G653" s="303"/>
      <c r="H653" s="303"/>
      <c r="I653" s="303"/>
      <c r="J653" s="303"/>
      <c r="K653" s="303"/>
      <c r="L653" s="303"/>
      <c r="M653" s="303"/>
      <c r="N653" s="303"/>
      <c r="O653" s="303"/>
      <c r="P653" s="305"/>
      <c r="Q653" s="305"/>
      <c r="R653" s="303"/>
      <c r="S653" s="303"/>
      <c r="T653" s="303"/>
      <c r="U653" s="303"/>
      <c r="V653" s="303"/>
      <c r="W653" s="303"/>
      <c r="X653" s="303"/>
      <c r="Y653" s="303"/>
    </row>
    <row r="654" spans="1:25" ht="12.75">
      <c r="A654" s="303"/>
      <c r="B654" s="303"/>
      <c r="C654" s="303"/>
      <c r="D654" s="303"/>
      <c r="E654" s="303"/>
      <c r="F654" s="304"/>
      <c r="G654" s="303"/>
      <c r="H654" s="303"/>
      <c r="I654" s="303"/>
      <c r="J654" s="303"/>
      <c r="K654" s="303"/>
      <c r="L654" s="303"/>
      <c r="M654" s="303"/>
      <c r="N654" s="303"/>
      <c r="O654" s="303"/>
      <c r="P654" s="305"/>
      <c r="Q654" s="305"/>
      <c r="R654" s="303"/>
      <c r="S654" s="303"/>
      <c r="T654" s="303"/>
      <c r="U654" s="303"/>
      <c r="V654" s="303"/>
      <c r="W654" s="303"/>
      <c r="X654" s="303"/>
      <c r="Y654" s="303"/>
    </row>
    <row r="655" spans="1:25" ht="12.75">
      <c r="A655" s="303"/>
      <c r="B655" s="303"/>
      <c r="C655" s="303"/>
      <c r="D655" s="303"/>
      <c r="E655" s="303"/>
      <c r="F655" s="304"/>
      <c r="G655" s="303"/>
      <c r="H655" s="303"/>
      <c r="I655" s="303"/>
      <c r="J655" s="303"/>
      <c r="K655" s="303"/>
      <c r="L655" s="303"/>
      <c r="M655" s="303"/>
      <c r="N655" s="303"/>
      <c r="O655" s="303"/>
      <c r="P655" s="305"/>
      <c r="Q655" s="305"/>
      <c r="R655" s="303"/>
      <c r="S655" s="303"/>
      <c r="T655" s="303"/>
      <c r="U655" s="303"/>
      <c r="V655" s="303"/>
      <c r="W655" s="303"/>
      <c r="X655" s="303"/>
      <c r="Y655" s="303"/>
    </row>
    <row r="656" spans="1:25" ht="12.75">
      <c r="A656" s="303"/>
      <c r="B656" s="303"/>
      <c r="C656" s="303"/>
      <c r="D656" s="303"/>
      <c r="E656" s="303"/>
      <c r="F656" s="304"/>
      <c r="G656" s="303"/>
      <c r="H656" s="303"/>
      <c r="I656" s="303"/>
      <c r="J656" s="303"/>
      <c r="K656" s="303"/>
      <c r="L656" s="303"/>
      <c r="M656" s="303"/>
      <c r="N656" s="303"/>
      <c r="O656" s="303"/>
      <c r="P656" s="305"/>
      <c r="Q656" s="305"/>
      <c r="R656" s="303"/>
      <c r="S656" s="303"/>
      <c r="T656" s="303"/>
      <c r="U656" s="303"/>
      <c r="V656" s="303"/>
      <c r="W656" s="303"/>
      <c r="X656" s="303"/>
      <c r="Y656" s="303"/>
    </row>
    <row r="657" spans="1:25" ht="12.75">
      <c r="A657" s="303"/>
      <c r="B657" s="303"/>
      <c r="C657" s="303"/>
      <c r="D657" s="303"/>
      <c r="E657" s="303"/>
      <c r="F657" s="304"/>
      <c r="G657" s="303"/>
      <c r="H657" s="303"/>
      <c r="I657" s="303"/>
      <c r="J657" s="303"/>
      <c r="K657" s="303"/>
      <c r="L657" s="303"/>
      <c r="M657" s="303"/>
      <c r="N657" s="303"/>
      <c r="O657" s="303"/>
      <c r="P657" s="305"/>
      <c r="Q657" s="305"/>
      <c r="R657" s="303"/>
      <c r="S657" s="303"/>
      <c r="T657" s="303"/>
      <c r="U657" s="303"/>
      <c r="V657" s="303"/>
      <c r="W657" s="303"/>
      <c r="X657" s="303"/>
      <c r="Y657" s="303"/>
    </row>
    <row r="658" spans="1:25" ht="12.75">
      <c r="A658" s="303"/>
      <c r="B658" s="303"/>
      <c r="C658" s="303"/>
      <c r="D658" s="303"/>
      <c r="E658" s="303"/>
      <c r="F658" s="304"/>
      <c r="G658" s="303"/>
      <c r="H658" s="303"/>
      <c r="I658" s="303"/>
      <c r="J658" s="303"/>
      <c r="K658" s="303"/>
      <c r="L658" s="303"/>
      <c r="M658" s="303"/>
      <c r="N658" s="303"/>
      <c r="O658" s="303"/>
      <c r="P658" s="305"/>
      <c r="Q658" s="305"/>
      <c r="R658" s="303"/>
      <c r="S658" s="303"/>
      <c r="T658" s="303"/>
      <c r="U658" s="303"/>
      <c r="V658" s="303"/>
      <c r="W658" s="303"/>
      <c r="X658" s="303"/>
      <c r="Y658" s="303"/>
    </row>
    <row r="659" spans="1:25" ht="12.75">
      <c r="A659" s="303"/>
      <c r="B659" s="303"/>
      <c r="C659" s="303"/>
      <c r="D659" s="303"/>
      <c r="E659" s="303"/>
      <c r="F659" s="304"/>
      <c r="G659" s="303"/>
      <c r="H659" s="303"/>
      <c r="I659" s="303"/>
      <c r="J659" s="303"/>
      <c r="K659" s="303"/>
      <c r="L659" s="303"/>
      <c r="M659" s="303"/>
      <c r="N659" s="303"/>
      <c r="O659" s="303"/>
      <c r="P659" s="305"/>
      <c r="Q659" s="305"/>
      <c r="R659" s="303"/>
      <c r="S659" s="303"/>
      <c r="T659" s="303"/>
      <c r="U659" s="303"/>
      <c r="V659" s="303"/>
      <c r="W659" s="303"/>
      <c r="X659" s="303"/>
      <c r="Y659" s="303"/>
    </row>
    <row r="660" spans="1:25" ht="12.75">
      <c r="A660" s="303"/>
      <c r="B660" s="303"/>
      <c r="C660" s="303"/>
      <c r="D660" s="303"/>
      <c r="E660" s="303"/>
      <c r="F660" s="304"/>
      <c r="G660" s="303"/>
      <c r="H660" s="303"/>
      <c r="I660" s="303"/>
      <c r="J660" s="303"/>
      <c r="K660" s="303"/>
      <c r="L660" s="303"/>
      <c r="M660" s="303"/>
      <c r="N660" s="303"/>
      <c r="O660" s="303"/>
      <c r="P660" s="305"/>
      <c r="Q660" s="305"/>
      <c r="R660" s="303"/>
      <c r="S660" s="303"/>
      <c r="T660" s="303"/>
      <c r="U660" s="303"/>
      <c r="V660" s="303"/>
      <c r="W660" s="303"/>
      <c r="X660" s="303"/>
      <c r="Y660" s="303"/>
    </row>
    <row r="661" spans="1:25" ht="12.75">
      <c r="A661" s="303"/>
      <c r="B661" s="303"/>
      <c r="C661" s="303"/>
      <c r="D661" s="303"/>
      <c r="E661" s="303"/>
      <c r="F661" s="304"/>
      <c r="G661" s="303"/>
      <c r="H661" s="303"/>
      <c r="I661" s="303"/>
      <c r="J661" s="303"/>
      <c r="K661" s="303"/>
      <c r="L661" s="303"/>
      <c r="M661" s="303"/>
      <c r="N661" s="303"/>
      <c r="O661" s="303"/>
      <c r="P661" s="305"/>
      <c r="Q661" s="305"/>
      <c r="R661" s="303"/>
      <c r="S661" s="303"/>
      <c r="T661" s="303"/>
      <c r="U661" s="303"/>
      <c r="V661" s="303"/>
      <c r="W661" s="303"/>
      <c r="X661" s="303"/>
      <c r="Y661" s="303"/>
    </row>
    <row r="662" spans="1:25" ht="12.75">
      <c r="A662" s="303"/>
      <c r="B662" s="303"/>
      <c r="C662" s="303"/>
      <c r="D662" s="303"/>
      <c r="E662" s="303"/>
      <c r="F662" s="304"/>
      <c r="G662" s="303"/>
      <c r="H662" s="303"/>
      <c r="I662" s="303"/>
      <c r="J662" s="303"/>
      <c r="K662" s="303"/>
      <c r="L662" s="303"/>
      <c r="M662" s="303"/>
      <c r="N662" s="303"/>
      <c r="O662" s="303"/>
      <c r="P662" s="305"/>
      <c r="Q662" s="305"/>
      <c r="R662" s="303"/>
      <c r="S662" s="303"/>
      <c r="T662" s="303"/>
      <c r="U662" s="303"/>
      <c r="V662" s="303"/>
      <c r="W662" s="303"/>
      <c r="X662" s="303"/>
      <c r="Y662" s="303"/>
    </row>
    <row r="663" spans="1:25" ht="12.75">
      <c r="A663" s="303"/>
      <c r="B663" s="303"/>
      <c r="C663" s="303"/>
      <c r="D663" s="303"/>
      <c r="E663" s="303"/>
      <c r="F663" s="304"/>
      <c r="G663" s="303"/>
      <c r="H663" s="303"/>
      <c r="I663" s="303"/>
      <c r="J663" s="303"/>
      <c r="K663" s="303"/>
      <c r="L663" s="303"/>
      <c r="M663" s="303"/>
      <c r="N663" s="303"/>
      <c r="O663" s="303"/>
      <c r="P663" s="305"/>
      <c r="Q663" s="305"/>
      <c r="R663" s="303"/>
      <c r="S663" s="303"/>
      <c r="T663" s="303"/>
      <c r="U663" s="303"/>
      <c r="V663" s="303"/>
      <c r="W663" s="303"/>
      <c r="X663" s="303"/>
      <c r="Y663" s="303"/>
    </row>
    <row r="664" spans="1:25" ht="12.75">
      <c r="A664" s="303"/>
      <c r="B664" s="303"/>
      <c r="C664" s="303"/>
      <c r="D664" s="303"/>
      <c r="E664" s="303"/>
      <c r="F664" s="304"/>
      <c r="G664" s="303"/>
      <c r="H664" s="303"/>
      <c r="I664" s="303"/>
      <c r="J664" s="303"/>
      <c r="K664" s="303"/>
      <c r="L664" s="303"/>
      <c r="M664" s="303"/>
      <c r="N664" s="303"/>
      <c r="O664" s="303"/>
      <c r="P664" s="305"/>
      <c r="Q664" s="305"/>
      <c r="R664" s="303"/>
      <c r="S664" s="303"/>
      <c r="T664" s="303"/>
      <c r="U664" s="303"/>
      <c r="V664" s="303"/>
      <c r="W664" s="303"/>
      <c r="X664" s="303"/>
      <c r="Y664" s="303"/>
    </row>
    <row r="665" spans="1:25" ht="12.75">
      <c r="A665" s="303"/>
      <c r="B665" s="303"/>
      <c r="C665" s="303"/>
      <c r="D665" s="303"/>
      <c r="E665" s="303"/>
      <c r="F665" s="304"/>
      <c r="G665" s="303"/>
      <c r="H665" s="303"/>
      <c r="I665" s="303"/>
      <c r="J665" s="303"/>
      <c r="K665" s="303"/>
      <c r="L665" s="303"/>
      <c r="M665" s="303"/>
      <c r="N665" s="303"/>
      <c r="O665" s="303"/>
      <c r="P665" s="305"/>
      <c r="Q665" s="305"/>
      <c r="R665" s="303"/>
      <c r="S665" s="303"/>
      <c r="T665" s="303"/>
      <c r="U665" s="303"/>
      <c r="V665" s="303"/>
      <c r="W665" s="303"/>
      <c r="X665" s="303"/>
      <c r="Y665" s="303"/>
    </row>
    <row r="666" spans="1:25" ht="12.75">
      <c r="A666" s="303"/>
      <c r="B666" s="303"/>
      <c r="C666" s="303"/>
      <c r="D666" s="303"/>
      <c r="E666" s="303"/>
      <c r="F666" s="304"/>
      <c r="G666" s="303"/>
      <c r="H666" s="303"/>
      <c r="I666" s="303"/>
      <c r="J666" s="303"/>
      <c r="K666" s="303"/>
      <c r="L666" s="303"/>
      <c r="M666" s="303"/>
      <c r="N666" s="303"/>
      <c r="O666" s="303"/>
      <c r="P666" s="305"/>
      <c r="Q666" s="305"/>
      <c r="R666" s="303"/>
      <c r="S666" s="303"/>
      <c r="T666" s="303"/>
      <c r="U666" s="303"/>
      <c r="V666" s="303"/>
      <c r="W666" s="303"/>
      <c r="X666" s="303"/>
      <c r="Y666" s="303"/>
    </row>
    <row r="667" spans="1:25" ht="12.75">
      <c r="A667" s="303"/>
      <c r="B667" s="303"/>
      <c r="C667" s="303"/>
      <c r="D667" s="303"/>
      <c r="E667" s="303"/>
      <c r="F667" s="304"/>
      <c r="G667" s="303"/>
      <c r="H667" s="303"/>
      <c r="I667" s="303"/>
      <c r="J667" s="303"/>
      <c r="K667" s="303"/>
      <c r="L667" s="303"/>
      <c r="M667" s="303"/>
      <c r="N667" s="303"/>
      <c r="O667" s="303"/>
      <c r="P667" s="305"/>
      <c r="Q667" s="305"/>
      <c r="R667" s="303"/>
      <c r="S667" s="303"/>
      <c r="T667" s="303"/>
      <c r="U667" s="303"/>
      <c r="V667" s="303"/>
      <c r="W667" s="303"/>
      <c r="X667" s="303"/>
      <c r="Y667" s="303"/>
    </row>
    <row r="668" spans="1:25" ht="12.75">
      <c r="A668" s="303"/>
      <c r="B668" s="303"/>
      <c r="C668" s="303"/>
      <c r="D668" s="303"/>
      <c r="E668" s="303"/>
      <c r="F668" s="304"/>
      <c r="G668" s="303"/>
      <c r="H668" s="303"/>
      <c r="I668" s="303"/>
      <c r="J668" s="303"/>
      <c r="K668" s="303"/>
      <c r="L668" s="303"/>
      <c r="M668" s="303"/>
      <c r="N668" s="303"/>
      <c r="O668" s="303"/>
      <c r="P668" s="305"/>
      <c r="Q668" s="305"/>
      <c r="R668" s="303"/>
      <c r="S668" s="303"/>
      <c r="T668" s="303"/>
      <c r="U668" s="303"/>
      <c r="V668" s="303"/>
      <c r="W668" s="303"/>
      <c r="X668" s="303"/>
      <c r="Y668" s="303"/>
    </row>
    <row r="669" spans="1:25" ht="12.75">
      <c r="A669" s="303"/>
      <c r="B669" s="303"/>
      <c r="C669" s="303"/>
      <c r="D669" s="303"/>
      <c r="E669" s="303"/>
      <c r="F669" s="304"/>
      <c r="G669" s="303"/>
      <c r="H669" s="303"/>
      <c r="I669" s="303"/>
      <c r="J669" s="303"/>
      <c r="K669" s="303"/>
      <c r="L669" s="303"/>
      <c r="M669" s="303"/>
      <c r="N669" s="303"/>
      <c r="O669" s="303"/>
      <c r="P669" s="305"/>
      <c r="Q669" s="305"/>
      <c r="R669" s="303"/>
      <c r="S669" s="303"/>
      <c r="T669" s="303"/>
      <c r="U669" s="303"/>
      <c r="V669" s="303"/>
      <c r="W669" s="303"/>
      <c r="X669" s="303"/>
      <c r="Y669" s="303"/>
    </row>
    <row r="670" spans="1:25" ht="12.75">
      <c r="A670" s="303"/>
      <c r="B670" s="303"/>
      <c r="C670" s="303"/>
      <c r="D670" s="303"/>
      <c r="E670" s="303"/>
      <c r="F670" s="304"/>
      <c r="G670" s="303"/>
      <c r="H670" s="303"/>
      <c r="I670" s="303"/>
      <c r="J670" s="303"/>
      <c r="K670" s="303"/>
      <c r="L670" s="303"/>
      <c r="M670" s="303"/>
      <c r="N670" s="303"/>
      <c r="O670" s="303"/>
      <c r="P670" s="305"/>
      <c r="Q670" s="305"/>
      <c r="R670" s="303"/>
      <c r="S670" s="303"/>
      <c r="T670" s="303"/>
      <c r="U670" s="303"/>
      <c r="V670" s="303"/>
      <c r="W670" s="303"/>
      <c r="X670" s="303"/>
      <c r="Y670" s="303"/>
    </row>
    <row r="671" spans="1:25" ht="12.75">
      <c r="A671" s="303"/>
      <c r="B671" s="303"/>
      <c r="C671" s="303"/>
      <c r="D671" s="303"/>
      <c r="E671" s="303"/>
      <c r="F671" s="304"/>
      <c r="G671" s="303"/>
      <c r="H671" s="303"/>
      <c r="I671" s="303"/>
      <c r="J671" s="303"/>
      <c r="K671" s="303"/>
      <c r="L671" s="303"/>
      <c r="M671" s="303"/>
      <c r="N671" s="303"/>
      <c r="O671" s="303"/>
      <c r="P671" s="305"/>
      <c r="Q671" s="305"/>
      <c r="R671" s="303"/>
      <c r="S671" s="303"/>
      <c r="T671" s="303"/>
      <c r="U671" s="303"/>
      <c r="V671" s="303"/>
      <c r="W671" s="303"/>
      <c r="X671" s="303"/>
      <c r="Y671" s="303"/>
    </row>
    <row r="672" spans="1:25" ht="12.75">
      <c r="A672" s="303"/>
      <c r="B672" s="303"/>
      <c r="C672" s="303"/>
      <c r="D672" s="303"/>
      <c r="E672" s="303"/>
      <c r="F672" s="304"/>
      <c r="G672" s="303"/>
      <c r="H672" s="303"/>
      <c r="I672" s="303"/>
      <c r="J672" s="303"/>
      <c r="K672" s="303"/>
      <c r="L672" s="303"/>
      <c r="M672" s="303"/>
      <c r="N672" s="303"/>
      <c r="O672" s="303"/>
      <c r="P672" s="305"/>
      <c r="Q672" s="305"/>
      <c r="R672" s="303"/>
      <c r="S672" s="303"/>
      <c r="T672" s="303"/>
      <c r="U672" s="303"/>
      <c r="V672" s="303"/>
      <c r="W672" s="303"/>
      <c r="X672" s="303"/>
      <c r="Y672" s="303"/>
    </row>
    <row r="673" spans="1:25" ht="12.75">
      <c r="A673" s="303"/>
      <c r="B673" s="303"/>
      <c r="C673" s="303"/>
      <c r="D673" s="303"/>
      <c r="E673" s="303"/>
      <c r="F673" s="304"/>
      <c r="G673" s="303"/>
      <c r="H673" s="303"/>
      <c r="I673" s="303"/>
      <c r="J673" s="303"/>
      <c r="K673" s="303"/>
      <c r="L673" s="303"/>
      <c r="M673" s="303"/>
      <c r="N673" s="303"/>
      <c r="O673" s="303"/>
      <c r="P673" s="305"/>
      <c r="Q673" s="305"/>
      <c r="R673" s="303"/>
      <c r="S673" s="303"/>
      <c r="T673" s="303"/>
      <c r="U673" s="303"/>
      <c r="V673" s="303"/>
      <c r="W673" s="303"/>
      <c r="X673" s="303"/>
      <c r="Y673" s="303"/>
    </row>
    <row r="674" spans="1:25" ht="12.75">
      <c r="A674" s="303"/>
      <c r="B674" s="303"/>
      <c r="C674" s="303"/>
      <c r="D674" s="303"/>
      <c r="E674" s="303"/>
      <c r="F674" s="304"/>
      <c r="G674" s="303"/>
      <c r="H674" s="303"/>
      <c r="I674" s="303"/>
      <c r="J674" s="303"/>
      <c r="K674" s="303"/>
      <c r="L674" s="303"/>
      <c r="M674" s="303"/>
      <c r="N674" s="303"/>
      <c r="O674" s="303"/>
      <c r="P674" s="305"/>
      <c r="Q674" s="305"/>
      <c r="R674" s="303"/>
      <c r="S674" s="303"/>
      <c r="T674" s="303"/>
      <c r="U674" s="303"/>
      <c r="V674" s="303"/>
      <c r="W674" s="303"/>
      <c r="X674" s="303"/>
      <c r="Y674" s="303"/>
    </row>
    <row r="675" spans="1:25" ht="12.75">
      <c r="A675" s="303"/>
      <c r="B675" s="303"/>
      <c r="C675" s="303"/>
      <c r="D675" s="303"/>
      <c r="E675" s="303"/>
      <c r="F675" s="304"/>
      <c r="G675" s="303"/>
      <c r="H675" s="303"/>
      <c r="I675" s="303"/>
      <c r="J675" s="303"/>
      <c r="K675" s="303"/>
      <c r="L675" s="303"/>
      <c r="M675" s="303"/>
      <c r="N675" s="303"/>
      <c r="O675" s="303"/>
      <c r="P675" s="305"/>
      <c r="Q675" s="305"/>
      <c r="R675" s="303"/>
      <c r="S675" s="303"/>
      <c r="T675" s="303"/>
      <c r="U675" s="303"/>
      <c r="V675" s="303"/>
      <c r="W675" s="303"/>
      <c r="X675" s="303"/>
      <c r="Y675" s="303"/>
    </row>
    <row r="676" spans="1:25" ht="12.75">
      <c r="A676" s="303"/>
      <c r="B676" s="303"/>
      <c r="C676" s="303"/>
      <c r="D676" s="303"/>
      <c r="E676" s="303"/>
      <c r="F676" s="304"/>
      <c r="G676" s="303"/>
      <c r="H676" s="303"/>
      <c r="I676" s="303"/>
      <c r="J676" s="303"/>
      <c r="K676" s="303"/>
      <c r="L676" s="303"/>
      <c r="M676" s="303"/>
      <c r="N676" s="303"/>
      <c r="O676" s="303"/>
      <c r="P676" s="305"/>
      <c r="Q676" s="305"/>
      <c r="R676" s="303"/>
      <c r="S676" s="303"/>
      <c r="T676" s="303"/>
      <c r="U676" s="303"/>
      <c r="V676" s="303"/>
      <c r="W676" s="303"/>
      <c r="X676" s="303"/>
      <c r="Y676" s="303"/>
    </row>
    <row r="677" spans="1:25" ht="12.75">
      <c r="A677" s="303"/>
      <c r="B677" s="303"/>
      <c r="C677" s="303"/>
      <c r="D677" s="303"/>
      <c r="E677" s="303"/>
      <c r="F677" s="304"/>
      <c r="G677" s="303"/>
      <c r="H677" s="303"/>
      <c r="I677" s="303"/>
      <c r="J677" s="303"/>
      <c r="K677" s="303"/>
      <c r="L677" s="303"/>
      <c r="M677" s="303"/>
      <c r="N677" s="303"/>
      <c r="O677" s="303"/>
      <c r="P677" s="305"/>
      <c r="Q677" s="305"/>
      <c r="R677" s="303"/>
      <c r="S677" s="303"/>
      <c r="T677" s="303"/>
      <c r="U677" s="303"/>
      <c r="V677" s="303"/>
      <c r="W677" s="303"/>
      <c r="X677" s="303"/>
      <c r="Y677" s="303"/>
    </row>
    <row r="678" spans="1:25" ht="12.75">
      <c r="A678" s="303"/>
      <c r="B678" s="303"/>
      <c r="C678" s="303"/>
      <c r="D678" s="303"/>
      <c r="E678" s="303"/>
      <c r="F678" s="304"/>
      <c r="G678" s="303"/>
      <c r="H678" s="303"/>
      <c r="I678" s="303"/>
      <c r="J678" s="303"/>
      <c r="K678" s="303"/>
      <c r="L678" s="303"/>
      <c r="M678" s="303"/>
      <c r="N678" s="303"/>
      <c r="O678" s="303"/>
      <c r="P678" s="305"/>
      <c r="Q678" s="305"/>
      <c r="R678" s="303"/>
      <c r="S678" s="303"/>
      <c r="T678" s="303"/>
      <c r="U678" s="303"/>
      <c r="V678" s="303"/>
      <c r="W678" s="303"/>
      <c r="X678" s="303"/>
      <c r="Y678" s="303"/>
    </row>
    <row r="679" spans="1:25" ht="12.75">
      <c r="A679" s="303"/>
      <c r="B679" s="303"/>
      <c r="C679" s="303"/>
      <c r="D679" s="303"/>
      <c r="E679" s="303"/>
      <c r="F679" s="304"/>
      <c r="G679" s="303"/>
      <c r="H679" s="303"/>
      <c r="I679" s="303"/>
      <c r="J679" s="303"/>
      <c r="K679" s="303"/>
      <c r="L679" s="303"/>
      <c r="M679" s="303"/>
      <c r="N679" s="303"/>
      <c r="O679" s="303"/>
      <c r="P679" s="305"/>
      <c r="Q679" s="305"/>
      <c r="R679" s="303"/>
      <c r="S679" s="303"/>
      <c r="T679" s="303"/>
      <c r="U679" s="303"/>
      <c r="V679" s="303"/>
      <c r="W679" s="303"/>
      <c r="X679" s="303"/>
      <c r="Y679" s="303"/>
    </row>
    <row r="680" spans="1:25" ht="12.75">
      <c r="A680" s="303"/>
      <c r="B680" s="303"/>
      <c r="C680" s="303"/>
      <c r="D680" s="303"/>
      <c r="E680" s="303"/>
      <c r="F680" s="304"/>
      <c r="G680" s="303"/>
      <c r="H680" s="303"/>
      <c r="I680" s="303"/>
      <c r="J680" s="303"/>
      <c r="K680" s="303"/>
      <c r="L680" s="303"/>
      <c r="M680" s="303"/>
      <c r="N680" s="303"/>
      <c r="O680" s="303"/>
      <c r="P680" s="305"/>
      <c r="Q680" s="305"/>
      <c r="R680" s="303"/>
      <c r="S680" s="303"/>
      <c r="T680" s="303"/>
      <c r="U680" s="303"/>
      <c r="V680" s="303"/>
      <c r="W680" s="303"/>
      <c r="X680" s="303"/>
      <c r="Y680" s="303"/>
    </row>
    <row r="681" spans="1:25" ht="12.75">
      <c r="A681" s="303"/>
      <c r="B681" s="303"/>
      <c r="C681" s="303"/>
      <c r="D681" s="303"/>
      <c r="E681" s="303"/>
      <c r="F681" s="304"/>
      <c r="G681" s="303"/>
      <c r="H681" s="303"/>
      <c r="I681" s="303"/>
      <c r="J681" s="303"/>
      <c r="K681" s="303"/>
      <c r="L681" s="303"/>
      <c r="M681" s="303"/>
      <c r="N681" s="303"/>
      <c r="O681" s="303"/>
      <c r="P681" s="305"/>
      <c r="Q681" s="305"/>
      <c r="R681" s="303"/>
      <c r="S681" s="303"/>
      <c r="T681" s="303"/>
      <c r="U681" s="303"/>
      <c r="V681" s="303"/>
      <c r="W681" s="303"/>
      <c r="X681" s="303"/>
      <c r="Y681" s="303"/>
    </row>
    <row r="682" spans="1:25" ht="12.75">
      <c r="A682" s="303"/>
      <c r="B682" s="303"/>
      <c r="C682" s="303"/>
      <c r="D682" s="303"/>
      <c r="E682" s="303"/>
      <c r="F682" s="304"/>
      <c r="G682" s="303"/>
      <c r="H682" s="303"/>
      <c r="I682" s="303"/>
      <c r="J682" s="303"/>
      <c r="K682" s="303"/>
      <c r="L682" s="303"/>
      <c r="M682" s="303"/>
      <c r="N682" s="303"/>
      <c r="O682" s="303"/>
      <c r="P682" s="305"/>
      <c r="Q682" s="305"/>
      <c r="R682" s="303"/>
      <c r="S682" s="303"/>
      <c r="T682" s="303"/>
      <c r="U682" s="303"/>
      <c r="V682" s="303"/>
      <c r="W682" s="303"/>
      <c r="X682" s="303"/>
      <c r="Y682" s="303"/>
    </row>
    <row r="683" spans="1:25" ht="12.75">
      <c r="A683" s="303"/>
      <c r="B683" s="303"/>
      <c r="C683" s="303"/>
      <c r="D683" s="303"/>
      <c r="E683" s="303"/>
      <c r="F683" s="304"/>
      <c r="G683" s="303"/>
      <c r="H683" s="303"/>
      <c r="I683" s="303"/>
      <c r="J683" s="303"/>
      <c r="K683" s="303"/>
      <c r="L683" s="303"/>
      <c r="M683" s="303"/>
      <c r="N683" s="303"/>
      <c r="O683" s="303"/>
      <c r="P683" s="305"/>
      <c r="Q683" s="305"/>
      <c r="R683" s="303"/>
      <c r="S683" s="303"/>
      <c r="T683" s="303"/>
      <c r="U683" s="303"/>
      <c r="V683" s="303"/>
      <c r="W683" s="303"/>
      <c r="X683" s="303"/>
      <c r="Y683" s="303"/>
    </row>
    <row r="684" spans="1:25" ht="12.75">
      <c r="A684" s="303"/>
      <c r="B684" s="303"/>
      <c r="C684" s="303"/>
      <c r="D684" s="303"/>
      <c r="E684" s="303"/>
      <c r="F684" s="304"/>
      <c r="G684" s="303"/>
      <c r="H684" s="303"/>
      <c r="I684" s="303"/>
      <c r="J684" s="303"/>
      <c r="K684" s="303"/>
      <c r="L684" s="303"/>
      <c r="M684" s="303"/>
      <c r="N684" s="303"/>
      <c r="O684" s="303"/>
      <c r="P684" s="305"/>
      <c r="Q684" s="305"/>
      <c r="R684" s="303"/>
      <c r="S684" s="303"/>
      <c r="T684" s="303"/>
      <c r="U684" s="303"/>
      <c r="V684" s="303"/>
      <c r="W684" s="303"/>
      <c r="X684" s="303"/>
      <c r="Y684" s="303"/>
    </row>
    <row r="685" spans="1:25" ht="12.75">
      <c r="A685" s="303"/>
      <c r="B685" s="303"/>
      <c r="C685" s="303"/>
      <c r="D685" s="303"/>
      <c r="E685" s="303"/>
      <c r="F685" s="304"/>
      <c r="G685" s="303"/>
      <c r="H685" s="303"/>
      <c r="I685" s="303"/>
      <c r="J685" s="303"/>
      <c r="K685" s="303"/>
      <c r="L685" s="303"/>
      <c r="M685" s="303"/>
      <c r="N685" s="303"/>
      <c r="O685" s="303"/>
      <c r="P685" s="305"/>
      <c r="Q685" s="305"/>
      <c r="R685" s="303"/>
      <c r="S685" s="303"/>
      <c r="T685" s="303"/>
      <c r="U685" s="303"/>
      <c r="V685" s="303"/>
      <c r="W685" s="303"/>
      <c r="X685" s="303"/>
      <c r="Y685" s="303"/>
    </row>
    <row r="686" spans="1:25" ht="12.75">
      <c r="A686" s="303"/>
      <c r="B686" s="303"/>
      <c r="C686" s="303"/>
      <c r="D686" s="303"/>
      <c r="E686" s="303"/>
      <c r="F686" s="304"/>
      <c r="G686" s="303"/>
      <c r="H686" s="303"/>
      <c r="I686" s="303"/>
      <c r="J686" s="303"/>
      <c r="K686" s="303"/>
      <c r="L686" s="303"/>
      <c r="M686" s="303"/>
      <c r="N686" s="303"/>
      <c r="O686" s="303"/>
      <c r="P686" s="305"/>
      <c r="Q686" s="305"/>
      <c r="R686" s="303"/>
      <c r="S686" s="303"/>
      <c r="T686" s="303"/>
      <c r="U686" s="303"/>
      <c r="V686" s="303"/>
      <c r="W686" s="303"/>
      <c r="X686" s="303"/>
      <c r="Y686" s="303"/>
    </row>
    <row r="687" spans="1:25" ht="12.75">
      <c r="A687" s="303"/>
      <c r="B687" s="303"/>
      <c r="C687" s="303"/>
      <c r="D687" s="303"/>
      <c r="E687" s="303"/>
      <c r="F687" s="304"/>
      <c r="G687" s="303"/>
      <c r="H687" s="303"/>
      <c r="I687" s="303"/>
      <c r="J687" s="303"/>
      <c r="K687" s="303"/>
      <c r="L687" s="303"/>
      <c r="M687" s="303"/>
      <c r="N687" s="303"/>
      <c r="O687" s="303"/>
      <c r="P687" s="305"/>
      <c r="Q687" s="305"/>
      <c r="R687" s="303"/>
      <c r="S687" s="303"/>
      <c r="T687" s="303"/>
      <c r="U687" s="303"/>
      <c r="V687" s="303"/>
      <c r="W687" s="303"/>
      <c r="X687" s="303"/>
      <c r="Y687" s="303"/>
    </row>
    <row r="688" spans="1:25" ht="12.75">
      <c r="A688" s="303"/>
      <c r="B688" s="303"/>
      <c r="C688" s="303"/>
      <c r="D688" s="303"/>
      <c r="E688" s="303"/>
      <c r="F688" s="304"/>
      <c r="G688" s="303"/>
      <c r="H688" s="303"/>
      <c r="I688" s="303"/>
      <c r="J688" s="303"/>
      <c r="K688" s="303"/>
      <c r="L688" s="303"/>
      <c r="M688" s="303"/>
      <c r="N688" s="303"/>
      <c r="O688" s="303"/>
      <c r="P688" s="305"/>
      <c r="Q688" s="305"/>
      <c r="R688" s="303"/>
      <c r="S688" s="303"/>
      <c r="T688" s="303"/>
      <c r="U688" s="303"/>
      <c r="V688" s="303"/>
      <c r="W688" s="303"/>
      <c r="X688" s="303"/>
      <c r="Y688" s="303"/>
    </row>
    <row r="689" spans="1:25" ht="12.75">
      <c r="A689" s="303"/>
      <c r="B689" s="303"/>
      <c r="C689" s="303"/>
      <c r="D689" s="303"/>
      <c r="E689" s="303"/>
      <c r="F689" s="304"/>
      <c r="G689" s="303"/>
      <c r="H689" s="303"/>
      <c r="I689" s="303"/>
      <c r="J689" s="303"/>
      <c r="K689" s="303"/>
      <c r="L689" s="303"/>
      <c r="M689" s="303"/>
      <c r="N689" s="303"/>
      <c r="O689" s="303"/>
      <c r="P689" s="305"/>
      <c r="Q689" s="305"/>
      <c r="R689" s="303"/>
      <c r="S689" s="303"/>
      <c r="T689" s="303"/>
      <c r="U689" s="303"/>
      <c r="V689" s="303"/>
      <c r="W689" s="303"/>
      <c r="X689" s="303"/>
      <c r="Y689" s="303"/>
    </row>
    <row r="690" spans="1:25" ht="12.75">
      <c r="A690" s="303"/>
      <c r="B690" s="303"/>
      <c r="C690" s="303"/>
      <c r="D690" s="303"/>
      <c r="E690" s="303"/>
      <c r="F690" s="304"/>
      <c r="G690" s="303"/>
      <c r="H690" s="303"/>
      <c r="I690" s="303"/>
      <c r="J690" s="303"/>
      <c r="K690" s="303"/>
      <c r="L690" s="303"/>
      <c r="M690" s="303"/>
      <c r="N690" s="303"/>
      <c r="O690" s="303"/>
      <c r="P690" s="305"/>
      <c r="Q690" s="305"/>
      <c r="R690" s="303"/>
      <c r="S690" s="303"/>
      <c r="T690" s="303"/>
      <c r="U690" s="303"/>
      <c r="V690" s="303"/>
      <c r="W690" s="303"/>
      <c r="X690" s="303"/>
      <c r="Y690" s="303"/>
    </row>
    <row r="691" spans="1:25" ht="12.75">
      <c r="A691" s="303"/>
      <c r="B691" s="303"/>
      <c r="C691" s="303"/>
      <c r="D691" s="303"/>
      <c r="E691" s="303"/>
      <c r="F691" s="304"/>
      <c r="G691" s="303"/>
      <c r="H691" s="303"/>
      <c r="I691" s="303"/>
      <c r="J691" s="303"/>
      <c r="K691" s="303"/>
      <c r="L691" s="303"/>
      <c r="M691" s="303"/>
      <c r="N691" s="303"/>
      <c r="O691" s="303"/>
      <c r="P691" s="305"/>
      <c r="Q691" s="305"/>
      <c r="R691" s="303"/>
      <c r="S691" s="303"/>
      <c r="T691" s="303"/>
      <c r="U691" s="303"/>
      <c r="V691" s="303"/>
      <c r="W691" s="303"/>
      <c r="X691" s="303"/>
      <c r="Y691" s="303"/>
    </row>
    <row r="692" spans="1:25" ht="12.75">
      <c r="A692" s="303"/>
      <c r="B692" s="303"/>
      <c r="C692" s="303"/>
      <c r="D692" s="303"/>
      <c r="E692" s="303"/>
      <c r="F692" s="304"/>
      <c r="G692" s="303"/>
      <c r="H692" s="303"/>
      <c r="I692" s="303"/>
      <c r="J692" s="303"/>
      <c r="K692" s="303"/>
      <c r="L692" s="303"/>
      <c r="M692" s="303"/>
      <c r="N692" s="303"/>
      <c r="O692" s="303"/>
      <c r="P692" s="305"/>
      <c r="Q692" s="305"/>
      <c r="R692" s="303"/>
      <c r="S692" s="303"/>
      <c r="T692" s="303"/>
      <c r="U692" s="303"/>
      <c r="V692" s="303"/>
      <c r="W692" s="303"/>
      <c r="X692" s="303"/>
      <c r="Y692" s="303"/>
    </row>
    <row r="693" spans="1:25" ht="12.75">
      <c r="A693" s="303"/>
      <c r="B693" s="303"/>
      <c r="C693" s="303"/>
      <c r="D693" s="303"/>
      <c r="E693" s="303"/>
      <c r="F693" s="304"/>
      <c r="G693" s="303"/>
      <c r="H693" s="303"/>
      <c r="I693" s="303"/>
      <c r="J693" s="303"/>
      <c r="K693" s="303"/>
      <c r="L693" s="303"/>
      <c r="M693" s="303"/>
      <c r="N693" s="303"/>
      <c r="O693" s="303"/>
      <c r="P693" s="305"/>
      <c r="Q693" s="305"/>
      <c r="R693" s="303"/>
      <c r="S693" s="303"/>
      <c r="T693" s="303"/>
      <c r="U693" s="303"/>
      <c r="V693" s="303"/>
      <c r="W693" s="303"/>
      <c r="X693" s="303"/>
      <c r="Y693" s="303"/>
    </row>
    <row r="694" spans="1:25" ht="12.75">
      <c r="A694" s="303"/>
      <c r="B694" s="303"/>
      <c r="C694" s="303"/>
      <c r="D694" s="303"/>
      <c r="E694" s="303"/>
      <c r="F694" s="304"/>
      <c r="G694" s="303"/>
      <c r="H694" s="303"/>
      <c r="I694" s="303"/>
      <c r="J694" s="303"/>
      <c r="K694" s="303"/>
      <c r="L694" s="303"/>
      <c r="M694" s="303"/>
      <c r="N694" s="303"/>
      <c r="O694" s="303"/>
      <c r="P694" s="305"/>
      <c r="Q694" s="305"/>
      <c r="R694" s="303"/>
      <c r="S694" s="303"/>
      <c r="T694" s="303"/>
      <c r="U694" s="303"/>
      <c r="V694" s="303"/>
      <c r="W694" s="303"/>
      <c r="X694" s="303"/>
      <c r="Y694" s="303"/>
    </row>
    <row r="695" spans="1:25" ht="12.75">
      <c r="A695" s="303"/>
      <c r="B695" s="303"/>
      <c r="C695" s="303"/>
      <c r="D695" s="303"/>
      <c r="E695" s="303"/>
      <c r="F695" s="304"/>
      <c r="G695" s="303"/>
      <c r="H695" s="303"/>
      <c r="I695" s="303"/>
      <c r="J695" s="303"/>
      <c r="K695" s="303"/>
      <c r="L695" s="303"/>
      <c r="M695" s="303"/>
      <c r="N695" s="303"/>
      <c r="O695" s="303"/>
      <c r="P695" s="305"/>
      <c r="Q695" s="305"/>
      <c r="R695" s="303"/>
      <c r="S695" s="303"/>
      <c r="T695" s="303"/>
      <c r="U695" s="303"/>
      <c r="V695" s="303"/>
      <c r="W695" s="303"/>
      <c r="X695" s="303"/>
      <c r="Y695" s="303"/>
    </row>
    <row r="696" spans="1:25" ht="12.75">
      <c r="A696" s="303"/>
      <c r="B696" s="303"/>
      <c r="C696" s="303"/>
      <c r="D696" s="303"/>
      <c r="E696" s="303"/>
      <c r="F696" s="304"/>
      <c r="G696" s="303"/>
      <c r="H696" s="303"/>
      <c r="I696" s="303"/>
      <c r="J696" s="303"/>
      <c r="K696" s="303"/>
      <c r="L696" s="303"/>
      <c r="M696" s="303"/>
      <c r="N696" s="303"/>
      <c r="O696" s="303"/>
      <c r="P696" s="305"/>
      <c r="Q696" s="305"/>
      <c r="R696" s="303"/>
      <c r="S696" s="303"/>
      <c r="T696" s="303"/>
      <c r="U696" s="303"/>
      <c r="V696" s="303"/>
      <c r="W696" s="303"/>
      <c r="X696" s="303"/>
      <c r="Y696" s="303"/>
    </row>
    <row r="697" spans="1:25" ht="12.75">
      <c r="A697" s="303"/>
      <c r="B697" s="303"/>
      <c r="C697" s="303"/>
      <c r="D697" s="303"/>
      <c r="E697" s="303"/>
      <c r="F697" s="304"/>
      <c r="G697" s="303"/>
      <c r="H697" s="303"/>
      <c r="I697" s="303"/>
      <c r="J697" s="303"/>
      <c r="K697" s="303"/>
      <c r="L697" s="303"/>
      <c r="M697" s="303"/>
      <c r="N697" s="303"/>
      <c r="O697" s="303"/>
      <c r="P697" s="305"/>
      <c r="Q697" s="305"/>
      <c r="R697" s="303"/>
      <c r="S697" s="303"/>
      <c r="T697" s="303"/>
      <c r="U697" s="303"/>
      <c r="V697" s="303"/>
      <c r="W697" s="303"/>
      <c r="X697" s="303"/>
      <c r="Y697" s="303"/>
    </row>
    <row r="698" spans="1:25" ht="12.75">
      <c r="A698" s="303"/>
      <c r="B698" s="303"/>
      <c r="C698" s="303"/>
      <c r="D698" s="303"/>
      <c r="E698" s="303"/>
      <c r="F698" s="304"/>
      <c r="G698" s="303"/>
      <c r="H698" s="303"/>
      <c r="I698" s="303"/>
      <c r="J698" s="303"/>
      <c r="K698" s="303"/>
      <c r="L698" s="303"/>
      <c r="M698" s="303"/>
      <c r="N698" s="303"/>
      <c r="O698" s="303"/>
      <c r="P698" s="305"/>
      <c r="Q698" s="305"/>
      <c r="R698" s="303"/>
      <c r="S698" s="303"/>
      <c r="T698" s="303"/>
      <c r="U698" s="303"/>
      <c r="V698" s="303"/>
      <c r="W698" s="303"/>
      <c r="X698" s="303"/>
      <c r="Y698" s="303"/>
    </row>
    <row r="699" spans="1:25" ht="12.75">
      <c r="A699" s="303"/>
      <c r="B699" s="303"/>
      <c r="C699" s="303"/>
      <c r="D699" s="303"/>
      <c r="E699" s="303"/>
      <c r="F699" s="304"/>
      <c r="G699" s="303"/>
      <c r="H699" s="303"/>
      <c r="I699" s="303"/>
      <c r="J699" s="303"/>
      <c r="K699" s="303"/>
      <c r="L699" s="303"/>
      <c r="M699" s="303"/>
      <c r="N699" s="303"/>
      <c r="O699" s="303"/>
      <c r="P699" s="305"/>
      <c r="Q699" s="305"/>
      <c r="R699" s="303"/>
      <c r="S699" s="303"/>
      <c r="T699" s="303"/>
      <c r="U699" s="303"/>
      <c r="V699" s="303"/>
      <c r="W699" s="303"/>
      <c r="X699" s="303"/>
      <c r="Y699" s="303"/>
    </row>
    <row r="700" spans="1:25" ht="12.75">
      <c r="A700" s="303"/>
      <c r="B700" s="303"/>
      <c r="C700" s="303"/>
      <c r="D700" s="303"/>
      <c r="E700" s="303"/>
      <c r="F700" s="304"/>
      <c r="G700" s="303"/>
      <c r="H700" s="303"/>
      <c r="I700" s="303"/>
      <c r="J700" s="303"/>
      <c r="K700" s="303"/>
      <c r="L700" s="303"/>
      <c r="M700" s="303"/>
      <c r="N700" s="303"/>
      <c r="O700" s="303"/>
      <c r="P700" s="305"/>
      <c r="Q700" s="305"/>
      <c r="R700" s="303"/>
      <c r="S700" s="303"/>
      <c r="T700" s="303"/>
      <c r="U700" s="303"/>
      <c r="V700" s="303"/>
      <c r="W700" s="303"/>
      <c r="X700" s="303"/>
      <c r="Y700" s="303"/>
    </row>
    <row r="701" spans="1:25" ht="12.75">
      <c r="A701" s="303"/>
      <c r="B701" s="303"/>
      <c r="C701" s="303"/>
      <c r="D701" s="303"/>
      <c r="E701" s="303"/>
      <c r="F701" s="304"/>
      <c r="G701" s="303"/>
      <c r="H701" s="303"/>
      <c r="I701" s="303"/>
      <c r="J701" s="303"/>
      <c r="K701" s="303"/>
      <c r="L701" s="303"/>
      <c r="M701" s="303"/>
      <c r="N701" s="303"/>
      <c r="O701" s="303"/>
      <c r="P701" s="305"/>
      <c r="Q701" s="305"/>
      <c r="R701" s="303"/>
      <c r="S701" s="303"/>
      <c r="T701" s="303"/>
      <c r="U701" s="303"/>
      <c r="V701" s="303"/>
      <c r="W701" s="303"/>
      <c r="X701" s="303"/>
      <c r="Y701" s="303"/>
    </row>
    <row r="702" spans="1:25" ht="12.75">
      <c r="A702" s="303"/>
      <c r="B702" s="303"/>
      <c r="C702" s="303"/>
      <c r="D702" s="303"/>
      <c r="E702" s="303"/>
      <c r="F702" s="304"/>
      <c r="G702" s="303"/>
      <c r="H702" s="303"/>
      <c r="I702" s="303"/>
      <c r="J702" s="303"/>
      <c r="K702" s="303"/>
      <c r="L702" s="303"/>
      <c r="M702" s="303"/>
      <c r="N702" s="303"/>
      <c r="O702" s="303"/>
      <c r="P702" s="305"/>
      <c r="Q702" s="305"/>
      <c r="R702" s="303"/>
      <c r="S702" s="303"/>
      <c r="T702" s="303"/>
      <c r="U702" s="303"/>
      <c r="V702" s="303"/>
      <c r="W702" s="303"/>
      <c r="X702" s="303"/>
      <c r="Y702" s="303"/>
    </row>
    <row r="703" spans="1:25" ht="12.75">
      <c r="A703" s="303"/>
      <c r="B703" s="303"/>
      <c r="C703" s="303"/>
      <c r="D703" s="303"/>
      <c r="E703" s="303"/>
      <c r="F703" s="304"/>
      <c r="G703" s="303"/>
      <c r="H703" s="303"/>
      <c r="I703" s="303"/>
      <c r="J703" s="303"/>
      <c r="K703" s="303"/>
      <c r="L703" s="303"/>
      <c r="M703" s="303"/>
      <c r="N703" s="303"/>
      <c r="O703" s="303"/>
      <c r="P703" s="305"/>
      <c r="Q703" s="305"/>
      <c r="R703" s="303"/>
      <c r="S703" s="303"/>
      <c r="T703" s="303"/>
      <c r="U703" s="303"/>
      <c r="V703" s="303"/>
      <c r="W703" s="303"/>
      <c r="X703" s="303"/>
      <c r="Y703" s="303"/>
    </row>
    <row r="704" spans="1:25" ht="12.75">
      <c r="A704" s="303"/>
      <c r="B704" s="303"/>
      <c r="C704" s="303"/>
      <c r="D704" s="303"/>
      <c r="E704" s="303"/>
      <c r="F704" s="304"/>
      <c r="G704" s="303"/>
      <c r="H704" s="303"/>
      <c r="I704" s="303"/>
      <c r="J704" s="303"/>
      <c r="K704" s="303"/>
      <c r="L704" s="303"/>
      <c r="M704" s="303"/>
      <c r="N704" s="303"/>
      <c r="O704" s="303"/>
      <c r="P704" s="305"/>
      <c r="Q704" s="305"/>
      <c r="R704" s="303"/>
      <c r="S704" s="303"/>
      <c r="T704" s="303"/>
      <c r="U704" s="303"/>
      <c r="V704" s="303"/>
      <c r="W704" s="303"/>
      <c r="X704" s="303"/>
      <c r="Y704" s="303"/>
    </row>
    <row r="705" spans="1:25" ht="12.75">
      <c r="A705" s="303"/>
      <c r="B705" s="303"/>
      <c r="C705" s="303"/>
      <c r="D705" s="303"/>
      <c r="E705" s="303"/>
      <c r="F705" s="304"/>
      <c r="G705" s="303"/>
      <c r="H705" s="303"/>
      <c r="I705" s="303"/>
      <c r="J705" s="303"/>
      <c r="K705" s="303"/>
      <c r="L705" s="303"/>
      <c r="M705" s="303"/>
      <c r="N705" s="303"/>
      <c r="O705" s="303"/>
      <c r="P705" s="305"/>
      <c r="Q705" s="305"/>
      <c r="R705" s="303"/>
      <c r="S705" s="303"/>
      <c r="T705" s="303"/>
      <c r="U705" s="303"/>
      <c r="V705" s="303"/>
      <c r="W705" s="303"/>
      <c r="X705" s="303"/>
      <c r="Y705" s="303"/>
    </row>
    <row r="706" spans="1:25" ht="12.75">
      <c r="A706" s="303"/>
      <c r="B706" s="303"/>
      <c r="C706" s="303"/>
      <c r="D706" s="303"/>
      <c r="E706" s="303"/>
      <c r="F706" s="304"/>
      <c r="G706" s="303"/>
      <c r="H706" s="303"/>
      <c r="I706" s="303"/>
      <c r="J706" s="303"/>
      <c r="K706" s="303"/>
      <c r="L706" s="303"/>
      <c r="M706" s="303"/>
      <c r="N706" s="303"/>
      <c r="O706" s="303"/>
      <c r="P706" s="305"/>
      <c r="Q706" s="305"/>
      <c r="R706" s="303"/>
      <c r="S706" s="303"/>
      <c r="T706" s="303"/>
      <c r="U706" s="303"/>
      <c r="V706" s="303"/>
      <c r="W706" s="303"/>
      <c r="X706" s="303"/>
      <c r="Y706" s="303"/>
    </row>
    <row r="707" spans="1:25" ht="12.75">
      <c r="A707" s="303"/>
      <c r="B707" s="303"/>
      <c r="C707" s="303"/>
      <c r="D707" s="303"/>
      <c r="E707" s="303"/>
      <c r="F707" s="304"/>
      <c r="G707" s="303"/>
      <c r="H707" s="303"/>
      <c r="I707" s="303"/>
      <c r="J707" s="303"/>
      <c r="K707" s="303"/>
      <c r="L707" s="303"/>
      <c r="M707" s="303"/>
      <c r="N707" s="303"/>
      <c r="O707" s="303"/>
      <c r="P707" s="305"/>
      <c r="Q707" s="305"/>
      <c r="R707" s="303"/>
      <c r="S707" s="303"/>
      <c r="T707" s="303"/>
      <c r="U707" s="303"/>
      <c r="V707" s="303"/>
      <c r="W707" s="303"/>
      <c r="X707" s="303"/>
      <c r="Y707" s="303"/>
    </row>
    <row r="708" spans="1:25" ht="12.75">
      <c r="A708" s="303"/>
      <c r="B708" s="303"/>
      <c r="C708" s="303"/>
      <c r="D708" s="303"/>
      <c r="E708" s="303"/>
      <c r="F708" s="304"/>
      <c r="G708" s="303"/>
      <c r="H708" s="303"/>
      <c r="I708" s="303"/>
      <c r="J708" s="303"/>
      <c r="K708" s="303"/>
      <c r="L708" s="303"/>
      <c r="M708" s="303"/>
      <c r="N708" s="303"/>
      <c r="O708" s="303"/>
      <c r="P708" s="305"/>
      <c r="Q708" s="305"/>
      <c r="R708" s="303"/>
      <c r="S708" s="303"/>
      <c r="T708" s="303"/>
      <c r="U708" s="303"/>
      <c r="V708" s="303"/>
      <c r="W708" s="303"/>
      <c r="X708" s="303"/>
      <c r="Y708" s="303"/>
    </row>
    <row r="709" spans="1:25" ht="12.75">
      <c r="A709" s="303"/>
      <c r="B709" s="303"/>
      <c r="C709" s="303"/>
      <c r="D709" s="303"/>
      <c r="E709" s="303"/>
      <c r="F709" s="304"/>
      <c r="G709" s="303"/>
      <c r="H709" s="303"/>
      <c r="I709" s="303"/>
      <c r="J709" s="303"/>
      <c r="K709" s="303"/>
      <c r="L709" s="303"/>
      <c r="M709" s="303"/>
      <c r="N709" s="303"/>
      <c r="O709" s="303"/>
      <c r="P709" s="305"/>
      <c r="Q709" s="305"/>
      <c r="R709" s="303"/>
      <c r="S709" s="303"/>
      <c r="T709" s="303"/>
      <c r="U709" s="303"/>
      <c r="V709" s="303"/>
      <c r="W709" s="303"/>
      <c r="X709" s="303"/>
      <c r="Y709" s="303"/>
    </row>
    <row r="710" spans="1:25" ht="12.75">
      <c r="A710" s="303"/>
      <c r="B710" s="303"/>
      <c r="C710" s="303"/>
      <c r="D710" s="303"/>
      <c r="E710" s="303"/>
      <c r="F710" s="304"/>
      <c r="G710" s="303"/>
      <c r="H710" s="303"/>
      <c r="I710" s="303"/>
      <c r="J710" s="303"/>
      <c r="K710" s="303"/>
      <c r="L710" s="303"/>
      <c r="M710" s="303"/>
      <c r="N710" s="303"/>
      <c r="O710" s="303"/>
      <c r="P710" s="305"/>
      <c r="Q710" s="305"/>
      <c r="R710" s="303"/>
      <c r="S710" s="303"/>
      <c r="T710" s="303"/>
      <c r="U710" s="303"/>
      <c r="V710" s="303"/>
      <c r="W710" s="303"/>
      <c r="X710" s="303"/>
      <c r="Y710" s="303"/>
    </row>
    <row r="711" spans="1:25" ht="12.75">
      <c r="A711" s="303"/>
      <c r="B711" s="303"/>
      <c r="C711" s="303"/>
      <c r="D711" s="303"/>
      <c r="E711" s="303"/>
      <c r="F711" s="304"/>
      <c r="G711" s="303"/>
      <c r="H711" s="303"/>
      <c r="I711" s="303"/>
      <c r="J711" s="303"/>
      <c r="K711" s="303"/>
      <c r="L711" s="303"/>
      <c r="M711" s="303"/>
      <c r="N711" s="303"/>
      <c r="O711" s="303"/>
      <c r="P711" s="305"/>
      <c r="Q711" s="305"/>
      <c r="R711" s="303"/>
      <c r="S711" s="303"/>
      <c r="T711" s="303"/>
      <c r="U711" s="303"/>
      <c r="V711" s="303"/>
      <c r="W711" s="303"/>
      <c r="X711" s="303"/>
      <c r="Y711" s="303"/>
    </row>
    <row r="712" spans="1:25" ht="12.75">
      <c r="A712" s="303"/>
      <c r="B712" s="303"/>
      <c r="C712" s="303"/>
      <c r="D712" s="303"/>
      <c r="E712" s="303"/>
      <c r="F712" s="304"/>
      <c r="G712" s="303"/>
      <c r="H712" s="303"/>
      <c r="I712" s="303"/>
      <c r="J712" s="303"/>
      <c r="K712" s="303"/>
      <c r="L712" s="303"/>
      <c r="M712" s="303"/>
      <c r="N712" s="303"/>
      <c r="O712" s="303"/>
      <c r="P712" s="305"/>
      <c r="Q712" s="305"/>
      <c r="R712" s="303"/>
      <c r="S712" s="303"/>
      <c r="T712" s="303"/>
      <c r="U712" s="303"/>
      <c r="V712" s="303"/>
      <c r="W712" s="303"/>
      <c r="X712" s="303"/>
      <c r="Y712" s="303"/>
    </row>
    <row r="713" spans="1:25" ht="12.75">
      <c r="A713" s="303"/>
      <c r="B713" s="303"/>
      <c r="C713" s="303"/>
      <c r="D713" s="303"/>
      <c r="E713" s="303"/>
      <c r="F713" s="304"/>
      <c r="G713" s="303"/>
      <c r="H713" s="303"/>
      <c r="I713" s="303"/>
      <c r="J713" s="303"/>
      <c r="K713" s="303"/>
      <c r="L713" s="303"/>
      <c r="M713" s="303"/>
      <c r="N713" s="303"/>
      <c r="O713" s="303"/>
      <c r="P713" s="305"/>
      <c r="Q713" s="305"/>
      <c r="R713" s="303"/>
      <c r="S713" s="303"/>
      <c r="T713" s="303"/>
      <c r="U713" s="303"/>
      <c r="V713" s="303"/>
      <c r="W713" s="303"/>
      <c r="X713" s="303"/>
      <c r="Y713" s="303"/>
    </row>
    <row r="714" spans="1:25" ht="12.75">
      <c r="A714" s="303"/>
      <c r="B714" s="303"/>
      <c r="C714" s="303"/>
      <c r="D714" s="303"/>
      <c r="E714" s="303"/>
      <c r="F714" s="304"/>
      <c r="G714" s="303"/>
      <c r="H714" s="303"/>
      <c r="I714" s="303"/>
      <c r="J714" s="303"/>
      <c r="K714" s="303"/>
      <c r="L714" s="303"/>
      <c r="M714" s="303"/>
      <c r="N714" s="303"/>
      <c r="O714" s="303"/>
      <c r="P714" s="305"/>
      <c r="Q714" s="305"/>
      <c r="R714" s="303"/>
      <c r="S714" s="303"/>
      <c r="T714" s="303"/>
      <c r="U714" s="303"/>
      <c r="V714" s="303"/>
      <c r="W714" s="303"/>
      <c r="X714" s="303"/>
      <c r="Y714" s="303"/>
    </row>
    <row r="715" spans="1:25" ht="12.75">
      <c r="A715" s="303"/>
      <c r="B715" s="303"/>
      <c r="C715" s="303"/>
      <c r="D715" s="303"/>
      <c r="E715" s="303"/>
      <c r="F715" s="304"/>
      <c r="G715" s="303"/>
      <c r="H715" s="303"/>
      <c r="I715" s="303"/>
      <c r="J715" s="303"/>
      <c r="K715" s="303"/>
      <c r="L715" s="303"/>
      <c r="M715" s="303"/>
      <c r="N715" s="303"/>
      <c r="O715" s="303"/>
      <c r="P715" s="305"/>
      <c r="Q715" s="305"/>
      <c r="R715" s="303"/>
      <c r="S715" s="303"/>
      <c r="T715" s="303"/>
      <c r="U715" s="303"/>
      <c r="V715" s="303"/>
      <c r="W715" s="303"/>
      <c r="X715" s="303"/>
      <c r="Y715" s="303"/>
    </row>
    <row r="716" spans="1:25" ht="12.75">
      <c r="A716" s="303"/>
      <c r="B716" s="303"/>
      <c r="C716" s="303"/>
      <c r="D716" s="303"/>
      <c r="E716" s="303"/>
      <c r="F716" s="304"/>
      <c r="G716" s="303"/>
      <c r="H716" s="303"/>
      <c r="I716" s="303"/>
      <c r="J716" s="303"/>
      <c r="K716" s="303"/>
      <c r="L716" s="303"/>
      <c r="M716" s="303"/>
      <c r="N716" s="303"/>
      <c r="O716" s="303"/>
      <c r="P716" s="305"/>
      <c r="Q716" s="305"/>
      <c r="R716" s="303"/>
      <c r="S716" s="303"/>
      <c r="T716" s="303"/>
      <c r="U716" s="303"/>
      <c r="V716" s="303"/>
      <c r="W716" s="303"/>
      <c r="X716" s="303"/>
      <c r="Y716" s="303"/>
    </row>
    <row r="717" spans="1:25" ht="12.75">
      <c r="A717" s="303"/>
      <c r="B717" s="303"/>
      <c r="C717" s="303"/>
      <c r="D717" s="303"/>
      <c r="E717" s="303"/>
      <c r="F717" s="304"/>
      <c r="G717" s="303"/>
      <c r="H717" s="303"/>
      <c r="I717" s="303"/>
      <c r="J717" s="303"/>
      <c r="K717" s="303"/>
      <c r="L717" s="303"/>
      <c r="M717" s="303"/>
      <c r="N717" s="303"/>
      <c r="O717" s="303"/>
      <c r="P717" s="305"/>
      <c r="Q717" s="305"/>
      <c r="R717" s="303"/>
      <c r="S717" s="303"/>
      <c r="T717" s="303"/>
      <c r="U717" s="303"/>
      <c r="V717" s="303"/>
      <c r="W717" s="303"/>
      <c r="X717" s="303"/>
      <c r="Y717" s="303"/>
    </row>
    <row r="718" spans="1:25" ht="12.75">
      <c r="A718" s="303"/>
      <c r="B718" s="303"/>
      <c r="C718" s="303"/>
      <c r="D718" s="303"/>
      <c r="E718" s="303"/>
      <c r="F718" s="304"/>
      <c r="G718" s="303"/>
      <c r="H718" s="303"/>
      <c r="I718" s="303"/>
      <c r="J718" s="303"/>
      <c r="K718" s="303"/>
      <c r="L718" s="303"/>
      <c r="M718" s="303"/>
      <c r="N718" s="303"/>
      <c r="O718" s="303"/>
      <c r="P718" s="305"/>
      <c r="Q718" s="305"/>
      <c r="R718" s="303"/>
      <c r="S718" s="303"/>
      <c r="T718" s="303"/>
      <c r="U718" s="303"/>
      <c r="V718" s="303"/>
      <c r="W718" s="303"/>
      <c r="X718" s="303"/>
      <c r="Y718" s="303"/>
    </row>
    <row r="719" spans="1:25" ht="12.75">
      <c r="A719" s="303"/>
      <c r="B719" s="303"/>
      <c r="C719" s="303"/>
      <c r="D719" s="303"/>
      <c r="E719" s="303"/>
      <c r="F719" s="304"/>
      <c r="G719" s="303"/>
      <c r="H719" s="303"/>
      <c r="I719" s="303"/>
      <c r="J719" s="303"/>
      <c r="K719" s="303"/>
      <c r="L719" s="303"/>
      <c r="M719" s="303"/>
      <c r="N719" s="303"/>
      <c r="O719" s="303"/>
      <c r="P719" s="305"/>
      <c r="Q719" s="305"/>
      <c r="R719" s="303"/>
      <c r="S719" s="303"/>
      <c r="T719" s="303"/>
      <c r="U719" s="303"/>
      <c r="V719" s="303"/>
      <c r="W719" s="303"/>
      <c r="X719" s="303"/>
      <c r="Y719" s="303"/>
    </row>
    <row r="720" spans="1:25" ht="12.75">
      <c r="A720" s="303"/>
      <c r="B720" s="303"/>
      <c r="C720" s="303"/>
      <c r="D720" s="303"/>
      <c r="E720" s="303"/>
      <c r="F720" s="304"/>
      <c r="G720" s="303"/>
      <c r="H720" s="303"/>
      <c r="I720" s="303"/>
      <c r="J720" s="303"/>
      <c r="K720" s="303"/>
      <c r="L720" s="303"/>
      <c r="M720" s="303"/>
      <c r="N720" s="303"/>
      <c r="O720" s="303"/>
      <c r="P720" s="305"/>
      <c r="Q720" s="305"/>
      <c r="R720" s="303"/>
      <c r="S720" s="303"/>
      <c r="T720" s="303"/>
      <c r="U720" s="303"/>
      <c r="V720" s="303"/>
      <c r="W720" s="303"/>
      <c r="X720" s="303"/>
      <c r="Y720" s="303"/>
    </row>
    <row r="721" spans="1:25" ht="12.75">
      <c r="A721" s="303"/>
      <c r="B721" s="303"/>
      <c r="C721" s="303"/>
      <c r="D721" s="303"/>
      <c r="E721" s="303"/>
      <c r="F721" s="304"/>
      <c r="G721" s="303"/>
      <c r="H721" s="303"/>
      <c r="I721" s="303"/>
      <c r="J721" s="303"/>
      <c r="K721" s="303"/>
      <c r="L721" s="303"/>
      <c r="M721" s="303"/>
      <c r="N721" s="303"/>
      <c r="O721" s="303"/>
      <c r="P721" s="305"/>
      <c r="Q721" s="305"/>
      <c r="R721" s="303"/>
      <c r="S721" s="303"/>
      <c r="T721" s="303"/>
      <c r="U721" s="303"/>
      <c r="V721" s="303"/>
      <c r="W721" s="303"/>
      <c r="X721" s="303"/>
      <c r="Y721" s="303"/>
    </row>
    <row r="722" spans="1:25" ht="12.75">
      <c r="A722" s="303"/>
      <c r="B722" s="303"/>
      <c r="C722" s="303"/>
      <c r="D722" s="303"/>
      <c r="E722" s="303"/>
      <c r="F722" s="304"/>
      <c r="G722" s="303"/>
      <c r="H722" s="303"/>
      <c r="I722" s="303"/>
      <c r="J722" s="303"/>
      <c r="K722" s="303"/>
      <c r="L722" s="303"/>
      <c r="M722" s="303"/>
      <c r="N722" s="303"/>
      <c r="O722" s="303"/>
      <c r="P722" s="305"/>
      <c r="Q722" s="305"/>
      <c r="R722" s="303"/>
      <c r="S722" s="303"/>
      <c r="T722" s="303"/>
      <c r="U722" s="303"/>
      <c r="V722" s="303"/>
      <c r="W722" s="303"/>
      <c r="X722" s="303"/>
      <c r="Y722" s="303"/>
    </row>
    <row r="723" spans="1:25" ht="12.75">
      <c r="A723" s="303"/>
      <c r="B723" s="303"/>
      <c r="C723" s="303"/>
      <c r="D723" s="303"/>
      <c r="E723" s="303"/>
      <c r="F723" s="304"/>
      <c r="G723" s="303"/>
      <c r="H723" s="303"/>
      <c r="I723" s="303"/>
      <c r="J723" s="303"/>
      <c r="K723" s="303"/>
      <c r="L723" s="303"/>
      <c r="M723" s="303"/>
      <c r="N723" s="303"/>
      <c r="O723" s="303"/>
      <c r="P723" s="305"/>
      <c r="Q723" s="305"/>
      <c r="R723" s="303"/>
      <c r="S723" s="303"/>
      <c r="T723" s="303"/>
      <c r="U723" s="303"/>
      <c r="V723" s="303"/>
      <c r="W723" s="303"/>
      <c r="X723" s="303"/>
      <c r="Y723" s="303"/>
    </row>
    <row r="724" spans="1:25" ht="12.75">
      <c r="A724" s="303"/>
      <c r="B724" s="303"/>
      <c r="C724" s="303"/>
      <c r="D724" s="303"/>
      <c r="E724" s="303"/>
      <c r="F724" s="304"/>
      <c r="G724" s="303"/>
      <c r="H724" s="303"/>
      <c r="I724" s="303"/>
      <c r="J724" s="303"/>
      <c r="K724" s="303"/>
      <c r="L724" s="303"/>
      <c r="M724" s="303"/>
      <c r="N724" s="303"/>
      <c r="O724" s="303"/>
      <c r="P724" s="305"/>
      <c r="Q724" s="305"/>
      <c r="R724" s="303"/>
      <c r="S724" s="303"/>
      <c r="T724" s="303"/>
      <c r="U724" s="303"/>
      <c r="V724" s="303"/>
      <c r="W724" s="303"/>
      <c r="X724" s="303"/>
      <c r="Y724" s="303"/>
    </row>
    <row r="725" spans="1:25" ht="12.75">
      <c r="A725" s="303"/>
      <c r="B725" s="303"/>
      <c r="C725" s="303"/>
      <c r="D725" s="303"/>
      <c r="E725" s="303"/>
      <c r="F725" s="304"/>
      <c r="G725" s="303"/>
      <c r="H725" s="303"/>
      <c r="I725" s="303"/>
      <c r="J725" s="303"/>
      <c r="K725" s="303"/>
      <c r="L725" s="303"/>
      <c r="M725" s="303"/>
      <c r="N725" s="303"/>
      <c r="O725" s="303"/>
      <c r="P725" s="305"/>
      <c r="Q725" s="305"/>
      <c r="R725" s="303"/>
      <c r="S725" s="303"/>
      <c r="T725" s="303"/>
      <c r="U725" s="303"/>
      <c r="V725" s="303"/>
      <c r="W725" s="303"/>
      <c r="X725" s="303"/>
      <c r="Y725" s="303"/>
    </row>
    <row r="726" spans="1:25" ht="12.75">
      <c r="A726" s="303"/>
      <c r="B726" s="303"/>
      <c r="C726" s="303"/>
      <c r="D726" s="303"/>
      <c r="E726" s="303"/>
      <c r="F726" s="304"/>
      <c r="G726" s="303"/>
      <c r="H726" s="303"/>
      <c r="I726" s="303"/>
      <c r="J726" s="303"/>
      <c r="K726" s="303"/>
      <c r="L726" s="303"/>
      <c r="M726" s="303"/>
      <c r="N726" s="303"/>
      <c r="O726" s="303"/>
      <c r="P726" s="305"/>
      <c r="Q726" s="305"/>
      <c r="R726" s="303"/>
      <c r="S726" s="303"/>
      <c r="T726" s="303"/>
      <c r="U726" s="303"/>
      <c r="V726" s="303"/>
      <c r="W726" s="303"/>
      <c r="X726" s="303"/>
      <c r="Y726" s="303"/>
    </row>
    <row r="727" spans="1:25" ht="12.75">
      <c r="A727" s="303"/>
      <c r="B727" s="303"/>
      <c r="C727" s="303"/>
      <c r="D727" s="303"/>
      <c r="E727" s="303"/>
      <c r="F727" s="304"/>
      <c r="G727" s="303"/>
      <c r="H727" s="303"/>
      <c r="I727" s="303"/>
      <c r="J727" s="303"/>
      <c r="K727" s="303"/>
      <c r="L727" s="303"/>
      <c r="M727" s="303"/>
      <c r="N727" s="303"/>
      <c r="O727" s="303"/>
      <c r="P727" s="305"/>
      <c r="Q727" s="305"/>
      <c r="R727" s="303"/>
      <c r="S727" s="303"/>
      <c r="T727" s="303"/>
      <c r="U727" s="303"/>
      <c r="V727" s="303"/>
      <c r="W727" s="303"/>
      <c r="X727" s="303"/>
      <c r="Y727" s="303"/>
    </row>
    <row r="728" spans="1:25" ht="12.75">
      <c r="A728" s="303"/>
      <c r="B728" s="303"/>
      <c r="C728" s="303"/>
      <c r="D728" s="303"/>
      <c r="E728" s="303"/>
      <c r="F728" s="304"/>
      <c r="G728" s="303"/>
      <c r="H728" s="303"/>
      <c r="I728" s="303"/>
      <c r="J728" s="303"/>
      <c r="K728" s="303"/>
      <c r="L728" s="303"/>
      <c r="M728" s="303"/>
      <c r="N728" s="303"/>
      <c r="O728" s="303"/>
      <c r="P728" s="305"/>
      <c r="Q728" s="305"/>
      <c r="R728" s="303"/>
      <c r="S728" s="303"/>
      <c r="T728" s="303"/>
      <c r="U728" s="303"/>
      <c r="V728" s="303"/>
      <c r="W728" s="303"/>
      <c r="X728" s="303"/>
      <c r="Y728" s="303"/>
    </row>
    <row r="729" spans="1:25" ht="12.75">
      <c r="A729" s="303"/>
      <c r="B729" s="303"/>
      <c r="C729" s="303"/>
      <c r="D729" s="303"/>
      <c r="E729" s="303"/>
      <c r="F729" s="304"/>
      <c r="G729" s="303"/>
      <c r="H729" s="303"/>
      <c r="I729" s="303"/>
      <c r="J729" s="303"/>
      <c r="K729" s="303"/>
      <c r="L729" s="303"/>
      <c r="M729" s="303"/>
      <c r="N729" s="303"/>
      <c r="O729" s="303"/>
      <c r="P729" s="305"/>
      <c r="Q729" s="305"/>
      <c r="R729" s="303"/>
      <c r="S729" s="303"/>
      <c r="T729" s="303"/>
      <c r="U729" s="303"/>
      <c r="V729" s="303"/>
      <c r="W729" s="303"/>
      <c r="X729" s="303"/>
      <c r="Y729" s="303"/>
    </row>
    <row r="730" spans="1:25" ht="12.75">
      <c r="A730" s="303"/>
      <c r="B730" s="303"/>
      <c r="C730" s="303"/>
      <c r="D730" s="303"/>
      <c r="E730" s="303"/>
      <c r="F730" s="304"/>
      <c r="G730" s="303"/>
      <c r="H730" s="303"/>
      <c r="I730" s="303"/>
      <c r="J730" s="303"/>
      <c r="K730" s="303"/>
      <c r="L730" s="303"/>
      <c r="M730" s="303"/>
      <c r="N730" s="303"/>
      <c r="O730" s="303"/>
      <c r="P730" s="305"/>
      <c r="Q730" s="305"/>
      <c r="R730" s="303"/>
      <c r="S730" s="303"/>
      <c r="T730" s="303"/>
      <c r="U730" s="303"/>
      <c r="V730" s="303"/>
      <c r="W730" s="303"/>
      <c r="X730" s="303"/>
      <c r="Y730" s="303"/>
    </row>
    <row r="731" spans="1:25" ht="12.75">
      <c r="A731" s="303"/>
      <c r="B731" s="303"/>
      <c r="C731" s="303"/>
      <c r="D731" s="303"/>
      <c r="E731" s="303"/>
      <c r="F731" s="304"/>
      <c r="G731" s="303"/>
      <c r="H731" s="303"/>
      <c r="I731" s="303"/>
      <c r="J731" s="303"/>
      <c r="K731" s="303"/>
      <c r="L731" s="303"/>
      <c r="M731" s="303"/>
      <c r="N731" s="303"/>
      <c r="O731" s="303"/>
      <c r="P731" s="305"/>
      <c r="Q731" s="305"/>
      <c r="R731" s="303"/>
      <c r="S731" s="303"/>
      <c r="T731" s="303"/>
      <c r="U731" s="303"/>
      <c r="V731" s="303"/>
      <c r="W731" s="303"/>
      <c r="X731" s="303"/>
      <c r="Y731" s="303"/>
    </row>
    <row r="732" spans="1:25" ht="12.75">
      <c r="A732" s="303"/>
      <c r="B732" s="303"/>
      <c r="C732" s="303"/>
      <c r="D732" s="303"/>
      <c r="E732" s="303"/>
      <c r="F732" s="304"/>
      <c r="G732" s="303"/>
      <c r="H732" s="303"/>
      <c r="I732" s="303"/>
      <c r="J732" s="303"/>
      <c r="K732" s="303"/>
      <c r="L732" s="303"/>
      <c r="M732" s="303"/>
      <c r="N732" s="303"/>
      <c r="O732" s="303"/>
      <c r="P732" s="305"/>
      <c r="Q732" s="305"/>
      <c r="R732" s="303"/>
      <c r="S732" s="303"/>
      <c r="T732" s="303"/>
      <c r="U732" s="303"/>
      <c r="V732" s="303"/>
      <c r="W732" s="303"/>
      <c r="X732" s="303"/>
      <c r="Y732" s="303"/>
    </row>
    <row r="733" spans="1:25" ht="12.75">
      <c r="A733" s="303"/>
      <c r="B733" s="303"/>
      <c r="C733" s="303"/>
      <c r="D733" s="303"/>
      <c r="E733" s="303"/>
      <c r="F733" s="304"/>
      <c r="G733" s="303"/>
      <c r="H733" s="303"/>
      <c r="I733" s="303"/>
      <c r="J733" s="303"/>
      <c r="K733" s="303"/>
      <c r="L733" s="303"/>
      <c r="M733" s="303"/>
      <c r="N733" s="303"/>
      <c r="O733" s="303"/>
      <c r="P733" s="305"/>
      <c r="Q733" s="305"/>
      <c r="R733" s="303"/>
      <c r="S733" s="303"/>
      <c r="T733" s="303"/>
      <c r="U733" s="303"/>
      <c r="V733" s="303"/>
      <c r="W733" s="303"/>
      <c r="X733" s="303"/>
      <c r="Y733" s="303"/>
    </row>
    <row r="734" spans="1:25" ht="12.75">
      <c r="A734" s="303"/>
      <c r="B734" s="303"/>
      <c r="C734" s="303"/>
      <c r="D734" s="303"/>
      <c r="E734" s="303"/>
      <c r="F734" s="304"/>
      <c r="G734" s="303"/>
      <c r="H734" s="303"/>
      <c r="I734" s="303"/>
      <c r="J734" s="303"/>
      <c r="K734" s="303"/>
      <c r="L734" s="303"/>
      <c r="M734" s="303"/>
      <c r="N734" s="303"/>
      <c r="O734" s="303"/>
      <c r="P734" s="305"/>
      <c r="Q734" s="305"/>
      <c r="R734" s="303"/>
      <c r="S734" s="303"/>
      <c r="T734" s="303"/>
      <c r="U734" s="303"/>
      <c r="V734" s="303"/>
      <c r="W734" s="303"/>
      <c r="X734" s="303"/>
      <c r="Y734" s="303"/>
    </row>
    <row r="735" spans="1:25" ht="12.75">
      <c r="A735" s="303"/>
      <c r="B735" s="303"/>
      <c r="C735" s="303"/>
      <c r="D735" s="303"/>
      <c r="E735" s="303"/>
      <c r="F735" s="304"/>
      <c r="G735" s="303"/>
      <c r="H735" s="303"/>
      <c r="I735" s="303"/>
      <c r="J735" s="303"/>
      <c r="K735" s="303"/>
      <c r="L735" s="303"/>
      <c r="M735" s="303"/>
      <c r="N735" s="303"/>
      <c r="O735" s="303"/>
      <c r="P735" s="305"/>
      <c r="Q735" s="305"/>
      <c r="R735" s="303"/>
      <c r="S735" s="303"/>
      <c r="T735" s="303"/>
      <c r="U735" s="303"/>
      <c r="V735" s="303"/>
      <c r="W735" s="303"/>
      <c r="X735" s="303"/>
      <c r="Y735" s="303"/>
    </row>
    <row r="736" spans="1:25" ht="12.75">
      <c r="A736" s="303"/>
      <c r="B736" s="303"/>
      <c r="C736" s="303"/>
      <c r="D736" s="303"/>
      <c r="E736" s="303"/>
      <c r="F736" s="304"/>
      <c r="G736" s="303"/>
      <c r="H736" s="303"/>
      <c r="I736" s="303"/>
      <c r="J736" s="303"/>
      <c r="K736" s="303"/>
      <c r="L736" s="303"/>
      <c r="M736" s="303"/>
      <c r="N736" s="303"/>
      <c r="O736" s="303"/>
      <c r="P736" s="305"/>
      <c r="Q736" s="305"/>
      <c r="R736" s="303"/>
      <c r="S736" s="303"/>
      <c r="T736" s="303"/>
      <c r="U736" s="303"/>
      <c r="V736" s="303"/>
      <c r="W736" s="303"/>
      <c r="X736" s="303"/>
      <c r="Y736" s="303"/>
    </row>
    <row r="737" spans="1:25" ht="12.75">
      <c r="A737" s="303"/>
      <c r="B737" s="303"/>
      <c r="C737" s="303"/>
      <c r="D737" s="303"/>
      <c r="E737" s="303"/>
      <c r="F737" s="304"/>
      <c r="G737" s="303"/>
      <c r="H737" s="303"/>
      <c r="I737" s="303"/>
      <c r="J737" s="303"/>
      <c r="K737" s="303"/>
      <c r="L737" s="303"/>
      <c r="M737" s="303"/>
      <c r="N737" s="303"/>
      <c r="O737" s="303"/>
      <c r="P737" s="305"/>
      <c r="Q737" s="305"/>
      <c r="R737" s="303"/>
      <c r="S737" s="303"/>
      <c r="T737" s="303"/>
      <c r="U737" s="303"/>
      <c r="V737" s="303"/>
      <c r="W737" s="303"/>
      <c r="X737" s="303"/>
      <c r="Y737" s="303"/>
    </row>
    <row r="738" spans="1:25" ht="12.75">
      <c r="A738" s="303"/>
      <c r="B738" s="303"/>
      <c r="C738" s="303"/>
      <c r="D738" s="303"/>
      <c r="E738" s="303"/>
      <c r="F738" s="304"/>
      <c r="G738" s="303"/>
      <c r="H738" s="303"/>
      <c r="I738" s="303"/>
      <c r="J738" s="303"/>
      <c r="K738" s="303"/>
      <c r="L738" s="303"/>
      <c r="M738" s="303"/>
      <c r="N738" s="303"/>
      <c r="O738" s="303"/>
      <c r="P738" s="305"/>
      <c r="Q738" s="305"/>
      <c r="R738" s="303"/>
      <c r="S738" s="303"/>
      <c r="T738" s="303"/>
      <c r="U738" s="303"/>
      <c r="V738" s="303"/>
      <c r="W738" s="303"/>
      <c r="X738" s="303"/>
      <c r="Y738" s="303"/>
    </row>
    <row r="739" spans="1:25" ht="12.75">
      <c r="A739" s="303"/>
      <c r="B739" s="303"/>
      <c r="C739" s="303"/>
      <c r="D739" s="303"/>
      <c r="E739" s="303"/>
      <c r="F739" s="304"/>
      <c r="G739" s="303"/>
      <c r="H739" s="303"/>
      <c r="I739" s="303"/>
      <c r="J739" s="303"/>
      <c r="K739" s="303"/>
      <c r="L739" s="303"/>
      <c r="M739" s="303"/>
      <c r="N739" s="303"/>
      <c r="O739" s="303"/>
      <c r="P739" s="305"/>
      <c r="Q739" s="305"/>
      <c r="R739" s="303"/>
      <c r="S739" s="303"/>
      <c r="T739" s="303"/>
      <c r="U739" s="303"/>
      <c r="V739" s="303"/>
      <c r="W739" s="303"/>
      <c r="X739" s="303"/>
      <c r="Y739" s="303"/>
    </row>
    <row r="740" spans="1:25" ht="12.75">
      <c r="A740" s="303"/>
      <c r="B740" s="303"/>
      <c r="C740" s="303"/>
      <c r="D740" s="303"/>
      <c r="E740" s="303"/>
      <c r="F740" s="304"/>
      <c r="G740" s="303"/>
      <c r="H740" s="303"/>
      <c r="I740" s="303"/>
      <c r="J740" s="303"/>
      <c r="K740" s="303"/>
      <c r="L740" s="303"/>
      <c r="M740" s="303"/>
      <c r="N740" s="303"/>
      <c r="O740" s="303"/>
      <c r="P740" s="305"/>
      <c r="Q740" s="305"/>
      <c r="R740" s="303"/>
      <c r="S740" s="303"/>
      <c r="T740" s="303"/>
      <c r="U740" s="303"/>
      <c r="V740" s="303"/>
      <c r="W740" s="303"/>
      <c r="X740" s="303"/>
      <c r="Y740" s="303"/>
    </row>
    <row r="741" spans="1:25" ht="12.75">
      <c r="A741" s="303"/>
      <c r="B741" s="303"/>
      <c r="C741" s="303"/>
      <c r="D741" s="303"/>
      <c r="E741" s="303"/>
      <c r="F741" s="304"/>
      <c r="G741" s="303"/>
      <c r="H741" s="303"/>
      <c r="I741" s="303"/>
      <c r="J741" s="303"/>
      <c r="K741" s="303"/>
      <c r="L741" s="303"/>
      <c r="M741" s="303"/>
      <c r="N741" s="303"/>
      <c r="O741" s="303"/>
      <c r="P741" s="305"/>
      <c r="Q741" s="305"/>
      <c r="R741" s="303"/>
      <c r="S741" s="303"/>
      <c r="T741" s="303"/>
      <c r="U741" s="303"/>
      <c r="V741" s="303"/>
      <c r="W741" s="303"/>
      <c r="X741" s="303"/>
      <c r="Y741" s="303"/>
    </row>
    <row r="742" spans="1:25" ht="12.75">
      <c r="A742" s="303"/>
      <c r="B742" s="303"/>
      <c r="C742" s="303"/>
      <c r="D742" s="303"/>
      <c r="E742" s="303"/>
      <c r="F742" s="304"/>
      <c r="G742" s="303"/>
      <c r="H742" s="303"/>
      <c r="I742" s="303"/>
      <c r="J742" s="303"/>
      <c r="K742" s="303"/>
      <c r="L742" s="303"/>
      <c r="M742" s="303"/>
      <c r="N742" s="303"/>
      <c r="O742" s="303"/>
      <c r="P742" s="305"/>
      <c r="Q742" s="305"/>
      <c r="R742" s="303"/>
      <c r="S742" s="303"/>
      <c r="T742" s="303"/>
      <c r="U742" s="303"/>
      <c r="V742" s="303"/>
      <c r="W742" s="303"/>
      <c r="X742" s="303"/>
      <c r="Y742" s="303"/>
    </row>
    <row r="743" spans="1:25" ht="12.75">
      <c r="A743" s="303"/>
      <c r="B743" s="303"/>
      <c r="C743" s="303"/>
      <c r="D743" s="303"/>
      <c r="E743" s="303"/>
      <c r="F743" s="304"/>
      <c r="G743" s="303"/>
      <c r="H743" s="303"/>
      <c r="I743" s="303"/>
      <c r="J743" s="303"/>
      <c r="K743" s="303"/>
      <c r="L743" s="303"/>
      <c r="M743" s="303"/>
      <c r="N743" s="303"/>
      <c r="O743" s="303"/>
      <c r="P743" s="305"/>
      <c r="Q743" s="305"/>
      <c r="R743" s="303"/>
      <c r="S743" s="303"/>
      <c r="T743" s="303"/>
      <c r="U743" s="303"/>
      <c r="V743" s="303"/>
      <c r="W743" s="303"/>
      <c r="X743" s="303"/>
      <c r="Y743" s="303"/>
    </row>
    <row r="744" spans="1:25" ht="12.75">
      <c r="A744" s="303"/>
      <c r="B744" s="303"/>
      <c r="C744" s="303"/>
      <c r="D744" s="303"/>
      <c r="E744" s="303"/>
      <c r="F744" s="304"/>
      <c r="G744" s="303"/>
      <c r="H744" s="303"/>
      <c r="I744" s="303"/>
      <c r="J744" s="303"/>
      <c r="K744" s="303"/>
      <c r="L744" s="303"/>
      <c r="M744" s="303"/>
      <c r="N744" s="303"/>
      <c r="O744" s="303"/>
      <c r="P744" s="305"/>
      <c r="Q744" s="305"/>
      <c r="R744" s="303"/>
      <c r="S744" s="303"/>
      <c r="T744" s="303"/>
      <c r="U744" s="303"/>
      <c r="V744" s="303"/>
      <c r="W744" s="303"/>
      <c r="X744" s="303"/>
      <c r="Y744" s="303"/>
    </row>
    <row r="745" spans="1:25" ht="12.75">
      <c r="A745" s="303"/>
      <c r="B745" s="303"/>
      <c r="C745" s="303"/>
      <c r="D745" s="303"/>
      <c r="E745" s="303"/>
      <c r="F745" s="304"/>
      <c r="G745" s="303"/>
      <c r="H745" s="303"/>
      <c r="I745" s="303"/>
      <c r="J745" s="303"/>
      <c r="K745" s="303"/>
      <c r="L745" s="303"/>
      <c r="M745" s="303"/>
      <c r="N745" s="303"/>
      <c r="O745" s="303"/>
      <c r="P745" s="305"/>
      <c r="Q745" s="305"/>
      <c r="R745" s="303"/>
      <c r="S745" s="303"/>
      <c r="T745" s="303"/>
      <c r="U745" s="303"/>
      <c r="V745" s="303"/>
      <c r="W745" s="303"/>
      <c r="X745" s="303"/>
      <c r="Y745" s="303"/>
    </row>
    <row r="746" spans="1:25" ht="12.75">
      <c r="A746" s="303"/>
      <c r="B746" s="303"/>
      <c r="C746" s="303"/>
      <c r="D746" s="303"/>
      <c r="E746" s="303"/>
      <c r="F746" s="304"/>
      <c r="G746" s="303"/>
      <c r="H746" s="303"/>
      <c r="I746" s="303"/>
      <c r="J746" s="303"/>
      <c r="K746" s="303"/>
      <c r="L746" s="303"/>
      <c r="M746" s="303"/>
      <c r="N746" s="303"/>
      <c r="O746" s="303"/>
      <c r="P746" s="305"/>
      <c r="Q746" s="305"/>
      <c r="R746" s="303"/>
      <c r="S746" s="303"/>
      <c r="T746" s="303"/>
      <c r="U746" s="303"/>
      <c r="V746" s="303"/>
      <c r="W746" s="303"/>
      <c r="X746" s="303"/>
      <c r="Y746" s="303"/>
    </row>
    <row r="747" spans="1:25" ht="12.75">
      <c r="A747" s="303"/>
      <c r="B747" s="303"/>
      <c r="C747" s="303"/>
      <c r="D747" s="303"/>
      <c r="E747" s="303"/>
      <c r="F747" s="304"/>
      <c r="G747" s="303"/>
      <c r="H747" s="303"/>
      <c r="I747" s="303"/>
      <c r="J747" s="303"/>
      <c r="K747" s="303"/>
      <c r="L747" s="303"/>
      <c r="M747" s="303"/>
      <c r="N747" s="303"/>
      <c r="O747" s="303"/>
      <c r="P747" s="305"/>
      <c r="Q747" s="305"/>
      <c r="R747" s="303"/>
      <c r="S747" s="303"/>
      <c r="T747" s="303"/>
      <c r="U747" s="303"/>
      <c r="V747" s="303"/>
      <c r="W747" s="303"/>
      <c r="X747" s="303"/>
      <c r="Y747" s="303"/>
    </row>
    <row r="748" spans="1:25" ht="12.75">
      <c r="A748" s="303"/>
      <c r="B748" s="303"/>
      <c r="C748" s="303"/>
      <c r="D748" s="303"/>
      <c r="E748" s="303"/>
      <c r="F748" s="304"/>
      <c r="G748" s="303"/>
      <c r="H748" s="303"/>
      <c r="I748" s="303"/>
      <c r="J748" s="303"/>
      <c r="K748" s="303"/>
      <c r="L748" s="303"/>
      <c r="M748" s="303"/>
      <c r="N748" s="303"/>
      <c r="O748" s="303"/>
      <c r="P748" s="305"/>
      <c r="Q748" s="305"/>
      <c r="R748" s="303"/>
      <c r="S748" s="303"/>
      <c r="T748" s="303"/>
      <c r="U748" s="303"/>
      <c r="V748" s="303"/>
      <c r="W748" s="303"/>
      <c r="X748" s="303"/>
      <c r="Y748" s="303"/>
    </row>
    <row r="749" spans="1:25" ht="12.75">
      <c r="A749" s="303"/>
      <c r="B749" s="303"/>
      <c r="C749" s="303"/>
      <c r="D749" s="303"/>
      <c r="E749" s="303"/>
      <c r="F749" s="304"/>
      <c r="G749" s="303"/>
      <c r="H749" s="303"/>
      <c r="I749" s="303"/>
      <c r="J749" s="303"/>
      <c r="K749" s="303"/>
      <c r="L749" s="303"/>
      <c r="M749" s="303"/>
      <c r="N749" s="303"/>
      <c r="O749" s="303"/>
      <c r="P749" s="305"/>
      <c r="Q749" s="305"/>
      <c r="R749" s="303"/>
      <c r="S749" s="303"/>
      <c r="T749" s="303"/>
      <c r="U749" s="303"/>
      <c r="V749" s="303"/>
      <c r="W749" s="303"/>
      <c r="X749" s="303"/>
      <c r="Y749" s="303"/>
    </row>
    <row r="750" spans="1:25" ht="12.75">
      <c r="A750" s="303"/>
      <c r="B750" s="303"/>
      <c r="C750" s="303"/>
      <c r="D750" s="303"/>
      <c r="E750" s="303"/>
      <c r="F750" s="304"/>
      <c r="G750" s="303"/>
      <c r="H750" s="303"/>
      <c r="I750" s="303"/>
      <c r="J750" s="303"/>
      <c r="K750" s="303"/>
      <c r="L750" s="303"/>
      <c r="M750" s="303"/>
      <c r="N750" s="303"/>
      <c r="O750" s="303"/>
      <c r="P750" s="305"/>
      <c r="Q750" s="305"/>
      <c r="R750" s="303"/>
      <c r="S750" s="303"/>
      <c r="T750" s="303"/>
      <c r="U750" s="303"/>
      <c r="V750" s="303"/>
      <c r="W750" s="303"/>
      <c r="X750" s="303"/>
      <c r="Y750" s="303"/>
    </row>
    <row r="751" spans="1:25" ht="12.75">
      <c r="A751" s="303"/>
      <c r="B751" s="303"/>
      <c r="C751" s="303"/>
      <c r="D751" s="303"/>
      <c r="E751" s="303"/>
      <c r="F751" s="304"/>
      <c r="G751" s="303"/>
      <c r="H751" s="303"/>
      <c r="I751" s="303"/>
      <c r="J751" s="303"/>
      <c r="K751" s="303"/>
      <c r="L751" s="303"/>
      <c r="M751" s="303"/>
      <c r="N751" s="303"/>
      <c r="O751" s="303"/>
      <c r="P751" s="305"/>
      <c r="Q751" s="305"/>
      <c r="R751" s="303"/>
      <c r="S751" s="303"/>
      <c r="T751" s="303"/>
      <c r="U751" s="303"/>
      <c r="V751" s="303"/>
      <c r="W751" s="303"/>
      <c r="X751" s="303"/>
      <c r="Y751" s="303"/>
    </row>
    <row r="752" spans="1:25" ht="12.75">
      <c r="A752" s="303"/>
      <c r="B752" s="303"/>
      <c r="C752" s="303"/>
      <c r="D752" s="303"/>
      <c r="E752" s="303"/>
      <c r="F752" s="304"/>
      <c r="G752" s="303"/>
      <c r="H752" s="303"/>
      <c r="I752" s="303"/>
      <c r="J752" s="303"/>
      <c r="K752" s="303"/>
      <c r="L752" s="303"/>
      <c r="M752" s="303"/>
      <c r="N752" s="303"/>
      <c r="O752" s="303"/>
      <c r="P752" s="305"/>
      <c r="Q752" s="305"/>
      <c r="R752" s="303"/>
      <c r="S752" s="303"/>
      <c r="T752" s="303"/>
      <c r="U752" s="303"/>
      <c r="V752" s="303"/>
      <c r="W752" s="303"/>
      <c r="X752" s="303"/>
      <c r="Y752" s="303"/>
    </row>
    <row r="753" spans="1:25" ht="12.75">
      <c r="A753" s="303"/>
      <c r="B753" s="303"/>
      <c r="C753" s="303"/>
      <c r="D753" s="303"/>
      <c r="E753" s="303"/>
      <c r="F753" s="304"/>
      <c r="G753" s="303"/>
      <c r="H753" s="303"/>
      <c r="I753" s="303"/>
      <c r="J753" s="303"/>
      <c r="K753" s="303"/>
      <c r="L753" s="303"/>
      <c r="M753" s="303"/>
      <c r="N753" s="303"/>
      <c r="O753" s="303"/>
      <c r="P753" s="305"/>
      <c r="Q753" s="305"/>
      <c r="R753" s="303"/>
      <c r="S753" s="303"/>
      <c r="T753" s="303"/>
      <c r="U753" s="303"/>
      <c r="V753" s="303"/>
      <c r="W753" s="303"/>
      <c r="X753" s="303"/>
      <c r="Y753" s="303"/>
    </row>
    <row r="754" spans="1:25" ht="12.75">
      <c r="A754" s="303"/>
      <c r="B754" s="303"/>
      <c r="C754" s="303"/>
      <c r="D754" s="303"/>
      <c r="E754" s="303"/>
      <c r="F754" s="304"/>
      <c r="G754" s="303"/>
      <c r="H754" s="303"/>
      <c r="I754" s="303"/>
      <c r="J754" s="303"/>
      <c r="K754" s="303"/>
      <c r="L754" s="303"/>
      <c r="M754" s="303"/>
      <c r="N754" s="303"/>
      <c r="O754" s="303"/>
      <c r="P754" s="305"/>
      <c r="Q754" s="305"/>
      <c r="R754" s="303"/>
      <c r="S754" s="303"/>
      <c r="T754" s="303"/>
      <c r="U754" s="303"/>
      <c r="V754" s="303"/>
      <c r="W754" s="303"/>
      <c r="X754" s="303"/>
      <c r="Y754" s="303"/>
    </row>
    <row r="755" spans="1:25" ht="12.75">
      <c r="A755" s="303"/>
      <c r="B755" s="303"/>
      <c r="C755" s="303"/>
      <c r="D755" s="303"/>
      <c r="E755" s="303"/>
      <c r="F755" s="304"/>
      <c r="G755" s="303"/>
      <c r="H755" s="303"/>
      <c r="I755" s="303"/>
      <c r="J755" s="303"/>
      <c r="K755" s="303"/>
      <c r="L755" s="303"/>
      <c r="M755" s="303"/>
      <c r="N755" s="303"/>
      <c r="O755" s="303"/>
      <c r="P755" s="305"/>
      <c r="Q755" s="305"/>
      <c r="R755" s="303"/>
      <c r="S755" s="303"/>
      <c r="T755" s="303"/>
      <c r="U755" s="303"/>
      <c r="V755" s="303"/>
      <c r="W755" s="303"/>
      <c r="X755" s="303"/>
      <c r="Y755" s="303"/>
    </row>
    <row r="756" spans="1:25" ht="12.75">
      <c r="A756" s="303"/>
      <c r="B756" s="303"/>
      <c r="C756" s="303"/>
      <c r="D756" s="303"/>
      <c r="E756" s="303"/>
      <c r="F756" s="304"/>
      <c r="G756" s="303"/>
      <c r="H756" s="303"/>
      <c r="I756" s="303"/>
      <c r="J756" s="303"/>
      <c r="K756" s="303"/>
      <c r="L756" s="303"/>
      <c r="M756" s="303"/>
      <c r="N756" s="303"/>
      <c r="O756" s="303"/>
      <c r="P756" s="305"/>
      <c r="Q756" s="305"/>
      <c r="R756" s="303"/>
      <c r="S756" s="303"/>
      <c r="T756" s="303"/>
      <c r="U756" s="303"/>
      <c r="V756" s="303"/>
      <c r="W756" s="303"/>
      <c r="X756" s="303"/>
      <c r="Y756" s="303"/>
    </row>
    <row r="757" spans="1:25" ht="12.75">
      <c r="A757" s="303"/>
      <c r="B757" s="303"/>
      <c r="C757" s="303"/>
      <c r="D757" s="303"/>
      <c r="E757" s="303"/>
      <c r="F757" s="304"/>
      <c r="G757" s="303"/>
      <c r="H757" s="303"/>
      <c r="I757" s="303"/>
      <c r="J757" s="303"/>
      <c r="K757" s="303"/>
      <c r="L757" s="303"/>
      <c r="M757" s="303"/>
      <c r="N757" s="303"/>
      <c r="O757" s="303"/>
      <c r="P757" s="305"/>
      <c r="Q757" s="305"/>
      <c r="R757" s="303"/>
      <c r="S757" s="303"/>
      <c r="T757" s="303"/>
      <c r="U757" s="303"/>
      <c r="V757" s="303"/>
      <c r="W757" s="303"/>
      <c r="X757" s="303"/>
      <c r="Y757" s="303"/>
    </row>
    <row r="758" spans="1:25" ht="12.75">
      <c r="A758" s="303"/>
      <c r="B758" s="303"/>
      <c r="C758" s="303"/>
      <c r="D758" s="303"/>
      <c r="E758" s="303"/>
      <c r="F758" s="304"/>
      <c r="G758" s="303"/>
      <c r="H758" s="303"/>
      <c r="I758" s="303"/>
      <c r="J758" s="303"/>
      <c r="K758" s="303"/>
      <c r="L758" s="303"/>
      <c r="M758" s="303"/>
      <c r="N758" s="303"/>
      <c r="O758" s="303"/>
      <c r="P758" s="305"/>
      <c r="Q758" s="305"/>
      <c r="R758" s="303"/>
      <c r="S758" s="303"/>
      <c r="T758" s="303"/>
      <c r="U758" s="303"/>
      <c r="V758" s="303"/>
      <c r="W758" s="303"/>
      <c r="X758" s="303"/>
      <c r="Y758" s="303"/>
    </row>
    <row r="759" spans="1:25" ht="12.75">
      <c r="A759" s="303"/>
      <c r="B759" s="303"/>
      <c r="C759" s="303"/>
      <c r="D759" s="303"/>
      <c r="E759" s="303"/>
      <c r="F759" s="304"/>
      <c r="G759" s="303"/>
      <c r="H759" s="303"/>
      <c r="I759" s="303"/>
      <c r="J759" s="303"/>
      <c r="K759" s="303"/>
      <c r="L759" s="303"/>
      <c r="M759" s="303"/>
      <c r="N759" s="303"/>
      <c r="O759" s="303"/>
      <c r="P759" s="305"/>
      <c r="Q759" s="305"/>
      <c r="R759" s="303"/>
      <c r="S759" s="303"/>
      <c r="T759" s="303"/>
      <c r="U759" s="303"/>
      <c r="V759" s="303"/>
      <c r="W759" s="303"/>
      <c r="X759" s="303"/>
      <c r="Y759" s="303"/>
    </row>
    <row r="760" spans="1:25" ht="12.75">
      <c r="A760" s="303"/>
      <c r="B760" s="303"/>
      <c r="C760" s="303"/>
      <c r="D760" s="303"/>
      <c r="E760" s="303"/>
      <c r="F760" s="304"/>
      <c r="G760" s="303"/>
      <c r="H760" s="303"/>
      <c r="I760" s="303"/>
      <c r="J760" s="303"/>
      <c r="K760" s="303"/>
      <c r="L760" s="303"/>
      <c r="M760" s="303"/>
      <c r="N760" s="303"/>
      <c r="O760" s="303"/>
      <c r="P760" s="305"/>
      <c r="Q760" s="305"/>
      <c r="R760" s="303"/>
      <c r="S760" s="303"/>
      <c r="T760" s="303"/>
      <c r="U760" s="303"/>
      <c r="V760" s="303"/>
      <c r="W760" s="303"/>
      <c r="X760" s="303"/>
      <c r="Y760" s="303"/>
    </row>
    <row r="761" spans="1:25" ht="12.75">
      <c r="A761" s="303"/>
      <c r="B761" s="303"/>
      <c r="C761" s="303"/>
      <c r="D761" s="303"/>
      <c r="E761" s="303"/>
      <c r="F761" s="304"/>
      <c r="G761" s="303"/>
      <c r="H761" s="303"/>
      <c r="I761" s="303"/>
      <c r="J761" s="303"/>
      <c r="K761" s="303"/>
      <c r="L761" s="303"/>
      <c r="M761" s="303"/>
      <c r="N761" s="303"/>
      <c r="O761" s="303"/>
      <c r="P761" s="305"/>
      <c r="Q761" s="305"/>
      <c r="R761" s="303"/>
      <c r="S761" s="303"/>
      <c r="T761" s="303"/>
      <c r="U761" s="303"/>
      <c r="V761" s="303"/>
      <c r="W761" s="303"/>
      <c r="X761" s="303"/>
      <c r="Y761" s="303"/>
    </row>
    <row r="762" spans="1:25" ht="12.75">
      <c r="A762" s="303"/>
      <c r="B762" s="303"/>
      <c r="C762" s="303"/>
      <c r="D762" s="303"/>
      <c r="E762" s="303"/>
      <c r="F762" s="304"/>
      <c r="G762" s="303"/>
      <c r="H762" s="303"/>
      <c r="I762" s="303"/>
      <c r="J762" s="303"/>
      <c r="K762" s="303"/>
      <c r="L762" s="303"/>
      <c r="M762" s="303"/>
      <c r="N762" s="303"/>
      <c r="O762" s="303"/>
      <c r="P762" s="305"/>
      <c r="Q762" s="305"/>
      <c r="R762" s="303"/>
      <c r="S762" s="303"/>
      <c r="T762" s="303"/>
      <c r="U762" s="303"/>
      <c r="V762" s="303"/>
      <c r="W762" s="303"/>
      <c r="X762" s="303"/>
      <c r="Y762" s="303"/>
    </row>
    <row r="763" spans="1:25" ht="12.75">
      <c r="A763" s="303"/>
      <c r="B763" s="303"/>
      <c r="C763" s="303"/>
      <c r="D763" s="303"/>
      <c r="E763" s="303"/>
      <c r="F763" s="304"/>
      <c r="G763" s="303"/>
      <c r="H763" s="303"/>
      <c r="I763" s="303"/>
      <c r="J763" s="303"/>
      <c r="K763" s="303"/>
      <c r="L763" s="303"/>
      <c r="M763" s="303"/>
      <c r="N763" s="303"/>
      <c r="O763" s="303"/>
      <c r="P763" s="305"/>
      <c r="Q763" s="305"/>
      <c r="R763" s="303"/>
      <c r="S763" s="303"/>
      <c r="T763" s="303"/>
      <c r="U763" s="303"/>
      <c r="V763" s="303"/>
      <c r="W763" s="303"/>
      <c r="X763" s="303"/>
      <c r="Y763" s="303"/>
    </row>
    <row r="764" spans="1:25" ht="12.75">
      <c r="A764" s="303"/>
      <c r="B764" s="303"/>
      <c r="C764" s="303"/>
      <c r="D764" s="303"/>
      <c r="E764" s="303"/>
      <c r="F764" s="304"/>
      <c r="G764" s="303"/>
      <c r="H764" s="303"/>
      <c r="I764" s="303"/>
      <c r="J764" s="303"/>
      <c r="K764" s="303"/>
      <c r="L764" s="303"/>
      <c r="M764" s="303"/>
      <c r="N764" s="303"/>
      <c r="O764" s="303"/>
      <c r="P764" s="305"/>
      <c r="Q764" s="305"/>
      <c r="R764" s="303"/>
      <c r="S764" s="303"/>
      <c r="T764" s="303"/>
      <c r="U764" s="303"/>
      <c r="V764" s="303"/>
      <c r="W764" s="303"/>
      <c r="X764" s="303"/>
      <c r="Y764" s="303"/>
    </row>
    <row r="765" spans="1:25" ht="12.75">
      <c r="A765" s="303"/>
      <c r="B765" s="303"/>
      <c r="C765" s="303"/>
      <c r="D765" s="303"/>
      <c r="E765" s="303"/>
      <c r="F765" s="304"/>
      <c r="G765" s="303"/>
      <c r="H765" s="303"/>
      <c r="I765" s="303"/>
      <c r="J765" s="303"/>
      <c r="K765" s="303"/>
      <c r="L765" s="303"/>
      <c r="M765" s="303"/>
      <c r="N765" s="303"/>
      <c r="O765" s="303"/>
      <c r="P765" s="305"/>
      <c r="Q765" s="305"/>
      <c r="R765" s="303"/>
      <c r="S765" s="303"/>
      <c r="T765" s="303"/>
      <c r="U765" s="303"/>
      <c r="V765" s="303"/>
      <c r="W765" s="303"/>
      <c r="X765" s="303"/>
      <c r="Y765" s="303"/>
    </row>
    <row r="766" spans="1:25" ht="12.75">
      <c r="A766" s="303"/>
      <c r="B766" s="303"/>
      <c r="C766" s="303"/>
      <c r="D766" s="303"/>
      <c r="E766" s="303"/>
      <c r="F766" s="304"/>
      <c r="G766" s="303"/>
      <c r="H766" s="303"/>
      <c r="I766" s="303"/>
      <c r="J766" s="303"/>
      <c r="K766" s="303"/>
      <c r="L766" s="303"/>
      <c r="M766" s="303"/>
      <c r="N766" s="303"/>
      <c r="O766" s="303"/>
      <c r="P766" s="305"/>
      <c r="Q766" s="305"/>
      <c r="R766" s="303"/>
      <c r="S766" s="303"/>
      <c r="T766" s="303"/>
      <c r="U766" s="303"/>
      <c r="V766" s="303"/>
      <c r="W766" s="303"/>
      <c r="X766" s="303"/>
      <c r="Y766" s="303"/>
    </row>
    <row r="767" spans="1:25" ht="12.75">
      <c r="A767" s="303"/>
      <c r="B767" s="303"/>
      <c r="C767" s="303"/>
      <c r="D767" s="303"/>
      <c r="E767" s="303"/>
      <c r="F767" s="304"/>
      <c r="G767" s="303"/>
      <c r="H767" s="303"/>
      <c r="I767" s="303"/>
      <c r="J767" s="303"/>
      <c r="K767" s="303"/>
      <c r="L767" s="303"/>
      <c r="M767" s="303"/>
      <c r="N767" s="303"/>
      <c r="O767" s="303"/>
      <c r="P767" s="305"/>
      <c r="Q767" s="305"/>
      <c r="R767" s="303"/>
      <c r="S767" s="303"/>
      <c r="T767" s="303"/>
      <c r="U767" s="303"/>
      <c r="V767" s="303"/>
      <c r="W767" s="303"/>
      <c r="X767" s="303"/>
      <c r="Y767" s="303"/>
    </row>
    <row r="768" spans="1:25" ht="12.75">
      <c r="A768" s="303"/>
      <c r="B768" s="303"/>
      <c r="C768" s="303"/>
      <c r="D768" s="303"/>
      <c r="E768" s="303"/>
      <c r="F768" s="304"/>
      <c r="G768" s="303"/>
      <c r="H768" s="303"/>
      <c r="I768" s="303"/>
      <c r="J768" s="303"/>
      <c r="K768" s="303"/>
      <c r="L768" s="303"/>
      <c r="M768" s="303"/>
      <c r="N768" s="303"/>
      <c r="O768" s="303"/>
      <c r="P768" s="305"/>
      <c r="Q768" s="305"/>
      <c r="R768" s="303"/>
      <c r="S768" s="303"/>
      <c r="T768" s="303"/>
      <c r="U768" s="303"/>
      <c r="V768" s="303"/>
      <c r="W768" s="303"/>
      <c r="X768" s="303"/>
      <c r="Y768" s="303"/>
    </row>
    <row r="769" spans="1:25" ht="12.75">
      <c r="A769" s="303"/>
      <c r="B769" s="303"/>
      <c r="C769" s="303"/>
      <c r="D769" s="303"/>
      <c r="E769" s="303"/>
      <c r="F769" s="304"/>
      <c r="G769" s="303"/>
      <c r="H769" s="303"/>
      <c r="I769" s="303"/>
      <c r="J769" s="303"/>
      <c r="K769" s="303"/>
      <c r="L769" s="303"/>
      <c r="M769" s="303"/>
      <c r="N769" s="303"/>
      <c r="O769" s="303"/>
      <c r="P769" s="305"/>
      <c r="Q769" s="305"/>
      <c r="R769" s="303"/>
      <c r="S769" s="303"/>
      <c r="T769" s="303"/>
      <c r="U769" s="303"/>
      <c r="V769" s="303"/>
      <c r="W769" s="303"/>
      <c r="X769" s="303"/>
      <c r="Y769" s="303"/>
    </row>
    <row r="770" spans="1:25" ht="12.75">
      <c r="A770" s="303"/>
      <c r="B770" s="303"/>
      <c r="C770" s="303"/>
      <c r="D770" s="303"/>
      <c r="E770" s="303"/>
      <c r="F770" s="304"/>
      <c r="G770" s="303"/>
      <c r="H770" s="303"/>
      <c r="I770" s="303"/>
      <c r="J770" s="303"/>
      <c r="K770" s="303"/>
      <c r="L770" s="303"/>
      <c r="M770" s="303"/>
      <c r="N770" s="303"/>
      <c r="O770" s="303"/>
      <c r="P770" s="305"/>
      <c r="Q770" s="305"/>
      <c r="R770" s="303"/>
      <c r="S770" s="303"/>
      <c r="T770" s="303"/>
      <c r="U770" s="303"/>
      <c r="V770" s="303"/>
      <c r="W770" s="303"/>
      <c r="X770" s="303"/>
      <c r="Y770" s="303"/>
    </row>
    <row r="771" spans="1:25" ht="12.75">
      <c r="A771" s="303"/>
      <c r="B771" s="303"/>
      <c r="C771" s="303"/>
      <c r="D771" s="303"/>
      <c r="E771" s="303"/>
      <c r="F771" s="304"/>
      <c r="G771" s="303"/>
      <c r="H771" s="303"/>
      <c r="I771" s="303"/>
      <c r="J771" s="303"/>
      <c r="K771" s="303"/>
      <c r="L771" s="303"/>
      <c r="M771" s="303"/>
      <c r="N771" s="303"/>
      <c r="O771" s="303"/>
      <c r="P771" s="305"/>
      <c r="Q771" s="305"/>
      <c r="R771" s="303"/>
      <c r="S771" s="303"/>
      <c r="T771" s="303"/>
      <c r="U771" s="303"/>
      <c r="V771" s="303"/>
      <c r="W771" s="303"/>
      <c r="X771" s="303"/>
      <c r="Y771" s="303"/>
    </row>
    <row r="772" spans="1:25" ht="12.75">
      <c r="A772" s="303"/>
      <c r="B772" s="303"/>
      <c r="C772" s="303"/>
      <c r="D772" s="303"/>
      <c r="E772" s="303"/>
      <c r="F772" s="304"/>
      <c r="G772" s="303"/>
      <c r="H772" s="303"/>
      <c r="I772" s="303"/>
      <c r="J772" s="303"/>
      <c r="K772" s="303"/>
      <c r="L772" s="303"/>
      <c r="M772" s="303"/>
      <c r="N772" s="303"/>
      <c r="O772" s="303"/>
      <c r="P772" s="305"/>
      <c r="Q772" s="305"/>
      <c r="R772" s="303"/>
      <c r="S772" s="303"/>
      <c r="T772" s="303"/>
      <c r="U772" s="303"/>
      <c r="V772" s="303"/>
      <c r="W772" s="303"/>
      <c r="X772" s="303"/>
      <c r="Y772" s="303"/>
    </row>
    <row r="773" spans="1:25" ht="12.75">
      <c r="A773" s="303"/>
      <c r="B773" s="303"/>
      <c r="C773" s="303"/>
      <c r="D773" s="303"/>
      <c r="E773" s="303"/>
      <c r="F773" s="304"/>
      <c r="G773" s="303"/>
      <c r="H773" s="303"/>
      <c r="I773" s="303"/>
      <c r="J773" s="303"/>
      <c r="K773" s="303"/>
      <c r="L773" s="303"/>
      <c r="M773" s="303"/>
      <c r="N773" s="303"/>
      <c r="O773" s="303"/>
      <c r="P773" s="305"/>
      <c r="Q773" s="305"/>
      <c r="R773" s="303"/>
      <c r="S773" s="303"/>
      <c r="T773" s="303"/>
      <c r="U773" s="303"/>
      <c r="V773" s="303"/>
      <c r="W773" s="303"/>
      <c r="X773" s="303"/>
      <c r="Y773" s="303"/>
    </row>
    <row r="774" spans="1:25" ht="12.75">
      <c r="A774" s="303"/>
      <c r="B774" s="303"/>
      <c r="C774" s="303"/>
      <c r="D774" s="303"/>
      <c r="E774" s="303"/>
      <c r="F774" s="304"/>
      <c r="G774" s="303"/>
      <c r="H774" s="303"/>
      <c r="I774" s="303"/>
      <c r="J774" s="303"/>
      <c r="K774" s="303"/>
      <c r="L774" s="303"/>
      <c r="M774" s="303"/>
      <c r="N774" s="303"/>
      <c r="O774" s="303"/>
      <c r="P774" s="305"/>
      <c r="Q774" s="305"/>
      <c r="R774" s="303"/>
      <c r="S774" s="303"/>
      <c r="T774" s="303"/>
      <c r="U774" s="303"/>
      <c r="V774" s="303"/>
      <c r="W774" s="303"/>
      <c r="X774" s="303"/>
      <c r="Y774" s="303"/>
    </row>
    <row r="775" spans="1:25" ht="12.75">
      <c r="A775" s="303"/>
      <c r="B775" s="303"/>
      <c r="C775" s="303"/>
      <c r="D775" s="303"/>
      <c r="E775" s="303"/>
      <c r="F775" s="304"/>
      <c r="G775" s="303"/>
      <c r="H775" s="303"/>
      <c r="I775" s="303"/>
      <c r="J775" s="303"/>
      <c r="K775" s="303"/>
      <c r="L775" s="303"/>
      <c r="M775" s="303"/>
      <c r="N775" s="303"/>
      <c r="O775" s="303"/>
      <c r="P775" s="305"/>
      <c r="Q775" s="305"/>
      <c r="R775" s="303"/>
      <c r="S775" s="303"/>
      <c r="T775" s="303"/>
      <c r="U775" s="303"/>
      <c r="V775" s="303"/>
      <c r="W775" s="303"/>
      <c r="X775" s="303"/>
      <c r="Y775" s="303"/>
    </row>
    <row r="776" spans="1:25" ht="12.75">
      <c r="A776" s="303"/>
      <c r="B776" s="303"/>
      <c r="C776" s="303"/>
      <c r="D776" s="303"/>
      <c r="E776" s="303"/>
      <c r="F776" s="304"/>
      <c r="G776" s="303"/>
      <c r="H776" s="303"/>
      <c r="I776" s="303"/>
      <c r="J776" s="303"/>
      <c r="K776" s="303"/>
      <c r="L776" s="303"/>
      <c r="M776" s="303"/>
      <c r="N776" s="303"/>
      <c r="O776" s="303"/>
      <c r="P776" s="305"/>
      <c r="Q776" s="305"/>
      <c r="R776" s="303"/>
      <c r="S776" s="303"/>
      <c r="T776" s="303"/>
      <c r="U776" s="303"/>
      <c r="V776" s="303"/>
      <c r="W776" s="303"/>
      <c r="X776" s="303"/>
      <c r="Y776" s="303"/>
    </row>
    <row r="777" spans="1:25" ht="12.75">
      <c r="A777" s="303"/>
      <c r="B777" s="303"/>
      <c r="C777" s="303"/>
      <c r="D777" s="303"/>
      <c r="E777" s="303"/>
      <c r="F777" s="304"/>
      <c r="G777" s="303"/>
      <c r="H777" s="303"/>
      <c r="I777" s="303"/>
      <c r="J777" s="303"/>
      <c r="K777" s="303"/>
      <c r="L777" s="303"/>
      <c r="M777" s="303"/>
      <c r="N777" s="303"/>
      <c r="O777" s="303"/>
      <c r="P777" s="305"/>
      <c r="Q777" s="305"/>
      <c r="R777" s="303"/>
      <c r="S777" s="303"/>
      <c r="T777" s="303"/>
      <c r="U777" s="303"/>
      <c r="V777" s="303"/>
      <c r="W777" s="303"/>
      <c r="X777" s="303"/>
      <c r="Y777" s="303"/>
    </row>
    <row r="778" spans="1:25" ht="12.75">
      <c r="A778" s="303"/>
      <c r="B778" s="303"/>
      <c r="C778" s="303"/>
      <c r="D778" s="303"/>
      <c r="E778" s="303"/>
      <c r="F778" s="304"/>
      <c r="G778" s="303"/>
      <c r="H778" s="303"/>
      <c r="I778" s="303"/>
      <c r="J778" s="303"/>
      <c r="K778" s="303"/>
      <c r="L778" s="303"/>
      <c r="M778" s="303"/>
      <c r="N778" s="303"/>
      <c r="O778" s="303"/>
      <c r="P778" s="305"/>
      <c r="Q778" s="305"/>
      <c r="R778" s="303"/>
      <c r="S778" s="303"/>
      <c r="T778" s="303"/>
      <c r="U778" s="303"/>
      <c r="V778" s="303"/>
      <c r="W778" s="303"/>
      <c r="X778" s="303"/>
      <c r="Y778" s="303"/>
    </row>
    <row r="779" spans="1:25" ht="12.75">
      <c r="A779" s="303"/>
      <c r="B779" s="303"/>
      <c r="C779" s="303"/>
      <c r="D779" s="303"/>
      <c r="E779" s="303"/>
      <c r="F779" s="304"/>
      <c r="G779" s="303"/>
      <c r="H779" s="303"/>
      <c r="I779" s="303"/>
      <c r="J779" s="303"/>
      <c r="K779" s="303"/>
      <c r="L779" s="303"/>
      <c r="M779" s="303"/>
      <c r="N779" s="303"/>
      <c r="O779" s="303"/>
      <c r="P779" s="305"/>
      <c r="Q779" s="305"/>
      <c r="R779" s="303"/>
      <c r="S779" s="303"/>
      <c r="T779" s="303"/>
      <c r="U779" s="303"/>
      <c r="V779" s="303"/>
      <c r="W779" s="303"/>
      <c r="X779" s="303"/>
      <c r="Y779" s="303"/>
    </row>
    <row r="780" spans="1:25" ht="12.75">
      <c r="A780" s="303"/>
      <c r="B780" s="303"/>
      <c r="C780" s="303"/>
      <c r="D780" s="303"/>
      <c r="E780" s="303"/>
      <c r="F780" s="304"/>
      <c r="G780" s="303"/>
      <c r="H780" s="303"/>
      <c r="I780" s="303"/>
      <c r="J780" s="303"/>
      <c r="K780" s="303"/>
      <c r="L780" s="303"/>
      <c r="M780" s="303"/>
      <c r="N780" s="303"/>
      <c r="O780" s="303"/>
      <c r="P780" s="305"/>
      <c r="Q780" s="305"/>
      <c r="R780" s="303"/>
      <c r="S780" s="303"/>
      <c r="T780" s="303"/>
      <c r="U780" s="303"/>
      <c r="V780" s="303"/>
      <c r="W780" s="303"/>
      <c r="X780" s="303"/>
      <c r="Y780" s="303"/>
    </row>
    <row r="781" spans="1:25" ht="12.75">
      <c r="A781" s="303"/>
      <c r="B781" s="303"/>
      <c r="C781" s="303"/>
      <c r="D781" s="303"/>
      <c r="E781" s="303"/>
      <c r="F781" s="304"/>
      <c r="G781" s="303"/>
      <c r="H781" s="303"/>
      <c r="I781" s="303"/>
      <c r="J781" s="303"/>
      <c r="K781" s="303"/>
      <c r="L781" s="303"/>
      <c r="M781" s="303"/>
      <c r="N781" s="303"/>
      <c r="O781" s="303"/>
      <c r="P781" s="305"/>
      <c r="Q781" s="305"/>
      <c r="R781" s="303"/>
      <c r="S781" s="303"/>
      <c r="T781" s="303"/>
      <c r="U781" s="303"/>
      <c r="V781" s="303"/>
      <c r="W781" s="303"/>
      <c r="X781" s="303"/>
      <c r="Y781" s="303"/>
    </row>
    <row r="782" spans="1:25" ht="12.75">
      <c r="A782" s="303"/>
      <c r="B782" s="303"/>
      <c r="C782" s="303"/>
      <c r="D782" s="303"/>
      <c r="E782" s="303"/>
      <c r="F782" s="304"/>
      <c r="G782" s="303"/>
      <c r="H782" s="303"/>
      <c r="I782" s="303"/>
      <c r="J782" s="303"/>
      <c r="K782" s="303"/>
      <c r="L782" s="303"/>
      <c r="M782" s="303"/>
      <c r="N782" s="303"/>
      <c r="O782" s="303"/>
      <c r="P782" s="305"/>
      <c r="Q782" s="305"/>
      <c r="R782" s="303"/>
      <c r="S782" s="303"/>
      <c r="T782" s="303"/>
      <c r="U782" s="303"/>
      <c r="V782" s="303"/>
      <c r="W782" s="303"/>
      <c r="X782" s="303"/>
      <c r="Y782" s="303"/>
    </row>
    <row r="783" spans="1:25" ht="12.75">
      <c r="A783" s="303"/>
      <c r="B783" s="303"/>
      <c r="C783" s="303"/>
      <c r="D783" s="303"/>
      <c r="E783" s="303"/>
      <c r="F783" s="304"/>
      <c r="G783" s="303"/>
      <c r="H783" s="303"/>
      <c r="I783" s="303"/>
      <c r="J783" s="303"/>
      <c r="K783" s="303"/>
      <c r="L783" s="303"/>
      <c r="M783" s="303"/>
      <c r="N783" s="303"/>
      <c r="O783" s="303"/>
      <c r="P783" s="305"/>
      <c r="Q783" s="305"/>
      <c r="R783" s="303"/>
      <c r="S783" s="303"/>
      <c r="T783" s="303"/>
      <c r="U783" s="303"/>
      <c r="V783" s="303"/>
      <c r="W783" s="303"/>
      <c r="X783" s="303"/>
      <c r="Y783" s="303"/>
    </row>
    <row r="784" spans="1:25" ht="12.75">
      <c r="A784" s="303"/>
      <c r="B784" s="303"/>
      <c r="C784" s="303"/>
      <c r="D784" s="303"/>
      <c r="E784" s="303"/>
      <c r="F784" s="304"/>
      <c r="G784" s="303"/>
      <c r="H784" s="303"/>
      <c r="I784" s="303"/>
      <c r="J784" s="303"/>
      <c r="K784" s="303"/>
      <c r="L784" s="303"/>
      <c r="M784" s="303"/>
      <c r="N784" s="303"/>
      <c r="O784" s="303"/>
      <c r="P784" s="305"/>
      <c r="Q784" s="305"/>
      <c r="R784" s="303"/>
      <c r="S784" s="303"/>
      <c r="T784" s="303"/>
      <c r="U784" s="303"/>
      <c r="V784" s="303"/>
      <c r="W784" s="303"/>
      <c r="X784" s="303"/>
      <c r="Y784" s="303"/>
    </row>
    <row r="785" spans="1:25" ht="12.75">
      <c r="A785" s="303"/>
      <c r="B785" s="303"/>
      <c r="C785" s="303"/>
      <c r="D785" s="303"/>
      <c r="E785" s="303"/>
      <c r="F785" s="304"/>
      <c r="G785" s="303"/>
      <c r="H785" s="303"/>
      <c r="I785" s="303"/>
      <c r="J785" s="303"/>
      <c r="K785" s="303"/>
      <c r="L785" s="303"/>
      <c r="M785" s="303"/>
      <c r="N785" s="303"/>
      <c r="O785" s="303"/>
      <c r="P785" s="305"/>
      <c r="Q785" s="305"/>
      <c r="R785" s="303"/>
      <c r="S785" s="303"/>
      <c r="T785" s="303"/>
      <c r="U785" s="303"/>
      <c r="V785" s="303"/>
      <c r="W785" s="303"/>
      <c r="X785" s="303"/>
      <c r="Y785" s="303"/>
    </row>
    <row r="786" spans="1:25" ht="12.75">
      <c r="A786" s="303"/>
      <c r="B786" s="303"/>
      <c r="C786" s="303"/>
      <c r="D786" s="303"/>
      <c r="E786" s="303"/>
      <c r="F786" s="304"/>
      <c r="G786" s="303"/>
      <c r="H786" s="303"/>
      <c r="I786" s="303"/>
      <c r="J786" s="303"/>
      <c r="K786" s="303"/>
      <c r="L786" s="303"/>
      <c r="M786" s="303"/>
      <c r="N786" s="303"/>
      <c r="O786" s="303"/>
      <c r="P786" s="305"/>
      <c r="Q786" s="305"/>
      <c r="R786" s="303"/>
      <c r="S786" s="303"/>
      <c r="T786" s="303"/>
      <c r="U786" s="303"/>
      <c r="V786" s="303"/>
      <c r="W786" s="303"/>
      <c r="X786" s="303"/>
      <c r="Y786" s="303"/>
    </row>
    <row r="787" spans="1:25" ht="12.75">
      <c r="A787" s="303"/>
      <c r="B787" s="303"/>
      <c r="C787" s="303"/>
      <c r="D787" s="303"/>
      <c r="E787" s="303"/>
      <c r="F787" s="304"/>
      <c r="G787" s="303"/>
      <c r="H787" s="303"/>
      <c r="I787" s="303"/>
      <c r="J787" s="303"/>
      <c r="K787" s="303"/>
      <c r="L787" s="303"/>
      <c r="M787" s="303"/>
      <c r="N787" s="303"/>
      <c r="O787" s="303"/>
      <c r="P787" s="305"/>
      <c r="Q787" s="305"/>
      <c r="R787" s="303"/>
      <c r="S787" s="303"/>
      <c r="T787" s="303"/>
      <c r="U787" s="303"/>
      <c r="V787" s="303"/>
      <c r="W787" s="303"/>
      <c r="X787" s="303"/>
      <c r="Y787" s="303"/>
    </row>
    <row r="788" spans="1:25" ht="12.75">
      <c r="A788" s="303"/>
      <c r="B788" s="303"/>
      <c r="C788" s="303"/>
      <c r="D788" s="303"/>
      <c r="E788" s="303"/>
      <c r="F788" s="304"/>
      <c r="G788" s="303"/>
      <c r="H788" s="303"/>
      <c r="I788" s="303"/>
      <c r="J788" s="303"/>
      <c r="K788" s="303"/>
      <c r="L788" s="303"/>
      <c r="M788" s="303"/>
      <c r="N788" s="303"/>
      <c r="O788" s="303"/>
      <c r="P788" s="305"/>
      <c r="Q788" s="305"/>
      <c r="R788" s="303"/>
      <c r="S788" s="303"/>
      <c r="T788" s="303"/>
      <c r="U788" s="303"/>
      <c r="V788" s="303"/>
      <c r="W788" s="303"/>
      <c r="X788" s="303"/>
      <c r="Y788" s="303"/>
    </row>
    <row r="789" spans="1:25" ht="12.75">
      <c r="A789" s="303"/>
      <c r="B789" s="303"/>
      <c r="C789" s="303"/>
      <c r="D789" s="303"/>
      <c r="E789" s="303"/>
      <c r="F789" s="304"/>
      <c r="G789" s="303"/>
      <c r="H789" s="303"/>
      <c r="I789" s="303"/>
      <c r="J789" s="303"/>
      <c r="K789" s="303"/>
      <c r="L789" s="303"/>
      <c r="M789" s="303"/>
      <c r="N789" s="303"/>
      <c r="O789" s="303"/>
      <c r="P789" s="305"/>
      <c r="Q789" s="305"/>
      <c r="R789" s="303"/>
      <c r="S789" s="303"/>
      <c r="T789" s="303"/>
      <c r="U789" s="303"/>
      <c r="V789" s="303"/>
      <c r="W789" s="303"/>
      <c r="X789" s="303"/>
      <c r="Y789" s="303"/>
    </row>
    <row r="790" spans="1:25" ht="12.75">
      <c r="A790" s="303"/>
      <c r="B790" s="303"/>
      <c r="C790" s="303"/>
      <c r="D790" s="303"/>
      <c r="E790" s="303"/>
      <c r="F790" s="304"/>
      <c r="G790" s="303"/>
      <c r="H790" s="303"/>
      <c r="I790" s="303"/>
      <c r="J790" s="303"/>
      <c r="K790" s="303"/>
      <c r="L790" s="303"/>
      <c r="M790" s="303"/>
      <c r="N790" s="303"/>
      <c r="O790" s="303"/>
      <c r="P790" s="305"/>
      <c r="Q790" s="305"/>
      <c r="R790" s="303"/>
      <c r="S790" s="303"/>
      <c r="T790" s="303"/>
      <c r="U790" s="303"/>
      <c r="V790" s="303"/>
      <c r="W790" s="303"/>
      <c r="X790" s="303"/>
      <c r="Y790" s="303"/>
    </row>
    <row r="791" spans="1:25" ht="12.75">
      <c r="A791" s="303"/>
      <c r="B791" s="303"/>
      <c r="C791" s="303"/>
      <c r="D791" s="303"/>
      <c r="E791" s="303"/>
      <c r="F791" s="304"/>
      <c r="G791" s="303"/>
      <c r="H791" s="303"/>
      <c r="I791" s="303"/>
      <c r="J791" s="303"/>
      <c r="K791" s="303"/>
      <c r="L791" s="303"/>
      <c r="M791" s="303"/>
      <c r="N791" s="303"/>
      <c r="O791" s="303"/>
      <c r="P791" s="305"/>
      <c r="Q791" s="305"/>
      <c r="R791" s="303"/>
      <c r="S791" s="303"/>
      <c r="T791" s="303"/>
      <c r="U791" s="303"/>
      <c r="V791" s="303"/>
      <c r="W791" s="303"/>
      <c r="X791" s="303"/>
      <c r="Y791" s="303"/>
    </row>
    <row r="792" spans="1:25" ht="12.75">
      <c r="A792" s="303"/>
      <c r="B792" s="303"/>
      <c r="C792" s="303"/>
      <c r="D792" s="303"/>
      <c r="E792" s="303"/>
      <c r="F792" s="304"/>
      <c r="G792" s="303"/>
      <c r="H792" s="303"/>
      <c r="I792" s="303"/>
      <c r="J792" s="303"/>
      <c r="K792" s="303"/>
      <c r="L792" s="303"/>
      <c r="M792" s="303"/>
      <c r="N792" s="303"/>
      <c r="O792" s="303"/>
      <c r="P792" s="305"/>
      <c r="Q792" s="305"/>
      <c r="R792" s="303"/>
      <c r="S792" s="303"/>
      <c r="T792" s="303"/>
      <c r="U792" s="303"/>
      <c r="V792" s="303"/>
      <c r="W792" s="303"/>
      <c r="X792" s="303"/>
      <c r="Y792" s="303"/>
    </row>
    <row r="793" spans="1:25" ht="12.75">
      <c r="A793" s="303"/>
      <c r="B793" s="303"/>
      <c r="C793" s="303"/>
      <c r="D793" s="303"/>
      <c r="E793" s="303"/>
      <c r="F793" s="304"/>
      <c r="G793" s="303"/>
      <c r="H793" s="303"/>
      <c r="I793" s="303"/>
      <c r="J793" s="303"/>
      <c r="K793" s="303"/>
      <c r="L793" s="303"/>
      <c r="M793" s="303"/>
      <c r="N793" s="303"/>
      <c r="O793" s="303"/>
      <c r="P793" s="305"/>
      <c r="Q793" s="305"/>
      <c r="R793" s="303"/>
      <c r="S793" s="303"/>
      <c r="T793" s="303"/>
      <c r="U793" s="303"/>
      <c r="V793" s="303"/>
      <c r="W793" s="303"/>
      <c r="X793" s="303"/>
      <c r="Y793" s="303"/>
    </row>
    <row r="794" spans="1:25" ht="12.75">
      <c r="A794" s="303"/>
      <c r="B794" s="303"/>
      <c r="C794" s="303"/>
      <c r="D794" s="303"/>
      <c r="E794" s="303"/>
      <c r="F794" s="304"/>
      <c r="G794" s="303"/>
      <c r="H794" s="303"/>
      <c r="I794" s="303"/>
      <c r="J794" s="303"/>
      <c r="K794" s="303"/>
      <c r="L794" s="303"/>
      <c r="M794" s="303"/>
      <c r="N794" s="303"/>
      <c r="O794" s="303"/>
      <c r="P794" s="305"/>
      <c r="Q794" s="305"/>
      <c r="R794" s="303"/>
      <c r="S794" s="303"/>
      <c r="T794" s="303"/>
      <c r="U794" s="303"/>
      <c r="V794" s="303"/>
      <c r="W794" s="303"/>
      <c r="X794" s="303"/>
      <c r="Y794" s="303"/>
    </row>
    <row r="795" spans="1:25" ht="12.75">
      <c r="A795" s="303"/>
      <c r="B795" s="303"/>
      <c r="C795" s="303"/>
      <c r="D795" s="303"/>
      <c r="E795" s="303"/>
      <c r="F795" s="304"/>
      <c r="G795" s="303"/>
      <c r="H795" s="303"/>
      <c r="I795" s="303"/>
      <c r="J795" s="303"/>
      <c r="K795" s="303"/>
      <c r="L795" s="303"/>
      <c r="M795" s="303"/>
      <c r="N795" s="303"/>
      <c r="O795" s="303"/>
      <c r="P795" s="305"/>
      <c r="Q795" s="305"/>
      <c r="R795" s="303"/>
      <c r="S795" s="303"/>
      <c r="T795" s="303"/>
      <c r="U795" s="303"/>
      <c r="V795" s="303"/>
      <c r="W795" s="303"/>
      <c r="X795" s="303"/>
      <c r="Y795" s="303"/>
    </row>
    <row r="796" spans="1:25" ht="12.75">
      <c r="A796" s="303"/>
      <c r="B796" s="303"/>
      <c r="C796" s="303"/>
      <c r="D796" s="303"/>
      <c r="E796" s="303"/>
      <c r="F796" s="304"/>
      <c r="G796" s="303"/>
      <c r="H796" s="303"/>
      <c r="I796" s="303"/>
      <c r="J796" s="303"/>
      <c r="K796" s="303"/>
      <c r="L796" s="303"/>
      <c r="M796" s="303"/>
      <c r="N796" s="303"/>
      <c r="O796" s="303"/>
      <c r="P796" s="305"/>
      <c r="Q796" s="305"/>
      <c r="R796" s="303"/>
      <c r="S796" s="303"/>
      <c r="T796" s="303"/>
      <c r="U796" s="303"/>
      <c r="V796" s="303"/>
      <c r="W796" s="303"/>
      <c r="X796" s="303"/>
      <c r="Y796" s="303"/>
    </row>
    <row r="797" spans="1:25" ht="12.75">
      <c r="A797" s="303"/>
      <c r="B797" s="303"/>
      <c r="C797" s="303"/>
      <c r="D797" s="303"/>
      <c r="E797" s="303"/>
      <c r="F797" s="304"/>
      <c r="G797" s="303"/>
      <c r="H797" s="303"/>
      <c r="I797" s="303"/>
      <c r="J797" s="303"/>
      <c r="K797" s="303"/>
      <c r="L797" s="303"/>
      <c r="M797" s="303"/>
      <c r="N797" s="303"/>
      <c r="O797" s="303"/>
      <c r="P797" s="305"/>
      <c r="Q797" s="305"/>
      <c r="R797" s="303"/>
      <c r="S797" s="303"/>
      <c r="T797" s="303"/>
      <c r="U797" s="303"/>
      <c r="V797" s="303"/>
      <c r="W797" s="303"/>
      <c r="X797" s="303"/>
      <c r="Y797" s="303"/>
    </row>
    <row r="798" spans="1:25" ht="12.75">
      <c r="A798" s="303"/>
      <c r="B798" s="303"/>
      <c r="C798" s="303"/>
      <c r="D798" s="303"/>
      <c r="E798" s="303"/>
      <c r="F798" s="304"/>
      <c r="G798" s="303"/>
      <c r="H798" s="303"/>
      <c r="I798" s="303"/>
      <c r="J798" s="303"/>
      <c r="K798" s="303"/>
      <c r="L798" s="303"/>
      <c r="M798" s="303"/>
      <c r="N798" s="303"/>
      <c r="O798" s="303"/>
      <c r="P798" s="305"/>
      <c r="Q798" s="305"/>
      <c r="R798" s="303"/>
      <c r="S798" s="303"/>
      <c r="T798" s="303"/>
      <c r="U798" s="303"/>
      <c r="V798" s="303"/>
      <c r="W798" s="303"/>
      <c r="X798" s="303"/>
      <c r="Y798" s="303"/>
    </row>
    <row r="799" spans="1:25" ht="12.75">
      <c r="A799" s="303"/>
      <c r="B799" s="303"/>
      <c r="C799" s="303"/>
      <c r="D799" s="303"/>
      <c r="E799" s="303"/>
      <c r="F799" s="304"/>
      <c r="G799" s="303"/>
      <c r="H799" s="303"/>
      <c r="I799" s="303"/>
      <c r="J799" s="303"/>
      <c r="K799" s="303"/>
      <c r="L799" s="303"/>
      <c r="M799" s="303"/>
      <c r="N799" s="303"/>
      <c r="O799" s="303"/>
      <c r="P799" s="305"/>
      <c r="Q799" s="305"/>
      <c r="R799" s="303"/>
      <c r="S799" s="303"/>
      <c r="T799" s="303"/>
      <c r="U799" s="303"/>
      <c r="V799" s="303"/>
      <c r="W799" s="303"/>
      <c r="X799" s="303"/>
      <c r="Y799" s="303"/>
    </row>
    <row r="800" spans="1:25" ht="12.75">
      <c r="A800" s="303"/>
      <c r="B800" s="303"/>
      <c r="C800" s="303"/>
      <c r="D800" s="303"/>
      <c r="E800" s="303"/>
      <c r="F800" s="304"/>
      <c r="G800" s="303"/>
      <c r="H800" s="303"/>
      <c r="I800" s="303"/>
      <c r="J800" s="303"/>
      <c r="K800" s="303"/>
      <c r="L800" s="303"/>
      <c r="M800" s="303"/>
      <c r="N800" s="303"/>
      <c r="O800" s="303"/>
      <c r="P800" s="305"/>
      <c r="Q800" s="305"/>
      <c r="R800" s="303"/>
      <c r="S800" s="303"/>
      <c r="T800" s="303"/>
      <c r="U800" s="303"/>
      <c r="V800" s="303"/>
      <c r="W800" s="303"/>
      <c r="X800" s="303"/>
      <c r="Y800" s="303"/>
    </row>
    <row r="801" spans="1:25" ht="12.75">
      <c r="A801" s="303"/>
      <c r="B801" s="303"/>
      <c r="C801" s="303"/>
      <c r="D801" s="303"/>
      <c r="E801" s="303"/>
      <c r="F801" s="304"/>
      <c r="G801" s="303"/>
      <c r="H801" s="303"/>
      <c r="I801" s="303"/>
      <c r="J801" s="303"/>
      <c r="K801" s="303"/>
      <c r="L801" s="303"/>
      <c r="M801" s="303"/>
      <c r="N801" s="303"/>
      <c r="O801" s="303"/>
      <c r="P801" s="305"/>
      <c r="Q801" s="305"/>
      <c r="R801" s="303"/>
      <c r="S801" s="303"/>
      <c r="T801" s="303"/>
      <c r="U801" s="303"/>
      <c r="V801" s="303"/>
      <c r="W801" s="303"/>
      <c r="X801" s="303"/>
      <c r="Y801" s="303"/>
    </row>
    <row r="802" spans="1:25" ht="12.75">
      <c r="A802" s="303"/>
      <c r="B802" s="303"/>
      <c r="C802" s="303"/>
      <c r="D802" s="303"/>
      <c r="E802" s="303"/>
      <c r="F802" s="304"/>
      <c r="G802" s="303"/>
      <c r="H802" s="303"/>
      <c r="I802" s="303"/>
      <c r="J802" s="303"/>
      <c r="K802" s="303"/>
      <c r="L802" s="303"/>
      <c r="M802" s="303"/>
      <c r="N802" s="303"/>
      <c r="O802" s="303"/>
      <c r="P802" s="305"/>
      <c r="Q802" s="305"/>
      <c r="R802" s="303"/>
      <c r="S802" s="303"/>
      <c r="T802" s="303"/>
      <c r="U802" s="303"/>
      <c r="V802" s="303"/>
      <c r="W802" s="303"/>
      <c r="X802" s="303"/>
      <c r="Y802" s="303"/>
    </row>
    <row r="803" spans="1:25" ht="12.75">
      <c r="A803" s="303"/>
      <c r="B803" s="303"/>
      <c r="C803" s="303"/>
      <c r="D803" s="303"/>
      <c r="E803" s="303"/>
      <c r="F803" s="304"/>
      <c r="G803" s="303"/>
      <c r="H803" s="303"/>
      <c r="I803" s="303"/>
      <c r="J803" s="303"/>
      <c r="K803" s="303"/>
      <c r="L803" s="303"/>
      <c r="M803" s="303"/>
      <c r="N803" s="303"/>
      <c r="O803" s="303"/>
      <c r="P803" s="305"/>
      <c r="Q803" s="305"/>
      <c r="R803" s="303"/>
      <c r="S803" s="303"/>
      <c r="T803" s="303"/>
      <c r="U803" s="303"/>
      <c r="V803" s="303"/>
      <c r="W803" s="303"/>
      <c r="X803" s="303"/>
      <c r="Y803" s="303"/>
    </row>
    <row r="804" spans="1:25" ht="12.75">
      <c r="A804" s="303"/>
      <c r="B804" s="303"/>
      <c r="C804" s="303"/>
      <c r="D804" s="303"/>
      <c r="E804" s="303"/>
      <c r="F804" s="304"/>
      <c r="G804" s="303"/>
      <c r="H804" s="303"/>
      <c r="I804" s="303"/>
      <c r="J804" s="303"/>
      <c r="K804" s="303"/>
      <c r="L804" s="303"/>
      <c r="M804" s="303"/>
      <c r="N804" s="303"/>
      <c r="O804" s="303"/>
      <c r="P804" s="305"/>
      <c r="Q804" s="305"/>
      <c r="R804" s="303"/>
      <c r="S804" s="303"/>
      <c r="T804" s="303"/>
      <c r="U804" s="303"/>
      <c r="V804" s="303"/>
      <c r="W804" s="303"/>
      <c r="X804" s="303"/>
      <c r="Y804" s="303"/>
    </row>
    <row r="805" spans="1:25" ht="12.75">
      <c r="A805" s="303"/>
      <c r="B805" s="303"/>
      <c r="C805" s="303"/>
      <c r="D805" s="303"/>
      <c r="E805" s="303"/>
      <c r="F805" s="304"/>
      <c r="G805" s="303"/>
      <c r="H805" s="303"/>
      <c r="I805" s="303"/>
      <c r="J805" s="303"/>
      <c r="K805" s="303"/>
      <c r="L805" s="303"/>
      <c r="M805" s="303"/>
      <c r="N805" s="303"/>
      <c r="O805" s="303"/>
      <c r="P805" s="305"/>
      <c r="Q805" s="305"/>
      <c r="R805" s="303"/>
      <c r="S805" s="303"/>
      <c r="T805" s="303"/>
      <c r="U805" s="303"/>
      <c r="V805" s="303"/>
      <c r="W805" s="303"/>
      <c r="X805" s="303"/>
      <c r="Y805" s="303"/>
    </row>
    <row r="806" spans="1:25" ht="12.75">
      <c r="A806" s="303"/>
      <c r="B806" s="303"/>
      <c r="C806" s="303"/>
      <c r="D806" s="303"/>
      <c r="E806" s="303"/>
      <c r="F806" s="304"/>
      <c r="G806" s="303"/>
      <c r="H806" s="303"/>
      <c r="I806" s="303"/>
      <c r="J806" s="303"/>
      <c r="K806" s="303"/>
      <c r="L806" s="303"/>
      <c r="M806" s="303"/>
      <c r="N806" s="303"/>
      <c r="O806" s="303"/>
      <c r="P806" s="305"/>
      <c r="Q806" s="305"/>
      <c r="R806" s="303"/>
      <c r="S806" s="303"/>
      <c r="T806" s="303"/>
      <c r="U806" s="303"/>
      <c r="V806" s="303"/>
      <c r="W806" s="303"/>
      <c r="X806" s="303"/>
      <c r="Y806" s="303"/>
    </row>
    <row r="807" spans="1:25" ht="12.75">
      <c r="A807" s="303"/>
      <c r="B807" s="303"/>
      <c r="C807" s="303"/>
      <c r="D807" s="303"/>
      <c r="E807" s="303"/>
      <c r="F807" s="304"/>
      <c r="G807" s="303"/>
      <c r="H807" s="303"/>
      <c r="I807" s="303"/>
      <c r="J807" s="303"/>
      <c r="K807" s="303"/>
      <c r="L807" s="303"/>
      <c r="M807" s="303"/>
      <c r="N807" s="303"/>
      <c r="O807" s="303"/>
      <c r="P807" s="305"/>
      <c r="Q807" s="305"/>
      <c r="R807" s="303"/>
      <c r="S807" s="303"/>
      <c r="T807" s="303"/>
      <c r="U807" s="303"/>
      <c r="V807" s="303"/>
      <c r="W807" s="303"/>
      <c r="X807" s="303"/>
      <c r="Y807" s="303"/>
    </row>
    <row r="808" spans="1:25" ht="12.75">
      <c r="A808" s="303"/>
      <c r="B808" s="303"/>
      <c r="C808" s="303"/>
      <c r="D808" s="303"/>
      <c r="E808" s="303"/>
      <c r="F808" s="304"/>
      <c r="G808" s="303"/>
      <c r="H808" s="303"/>
      <c r="I808" s="303"/>
      <c r="J808" s="303"/>
      <c r="K808" s="303"/>
      <c r="L808" s="303"/>
      <c r="M808" s="303"/>
      <c r="N808" s="303"/>
      <c r="O808" s="303"/>
      <c r="P808" s="305"/>
      <c r="Q808" s="305"/>
      <c r="R808" s="303"/>
      <c r="S808" s="303"/>
      <c r="T808" s="303"/>
      <c r="U808" s="303"/>
      <c r="V808" s="303"/>
      <c r="W808" s="303"/>
      <c r="X808" s="303"/>
      <c r="Y808" s="303"/>
    </row>
    <row r="809" spans="1:25" ht="12.75">
      <c r="A809" s="303"/>
      <c r="B809" s="303"/>
      <c r="C809" s="303"/>
      <c r="D809" s="303"/>
      <c r="E809" s="303"/>
      <c r="F809" s="304"/>
      <c r="G809" s="303"/>
      <c r="H809" s="303"/>
      <c r="I809" s="303"/>
      <c r="J809" s="303"/>
      <c r="K809" s="303"/>
      <c r="L809" s="303"/>
      <c r="M809" s="303"/>
      <c r="N809" s="303"/>
      <c r="O809" s="303"/>
      <c r="P809" s="305"/>
      <c r="Q809" s="305"/>
      <c r="R809" s="303"/>
      <c r="S809" s="303"/>
      <c r="T809" s="303"/>
      <c r="U809" s="303"/>
      <c r="V809" s="303"/>
      <c r="W809" s="303"/>
      <c r="X809" s="303"/>
      <c r="Y809" s="303"/>
    </row>
    <row r="810" spans="1:25" ht="12.75">
      <c r="A810" s="303"/>
      <c r="B810" s="303"/>
      <c r="C810" s="303"/>
      <c r="D810" s="303"/>
      <c r="E810" s="303"/>
      <c r="F810" s="304"/>
      <c r="G810" s="303"/>
      <c r="H810" s="303"/>
      <c r="I810" s="303"/>
      <c r="J810" s="303"/>
      <c r="K810" s="303"/>
      <c r="L810" s="303"/>
      <c r="M810" s="303"/>
      <c r="N810" s="303"/>
      <c r="O810" s="303"/>
      <c r="P810" s="305"/>
      <c r="Q810" s="305"/>
      <c r="R810" s="303"/>
      <c r="S810" s="303"/>
      <c r="T810" s="303"/>
      <c r="U810" s="303"/>
      <c r="V810" s="303"/>
      <c r="W810" s="303"/>
      <c r="X810" s="303"/>
      <c r="Y810" s="303"/>
    </row>
    <row r="811" spans="1:25" ht="12.75">
      <c r="A811" s="303"/>
      <c r="B811" s="303"/>
      <c r="C811" s="303"/>
      <c r="D811" s="303"/>
      <c r="E811" s="303"/>
      <c r="F811" s="304"/>
      <c r="G811" s="303"/>
      <c r="H811" s="303"/>
      <c r="I811" s="303"/>
      <c r="J811" s="303"/>
      <c r="K811" s="303"/>
      <c r="L811" s="303"/>
      <c r="M811" s="303"/>
      <c r="N811" s="303"/>
      <c r="O811" s="303"/>
      <c r="P811" s="305"/>
      <c r="Q811" s="305"/>
      <c r="R811" s="303"/>
      <c r="S811" s="303"/>
      <c r="T811" s="303"/>
      <c r="U811" s="303"/>
      <c r="V811" s="303"/>
      <c r="W811" s="303"/>
      <c r="X811" s="303"/>
      <c r="Y811" s="303"/>
    </row>
    <row r="812" spans="1:25" ht="12.75">
      <c r="A812" s="303"/>
      <c r="B812" s="303"/>
      <c r="C812" s="303"/>
      <c r="D812" s="303"/>
      <c r="E812" s="303"/>
      <c r="F812" s="304"/>
      <c r="G812" s="303"/>
      <c r="H812" s="303"/>
      <c r="I812" s="303"/>
      <c r="J812" s="303"/>
      <c r="K812" s="303"/>
      <c r="L812" s="303"/>
      <c r="M812" s="303"/>
      <c r="N812" s="303"/>
      <c r="O812" s="303"/>
      <c r="P812" s="305"/>
      <c r="Q812" s="305"/>
      <c r="R812" s="303"/>
      <c r="S812" s="303"/>
      <c r="T812" s="303"/>
      <c r="U812" s="303"/>
      <c r="V812" s="303"/>
      <c r="W812" s="303"/>
      <c r="X812" s="303"/>
      <c r="Y812" s="303"/>
    </row>
    <row r="813" spans="1:25" ht="12.75">
      <c r="A813" s="303"/>
      <c r="B813" s="303"/>
      <c r="C813" s="303"/>
      <c r="D813" s="303"/>
      <c r="E813" s="303"/>
      <c r="F813" s="304"/>
      <c r="G813" s="303"/>
      <c r="H813" s="303"/>
      <c r="I813" s="303"/>
      <c r="J813" s="303"/>
      <c r="K813" s="303"/>
      <c r="L813" s="303"/>
      <c r="M813" s="303"/>
      <c r="N813" s="303"/>
      <c r="O813" s="303"/>
      <c r="P813" s="305"/>
      <c r="Q813" s="305"/>
      <c r="R813" s="303"/>
      <c r="S813" s="303"/>
      <c r="T813" s="303"/>
      <c r="U813" s="303"/>
      <c r="V813" s="303"/>
      <c r="W813" s="303"/>
      <c r="X813" s="303"/>
      <c r="Y813" s="303"/>
    </row>
    <row r="814" spans="1:25" ht="12.75">
      <c r="A814" s="303"/>
      <c r="B814" s="303"/>
      <c r="C814" s="303"/>
      <c r="D814" s="303"/>
      <c r="E814" s="303"/>
      <c r="F814" s="304"/>
      <c r="G814" s="303"/>
      <c r="H814" s="303"/>
      <c r="I814" s="303"/>
      <c r="J814" s="303"/>
      <c r="K814" s="303"/>
      <c r="L814" s="303"/>
      <c r="M814" s="303"/>
      <c r="N814" s="303"/>
      <c r="O814" s="303"/>
      <c r="P814" s="305"/>
      <c r="Q814" s="305"/>
      <c r="R814" s="303"/>
      <c r="S814" s="303"/>
      <c r="T814" s="303"/>
      <c r="U814" s="303"/>
      <c r="V814" s="303"/>
      <c r="W814" s="303"/>
      <c r="X814" s="303"/>
      <c r="Y814" s="303"/>
    </row>
    <row r="815" spans="1:25" ht="12.75">
      <c r="A815" s="303"/>
      <c r="B815" s="303"/>
      <c r="C815" s="303"/>
      <c r="D815" s="303"/>
      <c r="E815" s="303"/>
      <c r="F815" s="304"/>
      <c r="G815" s="303"/>
      <c r="H815" s="303"/>
      <c r="I815" s="303"/>
      <c r="J815" s="303"/>
      <c r="K815" s="303"/>
      <c r="L815" s="303"/>
      <c r="M815" s="303"/>
      <c r="N815" s="303"/>
      <c r="O815" s="303"/>
      <c r="P815" s="305"/>
      <c r="Q815" s="305"/>
      <c r="R815" s="303"/>
      <c r="S815" s="303"/>
      <c r="T815" s="303"/>
      <c r="U815" s="303"/>
      <c r="V815" s="303"/>
      <c r="W815" s="303"/>
      <c r="X815" s="303"/>
      <c r="Y815" s="303"/>
    </row>
    <row r="816" spans="1:25" ht="12.75">
      <c r="A816" s="303"/>
      <c r="B816" s="303"/>
      <c r="C816" s="303"/>
      <c r="D816" s="303"/>
      <c r="E816" s="303"/>
      <c r="F816" s="304"/>
      <c r="G816" s="303"/>
      <c r="H816" s="303"/>
      <c r="I816" s="303"/>
      <c r="J816" s="303"/>
      <c r="K816" s="303"/>
      <c r="L816" s="303"/>
      <c r="M816" s="303"/>
      <c r="N816" s="303"/>
      <c r="O816" s="303"/>
      <c r="P816" s="305"/>
      <c r="Q816" s="305"/>
      <c r="R816" s="303"/>
      <c r="S816" s="303"/>
      <c r="T816" s="303"/>
      <c r="U816" s="303"/>
      <c r="V816" s="303"/>
      <c r="W816" s="303"/>
      <c r="X816" s="303"/>
      <c r="Y816" s="303"/>
    </row>
    <row r="817" spans="1:25" ht="12.75">
      <c r="A817" s="303"/>
      <c r="B817" s="303"/>
      <c r="C817" s="303"/>
      <c r="D817" s="303"/>
      <c r="E817" s="303"/>
      <c r="F817" s="304"/>
      <c r="G817" s="303"/>
      <c r="H817" s="303"/>
      <c r="I817" s="303"/>
      <c r="J817" s="303"/>
      <c r="K817" s="303"/>
      <c r="L817" s="303"/>
      <c r="M817" s="303"/>
      <c r="N817" s="303"/>
      <c r="O817" s="303"/>
      <c r="P817" s="305"/>
      <c r="Q817" s="305"/>
      <c r="R817" s="303"/>
      <c r="S817" s="303"/>
      <c r="T817" s="303"/>
      <c r="U817" s="303"/>
      <c r="V817" s="303"/>
      <c r="W817" s="303"/>
      <c r="X817" s="303"/>
      <c r="Y817" s="303"/>
    </row>
    <row r="818" spans="1:25" ht="12.75">
      <c r="A818" s="303"/>
      <c r="B818" s="303"/>
      <c r="C818" s="303"/>
      <c r="D818" s="303"/>
      <c r="E818" s="303"/>
      <c r="F818" s="304"/>
      <c r="G818" s="303"/>
      <c r="H818" s="303"/>
      <c r="I818" s="303"/>
      <c r="J818" s="303"/>
      <c r="K818" s="303"/>
      <c r="L818" s="303"/>
      <c r="M818" s="303"/>
      <c r="N818" s="303"/>
      <c r="O818" s="303"/>
      <c r="P818" s="305"/>
      <c r="Q818" s="305"/>
      <c r="R818" s="303"/>
      <c r="S818" s="303"/>
      <c r="T818" s="303"/>
      <c r="U818" s="303"/>
      <c r="V818" s="303"/>
      <c r="W818" s="303"/>
      <c r="X818" s="303"/>
      <c r="Y818" s="303"/>
    </row>
    <row r="819" spans="1:25" ht="12.75">
      <c r="A819" s="303"/>
      <c r="B819" s="303"/>
      <c r="C819" s="303"/>
      <c r="D819" s="303"/>
      <c r="E819" s="303"/>
      <c r="F819" s="304"/>
      <c r="G819" s="303"/>
      <c r="H819" s="303"/>
      <c r="I819" s="303"/>
      <c r="J819" s="303"/>
      <c r="K819" s="303"/>
      <c r="L819" s="303"/>
      <c r="M819" s="303"/>
      <c r="N819" s="303"/>
      <c r="O819" s="303"/>
      <c r="P819" s="305"/>
      <c r="Q819" s="305"/>
      <c r="R819" s="303"/>
      <c r="S819" s="303"/>
      <c r="T819" s="303"/>
      <c r="U819" s="303"/>
      <c r="V819" s="303"/>
      <c r="W819" s="303"/>
      <c r="X819" s="303"/>
      <c r="Y819" s="303"/>
    </row>
    <row r="820" spans="1:25" ht="12.75">
      <c r="A820" s="303"/>
      <c r="B820" s="303"/>
      <c r="C820" s="303"/>
      <c r="D820" s="303"/>
      <c r="E820" s="303"/>
      <c r="F820" s="304"/>
      <c r="G820" s="303"/>
      <c r="H820" s="303"/>
      <c r="I820" s="303"/>
      <c r="J820" s="303"/>
      <c r="K820" s="303"/>
      <c r="L820" s="303"/>
      <c r="M820" s="303"/>
      <c r="N820" s="303"/>
      <c r="O820" s="303"/>
      <c r="P820" s="305"/>
      <c r="Q820" s="305"/>
      <c r="R820" s="303"/>
      <c r="S820" s="303"/>
      <c r="T820" s="303"/>
      <c r="U820" s="303"/>
      <c r="V820" s="303"/>
      <c r="W820" s="303"/>
      <c r="X820" s="303"/>
      <c r="Y820" s="303"/>
    </row>
    <row r="821" spans="1:25" ht="12.75">
      <c r="A821" s="303"/>
      <c r="B821" s="303"/>
      <c r="C821" s="303"/>
      <c r="D821" s="303"/>
      <c r="E821" s="303"/>
      <c r="F821" s="304"/>
      <c r="G821" s="303"/>
      <c r="H821" s="303"/>
      <c r="I821" s="303"/>
      <c r="J821" s="303"/>
      <c r="K821" s="303"/>
      <c r="L821" s="303"/>
      <c r="M821" s="303"/>
      <c r="N821" s="303"/>
      <c r="O821" s="303"/>
      <c r="P821" s="305"/>
      <c r="Q821" s="305"/>
      <c r="R821" s="303"/>
      <c r="S821" s="303"/>
      <c r="T821" s="303"/>
      <c r="U821" s="303"/>
      <c r="V821" s="303"/>
      <c r="W821" s="303"/>
      <c r="X821" s="303"/>
      <c r="Y821" s="303"/>
    </row>
    <row r="822" spans="1:25" ht="12.75">
      <c r="A822" s="303"/>
      <c r="B822" s="303"/>
      <c r="C822" s="303"/>
      <c r="D822" s="303"/>
      <c r="E822" s="303"/>
      <c r="F822" s="304"/>
      <c r="G822" s="303"/>
      <c r="H822" s="303"/>
      <c r="I822" s="303"/>
      <c r="J822" s="303"/>
      <c r="K822" s="303"/>
      <c r="L822" s="303"/>
      <c r="M822" s="303"/>
      <c r="N822" s="303"/>
      <c r="O822" s="303"/>
      <c r="P822" s="305"/>
      <c r="Q822" s="305"/>
      <c r="R822" s="303"/>
      <c r="S822" s="303"/>
      <c r="T822" s="303"/>
      <c r="U822" s="303"/>
      <c r="V822" s="303"/>
      <c r="W822" s="303"/>
      <c r="X822" s="303"/>
      <c r="Y822" s="303"/>
    </row>
    <row r="823" spans="1:25" ht="12.75">
      <c r="A823" s="303"/>
      <c r="B823" s="303"/>
      <c r="C823" s="303"/>
      <c r="D823" s="303"/>
      <c r="E823" s="303"/>
      <c r="F823" s="304"/>
      <c r="G823" s="303"/>
      <c r="H823" s="303"/>
      <c r="I823" s="303"/>
      <c r="J823" s="303"/>
      <c r="K823" s="303"/>
      <c r="L823" s="303"/>
      <c r="M823" s="303"/>
      <c r="N823" s="303"/>
      <c r="O823" s="303"/>
      <c r="P823" s="305"/>
      <c r="Q823" s="305"/>
      <c r="R823" s="303"/>
      <c r="S823" s="303"/>
      <c r="T823" s="303"/>
      <c r="U823" s="303"/>
      <c r="V823" s="303"/>
      <c r="W823" s="303"/>
      <c r="X823" s="303"/>
      <c r="Y823" s="303"/>
    </row>
    <row r="824" spans="1:25" ht="12.75">
      <c r="A824" s="303"/>
      <c r="B824" s="303"/>
      <c r="C824" s="303"/>
      <c r="D824" s="303"/>
      <c r="E824" s="303"/>
      <c r="F824" s="304"/>
      <c r="G824" s="303"/>
      <c r="H824" s="303"/>
      <c r="I824" s="303"/>
      <c r="J824" s="303"/>
      <c r="K824" s="303"/>
      <c r="L824" s="303"/>
      <c r="M824" s="303"/>
      <c r="N824" s="303"/>
      <c r="O824" s="303"/>
      <c r="P824" s="305"/>
      <c r="Q824" s="305"/>
      <c r="R824" s="303"/>
      <c r="S824" s="303"/>
      <c r="T824" s="303"/>
      <c r="U824" s="303"/>
      <c r="V824" s="303"/>
      <c r="W824" s="303"/>
      <c r="X824" s="303"/>
      <c r="Y824" s="303"/>
    </row>
    <row r="825" spans="1:25" ht="12.75">
      <c r="A825" s="303"/>
      <c r="B825" s="303"/>
      <c r="C825" s="303"/>
      <c r="D825" s="303"/>
      <c r="E825" s="303"/>
      <c r="F825" s="304"/>
      <c r="G825" s="303"/>
      <c r="H825" s="303"/>
      <c r="I825" s="303"/>
      <c r="J825" s="303"/>
      <c r="K825" s="303"/>
      <c r="L825" s="303"/>
      <c r="M825" s="303"/>
      <c r="N825" s="303"/>
      <c r="O825" s="303"/>
      <c r="P825" s="305"/>
      <c r="Q825" s="305"/>
      <c r="R825" s="303"/>
      <c r="S825" s="303"/>
      <c r="T825" s="303"/>
      <c r="U825" s="303"/>
      <c r="V825" s="303"/>
      <c r="W825" s="303"/>
      <c r="X825" s="303"/>
      <c r="Y825" s="303"/>
    </row>
    <row r="826" spans="1:25" ht="12.75">
      <c r="A826" s="303"/>
      <c r="B826" s="303"/>
      <c r="C826" s="303"/>
      <c r="D826" s="303"/>
      <c r="E826" s="303"/>
      <c r="F826" s="304"/>
      <c r="G826" s="303"/>
      <c r="H826" s="303"/>
      <c r="I826" s="303"/>
      <c r="J826" s="303"/>
      <c r="K826" s="303"/>
      <c r="L826" s="303"/>
      <c r="M826" s="303"/>
      <c r="N826" s="303"/>
      <c r="O826" s="303"/>
      <c r="P826" s="305"/>
      <c r="Q826" s="305"/>
      <c r="R826" s="303"/>
      <c r="S826" s="303"/>
      <c r="T826" s="303"/>
      <c r="U826" s="303"/>
      <c r="V826" s="303"/>
      <c r="W826" s="303"/>
      <c r="X826" s="303"/>
      <c r="Y826" s="303"/>
    </row>
    <row r="827" spans="1:25" ht="12.75">
      <c r="A827" s="303"/>
      <c r="B827" s="303"/>
      <c r="C827" s="303"/>
      <c r="D827" s="303"/>
      <c r="E827" s="303"/>
      <c r="F827" s="304"/>
      <c r="G827" s="303"/>
      <c r="H827" s="303"/>
      <c r="I827" s="303"/>
      <c r="J827" s="303"/>
      <c r="K827" s="303"/>
      <c r="L827" s="303"/>
      <c r="M827" s="303"/>
      <c r="N827" s="303"/>
      <c r="O827" s="303"/>
      <c r="P827" s="305"/>
      <c r="Q827" s="305"/>
      <c r="R827" s="303"/>
      <c r="S827" s="303"/>
      <c r="T827" s="303"/>
      <c r="U827" s="303"/>
      <c r="V827" s="303"/>
      <c r="W827" s="303"/>
      <c r="X827" s="303"/>
      <c r="Y827" s="303"/>
    </row>
    <row r="828" spans="1:25" ht="12.75">
      <c r="A828" s="303"/>
      <c r="B828" s="303"/>
      <c r="C828" s="303"/>
      <c r="D828" s="303"/>
      <c r="E828" s="303"/>
      <c r="F828" s="304"/>
      <c r="G828" s="303"/>
      <c r="H828" s="303"/>
      <c r="I828" s="303"/>
      <c r="J828" s="303"/>
      <c r="K828" s="303"/>
      <c r="L828" s="303"/>
      <c r="M828" s="303"/>
      <c r="N828" s="303"/>
      <c r="O828" s="303"/>
      <c r="P828" s="305"/>
      <c r="Q828" s="305"/>
      <c r="R828" s="303"/>
      <c r="S828" s="303"/>
      <c r="T828" s="303"/>
      <c r="U828" s="303"/>
      <c r="V828" s="303"/>
      <c r="W828" s="303"/>
      <c r="X828" s="303"/>
      <c r="Y828" s="303"/>
    </row>
    <row r="829" spans="1:25" ht="12.75">
      <c r="A829" s="303"/>
      <c r="B829" s="303"/>
      <c r="C829" s="303"/>
      <c r="D829" s="303"/>
      <c r="E829" s="303"/>
      <c r="F829" s="304"/>
      <c r="G829" s="303"/>
      <c r="H829" s="303"/>
      <c r="I829" s="303"/>
      <c r="J829" s="303"/>
      <c r="K829" s="303"/>
      <c r="L829" s="303"/>
      <c r="M829" s="303"/>
      <c r="N829" s="303"/>
      <c r="O829" s="303"/>
      <c r="P829" s="305"/>
      <c r="Q829" s="305"/>
      <c r="R829" s="303"/>
      <c r="S829" s="303"/>
      <c r="T829" s="303"/>
      <c r="U829" s="303"/>
      <c r="V829" s="303"/>
      <c r="W829" s="303"/>
      <c r="X829" s="303"/>
      <c r="Y829" s="303"/>
    </row>
    <row r="830" spans="1:25" ht="12.75">
      <c r="A830" s="303"/>
      <c r="B830" s="303"/>
      <c r="C830" s="303"/>
      <c r="D830" s="303"/>
      <c r="E830" s="303"/>
      <c r="F830" s="304"/>
      <c r="G830" s="303"/>
      <c r="H830" s="303"/>
      <c r="I830" s="303"/>
      <c r="J830" s="303"/>
      <c r="K830" s="303"/>
      <c r="L830" s="303"/>
      <c r="M830" s="303"/>
      <c r="N830" s="303"/>
      <c r="O830" s="303"/>
      <c r="P830" s="305"/>
      <c r="Q830" s="305"/>
      <c r="R830" s="303"/>
      <c r="S830" s="303"/>
      <c r="T830" s="303"/>
      <c r="U830" s="303"/>
      <c r="V830" s="303"/>
      <c r="W830" s="303"/>
      <c r="X830" s="303"/>
      <c r="Y830" s="303"/>
    </row>
    <row r="831" spans="1:25" ht="12.75">
      <c r="A831" s="303"/>
      <c r="B831" s="303"/>
      <c r="C831" s="303"/>
      <c r="D831" s="303"/>
      <c r="E831" s="303"/>
      <c r="F831" s="304"/>
      <c r="G831" s="303"/>
      <c r="H831" s="303"/>
      <c r="I831" s="303"/>
      <c r="J831" s="303"/>
      <c r="K831" s="303"/>
      <c r="L831" s="303"/>
      <c r="M831" s="303"/>
      <c r="N831" s="303"/>
      <c r="O831" s="303"/>
      <c r="P831" s="305"/>
      <c r="Q831" s="305"/>
      <c r="R831" s="303"/>
      <c r="S831" s="303"/>
      <c r="T831" s="303"/>
      <c r="U831" s="303"/>
      <c r="V831" s="303"/>
      <c r="W831" s="303"/>
      <c r="X831" s="303"/>
      <c r="Y831" s="303"/>
    </row>
    <row r="832" spans="1:25" ht="12.75">
      <c r="A832" s="303"/>
      <c r="B832" s="303"/>
      <c r="C832" s="303"/>
      <c r="D832" s="303"/>
      <c r="E832" s="303"/>
      <c r="F832" s="304"/>
      <c r="G832" s="303"/>
      <c r="H832" s="303"/>
      <c r="I832" s="303"/>
      <c r="J832" s="303"/>
      <c r="K832" s="303"/>
      <c r="L832" s="303"/>
      <c r="M832" s="303"/>
      <c r="N832" s="303"/>
      <c r="O832" s="303"/>
      <c r="P832" s="305"/>
      <c r="Q832" s="305"/>
      <c r="R832" s="303"/>
      <c r="S832" s="303"/>
      <c r="T832" s="303"/>
      <c r="U832" s="303"/>
      <c r="V832" s="303"/>
      <c r="W832" s="303"/>
      <c r="X832" s="303"/>
      <c r="Y832" s="303"/>
    </row>
    <row r="833" spans="1:25" ht="12.75">
      <c r="A833" s="303"/>
      <c r="B833" s="303"/>
      <c r="C833" s="303"/>
      <c r="D833" s="303"/>
      <c r="E833" s="303"/>
      <c r="F833" s="304"/>
      <c r="G833" s="303"/>
      <c r="H833" s="303"/>
      <c r="I833" s="303"/>
      <c r="J833" s="303"/>
      <c r="K833" s="303"/>
      <c r="L833" s="303"/>
      <c r="M833" s="303"/>
      <c r="N833" s="303"/>
      <c r="O833" s="303"/>
      <c r="P833" s="305"/>
      <c r="Q833" s="305"/>
      <c r="R833" s="303"/>
      <c r="S833" s="303"/>
      <c r="T833" s="303"/>
      <c r="U833" s="303"/>
      <c r="V833" s="303"/>
      <c r="W833" s="303"/>
      <c r="X833" s="303"/>
      <c r="Y833" s="303"/>
    </row>
    <row r="834" spans="1:25" ht="12.75">
      <c r="A834" s="303"/>
      <c r="B834" s="303"/>
      <c r="C834" s="303"/>
      <c r="D834" s="303"/>
      <c r="E834" s="303"/>
      <c r="F834" s="304"/>
      <c r="G834" s="303"/>
      <c r="H834" s="303"/>
      <c r="I834" s="303"/>
      <c r="J834" s="303"/>
      <c r="K834" s="303"/>
      <c r="L834" s="303"/>
      <c r="M834" s="303"/>
      <c r="N834" s="303"/>
      <c r="O834" s="303"/>
      <c r="P834" s="305"/>
      <c r="Q834" s="305"/>
      <c r="R834" s="303"/>
      <c r="S834" s="303"/>
      <c r="T834" s="303"/>
      <c r="U834" s="303"/>
      <c r="V834" s="303"/>
      <c r="W834" s="303"/>
      <c r="X834" s="303"/>
      <c r="Y834" s="303"/>
    </row>
    <row r="835" spans="1:25" ht="12.75">
      <c r="A835" s="303"/>
      <c r="B835" s="303"/>
      <c r="C835" s="303"/>
      <c r="D835" s="303"/>
      <c r="E835" s="303"/>
      <c r="F835" s="304"/>
      <c r="G835" s="303"/>
      <c r="H835" s="303"/>
      <c r="I835" s="303"/>
      <c r="J835" s="303"/>
      <c r="K835" s="303"/>
      <c r="L835" s="303"/>
      <c r="M835" s="303"/>
      <c r="N835" s="303"/>
      <c r="O835" s="303"/>
      <c r="P835" s="305"/>
      <c r="Q835" s="305"/>
      <c r="R835" s="303"/>
      <c r="S835" s="303"/>
      <c r="T835" s="303"/>
      <c r="U835" s="303"/>
      <c r="V835" s="303"/>
      <c r="W835" s="303"/>
      <c r="X835" s="303"/>
      <c r="Y835" s="303"/>
    </row>
    <row r="836" spans="1:25" ht="12.75">
      <c r="A836" s="303"/>
      <c r="B836" s="303"/>
      <c r="C836" s="303"/>
      <c r="D836" s="303"/>
      <c r="E836" s="303"/>
      <c r="F836" s="304"/>
      <c r="G836" s="303"/>
      <c r="H836" s="303"/>
      <c r="I836" s="303"/>
      <c r="J836" s="303"/>
      <c r="K836" s="303"/>
      <c r="L836" s="303"/>
      <c r="M836" s="303"/>
      <c r="N836" s="303"/>
      <c r="O836" s="303"/>
      <c r="P836" s="305"/>
      <c r="Q836" s="305"/>
      <c r="R836" s="303"/>
      <c r="S836" s="303"/>
      <c r="T836" s="303"/>
      <c r="U836" s="303"/>
      <c r="V836" s="303"/>
      <c r="W836" s="303"/>
      <c r="X836" s="303"/>
      <c r="Y836" s="303"/>
    </row>
    <row r="837" spans="1:25" ht="12.75">
      <c r="A837" s="303"/>
      <c r="B837" s="303"/>
      <c r="C837" s="303"/>
      <c r="D837" s="303"/>
      <c r="E837" s="303"/>
      <c r="F837" s="304"/>
      <c r="G837" s="303"/>
      <c r="H837" s="303"/>
      <c r="I837" s="303"/>
      <c r="J837" s="303"/>
      <c r="K837" s="303"/>
      <c r="L837" s="303"/>
      <c r="M837" s="303"/>
      <c r="N837" s="303"/>
      <c r="O837" s="303"/>
      <c r="P837" s="305"/>
      <c r="Q837" s="305"/>
      <c r="R837" s="303"/>
      <c r="S837" s="303"/>
      <c r="T837" s="303"/>
      <c r="U837" s="303"/>
      <c r="V837" s="303"/>
      <c r="W837" s="303"/>
      <c r="X837" s="303"/>
      <c r="Y837" s="303"/>
    </row>
    <row r="838" spans="1:25" ht="12.75">
      <c r="A838" s="303"/>
      <c r="B838" s="303"/>
      <c r="C838" s="303"/>
      <c r="D838" s="303"/>
      <c r="E838" s="303"/>
      <c r="F838" s="304"/>
      <c r="G838" s="303"/>
      <c r="H838" s="303"/>
      <c r="I838" s="303"/>
      <c r="J838" s="303"/>
      <c r="K838" s="303"/>
      <c r="L838" s="303"/>
      <c r="M838" s="303"/>
      <c r="N838" s="303"/>
      <c r="O838" s="303"/>
      <c r="P838" s="305"/>
      <c r="Q838" s="305"/>
      <c r="R838" s="303"/>
      <c r="S838" s="303"/>
      <c r="T838" s="303"/>
      <c r="U838" s="303"/>
      <c r="V838" s="303"/>
      <c r="W838" s="303"/>
      <c r="X838" s="303"/>
      <c r="Y838" s="303"/>
    </row>
    <row r="839" spans="1:25" ht="12.75">
      <c r="A839" s="303"/>
      <c r="B839" s="303"/>
      <c r="C839" s="303"/>
      <c r="D839" s="303"/>
      <c r="E839" s="303"/>
      <c r="F839" s="304"/>
      <c r="G839" s="303"/>
      <c r="H839" s="303"/>
      <c r="I839" s="303"/>
      <c r="J839" s="303"/>
      <c r="K839" s="303"/>
      <c r="L839" s="303"/>
      <c r="M839" s="303"/>
      <c r="N839" s="303"/>
      <c r="O839" s="303"/>
      <c r="P839" s="305"/>
      <c r="Q839" s="305"/>
      <c r="R839" s="303"/>
      <c r="S839" s="303"/>
      <c r="T839" s="303"/>
      <c r="U839" s="303"/>
      <c r="V839" s="303"/>
      <c r="W839" s="303"/>
      <c r="X839" s="303"/>
      <c r="Y839" s="303"/>
    </row>
    <row r="840" spans="1:25" ht="12.75">
      <c r="A840" s="303"/>
      <c r="B840" s="303"/>
      <c r="C840" s="303"/>
      <c r="D840" s="303"/>
      <c r="E840" s="303"/>
      <c r="F840" s="304"/>
      <c r="G840" s="303"/>
      <c r="H840" s="303"/>
      <c r="I840" s="303"/>
      <c r="J840" s="303"/>
      <c r="K840" s="303"/>
      <c r="L840" s="303"/>
      <c r="M840" s="303"/>
      <c r="N840" s="303"/>
      <c r="O840" s="303"/>
      <c r="P840" s="305"/>
      <c r="Q840" s="305"/>
      <c r="R840" s="303"/>
      <c r="S840" s="303"/>
      <c r="T840" s="303"/>
      <c r="U840" s="303"/>
      <c r="V840" s="303"/>
      <c r="W840" s="303"/>
      <c r="X840" s="303"/>
      <c r="Y840" s="303"/>
    </row>
    <row r="841" spans="1:25" ht="12.75">
      <c r="A841" s="303"/>
      <c r="B841" s="303"/>
      <c r="C841" s="303"/>
      <c r="D841" s="303"/>
      <c r="E841" s="303"/>
      <c r="F841" s="304"/>
      <c r="G841" s="303"/>
      <c r="H841" s="303"/>
      <c r="I841" s="303"/>
      <c r="J841" s="303"/>
      <c r="K841" s="303"/>
      <c r="L841" s="303"/>
      <c r="M841" s="303"/>
      <c r="N841" s="303"/>
      <c r="O841" s="303"/>
      <c r="P841" s="305"/>
      <c r="Q841" s="305"/>
      <c r="R841" s="303"/>
      <c r="S841" s="303"/>
      <c r="T841" s="303"/>
      <c r="U841" s="303"/>
      <c r="V841" s="303"/>
      <c r="W841" s="303"/>
      <c r="X841" s="303"/>
      <c r="Y841" s="303"/>
    </row>
    <row r="842" spans="1:25" ht="12.75">
      <c r="A842" s="303"/>
      <c r="B842" s="303"/>
      <c r="C842" s="303"/>
      <c r="D842" s="303"/>
      <c r="E842" s="303"/>
      <c r="F842" s="304"/>
      <c r="G842" s="303"/>
      <c r="H842" s="303"/>
      <c r="I842" s="303"/>
      <c r="J842" s="303"/>
      <c r="K842" s="303"/>
      <c r="L842" s="303"/>
      <c r="M842" s="303"/>
      <c r="N842" s="303"/>
      <c r="O842" s="303"/>
      <c r="P842" s="305"/>
      <c r="Q842" s="305"/>
      <c r="R842" s="303"/>
      <c r="S842" s="303"/>
      <c r="T842" s="303"/>
      <c r="U842" s="303"/>
      <c r="V842" s="303"/>
      <c r="W842" s="303"/>
      <c r="X842" s="303"/>
      <c r="Y842" s="303"/>
    </row>
    <row r="843" spans="1:25" ht="12.75">
      <c r="A843" s="303"/>
      <c r="B843" s="303"/>
      <c r="C843" s="303"/>
      <c r="D843" s="303"/>
      <c r="E843" s="303"/>
      <c r="F843" s="304"/>
      <c r="G843" s="303"/>
      <c r="H843" s="303"/>
      <c r="I843" s="303"/>
      <c r="J843" s="303"/>
      <c r="K843" s="303"/>
      <c r="L843" s="303"/>
      <c r="M843" s="303"/>
      <c r="N843" s="303"/>
      <c r="O843" s="303"/>
      <c r="P843" s="305"/>
      <c r="Q843" s="305"/>
      <c r="R843" s="303"/>
      <c r="S843" s="303"/>
      <c r="T843" s="303"/>
      <c r="U843" s="303"/>
      <c r="V843" s="303"/>
      <c r="W843" s="303"/>
      <c r="X843" s="303"/>
      <c r="Y843" s="303"/>
    </row>
    <row r="844" spans="1:25" ht="12.75">
      <c r="A844" s="303"/>
      <c r="B844" s="303"/>
      <c r="C844" s="303"/>
      <c r="D844" s="303"/>
      <c r="E844" s="303"/>
      <c r="F844" s="304"/>
      <c r="G844" s="303"/>
      <c r="H844" s="303"/>
      <c r="I844" s="303"/>
      <c r="J844" s="303"/>
      <c r="K844" s="303"/>
      <c r="L844" s="303"/>
      <c r="M844" s="303"/>
      <c r="N844" s="303"/>
      <c r="O844" s="303"/>
      <c r="P844" s="305"/>
      <c r="Q844" s="305"/>
      <c r="R844" s="303"/>
      <c r="S844" s="303"/>
      <c r="T844" s="303"/>
      <c r="U844" s="303"/>
      <c r="V844" s="303"/>
      <c r="W844" s="303"/>
      <c r="X844" s="303"/>
      <c r="Y844" s="303"/>
    </row>
    <row r="845" spans="1:25" ht="12.75">
      <c r="A845" s="303"/>
      <c r="B845" s="303"/>
      <c r="C845" s="303"/>
      <c r="D845" s="303"/>
      <c r="E845" s="303"/>
      <c r="F845" s="304"/>
      <c r="G845" s="303"/>
      <c r="H845" s="303"/>
      <c r="I845" s="303"/>
      <c r="J845" s="303"/>
      <c r="K845" s="303"/>
      <c r="L845" s="303"/>
      <c r="M845" s="303"/>
      <c r="N845" s="303"/>
      <c r="O845" s="303"/>
      <c r="P845" s="305"/>
      <c r="Q845" s="305"/>
      <c r="R845" s="303"/>
      <c r="S845" s="303"/>
      <c r="T845" s="303"/>
      <c r="U845" s="303"/>
      <c r="V845" s="303"/>
      <c r="W845" s="303"/>
      <c r="X845" s="303"/>
      <c r="Y845" s="303"/>
    </row>
    <row r="846" spans="1:25" ht="12.75">
      <c r="A846" s="303"/>
      <c r="B846" s="303"/>
      <c r="C846" s="303"/>
      <c r="D846" s="303"/>
      <c r="E846" s="303"/>
      <c r="F846" s="304"/>
      <c r="G846" s="303"/>
      <c r="H846" s="303"/>
      <c r="I846" s="303"/>
      <c r="J846" s="303"/>
      <c r="K846" s="303"/>
      <c r="L846" s="303"/>
      <c r="M846" s="303"/>
      <c r="N846" s="303"/>
      <c r="O846" s="303"/>
      <c r="P846" s="305"/>
      <c r="Q846" s="305"/>
      <c r="R846" s="303"/>
      <c r="S846" s="303"/>
      <c r="T846" s="303"/>
      <c r="U846" s="303"/>
      <c r="V846" s="303"/>
      <c r="W846" s="303"/>
      <c r="X846" s="303"/>
      <c r="Y846" s="303"/>
    </row>
    <row r="847" spans="1:25" ht="12.75">
      <c r="A847" s="303"/>
      <c r="B847" s="303"/>
      <c r="C847" s="303"/>
      <c r="D847" s="303"/>
      <c r="E847" s="303"/>
      <c r="F847" s="304"/>
      <c r="G847" s="303"/>
      <c r="H847" s="303"/>
      <c r="I847" s="303"/>
      <c r="J847" s="303"/>
      <c r="K847" s="303"/>
      <c r="L847" s="303"/>
      <c r="M847" s="303"/>
      <c r="N847" s="303"/>
      <c r="O847" s="303"/>
      <c r="P847" s="305"/>
      <c r="Q847" s="305"/>
      <c r="R847" s="303"/>
      <c r="S847" s="303"/>
      <c r="T847" s="303"/>
      <c r="U847" s="303"/>
      <c r="V847" s="303"/>
      <c r="W847" s="303"/>
      <c r="X847" s="303"/>
      <c r="Y847" s="303"/>
    </row>
    <row r="848" spans="1:25" ht="12.75">
      <c r="A848" s="303"/>
      <c r="B848" s="303"/>
      <c r="C848" s="303"/>
      <c r="D848" s="303"/>
      <c r="E848" s="303"/>
      <c r="F848" s="304"/>
      <c r="G848" s="303"/>
      <c r="H848" s="303"/>
      <c r="I848" s="303"/>
      <c r="J848" s="303"/>
      <c r="K848" s="303"/>
      <c r="L848" s="303"/>
      <c r="M848" s="303"/>
      <c r="N848" s="303"/>
      <c r="O848" s="303"/>
      <c r="P848" s="305"/>
      <c r="Q848" s="305"/>
      <c r="R848" s="303"/>
      <c r="S848" s="303"/>
      <c r="T848" s="303"/>
      <c r="U848" s="303"/>
      <c r="V848" s="303"/>
      <c r="W848" s="303"/>
      <c r="X848" s="303"/>
      <c r="Y848" s="303"/>
    </row>
    <row r="849" spans="1:25" ht="12.75">
      <c r="A849" s="303"/>
      <c r="B849" s="303"/>
      <c r="C849" s="303"/>
      <c r="D849" s="303"/>
      <c r="E849" s="303"/>
      <c r="F849" s="304"/>
      <c r="G849" s="303"/>
      <c r="H849" s="303"/>
      <c r="I849" s="303"/>
      <c r="J849" s="303"/>
      <c r="K849" s="303"/>
      <c r="L849" s="303"/>
      <c r="M849" s="303"/>
      <c r="N849" s="303"/>
      <c r="O849" s="303"/>
      <c r="P849" s="305"/>
      <c r="Q849" s="305"/>
      <c r="R849" s="303"/>
      <c r="S849" s="303"/>
      <c r="T849" s="303"/>
      <c r="U849" s="303"/>
      <c r="V849" s="303"/>
      <c r="W849" s="303"/>
      <c r="X849" s="303"/>
      <c r="Y849" s="303"/>
    </row>
    <row r="850" spans="1:25" ht="12.75">
      <c r="A850" s="303"/>
      <c r="B850" s="303"/>
      <c r="C850" s="303"/>
      <c r="D850" s="303"/>
      <c r="E850" s="303"/>
      <c r="F850" s="304"/>
      <c r="G850" s="303"/>
      <c r="H850" s="303"/>
      <c r="I850" s="303"/>
      <c r="J850" s="303"/>
      <c r="K850" s="303"/>
      <c r="L850" s="303"/>
      <c r="M850" s="303"/>
      <c r="N850" s="303"/>
      <c r="O850" s="303"/>
      <c r="P850" s="305"/>
      <c r="Q850" s="305"/>
      <c r="R850" s="303"/>
      <c r="S850" s="303"/>
      <c r="T850" s="303"/>
      <c r="U850" s="303"/>
      <c r="V850" s="303"/>
      <c r="W850" s="303"/>
      <c r="X850" s="303"/>
      <c r="Y850" s="303"/>
    </row>
    <row r="851" spans="1:25" ht="12.75">
      <c r="A851" s="303"/>
      <c r="B851" s="303"/>
      <c r="C851" s="303"/>
      <c r="D851" s="303"/>
      <c r="E851" s="303"/>
      <c r="F851" s="304"/>
      <c r="G851" s="303"/>
      <c r="H851" s="303"/>
      <c r="I851" s="303"/>
      <c r="J851" s="303"/>
      <c r="K851" s="303"/>
      <c r="L851" s="303"/>
      <c r="M851" s="303"/>
      <c r="N851" s="303"/>
      <c r="O851" s="303"/>
      <c r="P851" s="305"/>
      <c r="Q851" s="305"/>
      <c r="R851" s="303"/>
      <c r="S851" s="303"/>
      <c r="T851" s="303"/>
      <c r="U851" s="303"/>
      <c r="V851" s="303"/>
      <c r="W851" s="303"/>
      <c r="X851" s="303"/>
      <c r="Y851" s="303"/>
    </row>
    <row r="852" spans="1:25" ht="12.75">
      <c r="A852" s="303"/>
      <c r="B852" s="303"/>
      <c r="C852" s="303"/>
      <c r="D852" s="303"/>
      <c r="E852" s="303"/>
      <c r="F852" s="304"/>
      <c r="G852" s="303"/>
      <c r="H852" s="303"/>
      <c r="I852" s="303"/>
      <c r="J852" s="303"/>
      <c r="K852" s="303"/>
      <c r="L852" s="303"/>
      <c r="M852" s="303"/>
      <c r="N852" s="303"/>
      <c r="O852" s="303"/>
      <c r="P852" s="305"/>
      <c r="Q852" s="305"/>
      <c r="R852" s="303"/>
      <c r="S852" s="303"/>
      <c r="T852" s="303"/>
      <c r="U852" s="303"/>
      <c r="V852" s="303"/>
      <c r="W852" s="303"/>
      <c r="X852" s="303"/>
      <c r="Y852" s="303"/>
    </row>
    <row r="853" spans="1:25" ht="12.75">
      <c r="A853" s="303"/>
      <c r="B853" s="303"/>
      <c r="C853" s="303"/>
      <c r="D853" s="303"/>
      <c r="E853" s="303"/>
      <c r="F853" s="304"/>
      <c r="G853" s="303"/>
      <c r="H853" s="303"/>
      <c r="I853" s="303"/>
      <c r="J853" s="303"/>
      <c r="K853" s="303"/>
      <c r="L853" s="303"/>
      <c r="M853" s="303"/>
      <c r="N853" s="303"/>
      <c r="O853" s="303"/>
      <c r="P853" s="305"/>
      <c r="Q853" s="305"/>
      <c r="R853" s="303"/>
      <c r="S853" s="303"/>
      <c r="T853" s="303"/>
      <c r="U853" s="303"/>
      <c r="V853" s="303"/>
      <c r="W853" s="303"/>
      <c r="X853" s="303"/>
      <c r="Y853" s="303"/>
    </row>
    <row r="854" spans="1:25" ht="12.75">
      <c r="A854" s="303"/>
      <c r="B854" s="303"/>
      <c r="C854" s="303"/>
      <c r="D854" s="303"/>
      <c r="E854" s="303"/>
      <c r="F854" s="304"/>
      <c r="G854" s="303"/>
      <c r="H854" s="303"/>
      <c r="I854" s="303"/>
      <c r="J854" s="303"/>
      <c r="K854" s="303"/>
      <c r="L854" s="303"/>
      <c r="M854" s="303"/>
      <c r="N854" s="303"/>
      <c r="O854" s="303"/>
      <c r="P854" s="305"/>
      <c r="Q854" s="305"/>
      <c r="R854" s="303"/>
      <c r="S854" s="303"/>
      <c r="T854" s="303"/>
      <c r="U854" s="303"/>
      <c r="V854" s="303"/>
      <c r="W854" s="303"/>
      <c r="X854" s="303"/>
      <c r="Y854" s="303"/>
    </row>
    <row r="855" spans="1:25" ht="12.75">
      <c r="A855" s="303"/>
      <c r="B855" s="303"/>
      <c r="C855" s="303"/>
      <c r="D855" s="303"/>
      <c r="E855" s="303"/>
      <c r="F855" s="304"/>
      <c r="G855" s="303"/>
      <c r="H855" s="303"/>
      <c r="I855" s="303"/>
      <c r="J855" s="303"/>
      <c r="K855" s="303"/>
      <c r="L855" s="303"/>
      <c r="M855" s="303"/>
      <c r="N855" s="303"/>
      <c r="O855" s="303"/>
      <c r="P855" s="305"/>
      <c r="Q855" s="305"/>
      <c r="R855" s="303"/>
      <c r="S855" s="303"/>
      <c r="T855" s="303"/>
      <c r="U855" s="303"/>
      <c r="V855" s="303"/>
      <c r="W855" s="303"/>
      <c r="X855" s="303"/>
      <c r="Y855" s="303"/>
    </row>
    <row r="856" spans="1:25" ht="12.75">
      <c r="A856" s="303"/>
      <c r="B856" s="303"/>
      <c r="C856" s="303"/>
      <c r="D856" s="303"/>
      <c r="E856" s="303"/>
      <c r="F856" s="304"/>
      <c r="G856" s="303"/>
      <c r="H856" s="303"/>
      <c r="I856" s="303"/>
      <c r="J856" s="303"/>
      <c r="K856" s="303"/>
      <c r="L856" s="303"/>
      <c r="M856" s="303"/>
      <c r="N856" s="303"/>
      <c r="O856" s="303"/>
      <c r="P856" s="305"/>
      <c r="Q856" s="305"/>
      <c r="R856" s="303"/>
      <c r="S856" s="303"/>
      <c r="T856" s="303"/>
      <c r="U856" s="303"/>
      <c r="V856" s="303"/>
      <c r="W856" s="303"/>
      <c r="X856" s="303"/>
      <c r="Y856" s="303"/>
    </row>
    <row r="857" spans="1:25" ht="12.75">
      <c r="A857" s="303"/>
      <c r="B857" s="303"/>
      <c r="C857" s="303"/>
      <c r="D857" s="303"/>
      <c r="E857" s="303"/>
      <c r="F857" s="304"/>
      <c r="G857" s="303"/>
      <c r="H857" s="303"/>
      <c r="I857" s="303"/>
      <c r="J857" s="303"/>
      <c r="K857" s="303"/>
      <c r="L857" s="303"/>
      <c r="M857" s="303"/>
      <c r="N857" s="303"/>
      <c r="O857" s="303"/>
      <c r="P857" s="305"/>
      <c r="Q857" s="305"/>
      <c r="R857" s="303"/>
      <c r="S857" s="303"/>
      <c r="T857" s="303"/>
      <c r="U857" s="303"/>
      <c r="V857" s="303"/>
      <c r="W857" s="303"/>
      <c r="X857" s="303"/>
      <c r="Y857" s="303"/>
    </row>
    <row r="858" spans="1:25" ht="12.75">
      <c r="A858" s="303"/>
      <c r="B858" s="303"/>
      <c r="C858" s="303"/>
      <c r="D858" s="303"/>
      <c r="E858" s="303"/>
      <c r="F858" s="304"/>
      <c r="G858" s="303"/>
      <c r="H858" s="303"/>
      <c r="I858" s="303"/>
      <c r="J858" s="303"/>
      <c r="K858" s="303"/>
      <c r="L858" s="303"/>
      <c r="M858" s="303"/>
      <c r="N858" s="303"/>
      <c r="O858" s="303"/>
      <c r="P858" s="305"/>
      <c r="Q858" s="305"/>
      <c r="R858" s="303"/>
      <c r="S858" s="303"/>
      <c r="T858" s="303"/>
      <c r="U858" s="303"/>
      <c r="V858" s="303"/>
      <c r="W858" s="303"/>
      <c r="X858" s="303"/>
      <c r="Y858" s="303"/>
    </row>
    <row r="859" spans="1:25" ht="12.75">
      <c r="A859" s="303"/>
      <c r="B859" s="303"/>
      <c r="C859" s="303"/>
      <c r="D859" s="303"/>
      <c r="E859" s="303"/>
      <c r="F859" s="304"/>
      <c r="G859" s="303"/>
      <c r="H859" s="303"/>
      <c r="I859" s="303"/>
      <c r="J859" s="303"/>
      <c r="K859" s="303"/>
      <c r="L859" s="303"/>
      <c r="M859" s="303"/>
      <c r="N859" s="303"/>
      <c r="O859" s="303"/>
      <c r="P859" s="305"/>
      <c r="Q859" s="305"/>
      <c r="R859" s="303"/>
      <c r="S859" s="303"/>
      <c r="T859" s="303"/>
      <c r="U859" s="303"/>
      <c r="V859" s="303"/>
      <c r="W859" s="303"/>
      <c r="X859" s="303"/>
      <c r="Y859" s="303"/>
    </row>
    <row r="860" spans="1:25" ht="12.75">
      <c r="A860" s="303"/>
      <c r="B860" s="303"/>
      <c r="C860" s="303"/>
      <c r="D860" s="303"/>
      <c r="E860" s="303"/>
      <c r="F860" s="304"/>
      <c r="G860" s="303"/>
      <c r="H860" s="303"/>
      <c r="I860" s="303"/>
      <c r="J860" s="303"/>
      <c r="K860" s="303"/>
      <c r="L860" s="303"/>
      <c r="M860" s="303"/>
      <c r="N860" s="303"/>
      <c r="O860" s="303"/>
      <c r="P860" s="305"/>
      <c r="Q860" s="305"/>
      <c r="R860" s="303"/>
      <c r="S860" s="303"/>
      <c r="T860" s="303"/>
      <c r="U860" s="303"/>
      <c r="V860" s="303"/>
      <c r="W860" s="303"/>
      <c r="X860" s="303"/>
      <c r="Y860" s="303"/>
    </row>
    <row r="861" spans="1:25" ht="12.75">
      <c r="A861" s="303"/>
      <c r="B861" s="303"/>
      <c r="C861" s="303"/>
      <c r="D861" s="303"/>
      <c r="E861" s="303"/>
      <c r="F861" s="304"/>
      <c r="G861" s="303"/>
      <c r="H861" s="303"/>
      <c r="I861" s="303"/>
      <c r="J861" s="303"/>
      <c r="K861" s="303"/>
      <c r="L861" s="303"/>
      <c r="M861" s="303"/>
      <c r="N861" s="303"/>
      <c r="O861" s="303"/>
      <c r="P861" s="305"/>
      <c r="Q861" s="305"/>
      <c r="R861" s="303"/>
      <c r="S861" s="303"/>
      <c r="T861" s="303"/>
      <c r="U861" s="303"/>
      <c r="V861" s="303"/>
      <c r="W861" s="303"/>
      <c r="X861" s="303"/>
      <c r="Y861" s="303"/>
    </row>
    <row r="862" spans="1:25" ht="12.75">
      <c r="A862" s="303"/>
      <c r="B862" s="303"/>
      <c r="C862" s="303"/>
      <c r="D862" s="303"/>
      <c r="E862" s="303"/>
      <c r="F862" s="304"/>
      <c r="G862" s="303"/>
      <c r="H862" s="303"/>
      <c r="I862" s="303"/>
      <c r="J862" s="303"/>
      <c r="K862" s="303"/>
      <c r="L862" s="303"/>
      <c r="M862" s="303"/>
      <c r="N862" s="303"/>
      <c r="O862" s="303"/>
      <c r="P862" s="305"/>
      <c r="Q862" s="305"/>
      <c r="R862" s="303"/>
      <c r="S862" s="303"/>
      <c r="T862" s="303"/>
      <c r="U862" s="303"/>
      <c r="V862" s="303"/>
      <c r="W862" s="303"/>
      <c r="X862" s="303"/>
      <c r="Y862" s="303"/>
    </row>
    <row r="863" spans="1:25" ht="12.75">
      <c r="A863" s="303"/>
      <c r="B863" s="303"/>
      <c r="C863" s="303"/>
      <c r="D863" s="303"/>
      <c r="E863" s="303"/>
      <c r="F863" s="304"/>
      <c r="G863" s="303"/>
      <c r="H863" s="303"/>
      <c r="I863" s="303"/>
      <c r="J863" s="303"/>
      <c r="K863" s="303"/>
      <c r="L863" s="303"/>
      <c r="M863" s="303"/>
      <c r="N863" s="303"/>
      <c r="O863" s="303"/>
      <c r="P863" s="305"/>
      <c r="Q863" s="305"/>
      <c r="R863" s="303"/>
      <c r="S863" s="303"/>
      <c r="T863" s="303"/>
      <c r="U863" s="303"/>
      <c r="V863" s="303"/>
      <c r="W863" s="303"/>
      <c r="X863" s="303"/>
      <c r="Y863" s="303"/>
    </row>
    <row r="864" spans="1:25" ht="12.75">
      <c r="A864" s="303"/>
      <c r="B864" s="303"/>
      <c r="C864" s="303"/>
      <c r="D864" s="303"/>
      <c r="E864" s="303"/>
      <c r="F864" s="304"/>
      <c r="G864" s="303"/>
      <c r="H864" s="303"/>
      <c r="I864" s="303"/>
      <c r="J864" s="303"/>
      <c r="K864" s="303"/>
      <c r="L864" s="303"/>
      <c r="M864" s="303"/>
      <c r="N864" s="303"/>
      <c r="O864" s="303"/>
      <c r="P864" s="305"/>
      <c r="Q864" s="305"/>
      <c r="R864" s="303"/>
      <c r="S864" s="303"/>
      <c r="T864" s="303"/>
      <c r="U864" s="303"/>
      <c r="V864" s="303"/>
      <c r="W864" s="303"/>
      <c r="X864" s="303"/>
      <c r="Y864" s="303"/>
    </row>
    <row r="865" spans="1:25" ht="12.75">
      <c r="A865" s="303"/>
      <c r="B865" s="303"/>
      <c r="C865" s="303"/>
      <c r="D865" s="303"/>
      <c r="E865" s="303"/>
      <c r="F865" s="304"/>
      <c r="G865" s="303"/>
      <c r="H865" s="303"/>
      <c r="I865" s="303"/>
      <c r="J865" s="303"/>
      <c r="K865" s="303"/>
      <c r="L865" s="303"/>
      <c r="M865" s="303"/>
      <c r="N865" s="303"/>
      <c r="O865" s="303"/>
      <c r="P865" s="305"/>
      <c r="Q865" s="305"/>
      <c r="R865" s="303"/>
      <c r="S865" s="303"/>
      <c r="T865" s="303"/>
      <c r="U865" s="303"/>
      <c r="V865" s="303"/>
      <c r="W865" s="303"/>
      <c r="X865" s="303"/>
      <c r="Y865" s="303"/>
    </row>
    <row r="866" spans="1:25" ht="12.75">
      <c r="A866" s="303"/>
      <c r="B866" s="303"/>
      <c r="C866" s="303"/>
      <c r="D866" s="303"/>
      <c r="E866" s="303"/>
      <c r="F866" s="304"/>
      <c r="G866" s="303"/>
      <c r="H866" s="303"/>
      <c r="I866" s="303"/>
      <c r="J866" s="303"/>
      <c r="K866" s="303"/>
      <c r="L866" s="303"/>
      <c r="M866" s="303"/>
      <c r="N866" s="303"/>
      <c r="O866" s="303"/>
      <c r="P866" s="305"/>
      <c r="Q866" s="305"/>
      <c r="R866" s="303"/>
      <c r="S866" s="303"/>
      <c r="T866" s="303"/>
      <c r="U866" s="303"/>
      <c r="V866" s="303"/>
      <c r="W866" s="303"/>
      <c r="X866" s="303"/>
      <c r="Y866" s="303"/>
    </row>
    <row r="867" spans="1:25" ht="12.75">
      <c r="A867" s="303"/>
      <c r="B867" s="303"/>
      <c r="C867" s="303"/>
      <c r="D867" s="303"/>
      <c r="E867" s="303"/>
      <c r="F867" s="304"/>
      <c r="G867" s="303"/>
      <c r="H867" s="303"/>
      <c r="I867" s="303"/>
      <c r="J867" s="303"/>
      <c r="K867" s="303"/>
      <c r="L867" s="303"/>
      <c r="M867" s="303"/>
      <c r="N867" s="303"/>
      <c r="O867" s="303"/>
      <c r="P867" s="305"/>
      <c r="Q867" s="305"/>
      <c r="R867" s="303"/>
      <c r="S867" s="303"/>
      <c r="T867" s="303"/>
      <c r="U867" s="303"/>
      <c r="V867" s="303"/>
      <c r="W867" s="303"/>
      <c r="X867" s="303"/>
      <c r="Y867" s="303"/>
    </row>
    <row r="868" spans="1:25" ht="12.75">
      <c r="A868" s="303"/>
      <c r="B868" s="303"/>
      <c r="C868" s="303"/>
      <c r="D868" s="303"/>
      <c r="E868" s="303"/>
      <c r="F868" s="304"/>
      <c r="G868" s="303"/>
      <c r="H868" s="303"/>
      <c r="I868" s="303"/>
      <c r="J868" s="303"/>
      <c r="K868" s="303"/>
      <c r="L868" s="303"/>
      <c r="M868" s="303"/>
      <c r="N868" s="303"/>
      <c r="O868" s="303"/>
      <c r="P868" s="305"/>
      <c r="Q868" s="305"/>
      <c r="R868" s="303"/>
      <c r="S868" s="303"/>
      <c r="T868" s="303"/>
      <c r="U868" s="303"/>
      <c r="V868" s="303"/>
      <c r="W868" s="303"/>
      <c r="X868" s="303"/>
      <c r="Y868" s="303"/>
    </row>
    <row r="869" spans="1:25" ht="12.75">
      <c r="A869" s="303"/>
      <c r="B869" s="303"/>
      <c r="C869" s="303"/>
      <c r="D869" s="303"/>
      <c r="E869" s="303"/>
      <c r="F869" s="304"/>
      <c r="G869" s="303"/>
      <c r="H869" s="303"/>
      <c r="I869" s="303"/>
      <c r="J869" s="303"/>
      <c r="K869" s="303"/>
      <c r="L869" s="303"/>
      <c r="M869" s="303"/>
      <c r="N869" s="303"/>
      <c r="O869" s="303"/>
      <c r="P869" s="305"/>
      <c r="Q869" s="305"/>
      <c r="R869" s="303"/>
      <c r="S869" s="303"/>
      <c r="T869" s="303"/>
      <c r="U869" s="303"/>
      <c r="V869" s="303"/>
      <c r="W869" s="303"/>
      <c r="X869" s="303"/>
      <c r="Y869" s="303"/>
    </row>
    <row r="870" spans="1:25" ht="12.75">
      <c r="A870" s="303"/>
      <c r="B870" s="303"/>
      <c r="C870" s="303"/>
      <c r="D870" s="303"/>
      <c r="E870" s="303"/>
      <c r="F870" s="304"/>
      <c r="G870" s="303"/>
      <c r="H870" s="303"/>
      <c r="I870" s="303"/>
      <c r="J870" s="303"/>
      <c r="K870" s="303"/>
      <c r="L870" s="303"/>
      <c r="M870" s="303"/>
      <c r="N870" s="303"/>
      <c r="O870" s="303"/>
      <c r="P870" s="305"/>
      <c r="Q870" s="305"/>
      <c r="R870" s="303"/>
      <c r="S870" s="303"/>
      <c r="T870" s="303"/>
      <c r="U870" s="303"/>
      <c r="V870" s="303"/>
      <c r="W870" s="303"/>
      <c r="X870" s="303"/>
      <c r="Y870" s="303"/>
    </row>
    <row r="871" spans="1:25" ht="12.75">
      <c r="A871" s="303"/>
      <c r="B871" s="303"/>
      <c r="C871" s="303"/>
      <c r="D871" s="303"/>
      <c r="E871" s="303"/>
      <c r="F871" s="304"/>
      <c r="G871" s="303"/>
      <c r="H871" s="303"/>
      <c r="I871" s="303"/>
      <c r="J871" s="303"/>
      <c r="K871" s="303"/>
      <c r="L871" s="303"/>
      <c r="M871" s="303"/>
      <c r="N871" s="303"/>
      <c r="O871" s="303"/>
      <c r="P871" s="305"/>
      <c r="Q871" s="305"/>
      <c r="R871" s="303"/>
      <c r="S871" s="303"/>
      <c r="T871" s="303"/>
      <c r="U871" s="303"/>
      <c r="V871" s="303"/>
      <c r="W871" s="303"/>
      <c r="X871" s="303"/>
      <c r="Y871" s="303"/>
    </row>
    <row r="872" spans="1:25" ht="12.75">
      <c r="A872" s="303"/>
      <c r="B872" s="303"/>
      <c r="C872" s="303"/>
      <c r="D872" s="303"/>
      <c r="E872" s="303"/>
      <c r="F872" s="304"/>
      <c r="G872" s="303"/>
      <c r="H872" s="303"/>
      <c r="I872" s="303"/>
      <c r="J872" s="303"/>
      <c r="K872" s="303"/>
      <c r="L872" s="303"/>
      <c r="M872" s="303"/>
      <c r="N872" s="303"/>
      <c r="O872" s="303"/>
      <c r="P872" s="305"/>
      <c r="Q872" s="305"/>
      <c r="R872" s="303"/>
      <c r="S872" s="303"/>
      <c r="T872" s="303"/>
      <c r="U872" s="303"/>
      <c r="V872" s="303"/>
      <c r="W872" s="303"/>
      <c r="X872" s="303"/>
      <c r="Y872" s="303"/>
    </row>
    <row r="873" spans="1:25" ht="12.75">
      <c r="A873" s="303"/>
      <c r="B873" s="303"/>
      <c r="C873" s="303"/>
      <c r="D873" s="303"/>
      <c r="E873" s="303"/>
      <c r="F873" s="304"/>
      <c r="G873" s="303"/>
      <c r="H873" s="303"/>
      <c r="I873" s="303"/>
      <c r="J873" s="303"/>
      <c r="K873" s="303"/>
      <c r="L873" s="303"/>
      <c r="M873" s="303"/>
      <c r="N873" s="303"/>
      <c r="O873" s="303"/>
      <c r="P873" s="305"/>
      <c r="Q873" s="305"/>
      <c r="R873" s="303"/>
      <c r="S873" s="303"/>
      <c r="T873" s="303"/>
      <c r="U873" s="303"/>
      <c r="V873" s="303"/>
      <c r="W873" s="303"/>
      <c r="X873" s="303"/>
      <c r="Y873" s="303"/>
    </row>
    <row r="874" spans="1:25" ht="12.75">
      <c r="A874" s="303"/>
      <c r="B874" s="303"/>
      <c r="C874" s="303"/>
      <c r="D874" s="303"/>
      <c r="E874" s="303"/>
      <c r="F874" s="304"/>
      <c r="G874" s="303"/>
      <c r="H874" s="303"/>
      <c r="I874" s="303"/>
      <c r="J874" s="303"/>
      <c r="K874" s="303"/>
      <c r="L874" s="303"/>
      <c r="M874" s="303"/>
      <c r="N874" s="303"/>
      <c r="O874" s="303"/>
      <c r="P874" s="305"/>
      <c r="Q874" s="305"/>
      <c r="R874" s="303"/>
      <c r="S874" s="303"/>
      <c r="T874" s="303"/>
      <c r="U874" s="303"/>
      <c r="V874" s="303"/>
      <c r="W874" s="303"/>
      <c r="X874" s="303"/>
      <c r="Y874" s="303"/>
    </row>
    <row r="875" spans="1:25" ht="12.75">
      <c r="A875" s="303"/>
      <c r="B875" s="303"/>
      <c r="C875" s="303"/>
      <c r="D875" s="303"/>
      <c r="E875" s="303"/>
      <c r="F875" s="304"/>
      <c r="G875" s="303"/>
      <c r="H875" s="303"/>
      <c r="I875" s="303"/>
      <c r="J875" s="303"/>
      <c r="K875" s="303"/>
      <c r="L875" s="303"/>
      <c r="M875" s="303"/>
      <c r="N875" s="303"/>
      <c r="O875" s="303"/>
      <c r="P875" s="305"/>
      <c r="Q875" s="305"/>
      <c r="R875" s="303"/>
      <c r="S875" s="303"/>
      <c r="T875" s="303"/>
      <c r="U875" s="303"/>
      <c r="V875" s="303"/>
      <c r="W875" s="303"/>
      <c r="X875" s="303"/>
      <c r="Y875" s="303"/>
    </row>
    <row r="876" spans="1:25" ht="12.75">
      <c r="A876" s="303"/>
      <c r="B876" s="303"/>
      <c r="C876" s="303"/>
      <c r="D876" s="303"/>
      <c r="E876" s="303"/>
      <c r="F876" s="304"/>
      <c r="G876" s="303"/>
      <c r="H876" s="303"/>
      <c r="I876" s="303"/>
      <c r="J876" s="303"/>
      <c r="K876" s="303"/>
      <c r="L876" s="303"/>
      <c r="M876" s="303"/>
      <c r="N876" s="303"/>
      <c r="O876" s="303"/>
      <c r="P876" s="305"/>
      <c r="Q876" s="305"/>
      <c r="R876" s="303"/>
      <c r="S876" s="303"/>
      <c r="T876" s="303"/>
      <c r="U876" s="303"/>
      <c r="V876" s="303"/>
      <c r="W876" s="303"/>
      <c r="X876" s="303"/>
      <c r="Y876" s="303"/>
    </row>
    <row r="877" spans="1:25" ht="12.75">
      <c r="A877" s="303"/>
      <c r="B877" s="303"/>
      <c r="C877" s="303"/>
      <c r="D877" s="303"/>
      <c r="E877" s="303"/>
      <c r="F877" s="304"/>
      <c r="G877" s="303"/>
      <c r="H877" s="303"/>
      <c r="I877" s="303"/>
      <c r="J877" s="303"/>
      <c r="K877" s="303"/>
      <c r="L877" s="303"/>
      <c r="M877" s="303"/>
      <c r="N877" s="303"/>
      <c r="O877" s="303"/>
      <c r="P877" s="305"/>
      <c r="Q877" s="305"/>
      <c r="R877" s="303"/>
      <c r="S877" s="303"/>
      <c r="T877" s="303"/>
      <c r="U877" s="303"/>
      <c r="V877" s="303"/>
      <c r="W877" s="303"/>
      <c r="X877" s="303"/>
      <c r="Y877" s="303"/>
    </row>
    <row r="878" spans="1:25" ht="12.75">
      <c r="A878" s="303"/>
      <c r="B878" s="303"/>
      <c r="C878" s="303"/>
      <c r="D878" s="303"/>
      <c r="E878" s="303"/>
      <c r="F878" s="304"/>
      <c r="G878" s="303"/>
      <c r="H878" s="303"/>
      <c r="I878" s="303"/>
      <c r="J878" s="303"/>
      <c r="K878" s="303"/>
      <c r="L878" s="303"/>
      <c r="M878" s="303"/>
      <c r="N878" s="303"/>
      <c r="O878" s="303"/>
      <c r="P878" s="305"/>
      <c r="Q878" s="305"/>
      <c r="R878" s="303"/>
      <c r="S878" s="303"/>
      <c r="T878" s="303"/>
      <c r="U878" s="303"/>
      <c r="V878" s="303"/>
      <c r="W878" s="303"/>
      <c r="X878" s="303"/>
      <c r="Y878" s="303"/>
    </row>
    <row r="879" spans="1:25" ht="12.75">
      <c r="A879" s="303"/>
      <c r="B879" s="303"/>
      <c r="C879" s="303"/>
      <c r="D879" s="303"/>
      <c r="E879" s="303"/>
      <c r="F879" s="304"/>
      <c r="G879" s="303"/>
      <c r="H879" s="303"/>
      <c r="I879" s="303"/>
      <c r="J879" s="303"/>
      <c r="K879" s="303"/>
      <c r="L879" s="303"/>
      <c r="M879" s="303"/>
      <c r="N879" s="303"/>
      <c r="O879" s="303"/>
      <c r="P879" s="305"/>
      <c r="Q879" s="305"/>
      <c r="R879" s="303"/>
      <c r="S879" s="303"/>
      <c r="T879" s="303"/>
      <c r="U879" s="303"/>
      <c r="V879" s="303"/>
      <c r="W879" s="303"/>
      <c r="X879" s="303"/>
      <c r="Y879" s="303"/>
    </row>
    <row r="880" spans="1:25" ht="12.75">
      <c r="A880" s="303"/>
      <c r="B880" s="303"/>
      <c r="C880" s="303"/>
      <c r="D880" s="303"/>
      <c r="E880" s="303"/>
      <c r="F880" s="304"/>
      <c r="G880" s="303"/>
      <c r="H880" s="303"/>
      <c r="I880" s="303"/>
      <c r="J880" s="303"/>
      <c r="K880" s="303"/>
      <c r="L880" s="303"/>
      <c r="M880" s="303"/>
      <c r="N880" s="303"/>
      <c r="O880" s="303"/>
      <c r="P880" s="305"/>
      <c r="Q880" s="305"/>
      <c r="R880" s="303"/>
      <c r="S880" s="303"/>
      <c r="T880" s="303"/>
      <c r="U880" s="303"/>
      <c r="V880" s="303"/>
      <c r="W880" s="303"/>
      <c r="X880" s="303"/>
      <c r="Y880" s="303"/>
    </row>
    <row r="881" spans="1:25" ht="12.75">
      <c r="A881" s="303"/>
      <c r="B881" s="303"/>
      <c r="C881" s="303"/>
      <c r="D881" s="303"/>
      <c r="E881" s="303"/>
      <c r="F881" s="304"/>
      <c r="G881" s="303"/>
      <c r="H881" s="303"/>
      <c r="I881" s="303"/>
      <c r="J881" s="303"/>
      <c r="K881" s="303"/>
      <c r="L881" s="303"/>
      <c r="M881" s="303"/>
      <c r="N881" s="303"/>
      <c r="O881" s="303"/>
      <c r="P881" s="305"/>
      <c r="Q881" s="305"/>
      <c r="R881" s="303"/>
      <c r="S881" s="303"/>
      <c r="T881" s="303"/>
      <c r="U881" s="303"/>
      <c r="V881" s="303"/>
      <c r="W881" s="303"/>
      <c r="X881" s="303"/>
      <c r="Y881" s="303"/>
    </row>
    <row r="882" spans="1:25" ht="12.75">
      <c r="A882" s="303"/>
      <c r="B882" s="303"/>
      <c r="C882" s="303"/>
      <c r="D882" s="303"/>
      <c r="E882" s="303"/>
      <c r="F882" s="304"/>
      <c r="G882" s="303"/>
      <c r="H882" s="303"/>
      <c r="I882" s="303"/>
      <c r="J882" s="303"/>
      <c r="K882" s="303"/>
      <c r="L882" s="303"/>
      <c r="M882" s="303"/>
      <c r="N882" s="303"/>
      <c r="O882" s="303"/>
      <c r="P882" s="305"/>
      <c r="Q882" s="305"/>
      <c r="R882" s="303"/>
      <c r="S882" s="303"/>
      <c r="T882" s="303"/>
      <c r="U882" s="303"/>
      <c r="V882" s="303"/>
      <c r="W882" s="303"/>
      <c r="X882" s="303"/>
      <c r="Y882" s="303"/>
    </row>
    <row r="883" spans="1:25" ht="12.75">
      <c r="A883" s="303"/>
      <c r="B883" s="303"/>
      <c r="C883" s="303"/>
      <c r="D883" s="303"/>
      <c r="E883" s="303"/>
      <c r="F883" s="304"/>
      <c r="G883" s="303"/>
      <c r="H883" s="303"/>
      <c r="I883" s="303"/>
      <c r="J883" s="303"/>
      <c r="K883" s="303"/>
      <c r="L883" s="303"/>
      <c r="M883" s="303"/>
      <c r="N883" s="303"/>
      <c r="O883" s="303"/>
      <c r="P883" s="305"/>
      <c r="Q883" s="305"/>
      <c r="R883" s="303"/>
      <c r="S883" s="303"/>
      <c r="T883" s="303"/>
      <c r="U883" s="303"/>
      <c r="V883" s="303"/>
      <c r="W883" s="303"/>
      <c r="X883" s="303"/>
      <c r="Y883" s="303"/>
    </row>
    <row r="884" spans="1:25" ht="12.75">
      <c r="A884" s="303"/>
      <c r="B884" s="303"/>
      <c r="C884" s="303"/>
      <c r="D884" s="303"/>
      <c r="E884" s="303"/>
      <c r="F884" s="304"/>
      <c r="G884" s="303"/>
      <c r="H884" s="303"/>
      <c r="I884" s="303"/>
      <c r="J884" s="303"/>
      <c r="K884" s="303"/>
      <c r="L884" s="303"/>
      <c r="M884" s="303"/>
      <c r="N884" s="303"/>
      <c r="O884" s="303"/>
      <c r="P884" s="305"/>
      <c r="Q884" s="305"/>
      <c r="R884" s="303"/>
      <c r="S884" s="303"/>
      <c r="T884" s="303"/>
      <c r="U884" s="303"/>
      <c r="V884" s="303"/>
      <c r="W884" s="303"/>
      <c r="X884" s="303"/>
      <c r="Y884" s="303"/>
    </row>
    <row r="885" spans="1:25" ht="12.75">
      <c r="A885" s="303"/>
      <c r="B885" s="303"/>
      <c r="C885" s="303"/>
      <c r="D885" s="303"/>
      <c r="E885" s="303"/>
      <c r="F885" s="304"/>
      <c r="G885" s="303"/>
      <c r="H885" s="303"/>
      <c r="I885" s="303"/>
      <c r="J885" s="303"/>
      <c r="K885" s="303"/>
      <c r="L885" s="303"/>
      <c r="M885" s="303"/>
      <c r="N885" s="303"/>
      <c r="O885" s="303"/>
      <c r="P885" s="305"/>
      <c r="Q885" s="305"/>
      <c r="R885" s="303"/>
      <c r="S885" s="303"/>
      <c r="T885" s="303"/>
      <c r="U885" s="303"/>
      <c r="V885" s="303"/>
      <c r="W885" s="303"/>
      <c r="X885" s="303"/>
      <c r="Y885" s="303"/>
    </row>
    <row r="886" spans="1:25" ht="12.75">
      <c r="A886" s="303"/>
      <c r="B886" s="303"/>
      <c r="C886" s="303"/>
      <c r="D886" s="303"/>
      <c r="E886" s="303"/>
      <c r="F886" s="304"/>
      <c r="G886" s="303"/>
      <c r="H886" s="303"/>
      <c r="I886" s="303"/>
      <c r="J886" s="303"/>
      <c r="K886" s="303"/>
      <c r="L886" s="303"/>
      <c r="M886" s="303"/>
      <c r="N886" s="303"/>
      <c r="O886" s="303"/>
      <c r="P886" s="305"/>
      <c r="Q886" s="305"/>
      <c r="R886" s="303"/>
      <c r="S886" s="303"/>
      <c r="T886" s="303"/>
      <c r="U886" s="303"/>
      <c r="V886" s="303"/>
      <c r="W886" s="303"/>
      <c r="X886" s="303"/>
      <c r="Y886" s="303"/>
    </row>
    <row r="887" spans="1:25" ht="12.75">
      <c r="A887" s="303"/>
      <c r="B887" s="303"/>
      <c r="C887" s="303"/>
      <c r="D887" s="303"/>
      <c r="E887" s="303"/>
      <c r="F887" s="304"/>
      <c r="G887" s="303"/>
      <c r="H887" s="303"/>
      <c r="I887" s="303"/>
      <c r="J887" s="303"/>
      <c r="K887" s="303"/>
      <c r="L887" s="303"/>
      <c r="M887" s="303"/>
      <c r="N887" s="303"/>
      <c r="O887" s="303"/>
      <c r="P887" s="305"/>
      <c r="Q887" s="305"/>
      <c r="R887" s="303"/>
      <c r="S887" s="303"/>
      <c r="T887" s="303"/>
      <c r="U887" s="303"/>
      <c r="V887" s="303"/>
      <c r="W887" s="303"/>
      <c r="X887" s="303"/>
      <c r="Y887" s="303"/>
    </row>
    <row r="888" spans="1:25" ht="12.75">
      <c r="A888" s="303"/>
      <c r="B888" s="303"/>
      <c r="C888" s="303"/>
      <c r="D888" s="303"/>
      <c r="E888" s="303"/>
      <c r="F888" s="304"/>
      <c r="G888" s="303"/>
      <c r="H888" s="303"/>
      <c r="I888" s="303"/>
      <c r="J888" s="303"/>
      <c r="K888" s="303"/>
      <c r="L888" s="303"/>
      <c r="M888" s="303"/>
      <c r="N888" s="303"/>
      <c r="O888" s="303"/>
      <c r="P888" s="305"/>
      <c r="Q888" s="305"/>
      <c r="R888" s="303"/>
      <c r="S888" s="303"/>
      <c r="T888" s="303"/>
      <c r="U888" s="303"/>
      <c r="V888" s="303"/>
      <c r="W888" s="303"/>
      <c r="X888" s="303"/>
      <c r="Y888" s="303"/>
    </row>
    <row r="889" spans="1:25" ht="12.75">
      <c r="A889" s="303"/>
      <c r="B889" s="303"/>
      <c r="C889" s="303"/>
      <c r="D889" s="303"/>
      <c r="E889" s="303"/>
      <c r="F889" s="304"/>
      <c r="G889" s="303"/>
      <c r="H889" s="303"/>
      <c r="I889" s="303"/>
      <c r="J889" s="303"/>
      <c r="K889" s="303"/>
      <c r="L889" s="303"/>
      <c r="M889" s="303"/>
      <c r="N889" s="303"/>
      <c r="O889" s="303"/>
      <c r="P889" s="305"/>
      <c r="Q889" s="305"/>
      <c r="R889" s="303"/>
      <c r="S889" s="303"/>
      <c r="T889" s="303"/>
      <c r="U889" s="303"/>
      <c r="V889" s="303"/>
      <c r="W889" s="303"/>
      <c r="X889" s="303"/>
      <c r="Y889" s="303"/>
    </row>
    <row r="890" spans="1:25" ht="12.75">
      <c r="A890" s="303"/>
      <c r="B890" s="303"/>
      <c r="C890" s="303"/>
      <c r="D890" s="303"/>
      <c r="E890" s="303"/>
      <c r="F890" s="304"/>
      <c r="G890" s="303"/>
      <c r="H890" s="303"/>
      <c r="I890" s="303"/>
      <c r="J890" s="303"/>
      <c r="K890" s="303"/>
      <c r="L890" s="303"/>
      <c r="M890" s="303"/>
      <c r="N890" s="303"/>
      <c r="O890" s="303"/>
      <c r="P890" s="305"/>
      <c r="Q890" s="305"/>
      <c r="R890" s="303"/>
      <c r="S890" s="303"/>
      <c r="T890" s="303"/>
      <c r="U890" s="303"/>
      <c r="V890" s="303"/>
      <c r="W890" s="303"/>
      <c r="X890" s="303"/>
      <c r="Y890" s="303"/>
    </row>
    <row r="891" spans="1:25" ht="12.75">
      <c r="A891" s="303"/>
      <c r="B891" s="303"/>
      <c r="C891" s="303"/>
      <c r="D891" s="303"/>
      <c r="E891" s="303"/>
      <c r="F891" s="304"/>
      <c r="G891" s="303"/>
      <c r="H891" s="303"/>
      <c r="I891" s="303"/>
      <c r="J891" s="303"/>
      <c r="K891" s="303"/>
      <c r="L891" s="303"/>
      <c r="M891" s="303"/>
      <c r="N891" s="303"/>
      <c r="O891" s="303"/>
      <c r="P891" s="305"/>
      <c r="Q891" s="305"/>
      <c r="R891" s="303"/>
      <c r="S891" s="303"/>
      <c r="T891" s="303"/>
      <c r="U891" s="303"/>
      <c r="V891" s="303"/>
      <c r="W891" s="303"/>
      <c r="X891" s="303"/>
      <c r="Y891" s="303"/>
    </row>
    <row r="892" spans="1:25" ht="12.75">
      <c r="A892" s="303"/>
      <c r="B892" s="303"/>
      <c r="C892" s="303"/>
      <c r="D892" s="303"/>
      <c r="E892" s="303"/>
      <c r="F892" s="304"/>
      <c r="G892" s="303"/>
      <c r="H892" s="303"/>
      <c r="I892" s="303"/>
      <c r="J892" s="303"/>
      <c r="K892" s="303"/>
      <c r="L892" s="303"/>
      <c r="M892" s="303"/>
      <c r="N892" s="303"/>
      <c r="O892" s="303"/>
      <c r="P892" s="305"/>
      <c r="Q892" s="305"/>
      <c r="R892" s="303"/>
      <c r="S892" s="303"/>
      <c r="T892" s="303"/>
      <c r="U892" s="303"/>
      <c r="V892" s="303"/>
      <c r="W892" s="303"/>
      <c r="X892" s="303"/>
      <c r="Y892" s="303"/>
    </row>
    <row r="893" spans="1:25" ht="12.75">
      <c r="A893" s="303"/>
      <c r="B893" s="303"/>
      <c r="C893" s="303"/>
      <c r="D893" s="303"/>
      <c r="E893" s="303"/>
      <c r="F893" s="304"/>
      <c r="G893" s="303"/>
      <c r="H893" s="303"/>
      <c r="I893" s="303"/>
      <c r="J893" s="303"/>
      <c r="K893" s="303"/>
      <c r="L893" s="303"/>
      <c r="M893" s="303"/>
      <c r="N893" s="303"/>
      <c r="O893" s="303"/>
      <c r="P893" s="305"/>
      <c r="Q893" s="305"/>
      <c r="R893" s="303"/>
      <c r="S893" s="303"/>
      <c r="T893" s="303"/>
      <c r="U893" s="303"/>
      <c r="V893" s="303"/>
      <c r="W893" s="303"/>
      <c r="X893" s="303"/>
      <c r="Y893" s="303"/>
    </row>
    <row r="894" spans="1:25" ht="12.75">
      <c r="A894" s="303"/>
      <c r="B894" s="303"/>
      <c r="C894" s="303"/>
      <c r="D894" s="303"/>
      <c r="E894" s="303"/>
      <c r="F894" s="304"/>
      <c r="G894" s="303"/>
      <c r="H894" s="303"/>
      <c r="I894" s="303"/>
      <c r="J894" s="303"/>
      <c r="K894" s="303"/>
      <c r="L894" s="303"/>
      <c r="M894" s="303"/>
      <c r="N894" s="303"/>
      <c r="O894" s="303"/>
      <c r="P894" s="305"/>
      <c r="Q894" s="305"/>
      <c r="R894" s="303"/>
      <c r="S894" s="303"/>
      <c r="T894" s="303"/>
      <c r="U894" s="303"/>
      <c r="V894" s="303"/>
      <c r="W894" s="303"/>
      <c r="X894" s="303"/>
      <c r="Y894" s="303"/>
    </row>
    <row r="895" spans="1:25" ht="12.75">
      <c r="A895" s="303"/>
      <c r="B895" s="303"/>
      <c r="C895" s="303"/>
      <c r="D895" s="303"/>
      <c r="E895" s="303"/>
      <c r="F895" s="304"/>
      <c r="G895" s="303"/>
      <c r="H895" s="303"/>
      <c r="I895" s="303"/>
      <c r="J895" s="303"/>
      <c r="K895" s="303"/>
      <c r="L895" s="303"/>
      <c r="M895" s="303"/>
      <c r="N895" s="303"/>
      <c r="O895" s="303"/>
      <c r="P895" s="305"/>
      <c r="Q895" s="305"/>
      <c r="R895" s="303"/>
      <c r="S895" s="303"/>
      <c r="T895" s="303"/>
      <c r="U895" s="303"/>
      <c r="V895" s="303"/>
      <c r="W895" s="303"/>
      <c r="X895" s="303"/>
      <c r="Y895" s="303"/>
    </row>
    <row r="896" spans="1:25" ht="12.75">
      <c r="A896" s="303"/>
      <c r="B896" s="303"/>
      <c r="C896" s="303"/>
      <c r="D896" s="303"/>
      <c r="E896" s="303"/>
      <c r="F896" s="304"/>
      <c r="G896" s="303"/>
      <c r="H896" s="303"/>
      <c r="I896" s="303"/>
      <c r="J896" s="303"/>
      <c r="K896" s="303"/>
      <c r="L896" s="303"/>
      <c r="M896" s="303"/>
      <c r="N896" s="303"/>
      <c r="O896" s="303"/>
      <c r="P896" s="305"/>
      <c r="Q896" s="305"/>
      <c r="R896" s="303"/>
      <c r="S896" s="303"/>
      <c r="T896" s="303"/>
      <c r="U896" s="303"/>
      <c r="V896" s="303"/>
      <c r="W896" s="303"/>
      <c r="X896" s="303"/>
      <c r="Y896" s="303"/>
    </row>
    <row r="897" spans="1:25" ht="12.75">
      <c r="A897" s="303"/>
      <c r="B897" s="303"/>
      <c r="C897" s="303"/>
      <c r="D897" s="303"/>
      <c r="E897" s="303"/>
      <c r="F897" s="304"/>
      <c r="G897" s="303"/>
      <c r="H897" s="303"/>
      <c r="I897" s="303"/>
      <c r="J897" s="303"/>
      <c r="K897" s="303"/>
      <c r="L897" s="303"/>
      <c r="M897" s="303"/>
      <c r="N897" s="303"/>
      <c r="O897" s="303"/>
      <c r="P897" s="305"/>
      <c r="Q897" s="305"/>
      <c r="R897" s="303"/>
      <c r="S897" s="303"/>
      <c r="T897" s="303"/>
      <c r="U897" s="303"/>
      <c r="V897" s="303"/>
      <c r="W897" s="303"/>
      <c r="X897" s="303"/>
      <c r="Y897" s="303"/>
    </row>
    <row r="898" spans="1:25" ht="12.75">
      <c r="A898" s="303"/>
      <c r="B898" s="303"/>
      <c r="C898" s="303"/>
      <c r="D898" s="303"/>
      <c r="E898" s="303"/>
      <c r="F898" s="304"/>
      <c r="G898" s="303"/>
      <c r="H898" s="303"/>
      <c r="I898" s="303"/>
      <c r="J898" s="303"/>
      <c r="K898" s="303"/>
      <c r="L898" s="303"/>
      <c r="M898" s="303"/>
      <c r="N898" s="303"/>
      <c r="O898" s="303"/>
      <c r="P898" s="305"/>
      <c r="Q898" s="305"/>
      <c r="R898" s="303"/>
      <c r="S898" s="303"/>
      <c r="T898" s="303"/>
      <c r="U898" s="303"/>
      <c r="V898" s="303"/>
      <c r="W898" s="303"/>
      <c r="X898" s="303"/>
      <c r="Y898" s="303"/>
    </row>
    <row r="899" spans="1:25" ht="12.75">
      <c r="A899" s="303"/>
      <c r="B899" s="303"/>
      <c r="C899" s="303"/>
      <c r="D899" s="303"/>
      <c r="E899" s="303"/>
      <c r="F899" s="304"/>
      <c r="G899" s="303"/>
      <c r="H899" s="303"/>
      <c r="I899" s="303"/>
      <c r="J899" s="303"/>
      <c r="K899" s="303"/>
      <c r="L899" s="303"/>
      <c r="M899" s="303"/>
      <c r="N899" s="303"/>
      <c r="O899" s="303"/>
      <c r="P899" s="305"/>
      <c r="Q899" s="305"/>
      <c r="R899" s="303"/>
      <c r="S899" s="303"/>
      <c r="T899" s="303"/>
      <c r="U899" s="303"/>
      <c r="V899" s="303"/>
      <c r="W899" s="303"/>
      <c r="X899" s="303"/>
      <c r="Y899" s="303"/>
    </row>
    <row r="900" spans="1:25" ht="12.75">
      <c r="A900" s="303"/>
      <c r="B900" s="303"/>
      <c r="C900" s="303"/>
      <c r="D900" s="303"/>
      <c r="E900" s="303"/>
      <c r="F900" s="304"/>
      <c r="G900" s="303"/>
      <c r="H900" s="303"/>
      <c r="I900" s="303"/>
      <c r="J900" s="303"/>
      <c r="K900" s="303"/>
      <c r="L900" s="303"/>
      <c r="M900" s="303"/>
      <c r="N900" s="303"/>
      <c r="O900" s="303"/>
      <c r="P900" s="305"/>
      <c r="Q900" s="305"/>
      <c r="R900" s="303"/>
      <c r="S900" s="303"/>
      <c r="T900" s="303"/>
      <c r="U900" s="303"/>
      <c r="V900" s="303"/>
      <c r="W900" s="303"/>
      <c r="X900" s="303"/>
      <c r="Y900" s="303"/>
    </row>
    <row r="901" spans="1:25" ht="12.75">
      <c r="A901" s="303"/>
      <c r="B901" s="303"/>
      <c r="C901" s="303"/>
      <c r="D901" s="303"/>
      <c r="E901" s="303"/>
      <c r="F901" s="304"/>
      <c r="G901" s="303"/>
      <c r="H901" s="303"/>
      <c r="I901" s="303"/>
      <c r="J901" s="303"/>
      <c r="K901" s="303"/>
      <c r="L901" s="303"/>
      <c r="M901" s="303"/>
      <c r="N901" s="303"/>
      <c r="O901" s="303"/>
      <c r="P901" s="305"/>
      <c r="Q901" s="305"/>
      <c r="R901" s="303"/>
      <c r="S901" s="303"/>
      <c r="T901" s="303"/>
      <c r="U901" s="303"/>
      <c r="V901" s="303"/>
      <c r="W901" s="303"/>
      <c r="X901" s="303"/>
      <c r="Y901" s="303"/>
    </row>
    <row r="902" spans="1:25" ht="12.75">
      <c r="A902" s="303"/>
      <c r="B902" s="303"/>
      <c r="C902" s="303"/>
      <c r="D902" s="303"/>
      <c r="E902" s="303"/>
      <c r="F902" s="304"/>
      <c r="G902" s="303"/>
      <c r="H902" s="303"/>
      <c r="I902" s="303"/>
      <c r="J902" s="303"/>
      <c r="K902" s="303"/>
      <c r="L902" s="303"/>
      <c r="M902" s="303"/>
      <c r="N902" s="303"/>
      <c r="O902" s="303"/>
      <c r="P902" s="305"/>
      <c r="Q902" s="305"/>
      <c r="R902" s="303"/>
      <c r="S902" s="303"/>
      <c r="T902" s="303"/>
      <c r="U902" s="303"/>
      <c r="V902" s="303"/>
      <c r="W902" s="303"/>
      <c r="X902" s="303"/>
      <c r="Y902" s="303"/>
    </row>
    <row r="903" spans="1:25" ht="12.75">
      <c r="A903" s="303"/>
      <c r="B903" s="303"/>
      <c r="C903" s="303"/>
      <c r="D903" s="303"/>
      <c r="E903" s="303"/>
      <c r="F903" s="304"/>
      <c r="G903" s="303"/>
      <c r="H903" s="303"/>
      <c r="I903" s="303"/>
      <c r="J903" s="303"/>
      <c r="K903" s="303"/>
      <c r="L903" s="303"/>
      <c r="M903" s="303"/>
      <c r="N903" s="303"/>
      <c r="O903" s="303"/>
      <c r="P903" s="305"/>
      <c r="Q903" s="305"/>
      <c r="R903" s="303"/>
      <c r="S903" s="303"/>
      <c r="T903" s="303"/>
      <c r="U903" s="303"/>
      <c r="V903" s="303"/>
      <c r="W903" s="303"/>
      <c r="X903" s="303"/>
      <c r="Y903" s="303"/>
    </row>
    <row r="904" spans="1:25" ht="12.75">
      <c r="A904" s="303"/>
      <c r="B904" s="303"/>
      <c r="C904" s="303"/>
      <c r="D904" s="303"/>
      <c r="E904" s="303"/>
      <c r="F904" s="304"/>
      <c r="G904" s="303"/>
      <c r="H904" s="303"/>
      <c r="I904" s="303"/>
      <c r="J904" s="303"/>
      <c r="K904" s="303"/>
      <c r="L904" s="303"/>
      <c r="M904" s="303"/>
      <c r="N904" s="303"/>
      <c r="O904" s="303"/>
      <c r="P904" s="305"/>
      <c r="Q904" s="305"/>
      <c r="R904" s="303"/>
      <c r="S904" s="303"/>
      <c r="T904" s="303"/>
      <c r="U904" s="303"/>
      <c r="V904" s="303"/>
      <c r="W904" s="303"/>
      <c r="X904" s="303"/>
      <c r="Y904" s="303"/>
    </row>
    <row r="905" spans="1:25" ht="12.75">
      <c r="A905" s="303"/>
      <c r="B905" s="303"/>
      <c r="C905" s="303"/>
      <c r="D905" s="303"/>
      <c r="E905" s="303"/>
      <c r="F905" s="304"/>
      <c r="G905" s="303"/>
      <c r="H905" s="303"/>
      <c r="I905" s="303"/>
      <c r="J905" s="303"/>
      <c r="K905" s="303"/>
      <c r="L905" s="303"/>
      <c r="M905" s="303"/>
      <c r="N905" s="303"/>
      <c r="O905" s="303"/>
      <c r="P905" s="305"/>
      <c r="Q905" s="305"/>
      <c r="R905" s="303"/>
      <c r="S905" s="303"/>
      <c r="T905" s="303"/>
      <c r="U905" s="303"/>
      <c r="V905" s="303"/>
      <c r="W905" s="303"/>
      <c r="X905" s="303"/>
      <c r="Y905" s="303"/>
    </row>
    <row r="906" spans="1:25" ht="12.75">
      <c r="A906" s="303"/>
      <c r="B906" s="303"/>
      <c r="C906" s="303"/>
      <c r="D906" s="303"/>
      <c r="E906" s="303"/>
      <c r="F906" s="304"/>
      <c r="G906" s="303"/>
      <c r="H906" s="303"/>
      <c r="I906" s="303"/>
      <c r="J906" s="303"/>
      <c r="K906" s="303"/>
      <c r="L906" s="303"/>
      <c r="M906" s="303"/>
      <c r="N906" s="303"/>
      <c r="O906" s="303"/>
      <c r="P906" s="305"/>
      <c r="Q906" s="305"/>
      <c r="R906" s="303"/>
      <c r="S906" s="303"/>
      <c r="T906" s="303"/>
      <c r="U906" s="303"/>
      <c r="V906" s="303"/>
      <c r="W906" s="303"/>
      <c r="X906" s="303"/>
      <c r="Y906" s="303"/>
    </row>
    <row r="907" spans="1:25" ht="12.75">
      <c r="A907" s="303"/>
      <c r="B907" s="303"/>
      <c r="C907" s="303"/>
      <c r="D907" s="303"/>
      <c r="E907" s="303"/>
      <c r="F907" s="304"/>
      <c r="G907" s="303"/>
      <c r="H907" s="303"/>
      <c r="I907" s="303"/>
      <c r="J907" s="303"/>
      <c r="K907" s="303"/>
      <c r="L907" s="303"/>
      <c r="M907" s="303"/>
      <c r="N907" s="303"/>
      <c r="O907" s="303"/>
      <c r="P907" s="305"/>
      <c r="Q907" s="305"/>
      <c r="R907" s="303"/>
      <c r="S907" s="303"/>
      <c r="T907" s="303"/>
      <c r="U907" s="303"/>
      <c r="V907" s="303"/>
      <c r="W907" s="303"/>
      <c r="X907" s="303"/>
      <c r="Y907" s="303"/>
    </row>
    <row r="908" spans="1:25" ht="12.75">
      <c r="A908" s="303"/>
      <c r="B908" s="303"/>
      <c r="C908" s="303"/>
      <c r="D908" s="303"/>
      <c r="E908" s="303"/>
      <c r="F908" s="304"/>
      <c r="G908" s="303"/>
      <c r="H908" s="303"/>
      <c r="I908" s="303"/>
      <c r="J908" s="303"/>
      <c r="K908" s="303"/>
      <c r="L908" s="303"/>
      <c r="M908" s="303"/>
      <c r="N908" s="303"/>
      <c r="O908" s="303"/>
      <c r="P908" s="305"/>
      <c r="Q908" s="305"/>
      <c r="R908" s="303"/>
      <c r="S908" s="303"/>
      <c r="T908" s="303"/>
      <c r="U908" s="303"/>
      <c r="V908" s="303"/>
      <c r="W908" s="303"/>
      <c r="X908" s="303"/>
      <c r="Y908" s="303"/>
    </row>
    <row r="909" spans="1:25" ht="12.75">
      <c r="A909" s="303"/>
      <c r="B909" s="303"/>
      <c r="C909" s="303"/>
      <c r="D909" s="303"/>
      <c r="E909" s="303"/>
      <c r="F909" s="304"/>
      <c r="G909" s="303"/>
      <c r="H909" s="303"/>
      <c r="I909" s="303"/>
      <c r="J909" s="303"/>
      <c r="K909" s="303"/>
      <c r="L909" s="303"/>
      <c r="M909" s="303"/>
      <c r="N909" s="303"/>
      <c r="O909" s="303"/>
      <c r="P909" s="305"/>
      <c r="Q909" s="305"/>
      <c r="R909" s="303"/>
      <c r="S909" s="303"/>
      <c r="T909" s="303"/>
      <c r="U909" s="303"/>
      <c r="V909" s="303"/>
      <c r="W909" s="303"/>
      <c r="X909" s="303"/>
      <c r="Y909" s="303"/>
    </row>
    <row r="910" spans="1:25" ht="12.75">
      <c r="A910" s="303"/>
      <c r="B910" s="303"/>
      <c r="C910" s="303"/>
      <c r="D910" s="303"/>
      <c r="E910" s="303"/>
      <c r="F910" s="304"/>
      <c r="G910" s="303"/>
      <c r="H910" s="303"/>
      <c r="I910" s="303"/>
      <c r="J910" s="303"/>
      <c r="K910" s="303"/>
      <c r="L910" s="303"/>
      <c r="M910" s="303"/>
      <c r="N910" s="303"/>
      <c r="O910" s="303"/>
      <c r="P910" s="305"/>
      <c r="Q910" s="305"/>
      <c r="R910" s="303"/>
      <c r="S910" s="303"/>
      <c r="T910" s="303"/>
      <c r="U910" s="303"/>
      <c r="V910" s="303"/>
      <c r="W910" s="303"/>
      <c r="X910" s="303"/>
      <c r="Y910" s="303"/>
    </row>
    <row r="911" spans="1:25" ht="12.75">
      <c r="A911" s="303"/>
      <c r="B911" s="303"/>
      <c r="C911" s="303"/>
      <c r="D911" s="303"/>
      <c r="E911" s="303"/>
      <c r="F911" s="304"/>
      <c r="G911" s="303"/>
      <c r="H911" s="303"/>
      <c r="I911" s="303"/>
      <c r="J911" s="303"/>
      <c r="K911" s="303"/>
      <c r="L911" s="303"/>
      <c r="M911" s="303"/>
      <c r="N911" s="303"/>
      <c r="O911" s="303"/>
      <c r="P911" s="305"/>
      <c r="Q911" s="305"/>
      <c r="R911" s="303"/>
      <c r="S911" s="303"/>
      <c r="T911" s="303"/>
      <c r="U911" s="303"/>
      <c r="V911" s="303"/>
      <c r="W911" s="303"/>
      <c r="X911" s="303"/>
      <c r="Y911" s="303"/>
    </row>
    <row r="912" spans="1:25" ht="12.75">
      <c r="A912" s="303"/>
      <c r="B912" s="303"/>
      <c r="C912" s="303"/>
      <c r="D912" s="303"/>
      <c r="E912" s="303"/>
      <c r="F912" s="304"/>
      <c r="G912" s="303"/>
      <c r="H912" s="303"/>
      <c r="I912" s="303"/>
      <c r="J912" s="303"/>
      <c r="K912" s="303"/>
      <c r="L912" s="303"/>
      <c r="M912" s="303"/>
      <c r="N912" s="303"/>
      <c r="O912" s="303"/>
      <c r="P912" s="305"/>
      <c r="Q912" s="305"/>
      <c r="R912" s="303"/>
      <c r="S912" s="303"/>
      <c r="T912" s="303"/>
      <c r="U912" s="303"/>
      <c r="V912" s="303"/>
      <c r="W912" s="303"/>
      <c r="X912" s="303"/>
      <c r="Y912" s="303"/>
    </row>
    <row r="913" spans="1:25" ht="12.75">
      <c r="A913" s="303"/>
      <c r="B913" s="303"/>
      <c r="C913" s="303"/>
      <c r="D913" s="303"/>
      <c r="E913" s="303"/>
      <c r="F913" s="304"/>
      <c r="G913" s="303"/>
      <c r="H913" s="303"/>
      <c r="I913" s="303"/>
      <c r="J913" s="303"/>
      <c r="K913" s="303"/>
      <c r="L913" s="303"/>
      <c r="M913" s="303"/>
      <c r="N913" s="303"/>
      <c r="O913" s="303"/>
      <c r="P913" s="305"/>
      <c r="Q913" s="305"/>
      <c r="R913" s="303"/>
      <c r="S913" s="303"/>
      <c r="T913" s="303"/>
      <c r="U913" s="303"/>
      <c r="V913" s="303"/>
      <c r="W913" s="303"/>
      <c r="X913" s="303"/>
      <c r="Y913" s="303"/>
    </row>
    <row r="914" spans="1:25" ht="12.75">
      <c r="A914" s="303"/>
      <c r="B914" s="303"/>
      <c r="C914" s="303"/>
      <c r="D914" s="303"/>
      <c r="E914" s="303"/>
      <c r="F914" s="304"/>
      <c r="G914" s="303"/>
      <c r="H914" s="303"/>
      <c r="I914" s="303"/>
      <c r="J914" s="303"/>
      <c r="K914" s="303"/>
      <c r="L914" s="303"/>
      <c r="M914" s="303"/>
      <c r="N914" s="303"/>
      <c r="O914" s="303"/>
      <c r="P914" s="305"/>
      <c r="Q914" s="305"/>
      <c r="R914" s="303"/>
      <c r="S914" s="303"/>
      <c r="T914" s="303"/>
      <c r="U914" s="303"/>
      <c r="V914" s="303"/>
      <c r="W914" s="303"/>
      <c r="X914" s="303"/>
      <c r="Y914" s="303"/>
    </row>
    <row r="915" spans="1:25" ht="12.75">
      <c r="A915" s="303"/>
      <c r="B915" s="303"/>
      <c r="C915" s="303"/>
      <c r="D915" s="303"/>
      <c r="E915" s="303"/>
      <c r="F915" s="304"/>
      <c r="G915" s="303"/>
      <c r="H915" s="303"/>
      <c r="I915" s="303"/>
      <c r="J915" s="303"/>
      <c r="K915" s="303"/>
      <c r="L915" s="303"/>
      <c r="M915" s="303"/>
      <c r="N915" s="303"/>
      <c r="O915" s="303"/>
      <c r="P915" s="305"/>
      <c r="Q915" s="305"/>
      <c r="R915" s="303"/>
      <c r="S915" s="303"/>
      <c r="T915" s="303"/>
      <c r="U915" s="303"/>
      <c r="V915" s="303"/>
      <c r="W915" s="303"/>
      <c r="X915" s="303"/>
      <c r="Y915" s="303"/>
    </row>
    <row r="916" spans="1:25" ht="12.75">
      <c r="A916" s="303"/>
      <c r="B916" s="303"/>
      <c r="C916" s="303"/>
      <c r="D916" s="303"/>
      <c r="E916" s="303"/>
      <c r="F916" s="304"/>
      <c r="G916" s="303"/>
      <c r="H916" s="303"/>
      <c r="I916" s="303"/>
      <c r="J916" s="303"/>
      <c r="K916" s="303"/>
      <c r="L916" s="303"/>
      <c r="M916" s="303"/>
      <c r="N916" s="303"/>
      <c r="O916" s="303"/>
      <c r="P916" s="305"/>
      <c r="Q916" s="305"/>
      <c r="R916" s="303"/>
      <c r="S916" s="303"/>
      <c r="T916" s="303"/>
      <c r="U916" s="303"/>
      <c r="V916" s="303"/>
      <c r="W916" s="303"/>
      <c r="X916" s="303"/>
      <c r="Y916" s="303"/>
    </row>
    <row r="917" spans="1:25" ht="12.75">
      <c r="A917" s="303"/>
      <c r="B917" s="303"/>
      <c r="C917" s="303"/>
      <c r="D917" s="303"/>
      <c r="E917" s="303"/>
      <c r="F917" s="304"/>
      <c r="G917" s="303"/>
      <c r="H917" s="303"/>
      <c r="I917" s="303"/>
      <c r="J917" s="303"/>
      <c r="K917" s="303"/>
      <c r="L917" s="303"/>
      <c r="M917" s="303"/>
      <c r="N917" s="303"/>
      <c r="O917" s="303"/>
      <c r="P917" s="305"/>
      <c r="Q917" s="305"/>
      <c r="R917" s="303"/>
      <c r="S917" s="303"/>
      <c r="T917" s="303"/>
      <c r="U917" s="303"/>
      <c r="V917" s="303"/>
      <c r="W917" s="303"/>
      <c r="X917" s="303"/>
      <c r="Y917" s="303"/>
    </row>
    <row r="918" spans="1:25" ht="12.75">
      <c r="A918" s="303"/>
      <c r="B918" s="303"/>
      <c r="C918" s="303"/>
      <c r="D918" s="303"/>
      <c r="E918" s="303"/>
      <c r="F918" s="304"/>
      <c r="G918" s="303"/>
      <c r="H918" s="303"/>
      <c r="I918" s="303"/>
      <c r="J918" s="303"/>
      <c r="K918" s="303"/>
      <c r="L918" s="303"/>
      <c r="M918" s="303"/>
      <c r="N918" s="303"/>
      <c r="O918" s="303"/>
      <c r="P918" s="305"/>
      <c r="Q918" s="305"/>
      <c r="R918" s="303"/>
      <c r="S918" s="303"/>
      <c r="T918" s="303"/>
      <c r="U918" s="303"/>
      <c r="V918" s="303"/>
      <c r="W918" s="303"/>
      <c r="X918" s="303"/>
      <c r="Y918" s="303"/>
    </row>
    <row r="919" spans="1:25" ht="12.75">
      <c r="A919" s="303"/>
      <c r="B919" s="303"/>
      <c r="C919" s="303"/>
      <c r="D919" s="303"/>
      <c r="E919" s="303"/>
      <c r="F919" s="304"/>
      <c r="G919" s="303"/>
      <c r="H919" s="303"/>
      <c r="I919" s="303"/>
      <c r="J919" s="303"/>
      <c r="K919" s="303"/>
      <c r="L919" s="303"/>
      <c r="M919" s="303"/>
      <c r="N919" s="303"/>
      <c r="O919" s="303"/>
      <c r="P919" s="305"/>
      <c r="Q919" s="305"/>
      <c r="R919" s="303"/>
      <c r="S919" s="303"/>
      <c r="T919" s="303"/>
      <c r="U919" s="303"/>
      <c r="V919" s="303"/>
      <c r="W919" s="303"/>
      <c r="X919" s="303"/>
      <c r="Y919" s="303"/>
    </row>
    <row r="920" spans="1:25" ht="12.75">
      <c r="A920" s="303"/>
      <c r="B920" s="303"/>
      <c r="C920" s="303"/>
      <c r="D920" s="303"/>
      <c r="E920" s="303"/>
      <c r="F920" s="304"/>
      <c r="G920" s="303"/>
      <c r="H920" s="303"/>
      <c r="I920" s="303"/>
      <c r="J920" s="303"/>
      <c r="K920" s="303"/>
      <c r="L920" s="303"/>
      <c r="M920" s="303"/>
      <c r="N920" s="303"/>
      <c r="O920" s="303"/>
      <c r="P920" s="305"/>
      <c r="Q920" s="305"/>
      <c r="R920" s="303"/>
      <c r="S920" s="303"/>
      <c r="T920" s="303"/>
      <c r="U920" s="303"/>
      <c r="V920" s="303"/>
      <c r="W920" s="303"/>
      <c r="X920" s="303"/>
      <c r="Y920" s="303"/>
    </row>
    <row r="921" spans="1:25" ht="12.75">
      <c r="A921" s="303"/>
      <c r="B921" s="303"/>
      <c r="C921" s="303"/>
      <c r="D921" s="303"/>
      <c r="E921" s="303"/>
      <c r="F921" s="304"/>
      <c r="G921" s="303"/>
      <c r="H921" s="303"/>
      <c r="I921" s="303"/>
      <c r="J921" s="303"/>
      <c r="K921" s="303"/>
      <c r="L921" s="303"/>
      <c r="M921" s="303"/>
      <c r="N921" s="303"/>
      <c r="O921" s="303"/>
      <c r="P921" s="305"/>
      <c r="Q921" s="305"/>
      <c r="R921" s="303"/>
      <c r="S921" s="303"/>
      <c r="T921" s="303"/>
      <c r="U921" s="303"/>
      <c r="V921" s="303"/>
      <c r="W921" s="303"/>
      <c r="X921" s="303"/>
      <c r="Y921" s="303"/>
    </row>
    <row r="922" spans="1:25" ht="12.75">
      <c r="A922" s="303"/>
      <c r="B922" s="303"/>
      <c r="C922" s="303"/>
      <c r="D922" s="303"/>
      <c r="E922" s="303"/>
      <c r="F922" s="304"/>
      <c r="G922" s="303"/>
      <c r="H922" s="303"/>
      <c r="I922" s="303"/>
      <c r="J922" s="303"/>
      <c r="K922" s="303"/>
      <c r="L922" s="303"/>
      <c r="M922" s="303"/>
      <c r="N922" s="303"/>
      <c r="O922" s="303"/>
      <c r="P922" s="305"/>
      <c r="Q922" s="305"/>
      <c r="R922" s="303"/>
      <c r="S922" s="303"/>
      <c r="T922" s="303"/>
      <c r="U922" s="303"/>
      <c r="V922" s="303"/>
      <c r="W922" s="303"/>
      <c r="X922" s="303"/>
      <c r="Y922" s="303"/>
    </row>
    <row r="923" spans="1:25" ht="12.75">
      <c r="A923" s="303"/>
      <c r="B923" s="303"/>
      <c r="C923" s="303"/>
      <c r="D923" s="303"/>
      <c r="E923" s="303"/>
      <c r="F923" s="304"/>
      <c r="G923" s="303"/>
      <c r="H923" s="303"/>
      <c r="I923" s="303"/>
      <c r="J923" s="303"/>
      <c r="K923" s="303"/>
      <c r="L923" s="303"/>
      <c r="M923" s="303"/>
      <c r="N923" s="303"/>
      <c r="O923" s="303"/>
      <c r="P923" s="305"/>
      <c r="Q923" s="305"/>
      <c r="R923" s="303"/>
      <c r="S923" s="303"/>
      <c r="T923" s="303"/>
      <c r="U923" s="303"/>
      <c r="V923" s="303"/>
      <c r="W923" s="303"/>
      <c r="X923" s="303"/>
      <c r="Y923" s="303"/>
    </row>
    <row r="924" spans="1:25" ht="12.75">
      <c r="A924" s="303"/>
      <c r="B924" s="303"/>
      <c r="C924" s="303"/>
      <c r="D924" s="303"/>
      <c r="E924" s="303"/>
      <c r="F924" s="304"/>
      <c r="G924" s="303"/>
      <c r="H924" s="303"/>
      <c r="I924" s="303"/>
      <c r="J924" s="303"/>
      <c r="K924" s="303"/>
      <c r="L924" s="303"/>
      <c r="M924" s="303"/>
      <c r="N924" s="303"/>
      <c r="O924" s="303"/>
      <c r="P924" s="305"/>
      <c r="Q924" s="305"/>
      <c r="R924" s="303"/>
      <c r="S924" s="303"/>
      <c r="T924" s="303"/>
      <c r="U924" s="303"/>
      <c r="V924" s="303"/>
      <c r="W924" s="303"/>
      <c r="X924" s="303"/>
      <c r="Y924" s="303"/>
    </row>
    <row r="925" spans="1:25" ht="12.75">
      <c r="A925" s="303"/>
      <c r="B925" s="303"/>
      <c r="C925" s="303"/>
      <c r="D925" s="303"/>
      <c r="E925" s="303"/>
      <c r="F925" s="304"/>
      <c r="G925" s="303"/>
      <c r="H925" s="303"/>
      <c r="I925" s="303"/>
      <c r="J925" s="303"/>
      <c r="K925" s="303"/>
      <c r="L925" s="303"/>
      <c r="M925" s="303"/>
      <c r="N925" s="303"/>
      <c r="O925" s="303"/>
      <c r="P925" s="305"/>
      <c r="Q925" s="305"/>
      <c r="R925" s="303"/>
      <c r="S925" s="303"/>
      <c r="T925" s="303"/>
      <c r="U925" s="303"/>
      <c r="V925" s="303"/>
      <c r="W925" s="303"/>
      <c r="X925" s="303"/>
      <c r="Y925" s="303"/>
    </row>
    <row r="926" spans="1:25" ht="12.75">
      <c r="A926" s="303"/>
      <c r="B926" s="303"/>
      <c r="C926" s="303"/>
      <c r="D926" s="303"/>
      <c r="E926" s="303"/>
      <c r="F926" s="304"/>
      <c r="G926" s="303"/>
      <c r="H926" s="303"/>
      <c r="I926" s="303"/>
      <c r="J926" s="303"/>
      <c r="K926" s="303"/>
      <c r="L926" s="303"/>
      <c r="M926" s="303"/>
      <c r="N926" s="303"/>
      <c r="O926" s="303"/>
      <c r="P926" s="305"/>
      <c r="Q926" s="305"/>
      <c r="R926" s="303"/>
      <c r="S926" s="303"/>
      <c r="T926" s="303"/>
      <c r="U926" s="303"/>
      <c r="V926" s="303"/>
      <c r="W926" s="303"/>
      <c r="X926" s="303"/>
      <c r="Y926" s="303"/>
    </row>
    <row r="927" spans="1:25" ht="12.75">
      <c r="A927" s="303"/>
      <c r="B927" s="303"/>
      <c r="C927" s="303"/>
      <c r="D927" s="303"/>
      <c r="E927" s="303"/>
      <c r="F927" s="304"/>
      <c r="G927" s="303"/>
      <c r="H927" s="303"/>
      <c r="I927" s="303"/>
      <c r="J927" s="303"/>
      <c r="K927" s="303"/>
      <c r="L927" s="303"/>
      <c r="M927" s="303"/>
      <c r="N927" s="303"/>
      <c r="O927" s="303"/>
      <c r="P927" s="305"/>
      <c r="Q927" s="305"/>
      <c r="R927" s="303"/>
      <c r="S927" s="303"/>
      <c r="T927" s="303"/>
      <c r="U927" s="303"/>
      <c r="V927" s="303"/>
      <c r="W927" s="303"/>
      <c r="X927" s="303"/>
      <c r="Y927" s="303"/>
    </row>
    <row r="928" spans="1:25" ht="12.75">
      <c r="A928" s="303"/>
      <c r="B928" s="303"/>
      <c r="C928" s="303"/>
      <c r="D928" s="303"/>
      <c r="E928" s="303"/>
      <c r="F928" s="304"/>
      <c r="G928" s="303"/>
      <c r="H928" s="303"/>
      <c r="I928" s="303"/>
      <c r="J928" s="303"/>
      <c r="K928" s="303"/>
      <c r="L928" s="303"/>
      <c r="M928" s="303"/>
      <c r="N928" s="303"/>
      <c r="O928" s="303"/>
      <c r="P928" s="305"/>
      <c r="Q928" s="305"/>
      <c r="R928" s="303"/>
      <c r="S928" s="303"/>
      <c r="T928" s="303"/>
      <c r="U928" s="303"/>
      <c r="V928" s="303"/>
      <c r="W928" s="303"/>
      <c r="X928" s="303"/>
      <c r="Y928" s="303"/>
    </row>
    <row r="929" spans="1:25" ht="12.75">
      <c r="A929" s="303"/>
      <c r="B929" s="303"/>
      <c r="C929" s="303"/>
      <c r="D929" s="303"/>
      <c r="E929" s="303"/>
      <c r="F929" s="304"/>
      <c r="G929" s="303"/>
      <c r="H929" s="303"/>
      <c r="I929" s="303"/>
      <c r="J929" s="303"/>
      <c r="K929" s="303"/>
      <c r="L929" s="303"/>
      <c r="M929" s="303"/>
      <c r="N929" s="303"/>
      <c r="O929" s="303"/>
      <c r="P929" s="305"/>
      <c r="Q929" s="305"/>
      <c r="R929" s="303"/>
      <c r="S929" s="303"/>
      <c r="T929" s="303"/>
      <c r="U929" s="303"/>
      <c r="V929" s="303"/>
      <c r="W929" s="303"/>
      <c r="X929" s="303"/>
      <c r="Y929" s="303"/>
    </row>
    <row r="930" spans="1:25" ht="12.75">
      <c r="A930" s="303"/>
      <c r="B930" s="303"/>
      <c r="C930" s="303"/>
      <c r="D930" s="303"/>
      <c r="E930" s="303"/>
      <c r="F930" s="304"/>
      <c r="G930" s="303"/>
      <c r="H930" s="303"/>
      <c r="I930" s="303"/>
      <c r="J930" s="303"/>
      <c r="K930" s="303"/>
      <c r="L930" s="303"/>
      <c r="M930" s="303"/>
      <c r="N930" s="303"/>
      <c r="O930" s="303"/>
      <c r="P930" s="305"/>
      <c r="Q930" s="305"/>
      <c r="R930" s="303"/>
      <c r="S930" s="303"/>
      <c r="T930" s="303"/>
      <c r="U930" s="303"/>
      <c r="V930" s="303"/>
      <c r="W930" s="303"/>
      <c r="X930" s="303"/>
      <c r="Y930" s="303"/>
    </row>
    <row r="931" spans="1:25" ht="12.75">
      <c r="A931" s="303"/>
      <c r="B931" s="303"/>
      <c r="C931" s="303"/>
      <c r="D931" s="303"/>
      <c r="E931" s="303"/>
      <c r="F931" s="304"/>
      <c r="G931" s="303"/>
      <c r="H931" s="303"/>
      <c r="I931" s="303"/>
      <c r="J931" s="303"/>
      <c r="K931" s="303"/>
      <c r="L931" s="303"/>
      <c r="M931" s="303"/>
      <c r="N931" s="303"/>
      <c r="O931" s="303"/>
      <c r="P931" s="305"/>
      <c r="Q931" s="305"/>
      <c r="R931" s="303"/>
      <c r="S931" s="303"/>
      <c r="T931" s="303"/>
      <c r="U931" s="303"/>
      <c r="V931" s="303"/>
      <c r="W931" s="303"/>
      <c r="X931" s="303"/>
      <c r="Y931" s="303"/>
    </row>
    <row r="932" spans="1:25" ht="12.75">
      <c r="A932" s="303"/>
      <c r="B932" s="303"/>
      <c r="C932" s="303"/>
      <c r="D932" s="303"/>
      <c r="E932" s="303"/>
      <c r="F932" s="304"/>
      <c r="G932" s="303"/>
      <c r="H932" s="303"/>
      <c r="I932" s="303"/>
      <c r="J932" s="303"/>
      <c r="K932" s="303"/>
      <c r="L932" s="303"/>
      <c r="M932" s="303"/>
      <c r="N932" s="303"/>
      <c r="O932" s="303"/>
      <c r="P932" s="305"/>
      <c r="Q932" s="305"/>
      <c r="R932" s="303"/>
      <c r="S932" s="303"/>
      <c r="T932" s="303"/>
      <c r="U932" s="303"/>
      <c r="V932" s="303"/>
      <c r="W932" s="303"/>
      <c r="X932" s="303"/>
      <c r="Y932" s="303"/>
    </row>
    <row r="933" spans="1:25" ht="12.75">
      <c r="A933" s="303"/>
      <c r="B933" s="303"/>
      <c r="C933" s="303"/>
      <c r="D933" s="303"/>
      <c r="E933" s="303"/>
      <c r="F933" s="304"/>
      <c r="G933" s="303"/>
      <c r="H933" s="303"/>
      <c r="I933" s="303"/>
      <c r="J933" s="303"/>
      <c r="K933" s="303"/>
      <c r="L933" s="303"/>
      <c r="M933" s="303"/>
      <c r="N933" s="303"/>
      <c r="O933" s="303"/>
      <c r="P933" s="305"/>
      <c r="Q933" s="305"/>
      <c r="R933" s="303"/>
      <c r="S933" s="303"/>
      <c r="T933" s="303"/>
      <c r="U933" s="303"/>
      <c r="V933" s="303"/>
      <c r="W933" s="303"/>
      <c r="X933" s="303"/>
      <c r="Y933" s="303"/>
    </row>
    <row r="934" spans="1:25" ht="12.75">
      <c r="A934" s="303"/>
      <c r="B934" s="303"/>
      <c r="C934" s="303"/>
      <c r="D934" s="303"/>
      <c r="E934" s="303"/>
      <c r="F934" s="304"/>
      <c r="G934" s="303"/>
      <c r="H934" s="303"/>
      <c r="I934" s="303"/>
      <c r="J934" s="303"/>
      <c r="K934" s="303"/>
      <c r="L934" s="303"/>
      <c r="M934" s="303"/>
      <c r="N934" s="303"/>
      <c r="O934" s="303"/>
      <c r="P934" s="305"/>
      <c r="Q934" s="305"/>
      <c r="R934" s="303"/>
      <c r="S934" s="303"/>
      <c r="T934" s="303"/>
      <c r="U934" s="303"/>
      <c r="V934" s="303"/>
      <c r="W934" s="303"/>
      <c r="X934" s="303"/>
      <c r="Y934" s="303"/>
    </row>
    <row r="935" spans="1:25" ht="12.75">
      <c r="A935" s="303"/>
      <c r="B935" s="303"/>
      <c r="C935" s="303"/>
      <c r="D935" s="303"/>
      <c r="E935" s="303"/>
      <c r="F935" s="304"/>
      <c r="G935" s="303"/>
      <c r="H935" s="303"/>
      <c r="I935" s="303"/>
      <c r="J935" s="303"/>
      <c r="K935" s="303"/>
      <c r="L935" s="303"/>
      <c r="M935" s="303"/>
      <c r="N935" s="303"/>
      <c r="O935" s="303"/>
      <c r="P935" s="305"/>
      <c r="Q935" s="305"/>
      <c r="R935" s="303"/>
      <c r="S935" s="303"/>
      <c r="T935" s="303"/>
      <c r="U935" s="303"/>
      <c r="V935" s="303"/>
      <c r="W935" s="303"/>
      <c r="X935" s="303"/>
      <c r="Y935" s="303"/>
    </row>
    <row r="936" spans="1:25" ht="12.75">
      <c r="A936" s="303"/>
      <c r="B936" s="303"/>
      <c r="C936" s="303"/>
      <c r="D936" s="303"/>
      <c r="E936" s="303"/>
      <c r="F936" s="304"/>
      <c r="G936" s="303"/>
      <c r="H936" s="303"/>
      <c r="I936" s="303"/>
      <c r="J936" s="303"/>
      <c r="K936" s="303"/>
      <c r="L936" s="303"/>
      <c r="M936" s="303"/>
      <c r="N936" s="303"/>
      <c r="O936" s="303"/>
      <c r="P936" s="305"/>
      <c r="Q936" s="305"/>
      <c r="R936" s="303"/>
      <c r="S936" s="303"/>
      <c r="T936" s="303"/>
      <c r="U936" s="303"/>
      <c r="V936" s="303"/>
      <c r="W936" s="303"/>
      <c r="X936" s="303"/>
      <c r="Y936" s="303"/>
    </row>
    <row r="937" spans="1:25" ht="12.75">
      <c r="A937" s="303"/>
      <c r="B937" s="303"/>
      <c r="C937" s="303"/>
      <c r="D937" s="303"/>
      <c r="E937" s="303"/>
      <c r="F937" s="304"/>
      <c r="G937" s="303"/>
      <c r="H937" s="303"/>
      <c r="I937" s="303"/>
      <c r="J937" s="303"/>
      <c r="K937" s="303"/>
      <c r="L937" s="303"/>
      <c r="M937" s="303"/>
      <c r="N937" s="303"/>
      <c r="O937" s="303"/>
      <c r="P937" s="305"/>
      <c r="Q937" s="305"/>
      <c r="R937" s="303"/>
      <c r="S937" s="303"/>
      <c r="T937" s="303"/>
      <c r="U937" s="303"/>
      <c r="V937" s="303"/>
      <c r="W937" s="303"/>
      <c r="X937" s="303"/>
      <c r="Y937" s="303"/>
    </row>
    <row r="938" spans="1:25" ht="12.75">
      <c r="A938" s="303"/>
      <c r="B938" s="303"/>
      <c r="C938" s="303"/>
      <c r="D938" s="303"/>
      <c r="E938" s="303"/>
      <c r="F938" s="304"/>
      <c r="G938" s="303"/>
      <c r="H938" s="303"/>
      <c r="I938" s="303"/>
      <c r="J938" s="303"/>
      <c r="K938" s="303"/>
      <c r="L938" s="303"/>
      <c r="M938" s="303"/>
      <c r="N938" s="303"/>
      <c r="O938" s="303"/>
      <c r="P938" s="305"/>
      <c r="Q938" s="305"/>
      <c r="R938" s="303"/>
      <c r="S938" s="303"/>
      <c r="T938" s="303"/>
      <c r="U938" s="303"/>
      <c r="V938" s="303"/>
      <c r="W938" s="303"/>
      <c r="X938" s="303"/>
      <c r="Y938" s="303"/>
    </row>
    <row r="939" spans="1:25" ht="12.75">
      <c r="A939" s="303"/>
      <c r="B939" s="303"/>
      <c r="C939" s="303"/>
      <c r="D939" s="303"/>
      <c r="E939" s="303"/>
      <c r="F939" s="304"/>
      <c r="G939" s="303"/>
      <c r="H939" s="303"/>
      <c r="I939" s="303"/>
      <c r="J939" s="303"/>
      <c r="K939" s="303"/>
      <c r="L939" s="303"/>
      <c r="M939" s="303"/>
      <c r="N939" s="303"/>
      <c r="O939" s="303"/>
      <c r="P939" s="305"/>
      <c r="Q939" s="305"/>
      <c r="R939" s="303"/>
      <c r="S939" s="303"/>
      <c r="T939" s="303"/>
      <c r="U939" s="303"/>
      <c r="V939" s="303"/>
      <c r="W939" s="303"/>
      <c r="X939" s="303"/>
      <c r="Y939" s="303"/>
    </row>
    <row r="940" spans="1:25" ht="12.75">
      <c r="A940" s="303"/>
      <c r="B940" s="303"/>
      <c r="C940" s="303"/>
      <c r="D940" s="303"/>
      <c r="E940" s="303"/>
      <c r="F940" s="304"/>
      <c r="G940" s="303"/>
      <c r="H940" s="303"/>
      <c r="I940" s="303"/>
      <c r="J940" s="303"/>
      <c r="K940" s="303"/>
      <c r="L940" s="303"/>
      <c r="M940" s="303"/>
      <c r="N940" s="303"/>
      <c r="O940" s="303"/>
      <c r="P940" s="305"/>
      <c r="Q940" s="305"/>
      <c r="R940" s="303"/>
      <c r="S940" s="303"/>
      <c r="T940" s="303"/>
      <c r="U940" s="303"/>
      <c r="V940" s="303"/>
      <c r="W940" s="303"/>
      <c r="X940" s="303"/>
      <c r="Y940" s="303"/>
    </row>
    <row r="941" spans="1:25" ht="12.75">
      <c r="A941" s="303"/>
      <c r="B941" s="303"/>
      <c r="C941" s="303"/>
      <c r="D941" s="303"/>
      <c r="E941" s="303"/>
      <c r="F941" s="304"/>
      <c r="G941" s="303"/>
      <c r="H941" s="303"/>
      <c r="I941" s="303"/>
      <c r="J941" s="303"/>
      <c r="K941" s="303"/>
      <c r="L941" s="303"/>
      <c r="M941" s="303"/>
      <c r="N941" s="303"/>
      <c r="O941" s="303"/>
      <c r="P941" s="305"/>
      <c r="Q941" s="305"/>
      <c r="R941" s="303"/>
      <c r="S941" s="303"/>
      <c r="T941" s="303"/>
      <c r="U941" s="303"/>
      <c r="V941" s="303"/>
      <c r="W941" s="303"/>
      <c r="X941" s="303"/>
      <c r="Y941" s="303"/>
    </row>
    <row r="942" spans="1:25" ht="12.75">
      <c r="A942" s="303"/>
      <c r="B942" s="303"/>
      <c r="C942" s="303"/>
      <c r="D942" s="303"/>
      <c r="E942" s="303"/>
      <c r="F942" s="304"/>
      <c r="G942" s="303"/>
      <c r="H942" s="303"/>
      <c r="I942" s="303"/>
      <c r="J942" s="303"/>
      <c r="K942" s="303"/>
      <c r="L942" s="303"/>
      <c r="M942" s="303"/>
      <c r="N942" s="303"/>
      <c r="O942" s="303"/>
      <c r="P942" s="305"/>
      <c r="Q942" s="305"/>
      <c r="R942" s="303"/>
      <c r="S942" s="303"/>
      <c r="T942" s="303"/>
      <c r="U942" s="303"/>
      <c r="V942" s="303"/>
      <c r="W942" s="303"/>
      <c r="X942" s="303"/>
      <c r="Y942" s="303"/>
    </row>
    <row r="943" spans="1:25" ht="12.75">
      <c r="A943" s="303"/>
      <c r="B943" s="303"/>
      <c r="C943" s="303"/>
      <c r="D943" s="303"/>
      <c r="E943" s="303"/>
      <c r="F943" s="304"/>
      <c r="G943" s="303"/>
      <c r="H943" s="303"/>
      <c r="I943" s="303"/>
      <c r="J943" s="303"/>
      <c r="K943" s="303"/>
      <c r="L943" s="303"/>
      <c r="M943" s="303"/>
      <c r="N943" s="303"/>
      <c r="O943" s="303"/>
      <c r="P943" s="305"/>
      <c r="Q943" s="305"/>
      <c r="R943" s="303"/>
      <c r="S943" s="303"/>
      <c r="T943" s="303"/>
      <c r="U943" s="303"/>
      <c r="V943" s="303"/>
      <c r="W943" s="303"/>
      <c r="X943" s="303"/>
      <c r="Y943" s="303"/>
    </row>
    <row r="944" spans="1:25" ht="12.75">
      <c r="A944" s="303"/>
      <c r="B944" s="303"/>
      <c r="C944" s="303"/>
      <c r="D944" s="303"/>
      <c r="E944" s="303"/>
      <c r="F944" s="304"/>
      <c r="G944" s="303"/>
      <c r="H944" s="303"/>
      <c r="I944" s="303"/>
      <c r="J944" s="303"/>
      <c r="K944" s="303"/>
      <c r="L944" s="303"/>
      <c r="M944" s="303"/>
      <c r="N944" s="303"/>
      <c r="O944" s="303"/>
      <c r="P944" s="305"/>
      <c r="Q944" s="305"/>
      <c r="R944" s="303"/>
      <c r="S944" s="303"/>
      <c r="T944" s="303"/>
      <c r="U944" s="303"/>
      <c r="V944" s="303"/>
      <c r="W944" s="303"/>
      <c r="X944" s="303"/>
      <c r="Y944" s="303"/>
    </row>
    <row r="945" spans="1:25" ht="12.75">
      <c r="A945" s="303"/>
      <c r="B945" s="303"/>
      <c r="C945" s="303"/>
      <c r="D945" s="303"/>
      <c r="E945" s="303"/>
      <c r="F945" s="304"/>
      <c r="G945" s="303"/>
      <c r="H945" s="303"/>
      <c r="I945" s="303"/>
      <c r="J945" s="303"/>
      <c r="K945" s="303"/>
      <c r="L945" s="303"/>
      <c r="M945" s="303"/>
      <c r="N945" s="303"/>
      <c r="O945" s="303"/>
      <c r="P945" s="305"/>
      <c r="Q945" s="305"/>
      <c r="R945" s="303"/>
      <c r="S945" s="303"/>
      <c r="T945" s="303"/>
      <c r="U945" s="303"/>
      <c r="V945" s="303"/>
      <c r="W945" s="303"/>
      <c r="X945" s="303"/>
      <c r="Y945" s="303"/>
    </row>
    <row r="946" spans="1:25" ht="12.75">
      <c r="A946" s="303"/>
      <c r="B946" s="303"/>
      <c r="C946" s="303"/>
      <c r="D946" s="303"/>
      <c r="E946" s="303"/>
      <c r="F946" s="304"/>
      <c r="G946" s="303"/>
      <c r="H946" s="303"/>
      <c r="I946" s="303"/>
      <c r="J946" s="303"/>
      <c r="K946" s="303"/>
      <c r="L946" s="303"/>
      <c r="M946" s="303"/>
      <c r="N946" s="303"/>
      <c r="O946" s="303"/>
      <c r="P946" s="305"/>
      <c r="Q946" s="305"/>
      <c r="R946" s="303"/>
      <c r="S946" s="303"/>
      <c r="T946" s="303"/>
      <c r="U946" s="303"/>
      <c r="V946" s="303"/>
      <c r="W946" s="303"/>
      <c r="X946" s="303"/>
      <c r="Y946" s="303"/>
    </row>
    <row r="947" spans="1:25" ht="12.75">
      <c r="A947" s="303"/>
      <c r="B947" s="303"/>
      <c r="C947" s="303"/>
      <c r="D947" s="303"/>
      <c r="E947" s="303"/>
      <c r="F947" s="304"/>
      <c r="G947" s="303"/>
      <c r="H947" s="303"/>
      <c r="I947" s="303"/>
      <c r="J947" s="303"/>
      <c r="K947" s="303"/>
      <c r="L947" s="303"/>
      <c r="M947" s="303"/>
      <c r="N947" s="303"/>
      <c r="O947" s="303"/>
      <c r="P947" s="305"/>
      <c r="Q947" s="305"/>
      <c r="R947" s="303"/>
      <c r="S947" s="303"/>
      <c r="T947" s="303"/>
      <c r="U947" s="303"/>
      <c r="V947" s="303"/>
      <c r="W947" s="303"/>
      <c r="X947" s="303"/>
      <c r="Y947" s="303"/>
    </row>
    <row r="948" spans="1:25" ht="12.75">
      <c r="A948" s="303"/>
      <c r="B948" s="303"/>
      <c r="C948" s="303"/>
      <c r="D948" s="303"/>
      <c r="E948" s="303"/>
      <c r="F948" s="304"/>
      <c r="G948" s="303"/>
      <c r="H948" s="303"/>
      <c r="I948" s="303"/>
      <c r="J948" s="303"/>
      <c r="K948" s="303"/>
      <c r="L948" s="303"/>
      <c r="M948" s="303"/>
      <c r="N948" s="303"/>
      <c r="O948" s="303"/>
      <c r="P948" s="305"/>
      <c r="Q948" s="305"/>
      <c r="R948" s="303"/>
      <c r="S948" s="303"/>
      <c r="T948" s="303"/>
      <c r="U948" s="303"/>
      <c r="V948" s="303"/>
      <c r="W948" s="303"/>
      <c r="X948" s="303"/>
      <c r="Y948" s="303"/>
    </row>
    <row r="949" spans="1:25" ht="12.75">
      <c r="A949" s="303"/>
      <c r="B949" s="303"/>
      <c r="C949" s="303"/>
      <c r="D949" s="303"/>
      <c r="E949" s="303"/>
      <c r="F949" s="304"/>
      <c r="G949" s="303"/>
      <c r="H949" s="303"/>
      <c r="I949" s="303"/>
      <c r="J949" s="303"/>
      <c r="K949" s="303"/>
      <c r="L949" s="303"/>
      <c r="M949" s="303"/>
      <c r="N949" s="303"/>
      <c r="O949" s="303"/>
      <c r="P949" s="305"/>
      <c r="Q949" s="305"/>
      <c r="R949" s="303"/>
      <c r="S949" s="303"/>
      <c r="T949" s="303"/>
      <c r="U949" s="303"/>
      <c r="V949" s="303"/>
      <c r="W949" s="303"/>
      <c r="X949" s="303"/>
      <c r="Y949" s="303"/>
    </row>
    <row r="950" spans="1:25" ht="12.75">
      <c r="A950" s="303"/>
      <c r="B950" s="303"/>
      <c r="C950" s="303"/>
      <c r="D950" s="303"/>
      <c r="E950" s="303"/>
      <c r="F950" s="304"/>
      <c r="G950" s="303"/>
      <c r="H950" s="303"/>
      <c r="I950" s="303"/>
      <c r="J950" s="303"/>
      <c r="K950" s="303"/>
      <c r="L950" s="303"/>
      <c r="M950" s="303"/>
      <c r="N950" s="303"/>
      <c r="O950" s="303"/>
      <c r="P950" s="305"/>
      <c r="Q950" s="305"/>
      <c r="R950" s="303"/>
      <c r="S950" s="303"/>
      <c r="T950" s="303"/>
      <c r="U950" s="303"/>
      <c r="V950" s="303"/>
      <c r="W950" s="303"/>
      <c r="X950" s="303"/>
      <c r="Y950" s="303"/>
    </row>
    <row r="951" spans="1:25" ht="12.75">
      <c r="A951" s="303"/>
      <c r="B951" s="303"/>
      <c r="C951" s="303"/>
      <c r="D951" s="303"/>
      <c r="E951" s="303"/>
      <c r="F951" s="304"/>
      <c r="G951" s="303"/>
      <c r="H951" s="303"/>
      <c r="I951" s="303"/>
      <c r="J951" s="303"/>
      <c r="K951" s="303"/>
      <c r="L951" s="303"/>
      <c r="M951" s="303"/>
      <c r="N951" s="303"/>
      <c r="O951" s="303"/>
      <c r="P951" s="305"/>
      <c r="Q951" s="305"/>
      <c r="R951" s="303"/>
      <c r="S951" s="303"/>
      <c r="T951" s="303"/>
      <c r="U951" s="303"/>
      <c r="V951" s="303"/>
      <c r="W951" s="303"/>
      <c r="X951" s="303"/>
      <c r="Y951" s="303"/>
    </row>
    <row r="952" spans="1:25" ht="12.75">
      <c r="A952" s="303"/>
      <c r="B952" s="303"/>
      <c r="C952" s="303"/>
      <c r="D952" s="303"/>
      <c r="E952" s="303"/>
      <c r="F952" s="304"/>
      <c r="G952" s="303"/>
      <c r="H952" s="303"/>
      <c r="I952" s="303"/>
      <c r="J952" s="303"/>
      <c r="K952" s="303"/>
      <c r="L952" s="303"/>
      <c r="M952" s="303"/>
      <c r="N952" s="303"/>
      <c r="O952" s="303"/>
      <c r="P952" s="305"/>
      <c r="Q952" s="305"/>
      <c r="R952" s="303"/>
      <c r="S952" s="303"/>
      <c r="T952" s="303"/>
      <c r="U952" s="303"/>
      <c r="V952" s="303"/>
      <c r="W952" s="303"/>
      <c r="X952" s="303"/>
      <c r="Y952" s="303"/>
    </row>
    <row r="953" spans="1:25" ht="12.75">
      <c r="A953" s="303"/>
      <c r="B953" s="303"/>
      <c r="C953" s="303"/>
      <c r="D953" s="303"/>
      <c r="E953" s="303"/>
      <c r="F953" s="304"/>
      <c r="G953" s="303"/>
      <c r="H953" s="303"/>
      <c r="I953" s="303"/>
      <c r="J953" s="303"/>
      <c r="K953" s="303"/>
      <c r="L953" s="303"/>
      <c r="M953" s="303"/>
      <c r="N953" s="303"/>
      <c r="O953" s="303"/>
      <c r="P953" s="305"/>
      <c r="Q953" s="305"/>
      <c r="R953" s="303"/>
      <c r="S953" s="303"/>
      <c r="T953" s="303"/>
      <c r="U953" s="303"/>
      <c r="V953" s="303"/>
      <c r="W953" s="303"/>
      <c r="X953" s="303"/>
      <c r="Y953" s="303"/>
    </row>
    <row r="954" spans="1:25" ht="12.75">
      <c r="A954" s="303"/>
      <c r="B954" s="303"/>
      <c r="C954" s="303"/>
      <c r="D954" s="303"/>
      <c r="E954" s="303"/>
      <c r="F954" s="304"/>
      <c r="G954" s="303"/>
      <c r="H954" s="303"/>
      <c r="I954" s="303"/>
      <c r="J954" s="303"/>
      <c r="K954" s="303"/>
      <c r="L954" s="303"/>
      <c r="M954" s="303"/>
      <c r="N954" s="303"/>
      <c r="O954" s="303"/>
      <c r="P954" s="305"/>
      <c r="Q954" s="305"/>
      <c r="R954" s="303"/>
      <c r="S954" s="303"/>
      <c r="T954" s="303"/>
      <c r="U954" s="303"/>
      <c r="V954" s="303"/>
      <c r="W954" s="303"/>
      <c r="X954" s="303"/>
      <c r="Y954" s="303"/>
    </row>
    <row r="955" spans="1:25" ht="12.75">
      <c r="A955" s="303"/>
      <c r="B955" s="303"/>
      <c r="C955" s="303"/>
      <c r="D955" s="303"/>
      <c r="E955" s="303"/>
      <c r="F955" s="304"/>
      <c r="G955" s="303"/>
      <c r="H955" s="303"/>
      <c r="I955" s="303"/>
      <c r="J955" s="303"/>
      <c r="K955" s="303"/>
      <c r="L955" s="303"/>
      <c r="M955" s="303"/>
      <c r="N955" s="303"/>
      <c r="O955" s="303"/>
      <c r="P955" s="305"/>
      <c r="Q955" s="305"/>
      <c r="R955" s="303"/>
      <c r="S955" s="303"/>
      <c r="T955" s="303"/>
      <c r="U955" s="303"/>
      <c r="V955" s="303"/>
      <c r="W955" s="303"/>
      <c r="X955" s="303"/>
      <c r="Y955" s="303"/>
    </row>
    <row r="956" spans="1:25" ht="12.75">
      <c r="A956" s="303"/>
      <c r="B956" s="303"/>
      <c r="C956" s="303"/>
      <c r="D956" s="303"/>
      <c r="E956" s="303"/>
      <c r="F956" s="304"/>
      <c r="G956" s="303"/>
      <c r="H956" s="303"/>
      <c r="I956" s="303"/>
      <c r="J956" s="303"/>
      <c r="K956" s="303"/>
      <c r="L956" s="303"/>
      <c r="M956" s="303"/>
      <c r="N956" s="303"/>
      <c r="O956" s="303"/>
      <c r="P956" s="305"/>
      <c r="Q956" s="305"/>
      <c r="R956" s="303"/>
      <c r="S956" s="303"/>
      <c r="T956" s="303"/>
      <c r="U956" s="303"/>
      <c r="V956" s="303"/>
      <c r="W956" s="303"/>
      <c r="X956" s="303"/>
      <c r="Y956" s="303"/>
    </row>
    <row r="957" spans="1:25" ht="12.75">
      <c r="A957" s="303"/>
      <c r="B957" s="303"/>
      <c r="C957" s="303"/>
      <c r="D957" s="303"/>
      <c r="E957" s="303"/>
      <c r="F957" s="304"/>
      <c r="G957" s="303"/>
      <c r="H957" s="303"/>
      <c r="I957" s="303"/>
      <c r="J957" s="303"/>
      <c r="K957" s="303"/>
      <c r="L957" s="303"/>
      <c r="M957" s="303"/>
      <c r="N957" s="303"/>
      <c r="O957" s="303"/>
      <c r="P957" s="305"/>
      <c r="Q957" s="305"/>
      <c r="R957" s="303"/>
      <c r="S957" s="303"/>
      <c r="T957" s="303"/>
      <c r="U957" s="303"/>
      <c r="V957" s="303"/>
      <c r="W957" s="303"/>
      <c r="X957" s="303"/>
      <c r="Y957" s="303"/>
    </row>
    <row r="958" spans="1:25" ht="12.75">
      <c r="A958" s="303"/>
      <c r="B958" s="303"/>
      <c r="C958" s="303"/>
      <c r="D958" s="303"/>
      <c r="E958" s="303"/>
      <c r="F958" s="304"/>
      <c r="G958" s="303"/>
      <c r="H958" s="303"/>
      <c r="I958" s="303"/>
      <c r="J958" s="303"/>
      <c r="K958" s="303"/>
      <c r="L958" s="303"/>
      <c r="M958" s="303"/>
      <c r="N958" s="303"/>
      <c r="O958" s="303"/>
      <c r="P958" s="305"/>
      <c r="Q958" s="305"/>
      <c r="R958" s="303"/>
      <c r="S958" s="303"/>
      <c r="T958" s="303"/>
      <c r="U958" s="303"/>
      <c r="V958" s="303"/>
      <c r="W958" s="303"/>
      <c r="X958" s="303"/>
      <c r="Y958" s="303"/>
    </row>
    <row r="959" spans="1:25" ht="12.75">
      <c r="A959" s="303"/>
      <c r="B959" s="303"/>
      <c r="C959" s="303"/>
      <c r="D959" s="303"/>
      <c r="E959" s="303"/>
      <c r="F959" s="304"/>
      <c r="G959" s="303"/>
      <c r="H959" s="303"/>
      <c r="I959" s="303"/>
      <c r="J959" s="303"/>
      <c r="K959" s="303"/>
      <c r="L959" s="303"/>
      <c r="M959" s="303"/>
      <c r="N959" s="303"/>
      <c r="O959" s="303"/>
      <c r="P959" s="305"/>
      <c r="Q959" s="305"/>
      <c r="R959" s="303"/>
      <c r="S959" s="303"/>
      <c r="T959" s="303"/>
      <c r="U959" s="303"/>
      <c r="V959" s="303"/>
      <c r="W959" s="303"/>
      <c r="X959" s="303"/>
      <c r="Y959" s="303"/>
    </row>
    <row r="960" spans="1:25" ht="12.75">
      <c r="A960" s="303"/>
      <c r="B960" s="303"/>
      <c r="C960" s="303"/>
      <c r="D960" s="303"/>
      <c r="E960" s="303"/>
      <c r="F960" s="304"/>
      <c r="G960" s="303"/>
      <c r="H960" s="303"/>
      <c r="I960" s="303"/>
      <c r="J960" s="303"/>
      <c r="K960" s="303"/>
      <c r="L960" s="303"/>
      <c r="M960" s="303"/>
      <c r="N960" s="303"/>
      <c r="O960" s="303"/>
      <c r="P960" s="305"/>
      <c r="Q960" s="305"/>
      <c r="R960" s="303"/>
      <c r="S960" s="303"/>
      <c r="T960" s="303"/>
      <c r="U960" s="303"/>
      <c r="V960" s="303"/>
      <c r="W960" s="303"/>
      <c r="X960" s="303"/>
      <c r="Y960" s="303"/>
    </row>
    <row r="961" spans="1:25" ht="12.75">
      <c r="A961" s="303"/>
      <c r="B961" s="303"/>
      <c r="C961" s="303"/>
      <c r="D961" s="303"/>
      <c r="E961" s="303"/>
      <c r="F961" s="304"/>
      <c r="G961" s="303"/>
      <c r="H961" s="303"/>
      <c r="I961" s="303"/>
      <c r="J961" s="303"/>
      <c r="K961" s="303"/>
      <c r="L961" s="303"/>
      <c r="M961" s="303"/>
      <c r="N961" s="303"/>
      <c r="O961" s="303"/>
      <c r="P961" s="305"/>
      <c r="Q961" s="305"/>
      <c r="R961" s="303"/>
      <c r="S961" s="303"/>
      <c r="T961" s="303"/>
      <c r="U961" s="303"/>
      <c r="V961" s="303"/>
      <c r="W961" s="303"/>
      <c r="X961" s="303"/>
      <c r="Y961" s="303"/>
    </row>
    <row r="962" spans="1:25" ht="12.75">
      <c r="A962" s="303"/>
      <c r="B962" s="303"/>
      <c r="C962" s="303"/>
      <c r="D962" s="303"/>
      <c r="E962" s="303"/>
      <c r="F962" s="304"/>
      <c r="G962" s="303"/>
      <c r="H962" s="303"/>
      <c r="I962" s="303"/>
      <c r="J962" s="303"/>
      <c r="K962" s="303"/>
      <c r="L962" s="303"/>
      <c r="M962" s="303"/>
      <c r="N962" s="303"/>
      <c r="O962" s="303"/>
      <c r="P962" s="305"/>
      <c r="Q962" s="305"/>
      <c r="R962" s="303"/>
      <c r="S962" s="303"/>
      <c r="T962" s="303"/>
      <c r="U962" s="303"/>
      <c r="V962" s="303"/>
      <c r="W962" s="303"/>
      <c r="X962" s="303"/>
      <c r="Y962" s="303"/>
    </row>
    <row r="963" spans="1:25" ht="12.75">
      <c r="A963" s="303"/>
      <c r="B963" s="303"/>
      <c r="C963" s="303"/>
      <c r="D963" s="303"/>
      <c r="E963" s="303"/>
      <c r="F963" s="304"/>
      <c r="G963" s="303"/>
      <c r="H963" s="303"/>
      <c r="I963" s="303"/>
      <c r="J963" s="303"/>
      <c r="K963" s="303"/>
      <c r="L963" s="303"/>
      <c r="M963" s="303"/>
      <c r="N963" s="303"/>
      <c r="O963" s="303"/>
      <c r="P963" s="305"/>
      <c r="Q963" s="305"/>
      <c r="R963" s="303"/>
      <c r="S963" s="303"/>
      <c r="T963" s="303"/>
      <c r="U963" s="303"/>
      <c r="V963" s="303"/>
      <c r="W963" s="303"/>
      <c r="X963" s="303"/>
      <c r="Y963" s="303"/>
    </row>
    <row r="964" spans="1:25" ht="12.75">
      <c r="A964" s="303"/>
      <c r="B964" s="303"/>
      <c r="C964" s="303"/>
      <c r="D964" s="303"/>
      <c r="E964" s="303"/>
      <c r="F964" s="304"/>
      <c r="G964" s="303"/>
      <c r="H964" s="303"/>
      <c r="I964" s="303"/>
      <c r="J964" s="303"/>
      <c r="K964" s="303"/>
      <c r="L964" s="303"/>
      <c r="M964" s="303"/>
      <c r="N964" s="303"/>
      <c r="O964" s="303"/>
      <c r="P964" s="305"/>
      <c r="Q964" s="305"/>
      <c r="R964" s="303"/>
      <c r="S964" s="303"/>
      <c r="T964" s="303"/>
      <c r="U964" s="303"/>
      <c r="V964" s="303"/>
      <c r="W964" s="303"/>
      <c r="X964" s="303"/>
      <c r="Y964" s="303"/>
    </row>
    <row r="965" spans="1:25" ht="12.75">
      <c r="A965" s="303"/>
      <c r="B965" s="303"/>
      <c r="C965" s="303"/>
      <c r="D965" s="303"/>
      <c r="E965" s="303"/>
      <c r="F965" s="304"/>
      <c r="G965" s="303"/>
      <c r="H965" s="303"/>
      <c r="I965" s="303"/>
      <c r="J965" s="303"/>
      <c r="K965" s="303"/>
      <c r="L965" s="303"/>
      <c r="M965" s="303"/>
      <c r="N965" s="303"/>
      <c r="O965" s="303"/>
      <c r="P965" s="305"/>
      <c r="Q965" s="305"/>
      <c r="R965" s="303"/>
      <c r="S965" s="303"/>
      <c r="T965" s="303"/>
      <c r="U965" s="303"/>
      <c r="V965" s="303"/>
      <c r="W965" s="303"/>
      <c r="X965" s="303"/>
      <c r="Y965" s="303"/>
    </row>
    <row r="966" spans="1:25" ht="12.75">
      <c r="A966" s="303"/>
      <c r="B966" s="303"/>
      <c r="C966" s="303"/>
      <c r="D966" s="303"/>
      <c r="E966" s="303"/>
      <c r="F966" s="304"/>
      <c r="G966" s="303"/>
      <c r="H966" s="303"/>
      <c r="I966" s="303"/>
      <c r="J966" s="303"/>
      <c r="K966" s="303"/>
      <c r="L966" s="303"/>
      <c r="M966" s="303"/>
      <c r="N966" s="303"/>
      <c r="O966" s="303"/>
      <c r="P966" s="305"/>
      <c r="Q966" s="305"/>
      <c r="R966" s="303"/>
      <c r="S966" s="303"/>
      <c r="T966" s="303"/>
      <c r="U966" s="303"/>
      <c r="V966" s="303"/>
      <c r="W966" s="303"/>
      <c r="X966" s="303"/>
      <c r="Y966" s="303"/>
    </row>
    <row r="967" spans="1:25" ht="12.75">
      <c r="A967" s="303"/>
      <c r="B967" s="303"/>
      <c r="C967" s="303"/>
      <c r="D967" s="303"/>
      <c r="E967" s="303"/>
      <c r="F967" s="304"/>
      <c r="G967" s="303"/>
      <c r="H967" s="303"/>
      <c r="I967" s="303"/>
      <c r="J967" s="303"/>
      <c r="K967" s="303"/>
      <c r="L967" s="303"/>
      <c r="M967" s="303"/>
      <c r="N967" s="303"/>
      <c r="O967" s="303"/>
      <c r="P967" s="305"/>
      <c r="Q967" s="305"/>
      <c r="R967" s="303"/>
      <c r="S967" s="303"/>
      <c r="T967" s="303"/>
      <c r="U967" s="303"/>
      <c r="V967" s="303"/>
      <c r="W967" s="303"/>
      <c r="X967" s="303"/>
      <c r="Y967" s="303"/>
    </row>
    <row r="968" spans="1:25" ht="12.75">
      <c r="A968" s="303"/>
      <c r="B968" s="303"/>
      <c r="C968" s="303"/>
      <c r="D968" s="303"/>
      <c r="E968" s="303"/>
      <c r="F968" s="304"/>
      <c r="G968" s="303"/>
      <c r="H968" s="303"/>
      <c r="I968" s="303"/>
      <c r="J968" s="303"/>
      <c r="K968" s="303"/>
      <c r="L968" s="303"/>
      <c r="M968" s="303"/>
      <c r="N968" s="303"/>
      <c r="O968" s="303"/>
      <c r="P968" s="305"/>
      <c r="Q968" s="305"/>
      <c r="R968" s="303"/>
      <c r="S968" s="303"/>
      <c r="T968" s="303"/>
      <c r="U968" s="303"/>
      <c r="V968" s="303"/>
      <c r="W968" s="303"/>
      <c r="X968" s="303"/>
      <c r="Y968" s="303"/>
    </row>
    <row r="969" spans="1:25" ht="12.75">
      <c r="A969" s="303"/>
      <c r="B969" s="303"/>
      <c r="C969" s="303"/>
      <c r="D969" s="303"/>
      <c r="E969" s="303"/>
      <c r="F969" s="304"/>
      <c r="G969" s="303"/>
      <c r="H969" s="303"/>
      <c r="I969" s="303"/>
      <c r="J969" s="303"/>
      <c r="K969" s="303"/>
      <c r="L969" s="303"/>
      <c r="M969" s="303"/>
      <c r="N969" s="303"/>
      <c r="O969" s="303"/>
      <c r="P969" s="305"/>
      <c r="Q969" s="305"/>
      <c r="R969" s="303"/>
      <c r="S969" s="303"/>
      <c r="T969" s="303"/>
      <c r="U969" s="303"/>
      <c r="V969" s="303"/>
      <c r="W969" s="303"/>
      <c r="X969" s="303"/>
      <c r="Y969" s="303"/>
    </row>
    <row r="970" spans="1:25" ht="12.75">
      <c r="A970" s="303"/>
      <c r="B970" s="303"/>
      <c r="C970" s="303"/>
      <c r="D970" s="303"/>
      <c r="E970" s="303"/>
      <c r="F970" s="304"/>
      <c r="G970" s="303"/>
      <c r="H970" s="303"/>
      <c r="I970" s="303"/>
      <c r="J970" s="303"/>
      <c r="K970" s="303"/>
      <c r="L970" s="303"/>
      <c r="M970" s="303"/>
      <c r="N970" s="303"/>
      <c r="O970" s="303"/>
      <c r="P970" s="305"/>
      <c r="Q970" s="305"/>
      <c r="R970" s="303"/>
      <c r="S970" s="303"/>
      <c r="T970" s="303"/>
      <c r="U970" s="303"/>
      <c r="V970" s="303"/>
      <c r="W970" s="303"/>
      <c r="X970" s="303"/>
      <c r="Y970" s="303"/>
    </row>
    <row r="971" spans="1:25" ht="12.75">
      <c r="A971" s="303"/>
      <c r="B971" s="303"/>
      <c r="C971" s="303"/>
      <c r="D971" s="303"/>
      <c r="E971" s="303"/>
      <c r="F971" s="304"/>
      <c r="G971" s="303"/>
      <c r="H971" s="303"/>
      <c r="I971" s="303"/>
      <c r="J971" s="303"/>
      <c r="K971" s="303"/>
      <c r="L971" s="303"/>
      <c r="M971" s="303"/>
      <c r="N971" s="303"/>
      <c r="O971" s="303"/>
      <c r="P971" s="305"/>
      <c r="Q971" s="305"/>
      <c r="R971" s="303"/>
      <c r="S971" s="303"/>
      <c r="T971" s="303"/>
      <c r="U971" s="303"/>
      <c r="V971" s="303"/>
      <c r="W971" s="303"/>
      <c r="X971" s="303"/>
      <c r="Y971" s="303"/>
    </row>
    <row r="972" spans="1:25" ht="12.75">
      <c r="A972" s="303"/>
      <c r="B972" s="303"/>
      <c r="C972" s="303"/>
      <c r="D972" s="303"/>
      <c r="E972" s="303"/>
      <c r="F972" s="304"/>
      <c r="G972" s="303"/>
      <c r="H972" s="303"/>
      <c r="I972" s="303"/>
      <c r="J972" s="303"/>
      <c r="K972" s="303"/>
      <c r="L972" s="303"/>
      <c r="M972" s="303"/>
      <c r="N972" s="303"/>
      <c r="O972" s="303"/>
      <c r="P972" s="305"/>
      <c r="Q972" s="305"/>
      <c r="R972" s="303"/>
      <c r="S972" s="303"/>
      <c r="T972" s="303"/>
      <c r="U972" s="303"/>
      <c r="V972" s="303"/>
      <c r="W972" s="303"/>
      <c r="X972" s="303"/>
      <c r="Y972" s="303"/>
    </row>
    <row r="973" spans="1:25" ht="12.75">
      <c r="A973" s="303"/>
      <c r="B973" s="303"/>
      <c r="C973" s="303"/>
      <c r="D973" s="303"/>
      <c r="E973" s="303"/>
      <c r="F973" s="304"/>
      <c r="G973" s="303"/>
      <c r="H973" s="303"/>
      <c r="I973" s="303"/>
      <c r="J973" s="303"/>
      <c r="K973" s="303"/>
      <c r="L973" s="303"/>
      <c r="M973" s="303"/>
      <c r="N973" s="303"/>
      <c r="O973" s="303"/>
      <c r="P973" s="305"/>
      <c r="Q973" s="305"/>
      <c r="R973" s="303"/>
      <c r="S973" s="303"/>
      <c r="T973" s="303"/>
      <c r="U973" s="303"/>
      <c r="V973" s="303"/>
      <c r="W973" s="303"/>
      <c r="X973" s="303"/>
      <c r="Y973" s="303"/>
    </row>
    <row r="974" spans="1:25" ht="12.75">
      <c r="A974" s="303"/>
      <c r="B974" s="303"/>
      <c r="C974" s="303"/>
      <c r="D974" s="303"/>
      <c r="E974" s="303"/>
      <c r="F974" s="304"/>
      <c r="G974" s="303"/>
      <c r="H974" s="303"/>
      <c r="I974" s="303"/>
      <c r="J974" s="303"/>
      <c r="K974" s="303"/>
      <c r="L974" s="303"/>
      <c r="M974" s="303"/>
      <c r="N974" s="303"/>
      <c r="O974" s="303"/>
      <c r="P974" s="305"/>
      <c r="Q974" s="305"/>
      <c r="R974" s="303"/>
      <c r="S974" s="303"/>
      <c r="T974" s="303"/>
      <c r="U974" s="303"/>
      <c r="V974" s="303"/>
      <c r="W974" s="303"/>
      <c r="X974" s="303"/>
      <c r="Y974" s="303"/>
    </row>
    <row r="975" spans="1:25" ht="12.75">
      <c r="A975" s="303"/>
      <c r="B975" s="303"/>
      <c r="C975" s="303"/>
      <c r="D975" s="303"/>
      <c r="E975" s="303"/>
      <c r="F975" s="304"/>
      <c r="G975" s="303"/>
      <c r="H975" s="303"/>
      <c r="I975" s="303"/>
      <c r="J975" s="303"/>
      <c r="K975" s="303"/>
      <c r="L975" s="303"/>
      <c r="M975" s="303"/>
      <c r="N975" s="303"/>
      <c r="O975" s="303"/>
      <c r="P975" s="305"/>
      <c r="Q975" s="305"/>
      <c r="R975" s="303"/>
      <c r="S975" s="303"/>
      <c r="T975" s="303"/>
      <c r="U975" s="303"/>
      <c r="V975" s="303"/>
      <c r="W975" s="303"/>
      <c r="X975" s="303"/>
      <c r="Y975" s="303"/>
    </row>
    <row r="976" spans="1:25" ht="12.75">
      <c r="A976" s="303"/>
      <c r="B976" s="303"/>
      <c r="C976" s="303"/>
      <c r="D976" s="303"/>
      <c r="E976" s="303"/>
      <c r="F976" s="304"/>
      <c r="G976" s="303"/>
      <c r="H976" s="303"/>
      <c r="I976" s="303"/>
      <c r="J976" s="303"/>
      <c r="K976" s="303"/>
      <c r="L976" s="303"/>
      <c r="M976" s="303"/>
      <c r="N976" s="303"/>
      <c r="O976" s="303"/>
      <c r="P976" s="305"/>
      <c r="Q976" s="305"/>
      <c r="R976" s="303"/>
      <c r="S976" s="303"/>
      <c r="T976" s="303"/>
      <c r="U976" s="303"/>
      <c r="V976" s="303"/>
      <c r="W976" s="303"/>
      <c r="X976" s="303"/>
      <c r="Y976" s="303"/>
    </row>
    <row r="977" spans="1:25" ht="12.75">
      <c r="A977" s="303"/>
      <c r="B977" s="303"/>
      <c r="C977" s="303"/>
      <c r="D977" s="303"/>
      <c r="E977" s="303"/>
      <c r="F977" s="304"/>
      <c r="G977" s="303"/>
      <c r="H977" s="303"/>
      <c r="I977" s="303"/>
      <c r="J977" s="303"/>
      <c r="K977" s="303"/>
      <c r="L977" s="303"/>
      <c r="M977" s="303"/>
      <c r="N977" s="303"/>
      <c r="O977" s="303"/>
      <c r="P977" s="305"/>
      <c r="Q977" s="305"/>
      <c r="R977" s="303"/>
      <c r="S977" s="303"/>
      <c r="T977" s="303"/>
      <c r="U977" s="303"/>
      <c r="V977" s="303"/>
      <c r="W977" s="303"/>
      <c r="X977" s="303"/>
      <c r="Y977" s="303"/>
    </row>
    <row r="978" spans="1:25" ht="12.75">
      <c r="A978" s="303"/>
      <c r="B978" s="303"/>
      <c r="C978" s="303"/>
      <c r="D978" s="303"/>
      <c r="E978" s="303"/>
      <c r="F978" s="304"/>
      <c r="G978" s="303"/>
      <c r="H978" s="303"/>
      <c r="I978" s="303"/>
      <c r="J978" s="303"/>
      <c r="K978" s="303"/>
      <c r="L978" s="303"/>
      <c r="M978" s="303"/>
      <c r="N978" s="303"/>
      <c r="O978" s="303"/>
      <c r="P978" s="305"/>
      <c r="Q978" s="305"/>
      <c r="R978" s="303"/>
      <c r="S978" s="303"/>
      <c r="T978" s="303"/>
      <c r="U978" s="303"/>
      <c r="V978" s="303"/>
      <c r="W978" s="303"/>
      <c r="X978" s="303"/>
      <c r="Y978" s="303"/>
    </row>
    <row r="979" spans="1:25" ht="12.75">
      <c r="A979" s="303"/>
      <c r="B979" s="303"/>
      <c r="C979" s="303"/>
      <c r="D979" s="303"/>
      <c r="E979" s="303"/>
      <c r="F979" s="304"/>
      <c r="G979" s="303"/>
      <c r="H979" s="303"/>
      <c r="I979" s="303"/>
      <c r="J979" s="303"/>
      <c r="K979" s="303"/>
      <c r="L979" s="303"/>
      <c r="M979" s="303"/>
      <c r="N979" s="303"/>
      <c r="O979" s="303"/>
      <c r="P979" s="305"/>
      <c r="Q979" s="305"/>
      <c r="R979" s="303"/>
      <c r="S979" s="303"/>
      <c r="T979" s="303"/>
      <c r="U979" s="303"/>
      <c r="V979" s="303"/>
      <c r="W979" s="303"/>
      <c r="X979" s="303"/>
      <c r="Y979" s="303"/>
    </row>
    <row r="980" spans="1:25" ht="12.75">
      <c r="A980" s="303"/>
      <c r="B980" s="303"/>
      <c r="C980" s="303"/>
      <c r="D980" s="303"/>
      <c r="E980" s="303"/>
      <c r="F980" s="304"/>
      <c r="G980" s="303"/>
      <c r="H980" s="303"/>
      <c r="I980" s="303"/>
      <c r="J980" s="303"/>
      <c r="K980" s="303"/>
      <c r="L980" s="303"/>
      <c r="M980" s="303"/>
      <c r="N980" s="303"/>
      <c r="O980" s="303"/>
      <c r="P980" s="305"/>
      <c r="Q980" s="305"/>
      <c r="R980" s="303"/>
      <c r="S980" s="303"/>
      <c r="T980" s="303"/>
      <c r="U980" s="303"/>
      <c r="V980" s="303"/>
      <c r="W980" s="303"/>
      <c r="X980" s="303"/>
      <c r="Y980" s="303"/>
    </row>
    <row r="981" spans="1:25" ht="12.75">
      <c r="A981" s="303"/>
      <c r="B981" s="303"/>
      <c r="C981" s="303"/>
      <c r="D981" s="303"/>
      <c r="E981" s="303"/>
      <c r="F981" s="304"/>
      <c r="G981" s="303"/>
      <c r="H981" s="303"/>
      <c r="I981" s="303"/>
      <c r="J981" s="303"/>
      <c r="K981" s="303"/>
      <c r="L981" s="303"/>
      <c r="M981" s="303"/>
      <c r="N981" s="303"/>
      <c r="O981" s="303"/>
      <c r="P981" s="305"/>
      <c r="Q981" s="305"/>
      <c r="R981" s="303"/>
      <c r="S981" s="303"/>
      <c r="T981" s="303"/>
      <c r="U981" s="303"/>
      <c r="V981" s="303"/>
      <c r="W981" s="303"/>
      <c r="X981" s="303"/>
      <c r="Y981" s="303"/>
    </row>
    <row r="982" spans="1:25" ht="12.75">
      <c r="A982" s="303"/>
      <c r="B982" s="303"/>
      <c r="C982" s="303"/>
      <c r="D982" s="303"/>
      <c r="E982" s="303"/>
      <c r="F982" s="304"/>
      <c r="G982" s="303"/>
      <c r="H982" s="303"/>
      <c r="I982" s="303"/>
      <c r="J982" s="303"/>
      <c r="K982" s="303"/>
      <c r="L982" s="303"/>
      <c r="M982" s="303"/>
      <c r="N982" s="303"/>
      <c r="O982" s="303"/>
      <c r="P982" s="305"/>
      <c r="Q982" s="305"/>
      <c r="R982" s="303"/>
      <c r="S982" s="303"/>
      <c r="T982" s="303"/>
      <c r="U982" s="303"/>
      <c r="V982" s="303"/>
      <c r="W982" s="303"/>
      <c r="X982" s="303"/>
      <c r="Y982" s="303"/>
    </row>
    <row r="983" spans="1:25" ht="12.75">
      <c r="A983" s="303"/>
      <c r="B983" s="303"/>
      <c r="C983" s="303"/>
      <c r="D983" s="303"/>
      <c r="E983" s="303"/>
      <c r="F983" s="304"/>
      <c r="G983" s="303"/>
      <c r="H983" s="303"/>
      <c r="I983" s="303"/>
      <c r="J983" s="303"/>
      <c r="K983" s="303"/>
      <c r="L983" s="303"/>
      <c r="M983" s="303"/>
      <c r="N983" s="303"/>
      <c r="O983" s="303"/>
      <c r="P983" s="305"/>
      <c r="Q983" s="305"/>
      <c r="R983" s="303"/>
      <c r="S983" s="303"/>
      <c r="T983" s="303"/>
      <c r="U983" s="303"/>
      <c r="V983" s="303"/>
      <c r="W983" s="303"/>
      <c r="X983" s="303"/>
      <c r="Y983" s="303"/>
    </row>
    <row r="984" spans="1:25" ht="12.75">
      <c r="A984" s="303"/>
      <c r="B984" s="303"/>
      <c r="C984" s="303"/>
      <c r="D984" s="303"/>
      <c r="E984" s="303"/>
      <c r="F984" s="304"/>
      <c r="G984" s="303"/>
      <c r="H984" s="303"/>
      <c r="I984" s="303"/>
      <c r="J984" s="303"/>
      <c r="K984" s="303"/>
      <c r="L984" s="303"/>
      <c r="M984" s="303"/>
      <c r="N984" s="303"/>
      <c r="O984" s="303"/>
      <c r="P984" s="305"/>
      <c r="Q984" s="305"/>
      <c r="R984" s="303"/>
      <c r="S984" s="303"/>
      <c r="T984" s="303"/>
      <c r="U984" s="303"/>
      <c r="V984" s="303"/>
      <c r="W984" s="303"/>
      <c r="X984" s="303"/>
      <c r="Y984" s="303"/>
    </row>
    <row r="985" spans="1:25" ht="12.75">
      <c r="A985" s="303"/>
      <c r="B985" s="303"/>
      <c r="C985" s="303"/>
      <c r="D985" s="303"/>
      <c r="E985" s="303"/>
      <c r="F985" s="304"/>
      <c r="G985" s="303"/>
      <c r="H985" s="303"/>
      <c r="I985" s="303"/>
      <c r="J985" s="303"/>
      <c r="K985" s="303"/>
      <c r="L985" s="303"/>
      <c r="M985" s="303"/>
      <c r="N985" s="303"/>
      <c r="O985" s="303"/>
      <c r="P985" s="305"/>
      <c r="Q985" s="305"/>
      <c r="R985" s="303"/>
      <c r="S985" s="303"/>
      <c r="T985" s="303"/>
      <c r="U985" s="303"/>
      <c r="V985" s="303"/>
      <c r="W985" s="303"/>
      <c r="X985" s="303"/>
      <c r="Y985" s="303"/>
    </row>
    <row r="986" spans="1:25" ht="12.75">
      <c r="A986" s="303"/>
      <c r="B986" s="303"/>
      <c r="C986" s="303"/>
      <c r="D986" s="303"/>
      <c r="E986" s="303"/>
      <c r="F986" s="304"/>
      <c r="G986" s="303"/>
      <c r="H986" s="303"/>
      <c r="I986" s="303"/>
      <c r="J986" s="303"/>
      <c r="K986" s="303"/>
      <c r="L986" s="303"/>
      <c r="M986" s="303"/>
      <c r="N986" s="303"/>
      <c r="O986" s="303"/>
      <c r="P986" s="305"/>
      <c r="Q986" s="305"/>
      <c r="R986" s="303"/>
      <c r="S986" s="303"/>
      <c r="T986" s="303"/>
      <c r="U986" s="303"/>
      <c r="V986" s="303"/>
      <c r="W986" s="303"/>
      <c r="X986" s="303"/>
      <c r="Y986" s="303"/>
    </row>
    <row r="987" spans="1:25" ht="12.75">
      <c r="A987" s="303"/>
      <c r="B987" s="303"/>
      <c r="C987" s="303"/>
      <c r="D987" s="303"/>
      <c r="E987" s="303"/>
      <c r="F987" s="304"/>
      <c r="G987" s="303"/>
      <c r="H987" s="303"/>
      <c r="I987" s="303"/>
      <c r="J987" s="303"/>
      <c r="K987" s="303"/>
      <c r="L987" s="303"/>
      <c r="M987" s="303"/>
      <c r="N987" s="303"/>
      <c r="O987" s="303"/>
      <c r="P987" s="305"/>
      <c r="Q987" s="305"/>
      <c r="R987" s="303"/>
      <c r="S987" s="303"/>
      <c r="T987" s="303"/>
      <c r="U987" s="303"/>
      <c r="V987" s="303"/>
      <c r="W987" s="303"/>
      <c r="X987" s="303"/>
      <c r="Y987" s="303"/>
    </row>
    <row r="988" spans="1:25" ht="12.75">
      <c r="A988" s="303"/>
      <c r="B988" s="303"/>
      <c r="C988" s="303"/>
      <c r="D988" s="303"/>
      <c r="E988" s="303"/>
      <c r="F988" s="304"/>
      <c r="G988" s="303"/>
      <c r="H988" s="303"/>
      <c r="I988" s="303"/>
      <c r="J988" s="303"/>
      <c r="K988" s="303"/>
      <c r="L988" s="303"/>
      <c r="M988" s="303"/>
      <c r="N988" s="303"/>
      <c r="O988" s="303"/>
      <c r="P988" s="305"/>
      <c r="Q988" s="305"/>
      <c r="R988" s="303"/>
      <c r="S988" s="303"/>
      <c r="T988" s="303"/>
      <c r="U988" s="303"/>
      <c r="V988" s="303"/>
      <c r="W988" s="303"/>
      <c r="X988" s="303"/>
      <c r="Y988" s="303"/>
    </row>
    <row r="989" spans="1:25" ht="12.75">
      <c r="A989" s="303"/>
      <c r="B989" s="303"/>
      <c r="C989" s="303"/>
      <c r="D989" s="303"/>
      <c r="E989" s="303"/>
      <c r="F989" s="304"/>
      <c r="G989" s="303"/>
      <c r="H989" s="303"/>
      <c r="I989" s="303"/>
      <c r="J989" s="303"/>
      <c r="K989" s="303"/>
      <c r="L989" s="303"/>
      <c r="M989" s="303"/>
      <c r="N989" s="303"/>
      <c r="O989" s="303"/>
      <c r="P989" s="305"/>
      <c r="Q989" s="305"/>
      <c r="R989" s="303"/>
      <c r="S989" s="303"/>
      <c r="T989" s="303"/>
      <c r="U989" s="303"/>
      <c r="V989" s="303"/>
      <c r="W989" s="303"/>
      <c r="X989" s="303"/>
      <c r="Y989" s="303"/>
    </row>
    <row r="990" spans="1:25" ht="12.75">
      <c r="A990" s="303"/>
      <c r="B990" s="303"/>
      <c r="C990" s="303"/>
      <c r="D990" s="303"/>
      <c r="E990" s="303"/>
      <c r="F990" s="304"/>
      <c r="G990" s="303"/>
      <c r="H990" s="303"/>
      <c r="I990" s="303"/>
      <c r="J990" s="303"/>
      <c r="K990" s="303"/>
      <c r="L990" s="303"/>
      <c r="M990" s="303"/>
      <c r="N990" s="303"/>
      <c r="O990" s="303"/>
      <c r="P990" s="305"/>
      <c r="Q990" s="305"/>
      <c r="R990" s="303"/>
      <c r="S990" s="303"/>
      <c r="T990" s="303"/>
      <c r="U990" s="303"/>
      <c r="V990" s="303"/>
      <c r="W990" s="303"/>
      <c r="X990" s="303"/>
      <c r="Y990" s="303"/>
    </row>
    <row r="991" spans="1:25" ht="12.75">
      <c r="A991" s="303"/>
      <c r="B991" s="303"/>
      <c r="C991" s="303"/>
      <c r="D991" s="303"/>
      <c r="E991" s="303"/>
      <c r="F991" s="304"/>
      <c r="G991" s="303"/>
      <c r="H991" s="303"/>
      <c r="I991" s="303"/>
      <c r="J991" s="303"/>
      <c r="K991" s="303"/>
      <c r="L991" s="303"/>
      <c r="M991" s="303"/>
      <c r="N991" s="303"/>
      <c r="O991" s="303"/>
      <c r="P991" s="305"/>
      <c r="Q991" s="305"/>
      <c r="R991" s="303"/>
      <c r="S991" s="303"/>
      <c r="T991" s="303"/>
      <c r="U991" s="303"/>
      <c r="V991" s="303"/>
      <c r="W991" s="303"/>
      <c r="X991" s="303"/>
      <c r="Y991" s="303"/>
    </row>
    <row r="992" spans="1:25" ht="12.75">
      <c r="A992" s="303"/>
      <c r="B992" s="303"/>
      <c r="C992" s="303"/>
      <c r="D992" s="303"/>
      <c r="E992" s="303"/>
      <c r="F992" s="304"/>
      <c r="G992" s="303"/>
      <c r="H992" s="303"/>
      <c r="I992" s="303"/>
      <c r="J992" s="303"/>
      <c r="K992" s="303"/>
      <c r="L992" s="303"/>
      <c r="M992" s="303"/>
      <c r="N992" s="303"/>
      <c r="O992" s="303"/>
      <c r="P992" s="305"/>
      <c r="Q992" s="305"/>
      <c r="R992" s="303"/>
      <c r="S992" s="303"/>
      <c r="T992" s="303"/>
      <c r="U992" s="303"/>
      <c r="V992" s="303"/>
      <c r="W992" s="303"/>
      <c r="X992" s="303"/>
      <c r="Y992" s="303"/>
    </row>
    <row r="993" spans="1:25" ht="12.75">
      <c r="A993" s="303"/>
      <c r="B993" s="303"/>
      <c r="C993" s="303"/>
      <c r="D993" s="303"/>
      <c r="E993" s="303"/>
      <c r="F993" s="304"/>
      <c r="G993" s="303"/>
      <c r="H993" s="303"/>
      <c r="I993" s="303"/>
      <c r="J993" s="303"/>
      <c r="K993" s="303"/>
      <c r="L993" s="303"/>
      <c r="M993" s="303"/>
      <c r="N993" s="303"/>
      <c r="O993" s="303"/>
      <c r="P993" s="305"/>
      <c r="Q993" s="305"/>
      <c r="R993" s="303"/>
      <c r="S993" s="303"/>
      <c r="T993" s="303"/>
      <c r="U993" s="303"/>
      <c r="V993" s="303"/>
      <c r="W993" s="303"/>
      <c r="X993" s="303"/>
      <c r="Y993" s="303"/>
    </row>
    <row r="994" spans="1:25" ht="12.75">
      <c r="A994" s="303"/>
      <c r="B994" s="303"/>
      <c r="C994" s="303"/>
      <c r="D994" s="303"/>
      <c r="E994" s="303"/>
      <c r="F994" s="304"/>
      <c r="G994" s="303"/>
      <c r="H994" s="303"/>
      <c r="I994" s="303"/>
      <c r="J994" s="303"/>
      <c r="K994" s="303"/>
      <c r="L994" s="303"/>
      <c r="M994" s="303"/>
      <c r="N994" s="303"/>
      <c r="O994" s="303"/>
      <c r="P994" s="305"/>
      <c r="Q994" s="305"/>
      <c r="R994" s="303"/>
      <c r="S994" s="303"/>
      <c r="T994" s="303"/>
      <c r="U994" s="303"/>
      <c r="V994" s="303"/>
      <c r="W994" s="303"/>
      <c r="X994" s="303"/>
      <c r="Y994" s="303"/>
    </row>
    <row r="995" spans="1:25" ht="12.75">
      <c r="A995" s="303"/>
      <c r="B995" s="303"/>
      <c r="C995" s="303"/>
      <c r="D995" s="303"/>
      <c r="E995" s="303"/>
      <c r="F995" s="304"/>
      <c r="G995" s="303"/>
      <c r="H995" s="303"/>
      <c r="I995" s="303"/>
      <c r="J995" s="303"/>
      <c r="K995" s="303"/>
      <c r="L995" s="303"/>
      <c r="M995" s="303"/>
      <c r="N995" s="303"/>
      <c r="O995" s="303"/>
      <c r="P995" s="305"/>
      <c r="Q995" s="305"/>
      <c r="R995" s="303"/>
      <c r="S995" s="303"/>
      <c r="T995" s="303"/>
      <c r="U995" s="303"/>
      <c r="V995" s="303"/>
      <c r="W995" s="303"/>
      <c r="X995" s="303"/>
      <c r="Y995" s="303"/>
    </row>
    <row r="996" spans="1:25" ht="12.75">
      <c r="A996" s="303"/>
      <c r="B996" s="303"/>
      <c r="C996" s="303"/>
      <c r="D996" s="303"/>
      <c r="E996" s="303"/>
      <c r="F996" s="304"/>
      <c r="G996" s="303"/>
      <c r="H996" s="303"/>
      <c r="I996" s="303"/>
      <c r="J996" s="303"/>
      <c r="K996" s="303"/>
      <c r="L996" s="303"/>
      <c r="M996" s="303"/>
      <c r="N996" s="303"/>
      <c r="O996" s="303"/>
      <c r="P996" s="305"/>
      <c r="Q996" s="305"/>
      <c r="R996" s="303"/>
      <c r="S996" s="303"/>
      <c r="T996" s="303"/>
      <c r="U996" s="303"/>
      <c r="V996" s="303"/>
      <c r="W996" s="303"/>
      <c r="X996" s="303"/>
      <c r="Y996" s="303"/>
    </row>
    <row r="997" spans="1:25" ht="12.75">
      <c r="A997" s="303"/>
      <c r="B997" s="303"/>
      <c r="C997" s="303"/>
      <c r="D997" s="303"/>
      <c r="E997" s="303"/>
      <c r="F997" s="304"/>
      <c r="G997" s="303"/>
      <c r="H997" s="303"/>
      <c r="I997" s="303"/>
      <c r="J997" s="303"/>
      <c r="K997" s="303"/>
      <c r="L997" s="303"/>
      <c r="M997" s="303"/>
      <c r="N997" s="303"/>
      <c r="O997" s="303"/>
      <c r="P997" s="305"/>
      <c r="Q997" s="305"/>
      <c r="R997" s="303"/>
      <c r="S997" s="303"/>
      <c r="T997" s="303"/>
      <c r="U997" s="303"/>
      <c r="V997" s="303"/>
      <c r="W997" s="303"/>
      <c r="X997" s="303"/>
      <c r="Y997" s="303"/>
    </row>
    <row r="998" spans="1:25" ht="12.75">
      <c r="A998" s="303"/>
      <c r="B998" s="303"/>
      <c r="C998" s="303"/>
      <c r="D998" s="303"/>
      <c r="E998" s="303"/>
      <c r="F998" s="304"/>
      <c r="G998" s="303"/>
      <c r="H998" s="303"/>
      <c r="I998" s="303"/>
      <c r="J998" s="303"/>
      <c r="K998" s="303"/>
      <c r="L998" s="303"/>
      <c r="M998" s="303"/>
      <c r="N998" s="303"/>
      <c r="O998" s="303"/>
      <c r="P998" s="305"/>
      <c r="Q998" s="305"/>
      <c r="R998" s="303"/>
      <c r="S998" s="303"/>
      <c r="T998" s="303"/>
      <c r="U998" s="303"/>
      <c r="V998" s="303"/>
      <c r="W998" s="303"/>
      <c r="X998" s="303"/>
      <c r="Y998" s="303"/>
    </row>
    <row r="999" spans="1:25" ht="12.75">
      <c r="A999" s="303"/>
      <c r="B999" s="303"/>
      <c r="C999" s="303"/>
      <c r="D999" s="303"/>
      <c r="E999" s="303"/>
      <c r="F999" s="304"/>
      <c r="G999" s="303"/>
      <c r="H999" s="303"/>
      <c r="I999" s="303"/>
      <c r="J999" s="303"/>
      <c r="K999" s="303"/>
      <c r="L999" s="303"/>
      <c r="M999" s="303"/>
      <c r="N999" s="303"/>
      <c r="O999" s="303"/>
      <c r="P999" s="305"/>
      <c r="Q999" s="305"/>
      <c r="R999" s="303"/>
      <c r="S999" s="303"/>
      <c r="T999" s="303"/>
      <c r="U999" s="303"/>
      <c r="V999" s="303"/>
      <c r="W999" s="303"/>
      <c r="X999" s="303"/>
      <c r="Y999" s="303"/>
    </row>
    <row r="1000" spans="1:25" ht="12.75">
      <c r="A1000" s="303"/>
      <c r="B1000" s="303"/>
      <c r="C1000" s="303"/>
      <c r="D1000" s="303"/>
      <c r="E1000" s="303"/>
      <c r="F1000" s="304"/>
      <c r="G1000" s="303"/>
      <c r="H1000" s="303"/>
      <c r="I1000" s="303"/>
      <c r="J1000" s="303"/>
      <c r="K1000" s="303"/>
      <c r="L1000" s="303"/>
      <c r="M1000" s="303"/>
      <c r="N1000" s="303"/>
      <c r="O1000" s="303"/>
      <c r="P1000" s="305"/>
      <c r="Q1000" s="305"/>
      <c r="R1000" s="303"/>
      <c r="S1000" s="303"/>
      <c r="T1000" s="303"/>
      <c r="U1000" s="303"/>
      <c r="V1000" s="303"/>
      <c r="W1000" s="303"/>
      <c r="X1000" s="303"/>
      <c r="Y1000" s="303"/>
    </row>
    <row r="1001" spans="1:25" ht="12.75">
      <c r="A1001" s="303"/>
      <c r="B1001" s="303"/>
      <c r="C1001" s="303"/>
      <c r="D1001" s="303"/>
      <c r="E1001" s="303"/>
      <c r="F1001" s="304"/>
      <c r="G1001" s="303"/>
      <c r="H1001" s="303"/>
      <c r="I1001" s="303"/>
      <c r="J1001" s="303"/>
      <c r="K1001" s="303"/>
      <c r="L1001" s="303"/>
      <c r="M1001" s="303"/>
      <c r="N1001" s="303"/>
      <c r="O1001" s="303"/>
      <c r="P1001" s="305"/>
      <c r="Q1001" s="305"/>
      <c r="R1001" s="303"/>
      <c r="S1001" s="303"/>
      <c r="T1001" s="303"/>
      <c r="U1001" s="303"/>
      <c r="V1001" s="303"/>
      <c r="W1001" s="303"/>
      <c r="X1001" s="303"/>
      <c r="Y1001" s="303"/>
    </row>
    <row r="1002" spans="1:25" ht="12.75">
      <c r="A1002" s="303"/>
      <c r="B1002" s="303"/>
      <c r="C1002" s="303"/>
      <c r="D1002" s="303"/>
      <c r="E1002" s="303"/>
      <c r="F1002" s="304"/>
      <c r="G1002" s="303"/>
      <c r="H1002" s="303"/>
      <c r="I1002" s="303"/>
      <c r="J1002" s="303"/>
      <c r="K1002" s="303"/>
      <c r="L1002" s="303"/>
      <c r="M1002" s="303"/>
      <c r="N1002" s="303"/>
      <c r="O1002" s="303"/>
      <c r="P1002" s="305"/>
      <c r="Q1002" s="305"/>
      <c r="R1002" s="303"/>
      <c r="S1002" s="303"/>
      <c r="T1002" s="303"/>
      <c r="U1002" s="303"/>
      <c r="V1002" s="303"/>
      <c r="W1002" s="303"/>
      <c r="X1002" s="303"/>
      <c r="Y1002" s="303"/>
    </row>
    <row r="1003" spans="1:25" ht="12.75">
      <c r="A1003" s="303"/>
      <c r="B1003" s="303"/>
      <c r="C1003" s="303"/>
      <c r="D1003" s="303"/>
      <c r="E1003" s="303"/>
      <c r="F1003" s="304"/>
      <c r="G1003" s="303"/>
      <c r="H1003" s="303"/>
      <c r="I1003" s="303"/>
      <c r="J1003" s="303"/>
      <c r="K1003" s="303"/>
      <c r="L1003" s="303"/>
      <c r="M1003" s="303"/>
      <c r="N1003" s="303"/>
      <c r="O1003" s="303"/>
      <c r="P1003" s="305"/>
      <c r="Q1003" s="305"/>
      <c r="R1003" s="303"/>
      <c r="S1003" s="303"/>
      <c r="T1003" s="303"/>
      <c r="U1003" s="303"/>
      <c r="V1003" s="303"/>
      <c r="W1003" s="303"/>
      <c r="X1003" s="303"/>
      <c r="Y1003" s="303"/>
    </row>
    <row r="1004" spans="1:25" ht="12.75">
      <c r="A1004" s="303"/>
      <c r="B1004" s="303"/>
      <c r="C1004" s="303"/>
      <c r="D1004" s="303"/>
      <c r="E1004" s="303"/>
      <c r="F1004" s="304"/>
      <c r="G1004" s="303"/>
      <c r="H1004" s="303"/>
      <c r="I1004" s="303"/>
      <c r="J1004" s="303"/>
      <c r="K1004" s="303"/>
      <c r="L1004" s="303"/>
      <c r="M1004" s="303"/>
      <c r="N1004" s="303"/>
      <c r="O1004" s="303"/>
      <c r="P1004" s="305"/>
      <c r="Q1004" s="305"/>
      <c r="R1004" s="303"/>
      <c r="S1004" s="303"/>
      <c r="T1004" s="303"/>
      <c r="U1004" s="303"/>
      <c r="V1004" s="303"/>
      <c r="W1004" s="303"/>
      <c r="X1004" s="303"/>
      <c r="Y1004" s="303"/>
    </row>
    <row r="1005" spans="1:25" ht="12.75">
      <c r="A1005" s="303"/>
      <c r="B1005" s="303"/>
      <c r="C1005" s="303"/>
      <c r="D1005" s="303"/>
      <c r="E1005" s="303"/>
      <c r="F1005" s="304"/>
      <c r="G1005" s="303"/>
      <c r="H1005" s="303"/>
      <c r="I1005" s="303"/>
      <c r="J1005" s="303"/>
      <c r="K1005" s="303"/>
      <c r="L1005" s="303"/>
      <c r="M1005" s="303"/>
      <c r="N1005" s="303"/>
      <c r="O1005" s="303"/>
      <c r="P1005" s="305"/>
      <c r="Q1005" s="305"/>
      <c r="R1005" s="303"/>
      <c r="S1005" s="303"/>
      <c r="T1005" s="303"/>
      <c r="U1005" s="303"/>
      <c r="V1005" s="303"/>
      <c r="W1005" s="303"/>
      <c r="X1005" s="303"/>
      <c r="Y1005" s="303"/>
    </row>
    <row r="1006" spans="1:25" ht="12.75">
      <c r="A1006" s="303"/>
      <c r="B1006" s="303"/>
      <c r="C1006" s="303"/>
      <c r="D1006" s="303"/>
      <c r="E1006" s="303"/>
      <c r="F1006" s="304"/>
      <c r="G1006" s="303"/>
      <c r="H1006" s="303"/>
      <c r="I1006" s="303"/>
      <c r="J1006" s="303"/>
      <c r="K1006" s="303"/>
      <c r="L1006" s="303"/>
      <c r="M1006" s="303"/>
      <c r="N1006" s="303"/>
      <c r="O1006" s="303"/>
      <c r="P1006" s="305"/>
      <c r="Q1006" s="305"/>
      <c r="R1006" s="303"/>
      <c r="S1006" s="303"/>
      <c r="T1006" s="303"/>
      <c r="U1006" s="303"/>
      <c r="V1006" s="303"/>
      <c r="W1006" s="303"/>
      <c r="X1006" s="303"/>
      <c r="Y1006" s="303"/>
    </row>
    <row r="1007" spans="1:25" ht="12.75">
      <c r="A1007" s="303"/>
      <c r="B1007" s="303"/>
      <c r="C1007" s="303"/>
      <c r="D1007" s="303"/>
      <c r="E1007" s="303"/>
      <c r="F1007" s="304"/>
      <c r="G1007" s="303"/>
      <c r="H1007" s="303"/>
      <c r="I1007" s="303"/>
      <c r="J1007" s="303"/>
      <c r="K1007" s="303"/>
      <c r="L1007" s="303"/>
      <c r="M1007" s="303"/>
      <c r="N1007" s="303"/>
      <c r="O1007" s="303"/>
      <c r="P1007" s="305"/>
      <c r="Q1007" s="305"/>
      <c r="R1007" s="303"/>
      <c r="S1007" s="303"/>
      <c r="T1007" s="303"/>
      <c r="U1007" s="303"/>
      <c r="V1007" s="303"/>
      <c r="W1007" s="303"/>
      <c r="X1007" s="303"/>
      <c r="Y1007" s="303"/>
    </row>
    <row r="1008" spans="1:25" ht="12.75">
      <c r="A1008" s="303"/>
      <c r="B1008" s="303"/>
      <c r="C1008" s="303"/>
      <c r="D1008" s="303"/>
      <c r="E1008" s="303"/>
      <c r="F1008" s="304"/>
      <c r="G1008" s="303"/>
      <c r="H1008" s="303"/>
      <c r="I1008" s="303"/>
      <c r="J1008" s="303"/>
      <c r="K1008" s="303"/>
      <c r="L1008" s="303"/>
      <c r="M1008" s="303"/>
      <c r="N1008" s="303"/>
      <c r="O1008" s="303"/>
      <c r="P1008" s="305"/>
      <c r="Q1008" s="305"/>
      <c r="R1008" s="303"/>
      <c r="S1008" s="303"/>
      <c r="T1008" s="303"/>
      <c r="U1008" s="303"/>
      <c r="V1008" s="303"/>
      <c r="W1008" s="303"/>
      <c r="X1008" s="303"/>
      <c r="Y1008" s="303"/>
    </row>
    <row r="1009" spans="1:25" ht="12.75">
      <c r="A1009" s="303"/>
      <c r="B1009" s="303"/>
      <c r="C1009" s="303"/>
      <c r="D1009" s="303"/>
      <c r="E1009" s="303"/>
      <c r="F1009" s="304"/>
      <c r="G1009" s="303"/>
      <c r="H1009" s="303"/>
      <c r="I1009" s="303"/>
      <c r="J1009" s="303"/>
      <c r="K1009" s="303"/>
      <c r="L1009" s="303"/>
      <c r="M1009" s="303"/>
      <c r="N1009" s="303"/>
      <c r="O1009" s="303"/>
      <c r="P1009" s="305"/>
      <c r="Q1009" s="305"/>
      <c r="R1009" s="303"/>
      <c r="S1009" s="303"/>
      <c r="T1009" s="303"/>
      <c r="U1009" s="303"/>
      <c r="V1009" s="303"/>
      <c r="W1009" s="303"/>
      <c r="X1009" s="303"/>
      <c r="Y1009" s="303"/>
    </row>
    <row r="1010" spans="1:25" ht="12.75">
      <c r="A1010" s="303"/>
      <c r="B1010" s="303"/>
      <c r="C1010" s="303"/>
      <c r="D1010" s="303"/>
      <c r="E1010" s="303"/>
      <c r="F1010" s="304"/>
      <c r="G1010" s="303"/>
      <c r="H1010" s="303"/>
      <c r="I1010" s="303"/>
      <c r="J1010" s="303"/>
      <c r="K1010" s="303"/>
      <c r="L1010" s="303"/>
      <c r="M1010" s="303"/>
      <c r="N1010" s="303"/>
      <c r="O1010" s="303"/>
      <c r="P1010" s="305"/>
      <c r="Q1010" s="305"/>
      <c r="R1010" s="303"/>
      <c r="S1010" s="303"/>
      <c r="T1010" s="303"/>
      <c r="U1010" s="303"/>
      <c r="V1010" s="303"/>
      <c r="W1010" s="303"/>
      <c r="X1010" s="303"/>
      <c r="Y1010" s="303"/>
    </row>
    <row r="1011" spans="1:25" ht="12.75">
      <c r="A1011" s="303"/>
      <c r="B1011" s="303"/>
      <c r="C1011" s="303"/>
      <c r="D1011" s="303"/>
      <c r="E1011" s="303"/>
      <c r="F1011" s="304"/>
      <c r="G1011" s="303"/>
      <c r="H1011" s="303"/>
      <c r="I1011" s="303"/>
      <c r="J1011" s="303"/>
      <c r="K1011" s="303"/>
      <c r="L1011" s="303"/>
      <c r="M1011" s="303"/>
      <c r="N1011" s="303"/>
      <c r="O1011" s="303"/>
      <c r="P1011" s="305"/>
      <c r="Q1011" s="305"/>
      <c r="R1011" s="303"/>
      <c r="S1011" s="303"/>
      <c r="T1011" s="303"/>
      <c r="U1011" s="303"/>
      <c r="V1011" s="303"/>
      <c r="W1011" s="303"/>
      <c r="X1011" s="303"/>
      <c r="Y1011" s="303"/>
    </row>
    <row r="1012" spans="1:25" ht="12.75">
      <c r="A1012" s="303"/>
      <c r="B1012" s="303"/>
      <c r="C1012" s="303"/>
      <c r="D1012" s="303"/>
      <c r="E1012" s="303"/>
      <c r="F1012" s="304"/>
      <c r="G1012" s="303"/>
      <c r="H1012" s="303"/>
      <c r="I1012" s="303"/>
      <c r="J1012" s="303"/>
      <c r="K1012" s="303"/>
      <c r="L1012" s="303"/>
      <c r="M1012" s="303"/>
      <c r="N1012" s="303"/>
      <c r="O1012" s="303"/>
      <c r="P1012" s="305"/>
      <c r="Q1012" s="305"/>
      <c r="R1012" s="303"/>
      <c r="S1012" s="303"/>
      <c r="T1012" s="303"/>
      <c r="U1012" s="303"/>
      <c r="V1012" s="303"/>
      <c r="W1012" s="303"/>
      <c r="X1012" s="303"/>
      <c r="Y1012" s="303"/>
    </row>
    <row r="1013" spans="1:25" ht="12.75">
      <c r="A1013" s="303"/>
      <c r="B1013" s="303"/>
      <c r="C1013" s="303"/>
      <c r="D1013" s="303"/>
      <c r="E1013" s="303"/>
      <c r="F1013" s="304"/>
      <c r="G1013" s="303"/>
      <c r="H1013" s="303"/>
      <c r="I1013" s="303"/>
      <c r="J1013" s="303"/>
      <c r="K1013" s="303"/>
      <c r="L1013" s="303"/>
      <c r="M1013" s="303"/>
      <c r="N1013" s="303"/>
      <c r="O1013" s="303"/>
      <c r="P1013" s="305"/>
      <c r="Q1013" s="305"/>
      <c r="R1013" s="303"/>
      <c r="S1013" s="303"/>
      <c r="T1013" s="303"/>
      <c r="U1013" s="303"/>
      <c r="V1013" s="303"/>
      <c r="W1013" s="303"/>
      <c r="X1013" s="303"/>
      <c r="Y1013" s="303"/>
    </row>
    <row r="1014" spans="1:25" ht="12.75">
      <c r="A1014" s="303"/>
      <c r="B1014" s="303"/>
      <c r="C1014" s="303"/>
      <c r="D1014" s="303"/>
      <c r="E1014" s="303"/>
      <c r="F1014" s="304"/>
      <c r="G1014" s="303"/>
      <c r="H1014" s="303"/>
      <c r="I1014" s="303"/>
      <c r="J1014" s="303"/>
      <c r="K1014" s="303"/>
      <c r="L1014" s="303"/>
      <c r="M1014" s="303"/>
      <c r="N1014" s="303"/>
      <c r="O1014" s="303"/>
      <c r="P1014" s="305"/>
      <c r="Q1014" s="305"/>
      <c r="R1014" s="303"/>
      <c r="S1014" s="303"/>
      <c r="T1014" s="303"/>
      <c r="U1014" s="303"/>
      <c r="V1014" s="303"/>
      <c r="W1014" s="303"/>
      <c r="X1014" s="303"/>
      <c r="Y1014" s="303"/>
    </row>
    <row r="1015" spans="1:25" ht="12.75">
      <c r="A1015" s="303"/>
      <c r="B1015" s="303"/>
      <c r="C1015" s="303"/>
      <c r="D1015" s="303"/>
      <c r="E1015" s="303"/>
      <c r="F1015" s="304"/>
      <c r="G1015" s="303"/>
      <c r="H1015" s="303"/>
      <c r="I1015" s="303"/>
      <c r="J1015" s="303"/>
      <c r="K1015" s="303"/>
      <c r="L1015" s="303"/>
      <c r="M1015" s="303"/>
      <c r="N1015" s="303"/>
      <c r="O1015" s="303"/>
      <c r="P1015" s="305"/>
      <c r="Q1015" s="305"/>
      <c r="R1015" s="303"/>
      <c r="S1015" s="303"/>
      <c r="T1015" s="303"/>
      <c r="U1015" s="303"/>
      <c r="V1015" s="303"/>
      <c r="W1015" s="303"/>
      <c r="X1015" s="303"/>
      <c r="Y1015" s="303"/>
    </row>
    <row r="1016" spans="1:25" ht="12.75">
      <c r="A1016" s="303"/>
      <c r="B1016" s="303"/>
      <c r="C1016" s="303"/>
      <c r="D1016" s="303"/>
      <c r="E1016" s="303"/>
      <c r="F1016" s="304"/>
      <c r="G1016" s="303"/>
      <c r="H1016" s="303"/>
      <c r="I1016" s="303"/>
      <c r="J1016" s="303"/>
      <c r="K1016" s="303"/>
      <c r="L1016" s="303"/>
      <c r="M1016" s="303"/>
      <c r="N1016" s="303"/>
      <c r="O1016" s="303"/>
      <c r="P1016" s="305"/>
      <c r="Q1016" s="305"/>
      <c r="R1016" s="303"/>
      <c r="S1016" s="303"/>
      <c r="T1016" s="303"/>
      <c r="U1016" s="303"/>
      <c r="V1016" s="303"/>
      <c r="W1016" s="303"/>
      <c r="X1016" s="303"/>
      <c r="Y1016" s="303"/>
    </row>
  </sheetData>
  <mergeCells count="20">
    <mergeCell ref="G91:J91"/>
    <mergeCell ref="J8:K8"/>
    <mergeCell ref="L8:L9"/>
    <mergeCell ref="C8:C9"/>
    <mergeCell ref="D8:D9"/>
    <mergeCell ref="A91:D91"/>
    <mergeCell ref="E8:E9"/>
    <mergeCell ref="F8:G8"/>
    <mergeCell ref="M8:N8"/>
    <mergeCell ref="O8:O9"/>
    <mergeCell ref="A1:C1"/>
    <mergeCell ref="A2:C2"/>
    <mergeCell ref="A4:Q4"/>
    <mergeCell ref="A5:Q5"/>
    <mergeCell ref="A6:Q6"/>
    <mergeCell ref="A8:A9"/>
    <mergeCell ref="B8:B9"/>
    <mergeCell ref="P8:Q8"/>
    <mergeCell ref="H8:H9"/>
    <mergeCell ref="I8:I9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outlinePr summaryBelow="0" summaryRight="0"/>
  </sheetPr>
  <dimension ref="A1:T1006"/>
  <sheetViews>
    <sheetView workbookViewId="0">
      <pane ySplit="9" topLeftCell="A10" activePane="bottomLeft" state="frozen"/>
      <selection pane="bottomLeft" activeCell="B11" sqref="B11"/>
    </sheetView>
  </sheetViews>
  <sheetFormatPr defaultColWidth="12.5703125" defaultRowHeight="15" customHeight="1"/>
  <cols>
    <col min="1" max="1" width="6.42578125" customWidth="1"/>
    <col min="2" max="2" width="28.85546875" customWidth="1"/>
    <col min="3" max="3" width="16.42578125" customWidth="1"/>
    <col min="4" max="4" width="15.28515625" customWidth="1"/>
    <col min="5" max="5" width="16.7109375" customWidth="1"/>
    <col min="6" max="6" width="16" customWidth="1"/>
    <col min="7" max="7" width="0.42578125" customWidth="1"/>
    <col min="8" max="8" width="15.7109375" customWidth="1"/>
    <col min="9" max="9" width="0.42578125" customWidth="1"/>
    <col min="10" max="10" width="14.28515625" customWidth="1"/>
    <col min="11" max="11" width="0.42578125" customWidth="1"/>
    <col min="12" max="12" width="17" customWidth="1"/>
    <col min="13" max="13" width="19.7109375" customWidth="1"/>
    <col min="14" max="14" width="14.28515625" customWidth="1"/>
    <col min="15" max="20" width="12.5703125" customWidth="1"/>
  </cols>
  <sheetData>
    <row r="1" spans="1:20" ht="9" customHeight="1">
      <c r="A1" s="782"/>
      <c r="B1" s="773"/>
      <c r="C1" s="1"/>
      <c r="D1" s="1"/>
      <c r="E1" s="1"/>
      <c r="F1" s="1"/>
      <c r="G1" s="1"/>
      <c r="H1" s="1"/>
      <c r="I1" s="1"/>
      <c r="J1" s="100"/>
      <c r="K1" s="100"/>
      <c r="L1" s="100"/>
      <c r="M1" s="1"/>
      <c r="N1" s="1"/>
      <c r="O1" s="5"/>
      <c r="P1" s="5"/>
      <c r="Q1" s="5"/>
      <c r="R1" s="5"/>
      <c r="S1" s="5"/>
      <c r="T1" s="306"/>
    </row>
    <row r="2" spans="1:20" ht="15.75" customHeight="1">
      <c r="A2" s="783" t="s">
        <v>0</v>
      </c>
      <c r="B2" s="772"/>
      <c r="C2" s="773"/>
      <c r="D2" s="1"/>
      <c r="E2" s="1"/>
      <c r="F2" s="1"/>
      <c r="G2" s="1"/>
      <c r="H2" s="784" t="s">
        <v>1</v>
      </c>
      <c r="I2" s="772"/>
      <c r="J2" s="772"/>
      <c r="K2" s="773"/>
      <c r="L2" s="6"/>
      <c r="M2" s="6"/>
      <c r="N2" s="6"/>
      <c r="O2" s="5"/>
      <c r="P2" s="5"/>
      <c r="Q2" s="5"/>
      <c r="R2" s="5"/>
      <c r="S2" s="5"/>
      <c r="T2" s="5"/>
    </row>
    <row r="3" spans="1:20" ht="19.5" customHeight="1">
      <c r="A3" s="783" t="s">
        <v>2</v>
      </c>
      <c r="B3" s="772"/>
      <c r="C3" s="773"/>
      <c r="D3" s="1"/>
      <c r="E3" s="1"/>
      <c r="F3" s="1"/>
      <c r="G3" s="1"/>
      <c r="H3" s="785" t="s">
        <v>3</v>
      </c>
      <c r="I3" s="772"/>
      <c r="J3" s="772"/>
      <c r="K3" s="773"/>
      <c r="L3" s="8"/>
      <c r="M3" s="8"/>
      <c r="N3" s="8"/>
      <c r="O3" s="5"/>
      <c r="P3" s="5"/>
      <c r="Q3" s="5"/>
      <c r="R3" s="5"/>
      <c r="S3" s="5"/>
      <c r="T3" s="5"/>
    </row>
    <row r="4" spans="1:20" ht="21.75" customHeight="1">
      <c r="A4" s="771" t="s">
        <v>192</v>
      </c>
      <c r="B4" s="772"/>
      <c r="C4" s="772"/>
      <c r="D4" s="772"/>
      <c r="E4" s="772"/>
      <c r="F4" s="772"/>
      <c r="G4" s="772"/>
      <c r="H4" s="772"/>
      <c r="I4" s="772"/>
      <c r="J4" s="772"/>
      <c r="K4" s="773"/>
      <c r="L4" s="307"/>
      <c r="M4" s="10"/>
      <c r="N4" s="10"/>
      <c r="O4" s="5"/>
      <c r="P4" s="5"/>
      <c r="Q4" s="5"/>
      <c r="R4" s="5"/>
      <c r="S4" s="5"/>
      <c r="T4" s="5"/>
    </row>
    <row r="5" spans="1:20" ht="22.5" customHeight="1">
      <c r="A5" s="771" t="s">
        <v>5</v>
      </c>
      <c r="B5" s="772"/>
      <c r="C5" s="772"/>
      <c r="D5" s="772"/>
      <c r="E5" s="772"/>
      <c r="F5" s="772"/>
      <c r="G5" s="772"/>
      <c r="H5" s="772"/>
      <c r="I5" s="772"/>
      <c r="J5" s="772"/>
      <c r="K5" s="773"/>
      <c r="L5" s="10"/>
      <c r="M5" s="10"/>
      <c r="N5" s="10"/>
      <c r="O5" s="5"/>
      <c r="P5" s="5"/>
      <c r="Q5" s="5"/>
      <c r="R5" s="5"/>
      <c r="S5" s="5"/>
      <c r="T5" s="5"/>
    </row>
    <row r="6" spans="1:20" ht="15.75" customHeight="1">
      <c r="A6" s="774" t="s">
        <v>6</v>
      </c>
      <c r="B6" s="772"/>
      <c r="C6" s="772"/>
      <c r="D6" s="772"/>
      <c r="E6" s="772"/>
      <c r="F6" s="772"/>
      <c r="G6" s="772"/>
      <c r="H6" s="772"/>
      <c r="I6" s="772"/>
      <c r="J6" s="772"/>
      <c r="K6" s="773"/>
      <c r="L6" s="308"/>
      <c r="M6" s="1"/>
      <c r="N6" s="1"/>
      <c r="O6" s="5"/>
      <c r="P6" s="5"/>
      <c r="Q6" s="5"/>
      <c r="R6" s="5"/>
      <c r="S6" s="5"/>
      <c r="T6" s="5"/>
    </row>
    <row r="7" spans="1:20" ht="23.25" customHeight="1">
      <c r="A7" s="775" t="s">
        <v>7</v>
      </c>
      <c r="B7" s="773"/>
      <c r="C7" s="11"/>
      <c r="D7" s="11"/>
      <c r="E7" s="309"/>
      <c r="F7" s="309"/>
      <c r="G7" s="309"/>
      <c r="H7" s="309"/>
      <c r="I7" s="309"/>
      <c r="J7" s="310"/>
      <c r="K7" s="310"/>
      <c r="L7" s="310"/>
      <c r="M7" s="309"/>
      <c r="N7" s="11"/>
      <c r="O7" s="5"/>
      <c r="P7" s="5"/>
      <c r="Q7" s="5"/>
      <c r="R7" s="5"/>
      <c r="S7" s="5"/>
      <c r="T7" s="5"/>
    </row>
    <row r="8" spans="1:20" ht="34.5" customHeight="1">
      <c r="A8" s="776" t="s">
        <v>8</v>
      </c>
      <c r="B8" s="778" t="s">
        <v>9</v>
      </c>
      <c r="C8" s="779" t="s">
        <v>10</v>
      </c>
      <c r="D8" s="779" t="s">
        <v>193</v>
      </c>
      <c r="E8" s="778" t="s">
        <v>194</v>
      </c>
      <c r="F8" s="780" t="s">
        <v>195</v>
      </c>
      <c r="G8" s="781"/>
      <c r="H8" s="780" t="s">
        <v>196</v>
      </c>
      <c r="I8" s="781"/>
      <c r="J8" s="763" t="s">
        <v>119</v>
      </c>
      <c r="K8" s="765" t="s">
        <v>197</v>
      </c>
      <c r="L8" s="769" t="s">
        <v>198</v>
      </c>
      <c r="M8" s="770" t="s">
        <v>199</v>
      </c>
      <c r="N8" s="755" t="s">
        <v>17</v>
      </c>
      <c r="O8" s="5"/>
      <c r="P8" s="5"/>
      <c r="Q8" s="5"/>
      <c r="R8" s="5"/>
      <c r="S8" s="5"/>
      <c r="T8" s="5"/>
    </row>
    <row r="9" spans="1:20" ht="37.5" customHeight="1">
      <c r="A9" s="777"/>
      <c r="B9" s="764"/>
      <c r="C9" s="764"/>
      <c r="D9" s="764"/>
      <c r="E9" s="764"/>
      <c r="F9" s="311" t="s">
        <v>200</v>
      </c>
      <c r="G9" s="312" t="s">
        <v>201</v>
      </c>
      <c r="H9" s="311" t="s">
        <v>200</v>
      </c>
      <c r="I9" s="312" t="s">
        <v>201</v>
      </c>
      <c r="J9" s="764"/>
      <c r="K9" s="766"/>
      <c r="L9" s="768"/>
      <c r="M9" s="768"/>
      <c r="N9" s="756"/>
      <c r="O9" s="5"/>
      <c r="P9" s="5"/>
      <c r="Q9" s="5"/>
      <c r="R9" s="5"/>
      <c r="S9" s="5"/>
      <c r="T9" s="5"/>
    </row>
    <row r="10" spans="1:20" ht="23.25" customHeight="1">
      <c r="A10" s="313"/>
      <c r="B10" s="314"/>
      <c r="C10" s="314"/>
      <c r="D10" s="314"/>
      <c r="E10" s="314"/>
      <c r="F10" s="315"/>
      <c r="G10" s="315"/>
      <c r="H10" s="315"/>
      <c r="I10" s="315"/>
      <c r="J10" s="316"/>
      <c r="K10" s="317"/>
      <c r="L10" s="318"/>
      <c r="M10" s="319"/>
      <c r="N10" s="320"/>
      <c r="O10" s="4"/>
      <c r="P10" s="5"/>
      <c r="Q10" s="5"/>
      <c r="R10" s="5"/>
      <c r="S10" s="5"/>
      <c r="T10" s="5"/>
    </row>
    <row r="11" spans="1:20" ht="23.25" customHeight="1">
      <c r="A11" s="321" t="s">
        <v>24</v>
      </c>
      <c r="B11" s="757" t="s">
        <v>25</v>
      </c>
      <c r="C11" s="758"/>
      <c r="D11" s="758"/>
      <c r="E11" s="758"/>
      <c r="F11" s="758"/>
      <c r="G11" s="758"/>
      <c r="H11" s="758"/>
      <c r="I11" s="758"/>
      <c r="J11" s="758"/>
      <c r="K11" s="759"/>
      <c r="L11" s="322"/>
      <c r="M11" s="323"/>
      <c r="N11" s="324"/>
      <c r="O11" s="4"/>
      <c r="P11" s="5"/>
      <c r="Q11" s="5"/>
      <c r="R11" s="5"/>
      <c r="S11" s="5"/>
      <c r="T11" s="5"/>
    </row>
    <row r="12" spans="1:20" ht="23.25" customHeight="1">
      <c r="A12" s="321" t="s">
        <v>27</v>
      </c>
      <c r="B12" s="325"/>
      <c r="C12" s="326"/>
      <c r="D12" s="327"/>
      <c r="E12" s="326"/>
      <c r="F12" s="326"/>
      <c r="G12" s="326"/>
      <c r="H12" s="326"/>
      <c r="I12" s="328"/>
      <c r="J12" s="329"/>
      <c r="K12" s="330"/>
      <c r="L12" s="331"/>
      <c r="M12" s="332"/>
      <c r="N12" s="333"/>
      <c r="O12" s="4"/>
      <c r="P12" s="5"/>
      <c r="Q12" s="5"/>
      <c r="R12" s="5"/>
      <c r="S12" s="5"/>
      <c r="T12" s="5"/>
    </row>
    <row r="13" spans="1:20" ht="23.25" customHeight="1">
      <c r="A13" s="334">
        <v>1</v>
      </c>
      <c r="B13" s="335" t="s">
        <v>28</v>
      </c>
      <c r="C13" s="336">
        <v>1129099000</v>
      </c>
      <c r="D13" s="337"/>
      <c r="E13" s="336">
        <v>400000000</v>
      </c>
      <c r="F13" s="336">
        <v>200000000</v>
      </c>
      <c r="G13" s="36">
        <v>198828000</v>
      </c>
      <c r="H13" s="338"/>
      <c r="I13" s="339"/>
      <c r="J13" s="337"/>
      <c r="K13" s="340"/>
      <c r="L13" s="341" t="s">
        <v>202</v>
      </c>
      <c r="M13" s="342" t="s">
        <v>203</v>
      </c>
      <c r="N13" s="343"/>
      <c r="O13" s="4"/>
      <c r="P13" s="5"/>
      <c r="Q13" s="5"/>
      <c r="R13" s="5"/>
      <c r="S13" s="5"/>
      <c r="T13" s="5"/>
    </row>
    <row r="14" spans="1:20" ht="23.25" customHeight="1">
      <c r="A14" s="344">
        <v>2</v>
      </c>
      <c r="B14" s="345" t="s">
        <v>29</v>
      </c>
      <c r="C14" s="346">
        <v>1118543000</v>
      </c>
      <c r="D14" s="347">
        <v>1118543000</v>
      </c>
      <c r="E14" s="348">
        <v>1118000000</v>
      </c>
      <c r="F14" s="346"/>
      <c r="G14" s="346"/>
      <c r="H14" s="346"/>
      <c r="I14" s="349"/>
      <c r="J14" s="59">
        <f>149317000/1.08</f>
        <v>138256481.48148146</v>
      </c>
      <c r="K14" s="350">
        <v>138256070</v>
      </c>
      <c r="L14" s="351"/>
      <c r="M14" s="352"/>
      <c r="N14" s="47" t="s">
        <v>30</v>
      </c>
      <c r="O14" s="4"/>
      <c r="P14" s="5"/>
      <c r="Q14" s="5"/>
      <c r="R14" s="5"/>
      <c r="S14" s="5"/>
      <c r="T14" s="5"/>
    </row>
    <row r="15" spans="1:20" ht="23.25" customHeight="1">
      <c r="A15" s="344">
        <v>3</v>
      </c>
      <c r="B15" s="345" t="s">
        <v>31</v>
      </c>
      <c r="C15" s="346">
        <v>1129099000</v>
      </c>
      <c r="D15" s="347">
        <v>1161338000</v>
      </c>
      <c r="E15" s="348">
        <v>1161338000</v>
      </c>
      <c r="F15" s="353"/>
      <c r="G15" s="346"/>
      <c r="H15" s="346"/>
      <c r="I15" s="349"/>
      <c r="J15" s="59">
        <f>30318000/1.08</f>
        <v>28072222.22222222</v>
      </c>
      <c r="K15" s="350">
        <v>28072132</v>
      </c>
      <c r="L15" s="351"/>
      <c r="M15" s="352"/>
      <c r="N15" s="47" t="s">
        <v>30</v>
      </c>
      <c r="O15" s="4"/>
      <c r="P15" s="5"/>
      <c r="Q15" s="5"/>
      <c r="R15" s="5"/>
      <c r="S15" s="5"/>
      <c r="T15" s="5"/>
    </row>
    <row r="16" spans="1:20" ht="23.25" customHeight="1">
      <c r="A16" s="344">
        <v>4</v>
      </c>
      <c r="B16" s="345" t="s">
        <v>32</v>
      </c>
      <c r="C16" s="346">
        <v>1129099000</v>
      </c>
      <c r="D16" s="347">
        <v>649826280</v>
      </c>
      <c r="E16" s="348">
        <v>400000000</v>
      </c>
      <c r="F16" s="354"/>
      <c r="G16" s="355"/>
      <c r="H16" s="354">
        <v>600000000</v>
      </c>
      <c r="I16" s="356"/>
      <c r="J16" s="113"/>
      <c r="K16" s="350"/>
      <c r="L16" s="351" t="s">
        <v>202</v>
      </c>
      <c r="M16" s="342" t="s">
        <v>204</v>
      </c>
      <c r="N16" s="114"/>
      <c r="O16" s="4"/>
      <c r="P16" s="5"/>
      <c r="Q16" s="5"/>
      <c r="R16" s="5"/>
      <c r="S16" s="5"/>
      <c r="T16" s="5"/>
    </row>
    <row r="17" spans="1:20" ht="23.25" customHeight="1">
      <c r="A17" s="357" t="s">
        <v>34</v>
      </c>
      <c r="B17" s="345"/>
      <c r="C17" s="346"/>
      <c r="D17" s="347"/>
      <c r="E17" s="346"/>
      <c r="F17" s="353"/>
      <c r="G17" s="358"/>
      <c r="H17" s="346"/>
      <c r="I17" s="349"/>
      <c r="J17" s="359"/>
      <c r="K17" s="360"/>
      <c r="L17" s="361"/>
      <c r="M17" s="362"/>
      <c r="N17" s="363"/>
      <c r="O17" s="4"/>
      <c r="P17" s="5"/>
      <c r="Q17" s="5"/>
      <c r="R17" s="5"/>
      <c r="S17" s="5"/>
      <c r="T17" s="5"/>
    </row>
    <row r="18" spans="1:20" ht="23.25" customHeight="1">
      <c r="A18" s="344">
        <v>1</v>
      </c>
      <c r="B18" s="364" t="s">
        <v>35</v>
      </c>
      <c r="C18" s="348">
        <v>1351758000</v>
      </c>
      <c r="D18" s="347">
        <v>1295727000</v>
      </c>
      <c r="E18" s="348">
        <v>1150000000</v>
      </c>
      <c r="F18" s="354">
        <v>56000000</v>
      </c>
      <c r="G18" s="355"/>
      <c r="H18" s="346"/>
      <c r="I18" s="349"/>
      <c r="J18" s="113"/>
      <c r="K18" s="350">
        <v>100000000</v>
      </c>
      <c r="L18" s="351"/>
      <c r="M18" s="365"/>
      <c r="N18" s="47" t="s">
        <v>30</v>
      </c>
      <c r="O18" s="4"/>
      <c r="P18" s="5"/>
      <c r="Q18" s="5"/>
      <c r="R18" s="5"/>
      <c r="S18" s="5"/>
      <c r="T18" s="5"/>
    </row>
    <row r="19" spans="1:20" ht="23.25" customHeight="1">
      <c r="A19" s="344">
        <v>2</v>
      </c>
      <c r="B19" s="364" t="s">
        <v>36</v>
      </c>
      <c r="C19" s="348">
        <v>1629894000</v>
      </c>
      <c r="D19" s="347">
        <v>1629894000</v>
      </c>
      <c r="E19" s="348">
        <v>1629894000</v>
      </c>
      <c r="F19" s="353"/>
      <c r="G19" s="358"/>
      <c r="H19" s="346"/>
      <c r="I19" s="349"/>
      <c r="J19" s="88">
        <f>145740000/1.08</f>
        <v>134944444.44444445</v>
      </c>
      <c r="K19" s="350">
        <v>134944617</v>
      </c>
      <c r="L19" s="351"/>
      <c r="M19" s="365"/>
      <c r="N19" s="47" t="s">
        <v>30</v>
      </c>
      <c r="O19" s="4"/>
      <c r="P19" s="5"/>
      <c r="Q19" s="5"/>
      <c r="R19" s="5"/>
      <c r="S19" s="5"/>
      <c r="T19" s="5"/>
    </row>
    <row r="20" spans="1:20" ht="23.25" customHeight="1">
      <c r="A20" s="344">
        <v>3</v>
      </c>
      <c r="B20" s="364" t="s">
        <v>37</v>
      </c>
      <c r="C20" s="348">
        <v>1323642000</v>
      </c>
      <c r="D20" s="347">
        <v>325584000</v>
      </c>
      <c r="E20" s="348">
        <v>500000000</v>
      </c>
      <c r="F20" s="354">
        <v>150000000</v>
      </c>
      <c r="G20" s="36">
        <v>205200000</v>
      </c>
      <c r="H20" s="348">
        <v>400000000</v>
      </c>
      <c r="I20" s="356">
        <v>400000000</v>
      </c>
      <c r="J20" s="113"/>
      <c r="K20" s="360"/>
      <c r="L20" s="351" t="s">
        <v>202</v>
      </c>
      <c r="M20" s="342" t="s">
        <v>205</v>
      </c>
      <c r="N20" s="119"/>
      <c r="O20" s="4"/>
      <c r="P20" s="5"/>
      <c r="Q20" s="5"/>
      <c r="R20" s="5"/>
      <c r="S20" s="5"/>
      <c r="T20" s="5"/>
    </row>
    <row r="21" spans="1:20" ht="23.25" customHeight="1">
      <c r="A21" s="344">
        <v>4</v>
      </c>
      <c r="B21" s="364" t="s">
        <v>38</v>
      </c>
      <c r="C21" s="348">
        <v>1325213000</v>
      </c>
      <c r="D21" s="347">
        <v>317641500</v>
      </c>
      <c r="E21" s="348">
        <v>500000000</v>
      </c>
      <c r="F21" s="366">
        <v>200000000</v>
      </c>
      <c r="G21" s="36">
        <v>262399500</v>
      </c>
      <c r="H21" s="348">
        <v>400000000</v>
      </c>
      <c r="I21" s="356">
        <v>400000000</v>
      </c>
      <c r="J21" s="113"/>
      <c r="K21" s="360"/>
      <c r="L21" s="351" t="s">
        <v>206</v>
      </c>
      <c r="M21" s="342" t="s">
        <v>207</v>
      </c>
      <c r="N21" s="119"/>
      <c r="O21" s="4"/>
      <c r="P21" s="5"/>
      <c r="Q21" s="5"/>
      <c r="R21" s="5"/>
      <c r="S21" s="5"/>
      <c r="T21" s="5"/>
    </row>
    <row r="22" spans="1:20" ht="23.25" customHeight="1">
      <c r="A22" s="344">
        <v>5</v>
      </c>
      <c r="B22" s="364" t="s">
        <v>39</v>
      </c>
      <c r="C22" s="348">
        <v>1325423000</v>
      </c>
      <c r="D22" s="347">
        <v>1262000338</v>
      </c>
      <c r="E22" s="348">
        <v>1100000000</v>
      </c>
      <c r="F22" s="348">
        <v>60000000</v>
      </c>
      <c r="G22" s="36">
        <v>63422662</v>
      </c>
      <c r="H22" s="346"/>
      <c r="I22" s="349"/>
      <c r="J22" s="120"/>
      <c r="K22" s="360"/>
      <c r="L22" s="351" t="s">
        <v>208</v>
      </c>
      <c r="M22" s="342" t="s">
        <v>209</v>
      </c>
      <c r="N22" s="114"/>
      <c r="O22" s="4"/>
      <c r="P22" s="5"/>
      <c r="Q22" s="5"/>
      <c r="R22" s="5"/>
      <c r="S22" s="5"/>
      <c r="T22" s="5"/>
    </row>
    <row r="23" spans="1:20" ht="23.25" customHeight="1">
      <c r="A23" s="344">
        <v>6</v>
      </c>
      <c r="B23" s="364" t="s">
        <v>40</v>
      </c>
      <c r="C23" s="348">
        <v>1195530000</v>
      </c>
      <c r="D23" s="347">
        <v>1195530000</v>
      </c>
      <c r="E23" s="348">
        <v>1195530000</v>
      </c>
      <c r="F23" s="353"/>
      <c r="G23" s="358"/>
      <c r="H23" s="346"/>
      <c r="I23" s="349"/>
      <c r="J23" s="88">
        <f>153196000/1.08</f>
        <v>141848148.14814815</v>
      </c>
      <c r="K23" s="350">
        <v>141848544</v>
      </c>
      <c r="L23" s="351"/>
      <c r="M23" s="365"/>
      <c r="N23" s="47" t="s">
        <v>30</v>
      </c>
      <c r="O23" s="4"/>
      <c r="P23" s="5"/>
      <c r="Q23" s="5"/>
      <c r="R23" s="5"/>
      <c r="S23" s="5"/>
      <c r="T23" s="5"/>
    </row>
    <row r="24" spans="1:20" ht="23.25" customHeight="1">
      <c r="A24" s="344">
        <v>7</v>
      </c>
      <c r="B24" s="364" t="s">
        <v>41</v>
      </c>
      <c r="C24" s="348">
        <v>1590985000</v>
      </c>
      <c r="D24" s="347">
        <v>1590985000</v>
      </c>
      <c r="E24" s="348">
        <v>1100000000</v>
      </c>
      <c r="F24" s="346"/>
      <c r="G24" s="346"/>
      <c r="H24" s="348"/>
      <c r="I24" s="356"/>
      <c r="J24" s="367">
        <v>99454630</v>
      </c>
      <c r="K24" s="360"/>
      <c r="L24" s="361"/>
      <c r="M24" s="342" t="s">
        <v>209</v>
      </c>
      <c r="N24" s="114"/>
      <c r="O24" s="4"/>
      <c r="P24" s="5"/>
      <c r="Q24" s="5"/>
      <c r="R24" s="5"/>
      <c r="S24" s="5"/>
      <c r="T24" s="5"/>
    </row>
    <row r="25" spans="1:20" ht="23.25" customHeight="1">
      <c r="A25" s="344">
        <v>8</v>
      </c>
      <c r="B25" s="364" t="s">
        <v>43</v>
      </c>
      <c r="C25" s="348">
        <v>1590793000</v>
      </c>
      <c r="D25" s="347">
        <v>520020000</v>
      </c>
      <c r="E25" s="348">
        <v>400000000</v>
      </c>
      <c r="F25" s="353"/>
      <c r="G25" s="346"/>
      <c r="H25" s="348">
        <v>500000000</v>
      </c>
      <c r="I25" s="349"/>
      <c r="J25" s="120"/>
      <c r="K25" s="360"/>
      <c r="L25" s="361"/>
      <c r="M25" s="365"/>
      <c r="N25" s="47" t="s">
        <v>44</v>
      </c>
      <c r="O25" s="4"/>
      <c r="P25" s="5"/>
      <c r="Q25" s="5"/>
      <c r="R25" s="5"/>
      <c r="S25" s="5"/>
      <c r="T25" s="5"/>
    </row>
    <row r="26" spans="1:20" ht="23.25" customHeight="1">
      <c r="A26" s="344">
        <v>9</v>
      </c>
      <c r="B26" s="364" t="s">
        <v>45</v>
      </c>
      <c r="C26" s="348">
        <v>1386198000</v>
      </c>
      <c r="D26" s="347">
        <v>220603680</v>
      </c>
      <c r="E26" s="348">
        <v>200000000</v>
      </c>
      <c r="F26" s="354">
        <v>200000000</v>
      </c>
      <c r="G26" s="346"/>
      <c r="H26" s="348">
        <v>700000000</v>
      </c>
      <c r="I26" s="349"/>
      <c r="J26" s="59"/>
      <c r="K26" s="360"/>
      <c r="L26" s="351" t="s">
        <v>202</v>
      </c>
      <c r="M26" s="368" t="s">
        <v>203</v>
      </c>
      <c r="N26" s="47"/>
      <c r="O26" s="4"/>
      <c r="P26" s="5"/>
      <c r="Q26" s="5"/>
      <c r="R26" s="5"/>
      <c r="S26" s="5"/>
      <c r="T26" s="5"/>
    </row>
    <row r="27" spans="1:20" ht="23.25" customHeight="1">
      <c r="A27" s="344">
        <v>10</v>
      </c>
      <c r="B27" s="364" t="s">
        <v>46</v>
      </c>
      <c r="C27" s="348">
        <v>1151187000</v>
      </c>
      <c r="D27" s="347">
        <v>1151187000</v>
      </c>
      <c r="E27" s="348">
        <v>1151187000</v>
      </c>
      <c r="F27" s="353"/>
      <c r="G27" s="346"/>
      <c r="H27" s="346"/>
      <c r="I27" s="349"/>
      <c r="J27" s="59">
        <f>150633000/1.08</f>
        <v>139475000</v>
      </c>
      <c r="K27" s="350">
        <v>139474971</v>
      </c>
      <c r="L27" s="351"/>
      <c r="M27" s="365"/>
      <c r="N27" s="47" t="s">
        <v>30</v>
      </c>
      <c r="O27" s="4"/>
      <c r="P27" s="5"/>
      <c r="Q27" s="5"/>
      <c r="R27" s="5"/>
      <c r="S27" s="5"/>
      <c r="T27" s="5"/>
    </row>
    <row r="28" spans="1:20" ht="23.25" customHeight="1">
      <c r="A28" s="344">
        <v>11</v>
      </c>
      <c r="B28" s="364" t="s">
        <v>47</v>
      </c>
      <c r="C28" s="348">
        <v>1613912000</v>
      </c>
      <c r="D28" s="347">
        <v>803524700</v>
      </c>
      <c r="E28" s="348">
        <v>1000000000</v>
      </c>
      <c r="F28" s="354">
        <v>200000000</v>
      </c>
      <c r="G28" s="36">
        <v>519570000</v>
      </c>
      <c r="H28" s="348">
        <v>400000000</v>
      </c>
      <c r="I28" s="356">
        <v>200000000</v>
      </c>
      <c r="J28" s="120"/>
      <c r="K28" s="360"/>
      <c r="L28" s="351" t="s">
        <v>208</v>
      </c>
      <c r="M28" s="342" t="s">
        <v>207</v>
      </c>
      <c r="N28" s="119"/>
      <c r="O28" s="4"/>
      <c r="P28" s="5"/>
      <c r="Q28" s="5"/>
      <c r="R28" s="5"/>
      <c r="S28" s="5"/>
      <c r="T28" s="5"/>
    </row>
    <row r="29" spans="1:20" ht="23.25" customHeight="1">
      <c r="A29" s="344">
        <v>12</v>
      </c>
      <c r="B29" s="364" t="s">
        <v>48</v>
      </c>
      <c r="C29" s="348">
        <v>1512938000</v>
      </c>
      <c r="D29" s="347">
        <v>1512938000</v>
      </c>
      <c r="E29" s="348">
        <v>1512938000</v>
      </c>
      <c r="F29" s="353"/>
      <c r="G29" s="346"/>
      <c r="H29" s="346"/>
      <c r="I29" s="349"/>
      <c r="J29" s="59">
        <f>157554000/1.08</f>
        <v>145883333.33333331</v>
      </c>
      <c r="K29" s="350">
        <v>145883155</v>
      </c>
      <c r="L29" s="351"/>
      <c r="M29" s="365"/>
      <c r="N29" s="47" t="s">
        <v>30</v>
      </c>
      <c r="O29" s="4"/>
      <c r="P29" s="5"/>
      <c r="Q29" s="5"/>
      <c r="R29" s="5"/>
      <c r="S29" s="5"/>
      <c r="T29" s="5"/>
    </row>
    <row r="30" spans="1:20" ht="23.25" customHeight="1">
      <c r="A30" s="344">
        <v>13</v>
      </c>
      <c r="B30" s="364" t="s">
        <v>49</v>
      </c>
      <c r="C30" s="348">
        <v>1593398000</v>
      </c>
      <c r="D30" s="347">
        <v>1593398000</v>
      </c>
      <c r="E30" s="348">
        <v>1593398000</v>
      </c>
      <c r="F30" s="353"/>
      <c r="G30" s="346"/>
      <c r="H30" s="346"/>
      <c r="I30" s="349"/>
      <c r="J30" s="120"/>
      <c r="K30" s="350">
        <v>113004411</v>
      </c>
      <c r="L30" s="351"/>
      <c r="M30" s="365"/>
      <c r="N30" s="47" t="s">
        <v>30</v>
      </c>
      <c r="O30" s="4"/>
      <c r="P30" s="5"/>
      <c r="Q30" s="5"/>
      <c r="R30" s="5"/>
      <c r="S30" s="5"/>
      <c r="T30" s="5"/>
    </row>
    <row r="31" spans="1:20" ht="23.25" customHeight="1">
      <c r="A31" s="344">
        <v>14</v>
      </c>
      <c r="B31" s="364" t="s">
        <v>50</v>
      </c>
      <c r="C31" s="348">
        <v>1168758000</v>
      </c>
      <c r="D31" s="347">
        <v>877185000</v>
      </c>
      <c r="E31" s="348">
        <v>300000000</v>
      </c>
      <c r="F31" s="353"/>
      <c r="G31" s="36">
        <v>291573000</v>
      </c>
      <c r="H31" s="348"/>
      <c r="I31" s="349"/>
      <c r="J31" s="113"/>
      <c r="K31" s="360"/>
      <c r="L31" s="361"/>
      <c r="M31" s="342" t="s">
        <v>209</v>
      </c>
      <c r="N31" s="114"/>
      <c r="O31" s="5"/>
      <c r="P31" s="5"/>
      <c r="Q31" s="5"/>
      <c r="R31" s="5"/>
      <c r="S31" s="5"/>
      <c r="T31" s="5"/>
    </row>
    <row r="32" spans="1:20" ht="23.25" customHeight="1">
      <c r="A32" s="357" t="s">
        <v>51</v>
      </c>
      <c r="B32" s="345"/>
      <c r="C32" s="346"/>
      <c r="D32" s="347"/>
      <c r="E32" s="346"/>
      <c r="F32" s="353"/>
      <c r="G32" s="346"/>
      <c r="H32" s="346"/>
      <c r="I32" s="349"/>
      <c r="J32" s="347"/>
      <c r="K32" s="360"/>
      <c r="L32" s="361"/>
      <c r="M32" s="362"/>
      <c r="N32" s="363"/>
      <c r="O32" s="4"/>
      <c r="P32" s="5"/>
      <c r="Q32" s="5"/>
      <c r="R32" s="5"/>
      <c r="S32" s="5"/>
      <c r="T32" s="5"/>
    </row>
    <row r="33" spans="1:20" ht="23.25" customHeight="1">
      <c r="A33" s="344">
        <v>1</v>
      </c>
      <c r="B33" s="364" t="s">
        <v>52</v>
      </c>
      <c r="C33" s="348">
        <v>1566568000</v>
      </c>
      <c r="D33" s="347">
        <v>1566568000</v>
      </c>
      <c r="E33" s="348">
        <v>1420000000</v>
      </c>
      <c r="F33" s="353"/>
      <c r="G33" s="346"/>
      <c r="H33" s="348"/>
      <c r="I33" s="356"/>
      <c r="J33" s="347">
        <f>220243000/1.08</f>
        <v>203928703.7037037</v>
      </c>
      <c r="K33" s="360"/>
      <c r="L33" s="361"/>
      <c r="M33" s="369"/>
      <c r="N33" s="370" t="s">
        <v>30</v>
      </c>
      <c r="O33" s="4"/>
      <c r="P33" s="5"/>
      <c r="Q33" s="5"/>
      <c r="R33" s="5"/>
      <c r="S33" s="5"/>
      <c r="T33" s="5"/>
    </row>
    <row r="34" spans="1:20" ht="23.25" customHeight="1">
      <c r="A34" s="344">
        <v>2</v>
      </c>
      <c r="B34" s="364" t="s">
        <v>53</v>
      </c>
      <c r="C34" s="348">
        <v>1264042000</v>
      </c>
      <c r="D34" s="347"/>
      <c r="E34" s="348">
        <v>400000000</v>
      </c>
      <c r="F34" s="366">
        <v>200000000</v>
      </c>
      <c r="G34" s="45">
        <v>249120000</v>
      </c>
      <c r="H34" s="348"/>
      <c r="I34" s="356"/>
      <c r="J34" s="347"/>
      <c r="K34" s="360"/>
      <c r="L34" s="351" t="s">
        <v>202</v>
      </c>
      <c r="M34" s="369" t="s">
        <v>203</v>
      </c>
      <c r="N34" s="370"/>
      <c r="O34" s="4"/>
      <c r="P34" s="5"/>
      <c r="Q34" s="5"/>
      <c r="R34" s="5"/>
      <c r="S34" s="5"/>
      <c r="T34" s="5"/>
    </row>
    <row r="35" spans="1:20" ht="23.25" customHeight="1">
      <c r="A35" s="344">
        <v>3</v>
      </c>
      <c r="B35" s="364" t="s">
        <v>54</v>
      </c>
      <c r="C35" s="348">
        <v>1264264000</v>
      </c>
      <c r="D35" s="347"/>
      <c r="E35" s="348"/>
      <c r="F35" s="371"/>
      <c r="G35" s="45">
        <v>112104000</v>
      </c>
      <c r="H35" s="348"/>
      <c r="I35" s="356">
        <v>200000000</v>
      </c>
      <c r="J35" s="359"/>
      <c r="K35" s="360"/>
      <c r="L35" s="351"/>
      <c r="M35" s="369" t="s">
        <v>210</v>
      </c>
      <c r="N35" s="372"/>
      <c r="O35" s="4"/>
      <c r="P35" s="5"/>
      <c r="Q35" s="5"/>
      <c r="R35" s="5"/>
      <c r="S35" s="5"/>
      <c r="T35" s="5"/>
    </row>
    <row r="36" spans="1:20" ht="23.25" customHeight="1">
      <c r="A36" s="344">
        <v>4</v>
      </c>
      <c r="B36" s="364" t="s">
        <v>55</v>
      </c>
      <c r="C36" s="348">
        <v>1259087000</v>
      </c>
      <c r="D36" s="347">
        <v>1259087000</v>
      </c>
      <c r="E36" s="348">
        <v>800000000</v>
      </c>
      <c r="F36" s="346"/>
      <c r="G36" s="346"/>
      <c r="H36" s="348">
        <v>459087000</v>
      </c>
      <c r="I36" s="349"/>
      <c r="J36" s="359"/>
      <c r="K36" s="360"/>
      <c r="L36" s="351" t="s">
        <v>206</v>
      </c>
      <c r="M36" s="369" t="s">
        <v>209</v>
      </c>
      <c r="N36" s="372"/>
      <c r="O36" s="4"/>
      <c r="P36" s="5"/>
      <c r="Q36" s="5"/>
      <c r="R36" s="5"/>
      <c r="S36" s="5"/>
      <c r="T36" s="5"/>
    </row>
    <row r="37" spans="1:20" ht="23.25" customHeight="1">
      <c r="A37" s="344">
        <v>5</v>
      </c>
      <c r="B37" s="364" t="s">
        <v>56</v>
      </c>
      <c r="C37" s="348">
        <v>1150397000</v>
      </c>
      <c r="D37" s="347">
        <v>1150397000</v>
      </c>
      <c r="E37" s="348">
        <v>1150397000</v>
      </c>
      <c r="F37" s="353"/>
      <c r="G37" s="358"/>
      <c r="H37" s="346"/>
      <c r="I37" s="349"/>
      <c r="J37" s="347"/>
      <c r="K37" s="350">
        <v>157624826</v>
      </c>
      <c r="L37" s="373"/>
      <c r="M37" s="374"/>
      <c r="N37" s="370" t="s">
        <v>30</v>
      </c>
      <c r="O37" s="4"/>
      <c r="P37" s="5"/>
      <c r="Q37" s="5"/>
      <c r="R37" s="5"/>
      <c r="S37" s="5"/>
      <c r="T37" s="5"/>
    </row>
    <row r="38" spans="1:20" ht="23.25" customHeight="1">
      <c r="A38" s="344">
        <v>6</v>
      </c>
      <c r="B38" s="345" t="s">
        <v>147</v>
      </c>
      <c r="C38" s="346">
        <v>1688339000</v>
      </c>
      <c r="D38" s="359"/>
      <c r="E38" s="348">
        <v>100000000</v>
      </c>
      <c r="F38" s="354">
        <v>200000000</v>
      </c>
      <c r="G38" s="358"/>
      <c r="H38" s="348">
        <v>400000000</v>
      </c>
      <c r="I38" s="349"/>
      <c r="J38" s="359"/>
      <c r="K38" s="360"/>
      <c r="L38" s="361"/>
      <c r="M38" s="362"/>
      <c r="N38" s="363"/>
      <c r="O38" s="4"/>
      <c r="P38" s="5"/>
      <c r="Q38" s="5"/>
      <c r="R38" s="5"/>
      <c r="S38" s="5"/>
      <c r="T38" s="5"/>
    </row>
    <row r="39" spans="1:20" ht="23.25" customHeight="1">
      <c r="A39" s="357" t="s">
        <v>57</v>
      </c>
      <c r="B39" s="375"/>
      <c r="C39" s="376"/>
      <c r="D39" s="377"/>
      <c r="E39" s="376"/>
      <c r="F39" s="378"/>
      <c r="G39" s="379"/>
      <c r="H39" s="376"/>
      <c r="I39" s="380"/>
      <c r="J39" s="381"/>
      <c r="K39" s="360"/>
      <c r="L39" s="361"/>
      <c r="M39" s="382"/>
      <c r="N39" s="383"/>
      <c r="O39" s="74"/>
      <c r="P39" s="75"/>
      <c r="Q39" s="75"/>
      <c r="R39" s="75"/>
      <c r="S39" s="75"/>
      <c r="T39" s="75"/>
    </row>
    <row r="40" spans="1:20" ht="23.25" customHeight="1">
      <c r="A40" s="344">
        <v>1</v>
      </c>
      <c r="B40" s="364" t="s">
        <v>58</v>
      </c>
      <c r="C40" s="348">
        <v>1366377000</v>
      </c>
      <c r="D40" s="347">
        <v>406755225</v>
      </c>
      <c r="E40" s="348">
        <v>400000000</v>
      </c>
      <c r="F40" s="366">
        <v>250000000</v>
      </c>
      <c r="G40" s="45">
        <v>32049000</v>
      </c>
      <c r="H40" s="348">
        <v>400000000</v>
      </c>
      <c r="I40" s="349"/>
      <c r="J40" s="120"/>
      <c r="K40" s="360"/>
      <c r="L40" s="351" t="s">
        <v>202</v>
      </c>
      <c r="M40" s="342" t="s">
        <v>211</v>
      </c>
      <c r="N40" s="119"/>
      <c r="O40" s="4"/>
      <c r="P40" s="5"/>
      <c r="Q40" s="5"/>
      <c r="R40" s="5"/>
      <c r="S40" s="5"/>
      <c r="T40" s="5"/>
    </row>
    <row r="41" spans="1:20" ht="23.25" customHeight="1">
      <c r="A41" s="344">
        <v>2</v>
      </c>
      <c r="B41" s="364" t="s">
        <v>59</v>
      </c>
      <c r="C41" s="348">
        <v>1307971000</v>
      </c>
      <c r="D41" s="347">
        <v>390042000</v>
      </c>
      <c r="E41" s="348">
        <v>500000000</v>
      </c>
      <c r="F41" s="366">
        <v>200000000</v>
      </c>
      <c r="G41" s="45">
        <v>100656000</v>
      </c>
      <c r="H41" s="348">
        <v>400000000</v>
      </c>
      <c r="I41" s="349"/>
      <c r="J41" s="120"/>
      <c r="K41" s="360"/>
      <c r="L41" s="351" t="s">
        <v>202</v>
      </c>
      <c r="M41" s="342" t="s">
        <v>204</v>
      </c>
      <c r="N41" s="119"/>
      <c r="O41" s="4"/>
      <c r="P41" s="5"/>
      <c r="Q41" s="5"/>
      <c r="R41" s="5"/>
      <c r="S41" s="5"/>
      <c r="T41" s="5"/>
    </row>
    <row r="42" spans="1:20" ht="23.25" customHeight="1">
      <c r="A42" s="344">
        <v>3</v>
      </c>
      <c r="B42" s="364" t="s">
        <v>60</v>
      </c>
      <c r="C42" s="348">
        <v>1299151000</v>
      </c>
      <c r="D42" s="347">
        <v>1299151000</v>
      </c>
      <c r="E42" s="348">
        <v>1150000000</v>
      </c>
      <c r="F42" s="346"/>
      <c r="G42" s="346"/>
      <c r="H42" s="348">
        <v>149151000</v>
      </c>
      <c r="I42" s="356"/>
      <c r="J42" s="367">
        <v>164801852</v>
      </c>
      <c r="K42" s="360"/>
      <c r="L42" s="351" t="s">
        <v>208</v>
      </c>
      <c r="M42" s="342" t="s">
        <v>209</v>
      </c>
      <c r="N42" s="119"/>
      <c r="O42" s="4"/>
      <c r="P42" s="5"/>
      <c r="Q42" s="5"/>
      <c r="R42" s="5"/>
      <c r="S42" s="5"/>
      <c r="T42" s="5"/>
    </row>
    <row r="43" spans="1:20" ht="23.25" customHeight="1">
      <c r="A43" s="344">
        <v>4</v>
      </c>
      <c r="B43" s="364" t="s">
        <v>62</v>
      </c>
      <c r="C43" s="348">
        <v>1299151000</v>
      </c>
      <c r="D43" s="347">
        <v>458215200</v>
      </c>
      <c r="E43" s="348">
        <v>450000000</v>
      </c>
      <c r="F43" s="366">
        <v>250000000</v>
      </c>
      <c r="G43" s="36">
        <v>149418000</v>
      </c>
      <c r="H43" s="348">
        <v>400000000</v>
      </c>
      <c r="I43" s="356">
        <v>400000000</v>
      </c>
      <c r="J43" s="120"/>
      <c r="K43" s="360"/>
      <c r="L43" s="351" t="s">
        <v>202</v>
      </c>
      <c r="M43" s="342" t="s">
        <v>212</v>
      </c>
      <c r="N43" s="119"/>
      <c r="O43" s="4"/>
      <c r="P43" s="5"/>
      <c r="Q43" s="5"/>
      <c r="R43" s="5"/>
      <c r="S43" s="5"/>
      <c r="T43" s="5"/>
    </row>
    <row r="44" spans="1:20" ht="23.25" customHeight="1">
      <c r="A44" s="384">
        <v>5</v>
      </c>
      <c r="B44" s="364" t="s">
        <v>63</v>
      </c>
      <c r="C44" s="348">
        <v>1178570000</v>
      </c>
      <c r="D44" s="347">
        <v>1178570000</v>
      </c>
      <c r="E44" s="348">
        <v>1178570000</v>
      </c>
      <c r="F44" s="353"/>
      <c r="G44" s="358"/>
      <c r="H44" s="346"/>
      <c r="I44" s="349"/>
      <c r="J44" s="88">
        <f>176029000/1.08</f>
        <v>162989814.81481481</v>
      </c>
      <c r="K44" s="350">
        <v>162990131</v>
      </c>
      <c r="L44" s="351"/>
      <c r="M44" s="365"/>
      <c r="N44" s="47" t="s">
        <v>30</v>
      </c>
      <c r="O44" s="4"/>
      <c r="P44" s="5"/>
      <c r="Q44" s="5"/>
      <c r="R44" s="5"/>
      <c r="S44" s="5"/>
      <c r="T44" s="5"/>
    </row>
    <row r="45" spans="1:20" ht="23.25" customHeight="1">
      <c r="A45" s="384">
        <v>6</v>
      </c>
      <c r="B45" s="364" t="s">
        <v>64</v>
      </c>
      <c r="C45" s="348">
        <v>1355857000</v>
      </c>
      <c r="D45" s="347">
        <v>524149542</v>
      </c>
      <c r="E45" s="348">
        <v>400000000</v>
      </c>
      <c r="F45" s="353"/>
      <c r="G45" s="358"/>
      <c r="H45" s="348">
        <v>400000000</v>
      </c>
      <c r="I45" s="349"/>
      <c r="J45" s="113"/>
      <c r="K45" s="360"/>
      <c r="L45" s="351" t="s">
        <v>202</v>
      </c>
      <c r="M45" s="342" t="s">
        <v>211</v>
      </c>
      <c r="N45" s="114"/>
      <c r="O45" s="5"/>
      <c r="P45" s="5"/>
      <c r="Q45" s="5"/>
      <c r="R45" s="5"/>
      <c r="S45" s="5"/>
      <c r="T45" s="5"/>
    </row>
    <row r="46" spans="1:20" ht="23.25" customHeight="1">
      <c r="A46" s="384">
        <v>7</v>
      </c>
      <c r="B46" s="364" t="s">
        <v>65</v>
      </c>
      <c r="C46" s="348">
        <v>1227450000</v>
      </c>
      <c r="D46" s="347">
        <v>1227450000</v>
      </c>
      <c r="E46" s="347">
        <v>1227450000</v>
      </c>
      <c r="F46" s="353"/>
      <c r="G46" s="358"/>
      <c r="H46" s="346"/>
      <c r="I46" s="349"/>
      <c r="J46" s="88">
        <f>157536000/1.08</f>
        <v>145866666.66666666</v>
      </c>
      <c r="K46" s="350">
        <v>145866567</v>
      </c>
      <c r="L46" s="351"/>
      <c r="M46" s="365"/>
      <c r="N46" s="47" t="s">
        <v>30</v>
      </c>
      <c r="O46" s="4"/>
      <c r="P46" s="5"/>
      <c r="Q46" s="5"/>
      <c r="R46" s="5"/>
      <c r="S46" s="5"/>
      <c r="T46" s="5"/>
    </row>
    <row r="47" spans="1:20" ht="23.25" customHeight="1">
      <c r="A47" s="384">
        <v>8</v>
      </c>
      <c r="B47" s="364" t="s">
        <v>66</v>
      </c>
      <c r="C47" s="348">
        <v>1190874000</v>
      </c>
      <c r="D47" s="347">
        <v>257703615</v>
      </c>
      <c r="E47" s="348">
        <v>400000000</v>
      </c>
      <c r="F47" s="354">
        <v>200000000</v>
      </c>
      <c r="G47" s="36">
        <v>264928950</v>
      </c>
      <c r="H47" s="348">
        <v>400000000</v>
      </c>
      <c r="I47" s="356">
        <v>400000000</v>
      </c>
      <c r="J47" s="113"/>
      <c r="K47" s="360"/>
      <c r="L47" s="351" t="s">
        <v>202</v>
      </c>
      <c r="M47" s="342" t="s">
        <v>205</v>
      </c>
      <c r="N47" s="119"/>
      <c r="O47" s="4"/>
      <c r="P47" s="5"/>
      <c r="Q47" s="5"/>
      <c r="R47" s="5"/>
      <c r="S47" s="5"/>
      <c r="T47" s="5"/>
    </row>
    <row r="48" spans="1:20" ht="23.25" customHeight="1">
      <c r="A48" s="384">
        <v>9</v>
      </c>
      <c r="B48" s="364" t="s">
        <v>67</v>
      </c>
      <c r="C48" s="348">
        <v>1202288000</v>
      </c>
      <c r="D48" s="347">
        <v>1202288000</v>
      </c>
      <c r="E48" s="348">
        <v>1202288000</v>
      </c>
      <c r="F48" s="353"/>
      <c r="G48" s="358"/>
      <c r="H48" s="346"/>
      <c r="I48" s="349"/>
      <c r="J48" s="88">
        <f>150868000/1.08</f>
        <v>139692592.5925926</v>
      </c>
      <c r="K48" s="350">
        <v>139692565</v>
      </c>
      <c r="L48" s="351"/>
      <c r="M48" s="365"/>
      <c r="N48" s="47" t="s">
        <v>30</v>
      </c>
      <c r="O48" s="4"/>
      <c r="P48" s="5"/>
      <c r="Q48" s="5"/>
      <c r="R48" s="5"/>
      <c r="S48" s="5"/>
      <c r="T48" s="5"/>
    </row>
    <row r="49" spans="1:20" ht="23.25" customHeight="1">
      <c r="A49" s="384">
        <v>10</v>
      </c>
      <c r="B49" s="364" t="s">
        <v>68</v>
      </c>
      <c r="C49" s="348">
        <v>1552019000</v>
      </c>
      <c r="D49" s="347">
        <v>1552019000</v>
      </c>
      <c r="E49" s="348">
        <v>1552019000</v>
      </c>
      <c r="F49" s="353"/>
      <c r="G49" s="358"/>
      <c r="H49" s="346"/>
      <c r="I49" s="349"/>
      <c r="J49" s="118">
        <f>148203000/1.08</f>
        <v>137225000</v>
      </c>
      <c r="K49" s="350">
        <v>137225262</v>
      </c>
      <c r="L49" s="351"/>
      <c r="M49" s="365"/>
      <c r="N49" s="47" t="s">
        <v>30</v>
      </c>
      <c r="O49" s="4"/>
      <c r="P49" s="5"/>
      <c r="Q49" s="5"/>
      <c r="R49" s="5"/>
      <c r="S49" s="5"/>
      <c r="T49" s="5"/>
    </row>
    <row r="50" spans="1:20" ht="23.25" customHeight="1">
      <c r="A50" s="384">
        <v>11</v>
      </c>
      <c r="B50" s="364" t="s">
        <v>69</v>
      </c>
      <c r="C50" s="348">
        <v>1191696000</v>
      </c>
      <c r="D50" s="347">
        <v>1191696000</v>
      </c>
      <c r="E50" s="348">
        <v>1191696000</v>
      </c>
      <c r="F50" s="353"/>
      <c r="G50" s="358"/>
      <c r="H50" s="346"/>
      <c r="I50" s="349"/>
      <c r="J50" s="88">
        <f>135000000/1.08</f>
        <v>124999999.99999999</v>
      </c>
      <c r="K50" s="350">
        <v>125000000</v>
      </c>
      <c r="L50" s="351"/>
      <c r="M50" s="365"/>
      <c r="N50" s="47" t="s">
        <v>30</v>
      </c>
      <c r="O50" s="4"/>
      <c r="P50" s="5"/>
      <c r="Q50" s="5"/>
      <c r="R50" s="5"/>
      <c r="S50" s="5"/>
      <c r="T50" s="5"/>
    </row>
    <row r="51" spans="1:20" ht="23.25" customHeight="1">
      <c r="A51" s="384">
        <v>12</v>
      </c>
      <c r="B51" s="364" t="s">
        <v>70</v>
      </c>
      <c r="C51" s="348">
        <v>1658348000</v>
      </c>
      <c r="D51" s="347">
        <v>1658348000</v>
      </c>
      <c r="E51" s="348">
        <v>1658348000</v>
      </c>
      <c r="F51" s="353"/>
      <c r="G51" s="358"/>
      <c r="H51" s="346"/>
      <c r="I51" s="349"/>
      <c r="J51" s="88">
        <f>171622000/1.08</f>
        <v>158909259.25925925</v>
      </c>
      <c r="K51" s="350">
        <v>158909689</v>
      </c>
      <c r="L51" s="351"/>
      <c r="M51" s="365"/>
      <c r="N51" s="47" t="s">
        <v>30</v>
      </c>
      <c r="O51" s="4"/>
      <c r="P51" s="5"/>
      <c r="Q51" s="5"/>
      <c r="R51" s="5"/>
      <c r="S51" s="5"/>
      <c r="T51" s="5"/>
    </row>
    <row r="52" spans="1:20" ht="23.25" customHeight="1">
      <c r="A52" s="384">
        <v>13</v>
      </c>
      <c r="B52" s="364" t="s">
        <v>71</v>
      </c>
      <c r="C52" s="348">
        <v>1420640000</v>
      </c>
      <c r="D52" s="347">
        <v>1420640000</v>
      </c>
      <c r="E52" s="348">
        <v>1420640000</v>
      </c>
      <c r="F52" s="353"/>
      <c r="G52" s="358"/>
      <c r="H52" s="346"/>
      <c r="I52" s="349"/>
      <c r="J52" s="88">
        <f>161003000/1.08</f>
        <v>149076851.85185185</v>
      </c>
      <c r="K52" s="350">
        <v>149077053</v>
      </c>
      <c r="L52" s="351"/>
      <c r="M52" s="365"/>
      <c r="N52" s="47" t="s">
        <v>30</v>
      </c>
      <c r="O52" s="4"/>
      <c r="P52" s="5"/>
      <c r="Q52" s="5"/>
      <c r="R52" s="5"/>
      <c r="S52" s="5"/>
      <c r="T52" s="5"/>
    </row>
    <row r="53" spans="1:20" ht="23.25" customHeight="1">
      <c r="A53" s="384">
        <v>14</v>
      </c>
      <c r="B53" s="364" t="s">
        <v>72</v>
      </c>
      <c r="C53" s="348">
        <v>1247611000</v>
      </c>
      <c r="D53" s="347">
        <v>1247611000</v>
      </c>
      <c r="E53" s="348">
        <v>1100000000</v>
      </c>
      <c r="F53" s="353"/>
      <c r="G53" s="358"/>
      <c r="H53" s="348">
        <v>147611000</v>
      </c>
      <c r="I53" s="349"/>
      <c r="J53" s="385">
        <v>84728704</v>
      </c>
      <c r="K53" s="360"/>
      <c r="L53" s="351" t="s">
        <v>208</v>
      </c>
      <c r="M53" s="342" t="s">
        <v>209</v>
      </c>
      <c r="N53" s="119"/>
      <c r="O53" s="4"/>
      <c r="P53" s="5"/>
      <c r="Q53" s="5"/>
      <c r="R53" s="5"/>
      <c r="S53" s="5"/>
      <c r="T53" s="5"/>
    </row>
    <row r="54" spans="1:20" ht="23.25" customHeight="1">
      <c r="A54" s="384">
        <v>15</v>
      </c>
      <c r="B54" s="364" t="s">
        <v>73</v>
      </c>
      <c r="C54" s="348">
        <v>1275262000</v>
      </c>
      <c r="D54" s="347">
        <v>1275262000</v>
      </c>
      <c r="E54" s="348">
        <v>1100000000</v>
      </c>
      <c r="F54" s="353"/>
      <c r="G54" s="358"/>
      <c r="H54" s="348">
        <v>175262000</v>
      </c>
      <c r="I54" s="349"/>
      <c r="J54" s="385">
        <v>142537963</v>
      </c>
      <c r="K54" s="360"/>
      <c r="L54" s="351" t="s">
        <v>208</v>
      </c>
      <c r="M54" s="342" t="s">
        <v>209</v>
      </c>
      <c r="N54" s="119"/>
      <c r="O54" s="4"/>
      <c r="P54" s="5"/>
      <c r="Q54" s="5"/>
      <c r="R54" s="5"/>
      <c r="S54" s="5"/>
      <c r="T54" s="5"/>
    </row>
    <row r="55" spans="1:20" ht="23.25" customHeight="1">
      <c r="A55" s="384">
        <v>16</v>
      </c>
      <c r="B55" s="364" t="s">
        <v>75</v>
      </c>
      <c r="C55" s="348">
        <v>1271898000</v>
      </c>
      <c r="D55" s="347">
        <v>1271898000</v>
      </c>
      <c r="E55" s="348">
        <v>1150000000</v>
      </c>
      <c r="F55" s="353"/>
      <c r="G55" s="358"/>
      <c r="H55" s="348">
        <v>121898000</v>
      </c>
      <c r="I55" s="349"/>
      <c r="J55" s="385">
        <v>108254630</v>
      </c>
      <c r="K55" s="360"/>
      <c r="L55" s="351" t="s">
        <v>208</v>
      </c>
      <c r="M55" s="342" t="s">
        <v>209</v>
      </c>
      <c r="N55" s="119"/>
      <c r="O55" s="4"/>
      <c r="P55" s="5"/>
      <c r="Q55" s="5"/>
      <c r="R55" s="5"/>
      <c r="S55" s="5"/>
      <c r="T55" s="5"/>
    </row>
    <row r="56" spans="1:20" ht="23.25" customHeight="1">
      <c r="A56" s="384">
        <v>17</v>
      </c>
      <c r="B56" s="364" t="s">
        <v>76</v>
      </c>
      <c r="C56" s="348">
        <v>1382220000</v>
      </c>
      <c r="D56" s="347">
        <v>1382220000</v>
      </c>
      <c r="E56" s="348">
        <v>1382220000</v>
      </c>
      <c r="F56" s="353"/>
      <c r="G56" s="358"/>
      <c r="H56" s="346"/>
      <c r="I56" s="349"/>
      <c r="J56" s="88">
        <f>134810000/1.08</f>
        <v>124824074.07407406</v>
      </c>
      <c r="K56" s="350">
        <v>124824112</v>
      </c>
      <c r="L56" s="351"/>
      <c r="M56" s="365"/>
      <c r="N56" s="47" t="s">
        <v>30</v>
      </c>
      <c r="O56" s="5"/>
      <c r="P56" s="5"/>
      <c r="Q56" s="5"/>
      <c r="R56" s="5"/>
      <c r="S56" s="5"/>
      <c r="T56" s="5"/>
    </row>
    <row r="57" spans="1:20" ht="23.25" customHeight="1">
      <c r="A57" s="384">
        <v>18</v>
      </c>
      <c r="B57" s="364" t="s">
        <v>77</v>
      </c>
      <c r="C57" s="348">
        <v>1509219000</v>
      </c>
      <c r="D57" s="347">
        <v>426300000</v>
      </c>
      <c r="E57" s="348">
        <v>300000000</v>
      </c>
      <c r="F57" s="354">
        <v>80000000</v>
      </c>
      <c r="G57" s="358"/>
      <c r="H57" s="348">
        <v>700000000</v>
      </c>
      <c r="I57" s="349"/>
      <c r="J57" s="113"/>
      <c r="K57" s="360"/>
      <c r="L57" s="361"/>
      <c r="M57" s="365"/>
      <c r="N57" s="47" t="s">
        <v>44</v>
      </c>
      <c r="O57" s="4"/>
      <c r="P57" s="5"/>
      <c r="Q57" s="5"/>
      <c r="R57" s="5"/>
      <c r="S57" s="5"/>
      <c r="T57" s="5"/>
    </row>
    <row r="58" spans="1:20" ht="23.25" customHeight="1">
      <c r="A58" s="357" t="s">
        <v>78</v>
      </c>
      <c r="B58" s="345"/>
      <c r="C58" s="346"/>
      <c r="D58" s="359"/>
      <c r="E58" s="346"/>
      <c r="F58" s="353"/>
      <c r="G58" s="358"/>
      <c r="H58" s="346"/>
      <c r="I58" s="349"/>
      <c r="J58" s="359"/>
      <c r="K58" s="360"/>
      <c r="L58" s="361"/>
      <c r="M58" s="362"/>
      <c r="N58" s="363"/>
      <c r="O58" s="4"/>
      <c r="P58" s="5"/>
      <c r="Q58" s="5"/>
      <c r="R58" s="5"/>
      <c r="S58" s="5"/>
      <c r="T58" s="5"/>
    </row>
    <row r="59" spans="1:20" ht="23.25" customHeight="1">
      <c r="A59" s="357" t="s">
        <v>79</v>
      </c>
      <c r="B59" s="760" t="s">
        <v>80</v>
      </c>
      <c r="C59" s="761"/>
      <c r="D59" s="761"/>
      <c r="E59" s="761"/>
      <c r="F59" s="761"/>
      <c r="G59" s="761"/>
      <c r="H59" s="761"/>
      <c r="I59" s="761"/>
      <c r="J59" s="761"/>
      <c r="K59" s="762"/>
      <c r="L59" s="386"/>
      <c r="M59" s="387"/>
      <c r="N59" s="324"/>
      <c r="O59" s="4"/>
      <c r="P59" s="5"/>
      <c r="Q59" s="5"/>
      <c r="R59" s="5"/>
      <c r="S59" s="5"/>
      <c r="T59" s="5"/>
    </row>
    <row r="60" spans="1:20" ht="23.25" customHeight="1">
      <c r="A60" s="344">
        <v>1</v>
      </c>
      <c r="B60" s="388" t="s">
        <v>87</v>
      </c>
      <c r="C60" s="389"/>
      <c r="D60" s="390">
        <v>346846500</v>
      </c>
      <c r="E60" s="389">
        <f t="shared" ref="E60:E61" si="0">832600000/2</f>
        <v>416300000</v>
      </c>
      <c r="F60" s="391">
        <v>150000000</v>
      </c>
      <c r="G60" s="391"/>
      <c r="H60" s="391">
        <v>583700000</v>
      </c>
      <c r="I60" s="392">
        <v>167400000</v>
      </c>
      <c r="J60" s="393"/>
      <c r="K60" s="360"/>
      <c r="L60" s="351" t="s">
        <v>202</v>
      </c>
      <c r="M60" s="369" t="s">
        <v>203</v>
      </c>
      <c r="N60" s="363"/>
      <c r="O60" s="5"/>
      <c r="P60" s="5"/>
      <c r="Q60" s="5"/>
      <c r="R60" s="5"/>
      <c r="S60" s="5"/>
      <c r="T60" s="5"/>
    </row>
    <row r="61" spans="1:20" ht="23.25" customHeight="1">
      <c r="A61" s="344">
        <v>2</v>
      </c>
      <c r="B61" s="388" t="s">
        <v>88</v>
      </c>
      <c r="C61" s="389"/>
      <c r="D61" s="390">
        <v>270616500</v>
      </c>
      <c r="E61" s="389">
        <f t="shared" si="0"/>
        <v>416300000</v>
      </c>
      <c r="F61" s="391">
        <v>250000000</v>
      </c>
      <c r="G61" s="36">
        <v>76230000</v>
      </c>
      <c r="H61" s="391">
        <v>583700000</v>
      </c>
      <c r="I61" s="394"/>
      <c r="J61" s="393"/>
      <c r="K61" s="360"/>
      <c r="L61" s="351" t="s">
        <v>202</v>
      </c>
      <c r="M61" s="369" t="s">
        <v>203</v>
      </c>
      <c r="N61" s="363"/>
      <c r="O61" s="5"/>
      <c r="P61" s="5"/>
      <c r="Q61" s="5"/>
      <c r="R61" s="5"/>
      <c r="S61" s="5"/>
      <c r="T61" s="5"/>
    </row>
    <row r="62" spans="1:20" ht="23.25" customHeight="1">
      <c r="A62" s="344">
        <v>3</v>
      </c>
      <c r="B62" s="345" t="s">
        <v>89</v>
      </c>
      <c r="C62" s="348">
        <v>1667337000</v>
      </c>
      <c r="D62" s="347">
        <v>1667337000</v>
      </c>
      <c r="E62" s="348">
        <v>1667337000</v>
      </c>
      <c r="F62" s="353"/>
      <c r="G62" s="358"/>
      <c r="H62" s="358"/>
      <c r="I62" s="349"/>
      <c r="J62" s="359"/>
      <c r="K62" s="350">
        <v>69430252</v>
      </c>
      <c r="L62" s="351"/>
      <c r="M62" s="369"/>
      <c r="N62" s="370" t="s">
        <v>30</v>
      </c>
      <c r="O62" s="5"/>
      <c r="P62" s="5"/>
      <c r="Q62" s="5"/>
      <c r="R62" s="5"/>
      <c r="S62" s="5"/>
      <c r="T62" s="5"/>
    </row>
    <row r="63" spans="1:20" ht="23.25" customHeight="1">
      <c r="A63" s="344">
        <v>4</v>
      </c>
      <c r="B63" s="364" t="s">
        <v>153</v>
      </c>
      <c r="C63" s="348">
        <v>2442810000</v>
      </c>
      <c r="D63" s="347">
        <v>2442810000</v>
      </c>
      <c r="E63" s="348">
        <v>2442810000</v>
      </c>
      <c r="F63" s="353"/>
      <c r="G63" s="358"/>
      <c r="H63" s="358"/>
      <c r="I63" s="349"/>
      <c r="J63" s="359"/>
      <c r="K63" s="360"/>
      <c r="L63" s="361"/>
      <c r="M63" s="369"/>
      <c r="N63" s="370" t="s">
        <v>30</v>
      </c>
      <c r="O63" s="5"/>
      <c r="P63" s="5"/>
      <c r="Q63" s="5"/>
      <c r="R63" s="5"/>
      <c r="S63" s="5"/>
      <c r="T63" s="5"/>
    </row>
    <row r="64" spans="1:20" ht="23.25" customHeight="1">
      <c r="A64" s="344">
        <v>5</v>
      </c>
      <c r="B64" s="345" t="s">
        <v>90</v>
      </c>
      <c r="C64" s="346">
        <v>0</v>
      </c>
      <c r="D64" s="347">
        <v>912863250</v>
      </c>
      <c r="E64" s="348">
        <v>300000000</v>
      </c>
      <c r="F64" s="353"/>
      <c r="G64" s="45">
        <v>671580000</v>
      </c>
      <c r="H64" s="346"/>
      <c r="I64" s="349"/>
      <c r="J64" s="359"/>
      <c r="K64" s="360"/>
      <c r="L64" s="361"/>
      <c r="M64" s="369" t="s">
        <v>209</v>
      </c>
      <c r="N64" s="363"/>
      <c r="O64" s="4"/>
      <c r="P64" s="5"/>
      <c r="Q64" s="5"/>
      <c r="R64" s="5"/>
      <c r="S64" s="5"/>
      <c r="T64" s="5"/>
    </row>
    <row r="65" spans="1:20" ht="23.25" customHeight="1">
      <c r="A65" s="344">
        <v>6</v>
      </c>
      <c r="B65" s="388" t="s">
        <v>92</v>
      </c>
      <c r="C65" s="389">
        <v>0</v>
      </c>
      <c r="D65" s="390">
        <v>250807928</v>
      </c>
      <c r="E65" s="389"/>
      <c r="F65" s="395"/>
      <c r="G65" s="45">
        <v>16776450</v>
      </c>
      <c r="H65" s="396"/>
      <c r="I65" s="394"/>
      <c r="J65" s="393"/>
      <c r="K65" s="360"/>
      <c r="L65" s="361"/>
      <c r="M65" s="369" t="s">
        <v>203</v>
      </c>
      <c r="N65" s="363"/>
      <c r="O65" s="4"/>
      <c r="P65" s="5"/>
      <c r="Q65" s="5"/>
      <c r="R65" s="5"/>
      <c r="S65" s="5"/>
      <c r="T65" s="5"/>
    </row>
    <row r="66" spans="1:20" ht="23.25" customHeight="1">
      <c r="A66" s="357" t="s">
        <v>93</v>
      </c>
      <c r="B66" s="760" t="s">
        <v>94</v>
      </c>
      <c r="C66" s="761"/>
      <c r="D66" s="761"/>
      <c r="E66" s="761"/>
      <c r="F66" s="761"/>
      <c r="G66" s="761"/>
      <c r="H66" s="761"/>
      <c r="I66" s="761"/>
      <c r="J66" s="761"/>
      <c r="K66" s="762"/>
      <c r="L66" s="386"/>
      <c r="M66" s="387"/>
      <c r="N66" s="324"/>
      <c r="O66" s="4"/>
      <c r="P66" s="5"/>
      <c r="Q66" s="5"/>
      <c r="R66" s="5"/>
      <c r="S66" s="5"/>
      <c r="T66" s="5"/>
    </row>
    <row r="67" spans="1:20" ht="23.25" customHeight="1">
      <c r="A67" s="397">
        <v>1</v>
      </c>
      <c r="B67" s="345" t="s">
        <v>95</v>
      </c>
      <c r="C67" s="346">
        <v>2579225000</v>
      </c>
      <c r="D67" s="347">
        <v>1031690000</v>
      </c>
      <c r="E67" s="346"/>
      <c r="F67" s="353"/>
      <c r="G67" s="355">
        <v>20633800</v>
      </c>
      <c r="H67" s="358"/>
      <c r="I67" s="349"/>
      <c r="J67" s="359"/>
      <c r="K67" s="360"/>
      <c r="L67" s="361"/>
      <c r="M67" s="362"/>
      <c r="N67" s="363"/>
      <c r="O67" s="5"/>
      <c r="P67" s="5"/>
      <c r="Q67" s="5"/>
      <c r="R67" s="5"/>
      <c r="S67" s="5"/>
      <c r="T67" s="5"/>
    </row>
    <row r="68" spans="1:20" ht="23.25" customHeight="1">
      <c r="A68" s="357" t="s">
        <v>96</v>
      </c>
      <c r="B68" s="760" t="s">
        <v>97</v>
      </c>
      <c r="C68" s="761"/>
      <c r="D68" s="761"/>
      <c r="E68" s="761"/>
      <c r="F68" s="761"/>
      <c r="G68" s="761"/>
      <c r="H68" s="761"/>
      <c r="I68" s="761"/>
      <c r="J68" s="761"/>
      <c r="K68" s="762"/>
      <c r="L68" s="386"/>
      <c r="M68" s="387"/>
      <c r="N68" s="324"/>
      <c r="O68" s="5"/>
      <c r="P68" s="5"/>
      <c r="Q68" s="5"/>
      <c r="R68" s="5"/>
      <c r="S68" s="5"/>
      <c r="T68" s="5"/>
    </row>
    <row r="69" spans="1:20" ht="34.5" customHeight="1">
      <c r="A69" s="398">
        <v>1</v>
      </c>
      <c r="B69" s="399" t="s">
        <v>110</v>
      </c>
      <c r="C69" s="400">
        <v>6120000000</v>
      </c>
      <c r="D69" s="401">
        <v>1098540000</v>
      </c>
      <c r="E69" s="400"/>
      <c r="F69" s="402"/>
      <c r="G69" s="403">
        <v>30600000</v>
      </c>
      <c r="H69" s="404"/>
      <c r="I69" s="405"/>
      <c r="J69" s="401"/>
      <c r="K69" s="406"/>
      <c r="L69" s="407"/>
      <c r="M69" s="408"/>
      <c r="N69" s="409"/>
      <c r="O69" s="5"/>
      <c r="P69" s="5"/>
      <c r="Q69" s="5"/>
      <c r="R69" s="5"/>
      <c r="S69" s="5"/>
      <c r="T69" s="5"/>
    </row>
    <row r="70" spans="1:20" ht="25.5" customHeight="1">
      <c r="A70" s="410"/>
      <c r="B70" s="411" t="s">
        <v>99</v>
      </c>
      <c r="C70" s="412">
        <f t="shared" ref="C70:K70" si="1">SUM(C12:C69)</f>
        <v>69204140000</v>
      </c>
      <c r="D70" s="412">
        <f t="shared" si="1"/>
        <v>47593807258</v>
      </c>
      <c r="E70" s="412">
        <f t="shared" si="1"/>
        <v>43288660000</v>
      </c>
      <c r="F70" s="412">
        <f t="shared" si="1"/>
        <v>2846000000</v>
      </c>
      <c r="G70" s="412">
        <f t="shared" si="1"/>
        <v>3265089362</v>
      </c>
      <c r="H70" s="412">
        <f t="shared" si="1"/>
        <v>8320409000</v>
      </c>
      <c r="I70" s="412">
        <f t="shared" si="1"/>
        <v>2167400000</v>
      </c>
      <c r="J70" s="412">
        <f t="shared" si="1"/>
        <v>2675770371.5925927</v>
      </c>
      <c r="K70" s="413">
        <f t="shared" si="1"/>
        <v>2312124357</v>
      </c>
      <c r="L70" s="414"/>
      <c r="M70" s="415"/>
      <c r="N70" s="416"/>
      <c r="O70" s="5"/>
      <c r="P70" s="5"/>
      <c r="Q70" s="5"/>
      <c r="R70" s="5"/>
      <c r="S70" s="5"/>
      <c r="T70" s="5"/>
    </row>
    <row r="71" spans="1:20" ht="15.75" customHeight="1">
      <c r="A71" s="11"/>
      <c r="B71" s="1"/>
      <c r="C71" s="100"/>
      <c r="D71" s="100"/>
      <c r="E71" s="100"/>
      <c r="F71" s="100"/>
      <c r="G71" s="100"/>
      <c r="H71" s="100"/>
      <c r="I71" s="100"/>
      <c r="J71" s="417"/>
      <c r="K71" s="417"/>
      <c r="L71" s="417"/>
      <c r="M71" s="102"/>
      <c r="N71" s="102"/>
      <c r="O71" s="5"/>
      <c r="P71" s="5"/>
      <c r="Q71" s="5"/>
      <c r="R71" s="5"/>
      <c r="S71" s="5"/>
      <c r="T71" s="5"/>
    </row>
    <row r="72" spans="1:20" ht="15.75" customHeight="1">
      <c r="A72" s="11"/>
      <c r="B72" s="11"/>
      <c r="C72" s="11"/>
      <c r="D72" s="418"/>
      <c r="E72" s="11"/>
      <c r="F72" s="11"/>
      <c r="G72" s="11"/>
      <c r="H72" s="11"/>
      <c r="I72" s="11"/>
      <c r="J72" s="417"/>
      <c r="K72" s="417"/>
      <c r="L72" s="417"/>
      <c r="M72" s="11"/>
      <c r="N72" s="11"/>
      <c r="O72" s="5"/>
      <c r="P72" s="5"/>
      <c r="Q72" s="5"/>
      <c r="R72" s="5"/>
      <c r="S72" s="5"/>
      <c r="T72" s="5"/>
    </row>
    <row r="73" spans="1:20" ht="15.75" customHeight="1">
      <c r="A73" s="5"/>
      <c r="B73" s="5"/>
      <c r="C73" s="5"/>
      <c r="D73" s="4"/>
      <c r="E73" s="4"/>
      <c r="F73" s="5"/>
      <c r="G73" s="5"/>
      <c r="H73" s="5"/>
      <c r="I73" s="5"/>
      <c r="J73" s="419"/>
      <c r="K73" s="419"/>
      <c r="L73" s="419"/>
      <c r="M73" s="5"/>
      <c r="N73" s="5"/>
      <c r="O73" s="5"/>
      <c r="P73" s="5"/>
      <c r="Q73" s="5"/>
      <c r="R73" s="5"/>
      <c r="S73" s="5"/>
      <c r="T73" s="5"/>
    </row>
    <row r="74" spans="1:20" ht="15.75" customHeight="1">
      <c r="A74" s="5"/>
      <c r="B74" s="5"/>
      <c r="C74" s="5"/>
      <c r="D74" s="5"/>
      <c r="E74" s="5"/>
      <c r="F74" s="5"/>
      <c r="G74" s="5"/>
      <c r="H74" s="5"/>
      <c r="I74" s="5"/>
      <c r="J74" s="419"/>
      <c r="K74" s="419"/>
      <c r="L74" s="419"/>
      <c r="M74" s="5"/>
      <c r="N74" s="5"/>
      <c r="O74" s="5"/>
      <c r="P74" s="5"/>
      <c r="Q74" s="5"/>
      <c r="R74" s="5"/>
      <c r="S74" s="5"/>
      <c r="T74" s="5"/>
    </row>
    <row r="75" spans="1:20" ht="15.75" customHeight="1">
      <c r="A75" s="5"/>
      <c r="B75" s="5"/>
      <c r="C75" s="5"/>
      <c r="D75" s="5"/>
      <c r="E75" s="5"/>
      <c r="F75" s="5"/>
      <c r="G75" s="5"/>
      <c r="H75" s="5"/>
      <c r="I75" s="5"/>
      <c r="J75" s="419"/>
      <c r="K75" s="419"/>
      <c r="L75" s="419"/>
      <c r="M75" s="5"/>
      <c r="N75" s="5"/>
      <c r="O75" s="5"/>
      <c r="P75" s="5"/>
      <c r="Q75" s="5"/>
      <c r="R75" s="5"/>
      <c r="S75" s="5"/>
      <c r="T75" s="5"/>
    </row>
    <row r="76" spans="1:20" ht="15.75" customHeight="1">
      <c r="A76" s="5"/>
      <c r="B76" s="5"/>
      <c r="C76" s="5"/>
      <c r="D76" s="5"/>
      <c r="E76" s="5"/>
      <c r="F76" s="5"/>
      <c r="G76" s="5"/>
      <c r="H76" s="5"/>
      <c r="I76" s="5"/>
      <c r="J76" s="419"/>
      <c r="K76" s="419"/>
      <c r="L76" s="419"/>
      <c r="M76" s="5"/>
      <c r="N76" s="5"/>
      <c r="O76" s="5"/>
      <c r="P76" s="5"/>
      <c r="Q76" s="5"/>
      <c r="R76" s="5"/>
      <c r="S76" s="5"/>
      <c r="T76" s="5"/>
    </row>
    <row r="77" spans="1:20" ht="15.75" customHeight="1">
      <c r="A77" s="5"/>
      <c r="B77" s="5"/>
      <c r="C77" s="5"/>
      <c r="D77" s="5"/>
      <c r="E77" s="5"/>
      <c r="F77" s="5"/>
      <c r="G77" s="5"/>
      <c r="H77" s="5"/>
      <c r="I77" s="5"/>
      <c r="J77" s="419"/>
      <c r="K77" s="419"/>
      <c r="L77" s="419"/>
      <c r="M77" s="5"/>
      <c r="N77" s="5"/>
      <c r="O77" s="5"/>
      <c r="P77" s="5"/>
      <c r="Q77" s="5"/>
      <c r="R77" s="5"/>
      <c r="S77" s="5"/>
      <c r="T77" s="5"/>
    </row>
    <row r="78" spans="1:20" ht="15.75" customHeight="1">
      <c r="A78" s="5"/>
      <c r="B78" s="5"/>
      <c r="C78" s="5"/>
      <c r="D78" s="5"/>
      <c r="E78" s="5"/>
      <c r="F78" s="5"/>
      <c r="G78" s="5"/>
      <c r="H78" s="5"/>
      <c r="I78" s="5"/>
      <c r="J78" s="419"/>
      <c r="K78" s="419"/>
      <c r="L78" s="419"/>
      <c r="M78" s="5"/>
      <c r="N78" s="5"/>
      <c r="O78" s="5"/>
      <c r="P78" s="5"/>
      <c r="Q78" s="5"/>
      <c r="R78" s="5"/>
      <c r="S78" s="5"/>
      <c r="T78" s="5"/>
    </row>
    <row r="79" spans="1:20" ht="15.75" customHeight="1">
      <c r="A79" s="5"/>
      <c r="B79" s="5"/>
      <c r="C79" s="5"/>
      <c r="D79" s="5"/>
      <c r="E79" s="5"/>
      <c r="F79" s="5"/>
      <c r="G79" s="5"/>
      <c r="H79" s="5"/>
      <c r="I79" s="5"/>
      <c r="J79" s="419"/>
      <c r="K79" s="419"/>
      <c r="L79" s="419"/>
      <c r="M79" s="5"/>
      <c r="N79" s="5"/>
      <c r="O79" s="5"/>
      <c r="P79" s="5"/>
      <c r="Q79" s="5"/>
      <c r="R79" s="5"/>
      <c r="S79" s="5"/>
      <c r="T79" s="5"/>
    </row>
    <row r="80" spans="1:20" ht="15.75" customHeight="1">
      <c r="A80" s="5"/>
      <c r="B80" s="5"/>
      <c r="C80" s="5"/>
      <c r="D80" s="5"/>
      <c r="E80" s="5"/>
      <c r="F80" s="5"/>
      <c r="G80" s="5"/>
      <c r="H80" s="5"/>
      <c r="I80" s="5"/>
      <c r="J80" s="419"/>
      <c r="K80" s="419"/>
      <c r="L80" s="419"/>
      <c r="M80" s="5"/>
      <c r="N80" s="5"/>
      <c r="O80" s="5"/>
      <c r="P80" s="5"/>
      <c r="Q80" s="5"/>
      <c r="R80" s="5"/>
      <c r="S80" s="5"/>
      <c r="T80" s="5"/>
    </row>
    <row r="81" spans="1:20" ht="15.75" customHeight="1">
      <c r="A81" s="5"/>
      <c r="B81" s="5"/>
      <c r="C81" s="5"/>
      <c r="D81" s="5"/>
      <c r="E81" s="5"/>
      <c r="F81" s="5"/>
      <c r="G81" s="5"/>
      <c r="H81" s="5"/>
      <c r="I81" s="5"/>
      <c r="J81" s="419"/>
      <c r="K81" s="419"/>
      <c r="L81" s="419"/>
      <c r="M81" s="5"/>
      <c r="N81" s="5"/>
      <c r="O81" s="5"/>
      <c r="P81" s="5"/>
      <c r="Q81" s="5"/>
      <c r="R81" s="5"/>
      <c r="S81" s="5"/>
      <c r="T81" s="5"/>
    </row>
    <row r="82" spans="1:20" ht="15.75" customHeight="1">
      <c r="A82" s="5"/>
      <c r="B82" s="5"/>
      <c r="C82" s="5"/>
      <c r="D82" s="5"/>
      <c r="E82" s="5"/>
      <c r="F82" s="5"/>
      <c r="G82" s="5"/>
      <c r="H82" s="5"/>
      <c r="I82" s="5"/>
      <c r="J82" s="419"/>
      <c r="K82" s="419"/>
      <c r="L82" s="419"/>
      <c r="M82" s="5"/>
      <c r="N82" s="5"/>
      <c r="O82" s="5"/>
      <c r="P82" s="5"/>
      <c r="Q82" s="5"/>
      <c r="R82" s="5"/>
      <c r="S82" s="5"/>
      <c r="T82" s="5"/>
    </row>
    <row r="83" spans="1:20" ht="15.75" customHeight="1">
      <c r="A83" s="5"/>
      <c r="B83" s="5"/>
      <c r="C83" s="5"/>
      <c r="D83" s="5"/>
      <c r="E83" s="5"/>
      <c r="F83" s="5"/>
      <c r="G83" s="5"/>
      <c r="H83" s="5"/>
      <c r="I83" s="5"/>
      <c r="J83" s="419"/>
      <c r="K83" s="419"/>
      <c r="L83" s="419"/>
      <c r="M83" s="5"/>
      <c r="N83" s="5"/>
      <c r="O83" s="5"/>
      <c r="P83" s="5"/>
      <c r="Q83" s="5"/>
      <c r="R83" s="5"/>
      <c r="S83" s="5"/>
      <c r="T83" s="5"/>
    </row>
    <row r="84" spans="1:20" ht="15.75" customHeight="1">
      <c r="A84" s="5"/>
      <c r="B84" s="5"/>
      <c r="C84" s="5"/>
      <c r="D84" s="5"/>
      <c r="E84" s="5"/>
      <c r="F84" s="5"/>
      <c r="G84" s="5"/>
      <c r="H84" s="5"/>
      <c r="I84" s="5"/>
      <c r="J84" s="419"/>
      <c r="K84" s="419"/>
      <c r="L84" s="419"/>
      <c r="M84" s="5"/>
      <c r="N84" s="5"/>
      <c r="O84" s="5"/>
      <c r="P84" s="5"/>
      <c r="Q84" s="5"/>
      <c r="R84" s="5"/>
      <c r="S84" s="5"/>
      <c r="T84" s="5"/>
    </row>
    <row r="85" spans="1:20" ht="15.75" customHeight="1">
      <c r="A85" s="5"/>
      <c r="B85" s="5"/>
      <c r="C85" s="5"/>
      <c r="D85" s="5"/>
      <c r="E85" s="5"/>
      <c r="F85" s="5"/>
      <c r="G85" s="5"/>
      <c r="H85" s="5"/>
      <c r="I85" s="5"/>
      <c r="J85" s="419"/>
      <c r="K85" s="419"/>
      <c r="L85" s="419"/>
      <c r="M85" s="5"/>
      <c r="N85" s="5"/>
      <c r="O85" s="5"/>
      <c r="P85" s="5"/>
      <c r="Q85" s="5"/>
      <c r="R85" s="5"/>
      <c r="S85" s="5"/>
      <c r="T85" s="5"/>
    </row>
    <row r="86" spans="1:20" ht="15.75" customHeight="1">
      <c r="A86" s="5"/>
      <c r="B86" s="5"/>
      <c r="C86" s="5"/>
      <c r="D86" s="5"/>
      <c r="E86" s="5"/>
      <c r="F86" s="5"/>
      <c r="G86" s="5"/>
      <c r="H86" s="5"/>
      <c r="I86" s="5"/>
      <c r="J86" s="419"/>
      <c r="K86" s="419"/>
      <c r="L86" s="419"/>
      <c r="M86" s="5"/>
      <c r="N86" s="5"/>
      <c r="O86" s="5"/>
      <c r="P86" s="5"/>
      <c r="Q86" s="5"/>
      <c r="R86" s="5"/>
      <c r="S86" s="5"/>
      <c r="T86" s="5"/>
    </row>
    <row r="87" spans="1:20" ht="15.75" customHeight="1">
      <c r="A87" s="5"/>
      <c r="B87" s="5"/>
      <c r="C87" s="5"/>
      <c r="D87" s="5"/>
      <c r="E87" s="5"/>
      <c r="F87" s="5"/>
      <c r="G87" s="5"/>
      <c r="H87" s="5"/>
      <c r="I87" s="5"/>
      <c r="J87" s="419"/>
      <c r="K87" s="419"/>
      <c r="L87" s="419"/>
      <c r="M87" s="5"/>
      <c r="N87" s="5"/>
      <c r="O87" s="5"/>
      <c r="P87" s="5"/>
      <c r="Q87" s="5"/>
      <c r="R87" s="5"/>
      <c r="S87" s="5"/>
      <c r="T87" s="5"/>
    </row>
    <row r="88" spans="1:20" ht="15.75" customHeight="1">
      <c r="A88" s="5"/>
      <c r="B88" s="5"/>
      <c r="C88" s="5"/>
      <c r="D88" s="5"/>
      <c r="E88" s="5"/>
      <c r="F88" s="5"/>
      <c r="G88" s="5"/>
      <c r="H88" s="5"/>
      <c r="I88" s="5"/>
      <c r="J88" s="419"/>
      <c r="K88" s="419"/>
      <c r="L88" s="419"/>
      <c r="M88" s="5"/>
      <c r="N88" s="5"/>
      <c r="O88" s="5"/>
      <c r="P88" s="5"/>
      <c r="Q88" s="5"/>
      <c r="R88" s="5"/>
      <c r="S88" s="5"/>
      <c r="T88" s="5"/>
    </row>
    <row r="89" spans="1:20" ht="15.75" customHeight="1">
      <c r="A89" s="5"/>
      <c r="B89" s="5"/>
      <c r="C89" s="5"/>
      <c r="D89" s="5"/>
      <c r="E89" s="5"/>
      <c r="F89" s="5"/>
      <c r="G89" s="5"/>
      <c r="H89" s="5"/>
      <c r="I89" s="5"/>
      <c r="J89" s="419"/>
      <c r="K89" s="419"/>
      <c r="L89" s="419"/>
      <c r="M89" s="5"/>
      <c r="N89" s="5"/>
      <c r="O89" s="5"/>
      <c r="P89" s="5"/>
      <c r="Q89" s="5"/>
      <c r="R89" s="5"/>
      <c r="S89" s="5"/>
      <c r="T89" s="5"/>
    </row>
    <row r="90" spans="1:20" ht="15.75" customHeight="1">
      <c r="A90" s="5"/>
      <c r="B90" s="5"/>
      <c r="C90" s="5"/>
      <c r="D90" s="5"/>
      <c r="E90" s="5"/>
      <c r="F90" s="5"/>
      <c r="G90" s="5"/>
      <c r="H90" s="5"/>
      <c r="I90" s="5"/>
      <c r="J90" s="419"/>
      <c r="K90" s="419"/>
      <c r="L90" s="419"/>
      <c r="M90" s="5"/>
      <c r="N90" s="5"/>
      <c r="O90" s="5"/>
      <c r="P90" s="5"/>
      <c r="Q90" s="5"/>
      <c r="R90" s="5"/>
      <c r="S90" s="5"/>
      <c r="T90" s="5"/>
    </row>
    <row r="91" spans="1:20" ht="15.75" customHeight="1">
      <c r="A91" s="5"/>
      <c r="B91" s="5"/>
      <c r="C91" s="5"/>
      <c r="D91" s="5"/>
      <c r="E91" s="5"/>
      <c r="F91" s="5"/>
      <c r="G91" s="5"/>
      <c r="H91" s="5"/>
      <c r="I91" s="5"/>
      <c r="J91" s="419"/>
      <c r="K91" s="419"/>
      <c r="L91" s="419"/>
      <c r="M91" s="5"/>
      <c r="N91" s="5"/>
      <c r="O91" s="5"/>
      <c r="P91" s="5"/>
      <c r="Q91" s="5"/>
      <c r="R91" s="5"/>
      <c r="S91" s="5"/>
      <c r="T91" s="5"/>
    </row>
    <row r="92" spans="1:20" ht="15.75" customHeight="1">
      <c r="A92" s="5"/>
      <c r="B92" s="5"/>
      <c r="C92" s="5"/>
      <c r="D92" s="5"/>
      <c r="E92" s="5"/>
      <c r="F92" s="5"/>
      <c r="G92" s="5"/>
      <c r="H92" s="5"/>
      <c r="I92" s="5"/>
      <c r="J92" s="419"/>
      <c r="K92" s="419"/>
      <c r="L92" s="419"/>
      <c r="M92" s="5"/>
      <c r="N92" s="5"/>
      <c r="O92" s="5"/>
      <c r="P92" s="5"/>
      <c r="Q92" s="5"/>
      <c r="R92" s="5"/>
      <c r="S92" s="5"/>
      <c r="T92" s="5"/>
    </row>
    <row r="93" spans="1:20" ht="15.75" customHeight="1">
      <c r="A93" s="5"/>
      <c r="B93" s="5"/>
      <c r="C93" s="5"/>
      <c r="D93" s="5"/>
      <c r="E93" s="5"/>
      <c r="F93" s="5"/>
      <c r="G93" s="5"/>
      <c r="H93" s="5"/>
      <c r="I93" s="5"/>
      <c r="J93" s="419"/>
      <c r="K93" s="419"/>
      <c r="L93" s="419"/>
      <c r="M93" s="5"/>
      <c r="N93" s="5"/>
      <c r="O93" s="5"/>
      <c r="P93" s="5"/>
      <c r="Q93" s="5"/>
      <c r="R93" s="5"/>
      <c r="S93" s="5"/>
      <c r="T93" s="5"/>
    </row>
    <row r="94" spans="1:20" ht="15.75" customHeight="1">
      <c r="A94" s="5"/>
      <c r="B94" s="5"/>
      <c r="C94" s="5"/>
      <c r="D94" s="5"/>
      <c r="E94" s="5"/>
      <c r="F94" s="5"/>
      <c r="G94" s="5"/>
      <c r="H94" s="5"/>
      <c r="I94" s="5"/>
      <c r="J94" s="419"/>
      <c r="K94" s="419"/>
      <c r="L94" s="419"/>
      <c r="M94" s="5"/>
      <c r="N94" s="5"/>
      <c r="O94" s="5"/>
      <c r="P94" s="5"/>
      <c r="Q94" s="5"/>
      <c r="R94" s="5"/>
      <c r="S94" s="5"/>
      <c r="T94" s="5"/>
    </row>
    <row r="95" spans="1:20" ht="15.75" customHeight="1">
      <c r="A95" s="5"/>
      <c r="B95" s="5"/>
      <c r="C95" s="5"/>
      <c r="D95" s="5"/>
      <c r="E95" s="5"/>
      <c r="F95" s="5"/>
      <c r="G95" s="5"/>
      <c r="H95" s="5"/>
      <c r="I95" s="5"/>
      <c r="J95" s="419"/>
      <c r="K95" s="419"/>
      <c r="L95" s="419"/>
      <c r="M95" s="5"/>
      <c r="N95" s="5"/>
      <c r="O95" s="5"/>
      <c r="P95" s="5"/>
      <c r="Q95" s="5"/>
      <c r="R95" s="5"/>
      <c r="S95" s="5"/>
      <c r="T95" s="5"/>
    </row>
    <row r="96" spans="1:20" ht="15.75" customHeight="1">
      <c r="A96" s="5"/>
      <c r="B96" s="5"/>
      <c r="C96" s="5"/>
      <c r="D96" s="5"/>
      <c r="E96" s="5"/>
      <c r="F96" s="5"/>
      <c r="G96" s="5"/>
      <c r="H96" s="5"/>
      <c r="I96" s="5"/>
      <c r="J96" s="419"/>
      <c r="K96" s="419"/>
      <c r="L96" s="419"/>
      <c r="M96" s="5"/>
      <c r="N96" s="5"/>
      <c r="O96" s="5"/>
      <c r="P96" s="5"/>
      <c r="Q96" s="5"/>
      <c r="R96" s="5"/>
      <c r="S96" s="5"/>
      <c r="T96" s="5"/>
    </row>
    <row r="97" spans="1:20" ht="15.75" customHeight="1">
      <c r="A97" s="5"/>
      <c r="B97" s="5"/>
      <c r="C97" s="5"/>
      <c r="D97" s="5"/>
      <c r="E97" s="5"/>
      <c r="F97" s="5"/>
      <c r="G97" s="5"/>
      <c r="H97" s="5"/>
      <c r="I97" s="5"/>
      <c r="J97" s="419"/>
      <c r="K97" s="419"/>
      <c r="L97" s="419"/>
      <c r="M97" s="5"/>
      <c r="N97" s="5"/>
      <c r="O97" s="5"/>
      <c r="P97" s="5"/>
      <c r="Q97" s="5"/>
      <c r="R97" s="5"/>
      <c r="S97" s="5"/>
      <c r="T97" s="5"/>
    </row>
    <row r="98" spans="1:20" ht="15.75" customHeight="1">
      <c r="A98" s="5"/>
      <c r="B98" s="5"/>
      <c r="C98" s="5"/>
      <c r="D98" s="5"/>
      <c r="E98" s="5"/>
      <c r="F98" s="5"/>
      <c r="G98" s="5"/>
      <c r="H98" s="5"/>
      <c r="I98" s="5"/>
      <c r="J98" s="419"/>
      <c r="K98" s="419"/>
      <c r="L98" s="419"/>
      <c r="M98" s="5"/>
      <c r="N98" s="5"/>
      <c r="O98" s="5"/>
      <c r="P98" s="5"/>
      <c r="Q98" s="5"/>
      <c r="R98" s="5"/>
      <c r="S98" s="5"/>
      <c r="T98" s="5"/>
    </row>
    <row r="99" spans="1:20" ht="15.75" customHeight="1">
      <c r="A99" s="5"/>
      <c r="B99" s="5"/>
      <c r="C99" s="5"/>
      <c r="D99" s="5"/>
      <c r="E99" s="5"/>
      <c r="F99" s="5"/>
      <c r="G99" s="5"/>
      <c r="H99" s="5"/>
      <c r="I99" s="5"/>
      <c r="J99" s="419"/>
      <c r="K99" s="419"/>
      <c r="L99" s="419"/>
      <c r="M99" s="5"/>
      <c r="N99" s="5"/>
      <c r="O99" s="5"/>
      <c r="P99" s="5"/>
      <c r="Q99" s="5"/>
      <c r="R99" s="5"/>
      <c r="S99" s="5"/>
      <c r="T99" s="5"/>
    </row>
    <row r="100" spans="1:2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419"/>
      <c r="K100" s="419"/>
      <c r="L100" s="419"/>
      <c r="M100" s="5"/>
      <c r="N100" s="5"/>
      <c r="O100" s="5"/>
      <c r="P100" s="5"/>
      <c r="Q100" s="5"/>
      <c r="R100" s="5"/>
      <c r="S100" s="5"/>
      <c r="T100" s="5"/>
    </row>
    <row r="101" spans="1:20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419"/>
      <c r="K101" s="419"/>
      <c r="L101" s="419"/>
      <c r="M101" s="5"/>
      <c r="N101" s="5"/>
      <c r="O101" s="5"/>
      <c r="P101" s="5"/>
      <c r="Q101" s="5"/>
      <c r="R101" s="5"/>
      <c r="S101" s="5"/>
      <c r="T101" s="5"/>
    </row>
    <row r="102" spans="1:20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419"/>
      <c r="K102" s="419"/>
      <c r="L102" s="419"/>
      <c r="M102" s="5"/>
      <c r="N102" s="5"/>
      <c r="O102" s="5"/>
      <c r="P102" s="5"/>
      <c r="Q102" s="5"/>
      <c r="R102" s="5"/>
      <c r="S102" s="5"/>
      <c r="T102" s="5"/>
    </row>
    <row r="103" spans="1:20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419"/>
      <c r="K103" s="419"/>
      <c r="L103" s="419"/>
      <c r="M103" s="5"/>
      <c r="N103" s="5"/>
      <c r="O103" s="5"/>
      <c r="P103" s="5"/>
      <c r="Q103" s="5"/>
      <c r="R103" s="5"/>
      <c r="S103" s="5"/>
      <c r="T103" s="5"/>
    </row>
    <row r="104" spans="1:20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419"/>
      <c r="K104" s="419"/>
      <c r="L104" s="419"/>
      <c r="M104" s="5"/>
      <c r="N104" s="5"/>
      <c r="O104" s="5"/>
      <c r="P104" s="5"/>
      <c r="Q104" s="5"/>
      <c r="R104" s="5"/>
      <c r="S104" s="5"/>
      <c r="T104" s="5"/>
    </row>
    <row r="105" spans="1:20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419"/>
      <c r="K105" s="419"/>
      <c r="L105" s="419"/>
      <c r="M105" s="5"/>
      <c r="N105" s="5"/>
      <c r="O105" s="5"/>
      <c r="P105" s="5"/>
      <c r="Q105" s="5"/>
      <c r="R105" s="5"/>
      <c r="S105" s="5"/>
      <c r="T105" s="5"/>
    </row>
    <row r="106" spans="1:20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419"/>
      <c r="K106" s="419"/>
      <c r="L106" s="419"/>
      <c r="M106" s="5"/>
      <c r="N106" s="5"/>
      <c r="O106" s="5"/>
      <c r="P106" s="5"/>
      <c r="Q106" s="5"/>
      <c r="R106" s="5"/>
      <c r="S106" s="5"/>
      <c r="T106" s="5"/>
    </row>
    <row r="107" spans="1:20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419"/>
      <c r="K107" s="419"/>
      <c r="L107" s="419"/>
      <c r="M107" s="5"/>
      <c r="N107" s="5"/>
      <c r="O107" s="5"/>
      <c r="P107" s="5"/>
      <c r="Q107" s="5"/>
      <c r="R107" s="5"/>
      <c r="S107" s="5"/>
      <c r="T107" s="5"/>
    </row>
    <row r="108" spans="1:20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419"/>
      <c r="K108" s="419"/>
      <c r="L108" s="419"/>
      <c r="M108" s="5"/>
      <c r="N108" s="5"/>
      <c r="O108" s="5"/>
      <c r="P108" s="5"/>
      <c r="Q108" s="5"/>
      <c r="R108" s="5"/>
      <c r="S108" s="5"/>
      <c r="T108" s="5"/>
    </row>
    <row r="109" spans="1:20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419"/>
      <c r="K109" s="419"/>
      <c r="L109" s="419"/>
      <c r="M109" s="5"/>
      <c r="N109" s="5"/>
      <c r="O109" s="5"/>
      <c r="P109" s="5"/>
      <c r="Q109" s="5"/>
      <c r="R109" s="5"/>
      <c r="S109" s="5"/>
      <c r="T109" s="5"/>
    </row>
    <row r="110" spans="1:2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419"/>
      <c r="K110" s="419"/>
      <c r="L110" s="419"/>
      <c r="M110" s="5"/>
      <c r="N110" s="5"/>
      <c r="O110" s="5"/>
      <c r="P110" s="5"/>
      <c r="Q110" s="5"/>
      <c r="R110" s="5"/>
      <c r="S110" s="5"/>
      <c r="T110" s="5"/>
    </row>
    <row r="111" spans="1:20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419"/>
      <c r="K111" s="419"/>
      <c r="L111" s="419"/>
      <c r="M111" s="5"/>
      <c r="N111" s="5"/>
      <c r="O111" s="5"/>
      <c r="P111" s="5"/>
      <c r="Q111" s="5"/>
      <c r="R111" s="5"/>
      <c r="S111" s="5"/>
      <c r="T111" s="5"/>
    </row>
    <row r="112" spans="1:20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419"/>
      <c r="K112" s="419"/>
      <c r="L112" s="419"/>
      <c r="M112" s="5"/>
      <c r="N112" s="5"/>
      <c r="O112" s="5"/>
      <c r="P112" s="5"/>
      <c r="Q112" s="5"/>
      <c r="R112" s="5"/>
      <c r="S112" s="5"/>
      <c r="T112" s="5"/>
    </row>
    <row r="113" spans="1:20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419"/>
      <c r="K113" s="419"/>
      <c r="L113" s="419"/>
      <c r="M113" s="5"/>
      <c r="N113" s="5"/>
      <c r="O113" s="5"/>
      <c r="P113" s="5"/>
      <c r="Q113" s="5"/>
      <c r="R113" s="5"/>
      <c r="S113" s="5"/>
      <c r="T113" s="5"/>
    </row>
    <row r="114" spans="1:20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419"/>
      <c r="K114" s="419"/>
      <c r="L114" s="419"/>
      <c r="M114" s="5"/>
      <c r="N114" s="5"/>
      <c r="O114" s="5"/>
      <c r="P114" s="5"/>
      <c r="Q114" s="5"/>
      <c r="R114" s="5"/>
      <c r="S114" s="5"/>
      <c r="T114" s="5"/>
    </row>
    <row r="115" spans="1:20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419"/>
      <c r="K115" s="419"/>
      <c r="L115" s="419"/>
      <c r="M115" s="5"/>
      <c r="N115" s="5"/>
      <c r="O115" s="5"/>
      <c r="P115" s="5"/>
      <c r="Q115" s="5"/>
      <c r="R115" s="5"/>
      <c r="S115" s="5"/>
      <c r="T115" s="5"/>
    </row>
    <row r="116" spans="1:20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419"/>
      <c r="K116" s="419"/>
      <c r="L116" s="419"/>
      <c r="M116" s="5"/>
      <c r="N116" s="5"/>
      <c r="O116" s="5"/>
      <c r="P116" s="5"/>
      <c r="Q116" s="5"/>
      <c r="R116" s="5"/>
      <c r="S116" s="5"/>
      <c r="T116" s="5"/>
    </row>
    <row r="117" spans="1:20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419"/>
      <c r="K117" s="419"/>
      <c r="L117" s="419"/>
      <c r="M117" s="5"/>
      <c r="N117" s="5"/>
      <c r="O117" s="5"/>
      <c r="P117" s="5"/>
      <c r="Q117" s="5"/>
      <c r="R117" s="5"/>
      <c r="S117" s="5"/>
      <c r="T117" s="5"/>
    </row>
    <row r="118" spans="1:20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419"/>
      <c r="K118" s="419"/>
      <c r="L118" s="419"/>
      <c r="M118" s="5"/>
      <c r="N118" s="5"/>
      <c r="O118" s="5"/>
      <c r="P118" s="5"/>
      <c r="Q118" s="5"/>
      <c r="R118" s="5"/>
      <c r="S118" s="5"/>
      <c r="T118" s="5"/>
    </row>
    <row r="119" spans="1:20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419"/>
      <c r="K119" s="419"/>
      <c r="L119" s="419"/>
      <c r="M119" s="5"/>
      <c r="N119" s="5"/>
      <c r="O119" s="5"/>
      <c r="P119" s="5"/>
      <c r="Q119" s="5"/>
      <c r="R119" s="5"/>
      <c r="S119" s="5"/>
      <c r="T119" s="5"/>
    </row>
    <row r="120" spans="1: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419"/>
      <c r="K120" s="419"/>
      <c r="L120" s="419"/>
      <c r="M120" s="5"/>
      <c r="N120" s="5"/>
      <c r="O120" s="5"/>
      <c r="P120" s="5"/>
      <c r="Q120" s="5"/>
      <c r="R120" s="5"/>
      <c r="S120" s="5"/>
      <c r="T120" s="5"/>
    </row>
    <row r="121" spans="1:20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419"/>
      <c r="K121" s="419"/>
      <c r="L121" s="419"/>
      <c r="M121" s="5"/>
      <c r="N121" s="5"/>
      <c r="O121" s="5"/>
      <c r="P121" s="5"/>
      <c r="Q121" s="5"/>
      <c r="R121" s="5"/>
      <c r="S121" s="5"/>
      <c r="T121" s="5"/>
    </row>
    <row r="122" spans="1:20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419"/>
      <c r="K122" s="419"/>
      <c r="L122" s="419"/>
      <c r="M122" s="5"/>
      <c r="N122" s="5"/>
      <c r="O122" s="5"/>
      <c r="P122" s="5"/>
      <c r="Q122" s="5"/>
      <c r="R122" s="5"/>
      <c r="S122" s="5"/>
      <c r="T122" s="5"/>
    </row>
    <row r="123" spans="1:20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419"/>
      <c r="K123" s="419"/>
      <c r="L123" s="419"/>
      <c r="M123" s="5"/>
      <c r="N123" s="5"/>
      <c r="O123" s="5"/>
      <c r="P123" s="5"/>
      <c r="Q123" s="5"/>
      <c r="R123" s="5"/>
      <c r="S123" s="5"/>
      <c r="T123" s="5"/>
    </row>
    <row r="124" spans="1:20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419"/>
      <c r="K124" s="419"/>
      <c r="L124" s="419"/>
      <c r="M124" s="5"/>
      <c r="N124" s="5"/>
      <c r="O124" s="5"/>
      <c r="P124" s="5"/>
      <c r="Q124" s="5"/>
      <c r="R124" s="5"/>
      <c r="S124" s="5"/>
      <c r="T124" s="5"/>
    </row>
    <row r="125" spans="1:20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419"/>
      <c r="K125" s="419"/>
      <c r="L125" s="419"/>
      <c r="M125" s="5"/>
      <c r="N125" s="5"/>
      <c r="O125" s="5"/>
      <c r="P125" s="5"/>
      <c r="Q125" s="5"/>
      <c r="R125" s="5"/>
      <c r="S125" s="5"/>
      <c r="T125" s="5"/>
    </row>
    <row r="126" spans="1:20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419"/>
      <c r="K126" s="419"/>
      <c r="L126" s="419"/>
      <c r="M126" s="5"/>
      <c r="N126" s="5"/>
      <c r="O126" s="5"/>
      <c r="P126" s="5"/>
      <c r="Q126" s="5"/>
      <c r="R126" s="5"/>
      <c r="S126" s="5"/>
      <c r="T126" s="5"/>
    </row>
    <row r="127" spans="1:20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419"/>
      <c r="K127" s="419"/>
      <c r="L127" s="419"/>
      <c r="M127" s="5"/>
      <c r="N127" s="5"/>
      <c r="O127" s="5"/>
      <c r="P127" s="5"/>
      <c r="Q127" s="5"/>
      <c r="R127" s="5"/>
      <c r="S127" s="5"/>
      <c r="T127" s="5"/>
    </row>
    <row r="128" spans="1:20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419"/>
      <c r="K128" s="419"/>
      <c r="L128" s="419"/>
      <c r="M128" s="5"/>
      <c r="N128" s="5"/>
      <c r="O128" s="5"/>
      <c r="P128" s="5"/>
      <c r="Q128" s="5"/>
      <c r="R128" s="5"/>
      <c r="S128" s="5"/>
      <c r="T128" s="5"/>
    </row>
    <row r="129" spans="1:20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419"/>
      <c r="K129" s="419"/>
      <c r="L129" s="419"/>
      <c r="M129" s="5"/>
      <c r="N129" s="5"/>
      <c r="O129" s="5"/>
      <c r="P129" s="5"/>
      <c r="Q129" s="5"/>
      <c r="R129" s="5"/>
      <c r="S129" s="5"/>
      <c r="T129" s="5"/>
    </row>
    <row r="130" spans="1:2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419"/>
      <c r="K130" s="419"/>
      <c r="L130" s="419"/>
      <c r="M130" s="5"/>
      <c r="N130" s="5"/>
      <c r="O130" s="5"/>
      <c r="P130" s="5"/>
      <c r="Q130" s="5"/>
      <c r="R130" s="5"/>
      <c r="S130" s="5"/>
      <c r="T130" s="5"/>
    </row>
    <row r="131" spans="1:20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419"/>
      <c r="K131" s="419"/>
      <c r="L131" s="419"/>
      <c r="M131" s="5"/>
      <c r="N131" s="5"/>
      <c r="O131" s="5"/>
      <c r="P131" s="5"/>
      <c r="Q131" s="5"/>
      <c r="R131" s="5"/>
      <c r="S131" s="5"/>
      <c r="T131" s="5"/>
    </row>
    <row r="132" spans="1:20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419"/>
      <c r="K132" s="419"/>
      <c r="L132" s="419"/>
      <c r="M132" s="5"/>
      <c r="N132" s="5"/>
      <c r="O132" s="5"/>
      <c r="P132" s="5"/>
      <c r="Q132" s="5"/>
      <c r="R132" s="5"/>
      <c r="S132" s="5"/>
      <c r="T132" s="5"/>
    </row>
    <row r="133" spans="1:20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419"/>
      <c r="K133" s="419"/>
      <c r="L133" s="419"/>
      <c r="M133" s="5"/>
      <c r="N133" s="5"/>
      <c r="O133" s="5"/>
      <c r="P133" s="5"/>
      <c r="Q133" s="5"/>
      <c r="R133" s="5"/>
      <c r="S133" s="5"/>
      <c r="T133" s="5"/>
    </row>
    <row r="134" spans="1:20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419"/>
      <c r="K134" s="419"/>
      <c r="L134" s="419"/>
      <c r="M134" s="5"/>
      <c r="N134" s="5"/>
      <c r="O134" s="5"/>
      <c r="P134" s="5"/>
      <c r="Q134" s="5"/>
      <c r="R134" s="5"/>
      <c r="S134" s="5"/>
      <c r="T134" s="5"/>
    </row>
    <row r="135" spans="1:20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419"/>
      <c r="K135" s="419"/>
      <c r="L135" s="419"/>
      <c r="M135" s="5"/>
      <c r="N135" s="5"/>
      <c r="O135" s="5"/>
      <c r="P135" s="5"/>
      <c r="Q135" s="5"/>
      <c r="R135" s="5"/>
      <c r="S135" s="5"/>
      <c r="T135" s="5"/>
    </row>
    <row r="136" spans="1:20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419"/>
      <c r="K136" s="419"/>
      <c r="L136" s="419"/>
      <c r="M136" s="5"/>
      <c r="N136" s="5"/>
      <c r="O136" s="5"/>
      <c r="P136" s="5"/>
      <c r="Q136" s="5"/>
      <c r="R136" s="5"/>
      <c r="S136" s="5"/>
      <c r="T136" s="5"/>
    </row>
    <row r="137" spans="1:20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419"/>
      <c r="K137" s="419"/>
      <c r="L137" s="419"/>
      <c r="M137" s="5"/>
      <c r="N137" s="5"/>
      <c r="O137" s="5"/>
      <c r="P137" s="5"/>
      <c r="Q137" s="5"/>
      <c r="R137" s="5"/>
      <c r="S137" s="5"/>
      <c r="T137" s="5"/>
    </row>
    <row r="138" spans="1:20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419"/>
      <c r="K138" s="419"/>
      <c r="L138" s="419"/>
      <c r="M138" s="5"/>
      <c r="N138" s="5"/>
      <c r="O138" s="5"/>
      <c r="P138" s="5"/>
      <c r="Q138" s="5"/>
      <c r="R138" s="5"/>
      <c r="S138" s="5"/>
      <c r="T138" s="5"/>
    </row>
    <row r="139" spans="1:20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419"/>
      <c r="K139" s="419"/>
      <c r="L139" s="419"/>
      <c r="M139" s="5"/>
      <c r="N139" s="5"/>
      <c r="O139" s="5"/>
      <c r="P139" s="5"/>
      <c r="Q139" s="5"/>
      <c r="R139" s="5"/>
      <c r="S139" s="5"/>
      <c r="T139" s="5"/>
    </row>
    <row r="140" spans="1:2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419"/>
      <c r="K140" s="419"/>
      <c r="L140" s="419"/>
      <c r="M140" s="5"/>
      <c r="N140" s="5"/>
      <c r="O140" s="5"/>
      <c r="P140" s="5"/>
      <c r="Q140" s="5"/>
      <c r="R140" s="5"/>
      <c r="S140" s="5"/>
      <c r="T140" s="5"/>
    </row>
    <row r="141" spans="1:20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419"/>
      <c r="K141" s="419"/>
      <c r="L141" s="419"/>
      <c r="M141" s="5"/>
      <c r="N141" s="5"/>
      <c r="O141" s="5"/>
      <c r="P141" s="5"/>
      <c r="Q141" s="5"/>
      <c r="R141" s="5"/>
      <c r="S141" s="5"/>
      <c r="T141" s="5"/>
    </row>
    <row r="142" spans="1:20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419"/>
      <c r="K142" s="419"/>
      <c r="L142" s="419"/>
      <c r="M142" s="5"/>
      <c r="N142" s="5"/>
      <c r="O142" s="5"/>
      <c r="P142" s="5"/>
      <c r="Q142" s="5"/>
      <c r="R142" s="5"/>
      <c r="S142" s="5"/>
      <c r="T142" s="5"/>
    </row>
    <row r="143" spans="1:20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419"/>
      <c r="K143" s="419"/>
      <c r="L143" s="419"/>
      <c r="M143" s="5"/>
      <c r="N143" s="5"/>
      <c r="O143" s="5"/>
      <c r="P143" s="5"/>
      <c r="Q143" s="5"/>
      <c r="R143" s="5"/>
      <c r="S143" s="5"/>
      <c r="T143" s="5"/>
    </row>
    <row r="144" spans="1:20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419"/>
      <c r="K144" s="419"/>
      <c r="L144" s="419"/>
      <c r="M144" s="5"/>
      <c r="N144" s="5"/>
      <c r="O144" s="5"/>
      <c r="P144" s="5"/>
      <c r="Q144" s="5"/>
      <c r="R144" s="5"/>
      <c r="S144" s="5"/>
      <c r="T144" s="5"/>
    </row>
    <row r="145" spans="1:20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419"/>
      <c r="K145" s="419"/>
      <c r="L145" s="419"/>
      <c r="M145" s="5"/>
      <c r="N145" s="5"/>
      <c r="O145" s="5"/>
      <c r="P145" s="5"/>
      <c r="Q145" s="5"/>
      <c r="R145" s="5"/>
      <c r="S145" s="5"/>
      <c r="T145" s="5"/>
    </row>
    <row r="146" spans="1:20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419"/>
      <c r="K146" s="419"/>
      <c r="L146" s="419"/>
      <c r="M146" s="5"/>
      <c r="N146" s="5"/>
      <c r="O146" s="5"/>
      <c r="P146" s="5"/>
      <c r="Q146" s="5"/>
      <c r="R146" s="5"/>
      <c r="S146" s="5"/>
      <c r="T146" s="5"/>
    </row>
    <row r="147" spans="1:20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419"/>
      <c r="K147" s="419"/>
      <c r="L147" s="419"/>
      <c r="M147" s="5"/>
      <c r="N147" s="5"/>
      <c r="O147" s="5"/>
      <c r="P147" s="5"/>
      <c r="Q147" s="5"/>
      <c r="R147" s="5"/>
      <c r="S147" s="5"/>
      <c r="T147" s="5"/>
    </row>
    <row r="148" spans="1:20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419"/>
      <c r="K148" s="419"/>
      <c r="L148" s="419"/>
      <c r="M148" s="5"/>
      <c r="N148" s="5"/>
      <c r="O148" s="5"/>
      <c r="P148" s="5"/>
      <c r="Q148" s="5"/>
      <c r="R148" s="5"/>
      <c r="S148" s="5"/>
      <c r="T148" s="5"/>
    </row>
    <row r="149" spans="1:20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419"/>
      <c r="K149" s="419"/>
      <c r="L149" s="419"/>
      <c r="M149" s="5"/>
      <c r="N149" s="5"/>
      <c r="O149" s="5"/>
      <c r="P149" s="5"/>
      <c r="Q149" s="5"/>
      <c r="R149" s="5"/>
      <c r="S149" s="5"/>
      <c r="T149" s="5"/>
    </row>
    <row r="150" spans="1:2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419"/>
      <c r="K150" s="419"/>
      <c r="L150" s="419"/>
      <c r="M150" s="5"/>
      <c r="N150" s="5"/>
      <c r="O150" s="5"/>
      <c r="P150" s="5"/>
      <c r="Q150" s="5"/>
      <c r="R150" s="5"/>
      <c r="S150" s="5"/>
      <c r="T150" s="5"/>
    </row>
    <row r="151" spans="1:20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419"/>
      <c r="K151" s="419"/>
      <c r="L151" s="419"/>
      <c r="M151" s="5"/>
      <c r="N151" s="5"/>
      <c r="O151" s="5"/>
      <c r="P151" s="5"/>
      <c r="Q151" s="5"/>
      <c r="R151" s="5"/>
      <c r="S151" s="5"/>
      <c r="T151" s="5"/>
    </row>
    <row r="152" spans="1:20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419"/>
      <c r="K152" s="419"/>
      <c r="L152" s="419"/>
      <c r="M152" s="5"/>
      <c r="N152" s="5"/>
      <c r="O152" s="5"/>
      <c r="P152" s="5"/>
      <c r="Q152" s="5"/>
      <c r="R152" s="5"/>
      <c r="S152" s="5"/>
      <c r="T152" s="5"/>
    </row>
    <row r="153" spans="1:20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419"/>
      <c r="K153" s="419"/>
      <c r="L153" s="419"/>
      <c r="M153" s="5"/>
      <c r="N153" s="5"/>
      <c r="O153" s="5"/>
      <c r="P153" s="5"/>
      <c r="Q153" s="5"/>
      <c r="R153" s="5"/>
      <c r="S153" s="5"/>
      <c r="T153" s="5"/>
    </row>
    <row r="154" spans="1:20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419"/>
      <c r="K154" s="419"/>
      <c r="L154" s="419"/>
      <c r="M154" s="5"/>
      <c r="N154" s="5"/>
      <c r="O154" s="5"/>
      <c r="P154" s="5"/>
      <c r="Q154" s="5"/>
      <c r="R154" s="5"/>
      <c r="S154" s="5"/>
      <c r="T154" s="5"/>
    </row>
    <row r="155" spans="1:20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419"/>
      <c r="K155" s="419"/>
      <c r="L155" s="419"/>
      <c r="M155" s="5"/>
      <c r="N155" s="5"/>
      <c r="O155" s="5"/>
      <c r="P155" s="5"/>
      <c r="Q155" s="5"/>
      <c r="R155" s="5"/>
      <c r="S155" s="5"/>
      <c r="T155" s="5"/>
    </row>
    <row r="156" spans="1:20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419"/>
      <c r="K156" s="419"/>
      <c r="L156" s="419"/>
      <c r="M156" s="5"/>
      <c r="N156" s="5"/>
      <c r="O156" s="5"/>
      <c r="P156" s="5"/>
      <c r="Q156" s="5"/>
      <c r="R156" s="5"/>
      <c r="S156" s="5"/>
      <c r="T156" s="5"/>
    </row>
    <row r="157" spans="1:20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419"/>
      <c r="K157" s="419"/>
      <c r="L157" s="419"/>
      <c r="M157" s="5"/>
      <c r="N157" s="5"/>
      <c r="O157" s="5"/>
      <c r="P157" s="5"/>
      <c r="Q157" s="5"/>
      <c r="R157" s="5"/>
      <c r="S157" s="5"/>
      <c r="T157" s="5"/>
    </row>
    <row r="158" spans="1:20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419"/>
      <c r="K158" s="419"/>
      <c r="L158" s="419"/>
      <c r="M158" s="5"/>
      <c r="N158" s="5"/>
      <c r="O158" s="5"/>
      <c r="P158" s="5"/>
      <c r="Q158" s="5"/>
      <c r="R158" s="5"/>
      <c r="S158" s="5"/>
      <c r="T158" s="5"/>
    </row>
    <row r="159" spans="1:20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419"/>
      <c r="K159" s="419"/>
      <c r="L159" s="419"/>
      <c r="M159" s="5"/>
      <c r="N159" s="5"/>
      <c r="O159" s="5"/>
      <c r="P159" s="5"/>
      <c r="Q159" s="5"/>
      <c r="R159" s="5"/>
      <c r="S159" s="5"/>
      <c r="T159" s="5"/>
    </row>
    <row r="160" spans="1:2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419"/>
      <c r="K160" s="419"/>
      <c r="L160" s="419"/>
      <c r="M160" s="5"/>
      <c r="N160" s="5"/>
      <c r="O160" s="5"/>
      <c r="P160" s="5"/>
      <c r="Q160" s="5"/>
      <c r="R160" s="5"/>
      <c r="S160" s="5"/>
      <c r="T160" s="5"/>
    </row>
    <row r="161" spans="1:20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419"/>
      <c r="K161" s="419"/>
      <c r="L161" s="419"/>
      <c r="M161" s="5"/>
      <c r="N161" s="5"/>
      <c r="O161" s="5"/>
      <c r="P161" s="5"/>
      <c r="Q161" s="5"/>
      <c r="R161" s="5"/>
      <c r="S161" s="5"/>
      <c r="T161" s="5"/>
    </row>
    <row r="162" spans="1:20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419"/>
      <c r="K162" s="419"/>
      <c r="L162" s="419"/>
      <c r="M162" s="5"/>
      <c r="N162" s="5"/>
      <c r="O162" s="5"/>
      <c r="P162" s="5"/>
      <c r="Q162" s="5"/>
      <c r="R162" s="5"/>
      <c r="S162" s="5"/>
      <c r="T162" s="5"/>
    </row>
    <row r="163" spans="1:20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419"/>
      <c r="K163" s="419"/>
      <c r="L163" s="419"/>
      <c r="M163" s="5"/>
      <c r="N163" s="5"/>
      <c r="O163" s="5"/>
      <c r="P163" s="5"/>
      <c r="Q163" s="5"/>
      <c r="R163" s="5"/>
      <c r="S163" s="5"/>
      <c r="T163" s="5"/>
    </row>
    <row r="164" spans="1:20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419"/>
      <c r="K164" s="419"/>
      <c r="L164" s="419"/>
      <c r="M164" s="5"/>
      <c r="N164" s="5"/>
      <c r="O164" s="5"/>
      <c r="P164" s="5"/>
      <c r="Q164" s="5"/>
      <c r="R164" s="5"/>
      <c r="S164" s="5"/>
      <c r="T164" s="5"/>
    </row>
    <row r="165" spans="1:20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419"/>
      <c r="K165" s="419"/>
      <c r="L165" s="419"/>
      <c r="M165" s="5"/>
      <c r="N165" s="5"/>
      <c r="O165" s="5"/>
      <c r="P165" s="5"/>
      <c r="Q165" s="5"/>
      <c r="R165" s="5"/>
      <c r="S165" s="5"/>
      <c r="T165" s="5"/>
    </row>
    <row r="166" spans="1:20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419"/>
      <c r="K166" s="419"/>
      <c r="L166" s="419"/>
      <c r="M166" s="5"/>
      <c r="N166" s="5"/>
      <c r="O166" s="5"/>
      <c r="P166" s="5"/>
      <c r="Q166" s="5"/>
      <c r="R166" s="5"/>
      <c r="S166" s="5"/>
      <c r="T166" s="5"/>
    </row>
    <row r="167" spans="1:20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419"/>
      <c r="K167" s="419"/>
      <c r="L167" s="419"/>
      <c r="M167" s="5"/>
      <c r="N167" s="5"/>
      <c r="O167" s="5"/>
      <c r="P167" s="5"/>
      <c r="Q167" s="5"/>
      <c r="R167" s="5"/>
      <c r="S167" s="5"/>
      <c r="T167" s="5"/>
    </row>
    <row r="168" spans="1:20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419"/>
      <c r="K168" s="419"/>
      <c r="L168" s="419"/>
      <c r="M168" s="5"/>
      <c r="N168" s="5"/>
      <c r="O168" s="5"/>
      <c r="P168" s="5"/>
      <c r="Q168" s="5"/>
      <c r="R168" s="5"/>
      <c r="S168" s="5"/>
      <c r="T168" s="5"/>
    </row>
    <row r="169" spans="1:20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419"/>
      <c r="K169" s="419"/>
      <c r="L169" s="419"/>
      <c r="M169" s="5"/>
      <c r="N169" s="5"/>
      <c r="O169" s="5"/>
      <c r="P169" s="5"/>
      <c r="Q169" s="5"/>
      <c r="R169" s="5"/>
      <c r="S169" s="5"/>
      <c r="T169" s="5"/>
    </row>
    <row r="170" spans="1:2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419"/>
      <c r="K170" s="419"/>
      <c r="L170" s="419"/>
      <c r="M170" s="5"/>
      <c r="N170" s="5"/>
      <c r="O170" s="5"/>
      <c r="P170" s="5"/>
      <c r="Q170" s="5"/>
      <c r="R170" s="5"/>
      <c r="S170" s="5"/>
      <c r="T170" s="5"/>
    </row>
    <row r="171" spans="1:20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419"/>
      <c r="K171" s="419"/>
      <c r="L171" s="419"/>
      <c r="M171" s="5"/>
      <c r="N171" s="5"/>
      <c r="O171" s="5"/>
      <c r="P171" s="5"/>
      <c r="Q171" s="5"/>
      <c r="R171" s="5"/>
      <c r="S171" s="5"/>
      <c r="T171" s="5"/>
    </row>
    <row r="172" spans="1:20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419"/>
      <c r="K172" s="419"/>
      <c r="L172" s="419"/>
      <c r="M172" s="5"/>
      <c r="N172" s="5"/>
      <c r="O172" s="5"/>
      <c r="P172" s="5"/>
      <c r="Q172" s="5"/>
      <c r="R172" s="5"/>
      <c r="S172" s="5"/>
      <c r="T172" s="5"/>
    </row>
    <row r="173" spans="1:20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419"/>
      <c r="K173" s="419"/>
      <c r="L173" s="419"/>
      <c r="M173" s="5"/>
      <c r="N173" s="5"/>
      <c r="O173" s="5"/>
      <c r="P173" s="5"/>
      <c r="Q173" s="5"/>
      <c r="R173" s="5"/>
      <c r="S173" s="5"/>
      <c r="T173" s="5"/>
    </row>
    <row r="174" spans="1:20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419"/>
      <c r="K174" s="419"/>
      <c r="L174" s="419"/>
      <c r="M174" s="5"/>
      <c r="N174" s="5"/>
      <c r="O174" s="5"/>
      <c r="P174" s="5"/>
      <c r="Q174" s="5"/>
      <c r="R174" s="5"/>
      <c r="S174" s="5"/>
      <c r="T174" s="5"/>
    </row>
    <row r="175" spans="1:20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419"/>
      <c r="K175" s="419"/>
      <c r="L175" s="419"/>
      <c r="M175" s="5"/>
      <c r="N175" s="5"/>
      <c r="O175" s="5"/>
      <c r="P175" s="5"/>
      <c r="Q175" s="5"/>
      <c r="R175" s="5"/>
      <c r="S175" s="5"/>
      <c r="T175" s="5"/>
    </row>
    <row r="176" spans="1:20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419"/>
      <c r="K176" s="419"/>
      <c r="L176" s="419"/>
      <c r="M176" s="5"/>
      <c r="N176" s="5"/>
      <c r="O176" s="5"/>
      <c r="P176" s="5"/>
      <c r="Q176" s="5"/>
      <c r="R176" s="5"/>
      <c r="S176" s="5"/>
      <c r="T176" s="5"/>
    </row>
    <row r="177" spans="1:20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419"/>
      <c r="K177" s="419"/>
      <c r="L177" s="419"/>
      <c r="M177" s="5"/>
      <c r="N177" s="5"/>
      <c r="O177" s="5"/>
      <c r="P177" s="5"/>
      <c r="Q177" s="5"/>
      <c r="R177" s="5"/>
      <c r="S177" s="5"/>
      <c r="T177" s="5"/>
    </row>
    <row r="178" spans="1:20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419"/>
      <c r="K178" s="419"/>
      <c r="L178" s="419"/>
      <c r="M178" s="5"/>
      <c r="N178" s="5"/>
      <c r="O178" s="5"/>
      <c r="P178" s="5"/>
      <c r="Q178" s="5"/>
      <c r="R178" s="5"/>
      <c r="S178" s="5"/>
      <c r="T178" s="5"/>
    </row>
    <row r="179" spans="1:20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419"/>
      <c r="K179" s="419"/>
      <c r="L179" s="419"/>
      <c r="M179" s="5"/>
      <c r="N179" s="5"/>
      <c r="O179" s="5"/>
      <c r="P179" s="5"/>
      <c r="Q179" s="5"/>
      <c r="R179" s="5"/>
      <c r="S179" s="5"/>
      <c r="T179" s="5"/>
    </row>
    <row r="180" spans="1:2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419"/>
      <c r="K180" s="419"/>
      <c r="L180" s="419"/>
      <c r="M180" s="5"/>
      <c r="N180" s="5"/>
      <c r="O180" s="5"/>
      <c r="P180" s="5"/>
      <c r="Q180" s="5"/>
      <c r="R180" s="5"/>
      <c r="S180" s="5"/>
      <c r="T180" s="5"/>
    </row>
    <row r="181" spans="1:20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419"/>
      <c r="K181" s="419"/>
      <c r="L181" s="419"/>
      <c r="M181" s="5"/>
      <c r="N181" s="5"/>
      <c r="O181" s="5"/>
      <c r="P181" s="5"/>
      <c r="Q181" s="5"/>
      <c r="R181" s="5"/>
      <c r="S181" s="5"/>
      <c r="T181" s="5"/>
    </row>
    <row r="182" spans="1:20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419"/>
      <c r="K182" s="419"/>
      <c r="L182" s="419"/>
      <c r="M182" s="5"/>
      <c r="N182" s="5"/>
      <c r="O182" s="5"/>
      <c r="P182" s="5"/>
      <c r="Q182" s="5"/>
      <c r="R182" s="5"/>
      <c r="S182" s="5"/>
      <c r="T182" s="5"/>
    </row>
    <row r="183" spans="1:20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419"/>
      <c r="K183" s="419"/>
      <c r="L183" s="419"/>
      <c r="M183" s="5"/>
      <c r="N183" s="5"/>
      <c r="O183" s="5"/>
      <c r="P183" s="5"/>
      <c r="Q183" s="5"/>
      <c r="R183" s="5"/>
      <c r="S183" s="5"/>
      <c r="T183" s="5"/>
    </row>
    <row r="184" spans="1:20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419"/>
      <c r="K184" s="419"/>
      <c r="L184" s="419"/>
      <c r="M184" s="5"/>
      <c r="N184" s="5"/>
      <c r="O184" s="5"/>
      <c r="P184" s="5"/>
      <c r="Q184" s="5"/>
      <c r="R184" s="5"/>
      <c r="S184" s="5"/>
      <c r="T184" s="5"/>
    </row>
    <row r="185" spans="1:20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419"/>
      <c r="K185" s="419"/>
      <c r="L185" s="419"/>
      <c r="M185" s="5"/>
      <c r="N185" s="5"/>
      <c r="O185" s="5"/>
      <c r="P185" s="5"/>
      <c r="Q185" s="5"/>
      <c r="R185" s="5"/>
      <c r="S185" s="5"/>
      <c r="T185" s="5"/>
    </row>
    <row r="186" spans="1:20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419"/>
      <c r="K186" s="419"/>
      <c r="L186" s="419"/>
      <c r="M186" s="5"/>
      <c r="N186" s="5"/>
      <c r="O186" s="5"/>
      <c r="P186" s="5"/>
      <c r="Q186" s="5"/>
      <c r="R186" s="5"/>
      <c r="S186" s="5"/>
      <c r="T186" s="5"/>
    </row>
    <row r="187" spans="1:20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419"/>
      <c r="K187" s="419"/>
      <c r="L187" s="419"/>
      <c r="M187" s="5"/>
      <c r="N187" s="5"/>
      <c r="O187" s="5"/>
      <c r="P187" s="5"/>
      <c r="Q187" s="5"/>
      <c r="R187" s="5"/>
      <c r="S187" s="5"/>
      <c r="T187" s="5"/>
    </row>
    <row r="188" spans="1:20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419"/>
      <c r="K188" s="419"/>
      <c r="L188" s="419"/>
      <c r="M188" s="5"/>
      <c r="N188" s="5"/>
      <c r="O188" s="5"/>
      <c r="P188" s="5"/>
      <c r="Q188" s="5"/>
      <c r="R188" s="5"/>
      <c r="S188" s="5"/>
      <c r="T188" s="5"/>
    </row>
    <row r="189" spans="1:20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419"/>
      <c r="K189" s="419"/>
      <c r="L189" s="419"/>
      <c r="M189" s="5"/>
      <c r="N189" s="5"/>
      <c r="O189" s="5"/>
      <c r="P189" s="5"/>
      <c r="Q189" s="5"/>
      <c r="R189" s="5"/>
      <c r="S189" s="5"/>
      <c r="T189" s="5"/>
    </row>
    <row r="190" spans="1:2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419"/>
      <c r="K190" s="419"/>
      <c r="L190" s="419"/>
      <c r="M190" s="5"/>
      <c r="N190" s="5"/>
      <c r="O190" s="5"/>
      <c r="P190" s="5"/>
      <c r="Q190" s="5"/>
      <c r="R190" s="5"/>
      <c r="S190" s="5"/>
      <c r="T190" s="5"/>
    </row>
    <row r="191" spans="1:20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419"/>
      <c r="K191" s="419"/>
      <c r="L191" s="419"/>
      <c r="M191" s="5"/>
      <c r="N191" s="5"/>
      <c r="O191" s="5"/>
      <c r="P191" s="5"/>
      <c r="Q191" s="5"/>
      <c r="R191" s="5"/>
      <c r="S191" s="5"/>
      <c r="T191" s="5"/>
    </row>
    <row r="192" spans="1:20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419"/>
      <c r="K192" s="419"/>
      <c r="L192" s="419"/>
      <c r="M192" s="5"/>
      <c r="N192" s="5"/>
      <c r="O192" s="5"/>
      <c r="P192" s="5"/>
      <c r="Q192" s="5"/>
      <c r="R192" s="5"/>
      <c r="S192" s="5"/>
      <c r="T192" s="5"/>
    </row>
    <row r="193" spans="1:20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419"/>
      <c r="K193" s="419"/>
      <c r="L193" s="419"/>
      <c r="M193" s="5"/>
      <c r="N193" s="5"/>
      <c r="O193" s="5"/>
      <c r="P193" s="5"/>
      <c r="Q193" s="5"/>
      <c r="R193" s="5"/>
      <c r="S193" s="5"/>
      <c r="T193" s="5"/>
    </row>
    <row r="194" spans="1:20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419"/>
      <c r="K194" s="419"/>
      <c r="L194" s="419"/>
      <c r="M194" s="5"/>
      <c r="N194" s="5"/>
      <c r="O194" s="5"/>
      <c r="P194" s="5"/>
      <c r="Q194" s="5"/>
      <c r="R194" s="5"/>
      <c r="S194" s="5"/>
      <c r="T194" s="5"/>
    </row>
    <row r="195" spans="1:20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419"/>
      <c r="K195" s="419"/>
      <c r="L195" s="419"/>
      <c r="M195" s="5"/>
      <c r="N195" s="5"/>
      <c r="O195" s="5"/>
      <c r="P195" s="5"/>
      <c r="Q195" s="5"/>
      <c r="R195" s="5"/>
      <c r="S195" s="5"/>
      <c r="T195" s="5"/>
    </row>
    <row r="196" spans="1:20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419"/>
      <c r="K196" s="419"/>
      <c r="L196" s="419"/>
      <c r="M196" s="5"/>
      <c r="N196" s="5"/>
      <c r="O196" s="5"/>
      <c r="P196" s="5"/>
      <c r="Q196" s="5"/>
      <c r="R196" s="5"/>
      <c r="S196" s="5"/>
      <c r="T196" s="5"/>
    </row>
    <row r="197" spans="1:20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419"/>
      <c r="K197" s="419"/>
      <c r="L197" s="419"/>
      <c r="M197" s="5"/>
      <c r="N197" s="5"/>
      <c r="O197" s="5"/>
      <c r="P197" s="5"/>
      <c r="Q197" s="5"/>
      <c r="R197" s="5"/>
      <c r="S197" s="5"/>
      <c r="T197" s="5"/>
    </row>
    <row r="198" spans="1:20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419"/>
      <c r="K198" s="419"/>
      <c r="L198" s="419"/>
      <c r="M198" s="5"/>
      <c r="N198" s="5"/>
      <c r="O198" s="5"/>
      <c r="P198" s="5"/>
      <c r="Q198" s="5"/>
      <c r="R198" s="5"/>
      <c r="S198" s="5"/>
      <c r="T198" s="5"/>
    </row>
    <row r="199" spans="1:20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419"/>
      <c r="K199" s="419"/>
      <c r="L199" s="419"/>
      <c r="M199" s="5"/>
      <c r="N199" s="5"/>
      <c r="O199" s="5"/>
      <c r="P199" s="5"/>
      <c r="Q199" s="5"/>
      <c r="R199" s="5"/>
      <c r="S199" s="5"/>
      <c r="T199" s="5"/>
    </row>
    <row r="200" spans="1:2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419"/>
      <c r="K200" s="419"/>
      <c r="L200" s="419"/>
      <c r="M200" s="5"/>
      <c r="N200" s="5"/>
      <c r="O200" s="5"/>
      <c r="P200" s="5"/>
      <c r="Q200" s="5"/>
      <c r="R200" s="5"/>
      <c r="S200" s="5"/>
      <c r="T200" s="5"/>
    </row>
    <row r="201" spans="1:20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419"/>
      <c r="K201" s="419"/>
      <c r="L201" s="419"/>
      <c r="M201" s="5"/>
      <c r="N201" s="5"/>
      <c r="O201" s="5"/>
      <c r="P201" s="5"/>
      <c r="Q201" s="5"/>
      <c r="R201" s="5"/>
      <c r="S201" s="5"/>
      <c r="T201" s="5"/>
    </row>
    <row r="202" spans="1:20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419"/>
      <c r="K202" s="419"/>
      <c r="L202" s="419"/>
      <c r="M202" s="5"/>
      <c r="N202" s="5"/>
      <c r="O202" s="5"/>
      <c r="P202" s="5"/>
      <c r="Q202" s="5"/>
      <c r="R202" s="5"/>
      <c r="S202" s="5"/>
      <c r="T202" s="5"/>
    </row>
    <row r="203" spans="1:20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419"/>
      <c r="K203" s="419"/>
      <c r="L203" s="419"/>
      <c r="M203" s="5"/>
      <c r="N203" s="5"/>
      <c r="O203" s="5"/>
      <c r="P203" s="5"/>
      <c r="Q203" s="5"/>
      <c r="R203" s="5"/>
      <c r="S203" s="5"/>
      <c r="T203" s="5"/>
    </row>
    <row r="204" spans="1:20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419"/>
      <c r="K204" s="419"/>
      <c r="L204" s="419"/>
      <c r="M204" s="5"/>
      <c r="N204" s="5"/>
      <c r="O204" s="5"/>
      <c r="P204" s="5"/>
      <c r="Q204" s="5"/>
      <c r="R204" s="5"/>
      <c r="S204" s="5"/>
      <c r="T204" s="5"/>
    </row>
    <row r="205" spans="1:20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419"/>
      <c r="K205" s="419"/>
      <c r="L205" s="419"/>
      <c r="M205" s="5"/>
      <c r="N205" s="5"/>
      <c r="O205" s="5"/>
      <c r="P205" s="5"/>
      <c r="Q205" s="5"/>
      <c r="R205" s="5"/>
      <c r="S205" s="5"/>
      <c r="T205" s="5"/>
    </row>
    <row r="206" spans="1:20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419"/>
      <c r="K206" s="419"/>
      <c r="L206" s="419"/>
      <c r="M206" s="5"/>
      <c r="N206" s="5"/>
      <c r="O206" s="5"/>
      <c r="P206" s="5"/>
      <c r="Q206" s="5"/>
      <c r="R206" s="5"/>
      <c r="S206" s="5"/>
      <c r="T206" s="5"/>
    </row>
    <row r="207" spans="1:20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419"/>
      <c r="K207" s="419"/>
      <c r="L207" s="419"/>
      <c r="M207" s="5"/>
      <c r="N207" s="5"/>
      <c r="O207" s="5"/>
      <c r="P207" s="5"/>
      <c r="Q207" s="5"/>
      <c r="R207" s="5"/>
      <c r="S207" s="5"/>
      <c r="T207" s="5"/>
    </row>
    <row r="208" spans="1:20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419"/>
      <c r="K208" s="419"/>
      <c r="L208" s="419"/>
      <c r="M208" s="5"/>
      <c r="N208" s="5"/>
      <c r="O208" s="5"/>
      <c r="P208" s="5"/>
      <c r="Q208" s="5"/>
      <c r="R208" s="5"/>
      <c r="S208" s="5"/>
      <c r="T208" s="5"/>
    </row>
    <row r="209" spans="1:20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419"/>
      <c r="K209" s="419"/>
      <c r="L209" s="419"/>
      <c r="M209" s="5"/>
      <c r="N209" s="5"/>
      <c r="O209" s="5"/>
      <c r="P209" s="5"/>
      <c r="Q209" s="5"/>
      <c r="R209" s="5"/>
      <c r="S209" s="5"/>
      <c r="T209" s="5"/>
    </row>
    <row r="210" spans="1:2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419"/>
      <c r="K210" s="419"/>
      <c r="L210" s="419"/>
      <c r="M210" s="5"/>
      <c r="N210" s="5"/>
      <c r="O210" s="5"/>
      <c r="P210" s="5"/>
      <c r="Q210" s="5"/>
      <c r="R210" s="5"/>
      <c r="S210" s="5"/>
      <c r="T210" s="5"/>
    </row>
    <row r="211" spans="1:20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419"/>
      <c r="K211" s="419"/>
      <c r="L211" s="419"/>
      <c r="M211" s="5"/>
      <c r="N211" s="5"/>
      <c r="O211" s="5"/>
      <c r="P211" s="5"/>
      <c r="Q211" s="5"/>
      <c r="R211" s="5"/>
      <c r="S211" s="5"/>
      <c r="T211" s="5"/>
    </row>
    <row r="212" spans="1:20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419"/>
      <c r="K212" s="419"/>
      <c r="L212" s="419"/>
      <c r="M212" s="5"/>
      <c r="N212" s="5"/>
      <c r="O212" s="5"/>
      <c r="P212" s="5"/>
      <c r="Q212" s="5"/>
      <c r="R212" s="5"/>
      <c r="S212" s="5"/>
      <c r="T212" s="5"/>
    </row>
    <row r="213" spans="1:20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419"/>
      <c r="K213" s="419"/>
      <c r="L213" s="419"/>
      <c r="M213" s="5"/>
      <c r="N213" s="5"/>
      <c r="O213" s="5"/>
      <c r="P213" s="5"/>
      <c r="Q213" s="5"/>
      <c r="R213" s="5"/>
      <c r="S213" s="5"/>
      <c r="T213" s="5"/>
    </row>
    <row r="214" spans="1:20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419"/>
      <c r="K214" s="419"/>
      <c r="L214" s="419"/>
      <c r="M214" s="5"/>
      <c r="N214" s="5"/>
      <c r="O214" s="5"/>
      <c r="P214" s="5"/>
      <c r="Q214" s="5"/>
      <c r="R214" s="5"/>
      <c r="S214" s="5"/>
      <c r="T214" s="5"/>
    </row>
    <row r="215" spans="1:20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419"/>
      <c r="K215" s="419"/>
      <c r="L215" s="419"/>
      <c r="M215" s="5"/>
      <c r="N215" s="5"/>
      <c r="O215" s="5"/>
      <c r="P215" s="5"/>
      <c r="Q215" s="5"/>
      <c r="R215" s="5"/>
      <c r="S215" s="5"/>
      <c r="T215" s="5"/>
    </row>
    <row r="216" spans="1:20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419"/>
      <c r="K216" s="419"/>
      <c r="L216" s="419"/>
      <c r="M216" s="5"/>
      <c r="N216" s="5"/>
      <c r="O216" s="5"/>
      <c r="P216" s="5"/>
      <c r="Q216" s="5"/>
      <c r="R216" s="5"/>
      <c r="S216" s="5"/>
      <c r="T216" s="5"/>
    </row>
    <row r="217" spans="1:20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419"/>
      <c r="K217" s="419"/>
      <c r="L217" s="419"/>
      <c r="M217" s="5"/>
      <c r="N217" s="5"/>
      <c r="O217" s="5"/>
      <c r="P217" s="5"/>
      <c r="Q217" s="5"/>
      <c r="R217" s="5"/>
      <c r="S217" s="5"/>
      <c r="T217" s="5"/>
    </row>
    <row r="218" spans="1:20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419"/>
      <c r="K218" s="419"/>
      <c r="L218" s="419"/>
      <c r="M218" s="5"/>
      <c r="N218" s="5"/>
      <c r="O218" s="5"/>
      <c r="P218" s="5"/>
      <c r="Q218" s="5"/>
      <c r="R218" s="5"/>
      <c r="S218" s="5"/>
      <c r="T218" s="5"/>
    </row>
    <row r="219" spans="1:20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419"/>
      <c r="K219" s="419"/>
      <c r="L219" s="419"/>
      <c r="M219" s="5"/>
      <c r="N219" s="5"/>
      <c r="O219" s="5"/>
      <c r="P219" s="5"/>
      <c r="Q219" s="5"/>
      <c r="R219" s="5"/>
      <c r="S219" s="5"/>
      <c r="T219" s="5"/>
    </row>
    <row r="220" spans="1: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419"/>
      <c r="K220" s="419"/>
      <c r="L220" s="419"/>
      <c r="M220" s="5"/>
      <c r="N220" s="5"/>
      <c r="O220" s="5"/>
      <c r="P220" s="5"/>
      <c r="Q220" s="5"/>
      <c r="R220" s="5"/>
      <c r="S220" s="5"/>
      <c r="T220" s="5"/>
    </row>
    <row r="221" spans="1:20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419"/>
      <c r="K221" s="419"/>
      <c r="L221" s="419"/>
      <c r="M221" s="5"/>
      <c r="N221" s="5"/>
      <c r="O221" s="5"/>
      <c r="P221" s="5"/>
      <c r="Q221" s="5"/>
      <c r="R221" s="5"/>
      <c r="S221" s="5"/>
      <c r="T221" s="5"/>
    </row>
    <row r="222" spans="1:20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419"/>
      <c r="K222" s="419"/>
      <c r="L222" s="419"/>
      <c r="M222" s="5"/>
      <c r="N222" s="5"/>
      <c r="O222" s="5"/>
      <c r="P222" s="5"/>
      <c r="Q222" s="5"/>
      <c r="R222" s="5"/>
      <c r="S222" s="5"/>
      <c r="T222" s="5"/>
    </row>
    <row r="223" spans="1:20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419"/>
      <c r="K223" s="419"/>
      <c r="L223" s="419"/>
      <c r="M223" s="5"/>
      <c r="N223" s="5"/>
      <c r="O223" s="5"/>
      <c r="P223" s="5"/>
      <c r="Q223" s="5"/>
      <c r="R223" s="5"/>
      <c r="S223" s="5"/>
      <c r="T223" s="5"/>
    </row>
    <row r="224" spans="1:20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419"/>
      <c r="K224" s="419"/>
      <c r="L224" s="419"/>
      <c r="M224" s="5"/>
      <c r="N224" s="5"/>
      <c r="O224" s="5"/>
      <c r="P224" s="5"/>
      <c r="Q224" s="5"/>
      <c r="R224" s="5"/>
      <c r="S224" s="5"/>
      <c r="T224" s="5"/>
    </row>
    <row r="225" spans="1:20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419"/>
      <c r="K225" s="419"/>
      <c r="L225" s="419"/>
      <c r="M225" s="5"/>
      <c r="N225" s="5"/>
      <c r="O225" s="5"/>
      <c r="P225" s="5"/>
      <c r="Q225" s="5"/>
      <c r="R225" s="5"/>
      <c r="S225" s="5"/>
      <c r="T225" s="5"/>
    </row>
    <row r="226" spans="1:20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419"/>
      <c r="K226" s="419"/>
      <c r="L226" s="419"/>
      <c r="M226" s="5"/>
      <c r="N226" s="5"/>
      <c r="O226" s="5"/>
      <c r="P226" s="5"/>
      <c r="Q226" s="5"/>
      <c r="R226" s="5"/>
      <c r="S226" s="5"/>
      <c r="T226" s="5"/>
    </row>
    <row r="227" spans="1:20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419"/>
      <c r="K227" s="419"/>
      <c r="L227" s="419"/>
      <c r="M227" s="5"/>
      <c r="N227" s="5"/>
      <c r="O227" s="5"/>
      <c r="P227" s="5"/>
      <c r="Q227" s="5"/>
      <c r="R227" s="5"/>
      <c r="S227" s="5"/>
      <c r="T227" s="5"/>
    </row>
    <row r="228" spans="1:20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419"/>
      <c r="K228" s="419"/>
      <c r="L228" s="419"/>
      <c r="M228" s="5"/>
      <c r="N228" s="5"/>
      <c r="O228" s="5"/>
      <c r="P228" s="5"/>
      <c r="Q228" s="5"/>
      <c r="R228" s="5"/>
      <c r="S228" s="5"/>
      <c r="T228" s="5"/>
    </row>
    <row r="229" spans="1:20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419"/>
      <c r="K229" s="419"/>
      <c r="L229" s="419"/>
      <c r="M229" s="5"/>
      <c r="N229" s="5"/>
      <c r="O229" s="5"/>
      <c r="P229" s="5"/>
      <c r="Q229" s="5"/>
      <c r="R229" s="5"/>
      <c r="S229" s="5"/>
      <c r="T229" s="5"/>
    </row>
    <row r="230" spans="1:2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419"/>
      <c r="K230" s="419"/>
      <c r="L230" s="419"/>
      <c r="M230" s="5"/>
      <c r="N230" s="5"/>
      <c r="O230" s="5"/>
      <c r="P230" s="5"/>
      <c r="Q230" s="5"/>
      <c r="R230" s="5"/>
      <c r="S230" s="5"/>
      <c r="T230" s="5"/>
    </row>
    <row r="231" spans="1:20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419"/>
      <c r="K231" s="419"/>
      <c r="L231" s="419"/>
      <c r="M231" s="5"/>
      <c r="N231" s="5"/>
      <c r="O231" s="5"/>
      <c r="P231" s="5"/>
      <c r="Q231" s="5"/>
      <c r="R231" s="5"/>
      <c r="S231" s="5"/>
      <c r="T231" s="5"/>
    </row>
    <row r="232" spans="1:20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419"/>
      <c r="K232" s="419"/>
      <c r="L232" s="419"/>
      <c r="M232" s="5"/>
      <c r="N232" s="5"/>
      <c r="O232" s="5"/>
      <c r="P232" s="5"/>
      <c r="Q232" s="5"/>
      <c r="R232" s="5"/>
      <c r="S232" s="5"/>
      <c r="T232" s="5"/>
    </row>
    <row r="233" spans="1:20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419"/>
      <c r="K233" s="419"/>
      <c r="L233" s="419"/>
      <c r="M233" s="5"/>
      <c r="N233" s="5"/>
      <c r="O233" s="5"/>
      <c r="P233" s="5"/>
      <c r="Q233" s="5"/>
      <c r="R233" s="5"/>
      <c r="S233" s="5"/>
      <c r="T233" s="5"/>
    </row>
    <row r="234" spans="1:20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419"/>
      <c r="K234" s="419"/>
      <c r="L234" s="419"/>
      <c r="M234" s="5"/>
      <c r="N234" s="5"/>
      <c r="O234" s="5"/>
      <c r="P234" s="5"/>
      <c r="Q234" s="5"/>
      <c r="R234" s="5"/>
      <c r="S234" s="5"/>
      <c r="T234" s="5"/>
    </row>
    <row r="235" spans="1:20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419"/>
      <c r="K235" s="419"/>
      <c r="L235" s="419"/>
      <c r="M235" s="5"/>
      <c r="N235" s="5"/>
      <c r="O235" s="5"/>
      <c r="P235" s="5"/>
      <c r="Q235" s="5"/>
      <c r="R235" s="5"/>
      <c r="S235" s="5"/>
      <c r="T235" s="5"/>
    </row>
    <row r="236" spans="1:20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419"/>
      <c r="K236" s="419"/>
      <c r="L236" s="419"/>
      <c r="M236" s="5"/>
      <c r="N236" s="5"/>
      <c r="O236" s="5"/>
      <c r="P236" s="5"/>
      <c r="Q236" s="5"/>
      <c r="R236" s="5"/>
      <c r="S236" s="5"/>
      <c r="T236" s="5"/>
    </row>
    <row r="237" spans="1:20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419"/>
      <c r="K237" s="419"/>
      <c r="L237" s="419"/>
      <c r="M237" s="5"/>
      <c r="N237" s="5"/>
      <c r="O237" s="5"/>
      <c r="P237" s="5"/>
      <c r="Q237" s="5"/>
      <c r="R237" s="5"/>
      <c r="S237" s="5"/>
      <c r="T237" s="5"/>
    </row>
    <row r="238" spans="1:20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419"/>
      <c r="K238" s="419"/>
      <c r="L238" s="419"/>
      <c r="M238" s="5"/>
      <c r="N238" s="5"/>
      <c r="O238" s="5"/>
      <c r="P238" s="5"/>
      <c r="Q238" s="5"/>
      <c r="R238" s="5"/>
      <c r="S238" s="5"/>
      <c r="T238" s="5"/>
    </row>
    <row r="239" spans="1:20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419"/>
      <c r="K239" s="419"/>
      <c r="L239" s="419"/>
      <c r="M239" s="5"/>
      <c r="N239" s="5"/>
      <c r="O239" s="5"/>
      <c r="P239" s="5"/>
      <c r="Q239" s="5"/>
      <c r="R239" s="5"/>
      <c r="S239" s="5"/>
      <c r="T239" s="5"/>
    </row>
    <row r="240" spans="1:2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419"/>
      <c r="K240" s="419"/>
      <c r="L240" s="419"/>
      <c r="M240" s="5"/>
      <c r="N240" s="5"/>
      <c r="O240" s="5"/>
      <c r="P240" s="5"/>
      <c r="Q240" s="5"/>
      <c r="R240" s="5"/>
      <c r="S240" s="5"/>
      <c r="T240" s="5"/>
    </row>
    <row r="241" spans="1:20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419"/>
      <c r="K241" s="419"/>
      <c r="L241" s="419"/>
      <c r="M241" s="5"/>
      <c r="N241" s="5"/>
      <c r="O241" s="5"/>
      <c r="P241" s="5"/>
      <c r="Q241" s="5"/>
      <c r="R241" s="5"/>
      <c r="S241" s="5"/>
      <c r="T241" s="5"/>
    </row>
    <row r="242" spans="1:20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419"/>
      <c r="K242" s="419"/>
      <c r="L242" s="419"/>
      <c r="M242" s="5"/>
      <c r="N242" s="5"/>
      <c r="O242" s="5"/>
      <c r="P242" s="5"/>
      <c r="Q242" s="5"/>
      <c r="R242" s="5"/>
      <c r="S242" s="5"/>
      <c r="T242" s="5"/>
    </row>
    <row r="243" spans="1:20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419"/>
      <c r="K243" s="419"/>
      <c r="L243" s="419"/>
      <c r="M243" s="5"/>
      <c r="N243" s="5"/>
      <c r="O243" s="5"/>
      <c r="P243" s="5"/>
      <c r="Q243" s="5"/>
      <c r="R243" s="5"/>
      <c r="S243" s="5"/>
      <c r="T243" s="5"/>
    </row>
    <row r="244" spans="1:20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419"/>
      <c r="K244" s="419"/>
      <c r="L244" s="419"/>
      <c r="M244" s="5"/>
      <c r="N244" s="5"/>
      <c r="O244" s="5"/>
      <c r="P244" s="5"/>
      <c r="Q244" s="5"/>
      <c r="R244" s="5"/>
      <c r="S244" s="5"/>
      <c r="T244" s="5"/>
    </row>
    <row r="245" spans="1:20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419"/>
      <c r="K245" s="419"/>
      <c r="L245" s="419"/>
      <c r="M245" s="5"/>
      <c r="N245" s="5"/>
      <c r="O245" s="5"/>
      <c r="P245" s="5"/>
      <c r="Q245" s="5"/>
      <c r="R245" s="5"/>
      <c r="S245" s="5"/>
      <c r="T245" s="5"/>
    </row>
    <row r="246" spans="1:20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419"/>
      <c r="K246" s="419"/>
      <c r="L246" s="419"/>
      <c r="M246" s="5"/>
      <c r="N246" s="5"/>
      <c r="O246" s="5"/>
      <c r="P246" s="5"/>
      <c r="Q246" s="5"/>
      <c r="R246" s="5"/>
      <c r="S246" s="5"/>
      <c r="T246" s="5"/>
    </row>
    <row r="247" spans="1:20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419"/>
      <c r="K247" s="419"/>
      <c r="L247" s="419"/>
      <c r="M247" s="5"/>
      <c r="N247" s="5"/>
      <c r="O247" s="5"/>
      <c r="P247" s="5"/>
      <c r="Q247" s="5"/>
      <c r="R247" s="5"/>
      <c r="S247" s="5"/>
      <c r="T247" s="5"/>
    </row>
    <row r="248" spans="1:20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419"/>
      <c r="K248" s="419"/>
      <c r="L248" s="419"/>
      <c r="M248" s="5"/>
      <c r="N248" s="5"/>
      <c r="O248" s="5"/>
      <c r="P248" s="5"/>
      <c r="Q248" s="5"/>
      <c r="R248" s="5"/>
      <c r="S248" s="5"/>
      <c r="T248" s="5"/>
    </row>
    <row r="249" spans="1:20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419"/>
      <c r="K249" s="419"/>
      <c r="L249" s="419"/>
      <c r="M249" s="5"/>
      <c r="N249" s="5"/>
      <c r="O249" s="5"/>
      <c r="P249" s="5"/>
      <c r="Q249" s="5"/>
      <c r="R249" s="5"/>
      <c r="S249" s="5"/>
      <c r="T249" s="5"/>
    </row>
    <row r="250" spans="1:2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419"/>
      <c r="K250" s="419"/>
      <c r="L250" s="419"/>
      <c r="M250" s="5"/>
      <c r="N250" s="5"/>
      <c r="O250" s="5"/>
      <c r="P250" s="5"/>
      <c r="Q250" s="5"/>
      <c r="R250" s="5"/>
      <c r="S250" s="5"/>
      <c r="T250" s="5"/>
    </row>
    <row r="251" spans="1:20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419"/>
      <c r="K251" s="419"/>
      <c r="L251" s="419"/>
      <c r="M251" s="5"/>
      <c r="N251" s="5"/>
      <c r="O251" s="5"/>
      <c r="P251" s="5"/>
      <c r="Q251" s="5"/>
      <c r="R251" s="5"/>
      <c r="S251" s="5"/>
      <c r="T251" s="5"/>
    </row>
    <row r="252" spans="1:20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419"/>
      <c r="K252" s="419"/>
      <c r="L252" s="419"/>
      <c r="M252" s="5"/>
      <c r="N252" s="5"/>
      <c r="O252" s="5"/>
      <c r="P252" s="5"/>
      <c r="Q252" s="5"/>
      <c r="R252" s="5"/>
      <c r="S252" s="5"/>
      <c r="T252" s="5"/>
    </row>
    <row r="253" spans="1:20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419"/>
      <c r="K253" s="419"/>
      <c r="L253" s="419"/>
      <c r="M253" s="5"/>
      <c r="N253" s="5"/>
      <c r="O253" s="5"/>
      <c r="P253" s="5"/>
      <c r="Q253" s="5"/>
      <c r="R253" s="5"/>
      <c r="S253" s="5"/>
      <c r="T253" s="5"/>
    </row>
    <row r="254" spans="1:20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419"/>
      <c r="K254" s="419"/>
      <c r="L254" s="419"/>
      <c r="M254" s="5"/>
      <c r="N254" s="5"/>
      <c r="O254" s="5"/>
      <c r="P254" s="5"/>
      <c r="Q254" s="5"/>
      <c r="R254" s="5"/>
      <c r="S254" s="5"/>
      <c r="T254" s="5"/>
    </row>
    <row r="255" spans="1:20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419"/>
      <c r="K255" s="419"/>
      <c r="L255" s="419"/>
      <c r="M255" s="5"/>
      <c r="N255" s="5"/>
      <c r="O255" s="5"/>
      <c r="P255" s="5"/>
      <c r="Q255" s="5"/>
      <c r="R255" s="5"/>
      <c r="S255" s="5"/>
      <c r="T255" s="5"/>
    </row>
    <row r="256" spans="1:20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419"/>
      <c r="K256" s="419"/>
      <c r="L256" s="419"/>
      <c r="M256" s="5"/>
      <c r="N256" s="5"/>
      <c r="O256" s="5"/>
      <c r="P256" s="5"/>
      <c r="Q256" s="5"/>
      <c r="R256" s="5"/>
      <c r="S256" s="5"/>
      <c r="T256" s="5"/>
    </row>
    <row r="257" spans="1:20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419"/>
      <c r="K257" s="419"/>
      <c r="L257" s="419"/>
      <c r="M257" s="5"/>
      <c r="N257" s="5"/>
      <c r="O257" s="5"/>
      <c r="P257" s="5"/>
      <c r="Q257" s="5"/>
      <c r="R257" s="5"/>
      <c r="S257" s="5"/>
      <c r="T257" s="5"/>
    </row>
    <row r="258" spans="1:20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419"/>
      <c r="K258" s="419"/>
      <c r="L258" s="419"/>
      <c r="M258" s="5"/>
      <c r="N258" s="5"/>
      <c r="O258" s="5"/>
      <c r="P258" s="5"/>
      <c r="Q258" s="5"/>
      <c r="R258" s="5"/>
      <c r="S258" s="5"/>
      <c r="T258" s="5"/>
    </row>
    <row r="259" spans="1:20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419"/>
      <c r="K259" s="419"/>
      <c r="L259" s="419"/>
      <c r="M259" s="5"/>
      <c r="N259" s="5"/>
      <c r="O259" s="5"/>
      <c r="P259" s="5"/>
      <c r="Q259" s="5"/>
      <c r="R259" s="5"/>
      <c r="S259" s="5"/>
      <c r="T259" s="5"/>
    </row>
    <row r="260" spans="1:2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419"/>
      <c r="K260" s="419"/>
      <c r="L260" s="419"/>
      <c r="M260" s="5"/>
      <c r="N260" s="5"/>
      <c r="O260" s="5"/>
      <c r="P260" s="5"/>
      <c r="Q260" s="5"/>
      <c r="R260" s="5"/>
      <c r="S260" s="5"/>
      <c r="T260" s="5"/>
    </row>
    <row r="261" spans="1:20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419"/>
      <c r="K261" s="419"/>
      <c r="L261" s="419"/>
      <c r="M261" s="5"/>
      <c r="N261" s="5"/>
      <c r="O261" s="5"/>
      <c r="P261" s="5"/>
      <c r="Q261" s="5"/>
      <c r="R261" s="5"/>
      <c r="S261" s="5"/>
      <c r="T261" s="5"/>
    </row>
    <row r="262" spans="1:20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419"/>
      <c r="K262" s="419"/>
      <c r="L262" s="419"/>
      <c r="M262" s="5"/>
      <c r="N262" s="5"/>
      <c r="O262" s="5"/>
      <c r="P262" s="5"/>
      <c r="Q262" s="5"/>
      <c r="R262" s="5"/>
      <c r="S262" s="5"/>
      <c r="T262" s="5"/>
    </row>
    <row r="263" spans="1:20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419"/>
      <c r="K263" s="419"/>
      <c r="L263" s="419"/>
      <c r="M263" s="5"/>
      <c r="N263" s="5"/>
      <c r="O263" s="5"/>
      <c r="P263" s="5"/>
      <c r="Q263" s="5"/>
      <c r="R263" s="5"/>
      <c r="S263" s="5"/>
      <c r="T263" s="5"/>
    </row>
    <row r="264" spans="1:20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419"/>
      <c r="K264" s="419"/>
      <c r="L264" s="419"/>
      <c r="M264" s="5"/>
      <c r="N264" s="5"/>
      <c r="O264" s="5"/>
      <c r="P264" s="5"/>
      <c r="Q264" s="5"/>
      <c r="R264" s="5"/>
      <c r="S264" s="5"/>
      <c r="T264" s="5"/>
    </row>
    <row r="265" spans="1:20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419"/>
      <c r="K265" s="419"/>
      <c r="L265" s="419"/>
      <c r="M265" s="5"/>
      <c r="N265" s="5"/>
      <c r="O265" s="5"/>
      <c r="P265" s="5"/>
      <c r="Q265" s="5"/>
      <c r="R265" s="5"/>
      <c r="S265" s="5"/>
      <c r="T265" s="5"/>
    </row>
    <row r="266" spans="1:20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419"/>
      <c r="K266" s="419"/>
      <c r="L266" s="419"/>
      <c r="M266" s="5"/>
      <c r="N266" s="5"/>
      <c r="O266" s="5"/>
      <c r="P266" s="5"/>
      <c r="Q266" s="5"/>
      <c r="R266" s="5"/>
      <c r="S266" s="5"/>
      <c r="T266" s="5"/>
    </row>
    <row r="267" spans="1:20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419"/>
      <c r="K267" s="419"/>
      <c r="L267" s="419"/>
      <c r="M267" s="5"/>
      <c r="N267" s="5"/>
      <c r="O267" s="5"/>
      <c r="P267" s="5"/>
      <c r="Q267" s="5"/>
      <c r="R267" s="5"/>
      <c r="S267" s="5"/>
      <c r="T267" s="5"/>
    </row>
    <row r="268" spans="1:20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419"/>
      <c r="K268" s="419"/>
      <c r="L268" s="419"/>
      <c r="M268" s="5"/>
      <c r="N268" s="5"/>
      <c r="O268" s="5"/>
      <c r="P268" s="5"/>
      <c r="Q268" s="5"/>
      <c r="R268" s="5"/>
      <c r="S268" s="5"/>
      <c r="T268" s="5"/>
    </row>
    <row r="269" spans="1:20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419"/>
      <c r="K269" s="419"/>
      <c r="L269" s="419"/>
      <c r="M269" s="5"/>
      <c r="N269" s="5"/>
      <c r="O269" s="5"/>
      <c r="P269" s="5"/>
      <c r="Q269" s="5"/>
      <c r="R269" s="5"/>
      <c r="S269" s="5"/>
      <c r="T269" s="5"/>
    </row>
    <row r="270" spans="1:2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419"/>
      <c r="K270" s="419"/>
      <c r="L270" s="419"/>
      <c r="M270" s="5"/>
      <c r="N270" s="5"/>
      <c r="O270" s="5"/>
      <c r="P270" s="5"/>
      <c r="Q270" s="5"/>
      <c r="R270" s="5"/>
      <c r="S270" s="5"/>
      <c r="T270" s="5"/>
    </row>
    <row r="271" spans="1:20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419"/>
      <c r="K271" s="419"/>
      <c r="L271" s="419"/>
      <c r="M271" s="5"/>
      <c r="N271" s="5"/>
      <c r="O271" s="5"/>
      <c r="P271" s="5"/>
      <c r="Q271" s="5"/>
      <c r="R271" s="5"/>
      <c r="S271" s="5"/>
      <c r="T271" s="5"/>
    </row>
    <row r="272" spans="1:20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419"/>
      <c r="K272" s="419"/>
      <c r="L272" s="419"/>
      <c r="M272" s="5"/>
      <c r="N272" s="5"/>
      <c r="O272" s="5"/>
      <c r="P272" s="5"/>
      <c r="Q272" s="5"/>
      <c r="R272" s="5"/>
      <c r="S272" s="5"/>
      <c r="T272" s="5"/>
    </row>
    <row r="273" spans="1:20" ht="15.75" customHeight="1">
      <c r="A273" s="107"/>
      <c r="B273" s="107"/>
      <c r="C273" s="107"/>
      <c r="D273" s="107"/>
      <c r="E273" s="107"/>
      <c r="F273" s="107"/>
      <c r="G273" s="107"/>
      <c r="H273" s="107"/>
      <c r="I273" s="107"/>
      <c r="J273" s="420"/>
      <c r="K273" s="420"/>
      <c r="L273" s="420"/>
      <c r="M273" s="421"/>
      <c r="N273" s="107"/>
      <c r="O273" s="107"/>
      <c r="P273" s="107"/>
      <c r="Q273" s="107"/>
      <c r="R273" s="107"/>
      <c r="S273" s="107"/>
      <c r="T273" s="107"/>
    </row>
    <row r="274" spans="1:20" ht="15.75" customHeight="1">
      <c r="A274" s="107"/>
      <c r="B274" s="107"/>
      <c r="C274" s="107"/>
      <c r="D274" s="107"/>
      <c r="E274" s="107"/>
      <c r="F274" s="107"/>
      <c r="G274" s="107"/>
      <c r="H274" s="107"/>
      <c r="I274" s="107"/>
      <c r="J274" s="420"/>
      <c r="K274" s="420"/>
      <c r="L274" s="420"/>
      <c r="M274" s="421"/>
      <c r="N274" s="107"/>
      <c r="O274" s="107"/>
      <c r="P274" s="107"/>
      <c r="Q274" s="107"/>
      <c r="R274" s="107"/>
      <c r="S274" s="107"/>
      <c r="T274" s="107"/>
    </row>
    <row r="275" spans="1:20" ht="15.75" customHeight="1">
      <c r="A275" s="107"/>
      <c r="B275" s="107"/>
      <c r="C275" s="107"/>
      <c r="D275" s="107"/>
      <c r="E275" s="107"/>
      <c r="F275" s="107"/>
      <c r="G275" s="107"/>
      <c r="H275" s="107"/>
      <c r="I275" s="107"/>
      <c r="J275" s="420"/>
      <c r="K275" s="420"/>
      <c r="L275" s="420"/>
      <c r="M275" s="421"/>
      <c r="N275" s="107"/>
      <c r="O275" s="107"/>
      <c r="P275" s="107"/>
      <c r="Q275" s="107"/>
      <c r="R275" s="107"/>
      <c r="S275" s="107"/>
      <c r="T275" s="107"/>
    </row>
    <row r="276" spans="1:20" ht="15.75" customHeight="1">
      <c r="A276" s="107"/>
      <c r="B276" s="107"/>
      <c r="C276" s="107"/>
      <c r="D276" s="107"/>
      <c r="E276" s="107"/>
      <c r="F276" s="107"/>
      <c r="G276" s="107"/>
      <c r="H276" s="107"/>
      <c r="I276" s="107"/>
      <c r="J276" s="420"/>
      <c r="K276" s="420"/>
      <c r="L276" s="420"/>
      <c r="M276" s="421"/>
      <c r="N276" s="107"/>
      <c r="O276" s="107"/>
      <c r="P276" s="107"/>
      <c r="Q276" s="107"/>
      <c r="R276" s="107"/>
      <c r="S276" s="107"/>
      <c r="T276" s="107"/>
    </row>
    <row r="277" spans="1:20" ht="15.75" customHeight="1">
      <c r="A277" s="107"/>
      <c r="B277" s="107"/>
      <c r="C277" s="107"/>
      <c r="D277" s="107"/>
      <c r="E277" s="107"/>
      <c r="F277" s="107"/>
      <c r="G277" s="107"/>
      <c r="H277" s="107"/>
      <c r="I277" s="107"/>
      <c r="J277" s="420"/>
      <c r="K277" s="420"/>
      <c r="L277" s="420"/>
      <c r="M277" s="421"/>
      <c r="N277" s="107"/>
      <c r="O277" s="107"/>
      <c r="P277" s="107"/>
      <c r="Q277" s="107"/>
      <c r="R277" s="107"/>
      <c r="S277" s="107"/>
      <c r="T277" s="107"/>
    </row>
    <row r="278" spans="1:20" ht="15.75" customHeight="1">
      <c r="A278" s="107"/>
      <c r="B278" s="107"/>
      <c r="C278" s="107"/>
      <c r="D278" s="107"/>
      <c r="E278" s="107"/>
      <c r="F278" s="107"/>
      <c r="G278" s="107"/>
      <c r="H278" s="107"/>
      <c r="I278" s="107"/>
      <c r="J278" s="420"/>
      <c r="K278" s="420"/>
      <c r="L278" s="420"/>
      <c r="M278" s="421"/>
      <c r="N278" s="107"/>
      <c r="O278" s="107"/>
      <c r="P278" s="107"/>
      <c r="Q278" s="107"/>
      <c r="R278" s="107"/>
      <c r="S278" s="107"/>
      <c r="T278" s="107"/>
    </row>
    <row r="279" spans="1:20" ht="15.75" customHeight="1">
      <c r="A279" s="107"/>
      <c r="B279" s="107"/>
      <c r="C279" s="107"/>
      <c r="D279" s="107"/>
      <c r="E279" s="107"/>
      <c r="F279" s="107"/>
      <c r="G279" s="107"/>
      <c r="H279" s="107"/>
      <c r="I279" s="107"/>
      <c r="J279" s="420"/>
      <c r="K279" s="420"/>
      <c r="L279" s="420"/>
      <c r="M279" s="421"/>
      <c r="N279" s="107"/>
      <c r="O279" s="107"/>
      <c r="P279" s="107"/>
      <c r="Q279" s="107"/>
      <c r="R279" s="107"/>
      <c r="S279" s="107"/>
      <c r="T279" s="107"/>
    </row>
    <row r="280" spans="1:20" ht="15.75" customHeight="1">
      <c r="A280" s="107"/>
      <c r="B280" s="107"/>
      <c r="C280" s="107"/>
      <c r="D280" s="107"/>
      <c r="E280" s="107"/>
      <c r="F280" s="107"/>
      <c r="G280" s="107"/>
      <c r="H280" s="107"/>
      <c r="I280" s="107"/>
      <c r="J280" s="420"/>
      <c r="K280" s="420"/>
      <c r="L280" s="420"/>
      <c r="M280" s="421"/>
      <c r="N280" s="107"/>
      <c r="O280" s="107"/>
      <c r="P280" s="107"/>
      <c r="Q280" s="107"/>
      <c r="R280" s="107"/>
      <c r="S280" s="107"/>
      <c r="T280" s="107"/>
    </row>
    <row r="281" spans="1:20" ht="15.75" customHeight="1">
      <c r="A281" s="107"/>
      <c r="B281" s="107"/>
      <c r="C281" s="107"/>
      <c r="D281" s="107"/>
      <c r="E281" s="107"/>
      <c r="F281" s="107"/>
      <c r="G281" s="107"/>
      <c r="H281" s="107"/>
      <c r="I281" s="107"/>
      <c r="J281" s="420"/>
      <c r="K281" s="420"/>
      <c r="L281" s="420"/>
      <c r="M281" s="421"/>
      <c r="N281" s="107"/>
      <c r="O281" s="107"/>
      <c r="P281" s="107"/>
      <c r="Q281" s="107"/>
      <c r="R281" s="107"/>
      <c r="S281" s="107"/>
      <c r="T281" s="107"/>
    </row>
    <row r="282" spans="1:20" ht="15.75" customHeight="1">
      <c r="A282" s="107"/>
      <c r="B282" s="107"/>
      <c r="C282" s="107"/>
      <c r="D282" s="107"/>
      <c r="E282" s="107"/>
      <c r="F282" s="107"/>
      <c r="G282" s="107"/>
      <c r="H282" s="107"/>
      <c r="I282" s="107"/>
      <c r="J282" s="420"/>
      <c r="K282" s="420"/>
      <c r="L282" s="420"/>
      <c r="M282" s="421"/>
      <c r="N282" s="107"/>
      <c r="O282" s="107"/>
      <c r="P282" s="107"/>
      <c r="Q282" s="107"/>
      <c r="R282" s="107"/>
      <c r="S282" s="107"/>
      <c r="T282" s="107"/>
    </row>
    <row r="283" spans="1:20" ht="15.75" customHeight="1">
      <c r="A283" s="107"/>
      <c r="B283" s="107"/>
      <c r="C283" s="107"/>
      <c r="D283" s="107"/>
      <c r="E283" s="107"/>
      <c r="F283" s="107"/>
      <c r="G283" s="107"/>
      <c r="H283" s="107"/>
      <c r="I283" s="107"/>
      <c r="J283" s="420"/>
      <c r="K283" s="420"/>
      <c r="L283" s="420"/>
      <c r="M283" s="421"/>
      <c r="N283" s="107"/>
      <c r="O283" s="107"/>
      <c r="P283" s="107"/>
      <c r="Q283" s="107"/>
      <c r="R283" s="107"/>
      <c r="S283" s="107"/>
      <c r="T283" s="107"/>
    </row>
    <row r="284" spans="1:20" ht="15.75" customHeight="1">
      <c r="A284" s="107"/>
      <c r="B284" s="107"/>
      <c r="C284" s="107"/>
      <c r="D284" s="107"/>
      <c r="E284" s="107"/>
      <c r="F284" s="107"/>
      <c r="G284" s="107"/>
      <c r="H284" s="107"/>
      <c r="I284" s="107"/>
      <c r="J284" s="420"/>
      <c r="K284" s="420"/>
      <c r="L284" s="420"/>
      <c r="M284" s="421"/>
      <c r="N284" s="107"/>
      <c r="O284" s="107"/>
      <c r="P284" s="107"/>
      <c r="Q284" s="107"/>
      <c r="R284" s="107"/>
      <c r="S284" s="107"/>
      <c r="T284" s="107"/>
    </row>
    <row r="285" spans="1:20" ht="15.75" customHeight="1">
      <c r="A285" s="107"/>
      <c r="B285" s="107"/>
      <c r="C285" s="107"/>
      <c r="D285" s="107"/>
      <c r="E285" s="107"/>
      <c r="F285" s="107"/>
      <c r="G285" s="107"/>
      <c r="H285" s="107"/>
      <c r="I285" s="107"/>
      <c r="J285" s="420"/>
      <c r="K285" s="420"/>
      <c r="L285" s="420"/>
      <c r="M285" s="421"/>
      <c r="N285" s="107"/>
      <c r="O285" s="107"/>
      <c r="P285" s="107"/>
      <c r="Q285" s="107"/>
      <c r="R285" s="107"/>
      <c r="S285" s="107"/>
      <c r="T285" s="107"/>
    </row>
    <row r="286" spans="1:20" ht="15.75" customHeight="1">
      <c r="A286" s="107"/>
      <c r="B286" s="107"/>
      <c r="C286" s="107"/>
      <c r="D286" s="107"/>
      <c r="E286" s="107"/>
      <c r="F286" s="107"/>
      <c r="G286" s="107"/>
      <c r="H286" s="107"/>
      <c r="I286" s="107"/>
      <c r="J286" s="420"/>
      <c r="K286" s="420"/>
      <c r="L286" s="420"/>
      <c r="M286" s="421"/>
      <c r="N286" s="107"/>
      <c r="O286" s="107"/>
      <c r="P286" s="107"/>
      <c r="Q286" s="107"/>
      <c r="R286" s="107"/>
      <c r="S286" s="107"/>
      <c r="T286" s="107"/>
    </row>
    <row r="287" spans="1:20" ht="15.75" customHeight="1">
      <c r="A287" s="107"/>
      <c r="B287" s="107"/>
      <c r="C287" s="107"/>
      <c r="D287" s="107"/>
      <c r="E287" s="107"/>
      <c r="F287" s="107"/>
      <c r="G287" s="107"/>
      <c r="H287" s="107"/>
      <c r="I287" s="107"/>
      <c r="J287" s="420"/>
      <c r="K287" s="420"/>
      <c r="L287" s="420"/>
      <c r="M287" s="421"/>
      <c r="N287" s="107"/>
      <c r="O287" s="107"/>
      <c r="P287" s="107"/>
      <c r="Q287" s="107"/>
      <c r="R287" s="107"/>
      <c r="S287" s="107"/>
      <c r="T287" s="107"/>
    </row>
    <row r="288" spans="1:20" ht="15.75" customHeight="1">
      <c r="A288" s="107"/>
      <c r="B288" s="107"/>
      <c r="C288" s="107"/>
      <c r="D288" s="107"/>
      <c r="E288" s="107"/>
      <c r="F288" s="107"/>
      <c r="G288" s="107"/>
      <c r="H288" s="107"/>
      <c r="I288" s="107"/>
      <c r="J288" s="420"/>
      <c r="K288" s="420"/>
      <c r="L288" s="420"/>
      <c r="M288" s="421"/>
      <c r="N288" s="107"/>
      <c r="O288" s="107"/>
      <c r="P288" s="107"/>
      <c r="Q288" s="107"/>
      <c r="R288" s="107"/>
      <c r="S288" s="107"/>
      <c r="T288" s="107"/>
    </row>
    <row r="289" spans="1:20" ht="15.75" customHeight="1">
      <c r="A289" s="107"/>
      <c r="B289" s="107"/>
      <c r="C289" s="107"/>
      <c r="D289" s="107"/>
      <c r="E289" s="107"/>
      <c r="F289" s="107"/>
      <c r="G289" s="107"/>
      <c r="H289" s="107"/>
      <c r="I289" s="107"/>
      <c r="J289" s="420"/>
      <c r="K289" s="420"/>
      <c r="L289" s="420"/>
      <c r="M289" s="421"/>
      <c r="N289" s="107"/>
      <c r="O289" s="107"/>
      <c r="P289" s="107"/>
      <c r="Q289" s="107"/>
      <c r="R289" s="107"/>
      <c r="S289" s="107"/>
      <c r="T289" s="107"/>
    </row>
    <row r="290" spans="1:20" ht="15.75" customHeight="1">
      <c r="A290" s="107"/>
      <c r="B290" s="107"/>
      <c r="C290" s="107"/>
      <c r="D290" s="107"/>
      <c r="E290" s="107"/>
      <c r="F290" s="107"/>
      <c r="G290" s="107"/>
      <c r="H290" s="107"/>
      <c r="I290" s="107"/>
      <c r="J290" s="420"/>
      <c r="K290" s="420"/>
      <c r="L290" s="420"/>
      <c r="M290" s="421"/>
      <c r="N290" s="107"/>
      <c r="O290" s="107"/>
      <c r="P290" s="107"/>
      <c r="Q290" s="107"/>
      <c r="R290" s="107"/>
      <c r="S290" s="107"/>
      <c r="T290" s="107"/>
    </row>
    <row r="291" spans="1:20" ht="15.75" customHeight="1">
      <c r="A291" s="107"/>
      <c r="B291" s="107"/>
      <c r="C291" s="107"/>
      <c r="D291" s="107"/>
      <c r="E291" s="107"/>
      <c r="F291" s="107"/>
      <c r="G291" s="107"/>
      <c r="H291" s="107"/>
      <c r="I291" s="107"/>
      <c r="J291" s="420"/>
      <c r="K291" s="420"/>
      <c r="L291" s="420"/>
      <c r="M291" s="421"/>
      <c r="N291" s="107"/>
      <c r="O291" s="107"/>
      <c r="P291" s="107"/>
      <c r="Q291" s="107"/>
      <c r="R291" s="107"/>
      <c r="S291" s="107"/>
      <c r="T291" s="107"/>
    </row>
    <row r="292" spans="1:20" ht="15.75" customHeight="1">
      <c r="A292" s="107"/>
      <c r="B292" s="107"/>
      <c r="C292" s="107"/>
      <c r="D292" s="107"/>
      <c r="E292" s="107"/>
      <c r="F292" s="107"/>
      <c r="G292" s="107"/>
      <c r="H292" s="107"/>
      <c r="I292" s="107"/>
      <c r="J292" s="420"/>
      <c r="K292" s="420"/>
      <c r="L292" s="420"/>
      <c r="M292" s="421"/>
      <c r="N292" s="107"/>
      <c r="O292" s="107"/>
      <c r="P292" s="107"/>
      <c r="Q292" s="107"/>
      <c r="R292" s="107"/>
      <c r="S292" s="107"/>
      <c r="T292" s="107"/>
    </row>
    <row r="293" spans="1:20" ht="15.75" customHeight="1">
      <c r="A293" s="107"/>
      <c r="B293" s="107"/>
      <c r="C293" s="107"/>
      <c r="D293" s="107"/>
      <c r="E293" s="107"/>
      <c r="F293" s="107"/>
      <c r="G293" s="107"/>
      <c r="H293" s="107"/>
      <c r="I293" s="107"/>
      <c r="J293" s="420"/>
      <c r="K293" s="420"/>
      <c r="L293" s="420"/>
      <c r="M293" s="421"/>
      <c r="N293" s="107"/>
      <c r="O293" s="107"/>
      <c r="P293" s="107"/>
      <c r="Q293" s="107"/>
      <c r="R293" s="107"/>
      <c r="S293" s="107"/>
      <c r="T293" s="107"/>
    </row>
    <row r="294" spans="1:20" ht="15.75" customHeight="1">
      <c r="A294" s="107"/>
      <c r="B294" s="107"/>
      <c r="C294" s="107"/>
      <c r="D294" s="107"/>
      <c r="E294" s="107"/>
      <c r="F294" s="107"/>
      <c r="G294" s="107"/>
      <c r="H294" s="107"/>
      <c r="I294" s="107"/>
      <c r="J294" s="420"/>
      <c r="K294" s="420"/>
      <c r="L294" s="420"/>
      <c r="M294" s="421"/>
      <c r="N294" s="107"/>
      <c r="O294" s="107"/>
      <c r="P294" s="107"/>
      <c r="Q294" s="107"/>
      <c r="R294" s="107"/>
      <c r="S294" s="107"/>
      <c r="T294" s="107"/>
    </row>
    <row r="295" spans="1:20" ht="15.75" customHeight="1">
      <c r="A295" s="107"/>
      <c r="B295" s="107"/>
      <c r="C295" s="107"/>
      <c r="D295" s="107"/>
      <c r="E295" s="107"/>
      <c r="F295" s="107"/>
      <c r="G295" s="107"/>
      <c r="H295" s="107"/>
      <c r="I295" s="107"/>
      <c r="J295" s="420"/>
      <c r="K295" s="420"/>
      <c r="L295" s="420"/>
      <c r="M295" s="421"/>
      <c r="N295" s="107"/>
      <c r="O295" s="107"/>
      <c r="P295" s="107"/>
      <c r="Q295" s="107"/>
      <c r="R295" s="107"/>
      <c r="S295" s="107"/>
      <c r="T295" s="107"/>
    </row>
    <row r="296" spans="1:20" ht="15.75" customHeight="1">
      <c r="A296" s="107"/>
      <c r="B296" s="107"/>
      <c r="C296" s="107"/>
      <c r="D296" s="107"/>
      <c r="E296" s="107"/>
      <c r="F296" s="107"/>
      <c r="G296" s="107"/>
      <c r="H296" s="107"/>
      <c r="I296" s="107"/>
      <c r="J296" s="420"/>
      <c r="K296" s="420"/>
      <c r="L296" s="420"/>
      <c r="M296" s="421"/>
      <c r="N296" s="107"/>
      <c r="O296" s="107"/>
      <c r="P296" s="107"/>
      <c r="Q296" s="107"/>
      <c r="R296" s="107"/>
      <c r="S296" s="107"/>
      <c r="T296" s="107"/>
    </row>
    <row r="297" spans="1:20" ht="15.75" customHeight="1">
      <c r="A297" s="107"/>
      <c r="B297" s="107"/>
      <c r="C297" s="107"/>
      <c r="D297" s="107"/>
      <c r="E297" s="107"/>
      <c r="F297" s="107"/>
      <c r="G297" s="107"/>
      <c r="H297" s="107"/>
      <c r="I297" s="107"/>
      <c r="J297" s="420"/>
      <c r="K297" s="420"/>
      <c r="L297" s="420"/>
      <c r="M297" s="421"/>
      <c r="N297" s="107"/>
      <c r="O297" s="107"/>
      <c r="P297" s="107"/>
      <c r="Q297" s="107"/>
      <c r="R297" s="107"/>
      <c r="S297" s="107"/>
      <c r="T297" s="107"/>
    </row>
    <row r="298" spans="1:20" ht="15.75" customHeight="1">
      <c r="A298" s="107"/>
      <c r="B298" s="107"/>
      <c r="C298" s="107"/>
      <c r="D298" s="107"/>
      <c r="E298" s="107"/>
      <c r="F298" s="107"/>
      <c r="G298" s="107"/>
      <c r="H298" s="107"/>
      <c r="I298" s="107"/>
      <c r="J298" s="420"/>
      <c r="K298" s="420"/>
      <c r="L298" s="420"/>
      <c r="M298" s="421"/>
      <c r="N298" s="107"/>
      <c r="O298" s="107"/>
      <c r="P298" s="107"/>
      <c r="Q298" s="107"/>
      <c r="R298" s="107"/>
      <c r="S298" s="107"/>
      <c r="T298" s="107"/>
    </row>
    <row r="299" spans="1:20" ht="15.75" customHeight="1">
      <c r="A299" s="107"/>
      <c r="B299" s="107"/>
      <c r="C299" s="107"/>
      <c r="D299" s="107"/>
      <c r="E299" s="107"/>
      <c r="F299" s="107"/>
      <c r="G299" s="107"/>
      <c r="H299" s="107"/>
      <c r="I299" s="107"/>
      <c r="J299" s="420"/>
      <c r="K299" s="420"/>
      <c r="L299" s="420"/>
      <c r="M299" s="421"/>
      <c r="N299" s="107"/>
      <c r="O299" s="107"/>
      <c r="P299" s="107"/>
      <c r="Q299" s="107"/>
      <c r="R299" s="107"/>
      <c r="S299" s="107"/>
      <c r="T299" s="107"/>
    </row>
    <row r="300" spans="1:20" ht="15.75" customHeight="1">
      <c r="A300" s="107"/>
      <c r="B300" s="107"/>
      <c r="C300" s="107"/>
      <c r="D300" s="107"/>
      <c r="E300" s="107"/>
      <c r="F300" s="107"/>
      <c r="G300" s="107"/>
      <c r="H300" s="107"/>
      <c r="I300" s="107"/>
      <c r="J300" s="420"/>
      <c r="K300" s="420"/>
      <c r="L300" s="420"/>
      <c r="M300" s="421"/>
      <c r="N300" s="107"/>
      <c r="O300" s="107"/>
      <c r="P300" s="107"/>
      <c r="Q300" s="107"/>
      <c r="R300" s="107"/>
      <c r="S300" s="107"/>
      <c r="T300" s="107"/>
    </row>
    <row r="301" spans="1:20" ht="15.75" customHeight="1">
      <c r="A301" s="107"/>
      <c r="B301" s="107"/>
      <c r="C301" s="107"/>
      <c r="D301" s="107"/>
      <c r="E301" s="107"/>
      <c r="F301" s="107"/>
      <c r="G301" s="107"/>
      <c r="H301" s="107"/>
      <c r="I301" s="107"/>
      <c r="J301" s="420"/>
      <c r="K301" s="420"/>
      <c r="L301" s="420"/>
      <c r="M301" s="421"/>
      <c r="N301" s="107"/>
      <c r="O301" s="107"/>
      <c r="P301" s="107"/>
      <c r="Q301" s="107"/>
      <c r="R301" s="107"/>
      <c r="S301" s="107"/>
      <c r="T301" s="107"/>
    </row>
    <row r="302" spans="1:20" ht="15.75" customHeight="1">
      <c r="A302" s="107"/>
      <c r="B302" s="107"/>
      <c r="C302" s="107"/>
      <c r="D302" s="107"/>
      <c r="E302" s="107"/>
      <c r="F302" s="107"/>
      <c r="G302" s="107"/>
      <c r="H302" s="107"/>
      <c r="I302" s="107"/>
      <c r="J302" s="420"/>
      <c r="K302" s="420"/>
      <c r="L302" s="420"/>
      <c r="M302" s="421"/>
      <c r="N302" s="107"/>
      <c r="O302" s="107"/>
      <c r="P302" s="107"/>
      <c r="Q302" s="107"/>
      <c r="R302" s="107"/>
      <c r="S302" s="107"/>
      <c r="T302" s="107"/>
    </row>
    <row r="303" spans="1:20" ht="15.75" customHeight="1">
      <c r="A303" s="107"/>
      <c r="B303" s="107"/>
      <c r="C303" s="107"/>
      <c r="D303" s="107"/>
      <c r="E303" s="107"/>
      <c r="F303" s="107"/>
      <c r="G303" s="107"/>
      <c r="H303" s="107"/>
      <c r="I303" s="107"/>
      <c r="J303" s="420"/>
      <c r="K303" s="420"/>
      <c r="L303" s="420"/>
      <c r="M303" s="421"/>
      <c r="N303" s="107"/>
      <c r="O303" s="107"/>
      <c r="P303" s="107"/>
      <c r="Q303" s="107"/>
      <c r="R303" s="107"/>
      <c r="S303" s="107"/>
      <c r="T303" s="107"/>
    </row>
    <row r="304" spans="1:20" ht="15.75" customHeight="1">
      <c r="A304" s="107"/>
      <c r="B304" s="107"/>
      <c r="C304" s="107"/>
      <c r="D304" s="107"/>
      <c r="E304" s="107"/>
      <c r="F304" s="107"/>
      <c r="G304" s="107"/>
      <c r="H304" s="107"/>
      <c r="I304" s="107"/>
      <c r="J304" s="420"/>
      <c r="K304" s="420"/>
      <c r="L304" s="420"/>
      <c r="M304" s="421"/>
      <c r="N304" s="107"/>
      <c r="O304" s="107"/>
      <c r="P304" s="107"/>
      <c r="Q304" s="107"/>
      <c r="R304" s="107"/>
      <c r="S304" s="107"/>
      <c r="T304" s="107"/>
    </row>
    <row r="305" spans="1:20" ht="15.75" customHeight="1">
      <c r="A305" s="107"/>
      <c r="B305" s="107"/>
      <c r="C305" s="107"/>
      <c r="D305" s="107"/>
      <c r="E305" s="107"/>
      <c r="F305" s="107"/>
      <c r="G305" s="107"/>
      <c r="H305" s="107"/>
      <c r="I305" s="107"/>
      <c r="J305" s="420"/>
      <c r="K305" s="420"/>
      <c r="L305" s="420"/>
      <c r="M305" s="421"/>
      <c r="N305" s="107"/>
      <c r="O305" s="107"/>
      <c r="P305" s="107"/>
      <c r="Q305" s="107"/>
      <c r="R305" s="107"/>
      <c r="S305" s="107"/>
      <c r="T305" s="107"/>
    </row>
    <row r="306" spans="1:20" ht="15.75" customHeight="1">
      <c r="A306" s="107"/>
      <c r="B306" s="107"/>
      <c r="C306" s="107"/>
      <c r="D306" s="107"/>
      <c r="E306" s="107"/>
      <c r="F306" s="107"/>
      <c r="G306" s="107"/>
      <c r="H306" s="107"/>
      <c r="I306" s="107"/>
      <c r="J306" s="420"/>
      <c r="K306" s="420"/>
      <c r="L306" s="420"/>
      <c r="M306" s="421"/>
      <c r="N306" s="107"/>
      <c r="O306" s="107"/>
      <c r="P306" s="107"/>
      <c r="Q306" s="107"/>
      <c r="R306" s="107"/>
      <c r="S306" s="107"/>
      <c r="T306" s="107"/>
    </row>
    <row r="307" spans="1:20" ht="15.75" customHeight="1">
      <c r="A307" s="107"/>
      <c r="B307" s="107"/>
      <c r="C307" s="107"/>
      <c r="D307" s="107"/>
      <c r="E307" s="107"/>
      <c r="F307" s="107"/>
      <c r="G307" s="107"/>
      <c r="H307" s="107"/>
      <c r="I307" s="107"/>
      <c r="J307" s="420"/>
      <c r="K307" s="420"/>
      <c r="L307" s="420"/>
      <c r="M307" s="421"/>
      <c r="N307" s="107"/>
      <c r="O307" s="107"/>
      <c r="P307" s="107"/>
      <c r="Q307" s="107"/>
      <c r="R307" s="107"/>
      <c r="S307" s="107"/>
      <c r="T307" s="107"/>
    </row>
    <row r="308" spans="1:20" ht="15.75" customHeight="1">
      <c r="A308" s="107"/>
      <c r="B308" s="107"/>
      <c r="C308" s="107"/>
      <c r="D308" s="107"/>
      <c r="E308" s="107"/>
      <c r="F308" s="107"/>
      <c r="G308" s="107"/>
      <c r="H308" s="107"/>
      <c r="I308" s="107"/>
      <c r="J308" s="420"/>
      <c r="K308" s="420"/>
      <c r="L308" s="420"/>
      <c r="M308" s="421"/>
      <c r="N308" s="107"/>
      <c r="O308" s="107"/>
      <c r="P308" s="107"/>
      <c r="Q308" s="107"/>
      <c r="R308" s="107"/>
      <c r="S308" s="107"/>
      <c r="T308" s="107"/>
    </row>
    <row r="309" spans="1:20" ht="15.75" customHeight="1">
      <c r="A309" s="107"/>
      <c r="B309" s="107"/>
      <c r="C309" s="107"/>
      <c r="D309" s="107"/>
      <c r="E309" s="107"/>
      <c r="F309" s="107"/>
      <c r="G309" s="107"/>
      <c r="H309" s="107"/>
      <c r="I309" s="107"/>
      <c r="J309" s="420"/>
      <c r="K309" s="420"/>
      <c r="L309" s="420"/>
      <c r="M309" s="421"/>
      <c r="N309" s="107"/>
      <c r="O309" s="107"/>
      <c r="P309" s="107"/>
      <c r="Q309" s="107"/>
      <c r="R309" s="107"/>
      <c r="S309" s="107"/>
      <c r="T309" s="107"/>
    </row>
    <row r="310" spans="1:20" ht="15.75" customHeight="1">
      <c r="A310" s="107"/>
      <c r="B310" s="107"/>
      <c r="C310" s="107"/>
      <c r="D310" s="107"/>
      <c r="E310" s="107"/>
      <c r="F310" s="107"/>
      <c r="G310" s="107"/>
      <c r="H310" s="107"/>
      <c r="I310" s="107"/>
      <c r="J310" s="420"/>
      <c r="K310" s="420"/>
      <c r="L310" s="420"/>
      <c r="M310" s="421"/>
      <c r="N310" s="107"/>
      <c r="O310" s="107"/>
      <c r="P310" s="107"/>
      <c r="Q310" s="107"/>
      <c r="R310" s="107"/>
      <c r="S310" s="107"/>
      <c r="T310" s="107"/>
    </row>
    <row r="311" spans="1:20" ht="15.75" customHeight="1">
      <c r="A311" s="107"/>
      <c r="B311" s="107"/>
      <c r="C311" s="107"/>
      <c r="D311" s="107"/>
      <c r="E311" s="107"/>
      <c r="F311" s="107"/>
      <c r="G311" s="107"/>
      <c r="H311" s="107"/>
      <c r="I311" s="107"/>
      <c r="J311" s="420"/>
      <c r="K311" s="420"/>
      <c r="L311" s="420"/>
      <c r="M311" s="421"/>
      <c r="N311" s="107"/>
      <c r="O311" s="107"/>
      <c r="P311" s="107"/>
      <c r="Q311" s="107"/>
      <c r="R311" s="107"/>
      <c r="S311" s="107"/>
      <c r="T311" s="107"/>
    </row>
    <row r="312" spans="1:20" ht="15.75" customHeight="1">
      <c r="A312" s="107"/>
      <c r="B312" s="107"/>
      <c r="C312" s="107"/>
      <c r="D312" s="107"/>
      <c r="E312" s="107"/>
      <c r="F312" s="107"/>
      <c r="G312" s="107"/>
      <c r="H312" s="107"/>
      <c r="I312" s="107"/>
      <c r="J312" s="420"/>
      <c r="K312" s="420"/>
      <c r="L312" s="420"/>
      <c r="M312" s="421"/>
      <c r="N312" s="107"/>
      <c r="O312" s="107"/>
      <c r="P312" s="107"/>
      <c r="Q312" s="107"/>
      <c r="R312" s="107"/>
      <c r="S312" s="107"/>
      <c r="T312" s="107"/>
    </row>
    <row r="313" spans="1:20" ht="15.75" customHeight="1">
      <c r="A313" s="107"/>
      <c r="B313" s="107"/>
      <c r="C313" s="107"/>
      <c r="D313" s="107"/>
      <c r="E313" s="107"/>
      <c r="F313" s="107"/>
      <c r="G313" s="107"/>
      <c r="H313" s="107"/>
      <c r="I313" s="107"/>
      <c r="J313" s="420"/>
      <c r="K313" s="420"/>
      <c r="L313" s="420"/>
      <c r="M313" s="421"/>
      <c r="N313" s="107"/>
      <c r="O313" s="107"/>
      <c r="P313" s="107"/>
      <c r="Q313" s="107"/>
      <c r="R313" s="107"/>
      <c r="S313" s="107"/>
      <c r="T313" s="107"/>
    </row>
    <row r="314" spans="1:20" ht="15.75" customHeight="1">
      <c r="A314" s="107"/>
      <c r="B314" s="107"/>
      <c r="C314" s="107"/>
      <c r="D314" s="107"/>
      <c r="E314" s="107"/>
      <c r="F314" s="107"/>
      <c r="G314" s="107"/>
      <c r="H314" s="107"/>
      <c r="I314" s="107"/>
      <c r="J314" s="420"/>
      <c r="K314" s="420"/>
      <c r="L314" s="420"/>
      <c r="M314" s="421"/>
      <c r="N314" s="107"/>
      <c r="O314" s="107"/>
      <c r="P314" s="107"/>
      <c r="Q314" s="107"/>
      <c r="R314" s="107"/>
      <c r="S314" s="107"/>
      <c r="T314" s="107"/>
    </row>
    <row r="315" spans="1:20" ht="15.75" customHeight="1">
      <c r="A315" s="107"/>
      <c r="B315" s="107"/>
      <c r="C315" s="107"/>
      <c r="D315" s="107"/>
      <c r="E315" s="107"/>
      <c r="F315" s="107"/>
      <c r="G315" s="107"/>
      <c r="H315" s="107"/>
      <c r="I315" s="107"/>
      <c r="J315" s="420"/>
      <c r="K315" s="420"/>
      <c r="L315" s="420"/>
      <c r="M315" s="421"/>
      <c r="N315" s="107"/>
      <c r="O315" s="107"/>
      <c r="P315" s="107"/>
      <c r="Q315" s="107"/>
      <c r="R315" s="107"/>
      <c r="S315" s="107"/>
      <c r="T315" s="107"/>
    </row>
    <row r="316" spans="1:20" ht="15.75" customHeight="1">
      <c r="A316" s="107"/>
      <c r="B316" s="107"/>
      <c r="C316" s="107"/>
      <c r="D316" s="107"/>
      <c r="E316" s="107"/>
      <c r="F316" s="107"/>
      <c r="G316" s="107"/>
      <c r="H316" s="107"/>
      <c r="I316" s="107"/>
      <c r="J316" s="420"/>
      <c r="K316" s="420"/>
      <c r="L316" s="420"/>
      <c r="M316" s="421"/>
      <c r="N316" s="107"/>
      <c r="O316" s="107"/>
      <c r="P316" s="107"/>
      <c r="Q316" s="107"/>
      <c r="R316" s="107"/>
      <c r="S316" s="107"/>
      <c r="T316" s="107"/>
    </row>
    <row r="317" spans="1:20" ht="15.75" customHeight="1">
      <c r="A317" s="107"/>
      <c r="B317" s="107"/>
      <c r="C317" s="107"/>
      <c r="D317" s="107"/>
      <c r="E317" s="107"/>
      <c r="F317" s="107"/>
      <c r="G317" s="107"/>
      <c r="H317" s="107"/>
      <c r="I317" s="107"/>
      <c r="J317" s="420"/>
      <c r="K317" s="420"/>
      <c r="L317" s="420"/>
      <c r="M317" s="421"/>
      <c r="N317" s="107"/>
      <c r="O317" s="107"/>
      <c r="P317" s="107"/>
      <c r="Q317" s="107"/>
      <c r="R317" s="107"/>
      <c r="S317" s="107"/>
      <c r="T317" s="107"/>
    </row>
    <row r="318" spans="1:20" ht="15.75" customHeight="1">
      <c r="A318" s="107"/>
      <c r="B318" s="107"/>
      <c r="C318" s="107"/>
      <c r="D318" s="107"/>
      <c r="E318" s="107"/>
      <c r="F318" s="107"/>
      <c r="G318" s="107"/>
      <c r="H318" s="107"/>
      <c r="I318" s="107"/>
      <c r="J318" s="420"/>
      <c r="K318" s="420"/>
      <c r="L318" s="420"/>
      <c r="M318" s="421"/>
      <c r="N318" s="107"/>
      <c r="O318" s="107"/>
      <c r="P318" s="107"/>
      <c r="Q318" s="107"/>
      <c r="R318" s="107"/>
      <c r="S318" s="107"/>
      <c r="T318" s="107"/>
    </row>
    <row r="319" spans="1:20" ht="15.75" customHeight="1">
      <c r="A319" s="107"/>
      <c r="B319" s="107"/>
      <c r="C319" s="107"/>
      <c r="D319" s="107"/>
      <c r="E319" s="107"/>
      <c r="F319" s="107"/>
      <c r="G319" s="107"/>
      <c r="H319" s="107"/>
      <c r="I319" s="107"/>
      <c r="J319" s="420"/>
      <c r="K319" s="420"/>
      <c r="L319" s="420"/>
      <c r="M319" s="421"/>
      <c r="N319" s="107"/>
      <c r="O319" s="107"/>
      <c r="P319" s="107"/>
      <c r="Q319" s="107"/>
      <c r="R319" s="107"/>
      <c r="S319" s="107"/>
      <c r="T319" s="107"/>
    </row>
    <row r="320" spans="1:20" ht="15.75" customHeight="1">
      <c r="A320" s="107"/>
      <c r="B320" s="107"/>
      <c r="C320" s="107"/>
      <c r="D320" s="107"/>
      <c r="E320" s="107"/>
      <c r="F320" s="107"/>
      <c r="G320" s="107"/>
      <c r="H320" s="107"/>
      <c r="I320" s="107"/>
      <c r="J320" s="420"/>
      <c r="K320" s="420"/>
      <c r="L320" s="420"/>
      <c r="M320" s="421"/>
      <c r="N320" s="107"/>
      <c r="O320" s="107"/>
      <c r="P320" s="107"/>
      <c r="Q320" s="107"/>
      <c r="R320" s="107"/>
      <c r="S320" s="107"/>
      <c r="T320" s="107"/>
    </row>
    <row r="321" spans="1:20" ht="15.75" customHeight="1">
      <c r="A321" s="107"/>
      <c r="B321" s="107"/>
      <c r="C321" s="107"/>
      <c r="D321" s="107"/>
      <c r="E321" s="107"/>
      <c r="F321" s="107"/>
      <c r="G321" s="107"/>
      <c r="H321" s="107"/>
      <c r="I321" s="107"/>
      <c r="J321" s="420"/>
      <c r="K321" s="420"/>
      <c r="L321" s="420"/>
      <c r="M321" s="421"/>
      <c r="N321" s="107"/>
      <c r="O321" s="107"/>
      <c r="P321" s="107"/>
      <c r="Q321" s="107"/>
      <c r="R321" s="107"/>
      <c r="S321" s="107"/>
      <c r="T321" s="107"/>
    </row>
    <row r="322" spans="1:20" ht="15.75" customHeight="1">
      <c r="A322" s="107"/>
      <c r="B322" s="107"/>
      <c r="C322" s="107"/>
      <c r="D322" s="107"/>
      <c r="E322" s="107"/>
      <c r="F322" s="107"/>
      <c r="G322" s="107"/>
      <c r="H322" s="107"/>
      <c r="I322" s="107"/>
      <c r="J322" s="420"/>
      <c r="K322" s="420"/>
      <c r="L322" s="420"/>
      <c r="M322" s="421"/>
      <c r="N322" s="107"/>
      <c r="O322" s="107"/>
      <c r="P322" s="107"/>
      <c r="Q322" s="107"/>
      <c r="R322" s="107"/>
      <c r="S322" s="107"/>
      <c r="T322" s="107"/>
    </row>
    <row r="323" spans="1:20" ht="15.75" customHeight="1">
      <c r="A323" s="107"/>
      <c r="B323" s="107"/>
      <c r="C323" s="107"/>
      <c r="D323" s="107"/>
      <c r="E323" s="107"/>
      <c r="F323" s="107"/>
      <c r="G323" s="107"/>
      <c r="H323" s="107"/>
      <c r="I323" s="107"/>
      <c r="J323" s="420"/>
      <c r="K323" s="420"/>
      <c r="L323" s="420"/>
      <c r="M323" s="421"/>
      <c r="N323" s="107"/>
      <c r="O323" s="107"/>
      <c r="P323" s="107"/>
      <c r="Q323" s="107"/>
      <c r="R323" s="107"/>
      <c r="S323" s="107"/>
      <c r="T323" s="107"/>
    </row>
    <row r="324" spans="1:20" ht="15.75" customHeight="1">
      <c r="A324" s="107"/>
      <c r="B324" s="107"/>
      <c r="C324" s="107"/>
      <c r="D324" s="107"/>
      <c r="E324" s="107"/>
      <c r="F324" s="107"/>
      <c r="G324" s="107"/>
      <c r="H324" s="107"/>
      <c r="I324" s="107"/>
      <c r="J324" s="420"/>
      <c r="K324" s="420"/>
      <c r="L324" s="420"/>
      <c r="M324" s="421"/>
      <c r="N324" s="107"/>
      <c r="O324" s="107"/>
      <c r="P324" s="107"/>
      <c r="Q324" s="107"/>
      <c r="R324" s="107"/>
      <c r="S324" s="107"/>
      <c r="T324" s="107"/>
    </row>
    <row r="325" spans="1:20" ht="15.75" customHeight="1">
      <c r="A325" s="107"/>
      <c r="B325" s="107"/>
      <c r="C325" s="107"/>
      <c r="D325" s="107"/>
      <c r="E325" s="107"/>
      <c r="F325" s="107"/>
      <c r="G325" s="107"/>
      <c r="H325" s="107"/>
      <c r="I325" s="107"/>
      <c r="J325" s="420"/>
      <c r="K325" s="420"/>
      <c r="L325" s="420"/>
      <c r="M325" s="421"/>
      <c r="N325" s="107"/>
      <c r="O325" s="107"/>
      <c r="P325" s="107"/>
      <c r="Q325" s="107"/>
      <c r="R325" s="107"/>
      <c r="S325" s="107"/>
      <c r="T325" s="107"/>
    </row>
    <row r="326" spans="1:20" ht="15.75" customHeight="1">
      <c r="A326" s="107"/>
      <c r="B326" s="107"/>
      <c r="C326" s="107"/>
      <c r="D326" s="107"/>
      <c r="E326" s="107"/>
      <c r="F326" s="107"/>
      <c r="G326" s="107"/>
      <c r="H326" s="107"/>
      <c r="I326" s="107"/>
      <c r="J326" s="420"/>
      <c r="K326" s="420"/>
      <c r="L326" s="420"/>
      <c r="M326" s="421"/>
      <c r="N326" s="107"/>
      <c r="O326" s="107"/>
      <c r="P326" s="107"/>
      <c r="Q326" s="107"/>
      <c r="R326" s="107"/>
      <c r="S326" s="107"/>
      <c r="T326" s="107"/>
    </row>
    <row r="327" spans="1:20" ht="15.75" customHeight="1">
      <c r="A327" s="107"/>
      <c r="B327" s="107"/>
      <c r="C327" s="107"/>
      <c r="D327" s="107"/>
      <c r="E327" s="107"/>
      <c r="F327" s="107"/>
      <c r="G327" s="107"/>
      <c r="H327" s="107"/>
      <c r="I327" s="107"/>
      <c r="J327" s="420"/>
      <c r="K327" s="420"/>
      <c r="L327" s="420"/>
      <c r="M327" s="421"/>
      <c r="N327" s="107"/>
      <c r="O327" s="107"/>
      <c r="P327" s="107"/>
      <c r="Q327" s="107"/>
      <c r="R327" s="107"/>
      <c r="S327" s="107"/>
      <c r="T327" s="107"/>
    </row>
    <row r="328" spans="1:20" ht="15.75" customHeight="1">
      <c r="A328" s="107"/>
      <c r="B328" s="107"/>
      <c r="C328" s="107"/>
      <c r="D328" s="107"/>
      <c r="E328" s="107"/>
      <c r="F328" s="107"/>
      <c r="G328" s="107"/>
      <c r="H328" s="107"/>
      <c r="I328" s="107"/>
      <c r="J328" s="420"/>
      <c r="K328" s="420"/>
      <c r="L328" s="420"/>
      <c r="M328" s="421"/>
      <c r="N328" s="107"/>
      <c r="O328" s="107"/>
      <c r="P328" s="107"/>
      <c r="Q328" s="107"/>
      <c r="R328" s="107"/>
      <c r="S328" s="107"/>
      <c r="T328" s="107"/>
    </row>
    <row r="329" spans="1:20" ht="15.75" customHeight="1">
      <c r="A329" s="107"/>
      <c r="B329" s="107"/>
      <c r="C329" s="107"/>
      <c r="D329" s="107"/>
      <c r="E329" s="107"/>
      <c r="F329" s="107"/>
      <c r="G329" s="107"/>
      <c r="H329" s="107"/>
      <c r="I329" s="107"/>
      <c r="J329" s="420"/>
      <c r="K329" s="420"/>
      <c r="L329" s="420"/>
      <c r="M329" s="421"/>
      <c r="N329" s="107"/>
      <c r="O329" s="107"/>
      <c r="P329" s="107"/>
      <c r="Q329" s="107"/>
      <c r="R329" s="107"/>
      <c r="S329" s="107"/>
      <c r="T329" s="107"/>
    </row>
    <row r="330" spans="1:20" ht="15.75" customHeight="1">
      <c r="A330" s="107"/>
      <c r="B330" s="107"/>
      <c r="C330" s="107"/>
      <c r="D330" s="107"/>
      <c r="E330" s="107"/>
      <c r="F330" s="107"/>
      <c r="G330" s="107"/>
      <c r="H330" s="107"/>
      <c r="I330" s="107"/>
      <c r="J330" s="420"/>
      <c r="K330" s="420"/>
      <c r="L330" s="420"/>
      <c r="M330" s="421"/>
      <c r="N330" s="107"/>
      <c r="O330" s="107"/>
      <c r="P330" s="107"/>
      <c r="Q330" s="107"/>
      <c r="R330" s="107"/>
      <c r="S330" s="107"/>
      <c r="T330" s="107"/>
    </row>
    <row r="331" spans="1:20" ht="15.75" customHeight="1">
      <c r="A331" s="107"/>
      <c r="B331" s="107"/>
      <c r="C331" s="107"/>
      <c r="D331" s="107"/>
      <c r="E331" s="107"/>
      <c r="F331" s="107"/>
      <c r="G331" s="107"/>
      <c r="H331" s="107"/>
      <c r="I331" s="107"/>
      <c r="J331" s="420"/>
      <c r="K331" s="420"/>
      <c r="L331" s="420"/>
      <c r="M331" s="421"/>
      <c r="N331" s="107"/>
      <c r="O331" s="107"/>
      <c r="P331" s="107"/>
      <c r="Q331" s="107"/>
      <c r="R331" s="107"/>
      <c r="S331" s="107"/>
      <c r="T331" s="107"/>
    </row>
    <row r="332" spans="1:20" ht="15.75" customHeight="1">
      <c r="A332" s="107"/>
      <c r="B332" s="107"/>
      <c r="C332" s="107"/>
      <c r="D332" s="107"/>
      <c r="E332" s="107"/>
      <c r="F332" s="107"/>
      <c r="G332" s="107"/>
      <c r="H332" s="107"/>
      <c r="I332" s="107"/>
      <c r="J332" s="420"/>
      <c r="K332" s="420"/>
      <c r="L332" s="420"/>
      <c r="M332" s="421"/>
      <c r="N332" s="107"/>
      <c r="O332" s="107"/>
      <c r="P332" s="107"/>
      <c r="Q332" s="107"/>
      <c r="R332" s="107"/>
      <c r="S332" s="107"/>
      <c r="T332" s="107"/>
    </row>
    <row r="333" spans="1:20" ht="15.75" customHeight="1">
      <c r="A333" s="107"/>
      <c r="B333" s="107"/>
      <c r="C333" s="107"/>
      <c r="D333" s="107"/>
      <c r="E333" s="107"/>
      <c r="F333" s="107"/>
      <c r="G333" s="107"/>
      <c r="H333" s="107"/>
      <c r="I333" s="107"/>
      <c r="J333" s="420"/>
      <c r="K333" s="420"/>
      <c r="L333" s="420"/>
      <c r="M333" s="421"/>
      <c r="N333" s="107"/>
      <c r="O333" s="107"/>
      <c r="P333" s="107"/>
      <c r="Q333" s="107"/>
      <c r="R333" s="107"/>
      <c r="S333" s="107"/>
      <c r="T333" s="107"/>
    </row>
    <row r="334" spans="1:20" ht="15.75" customHeight="1">
      <c r="A334" s="107"/>
      <c r="B334" s="107"/>
      <c r="C334" s="107"/>
      <c r="D334" s="107"/>
      <c r="E334" s="107"/>
      <c r="F334" s="107"/>
      <c r="G334" s="107"/>
      <c r="H334" s="107"/>
      <c r="I334" s="107"/>
      <c r="J334" s="420"/>
      <c r="K334" s="420"/>
      <c r="L334" s="420"/>
      <c r="M334" s="421"/>
      <c r="N334" s="107"/>
      <c r="O334" s="107"/>
      <c r="P334" s="107"/>
      <c r="Q334" s="107"/>
      <c r="R334" s="107"/>
      <c r="S334" s="107"/>
      <c r="T334" s="107"/>
    </row>
    <row r="335" spans="1:20" ht="15.75" customHeight="1">
      <c r="A335" s="107"/>
      <c r="B335" s="107"/>
      <c r="C335" s="107"/>
      <c r="D335" s="107"/>
      <c r="E335" s="107"/>
      <c r="F335" s="107"/>
      <c r="G335" s="107"/>
      <c r="H335" s="107"/>
      <c r="I335" s="107"/>
      <c r="J335" s="420"/>
      <c r="K335" s="420"/>
      <c r="L335" s="420"/>
      <c r="M335" s="421"/>
      <c r="N335" s="107"/>
      <c r="O335" s="107"/>
      <c r="P335" s="107"/>
      <c r="Q335" s="107"/>
      <c r="R335" s="107"/>
      <c r="S335" s="107"/>
      <c r="T335" s="107"/>
    </row>
    <row r="336" spans="1:20" ht="15.75" customHeight="1">
      <c r="A336" s="107"/>
      <c r="B336" s="107"/>
      <c r="C336" s="107"/>
      <c r="D336" s="107"/>
      <c r="E336" s="107"/>
      <c r="F336" s="107"/>
      <c r="G336" s="107"/>
      <c r="H336" s="107"/>
      <c r="I336" s="107"/>
      <c r="J336" s="420"/>
      <c r="K336" s="420"/>
      <c r="L336" s="420"/>
      <c r="M336" s="421"/>
      <c r="N336" s="107"/>
      <c r="O336" s="107"/>
      <c r="P336" s="107"/>
      <c r="Q336" s="107"/>
      <c r="R336" s="107"/>
      <c r="S336" s="107"/>
      <c r="T336" s="107"/>
    </row>
    <row r="337" spans="1:20" ht="15.75" customHeight="1">
      <c r="A337" s="107"/>
      <c r="B337" s="107"/>
      <c r="C337" s="107"/>
      <c r="D337" s="107"/>
      <c r="E337" s="107"/>
      <c r="F337" s="107"/>
      <c r="G337" s="107"/>
      <c r="H337" s="107"/>
      <c r="I337" s="107"/>
      <c r="J337" s="420"/>
      <c r="K337" s="420"/>
      <c r="L337" s="420"/>
      <c r="M337" s="421"/>
      <c r="N337" s="107"/>
      <c r="O337" s="107"/>
      <c r="P337" s="107"/>
      <c r="Q337" s="107"/>
      <c r="R337" s="107"/>
      <c r="S337" s="107"/>
      <c r="T337" s="107"/>
    </row>
    <row r="338" spans="1:20" ht="15.75" customHeight="1">
      <c r="A338" s="107"/>
      <c r="B338" s="107"/>
      <c r="C338" s="107"/>
      <c r="D338" s="107"/>
      <c r="E338" s="107"/>
      <c r="F338" s="107"/>
      <c r="G338" s="107"/>
      <c r="H338" s="107"/>
      <c r="I338" s="107"/>
      <c r="J338" s="420"/>
      <c r="K338" s="420"/>
      <c r="L338" s="420"/>
      <c r="M338" s="421"/>
      <c r="N338" s="107"/>
      <c r="O338" s="107"/>
      <c r="P338" s="107"/>
      <c r="Q338" s="107"/>
      <c r="R338" s="107"/>
      <c r="S338" s="107"/>
      <c r="T338" s="107"/>
    </row>
    <row r="339" spans="1:20" ht="15.75" customHeight="1">
      <c r="A339" s="107"/>
      <c r="B339" s="107"/>
      <c r="C339" s="107"/>
      <c r="D339" s="107"/>
      <c r="E339" s="107"/>
      <c r="F339" s="107"/>
      <c r="G339" s="107"/>
      <c r="H339" s="107"/>
      <c r="I339" s="107"/>
      <c r="J339" s="420"/>
      <c r="K339" s="420"/>
      <c r="L339" s="420"/>
      <c r="M339" s="421"/>
      <c r="N339" s="107"/>
      <c r="O339" s="107"/>
      <c r="P339" s="107"/>
      <c r="Q339" s="107"/>
      <c r="R339" s="107"/>
      <c r="S339" s="107"/>
      <c r="T339" s="107"/>
    </row>
    <row r="340" spans="1:20" ht="15.75" customHeight="1">
      <c r="A340" s="107"/>
      <c r="B340" s="107"/>
      <c r="C340" s="107"/>
      <c r="D340" s="107"/>
      <c r="E340" s="107"/>
      <c r="F340" s="107"/>
      <c r="G340" s="107"/>
      <c r="H340" s="107"/>
      <c r="I340" s="107"/>
      <c r="J340" s="420"/>
      <c r="K340" s="420"/>
      <c r="L340" s="420"/>
      <c r="M340" s="421"/>
      <c r="N340" s="107"/>
      <c r="O340" s="107"/>
      <c r="P340" s="107"/>
      <c r="Q340" s="107"/>
      <c r="R340" s="107"/>
      <c r="S340" s="107"/>
      <c r="T340" s="107"/>
    </row>
    <row r="341" spans="1:20" ht="15.75" customHeight="1">
      <c r="A341" s="107"/>
      <c r="B341" s="107"/>
      <c r="C341" s="107"/>
      <c r="D341" s="107"/>
      <c r="E341" s="107"/>
      <c r="F341" s="107"/>
      <c r="G341" s="107"/>
      <c r="H341" s="107"/>
      <c r="I341" s="107"/>
      <c r="J341" s="420"/>
      <c r="K341" s="420"/>
      <c r="L341" s="420"/>
      <c r="M341" s="421"/>
      <c r="N341" s="107"/>
      <c r="O341" s="107"/>
      <c r="P341" s="107"/>
      <c r="Q341" s="107"/>
      <c r="R341" s="107"/>
      <c r="S341" s="107"/>
      <c r="T341" s="107"/>
    </row>
    <row r="342" spans="1:20" ht="15.75" customHeight="1">
      <c r="A342" s="107"/>
      <c r="B342" s="107"/>
      <c r="C342" s="107"/>
      <c r="D342" s="107"/>
      <c r="E342" s="107"/>
      <c r="F342" s="107"/>
      <c r="G342" s="107"/>
      <c r="H342" s="107"/>
      <c r="I342" s="107"/>
      <c r="J342" s="420"/>
      <c r="K342" s="420"/>
      <c r="L342" s="420"/>
      <c r="M342" s="421"/>
      <c r="N342" s="107"/>
      <c r="O342" s="107"/>
      <c r="P342" s="107"/>
      <c r="Q342" s="107"/>
      <c r="R342" s="107"/>
      <c r="S342" s="107"/>
      <c r="T342" s="107"/>
    </row>
    <row r="343" spans="1:20" ht="15.75" customHeight="1">
      <c r="A343" s="107"/>
      <c r="B343" s="107"/>
      <c r="C343" s="107"/>
      <c r="D343" s="107"/>
      <c r="E343" s="107"/>
      <c r="F343" s="107"/>
      <c r="G343" s="107"/>
      <c r="H343" s="107"/>
      <c r="I343" s="107"/>
      <c r="J343" s="420"/>
      <c r="K343" s="420"/>
      <c r="L343" s="420"/>
      <c r="M343" s="421"/>
      <c r="N343" s="107"/>
      <c r="O343" s="107"/>
      <c r="P343" s="107"/>
      <c r="Q343" s="107"/>
      <c r="R343" s="107"/>
      <c r="S343" s="107"/>
      <c r="T343" s="107"/>
    </row>
    <row r="344" spans="1:20" ht="15.75" customHeight="1">
      <c r="A344" s="107"/>
      <c r="B344" s="107"/>
      <c r="C344" s="107"/>
      <c r="D344" s="107"/>
      <c r="E344" s="107"/>
      <c r="F344" s="107"/>
      <c r="G344" s="107"/>
      <c r="H344" s="107"/>
      <c r="I344" s="107"/>
      <c r="J344" s="420"/>
      <c r="K344" s="420"/>
      <c r="L344" s="420"/>
      <c r="M344" s="421"/>
      <c r="N344" s="107"/>
      <c r="O344" s="107"/>
      <c r="P344" s="107"/>
      <c r="Q344" s="107"/>
      <c r="R344" s="107"/>
      <c r="S344" s="107"/>
      <c r="T344" s="107"/>
    </row>
    <row r="345" spans="1:20" ht="15.75" customHeight="1">
      <c r="A345" s="107"/>
      <c r="B345" s="107"/>
      <c r="C345" s="107"/>
      <c r="D345" s="107"/>
      <c r="E345" s="107"/>
      <c r="F345" s="107"/>
      <c r="G345" s="107"/>
      <c r="H345" s="107"/>
      <c r="I345" s="107"/>
      <c r="J345" s="420"/>
      <c r="K345" s="420"/>
      <c r="L345" s="420"/>
      <c r="M345" s="421"/>
      <c r="N345" s="107"/>
      <c r="O345" s="107"/>
      <c r="P345" s="107"/>
      <c r="Q345" s="107"/>
      <c r="R345" s="107"/>
      <c r="S345" s="107"/>
      <c r="T345" s="107"/>
    </row>
    <row r="346" spans="1:20" ht="15.75" customHeight="1">
      <c r="A346" s="107"/>
      <c r="B346" s="107"/>
      <c r="C346" s="107"/>
      <c r="D346" s="107"/>
      <c r="E346" s="107"/>
      <c r="F346" s="107"/>
      <c r="G346" s="107"/>
      <c r="H346" s="107"/>
      <c r="I346" s="107"/>
      <c r="J346" s="420"/>
      <c r="K346" s="420"/>
      <c r="L346" s="420"/>
      <c r="M346" s="421"/>
      <c r="N346" s="107"/>
      <c r="O346" s="107"/>
      <c r="P346" s="107"/>
      <c r="Q346" s="107"/>
      <c r="R346" s="107"/>
      <c r="S346" s="107"/>
      <c r="T346" s="107"/>
    </row>
    <row r="347" spans="1:20" ht="15.75" customHeight="1">
      <c r="A347" s="107"/>
      <c r="B347" s="107"/>
      <c r="C347" s="107"/>
      <c r="D347" s="107"/>
      <c r="E347" s="107"/>
      <c r="F347" s="107"/>
      <c r="G347" s="107"/>
      <c r="H347" s="107"/>
      <c r="I347" s="107"/>
      <c r="J347" s="420"/>
      <c r="K347" s="420"/>
      <c r="L347" s="420"/>
      <c r="M347" s="421"/>
      <c r="N347" s="107"/>
      <c r="O347" s="107"/>
      <c r="P347" s="107"/>
      <c r="Q347" s="107"/>
      <c r="R347" s="107"/>
      <c r="S347" s="107"/>
      <c r="T347" s="107"/>
    </row>
    <row r="348" spans="1:20" ht="15.75" customHeight="1">
      <c r="A348" s="107"/>
      <c r="B348" s="107"/>
      <c r="C348" s="107"/>
      <c r="D348" s="107"/>
      <c r="E348" s="107"/>
      <c r="F348" s="107"/>
      <c r="G348" s="107"/>
      <c r="H348" s="107"/>
      <c r="I348" s="107"/>
      <c r="J348" s="420"/>
      <c r="K348" s="420"/>
      <c r="L348" s="420"/>
      <c r="M348" s="421"/>
      <c r="N348" s="107"/>
      <c r="O348" s="107"/>
      <c r="P348" s="107"/>
      <c r="Q348" s="107"/>
      <c r="R348" s="107"/>
      <c r="S348" s="107"/>
      <c r="T348" s="107"/>
    </row>
    <row r="349" spans="1:20" ht="15.75" customHeight="1">
      <c r="A349" s="107"/>
      <c r="B349" s="107"/>
      <c r="C349" s="107"/>
      <c r="D349" s="107"/>
      <c r="E349" s="107"/>
      <c r="F349" s="107"/>
      <c r="G349" s="107"/>
      <c r="H349" s="107"/>
      <c r="I349" s="107"/>
      <c r="J349" s="420"/>
      <c r="K349" s="420"/>
      <c r="L349" s="420"/>
      <c r="M349" s="421"/>
      <c r="N349" s="107"/>
      <c r="O349" s="107"/>
      <c r="P349" s="107"/>
      <c r="Q349" s="107"/>
      <c r="R349" s="107"/>
      <c r="S349" s="107"/>
      <c r="T349" s="107"/>
    </row>
    <row r="350" spans="1:20" ht="15.75" customHeight="1">
      <c r="A350" s="107"/>
      <c r="B350" s="107"/>
      <c r="C350" s="107"/>
      <c r="D350" s="107"/>
      <c r="E350" s="107"/>
      <c r="F350" s="107"/>
      <c r="G350" s="107"/>
      <c r="H350" s="107"/>
      <c r="I350" s="107"/>
      <c r="J350" s="420"/>
      <c r="K350" s="420"/>
      <c r="L350" s="420"/>
      <c r="M350" s="421"/>
      <c r="N350" s="107"/>
      <c r="O350" s="107"/>
      <c r="P350" s="107"/>
      <c r="Q350" s="107"/>
      <c r="R350" s="107"/>
      <c r="S350" s="107"/>
      <c r="T350" s="107"/>
    </row>
    <row r="351" spans="1:20" ht="15.75" customHeight="1">
      <c r="A351" s="107"/>
      <c r="B351" s="107"/>
      <c r="C351" s="107"/>
      <c r="D351" s="107"/>
      <c r="E351" s="107"/>
      <c r="F351" s="107"/>
      <c r="G351" s="107"/>
      <c r="H351" s="107"/>
      <c r="I351" s="107"/>
      <c r="J351" s="420"/>
      <c r="K351" s="420"/>
      <c r="L351" s="420"/>
      <c r="M351" s="421"/>
      <c r="N351" s="107"/>
      <c r="O351" s="107"/>
      <c r="P351" s="107"/>
      <c r="Q351" s="107"/>
      <c r="R351" s="107"/>
      <c r="S351" s="107"/>
      <c r="T351" s="107"/>
    </row>
    <row r="352" spans="1:20" ht="15.75" customHeight="1">
      <c r="A352" s="107"/>
      <c r="B352" s="107"/>
      <c r="C352" s="107"/>
      <c r="D352" s="107"/>
      <c r="E352" s="107"/>
      <c r="F352" s="107"/>
      <c r="G352" s="107"/>
      <c r="H352" s="107"/>
      <c r="I352" s="107"/>
      <c r="J352" s="420"/>
      <c r="K352" s="420"/>
      <c r="L352" s="420"/>
      <c r="M352" s="421"/>
      <c r="N352" s="107"/>
      <c r="O352" s="107"/>
      <c r="P352" s="107"/>
      <c r="Q352" s="107"/>
      <c r="R352" s="107"/>
      <c r="S352" s="107"/>
      <c r="T352" s="107"/>
    </row>
    <row r="353" spans="1:20" ht="15.75" customHeight="1">
      <c r="A353" s="107"/>
      <c r="B353" s="107"/>
      <c r="C353" s="107"/>
      <c r="D353" s="107"/>
      <c r="E353" s="107"/>
      <c r="F353" s="107"/>
      <c r="G353" s="107"/>
      <c r="H353" s="107"/>
      <c r="I353" s="107"/>
      <c r="J353" s="420"/>
      <c r="K353" s="420"/>
      <c r="L353" s="420"/>
      <c r="M353" s="421"/>
      <c r="N353" s="107"/>
      <c r="O353" s="107"/>
      <c r="P353" s="107"/>
      <c r="Q353" s="107"/>
      <c r="R353" s="107"/>
      <c r="S353" s="107"/>
      <c r="T353" s="107"/>
    </row>
    <row r="354" spans="1:20" ht="15.75" customHeight="1">
      <c r="A354" s="107"/>
      <c r="B354" s="107"/>
      <c r="C354" s="107"/>
      <c r="D354" s="107"/>
      <c r="E354" s="107"/>
      <c r="F354" s="107"/>
      <c r="G354" s="107"/>
      <c r="H354" s="107"/>
      <c r="I354" s="107"/>
      <c r="J354" s="420"/>
      <c r="K354" s="420"/>
      <c r="L354" s="420"/>
      <c r="M354" s="421"/>
      <c r="N354" s="107"/>
      <c r="O354" s="107"/>
      <c r="P354" s="107"/>
      <c r="Q354" s="107"/>
      <c r="R354" s="107"/>
      <c r="S354" s="107"/>
      <c r="T354" s="107"/>
    </row>
    <row r="355" spans="1:20" ht="15.75" customHeight="1">
      <c r="A355" s="107"/>
      <c r="B355" s="107"/>
      <c r="C355" s="107"/>
      <c r="D355" s="107"/>
      <c r="E355" s="107"/>
      <c r="F355" s="107"/>
      <c r="G355" s="107"/>
      <c r="H355" s="107"/>
      <c r="I355" s="107"/>
      <c r="J355" s="420"/>
      <c r="K355" s="420"/>
      <c r="L355" s="420"/>
      <c r="M355" s="421"/>
      <c r="N355" s="107"/>
      <c r="O355" s="107"/>
      <c r="P355" s="107"/>
      <c r="Q355" s="107"/>
      <c r="R355" s="107"/>
      <c r="S355" s="107"/>
      <c r="T355" s="107"/>
    </row>
    <row r="356" spans="1:20" ht="15.75" customHeight="1">
      <c r="A356" s="107"/>
      <c r="B356" s="107"/>
      <c r="C356" s="107"/>
      <c r="D356" s="107"/>
      <c r="E356" s="107"/>
      <c r="F356" s="107"/>
      <c r="G356" s="107"/>
      <c r="H356" s="107"/>
      <c r="I356" s="107"/>
      <c r="J356" s="420"/>
      <c r="K356" s="420"/>
      <c r="L356" s="420"/>
      <c r="M356" s="421"/>
      <c r="N356" s="107"/>
      <c r="O356" s="107"/>
      <c r="P356" s="107"/>
      <c r="Q356" s="107"/>
      <c r="R356" s="107"/>
      <c r="S356" s="107"/>
      <c r="T356" s="107"/>
    </row>
    <row r="357" spans="1:20" ht="15.75" customHeight="1">
      <c r="A357" s="107"/>
      <c r="B357" s="107"/>
      <c r="C357" s="107"/>
      <c r="D357" s="107"/>
      <c r="E357" s="107"/>
      <c r="F357" s="107"/>
      <c r="G357" s="107"/>
      <c r="H357" s="107"/>
      <c r="I357" s="107"/>
      <c r="J357" s="420"/>
      <c r="K357" s="420"/>
      <c r="L357" s="420"/>
      <c r="M357" s="421"/>
      <c r="N357" s="107"/>
      <c r="O357" s="107"/>
      <c r="P357" s="107"/>
      <c r="Q357" s="107"/>
      <c r="R357" s="107"/>
      <c r="S357" s="107"/>
      <c r="T357" s="107"/>
    </row>
    <row r="358" spans="1:20" ht="15.75" customHeight="1">
      <c r="A358" s="107"/>
      <c r="B358" s="107"/>
      <c r="C358" s="107"/>
      <c r="D358" s="107"/>
      <c r="E358" s="107"/>
      <c r="F358" s="107"/>
      <c r="G358" s="107"/>
      <c r="H358" s="107"/>
      <c r="I358" s="107"/>
      <c r="J358" s="420"/>
      <c r="K358" s="420"/>
      <c r="L358" s="420"/>
      <c r="M358" s="421"/>
      <c r="N358" s="107"/>
      <c r="O358" s="107"/>
      <c r="P358" s="107"/>
      <c r="Q358" s="107"/>
      <c r="R358" s="107"/>
      <c r="S358" s="107"/>
      <c r="T358" s="107"/>
    </row>
    <row r="359" spans="1:20" ht="15.75" customHeight="1">
      <c r="A359" s="107"/>
      <c r="B359" s="107"/>
      <c r="C359" s="107"/>
      <c r="D359" s="107"/>
      <c r="E359" s="107"/>
      <c r="F359" s="107"/>
      <c r="G359" s="107"/>
      <c r="H359" s="107"/>
      <c r="I359" s="107"/>
      <c r="J359" s="420"/>
      <c r="K359" s="420"/>
      <c r="L359" s="420"/>
      <c r="M359" s="421"/>
      <c r="N359" s="107"/>
      <c r="O359" s="107"/>
      <c r="P359" s="107"/>
      <c r="Q359" s="107"/>
      <c r="R359" s="107"/>
      <c r="S359" s="107"/>
      <c r="T359" s="107"/>
    </row>
    <row r="360" spans="1:20" ht="15.75" customHeight="1">
      <c r="A360" s="107"/>
      <c r="B360" s="107"/>
      <c r="C360" s="107"/>
      <c r="D360" s="107"/>
      <c r="E360" s="107"/>
      <c r="F360" s="107"/>
      <c r="G360" s="107"/>
      <c r="H360" s="107"/>
      <c r="I360" s="107"/>
      <c r="J360" s="420"/>
      <c r="K360" s="420"/>
      <c r="L360" s="420"/>
      <c r="M360" s="421"/>
      <c r="N360" s="107"/>
      <c r="O360" s="107"/>
      <c r="P360" s="107"/>
      <c r="Q360" s="107"/>
      <c r="R360" s="107"/>
      <c r="S360" s="107"/>
      <c r="T360" s="107"/>
    </row>
    <row r="361" spans="1:20" ht="15.75" customHeight="1">
      <c r="A361" s="107"/>
      <c r="B361" s="107"/>
      <c r="C361" s="107"/>
      <c r="D361" s="107"/>
      <c r="E361" s="107"/>
      <c r="F361" s="107"/>
      <c r="G361" s="107"/>
      <c r="H361" s="107"/>
      <c r="I361" s="107"/>
      <c r="J361" s="420"/>
      <c r="K361" s="420"/>
      <c r="L361" s="420"/>
      <c r="M361" s="421"/>
      <c r="N361" s="107"/>
      <c r="O361" s="107"/>
      <c r="P361" s="107"/>
      <c r="Q361" s="107"/>
      <c r="R361" s="107"/>
      <c r="S361" s="107"/>
      <c r="T361" s="107"/>
    </row>
    <row r="362" spans="1:20" ht="15.75" customHeight="1">
      <c r="A362" s="107"/>
      <c r="B362" s="107"/>
      <c r="C362" s="107"/>
      <c r="D362" s="107"/>
      <c r="E362" s="107"/>
      <c r="F362" s="107"/>
      <c r="G362" s="107"/>
      <c r="H362" s="107"/>
      <c r="I362" s="107"/>
      <c r="J362" s="420"/>
      <c r="K362" s="420"/>
      <c r="L362" s="420"/>
      <c r="M362" s="421"/>
      <c r="N362" s="107"/>
      <c r="O362" s="107"/>
      <c r="P362" s="107"/>
      <c r="Q362" s="107"/>
      <c r="R362" s="107"/>
      <c r="S362" s="107"/>
      <c r="T362" s="107"/>
    </row>
    <row r="363" spans="1:20" ht="15.75" customHeight="1">
      <c r="A363" s="107"/>
      <c r="B363" s="107"/>
      <c r="C363" s="107"/>
      <c r="D363" s="107"/>
      <c r="E363" s="107"/>
      <c r="F363" s="107"/>
      <c r="G363" s="107"/>
      <c r="H363" s="107"/>
      <c r="I363" s="107"/>
      <c r="J363" s="420"/>
      <c r="K363" s="420"/>
      <c r="L363" s="420"/>
      <c r="M363" s="421"/>
      <c r="N363" s="107"/>
      <c r="O363" s="107"/>
      <c r="P363" s="107"/>
      <c r="Q363" s="107"/>
      <c r="R363" s="107"/>
      <c r="S363" s="107"/>
      <c r="T363" s="107"/>
    </row>
    <row r="364" spans="1:20" ht="15.75" customHeight="1">
      <c r="A364" s="107"/>
      <c r="B364" s="107"/>
      <c r="C364" s="107"/>
      <c r="D364" s="107"/>
      <c r="E364" s="107"/>
      <c r="F364" s="107"/>
      <c r="G364" s="107"/>
      <c r="H364" s="107"/>
      <c r="I364" s="107"/>
      <c r="J364" s="420"/>
      <c r="K364" s="420"/>
      <c r="L364" s="420"/>
      <c r="M364" s="421"/>
      <c r="N364" s="107"/>
      <c r="O364" s="107"/>
      <c r="P364" s="107"/>
      <c r="Q364" s="107"/>
      <c r="R364" s="107"/>
      <c r="S364" s="107"/>
      <c r="T364" s="107"/>
    </row>
    <row r="365" spans="1:20" ht="15.75" customHeight="1">
      <c r="A365" s="107"/>
      <c r="B365" s="107"/>
      <c r="C365" s="107"/>
      <c r="D365" s="107"/>
      <c r="E365" s="107"/>
      <c r="F365" s="107"/>
      <c r="G365" s="107"/>
      <c r="H365" s="107"/>
      <c r="I365" s="107"/>
      <c r="J365" s="420"/>
      <c r="K365" s="420"/>
      <c r="L365" s="420"/>
      <c r="M365" s="421"/>
      <c r="N365" s="107"/>
      <c r="O365" s="107"/>
      <c r="P365" s="107"/>
      <c r="Q365" s="107"/>
      <c r="R365" s="107"/>
      <c r="S365" s="107"/>
      <c r="T365" s="107"/>
    </row>
    <row r="366" spans="1:20" ht="15.75" customHeight="1">
      <c r="A366" s="107"/>
      <c r="B366" s="107"/>
      <c r="C366" s="107"/>
      <c r="D366" s="107"/>
      <c r="E366" s="107"/>
      <c r="F366" s="107"/>
      <c r="G366" s="107"/>
      <c r="H366" s="107"/>
      <c r="I366" s="107"/>
      <c r="J366" s="420"/>
      <c r="K366" s="420"/>
      <c r="L366" s="420"/>
      <c r="M366" s="421"/>
      <c r="N366" s="107"/>
      <c r="O366" s="107"/>
      <c r="P366" s="107"/>
      <c r="Q366" s="107"/>
      <c r="R366" s="107"/>
      <c r="S366" s="107"/>
      <c r="T366" s="107"/>
    </row>
    <row r="367" spans="1:20" ht="15.75" customHeight="1">
      <c r="A367" s="107"/>
      <c r="B367" s="107"/>
      <c r="C367" s="107"/>
      <c r="D367" s="107"/>
      <c r="E367" s="107"/>
      <c r="F367" s="107"/>
      <c r="G367" s="107"/>
      <c r="H367" s="107"/>
      <c r="I367" s="107"/>
      <c r="J367" s="420"/>
      <c r="K367" s="420"/>
      <c r="L367" s="420"/>
      <c r="M367" s="421"/>
      <c r="N367" s="107"/>
      <c r="O367" s="107"/>
      <c r="P367" s="107"/>
      <c r="Q367" s="107"/>
      <c r="R367" s="107"/>
      <c r="S367" s="107"/>
      <c r="T367" s="107"/>
    </row>
    <row r="368" spans="1:20" ht="15.75" customHeight="1">
      <c r="A368" s="107"/>
      <c r="B368" s="107"/>
      <c r="C368" s="107"/>
      <c r="D368" s="107"/>
      <c r="E368" s="107"/>
      <c r="F368" s="107"/>
      <c r="G368" s="107"/>
      <c r="H368" s="107"/>
      <c r="I368" s="107"/>
      <c r="J368" s="420"/>
      <c r="K368" s="420"/>
      <c r="L368" s="420"/>
      <c r="M368" s="421"/>
      <c r="N368" s="107"/>
      <c r="O368" s="107"/>
      <c r="P368" s="107"/>
      <c r="Q368" s="107"/>
      <c r="R368" s="107"/>
      <c r="S368" s="107"/>
      <c r="T368" s="107"/>
    </row>
    <row r="369" spans="1:20" ht="15.75" customHeight="1">
      <c r="A369" s="107"/>
      <c r="B369" s="107"/>
      <c r="C369" s="107"/>
      <c r="D369" s="107"/>
      <c r="E369" s="107"/>
      <c r="F369" s="107"/>
      <c r="G369" s="107"/>
      <c r="H369" s="107"/>
      <c r="I369" s="107"/>
      <c r="J369" s="420"/>
      <c r="K369" s="420"/>
      <c r="L369" s="420"/>
      <c r="M369" s="421"/>
      <c r="N369" s="107"/>
      <c r="O369" s="107"/>
      <c r="P369" s="107"/>
      <c r="Q369" s="107"/>
      <c r="R369" s="107"/>
      <c r="S369" s="107"/>
      <c r="T369" s="107"/>
    </row>
    <row r="370" spans="1:20" ht="15.75" customHeight="1">
      <c r="A370" s="107"/>
      <c r="B370" s="107"/>
      <c r="C370" s="107"/>
      <c r="D370" s="107"/>
      <c r="E370" s="107"/>
      <c r="F370" s="107"/>
      <c r="G370" s="107"/>
      <c r="H370" s="107"/>
      <c r="I370" s="107"/>
      <c r="J370" s="420"/>
      <c r="K370" s="420"/>
      <c r="L370" s="420"/>
      <c r="M370" s="421"/>
      <c r="N370" s="107"/>
      <c r="O370" s="107"/>
      <c r="P370" s="107"/>
      <c r="Q370" s="107"/>
      <c r="R370" s="107"/>
      <c r="S370" s="107"/>
      <c r="T370" s="107"/>
    </row>
    <row r="371" spans="1:20" ht="15.75" customHeight="1">
      <c r="A371" s="107"/>
      <c r="B371" s="107"/>
      <c r="C371" s="107"/>
      <c r="D371" s="107"/>
      <c r="E371" s="107"/>
      <c r="F371" s="107"/>
      <c r="G371" s="107"/>
      <c r="H371" s="107"/>
      <c r="I371" s="107"/>
      <c r="J371" s="420"/>
      <c r="K371" s="420"/>
      <c r="L371" s="420"/>
      <c r="M371" s="421"/>
      <c r="N371" s="107"/>
      <c r="O371" s="107"/>
      <c r="P371" s="107"/>
      <c r="Q371" s="107"/>
      <c r="R371" s="107"/>
      <c r="S371" s="107"/>
      <c r="T371" s="107"/>
    </row>
    <row r="372" spans="1:20" ht="15.75" customHeight="1">
      <c r="A372" s="107"/>
      <c r="B372" s="107"/>
      <c r="C372" s="107"/>
      <c r="D372" s="107"/>
      <c r="E372" s="107"/>
      <c r="F372" s="107"/>
      <c r="G372" s="107"/>
      <c r="H372" s="107"/>
      <c r="I372" s="107"/>
      <c r="J372" s="420"/>
      <c r="K372" s="420"/>
      <c r="L372" s="420"/>
      <c r="M372" s="421"/>
      <c r="N372" s="107"/>
      <c r="O372" s="107"/>
      <c r="P372" s="107"/>
      <c r="Q372" s="107"/>
      <c r="R372" s="107"/>
      <c r="S372" s="107"/>
      <c r="T372" s="107"/>
    </row>
    <row r="373" spans="1:20" ht="15.75" customHeight="1">
      <c r="A373" s="107"/>
      <c r="B373" s="107"/>
      <c r="C373" s="107"/>
      <c r="D373" s="107"/>
      <c r="E373" s="107"/>
      <c r="F373" s="107"/>
      <c r="G373" s="107"/>
      <c r="H373" s="107"/>
      <c r="I373" s="107"/>
      <c r="J373" s="420"/>
      <c r="K373" s="420"/>
      <c r="L373" s="420"/>
      <c r="M373" s="421"/>
      <c r="N373" s="107"/>
      <c r="O373" s="107"/>
      <c r="P373" s="107"/>
      <c r="Q373" s="107"/>
      <c r="R373" s="107"/>
      <c r="S373" s="107"/>
      <c r="T373" s="107"/>
    </row>
    <row r="374" spans="1:20" ht="15.75" customHeight="1">
      <c r="A374" s="107"/>
      <c r="B374" s="107"/>
      <c r="C374" s="107"/>
      <c r="D374" s="107"/>
      <c r="E374" s="107"/>
      <c r="F374" s="107"/>
      <c r="G374" s="107"/>
      <c r="H374" s="107"/>
      <c r="I374" s="107"/>
      <c r="J374" s="420"/>
      <c r="K374" s="420"/>
      <c r="L374" s="420"/>
      <c r="M374" s="421"/>
      <c r="N374" s="107"/>
      <c r="O374" s="107"/>
      <c r="P374" s="107"/>
      <c r="Q374" s="107"/>
      <c r="R374" s="107"/>
      <c r="S374" s="107"/>
      <c r="T374" s="107"/>
    </row>
    <row r="375" spans="1:20" ht="15.75" customHeight="1">
      <c r="A375" s="107"/>
      <c r="B375" s="107"/>
      <c r="C375" s="107"/>
      <c r="D375" s="107"/>
      <c r="E375" s="107"/>
      <c r="F375" s="107"/>
      <c r="G375" s="107"/>
      <c r="H375" s="107"/>
      <c r="I375" s="107"/>
      <c r="J375" s="420"/>
      <c r="K375" s="420"/>
      <c r="L375" s="420"/>
      <c r="M375" s="421"/>
      <c r="N375" s="107"/>
      <c r="O375" s="107"/>
      <c r="P375" s="107"/>
      <c r="Q375" s="107"/>
      <c r="R375" s="107"/>
      <c r="S375" s="107"/>
      <c r="T375" s="107"/>
    </row>
    <row r="376" spans="1:20" ht="15.75" customHeight="1">
      <c r="A376" s="107"/>
      <c r="B376" s="107"/>
      <c r="C376" s="107"/>
      <c r="D376" s="107"/>
      <c r="E376" s="107"/>
      <c r="F376" s="107"/>
      <c r="G376" s="107"/>
      <c r="H376" s="107"/>
      <c r="I376" s="107"/>
      <c r="J376" s="420"/>
      <c r="K376" s="420"/>
      <c r="L376" s="420"/>
      <c r="M376" s="421"/>
      <c r="N376" s="107"/>
      <c r="O376" s="107"/>
      <c r="P376" s="107"/>
      <c r="Q376" s="107"/>
      <c r="R376" s="107"/>
      <c r="S376" s="107"/>
      <c r="T376" s="107"/>
    </row>
    <row r="377" spans="1:20" ht="15.75" customHeight="1">
      <c r="A377" s="107"/>
      <c r="B377" s="107"/>
      <c r="C377" s="107"/>
      <c r="D377" s="107"/>
      <c r="E377" s="107"/>
      <c r="F377" s="107"/>
      <c r="G377" s="107"/>
      <c r="H377" s="107"/>
      <c r="I377" s="107"/>
      <c r="J377" s="420"/>
      <c r="K377" s="420"/>
      <c r="L377" s="420"/>
      <c r="M377" s="421"/>
      <c r="N377" s="107"/>
      <c r="O377" s="107"/>
      <c r="P377" s="107"/>
      <c r="Q377" s="107"/>
      <c r="R377" s="107"/>
      <c r="S377" s="107"/>
      <c r="T377" s="107"/>
    </row>
    <row r="378" spans="1:20" ht="15.75" customHeight="1">
      <c r="A378" s="107"/>
      <c r="B378" s="107"/>
      <c r="C378" s="107"/>
      <c r="D378" s="107"/>
      <c r="E378" s="107"/>
      <c r="F378" s="107"/>
      <c r="G378" s="107"/>
      <c r="H378" s="107"/>
      <c r="I378" s="107"/>
      <c r="J378" s="420"/>
      <c r="K378" s="420"/>
      <c r="L378" s="420"/>
      <c r="M378" s="421"/>
      <c r="N378" s="107"/>
      <c r="O378" s="107"/>
      <c r="P378" s="107"/>
      <c r="Q378" s="107"/>
      <c r="R378" s="107"/>
      <c r="S378" s="107"/>
      <c r="T378" s="107"/>
    </row>
    <row r="379" spans="1:20" ht="15.75" customHeight="1">
      <c r="A379" s="107"/>
      <c r="B379" s="107"/>
      <c r="C379" s="107"/>
      <c r="D379" s="107"/>
      <c r="E379" s="107"/>
      <c r="F379" s="107"/>
      <c r="G379" s="107"/>
      <c r="H379" s="107"/>
      <c r="I379" s="107"/>
      <c r="J379" s="420"/>
      <c r="K379" s="420"/>
      <c r="L379" s="420"/>
      <c r="M379" s="421"/>
      <c r="N379" s="107"/>
      <c r="O379" s="107"/>
      <c r="P379" s="107"/>
      <c r="Q379" s="107"/>
      <c r="R379" s="107"/>
      <c r="S379" s="107"/>
      <c r="T379" s="107"/>
    </row>
    <row r="380" spans="1:20" ht="15.75" customHeight="1">
      <c r="A380" s="107"/>
      <c r="B380" s="107"/>
      <c r="C380" s="107"/>
      <c r="D380" s="107"/>
      <c r="E380" s="107"/>
      <c r="F380" s="107"/>
      <c r="G380" s="107"/>
      <c r="H380" s="107"/>
      <c r="I380" s="107"/>
      <c r="J380" s="420"/>
      <c r="K380" s="420"/>
      <c r="L380" s="420"/>
      <c r="M380" s="421"/>
      <c r="N380" s="107"/>
      <c r="O380" s="107"/>
      <c r="P380" s="107"/>
      <c r="Q380" s="107"/>
      <c r="R380" s="107"/>
      <c r="S380" s="107"/>
      <c r="T380" s="107"/>
    </row>
    <row r="381" spans="1:20" ht="15.75" customHeight="1">
      <c r="A381" s="107"/>
      <c r="B381" s="107"/>
      <c r="C381" s="107"/>
      <c r="D381" s="107"/>
      <c r="E381" s="107"/>
      <c r="F381" s="107"/>
      <c r="G381" s="107"/>
      <c r="H381" s="107"/>
      <c r="I381" s="107"/>
      <c r="J381" s="420"/>
      <c r="K381" s="420"/>
      <c r="L381" s="420"/>
      <c r="M381" s="421"/>
      <c r="N381" s="107"/>
      <c r="O381" s="107"/>
      <c r="P381" s="107"/>
      <c r="Q381" s="107"/>
      <c r="R381" s="107"/>
      <c r="S381" s="107"/>
      <c r="T381" s="107"/>
    </row>
    <row r="382" spans="1:20" ht="15.75" customHeight="1">
      <c r="A382" s="107"/>
      <c r="B382" s="107"/>
      <c r="C382" s="107"/>
      <c r="D382" s="107"/>
      <c r="E382" s="107"/>
      <c r="F382" s="107"/>
      <c r="G382" s="107"/>
      <c r="H382" s="107"/>
      <c r="I382" s="107"/>
      <c r="J382" s="420"/>
      <c r="K382" s="420"/>
      <c r="L382" s="420"/>
      <c r="M382" s="421"/>
      <c r="N382" s="107"/>
      <c r="O382" s="107"/>
      <c r="P382" s="107"/>
      <c r="Q382" s="107"/>
      <c r="R382" s="107"/>
      <c r="S382" s="107"/>
      <c r="T382" s="107"/>
    </row>
    <row r="383" spans="1:20" ht="15.75" customHeight="1">
      <c r="A383" s="107"/>
      <c r="B383" s="107"/>
      <c r="C383" s="107"/>
      <c r="D383" s="107"/>
      <c r="E383" s="107"/>
      <c r="F383" s="107"/>
      <c r="G383" s="107"/>
      <c r="H383" s="107"/>
      <c r="I383" s="107"/>
      <c r="J383" s="420"/>
      <c r="K383" s="420"/>
      <c r="L383" s="420"/>
      <c r="M383" s="421"/>
      <c r="N383" s="107"/>
      <c r="O383" s="107"/>
      <c r="P383" s="107"/>
      <c r="Q383" s="107"/>
      <c r="R383" s="107"/>
      <c r="S383" s="107"/>
      <c r="T383" s="107"/>
    </row>
    <row r="384" spans="1:20" ht="15.75" customHeight="1">
      <c r="A384" s="107"/>
      <c r="B384" s="107"/>
      <c r="C384" s="107"/>
      <c r="D384" s="107"/>
      <c r="E384" s="107"/>
      <c r="F384" s="107"/>
      <c r="G384" s="107"/>
      <c r="H384" s="107"/>
      <c r="I384" s="107"/>
      <c r="J384" s="420"/>
      <c r="K384" s="420"/>
      <c r="L384" s="420"/>
      <c r="M384" s="421"/>
      <c r="N384" s="107"/>
      <c r="O384" s="107"/>
      <c r="P384" s="107"/>
      <c r="Q384" s="107"/>
      <c r="R384" s="107"/>
      <c r="S384" s="107"/>
      <c r="T384" s="107"/>
    </row>
    <row r="385" spans="1:20" ht="15.75" customHeight="1">
      <c r="A385" s="107"/>
      <c r="B385" s="107"/>
      <c r="C385" s="107"/>
      <c r="D385" s="107"/>
      <c r="E385" s="107"/>
      <c r="F385" s="107"/>
      <c r="G385" s="107"/>
      <c r="H385" s="107"/>
      <c r="I385" s="107"/>
      <c r="J385" s="420"/>
      <c r="K385" s="420"/>
      <c r="L385" s="420"/>
      <c r="M385" s="421"/>
      <c r="N385" s="107"/>
      <c r="O385" s="107"/>
      <c r="P385" s="107"/>
      <c r="Q385" s="107"/>
      <c r="R385" s="107"/>
      <c r="S385" s="107"/>
      <c r="T385" s="107"/>
    </row>
    <row r="386" spans="1:20" ht="15.75" customHeight="1">
      <c r="A386" s="107"/>
      <c r="B386" s="107"/>
      <c r="C386" s="107"/>
      <c r="D386" s="107"/>
      <c r="E386" s="107"/>
      <c r="F386" s="107"/>
      <c r="G386" s="107"/>
      <c r="H386" s="107"/>
      <c r="I386" s="107"/>
      <c r="J386" s="420"/>
      <c r="K386" s="420"/>
      <c r="L386" s="420"/>
      <c r="M386" s="421"/>
      <c r="N386" s="107"/>
      <c r="O386" s="107"/>
      <c r="P386" s="107"/>
      <c r="Q386" s="107"/>
      <c r="R386" s="107"/>
      <c r="S386" s="107"/>
      <c r="T386" s="107"/>
    </row>
    <row r="387" spans="1:20" ht="15.75" customHeight="1">
      <c r="A387" s="107"/>
      <c r="B387" s="107"/>
      <c r="C387" s="107"/>
      <c r="D387" s="107"/>
      <c r="E387" s="107"/>
      <c r="F387" s="107"/>
      <c r="G387" s="107"/>
      <c r="H387" s="107"/>
      <c r="I387" s="107"/>
      <c r="J387" s="420"/>
      <c r="K387" s="420"/>
      <c r="L387" s="420"/>
      <c r="M387" s="421"/>
      <c r="N387" s="107"/>
      <c r="O387" s="107"/>
      <c r="P387" s="107"/>
      <c r="Q387" s="107"/>
      <c r="R387" s="107"/>
      <c r="S387" s="107"/>
      <c r="T387" s="107"/>
    </row>
    <row r="388" spans="1:20" ht="15.75" customHeight="1">
      <c r="A388" s="107"/>
      <c r="B388" s="107"/>
      <c r="C388" s="107"/>
      <c r="D388" s="107"/>
      <c r="E388" s="107"/>
      <c r="F388" s="107"/>
      <c r="G388" s="107"/>
      <c r="H388" s="107"/>
      <c r="I388" s="107"/>
      <c r="J388" s="420"/>
      <c r="K388" s="420"/>
      <c r="L388" s="420"/>
      <c r="M388" s="421"/>
      <c r="N388" s="107"/>
      <c r="O388" s="107"/>
      <c r="P388" s="107"/>
      <c r="Q388" s="107"/>
      <c r="R388" s="107"/>
      <c r="S388" s="107"/>
      <c r="T388" s="107"/>
    </row>
    <row r="389" spans="1:20" ht="15.75" customHeight="1">
      <c r="A389" s="107"/>
      <c r="B389" s="107"/>
      <c r="C389" s="107"/>
      <c r="D389" s="107"/>
      <c r="E389" s="107"/>
      <c r="F389" s="107"/>
      <c r="G389" s="107"/>
      <c r="H389" s="107"/>
      <c r="I389" s="107"/>
      <c r="J389" s="420"/>
      <c r="K389" s="420"/>
      <c r="L389" s="420"/>
      <c r="M389" s="421"/>
      <c r="N389" s="107"/>
      <c r="O389" s="107"/>
      <c r="P389" s="107"/>
      <c r="Q389" s="107"/>
      <c r="R389" s="107"/>
      <c r="S389" s="107"/>
      <c r="T389" s="107"/>
    </row>
    <row r="390" spans="1:20" ht="15.75" customHeight="1">
      <c r="A390" s="107"/>
      <c r="B390" s="107"/>
      <c r="C390" s="107"/>
      <c r="D390" s="107"/>
      <c r="E390" s="107"/>
      <c r="F390" s="107"/>
      <c r="G390" s="107"/>
      <c r="H390" s="107"/>
      <c r="I390" s="107"/>
      <c r="J390" s="420"/>
      <c r="K390" s="420"/>
      <c r="L390" s="420"/>
      <c r="M390" s="421"/>
      <c r="N390" s="107"/>
      <c r="O390" s="107"/>
      <c r="P390" s="107"/>
      <c r="Q390" s="107"/>
      <c r="R390" s="107"/>
      <c r="S390" s="107"/>
      <c r="T390" s="107"/>
    </row>
    <row r="391" spans="1:20" ht="15.75" customHeight="1">
      <c r="A391" s="107"/>
      <c r="B391" s="107"/>
      <c r="C391" s="107"/>
      <c r="D391" s="107"/>
      <c r="E391" s="107"/>
      <c r="F391" s="107"/>
      <c r="G391" s="107"/>
      <c r="H391" s="107"/>
      <c r="I391" s="107"/>
      <c r="J391" s="420"/>
      <c r="K391" s="420"/>
      <c r="L391" s="420"/>
      <c r="M391" s="421"/>
      <c r="N391" s="107"/>
      <c r="O391" s="107"/>
      <c r="P391" s="107"/>
      <c r="Q391" s="107"/>
      <c r="R391" s="107"/>
      <c r="S391" s="107"/>
      <c r="T391" s="107"/>
    </row>
    <row r="392" spans="1:20" ht="15.75" customHeight="1">
      <c r="A392" s="107"/>
      <c r="B392" s="107"/>
      <c r="C392" s="107"/>
      <c r="D392" s="107"/>
      <c r="E392" s="107"/>
      <c r="F392" s="107"/>
      <c r="G392" s="107"/>
      <c r="H392" s="107"/>
      <c r="I392" s="107"/>
      <c r="J392" s="420"/>
      <c r="K392" s="420"/>
      <c r="L392" s="420"/>
      <c r="M392" s="421"/>
      <c r="N392" s="107"/>
      <c r="O392" s="107"/>
      <c r="P392" s="107"/>
      <c r="Q392" s="107"/>
      <c r="R392" s="107"/>
      <c r="S392" s="107"/>
      <c r="T392" s="107"/>
    </row>
    <row r="393" spans="1:20" ht="15.75" customHeight="1">
      <c r="A393" s="107"/>
      <c r="B393" s="107"/>
      <c r="C393" s="107"/>
      <c r="D393" s="107"/>
      <c r="E393" s="107"/>
      <c r="F393" s="107"/>
      <c r="G393" s="107"/>
      <c r="H393" s="107"/>
      <c r="I393" s="107"/>
      <c r="J393" s="420"/>
      <c r="K393" s="420"/>
      <c r="L393" s="420"/>
      <c r="M393" s="421"/>
      <c r="N393" s="107"/>
      <c r="O393" s="107"/>
      <c r="P393" s="107"/>
      <c r="Q393" s="107"/>
      <c r="R393" s="107"/>
      <c r="S393" s="107"/>
      <c r="T393" s="107"/>
    </row>
    <row r="394" spans="1:20" ht="15.75" customHeight="1">
      <c r="A394" s="107"/>
      <c r="B394" s="107"/>
      <c r="C394" s="107"/>
      <c r="D394" s="107"/>
      <c r="E394" s="107"/>
      <c r="F394" s="107"/>
      <c r="G394" s="107"/>
      <c r="H394" s="107"/>
      <c r="I394" s="107"/>
      <c r="J394" s="420"/>
      <c r="K394" s="420"/>
      <c r="L394" s="420"/>
      <c r="M394" s="421"/>
      <c r="N394" s="107"/>
      <c r="O394" s="107"/>
      <c r="P394" s="107"/>
      <c r="Q394" s="107"/>
      <c r="R394" s="107"/>
      <c r="S394" s="107"/>
      <c r="T394" s="107"/>
    </row>
    <row r="395" spans="1:20" ht="15.75" customHeight="1">
      <c r="A395" s="107"/>
      <c r="B395" s="107"/>
      <c r="C395" s="107"/>
      <c r="D395" s="107"/>
      <c r="E395" s="107"/>
      <c r="F395" s="107"/>
      <c r="G395" s="107"/>
      <c r="H395" s="107"/>
      <c r="I395" s="107"/>
      <c r="J395" s="420"/>
      <c r="K395" s="420"/>
      <c r="L395" s="420"/>
      <c r="M395" s="421"/>
      <c r="N395" s="107"/>
      <c r="O395" s="107"/>
      <c r="P395" s="107"/>
      <c r="Q395" s="107"/>
      <c r="R395" s="107"/>
      <c r="S395" s="107"/>
      <c r="T395" s="107"/>
    </row>
    <row r="396" spans="1:20" ht="15.75" customHeight="1">
      <c r="A396" s="107"/>
      <c r="B396" s="107"/>
      <c r="C396" s="107"/>
      <c r="D396" s="107"/>
      <c r="E396" s="107"/>
      <c r="F396" s="107"/>
      <c r="G396" s="107"/>
      <c r="H396" s="107"/>
      <c r="I396" s="107"/>
      <c r="J396" s="420"/>
      <c r="K396" s="420"/>
      <c r="L396" s="420"/>
      <c r="M396" s="421"/>
      <c r="N396" s="107"/>
      <c r="O396" s="107"/>
      <c r="P396" s="107"/>
      <c r="Q396" s="107"/>
      <c r="R396" s="107"/>
      <c r="S396" s="107"/>
      <c r="T396" s="107"/>
    </row>
    <row r="397" spans="1:20" ht="15.75" customHeight="1">
      <c r="A397" s="107"/>
      <c r="B397" s="107"/>
      <c r="C397" s="107"/>
      <c r="D397" s="107"/>
      <c r="E397" s="107"/>
      <c r="F397" s="107"/>
      <c r="G397" s="107"/>
      <c r="H397" s="107"/>
      <c r="I397" s="107"/>
      <c r="J397" s="420"/>
      <c r="K397" s="420"/>
      <c r="L397" s="420"/>
      <c r="M397" s="421"/>
      <c r="N397" s="107"/>
      <c r="O397" s="107"/>
      <c r="P397" s="107"/>
      <c r="Q397" s="107"/>
      <c r="R397" s="107"/>
      <c r="S397" s="107"/>
      <c r="T397" s="107"/>
    </row>
    <row r="398" spans="1:20" ht="15.75" customHeight="1">
      <c r="A398" s="107"/>
      <c r="B398" s="107"/>
      <c r="C398" s="107"/>
      <c r="D398" s="107"/>
      <c r="E398" s="107"/>
      <c r="F398" s="107"/>
      <c r="G398" s="107"/>
      <c r="H398" s="107"/>
      <c r="I398" s="107"/>
      <c r="J398" s="420"/>
      <c r="K398" s="420"/>
      <c r="L398" s="420"/>
      <c r="M398" s="421"/>
      <c r="N398" s="107"/>
      <c r="O398" s="107"/>
      <c r="P398" s="107"/>
      <c r="Q398" s="107"/>
      <c r="R398" s="107"/>
      <c r="S398" s="107"/>
      <c r="T398" s="107"/>
    </row>
    <row r="399" spans="1:20" ht="15.75" customHeight="1">
      <c r="A399" s="107"/>
      <c r="B399" s="107"/>
      <c r="C399" s="107"/>
      <c r="D399" s="107"/>
      <c r="E399" s="107"/>
      <c r="F399" s="107"/>
      <c r="G399" s="107"/>
      <c r="H399" s="107"/>
      <c r="I399" s="107"/>
      <c r="J399" s="420"/>
      <c r="K399" s="420"/>
      <c r="L399" s="420"/>
      <c r="M399" s="421"/>
      <c r="N399" s="107"/>
      <c r="O399" s="107"/>
      <c r="P399" s="107"/>
      <c r="Q399" s="107"/>
      <c r="R399" s="107"/>
      <c r="S399" s="107"/>
      <c r="T399" s="107"/>
    </row>
    <row r="400" spans="1:20" ht="15.75" customHeight="1">
      <c r="A400" s="107"/>
      <c r="B400" s="107"/>
      <c r="C400" s="107"/>
      <c r="D400" s="107"/>
      <c r="E400" s="107"/>
      <c r="F400" s="107"/>
      <c r="G400" s="107"/>
      <c r="H400" s="107"/>
      <c r="I400" s="107"/>
      <c r="J400" s="420"/>
      <c r="K400" s="420"/>
      <c r="L400" s="420"/>
      <c r="M400" s="421"/>
      <c r="N400" s="107"/>
      <c r="O400" s="107"/>
      <c r="P400" s="107"/>
      <c r="Q400" s="107"/>
      <c r="R400" s="107"/>
      <c r="S400" s="107"/>
      <c r="T400" s="107"/>
    </row>
    <row r="401" spans="1:20" ht="15.75" customHeight="1">
      <c r="A401" s="107"/>
      <c r="B401" s="107"/>
      <c r="C401" s="107"/>
      <c r="D401" s="107"/>
      <c r="E401" s="107"/>
      <c r="F401" s="107"/>
      <c r="G401" s="107"/>
      <c r="H401" s="107"/>
      <c r="I401" s="107"/>
      <c r="J401" s="420"/>
      <c r="K401" s="420"/>
      <c r="L401" s="420"/>
      <c r="M401" s="421"/>
      <c r="N401" s="107"/>
      <c r="O401" s="107"/>
      <c r="P401" s="107"/>
      <c r="Q401" s="107"/>
      <c r="R401" s="107"/>
      <c r="S401" s="107"/>
      <c r="T401" s="107"/>
    </row>
    <row r="402" spans="1:20" ht="15.75" customHeight="1">
      <c r="A402" s="107"/>
      <c r="B402" s="107"/>
      <c r="C402" s="107"/>
      <c r="D402" s="107"/>
      <c r="E402" s="107"/>
      <c r="F402" s="107"/>
      <c r="G402" s="107"/>
      <c r="H402" s="107"/>
      <c r="I402" s="107"/>
      <c r="J402" s="420"/>
      <c r="K402" s="420"/>
      <c r="L402" s="420"/>
      <c r="M402" s="421"/>
      <c r="N402" s="107"/>
      <c r="O402" s="107"/>
      <c r="P402" s="107"/>
      <c r="Q402" s="107"/>
      <c r="R402" s="107"/>
      <c r="S402" s="107"/>
      <c r="T402" s="107"/>
    </row>
    <row r="403" spans="1:20" ht="15.75" customHeight="1">
      <c r="A403" s="107"/>
      <c r="B403" s="107"/>
      <c r="C403" s="107"/>
      <c r="D403" s="107"/>
      <c r="E403" s="107"/>
      <c r="F403" s="107"/>
      <c r="G403" s="107"/>
      <c r="H403" s="107"/>
      <c r="I403" s="107"/>
      <c r="J403" s="420"/>
      <c r="K403" s="420"/>
      <c r="L403" s="420"/>
      <c r="M403" s="421"/>
      <c r="N403" s="107"/>
      <c r="O403" s="107"/>
      <c r="P403" s="107"/>
      <c r="Q403" s="107"/>
      <c r="R403" s="107"/>
      <c r="S403" s="107"/>
      <c r="T403" s="107"/>
    </row>
    <row r="404" spans="1:20" ht="15.75" customHeight="1">
      <c r="A404" s="107"/>
      <c r="B404" s="107"/>
      <c r="C404" s="107"/>
      <c r="D404" s="107"/>
      <c r="E404" s="107"/>
      <c r="F404" s="107"/>
      <c r="G404" s="107"/>
      <c r="H404" s="107"/>
      <c r="I404" s="107"/>
      <c r="J404" s="420"/>
      <c r="K404" s="420"/>
      <c r="L404" s="420"/>
      <c r="M404" s="421"/>
      <c r="N404" s="107"/>
      <c r="O404" s="107"/>
      <c r="P404" s="107"/>
      <c r="Q404" s="107"/>
      <c r="R404" s="107"/>
      <c r="S404" s="107"/>
      <c r="T404" s="107"/>
    </row>
    <row r="405" spans="1:20" ht="15.75" customHeight="1">
      <c r="A405" s="107"/>
      <c r="B405" s="107"/>
      <c r="C405" s="107"/>
      <c r="D405" s="107"/>
      <c r="E405" s="107"/>
      <c r="F405" s="107"/>
      <c r="G405" s="107"/>
      <c r="H405" s="107"/>
      <c r="I405" s="107"/>
      <c r="J405" s="420"/>
      <c r="K405" s="420"/>
      <c r="L405" s="420"/>
      <c r="M405" s="421"/>
      <c r="N405" s="107"/>
      <c r="O405" s="107"/>
      <c r="P405" s="107"/>
      <c r="Q405" s="107"/>
      <c r="R405" s="107"/>
      <c r="S405" s="107"/>
      <c r="T405" s="107"/>
    </row>
    <row r="406" spans="1:20" ht="15.75" customHeight="1">
      <c r="A406" s="107"/>
      <c r="B406" s="107"/>
      <c r="C406" s="107"/>
      <c r="D406" s="107"/>
      <c r="E406" s="107"/>
      <c r="F406" s="107"/>
      <c r="G406" s="107"/>
      <c r="H406" s="107"/>
      <c r="I406" s="107"/>
      <c r="J406" s="420"/>
      <c r="K406" s="420"/>
      <c r="L406" s="420"/>
      <c r="M406" s="421"/>
      <c r="N406" s="107"/>
      <c r="O406" s="107"/>
      <c r="P406" s="107"/>
      <c r="Q406" s="107"/>
      <c r="R406" s="107"/>
      <c r="S406" s="107"/>
      <c r="T406" s="107"/>
    </row>
    <row r="407" spans="1:20" ht="15.75" customHeight="1">
      <c r="A407" s="107"/>
      <c r="B407" s="107"/>
      <c r="C407" s="107"/>
      <c r="D407" s="107"/>
      <c r="E407" s="107"/>
      <c r="F407" s="107"/>
      <c r="G407" s="107"/>
      <c r="H407" s="107"/>
      <c r="I407" s="107"/>
      <c r="J407" s="420"/>
      <c r="K407" s="420"/>
      <c r="L407" s="420"/>
      <c r="M407" s="421"/>
      <c r="N407" s="107"/>
      <c r="O407" s="107"/>
      <c r="P407" s="107"/>
      <c r="Q407" s="107"/>
      <c r="R407" s="107"/>
      <c r="S407" s="107"/>
      <c r="T407" s="107"/>
    </row>
    <row r="408" spans="1:20" ht="15.75" customHeight="1">
      <c r="A408" s="107"/>
      <c r="B408" s="107"/>
      <c r="C408" s="107"/>
      <c r="D408" s="107"/>
      <c r="E408" s="107"/>
      <c r="F408" s="107"/>
      <c r="G408" s="107"/>
      <c r="H408" s="107"/>
      <c r="I408" s="107"/>
      <c r="J408" s="420"/>
      <c r="K408" s="420"/>
      <c r="L408" s="420"/>
      <c r="M408" s="421"/>
      <c r="N408" s="107"/>
      <c r="O408" s="107"/>
      <c r="P408" s="107"/>
      <c r="Q408" s="107"/>
      <c r="R408" s="107"/>
      <c r="S408" s="107"/>
      <c r="T408" s="107"/>
    </row>
    <row r="409" spans="1:20" ht="15.75" customHeight="1">
      <c r="A409" s="107"/>
      <c r="B409" s="107"/>
      <c r="C409" s="107"/>
      <c r="D409" s="107"/>
      <c r="E409" s="107"/>
      <c r="F409" s="107"/>
      <c r="G409" s="107"/>
      <c r="H409" s="107"/>
      <c r="I409" s="107"/>
      <c r="J409" s="420"/>
      <c r="K409" s="420"/>
      <c r="L409" s="420"/>
      <c r="M409" s="421"/>
      <c r="N409" s="107"/>
      <c r="O409" s="107"/>
      <c r="P409" s="107"/>
      <c r="Q409" s="107"/>
      <c r="R409" s="107"/>
      <c r="S409" s="107"/>
      <c r="T409" s="107"/>
    </row>
    <row r="410" spans="1:20" ht="15.75" customHeight="1">
      <c r="A410" s="107"/>
      <c r="B410" s="107"/>
      <c r="C410" s="107"/>
      <c r="D410" s="107"/>
      <c r="E410" s="107"/>
      <c r="F410" s="107"/>
      <c r="G410" s="107"/>
      <c r="H410" s="107"/>
      <c r="I410" s="107"/>
      <c r="J410" s="420"/>
      <c r="K410" s="420"/>
      <c r="L410" s="420"/>
      <c r="M410" s="421"/>
      <c r="N410" s="107"/>
      <c r="O410" s="107"/>
      <c r="P410" s="107"/>
      <c r="Q410" s="107"/>
      <c r="R410" s="107"/>
      <c r="S410" s="107"/>
      <c r="T410" s="107"/>
    </row>
    <row r="411" spans="1:20" ht="15.75" customHeight="1">
      <c r="A411" s="107"/>
      <c r="B411" s="107"/>
      <c r="C411" s="107"/>
      <c r="D411" s="107"/>
      <c r="E411" s="107"/>
      <c r="F411" s="107"/>
      <c r="G411" s="107"/>
      <c r="H411" s="107"/>
      <c r="I411" s="107"/>
      <c r="J411" s="420"/>
      <c r="K411" s="420"/>
      <c r="L411" s="420"/>
      <c r="M411" s="421"/>
      <c r="N411" s="107"/>
      <c r="O411" s="107"/>
      <c r="P411" s="107"/>
      <c r="Q411" s="107"/>
      <c r="R411" s="107"/>
      <c r="S411" s="107"/>
      <c r="T411" s="107"/>
    </row>
    <row r="412" spans="1:20" ht="15.75" customHeight="1">
      <c r="A412" s="107"/>
      <c r="B412" s="107"/>
      <c r="C412" s="107"/>
      <c r="D412" s="107"/>
      <c r="E412" s="107"/>
      <c r="F412" s="107"/>
      <c r="G412" s="107"/>
      <c r="H412" s="107"/>
      <c r="I412" s="107"/>
      <c r="J412" s="420"/>
      <c r="K412" s="420"/>
      <c r="L412" s="420"/>
      <c r="M412" s="421"/>
      <c r="N412" s="107"/>
      <c r="O412" s="107"/>
      <c r="P412" s="107"/>
      <c r="Q412" s="107"/>
      <c r="R412" s="107"/>
      <c r="S412" s="107"/>
      <c r="T412" s="107"/>
    </row>
    <row r="413" spans="1:20" ht="15.75" customHeight="1">
      <c r="A413" s="107"/>
      <c r="B413" s="107"/>
      <c r="C413" s="107"/>
      <c r="D413" s="107"/>
      <c r="E413" s="107"/>
      <c r="F413" s="107"/>
      <c r="G413" s="107"/>
      <c r="H413" s="107"/>
      <c r="I413" s="107"/>
      <c r="J413" s="420"/>
      <c r="K413" s="420"/>
      <c r="L413" s="420"/>
      <c r="M413" s="421"/>
      <c r="N413" s="107"/>
      <c r="O413" s="107"/>
      <c r="P413" s="107"/>
      <c r="Q413" s="107"/>
      <c r="R413" s="107"/>
      <c r="S413" s="107"/>
      <c r="T413" s="107"/>
    </row>
    <row r="414" spans="1:20" ht="15.75" customHeight="1">
      <c r="A414" s="107"/>
      <c r="B414" s="107"/>
      <c r="C414" s="107"/>
      <c r="D414" s="107"/>
      <c r="E414" s="107"/>
      <c r="F414" s="107"/>
      <c r="G414" s="107"/>
      <c r="H414" s="107"/>
      <c r="I414" s="107"/>
      <c r="J414" s="420"/>
      <c r="K414" s="420"/>
      <c r="L414" s="420"/>
      <c r="M414" s="421"/>
      <c r="N414" s="107"/>
      <c r="O414" s="107"/>
      <c r="P414" s="107"/>
      <c r="Q414" s="107"/>
      <c r="R414" s="107"/>
      <c r="S414" s="107"/>
      <c r="T414" s="107"/>
    </row>
    <row r="415" spans="1:20" ht="15.75" customHeight="1">
      <c r="A415" s="107"/>
      <c r="B415" s="107"/>
      <c r="C415" s="107"/>
      <c r="D415" s="107"/>
      <c r="E415" s="107"/>
      <c r="F415" s="107"/>
      <c r="G415" s="107"/>
      <c r="H415" s="107"/>
      <c r="I415" s="107"/>
      <c r="J415" s="420"/>
      <c r="K415" s="420"/>
      <c r="L415" s="420"/>
      <c r="M415" s="421"/>
      <c r="N415" s="107"/>
      <c r="O415" s="107"/>
      <c r="P415" s="107"/>
      <c r="Q415" s="107"/>
      <c r="R415" s="107"/>
      <c r="S415" s="107"/>
      <c r="T415" s="107"/>
    </row>
    <row r="416" spans="1:20" ht="15.75" customHeight="1">
      <c r="A416" s="107"/>
      <c r="B416" s="107"/>
      <c r="C416" s="107"/>
      <c r="D416" s="107"/>
      <c r="E416" s="107"/>
      <c r="F416" s="107"/>
      <c r="G416" s="107"/>
      <c r="H416" s="107"/>
      <c r="I416" s="107"/>
      <c r="J416" s="420"/>
      <c r="K416" s="420"/>
      <c r="L416" s="420"/>
      <c r="M416" s="421"/>
      <c r="N416" s="107"/>
      <c r="O416" s="107"/>
      <c r="P416" s="107"/>
      <c r="Q416" s="107"/>
      <c r="R416" s="107"/>
      <c r="S416" s="107"/>
      <c r="T416" s="107"/>
    </row>
    <row r="417" spans="1:20" ht="15.75" customHeight="1">
      <c r="A417" s="107"/>
      <c r="B417" s="107"/>
      <c r="C417" s="107"/>
      <c r="D417" s="107"/>
      <c r="E417" s="107"/>
      <c r="F417" s="107"/>
      <c r="G417" s="107"/>
      <c r="H417" s="107"/>
      <c r="I417" s="107"/>
      <c r="J417" s="420"/>
      <c r="K417" s="420"/>
      <c r="L417" s="420"/>
      <c r="M417" s="421"/>
      <c r="N417" s="107"/>
      <c r="O417" s="107"/>
      <c r="P417" s="107"/>
      <c r="Q417" s="107"/>
      <c r="R417" s="107"/>
      <c r="S417" s="107"/>
      <c r="T417" s="107"/>
    </row>
    <row r="418" spans="1:20" ht="15.75" customHeight="1">
      <c r="A418" s="107"/>
      <c r="B418" s="107"/>
      <c r="C418" s="107"/>
      <c r="D418" s="107"/>
      <c r="E418" s="107"/>
      <c r="F418" s="107"/>
      <c r="G418" s="107"/>
      <c r="H418" s="107"/>
      <c r="I418" s="107"/>
      <c r="J418" s="420"/>
      <c r="K418" s="420"/>
      <c r="L418" s="420"/>
      <c r="M418" s="421"/>
      <c r="N418" s="107"/>
      <c r="O418" s="107"/>
      <c r="P418" s="107"/>
      <c r="Q418" s="107"/>
      <c r="R418" s="107"/>
      <c r="S418" s="107"/>
      <c r="T418" s="107"/>
    </row>
    <row r="419" spans="1:20" ht="15.75" customHeight="1">
      <c r="A419" s="107"/>
      <c r="B419" s="107"/>
      <c r="C419" s="107"/>
      <c r="D419" s="107"/>
      <c r="E419" s="107"/>
      <c r="F419" s="107"/>
      <c r="G419" s="107"/>
      <c r="H419" s="107"/>
      <c r="I419" s="107"/>
      <c r="J419" s="420"/>
      <c r="K419" s="420"/>
      <c r="L419" s="420"/>
      <c r="M419" s="421"/>
      <c r="N419" s="107"/>
      <c r="O419" s="107"/>
      <c r="P419" s="107"/>
      <c r="Q419" s="107"/>
      <c r="R419" s="107"/>
      <c r="S419" s="107"/>
      <c r="T419" s="107"/>
    </row>
    <row r="420" spans="1:20" ht="15.75" customHeight="1">
      <c r="A420" s="107"/>
      <c r="B420" s="107"/>
      <c r="C420" s="107"/>
      <c r="D420" s="107"/>
      <c r="E420" s="107"/>
      <c r="F420" s="107"/>
      <c r="G420" s="107"/>
      <c r="H420" s="107"/>
      <c r="I420" s="107"/>
      <c r="J420" s="420"/>
      <c r="K420" s="420"/>
      <c r="L420" s="420"/>
      <c r="M420" s="421"/>
      <c r="N420" s="107"/>
      <c r="O420" s="107"/>
      <c r="P420" s="107"/>
      <c r="Q420" s="107"/>
      <c r="R420" s="107"/>
      <c r="S420" s="107"/>
      <c r="T420" s="107"/>
    </row>
    <row r="421" spans="1:20" ht="15.75" customHeight="1">
      <c r="A421" s="107"/>
      <c r="B421" s="107"/>
      <c r="C421" s="107"/>
      <c r="D421" s="107"/>
      <c r="E421" s="107"/>
      <c r="F421" s="107"/>
      <c r="G421" s="107"/>
      <c r="H421" s="107"/>
      <c r="I421" s="107"/>
      <c r="J421" s="420"/>
      <c r="K421" s="420"/>
      <c r="L421" s="420"/>
      <c r="M421" s="421"/>
      <c r="N421" s="107"/>
      <c r="O421" s="107"/>
      <c r="P421" s="107"/>
      <c r="Q421" s="107"/>
      <c r="R421" s="107"/>
      <c r="S421" s="107"/>
      <c r="T421" s="107"/>
    </row>
    <row r="422" spans="1:20" ht="15.75" customHeight="1">
      <c r="A422" s="107"/>
      <c r="B422" s="107"/>
      <c r="C422" s="107"/>
      <c r="D422" s="107"/>
      <c r="E422" s="107"/>
      <c r="F422" s="107"/>
      <c r="G422" s="107"/>
      <c r="H422" s="107"/>
      <c r="I422" s="107"/>
      <c r="J422" s="420"/>
      <c r="K422" s="420"/>
      <c r="L422" s="420"/>
      <c r="M422" s="421"/>
      <c r="N422" s="107"/>
      <c r="O422" s="107"/>
      <c r="P422" s="107"/>
      <c r="Q422" s="107"/>
      <c r="R422" s="107"/>
      <c r="S422" s="107"/>
      <c r="T422" s="107"/>
    </row>
    <row r="423" spans="1:20" ht="15.75" customHeight="1">
      <c r="A423" s="107"/>
      <c r="B423" s="107"/>
      <c r="C423" s="107"/>
      <c r="D423" s="107"/>
      <c r="E423" s="107"/>
      <c r="F423" s="107"/>
      <c r="G423" s="107"/>
      <c r="H423" s="107"/>
      <c r="I423" s="107"/>
      <c r="J423" s="420"/>
      <c r="K423" s="420"/>
      <c r="L423" s="420"/>
      <c r="M423" s="421"/>
      <c r="N423" s="107"/>
      <c r="O423" s="107"/>
      <c r="P423" s="107"/>
      <c r="Q423" s="107"/>
      <c r="R423" s="107"/>
      <c r="S423" s="107"/>
      <c r="T423" s="107"/>
    </row>
    <row r="424" spans="1:20" ht="15.75" customHeight="1">
      <c r="A424" s="107"/>
      <c r="B424" s="107"/>
      <c r="C424" s="107"/>
      <c r="D424" s="107"/>
      <c r="E424" s="107"/>
      <c r="F424" s="107"/>
      <c r="G424" s="107"/>
      <c r="H424" s="107"/>
      <c r="I424" s="107"/>
      <c r="J424" s="420"/>
      <c r="K424" s="420"/>
      <c r="L424" s="420"/>
      <c r="M424" s="421"/>
      <c r="N424" s="107"/>
      <c r="O424" s="107"/>
      <c r="P424" s="107"/>
      <c r="Q424" s="107"/>
      <c r="R424" s="107"/>
      <c r="S424" s="107"/>
      <c r="T424" s="107"/>
    </row>
    <row r="425" spans="1:20" ht="15.75" customHeight="1">
      <c r="A425" s="107"/>
      <c r="B425" s="107"/>
      <c r="C425" s="107"/>
      <c r="D425" s="107"/>
      <c r="E425" s="107"/>
      <c r="F425" s="107"/>
      <c r="G425" s="107"/>
      <c r="H425" s="107"/>
      <c r="I425" s="107"/>
      <c r="J425" s="420"/>
      <c r="K425" s="420"/>
      <c r="L425" s="420"/>
      <c r="M425" s="421"/>
      <c r="N425" s="107"/>
      <c r="O425" s="107"/>
      <c r="P425" s="107"/>
      <c r="Q425" s="107"/>
      <c r="R425" s="107"/>
      <c r="S425" s="107"/>
      <c r="T425" s="107"/>
    </row>
    <row r="426" spans="1:20" ht="15.75" customHeight="1">
      <c r="A426" s="107"/>
      <c r="B426" s="107"/>
      <c r="C426" s="107"/>
      <c r="D426" s="107"/>
      <c r="E426" s="107"/>
      <c r="F426" s="107"/>
      <c r="G426" s="107"/>
      <c r="H426" s="107"/>
      <c r="I426" s="107"/>
      <c r="J426" s="420"/>
      <c r="K426" s="420"/>
      <c r="L426" s="420"/>
      <c r="M426" s="421"/>
      <c r="N426" s="107"/>
      <c r="O426" s="107"/>
      <c r="P426" s="107"/>
      <c r="Q426" s="107"/>
      <c r="R426" s="107"/>
      <c r="S426" s="107"/>
      <c r="T426" s="107"/>
    </row>
    <row r="427" spans="1:20" ht="15.75" customHeight="1">
      <c r="A427" s="107"/>
      <c r="B427" s="107"/>
      <c r="C427" s="107"/>
      <c r="D427" s="107"/>
      <c r="E427" s="107"/>
      <c r="F427" s="107"/>
      <c r="G427" s="107"/>
      <c r="H427" s="107"/>
      <c r="I427" s="107"/>
      <c r="J427" s="420"/>
      <c r="K427" s="420"/>
      <c r="L427" s="420"/>
      <c r="M427" s="421"/>
      <c r="N427" s="107"/>
      <c r="O427" s="107"/>
      <c r="P427" s="107"/>
      <c r="Q427" s="107"/>
      <c r="R427" s="107"/>
      <c r="S427" s="107"/>
      <c r="T427" s="107"/>
    </row>
    <row r="428" spans="1:20" ht="15.75" customHeight="1">
      <c r="A428" s="107"/>
      <c r="B428" s="107"/>
      <c r="C428" s="107"/>
      <c r="D428" s="107"/>
      <c r="E428" s="107"/>
      <c r="F428" s="107"/>
      <c r="G428" s="107"/>
      <c r="H428" s="107"/>
      <c r="I428" s="107"/>
      <c r="J428" s="420"/>
      <c r="K428" s="420"/>
      <c r="L428" s="420"/>
      <c r="M428" s="421"/>
      <c r="N428" s="107"/>
      <c r="O428" s="107"/>
      <c r="P428" s="107"/>
      <c r="Q428" s="107"/>
      <c r="R428" s="107"/>
      <c r="S428" s="107"/>
      <c r="T428" s="107"/>
    </row>
    <row r="429" spans="1:20" ht="15.75" customHeight="1">
      <c r="A429" s="107"/>
      <c r="B429" s="107"/>
      <c r="C429" s="107"/>
      <c r="D429" s="107"/>
      <c r="E429" s="107"/>
      <c r="F429" s="107"/>
      <c r="G429" s="107"/>
      <c r="H429" s="107"/>
      <c r="I429" s="107"/>
      <c r="J429" s="420"/>
      <c r="K429" s="420"/>
      <c r="L429" s="420"/>
      <c r="M429" s="421"/>
      <c r="N429" s="107"/>
      <c r="O429" s="107"/>
      <c r="P429" s="107"/>
      <c r="Q429" s="107"/>
      <c r="R429" s="107"/>
      <c r="S429" s="107"/>
      <c r="T429" s="107"/>
    </row>
    <row r="430" spans="1:20" ht="15.75" customHeight="1">
      <c r="A430" s="107"/>
      <c r="B430" s="107"/>
      <c r="C430" s="107"/>
      <c r="D430" s="107"/>
      <c r="E430" s="107"/>
      <c r="F430" s="107"/>
      <c r="G430" s="107"/>
      <c r="H430" s="107"/>
      <c r="I430" s="107"/>
      <c r="J430" s="420"/>
      <c r="K430" s="420"/>
      <c r="L430" s="420"/>
      <c r="M430" s="421"/>
      <c r="N430" s="107"/>
      <c r="O430" s="107"/>
      <c r="P430" s="107"/>
      <c r="Q430" s="107"/>
      <c r="R430" s="107"/>
      <c r="S430" s="107"/>
      <c r="T430" s="107"/>
    </row>
    <row r="431" spans="1:20" ht="15.75" customHeight="1">
      <c r="A431" s="107"/>
      <c r="B431" s="107"/>
      <c r="C431" s="107"/>
      <c r="D431" s="107"/>
      <c r="E431" s="107"/>
      <c r="F431" s="107"/>
      <c r="G431" s="107"/>
      <c r="H431" s="107"/>
      <c r="I431" s="107"/>
      <c r="J431" s="420"/>
      <c r="K431" s="420"/>
      <c r="L431" s="420"/>
      <c r="M431" s="421"/>
      <c r="N431" s="107"/>
      <c r="O431" s="107"/>
      <c r="P431" s="107"/>
      <c r="Q431" s="107"/>
      <c r="R431" s="107"/>
      <c r="S431" s="107"/>
      <c r="T431" s="107"/>
    </row>
    <row r="432" spans="1:20" ht="15.75" customHeight="1">
      <c r="A432" s="107"/>
      <c r="B432" s="107"/>
      <c r="C432" s="107"/>
      <c r="D432" s="107"/>
      <c r="E432" s="107"/>
      <c r="F432" s="107"/>
      <c r="G432" s="107"/>
      <c r="H432" s="107"/>
      <c r="I432" s="107"/>
      <c r="J432" s="420"/>
      <c r="K432" s="420"/>
      <c r="L432" s="420"/>
      <c r="M432" s="421"/>
      <c r="N432" s="107"/>
      <c r="O432" s="107"/>
      <c r="P432" s="107"/>
      <c r="Q432" s="107"/>
      <c r="R432" s="107"/>
      <c r="S432" s="107"/>
      <c r="T432" s="107"/>
    </row>
    <row r="433" spans="1:20" ht="15.75" customHeight="1">
      <c r="A433" s="107"/>
      <c r="B433" s="107"/>
      <c r="C433" s="107"/>
      <c r="D433" s="107"/>
      <c r="E433" s="107"/>
      <c r="F433" s="107"/>
      <c r="G433" s="107"/>
      <c r="H433" s="107"/>
      <c r="I433" s="107"/>
      <c r="J433" s="420"/>
      <c r="K433" s="420"/>
      <c r="L433" s="420"/>
      <c r="M433" s="421"/>
      <c r="N433" s="107"/>
      <c r="O433" s="107"/>
      <c r="P433" s="107"/>
      <c r="Q433" s="107"/>
      <c r="R433" s="107"/>
      <c r="S433" s="107"/>
      <c r="T433" s="107"/>
    </row>
    <row r="434" spans="1:20" ht="15.75" customHeight="1">
      <c r="A434" s="107"/>
      <c r="B434" s="107"/>
      <c r="C434" s="107"/>
      <c r="D434" s="107"/>
      <c r="E434" s="107"/>
      <c r="F434" s="107"/>
      <c r="G434" s="107"/>
      <c r="H434" s="107"/>
      <c r="I434" s="107"/>
      <c r="J434" s="420"/>
      <c r="K434" s="420"/>
      <c r="L434" s="420"/>
      <c r="M434" s="421"/>
      <c r="N434" s="107"/>
      <c r="O434" s="107"/>
      <c r="P434" s="107"/>
      <c r="Q434" s="107"/>
      <c r="R434" s="107"/>
      <c r="S434" s="107"/>
      <c r="T434" s="107"/>
    </row>
    <row r="435" spans="1:20" ht="15.75" customHeight="1">
      <c r="A435" s="107"/>
      <c r="B435" s="107"/>
      <c r="C435" s="107"/>
      <c r="D435" s="107"/>
      <c r="E435" s="107"/>
      <c r="F435" s="107"/>
      <c r="G435" s="107"/>
      <c r="H435" s="107"/>
      <c r="I435" s="107"/>
      <c r="J435" s="420"/>
      <c r="K435" s="420"/>
      <c r="L435" s="420"/>
      <c r="M435" s="421"/>
      <c r="N435" s="107"/>
      <c r="O435" s="107"/>
      <c r="P435" s="107"/>
      <c r="Q435" s="107"/>
      <c r="R435" s="107"/>
      <c r="S435" s="107"/>
      <c r="T435" s="107"/>
    </row>
    <row r="436" spans="1:20" ht="15.75" customHeight="1">
      <c r="A436" s="107"/>
      <c r="B436" s="107"/>
      <c r="C436" s="107"/>
      <c r="D436" s="107"/>
      <c r="E436" s="107"/>
      <c r="F436" s="107"/>
      <c r="G436" s="107"/>
      <c r="H436" s="107"/>
      <c r="I436" s="107"/>
      <c r="J436" s="420"/>
      <c r="K436" s="420"/>
      <c r="L436" s="420"/>
      <c r="M436" s="421"/>
      <c r="N436" s="107"/>
      <c r="O436" s="107"/>
      <c r="P436" s="107"/>
      <c r="Q436" s="107"/>
      <c r="R436" s="107"/>
      <c r="S436" s="107"/>
      <c r="T436" s="107"/>
    </row>
    <row r="437" spans="1:20" ht="15.75" customHeight="1">
      <c r="A437" s="107"/>
      <c r="B437" s="107"/>
      <c r="C437" s="107"/>
      <c r="D437" s="107"/>
      <c r="E437" s="107"/>
      <c r="F437" s="107"/>
      <c r="G437" s="107"/>
      <c r="H437" s="107"/>
      <c r="I437" s="107"/>
      <c r="J437" s="420"/>
      <c r="K437" s="420"/>
      <c r="L437" s="420"/>
      <c r="M437" s="421"/>
      <c r="N437" s="107"/>
      <c r="O437" s="107"/>
      <c r="P437" s="107"/>
      <c r="Q437" s="107"/>
      <c r="R437" s="107"/>
      <c r="S437" s="107"/>
      <c r="T437" s="107"/>
    </row>
    <row r="438" spans="1:20" ht="15.75" customHeight="1">
      <c r="A438" s="107"/>
      <c r="B438" s="107"/>
      <c r="C438" s="107"/>
      <c r="D438" s="107"/>
      <c r="E438" s="107"/>
      <c r="F438" s="107"/>
      <c r="G438" s="107"/>
      <c r="H438" s="107"/>
      <c r="I438" s="107"/>
      <c r="J438" s="420"/>
      <c r="K438" s="420"/>
      <c r="L438" s="420"/>
      <c r="M438" s="421"/>
      <c r="N438" s="107"/>
      <c r="O438" s="107"/>
      <c r="P438" s="107"/>
      <c r="Q438" s="107"/>
      <c r="R438" s="107"/>
      <c r="S438" s="107"/>
      <c r="T438" s="107"/>
    </row>
    <row r="439" spans="1:20" ht="15.75" customHeight="1">
      <c r="A439" s="107"/>
      <c r="B439" s="107"/>
      <c r="C439" s="107"/>
      <c r="D439" s="107"/>
      <c r="E439" s="107"/>
      <c r="F439" s="107"/>
      <c r="G439" s="107"/>
      <c r="H439" s="107"/>
      <c r="I439" s="107"/>
      <c r="J439" s="420"/>
      <c r="K439" s="420"/>
      <c r="L439" s="420"/>
      <c r="M439" s="421"/>
      <c r="N439" s="107"/>
      <c r="O439" s="107"/>
      <c r="P439" s="107"/>
      <c r="Q439" s="107"/>
      <c r="R439" s="107"/>
      <c r="S439" s="107"/>
      <c r="T439" s="107"/>
    </row>
    <row r="440" spans="1:20" ht="15.75" customHeight="1">
      <c r="A440" s="107"/>
      <c r="B440" s="107"/>
      <c r="C440" s="107"/>
      <c r="D440" s="107"/>
      <c r="E440" s="107"/>
      <c r="F440" s="107"/>
      <c r="G440" s="107"/>
      <c r="H440" s="107"/>
      <c r="I440" s="107"/>
      <c r="J440" s="420"/>
      <c r="K440" s="420"/>
      <c r="L440" s="420"/>
      <c r="M440" s="421"/>
      <c r="N440" s="107"/>
      <c r="O440" s="107"/>
      <c r="P440" s="107"/>
      <c r="Q440" s="107"/>
      <c r="R440" s="107"/>
      <c r="S440" s="107"/>
      <c r="T440" s="107"/>
    </row>
    <row r="441" spans="1:20" ht="15.75" customHeight="1">
      <c r="A441" s="107"/>
      <c r="B441" s="107"/>
      <c r="C441" s="107"/>
      <c r="D441" s="107"/>
      <c r="E441" s="107"/>
      <c r="F441" s="107"/>
      <c r="G441" s="107"/>
      <c r="H441" s="107"/>
      <c r="I441" s="107"/>
      <c r="J441" s="420"/>
      <c r="K441" s="420"/>
      <c r="L441" s="420"/>
      <c r="M441" s="421"/>
      <c r="N441" s="107"/>
      <c r="O441" s="107"/>
      <c r="P441" s="107"/>
      <c r="Q441" s="107"/>
      <c r="R441" s="107"/>
      <c r="S441" s="107"/>
      <c r="T441" s="107"/>
    </row>
    <row r="442" spans="1:20" ht="15.75" customHeight="1">
      <c r="A442" s="107"/>
      <c r="B442" s="107"/>
      <c r="C442" s="107"/>
      <c r="D442" s="107"/>
      <c r="E442" s="107"/>
      <c r="F442" s="107"/>
      <c r="G442" s="107"/>
      <c r="H442" s="107"/>
      <c r="I442" s="107"/>
      <c r="J442" s="420"/>
      <c r="K442" s="420"/>
      <c r="L442" s="420"/>
      <c r="M442" s="421"/>
      <c r="N442" s="107"/>
      <c r="O442" s="107"/>
      <c r="P442" s="107"/>
      <c r="Q442" s="107"/>
      <c r="R442" s="107"/>
      <c r="S442" s="107"/>
      <c r="T442" s="107"/>
    </row>
    <row r="443" spans="1:20" ht="15.75" customHeight="1">
      <c r="A443" s="107"/>
      <c r="B443" s="107"/>
      <c r="C443" s="107"/>
      <c r="D443" s="107"/>
      <c r="E443" s="107"/>
      <c r="F443" s="107"/>
      <c r="G443" s="107"/>
      <c r="H443" s="107"/>
      <c r="I443" s="107"/>
      <c r="J443" s="420"/>
      <c r="K443" s="420"/>
      <c r="L443" s="420"/>
      <c r="M443" s="421"/>
      <c r="N443" s="107"/>
      <c r="O443" s="107"/>
      <c r="P443" s="107"/>
      <c r="Q443" s="107"/>
      <c r="R443" s="107"/>
      <c r="S443" s="107"/>
      <c r="T443" s="107"/>
    </row>
    <row r="444" spans="1:20" ht="15.75" customHeight="1">
      <c r="A444" s="107"/>
      <c r="B444" s="107"/>
      <c r="C444" s="107"/>
      <c r="D444" s="107"/>
      <c r="E444" s="107"/>
      <c r="F444" s="107"/>
      <c r="G444" s="107"/>
      <c r="H444" s="107"/>
      <c r="I444" s="107"/>
      <c r="J444" s="420"/>
      <c r="K444" s="420"/>
      <c r="L444" s="420"/>
      <c r="M444" s="421"/>
      <c r="N444" s="107"/>
      <c r="O444" s="107"/>
      <c r="P444" s="107"/>
      <c r="Q444" s="107"/>
      <c r="R444" s="107"/>
      <c r="S444" s="107"/>
      <c r="T444" s="107"/>
    </row>
    <row r="445" spans="1:20" ht="15.75" customHeight="1">
      <c r="A445" s="107"/>
      <c r="B445" s="107"/>
      <c r="C445" s="107"/>
      <c r="D445" s="107"/>
      <c r="E445" s="107"/>
      <c r="F445" s="107"/>
      <c r="G445" s="107"/>
      <c r="H445" s="107"/>
      <c r="I445" s="107"/>
      <c r="J445" s="420"/>
      <c r="K445" s="420"/>
      <c r="L445" s="420"/>
      <c r="M445" s="421"/>
      <c r="N445" s="107"/>
      <c r="O445" s="107"/>
      <c r="P445" s="107"/>
      <c r="Q445" s="107"/>
      <c r="R445" s="107"/>
      <c r="S445" s="107"/>
      <c r="T445" s="107"/>
    </row>
    <row r="446" spans="1:20" ht="15.75" customHeight="1">
      <c r="A446" s="107"/>
      <c r="B446" s="107"/>
      <c r="C446" s="107"/>
      <c r="D446" s="107"/>
      <c r="E446" s="107"/>
      <c r="F446" s="107"/>
      <c r="G446" s="107"/>
      <c r="H446" s="107"/>
      <c r="I446" s="107"/>
      <c r="J446" s="420"/>
      <c r="K446" s="420"/>
      <c r="L446" s="420"/>
      <c r="M446" s="421"/>
      <c r="N446" s="107"/>
      <c r="O446" s="107"/>
      <c r="P446" s="107"/>
      <c r="Q446" s="107"/>
      <c r="R446" s="107"/>
      <c r="S446" s="107"/>
      <c r="T446" s="107"/>
    </row>
    <row r="447" spans="1:20" ht="15.75" customHeight="1">
      <c r="A447" s="107"/>
      <c r="B447" s="107"/>
      <c r="C447" s="107"/>
      <c r="D447" s="107"/>
      <c r="E447" s="107"/>
      <c r="F447" s="107"/>
      <c r="G447" s="107"/>
      <c r="H447" s="107"/>
      <c r="I447" s="107"/>
      <c r="J447" s="420"/>
      <c r="K447" s="420"/>
      <c r="L447" s="420"/>
      <c r="M447" s="421"/>
      <c r="N447" s="107"/>
      <c r="O447" s="107"/>
      <c r="P447" s="107"/>
      <c r="Q447" s="107"/>
      <c r="R447" s="107"/>
      <c r="S447" s="107"/>
      <c r="T447" s="107"/>
    </row>
    <row r="448" spans="1:20" ht="15.75" customHeight="1">
      <c r="A448" s="107"/>
      <c r="B448" s="107"/>
      <c r="C448" s="107"/>
      <c r="D448" s="107"/>
      <c r="E448" s="107"/>
      <c r="F448" s="107"/>
      <c r="G448" s="107"/>
      <c r="H448" s="107"/>
      <c r="I448" s="107"/>
      <c r="J448" s="420"/>
      <c r="K448" s="420"/>
      <c r="L448" s="420"/>
      <c r="M448" s="421"/>
      <c r="N448" s="107"/>
      <c r="O448" s="107"/>
      <c r="P448" s="107"/>
      <c r="Q448" s="107"/>
      <c r="R448" s="107"/>
      <c r="S448" s="107"/>
      <c r="T448" s="107"/>
    </row>
    <row r="449" spans="1:20" ht="15.75" customHeight="1">
      <c r="A449" s="107"/>
      <c r="B449" s="107"/>
      <c r="C449" s="107"/>
      <c r="D449" s="107"/>
      <c r="E449" s="107"/>
      <c r="F449" s="107"/>
      <c r="G449" s="107"/>
      <c r="H449" s="107"/>
      <c r="I449" s="107"/>
      <c r="J449" s="420"/>
      <c r="K449" s="420"/>
      <c r="L449" s="420"/>
      <c r="M449" s="421"/>
      <c r="N449" s="107"/>
      <c r="O449" s="107"/>
      <c r="P449" s="107"/>
      <c r="Q449" s="107"/>
      <c r="R449" s="107"/>
      <c r="S449" s="107"/>
      <c r="T449" s="107"/>
    </row>
    <row r="450" spans="1:20" ht="15.75" customHeight="1">
      <c r="A450" s="107"/>
      <c r="B450" s="107"/>
      <c r="C450" s="107"/>
      <c r="D450" s="107"/>
      <c r="E450" s="107"/>
      <c r="F450" s="107"/>
      <c r="G450" s="107"/>
      <c r="H450" s="107"/>
      <c r="I450" s="107"/>
      <c r="J450" s="420"/>
      <c r="K450" s="420"/>
      <c r="L450" s="420"/>
      <c r="M450" s="421"/>
      <c r="N450" s="107"/>
      <c r="O450" s="107"/>
      <c r="P450" s="107"/>
      <c r="Q450" s="107"/>
      <c r="R450" s="107"/>
      <c r="S450" s="107"/>
      <c r="T450" s="107"/>
    </row>
    <row r="451" spans="1:20" ht="15.75" customHeight="1">
      <c r="A451" s="107"/>
      <c r="B451" s="107"/>
      <c r="C451" s="107"/>
      <c r="D451" s="107"/>
      <c r="E451" s="107"/>
      <c r="F451" s="107"/>
      <c r="G451" s="107"/>
      <c r="H451" s="107"/>
      <c r="I451" s="107"/>
      <c r="J451" s="420"/>
      <c r="K451" s="420"/>
      <c r="L451" s="420"/>
      <c r="M451" s="421"/>
      <c r="N451" s="107"/>
      <c r="O451" s="107"/>
      <c r="P451" s="107"/>
      <c r="Q451" s="107"/>
      <c r="R451" s="107"/>
      <c r="S451" s="107"/>
      <c r="T451" s="107"/>
    </row>
    <row r="452" spans="1:20" ht="15.75" customHeight="1">
      <c r="A452" s="107"/>
      <c r="B452" s="107"/>
      <c r="C452" s="107"/>
      <c r="D452" s="107"/>
      <c r="E452" s="107"/>
      <c r="F452" s="107"/>
      <c r="G452" s="107"/>
      <c r="H452" s="107"/>
      <c r="I452" s="107"/>
      <c r="J452" s="420"/>
      <c r="K452" s="420"/>
      <c r="L452" s="420"/>
      <c r="M452" s="421"/>
      <c r="N452" s="107"/>
      <c r="O452" s="107"/>
      <c r="P452" s="107"/>
      <c r="Q452" s="107"/>
      <c r="R452" s="107"/>
      <c r="S452" s="107"/>
      <c r="T452" s="107"/>
    </row>
    <row r="453" spans="1:20" ht="15.75" customHeight="1">
      <c r="A453" s="107"/>
      <c r="B453" s="107"/>
      <c r="C453" s="107"/>
      <c r="D453" s="107"/>
      <c r="E453" s="107"/>
      <c r="F453" s="107"/>
      <c r="G453" s="107"/>
      <c r="H453" s="107"/>
      <c r="I453" s="107"/>
      <c r="J453" s="420"/>
      <c r="K453" s="420"/>
      <c r="L453" s="420"/>
      <c r="M453" s="421"/>
      <c r="N453" s="107"/>
      <c r="O453" s="107"/>
      <c r="P453" s="107"/>
      <c r="Q453" s="107"/>
      <c r="R453" s="107"/>
      <c r="S453" s="107"/>
      <c r="T453" s="107"/>
    </row>
    <row r="454" spans="1:20" ht="15.75" customHeight="1">
      <c r="A454" s="107"/>
      <c r="B454" s="107"/>
      <c r="C454" s="107"/>
      <c r="D454" s="107"/>
      <c r="E454" s="107"/>
      <c r="F454" s="107"/>
      <c r="G454" s="107"/>
      <c r="H454" s="107"/>
      <c r="I454" s="107"/>
      <c r="J454" s="420"/>
      <c r="K454" s="420"/>
      <c r="L454" s="420"/>
      <c r="M454" s="421"/>
      <c r="N454" s="107"/>
      <c r="O454" s="107"/>
      <c r="P454" s="107"/>
      <c r="Q454" s="107"/>
      <c r="R454" s="107"/>
      <c r="S454" s="107"/>
      <c r="T454" s="107"/>
    </row>
    <row r="455" spans="1:20" ht="15.75" customHeight="1">
      <c r="A455" s="107"/>
      <c r="B455" s="107"/>
      <c r="C455" s="107"/>
      <c r="D455" s="107"/>
      <c r="E455" s="107"/>
      <c r="F455" s="107"/>
      <c r="G455" s="107"/>
      <c r="H455" s="107"/>
      <c r="I455" s="107"/>
      <c r="J455" s="420"/>
      <c r="K455" s="420"/>
      <c r="L455" s="420"/>
      <c r="M455" s="421"/>
      <c r="N455" s="107"/>
      <c r="O455" s="107"/>
      <c r="P455" s="107"/>
      <c r="Q455" s="107"/>
      <c r="R455" s="107"/>
      <c r="S455" s="107"/>
      <c r="T455" s="107"/>
    </row>
    <row r="456" spans="1:20" ht="15.75" customHeight="1">
      <c r="A456" s="107"/>
      <c r="B456" s="107"/>
      <c r="C456" s="107"/>
      <c r="D456" s="107"/>
      <c r="E456" s="107"/>
      <c r="F456" s="107"/>
      <c r="G456" s="107"/>
      <c r="H456" s="107"/>
      <c r="I456" s="107"/>
      <c r="J456" s="420"/>
      <c r="K456" s="420"/>
      <c r="L456" s="420"/>
      <c r="M456" s="421"/>
      <c r="N456" s="107"/>
      <c r="O456" s="107"/>
      <c r="P456" s="107"/>
      <c r="Q456" s="107"/>
      <c r="R456" s="107"/>
      <c r="S456" s="107"/>
      <c r="T456" s="107"/>
    </row>
    <row r="457" spans="1:20" ht="15.75" customHeight="1">
      <c r="A457" s="107"/>
      <c r="B457" s="107"/>
      <c r="C457" s="107"/>
      <c r="D457" s="107"/>
      <c r="E457" s="107"/>
      <c r="F457" s="107"/>
      <c r="G457" s="107"/>
      <c r="H457" s="107"/>
      <c r="I457" s="107"/>
      <c r="J457" s="420"/>
      <c r="K457" s="420"/>
      <c r="L457" s="420"/>
      <c r="M457" s="421"/>
      <c r="N457" s="107"/>
      <c r="O457" s="107"/>
      <c r="P457" s="107"/>
      <c r="Q457" s="107"/>
      <c r="R457" s="107"/>
      <c r="S457" s="107"/>
      <c r="T457" s="107"/>
    </row>
    <row r="458" spans="1:20" ht="15.75" customHeight="1">
      <c r="A458" s="107"/>
      <c r="B458" s="107"/>
      <c r="C458" s="107"/>
      <c r="D458" s="107"/>
      <c r="E458" s="107"/>
      <c r="F458" s="107"/>
      <c r="G458" s="107"/>
      <c r="H458" s="107"/>
      <c r="I458" s="107"/>
      <c r="J458" s="420"/>
      <c r="K458" s="420"/>
      <c r="L458" s="420"/>
      <c r="M458" s="421"/>
      <c r="N458" s="107"/>
      <c r="O458" s="107"/>
      <c r="P458" s="107"/>
      <c r="Q458" s="107"/>
      <c r="R458" s="107"/>
      <c r="S458" s="107"/>
      <c r="T458" s="107"/>
    </row>
    <row r="459" spans="1:20" ht="15.75" customHeight="1">
      <c r="A459" s="107"/>
      <c r="B459" s="107"/>
      <c r="C459" s="107"/>
      <c r="D459" s="107"/>
      <c r="E459" s="107"/>
      <c r="F459" s="107"/>
      <c r="G459" s="107"/>
      <c r="H459" s="107"/>
      <c r="I459" s="107"/>
      <c r="J459" s="420"/>
      <c r="K459" s="420"/>
      <c r="L459" s="420"/>
      <c r="M459" s="421"/>
      <c r="N459" s="107"/>
      <c r="O459" s="107"/>
      <c r="P459" s="107"/>
      <c r="Q459" s="107"/>
      <c r="R459" s="107"/>
      <c r="S459" s="107"/>
      <c r="T459" s="107"/>
    </row>
    <row r="460" spans="1:20" ht="15.75" customHeight="1">
      <c r="A460" s="107"/>
      <c r="B460" s="107"/>
      <c r="C460" s="107"/>
      <c r="D460" s="107"/>
      <c r="E460" s="107"/>
      <c r="F460" s="107"/>
      <c r="G460" s="107"/>
      <c r="H460" s="107"/>
      <c r="I460" s="107"/>
      <c r="J460" s="420"/>
      <c r="K460" s="420"/>
      <c r="L460" s="420"/>
      <c r="M460" s="421"/>
      <c r="N460" s="107"/>
      <c r="O460" s="107"/>
      <c r="P460" s="107"/>
      <c r="Q460" s="107"/>
      <c r="R460" s="107"/>
      <c r="S460" s="107"/>
      <c r="T460" s="107"/>
    </row>
    <row r="461" spans="1:20" ht="15.75" customHeight="1">
      <c r="A461" s="107"/>
      <c r="B461" s="107"/>
      <c r="C461" s="107"/>
      <c r="D461" s="107"/>
      <c r="E461" s="107"/>
      <c r="F461" s="107"/>
      <c r="G461" s="107"/>
      <c r="H461" s="107"/>
      <c r="I461" s="107"/>
      <c r="J461" s="420"/>
      <c r="K461" s="420"/>
      <c r="L461" s="420"/>
      <c r="M461" s="421"/>
      <c r="N461" s="107"/>
      <c r="O461" s="107"/>
      <c r="P461" s="107"/>
      <c r="Q461" s="107"/>
      <c r="R461" s="107"/>
      <c r="S461" s="107"/>
      <c r="T461" s="107"/>
    </row>
    <row r="462" spans="1:20" ht="15.75" customHeight="1">
      <c r="A462" s="107"/>
      <c r="B462" s="107"/>
      <c r="C462" s="107"/>
      <c r="D462" s="107"/>
      <c r="E462" s="107"/>
      <c r="F462" s="107"/>
      <c r="G462" s="107"/>
      <c r="H462" s="107"/>
      <c r="I462" s="107"/>
      <c r="J462" s="420"/>
      <c r="K462" s="420"/>
      <c r="L462" s="420"/>
      <c r="M462" s="421"/>
      <c r="N462" s="107"/>
      <c r="O462" s="107"/>
      <c r="P462" s="107"/>
      <c r="Q462" s="107"/>
      <c r="R462" s="107"/>
      <c r="S462" s="107"/>
      <c r="T462" s="107"/>
    </row>
    <row r="463" spans="1:20" ht="15.75" customHeight="1">
      <c r="A463" s="107"/>
      <c r="B463" s="107"/>
      <c r="C463" s="107"/>
      <c r="D463" s="107"/>
      <c r="E463" s="107"/>
      <c r="F463" s="107"/>
      <c r="G463" s="107"/>
      <c r="H463" s="107"/>
      <c r="I463" s="107"/>
      <c r="J463" s="420"/>
      <c r="K463" s="420"/>
      <c r="L463" s="420"/>
      <c r="M463" s="421"/>
      <c r="N463" s="107"/>
      <c r="O463" s="107"/>
      <c r="P463" s="107"/>
      <c r="Q463" s="107"/>
      <c r="R463" s="107"/>
      <c r="S463" s="107"/>
      <c r="T463" s="107"/>
    </row>
    <row r="464" spans="1:20" ht="15.75" customHeight="1">
      <c r="A464" s="107"/>
      <c r="B464" s="107"/>
      <c r="C464" s="107"/>
      <c r="D464" s="107"/>
      <c r="E464" s="107"/>
      <c r="F464" s="107"/>
      <c r="G464" s="107"/>
      <c r="H464" s="107"/>
      <c r="I464" s="107"/>
      <c r="J464" s="420"/>
      <c r="K464" s="420"/>
      <c r="L464" s="420"/>
      <c r="M464" s="421"/>
      <c r="N464" s="107"/>
      <c r="O464" s="107"/>
      <c r="P464" s="107"/>
      <c r="Q464" s="107"/>
      <c r="R464" s="107"/>
      <c r="S464" s="107"/>
      <c r="T464" s="107"/>
    </row>
    <row r="465" spans="1:20" ht="15.75" customHeight="1">
      <c r="A465" s="107"/>
      <c r="B465" s="107"/>
      <c r="C465" s="107"/>
      <c r="D465" s="107"/>
      <c r="E465" s="107"/>
      <c r="F465" s="107"/>
      <c r="G465" s="107"/>
      <c r="H465" s="107"/>
      <c r="I465" s="107"/>
      <c r="J465" s="420"/>
      <c r="K465" s="420"/>
      <c r="L465" s="420"/>
      <c r="M465" s="421"/>
      <c r="N465" s="107"/>
      <c r="O465" s="107"/>
      <c r="P465" s="107"/>
      <c r="Q465" s="107"/>
      <c r="R465" s="107"/>
      <c r="S465" s="107"/>
      <c r="T465" s="107"/>
    </row>
    <row r="466" spans="1:20" ht="15.75" customHeight="1">
      <c r="A466" s="107"/>
      <c r="B466" s="107"/>
      <c r="C466" s="107"/>
      <c r="D466" s="107"/>
      <c r="E466" s="107"/>
      <c r="F466" s="107"/>
      <c r="G466" s="107"/>
      <c r="H466" s="107"/>
      <c r="I466" s="107"/>
      <c r="J466" s="420"/>
      <c r="K466" s="420"/>
      <c r="L466" s="420"/>
      <c r="M466" s="421"/>
      <c r="N466" s="107"/>
      <c r="O466" s="107"/>
      <c r="P466" s="107"/>
      <c r="Q466" s="107"/>
      <c r="R466" s="107"/>
      <c r="S466" s="107"/>
      <c r="T466" s="107"/>
    </row>
    <row r="467" spans="1:20" ht="15.75" customHeight="1">
      <c r="A467" s="107"/>
      <c r="B467" s="107"/>
      <c r="C467" s="107"/>
      <c r="D467" s="107"/>
      <c r="E467" s="107"/>
      <c r="F467" s="107"/>
      <c r="G467" s="107"/>
      <c r="H467" s="107"/>
      <c r="I467" s="107"/>
      <c r="J467" s="420"/>
      <c r="K467" s="420"/>
      <c r="L467" s="420"/>
      <c r="M467" s="421"/>
      <c r="N467" s="107"/>
      <c r="O467" s="107"/>
      <c r="P467" s="107"/>
      <c r="Q467" s="107"/>
      <c r="R467" s="107"/>
      <c r="S467" s="107"/>
      <c r="T467" s="107"/>
    </row>
    <row r="468" spans="1:20" ht="15.75" customHeight="1">
      <c r="A468" s="107"/>
      <c r="B468" s="107"/>
      <c r="C468" s="107"/>
      <c r="D468" s="107"/>
      <c r="E468" s="107"/>
      <c r="F468" s="107"/>
      <c r="G468" s="107"/>
      <c r="H468" s="107"/>
      <c r="I468" s="107"/>
      <c r="J468" s="420"/>
      <c r="K468" s="420"/>
      <c r="L468" s="420"/>
      <c r="M468" s="421"/>
      <c r="N468" s="107"/>
      <c r="O468" s="107"/>
      <c r="P468" s="107"/>
      <c r="Q468" s="107"/>
      <c r="R468" s="107"/>
      <c r="S468" s="107"/>
      <c r="T468" s="107"/>
    </row>
    <row r="469" spans="1:20" ht="15.75" customHeight="1">
      <c r="A469" s="107"/>
      <c r="B469" s="107"/>
      <c r="C469" s="107"/>
      <c r="D469" s="107"/>
      <c r="E469" s="107"/>
      <c r="F469" s="107"/>
      <c r="G469" s="107"/>
      <c r="H469" s="107"/>
      <c r="I469" s="107"/>
      <c r="J469" s="420"/>
      <c r="K469" s="420"/>
      <c r="L469" s="420"/>
      <c r="M469" s="421"/>
      <c r="N469" s="107"/>
      <c r="O469" s="107"/>
      <c r="P469" s="107"/>
      <c r="Q469" s="107"/>
      <c r="R469" s="107"/>
      <c r="S469" s="107"/>
      <c r="T469" s="107"/>
    </row>
    <row r="470" spans="1:20" ht="15.75" customHeight="1">
      <c r="A470" s="107"/>
      <c r="B470" s="107"/>
      <c r="C470" s="107"/>
      <c r="D470" s="107"/>
      <c r="E470" s="107"/>
      <c r="F470" s="107"/>
      <c r="G470" s="107"/>
      <c r="H470" s="107"/>
      <c r="I470" s="107"/>
      <c r="J470" s="420"/>
      <c r="K470" s="420"/>
      <c r="L470" s="420"/>
      <c r="M470" s="421"/>
      <c r="N470" s="107"/>
      <c r="O470" s="107"/>
      <c r="P470" s="107"/>
      <c r="Q470" s="107"/>
      <c r="R470" s="107"/>
      <c r="S470" s="107"/>
      <c r="T470" s="107"/>
    </row>
    <row r="471" spans="1:20" ht="15.75" customHeight="1">
      <c r="A471" s="107"/>
      <c r="B471" s="107"/>
      <c r="C471" s="107"/>
      <c r="D471" s="107"/>
      <c r="E471" s="107"/>
      <c r="F471" s="107"/>
      <c r="G471" s="107"/>
      <c r="H471" s="107"/>
      <c r="I471" s="107"/>
      <c r="J471" s="420"/>
      <c r="K471" s="420"/>
      <c r="L471" s="420"/>
      <c r="M471" s="421"/>
      <c r="N471" s="107"/>
      <c r="O471" s="107"/>
      <c r="P471" s="107"/>
      <c r="Q471" s="107"/>
      <c r="R471" s="107"/>
      <c r="S471" s="107"/>
      <c r="T471" s="107"/>
    </row>
    <row r="472" spans="1:20" ht="15.75" customHeight="1">
      <c r="A472" s="107"/>
      <c r="B472" s="107"/>
      <c r="C472" s="107"/>
      <c r="D472" s="107"/>
      <c r="E472" s="107"/>
      <c r="F472" s="107"/>
      <c r="G472" s="107"/>
      <c r="H472" s="107"/>
      <c r="I472" s="107"/>
      <c r="J472" s="420"/>
      <c r="K472" s="420"/>
      <c r="L472" s="420"/>
      <c r="M472" s="421"/>
      <c r="N472" s="107"/>
      <c r="O472" s="107"/>
      <c r="P472" s="107"/>
      <c r="Q472" s="107"/>
      <c r="R472" s="107"/>
      <c r="S472" s="107"/>
      <c r="T472" s="107"/>
    </row>
    <row r="473" spans="1:20" ht="15.75" customHeight="1">
      <c r="A473" s="107"/>
      <c r="B473" s="107"/>
      <c r="C473" s="107"/>
      <c r="D473" s="107"/>
      <c r="E473" s="107"/>
      <c r="F473" s="107"/>
      <c r="G473" s="107"/>
      <c r="H473" s="107"/>
      <c r="I473" s="107"/>
      <c r="J473" s="420"/>
      <c r="K473" s="420"/>
      <c r="L473" s="420"/>
      <c r="M473" s="421"/>
      <c r="N473" s="107"/>
      <c r="O473" s="107"/>
      <c r="P473" s="107"/>
      <c r="Q473" s="107"/>
      <c r="R473" s="107"/>
      <c r="S473" s="107"/>
      <c r="T473" s="107"/>
    </row>
    <row r="474" spans="1:20" ht="15.75" customHeight="1">
      <c r="A474" s="107"/>
      <c r="B474" s="107"/>
      <c r="C474" s="107"/>
      <c r="D474" s="107"/>
      <c r="E474" s="107"/>
      <c r="F474" s="107"/>
      <c r="G474" s="107"/>
      <c r="H474" s="107"/>
      <c r="I474" s="107"/>
      <c r="J474" s="420"/>
      <c r="K474" s="420"/>
      <c r="L474" s="420"/>
      <c r="M474" s="421"/>
      <c r="N474" s="107"/>
      <c r="O474" s="107"/>
      <c r="P474" s="107"/>
      <c r="Q474" s="107"/>
      <c r="R474" s="107"/>
      <c r="S474" s="107"/>
      <c r="T474" s="107"/>
    </row>
    <row r="475" spans="1:20" ht="15.75" customHeight="1">
      <c r="A475" s="107"/>
      <c r="B475" s="107"/>
      <c r="C475" s="107"/>
      <c r="D475" s="107"/>
      <c r="E475" s="107"/>
      <c r="F475" s="107"/>
      <c r="G475" s="107"/>
      <c r="H475" s="107"/>
      <c r="I475" s="107"/>
      <c r="J475" s="420"/>
      <c r="K475" s="420"/>
      <c r="L475" s="420"/>
      <c r="M475" s="421"/>
      <c r="N475" s="107"/>
      <c r="O475" s="107"/>
      <c r="P475" s="107"/>
      <c r="Q475" s="107"/>
      <c r="R475" s="107"/>
      <c r="S475" s="107"/>
      <c r="T475" s="107"/>
    </row>
    <row r="476" spans="1:20" ht="15.75" customHeight="1">
      <c r="A476" s="107"/>
      <c r="B476" s="107"/>
      <c r="C476" s="107"/>
      <c r="D476" s="107"/>
      <c r="E476" s="107"/>
      <c r="F476" s="107"/>
      <c r="G476" s="107"/>
      <c r="H476" s="107"/>
      <c r="I476" s="107"/>
      <c r="J476" s="420"/>
      <c r="K476" s="420"/>
      <c r="L476" s="420"/>
      <c r="M476" s="421"/>
      <c r="N476" s="107"/>
      <c r="O476" s="107"/>
      <c r="P476" s="107"/>
      <c r="Q476" s="107"/>
      <c r="R476" s="107"/>
      <c r="S476" s="107"/>
      <c r="T476" s="107"/>
    </row>
    <row r="477" spans="1:20" ht="15.75" customHeight="1">
      <c r="A477" s="107"/>
      <c r="B477" s="107"/>
      <c r="C477" s="107"/>
      <c r="D477" s="107"/>
      <c r="E477" s="107"/>
      <c r="F477" s="107"/>
      <c r="G477" s="107"/>
      <c r="H477" s="107"/>
      <c r="I477" s="107"/>
      <c r="J477" s="420"/>
      <c r="K477" s="420"/>
      <c r="L477" s="420"/>
      <c r="M477" s="421"/>
      <c r="N477" s="107"/>
      <c r="O477" s="107"/>
      <c r="P477" s="107"/>
      <c r="Q477" s="107"/>
      <c r="R477" s="107"/>
      <c r="S477" s="107"/>
      <c r="T477" s="107"/>
    </row>
    <row r="478" spans="1:20" ht="15.75" customHeight="1">
      <c r="A478" s="107"/>
      <c r="B478" s="107"/>
      <c r="C478" s="107"/>
      <c r="D478" s="107"/>
      <c r="E478" s="107"/>
      <c r="F478" s="107"/>
      <c r="G478" s="107"/>
      <c r="H478" s="107"/>
      <c r="I478" s="107"/>
      <c r="J478" s="420"/>
      <c r="K478" s="420"/>
      <c r="L478" s="420"/>
      <c r="M478" s="421"/>
      <c r="N478" s="107"/>
      <c r="O478" s="107"/>
      <c r="P478" s="107"/>
      <c r="Q478" s="107"/>
      <c r="R478" s="107"/>
      <c r="S478" s="107"/>
      <c r="T478" s="107"/>
    </row>
    <row r="479" spans="1:20" ht="15.75" customHeight="1">
      <c r="A479" s="107"/>
      <c r="B479" s="107"/>
      <c r="C479" s="107"/>
      <c r="D479" s="107"/>
      <c r="E479" s="107"/>
      <c r="F479" s="107"/>
      <c r="G479" s="107"/>
      <c r="H479" s="107"/>
      <c r="I479" s="107"/>
      <c r="J479" s="420"/>
      <c r="K479" s="420"/>
      <c r="L479" s="420"/>
      <c r="M479" s="421"/>
      <c r="N479" s="107"/>
      <c r="O479" s="107"/>
      <c r="P479" s="107"/>
      <c r="Q479" s="107"/>
      <c r="R479" s="107"/>
      <c r="S479" s="107"/>
      <c r="T479" s="107"/>
    </row>
    <row r="480" spans="1:20" ht="15.75" customHeight="1">
      <c r="A480" s="107"/>
      <c r="B480" s="107"/>
      <c r="C480" s="107"/>
      <c r="D480" s="107"/>
      <c r="E480" s="107"/>
      <c r="F480" s="107"/>
      <c r="G480" s="107"/>
      <c r="H480" s="107"/>
      <c r="I480" s="107"/>
      <c r="J480" s="420"/>
      <c r="K480" s="420"/>
      <c r="L480" s="420"/>
      <c r="M480" s="421"/>
      <c r="N480" s="107"/>
      <c r="O480" s="107"/>
      <c r="P480" s="107"/>
      <c r="Q480" s="107"/>
      <c r="R480" s="107"/>
      <c r="S480" s="107"/>
      <c r="T480" s="107"/>
    </row>
    <row r="481" spans="1:20" ht="15.75" customHeight="1">
      <c r="A481" s="107"/>
      <c r="B481" s="107"/>
      <c r="C481" s="107"/>
      <c r="D481" s="107"/>
      <c r="E481" s="107"/>
      <c r="F481" s="107"/>
      <c r="G481" s="107"/>
      <c r="H481" s="107"/>
      <c r="I481" s="107"/>
      <c r="J481" s="420"/>
      <c r="K481" s="420"/>
      <c r="L481" s="420"/>
      <c r="M481" s="421"/>
      <c r="N481" s="107"/>
      <c r="O481" s="107"/>
      <c r="P481" s="107"/>
      <c r="Q481" s="107"/>
      <c r="R481" s="107"/>
      <c r="S481" s="107"/>
      <c r="T481" s="107"/>
    </row>
    <row r="482" spans="1:20" ht="15.75" customHeight="1">
      <c r="A482" s="107"/>
      <c r="B482" s="107"/>
      <c r="C482" s="107"/>
      <c r="D482" s="107"/>
      <c r="E482" s="107"/>
      <c r="F482" s="107"/>
      <c r="G482" s="107"/>
      <c r="H482" s="107"/>
      <c r="I482" s="107"/>
      <c r="J482" s="420"/>
      <c r="K482" s="420"/>
      <c r="L482" s="420"/>
      <c r="M482" s="421"/>
      <c r="N482" s="107"/>
      <c r="O482" s="107"/>
      <c r="P482" s="107"/>
      <c r="Q482" s="107"/>
      <c r="R482" s="107"/>
      <c r="S482" s="107"/>
      <c r="T482" s="107"/>
    </row>
    <row r="483" spans="1:20" ht="15.75" customHeight="1">
      <c r="A483" s="107"/>
      <c r="B483" s="107"/>
      <c r="C483" s="107"/>
      <c r="D483" s="107"/>
      <c r="E483" s="107"/>
      <c r="F483" s="107"/>
      <c r="G483" s="107"/>
      <c r="H483" s="107"/>
      <c r="I483" s="107"/>
      <c r="J483" s="420"/>
      <c r="K483" s="420"/>
      <c r="L483" s="420"/>
      <c r="M483" s="421"/>
      <c r="N483" s="107"/>
      <c r="O483" s="107"/>
      <c r="P483" s="107"/>
      <c r="Q483" s="107"/>
      <c r="R483" s="107"/>
      <c r="S483" s="107"/>
      <c r="T483" s="107"/>
    </row>
    <row r="484" spans="1:20" ht="15.75" customHeight="1">
      <c r="A484" s="107"/>
      <c r="B484" s="107"/>
      <c r="C484" s="107"/>
      <c r="D484" s="107"/>
      <c r="E484" s="107"/>
      <c r="F484" s="107"/>
      <c r="G484" s="107"/>
      <c r="H484" s="107"/>
      <c r="I484" s="107"/>
      <c r="J484" s="420"/>
      <c r="K484" s="420"/>
      <c r="L484" s="420"/>
      <c r="M484" s="421"/>
      <c r="N484" s="107"/>
      <c r="O484" s="107"/>
      <c r="P484" s="107"/>
      <c r="Q484" s="107"/>
      <c r="R484" s="107"/>
      <c r="S484" s="107"/>
      <c r="T484" s="107"/>
    </row>
    <row r="485" spans="1:20" ht="15.75" customHeight="1">
      <c r="A485" s="107"/>
      <c r="B485" s="107"/>
      <c r="C485" s="107"/>
      <c r="D485" s="107"/>
      <c r="E485" s="107"/>
      <c r="F485" s="107"/>
      <c r="G485" s="107"/>
      <c r="H485" s="107"/>
      <c r="I485" s="107"/>
      <c r="J485" s="420"/>
      <c r="K485" s="420"/>
      <c r="L485" s="420"/>
      <c r="M485" s="421"/>
      <c r="N485" s="107"/>
      <c r="O485" s="107"/>
      <c r="P485" s="107"/>
      <c r="Q485" s="107"/>
      <c r="R485" s="107"/>
      <c r="S485" s="107"/>
      <c r="T485" s="107"/>
    </row>
    <row r="486" spans="1:20" ht="15.75" customHeight="1">
      <c r="A486" s="107"/>
      <c r="B486" s="107"/>
      <c r="C486" s="107"/>
      <c r="D486" s="107"/>
      <c r="E486" s="107"/>
      <c r="F486" s="107"/>
      <c r="G486" s="107"/>
      <c r="H486" s="107"/>
      <c r="I486" s="107"/>
      <c r="J486" s="420"/>
      <c r="K486" s="420"/>
      <c r="L486" s="420"/>
      <c r="M486" s="421"/>
      <c r="N486" s="107"/>
      <c r="O486" s="107"/>
      <c r="P486" s="107"/>
      <c r="Q486" s="107"/>
      <c r="R486" s="107"/>
      <c r="S486" s="107"/>
      <c r="T486" s="107"/>
    </row>
    <row r="487" spans="1:20" ht="15.75" customHeight="1">
      <c r="A487" s="107"/>
      <c r="B487" s="107"/>
      <c r="C487" s="107"/>
      <c r="D487" s="107"/>
      <c r="E487" s="107"/>
      <c r="F487" s="107"/>
      <c r="G487" s="107"/>
      <c r="H487" s="107"/>
      <c r="I487" s="107"/>
      <c r="J487" s="420"/>
      <c r="K487" s="420"/>
      <c r="L487" s="420"/>
      <c r="M487" s="421"/>
      <c r="N487" s="107"/>
      <c r="O487" s="107"/>
      <c r="P487" s="107"/>
      <c r="Q487" s="107"/>
      <c r="R487" s="107"/>
      <c r="S487" s="107"/>
      <c r="T487" s="107"/>
    </row>
    <row r="488" spans="1:20" ht="15.75" customHeight="1">
      <c r="A488" s="107"/>
      <c r="B488" s="107"/>
      <c r="C488" s="107"/>
      <c r="D488" s="107"/>
      <c r="E488" s="107"/>
      <c r="F488" s="107"/>
      <c r="G488" s="107"/>
      <c r="H488" s="107"/>
      <c r="I488" s="107"/>
      <c r="J488" s="420"/>
      <c r="K488" s="420"/>
      <c r="L488" s="420"/>
      <c r="M488" s="421"/>
      <c r="N488" s="107"/>
      <c r="O488" s="107"/>
      <c r="P488" s="107"/>
      <c r="Q488" s="107"/>
      <c r="R488" s="107"/>
      <c r="S488" s="107"/>
      <c r="T488" s="107"/>
    </row>
    <row r="489" spans="1:20" ht="15.75" customHeight="1">
      <c r="A489" s="107"/>
      <c r="B489" s="107"/>
      <c r="C489" s="107"/>
      <c r="D489" s="107"/>
      <c r="E489" s="107"/>
      <c r="F489" s="107"/>
      <c r="G489" s="107"/>
      <c r="H489" s="107"/>
      <c r="I489" s="107"/>
      <c r="J489" s="420"/>
      <c r="K489" s="420"/>
      <c r="L489" s="420"/>
      <c r="M489" s="421"/>
      <c r="N489" s="107"/>
      <c r="O489" s="107"/>
      <c r="P489" s="107"/>
      <c r="Q489" s="107"/>
      <c r="R489" s="107"/>
      <c r="S489" s="107"/>
      <c r="T489" s="107"/>
    </row>
    <row r="490" spans="1:20" ht="15.75" customHeight="1">
      <c r="A490" s="107"/>
      <c r="B490" s="107"/>
      <c r="C490" s="107"/>
      <c r="D490" s="107"/>
      <c r="E490" s="107"/>
      <c r="F490" s="107"/>
      <c r="G490" s="107"/>
      <c r="H490" s="107"/>
      <c r="I490" s="107"/>
      <c r="J490" s="420"/>
      <c r="K490" s="420"/>
      <c r="L490" s="420"/>
      <c r="M490" s="421"/>
      <c r="N490" s="107"/>
      <c r="O490" s="107"/>
      <c r="P490" s="107"/>
      <c r="Q490" s="107"/>
      <c r="R490" s="107"/>
      <c r="S490" s="107"/>
      <c r="T490" s="107"/>
    </row>
    <row r="491" spans="1:20" ht="15.75" customHeight="1">
      <c r="A491" s="107"/>
      <c r="B491" s="107"/>
      <c r="C491" s="107"/>
      <c r="D491" s="107"/>
      <c r="E491" s="107"/>
      <c r="F491" s="107"/>
      <c r="G491" s="107"/>
      <c r="H491" s="107"/>
      <c r="I491" s="107"/>
      <c r="J491" s="420"/>
      <c r="K491" s="420"/>
      <c r="L491" s="420"/>
      <c r="M491" s="421"/>
      <c r="N491" s="107"/>
      <c r="O491" s="107"/>
      <c r="P491" s="107"/>
      <c r="Q491" s="107"/>
      <c r="R491" s="107"/>
      <c r="S491" s="107"/>
      <c r="T491" s="107"/>
    </row>
    <row r="492" spans="1:20" ht="15.75" customHeight="1">
      <c r="A492" s="107"/>
      <c r="B492" s="107"/>
      <c r="C492" s="107"/>
      <c r="D492" s="107"/>
      <c r="E492" s="107"/>
      <c r="F492" s="107"/>
      <c r="G492" s="107"/>
      <c r="H492" s="107"/>
      <c r="I492" s="107"/>
      <c r="J492" s="420"/>
      <c r="K492" s="420"/>
      <c r="L492" s="420"/>
      <c r="M492" s="421"/>
      <c r="N492" s="107"/>
      <c r="O492" s="107"/>
      <c r="P492" s="107"/>
      <c r="Q492" s="107"/>
      <c r="R492" s="107"/>
      <c r="S492" s="107"/>
      <c r="T492" s="107"/>
    </row>
    <row r="493" spans="1:20" ht="15.75" customHeight="1">
      <c r="A493" s="107"/>
      <c r="B493" s="107"/>
      <c r="C493" s="107"/>
      <c r="D493" s="107"/>
      <c r="E493" s="107"/>
      <c r="F493" s="107"/>
      <c r="G493" s="107"/>
      <c r="H493" s="107"/>
      <c r="I493" s="107"/>
      <c r="J493" s="420"/>
      <c r="K493" s="420"/>
      <c r="L493" s="420"/>
      <c r="M493" s="421"/>
      <c r="N493" s="107"/>
      <c r="O493" s="107"/>
      <c r="P493" s="107"/>
      <c r="Q493" s="107"/>
      <c r="R493" s="107"/>
      <c r="S493" s="107"/>
      <c r="T493" s="107"/>
    </row>
    <row r="494" spans="1:20" ht="15.75" customHeight="1">
      <c r="A494" s="107"/>
      <c r="B494" s="107"/>
      <c r="C494" s="107"/>
      <c r="D494" s="107"/>
      <c r="E494" s="107"/>
      <c r="F494" s="107"/>
      <c r="G494" s="107"/>
      <c r="H494" s="107"/>
      <c r="I494" s="107"/>
      <c r="J494" s="420"/>
      <c r="K494" s="420"/>
      <c r="L494" s="420"/>
      <c r="M494" s="421"/>
      <c r="N494" s="107"/>
      <c r="O494" s="107"/>
      <c r="P494" s="107"/>
      <c r="Q494" s="107"/>
      <c r="R494" s="107"/>
      <c r="S494" s="107"/>
      <c r="T494" s="107"/>
    </row>
    <row r="495" spans="1:20" ht="15.75" customHeight="1">
      <c r="A495" s="107"/>
      <c r="B495" s="107"/>
      <c r="C495" s="107"/>
      <c r="D495" s="107"/>
      <c r="E495" s="107"/>
      <c r="F495" s="107"/>
      <c r="G495" s="107"/>
      <c r="H495" s="107"/>
      <c r="I495" s="107"/>
      <c r="J495" s="420"/>
      <c r="K495" s="420"/>
      <c r="L495" s="420"/>
      <c r="M495" s="421"/>
      <c r="N495" s="107"/>
      <c r="O495" s="107"/>
      <c r="P495" s="107"/>
      <c r="Q495" s="107"/>
      <c r="R495" s="107"/>
      <c r="S495" s="107"/>
      <c r="T495" s="107"/>
    </row>
    <row r="496" spans="1:20" ht="15.75" customHeight="1">
      <c r="A496" s="107"/>
      <c r="B496" s="107"/>
      <c r="C496" s="107"/>
      <c r="D496" s="107"/>
      <c r="E496" s="107"/>
      <c r="F496" s="107"/>
      <c r="G496" s="107"/>
      <c r="H496" s="107"/>
      <c r="I496" s="107"/>
      <c r="J496" s="420"/>
      <c r="K496" s="420"/>
      <c r="L496" s="420"/>
      <c r="M496" s="421"/>
      <c r="N496" s="107"/>
      <c r="O496" s="107"/>
      <c r="P496" s="107"/>
      <c r="Q496" s="107"/>
      <c r="R496" s="107"/>
      <c r="S496" s="107"/>
      <c r="T496" s="107"/>
    </row>
    <row r="497" spans="1:20" ht="15.75" customHeight="1">
      <c r="A497" s="107"/>
      <c r="B497" s="107"/>
      <c r="C497" s="107"/>
      <c r="D497" s="107"/>
      <c r="E497" s="107"/>
      <c r="F497" s="107"/>
      <c r="G497" s="107"/>
      <c r="H497" s="107"/>
      <c r="I497" s="107"/>
      <c r="J497" s="420"/>
      <c r="K497" s="420"/>
      <c r="L497" s="420"/>
      <c r="M497" s="421"/>
      <c r="N497" s="107"/>
      <c r="O497" s="107"/>
      <c r="P497" s="107"/>
      <c r="Q497" s="107"/>
      <c r="R497" s="107"/>
      <c r="S497" s="107"/>
      <c r="T497" s="107"/>
    </row>
    <row r="498" spans="1:20" ht="15.75" customHeight="1">
      <c r="A498" s="107"/>
      <c r="B498" s="107"/>
      <c r="C498" s="107"/>
      <c r="D498" s="107"/>
      <c r="E498" s="107"/>
      <c r="F498" s="107"/>
      <c r="G498" s="107"/>
      <c r="H498" s="107"/>
      <c r="I498" s="107"/>
      <c r="J498" s="420"/>
      <c r="K498" s="420"/>
      <c r="L498" s="420"/>
      <c r="M498" s="421"/>
      <c r="N498" s="107"/>
      <c r="O498" s="107"/>
      <c r="P498" s="107"/>
      <c r="Q498" s="107"/>
      <c r="R498" s="107"/>
      <c r="S498" s="107"/>
      <c r="T498" s="107"/>
    </row>
    <row r="499" spans="1:20" ht="15.75" customHeight="1">
      <c r="A499" s="107"/>
      <c r="B499" s="107"/>
      <c r="C499" s="107"/>
      <c r="D499" s="107"/>
      <c r="E499" s="107"/>
      <c r="F499" s="107"/>
      <c r="G499" s="107"/>
      <c r="H499" s="107"/>
      <c r="I499" s="107"/>
      <c r="J499" s="420"/>
      <c r="K499" s="420"/>
      <c r="L499" s="420"/>
      <c r="M499" s="421"/>
      <c r="N499" s="107"/>
      <c r="O499" s="107"/>
      <c r="P499" s="107"/>
      <c r="Q499" s="107"/>
      <c r="R499" s="107"/>
      <c r="S499" s="107"/>
      <c r="T499" s="107"/>
    </row>
    <row r="500" spans="1:20" ht="15.75" customHeight="1">
      <c r="A500" s="107"/>
      <c r="B500" s="107"/>
      <c r="C500" s="107"/>
      <c r="D500" s="107"/>
      <c r="E500" s="107"/>
      <c r="F500" s="107"/>
      <c r="G500" s="107"/>
      <c r="H500" s="107"/>
      <c r="I500" s="107"/>
      <c r="J500" s="420"/>
      <c r="K500" s="420"/>
      <c r="L500" s="420"/>
      <c r="M500" s="421"/>
      <c r="N500" s="107"/>
      <c r="O500" s="107"/>
      <c r="P500" s="107"/>
      <c r="Q500" s="107"/>
      <c r="R500" s="107"/>
      <c r="S500" s="107"/>
      <c r="T500" s="107"/>
    </row>
    <row r="501" spans="1:20" ht="15.75" customHeight="1">
      <c r="A501" s="107"/>
      <c r="B501" s="107"/>
      <c r="C501" s="107"/>
      <c r="D501" s="107"/>
      <c r="E501" s="107"/>
      <c r="F501" s="107"/>
      <c r="G501" s="107"/>
      <c r="H501" s="107"/>
      <c r="I501" s="107"/>
      <c r="J501" s="420"/>
      <c r="K501" s="420"/>
      <c r="L501" s="420"/>
      <c r="M501" s="421"/>
      <c r="N501" s="107"/>
      <c r="O501" s="107"/>
      <c r="P501" s="107"/>
      <c r="Q501" s="107"/>
      <c r="R501" s="107"/>
      <c r="S501" s="107"/>
      <c r="T501" s="107"/>
    </row>
    <row r="502" spans="1:20" ht="15.75" customHeight="1">
      <c r="A502" s="107"/>
      <c r="B502" s="107"/>
      <c r="C502" s="107"/>
      <c r="D502" s="107"/>
      <c r="E502" s="107"/>
      <c r="F502" s="107"/>
      <c r="G502" s="107"/>
      <c r="H502" s="107"/>
      <c r="I502" s="107"/>
      <c r="J502" s="420"/>
      <c r="K502" s="420"/>
      <c r="L502" s="420"/>
      <c r="M502" s="421"/>
      <c r="N502" s="107"/>
      <c r="O502" s="107"/>
      <c r="P502" s="107"/>
      <c r="Q502" s="107"/>
      <c r="R502" s="107"/>
      <c r="S502" s="107"/>
      <c r="T502" s="107"/>
    </row>
    <row r="503" spans="1:20" ht="15.75" customHeight="1">
      <c r="A503" s="107"/>
      <c r="B503" s="107"/>
      <c r="C503" s="107"/>
      <c r="D503" s="107"/>
      <c r="E503" s="107"/>
      <c r="F503" s="107"/>
      <c r="G503" s="107"/>
      <c r="H503" s="107"/>
      <c r="I503" s="107"/>
      <c r="J503" s="420"/>
      <c r="K503" s="420"/>
      <c r="L503" s="420"/>
      <c r="M503" s="421"/>
      <c r="N503" s="107"/>
      <c r="O503" s="107"/>
      <c r="P503" s="107"/>
      <c r="Q503" s="107"/>
      <c r="R503" s="107"/>
      <c r="S503" s="107"/>
      <c r="T503" s="107"/>
    </row>
    <row r="504" spans="1:20" ht="15.75" customHeight="1">
      <c r="A504" s="107"/>
      <c r="B504" s="107"/>
      <c r="C504" s="107"/>
      <c r="D504" s="107"/>
      <c r="E504" s="107"/>
      <c r="F504" s="107"/>
      <c r="G504" s="107"/>
      <c r="H504" s="107"/>
      <c r="I504" s="107"/>
      <c r="J504" s="420"/>
      <c r="K504" s="420"/>
      <c r="L504" s="420"/>
      <c r="M504" s="421"/>
      <c r="N504" s="107"/>
      <c r="O504" s="107"/>
      <c r="P504" s="107"/>
      <c r="Q504" s="107"/>
      <c r="R504" s="107"/>
      <c r="S504" s="107"/>
      <c r="T504" s="107"/>
    </row>
    <row r="505" spans="1:20" ht="15.75" customHeight="1">
      <c r="A505" s="107"/>
      <c r="B505" s="107"/>
      <c r="C505" s="107"/>
      <c r="D505" s="107"/>
      <c r="E505" s="107"/>
      <c r="F505" s="107"/>
      <c r="G505" s="107"/>
      <c r="H505" s="107"/>
      <c r="I505" s="107"/>
      <c r="J505" s="420"/>
      <c r="K505" s="420"/>
      <c r="L505" s="420"/>
      <c r="M505" s="421"/>
      <c r="N505" s="107"/>
      <c r="O505" s="107"/>
      <c r="P505" s="107"/>
      <c r="Q505" s="107"/>
      <c r="R505" s="107"/>
      <c r="S505" s="107"/>
      <c r="T505" s="107"/>
    </row>
    <row r="506" spans="1:20" ht="15.75" customHeight="1">
      <c r="A506" s="107"/>
      <c r="B506" s="107"/>
      <c r="C506" s="107"/>
      <c r="D506" s="107"/>
      <c r="E506" s="107"/>
      <c r="F506" s="107"/>
      <c r="G506" s="107"/>
      <c r="H506" s="107"/>
      <c r="I506" s="107"/>
      <c r="J506" s="420"/>
      <c r="K506" s="420"/>
      <c r="L506" s="420"/>
      <c r="M506" s="421"/>
      <c r="N506" s="107"/>
      <c r="O506" s="107"/>
      <c r="P506" s="107"/>
      <c r="Q506" s="107"/>
      <c r="R506" s="107"/>
      <c r="S506" s="107"/>
      <c r="T506" s="107"/>
    </row>
    <row r="507" spans="1:20" ht="15.75" customHeight="1">
      <c r="A507" s="107"/>
      <c r="B507" s="107"/>
      <c r="C507" s="107"/>
      <c r="D507" s="107"/>
      <c r="E507" s="107"/>
      <c r="F507" s="107"/>
      <c r="G507" s="107"/>
      <c r="H507" s="107"/>
      <c r="I507" s="107"/>
      <c r="J507" s="420"/>
      <c r="K507" s="420"/>
      <c r="L507" s="420"/>
      <c r="M507" s="421"/>
      <c r="N507" s="107"/>
      <c r="O507" s="107"/>
      <c r="P507" s="107"/>
      <c r="Q507" s="107"/>
      <c r="R507" s="107"/>
      <c r="S507" s="107"/>
      <c r="T507" s="107"/>
    </row>
    <row r="508" spans="1:20" ht="15.75" customHeight="1">
      <c r="A508" s="107"/>
      <c r="B508" s="107"/>
      <c r="C508" s="107"/>
      <c r="D508" s="107"/>
      <c r="E508" s="107"/>
      <c r="F508" s="107"/>
      <c r="G508" s="107"/>
      <c r="H508" s="107"/>
      <c r="I508" s="107"/>
      <c r="J508" s="420"/>
      <c r="K508" s="420"/>
      <c r="L508" s="420"/>
      <c r="M508" s="421"/>
      <c r="N508" s="107"/>
      <c r="O508" s="107"/>
      <c r="P508" s="107"/>
      <c r="Q508" s="107"/>
      <c r="R508" s="107"/>
      <c r="S508" s="107"/>
      <c r="T508" s="107"/>
    </row>
    <row r="509" spans="1:20" ht="15.75" customHeight="1">
      <c r="A509" s="107"/>
      <c r="B509" s="107"/>
      <c r="C509" s="107"/>
      <c r="D509" s="107"/>
      <c r="E509" s="107"/>
      <c r="F509" s="107"/>
      <c r="G509" s="107"/>
      <c r="H509" s="107"/>
      <c r="I509" s="107"/>
      <c r="J509" s="420"/>
      <c r="K509" s="420"/>
      <c r="L509" s="420"/>
      <c r="M509" s="421"/>
      <c r="N509" s="107"/>
      <c r="O509" s="107"/>
      <c r="P509" s="107"/>
      <c r="Q509" s="107"/>
      <c r="R509" s="107"/>
      <c r="S509" s="107"/>
      <c r="T509" s="107"/>
    </row>
    <row r="510" spans="1:20" ht="15.75" customHeight="1">
      <c r="A510" s="107"/>
      <c r="B510" s="107"/>
      <c r="C510" s="107"/>
      <c r="D510" s="107"/>
      <c r="E510" s="107"/>
      <c r="F510" s="107"/>
      <c r="G510" s="107"/>
      <c r="H510" s="107"/>
      <c r="I510" s="107"/>
      <c r="J510" s="420"/>
      <c r="K510" s="420"/>
      <c r="L510" s="420"/>
      <c r="M510" s="421"/>
      <c r="N510" s="107"/>
      <c r="O510" s="107"/>
      <c r="P510" s="107"/>
      <c r="Q510" s="107"/>
      <c r="R510" s="107"/>
      <c r="S510" s="107"/>
      <c r="T510" s="107"/>
    </row>
    <row r="511" spans="1:20" ht="15.75" customHeight="1">
      <c r="A511" s="107"/>
      <c r="B511" s="107"/>
      <c r="C511" s="107"/>
      <c r="D511" s="107"/>
      <c r="E511" s="107"/>
      <c r="F511" s="107"/>
      <c r="G511" s="107"/>
      <c r="H511" s="107"/>
      <c r="I511" s="107"/>
      <c r="J511" s="420"/>
      <c r="K511" s="420"/>
      <c r="L511" s="420"/>
      <c r="M511" s="421"/>
      <c r="N511" s="107"/>
      <c r="O511" s="107"/>
      <c r="P511" s="107"/>
      <c r="Q511" s="107"/>
      <c r="R511" s="107"/>
      <c r="S511" s="107"/>
      <c r="T511" s="107"/>
    </row>
    <row r="512" spans="1:20" ht="15.75" customHeight="1">
      <c r="A512" s="107"/>
      <c r="B512" s="107"/>
      <c r="C512" s="107"/>
      <c r="D512" s="107"/>
      <c r="E512" s="107"/>
      <c r="F512" s="107"/>
      <c r="G512" s="107"/>
      <c r="H512" s="107"/>
      <c r="I512" s="107"/>
      <c r="J512" s="420"/>
      <c r="K512" s="420"/>
      <c r="L512" s="420"/>
      <c r="M512" s="421"/>
      <c r="N512" s="107"/>
      <c r="O512" s="107"/>
      <c r="P512" s="107"/>
      <c r="Q512" s="107"/>
      <c r="R512" s="107"/>
      <c r="S512" s="107"/>
      <c r="T512" s="107"/>
    </row>
    <row r="513" spans="1:20" ht="15.75" customHeight="1">
      <c r="A513" s="107"/>
      <c r="B513" s="107"/>
      <c r="C513" s="107"/>
      <c r="D513" s="107"/>
      <c r="E513" s="107"/>
      <c r="F513" s="107"/>
      <c r="G513" s="107"/>
      <c r="H513" s="107"/>
      <c r="I513" s="107"/>
      <c r="J513" s="420"/>
      <c r="K513" s="420"/>
      <c r="L513" s="420"/>
      <c r="M513" s="421"/>
      <c r="N513" s="107"/>
      <c r="O513" s="107"/>
      <c r="P513" s="107"/>
      <c r="Q513" s="107"/>
      <c r="R513" s="107"/>
      <c r="S513" s="107"/>
      <c r="T513" s="107"/>
    </row>
    <row r="514" spans="1:20" ht="15.75" customHeight="1">
      <c r="A514" s="107"/>
      <c r="B514" s="107"/>
      <c r="C514" s="107"/>
      <c r="D514" s="107"/>
      <c r="E514" s="107"/>
      <c r="F514" s="107"/>
      <c r="G514" s="107"/>
      <c r="H514" s="107"/>
      <c r="I514" s="107"/>
      <c r="J514" s="420"/>
      <c r="K514" s="420"/>
      <c r="L514" s="420"/>
      <c r="M514" s="421"/>
      <c r="N514" s="107"/>
      <c r="O514" s="107"/>
      <c r="P514" s="107"/>
      <c r="Q514" s="107"/>
      <c r="R514" s="107"/>
      <c r="S514" s="107"/>
      <c r="T514" s="107"/>
    </row>
    <row r="515" spans="1:20" ht="15.75" customHeight="1">
      <c r="A515" s="107"/>
      <c r="B515" s="107"/>
      <c r="C515" s="107"/>
      <c r="D515" s="107"/>
      <c r="E515" s="107"/>
      <c r="F515" s="107"/>
      <c r="G515" s="107"/>
      <c r="H515" s="107"/>
      <c r="I515" s="107"/>
      <c r="J515" s="420"/>
      <c r="K515" s="420"/>
      <c r="L515" s="420"/>
      <c r="M515" s="421"/>
      <c r="N515" s="107"/>
      <c r="O515" s="107"/>
      <c r="P515" s="107"/>
      <c r="Q515" s="107"/>
      <c r="R515" s="107"/>
      <c r="S515" s="107"/>
      <c r="T515" s="107"/>
    </row>
    <row r="516" spans="1:20" ht="15.75" customHeight="1">
      <c r="A516" s="107"/>
      <c r="B516" s="107"/>
      <c r="C516" s="107"/>
      <c r="D516" s="107"/>
      <c r="E516" s="107"/>
      <c r="F516" s="107"/>
      <c r="G516" s="107"/>
      <c r="H516" s="107"/>
      <c r="I516" s="107"/>
      <c r="J516" s="420"/>
      <c r="K516" s="420"/>
      <c r="L516" s="420"/>
      <c r="M516" s="421"/>
      <c r="N516" s="107"/>
      <c r="O516" s="107"/>
      <c r="P516" s="107"/>
      <c r="Q516" s="107"/>
      <c r="R516" s="107"/>
      <c r="S516" s="107"/>
      <c r="T516" s="107"/>
    </row>
    <row r="517" spans="1:20" ht="15.75" customHeight="1">
      <c r="A517" s="107"/>
      <c r="B517" s="107"/>
      <c r="C517" s="107"/>
      <c r="D517" s="107"/>
      <c r="E517" s="107"/>
      <c r="F517" s="107"/>
      <c r="G517" s="107"/>
      <c r="H517" s="107"/>
      <c r="I517" s="107"/>
      <c r="J517" s="420"/>
      <c r="K517" s="420"/>
      <c r="L517" s="420"/>
      <c r="M517" s="421"/>
      <c r="N517" s="107"/>
      <c r="O517" s="107"/>
      <c r="P517" s="107"/>
      <c r="Q517" s="107"/>
      <c r="R517" s="107"/>
      <c r="S517" s="107"/>
      <c r="T517" s="107"/>
    </row>
    <row r="518" spans="1:20" ht="15.75" customHeight="1">
      <c r="A518" s="107"/>
      <c r="B518" s="107"/>
      <c r="C518" s="107"/>
      <c r="D518" s="107"/>
      <c r="E518" s="107"/>
      <c r="F518" s="107"/>
      <c r="G518" s="107"/>
      <c r="H518" s="107"/>
      <c r="I518" s="107"/>
      <c r="J518" s="420"/>
      <c r="K518" s="420"/>
      <c r="L518" s="420"/>
      <c r="M518" s="421"/>
      <c r="N518" s="107"/>
      <c r="O518" s="107"/>
      <c r="P518" s="107"/>
      <c r="Q518" s="107"/>
      <c r="R518" s="107"/>
      <c r="S518" s="107"/>
      <c r="T518" s="107"/>
    </row>
    <row r="519" spans="1:20" ht="15.75" customHeight="1">
      <c r="A519" s="107"/>
      <c r="B519" s="107"/>
      <c r="C519" s="107"/>
      <c r="D519" s="107"/>
      <c r="E519" s="107"/>
      <c r="F519" s="107"/>
      <c r="G519" s="107"/>
      <c r="H519" s="107"/>
      <c r="I519" s="107"/>
      <c r="J519" s="420"/>
      <c r="K519" s="420"/>
      <c r="L519" s="420"/>
      <c r="M519" s="421"/>
      <c r="N519" s="107"/>
      <c r="O519" s="107"/>
      <c r="P519" s="107"/>
      <c r="Q519" s="107"/>
      <c r="R519" s="107"/>
      <c r="S519" s="107"/>
      <c r="T519" s="107"/>
    </row>
    <row r="520" spans="1:20" ht="15.75" customHeight="1">
      <c r="A520" s="107"/>
      <c r="B520" s="107"/>
      <c r="C520" s="107"/>
      <c r="D520" s="107"/>
      <c r="E520" s="107"/>
      <c r="F520" s="107"/>
      <c r="G520" s="107"/>
      <c r="H520" s="107"/>
      <c r="I520" s="107"/>
      <c r="J520" s="420"/>
      <c r="K520" s="420"/>
      <c r="L520" s="420"/>
      <c r="M520" s="421"/>
      <c r="N520" s="107"/>
      <c r="O520" s="107"/>
      <c r="P520" s="107"/>
      <c r="Q520" s="107"/>
      <c r="R520" s="107"/>
      <c r="S520" s="107"/>
      <c r="T520" s="107"/>
    </row>
    <row r="521" spans="1:20" ht="15.75" customHeight="1">
      <c r="A521" s="107"/>
      <c r="B521" s="107"/>
      <c r="C521" s="107"/>
      <c r="D521" s="107"/>
      <c r="E521" s="107"/>
      <c r="F521" s="107"/>
      <c r="G521" s="107"/>
      <c r="H521" s="107"/>
      <c r="I521" s="107"/>
      <c r="J521" s="420"/>
      <c r="K521" s="420"/>
      <c r="L521" s="420"/>
      <c r="M521" s="421"/>
      <c r="N521" s="107"/>
      <c r="O521" s="107"/>
      <c r="P521" s="107"/>
      <c r="Q521" s="107"/>
      <c r="R521" s="107"/>
      <c r="S521" s="107"/>
      <c r="T521" s="107"/>
    </row>
    <row r="522" spans="1:20" ht="15.75" customHeight="1">
      <c r="A522" s="107"/>
      <c r="B522" s="107"/>
      <c r="C522" s="107"/>
      <c r="D522" s="107"/>
      <c r="E522" s="107"/>
      <c r="F522" s="107"/>
      <c r="G522" s="107"/>
      <c r="H522" s="107"/>
      <c r="I522" s="107"/>
      <c r="J522" s="420"/>
      <c r="K522" s="420"/>
      <c r="L522" s="420"/>
      <c r="M522" s="421"/>
      <c r="N522" s="107"/>
      <c r="O522" s="107"/>
      <c r="P522" s="107"/>
      <c r="Q522" s="107"/>
      <c r="R522" s="107"/>
      <c r="S522" s="107"/>
      <c r="T522" s="107"/>
    </row>
    <row r="523" spans="1:20" ht="15.75" customHeight="1">
      <c r="A523" s="107"/>
      <c r="B523" s="107"/>
      <c r="C523" s="107"/>
      <c r="D523" s="107"/>
      <c r="E523" s="107"/>
      <c r="F523" s="107"/>
      <c r="G523" s="107"/>
      <c r="H523" s="107"/>
      <c r="I523" s="107"/>
      <c r="J523" s="420"/>
      <c r="K523" s="420"/>
      <c r="L523" s="420"/>
      <c r="M523" s="421"/>
      <c r="N523" s="107"/>
      <c r="O523" s="107"/>
      <c r="P523" s="107"/>
      <c r="Q523" s="107"/>
      <c r="R523" s="107"/>
      <c r="S523" s="107"/>
      <c r="T523" s="107"/>
    </row>
    <row r="524" spans="1:20" ht="15.75" customHeight="1">
      <c r="A524" s="107"/>
      <c r="B524" s="107"/>
      <c r="C524" s="107"/>
      <c r="D524" s="107"/>
      <c r="E524" s="107"/>
      <c r="F524" s="107"/>
      <c r="G524" s="107"/>
      <c r="H524" s="107"/>
      <c r="I524" s="107"/>
      <c r="J524" s="420"/>
      <c r="K524" s="420"/>
      <c r="L524" s="420"/>
      <c r="M524" s="421"/>
      <c r="N524" s="107"/>
      <c r="O524" s="107"/>
      <c r="P524" s="107"/>
      <c r="Q524" s="107"/>
      <c r="R524" s="107"/>
      <c r="S524" s="107"/>
      <c r="T524" s="107"/>
    </row>
    <row r="525" spans="1:20" ht="15.75" customHeight="1">
      <c r="A525" s="107"/>
      <c r="B525" s="107"/>
      <c r="C525" s="107"/>
      <c r="D525" s="107"/>
      <c r="E525" s="107"/>
      <c r="F525" s="107"/>
      <c r="G525" s="107"/>
      <c r="H525" s="107"/>
      <c r="I525" s="107"/>
      <c r="J525" s="420"/>
      <c r="K525" s="420"/>
      <c r="L525" s="420"/>
      <c r="M525" s="421"/>
      <c r="N525" s="107"/>
      <c r="O525" s="107"/>
      <c r="P525" s="107"/>
      <c r="Q525" s="107"/>
      <c r="R525" s="107"/>
      <c r="S525" s="107"/>
      <c r="T525" s="107"/>
    </row>
    <row r="526" spans="1:20" ht="15.75" customHeight="1">
      <c r="A526" s="107"/>
      <c r="B526" s="107"/>
      <c r="C526" s="107"/>
      <c r="D526" s="107"/>
      <c r="E526" s="107"/>
      <c r="F526" s="107"/>
      <c r="G526" s="107"/>
      <c r="H526" s="107"/>
      <c r="I526" s="107"/>
      <c r="J526" s="420"/>
      <c r="K526" s="420"/>
      <c r="L526" s="420"/>
      <c r="M526" s="421"/>
      <c r="N526" s="107"/>
      <c r="O526" s="107"/>
      <c r="P526" s="107"/>
      <c r="Q526" s="107"/>
      <c r="R526" s="107"/>
      <c r="S526" s="107"/>
      <c r="T526" s="107"/>
    </row>
    <row r="527" spans="1:20" ht="15.75" customHeight="1">
      <c r="A527" s="107"/>
      <c r="B527" s="107"/>
      <c r="C527" s="107"/>
      <c r="D527" s="107"/>
      <c r="E527" s="107"/>
      <c r="F527" s="107"/>
      <c r="G527" s="107"/>
      <c r="H527" s="107"/>
      <c r="I527" s="107"/>
      <c r="J527" s="420"/>
      <c r="K527" s="420"/>
      <c r="L527" s="420"/>
      <c r="M527" s="421"/>
      <c r="N527" s="107"/>
      <c r="O527" s="107"/>
      <c r="P527" s="107"/>
      <c r="Q527" s="107"/>
      <c r="R527" s="107"/>
      <c r="S527" s="107"/>
      <c r="T527" s="107"/>
    </row>
    <row r="528" spans="1:20" ht="15.75" customHeight="1">
      <c r="A528" s="107"/>
      <c r="B528" s="107"/>
      <c r="C528" s="107"/>
      <c r="D528" s="107"/>
      <c r="E528" s="107"/>
      <c r="F528" s="107"/>
      <c r="G528" s="107"/>
      <c r="H528" s="107"/>
      <c r="I528" s="107"/>
      <c r="J528" s="420"/>
      <c r="K528" s="420"/>
      <c r="L528" s="420"/>
      <c r="M528" s="421"/>
      <c r="N528" s="107"/>
      <c r="O528" s="107"/>
      <c r="P528" s="107"/>
      <c r="Q528" s="107"/>
      <c r="R528" s="107"/>
      <c r="S528" s="107"/>
      <c r="T528" s="107"/>
    </row>
    <row r="529" spans="1:20" ht="15.75" customHeight="1">
      <c r="A529" s="107"/>
      <c r="B529" s="107"/>
      <c r="C529" s="107"/>
      <c r="D529" s="107"/>
      <c r="E529" s="107"/>
      <c r="F529" s="107"/>
      <c r="G529" s="107"/>
      <c r="H529" s="107"/>
      <c r="I529" s="107"/>
      <c r="J529" s="420"/>
      <c r="K529" s="420"/>
      <c r="L529" s="420"/>
      <c r="M529" s="421"/>
      <c r="N529" s="107"/>
      <c r="O529" s="107"/>
      <c r="P529" s="107"/>
      <c r="Q529" s="107"/>
      <c r="R529" s="107"/>
      <c r="S529" s="107"/>
      <c r="T529" s="107"/>
    </row>
    <row r="530" spans="1:20" ht="15.75" customHeight="1">
      <c r="A530" s="107"/>
      <c r="B530" s="107"/>
      <c r="C530" s="107"/>
      <c r="D530" s="107"/>
      <c r="E530" s="107"/>
      <c r="F530" s="107"/>
      <c r="G530" s="107"/>
      <c r="H530" s="107"/>
      <c r="I530" s="107"/>
      <c r="J530" s="420"/>
      <c r="K530" s="420"/>
      <c r="L530" s="420"/>
      <c r="M530" s="421"/>
      <c r="N530" s="107"/>
      <c r="O530" s="107"/>
      <c r="P530" s="107"/>
      <c r="Q530" s="107"/>
      <c r="R530" s="107"/>
      <c r="S530" s="107"/>
      <c r="T530" s="107"/>
    </row>
    <row r="531" spans="1:20" ht="15.75" customHeight="1">
      <c r="A531" s="107"/>
      <c r="B531" s="107"/>
      <c r="C531" s="107"/>
      <c r="D531" s="107"/>
      <c r="E531" s="107"/>
      <c r="F531" s="107"/>
      <c r="G531" s="107"/>
      <c r="H531" s="107"/>
      <c r="I531" s="107"/>
      <c r="J531" s="420"/>
      <c r="K531" s="420"/>
      <c r="L531" s="420"/>
      <c r="M531" s="421"/>
      <c r="N531" s="107"/>
      <c r="O531" s="107"/>
      <c r="P531" s="107"/>
      <c r="Q531" s="107"/>
      <c r="R531" s="107"/>
      <c r="S531" s="107"/>
      <c r="T531" s="107"/>
    </row>
    <row r="532" spans="1:20" ht="15.75" customHeight="1">
      <c r="A532" s="107"/>
      <c r="B532" s="107"/>
      <c r="C532" s="107"/>
      <c r="D532" s="107"/>
      <c r="E532" s="107"/>
      <c r="F532" s="107"/>
      <c r="G532" s="107"/>
      <c r="H532" s="107"/>
      <c r="I532" s="107"/>
      <c r="J532" s="420"/>
      <c r="K532" s="420"/>
      <c r="L532" s="420"/>
      <c r="M532" s="421"/>
      <c r="N532" s="107"/>
      <c r="O532" s="107"/>
      <c r="P532" s="107"/>
      <c r="Q532" s="107"/>
      <c r="R532" s="107"/>
      <c r="S532" s="107"/>
      <c r="T532" s="107"/>
    </row>
    <row r="533" spans="1:20" ht="15.75" customHeight="1">
      <c r="A533" s="107"/>
      <c r="B533" s="107"/>
      <c r="C533" s="107"/>
      <c r="D533" s="107"/>
      <c r="E533" s="107"/>
      <c r="F533" s="107"/>
      <c r="G533" s="107"/>
      <c r="H533" s="107"/>
      <c r="I533" s="107"/>
      <c r="J533" s="420"/>
      <c r="K533" s="420"/>
      <c r="L533" s="420"/>
      <c r="M533" s="421"/>
      <c r="N533" s="107"/>
      <c r="O533" s="107"/>
      <c r="P533" s="107"/>
      <c r="Q533" s="107"/>
      <c r="R533" s="107"/>
      <c r="S533" s="107"/>
      <c r="T533" s="107"/>
    </row>
    <row r="534" spans="1:20" ht="15.75" customHeight="1">
      <c r="A534" s="107"/>
      <c r="B534" s="107"/>
      <c r="C534" s="107"/>
      <c r="D534" s="107"/>
      <c r="E534" s="107"/>
      <c r="F534" s="107"/>
      <c r="G534" s="107"/>
      <c r="H534" s="107"/>
      <c r="I534" s="107"/>
      <c r="J534" s="420"/>
      <c r="K534" s="420"/>
      <c r="L534" s="420"/>
      <c r="M534" s="421"/>
      <c r="N534" s="107"/>
      <c r="O534" s="107"/>
      <c r="P534" s="107"/>
      <c r="Q534" s="107"/>
      <c r="R534" s="107"/>
      <c r="S534" s="107"/>
      <c r="T534" s="107"/>
    </row>
    <row r="535" spans="1:20" ht="15.75" customHeight="1">
      <c r="A535" s="107"/>
      <c r="B535" s="107"/>
      <c r="C535" s="107"/>
      <c r="D535" s="107"/>
      <c r="E535" s="107"/>
      <c r="F535" s="107"/>
      <c r="G535" s="107"/>
      <c r="H535" s="107"/>
      <c r="I535" s="107"/>
      <c r="J535" s="420"/>
      <c r="K535" s="420"/>
      <c r="L535" s="420"/>
      <c r="M535" s="421"/>
      <c r="N535" s="107"/>
      <c r="O535" s="107"/>
      <c r="P535" s="107"/>
      <c r="Q535" s="107"/>
      <c r="R535" s="107"/>
      <c r="S535" s="107"/>
      <c r="T535" s="107"/>
    </row>
    <row r="536" spans="1:20" ht="15.75" customHeight="1">
      <c r="A536" s="107"/>
      <c r="B536" s="107"/>
      <c r="C536" s="107"/>
      <c r="D536" s="107"/>
      <c r="E536" s="107"/>
      <c r="F536" s="107"/>
      <c r="G536" s="107"/>
      <c r="H536" s="107"/>
      <c r="I536" s="107"/>
      <c r="J536" s="420"/>
      <c r="K536" s="420"/>
      <c r="L536" s="420"/>
      <c r="M536" s="421"/>
      <c r="N536" s="107"/>
      <c r="O536" s="107"/>
      <c r="P536" s="107"/>
      <c r="Q536" s="107"/>
      <c r="R536" s="107"/>
      <c r="S536" s="107"/>
      <c r="T536" s="107"/>
    </row>
    <row r="537" spans="1:20" ht="15.75" customHeight="1">
      <c r="A537" s="107"/>
      <c r="B537" s="107"/>
      <c r="C537" s="107"/>
      <c r="D537" s="107"/>
      <c r="E537" s="107"/>
      <c r="F537" s="107"/>
      <c r="G537" s="107"/>
      <c r="H537" s="107"/>
      <c r="I537" s="107"/>
      <c r="J537" s="420"/>
      <c r="K537" s="420"/>
      <c r="L537" s="420"/>
      <c r="M537" s="421"/>
      <c r="N537" s="107"/>
      <c r="O537" s="107"/>
      <c r="P537" s="107"/>
      <c r="Q537" s="107"/>
      <c r="R537" s="107"/>
      <c r="S537" s="107"/>
      <c r="T537" s="107"/>
    </row>
    <row r="538" spans="1:20" ht="15.75" customHeight="1">
      <c r="A538" s="107"/>
      <c r="B538" s="107"/>
      <c r="C538" s="107"/>
      <c r="D538" s="107"/>
      <c r="E538" s="107"/>
      <c r="F538" s="107"/>
      <c r="G538" s="107"/>
      <c r="H538" s="107"/>
      <c r="I538" s="107"/>
      <c r="J538" s="420"/>
      <c r="K538" s="420"/>
      <c r="L538" s="420"/>
      <c r="M538" s="421"/>
      <c r="N538" s="107"/>
      <c r="O538" s="107"/>
      <c r="P538" s="107"/>
      <c r="Q538" s="107"/>
      <c r="R538" s="107"/>
      <c r="S538" s="107"/>
      <c r="T538" s="107"/>
    </row>
    <row r="539" spans="1:20" ht="15.75" customHeight="1">
      <c r="A539" s="107"/>
      <c r="B539" s="107"/>
      <c r="C539" s="107"/>
      <c r="D539" s="107"/>
      <c r="E539" s="107"/>
      <c r="F539" s="107"/>
      <c r="G539" s="107"/>
      <c r="H539" s="107"/>
      <c r="I539" s="107"/>
      <c r="J539" s="420"/>
      <c r="K539" s="420"/>
      <c r="L539" s="420"/>
      <c r="M539" s="421"/>
      <c r="N539" s="107"/>
      <c r="O539" s="107"/>
      <c r="P539" s="107"/>
      <c r="Q539" s="107"/>
      <c r="R539" s="107"/>
      <c r="S539" s="107"/>
      <c r="T539" s="107"/>
    </row>
    <row r="540" spans="1:20" ht="15.75" customHeight="1">
      <c r="A540" s="107"/>
      <c r="B540" s="107"/>
      <c r="C540" s="107"/>
      <c r="D540" s="107"/>
      <c r="E540" s="107"/>
      <c r="F540" s="107"/>
      <c r="G540" s="107"/>
      <c r="H540" s="107"/>
      <c r="I540" s="107"/>
      <c r="J540" s="420"/>
      <c r="K540" s="420"/>
      <c r="L540" s="420"/>
      <c r="M540" s="421"/>
      <c r="N540" s="107"/>
      <c r="O540" s="107"/>
      <c r="P540" s="107"/>
      <c r="Q540" s="107"/>
      <c r="R540" s="107"/>
      <c r="S540" s="107"/>
      <c r="T540" s="107"/>
    </row>
    <row r="541" spans="1:20" ht="15.75" customHeight="1">
      <c r="A541" s="107"/>
      <c r="B541" s="107"/>
      <c r="C541" s="107"/>
      <c r="D541" s="107"/>
      <c r="E541" s="107"/>
      <c r="F541" s="107"/>
      <c r="G541" s="107"/>
      <c r="H541" s="107"/>
      <c r="I541" s="107"/>
      <c r="J541" s="420"/>
      <c r="K541" s="420"/>
      <c r="L541" s="420"/>
      <c r="M541" s="421"/>
      <c r="N541" s="107"/>
      <c r="O541" s="107"/>
      <c r="P541" s="107"/>
      <c r="Q541" s="107"/>
      <c r="R541" s="107"/>
      <c r="S541" s="107"/>
      <c r="T541" s="107"/>
    </row>
    <row r="542" spans="1:20" ht="15.75" customHeight="1">
      <c r="A542" s="107"/>
      <c r="B542" s="107"/>
      <c r="C542" s="107"/>
      <c r="D542" s="107"/>
      <c r="E542" s="107"/>
      <c r="F542" s="107"/>
      <c r="G542" s="107"/>
      <c r="H542" s="107"/>
      <c r="I542" s="107"/>
      <c r="J542" s="420"/>
      <c r="K542" s="420"/>
      <c r="L542" s="420"/>
      <c r="M542" s="421"/>
      <c r="N542" s="107"/>
      <c r="O542" s="107"/>
      <c r="P542" s="107"/>
      <c r="Q542" s="107"/>
      <c r="R542" s="107"/>
      <c r="S542" s="107"/>
      <c r="T542" s="107"/>
    </row>
    <row r="543" spans="1:20" ht="15.75" customHeight="1">
      <c r="A543" s="107"/>
      <c r="B543" s="107"/>
      <c r="C543" s="107"/>
      <c r="D543" s="107"/>
      <c r="E543" s="107"/>
      <c r="F543" s="107"/>
      <c r="G543" s="107"/>
      <c r="H543" s="107"/>
      <c r="I543" s="107"/>
      <c r="J543" s="420"/>
      <c r="K543" s="420"/>
      <c r="L543" s="420"/>
      <c r="M543" s="421"/>
      <c r="N543" s="107"/>
      <c r="O543" s="107"/>
      <c r="P543" s="107"/>
      <c r="Q543" s="107"/>
      <c r="R543" s="107"/>
      <c r="S543" s="107"/>
      <c r="T543" s="107"/>
    </row>
    <row r="544" spans="1:20" ht="15.75" customHeight="1">
      <c r="A544" s="107"/>
      <c r="B544" s="107"/>
      <c r="C544" s="107"/>
      <c r="D544" s="107"/>
      <c r="E544" s="107"/>
      <c r="F544" s="107"/>
      <c r="G544" s="107"/>
      <c r="H544" s="107"/>
      <c r="I544" s="107"/>
      <c r="J544" s="420"/>
      <c r="K544" s="420"/>
      <c r="L544" s="420"/>
      <c r="M544" s="421"/>
      <c r="N544" s="107"/>
      <c r="O544" s="107"/>
      <c r="P544" s="107"/>
      <c r="Q544" s="107"/>
      <c r="R544" s="107"/>
      <c r="S544" s="107"/>
      <c r="T544" s="107"/>
    </row>
    <row r="545" spans="1:20" ht="15.75" customHeight="1">
      <c r="A545" s="107"/>
      <c r="B545" s="107"/>
      <c r="C545" s="107"/>
      <c r="D545" s="107"/>
      <c r="E545" s="107"/>
      <c r="F545" s="107"/>
      <c r="G545" s="107"/>
      <c r="H545" s="107"/>
      <c r="I545" s="107"/>
      <c r="J545" s="420"/>
      <c r="K545" s="420"/>
      <c r="L545" s="420"/>
      <c r="M545" s="421"/>
      <c r="N545" s="107"/>
      <c r="O545" s="107"/>
      <c r="P545" s="107"/>
      <c r="Q545" s="107"/>
      <c r="R545" s="107"/>
      <c r="S545" s="107"/>
      <c r="T545" s="107"/>
    </row>
    <row r="546" spans="1:20" ht="15.75" customHeight="1">
      <c r="A546" s="107"/>
      <c r="B546" s="107"/>
      <c r="C546" s="107"/>
      <c r="D546" s="107"/>
      <c r="E546" s="107"/>
      <c r="F546" s="107"/>
      <c r="G546" s="107"/>
      <c r="H546" s="107"/>
      <c r="I546" s="107"/>
      <c r="J546" s="420"/>
      <c r="K546" s="420"/>
      <c r="L546" s="420"/>
      <c r="M546" s="421"/>
      <c r="N546" s="107"/>
      <c r="O546" s="107"/>
      <c r="P546" s="107"/>
      <c r="Q546" s="107"/>
      <c r="R546" s="107"/>
      <c r="S546" s="107"/>
      <c r="T546" s="107"/>
    </row>
    <row r="547" spans="1:20" ht="15.75" customHeight="1">
      <c r="A547" s="107"/>
      <c r="B547" s="107"/>
      <c r="C547" s="107"/>
      <c r="D547" s="107"/>
      <c r="E547" s="107"/>
      <c r="F547" s="107"/>
      <c r="G547" s="107"/>
      <c r="H547" s="107"/>
      <c r="I547" s="107"/>
      <c r="J547" s="420"/>
      <c r="K547" s="420"/>
      <c r="L547" s="420"/>
      <c r="M547" s="421"/>
      <c r="N547" s="107"/>
      <c r="O547" s="107"/>
      <c r="P547" s="107"/>
      <c r="Q547" s="107"/>
      <c r="R547" s="107"/>
      <c r="S547" s="107"/>
      <c r="T547" s="107"/>
    </row>
    <row r="548" spans="1:20" ht="15.75" customHeight="1">
      <c r="A548" s="107"/>
      <c r="B548" s="107"/>
      <c r="C548" s="107"/>
      <c r="D548" s="107"/>
      <c r="E548" s="107"/>
      <c r="F548" s="107"/>
      <c r="G548" s="107"/>
      <c r="H548" s="107"/>
      <c r="I548" s="107"/>
      <c r="J548" s="420"/>
      <c r="K548" s="420"/>
      <c r="L548" s="420"/>
      <c r="M548" s="421"/>
      <c r="N548" s="107"/>
      <c r="O548" s="107"/>
      <c r="P548" s="107"/>
      <c r="Q548" s="107"/>
      <c r="R548" s="107"/>
      <c r="S548" s="107"/>
      <c r="T548" s="107"/>
    </row>
    <row r="549" spans="1:20" ht="15.75" customHeight="1">
      <c r="A549" s="107"/>
      <c r="B549" s="107"/>
      <c r="C549" s="107"/>
      <c r="D549" s="107"/>
      <c r="E549" s="107"/>
      <c r="F549" s="107"/>
      <c r="G549" s="107"/>
      <c r="H549" s="107"/>
      <c r="I549" s="107"/>
      <c r="J549" s="420"/>
      <c r="K549" s="420"/>
      <c r="L549" s="420"/>
      <c r="M549" s="421"/>
      <c r="N549" s="107"/>
      <c r="O549" s="107"/>
      <c r="P549" s="107"/>
      <c r="Q549" s="107"/>
      <c r="R549" s="107"/>
      <c r="S549" s="107"/>
      <c r="T549" s="107"/>
    </row>
    <row r="550" spans="1:20" ht="15.75" customHeight="1">
      <c r="A550" s="107"/>
      <c r="B550" s="107"/>
      <c r="C550" s="107"/>
      <c r="D550" s="107"/>
      <c r="E550" s="107"/>
      <c r="F550" s="107"/>
      <c r="G550" s="107"/>
      <c r="H550" s="107"/>
      <c r="I550" s="107"/>
      <c r="J550" s="420"/>
      <c r="K550" s="420"/>
      <c r="L550" s="420"/>
      <c r="M550" s="421"/>
      <c r="N550" s="107"/>
      <c r="O550" s="107"/>
      <c r="P550" s="107"/>
      <c r="Q550" s="107"/>
      <c r="R550" s="107"/>
      <c r="S550" s="107"/>
      <c r="T550" s="107"/>
    </row>
    <row r="551" spans="1:20" ht="15.75" customHeight="1">
      <c r="A551" s="107"/>
      <c r="B551" s="107"/>
      <c r="C551" s="107"/>
      <c r="D551" s="107"/>
      <c r="E551" s="107"/>
      <c r="F551" s="107"/>
      <c r="G551" s="107"/>
      <c r="H551" s="107"/>
      <c r="I551" s="107"/>
      <c r="J551" s="420"/>
      <c r="K551" s="420"/>
      <c r="L551" s="420"/>
      <c r="M551" s="421"/>
      <c r="N551" s="107"/>
      <c r="O551" s="107"/>
      <c r="P551" s="107"/>
      <c r="Q551" s="107"/>
      <c r="R551" s="107"/>
      <c r="S551" s="107"/>
      <c r="T551" s="107"/>
    </row>
    <row r="552" spans="1:20" ht="15.75" customHeight="1">
      <c r="A552" s="107"/>
      <c r="B552" s="107"/>
      <c r="C552" s="107"/>
      <c r="D552" s="107"/>
      <c r="E552" s="107"/>
      <c r="F552" s="107"/>
      <c r="G552" s="107"/>
      <c r="H552" s="107"/>
      <c r="I552" s="107"/>
      <c r="J552" s="420"/>
      <c r="K552" s="420"/>
      <c r="L552" s="420"/>
      <c r="M552" s="421"/>
      <c r="N552" s="107"/>
      <c r="O552" s="107"/>
      <c r="P552" s="107"/>
      <c r="Q552" s="107"/>
      <c r="R552" s="107"/>
      <c r="S552" s="107"/>
      <c r="T552" s="107"/>
    </row>
    <row r="553" spans="1:20" ht="15.75" customHeight="1">
      <c r="A553" s="107"/>
      <c r="B553" s="107"/>
      <c r="C553" s="107"/>
      <c r="D553" s="107"/>
      <c r="E553" s="107"/>
      <c r="F553" s="107"/>
      <c r="G553" s="107"/>
      <c r="H553" s="107"/>
      <c r="I553" s="107"/>
      <c r="J553" s="420"/>
      <c r="K553" s="420"/>
      <c r="L553" s="420"/>
      <c r="M553" s="421"/>
      <c r="N553" s="107"/>
      <c r="O553" s="107"/>
      <c r="P553" s="107"/>
      <c r="Q553" s="107"/>
      <c r="R553" s="107"/>
      <c r="S553" s="107"/>
      <c r="T553" s="107"/>
    </row>
    <row r="554" spans="1:20" ht="15.75" customHeight="1">
      <c r="A554" s="107"/>
      <c r="B554" s="107"/>
      <c r="C554" s="107"/>
      <c r="D554" s="107"/>
      <c r="E554" s="107"/>
      <c r="F554" s="107"/>
      <c r="G554" s="107"/>
      <c r="H554" s="107"/>
      <c r="I554" s="107"/>
      <c r="J554" s="420"/>
      <c r="K554" s="420"/>
      <c r="L554" s="420"/>
      <c r="M554" s="421"/>
      <c r="N554" s="107"/>
      <c r="O554" s="107"/>
      <c r="P554" s="107"/>
      <c r="Q554" s="107"/>
      <c r="R554" s="107"/>
      <c r="S554" s="107"/>
      <c r="T554" s="107"/>
    </row>
    <row r="555" spans="1:20" ht="15.75" customHeight="1">
      <c r="A555" s="107"/>
      <c r="B555" s="107"/>
      <c r="C555" s="107"/>
      <c r="D555" s="107"/>
      <c r="E555" s="107"/>
      <c r="F555" s="107"/>
      <c r="G555" s="107"/>
      <c r="H555" s="107"/>
      <c r="I555" s="107"/>
      <c r="J555" s="420"/>
      <c r="K555" s="420"/>
      <c r="L555" s="420"/>
      <c r="M555" s="421"/>
      <c r="N555" s="107"/>
      <c r="O555" s="107"/>
      <c r="P555" s="107"/>
      <c r="Q555" s="107"/>
      <c r="R555" s="107"/>
      <c r="S555" s="107"/>
      <c r="T555" s="107"/>
    </row>
    <row r="556" spans="1:20" ht="15.75" customHeight="1">
      <c r="A556" s="107"/>
      <c r="B556" s="107"/>
      <c r="C556" s="107"/>
      <c r="D556" s="107"/>
      <c r="E556" s="107"/>
      <c r="F556" s="107"/>
      <c r="G556" s="107"/>
      <c r="H556" s="107"/>
      <c r="I556" s="107"/>
      <c r="J556" s="420"/>
      <c r="K556" s="420"/>
      <c r="L556" s="420"/>
      <c r="M556" s="421"/>
      <c r="N556" s="107"/>
      <c r="O556" s="107"/>
      <c r="P556" s="107"/>
      <c r="Q556" s="107"/>
      <c r="R556" s="107"/>
      <c r="S556" s="107"/>
      <c r="T556" s="107"/>
    </row>
    <row r="557" spans="1:20" ht="15.75" customHeight="1">
      <c r="A557" s="107"/>
      <c r="B557" s="107"/>
      <c r="C557" s="107"/>
      <c r="D557" s="107"/>
      <c r="E557" s="107"/>
      <c r="F557" s="107"/>
      <c r="G557" s="107"/>
      <c r="H557" s="107"/>
      <c r="I557" s="107"/>
      <c r="J557" s="420"/>
      <c r="K557" s="420"/>
      <c r="L557" s="420"/>
      <c r="M557" s="421"/>
      <c r="N557" s="107"/>
      <c r="O557" s="107"/>
      <c r="P557" s="107"/>
      <c r="Q557" s="107"/>
      <c r="R557" s="107"/>
      <c r="S557" s="107"/>
      <c r="T557" s="107"/>
    </row>
    <row r="558" spans="1:20" ht="15.75" customHeight="1">
      <c r="A558" s="107"/>
      <c r="B558" s="107"/>
      <c r="C558" s="107"/>
      <c r="D558" s="107"/>
      <c r="E558" s="107"/>
      <c r="F558" s="107"/>
      <c r="G558" s="107"/>
      <c r="H558" s="107"/>
      <c r="I558" s="107"/>
      <c r="J558" s="420"/>
      <c r="K558" s="420"/>
      <c r="L558" s="420"/>
      <c r="M558" s="421"/>
      <c r="N558" s="107"/>
      <c r="O558" s="107"/>
      <c r="P558" s="107"/>
      <c r="Q558" s="107"/>
      <c r="R558" s="107"/>
      <c r="S558" s="107"/>
      <c r="T558" s="107"/>
    </row>
    <row r="559" spans="1:20" ht="15.75" customHeight="1">
      <c r="A559" s="107"/>
      <c r="B559" s="107"/>
      <c r="C559" s="107"/>
      <c r="D559" s="107"/>
      <c r="E559" s="107"/>
      <c r="F559" s="107"/>
      <c r="G559" s="107"/>
      <c r="H559" s="107"/>
      <c r="I559" s="107"/>
      <c r="J559" s="420"/>
      <c r="K559" s="420"/>
      <c r="L559" s="420"/>
      <c r="M559" s="421"/>
      <c r="N559" s="107"/>
      <c r="O559" s="107"/>
      <c r="P559" s="107"/>
      <c r="Q559" s="107"/>
      <c r="R559" s="107"/>
      <c r="S559" s="107"/>
      <c r="T559" s="107"/>
    </row>
    <row r="560" spans="1:20" ht="15.75" customHeight="1">
      <c r="A560" s="107"/>
      <c r="B560" s="107"/>
      <c r="C560" s="107"/>
      <c r="D560" s="107"/>
      <c r="E560" s="107"/>
      <c r="F560" s="107"/>
      <c r="G560" s="107"/>
      <c r="H560" s="107"/>
      <c r="I560" s="107"/>
      <c r="J560" s="420"/>
      <c r="K560" s="420"/>
      <c r="L560" s="420"/>
      <c r="M560" s="421"/>
      <c r="N560" s="107"/>
      <c r="O560" s="107"/>
      <c r="P560" s="107"/>
      <c r="Q560" s="107"/>
      <c r="R560" s="107"/>
      <c r="S560" s="107"/>
      <c r="T560" s="107"/>
    </row>
    <row r="561" spans="1:20" ht="15.75" customHeight="1">
      <c r="A561" s="107"/>
      <c r="B561" s="107"/>
      <c r="C561" s="107"/>
      <c r="D561" s="107"/>
      <c r="E561" s="107"/>
      <c r="F561" s="107"/>
      <c r="G561" s="107"/>
      <c r="H561" s="107"/>
      <c r="I561" s="107"/>
      <c r="J561" s="420"/>
      <c r="K561" s="420"/>
      <c r="L561" s="420"/>
      <c r="M561" s="421"/>
      <c r="N561" s="107"/>
      <c r="O561" s="107"/>
      <c r="P561" s="107"/>
      <c r="Q561" s="107"/>
      <c r="R561" s="107"/>
      <c r="S561" s="107"/>
      <c r="T561" s="107"/>
    </row>
    <row r="562" spans="1:20" ht="15.75" customHeight="1">
      <c r="A562" s="107"/>
      <c r="B562" s="107"/>
      <c r="C562" s="107"/>
      <c r="D562" s="107"/>
      <c r="E562" s="107"/>
      <c r="F562" s="107"/>
      <c r="G562" s="107"/>
      <c r="H562" s="107"/>
      <c r="I562" s="107"/>
      <c r="J562" s="420"/>
      <c r="K562" s="420"/>
      <c r="L562" s="420"/>
      <c r="M562" s="421"/>
      <c r="N562" s="107"/>
      <c r="O562" s="107"/>
      <c r="P562" s="107"/>
      <c r="Q562" s="107"/>
      <c r="R562" s="107"/>
      <c r="S562" s="107"/>
      <c r="T562" s="107"/>
    </row>
    <row r="563" spans="1:20" ht="15.75" customHeight="1">
      <c r="A563" s="107"/>
      <c r="B563" s="107"/>
      <c r="C563" s="107"/>
      <c r="D563" s="107"/>
      <c r="E563" s="107"/>
      <c r="F563" s="107"/>
      <c r="G563" s="107"/>
      <c r="H563" s="107"/>
      <c r="I563" s="107"/>
      <c r="J563" s="420"/>
      <c r="K563" s="420"/>
      <c r="L563" s="420"/>
      <c r="M563" s="421"/>
      <c r="N563" s="107"/>
      <c r="O563" s="107"/>
      <c r="P563" s="107"/>
      <c r="Q563" s="107"/>
      <c r="R563" s="107"/>
      <c r="S563" s="107"/>
      <c r="T563" s="107"/>
    </row>
    <row r="564" spans="1:20" ht="15.75" customHeight="1">
      <c r="A564" s="107"/>
      <c r="B564" s="107"/>
      <c r="C564" s="107"/>
      <c r="D564" s="107"/>
      <c r="E564" s="107"/>
      <c r="F564" s="107"/>
      <c r="G564" s="107"/>
      <c r="H564" s="107"/>
      <c r="I564" s="107"/>
      <c r="J564" s="420"/>
      <c r="K564" s="420"/>
      <c r="L564" s="420"/>
      <c r="M564" s="421"/>
      <c r="N564" s="107"/>
      <c r="O564" s="107"/>
      <c r="P564" s="107"/>
      <c r="Q564" s="107"/>
      <c r="R564" s="107"/>
      <c r="S564" s="107"/>
      <c r="T564" s="107"/>
    </row>
    <row r="565" spans="1:20" ht="15.75" customHeight="1">
      <c r="A565" s="107"/>
      <c r="B565" s="107"/>
      <c r="C565" s="107"/>
      <c r="D565" s="107"/>
      <c r="E565" s="107"/>
      <c r="F565" s="107"/>
      <c r="G565" s="107"/>
      <c r="H565" s="107"/>
      <c r="I565" s="107"/>
      <c r="J565" s="420"/>
      <c r="K565" s="420"/>
      <c r="L565" s="420"/>
      <c r="M565" s="421"/>
      <c r="N565" s="107"/>
      <c r="O565" s="107"/>
      <c r="P565" s="107"/>
      <c r="Q565" s="107"/>
      <c r="R565" s="107"/>
      <c r="S565" s="107"/>
      <c r="T565" s="107"/>
    </row>
    <row r="566" spans="1:20" ht="15.75" customHeight="1">
      <c r="A566" s="107"/>
      <c r="B566" s="107"/>
      <c r="C566" s="107"/>
      <c r="D566" s="107"/>
      <c r="E566" s="107"/>
      <c r="F566" s="107"/>
      <c r="G566" s="107"/>
      <c r="H566" s="107"/>
      <c r="I566" s="107"/>
      <c r="J566" s="420"/>
      <c r="K566" s="420"/>
      <c r="L566" s="420"/>
      <c r="M566" s="421"/>
      <c r="N566" s="107"/>
      <c r="O566" s="107"/>
      <c r="P566" s="107"/>
      <c r="Q566" s="107"/>
      <c r="R566" s="107"/>
      <c r="S566" s="107"/>
      <c r="T566" s="107"/>
    </row>
    <row r="567" spans="1:20" ht="15.75" customHeight="1">
      <c r="A567" s="107"/>
      <c r="B567" s="107"/>
      <c r="C567" s="107"/>
      <c r="D567" s="107"/>
      <c r="E567" s="107"/>
      <c r="F567" s="107"/>
      <c r="G567" s="107"/>
      <c r="H567" s="107"/>
      <c r="I567" s="107"/>
      <c r="J567" s="420"/>
      <c r="K567" s="420"/>
      <c r="L567" s="420"/>
      <c r="M567" s="421"/>
      <c r="N567" s="107"/>
      <c r="O567" s="107"/>
      <c r="P567" s="107"/>
      <c r="Q567" s="107"/>
      <c r="R567" s="107"/>
      <c r="S567" s="107"/>
      <c r="T567" s="107"/>
    </row>
    <row r="568" spans="1:20" ht="15.75" customHeight="1">
      <c r="A568" s="107"/>
      <c r="B568" s="107"/>
      <c r="C568" s="107"/>
      <c r="D568" s="107"/>
      <c r="E568" s="107"/>
      <c r="F568" s="107"/>
      <c r="G568" s="107"/>
      <c r="H568" s="107"/>
      <c r="I568" s="107"/>
      <c r="J568" s="420"/>
      <c r="K568" s="420"/>
      <c r="L568" s="420"/>
      <c r="M568" s="421"/>
      <c r="N568" s="107"/>
      <c r="O568" s="107"/>
      <c r="P568" s="107"/>
      <c r="Q568" s="107"/>
      <c r="R568" s="107"/>
      <c r="S568" s="107"/>
      <c r="T568" s="107"/>
    </row>
    <row r="569" spans="1:20" ht="15.75" customHeight="1">
      <c r="A569" s="107"/>
      <c r="B569" s="107"/>
      <c r="C569" s="107"/>
      <c r="D569" s="107"/>
      <c r="E569" s="107"/>
      <c r="F569" s="107"/>
      <c r="G569" s="107"/>
      <c r="H569" s="107"/>
      <c r="I569" s="107"/>
      <c r="J569" s="420"/>
      <c r="K569" s="420"/>
      <c r="L569" s="420"/>
      <c r="M569" s="421"/>
      <c r="N569" s="107"/>
      <c r="O569" s="107"/>
      <c r="P569" s="107"/>
      <c r="Q569" s="107"/>
      <c r="R569" s="107"/>
      <c r="S569" s="107"/>
      <c r="T569" s="107"/>
    </row>
    <row r="570" spans="1:20" ht="15.75" customHeight="1">
      <c r="A570" s="107"/>
      <c r="B570" s="107"/>
      <c r="C570" s="107"/>
      <c r="D570" s="107"/>
      <c r="E570" s="107"/>
      <c r="F570" s="107"/>
      <c r="G570" s="107"/>
      <c r="H570" s="107"/>
      <c r="I570" s="107"/>
      <c r="J570" s="420"/>
      <c r="K570" s="420"/>
      <c r="L570" s="420"/>
      <c r="M570" s="421"/>
      <c r="N570" s="107"/>
      <c r="O570" s="107"/>
      <c r="P570" s="107"/>
      <c r="Q570" s="107"/>
      <c r="R570" s="107"/>
      <c r="S570" s="107"/>
      <c r="T570" s="107"/>
    </row>
    <row r="571" spans="1:20" ht="15.75" customHeight="1">
      <c r="A571" s="107"/>
      <c r="B571" s="107"/>
      <c r="C571" s="107"/>
      <c r="D571" s="107"/>
      <c r="E571" s="107"/>
      <c r="F571" s="107"/>
      <c r="G571" s="107"/>
      <c r="H571" s="107"/>
      <c r="I571" s="107"/>
      <c r="J571" s="420"/>
      <c r="K571" s="420"/>
      <c r="L571" s="420"/>
      <c r="M571" s="421"/>
      <c r="N571" s="107"/>
      <c r="O571" s="107"/>
      <c r="P571" s="107"/>
      <c r="Q571" s="107"/>
      <c r="R571" s="107"/>
      <c r="S571" s="107"/>
      <c r="T571" s="107"/>
    </row>
    <row r="572" spans="1:20" ht="15.75" customHeight="1">
      <c r="A572" s="107"/>
      <c r="B572" s="107"/>
      <c r="C572" s="107"/>
      <c r="D572" s="107"/>
      <c r="E572" s="107"/>
      <c r="F572" s="107"/>
      <c r="G572" s="107"/>
      <c r="H572" s="107"/>
      <c r="I572" s="107"/>
      <c r="J572" s="420"/>
      <c r="K572" s="420"/>
      <c r="L572" s="420"/>
      <c r="M572" s="421"/>
      <c r="N572" s="107"/>
      <c r="O572" s="107"/>
      <c r="P572" s="107"/>
      <c r="Q572" s="107"/>
      <c r="R572" s="107"/>
      <c r="S572" s="107"/>
      <c r="T572" s="107"/>
    </row>
    <row r="573" spans="1:20" ht="15.75" customHeight="1">
      <c r="A573" s="107"/>
      <c r="B573" s="107"/>
      <c r="C573" s="107"/>
      <c r="D573" s="107"/>
      <c r="E573" s="107"/>
      <c r="F573" s="107"/>
      <c r="G573" s="107"/>
      <c r="H573" s="107"/>
      <c r="I573" s="107"/>
      <c r="J573" s="420"/>
      <c r="K573" s="420"/>
      <c r="L573" s="420"/>
      <c r="M573" s="421"/>
      <c r="N573" s="107"/>
      <c r="O573" s="107"/>
      <c r="P573" s="107"/>
      <c r="Q573" s="107"/>
      <c r="R573" s="107"/>
      <c r="S573" s="107"/>
      <c r="T573" s="107"/>
    </row>
    <row r="574" spans="1:20" ht="15.75" customHeight="1">
      <c r="A574" s="107"/>
      <c r="B574" s="107"/>
      <c r="C574" s="107"/>
      <c r="D574" s="107"/>
      <c r="E574" s="107"/>
      <c r="F574" s="107"/>
      <c r="G574" s="107"/>
      <c r="H574" s="107"/>
      <c r="I574" s="107"/>
      <c r="J574" s="420"/>
      <c r="K574" s="420"/>
      <c r="L574" s="420"/>
      <c r="M574" s="421"/>
      <c r="N574" s="107"/>
      <c r="O574" s="107"/>
      <c r="P574" s="107"/>
      <c r="Q574" s="107"/>
      <c r="R574" s="107"/>
      <c r="S574" s="107"/>
      <c r="T574" s="107"/>
    </row>
    <row r="575" spans="1:20" ht="15.75" customHeight="1">
      <c r="A575" s="107"/>
      <c r="B575" s="107"/>
      <c r="C575" s="107"/>
      <c r="D575" s="107"/>
      <c r="E575" s="107"/>
      <c r="F575" s="107"/>
      <c r="G575" s="107"/>
      <c r="H575" s="107"/>
      <c r="I575" s="107"/>
      <c r="J575" s="420"/>
      <c r="K575" s="420"/>
      <c r="L575" s="420"/>
      <c r="M575" s="421"/>
      <c r="N575" s="107"/>
      <c r="O575" s="107"/>
      <c r="P575" s="107"/>
      <c r="Q575" s="107"/>
      <c r="R575" s="107"/>
      <c r="S575" s="107"/>
      <c r="T575" s="107"/>
    </row>
    <row r="576" spans="1:20" ht="15.75" customHeight="1">
      <c r="A576" s="107"/>
      <c r="B576" s="107"/>
      <c r="C576" s="107"/>
      <c r="D576" s="107"/>
      <c r="E576" s="107"/>
      <c r="F576" s="107"/>
      <c r="G576" s="107"/>
      <c r="H576" s="107"/>
      <c r="I576" s="107"/>
      <c r="J576" s="420"/>
      <c r="K576" s="420"/>
      <c r="L576" s="420"/>
      <c r="M576" s="421"/>
      <c r="N576" s="107"/>
      <c r="O576" s="107"/>
      <c r="P576" s="107"/>
      <c r="Q576" s="107"/>
      <c r="R576" s="107"/>
      <c r="S576" s="107"/>
      <c r="T576" s="107"/>
    </row>
    <row r="577" spans="1:20" ht="15.75" customHeight="1">
      <c r="A577" s="107"/>
      <c r="B577" s="107"/>
      <c r="C577" s="107"/>
      <c r="D577" s="107"/>
      <c r="E577" s="107"/>
      <c r="F577" s="107"/>
      <c r="G577" s="107"/>
      <c r="H577" s="107"/>
      <c r="I577" s="107"/>
      <c r="J577" s="420"/>
      <c r="K577" s="420"/>
      <c r="L577" s="420"/>
      <c r="M577" s="421"/>
      <c r="N577" s="107"/>
      <c r="O577" s="107"/>
      <c r="P577" s="107"/>
      <c r="Q577" s="107"/>
      <c r="R577" s="107"/>
      <c r="S577" s="107"/>
      <c r="T577" s="107"/>
    </row>
    <row r="578" spans="1:20" ht="15.75" customHeight="1">
      <c r="A578" s="107"/>
      <c r="B578" s="107"/>
      <c r="C578" s="107"/>
      <c r="D578" s="107"/>
      <c r="E578" s="107"/>
      <c r="F578" s="107"/>
      <c r="G578" s="107"/>
      <c r="H578" s="107"/>
      <c r="I578" s="107"/>
      <c r="J578" s="420"/>
      <c r="K578" s="420"/>
      <c r="L578" s="420"/>
      <c r="M578" s="421"/>
      <c r="N578" s="107"/>
      <c r="O578" s="107"/>
      <c r="P578" s="107"/>
      <c r="Q578" s="107"/>
      <c r="R578" s="107"/>
      <c r="S578" s="107"/>
      <c r="T578" s="107"/>
    </row>
    <row r="579" spans="1:20" ht="15.75" customHeight="1">
      <c r="A579" s="107"/>
      <c r="B579" s="107"/>
      <c r="C579" s="107"/>
      <c r="D579" s="107"/>
      <c r="E579" s="107"/>
      <c r="F579" s="107"/>
      <c r="G579" s="107"/>
      <c r="H579" s="107"/>
      <c r="I579" s="107"/>
      <c r="J579" s="420"/>
      <c r="K579" s="420"/>
      <c r="L579" s="420"/>
      <c r="M579" s="421"/>
      <c r="N579" s="107"/>
      <c r="O579" s="107"/>
      <c r="P579" s="107"/>
      <c r="Q579" s="107"/>
      <c r="R579" s="107"/>
      <c r="S579" s="107"/>
      <c r="T579" s="107"/>
    </row>
    <row r="580" spans="1:20" ht="15.75" customHeight="1">
      <c r="A580" s="107"/>
      <c r="B580" s="107"/>
      <c r="C580" s="107"/>
      <c r="D580" s="107"/>
      <c r="E580" s="107"/>
      <c r="F580" s="107"/>
      <c r="G580" s="107"/>
      <c r="H580" s="107"/>
      <c r="I580" s="107"/>
      <c r="J580" s="420"/>
      <c r="K580" s="420"/>
      <c r="L580" s="420"/>
      <c r="M580" s="421"/>
      <c r="N580" s="107"/>
      <c r="O580" s="107"/>
      <c r="P580" s="107"/>
      <c r="Q580" s="107"/>
      <c r="R580" s="107"/>
      <c r="S580" s="107"/>
      <c r="T580" s="107"/>
    </row>
    <row r="581" spans="1:20" ht="15.75" customHeight="1">
      <c r="A581" s="107"/>
      <c r="B581" s="107"/>
      <c r="C581" s="107"/>
      <c r="D581" s="107"/>
      <c r="E581" s="107"/>
      <c r="F581" s="107"/>
      <c r="G581" s="107"/>
      <c r="H581" s="107"/>
      <c r="I581" s="107"/>
      <c r="J581" s="420"/>
      <c r="K581" s="420"/>
      <c r="L581" s="420"/>
      <c r="M581" s="421"/>
      <c r="N581" s="107"/>
      <c r="O581" s="107"/>
      <c r="P581" s="107"/>
      <c r="Q581" s="107"/>
      <c r="R581" s="107"/>
      <c r="S581" s="107"/>
      <c r="T581" s="107"/>
    </row>
    <row r="582" spans="1:20" ht="15.75" customHeight="1">
      <c r="A582" s="107"/>
      <c r="B582" s="107"/>
      <c r="C582" s="107"/>
      <c r="D582" s="107"/>
      <c r="E582" s="107"/>
      <c r="F582" s="107"/>
      <c r="G582" s="107"/>
      <c r="H582" s="107"/>
      <c r="I582" s="107"/>
      <c r="J582" s="420"/>
      <c r="K582" s="420"/>
      <c r="L582" s="420"/>
      <c r="M582" s="421"/>
      <c r="N582" s="107"/>
      <c r="O582" s="107"/>
      <c r="P582" s="107"/>
      <c r="Q582" s="107"/>
      <c r="R582" s="107"/>
      <c r="S582" s="107"/>
      <c r="T582" s="107"/>
    </row>
    <row r="583" spans="1:20" ht="15.75" customHeight="1">
      <c r="A583" s="107"/>
      <c r="B583" s="107"/>
      <c r="C583" s="107"/>
      <c r="D583" s="107"/>
      <c r="E583" s="107"/>
      <c r="F583" s="107"/>
      <c r="G583" s="107"/>
      <c r="H583" s="107"/>
      <c r="I583" s="107"/>
      <c r="J583" s="420"/>
      <c r="K583" s="420"/>
      <c r="L583" s="420"/>
      <c r="M583" s="421"/>
      <c r="N583" s="107"/>
      <c r="O583" s="107"/>
      <c r="P583" s="107"/>
      <c r="Q583" s="107"/>
      <c r="R583" s="107"/>
      <c r="S583" s="107"/>
      <c r="T583" s="107"/>
    </row>
    <row r="584" spans="1:20" ht="15.75" customHeight="1">
      <c r="A584" s="107"/>
      <c r="B584" s="107"/>
      <c r="C584" s="107"/>
      <c r="D584" s="107"/>
      <c r="E584" s="107"/>
      <c r="F584" s="107"/>
      <c r="G584" s="107"/>
      <c r="H584" s="107"/>
      <c r="I584" s="107"/>
      <c r="J584" s="420"/>
      <c r="K584" s="420"/>
      <c r="L584" s="420"/>
      <c r="M584" s="421"/>
      <c r="N584" s="107"/>
      <c r="O584" s="107"/>
      <c r="P584" s="107"/>
      <c r="Q584" s="107"/>
      <c r="R584" s="107"/>
      <c r="S584" s="107"/>
      <c r="T584" s="107"/>
    </row>
    <row r="585" spans="1:20" ht="15.75" customHeight="1">
      <c r="A585" s="107"/>
      <c r="B585" s="107"/>
      <c r="C585" s="107"/>
      <c r="D585" s="107"/>
      <c r="E585" s="107"/>
      <c r="F585" s="107"/>
      <c r="G585" s="107"/>
      <c r="H585" s="107"/>
      <c r="I585" s="107"/>
      <c r="J585" s="420"/>
      <c r="K585" s="420"/>
      <c r="L585" s="420"/>
      <c r="M585" s="421"/>
      <c r="N585" s="107"/>
      <c r="O585" s="107"/>
      <c r="P585" s="107"/>
      <c r="Q585" s="107"/>
      <c r="R585" s="107"/>
      <c r="S585" s="107"/>
      <c r="T585" s="107"/>
    </row>
    <row r="586" spans="1:20" ht="15.75" customHeight="1">
      <c r="A586" s="107"/>
      <c r="B586" s="107"/>
      <c r="C586" s="107"/>
      <c r="D586" s="107"/>
      <c r="E586" s="107"/>
      <c r="F586" s="107"/>
      <c r="G586" s="107"/>
      <c r="H586" s="107"/>
      <c r="I586" s="107"/>
      <c r="J586" s="420"/>
      <c r="K586" s="420"/>
      <c r="L586" s="420"/>
      <c r="M586" s="421"/>
      <c r="N586" s="107"/>
      <c r="O586" s="107"/>
      <c r="P586" s="107"/>
      <c r="Q586" s="107"/>
      <c r="R586" s="107"/>
      <c r="S586" s="107"/>
      <c r="T586" s="107"/>
    </row>
    <row r="587" spans="1:20" ht="15.75" customHeight="1">
      <c r="A587" s="107"/>
      <c r="B587" s="107"/>
      <c r="C587" s="107"/>
      <c r="D587" s="107"/>
      <c r="E587" s="107"/>
      <c r="F587" s="107"/>
      <c r="G587" s="107"/>
      <c r="H587" s="107"/>
      <c r="I587" s="107"/>
      <c r="J587" s="420"/>
      <c r="K587" s="420"/>
      <c r="L587" s="420"/>
      <c r="M587" s="421"/>
      <c r="N587" s="107"/>
      <c r="O587" s="107"/>
      <c r="P587" s="107"/>
      <c r="Q587" s="107"/>
      <c r="R587" s="107"/>
      <c r="S587" s="107"/>
      <c r="T587" s="107"/>
    </row>
    <row r="588" spans="1:20" ht="15.75" customHeight="1">
      <c r="A588" s="107"/>
      <c r="B588" s="107"/>
      <c r="C588" s="107"/>
      <c r="D588" s="107"/>
      <c r="E588" s="107"/>
      <c r="F588" s="107"/>
      <c r="G588" s="107"/>
      <c r="H588" s="107"/>
      <c r="I588" s="107"/>
      <c r="J588" s="420"/>
      <c r="K588" s="420"/>
      <c r="L588" s="420"/>
      <c r="M588" s="421"/>
      <c r="N588" s="107"/>
      <c r="O588" s="107"/>
      <c r="P588" s="107"/>
      <c r="Q588" s="107"/>
      <c r="R588" s="107"/>
      <c r="S588" s="107"/>
      <c r="T588" s="107"/>
    </row>
    <row r="589" spans="1:20" ht="15.75" customHeight="1">
      <c r="A589" s="107"/>
      <c r="B589" s="107"/>
      <c r="C589" s="107"/>
      <c r="D589" s="107"/>
      <c r="E589" s="107"/>
      <c r="F589" s="107"/>
      <c r="G589" s="107"/>
      <c r="H589" s="107"/>
      <c r="I589" s="107"/>
      <c r="J589" s="420"/>
      <c r="K589" s="420"/>
      <c r="L589" s="420"/>
      <c r="M589" s="421"/>
      <c r="N589" s="107"/>
      <c r="O589" s="107"/>
      <c r="P589" s="107"/>
      <c r="Q589" s="107"/>
      <c r="R589" s="107"/>
      <c r="S589" s="107"/>
      <c r="T589" s="107"/>
    </row>
    <row r="590" spans="1:20" ht="15.75" customHeight="1">
      <c r="A590" s="107"/>
      <c r="B590" s="107"/>
      <c r="C590" s="107"/>
      <c r="D590" s="107"/>
      <c r="E590" s="107"/>
      <c r="F590" s="107"/>
      <c r="G590" s="107"/>
      <c r="H590" s="107"/>
      <c r="I590" s="107"/>
      <c r="J590" s="420"/>
      <c r="K590" s="420"/>
      <c r="L590" s="420"/>
      <c r="M590" s="421"/>
      <c r="N590" s="107"/>
      <c r="O590" s="107"/>
      <c r="P590" s="107"/>
      <c r="Q590" s="107"/>
      <c r="R590" s="107"/>
      <c r="S590" s="107"/>
      <c r="T590" s="107"/>
    </row>
    <row r="591" spans="1:20" ht="15.75" customHeight="1">
      <c r="A591" s="107"/>
      <c r="B591" s="107"/>
      <c r="C591" s="107"/>
      <c r="D591" s="107"/>
      <c r="E591" s="107"/>
      <c r="F591" s="107"/>
      <c r="G591" s="107"/>
      <c r="H591" s="107"/>
      <c r="I591" s="107"/>
      <c r="J591" s="420"/>
      <c r="K591" s="420"/>
      <c r="L591" s="420"/>
      <c r="M591" s="421"/>
      <c r="N591" s="107"/>
      <c r="O591" s="107"/>
      <c r="P591" s="107"/>
      <c r="Q591" s="107"/>
      <c r="R591" s="107"/>
      <c r="S591" s="107"/>
      <c r="T591" s="107"/>
    </row>
    <row r="592" spans="1:20" ht="15.75" customHeight="1">
      <c r="A592" s="107"/>
      <c r="B592" s="107"/>
      <c r="C592" s="107"/>
      <c r="D592" s="107"/>
      <c r="E592" s="107"/>
      <c r="F592" s="107"/>
      <c r="G592" s="107"/>
      <c r="H592" s="107"/>
      <c r="I592" s="107"/>
      <c r="J592" s="420"/>
      <c r="K592" s="420"/>
      <c r="L592" s="420"/>
      <c r="M592" s="421"/>
      <c r="N592" s="107"/>
      <c r="O592" s="107"/>
      <c r="P592" s="107"/>
      <c r="Q592" s="107"/>
      <c r="R592" s="107"/>
      <c r="S592" s="107"/>
      <c r="T592" s="107"/>
    </row>
    <row r="593" spans="1:20" ht="15.75" customHeight="1">
      <c r="A593" s="107"/>
      <c r="B593" s="107"/>
      <c r="C593" s="107"/>
      <c r="D593" s="107"/>
      <c r="E593" s="107"/>
      <c r="F593" s="107"/>
      <c r="G593" s="107"/>
      <c r="H593" s="107"/>
      <c r="I593" s="107"/>
      <c r="J593" s="420"/>
      <c r="K593" s="420"/>
      <c r="L593" s="420"/>
      <c r="M593" s="421"/>
      <c r="N593" s="107"/>
      <c r="O593" s="107"/>
      <c r="P593" s="107"/>
      <c r="Q593" s="107"/>
      <c r="R593" s="107"/>
      <c r="S593" s="107"/>
      <c r="T593" s="107"/>
    </row>
    <row r="594" spans="1:20" ht="15.75" customHeight="1">
      <c r="A594" s="107"/>
      <c r="B594" s="107"/>
      <c r="C594" s="107"/>
      <c r="D594" s="107"/>
      <c r="E594" s="107"/>
      <c r="F594" s="107"/>
      <c r="G594" s="107"/>
      <c r="H594" s="107"/>
      <c r="I594" s="107"/>
      <c r="J594" s="420"/>
      <c r="K594" s="420"/>
      <c r="L594" s="420"/>
      <c r="M594" s="421"/>
      <c r="N594" s="107"/>
      <c r="O594" s="107"/>
      <c r="P594" s="107"/>
      <c r="Q594" s="107"/>
      <c r="R594" s="107"/>
      <c r="S594" s="107"/>
      <c r="T594" s="107"/>
    </row>
    <row r="595" spans="1:20" ht="15.75" customHeight="1">
      <c r="A595" s="107"/>
      <c r="B595" s="107"/>
      <c r="C595" s="107"/>
      <c r="D595" s="107"/>
      <c r="E595" s="107"/>
      <c r="F595" s="107"/>
      <c r="G595" s="107"/>
      <c r="H595" s="107"/>
      <c r="I595" s="107"/>
      <c r="J595" s="420"/>
      <c r="K595" s="420"/>
      <c r="L595" s="420"/>
      <c r="M595" s="421"/>
      <c r="N595" s="107"/>
      <c r="O595" s="107"/>
      <c r="P595" s="107"/>
      <c r="Q595" s="107"/>
      <c r="R595" s="107"/>
      <c r="S595" s="107"/>
      <c r="T595" s="107"/>
    </row>
    <row r="596" spans="1:20" ht="15.75" customHeight="1">
      <c r="A596" s="107"/>
      <c r="B596" s="107"/>
      <c r="C596" s="107"/>
      <c r="D596" s="107"/>
      <c r="E596" s="107"/>
      <c r="F596" s="107"/>
      <c r="G596" s="107"/>
      <c r="H596" s="107"/>
      <c r="I596" s="107"/>
      <c r="J596" s="420"/>
      <c r="K596" s="420"/>
      <c r="L596" s="420"/>
      <c r="M596" s="421"/>
      <c r="N596" s="107"/>
      <c r="O596" s="107"/>
      <c r="P596" s="107"/>
      <c r="Q596" s="107"/>
      <c r="R596" s="107"/>
      <c r="S596" s="107"/>
      <c r="T596" s="107"/>
    </row>
    <row r="597" spans="1:20" ht="15.75" customHeight="1">
      <c r="A597" s="107"/>
      <c r="B597" s="107"/>
      <c r="C597" s="107"/>
      <c r="D597" s="107"/>
      <c r="E597" s="107"/>
      <c r="F597" s="107"/>
      <c r="G597" s="107"/>
      <c r="H597" s="107"/>
      <c r="I597" s="107"/>
      <c r="J597" s="420"/>
      <c r="K597" s="420"/>
      <c r="L597" s="420"/>
      <c r="M597" s="421"/>
      <c r="N597" s="107"/>
      <c r="O597" s="107"/>
      <c r="P597" s="107"/>
      <c r="Q597" s="107"/>
      <c r="R597" s="107"/>
      <c r="S597" s="107"/>
      <c r="T597" s="107"/>
    </row>
    <row r="598" spans="1:20" ht="15.75" customHeight="1">
      <c r="A598" s="107"/>
      <c r="B598" s="107"/>
      <c r="C598" s="107"/>
      <c r="D598" s="107"/>
      <c r="E598" s="107"/>
      <c r="F598" s="107"/>
      <c r="G598" s="107"/>
      <c r="H598" s="107"/>
      <c r="I598" s="107"/>
      <c r="J598" s="420"/>
      <c r="K598" s="420"/>
      <c r="L598" s="420"/>
      <c r="M598" s="421"/>
      <c r="N598" s="107"/>
      <c r="O598" s="107"/>
      <c r="P598" s="107"/>
      <c r="Q598" s="107"/>
      <c r="R598" s="107"/>
      <c r="S598" s="107"/>
      <c r="T598" s="107"/>
    </row>
    <row r="599" spans="1:20" ht="15.75" customHeight="1">
      <c r="A599" s="107"/>
      <c r="B599" s="107"/>
      <c r="C599" s="107"/>
      <c r="D599" s="107"/>
      <c r="E599" s="107"/>
      <c r="F599" s="107"/>
      <c r="G599" s="107"/>
      <c r="H599" s="107"/>
      <c r="I599" s="107"/>
      <c r="J599" s="420"/>
      <c r="K599" s="420"/>
      <c r="L599" s="420"/>
      <c r="M599" s="421"/>
      <c r="N599" s="107"/>
      <c r="O599" s="107"/>
      <c r="P599" s="107"/>
      <c r="Q599" s="107"/>
      <c r="R599" s="107"/>
      <c r="S599" s="107"/>
      <c r="T599" s="107"/>
    </row>
    <row r="600" spans="1:20" ht="15.75" customHeight="1">
      <c r="A600" s="107"/>
      <c r="B600" s="107"/>
      <c r="C600" s="107"/>
      <c r="D600" s="107"/>
      <c r="E600" s="107"/>
      <c r="F600" s="107"/>
      <c r="G600" s="107"/>
      <c r="H600" s="107"/>
      <c r="I600" s="107"/>
      <c r="J600" s="420"/>
      <c r="K600" s="420"/>
      <c r="L600" s="420"/>
      <c r="M600" s="421"/>
      <c r="N600" s="107"/>
      <c r="O600" s="107"/>
      <c r="P600" s="107"/>
      <c r="Q600" s="107"/>
      <c r="R600" s="107"/>
      <c r="S600" s="107"/>
      <c r="T600" s="107"/>
    </row>
    <row r="601" spans="1:20" ht="15.75" customHeight="1">
      <c r="A601" s="107"/>
      <c r="B601" s="107"/>
      <c r="C601" s="107"/>
      <c r="D601" s="107"/>
      <c r="E601" s="107"/>
      <c r="F601" s="107"/>
      <c r="G601" s="107"/>
      <c r="H601" s="107"/>
      <c r="I601" s="107"/>
      <c r="J601" s="420"/>
      <c r="K601" s="420"/>
      <c r="L601" s="420"/>
      <c r="M601" s="421"/>
      <c r="N601" s="107"/>
      <c r="O601" s="107"/>
      <c r="P601" s="107"/>
      <c r="Q601" s="107"/>
      <c r="R601" s="107"/>
      <c r="S601" s="107"/>
      <c r="T601" s="107"/>
    </row>
    <row r="602" spans="1:20" ht="15.75" customHeight="1">
      <c r="A602" s="107"/>
      <c r="B602" s="107"/>
      <c r="C602" s="107"/>
      <c r="D602" s="107"/>
      <c r="E602" s="107"/>
      <c r="F602" s="107"/>
      <c r="G602" s="107"/>
      <c r="H602" s="107"/>
      <c r="I602" s="107"/>
      <c r="J602" s="420"/>
      <c r="K602" s="420"/>
      <c r="L602" s="420"/>
      <c r="M602" s="421"/>
      <c r="N602" s="107"/>
      <c r="O602" s="107"/>
      <c r="P602" s="107"/>
      <c r="Q602" s="107"/>
      <c r="R602" s="107"/>
      <c r="S602" s="107"/>
      <c r="T602" s="107"/>
    </row>
    <row r="603" spans="1:20" ht="15.75" customHeight="1">
      <c r="A603" s="107"/>
      <c r="B603" s="107"/>
      <c r="C603" s="107"/>
      <c r="D603" s="107"/>
      <c r="E603" s="107"/>
      <c r="F603" s="107"/>
      <c r="G603" s="107"/>
      <c r="H603" s="107"/>
      <c r="I603" s="107"/>
      <c r="J603" s="420"/>
      <c r="K603" s="420"/>
      <c r="L603" s="420"/>
      <c r="M603" s="421"/>
      <c r="N603" s="107"/>
      <c r="O603" s="107"/>
      <c r="P603" s="107"/>
      <c r="Q603" s="107"/>
      <c r="R603" s="107"/>
      <c r="S603" s="107"/>
      <c r="T603" s="107"/>
    </row>
    <row r="604" spans="1:20" ht="15.75" customHeight="1">
      <c r="A604" s="107"/>
      <c r="B604" s="107"/>
      <c r="C604" s="107"/>
      <c r="D604" s="107"/>
      <c r="E604" s="107"/>
      <c r="F604" s="107"/>
      <c r="G604" s="107"/>
      <c r="H604" s="107"/>
      <c r="I604" s="107"/>
      <c r="J604" s="420"/>
      <c r="K604" s="420"/>
      <c r="L604" s="420"/>
      <c r="M604" s="421"/>
      <c r="N604" s="107"/>
      <c r="O604" s="107"/>
      <c r="P604" s="107"/>
      <c r="Q604" s="107"/>
      <c r="R604" s="107"/>
      <c r="S604" s="107"/>
      <c r="T604" s="107"/>
    </row>
    <row r="605" spans="1:20" ht="15.75" customHeight="1">
      <c r="A605" s="107"/>
      <c r="B605" s="107"/>
      <c r="C605" s="107"/>
      <c r="D605" s="107"/>
      <c r="E605" s="107"/>
      <c r="F605" s="107"/>
      <c r="G605" s="107"/>
      <c r="H605" s="107"/>
      <c r="I605" s="107"/>
      <c r="J605" s="420"/>
      <c r="K605" s="420"/>
      <c r="L605" s="420"/>
      <c r="M605" s="421"/>
      <c r="N605" s="107"/>
      <c r="O605" s="107"/>
      <c r="P605" s="107"/>
      <c r="Q605" s="107"/>
      <c r="R605" s="107"/>
      <c r="S605" s="107"/>
      <c r="T605" s="107"/>
    </row>
    <row r="606" spans="1:20" ht="15.75" customHeight="1">
      <c r="A606" s="107"/>
      <c r="B606" s="107"/>
      <c r="C606" s="107"/>
      <c r="D606" s="107"/>
      <c r="E606" s="107"/>
      <c r="F606" s="107"/>
      <c r="G606" s="107"/>
      <c r="H606" s="107"/>
      <c r="I606" s="107"/>
      <c r="J606" s="420"/>
      <c r="K606" s="420"/>
      <c r="L606" s="420"/>
      <c r="M606" s="421"/>
      <c r="N606" s="107"/>
      <c r="O606" s="107"/>
      <c r="P606" s="107"/>
      <c r="Q606" s="107"/>
      <c r="R606" s="107"/>
      <c r="S606" s="107"/>
      <c r="T606" s="107"/>
    </row>
    <row r="607" spans="1:20" ht="15.75" customHeight="1">
      <c r="A607" s="107"/>
      <c r="B607" s="107"/>
      <c r="C607" s="107"/>
      <c r="D607" s="107"/>
      <c r="E607" s="107"/>
      <c r="F607" s="107"/>
      <c r="G607" s="107"/>
      <c r="H607" s="107"/>
      <c r="I607" s="107"/>
      <c r="J607" s="420"/>
      <c r="K607" s="420"/>
      <c r="L607" s="420"/>
      <c r="M607" s="421"/>
      <c r="N607" s="107"/>
      <c r="O607" s="107"/>
      <c r="P607" s="107"/>
      <c r="Q607" s="107"/>
      <c r="R607" s="107"/>
      <c r="S607" s="107"/>
      <c r="T607" s="107"/>
    </row>
    <row r="608" spans="1:20" ht="15.75" customHeight="1">
      <c r="A608" s="107"/>
      <c r="B608" s="107"/>
      <c r="C608" s="107"/>
      <c r="D608" s="107"/>
      <c r="E608" s="107"/>
      <c r="F608" s="107"/>
      <c r="G608" s="107"/>
      <c r="H608" s="107"/>
      <c r="I608" s="107"/>
      <c r="J608" s="420"/>
      <c r="K608" s="420"/>
      <c r="L608" s="420"/>
      <c r="M608" s="421"/>
      <c r="N608" s="107"/>
      <c r="O608" s="107"/>
      <c r="P608" s="107"/>
      <c r="Q608" s="107"/>
      <c r="R608" s="107"/>
      <c r="S608" s="107"/>
      <c r="T608" s="107"/>
    </row>
    <row r="609" spans="1:20" ht="15.75" customHeight="1">
      <c r="A609" s="107"/>
      <c r="B609" s="107"/>
      <c r="C609" s="107"/>
      <c r="D609" s="107"/>
      <c r="E609" s="107"/>
      <c r="F609" s="107"/>
      <c r="G609" s="107"/>
      <c r="H609" s="107"/>
      <c r="I609" s="107"/>
      <c r="J609" s="420"/>
      <c r="K609" s="420"/>
      <c r="L609" s="420"/>
      <c r="M609" s="421"/>
      <c r="N609" s="107"/>
      <c r="O609" s="107"/>
      <c r="P609" s="107"/>
      <c r="Q609" s="107"/>
      <c r="R609" s="107"/>
      <c r="S609" s="107"/>
      <c r="T609" s="107"/>
    </row>
    <row r="610" spans="1:20" ht="15.75" customHeight="1">
      <c r="A610" s="107"/>
      <c r="B610" s="107"/>
      <c r="C610" s="107"/>
      <c r="D610" s="107"/>
      <c r="E610" s="107"/>
      <c r="F610" s="107"/>
      <c r="G610" s="107"/>
      <c r="H610" s="107"/>
      <c r="I610" s="107"/>
      <c r="J610" s="420"/>
      <c r="K610" s="420"/>
      <c r="L610" s="420"/>
      <c r="M610" s="421"/>
      <c r="N610" s="107"/>
      <c r="O610" s="107"/>
      <c r="P610" s="107"/>
      <c r="Q610" s="107"/>
      <c r="R610" s="107"/>
      <c r="S610" s="107"/>
      <c r="T610" s="107"/>
    </row>
    <row r="611" spans="1:20" ht="15.75" customHeight="1">
      <c r="A611" s="107"/>
      <c r="B611" s="107"/>
      <c r="C611" s="107"/>
      <c r="D611" s="107"/>
      <c r="E611" s="107"/>
      <c r="F611" s="107"/>
      <c r="G611" s="107"/>
      <c r="H611" s="107"/>
      <c r="I611" s="107"/>
      <c r="J611" s="420"/>
      <c r="K611" s="420"/>
      <c r="L611" s="420"/>
      <c r="M611" s="421"/>
      <c r="N611" s="107"/>
      <c r="O611" s="107"/>
      <c r="P611" s="107"/>
      <c r="Q611" s="107"/>
      <c r="R611" s="107"/>
      <c r="S611" s="107"/>
      <c r="T611" s="107"/>
    </row>
    <row r="612" spans="1:20" ht="15.75" customHeight="1">
      <c r="A612" s="107"/>
      <c r="B612" s="107"/>
      <c r="C612" s="107"/>
      <c r="D612" s="107"/>
      <c r="E612" s="107"/>
      <c r="F612" s="107"/>
      <c r="G612" s="107"/>
      <c r="H612" s="107"/>
      <c r="I612" s="107"/>
      <c r="J612" s="420"/>
      <c r="K612" s="420"/>
      <c r="L612" s="420"/>
      <c r="M612" s="421"/>
      <c r="N612" s="107"/>
      <c r="O612" s="107"/>
      <c r="P612" s="107"/>
      <c r="Q612" s="107"/>
      <c r="R612" s="107"/>
      <c r="S612" s="107"/>
      <c r="T612" s="107"/>
    </row>
    <row r="613" spans="1:20" ht="15.75" customHeight="1">
      <c r="A613" s="107"/>
      <c r="B613" s="107"/>
      <c r="C613" s="107"/>
      <c r="D613" s="107"/>
      <c r="E613" s="107"/>
      <c r="F613" s="107"/>
      <c r="G613" s="107"/>
      <c r="H613" s="107"/>
      <c r="I613" s="107"/>
      <c r="J613" s="420"/>
      <c r="K613" s="420"/>
      <c r="L613" s="420"/>
      <c r="M613" s="421"/>
      <c r="N613" s="107"/>
      <c r="O613" s="107"/>
      <c r="P613" s="107"/>
      <c r="Q613" s="107"/>
      <c r="R613" s="107"/>
      <c r="S613" s="107"/>
      <c r="T613" s="107"/>
    </row>
    <row r="614" spans="1:20" ht="15.75" customHeight="1">
      <c r="A614" s="107"/>
      <c r="B614" s="107"/>
      <c r="C614" s="107"/>
      <c r="D614" s="107"/>
      <c r="E614" s="107"/>
      <c r="F614" s="107"/>
      <c r="G614" s="107"/>
      <c r="H614" s="107"/>
      <c r="I614" s="107"/>
      <c r="J614" s="420"/>
      <c r="K614" s="420"/>
      <c r="L614" s="420"/>
      <c r="M614" s="421"/>
      <c r="N614" s="107"/>
      <c r="O614" s="107"/>
      <c r="P614" s="107"/>
      <c r="Q614" s="107"/>
      <c r="R614" s="107"/>
      <c r="S614" s="107"/>
      <c r="T614" s="107"/>
    </row>
    <row r="615" spans="1:20" ht="15.75" customHeight="1">
      <c r="A615" s="107"/>
      <c r="B615" s="107"/>
      <c r="C615" s="107"/>
      <c r="D615" s="107"/>
      <c r="E615" s="107"/>
      <c r="F615" s="107"/>
      <c r="G615" s="107"/>
      <c r="H615" s="107"/>
      <c r="I615" s="107"/>
      <c r="J615" s="420"/>
      <c r="K615" s="420"/>
      <c r="L615" s="420"/>
      <c r="M615" s="421"/>
      <c r="N615" s="107"/>
      <c r="O615" s="107"/>
      <c r="P615" s="107"/>
      <c r="Q615" s="107"/>
      <c r="R615" s="107"/>
      <c r="S615" s="107"/>
      <c r="T615" s="107"/>
    </row>
    <row r="616" spans="1:20" ht="15.75" customHeight="1">
      <c r="A616" s="107"/>
      <c r="B616" s="107"/>
      <c r="C616" s="107"/>
      <c r="D616" s="107"/>
      <c r="E616" s="107"/>
      <c r="F616" s="107"/>
      <c r="G616" s="107"/>
      <c r="H616" s="107"/>
      <c r="I616" s="107"/>
      <c r="J616" s="420"/>
      <c r="K616" s="420"/>
      <c r="L616" s="420"/>
      <c r="M616" s="421"/>
      <c r="N616" s="107"/>
      <c r="O616" s="107"/>
      <c r="P616" s="107"/>
      <c r="Q616" s="107"/>
      <c r="R616" s="107"/>
      <c r="S616" s="107"/>
      <c r="T616" s="107"/>
    </row>
    <row r="617" spans="1:20" ht="15.75" customHeight="1">
      <c r="A617" s="107"/>
      <c r="B617" s="107"/>
      <c r="C617" s="107"/>
      <c r="D617" s="107"/>
      <c r="E617" s="107"/>
      <c r="F617" s="107"/>
      <c r="G617" s="107"/>
      <c r="H617" s="107"/>
      <c r="I617" s="107"/>
      <c r="J617" s="420"/>
      <c r="K617" s="420"/>
      <c r="L617" s="420"/>
      <c r="M617" s="421"/>
      <c r="N617" s="107"/>
      <c r="O617" s="107"/>
      <c r="P617" s="107"/>
      <c r="Q617" s="107"/>
      <c r="R617" s="107"/>
      <c r="S617" s="107"/>
      <c r="T617" s="107"/>
    </row>
    <row r="618" spans="1:20" ht="15.75" customHeight="1">
      <c r="A618" s="107"/>
      <c r="B618" s="107"/>
      <c r="C618" s="107"/>
      <c r="D618" s="107"/>
      <c r="E618" s="107"/>
      <c r="F618" s="107"/>
      <c r="G618" s="107"/>
      <c r="H618" s="107"/>
      <c r="I618" s="107"/>
      <c r="J618" s="420"/>
      <c r="K618" s="420"/>
      <c r="L618" s="420"/>
      <c r="M618" s="421"/>
      <c r="N618" s="107"/>
      <c r="O618" s="107"/>
      <c r="P618" s="107"/>
      <c r="Q618" s="107"/>
      <c r="R618" s="107"/>
      <c r="S618" s="107"/>
      <c r="T618" s="107"/>
    </row>
    <row r="619" spans="1:20" ht="15.75" customHeight="1">
      <c r="A619" s="107"/>
      <c r="B619" s="107"/>
      <c r="C619" s="107"/>
      <c r="D619" s="107"/>
      <c r="E619" s="107"/>
      <c r="F619" s="107"/>
      <c r="G619" s="107"/>
      <c r="H619" s="107"/>
      <c r="I619" s="107"/>
      <c r="J619" s="420"/>
      <c r="K619" s="420"/>
      <c r="L619" s="420"/>
      <c r="M619" s="421"/>
      <c r="N619" s="107"/>
      <c r="O619" s="107"/>
      <c r="P619" s="107"/>
      <c r="Q619" s="107"/>
      <c r="R619" s="107"/>
      <c r="S619" s="107"/>
      <c r="T619" s="107"/>
    </row>
    <row r="620" spans="1:20" ht="15.75" customHeight="1">
      <c r="A620" s="107"/>
      <c r="B620" s="107"/>
      <c r="C620" s="107"/>
      <c r="D620" s="107"/>
      <c r="E620" s="107"/>
      <c r="F620" s="107"/>
      <c r="G620" s="107"/>
      <c r="H620" s="107"/>
      <c r="I620" s="107"/>
      <c r="J620" s="420"/>
      <c r="K620" s="420"/>
      <c r="L620" s="420"/>
      <c r="M620" s="421"/>
      <c r="N620" s="107"/>
      <c r="O620" s="107"/>
      <c r="P620" s="107"/>
      <c r="Q620" s="107"/>
      <c r="R620" s="107"/>
      <c r="S620" s="107"/>
      <c r="T620" s="107"/>
    </row>
    <row r="621" spans="1:20" ht="15.75" customHeight="1">
      <c r="A621" s="107"/>
      <c r="B621" s="107"/>
      <c r="C621" s="107"/>
      <c r="D621" s="107"/>
      <c r="E621" s="107"/>
      <c r="F621" s="107"/>
      <c r="G621" s="107"/>
      <c r="H621" s="107"/>
      <c r="I621" s="107"/>
      <c r="J621" s="420"/>
      <c r="K621" s="420"/>
      <c r="L621" s="420"/>
      <c r="M621" s="421"/>
      <c r="N621" s="107"/>
      <c r="O621" s="107"/>
      <c r="P621" s="107"/>
      <c r="Q621" s="107"/>
      <c r="R621" s="107"/>
      <c r="S621" s="107"/>
      <c r="T621" s="107"/>
    </row>
    <row r="622" spans="1:20" ht="15.75" customHeight="1">
      <c r="A622" s="107"/>
      <c r="B622" s="107"/>
      <c r="C622" s="107"/>
      <c r="D622" s="107"/>
      <c r="E622" s="107"/>
      <c r="F622" s="107"/>
      <c r="G622" s="107"/>
      <c r="H622" s="107"/>
      <c r="I622" s="107"/>
      <c r="J622" s="420"/>
      <c r="K622" s="420"/>
      <c r="L622" s="420"/>
      <c r="M622" s="421"/>
      <c r="N622" s="107"/>
      <c r="O622" s="107"/>
      <c r="P622" s="107"/>
      <c r="Q622" s="107"/>
      <c r="R622" s="107"/>
      <c r="S622" s="107"/>
      <c r="T622" s="107"/>
    </row>
    <row r="623" spans="1:20" ht="15.75" customHeight="1">
      <c r="A623" s="107"/>
      <c r="B623" s="107"/>
      <c r="C623" s="107"/>
      <c r="D623" s="107"/>
      <c r="E623" s="107"/>
      <c r="F623" s="107"/>
      <c r="G623" s="107"/>
      <c r="H623" s="107"/>
      <c r="I623" s="107"/>
      <c r="J623" s="420"/>
      <c r="K623" s="420"/>
      <c r="L623" s="420"/>
      <c r="M623" s="421"/>
      <c r="N623" s="107"/>
      <c r="O623" s="107"/>
      <c r="P623" s="107"/>
      <c r="Q623" s="107"/>
      <c r="R623" s="107"/>
      <c r="S623" s="107"/>
      <c r="T623" s="107"/>
    </row>
    <row r="624" spans="1:20" ht="15.75" customHeight="1">
      <c r="A624" s="107"/>
      <c r="B624" s="107"/>
      <c r="C624" s="107"/>
      <c r="D624" s="107"/>
      <c r="E624" s="107"/>
      <c r="F624" s="107"/>
      <c r="G624" s="107"/>
      <c r="H624" s="107"/>
      <c r="I624" s="107"/>
      <c r="J624" s="420"/>
      <c r="K624" s="420"/>
      <c r="L624" s="420"/>
      <c r="M624" s="421"/>
      <c r="N624" s="107"/>
      <c r="O624" s="107"/>
      <c r="P624" s="107"/>
      <c r="Q624" s="107"/>
      <c r="R624" s="107"/>
      <c r="S624" s="107"/>
      <c r="T624" s="107"/>
    </row>
    <row r="625" spans="1:20" ht="15.75" customHeight="1">
      <c r="A625" s="107"/>
      <c r="B625" s="107"/>
      <c r="C625" s="107"/>
      <c r="D625" s="107"/>
      <c r="E625" s="107"/>
      <c r="F625" s="107"/>
      <c r="G625" s="107"/>
      <c r="H625" s="107"/>
      <c r="I625" s="107"/>
      <c r="J625" s="420"/>
      <c r="K625" s="420"/>
      <c r="L625" s="420"/>
      <c r="M625" s="421"/>
      <c r="N625" s="107"/>
      <c r="O625" s="107"/>
      <c r="P625" s="107"/>
      <c r="Q625" s="107"/>
      <c r="R625" s="107"/>
      <c r="S625" s="107"/>
      <c r="T625" s="107"/>
    </row>
    <row r="626" spans="1:20" ht="15.75" customHeight="1">
      <c r="A626" s="107"/>
      <c r="B626" s="107"/>
      <c r="C626" s="107"/>
      <c r="D626" s="107"/>
      <c r="E626" s="107"/>
      <c r="F626" s="107"/>
      <c r="G626" s="107"/>
      <c r="H626" s="107"/>
      <c r="I626" s="107"/>
      <c r="J626" s="420"/>
      <c r="K626" s="420"/>
      <c r="L626" s="420"/>
      <c r="M626" s="421"/>
      <c r="N626" s="107"/>
      <c r="O626" s="107"/>
      <c r="P626" s="107"/>
      <c r="Q626" s="107"/>
      <c r="R626" s="107"/>
      <c r="S626" s="107"/>
      <c r="T626" s="107"/>
    </row>
    <row r="627" spans="1:20" ht="15.75" customHeight="1">
      <c r="A627" s="107"/>
      <c r="B627" s="107"/>
      <c r="C627" s="107"/>
      <c r="D627" s="107"/>
      <c r="E627" s="107"/>
      <c r="F627" s="107"/>
      <c r="G627" s="107"/>
      <c r="H627" s="107"/>
      <c r="I627" s="107"/>
      <c r="J627" s="420"/>
      <c r="K627" s="420"/>
      <c r="L627" s="420"/>
      <c r="M627" s="421"/>
      <c r="N627" s="107"/>
      <c r="O627" s="107"/>
      <c r="P627" s="107"/>
      <c r="Q627" s="107"/>
      <c r="R627" s="107"/>
      <c r="S627" s="107"/>
      <c r="T627" s="107"/>
    </row>
    <row r="628" spans="1:20" ht="15.75" customHeight="1">
      <c r="A628" s="107"/>
      <c r="B628" s="107"/>
      <c r="C628" s="107"/>
      <c r="D628" s="107"/>
      <c r="E628" s="107"/>
      <c r="F628" s="107"/>
      <c r="G628" s="107"/>
      <c r="H628" s="107"/>
      <c r="I628" s="107"/>
      <c r="J628" s="420"/>
      <c r="K628" s="420"/>
      <c r="L628" s="420"/>
      <c r="M628" s="421"/>
      <c r="N628" s="107"/>
      <c r="O628" s="107"/>
      <c r="P628" s="107"/>
      <c r="Q628" s="107"/>
      <c r="R628" s="107"/>
      <c r="S628" s="107"/>
      <c r="T628" s="107"/>
    </row>
    <row r="629" spans="1:20" ht="15.75" customHeight="1">
      <c r="A629" s="107"/>
      <c r="B629" s="107"/>
      <c r="C629" s="107"/>
      <c r="D629" s="107"/>
      <c r="E629" s="107"/>
      <c r="F629" s="107"/>
      <c r="G629" s="107"/>
      <c r="H629" s="107"/>
      <c r="I629" s="107"/>
      <c r="J629" s="420"/>
      <c r="K629" s="420"/>
      <c r="L629" s="420"/>
      <c r="M629" s="421"/>
      <c r="N629" s="107"/>
      <c r="O629" s="107"/>
      <c r="P629" s="107"/>
      <c r="Q629" s="107"/>
      <c r="R629" s="107"/>
      <c r="S629" s="107"/>
      <c r="T629" s="107"/>
    </row>
    <row r="630" spans="1:20" ht="15.75" customHeight="1">
      <c r="A630" s="107"/>
      <c r="B630" s="107"/>
      <c r="C630" s="107"/>
      <c r="D630" s="107"/>
      <c r="E630" s="107"/>
      <c r="F630" s="107"/>
      <c r="G630" s="107"/>
      <c r="H630" s="107"/>
      <c r="I630" s="107"/>
      <c r="J630" s="420"/>
      <c r="K630" s="420"/>
      <c r="L630" s="420"/>
      <c r="M630" s="421"/>
      <c r="N630" s="107"/>
      <c r="O630" s="107"/>
      <c r="P630" s="107"/>
      <c r="Q630" s="107"/>
      <c r="R630" s="107"/>
      <c r="S630" s="107"/>
      <c r="T630" s="107"/>
    </row>
    <row r="631" spans="1:20" ht="15.75" customHeight="1">
      <c r="A631" s="107"/>
      <c r="B631" s="107"/>
      <c r="C631" s="107"/>
      <c r="D631" s="107"/>
      <c r="E631" s="107"/>
      <c r="F631" s="107"/>
      <c r="G631" s="107"/>
      <c r="H631" s="107"/>
      <c r="I631" s="107"/>
      <c r="J631" s="420"/>
      <c r="K631" s="420"/>
      <c r="L631" s="420"/>
      <c r="M631" s="421"/>
      <c r="N631" s="107"/>
      <c r="O631" s="107"/>
      <c r="P631" s="107"/>
      <c r="Q631" s="107"/>
      <c r="R631" s="107"/>
      <c r="S631" s="107"/>
      <c r="T631" s="107"/>
    </row>
    <row r="632" spans="1:20" ht="15.75" customHeight="1">
      <c r="A632" s="107"/>
      <c r="B632" s="107"/>
      <c r="C632" s="107"/>
      <c r="D632" s="107"/>
      <c r="E632" s="107"/>
      <c r="F632" s="107"/>
      <c r="G632" s="107"/>
      <c r="H632" s="107"/>
      <c r="I632" s="107"/>
      <c r="J632" s="420"/>
      <c r="K632" s="420"/>
      <c r="L632" s="420"/>
      <c r="M632" s="421"/>
      <c r="N632" s="107"/>
      <c r="O632" s="107"/>
      <c r="P632" s="107"/>
      <c r="Q632" s="107"/>
      <c r="R632" s="107"/>
      <c r="S632" s="107"/>
      <c r="T632" s="107"/>
    </row>
    <row r="633" spans="1:20" ht="15.75" customHeight="1">
      <c r="A633" s="107"/>
      <c r="B633" s="107"/>
      <c r="C633" s="107"/>
      <c r="D633" s="107"/>
      <c r="E633" s="107"/>
      <c r="F633" s="107"/>
      <c r="G633" s="107"/>
      <c r="H633" s="107"/>
      <c r="I633" s="107"/>
      <c r="J633" s="420"/>
      <c r="K633" s="420"/>
      <c r="L633" s="420"/>
      <c r="M633" s="421"/>
      <c r="N633" s="107"/>
      <c r="O633" s="107"/>
      <c r="P633" s="107"/>
      <c r="Q633" s="107"/>
      <c r="R633" s="107"/>
      <c r="S633" s="107"/>
      <c r="T633" s="107"/>
    </row>
    <row r="634" spans="1:20" ht="15.75" customHeight="1">
      <c r="A634" s="107"/>
      <c r="B634" s="107"/>
      <c r="C634" s="107"/>
      <c r="D634" s="107"/>
      <c r="E634" s="107"/>
      <c r="F634" s="107"/>
      <c r="G634" s="107"/>
      <c r="H634" s="107"/>
      <c r="I634" s="107"/>
      <c r="J634" s="420"/>
      <c r="K634" s="420"/>
      <c r="L634" s="420"/>
      <c r="M634" s="421"/>
      <c r="N634" s="107"/>
      <c r="O634" s="107"/>
      <c r="P634" s="107"/>
      <c r="Q634" s="107"/>
      <c r="R634" s="107"/>
      <c r="S634" s="107"/>
      <c r="T634" s="107"/>
    </row>
    <row r="635" spans="1:20" ht="15.75" customHeight="1">
      <c r="A635" s="107"/>
      <c r="B635" s="107"/>
      <c r="C635" s="107"/>
      <c r="D635" s="107"/>
      <c r="E635" s="107"/>
      <c r="F635" s="107"/>
      <c r="G635" s="107"/>
      <c r="H635" s="107"/>
      <c r="I635" s="107"/>
      <c r="J635" s="420"/>
      <c r="K635" s="420"/>
      <c r="L635" s="420"/>
      <c r="M635" s="421"/>
      <c r="N635" s="107"/>
      <c r="O635" s="107"/>
      <c r="P635" s="107"/>
      <c r="Q635" s="107"/>
      <c r="R635" s="107"/>
      <c r="S635" s="107"/>
      <c r="T635" s="107"/>
    </row>
    <row r="636" spans="1:20" ht="15.75" customHeight="1">
      <c r="A636" s="107"/>
      <c r="B636" s="107"/>
      <c r="C636" s="107"/>
      <c r="D636" s="107"/>
      <c r="E636" s="107"/>
      <c r="F636" s="107"/>
      <c r="G636" s="107"/>
      <c r="H636" s="107"/>
      <c r="I636" s="107"/>
      <c r="J636" s="420"/>
      <c r="K636" s="420"/>
      <c r="L636" s="420"/>
      <c r="M636" s="421"/>
      <c r="N636" s="107"/>
      <c r="O636" s="107"/>
      <c r="P636" s="107"/>
      <c r="Q636" s="107"/>
      <c r="R636" s="107"/>
      <c r="S636" s="107"/>
      <c r="T636" s="107"/>
    </row>
    <row r="637" spans="1:20" ht="15.75" customHeight="1">
      <c r="A637" s="107"/>
      <c r="B637" s="107"/>
      <c r="C637" s="107"/>
      <c r="D637" s="107"/>
      <c r="E637" s="107"/>
      <c r="F637" s="107"/>
      <c r="G637" s="107"/>
      <c r="H637" s="107"/>
      <c r="I637" s="107"/>
      <c r="J637" s="420"/>
      <c r="K637" s="420"/>
      <c r="L637" s="420"/>
      <c r="M637" s="421"/>
      <c r="N637" s="107"/>
      <c r="O637" s="107"/>
      <c r="P637" s="107"/>
      <c r="Q637" s="107"/>
      <c r="R637" s="107"/>
      <c r="S637" s="107"/>
      <c r="T637" s="107"/>
    </row>
    <row r="638" spans="1:20" ht="15.75" customHeight="1">
      <c r="A638" s="107"/>
      <c r="B638" s="107"/>
      <c r="C638" s="107"/>
      <c r="D638" s="107"/>
      <c r="E638" s="107"/>
      <c r="F638" s="107"/>
      <c r="G638" s="107"/>
      <c r="H638" s="107"/>
      <c r="I638" s="107"/>
      <c r="J638" s="420"/>
      <c r="K638" s="420"/>
      <c r="L638" s="420"/>
      <c r="M638" s="421"/>
      <c r="N638" s="107"/>
      <c r="O638" s="107"/>
      <c r="P638" s="107"/>
      <c r="Q638" s="107"/>
      <c r="R638" s="107"/>
      <c r="S638" s="107"/>
      <c r="T638" s="107"/>
    </row>
    <row r="639" spans="1:20" ht="15.75" customHeight="1">
      <c r="A639" s="107"/>
      <c r="B639" s="107"/>
      <c r="C639" s="107"/>
      <c r="D639" s="107"/>
      <c r="E639" s="107"/>
      <c r="F639" s="107"/>
      <c r="G639" s="107"/>
      <c r="H639" s="107"/>
      <c r="I639" s="107"/>
      <c r="J639" s="420"/>
      <c r="K639" s="420"/>
      <c r="L639" s="420"/>
      <c r="M639" s="421"/>
      <c r="N639" s="107"/>
      <c r="O639" s="107"/>
      <c r="P639" s="107"/>
      <c r="Q639" s="107"/>
      <c r="R639" s="107"/>
      <c r="S639" s="107"/>
      <c r="T639" s="107"/>
    </row>
    <row r="640" spans="1:20" ht="15.75" customHeight="1">
      <c r="A640" s="107"/>
      <c r="B640" s="107"/>
      <c r="C640" s="107"/>
      <c r="D640" s="107"/>
      <c r="E640" s="107"/>
      <c r="F640" s="107"/>
      <c r="G640" s="107"/>
      <c r="H640" s="107"/>
      <c r="I640" s="107"/>
      <c r="J640" s="420"/>
      <c r="K640" s="420"/>
      <c r="L640" s="420"/>
      <c r="M640" s="421"/>
      <c r="N640" s="107"/>
      <c r="O640" s="107"/>
      <c r="P640" s="107"/>
      <c r="Q640" s="107"/>
      <c r="R640" s="107"/>
      <c r="S640" s="107"/>
      <c r="T640" s="107"/>
    </row>
    <row r="641" spans="1:20" ht="15.75" customHeight="1">
      <c r="A641" s="107"/>
      <c r="B641" s="107"/>
      <c r="C641" s="107"/>
      <c r="D641" s="107"/>
      <c r="E641" s="107"/>
      <c r="F641" s="107"/>
      <c r="G641" s="107"/>
      <c r="H641" s="107"/>
      <c r="I641" s="107"/>
      <c r="J641" s="420"/>
      <c r="K641" s="420"/>
      <c r="L641" s="420"/>
      <c r="M641" s="421"/>
      <c r="N641" s="107"/>
      <c r="O641" s="107"/>
      <c r="P641" s="107"/>
      <c r="Q641" s="107"/>
      <c r="R641" s="107"/>
      <c r="S641" s="107"/>
      <c r="T641" s="107"/>
    </row>
    <row r="642" spans="1:20" ht="15.75" customHeight="1">
      <c r="A642" s="107"/>
      <c r="B642" s="107"/>
      <c r="C642" s="107"/>
      <c r="D642" s="107"/>
      <c r="E642" s="107"/>
      <c r="F642" s="107"/>
      <c r="G642" s="107"/>
      <c r="H642" s="107"/>
      <c r="I642" s="107"/>
      <c r="J642" s="420"/>
      <c r="K642" s="420"/>
      <c r="L642" s="420"/>
      <c r="M642" s="421"/>
      <c r="N642" s="107"/>
      <c r="O642" s="107"/>
      <c r="P642" s="107"/>
      <c r="Q642" s="107"/>
      <c r="R642" s="107"/>
      <c r="S642" s="107"/>
      <c r="T642" s="107"/>
    </row>
    <row r="643" spans="1:20" ht="15.75" customHeight="1">
      <c r="A643" s="107"/>
      <c r="B643" s="107"/>
      <c r="C643" s="107"/>
      <c r="D643" s="107"/>
      <c r="E643" s="107"/>
      <c r="F643" s="107"/>
      <c r="G643" s="107"/>
      <c r="H643" s="107"/>
      <c r="I643" s="107"/>
      <c r="J643" s="420"/>
      <c r="K643" s="420"/>
      <c r="L643" s="420"/>
      <c r="M643" s="421"/>
      <c r="N643" s="107"/>
      <c r="O643" s="107"/>
      <c r="P643" s="107"/>
      <c r="Q643" s="107"/>
      <c r="R643" s="107"/>
      <c r="S643" s="107"/>
      <c r="T643" s="107"/>
    </row>
    <row r="644" spans="1:20" ht="15.75" customHeight="1">
      <c r="A644" s="107"/>
      <c r="B644" s="107"/>
      <c r="C644" s="107"/>
      <c r="D644" s="107"/>
      <c r="E644" s="107"/>
      <c r="F644" s="107"/>
      <c r="G644" s="107"/>
      <c r="H644" s="107"/>
      <c r="I644" s="107"/>
      <c r="J644" s="420"/>
      <c r="K644" s="420"/>
      <c r="L644" s="420"/>
      <c r="M644" s="421"/>
      <c r="N644" s="107"/>
      <c r="O644" s="107"/>
      <c r="P644" s="107"/>
      <c r="Q644" s="107"/>
      <c r="R644" s="107"/>
      <c r="S644" s="107"/>
      <c r="T644" s="107"/>
    </row>
    <row r="645" spans="1:20" ht="15.75" customHeight="1">
      <c r="A645" s="107"/>
      <c r="B645" s="107"/>
      <c r="C645" s="107"/>
      <c r="D645" s="107"/>
      <c r="E645" s="107"/>
      <c r="F645" s="107"/>
      <c r="G645" s="107"/>
      <c r="H645" s="107"/>
      <c r="I645" s="107"/>
      <c r="J645" s="420"/>
      <c r="K645" s="420"/>
      <c r="L645" s="420"/>
      <c r="M645" s="421"/>
      <c r="N645" s="107"/>
      <c r="O645" s="107"/>
      <c r="P645" s="107"/>
      <c r="Q645" s="107"/>
      <c r="R645" s="107"/>
      <c r="S645" s="107"/>
      <c r="T645" s="107"/>
    </row>
    <row r="646" spans="1:20" ht="15.75" customHeight="1">
      <c r="A646" s="107"/>
      <c r="B646" s="107"/>
      <c r="C646" s="107"/>
      <c r="D646" s="107"/>
      <c r="E646" s="107"/>
      <c r="F646" s="107"/>
      <c r="G646" s="107"/>
      <c r="H646" s="107"/>
      <c r="I646" s="107"/>
      <c r="J646" s="420"/>
      <c r="K646" s="420"/>
      <c r="L646" s="420"/>
      <c r="M646" s="421"/>
      <c r="N646" s="107"/>
      <c r="O646" s="107"/>
      <c r="P646" s="107"/>
      <c r="Q646" s="107"/>
      <c r="R646" s="107"/>
      <c r="S646" s="107"/>
      <c r="T646" s="107"/>
    </row>
    <row r="647" spans="1:20" ht="15.75" customHeight="1">
      <c r="A647" s="107"/>
      <c r="B647" s="107"/>
      <c r="C647" s="107"/>
      <c r="D647" s="107"/>
      <c r="E647" s="107"/>
      <c r="F647" s="107"/>
      <c r="G647" s="107"/>
      <c r="H647" s="107"/>
      <c r="I647" s="107"/>
      <c r="J647" s="420"/>
      <c r="K647" s="420"/>
      <c r="L647" s="420"/>
      <c r="M647" s="421"/>
      <c r="N647" s="107"/>
      <c r="O647" s="107"/>
      <c r="P647" s="107"/>
      <c r="Q647" s="107"/>
      <c r="R647" s="107"/>
      <c r="S647" s="107"/>
      <c r="T647" s="107"/>
    </row>
    <row r="648" spans="1:20" ht="15.75" customHeight="1">
      <c r="A648" s="107"/>
      <c r="B648" s="107"/>
      <c r="C648" s="107"/>
      <c r="D648" s="107"/>
      <c r="E648" s="107"/>
      <c r="F648" s="107"/>
      <c r="G648" s="107"/>
      <c r="H648" s="107"/>
      <c r="I648" s="107"/>
      <c r="J648" s="420"/>
      <c r="K648" s="420"/>
      <c r="L648" s="420"/>
      <c r="M648" s="421"/>
      <c r="N648" s="107"/>
      <c r="O648" s="107"/>
      <c r="P648" s="107"/>
      <c r="Q648" s="107"/>
      <c r="R648" s="107"/>
      <c r="S648" s="107"/>
      <c r="T648" s="107"/>
    </row>
    <row r="649" spans="1:20" ht="15.75" customHeight="1">
      <c r="A649" s="107"/>
      <c r="B649" s="107"/>
      <c r="C649" s="107"/>
      <c r="D649" s="107"/>
      <c r="E649" s="107"/>
      <c r="F649" s="107"/>
      <c r="G649" s="107"/>
      <c r="H649" s="107"/>
      <c r="I649" s="107"/>
      <c r="J649" s="420"/>
      <c r="K649" s="420"/>
      <c r="L649" s="420"/>
      <c r="M649" s="421"/>
      <c r="N649" s="107"/>
      <c r="O649" s="107"/>
      <c r="P649" s="107"/>
      <c r="Q649" s="107"/>
      <c r="R649" s="107"/>
      <c r="S649" s="107"/>
      <c r="T649" s="107"/>
    </row>
    <row r="650" spans="1:20" ht="15.75" customHeight="1">
      <c r="A650" s="107"/>
      <c r="B650" s="107"/>
      <c r="C650" s="107"/>
      <c r="D650" s="107"/>
      <c r="E650" s="107"/>
      <c r="F650" s="107"/>
      <c r="G650" s="107"/>
      <c r="H650" s="107"/>
      <c r="I650" s="107"/>
      <c r="J650" s="420"/>
      <c r="K650" s="420"/>
      <c r="L650" s="420"/>
      <c r="M650" s="421"/>
      <c r="N650" s="107"/>
      <c r="O650" s="107"/>
      <c r="P650" s="107"/>
      <c r="Q650" s="107"/>
      <c r="R650" s="107"/>
      <c r="S650" s="107"/>
      <c r="T650" s="107"/>
    </row>
    <row r="651" spans="1:20" ht="15.75" customHeight="1">
      <c r="A651" s="107"/>
      <c r="B651" s="107"/>
      <c r="C651" s="107"/>
      <c r="D651" s="107"/>
      <c r="E651" s="107"/>
      <c r="F651" s="107"/>
      <c r="G651" s="107"/>
      <c r="H651" s="107"/>
      <c r="I651" s="107"/>
      <c r="J651" s="420"/>
      <c r="K651" s="420"/>
      <c r="L651" s="420"/>
      <c r="M651" s="421"/>
      <c r="N651" s="107"/>
      <c r="O651" s="107"/>
      <c r="P651" s="107"/>
      <c r="Q651" s="107"/>
      <c r="R651" s="107"/>
      <c r="S651" s="107"/>
      <c r="T651" s="107"/>
    </row>
    <row r="652" spans="1:20" ht="15.75" customHeight="1">
      <c r="A652" s="107"/>
      <c r="B652" s="107"/>
      <c r="C652" s="107"/>
      <c r="D652" s="107"/>
      <c r="E652" s="107"/>
      <c r="F652" s="107"/>
      <c r="G652" s="107"/>
      <c r="H652" s="107"/>
      <c r="I652" s="107"/>
      <c r="J652" s="420"/>
      <c r="K652" s="420"/>
      <c r="L652" s="420"/>
      <c r="M652" s="421"/>
      <c r="N652" s="107"/>
      <c r="O652" s="107"/>
      <c r="P652" s="107"/>
      <c r="Q652" s="107"/>
      <c r="R652" s="107"/>
      <c r="S652" s="107"/>
      <c r="T652" s="107"/>
    </row>
    <row r="653" spans="1:20" ht="15.75" customHeight="1">
      <c r="A653" s="107"/>
      <c r="B653" s="107"/>
      <c r="C653" s="107"/>
      <c r="D653" s="107"/>
      <c r="E653" s="107"/>
      <c r="F653" s="107"/>
      <c r="G653" s="107"/>
      <c r="H653" s="107"/>
      <c r="I653" s="107"/>
      <c r="J653" s="420"/>
      <c r="K653" s="420"/>
      <c r="L653" s="420"/>
      <c r="M653" s="421"/>
      <c r="N653" s="107"/>
      <c r="O653" s="107"/>
      <c r="P653" s="107"/>
      <c r="Q653" s="107"/>
      <c r="R653" s="107"/>
      <c r="S653" s="107"/>
      <c r="T653" s="107"/>
    </row>
    <row r="654" spans="1:20" ht="15.75" customHeight="1">
      <c r="A654" s="107"/>
      <c r="B654" s="107"/>
      <c r="C654" s="107"/>
      <c r="D654" s="107"/>
      <c r="E654" s="107"/>
      <c r="F654" s="107"/>
      <c r="G654" s="107"/>
      <c r="H654" s="107"/>
      <c r="I654" s="107"/>
      <c r="J654" s="420"/>
      <c r="K654" s="420"/>
      <c r="L654" s="420"/>
      <c r="M654" s="421"/>
      <c r="N654" s="107"/>
      <c r="O654" s="107"/>
      <c r="P654" s="107"/>
      <c r="Q654" s="107"/>
      <c r="R654" s="107"/>
      <c r="S654" s="107"/>
      <c r="T654" s="107"/>
    </row>
    <row r="655" spans="1:20" ht="15.75" customHeight="1">
      <c r="A655" s="107"/>
      <c r="B655" s="107"/>
      <c r="C655" s="107"/>
      <c r="D655" s="107"/>
      <c r="E655" s="107"/>
      <c r="F655" s="107"/>
      <c r="G655" s="107"/>
      <c r="H655" s="107"/>
      <c r="I655" s="107"/>
      <c r="J655" s="420"/>
      <c r="K655" s="420"/>
      <c r="L655" s="420"/>
      <c r="M655" s="421"/>
      <c r="N655" s="107"/>
      <c r="O655" s="107"/>
      <c r="P655" s="107"/>
      <c r="Q655" s="107"/>
      <c r="R655" s="107"/>
      <c r="S655" s="107"/>
      <c r="T655" s="107"/>
    </row>
    <row r="656" spans="1:20" ht="15.75" customHeight="1">
      <c r="A656" s="107"/>
      <c r="B656" s="107"/>
      <c r="C656" s="107"/>
      <c r="D656" s="107"/>
      <c r="E656" s="107"/>
      <c r="F656" s="107"/>
      <c r="G656" s="107"/>
      <c r="H656" s="107"/>
      <c r="I656" s="107"/>
      <c r="J656" s="420"/>
      <c r="K656" s="420"/>
      <c r="L656" s="420"/>
      <c r="M656" s="421"/>
      <c r="N656" s="107"/>
      <c r="O656" s="107"/>
      <c r="P656" s="107"/>
      <c r="Q656" s="107"/>
      <c r="R656" s="107"/>
      <c r="S656" s="107"/>
      <c r="T656" s="107"/>
    </row>
    <row r="657" spans="1:20" ht="15.75" customHeight="1">
      <c r="A657" s="107"/>
      <c r="B657" s="107"/>
      <c r="C657" s="107"/>
      <c r="D657" s="107"/>
      <c r="E657" s="107"/>
      <c r="F657" s="107"/>
      <c r="G657" s="107"/>
      <c r="H657" s="107"/>
      <c r="I657" s="107"/>
      <c r="J657" s="420"/>
      <c r="K657" s="420"/>
      <c r="L657" s="420"/>
      <c r="M657" s="421"/>
      <c r="N657" s="107"/>
      <c r="O657" s="107"/>
      <c r="P657" s="107"/>
      <c r="Q657" s="107"/>
      <c r="R657" s="107"/>
      <c r="S657" s="107"/>
      <c r="T657" s="107"/>
    </row>
    <row r="658" spans="1:20" ht="15.75" customHeight="1">
      <c r="A658" s="107"/>
      <c r="B658" s="107"/>
      <c r="C658" s="107"/>
      <c r="D658" s="107"/>
      <c r="E658" s="107"/>
      <c r="F658" s="107"/>
      <c r="G658" s="107"/>
      <c r="H658" s="107"/>
      <c r="I658" s="107"/>
      <c r="J658" s="420"/>
      <c r="K658" s="420"/>
      <c r="L658" s="420"/>
      <c r="M658" s="421"/>
      <c r="N658" s="107"/>
      <c r="O658" s="107"/>
      <c r="P658" s="107"/>
      <c r="Q658" s="107"/>
      <c r="R658" s="107"/>
      <c r="S658" s="107"/>
      <c r="T658" s="107"/>
    </row>
    <row r="659" spans="1:20" ht="15.75" customHeight="1">
      <c r="A659" s="107"/>
      <c r="B659" s="107"/>
      <c r="C659" s="107"/>
      <c r="D659" s="107"/>
      <c r="E659" s="107"/>
      <c r="F659" s="107"/>
      <c r="G659" s="107"/>
      <c r="H659" s="107"/>
      <c r="I659" s="107"/>
      <c r="J659" s="420"/>
      <c r="K659" s="420"/>
      <c r="L659" s="420"/>
      <c r="M659" s="421"/>
      <c r="N659" s="107"/>
      <c r="O659" s="107"/>
      <c r="P659" s="107"/>
      <c r="Q659" s="107"/>
      <c r="R659" s="107"/>
      <c r="S659" s="107"/>
      <c r="T659" s="107"/>
    </row>
    <row r="660" spans="1:20" ht="15.75" customHeight="1">
      <c r="A660" s="107"/>
      <c r="B660" s="107"/>
      <c r="C660" s="107"/>
      <c r="D660" s="107"/>
      <c r="E660" s="107"/>
      <c r="F660" s="107"/>
      <c r="G660" s="107"/>
      <c r="H660" s="107"/>
      <c r="I660" s="107"/>
      <c r="J660" s="420"/>
      <c r="K660" s="420"/>
      <c r="L660" s="420"/>
      <c r="M660" s="421"/>
      <c r="N660" s="107"/>
      <c r="O660" s="107"/>
      <c r="P660" s="107"/>
      <c r="Q660" s="107"/>
      <c r="R660" s="107"/>
      <c r="S660" s="107"/>
      <c r="T660" s="107"/>
    </row>
    <row r="661" spans="1:20" ht="15.75" customHeight="1">
      <c r="A661" s="107"/>
      <c r="B661" s="107"/>
      <c r="C661" s="107"/>
      <c r="D661" s="107"/>
      <c r="E661" s="107"/>
      <c r="F661" s="107"/>
      <c r="G661" s="107"/>
      <c r="H661" s="107"/>
      <c r="I661" s="107"/>
      <c r="J661" s="420"/>
      <c r="K661" s="420"/>
      <c r="L661" s="420"/>
      <c r="M661" s="421"/>
      <c r="N661" s="107"/>
      <c r="O661" s="107"/>
      <c r="P661" s="107"/>
      <c r="Q661" s="107"/>
      <c r="R661" s="107"/>
      <c r="S661" s="107"/>
      <c r="T661" s="107"/>
    </row>
    <row r="662" spans="1:20" ht="15.75" customHeight="1">
      <c r="A662" s="107"/>
      <c r="B662" s="107"/>
      <c r="C662" s="107"/>
      <c r="D662" s="107"/>
      <c r="E662" s="107"/>
      <c r="F662" s="107"/>
      <c r="G662" s="107"/>
      <c r="H662" s="107"/>
      <c r="I662" s="107"/>
      <c r="J662" s="420"/>
      <c r="K662" s="420"/>
      <c r="L662" s="420"/>
      <c r="M662" s="421"/>
      <c r="N662" s="107"/>
      <c r="O662" s="107"/>
      <c r="P662" s="107"/>
      <c r="Q662" s="107"/>
      <c r="R662" s="107"/>
      <c r="S662" s="107"/>
      <c r="T662" s="107"/>
    </row>
    <row r="663" spans="1:20" ht="15.75" customHeight="1">
      <c r="A663" s="107"/>
      <c r="B663" s="107"/>
      <c r="C663" s="107"/>
      <c r="D663" s="107"/>
      <c r="E663" s="107"/>
      <c r="F663" s="107"/>
      <c r="G663" s="107"/>
      <c r="H663" s="107"/>
      <c r="I663" s="107"/>
      <c r="J663" s="420"/>
      <c r="K663" s="420"/>
      <c r="L663" s="420"/>
      <c r="M663" s="421"/>
      <c r="N663" s="107"/>
      <c r="O663" s="107"/>
      <c r="P663" s="107"/>
      <c r="Q663" s="107"/>
      <c r="R663" s="107"/>
      <c r="S663" s="107"/>
      <c r="T663" s="107"/>
    </row>
    <row r="664" spans="1:20" ht="15.75" customHeight="1">
      <c r="A664" s="107"/>
      <c r="B664" s="107"/>
      <c r="C664" s="107"/>
      <c r="D664" s="107"/>
      <c r="E664" s="107"/>
      <c r="F664" s="107"/>
      <c r="G664" s="107"/>
      <c r="H664" s="107"/>
      <c r="I664" s="107"/>
      <c r="J664" s="420"/>
      <c r="K664" s="420"/>
      <c r="L664" s="420"/>
      <c r="M664" s="421"/>
      <c r="N664" s="107"/>
      <c r="O664" s="107"/>
      <c r="P664" s="107"/>
      <c r="Q664" s="107"/>
      <c r="R664" s="107"/>
      <c r="S664" s="107"/>
      <c r="T664" s="107"/>
    </row>
    <row r="665" spans="1:20" ht="15.75" customHeight="1">
      <c r="A665" s="107"/>
      <c r="B665" s="107"/>
      <c r="C665" s="107"/>
      <c r="D665" s="107"/>
      <c r="E665" s="107"/>
      <c r="F665" s="107"/>
      <c r="G665" s="107"/>
      <c r="H665" s="107"/>
      <c r="I665" s="107"/>
      <c r="J665" s="420"/>
      <c r="K665" s="420"/>
      <c r="L665" s="420"/>
      <c r="M665" s="421"/>
      <c r="N665" s="107"/>
      <c r="O665" s="107"/>
      <c r="P665" s="107"/>
      <c r="Q665" s="107"/>
      <c r="R665" s="107"/>
      <c r="S665" s="107"/>
      <c r="T665" s="107"/>
    </row>
    <row r="666" spans="1:20" ht="15.75" customHeight="1">
      <c r="A666" s="107"/>
      <c r="B666" s="107"/>
      <c r="C666" s="107"/>
      <c r="D666" s="107"/>
      <c r="E666" s="107"/>
      <c r="F666" s="107"/>
      <c r="G666" s="107"/>
      <c r="H666" s="107"/>
      <c r="I666" s="107"/>
      <c r="J666" s="420"/>
      <c r="K666" s="420"/>
      <c r="L666" s="420"/>
      <c r="M666" s="421"/>
      <c r="N666" s="107"/>
      <c r="O666" s="107"/>
      <c r="P666" s="107"/>
      <c r="Q666" s="107"/>
      <c r="R666" s="107"/>
      <c r="S666" s="107"/>
      <c r="T666" s="107"/>
    </row>
    <row r="667" spans="1:20" ht="15.75" customHeight="1">
      <c r="A667" s="107"/>
      <c r="B667" s="107"/>
      <c r="C667" s="107"/>
      <c r="D667" s="107"/>
      <c r="E667" s="107"/>
      <c r="F667" s="107"/>
      <c r="G667" s="107"/>
      <c r="H667" s="107"/>
      <c r="I667" s="107"/>
      <c r="J667" s="420"/>
      <c r="K667" s="420"/>
      <c r="L667" s="420"/>
      <c r="M667" s="421"/>
      <c r="N667" s="107"/>
      <c r="O667" s="107"/>
      <c r="P667" s="107"/>
      <c r="Q667" s="107"/>
      <c r="R667" s="107"/>
      <c r="S667" s="107"/>
      <c r="T667" s="107"/>
    </row>
    <row r="668" spans="1:20" ht="15.75" customHeight="1">
      <c r="A668" s="107"/>
      <c r="B668" s="107"/>
      <c r="C668" s="107"/>
      <c r="D668" s="107"/>
      <c r="E668" s="107"/>
      <c r="F668" s="107"/>
      <c r="G668" s="107"/>
      <c r="H668" s="107"/>
      <c r="I668" s="107"/>
      <c r="J668" s="420"/>
      <c r="K668" s="420"/>
      <c r="L668" s="420"/>
      <c r="M668" s="421"/>
      <c r="N668" s="107"/>
      <c r="O668" s="107"/>
      <c r="P668" s="107"/>
      <c r="Q668" s="107"/>
      <c r="R668" s="107"/>
      <c r="S668" s="107"/>
      <c r="T668" s="107"/>
    </row>
    <row r="669" spans="1:20" ht="15.75" customHeight="1">
      <c r="A669" s="107"/>
      <c r="B669" s="107"/>
      <c r="C669" s="107"/>
      <c r="D669" s="107"/>
      <c r="E669" s="107"/>
      <c r="F669" s="107"/>
      <c r="G669" s="107"/>
      <c r="H669" s="107"/>
      <c r="I669" s="107"/>
      <c r="J669" s="420"/>
      <c r="K669" s="420"/>
      <c r="L669" s="420"/>
      <c r="M669" s="421"/>
      <c r="N669" s="107"/>
      <c r="O669" s="107"/>
      <c r="P669" s="107"/>
      <c r="Q669" s="107"/>
      <c r="R669" s="107"/>
      <c r="S669" s="107"/>
      <c r="T669" s="107"/>
    </row>
    <row r="670" spans="1:20" ht="15.75" customHeight="1">
      <c r="A670" s="107"/>
      <c r="B670" s="107"/>
      <c r="C670" s="107"/>
      <c r="D670" s="107"/>
      <c r="E670" s="107"/>
      <c r="F670" s="107"/>
      <c r="G670" s="107"/>
      <c r="H670" s="107"/>
      <c r="I670" s="107"/>
      <c r="J670" s="420"/>
      <c r="K670" s="420"/>
      <c r="L670" s="420"/>
      <c r="M670" s="421"/>
      <c r="N670" s="107"/>
      <c r="O670" s="107"/>
      <c r="P670" s="107"/>
      <c r="Q670" s="107"/>
      <c r="R670" s="107"/>
      <c r="S670" s="107"/>
      <c r="T670" s="107"/>
    </row>
    <row r="671" spans="1:20" ht="15.75" customHeight="1">
      <c r="A671" s="107"/>
      <c r="B671" s="107"/>
      <c r="C671" s="107"/>
      <c r="D671" s="107"/>
      <c r="E671" s="107"/>
      <c r="F671" s="107"/>
      <c r="G671" s="107"/>
      <c r="H671" s="107"/>
      <c r="I671" s="107"/>
      <c r="J671" s="420"/>
      <c r="K671" s="420"/>
      <c r="L671" s="420"/>
      <c r="M671" s="421"/>
      <c r="N671" s="107"/>
      <c r="O671" s="107"/>
      <c r="P671" s="107"/>
      <c r="Q671" s="107"/>
      <c r="R671" s="107"/>
      <c r="S671" s="107"/>
      <c r="T671" s="107"/>
    </row>
    <row r="672" spans="1:20" ht="15.75" customHeight="1">
      <c r="A672" s="107"/>
      <c r="B672" s="107"/>
      <c r="C672" s="107"/>
      <c r="D672" s="107"/>
      <c r="E672" s="107"/>
      <c r="F672" s="107"/>
      <c r="G672" s="107"/>
      <c r="H672" s="107"/>
      <c r="I672" s="107"/>
      <c r="J672" s="420"/>
      <c r="K672" s="420"/>
      <c r="L672" s="420"/>
      <c r="M672" s="421"/>
      <c r="N672" s="107"/>
      <c r="O672" s="107"/>
      <c r="P672" s="107"/>
      <c r="Q672" s="107"/>
      <c r="R672" s="107"/>
      <c r="S672" s="107"/>
      <c r="T672" s="107"/>
    </row>
    <row r="673" spans="1:20" ht="15.75" customHeight="1">
      <c r="A673" s="107"/>
      <c r="B673" s="107"/>
      <c r="C673" s="107"/>
      <c r="D673" s="107"/>
      <c r="E673" s="107"/>
      <c r="F673" s="107"/>
      <c r="G673" s="107"/>
      <c r="H673" s="107"/>
      <c r="I673" s="107"/>
      <c r="J673" s="420"/>
      <c r="K673" s="420"/>
      <c r="L673" s="420"/>
      <c r="M673" s="421"/>
      <c r="N673" s="107"/>
      <c r="O673" s="107"/>
      <c r="P673" s="107"/>
      <c r="Q673" s="107"/>
      <c r="R673" s="107"/>
      <c r="S673" s="107"/>
      <c r="T673" s="107"/>
    </row>
    <row r="674" spans="1:20" ht="15.75" customHeight="1">
      <c r="A674" s="107"/>
      <c r="B674" s="107"/>
      <c r="C674" s="107"/>
      <c r="D674" s="107"/>
      <c r="E674" s="107"/>
      <c r="F674" s="107"/>
      <c r="G674" s="107"/>
      <c r="H674" s="107"/>
      <c r="I674" s="107"/>
      <c r="J674" s="420"/>
      <c r="K674" s="420"/>
      <c r="L674" s="420"/>
      <c r="M674" s="421"/>
      <c r="N674" s="107"/>
      <c r="O674" s="107"/>
      <c r="P674" s="107"/>
      <c r="Q674" s="107"/>
      <c r="R674" s="107"/>
      <c r="S674" s="107"/>
      <c r="T674" s="107"/>
    </row>
    <row r="675" spans="1:20" ht="15.75" customHeight="1">
      <c r="A675" s="107"/>
      <c r="B675" s="107"/>
      <c r="C675" s="107"/>
      <c r="D675" s="107"/>
      <c r="E675" s="107"/>
      <c r="F675" s="107"/>
      <c r="G675" s="107"/>
      <c r="H675" s="107"/>
      <c r="I675" s="107"/>
      <c r="J675" s="420"/>
      <c r="K675" s="420"/>
      <c r="L675" s="420"/>
      <c r="M675" s="421"/>
      <c r="N675" s="107"/>
      <c r="O675" s="107"/>
      <c r="P675" s="107"/>
      <c r="Q675" s="107"/>
      <c r="R675" s="107"/>
      <c r="S675" s="107"/>
      <c r="T675" s="107"/>
    </row>
    <row r="676" spans="1:20" ht="15.75" customHeight="1">
      <c r="A676" s="107"/>
      <c r="B676" s="107"/>
      <c r="C676" s="107"/>
      <c r="D676" s="107"/>
      <c r="E676" s="107"/>
      <c r="F676" s="107"/>
      <c r="G676" s="107"/>
      <c r="H676" s="107"/>
      <c r="I676" s="107"/>
      <c r="J676" s="420"/>
      <c r="K676" s="420"/>
      <c r="L676" s="420"/>
      <c r="M676" s="421"/>
      <c r="N676" s="107"/>
      <c r="O676" s="107"/>
      <c r="P676" s="107"/>
      <c r="Q676" s="107"/>
      <c r="R676" s="107"/>
      <c r="S676" s="107"/>
      <c r="T676" s="107"/>
    </row>
    <row r="677" spans="1:20" ht="15.75" customHeight="1">
      <c r="A677" s="107"/>
      <c r="B677" s="107"/>
      <c r="C677" s="107"/>
      <c r="D677" s="107"/>
      <c r="E677" s="107"/>
      <c r="F677" s="107"/>
      <c r="G677" s="107"/>
      <c r="H677" s="107"/>
      <c r="I677" s="107"/>
      <c r="J677" s="420"/>
      <c r="K677" s="420"/>
      <c r="L677" s="420"/>
      <c r="M677" s="421"/>
      <c r="N677" s="107"/>
      <c r="O677" s="107"/>
      <c r="P677" s="107"/>
      <c r="Q677" s="107"/>
      <c r="R677" s="107"/>
      <c r="S677" s="107"/>
      <c r="T677" s="107"/>
    </row>
    <row r="678" spans="1:20" ht="15.75" customHeight="1">
      <c r="A678" s="107"/>
      <c r="B678" s="107"/>
      <c r="C678" s="107"/>
      <c r="D678" s="107"/>
      <c r="E678" s="107"/>
      <c r="F678" s="107"/>
      <c r="G678" s="107"/>
      <c r="H678" s="107"/>
      <c r="I678" s="107"/>
      <c r="J678" s="420"/>
      <c r="K678" s="420"/>
      <c r="L678" s="420"/>
      <c r="M678" s="421"/>
      <c r="N678" s="107"/>
      <c r="O678" s="107"/>
      <c r="P678" s="107"/>
      <c r="Q678" s="107"/>
      <c r="R678" s="107"/>
      <c r="S678" s="107"/>
      <c r="T678" s="107"/>
    </row>
    <row r="679" spans="1:20" ht="15.75" customHeight="1">
      <c r="A679" s="107"/>
      <c r="B679" s="107"/>
      <c r="C679" s="107"/>
      <c r="D679" s="107"/>
      <c r="E679" s="107"/>
      <c r="F679" s="107"/>
      <c r="G679" s="107"/>
      <c r="H679" s="107"/>
      <c r="I679" s="107"/>
      <c r="J679" s="420"/>
      <c r="K679" s="420"/>
      <c r="L679" s="420"/>
      <c r="M679" s="421"/>
      <c r="N679" s="107"/>
      <c r="O679" s="107"/>
      <c r="P679" s="107"/>
      <c r="Q679" s="107"/>
      <c r="R679" s="107"/>
      <c r="S679" s="107"/>
      <c r="T679" s="107"/>
    </row>
    <row r="680" spans="1:20" ht="15.75" customHeight="1">
      <c r="A680" s="107"/>
      <c r="B680" s="107"/>
      <c r="C680" s="107"/>
      <c r="D680" s="107"/>
      <c r="E680" s="107"/>
      <c r="F680" s="107"/>
      <c r="G680" s="107"/>
      <c r="H680" s="107"/>
      <c r="I680" s="107"/>
      <c r="J680" s="420"/>
      <c r="K680" s="420"/>
      <c r="L680" s="420"/>
      <c r="M680" s="421"/>
      <c r="N680" s="107"/>
      <c r="O680" s="107"/>
      <c r="P680" s="107"/>
      <c r="Q680" s="107"/>
      <c r="R680" s="107"/>
      <c r="S680" s="107"/>
      <c r="T680" s="107"/>
    </row>
    <row r="681" spans="1:20" ht="15.75" customHeight="1">
      <c r="A681" s="107"/>
      <c r="B681" s="107"/>
      <c r="C681" s="107"/>
      <c r="D681" s="107"/>
      <c r="E681" s="107"/>
      <c r="F681" s="107"/>
      <c r="G681" s="107"/>
      <c r="H681" s="107"/>
      <c r="I681" s="107"/>
      <c r="J681" s="420"/>
      <c r="K681" s="420"/>
      <c r="L681" s="420"/>
      <c r="M681" s="421"/>
      <c r="N681" s="107"/>
      <c r="O681" s="107"/>
      <c r="P681" s="107"/>
      <c r="Q681" s="107"/>
      <c r="R681" s="107"/>
      <c r="S681" s="107"/>
      <c r="T681" s="107"/>
    </row>
    <row r="682" spans="1:20" ht="15.75" customHeight="1">
      <c r="A682" s="107"/>
      <c r="B682" s="107"/>
      <c r="C682" s="107"/>
      <c r="D682" s="107"/>
      <c r="E682" s="107"/>
      <c r="F682" s="107"/>
      <c r="G682" s="107"/>
      <c r="H682" s="107"/>
      <c r="I682" s="107"/>
      <c r="J682" s="420"/>
      <c r="K682" s="420"/>
      <c r="L682" s="420"/>
      <c r="M682" s="421"/>
      <c r="N682" s="107"/>
      <c r="O682" s="107"/>
      <c r="P682" s="107"/>
      <c r="Q682" s="107"/>
      <c r="R682" s="107"/>
      <c r="S682" s="107"/>
      <c r="T682" s="107"/>
    </row>
    <row r="683" spans="1:20" ht="15.75" customHeight="1">
      <c r="A683" s="107"/>
      <c r="B683" s="107"/>
      <c r="C683" s="107"/>
      <c r="D683" s="107"/>
      <c r="E683" s="107"/>
      <c r="F683" s="107"/>
      <c r="G683" s="107"/>
      <c r="H683" s="107"/>
      <c r="I683" s="107"/>
      <c r="J683" s="420"/>
      <c r="K683" s="420"/>
      <c r="L683" s="420"/>
      <c r="M683" s="421"/>
      <c r="N683" s="107"/>
      <c r="O683" s="107"/>
      <c r="P683" s="107"/>
      <c r="Q683" s="107"/>
      <c r="R683" s="107"/>
      <c r="S683" s="107"/>
      <c r="T683" s="107"/>
    </row>
    <row r="684" spans="1:20" ht="15.75" customHeight="1">
      <c r="A684" s="107"/>
      <c r="B684" s="107"/>
      <c r="C684" s="107"/>
      <c r="D684" s="107"/>
      <c r="E684" s="107"/>
      <c r="F684" s="107"/>
      <c r="G684" s="107"/>
      <c r="H684" s="107"/>
      <c r="I684" s="107"/>
      <c r="J684" s="420"/>
      <c r="K684" s="420"/>
      <c r="L684" s="420"/>
      <c r="M684" s="421"/>
      <c r="N684" s="107"/>
      <c r="O684" s="107"/>
      <c r="P684" s="107"/>
      <c r="Q684" s="107"/>
      <c r="R684" s="107"/>
      <c r="S684" s="107"/>
      <c r="T684" s="107"/>
    </row>
    <row r="685" spans="1:20" ht="15.75" customHeight="1">
      <c r="A685" s="107"/>
      <c r="B685" s="107"/>
      <c r="C685" s="107"/>
      <c r="D685" s="107"/>
      <c r="E685" s="107"/>
      <c r="F685" s="107"/>
      <c r="G685" s="107"/>
      <c r="H685" s="107"/>
      <c r="I685" s="107"/>
      <c r="J685" s="420"/>
      <c r="K685" s="420"/>
      <c r="L685" s="420"/>
      <c r="M685" s="421"/>
      <c r="N685" s="107"/>
      <c r="O685" s="107"/>
      <c r="P685" s="107"/>
      <c r="Q685" s="107"/>
      <c r="R685" s="107"/>
      <c r="S685" s="107"/>
      <c r="T685" s="107"/>
    </row>
    <row r="686" spans="1:20" ht="15.75" customHeight="1">
      <c r="A686" s="107"/>
      <c r="B686" s="107"/>
      <c r="C686" s="107"/>
      <c r="D686" s="107"/>
      <c r="E686" s="107"/>
      <c r="F686" s="107"/>
      <c r="G686" s="107"/>
      <c r="H686" s="107"/>
      <c r="I686" s="107"/>
      <c r="J686" s="420"/>
      <c r="K686" s="420"/>
      <c r="L686" s="420"/>
      <c r="M686" s="421"/>
      <c r="N686" s="107"/>
      <c r="O686" s="107"/>
      <c r="P686" s="107"/>
      <c r="Q686" s="107"/>
      <c r="R686" s="107"/>
      <c r="S686" s="107"/>
      <c r="T686" s="107"/>
    </row>
    <row r="687" spans="1:20" ht="15.75" customHeight="1">
      <c r="A687" s="107"/>
      <c r="B687" s="107"/>
      <c r="C687" s="107"/>
      <c r="D687" s="107"/>
      <c r="E687" s="107"/>
      <c r="F687" s="107"/>
      <c r="G687" s="107"/>
      <c r="H687" s="107"/>
      <c r="I687" s="107"/>
      <c r="J687" s="420"/>
      <c r="K687" s="420"/>
      <c r="L687" s="420"/>
      <c r="M687" s="421"/>
      <c r="N687" s="107"/>
      <c r="O687" s="107"/>
      <c r="P687" s="107"/>
      <c r="Q687" s="107"/>
      <c r="R687" s="107"/>
      <c r="S687" s="107"/>
      <c r="T687" s="107"/>
    </row>
    <row r="688" spans="1:20" ht="15.75" customHeight="1">
      <c r="A688" s="107"/>
      <c r="B688" s="107"/>
      <c r="C688" s="107"/>
      <c r="D688" s="107"/>
      <c r="E688" s="107"/>
      <c r="F688" s="107"/>
      <c r="G688" s="107"/>
      <c r="H688" s="107"/>
      <c r="I688" s="107"/>
      <c r="J688" s="420"/>
      <c r="K688" s="420"/>
      <c r="L688" s="420"/>
      <c r="M688" s="421"/>
      <c r="N688" s="107"/>
      <c r="O688" s="107"/>
      <c r="P688" s="107"/>
      <c r="Q688" s="107"/>
      <c r="R688" s="107"/>
      <c r="S688" s="107"/>
      <c r="T688" s="107"/>
    </row>
    <row r="689" spans="1:20" ht="15.75" customHeight="1">
      <c r="A689" s="107"/>
      <c r="B689" s="107"/>
      <c r="C689" s="107"/>
      <c r="D689" s="107"/>
      <c r="E689" s="107"/>
      <c r="F689" s="107"/>
      <c r="G689" s="107"/>
      <c r="H689" s="107"/>
      <c r="I689" s="107"/>
      <c r="J689" s="420"/>
      <c r="K689" s="420"/>
      <c r="L689" s="420"/>
      <c r="M689" s="421"/>
      <c r="N689" s="107"/>
      <c r="O689" s="107"/>
      <c r="P689" s="107"/>
      <c r="Q689" s="107"/>
      <c r="R689" s="107"/>
      <c r="S689" s="107"/>
      <c r="T689" s="107"/>
    </row>
    <row r="690" spans="1:20" ht="15.75" customHeight="1">
      <c r="A690" s="107"/>
      <c r="B690" s="107"/>
      <c r="C690" s="107"/>
      <c r="D690" s="107"/>
      <c r="E690" s="107"/>
      <c r="F690" s="107"/>
      <c r="G690" s="107"/>
      <c r="H690" s="107"/>
      <c r="I690" s="107"/>
      <c r="J690" s="420"/>
      <c r="K690" s="420"/>
      <c r="L690" s="420"/>
      <c r="M690" s="421"/>
      <c r="N690" s="107"/>
      <c r="O690" s="107"/>
      <c r="P690" s="107"/>
      <c r="Q690" s="107"/>
      <c r="R690" s="107"/>
      <c r="S690" s="107"/>
      <c r="T690" s="107"/>
    </row>
    <row r="691" spans="1:20" ht="15.75" customHeight="1">
      <c r="A691" s="107"/>
      <c r="B691" s="107"/>
      <c r="C691" s="107"/>
      <c r="D691" s="107"/>
      <c r="E691" s="107"/>
      <c r="F691" s="107"/>
      <c r="G691" s="107"/>
      <c r="H691" s="107"/>
      <c r="I691" s="107"/>
      <c r="J691" s="420"/>
      <c r="K691" s="420"/>
      <c r="L691" s="420"/>
      <c r="M691" s="421"/>
      <c r="N691" s="107"/>
      <c r="O691" s="107"/>
      <c r="P691" s="107"/>
      <c r="Q691" s="107"/>
      <c r="R691" s="107"/>
      <c r="S691" s="107"/>
      <c r="T691" s="107"/>
    </row>
    <row r="692" spans="1:20" ht="15.75" customHeight="1">
      <c r="A692" s="107"/>
      <c r="B692" s="107"/>
      <c r="C692" s="107"/>
      <c r="D692" s="107"/>
      <c r="E692" s="107"/>
      <c r="F692" s="107"/>
      <c r="G692" s="107"/>
      <c r="H692" s="107"/>
      <c r="I692" s="107"/>
      <c r="J692" s="420"/>
      <c r="K692" s="420"/>
      <c r="L692" s="420"/>
      <c r="M692" s="421"/>
      <c r="N692" s="107"/>
      <c r="O692" s="107"/>
      <c r="P692" s="107"/>
      <c r="Q692" s="107"/>
      <c r="R692" s="107"/>
      <c r="S692" s="107"/>
      <c r="T692" s="107"/>
    </row>
    <row r="693" spans="1:20" ht="15.75" customHeight="1">
      <c r="A693" s="107"/>
      <c r="B693" s="107"/>
      <c r="C693" s="107"/>
      <c r="D693" s="107"/>
      <c r="E693" s="107"/>
      <c r="F693" s="107"/>
      <c r="G693" s="107"/>
      <c r="H693" s="107"/>
      <c r="I693" s="107"/>
      <c r="J693" s="420"/>
      <c r="K693" s="420"/>
      <c r="L693" s="420"/>
      <c r="M693" s="421"/>
      <c r="N693" s="107"/>
      <c r="O693" s="107"/>
      <c r="P693" s="107"/>
      <c r="Q693" s="107"/>
      <c r="R693" s="107"/>
      <c r="S693" s="107"/>
      <c r="T693" s="107"/>
    </row>
    <row r="694" spans="1:20" ht="15.75" customHeight="1">
      <c r="A694" s="107"/>
      <c r="B694" s="107"/>
      <c r="C694" s="107"/>
      <c r="D694" s="107"/>
      <c r="E694" s="107"/>
      <c r="F694" s="107"/>
      <c r="G694" s="107"/>
      <c r="H694" s="107"/>
      <c r="I694" s="107"/>
      <c r="J694" s="420"/>
      <c r="K694" s="420"/>
      <c r="L694" s="420"/>
      <c r="M694" s="421"/>
      <c r="N694" s="107"/>
      <c r="O694" s="107"/>
      <c r="P694" s="107"/>
      <c r="Q694" s="107"/>
      <c r="R694" s="107"/>
      <c r="S694" s="107"/>
      <c r="T694" s="107"/>
    </row>
    <row r="695" spans="1:20" ht="15.75" customHeight="1">
      <c r="A695" s="107"/>
      <c r="B695" s="107"/>
      <c r="C695" s="107"/>
      <c r="D695" s="107"/>
      <c r="E695" s="107"/>
      <c r="F695" s="107"/>
      <c r="G695" s="107"/>
      <c r="H695" s="107"/>
      <c r="I695" s="107"/>
      <c r="J695" s="420"/>
      <c r="K695" s="420"/>
      <c r="L695" s="420"/>
      <c r="M695" s="421"/>
      <c r="N695" s="107"/>
      <c r="O695" s="107"/>
      <c r="P695" s="107"/>
      <c r="Q695" s="107"/>
      <c r="R695" s="107"/>
      <c r="S695" s="107"/>
      <c r="T695" s="107"/>
    </row>
    <row r="696" spans="1:20" ht="15.75" customHeight="1">
      <c r="A696" s="107"/>
      <c r="B696" s="107"/>
      <c r="C696" s="107"/>
      <c r="D696" s="107"/>
      <c r="E696" s="107"/>
      <c r="F696" s="107"/>
      <c r="G696" s="107"/>
      <c r="H696" s="107"/>
      <c r="I696" s="107"/>
      <c r="J696" s="420"/>
      <c r="K696" s="420"/>
      <c r="L696" s="420"/>
      <c r="M696" s="421"/>
      <c r="N696" s="107"/>
      <c r="O696" s="107"/>
      <c r="P696" s="107"/>
      <c r="Q696" s="107"/>
      <c r="R696" s="107"/>
      <c r="S696" s="107"/>
      <c r="T696" s="107"/>
    </row>
    <row r="697" spans="1:20" ht="15.75" customHeight="1">
      <c r="A697" s="107"/>
      <c r="B697" s="107"/>
      <c r="C697" s="107"/>
      <c r="D697" s="107"/>
      <c r="E697" s="107"/>
      <c r="F697" s="107"/>
      <c r="G697" s="107"/>
      <c r="H697" s="107"/>
      <c r="I697" s="107"/>
      <c r="J697" s="420"/>
      <c r="K697" s="420"/>
      <c r="L697" s="420"/>
      <c r="M697" s="421"/>
      <c r="N697" s="107"/>
      <c r="O697" s="107"/>
      <c r="P697" s="107"/>
      <c r="Q697" s="107"/>
      <c r="R697" s="107"/>
      <c r="S697" s="107"/>
      <c r="T697" s="107"/>
    </row>
    <row r="698" spans="1:20" ht="15.75" customHeight="1">
      <c r="A698" s="107"/>
      <c r="B698" s="107"/>
      <c r="C698" s="107"/>
      <c r="D698" s="107"/>
      <c r="E698" s="107"/>
      <c r="F698" s="107"/>
      <c r="G698" s="107"/>
      <c r="H698" s="107"/>
      <c r="I698" s="107"/>
      <c r="J698" s="420"/>
      <c r="K698" s="420"/>
      <c r="L698" s="420"/>
      <c r="M698" s="421"/>
      <c r="N698" s="107"/>
      <c r="O698" s="107"/>
      <c r="P698" s="107"/>
      <c r="Q698" s="107"/>
      <c r="R698" s="107"/>
      <c r="S698" s="107"/>
      <c r="T698" s="107"/>
    </row>
    <row r="699" spans="1:20" ht="15.75" customHeight="1">
      <c r="A699" s="107"/>
      <c r="B699" s="107"/>
      <c r="C699" s="107"/>
      <c r="D699" s="107"/>
      <c r="E699" s="107"/>
      <c r="F699" s="107"/>
      <c r="G699" s="107"/>
      <c r="H699" s="107"/>
      <c r="I699" s="107"/>
      <c r="J699" s="420"/>
      <c r="K699" s="420"/>
      <c r="L699" s="420"/>
      <c r="M699" s="421"/>
      <c r="N699" s="107"/>
      <c r="O699" s="107"/>
      <c r="P699" s="107"/>
      <c r="Q699" s="107"/>
      <c r="R699" s="107"/>
      <c r="S699" s="107"/>
      <c r="T699" s="107"/>
    </row>
    <row r="700" spans="1:20" ht="15.75" customHeight="1">
      <c r="A700" s="107"/>
      <c r="B700" s="107"/>
      <c r="C700" s="107"/>
      <c r="D700" s="107"/>
      <c r="E700" s="107"/>
      <c r="F700" s="107"/>
      <c r="G700" s="107"/>
      <c r="H700" s="107"/>
      <c r="I700" s="107"/>
      <c r="J700" s="420"/>
      <c r="K700" s="420"/>
      <c r="L700" s="420"/>
      <c r="M700" s="421"/>
      <c r="N700" s="107"/>
      <c r="O700" s="107"/>
      <c r="P700" s="107"/>
      <c r="Q700" s="107"/>
      <c r="R700" s="107"/>
      <c r="S700" s="107"/>
      <c r="T700" s="107"/>
    </row>
    <row r="701" spans="1:20" ht="15.75" customHeight="1">
      <c r="A701" s="107"/>
      <c r="B701" s="107"/>
      <c r="C701" s="107"/>
      <c r="D701" s="107"/>
      <c r="E701" s="107"/>
      <c r="F701" s="107"/>
      <c r="G701" s="107"/>
      <c r="H701" s="107"/>
      <c r="I701" s="107"/>
      <c r="J701" s="420"/>
      <c r="K701" s="420"/>
      <c r="L701" s="420"/>
      <c r="M701" s="421"/>
      <c r="N701" s="107"/>
      <c r="O701" s="107"/>
      <c r="P701" s="107"/>
      <c r="Q701" s="107"/>
      <c r="R701" s="107"/>
      <c r="S701" s="107"/>
      <c r="T701" s="107"/>
    </row>
    <row r="702" spans="1:20" ht="15.75" customHeight="1">
      <c r="A702" s="107"/>
      <c r="B702" s="107"/>
      <c r="C702" s="107"/>
      <c r="D702" s="107"/>
      <c r="E702" s="107"/>
      <c r="F702" s="107"/>
      <c r="G702" s="107"/>
      <c r="H702" s="107"/>
      <c r="I702" s="107"/>
      <c r="J702" s="420"/>
      <c r="K702" s="420"/>
      <c r="L702" s="420"/>
      <c r="M702" s="421"/>
      <c r="N702" s="107"/>
      <c r="O702" s="107"/>
      <c r="P702" s="107"/>
      <c r="Q702" s="107"/>
      <c r="R702" s="107"/>
      <c r="S702" s="107"/>
      <c r="T702" s="107"/>
    </row>
    <row r="703" spans="1:20" ht="15.75" customHeight="1">
      <c r="A703" s="107"/>
      <c r="B703" s="107"/>
      <c r="C703" s="107"/>
      <c r="D703" s="107"/>
      <c r="E703" s="107"/>
      <c r="F703" s="107"/>
      <c r="G703" s="107"/>
      <c r="H703" s="107"/>
      <c r="I703" s="107"/>
      <c r="J703" s="420"/>
      <c r="K703" s="420"/>
      <c r="L703" s="420"/>
      <c r="M703" s="421"/>
      <c r="N703" s="107"/>
      <c r="O703" s="107"/>
      <c r="P703" s="107"/>
      <c r="Q703" s="107"/>
      <c r="R703" s="107"/>
      <c r="S703" s="107"/>
      <c r="T703" s="107"/>
    </row>
    <row r="704" spans="1:20" ht="15.75" customHeight="1">
      <c r="A704" s="107"/>
      <c r="B704" s="107"/>
      <c r="C704" s="107"/>
      <c r="D704" s="107"/>
      <c r="E704" s="107"/>
      <c r="F704" s="107"/>
      <c r="G704" s="107"/>
      <c r="H704" s="107"/>
      <c r="I704" s="107"/>
      <c r="J704" s="420"/>
      <c r="K704" s="420"/>
      <c r="L704" s="420"/>
      <c r="M704" s="421"/>
      <c r="N704" s="107"/>
      <c r="O704" s="107"/>
      <c r="P704" s="107"/>
      <c r="Q704" s="107"/>
      <c r="R704" s="107"/>
      <c r="S704" s="107"/>
      <c r="T704" s="107"/>
    </row>
    <row r="705" spans="1:20" ht="15.75" customHeight="1">
      <c r="A705" s="107"/>
      <c r="B705" s="107"/>
      <c r="C705" s="107"/>
      <c r="D705" s="107"/>
      <c r="E705" s="107"/>
      <c r="F705" s="107"/>
      <c r="G705" s="107"/>
      <c r="H705" s="107"/>
      <c r="I705" s="107"/>
      <c r="J705" s="420"/>
      <c r="K705" s="420"/>
      <c r="L705" s="420"/>
      <c r="M705" s="421"/>
      <c r="N705" s="107"/>
      <c r="O705" s="107"/>
      <c r="P705" s="107"/>
      <c r="Q705" s="107"/>
      <c r="R705" s="107"/>
      <c r="S705" s="107"/>
      <c r="T705" s="107"/>
    </row>
    <row r="706" spans="1:20" ht="15.75" customHeight="1">
      <c r="A706" s="107"/>
      <c r="B706" s="107"/>
      <c r="C706" s="107"/>
      <c r="D706" s="107"/>
      <c r="E706" s="107"/>
      <c r="F706" s="107"/>
      <c r="G706" s="107"/>
      <c r="H706" s="107"/>
      <c r="I706" s="107"/>
      <c r="J706" s="420"/>
      <c r="K706" s="420"/>
      <c r="L706" s="420"/>
      <c r="M706" s="421"/>
      <c r="N706" s="107"/>
      <c r="O706" s="107"/>
      <c r="P706" s="107"/>
      <c r="Q706" s="107"/>
      <c r="R706" s="107"/>
      <c r="S706" s="107"/>
      <c r="T706" s="107"/>
    </row>
    <row r="707" spans="1:20" ht="15.75" customHeight="1">
      <c r="A707" s="107"/>
      <c r="B707" s="107"/>
      <c r="C707" s="107"/>
      <c r="D707" s="107"/>
      <c r="E707" s="107"/>
      <c r="F707" s="107"/>
      <c r="G707" s="107"/>
      <c r="H707" s="107"/>
      <c r="I707" s="107"/>
      <c r="J707" s="420"/>
      <c r="K707" s="420"/>
      <c r="L707" s="420"/>
      <c r="M707" s="421"/>
      <c r="N707" s="107"/>
      <c r="O707" s="107"/>
      <c r="P707" s="107"/>
      <c r="Q707" s="107"/>
      <c r="R707" s="107"/>
      <c r="S707" s="107"/>
      <c r="T707" s="107"/>
    </row>
    <row r="708" spans="1:20" ht="15.75" customHeight="1">
      <c r="A708" s="107"/>
      <c r="B708" s="107"/>
      <c r="C708" s="107"/>
      <c r="D708" s="107"/>
      <c r="E708" s="107"/>
      <c r="F708" s="107"/>
      <c r="G708" s="107"/>
      <c r="H708" s="107"/>
      <c r="I708" s="107"/>
      <c r="J708" s="420"/>
      <c r="K708" s="420"/>
      <c r="L708" s="420"/>
      <c r="M708" s="421"/>
      <c r="N708" s="107"/>
      <c r="O708" s="107"/>
      <c r="P708" s="107"/>
      <c r="Q708" s="107"/>
      <c r="R708" s="107"/>
      <c r="S708" s="107"/>
      <c r="T708" s="107"/>
    </row>
    <row r="709" spans="1:20" ht="15.75" customHeight="1">
      <c r="A709" s="107"/>
      <c r="B709" s="107"/>
      <c r="C709" s="107"/>
      <c r="D709" s="107"/>
      <c r="E709" s="107"/>
      <c r="F709" s="107"/>
      <c r="G709" s="107"/>
      <c r="H709" s="107"/>
      <c r="I709" s="107"/>
      <c r="J709" s="420"/>
      <c r="K709" s="420"/>
      <c r="L709" s="420"/>
      <c r="M709" s="421"/>
      <c r="N709" s="107"/>
      <c r="O709" s="107"/>
      <c r="P709" s="107"/>
      <c r="Q709" s="107"/>
      <c r="R709" s="107"/>
      <c r="S709" s="107"/>
      <c r="T709" s="107"/>
    </row>
    <row r="710" spans="1:20" ht="15.75" customHeight="1">
      <c r="A710" s="107"/>
      <c r="B710" s="107"/>
      <c r="C710" s="107"/>
      <c r="D710" s="107"/>
      <c r="E710" s="107"/>
      <c r="F710" s="107"/>
      <c r="G710" s="107"/>
      <c r="H710" s="107"/>
      <c r="I710" s="107"/>
      <c r="J710" s="420"/>
      <c r="K710" s="420"/>
      <c r="L710" s="420"/>
      <c r="M710" s="421"/>
      <c r="N710" s="107"/>
      <c r="O710" s="107"/>
      <c r="P710" s="107"/>
      <c r="Q710" s="107"/>
      <c r="R710" s="107"/>
      <c r="S710" s="107"/>
      <c r="T710" s="107"/>
    </row>
    <row r="711" spans="1:20" ht="15.75" customHeight="1">
      <c r="A711" s="107"/>
      <c r="B711" s="107"/>
      <c r="C711" s="107"/>
      <c r="D711" s="107"/>
      <c r="E711" s="107"/>
      <c r="F711" s="107"/>
      <c r="G711" s="107"/>
      <c r="H711" s="107"/>
      <c r="I711" s="107"/>
      <c r="J711" s="420"/>
      <c r="K711" s="420"/>
      <c r="L711" s="420"/>
      <c r="M711" s="421"/>
      <c r="N711" s="107"/>
      <c r="O711" s="107"/>
      <c r="P711" s="107"/>
      <c r="Q711" s="107"/>
      <c r="R711" s="107"/>
      <c r="S711" s="107"/>
      <c r="T711" s="107"/>
    </row>
    <row r="712" spans="1:20" ht="15.75" customHeight="1">
      <c r="A712" s="107"/>
      <c r="B712" s="107"/>
      <c r="C712" s="107"/>
      <c r="D712" s="107"/>
      <c r="E712" s="107"/>
      <c r="F712" s="107"/>
      <c r="G712" s="107"/>
      <c r="H712" s="107"/>
      <c r="I712" s="107"/>
      <c r="J712" s="420"/>
      <c r="K712" s="420"/>
      <c r="L712" s="420"/>
      <c r="M712" s="421"/>
      <c r="N712" s="107"/>
      <c r="O712" s="107"/>
      <c r="P712" s="107"/>
      <c r="Q712" s="107"/>
      <c r="R712" s="107"/>
      <c r="S712" s="107"/>
      <c r="T712" s="107"/>
    </row>
    <row r="713" spans="1:20" ht="15.75" customHeight="1">
      <c r="A713" s="107"/>
      <c r="B713" s="107"/>
      <c r="C713" s="107"/>
      <c r="D713" s="107"/>
      <c r="E713" s="107"/>
      <c r="F713" s="107"/>
      <c r="G713" s="107"/>
      <c r="H713" s="107"/>
      <c r="I713" s="107"/>
      <c r="J713" s="420"/>
      <c r="K713" s="420"/>
      <c r="L713" s="420"/>
      <c r="M713" s="421"/>
      <c r="N713" s="107"/>
      <c r="O713" s="107"/>
      <c r="P713" s="107"/>
      <c r="Q713" s="107"/>
      <c r="R713" s="107"/>
      <c r="S713" s="107"/>
      <c r="T713" s="107"/>
    </row>
    <row r="714" spans="1:20" ht="15.75" customHeight="1">
      <c r="A714" s="107"/>
      <c r="B714" s="107"/>
      <c r="C714" s="107"/>
      <c r="D714" s="107"/>
      <c r="E714" s="107"/>
      <c r="F714" s="107"/>
      <c r="G714" s="107"/>
      <c r="H714" s="107"/>
      <c r="I714" s="107"/>
      <c r="J714" s="420"/>
      <c r="K714" s="420"/>
      <c r="L714" s="420"/>
      <c r="M714" s="421"/>
      <c r="N714" s="107"/>
      <c r="O714" s="107"/>
      <c r="P714" s="107"/>
      <c r="Q714" s="107"/>
      <c r="R714" s="107"/>
      <c r="S714" s="107"/>
      <c r="T714" s="107"/>
    </row>
    <row r="715" spans="1:20" ht="15.75" customHeight="1">
      <c r="A715" s="107"/>
      <c r="B715" s="107"/>
      <c r="C715" s="107"/>
      <c r="D715" s="107"/>
      <c r="E715" s="107"/>
      <c r="F715" s="107"/>
      <c r="G715" s="107"/>
      <c r="H715" s="107"/>
      <c r="I715" s="107"/>
      <c r="J715" s="420"/>
      <c r="K715" s="420"/>
      <c r="L715" s="420"/>
      <c r="M715" s="421"/>
      <c r="N715" s="107"/>
      <c r="O715" s="107"/>
      <c r="P715" s="107"/>
      <c r="Q715" s="107"/>
      <c r="R715" s="107"/>
      <c r="S715" s="107"/>
      <c r="T715" s="107"/>
    </row>
    <row r="716" spans="1:20" ht="15.75" customHeight="1">
      <c r="A716" s="107"/>
      <c r="B716" s="107"/>
      <c r="C716" s="107"/>
      <c r="D716" s="107"/>
      <c r="E716" s="107"/>
      <c r="F716" s="107"/>
      <c r="G716" s="107"/>
      <c r="H716" s="107"/>
      <c r="I716" s="107"/>
      <c r="J716" s="420"/>
      <c r="K716" s="420"/>
      <c r="L716" s="420"/>
      <c r="M716" s="421"/>
      <c r="N716" s="107"/>
      <c r="O716" s="107"/>
      <c r="P716" s="107"/>
      <c r="Q716" s="107"/>
      <c r="R716" s="107"/>
      <c r="S716" s="107"/>
      <c r="T716" s="107"/>
    </row>
    <row r="717" spans="1:20" ht="15.75" customHeight="1">
      <c r="A717" s="107"/>
      <c r="B717" s="107"/>
      <c r="C717" s="107"/>
      <c r="D717" s="107"/>
      <c r="E717" s="107"/>
      <c r="F717" s="107"/>
      <c r="G717" s="107"/>
      <c r="H717" s="107"/>
      <c r="I717" s="107"/>
      <c r="J717" s="420"/>
      <c r="K717" s="420"/>
      <c r="L717" s="420"/>
      <c r="M717" s="421"/>
      <c r="N717" s="107"/>
      <c r="O717" s="107"/>
      <c r="P717" s="107"/>
      <c r="Q717" s="107"/>
      <c r="R717" s="107"/>
      <c r="S717" s="107"/>
      <c r="T717" s="107"/>
    </row>
    <row r="718" spans="1:20" ht="15.75" customHeight="1">
      <c r="A718" s="107"/>
      <c r="B718" s="107"/>
      <c r="C718" s="107"/>
      <c r="D718" s="107"/>
      <c r="E718" s="107"/>
      <c r="F718" s="107"/>
      <c r="G718" s="107"/>
      <c r="H718" s="107"/>
      <c r="I718" s="107"/>
      <c r="J718" s="420"/>
      <c r="K718" s="420"/>
      <c r="L718" s="420"/>
      <c r="M718" s="421"/>
      <c r="N718" s="107"/>
      <c r="O718" s="107"/>
      <c r="P718" s="107"/>
      <c r="Q718" s="107"/>
      <c r="R718" s="107"/>
      <c r="S718" s="107"/>
      <c r="T718" s="107"/>
    </row>
    <row r="719" spans="1:20" ht="15.75" customHeight="1">
      <c r="A719" s="107"/>
      <c r="B719" s="107"/>
      <c r="C719" s="107"/>
      <c r="D719" s="107"/>
      <c r="E719" s="107"/>
      <c r="F719" s="107"/>
      <c r="G719" s="107"/>
      <c r="H719" s="107"/>
      <c r="I719" s="107"/>
      <c r="J719" s="420"/>
      <c r="K719" s="420"/>
      <c r="L719" s="420"/>
      <c r="M719" s="421"/>
      <c r="N719" s="107"/>
      <c r="O719" s="107"/>
      <c r="P719" s="107"/>
      <c r="Q719" s="107"/>
      <c r="R719" s="107"/>
      <c r="S719" s="107"/>
      <c r="T719" s="107"/>
    </row>
    <row r="720" spans="1:20" ht="15.75" customHeight="1">
      <c r="A720" s="107"/>
      <c r="B720" s="107"/>
      <c r="C720" s="107"/>
      <c r="D720" s="107"/>
      <c r="E720" s="107"/>
      <c r="F720" s="107"/>
      <c r="G720" s="107"/>
      <c r="H720" s="107"/>
      <c r="I720" s="107"/>
      <c r="J720" s="420"/>
      <c r="K720" s="420"/>
      <c r="L720" s="420"/>
      <c r="M720" s="421"/>
      <c r="N720" s="107"/>
      <c r="O720" s="107"/>
      <c r="P720" s="107"/>
      <c r="Q720" s="107"/>
      <c r="R720" s="107"/>
      <c r="S720" s="107"/>
      <c r="T720" s="107"/>
    </row>
    <row r="721" spans="1:20" ht="15.75" customHeight="1">
      <c r="A721" s="107"/>
      <c r="B721" s="107"/>
      <c r="C721" s="107"/>
      <c r="D721" s="107"/>
      <c r="E721" s="107"/>
      <c r="F721" s="107"/>
      <c r="G721" s="107"/>
      <c r="H721" s="107"/>
      <c r="I721" s="107"/>
      <c r="J721" s="420"/>
      <c r="K721" s="420"/>
      <c r="L721" s="420"/>
      <c r="M721" s="421"/>
      <c r="N721" s="107"/>
      <c r="O721" s="107"/>
      <c r="P721" s="107"/>
      <c r="Q721" s="107"/>
      <c r="R721" s="107"/>
      <c r="S721" s="107"/>
      <c r="T721" s="107"/>
    </row>
    <row r="722" spans="1:20" ht="15.75" customHeight="1">
      <c r="A722" s="107"/>
      <c r="B722" s="107"/>
      <c r="C722" s="107"/>
      <c r="D722" s="107"/>
      <c r="E722" s="107"/>
      <c r="F722" s="107"/>
      <c r="G722" s="107"/>
      <c r="H722" s="107"/>
      <c r="I722" s="107"/>
      <c r="J722" s="420"/>
      <c r="K722" s="420"/>
      <c r="L722" s="420"/>
      <c r="M722" s="421"/>
      <c r="N722" s="107"/>
      <c r="O722" s="107"/>
      <c r="P722" s="107"/>
      <c r="Q722" s="107"/>
      <c r="R722" s="107"/>
      <c r="S722" s="107"/>
      <c r="T722" s="107"/>
    </row>
    <row r="723" spans="1:20" ht="15.75" customHeight="1">
      <c r="A723" s="107"/>
      <c r="B723" s="107"/>
      <c r="C723" s="107"/>
      <c r="D723" s="107"/>
      <c r="E723" s="107"/>
      <c r="F723" s="107"/>
      <c r="G723" s="107"/>
      <c r="H723" s="107"/>
      <c r="I723" s="107"/>
      <c r="J723" s="420"/>
      <c r="K723" s="420"/>
      <c r="L723" s="420"/>
      <c r="M723" s="421"/>
      <c r="N723" s="107"/>
      <c r="O723" s="107"/>
      <c r="P723" s="107"/>
      <c r="Q723" s="107"/>
      <c r="R723" s="107"/>
      <c r="S723" s="107"/>
      <c r="T723" s="107"/>
    </row>
    <row r="724" spans="1:20" ht="15.75" customHeight="1">
      <c r="A724" s="107"/>
      <c r="B724" s="107"/>
      <c r="C724" s="107"/>
      <c r="D724" s="107"/>
      <c r="E724" s="107"/>
      <c r="F724" s="107"/>
      <c r="G724" s="107"/>
      <c r="H724" s="107"/>
      <c r="I724" s="107"/>
      <c r="J724" s="420"/>
      <c r="K724" s="420"/>
      <c r="L724" s="420"/>
      <c r="M724" s="421"/>
      <c r="N724" s="107"/>
      <c r="O724" s="107"/>
      <c r="P724" s="107"/>
      <c r="Q724" s="107"/>
      <c r="R724" s="107"/>
      <c r="S724" s="107"/>
      <c r="T724" s="107"/>
    </row>
    <row r="725" spans="1:20" ht="15.75" customHeight="1">
      <c r="A725" s="107"/>
      <c r="B725" s="107"/>
      <c r="C725" s="107"/>
      <c r="D725" s="107"/>
      <c r="E725" s="107"/>
      <c r="F725" s="107"/>
      <c r="G725" s="107"/>
      <c r="H725" s="107"/>
      <c r="I725" s="107"/>
      <c r="J725" s="420"/>
      <c r="K725" s="420"/>
      <c r="L725" s="420"/>
      <c r="M725" s="421"/>
      <c r="N725" s="107"/>
      <c r="O725" s="107"/>
      <c r="P725" s="107"/>
      <c r="Q725" s="107"/>
      <c r="R725" s="107"/>
      <c r="S725" s="107"/>
      <c r="T725" s="107"/>
    </row>
    <row r="726" spans="1:20" ht="15.75" customHeight="1">
      <c r="A726" s="107"/>
      <c r="B726" s="107"/>
      <c r="C726" s="107"/>
      <c r="D726" s="107"/>
      <c r="E726" s="107"/>
      <c r="F726" s="107"/>
      <c r="G726" s="107"/>
      <c r="H726" s="107"/>
      <c r="I726" s="107"/>
      <c r="J726" s="420"/>
      <c r="K726" s="420"/>
      <c r="L726" s="420"/>
      <c r="M726" s="421"/>
      <c r="N726" s="107"/>
      <c r="O726" s="107"/>
      <c r="P726" s="107"/>
      <c r="Q726" s="107"/>
      <c r="R726" s="107"/>
      <c r="S726" s="107"/>
      <c r="T726" s="107"/>
    </row>
    <row r="727" spans="1:20" ht="15.75" customHeight="1">
      <c r="A727" s="107"/>
      <c r="B727" s="107"/>
      <c r="C727" s="107"/>
      <c r="D727" s="107"/>
      <c r="E727" s="107"/>
      <c r="F727" s="107"/>
      <c r="G727" s="107"/>
      <c r="H727" s="107"/>
      <c r="I727" s="107"/>
      <c r="J727" s="420"/>
      <c r="K727" s="420"/>
      <c r="L727" s="420"/>
      <c r="M727" s="421"/>
      <c r="N727" s="107"/>
      <c r="O727" s="107"/>
      <c r="P727" s="107"/>
      <c r="Q727" s="107"/>
      <c r="R727" s="107"/>
      <c r="S727" s="107"/>
      <c r="T727" s="107"/>
    </row>
    <row r="728" spans="1:20" ht="15.75" customHeight="1">
      <c r="A728" s="107"/>
      <c r="B728" s="107"/>
      <c r="C728" s="107"/>
      <c r="D728" s="107"/>
      <c r="E728" s="107"/>
      <c r="F728" s="107"/>
      <c r="G728" s="107"/>
      <c r="H728" s="107"/>
      <c r="I728" s="107"/>
      <c r="J728" s="420"/>
      <c r="K728" s="420"/>
      <c r="L728" s="420"/>
      <c r="M728" s="421"/>
      <c r="N728" s="107"/>
      <c r="O728" s="107"/>
      <c r="P728" s="107"/>
      <c r="Q728" s="107"/>
      <c r="R728" s="107"/>
      <c r="S728" s="107"/>
      <c r="T728" s="107"/>
    </row>
    <row r="729" spans="1:20" ht="15.75" customHeight="1">
      <c r="A729" s="107"/>
      <c r="B729" s="107"/>
      <c r="C729" s="107"/>
      <c r="D729" s="107"/>
      <c r="E729" s="107"/>
      <c r="F729" s="107"/>
      <c r="G729" s="107"/>
      <c r="H729" s="107"/>
      <c r="I729" s="107"/>
      <c r="J729" s="420"/>
      <c r="K729" s="420"/>
      <c r="L729" s="420"/>
      <c r="M729" s="421"/>
      <c r="N729" s="107"/>
      <c r="O729" s="107"/>
      <c r="P729" s="107"/>
      <c r="Q729" s="107"/>
      <c r="R729" s="107"/>
      <c r="S729" s="107"/>
      <c r="T729" s="107"/>
    </row>
    <row r="730" spans="1:20" ht="15.75" customHeight="1">
      <c r="A730" s="107"/>
      <c r="B730" s="107"/>
      <c r="C730" s="107"/>
      <c r="D730" s="107"/>
      <c r="E730" s="107"/>
      <c r="F730" s="107"/>
      <c r="G730" s="107"/>
      <c r="H730" s="107"/>
      <c r="I730" s="107"/>
      <c r="J730" s="420"/>
      <c r="K730" s="420"/>
      <c r="L730" s="420"/>
      <c r="M730" s="421"/>
      <c r="N730" s="107"/>
      <c r="O730" s="107"/>
      <c r="P730" s="107"/>
      <c r="Q730" s="107"/>
      <c r="R730" s="107"/>
      <c r="S730" s="107"/>
      <c r="T730" s="107"/>
    </row>
    <row r="731" spans="1:20" ht="15.75" customHeight="1">
      <c r="A731" s="107"/>
      <c r="B731" s="107"/>
      <c r="C731" s="107"/>
      <c r="D731" s="107"/>
      <c r="E731" s="107"/>
      <c r="F731" s="107"/>
      <c r="G731" s="107"/>
      <c r="H731" s="107"/>
      <c r="I731" s="107"/>
      <c r="J731" s="420"/>
      <c r="K731" s="420"/>
      <c r="L731" s="420"/>
      <c r="M731" s="421"/>
      <c r="N731" s="107"/>
      <c r="O731" s="107"/>
      <c r="P731" s="107"/>
      <c r="Q731" s="107"/>
      <c r="R731" s="107"/>
      <c r="S731" s="107"/>
      <c r="T731" s="107"/>
    </row>
    <row r="732" spans="1:20" ht="15.75" customHeight="1">
      <c r="A732" s="107"/>
      <c r="B732" s="107"/>
      <c r="C732" s="107"/>
      <c r="D732" s="107"/>
      <c r="E732" s="107"/>
      <c r="F732" s="107"/>
      <c r="G732" s="107"/>
      <c r="H732" s="107"/>
      <c r="I732" s="107"/>
      <c r="J732" s="420"/>
      <c r="K732" s="420"/>
      <c r="L732" s="420"/>
      <c r="M732" s="421"/>
      <c r="N732" s="107"/>
      <c r="O732" s="107"/>
      <c r="P732" s="107"/>
      <c r="Q732" s="107"/>
      <c r="R732" s="107"/>
      <c r="S732" s="107"/>
      <c r="T732" s="107"/>
    </row>
    <row r="733" spans="1:20" ht="15.75" customHeight="1">
      <c r="A733" s="107"/>
      <c r="B733" s="107"/>
      <c r="C733" s="107"/>
      <c r="D733" s="107"/>
      <c r="E733" s="107"/>
      <c r="F733" s="107"/>
      <c r="G733" s="107"/>
      <c r="H733" s="107"/>
      <c r="I733" s="107"/>
      <c r="J733" s="420"/>
      <c r="K733" s="420"/>
      <c r="L733" s="420"/>
      <c r="M733" s="421"/>
      <c r="N733" s="107"/>
      <c r="O733" s="107"/>
      <c r="P733" s="107"/>
      <c r="Q733" s="107"/>
      <c r="R733" s="107"/>
      <c r="S733" s="107"/>
      <c r="T733" s="107"/>
    </row>
    <row r="734" spans="1:20" ht="15.75" customHeight="1">
      <c r="A734" s="107"/>
      <c r="B734" s="107"/>
      <c r="C734" s="107"/>
      <c r="D734" s="107"/>
      <c r="E734" s="107"/>
      <c r="F734" s="107"/>
      <c r="G734" s="107"/>
      <c r="H734" s="107"/>
      <c r="I734" s="107"/>
      <c r="J734" s="420"/>
      <c r="K734" s="420"/>
      <c r="L734" s="420"/>
      <c r="M734" s="421"/>
      <c r="N734" s="107"/>
      <c r="O734" s="107"/>
      <c r="P734" s="107"/>
      <c r="Q734" s="107"/>
      <c r="R734" s="107"/>
      <c r="S734" s="107"/>
      <c r="T734" s="107"/>
    </row>
    <row r="735" spans="1:20" ht="15.75" customHeight="1">
      <c r="A735" s="107"/>
      <c r="B735" s="107"/>
      <c r="C735" s="107"/>
      <c r="D735" s="107"/>
      <c r="E735" s="107"/>
      <c r="F735" s="107"/>
      <c r="G735" s="107"/>
      <c r="H735" s="107"/>
      <c r="I735" s="107"/>
      <c r="J735" s="420"/>
      <c r="K735" s="420"/>
      <c r="L735" s="420"/>
      <c r="M735" s="421"/>
      <c r="N735" s="107"/>
      <c r="O735" s="107"/>
      <c r="P735" s="107"/>
      <c r="Q735" s="107"/>
      <c r="R735" s="107"/>
      <c r="S735" s="107"/>
      <c r="T735" s="107"/>
    </row>
    <row r="736" spans="1:20" ht="15.75" customHeight="1">
      <c r="A736" s="107"/>
      <c r="B736" s="107"/>
      <c r="C736" s="107"/>
      <c r="D736" s="107"/>
      <c r="E736" s="107"/>
      <c r="F736" s="107"/>
      <c r="G736" s="107"/>
      <c r="H736" s="107"/>
      <c r="I736" s="107"/>
      <c r="J736" s="420"/>
      <c r="K736" s="420"/>
      <c r="L736" s="420"/>
      <c r="M736" s="421"/>
      <c r="N736" s="107"/>
      <c r="O736" s="107"/>
      <c r="P736" s="107"/>
      <c r="Q736" s="107"/>
      <c r="R736" s="107"/>
      <c r="S736" s="107"/>
      <c r="T736" s="107"/>
    </row>
    <row r="737" spans="1:20" ht="15.75" customHeight="1">
      <c r="A737" s="107"/>
      <c r="B737" s="107"/>
      <c r="C737" s="107"/>
      <c r="D737" s="107"/>
      <c r="E737" s="107"/>
      <c r="F737" s="107"/>
      <c r="G737" s="107"/>
      <c r="H737" s="107"/>
      <c r="I737" s="107"/>
      <c r="J737" s="420"/>
      <c r="K737" s="420"/>
      <c r="L737" s="420"/>
      <c r="M737" s="421"/>
      <c r="N737" s="107"/>
      <c r="O737" s="107"/>
      <c r="P737" s="107"/>
      <c r="Q737" s="107"/>
      <c r="R737" s="107"/>
      <c r="S737" s="107"/>
      <c r="T737" s="107"/>
    </row>
    <row r="738" spans="1:20" ht="15.75" customHeight="1">
      <c r="A738" s="107"/>
      <c r="B738" s="107"/>
      <c r="C738" s="107"/>
      <c r="D738" s="107"/>
      <c r="E738" s="107"/>
      <c r="F738" s="107"/>
      <c r="G738" s="107"/>
      <c r="H738" s="107"/>
      <c r="I738" s="107"/>
      <c r="J738" s="420"/>
      <c r="K738" s="420"/>
      <c r="L738" s="420"/>
      <c r="M738" s="421"/>
      <c r="N738" s="107"/>
      <c r="O738" s="107"/>
      <c r="P738" s="107"/>
      <c r="Q738" s="107"/>
      <c r="R738" s="107"/>
      <c r="S738" s="107"/>
      <c r="T738" s="107"/>
    </row>
    <row r="739" spans="1:20" ht="15.75" customHeight="1">
      <c r="A739" s="107"/>
      <c r="B739" s="107"/>
      <c r="C739" s="107"/>
      <c r="D739" s="107"/>
      <c r="E739" s="107"/>
      <c r="F739" s="107"/>
      <c r="G739" s="107"/>
      <c r="H739" s="107"/>
      <c r="I739" s="107"/>
      <c r="J739" s="420"/>
      <c r="K739" s="420"/>
      <c r="L739" s="420"/>
      <c r="M739" s="421"/>
      <c r="N739" s="107"/>
      <c r="O739" s="107"/>
      <c r="P739" s="107"/>
      <c r="Q739" s="107"/>
      <c r="R739" s="107"/>
      <c r="S739" s="107"/>
      <c r="T739" s="107"/>
    </row>
    <row r="740" spans="1:20" ht="15.75" customHeight="1">
      <c r="A740" s="107"/>
      <c r="B740" s="107"/>
      <c r="C740" s="107"/>
      <c r="D740" s="107"/>
      <c r="E740" s="107"/>
      <c r="F740" s="107"/>
      <c r="G740" s="107"/>
      <c r="H740" s="107"/>
      <c r="I740" s="107"/>
      <c r="J740" s="420"/>
      <c r="K740" s="420"/>
      <c r="L740" s="420"/>
      <c r="M740" s="421"/>
      <c r="N740" s="107"/>
      <c r="O740" s="107"/>
      <c r="P740" s="107"/>
      <c r="Q740" s="107"/>
      <c r="R740" s="107"/>
      <c r="S740" s="107"/>
      <c r="T740" s="107"/>
    </row>
    <row r="741" spans="1:20" ht="15.75" customHeight="1">
      <c r="A741" s="107"/>
      <c r="B741" s="107"/>
      <c r="C741" s="107"/>
      <c r="D741" s="107"/>
      <c r="E741" s="107"/>
      <c r="F741" s="107"/>
      <c r="G741" s="107"/>
      <c r="H741" s="107"/>
      <c r="I741" s="107"/>
      <c r="J741" s="420"/>
      <c r="K741" s="420"/>
      <c r="L741" s="420"/>
      <c r="M741" s="421"/>
      <c r="N741" s="107"/>
      <c r="O741" s="107"/>
      <c r="P741" s="107"/>
      <c r="Q741" s="107"/>
      <c r="R741" s="107"/>
      <c r="S741" s="107"/>
      <c r="T741" s="107"/>
    </row>
    <row r="742" spans="1:20" ht="15.75" customHeight="1">
      <c r="A742" s="107"/>
      <c r="B742" s="107"/>
      <c r="C742" s="107"/>
      <c r="D742" s="107"/>
      <c r="E742" s="107"/>
      <c r="F742" s="107"/>
      <c r="G742" s="107"/>
      <c r="H742" s="107"/>
      <c r="I742" s="107"/>
      <c r="J742" s="420"/>
      <c r="K742" s="420"/>
      <c r="L742" s="420"/>
      <c r="M742" s="421"/>
      <c r="N742" s="107"/>
      <c r="O742" s="107"/>
      <c r="P742" s="107"/>
      <c r="Q742" s="107"/>
      <c r="R742" s="107"/>
      <c r="S742" s="107"/>
      <c r="T742" s="107"/>
    </row>
    <row r="743" spans="1:20" ht="15.75" customHeight="1">
      <c r="A743" s="107"/>
      <c r="B743" s="107"/>
      <c r="C743" s="107"/>
      <c r="D743" s="107"/>
      <c r="E743" s="107"/>
      <c r="F743" s="107"/>
      <c r="G743" s="107"/>
      <c r="H743" s="107"/>
      <c r="I743" s="107"/>
      <c r="J743" s="420"/>
      <c r="K743" s="420"/>
      <c r="L743" s="420"/>
      <c r="M743" s="421"/>
      <c r="N743" s="107"/>
      <c r="O743" s="107"/>
      <c r="P743" s="107"/>
      <c r="Q743" s="107"/>
      <c r="R743" s="107"/>
      <c r="S743" s="107"/>
      <c r="T743" s="107"/>
    </row>
    <row r="744" spans="1:20" ht="15.75" customHeight="1">
      <c r="A744" s="107"/>
      <c r="B744" s="107"/>
      <c r="C744" s="107"/>
      <c r="D744" s="107"/>
      <c r="E744" s="107"/>
      <c r="F744" s="107"/>
      <c r="G744" s="107"/>
      <c r="H744" s="107"/>
      <c r="I744" s="107"/>
      <c r="J744" s="420"/>
      <c r="K744" s="420"/>
      <c r="L744" s="420"/>
      <c r="M744" s="421"/>
      <c r="N744" s="107"/>
      <c r="O744" s="107"/>
      <c r="P744" s="107"/>
      <c r="Q744" s="107"/>
      <c r="R744" s="107"/>
      <c r="S744" s="107"/>
      <c r="T744" s="107"/>
    </row>
    <row r="745" spans="1:20" ht="15.75" customHeight="1">
      <c r="A745" s="107"/>
      <c r="B745" s="107"/>
      <c r="C745" s="107"/>
      <c r="D745" s="107"/>
      <c r="E745" s="107"/>
      <c r="F745" s="107"/>
      <c r="G745" s="107"/>
      <c r="H745" s="107"/>
      <c r="I745" s="107"/>
      <c r="J745" s="420"/>
      <c r="K745" s="420"/>
      <c r="L745" s="420"/>
      <c r="M745" s="421"/>
      <c r="N745" s="107"/>
      <c r="O745" s="107"/>
      <c r="P745" s="107"/>
      <c r="Q745" s="107"/>
      <c r="R745" s="107"/>
      <c r="S745" s="107"/>
      <c r="T745" s="107"/>
    </row>
    <row r="746" spans="1:20" ht="15.75" customHeight="1">
      <c r="A746" s="107"/>
      <c r="B746" s="107"/>
      <c r="C746" s="107"/>
      <c r="D746" s="107"/>
      <c r="E746" s="107"/>
      <c r="F746" s="107"/>
      <c r="G746" s="107"/>
      <c r="H746" s="107"/>
      <c r="I746" s="107"/>
      <c r="J746" s="420"/>
      <c r="K746" s="420"/>
      <c r="L746" s="420"/>
      <c r="M746" s="421"/>
      <c r="N746" s="107"/>
      <c r="O746" s="107"/>
      <c r="P746" s="107"/>
      <c r="Q746" s="107"/>
      <c r="R746" s="107"/>
      <c r="S746" s="107"/>
      <c r="T746" s="107"/>
    </row>
    <row r="747" spans="1:20" ht="15.75" customHeight="1">
      <c r="A747" s="107"/>
      <c r="B747" s="107"/>
      <c r="C747" s="107"/>
      <c r="D747" s="107"/>
      <c r="E747" s="107"/>
      <c r="F747" s="107"/>
      <c r="G747" s="107"/>
      <c r="H747" s="107"/>
      <c r="I747" s="107"/>
      <c r="J747" s="420"/>
      <c r="K747" s="420"/>
      <c r="L747" s="420"/>
      <c r="M747" s="421"/>
      <c r="N747" s="107"/>
      <c r="O747" s="107"/>
      <c r="P747" s="107"/>
      <c r="Q747" s="107"/>
      <c r="R747" s="107"/>
      <c r="S747" s="107"/>
      <c r="T747" s="107"/>
    </row>
    <row r="748" spans="1:20" ht="15.75" customHeight="1">
      <c r="A748" s="107"/>
      <c r="B748" s="107"/>
      <c r="C748" s="107"/>
      <c r="D748" s="107"/>
      <c r="E748" s="107"/>
      <c r="F748" s="107"/>
      <c r="G748" s="107"/>
      <c r="H748" s="107"/>
      <c r="I748" s="107"/>
      <c r="J748" s="420"/>
      <c r="K748" s="420"/>
      <c r="L748" s="420"/>
      <c r="M748" s="421"/>
      <c r="N748" s="107"/>
      <c r="O748" s="107"/>
      <c r="P748" s="107"/>
      <c r="Q748" s="107"/>
      <c r="R748" s="107"/>
      <c r="S748" s="107"/>
      <c r="T748" s="107"/>
    </row>
    <row r="749" spans="1:20" ht="15.75" customHeight="1">
      <c r="A749" s="107"/>
      <c r="B749" s="107"/>
      <c r="C749" s="107"/>
      <c r="D749" s="107"/>
      <c r="E749" s="107"/>
      <c r="F749" s="107"/>
      <c r="G749" s="107"/>
      <c r="H749" s="107"/>
      <c r="I749" s="107"/>
      <c r="J749" s="420"/>
      <c r="K749" s="420"/>
      <c r="L749" s="420"/>
      <c r="M749" s="421"/>
      <c r="N749" s="107"/>
      <c r="O749" s="107"/>
      <c r="P749" s="107"/>
      <c r="Q749" s="107"/>
      <c r="R749" s="107"/>
      <c r="S749" s="107"/>
      <c r="T749" s="107"/>
    </row>
    <row r="750" spans="1:20" ht="15.75" customHeight="1">
      <c r="A750" s="107"/>
      <c r="B750" s="107"/>
      <c r="C750" s="107"/>
      <c r="D750" s="107"/>
      <c r="E750" s="107"/>
      <c r="F750" s="107"/>
      <c r="G750" s="107"/>
      <c r="H750" s="107"/>
      <c r="I750" s="107"/>
      <c r="J750" s="420"/>
      <c r="K750" s="420"/>
      <c r="L750" s="420"/>
      <c r="M750" s="421"/>
      <c r="N750" s="107"/>
      <c r="O750" s="107"/>
      <c r="P750" s="107"/>
      <c r="Q750" s="107"/>
      <c r="R750" s="107"/>
      <c r="S750" s="107"/>
      <c r="T750" s="107"/>
    </row>
    <row r="751" spans="1:20" ht="15.75" customHeight="1">
      <c r="A751" s="107"/>
      <c r="B751" s="107"/>
      <c r="C751" s="107"/>
      <c r="D751" s="107"/>
      <c r="E751" s="107"/>
      <c r="F751" s="107"/>
      <c r="G751" s="107"/>
      <c r="H751" s="107"/>
      <c r="I751" s="107"/>
      <c r="J751" s="420"/>
      <c r="K751" s="420"/>
      <c r="L751" s="420"/>
      <c r="M751" s="421"/>
      <c r="N751" s="107"/>
      <c r="O751" s="107"/>
      <c r="P751" s="107"/>
      <c r="Q751" s="107"/>
      <c r="R751" s="107"/>
      <c r="S751" s="107"/>
      <c r="T751" s="107"/>
    </row>
    <row r="752" spans="1:20" ht="15.75" customHeight="1">
      <c r="A752" s="107"/>
      <c r="B752" s="107"/>
      <c r="C752" s="107"/>
      <c r="D752" s="107"/>
      <c r="E752" s="107"/>
      <c r="F752" s="107"/>
      <c r="G752" s="107"/>
      <c r="H752" s="107"/>
      <c r="I752" s="107"/>
      <c r="J752" s="420"/>
      <c r="K752" s="420"/>
      <c r="L752" s="420"/>
      <c r="M752" s="421"/>
      <c r="N752" s="107"/>
      <c r="O752" s="107"/>
      <c r="P752" s="107"/>
      <c r="Q752" s="107"/>
      <c r="R752" s="107"/>
      <c r="S752" s="107"/>
      <c r="T752" s="107"/>
    </row>
    <row r="753" spans="1:20" ht="15.75" customHeight="1">
      <c r="A753" s="107"/>
      <c r="B753" s="107"/>
      <c r="C753" s="107"/>
      <c r="D753" s="107"/>
      <c r="E753" s="107"/>
      <c r="F753" s="107"/>
      <c r="G753" s="107"/>
      <c r="H753" s="107"/>
      <c r="I753" s="107"/>
      <c r="J753" s="420"/>
      <c r="K753" s="420"/>
      <c r="L753" s="420"/>
      <c r="M753" s="421"/>
      <c r="N753" s="107"/>
      <c r="O753" s="107"/>
      <c r="P753" s="107"/>
      <c r="Q753" s="107"/>
      <c r="R753" s="107"/>
      <c r="S753" s="107"/>
      <c r="T753" s="107"/>
    </row>
    <row r="754" spans="1:20" ht="15.75" customHeight="1">
      <c r="A754" s="107"/>
      <c r="B754" s="107"/>
      <c r="C754" s="107"/>
      <c r="D754" s="107"/>
      <c r="E754" s="107"/>
      <c r="F754" s="107"/>
      <c r="G754" s="107"/>
      <c r="H754" s="107"/>
      <c r="I754" s="107"/>
      <c r="J754" s="420"/>
      <c r="K754" s="420"/>
      <c r="L754" s="420"/>
      <c r="M754" s="421"/>
      <c r="N754" s="107"/>
      <c r="O754" s="107"/>
      <c r="P754" s="107"/>
      <c r="Q754" s="107"/>
      <c r="R754" s="107"/>
      <c r="S754" s="107"/>
      <c r="T754" s="107"/>
    </row>
    <row r="755" spans="1:20" ht="15.75" customHeight="1">
      <c r="A755" s="107"/>
      <c r="B755" s="107"/>
      <c r="C755" s="107"/>
      <c r="D755" s="107"/>
      <c r="E755" s="107"/>
      <c r="F755" s="107"/>
      <c r="G755" s="107"/>
      <c r="H755" s="107"/>
      <c r="I755" s="107"/>
      <c r="J755" s="420"/>
      <c r="K755" s="420"/>
      <c r="L755" s="420"/>
      <c r="M755" s="421"/>
      <c r="N755" s="107"/>
      <c r="O755" s="107"/>
      <c r="P755" s="107"/>
      <c r="Q755" s="107"/>
      <c r="R755" s="107"/>
      <c r="S755" s="107"/>
      <c r="T755" s="107"/>
    </row>
    <row r="756" spans="1:20" ht="15.75" customHeight="1">
      <c r="A756" s="107"/>
      <c r="B756" s="107"/>
      <c r="C756" s="107"/>
      <c r="D756" s="107"/>
      <c r="E756" s="107"/>
      <c r="F756" s="107"/>
      <c r="G756" s="107"/>
      <c r="H756" s="107"/>
      <c r="I756" s="107"/>
      <c r="J756" s="420"/>
      <c r="K756" s="420"/>
      <c r="L756" s="420"/>
      <c r="M756" s="421"/>
      <c r="N756" s="107"/>
      <c r="O756" s="107"/>
      <c r="P756" s="107"/>
      <c r="Q756" s="107"/>
      <c r="R756" s="107"/>
      <c r="S756" s="107"/>
      <c r="T756" s="107"/>
    </row>
    <row r="757" spans="1:20" ht="15.75" customHeight="1">
      <c r="A757" s="107"/>
      <c r="B757" s="107"/>
      <c r="C757" s="107"/>
      <c r="D757" s="107"/>
      <c r="E757" s="107"/>
      <c r="F757" s="107"/>
      <c r="G757" s="107"/>
      <c r="H757" s="107"/>
      <c r="I757" s="107"/>
      <c r="J757" s="420"/>
      <c r="K757" s="420"/>
      <c r="L757" s="420"/>
      <c r="M757" s="421"/>
      <c r="N757" s="107"/>
      <c r="O757" s="107"/>
      <c r="P757" s="107"/>
      <c r="Q757" s="107"/>
      <c r="R757" s="107"/>
      <c r="S757" s="107"/>
      <c r="T757" s="107"/>
    </row>
    <row r="758" spans="1:20" ht="15.75" customHeight="1">
      <c r="A758" s="107"/>
      <c r="B758" s="107"/>
      <c r="C758" s="107"/>
      <c r="D758" s="107"/>
      <c r="E758" s="107"/>
      <c r="F758" s="107"/>
      <c r="G758" s="107"/>
      <c r="H758" s="107"/>
      <c r="I758" s="107"/>
      <c r="J758" s="420"/>
      <c r="K758" s="420"/>
      <c r="L758" s="420"/>
      <c r="M758" s="421"/>
      <c r="N758" s="107"/>
      <c r="O758" s="107"/>
      <c r="P758" s="107"/>
      <c r="Q758" s="107"/>
      <c r="R758" s="107"/>
      <c r="S758" s="107"/>
      <c r="T758" s="107"/>
    </row>
    <row r="759" spans="1:20" ht="15.75" customHeight="1">
      <c r="A759" s="107"/>
      <c r="B759" s="107"/>
      <c r="C759" s="107"/>
      <c r="D759" s="107"/>
      <c r="E759" s="107"/>
      <c r="F759" s="107"/>
      <c r="G759" s="107"/>
      <c r="H759" s="107"/>
      <c r="I759" s="107"/>
      <c r="J759" s="420"/>
      <c r="K759" s="420"/>
      <c r="L759" s="420"/>
      <c r="M759" s="421"/>
      <c r="N759" s="107"/>
      <c r="O759" s="107"/>
      <c r="P759" s="107"/>
      <c r="Q759" s="107"/>
      <c r="R759" s="107"/>
      <c r="S759" s="107"/>
      <c r="T759" s="107"/>
    </row>
    <row r="760" spans="1:20" ht="15.75" customHeight="1">
      <c r="A760" s="107"/>
      <c r="B760" s="107"/>
      <c r="C760" s="107"/>
      <c r="D760" s="107"/>
      <c r="E760" s="107"/>
      <c r="F760" s="107"/>
      <c r="G760" s="107"/>
      <c r="H760" s="107"/>
      <c r="I760" s="107"/>
      <c r="J760" s="420"/>
      <c r="K760" s="420"/>
      <c r="L760" s="420"/>
      <c r="M760" s="421"/>
      <c r="N760" s="107"/>
      <c r="O760" s="107"/>
      <c r="P760" s="107"/>
      <c r="Q760" s="107"/>
      <c r="R760" s="107"/>
      <c r="S760" s="107"/>
      <c r="T760" s="107"/>
    </row>
    <row r="761" spans="1:20" ht="15.75" customHeight="1">
      <c r="A761" s="107"/>
      <c r="B761" s="107"/>
      <c r="C761" s="107"/>
      <c r="D761" s="107"/>
      <c r="E761" s="107"/>
      <c r="F761" s="107"/>
      <c r="G761" s="107"/>
      <c r="H761" s="107"/>
      <c r="I761" s="107"/>
      <c r="J761" s="420"/>
      <c r="K761" s="420"/>
      <c r="L761" s="420"/>
      <c r="M761" s="421"/>
      <c r="N761" s="107"/>
      <c r="O761" s="107"/>
      <c r="P761" s="107"/>
      <c r="Q761" s="107"/>
      <c r="R761" s="107"/>
      <c r="S761" s="107"/>
      <c r="T761" s="107"/>
    </row>
    <row r="762" spans="1:20" ht="15.75" customHeight="1">
      <c r="A762" s="107"/>
      <c r="B762" s="107"/>
      <c r="C762" s="107"/>
      <c r="D762" s="107"/>
      <c r="E762" s="107"/>
      <c r="F762" s="107"/>
      <c r="G762" s="107"/>
      <c r="H762" s="107"/>
      <c r="I762" s="107"/>
      <c r="J762" s="420"/>
      <c r="K762" s="420"/>
      <c r="L762" s="420"/>
      <c r="M762" s="421"/>
      <c r="N762" s="107"/>
      <c r="O762" s="107"/>
      <c r="P762" s="107"/>
      <c r="Q762" s="107"/>
      <c r="R762" s="107"/>
      <c r="S762" s="107"/>
      <c r="T762" s="107"/>
    </row>
    <row r="763" spans="1:20" ht="15.75" customHeight="1">
      <c r="A763" s="107"/>
      <c r="B763" s="107"/>
      <c r="C763" s="107"/>
      <c r="D763" s="107"/>
      <c r="E763" s="107"/>
      <c r="F763" s="107"/>
      <c r="G763" s="107"/>
      <c r="H763" s="107"/>
      <c r="I763" s="107"/>
      <c r="J763" s="420"/>
      <c r="K763" s="420"/>
      <c r="L763" s="420"/>
      <c r="M763" s="421"/>
      <c r="N763" s="107"/>
      <c r="O763" s="107"/>
      <c r="P763" s="107"/>
      <c r="Q763" s="107"/>
      <c r="R763" s="107"/>
      <c r="S763" s="107"/>
      <c r="T763" s="107"/>
    </row>
    <row r="764" spans="1:20" ht="15.75" customHeight="1">
      <c r="A764" s="107"/>
      <c r="B764" s="107"/>
      <c r="C764" s="107"/>
      <c r="D764" s="107"/>
      <c r="E764" s="107"/>
      <c r="F764" s="107"/>
      <c r="G764" s="107"/>
      <c r="H764" s="107"/>
      <c r="I764" s="107"/>
      <c r="J764" s="420"/>
      <c r="K764" s="420"/>
      <c r="L764" s="420"/>
      <c r="M764" s="421"/>
      <c r="N764" s="107"/>
      <c r="O764" s="107"/>
      <c r="P764" s="107"/>
      <c r="Q764" s="107"/>
      <c r="R764" s="107"/>
      <c r="S764" s="107"/>
      <c r="T764" s="107"/>
    </row>
    <row r="765" spans="1:20" ht="15.75" customHeight="1">
      <c r="A765" s="107"/>
      <c r="B765" s="107"/>
      <c r="C765" s="107"/>
      <c r="D765" s="107"/>
      <c r="E765" s="107"/>
      <c r="F765" s="107"/>
      <c r="G765" s="107"/>
      <c r="H765" s="107"/>
      <c r="I765" s="107"/>
      <c r="J765" s="420"/>
      <c r="K765" s="420"/>
      <c r="L765" s="420"/>
      <c r="M765" s="421"/>
      <c r="N765" s="107"/>
      <c r="O765" s="107"/>
      <c r="P765" s="107"/>
      <c r="Q765" s="107"/>
      <c r="R765" s="107"/>
      <c r="S765" s="107"/>
      <c r="T765" s="107"/>
    </row>
    <row r="766" spans="1:20" ht="15.75" customHeight="1">
      <c r="A766" s="107"/>
      <c r="B766" s="107"/>
      <c r="C766" s="107"/>
      <c r="D766" s="107"/>
      <c r="E766" s="107"/>
      <c r="F766" s="107"/>
      <c r="G766" s="107"/>
      <c r="H766" s="107"/>
      <c r="I766" s="107"/>
      <c r="J766" s="420"/>
      <c r="K766" s="420"/>
      <c r="L766" s="420"/>
      <c r="M766" s="421"/>
      <c r="N766" s="107"/>
      <c r="O766" s="107"/>
      <c r="P766" s="107"/>
      <c r="Q766" s="107"/>
      <c r="R766" s="107"/>
      <c r="S766" s="107"/>
      <c r="T766" s="107"/>
    </row>
    <row r="767" spans="1:20" ht="15.75" customHeight="1">
      <c r="A767" s="107"/>
      <c r="B767" s="107"/>
      <c r="C767" s="107"/>
      <c r="D767" s="107"/>
      <c r="E767" s="107"/>
      <c r="F767" s="107"/>
      <c r="G767" s="107"/>
      <c r="H767" s="107"/>
      <c r="I767" s="107"/>
      <c r="J767" s="420"/>
      <c r="K767" s="420"/>
      <c r="L767" s="420"/>
      <c r="M767" s="421"/>
      <c r="N767" s="107"/>
      <c r="O767" s="107"/>
      <c r="P767" s="107"/>
      <c r="Q767" s="107"/>
      <c r="R767" s="107"/>
      <c r="S767" s="107"/>
      <c r="T767" s="107"/>
    </row>
    <row r="768" spans="1:20" ht="15.75" customHeight="1">
      <c r="A768" s="107"/>
      <c r="B768" s="107"/>
      <c r="C768" s="107"/>
      <c r="D768" s="107"/>
      <c r="E768" s="107"/>
      <c r="F768" s="107"/>
      <c r="G768" s="107"/>
      <c r="H768" s="107"/>
      <c r="I768" s="107"/>
      <c r="J768" s="420"/>
      <c r="K768" s="420"/>
      <c r="L768" s="420"/>
      <c r="M768" s="421"/>
      <c r="N768" s="107"/>
      <c r="O768" s="107"/>
      <c r="P768" s="107"/>
      <c r="Q768" s="107"/>
      <c r="R768" s="107"/>
      <c r="S768" s="107"/>
      <c r="T768" s="107"/>
    </row>
    <row r="769" spans="1:20" ht="15.75" customHeight="1">
      <c r="A769" s="107"/>
      <c r="B769" s="107"/>
      <c r="C769" s="107"/>
      <c r="D769" s="107"/>
      <c r="E769" s="107"/>
      <c r="F769" s="107"/>
      <c r="G769" s="107"/>
      <c r="H769" s="107"/>
      <c r="I769" s="107"/>
      <c r="J769" s="420"/>
      <c r="K769" s="420"/>
      <c r="L769" s="420"/>
      <c r="M769" s="421"/>
      <c r="N769" s="107"/>
      <c r="O769" s="107"/>
      <c r="P769" s="107"/>
      <c r="Q769" s="107"/>
      <c r="R769" s="107"/>
      <c r="S769" s="107"/>
      <c r="T769" s="107"/>
    </row>
    <row r="770" spans="1:20" ht="15.75" customHeight="1">
      <c r="A770" s="107"/>
      <c r="B770" s="107"/>
      <c r="C770" s="107"/>
      <c r="D770" s="107"/>
      <c r="E770" s="107"/>
      <c r="F770" s="107"/>
      <c r="G770" s="107"/>
      <c r="H770" s="107"/>
      <c r="I770" s="107"/>
      <c r="J770" s="420"/>
      <c r="K770" s="420"/>
      <c r="L770" s="420"/>
      <c r="M770" s="421"/>
      <c r="N770" s="107"/>
      <c r="O770" s="107"/>
      <c r="P770" s="107"/>
      <c r="Q770" s="107"/>
      <c r="R770" s="107"/>
      <c r="S770" s="107"/>
      <c r="T770" s="107"/>
    </row>
    <row r="771" spans="1:20" ht="15.75" customHeight="1">
      <c r="A771" s="107"/>
      <c r="B771" s="107"/>
      <c r="C771" s="107"/>
      <c r="D771" s="107"/>
      <c r="E771" s="107"/>
      <c r="F771" s="107"/>
      <c r="G771" s="107"/>
      <c r="H771" s="107"/>
      <c r="I771" s="107"/>
      <c r="J771" s="420"/>
      <c r="K771" s="420"/>
      <c r="L771" s="420"/>
      <c r="M771" s="421"/>
      <c r="N771" s="107"/>
      <c r="O771" s="107"/>
      <c r="P771" s="107"/>
      <c r="Q771" s="107"/>
      <c r="R771" s="107"/>
      <c r="S771" s="107"/>
      <c r="T771" s="107"/>
    </row>
    <row r="772" spans="1:20" ht="15.75" customHeight="1">
      <c r="A772" s="107"/>
      <c r="B772" s="107"/>
      <c r="C772" s="107"/>
      <c r="D772" s="107"/>
      <c r="E772" s="107"/>
      <c r="F772" s="107"/>
      <c r="G772" s="107"/>
      <c r="H772" s="107"/>
      <c r="I772" s="107"/>
      <c r="J772" s="420"/>
      <c r="K772" s="420"/>
      <c r="L772" s="420"/>
      <c r="M772" s="421"/>
      <c r="N772" s="107"/>
      <c r="O772" s="107"/>
      <c r="P772" s="107"/>
      <c r="Q772" s="107"/>
      <c r="R772" s="107"/>
      <c r="S772" s="107"/>
      <c r="T772" s="107"/>
    </row>
    <row r="773" spans="1:20" ht="15.75" customHeight="1">
      <c r="A773" s="107"/>
      <c r="B773" s="107"/>
      <c r="C773" s="107"/>
      <c r="D773" s="107"/>
      <c r="E773" s="107"/>
      <c r="F773" s="107"/>
      <c r="G773" s="107"/>
      <c r="H773" s="107"/>
      <c r="I773" s="107"/>
      <c r="J773" s="420"/>
      <c r="K773" s="420"/>
      <c r="L773" s="420"/>
      <c r="M773" s="421"/>
      <c r="N773" s="107"/>
      <c r="O773" s="107"/>
      <c r="P773" s="107"/>
      <c r="Q773" s="107"/>
      <c r="R773" s="107"/>
      <c r="S773" s="107"/>
      <c r="T773" s="107"/>
    </row>
    <row r="774" spans="1:20" ht="15.75" customHeight="1">
      <c r="A774" s="107"/>
      <c r="B774" s="107"/>
      <c r="C774" s="107"/>
      <c r="D774" s="107"/>
      <c r="E774" s="107"/>
      <c r="F774" s="107"/>
      <c r="G774" s="107"/>
      <c r="H774" s="107"/>
      <c r="I774" s="107"/>
      <c r="J774" s="420"/>
      <c r="K774" s="420"/>
      <c r="L774" s="420"/>
      <c r="M774" s="421"/>
      <c r="N774" s="107"/>
      <c r="O774" s="107"/>
      <c r="P774" s="107"/>
      <c r="Q774" s="107"/>
      <c r="R774" s="107"/>
      <c r="S774" s="107"/>
      <c r="T774" s="107"/>
    </row>
    <row r="775" spans="1:20" ht="15.75" customHeight="1">
      <c r="A775" s="107"/>
      <c r="B775" s="107"/>
      <c r="C775" s="107"/>
      <c r="D775" s="107"/>
      <c r="E775" s="107"/>
      <c r="F775" s="107"/>
      <c r="G775" s="107"/>
      <c r="H775" s="107"/>
      <c r="I775" s="107"/>
      <c r="J775" s="420"/>
      <c r="K775" s="420"/>
      <c r="L775" s="420"/>
      <c r="M775" s="421"/>
      <c r="N775" s="107"/>
      <c r="O775" s="107"/>
      <c r="P775" s="107"/>
      <c r="Q775" s="107"/>
      <c r="R775" s="107"/>
      <c r="S775" s="107"/>
      <c r="T775" s="107"/>
    </row>
    <row r="776" spans="1:20" ht="15.75" customHeight="1">
      <c r="A776" s="107"/>
      <c r="B776" s="107"/>
      <c r="C776" s="107"/>
      <c r="D776" s="107"/>
      <c r="E776" s="107"/>
      <c r="F776" s="107"/>
      <c r="G776" s="107"/>
      <c r="H776" s="107"/>
      <c r="I776" s="107"/>
      <c r="J776" s="420"/>
      <c r="K776" s="420"/>
      <c r="L776" s="420"/>
      <c r="M776" s="421"/>
      <c r="N776" s="107"/>
      <c r="O776" s="107"/>
      <c r="P776" s="107"/>
      <c r="Q776" s="107"/>
      <c r="R776" s="107"/>
      <c r="S776" s="107"/>
      <c r="T776" s="107"/>
    </row>
    <row r="777" spans="1:20" ht="15.75" customHeight="1">
      <c r="A777" s="107"/>
      <c r="B777" s="107"/>
      <c r="C777" s="107"/>
      <c r="D777" s="107"/>
      <c r="E777" s="107"/>
      <c r="F777" s="107"/>
      <c r="G777" s="107"/>
      <c r="H777" s="107"/>
      <c r="I777" s="107"/>
      <c r="J777" s="420"/>
      <c r="K777" s="420"/>
      <c r="L777" s="420"/>
      <c r="M777" s="421"/>
      <c r="N777" s="107"/>
      <c r="O777" s="107"/>
      <c r="P777" s="107"/>
      <c r="Q777" s="107"/>
      <c r="R777" s="107"/>
      <c r="S777" s="107"/>
      <c r="T777" s="107"/>
    </row>
    <row r="778" spans="1:20" ht="15.75" customHeight="1">
      <c r="A778" s="107"/>
      <c r="B778" s="107"/>
      <c r="C778" s="107"/>
      <c r="D778" s="107"/>
      <c r="E778" s="107"/>
      <c r="F778" s="107"/>
      <c r="G778" s="107"/>
      <c r="H778" s="107"/>
      <c r="I778" s="107"/>
      <c r="J778" s="420"/>
      <c r="K778" s="420"/>
      <c r="L778" s="420"/>
      <c r="M778" s="421"/>
      <c r="N778" s="107"/>
      <c r="O778" s="107"/>
      <c r="P778" s="107"/>
      <c r="Q778" s="107"/>
      <c r="R778" s="107"/>
      <c r="S778" s="107"/>
      <c r="T778" s="107"/>
    </row>
    <row r="779" spans="1:20" ht="15.75" customHeight="1">
      <c r="A779" s="107"/>
      <c r="B779" s="107"/>
      <c r="C779" s="107"/>
      <c r="D779" s="107"/>
      <c r="E779" s="107"/>
      <c r="F779" s="107"/>
      <c r="G779" s="107"/>
      <c r="H779" s="107"/>
      <c r="I779" s="107"/>
      <c r="J779" s="420"/>
      <c r="K779" s="420"/>
      <c r="L779" s="420"/>
      <c r="M779" s="421"/>
      <c r="N779" s="107"/>
      <c r="O779" s="107"/>
      <c r="P779" s="107"/>
      <c r="Q779" s="107"/>
      <c r="R779" s="107"/>
      <c r="S779" s="107"/>
      <c r="T779" s="107"/>
    </row>
    <row r="780" spans="1:20" ht="15.75" customHeight="1">
      <c r="A780" s="107"/>
      <c r="B780" s="107"/>
      <c r="C780" s="107"/>
      <c r="D780" s="107"/>
      <c r="E780" s="107"/>
      <c r="F780" s="107"/>
      <c r="G780" s="107"/>
      <c r="H780" s="107"/>
      <c r="I780" s="107"/>
      <c r="J780" s="420"/>
      <c r="K780" s="420"/>
      <c r="L780" s="420"/>
      <c r="M780" s="421"/>
      <c r="N780" s="107"/>
      <c r="O780" s="107"/>
      <c r="P780" s="107"/>
      <c r="Q780" s="107"/>
      <c r="R780" s="107"/>
      <c r="S780" s="107"/>
      <c r="T780" s="107"/>
    </row>
    <row r="781" spans="1:20" ht="15.75" customHeight="1">
      <c r="A781" s="107"/>
      <c r="B781" s="107"/>
      <c r="C781" s="107"/>
      <c r="D781" s="107"/>
      <c r="E781" s="107"/>
      <c r="F781" s="107"/>
      <c r="G781" s="107"/>
      <c r="H781" s="107"/>
      <c r="I781" s="107"/>
      <c r="J781" s="420"/>
      <c r="K781" s="420"/>
      <c r="L781" s="420"/>
      <c r="M781" s="421"/>
      <c r="N781" s="107"/>
      <c r="O781" s="107"/>
      <c r="P781" s="107"/>
      <c r="Q781" s="107"/>
      <c r="R781" s="107"/>
      <c r="S781" s="107"/>
      <c r="T781" s="107"/>
    </row>
    <row r="782" spans="1:20" ht="15.75" customHeight="1">
      <c r="A782" s="107"/>
      <c r="B782" s="107"/>
      <c r="C782" s="107"/>
      <c r="D782" s="107"/>
      <c r="E782" s="107"/>
      <c r="F782" s="107"/>
      <c r="G782" s="107"/>
      <c r="H782" s="107"/>
      <c r="I782" s="107"/>
      <c r="J782" s="420"/>
      <c r="K782" s="420"/>
      <c r="L782" s="420"/>
      <c r="M782" s="421"/>
      <c r="N782" s="107"/>
      <c r="O782" s="107"/>
      <c r="P782" s="107"/>
      <c r="Q782" s="107"/>
      <c r="R782" s="107"/>
      <c r="S782" s="107"/>
      <c r="T782" s="107"/>
    </row>
    <row r="783" spans="1:20" ht="15.75" customHeight="1">
      <c r="A783" s="107"/>
      <c r="B783" s="107"/>
      <c r="C783" s="107"/>
      <c r="D783" s="107"/>
      <c r="E783" s="107"/>
      <c r="F783" s="107"/>
      <c r="G783" s="107"/>
      <c r="H783" s="107"/>
      <c r="I783" s="107"/>
      <c r="J783" s="420"/>
      <c r="K783" s="420"/>
      <c r="L783" s="420"/>
      <c r="M783" s="421"/>
      <c r="N783" s="107"/>
      <c r="O783" s="107"/>
      <c r="P783" s="107"/>
      <c r="Q783" s="107"/>
      <c r="R783" s="107"/>
      <c r="S783" s="107"/>
      <c r="T783" s="107"/>
    </row>
    <row r="784" spans="1:20" ht="15.75" customHeight="1">
      <c r="A784" s="107"/>
      <c r="B784" s="107"/>
      <c r="C784" s="107"/>
      <c r="D784" s="107"/>
      <c r="E784" s="107"/>
      <c r="F784" s="107"/>
      <c r="G784" s="107"/>
      <c r="H784" s="107"/>
      <c r="I784" s="107"/>
      <c r="J784" s="420"/>
      <c r="K784" s="420"/>
      <c r="L784" s="420"/>
      <c r="M784" s="421"/>
      <c r="N784" s="107"/>
      <c r="O784" s="107"/>
      <c r="P784" s="107"/>
      <c r="Q784" s="107"/>
      <c r="R784" s="107"/>
      <c r="S784" s="107"/>
      <c r="T784" s="107"/>
    </row>
    <row r="785" spans="1:20" ht="15.75" customHeight="1">
      <c r="A785" s="107"/>
      <c r="B785" s="107"/>
      <c r="C785" s="107"/>
      <c r="D785" s="107"/>
      <c r="E785" s="107"/>
      <c r="F785" s="107"/>
      <c r="G785" s="107"/>
      <c r="H785" s="107"/>
      <c r="I785" s="107"/>
      <c r="J785" s="420"/>
      <c r="K785" s="420"/>
      <c r="L785" s="420"/>
      <c r="M785" s="421"/>
      <c r="N785" s="107"/>
      <c r="O785" s="107"/>
      <c r="P785" s="107"/>
      <c r="Q785" s="107"/>
      <c r="R785" s="107"/>
      <c r="S785" s="107"/>
      <c r="T785" s="107"/>
    </row>
    <row r="786" spans="1:20" ht="15.75" customHeight="1">
      <c r="A786" s="107"/>
      <c r="B786" s="107"/>
      <c r="C786" s="107"/>
      <c r="D786" s="107"/>
      <c r="E786" s="107"/>
      <c r="F786" s="107"/>
      <c r="G786" s="107"/>
      <c r="H786" s="107"/>
      <c r="I786" s="107"/>
      <c r="J786" s="420"/>
      <c r="K786" s="420"/>
      <c r="L786" s="420"/>
      <c r="M786" s="421"/>
      <c r="N786" s="107"/>
      <c r="O786" s="107"/>
      <c r="P786" s="107"/>
      <c r="Q786" s="107"/>
      <c r="R786" s="107"/>
      <c r="S786" s="107"/>
      <c r="T786" s="107"/>
    </row>
    <row r="787" spans="1:20" ht="15.75" customHeight="1">
      <c r="A787" s="107"/>
      <c r="B787" s="107"/>
      <c r="C787" s="107"/>
      <c r="D787" s="107"/>
      <c r="E787" s="107"/>
      <c r="F787" s="107"/>
      <c r="G787" s="107"/>
      <c r="H787" s="107"/>
      <c r="I787" s="107"/>
      <c r="J787" s="420"/>
      <c r="K787" s="420"/>
      <c r="L787" s="420"/>
      <c r="M787" s="421"/>
      <c r="N787" s="107"/>
      <c r="O787" s="107"/>
      <c r="P787" s="107"/>
      <c r="Q787" s="107"/>
      <c r="R787" s="107"/>
      <c r="S787" s="107"/>
      <c r="T787" s="107"/>
    </row>
    <row r="788" spans="1:20" ht="15.75" customHeight="1">
      <c r="A788" s="107"/>
      <c r="B788" s="107"/>
      <c r="C788" s="107"/>
      <c r="D788" s="107"/>
      <c r="E788" s="107"/>
      <c r="F788" s="107"/>
      <c r="G788" s="107"/>
      <c r="H788" s="107"/>
      <c r="I788" s="107"/>
      <c r="J788" s="420"/>
      <c r="K788" s="420"/>
      <c r="L788" s="420"/>
      <c r="M788" s="421"/>
      <c r="N788" s="107"/>
      <c r="O788" s="107"/>
      <c r="P788" s="107"/>
      <c r="Q788" s="107"/>
      <c r="R788" s="107"/>
      <c r="S788" s="107"/>
      <c r="T788" s="107"/>
    </row>
    <row r="789" spans="1:20" ht="15.75" customHeight="1">
      <c r="A789" s="107"/>
      <c r="B789" s="107"/>
      <c r="C789" s="107"/>
      <c r="D789" s="107"/>
      <c r="E789" s="107"/>
      <c r="F789" s="107"/>
      <c r="G789" s="107"/>
      <c r="H789" s="107"/>
      <c r="I789" s="107"/>
      <c r="J789" s="420"/>
      <c r="K789" s="420"/>
      <c r="L789" s="420"/>
      <c r="M789" s="421"/>
      <c r="N789" s="107"/>
      <c r="O789" s="107"/>
      <c r="P789" s="107"/>
      <c r="Q789" s="107"/>
      <c r="R789" s="107"/>
      <c r="S789" s="107"/>
      <c r="T789" s="107"/>
    </row>
    <row r="790" spans="1:20" ht="15.75" customHeight="1">
      <c r="A790" s="107"/>
      <c r="B790" s="107"/>
      <c r="C790" s="107"/>
      <c r="D790" s="107"/>
      <c r="E790" s="107"/>
      <c r="F790" s="107"/>
      <c r="G790" s="107"/>
      <c r="H790" s="107"/>
      <c r="I790" s="107"/>
      <c r="J790" s="420"/>
      <c r="K790" s="420"/>
      <c r="L790" s="420"/>
      <c r="M790" s="421"/>
      <c r="N790" s="107"/>
      <c r="O790" s="107"/>
      <c r="P790" s="107"/>
      <c r="Q790" s="107"/>
      <c r="R790" s="107"/>
      <c r="S790" s="107"/>
      <c r="T790" s="107"/>
    </row>
    <row r="791" spans="1:20" ht="15.75" customHeight="1">
      <c r="A791" s="107"/>
      <c r="B791" s="107"/>
      <c r="C791" s="107"/>
      <c r="D791" s="107"/>
      <c r="E791" s="107"/>
      <c r="F791" s="107"/>
      <c r="G791" s="107"/>
      <c r="H791" s="107"/>
      <c r="I791" s="107"/>
      <c r="J791" s="420"/>
      <c r="K791" s="420"/>
      <c r="L791" s="420"/>
      <c r="M791" s="421"/>
      <c r="N791" s="107"/>
      <c r="O791" s="107"/>
      <c r="P791" s="107"/>
      <c r="Q791" s="107"/>
      <c r="R791" s="107"/>
      <c r="S791" s="107"/>
      <c r="T791" s="107"/>
    </row>
    <row r="792" spans="1:20" ht="15.75" customHeight="1">
      <c r="A792" s="107"/>
      <c r="B792" s="107"/>
      <c r="C792" s="107"/>
      <c r="D792" s="107"/>
      <c r="E792" s="107"/>
      <c r="F792" s="107"/>
      <c r="G792" s="107"/>
      <c r="H792" s="107"/>
      <c r="I792" s="107"/>
      <c r="J792" s="420"/>
      <c r="K792" s="420"/>
      <c r="L792" s="420"/>
      <c r="M792" s="421"/>
      <c r="N792" s="107"/>
      <c r="O792" s="107"/>
      <c r="P792" s="107"/>
      <c r="Q792" s="107"/>
      <c r="R792" s="107"/>
      <c r="S792" s="107"/>
      <c r="T792" s="107"/>
    </row>
    <row r="793" spans="1:20" ht="15.75" customHeight="1">
      <c r="A793" s="107"/>
      <c r="B793" s="107"/>
      <c r="C793" s="107"/>
      <c r="D793" s="107"/>
      <c r="E793" s="107"/>
      <c r="F793" s="107"/>
      <c r="G793" s="107"/>
      <c r="H793" s="107"/>
      <c r="I793" s="107"/>
      <c r="J793" s="420"/>
      <c r="K793" s="420"/>
      <c r="L793" s="420"/>
      <c r="M793" s="421"/>
      <c r="N793" s="107"/>
      <c r="O793" s="107"/>
      <c r="P793" s="107"/>
      <c r="Q793" s="107"/>
      <c r="R793" s="107"/>
      <c r="S793" s="107"/>
      <c r="T793" s="107"/>
    </row>
    <row r="794" spans="1:20" ht="15.75" customHeight="1">
      <c r="A794" s="107"/>
      <c r="B794" s="107"/>
      <c r="C794" s="107"/>
      <c r="D794" s="107"/>
      <c r="E794" s="107"/>
      <c r="F794" s="107"/>
      <c r="G794" s="107"/>
      <c r="H794" s="107"/>
      <c r="I794" s="107"/>
      <c r="J794" s="420"/>
      <c r="K794" s="420"/>
      <c r="L794" s="420"/>
      <c r="M794" s="421"/>
      <c r="N794" s="107"/>
      <c r="O794" s="107"/>
      <c r="P794" s="107"/>
      <c r="Q794" s="107"/>
      <c r="R794" s="107"/>
      <c r="S794" s="107"/>
      <c r="T794" s="107"/>
    </row>
    <row r="795" spans="1:20" ht="15.75" customHeight="1">
      <c r="A795" s="107"/>
      <c r="B795" s="107"/>
      <c r="C795" s="107"/>
      <c r="D795" s="107"/>
      <c r="E795" s="107"/>
      <c r="F795" s="107"/>
      <c r="G795" s="107"/>
      <c r="H795" s="107"/>
      <c r="I795" s="107"/>
      <c r="J795" s="420"/>
      <c r="K795" s="420"/>
      <c r="L795" s="420"/>
      <c r="M795" s="421"/>
      <c r="N795" s="107"/>
      <c r="O795" s="107"/>
      <c r="P795" s="107"/>
      <c r="Q795" s="107"/>
      <c r="R795" s="107"/>
      <c r="S795" s="107"/>
      <c r="T795" s="107"/>
    </row>
    <row r="796" spans="1:20" ht="15.75" customHeight="1">
      <c r="A796" s="107"/>
      <c r="B796" s="107"/>
      <c r="C796" s="107"/>
      <c r="D796" s="107"/>
      <c r="E796" s="107"/>
      <c r="F796" s="107"/>
      <c r="G796" s="107"/>
      <c r="H796" s="107"/>
      <c r="I796" s="107"/>
      <c r="J796" s="420"/>
      <c r="K796" s="420"/>
      <c r="L796" s="420"/>
      <c r="M796" s="421"/>
      <c r="N796" s="107"/>
      <c r="O796" s="107"/>
      <c r="P796" s="107"/>
      <c r="Q796" s="107"/>
      <c r="R796" s="107"/>
      <c r="S796" s="107"/>
      <c r="T796" s="107"/>
    </row>
    <row r="797" spans="1:20" ht="15.75" customHeight="1">
      <c r="A797" s="107"/>
      <c r="B797" s="107"/>
      <c r="C797" s="107"/>
      <c r="D797" s="107"/>
      <c r="E797" s="107"/>
      <c r="F797" s="107"/>
      <c r="G797" s="107"/>
      <c r="H797" s="107"/>
      <c r="I797" s="107"/>
      <c r="J797" s="420"/>
      <c r="K797" s="420"/>
      <c r="L797" s="420"/>
      <c r="M797" s="421"/>
      <c r="N797" s="107"/>
      <c r="O797" s="107"/>
      <c r="P797" s="107"/>
      <c r="Q797" s="107"/>
      <c r="R797" s="107"/>
      <c r="S797" s="107"/>
      <c r="T797" s="107"/>
    </row>
    <row r="798" spans="1:20" ht="15.75" customHeight="1">
      <c r="A798" s="107"/>
      <c r="B798" s="107"/>
      <c r="C798" s="107"/>
      <c r="D798" s="107"/>
      <c r="E798" s="107"/>
      <c r="F798" s="107"/>
      <c r="G798" s="107"/>
      <c r="H798" s="107"/>
      <c r="I798" s="107"/>
      <c r="J798" s="420"/>
      <c r="K798" s="420"/>
      <c r="L798" s="420"/>
      <c r="M798" s="421"/>
      <c r="N798" s="107"/>
      <c r="O798" s="107"/>
      <c r="P798" s="107"/>
      <c r="Q798" s="107"/>
      <c r="R798" s="107"/>
      <c r="S798" s="107"/>
      <c r="T798" s="107"/>
    </row>
    <row r="799" spans="1:20" ht="15.75" customHeight="1">
      <c r="A799" s="107"/>
      <c r="B799" s="107"/>
      <c r="C799" s="107"/>
      <c r="D799" s="107"/>
      <c r="E799" s="107"/>
      <c r="F799" s="107"/>
      <c r="G799" s="107"/>
      <c r="H799" s="107"/>
      <c r="I799" s="107"/>
      <c r="J799" s="420"/>
      <c r="K799" s="420"/>
      <c r="L799" s="420"/>
      <c r="M799" s="421"/>
      <c r="N799" s="107"/>
      <c r="O799" s="107"/>
      <c r="P799" s="107"/>
      <c r="Q799" s="107"/>
      <c r="R799" s="107"/>
      <c r="S799" s="107"/>
      <c r="T799" s="107"/>
    </row>
    <row r="800" spans="1:20" ht="15.75" customHeight="1">
      <c r="A800" s="107"/>
      <c r="B800" s="107"/>
      <c r="C800" s="107"/>
      <c r="D800" s="107"/>
      <c r="E800" s="107"/>
      <c r="F800" s="107"/>
      <c r="G800" s="107"/>
      <c r="H800" s="107"/>
      <c r="I800" s="107"/>
      <c r="J800" s="420"/>
      <c r="K800" s="420"/>
      <c r="L800" s="420"/>
      <c r="M800" s="421"/>
      <c r="N800" s="107"/>
      <c r="O800" s="107"/>
      <c r="P800" s="107"/>
      <c r="Q800" s="107"/>
      <c r="R800" s="107"/>
      <c r="S800" s="107"/>
      <c r="T800" s="107"/>
    </row>
    <row r="801" spans="1:20" ht="15.75" customHeight="1">
      <c r="A801" s="107"/>
      <c r="B801" s="107"/>
      <c r="C801" s="107"/>
      <c r="D801" s="107"/>
      <c r="E801" s="107"/>
      <c r="F801" s="107"/>
      <c r="G801" s="107"/>
      <c r="H801" s="107"/>
      <c r="I801" s="107"/>
      <c r="J801" s="420"/>
      <c r="K801" s="420"/>
      <c r="L801" s="420"/>
      <c r="M801" s="421"/>
      <c r="N801" s="107"/>
      <c r="O801" s="107"/>
      <c r="P801" s="107"/>
      <c r="Q801" s="107"/>
      <c r="R801" s="107"/>
      <c r="S801" s="107"/>
      <c r="T801" s="107"/>
    </row>
    <row r="802" spans="1:20" ht="15.75" customHeight="1">
      <c r="A802" s="107"/>
      <c r="B802" s="107"/>
      <c r="C802" s="107"/>
      <c r="D802" s="107"/>
      <c r="E802" s="107"/>
      <c r="F802" s="107"/>
      <c r="G802" s="107"/>
      <c r="H802" s="107"/>
      <c r="I802" s="107"/>
      <c r="J802" s="420"/>
      <c r="K802" s="420"/>
      <c r="L802" s="420"/>
      <c r="M802" s="421"/>
      <c r="N802" s="107"/>
      <c r="O802" s="107"/>
      <c r="P802" s="107"/>
      <c r="Q802" s="107"/>
      <c r="R802" s="107"/>
      <c r="S802" s="107"/>
      <c r="T802" s="107"/>
    </row>
    <row r="803" spans="1:20" ht="15.75" customHeight="1">
      <c r="A803" s="107"/>
      <c r="B803" s="107"/>
      <c r="C803" s="107"/>
      <c r="D803" s="107"/>
      <c r="E803" s="107"/>
      <c r="F803" s="107"/>
      <c r="G803" s="107"/>
      <c r="H803" s="107"/>
      <c r="I803" s="107"/>
      <c r="J803" s="420"/>
      <c r="K803" s="420"/>
      <c r="L803" s="420"/>
      <c r="M803" s="421"/>
      <c r="N803" s="107"/>
      <c r="O803" s="107"/>
      <c r="P803" s="107"/>
      <c r="Q803" s="107"/>
      <c r="R803" s="107"/>
      <c r="S803" s="107"/>
      <c r="T803" s="107"/>
    </row>
    <row r="804" spans="1:20" ht="15.75" customHeight="1">
      <c r="A804" s="107"/>
      <c r="B804" s="107"/>
      <c r="C804" s="107"/>
      <c r="D804" s="107"/>
      <c r="E804" s="107"/>
      <c r="F804" s="107"/>
      <c r="G804" s="107"/>
      <c r="H804" s="107"/>
      <c r="I804" s="107"/>
      <c r="J804" s="420"/>
      <c r="K804" s="420"/>
      <c r="L804" s="420"/>
      <c r="M804" s="421"/>
      <c r="N804" s="107"/>
      <c r="O804" s="107"/>
      <c r="P804" s="107"/>
      <c r="Q804" s="107"/>
      <c r="R804" s="107"/>
      <c r="S804" s="107"/>
      <c r="T804" s="107"/>
    </row>
    <row r="805" spans="1:20" ht="15.75" customHeight="1">
      <c r="A805" s="107"/>
      <c r="B805" s="107"/>
      <c r="C805" s="107"/>
      <c r="D805" s="107"/>
      <c r="E805" s="107"/>
      <c r="F805" s="107"/>
      <c r="G805" s="107"/>
      <c r="H805" s="107"/>
      <c r="I805" s="107"/>
      <c r="J805" s="420"/>
      <c r="K805" s="420"/>
      <c r="L805" s="420"/>
      <c r="M805" s="421"/>
      <c r="N805" s="107"/>
      <c r="O805" s="107"/>
      <c r="P805" s="107"/>
      <c r="Q805" s="107"/>
      <c r="R805" s="107"/>
      <c r="S805" s="107"/>
      <c r="T805" s="107"/>
    </row>
    <row r="806" spans="1:20" ht="15.75" customHeight="1">
      <c r="A806" s="107"/>
      <c r="B806" s="107"/>
      <c r="C806" s="107"/>
      <c r="D806" s="107"/>
      <c r="E806" s="107"/>
      <c r="F806" s="107"/>
      <c r="G806" s="107"/>
      <c r="H806" s="107"/>
      <c r="I806" s="107"/>
      <c r="J806" s="420"/>
      <c r="K806" s="420"/>
      <c r="L806" s="420"/>
      <c r="M806" s="421"/>
      <c r="N806" s="107"/>
      <c r="O806" s="107"/>
      <c r="P806" s="107"/>
      <c r="Q806" s="107"/>
      <c r="R806" s="107"/>
      <c r="S806" s="107"/>
      <c r="T806" s="107"/>
    </row>
    <row r="807" spans="1:20" ht="15.75" customHeight="1">
      <c r="A807" s="107"/>
      <c r="B807" s="107"/>
      <c r="C807" s="107"/>
      <c r="D807" s="107"/>
      <c r="E807" s="107"/>
      <c r="F807" s="107"/>
      <c r="G807" s="107"/>
      <c r="H807" s="107"/>
      <c r="I807" s="107"/>
      <c r="J807" s="420"/>
      <c r="K807" s="420"/>
      <c r="L807" s="420"/>
      <c r="M807" s="421"/>
      <c r="N807" s="107"/>
      <c r="O807" s="107"/>
      <c r="P807" s="107"/>
      <c r="Q807" s="107"/>
      <c r="R807" s="107"/>
      <c r="S807" s="107"/>
      <c r="T807" s="107"/>
    </row>
    <row r="808" spans="1:20" ht="15.75" customHeight="1">
      <c r="A808" s="107"/>
      <c r="B808" s="107"/>
      <c r="C808" s="107"/>
      <c r="D808" s="107"/>
      <c r="E808" s="107"/>
      <c r="F808" s="107"/>
      <c r="G808" s="107"/>
      <c r="H808" s="107"/>
      <c r="I808" s="107"/>
      <c r="J808" s="420"/>
      <c r="K808" s="420"/>
      <c r="L808" s="420"/>
      <c r="M808" s="421"/>
      <c r="N808" s="107"/>
      <c r="O808" s="107"/>
      <c r="P808" s="107"/>
      <c r="Q808" s="107"/>
      <c r="R808" s="107"/>
      <c r="S808" s="107"/>
      <c r="T808" s="107"/>
    </row>
    <row r="809" spans="1:20" ht="15.75" customHeight="1">
      <c r="A809" s="107"/>
      <c r="B809" s="107"/>
      <c r="C809" s="107"/>
      <c r="D809" s="107"/>
      <c r="E809" s="107"/>
      <c r="F809" s="107"/>
      <c r="G809" s="107"/>
      <c r="H809" s="107"/>
      <c r="I809" s="107"/>
      <c r="J809" s="420"/>
      <c r="K809" s="420"/>
      <c r="L809" s="420"/>
      <c r="M809" s="421"/>
      <c r="N809" s="107"/>
      <c r="O809" s="107"/>
      <c r="P809" s="107"/>
      <c r="Q809" s="107"/>
      <c r="R809" s="107"/>
      <c r="S809" s="107"/>
      <c r="T809" s="107"/>
    </row>
    <row r="810" spans="1:20" ht="15.75" customHeight="1">
      <c r="A810" s="107"/>
      <c r="B810" s="107"/>
      <c r="C810" s="107"/>
      <c r="D810" s="107"/>
      <c r="E810" s="107"/>
      <c r="F810" s="107"/>
      <c r="G810" s="107"/>
      <c r="H810" s="107"/>
      <c r="I810" s="107"/>
      <c r="J810" s="420"/>
      <c r="K810" s="420"/>
      <c r="L810" s="420"/>
      <c r="M810" s="421"/>
      <c r="N810" s="107"/>
      <c r="O810" s="107"/>
      <c r="P810" s="107"/>
      <c r="Q810" s="107"/>
      <c r="R810" s="107"/>
      <c r="S810" s="107"/>
      <c r="T810" s="107"/>
    </row>
    <row r="811" spans="1:20" ht="15.75" customHeight="1">
      <c r="A811" s="107"/>
      <c r="B811" s="107"/>
      <c r="C811" s="107"/>
      <c r="D811" s="107"/>
      <c r="E811" s="107"/>
      <c r="F811" s="107"/>
      <c r="G811" s="107"/>
      <c r="H811" s="107"/>
      <c r="I811" s="107"/>
      <c r="J811" s="420"/>
      <c r="K811" s="420"/>
      <c r="L811" s="420"/>
      <c r="M811" s="421"/>
      <c r="N811" s="107"/>
      <c r="O811" s="107"/>
      <c r="P811" s="107"/>
      <c r="Q811" s="107"/>
      <c r="R811" s="107"/>
      <c r="S811" s="107"/>
      <c r="T811" s="107"/>
    </row>
    <row r="812" spans="1:20" ht="15.75" customHeight="1">
      <c r="A812" s="107"/>
      <c r="B812" s="107"/>
      <c r="C812" s="107"/>
      <c r="D812" s="107"/>
      <c r="E812" s="107"/>
      <c r="F812" s="107"/>
      <c r="G812" s="107"/>
      <c r="H812" s="107"/>
      <c r="I812" s="107"/>
      <c r="J812" s="420"/>
      <c r="K812" s="420"/>
      <c r="L812" s="420"/>
      <c r="M812" s="421"/>
      <c r="N812" s="107"/>
      <c r="O812" s="107"/>
      <c r="P812" s="107"/>
      <c r="Q812" s="107"/>
      <c r="R812" s="107"/>
      <c r="S812" s="107"/>
      <c r="T812" s="107"/>
    </row>
    <row r="813" spans="1:20" ht="15.75" customHeight="1">
      <c r="A813" s="107"/>
      <c r="B813" s="107"/>
      <c r="C813" s="107"/>
      <c r="D813" s="107"/>
      <c r="E813" s="107"/>
      <c r="F813" s="107"/>
      <c r="G813" s="107"/>
      <c r="H813" s="107"/>
      <c r="I813" s="107"/>
      <c r="J813" s="420"/>
      <c r="K813" s="420"/>
      <c r="L813" s="420"/>
      <c r="M813" s="421"/>
      <c r="N813" s="107"/>
      <c r="O813" s="107"/>
      <c r="P813" s="107"/>
      <c r="Q813" s="107"/>
      <c r="R813" s="107"/>
      <c r="S813" s="107"/>
      <c r="T813" s="107"/>
    </row>
    <row r="814" spans="1:20" ht="15.75" customHeight="1">
      <c r="A814" s="107"/>
      <c r="B814" s="107"/>
      <c r="C814" s="107"/>
      <c r="D814" s="107"/>
      <c r="E814" s="107"/>
      <c r="F814" s="107"/>
      <c r="G814" s="107"/>
      <c r="H814" s="107"/>
      <c r="I814" s="107"/>
      <c r="J814" s="420"/>
      <c r="K814" s="420"/>
      <c r="L814" s="420"/>
      <c r="M814" s="421"/>
      <c r="N814" s="107"/>
      <c r="O814" s="107"/>
      <c r="P814" s="107"/>
      <c r="Q814" s="107"/>
      <c r="R814" s="107"/>
      <c r="S814" s="107"/>
      <c r="T814" s="107"/>
    </row>
    <row r="815" spans="1:20" ht="15.75" customHeight="1">
      <c r="A815" s="107"/>
      <c r="B815" s="107"/>
      <c r="C815" s="107"/>
      <c r="D815" s="107"/>
      <c r="E815" s="107"/>
      <c r="F815" s="107"/>
      <c r="G815" s="107"/>
      <c r="H815" s="107"/>
      <c r="I815" s="107"/>
      <c r="J815" s="420"/>
      <c r="K815" s="420"/>
      <c r="L815" s="420"/>
      <c r="M815" s="421"/>
      <c r="N815" s="107"/>
      <c r="O815" s="107"/>
      <c r="P815" s="107"/>
      <c r="Q815" s="107"/>
      <c r="R815" s="107"/>
      <c r="S815" s="107"/>
      <c r="T815" s="107"/>
    </row>
    <row r="816" spans="1:20" ht="15.75" customHeight="1">
      <c r="A816" s="107"/>
      <c r="B816" s="107"/>
      <c r="C816" s="107"/>
      <c r="D816" s="107"/>
      <c r="E816" s="107"/>
      <c r="F816" s="107"/>
      <c r="G816" s="107"/>
      <c r="H816" s="107"/>
      <c r="I816" s="107"/>
      <c r="J816" s="420"/>
      <c r="K816" s="420"/>
      <c r="L816" s="420"/>
      <c r="M816" s="421"/>
      <c r="N816" s="107"/>
      <c r="O816" s="107"/>
      <c r="P816" s="107"/>
      <c r="Q816" s="107"/>
      <c r="R816" s="107"/>
      <c r="S816" s="107"/>
      <c r="T816" s="107"/>
    </row>
    <row r="817" spans="1:20" ht="15.75" customHeight="1">
      <c r="A817" s="107"/>
      <c r="B817" s="107"/>
      <c r="C817" s="107"/>
      <c r="D817" s="107"/>
      <c r="E817" s="107"/>
      <c r="F817" s="107"/>
      <c r="G817" s="107"/>
      <c r="H817" s="107"/>
      <c r="I817" s="107"/>
      <c r="J817" s="420"/>
      <c r="K817" s="420"/>
      <c r="L817" s="420"/>
      <c r="M817" s="421"/>
      <c r="N817" s="107"/>
      <c r="O817" s="107"/>
      <c r="P817" s="107"/>
      <c r="Q817" s="107"/>
      <c r="R817" s="107"/>
      <c r="S817" s="107"/>
      <c r="T817" s="107"/>
    </row>
    <row r="818" spans="1:20" ht="15.75" customHeight="1">
      <c r="A818" s="107"/>
      <c r="B818" s="107"/>
      <c r="C818" s="107"/>
      <c r="D818" s="107"/>
      <c r="E818" s="107"/>
      <c r="F818" s="107"/>
      <c r="G818" s="107"/>
      <c r="H818" s="107"/>
      <c r="I818" s="107"/>
      <c r="J818" s="420"/>
      <c r="K818" s="420"/>
      <c r="L818" s="420"/>
      <c r="M818" s="421"/>
      <c r="N818" s="107"/>
      <c r="O818" s="107"/>
      <c r="P818" s="107"/>
      <c r="Q818" s="107"/>
      <c r="R818" s="107"/>
      <c r="S818" s="107"/>
      <c r="T818" s="107"/>
    </row>
    <row r="819" spans="1:20" ht="15.75" customHeight="1">
      <c r="A819" s="107"/>
      <c r="B819" s="107"/>
      <c r="C819" s="107"/>
      <c r="D819" s="107"/>
      <c r="E819" s="107"/>
      <c r="F819" s="107"/>
      <c r="G819" s="107"/>
      <c r="H819" s="107"/>
      <c r="I819" s="107"/>
      <c r="J819" s="420"/>
      <c r="K819" s="420"/>
      <c r="L819" s="420"/>
      <c r="M819" s="421"/>
      <c r="N819" s="107"/>
      <c r="O819" s="107"/>
      <c r="P819" s="107"/>
      <c r="Q819" s="107"/>
      <c r="R819" s="107"/>
      <c r="S819" s="107"/>
      <c r="T819" s="107"/>
    </row>
    <row r="820" spans="1:20" ht="15.75" customHeight="1">
      <c r="A820" s="107"/>
      <c r="B820" s="107"/>
      <c r="C820" s="107"/>
      <c r="D820" s="107"/>
      <c r="E820" s="107"/>
      <c r="F820" s="107"/>
      <c r="G820" s="107"/>
      <c r="H820" s="107"/>
      <c r="I820" s="107"/>
      <c r="J820" s="420"/>
      <c r="K820" s="420"/>
      <c r="L820" s="420"/>
      <c r="M820" s="421"/>
      <c r="N820" s="107"/>
      <c r="O820" s="107"/>
      <c r="P820" s="107"/>
      <c r="Q820" s="107"/>
      <c r="R820" s="107"/>
      <c r="S820" s="107"/>
      <c r="T820" s="107"/>
    </row>
    <row r="821" spans="1:20" ht="15.75" customHeight="1">
      <c r="A821" s="107"/>
      <c r="B821" s="107"/>
      <c r="C821" s="107"/>
      <c r="D821" s="107"/>
      <c r="E821" s="107"/>
      <c r="F821" s="107"/>
      <c r="G821" s="107"/>
      <c r="H821" s="107"/>
      <c r="I821" s="107"/>
      <c r="J821" s="420"/>
      <c r="K821" s="420"/>
      <c r="L821" s="420"/>
      <c r="M821" s="421"/>
      <c r="N821" s="107"/>
      <c r="O821" s="107"/>
      <c r="P821" s="107"/>
      <c r="Q821" s="107"/>
      <c r="R821" s="107"/>
      <c r="S821" s="107"/>
      <c r="T821" s="107"/>
    </row>
    <row r="822" spans="1:20" ht="15.75" customHeight="1">
      <c r="A822" s="107"/>
      <c r="B822" s="107"/>
      <c r="C822" s="107"/>
      <c r="D822" s="107"/>
      <c r="E822" s="107"/>
      <c r="F822" s="107"/>
      <c r="G822" s="107"/>
      <c r="H822" s="107"/>
      <c r="I822" s="107"/>
      <c r="J822" s="420"/>
      <c r="K822" s="420"/>
      <c r="L822" s="420"/>
      <c r="M822" s="421"/>
      <c r="N822" s="107"/>
      <c r="O822" s="107"/>
      <c r="P822" s="107"/>
      <c r="Q822" s="107"/>
      <c r="R822" s="107"/>
      <c r="S822" s="107"/>
      <c r="T822" s="107"/>
    </row>
    <row r="823" spans="1:20" ht="15.75" customHeight="1">
      <c r="A823" s="107"/>
      <c r="B823" s="107"/>
      <c r="C823" s="107"/>
      <c r="D823" s="107"/>
      <c r="E823" s="107"/>
      <c r="F823" s="107"/>
      <c r="G823" s="107"/>
      <c r="H823" s="107"/>
      <c r="I823" s="107"/>
      <c r="J823" s="420"/>
      <c r="K823" s="420"/>
      <c r="L823" s="420"/>
      <c r="M823" s="421"/>
      <c r="N823" s="107"/>
      <c r="O823" s="107"/>
      <c r="P823" s="107"/>
      <c r="Q823" s="107"/>
      <c r="R823" s="107"/>
      <c r="S823" s="107"/>
      <c r="T823" s="107"/>
    </row>
    <row r="824" spans="1:20" ht="15.75" customHeight="1">
      <c r="A824" s="107"/>
      <c r="B824" s="107"/>
      <c r="C824" s="107"/>
      <c r="D824" s="107"/>
      <c r="E824" s="107"/>
      <c r="F824" s="107"/>
      <c r="G824" s="107"/>
      <c r="H824" s="107"/>
      <c r="I824" s="107"/>
      <c r="J824" s="420"/>
      <c r="K824" s="420"/>
      <c r="L824" s="420"/>
      <c r="M824" s="421"/>
      <c r="N824" s="107"/>
      <c r="O824" s="107"/>
      <c r="P824" s="107"/>
      <c r="Q824" s="107"/>
      <c r="R824" s="107"/>
      <c r="S824" s="107"/>
      <c r="T824" s="107"/>
    </row>
    <row r="825" spans="1:20" ht="15.75" customHeight="1">
      <c r="A825" s="107"/>
      <c r="B825" s="107"/>
      <c r="C825" s="107"/>
      <c r="D825" s="107"/>
      <c r="E825" s="107"/>
      <c r="F825" s="107"/>
      <c r="G825" s="107"/>
      <c r="H825" s="107"/>
      <c r="I825" s="107"/>
      <c r="J825" s="420"/>
      <c r="K825" s="420"/>
      <c r="L825" s="420"/>
      <c r="M825" s="421"/>
      <c r="N825" s="107"/>
      <c r="O825" s="107"/>
      <c r="P825" s="107"/>
      <c r="Q825" s="107"/>
      <c r="R825" s="107"/>
      <c r="S825" s="107"/>
      <c r="T825" s="107"/>
    </row>
    <row r="826" spans="1:20" ht="15.75" customHeight="1">
      <c r="A826" s="107"/>
      <c r="B826" s="107"/>
      <c r="C826" s="107"/>
      <c r="D826" s="107"/>
      <c r="E826" s="107"/>
      <c r="F826" s="107"/>
      <c r="G826" s="107"/>
      <c r="H826" s="107"/>
      <c r="I826" s="107"/>
      <c r="J826" s="420"/>
      <c r="K826" s="420"/>
      <c r="L826" s="420"/>
      <c r="M826" s="421"/>
      <c r="N826" s="107"/>
      <c r="O826" s="107"/>
      <c r="P826" s="107"/>
      <c r="Q826" s="107"/>
      <c r="R826" s="107"/>
      <c r="S826" s="107"/>
      <c r="T826" s="107"/>
    </row>
    <row r="827" spans="1:20" ht="15.75" customHeight="1">
      <c r="A827" s="107"/>
      <c r="B827" s="107"/>
      <c r="C827" s="107"/>
      <c r="D827" s="107"/>
      <c r="E827" s="107"/>
      <c r="F827" s="107"/>
      <c r="G827" s="107"/>
      <c r="H827" s="107"/>
      <c r="I827" s="107"/>
      <c r="J827" s="420"/>
      <c r="K827" s="420"/>
      <c r="L827" s="420"/>
      <c r="M827" s="421"/>
      <c r="N827" s="107"/>
      <c r="O827" s="107"/>
      <c r="P827" s="107"/>
      <c r="Q827" s="107"/>
      <c r="R827" s="107"/>
      <c r="S827" s="107"/>
      <c r="T827" s="107"/>
    </row>
    <row r="828" spans="1:20" ht="15.75" customHeight="1">
      <c r="A828" s="107"/>
      <c r="B828" s="107"/>
      <c r="C828" s="107"/>
      <c r="D828" s="107"/>
      <c r="E828" s="107"/>
      <c r="F828" s="107"/>
      <c r="G828" s="107"/>
      <c r="H828" s="107"/>
      <c r="I828" s="107"/>
      <c r="J828" s="420"/>
      <c r="K828" s="420"/>
      <c r="L828" s="420"/>
      <c r="M828" s="421"/>
      <c r="N828" s="107"/>
      <c r="O828" s="107"/>
      <c r="P828" s="107"/>
      <c r="Q828" s="107"/>
      <c r="R828" s="107"/>
      <c r="S828" s="107"/>
      <c r="T828" s="107"/>
    </row>
    <row r="829" spans="1:20" ht="15.75" customHeight="1">
      <c r="A829" s="107"/>
      <c r="B829" s="107"/>
      <c r="C829" s="107"/>
      <c r="D829" s="107"/>
      <c r="E829" s="107"/>
      <c r="F829" s="107"/>
      <c r="G829" s="107"/>
      <c r="H829" s="107"/>
      <c r="I829" s="107"/>
      <c r="J829" s="420"/>
      <c r="K829" s="420"/>
      <c r="L829" s="420"/>
      <c r="M829" s="421"/>
      <c r="N829" s="107"/>
      <c r="O829" s="107"/>
      <c r="P829" s="107"/>
      <c r="Q829" s="107"/>
      <c r="R829" s="107"/>
      <c r="S829" s="107"/>
      <c r="T829" s="107"/>
    </row>
    <row r="830" spans="1:20" ht="15.75" customHeight="1">
      <c r="A830" s="107"/>
      <c r="B830" s="107"/>
      <c r="C830" s="107"/>
      <c r="D830" s="107"/>
      <c r="E830" s="107"/>
      <c r="F830" s="107"/>
      <c r="G830" s="107"/>
      <c r="H830" s="107"/>
      <c r="I830" s="107"/>
      <c r="J830" s="420"/>
      <c r="K830" s="420"/>
      <c r="L830" s="420"/>
      <c r="M830" s="421"/>
      <c r="N830" s="107"/>
      <c r="O830" s="107"/>
      <c r="P830" s="107"/>
      <c r="Q830" s="107"/>
      <c r="R830" s="107"/>
      <c r="S830" s="107"/>
      <c r="T830" s="107"/>
    </row>
    <row r="831" spans="1:20" ht="15.75" customHeight="1">
      <c r="A831" s="107"/>
      <c r="B831" s="107"/>
      <c r="C831" s="107"/>
      <c r="D831" s="107"/>
      <c r="E831" s="107"/>
      <c r="F831" s="107"/>
      <c r="G831" s="107"/>
      <c r="H831" s="107"/>
      <c r="I831" s="107"/>
      <c r="J831" s="420"/>
      <c r="K831" s="420"/>
      <c r="L831" s="420"/>
      <c r="M831" s="421"/>
      <c r="N831" s="107"/>
      <c r="O831" s="107"/>
      <c r="P831" s="107"/>
      <c r="Q831" s="107"/>
      <c r="R831" s="107"/>
      <c r="S831" s="107"/>
      <c r="T831" s="107"/>
    </row>
    <row r="832" spans="1:20" ht="15.75" customHeight="1">
      <c r="A832" s="107"/>
      <c r="B832" s="107"/>
      <c r="C832" s="107"/>
      <c r="D832" s="107"/>
      <c r="E832" s="107"/>
      <c r="F832" s="107"/>
      <c r="G832" s="107"/>
      <c r="H832" s="107"/>
      <c r="I832" s="107"/>
      <c r="J832" s="420"/>
      <c r="K832" s="420"/>
      <c r="L832" s="420"/>
      <c r="M832" s="421"/>
      <c r="N832" s="107"/>
      <c r="O832" s="107"/>
      <c r="P832" s="107"/>
      <c r="Q832" s="107"/>
      <c r="R832" s="107"/>
      <c r="S832" s="107"/>
      <c r="T832" s="107"/>
    </row>
    <row r="833" spans="1:20" ht="15.75" customHeight="1">
      <c r="A833" s="107"/>
      <c r="B833" s="107"/>
      <c r="C833" s="107"/>
      <c r="D833" s="107"/>
      <c r="E833" s="107"/>
      <c r="F833" s="107"/>
      <c r="G833" s="107"/>
      <c r="H833" s="107"/>
      <c r="I833" s="107"/>
      <c r="J833" s="420"/>
      <c r="K833" s="420"/>
      <c r="L833" s="420"/>
      <c r="M833" s="421"/>
      <c r="N833" s="107"/>
      <c r="O833" s="107"/>
      <c r="P833" s="107"/>
      <c r="Q833" s="107"/>
      <c r="R833" s="107"/>
      <c r="S833" s="107"/>
      <c r="T833" s="107"/>
    </row>
    <row r="834" spans="1:20" ht="15.75" customHeight="1">
      <c r="A834" s="107"/>
      <c r="B834" s="107"/>
      <c r="C834" s="107"/>
      <c r="D834" s="107"/>
      <c r="E834" s="107"/>
      <c r="F834" s="107"/>
      <c r="G834" s="107"/>
      <c r="H834" s="107"/>
      <c r="I834" s="107"/>
      <c r="J834" s="420"/>
      <c r="K834" s="420"/>
      <c r="L834" s="420"/>
      <c r="M834" s="421"/>
      <c r="N834" s="107"/>
      <c r="O834" s="107"/>
      <c r="P834" s="107"/>
      <c r="Q834" s="107"/>
      <c r="R834" s="107"/>
      <c r="S834" s="107"/>
      <c r="T834" s="107"/>
    </row>
    <row r="835" spans="1:20" ht="15.75" customHeight="1">
      <c r="A835" s="107"/>
      <c r="B835" s="107"/>
      <c r="C835" s="107"/>
      <c r="D835" s="107"/>
      <c r="E835" s="107"/>
      <c r="F835" s="107"/>
      <c r="G835" s="107"/>
      <c r="H835" s="107"/>
      <c r="I835" s="107"/>
      <c r="J835" s="420"/>
      <c r="K835" s="420"/>
      <c r="L835" s="420"/>
      <c r="M835" s="421"/>
      <c r="N835" s="107"/>
      <c r="O835" s="107"/>
      <c r="P835" s="107"/>
      <c r="Q835" s="107"/>
      <c r="R835" s="107"/>
      <c r="S835" s="107"/>
      <c r="T835" s="107"/>
    </row>
    <row r="836" spans="1:20" ht="15.75" customHeight="1">
      <c r="A836" s="107"/>
      <c r="B836" s="107"/>
      <c r="C836" s="107"/>
      <c r="D836" s="107"/>
      <c r="E836" s="107"/>
      <c r="F836" s="107"/>
      <c r="G836" s="107"/>
      <c r="H836" s="107"/>
      <c r="I836" s="107"/>
      <c r="J836" s="420"/>
      <c r="K836" s="420"/>
      <c r="L836" s="420"/>
      <c r="M836" s="421"/>
      <c r="N836" s="107"/>
      <c r="O836" s="107"/>
      <c r="P836" s="107"/>
      <c r="Q836" s="107"/>
      <c r="R836" s="107"/>
      <c r="S836" s="107"/>
      <c r="T836" s="107"/>
    </row>
    <row r="837" spans="1:20" ht="15.75" customHeight="1">
      <c r="A837" s="107"/>
      <c r="B837" s="107"/>
      <c r="C837" s="107"/>
      <c r="D837" s="107"/>
      <c r="E837" s="107"/>
      <c r="F837" s="107"/>
      <c r="G837" s="107"/>
      <c r="H837" s="107"/>
      <c r="I837" s="107"/>
      <c r="J837" s="420"/>
      <c r="K837" s="420"/>
      <c r="L837" s="420"/>
      <c r="M837" s="421"/>
      <c r="N837" s="107"/>
      <c r="O837" s="107"/>
      <c r="P837" s="107"/>
      <c r="Q837" s="107"/>
      <c r="R837" s="107"/>
      <c r="S837" s="107"/>
      <c r="T837" s="107"/>
    </row>
    <row r="838" spans="1:20" ht="15.75" customHeight="1">
      <c r="A838" s="107"/>
      <c r="B838" s="107"/>
      <c r="C838" s="107"/>
      <c r="D838" s="107"/>
      <c r="E838" s="107"/>
      <c r="F838" s="107"/>
      <c r="G838" s="107"/>
      <c r="H838" s="107"/>
      <c r="I838" s="107"/>
      <c r="J838" s="420"/>
      <c r="K838" s="420"/>
      <c r="L838" s="420"/>
      <c r="M838" s="421"/>
      <c r="N838" s="107"/>
      <c r="O838" s="107"/>
      <c r="P838" s="107"/>
      <c r="Q838" s="107"/>
      <c r="R838" s="107"/>
      <c r="S838" s="107"/>
      <c r="T838" s="107"/>
    </row>
    <row r="839" spans="1:20" ht="15.75" customHeight="1">
      <c r="A839" s="107"/>
      <c r="B839" s="107"/>
      <c r="C839" s="107"/>
      <c r="D839" s="107"/>
      <c r="E839" s="107"/>
      <c r="F839" s="107"/>
      <c r="G839" s="107"/>
      <c r="H839" s="107"/>
      <c r="I839" s="107"/>
      <c r="J839" s="420"/>
      <c r="K839" s="420"/>
      <c r="L839" s="420"/>
      <c r="M839" s="421"/>
      <c r="N839" s="107"/>
      <c r="O839" s="107"/>
      <c r="P839" s="107"/>
      <c r="Q839" s="107"/>
      <c r="R839" s="107"/>
      <c r="S839" s="107"/>
      <c r="T839" s="107"/>
    </row>
    <row r="840" spans="1:20" ht="15.75" customHeight="1">
      <c r="A840" s="107"/>
      <c r="B840" s="107"/>
      <c r="C840" s="107"/>
      <c r="D840" s="107"/>
      <c r="E840" s="107"/>
      <c r="F840" s="107"/>
      <c r="G840" s="107"/>
      <c r="H840" s="107"/>
      <c r="I840" s="107"/>
      <c r="J840" s="420"/>
      <c r="K840" s="420"/>
      <c r="L840" s="420"/>
      <c r="M840" s="421"/>
      <c r="N840" s="107"/>
      <c r="O840" s="107"/>
      <c r="P840" s="107"/>
      <c r="Q840" s="107"/>
      <c r="R840" s="107"/>
      <c r="S840" s="107"/>
      <c r="T840" s="107"/>
    </row>
    <row r="841" spans="1:20" ht="15.75" customHeight="1">
      <c r="A841" s="107"/>
      <c r="B841" s="107"/>
      <c r="C841" s="107"/>
      <c r="D841" s="107"/>
      <c r="E841" s="107"/>
      <c r="F841" s="107"/>
      <c r="G841" s="107"/>
      <c r="H841" s="107"/>
      <c r="I841" s="107"/>
      <c r="J841" s="420"/>
      <c r="K841" s="420"/>
      <c r="L841" s="420"/>
      <c r="M841" s="421"/>
      <c r="N841" s="107"/>
      <c r="O841" s="107"/>
      <c r="P841" s="107"/>
      <c r="Q841" s="107"/>
      <c r="R841" s="107"/>
      <c r="S841" s="107"/>
      <c r="T841" s="107"/>
    </row>
    <row r="842" spans="1:20" ht="15.75" customHeight="1">
      <c r="A842" s="107"/>
      <c r="B842" s="107"/>
      <c r="C842" s="107"/>
      <c r="D842" s="107"/>
      <c r="E842" s="107"/>
      <c r="F842" s="107"/>
      <c r="G842" s="107"/>
      <c r="H842" s="107"/>
      <c r="I842" s="107"/>
      <c r="J842" s="420"/>
      <c r="K842" s="420"/>
      <c r="L842" s="420"/>
      <c r="M842" s="421"/>
      <c r="N842" s="107"/>
      <c r="O842" s="107"/>
      <c r="P842" s="107"/>
      <c r="Q842" s="107"/>
      <c r="R842" s="107"/>
      <c r="S842" s="107"/>
      <c r="T842" s="107"/>
    </row>
    <row r="843" spans="1:20" ht="15.75" customHeight="1">
      <c r="A843" s="107"/>
      <c r="B843" s="107"/>
      <c r="C843" s="107"/>
      <c r="D843" s="107"/>
      <c r="E843" s="107"/>
      <c r="F843" s="107"/>
      <c r="G843" s="107"/>
      <c r="H843" s="107"/>
      <c r="I843" s="107"/>
      <c r="J843" s="420"/>
      <c r="K843" s="420"/>
      <c r="L843" s="420"/>
      <c r="M843" s="421"/>
      <c r="N843" s="107"/>
      <c r="O843" s="107"/>
      <c r="P843" s="107"/>
      <c r="Q843" s="107"/>
      <c r="R843" s="107"/>
      <c r="S843" s="107"/>
      <c r="T843" s="107"/>
    </row>
    <row r="844" spans="1:20" ht="15.75" customHeight="1">
      <c r="A844" s="107"/>
      <c r="B844" s="107"/>
      <c r="C844" s="107"/>
      <c r="D844" s="107"/>
      <c r="E844" s="107"/>
      <c r="F844" s="107"/>
      <c r="G844" s="107"/>
      <c r="H844" s="107"/>
      <c r="I844" s="107"/>
      <c r="J844" s="420"/>
      <c r="K844" s="420"/>
      <c r="L844" s="420"/>
      <c r="M844" s="421"/>
      <c r="N844" s="107"/>
      <c r="O844" s="107"/>
      <c r="P844" s="107"/>
      <c r="Q844" s="107"/>
      <c r="R844" s="107"/>
      <c r="S844" s="107"/>
      <c r="T844" s="107"/>
    </row>
    <row r="845" spans="1:20" ht="15.75" customHeight="1">
      <c r="A845" s="107"/>
      <c r="B845" s="107"/>
      <c r="C845" s="107"/>
      <c r="D845" s="107"/>
      <c r="E845" s="107"/>
      <c r="F845" s="107"/>
      <c r="G845" s="107"/>
      <c r="H845" s="107"/>
      <c r="I845" s="107"/>
      <c r="J845" s="420"/>
      <c r="K845" s="420"/>
      <c r="L845" s="420"/>
      <c r="M845" s="421"/>
      <c r="N845" s="107"/>
      <c r="O845" s="107"/>
      <c r="P845" s="107"/>
      <c r="Q845" s="107"/>
      <c r="R845" s="107"/>
      <c r="S845" s="107"/>
      <c r="T845" s="107"/>
    </row>
    <row r="846" spans="1:20" ht="15.75" customHeight="1">
      <c r="A846" s="107"/>
      <c r="B846" s="107"/>
      <c r="C846" s="107"/>
      <c r="D846" s="107"/>
      <c r="E846" s="107"/>
      <c r="F846" s="107"/>
      <c r="G846" s="107"/>
      <c r="H846" s="107"/>
      <c r="I846" s="107"/>
      <c r="J846" s="420"/>
      <c r="K846" s="420"/>
      <c r="L846" s="420"/>
      <c r="M846" s="421"/>
      <c r="N846" s="107"/>
      <c r="O846" s="107"/>
      <c r="P846" s="107"/>
      <c r="Q846" s="107"/>
      <c r="R846" s="107"/>
      <c r="S846" s="107"/>
      <c r="T846" s="107"/>
    </row>
    <row r="847" spans="1:20" ht="15.75" customHeight="1">
      <c r="A847" s="107"/>
      <c r="B847" s="107"/>
      <c r="C847" s="107"/>
      <c r="D847" s="107"/>
      <c r="E847" s="107"/>
      <c r="F847" s="107"/>
      <c r="G847" s="107"/>
      <c r="H847" s="107"/>
      <c r="I847" s="107"/>
      <c r="J847" s="420"/>
      <c r="K847" s="420"/>
      <c r="L847" s="420"/>
      <c r="M847" s="421"/>
      <c r="N847" s="107"/>
      <c r="O847" s="107"/>
      <c r="P847" s="107"/>
      <c r="Q847" s="107"/>
      <c r="R847" s="107"/>
      <c r="S847" s="107"/>
      <c r="T847" s="107"/>
    </row>
    <row r="848" spans="1:20" ht="15.75" customHeight="1">
      <c r="A848" s="107"/>
      <c r="B848" s="107"/>
      <c r="C848" s="107"/>
      <c r="D848" s="107"/>
      <c r="E848" s="107"/>
      <c r="F848" s="107"/>
      <c r="G848" s="107"/>
      <c r="H848" s="107"/>
      <c r="I848" s="107"/>
      <c r="J848" s="420"/>
      <c r="K848" s="420"/>
      <c r="L848" s="420"/>
      <c r="M848" s="421"/>
      <c r="N848" s="107"/>
      <c r="O848" s="107"/>
      <c r="P848" s="107"/>
      <c r="Q848" s="107"/>
      <c r="R848" s="107"/>
      <c r="S848" s="107"/>
      <c r="T848" s="107"/>
    </row>
    <row r="849" spans="1:20" ht="15.75" customHeight="1">
      <c r="A849" s="107"/>
      <c r="B849" s="107"/>
      <c r="C849" s="107"/>
      <c r="D849" s="107"/>
      <c r="E849" s="107"/>
      <c r="F849" s="107"/>
      <c r="G849" s="107"/>
      <c r="H849" s="107"/>
      <c r="I849" s="107"/>
      <c r="J849" s="420"/>
      <c r="K849" s="420"/>
      <c r="L849" s="420"/>
      <c r="M849" s="421"/>
      <c r="N849" s="107"/>
      <c r="O849" s="107"/>
      <c r="P849" s="107"/>
      <c r="Q849" s="107"/>
      <c r="R849" s="107"/>
      <c r="S849" s="107"/>
      <c r="T849" s="107"/>
    </row>
    <row r="850" spans="1:20" ht="15.75" customHeight="1">
      <c r="A850" s="107"/>
      <c r="B850" s="107"/>
      <c r="C850" s="107"/>
      <c r="D850" s="107"/>
      <c r="E850" s="107"/>
      <c r="F850" s="107"/>
      <c r="G850" s="107"/>
      <c r="H850" s="107"/>
      <c r="I850" s="107"/>
      <c r="J850" s="420"/>
      <c r="K850" s="420"/>
      <c r="L850" s="420"/>
      <c r="M850" s="421"/>
      <c r="N850" s="107"/>
      <c r="O850" s="107"/>
      <c r="P850" s="107"/>
      <c r="Q850" s="107"/>
      <c r="R850" s="107"/>
      <c r="S850" s="107"/>
      <c r="T850" s="107"/>
    </row>
    <row r="851" spans="1:20" ht="15.75" customHeight="1">
      <c r="A851" s="107"/>
      <c r="B851" s="107"/>
      <c r="C851" s="107"/>
      <c r="D851" s="107"/>
      <c r="E851" s="107"/>
      <c r="F851" s="107"/>
      <c r="G851" s="107"/>
      <c r="H851" s="107"/>
      <c r="I851" s="107"/>
      <c r="J851" s="420"/>
      <c r="K851" s="420"/>
      <c r="L851" s="420"/>
      <c r="M851" s="421"/>
      <c r="N851" s="107"/>
      <c r="O851" s="107"/>
      <c r="P851" s="107"/>
      <c r="Q851" s="107"/>
      <c r="R851" s="107"/>
      <c r="S851" s="107"/>
      <c r="T851" s="107"/>
    </row>
    <row r="852" spans="1:20" ht="15.75" customHeight="1">
      <c r="A852" s="107"/>
      <c r="B852" s="107"/>
      <c r="C852" s="107"/>
      <c r="D852" s="107"/>
      <c r="E852" s="107"/>
      <c r="F852" s="107"/>
      <c r="G852" s="107"/>
      <c r="H852" s="107"/>
      <c r="I852" s="107"/>
      <c r="J852" s="420"/>
      <c r="K852" s="420"/>
      <c r="L852" s="420"/>
      <c r="M852" s="421"/>
      <c r="N852" s="107"/>
      <c r="O852" s="107"/>
      <c r="P852" s="107"/>
      <c r="Q852" s="107"/>
      <c r="R852" s="107"/>
      <c r="S852" s="107"/>
      <c r="T852" s="107"/>
    </row>
    <row r="853" spans="1:20" ht="15.75" customHeight="1">
      <c r="A853" s="107"/>
      <c r="B853" s="107"/>
      <c r="C853" s="107"/>
      <c r="D853" s="107"/>
      <c r="E853" s="107"/>
      <c r="F853" s="107"/>
      <c r="G853" s="107"/>
      <c r="H853" s="107"/>
      <c r="I853" s="107"/>
      <c r="J853" s="420"/>
      <c r="K853" s="420"/>
      <c r="L853" s="420"/>
      <c r="M853" s="421"/>
      <c r="N853" s="107"/>
      <c r="O853" s="107"/>
      <c r="P853" s="107"/>
      <c r="Q853" s="107"/>
      <c r="R853" s="107"/>
      <c r="S853" s="107"/>
      <c r="T853" s="107"/>
    </row>
    <row r="854" spans="1:20" ht="15.75" customHeight="1">
      <c r="A854" s="107"/>
      <c r="B854" s="107"/>
      <c r="C854" s="107"/>
      <c r="D854" s="107"/>
      <c r="E854" s="107"/>
      <c r="F854" s="107"/>
      <c r="G854" s="107"/>
      <c r="H854" s="107"/>
      <c r="I854" s="107"/>
      <c r="J854" s="420"/>
      <c r="K854" s="420"/>
      <c r="L854" s="420"/>
      <c r="M854" s="421"/>
      <c r="N854" s="107"/>
      <c r="O854" s="107"/>
      <c r="P854" s="107"/>
      <c r="Q854" s="107"/>
      <c r="R854" s="107"/>
      <c r="S854" s="107"/>
      <c r="T854" s="107"/>
    </row>
    <row r="855" spans="1:20" ht="15.75" customHeight="1">
      <c r="A855" s="107"/>
      <c r="B855" s="107"/>
      <c r="C855" s="107"/>
      <c r="D855" s="107"/>
      <c r="E855" s="107"/>
      <c r="F855" s="107"/>
      <c r="G855" s="107"/>
      <c r="H855" s="107"/>
      <c r="I855" s="107"/>
      <c r="J855" s="420"/>
      <c r="K855" s="420"/>
      <c r="L855" s="420"/>
      <c r="M855" s="421"/>
      <c r="N855" s="107"/>
      <c r="O855" s="107"/>
      <c r="P855" s="107"/>
      <c r="Q855" s="107"/>
      <c r="R855" s="107"/>
      <c r="S855" s="107"/>
      <c r="T855" s="107"/>
    </row>
    <row r="856" spans="1:20" ht="15.75" customHeight="1">
      <c r="A856" s="107"/>
      <c r="B856" s="107"/>
      <c r="C856" s="107"/>
      <c r="D856" s="107"/>
      <c r="E856" s="107"/>
      <c r="F856" s="107"/>
      <c r="G856" s="107"/>
      <c r="H856" s="107"/>
      <c r="I856" s="107"/>
      <c r="J856" s="420"/>
      <c r="K856" s="420"/>
      <c r="L856" s="420"/>
      <c r="M856" s="421"/>
      <c r="N856" s="107"/>
      <c r="O856" s="107"/>
      <c r="P856" s="107"/>
      <c r="Q856" s="107"/>
      <c r="R856" s="107"/>
      <c r="S856" s="107"/>
      <c r="T856" s="107"/>
    </row>
    <row r="857" spans="1:20" ht="15.75" customHeight="1">
      <c r="A857" s="107"/>
      <c r="B857" s="107"/>
      <c r="C857" s="107"/>
      <c r="D857" s="107"/>
      <c r="E857" s="107"/>
      <c r="F857" s="107"/>
      <c r="G857" s="107"/>
      <c r="H857" s="107"/>
      <c r="I857" s="107"/>
      <c r="J857" s="420"/>
      <c r="K857" s="420"/>
      <c r="L857" s="420"/>
      <c r="M857" s="421"/>
      <c r="N857" s="107"/>
      <c r="O857" s="107"/>
      <c r="P857" s="107"/>
      <c r="Q857" s="107"/>
      <c r="R857" s="107"/>
      <c r="S857" s="107"/>
      <c r="T857" s="107"/>
    </row>
    <row r="858" spans="1:20" ht="15.75" customHeight="1">
      <c r="A858" s="107"/>
      <c r="B858" s="107"/>
      <c r="C858" s="107"/>
      <c r="D858" s="107"/>
      <c r="E858" s="107"/>
      <c r="F858" s="107"/>
      <c r="G858" s="107"/>
      <c r="H858" s="107"/>
      <c r="I858" s="107"/>
      <c r="J858" s="420"/>
      <c r="K858" s="420"/>
      <c r="L858" s="420"/>
      <c r="M858" s="421"/>
      <c r="N858" s="107"/>
      <c r="O858" s="107"/>
      <c r="P858" s="107"/>
      <c r="Q858" s="107"/>
      <c r="R858" s="107"/>
      <c r="S858" s="107"/>
      <c r="T858" s="107"/>
    </row>
    <row r="859" spans="1:20" ht="15.75" customHeight="1">
      <c r="A859" s="107"/>
      <c r="B859" s="107"/>
      <c r="C859" s="107"/>
      <c r="D859" s="107"/>
      <c r="E859" s="107"/>
      <c r="F859" s="107"/>
      <c r="G859" s="107"/>
      <c r="H859" s="107"/>
      <c r="I859" s="107"/>
      <c r="J859" s="420"/>
      <c r="K859" s="420"/>
      <c r="L859" s="420"/>
      <c r="M859" s="421"/>
      <c r="N859" s="107"/>
      <c r="O859" s="107"/>
      <c r="P859" s="107"/>
      <c r="Q859" s="107"/>
      <c r="R859" s="107"/>
      <c r="S859" s="107"/>
      <c r="T859" s="107"/>
    </row>
    <row r="860" spans="1:20" ht="15.75" customHeight="1">
      <c r="A860" s="107"/>
      <c r="B860" s="107"/>
      <c r="C860" s="107"/>
      <c r="D860" s="107"/>
      <c r="E860" s="107"/>
      <c r="F860" s="107"/>
      <c r="G860" s="107"/>
      <c r="H860" s="107"/>
      <c r="I860" s="107"/>
      <c r="J860" s="420"/>
      <c r="K860" s="420"/>
      <c r="L860" s="420"/>
      <c r="M860" s="421"/>
      <c r="N860" s="107"/>
      <c r="O860" s="107"/>
      <c r="P860" s="107"/>
      <c r="Q860" s="107"/>
      <c r="R860" s="107"/>
      <c r="S860" s="107"/>
      <c r="T860" s="107"/>
    </row>
    <row r="861" spans="1:20" ht="15.75" customHeight="1">
      <c r="A861" s="107"/>
      <c r="B861" s="107"/>
      <c r="C861" s="107"/>
      <c r="D861" s="107"/>
      <c r="E861" s="107"/>
      <c r="F861" s="107"/>
      <c r="G861" s="107"/>
      <c r="H861" s="107"/>
      <c r="I861" s="107"/>
      <c r="J861" s="420"/>
      <c r="K861" s="420"/>
      <c r="L861" s="420"/>
      <c r="M861" s="421"/>
      <c r="N861" s="107"/>
      <c r="O861" s="107"/>
      <c r="P861" s="107"/>
      <c r="Q861" s="107"/>
      <c r="R861" s="107"/>
      <c r="S861" s="107"/>
      <c r="T861" s="107"/>
    </row>
    <row r="862" spans="1:20" ht="15.75" customHeight="1">
      <c r="A862" s="107"/>
      <c r="B862" s="107"/>
      <c r="C862" s="107"/>
      <c r="D862" s="107"/>
      <c r="E862" s="107"/>
      <c r="F862" s="107"/>
      <c r="G862" s="107"/>
      <c r="H862" s="107"/>
      <c r="I862" s="107"/>
      <c r="J862" s="420"/>
      <c r="K862" s="420"/>
      <c r="L862" s="420"/>
      <c r="M862" s="421"/>
      <c r="N862" s="107"/>
      <c r="O862" s="107"/>
      <c r="P862" s="107"/>
      <c r="Q862" s="107"/>
      <c r="R862" s="107"/>
      <c r="S862" s="107"/>
      <c r="T862" s="107"/>
    </row>
    <row r="863" spans="1:20" ht="15.75" customHeight="1">
      <c r="A863" s="107"/>
      <c r="B863" s="107"/>
      <c r="C863" s="107"/>
      <c r="D863" s="107"/>
      <c r="E863" s="107"/>
      <c r="F863" s="107"/>
      <c r="G863" s="107"/>
      <c r="H863" s="107"/>
      <c r="I863" s="107"/>
      <c r="J863" s="420"/>
      <c r="K863" s="420"/>
      <c r="L863" s="420"/>
      <c r="M863" s="421"/>
      <c r="N863" s="107"/>
      <c r="O863" s="107"/>
      <c r="P863" s="107"/>
      <c r="Q863" s="107"/>
      <c r="R863" s="107"/>
      <c r="S863" s="107"/>
      <c r="T863" s="107"/>
    </row>
    <row r="864" spans="1:20" ht="15.75" customHeight="1">
      <c r="A864" s="107"/>
      <c r="B864" s="107"/>
      <c r="C864" s="107"/>
      <c r="D864" s="107"/>
      <c r="E864" s="107"/>
      <c r="F864" s="107"/>
      <c r="G864" s="107"/>
      <c r="H864" s="107"/>
      <c r="I864" s="107"/>
      <c r="J864" s="420"/>
      <c r="K864" s="420"/>
      <c r="L864" s="420"/>
      <c r="M864" s="421"/>
      <c r="N864" s="107"/>
      <c r="O864" s="107"/>
      <c r="P864" s="107"/>
      <c r="Q864" s="107"/>
      <c r="R864" s="107"/>
      <c r="S864" s="107"/>
      <c r="T864" s="107"/>
    </row>
    <row r="865" spans="1:20" ht="15.75" customHeight="1">
      <c r="A865" s="107"/>
      <c r="B865" s="107"/>
      <c r="C865" s="107"/>
      <c r="D865" s="107"/>
      <c r="E865" s="107"/>
      <c r="F865" s="107"/>
      <c r="G865" s="107"/>
      <c r="H865" s="107"/>
      <c r="I865" s="107"/>
      <c r="J865" s="420"/>
      <c r="K865" s="420"/>
      <c r="L865" s="420"/>
      <c r="M865" s="421"/>
      <c r="N865" s="107"/>
      <c r="O865" s="107"/>
      <c r="P865" s="107"/>
      <c r="Q865" s="107"/>
      <c r="R865" s="107"/>
      <c r="S865" s="107"/>
      <c r="T865" s="107"/>
    </row>
    <row r="866" spans="1:20" ht="15.75" customHeight="1">
      <c r="A866" s="107"/>
      <c r="B866" s="107"/>
      <c r="C866" s="107"/>
      <c r="D866" s="107"/>
      <c r="E866" s="107"/>
      <c r="F866" s="107"/>
      <c r="G866" s="107"/>
      <c r="H866" s="107"/>
      <c r="I866" s="107"/>
      <c r="J866" s="420"/>
      <c r="K866" s="420"/>
      <c r="L866" s="420"/>
      <c r="M866" s="421"/>
      <c r="N866" s="107"/>
      <c r="O866" s="107"/>
      <c r="P866" s="107"/>
      <c r="Q866" s="107"/>
      <c r="R866" s="107"/>
      <c r="S866" s="107"/>
      <c r="T866" s="107"/>
    </row>
    <row r="867" spans="1:20" ht="15.75" customHeight="1">
      <c r="A867" s="107"/>
      <c r="B867" s="107"/>
      <c r="C867" s="107"/>
      <c r="D867" s="107"/>
      <c r="E867" s="107"/>
      <c r="F867" s="107"/>
      <c r="G867" s="107"/>
      <c r="H867" s="107"/>
      <c r="I867" s="107"/>
      <c r="J867" s="420"/>
      <c r="K867" s="420"/>
      <c r="L867" s="420"/>
      <c r="M867" s="421"/>
      <c r="N867" s="107"/>
      <c r="O867" s="107"/>
      <c r="P867" s="107"/>
      <c r="Q867" s="107"/>
      <c r="R867" s="107"/>
      <c r="S867" s="107"/>
      <c r="T867" s="107"/>
    </row>
    <row r="868" spans="1:20" ht="15.75" customHeight="1">
      <c r="A868" s="107"/>
      <c r="B868" s="107"/>
      <c r="C868" s="107"/>
      <c r="D868" s="107"/>
      <c r="E868" s="107"/>
      <c r="F868" s="107"/>
      <c r="G868" s="107"/>
      <c r="H868" s="107"/>
      <c r="I868" s="107"/>
      <c r="J868" s="420"/>
      <c r="K868" s="420"/>
      <c r="L868" s="420"/>
      <c r="M868" s="421"/>
      <c r="N868" s="107"/>
      <c r="O868" s="107"/>
      <c r="P868" s="107"/>
      <c r="Q868" s="107"/>
      <c r="R868" s="107"/>
      <c r="S868" s="107"/>
      <c r="T868" s="107"/>
    </row>
    <row r="869" spans="1:20" ht="15.75" customHeight="1">
      <c r="A869" s="107"/>
      <c r="B869" s="107"/>
      <c r="C869" s="107"/>
      <c r="D869" s="107"/>
      <c r="E869" s="107"/>
      <c r="F869" s="107"/>
      <c r="G869" s="107"/>
      <c r="H869" s="107"/>
      <c r="I869" s="107"/>
      <c r="J869" s="420"/>
      <c r="K869" s="420"/>
      <c r="L869" s="420"/>
      <c r="M869" s="421"/>
      <c r="N869" s="107"/>
      <c r="O869" s="107"/>
      <c r="P869" s="107"/>
      <c r="Q869" s="107"/>
      <c r="R869" s="107"/>
      <c r="S869" s="107"/>
      <c r="T869" s="107"/>
    </row>
    <row r="870" spans="1:20" ht="15.75" customHeight="1">
      <c r="A870" s="107"/>
      <c r="B870" s="107"/>
      <c r="C870" s="107"/>
      <c r="D870" s="107"/>
      <c r="E870" s="107"/>
      <c r="F870" s="107"/>
      <c r="G870" s="107"/>
      <c r="H870" s="107"/>
      <c r="I870" s="107"/>
      <c r="J870" s="420"/>
      <c r="K870" s="420"/>
      <c r="L870" s="420"/>
      <c r="M870" s="421"/>
      <c r="N870" s="107"/>
      <c r="O870" s="107"/>
      <c r="P870" s="107"/>
      <c r="Q870" s="107"/>
      <c r="R870" s="107"/>
      <c r="S870" s="107"/>
      <c r="T870" s="107"/>
    </row>
    <row r="871" spans="1:20" ht="15.75" customHeight="1">
      <c r="A871" s="107"/>
      <c r="B871" s="107"/>
      <c r="C871" s="107"/>
      <c r="D871" s="107"/>
      <c r="E871" s="107"/>
      <c r="F871" s="107"/>
      <c r="G871" s="107"/>
      <c r="H871" s="107"/>
      <c r="I871" s="107"/>
      <c r="J871" s="420"/>
      <c r="K871" s="420"/>
      <c r="L871" s="420"/>
      <c r="M871" s="421"/>
      <c r="N871" s="107"/>
      <c r="O871" s="107"/>
      <c r="P871" s="107"/>
      <c r="Q871" s="107"/>
      <c r="R871" s="107"/>
      <c r="S871" s="107"/>
      <c r="T871" s="107"/>
    </row>
    <row r="872" spans="1:20" ht="15.75" customHeight="1">
      <c r="A872" s="107"/>
      <c r="B872" s="107"/>
      <c r="C872" s="107"/>
      <c r="D872" s="107"/>
      <c r="E872" s="107"/>
      <c r="F872" s="107"/>
      <c r="G872" s="107"/>
      <c r="H872" s="107"/>
      <c r="I872" s="107"/>
      <c r="J872" s="420"/>
      <c r="K872" s="420"/>
      <c r="L872" s="420"/>
      <c r="M872" s="421"/>
      <c r="N872" s="107"/>
      <c r="O872" s="107"/>
      <c r="P872" s="107"/>
      <c r="Q872" s="107"/>
      <c r="R872" s="107"/>
      <c r="S872" s="107"/>
      <c r="T872" s="107"/>
    </row>
    <row r="873" spans="1:20" ht="15.75" customHeight="1">
      <c r="A873" s="107"/>
      <c r="B873" s="107"/>
      <c r="C873" s="107"/>
      <c r="D873" s="107"/>
      <c r="E873" s="107"/>
      <c r="F873" s="107"/>
      <c r="G873" s="107"/>
      <c r="H873" s="107"/>
      <c r="I873" s="107"/>
      <c r="J873" s="420"/>
      <c r="K873" s="420"/>
      <c r="L873" s="420"/>
      <c r="M873" s="421"/>
      <c r="N873" s="107"/>
      <c r="O873" s="107"/>
      <c r="P873" s="107"/>
      <c r="Q873" s="107"/>
      <c r="R873" s="107"/>
      <c r="S873" s="107"/>
      <c r="T873" s="107"/>
    </row>
    <row r="874" spans="1:20" ht="15.75" customHeight="1">
      <c r="A874" s="107"/>
      <c r="B874" s="107"/>
      <c r="C874" s="107"/>
      <c r="D874" s="107"/>
      <c r="E874" s="107"/>
      <c r="F874" s="107"/>
      <c r="G874" s="107"/>
      <c r="H874" s="107"/>
      <c r="I874" s="107"/>
      <c r="J874" s="420"/>
      <c r="K874" s="420"/>
      <c r="L874" s="420"/>
      <c r="M874" s="421"/>
      <c r="N874" s="107"/>
      <c r="O874" s="107"/>
      <c r="P874" s="107"/>
      <c r="Q874" s="107"/>
      <c r="R874" s="107"/>
      <c r="S874" s="107"/>
      <c r="T874" s="107"/>
    </row>
    <row r="875" spans="1:20" ht="15.75" customHeight="1">
      <c r="A875" s="107"/>
      <c r="B875" s="107"/>
      <c r="C875" s="107"/>
      <c r="D875" s="107"/>
      <c r="E875" s="107"/>
      <c r="F875" s="107"/>
      <c r="G875" s="107"/>
      <c r="H875" s="107"/>
      <c r="I875" s="107"/>
      <c r="J875" s="420"/>
      <c r="K875" s="420"/>
      <c r="L875" s="420"/>
      <c r="M875" s="421"/>
      <c r="N875" s="107"/>
      <c r="O875" s="107"/>
      <c r="P875" s="107"/>
      <c r="Q875" s="107"/>
      <c r="R875" s="107"/>
      <c r="S875" s="107"/>
      <c r="T875" s="107"/>
    </row>
    <row r="876" spans="1:20" ht="15.75" customHeight="1">
      <c r="A876" s="107"/>
      <c r="B876" s="107"/>
      <c r="C876" s="107"/>
      <c r="D876" s="107"/>
      <c r="E876" s="107"/>
      <c r="F876" s="107"/>
      <c r="G876" s="107"/>
      <c r="H876" s="107"/>
      <c r="I876" s="107"/>
      <c r="J876" s="420"/>
      <c r="K876" s="420"/>
      <c r="L876" s="420"/>
      <c r="M876" s="421"/>
      <c r="N876" s="107"/>
      <c r="O876" s="107"/>
      <c r="P876" s="107"/>
      <c r="Q876" s="107"/>
      <c r="R876" s="107"/>
      <c r="S876" s="107"/>
      <c r="T876" s="107"/>
    </row>
    <row r="877" spans="1:20" ht="15.75" customHeight="1">
      <c r="A877" s="107"/>
      <c r="B877" s="107"/>
      <c r="C877" s="107"/>
      <c r="D877" s="107"/>
      <c r="E877" s="107"/>
      <c r="F877" s="107"/>
      <c r="G877" s="107"/>
      <c r="H877" s="107"/>
      <c r="I877" s="107"/>
      <c r="J877" s="420"/>
      <c r="K877" s="420"/>
      <c r="L877" s="420"/>
      <c r="M877" s="421"/>
      <c r="N877" s="107"/>
      <c r="O877" s="107"/>
      <c r="P877" s="107"/>
      <c r="Q877" s="107"/>
      <c r="R877" s="107"/>
      <c r="S877" s="107"/>
      <c r="T877" s="107"/>
    </row>
    <row r="878" spans="1:20" ht="15.75" customHeight="1">
      <c r="A878" s="107"/>
      <c r="B878" s="107"/>
      <c r="C878" s="107"/>
      <c r="D878" s="107"/>
      <c r="E878" s="107"/>
      <c r="F878" s="107"/>
      <c r="G878" s="107"/>
      <c r="H878" s="107"/>
      <c r="I878" s="107"/>
      <c r="J878" s="420"/>
      <c r="K878" s="420"/>
      <c r="L878" s="420"/>
      <c r="M878" s="421"/>
      <c r="N878" s="107"/>
      <c r="O878" s="107"/>
      <c r="P878" s="107"/>
      <c r="Q878" s="107"/>
      <c r="R878" s="107"/>
      <c r="S878" s="107"/>
      <c r="T878" s="107"/>
    </row>
    <row r="879" spans="1:20" ht="15.75" customHeight="1">
      <c r="A879" s="107"/>
      <c r="B879" s="107"/>
      <c r="C879" s="107"/>
      <c r="D879" s="107"/>
      <c r="E879" s="107"/>
      <c r="F879" s="107"/>
      <c r="G879" s="107"/>
      <c r="H879" s="107"/>
      <c r="I879" s="107"/>
      <c r="J879" s="420"/>
      <c r="K879" s="420"/>
      <c r="L879" s="420"/>
      <c r="M879" s="421"/>
      <c r="N879" s="107"/>
      <c r="O879" s="107"/>
      <c r="P879" s="107"/>
      <c r="Q879" s="107"/>
      <c r="R879" s="107"/>
      <c r="S879" s="107"/>
      <c r="T879" s="107"/>
    </row>
    <row r="880" spans="1:20" ht="15.75" customHeight="1">
      <c r="A880" s="107"/>
      <c r="B880" s="107"/>
      <c r="C880" s="107"/>
      <c r="D880" s="107"/>
      <c r="E880" s="107"/>
      <c r="F880" s="107"/>
      <c r="G880" s="107"/>
      <c r="H880" s="107"/>
      <c r="I880" s="107"/>
      <c r="J880" s="420"/>
      <c r="K880" s="420"/>
      <c r="L880" s="420"/>
      <c r="M880" s="421"/>
      <c r="N880" s="107"/>
      <c r="O880" s="107"/>
      <c r="P880" s="107"/>
      <c r="Q880" s="107"/>
      <c r="R880" s="107"/>
      <c r="S880" s="107"/>
      <c r="T880" s="107"/>
    </row>
    <row r="881" spans="1:20" ht="15.75" customHeight="1">
      <c r="A881" s="107"/>
      <c r="B881" s="107"/>
      <c r="C881" s="107"/>
      <c r="D881" s="107"/>
      <c r="E881" s="107"/>
      <c r="F881" s="107"/>
      <c r="G881" s="107"/>
      <c r="H881" s="107"/>
      <c r="I881" s="107"/>
      <c r="J881" s="420"/>
      <c r="K881" s="420"/>
      <c r="L881" s="420"/>
      <c r="M881" s="421"/>
      <c r="N881" s="107"/>
      <c r="O881" s="107"/>
      <c r="P881" s="107"/>
      <c r="Q881" s="107"/>
      <c r="R881" s="107"/>
      <c r="S881" s="107"/>
      <c r="T881" s="107"/>
    </row>
    <row r="882" spans="1:20" ht="15.75" customHeight="1">
      <c r="A882" s="107"/>
      <c r="B882" s="107"/>
      <c r="C882" s="107"/>
      <c r="D882" s="107"/>
      <c r="E882" s="107"/>
      <c r="F882" s="107"/>
      <c r="G882" s="107"/>
      <c r="H882" s="107"/>
      <c r="I882" s="107"/>
      <c r="J882" s="420"/>
      <c r="K882" s="420"/>
      <c r="L882" s="420"/>
      <c r="M882" s="421"/>
      <c r="N882" s="107"/>
      <c r="O882" s="107"/>
      <c r="P882" s="107"/>
      <c r="Q882" s="107"/>
      <c r="R882" s="107"/>
      <c r="S882" s="107"/>
      <c r="T882" s="107"/>
    </row>
    <row r="883" spans="1:20" ht="15.75" customHeight="1">
      <c r="A883" s="107"/>
      <c r="B883" s="107"/>
      <c r="C883" s="107"/>
      <c r="D883" s="107"/>
      <c r="E883" s="107"/>
      <c r="F883" s="107"/>
      <c r="G883" s="107"/>
      <c r="H883" s="107"/>
      <c r="I883" s="107"/>
      <c r="J883" s="420"/>
      <c r="K883" s="420"/>
      <c r="L883" s="420"/>
      <c r="M883" s="421"/>
      <c r="N883" s="107"/>
      <c r="O883" s="107"/>
      <c r="P883" s="107"/>
      <c r="Q883" s="107"/>
      <c r="R883" s="107"/>
      <c r="S883" s="107"/>
      <c r="T883" s="107"/>
    </row>
    <row r="884" spans="1:20" ht="15.75" customHeight="1">
      <c r="A884" s="107"/>
      <c r="B884" s="107"/>
      <c r="C884" s="107"/>
      <c r="D884" s="107"/>
      <c r="E884" s="107"/>
      <c r="F884" s="107"/>
      <c r="G884" s="107"/>
      <c r="H884" s="107"/>
      <c r="I884" s="107"/>
      <c r="J884" s="420"/>
      <c r="K884" s="420"/>
      <c r="L884" s="420"/>
      <c r="M884" s="421"/>
      <c r="N884" s="107"/>
      <c r="O884" s="107"/>
      <c r="P884" s="107"/>
      <c r="Q884" s="107"/>
      <c r="R884" s="107"/>
      <c r="S884" s="107"/>
      <c r="T884" s="107"/>
    </row>
    <row r="885" spans="1:20" ht="15.75" customHeight="1">
      <c r="A885" s="107"/>
      <c r="B885" s="107"/>
      <c r="C885" s="107"/>
      <c r="D885" s="107"/>
      <c r="E885" s="107"/>
      <c r="F885" s="107"/>
      <c r="G885" s="107"/>
      <c r="H885" s="107"/>
      <c r="I885" s="107"/>
      <c r="J885" s="420"/>
      <c r="K885" s="420"/>
      <c r="L885" s="420"/>
      <c r="M885" s="421"/>
      <c r="N885" s="107"/>
      <c r="O885" s="107"/>
      <c r="P885" s="107"/>
      <c r="Q885" s="107"/>
      <c r="R885" s="107"/>
      <c r="S885" s="107"/>
      <c r="T885" s="107"/>
    </row>
    <row r="886" spans="1:20" ht="15.75" customHeight="1">
      <c r="A886" s="107"/>
      <c r="B886" s="107"/>
      <c r="C886" s="107"/>
      <c r="D886" s="107"/>
      <c r="E886" s="107"/>
      <c r="F886" s="107"/>
      <c r="G886" s="107"/>
      <c r="H886" s="107"/>
      <c r="I886" s="107"/>
      <c r="J886" s="420"/>
      <c r="K886" s="420"/>
      <c r="L886" s="420"/>
      <c r="M886" s="421"/>
      <c r="N886" s="107"/>
      <c r="O886" s="107"/>
      <c r="P886" s="107"/>
      <c r="Q886" s="107"/>
      <c r="R886" s="107"/>
      <c r="S886" s="107"/>
      <c r="T886" s="107"/>
    </row>
    <row r="887" spans="1:20" ht="15.75" customHeight="1">
      <c r="A887" s="107"/>
      <c r="B887" s="107"/>
      <c r="C887" s="107"/>
      <c r="D887" s="107"/>
      <c r="E887" s="107"/>
      <c r="F887" s="107"/>
      <c r="G887" s="107"/>
      <c r="H887" s="107"/>
      <c r="I887" s="107"/>
      <c r="J887" s="420"/>
      <c r="K887" s="420"/>
      <c r="L887" s="420"/>
      <c r="M887" s="421"/>
      <c r="N887" s="107"/>
      <c r="O887" s="107"/>
      <c r="P887" s="107"/>
      <c r="Q887" s="107"/>
      <c r="R887" s="107"/>
      <c r="S887" s="107"/>
      <c r="T887" s="107"/>
    </row>
    <row r="888" spans="1:20" ht="15.75" customHeight="1">
      <c r="A888" s="107"/>
      <c r="B888" s="107"/>
      <c r="C888" s="107"/>
      <c r="D888" s="107"/>
      <c r="E888" s="107"/>
      <c r="F888" s="107"/>
      <c r="G888" s="107"/>
      <c r="H888" s="107"/>
      <c r="I888" s="107"/>
      <c r="J888" s="420"/>
      <c r="K888" s="420"/>
      <c r="L888" s="420"/>
      <c r="M888" s="421"/>
      <c r="N888" s="107"/>
      <c r="O888" s="107"/>
      <c r="P888" s="107"/>
      <c r="Q888" s="107"/>
      <c r="R888" s="107"/>
      <c r="S888" s="107"/>
      <c r="T888" s="107"/>
    </row>
    <row r="889" spans="1:20" ht="15.75" customHeight="1">
      <c r="A889" s="107"/>
      <c r="B889" s="107"/>
      <c r="C889" s="107"/>
      <c r="D889" s="107"/>
      <c r="E889" s="107"/>
      <c r="F889" s="107"/>
      <c r="G889" s="107"/>
      <c r="H889" s="107"/>
      <c r="I889" s="107"/>
      <c r="J889" s="420"/>
      <c r="K889" s="420"/>
      <c r="L889" s="420"/>
      <c r="M889" s="421"/>
      <c r="N889" s="107"/>
      <c r="O889" s="107"/>
      <c r="P889" s="107"/>
      <c r="Q889" s="107"/>
      <c r="R889" s="107"/>
      <c r="S889" s="107"/>
      <c r="T889" s="107"/>
    </row>
    <row r="890" spans="1:20" ht="15.75" customHeight="1">
      <c r="A890" s="107"/>
      <c r="B890" s="107"/>
      <c r="C890" s="107"/>
      <c r="D890" s="107"/>
      <c r="E890" s="107"/>
      <c r="F890" s="107"/>
      <c r="G890" s="107"/>
      <c r="H890" s="107"/>
      <c r="I890" s="107"/>
      <c r="J890" s="420"/>
      <c r="K890" s="420"/>
      <c r="L890" s="420"/>
      <c r="M890" s="421"/>
      <c r="N890" s="107"/>
      <c r="O890" s="107"/>
      <c r="P890" s="107"/>
      <c r="Q890" s="107"/>
      <c r="R890" s="107"/>
      <c r="S890" s="107"/>
      <c r="T890" s="107"/>
    </row>
    <row r="891" spans="1:20" ht="15.75" customHeight="1">
      <c r="A891" s="107"/>
      <c r="B891" s="107"/>
      <c r="C891" s="107"/>
      <c r="D891" s="107"/>
      <c r="E891" s="107"/>
      <c r="F891" s="107"/>
      <c r="G891" s="107"/>
      <c r="H891" s="107"/>
      <c r="I891" s="107"/>
      <c r="J891" s="420"/>
      <c r="K891" s="420"/>
      <c r="L891" s="420"/>
      <c r="M891" s="421"/>
      <c r="N891" s="107"/>
      <c r="O891" s="107"/>
      <c r="P891" s="107"/>
      <c r="Q891" s="107"/>
      <c r="R891" s="107"/>
      <c r="S891" s="107"/>
      <c r="T891" s="107"/>
    </row>
    <row r="892" spans="1:20" ht="15.75" customHeight="1">
      <c r="A892" s="107"/>
      <c r="B892" s="107"/>
      <c r="C892" s="107"/>
      <c r="D892" s="107"/>
      <c r="E892" s="107"/>
      <c r="F892" s="107"/>
      <c r="G892" s="107"/>
      <c r="H892" s="107"/>
      <c r="I892" s="107"/>
      <c r="J892" s="420"/>
      <c r="K892" s="420"/>
      <c r="L892" s="420"/>
      <c r="M892" s="421"/>
      <c r="N892" s="107"/>
      <c r="O892" s="107"/>
      <c r="P892" s="107"/>
      <c r="Q892" s="107"/>
      <c r="R892" s="107"/>
      <c r="S892" s="107"/>
      <c r="T892" s="107"/>
    </row>
    <row r="893" spans="1:20" ht="15.75" customHeight="1">
      <c r="A893" s="107"/>
      <c r="B893" s="107"/>
      <c r="C893" s="107"/>
      <c r="D893" s="107"/>
      <c r="E893" s="107"/>
      <c r="F893" s="107"/>
      <c r="G893" s="107"/>
      <c r="H893" s="107"/>
      <c r="I893" s="107"/>
      <c r="J893" s="420"/>
      <c r="K893" s="420"/>
      <c r="L893" s="420"/>
      <c r="M893" s="421"/>
      <c r="N893" s="107"/>
      <c r="O893" s="107"/>
      <c r="P893" s="107"/>
      <c r="Q893" s="107"/>
      <c r="R893" s="107"/>
      <c r="S893" s="107"/>
      <c r="T893" s="107"/>
    </row>
    <row r="894" spans="1:20" ht="15.75" customHeight="1">
      <c r="A894" s="107"/>
      <c r="B894" s="107"/>
      <c r="C894" s="107"/>
      <c r="D894" s="107"/>
      <c r="E894" s="107"/>
      <c r="F894" s="107"/>
      <c r="G894" s="107"/>
      <c r="H894" s="107"/>
      <c r="I894" s="107"/>
      <c r="J894" s="420"/>
      <c r="K894" s="420"/>
      <c r="L894" s="420"/>
      <c r="M894" s="421"/>
      <c r="N894" s="107"/>
      <c r="O894" s="107"/>
      <c r="P894" s="107"/>
      <c r="Q894" s="107"/>
      <c r="R894" s="107"/>
      <c r="S894" s="107"/>
      <c r="T894" s="107"/>
    </row>
    <row r="895" spans="1:20" ht="15.75" customHeight="1">
      <c r="A895" s="107"/>
      <c r="B895" s="107"/>
      <c r="C895" s="107"/>
      <c r="D895" s="107"/>
      <c r="E895" s="107"/>
      <c r="F895" s="107"/>
      <c r="G895" s="107"/>
      <c r="H895" s="107"/>
      <c r="I895" s="107"/>
      <c r="J895" s="420"/>
      <c r="K895" s="420"/>
      <c r="L895" s="420"/>
      <c r="M895" s="421"/>
      <c r="N895" s="107"/>
      <c r="O895" s="107"/>
      <c r="P895" s="107"/>
      <c r="Q895" s="107"/>
      <c r="R895" s="107"/>
      <c r="S895" s="107"/>
      <c r="T895" s="107"/>
    </row>
    <row r="896" spans="1:20" ht="15.75" customHeight="1">
      <c r="A896" s="107"/>
      <c r="B896" s="107"/>
      <c r="C896" s="107"/>
      <c r="D896" s="107"/>
      <c r="E896" s="107"/>
      <c r="F896" s="107"/>
      <c r="G896" s="107"/>
      <c r="H896" s="107"/>
      <c r="I896" s="107"/>
      <c r="J896" s="420"/>
      <c r="K896" s="420"/>
      <c r="L896" s="420"/>
      <c r="M896" s="421"/>
      <c r="N896" s="107"/>
      <c r="O896" s="107"/>
      <c r="P896" s="107"/>
      <c r="Q896" s="107"/>
      <c r="R896" s="107"/>
      <c r="S896" s="107"/>
      <c r="T896" s="107"/>
    </row>
    <row r="897" spans="1:20" ht="15.75" customHeight="1">
      <c r="A897" s="107"/>
      <c r="B897" s="107"/>
      <c r="C897" s="107"/>
      <c r="D897" s="107"/>
      <c r="E897" s="107"/>
      <c r="F897" s="107"/>
      <c r="G897" s="107"/>
      <c r="H897" s="107"/>
      <c r="I897" s="107"/>
      <c r="J897" s="420"/>
      <c r="K897" s="420"/>
      <c r="L897" s="420"/>
      <c r="M897" s="421"/>
      <c r="N897" s="107"/>
      <c r="O897" s="107"/>
      <c r="P897" s="107"/>
      <c r="Q897" s="107"/>
      <c r="R897" s="107"/>
      <c r="S897" s="107"/>
      <c r="T897" s="107"/>
    </row>
    <row r="898" spans="1:20" ht="15.75" customHeight="1">
      <c r="A898" s="107"/>
      <c r="B898" s="107"/>
      <c r="C898" s="107"/>
      <c r="D898" s="107"/>
      <c r="E898" s="107"/>
      <c r="F898" s="107"/>
      <c r="G898" s="107"/>
      <c r="H898" s="107"/>
      <c r="I898" s="107"/>
      <c r="J898" s="420"/>
      <c r="K898" s="420"/>
      <c r="L898" s="420"/>
      <c r="M898" s="421"/>
      <c r="N898" s="107"/>
      <c r="O898" s="107"/>
      <c r="P898" s="107"/>
      <c r="Q898" s="107"/>
      <c r="R898" s="107"/>
      <c r="S898" s="107"/>
      <c r="T898" s="107"/>
    </row>
    <row r="899" spans="1:20" ht="15.75" customHeight="1">
      <c r="A899" s="107"/>
      <c r="B899" s="107"/>
      <c r="C899" s="107"/>
      <c r="D899" s="107"/>
      <c r="E899" s="107"/>
      <c r="F899" s="107"/>
      <c r="G899" s="107"/>
      <c r="H899" s="107"/>
      <c r="I899" s="107"/>
      <c r="J899" s="420"/>
      <c r="K899" s="420"/>
      <c r="L899" s="420"/>
      <c r="M899" s="421"/>
      <c r="N899" s="107"/>
      <c r="O899" s="107"/>
      <c r="P899" s="107"/>
      <c r="Q899" s="107"/>
      <c r="R899" s="107"/>
      <c r="S899" s="107"/>
      <c r="T899" s="107"/>
    </row>
    <row r="900" spans="1:20" ht="15.75" customHeight="1">
      <c r="A900" s="107"/>
      <c r="B900" s="107"/>
      <c r="C900" s="107"/>
      <c r="D900" s="107"/>
      <c r="E900" s="107"/>
      <c r="F900" s="107"/>
      <c r="G900" s="107"/>
      <c r="H900" s="107"/>
      <c r="I900" s="107"/>
      <c r="J900" s="420"/>
      <c r="K900" s="420"/>
      <c r="L900" s="420"/>
      <c r="M900" s="421"/>
      <c r="N900" s="107"/>
      <c r="O900" s="107"/>
      <c r="P900" s="107"/>
      <c r="Q900" s="107"/>
      <c r="R900" s="107"/>
      <c r="S900" s="107"/>
      <c r="T900" s="107"/>
    </row>
    <row r="901" spans="1:20" ht="15.75" customHeight="1">
      <c r="A901" s="107"/>
      <c r="B901" s="107"/>
      <c r="C901" s="107"/>
      <c r="D901" s="107"/>
      <c r="E901" s="107"/>
      <c r="F901" s="107"/>
      <c r="G901" s="107"/>
      <c r="H901" s="107"/>
      <c r="I901" s="107"/>
      <c r="J901" s="420"/>
      <c r="K901" s="420"/>
      <c r="L901" s="420"/>
      <c r="M901" s="421"/>
      <c r="N901" s="107"/>
      <c r="O901" s="107"/>
      <c r="P901" s="107"/>
      <c r="Q901" s="107"/>
      <c r="R901" s="107"/>
      <c r="S901" s="107"/>
      <c r="T901" s="107"/>
    </row>
    <row r="902" spans="1:20" ht="15.75" customHeight="1">
      <c r="A902" s="107"/>
      <c r="B902" s="107"/>
      <c r="C902" s="107"/>
      <c r="D902" s="107"/>
      <c r="E902" s="107"/>
      <c r="F902" s="107"/>
      <c r="G902" s="107"/>
      <c r="H902" s="107"/>
      <c r="I902" s="107"/>
      <c r="J902" s="420"/>
      <c r="K902" s="420"/>
      <c r="L902" s="420"/>
      <c r="M902" s="421"/>
      <c r="N902" s="107"/>
      <c r="O902" s="107"/>
      <c r="P902" s="107"/>
      <c r="Q902" s="107"/>
      <c r="R902" s="107"/>
      <c r="S902" s="107"/>
      <c r="T902" s="107"/>
    </row>
    <row r="903" spans="1:20" ht="15.75" customHeight="1">
      <c r="A903" s="107"/>
      <c r="B903" s="107"/>
      <c r="C903" s="107"/>
      <c r="D903" s="107"/>
      <c r="E903" s="107"/>
      <c r="F903" s="107"/>
      <c r="G903" s="107"/>
      <c r="H903" s="107"/>
      <c r="I903" s="107"/>
      <c r="J903" s="420"/>
      <c r="K903" s="420"/>
      <c r="L903" s="420"/>
      <c r="M903" s="421"/>
      <c r="N903" s="107"/>
      <c r="O903" s="107"/>
      <c r="P903" s="107"/>
      <c r="Q903" s="107"/>
      <c r="R903" s="107"/>
      <c r="S903" s="107"/>
      <c r="T903" s="107"/>
    </row>
    <row r="904" spans="1:20" ht="15.75" customHeight="1">
      <c r="A904" s="107"/>
      <c r="B904" s="107"/>
      <c r="C904" s="107"/>
      <c r="D904" s="107"/>
      <c r="E904" s="107"/>
      <c r="F904" s="107"/>
      <c r="G904" s="107"/>
      <c r="H904" s="107"/>
      <c r="I904" s="107"/>
      <c r="J904" s="420"/>
      <c r="K904" s="420"/>
      <c r="L904" s="420"/>
      <c r="M904" s="421"/>
      <c r="N904" s="107"/>
      <c r="O904" s="107"/>
      <c r="P904" s="107"/>
      <c r="Q904" s="107"/>
      <c r="R904" s="107"/>
      <c r="S904" s="107"/>
      <c r="T904" s="107"/>
    </row>
    <row r="905" spans="1:20" ht="15.75" customHeight="1">
      <c r="A905" s="107"/>
      <c r="B905" s="107"/>
      <c r="C905" s="107"/>
      <c r="D905" s="107"/>
      <c r="E905" s="107"/>
      <c r="F905" s="107"/>
      <c r="G905" s="107"/>
      <c r="H905" s="107"/>
      <c r="I905" s="107"/>
      <c r="J905" s="420"/>
      <c r="K905" s="420"/>
      <c r="L905" s="420"/>
      <c r="M905" s="421"/>
      <c r="N905" s="107"/>
      <c r="O905" s="107"/>
      <c r="P905" s="107"/>
      <c r="Q905" s="107"/>
      <c r="R905" s="107"/>
      <c r="S905" s="107"/>
      <c r="T905" s="107"/>
    </row>
    <row r="906" spans="1:20" ht="15.75" customHeight="1">
      <c r="A906" s="107"/>
      <c r="B906" s="107"/>
      <c r="C906" s="107"/>
      <c r="D906" s="107"/>
      <c r="E906" s="107"/>
      <c r="F906" s="107"/>
      <c r="G906" s="107"/>
      <c r="H906" s="107"/>
      <c r="I906" s="107"/>
      <c r="J906" s="420"/>
      <c r="K906" s="420"/>
      <c r="L906" s="420"/>
      <c r="M906" s="421"/>
      <c r="N906" s="107"/>
      <c r="O906" s="107"/>
      <c r="P906" s="107"/>
      <c r="Q906" s="107"/>
      <c r="R906" s="107"/>
      <c r="S906" s="107"/>
      <c r="T906" s="107"/>
    </row>
    <row r="907" spans="1:20" ht="15.75" customHeight="1">
      <c r="A907" s="107"/>
      <c r="B907" s="107"/>
      <c r="C907" s="107"/>
      <c r="D907" s="107"/>
      <c r="E907" s="107"/>
      <c r="F907" s="107"/>
      <c r="G907" s="107"/>
      <c r="H907" s="107"/>
      <c r="I907" s="107"/>
      <c r="J907" s="420"/>
      <c r="K907" s="420"/>
      <c r="L907" s="420"/>
      <c r="M907" s="421"/>
      <c r="N907" s="107"/>
      <c r="O907" s="107"/>
      <c r="P907" s="107"/>
      <c r="Q907" s="107"/>
      <c r="R907" s="107"/>
      <c r="S907" s="107"/>
      <c r="T907" s="107"/>
    </row>
    <row r="908" spans="1:20" ht="15.75" customHeight="1">
      <c r="A908" s="107"/>
      <c r="B908" s="107"/>
      <c r="C908" s="107"/>
      <c r="D908" s="107"/>
      <c r="E908" s="107"/>
      <c r="F908" s="107"/>
      <c r="G908" s="107"/>
      <c r="H908" s="107"/>
      <c r="I908" s="107"/>
      <c r="J908" s="420"/>
      <c r="K908" s="420"/>
      <c r="L908" s="420"/>
      <c r="M908" s="421"/>
      <c r="N908" s="107"/>
      <c r="O908" s="107"/>
      <c r="P908" s="107"/>
      <c r="Q908" s="107"/>
      <c r="R908" s="107"/>
      <c r="S908" s="107"/>
      <c r="T908" s="107"/>
    </row>
    <row r="909" spans="1:20" ht="15.75" customHeight="1">
      <c r="A909" s="107"/>
      <c r="B909" s="107"/>
      <c r="C909" s="107"/>
      <c r="D909" s="107"/>
      <c r="E909" s="107"/>
      <c r="F909" s="107"/>
      <c r="G909" s="107"/>
      <c r="H909" s="107"/>
      <c r="I909" s="107"/>
      <c r="J909" s="420"/>
      <c r="K909" s="420"/>
      <c r="L909" s="420"/>
      <c r="M909" s="421"/>
      <c r="N909" s="107"/>
      <c r="O909" s="107"/>
      <c r="P909" s="107"/>
      <c r="Q909" s="107"/>
      <c r="R909" s="107"/>
      <c r="S909" s="107"/>
      <c r="T909" s="107"/>
    </row>
    <row r="910" spans="1:20" ht="15.75" customHeight="1">
      <c r="A910" s="107"/>
      <c r="B910" s="107"/>
      <c r="C910" s="107"/>
      <c r="D910" s="107"/>
      <c r="E910" s="107"/>
      <c r="F910" s="107"/>
      <c r="G910" s="107"/>
      <c r="H910" s="107"/>
      <c r="I910" s="107"/>
      <c r="J910" s="420"/>
      <c r="K910" s="420"/>
      <c r="L910" s="420"/>
      <c r="M910" s="421"/>
      <c r="N910" s="107"/>
      <c r="O910" s="107"/>
      <c r="P910" s="107"/>
      <c r="Q910" s="107"/>
      <c r="R910" s="107"/>
      <c r="S910" s="107"/>
      <c r="T910" s="107"/>
    </row>
    <row r="911" spans="1:20" ht="15.75" customHeight="1">
      <c r="A911" s="107"/>
      <c r="B911" s="107"/>
      <c r="C911" s="107"/>
      <c r="D911" s="107"/>
      <c r="E911" s="107"/>
      <c r="F911" s="107"/>
      <c r="G911" s="107"/>
      <c r="H911" s="107"/>
      <c r="I911" s="107"/>
      <c r="J911" s="420"/>
      <c r="K911" s="420"/>
      <c r="L911" s="420"/>
      <c r="M911" s="421"/>
      <c r="N911" s="107"/>
      <c r="O911" s="107"/>
      <c r="P911" s="107"/>
      <c r="Q911" s="107"/>
      <c r="R911" s="107"/>
      <c r="S911" s="107"/>
      <c r="T911" s="107"/>
    </row>
    <row r="912" spans="1:20" ht="15.75" customHeight="1">
      <c r="A912" s="107"/>
      <c r="B912" s="107"/>
      <c r="C912" s="107"/>
      <c r="D912" s="107"/>
      <c r="E912" s="107"/>
      <c r="F912" s="107"/>
      <c r="G912" s="107"/>
      <c r="H912" s="107"/>
      <c r="I912" s="107"/>
      <c r="J912" s="420"/>
      <c r="K912" s="420"/>
      <c r="L912" s="420"/>
      <c r="M912" s="421"/>
      <c r="N912" s="107"/>
      <c r="O912" s="107"/>
      <c r="P912" s="107"/>
      <c r="Q912" s="107"/>
      <c r="R912" s="107"/>
      <c r="S912" s="107"/>
      <c r="T912" s="107"/>
    </row>
    <row r="913" spans="1:20" ht="15.75" customHeight="1">
      <c r="A913" s="107"/>
      <c r="B913" s="107"/>
      <c r="C913" s="107"/>
      <c r="D913" s="107"/>
      <c r="E913" s="107"/>
      <c r="F913" s="107"/>
      <c r="G913" s="107"/>
      <c r="H913" s="107"/>
      <c r="I913" s="107"/>
      <c r="J913" s="420"/>
      <c r="K913" s="420"/>
      <c r="L913" s="420"/>
      <c r="M913" s="421"/>
      <c r="N913" s="107"/>
      <c r="O913" s="107"/>
      <c r="P913" s="107"/>
      <c r="Q913" s="107"/>
      <c r="R913" s="107"/>
      <c r="S913" s="107"/>
      <c r="T913" s="107"/>
    </row>
    <row r="914" spans="1:20" ht="15.75" customHeight="1">
      <c r="A914" s="107"/>
      <c r="B914" s="107"/>
      <c r="C914" s="107"/>
      <c r="D914" s="107"/>
      <c r="E914" s="107"/>
      <c r="F914" s="107"/>
      <c r="G914" s="107"/>
      <c r="H914" s="107"/>
      <c r="I914" s="107"/>
      <c r="J914" s="420"/>
      <c r="K914" s="420"/>
      <c r="L914" s="420"/>
      <c r="M914" s="421"/>
      <c r="N914" s="107"/>
      <c r="O914" s="107"/>
      <c r="P914" s="107"/>
      <c r="Q914" s="107"/>
      <c r="R914" s="107"/>
      <c r="S914" s="107"/>
      <c r="T914" s="107"/>
    </row>
    <row r="915" spans="1:20" ht="15.75" customHeight="1">
      <c r="A915" s="107"/>
      <c r="B915" s="107"/>
      <c r="C915" s="107"/>
      <c r="D915" s="107"/>
      <c r="E915" s="107"/>
      <c r="F915" s="107"/>
      <c r="G915" s="107"/>
      <c r="H915" s="107"/>
      <c r="I915" s="107"/>
      <c r="J915" s="420"/>
      <c r="K915" s="420"/>
      <c r="L915" s="420"/>
      <c r="M915" s="421"/>
      <c r="N915" s="107"/>
      <c r="O915" s="107"/>
      <c r="P915" s="107"/>
      <c r="Q915" s="107"/>
      <c r="R915" s="107"/>
      <c r="S915" s="107"/>
      <c r="T915" s="107"/>
    </row>
    <row r="916" spans="1:20" ht="15.75" customHeight="1">
      <c r="A916" s="107"/>
      <c r="B916" s="107"/>
      <c r="C916" s="107"/>
      <c r="D916" s="107"/>
      <c r="E916" s="107"/>
      <c r="F916" s="107"/>
      <c r="G916" s="107"/>
      <c r="H916" s="107"/>
      <c r="I916" s="107"/>
      <c r="J916" s="420"/>
      <c r="K916" s="420"/>
      <c r="L916" s="420"/>
      <c r="M916" s="421"/>
      <c r="N916" s="107"/>
      <c r="O916" s="107"/>
      <c r="P916" s="107"/>
      <c r="Q916" s="107"/>
      <c r="R916" s="107"/>
      <c r="S916" s="107"/>
      <c r="T916" s="107"/>
    </row>
    <row r="917" spans="1:20" ht="15.75" customHeight="1">
      <c r="A917" s="107"/>
      <c r="B917" s="107"/>
      <c r="C917" s="107"/>
      <c r="D917" s="107"/>
      <c r="E917" s="107"/>
      <c r="F917" s="107"/>
      <c r="G917" s="107"/>
      <c r="H917" s="107"/>
      <c r="I917" s="107"/>
      <c r="J917" s="420"/>
      <c r="K917" s="420"/>
      <c r="L917" s="420"/>
      <c r="M917" s="421"/>
      <c r="N917" s="107"/>
      <c r="O917" s="107"/>
      <c r="P917" s="107"/>
      <c r="Q917" s="107"/>
      <c r="R917" s="107"/>
      <c r="S917" s="107"/>
      <c r="T917" s="107"/>
    </row>
    <row r="918" spans="1:20" ht="15.75" customHeight="1">
      <c r="A918" s="107"/>
      <c r="B918" s="107"/>
      <c r="C918" s="107"/>
      <c r="D918" s="107"/>
      <c r="E918" s="107"/>
      <c r="F918" s="107"/>
      <c r="G918" s="107"/>
      <c r="H918" s="107"/>
      <c r="I918" s="107"/>
      <c r="J918" s="420"/>
      <c r="K918" s="420"/>
      <c r="L918" s="420"/>
      <c r="M918" s="421"/>
      <c r="N918" s="107"/>
      <c r="O918" s="107"/>
      <c r="P918" s="107"/>
      <c r="Q918" s="107"/>
      <c r="R918" s="107"/>
      <c r="S918" s="107"/>
      <c r="T918" s="107"/>
    </row>
    <row r="919" spans="1:20" ht="15.75" customHeight="1">
      <c r="A919" s="107"/>
      <c r="B919" s="107"/>
      <c r="C919" s="107"/>
      <c r="D919" s="107"/>
      <c r="E919" s="107"/>
      <c r="F919" s="107"/>
      <c r="G919" s="107"/>
      <c r="H919" s="107"/>
      <c r="I919" s="107"/>
      <c r="J919" s="420"/>
      <c r="K919" s="420"/>
      <c r="L919" s="420"/>
      <c r="M919" s="421"/>
      <c r="N919" s="107"/>
      <c r="O919" s="107"/>
      <c r="P919" s="107"/>
      <c r="Q919" s="107"/>
      <c r="R919" s="107"/>
      <c r="S919" s="107"/>
      <c r="T919" s="107"/>
    </row>
    <row r="920" spans="1:20" ht="15.75" customHeight="1">
      <c r="A920" s="107"/>
      <c r="B920" s="107"/>
      <c r="C920" s="107"/>
      <c r="D920" s="107"/>
      <c r="E920" s="107"/>
      <c r="F920" s="107"/>
      <c r="G920" s="107"/>
      <c r="H920" s="107"/>
      <c r="I920" s="107"/>
      <c r="J920" s="420"/>
      <c r="K920" s="420"/>
      <c r="L920" s="420"/>
      <c r="M920" s="421"/>
      <c r="N920" s="107"/>
      <c r="O920" s="107"/>
      <c r="P920" s="107"/>
      <c r="Q920" s="107"/>
      <c r="R920" s="107"/>
      <c r="S920" s="107"/>
      <c r="T920" s="107"/>
    </row>
    <row r="921" spans="1:20" ht="15.75" customHeight="1">
      <c r="A921" s="107"/>
      <c r="B921" s="107"/>
      <c r="C921" s="107"/>
      <c r="D921" s="107"/>
      <c r="E921" s="107"/>
      <c r="F921" s="107"/>
      <c r="G921" s="107"/>
      <c r="H921" s="107"/>
      <c r="I921" s="107"/>
      <c r="J921" s="420"/>
      <c r="K921" s="420"/>
      <c r="L921" s="420"/>
      <c r="M921" s="421"/>
      <c r="N921" s="107"/>
      <c r="O921" s="107"/>
      <c r="P921" s="107"/>
      <c r="Q921" s="107"/>
      <c r="R921" s="107"/>
      <c r="S921" s="107"/>
      <c r="T921" s="107"/>
    </row>
    <row r="922" spans="1:20" ht="15.75" customHeight="1">
      <c r="A922" s="107"/>
      <c r="B922" s="107"/>
      <c r="C922" s="107"/>
      <c r="D922" s="107"/>
      <c r="E922" s="107"/>
      <c r="F922" s="107"/>
      <c r="G922" s="107"/>
      <c r="H922" s="107"/>
      <c r="I922" s="107"/>
      <c r="J922" s="420"/>
      <c r="K922" s="420"/>
      <c r="L922" s="420"/>
      <c r="M922" s="421"/>
      <c r="N922" s="107"/>
      <c r="O922" s="107"/>
      <c r="P922" s="107"/>
      <c r="Q922" s="107"/>
      <c r="R922" s="107"/>
      <c r="S922" s="107"/>
      <c r="T922" s="107"/>
    </row>
    <row r="923" spans="1:20" ht="15.75" customHeight="1">
      <c r="A923" s="107"/>
      <c r="B923" s="107"/>
      <c r="C923" s="107"/>
      <c r="D923" s="107"/>
      <c r="E923" s="107"/>
      <c r="F923" s="107"/>
      <c r="G923" s="107"/>
      <c r="H923" s="107"/>
      <c r="I923" s="107"/>
      <c r="J923" s="420"/>
      <c r="K923" s="420"/>
      <c r="L923" s="420"/>
      <c r="M923" s="421"/>
      <c r="N923" s="107"/>
      <c r="O923" s="107"/>
      <c r="P923" s="107"/>
      <c r="Q923" s="107"/>
      <c r="R923" s="107"/>
      <c r="S923" s="107"/>
      <c r="T923" s="107"/>
    </row>
    <row r="924" spans="1:20" ht="15.75" customHeight="1">
      <c r="A924" s="107"/>
      <c r="B924" s="107"/>
      <c r="C924" s="107"/>
      <c r="D924" s="107"/>
      <c r="E924" s="107"/>
      <c r="F924" s="107"/>
      <c r="G924" s="107"/>
      <c r="H924" s="107"/>
      <c r="I924" s="107"/>
      <c r="J924" s="420"/>
      <c r="K924" s="420"/>
      <c r="L924" s="420"/>
      <c r="M924" s="421"/>
      <c r="N924" s="107"/>
      <c r="O924" s="107"/>
      <c r="P924" s="107"/>
      <c r="Q924" s="107"/>
      <c r="R924" s="107"/>
      <c r="S924" s="107"/>
      <c r="T924" s="107"/>
    </row>
    <row r="925" spans="1:20" ht="15.75" customHeight="1">
      <c r="A925" s="107"/>
      <c r="B925" s="107"/>
      <c r="C925" s="107"/>
      <c r="D925" s="107"/>
      <c r="E925" s="107"/>
      <c r="F925" s="107"/>
      <c r="G925" s="107"/>
      <c r="H925" s="107"/>
      <c r="I925" s="107"/>
      <c r="J925" s="420"/>
      <c r="K925" s="420"/>
      <c r="L925" s="420"/>
      <c r="M925" s="421"/>
      <c r="N925" s="107"/>
      <c r="O925" s="107"/>
      <c r="P925" s="107"/>
      <c r="Q925" s="107"/>
      <c r="R925" s="107"/>
      <c r="S925" s="107"/>
      <c r="T925" s="107"/>
    </row>
    <row r="926" spans="1:20" ht="15.75" customHeight="1">
      <c r="A926" s="107"/>
      <c r="B926" s="107"/>
      <c r="C926" s="107"/>
      <c r="D926" s="107"/>
      <c r="E926" s="107"/>
      <c r="F926" s="107"/>
      <c r="G926" s="107"/>
      <c r="H926" s="107"/>
      <c r="I926" s="107"/>
      <c r="J926" s="420"/>
      <c r="K926" s="420"/>
      <c r="L926" s="420"/>
      <c r="M926" s="421"/>
      <c r="N926" s="107"/>
      <c r="O926" s="107"/>
      <c r="P926" s="107"/>
      <c r="Q926" s="107"/>
      <c r="R926" s="107"/>
      <c r="S926" s="107"/>
      <c r="T926" s="107"/>
    </row>
    <row r="927" spans="1:20" ht="15.75" customHeight="1">
      <c r="A927" s="107"/>
      <c r="B927" s="107"/>
      <c r="C927" s="107"/>
      <c r="D927" s="107"/>
      <c r="E927" s="107"/>
      <c r="F927" s="107"/>
      <c r="G927" s="107"/>
      <c r="H927" s="107"/>
      <c r="I927" s="107"/>
      <c r="J927" s="420"/>
      <c r="K927" s="420"/>
      <c r="L927" s="420"/>
      <c r="M927" s="421"/>
      <c r="N927" s="107"/>
      <c r="O927" s="107"/>
      <c r="P927" s="107"/>
      <c r="Q927" s="107"/>
      <c r="R927" s="107"/>
      <c r="S927" s="107"/>
      <c r="T927" s="107"/>
    </row>
    <row r="928" spans="1:20" ht="15.75" customHeight="1">
      <c r="A928" s="107"/>
      <c r="B928" s="107"/>
      <c r="C928" s="107"/>
      <c r="D928" s="107"/>
      <c r="E928" s="107"/>
      <c r="F928" s="107"/>
      <c r="G928" s="107"/>
      <c r="H928" s="107"/>
      <c r="I928" s="107"/>
      <c r="J928" s="420"/>
      <c r="K928" s="420"/>
      <c r="L928" s="420"/>
      <c r="M928" s="421"/>
      <c r="N928" s="107"/>
      <c r="O928" s="107"/>
      <c r="P928" s="107"/>
      <c r="Q928" s="107"/>
      <c r="R928" s="107"/>
      <c r="S928" s="107"/>
      <c r="T928" s="107"/>
    </row>
    <row r="929" spans="1:20" ht="15.75" customHeight="1">
      <c r="A929" s="107"/>
      <c r="B929" s="107"/>
      <c r="C929" s="107"/>
      <c r="D929" s="107"/>
      <c r="E929" s="107"/>
      <c r="F929" s="107"/>
      <c r="G929" s="107"/>
      <c r="H929" s="107"/>
      <c r="I929" s="107"/>
      <c r="J929" s="420"/>
      <c r="K929" s="420"/>
      <c r="L929" s="420"/>
      <c r="M929" s="421"/>
      <c r="N929" s="107"/>
      <c r="O929" s="107"/>
      <c r="P929" s="107"/>
      <c r="Q929" s="107"/>
      <c r="R929" s="107"/>
      <c r="S929" s="107"/>
      <c r="T929" s="107"/>
    </row>
    <row r="930" spans="1:20" ht="15.75" customHeight="1">
      <c r="A930" s="107"/>
      <c r="B930" s="107"/>
      <c r="C930" s="107"/>
      <c r="D930" s="107"/>
      <c r="E930" s="107"/>
      <c r="F930" s="107"/>
      <c r="G930" s="107"/>
      <c r="H930" s="107"/>
      <c r="I930" s="107"/>
      <c r="J930" s="420"/>
      <c r="K930" s="420"/>
      <c r="L930" s="420"/>
      <c r="M930" s="421"/>
      <c r="N930" s="107"/>
      <c r="O930" s="107"/>
      <c r="P930" s="107"/>
      <c r="Q930" s="107"/>
      <c r="R930" s="107"/>
      <c r="S930" s="107"/>
      <c r="T930" s="107"/>
    </row>
    <row r="931" spans="1:20" ht="15.75" customHeight="1">
      <c r="A931" s="107"/>
      <c r="B931" s="107"/>
      <c r="C931" s="107"/>
      <c r="D931" s="107"/>
      <c r="E931" s="107"/>
      <c r="F931" s="107"/>
      <c r="G931" s="107"/>
      <c r="H931" s="107"/>
      <c r="I931" s="107"/>
      <c r="J931" s="420"/>
      <c r="K931" s="420"/>
      <c r="L931" s="420"/>
      <c r="M931" s="421"/>
      <c r="N931" s="107"/>
      <c r="O931" s="107"/>
      <c r="P931" s="107"/>
      <c r="Q931" s="107"/>
      <c r="R931" s="107"/>
      <c r="S931" s="107"/>
      <c r="T931" s="107"/>
    </row>
    <row r="932" spans="1:20" ht="15.75" customHeight="1">
      <c r="A932" s="107"/>
      <c r="B932" s="107"/>
      <c r="C932" s="107"/>
      <c r="D932" s="107"/>
      <c r="E932" s="107"/>
      <c r="F932" s="107"/>
      <c r="G932" s="107"/>
      <c r="H932" s="107"/>
      <c r="I932" s="107"/>
      <c r="J932" s="420"/>
      <c r="K932" s="420"/>
      <c r="L932" s="420"/>
      <c r="M932" s="421"/>
      <c r="N932" s="107"/>
      <c r="O932" s="107"/>
      <c r="P932" s="107"/>
      <c r="Q932" s="107"/>
      <c r="R932" s="107"/>
      <c r="S932" s="107"/>
      <c r="T932" s="107"/>
    </row>
    <row r="933" spans="1:20" ht="15.75" customHeight="1">
      <c r="A933" s="107"/>
      <c r="B933" s="107"/>
      <c r="C933" s="107"/>
      <c r="D933" s="107"/>
      <c r="E933" s="107"/>
      <c r="F933" s="107"/>
      <c r="G933" s="107"/>
      <c r="H933" s="107"/>
      <c r="I933" s="107"/>
      <c r="J933" s="420"/>
      <c r="K933" s="420"/>
      <c r="L933" s="420"/>
      <c r="M933" s="421"/>
      <c r="N933" s="107"/>
      <c r="O933" s="107"/>
      <c r="P933" s="107"/>
      <c r="Q933" s="107"/>
      <c r="R933" s="107"/>
      <c r="S933" s="107"/>
      <c r="T933" s="107"/>
    </row>
    <row r="934" spans="1:20" ht="15.75" customHeight="1">
      <c r="A934" s="107"/>
      <c r="B934" s="107"/>
      <c r="C934" s="107"/>
      <c r="D934" s="107"/>
      <c r="E934" s="107"/>
      <c r="F934" s="107"/>
      <c r="G934" s="107"/>
      <c r="H934" s="107"/>
      <c r="I934" s="107"/>
      <c r="J934" s="420"/>
      <c r="K934" s="420"/>
      <c r="L934" s="420"/>
      <c r="M934" s="421"/>
      <c r="N934" s="107"/>
      <c r="O934" s="107"/>
      <c r="P934" s="107"/>
      <c r="Q934" s="107"/>
      <c r="R934" s="107"/>
      <c r="S934" s="107"/>
      <c r="T934" s="107"/>
    </row>
    <row r="935" spans="1:20" ht="15.75" customHeight="1">
      <c r="A935" s="107"/>
      <c r="B935" s="107"/>
      <c r="C935" s="107"/>
      <c r="D935" s="107"/>
      <c r="E935" s="107"/>
      <c r="F935" s="107"/>
      <c r="G935" s="107"/>
      <c r="H935" s="107"/>
      <c r="I935" s="107"/>
      <c r="J935" s="420"/>
      <c r="K935" s="420"/>
      <c r="L935" s="420"/>
      <c r="M935" s="421"/>
      <c r="N935" s="107"/>
      <c r="O935" s="107"/>
      <c r="P935" s="107"/>
      <c r="Q935" s="107"/>
      <c r="R935" s="107"/>
      <c r="S935" s="107"/>
      <c r="T935" s="107"/>
    </row>
    <row r="936" spans="1:20" ht="15.75" customHeight="1">
      <c r="A936" s="107"/>
      <c r="B936" s="107"/>
      <c r="C936" s="107"/>
      <c r="D936" s="107"/>
      <c r="E936" s="107"/>
      <c r="F936" s="107"/>
      <c r="G936" s="107"/>
      <c r="H936" s="107"/>
      <c r="I936" s="107"/>
      <c r="J936" s="420"/>
      <c r="K936" s="420"/>
      <c r="L936" s="420"/>
      <c r="M936" s="421"/>
      <c r="N936" s="107"/>
      <c r="O936" s="107"/>
      <c r="P936" s="107"/>
      <c r="Q936" s="107"/>
      <c r="R936" s="107"/>
      <c r="S936" s="107"/>
      <c r="T936" s="107"/>
    </row>
    <row r="937" spans="1:20" ht="15.75" customHeight="1">
      <c r="A937" s="107"/>
      <c r="B937" s="107"/>
      <c r="C937" s="107"/>
      <c r="D937" s="107"/>
      <c r="E937" s="107"/>
      <c r="F937" s="107"/>
      <c r="G937" s="107"/>
      <c r="H937" s="107"/>
      <c r="I937" s="107"/>
      <c r="J937" s="420"/>
      <c r="K937" s="420"/>
      <c r="L937" s="420"/>
      <c r="M937" s="421"/>
      <c r="N937" s="107"/>
      <c r="O937" s="107"/>
      <c r="P937" s="107"/>
      <c r="Q937" s="107"/>
      <c r="R937" s="107"/>
      <c r="S937" s="107"/>
      <c r="T937" s="107"/>
    </row>
    <row r="938" spans="1:20" ht="15.75" customHeight="1">
      <c r="A938" s="107"/>
      <c r="B938" s="107"/>
      <c r="C938" s="107"/>
      <c r="D938" s="107"/>
      <c r="E938" s="107"/>
      <c r="F938" s="107"/>
      <c r="G938" s="107"/>
      <c r="H938" s="107"/>
      <c r="I938" s="107"/>
      <c r="J938" s="420"/>
      <c r="K938" s="420"/>
      <c r="L938" s="420"/>
      <c r="M938" s="421"/>
      <c r="N938" s="107"/>
      <c r="O938" s="107"/>
      <c r="P938" s="107"/>
      <c r="Q938" s="107"/>
      <c r="R938" s="107"/>
      <c r="S938" s="107"/>
      <c r="T938" s="107"/>
    </row>
    <row r="939" spans="1:20" ht="15.75" customHeight="1">
      <c r="A939" s="107"/>
      <c r="B939" s="107"/>
      <c r="C939" s="107"/>
      <c r="D939" s="107"/>
      <c r="E939" s="107"/>
      <c r="F939" s="107"/>
      <c r="G939" s="107"/>
      <c r="H939" s="107"/>
      <c r="I939" s="107"/>
      <c r="J939" s="420"/>
      <c r="K939" s="420"/>
      <c r="L939" s="420"/>
      <c r="M939" s="421"/>
      <c r="N939" s="107"/>
      <c r="O939" s="107"/>
      <c r="P939" s="107"/>
      <c r="Q939" s="107"/>
      <c r="R939" s="107"/>
      <c r="S939" s="107"/>
      <c r="T939" s="107"/>
    </row>
    <row r="940" spans="1:20" ht="15.75" customHeight="1">
      <c r="A940" s="107"/>
      <c r="B940" s="107"/>
      <c r="C940" s="107"/>
      <c r="D940" s="107"/>
      <c r="E940" s="107"/>
      <c r="F940" s="107"/>
      <c r="G940" s="107"/>
      <c r="H940" s="107"/>
      <c r="I940" s="107"/>
      <c r="J940" s="420"/>
      <c r="K940" s="420"/>
      <c r="L940" s="420"/>
      <c r="M940" s="421"/>
      <c r="N940" s="107"/>
      <c r="O940" s="107"/>
      <c r="P940" s="107"/>
      <c r="Q940" s="107"/>
      <c r="R940" s="107"/>
      <c r="S940" s="107"/>
      <c r="T940" s="107"/>
    </row>
    <row r="941" spans="1:20" ht="15.75" customHeight="1">
      <c r="A941" s="107"/>
      <c r="B941" s="107"/>
      <c r="C941" s="107"/>
      <c r="D941" s="107"/>
      <c r="E941" s="107"/>
      <c r="F941" s="107"/>
      <c r="G941" s="107"/>
      <c r="H941" s="107"/>
      <c r="I941" s="107"/>
      <c r="J941" s="420"/>
      <c r="K941" s="420"/>
      <c r="L941" s="420"/>
      <c r="M941" s="421"/>
      <c r="N941" s="107"/>
      <c r="O941" s="107"/>
      <c r="P941" s="107"/>
      <c r="Q941" s="107"/>
      <c r="R941" s="107"/>
      <c r="S941" s="107"/>
      <c r="T941" s="107"/>
    </row>
    <row r="942" spans="1:20" ht="15.75" customHeight="1">
      <c r="A942" s="107"/>
      <c r="B942" s="107"/>
      <c r="C942" s="107"/>
      <c r="D942" s="107"/>
      <c r="E942" s="107"/>
      <c r="F942" s="107"/>
      <c r="G942" s="107"/>
      <c r="H942" s="107"/>
      <c r="I942" s="107"/>
      <c r="J942" s="420"/>
      <c r="K942" s="420"/>
      <c r="L942" s="420"/>
      <c r="M942" s="421"/>
      <c r="N942" s="107"/>
      <c r="O942" s="107"/>
      <c r="P942" s="107"/>
      <c r="Q942" s="107"/>
      <c r="R942" s="107"/>
      <c r="S942" s="107"/>
      <c r="T942" s="107"/>
    </row>
    <row r="943" spans="1:20" ht="15.75" customHeight="1">
      <c r="A943" s="107"/>
      <c r="B943" s="107"/>
      <c r="C943" s="107"/>
      <c r="D943" s="107"/>
      <c r="E943" s="107"/>
      <c r="F943" s="107"/>
      <c r="G943" s="107"/>
      <c r="H943" s="107"/>
      <c r="I943" s="107"/>
      <c r="J943" s="420"/>
      <c r="K943" s="420"/>
      <c r="L943" s="420"/>
      <c r="M943" s="421"/>
      <c r="N943" s="107"/>
      <c r="O943" s="107"/>
      <c r="P943" s="107"/>
      <c r="Q943" s="107"/>
      <c r="R943" s="107"/>
      <c r="S943" s="107"/>
      <c r="T943" s="107"/>
    </row>
    <row r="944" spans="1:20" ht="15.75" customHeight="1">
      <c r="A944" s="107"/>
      <c r="B944" s="107"/>
      <c r="C944" s="107"/>
      <c r="D944" s="107"/>
      <c r="E944" s="107"/>
      <c r="F944" s="107"/>
      <c r="G944" s="107"/>
      <c r="H944" s="107"/>
      <c r="I944" s="107"/>
      <c r="J944" s="420"/>
      <c r="K944" s="420"/>
      <c r="L944" s="420"/>
      <c r="M944" s="421"/>
      <c r="N944" s="107"/>
      <c r="O944" s="107"/>
      <c r="P944" s="107"/>
      <c r="Q944" s="107"/>
      <c r="R944" s="107"/>
      <c r="S944" s="107"/>
      <c r="T944" s="107"/>
    </row>
    <row r="945" spans="1:20" ht="15.75" customHeight="1">
      <c r="A945" s="107"/>
      <c r="B945" s="107"/>
      <c r="C945" s="107"/>
      <c r="D945" s="107"/>
      <c r="E945" s="107"/>
      <c r="F945" s="107"/>
      <c r="G945" s="107"/>
      <c r="H945" s="107"/>
      <c r="I945" s="107"/>
      <c r="J945" s="420"/>
      <c r="K945" s="420"/>
      <c r="L945" s="420"/>
      <c r="M945" s="421"/>
      <c r="N945" s="107"/>
      <c r="O945" s="107"/>
      <c r="P945" s="107"/>
      <c r="Q945" s="107"/>
      <c r="R945" s="107"/>
      <c r="S945" s="107"/>
      <c r="T945" s="107"/>
    </row>
    <row r="946" spans="1:20" ht="15.75" customHeight="1">
      <c r="A946" s="107"/>
      <c r="B946" s="107"/>
      <c r="C946" s="107"/>
      <c r="D946" s="107"/>
      <c r="E946" s="107"/>
      <c r="F946" s="107"/>
      <c r="G946" s="107"/>
      <c r="H946" s="107"/>
      <c r="I946" s="107"/>
      <c r="J946" s="420"/>
      <c r="K946" s="420"/>
      <c r="L946" s="420"/>
      <c r="M946" s="421"/>
      <c r="N946" s="107"/>
      <c r="O946" s="107"/>
      <c r="P946" s="107"/>
      <c r="Q946" s="107"/>
      <c r="R946" s="107"/>
      <c r="S946" s="107"/>
      <c r="T946" s="107"/>
    </row>
    <row r="947" spans="1:20" ht="15.75" customHeight="1">
      <c r="A947" s="107"/>
      <c r="B947" s="107"/>
      <c r="C947" s="107"/>
      <c r="D947" s="107"/>
      <c r="E947" s="107"/>
      <c r="F947" s="107"/>
      <c r="G947" s="107"/>
      <c r="H947" s="107"/>
      <c r="I947" s="107"/>
      <c r="J947" s="420"/>
      <c r="K947" s="420"/>
      <c r="L947" s="420"/>
      <c r="M947" s="421"/>
      <c r="N947" s="107"/>
      <c r="O947" s="107"/>
      <c r="P947" s="107"/>
      <c r="Q947" s="107"/>
      <c r="R947" s="107"/>
      <c r="S947" s="107"/>
      <c r="T947" s="107"/>
    </row>
    <row r="948" spans="1:20" ht="15.75" customHeight="1">
      <c r="A948" s="107"/>
      <c r="B948" s="107"/>
      <c r="C948" s="107"/>
      <c r="D948" s="107"/>
      <c r="E948" s="107"/>
      <c r="F948" s="107"/>
      <c r="G948" s="107"/>
      <c r="H948" s="107"/>
      <c r="I948" s="107"/>
      <c r="J948" s="420"/>
      <c r="K948" s="420"/>
      <c r="L948" s="420"/>
      <c r="M948" s="421"/>
      <c r="N948" s="107"/>
      <c r="O948" s="107"/>
      <c r="P948" s="107"/>
      <c r="Q948" s="107"/>
      <c r="R948" s="107"/>
      <c r="S948" s="107"/>
      <c r="T948" s="107"/>
    </row>
    <row r="949" spans="1:20" ht="15.75" customHeight="1">
      <c r="A949" s="107"/>
      <c r="B949" s="107"/>
      <c r="C949" s="107"/>
      <c r="D949" s="107"/>
      <c r="E949" s="107"/>
      <c r="F949" s="107"/>
      <c r="G949" s="107"/>
      <c r="H949" s="107"/>
      <c r="I949" s="107"/>
      <c r="J949" s="420"/>
      <c r="K949" s="420"/>
      <c r="L949" s="420"/>
      <c r="M949" s="421"/>
      <c r="N949" s="107"/>
      <c r="O949" s="107"/>
      <c r="P949" s="107"/>
      <c r="Q949" s="107"/>
      <c r="R949" s="107"/>
      <c r="S949" s="107"/>
      <c r="T949" s="107"/>
    </row>
    <row r="950" spans="1:20" ht="15.75" customHeight="1">
      <c r="A950" s="107"/>
      <c r="B950" s="107"/>
      <c r="C950" s="107"/>
      <c r="D950" s="107"/>
      <c r="E950" s="107"/>
      <c r="F950" s="107"/>
      <c r="G950" s="107"/>
      <c r="H950" s="107"/>
      <c r="I950" s="107"/>
      <c r="J950" s="420"/>
      <c r="K950" s="420"/>
      <c r="L950" s="420"/>
      <c r="M950" s="421"/>
      <c r="N950" s="107"/>
      <c r="O950" s="107"/>
      <c r="P950" s="107"/>
      <c r="Q950" s="107"/>
      <c r="R950" s="107"/>
      <c r="S950" s="107"/>
      <c r="T950" s="107"/>
    </row>
    <row r="951" spans="1:20" ht="15.75" customHeight="1">
      <c r="A951" s="107"/>
      <c r="B951" s="107"/>
      <c r="C951" s="107"/>
      <c r="D951" s="107"/>
      <c r="E951" s="107"/>
      <c r="F951" s="107"/>
      <c r="G951" s="107"/>
      <c r="H951" s="107"/>
      <c r="I951" s="107"/>
      <c r="J951" s="420"/>
      <c r="K951" s="420"/>
      <c r="L951" s="420"/>
      <c r="M951" s="421"/>
      <c r="N951" s="107"/>
      <c r="O951" s="107"/>
      <c r="P951" s="107"/>
      <c r="Q951" s="107"/>
      <c r="R951" s="107"/>
      <c r="S951" s="107"/>
      <c r="T951" s="107"/>
    </row>
    <row r="952" spans="1:20" ht="15.75" customHeight="1">
      <c r="A952" s="107"/>
      <c r="B952" s="107"/>
      <c r="C952" s="107"/>
      <c r="D952" s="107"/>
      <c r="E952" s="107"/>
      <c r="F952" s="107"/>
      <c r="G952" s="107"/>
      <c r="H952" s="107"/>
      <c r="I952" s="107"/>
      <c r="J952" s="420"/>
      <c r="K952" s="420"/>
      <c r="L952" s="420"/>
      <c r="M952" s="421"/>
      <c r="N952" s="107"/>
      <c r="O952" s="107"/>
      <c r="P952" s="107"/>
      <c r="Q952" s="107"/>
      <c r="R952" s="107"/>
      <c r="S952" s="107"/>
      <c r="T952" s="107"/>
    </row>
    <row r="953" spans="1:20" ht="15.75" customHeight="1">
      <c r="A953" s="107"/>
      <c r="B953" s="107"/>
      <c r="C953" s="107"/>
      <c r="D953" s="107"/>
      <c r="E953" s="107"/>
      <c r="F953" s="107"/>
      <c r="G953" s="107"/>
      <c r="H953" s="107"/>
      <c r="I953" s="107"/>
      <c r="J953" s="420"/>
      <c r="K953" s="420"/>
      <c r="L953" s="420"/>
      <c r="M953" s="421"/>
      <c r="N953" s="107"/>
      <c r="O953" s="107"/>
      <c r="P953" s="107"/>
      <c r="Q953" s="107"/>
      <c r="R953" s="107"/>
      <c r="S953" s="107"/>
      <c r="T953" s="107"/>
    </row>
    <row r="954" spans="1:20" ht="15.75" customHeight="1">
      <c r="A954" s="107"/>
      <c r="B954" s="107"/>
      <c r="C954" s="107"/>
      <c r="D954" s="107"/>
      <c r="E954" s="107"/>
      <c r="F954" s="107"/>
      <c r="G954" s="107"/>
      <c r="H954" s="107"/>
      <c r="I954" s="107"/>
      <c r="J954" s="420"/>
      <c r="K954" s="420"/>
      <c r="L954" s="420"/>
      <c r="M954" s="421"/>
      <c r="N954" s="107"/>
      <c r="O954" s="107"/>
      <c r="P954" s="107"/>
      <c r="Q954" s="107"/>
      <c r="R954" s="107"/>
      <c r="S954" s="107"/>
      <c r="T954" s="107"/>
    </row>
    <row r="955" spans="1:20" ht="15.75" customHeight="1">
      <c r="A955" s="107"/>
      <c r="B955" s="107"/>
      <c r="C955" s="107"/>
      <c r="D955" s="107"/>
      <c r="E955" s="107"/>
      <c r="F955" s="107"/>
      <c r="G955" s="107"/>
      <c r="H955" s="107"/>
      <c r="I955" s="107"/>
      <c r="J955" s="420"/>
      <c r="K955" s="420"/>
      <c r="L955" s="420"/>
      <c r="M955" s="421"/>
      <c r="N955" s="107"/>
      <c r="O955" s="107"/>
      <c r="P955" s="107"/>
      <c r="Q955" s="107"/>
      <c r="R955" s="107"/>
      <c r="S955" s="107"/>
      <c r="T955" s="107"/>
    </row>
    <row r="956" spans="1:20" ht="15.75" customHeight="1">
      <c r="A956" s="107"/>
      <c r="B956" s="107"/>
      <c r="C956" s="107"/>
      <c r="D956" s="107"/>
      <c r="E956" s="107"/>
      <c r="F956" s="107"/>
      <c r="G956" s="107"/>
      <c r="H956" s="107"/>
      <c r="I956" s="107"/>
      <c r="J956" s="420"/>
      <c r="K956" s="420"/>
      <c r="L956" s="420"/>
      <c r="M956" s="421"/>
      <c r="N956" s="107"/>
      <c r="O956" s="107"/>
      <c r="P956" s="107"/>
      <c r="Q956" s="107"/>
      <c r="R956" s="107"/>
      <c r="S956" s="107"/>
      <c r="T956" s="107"/>
    </row>
    <row r="957" spans="1:20" ht="15.75" customHeight="1">
      <c r="A957" s="107"/>
      <c r="B957" s="107"/>
      <c r="C957" s="107"/>
      <c r="D957" s="107"/>
      <c r="E957" s="107"/>
      <c r="F957" s="107"/>
      <c r="G957" s="107"/>
      <c r="H957" s="107"/>
      <c r="I957" s="107"/>
      <c r="J957" s="420"/>
      <c r="K957" s="420"/>
      <c r="L957" s="420"/>
      <c r="M957" s="421"/>
      <c r="N957" s="107"/>
      <c r="O957" s="107"/>
      <c r="P957" s="107"/>
      <c r="Q957" s="107"/>
      <c r="R957" s="107"/>
      <c r="S957" s="107"/>
      <c r="T957" s="107"/>
    </row>
    <row r="958" spans="1:20" ht="15.75" customHeight="1">
      <c r="A958" s="107"/>
      <c r="B958" s="107"/>
      <c r="C958" s="107"/>
      <c r="D958" s="107"/>
      <c r="E958" s="107"/>
      <c r="F958" s="107"/>
      <c r="G958" s="107"/>
      <c r="H958" s="107"/>
      <c r="I958" s="107"/>
      <c r="J958" s="420"/>
      <c r="K958" s="420"/>
      <c r="L958" s="420"/>
      <c r="M958" s="421"/>
      <c r="N958" s="107"/>
      <c r="O958" s="107"/>
      <c r="P958" s="107"/>
      <c r="Q958" s="107"/>
      <c r="R958" s="107"/>
      <c r="S958" s="107"/>
      <c r="T958" s="107"/>
    </row>
    <row r="959" spans="1:20" ht="15.75" customHeight="1">
      <c r="A959" s="107"/>
      <c r="B959" s="107"/>
      <c r="C959" s="107"/>
      <c r="D959" s="107"/>
      <c r="E959" s="107"/>
      <c r="F959" s="107"/>
      <c r="G959" s="107"/>
      <c r="H959" s="107"/>
      <c r="I959" s="107"/>
      <c r="J959" s="420"/>
      <c r="K959" s="420"/>
      <c r="L959" s="420"/>
      <c r="M959" s="421"/>
      <c r="N959" s="107"/>
      <c r="O959" s="107"/>
      <c r="P959" s="107"/>
      <c r="Q959" s="107"/>
      <c r="R959" s="107"/>
      <c r="S959" s="107"/>
      <c r="T959" s="107"/>
    </row>
    <row r="960" spans="1:20" ht="15.75" customHeight="1">
      <c r="A960" s="107"/>
      <c r="B960" s="107"/>
      <c r="C960" s="107"/>
      <c r="D960" s="107"/>
      <c r="E960" s="107"/>
      <c r="F960" s="107"/>
      <c r="G960" s="107"/>
      <c r="H960" s="107"/>
      <c r="I960" s="107"/>
      <c r="J960" s="420"/>
      <c r="K960" s="420"/>
      <c r="L960" s="420"/>
      <c r="M960" s="421"/>
      <c r="N960" s="107"/>
      <c r="O960" s="107"/>
      <c r="P960" s="107"/>
      <c r="Q960" s="107"/>
      <c r="R960" s="107"/>
      <c r="S960" s="107"/>
      <c r="T960" s="107"/>
    </row>
    <row r="961" spans="1:20" ht="15.75" customHeight="1">
      <c r="A961" s="107"/>
      <c r="B961" s="107"/>
      <c r="C961" s="107"/>
      <c r="D961" s="107"/>
      <c r="E961" s="107"/>
      <c r="F961" s="107"/>
      <c r="G961" s="107"/>
      <c r="H961" s="107"/>
      <c r="I961" s="107"/>
      <c r="J961" s="420"/>
      <c r="K961" s="420"/>
      <c r="L961" s="420"/>
      <c r="M961" s="421"/>
      <c r="N961" s="107"/>
      <c r="O961" s="107"/>
      <c r="P961" s="107"/>
      <c r="Q961" s="107"/>
      <c r="R961" s="107"/>
      <c r="S961" s="107"/>
      <c r="T961" s="107"/>
    </row>
    <row r="962" spans="1:20" ht="15.75" customHeight="1">
      <c r="A962" s="107"/>
      <c r="B962" s="107"/>
      <c r="C962" s="107"/>
      <c r="D962" s="107"/>
      <c r="E962" s="107"/>
      <c r="F962" s="107"/>
      <c r="G962" s="107"/>
      <c r="H962" s="107"/>
      <c r="I962" s="107"/>
      <c r="J962" s="420"/>
      <c r="K962" s="420"/>
      <c r="L962" s="420"/>
      <c r="M962" s="421"/>
      <c r="N962" s="107"/>
      <c r="O962" s="107"/>
      <c r="P962" s="107"/>
      <c r="Q962" s="107"/>
      <c r="R962" s="107"/>
      <c r="S962" s="107"/>
      <c r="T962" s="107"/>
    </row>
    <row r="963" spans="1:20" ht="15.75" customHeight="1">
      <c r="A963" s="107"/>
      <c r="B963" s="107"/>
      <c r="C963" s="107"/>
      <c r="D963" s="107"/>
      <c r="E963" s="107"/>
      <c r="F963" s="107"/>
      <c r="G963" s="107"/>
      <c r="H963" s="107"/>
      <c r="I963" s="107"/>
      <c r="J963" s="420"/>
      <c r="K963" s="420"/>
      <c r="L963" s="420"/>
      <c r="M963" s="421"/>
      <c r="N963" s="107"/>
      <c r="O963" s="107"/>
      <c r="P963" s="107"/>
      <c r="Q963" s="107"/>
      <c r="R963" s="107"/>
      <c r="S963" s="107"/>
      <c r="T963" s="107"/>
    </row>
    <row r="964" spans="1:20" ht="15.75" customHeight="1">
      <c r="A964" s="107"/>
      <c r="B964" s="107"/>
      <c r="C964" s="107"/>
      <c r="D964" s="107"/>
      <c r="E964" s="107"/>
      <c r="F964" s="107"/>
      <c r="G964" s="107"/>
      <c r="H964" s="107"/>
      <c r="I964" s="107"/>
      <c r="J964" s="420"/>
      <c r="K964" s="420"/>
      <c r="L964" s="420"/>
      <c r="M964" s="421"/>
      <c r="N964" s="107"/>
      <c r="O964" s="107"/>
      <c r="P964" s="107"/>
      <c r="Q964" s="107"/>
      <c r="R964" s="107"/>
      <c r="S964" s="107"/>
      <c r="T964" s="107"/>
    </row>
    <row r="965" spans="1:20" ht="15.75" customHeight="1">
      <c r="A965" s="107"/>
      <c r="B965" s="107"/>
      <c r="C965" s="107"/>
      <c r="D965" s="107"/>
      <c r="E965" s="107"/>
      <c r="F965" s="107"/>
      <c r="G965" s="107"/>
      <c r="H965" s="107"/>
      <c r="I965" s="107"/>
      <c r="J965" s="420"/>
      <c r="K965" s="420"/>
      <c r="L965" s="420"/>
      <c r="M965" s="421"/>
      <c r="N965" s="107"/>
      <c r="O965" s="107"/>
      <c r="P965" s="107"/>
      <c r="Q965" s="107"/>
      <c r="R965" s="107"/>
      <c r="S965" s="107"/>
      <c r="T965" s="107"/>
    </row>
    <row r="966" spans="1:20" ht="15.75" customHeight="1">
      <c r="A966" s="107"/>
      <c r="B966" s="107"/>
      <c r="C966" s="107"/>
      <c r="D966" s="107"/>
      <c r="E966" s="107"/>
      <c r="F966" s="107"/>
      <c r="G966" s="107"/>
      <c r="H966" s="107"/>
      <c r="I966" s="107"/>
      <c r="J966" s="420"/>
      <c r="K966" s="420"/>
      <c r="L966" s="420"/>
      <c r="M966" s="421"/>
      <c r="N966" s="107"/>
      <c r="O966" s="107"/>
      <c r="P966" s="107"/>
      <c r="Q966" s="107"/>
      <c r="R966" s="107"/>
      <c r="S966" s="107"/>
      <c r="T966" s="107"/>
    </row>
    <row r="967" spans="1:20" ht="15.75" customHeight="1">
      <c r="A967" s="107"/>
      <c r="B967" s="107"/>
      <c r="C967" s="107"/>
      <c r="D967" s="107"/>
      <c r="E967" s="107"/>
      <c r="F967" s="107"/>
      <c r="G967" s="107"/>
      <c r="H967" s="107"/>
      <c r="I967" s="107"/>
      <c r="J967" s="420"/>
      <c r="K967" s="420"/>
      <c r="L967" s="420"/>
      <c r="M967" s="421"/>
      <c r="N967" s="107"/>
      <c r="O967" s="107"/>
      <c r="P967" s="107"/>
      <c r="Q967" s="107"/>
      <c r="R967" s="107"/>
      <c r="S967" s="107"/>
      <c r="T967" s="107"/>
    </row>
    <row r="968" spans="1:20" ht="15.75" customHeight="1">
      <c r="A968" s="107"/>
      <c r="B968" s="107"/>
      <c r="C968" s="107"/>
      <c r="D968" s="107"/>
      <c r="E968" s="107"/>
      <c r="F968" s="107"/>
      <c r="G968" s="107"/>
      <c r="H968" s="107"/>
      <c r="I968" s="107"/>
      <c r="J968" s="420"/>
      <c r="K968" s="420"/>
      <c r="L968" s="420"/>
      <c r="M968" s="421"/>
      <c r="N968" s="107"/>
      <c r="O968" s="107"/>
      <c r="P968" s="107"/>
      <c r="Q968" s="107"/>
      <c r="R968" s="107"/>
      <c r="S968" s="107"/>
      <c r="T968" s="107"/>
    </row>
    <row r="969" spans="1:20" ht="15.75" customHeight="1">
      <c r="A969" s="107"/>
      <c r="B969" s="107"/>
      <c r="C969" s="107"/>
      <c r="D969" s="107"/>
      <c r="E969" s="107"/>
      <c r="F969" s="107"/>
      <c r="G969" s="107"/>
      <c r="H969" s="107"/>
      <c r="I969" s="107"/>
      <c r="J969" s="420"/>
      <c r="K969" s="420"/>
      <c r="L969" s="420"/>
      <c r="M969" s="421"/>
      <c r="N969" s="107"/>
      <c r="O969" s="107"/>
      <c r="P969" s="107"/>
      <c r="Q969" s="107"/>
      <c r="R969" s="107"/>
      <c r="S969" s="107"/>
      <c r="T969" s="107"/>
    </row>
    <row r="970" spans="1:20" ht="15.75" customHeight="1">
      <c r="A970" s="107"/>
      <c r="B970" s="107"/>
      <c r="C970" s="107"/>
      <c r="D970" s="107"/>
      <c r="E970" s="107"/>
      <c r="F970" s="107"/>
      <c r="G970" s="107"/>
      <c r="H970" s="107"/>
      <c r="I970" s="107"/>
      <c r="J970" s="420"/>
      <c r="K970" s="420"/>
      <c r="L970" s="420"/>
      <c r="M970" s="421"/>
      <c r="N970" s="107"/>
      <c r="O970" s="107"/>
      <c r="P970" s="107"/>
      <c r="Q970" s="107"/>
      <c r="R970" s="107"/>
      <c r="S970" s="107"/>
      <c r="T970" s="107"/>
    </row>
    <row r="971" spans="1:20" ht="15.75" customHeight="1">
      <c r="A971" s="107"/>
      <c r="B971" s="107"/>
      <c r="C971" s="107"/>
      <c r="D971" s="107"/>
      <c r="E971" s="107"/>
      <c r="F971" s="107"/>
      <c r="G971" s="107"/>
      <c r="H971" s="107"/>
      <c r="I971" s="107"/>
      <c r="J971" s="420"/>
      <c r="K971" s="420"/>
      <c r="L971" s="420"/>
      <c r="M971" s="421"/>
      <c r="N971" s="107"/>
      <c r="O971" s="107"/>
      <c r="P971" s="107"/>
      <c r="Q971" s="107"/>
      <c r="R971" s="107"/>
      <c r="S971" s="107"/>
      <c r="T971" s="107"/>
    </row>
    <row r="972" spans="1:20" ht="15.75" customHeight="1">
      <c r="A972" s="107"/>
      <c r="B972" s="107"/>
      <c r="C972" s="107"/>
      <c r="D972" s="107"/>
      <c r="E972" s="107"/>
      <c r="F972" s="107"/>
      <c r="G972" s="107"/>
      <c r="H972" s="107"/>
      <c r="I972" s="107"/>
      <c r="J972" s="420"/>
      <c r="K972" s="420"/>
      <c r="L972" s="420"/>
      <c r="M972" s="421"/>
      <c r="N972" s="107"/>
      <c r="O972" s="107"/>
      <c r="P972" s="107"/>
      <c r="Q972" s="107"/>
      <c r="R972" s="107"/>
      <c r="S972" s="107"/>
      <c r="T972" s="107"/>
    </row>
    <row r="973" spans="1:20" ht="15.75" customHeight="1">
      <c r="A973" s="107"/>
      <c r="B973" s="107"/>
      <c r="C973" s="107"/>
      <c r="D973" s="107"/>
      <c r="E973" s="107"/>
      <c r="F973" s="107"/>
      <c r="G973" s="107"/>
      <c r="H973" s="107"/>
      <c r="I973" s="107"/>
      <c r="J973" s="420"/>
      <c r="K973" s="420"/>
      <c r="L973" s="420"/>
      <c r="M973" s="421"/>
      <c r="N973" s="107"/>
      <c r="O973" s="107"/>
      <c r="P973" s="107"/>
      <c r="Q973" s="107"/>
      <c r="R973" s="107"/>
      <c r="S973" s="107"/>
      <c r="T973" s="107"/>
    </row>
    <row r="974" spans="1:20" ht="15.75" customHeight="1">
      <c r="A974" s="107"/>
      <c r="B974" s="107"/>
      <c r="C974" s="107"/>
      <c r="D974" s="107"/>
      <c r="E974" s="107"/>
      <c r="F974" s="107"/>
      <c r="G974" s="107"/>
      <c r="H974" s="107"/>
      <c r="I974" s="107"/>
      <c r="J974" s="420"/>
      <c r="K974" s="420"/>
      <c r="L974" s="420"/>
      <c r="M974" s="421"/>
      <c r="N974" s="107"/>
      <c r="O974" s="107"/>
      <c r="P974" s="107"/>
      <c r="Q974" s="107"/>
      <c r="R974" s="107"/>
      <c r="S974" s="107"/>
      <c r="T974" s="107"/>
    </row>
    <row r="975" spans="1:20" ht="15.75" customHeight="1">
      <c r="A975" s="107"/>
      <c r="B975" s="107"/>
      <c r="C975" s="107"/>
      <c r="D975" s="107"/>
      <c r="E975" s="107"/>
      <c r="F975" s="107"/>
      <c r="G975" s="107"/>
      <c r="H975" s="107"/>
      <c r="I975" s="107"/>
      <c r="J975" s="420"/>
      <c r="K975" s="420"/>
      <c r="L975" s="420"/>
      <c r="M975" s="421"/>
      <c r="N975" s="107"/>
      <c r="O975" s="107"/>
      <c r="P975" s="107"/>
      <c r="Q975" s="107"/>
      <c r="R975" s="107"/>
      <c r="S975" s="107"/>
      <c r="T975" s="107"/>
    </row>
    <row r="976" spans="1:20" ht="15.75" customHeight="1">
      <c r="A976" s="107"/>
      <c r="B976" s="107"/>
      <c r="C976" s="107"/>
      <c r="D976" s="107"/>
      <c r="E976" s="107"/>
      <c r="F976" s="107"/>
      <c r="G976" s="107"/>
      <c r="H976" s="107"/>
      <c r="I976" s="107"/>
      <c r="J976" s="420"/>
      <c r="K976" s="420"/>
      <c r="L976" s="420"/>
      <c r="M976" s="421"/>
      <c r="N976" s="107"/>
      <c r="O976" s="107"/>
      <c r="P976" s="107"/>
      <c r="Q976" s="107"/>
      <c r="R976" s="107"/>
      <c r="S976" s="107"/>
      <c r="T976" s="107"/>
    </row>
    <row r="977" spans="1:20" ht="15.75" customHeight="1">
      <c r="A977" s="107"/>
      <c r="B977" s="107"/>
      <c r="C977" s="107"/>
      <c r="D977" s="107"/>
      <c r="E977" s="107"/>
      <c r="F977" s="107"/>
      <c r="G977" s="107"/>
      <c r="H977" s="107"/>
      <c r="I977" s="107"/>
      <c r="J977" s="420"/>
      <c r="K977" s="420"/>
      <c r="L977" s="420"/>
      <c r="M977" s="421"/>
      <c r="N977" s="107"/>
      <c r="O977" s="107"/>
      <c r="P977" s="107"/>
      <c r="Q977" s="107"/>
      <c r="R977" s="107"/>
      <c r="S977" s="107"/>
      <c r="T977" s="107"/>
    </row>
    <row r="978" spans="1:20" ht="15.75" customHeight="1">
      <c r="A978" s="107"/>
      <c r="B978" s="107"/>
      <c r="C978" s="107"/>
      <c r="D978" s="107"/>
      <c r="E978" s="107"/>
      <c r="F978" s="107"/>
      <c r="G978" s="107"/>
      <c r="H978" s="107"/>
      <c r="I978" s="107"/>
      <c r="J978" s="420"/>
      <c r="K978" s="420"/>
      <c r="L978" s="420"/>
      <c r="M978" s="421"/>
      <c r="N978" s="107"/>
      <c r="O978" s="107"/>
      <c r="P978" s="107"/>
      <c r="Q978" s="107"/>
      <c r="R978" s="107"/>
      <c r="S978" s="107"/>
      <c r="T978" s="107"/>
    </row>
    <row r="979" spans="1:20" ht="15.75" customHeight="1">
      <c r="A979" s="107"/>
      <c r="B979" s="107"/>
      <c r="C979" s="107"/>
      <c r="D979" s="107"/>
      <c r="E979" s="107"/>
      <c r="F979" s="107"/>
      <c r="G979" s="107"/>
      <c r="H979" s="107"/>
      <c r="I979" s="107"/>
      <c r="J979" s="420"/>
      <c r="K979" s="420"/>
      <c r="L979" s="420"/>
      <c r="M979" s="421"/>
      <c r="N979" s="107"/>
      <c r="O979" s="107"/>
      <c r="P979" s="107"/>
      <c r="Q979" s="107"/>
      <c r="R979" s="107"/>
      <c r="S979" s="107"/>
      <c r="T979" s="107"/>
    </row>
    <row r="980" spans="1:20" ht="15.75" customHeight="1">
      <c r="A980" s="107"/>
      <c r="B980" s="107"/>
      <c r="C980" s="107"/>
      <c r="D980" s="107"/>
      <c r="E980" s="107"/>
      <c r="F980" s="107"/>
      <c r="G980" s="107"/>
      <c r="H980" s="107"/>
      <c r="I980" s="107"/>
      <c r="J980" s="420"/>
      <c r="K980" s="420"/>
      <c r="L980" s="420"/>
      <c r="M980" s="421"/>
      <c r="N980" s="107"/>
      <c r="O980" s="107"/>
      <c r="P980" s="107"/>
      <c r="Q980" s="107"/>
      <c r="R980" s="107"/>
      <c r="S980" s="107"/>
      <c r="T980" s="107"/>
    </row>
    <row r="981" spans="1:20" ht="15.75" customHeight="1">
      <c r="A981" s="107"/>
      <c r="B981" s="107"/>
      <c r="C981" s="107"/>
      <c r="D981" s="107"/>
      <c r="E981" s="107"/>
      <c r="F981" s="107"/>
      <c r="G981" s="107"/>
      <c r="H981" s="107"/>
      <c r="I981" s="107"/>
      <c r="J981" s="420"/>
      <c r="K981" s="420"/>
      <c r="L981" s="420"/>
      <c r="M981" s="421"/>
      <c r="N981" s="107"/>
      <c r="O981" s="107"/>
      <c r="P981" s="107"/>
      <c r="Q981" s="107"/>
      <c r="R981" s="107"/>
      <c r="S981" s="107"/>
      <c r="T981" s="107"/>
    </row>
    <row r="982" spans="1:20" ht="15.75" customHeight="1">
      <c r="A982" s="107"/>
      <c r="B982" s="107"/>
      <c r="C982" s="107"/>
      <c r="D982" s="107"/>
      <c r="E982" s="107"/>
      <c r="F982" s="107"/>
      <c r="G982" s="107"/>
      <c r="H982" s="107"/>
      <c r="I982" s="107"/>
      <c r="J982" s="420"/>
      <c r="K982" s="420"/>
      <c r="L982" s="420"/>
      <c r="M982" s="421"/>
      <c r="N982" s="107"/>
      <c r="O982" s="107"/>
      <c r="P982" s="107"/>
      <c r="Q982" s="107"/>
      <c r="R982" s="107"/>
      <c r="S982" s="107"/>
      <c r="T982" s="107"/>
    </row>
    <row r="983" spans="1:20" ht="15.75" customHeight="1">
      <c r="A983" s="107"/>
      <c r="B983" s="107"/>
      <c r="C983" s="107"/>
      <c r="D983" s="107"/>
      <c r="E983" s="107"/>
      <c r="F983" s="107"/>
      <c r="G983" s="107"/>
      <c r="H983" s="107"/>
      <c r="I983" s="107"/>
      <c r="J983" s="420"/>
      <c r="K983" s="420"/>
      <c r="L983" s="420"/>
      <c r="M983" s="421"/>
      <c r="N983" s="107"/>
      <c r="O983" s="107"/>
      <c r="P983" s="107"/>
      <c r="Q983" s="107"/>
      <c r="R983" s="107"/>
      <c r="S983" s="107"/>
      <c r="T983" s="107"/>
    </row>
    <row r="984" spans="1:20" ht="15.75" customHeight="1">
      <c r="A984" s="107"/>
      <c r="B984" s="107"/>
      <c r="C984" s="107"/>
      <c r="D984" s="107"/>
      <c r="E984" s="107"/>
      <c r="F984" s="107"/>
      <c r="G984" s="107"/>
      <c r="H984" s="107"/>
      <c r="I984" s="107"/>
      <c r="J984" s="420"/>
      <c r="K984" s="420"/>
      <c r="L984" s="420"/>
      <c r="M984" s="421"/>
      <c r="N984" s="107"/>
      <c r="O984" s="107"/>
      <c r="P984" s="107"/>
      <c r="Q984" s="107"/>
      <c r="R984" s="107"/>
      <c r="S984" s="107"/>
      <c r="T984" s="107"/>
    </row>
    <row r="985" spans="1:20" ht="15.75" customHeight="1">
      <c r="A985" s="107"/>
      <c r="B985" s="107"/>
      <c r="C985" s="107"/>
      <c r="D985" s="107"/>
      <c r="E985" s="107"/>
      <c r="F985" s="107"/>
      <c r="G985" s="107"/>
      <c r="H985" s="107"/>
      <c r="I985" s="107"/>
      <c r="J985" s="420"/>
      <c r="K985" s="420"/>
      <c r="L985" s="420"/>
      <c r="M985" s="421"/>
      <c r="N985" s="107"/>
      <c r="O985" s="107"/>
      <c r="P985" s="107"/>
      <c r="Q985" s="107"/>
      <c r="R985" s="107"/>
      <c r="S985" s="107"/>
      <c r="T985" s="107"/>
    </row>
    <row r="986" spans="1:20" ht="15.75" customHeight="1">
      <c r="A986" s="107"/>
      <c r="B986" s="107"/>
      <c r="C986" s="107"/>
      <c r="D986" s="107"/>
      <c r="E986" s="107"/>
      <c r="F986" s="107"/>
      <c r="G986" s="107"/>
      <c r="H986" s="107"/>
      <c r="I986" s="107"/>
      <c r="J986" s="420"/>
      <c r="K986" s="420"/>
      <c r="L986" s="420"/>
      <c r="M986" s="421"/>
      <c r="N986" s="107"/>
      <c r="O986" s="107"/>
      <c r="P986" s="107"/>
      <c r="Q986" s="107"/>
      <c r="R986" s="107"/>
      <c r="S986" s="107"/>
      <c r="T986" s="107"/>
    </row>
    <row r="987" spans="1:20" ht="15.75" customHeight="1">
      <c r="A987" s="107"/>
      <c r="B987" s="107"/>
      <c r="C987" s="107"/>
      <c r="D987" s="107"/>
      <c r="E987" s="107"/>
      <c r="F987" s="107"/>
      <c r="G987" s="107"/>
      <c r="H987" s="107"/>
      <c r="I987" s="107"/>
      <c r="J987" s="420"/>
      <c r="K987" s="420"/>
      <c r="L987" s="420"/>
      <c r="M987" s="421"/>
      <c r="N987" s="107"/>
      <c r="O987" s="107"/>
      <c r="P987" s="107"/>
      <c r="Q987" s="107"/>
      <c r="R987" s="107"/>
      <c r="S987" s="107"/>
      <c r="T987" s="107"/>
    </row>
    <row r="988" spans="1:20" ht="15.75" customHeight="1">
      <c r="A988" s="107"/>
      <c r="B988" s="107"/>
      <c r="C988" s="107"/>
      <c r="D988" s="107"/>
      <c r="E988" s="107"/>
      <c r="F988" s="107"/>
      <c r="G988" s="107"/>
      <c r="H988" s="107"/>
      <c r="I988" s="107"/>
      <c r="J988" s="420"/>
      <c r="K988" s="420"/>
      <c r="L988" s="420"/>
      <c r="M988" s="421"/>
      <c r="N988" s="107"/>
      <c r="O988" s="107"/>
      <c r="P988" s="107"/>
      <c r="Q988" s="107"/>
      <c r="R988" s="107"/>
      <c r="S988" s="107"/>
      <c r="T988" s="107"/>
    </row>
    <row r="989" spans="1:20" ht="15.75" customHeight="1">
      <c r="A989" s="107"/>
      <c r="B989" s="107"/>
      <c r="C989" s="107"/>
      <c r="D989" s="107"/>
      <c r="E989" s="107"/>
      <c r="F989" s="107"/>
      <c r="G989" s="107"/>
      <c r="H989" s="107"/>
      <c r="I989" s="107"/>
      <c r="J989" s="420"/>
      <c r="K989" s="420"/>
      <c r="L989" s="420"/>
      <c r="M989" s="421"/>
      <c r="N989" s="107"/>
      <c r="O989" s="107"/>
      <c r="P989" s="107"/>
      <c r="Q989" s="107"/>
      <c r="R989" s="107"/>
      <c r="S989" s="107"/>
      <c r="T989" s="107"/>
    </row>
    <row r="990" spans="1:20" ht="15.75" customHeight="1">
      <c r="A990" s="107"/>
      <c r="B990" s="107"/>
      <c r="C990" s="107"/>
      <c r="D990" s="107"/>
      <c r="E990" s="107"/>
      <c r="F990" s="107"/>
      <c r="G990" s="107"/>
      <c r="H990" s="107"/>
      <c r="I990" s="107"/>
      <c r="J990" s="420"/>
      <c r="K990" s="420"/>
      <c r="L990" s="420"/>
      <c r="M990" s="421"/>
      <c r="N990" s="107"/>
      <c r="O990" s="107"/>
      <c r="P990" s="107"/>
      <c r="Q990" s="107"/>
      <c r="R990" s="107"/>
      <c r="S990" s="107"/>
      <c r="T990" s="107"/>
    </row>
    <row r="991" spans="1:20" ht="15.75" customHeight="1">
      <c r="A991" s="107"/>
      <c r="B991" s="107"/>
      <c r="C991" s="107"/>
      <c r="D991" s="107"/>
      <c r="E991" s="107"/>
      <c r="F991" s="107"/>
      <c r="G991" s="107"/>
      <c r="H991" s="107"/>
      <c r="I991" s="107"/>
      <c r="J991" s="420"/>
      <c r="K991" s="420"/>
      <c r="L991" s="420"/>
      <c r="M991" s="421"/>
      <c r="N991" s="107"/>
      <c r="O991" s="107"/>
      <c r="P991" s="107"/>
      <c r="Q991" s="107"/>
      <c r="R991" s="107"/>
      <c r="S991" s="107"/>
      <c r="T991" s="107"/>
    </row>
    <row r="992" spans="1:20" ht="15.75" customHeight="1">
      <c r="A992" s="107"/>
      <c r="B992" s="107"/>
      <c r="C992" s="107"/>
      <c r="D992" s="107"/>
      <c r="E992" s="107"/>
      <c r="F992" s="107"/>
      <c r="G992" s="107"/>
      <c r="H992" s="107"/>
      <c r="I992" s="107"/>
      <c r="J992" s="420"/>
      <c r="K992" s="420"/>
      <c r="L992" s="420"/>
      <c r="M992" s="421"/>
      <c r="N992" s="107"/>
      <c r="O992" s="107"/>
      <c r="P992" s="107"/>
      <c r="Q992" s="107"/>
      <c r="R992" s="107"/>
      <c r="S992" s="107"/>
      <c r="T992" s="107"/>
    </row>
    <row r="993" spans="1:20" ht="15.75" customHeight="1">
      <c r="A993" s="107"/>
      <c r="B993" s="107"/>
      <c r="C993" s="107"/>
      <c r="D993" s="107"/>
      <c r="E993" s="107"/>
      <c r="F993" s="107"/>
      <c r="G993" s="107"/>
      <c r="H993" s="107"/>
      <c r="I993" s="107"/>
      <c r="J993" s="420"/>
      <c r="K993" s="420"/>
      <c r="L993" s="420"/>
      <c r="M993" s="421"/>
      <c r="N993" s="107"/>
      <c r="O993" s="107"/>
      <c r="P993" s="107"/>
      <c r="Q993" s="107"/>
      <c r="R993" s="107"/>
      <c r="S993" s="107"/>
      <c r="T993" s="107"/>
    </row>
    <row r="994" spans="1:20" ht="15.75" customHeight="1">
      <c r="A994" s="107"/>
      <c r="B994" s="107"/>
      <c r="C994" s="107"/>
      <c r="D994" s="107"/>
      <c r="E994" s="107"/>
      <c r="F994" s="107"/>
      <c r="G994" s="107"/>
      <c r="H994" s="107"/>
      <c r="I994" s="107"/>
      <c r="J994" s="420"/>
      <c r="K994" s="420"/>
      <c r="L994" s="420"/>
      <c r="M994" s="421"/>
      <c r="N994" s="107"/>
      <c r="O994" s="107"/>
      <c r="P994" s="107"/>
      <c r="Q994" s="107"/>
      <c r="R994" s="107"/>
      <c r="S994" s="107"/>
      <c r="T994" s="107"/>
    </row>
    <row r="995" spans="1:20" ht="15.75" customHeight="1">
      <c r="A995" s="107"/>
      <c r="B995" s="107"/>
      <c r="C995" s="107"/>
      <c r="D995" s="107"/>
      <c r="E995" s="107"/>
      <c r="F995" s="107"/>
      <c r="G995" s="107"/>
      <c r="H995" s="107"/>
      <c r="I995" s="107"/>
      <c r="J995" s="420"/>
      <c r="K995" s="420"/>
      <c r="L995" s="420"/>
      <c r="M995" s="421"/>
      <c r="N995" s="107"/>
      <c r="O995" s="107"/>
      <c r="P995" s="107"/>
      <c r="Q995" s="107"/>
      <c r="R995" s="107"/>
      <c r="S995" s="107"/>
      <c r="T995" s="107"/>
    </row>
    <row r="996" spans="1:20" ht="15.75" customHeight="1">
      <c r="A996" s="107"/>
      <c r="B996" s="107"/>
      <c r="C996" s="107"/>
      <c r="D996" s="107"/>
      <c r="E996" s="107"/>
      <c r="F996" s="107"/>
      <c r="G996" s="107"/>
      <c r="H996" s="107"/>
      <c r="I996" s="107"/>
      <c r="J996" s="420"/>
      <c r="K996" s="420"/>
      <c r="L996" s="420"/>
      <c r="M996" s="421"/>
      <c r="N996" s="107"/>
      <c r="O996" s="107"/>
      <c r="P996" s="107"/>
      <c r="Q996" s="107"/>
      <c r="R996" s="107"/>
      <c r="S996" s="107"/>
      <c r="T996" s="107"/>
    </row>
    <row r="997" spans="1:20" ht="15.75" customHeight="1">
      <c r="A997" s="107"/>
      <c r="B997" s="107"/>
      <c r="C997" s="107"/>
      <c r="D997" s="107"/>
      <c r="E997" s="107"/>
      <c r="F997" s="107"/>
      <c r="G997" s="107"/>
      <c r="H997" s="107"/>
      <c r="I997" s="107"/>
      <c r="J997" s="420"/>
      <c r="K997" s="420"/>
      <c r="L997" s="420"/>
      <c r="M997" s="421"/>
      <c r="N997" s="107"/>
      <c r="O997" s="107"/>
      <c r="P997" s="107"/>
      <c r="Q997" s="107"/>
      <c r="R997" s="107"/>
      <c r="S997" s="107"/>
      <c r="T997" s="107"/>
    </row>
    <row r="998" spans="1:20" ht="15.75" customHeight="1">
      <c r="A998" s="107"/>
      <c r="B998" s="107"/>
      <c r="C998" s="107"/>
      <c r="D998" s="107"/>
      <c r="E998" s="107"/>
      <c r="F998" s="107"/>
      <c r="G998" s="107"/>
      <c r="H998" s="107"/>
      <c r="I998" s="107"/>
      <c r="J998" s="420"/>
      <c r="K998" s="420"/>
      <c r="L998" s="420"/>
      <c r="M998" s="421"/>
      <c r="N998" s="107"/>
      <c r="O998" s="107"/>
      <c r="P998" s="107"/>
      <c r="Q998" s="107"/>
      <c r="R998" s="107"/>
      <c r="S998" s="107"/>
      <c r="T998" s="107"/>
    </row>
    <row r="999" spans="1:20" ht="15.75" customHeight="1">
      <c r="A999" s="107"/>
      <c r="B999" s="107"/>
      <c r="C999" s="107"/>
      <c r="D999" s="107"/>
      <c r="E999" s="107"/>
      <c r="F999" s="107"/>
      <c r="G999" s="107"/>
      <c r="H999" s="107"/>
      <c r="I999" s="107"/>
      <c r="J999" s="420"/>
      <c r="K999" s="420"/>
      <c r="L999" s="420"/>
      <c r="M999" s="421"/>
      <c r="N999" s="107"/>
      <c r="O999" s="107"/>
      <c r="P999" s="107"/>
      <c r="Q999" s="107"/>
      <c r="R999" s="107"/>
      <c r="S999" s="107"/>
      <c r="T999" s="107"/>
    </row>
    <row r="1000" spans="1:20" ht="15.75" customHeight="1">
      <c r="A1000" s="107"/>
      <c r="B1000" s="107"/>
      <c r="C1000" s="107"/>
      <c r="D1000" s="107"/>
      <c r="E1000" s="107"/>
      <c r="F1000" s="107"/>
      <c r="G1000" s="107"/>
      <c r="H1000" s="107"/>
      <c r="I1000" s="107"/>
      <c r="J1000" s="420"/>
      <c r="K1000" s="420"/>
      <c r="L1000" s="420"/>
      <c r="M1000" s="421"/>
      <c r="N1000" s="107"/>
      <c r="O1000" s="107"/>
      <c r="P1000" s="107"/>
      <c r="Q1000" s="107"/>
      <c r="R1000" s="107"/>
      <c r="S1000" s="107"/>
      <c r="T1000" s="107"/>
    </row>
    <row r="1001" spans="1:20" ht="15.75" customHeight="1">
      <c r="A1001" s="107"/>
      <c r="B1001" s="107"/>
      <c r="C1001" s="107"/>
      <c r="D1001" s="107"/>
      <c r="E1001" s="107"/>
      <c r="F1001" s="107"/>
      <c r="G1001" s="107"/>
      <c r="H1001" s="107"/>
      <c r="I1001" s="107"/>
      <c r="J1001" s="420"/>
      <c r="K1001" s="420"/>
      <c r="L1001" s="420"/>
      <c r="M1001" s="421"/>
      <c r="N1001" s="107"/>
      <c r="O1001" s="107"/>
      <c r="P1001" s="107"/>
      <c r="Q1001" s="107"/>
      <c r="R1001" s="107"/>
      <c r="S1001" s="107"/>
      <c r="T1001" s="107"/>
    </row>
    <row r="1002" spans="1:20" ht="15.75" customHeight="1">
      <c r="A1002" s="107"/>
      <c r="B1002" s="107"/>
      <c r="C1002" s="107"/>
      <c r="D1002" s="107"/>
      <c r="E1002" s="107"/>
      <c r="F1002" s="107"/>
      <c r="G1002" s="107"/>
      <c r="H1002" s="107"/>
      <c r="I1002" s="107"/>
      <c r="J1002" s="420"/>
      <c r="K1002" s="420"/>
      <c r="L1002" s="420"/>
      <c r="M1002" s="421"/>
      <c r="N1002" s="107"/>
      <c r="O1002" s="107"/>
      <c r="P1002" s="107"/>
      <c r="Q1002" s="107"/>
      <c r="R1002" s="107"/>
      <c r="S1002" s="107"/>
      <c r="T1002" s="107"/>
    </row>
    <row r="1003" spans="1:20" ht="15.75" customHeight="1">
      <c r="A1003" s="107"/>
      <c r="B1003" s="107"/>
      <c r="C1003" s="107"/>
      <c r="D1003" s="107"/>
      <c r="E1003" s="107"/>
      <c r="F1003" s="107"/>
      <c r="G1003" s="107"/>
      <c r="H1003" s="107"/>
      <c r="I1003" s="107"/>
      <c r="J1003" s="420"/>
      <c r="K1003" s="420"/>
      <c r="L1003" s="420"/>
      <c r="M1003" s="421"/>
      <c r="N1003" s="107"/>
      <c r="O1003" s="107"/>
      <c r="P1003" s="107"/>
      <c r="Q1003" s="107"/>
      <c r="R1003" s="107"/>
      <c r="S1003" s="107"/>
      <c r="T1003" s="107"/>
    </row>
    <row r="1004" spans="1:20" ht="15.75" customHeight="1">
      <c r="A1004" s="107"/>
      <c r="B1004" s="107"/>
      <c r="C1004" s="107"/>
      <c r="D1004" s="107"/>
      <c r="E1004" s="107"/>
      <c r="F1004" s="107"/>
      <c r="G1004" s="107"/>
      <c r="H1004" s="107"/>
      <c r="I1004" s="107"/>
      <c r="J1004" s="420"/>
      <c r="K1004" s="420"/>
      <c r="L1004" s="420"/>
      <c r="M1004" s="421"/>
      <c r="N1004" s="107"/>
      <c r="O1004" s="107"/>
      <c r="P1004" s="107"/>
      <c r="Q1004" s="107"/>
      <c r="R1004" s="107"/>
      <c r="S1004" s="107"/>
      <c r="T1004" s="107"/>
    </row>
    <row r="1005" spans="1:20" ht="15.75" customHeight="1">
      <c r="A1005" s="107"/>
      <c r="B1005" s="107"/>
      <c r="C1005" s="107"/>
      <c r="D1005" s="107"/>
      <c r="E1005" s="107"/>
      <c r="F1005" s="107"/>
      <c r="G1005" s="107"/>
      <c r="H1005" s="107"/>
      <c r="I1005" s="107"/>
      <c r="J1005" s="420"/>
      <c r="K1005" s="420"/>
      <c r="L1005" s="420"/>
      <c r="M1005" s="421"/>
      <c r="N1005" s="107"/>
      <c r="O1005" s="107"/>
      <c r="P1005" s="107"/>
      <c r="Q1005" s="107"/>
      <c r="R1005" s="107"/>
      <c r="S1005" s="107"/>
      <c r="T1005" s="107"/>
    </row>
    <row r="1006" spans="1:20" ht="15.75" customHeight="1">
      <c r="A1006" s="107"/>
      <c r="B1006" s="107"/>
      <c r="C1006" s="107"/>
      <c r="D1006" s="107"/>
      <c r="E1006" s="107"/>
      <c r="F1006" s="107"/>
      <c r="G1006" s="107"/>
      <c r="H1006" s="107"/>
      <c r="I1006" s="107"/>
      <c r="J1006" s="420"/>
      <c r="K1006" s="420"/>
      <c r="L1006" s="420"/>
      <c r="M1006" s="421"/>
      <c r="N1006" s="107"/>
      <c r="O1006" s="107"/>
      <c r="P1006" s="107"/>
      <c r="Q1006" s="107"/>
      <c r="R1006" s="107"/>
      <c r="S1006" s="107"/>
      <c r="T1006" s="107"/>
    </row>
  </sheetData>
  <mergeCells count="25">
    <mergeCell ref="A1:B1"/>
    <mergeCell ref="A2:C2"/>
    <mergeCell ref="H2:K2"/>
    <mergeCell ref="A3:C3"/>
    <mergeCell ref="H3:K3"/>
    <mergeCell ref="A4:K4"/>
    <mergeCell ref="A5:K5"/>
    <mergeCell ref="F8:G8"/>
    <mergeCell ref="H8:I8"/>
    <mergeCell ref="B59:K59"/>
    <mergeCell ref="B66:K66"/>
    <mergeCell ref="B68:K68"/>
    <mergeCell ref="J8:J9"/>
    <mergeCell ref="K8:K9"/>
    <mergeCell ref="L8:L9"/>
    <mergeCell ref="B11:K11"/>
    <mergeCell ref="M8:M9"/>
    <mergeCell ref="N8:N9"/>
    <mergeCell ref="A6:K6"/>
    <mergeCell ref="A7:B7"/>
    <mergeCell ref="A8:A9"/>
    <mergeCell ref="B8:B9"/>
    <mergeCell ref="C8:C9"/>
    <mergeCell ref="D8:D9"/>
    <mergeCell ref="E8:E9"/>
  </mergeCells>
  <dataValidations count="2">
    <dataValidation type="list" allowBlank="1" showErrorMessage="1" sqref="L13:L16 L18:L31 L33:L38 L40:L57 L60:L65" xr:uid="{00000000-0002-0000-0500-000000000000}">
      <formula1>"Mái tầng 1,Mái tầng 2,Mái tầng 3,Toàn bộ phần thô"</formula1>
    </dataValidation>
    <dataValidation type="list" allowBlank="1" showErrorMessage="1" sqref="M13:M16 M18:M31 M33:M38 M40:M57 M60:M65" xr:uid="{00000000-0002-0000-0500-000001000000}">
      <formula1>"Cọc bê tông,Móng,Cột Tầng 1,Mái Tầng 1,Cột Tầng 2,Mái Tầng 2,Cột Tầng 3,Mái Tầng 3,Cột tầng 4,Mái Tầng 4,TUM,XONG KHUNG"</formula1>
    </dataValidation>
  </dataValidations>
  <printOptions horizontalCentered="1"/>
  <pageMargins left="0.35433070866141736" right="0.15748031496062992" top="0.27559055118110237" bottom="0.23622047244094491" header="0" footer="0"/>
  <pageSetup paperSize="9" scale="70" pageOrder="overThenDown" orientation="landscape" cellComments="atEnd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  <outlinePr summaryBelow="0" summaryRight="0"/>
  </sheetPr>
  <dimension ref="A1:Z1010"/>
  <sheetViews>
    <sheetView workbookViewId="0">
      <pane ySplit="8" topLeftCell="A9" activePane="bottomLeft" state="frozen"/>
      <selection pane="bottomLeft" activeCell="B10" sqref="B10"/>
    </sheetView>
  </sheetViews>
  <sheetFormatPr defaultColWidth="12.5703125" defaultRowHeight="15" customHeight="1"/>
  <cols>
    <col min="1" max="1" width="11.5703125" customWidth="1"/>
    <col min="2" max="2" width="29.42578125" customWidth="1"/>
    <col min="3" max="3" width="20" customWidth="1"/>
    <col min="4" max="5" width="16.7109375" customWidth="1"/>
    <col min="6" max="6" width="18.85546875" customWidth="1"/>
    <col min="7" max="11" width="15.7109375" customWidth="1"/>
    <col min="12" max="12" width="14.28515625" customWidth="1"/>
    <col min="13" max="13" width="20.140625" customWidth="1"/>
    <col min="14" max="14" width="19.85546875" customWidth="1"/>
    <col min="15" max="16" width="15.7109375" customWidth="1"/>
    <col min="17" max="17" width="18" customWidth="1"/>
    <col min="18" max="26" width="12.5703125" customWidth="1"/>
  </cols>
  <sheetData>
    <row r="1" spans="1:26" ht="15.75" customHeight="1">
      <c r="A1" s="787" t="s">
        <v>0</v>
      </c>
      <c r="B1" s="772"/>
      <c r="C1" s="773"/>
      <c r="D1" s="422"/>
      <c r="E1" s="422"/>
      <c r="F1" s="422"/>
      <c r="G1" s="422"/>
      <c r="H1" s="804" t="s">
        <v>1</v>
      </c>
      <c r="I1" s="772"/>
      <c r="J1" s="772"/>
      <c r="K1" s="773"/>
      <c r="L1" s="423"/>
      <c r="M1" s="4"/>
      <c r="N1" s="7"/>
      <c r="O1" s="7"/>
      <c r="P1" s="7"/>
      <c r="Q1" s="4"/>
      <c r="R1" s="4"/>
      <c r="S1" s="4"/>
      <c r="T1" s="5"/>
      <c r="U1" s="5"/>
      <c r="V1" s="5"/>
      <c r="W1" s="5"/>
      <c r="X1" s="5"/>
      <c r="Y1" s="5"/>
      <c r="Z1" s="5"/>
    </row>
    <row r="2" spans="1:26" ht="19.5" customHeight="1">
      <c r="A2" s="787" t="s">
        <v>2</v>
      </c>
      <c r="B2" s="772"/>
      <c r="C2" s="773"/>
      <c r="D2" s="422"/>
      <c r="E2" s="422"/>
      <c r="F2" s="422"/>
      <c r="G2" s="422"/>
      <c r="H2" s="805" t="s">
        <v>3</v>
      </c>
      <c r="I2" s="772"/>
      <c r="J2" s="772"/>
      <c r="K2" s="773"/>
      <c r="L2" s="424"/>
      <c r="M2" s="4"/>
      <c r="N2" s="4"/>
      <c r="O2" s="9"/>
      <c r="P2" s="9"/>
      <c r="Q2" s="4"/>
      <c r="R2" s="4"/>
      <c r="S2" s="4"/>
      <c r="T2" s="5"/>
      <c r="U2" s="5"/>
      <c r="V2" s="5"/>
      <c r="W2" s="5"/>
      <c r="X2" s="5"/>
      <c r="Y2" s="5"/>
      <c r="Z2" s="5"/>
    </row>
    <row r="3" spans="1:26" ht="15.75" customHeight="1">
      <c r="A3" s="806" t="s">
        <v>4</v>
      </c>
      <c r="B3" s="772"/>
      <c r="C3" s="772"/>
      <c r="D3" s="772"/>
      <c r="E3" s="772"/>
      <c r="F3" s="772"/>
      <c r="G3" s="772"/>
      <c r="H3" s="772"/>
      <c r="I3" s="772"/>
      <c r="J3" s="772"/>
      <c r="K3" s="773"/>
      <c r="L3" s="425"/>
      <c r="M3" s="3"/>
      <c r="N3" s="4"/>
      <c r="O3" s="4"/>
      <c r="P3" s="4"/>
      <c r="Q3" s="4"/>
      <c r="R3" s="4"/>
      <c r="S3" s="4"/>
      <c r="T3" s="5"/>
      <c r="U3" s="5"/>
      <c r="V3" s="5"/>
      <c r="W3" s="5"/>
      <c r="X3" s="5"/>
      <c r="Y3" s="5"/>
      <c r="Z3" s="5"/>
    </row>
    <row r="4" spans="1:26" ht="15.75" customHeight="1">
      <c r="A4" s="806" t="s">
        <v>5</v>
      </c>
      <c r="B4" s="772"/>
      <c r="C4" s="772"/>
      <c r="D4" s="772"/>
      <c r="E4" s="772"/>
      <c r="F4" s="772"/>
      <c r="G4" s="772"/>
      <c r="H4" s="772"/>
      <c r="I4" s="772"/>
      <c r="J4" s="772"/>
      <c r="K4" s="773"/>
      <c r="L4" s="425"/>
      <c r="M4" s="3"/>
      <c r="N4" s="4"/>
      <c r="O4" s="4"/>
      <c r="P4" s="4"/>
      <c r="Q4" s="4"/>
      <c r="R4" s="4"/>
      <c r="S4" s="4"/>
      <c r="T4" s="5"/>
      <c r="U4" s="5"/>
      <c r="V4" s="5"/>
      <c r="W4" s="5"/>
      <c r="X4" s="5"/>
      <c r="Y4" s="5"/>
      <c r="Z4" s="5"/>
    </row>
    <row r="5" spans="1:26" ht="15.75" customHeight="1">
      <c r="A5" s="797" t="s">
        <v>213</v>
      </c>
      <c r="B5" s="772"/>
      <c r="C5" s="772"/>
      <c r="D5" s="772"/>
      <c r="E5" s="772"/>
      <c r="F5" s="772"/>
      <c r="G5" s="772"/>
      <c r="H5" s="772"/>
      <c r="I5" s="772"/>
      <c r="J5" s="772"/>
      <c r="K5" s="773"/>
      <c r="L5" s="422"/>
      <c r="M5" s="3"/>
      <c r="N5" s="4"/>
      <c r="O5" s="4"/>
      <c r="P5" s="4"/>
      <c r="Q5" s="4"/>
      <c r="R5" s="4"/>
      <c r="S5" s="4"/>
      <c r="T5" s="5"/>
      <c r="U5" s="5"/>
      <c r="V5" s="5"/>
      <c r="W5" s="5"/>
      <c r="X5" s="5"/>
      <c r="Y5" s="5"/>
      <c r="Z5" s="5"/>
    </row>
    <row r="6" spans="1:26" ht="16.5" customHeight="1">
      <c r="A6" s="798" t="s">
        <v>7</v>
      </c>
      <c r="B6" s="773"/>
      <c r="C6" s="426"/>
      <c r="D6" s="426"/>
      <c r="E6" s="426"/>
      <c r="F6" s="426"/>
      <c r="G6" s="426"/>
      <c r="H6" s="426"/>
      <c r="I6" s="426"/>
      <c r="J6" s="426"/>
      <c r="K6" s="426"/>
      <c r="L6" s="426"/>
      <c r="M6" s="3"/>
      <c r="N6" s="4"/>
      <c r="O6" s="4"/>
      <c r="P6" s="4"/>
      <c r="Q6" s="4"/>
      <c r="R6" s="4"/>
      <c r="S6" s="4"/>
      <c r="T6" s="5"/>
      <c r="U6" s="5"/>
      <c r="V6" s="5"/>
      <c r="W6" s="5"/>
      <c r="X6" s="5"/>
      <c r="Y6" s="5"/>
      <c r="Z6" s="5"/>
    </row>
    <row r="7" spans="1:26" ht="34.5" customHeight="1">
      <c r="A7" s="799" t="s">
        <v>8</v>
      </c>
      <c r="B7" s="800" t="s">
        <v>9</v>
      </c>
      <c r="C7" s="801" t="s">
        <v>10</v>
      </c>
      <c r="D7" s="801" t="s">
        <v>11</v>
      </c>
      <c r="E7" s="802" t="s">
        <v>12</v>
      </c>
      <c r="F7" s="803"/>
      <c r="G7" s="801" t="s">
        <v>13</v>
      </c>
      <c r="H7" s="800" t="s">
        <v>14</v>
      </c>
      <c r="I7" s="801" t="s">
        <v>15</v>
      </c>
      <c r="J7" s="793" t="s">
        <v>16</v>
      </c>
      <c r="K7" s="794"/>
      <c r="L7" s="795" t="s">
        <v>17</v>
      </c>
      <c r="M7" s="3"/>
      <c r="N7" s="4"/>
      <c r="O7" s="4"/>
      <c r="P7" s="4"/>
      <c r="Q7" s="4"/>
      <c r="R7" s="4"/>
      <c r="S7" s="4"/>
      <c r="T7" s="5"/>
      <c r="U7" s="5"/>
      <c r="V7" s="5"/>
      <c r="W7" s="5"/>
      <c r="X7" s="5"/>
      <c r="Y7" s="5"/>
      <c r="Z7" s="5"/>
    </row>
    <row r="8" spans="1:26" ht="37.5" customHeight="1">
      <c r="A8" s="777"/>
      <c r="B8" s="764"/>
      <c r="C8" s="764"/>
      <c r="D8" s="764"/>
      <c r="E8" s="427" t="s">
        <v>18</v>
      </c>
      <c r="F8" s="427" t="s">
        <v>19</v>
      </c>
      <c r="G8" s="764"/>
      <c r="H8" s="764"/>
      <c r="I8" s="764"/>
      <c r="J8" s="428" t="s">
        <v>20</v>
      </c>
      <c r="K8" s="429" t="s">
        <v>21</v>
      </c>
      <c r="L8" s="756"/>
      <c r="M8" s="3"/>
      <c r="N8" s="4"/>
      <c r="O8" s="4"/>
      <c r="P8" s="4"/>
      <c r="Q8" s="4"/>
      <c r="R8" s="4"/>
      <c r="S8" s="4"/>
      <c r="T8" s="5"/>
      <c r="U8" s="5"/>
      <c r="V8" s="5"/>
      <c r="W8" s="5"/>
      <c r="X8" s="5"/>
      <c r="Y8" s="5"/>
      <c r="Z8" s="5"/>
    </row>
    <row r="9" spans="1:26" ht="22.5" customHeight="1">
      <c r="A9" s="430"/>
      <c r="B9" s="431">
        <v>1</v>
      </c>
      <c r="C9" s="431">
        <v>2</v>
      </c>
      <c r="D9" s="431">
        <v>3</v>
      </c>
      <c r="E9" s="431">
        <v>4</v>
      </c>
      <c r="F9" s="431">
        <v>5</v>
      </c>
      <c r="G9" s="432">
        <v>6</v>
      </c>
      <c r="H9" s="432" t="s">
        <v>22</v>
      </c>
      <c r="I9" s="433" t="s">
        <v>23</v>
      </c>
      <c r="J9" s="431">
        <v>9</v>
      </c>
      <c r="K9" s="434">
        <v>10</v>
      </c>
      <c r="L9" s="435"/>
      <c r="M9" s="3"/>
      <c r="N9" s="4"/>
      <c r="O9" s="4"/>
      <c r="P9" s="4"/>
      <c r="Q9" s="4"/>
      <c r="R9" s="4"/>
      <c r="S9" s="4"/>
      <c r="T9" s="5"/>
      <c r="U9" s="5"/>
      <c r="V9" s="5"/>
      <c r="W9" s="5"/>
      <c r="X9" s="5"/>
      <c r="Y9" s="5"/>
      <c r="Z9" s="5"/>
    </row>
    <row r="10" spans="1:26" ht="22.5" customHeight="1">
      <c r="A10" s="321" t="s">
        <v>24</v>
      </c>
      <c r="B10" s="757" t="s">
        <v>25</v>
      </c>
      <c r="C10" s="758"/>
      <c r="D10" s="758"/>
      <c r="E10" s="758"/>
      <c r="F10" s="758"/>
      <c r="G10" s="758"/>
      <c r="H10" s="758"/>
      <c r="I10" s="758"/>
      <c r="J10" s="758"/>
      <c r="K10" s="759"/>
      <c r="L10" s="324"/>
      <c r="M10" s="3"/>
      <c r="N10" s="4"/>
      <c r="O10" s="4" t="s">
        <v>26</v>
      </c>
      <c r="P10" s="4"/>
      <c r="Q10" s="4"/>
      <c r="R10" s="4"/>
      <c r="S10" s="4"/>
      <c r="T10" s="4"/>
      <c r="U10" s="4"/>
      <c r="V10" s="5"/>
      <c r="W10" s="5"/>
      <c r="X10" s="5"/>
      <c r="Y10" s="5"/>
      <c r="Z10" s="5"/>
    </row>
    <row r="11" spans="1:26" ht="22.5" customHeight="1">
      <c r="A11" s="321" t="s">
        <v>27</v>
      </c>
      <c r="B11" s="325"/>
      <c r="C11" s="326"/>
      <c r="D11" s="326"/>
      <c r="E11" s="326"/>
      <c r="F11" s="326"/>
      <c r="G11" s="326"/>
      <c r="H11" s="326"/>
      <c r="I11" s="349"/>
      <c r="J11" s="326"/>
      <c r="K11" s="436"/>
      <c r="L11" s="333"/>
      <c r="M11" s="3"/>
      <c r="N11" s="4"/>
      <c r="O11" s="4"/>
      <c r="P11" s="4"/>
      <c r="Q11" s="4"/>
      <c r="R11" s="4"/>
      <c r="S11" s="4"/>
      <c r="T11" s="4"/>
      <c r="U11" s="4"/>
      <c r="V11" s="5"/>
      <c r="W11" s="5"/>
      <c r="X11" s="5"/>
      <c r="Y11" s="5"/>
      <c r="Z11" s="5"/>
    </row>
    <row r="12" spans="1:26" ht="22.5" customHeight="1">
      <c r="A12" s="334">
        <v>1</v>
      </c>
      <c r="B12" s="437" t="s">
        <v>28</v>
      </c>
      <c r="C12" s="438">
        <v>1140788000</v>
      </c>
      <c r="D12" s="438">
        <v>200000000</v>
      </c>
      <c r="E12" s="438">
        <v>198828000</v>
      </c>
      <c r="F12" s="438">
        <v>198828000</v>
      </c>
      <c r="G12" s="438"/>
      <c r="H12" s="438">
        <v>198828000</v>
      </c>
      <c r="I12" s="356">
        <v>941960000</v>
      </c>
      <c r="J12" s="439">
        <f t="shared" ref="J12:J15" si="0">IF(D12=0, 0, E12/D12)</f>
        <v>0.99414000000000002</v>
      </c>
      <c r="K12" s="440">
        <f t="shared" ref="K12:K15" si="1">IF(C12=0, 0, F12/C12)</f>
        <v>0.17429005213939838</v>
      </c>
      <c r="L12" s="441"/>
      <c r="M12" s="43"/>
      <c r="N12" s="4"/>
      <c r="O12" s="4"/>
      <c r="P12" s="4"/>
      <c r="Q12" s="4"/>
      <c r="R12" s="4"/>
      <c r="S12" s="4"/>
      <c r="T12" s="4"/>
      <c r="U12" s="4"/>
      <c r="V12" s="5"/>
      <c r="W12" s="5"/>
      <c r="X12" s="5"/>
      <c r="Y12" s="5"/>
      <c r="Z12" s="5"/>
    </row>
    <row r="13" spans="1:26" ht="22.5" customHeight="1">
      <c r="A13" s="344">
        <v>2</v>
      </c>
      <c r="B13" s="442" t="s">
        <v>29</v>
      </c>
      <c r="C13" s="443">
        <v>1118543000</v>
      </c>
      <c r="D13" s="444">
        <v>0</v>
      </c>
      <c r="E13" s="444">
        <v>0</v>
      </c>
      <c r="F13" s="444">
        <v>1118543000</v>
      </c>
      <c r="G13" s="444">
        <f>149317000/1.08</f>
        <v>138256481.48148146</v>
      </c>
      <c r="H13" s="443">
        <f t="shared" ref="H13:H15" si="2">F13+G13</f>
        <v>1256799481.4814816</v>
      </c>
      <c r="I13" s="349">
        <f>IF(C13=0, 0, C13-F13)</f>
        <v>0</v>
      </c>
      <c r="J13" s="439">
        <f t="shared" si="0"/>
        <v>0</v>
      </c>
      <c r="K13" s="440">
        <f t="shared" si="1"/>
        <v>1</v>
      </c>
      <c r="L13" s="445" t="s">
        <v>30</v>
      </c>
      <c r="M13" s="43">
        <f t="shared" ref="M13:M14" si="3">C13</f>
        <v>1118543000</v>
      </c>
      <c r="N13" s="4"/>
      <c r="O13" s="4"/>
      <c r="P13" s="4"/>
      <c r="Q13" s="4"/>
      <c r="R13" s="4"/>
      <c r="S13" s="4"/>
      <c r="T13" s="4"/>
      <c r="U13" s="4"/>
      <c r="V13" s="5"/>
      <c r="W13" s="5"/>
      <c r="X13" s="5"/>
      <c r="Y13" s="5"/>
      <c r="Z13" s="5"/>
    </row>
    <row r="14" spans="1:26" ht="22.5" customHeight="1">
      <c r="A14" s="344">
        <v>3</v>
      </c>
      <c r="B14" s="442" t="s">
        <v>31</v>
      </c>
      <c r="C14" s="444">
        <v>1161338000</v>
      </c>
      <c r="D14" s="444">
        <v>0</v>
      </c>
      <c r="E14" s="444">
        <v>0</v>
      </c>
      <c r="F14" s="444">
        <v>1161338000</v>
      </c>
      <c r="G14" s="444">
        <f>30318000/1.08</f>
        <v>28072222.22222222</v>
      </c>
      <c r="H14" s="443">
        <f t="shared" si="2"/>
        <v>1189410222.2222223</v>
      </c>
      <c r="I14" s="446">
        <v>198828000</v>
      </c>
      <c r="J14" s="439">
        <f t="shared" si="0"/>
        <v>0</v>
      </c>
      <c r="K14" s="440">
        <f t="shared" si="1"/>
        <v>1</v>
      </c>
      <c r="L14" s="445" t="s">
        <v>30</v>
      </c>
      <c r="M14" s="43">
        <f t="shared" si="3"/>
        <v>1161338000</v>
      </c>
      <c r="N14" s="4"/>
      <c r="O14" s="4"/>
      <c r="P14" s="4"/>
      <c r="Q14" s="4"/>
      <c r="R14" s="4"/>
      <c r="S14" s="4"/>
      <c r="T14" s="4"/>
      <c r="U14" s="4"/>
      <c r="V14" s="5"/>
      <c r="W14" s="5"/>
      <c r="X14" s="5"/>
      <c r="Y14" s="5"/>
      <c r="Z14" s="5"/>
    </row>
    <row r="15" spans="1:26" ht="22.5" customHeight="1">
      <c r="A15" s="344">
        <v>4</v>
      </c>
      <c r="B15" s="442" t="s">
        <v>32</v>
      </c>
      <c r="C15" s="443">
        <v>1129099000</v>
      </c>
      <c r="D15" s="444">
        <v>0</v>
      </c>
      <c r="E15" s="444">
        <v>0</v>
      </c>
      <c r="F15" s="447">
        <v>649826280</v>
      </c>
      <c r="G15" s="448">
        <v>0</v>
      </c>
      <c r="H15" s="443">
        <f t="shared" si="2"/>
        <v>649826280</v>
      </c>
      <c r="I15" s="449">
        <f t="shared" ref="I15:I16" si="4">G15+H15</f>
        <v>649826280</v>
      </c>
      <c r="J15" s="439">
        <f t="shared" si="0"/>
        <v>0</v>
      </c>
      <c r="K15" s="440">
        <f t="shared" si="1"/>
        <v>0.57552639759666779</v>
      </c>
      <c r="L15" s="450" t="s">
        <v>214</v>
      </c>
      <c r="M15" s="51">
        <f>ROUND(13.806*4,3)</f>
        <v>55.223999999999997</v>
      </c>
      <c r="N15" s="52">
        <v>4500000</v>
      </c>
      <c r="O15" s="52">
        <f>ROUND(M15*N15,3)</f>
        <v>248508000</v>
      </c>
      <c r="P15" s="52">
        <f>O15*0.55</f>
        <v>136679400</v>
      </c>
      <c r="Q15" s="52">
        <f>O15*0.45</f>
        <v>111828600</v>
      </c>
      <c r="R15" s="4"/>
      <c r="S15" s="4"/>
      <c r="T15" s="4"/>
      <c r="U15" s="4"/>
      <c r="V15" s="5"/>
      <c r="W15" s="5"/>
      <c r="X15" s="5"/>
      <c r="Y15" s="5"/>
      <c r="Z15" s="5"/>
    </row>
    <row r="16" spans="1:26" ht="22.5" customHeight="1">
      <c r="A16" s="357" t="s">
        <v>34</v>
      </c>
      <c r="B16" s="345"/>
      <c r="C16" s="346"/>
      <c r="D16" s="359"/>
      <c r="E16" s="346"/>
      <c r="F16" s="353"/>
      <c r="G16" s="358"/>
      <c r="H16" s="443"/>
      <c r="I16" s="449">
        <f t="shared" si="4"/>
        <v>0</v>
      </c>
      <c r="J16" s="439"/>
      <c r="K16" s="440"/>
      <c r="L16" s="363"/>
      <c r="M16" s="3">
        <v>0</v>
      </c>
      <c r="N16" s="4"/>
      <c r="O16" s="4"/>
      <c r="P16" s="4"/>
      <c r="Q16" s="4"/>
      <c r="R16" s="4"/>
      <c r="S16" s="4"/>
      <c r="T16" s="4"/>
      <c r="U16" s="4"/>
      <c r="V16" s="5"/>
      <c r="W16" s="5"/>
      <c r="X16" s="5"/>
      <c r="Y16" s="5"/>
      <c r="Z16" s="5"/>
    </row>
    <row r="17" spans="1:26" ht="22.5" customHeight="1">
      <c r="A17" s="451">
        <v>1</v>
      </c>
      <c r="B17" s="452" t="s">
        <v>35</v>
      </c>
      <c r="C17" s="447">
        <v>1295727000</v>
      </c>
      <c r="D17" s="444">
        <v>56000000</v>
      </c>
      <c r="E17" s="444">
        <v>0</v>
      </c>
      <c r="F17" s="447">
        <v>1295727000</v>
      </c>
      <c r="G17" s="448">
        <v>0</v>
      </c>
      <c r="H17" s="443">
        <f t="shared" ref="H17:I17" si="5">F17+G17</f>
        <v>1295727000</v>
      </c>
      <c r="I17" s="449">
        <f t="shared" si="5"/>
        <v>1295727000</v>
      </c>
      <c r="J17" s="439">
        <f t="shared" ref="J17:J30" si="6">IF(D17=0, 0, E17/D17)</f>
        <v>0</v>
      </c>
      <c r="K17" s="440">
        <f t="shared" ref="K17:K30" si="7">IF(C17=0, 0, F17/C17)</f>
        <v>1</v>
      </c>
      <c r="L17" s="445" t="s">
        <v>30</v>
      </c>
      <c r="M17" s="3">
        <v>1209628000</v>
      </c>
      <c r="N17" s="4"/>
      <c r="O17" s="4"/>
      <c r="P17" s="4"/>
      <c r="Q17" s="4"/>
      <c r="R17" s="4"/>
      <c r="S17" s="4"/>
      <c r="T17" s="4"/>
      <c r="U17" s="4"/>
      <c r="V17" s="5"/>
      <c r="W17" s="5"/>
      <c r="X17" s="5"/>
      <c r="Y17" s="5"/>
      <c r="Z17" s="5"/>
    </row>
    <row r="18" spans="1:26" ht="22.5" customHeight="1">
      <c r="A18" s="451">
        <f t="shared" ref="A18:A30" si="8">A17+1</f>
        <v>2</v>
      </c>
      <c r="B18" s="452" t="s">
        <v>36</v>
      </c>
      <c r="C18" s="443">
        <v>1629894000</v>
      </c>
      <c r="D18" s="444">
        <v>0</v>
      </c>
      <c r="E18" s="444">
        <v>0</v>
      </c>
      <c r="F18" s="447">
        <v>1629894000</v>
      </c>
      <c r="G18" s="453">
        <f>145740000/1.08</f>
        <v>134944444.44444445</v>
      </c>
      <c r="H18" s="443">
        <f t="shared" ref="H18:H30" si="9">F18+G18</f>
        <v>1764838444.4444444</v>
      </c>
      <c r="I18" s="349">
        <f t="shared" ref="I18:I30" si="10">IF(C18=0, 0, C18-F18)</f>
        <v>0</v>
      </c>
      <c r="J18" s="439">
        <f t="shared" si="6"/>
        <v>0</v>
      </c>
      <c r="K18" s="440">
        <f t="shared" si="7"/>
        <v>1</v>
      </c>
      <c r="L18" s="445" t="s">
        <v>30</v>
      </c>
      <c r="M18" s="43">
        <f>C18</f>
        <v>1629894000</v>
      </c>
      <c r="N18" s="4"/>
      <c r="O18" s="4"/>
      <c r="P18" s="4"/>
      <c r="Q18" s="4"/>
      <c r="R18" s="4"/>
      <c r="S18" s="4"/>
      <c r="T18" s="4"/>
      <c r="U18" s="4"/>
      <c r="V18" s="5"/>
      <c r="W18" s="5"/>
      <c r="X18" s="5"/>
      <c r="Y18" s="5"/>
      <c r="Z18" s="5"/>
    </row>
    <row r="19" spans="1:26" ht="22.5" customHeight="1">
      <c r="A19" s="451">
        <f t="shared" si="8"/>
        <v>3</v>
      </c>
      <c r="B19" s="452" t="s">
        <v>37</v>
      </c>
      <c r="C19" s="443">
        <v>1323642000</v>
      </c>
      <c r="D19" s="444">
        <v>150000000</v>
      </c>
      <c r="E19" s="444">
        <v>205200000</v>
      </c>
      <c r="F19" s="447">
        <v>530784000</v>
      </c>
      <c r="G19" s="448">
        <v>0</v>
      </c>
      <c r="H19" s="443">
        <f t="shared" si="9"/>
        <v>530784000</v>
      </c>
      <c r="I19" s="349">
        <f t="shared" si="10"/>
        <v>792858000</v>
      </c>
      <c r="J19" s="439">
        <f t="shared" si="6"/>
        <v>1.3680000000000001</v>
      </c>
      <c r="K19" s="440">
        <f t="shared" si="7"/>
        <v>0.40100268803800421</v>
      </c>
      <c r="L19" s="454"/>
      <c r="M19" s="3">
        <v>0</v>
      </c>
      <c r="N19" s="4"/>
      <c r="O19" s="4"/>
      <c r="P19" s="4"/>
      <c r="Q19" s="4"/>
      <c r="R19" s="4"/>
      <c r="S19" s="4"/>
      <c r="T19" s="4"/>
      <c r="U19" s="4"/>
      <c r="V19" s="5"/>
      <c r="W19" s="5"/>
      <c r="X19" s="5"/>
      <c r="Y19" s="5"/>
      <c r="Z19" s="5"/>
    </row>
    <row r="20" spans="1:26" ht="22.5" customHeight="1">
      <c r="A20" s="451">
        <f t="shared" si="8"/>
        <v>4</v>
      </c>
      <c r="B20" s="452" t="s">
        <v>38</v>
      </c>
      <c r="C20" s="443">
        <v>1325213000</v>
      </c>
      <c r="D20" s="444">
        <v>200000000</v>
      </c>
      <c r="E20" s="444">
        <v>262399500</v>
      </c>
      <c r="F20" s="447">
        <v>580041000</v>
      </c>
      <c r="G20" s="448">
        <v>0</v>
      </c>
      <c r="H20" s="443">
        <f t="shared" si="9"/>
        <v>580041000</v>
      </c>
      <c r="I20" s="349">
        <f t="shared" si="10"/>
        <v>745172000</v>
      </c>
      <c r="J20" s="439">
        <f t="shared" si="6"/>
        <v>1.3119974999999999</v>
      </c>
      <c r="K20" s="440">
        <f t="shared" si="7"/>
        <v>0.43769643068699143</v>
      </c>
      <c r="L20" s="454"/>
      <c r="M20" s="3"/>
      <c r="N20" s="4"/>
      <c r="O20" s="4"/>
      <c r="P20" s="4"/>
      <c r="Q20" s="4"/>
      <c r="R20" s="4"/>
      <c r="S20" s="4"/>
      <c r="T20" s="4"/>
      <c r="U20" s="4"/>
      <c r="V20" s="5"/>
      <c r="W20" s="5"/>
      <c r="X20" s="5"/>
      <c r="Y20" s="5"/>
      <c r="Z20" s="5"/>
    </row>
    <row r="21" spans="1:26" ht="22.5" customHeight="1">
      <c r="A21" s="451">
        <f t="shared" si="8"/>
        <v>5</v>
      </c>
      <c r="B21" s="452" t="s">
        <v>39</v>
      </c>
      <c r="C21" s="443">
        <v>1325423000</v>
      </c>
      <c r="D21" s="444">
        <v>60000000</v>
      </c>
      <c r="E21" s="444">
        <v>63422662</v>
      </c>
      <c r="F21" s="444">
        <v>1325423000</v>
      </c>
      <c r="G21" s="455">
        <v>0</v>
      </c>
      <c r="H21" s="443">
        <f t="shared" si="9"/>
        <v>1325423000</v>
      </c>
      <c r="I21" s="349">
        <f t="shared" si="10"/>
        <v>0</v>
      </c>
      <c r="J21" s="439">
        <f t="shared" si="6"/>
        <v>1.0570443666666667</v>
      </c>
      <c r="K21" s="440">
        <f t="shared" si="7"/>
        <v>1</v>
      </c>
      <c r="L21" s="456"/>
      <c r="M21" s="43">
        <v>454374313</v>
      </c>
      <c r="N21" s="4"/>
      <c r="O21" s="4"/>
      <c r="P21" s="4"/>
      <c r="Q21" s="4"/>
      <c r="R21" s="4"/>
      <c r="S21" s="4"/>
      <c r="T21" s="4"/>
      <c r="U21" s="4"/>
      <c r="V21" s="5"/>
      <c r="W21" s="5"/>
      <c r="X21" s="5"/>
      <c r="Y21" s="5"/>
      <c r="Z21" s="5"/>
    </row>
    <row r="22" spans="1:26" ht="22.5" customHeight="1">
      <c r="A22" s="451">
        <f t="shared" si="8"/>
        <v>6</v>
      </c>
      <c r="B22" s="452" t="s">
        <v>40</v>
      </c>
      <c r="C22" s="443">
        <v>1195530000</v>
      </c>
      <c r="D22" s="444">
        <v>0</v>
      </c>
      <c r="E22" s="444">
        <v>0</v>
      </c>
      <c r="F22" s="447">
        <v>1195530000</v>
      </c>
      <c r="G22" s="453">
        <f>153196000/1.08</f>
        <v>141848148.14814815</v>
      </c>
      <c r="H22" s="443">
        <f t="shared" si="9"/>
        <v>1337378148.1481481</v>
      </c>
      <c r="I22" s="349">
        <f t="shared" si="10"/>
        <v>0</v>
      </c>
      <c r="J22" s="439">
        <f t="shared" si="6"/>
        <v>0</v>
      </c>
      <c r="K22" s="440">
        <f t="shared" si="7"/>
        <v>1</v>
      </c>
      <c r="L22" s="445" t="s">
        <v>30</v>
      </c>
      <c r="M22" s="43">
        <f>C22</f>
        <v>1195530000</v>
      </c>
      <c r="N22" s="4"/>
      <c r="O22" s="4"/>
      <c r="P22" s="4"/>
      <c r="Q22" s="4"/>
      <c r="R22" s="4"/>
      <c r="S22" s="4"/>
      <c r="T22" s="4"/>
      <c r="U22" s="4"/>
      <c r="V22" s="5"/>
      <c r="W22" s="5"/>
      <c r="X22" s="5"/>
      <c r="Y22" s="5"/>
      <c r="Z22" s="5"/>
    </row>
    <row r="23" spans="1:26" ht="22.5" customHeight="1">
      <c r="A23" s="451">
        <f t="shared" si="8"/>
        <v>7</v>
      </c>
      <c r="B23" s="452" t="s">
        <v>41</v>
      </c>
      <c r="C23" s="444">
        <v>1590985000</v>
      </c>
      <c r="D23" s="444">
        <v>0</v>
      </c>
      <c r="E23" s="444">
        <v>0</v>
      </c>
      <c r="F23" s="444">
        <v>1590985000</v>
      </c>
      <c r="G23" s="455">
        <f>107411000/1.08</f>
        <v>99454629.629629627</v>
      </c>
      <c r="H23" s="443">
        <f t="shared" si="9"/>
        <v>1690439629.6296296</v>
      </c>
      <c r="I23" s="349">
        <f t="shared" si="10"/>
        <v>0</v>
      </c>
      <c r="J23" s="439">
        <f t="shared" si="6"/>
        <v>0</v>
      </c>
      <c r="K23" s="440">
        <f t="shared" si="7"/>
        <v>1</v>
      </c>
      <c r="L23" s="450" t="s">
        <v>42</v>
      </c>
      <c r="M23" s="43">
        <v>484855876</v>
      </c>
      <c r="N23" s="4"/>
      <c r="O23" s="4"/>
      <c r="P23" s="4"/>
      <c r="Q23" s="4"/>
      <c r="R23" s="4"/>
      <c r="S23" s="4"/>
      <c r="T23" s="4"/>
      <c r="U23" s="4"/>
      <c r="V23" s="5"/>
      <c r="W23" s="5"/>
      <c r="X23" s="5"/>
      <c r="Y23" s="5"/>
      <c r="Z23" s="5"/>
    </row>
    <row r="24" spans="1:26" ht="22.5" customHeight="1">
      <c r="A24" s="451">
        <f t="shared" si="8"/>
        <v>8</v>
      </c>
      <c r="B24" s="452" t="s">
        <v>43</v>
      </c>
      <c r="C24" s="443">
        <v>1590793000</v>
      </c>
      <c r="D24" s="444">
        <v>0</v>
      </c>
      <c r="E24" s="444">
        <v>0</v>
      </c>
      <c r="F24" s="447">
        <v>520020000</v>
      </c>
      <c r="G24" s="455"/>
      <c r="H24" s="443">
        <f t="shared" si="9"/>
        <v>520020000</v>
      </c>
      <c r="I24" s="349">
        <f t="shared" si="10"/>
        <v>1070773000</v>
      </c>
      <c r="J24" s="439">
        <f t="shared" si="6"/>
        <v>0</v>
      </c>
      <c r="K24" s="440">
        <f t="shared" si="7"/>
        <v>0.32689356817637494</v>
      </c>
      <c r="L24" s="450" t="s">
        <v>214</v>
      </c>
      <c r="M24" s="3">
        <v>0</v>
      </c>
      <c r="N24" s="4"/>
      <c r="O24" s="4"/>
      <c r="P24" s="4"/>
      <c r="Q24" s="4"/>
      <c r="R24" s="4"/>
      <c r="S24" s="4"/>
      <c r="T24" s="4"/>
      <c r="U24" s="4"/>
      <c r="V24" s="5"/>
      <c r="W24" s="5"/>
      <c r="X24" s="5"/>
      <c r="Y24" s="5"/>
      <c r="Z24" s="5"/>
    </row>
    <row r="25" spans="1:26" ht="22.5" customHeight="1">
      <c r="A25" s="451">
        <f t="shared" si="8"/>
        <v>9</v>
      </c>
      <c r="B25" s="452" t="s">
        <v>45</v>
      </c>
      <c r="C25" s="443">
        <v>1386198000</v>
      </c>
      <c r="D25" s="444">
        <v>200000000</v>
      </c>
      <c r="E25" s="444">
        <v>0</v>
      </c>
      <c r="F25" s="447">
        <v>220603680</v>
      </c>
      <c r="G25" s="444"/>
      <c r="H25" s="443">
        <f t="shared" si="9"/>
        <v>220603680</v>
      </c>
      <c r="I25" s="349">
        <f t="shared" si="10"/>
        <v>1165594320</v>
      </c>
      <c r="J25" s="439">
        <f t="shared" si="6"/>
        <v>0</v>
      </c>
      <c r="K25" s="440">
        <f t="shared" si="7"/>
        <v>0.15914297957434653</v>
      </c>
      <c r="L25" s="450" t="s">
        <v>214</v>
      </c>
      <c r="M25" s="43"/>
      <c r="N25" s="4"/>
      <c r="O25" s="4"/>
      <c r="P25" s="4"/>
      <c r="Q25" s="4"/>
      <c r="R25" s="4"/>
      <c r="S25" s="4"/>
      <c r="T25" s="4"/>
      <c r="U25" s="4"/>
      <c r="V25" s="5"/>
      <c r="W25" s="5"/>
      <c r="X25" s="5"/>
      <c r="Y25" s="5"/>
      <c r="Z25" s="5"/>
    </row>
    <row r="26" spans="1:26" ht="22.5" customHeight="1">
      <c r="A26" s="451">
        <f t="shared" si="8"/>
        <v>10</v>
      </c>
      <c r="B26" s="452" t="s">
        <v>46</v>
      </c>
      <c r="C26" s="443">
        <v>1151187000</v>
      </c>
      <c r="D26" s="444">
        <v>0</v>
      </c>
      <c r="E26" s="444">
        <v>0</v>
      </c>
      <c r="F26" s="447">
        <v>1151187000</v>
      </c>
      <c r="G26" s="444">
        <f>150633000/1.08</f>
        <v>139475000</v>
      </c>
      <c r="H26" s="443">
        <f t="shared" si="9"/>
        <v>1290662000</v>
      </c>
      <c r="I26" s="349">
        <f t="shared" si="10"/>
        <v>0</v>
      </c>
      <c r="J26" s="439">
        <f t="shared" si="6"/>
        <v>0</v>
      </c>
      <c r="K26" s="440">
        <f t="shared" si="7"/>
        <v>1</v>
      </c>
      <c r="L26" s="445" t="s">
        <v>30</v>
      </c>
      <c r="M26" s="43">
        <f>C26</f>
        <v>1151187000</v>
      </c>
      <c r="N26" s="4"/>
      <c r="O26" s="4"/>
      <c r="P26" s="4"/>
      <c r="Q26" s="4"/>
      <c r="R26" s="4"/>
      <c r="S26" s="4"/>
      <c r="T26" s="4"/>
      <c r="U26" s="4"/>
      <c r="V26" s="5"/>
      <c r="W26" s="5"/>
      <c r="X26" s="5"/>
      <c r="Y26" s="5"/>
      <c r="Z26" s="5"/>
    </row>
    <row r="27" spans="1:26" ht="22.5" customHeight="1">
      <c r="A27" s="451">
        <f t="shared" si="8"/>
        <v>11</v>
      </c>
      <c r="B27" s="452" t="s">
        <v>47</v>
      </c>
      <c r="C27" s="443">
        <v>1613912000</v>
      </c>
      <c r="D27" s="444">
        <v>200000000</v>
      </c>
      <c r="E27" s="444">
        <v>519570000</v>
      </c>
      <c r="F27" s="447">
        <v>1323094700</v>
      </c>
      <c r="G27" s="455">
        <v>0</v>
      </c>
      <c r="H27" s="443">
        <f t="shared" si="9"/>
        <v>1323094700</v>
      </c>
      <c r="I27" s="349">
        <f t="shared" si="10"/>
        <v>290817300</v>
      </c>
      <c r="J27" s="439">
        <f t="shared" si="6"/>
        <v>2.5978500000000002</v>
      </c>
      <c r="K27" s="440">
        <f t="shared" si="7"/>
        <v>0.81980597455127668</v>
      </c>
      <c r="L27" s="454"/>
      <c r="M27" s="3">
        <v>0</v>
      </c>
      <c r="N27" s="4"/>
      <c r="O27" s="4"/>
      <c r="P27" s="4"/>
      <c r="Q27" s="4"/>
      <c r="R27" s="4"/>
      <c r="S27" s="4"/>
      <c r="T27" s="4"/>
      <c r="U27" s="4"/>
      <c r="V27" s="5"/>
      <c r="W27" s="5"/>
      <c r="X27" s="5"/>
      <c r="Y27" s="5"/>
      <c r="Z27" s="5"/>
    </row>
    <row r="28" spans="1:26" ht="22.5" customHeight="1">
      <c r="A28" s="451">
        <f t="shared" si="8"/>
        <v>12</v>
      </c>
      <c r="B28" s="452" t="s">
        <v>48</v>
      </c>
      <c r="C28" s="443">
        <v>1512938000</v>
      </c>
      <c r="D28" s="444">
        <v>0</v>
      </c>
      <c r="E28" s="444">
        <v>0</v>
      </c>
      <c r="F28" s="447">
        <v>1512938000</v>
      </c>
      <c r="G28" s="457">
        <f>157554000/1.08</f>
        <v>145883333.33333331</v>
      </c>
      <c r="H28" s="443">
        <f t="shared" si="9"/>
        <v>1658821333.3333333</v>
      </c>
      <c r="I28" s="349">
        <f t="shared" si="10"/>
        <v>0</v>
      </c>
      <c r="J28" s="439">
        <f t="shared" si="6"/>
        <v>0</v>
      </c>
      <c r="K28" s="440">
        <f t="shared" si="7"/>
        <v>1</v>
      </c>
      <c r="L28" s="445" t="s">
        <v>30</v>
      </c>
      <c r="M28" s="43">
        <f t="shared" ref="M28:M29" si="11">C28</f>
        <v>1512938000</v>
      </c>
      <c r="N28" s="4"/>
      <c r="O28" s="4"/>
      <c r="P28" s="4"/>
      <c r="Q28" s="4"/>
      <c r="R28" s="4"/>
      <c r="S28" s="4"/>
      <c r="T28" s="4"/>
      <c r="U28" s="4"/>
      <c r="V28" s="5"/>
      <c r="W28" s="5"/>
      <c r="X28" s="5"/>
      <c r="Y28" s="5"/>
      <c r="Z28" s="5"/>
    </row>
    <row r="29" spans="1:26" ht="22.5" customHeight="1">
      <c r="A29" s="451">
        <f t="shared" si="8"/>
        <v>13</v>
      </c>
      <c r="B29" s="452" t="s">
        <v>49</v>
      </c>
      <c r="C29" s="443">
        <v>1593398000</v>
      </c>
      <c r="D29" s="444">
        <v>0</v>
      </c>
      <c r="E29" s="444">
        <v>0</v>
      </c>
      <c r="F29" s="447">
        <v>1593398000</v>
      </c>
      <c r="G29" s="455">
        <v>0</v>
      </c>
      <c r="H29" s="443">
        <f t="shared" si="9"/>
        <v>1593398000</v>
      </c>
      <c r="I29" s="349">
        <f t="shared" si="10"/>
        <v>0</v>
      </c>
      <c r="J29" s="439">
        <f t="shared" si="6"/>
        <v>0</v>
      </c>
      <c r="K29" s="440">
        <f t="shared" si="7"/>
        <v>1</v>
      </c>
      <c r="L29" s="445" t="s">
        <v>30</v>
      </c>
      <c r="M29" s="43">
        <f t="shared" si="11"/>
        <v>1593398000</v>
      </c>
      <c r="N29" s="4"/>
      <c r="O29" s="4"/>
      <c r="P29" s="4"/>
      <c r="Q29" s="4"/>
      <c r="R29" s="4"/>
      <c r="S29" s="4"/>
      <c r="T29" s="4"/>
      <c r="U29" s="4"/>
      <c r="V29" s="5"/>
      <c r="W29" s="5"/>
      <c r="X29" s="5"/>
      <c r="Y29" s="5"/>
      <c r="Z29" s="5"/>
    </row>
    <row r="30" spans="1:26" ht="22.5" customHeight="1">
      <c r="A30" s="451">
        <f t="shared" si="8"/>
        <v>14</v>
      </c>
      <c r="B30" s="452" t="s">
        <v>50</v>
      </c>
      <c r="C30" s="443">
        <v>1168758000</v>
      </c>
      <c r="D30" s="444">
        <v>0</v>
      </c>
      <c r="E30" s="444">
        <v>291573000</v>
      </c>
      <c r="F30" s="447">
        <v>1168758000</v>
      </c>
      <c r="G30" s="448">
        <v>0</v>
      </c>
      <c r="H30" s="443">
        <f t="shared" si="9"/>
        <v>1168758000</v>
      </c>
      <c r="I30" s="349">
        <f t="shared" si="10"/>
        <v>0</v>
      </c>
      <c r="J30" s="439">
        <f t="shared" si="6"/>
        <v>0</v>
      </c>
      <c r="K30" s="440">
        <f t="shared" si="7"/>
        <v>1</v>
      </c>
      <c r="L30" s="456"/>
      <c r="M30" s="3">
        <f>101*4500000</f>
        <v>454500000</v>
      </c>
      <c r="N30" s="4"/>
      <c r="O30" s="4"/>
      <c r="P30" s="4"/>
      <c r="Q30" s="4"/>
      <c r="R30" s="4"/>
      <c r="S30" s="4"/>
      <c r="T30" s="5"/>
      <c r="U30" s="5"/>
      <c r="V30" s="5"/>
      <c r="W30" s="5"/>
      <c r="X30" s="5"/>
      <c r="Y30" s="5"/>
      <c r="Z30" s="5"/>
    </row>
    <row r="31" spans="1:26" ht="22.5" customHeight="1">
      <c r="A31" s="357" t="s">
        <v>51</v>
      </c>
      <c r="B31" s="345"/>
      <c r="C31" s="346"/>
      <c r="D31" s="359"/>
      <c r="E31" s="346"/>
      <c r="F31" s="353"/>
      <c r="G31" s="346"/>
      <c r="H31" s="443"/>
      <c r="I31" s="349"/>
      <c r="J31" s="439"/>
      <c r="K31" s="440"/>
      <c r="L31" s="363"/>
      <c r="M31" s="3"/>
      <c r="N31" s="4"/>
      <c r="O31" s="4"/>
      <c r="P31" s="4"/>
      <c r="Q31" s="4"/>
      <c r="R31" s="4"/>
      <c r="S31" s="4"/>
      <c r="T31" s="4"/>
      <c r="U31" s="4"/>
      <c r="V31" s="5"/>
      <c r="W31" s="5"/>
      <c r="X31" s="5"/>
      <c r="Y31" s="5"/>
      <c r="Z31" s="5"/>
    </row>
    <row r="32" spans="1:26" ht="22.5" customHeight="1">
      <c r="A32" s="451">
        <v>1</v>
      </c>
      <c r="B32" s="452" t="s">
        <v>52</v>
      </c>
      <c r="C32" s="443">
        <v>1566568000</v>
      </c>
      <c r="D32" s="444">
        <v>0</v>
      </c>
      <c r="E32" s="444">
        <v>0</v>
      </c>
      <c r="F32" s="447">
        <v>1566568000</v>
      </c>
      <c r="G32" s="444">
        <f>220243000/1.08</f>
        <v>203928703.7037037</v>
      </c>
      <c r="H32" s="443">
        <f>F32+G32</f>
        <v>1770496703.7037036</v>
      </c>
      <c r="I32" s="349">
        <f>IF(C32=0, 0, C32-F32)</f>
        <v>0</v>
      </c>
      <c r="J32" s="439">
        <f t="shared" ref="J32:J36" si="12">IF(D32=0, 0, E32/D32)</f>
        <v>0</v>
      </c>
      <c r="K32" s="440">
        <f t="shared" ref="K32:K36" si="13">IF(C32=0, 0, F32/C32)</f>
        <v>1</v>
      </c>
      <c r="L32" s="445" t="s">
        <v>30</v>
      </c>
      <c r="M32" s="43">
        <f>C32</f>
        <v>1566568000</v>
      </c>
      <c r="N32" s="4"/>
      <c r="O32" s="4"/>
      <c r="P32" s="4"/>
      <c r="Q32" s="4"/>
      <c r="R32" s="4"/>
      <c r="S32" s="4"/>
      <c r="T32" s="4"/>
      <c r="U32" s="4"/>
      <c r="V32" s="5"/>
      <c r="W32" s="5"/>
      <c r="X32" s="5"/>
      <c r="Y32" s="5"/>
      <c r="Z32" s="5"/>
    </row>
    <row r="33" spans="1:26" ht="22.5" customHeight="1">
      <c r="A33" s="458">
        <v>2</v>
      </c>
      <c r="B33" s="459" t="s">
        <v>53</v>
      </c>
      <c r="C33" s="444">
        <v>1264042000</v>
      </c>
      <c r="D33" s="444">
        <v>249120000</v>
      </c>
      <c r="E33" s="444">
        <v>249120000</v>
      </c>
      <c r="F33" s="460">
        <v>249120000</v>
      </c>
      <c r="G33" s="455"/>
      <c r="H33" s="444">
        <v>249120000</v>
      </c>
      <c r="I33" s="356">
        <v>1014922000</v>
      </c>
      <c r="J33" s="439">
        <f t="shared" si="12"/>
        <v>1</v>
      </c>
      <c r="K33" s="440">
        <f t="shared" si="13"/>
        <v>0.19708205898221737</v>
      </c>
      <c r="L33" s="454"/>
      <c r="M33" s="3"/>
      <c r="N33" s="71"/>
      <c r="O33" s="4"/>
      <c r="P33" s="4"/>
      <c r="Q33" s="4"/>
      <c r="R33" s="4"/>
      <c r="S33" s="4"/>
      <c r="T33" s="4"/>
      <c r="U33" s="4"/>
      <c r="V33" s="5"/>
      <c r="W33" s="5"/>
      <c r="X33" s="5"/>
      <c r="Y33" s="5"/>
      <c r="Z33" s="5"/>
    </row>
    <row r="34" spans="1:26" ht="22.5" customHeight="1">
      <c r="A34" s="458">
        <v>3</v>
      </c>
      <c r="B34" s="459" t="s">
        <v>54</v>
      </c>
      <c r="C34" s="444">
        <v>1264264000</v>
      </c>
      <c r="D34" s="444">
        <v>112104000</v>
      </c>
      <c r="E34" s="444">
        <v>112104000</v>
      </c>
      <c r="F34" s="460">
        <v>112104000</v>
      </c>
      <c r="G34" s="455"/>
      <c r="H34" s="444">
        <v>112104000</v>
      </c>
      <c r="I34" s="356">
        <v>1152160000</v>
      </c>
      <c r="J34" s="439">
        <f t="shared" si="12"/>
        <v>1</v>
      </c>
      <c r="K34" s="440">
        <f t="shared" si="13"/>
        <v>8.8671353451494309E-2</v>
      </c>
      <c r="L34" s="454"/>
      <c r="M34" s="3"/>
      <c r="N34" s="71"/>
      <c r="O34" s="4"/>
      <c r="P34" s="4"/>
      <c r="Q34" s="4"/>
      <c r="R34" s="4"/>
      <c r="S34" s="4"/>
      <c r="T34" s="4"/>
      <c r="U34" s="4"/>
      <c r="V34" s="5"/>
      <c r="W34" s="5"/>
      <c r="X34" s="5"/>
      <c r="Y34" s="5"/>
      <c r="Z34" s="5"/>
    </row>
    <row r="35" spans="1:26" ht="22.5" customHeight="1">
      <c r="A35" s="458">
        <v>4</v>
      </c>
      <c r="B35" s="452" t="s">
        <v>55</v>
      </c>
      <c r="C35" s="443">
        <v>1259087000</v>
      </c>
      <c r="D35" s="444">
        <v>0</v>
      </c>
      <c r="E35" s="444">
        <v>0</v>
      </c>
      <c r="F35" s="444">
        <v>1259087000</v>
      </c>
      <c r="G35" s="455">
        <v>0</v>
      </c>
      <c r="H35" s="443">
        <f t="shared" ref="H35:H36" si="14">F35+G35</f>
        <v>1259087000</v>
      </c>
      <c r="I35" s="349">
        <f t="shared" ref="I35:I36" si="15">IF(C35=0, 0, C35-F35)</f>
        <v>0</v>
      </c>
      <c r="J35" s="439">
        <f t="shared" si="12"/>
        <v>0</v>
      </c>
      <c r="K35" s="440">
        <f t="shared" si="13"/>
        <v>1</v>
      </c>
      <c r="L35" s="454"/>
      <c r="M35" s="3">
        <v>970903800</v>
      </c>
      <c r="N35" s="71"/>
      <c r="O35" s="4"/>
      <c r="P35" s="4"/>
      <c r="Q35" s="4"/>
      <c r="R35" s="4"/>
      <c r="S35" s="4"/>
      <c r="T35" s="4"/>
      <c r="U35" s="4"/>
      <c r="V35" s="5"/>
      <c r="W35" s="5"/>
      <c r="X35" s="5"/>
      <c r="Y35" s="5"/>
      <c r="Z35" s="5"/>
    </row>
    <row r="36" spans="1:26" ht="22.5" customHeight="1">
      <c r="A36" s="458">
        <v>5</v>
      </c>
      <c r="B36" s="452" t="s">
        <v>56</v>
      </c>
      <c r="C36" s="443">
        <v>1150397000</v>
      </c>
      <c r="D36" s="444">
        <v>0</v>
      </c>
      <c r="E36" s="444">
        <v>0</v>
      </c>
      <c r="F36" s="447">
        <v>1150397000</v>
      </c>
      <c r="G36" s="448">
        <v>0</v>
      </c>
      <c r="H36" s="443">
        <f t="shared" si="14"/>
        <v>1150397000</v>
      </c>
      <c r="I36" s="349">
        <f t="shared" si="15"/>
        <v>0</v>
      </c>
      <c r="J36" s="439">
        <f t="shared" si="12"/>
        <v>0</v>
      </c>
      <c r="K36" s="440">
        <f t="shared" si="13"/>
        <v>1</v>
      </c>
      <c r="L36" s="445" t="s">
        <v>30</v>
      </c>
      <c r="M36" s="72">
        <v>1150976700</v>
      </c>
      <c r="N36" s="73"/>
      <c r="O36" s="74"/>
      <c r="P36" s="74"/>
      <c r="Q36" s="74"/>
      <c r="R36" s="74"/>
      <c r="S36" s="74"/>
      <c r="T36" s="74"/>
      <c r="U36" s="74"/>
      <c r="V36" s="75"/>
      <c r="W36" s="75"/>
      <c r="X36" s="75"/>
      <c r="Y36" s="75"/>
      <c r="Z36" s="75"/>
    </row>
    <row r="37" spans="1:26" ht="22.5" customHeight="1">
      <c r="A37" s="397" t="s">
        <v>57</v>
      </c>
      <c r="B37" s="345"/>
      <c r="C37" s="346"/>
      <c r="D37" s="359"/>
      <c r="E37" s="346"/>
      <c r="F37" s="353"/>
      <c r="G37" s="358"/>
      <c r="H37" s="443"/>
      <c r="I37" s="349"/>
      <c r="J37" s="439"/>
      <c r="K37" s="440"/>
      <c r="L37" s="363"/>
      <c r="M37" s="3"/>
      <c r="N37" s="4"/>
      <c r="O37" s="4"/>
      <c r="P37" s="4"/>
      <c r="Q37" s="4"/>
      <c r="R37" s="4"/>
      <c r="S37" s="4"/>
      <c r="T37" s="4"/>
      <c r="U37" s="4"/>
      <c r="V37" s="5"/>
      <c r="W37" s="5"/>
      <c r="X37" s="5"/>
      <c r="Y37" s="5"/>
      <c r="Z37" s="5"/>
    </row>
    <row r="38" spans="1:26" ht="22.5" customHeight="1">
      <c r="A38" s="451">
        <v>1</v>
      </c>
      <c r="B38" s="452" t="s">
        <v>58</v>
      </c>
      <c r="C38" s="443">
        <v>1366377000</v>
      </c>
      <c r="D38" s="444">
        <v>250000000</v>
      </c>
      <c r="E38" s="444">
        <v>32049000</v>
      </c>
      <c r="F38" s="444">
        <v>438804225</v>
      </c>
      <c r="G38" s="455">
        <v>0</v>
      </c>
      <c r="H38" s="443">
        <f t="shared" ref="H38:H55" si="16">F38+G38</f>
        <v>438804225</v>
      </c>
      <c r="I38" s="349">
        <f t="shared" ref="I38:I55" si="17">IF(C38=0, 0, C38-F38)</f>
        <v>927572775</v>
      </c>
      <c r="J38" s="439">
        <f t="shared" ref="J38:J55" si="18">IF(D38=0, 0, E38/D38)</f>
        <v>0.128196</v>
      </c>
      <c r="K38" s="440">
        <f t="shared" ref="K38:K55" si="19">IF(C38=0, 0, F38/C38)</f>
        <v>0.32114432912731994</v>
      </c>
      <c r="L38" s="454"/>
      <c r="M38" s="78"/>
      <c r="N38" s="74"/>
      <c r="O38" s="74"/>
      <c r="P38" s="74"/>
      <c r="Q38" s="74"/>
      <c r="R38" s="74"/>
      <c r="S38" s="74"/>
      <c r="T38" s="74"/>
      <c r="U38" s="74"/>
      <c r="V38" s="75"/>
      <c r="W38" s="75"/>
      <c r="X38" s="75"/>
      <c r="Y38" s="75"/>
      <c r="Z38" s="75"/>
    </row>
    <row r="39" spans="1:26" ht="22.5" customHeight="1">
      <c r="A39" s="451">
        <f t="shared" ref="A39:A55" si="20">A38+1</f>
        <v>2</v>
      </c>
      <c r="B39" s="452" t="s">
        <v>59</v>
      </c>
      <c r="C39" s="443">
        <v>1307971000</v>
      </c>
      <c r="D39" s="444">
        <v>200000000</v>
      </c>
      <c r="E39" s="444">
        <v>100656000</v>
      </c>
      <c r="F39" s="444">
        <v>490698000</v>
      </c>
      <c r="G39" s="455">
        <v>0</v>
      </c>
      <c r="H39" s="443">
        <f t="shared" si="16"/>
        <v>490698000</v>
      </c>
      <c r="I39" s="349">
        <f t="shared" si="17"/>
        <v>817273000</v>
      </c>
      <c r="J39" s="439">
        <f t="shared" si="18"/>
        <v>0.50327999999999995</v>
      </c>
      <c r="K39" s="440">
        <f t="shared" si="19"/>
        <v>0.37515969390758663</v>
      </c>
      <c r="L39" s="454"/>
      <c r="M39" s="78"/>
      <c r="N39" s="74"/>
      <c r="O39" s="74"/>
      <c r="P39" s="74"/>
      <c r="Q39" s="74"/>
      <c r="R39" s="74"/>
      <c r="S39" s="74"/>
      <c r="T39" s="74"/>
      <c r="U39" s="74"/>
      <c r="V39" s="75"/>
      <c r="W39" s="75"/>
      <c r="X39" s="75"/>
      <c r="Y39" s="75"/>
      <c r="Z39" s="75"/>
    </row>
    <row r="40" spans="1:26" ht="26.25" customHeight="1">
      <c r="A40" s="451">
        <f t="shared" si="20"/>
        <v>3</v>
      </c>
      <c r="B40" s="452" t="s">
        <v>60</v>
      </c>
      <c r="C40" s="444">
        <v>1196198000</v>
      </c>
      <c r="D40" s="444">
        <v>0</v>
      </c>
      <c r="E40" s="444">
        <v>0</v>
      </c>
      <c r="F40" s="444">
        <v>1196198000</v>
      </c>
      <c r="G40" s="455">
        <f>177986000/1.08</f>
        <v>164801851.85185185</v>
      </c>
      <c r="H40" s="443">
        <f t="shared" si="16"/>
        <v>1360999851.8518519</v>
      </c>
      <c r="I40" s="349">
        <f t="shared" si="17"/>
        <v>0</v>
      </c>
      <c r="J40" s="439">
        <f t="shared" si="18"/>
        <v>0</v>
      </c>
      <c r="K40" s="440">
        <f t="shared" si="19"/>
        <v>1</v>
      </c>
      <c r="L40" s="450" t="s">
        <v>61</v>
      </c>
      <c r="M40" s="78">
        <f>C40-237520800</f>
        <v>958677200</v>
      </c>
      <c r="N40" s="74"/>
      <c r="O40" s="74"/>
      <c r="P40" s="74"/>
      <c r="Q40" s="74"/>
      <c r="R40" s="74"/>
      <c r="S40" s="74"/>
      <c r="T40" s="74"/>
      <c r="U40" s="74"/>
      <c r="V40" s="75"/>
      <c r="W40" s="75"/>
      <c r="X40" s="75"/>
      <c r="Y40" s="75"/>
      <c r="Z40" s="75"/>
    </row>
    <row r="41" spans="1:26" ht="22.5" customHeight="1">
      <c r="A41" s="451">
        <f t="shared" si="20"/>
        <v>4</v>
      </c>
      <c r="B41" s="452" t="s">
        <v>62</v>
      </c>
      <c r="C41" s="443">
        <v>1299151000</v>
      </c>
      <c r="D41" s="444">
        <v>250000000</v>
      </c>
      <c r="E41" s="444">
        <v>149418000</v>
      </c>
      <c r="F41" s="444">
        <v>607633200</v>
      </c>
      <c r="G41" s="455">
        <v>0</v>
      </c>
      <c r="H41" s="443">
        <f t="shared" si="16"/>
        <v>607633200</v>
      </c>
      <c r="I41" s="349">
        <f t="shared" si="17"/>
        <v>691517800</v>
      </c>
      <c r="J41" s="439">
        <f t="shared" si="18"/>
        <v>0.59767199999999998</v>
      </c>
      <c r="K41" s="440">
        <f t="shared" si="19"/>
        <v>0.46771560811637752</v>
      </c>
      <c r="L41" s="454"/>
      <c r="M41" s="78"/>
      <c r="N41" s="74"/>
      <c r="O41" s="74"/>
      <c r="P41" s="74"/>
      <c r="Q41" s="74"/>
      <c r="R41" s="74"/>
      <c r="S41" s="74"/>
      <c r="T41" s="74"/>
      <c r="U41" s="74"/>
      <c r="V41" s="75"/>
      <c r="W41" s="75"/>
      <c r="X41" s="75"/>
      <c r="Y41" s="75"/>
      <c r="Z41" s="75"/>
    </row>
    <row r="42" spans="1:26" ht="22.5" customHeight="1">
      <c r="A42" s="451">
        <f t="shared" si="20"/>
        <v>5</v>
      </c>
      <c r="B42" s="452" t="s">
        <v>63</v>
      </c>
      <c r="C42" s="443">
        <v>1178570000</v>
      </c>
      <c r="D42" s="444">
        <v>0</v>
      </c>
      <c r="E42" s="444">
        <v>0</v>
      </c>
      <c r="F42" s="447">
        <v>1178570000</v>
      </c>
      <c r="G42" s="453">
        <f>176029000/1.08</f>
        <v>162989814.81481481</v>
      </c>
      <c r="H42" s="443">
        <f t="shared" si="16"/>
        <v>1341559814.8148148</v>
      </c>
      <c r="I42" s="349">
        <f t="shared" si="17"/>
        <v>0</v>
      </c>
      <c r="J42" s="439">
        <f t="shared" si="18"/>
        <v>0</v>
      </c>
      <c r="K42" s="440">
        <f t="shared" si="19"/>
        <v>1</v>
      </c>
      <c r="L42" s="445" t="s">
        <v>30</v>
      </c>
      <c r="M42" s="43">
        <f>C42</f>
        <v>1178570000</v>
      </c>
      <c r="N42" s="4"/>
      <c r="O42" s="4"/>
      <c r="P42" s="4"/>
      <c r="Q42" s="4"/>
      <c r="R42" s="4"/>
      <c r="S42" s="4"/>
      <c r="T42" s="4"/>
      <c r="U42" s="4"/>
      <c r="V42" s="5"/>
      <c r="W42" s="5"/>
      <c r="X42" s="5"/>
      <c r="Y42" s="5"/>
      <c r="Z42" s="5"/>
    </row>
    <row r="43" spans="1:26" ht="28.5" customHeight="1">
      <c r="A43" s="451">
        <f t="shared" si="20"/>
        <v>6</v>
      </c>
      <c r="B43" s="452" t="s">
        <v>64</v>
      </c>
      <c r="C43" s="443">
        <v>1355857000</v>
      </c>
      <c r="D43" s="444">
        <v>0</v>
      </c>
      <c r="E43" s="444">
        <v>0</v>
      </c>
      <c r="F43" s="447">
        <v>524149542</v>
      </c>
      <c r="G43" s="448">
        <v>0</v>
      </c>
      <c r="H43" s="443">
        <f t="shared" si="16"/>
        <v>524149542</v>
      </c>
      <c r="I43" s="349">
        <f t="shared" si="17"/>
        <v>831707458</v>
      </c>
      <c r="J43" s="439">
        <f t="shared" si="18"/>
        <v>0</v>
      </c>
      <c r="K43" s="440">
        <f t="shared" si="19"/>
        <v>0.38658172801408996</v>
      </c>
      <c r="L43" s="450" t="s">
        <v>214</v>
      </c>
      <c r="M43" s="79">
        <f>ROUND(12.15*4.76,3)</f>
        <v>57.834000000000003</v>
      </c>
      <c r="N43" s="80">
        <v>4500000</v>
      </c>
      <c r="O43" s="80">
        <f>ROUND(M43*N43,3)</f>
        <v>260253000</v>
      </c>
      <c r="P43" s="80">
        <f>O43*0.55</f>
        <v>143139150</v>
      </c>
      <c r="Q43" s="80">
        <f>O43*0.45</f>
        <v>117113850</v>
      </c>
      <c r="R43" s="80"/>
      <c r="S43" s="4"/>
      <c r="T43" s="5"/>
      <c r="U43" s="5"/>
      <c r="V43" s="5"/>
      <c r="W43" s="5"/>
      <c r="X43" s="5"/>
      <c r="Y43" s="5"/>
      <c r="Z43" s="5"/>
    </row>
    <row r="44" spans="1:26" ht="22.5" customHeight="1">
      <c r="A44" s="451">
        <f t="shared" si="20"/>
        <v>7</v>
      </c>
      <c r="B44" s="452" t="s">
        <v>65</v>
      </c>
      <c r="C44" s="443">
        <v>1227450000</v>
      </c>
      <c r="D44" s="444">
        <v>0</v>
      </c>
      <c r="E44" s="444">
        <v>0</v>
      </c>
      <c r="F44" s="447">
        <v>1227450000</v>
      </c>
      <c r="G44" s="453">
        <f>157536000/1.08</f>
        <v>145866666.66666666</v>
      </c>
      <c r="H44" s="443">
        <f t="shared" si="16"/>
        <v>1373316666.6666667</v>
      </c>
      <c r="I44" s="349">
        <f t="shared" si="17"/>
        <v>0</v>
      </c>
      <c r="J44" s="439">
        <f t="shared" si="18"/>
        <v>0</v>
      </c>
      <c r="K44" s="440">
        <f t="shared" si="19"/>
        <v>1</v>
      </c>
      <c r="L44" s="445" t="s">
        <v>30</v>
      </c>
      <c r="M44" s="43">
        <f>C44</f>
        <v>1227450000</v>
      </c>
      <c r="N44" s="4"/>
      <c r="O44" s="4"/>
      <c r="P44" s="4"/>
      <c r="Q44" s="4"/>
      <c r="R44" s="4"/>
      <c r="S44" s="4"/>
      <c r="T44" s="4"/>
      <c r="U44" s="4"/>
      <c r="V44" s="5"/>
      <c r="W44" s="5"/>
      <c r="X44" s="5"/>
      <c r="Y44" s="5"/>
      <c r="Z44" s="5"/>
    </row>
    <row r="45" spans="1:26" ht="22.5" customHeight="1">
      <c r="A45" s="451">
        <f t="shared" si="20"/>
        <v>8</v>
      </c>
      <c r="B45" s="452" t="s">
        <v>66</v>
      </c>
      <c r="C45" s="443">
        <v>1190874000</v>
      </c>
      <c r="D45" s="444">
        <v>200000000</v>
      </c>
      <c r="E45" s="444">
        <v>264928950</v>
      </c>
      <c r="F45" s="447">
        <v>522632565</v>
      </c>
      <c r="G45" s="448">
        <v>0</v>
      </c>
      <c r="H45" s="443">
        <f t="shared" si="16"/>
        <v>522632565</v>
      </c>
      <c r="I45" s="349">
        <f t="shared" si="17"/>
        <v>668241435</v>
      </c>
      <c r="J45" s="439">
        <f t="shared" si="18"/>
        <v>1.32464475</v>
      </c>
      <c r="K45" s="440">
        <f t="shared" si="19"/>
        <v>0.43886470357065482</v>
      </c>
      <c r="L45" s="454"/>
      <c r="M45" s="43"/>
      <c r="N45" s="4"/>
      <c r="O45" s="4"/>
      <c r="P45" s="4"/>
      <c r="Q45" s="4"/>
      <c r="R45" s="4"/>
      <c r="S45" s="4"/>
      <c r="T45" s="4"/>
      <c r="U45" s="4"/>
      <c r="V45" s="5"/>
      <c r="W45" s="5"/>
      <c r="X45" s="5"/>
      <c r="Y45" s="5"/>
      <c r="Z45" s="5"/>
    </row>
    <row r="46" spans="1:26" ht="22.5" customHeight="1">
      <c r="A46" s="451">
        <f t="shared" si="20"/>
        <v>9</v>
      </c>
      <c r="B46" s="452" t="s">
        <v>67</v>
      </c>
      <c r="C46" s="443">
        <v>1202288000</v>
      </c>
      <c r="D46" s="444">
        <v>0</v>
      </c>
      <c r="E46" s="444">
        <v>0</v>
      </c>
      <c r="F46" s="447">
        <v>1202288000</v>
      </c>
      <c r="G46" s="453">
        <f>150868000/1.08</f>
        <v>139692592.5925926</v>
      </c>
      <c r="H46" s="443">
        <f t="shared" si="16"/>
        <v>1341980592.5925927</v>
      </c>
      <c r="I46" s="349">
        <f t="shared" si="17"/>
        <v>0</v>
      </c>
      <c r="J46" s="439">
        <f t="shared" si="18"/>
        <v>0</v>
      </c>
      <c r="K46" s="440">
        <f t="shared" si="19"/>
        <v>1</v>
      </c>
      <c r="L46" s="445" t="s">
        <v>30</v>
      </c>
      <c r="M46" s="43">
        <f t="shared" ref="M46:M50" si="21">C46</f>
        <v>1202288000</v>
      </c>
      <c r="N46" s="4"/>
      <c r="O46" s="4"/>
      <c r="P46" s="4"/>
      <c r="Q46" s="4"/>
      <c r="R46" s="4"/>
      <c r="S46" s="4"/>
      <c r="T46" s="4"/>
      <c r="U46" s="4"/>
      <c r="V46" s="5"/>
      <c r="W46" s="5"/>
      <c r="X46" s="5"/>
      <c r="Y46" s="5"/>
      <c r="Z46" s="5"/>
    </row>
    <row r="47" spans="1:26" ht="22.5" customHeight="1">
      <c r="A47" s="451">
        <f t="shared" si="20"/>
        <v>10</v>
      </c>
      <c r="B47" s="452" t="s">
        <v>68</v>
      </c>
      <c r="C47" s="443">
        <v>1552019000</v>
      </c>
      <c r="D47" s="444">
        <v>0</v>
      </c>
      <c r="E47" s="444">
        <v>0</v>
      </c>
      <c r="F47" s="447">
        <v>1552019000</v>
      </c>
      <c r="G47" s="453">
        <f>148203000/1.08</f>
        <v>137225000</v>
      </c>
      <c r="H47" s="443">
        <f t="shared" si="16"/>
        <v>1689244000</v>
      </c>
      <c r="I47" s="349">
        <f t="shared" si="17"/>
        <v>0</v>
      </c>
      <c r="J47" s="439">
        <f t="shared" si="18"/>
        <v>0</v>
      </c>
      <c r="K47" s="440">
        <f t="shared" si="19"/>
        <v>1</v>
      </c>
      <c r="L47" s="445" t="s">
        <v>30</v>
      </c>
      <c r="M47" s="43">
        <f t="shared" si="21"/>
        <v>1552019000</v>
      </c>
      <c r="N47" s="4"/>
      <c r="O47" s="4"/>
      <c r="P47" s="4"/>
      <c r="Q47" s="4"/>
      <c r="R47" s="4"/>
      <c r="S47" s="4"/>
      <c r="T47" s="4"/>
      <c r="U47" s="4"/>
      <c r="V47" s="5"/>
      <c r="W47" s="5"/>
      <c r="X47" s="5"/>
      <c r="Y47" s="5"/>
      <c r="Z47" s="5"/>
    </row>
    <row r="48" spans="1:26" ht="22.5" customHeight="1">
      <c r="A48" s="451">
        <f t="shared" si="20"/>
        <v>11</v>
      </c>
      <c r="B48" s="459" t="s">
        <v>149</v>
      </c>
      <c r="C48" s="443">
        <v>1191696000</v>
      </c>
      <c r="D48" s="444">
        <v>0</v>
      </c>
      <c r="E48" s="444">
        <v>0</v>
      </c>
      <c r="F48" s="447">
        <v>1191696000</v>
      </c>
      <c r="G48" s="453">
        <f>135000000/1.08</f>
        <v>124999999.99999999</v>
      </c>
      <c r="H48" s="443">
        <f t="shared" si="16"/>
        <v>1316696000</v>
      </c>
      <c r="I48" s="349">
        <f t="shared" si="17"/>
        <v>0</v>
      </c>
      <c r="J48" s="439">
        <f t="shared" si="18"/>
        <v>0</v>
      </c>
      <c r="K48" s="440">
        <f t="shared" si="19"/>
        <v>1</v>
      </c>
      <c r="L48" s="445" t="s">
        <v>30</v>
      </c>
      <c r="M48" s="43">
        <f t="shared" si="21"/>
        <v>1191696000</v>
      </c>
      <c r="N48" s="4"/>
      <c r="O48" s="4"/>
      <c r="P48" s="4"/>
      <c r="Q48" s="4"/>
      <c r="R48" s="4"/>
      <c r="S48" s="4"/>
      <c r="T48" s="4"/>
      <c r="U48" s="4"/>
      <c r="V48" s="5"/>
      <c r="W48" s="5"/>
      <c r="X48" s="5"/>
      <c r="Y48" s="5"/>
      <c r="Z48" s="5"/>
    </row>
    <row r="49" spans="1:26" ht="22.5" customHeight="1">
      <c r="A49" s="451">
        <f t="shared" si="20"/>
        <v>12</v>
      </c>
      <c r="B49" s="459" t="s">
        <v>151</v>
      </c>
      <c r="C49" s="443">
        <v>1658348000</v>
      </c>
      <c r="D49" s="444">
        <v>0</v>
      </c>
      <c r="E49" s="444">
        <v>0</v>
      </c>
      <c r="F49" s="447">
        <v>1658348000</v>
      </c>
      <c r="G49" s="453">
        <f>171622000/1.08</f>
        <v>158909259.25925925</v>
      </c>
      <c r="H49" s="443">
        <f t="shared" si="16"/>
        <v>1817257259.2592592</v>
      </c>
      <c r="I49" s="349">
        <f t="shared" si="17"/>
        <v>0</v>
      </c>
      <c r="J49" s="439">
        <f t="shared" si="18"/>
        <v>0</v>
      </c>
      <c r="K49" s="440">
        <f t="shared" si="19"/>
        <v>1</v>
      </c>
      <c r="L49" s="445" t="s">
        <v>30</v>
      </c>
      <c r="M49" s="43">
        <f t="shared" si="21"/>
        <v>1658348000</v>
      </c>
      <c r="N49" s="4"/>
      <c r="O49" s="4"/>
      <c r="P49" s="4"/>
      <c r="Q49" s="4"/>
      <c r="R49" s="4"/>
      <c r="S49" s="4"/>
      <c r="T49" s="4"/>
      <c r="U49" s="4"/>
      <c r="V49" s="5"/>
      <c r="W49" s="5"/>
      <c r="X49" s="5"/>
      <c r="Y49" s="5"/>
      <c r="Z49" s="5"/>
    </row>
    <row r="50" spans="1:26" ht="22.5" customHeight="1">
      <c r="A50" s="451">
        <f t="shared" si="20"/>
        <v>13</v>
      </c>
      <c r="B50" s="459" t="s">
        <v>152</v>
      </c>
      <c r="C50" s="443">
        <v>1420640000</v>
      </c>
      <c r="D50" s="444">
        <v>0</v>
      </c>
      <c r="E50" s="444">
        <v>0</v>
      </c>
      <c r="F50" s="447">
        <v>1420640000</v>
      </c>
      <c r="G50" s="453">
        <f>161003000/1.08</f>
        <v>149076851.85185185</v>
      </c>
      <c r="H50" s="443">
        <f t="shared" si="16"/>
        <v>1569716851.8518519</v>
      </c>
      <c r="I50" s="349">
        <f t="shared" si="17"/>
        <v>0</v>
      </c>
      <c r="J50" s="439">
        <f t="shared" si="18"/>
        <v>0</v>
      </c>
      <c r="K50" s="440">
        <f t="shared" si="19"/>
        <v>1</v>
      </c>
      <c r="L50" s="445" t="s">
        <v>30</v>
      </c>
      <c r="M50" s="43">
        <f t="shared" si="21"/>
        <v>1420640000</v>
      </c>
      <c r="N50" s="4"/>
      <c r="O50" s="4"/>
      <c r="P50" s="4"/>
      <c r="Q50" s="4"/>
      <c r="R50" s="4"/>
      <c r="S50" s="4"/>
      <c r="T50" s="4"/>
      <c r="U50" s="4"/>
      <c r="V50" s="5"/>
      <c r="W50" s="5"/>
      <c r="X50" s="5"/>
      <c r="Y50" s="5"/>
      <c r="Z50" s="5"/>
    </row>
    <row r="51" spans="1:26" ht="30.75" customHeight="1">
      <c r="A51" s="451">
        <f t="shared" si="20"/>
        <v>14</v>
      </c>
      <c r="B51" s="452" t="s">
        <v>72</v>
      </c>
      <c r="C51" s="444">
        <v>1247611000</v>
      </c>
      <c r="D51" s="444">
        <v>0</v>
      </c>
      <c r="E51" s="444">
        <v>0</v>
      </c>
      <c r="F51" s="447">
        <v>1215243000</v>
      </c>
      <c r="G51" s="448">
        <f>91507000/1.08</f>
        <v>84728703.703703701</v>
      </c>
      <c r="H51" s="443">
        <f t="shared" si="16"/>
        <v>1299971703.7037036</v>
      </c>
      <c r="I51" s="349">
        <f t="shared" si="17"/>
        <v>32368000</v>
      </c>
      <c r="J51" s="439">
        <f t="shared" si="18"/>
        <v>0</v>
      </c>
      <c r="K51" s="440">
        <f t="shared" si="19"/>
        <v>0.9740560158575069</v>
      </c>
      <c r="L51" s="445" t="s">
        <v>42</v>
      </c>
      <c r="M51" s="43">
        <f>C51-132167700*3.7</f>
        <v>758590510</v>
      </c>
      <c r="N51" s="4"/>
      <c r="O51" s="4"/>
      <c r="P51" s="4"/>
      <c r="Q51" s="4"/>
      <c r="R51" s="4"/>
      <c r="S51" s="4"/>
      <c r="T51" s="4"/>
      <c r="U51" s="4"/>
      <c r="V51" s="5"/>
      <c r="W51" s="5"/>
      <c r="X51" s="5"/>
      <c r="Y51" s="5"/>
      <c r="Z51" s="5"/>
    </row>
    <row r="52" spans="1:26" ht="30.75" customHeight="1">
      <c r="A52" s="451">
        <f t="shared" si="20"/>
        <v>15</v>
      </c>
      <c r="B52" s="452" t="s">
        <v>73</v>
      </c>
      <c r="C52" s="444">
        <v>1275262000</v>
      </c>
      <c r="D52" s="444">
        <v>0</v>
      </c>
      <c r="E52" s="444">
        <v>0</v>
      </c>
      <c r="F52" s="447">
        <v>1217161000</v>
      </c>
      <c r="G52" s="448">
        <f>153941000/1.08</f>
        <v>142537962.96296296</v>
      </c>
      <c r="H52" s="443">
        <f t="shared" si="16"/>
        <v>1359698962.9629629</v>
      </c>
      <c r="I52" s="349">
        <f t="shared" si="17"/>
        <v>58101000</v>
      </c>
      <c r="J52" s="439">
        <f t="shared" si="18"/>
        <v>0</v>
      </c>
      <c r="K52" s="440">
        <f t="shared" si="19"/>
        <v>0.95443995037882412</v>
      </c>
      <c r="L52" s="445" t="s">
        <v>74</v>
      </c>
      <c r="M52" s="43">
        <f>C52</f>
        <v>1275262000</v>
      </c>
      <c r="N52" s="4"/>
      <c r="O52" s="4"/>
      <c r="P52" s="4"/>
      <c r="Q52" s="4"/>
      <c r="R52" s="4"/>
      <c r="S52" s="4"/>
      <c r="T52" s="4"/>
      <c r="U52" s="4"/>
      <c r="V52" s="5"/>
      <c r="W52" s="5"/>
      <c r="X52" s="5"/>
      <c r="Y52" s="5"/>
      <c r="Z52" s="5"/>
    </row>
    <row r="53" spans="1:26" ht="30" customHeight="1">
      <c r="A53" s="451">
        <f t="shared" si="20"/>
        <v>16</v>
      </c>
      <c r="B53" s="452" t="s">
        <v>75</v>
      </c>
      <c r="C53" s="444">
        <v>1271898000</v>
      </c>
      <c r="D53" s="444">
        <v>0</v>
      </c>
      <c r="E53" s="444">
        <v>0</v>
      </c>
      <c r="F53" s="447">
        <v>1267836000</v>
      </c>
      <c r="G53" s="448">
        <f>116915000/1.08</f>
        <v>108254629.62962963</v>
      </c>
      <c r="H53" s="443">
        <f t="shared" si="16"/>
        <v>1376090629.6296296</v>
      </c>
      <c r="I53" s="349">
        <f t="shared" si="17"/>
        <v>4062000</v>
      </c>
      <c r="J53" s="439">
        <f t="shared" si="18"/>
        <v>0</v>
      </c>
      <c r="K53" s="440">
        <f t="shared" si="19"/>
        <v>0.99680634767882326</v>
      </c>
      <c r="L53" s="445" t="s">
        <v>42</v>
      </c>
      <c r="M53" s="43">
        <f>C53-132167700*3.1</f>
        <v>862178130</v>
      </c>
      <c r="N53" s="4"/>
      <c r="O53" s="4"/>
      <c r="P53" s="4"/>
      <c r="Q53" s="4"/>
      <c r="R53" s="4"/>
      <c r="S53" s="4"/>
      <c r="T53" s="4"/>
      <c r="U53" s="4"/>
      <c r="V53" s="5"/>
      <c r="W53" s="5"/>
      <c r="X53" s="5"/>
      <c r="Y53" s="5"/>
      <c r="Z53" s="5"/>
    </row>
    <row r="54" spans="1:26" ht="22.5" customHeight="1">
      <c r="A54" s="451">
        <f t="shared" si="20"/>
        <v>17</v>
      </c>
      <c r="B54" s="452" t="s">
        <v>76</v>
      </c>
      <c r="C54" s="443">
        <v>1382220000</v>
      </c>
      <c r="D54" s="444">
        <v>0</v>
      </c>
      <c r="E54" s="444">
        <v>0</v>
      </c>
      <c r="F54" s="447">
        <v>1382220000</v>
      </c>
      <c r="G54" s="453">
        <f>134810000/1.08</f>
        <v>124824074.07407406</v>
      </c>
      <c r="H54" s="443">
        <f t="shared" si="16"/>
        <v>1507044074.074074</v>
      </c>
      <c r="I54" s="349">
        <f t="shared" si="17"/>
        <v>0</v>
      </c>
      <c r="J54" s="439">
        <f t="shared" si="18"/>
        <v>0</v>
      </c>
      <c r="K54" s="440">
        <f t="shared" si="19"/>
        <v>1</v>
      </c>
      <c r="L54" s="445" t="s">
        <v>30</v>
      </c>
      <c r="M54" s="43">
        <f>C54</f>
        <v>1382220000</v>
      </c>
      <c r="N54" s="4"/>
      <c r="O54" s="4"/>
      <c r="P54" s="4"/>
      <c r="Q54" s="4"/>
      <c r="R54" s="4"/>
      <c r="S54" s="4"/>
      <c r="T54" s="4"/>
      <c r="U54" s="5"/>
      <c r="V54" s="5"/>
      <c r="W54" s="5"/>
      <c r="X54" s="5"/>
      <c r="Y54" s="5"/>
      <c r="Z54" s="5"/>
    </row>
    <row r="55" spans="1:26" ht="27" customHeight="1">
      <c r="A55" s="451">
        <f t="shared" si="20"/>
        <v>18</v>
      </c>
      <c r="B55" s="452" t="s">
        <v>77</v>
      </c>
      <c r="C55" s="443">
        <v>1509219000</v>
      </c>
      <c r="D55" s="444">
        <v>80000000</v>
      </c>
      <c r="E55" s="444">
        <v>0</v>
      </c>
      <c r="F55" s="447">
        <v>426300000</v>
      </c>
      <c r="G55" s="448">
        <v>0</v>
      </c>
      <c r="H55" s="443">
        <f t="shared" si="16"/>
        <v>426300000</v>
      </c>
      <c r="I55" s="349">
        <f t="shared" si="17"/>
        <v>1082919000</v>
      </c>
      <c r="J55" s="439">
        <f t="shared" si="18"/>
        <v>0</v>
      </c>
      <c r="K55" s="440">
        <f t="shared" si="19"/>
        <v>0.28246397640103921</v>
      </c>
      <c r="L55" s="445" t="s">
        <v>214</v>
      </c>
      <c r="M55" s="3">
        <v>0</v>
      </c>
      <c r="N55" s="4"/>
      <c r="O55" s="4"/>
      <c r="P55" s="4"/>
      <c r="Q55" s="4"/>
      <c r="R55" s="4"/>
      <c r="S55" s="4"/>
      <c r="T55" s="4"/>
      <c r="U55" s="4"/>
      <c r="V55" s="5"/>
      <c r="W55" s="5"/>
      <c r="X55" s="5"/>
      <c r="Y55" s="5"/>
      <c r="Z55" s="5"/>
    </row>
    <row r="56" spans="1:26" ht="22.5" customHeight="1">
      <c r="A56" s="357" t="s">
        <v>78</v>
      </c>
      <c r="B56" s="345"/>
      <c r="C56" s="346"/>
      <c r="D56" s="359"/>
      <c r="E56" s="346"/>
      <c r="F56" s="353"/>
      <c r="G56" s="358"/>
      <c r="H56" s="346"/>
      <c r="I56" s="349"/>
      <c r="J56" s="439"/>
      <c r="K56" s="440"/>
      <c r="L56" s="363"/>
      <c r="M56" s="3"/>
      <c r="N56" s="4"/>
      <c r="O56" s="4"/>
      <c r="P56" s="4"/>
      <c r="Q56" s="4"/>
      <c r="R56" s="4"/>
      <c r="S56" s="4"/>
      <c r="T56" s="4"/>
      <c r="U56" s="4"/>
      <c r="V56" s="5"/>
      <c r="W56" s="5"/>
      <c r="X56" s="5"/>
      <c r="Y56" s="5"/>
      <c r="Z56" s="5"/>
    </row>
    <row r="57" spans="1:26" ht="22.5" customHeight="1">
      <c r="A57" s="357" t="s">
        <v>79</v>
      </c>
      <c r="B57" s="760" t="s">
        <v>80</v>
      </c>
      <c r="C57" s="761"/>
      <c r="D57" s="761"/>
      <c r="E57" s="761"/>
      <c r="F57" s="761"/>
      <c r="G57" s="761"/>
      <c r="H57" s="761"/>
      <c r="I57" s="761"/>
      <c r="J57" s="761"/>
      <c r="K57" s="762"/>
      <c r="L57" s="324"/>
      <c r="M57" s="82" t="s">
        <v>81</v>
      </c>
      <c r="N57" s="82" t="s">
        <v>82</v>
      </c>
      <c r="O57" s="82" t="s">
        <v>83</v>
      </c>
      <c r="P57" s="82" t="s">
        <v>84</v>
      </c>
      <c r="Q57" s="82" t="s">
        <v>85</v>
      </c>
      <c r="R57" s="82" t="s">
        <v>86</v>
      </c>
      <c r="S57" s="4"/>
      <c r="T57" s="4"/>
      <c r="U57" s="4"/>
      <c r="V57" s="5"/>
      <c r="W57" s="5"/>
      <c r="X57" s="5"/>
      <c r="Y57" s="5"/>
      <c r="Z57" s="5"/>
    </row>
    <row r="58" spans="1:26" ht="22.5" customHeight="1">
      <c r="A58" s="451">
        <v>1</v>
      </c>
      <c r="B58" s="452" t="s">
        <v>87</v>
      </c>
      <c r="C58" s="444">
        <v>0</v>
      </c>
      <c r="D58" s="347">
        <v>150000000</v>
      </c>
      <c r="E58" s="348">
        <v>0</v>
      </c>
      <c r="F58" s="366">
        <v>346846500</v>
      </c>
      <c r="G58" s="366">
        <v>0</v>
      </c>
      <c r="H58" s="371">
        <f t="shared" ref="H58:H62" si="22">F58+G58</f>
        <v>346846500</v>
      </c>
      <c r="I58" s="349">
        <f t="shared" ref="I58:I62" si="23">IF(C58=0, 0, C58-F58)</f>
        <v>0</v>
      </c>
      <c r="J58" s="439">
        <f t="shared" ref="J58:J62" si="24">IF(D58=0, 0, E58/D58)</f>
        <v>0</v>
      </c>
      <c r="K58" s="440">
        <f t="shared" ref="K58:K62" si="25">IF(C58=0, 0, F58/C58)</f>
        <v>0</v>
      </c>
      <c r="L58" s="454"/>
      <c r="M58" s="86">
        <v>1588950000</v>
      </c>
      <c r="N58" s="87">
        <v>105.8</v>
      </c>
      <c r="O58" s="87">
        <v>105.8</v>
      </c>
      <c r="P58" s="87">
        <v>56.2</v>
      </c>
      <c r="Q58" s="87">
        <f>ROUND(SUM(M58+N58+O58+P58),3)</f>
        <v>1588950267.8</v>
      </c>
      <c r="R58" s="87">
        <v>4500000</v>
      </c>
      <c r="S58" s="74">
        <f>Q58*R58</f>
        <v>7150276205100000</v>
      </c>
      <c r="T58" s="4">
        <v>1170000000</v>
      </c>
      <c r="U58" s="5"/>
      <c r="V58" s="5"/>
      <c r="W58" s="5"/>
      <c r="X58" s="5"/>
      <c r="Y58" s="5"/>
      <c r="Z58" s="5"/>
    </row>
    <row r="59" spans="1:26" ht="22.5" customHeight="1">
      <c r="A59" s="451">
        <f t="shared" ref="A59:A62" si="26">A58+1</f>
        <v>2</v>
      </c>
      <c r="B59" s="452" t="s">
        <v>88</v>
      </c>
      <c r="C59" s="444">
        <v>0</v>
      </c>
      <c r="D59" s="347">
        <v>250000000</v>
      </c>
      <c r="E59" s="348">
        <v>76230000</v>
      </c>
      <c r="F59" s="354">
        <v>346846500</v>
      </c>
      <c r="G59" s="355">
        <v>0</v>
      </c>
      <c r="H59" s="358">
        <f t="shared" si="22"/>
        <v>346846500</v>
      </c>
      <c r="I59" s="349">
        <f t="shared" si="23"/>
        <v>0</v>
      </c>
      <c r="J59" s="439">
        <f t="shared" si="24"/>
        <v>0.30492000000000002</v>
      </c>
      <c r="K59" s="440">
        <f t="shared" si="25"/>
        <v>0</v>
      </c>
      <c r="L59" s="454"/>
      <c r="M59" s="3">
        <f>101*4500000</f>
        <v>454500000</v>
      </c>
      <c r="N59" s="4"/>
      <c r="O59" s="4"/>
      <c r="P59" s="4"/>
      <c r="Q59" s="4"/>
      <c r="R59" s="4"/>
      <c r="S59" s="4"/>
      <c r="T59" s="4"/>
      <c r="U59" s="4"/>
      <c r="V59" s="5"/>
      <c r="W59" s="5"/>
      <c r="X59" s="5"/>
      <c r="Y59" s="5"/>
      <c r="Z59" s="5"/>
    </row>
    <row r="60" spans="1:26" ht="22.5" customHeight="1">
      <c r="A60" s="451">
        <f t="shared" si="26"/>
        <v>3</v>
      </c>
      <c r="B60" s="452" t="s">
        <v>89</v>
      </c>
      <c r="C60" s="444">
        <v>1667337000</v>
      </c>
      <c r="D60" s="390">
        <v>0</v>
      </c>
      <c r="E60" s="389">
        <v>0</v>
      </c>
      <c r="F60" s="391">
        <v>1667337000</v>
      </c>
      <c r="G60" s="391">
        <v>0</v>
      </c>
      <c r="H60" s="358">
        <f t="shared" si="22"/>
        <v>1667337000</v>
      </c>
      <c r="I60" s="349">
        <f t="shared" si="23"/>
        <v>0</v>
      </c>
      <c r="J60" s="439">
        <f t="shared" si="24"/>
        <v>0</v>
      </c>
      <c r="K60" s="440">
        <f t="shared" si="25"/>
        <v>1</v>
      </c>
      <c r="L60" s="445" t="s">
        <v>30</v>
      </c>
      <c r="M60" s="3"/>
      <c r="N60" s="4"/>
      <c r="O60" s="4"/>
      <c r="P60" s="4"/>
      <c r="Q60" s="4"/>
      <c r="R60" s="4"/>
      <c r="S60" s="4"/>
      <c r="T60" s="4"/>
      <c r="U60" s="4"/>
      <c r="V60" s="5"/>
      <c r="W60" s="5"/>
      <c r="X60" s="5"/>
      <c r="Y60" s="5"/>
      <c r="Z60" s="5"/>
    </row>
    <row r="61" spans="1:26" ht="22.5" customHeight="1">
      <c r="A61" s="451">
        <f t="shared" si="26"/>
        <v>4</v>
      </c>
      <c r="B61" s="452" t="s">
        <v>90</v>
      </c>
      <c r="C61" s="444">
        <v>1665300000</v>
      </c>
      <c r="D61" s="390">
        <v>0</v>
      </c>
      <c r="E61" s="389">
        <v>671580000</v>
      </c>
      <c r="F61" s="391">
        <v>1584443250</v>
      </c>
      <c r="G61" s="391">
        <v>0</v>
      </c>
      <c r="H61" s="358">
        <f t="shared" si="22"/>
        <v>1584443250</v>
      </c>
      <c r="I61" s="349">
        <f t="shared" si="23"/>
        <v>80856750</v>
      </c>
      <c r="J61" s="439">
        <f t="shared" si="24"/>
        <v>0</v>
      </c>
      <c r="K61" s="440">
        <f t="shared" si="25"/>
        <v>0.95144613583138171</v>
      </c>
      <c r="L61" s="450" t="s">
        <v>215</v>
      </c>
      <c r="M61" s="3"/>
      <c r="N61" s="4"/>
      <c r="O61" s="4"/>
      <c r="P61" s="4"/>
      <c r="Q61" s="4"/>
      <c r="R61" s="4"/>
      <c r="S61" s="4"/>
      <c r="T61" s="4"/>
      <c r="U61" s="4"/>
      <c r="V61" s="5"/>
      <c r="W61" s="5"/>
      <c r="X61" s="5"/>
      <c r="Y61" s="5"/>
      <c r="Z61" s="5"/>
    </row>
    <row r="62" spans="1:26" ht="22.5" customHeight="1">
      <c r="A62" s="451">
        <f t="shared" si="26"/>
        <v>5</v>
      </c>
      <c r="B62" s="452" t="s">
        <v>92</v>
      </c>
      <c r="C62" s="444">
        <v>1663272000</v>
      </c>
      <c r="D62" s="390">
        <v>0</v>
      </c>
      <c r="E62" s="389">
        <v>16776450</v>
      </c>
      <c r="F62" s="391">
        <v>267584378</v>
      </c>
      <c r="G62" s="391">
        <v>0</v>
      </c>
      <c r="H62" s="358">
        <f t="shared" si="22"/>
        <v>267584378</v>
      </c>
      <c r="I62" s="349">
        <f t="shared" si="23"/>
        <v>1395687622</v>
      </c>
      <c r="J62" s="439">
        <f t="shared" si="24"/>
        <v>0</v>
      </c>
      <c r="K62" s="440">
        <f t="shared" si="25"/>
        <v>0.1608783037290353</v>
      </c>
      <c r="L62" s="450" t="s">
        <v>215</v>
      </c>
      <c r="M62" s="3"/>
      <c r="N62" s="4"/>
      <c r="O62" s="4"/>
      <c r="P62" s="4"/>
      <c r="Q62" s="4"/>
      <c r="R62" s="4"/>
      <c r="S62" s="4"/>
      <c r="T62" s="4"/>
      <c r="U62" s="4"/>
      <c r="V62" s="5"/>
      <c r="W62" s="5"/>
      <c r="X62" s="5"/>
      <c r="Y62" s="5"/>
      <c r="Z62" s="5"/>
    </row>
    <row r="63" spans="1:26" ht="22.5" customHeight="1">
      <c r="A63" s="357" t="s">
        <v>93</v>
      </c>
      <c r="B63" s="760" t="s">
        <v>94</v>
      </c>
      <c r="C63" s="761"/>
      <c r="D63" s="761"/>
      <c r="E63" s="761"/>
      <c r="F63" s="761"/>
      <c r="G63" s="761"/>
      <c r="H63" s="761"/>
      <c r="I63" s="761"/>
      <c r="J63" s="761"/>
      <c r="K63" s="762"/>
      <c r="L63" s="324"/>
      <c r="M63" s="3"/>
      <c r="N63" s="4"/>
      <c r="O63" s="4"/>
      <c r="P63" s="4"/>
      <c r="Q63" s="4"/>
      <c r="R63" s="4"/>
      <c r="S63" s="4"/>
      <c r="T63" s="4"/>
      <c r="U63" s="4"/>
      <c r="V63" s="5"/>
      <c r="W63" s="5"/>
      <c r="X63" s="5"/>
      <c r="Y63" s="5"/>
      <c r="Z63" s="5"/>
    </row>
    <row r="64" spans="1:26" ht="22.5" customHeight="1">
      <c r="A64" s="397">
        <v>1</v>
      </c>
      <c r="B64" s="345" t="s">
        <v>95</v>
      </c>
      <c r="C64" s="346">
        <v>2579225000</v>
      </c>
      <c r="D64" s="347">
        <v>0</v>
      </c>
      <c r="E64" s="348">
        <v>20633800</v>
      </c>
      <c r="F64" s="461">
        <v>1052323800</v>
      </c>
      <c r="G64" s="366">
        <v>0</v>
      </c>
      <c r="H64" s="371"/>
      <c r="I64" s="349">
        <f>IF(C64=0, 0, C64-F64)</f>
        <v>1526901200</v>
      </c>
      <c r="J64" s="439">
        <f>IF(D64=0, 0, E64/D64)</f>
        <v>0</v>
      </c>
      <c r="K64" s="440">
        <f>IF(C64=0, 0, F64/C64)</f>
        <v>0.40799999999999997</v>
      </c>
      <c r="L64" s="363"/>
      <c r="M64" s="3">
        <v>773767500</v>
      </c>
      <c r="N64" s="4"/>
      <c r="O64" s="4"/>
      <c r="P64" s="4"/>
      <c r="Q64" s="4"/>
      <c r="R64" s="4"/>
      <c r="S64" s="4"/>
      <c r="T64" s="5"/>
      <c r="U64" s="5"/>
      <c r="V64" s="5"/>
      <c r="W64" s="5"/>
      <c r="X64" s="5"/>
      <c r="Y64" s="5"/>
      <c r="Z64" s="5"/>
    </row>
    <row r="65" spans="1:26" ht="22.5" customHeight="1">
      <c r="A65" s="357" t="s">
        <v>96</v>
      </c>
      <c r="B65" s="760" t="s">
        <v>97</v>
      </c>
      <c r="C65" s="761"/>
      <c r="D65" s="761"/>
      <c r="E65" s="761"/>
      <c r="F65" s="761"/>
      <c r="G65" s="761"/>
      <c r="H65" s="761"/>
      <c r="I65" s="761"/>
      <c r="J65" s="761"/>
      <c r="K65" s="762"/>
      <c r="L65" s="324"/>
      <c r="M65" s="3"/>
      <c r="N65" s="4"/>
      <c r="O65" s="4"/>
      <c r="P65" s="4"/>
      <c r="Q65" s="4"/>
      <c r="R65" s="4"/>
      <c r="S65" s="4"/>
      <c r="T65" s="5"/>
      <c r="U65" s="5"/>
      <c r="V65" s="5"/>
      <c r="W65" s="5"/>
      <c r="X65" s="5"/>
      <c r="Y65" s="5"/>
      <c r="Z65" s="5"/>
    </row>
    <row r="66" spans="1:26" ht="22.5" customHeight="1">
      <c r="A66" s="357">
        <v>1</v>
      </c>
      <c r="B66" s="462" t="s">
        <v>216</v>
      </c>
      <c r="C66" s="346">
        <f>N66*2</f>
        <v>6120000000</v>
      </c>
      <c r="D66" s="347">
        <v>0</v>
      </c>
      <c r="E66" s="463">
        <v>30600000</v>
      </c>
      <c r="F66" s="461">
        <v>1129140000</v>
      </c>
      <c r="G66" s="366">
        <v>0</v>
      </c>
      <c r="H66" s="371"/>
      <c r="I66" s="349">
        <f>IF(C66=0, 0, C66-F66)</f>
        <v>4990860000</v>
      </c>
      <c r="J66" s="439">
        <f>IF(D66=0, 0, E66/D66)</f>
        <v>0</v>
      </c>
      <c r="K66" s="440">
        <f>IF(C66=0, 0, F66/C66)</f>
        <v>0.1845</v>
      </c>
      <c r="L66" s="363"/>
      <c r="M66" s="3">
        <v>716040000</v>
      </c>
      <c r="N66" s="3">
        <f>680*4500000</f>
        <v>3060000000</v>
      </c>
      <c r="O66" s="4"/>
      <c r="P66" s="4"/>
      <c r="Q66" s="4"/>
      <c r="R66" s="4"/>
      <c r="S66" s="4"/>
      <c r="T66" s="5"/>
      <c r="U66" s="5"/>
      <c r="V66" s="5"/>
      <c r="W66" s="5"/>
      <c r="X66" s="5"/>
      <c r="Y66" s="5"/>
      <c r="Z66" s="5"/>
    </row>
    <row r="67" spans="1:26" ht="22.5" customHeight="1">
      <c r="A67" s="464"/>
      <c r="B67" s="465" t="s">
        <v>99</v>
      </c>
      <c r="C67" s="466">
        <f t="shared" ref="C67:I67" si="27">SUM(C11:C66)</f>
        <v>68286507000</v>
      </c>
      <c r="D67" s="466">
        <f t="shared" si="27"/>
        <v>2807224000</v>
      </c>
      <c r="E67" s="466">
        <f t="shared" si="27"/>
        <v>3265089362</v>
      </c>
      <c r="F67" s="466">
        <f t="shared" si="27"/>
        <v>48218602620</v>
      </c>
      <c r="G67" s="466">
        <f t="shared" si="27"/>
        <v>2675770370.3703709</v>
      </c>
      <c r="H67" s="466">
        <f t="shared" si="27"/>
        <v>48712909190.370377</v>
      </c>
      <c r="I67" s="466">
        <f t="shared" si="27"/>
        <v>22426705940</v>
      </c>
      <c r="J67" s="467"/>
      <c r="K67" s="468"/>
      <c r="L67" s="409"/>
      <c r="M67" s="469"/>
      <c r="N67" s="4"/>
      <c r="O67" s="4"/>
      <c r="P67" s="4"/>
      <c r="Q67" s="4"/>
      <c r="R67" s="4"/>
      <c r="S67" s="4"/>
      <c r="T67" s="5"/>
      <c r="U67" s="5"/>
      <c r="V67" s="5"/>
      <c r="W67" s="5"/>
      <c r="X67" s="5"/>
      <c r="Y67" s="5"/>
      <c r="Z67" s="5"/>
    </row>
    <row r="68" spans="1:26" ht="15.75" customHeight="1">
      <c r="A68" s="426"/>
      <c r="B68" s="422"/>
      <c r="C68" s="470"/>
      <c r="D68" s="470"/>
      <c r="E68" s="470"/>
      <c r="F68" s="470"/>
      <c r="G68" s="470"/>
      <c r="H68" s="470"/>
      <c r="I68" s="470"/>
      <c r="J68" s="426"/>
      <c r="K68" s="471"/>
      <c r="L68" s="471"/>
      <c r="M68" s="3"/>
      <c r="N68" s="4"/>
      <c r="O68" s="4"/>
      <c r="P68" s="4"/>
      <c r="Q68" s="4"/>
      <c r="R68" s="4"/>
      <c r="S68" s="4"/>
      <c r="T68" s="5"/>
      <c r="U68" s="5"/>
      <c r="V68" s="5"/>
      <c r="W68" s="5"/>
      <c r="X68" s="5"/>
      <c r="Y68" s="5"/>
      <c r="Z68" s="5"/>
    </row>
    <row r="69" spans="1:26" ht="32.25" customHeight="1">
      <c r="A69" s="426"/>
      <c r="B69" s="422"/>
      <c r="C69" s="470"/>
      <c r="D69" s="470"/>
      <c r="E69" s="470"/>
      <c r="F69" s="470"/>
      <c r="G69" s="470"/>
      <c r="H69" s="470"/>
      <c r="I69" s="786" t="s">
        <v>100</v>
      </c>
      <c r="J69" s="772"/>
      <c r="K69" s="773"/>
      <c r="L69" s="472"/>
      <c r="M69" s="3"/>
      <c r="N69" s="4"/>
      <c r="O69" s="4"/>
      <c r="P69" s="4"/>
      <c r="Q69" s="4"/>
      <c r="R69" s="4"/>
      <c r="S69" s="4"/>
      <c r="T69" s="5"/>
      <c r="U69" s="5"/>
      <c r="V69" s="5"/>
      <c r="W69" s="5"/>
      <c r="X69" s="5"/>
      <c r="Y69" s="5"/>
      <c r="Z69" s="5"/>
    </row>
    <row r="70" spans="1:26" ht="15.75" customHeight="1">
      <c r="A70" s="426"/>
      <c r="B70" s="426"/>
      <c r="C70" s="426"/>
      <c r="D70" s="426"/>
      <c r="E70" s="426"/>
      <c r="F70" s="426"/>
      <c r="G70" s="426"/>
      <c r="H70" s="426"/>
      <c r="I70" s="426"/>
      <c r="J70" s="426"/>
      <c r="K70" s="426"/>
      <c r="L70" s="426"/>
      <c r="M70" s="3"/>
      <c r="N70" s="4"/>
      <c r="O70" s="4"/>
      <c r="P70" s="4"/>
      <c r="Q70" s="4"/>
      <c r="R70" s="4"/>
      <c r="S70" s="4"/>
      <c r="T70" s="5"/>
      <c r="U70" s="5"/>
      <c r="V70" s="5"/>
      <c r="W70" s="5"/>
      <c r="X70" s="5"/>
      <c r="Y70" s="5"/>
      <c r="Z70" s="5"/>
    </row>
    <row r="71" spans="1:26" ht="15.75" customHeight="1">
      <c r="A71" s="787" t="s">
        <v>101</v>
      </c>
      <c r="B71" s="772"/>
      <c r="C71" s="773"/>
      <c r="D71" s="788" t="s">
        <v>102</v>
      </c>
      <c r="E71" s="773"/>
      <c r="F71" s="789" t="s">
        <v>103</v>
      </c>
      <c r="G71" s="772"/>
      <c r="H71" s="773"/>
      <c r="I71" s="787" t="s">
        <v>104</v>
      </c>
      <c r="J71" s="772"/>
      <c r="K71" s="773"/>
      <c r="L71" s="422"/>
      <c r="M71" s="3"/>
      <c r="N71" s="105"/>
      <c r="O71" s="4"/>
      <c r="P71" s="4"/>
      <c r="Q71" s="4"/>
      <c r="R71" s="4"/>
      <c r="S71" s="4"/>
      <c r="T71" s="5"/>
      <c r="U71" s="5"/>
      <c r="V71" s="5"/>
      <c r="W71" s="5"/>
      <c r="X71" s="5"/>
      <c r="Y71" s="5"/>
      <c r="Z71" s="5"/>
    </row>
    <row r="72" spans="1:26" ht="15.75" customHeight="1">
      <c r="A72" s="426"/>
      <c r="B72" s="426"/>
      <c r="C72" s="426"/>
      <c r="D72" s="473"/>
      <c r="E72" s="473"/>
      <c r="F72" s="426"/>
      <c r="G72" s="426"/>
      <c r="H72" s="426"/>
      <c r="I72" s="426"/>
      <c r="J72" s="426"/>
      <c r="K72" s="426"/>
      <c r="L72" s="426"/>
      <c r="M72" s="3"/>
      <c r="N72" s="4"/>
      <c r="O72" s="4"/>
      <c r="P72" s="4"/>
      <c r="Q72" s="4"/>
      <c r="R72" s="4"/>
      <c r="S72" s="4"/>
      <c r="T72" s="5"/>
      <c r="U72" s="5"/>
      <c r="V72" s="5"/>
      <c r="W72" s="5"/>
      <c r="X72" s="5"/>
      <c r="Y72" s="5"/>
      <c r="Z72" s="5"/>
    </row>
    <row r="73" spans="1:26" ht="15.75" customHeight="1">
      <c r="A73" s="474"/>
      <c r="B73" s="474"/>
      <c r="C73" s="474"/>
      <c r="D73" s="475"/>
      <c r="E73" s="475"/>
      <c r="F73" s="474"/>
      <c r="G73" s="474"/>
      <c r="H73" s="474"/>
      <c r="I73" s="474"/>
      <c r="J73" s="474"/>
      <c r="K73" s="474"/>
      <c r="L73" s="474"/>
      <c r="M73" s="4"/>
      <c r="N73" s="4"/>
      <c r="O73" s="4"/>
      <c r="P73" s="4"/>
      <c r="Q73" s="4"/>
      <c r="R73" s="4"/>
      <c r="S73" s="4"/>
      <c r="T73" s="5"/>
      <c r="U73" s="5"/>
      <c r="V73" s="5"/>
      <c r="W73" s="5"/>
      <c r="X73" s="5"/>
      <c r="Y73" s="5"/>
      <c r="Z73" s="5"/>
    </row>
    <row r="74" spans="1:26" ht="15.75" customHeight="1">
      <c r="A74" s="474"/>
      <c r="B74" s="474"/>
      <c r="C74" s="474"/>
      <c r="D74" s="475"/>
      <c r="E74" s="475"/>
      <c r="F74" s="474"/>
      <c r="G74" s="474"/>
      <c r="H74" s="474"/>
      <c r="I74" s="474"/>
      <c r="J74" s="474"/>
      <c r="K74" s="474"/>
      <c r="L74" s="474"/>
      <c r="M74" s="4"/>
      <c r="N74" s="4"/>
      <c r="O74" s="4"/>
      <c r="P74" s="4"/>
      <c r="Q74" s="4"/>
      <c r="R74" s="4"/>
      <c r="S74" s="4"/>
      <c r="T74" s="5"/>
      <c r="U74" s="5"/>
      <c r="V74" s="5"/>
      <c r="W74" s="5"/>
      <c r="X74" s="5"/>
      <c r="Y74" s="5"/>
      <c r="Z74" s="5"/>
    </row>
    <row r="75" spans="1:26" ht="15.75" customHeight="1">
      <c r="A75" s="474"/>
      <c r="B75" s="474"/>
      <c r="C75" s="474"/>
      <c r="D75" s="475"/>
      <c r="E75" s="475"/>
      <c r="F75" s="474"/>
      <c r="G75" s="474"/>
      <c r="H75" s="474"/>
      <c r="I75" s="474"/>
      <c r="J75" s="474"/>
      <c r="K75" s="474"/>
      <c r="L75" s="474"/>
      <c r="M75" s="4"/>
      <c r="N75" s="4"/>
      <c r="O75" s="4"/>
      <c r="P75" s="4"/>
      <c r="Q75" s="4"/>
      <c r="R75" s="4"/>
      <c r="S75" s="4"/>
      <c r="T75" s="5"/>
      <c r="U75" s="5"/>
      <c r="V75" s="5"/>
      <c r="W75" s="5"/>
      <c r="X75" s="5"/>
      <c r="Y75" s="5"/>
      <c r="Z75" s="5"/>
    </row>
    <row r="76" spans="1:26" ht="15.75" customHeight="1">
      <c r="A76" s="790" t="s">
        <v>105</v>
      </c>
      <c r="B76" s="772"/>
      <c r="C76" s="773"/>
      <c r="D76" s="791" t="s">
        <v>106</v>
      </c>
      <c r="E76" s="773"/>
      <c r="F76" s="792" t="s">
        <v>107</v>
      </c>
      <c r="G76" s="772"/>
      <c r="H76" s="773"/>
      <c r="I76" s="790" t="s">
        <v>108</v>
      </c>
      <c r="J76" s="772"/>
      <c r="K76" s="773"/>
      <c r="L76" s="476"/>
      <c r="M76" s="4"/>
      <c r="N76" s="4"/>
      <c r="O76" s="4"/>
      <c r="P76" s="4"/>
      <c r="Q76" s="4"/>
      <c r="R76" s="4"/>
      <c r="S76" s="4"/>
      <c r="T76" s="5"/>
      <c r="U76" s="5"/>
      <c r="V76" s="5"/>
      <c r="W76" s="5"/>
      <c r="X76" s="5"/>
      <c r="Y76" s="5"/>
      <c r="Z76" s="5"/>
    </row>
    <row r="77" spans="1:26" ht="15.75" customHeight="1">
      <c r="A77" s="5"/>
      <c r="B77" s="5"/>
      <c r="C77" s="5"/>
      <c r="D77" s="4"/>
      <c r="E77" s="4"/>
      <c r="F77" s="5"/>
      <c r="G77" s="477"/>
      <c r="H77" s="5"/>
      <c r="I77" s="5"/>
      <c r="J77" s="5"/>
      <c r="K77" s="5"/>
      <c r="L77" s="5"/>
      <c r="M77" s="4"/>
      <c r="N77" s="4"/>
      <c r="O77" s="4"/>
      <c r="P77" s="4"/>
      <c r="Q77" s="4"/>
      <c r="R77" s="4"/>
      <c r="S77" s="4"/>
      <c r="T77" s="5"/>
      <c r="U77" s="5"/>
      <c r="V77" s="5"/>
      <c r="W77" s="5"/>
      <c r="X77" s="5"/>
      <c r="Y77" s="5"/>
      <c r="Z77" s="5"/>
    </row>
    <row r="78" spans="1:26" ht="15.75" customHeight="1">
      <c r="A78" s="5"/>
      <c r="B78" s="5"/>
      <c r="C78" s="5"/>
      <c r="D78" s="5"/>
      <c r="E78" s="5"/>
      <c r="F78" s="5"/>
      <c r="G78" s="477"/>
      <c r="H78" s="5"/>
      <c r="I78" s="5"/>
      <c r="J78" s="5"/>
      <c r="K78" s="5"/>
      <c r="L78" s="5"/>
      <c r="M78" s="4"/>
      <c r="N78" s="4"/>
      <c r="O78" s="4"/>
      <c r="P78" s="4"/>
      <c r="Q78" s="4"/>
      <c r="R78" s="4"/>
      <c r="S78" s="4"/>
      <c r="T78" s="5"/>
      <c r="U78" s="5"/>
      <c r="V78" s="5"/>
      <c r="W78" s="5"/>
      <c r="X78" s="5"/>
      <c r="Y78" s="5"/>
      <c r="Z78" s="5"/>
    </row>
    <row r="79" spans="1:26" ht="15.75" customHeight="1">
      <c r="A79" s="5"/>
      <c r="B79" s="5"/>
      <c r="C79" s="5"/>
      <c r="D79" s="5"/>
      <c r="E79" s="5"/>
      <c r="F79" s="5"/>
      <c r="G79" s="477"/>
      <c r="H79" s="5"/>
      <c r="I79" s="5"/>
      <c r="J79" s="5"/>
      <c r="K79" s="5"/>
      <c r="L79" s="5"/>
      <c r="M79" s="4"/>
      <c r="N79" s="4"/>
      <c r="O79" s="4"/>
      <c r="P79" s="4"/>
      <c r="Q79" s="4"/>
      <c r="R79" s="4"/>
      <c r="S79" s="4"/>
      <c r="T79" s="5"/>
      <c r="U79" s="5"/>
      <c r="V79" s="5"/>
      <c r="W79" s="5"/>
      <c r="X79" s="5"/>
      <c r="Y79" s="5"/>
      <c r="Z79" s="5"/>
    </row>
    <row r="80" spans="1:26" ht="15.75" customHeight="1">
      <c r="A80" s="5"/>
      <c r="B80" s="5"/>
      <c r="C80" s="5"/>
      <c r="D80" s="5"/>
      <c r="E80" s="5"/>
      <c r="F80" s="5"/>
      <c r="G80" s="477"/>
      <c r="H80" s="5"/>
      <c r="I80" s="5"/>
      <c r="J80" s="5"/>
      <c r="K80" s="5"/>
      <c r="L80" s="478" t="s">
        <v>217</v>
      </c>
      <c r="M80" s="4"/>
      <c r="N80" s="4"/>
      <c r="O80" s="4"/>
      <c r="P80" s="4"/>
      <c r="Q80" s="4"/>
      <c r="R80" s="4"/>
      <c r="S80" s="4"/>
      <c r="T80" s="5"/>
      <c r="U80" s="5"/>
      <c r="V80" s="5"/>
      <c r="W80" s="5"/>
      <c r="X80" s="5"/>
      <c r="Y80" s="5"/>
      <c r="Z80" s="5"/>
    </row>
    <row r="81" spans="1:26" ht="15.75" customHeight="1">
      <c r="A81" s="5"/>
      <c r="B81" s="5"/>
      <c r="C81" s="5"/>
      <c r="D81" s="5"/>
      <c r="E81" s="5"/>
      <c r="F81" s="5"/>
      <c r="G81" s="477"/>
      <c r="H81" s="5"/>
      <c r="I81" s="5"/>
      <c r="J81" s="5"/>
      <c r="K81" s="5"/>
      <c r="L81" s="5"/>
      <c r="M81" s="4"/>
      <c r="N81" s="4"/>
      <c r="O81" s="4"/>
      <c r="P81" s="4"/>
      <c r="Q81" s="4"/>
      <c r="R81" s="4"/>
      <c r="S81" s="4"/>
      <c r="T81" s="5"/>
      <c r="U81" s="5"/>
      <c r="V81" s="5"/>
      <c r="W81" s="5"/>
      <c r="X81" s="5"/>
      <c r="Y81" s="5"/>
      <c r="Z81" s="5"/>
    </row>
    <row r="82" spans="1:26" ht="15.75" customHeight="1">
      <c r="A82" s="5"/>
      <c r="B82" s="5"/>
      <c r="C82" s="5"/>
      <c r="D82" s="5"/>
      <c r="E82" s="5"/>
      <c r="F82" s="5"/>
      <c r="G82" s="477"/>
      <c r="H82" s="5"/>
      <c r="I82" s="5"/>
      <c r="J82" s="5"/>
      <c r="K82" s="5"/>
      <c r="L82" s="5"/>
      <c r="M82" s="4"/>
      <c r="N82" s="4"/>
      <c r="O82" s="4"/>
      <c r="P82" s="4"/>
      <c r="Q82" s="4"/>
      <c r="R82" s="4"/>
      <c r="S82" s="4"/>
      <c r="T82" s="5"/>
      <c r="U82" s="5"/>
      <c r="V82" s="5"/>
      <c r="W82" s="5"/>
      <c r="X82" s="5"/>
      <c r="Y82" s="5"/>
      <c r="Z82" s="5"/>
    </row>
    <row r="83" spans="1:26" ht="15.75" customHeight="1">
      <c r="A83" s="5"/>
      <c r="B83" s="5"/>
      <c r="C83" s="5"/>
      <c r="D83" s="5"/>
      <c r="E83" s="5"/>
      <c r="F83" s="5"/>
      <c r="G83" s="477"/>
      <c r="H83" s="5"/>
      <c r="I83" s="5"/>
      <c r="J83" s="5"/>
      <c r="K83" s="5"/>
      <c r="L83" s="5"/>
      <c r="M83" s="4"/>
      <c r="N83" s="4"/>
      <c r="O83" s="4"/>
      <c r="P83" s="4"/>
      <c r="Q83" s="4"/>
      <c r="R83" s="4"/>
      <c r="S83" s="4"/>
      <c r="T83" s="5"/>
      <c r="U83" s="5"/>
      <c r="V83" s="5"/>
      <c r="W83" s="5"/>
      <c r="X83" s="5"/>
      <c r="Y83" s="5"/>
      <c r="Z83" s="5"/>
    </row>
    <row r="84" spans="1:26" ht="15.75" customHeight="1">
      <c r="A84" s="5"/>
      <c r="B84" s="5"/>
      <c r="C84" s="5"/>
      <c r="D84" s="5"/>
      <c r="E84" s="5"/>
      <c r="F84" s="5"/>
      <c r="G84" s="477"/>
      <c r="H84" s="5"/>
      <c r="I84" s="5"/>
      <c r="J84" s="5"/>
      <c r="K84" s="5"/>
      <c r="L84" s="5"/>
      <c r="M84" s="4"/>
      <c r="N84" s="4"/>
      <c r="O84" s="4"/>
      <c r="P84" s="4"/>
      <c r="Q84" s="4"/>
      <c r="R84" s="4"/>
      <c r="S84" s="4"/>
      <c r="T84" s="5"/>
      <c r="U84" s="5"/>
      <c r="V84" s="5"/>
      <c r="W84" s="5"/>
      <c r="X84" s="5"/>
      <c r="Y84" s="5"/>
      <c r="Z84" s="5"/>
    </row>
    <row r="85" spans="1:26" ht="15.75" customHeight="1">
      <c r="A85" s="5"/>
      <c r="B85" s="5"/>
      <c r="C85" s="5"/>
      <c r="D85" s="5"/>
      <c r="E85" s="5"/>
      <c r="F85" s="5"/>
      <c r="G85" s="477"/>
      <c r="H85" s="5"/>
      <c r="I85" s="5"/>
      <c r="J85" s="5"/>
      <c r="K85" s="5"/>
      <c r="L85" s="5"/>
      <c r="M85" s="4"/>
      <c r="N85" s="4"/>
      <c r="O85" s="4"/>
      <c r="P85" s="4"/>
      <c r="Q85" s="4"/>
      <c r="R85" s="4"/>
      <c r="S85" s="4"/>
      <c r="T85" s="5"/>
      <c r="U85" s="5"/>
      <c r="V85" s="5"/>
      <c r="W85" s="5"/>
      <c r="X85" s="5"/>
      <c r="Y85" s="5"/>
      <c r="Z85" s="5"/>
    </row>
    <row r="86" spans="1:26" ht="15.75" customHeight="1">
      <c r="A86" s="5"/>
      <c r="B86" s="5"/>
      <c r="C86" s="5"/>
      <c r="D86" s="5"/>
      <c r="E86" s="5"/>
      <c r="F86" s="5"/>
      <c r="G86" s="477"/>
      <c r="H86" s="5"/>
      <c r="I86" s="5"/>
      <c r="J86" s="5"/>
      <c r="K86" s="5"/>
      <c r="L86" s="5"/>
      <c r="M86" s="4"/>
      <c r="N86" s="4"/>
      <c r="O86" s="4"/>
      <c r="P86" s="4"/>
      <c r="Q86" s="4"/>
      <c r="R86" s="4"/>
      <c r="S86" s="4"/>
      <c r="T86" s="5"/>
      <c r="U86" s="5"/>
      <c r="V86" s="5"/>
      <c r="W86" s="5"/>
      <c r="X86" s="5"/>
      <c r="Y86" s="5"/>
      <c r="Z86" s="5"/>
    </row>
    <row r="87" spans="1:26" ht="15.75" customHeight="1">
      <c r="A87" s="5"/>
      <c r="B87" s="5"/>
      <c r="C87" s="5"/>
      <c r="D87" s="5"/>
      <c r="E87" s="5"/>
      <c r="F87" s="5"/>
      <c r="G87" s="477"/>
      <c r="H87" s="5"/>
      <c r="I87" s="5"/>
      <c r="J87" s="5"/>
      <c r="K87" s="5"/>
      <c r="L87" s="5"/>
      <c r="M87" s="4"/>
      <c r="N87" s="4"/>
      <c r="O87" s="4"/>
      <c r="P87" s="4"/>
      <c r="Q87" s="4"/>
      <c r="R87" s="4"/>
      <c r="S87" s="4"/>
      <c r="T87" s="5"/>
      <c r="U87" s="5"/>
      <c r="V87" s="5"/>
      <c r="W87" s="5"/>
      <c r="X87" s="5"/>
      <c r="Y87" s="5"/>
      <c r="Z87" s="5"/>
    </row>
    <row r="88" spans="1:26" ht="15.75" customHeight="1">
      <c r="A88" s="5"/>
      <c r="B88" s="5"/>
      <c r="C88" s="5"/>
      <c r="D88" s="5"/>
      <c r="E88" s="5"/>
      <c r="F88" s="5"/>
      <c r="G88" s="477"/>
      <c r="H88" s="5"/>
      <c r="I88" s="5"/>
      <c r="J88" s="5"/>
      <c r="K88" s="5"/>
      <c r="L88" s="5"/>
      <c r="M88" s="4"/>
      <c r="N88" s="4"/>
      <c r="O88" s="4"/>
      <c r="P88" s="4"/>
      <c r="Q88" s="4"/>
      <c r="R88" s="4"/>
      <c r="S88" s="4"/>
      <c r="T88" s="5"/>
      <c r="U88" s="5"/>
      <c r="V88" s="5"/>
      <c r="W88" s="5"/>
      <c r="X88" s="5"/>
      <c r="Y88" s="5"/>
      <c r="Z88" s="5"/>
    </row>
    <row r="89" spans="1:26" ht="15.75" customHeight="1">
      <c r="A89" s="5"/>
      <c r="B89" s="5"/>
      <c r="C89" s="5"/>
      <c r="D89" s="5"/>
      <c r="E89" s="5"/>
      <c r="F89" s="5"/>
      <c r="G89" s="477"/>
      <c r="H89" s="5"/>
      <c r="I89" s="5"/>
      <c r="J89" s="5"/>
      <c r="K89" s="5"/>
      <c r="L89" s="5"/>
      <c r="M89" s="4"/>
      <c r="N89" s="4"/>
      <c r="O89" s="4"/>
      <c r="P89" s="4"/>
      <c r="Q89" s="4"/>
      <c r="R89" s="4"/>
      <c r="S89" s="4"/>
      <c r="T89" s="5"/>
      <c r="U89" s="5"/>
      <c r="V89" s="5"/>
      <c r="W89" s="5"/>
      <c r="X89" s="5"/>
      <c r="Y89" s="5"/>
      <c r="Z89" s="5"/>
    </row>
    <row r="90" spans="1:26" ht="15.75" customHeight="1">
      <c r="A90" s="5"/>
      <c r="B90" s="5"/>
      <c r="C90" s="5"/>
      <c r="D90" s="5"/>
      <c r="E90" s="5"/>
      <c r="F90" s="5"/>
      <c r="G90" s="477"/>
      <c r="H90" s="5"/>
      <c r="I90" s="5"/>
      <c r="J90" s="5"/>
      <c r="K90" s="5"/>
      <c r="L90" s="5"/>
      <c r="M90" s="4"/>
      <c r="N90" s="4"/>
      <c r="O90" s="4"/>
      <c r="P90" s="4"/>
      <c r="Q90" s="4"/>
      <c r="R90" s="4"/>
      <c r="S90" s="4"/>
      <c r="T90" s="5"/>
      <c r="U90" s="5"/>
      <c r="V90" s="5"/>
      <c r="W90" s="5"/>
      <c r="X90" s="5"/>
      <c r="Y90" s="5"/>
      <c r="Z90" s="5"/>
    </row>
    <row r="91" spans="1:26" ht="15.75" customHeight="1">
      <c r="A91" s="5"/>
      <c r="B91" s="5"/>
      <c r="C91" s="5"/>
      <c r="D91" s="5"/>
      <c r="E91" s="5"/>
      <c r="F91" s="5"/>
      <c r="G91" s="477"/>
      <c r="H91" s="5"/>
      <c r="I91" s="5"/>
      <c r="J91" s="5"/>
      <c r="K91" s="5"/>
      <c r="L91" s="5"/>
      <c r="M91" s="4"/>
      <c r="N91" s="4"/>
      <c r="O91" s="4"/>
      <c r="P91" s="4"/>
      <c r="Q91" s="4"/>
      <c r="R91" s="4"/>
      <c r="S91" s="4"/>
      <c r="T91" s="5"/>
      <c r="U91" s="5"/>
      <c r="V91" s="5"/>
      <c r="W91" s="5"/>
      <c r="X91" s="5"/>
      <c r="Y91" s="5"/>
      <c r="Z91" s="5"/>
    </row>
    <row r="92" spans="1:26" ht="15.75" customHeight="1">
      <c r="A92" s="5"/>
      <c r="B92" s="5"/>
      <c r="C92" s="5"/>
      <c r="D92" s="5"/>
      <c r="E92" s="5"/>
      <c r="F92" s="5"/>
      <c r="G92" s="477"/>
      <c r="H92" s="5"/>
      <c r="I92" s="5"/>
      <c r="J92" s="5"/>
      <c r="K92" s="5"/>
      <c r="L92" s="5"/>
      <c r="M92" s="4"/>
      <c r="N92" s="4"/>
      <c r="O92" s="4"/>
      <c r="P92" s="4"/>
      <c r="Q92" s="4"/>
      <c r="R92" s="4"/>
      <c r="S92" s="4"/>
      <c r="T92" s="5"/>
      <c r="U92" s="5"/>
      <c r="V92" s="5"/>
      <c r="W92" s="5"/>
      <c r="X92" s="5"/>
      <c r="Y92" s="5"/>
      <c r="Z92" s="5"/>
    </row>
    <row r="93" spans="1:26" ht="15.75" customHeight="1">
      <c r="A93" s="5"/>
      <c r="B93" s="5"/>
      <c r="C93" s="5"/>
      <c r="D93" s="5"/>
      <c r="E93" s="5"/>
      <c r="F93" s="5"/>
      <c r="G93" s="477"/>
      <c r="H93" s="5"/>
      <c r="I93" s="5"/>
      <c r="J93" s="5"/>
      <c r="K93" s="5"/>
      <c r="L93" s="5"/>
      <c r="M93" s="4"/>
      <c r="N93" s="4"/>
      <c r="O93" s="4"/>
      <c r="P93" s="4"/>
      <c r="Q93" s="4"/>
      <c r="R93" s="4"/>
      <c r="S93" s="4"/>
      <c r="T93" s="5"/>
      <c r="U93" s="5"/>
      <c r="V93" s="5"/>
      <c r="W93" s="5"/>
      <c r="X93" s="5"/>
      <c r="Y93" s="5"/>
      <c r="Z93" s="5"/>
    </row>
    <row r="94" spans="1:26" ht="15.75" customHeight="1">
      <c r="A94" s="5"/>
      <c r="B94" s="5"/>
      <c r="C94" s="5"/>
      <c r="D94" s="5"/>
      <c r="E94" s="5"/>
      <c r="F94" s="5"/>
      <c r="G94" s="477"/>
      <c r="H94" s="5"/>
      <c r="I94" s="5"/>
      <c r="J94" s="5"/>
      <c r="K94" s="5"/>
      <c r="L94" s="5"/>
      <c r="M94" s="4"/>
      <c r="N94" s="4"/>
      <c r="O94" s="4"/>
      <c r="P94" s="4"/>
      <c r="Q94" s="4"/>
      <c r="R94" s="4"/>
      <c r="S94" s="4"/>
      <c r="T94" s="5"/>
      <c r="U94" s="5"/>
      <c r="V94" s="5"/>
      <c r="W94" s="5"/>
      <c r="X94" s="5"/>
      <c r="Y94" s="5"/>
      <c r="Z94" s="5"/>
    </row>
    <row r="95" spans="1:26" ht="15.75" customHeight="1">
      <c r="A95" s="5"/>
      <c r="B95" s="5"/>
      <c r="C95" s="5"/>
      <c r="D95" s="5"/>
      <c r="E95" s="5"/>
      <c r="F95" s="5"/>
      <c r="G95" s="477"/>
      <c r="H95" s="5"/>
      <c r="I95" s="5"/>
      <c r="J95" s="5"/>
      <c r="K95" s="5"/>
      <c r="L95" s="5"/>
      <c r="M95" s="4"/>
      <c r="N95" s="4"/>
      <c r="O95" s="4"/>
      <c r="P95" s="4"/>
      <c r="Q95" s="4"/>
      <c r="R95" s="4"/>
      <c r="S95" s="4"/>
      <c r="T95" s="5"/>
      <c r="U95" s="5"/>
      <c r="V95" s="5"/>
      <c r="W95" s="5"/>
      <c r="X95" s="5"/>
      <c r="Y95" s="5"/>
      <c r="Z95" s="5"/>
    </row>
    <row r="96" spans="1:26" ht="15.75" customHeight="1">
      <c r="A96" s="5"/>
      <c r="B96" s="5"/>
      <c r="C96" s="5"/>
      <c r="D96" s="5"/>
      <c r="E96" s="5"/>
      <c r="F96" s="5"/>
      <c r="G96" s="477"/>
      <c r="H96" s="5"/>
      <c r="I96" s="5"/>
      <c r="J96" s="5"/>
      <c r="K96" s="5"/>
      <c r="L96" s="5"/>
      <c r="M96" s="4"/>
      <c r="N96" s="4"/>
      <c r="O96" s="4"/>
      <c r="P96" s="4"/>
      <c r="Q96" s="4"/>
      <c r="R96" s="4"/>
      <c r="S96" s="4"/>
      <c r="T96" s="5"/>
      <c r="U96" s="5"/>
      <c r="V96" s="5"/>
      <c r="W96" s="5"/>
      <c r="X96" s="5"/>
      <c r="Y96" s="5"/>
      <c r="Z96" s="5"/>
    </row>
    <row r="97" spans="1:26" ht="15.75" customHeight="1">
      <c r="A97" s="5"/>
      <c r="B97" s="5"/>
      <c r="C97" s="5"/>
      <c r="D97" s="5"/>
      <c r="E97" s="5"/>
      <c r="F97" s="5"/>
      <c r="G97" s="477"/>
      <c r="H97" s="5"/>
      <c r="I97" s="5"/>
      <c r="J97" s="5"/>
      <c r="K97" s="5"/>
      <c r="L97" s="5"/>
      <c r="M97" s="4"/>
      <c r="N97" s="4"/>
      <c r="O97" s="4"/>
      <c r="P97" s="4"/>
      <c r="Q97" s="4"/>
      <c r="R97" s="4"/>
      <c r="S97" s="4"/>
      <c r="T97" s="5"/>
      <c r="U97" s="5"/>
      <c r="V97" s="5"/>
      <c r="W97" s="5"/>
      <c r="X97" s="5"/>
      <c r="Y97" s="5"/>
      <c r="Z97" s="5"/>
    </row>
    <row r="98" spans="1:26" ht="15.75" customHeight="1">
      <c r="A98" s="5"/>
      <c r="B98" s="5"/>
      <c r="C98" s="5"/>
      <c r="D98" s="5"/>
      <c r="E98" s="5"/>
      <c r="F98" s="5"/>
      <c r="G98" s="477"/>
      <c r="H98" s="5"/>
      <c r="I98" s="5"/>
      <c r="J98" s="5"/>
      <c r="K98" s="5"/>
      <c r="L98" s="5"/>
      <c r="M98" s="4"/>
      <c r="N98" s="4"/>
      <c r="O98" s="4"/>
      <c r="P98" s="4"/>
      <c r="Q98" s="4"/>
      <c r="R98" s="4"/>
      <c r="S98" s="4"/>
      <c r="T98" s="5"/>
      <c r="U98" s="5"/>
      <c r="V98" s="5"/>
      <c r="W98" s="5"/>
      <c r="X98" s="5"/>
      <c r="Y98" s="5"/>
      <c r="Z98" s="5"/>
    </row>
    <row r="99" spans="1:26" ht="15.75" customHeight="1">
      <c r="A99" s="5"/>
      <c r="B99" s="5"/>
      <c r="C99" s="5"/>
      <c r="D99" s="5"/>
      <c r="E99" s="5"/>
      <c r="F99" s="5"/>
      <c r="G99" s="477"/>
      <c r="H99" s="5"/>
      <c r="I99" s="5"/>
      <c r="J99" s="5"/>
      <c r="K99" s="5"/>
      <c r="L99" s="5"/>
      <c r="M99" s="4"/>
      <c r="N99" s="4"/>
      <c r="O99" s="4"/>
      <c r="P99" s="4"/>
      <c r="Q99" s="4"/>
      <c r="R99" s="4"/>
      <c r="S99" s="4"/>
      <c r="T99" s="5"/>
      <c r="U99" s="5"/>
      <c r="V99" s="5"/>
      <c r="W99" s="5"/>
      <c r="X99" s="5"/>
      <c r="Y99" s="5"/>
      <c r="Z99" s="5"/>
    </row>
    <row r="100" spans="1:26" ht="15.75" customHeight="1">
      <c r="A100" s="5"/>
      <c r="B100" s="5"/>
      <c r="C100" s="5"/>
      <c r="D100" s="5"/>
      <c r="E100" s="5"/>
      <c r="F100" s="5"/>
      <c r="G100" s="477"/>
      <c r="H100" s="5"/>
      <c r="I100" s="5"/>
      <c r="J100" s="5"/>
      <c r="K100" s="5"/>
      <c r="L100" s="5"/>
      <c r="M100" s="4"/>
      <c r="N100" s="4"/>
      <c r="O100" s="4"/>
      <c r="P100" s="4"/>
      <c r="Q100" s="4"/>
      <c r="R100" s="4"/>
      <c r="S100" s="4"/>
      <c r="T100" s="5"/>
      <c r="U100" s="5"/>
      <c r="V100" s="5"/>
      <c r="W100" s="5"/>
      <c r="X100" s="5"/>
      <c r="Y100" s="5"/>
      <c r="Z100" s="5"/>
    </row>
    <row r="101" spans="1:26" ht="15.75" customHeight="1">
      <c r="A101" s="5"/>
      <c r="B101" s="5"/>
      <c r="C101" s="5"/>
      <c r="D101" s="5"/>
      <c r="E101" s="5"/>
      <c r="F101" s="5"/>
      <c r="G101" s="477"/>
      <c r="H101" s="5"/>
      <c r="I101" s="5"/>
      <c r="J101" s="5"/>
      <c r="K101" s="5"/>
      <c r="L101" s="5"/>
      <c r="M101" s="4"/>
      <c r="N101" s="4"/>
      <c r="O101" s="4"/>
      <c r="P101" s="4"/>
      <c r="Q101" s="4"/>
      <c r="R101" s="4"/>
      <c r="S101" s="4"/>
      <c r="T101" s="5"/>
      <c r="U101" s="5"/>
      <c r="V101" s="5"/>
      <c r="W101" s="5"/>
      <c r="X101" s="5"/>
      <c r="Y101" s="5"/>
      <c r="Z101" s="5"/>
    </row>
    <row r="102" spans="1:26" ht="15.75" customHeight="1">
      <c r="A102" s="5"/>
      <c r="B102" s="5"/>
      <c r="C102" s="5"/>
      <c r="D102" s="5"/>
      <c r="E102" s="5"/>
      <c r="F102" s="5"/>
      <c r="G102" s="477"/>
      <c r="H102" s="5"/>
      <c r="I102" s="5"/>
      <c r="J102" s="5"/>
      <c r="K102" s="5"/>
      <c r="L102" s="5"/>
      <c r="M102" s="4"/>
      <c r="N102" s="4"/>
      <c r="O102" s="4"/>
      <c r="P102" s="4"/>
      <c r="Q102" s="4"/>
      <c r="R102" s="4"/>
      <c r="S102" s="4"/>
      <c r="T102" s="5"/>
      <c r="U102" s="5"/>
      <c r="V102" s="5"/>
      <c r="W102" s="5"/>
      <c r="X102" s="5"/>
      <c r="Y102" s="5"/>
      <c r="Z102" s="5"/>
    </row>
    <row r="103" spans="1:26" ht="15.75" customHeight="1">
      <c r="A103" s="5"/>
      <c r="B103" s="5"/>
      <c r="C103" s="5"/>
      <c r="D103" s="5"/>
      <c r="E103" s="5"/>
      <c r="F103" s="5"/>
      <c r="G103" s="477"/>
      <c r="H103" s="5"/>
      <c r="I103" s="5"/>
      <c r="J103" s="5"/>
      <c r="K103" s="5"/>
      <c r="L103" s="5"/>
      <c r="M103" s="4"/>
      <c r="N103" s="4"/>
      <c r="O103" s="4"/>
      <c r="P103" s="4"/>
      <c r="Q103" s="4"/>
      <c r="R103" s="4"/>
      <c r="S103" s="4"/>
      <c r="T103" s="5"/>
      <c r="U103" s="5"/>
      <c r="V103" s="5"/>
      <c r="W103" s="5"/>
      <c r="X103" s="5"/>
      <c r="Y103" s="5"/>
      <c r="Z103" s="5"/>
    </row>
    <row r="104" spans="1:26" ht="15.75" customHeight="1">
      <c r="A104" s="5"/>
      <c r="B104" s="5"/>
      <c r="C104" s="5"/>
      <c r="D104" s="5"/>
      <c r="E104" s="5"/>
      <c r="F104" s="5"/>
      <c r="G104" s="477"/>
      <c r="H104" s="5"/>
      <c r="I104" s="5"/>
      <c r="J104" s="5"/>
      <c r="K104" s="5"/>
      <c r="L104" s="5"/>
      <c r="M104" s="4"/>
      <c r="N104" s="4"/>
      <c r="O104" s="4"/>
      <c r="P104" s="4"/>
      <c r="Q104" s="4"/>
      <c r="R104" s="4"/>
      <c r="S104" s="4"/>
      <c r="T104" s="5"/>
      <c r="U104" s="5"/>
      <c r="V104" s="5"/>
      <c r="W104" s="5"/>
      <c r="X104" s="5"/>
      <c r="Y104" s="5"/>
      <c r="Z104" s="5"/>
    </row>
    <row r="105" spans="1:26" ht="15.75" customHeight="1">
      <c r="A105" s="5"/>
      <c r="B105" s="5"/>
      <c r="C105" s="5"/>
      <c r="D105" s="5"/>
      <c r="E105" s="5"/>
      <c r="F105" s="5"/>
      <c r="G105" s="477"/>
      <c r="H105" s="5"/>
      <c r="I105" s="5"/>
      <c r="J105" s="5"/>
      <c r="K105" s="5"/>
      <c r="L105" s="5"/>
      <c r="M105" s="4"/>
      <c r="N105" s="4"/>
      <c r="O105" s="4"/>
      <c r="P105" s="4"/>
      <c r="Q105" s="4"/>
      <c r="R105" s="4"/>
      <c r="S105" s="4"/>
      <c r="T105" s="5"/>
      <c r="U105" s="5"/>
      <c r="V105" s="5"/>
      <c r="W105" s="5"/>
      <c r="X105" s="5"/>
      <c r="Y105" s="5"/>
      <c r="Z105" s="5"/>
    </row>
    <row r="106" spans="1:26" ht="15.75" customHeight="1">
      <c r="A106" s="5"/>
      <c r="B106" s="5"/>
      <c r="C106" s="5"/>
      <c r="D106" s="5"/>
      <c r="E106" s="5"/>
      <c r="F106" s="5"/>
      <c r="G106" s="477"/>
      <c r="H106" s="5"/>
      <c r="I106" s="5"/>
      <c r="J106" s="5"/>
      <c r="K106" s="5"/>
      <c r="L106" s="5"/>
      <c r="M106" s="4"/>
      <c r="N106" s="4"/>
      <c r="O106" s="4"/>
      <c r="P106" s="4"/>
      <c r="Q106" s="4"/>
      <c r="R106" s="4"/>
      <c r="S106" s="4"/>
      <c r="T106" s="5"/>
      <c r="U106" s="5"/>
      <c r="V106" s="5"/>
      <c r="W106" s="5"/>
      <c r="X106" s="5"/>
      <c r="Y106" s="5"/>
      <c r="Z106" s="5"/>
    </row>
    <row r="107" spans="1:26" ht="15.75" customHeight="1">
      <c r="A107" s="5"/>
      <c r="B107" s="5"/>
      <c r="C107" s="5"/>
      <c r="D107" s="5"/>
      <c r="E107" s="5"/>
      <c r="F107" s="5"/>
      <c r="G107" s="477"/>
      <c r="H107" s="5"/>
      <c r="I107" s="5"/>
      <c r="J107" s="5"/>
      <c r="K107" s="5"/>
      <c r="L107" s="5"/>
      <c r="M107" s="4"/>
      <c r="N107" s="4"/>
      <c r="O107" s="4"/>
      <c r="P107" s="4"/>
      <c r="Q107" s="4"/>
      <c r="R107" s="4"/>
      <c r="S107" s="4"/>
      <c r="T107" s="5"/>
      <c r="U107" s="5"/>
      <c r="V107" s="5"/>
      <c r="W107" s="5"/>
      <c r="X107" s="5"/>
      <c r="Y107" s="5"/>
      <c r="Z107" s="5"/>
    </row>
    <row r="108" spans="1:26" ht="15.75" customHeight="1">
      <c r="A108" s="5"/>
      <c r="B108" s="5"/>
      <c r="C108" s="5"/>
      <c r="D108" s="5"/>
      <c r="E108" s="5"/>
      <c r="F108" s="5"/>
      <c r="G108" s="477"/>
      <c r="H108" s="5"/>
      <c r="I108" s="5"/>
      <c r="J108" s="5"/>
      <c r="K108" s="5"/>
      <c r="L108" s="5"/>
      <c r="M108" s="4"/>
      <c r="N108" s="4"/>
      <c r="O108" s="4"/>
      <c r="P108" s="4"/>
      <c r="Q108" s="4"/>
      <c r="R108" s="4"/>
      <c r="S108" s="4"/>
      <c r="T108" s="5"/>
      <c r="U108" s="5"/>
      <c r="V108" s="5"/>
      <c r="W108" s="5"/>
      <c r="X108" s="5"/>
      <c r="Y108" s="5"/>
      <c r="Z108" s="5"/>
    </row>
    <row r="109" spans="1:26" ht="15.75" customHeight="1">
      <c r="A109" s="5"/>
      <c r="B109" s="5"/>
      <c r="C109" s="5"/>
      <c r="D109" s="5"/>
      <c r="E109" s="5"/>
      <c r="F109" s="5"/>
      <c r="G109" s="477"/>
      <c r="H109" s="5"/>
      <c r="I109" s="5"/>
      <c r="J109" s="5"/>
      <c r="K109" s="5"/>
      <c r="L109" s="5"/>
      <c r="M109" s="4"/>
      <c r="N109" s="4"/>
      <c r="O109" s="4"/>
      <c r="P109" s="4"/>
      <c r="Q109" s="4"/>
      <c r="R109" s="4"/>
      <c r="S109" s="4"/>
      <c r="T109" s="5"/>
      <c r="U109" s="5"/>
      <c r="V109" s="5"/>
      <c r="W109" s="5"/>
      <c r="X109" s="5"/>
      <c r="Y109" s="5"/>
      <c r="Z109" s="5"/>
    </row>
    <row r="110" spans="1:26" ht="15.75" customHeight="1">
      <c r="A110" s="5"/>
      <c r="B110" s="5"/>
      <c r="C110" s="5"/>
      <c r="D110" s="5"/>
      <c r="E110" s="5"/>
      <c r="F110" s="5"/>
      <c r="G110" s="477"/>
      <c r="H110" s="5"/>
      <c r="I110" s="5"/>
      <c r="J110" s="5"/>
      <c r="K110" s="5"/>
      <c r="L110" s="5"/>
      <c r="M110" s="4"/>
      <c r="N110" s="4"/>
      <c r="O110" s="4"/>
      <c r="P110" s="4"/>
      <c r="Q110" s="4"/>
      <c r="R110" s="4"/>
      <c r="S110" s="4"/>
      <c r="T110" s="5"/>
      <c r="U110" s="5"/>
      <c r="V110" s="5"/>
      <c r="W110" s="5"/>
      <c r="X110" s="5"/>
      <c r="Y110" s="5"/>
      <c r="Z110" s="5"/>
    </row>
    <row r="111" spans="1:26" ht="15.75" customHeight="1">
      <c r="A111" s="5"/>
      <c r="B111" s="5"/>
      <c r="C111" s="5"/>
      <c r="D111" s="5"/>
      <c r="E111" s="5"/>
      <c r="F111" s="5"/>
      <c r="G111" s="477"/>
      <c r="H111" s="5"/>
      <c r="I111" s="5"/>
      <c r="J111" s="5"/>
      <c r="K111" s="5"/>
      <c r="L111" s="5"/>
      <c r="M111" s="4"/>
      <c r="N111" s="4"/>
      <c r="O111" s="4"/>
      <c r="P111" s="4"/>
      <c r="Q111" s="4"/>
      <c r="R111" s="4"/>
      <c r="S111" s="4"/>
      <c r="T111" s="5"/>
      <c r="U111" s="5"/>
      <c r="V111" s="5"/>
      <c r="W111" s="5"/>
      <c r="X111" s="5"/>
      <c r="Y111" s="5"/>
      <c r="Z111" s="5"/>
    </row>
    <row r="112" spans="1:26" ht="15.75" customHeight="1">
      <c r="A112" s="5"/>
      <c r="B112" s="5"/>
      <c r="C112" s="5"/>
      <c r="D112" s="5"/>
      <c r="E112" s="5"/>
      <c r="F112" s="5"/>
      <c r="G112" s="477"/>
      <c r="H112" s="5"/>
      <c r="I112" s="5"/>
      <c r="J112" s="5"/>
      <c r="K112" s="5"/>
      <c r="L112" s="5"/>
      <c r="M112" s="4"/>
      <c r="N112" s="4"/>
      <c r="O112" s="4"/>
      <c r="P112" s="4"/>
      <c r="Q112" s="4"/>
      <c r="R112" s="4"/>
      <c r="S112" s="4"/>
      <c r="T112" s="5"/>
      <c r="U112" s="5"/>
      <c r="V112" s="5"/>
      <c r="W112" s="5"/>
      <c r="X112" s="5"/>
      <c r="Y112" s="5"/>
      <c r="Z112" s="5"/>
    </row>
    <row r="113" spans="1:26" ht="15.75" customHeight="1">
      <c r="A113" s="5"/>
      <c r="B113" s="5"/>
      <c r="C113" s="5"/>
      <c r="D113" s="5"/>
      <c r="E113" s="5"/>
      <c r="F113" s="5"/>
      <c r="G113" s="477"/>
      <c r="H113" s="5"/>
      <c r="I113" s="5"/>
      <c r="J113" s="5"/>
      <c r="K113" s="5"/>
      <c r="L113" s="5"/>
      <c r="M113" s="4"/>
      <c r="N113" s="4"/>
      <c r="O113" s="4"/>
      <c r="P113" s="4"/>
      <c r="Q113" s="4"/>
      <c r="R113" s="4"/>
      <c r="S113" s="4"/>
      <c r="T113" s="5"/>
      <c r="U113" s="5"/>
      <c r="V113" s="5"/>
      <c r="W113" s="5"/>
      <c r="X113" s="5"/>
      <c r="Y113" s="5"/>
      <c r="Z113" s="5"/>
    </row>
    <row r="114" spans="1:26" ht="15.75" customHeight="1">
      <c r="A114" s="5"/>
      <c r="B114" s="5"/>
      <c r="C114" s="5"/>
      <c r="D114" s="5"/>
      <c r="E114" s="5"/>
      <c r="F114" s="5"/>
      <c r="G114" s="477"/>
      <c r="H114" s="5"/>
      <c r="I114" s="5"/>
      <c r="J114" s="5"/>
      <c r="K114" s="5"/>
      <c r="L114" s="5"/>
      <c r="M114" s="4"/>
      <c r="N114" s="4"/>
      <c r="O114" s="4"/>
      <c r="P114" s="4"/>
      <c r="Q114" s="4"/>
      <c r="R114" s="4"/>
      <c r="S114" s="4"/>
      <c r="T114" s="5"/>
      <c r="U114" s="5"/>
      <c r="V114" s="5"/>
      <c r="W114" s="5"/>
      <c r="X114" s="5"/>
      <c r="Y114" s="5"/>
      <c r="Z114" s="5"/>
    </row>
    <row r="115" spans="1:26" ht="15.75" customHeight="1">
      <c r="A115" s="5"/>
      <c r="B115" s="5"/>
      <c r="C115" s="5"/>
      <c r="D115" s="5"/>
      <c r="E115" s="5"/>
      <c r="F115" s="5"/>
      <c r="G115" s="477"/>
      <c r="H115" s="5"/>
      <c r="I115" s="5"/>
      <c r="J115" s="5"/>
      <c r="K115" s="5"/>
      <c r="L115" s="5"/>
      <c r="M115" s="4"/>
      <c r="N115" s="4"/>
      <c r="O115" s="4"/>
      <c r="P115" s="4"/>
      <c r="Q115" s="4"/>
      <c r="R115" s="4"/>
      <c r="S115" s="4"/>
      <c r="T115" s="5"/>
      <c r="U115" s="5"/>
      <c r="V115" s="5"/>
      <c r="W115" s="5"/>
      <c r="X115" s="5"/>
      <c r="Y115" s="5"/>
      <c r="Z115" s="5"/>
    </row>
    <row r="116" spans="1:26" ht="15.75" customHeight="1">
      <c r="A116" s="5"/>
      <c r="B116" s="5"/>
      <c r="C116" s="5"/>
      <c r="D116" s="5"/>
      <c r="E116" s="5"/>
      <c r="F116" s="5"/>
      <c r="G116" s="477"/>
      <c r="H116" s="5"/>
      <c r="I116" s="5"/>
      <c r="J116" s="5"/>
      <c r="K116" s="5"/>
      <c r="L116" s="5"/>
      <c r="M116" s="4"/>
      <c r="N116" s="4"/>
      <c r="O116" s="4"/>
      <c r="P116" s="4"/>
      <c r="Q116" s="4"/>
      <c r="R116" s="4"/>
      <c r="S116" s="4"/>
      <c r="T116" s="5"/>
      <c r="U116" s="5"/>
      <c r="V116" s="5"/>
      <c r="W116" s="5"/>
      <c r="X116" s="5"/>
      <c r="Y116" s="5"/>
      <c r="Z116" s="5"/>
    </row>
    <row r="117" spans="1:26" ht="15.75" customHeight="1">
      <c r="A117" s="5"/>
      <c r="B117" s="5"/>
      <c r="C117" s="5"/>
      <c r="D117" s="5"/>
      <c r="E117" s="5"/>
      <c r="F117" s="5"/>
      <c r="G117" s="477"/>
      <c r="H117" s="5"/>
      <c r="I117" s="5"/>
      <c r="J117" s="5"/>
      <c r="K117" s="5"/>
      <c r="L117" s="5"/>
      <c r="M117" s="4"/>
      <c r="N117" s="4"/>
      <c r="O117" s="4"/>
      <c r="P117" s="4"/>
      <c r="Q117" s="4"/>
      <c r="R117" s="4"/>
      <c r="S117" s="4"/>
      <c r="T117" s="5"/>
      <c r="U117" s="5"/>
      <c r="V117" s="5"/>
      <c r="W117" s="5"/>
      <c r="X117" s="5"/>
      <c r="Y117" s="5"/>
      <c r="Z117" s="5"/>
    </row>
    <row r="118" spans="1:26" ht="15.75" customHeight="1">
      <c r="A118" s="5"/>
      <c r="B118" s="5"/>
      <c r="C118" s="5"/>
      <c r="D118" s="5"/>
      <c r="E118" s="5"/>
      <c r="F118" s="5"/>
      <c r="G118" s="477"/>
      <c r="H118" s="5"/>
      <c r="I118" s="5"/>
      <c r="J118" s="5"/>
      <c r="K118" s="5"/>
      <c r="L118" s="5"/>
      <c r="M118" s="4"/>
      <c r="N118" s="4"/>
      <c r="O118" s="4"/>
      <c r="P118" s="4"/>
      <c r="Q118" s="4"/>
      <c r="R118" s="4"/>
      <c r="S118" s="4"/>
      <c r="T118" s="5"/>
      <c r="U118" s="5"/>
      <c r="V118" s="5"/>
      <c r="W118" s="5"/>
      <c r="X118" s="5"/>
      <c r="Y118" s="5"/>
      <c r="Z118" s="5"/>
    </row>
    <row r="119" spans="1:26" ht="15.75" customHeight="1">
      <c r="A119" s="5"/>
      <c r="B119" s="5"/>
      <c r="C119" s="5"/>
      <c r="D119" s="5"/>
      <c r="E119" s="5"/>
      <c r="F119" s="5"/>
      <c r="G119" s="477"/>
      <c r="H119" s="5"/>
      <c r="I119" s="5"/>
      <c r="J119" s="5"/>
      <c r="K119" s="5"/>
      <c r="L119" s="5"/>
      <c r="M119" s="4"/>
      <c r="N119" s="4"/>
      <c r="O119" s="4"/>
      <c r="P119" s="4"/>
      <c r="Q119" s="4"/>
      <c r="R119" s="4"/>
      <c r="S119" s="4"/>
      <c r="T119" s="5"/>
      <c r="U119" s="5"/>
      <c r="V119" s="5"/>
      <c r="W119" s="5"/>
      <c r="X119" s="5"/>
      <c r="Y119" s="5"/>
      <c r="Z119" s="5"/>
    </row>
    <row r="120" spans="1:26" ht="15.75" customHeight="1">
      <c r="A120" s="5"/>
      <c r="B120" s="5"/>
      <c r="C120" s="5"/>
      <c r="D120" s="5"/>
      <c r="E120" s="5"/>
      <c r="F120" s="5"/>
      <c r="G120" s="477"/>
      <c r="H120" s="5"/>
      <c r="I120" s="5"/>
      <c r="J120" s="5"/>
      <c r="K120" s="5"/>
      <c r="L120" s="5"/>
      <c r="M120" s="4"/>
      <c r="N120" s="4"/>
      <c r="O120" s="4"/>
      <c r="P120" s="4"/>
      <c r="Q120" s="4"/>
      <c r="R120" s="4"/>
      <c r="S120" s="4"/>
      <c r="T120" s="5"/>
      <c r="U120" s="5"/>
      <c r="V120" s="5"/>
      <c r="W120" s="5"/>
      <c r="X120" s="5"/>
      <c r="Y120" s="5"/>
      <c r="Z120" s="5"/>
    </row>
    <row r="121" spans="1:26" ht="15.75" customHeight="1">
      <c r="A121" s="5"/>
      <c r="B121" s="5"/>
      <c r="C121" s="5"/>
      <c r="D121" s="5"/>
      <c r="E121" s="5"/>
      <c r="F121" s="5"/>
      <c r="G121" s="477"/>
      <c r="H121" s="5"/>
      <c r="I121" s="5"/>
      <c r="J121" s="5"/>
      <c r="K121" s="5"/>
      <c r="L121" s="5"/>
      <c r="M121" s="4"/>
      <c r="N121" s="4"/>
      <c r="O121" s="4"/>
      <c r="P121" s="4"/>
      <c r="Q121" s="4"/>
      <c r="R121" s="4"/>
      <c r="S121" s="4"/>
      <c r="T121" s="5"/>
      <c r="U121" s="5"/>
      <c r="V121" s="5"/>
      <c r="W121" s="5"/>
      <c r="X121" s="5"/>
      <c r="Y121" s="5"/>
      <c r="Z121" s="5"/>
    </row>
    <row r="122" spans="1:26" ht="15.75" customHeight="1">
      <c r="A122" s="5"/>
      <c r="B122" s="5"/>
      <c r="C122" s="5"/>
      <c r="D122" s="5"/>
      <c r="E122" s="5"/>
      <c r="F122" s="5"/>
      <c r="G122" s="477"/>
      <c r="H122" s="5"/>
      <c r="I122" s="5"/>
      <c r="J122" s="5"/>
      <c r="K122" s="5"/>
      <c r="L122" s="5"/>
      <c r="M122" s="4"/>
      <c r="N122" s="4"/>
      <c r="O122" s="4"/>
      <c r="P122" s="4"/>
      <c r="Q122" s="4"/>
      <c r="R122" s="4"/>
      <c r="S122" s="4"/>
      <c r="T122" s="5"/>
      <c r="U122" s="5"/>
      <c r="V122" s="5"/>
      <c r="W122" s="5"/>
      <c r="X122" s="5"/>
      <c r="Y122" s="5"/>
      <c r="Z122" s="5"/>
    </row>
    <row r="123" spans="1:26" ht="15.75" customHeight="1">
      <c r="A123" s="5"/>
      <c r="B123" s="5"/>
      <c r="C123" s="5"/>
      <c r="D123" s="5"/>
      <c r="E123" s="5"/>
      <c r="F123" s="5"/>
      <c r="G123" s="477"/>
      <c r="H123" s="5"/>
      <c r="I123" s="5"/>
      <c r="J123" s="5"/>
      <c r="K123" s="5"/>
      <c r="L123" s="5"/>
      <c r="M123" s="4"/>
      <c r="N123" s="4"/>
      <c r="O123" s="4"/>
      <c r="P123" s="4"/>
      <c r="Q123" s="4"/>
      <c r="R123" s="4"/>
      <c r="S123" s="4"/>
      <c r="T123" s="5"/>
      <c r="U123" s="5"/>
      <c r="V123" s="5"/>
      <c r="W123" s="5"/>
      <c r="X123" s="5"/>
      <c r="Y123" s="5"/>
      <c r="Z123" s="5"/>
    </row>
    <row r="124" spans="1:26" ht="15.75" customHeight="1">
      <c r="A124" s="5"/>
      <c r="B124" s="5"/>
      <c r="C124" s="5"/>
      <c r="D124" s="5"/>
      <c r="E124" s="5"/>
      <c r="F124" s="5"/>
      <c r="G124" s="477"/>
      <c r="H124" s="5"/>
      <c r="I124" s="5"/>
      <c r="J124" s="5"/>
      <c r="K124" s="5"/>
      <c r="L124" s="5"/>
      <c r="M124" s="4"/>
      <c r="N124" s="4"/>
      <c r="O124" s="4"/>
      <c r="P124" s="4"/>
      <c r="Q124" s="4"/>
      <c r="R124" s="4"/>
      <c r="S124" s="4"/>
      <c r="T124" s="5"/>
      <c r="U124" s="5"/>
      <c r="V124" s="5"/>
      <c r="W124" s="5"/>
      <c r="X124" s="5"/>
      <c r="Y124" s="5"/>
      <c r="Z124" s="5"/>
    </row>
    <row r="125" spans="1:26" ht="15.75" customHeight="1">
      <c r="A125" s="5"/>
      <c r="B125" s="5"/>
      <c r="C125" s="5"/>
      <c r="D125" s="5"/>
      <c r="E125" s="5"/>
      <c r="F125" s="5"/>
      <c r="G125" s="477"/>
      <c r="H125" s="5"/>
      <c r="I125" s="5"/>
      <c r="J125" s="5"/>
      <c r="K125" s="5"/>
      <c r="L125" s="5"/>
      <c r="M125" s="4"/>
      <c r="N125" s="4"/>
      <c r="O125" s="4"/>
      <c r="P125" s="4"/>
      <c r="Q125" s="4"/>
      <c r="R125" s="4"/>
      <c r="S125" s="4"/>
      <c r="T125" s="5"/>
      <c r="U125" s="5"/>
      <c r="V125" s="5"/>
      <c r="W125" s="5"/>
      <c r="X125" s="5"/>
      <c r="Y125" s="5"/>
      <c r="Z125" s="5"/>
    </row>
    <row r="126" spans="1:26" ht="15.75" customHeight="1">
      <c r="A126" s="5"/>
      <c r="B126" s="5"/>
      <c r="C126" s="5"/>
      <c r="D126" s="5"/>
      <c r="E126" s="5"/>
      <c r="F126" s="5"/>
      <c r="G126" s="477"/>
      <c r="H126" s="5"/>
      <c r="I126" s="5"/>
      <c r="J126" s="5"/>
      <c r="K126" s="5"/>
      <c r="L126" s="5"/>
      <c r="M126" s="4"/>
      <c r="N126" s="4"/>
      <c r="O126" s="4"/>
      <c r="P126" s="4"/>
      <c r="Q126" s="4"/>
      <c r="R126" s="4"/>
      <c r="S126" s="4"/>
      <c r="T126" s="5"/>
      <c r="U126" s="5"/>
      <c r="V126" s="5"/>
      <c r="W126" s="5"/>
      <c r="X126" s="5"/>
      <c r="Y126" s="5"/>
      <c r="Z126" s="5"/>
    </row>
    <row r="127" spans="1:26" ht="15.75" customHeight="1">
      <c r="A127" s="5"/>
      <c r="B127" s="5"/>
      <c r="C127" s="5"/>
      <c r="D127" s="5"/>
      <c r="E127" s="5"/>
      <c r="F127" s="5"/>
      <c r="G127" s="477"/>
      <c r="H127" s="5"/>
      <c r="I127" s="5"/>
      <c r="J127" s="5"/>
      <c r="K127" s="5"/>
      <c r="L127" s="5"/>
      <c r="M127" s="4"/>
      <c r="N127" s="4"/>
      <c r="O127" s="4"/>
      <c r="P127" s="4"/>
      <c r="Q127" s="4"/>
      <c r="R127" s="4"/>
      <c r="S127" s="4"/>
      <c r="T127" s="5"/>
      <c r="U127" s="5"/>
      <c r="V127" s="5"/>
      <c r="W127" s="5"/>
      <c r="X127" s="5"/>
      <c r="Y127" s="5"/>
      <c r="Z127" s="5"/>
    </row>
    <row r="128" spans="1:26" ht="15.75" customHeight="1">
      <c r="A128" s="5"/>
      <c r="B128" s="5"/>
      <c r="C128" s="5"/>
      <c r="D128" s="5"/>
      <c r="E128" s="5"/>
      <c r="F128" s="5"/>
      <c r="G128" s="477"/>
      <c r="H128" s="5"/>
      <c r="I128" s="5"/>
      <c r="J128" s="5"/>
      <c r="K128" s="5"/>
      <c r="L128" s="5"/>
      <c r="M128" s="4"/>
      <c r="N128" s="4"/>
      <c r="O128" s="4"/>
      <c r="P128" s="4"/>
      <c r="Q128" s="4"/>
      <c r="R128" s="4"/>
      <c r="S128" s="4"/>
      <c r="T128" s="5"/>
      <c r="U128" s="5"/>
      <c r="V128" s="5"/>
      <c r="W128" s="5"/>
      <c r="X128" s="5"/>
      <c r="Y128" s="5"/>
      <c r="Z128" s="5"/>
    </row>
    <row r="129" spans="1:26" ht="15.75" customHeight="1">
      <c r="A129" s="5"/>
      <c r="B129" s="5"/>
      <c r="C129" s="5"/>
      <c r="D129" s="5"/>
      <c r="E129" s="5"/>
      <c r="F129" s="5"/>
      <c r="G129" s="477"/>
      <c r="H129" s="5"/>
      <c r="I129" s="5"/>
      <c r="J129" s="5"/>
      <c r="K129" s="5"/>
      <c r="L129" s="5"/>
      <c r="M129" s="4"/>
      <c r="N129" s="4"/>
      <c r="O129" s="4"/>
      <c r="P129" s="4"/>
      <c r="Q129" s="4"/>
      <c r="R129" s="4"/>
      <c r="S129" s="4"/>
      <c r="T129" s="5"/>
      <c r="U129" s="5"/>
      <c r="V129" s="5"/>
      <c r="W129" s="5"/>
      <c r="X129" s="5"/>
      <c r="Y129" s="5"/>
      <c r="Z129" s="5"/>
    </row>
    <row r="130" spans="1:26" ht="15.75" customHeight="1">
      <c r="A130" s="5"/>
      <c r="B130" s="5"/>
      <c r="C130" s="5"/>
      <c r="D130" s="5"/>
      <c r="E130" s="5"/>
      <c r="F130" s="5"/>
      <c r="G130" s="477"/>
      <c r="H130" s="5"/>
      <c r="I130" s="5"/>
      <c r="J130" s="5"/>
      <c r="K130" s="5"/>
      <c r="L130" s="5"/>
      <c r="M130" s="4"/>
      <c r="N130" s="4"/>
      <c r="O130" s="4"/>
      <c r="P130" s="4"/>
      <c r="Q130" s="4"/>
      <c r="R130" s="4"/>
      <c r="S130" s="4"/>
      <c r="T130" s="5"/>
      <c r="U130" s="5"/>
      <c r="V130" s="5"/>
      <c r="W130" s="5"/>
      <c r="X130" s="5"/>
      <c r="Y130" s="5"/>
      <c r="Z130" s="5"/>
    </row>
    <row r="131" spans="1:26" ht="15.75" customHeight="1">
      <c r="A131" s="5"/>
      <c r="B131" s="5"/>
      <c r="C131" s="5"/>
      <c r="D131" s="5"/>
      <c r="E131" s="5"/>
      <c r="F131" s="5"/>
      <c r="G131" s="477"/>
      <c r="H131" s="5"/>
      <c r="I131" s="5"/>
      <c r="J131" s="5"/>
      <c r="K131" s="5"/>
      <c r="L131" s="5"/>
      <c r="M131" s="4"/>
      <c r="N131" s="4"/>
      <c r="O131" s="4"/>
      <c r="P131" s="4"/>
      <c r="Q131" s="4"/>
      <c r="R131" s="4"/>
      <c r="S131" s="4"/>
      <c r="T131" s="5"/>
      <c r="U131" s="5"/>
      <c r="V131" s="5"/>
      <c r="W131" s="5"/>
      <c r="X131" s="5"/>
      <c r="Y131" s="5"/>
      <c r="Z131" s="5"/>
    </row>
    <row r="132" spans="1:26" ht="15.75" customHeight="1">
      <c r="A132" s="5"/>
      <c r="B132" s="5"/>
      <c r="C132" s="5"/>
      <c r="D132" s="5"/>
      <c r="E132" s="5"/>
      <c r="F132" s="5"/>
      <c r="G132" s="477"/>
      <c r="H132" s="5"/>
      <c r="I132" s="5"/>
      <c r="J132" s="5"/>
      <c r="K132" s="5"/>
      <c r="L132" s="5"/>
      <c r="M132" s="4"/>
      <c r="N132" s="4"/>
      <c r="O132" s="4"/>
      <c r="P132" s="4"/>
      <c r="Q132" s="4"/>
      <c r="R132" s="4"/>
      <c r="S132" s="4"/>
      <c r="T132" s="5"/>
      <c r="U132" s="5"/>
      <c r="V132" s="5"/>
      <c r="W132" s="5"/>
      <c r="X132" s="5"/>
      <c r="Y132" s="5"/>
      <c r="Z132" s="5"/>
    </row>
    <row r="133" spans="1:26" ht="15.75" customHeight="1">
      <c r="A133" s="5"/>
      <c r="B133" s="5"/>
      <c r="C133" s="5"/>
      <c r="D133" s="5"/>
      <c r="E133" s="5"/>
      <c r="F133" s="5"/>
      <c r="G133" s="477"/>
      <c r="H133" s="5"/>
      <c r="I133" s="5"/>
      <c r="J133" s="5"/>
      <c r="K133" s="5"/>
      <c r="L133" s="5"/>
      <c r="M133" s="4"/>
      <c r="N133" s="4"/>
      <c r="O133" s="4"/>
      <c r="P133" s="4"/>
      <c r="Q133" s="4"/>
      <c r="R133" s="4"/>
      <c r="S133" s="4"/>
      <c r="T133" s="5"/>
      <c r="U133" s="5"/>
      <c r="V133" s="5"/>
      <c r="W133" s="5"/>
      <c r="X133" s="5"/>
      <c r="Y133" s="5"/>
      <c r="Z133" s="5"/>
    </row>
    <row r="134" spans="1:26" ht="15.75" customHeight="1">
      <c r="A134" s="5"/>
      <c r="B134" s="5"/>
      <c r="C134" s="5"/>
      <c r="D134" s="5"/>
      <c r="E134" s="5"/>
      <c r="F134" s="5"/>
      <c r="G134" s="477"/>
      <c r="H134" s="5"/>
      <c r="I134" s="5"/>
      <c r="J134" s="5"/>
      <c r="K134" s="5"/>
      <c r="L134" s="5"/>
      <c r="M134" s="4"/>
      <c r="N134" s="4"/>
      <c r="O134" s="4"/>
      <c r="P134" s="4"/>
      <c r="Q134" s="4"/>
      <c r="R134" s="4"/>
      <c r="S134" s="4"/>
      <c r="T134" s="5"/>
      <c r="U134" s="5"/>
      <c r="V134" s="5"/>
      <c r="W134" s="5"/>
      <c r="X134" s="5"/>
      <c r="Y134" s="5"/>
      <c r="Z134" s="5"/>
    </row>
    <row r="135" spans="1:26" ht="15.75" customHeight="1">
      <c r="A135" s="5"/>
      <c r="B135" s="5"/>
      <c r="C135" s="5"/>
      <c r="D135" s="5"/>
      <c r="E135" s="5"/>
      <c r="F135" s="5"/>
      <c r="G135" s="477"/>
      <c r="H135" s="5"/>
      <c r="I135" s="5"/>
      <c r="J135" s="5"/>
      <c r="K135" s="5"/>
      <c r="L135" s="5"/>
      <c r="M135" s="4"/>
      <c r="N135" s="4"/>
      <c r="O135" s="4"/>
      <c r="P135" s="4"/>
      <c r="Q135" s="4"/>
      <c r="R135" s="4"/>
      <c r="S135" s="4"/>
      <c r="T135" s="5"/>
      <c r="U135" s="5"/>
      <c r="V135" s="5"/>
      <c r="W135" s="5"/>
      <c r="X135" s="5"/>
      <c r="Y135" s="5"/>
      <c r="Z135" s="5"/>
    </row>
    <row r="136" spans="1:26" ht="15.75" customHeight="1">
      <c r="A136" s="5"/>
      <c r="B136" s="5"/>
      <c r="C136" s="5"/>
      <c r="D136" s="5"/>
      <c r="E136" s="5"/>
      <c r="F136" s="5"/>
      <c r="G136" s="477"/>
      <c r="H136" s="5"/>
      <c r="I136" s="5"/>
      <c r="J136" s="5"/>
      <c r="K136" s="5"/>
      <c r="L136" s="5"/>
      <c r="M136" s="4"/>
      <c r="N136" s="4"/>
      <c r="O136" s="4"/>
      <c r="P136" s="4"/>
      <c r="Q136" s="4"/>
      <c r="R136" s="4"/>
      <c r="S136" s="4"/>
      <c r="T136" s="5"/>
      <c r="U136" s="5"/>
      <c r="V136" s="5"/>
      <c r="W136" s="5"/>
      <c r="X136" s="5"/>
      <c r="Y136" s="5"/>
      <c r="Z136" s="5"/>
    </row>
    <row r="137" spans="1:26" ht="15.75" customHeight="1">
      <c r="A137" s="5"/>
      <c r="B137" s="5"/>
      <c r="C137" s="5"/>
      <c r="D137" s="5"/>
      <c r="E137" s="5"/>
      <c r="F137" s="5"/>
      <c r="G137" s="477"/>
      <c r="H137" s="5"/>
      <c r="I137" s="5"/>
      <c r="J137" s="5"/>
      <c r="K137" s="5"/>
      <c r="L137" s="5"/>
      <c r="M137" s="4"/>
      <c r="N137" s="4"/>
      <c r="O137" s="4"/>
      <c r="P137" s="4"/>
      <c r="Q137" s="4"/>
      <c r="R137" s="4"/>
      <c r="S137" s="4"/>
      <c r="T137" s="5"/>
      <c r="U137" s="5"/>
      <c r="V137" s="5"/>
      <c r="W137" s="5"/>
      <c r="X137" s="5"/>
      <c r="Y137" s="5"/>
      <c r="Z137" s="5"/>
    </row>
    <row r="138" spans="1:26" ht="15.75" customHeight="1">
      <c r="A138" s="5"/>
      <c r="B138" s="5"/>
      <c r="C138" s="5"/>
      <c r="D138" s="5"/>
      <c r="E138" s="5"/>
      <c r="F138" s="5"/>
      <c r="G138" s="477"/>
      <c r="H138" s="5"/>
      <c r="I138" s="5"/>
      <c r="J138" s="5"/>
      <c r="K138" s="5"/>
      <c r="L138" s="5"/>
      <c r="M138" s="4"/>
      <c r="N138" s="4"/>
      <c r="O138" s="4"/>
      <c r="P138" s="4"/>
      <c r="Q138" s="4"/>
      <c r="R138" s="4"/>
      <c r="S138" s="4"/>
      <c r="T138" s="5"/>
      <c r="U138" s="5"/>
      <c r="V138" s="5"/>
      <c r="W138" s="5"/>
      <c r="X138" s="5"/>
      <c r="Y138" s="5"/>
      <c r="Z138" s="5"/>
    </row>
    <row r="139" spans="1:26" ht="15.75" customHeight="1">
      <c r="A139" s="5"/>
      <c r="B139" s="5"/>
      <c r="C139" s="5"/>
      <c r="D139" s="5"/>
      <c r="E139" s="5"/>
      <c r="F139" s="5"/>
      <c r="G139" s="477"/>
      <c r="H139" s="5"/>
      <c r="I139" s="5"/>
      <c r="J139" s="5"/>
      <c r="K139" s="5"/>
      <c r="L139" s="5"/>
      <c r="M139" s="4"/>
      <c r="N139" s="4"/>
      <c r="O139" s="4"/>
      <c r="P139" s="4"/>
      <c r="Q139" s="4"/>
      <c r="R139" s="4"/>
      <c r="S139" s="4"/>
      <c r="T139" s="5"/>
      <c r="U139" s="5"/>
      <c r="V139" s="5"/>
      <c r="W139" s="5"/>
      <c r="X139" s="5"/>
      <c r="Y139" s="5"/>
      <c r="Z139" s="5"/>
    </row>
    <row r="140" spans="1:26" ht="15.75" customHeight="1">
      <c r="A140" s="5"/>
      <c r="B140" s="5"/>
      <c r="C140" s="5"/>
      <c r="D140" s="5"/>
      <c r="E140" s="5"/>
      <c r="F140" s="5"/>
      <c r="G140" s="477"/>
      <c r="H140" s="5"/>
      <c r="I140" s="5"/>
      <c r="J140" s="5"/>
      <c r="K140" s="5"/>
      <c r="L140" s="5"/>
      <c r="M140" s="4"/>
      <c r="N140" s="4"/>
      <c r="O140" s="4"/>
      <c r="P140" s="4"/>
      <c r="Q140" s="4"/>
      <c r="R140" s="4"/>
      <c r="S140" s="4"/>
      <c r="T140" s="5"/>
      <c r="U140" s="5"/>
      <c r="V140" s="5"/>
      <c r="W140" s="5"/>
      <c r="X140" s="5"/>
      <c r="Y140" s="5"/>
      <c r="Z140" s="5"/>
    </row>
    <row r="141" spans="1:26" ht="15.75" customHeight="1">
      <c r="A141" s="5"/>
      <c r="B141" s="5"/>
      <c r="C141" s="5"/>
      <c r="D141" s="5"/>
      <c r="E141" s="5"/>
      <c r="F141" s="5"/>
      <c r="G141" s="477"/>
      <c r="H141" s="5"/>
      <c r="I141" s="5"/>
      <c r="J141" s="5"/>
      <c r="K141" s="5"/>
      <c r="L141" s="5"/>
      <c r="M141" s="4"/>
      <c r="N141" s="4"/>
      <c r="O141" s="4"/>
      <c r="P141" s="4"/>
      <c r="Q141" s="4"/>
      <c r="R141" s="4"/>
      <c r="S141" s="4"/>
      <c r="T141" s="5"/>
      <c r="U141" s="5"/>
      <c r="V141" s="5"/>
      <c r="W141" s="5"/>
      <c r="X141" s="5"/>
      <c r="Y141" s="5"/>
      <c r="Z141" s="5"/>
    </row>
    <row r="142" spans="1:26" ht="15.75" customHeight="1">
      <c r="A142" s="5"/>
      <c r="B142" s="5"/>
      <c r="C142" s="5"/>
      <c r="D142" s="5"/>
      <c r="E142" s="5"/>
      <c r="F142" s="5"/>
      <c r="G142" s="477"/>
      <c r="H142" s="5"/>
      <c r="I142" s="5"/>
      <c r="J142" s="5"/>
      <c r="K142" s="5"/>
      <c r="L142" s="5"/>
      <c r="M142" s="4"/>
      <c r="N142" s="4"/>
      <c r="O142" s="4"/>
      <c r="P142" s="4"/>
      <c r="Q142" s="4"/>
      <c r="R142" s="4"/>
      <c r="S142" s="4"/>
      <c r="T142" s="5"/>
      <c r="U142" s="5"/>
      <c r="V142" s="5"/>
      <c r="W142" s="5"/>
      <c r="X142" s="5"/>
      <c r="Y142" s="5"/>
      <c r="Z142" s="5"/>
    </row>
    <row r="143" spans="1:26" ht="15.75" customHeight="1">
      <c r="A143" s="5"/>
      <c r="B143" s="5"/>
      <c r="C143" s="5"/>
      <c r="D143" s="5"/>
      <c r="E143" s="5"/>
      <c r="F143" s="5"/>
      <c r="G143" s="477"/>
      <c r="H143" s="5"/>
      <c r="I143" s="5"/>
      <c r="J143" s="5"/>
      <c r="K143" s="5"/>
      <c r="L143" s="5"/>
      <c r="M143" s="4"/>
      <c r="N143" s="4"/>
      <c r="O143" s="4"/>
      <c r="P143" s="4"/>
      <c r="Q143" s="4"/>
      <c r="R143" s="4"/>
      <c r="S143" s="4"/>
      <c r="T143" s="5"/>
      <c r="U143" s="5"/>
      <c r="V143" s="5"/>
      <c r="W143" s="5"/>
      <c r="X143" s="5"/>
      <c r="Y143" s="5"/>
      <c r="Z143" s="5"/>
    </row>
    <row r="144" spans="1:26" ht="15.75" customHeight="1">
      <c r="A144" s="5"/>
      <c r="B144" s="5"/>
      <c r="C144" s="5"/>
      <c r="D144" s="5"/>
      <c r="E144" s="5"/>
      <c r="F144" s="5"/>
      <c r="G144" s="477"/>
      <c r="H144" s="5"/>
      <c r="I144" s="5"/>
      <c r="J144" s="5"/>
      <c r="K144" s="5"/>
      <c r="L144" s="5"/>
      <c r="M144" s="4"/>
      <c r="N144" s="4"/>
      <c r="O144" s="4"/>
      <c r="P144" s="4"/>
      <c r="Q144" s="4"/>
      <c r="R144" s="4"/>
      <c r="S144" s="4"/>
      <c r="T144" s="5"/>
      <c r="U144" s="5"/>
      <c r="V144" s="5"/>
      <c r="W144" s="5"/>
      <c r="X144" s="5"/>
      <c r="Y144" s="5"/>
      <c r="Z144" s="5"/>
    </row>
    <row r="145" spans="1:26" ht="15.75" customHeight="1">
      <c r="A145" s="5"/>
      <c r="B145" s="5"/>
      <c r="C145" s="5"/>
      <c r="D145" s="5"/>
      <c r="E145" s="5"/>
      <c r="F145" s="5"/>
      <c r="G145" s="477"/>
      <c r="H145" s="5"/>
      <c r="I145" s="5"/>
      <c r="J145" s="5"/>
      <c r="K145" s="5"/>
      <c r="L145" s="5"/>
      <c r="M145" s="4"/>
      <c r="N145" s="4"/>
      <c r="O145" s="4"/>
      <c r="P145" s="4"/>
      <c r="Q145" s="4"/>
      <c r="R145" s="4"/>
      <c r="S145" s="4"/>
      <c r="T145" s="5"/>
      <c r="U145" s="5"/>
      <c r="V145" s="5"/>
      <c r="W145" s="5"/>
      <c r="X145" s="5"/>
      <c r="Y145" s="5"/>
      <c r="Z145" s="5"/>
    </row>
    <row r="146" spans="1:26" ht="15.75" customHeight="1">
      <c r="A146" s="5"/>
      <c r="B146" s="5"/>
      <c r="C146" s="5"/>
      <c r="D146" s="5"/>
      <c r="E146" s="5"/>
      <c r="F146" s="5"/>
      <c r="G146" s="477"/>
      <c r="H146" s="5"/>
      <c r="I146" s="5"/>
      <c r="J146" s="5"/>
      <c r="K146" s="5"/>
      <c r="L146" s="5"/>
      <c r="M146" s="4"/>
      <c r="N146" s="4"/>
      <c r="O146" s="4"/>
      <c r="P146" s="4"/>
      <c r="Q146" s="4"/>
      <c r="R146" s="4"/>
      <c r="S146" s="4"/>
      <c r="T146" s="5"/>
      <c r="U146" s="5"/>
      <c r="V146" s="5"/>
      <c r="W146" s="5"/>
      <c r="X146" s="5"/>
      <c r="Y146" s="5"/>
      <c r="Z146" s="5"/>
    </row>
    <row r="147" spans="1:26" ht="15.75" customHeight="1">
      <c r="A147" s="5"/>
      <c r="B147" s="5"/>
      <c r="C147" s="5"/>
      <c r="D147" s="5"/>
      <c r="E147" s="5"/>
      <c r="F147" s="5"/>
      <c r="G147" s="477"/>
      <c r="H147" s="5"/>
      <c r="I147" s="5"/>
      <c r="J147" s="5"/>
      <c r="K147" s="5"/>
      <c r="L147" s="5"/>
      <c r="M147" s="4"/>
      <c r="N147" s="4"/>
      <c r="O147" s="4"/>
      <c r="P147" s="4"/>
      <c r="Q147" s="4"/>
      <c r="R147" s="4"/>
      <c r="S147" s="4"/>
      <c r="T147" s="5"/>
      <c r="U147" s="5"/>
      <c r="V147" s="5"/>
      <c r="W147" s="5"/>
      <c r="X147" s="5"/>
      <c r="Y147" s="5"/>
      <c r="Z147" s="5"/>
    </row>
    <row r="148" spans="1:26" ht="15.75" customHeight="1">
      <c r="A148" s="5"/>
      <c r="B148" s="5"/>
      <c r="C148" s="5"/>
      <c r="D148" s="5"/>
      <c r="E148" s="5"/>
      <c r="F148" s="5"/>
      <c r="G148" s="477"/>
      <c r="H148" s="5"/>
      <c r="I148" s="5"/>
      <c r="J148" s="5"/>
      <c r="K148" s="5"/>
      <c r="L148" s="5"/>
      <c r="M148" s="4"/>
      <c r="N148" s="4"/>
      <c r="O148" s="4"/>
      <c r="P148" s="4"/>
      <c r="Q148" s="4"/>
      <c r="R148" s="4"/>
      <c r="S148" s="4"/>
      <c r="T148" s="5"/>
      <c r="U148" s="5"/>
      <c r="V148" s="5"/>
      <c r="W148" s="5"/>
      <c r="X148" s="5"/>
      <c r="Y148" s="5"/>
      <c r="Z148" s="5"/>
    </row>
    <row r="149" spans="1:26" ht="15.75" customHeight="1">
      <c r="A149" s="5"/>
      <c r="B149" s="5"/>
      <c r="C149" s="5"/>
      <c r="D149" s="5"/>
      <c r="E149" s="5"/>
      <c r="F149" s="5"/>
      <c r="G149" s="477"/>
      <c r="H149" s="5"/>
      <c r="I149" s="5"/>
      <c r="J149" s="5"/>
      <c r="K149" s="5"/>
      <c r="L149" s="5"/>
      <c r="M149" s="4"/>
      <c r="N149" s="4"/>
      <c r="O149" s="4"/>
      <c r="P149" s="4"/>
      <c r="Q149" s="4"/>
      <c r="R149" s="4"/>
      <c r="S149" s="4"/>
      <c r="T149" s="5"/>
      <c r="U149" s="5"/>
      <c r="V149" s="5"/>
      <c r="W149" s="5"/>
      <c r="X149" s="5"/>
      <c r="Y149" s="5"/>
      <c r="Z149" s="5"/>
    </row>
    <row r="150" spans="1:26" ht="15.75" customHeight="1">
      <c r="A150" s="5"/>
      <c r="B150" s="5"/>
      <c r="C150" s="5"/>
      <c r="D150" s="5"/>
      <c r="E150" s="5"/>
      <c r="F150" s="5"/>
      <c r="G150" s="477"/>
      <c r="H150" s="5"/>
      <c r="I150" s="5"/>
      <c r="J150" s="5"/>
      <c r="K150" s="5"/>
      <c r="L150" s="5"/>
      <c r="M150" s="4"/>
      <c r="N150" s="4"/>
      <c r="O150" s="4"/>
      <c r="P150" s="4"/>
      <c r="Q150" s="4"/>
      <c r="R150" s="4"/>
      <c r="S150" s="4"/>
      <c r="T150" s="5"/>
      <c r="U150" s="5"/>
      <c r="V150" s="5"/>
      <c r="W150" s="5"/>
      <c r="X150" s="5"/>
      <c r="Y150" s="5"/>
      <c r="Z150" s="5"/>
    </row>
    <row r="151" spans="1:26" ht="15.75" customHeight="1">
      <c r="A151" s="5"/>
      <c r="B151" s="5"/>
      <c r="C151" s="5"/>
      <c r="D151" s="5"/>
      <c r="E151" s="5"/>
      <c r="F151" s="5"/>
      <c r="G151" s="477"/>
      <c r="H151" s="5"/>
      <c r="I151" s="5"/>
      <c r="J151" s="5"/>
      <c r="K151" s="5"/>
      <c r="L151" s="5"/>
      <c r="M151" s="4"/>
      <c r="N151" s="4"/>
      <c r="O151" s="4"/>
      <c r="P151" s="4"/>
      <c r="Q151" s="4"/>
      <c r="R151" s="4"/>
      <c r="S151" s="4"/>
      <c r="T151" s="5"/>
      <c r="U151" s="5"/>
      <c r="V151" s="5"/>
      <c r="W151" s="5"/>
      <c r="X151" s="5"/>
      <c r="Y151" s="5"/>
      <c r="Z151" s="5"/>
    </row>
    <row r="152" spans="1:26" ht="15.75" customHeight="1">
      <c r="A152" s="5"/>
      <c r="B152" s="5"/>
      <c r="C152" s="5"/>
      <c r="D152" s="5"/>
      <c r="E152" s="5"/>
      <c r="F152" s="5"/>
      <c r="G152" s="477"/>
      <c r="H152" s="5"/>
      <c r="I152" s="5"/>
      <c r="J152" s="5"/>
      <c r="K152" s="5"/>
      <c r="L152" s="5"/>
      <c r="M152" s="4"/>
      <c r="N152" s="4"/>
      <c r="O152" s="4"/>
      <c r="P152" s="4"/>
      <c r="Q152" s="4"/>
      <c r="R152" s="4"/>
      <c r="S152" s="4"/>
      <c r="T152" s="5"/>
      <c r="U152" s="5"/>
      <c r="V152" s="5"/>
      <c r="W152" s="5"/>
      <c r="X152" s="5"/>
      <c r="Y152" s="5"/>
      <c r="Z152" s="5"/>
    </row>
    <row r="153" spans="1:26" ht="15.75" customHeight="1">
      <c r="A153" s="5"/>
      <c r="B153" s="5"/>
      <c r="C153" s="5"/>
      <c r="D153" s="5"/>
      <c r="E153" s="5"/>
      <c r="F153" s="5"/>
      <c r="G153" s="477"/>
      <c r="H153" s="5"/>
      <c r="I153" s="5"/>
      <c r="J153" s="5"/>
      <c r="K153" s="5"/>
      <c r="L153" s="5"/>
      <c r="M153" s="4"/>
      <c r="N153" s="4"/>
      <c r="O153" s="4"/>
      <c r="P153" s="4"/>
      <c r="Q153" s="4"/>
      <c r="R153" s="4"/>
      <c r="S153" s="4"/>
      <c r="T153" s="5"/>
      <c r="U153" s="5"/>
      <c r="V153" s="5"/>
      <c r="W153" s="5"/>
      <c r="X153" s="5"/>
      <c r="Y153" s="5"/>
      <c r="Z153" s="5"/>
    </row>
    <row r="154" spans="1:26" ht="15.75" customHeight="1">
      <c r="A154" s="5"/>
      <c r="B154" s="5"/>
      <c r="C154" s="5"/>
      <c r="D154" s="5"/>
      <c r="E154" s="5"/>
      <c r="F154" s="5"/>
      <c r="G154" s="477"/>
      <c r="H154" s="5"/>
      <c r="I154" s="5"/>
      <c r="J154" s="5"/>
      <c r="K154" s="5"/>
      <c r="L154" s="5"/>
      <c r="M154" s="4"/>
      <c r="N154" s="4"/>
      <c r="O154" s="4"/>
      <c r="P154" s="4"/>
      <c r="Q154" s="4"/>
      <c r="R154" s="4"/>
      <c r="S154" s="4"/>
      <c r="T154" s="5"/>
      <c r="U154" s="5"/>
      <c r="V154" s="5"/>
      <c r="W154" s="5"/>
      <c r="X154" s="5"/>
      <c r="Y154" s="5"/>
      <c r="Z154" s="5"/>
    </row>
    <row r="155" spans="1:26" ht="15.75" customHeight="1">
      <c r="A155" s="5"/>
      <c r="B155" s="5"/>
      <c r="C155" s="5"/>
      <c r="D155" s="5"/>
      <c r="E155" s="5"/>
      <c r="F155" s="5"/>
      <c r="G155" s="477"/>
      <c r="H155" s="5"/>
      <c r="I155" s="5"/>
      <c r="J155" s="5"/>
      <c r="K155" s="5"/>
      <c r="L155" s="5"/>
      <c r="M155" s="4"/>
      <c r="N155" s="4"/>
      <c r="O155" s="4"/>
      <c r="P155" s="4"/>
      <c r="Q155" s="4"/>
      <c r="R155" s="4"/>
      <c r="S155" s="4"/>
      <c r="T155" s="5"/>
      <c r="U155" s="5"/>
      <c r="V155" s="5"/>
      <c r="W155" s="5"/>
      <c r="X155" s="5"/>
      <c r="Y155" s="5"/>
      <c r="Z155" s="5"/>
    </row>
    <row r="156" spans="1:26" ht="15.75" customHeight="1">
      <c r="A156" s="5"/>
      <c r="B156" s="5"/>
      <c r="C156" s="5"/>
      <c r="D156" s="5"/>
      <c r="E156" s="5"/>
      <c r="F156" s="5"/>
      <c r="G156" s="477"/>
      <c r="H156" s="5"/>
      <c r="I156" s="5"/>
      <c r="J156" s="5"/>
      <c r="K156" s="5"/>
      <c r="L156" s="5"/>
      <c r="M156" s="4"/>
      <c r="N156" s="4"/>
      <c r="O156" s="4"/>
      <c r="P156" s="4"/>
      <c r="Q156" s="4"/>
      <c r="R156" s="4"/>
      <c r="S156" s="4"/>
      <c r="T156" s="5"/>
      <c r="U156" s="5"/>
      <c r="V156" s="5"/>
      <c r="W156" s="5"/>
      <c r="X156" s="5"/>
      <c r="Y156" s="5"/>
      <c r="Z156" s="5"/>
    </row>
    <row r="157" spans="1:26" ht="15.75" customHeight="1">
      <c r="A157" s="5"/>
      <c r="B157" s="5"/>
      <c r="C157" s="5"/>
      <c r="D157" s="5"/>
      <c r="E157" s="5"/>
      <c r="F157" s="5"/>
      <c r="G157" s="477"/>
      <c r="H157" s="5"/>
      <c r="I157" s="5"/>
      <c r="J157" s="5"/>
      <c r="K157" s="5"/>
      <c r="L157" s="5"/>
      <c r="M157" s="4"/>
      <c r="N157" s="4"/>
      <c r="O157" s="4"/>
      <c r="P157" s="4"/>
      <c r="Q157" s="4"/>
      <c r="R157" s="4"/>
      <c r="S157" s="4"/>
      <c r="T157" s="5"/>
      <c r="U157" s="5"/>
      <c r="V157" s="5"/>
      <c r="W157" s="5"/>
      <c r="X157" s="5"/>
      <c r="Y157" s="5"/>
      <c r="Z157" s="5"/>
    </row>
    <row r="158" spans="1:26" ht="15.75" customHeight="1">
      <c r="A158" s="5"/>
      <c r="B158" s="5"/>
      <c r="C158" s="5"/>
      <c r="D158" s="5"/>
      <c r="E158" s="5"/>
      <c r="F158" s="5"/>
      <c r="G158" s="477"/>
      <c r="H158" s="5"/>
      <c r="I158" s="5"/>
      <c r="J158" s="5"/>
      <c r="K158" s="5"/>
      <c r="L158" s="5"/>
      <c r="M158" s="4"/>
      <c r="N158" s="4"/>
      <c r="O158" s="4"/>
      <c r="P158" s="4"/>
      <c r="Q158" s="4"/>
      <c r="R158" s="4"/>
      <c r="S158" s="4"/>
      <c r="T158" s="5"/>
      <c r="U158" s="5"/>
      <c r="V158" s="5"/>
      <c r="W158" s="5"/>
      <c r="X158" s="5"/>
      <c r="Y158" s="5"/>
      <c r="Z158" s="5"/>
    </row>
    <row r="159" spans="1:26" ht="15.75" customHeight="1">
      <c r="A159" s="5"/>
      <c r="B159" s="5"/>
      <c r="C159" s="5"/>
      <c r="D159" s="5"/>
      <c r="E159" s="5"/>
      <c r="F159" s="5"/>
      <c r="G159" s="477"/>
      <c r="H159" s="5"/>
      <c r="I159" s="5"/>
      <c r="J159" s="5"/>
      <c r="K159" s="5"/>
      <c r="L159" s="5"/>
      <c r="M159" s="4"/>
      <c r="N159" s="4"/>
      <c r="O159" s="4"/>
      <c r="P159" s="4"/>
      <c r="Q159" s="4"/>
      <c r="R159" s="4"/>
      <c r="S159" s="4"/>
      <c r="T159" s="5"/>
      <c r="U159" s="5"/>
      <c r="V159" s="5"/>
      <c r="W159" s="5"/>
      <c r="X159" s="5"/>
      <c r="Y159" s="5"/>
      <c r="Z159" s="5"/>
    </row>
    <row r="160" spans="1:26" ht="15.75" customHeight="1">
      <c r="A160" s="5"/>
      <c r="B160" s="5"/>
      <c r="C160" s="5"/>
      <c r="D160" s="5"/>
      <c r="E160" s="5"/>
      <c r="F160" s="5"/>
      <c r="G160" s="477"/>
      <c r="H160" s="5"/>
      <c r="I160" s="5"/>
      <c r="J160" s="5"/>
      <c r="K160" s="5"/>
      <c r="L160" s="5"/>
      <c r="M160" s="4"/>
      <c r="N160" s="4"/>
      <c r="O160" s="4"/>
      <c r="P160" s="4"/>
      <c r="Q160" s="4"/>
      <c r="R160" s="4"/>
      <c r="S160" s="4"/>
      <c r="T160" s="5"/>
      <c r="U160" s="5"/>
      <c r="V160" s="5"/>
      <c r="W160" s="5"/>
      <c r="X160" s="5"/>
      <c r="Y160" s="5"/>
      <c r="Z160" s="5"/>
    </row>
    <row r="161" spans="1:26" ht="15.75" customHeight="1">
      <c r="A161" s="5"/>
      <c r="B161" s="5"/>
      <c r="C161" s="5"/>
      <c r="D161" s="5"/>
      <c r="E161" s="5"/>
      <c r="F161" s="5"/>
      <c r="G161" s="477"/>
      <c r="H161" s="5"/>
      <c r="I161" s="5"/>
      <c r="J161" s="5"/>
      <c r="K161" s="5"/>
      <c r="L161" s="5"/>
      <c r="M161" s="4"/>
      <c r="N161" s="4"/>
      <c r="O161" s="4"/>
      <c r="P161" s="4"/>
      <c r="Q161" s="4"/>
      <c r="R161" s="4"/>
      <c r="S161" s="4"/>
      <c r="T161" s="5"/>
      <c r="U161" s="5"/>
      <c r="V161" s="5"/>
      <c r="W161" s="5"/>
      <c r="X161" s="5"/>
      <c r="Y161" s="5"/>
      <c r="Z161" s="5"/>
    </row>
    <row r="162" spans="1:26" ht="15.75" customHeight="1">
      <c r="A162" s="5"/>
      <c r="B162" s="5"/>
      <c r="C162" s="5"/>
      <c r="D162" s="5"/>
      <c r="E162" s="5"/>
      <c r="F162" s="5"/>
      <c r="G162" s="477"/>
      <c r="H162" s="5"/>
      <c r="I162" s="5"/>
      <c r="J162" s="5"/>
      <c r="K162" s="5"/>
      <c r="L162" s="5"/>
      <c r="M162" s="4"/>
      <c r="N162" s="4"/>
      <c r="O162" s="4"/>
      <c r="P162" s="4"/>
      <c r="Q162" s="4"/>
      <c r="R162" s="4"/>
      <c r="S162" s="4"/>
      <c r="T162" s="5"/>
      <c r="U162" s="5"/>
      <c r="V162" s="5"/>
      <c r="W162" s="5"/>
      <c r="X162" s="5"/>
      <c r="Y162" s="5"/>
      <c r="Z162" s="5"/>
    </row>
    <row r="163" spans="1:26" ht="15.75" customHeight="1">
      <c r="A163" s="5"/>
      <c r="B163" s="5"/>
      <c r="C163" s="5"/>
      <c r="D163" s="5"/>
      <c r="E163" s="5"/>
      <c r="F163" s="5"/>
      <c r="G163" s="477"/>
      <c r="H163" s="5"/>
      <c r="I163" s="5"/>
      <c r="J163" s="5"/>
      <c r="K163" s="5"/>
      <c r="L163" s="5"/>
      <c r="M163" s="4"/>
      <c r="N163" s="4"/>
      <c r="O163" s="4"/>
      <c r="P163" s="4"/>
      <c r="Q163" s="4"/>
      <c r="R163" s="4"/>
      <c r="S163" s="4"/>
      <c r="T163" s="5"/>
      <c r="U163" s="5"/>
      <c r="V163" s="5"/>
      <c r="W163" s="5"/>
      <c r="X163" s="5"/>
      <c r="Y163" s="5"/>
      <c r="Z163" s="5"/>
    </row>
    <row r="164" spans="1:26" ht="15.75" customHeight="1">
      <c r="A164" s="5"/>
      <c r="B164" s="5"/>
      <c r="C164" s="5"/>
      <c r="D164" s="5"/>
      <c r="E164" s="5"/>
      <c r="F164" s="5"/>
      <c r="G164" s="477"/>
      <c r="H164" s="5"/>
      <c r="I164" s="5"/>
      <c r="J164" s="5"/>
      <c r="K164" s="5"/>
      <c r="L164" s="5"/>
      <c r="M164" s="4"/>
      <c r="N164" s="4"/>
      <c r="O164" s="4"/>
      <c r="P164" s="4"/>
      <c r="Q164" s="4"/>
      <c r="R164" s="4"/>
      <c r="S164" s="4"/>
      <c r="T164" s="5"/>
      <c r="U164" s="5"/>
      <c r="V164" s="5"/>
      <c r="W164" s="5"/>
      <c r="X164" s="5"/>
      <c r="Y164" s="5"/>
      <c r="Z164" s="5"/>
    </row>
    <row r="165" spans="1:26" ht="15.75" customHeight="1">
      <c r="A165" s="5"/>
      <c r="B165" s="5"/>
      <c r="C165" s="5"/>
      <c r="D165" s="5"/>
      <c r="E165" s="5"/>
      <c r="F165" s="5"/>
      <c r="G165" s="477"/>
      <c r="H165" s="5"/>
      <c r="I165" s="5"/>
      <c r="J165" s="5"/>
      <c r="K165" s="5"/>
      <c r="L165" s="5"/>
      <c r="M165" s="4"/>
      <c r="N165" s="4"/>
      <c r="O165" s="4"/>
      <c r="P165" s="4"/>
      <c r="Q165" s="4"/>
      <c r="R165" s="4"/>
      <c r="S165" s="4"/>
      <c r="T165" s="5"/>
      <c r="U165" s="5"/>
      <c r="V165" s="5"/>
      <c r="W165" s="5"/>
      <c r="X165" s="5"/>
      <c r="Y165" s="5"/>
      <c r="Z165" s="5"/>
    </row>
    <row r="166" spans="1:26" ht="15.75" customHeight="1">
      <c r="A166" s="5"/>
      <c r="B166" s="5"/>
      <c r="C166" s="5"/>
      <c r="D166" s="5"/>
      <c r="E166" s="5"/>
      <c r="F166" s="5"/>
      <c r="G166" s="477"/>
      <c r="H166" s="5"/>
      <c r="I166" s="5"/>
      <c r="J166" s="5"/>
      <c r="K166" s="5"/>
      <c r="L166" s="5"/>
      <c r="M166" s="4"/>
      <c r="N166" s="4"/>
      <c r="O166" s="4"/>
      <c r="P166" s="4"/>
      <c r="Q166" s="4"/>
      <c r="R166" s="4"/>
      <c r="S166" s="4"/>
      <c r="T166" s="5"/>
      <c r="U166" s="5"/>
      <c r="V166" s="5"/>
      <c r="W166" s="5"/>
      <c r="X166" s="5"/>
      <c r="Y166" s="5"/>
      <c r="Z166" s="5"/>
    </row>
    <row r="167" spans="1:26" ht="15.75" customHeight="1">
      <c r="A167" s="5"/>
      <c r="B167" s="5"/>
      <c r="C167" s="5"/>
      <c r="D167" s="5"/>
      <c r="E167" s="5"/>
      <c r="F167" s="5"/>
      <c r="G167" s="477"/>
      <c r="H167" s="5"/>
      <c r="I167" s="5"/>
      <c r="J167" s="5"/>
      <c r="K167" s="5"/>
      <c r="L167" s="5"/>
      <c r="M167" s="4"/>
      <c r="N167" s="4"/>
      <c r="O167" s="4"/>
      <c r="P167" s="4"/>
      <c r="Q167" s="4"/>
      <c r="R167" s="4"/>
      <c r="S167" s="4"/>
      <c r="T167" s="5"/>
      <c r="U167" s="5"/>
      <c r="V167" s="5"/>
      <c r="W167" s="5"/>
      <c r="X167" s="5"/>
      <c r="Y167" s="5"/>
      <c r="Z167" s="5"/>
    </row>
    <row r="168" spans="1:26" ht="15.75" customHeight="1">
      <c r="A168" s="5"/>
      <c r="B168" s="5"/>
      <c r="C168" s="5"/>
      <c r="D168" s="5"/>
      <c r="E168" s="5"/>
      <c r="F168" s="5"/>
      <c r="G168" s="477"/>
      <c r="H168" s="5"/>
      <c r="I168" s="5"/>
      <c r="J168" s="5"/>
      <c r="K168" s="5"/>
      <c r="L168" s="5"/>
      <c r="M168" s="4"/>
      <c r="N168" s="4"/>
      <c r="O168" s="4"/>
      <c r="P168" s="4"/>
      <c r="Q168" s="4"/>
      <c r="R168" s="4"/>
      <c r="S168" s="4"/>
      <c r="T168" s="5"/>
      <c r="U168" s="5"/>
      <c r="V168" s="5"/>
      <c r="W168" s="5"/>
      <c r="X168" s="5"/>
      <c r="Y168" s="5"/>
      <c r="Z168" s="5"/>
    </row>
    <row r="169" spans="1:26" ht="15.75" customHeight="1">
      <c r="A169" s="5"/>
      <c r="B169" s="5"/>
      <c r="C169" s="5"/>
      <c r="D169" s="5"/>
      <c r="E169" s="5"/>
      <c r="F169" s="5"/>
      <c r="G169" s="477"/>
      <c r="H169" s="5"/>
      <c r="I169" s="5"/>
      <c r="J169" s="5"/>
      <c r="K169" s="5"/>
      <c r="L169" s="5"/>
      <c r="M169" s="4"/>
      <c r="N169" s="4"/>
      <c r="O169" s="4"/>
      <c r="P169" s="4"/>
      <c r="Q169" s="4"/>
      <c r="R169" s="4"/>
      <c r="S169" s="4"/>
      <c r="T169" s="5"/>
      <c r="U169" s="5"/>
      <c r="V169" s="5"/>
      <c r="W169" s="5"/>
      <c r="X169" s="5"/>
      <c r="Y169" s="5"/>
      <c r="Z169" s="5"/>
    </row>
    <row r="170" spans="1:26" ht="15.75" customHeight="1">
      <c r="A170" s="5"/>
      <c r="B170" s="5"/>
      <c r="C170" s="5"/>
      <c r="D170" s="5"/>
      <c r="E170" s="5"/>
      <c r="F170" s="5"/>
      <c r="G170" s="477"/>
      <c r="H170" s="5"/>
      <c r="I170" s="5"/>
      <c r="J170" s="5"/>
      <c r="K170" s="5"/>
      <c r="L170" s="5"/>
      <c r="M170" s="4"/>
      <c r="N170" s="4"/>
      <c r="O170" s="4"/>
      <c r="P170" s="4"/>
      <c r="Q170" s="4"/>
      <c r="R170" s="4"/>
      <c r="S170" s="4"/>
      <c r="T170" s="5"/>
      <c r="U170" s="5"/>
      <c r="V170" s="5"/>
      <c r="W170" s="5"/>
      <c r="X170" s="5"/>
      <c r="Y170" s="5"/>
      <c r="Z170" s="5"/>
    </row>
    <row r="171" spans="1:26" ht="15.75" customHeight="1">
      <c r="A171" s="5"/>
      <c r="B171" s="5"/>
      <c r="C171" s="5"/>
      <c r="D171" s="5"/>
      <c r="E171" s="5"/>
      <c r="F171" s="5"/>
      <c r="G171" s="477"/>
      <c r="H171" s="5"/>
      <c r="I171" s="5"/>
      <c r="J171" s="5"/>
      <c r="K171" s="5"/>
      <c r="L171" s="5"/>
      <c r="M171" s="4"/>
      <c r="N171" s="4"/>
      <c r="O171" s="4"/>
      <c r="P171" s="4"/>
      <c r="Q171" s="4"/>
      <c r="R171" s="4"/>
      <c r="S171" s="4"/>
      <c r="T171" s="5"/>
      <c r="U171" s="5"/>
      <c r="V171" s="5"/>
      <c r="W171" s="5"/>
      <c r="X171" s="5"/>
      <c r="Y171" s="5"/>
      <c r="Z171" s="5"/>
    </row>
    <row r="172" spans="1:26" ht="15.75" customHeight="1">
      <c r="A172" s="5"/>
      <c r="B172" s="5"/>
      <c r="C172" s="5"/>
      <c r="D172" s="5"/>
      <c r="E172" s="5"/>
      <c r="F172" s="5"/>
      <c r="G172" s="477"/>
      <c r="H172" s="5"/>
      <c r="I172" s="5"/>
      <c r="J172" s="5"/>
      <c r="K172" s="5"/>
      <c r="L172" s="5"/>
      <c r="M172" s="4"/>
      <c r="N172" s="4"/>
      <c r="O172" s="4"/>
      <c r="P172" s="4"/>
      <c r="Q172" s="4"/>
      <c r="R172" s="4"/>
      <c r="S172" s="4"/>
      <c r="T172" s="5"/>
      <c r="U172" s="5"/>
      <c r="V172" s="5"/>
      <c r="W172" s="5"/>
      <c r="X172" s="5"/>
      <c r="Y172" s="5"/>
      <c r="Z172" s="5"/>
    </row>
    <row r="173" spans="1:26" ht="15.75" customHeight="1">
      <c r="A173" s="5"/>
      <c r="B173" s="5"/>
      <c r="C173" s="5"/>
      <c r="D173" s="5"/>
      <c r="E173" s="5"/>
      <c r="F173" s="5"/>
      <c r="G173" s="477"/>
      <c r="H173" s="5"/>
      <c r="I173" s="5"/>
      <c r="J173" s="5"/>
      <c r="K173" s="5"/>
      <c r="L173" s="5"/>
      <c r="M173" s="4"/>
      <c r="N173" s="4"/>
      <c r="O173" s="4"/>
      <c r="P173" s="4"/>
      <c r="Q173" s="4"/>
      <c r="R173" s="4"/>
      <c r="S173" s="4"/>
      <c r="T173" s="5"/>
      <c r="U173" s="5"/>
      <c r="V173" s="5"/>
      <c r="W173" s="5"/>
      <c r="X173" s="5"/>
      <c r="Y173" s="5"/>
      <c r="Z173" s="5"/>
    </row>
    <row r="174" spans="1:26" ht="15.75" customHeight="1">
      <c r="A174" s="5"/>
      <c r="B174" s="5"/>
      <c r="C174" s="5"/>
      <c r="D174" s="5"/>
      <c r="E174" s="5"/>
      <c r="F174" s="5"/>
      <c r="G174" s="477"/>
      <c r="H174" s="5"/>
      <c r="I174" s="5"/>
      <c r="J174" s="5"/>
      <c r="K174" s="5"/>
      <c r="L174" s="5"/>
      <c r="M174" s="4"/>
      <c r="N174" s="4"/>
      <c r="O174" s="4"/>
      <c r="P174" s="4"/>
      <c r="Q174" s="4"/>
      <c r="R174" s="4"/>
      <c r="S174" s="4"/>
      <c r="T174" s="5"/>
      <c r="U174" s="5"/>
      <c r="V174" s="5"/>
      <c r="W174" s="5"/>
      <c r="X174" s="5"/>
      <c r="Y174" s="5"/>
      <c r="Z174" s="5"/>
    </row>
    <row r="175" spans="1:26" ht="15.75" customHeight="1">
      <c r="A175" s="5"/>
      <c r="B175" s="5"/>
      <c r="C175" s="5"/>
      <c r="D175" s="5"/>
      <c r="E175" s="5"/>
      <c r="F175" s="5"/>
      <c r="G175" s="477"/>
      <c r="H175" s="5"/>
      <c r="I175" s="5"/>
      <c r="J175" s="5"/>
      <c r="K175" s="5"/>
      <c r="L175" s="5"/>
      <c r="M175" s="4"/>
      <c r="N175" s="4"/>
      <c r="O175" s="4"/>
      <c r="P175" s="4"/>
      <c r="Q175" s="4"/>
      <c r="R175" s="4"/>
      <c r="S175" s="4"/>
      <c r="T175" s="5"/>
      <c r="U175" s="5"/>
      <c r="V175" s="5"/>
      <c r="W175" s="5"/>
      <c r="X175" s="5"/>
      <c r="Y175" s="5"/>
      <c r="Z175" s="5"/>
    </row>
    <row r="176" spans="1:26" ht="15.75" customHeight="1">
      <c r="A176" s="5"/>
      <c r="B176" s="5"/>
      <c r="C176" s="5"/>
      <c r="D176" s="5"/>
      <c r="E176" s="5"/>
      <c r="F176" s="5"/>
      <c r="G176" s="477"/>
      <c r="H176" s="5"/>
      <c r="I176" s="5"/>
      <c r="J176" s="5"/>
      <c r="K176" s="5"/>
      <c r="L176" s="5"/>
      <c r="M176" s="4"/>
      <c r="N176" s="4"/>
      <c r="O176" s="4"/>
      <c r="P176" s="4"/>
      <c r="Q176" s="4"/>
      <c r="R176" s="4"/>
      <c r="S176" s="4"/>
      <c r="T176" s="5"/>
      <c r="U176" s="5"/>
      <c r="V176" s="5"/>
      <c r="W176" s="5"/>
      <c r="X176" s="5"/>
      <c r="Y176" s="5"/>
      <c r="Z176" s="5"/>
    </row>
    <row r="177" spans="1:26" ht="15.75" customHeight="1">
      <c r="A177" s="5"/>
      <c r="B177" s="5"/>
      <c r="C177" s="5"/>
      <c r="D177" s="5"/>
      <c r="E177" s="5"/>
      <c r="F177" s="5"/>
      <c r="G177" s="477"/>
      <c r="H177" s="5"/>
      <c r="I177" s="5"/>
      <c r="J177" s="5"/>
      <c r="K177" s="5"/>
      <c r="L177" s="5"/>
      <c r="M177" s="4"/>
      <c r="N177" s="4"/>
      <c r="O177" s="4"/>
      <c r="P177" s="4"/>
      <c r="Q177" s="4"/>
      <c r="R177" s="4"/>
      <c r="S177" s="4"/>
      <c r="T177" s="5"/>
      <c r="U177" s="5"/>
      <c r="V177" s="5"/>
      <c r="W177" s="5"/>
      <c r="X177" s="5"/>
      <c r="Y177" s="5"/>
      <c r="Z177" s="5"/>
    </row>
    <row r="178" spans="1:26" ht="15.75" customHeight="1">
      <c r="A178" s="5"/>
      <c r="B178" s="5"/>
      <c r="C178" s="5"/>
      <c r="D178" s="5"/>
      <c r="E178" s="5"/>
      <c r="F178" s="5"/>
      <c r="G178" s="477"/>
      <c r="H178" s="5"/>
      <c r="I178" s="5"/>
      <c r="J178" s="5"/>
      <c r="K178" s="5"/>
      <c r="L178" s="5"/>
      <c r="M178" s="4"/>
      <c r="N178" s="4"/>
      <c r="O178" s="4"/>
      <c r="P178" s="4"/>
      <c r="Q178" s="4"/>
      <c r="R178" s="4"/>
      <c r="S178" s="4"/>
      <c r="T178" s="5"/>
      <c r="U178" s="5"/>
      <c r="V178" s="5"/>
      <c r="W178" s="5"/>
      <c r="X178" s="5"/>
      <c r="Y178" s="5"/>
      <c r="Z178" s="5"/>
    </row>
    <row r="179" spans="1:26" ht="15.75" customHeight="1">
      <c r="A179" s="5"/>
      <c r="B179" s="5"/>
      <c r="C179" s="5"/>
      <c r="D179" s="5"/>
      <c r="E179" s="5"/>
      <c r="F179" s="5"/>
      <c r="G179" s="477"/>
      <c r="H179" s="5"/>
      <c r="I179" s="5"/>
      <c r="J179" s="5"/>
      <c r="K179" s="5"/>
      <c r="L179" s="5"/>
      <c r="M179" s="4"/>
      <c r="N179" s="4"/>
      <c r="O179" s="4"/>
      <c r="P179" s="4"/>
      <c r="Q179" s="4"/>
      <c r="R179" s="4"/>
      <c r="S179" s="4"/>
      <c r="T179" s="5"/>
      <c r="U179" s="5"/>
      <c r="V179" s="5"/>
      <c r="W179" s="5"/>
      <c r="X179" s="5"/>
      <c r="Y179" s="5"/>
      <c r="Z179" s="5"/>
    </row>
    <row r="180" spans="1:26" ht="15.75" customHeight="1">
      <c r="A180" s="5"/>
      <c r="B180" s="5"/>
      <c r="C180" s="5"/>
      <c r="D180" s="5"/>
      <c r="E180" s="5"/>
      <c r="F180" s="5"/>
      <c r="G180" s="477"/>
      <c r="H180" s="5"/>
      <c r="I180" s="5"/>
      <c r="J180" s="5"/>
      <c r="K180" s="5"/>
      <c r="L180" s="5"/>
      <c r="M180" s="4"/>
      <c r="N180" s="4"/>
      <c r="O180" s="4"/>
      <c r="P180" s="4"/>
      <c r="Q180" s="4"/>
      <c r="R180" s="4"/>
      <c r="S180" s="4"/>
      <c r="T180" s="5"/>
      <c r="U180" s="5"/>
      <c r="V180" s="5"/>
      <c r="W180" s="5"/>
      <c r="X180" s="5"/>
      <c r="Y180" s="5"/>
      <c r="Z180" s="5"/>
    </row>
    <row r="181" spans="1:26" ht="15.75" customHeight="1">
      <c r="A181" s="5"/>
      <c r="B181" s="5"/>
      <c r="C181" s="5"/>
      <c r="D181" s="5"/>
      <c r="E181" s="5"/>
      <c r="F181" s="5"/>
      <c r="G181" s="477"/>
      <c r="H181" s="5"/>
      <c r="I181" s="5"/>
      <c r="J181" s="5"/>
      <c r="K181" s="5"/>
      <c r="L181" s="5"/>
      <c r="M181" s="4"/>
      <c r="N181" s="4"/>
      <c r="O181" s="4"/>
      <c r="P181" s="4"/>
      <c r="Q181" s="4"/>
      <c r="R181" s="4"/>
      <c r="S181" s="4"/>
      <c r="T181" s="5"/>
      <c r="U181" s="5"/>
      <c r="V181" s="5"/>
      <c r="W181" s="5"/>
      <c r="X181" s="5"/>
      <c r="Y181" s="5"/>
      <c r="Z181" s="5"/>
    </row>
    <row r="182" spans="1:26" ht="15.75" customHeight="1">
      <c r="A182" s="5"/>
      <c r="B182" s="5"/>
      <c r="C182" s="5"/>
      <c r="D182" s="5"/>
      <c r="E182" s="5"/>
      <c r="F182" s="5"/>
      <c r="G182" s="477"/>
      <c r="H182" s="5"/>
      <c r="I182" s="5"/>
      <c r="J182" s="5"/>
      <c r="K182" s="5"/>
      <c r="L182" s="5"/>
      <c r="M182" s="4"/>
      <c r="N182" s="4"/>
      <c r="O182" s="4"/>
      <c r="P182" s="4"/>
      <c r="Q182" s="4"/>
      <c r="R182" s="4"/>
      <c r="S182" s="4"/>
      <c r="T182" s="5"/>
      <c r="U182" s="5"/>
      <c r="V182" s="5"/>
      <c r="W182" s="5"/>
      <c r="X182" s="5"/>
      <c r="Y182" s="5"/>
      <c r="Z182" s="5"/>
    </row>
    <row r="183" spans="1:26" ht="15.75" customHeight="1">
      <c r="A183" s="5"/>
      <c r="B183" s="5"/>
      <c r="C183" s="5"/>
      <c r="D183" s="5"/>
      <c r="E183" s="5"/>
      <c r="F183" s="5"/>
      <c r="G183" s="477"/>
      <c r="H183" s="5"/>
      <c r="I183" s="5"/>
      <c r="J183" s="5"/>
      <c r="K183" s="5"/>
      <c r="L183" s="5"/>
      <c r="M183" s="4"/>
      <c r="N183" s="4"/>
      <c r="O183" s="4"/>
      <c r="P183" s="4"/>
      <c r="Q183" s="4"/>
      <c r="R183" s="4"/>
      <c r="S183" s="4"/>
      <c r="T183" s="5"/>
      <c r="U183" s="5"/>
      <c r="V183" s="5"/>
      <c r="W183" s="5"/>
      <c r="X183" s="5"/>
      <c r="Y183" s="5"/>
      <c r="Z183" s="5"/>
    </row>
    <row r="184" spans="1:26" ht="15.75" customHeight="1">
      <c r="A184" s="5"/>
      <c r="B184" s="5"/>
      <c r="C184" s="5"/>
      <c r="D184" s="5"/>
      <c r="E184" s="5"/>
      <c r="F184" s="5"/>
      <c r="G184" s="477"/>
      <c r="H184" s="5"/>
      <c r="I184" s="5"/>
      <c r="J184" s="5"/>
      <c r="K184" s="5"/>
      <c r="L184" s="5"/>
      <c r="M184" s="4"/>
      <c r="N184" s="4"/>
      <c r="O184" s="4"/>
      <c r="P184" s="4"/>
      <c r="Q184" s="4"/>
      <c r="R184" s="4"/>
      <c r="S184" s="4"/>
      <c r="T184" s="5"/>
      <c r="U184" s="5"/>
      <c r="V184" s="5"/>
      <c r="W184" s="5"/>
      <c r="X184" s="5"/>
      <c r="Y184" s="5"/>
      <c r="Z184" s="5"/>
    </row>
    <row r="185" spans="1:26" ht="15.75" customHeight="1">
      <c r="A185" s="5"/>
      <c r="B185" s="5"/>
      <c r="C185" s="5"/>
      <c r="D185" s="5"/>
      <c r="E185" s="5"/>
      <c r="F185" s="5"/>
      <c r="G185" s="477"/>
      <c r="H185" s="5"/>
      <c r="I185" s="5"/>
      <c r="J185" s="5"/>
      <c r="K185" s="5"/>
      <c r="L185" s="5"/>
      <c r="M185" s="4"/>
      <c r="N185" s="4"/>
      <c r="O185" s="4"/>
      <c r="P185" s="4"/>
      <c r="Q185" s="4"/>
      <c r="R185" s="4"/>
      <c r="S185" s="4"/>
      <c r="T185" s="5"/>
      <c r="U185" s="5"/>
      <c r="V185" s="5"/>
      <c r="W185" s="5"/>
      <c r="X185" s="5"/>
      <c r="Y185" s="5"/>
      <c r="Z185" s="5"/>
    </row>
    <row r="186" spans="1:26" ht="15.75" customHeight="1">
      <c r="A186" s="5"/>
      <c r="B186" s="5"/>
      <c r="C186" s="5"/>
      <c r="D186" s="5"/>
      <c r="E186" s="5"/>
      <c r="F186" s="5"/>
      <c r="G186" s="477"/>
      <c r="H186" s="5"/>
      <c r="I186" s="5"/>
      <c r="J186" s="5"/>
      <c r="K186" s="5"/>
      <c r="L186" s="5"/>
      <c r="M186" s="4"/>
      <c r="N186" s="4"/>
      <c r="O186" s="4"/>
      <c r="P186" s="4"/>
      <c r="Q186" s="4"/>
      <c r="R186" s="4"/>
      <c r="S186" s="4"/>
      <c r="T186" s="5"/>
      <c r="U186" s="5"/>
      <c r="V186" s="5"/>
      <c r="W186" s="5"/>
      <c r="X186" s="5"/>
      <c r="Y186" s="5"/>
      <c r="Z186" s="5"/>
    </row>
    <row r="187" spans="1:26" ht="15.75" customHeight="1">
      <c r="A187" s="5"/>
      <c r="B187" s="5"/>
      <c r="C187" s="5"/>
      <c r="D187" s="5"/>
      <c r="E187" s="5"/>
      <c r="F187" s="5"/>
      <c r="G187" s="477"/>
      <c r="H187" s="5"/>
      <c r="I187" s="5"/>
      <c r="J187" s="5"/>
      <c r="K187" s="5"/>
      <c r="L187" s="5"/>
      <c r="M187" s="4"/>
      <c r="N187" s="4"/>
      <c r="O187" s="4"/>
      <c r="P187" s="4"/>
      <c r="Q187" s="4"/>
      <c r="R187" s="4"/>
      <c r="S187" s="4"/>
      <c r="T187" s="5"/>
      <c r="U187" s="5"/>
      <c r="V187" s="5"/>
      <c r="W187" s="5"/>
      <c r="X187" s="5"/>
      <c r="Y187" s="5"/>
      <c r="Z187" s="5"/>
    </row>
    <row r="188" spans="1:26" ht="15.75" customHeight="1">
      <c r="A188" s="5"/>
      <c r="B188" s="5"/>
      <c r="C188" s="5"/>
      <c r="D188" s="5"/>
      <c r="E188" s="5"/>
      <c r="F188" s="5"/>
      <c r="G188" s="477"/>
      <c r="H188" s="5"/>
      <c r="I188" s="5"/>
      <c r="J188" s="5"/>
      <c r="K188" s="5"/>
      <c r="L188" s="5"/>
      <c r="M188" s="4"/>
      <c r="N188" s="4"/>
      <c r="O188" s="4"/>
      <c r="P188" s="4"/>
      <c r="Q188" s="4"/>
      <c r="R188" s="4"/>
      <c r="S188" s="4"/>
      <c r="T188" s="5"/>
      <c r="U188" s="5"/>
      <c r="V188" s="5"/>
      <c r="W188" s="5"/>
      <c r="X188" s="5"/>
      <c r="Y188" s="5"/>
      <c r="Z188" s="5"/>
    </row>
    <row r="189" spans="1:26" ht="15.75" customHeight="1">
      <c r="A189" s="5"/>
      <c r="B189" s="5"/>
      <c r="C189" s="5"/>
      <c r="D189" s="5"/>
      <c r="E189" s="5"/>
      <c r="F189" s="5"/>
      <c r="G189" s="477"/>
      <c r="H189" s="5"/>
      <c r="I189" s="5"/>
      <c r="J189" s="5"/>
      <c r="K189" s="5"/>
      <c r="L189" s="5"/>
      <c r="M189" s="4"/>
      <c r="N189" s="4"/>
      <c r="O189" s="4"/>
      <c r="P189" s="4"/>
      <c r="Q189" s="4"/>
      <c r="R189" s="4"/>
      <c r="S189" s="4"/>
      <c r="T189" s="5"/>
      <c r="U189" s="5"/>
      <c r="V189" s="5"/>
      <c r="W189" s="5"/>
      <c r="X189" s="5"/>
      <c r="Y189" s="5"/>
      <c r="Z189" s="5"/>
    </row>
    <row r="190" spans="1:26" ht="15.75" customHeight="1">
      <c r="A190" s="5"/>
      <c r="B190" s="5"/>
      <c r="C190" s="5"/>
      <c r="D190" s="5"/>
      <c r="E190" s="5"/>
      <c r="F190" s="5"/>
      <c r="G190" s="477"/>
      <c r="H190" s="5"/>
      <c r="I190" s="5"/>
      <c r="J190" s="5"/>
      <c r="K190" s="5"/>
      <c r="L190" s="5"/>
      <c r="M190" s="4"/>
      <c r="N190" s="4"/>
      <c r="O190" s="4"/>
      <c r="P190" s="4"/>
      <c r="Q190" s="4"/>
      <c r="R190" s="4"/>
      <c r="S190" s="4"/>
      <c r="T190" s="5"/>
      <c r="U190" s="5"/>
      <c r="V190" s="5"/>
      <c r="W190" s="5"/>
      <c r="X190" s="5"/>
      <c r="Y190" s="5"/>
      <c r="Z190" s="5"/>
    </row>
    <row r="191" spans="1:26" ht="15.75" customHeight="1">
      <c r="A191" s="5"/>
      <c r="B191" s="5"/>
      <c r="C191" s="5"/>
      <c r="D191" s="5"/>
      <c r="E191" s="5"/>
      <c r="F191" s="5"/>
      <c r="G191" s="477"/>
      <c r="H191" s="5"/>
      <c r="I191" s="5"/>
      <c r="J191" s="5"/>
      <c r="K191" s="5"/>
      <c r="L191" s="5"/>
      <c r="M191" s="4"/>
      <c r="N191" s="4"/>
      <c r="O191" s="4"/>
      <c r="P191" s="4"/>
      <c r="Q191" s="4"/>
      <c r="R191" s="4"/>
      <c r="S191" s="4"/>
      <c r="T191" s="5"/>
      <c r="U191" s="5"/>
      <c r="V191" s="5"/>
      <c r="W191" s="5"/>
      <c r="X191" s="5"/>
      <c r="Y191" s="5"/>
      <c r="Z191" s="5"/>
    </row>
    <row r="192" spans="1:26" ht="15.75" customHeight="1">
      <c r="A192" s="5"/>
      <c r="B192" s="5"/>
      <c r="C192" s="5"/>
      <c r="D192" s="5"/>
      <c r="E192" s="5"/>
      <c r="F192" s="5"/>
      <c r="G192" s="477"/>
      <c r="H192" s="5"/>
      <c r="I192" s="5"/>
      <c r="J192" s="5"/>
      <c r="K192" s="5"/>
      <c r="L192" s="5"/>
      <c r="M192" s="4"/>
      <c r="N192" s="4"/>
      <c r="O192" s="4"/>
      <c r="P192" s="4"/>
      <c r="Q192" s="4"/>
      <c r="R192" s="4"/>
      <c r="S192" s="4"/>
      <c r="T192" s="5"/>
      <c r="U192" s="5"/>
      <c r="V192" s="5"/>
      <c r="W192" s="5"/>
      <c r="X192" s="5"/>
      <c r="Y192" s="5"/>
      <c r="Z192" s="5"/>
    </row>
    <row r="193" spans="1:26" ht="15.75" customHeight="1">
      <c r="A193" s="5"/>
      <c r="B193" s="5"/>
      <c r="C193" s="5"/>
      <c r="D193" s="5"/>
      <c r="E193" s="5"/>
      <c r="F193" s="5"/>
      <c r="G193" s="477"/>
      <c r="H193" s="5"/>
      <c r="I193" s="5"/>
      <c r="J193" s="5"/>
      <c r="K193" s="5"/>
      <c r="L193" s="5"/>
      <c r="M193" s="4"/>
      <c r="N193" s="4"/>
      <c r="O193" s="4"/>
      <c r="P193" s="4"/>
      <c r="Q193" s="4"/>
      <c r="R193" s="4"/>
      <c r="S193" s="4"/>
      <c r="T193" s="5"/>
      <c r="U193" s="5"/>
      <c r="V193" s="5"/>
      <c r="W193" s="5"/>
      <c r="X193" s="5"/>
      <c r="Y193" s="5"/>
      <c r="Z193" s="5"/>
    </row>
    <row r="194" spans="1:26" ht="15.75" customHeight="1">
      <c r="A194" s="5"/>
      <c r="B194" s="5"/>
      <c r="C194" s="5"/>
      <c r="D194" s="5"/>
      <c r="E194" s="5"/>
      <c r="F194" s="5"/>
      <c r="G194" s="477"/>
      <c r="H194" s="5"/>
      <c r="I194" s="5"/>
      <c r="J194" s="5"/>
      <c r="K194" s="5"/>
      <c r="L194" s="5"/>
      <c r="M194" s="4"/>
      <c r="N194" s="4"/>
      <c r="O194" s="4"/>
      <c r="P194" s="4"/>
      <c r="Q194" s="4"/>
      <c r="R194" s="4"/>
      <c r="S194" s="4"/>
      <c r="T194" s="5"/>
      <c r="U194" s="5"/>
      <c r="V194" s="5"/>
      <c r="W194" s="5"/>
      <c r="X194" s="5"/>
      <c r="Y194" s="5"/>
      <c r="Z194" s="5"/>
    </row>
    <row r="195" spans="1:26" ht="15.75" customHeight="1">
      <c r="A195" s="5"/>
      <c r="B195" s="5"/>
      <c r="C195" s="5"/>
      <c r="D195" s="5"/>
      <c r="E195" s="5"/>
      <c r="F195" s="5"/>
      <c r="G195" s="477"/>
      <c r="H195" s="5"/>
      <c r="I195" s="5"/>
      <c r="J195" s="5"/>
      <c r="K195" s="5"/>
      <c r="L195" s="5"/>
      <c r="M195" s="4"/>
      <c r="N195" s="4"/>
      <c r="O195" s="4"/>
      <c r="P195" s="4"/>
      <c r="Q195" s="4"/>
      <c r="R195" s="4"/>
      <c r="S195" s="4"/>
      <c r="T195" s="5"/>
      <c r="U195" s="5"/>
      <c r="V195" s="5"/>
      <c r="W195" s="5"/>
      <c r="X195" s="5"/>
      <c r="Y195" s="5"/>
      <c r="Z195" s="5"/>
    </row>
    <row r="196" spans="1:26" ht="15.75" customHeight="1">
      <c r="A196" s="5"/>
      <c r="B196" s="5"/>
      <c r="C196" s="5"/>
      <c r="D196" s="5"/>
      <c r="E196" s="5"/>
      <c r="F196" s="5"/>
      <c r="G196" s="477"/>
      <c r="H196" s="5"/>
      <c r="I196" s="5"/>
      <c r="J196" s="5"/>
      <c r="K196" s="5"/>
      <c r="L196" s="5"/>
      <c r="M196" s="4"/>
      <c r="N196" s="4"/>
      <c r="O196" s="4"/>
      <c r="P196" s="4"/>
      <c r="Q196" s="4"/>
      <c r="R196" s="4"/>
      <c r="S196" s="4"/>
      <c r="T196" s="5"/>
      <c r="U196" s="5"/>
      <c r="V196" s="5"/>
      <c r="W196" s="5"/>
      <c r="X196" s="5"/>
      <c r="Y196" s="5"/>
      <c r="Z196" s="5"/>
    </row>
    <row r="197" spans="1:26" ht="15.75" customHeight="1">
      <c r="A197" s="5"/>
      <c r="B197" s="5"/>
      <c r="C197" s="5"/>
      <c r="D197" s="5"/>
      <c r="E197" s="5"/>
      <c r="F197" s="5"/>
      <c r="G197" s="477"/>
      <c r="H197" s="5"/>
      <c r="I197" s="5"/>
      <c r="J197" s="5"/>
      <c r="K197" s="5"/>
      <c r="L197" s="5"/>
      <c r="M197" s="4"/>
      <c r="N197" s="4"/>
      <c r="O197" s="4"/>
      <c r="P197" s="4"/>
      <c r="Q197" s="4"/>
      <c r="R197" s="4"/>
      <c r="S197" s="4"/>
      <c r="T197" s="5"/>
      <c r="U197" s="5"/>
      <c r="V197" s="5"/>
      <c r="W197" s="5"/>
      <c r="X197" s="5"/>
      <c r="Y197" s="5"/>
      <c r="Z197" s="5"/>
    </row>
    <row r="198" spans="1:26" ht="15.75" customHeight="1">
      <c r="A198" s="5"/>
      <c r="B198" s="5"/>
      <c r="C198" s="5"/>
      <c r="D198" s="5"/>
      <c r="E198" s="5"/>
      <c r="F198" s="5"/>
      <c r="G198" s="477"/>
      <c r="H198" s="5"/>
      <c r="I198" s="5"/>
      <c r="J198" s="5"/>
      <c r="K198" s="5"/>
      <c r="L198" s="5"/>
      <c r="M198" s="4"/>
      <c r="N198" s="4"/>
      <c r="O198" s="4"/>
      <c r="P198" s="4"/>
      <c r="Q198" s="4"/>
      <c r="R198" s="4"/>
      <c r="S198" s="4"/>
      <c r="T198" s="5"/>
      <c r="U198" s="5"/>
      <c r="V198" s="5"/>
      <c r="W198" s="5"/>
      <c r="X198" s="5"/>
      <c r="Y198" s="5"/>
      <c r="Z198" s="5"/>
    </row>
    <row r="199" spans="1:26" ht="15.75" customHeight="1">
      <c r="A199" s="5"/>
      <c r="B199" s="5"/>
      <c r="C199" s="5"/>
      <c r="D199" s="5"/>
      <c r="E199" s="5"/>
      <c r="F199" s="5"/>
      <c r="G199" s="477"/>
      <c r="H199" s="5"/>
      <c r="I199" s="5"/>
      <c r="J199" s="5"/>
      <c r="K199" s="5"/>
      <c r="L199" s="5"/>
      <c r="M199" s="4"/>
      <c r="N199" s="4"/>
      <c r="O199" s="4"/>
      <c r="P199" s="4"/>
      <c r="Q199" s="4"/>
      <c r="R199" s="4"/>
      <c r="S199" s="4"/>
      <c r="T199" s="5"/>
      <c r="U199" s="5"/>
      <c r="V199" s="5"/>
      <c r="W199" s="5"/>
      <c r="X199" s="5"/>
      <c r="Y199" s="5"/>
      <c r="Z199" s="5"/>
    </row>
    <row r="200" spans="1:26" ht="15.75" customHeight="1">
      <c r="A200" s="5"/>
      <c r="B200" s="5"/>
      <c r="C200" s="5"/>
      <c r="D200" s="5"/>
      <c r="E200" s="5"/>
      <c r="F200" s="5"/>
      <c r="G200" s="477"/>
      <c r="H200" s="5"/>
      <c r="I200" s="5"/>
      <c r="J200" s="5"/>
      <c r="K200" s="5"/>
      <c r="L200" s="5"/>
      <c r="M200" s="4"/>
      <c r="N200" s="4"/>
      <c r="O200" s="4"/>
      <c r="P200" s="4"/>
      <c r="Q200" s="4"/>
      <c r="R200" s="4"/>
      <c r="S200" s="4"/>
      <c r="T200" s="5"/>
      <c r="U200" s="5"/>
      <c r="V200" s="5"/>
      <c r="W200" s="5"/>
      <c r="X200" s="5"/>
      <c r="Y200" s="5"/>
      <c r="Z200" s="5"/>
    </row>
    <row r="201" spans="1:26" ht="15.75" customHeight="1">
      <c r="A201" s="5"/>
      <c r="B201" s="5"/>
      <c r="C201" s="5"/>
      <c r="D201" s="5"/>
      <c r="E201" s="5"/>
      <c r="F201" s="5"/>
      <c r="G201" s="477"/>
      <c r="H201" s="5"/>
      <c r="I201" s="5"/>
      <c r="J201" s="5"/>
      <c r="K201" s="5"/>
      <c r="L201" s="5"/>
      <c r="M201" s="4"/>
      <c r="N201" s="4"/>
      <c r="O201" s="4"/>
      <c r="P201" s="4"/>
      <c r="Q201" s="4"/>
      <c r="R201" s="4"/>
      <c r="S201" s="4"/>
      <c r="T201" s="5"/>
      <c r="U201" s="5"/>
      <c r="V201" s="5"/>
      <c r="W201" s="5"/>
      <c r="X201" s="5"/>
      <c r="Y201" s="5"/>
      <c r="Z201" s="5"/>
    </row>
    <row r="202" spans="1:26" ht="15.75" customHeight="1">
      <c r="A202" s="5"/>
      <c r="B202" s="5"/>
      <c r="C202" s="5"/>
      <c r="D202" s="5"/>
      <c r="E202" s="5"/>
      <c r="F202" s="5"/>
      <c r="G202" s="477"/>
      <c r="H202" s="5"/>
      <c r="I202" s="5"/>
      <c r="J202" s="5"/>
      <c r="K202" s="5"/>
      <c r="L202" s="5"/>
      <c r="M202" s="4"/>
      <c r="N202" s="4"/>
      <c r="O202" s="4"/>
      <c r="P202" s="4"/>
      <c r="Q202" s="4"/>
      <c r="R202" s="4"/>
      <c r="S202" s="4"/>
      <c r="T202" s="5"/>
      <c r="U202" s="5"/>
      <c r="V202" s="5"/>
      <c r="W202" s="5"/>
      <c r="X202" s="5"/>
      <c r="Y202" s="5"/>
      <c r="Z202" s="5"/>
    </row>
    <row r="203" spans="1:26" ht="15.75" customHeight="1">
      <c r="A203" s="5"/>
      <c r="B203" s="5"/>
      <c r="C203" s="5"/>
      <c r="D203" s="5"/>
      <c r="E203" s="5"/>
      <c r="F203" s="5"/>
      <c r="G203" s="477"/>
      <c r="H203" s="5"/>
      <c r="I203" s="5"/>
      <c r="J203" s="5"/>
      <c r="K203" s="5"/>
      <c r="L203" s="5"/>
      <c r="M203" s="4"/>
      <c r="N203" s="4"/>
      <c r="O203" s="4"/>
      <c r="P203" s="4"/>
      <c r="Q203" s="4"/>
      <c r="R203" s="4"/>
      <c r="S203" s="4"/>
      <c r="T203" s="5"/>
      <c r="U203" s="5"/>
      <c r="V203" s="5"/>
      <c r="W203" s="5"/>
      <c r="X203" s="5"/>
      <c r="Y203" s="5"/>
      <c r="Z203" s="5"/>
    </row>
    <row r="204" spans="1:26" ht="15.75" customHeight="1">
      <c r="A204" s="5"/>
      <c r="B204" s="5"/>
      <c r="C204" s="5"/>
      <c r="D204" s="5"/>
      <c r="E204" s="5"/>
      <c r="F204" s="5"/>
      <c r="G204" s="477"/>
      <c r="H204" s="5"/>
      <c r="I204" s="5"/>
      <c r="J204" s="5"/>
      <c r="K204" s="5"/>
      <c r="L204" s="5"/>
      <c r="M204" s="4"/>
      <c r="N204" s="4"/>
      <c r="O204" s="4"/>
      <c r="P204" s="4"/>
      <c r="Q204" s="4"/>
      <c r="R204" s="4"/>
      <c r="S204" s="4"/>
      <c r="T204" s="5"/>
      <c r="U204" s="5"/>
      <c r="V204" s="5"/>
      <c r="W204" s="5"/>
      <c r="X204" s="5"/>
      <c r="Y204" s="5"/>
      <c r="Z204" s="5"/>
    </row>
    <row r="205" spans="1:26" ht="15.75" customHeight="1">
      <c r="A205" s="5"/>
      <c r="B205" s="5"/>
      <c r="C205" s="5"/>
      <c r="D205" s="5"/>
      <c r="E205" s="5"/>
      <c r="F205" s="5"/>
      <c r="G205" s="477"/>
      <c r="H205" s="5"/>
      <c r="I205" s="5"/>
      <c r="J205" s="5"/>
      <c r="K205" s="5"/>
      <c r="L205" s="5"/>
      <c r="M205" s="4"/>
      <c r="N205" s="4"/>
      <c r="O205" s="4"/>
      <c r="P205" s="4"/>
      <c r="Q205" s="4"/>
      <c r="R205" s="4"/>
      <c r="S205" s="4"/>
      <c r="T205" s="5"/>
      <c r="U205" s="5"/>
      <c r="V205" s="5"/>
      <c r="W205" s="5"/>
      <c r="X205" s="5"/>
      <c r="Y205" s="5"/>
      <c r="Z205" s="5"/>
    </row>
    <row r="206" spans="1:26" ht="15.75" customHeight="1">
      <c r="A206" s="5"/>
      <c r="B206" s="5"/>
      <c r="C206" s="5"/>
      <c r="D206" s="5"/>
      <c r="E206" s="5"/>
      <c r="F206" s="5"/>
      <c r="G206" s="477"/>
      <c r="H206" s="5"/>
      <c r="I206" s="5"/>
      <c r="J206" s="5"/>
      <c r="K206" s="5"/>
      <c r="L206" s="5"/>
      <c r="M206" s="4"/>
      <c r="N206" s="4"/>
      <c r="O206" s="4"/>
      <c r="P206" s="4"/>
      <c r="Q206" s="4"/>
      <c r="R206" s="4"/>
      <c r="S206" s="4"/>
      <c r="T206" s="5"/>
      <c r="U206" s="5"/>
      <c r="V206" s="5"/>
      <c r="W206" s="5"/>
      <c r="X206" s="5"/>
      <c r="Y206" s="5"/>
      <c r="Z206" s="5"/>
    </row>
    <row r="207" spans="1:26" ht="15.75" customHeight="1">
      <c r="A207" s="5"/>
      <c r="B207" s="5"/>
      <c r="C207" s="5"/>
      <c r="D207" s="5"/>
      <c r="E207" s="5"/>
      <c r="F207" s="5"/>
      <c r="G207" s="477"/>
      <c r="H207" s="5"/>
      <c r="I207" s="5"/>
      <c r="J207" s="5"/>
      <c r="K207" s="5"/>
      <c r="L207" s="5"/>
      <c r="M207" s="4"/>
      <c r="N207" s="4"/>
      <c r="O207" s="4"/>
      <c r="P207" s="4"/>
      <c r="Q207" s="4"/>
      <c r="R207" s="4"/>
      <c r="S207" s="4"/>
      <c r="T207" s="5"/>
      <c r="U207" s="5"/>
      <c r="V207" s="5"/>
      <c r="W207" s="5"/>
      <c r="X207" s="5"/>
      <c r="Y207" s="5"/>
      <c r="Z207" s="5"/>
    </row>
    <row r="208" spans="1:26" ht="15.75" customHeight="1">
      <c r="A208" s="5"/>
      <c r="B208" s="5"/>
      <c r="C208" s="5"/>
      <c r="D208" s="5"/>
      <c r="E208" s="5"/>
      <c r="F208" s="5"/>
      <c r="G208" s="477"/>
      <c r="H208" s="5"/>
      <c r="I208" s="5"/>
      <c r="J208" s="5"/>
      <c r="K208" s="5"/>
      <c r="L208" s="5"/>
      <c r="M208" s="4"/>
      <c r="N208" s="4"/>
      <c r="O208" s="4"/>
      <c r="P208" s="4"/>
      <c r="Q208" s="4"/>
      <c r="R208" s="4"/>
      <c r="S208" s="4"/>
      <c r="T208" s="5"/>
      <c r="U208" s="5"/>
      <c r="V208" s="5"/>
      <c r="W208" s="5"/>
      <c r="X208" s="5"/>
      <c r="Y208" s="5"/>
      <c r="Z208" s="5"/>
    </row>
    <row r="209" spans="1:26" ht="15.75" customHeight="1">
      <c r="A209" s="5"/>
      <c r="B209" s="5"/>
      <c r="C209" s="5"/>
      <c r="D209" s="5"/>
      <c r="E209" s="5"/>
      <c r="F209" s="5"/>
      <c r="G209" s="477"/>
      <c r="H209" s="5"/>
      <c r="I209" s="5"/>
      <c r="J209" s="5"/>
      <c r="K209" s="5"/>
      <c r="L209" s="5"/>
      <c r="M209" s="4"/>
      <c r="N209" s="4"/>
      <c r="O209" s="4"/>
      <c r="P209" s="4"/>
      <c r="Q209" s="4"/>
      <c r="R209" s="4"/>
      <c r="S209" s="4"/>
      <c r="T209" s="5"/>
      <c r="U209" s="5"/>
      <c r="V209" s="5"/>
      <c r="W209" s="5"/>
      <c r="X209" s="5"/>
      <c r="Y209" s="5"/>
      <c r="Z209" s="5"/>
    </row>
    <row r="210" spans="1:26" ht="15.75" customHeight="1">
      <c r="A210" s="5"/>
      <c r="B210" s="5"/>
      <c r="C210" s="5"/>
      <c r="D210" s="5"/>
      <c r="E210" s="5"/>
      <c r="F210" s="5"/>
      <c r="G210" s="477"/>
      <c r="H210" s="5"/>
      <c r="I210" s="5"/>
      <c r="J210" s="5"/>
      <c r="K210" s="5"/>
      <c r="L210" s="5"/>
      <c r="M210" s="4"/>
      <c r="N210" s="4"/>
      <c r="O210" s="4"/>
      <c r="P210" s="4"/>
      <c r="Q210" s="4"/>
      <c r="R210" s="4"/>
      <c r="S210" s="4"/>
      <c r="T210" s="5"/>
      <c r="U210" s="5"/>
      <c r="V210" s="5"/>
      <c r="W210" s="5"/>
      <c r="X210" s="5"/>
      <c r="Y210" s="5"/>
      <c r="Z210" s="5"/>
    </row>
    <row r="211" spans="1:26" ht="15.75" customHeight="1">
      <c r="A211" s="5"/>
      <c r="B211" s="5"/>
      <c r="C211" s="5"/>
      <c r="D211" s="5"/>
      <c r="E211" s="5"/>
      <c r="F211" s="5"/>
      <c r="G211" s="477"/>
      <c r="H211" s="5"/>
      <c r="I211" s="5"/>
      <c r="J211" s="5"/>
      <c r="K211" s="5"/>
      <c r="L211" s="5"/>
      <c r="M211" s="4"/>
      <c r="N211" s="4"/>
      <c r="O211" s="4"/>
      <c r="P211" s="4"/>
      <c r="Q211" s="4"/>
      <c r="R211" s="4"/>
      <c r="S211" s="4"/>
      <c r="T211" s="5"/>
      <c r="U211" s="5"/>
      <c r="V211" s="5"/>
      <c r="W211" s="5"/>
      <c r="X211" s="5"/>
      <c r="Y211" s="5"/>
      <c r="Z211" s="5"/>
    </row>
    <row r="212" spans="1:26" ht="15.75" customHeight="1">
      <c r="A212" s="5"/>
      <c r="B212" s="5"/>
      <c r="C212" s="5"/>
      <c r="D212" s="5"/>
      <c r="E212" s="5"/>
      <c r="F212" s="5"/>
      <c r="G212" s="477"/>
      <c r="H212" s="5"/>
      <c r="I212" s="5"/>
      <c r="J212" s="5"/>
      <c r="K212" s="5"/>
      <c r="L212" s="5"/>
      <c r="M212" s="4"/>
      <c r="N212" s="4"/>
      <c r="O212" s="4"/>
      <c r="P212" s="4"/>
      <c r="Q212" s="4"/>
      <c r="R212" s="4"/>
      <c r="S212" s="4"/>
      <c r="T212" s="5"/>
      <c r="U212" s="5"/>
      <c r="V212" s="5"/>
      <c r="W212" s="5"/>
      <c r="X212" s="5"/>
      <c r="Y212" s="5"/>
      <c r="Z212" s="5"/>
    </row>
    <row r="213" spans="1:26" ht="15.75" customHeight="1">
      <c r="A213" s="5"/>
      <c r="B213" s="5"/>
      <c r="C213" s="5"/>
      <c r="D213" s="5"/>
      <c r="E213" s="5"/>
      <c r="F213" s="5"/>
      <c r="G213" s="477"/>
      <c r="H213" s="5"/>
      <c r="I213" s="5"/>
      <c r="J213" s="5"/>
      <c r="K213" s="5"/>
      <c r="L213" s="5"/>
      <c r="M213" s="4"/>
      <c r="N213" s="4"/>
      <c r="O213" s="4"/>
      <c r="P213" s="4"/>
      <c r="Q213" s="4"/>
      <c r="R213" s="4"/>
      <c r="S213" s="4"/>
      <c r="T213" s="5"/>
      <c r="U213" s="5"/>
      <c r="V213" s="5"/>
      <c r="W213" s="5"/>
      <c r="X213" s="5"/>
      <c r="Y213" s="5"/>
      <c r="Z213" s="5"/>
    </row>
    <row r="214" spans="1:26" ht="15.75" customHeight="1">
      <c r="A214" s="5"/>
      <c r="B214" s="5"/>
      <c r="C214" s="5"/>
      <c r="D214" s="5"/>
      <c r="E214" s="5"/>
      <c r="F214" s="5"/>
      <c r="G214" s="477"/>
      <c r="H214" s="5"/>
      <c r="I214" s="5"/>
      <c r="J214" s="5"/>
      <c r="K214" s="5"/>
      <c r="L214" s="5"/>
      <c r="M214" s="4"/>
      <c r="N214" s="4"/>
      <c r="O214" s="4"/>
      <c r="P214" s="4"/>
      <c r="Q214" s="4"/>
      <c r="R214" s="4"/>
      <c r="S214" s="4"/>
      <c r="T214" s="5"/>
      <c r="U214" s="5"/>
      <c r="V214" s="5"/>
      <c r="W214" s="5"/>
      <c r="X214" s="5"/>
      <c r="Y214" s="5"/>
      <c r="Z214" s="5"/>
    </row>
    <row r="215" spans="1:26" ht="15.75" customHeight="1">
      <c r="A215" s="5"/>
      <c r="B215" s="5"/>
      <c r="C215" s="5"/>
      <c r="D215" s="5"/>
      <c r="E215" s="5"/>
      <c r="F215" s="5"/>
      <c r="G215" s="477"/>
      <c r="H215" s="5"/>
      <c r="I215" s="5"/>
      <c r="J215" s="5"/>
      <c r="K215" s="5"/>
      <c r="L215" s="5"/>
      <c r="M215" s="4"/>
      <c r="N215" s="4"/>
      <c r="O215" s="4"/>
      <c r="P215" s="4"/>
      <c r="Q215" s="4"/>
      <c r="R215" s="4"/>
      <c r="S215" s="4"/>
      <c r="T215" s="5"/>
      <c r="U215" s="5"/>
      <c r="V215" s="5"/>
      <c r="W215" s="5"/>
      <c r="X215" s="5"/>
      <c r="Y215" s="5"/>
      <c r="Z215" s="5"/>
    </row>
    <row r="216" spans="1:26" ht="15.75" customHeight="1">
      <c r="A216" s="5"/>
      <c r="B216" s="5"/>
      <c r="C216" s="5"/>
      <c r="D216" s="5"/>
      <c r="E216" s="5"/>
      <c r="F216" s="5"/>
      <c r="G216" s="477"/>
      <c r="H216" s="5"/>
      <c r="I216" s="5"/>
      <c r="J216" s="5"/>
      <c r="K216" s="5"/>
      <c r="L216" s="5"/>
      <c r="M216" s="4"/>
      <c r="N216" s="4"/>
      <c r="O216" s="4"/>
      <c r="P216" s="4"/>
      <c r="Q216" s="4"/>
      <c r="R216" s="4"/>
      <c r="S216" s="4"/>
      <c r="T216" s="5"/>
      <c r="U216" s="5"/>
      <c r="V216" s="5"/>
      <c r="W216" s="5"/>
      <c r="X216" s="5"/>
      <c r="Y216" s="5"/>
      <c r="Z216" s="5"/>
    </row>
    <row r="217" spans="1:26" ht="15.75" customHeight="1">
      <c r="A217" s="5"/>
      <c r="B217" s="5"/>
      <c r="C217" s="5"/>
      <c r="D217" s="5"/>
      <c r="E217" s="5"/>
      <c r="F217" s="5"/>
      <c r="G217" s="477"/>
      <c r="H217" s="5"/>
      <c r="I217" s="5"/>
      <c r="J217" s="5"/>
      <c r="K217" s="5"/>
      <c r="L217" s="5"/>
      <c r="M217" s="4"/>
      <c r="N217" s="4"/>
      <c r="O217" s="4"/>
      <c r="P217" s="4"/>
      <c r="Q217" s="4"/>
      <c r="R217" s="4"/>
      <c r="S217" s="4"/>
      <c r="T217" s="5"/>
      <c r="U217" s="5"/>
      <c r="V217" s="5"/>
      <c r="W217" s="5"/>
      <c r="X217" s="5"/>
      <c r="Y217" s="5"/>
      <c r="Z217" s="5"/>
    </row>
    <row r="218" spans="1:26" ht="15.75" customHeight="1">
      <c r="A218" s="5"/>
      <c r="B218" s="5"/>
      <c r="C218" s="5"/>
      <c r="D218" s="5"/>
      <c r="E218" s="5"/>
      <c r="F218" s="5"/>
      <c r="G218" s="477"/>
      <c r="H218" s="5"/>
      <c r="I218" s="5"/>
      <c r="J218" s="5"/>
      <c r="K218" s="5"/>
      <c r="L218" s="5"/>
      <c r="M218" s="4"/>
      <c r="N218" s="4"/>
      <c r="O218" s="4"/>
      <c r="P218" s="4"/>
      <c r="Q218" s="4"/>
      <c r="R218" s="4"/>
      <c r="S218" s="4"/>
      <c r="T218" s="5"/>
      <c r="U218" s="5"/>
      <c r="V218" s="5"/>
      <c r="W218" s="5"/>
      <c r="X218" s="5"/>
      <c r="Y218" s="5"/>
      <c r="Z218" s="5"/>
    </row>
    <row r="219" spans="1:26" ht="15.75" customHeight="1">
      <c r="A219" s="5"/>
      <c r="B219" s="5"/>
      <c r="C219" s="5"/>
      <c r="D219" s="5"/>
      <c r="E219" s="5"/>
      <c r="F219" s="5"/>
      <c r="G219" s="477"/>
      <c r="H219" s="5"/>
      <c r="I219" s="5"/>
      <c r="J219" s="5"/>
      <c r="K219" s="5"/>
      <c r="L219" s="5"/>
      <c r="M219" s="4"/>
      <c r="N219" s="4"/>
      <c r="O219" s="4"/>
      <c r="P219" s="4"/>
      <c r="Q219" s="4"/>
      <c r="R219" s="4"/>
      <c r="S219" s="4"/>
      <c r="T219" s="5"/>
      <c r="U219" s="5"/>
      <c r="V219" s="5"/>
      <c r="W219" s="5"/>
      <c r="X219" s="5"/>
      <c r="Y219" s="5"/>
      <c r="Z219" s="5"/>
    </row>
    <row r="220" spans="1:26" ht="15.75" customHeight="1">
      <c r="A220" s="5"/>
      <c r="B220" s="5"/>
      <c r="C220" s="5"/>
      <c r="D220" s="5"/>
      <c r="E220" s="5"/>
      <c r="F220" s="5"/>
      <c r="G220" s="477"/>
      <c r="H220" s="5"/>
      <c r="I220" s="5"/>
      <c r="J220" s="5"/>
      <c r="K220" s="5"/>
      <c r="L220" s="5"/>
      <c r="M220" s="4"/>
      <c r="N220" s="4"/>
      <c r="O220" s="4"/>
      <c r="P220" s="4"/>
      <c r="Q220" s="4"/>
      <c r="R220" s="4"/>
      <c r="S220" s="4"/>
      <c r="T220" s="5"/>
      <c r="U220" s="5"/>
      <c r="V220" s="5"/>
      <c r="W220" s="5"/>
      <c r="X220" s="5"/>
      <c r="Y220" s="5"/>
      <c r="Z220" s="5"/>
    </row>
    <row r="221" spans="1:26" ht="15.75" customHeight="1">
      <c r="A221" s="5"/>
      <c r="B221" s="5"/>
      <c r="C221" s="5"/>
      <c r="D221" s="5"/>
      <c r="E221" s="5"/>
      <c r="F221" s="5"/>
      <c r="G221" s="477"/>
      <c r="H221" s="5"/>
      <c r="I221" s="5"/>
      <c r="J221" s="5"/>
      <c r="K221" s="5"/>
      <c r="L221" s="5"/>
      <c r="M221" s="4"/>
      <c r="N221" s="4"/>
      <c r="O221" s="4"/>
      <c r="P221" s="4"/>
      <c r="Q221" s="4"/>
      <c r="R221" s="4"/>
      <c r="S221" s="4"/>
      <c r="T221" s="5"/>
      <c r="U221" s="5"/>
      <c r="V221" s="5"/>
      <c r="W221" s="5"/>
      <c r="X221" s="5"/>
      <c r="Y221" s="5"/>
      <c r="Z221" s="5"/>
    </row>
    <row r="222" spans="1:26" ht="15.75" customHeight="1">
      <c r="A222" s="5"/>
      <c r="B222" s="5"/>
      <c r="C222" s="5"/>
      <c r="D222" s="5"/>
      <c r="E222" s="5"/>
      <c r="F222" s="5"/>
      <c r="G222" s="477"/>
      <c r="H222" s="5"/>
      <c r="I222" s="5"/>
      <c r="J222" s="5"/>
      <c r="K222" s="5"/>
      <c r="L222" s="5"/>
      <c r="M222" s="4"/>
      <c r="N222" s="4"/>
      <c r="O222" s="4"/>
      <c r="P222" s="4"/>
      <c r="Q222" s="4"/>
      <c r="R222" s="4"/>
      <c r="S222" s="4"/>
      <c r="T222" s="5"/>
      <c r="U222" s="5"/>
      <c r="V222" s="5"/>
      <c r="W222" s="5"/>
      <c r="X222" s="5"/>
      <c r="Y222" s="5"/>
      <c r="Z222" s="5"/>
    </row>
    <row r="223" spans="1:26" ht="15.75" customHeight="1">
      <c r="A223" s="5"/>
      <c r="B223" s="5"/>
      <c r="C223" s="5"/>
      <c r="D223" s="5"/>
      <c r="E223" s="5"/>
      <c r="F223" s="5"/>
      <c r="G223" s="477"/>
      <c r="H223" s="5"/>
      <c r="I223" s="5"/>
      <c r="J223" s="5"/>
      <c r="K223" s="5"/>
      <c r="L223" s="5"/>
      <c r="M223" s="4"/>
      <c r="N223" s="4"/>
      <c r="O223" s="4"/>
      <c r="P223" s="4"/>
      <c r="Q223" s="4"/>
      <c r="R223" s="4"/>
      <c r="S223" s="4"/>
      <c r="T223" s="5"/>
      <c r="U223" s="5"/>
      <c r="V223" s="5"/>
      <c r="W223" s="5"/>
      <c r="X223" s="5"/>
      <c r="Y223" s="5"/>
      <c r="Z223" s="5"/>
    </row>
    <row r="224" spans="1:26" ht="15.75" customHeight="1">
      <c r="A224" s="5"/>
      <c r="B224" s="5"/>
      <c r="C224" s="5"/>
      <c r="D224" s="5"/>
      <c r="E224" s="5"/>
      <c r="F224" s="5"/>
      <c r="G224" s="477"/>
      <c r="H224" s="5"/>
      <c r="I224" s="5"/>
      <c r="J224" s="5"/>
      <c r="K224" s="5"/>
      <c r="L224" s="5"/>
      <c r="M224" s="4"/>
      <c r="N224" s="4"/>
      <c r="O224" s="4"/>
      <c r="P224" s="4"/>
      <c r="Q224" s="4"/>
      <c r="R224" s="4"/>
      <c r="S224" s="4"/>
      <c r="T224" s="5"/>
      <c r="U224" s="5"/>
      <c r="V224" s="5"/>
      <c r="W224" s="5"/>
      <c r="X224" s="5"/>
      <c r="Y224" s="5"/>
      <c r="Z224" s="5"/>
    </row>
    <row r="225" spans="1:26" ht="15.75" customHeight="1">
      <c r="A225" s="5"/>
      <c r="B225" s="5"/>
      <c r="C225" s="5"/>
      <c r="D225" s="5"/>
      <c r="E225" s="5"/>
      <c r="F225" s="5"/>
      <c r="G225" s="477"/>
      <c r="H225" s="5"/>
      <c r="I225" s="5"/>
      <c r="J225" s="5"/>
      <c r="K225" s="5"/>
      <c r="L225" s="5"/>
      <c r="M225" s="4"/>
      <c r="N225" s="4"/>
      <c r="O225" s="4"/>
      <c r="P225" s="4"/>
      <c r="Q225" s="4"/>
      <c r="R225" s="4"/>
      <c r="S225" s="4"/>
      <c r="T225" s="5"/>
      <c r="U225" s="5"/>
      <c r="V225" s="5"/>
      <c r="W225" s="5"/>
      <c r="X225" s="5"/>
      <c r="Y225" s="5"/>
      <c r="Z225" s="5"/>
    </row>
    <row r="226" spans="1:26" ht="15.75" customHeight="1">
      <c r="A226" s="5"/>
      <c r="B226" s="5"/>
      <c r="C226" s="5"/>
      <c r="D226" s="5"/>
      <c r="E226" s="5"/>
      <c r="F226" s="5"/>
      <c r="G226" s="477"/>
      <c r="H226" s="5"/>
      <c r="I226" s="5"/>
      <c r="J226" s="5"/>
      <c r="K226" s="5"/>
      <c r="L226" s="5"/>
      <c r="M226" s="4"/>
      <c r="N226" s="4"/>
      <c r="O226" s="4"/>
      <c r="P226" s="4"/>
      <c r="Q226" s="4"/>
      <c r="R226" s="4"/>
      <c r="S226" s="4"/>
      <c r="T226" s="5"/>
      <c r="U226" s="5"/>
      <c r="V226" s="5"/>
      <c r="W226" s="5"/>
      <c r="X226" s="5"/>
      <c r="Y226" s="5"/>
      <c r="Z226" s="5"/>
    </row>
    <row r="227" spans="1:26" ht="15.75" customHeight="1">
      <c r="A227" s="5"/>
      <c r="B227" s="5"/>
      <c r="C227" s="5"/>
      <c r="D227" s="5"/>
      <c r="E227" s="5"/>
      <c r="F227" s="5"/>
      <c r="G227" s="477"/>
      <c r="H227" s="5"/>
      <c r="I227" s="5"/>
      <c r="J227" s="5"/>
      <c r="K227" s="5"/>
      <c r="L227" s="5"/>
      <c r="M227" s="4"/>
      <c r="N227" s="4"/>
      <c r="O227" s="4"/>
      <c r="P227" s="4"/>
      <c r="Q227" s="4"/>
      <c r="R227" s="4"/>
      <c r="S227" s="4"/>
      <c r="T227" s="5"/>
      <c r="U227" s="5"/>
      <c r="V227" s="5"/>
      <c r="W227" s="5"/>
      <c r="X227" s="5"/>
      <c r="Y227" s="5"/>
      <c r="Z227" s="5"/>
    </row>
    <row r="228" spans="1:26" ht="15.75" customHeight="1">
      <c r="A228" s="5"/>
      <c r="B228" s="5"/>
      <c r="C228" s="5"/>
      <c r="D228" s="5"/>
      <c r="E228" s="5"/>
      <c r="F228" s="5"/>
      <c r="G228" s="477"/>
      <c r="H228" s="5"/>
      <c r="I228" s="5"/>
      <c r="J228" s="5"/>
      <c r="K228" s="5"/>
      <c r="L228" s="5"/>
      <c r="M228" s="4"/>
      <c r="N228" s="4"/>
      <c r="O228" s="4"/>
      <c r="P228" s="4"/>
      <c r="Q228" s="4"/>
      <c r="R228" s="4"/>
      <c r="S228" s="4"/>
      <c r="T228" s="5"/>
      <c r="U228" s="5"/>
      <c r="V228" s="5"/>
      <c r="W228" s="5"/>
      <c r="X228" s="5"/>
      <c r="Y228" s="5"/>
      <c r="Z228" s="5"/>
    </row>
    <row r="229" spans="1:26" ht="15.75" customHeight="1">
      <c r="A229" s="5"/>
      <c r="B229" s="5"/>
      <c r="C229" s="5"/>
      <c r="D229" s="5"/>
      <c r="E229" s="5"/>
      <c r="F229" s="5"/>
      <c r="G229" s="477"/>
      <c r="H229" s="5"/>
      <c r="I229" s="5"/>
      <c r="J229" s="5"/>
      <c r="K229" s="5"/>
      <c r="L229" s="5"/>
      <c r="M229" s="4"/>
      <c r="N229" s="4"/>
      <c r="O229" s="4"/>
      <c r="P229" s="4"/>
      <c r="Q229" s="4"/>
      <c r="R229" s="4"/>
      <c r="S229" s="4"/>
      <c r="T229" s="5"/>
      <c r="U229" s="5"/>
      <c r="V229" s="5"/>
      <c r="W229" s="5"/>
      <c r="X229" s="5"/>
      <c r="Y229" s="5"/>
      <c r="Z229" s="5"/>
    </row>
    <row r="230" spans="1:26" ht="15.75" customHeight="1">
      <c r="A230" s="5"/>
      <c r="B230" s="5"/>
      <c r="C230" s="5"/>
      <c r="D230" s="5"/>
      <c r="E230" s="5"/>
      <c r="F230" s="5"/>
      <c r="G230" s="477"/>
      <c r="H230" s="5"/>
      <c r="I230" s="5"/>
      <c r="J230" s="5"/>
      <c r="K230" s="5"/>
      <c r="L230" s="5"/>
      <c r="M230" s="4"/>
      <c r="N230" s="4"/>
      <c r="O230" s="4"/>
      <c r="P230" s="4"/>
      <c r="Q230" s="4"/>
      <c r="R230" s="4"/>
      <c r="S230" s="4"/>
      <c r="T230" s="5"/>
      <c r="U230" s="5"/>
      <c r="V230" s="5"/>
      <c r="W230" s="5"/>
      <c r="X230" s="5"/>
      <c r="Y230" s="5"/>
      <c r="Z230" s="5"/>
    </row>
    <row r="231" spans="1:26" ht="15.75" customHeight="1">
      <c r="A231" s="5"/>
      <c r="B231" s="5"/>
      <c r="C231" s="5"/>
      <c r="D231" s="5"/>
      <c r="E231" s="5"/>
      <c r="F231" s="5"/>
      <c r="G231" s="477"/>
      <c r="H231" s="5"/>
      <c r="I231" s="5"/>
      <c r="J231" s="5"/>
      <c r="K231" s="5"/>
      <c r="L231" s="5"/>
      <c r="M231" s="4"/>
      <c r="N231" s="4"/>
      <c r="O231" s="4"/>
      <c r="P231" s="4"/>
      <c r="Q231" s="4"/>
      <c r="R231" s="4"/>
      <c r="S231" s="4"/>
      <c r="T231" s="5"/>
      <c r="U231" s="5"/>
      <c r="V231" s="5"/>
      <c r="W231" s="5"/>
      <c r="X231" s="5"/>
      <c r="Y231" s="5"/>
      <c r="Z231" s="5"/>
    </row>
    <row r="232" spans="1:26" ht="15.75" customHeight="1">
      <c r="A232" s="5"/>
      <c r="B232" s="5"/>
      <c r="C232" s="5"/>
      <c r="D232" s="5"/>
      <c r="E232" s="5"/>
      <c r="F232" s="5"/>
      <c r="G232" s="477"/>
      <c r="H232" s="5"/>
      <c r="I232" s="5"/>
      <c r="J232" s="5"/>
      <c r="K232" s="5"/>
      <c r="L232" s="5"/>
      <c r="M232" s="4"/>
      <c r="N232" s="4"/>
      <c r="O232" s="4"/>
      <c r="P232" s="4"/>
      <c r="Q232" s="4"/>
      <c r="R232" s="4"/>
      <c r="S232" s="4"/>
      <c r="T232" s="5"/>
      <c r="U232" s="5"/>
      <c r="V232" s="5"/>
      <c r="W232" s="5"/>
      <c r="X232" s="5"/>
      <c r="Y232" s="5"/>
      <c r="Z232" s="5"/>
    </row>
    <row r="233" spans="1:26" ht="15.75" customHeight="1">
      <c r="A233" s="5"/>
      <c r="B233" s="5"/>
      <c r="C233" s="5"/>
      <c r="D233" s="5"/>
      <c r="E233" s="5"/>
      <c r="F233" s="5"/>
      <c r="G233" s="477"/>
      <c r="H233" s="5"/>
      <c r="I233" s="5"/>
      <c r="J233" s="5"/>
      <c r="K233" s="5"/>
      <c r="L233" s="5"/>
      <c r="M233" s="4"/>
      <c r="N233" s="4"/>
      <c r="O233" s="4"/>
      <c r="P233" s="4"/>
      <c r="Q233" s="4"/>
      <c r="R233" s="4"/>
      <c r="S233" s="4"/>
      <c r="T233" s="5"/>
      <c r="U233" s="5"/>
      <c r="V233" s="5"/>
      <c r="W233" s="5"/>
      <c r="X233" s="5"/>
      <c r="Y233" s="5"/>
      <c r="Z233" s="5"/>
    </row>
    <row r="234" spans="1:26" ht="15.75" customHeight="1">
      <c r="A234" s="5"/>
      <c r="B234" s="5"/>
      <c r="C234" s="5"/>
      <c r="D234" s="5"/>
      <c r="E234" s="5"/>
      <c r="F234" s="5"/>
      <c r="G234" s="477"/>
      <c r="H234" s="5"/>
      <c r="I234" s="5"/>
      <c r="J234" s="5"/>
      <c r="K234" s="5"/>
      <c r="L234" s="5"/>
      <c r="M234" s="4"/>
      <c r="N234" s="4"/>
      <c r="O234" s="4"/>
      <c r="P234" s="4"/>
      <c r="Q234" s="4"/>
      <c r="R234" s="4"/>
      <c r="S234" s="4"/>
      <c r="T234" s="5"/>
      <c r="U234" s="5"/>
      <c r="V234" s="5"/>
      <c r="W234" s="5"/>
      <c r="X234" s="5"/>
      <c r="Y234" s="5"/>
      <c r="Z234" s="5"/>
    </row>
    <row r="235" spans="1:26" ht="15.75" customHeight="1">
      <c r="A235" s="5"/>
      <c r="B235" s="5"/>
      <c r="C235" s="5"/>
      <c r="D235" s="5"/>
      <c r="E235" s="5"/>
      <c r="F235" s="5"/>
      <c r="G235" s="477"/>
      <c r="H235" s="5"/>
      <c r="I235" s="5"/>
      <c r="J235" s="5"/>
      <c r="K235" s="5"/>
      <c r="L235" s="5"/>
      <c r="M235" s="4"/>
      <c r="N235" s="4"/>
      <c r="O235" s="4"/>
      <c r="P235" s="4"/>
      <c r="Q235" s="4"/>
      <c r="R235" s="4"/>
      <c r="S235" s="4"/>
      <c r="T235" s="5"/>
      <c r="U235" s="5"/>
      <c r="V235" s="5"/>
      <c r="W235" s="5"/>
      <c r="X235" s="5"/>
      <c r="Y235" s="5"/>
      <c r="Z235" s="5"/>
    </row>
    <row r="236" spans="1:26" ht="15.75" customHeight="1">
      <c r="A236" s="5"/>
      <c r="B236" s="5"/>
      <c r="C236" s="5"/>
      <c r="D236" s="5"/>
      <c r="E236" s="5"/>
      <c r="F236" s="5"/>
      <c r="G236" s="477"/>
      <c r="H236" s="5"/>
      <c r="I236" s="5"/>
      <c r="J236" s="5"/>
      <c r="K236" s="5"/>
      <c r="L236" s="5"/>
      <c r="M236" s="4"/>
      <c r="N236" s="4"/>
      <c r="O236" s="4"/>
      <c r="P236" s="4"/>
      <c r="Q236" s="4"/>
      <c r="R236" s="4"/>
      <c r="S236" s="4"/>
      <c r="T236" s="5"/>
      <c r="U236" s="5"/>
      <c r="V236" s="5"/>
      <c r="W236" s="5"/>
      <c r="X236" s="5"/>
      <c r="Y236" s="5"/>
      <c r="Z236" s="5"/>
    </row>
    <row r="237" spans="1:26" ht="15.75" customHeight="1">
      <c r="A237" s="5"/>
      <c r="B237" s="5"/>
      <c r="C237" s="5"/>
      <c r="D237" s="5"/>
      <c r="E237" s="5"/>
      <c r="F237" s="5"/>
      <c r="G237" s="477"/>
      <c r="H237" s="5"/>
      <c r="I237" s="5"/>
      <c r="J237" s="5"/>
      <c r="K237" s="5"/>
      <c r="L237" s="5"/>
      <c r="M237" s="4"/>
      <c r="N237" s="4"/>
      <c r="O237" s="4"/>
      <c r="P237" s="4"/>
      <c r="Q237" s="4"/>
      <c r="R237" s="4"/>
      <c r="S237" s="4"/>
      <c r="T237" s="5"/>
      <c r="U237" s="5"/>
      <c r="V237" s="5"/>
      <c r="W237" s="5"/>
      <c r="X237" s="5"/>
      <c r="Y237" s="5"/>
      <c r="Z237" s="5"/>
    </row>
    <row r="238" spans="1:26" ht="15.75" customHeight="1">
      <c r="A238" s="5"/>
      <c r="B238" s="5"/>
      <c r="C238" s="5"/>
      <c r="D238" s="5"/>
      <c r="E238" s="5"/>
      <c r="F238" s="5"/>
      <c r="G238" s="477"/>
      <c r="H238" s="5"/>
      <c r="I238" s="5"/>
      <c r="J238" s="5"/>
      <c r="K238" s="5"/>
      <c r="L238" s="5"/>
      <c r="M238" s="4"/>
      <c r="N238" s="4"/>
      <c r="O238" s="4"/>
      <c r="P238" s="4"/>
      <c r="Q238" s="4"/>
      <c r="R238" s="4"/>
      <c r="S238" s="4"/>
      <c r="T238" s="5"/>
      <c r="U238" s="5"/>
      <c r="V238" s="5"/>
      <c r="W238" s="5"/>
      <c r="X238" s="5"/>
      <c r="Y238" s="5"/>
      <c r="Z238" s="5"/>
    </row>
    <row r="239" spans="1:26" ht="15.75" customHeight="1">
      <c r="A239" s="5"/>
      <c r="B239" s="5"/>
      <c r="C239" s="5"/>
      <c r="D239" s="5"/>
      <c r="E239" s="5"/>
      <c r="F239" s="5"/>
      <c r="G239" s="477"/>
      <c r="H239" s="5"/>
      <c r="I239" s="5"/>
      <c r="J239" s="5"/>
      <c r="K239" s="5"/>
      <c r="L239" s="5"/>
      <c r="M239" s="4"/>
      <c r="N239" s="4"/>
      <c r="O239" s="4"/>
      <c r="P239" s="4"/>
      <c r="Q239" s="4"/>
      <c r="R239" s="4"/>
      <c r="S239" s="4"/>
      <c r="T239" s="5"/>
      <c r="U239" s="5"/>
      <c r="V239" s="5"/>
      <c r="W239" s="5"/>
      <c r="X239" s="5"/>
      <c r="Y239" s="5"/>
      <c r="Z239" s="5"/>
    </row>
    <row r="240" spans="1:26" ht="15.75" customHeight="1">
      <c r="A240" s="5"/>
      <c r="B240" s="5"/>
      <c r="C240" s="5"/>
      <c r="D240" s="5"/>
      <c r="E240" s="5"/>
      <c r="F240" s="5"/>
      <c r="G240" s="477"/>
      <c r="H240" s="5"/>
      <c r="I240" s="5"/>
      <c r="J240" s="5"/>
      <c r="K240" s="5"/>
      <c r="L240" s="5"/>
      <c r="M240" s="4"/>
      <c r="N240" s="4"/>
      <c r="O240" s="4"/>
      <c r="P240" s="4"/>
      <c r="Q240" s="4"/>
      <c r="R240" s="4"/>
      <c r="S240" s="4"/>
      <c r="T240" s="5"/>
      <c r="U240" s="5"/>
      <c r="V240" s="5"/>
      <c r="W240" s="5"/>
      <c r="X240" s="5"/>
      <c r="Y240" s="5"/>
      <c r="Z240" s="5"/>
    </row>
    <row r="241" spans="1:26" ht="15.75" customHeight="1">
      <c r="A241" s="5"/>
      <c r="B241" s="5"/>
      <c r="C241" s="5"/>
      <c r="D241" s="5"/>
      <c r="E241" s="5"/>
      <c r="F241" s="5"/>
      <c r="G241" s="477"/>
      <c r="H241" s="5"/>
      <c r="I241" s="5"/>
      <c r="J241" s="5"/>
      <c r="K241" s="5"/>
      <c r="L241" s="5"/>
      <c r="M241" s="4"/>
      <c r="N241" s="4"/>
      <c r="O241" s="4"/>
      <c r="P241" s="4"/>
      <c r="Q241" s="4"/>
      <c r="R241" s="4"/>
      <c r="S241" s="4"/>
      <c r="T241" s="5"/>
      <c r="U241" s="5"/>
      <c r="V241" s="5"/>
      <c r="W241" s="5"/>
      <c r="X241" s="5"/>
      <c r="Y241" s="5"/>
      <c r="Z241" s="5"/>
    </row>
    <row r="242" spans="1:26" ht="15.75" customHeight="1">
      <c r="A242" s="5"/>
      <c r="B242" s="5"/>
      <c r="C242" s="5"/>
      <c r="D242" s="5"/>
      <c r="E242" s="5"/>
      <c r="F242" s="5"/>
      <c r="G242" s="477"/>
      <c r="H242" s="5"/>
      <c r="I242" s="5"/>
      <c r="J242" s="5"/>
      <c r="K242" s="5"/>
      <c r="L242" s="5"/>
      <c r="M242" s="4"/>
      <c r="N242" s="4"/>
      <c r="O242" s="4"/>
      <c r="P242" s="4"/>
      <c r="Q242" s="4"/>
      <c r="R242" s="4"/>
      <c r="S242" s="4"/>
      <c r="T242" s="5"/>
      <c r="U242" s="5"/>
      <c r="V242" s="5"/>
      <c r="W242" s="5"/>
      <c r="X242" s="5"/>
      <c r="Y242" s="5"/>
      <c r="Z242" s="5"/>
    </row>
    <row r="243" spans="1:26" ht="15.75" customHeight="1">
      <c r="A243" s="5"/>
      <c r="B243" s="5"/>
      <c r="C243" s="5"/>
      <c r="D243" s="5"/>
      <c r="E243" s="5"/>
      <c r="F243" s="5"/>
      <c r="G243" s="477"/>
      <c r="H243" s="5"/>
      <c r="I243" s="5"/>
      <c r="J243" s="5"/>
      <c r="K243" s="5"/>
      <c r="L243" s="5"/>
      <c r="M243" s="4"/>
      <c r="N243" s="4"/>
      <c r="O243" s="4"/>
      <c r="P243" s="4"/>
      <c r="Q243" s="4"/>
      <c r="R243" s="4"/>
      <c r="S243" s="4"/>
      <c r="T243" s="5"/>
      <c r="U243" s="5"/>
      <c r="V243" s="5"/>
      <c r="W243" s="5"/>
      <c r="X243" s="5"/>
      <c r="Y243" s="5"/>
      <c r="Z243" s="5"/>
    </row>
    <row r="244" spans="1:26" ht="15.75" customHeight="1">
      <c r="A244" s="5"/>
      <c r="B244" s="5"/>
      <c r="C244" s="5"/>
      <c r="D244" s="5"/>
      <c r="E244" s="5"/>
      <c r="F244" s="5"/>
      <c r="G244" s="477"/>
      <c r="H244" s="5"/>
      <c r="I244" s="5"/>
      <c r="J244" s="5"/>
      <c r="K244" s="5"/>
      <c r="L244" s="5"/>
      <c r="M244" s="4"/>
      <c r="N244" s="4"/>
      <c r="O244" s="4"/>
      <c r="P244" s="4"/>
      <c r="Q244" s="4"/>
      <c r="R244" s="4"/>
      <c r="S244" s="4"/>
      <c r="T244" s="5"/>
      <c r="U244" s="5"/>
      <c r="V244" s="5"/>
      <c r="W244" s="5"/>
      <c r="X244" s="5"/>
      <c r="Y244" s="5"/>
      <c r="Z244" s="5"/>
    </row>
    <row r="245" spans="1:26" ht="15.75" customHeight="1">
      <c r="A245" s="5"/>
      <c r="B245" s="5"/>
      <c r="C245" s="5"/>
      <c r="D245" s="5"/>
      <c r="E245" s="5"/>
      <c r="F245" s="5"/>
      <c r="G245" s="477"/>
      <c r="H245" s="5"/>
      <c r="I245" s="5"/>
      <c r="J245" s="5"/>
      <c r="K245" s="5"/>
      <c r="L245" s="5"/>
      <c r="M245" s="4"/>
      <c r="N245" s="4"/>
      <c r="O245" s="4"/>
      <c r="P245" s="4"/>
      <c r="Q245" s="4"/>
      <c r="R245" s="4"/>
      <c r="S245" s="4"/>
      <c r="T245" s="5"/>
      <c r="U245" s="5"/>
      <c r="V245" s="5"/>
      <c r="W245" s="5"/>
      <c r="X245" s="5"/>
      <c r="Y245" s="5"/>
      <c r="Z245" s="5"/>
    </row>
    <row r="246" spans="1:26" ht="15.75" customHeight="1">
      <c r="A246" s="5"/>
      <c r="B246" s="5"/>
      <c r="C246" s="5"/>
      <c r="D246" s="5"/>
      <c r="E246" s="5"/>
      <c r="F246" s="5"/>
      <c r="G246" s="477"/>
      <c r="H246" s="5"/>
      <c r="I246" s="5"/>
      <c r="J246" s="5"/>
      <c r="K246" s="5"/>
      <c r="L246" s="5"/>
      <c r="M246" s="4"/>
      <c r="N246" s="4"/>
      <c r="O246" s="4"/>
      <c r="P246" s="4"/>
      <c r="Q246" s="4"/>
      <c r="R246" s="4"/>
      <c r="S246" s="4"/>
      <c r="T246" s="5"/>
      <c r="U246" s="5"/>
      <c r="V246" s="5"/>
      <c r="W246" s="5"/>
      <c r="X246" s="5"/>
      <c r="Y246" s="5"/>
      <c r="Z246" s="5"/>
    </row>
    <row r="247" spans="1:26" ht="15.75" customHeight="1">
      <c r="A247" s="5"/>
      <c r="B247" s="5"/>
      <c r="C247" s="5"/>
      <c r="D247" s="5"/>
      <c r="E247" s="5"/>
      <c r="F247" s="5"/>
      <c r="G247" s="477"/>
      <c r="H247" s="5"/>
      <c r="I247" s="5"/>
      <c r="J247" s="5"/>
      <c r="K247" s="5"/>
      <c r="L247" s="5"/>
      <c r="M247" s="4"/>
      <c r="N247" s="4"/>
      <c r="O247" s="4"/>
      <c r="P247" s="4"/>
      <c r="Q247" s="4"/>
      <c r="R247" s="4"/>
      <c r="S247" s="4"/>
      <c r="T247" s="5"/>
      <c r="U247" s="5"/>
      <c r="V247" s="5"/>
      <c r="W247" s="5"/>
      <c r="X247" s="5"/>
      <c r="Y247" s="5"/>
      <c r="Z247" s="5"/>
    </row>
    <row r="248" spans="1:26" ht="15.75" customHeight="1">
      <c r="A248" s="5"/>
      <c r="B248" s="5"/>
      <c r="C248" s="5"/>
      <c r="D248" s="5"/>
      <c r="E248" s="5"/>
      <c r="F248" s="5"/>
      <c r="G248" s="477"/>
      <c r="H248" s="5"/>
      <c r="I248" s="5"/>
      <c r="J248" s="5"/>
      <c r="K248" s="5"/>
      <c r="L248" s="5"/>
      <c r="M248" s="4"/>
      <c r="N248" s="4"/>
      <c r="O248" s="4"/>
      <c r="P248" s="4"/>
      <c r="Q248" s="4"/>
      <c r="R248" s="4"/>
      <c r="S248" s="4"/>
      <c r="T248" s="5"/>
      <c r="U248" s="5"/>
      <c r="V248" s="5"/>
      <c r="W248" s="5"/>
      <c r="X248" s="5"/>
      <c r="Y248" s="5"/>
      <c r="Z248" s="5"/>
    </row>
    <row r="249" spans="1:26" ht="15.75" customHeight="1">
      <c r="A249" s="5"/>
      <c r="B249" s="5"/>
      <c r="C249" s="5"/>
      <c r="D249" s="5"/>
      <c r="E249" s="5"/>
      <c r="F249" s="5"/>
      <c r="G249" s="477"/>
      <c r="H249" s="5"/>
      <c r="I249" s="5"/>
      <c r="J249" s="5"/>
      <c r="K249" s="5"/>
      <c r="L249" s="5"/>
      <c r="M249" s="4"/>
      <c r="N249" s="4"/>
      <c r="O249" s="4"/>
      <c r="P249" s="4"/>
      <c r="Q249" s="4"/>
      <c r="R249" s="4"/>
      <c r="S249" s="4"/>
      <c r="T249" s="5"/>
      <c r="U249" s="5"/>
      <c r="V249" s="5"/>
      <c r="W249" s="5"/>
      <c r="X249" s="5"/>
      <c r="Y249" s="5"/>
      <c r="Z249" s="5"/>
    </row>
    <row r="250" spans="1:26" ht="15.75" customHeight="1">
      <c r="A250" s="5"/>
      <c r="B250" s="5"/>
      <c r="C250" s="5"/>
      <c r="D250" s="5"/>
      <c r="E250" s="5"/>
      <c r="F250" s="5"/>
      <c r="G250" s="477"/>
      <c r="H250" s="5"/>
      <c r="I250" s="5"/>
      <c r="J250" s="5"/>
      <c r="K250" s="5"/>
      <c r="L250" s="5"/>
      <c r="M250" s="4"/>
      <c r="N250" s="4"/>
      <c r="O250" s="4"/>
      <c r="P250" s="4"/>
      <c r="Q250" s="4"/>
      <c r="R250" s="4"/>
      <c r="S250" s="4"/>
      <c r="T250" s="5"/>
      <c r="U250" s="5"/>
      <c r="V250" s="5"/>
      <c r="W250" s="5"/>
      <c r="X250" s="5"/>
      <c r="Y250" s="5"/>
      <c r="Z250" s="5"/>
    </row>
    <row r="251" spans="1:26" ht="15.75" customHeight="1">
      <c r="A251" s="5"/>
      <c r="B251" s="5"/>
      <c r="C251" s="5"/>
      <c r="D251" s="5"/>
      <c r="E251" s="5"/>
      <c r="F251" s="5"/>
      <c r="G251" s="477"/>
      <c r="H251" s="5"/>
      <c r="I251" s="5"/>
      <c r="J251" s="5"/>
      <c r="K251" s="5"/>
      <c r="L251" s="5"/>
      <c r="M251" s="4"/>
      <c r="N251" s="4"/>
      <c r="O251" s="4"/>
      <c r="P251" s="4"/>
      <c r="Q251" s="4"/>
      <c r="R251" s="4"/>
      <c r="S251" s="4"/>
      <c r="T251" s="5"/>
      <c r="U251" s="5"/>
      <c r="V251" s="5"/>
      <c r="W251" s="5"/>
      <c r="X251" s="5"/>
      <c r="Y251" s="5"/>
      <c r="Z251" s="5"/>
    </row>
    <row r="252" spans="1:26" ht="15.75" customHeight="1">
      <c r="A252" s="5"/>
      <c r="B252" s="5"/>
      <c r="C252" s="5"/>
      <c r="D252" s="5"/>
      <c r="E252" s="5"/>
      <c r="F252" s="5"/>
      <c r="G252" s="477"/>
      <c r="H252" s="5"/>
      <c r="I252" s="5"/>
      <c r="J252" s="5"/>
      <c r="K252" s="5"/>
      <c r="L252" s="5"/>
      <c r="M252" s="4"/>
      <c r="N252" s="4"/>
      <c r="O252" s="4"/>
      <c r="P252" s="4"/>
      <c r="Q252" s="4"/>
      <c r="R252" s="4"/>
      <c r="S252" s="4"/>
      <c r="T252" s="5"/>
      <c r="U252" s="5"/>
      <c r="V252" s="5"/>
      <c r="W252" s="5"/>
      <c r="X252" s="5"/>
      <c r="Y252" s="5"/>
      <c r="Z252" s="5"/>
    </row>
    <row r="253" spans="1:26" ht="15.75" customHeight="1">
      <c r="A253" s="5"/>
      <c r="B253" s="5"/>
      <c r="C253" s="5"/>
      <c r="D253" s="5"/>
      <c r="E253" s="5"/>
      <c r="F253" s="5"/>
      <c r="G253" s="477"/>
      <c r="H253" s="5"/>
      <c r="I253" s="5"/>
      <c r="J253" s="5"/>
      <c r="K253" s="5"/>
      <c r="L253" s="5"/>
      <c r="M253" s="4"/>
      <c r="N253" s="4"/>
      <c r="O253" s="4"/>
      <c r="P253" s="4"/>
      <c r="Q253" s="4"/>
      <c r="R253" s="4"/>
      <c r="S253" s="4"/>
      <c r="T253" s="5"/>
      <c r="U253" s="5"/>
      <c r="V253" s="5"/>
      <c r="W253" s="5"/>
      <c r="X253" s="5"/>
      <c r="Y253" s="5"/>
      <c r="Z253" s="5"/>
    </row>
    <row r="254" spans="1:26" ht="15.75" customHeight="1">
      <c r="A254" s="5"/>
      <c r="B254" s="5"/>
      <c r="C254" s="5"/>
      <c r="D254" s="5"/>
      <c r="E254" s="5"/>
      <c r="F254" s="5"/>
      <c r="G254" s="477"/>
      <c r="H254" s="5"/>
      <c r="I254" s="5"/>
      <c r="J254" s="5"/>
      <c r="K254" s="5"/>
      <c r="L254" s="5"/>
      <c r="M254" s="4"/>
      <c r="N254" s="4"/>
      <c r="O254" s="4"/>
      <c r="P254" s="4"/>
      <c r="Q254" s="4"/>
      <c r="R254" s="4"/>
      <c r="S254" s="4"/>
      <c r="T254" s="5"/>
      <c r="U254" s="5"/>
      <c r="V254" s="5"/>
      <c r="W254" s="5"/>
      <c r="X254" s="5"/>
      <c r="Y254" s="5"/>
      <c r="Z254" s="5"/>
    </row>
    <row r="255" spans="1:26" ht="15.75" customHeight="1">
      <c r="A255" s="5"/>
      <c r="B255" s="5"/>
      <c r="C255" s="5"/>
      <c r="D255" s="5"/>
      <c r="E255" s="5"/>
      <c r="F255" s="5"/>
      <c r="G255" s="477"/>
      <c r="H255" s="5"/>
      <c r="I255" s="5"/>
      <c r="J255" s="5"/>
      <c r="K255" s="5"/>
      <c r="L255" s="5"/>
      <c r="M255" s="4"/>
      <c r="N255" s="4"/>
      <c r="O255" s="4"/>
      <c r="P255" s="4"/>
      <c r="Q255" s="4"/>
      <c r="R255" s="4"/>
      <c r="S255" s="4"/>
      <c r="T255" s="5"/>
      <c r="U255" s="5"/>
      <c r="V255" s="5"/>
      <c r="W255" s="5"/>
      <c r="X255" s="5"/>
      <c r="Y255" s="5"/>
      <c r="Z255" s="5"/>
    </row>
    <row r="256" spans="1:26" ht="15.75" customHeight="1">
      <c r="A256" s="5"/>
      <c r="B256" s="5"/>
      <c r="C256" s="5"/>
      <c r="D256" s="5"/>
      <c r="E256" s="5"/>
      <c r="F256" s="5"/>
      <c r="G256" s="477"/>
      <c r="H256" s="5"/>
      <c r="I256" s="5"/>
      <c r="J256" s="5"/>
      <c r="K256" s="5"/>
      <c r="L256" s="5"/>
      <c r="M256" s="4"/>
      <c r="N256" s="4"/>
      <c r="O256" s="4"/>
      <c r="P256" s="4"/>
      <c r="Q256" s="4"/>
      <c r="R256" s="4"/>
      <c r="S256" s="4"/>
      <c r="T256" s="5"/>
      <c r="U256" s="5"/>
      <c r="V256" s="5"/>
      <c r="W256" s="5"/>
      <c r="X256" s="5"/>
      <c r="Y256" s="5"/>
      <c r="Z256" s="5"/>
    </row>
    <row r="257" spans="1:26" ht="15.75" customHeight="1">
      <c r="A257" s="5"/>
      <c r="B257" s="5"/>
      <c r="C257" s="5"/>
      <c r="D257" s="5"/>
      <c r="E257" s="5"/>
      <c r="F257" s="5"/>
      <c r="G257" s="477"/>
      <c r="H257" s="5"/>
      <c r="I257" s="5"/>
      <c r="J257" s="5"/>
      <c r="K257" s="5"/>
      <c r="L257" s="5"/>
      <c r="M257" s="4"/>
      <c r="N257" s="4"/>
      <c r="O257" s="4"/>
      <c r="P257" s="4"/>
      <c r="Q257" s="4"/>
      <c r="R257" s="4"/>
      <c r="S257" s="4"/>
      <c r="T257" s="5"/>
      <c r="U257" s="5"/>
      <c r="V257" s="5"/>
      <c r="W257" s="5"/>
      <c r="X257" s="5"/>
      <c r="Y257" s="5"/>
      <c r="Z257" s="5"/>
    </row>
    <row r="258" spans="1:26" ht="15.75" customHeight="1">
      <c r="A258" s="5"/>
      <c r="B258" s="5"/>
      <c r="C258" s="5"/>
      <c r="D258" s="5"/>
      <c r="E258" s="5"/>
      <c r="F258" s="5"/>
      <c r="G258" s="477"/>
      <c r="H258" s="5"/>
      <c r="I258" s="5"/>
      <c r="J258" s="5"/>
      <c r="K258" s="5"/>
      <c r="L258" s="5"/>
      <c r="M258" s="4"/>
      <c r="N258" s="4"/>
      <c r="O258" s="4"/>
      <c r="P258" s="4"/>
      <c r="Q258" s="4"/>
      <c r="R258" s="4"/>
      <c r="S258" s="4"/>
      <c r="T258" s="5"/>
      <c r="U258" s="5"/>
      <c r="V258" s="5"/>
      <c r="W258" s="5"/>
      <c r="X258" s="5"/>
      <c r="Y258" s="5"/>
      <c r="Z258" s="5"/>
    </row>
    <row r="259" spans="1:26" ht="15.75" customHeight="1">
      <c r="A259" s="5"/>
      <c r="B259" s="5"/>
      <c r="C259" s="5"/>
      <c r="D259" s="5"/>
      <c r="E259" s="5"/>
      <c r="F259" s="5"/>
      <c r="G259" s="477"/>
      <c r="H259" s="5"/>
      <c r="I259" s="5"/>
      <c r="J259" s="5"/>
      <c r="K259" s="5"/>
      <c r="L259" s="5"/>
      <c r="M259" s="4"/>
      <c r="N259" s="4"/>
      <c r="O259" s="4"/>
      <c r="P259" s="4"/>
      <c r="Q259" s="4"/>
      <c r="R259" s="4"/>
      <c r="S259" s="4"/>
      <c r="T259" s="5"/>
      <c r="U259" s="5"/>
      <c r="V259" s="5"/>
      <c r="W259" s="5"/>
      <c r="X259" s="5"/>
      <c r="Y259" s="5"/>
      <c r="Z259" s="5"/>
    </row>
    <row r="260" spans="1:26" ht="15.75" customHeight="1">
      <c r="A260" s="5"/>
      <c r="B260" s="5"/>
      <c r="C260" s="5"/>
      <c r="D260" s="5"/>
      <c r="E260" s="5"/>
      <c r="F260" s="5"/>
      <c r="G260" s="477"/>
      <c r="H260" s="5"/>
      <c r="I260" s="5"/>
      <c r="J260" s="5"/>
      <c r="K260" s="5"/>
      <c r="L260" s="5"/>
      <c r="M260" s="4"/>
      <c r="N260" s="4"/>
      <c r="O260" s="4"/>
      <c r="P260" s="4"/>
      <c r="Q260" s="4"/>
      <c r="R260" s="4"/>
      <c r="S260" s="4"/>
      <c r="T260" s="5"/>
      <c r="U260" s="5"/>
      <c r="V260" s="5"/>
      <c r="W260" s="5"/>
      <c r="X260" s="5"/>
      <c r="Y260" s="5"/>
      <c r="Z260" s="5"/>
    </row>
    <row r="261" spans="1:26" ht="15.75" customHeight="1">
      <c r="A261" s="5"/>
      <c r="B261" s="5"/>
      <c r="C261" s="5"/>
      <c r="D261" s="5"/>
      <c r="E261" s="5"/>
      <c r="F261" s="5"/>
      <c r="G261" s="477"/>
      <c r="H261" s="5"/>
      <c r="I261" s="5"/>
      <c r="J261" s="5"/>
      <c r="K261" s="5"/>
      <c r="L261" s="5"/>
      <c r="M261" s="4"/>
      <c r="N261" s="4"/>
      <c r="O261" s="4"/>
      <c r="P261" s="4"/>
      <c r="Q261" s="4"/>
      <c r="R261" s="4"/>
      <c r="S261" s="4"/>
      <c r="T261" s="5"/>
      <c r="U261" s="5"/>
      <c r="V261" s="5"/>
      <c r="W261" s="5"/>
      <c r="X261" s="5"/>
      <c r="Y261" s="5"/>
      <c r="Z261" s="5"/>
    </row>
    <row r="262" spans="1:26" ht="15.75" customHeight="1">
      <c r="A262" s="5"/>
      <c r="B262" s="5"/>
      <c r="C262" s="5"/>
      <c r="D262" s="5"/>
      <c r="E262" s="5"/>
      <c r="F262" s="5"/>
      <c r="G262" s="477"/>
      <c r="H262" s="5"/>
      <c r="I262" s="5"/>
      <c r="J262" s="5"/>
      <c r="K262" s="5"/>
      <c r="L262" s="5"/>
      <c r="M262" s="4"/>
      <c r="N262" s="4"/>
      <c r="O262" s="4"/>
      <c r="P262" s="4"/>
      <c r="Q262" s="4"/>
      <c r="R262" s="4"/>
      <c r="S262" s="4"/>
      <c r="T262" s="5"/>
      <c r="U262" s="5"/>
      <c r="V262" s="5"/>
      <c r="W262" s="5"/>
      <c r="X262" s="5"/>
      <c r="Y262" s="5"/>
      <c r="Z262" s="5"/>
    </row>
    <row r="263" spans="1:26" ht="15.75" customHeight="1">
      <c r="A263" s="5"/>
      <c r="B263" s="5"/>
      <c r="C263" s="5"/>
      <c r="D263" s="5"/>
      <c r="E263" s="5"/>
      <c r="F263" s="5"/>
      <c r="G263" s="477"/>
      <c r="H263" s="5"/>
      <c r="I263" s="5"/>
      <c r="J263" s="5"/>
      <c r="K263" s="5"/>
      <c r="L263" s="5"/>
      <c r="M263" s="4"/>
      <c r="N263" s="4"/>
      <c r="O263" s="4"/>
      <c r="P263" s="4"/>
      <c r="Q263" s="4"/>
      <c r="R263" s="4"/>
      <c r="S263" s="4"/>
      <c r="T263" s="5"/>
      <c r="U263" s="5"/>
      <c r="V263" s="5"/>
      <c r="W263" s="5"/>
      <c r="X263" s="5"/>
      <c r="Y263" s="5"/>
      <c r="Z263" s="5"/>
    </row>
    <row r="264" spans="1:26" ht="15.75" customHeight="1">
      <c r="A264" s="5"/>
      <c r="B264" s="5"/>
      <c r="C264" s="5"/>
      <c r="D264" s="5"/>
      <c r="E264" s="5"/>
      <c r="F264" s="5"/>
      <c r="G264" s="477"/>
      <c r="H264" s="5"/>
      <c r="I264" s="5"/>
      <c r="J264" s="5"/>
      <c r="K264" s="5"/>
      <c r="L264" s="5"/>
      <c r="M264" s="4"/>
      <c r="N264" s="4"/>
      <c r="O264" s="4"/>
      <c r="P264" s="4"/>
      <c r="Q264" s="4"/>
      <c r="R264" s="4"/>
      <c r="S264" s="4"/>
      <c r="T264" s="5"/>
      <c r="U264" s="5"/>
      <c r="V264" s="5"/>
      <c r="W264" s="5"/>
      <c r="X264" s="5"/>
      <c r="Y264" s="5"/>
      <c r="Z264" s="5"/>
    </row>
    <row r="265" spans="1:26" ht="15.75" customHeight="1">
      <c r="A265" s="5"/>
      <c r="B265" s="5"/>
      <c r="C265" s="5"/>
      <c r="D265" s="5"/>
      <c r="E265" s="5"/>
      <c r="F265" s="5"/>
      <c r="G265" s="477"/>
      <c r="H265" s="5"/>
      <c r="I265" s="5"/>
      <c r="J265" s="5"/>
      <c r="K265" s="5"/>
      <c r="L265" s="5"/>
      <c r="M265" s="4"/>
      <c r="N265" s="4"/>
      <c r="O265" s="4"/>
      <c r="P265" s="4"/>
      <c r="Q265" s="4"/>
      <c r="R265" s="4"/>
      <c r="S265" s="4"/>
      <c r="T265" s="5"/>
      <c r="U265" s="5"/>
      <c r="V265" s="5"/>
      <c r="W265" s="5"/>
      <c r="X265" s="5"/>
      <c r="Y265" s="5"/>
      <c r="Z265" s="5"/>
    </row>
    <row r="266" spans="1:26" ht="15.75" customHeight="1">
      <c r="A266" s="5"/>
      <c r="B266" s="5"/>
      <c r="C266" s="5"/>
      <c r="D266" s="5"/>
      <c r="E266" s="5"/>
      <c r="F266" s="5"/>
      <c r="G266" s="477"/>
      <c r="H266" s="5"/>
      <c r="I266" s="5"/>
      <c r="J266" s="5"/>
      <c r="K266" s="5"/>
      <c r="L266" s="5"/>
      <c r="M266" s="4"/>
      <c r="N266" s="4"/>
      <c r="O266" s="4"/>
      <c r="P266" s="4"/>
      <c r="Q266" s="4"/>
      <c r="R266" s="4"/>
      <c r="S266" s="4"/>
      <c r="T266" s="5"/>
      <c r="U266" s="5"/>
      <c r="V266" s="5"/>
      <c r="W266" s="5"/>
      <c r="X266" s="5"/>
      <c r="Y266" s="5"/>
      <c r="Z266" s="5"/>
    </row>
    <row r="267" spans="1:26" ht="15.75" customHeight="1">
      <c r="A267" s="5"/>
      <c r="B267" s="5"/>
      <c r="C267" s="5"/>
      <c r="D267" s="5"/>
      <c r="E267" s="5"/>
      <c r="F267" s="5"/>
      <c r="G267" s="477"/>
      <c r="H267" s="5"/>
      <c r="I267" s="5"/>
      <c r="J267" s="5"/>
      <c r="K267" s="5"/>
      <c r="L267" s="5"/>
      <c r="M267" s="4"/>
      <c r="N267" s="4"/>
      <c r="O267" s="4"/>
      <c r="P267" s="4"/>
      <c r="Q267" s="4"/>
      <c r="R267" s="4"/>
      <c r="S267" s="4"/>
      <c r="T267" s="5"/>
      <c r="U267" s="5"/>
      <c r="V267" s="5"/>
      <c r="W267" s="5"/>
      <c r="X267" s="5"/>
      <c r="Y267" s="5"/>
      <c r="Z267" s="5"/>
    </row>
    <row r="268" spans="1:26" ht="15.75" customHeight="1">
      <c r="A268" s="5"/>
      <c r="B268" s="5"/>
      <c r="C268" s="5"/>
      <c r="D268" s="5"/>
      <c r="E268" s="5"/>
      <c r="F268" s="5"/>
      <c r="G268" s="477"/>
      <c r="H268" s="5"/>
      <c r="I268" s="5"/>
      <c r="J268" s="5"/>
      <c r="K268" s="5"/>
      <c r="L268" s="5"/>
      <c r="M268" s="4"/>
      <c r="N268" s="4"/>
      <c r="O268" s="4"/>
      <c r="P268" s="4"/>
      <c r="Q268" s="4"/>
      <c r="R268" s="4"/>
      <c r="S268" s="4"/>
      <c r="T268" s="5"/>
      <c r="U268" s="5"/>
      <c r="V268" s="5"/>
      <c r="W268" s="5"/>
      <c r="X268" s="5"/>
      <c r="Y268" s="5"/>
      <c r="Z268" s="5"/>
    </row>
    <row r="269" spans="1:26" ht="15.75" customHeight="1">
      <c r="A269" s="5"/>
      <c r="B269" s="5"/>
      <c r="C269" s="5"/>
      <c r="D269" s="5"/>
      <c r="E269" s="5"/>
      <c r="F269" s="5"/>
      <c r="G269" s="477"/>
      <c r="H269" s="5"/>
      <c r="I269" s="5"/>
      <c r="J269" s="5"/>
      <c r="K269" s="5"/>
      <c r="L269" s="5"/>
      <c r="M269" s="4"/>
      <c r="N269" s="4"/>
      <c r="O269" s="4"/>
      <c r="P269" s="4"/>
      <c r="Q269" s="4"/>
      <c r="R269" s="4"/>
      <c r="S269" s="4"/>
      <c r="T269" s="5"/>
      <c r="U269" s="5"/>
      <c r="V269" s="5"/>
      <c r="W269" s="5"/>
      <c r="X269" s="5"/>
      <c r="Y269" s="5"/>
      <c r="Z269" s="5"/>
    </row>
    <row r="270" spans="1:26" ht="15.75" customHeight="1">
      <c r="A270" s="5"/>
      <c r="B270" s="5"/>
      <c r="C270" s="5"/>
      <c r="D270" s="5"/>
      <c r="E270" s="5"/>
      <c r="F270" s="5"/>
      <c r="G270" s="477"/>
      <c r="H270" s="5"/>
      <c r="I270" s="5"/>
      <c r="J270" s="5"/>
      <c r="K270" s="5"/>
      <c r="L270" s="5"/>
      <c r="M270" s="4"/>
      <c r="N270" s="4"/>
      <c r="O270" s="4"/>
      <c r="P270" s="4"/>
      <c r="Q270" s="4"/>
      <c r="R270" s="4"/>
      <c r="S270" s="4"/>
      <c r="T270" s="5"/>
      <c r="U270" s="5"/>
      <c r="V270" s="5"/>
      <c r="W270" s="5"/>
      <c r="X270" s="5"/>
      <c r="Y270" s="5"/>
      <c r="Z270" s="5"/>
    </row>
    <row r="271" spans="1:26" ht="15.75" customHeight="1">
      <c r="A271" s="5"/>
      <c r="B271" s="5"/>
      <c r="C271" s="5"/>
      <c r="D271" s="5"/>
      <c r="E271" s="5"/>
      <c r="F271" s="5"/>
      <c r="G271" s="477"/>
      <c r="H271" s="5"/>
      <c r="I271" s="5"/>
      <c r="J271" s="5"/>
      <c r="K271" s="5"/>
      <c r="L271" s="5"/>
      <c r="M271" s="4"/>
      <c r="N271" s="4"/>
      <c r="O271" s="4"/>
      <c r="P271" s="4"/>
      <c r="Q271" s="4"/>
      <c r="R271" s="4"/>
      <c r="S271" s="4"/>
      <c r="T271" s="5"/>
      <c r="U271" s="5"/>
      <c r="V271" s="5"/>
      <c r="W271" s="5"/>
      <c r="X271" s="5"/>
      <c r="Y271" s="5"/>
      <c r="Z271" s="5"/>
    </row>
    <row r="272" spans="1:26" ht="15.75" customHeight="1">
      <c r="A272" s="5"/>
      <c r="B272" s="5"/>
      <c r="C272" s="5"/>
      <c r="D272" s="5"/>
      <c r="E272" s="5"/>
      <c r="F272" s="5"/>
      <c r="G272" s="477"/>
      <c r="H272" s="5"/>
      <c r="I272" s="5"/>
      <c r="J272" s="5"/>
      <c r="K272" s="5"/>
      <c r="L272" s="5"/>
      <c r="M272" s="4"/>
      <c r="N272" s="4"/>
      <c r="O272" s="4"/>
      <c r="P272" s="4"/>
      <c r="Q272" s="4"/>
      <c r="R272" s="4"/>
      <c r="S272" s="4"/>
      <c r="T272" s="5"/>
      <c r="U272" s="5"/>
      <c r="V272" s="5"/>
      <c r="W272" s="5"/>
      <c r="X272" s="5"/>
      <c r="Y272" s="5"/>
      <c r="Z272" s="5"/>
    </row>
    <row r="273" spans="1:26" ht="15.75" customHeight="1">
      <c r="A273" s="5"/>
      <c r="B273" s="5"/>
      <c r="C273" s="5"/>
      <c r="D273" s="5"/>
      <c r="E273" s="5"/>
      <c r="F273" s="5"/>
      <c r="G273" s="477"/>
      <c r="H273" s="5"/>
      <c r="I273" s="5"/>
      <c r="J273" s="5"/>
      <c r="K273" s="5"/>
      <c r="L273" s="5"/>
      <c r="M273" s="4"/>
      <c r="N273" s="4"/>
      <c r="O273" s="4"/>
      <c r="P273" s="4"/>
      <c r="Q273" s="4"/>
      <c r="R273" s="4"/>
      <c r="S273" s="4"/>
      <c r="T273" s="5"/>
      <c r="U273" s="5"/>
      <c r="V273" s="5"/>
      <c r="W273" s="5"/>
      <c r="X273" s="5"/>
      <c r="Y273" s="5"/>
      <c r="Z273" s="5"/>
    </row>
    <row r="274" spans="1:26" ht="15.75" customHeight="1">
      <c r="A274" s="5"/>
      <c r="B274" s="5"/>
      <c r="C274" s="5"/>
      <c r="D274" s="5"/>
      <c r="E274" s="5"/>
      <c r="F274" s="5"/>
      <c r="G274" s="477"/>
      <c r="H274" s="5"/>
      <c r="I274" s="5"/>
      <c r="J274" s="5"/>
      <c r="K274" s="5"/>
      <c r="L274" s="5"/>
      <c r="M274" s="4"/>
      <c r="N274" s="4"/>
      <c r="O274" s="4"/>
      <c r="P274" s="4"/>
      <c r="Q274" s="4"/>
      <c r="R274" s="4"/>
      <c r="S274" s="4"/>
      <c r="T274" s="5"/>
      <c r="U274" s="5"/>
      <c r="V274" s="5"/>
      <c r="W274" s="5"/>
      <c r="X274" s="5"/>
      <c r="Y274" s="5"/>
      <c r="Z274" s="5"/>
    </row>
    <row r="275" spans="1:26" ht="15.75" customHeight="1">
      <c r="A275" s="5"/>
      <c r="B275" s="5"/>
      <c r="C275" s="5"/>
      <c r="D275" s="5"/>
      <c r="E275" s="5"/>
      <c r="F275" s="5"/>
      <c r="G275" s="477"/>
      <c r="H275" s="5"/>
      <c r="I275" s="5"/>
      <c r="J275" s="5"/>
      <c r="K275" s="5"/>
      <c r="L275" s="5"/>
      <c r="M275" s="4"/>
      <c r="N275" s="4"/>
      <c r="O275" s="4"/>
      <c r="P275" s="4"/>
      <c r="Q275" s="4"/>
      <c r="R275" s="4"/>
      <c r="S275" s="4"/>
      <c r="T275" s="5"/>
      <c r="U275" s="5"/>
      <c r="V275" s="5"/>
      <c r="W275" s="5"/>
      <c r="X275" s="5"/>
      <c r="Y275" s="5"/>
      <c r="Z275" s="5"/>
    </row>
    <row r="276" spans="1:26" ht="15.75" customHeight="1">
      <c r="A276" s="5"/>
      <c r="B276" s="5"/>
      <c r="C276" s="5"/>
      <c r="D276" s="5"/>
      <c r="E276" s="5"/>
      <c r="F276" s="5"/>
      <c r="G276" s="477"/>
      <c r="H276" s="5"/>
      <c r="I276" s="5"/>
      <c r="J276" s="5"/>
      <c r="K276" s="5"/>
      <c r="L276" s="5"/>
      <c r="M276" s="4"/>
      <c r="N276" s="4"/>
      <c r="O276" s="4"/>
      <c r="P276" s="4"/>
      <c r="Q276" s="4"/>
      <c r="R276" s="4"/>
      <c r="S276" s="4"/>
      <c r="T276" s="5"/>
      <c r="U276" s="5"/>
      <c r="V276" s="5"/>
      <c r="W276" s="5"/>
      <c r="X276" s="5"/>
      <c r="Y276" s="5"/>
      <c r="Z276" s="5"/>
    </row>
    <row r="277" spans="1:26" ht="15.75" customHeight="1">
      <c r="A277" s="107"/>
      <c r="B277" s="107"/>
      <c r="C277" s="107"/>
      <c r="D277" s="107"/>
      <c r="E277" s="107"/>
      <c r="F277" s="107"/>
      <c r="G277" s="479"/>
      <c r="H277" s="107"/>
      <c r="I277" s="107"/>
      <c r="J277" s="107"/>
      <c r="K277" s="107"/>
      <c r="L277" s="107"/>
      <c r="M277" s="109"/>
      <c r="N277" s="109"/>
      <c r="O277" s="107"/>
      <c r="P277" s="107"/>
      <c r="Q277" s="107"/>
      <c r="R277" s="107"/>
      <c r="S277" s="107"/>
      <c r="T277" s="107"/>
      <c r="U277" s="107"/>
      <c r="V277" s="107"/>
      <c r="W277" s="107"/>
      <c r="X277" s="107"/>
      <c r="Y277" s="107"/>
      <c r="Z277" s="107"/>
    </row>
    <row r="278" spans="1:26" ht="15.75" customHeight="1">
      <c r="A278" s="107"/>
      <c r="B278" s="107"/>
      <c r="C278" s="107"/>
      <c r="D278" s="107"/>
      <c r="E278" s="107"/>
      <c r="F278" s="107"/>
      <c r="G278" s="479"/>
      <c r="H278" s="107"/>
      <c r="I278" s="107"/>
      <c r="J278" s="107"/>
      <c r="K278" s="107"/>
      <c r="L278" s="107"/>
      <c r="M278" s="109"/>
      <c r="N278" s="109"/>
      <c r="O278" s="107"/>
      <c r="P278" s="107"/>
      <c r="Q278" s="107"/>
      <c r="R278" s="107"/>
      <c r="S278" s="107"/>
      <c r="T278" s="107"/>
      <c r="U278" s="107"/>
      <c r="V278" s="107"/>
      <c r="W278" s="107"/>
      <c r="X278" s="107"/>
      <c r="Y278" s="107"/>
      <c r="Z278" s="107"/>
    </row>
    <row r="279" spans="1:26" ht="15.75" customHeight="1">
      <c r="A279" s="107"/>
      <c r="B279" s="107"/>
      <c r="C279" s="107"/>
      <c r="D279" s="107"/>
      <c r="E279" s="107"/>
      <c r="F279" s="107"/>
      <c r="G279" s="479"/>
      <c r="H279" s="107"/>
      <c r="I279" s="107"/>
      <c r="J279" s="107"/>
      <c r="K279" s="107"/>
      <c r="L279" s="107"/>
      <c r="M279" s="109"/>
      <c r="N279" s="109"/>
      <c r="O279" s="107"/>
      <c r="P279" s="107"/>
      <c r="Q279" s="107"/>
      <c r="R279" s="107"/>
      <c r="S279" s="107"/>
      <c r="T279" s="107"/>
      <c r="U279" s="107"/>
      <c r="V279" s="107"/>
      <c r="W279" s="107"/>
      <c r="X279" s="107"/>
      <c r="Y279" s="107"/>
      <c r="Z279" s="107"/>
    </row>
    <row r="280" spans="1:26" ht="15.75" customHeight="1">
      <c r="A280" s="107"/>
      <c r="B280" s="107"/>
      <c r="C280" s="107"/>
      <c r="D280" s="107"/>
      <c r="E280" s="107"/>
      <c r="F280" s="107"/>
      <c r="G280" s="479"/>
      <c r="H280" s="107"/>
      <c r="I280" s="107"/>
      <c r="J280" s="107"/>
      <c r="K280" s="107"/>
      <c r="L280" s="107"/>
      <c r="M280" s="109"/>
      <c r="N280" s="109"/>
      <c r="O280" s="107"/>
      <c r="P280" s="107"/>
      <c r="Q280" s="107"/>
      <c r="R280" s="107"/>
      <c r="S280" s="107"/>
      <c r="T280" s="107"/>
      <c r="U280" s="107"/>
      <c r="V280" s="107"/>
      <c r="W280" s="107"/>
      <c r="X280" s="107"/>
      <c r="Y280" s="107"/>
      <c r="Z280" s="107"/>
    </row>
    <row r="281" spans="1:26" ht="15.75" customHeight="1">
      <c r="A281" s="107"/>
      <c r="B281" s="107"/>
      <c r="C281" s="107"/>
      <c r="D281" s="107"/>
      <c r="E281" s="107"/>
      <c r="F281" s="107"/>
      <c r="G281" s="479"/>
      <c r="H281" s="107"/>
      <c r="I281" s="107"/>
      <c r="J281" s="107"/>
      <c r="K281" s="107"/>
      <c r="L281" s="107"/>
      <c r="M281" s="109"/>
      <c r="N281" s="109"/>
      <c r="O281" s="107"/>
      <c r="P281" s="107"/>
      <c r="Q281" s="107"/>
      <c r="R281" s="107"/>
      <c r="S281" s="107"/>
      <c r="T281" s="107"/>
      <c r="U281" s="107"/>
      <c r="V281" s="107"/>
      <c r="W281" s="107"/>
      <c r="X281" s="107"/>
      <c r="Y281" s="107"/>
      <c r="Z281" s="107"/>
    </row>
    <row r="282" spans="1:26" ht="15.75" customHeight="1">
      <c r="A282" s="107"/>
      <c r="B282" s="107"/>
      <c r="C282" s="107"/>
      <c r="D282" s="107"/>
      <c r="E282" s="107"/>
      <c r="F282" s="107"/>
      <c r="G282" s="479"/>
      <c r="H282" s="107"/>
      <c r="I282" s="107"/>
      <c r="J282" s="107"/>
      <c r="K282" s="107"/>
      <c r="L282" s="107"/>
      <c r="M282" s="109"/>
      <c r="N282" s="109"/>
      <c r="O282" s="107"/>
      <c r="P282" s="107"/>
      <c r="Q282" s="107"/>
      <c r="R282" s="107"/>
      <c r="S282" s="107"/>
      <c r="T282" s="107"/>
      <c r="U282" s="107"/>
      <c r="V282" s="107"/>
      <c r="W282" s="107"/>
      <c r="X282" s="107"/>
      <c r="Y282" s="107"/>
      <c r="Z282" s="107"/>
    </row>
    <row r="283" spans="1:26" ht="15.75" customHeight="1">
      <c r="A283" s="107"/>
      <c r="B283" s="107"/>
      <c r="C283" s="107"/>
      <c r="D283" s="107"/>
      <c r="E283" s="107"/>
      <c r="F283" s="107"/>
      <c r="G283" s="479"/>
      <c r="H283" s="107"/>
      <c r="I283" s="107"/>
      <c r="J283" s="107"/>
      <c r="K283" s="107"/>
      <c r="L283" s="107"/>
      <c r="M283" s="109"/>
      <c r="N283" s="109"/>
      <c r="O283" s="107"/>
      <c r="P283" s="107"/>
      <c r="Q283" s="107"/>
      <c r="R283" s="107"/>
      <c r="S283" s="107"/>
      <c r="T283" s="107"/>
      <c r="U283" s="107"/>
      <c r="V283" s="107"/>
      <c r="W283" s="107"/>
      <c r="X283" s="107"/>
      <c r="Y283" s="107"/>
      <c r="Z283" s="107"/>
    </row>
    <row r="284" spans="1:26" ht="15.75" customHeight="1">
      <c r="A284" s="107"/>
      <c r="B284" s="107"/>
      <c r="C284" s="107"/>
      <c r="D284" s="107"/>
      <c r="E284" s="107"/>
      <c r="F284" s="107"/>
      <c r="G284" s="479"/>
      <c r="H284" s="107"/>
      <c r="I284" s="107"/>
      <c r="J284" s="107"/>
      <c r="K284" s="107"/>
      <c r="L284" s="107"/>
      <c r="M284" s="109"/>
      <c r="N284" s="109"/>
      <c r="O284" s="107"/>
      <c r="P284" s="107"/>
      <c r="Q284" s="107"/>
      <c r="R284" s="107"/>
      <c r="S284" s="107"/>
      <c r="T284" s="107"/>
      <c r="U284" s="107"/>
      <c r="V284" s="107"/>
      <c r="W284" s="107"/>
      <c r="X284" s="107"/>
      <c r="Y284" s="107"/>
      <c r="Z284" s="107"/>
    </row>
    <row r="285" spans="1:26" ht="15.75" customHeight="1">
      <c r="A285" s="107"/>
      <c r="B285" s="107"/>
      <c r="C285" s="107"/>
      <c r="D285" s="107"/>
      <c r="E285" s="107"/>
      <c r="F285" s="107"/>
      <c r="G285" s="479"/>
      <c r="H285" s="107"/>
      <c r="I285" s="107"/>
      <c r="J285" s="107"/>
      <c r="K285" s="107"/>
      <c r="L285" s="107"/>
      <c r="M285" s="109"/>
      <c r="N285" s="109"/>
      <c r="O285" s="107"/>
      <c r="P285" s="107"/>
      <c r="Q285" s="107"/>
      <c r="R285" s="107"/>
      <c r="S285" s="107"/>
      <c r="T285" s="107"/>
      <c r="U285" s="107"/>
      <c r="V285" s="107"/>
      <c r="W285" s="107"/>
      <c r="X285" s="107"/>
      <c r="Y285" s="107"/>
      <c r="Z285" s="107"/>
    </row>
    <row r="286" spans="1:26" ht="15.75" customHeight="1">
      <c r="A286" s="107"/>
      <c r="B286" s="107"/>
      <c r="C286" s="107"/>
      <c r="D286" s="107"/>
      <c r="E286" s="107"/>
      <c r="F286" s="107"/>
      <c r="G286" s="479"/>
      <c r="H286" s="107"/>
      <c r="I286" s="107"/>
      <c r="J286" s="107"/>
      <c r="K286" s="107"/>
      <c r="L286" s="107"/>
      <c r="M286" s="109"/>
      <c r="N286" s="109"/>
      <c r="O286" s="107"/>
      <c r="P286" s="107"/>
      <c r="Q286" s="107"/>
      <c r="R286" s="107"/>
      <c r="S286" s="107"/>
      <c r="T286" s="107"/>
      <c r="U286" s="107"/>
      <c r="V286" s="107"/>
      <c r="W286" s="107"/>
      <c r="X286" s="107"/>
      <c r="Y286" s="107"/>
      <c r="Z286" s="107"/>
    </row>
    <row r="287" spans="1:26" ht="15.75" customHeight="1">
      <c r="A287" s="107"/>
      <c r="B287" s="107"/>
      <c r="C287" s="107"/>
      <c r="D287" s="107"/>
      <c r="E287" s="107"/>
      <c r="F287" s="107"/>
      <c r="G287" s="479"/>
      <c r="H287" s="107"/>
      <c r="I287" s="107"/>
      <c r="J287" s="107"/>
      <c r="K287" s="107"/>
      <c r="L287" s="107"/>
      <c r="M287" s="109"/>
      <c r="N287" s="109"/>
      <c r="O287" s="107"/>
      <c r="P287" s="107"/>
      <c r="Q287" s="107"/>
      <c r="R287" s="107"/>
      <c r="S287" s="107"/>
      <c r="T287" s="107"/>
      <c r="U287" s="107"/>
      <c r="V287" s="107"/>
      <c r="W287" s="107"/>
      <c r="X287" s="107"/>
      <c r="Y287" s="107"/>
      <c r="Z287" s="107"/>
    </row>
    <row r="288" spans="1:26" ht="15.75" customHeight="1">
      <c r="A288" s="107"/>
      <c r="B288" s="107"/>
      <c r="C288" s="107"/>
      <c r="D288" s="107"/>
      <c r="E288" s="107"/>
      <c r="F288" s="107"/>
      <c r="G288" s="479"/>
      <c r="H288" s="107"/>
      <c r="I288" s="107"/>
      <c r="J288" s="107"/>
      <c r="K288" s="107"/>
      <c r="L288" s="107"/>
      <c r="M288" s="109"/>
      <c r="N288" s="109"/>
      <c r="O288" s="107"/>
      <c r="P288" s="107"/>
      <c r="Q288" s="107"/>
      <c r="R288" s="107"/>
      <c r="S288" s="107"/>
      <c r="T288" s="107"/>
      <c r="U288" s="107"/>
      <c r="V288" s="107"/>
      <c r="W288" s="107"/>
      <c r="X288" s="107"/>
      <c r="Y288" s="107"/>
      <c r="Z288" s="107"/>
    </row>
    <row r="289" spans="1:26" ht="15.75" customHeight="1">
      <c r="A289" s="107"/>
      <c r="B289" s="107"/>
      <c r="C289" s="107"/>
      <c r="D289" s="107"/>
      <c r="E289" s="107"/>
      <c r="F289" s="107"/>
      <c r="G289" s="479"/>
      <c r="H289" s="107"/>
      <c r="I289" s="107"/>
      <c r="J289" s="107"/>
      <c r="K289" s="107"/>
      <c r="L289" s="107"/>
      <c r="M289" s="109"/>
      <c r="N289" s="109"/>
      <c r="O289" s="107"/>
      <c r="P289" s="107"/>
      <c r="Q289" s="107"/>
      <c r="R289" s="107"/>
      <c r="S289" s="107"/>
      <c r="T289" s="107"/>
      <c r="U289" s="107"/>
      <c r="V289" s="107"/>
      <c r="W289" s="107"/>
      <c r="X289" s="107"/>
      <c r="Y289" s="107"/>
      <c r="Z289" s="107"/>
    </row>
    <row r="290" spans="1:26" ht="15.75" customHeight="1">
      <c r="A290" s="107"/>
      <c r="B290" s="107"/>
      <c r="C290" s="107"/>
      <c r="D290" s="107"/>
      <c r="E290" s="107"/>
      <c r="F290" s="107"/>
      <c r="G290" s="479"/>
      <c r="H290" s="107"/>
      <c r="I290" s="107"/>
      <c r="J290" s="107"/>
      <c r="K290" s="107"/>
      <c r="L290" s="107"/>
      <c r="M290" s="109"/>
      <c r="N290" s="109"/>
      <c r="O290" s="107"/>
      <c r="P290" s="107"/>
      <c r="Q290" s="107"/>
      <c r="R290" s="107"/>
      <c r="S290" s="107"/>
      <c r="T290" s="107"/>
      <c r="U290" s="107"/>
      <c r="V290" s="107"/>
      <c r="W290" s="107"/>
      <c r="X290" s="107"/>
      <c r="Y290" s="107"/>
      <c r="Z290" s="107"/>
    </row>
    <row r="291" spans="1:26" ht="15.75" customHeight="1">
      <c r="A291" s="107"/>
      <c r="B291" s="107"/>
      <c r="C291" s="107"/>
      <c r="D291" s="107"/>
      <c r="E291" s="107"/>
      <c r="F291" s="107"/>
      <c r="G291" s="479"/>
      <c r="H291" s="107"/>
      <c r="I291" s="107"/>
      <c r="J291" s="107"/>
      <c r="K291" s="107"/>
      <c r="L291" s="107"/>
      <c r="M291" s="109"/>
      <c r="N291" s="109"/>
      <c r="O291" s="107"/>
      <c r="P291" s="107"/>
      <c r="Q291" s="107"/>
      <c r="R291" s="107"/>
      <c r="S291" s="107"/>
      <c r="T291" s="107"/>
      <c r="U291" s="107"/>
      <c r="V291" s="107"/>
      <c r="W291" s="107"/>
      <c r="X291" s="107"/>
      <c r="Y291" s="107"/>
      <c r="Z291" s="107"/>
    </row>
    <row r="292" spans="1:26" ht="15.75" customHeight="1">
      <c r="A292" s="107"/>
      <c r="B292" s="107"/>
      <c r="C292" s="107"/>
      <c r="D292" s="107"/>
      <c r="E292" s="107"/>
      <c r="F292" s="107"/>
      <c r="G292" s="479"/>
      <c r="H292" s="107"/>
      <c r="I292" s="107"/>
      <c r="J292" s="107"/>
      <c r="K292" s="107"/>
      <c r="L292" s="107"/>
      <c r="M292" s="109"/>
      <c r="N292" s="109"/>
      <c r="O292" s="107"/>
      <c r="P292" s="107"/>
      <c r="Q292" s="107"/>
      <c r="R292" s="107"/>
      <c r="S292" s="107"/>
      <c r="T292" s="107"/>
      <c r="U292" s="107"/>
      <c r="V292" s="107"/>
      <c r="W292" s="107"/>
      <c r="X292" s="107"/>
      <c r="Y292" s="107"/>
      <c r="Z292" s="107"/>
    </row>
    <row r="293" spans="1:26" ht="15.75" customHeight="1">
      <c r="A293" s="107"/>
      <c r="B293" s="107"/>
      <c r="C293" s="107"/>
      <c r="D293" s="107"/>
      <c r="E293" s="107"/>
      <c r="F293" s="107"/>
      <c r="G293" s="479"/>
      <c r="H293" s="107"/>
      <c r="I293" s="107"/>
      <c r="J293" s="107"/>
      <c r="K293" s="107"/>
      <c r="L293" s="107"/>
      <c r="M293" s="109"/>
      <c r="N293" s="109"/>
      <c r="O293" s="107"/>
      <c r="P293" s="107"/>
      <c r="Q293" s="107"/>
      <c r="R293" s="107"/>
      <c r="S293" s="107"/>
      <c r="T293" s="107"/>
      <c r="U293" s="107"/>
      <c r="V293" s="107"/>
      <c r="W293" s="107"/>
      <c r="X293" s="107"/>
      <c r="Y293" s="107"/>
      <c r="Z293" s="107"/>
    </row>
    <row r="294" spans="1:26" ht="15.75" customHeight="1">
      <c r="A294" s="107"/>
      <c r="B294" s="107"/>
      <c r="C294" s="107"/>
      <c r="D294" s="107"/>
      <c r="E294" s="107"/>
      <c r="F294" s="107"/>
      <c r="G294" s="479"/>
      <c r="H294" s="107"/>
      <c r="I294" s="107"/>
      <c r="J294" s="107"/>
      <c r="K294" s="107"/>
      <c r="L294" s="107"/>
      <c r="M294" s="109"/>
      <c r="N294" s="109"/>
      <c r="O294" s="107"/>
      <c r="P294" s="107"/>
      <c r="Q294" s="107"/>
      <c r="R294" s="107"/>
      <c r="S294" s="107"/>
      <c r="T294" s="107"/>
      <c r="U294" s="107"/>
      <c r="V294" s="107"/>
      <c r="W294" s="107"/>
      <c r="X294" s="107"/>
      <c r="Y294" s="107"/>
      <c r="Z294" s="107"/>
    </row>
    <row r="295" spans="1:26" ht="15.75" customHeight="1">
      <c r="A295" s="107"/>
      <c r="B295" s="107"/>
      <c r="C295" s="107"/>
      <c r="D295" s="107"/>
      <c r="E295" s="107"/>
      <c r="F295" s="107"/>
      <c r="G295" s="479"/>
      <c r="H295" s="107"/>
      <c r="I295" s="107"/>
      <c r="J295" s="107"/>
      <c r="K295" s="107"/>
      <c r="L295" s="107"/>
      <c r="M295" s="109"/>
      <c r="N295" s="109"/>
      <c r="O295" s="107"/>
      <c r="P295" s="107"/>
      <c r="Q295" s="107"/>
      <c r="R295" s="107"/>
      <c r="S295" s="107"/>
      <c r="T295" s="107"/>
      <c r="U295" s="107"/>
      <c r="V295" s="107"/>
      <c r="W295" s="107"/>
      <c r="X295" s="107"/>
      <c r="Y295" s="107"/>
      <c r="Z295" s="107"/>
    </row>
    <row r="296" spans="1:26" ht="15.75" customHeight="1">
      <c r="A296" s="107"/>
      <c r="B296" s="107"/>
      <c r="C296" s="107"/>
      <c r="D296" s="107"/>
      <c r="E296" s="107"/>
      <c r="F296" s="107"/>
      <c r="G296" s="479"/>
      <c r="H296" s="107"/>
      <c r="I296" s="107"/>
      <c r="J296" s="107"/>
      <c r="K296" s="107"/>
      <c r="L296" s="107"/>
      <c r="M296" s="109"/>
      <c r="N296" s="109"/>
      <c r="O296" s="107"/>
      <c r="P296" s="107"/>
      <c r="Q296" s="107"/>
      <c r="R296" s="107"/>
      <c r="S296" s="107"/>
      <c r="T296" s="107"/>
      <c r="U296" s="107"/>
      <c r="V296" s="107"/>
      <c r="W296" s="107"/>
      <c r="X296" s="107"/>
      <c r="Y296" s="107"/>
      <c r="Z296" s="107"/>
    </row>
    <row r="297" spans="1:26" ht="15.75" customHeight="1">
      <c r="A297" s="107"/>
      <c r="B297" s="107"/>
      <c r="C297" s="107"/>
      <c r="D297" s="107"/>
      <c r="E297" s="107"/>
      <c r="F297" s="107"/>
      <c r="G297" s="479"/>
      <c r="H297" s="107"/>
      <c r="I297" s="107"/>
      <c r="J297" s="107"/>
      <c r="K297" s="107"/>
      <c r="L297" s="107"/>
      <c r="M297" s="109"/>
      <c r="N297" s="109"/>
      <c r="O297" s="107"/>
      <c r="P297" s="107"/>
      <c r="Q297" s="107"/>
      <c r="R297" s="107"/>
      <c r="S297" s="107"/>
      <c r="T297" s="107"/>
      <c r="U297" s="107"/>
      <c r="V297" s="107"/>
      <c r="W297" s="107"/>
      <c r="X297" s="107"/>
      <c r="Y297" s="107"/>
      <c r="Z297" s="107"/>
    </row>
    <row r="298" spans="1:26" ht="15.75" customHeight="1">
      <c r="A298" s="107"/>
      <c r="B298" s="107"/>
      <c r="C298" s="107"/>
      <c r="D298" s="107"/>
      <c r="E298" s="107"/>
      <c r="F298" s="107"/>
      <c r="G298" s="479"/>
      <c r="H298" s="107"/>
      <c r="I298" s="107"/>
      <c r="J298" s="107"/>
      <c r="K298" s="107"/>
      <c r="L298" s="107"/>
      <c r="M298" s="109"/>
      <c r="N298" s="109"/>
      <c r="O298" s="107"/>
      <c r="P298" s="107"/>
      <c r="Q298" s="107"/>
      <c r="R298" s="107"/>
      <c r="S298" s="107"/>
      <c r="T298" s="107"/>
      <c r="U298" s="107"/>
      <c r="V298" s="107"/>
      <c r="W298" s="107"/>
      <c r="X298" s="107"/>
      <c r="Y298" s="107"/>
      <c r="Z298" s="107"/>
    </row>
    <row r="299" spans="1:26" ht="15.75" customHeight="1">
      <c r="A299" s="107"/>
      <c r="B299" s="107"/>
      <c r="C299" s="107"/>
      <c r="D299" s="107"/>
      <c r="E299" s="107"/>
      <c r="F299" s="107"/>
      <c r="G299" s="479"/>
      <c r="H299" s="107"/>
      <c r="I299" s="107"/>
      <c r="J299" s="107"/>
      <c r="K299" s="107"/>
      <c r="L299" s="107"/>
      <c r="M299" s="109"/>
      <c r="N299" s="109"/>
      <c r="O299" s="107"/>
      <c r="P299" s="107"/>
      <c r="Q299" s="107"/>
      <c r="R299" s="107"/>
      <c r="S299" s="107"/>
      <c r="T299" s="107"/>
      <c r="U299" s="107"/>
      <c r="V299" s="107"/>
      <c r="W299" s="107"/>
      <c r="X299" s="107"/>
      <c r="Y299" s="107"/>
      <c r="Z299" s="107"/>
    </row>
    <row r="300" spans="1:26" ht="15.75" customHeight="1">
      <c r="A300" s="107"/>
      <c r="B300" s="107"/>
      <c r="C300" s="107"/>
      <c r="D300" s="107"/>
      <c r="E300" s="107"/>
      <c r="F300" s="107"/>
      <c r="G300" s="479"/>
      <c r="H300" s="107"/>
      <c r="I300" s="107"/>
      <c r="J300" s="107"/>
      <c r="K300" s="107"/>
      <c r="L300" s="107"/>
      <c r="M300" s="109"/>
      <c r="N300" s="109"/>
      <c r="O300" s="107"/>
      <c r="P300" s="107"/>
      <c r="Q300" s="107"/>
      <c r="R300" s="107"/>
      <c r="S300" s="107"/>
      <c r="T300" s="107"/>
      <c r="U300" s="107"/>
      <c r="V300" s="107"/>
      <c r="W300" s="107"/>
      <c r="X300" s="107"/>
      <c r="Y300" s="107"/>
      <c r="Z300" s="107"/>
    </row>
    <row r="301" spans="1:26" ht="15.75" customHeight="1">
      <c r="A301" s="107"/>
      <c r="B301" s="107"/>
      <c r="C301" s="107"/>
      <c r="D301" s="107"/>
      <c r="E301" s="107"/>
      <c r="F301" s="107"/>
      <c r="G301" s="479"/>
      <c r="H301" s="107"/>
      <c r="I301" s="107"/>
      <c r="J301" s="107"/>
      <c r="K301" s="107"/>
      <c r="L301" s="107"/>
      <c r="M301" s="109"/>
      <c r="N301" s="109"/>
      <c r="O301" s="107"/>
      <c r="P301" s="107"/>
      <c r="Q301" s="107"/>
      <c r="R301" s="107"/>
      <c r="S301" s="107"/>
      <c r="T301" s="107"/>
      <c r="U301" s="107"/>
      <c r="V301" s="107"/>
      <c r="W301" s="107"/>
      <c r="X301" s="107"/>
      <c r="Y301" s="107"/>
      <c r="Z301" s="107"/>
    </row>
    <row r="302" spans="1:26" ht="15.75" customHeight="1">
      <c r="A302" s="107"/>
      <c r="B302" s="107"/>
      <c r="C302" s="107"/>
      <c r="D302" s="107"/>
      <c r="E302" s="107"/>
      <c r="F302" s="107"/>
      <c r="G302" s="479"/>
      <c r="H302" s="107"/>
      <c r="I302" s="107"/>
      <c r="J302" s="107"/>
      <c r="K302" s="107"/>
      <c r="L302" s="107"/>
      <c r="M302" s="109"/>
      <c r="N302" s="109"/>
      <c r="O302" s="107"/>
      <c r="P302" s="107"/>
      <c r="Q302" s="107"/>
      <c r="R302" s="107"/>
      <c r="S302" s="107"/>
      <c r="T302" s="107"/>
      <c r="U302" s="107"/>
      <c r="V302" s="107"/>
      <c r="W302" s="107"/>
      <c r="X302" s="107"/>
      <c r="Y302" s="107"/>
      <c r="Z302" s="107"/>
    </row>
    <row r="303" spans="1:26" ht="15.75" customHeight="1">
      <c r="A303" s="107"/>
      <c r="B303" s="107"/>
      <c r="C303" s="107"/>
      <c r="D303" s="107"/>
      <c r="E303" s="107"/>
      <c r="F303" s="107"/>
      <c r="G303" s="479"/>
      <c r="H303" s="107"/>
      <c r="I303" s="107"/>
      <c r="J303" s="107"/>
      <c r="K303" s="107"/>
      <c r="L303" s="107"/>
      <c r="M303" s="109"/>
      <c r="N303" s="109"/>
      <c r="O303" s="107"/>
      <c r="P303" s="107"/>
      <c r="Q303" s="107"/>
      <c r="R303" s="107"/>
      <c r="S303" s="107"/>
      <c r="T303" s="107"/>
      <c r="U303" s="107"/>
      <c r="V303" s="107"/>
      <c r="W303" s="107"/>
      <c r="X303" s="107"/>
      <c r="Y303" s="107"/>
      <c r="Z303" s="107"/>
    </row>
    <row r="304" spans="1:26" ht="15.75" customHeight="1">
      <c r="A304" s="107"/>
      <c r="B304" s="107"/>
      <c r="C304" s="107"/>
      <c r="D304" s="107"/>
      <c r="E304" s="107"/>
      <c r="F304" s="107"/>
      <c r="G304" s="479"/>
      <c r="H304" s="107"/>
      <c r="I304" s="107"/>
      <c r="J304" s="107"/>
      <c r="K304" s="107"/>
      <c r="L304" s="107"/>
      <c r="M304" s="109"/>
      <c r="N304" s="109"/>
      <c r="O304" s="107"/>
      <c r="P304" s="107"/>
      <c r="Q304" s="107"/>
      <c r="R304" s="107"/>
      <c r="S304" s="107"/>
      <c r="T304" s="107"/>
      <c r="U304" s="107"/>
      <c r="V304" s="107"/>
      <c r="W304" s="107"/>
      <c r="X304" s="107"/>
      <c r="Y304" s="107"/>
      <c r="Z304" s="107"/>
    </row>
    <row r="305" spans="1:26" ht="15.75" customHeight="1">
      <c r="A305" s="107"/>
      <c r="B305" s="107"/>
      <c r="C305" s="107"/>
      <c r="D305" s="107"/>
      <c r="E305" s="107"/>
      <c r="F305" s="107"/>
      <c r="G305" s="479"/>
      <c r="H305" s="107"/>
      <c r="I305" s="107"/>
      <c r="J305" s="107"/>
      <c r="K305" s="107"/>
      <c r="L305" s="107"/>
      <c r="M305" s="109"/>
      <c r="N305" s="109"/>
      <c r="O305" s="107"/>
      <c r="P305" s="107"/>
      <c r="Q305" s="107"/>
      <c r="R305" s="107"/>
      <c r="S305" s="107"/>
      <c r="T305" s="107"/>
      <c r="U305" s="107"/>
      <c r="V305" s="107"/>
      <c r="W305" s="107"/>
      <c r="X305" s="107"/>
      <c r="Y305" s="107"/>
      <c r="Z305" s="107"/>
    </row>
    <row r="306" spans="1:26" ht="15.75" customHeight="1">
      <c r="A306" s="107"/>
      <c r="B306" s="107"/>
      <c r="C306" s="107"/>
      <c r="D306" s="107"/>
      <c r="E306" s="107"/>
      <c r="F306" s="107"/>
      <c r="G306" s="479"/>
      <c r="H306" s="107"/>
      <c r="I306" s="107"/>
      <c r="J306" s="107"/>
      <c r="K306" s="107"/>
      <c r="L306" s="107"/>
      <c r="M306" s="109"/>
      <c r="N306" s="109"/>
      <c r="O306" s="107"/>
      <c r="P306" s="107"/>
      <c r="Q306" s="107"/>
      <c r="R306" s="107"/>
      <c r="S306" s="107"/>
      <c r="T306" s="107"/>
      <c r="U306" s="107"/>
      <c r="V306" s="107"/>
      <c r="W306" s="107"/>
      <c r="X306" s="107"/>
      <c r="Y306" s="107"/>
      <c r="Z306" s="107"/>
    </row>
    <row r="307" spans="1:26" ht="15.75" customHeight="1">
      <c r="A307" s="107"/>
      <c r="B307" s="107"/>
      <c r="C307" s="107"/>
      <c r="D307" s="107"/>
      <c r="E307" s="107"/>
      <c r="F307" s="107"/>
      <c r="G307" s="479"/>
      <c r="H307" s="107"/>
      <c r="I307" s="107"/>
      <c r="J307" s="107"/>
      <c r="K307" s="107"/>
      <c r="L307" s="107"/>
      <c r="M307" s="109"/>
      <c r="N307" s="109"/>
      <c r="O307" s="107"/>
      <c r="P307" s="107"/>
      <c r="Q307" s="107"/>
      <c r="R307" s="107"/>
      <c r="S307" s="107"/>
      <c r="T307" s="107"/>
      <c r="U307" s="107"/>
      <c r="V307" s="107"/>
      <c r="W307" s="107"/>
      <c r="X307" s="107"/>
      <c r="Y307" s="107"/>
      <c r="Z307" s="107"/>
    </row>
    <row r="308" spans="1:26" ht="15.75" customHeight="1">
      <c r="A308" s="107"/>
      <c r="B308" s="107"/>
      <c r="C308" s="107"/>
      <c r="D308" s="107"/>
      <c r="E308" s="107"/>
      <c r="F308" s="107"/>
      <c r="G308" s="479"/>
      <c r="H308" s="107"/>
      <c r="I308" s="107"/>
      <c r="J308" s="107"/>
      <c r="K308" s="107"/>
      <c r="L308" s="107"/>
      <c r="M308" s="109"/>
      <c r="N308" s="109"/>
      <c r="O308" s="107"/>
      <c r="P308" s="107"/>
      <c r="Q308" s="107"/>
      <c r="R308" s="107"/>
      <c r="S308" s="107"/>
      <c r="T308" s="107"/>
      <c r="U308" s="107"/>
      <c r="V308" s="107"/>
      <c r="W308" s="107"/>
      <c r="X308" s="107"/>
      <c r="Y308" s="107"/>
      <c r="Z308" s="107"/>
    </row>
    <row r="309" spans="1:26" ht="15.75" customHeight="1">
      <c r="A309" s="107"/>
      <c r="B309" s="107"/>
      <c r="C309" s="107"/>
      <c r="D309" s="107"/>
      <c r="E309" s="107"/>
      <c r="F309" s="107"/>
      <c r="G309" s="479"/>
      <c r="H309" s="107"/>
      <c r="I309" s="107"/>
      <c r="J309" s="107"/>
      <c r="K309" s="107"/>
      <c r="L309" s="107"/>
      <c r="M309" s="109"/>
      <c r="N309" s="109"/>
      <c r="O309" s="107"/>
      <c r="P309" s="107"/>
      <c r="Q309" s="107"/>
      <c r="R309" s="107"/>
      <c r="S309" s="107"/>
      <c r="T309" s="107"/>
      <c r="U309" s="107"/>
      <c r="V309" s="107"/>
      <c r="W309" s="107"/>
      <c r="X309" s="107"/>
      <c r="Y309" s="107"/>
      <c r="Z309" s="107"/>
    </row>
    <row r="310" spans="1:26" ht="15.75" customHeight="1">
      <c r="A310" s="107"/>
      <c r="B310" s="107"/>
      <c r="C310" s="107"/>
      <c r="D310" s="107"/>
      <c r="E310" s="107"/>
      <c r="F310" s="107"/>
      <c r="G310" s="479"/>
      <c r="H310" s="107"/>
      <c r="I310" s="107"/>
      <c r="J310" s="107"/>
      <c r="K310" s="107"/>
      <c r="L310" s="107"/>
      <c r="M310" s="109"/>
      <c r="N310" s="109"/>
      <c r="O310" s="107"/>
      <c r="P310" s="107"/>
      <c r="Q310" s="107"/>
      <c r="R310" s="107"/>
      <c r="S310" s="107"/>
      <c r="T310" s="107"/>
      <c r="U310" s="107"/>
      <c r="V310" s="107"/>
      <c r="W310" s="107"/>
      <c r="X310" s="107"/>
      <c r="Y310" s="107"/>
      <c r="Z310" s="107"/>
    </row>
    <row r="311" spans="1:26" ht="15.75" customHeight="1">
      <c r="A311" s="107"/>
      <c r="B311" s="107"/>
      <c r="C311" s="107"/>
      <c r="D311" s="107"/>
      <c r="E311" s="107"/>
      <c r="F311" s="107"/>
      <c r="G311" s="479"/>
      <c r="H311" s="107"/>
      <c r="I311" s="107"/>
      <c r="J311" s="107"/>
      <c r="K311" s="107"/>
      <c r="L311" s="107"/>
      <c r="M311" s="109"/>
      <c r="N311" s="109"/>
      <c r="O311" s="107"/>
      <c r="P311" s="107"/>
      <c r="Q311" s="107"/>
      <c r="R311" s="107"/>
      <c r="S311" s="107"/>
      <c r="T311" s="107"/>
      <c r="U311" s="107"/>
      <c r="V311" s="107"/>
      <c r="W311" s="107"/>
      <c r="X311" s="107"/>
      <c r="Y311" s="107"/>
      <c r="Z311" s="107"/>
    </row>
    <row r="312" spans="1:26" ht="15.75" customHeight="1">
      <c r="A312" s="107"/>
      <c r="B312" s="107"/>
      <c r="C312" s="107"/>
      <c r="D312" s="107"/>
      <c r="E312" s="107"/>
      <c r="F312" s="107"/>
      <c r="G312" s="479"/>
      <c r="H312" s="107"/>
      <c r="I312" s="107"/>
      <c r="J312" s="107"/>
      <c r="K312" s="107"/>
      <c r="L312" s="107"/>
      <c r="M312" s="109"/>
      <c r="N312" s="109"/>
      <c r="O312" s="107"/>
      <c r="P312" s="107"/>
      <c r="Q312" s="107"/>
      <c r="R312" s="107"/>
      <c r="S312" s="107"/>
      <c r="T312" s="107"/>
      <c r="U312" s="107"/>
      <c r="V312" s="107"/>
      <c r="W312" s="107"/>
      <c r="X312" s="107"/>
      <c r="Y312" s="107"/>
      <c r="Z312" s="107"/>
    </row>
    <row r="313" spans="1:26" ht="15.75" customHeight="1">
      <c r="A313" s="107"/>
      <c r="B313" s="107"/>
      <c r="C313" s="107"/>
      <c r="D313" s="107"/>
      <c r="E313" s="107"/>
      <c r="F313" s="107"/>
      <c r="G313" s="479"/>
      <c r="H313" s="107"/>
      <c r="I313" s="107"/>
      <c r="J313" s="107"/>
      <c r="K313" s="107"/>
      <c r="L313" s="107"/>
      <c r="M313" s="109"/>
      <c r="N313" s="109"/>
      <c r="O313" s="107"/>
      <c r="P313" s="107"/>
      <c r="Q313" s="107"/>
      <c r="R313" s="107"/>
      <c r="S313" s="107"/>
      <c r="T313" s="107"/>
      <c r="U313" s="107"/>
      <c r="V313" s="107"/>
      <c r="W313" s="107"/>
      <c r="X313" s="107"/>
      <c r="Y313" s="107"/>
      <c r="Z313" s="107"/>
    </row>
    <row r="314" spans="1:26" ht="15.75" customHeight="1">
      <c r="A314" s="107"/>
      <c r="B314" s="107"/>
      <c r="C314" s="107"/>
      <c r="D314" s="107"/>
      <c r="E314" s="107"/>
      <c r="F314" s="107"/>
      <c r="G314" s="479"/>
      <c r="H314" s="107"/>
      <c r="I314" s="107"/>
      <c r="J314" s="107"/>
      <c r="K314" s="107"/>
      <c r="L314" s="107"/>
      <c r="M314" s="109"/>
      <c r="N314" s="109"/>
      <c r="O314" s="107"/>
      <c r="P314" s="107"/>
      <c r="Q314" s="107"/>
      <c r="R314" s="107"/>
      <c r="S314" s="107"/>
      <c r="T314" s="107"/>
      <c r="U314" s="107"/>
      <c r="V314" s="107"/>
      <c r="W314" s="107"/>
      <c r="X314" s="107"/>
      <c r="Y314" s="107"/>
      <c r="Z314" s="107"/>
    </row>
    <row r="315" spans="1:26" ht="15.75" customHeight="1">
      <c r="A315" s="107"/>
      <c r="B315" s="107"/>
      <c r="C315" s="107"/>
      <c r="D315" s="107"/>
      <c r="E315" s="107"/>
      <c r="F315" s="107"/>
      <c r="G315" s="479"/>
      <c r="H315" s="107"/>
      <c r="I315" s="107"/>
      <c r="J315" s="107"/>
      <c r="K315" s="107"/>
      <c r="L315" s="107"/>
      <c r="M315" s="109"/>
      <c r="N315" s="109"/>
      <c r="O315" s="107"/>
      <c r="P315" s="107"/>
      <c r="Q315" s="107"/>
      <c r="R315" s="107"/>
      <c r="S315" s="107"/>
      <c r="T315" s="107"/>
      <c r="U315" s="107"/>
      <c r="V315" s="107"/>
      <c r="W315" s="107"/>
      <c r="X315" s="107"/>
      <c r="Y315" s="107"/>
      <c r="Z315" s="107"/>
    </row>
    <row r="316" spans="1:26" ht="15.75" customHeight="1">
      <c r="A316" s="107"/>
      <c r="B316" s="107"/>
      <c r="C316" s="107"/>
      <c r="D316" s="107"/>
      <c r="E316" s="107"/>
      <c r="F316" s="107"/>
      <c r="G316" s="479"/>
      <c r="H316" s="107"/>
      <c r="I316" s="107"/>
      <c r="J316" s="107"/>
      <c r="K316" s="107"/>
      <c r="L316" s="107"/>
      <c r="M316" s="109"/>
      <c r="N316" s="109"/>
      <c r="O316" s="107"/>
      <c r="P316" s="107"/>
      <c r="Q316" s="107"/>
      <c r="R316" s="107"/>
      <c r="S316" s="107"/>
      <c r="T316" s="107"/>
      <c r="U316" s="107"/>
      <c r="V316" s="107"/>
      <c r="W316" s="107"/>
      <c r="X316" s="107"/>
      <c r="Y316" s="107"/>
      <c r="Z316" s="107"/>
    </row>
    <row r="317" spans="1:26" ht="15.75" customHeight="1">
      <c r="A317" s="107"/>
      <c r="B317" s="107"/>
      <c r="C317" s="107"/>
      <c r="D317" s="107"/>
      <c r="E317" s="107"/>
      <c r="F317" s="107"/>
      <c r="G317" s="479"/>
      <c r="H317" s="107"/>
      <c r="I317" s="107"/>
      <c r="J317" s="107"/>
      <c r="K317" s="107"/>
      <c r="L317" s="107"/>
      <c r="M317" s="109"/>
      <c r="N317" s="109"/>
      <c r="O317" s="107"/>
      <c r="P317" s="107"/>
      <c r="Q317" s="107"/>
      <c r="R317" s="107"/>
      <c r="S317" s="107"/>
      <c r="T317" s="107"/>
      <c r="U317" s="107"/>
      <c r="V317" s="107"/>
      <c r="W317" s="107"/>
      <c r="X317" s="107"/>
      <c r="Y317" s="107"/>
      <c r="Z317" s="107"/>
    </row>
    <row r="318" spans="1:26" ht="15.75" customHeight="1">
      <c r="A318" s="107"/>
      <c r="B318" s="107"/>
      <c r="C318" s="107"/>
      <c r="D318" s="107"/>
      <c r="E318" s="107"/>
      <c r="F318" s="107"/>
      <c r="G318" s="479"/>
      <c r="H318" s="107"/>
      <c r="I318" s="107"/>
      <c r="J318" s="107"/>
      <c r="K318" s="107"/>
      <c r="L318" s="107"/>
      <c r="M318" s="109"/>
      <c r="N318" s="109"/>
      <c r="O318" s="107"/>
      <c r="P318" s="107"/>
      <c r="Q318" s="107"/>
      <c r="R318" s="107"/>
      <c r="S318" s="107"/>
      <c r="T318" s="107"/>
      <c r="U318" s="107"/>
      <c r="V318" s="107"/>
      <c r="W318" s="107"/>
      <c r="X318" s="107"/>
      <c r="Y318" s="107"/>
      <c r="Z318" s="107"/>
    </row>
    <row r="319" spans="1:26" ht="15.75" customHeight="1">
      <c r="A319" s="107"/>
      <c r="B319" s="107"/>
      <c r="C319" s="107"/>
      <c r="D319" s="107"/>
      <c r="E319" s="107"/>
      <c r="F319" s="107"/>
      <c r="G319" s="479"/>
      <c r="H319" s="107"/>
      <c r="I319" s="107"/>
      <c r="J319" s="107"/>
      <c r="K319" s="107"/>
      <c r="L319" s="107"/>
      <c r="M319" s="109"/>
      <c r="N319" s="109"/>
      <c r="O319" s="107"/>
      <c r="P319" s="107"/>
      <c r="Q319" s="107"/>
      <c r="R319" s="107"/>
      <c r="S319" s="107"/>
      <c r="T319" s="107"/>
      <c r="U319" s="107"/>
      <c r="V319" s="107"/>
      <c r="W319" s="107"/>
      <c r="X319" s="107"/>
      <c r="Y319" s="107"/>
      <c r="Z319" s="107"/>
    </row>
    <row r="320" spans="1:26" ht="15.75" customHeight="1">
      <c r="A320" s="107"/>
      <c r="B320" s="107"/>
      <c r="C320" s="107"/>
      <c r="D320" s="107"/>
      <c r="E320" s="107"/>
      <c r="F320" s="107"/>
      <c r="G320" s="479"/>
      <c r="H320" s="107"/>
      <c r="I320" s="107"/>
      <c r="J320" s="107"/>
      <c r="K320" s="107"/>
      <c r="L320" s="107"/>
      <c r="M320" s="109"/>
      <c r="N320" s="109"/>
      <c r="O320" s="107"/>
      <c r="P320" s="107"/>
      <c r="Q320" s="107"/>
      <c r="R320" s="107"/>
      <c r="S320" s="107"/>
      <c r="T320" s="107"/>
      <c r="U320" s="107"/>
      <c r="V320" s="107"/>
      <c r="W320" s="107"/>
      <c r="X320" s="107"/>
      <c r="Y320" s="107"/>
      <c r="Z320" s="107"/>
    </row>
    <row r="321" spans="1:26" ht="15.75" customHeight="1">
      <c r="A321" s="107"/>
      <c r="B321" s="107"/>
      <c r="C321" s="107"/>
      <c r="D321" s="107"/>
      <c r="E321" s="107"/>
      <c r="F321" s="107"/>
      <c r="G321" s="479"/>
      <c r="H321" s="107"/>
      <c r="I321" s="107"/>
      <c r="J321" s="107"/>
      <c r="K321" s="107"/>
      <c r="L321" s="107"/>
      <c r="M321" s="109"/>
      <c r="N321" s="109"/>
      <c r="O321" s="107"/>
      <c r="P321" s="107"/>
      <c r="Q321" s="107"/>
      <c r="R321" s="107"/>
      <c r="S321" s="107"/>
      <c r="T321" s="107"/>
      <c r="U321" s="107"/>
      <c r="V321" s="107"/>
      <c r="W321" s="107"/>
      <c r="X321" s="107"/>
      <c r="Y321" s="107"/>
      <c r="Z321" s="107"/>
    </row>
    <row r="322" spans="1:26" ht="15.75" customHeight="1">
      <c r="A322" s="107"/>
      <c r="B322" s="107"/>
      <c r="C322" s="107"/>
      <c r="D322" s="107"/>
      <c r="E322" s="107"/>
      <c r="F322" s="107"/>
      <c r="G322" s="479"/>
      <c r="H322" s="107"/>
      <c r="I322" s="107"/>
      <c r="J322" s="107"/>
      <c r="K322" s="107"/>
      <c r="L322" s="107"/>
      <c r="M322" s="109"/>
      <c r="N322" s="109"/>
      <c r="O322" s="107"/>
      <c r="P322" s="107"/>
      <c r="Q322" s="107"/>
      <c r="R322" s="107"/>
      <c r="S322" s="107"/>
      <c r="T322" s="107"/>
      <c r="U322" s="107"/>
      <c r="V322" s="107"/>
      <c r="W322" s="107"/>
      <c r="X322" s="107"/>
      <c r="Y322" s="107"/>
      <c r="Z322" s="107"/>
    </row>
    <row r="323" spans="1:26" ht="15.75" customHeight="1">
      <c r="A323" s="107"/>
      <c r="B323" s="107"/>
      <c r="C323" s="107"/>
      <c r="D323" s="107"/>
      <c r="E323" s="107"/>
      <c r="F323" s="107"/>
      <c r="G323" s="479"/>
      <c r="H323" s="107"/>
      <c r="I323" s="107"/>
      <c r="J323" s="107"/>
      <c r="K323" s="107"/>
      <c r="L323" s="107"/>
      <c r="M323" s="109"/>
      <c r="N323" s="109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  <c r="Y323" s="107"/>
      <c r="Z323" s="107"/>
    </row>
    <row r="324" spans="1:26" ht="15.75" customHeight="1">
      <c r="A324" s="107"/>
      <c r="B324" s="107"/>
      <c r="C324" s="107"/>
      <c r="D324" s="107"/>
      <c r="E324" s="107"/>
      <c r="F324" s="107"/>
      <c r="G324" s="479"/>
      <c r="H324" s="107"/>
      <c r="I324" s="107"/>
      <c r="J324" s="107"/>
      <c r="K324" s="107"/>
      <c r="L324" s="107"/>
      <c r="M324" s="109"/>
      <c r="N324" s="109"/>
      <c r="O324" s="107"/>
      <c r="P324" s="107"/>
      <c r="Q324" s="107"/>
      <c r="R324" s="107"/>
      <c r="S324" s="107"/>
      <c r="T324" s="107"/>
      <c r="U324" s="107"/>
      <c r="V324" s="107"/>
      <c r="W324" s="107"/>
      <c r="X324" s="107"/>
      <c r="Y324" s="107"/>
      <c r="Z324" s="107"/>
    </row>
    <row r="325" spans="1:26" ht="15.75" customHeight="1">
      <c r="A325" s="107"/>
      <c r="B325" s="107"/>
      <c r="C325" s="107"/>
      <c r="D325" s="107"/>
      <c r="E325" s="107"/>
      <c r="F325" s="107"/>
      <c r="G325" s="479"/>
      <c r="H325" s="107"/>
      <c r="I325" s="107"/>
      <c r="J325" s="107"/>
      <c r="K325" s="107"/>
      <c r="L325" s="107"/>
      <c r="M325" s="109"/>
      <c r="N325" s="109"/>
      <c r="O325" s="107"/>
      <c r="P325" s="107"/>
      <c r="Q325" s="107"/>
      <c r="R325" s="107"/>
      <c r="S325" s="107"/>
      <c r="T325" s="107"/>
      <c r="U325" s="107"/>
      <c r="V325" s="107"/>
      <c r="W325" s="107"/>
      <c r="X325" s="107"/>
      <c r="Y325" s="107"/>
      <c r="Z325" s="107"/>
    </row>
    <row r="326" spans="1:26" ht="15.75" customHeight="1">
      <c r="A326" s="107"/>
      <c r="B326" s="107"/>
      <c r="C326" s="107"/>
      <c r="D326" s="107"/>
      <c r="E326" s="107"/>
      <c r="F326" s="107"/>
      <c r="G326" s="479"/>
      <c r="H326" s="107"/>
      <c r="I326" s="107"/>
      <c r="J326" s="107"/>
      <c r="K326" s="107"/>
      <c r="L326" s="107"/>
      <c r="M326" s="109"/>
      <c r="N326" s="109"/>
      <c r="O326" s="107"/>
      <c r="P326" s="107"/>
      <c r="Q326" s="107"/>
      <c r="R326" s="107"/>
      <c r="S326" s="107"/>
      <c r="T326" s="107"/>
      <c r="U326" s="107"/>
      <c r="V326" s="107"/>
      <c r="W326" s="107"/>
      <c r="X326" s="107"/>
      <c r="Y326" s="107"/>
      <c r="Z326" s="107"/>
    </row>
    <row r="327" spans="1:26" ht="15.75" customHeight="1">
      <c r="A327" s="107"/>
      <c r="B327" s="107"/>
      <c r="C327" s="107"/>
      <c r="D327" s="107"/>
      <c r="E327" s="107"/>
      <c r="F327" s="107"/>
      <c r="G327" s="479"/>
      <c r="H327" s="107"/>
      <c r="I327" s="107"/>
      <c r="J327" s="107"/>
      <c r="K327" s="107"/>
      <c r="L327" s="107"/>
      <c r="M327" s="109"/>
      <c r="N327" s="109"/>
      <c r="O327" s="107"/>
      <c r="P327" s="107"/>
      <c r="Q327" s="107"/>
      <c r="R327" s="107"/>
      <c r="S327" s="107"/>
      <c r="T327" s="107"/>
      <c r="U327" s="107"/>
      <c r="V327" s="107"/>
      <c r="W327" s="107"/>
      <c r="X327" s="107"/>
      <c r="Y327" s="107"/>
      <c r="Z327" s="107"/>
    </row>
    <row r="328" spans="1:26" ht="15.75" customHeight="1">
      <c r="A328" s="107"/>
      <c r="B328" s="107"/>
      <c r="C328" s="107"/>
      <c r="D328" s="107"/>
      <c r="E328" s="107"/>
      <c r="F328" s="107"/>
      <c r="G328" s="479"/>
      <c r="H328" s="107"/>
      <c r="I328" s="107"/>
      <c r="J328" s="107"/>
      <c r="K328" s="107"/>
      <c r="L328" s="107"/>
      <c r="M328" s="109"/>
      <c r="N328" s="109"/>
      <c r="O328" s="107"/>
      <c r="P328" s="107"/>
      <c r="Q328" s="107"/>
      <c r="R328" s="107"/>
      <c r="S328" s="107"/>
      <c r="T328" s="107"/>
      <c r="U328" s="107"/>
      <c r="V328" s="107"/>
      <c r="W328" s="107"/>
      <c r="X328" s="107"/>
      <c r="Y328" s="107"/>
      <c r="Z328" s="107"/>
    </row>
    <row r="329" spans="1:26" ht="15.75" customHeight="1">
      <c r="A329" s="107"/>
      <c r="B329" s="107"/>
      <c r="C329" s="107"/>
      <c r="D329" s="107"/>
      <c r="E329" s="107"/>
      <c r="F329" s="107"/>
      <c r="G329" s="479"/>
      <c r="H329" s="107"/>
      <c r="I329" s="107"/>
      <c r="J329" s="107"/>
      <c r="K329" s="107"/>
      <c r="L329" s="107"/>
      <c r="M329" s="109"/>
      <c r="N329" s="109"/>
      <c r="O329" s="107"/>
      <c r="P329" s="107"/>
      <c r="Q329" s="107"/>
      <c r="R329" s="107"/>
      <c r="S329" s="107"/>
      <c r="T329" s="107"/>
      <c r="U329" s="107"/>
      <c r="V329" s="107"/>
      <c r="W329" s="107"/>
      <c r="X329" s="107"/>
      <c r="Y329" s="107"/>
      <c r="Z329" s="107"/>
    </row>
    <row r="330" spans="1:26" ht="15.75" customHeight="1">
      <c r="A330" s="107"/>
      <c r="B330" s="107"/>
      <c r="C330" s="107"/>
      <c r="D330" s="107"/>
      <c r="E330" s="107"/>
      <c r="F330" s="107"/>
      <c r="G330" s="479"/>
      <c r="H330" s="107"/>
      <c r="I330" s="107"/>
      <c r="J330" s="107"/>
      <c r="K330" s="107"/>
      <c r="L330" s="107"/>
      <c r="M330" s="109"/>
      <c r="N330" s="109"/>
      <c r="O330" s="107"/>
      <c r="P330" s="107"/>
      <c r="Q330" s="107"/>
      <c r="R330" s="107"/>
      <c r="S330" s="107"/>
      <c r="T330" s="107"/>
      <c r="U330" s="107"/>
      <c r="V330" s="107"/>
      <c r="W330" s="107"/>
      <c r="X330" s="107"/>
      <c r="Y330" s="107"/>
      <c r="Z330" s="107"/>
    </row>
    <row r="331" spans="1:26" ht="15.75" customHeight="1">
      <c r="A331" s="107"/>
      <c r="B331" s="107"/>
      <c r="C331" s="107"/>
      <c r="D331" s="107"/>
      <c r="E331" s="107"/>
      <c r="F331" s="107"/>
      <c r="G331" s="479"/>
      <c r="H331" s="107"/>
      <c r="I331" s="107"/>
      <c r="J331" s="107"/>
      <c r="K331" s="107"/>
      <c r="L331" s="107"/>
      <c r="M331" s="109"/>
      <c r="N331" s="109"/>
      <c r="O331" s="107"/>
      <c r="P331" s="107"/>
      <c r="Q331" s="107"/>
      <c r="R331" s="107"/>
      <c r="S331" s="107"/>
      <c r="T331" s="107"/>
      <c r="U331" s="107"/>
      <c r="V331" s="107"/>
      <c r="W331" s="107"/>
      <c r="X331" s="107"/>
      <c r="Y331" s="107"/>
      <c r="Z331" s="107"/>
    </row>
    <row r="332" spans="1:26" ht="15.75" customHeight="1">
      <c r="A332" s="107"/>
      <c r="B332" s="107"/>
      <c r="C332" s="107"/>
      <c r="D332" s="107"/>
      <c r="E332" s="107"/>
      <c r="F332" s="107"/>
      <c r="G332" s="479"/>
      <c r="H332" s="107"/>
      <c r="I332" s="107"/>
      <c r="J332" s="107"/>
      <c r="K332" s="107"/>
      <c r="L332" s="107"/>
      <c r="M332" s="109"/>
      <c r="N332" s="109"/>
      <c r="O332" s="107"/>
      <c r="P332" s="107"/>
      <c r="Q332" s="107"/>
      <c r="R332" s="107"/>
      <c r="S332" s="107"/>
      <c r="T332" s="107"/>
      <c r="U332" s="107"/>
      <c r="V332" s="107"/>
      <c r="W332" s="107"/>
      <c r="X332" s="107"/>
      <c r="Y332" s="107"/>
      <c r="Z332" s="107"/>
    </row>
    <row r="333" spans="1:26" ht="15.75" customHeight="1">
      <c r="A333" s="107"/>
      <c r="B333" s="107"/>
      <c r="C333" s="107"/>
      <c r="D333" s="107"/>
      <c r="E333" s="107"/>
      <c r="F333" s="107"/>
      <c r="G333" s="479"/>
      <c r="H333" s="107"/>
      <c r="I333" s="107"/>
      <c r="J333" s="107"/>
      <c r="K333" s="107"/>
      <c r="L333" s="107"/>
      <c r="M333" s="109"/>
      <c r="N333" s="109"/>
      <c r="O333" s="107"/>
      <c r="P333" s="107"/>
      <c r="Q333" s="107"/>
      <c r="R333" s="107"/>
      <c r="S333" s="107"/>
      <c r="T333" s="107"/>
      <c r="U333" s="107"/>
      <c r="V333" s="107"/>
      <c r="W333" s="107"/>
      <c r="X333" s="107"/>
      <c r="Y333" s="107"/>
      <c r="Z333" s="107"/>
    </row>
    <row r="334" spans="1:26" ht="15.75" customHeight="1">
      <c r="A334" s="107"/>
      <c r="B334" s="107"/>
      <c r="C334" s="107"/>
      <c r="D334" s="107"/>
      <c r="E334" s="107"/>
      <c r="F334" s="107"/>
      <c r="G334" s="479"/>
      <c r="H334" s="107"/>
      <c r="I334" s="107"/>
      <c r="J334" s="107"/>
      <c r="K334" s="107"/>
      <c r="L334" s="107"/>
      <c r="M334" s="109"/>
      <c r="N334" s="109"/>
      <c r="O334" s="107"/>
      <c r="P334" s="107"/>
      <c r="Q334" s="107"/>
      <c r="R334" s="107"/>
      <c r="S334" s="107"/>
      <c r="T334" s="107"/>
      <c r="U334" s="107"/>
      <c r="V334" s="107"/>
      <c r="W334" s="107"/>
      <c r="X334" s="107"/>
      <c r="Y334" s="107"/>
      <c r="Z334" s="107"/>
    </row>
    <row r="335" spans="1:26" ht="15.75" customHeight="1">
      <c r="A335" s="107"/>
      <c r="B335" s="107"/>
      <c r="C335" s="107"/>
      <c r="D335" s="107"/>
      <c r="E335" s="107"/>
      <c r="F335" s="107"/>
      <c r="G335" s="479"/>
      <c r="H335" s="107"/>
      <c r="I335" s="107"/>
      <c r="J335" s="107"/>
      <c r="K335" s="107"/>
      <c r="L335" s="107"/>
      <c r="M335" s="109"/>
      <c r="N335" s="109"/>
      <c r="O335" s="107"/>
      <c r="P335" s="107"/>
      <c r="Q335" s="107"/>
      <c r="R335" s="107"/>
      <c r="S335" s="107"/>
      <c r="T335" s="107"/>
      <c r="U335" s="107"/>
      <c r="V335" s="107"/>
      <c r="W335" s="107"/>
      <c r="X335" s="107"/>
      <c r="Y335" s="107"/>
      <c r="Z335" s="107"/>
    </row>
    <row r="336" spans="1:26" ht="15.75" customHeight="1">
      <c r="A336" s="107"/>
      <c r="B336" s="107"/>
      <c r="C336" s="107"/>
      <c r="D336" s="107"/>
      <c r="E336" s="107"/>
      <c r="F336" s="107"/>
      <c r="G336" s="479"/>
      <c r="H336" s="107"/>
      <c r="I336" s="107"/>
      <c r="J336" s="107"/>
      <c r="K336" s="107"/>
      <c r="L336" s="107"/>
      <c r="M336" s="109"/>
      <c r="N336" s="109"/>
      <c r="O336" s="107"/>
      <c r="P336" s="107"/>
      <c r="Q336" s="107"/>
      <c r="R336" s="107"/>
      <c r="S336" s="107"/>
      <c r="T336" s="107"/>
      <c r="U336" s="107"/>
      <c r="V336" s="107"/>
      <c r="W336" s="107"/>
      <c r="X336" s="107"/>
      <c r="Y336" s="107"/>
      <c r="Z336" s="107"/>
    </row>
    <row r="337" spans="1:26" ht="15.75" customHeight="1">
      <c r="A337" s="107"/>
      <c r="B337" s="107"/>
      <c r="C337" s="107"/>
      <c r="D337" s="107"/>
      <c r="E337" s="107"/>
      <c r="F337" s="107"/>
      <c r="G337" s="479"/>
      <c r="H337" s="107"/>
      <c r="I337" s="107"/>
      <c r="J337" s="107"/>
      <c r="K337" s="107"/>
      <c r="L337" s="107"/>
      <c r="M337" s="109"/>
      <c r="N337" s="109"/>
      <c r="O337" s="107"/>
      <c r="P337" s="107"/>
      <c r="Q337" s="107"/>
      <c r="R337" s="107"/>
      <c r="S337" s="107"/>
      <c r="T337" s="107"/>
      <c r="U337" s="107"/>
      <c r="V337" s="107"/>
      <c r="W337" s="107"/>
      <c r="X337" s="107"/>
      <c r="Y337" s="107"/>
      <c r="Z337" s="107"/>
    </row>
    <row r="338" spans="1:26" ht="15.75" customHeight="1">
      <c r="A338" s="107"/>
      <c r="B338" s="107"/>
      <c r="C338" s="107"/>
      <c r="D338" s="107"/>
      <c r="E338" s="107"/>
      <c r="F338" s="107"/>
      <c r="G338" s="479"/>
      <c r="H338" s="107"/>
      <c r="I338" s="107"/>
      <c r="J338" s="107"/>
      <c r="K338" s="107"/>
      <c r="L338" s="107"/>
      <c r="M338" s="109"/>
      <c r="N338" s="109"/>
      <c r="O338" s="107"/>
      <c r="P338" s="107"/>
      <c r="Q338" s="107"/>
      <c r="R338" s="107"/>
      <c r="S338" s="107"/>
      <c r="T338" s="107"/>
      <c r="U338" s="107"/>
      <c r="V338" s="107"/>
      <c r="W338" s="107"/>
      <c r="X338" s="107"/>
      <c r="Y338" s="107"/>
      <c r="Z338" s="107"/>
    </row>
    <row r="339" spans="1:26" ht="15.75" customHeight="1">
      <c r="A339" s="107"/>
      <c r="B339" s="107"/>
      <c r="C339" s="107"/>
      <c r="D339" s="107"/>
      <c r="E339" s="107"/>
      <c r="F339" s="107"/>
      <c r="G339" s="479"/>
      <c r="H339" s="107"/>
      <c r="I339" s="107"/>
      <c r="J339" s="107"/>
      <c r="K339" s="107"/>
      <c r="L339" s="107"/>
      <c r="M339" s="109"/>
      <c r="N339" s="109"/>
      <c r="O339" s="107"/>
      <c r="P339" s="107"/>
      <c r="Q339" s="107"/>
      <c r="R339" s="107"/>
      <c r="S339" s="107"/>
      <c r="T339" s="107"/>
      <c r="U339" s="107"/>
      <c r="V339" s="107"/>
      <c r="W339" s="107"/>
      <c r="X339" s="107"/>
      <c r="Y339" s="107"/>
      <c r="Z339" s="107"/>
    </row>
    <row r="340" spans="1:26" ht="15.75" customHeight="1">
      <c r="A340" s="107"/>
      <c r="B340" s="107"/>
      <c r="C340" s="107"/>
      <c r="D340" s="107"/>
      <c r="E340" s="107"/>
      <c r="F340" s="107"/>
      <c r="G340" s="479"/>
      <c r="H340" s="107"/>
      <c r="I340" s="107"/>
      <c r="J340" s="107"/>
      <c r="K340" s="107"/>
      <c r="L340" s="107"/>
      <c r="M340" s="109"/>
      <c r="N340" s="109"/>
      <c r="O340" s="107"/>
      <c r="P340" s="107"/>
      <c r="Q340" s="107"/>
      <c r="R340" s="107"/>
      <c r="S340" s="107"/>
      <c r="T340" s="107"/>
      <c r="U340" s="107"/>
      <c r="V340" s="107"/>
      <c r="W340" s="107"/>
      <c r="X340" s="107"/>
      <c r="Y340" s="107"/>
      <c r="Z340" s="107"/>
    </row>
    <row r="341" spans="1:26" ht="15.75" customHeight="1">
      <c r="A341" s="107"/>
      <c r="B341" s="107"/>
      <c r="C341" s="107"/>
      <c r="D341" s="107"/>
      <c r="E341" s="107"/>
      <c r="F341" s="107"/>
      <c r="G341" s="479"/>
      <c r="H341" s="107"/>
      <c r="I341" s="107"/>
      <c r="J341" s="107"/>
      <c r="K341" s="107"/>
      <c r="L341" s="107"/>
      <c r="M341" s="109"/>
      <c r="N341" s="109"/>
      <c r="O341" s="107"/>
      <c r="P341" s="107"/>
      <c r="Q341" s="107"/>
      <c r="R341" s="107"/>
      <c r="S341" s="107"/>
      <c r="T341" s="107"/>
      <c r="U341" s="107"/>
      <c r="V341" s="107"/>
      <c r="W341" s="107"/>
      <c r="X341" s="107"/>
      <c r="Y341" s="107"/>
      <c r="Z341" s="107"/>
    </row>
    <row r="342" spans="1:26" ht="15.75" customHeight="1">
      <c r="A342" s="107"/>
      <c r="B342" s="107"/>
      <c r="C342" s="107"/>
      <c r="D342" s="107"/>
      <c r="E342" s="107"/>
      <c r="F342" s="107"/>
      <c r="G342" s="479"/>
      <c r="H342" s="107"/>
      <c r="I342" s="107"/>
      <c r="J342" s="107"/>
      <c r="K342" s="107"/>
      <c r="L342" s="107"/>
      <c r="M342" s="109"/>
      <c r="N342" s="109"/>
      <c r="O342" s="107"/>
      <c r="P342" s="107"/>
      <c r="Q342" s="107"/>
      <c r="R342" s="107"/>
      <c r="S342" s="107"/>
      <c r="T342" s="107"/>
      <c r="U342" s="107"/>
      <c r="V342" s="107"/>
      <c r="W342" s="107"/>
      <c r="X342" s="107"/>
      <c r="Y342" s="107"/>
      <c r="Z342" s="107"/>
    </row>
    <row r="343" spans="1:26" ht="15.75" customHeight="1">
      <c r="A343" s="107"/>
      <c r="B343" s="107"/>
      <c r="C343" s="107"/>
      <c r="D343" s="107"/>
      <c r="E343" s="107"/>
      <c r="F343" s="107"/>
      <c r="G343" s="479"/>
      <c r="H343" s="107"/>
      <c r="I343" s="107"/>
      <c r="J343" s="107"/>
      <c r="K343" s="107"/>
      <c r="L343" s="107"/>
      <c r="M343" s="109"/>
      <c r="N343" s="109"/>
      <c r="O343" s="107"/>
      <c r="P343" s="107"/>
      <c r="Q343" s="107"/>
      <c r="R343" s="107"/>
      <c r="S343" s="107"/>
      <c r="T343" s="107"/>
      <c r="U343" s="107"/>
      <c r="V343" s="107"/>
      <c r="W343" s="107"/>
      <c r="X343" s="107"/>
      <c r="Y343" s="107"/>
      <c r="Z343" s="107"/>
    </row>
    <row r="344" spans="1:26" ht="15.75" customHeight="1">
      <c r="A344" s="107"/>
      <c r="B344" s="107"/>
      <c r="C344" s="107"/>
      <c r="D344" s="107"/>
      <c r="E344" s="107"/>
      <c r="F344" s="107"/>
      <c r="G344" s="479"/>
      <c r="H344" s="107"/>
      <c r="I344" s="107"/>
      <c r="J344" s="107"/>
      <c r="K344" s="107"/>
      <c r="L344" s="107"/>
      <c r="M344" s="109"/>
      <c r="N344" s="109"/>
      <c r="O344" s="107"/>
      <c r="P344" s="107"/>
      <c r="Q344" s="107"/>
      <c r="R344" s="107"/>
      <c r="S344" s="107"/>
      <c r="T344" s="107"/>
      <c r="U344" s="107"/>
      <c r="V344" s="107"/>
      <c r="W344" s="107"/>
      <c r="X344" s="107"/>
      <c r="Y344" s="107"/>
      <c r="Z344" s="107"/>
    </row>
    <row r="345" spans="1:26" ht="15.75" customHeight="1">
      <c r="A345" s="107"/>
      <c r="B345" s="107"/>
      <c r="C345" s="107"/>
      <c r="D345" s="107"/>
      <c r="E345" s="107"/>
      <c r="F345" s="107"/>
      <c r="G345" s="479"/>
      <c r="H345" s="107"/>
      <c r="I345" s="107"/>
      <c r="J345" s="107"/>
      <c r="K345" s="107"/>
      <c r="L345" s="107"/>
      <c r="M345" s="109"/>
      <c r="N345" s="109"/>
      <c r="O345" s="107"/>
      <c r="P345" s="107"/>
      <c r="Q345" s="107"/>
      <c r="R345" s="107"/>
      <c r="S345" s="107"/>
      <c r="T345" s="107"/>
      <c r="U345" s="107"/>
      <c r="V345" s="107"/>
      <c r="W345" s="107"/>
      <c r="X345" s="107"/>
      <c r="Y345" s="107"/>
      <c r="Z345" s="107"/>
    </row>
    <row r="346" spans="1:26" ht="15.75" customHeight="1">
      <c r="A346" s="107"/>
      <c r="B346" s="107"/>
      <c r="C346" s="107"/>
      <c r="D346" s="107"/>
      <c r="E346" s="107"/>
      <c r="F346" s="107"/>
      <c r="G346" s="479"/>
      <c r="H346" s="107"/>
      <c r="I346" s="107"/>
      <c r="J346" s="107"/>
      <c r="K346" s="107"/>
      <c r="L346" s="107"/>
      <c r="M346" s="109"/>
      <c r="N346" s="109"/>
      <c r="O346" s="107"/>
      <c r="P346" s="107"/>
      <c r="Q346" s="107"/>
      <c r="R346" s="107"/>
      <c r="S346" s="107"/>
      <c r="T346" s="107"/>
      <c r="U346" s="107"/>
      <c r="V346" s="107"/>
      <c r="W346" s="107"/>
      <c r="X346" s="107"/>
      <c r="Y346" s="107"/>
      <c r="Z346" s="107"/>
    </row>
    <row r="347" spans="1:26" ht="15.75" customHeight="1">
      <c r="A347" s="107"/>
      <c r="B347" s="107"/>
      <c r="C347" s="107"/>
      <c r="D347" s="107"/>
      <c r="E347" s="107"/>
      <c r="F347" s="107"/>
      <c r="G347" s="479"/>
      <c r="H347" s="107"/>
      <c r="I347" s="107"/>
      <c r="J347" s="107"/>
      <c r="K347" s="107"/>
      <c r="L347" s="107"/>
      <c r="M347" s="109"/>
      <c r="N347" s="109"/>
      <c r="O347" s="107"/>
      <c r="P347" s="107"/>
      <c r="Q347" s="107"/>
      <c r="R347" s="107"/>
      <c r="S347" s="107"/>
      <c r="T347" s="107"/>
      <c r="U347" s="107"/>
      <c r="V347" s="107"/>
      <c r="W347" s="107"/>
      <c r="X347" s="107"/>
      <c r="Y347" s="107"/>
      <c r="Z347" s="107"/>
    </row>
    <row r="348" spans="1:26" ht="15.75" customHeight="1">
      <c r="A348" s="107"/>
      <c r="B348" s="107"/>
      <c r="C348" s="107"/>
      <c r="D348" s="107"/>
      <c r="E348" s="107"/>
      <c r="F348" s="107"/>
      <c r="G348" s="479"/>
      <c r="H348" s="107"/>
      <c r="I348" s="107"/>
      <c r="J348" s="107"/>
      <c r="K348" s="107"/>
      <c r="L348" s="107"/>
      <c r="M348" s="109"/>
      <c r="N348" s="109"/>
      <c r="O348" s="107"/>
      <c r="P348" s="107"/>
      <c r="Q348" s="107"/>
      <c r="R348" s="107"/>
      <c r="S348" s="107"/>
      <c r="T348" s="107"/>
      <c r="U348" s="107"/>
      <c r="V348" s="107"/>
      <c r="W348" s="107"/>
      <c r="X348" s="107"/>
      <c r="Y348" s="107"/>
      <c r="Z348" s="107"/>
    </row>
    <row r="349" spans="1:26" ht="15.75" customHeight="1">
      <c r="A349" s="107"/>
      <c r="B349" s="107"/>
      <c r="C349" s="107"/>
      <c r="D349" s="107"/>
      <c r="E349" s="107"/>
      <c r="F349" s="107"/>
      <c r="G349" s="479"/>
      <c r="H349" s="107"/>
      <c r="I349" s="107"/>
      <c r="J349" s="107"/>
      <c r="K349" s="107"/>
      <c r="L349" s="107"/>
      <c r="M349" s="109"/>
      <c r="N349" s="109"/>
      <c r="O349" s="107"/>
      <c r="P349" s="107"/>
      <c r="Q349" s="107"/>
      <c r="R349" s="107"/>
      <c r="S349" s="107"/>
      <c r="T349" s="107"/>
      <c r="U349" s="107"/>
      <c r="V349" s="107"/>
      <c r="W349" s="107"/>
      <c r="X349" s="107"/>
      <c r="Y349" s="107"/>
      <c r="Z349" s="107"/>
    </row>
    <row r="350" spans="1:26" ht="15.75" customHeight="1">
      <c r="A350" s="107"/>
      <c r="B350" s="107"/>
      <c r="C350" s="107"/>
      <c r="D350" s="107"/>
      <c r="E350" s="107"/>
      <c r="F350" s="107"/>
      <c r="G350" s="479"/>
      <c r="H350" s="107"/>
      <c r="I350" s="107"/>
      <c r="J350" s="107"/>
      <c r="K350" s="107"/>
      <c r="L350" s="107"/>
      <c r="M350" s="109"/>
      <c r="N350" s="109"/>
      <c r="O350" s="107"/>
      <c r="P350" s="107"/>
      <c r="Q350" s="107"/>
      <c r="R350" s="107"/>
      <c r="S350" s="107"/>
      <c r="T350" s="107"/>
      <c r="U350" s="107"/>
      <c r="V350" s="107"/>
      <c r="W350" s="107"/>
      <c r="X350" s="107"/>
      <c r="Y350" s="107"/>
      <c r="Z350" s="107"/>
    </row>
    <row r="351" spans="1:26" ht="15.75" customHeight="1">
      <c r="A351" s="107"/>
      <c r="B351" s="107"/>
      <c r="C351" s="107"/>
      <c r="D351" s="107"/>
      <c r="E351" s="107"/>
      <c r="F351" s="107"/>
      <c r="G351" s="479"/>
      <c r="H351" s="107"/>
      <c r="I351" s="107"/>
      <c r="J351" s="107"/>
      <c r="K351" s="107"/>
      <c r="L351" s="107"/>
      <c r="M351" s="109"/>
      <c r="N351" s="109"/>
      <c r="O351" s="107"/>
      <c r="P351" s="107"/>
      <c r="Q351" s="107"/>
      <c r="R351" s="107"/>
      <c r="S351" s="107"/>
      <c r="T351" s="107"/>
      <c r="U351" s="107"/>
      <c r="V351" s="107"/>
      <c r="W351" s="107"/>
      <c r="X351" s="107"/>
      <c r="Y351" s="107"/>
      <c r="Z351" s="107"/>
    </row>
    <row r="352" spans="1:26" ht="15.75" customHeight="1">
      <c r="A352" s="107"/>
      <c r="B352" s="107"/>
      <c r="C352" s="107"/>
      <c r="D352" s="107"/>
      <c r="E352" s="107"/>
      <c r="F352" s="107"/>
      <c r="G352" s="479"/>
      <c r="H352" s="107"/>
      <c r="I352" s="107"/>
      <c r="J352" s="107"/>
      <c r="K352" s="107"/>
      <c r="L352" s="107"/>
      <c r="M352" s="109"/>
      <c r="N352" s="109"/>
      <c r="O352" s="107"/>
      <c r="P352" s="107"/>
      <c r="Q352" s="107"/>
      <c r="R352" s="107"/>
      <c r="S352" s="107"/>
      <c r="T352" s="107"/>
      <c r="U352" s="107"/>
      <c r="V352" s="107"/>
      <c r="W352" s="107"/>
      <c r="X352" s="107"/>
      <c r="Y352" s="107"/>
      <c r="Z352" s="107"/>
    </row>
    <row r="353" spans="1:26" ht="15.75" customHeight="1">
      <c r="A353" s="107"/>
      <c r="B353" s="107"/>
      <c r="C353" s="107"/>
      <c r="D353" s="107"/>
      <c r="E353" s="107"/>
      <c r="F353" s="107"/>
      <c r="G353" s="479"/>
      <c r="H353" s="107"/>
      <c r="I353" s="107"/>
      <c r="J353" s="107"/>
      <c r="K353" s="107"/>
      <c r="L353" s="107"/>
      <c r="M353" s="109"/>
      <c r="N353" s="109"/>
      <c r="O353" s="107"/>
      <c r="P353" s="107"/>
      <c r="Q353" s="107"/>
      <c r="R353" s="107"/>
      <c r="S353" s="107"/>
      <c r="T353" s="107"/>
      <c r="U353" s="107"/>
      <c r="V353" s="107"/>
      <c r="W353" s="107"/>
      <c r="X353" s="107"/>
      <c r="Y353" s="107"/>
      <c r="Z353" s="107"/>
    </row>
    <row r="354" spans="1:26" ht="15.75" customHeight="1">
      <c r="A354" s="107"/>
      <c r="B354" s="107"/>
      <c r="C354" s="107"/>
      <c r="D354" s="107"/>
      <c r="E354" s="107"/>
      <c r="F354" s="107"/>
      <c r="G354" s="479"/>
      <c r="H354" s="107"/>
      <c r="I354" s="107"/>
      <c r="J354" s="107"/>
      <c r="K354" s="107"/>
      <c r="L354" s="107"/>
      <c r="M354" s="109"/>
      <c r="N354" s="109"/>
      <c r="O354" s="107"/>
      <c r="P354" s="107"/>
      <c r="Q354" s="107"/>
      <c r="R354" s="107"/>
      <c r="S354" s="107"/>
      <c r="T354" s="107"/>
      <c r="U354" s="107"/>
      <c r="V354" s="107"/>
      <c r="W354" s="107"/>
      <c r="X354" s="107"/>
      <c r="Y354" s="107"/>
      <c r="Z354" s="107"/>
    </row>
    <row r="355" spans="1:26" ht="15.75" customHeight="1">
      <c r="A355" s="107"/>
      <c r="B355" s="107"/>
      <c r="C355" s="107"/>
      <c r="D355" s="107"/>
      <c r="E355" s="107"/>
      <c r="F355" s="107"/>
      <c r="G355" s="479"/>
      <c r="H355" s="107"/>
      <c r="I355" s="107"/>
      <c r="J355" s="107"/>
      <c r="K355" s="107"/>
      <c r="L355" s="107"/>
      <c r="M355" s="109"/>
      <c r="N355" s="109"/>
      <c r="O355" s="107"/>
      <c r="P355" s="107"/>
      <c r="Q355" s="107"/>
      <c r="R355" s="107"/>
      <c r="S355" s="107"/>
      <c r="T355" s="107"/>
      <c r="U355" s="107"/>
      <c r="V355" s="107"/>
      <c r="W355" s="107"/>
      <c r="X355" s="107"/>
      <c r="Y355" s="107"/>
      <c r="Z355" s="107"/>
    </row>
    <row r="356" spans="1:26" ht="15.75" customHeight="1">
      <c r="A356" s="107"/>
      <c r="B356" s="107"/>
      <c r="C356" s="107"/>
      <c r="D356" s="107"/>
      <c r="E356" s="107"/>
      <c r="F356" s="107"/>
      <c r="G356" s="479"/>
      <c r="H356" s="107"/>
      <c r="I356" s="107"/>
      <c r="J356" s="107"/>
      <c r="K356" s="107"/>
      <c r="L356" s="107"/>
      <c r="M356" s="109"/>
      <c r="N356" s="109"/>
      <c r="O356" s="107"/>
      <c r="P356" s="107"/>
      <c r="Q356" s="107"/>
      <c r="R356" s="107"/>
      <c r="S356" s="107"/>
      <c r="T356" s="107"/>
      <c r="U356" s="107"/>
      <c r="V356" s="107"/>
      <c r="W356" s="107"/>
      <c r="X356" s="107"/>
      <c r="Y356" s="107"/>
      <c r="Z356" s="107"/>
    </row>
    <row r="357" spans="1:26" ht="15.75" customHeight="1">
      <c r="A357" s="107"/>
      <c r="B357" s="107"/>
      <c r="C357" s="107"/>
      <c r="D357" s="107"/>
      <c r="E357" s="107"/>
      <c r="F357" s="107"/>
      <c r="G357" s="479"/>
      <c r="H357" s="107"/>
      <c r="I357" s="107"/>
      <c r="J357" s="107"/>
      <c r="K357" s="107"/>
      <c r="L357" s="107"/>
      <c r="M357" s="109"/>
      <c r="N357" s="109"/>
      <c r="O357" s="107"/>
      <c r="P357" s="107"/>
      <c r="Q357" s="107"/>
      <c r="R357" s="107"/>
      <c r="S357" s="107"/>
      <c r="T357" s="107"/>
      <c r="U357" s="107"/>
      <c r="V357" s="107"/>
      <c r="W357" s="107"/>
      <c r="X357" s="107"/>
      <c r="Y357" s="107"/>
      <c r="Z357" s="107"/>
    </row>
    <row r="358" spans="1:26" ht="15.75" customHeight="1">
      <c r="A358" s="107"/>
      <c r="B358" s="107"/>
      <c r="C358" s="107"/>
      <c r="D358" s="107"/>
      <c r="E358" s="107"/>
      <c r="F358" s="107"/>
      <c r="G358" s="479"/>
      <c r="H358" s="107"/>
      <c r="I358" s="107"/>
      <c r="J358" s="107"/>
      <c r="K358" s="107"/>
      <c r="L358" s="107"/>
      <c r="M358" s="109"/>
      <c r="N358" s="109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</row>
    <row r="359" spans="1:26" ht="15.75" customHeight="1">
      <c r="A359" s="107"/>
      <c r="B359" s="107"/>
      <c r="C359" s="107"/>
      <c r="D359" s="107"/>
      <c r="E359" s="107"/>
      <c r="F359" s="107"/>
      <c r="G359" s="479"/>
      <c r="H359" s="107"/>
      <c r="I359" s="107"/>
      <c r="J359" s="107"/>
      <c r="K359" s="107"/>
      <c r="L359" s="107"/>
      <c r="M359" s="109"/>
      <c r="N359" s="109"/>
      <c r="O359" s="107"/>
      <c r="P359" s="107"/>
      <c r="Q359" s="107"/>
      <c r="R359" s="107"/>
      <c r="S359" s="107"/>
      <c r="T359" s="107"/>
      <c r="U359" s="107"/>
      <c r="V359" s="107"/>
      <c r="W359" s="107"/>
      <c r="X359" s="107"/>
      <c r="Y359" s="107"/>
      <c r="Z359" s="107"/>
    </row>
    <row r="360" spans="1:26" ht="15.75" customHeight="1">
      <c r="A360" s="107"/>
      <c r="B360" s="107"/>
      <c r="C360" s="107"/>
      <c r="D360" s="107"/>
      <c r="E360" s="107"/>
      <c r="F360" s="107"/>
      <c r="G360" s="479"/>
      <c r="H360" s="107"/>
      <c r="I360" s="107"/>
      <c r="J360" s="107"/>
      <c r="K360" s="107"/>
      <c r="L360" s="107"/>
      <c r="M360" s="109"/>
      <c r="N360" s="109"/>
      <c r="O360" s="107"/>
      <c r="P360" s="107"/>
      <c r="Q360" s="107"/>
      <c r="R360" s="107"/>
      <c r="S360" s="107"/>
      <c r="T360" s="107"/>
      <c r="U360" s="107"/>
      <c r="V360" s="107"/>
      <c r="W360" s="107"/>
      <c r="X360" s="107"/>
      <c r="Y360" s="107"/>
      <c r="Z360" s="107"/>
    </row>
    <row r="361" spans="1:26" ht="15.75" customHeight="1">
      <c r="A361" s="107"/>
      <c r="B361" s="107"/>
      <c r="C361" s="107"/>
      <c r="D361" s="107"/>
      <c r="E361" s="107"/>
      <c r="F361" s="107"/>
      <c r="G361" s="479"/>
      <c r="H361" s="107"/>
      <c r="I361" s="107"/>
      <c r="J361" s="107"/>
      <c r="K361" s="107"/>
      <c r="L361" s="107"/>
      <c r="M361" s="109"/>
      <c r="N361" s="109"/>
      <c r="O361" s="107"/>
      <c r="P361" s="107"/>
      <c r="Q361" s="107"/>
      <c r="R361" s="107"/>
      <c r="S361" s="107"/>
      <c r="T361" s="107"/>
      <c r="U361" s="107"/>
      <c r="V361" s="107"/>
      <c r="W361" s="107"/>
      <c r="X361" s="107"/>
      <c r="Y361" s="107"/>
      <c r="Z361" s="107"/>
    </row>
    <row r="362" spans="1:26" ht="15.75" customHeight="1">
      <c r="A362" s="107"/>
      <c r="B362" s="107"/>
      <c r="C362" s="107"/>
      <c r="D362" s="107"/>
      <c r="E362" s="107"/>
      <c r="F362" s="107"/>
      <c r="G362" s="479"/>
      <c r="H362" s="107"/>
      <c r="I362" s="107"/>
      <c r="J362" s="107"/>
      <c r="K362" s="107"/>
      <c r="L362" s="107"/>
      <c r="M362" s="109"/>
      <c r="N362" s="109"/>
      <c r="O362" s="107"/>
      <c r="P362" s="107"/>
      <c r="Q362" s="107"/>
      <c r="R362" s="107"/>
      <c r="S362" s="107"/>
      <c r="T362" s="107"/>
      <c r="U362" s="107"/>
      <c r="V362" s="107"/>
      <c r="W362" s="107"/>
      <c r="X362" s="107"/>
      <c r="Y362" s="107"/>
      <c r="Z362" s="107"/>
    </row>
    <row r="363" spans="1:26" ht="15.75" customHeight="1">
      <c r="A363" s="107"/>
      <c r="B363" s="107"/>
      <c r="C363" s="107"/>
      <c r="D363" s="107"/>
      <c r="E363" s="107"/>
      <c r="F363" s="107"/>
      <c r="G363" s="479"/>
      <c r="H363" s="107"/>
      <c r="I363" s="107"/>
      <c r="J363" s="107"/>
      <c r="K363" s="107"/>
      <c r="L363" s="107"/>
      <c r="M363" s="109"/>
      <c r="N363" s="109"/>
      <c r="O363" s="107"/>
      <c r="P363" s="107"/>
      <c r="Q363" s="107"/>
      <c r="R363" s="107"/>
      <c r="S363" s="107"/>
      <c r="T363" s="107"/>
      <c r="U363" s="107"/>
      <c r="V363" s="107"/>
      <c r="W363" s="107"/>
      <c r="X363" s="107"/>
      <c r="Y363" s="107"/>
      <c r="Z363" s="107"/>
    </row>
    <row r="364" spans="1:26" ht="15.75" customHeight="1">
      <c r="A364" s="107"/>
      <c r="B364" s="107"/>
      <c r="C364" s="107"/>
      <c r="D364" s="107"/>
      <c r="E364" s="107"/>
      <c r="F364" s="107"/>
      <c r="G364" s="479"/>
      <c r="H364" s="107"/>
      <c r="I364" s="107"/>
      <c r="J364" s="107"/>
      <c r="K364" s="107"/>
      <c r="L364" s="107"/>
      <c r="M364" s="109"/>
      <c r="N364" s="109"/>
      <c r="O364" s="107"/>
      <c r="P364" s="107"/>
      <c r="Q364" s="107"/>
      <c r="R364" s="107"/>
      <c r="S364" s="107"/>
      <c r="T364" s="107"/>
      <c r="U364" s="107"/>
      <c r="V364" s="107"/>
      <c r="W364" s="107"/>
      <c r="X364" s="107"/>
      <c r="Y364" s="107"/>
      <c r="Z364" s="107"/>
    </row>
    <row r="365" spans="1:26" ht="15.75" customHeight="1">
      <c r="A365" s="107"/>
      <c r="B365" s="107"/>
      <c r="C365" s="107"/>
      <c r="D365" s="107"/>
      <c r="E365" s="107"/>
      <c r="F365" s="107"/>
      <c r="G365" s="479"/>
      <c r="H365" s="107"/>
      <c r="I365" s="107"/>
      <c r="J365" s="107"/>
      <c r="K365" s="107"/>
      <c r="L365" s="107"/>
      <c r="M365" s="109"/>
      <c r="N365" s="109"/>
      <c r="O365" s="107"/>
      <c r="P365" s="107"/>
      <c r="Q365" s="107"/>
      <c r="R365" s="107"/>
      <c r="S365" s="107"/>
      <c r="T365" s="107"/>
      <c r="U365" s="107"/>
      <c r="V365" s="107"/>
      <c r="W365" s="107"/>
      <c r="X365" s="107"/>
      <c r="Y365" s="107"/>
      <c r="Z365" s="107"/>
    </row>
    <row r="366" spans="1:26" ht="15.75" customHeight="1">
      <c r="A366" s="107"/>
      <c r="B366" s="107"/>
      <c r="C366" s="107"/>
      <c r="D366" s="107"/>
      <c r="E366" s="107"/>
      <c r="F366" s="107"/>
      <c r="G366" s="479"/>
      <c r="H366" s="107"/>
      <c r="I366" s="107"/>
      <c r="J366" s="107"/>
      <c r="K366" s="107"/>
      <c r="L366" s="107"/>
      <c r="M366" s="109"/>
      <c r="N366" s="109"/>
      <c r="O366" s="107"/>
      <c r="P366" s="107"/>
      <c r="Q366" s="107"/>
      <c r="R366" s="107"/>
      <c r="S366" s="107"/>
      <c r="T366" s="107"/>
      <c r="U366" s="107"/>
      <c r="V366" s="107"/>
      <c r="W366" s="107"/>
      <c r="X366" s="107"/>
      <c r="Y366" s="107"/>
      <c r="Z366" s="107"/>
    </row>
    <row r="367" spans="1:26" ht="15.75" customHeight="1">
      <c r="A367" s="107"/>
      <c r="B367" s="107"/>
      <c r="C367" s="107"/>
      <c r="D367" s="107"/>
      <c r="E367" s="107"/>
      <c r="F367" s="107"/>
      <c r="G367" s="479"/>
      <c r="H367" s="107"/>
      <c r="I367" s="107"/>
      <c r="J367" s="107"/>
      <c r="K367" s="107"/>
      <c r="L367" s="107"/>
      <c r="M367" s="109"/>
      <c r="N367" s="109"/>
      <c r="O367" s="107"/>
      <c r="P367" s="107"/>
      <c r="Q367" s="107"/>
      <c r="R367" s="107"/>
      <c r="S367" s="107"/>
      <c r="T367" s="107"/>
      <c r="U367" s="107"/>
      <c r="V367" s="107"/>
      <c r="W367" s="107"/>
      <c r="X367" s="107"/>
      <c r="Y367" s="107"/>
      <c r="Z367" s="107"/>
    </row>
    <row r="368" spans="1:26" ht="15.75" customHeight="1">
      <c r="A368" s="107"/>
      <c r="B368" s="107"/>
      <c r="C368" s="107"/>
      <c r="D368" s="107"/>
      <c r="E368" s="107"/>
      <c r="F368" s="107"/>
      <c r="G368" s="479"/>
      <c r="H368" s="107"/>
      <c r="I368" s="107"/>
      <c r="J368" s="107"/>
      <c r="K368" s="107"/>
      <c r="L368" s="107"/>
      <c r="M368" s="109"/>
      <c r="N368" s="109"/>
      <c r="O368" s="107"/>
      <c r="P368" s="107"/>
      <c r="Q368" s="107"/>
      <c r="R368" s="107"/>
      <c r="S368" s="107"/>
      <c r="T368" s="107"/>
      <c r="U368" s="107"/>
      <c r="V368" s="107"/>
      <c r="W368" s="107"/>
      <c r="X368" s="107"/>
      <c r="Y368" s="107"/>
      <c r="Z368" s="107"/>
    </row>
    <row r="369" spans="1:26" ht="15.75" customHeight="1">
      <c r="A369" s="107"/>
      <c r="B369" s="107"/>
      <c r="C369" s="107"/>
      <c r="D369" s="107"/>
      <c r="E369" s="107"/>
      <c r="F369" s="107"/>
      <c r="G369" s="479"/>
      <c r="H369" s="107"/>
      <c r="I369" s="107"/>
      <c r="J369" s="107"/>
      <c r="K369" s="107"/>
      <c r="L369" s="107"/>
      <c r="M369" s="109"/>
      <c r="N369" s="109"/>
      <c r="O369" s="107"/>
      <c r="P369" s="107"/>
      <c r="Q369" s="107"/>
      <c r="R369" s="107"/>
      <c r="S369" s="107"/>
      <c r="T369" s="107"/>
      <c r="U369" s="107"/>
      <c r="V369" s="107"/>
      <c r="W369" s="107"/>
      <c r="X369" s="107"/>
      <c r="Y369" s="107"/>
      <c r="Z369" s="107"/>
    </row>
    <row r="370" spans="1:26" ht="15.75" customHeight="1">
      <c r="A370" s="107"/>
      <c r="B370" s="107"/>
      <c r="C370" s="107"/>
      <c r="D370" s="107"/>
      <c r="E370" s="107"/>
      <c r="F370" s="107"/>
      <c r="G370" s="479"/>
      <c r="H370" s="107"/>
      <c r="I370" s="107"/>
      <c r="J370" s="107"/>
      <c r="K370" s="107"/>
      <c r="L370" s="107"/>
      <c r="M370" s="109"/>
      <c r="N370" s="109"/>
      <c r="O370" s="107"/>
      <c r="P370" s="107"/>
      <c r="Q370" s="107"/>
      <c r="R370" s="107"/>
      <c r="S370" s="107"/>
      <c r="T370" s="107"/>
      <c r="U370" s="107"/>
      <c r="V370" s="107"/>
      <c r="W370" s="107"/>
      <c r="X370" s="107"/>
      <c r="Y370" s="107"/>
      <c r="Z370" s="107"/>
    </row>
    <row r="371" spans="1:26" ht="15.75" customHeight="1">
      <c r="A371" s="107"/>
      <c r="B371" s="107"/>
      <c r="C371" s="107"/>
      <c r="D371" s="107"/>
      <c r="E371" s="107"/>
      <c r="F371" s="107"/>
      <c r="G371" s="479"/>
      <c r="H371" s="107"/>
      <c r="I371" s="107"/>
      <c r="J371" s="107"/>
      <c r="K371" s="107"/>
      <c r="L371" s="107"/>
      <c r="M371" s="109"/>
      <c r="N371" s="109"/>
      <c r="O371" s="107"/>
      <c r="P371" s="107"/>
      <c r="Q371" s="107"/>
      <c r="R371" s="107"/>
      <c r="S371" s="107"/>
      <c r="T371" s="107"/>
      <c r="U371" s="107"/>
      <c r="V371" s="107"/>
      <c r="W371" s="107"/>
      <c r="X371" s="107"/>
      <c r="Y371" s="107"/>
      <c r="Z371" s="107"/>
    </row>
    <row r="372" spans="1:26" ht="15.75" customHeight="1">
      <c r="A372" s="107"/>
      <c r="B372" s="107"/>
      <c r="C372" s="107"/>
      <c r="D372" s="107"/>
      <c r="E372" s="107"/>
      <c r="F372" s="107"/>
      <c r="G372" s="479"/>
      <c r="H372" s="107"/>
      <c r="I372" s="107"/>
      <c r="J372" s="107"/>
      <c r="K372" s="107"/>
      <c r="L372" s="107"/>
      <c r="M372" s="109"/>
      <c r="N372" s="109"/>
      <c r="O372" s="107"/>
      <c r="P372" s="107"/>
      <c r="Q372" s="107"/>
      <c r="R372" s="107"/>
      <c r="S372" s="107"/>
      <c r="T372" s="107"/>
      <c r="U372" s="107"/>
      <c r="V372" s="107"/>
      <c r="W372" s="107"/>
      <c r="X372" s="107"/>
      <c r="Y372" s="107"/>
      <c r="Z372" s="107"/>
    </row>
    <row r="373" spans="1:26" ht="15.75" customHeight="1">
      <c r="A373" s="107"/>
      <c r="B373" s="107"/>
      <c r="C373" s="107"/>
      <c r="D373" s="107"/>
      <c r="E373" s="107"/>
      <c r="F373" s="107"/>
      <c r="G373" s="479"/>
      <c r="H373" s="107"/>
      <c r="I373" s="107"/>
      <c r="J373" s="107"/>
      <c r="K373" s="107"/>
      <c r="L373" s="107"/>
      <c r="M373" s="109"/>
      <c r="N373" s="109"/>
      <c r="O373" s="107"/>
      <c r="P373" s="107"/>
      <c r="Q373" s="107"/>
      <c r="R373" s="107"/>
      <c r="S373" s="107"/>
      <c r="T373" s="107"/>
      <c r="U373" s="107"/>
      <c r="V373" s="107"/>
      <c r="W373" s="107"/>
      <c r="X373" s="107"/>
      <c r="Y373" s="107"/>
      <c r="Z373" s="107"/>
    </row>
    <row r="374" spans="1:26" ht="15.75" customHeight="1">
      <c r="A374" s="107"/>
      <c r="B374" s="107"/>
      <c r="C374" s="107"/>
      <c r="D374" s="107"/>
      <c r="E374" s="107"/>
      <c r="F374" s="107"/>
      <c r="G374" s="479"/>
      <c r="H374" s="107"/>
      <c r="I374" s="107"/>
      <c r="J374" s="107"/>
      <c r="K374" s="107"/>
      <c r="L374" s="107"/>
      <c r="M374" s="109"/>
      <c r="N374" s="109"/>
      <c r="O374" s="107"/>
      <c r="P374" s="107"/>
      <c r="Q374" s="107"/>
      <c r="R374" s="107"/>
      <c r="S374" s="107"/>
      <c r="T374" s="107"/>
      <c r="U374" s="107"/>
      <c r="V374" s="107"/>
      <c r="W374" s="107"/>
      <c r="X374" s="107"/>
      <c r="Y374" s="107"/>
      <c r="Z374" s="107"/>
    </row>
    <row r="375" spans="1:26" ht="15.75" customHeight="1">
      <c r="A375" s="107"/>
      <c r="B375" s="107"/>
      <c r="C375" s="107"/>
      <c r="D375" s="107"/>
      <c r="E375" s="107"/>
      <c r="F375" s="107"/>
      <c r="G375" s="479"/>
      <c r="H375" s="107"/>
      <c r="I375" s="107"/>
      <c r="J375" s="107"/>
      <c r="K375" s="107"/>
      <c r="L375" s="107"/>
      <c r="M375" s="109"/>
      <c r="N375" s="109"/>
      <c r="O375" s="107"/>
      <c r="P375" s="107"/>
      <c r="Q375" s="107"/>
      <c r="R375" s="107"/>
      <c r="S375" s="107"/>
      <c r="T375" s="107"/>
      <c r="U375" s="107"/>
      <c r="V375" s="107"/>
      <c r="W375" s="107"/>
      <c r="X375" s="107"/>
      <c r="Y375" s="107"/>
      <c r="Z375" s="107"/>
    </row>
    <row r="376" spans="1:26" ht="15.75" customHeight="1">
      <c r="A376" s="107"/>
      <c r="B376" s="107"/>
      <c r="C376" s="107"/>
      <c r="D376" s="107"/>
      <c r="E376" s="107"/>
      <c r="F376" s="107"/>
      <c r="G376" s="479"/>
      <c r="H376" s="107"/>
      <c r="I376" s="107"/>
      <c r="J376" s="107"/>
      <c r="K376" s="107"/>
      <c r="L376" s="107"/>
      <c r="M376" s="109"/>
      <c r="N376" s="109"/>
      <c r="O376" s="107"/>
      <c r="P376" s="107"/>
      <c r="Q376" s="107"/>
      <c r="R376" s="107"/>
      <c r="S376" s="107"/>
      <c r="T376" s="107"/>
      <c r="U376" s="107"/>
      <c r="V376" s="107"/>
      <c r="W376" s="107"/>
      <c r="X376" s="107"/>
      <c r="Y376" s="107"/>
      <c r="Z376" s="107"/>
    </row>
    <row r="377" spans="1:26" ht="15.75" customHeight="1">
      <c r="A377" s="107"/>
      <c r="B377" s="107"/>
      <c r="C377" s="107"/>
      <c r="D377" s="107"/>
      <c r="E377" s="107"/>
      <c r="F377" s="107"/>
      <c r="G377" s="479"/>
      <c r="H377" s="107"/>
      <c r="I377" s="107"/>
      <c r="J377" s="107"/>
      <c r="K377" s="107"/>
      <c r="L377" s="107"/>
      <c r="M377" s="109"/>
      <c r="N377" s="109"/>
      <c r="O377" s="107"/>
      <c r="P377" s="107"/>
      <c r="Q377" s="107"/>
      <c r="R377" s="107"/>
      <c r="S377" s="107"/>
      <c r="T377" s="107"/>
      <c r="U377" s="107"/>
      <c r="V377" s="107"/>
      <c r="W377" s="107"/>
      <c r="X377" s="107"/>
      <c r="Y377" s="107"/>
      <c r="Z377" s="107"/>
    </row>
    <row r="378" spans="1:26" ht="15.75" customHeight="1">
      <c r="A378" s="107"/>
      <c r="B378" s="107"/>
      <c r="C378" s="107"/>
      <c r="D378" s="107"/>
      <c r="E378" s="107"/>
      <c r="F378" s="107"/>
      <c r="G378" s="479"/>
      <c r="H378" s="107"/>
      <c r="I378" s="107"/>
      <c r="J378" s="107"/>
      <c r="K378" s="107"/>
      <c r="L378" s="107"/>
      <c r="M378" s="109"/>
      <c r="N378" s="109"/>
      <c r="O378" s="107"/>
      <c r="P378" s="107"/>
      <c r="Q378" s="107"/>
      <c r="R378" s="107"/>
      <c r="S378" s="107"/>
      <c r="T378" s="107"/>
      <c r="U378" s="107"/>
      <c r="V378" s="107"/>
      <c r="W378" s="107"/>
      <c r="X378" s="107"/>
      <c r="Y378" s="107"/>
      <c r="Z378" s="107"/>
    </row>
    <row r="379" spans="1:26" ht="15.75" customHeight="1">
      <c r="A379" s="107"/>
      <c r="B379" s="107"/>
      <c r="C379" s="107"/>
      <c r="D379" s="107"/>
      <c r="E379" s="107"/>
      <c r="F379" s="107"/>
      <c r="G379" s="479"/>
      <c r="H379" s="107"/>
      <c r="I379" s="107"/>
      <c r="J379" s="107"/>
      <c r="K379" s="107"/>
      <c r="L379" s="107"/>
      <c r="M379" s="109"/>
      <c r="N379" s="109"/>
      <c r="O379" s="107"/>
      <c r="P379" s="107"/>
      <c r="Q379" s="107"/>
      <c r="R379" s="107"/>
      <c r="S379" s="107"/>
      <c r="T379" s="107"/>
      <c r="U379" s="107"/>
      <c r="V379" s="107"/>
      <c r="W379" s="107"/>
      <c r="X379" s="107"/>
      <c r="Y379" s="107"/>
      <c r="Z379" s="107"/>
    </row>
    <row r="380" spans="1:26" ht="15.75" customHeight="1">
      <c r="A380" s="107"/>
      <c r="B380" s="107"/>
      <c r="C380" s="107"/>
      <c r="D380" s="107"/>
      <c r="E380" s="107"/>
      <c r="F380" s="107"/>
      <c r="G380" s="479"/>
      <c r="H380" s="107"/>
      <c r="I380" s="107"/>
      <c r="J380" s="107"/>
      <c r="K380" s="107"/>
      <c r="L380" s="107"/>
      <c r="M380" s="109"/>
      <c r="N380" s="109"/>
      <c r="O380" s="107"/>
      <c r="P380" s="107"/>
      <c r="Q380" s="107"/>
      <c r="R380" s="107"/>
      <c r="S380" s="107"/>
      <c r="T380" s="107"/>
      <c r="U380" s="107"/>
      <c r="V380" s="107"/>
      <c r="W380" s="107"/>
      <c r="X380" s="107"/>
      <c r="Y380" s="107"/>
      <c r="Z380" s="107"/>
    </row>
    <row r="381" spans="1:26" ht="15.75" customHeight="1">
      <c r="A381" s="107"/>
      <c r="B381" s="107"/>
      <c r="C381" s="107"/>
      <c r="D381" s="107"/>
      <c r="E381" s="107"/>
      <c r="F381" s="107"/>
      <c r="G381" s="479"/>
      <c r="H381" s="107"/>
      <c r="I381" s="107"/>
      <c r="J381" s="107"/>
      <c r="K381" s="107"/>
      <c r="L381" s="107"/>
      <c r="M381" s="109"/>
      <c r="N381" s="109"/>
      <c r="O381" s="107"/>
      <c r="P381" s="107"/>
      <c r="Q381" s="107"/>
      <c r="R381" s="107"/>
      <c r="S381" s="107"/>
      <c r="T381" s="107"/>
      <c r="U381" s="107"/>
      <c r="V381" s="107"/>
      <c r="W381" s="107"/>
      <c r="X381" s="107"/>
      <c r="Y381" s="107"/>
      <c r="Z381" s="107"/>
    </row>
    <row r="382" spans="1:26" ht="15.75" customHeight="1">
      <c r="A382" s="107"/>
      <c r="B382" s="107"/>
      <c r="C382" s="107"/>
      <c r="D382" s="107"/>
      <c r="E382" s="107"/>
      <c r="F382" s="107"/>
      <c r="G382" s="479"/>
      <c r="H382" s="107"/>
      <c r="I382" s="107"/>
      <c r="J382" s="107"/>
      <c r="K382" s="107"/>
      <c r="L382" s="107"/>
      <c r="M382" s="109"/>
      <c r="N382" s="109"/>
      <c r="O382" s="107"/>
      <c r="P382" s="107"/>
      <c r="Q382" s="107"/>
      <c r="R382" s="107"/>
      <c r="S382" s="107"/>
      <c r="T382" s="107"/>
      <c r="U382" s="107"/>
      <c r="V382" s="107"/>
      <c r="W382" s="107"/>
      <c r="X382" s="107"/>
      <c r="Y382" s="107"/>
      <c r="Z382" s="107"/>
    </row>
    <row r="383" spans="1:26" ht="15.75" customHeight="1">
      <c r="A383" s="107"/>
      <c r="B383" s="107"/>
      <c r="C383" s="107"/>
      <c r="D383" s="107"/>
      <c r="E383" s="107"/>
      <c r="F383" s="107"/>
      <c r="G383" s="479"/>
      <c r="H383" s="107"/>
      <c r="I383" s="107"/>
      <c r="J383" s="107"/>
      <c r="K383" s="107"/>
      <c r="L383" s="107"/>
      <c r="M383" s="109"/>
      <c r="N383" s="109"/>
      <c r="O383" s="107"/>
      <c r="P383" s="107"/>
      <c r="Q383" s="107"/>
      <c r="R383" s="107"/>
      <c r="S383" s="107"/>
      <c r="T383" s="107"/>
      <c r="U383" s="107"/>
      <c r="V383" s="107"/>
      <c r="W383" s="107"/>
      <c r="X383" s="107"/>
      <c r="Y383" s="107"/>
      <c r="Z383" s="107"/>
    </row>
    <row r="384" spans="1:26" ht="15.75" customHeight="1">
      <c r="A384" s="107"/>
      <c r="B384" s="107"/>
      <c r="C384" s="107"/>
      <c r="D384" s="107"/>
      <c r="E384" s="107"/>
      <c r="F384" s="107"/>
      <c r="G384" s="479"/>
      <c r="H384" s="107"/>
      <c r="I384" s="107"/>
      <c r="J384" s="107"/>
      <c r="K384" s="107"/>
      <c r="L384" s="107"/>
      <c r="M384" s="109"/>
      <c r="N384" s="109"/>
      <c r="O384" s="107"/>
      <c r="P384" s="107"/>
      <c r="Q384" s="107"/>
      <c r="R384" s="107"/>
      <c r="S384" s="107"/>
      <c r="T384" s="107"/>
      <c r="U384" s="107"/>
      <c r="V384" s="107"/>
      <c r="W384" s="107"/>
      <c r="X384" s="107"/>
      <c r="Y384" s="107"/>
      <c r="Z384" s="107"/>
    </row>
    <row r="385" spans="1:26" ht="15.75" customHeight="1">
      <c r="A385" s="107"/>
      <c r="B385" s="107"/>
      <c r="C385" s="107"/>
      <c r="D385" s="107"/>
      <c r="E385" s="107"/>
      <c r="F385" s="107"/>
      <c r="G385" s="479"/>
      <c r="H385" s="107"/>
      <c r="I385" s="107"/>
      <c r="J385" s="107"/>
      <c r="K385" s="107"/>
      <c r="L385" s="107"/>
      <c r="M385" s="109"/>
      <c r="N385" s="109"/>
      <c r="O385" s="107"/>
      <c r="P385" s="107"/>
      <c r="Q385" s="107"/>
      <c r="R385" s="107"/>
      <c r="S385" s="107"/>
      <c r="T385" s="107"/>
      <c r="U385" s="107"/>
      <c r="V385" s="107"/>
      <c r="W385" s="107"/>
      <c r="X385" s="107"/>
      <c r="Y385" s="107"/>
      <c r="Z385" s="107"/>
    </row>
    <row r="386" spans="1:26" ht="15.75" customHeight="1">
      <c r="A386" s="107"/>
      <c r="B386" s="107"/>
      <c r="C386" s="107"/>
      <c r="D386" s="107"/>
      <c r="E386" s="107"/>
      <c r="F386" s="107"/>
      <c r="G386" s="479"/>
      <c r="H386" s="107"/>
      <c r="I386" s="107"/>
      <c r="J386" s="107"/>
      <c r="K386" s="107"/>
      <c r="L386" s="107"/>
      <c r="M386" s="109"/>
      <c r="N386" s="109"/>
      <c r="O386" s="107"/>
      <c r="P386" s="107"/>
      <c r="Q386" s="107"/>
      <c r="R386" s="107"/>
      <c r="S386" s="107"/>
      <c r="T386" s="107"/>
      <c r="U386" s="107"/>
      <c r="V386" s="107"/>
      <c r="W386" s="107"/>
      <c r="X386" s="107"/>
      <c r="Y386" s="107"/>
      <c r="Z386" s="107"/>
    </row>
    <row r="387" spans="1:26" ht="15.75" customHeight="1">
      <c r="A387" s="107"/>
      <c r="B387" s="107"/>
      <c r="C387" s="107"/>
      <c r="D387" s="107"/>
      <c r="E387" s="107"/>
      <c r="F387" s="107"/>
      <c r="G387" s="479"/>
      <c r="H387" s="107"/>
      <c r="I387" s="107"/>
      <c r="J387" s="107"/>
      <c r="K387" s="107"/>
      <c r="L387" s="107"/>
      <c r="M387" s="109"/>
      <c r="N387" s="109"/>
      <c r="O387" s="107"/>
      <c r="P387" s="107"/>
      <c r="Q387" s="107"/>
      <c r="R387" s="107"/>
      <c r="S387" s="107"/>
      <c r="T387" s="107"/>
      <c r="U387" s="107"/>
      <c r="V387" s="107"/>
      <c r="W387" s="107"/>
      <c r="X387" s="107"/>
      <c r="Y387" s="107"/>
      <c r="Z387" s="107"/>
    </row>
    <row r="388" spans="1:26" ht="15.75" customHeight="1">
      <c r="A388" s="107"/>
      <c r="B388" s="107"/>
      <c r="C388" s="107"/>
      <c r="D388" s="107"/>
      <c r="E388" s="107"/>
      <c r="F388" s="107"/>
      <c r="G388" s="479"/>
      <c r="H388" s="107"/>
      <c r="I388" s="107"/>
      <c r="J388" s="107"/>
      <c r="K388" s="107"/>
      <c r="L388" s="107"/>
      <c r="M388" s="109"/>
      <c r="N388" s="109"/>
      <c r="O388" s="107"/>
      <c r="P388" s="107"/>
      <c r="Q388" s="107"/>
      <c r="R388" s="107"/>
      <c r="S388" s="107"/>
      <c r="T388" s="107"/>
      <c r="U388" s="107"/>
      <c r="V388" s="107"/>
      <c r="W388" s="107"/>
      <c r="X388" s="107"/>
      <c r="Y388" s="107"/>
      <c r="Z388" s="107"/>
    </row>
    <row r="389" spans="1:26" ht="15.75" customHeight="1">
      <c r="A389" s="107"/>
      <c r="B389" s="107"/>
      <c r="C389" s="107"/>
      <c r="D389" s="107"/>
      <c r="E389" s="107"/>
      <c r="F389" s="107"/>
      <c r="G389" s="479"/>
      <c r="H389" s="107"/>
      <c r="I389" s="107"/>
      <c r="J389" s="107"/>
      <c r="K389" s="107"/>
      <c r="L389" s="107"/>
      <c r="M389" s="109"/>
      <c r="N389" s="109"/>
      <c r="O389" s="107"/>
      <c r="P389" s="107"/>
      <c r="Q389" s="107"/>
      <c r="R389" s="107"/>
      <c r="S389" s="107"/>
      <c r="T389" s="107"/>
      <c r="U389" s="107"/>
      <c r="V389" s="107"/>
      <c r="W389" s="107"/>
      <c r="X389" s="107"/>
      <c r="Y389" s="107"/>
      <c r="Z389" s="107"/>
    </row>
    <row r="390" spans="1:26" ht="15.75" customHeight="1">
      <c r="A390" s="107"/>
      <c r="B390" s="107"/>
      <c r="C390" s="107"/>
      <c r="D390" s="107"/>
      <c r="E390" s="107"/>
      <c r="F390" s="107"/>
      <c r="G390" s="479"/>
      <c r="H390" s="107"/>
      <c r="I390" s="107"/>
      <c r="J390" s="107"/>
      <c r="K390" s="107"/>
      <c r="L390" s="107"/>
      <c r="M390" s="109"/>
      <c r="N390" s="109"/>
      <c r="O390" s="107"/>
      <c r="P390" s="107"/>
      <c r="Q390" s="107"/>
      <c r="R390" s="107"/>
      <c r="S390" s="107"/>
      <c r="T390" s="107"/>
      <c r="U390" s="107"/>
      <c r="V390" s="107"/>
      <c r="W390" s="107"/>
      <c r="X390" s="107"/>
      <c r="Y390" s="107"/>
      <c r="Z390" s="107"/>
    </row>
    <row r="391" spans="1:26" ht="15.75" customHeight="1">
      <c r="A391" s="107"/>
      <c r="B391" s="107"/>
      <c r="C391" s="107"/>
      <c r="D391" s="107"/>
      <c r="E391" s="107"/>
      <c r="F391" s="107"/>
      <c r="G391" s="479"/>
      <c r="H391" s="107"/>
      <c r="I391" s="107"/>
      <c r="J391" s="107"/>
      <c r="K391" s="107"/>
      <c r="L391" s="107"/>
      <c r="M391" s="109"/>
      <c r="N391" s="109"/>
      <c r="O391" s="107"/>
      <c r="P391" s="107"/>
      <c r="Q391" s="107"/>
      <c r="R391" s="107"/>
      <c r="S391" s="107"/>
      <c r="T391" s="107"/>
      <c r="U391" s="107"/>
      <c r="V391" s="107"/>
      <c r="W391" s="107"/>
      <c r="X391" s="107"/>
      <c r="Y391" s="107"/>
      <c r="Z391" s="107"/>
    </row>
    <row r="392" spans="1:26" ht="15.75" customHeight="1">
      <c r="A392" s="107"/>
      <c r="B392" s="107"/>
      <c r="C392" s="107"/>
      <c r="D392" s="107"/>
      <c r="E392" s="107"/>
      <c r="F392" s="107"/>
      <c r="G392" s="479"/>
      <c r="H392" s="107"/>
      <c r="I392" s="107"/>
      <c r="J392" s="107"/>
      <c r="K392" s="107"/>
      <c r="L392" s="107"/>
      <c r="M392" s="109"/>
      <c r="N392" s="109"/>
      <c r="O392" s="107"/>
      <c r="P392" s="107"/>
      <c r="Q392" s="107"/>
      <c r="R392" s="107"/>
      <c r="S392" s="107"/>
      <c r="T392" s="107"/>
      <c r="U392" s="107"/>
      <c r="V392" s="107"/>
      <c r="W392" s="107"/>
      <c r="X392" s="107"/>
      <c r="Y392" s="107"/>
      <c r="Z392" s="107"/>
    </row>
    <row r="393" spans="1:26" ht="15.75" customHeight="1">
      <c r="A393" s="107"/>
      <c r="B393" s="107"/>
      <c r="C393" s="107"/>
      <c r="D393" s="107"/>
      <c r="E393" s="107"/>
      <c r="F393" s="107"/>
      <c r="G393" s="479"/>
      <c r="H393" s="107"/>
      <c r="I393" s="107"/>
      <c r="J393" s="107"/>
      <c r="K393" s="107"/>
      <c r="L393" s="107"/>
      <c r="M393" s="109"/>
      <c r="N393" s="109"/>
      <c r="O393" s="107"/>
      <c r="P393" s="107"/>
      <c r="Q393" s="107"/>
      <c r="R393" s="107"/>
      <c r="S393" s="107"/>
      <c r="T393" s="107"/>
      <c r="U393" s="107"/>
      <c r="V393" s="107"/>
      <c r="W393" s="107"/>
      <c r="X393" s="107"/>
      <c r="Y393" s="107"/>
      <c r="Z393" s="107"/>
    </row>
    <row r="394" spans="1:26" ht="15.75" customHeight="1">
      <c r="A394" s="107"/>
      <c r="B394" s="107"/>
      <c r="C394" s="107"/>
      <c r="D394" s="107"/>
      <c r="E394" s="107"/>
      <c r="F394" s="107"/>
      <c r="G394" s="479"/>
      <c r="H394" s="107"/>
      <c r="I394" s="107"/>
      <c r="J394" s="107"/>
      <c r="K394" s="107"/>
      <c r="L394" s="107"/>
      <c r="M394" s="109"/>
      <c r="N394" s="109"/>
      <c r="O394" s="107"/>
      <c r="P394" s="107"/>
      <c r="Q394" s="107"/>
      <c r="R394" s="107"/>
      <c r="S394" s="107"/>
      <c r="T394" s="107"/>
      <c r="U394" s="107"/>
      <c r="V394" s="107"/>
      <c r="W394" s="107"/>
      <c r="X394" s="107"/>
      <c r="Y394" s="107"/>
      <c r="Z394" s="107"/>
    </row>
    <row r="395" spans="1:26" ht="15.75" customHeight="1">
      <c r="A395" s="107"/>
      <c r="B395" s="107"/>
      <c r="C395" s="107"/>
      <c r="D395" s="107"/>
      <c r="E395" s="107"/>
      <c r="F395" s="107"/>
      <c r="G395" s="479"/>
      <c r="H395" s="107"/>
      <c r="I395" s="107"/>
      <c r="J395" s="107"/>
      <c r="K395" s="107"/>
      <c r="L395" s="107"/>
      <c r="M395" s="109"/>
      <c r="N395" s="109"/>
      <c r="O395" s="107"/>
      <c r="P395" s="107"/>
      <c r="Q395" s="107"/>
      <c r="R395" s="107"/>
      <c r="S395" s="107"/>
      <c r="T395" s="107"/>
      <c r="U395" s="107"/>
      <c r="V395" s="107"/>
      <c r="W395" s="107"/>
      <c r="X395" s="107"/>
      <c r="Y395" s="107"/>
      <c r="Z395" s="107"/>
    </row>
    <row r="396" spans="1:26" ht="15.75" customHeight="1">
      <c r="A396" s="107"/>
      <c r="B396" s="107"/>
      <c r="C396" s="107"/>
      <c r="D396" s="107"/>
      <c r="E396" s="107"/>
      <c r="F396" s="107"/>
      <c r="G396" s="479"/>
      <c r="H396" s="107"/>
      <c r="I396" s="107"/>
      <c r="J396" s="107"/>
      <c r="K396" s="107"/>
      <c r="L396" s="107"/>
      <c r="M396" s="109"/>
      <c r="N396" s="109"/>
      <c r="O396" s="107"/>
      <c r="P396" s="107"/>
      <c r="Q396" s="107"/>
      <c r="R396" s="107"/>
      <c r="S396" s="107"/>
      <c r="T396" s="107"/>
      <c r="U396" s="107"/>
      <c r="V396" s="107"/>
      <c r="W396" s="107"/>
      <c r="X396" s="107"/>
      <c r="Y396" s="107"/>
      <c r="Z396" s="107"/>
    </row>
    <row r="397" spans="1:26" ht="15.75" customHeight="1">
      <c r="A397" s="107"/>
      <c r="B397" s="107"/>
      <c r="C397" s="107"/>
      <c r="D397" s="107"/>
      <c r="E397" s="107"/>
      <c r="F397" s="107"/>
      <c r="G397" s="479"/>
      <c r="H397" s="107"/>
      <c r="I397" s="107"/>
      <c r="J397" s="107"/>
      <c r="K397" s="107"/>
      <c r="L397" s="107"/>
      <c r="M397" s="109"/>
      <c r="N397" s="109"/>
      <c r="O397" s="107"/>
      <c r="P397" s="107"/>
      <c r="Q397" s="107"/>
      <c r="R397" s="107"/>
      <c r="S397" s="107"/>
      <c r="T397" s="107"/>
      <c r="U397" s="107"/>
      <c r="V397" s="107"/>
      <c r="W397" s="107"/>
      <c r="X397" s="107"/>
      <c r="Y397" s="107"/>
      <c r="Z397" s="107"/>
    </row>
    <row r="398" spans="1:26" ht="15.75" customHeight="1">
      <c r="A398" s="107"/>
      <c r="B398" s="107"/>
      <c r="C398" s="107"/>
      <c r="D398" s="107"/>
      <c r="E398" s="107"/>
      <c r="F398" s="107"/>
      <c r="G398" s="479"/>
      <c r="H398" s="107"/>
      <c r="I398" s="107"/>
      <c r="J398" s="107"/>
      <c r="K398" s="107"/>
      <c r="L398" s="107"/>
      <c r="M398" s="109"/>
      <c r="N398" s="109"/>
      <c r="O398" s="107"/>
      <c r="P398" s="107"/>
      <c r="Q398" s="107"/>
      <c r="R398" s="107"/>
      <c r="S398" s="107"/>
      <c r="T398" s="107"/>
      <c r="U398" s="107"/>
      <c r="V398" s="107"/>
      <c r="W398" s="107"/>
      <c r="X398" s="107"/>
      <c r="Y398" s="107"/>
      <c r="Z398" s="107"/>
    </row>
    <row r="399" spans="1:26" ht="15.75" customHeight="1">
      <c r="A399" s="107"/>
      <c r="B399" s="107"/>
      <c r="C399" s="107"/>
      <c r="D399" s="107"/>
      <c r="E399" s="107"/>
      <c r="F399" s="107"/>
      <c r="G399" s="479"/>
      <c r="H399" s="107"/>
      <c r="I399" s="107"/>
      <c r="J399" s="107"/>
      <c r="K399" s="107"/>
      <c r="L399" s="107"/>
      <c r="M399" s="109"/>
      <c r="N399" s="109"/>
      <c r="O399" s="107"/>
      <c r="P399" s="107"/>
      <c r="Q399" s="107"/>
      <c r="R399" s="107"/>
      <c r="S399" s="107"/>
      <c r="T399" s="107"/>
      <c r="U399" s="107"/>
      <c r="V399" s="107"/>
      <c r="W399" s="107"/>
      <c r="X399" s="107"/>
      <c r="Y399" s="107"/>
      <c r="Z399" s="107"/>
    </row>
    <row r="400" spans="1:26" ht="15.75" customHeight="1">
      <c r="A400" s="107"/>
      <c r="B400" s="107"/>
      <c r="C400" s="107"/>
      <c r="D400" s="107"/>
      <c r="E400" s="107"/>
      <c r="F400" s="107"/>
      <c r="G400" s="479"/>
      <c r="H400" s="107"/>
      <c r="I400" s="107"/>
      <c r="J400" s="107"/>
      <c r="K400" s="107"/>
      <c r="L400" s="107"/>
      <c r="M400" s="109"/>
      <c r="N400" s="109"/>
      <c r="O400" s="107"/>
      <c r="P400" s="107"/>
      <c r="Q400" s="107"/>
      <c r="R400" s="107"/>
      <c r="S400" s="107"/>
      <c r="T400" s="107"/>
      <c r="U400" s="107"/>
      <c r="V400" s="107"/>
      <c r="W400" s="107"/>
      <c r="X400" s="107"/>
      <c r="Y400" s="107"/>
      <c r="Z400" s="107"/>
    </row>
    <row r="401" spans="1:26" ht="15.75" customHeight="1">
      <c r="A401" s="107"/>
      <c r="B401" s="107"/>
      <c r="C401" s="107"/>
      <c r="D401" s="107"/>
      <c r="E401" s="107"/>
      <c r="F401" s="107"/>
      <c r="G401" s="479"/>
      <c r="H401" s="107"/>
      <c r="I401" s="107"/>
      <c r="J401" s="107"/>
      <c r="K401" s="107"/>
      <c r="L401" s="107"/>
      <c r="M401" s="109"/>
      <c r="N401" s="109"/>
      <c r="O401" s="107"/>
      <c r="P401" s="107"/>
      <c r="Q401" s="107"/>
      <c r="R401" s="107"/>
      <c r="S401" s="107"/>
      <c r="T401" s="107"/>
      <c r="U401" s="107"/>
      <c r="V401" s="107"/>
      <c r="W401" s="107"/>
      <c r="X401" s="107"/>
      <c r="Y401" s="107"/>
      <c r="Z401" s="107"/>
    </row>
    <row r="402" spans="1:26" ht="15.75" customHeight="1">
      <c r="A402" s="107"/>
      <c r="B402" s="107"/>
      <c r="C402" s="107"/>
      <c r="D402" s="107"/>
      <c r="E402" s="107"/>
      <c r="F402" s="107"/>
      <c r="G402" s="479"/>
      <c r="H402" s="107"/>
      <c r="I402" s="107"/>
      <c r="J402" s="107"/>
      <c r="K402" s="107"/>
      <c r="L402" s="107"/>
      <c r="M402" s="109"/>
      <c r="N402" s="109"/>
      <c r="O402" s="107"/>
      <c r="P402" s="107"/>
      <c r="Q402" s="107"/>
      <c r="R402" s="107"/>
      <c r="S402" s="107"/>
      <c r="T402" s="107"/>
      <c r="U402" s="107"/>
      <c r="V402" s="107"/>
      <c r="W402" s="107"/>
      <c r="X402" s="107"/>
      <c r="Y402" s="107"/>
      <c r="Z402" s="107"/>
    </row>
    <row r="403" spans="1:26" ht="15.75" customHeight="1">
      <c r="A403" s="107"/>
      <c r="B403" s="107"/>
      <c r="C403" s="107"/>
      <c r="D403" s="107"/>
      <c r="E403" s="107"/>
      <c r="F403" s="107"/>
      <c r="G403" s="479"/>
      <c r="H403" s="107"/>
      <c r="I403" s="107"/>
      <c r="J403" s="107"/>
      <c r="K403" s="107"/>
      <c r="L403" s="107"/>
      <c r="M403" s="109"/>
      <c r="N403" s="109"/>
      <c r="O403" s="107"/>
      <c r="P403" s="107"/>
      <c r="Q403" s="107"/>
      <c r="R403" s="107"/>
      <c r="S403" s="107"/>
      <c r="T403" s="107"/>
      <c r="U403" s="107"/>
      <c r="V403" s="107"/>
      <c r="W403" s="107"/>
      <c r="X403" s="107"/>
      <c r="Y403" s="107"/>
      <c r="Z403" s="107"/>
    </row>
    <row r="404" spans="1:26" ht="15.75" customHeight="1">
      <c r="A404" s="107"/>
      <c r="B404" s="107"/>
      <c r="C404" s="107"/>
      <c r="D404" s="107"/>
      <c r="E404" s="107"/>
      <c r="F404" s="107"/>
      <c r="G404" s="479"/>
      <c r="H404" s="107"/>
      <c r="I404" s="107"/>
      <c r="J404" s="107"/>
      <c r="K404" s="107"/>
      <c r="L404" s="107"/>
      <c r="M404" s="109"/>
      <c r="N404" s="109"/>
      <c r="O404" s="107"/>
      <c r="P404" s="107"/>
      <c r="Q404" s="107"/>
      <c r="R404" s="107"/>
      <c r="S404" s="107"/>
      <c r="T404" s="107"/>
      <c r="U404" s="107"/>
      <c r="V404" s="107"/>
      <c r="W404" s="107"/>
      <c r="X404" s="107"/>
      <c r="Y404" s="107"/>
      <c r="Z404" s="107"/>
    </row>
    <row r="405" spans="1:26" ht="15.75" customHeight="1">
      <c r="A405" s="107"/>
      <c r="B405" s="107"/>
      <c r="C405" s="107"/>
      <c r="D405" s="107"/>
      <c r="E405" s="107"/>
      <c r="F405" s="107"/>
      <c r="G405" s="479"/>
      <c r="H405" s="107"/>
      <c r="I405" s="107"/>
      <c r="J405" s="107"/>
      <c r="K405" s="107"/>
      <c r="L405" s="107"/>
      <c r="M405" s="109"/>
      <c r="N405" s="109"/>
      <c r="O405" s="107"/>
      <c r="P405" s="107"/>
      <c r="Q405" s="107"/>
      <c r="R405" s="107"/>
      <c r="S405" s="107"/>
      <c r="T405" s="107"/>
      <c r="U405" s="107"/>
      <c r="V405" s="107"/>
      <c r="W405" s="107"/>
      <c r="X405" s="107"/>
      <c r="Y405" s="107"/>
      <c r="Z405" s="107"/>
    </row>
    <row r="406" spans="1:26" ht="15.75" customHeight="1">
      <c r="A406" s="107"/>
      <c r="B406" s="107"/>
      <c r="C406" s="107"/>
      <c r="D406" s="107"/>
      <c r="E406" s="107"/>
      <c r="F406" s="107"/>
      <c r="G406" s="479"/>
      <c r="H406" s="107"/>
      <c r="I406" s="107"/>
      <c r="J406" s="107"/>
      <c r="K406" s="107"/>
      <c r="L406" s="107"/>
      <c r="M406" s="109"/>
      <c r="N406" s="109"/>
      <c r="O406" s="107"/>
      <c r="P406" s="107"/>
      <c r="Q406" s="107"/>
      <c r="R406" s="107"/>
      <c r="S406" s="107"/>
      <c r="T406" s="107"/>
      <c r="U406" s="107"/>
      <c r="V406" s="107"/>
      <c r="W406" s="107"/>
      <c r="X406" s="107"/>
      <c r="Y406" s="107"/>
      <c r="Z406" s="107"/>
    </row>
    <row r="407" spans="1:26" ht="15.75" customHeight="1">
      <c r="A407" s="107"/>
      <c r="B407" s="107"/>
      <c r="C407" s="107"/>
      <c r="D407" s="107"/>
      <c r="E407" s="107"/>
      <c r="F407" s="107"/>
      <c r="G407" s="479"/>
      <c r="H407" s="107"/>
      <c r="I407" s="107"/>
      <c r="J407" s="107"/>
      <c r="K407" s="107"/>
      <c r="L407" s="107"/>
      <c r="M407" s="109"/>
      <c r="N407" s="109"/>
      <c r="O407" s="107"/>
      <c r="P407" s="107"/>
      <c r="Q407" s="107"/>
      <c r="R407" s="107"/>
      <c r="S407" s="107"/>
      <c r="T407" s="107"/>
      <c r="U407" s="107"/>
      <c r="V407" s="107"/>
      <c r="W407" s="107"/>
      <c r="X407" s="107"/>
      <c r="Y407" s="107"/>
      <c r="Z407" s="107"/>
    </row>
    <row r="408" spans="1:26" ht="15.75" customHeight="1">
      <c r="A408" s="107"/>
      <c r="B408" s="107"/>
      <c r="C408" s="107"/>
      <c r="D408" s="107"/>
      <c r="E408" s="107"/>
      <c r="F408" s="107"/>
      <c r="G408" s="479"/>
      <c r="H408" s="107"/>
      <c r="I408" s="107"/>
      <c r="J408" s="107"/>
      <c r="K408" s="107"/>
      <c r="L408" s="107"/>
      <c r="M408" s="109"/>
      <c r="N408" s="109"/>
      <c r="O408" s="107"/>
      <c r="P408" s="107"/>
      <c r="Q408" s="107"/>
      <c r="R408" s="107"/>
      <c r="S408" s="107"/>
      <c r="T408" s="107"/>
      <c r="U408" s="107"/>
      <c r="V408" s="107"/>
      <c r="W408" s="107"/>
      <c r="X408" s="107"/>
      <c r="Y408" s="107"/>
      <c r="Z408" s="107"/>
    </row>
    <row r="409" spans="1:26" ht="15.75" customHeight="1">
      <c r="A409" s="107"/>
      <c r="B409" s="107"/>
      <c r="C409" s="107"/>
      <c r="D409" s="107"/>
      <c r="E409" s="107"/>
      <c r="F409" s="107"/>
      <c r="G409" s="479"/>
      <c r="H409" s="107"/>
      <c r="I409" s="107"/>
      <c r="J409" s="107"/>
      <c r="K409" s="107"/>
      <c r="L409" s="107"/>
      <c r="M409" s="109"/>
      <c r="N409" s="109"/>
      <c r="O409" s="107"/>
      <c r="P409" s="107"/>
      <c r="Q409" s="107"/>
      <c r="R409" s="107"/>
      <c r="S409" s="107"/>
      <c r="T409" s="107"/>
      <c r="U409" s="107"/>
      <c r="V409" s="107"/>
      <c r="W409" s="107"/>
      <c r="X409" s="107"/>
      <c r="Y409" s="107"/>
      <c r="Z409" s="107"/>
    </row>
    <row r="410" spans="1:26" ht="15.75" customHeight="1">
      <c r="A410" s="107"/>
      <c r="B410" s="107"/>
      <c r="C410" s="107"/>
      <c r="D410" s="107"/>
      <c r="E410" s="107"/>
      <c r="F410" s="107"/>
      <c r="G410" s="479"/>
      <c r="H410" s="107"/>
      <c r="I410" s="107"/>
      <c r="J410" s="107"/>
      <c r="K410" s="107"/>
      <c r="L410" s="107"/>
      <c r="M410" s="109"/>
      <c r="N410" s="109"/>
      <c r="O410" s="107"/>
      <c r="P410" s="107"/>
      <c r="Q410" s="107"/>
      <c r="R410" s="107"/>
      <c r="S410" s="107"/>
      <c r="T410" s="107"/>
      <c r="U410" s="107"/>
      <c r="V410" s="107"/>
      <c r="W410" s="107"/>
      <c r="X410" s="107"/>
      <c r="Y410" s="107"/>
      <c r="Z410" s="107"/>
    </row>
    <row r="411" spans="1:26" ht="15.75" customHeight="1">
      <c r="A411" s="107"/>
      <c r="B411" s="107"/>
      <c r="C411" s="107"/>
      <c r="D411" s="107"/>
      <c r="E411" s="107"/>
      <c r="F411" s="107"/>
      <c r="G411" s="479"/>
      <c r="H411" s="107"/>
      <c r="I411" s="107"/>
      <c r="J411" s="107"/>
      <c r="K411" s="107"/>
      <c r="L411" s="107"/>
      <c r="M411" s="109"/>
      <c r="N411" s="109"/>
      <c r="O411" s="107"/>
      <c r="P411" s="107"/>
      <c r="Q411" s="107"/>
      <c r="R411" s="107"/>
      <c r="S411" s="107"/>
      <c r="T411" s="107"/>
      <c r="U411" s="107"/>
      <c r="V411" s="107"/>
      <c r="W411" s="107"/>
      <c r="X411" s="107"/>
      <c r="Y411" s="107"/>
      <c r="Z411" s="107"/>
    </row>
    <row r="412" spans="1:26" ht="15.75" customHeight="1">
      <c r="A412" s="107"/>
      <c r="B412" s="107"/>
      <c r="C412" s="107"/>
      <c r="D412" s="107"/>
      <c r="E412" s="107"/>
      <c r="F412" s="107"/>
      <c r="G412" s="479"/>
      <c r="H412" s="107"/>
      <c r="I412" s="107"/>
      <c r="J412" s="107"/>
      <c r="K412" s="107"/>
      <c r="L412" s="107"/>
      <c r="M412" s="109"/>
      <c r="N412" s="109"/>
      <c r="O412" s="107"/>
      <c r="P412" s="107"/>
      <c r="Q412" s="107"/>
      <c r="R412" s="107"/>
      <c r="S412" s="107"/>
      <c r="T412" s="107"/>
      <c r="U412" s="107"/>
      <c r="V412" s="107"/>
      <c r="W412" s="107"/>
      <c r="X412" s="107"/>
      <c r="Y412" s="107"/>
      <c r="Z412" s="107"/>
    </row>
    <row r="413" spans="1:26" ht="15.75" customHeight="1">
      <c r="A413" s="107"/>
      <c r="B413" s="107"/>
      <c r="C413" s="107"/>
      <c r="D413" s="107"/>
      <c r="E413" s="107"/>
      <c r="F413" s="107"/>
      <c r="G413" s="479"/>
      <c r="H413" s="107"/>
      <c r="I413" s="107"/>
      <c r="J413" s="107"/>
      <c r="K413" s="107"/>
      <c r="L413" s="107"/>
      <c r="M413" s="109"/>
      <c r="N413" s="109"/>
      <c r="O413" s="107"/>
      <c r="P413" s="107"/>
      <c r="Q413" s="107"/>
      <c r="R413" s="107"/>
      <c r="S413" s="107"/>
      <c r="T413" s="107"/>
      <c r="U413" s="107"/>
      <c r="V413" s="107"/>
      <c r="W413" s="107"/>
      <c r="X413" s="107"/>
      <c r="Y413" s="107"/>
      <c r="Z413" s="107"/>
    </row>
    <row r="414" spans="1:26" ht="15.75" customHeight="1">
      <c r="A414" s="107"/>
      <c r="B414" s="107"/>
      <c r="C414" s="107"/>
      <c r="D414" s="107"/>
      <c r="E414" s="107"/>
      <c r="F414" s="107"/>
      <c r="G414" s="479"/>
      <c r="H414" s="107"/>
      <c r="I414" s="107"/>
      <c r="J414" s="107"/>
      <c r="K414" s="107"/>
      <c r="L414" s="107"/>
      <c r="M414" s="109"/>
      <c r="N414" s="109"/>
      <c r="O414" s="107"/>
      <c r="P414" s="107"/>
      <c r="Q414" s="107"/>
      <c r="R414" s="107"/>
      <c r="S414" s="107"/>
      <c r="T414" s="107"/>
      <c r="U414" s="107"/>
      <c r="V414" s="107"/>
      <c r="W414" s="107"/>
      <c r="X414" s="107"/>
      <c r="Y414" s="107"/>
      <c r="Z414" s="107"/>
    </row>
    <row r="415" spans="1:26" ht="15.75" customHeight="1">
      <c r="A415" s="107"/>
      <c r="B415" s="107"/>
      <c r="C415" s="107"/>
      <c r="D415" s="107"/>
      <c r="E415" s="107"/>
      <c r="F415" s="107"/>
      <c r="G415" s="479"/>
      <c r="H415" s="107"/>
      <c r="I415" s="107"/>
      <c r="J415" s="107"/>
      <c r="K415" s="107"/>
      <c r="L415" s="107"/>
      <c r="M415" s="109"/>
      <c r="N415" s="109"/>
      <c r="O415" s="107"/>
      <c r="P415" s="107"/>
      <c r="Q415" s="107"/>
      <c r="R415" s="107"/>
      <c r="S415" s="107"/>
      <c r="T415" s="107"/>
      <c r="U415" s="107"/>
      <c r="V415" s="107"/>
      <c r="W415" s="107"/>
      <c r="X415" s="107"/>
      <c r="Y415" s="107"/>
      <c r="Z415" s="107"/>
    </row>
    <row r="416" spans="1:26" ht="15.75" customHeight="1">
      <c r="A416" s="107"/>
      <c r="B416" s="107"/>
      <c r="C416" s="107"/>
      <c r="D416" s="107"/>
      <c r="E416" s="107"/>
      <c r="F416" s="107"/>
      <c r="G416" s="479"/>
      <c r="H416" s="107"/>
      <c r="I416" s="107"/>
      <c r="J416" s="107"/>
      <c r="K416" s="107"/>
      <c r="L416" s="107"/>
      <c r="M416" s="109"/>
      <c r="N416" s="109"/>
      <c r="O416" s="107"/>
      <c r="P416" s="107"/>
      <c r="Q416" s="107"/>
      <c r="R416" s="107"/>
      <c r="S416" s="107"/>
      <c r="T416" s="107"/>
      <c r="U416" s="107"/>
      <c r="V416" s="107"/>
      <c r="W416" s="107"/>
      <c r="X416" s="107"/>
      <c r="Y416" s="107"/>
      <c r="Z416" s="107"/>
    </row>
    <row r="417" spans="1:26" ht="15.75" customHeight="1">
      <c r="A417" s="107"/>
      <c r="B417" s="107"/>
      <c r="C417" s="107"/>
      <c r="D417" s="107"/>
      <c r="E417" s="107"/>
      <c r="F417" s="107"/>
      <c r="G417" s="479"/>
      <c r="H417" s="107"/>
      <c r="I417" s="107"/>
      <c r="J417" s="107"/>
      <c r="K417" s="107"/>
      <c r="L417" s="107"/>
      <c r="M417" s="109"/>
      <c r="N417" s="109"/>
      <c r="O417" s="107"/>
      <c r="P417" s="107"/>
      <c r="Q417" s="107"/>
      <c r="R417" s="107"/>
      <c r="S417" s="107"/>
      <c r="T417" s="107"/>
      <c r="U417" s="107"/>
      <c r="V417" s="107"/>
      <c r="W417" s="107"/>
      <c r="X417" s="107"/>
      <c r="Y417" s="107"/>
      <c r="Z417" s="107"/>
    </row>
    <row r="418" spans="1:26" ht="15.75" customHeight="1">
      <c r="A418" s="107"/>
      <c r="B418" s="107"/>
      <c r="C418" s="107"/>
      <c r="D418" s="107"/>
      <c r="E418" s="107"/>
      <c r="F418" s="107"/>
      <c r="G418" s="479"/>
      <c r="H418" s="107"/>
      <c r="I418" s="107"/>
      <c r="J418" s="107"/>
      <c r="K418" s="107"/>
      <c r="L418" s="107"/>
      <c r="M418" s="109"/>
      <c r="N418" s="109"/>
      <c r="O418" s="107"/>
      <c r="P418" s="107"/>
      <c r="Q418" s="107"/>
      <c r="R418" s="107"/>
      <c r="S418" s="107"/>
      <c r="T418" s="107"/>
      <c r="U418" s="107"/>
      <c r="V418" s="107"/>
      <c r="W418" s="107"/>
      <c r="X418" s="107"/>
      <c r="Y418" s="107"/>
      <c r="Z418" s="107"/>
    </row>
    <row r="419" spans="1:26" ht="15.75" customHeight="1">
      <c r="A419" s="107"/>
      <c r="B419" s="107"/>
      <c r="C419" s="107"/>
      <c r="D419" s="107"/>
      <c r="E419" s="107"/>
      <c r="F419" s="107"/>
      <c r="G419" s="479"/>
      <c r="H419" s="107"/>
      <c r="I419" s="107"/>
      <c r="J419" s="107"/>
      <c r="K419" s="107"/>
      <c r="L419" s="107"/>
      <c r="M419" s="109"/>
      <c r="N419" s="109"/>
      <c r="O419" s="107"/>
      <c r="P419" s="107"/>
      <c r="Q419" s="107"/>
      <c r="R419" s="107"/>
      <c r="S419" s="107"/>
      <c r="T419" s="107"/>
      <c r="U419" s="107"/>
      <c r="V419" s="107"/>
      <c r="W419" s="107"/>
      <c r="X419" s="107"/>
      <c r="Y419" s="107"/>
      <c r="Z419" s="107"/>
    </row>
    <row r="420" spans="1:26" ht="15.75" customHeight="1">
      <c r="A420" s="107"/>
      <c r="B420" s="107"/>
      <c r="C420" s="107"/>
      <c r="D420" s="107"/>
      <c r="E420" s="107"/>
      <c r="F420" s="107"/>
      <c r="G420" s="479"/>
      <c r="H420" s="107"/>
      <c r="I420" s="107"/>
      <c r="J420" s="107"/>
      <c r="K420" s="107"/>
      <c r="L420" s="107"/>
      <c r="M420" s="109"/>
      <c r="N420" s="109"/>
      <c r="O420" s="107"/>
      <c r="P420" s="107"/>
      <c r="Q420" s="107"/>
      <c r="R420" s="107"/>
      <c r="S420" s="107"/>
      <c r="T420" s="107"/>
      <c r="U420" s="107"/>
      <c r="V420" s="107"/>
      <c r="W420" s="107"/>
      <c r="X420" s="107"/>
      <c r="Y420" s="107"/>
      <c r="Z420" s="107"/>
    </row>
    <row r="421" spans="1:26" ht="15.75" customHeight="1">
      <c r="A421" s="107"/>
      <c r="B421" s="107"/>
      <c r="C421" s="107"/>
      <c r="D421" s="107"/>
      <c r="E421" s="107"/>
      <c r="F421" s="107"/>
      <c r="G421" s="479"/>
      <c r="H421" s="107"/>
      <c r="I421" s="107"/>
      <c r="J421" s="107"/>
      <c r="K421" s="107"/>
      <c r="L421" s="107"/>
      <c r="M421" s="109"/>
      <c r="N421" s="109"/>
      <c r="O421" s="107"/>
      <c r="P421" s="107"/>
      <c r="Q421" s="107"/>
      <c r="R421" s="107"/>
      <c r="S421" s="107"/>
      <c r="T421" s="107"/>
      <c r="U421" s="107"/>
      <c r="V421" s="107"/>
      <c r="W421" s="107"/>
      <c r="X421" s="107"/>
      <c r="Y421" s="107"/>
      <c r="Z421" s="107"/>
    </row>
    <row r="422" spans="1:26" ht="15.75" customHeight="1">
      <c r="A422" s="107"/>
      <c r="B422" s="107"/>
      <c r="C422" s="107"/>
      <c r="D422" s="107"/>
      <c r="E422" s="107"/>
      <c r="F422" s="107"/>
      <c r="G422" s="479"/>
      <c r="H422" s="107"/>
      <c r="I422" s="107"/>
      <c r="J422" s="107"/>
      <c r="K422" s="107"/>
      <c r="L422" s="107"/>
      <c r="M422" s="109"/>
      <c r="N422" s="109"/>
      <c r="O422" s="107"/>
      <c r="P422" s="107"/>
      <c r="Q422" s="107"/>
      <c r="R422" s="107"/>
      <c r="S422" s="107"/>
      <c r="T422" s="107"/>
      <c r="U422" s="107"/>
      <c r="V422" s="107"/>
      <c r="W422" s="107"/>
      <c r="X422" s="107"/>
      <c r="Y422" s="107"/>
      <c r="Z422" s="107"/>
    </row>
    <row r="423" spans="1:26" ht="15.75" customHeight="1">
      <c r="A423" s="107"/>
      <c r="B423" s="107"/>
      <c r="C423" s="107"/>
      <c r="D423" s="107"/>
      <c r="E423" s="107"/>
      <c r="F423" s="107"/>
      <c r="G423" s="479"/>
      <c r="H423" s="107"/>
      <c r="I423" s="107"/>
      <c r="J423" s="107"/>
      <c r="K423" s="107"/>
      <c r="L423" s="107"/>
      <c r="M423" s="109"/>
      <c r="N423" s="109"/>
      <c r="O423" s="107"/>
      <c r="P423" s="107"/>
      <c r="Q423" s="107"/>
      <c r="R423" s="107"/>
      <c r="S423" s="107"/>
      <c r="T423" s="107"/>
      <c r="U423" s="107"/>
      <c r="V423" s="107"/>
      <c r="W423" s="107"/>
      <c r="X423" s="107"/>
      <c r="Y423" s="107"/>
      <c r="Z423" s="107"/>
    </row>
    <row r="424" spans="1:26" ht="15.75" customHeight="1">
      <c r="A424" s="107"/>
      <c r="B424" s="107"/>
      <c r="C424" s="107"/>
      <c r="D424" s="107"/>
      <c r="E424" s="107"/>
      <c r="F424" s="107"/>
      <c r="G424" s="479"/>
      <c r="H424" s="107"/>
      <c r="I424" s="107"/>
      <c r="J424" s="107"/>
      <c r="K424" s="107"/>
      <c r="L424" s="107"/>
      <c r="M424" s="109"/>
      <c r="N424" s="109"/>
      <c r="O424" s="107"/>
      <c r="P424" s="107"/>
      <c r="Q424" s="107"/>
      <c r="R424" s="107"/>
      <c r="S424" s="107"/>
      <c r="T424" s="107"/>
      <c r="U424" s="107"/>
      <c r="V424" s="107"/>
      <c r="W424" s="107"/>
      <c r="X424" s="107"/>
      <c r="Y424" s="107"/>
      <c r="Z424" s="107"/>
    </row>
    <row r="425" spans="1:26" ht="15.75" customHeight="1">
      <c r="A425" s="107"/>
      <c r="B425" s="107"/>
      <c r="C425" s="107"/>
      <c r="D425" s="107"/>
      <c r="E425" s="107"/>
      <c r="F425" s="107"/>
      <c r="G425" s="479"/>
      <c r="H425" s="107"/>
      <c r="I425" s="107"/>
      <c r="J425" s="107"/>
      <c r="K425" s="107"/>
      <c r="L425" s="107"/>
      <c r="M425" s="109"/>
      <c r="N425" s="109"/>
      <c r="O425" s="107"/>
      <c r="P425" s="107"/>
      <c r="Q425" s="107"/>
      <c r="R425" s="107"/>
      <c r="S425" s="107"/>
      <c r="T425" s="107"/>
      <c r="U425" s="107"/>
      <c r="V425" s="107"/>
      <c r="W425" s="107"/>
      <c r="X425" s="107"/>
      <c r="Y425" s="107"/>
      <c r="Z425" s="107"/>
    </row>
    <row r="426" spans="1:26" ht="15.75" customHeight="1">
      <c r="A426" s="107"/>
      <c r="B426" s="107"/>
      <c r="C426" s="107"/>
      <c r="D426" s="107"/>
      <c r="E426" s="107"/>
      <c r="F426" s="107"/>
      <c r="G426" s="479"/>
      <c r="H426" s="107"/>
      <c r="I426" s="107"/>
      <c r="J426" s="107"/>
      <c r="K426" s="107"/>
      <c r="L426" s="107"/>
      <c r="M426" s="109"/>
      <c r="N426" s="109"/>
      <c r="O426" s="107"/>
      <c r="P426" s="107"/>
      <c r="Q426" s="107"/>
      <c r="R426" s="107"/>
      <c r="S426" s="107"/>
      <c r="T426" s="107"/>
      <c r="U426" s="107"/>
      <c r="V426" s="107"/>
      <c r="W426" s="107"/>
      <c r="X426" s="107"/>
      <c r="Y426" s="107"/>
      <c r="Z426" s="107"/>
    </row>
    <row r="427" spans="1:26" ht="15.75" customHeight="1">
      <c r="A427" s="107"/>
      <c r="B427" s="107"/>
      <c r="C427" s="107"/>
      <c r="D427" s="107"/>
      <c r="E427" s="107"/>
      <c r="F427" s="107"/>
      <c r="G427" s="479"/>
      <c r="H427" s="107"/>
      <c r="I427" s="107"/>
      <c r="J427" s="107"/>
      <c r="K427" s="107"/>
      <c r="L427" s="107"/>
      <c r="M427" s="109"/>
      <c r="N427" s="109"/>
      <c r="O427" s="107"/>
      <c r="P427" s="107"/>
      <c r="Q427" s="107"/>
      <c r="R427" s="107"/>
      <c r="S427" s="107"/>
      <c r="T427" s="107"/>
      <c r="U427" s="107"/>
      <c r="V427" s="107"/>
      <c r="W427" s="107"/>
      <c r="X427" s="107"/>
      <c r="Y427" s="107"/>
      <c r="Z427" s="107"/>
    </row>
    <row r="428" spans="1:26" ht="15.75" customHeight="1">
      <c r="A428" s="107"/>
      <c r="B428" s="107"/>
      <c r="C428" s="107"/>
      <c r="D428" s="107"/>
      <c r="E428" s="107"/>
      <c r="F428" s="107"/>
      <c r="G428" s="479"/>
      <c r="H428" s="107"/>
      <c r="I428" s="107"/>
      <c r="J428" s="107"/>
      <c r="K428" s="107"/>
      <c r="L428" s="107"/>
      <c r="M428" s="109"/>
      <c r="N428" s="109"/>
      <c r="O428" s="107"/>
      <c r="P428" s="107"/>
      <c r="Q428" s="107"/>
      <c r="R428" s="107"/>
      <c r="S428" s="107"/>
      <c r="T428" s="107"/>
      <c r="U428" s="107"/>
      <c r="V428" s="107"/>
      <c r="W428" s="107"/>
      <c r="X428" s="107"/>
      <c r="Y428" s="107"/>
      <c r="Z428" s="107"/>
    </row>
    <row r="429" spans="1:26" ht="15.75" customHeight="1">
      <c r="A429" s="107"/>
      <c r="B429" s="107"/>
      <c r="C429" s="107"/>
      <c r="D429" s="107"/>
      <c r="E429" s="107"/>
      <c r="F429" s="107"/>
      <c r="G429" s="479"/>
      <c r="H429" s="107"/>
      <c r="I429" s="107"/>
      <c r="J429" s="107"/>
      <c r="K429" s="107"/>
      <c r="L429" s="107"/>
      <c r="M429" s="109"/>
      <c r="N429" s="109"/>
      <c r="O429" s="107"/>
      <c r="P429" s="107"/>
      <c r="Q429" s="107"/>
      <c r="R429" s="107"/>
      <c r="S429" s="107"/>
      <c r="T429" s="107"/>
      <c r="U429" s="107"/>
      <c r="V429" s="107"/>
      <c r="W429" s="107"/>
      <c r="X429" s="107"/>
      <c r="Y429" s="107"/>
      <c r="Z429" s="107"/>
    </row>
    <row r="430" spans="1:26" ht="15.75" customHeight="1">
      <c r="A430" s="107"/>
      <c r="B430" s="107"/>
      <c r="C430" s="107"/>
      <c r="D430" s="107"/>
      <c r="E430" s="107"/>
      <c r="F430" s="107"/>
      <c r="G430" s="479"/>
      <c r="H430" s="107"/>
      <c r="I430" s="107"/>
      <c r="J430" s="107"/>
      <c r="K430" s="107"/>
      <c r="L430" s="107"/>
      <c r="M430" s="109"/>
      <c r="N430" s="109"/>
      <c r="O430" s="107"/>
      <c r="P430" s="107"/>
      <c r="Q430" s="107"/>
      <c r="R430" s="107"/>
      <c r="S430" s="107"/>
      <c r="T430" s="107"/>
      <c r="U430" s="107"/>
      <c r="V430" s="107"/>
      <c r="W430" s="107"/>
      <c r="X430" s="107"/>
      <c r="Y430" s="107"/>
      <c r="Z430" s="107"/>
    </row>
    <row r="431" spans="1:26" ht="15.75" customHeight="1">
      <c r="A431" s="107"/>
      <c r="B431" s="107"/>
      <c r="C431" s="107"/>
      <c r="D431" s="107"/>
      <c r="E431" s="107"/>
      <c r="F431" s="107"/>
      <c r="G431" s="479"/>
      <c r="H431" s="107"/>
      <c r="I431" s="107"/>
      <c r="J431" s="107"/>
      <c r="K431" s="107"/>
      <c r="L431" s="107"/>
      <c r="M431" s="109"/>
      <c r="N431" s="109"/>
      <c r="O431" s="107"/>
      <c r="P431" s="107"/>
      <c r="Q431" s="107"/>
      <c r="R431" s="107"/>
      <c r="S431" s="107"/>
      <c r="T431" s="107"/>
      <c r="U431" s="107"/>
      <c r="V431" s="107"/>
      <c r="W431" s="107"/>
      <c r="X431" s="107"/>
      <c r="Y431" s="107"/>
      <c r="Z431" s="107"/>
    </row>
    <row r="432" spans="1:26" ht="15.75" customHeight="1">
      <c r="A432" s="107"/>
      <c r="B432" s="107"/>
      <c r="C432" s="107"/>
      <c r="D432" s="107"/>
      <c r="E432" s="107"/>
      <c r="F432" s="107"/>
      <c r="G432" s="479"/>
      <c r="H432" s="107"/>
      <c r="I432" s="107"/>
      <c r="J432" s="107"/>
      <c r="K432" s="107"/>
      <c r="L432" s="107"/>
      <c r="M432" s="109"/>
      <c r="N432" s="109"/>
      <c r="O432" s="107"/>
      <c r="P432" s="107"/>
      <c r="Q432" s="107"/>
      <c r="R432" s="107"/>
      <c r="S432" s="107"/>
      <c r="T432" s="107"/>
      <c r="U432" s="107"/>
      <c r="V432" s="107"/>
      <c r="W432" s="107"/>
      <c r="X432" s="107"/>
      <c r="Y432" s="107"/>
      <c r="Z432" s="107"/>
    </row>
    <row r="433" spans="1:26" ht="15.75" customHeight="1">
      <c r="A433" s="107"/>
      <c r="B433" s="107"/>
      <c r="C433" s="107"/>
      <c r="D433" s="107"/>
      <c r="E433" s="107"/>
      <c r="F433" s="107"/>
      <c r="G433" s="479"/>
      <c r="H433" s="107"/>
      <c r="I433" s="107"/>
      <c r="J433" s="107"/>
      <c r="K433" s="107"/>
      <c r="L433" s="107"/>
      <c r="M433" s="109"/>
      <c r="N433" s="109"/>
      <c r="O433" s="107"/>
      <c r="P433" s="107"/>
      <c r="Q433" s="107"/>
      <c r="R433" s="107"/>
      <c r="S433" s="107"/>
      <c r="T433" s="107"/>
      <c r="U433" s="107"/>
      <c r="V433" s="107"/>
      <c r="W433" s="107"/>
      <c r="X433" s="107"/>
      <c r="Y433" s="107"/>
      <c r="Z433" s="107"/>
    </row>
    <row r="434" spans="1:26" ht="15.75" customHeight="1">
      <c r="A434" s="107"/>
      <c r="B434" s="107"/>
      <c r="C434" s="107"/>
      <c r="D434" s="107"/>
      <c r="E434" s="107"/>
      <c r="F434" s="107"/>
      <c r="G434" s="479"/>
      <c r="H434" s="107"/>
      <c r="I434" s="107"/>
      <c r="J434" s="107"/>
      <c r="K434" s="107"/>
      <c r="L434" s="107"/>
      <c r="M434" s="109"/>
      <c r="N434" s="109"/>
      <c r="O434" s="107"/>
      <c r="P434" s="107"/>
      <c r="Q434" s="107"/>
      <c r="R434" s="107"/>
      <c r="S434" s="107"/>
      <c r="T434" s="107"/>
      <c r="U434" s="107"/>
      <c r="V434" s="107"/>
      <c r="W434" s="107"/>
      <c r="X434" s="107"/>
      <c r="Y434" s="107"/>
      <c r="Z434" s="107"/>
    </row>
    <row r="435" spans="1:26" ht="15.75" customHeight="1">
      <c r="A435" s="107"/>
      <c r="B435" s="107"/>
      <c r="C435" s="107"/>
      <c r="D435" s="107"/>
      <c r="E435" s="107"/>
      <c r="F435" s="107"/>
      <c r="G435" s="479"/>
      <c r="H435" s="107"/>
      <c r="I435" s="107"/>
      <c r="J435" s="107"/>
      <c r="K435" s="107"/>
      <c r="L435" s="107"/>
      <c r="M435" s="109"/>
      <c r="N435" s="109"/>
      <c r="O435" s="107"/>
      <c r="P435" s="107"/>
      <c r="Q435" s="107"/>
      <c r="R435" s="107"/>
      <c r="S435" s="107"/>
      <c r="T435" s="107"/>
      <c r="U435" s="107"/>
      <c r="V435" s="107"/>
      <c r="W435" s="107"/>
      <c r="X435" s="107"/>
      <c r="Y435" s="107"/>
      <c r="Z435" s="107"/>
    </row>
    <row r="436" spans="1:26" ht="15.75" customHeight="1">
      <c r="A436" s="107"/>
      <c r="B436" s="107"/>
      <c r="C436" s="107"/>
      <c r="D436" s="107"/>
      <c r="E436" s="107"/>
      <c r="F436" s="107"/>
      <c r="G436" s="479"/>
      <c r="H436" s="107"/>
      <c r="I436" s="107"/>
      <c r="J436" s="107"/>
      <c r="K436" s="107"/>
      <c r="L436" s="107"/>
      <c r="M436" s="109"/>
      <c r="N436" s="109"/>
      <c r="O436" s="107"/>
      <c r="P436" s="107"/>
      <c r="Q436" s="107"/>
      <c r="R436" s="107"/>
      <c r="S436" s="107"/>
      <c r="T436" s="107"/>
      <c r="U436" s="107"/>
      <c r="V436" s="107"/>
      <c r="W436" s="107"/>
      <c r="X436" s="107"/>
      <c r="Y436" s="107"/>
      <c r="Z436" s="107"/>
    </row>
    <row r="437" spans="1:26" ht="15.75" customHeight="1">
      <c r="A437" s="107"/>
      <c r="B437" s="107"/>
      <c r="C437" s="107"/>
      <c r="D437" s="107"/>
      <c r="E437" s="107"/>
      <c r="F437" s="107"/>
      <c r="G437" s="479"/>
      <c r="H437" s="107"/>
      <c r="I437" s="107"/>
      <c r="J437" s="107"/>
      <c r="K437" s="107"/>
      <c r="L437" s="107"/>
      <c r="M437" s="109"/>
      <c r="N437" s="109"/>
      <c r="O437" s="107"/>
      <c r="P437" s="107"/>
      <c r="Q437" s="107"/>
      <c r="R437" s="107"/>
      <c r="S437" s="107"/>
      <c r="T437" s="107"/>
      <c r="U437" s="107"/>
      <c r="V437" s="107"/>
      <c r="W437" s="107"/>
      <c r="X437" s="107"/>
      <c r="Y437" s="107"/>
      <c r="Z437" s="107"/>
    </row>
    <row r="438" spans="1:26" ht="15.75" customHeight="1">
      <c r="A438" s="107"/>
      <c r="B438" s="107"/>
      <c r="C438" s="107"/>
      <c r="D438" s="107"/>
      <c r="E438" s="107"/>
      <c r="F438" s="107"/>
      <c r="G438" s="479"/>
      <c r="H438" s="107"/>
      <c r="I438" s="107"/>
      <c r="J438" s="107"/>
      <c r="K438" s="107"/>
      <c r="L438" s="107"/>
      <c r="M438" s="109"/>
      <c r="N438" s="109"/>
      <c r="O438" s="107"/>
      <c r="P438" s="107"/>
      <c r="Q438" s="107"/>
      <c r="R438" s="107"/>
      <c r="S438" s="107"/>
      <c r="T438" s="107"/>
      <c r="U438" s="107"/>
      <c r="V438" s="107"/>
      <c r="W438" s="107"/>
      <c r="X438" s="107"/>
      <c r="Y438" s="107"/>
      <c r="Z438" s="107"/>
    </row>
    <row r="439" spans="1:26" ht="15.75" customHeight="1">
      <c r="A439" s="107"/>
      <c r="B439" s="107"/>
      <c r="C439" s="107"/>
      <c r="D439" s="107"/>
      <c r="E439" s="107"/>
      <c r="F439" s="107"/>
      <c r="G439" s="479"/>
      <c r="H439" s="107"/>
      <c r="I439" s="107"/>
      <c r="J439" s="107"/>
      <c r="K439" s="107"/>
      <c r="L439" s="107"/>
      <c r="M439" s="109"/>
      <c r="N439" s="109"/>
      <c r="O439" s="107"/>
      <c r="P439" s="107"/>
      <c r="Q439" s="107"/>
      <c r="R439" s="107"/>
      <c r="S439" s="107"/>
      <c r="T439" s="107"/>
      <c r="U439" s="107"/>
      <c r="V439" s="107"/>
      <c r="W439" s="107"/>
      <c r="X439" s="107"/>
      <c r="Y439" s="107"/>
      <c r="Z439" s="107"/>
    </row>
    <row r="440" spans="1:26" ht="15.75" customHeight="1">
      <c r="A440" s="107"/>
      <c r="B440" s="107"/>
      <c r="C440" s="107"/>
      <c r="D440" s="107"/>
      <c r="E440" s="107"/>
      <c r="F440" s="107"/>
      <c r="G440" s="479"/>
      <c r="H440" s="107"/>
      <c r="I440" s="107"/>
      <c r="J440" s="107"/>
      <c r="K440" s="107"/>
      <c r="L440" s="107"/>
      <c r="M440" s="109"/>
      <c r="N440" s="109"/>
      <c r="O440" s="107"/>
      <c r="P440" s="107"/>
      <c r="Q440" s="107"/>
      <c r="R440" s="107"/>
      <c r="S440" s="107"/>
      <c r="T440" s="107"/>
      <c r="U440" s="107"/>
      <c r="V440" s="107"/>
      <c r="W440" s="107"/>
      <c r="X440" s="107"/>
      <c r="Y440" s="107"/>
      <c r="Z440" s="107"/>
    </row>
    <row r="441" spans="1:26" ht="15.75" customHeight="1">
      <c r="A441" s="107"/>
      <c r="B441" s="107"/>
      <c r="C441" s="107"/>
      <c r="D441" s="107"/>
      <c r="E441" s="107"/>
      <c r="F441" s="107"/>
      <c r="G441" s="479"/>
      <c r="H441" s="107"/>
      <c r="I441" s="107"/>
      <c r="J441" s="107"/>
      <c r="K441" s="107"/>
      <c r="L441" s="107"/>
      <c r="M441" s="109"/>
      <c r="N441" s="109"/>
      <c r="O441" s="107"/>
      <c r="P441" s="107"/>
      <c r="Q441" s="107"/>
      <c r="R441" s="107"/>
      <c r="S441" s="107"/>
      <c r="T441" s="107"/>
      <c r="U441" s="107"/>
      <c r="V441" s="107"/>
      <c r="W441" s="107"/>
      <c r="X441" s="107"/>
      <c r="Y441" s="107"/>
      <c r="Z441" s="107"/>
    </row>
    <row r="442" spans="1:26" ht="15.75" customHeight="1">
      <c r="A442" s="107"/>
      <c r="B442" s="107"/>
      <c r="C442" s="107"/>
      <c r="D442" s="107"/>
      <c r="E442" s="107"/>
      <c r="F442" s="107"/>
      <c r="G442" s="479"/>
      <c r="H442" s="107"/>
      <c r="I442" s="107"/>
      <c r="J442" s="107"/>
      <c r="K442" s="107"/>
      <c r="L442" s="107"/>
      <c r="M442" s="109"/>
      <c r="N442" s="109"/>
      <c r="O442" s="107"/>
      <c r="P442" s="107"/>
      <c r="Q442" s="107"/>
      <c r="R442" s="107"/>
      <c r="S442" s="107"/>
      <c r="T442" s="107"/>
      <c r="U442" s="107"/>
      <c r="V442" s="107"/>
      <c r="W442" s="107"/>
      <c r="X442" s="107"/>
      <c r="Y442" s="107"/>
      <c r="Z442" s="107"/>
    </row>
    <row r="443" spans="1:26" ht="15.75" customHeight="1">
      <c r="A443" s="107"/>
      <c r="B443" s="107"/>
      <c r="C443" s="107"/>
      <c r="D443" s="107"/>
      <c r="E443" s="107"/>
      <c r="F443" s="107"/>
      <c r="G443" s="479"/>
      <c r="H443" s="107"/>
      <c r="I443" s="107"/>
      <c r="J443" s="107"/>
      <c r="K443" s="107"/>
      <c r="L443" s="107"/>
      <c r="M443" s="109"/>
      <c r="N443" s="109"/>
      <c r="O443" s="107"/>
      <c r="P443" s="107"/>
      <c r="Q443" s="107"/>
      <c r="R443" s="107"/>
      <c r="S443" s="107"/>
      <c r="T443" s="107"/>
      <c r="U443" s="107"/>
      <c r="V443" s="107"/>
      <c r="W443" s="107"/>
      <c r="X443" s="107"/>
      <c r="Y443" s="107"/>
      <c r="Z443" s="107"/>
    </row>
    <row r="444" spans="1:26" ht="15.75" customHeight="1">
      <c r="A444" s="107"/>
      <c r="B444" s="107"/>
      <c r="C444" s="107"/>
      <c r="D444" s="107"/>
      <c r="E444" s="107"/>
      <c r="F444" s="107"/>
      <c r="G444" s="479"/>
      <c r="H444" s="107"/>
      <c r="I444" s="107"/>
      <c r="J444" s="107"/>
      <c r="K444" s="107"/>
      <c r="L444" s="107"/>
      <c r="M444" s="109"/>
      <c r="N444" s="109"/>
      <c r="O444" s="107"/>
      <c r="P444" s="107"/>
      <c r="Q444" s="107"/>
      <c r="R444" s="107"/>
      <c r="S444" s="107"/>
      <c r="T444" s="107"/>
      <c r="U444" s="107"/>
      <c r="V444" s="107"/>
      <c r="W444" s="107"/>
      <c r="X444" s="107"/>
      <c r="Y444" s="107"/>
      <c r="Z444" s="107"/>
    </row>
    <row r="445" spans="1:26" ht="15.75" customHeight="1">
      <c r="A445" s="107"/>
      <c r="B445" s="107"/>
      <c r="C445" s="107"/>
      <c r="D445" s="107"/>
      <c r="E445" s="107"/>
      <c r="F445" s="107"/>
      <c r="G445" s="479"/>
      <c r="H445" s="107"/>
      <c r="I445" s="107"/>
      <c r="J445" s="107"/>
      <c r="K445" s="107"/>
      <c r="L445" s="107"/>
      <c r="M445" s="109"/>
      <c r="N445" s="109"/>
      <c r="O445" s="107"/>
      <c r="P445" s="107"/>
      <c r="Q445" s="107"/>
      <c r="R445" s="107"/>
      <c r="S445" s="107"/>
      <c r="T445" s="107"/>
      <c r="U445" s="107"/>
      <c r="V445" s="107"/>
      <c r="W445" s="107"/>
      <c r="X445" s="107"/>
      <c r="Y445" s="107"/>
      <c r="Z445" s="107"/>
    </row>
    <row r="446" spans="1:26" ht="15.75" customHeight="1">
      <c r="A446" s="107"/>
      <c r="B446" s="107"/>
      <c r="C446" s="107"/>
      <c r="D446" s="107"/>
      <c r="E446" s="107"/>
      <c r="F446" s="107"/>
      <c r="G446" s="479"/>
      <c r="H446" s="107"/>
      <c r="I446" s="107"/>
      <c r="J446" s="107"/>
      <c r="K446" s="107"/>
      <c r="L446" s="107"/>
      <c r="M446" s="109"/>
      <c r="N446" s="109"/>
      <c r="O446" s="107"/>
      <c r="P446" s="107"/>
      <c r="Q446" s="107"/>
      <c r="R446" s="107"/>
      <c r="S446" s="107"/>
      <c r="T446" s="107"/>
      <c r="U446" s="107"/>
      <c r="V446" s="107"/>
      <c r="W446" s="107"/>
      <c r="X446" s="107"/>
      <c r="Y446" s="107"/>
      <c r="Z446" s="107"/>
    </row>
    <row r="447" spans="1:26" ht="15.75" customHeight="1">
      <c r="A447" s="107"/>
      <c r="B447" s="107"/>
      <c r="C447" s="107"/>
      <c r="D447" s="107"/>
      <c r="E447" s="107"/>
      <c r="F447" s="107"/>
      <c r="G447" s="479"/>
      <c r="H447" s="107"/>
      <c r="I447" s="107"/>
      <c r="J447" s="107"/>
      <c r="K447" s="107"/>
      <c r="L447" s="107"/>
      <c r="M447" s="109"/>
      <c r="N447" s="109"/>
      <c r="O447" s="107"/>
      <c r="P447" s="107"/>
      <c r="Q447" s="107"/>
      <c r="R447" s="107"/>
      <c r="S447" s="107"/>
      <c r="T447" s="107"/>
      <c r="U447" s="107"/>
      <c r="V447" s="107"/>
      <c r="W447" s="107"/>
      <c r="X447" s="107"/>
      <c r="Y447" s="107"/>
      <c r="Z447" s="107"/>
    </row>
    <row r="448" spans="1:26" ht="15.75" customHeight="1">
      <c r="A448" s="107"/>
      <c r="B448" s="107"/>
      <c r="C448" s="107"/>
      <c r="D448" s="107"/>
      <c r="E448" s="107"/>
      <c r="F448" s="107"/>
      <c r="G448" s="479"/>
      <c r="H448" s="107"/>
      <c r="I448" s="107"/>
      <c r="J448" s="107"/>
      <c r="K448" s="107"/>
      <c r="L448" s="107"/>
      <c r="M448" s="109"/>
      <c r="N448" s="109"/>
      <c r="O448" s="107"/>
      <c r="P448" s="107"/>
      <c r="Q448" s="107"/>
      <c r="R448" s="107"/>
      <c r="S448" s="107"/>
      <c r="T448" s="107"/>
      <c r="U448" s="107"/>
      <c r="V448" s="107"/>
      <c r="W448" s="107"/>
      <c r="X448" s="107"/>
      <c r="Y448" s="107"/>
      <c r="Z448" s="107"/>
    </row>
    <row r="449" spans="1:26" ht="15.75" customHeight="1">
      <c r="A449" s="107"/>
      <c r="B449" s="107"/>
      <c r="C449" s="107"/>
      <c r="D449" s="107"/>
      <c r="E449" s="107"/>
      <c r="F449" s="107"/>
      <c r="G449" s="479"/>
      <c r="H449" s="107"/>
      <c r="I449" s="107"/>
      <c r="J449" s="107"/>
      <c r="K449" s="107"/>
      <c r="L449" s="107"/>
      <c r="M449" s="109"/>
      <c r="N449" s="109"/>
      <c r="O449" s="107"/>
      <c r="P449" s="107"/>
      <c r="Q449" s="107"/>
      <c r="R449" s="107"/>
      <c r="S449" s="107"/>
      <c r="T449" s="107"/>
      <c r="U449" s="107"/>
      <c r="V449" s="107"/>
      <c r="W449" s="107"/>
      <c r="X449" s="107"/>
      <c r="Y449" s="107"/>
      <c r="Z449" s="107"/>
    </row>
    <row r="450" spans="1:26" ht="15.75" customHeight="1">
      <c r="A450" s="107"/>
      <c r="B450" s="107"/>
      <c r="C450" s="107"/>
      <c r="D450" s="107"/>
      <c r="E450" s="107"/>
      <c r="F450" s="107"/>
      <c r="G450" s="479"/>
      <c r="H450" s="107"/>
      <c r="I450" s="107"/>
      <c r="J450" s="107"/>
      <c r="K450" s="107"/>
      <c r="L450" s="107"/>
      <c r="M450" s="109"/>
      <c r="N450" s="109"/>
      <c r="O450" s="107"/>
      <c r="P450" s="107"/>
      <c r="Q450" s="107"/>
      <c r="R450" s="107"/>
      <c r="S450" s="107"/>
      <c r="T450" s="107"/>
      <c r="U450" s="107"/>
      <c r="V450" s="107"/>
      <c r="W450" s="107"/>
      <c r="X450" s="107"/>
      <c r="Y450" s="107"/>
      <c r="Z450" s="107"/>
    </row>
    <row r="451" spans="1:26" ht="15.75" customHeight="1">
      <c r="A451" s="107"/>
      <c r="B451" s="107"/>
      <c r="C451" s="107"/>
      <c r="D451" s="107"/>
      <c r="E451" s="107"/>
      <c r="F451" s="107"/>
      <c r="G451" s="479"/>
      <c r="H451" s="107"/>
      <c r="I451" s="107"/>
      <c r="J451" s="107"/>
      <c r="K451" s="107"/>
      <c r="L451" s="107"/>
      <c r="M451" s="109"/>
      <c r="N451" s="109"/>
      <c r="O451" s="107"/>
      <c r="P451" s="107"/>
      <c r="Q451" s="107"/>
      <c r="R451" s="107"/>
      <c r="S451" s="107"/>
      <c r="T451" s="107"/>
      <c r="U451" s="107"/>
      <c r="V451" s="107"/>
      <c r="W451" s="107"/>
      <c r="X451" s="107"/>
      <c r="Y451" s="107"/>
      <c r="Z451" s="107"/>
    </row>
    <row r="452" spans="1:26" ht="15.75" customHeight="1">
      <c r="A452" s="107"/>
      <c r="B452" s="107"/>
      <c r="C452" s="107"/>
      <c r="D452" s="107"/>
      <c r="E452" s="107"/>
      <c r="F452" s="107"/>
      <c r="G452" s="479"/>
      <c r="H452" s="107"/>
      <c r="I452" s="107"/>
      <c r="J452" s="107"/>
      <c r="K452" s="107"/>
      <c r="L452" s="107"/>
      <c r="M452" s="109"/>
      <c r="N452" s="109"/>
      <c r="O452" s="107"/>
      <c r="P452" s="107"/>
      <c r="Q452" s="107"/>
      <c r="R452" s="107"/>
      <c r="S452" s="107"/>
      <c r="T452" s="107"/>
      <c r="U452" s="107"/>
      <c r="V452" s="107"/>
      <c r="W452" s="107"/>
      <c r="X452" s="107"/>
      <c r="Y452" s="107"/>
      <c r="Z452" s="107"/>
    </row>
    <row r="453" spans="1:26" ht="15.75" customHeight="1">
      <c r="A453" s="107"/>
      <c r="B453" s="107"/>
      <c r="C453" s="107"/>
      <c r="D453" s="107"/>
      <c r="E453" s="107"/>
      <c r="F453" s="107"/>
      <c r="G453" s="479"/>
      <c r="H453" s="107"/>
      <c r="I453" s="107"/>
      <c r="J453" s="107"/>
      <c r="K453" s="107"/>
      <c r="L453" s="107"/>
      <c r="M453" s="109"/>
      <c r="N453" s="109"/>
      <c r="O453" s="107"/>
      <c r="P453" s="107"/>
      <c r="Q453" s="107"/>
      <c r="R453" s="107"/>
      <c r="S453" s="107"/>
      <c r="T453" s="107"/>
      <c r="U453" s="107"/>
      <c r="V453" s="107"/>
      <c r="W453" s="107"/>
      <c r="X453" s="107"/>
      <c r="Y453" s="107"/>
      <c r="Z453" s="107"/>
    </row>
    <row r="454" spans="1:26" ht="15.75" customHeight="1">
      <c r="A454" s="107"/>
      <c r="B454" s="107"/>
      <c r="C454" s="107"/>
      <c r="D454" s="107"/>
      <c r="E454" s="107"/>
      <c r="F454" s="107"/>
      <c r="G454" s="479"/>
      <c r="H454" s="107"/>
      <c r="I454" s="107"/>
      <c r="J454" s="107"/>
      <c r="K454" s="107"/>
      <c r="L454" s="107"/>
      <c r="M454" s="109"/>
      <c r="N454" s="109"/>
      <c r="O454" s="107"/>
      <c r="P454" s="107"/>
      <c r="Q454" s="107"/>
      <c r="R454" s="107"/>
      <c r="S454" s="107"/>
      <c r="T454" s="107"/>
      <c r="U454" s="107"/>
      <c r="V454" s="107"/>
      <c r="W454" s="107"/>
      <c r="X454" s="107"/>
      <c r="Y454" s="107"/>
      <c r="Z454" s="107"/>
    </row>
    <row r="455" spans="1:26" ht="15.75" customHeight="1">
      <c r="A455" s="107"/>
      <c r="B455" s="107"/>
      <c r="C455" s="107"/>
      <c r="D455" s="107"/>
      <c r="E455" s="107"/>
      <c r="F455" s="107"/>
      <c r="G455" s="479"/>
      <c r="H455" s="107"/>
      <c r="I455" s="107"/>
      <c r="J455" s="107"/>
      <c r="K455" s="107"/>
      <c r="L455" s="107"/>
      <c r="M455" s="109"/>
      <c r="N455" s="109"/>
      <c r="O455" s="107"/>
      <c r="P455" s="107"/>
      <c r="Q455" s="107"/>
      <c r="R455" s="107"/>
      <c r="S455" s="107"/>
      <c r="T455" s="107"/>
      <c r="U455" s="107"/>
      <c r="V455" s="107"/>
      <c r="W455" s="107"/>
      <c r="X455" s="107"/>
      <c r="Y455" s="107"/>
      <c r="Z455" s="107"/>
    </row>
    <row r="456" spans="1:26" ht="15.75" customHeight="1">
      <c r="A456" s="107"/>
      <c r="B456" s="107"/>
      <c r="C456" s="107"/>
      <c r="D456" s="107"/>
      <c r="E456" s="107"/>
      <c r="F456" s="107"/>
      <c r="G456" s="479"/>
      <c r="H456" s="107"/>
      <c r="I456" s="107"/>
      <c r="J456" s="107"/>
      <c r="K456" s="107"/>
      <c r="L456" s="107"/>
      <c r="M456" s="109"/>
      <c r="N456" s="109"/>
      <c r="O456" s="107"/>
      <c r="P456" s="107"/>
      <c r="Q456" s="107"/>
      <c r="R456" s="107"/>
      <c r="S456" s="107"/>
      <c r="T456" s="107"/>
      <c r="U456" s="107"/>
      <c r="V456" s="107"/>
      <c r="W456" s="107"/>
      <c r="X456" s="107"/>
      <c r="Y456" s="107"/>
      <c r="Z456" s="107"/>
    </row>
    <row r="457" spans="1:26" ht="15.75" customHeight="1">
      <c r="A457" s="107"/>
      <c r="B457" s="107"/>
      <c r="C457" s="107"/>
      <c r="D457" s="107"/>
      <c r="E457" s="107"/>
      <c r="F457" s="107"/>
      <c r="G457" s="479"/>
      <c r="H457" s="107"/>
      <c r="I457" s="107"/>
      <c r="J457" s="107"/>
      <c r="K457" s="107"/>
      <c r="L457" s="107"/>
      <c r="M457" s="109"/>
      <c r="N457" s="109"/>
      <c r="O457" s="107"/>
      <c r="P457" s="107"/>
      <c r="Q457" s="107"/>
      <c r="R457" s="107"/>
      <c r="S457" s="107"/>
      <c r="T457" s="107"/>
      <c r="U457" s="107"/>
      <c r="V457" s="107"/>
      <c r="W457" s="107"/>
      <c r="X457" s="107"/>
      <c r="Y457" s="107"/>
      <c r="Z457" s="107"/>
    </row>
    <row r="458" spans="1:26" ht="15.75" customHeight="1">
      <c r="A458" s="107"/>
      <c r="B458" s="107"/>
      <c r="C458" s="107"/>
      <c r="D458" s="107"/>
      <c r="E458" s="107"/>
      <c r="F458" s="107"/>
      <c r="G458" s="479"/>
      <c r="H458" s="107"/>
      <c r="I458" s="107"/>
      <c r="J458" s="107"/>
      <c r="K458" s="107"/>
      <c r="L458" s="107"/>
      <c r="M458" s="109"/>
      <c r="N458" s="109"/>
      <c r="O458" s="107"/>
      <c r="P458" s="107"/>
      <c r="Q458" s="107"/>
      <c r="R458" s="107"/>
      <c r="S458" s="107"/>
      <c r="T458" s="107"/>
      <c r="U458" s="107"/>
      <c r="V458" s="107"/>
      <c r="W458" s="107"/>
      <c r="X458" s="107"/>
      <c r="Y458" s="107"/>
      <c r="Z458" s="107"/>
    </row>
    <row r="459" spans="1:26" ht="15.75" customHeight="1">
      <c r="A459" s="107"/>
      <c r="B459" s="107"/>
      <c r="C459" s="107"/>
      <c r="D459" s="107"/>
      <c r="E459" s="107"/>
      <c r="F459" s="107"/>
      <c r="G459" s="479"/>
      <c r="H459" s="107"/>
      <c r="I459" s="107"/>
      <c r="J459" s="107"/>
      <c r="K459" s="107"/>
      <c r="L459" s="107"/>
      <c r="M459" s="109"/>
      <c r="N459" s="109"/>
      <c r="O459" s="107"/>
      <c r="P459" s="107"/>
      <c r="Q459" s="107"/>
      <c r="R459" s="107"/>
      <c r="S459" s="107"/>
      <c r="T459" s="107"/>
      <c r="U459" s="107"/>
      <c r="V459" s="107"/>
      <c r="W459" s="107"/>
      <c r="X459" s="107"/>
      <c r="Y459" s="107"/>
      <c r="Z459" s="107"/>
    </row>
    <row r="460" spans="1:26" ht="15.75" customHeight="1">
      <c r="A460" s="107"/>
      <c r="B460" s="107"/>
      <c r="C460" s="107"/>
      <c r="D460" s="107"/>
      <c r="E460" s="107"/>
      <c r="F460" s="107"/>
      <c r="G460" s="479"/>
      <c r="H460" s="107"/>
      <c r="I460" s="107"/>
      <c r="J460" s="107"/>
      <c r="K460" s="107"/>
      <c r="L460" s="107"/>
      <c r="M460" s="109"/>
      <c r="N460" s="109"/>
      <c r="O460" s="107"/>
      <c r="P460" s="107"/>
      <c r="Q460" s="107"/>
      <c r="R460" s="107"/>
      <c r="S460" s="107"/>
      <c r="T460" s="107"/>
      <c r="U460" s="107"/>
      <c r="V460" s="107"/>
      <c r="W460" s="107"/>
      <c r="X460" s="107"/>
      <c r="Y460" s="107"/>
      <c r="Z460" s="107"/>
    </row>
    <row r="461" spans="1:26" ht="15.75" customHeight="1">
      <c r="A461" s="107"/>
      <c r="B461" s="107"/>
      <c r="C461" s="107"/>
      <c r="D461" s="107"/>
      <c r="E461" s="107"/>
      <c r="F461" s="107"/>
      <c r="G461" s="479"/>
      <c r="H461" s="107"/>
      <c r="I461" s="107"/>
      <c r="J461" s="107"/>
      <c r="K461" s="107"/>
      <c r="L461" s="107"/>
      <c r="M461" s="109"/>
      <c r="N461" s="109"/>
      <c r="O461" s="107"/>
      <c r="P461" s="107"/>
      <c r="Q461" s="107"/>
      <c r="R461" s="107"/>
      <c r="S461" s="107"/>
      <c r="T461" s="107"/>
      <c r="U461" s="107"/>
      <c r="V461" s="107"/>
      <c r="W461" s="107"/>
      <c r="X461" s="107"/>
      <c r="Y461" s="107"/>
      <c r="Z461" s="107"/>
    </row>
    <row r="462" spans="1:26" ht="15.75" customHeight="1">
      <c r="A462" s="107"/>
      <c r="B462" s="107"/>
      <c r="C462" s="107"/>
      <c r="D462" s="107"/>
      <c r="E462" s="107"/>
      <c r="F462" s="107"/>
      <c r="G462" s="479"/>
      <c r="H462" s="107"/>
      <c r="I462" s="107"/>
      <c r="J462" s="107"/>
      <c r="K462" s="107"/>
      <c r="L462" s="107"/>
      <c r="M462" s="109"/>
      <c r="N462" s="109"/>
      <c r="O462" s="107"/>
      <c r="P462" s="107"/>
      <c r="Q462" s="107"/>
      <c r="R462" s="107"/>
      <c r="S462" s="107"/>
      <c r="T462" s="107"/>
      <c r="U462" s="107"/>
      <c r="V462" s="107"/>
      <c r="W462" s="107"/>
      <c r="X462" s="107"/>
      <c r="Y462" s="107"/>
      <c r="Z462" s="107"/>
    </row>
    <row r="463" spans="1:26" ht="15.75" customHeight="1">
      <c r="A463" s="107"/>
      <c r="B463" s="107"/>
      <c r="C463" s="107"/>
      <c r="D463" s="107"/>
      <c r="E463" s="107"/>
      <c r="F463" s="107"/>
      <c r="G463" s="479"/>
      <c r="H463" s="107"/>
      <c r="I463" s="107"/>
      <c r="J463" s="107"/>
      <c r="K463" s="107"/>
      <c r="L463" s="107"/>
      <c r="M463" s="109"/>
      <c r="N463" s="109"/>
      <c r="O463" s="107"/>
      <c r="P463" s="107"/>
      <c r="Q463" s="107"/>
      <c r="R463" s="107"/>
      <c r="S463" s="107"/>
      <c r="T463" s="107"/>
      <c r="U463" s="107"/>
      <c r="V463" s="107"/>
      <c r="W463" s="107"/>
      <c r="X463" s="107"/>
      <c r="Y463" s="107"/>
      <c r="Z463" s="107"/>
    </row>
    <row r="464" spans="1:26" ht="15.75" customHeight="1">
      <c r="A464" s="107"/>
      <c r="B464" s="107"/>
      <c r="C464" s="107"/>
      <c r="D464" s="107"/>
      <c r="E464" s="107"/>
      <c r="F464" s="107"/>
      <c r="G464" s="479"/>
      <c r="H464" s="107"/>
      <c r="I464" s="107"/>
      <c r="J464" s="107"/>
      <c r="K464" s="107"/>
      <c r="L464" s="107"/>
      <c r="M464" s="109"/>
      <c r="N464" s="109"/>
      <c r="O464" s="107"/>
      <c r="P464" s="107"/>
      <c r="Q464" s="107"/>
      <c r="R464" s="107"/>
      <c r="S464" s="107"/>
      <c r="T464" s="107"/>
      <c r="U464" s="107"/>
      <c r="V464" s="107"/>
      <c r="W464" s="107"/>
      <c r="X464" s="107"/>
      <c r="Y464" s="107"/>
      <c r="Z464" s="107"/>
    </row>
    <row r="465" spans="1:26" ht="15.75" customHeight="1">
      <c r="A465" s="107"/>
      <c r="B465" s="107"/>
      <c r="C465" s="107"/>
      <c r="D465" s="107"/>
      <c r="E465" s="107"/>
      <c r="F465" s="107"/>
      <c r="G465" s="479"/>
      <c r="H465" s="107"/>
      <c r="I465" s="107"/>
      <c r="J465" s="107"/>
      <c r="K465" s="107"/>
      <c r="L465" s="107"/>
      <c r="M465" s="109"/>
      <c r="N465" s="109"/>
      <c r="O465" s="107"/>
      <c r="P465" s="107"/>
      <c r="Q465" s="107"/>
      <c r="R465" s="107"/>
      <c r="S465" s="107"/>
      <c r="T465" s="107"/>
      <c r="U465" s="107"/>
      <c r="V465" s="107"/>
      <c r="W465" s="107"/>
      <c r="X465" s="107"/>
      <c r="Y465" s="107"/>
      <c r="Z465" s="107"/>
    </row>
    <row r="466" spans="1:26" ht="15.75" customHeight="1">
      <c r="A466" s="107"/>
      <c r="B466" s="107"/>
      <c r="C466" s="107"/>
      <c r="D466" s="107"/>
      <c r="E466" s="107"/>
      <c r="F466" s="107"/>
      <c r="G466" s="479"/>
      <c r="H466" s="107"/>
      <c r="I466" s="107"/>
      <c r="J466" s="107"/>
      <c r="K466" s="107"/>
      <c r="L466" s="107"/>
      <c r="M466" s="109"/>
      <c r="N466" s="109"/>
      <c r="O466" s="107"/>
      <c r="P466" s="107"/>
      <c r="Q466" s="107"/>
      <c r="R466" s="107"/>
      <c r="S466" s="107"/>
      <c r="T466" s="107"/>
      <c r="U466" s="107"/>
      <c r="V466" s="107"/>
      <c r="W466" s="107"/>
      <c r="X466" s="107"/>
      <c r="Y466" s="107"/>
      <c r="Z466" s="107"/>
    </row>
    <row r="467" spans="1:26" ht="15.75" customHeight="1">
      <c r="A467" s="107"/>
      <c r="B467" s="107"/>
      <c r="C467" s="107"/>
      <c r="D467" s="107"/>
      <c r="E467" s="107"/>
      <c r="F467" s="107"/>
      <c r="G467" s="479"/>
      <c r="H467" s="107"/>
      <c r="I467" s="107"/>
      <c r="J467" s="107"/>
      <c r="K467" s="107"/>
      <c r="L467" s="107"/>
      <c r="M467" s="109"/>
      <c r="N467" s="109"/>
      <c r="O467" s="107"/>
      <c r="P467" s="107"/>
      <c r="Q467" s="107"/>
      <c r="R467" s="107"/>
      <c r="S467" s="107"/>
      <c r="T467" s="107"/>
      <c r="U467" s="107"/>
      <c r="V467" s="107"/>
      <c r="W467" s="107"/>
      <c r="X467" s="107"/>
      <c r="Y467" s="107"/>
      <c r="Z467" s="107"/>
    </row>
    <row r="468" spans="1:26" ht="15.75" customHeight="1">
      <c r="A468" s="107"/>
      <c r="B468" s="107"/>
      <c r="C468" s="107"/>
      <c r="D468" s="107"/>
      <c r="E468" s="107"/>
      <c r="F468" s="107"/>
      <c r="G468" s="479"/>
      <c r="H468" s="107"/>
      <c r="I468" s="107"/>
      <c r="J468" s="107"/>
      <c r="K468" s="107"/>
      <c r="L468" s="107"/>
      <c r="M468" s="109"/>
      <c r="N468" s="109"/>
      <c r="O468" s="107"/>
      <c r="P468" s="107"/>
      <c r="Q468" s="107"/>
      <c r="R468" s="107"/>
      <c r="S468" s="107"/>
      <c r="T468" s="107"/>
      <c r="U468" s="107"/>
      <c r="V468" s="107"/>
      <c r="W468" s="107"/>
      <c r="X468" s="107"/>
      <c r="Y468" s="107"/>
      <c r="Z468" s="107"/>
    </row>
    <row r="469" spans="1:26" ht="15.75" customHeight="1">
      <c r="A469" s="107"/>
      <c r="B469" s="107"/>
      <c r="C469" s="107"/>
      <c r="D469" s="107"/>
      <c r="E469" s="107"/>
      <c r="F469" s="107"/>
      <c r="G469" s="479"/>
      <c r="H469" s="107"/>
      <c r="I469" s="107"/>
      <c r="J469" s="107"/>
      <c r="K469" s="107"/>
      <c r="L469" s="107"/>
      <c r="M469" s="109"/>
      <c r="N469" s="109"/>
      <c r="O469" s="107"/>
      <c r="P469" s="107"/>
      <c r="Q469" s="107"/>
      <c r="R469" s="107"/>
      <c r="S469" s="107"/>
      <c r="T469" s="107"/>
      <c r="U469" s="107"/>
      <c r="V469" s="107"/>
      <c r="W469" s="107"/>
      <c r="X469" s="107"/>
      <c r="Y469" s="107"/>
      <c r="Z469" s="107"/>
    </row>
    <row r="470" spans="1:26" ht="15.75" customHeight="1">
      <c r="A470" s="107"/>
      <c r="B470" s="107"/>
      <c r="C470" s="107"/>
      <c r="D470" s="107"/>
      <c r="E470" s="107"/>
      <c r="F470" s="107"/>
      <c r="G470" s="479"/>
      <c r="H470" s="107"/>
      <c r="I470" s="107"/>
      <c r="J470" s="107"/>
      <c r="K470" s="107"/>
      <c r="L470" s="107"/>
      <c r="M470" s="109"/>
      <c r="N470" s="109"/>
      <c r="O470" s="107"/>
      <c r="P470" s="107"/>
      <c r="Q470" s="107"/>
      <c r="R470" s="107"/>
      <c r="S470" s="107"/>
      <c r="T470" s="107"/>
      <c r="U470" s="107"/>
      <c r="V470" s="107"/>
      <c r="W470" s="107"/>
      <c r="X470" s="107"/>
      <c r="Y470" s="107"/>
      <c r="Z470" s="107"/>
    </row>
    <row r="471" spans="1:26" ht="15.75" customHeight="1">
      <c r="A471" s="107"/>
      <c r="B471" s="107"/>
      <c r="C471" s="107"/>
      <c r="D471" s="107"/>
      <c r="E471" s="107"/>
      <c r="F471" s="107"/>
      <c r="G471" s="479"/>
      <c r="H471" s="107"/>
      <c r="I471" s="107"/>
      <c r="J471" s="107"/>
      <c r="K471" s="107"/>
      <c r="L471" s="107"/>
      <c r="M471" s="109"/>
      <c r="N471" s="109"/>
      <c r="O471" s="107"/>
      <c r="P471" s="107"/>
      <c r="Q471" s="107"/>
      <c r="R471" s="107"/>
      <c r="S471" s="107"/>
      <c r="T471" s="107"/>
      <c r="U471" s="107"/>
      <c r="V471" s="107"/>
      <c r="W471" s="107"/>
      <c r="X471" s="107"/>
      <c r="Y471" s="107"/>
      <c r="Z471" s="107"/>
    </row>
    <row r="472" spans="1:26" ht="15.75" customHeight="1">
      <c r="A472" s="107"/>
      <c r="B472" s="107"/>
      <c r="C472" s="107"/>
      <c r="D472" s="107"/>
      <c r="E472" s="107"/>
      <c r="F472" s="107"/>
      <c r="G472" s="479"/>
      <c r="H472" s="107"/>
      <c r="I472" s="107"/>
      <c r="J472" s="107"/>
      <c r="K472" s="107"/>
      <c r="L472" s="107"/>
      <c r="M472" s="109"/>
      <c r="N472" s="109"/>
      <c r="O472" s="107"/>
      <c r="P472" s="107"/>
      <c r="Q472" s="107"/>
      <c r="R472" s="107"/>
      <c r="S472" s="107"/>
      <c r="T472" s="107"/>
      <c r="U472" s="107"/>
      <c r="V472" s="107"/>
      <c r="W472" s="107"/>
      <c r="X472" s="107"/>
      <c r="Y472" s="107"/>
      <c r="Z472" s="107"/>
    </row>
    <row r="473" spans="1:26" ht="15.75" customHeight="1">
      <c r="A473" s="107"/>
      <c r="B473" s="107"/>
      <c r="C473" s="107"/>
      <c r="D473" s="107"/>
      <c r="E473" s="107"/>
      <c r="F473" s="107"/>
      <c r="G473" s="479"/>
      <c r="H473" s="107"/>
      <c r="I473" s="107"/>
      <c r="J473" s="107"/>
      <c r="K473" s="107"/>
      <c r="L473" s="107"/>
      <c r="M473" s="109"/>
      <c r="N473" s="109"/>
      <c r="O473" s="107"/>
      <c r="P473" s="107"/>
      <c r="Q473" s="107"/>
      <c r="R473" s="107"/>
      <c r="S473" s="107"/>
      <c r="T473" s="107"/>
      <c r="U473" s="107"/>
      <c r="V473" s="107"/>
      <c r="W473" s="107"/>
      <c r="X473" s="107"/>
      <c r="Y473" s="107"/>
      <c r="Z473" s="107"/>
    </row>
    <row r="474" spans="1:26" ht="15.75" customHeight="1">
      <c r="A474" s="107"/>
      <c r="B474" s="107"/>
      <c r="C474" s="107"/>
      <c r="D474" s="107"/>
      <c r="E474" s="107"/>
      <c r="F474" s="107"/>
      <c r="G474" s="479"/>
      <c r="H474" s="107"/>
      <c r="I474" s="107"/>
      <c r="J474" s="107"/>
      <c r="K474" s="107"/>
      <c r="L474" s="107"/>
      <c r="M474" s="109"/>
      <c r="N474" s="109"/>
      <c r="O474" s="107"/>
      <c r="P474" s="107"/>
      <c r="Q474" s="107"/>
      <c r="R474" s="107"/>
      <c r="S474" s="107"/>
      <c r="T474" s="107"/>
      <c r="U474" s="107"/>
      <c r="V474" s="107"/>
      <c r="W474" s="107"/>
      <c r="X474" s="107"/>
      <c r="Y474" s="107"/>
      <c r="Z474" s="107"/>
    </row>
    <row r="475" spans="1:26" ht="15.75" customHeight="1">
      <c r="A475" s="107"/>
      <c r="B475" s="107"/>
      <c r="C475" s="107"/>
      <c r="D475" s="107"/>
      <c r="E475" s="107"/>
      <c r="F475" s="107"/>
      <c r="G475" s="479"/>
      <c r="H475" s="107"/>
      <c r="I475" s="107"/>
      <c r="J475" s="107"/>
      <c r="K475" s="107"/>
      <c r="L475" s="107"/>
      <c r="M475" s="109"/>
      <c r="N475" s="109"/>
      <c r="O475" s="107"/>
      <c r="P475" s="107"/>
      <c r="Q475" s="107"/>
      <c r="R475" s="107"/>
      <c r="S475" s="107"/>
      <c r="T475" s="107"/>
      <c r="U475" s="107"/>
      <c r="V475" s="107"/>
      <c r="W475" s="107"/>
      <c r="X475" s="107"/>
      <c r="Y475" s="107"/>
      <c r="Z475" s="107"/>
    </row>
    <row r="476" spans="1:26" ht="15.75" customHeight="1">
      <c r="A476" s="107"/>
      <c r="B476" s="107"/>
      <c r="C476" s="107"/>
      <c r="D476" s="107"/>
      <c r="E476" s="107"/>
      <c r="F476" s="107"/>
      <c r="G476" s="479"/>
      <c r="H476" s="107"/>
      <c r="I476" s="107"/>
      <c r="J476" s="107"/>
      <c r="K476" s="107"/>
      <c r="L476" s="107"/>
      <c r="M476" s="109"/>
      <c r="N476" s="109"/>
      <c r="O476" s="107"/>
      <c r="P476" s="107"/>
      <c r="Q476" s="107"/>
      <c r="R476" s="107"/>
      <c r="S476" s="107"/>
      <c r="T476" s="107"/>
      <c r="U476" s="107"/>
      <c r="V476" s="107"/>
      <c r="W476" s="107"/>
      <c r="X476" s="107"/>
      <c r="Y476" s="107"/>
      <c r="Z476" s="107"/>
    </row>
    <row r="477" spans="1:26" ht="15.75" customHeight="1">
      <c r="A477" s="107"/>
      <c r="B477" s="107"/>
      <c r="C477" s="107"/>
      <c r="D477" s="107"/>
      <c r="E477" s="107"/>
      <c r="F477" s="107"/>
      <c r="G477" s="479"/>
      <c r="H477" s="107"/>
      <c r="I477" s="107"/>
      <c r="J477" s="107"/>
      <c r="K477" s="107"/>
      <c r="L477" s="107"/>
      <c r="M477" s="109"/>
      <c r="N477" s="109"/>
      <c r="O477" s="107"/>
      <c r="P477" s="107"/>
      <c r="Q477" s="107"/>
      <c r="R477" s="107"/>
      <c r="S477" s="107"/>
      <c r="T477" s="107"/>
      <c r="U477" s="107"/>
      <c r="V477" s="107"/>
      <c r="W477" s="107"/>
      <c r="X477" s="107"/>
      <c r="Y477" s="107"/>
      <c r="Z477" s="107"/>
    </row>
    <row r="478" spans="1:26" ht="15.75" customHeight="1">
      <c r="A478" s="107"/>
      <c r="B478" s="107"/>
      <c r="C478" s="107"/>
      <c r="D478" s="107"/>
      <c r="E478" s="107"/>
      <c r="F478" s="107"/>
      <c r="G478" s="479"/>
      <c r="H478" s="107"/>
      <c r="I478" s="107"/>
      <c r="J478" s="107"/>
      <c r="K478" s="107"/>
      <c r="L478" s="107"/>
      <c r="M478" s="109"/>
      <c r="N478" s="109"/>
      <c r="O478" s="107"/>
      <c r="P478" s="107"/>
      <c r="Q478" s="107"/>
      <c r="R478" s="107"/>
      <c r="S478" s="107"/>
      <c r="T478" s="107"/>
      <c r="U478" s="107"/>
      <c r="V478" s="107"/>
      <c r="W478" s="107"/>
      <c r="X478" s="107"/>
      <c r="Y478" s="107"/>
      <c r="Z478" s="107"/>
    </row>
    <row r="479" spans="1:26" ht="15.75" customHeight="1">
      <c r="A479" s="107"/>
      <c r="B479" s="107"/>
      <c r="C479" s="107"/>
      <c r="D479" s="107"/>
      <c r="E479" s="107"/>
      <c r="F479" s="107"/>
      <c r="G479" s="479"/>
      <c r="H479" s="107"/>
      <c r="I479" s="107"/>
      <c r="J479" s="107"/>
      <c r="K479" s="107"/>
      <c r="L479" s="107"/>
      <c r="M479" s="109"/>
      <c r="N479" s="109"/>
      <c r="O479" s="107"/>
      <c r="P479" s="107"/>
      <c r="Q479" s="107"/>
      <c r="R479" s="107"/>
      <c r="S479" s="107"/>
      <c r="T479" s="107"/>
      <c r="U479" s="107"/>
      <c r="V479" s="107"/>
      <c r="W479" s="107"/>
      <c r="X479" s="107"/>
      <c r="Y479" s="107"/>
      <c r="Z479" s="107"/>
    </row>
    <row r="480" spans="1:26" ht="15.75" customHeight="1">
      <c r="A480" s="107"/>
      <c r="B480" s="107"/>
      <c r="C480" s="107"/>
      <c r="D480" s="107"/>
      <c r="E480" s="107"/>
      <c r="F480" s="107"/>
      <c r="G480" s="479"/>
      <c r="H480" s="107"/>
      <c r="I480" s="107"/>
      <c r="J480" s="107"/>
      <c r="K480" s="107"/>
      <c r="L480" s="107"/>
      <c r="M480" s="109"/>
      <c r="N480" s="109"/>
      <c r="O480" s="107"/>
      <c r="P480" s="107"/>
      <c r="Q480" s="107"/>
      <c r="R480" s="107"/>
      <c r="S480" s="107"/>
      <c r="T480" s="107"/>
      <c r="U480" s="107"/>
      <c r="V480" s="107"/>
      <c r="W480" s="107"/>
      <c r="X480" s="107"/>
      <c r="Y480" s="107"/>
      <c r="Z480" s="107"/>
    </row>
    <row r="481" spans="1:26" ht="15.75" customHeight="1">
      <c r="A481" s="107"/>
      <c r="B481" s="107"/>
      <c r="C481" s="107"/>
      <c r="D481" s="107"/>
      <c r="E481" s="107"/>
      <c r="F481" s="107"/>
      <c r="G481" s="479"/>
      <c r="H481" s="107"/>
      <c r="I481" s="107"/>
      <c r="J481" s="107"/>
      <c r="K481" s="107"/>
      <c r="L481" s="107"/>
      <c r="M481" s="109"/>
      <c r="N481" s="109"/>
      <c r="O481" s="107"/>
      <c r="P481" s="107"/>
      <c r="Q481" s="107"/>
      <c r="R481" s="107"/>
      <c r="S481" s="107"/>
      <c r="T481" s="107"/>
      <c r="U481" s="107"/>
      <c r="V481" s="107"/>
      <c r="W481" s="107"/>
      <c r="X481" s="107"/>
      <c r="Y481" s="107"/>
      <c r="Z481" s="107"/>
    </row>
    <row r="482" spans="1:26" ht="15.75" customHeight="1">
      <c r="A482" s="107"/>
      <c r="B482" s="107"/>
      <c r="C482" s="107"/>
      <c r="D482" s="107"/>
      <c r="E482" s="107"/>
      <c r="F482" s="107"/>
      <c r="G482" s="479"/>
      <c r="H482" s="107"/>
      <c r="I482" s="107"/>
      <c r="J482" s="107"/>
      <c r="K482" s="107"/>
      <c r="L482" s="107"/>
      <c r="M482" s="109"/>
      <c r="N482" s="109"/>
      <c r="O482" s="107"/>
      <c r="P482" s="107"/>
      <c r="Q482" s="107"/>
      <c r="R482" s="107"/>
      <c r="S482" s="107"/>
      <c r="T482" s="107"/>
      <c r="U482" s="107"/>
      <c r="V482" s="107"/>
      <c r="W482" s="107"/>
      <c r="X482" s="107"/>
      <c r="Y482" s="107"/>
      <c r="Z482" s="107"/>
    </row>
    <row r="483" spans="1:26" ht="15.75" customHeight="1">
      <c r="A483" s="107"/>
      <c r="B483" s="107"/>
      <c r="C483" s="107"/>
      <c r="D483" s="107"/>
      <c r="E483" s="107"/>
      <c r="F483" s="107"/>
      <c r="G483" s="479"/>
      <c r="H483" s="107"/>
      <c r="I483" s="107"/>
      <c r="J483" s="107"/>
      <c r="K483" s="107"/>
      <c r="L483" s="107"/>
      <c r="M483" s="109"/>
      <c r="N483" s="109"/>
      <c r="O483" s="107"/>
      <c r="P483" s="107"/>
      <c r="Q483" s="107"/>
      <c r="R483" s="107"/>
      <c r="S483" s="107"/>
      <c r="T483" s="107"/>
      <c r="U483" s="107"/>
      <c r="V483" s="107"/>
      <c r="W483" s="107"/>
      <c r="X483" s="107"/>
      <c r="Y483" s="107"/>
      <c r="Z483" s="107"/>
    </row>
    <row r="484" spans="1:26" ht="15.75" customHeight="1">
      <c r="A484" s="107"/>
      <c r="B484" s="107"/>
      <c r="C484" s="107"/>
      <c r="D484" s="107"/>
      <c r="E484" s="107"/>
      <c r="F484" s="107"/>
      <c r="G484" s="479"/>
      <c r="H484" s="107"/>
      <c r="I484" s="107"/>
      <c r="J484" s="107"/>
      <c r="K484" s="107"/>
      <c r="L484" s="107"/>
      <c r="M484" s="109"/>
      <c r="N484" s="109"/>
      <c r="O484" s="107"/>
      <c r="P484" s="107"/>
      <c r="Q484" s="107"/>
      <c r="R484" s="107"/>
      <c r="S484" s="107"/>
      <c r="T484" s="107"/>
      <c r="U484" s="107"/>
      <c r="V484" s="107"/>
      <c r="W484" s="107"/>
      <c r="X484" s="107"/>
      <c r="Y484" s="107"/>
      <c r="Z484" s="107"/>
    </row>
    <row r="485" spans="1:26" ht="15.75" customHeight="1">
      <c r="A485" s="107"/>
      <c r="B485" s="107"/>
      <c r="C485" s="107"/>
      <c r="D485" s="107"/>
      <c r="E485" s="107"/>
      <c r="F485" s="107"/>
      <c r="G485" s="479"/>
      <c r="H485" s="107"/>
      <c r="I485" s="107"/>
      <c r="J485" s="107"/>
      <c r="K485" s="107"/>
      <c r="L485" s="107"/>
      <c r="M485" s="109"/>
      <c r="N485" s="109"/>
      <c r="O485" s="107"/>
      <c r="P485" s="107"/>
      <c r="Q485" s="107"/>
      <c r="R485" s="107"/>
      <c r="S485" s="107"/>
      <c r="T485" s="107"/>
      <c r="U485" s="107"/>
      <c r="V485" s="107"/>
      <c r="W485" s="107"/>
      <c r="X485" s="107"/>
      <c r="Y485" s="107"/>
      <c r="Z485" s="107"/>
    </row>
    <row r="486" spans="1:26" ht="15.75" customHeight="1">
      <c r="A486" s="107"/>
      <c r="B486" s="107"/>
      <c r="C486" s="107"/>
      <c r="D486" s="107"/>
      <c r="E486" s="107"/>
      <c r="F486" s="107"/>
      <c r="G486" s="479"/>
      <c r="H486" s="107"/>
      <c r="I486" s="107"/>
      <c r="J486" s="107"/>
      <c r="K486" s="107"/>
      <c r="L486" s="107"/>
      <c r="M486" s="109"/>
      <c r="N486" s="109"/>
      <c r="O486" s="107"/>
      <c r="P486" s="107"/>
      <c r="Q486" s="107"/>
      <c r="R486" s="107"/>
      <c r="S486" s="107"/>
      <c r="T486" s="107"/>
      <c r="U486" s="107"/>
      <c r="V486" s="107"/>
      <c r="W486" s="107"/>
      <c r="X486" s="107"/>
      <c r="Y486" s="107"/>
      <c r="Z486" s="107"/>
    </row>
    <row r="487" spans="1:26" ht="15.75" customHeight="1">
      <c r="A487" s="107"/>
      <c r="B487" s="107"/>
      <c r="C487" s="107"/>
      <c r="D487" s="107"/>
      <c r="E487" s="107"/>
      <c r="F487" s="107"/>
      <c r="G487" s="479"/>
      <c r="H487" s="107"/>
      <c r="I487" s="107"/>
      <c r="J487" s="107"/>
      <c r="K487" s="107"/>
      <c r="L487" s="107"/>
      <c r="M487" s="109"/>
      <c r="N487" s="109"/>
      <c r="O487" s="107"/>
      <c r="P487" s="107"/>
      <c r="Q487" s="107"/>
      <c r="R487" s="107"/>
      <c r="S487" s="107"/>
      <c r="T487" s="107"/>
      <c r="U487" s="107"/>
      <c r="V487" s="107"/>
      <c r="W487" s="107"/>
      <c r="X487" s="107"/>
      <c r="Y487" s="107"/>
      <c r="Z487" s="107"/>
    </row>
    <row r="488" spans="1:26" ht="15.75" customHeight="1">
      <c r="A488" s="107"/>
      <c r="B488" s="107"/>
      <c r="C488" s="107"/>
      <c r="D488" s="107"/>
      <c r="E488" s="107"/>
      <c r="F488" s="107"/>
      <c r="G488" s="479"/>
      <c r="H488" s="107"/>
      <c r="I488" s="107"/>
      <c r="J488" s="107"/>
      <c r="K488" s="107"/>
      <c r="L488" s="107"/>
      <c r="M488" s="109"/>
      <c r="N488" s="109"/>
      <c r="O488" s="107"/>
      <c r="P488" s="107"/>
      <c r="Q488" s="107"/>
      <c r="R488" s="107"/>
      <c r="S488" s="107"/>
      <c r="T488" s="107"/>
      <c r="U488" s="107"/>
      <c r="V488" s="107"/>
      <c r="W488" s="107"/>
      <c r="X488" s="107"/>
      <c r="Y488" s="107"/>
      <c r="Z488" s="107"/>
    </row>
    <row r="489" spans="1:26" ht="15.75" customHeight="1">
      <c r="A489" s="107"/>
      <c r="B489" s="107"/>
      <c r="C489" s="107"/>
      <c r="D489" s="107"/>
      <c r="E489" s="107"/>
      <c r="F489" s="107"/>
      <c r="G489" s="479"/>
      <c r="H489" s="107"/>
      <c r="I489" s="107"/>
      <c r="J489" s="107"/>
      <c r="K489" s="107"/>
      <c r="L489" s="107"/>
      <c r="M489" s="109"/>
      <c r="N489" s="109"/>
      <c r="O489" s="107"/>
      <c r="P489" s="107"/>
      <c r="Q489" s="107"/>
      <c r="R489" s="107"/>
      <c r="S489" s="107"/>
      <c r="T489" s="107"/>
      <c r="U489" s="107"/>
      <c r="V489" s="107"/>
      <c r="W489" s="107"/>
      <c r="X489" s="107"/>
      <c r="Y489" s="107"/>
      <c r="Z489" s="107"/>
    </row>
    <row r="490" spans="1:26" ht="15.75" customHeight="1">
      <c r="A490" s="107"/>
      <c r="B490" s="107"/>
      <c r="C490" s="107"/>
      <c r="D490" s="107"/>
      <c r="E490" s="107"/>
      <c r="F490" s="107"/>
      <c r="G490" s="479"/>
      <c r="H490" s="107"/>
      <c r="I490" s="107"/>
      <c r="J490" s="107"/>
      <c r="K490" s="107"/>
      <c r="L490" s="107"/>
      <c r="M490" s="109"/>
      <c r="N490" s="109"/>
      <c r="O490" s="107"/>
      <c r="P490" s="107"/>
      <c r="Q490" s="107"/>
      <c r="R490" s="107"/>
      <c r="S490" s="107"/>
      <c r="T490" s="107"/>
      <c r="U490" s="107"/>
      <c r="V490" s="107"/>
      <c r="W490" s="107"/>
      <c r="X490" s="107"/>
      <c r="Y490" s="107"/>
      <c r="Z490" s="107"/>
    </row>
    <row r="491" spans="1:26" ht="15.75" customHeight="1">
      <c r="A491" s="107"/>
      <c r="B491" s="107"/>
      <c r="C491" s="107"/>
      <c r="D491" s="107"/>
      <c r="E491" s="107"/>
      <c r="F491" s="107"/>
      <c r="G491" s="479"/>
      <c r="H491" s="107"/>
      <c r="I491" s="107"/>
      <c r="J491" s="107"/>
      <c r="K491" s="107"/>
      <c r="L491" s="107"/>
      <c r="M491" s="109"/>
      <c r="N491" s="109"/>
      <c r="O491" s="107"/>
      <c r="P491" s="107"/>
      <c r="Q491" s="107"/>
      <c r="R491" s="107"/>
      <c r="S491" s="107"/>
      <c r="T491" s="107"/>
      <c r="U491" s="107"/>
      <c r="V491" s="107"/>
      <c r="W491" s="107"/>
      <c r="X491" s="107"/>
      <c r="Y491" s="107"/>
      <c r="Z491" s="107"/>
    </row>
    <row r="492" spans="1:26" ht="15.75" customHeight="1">
      <c r="A492" s="107"/>
      <c r="B492" s="107"/>
      <c r="C492" s="107"/>
      <c r="D492" s="107"/>
      <c r="E492" s="107"/>
      <c r="F492" s="107"/>
      <c r="G492" s="479"/>
      <c r="H492" s="107"/>
      <c r="I492" s="107"/>
      <c r="J492" s="107"/>
      <c r="K492" s="107"/>
      <c r="L492" s="107"/>
      <c r="M492" s="109"/>
      <c r="N492" s="109"/>
      <c r="O492" s="107"/>
      <c r="P492" s="107"/>
      <c r="Q492" s="107"/>
      <c r="R492" s="107"/>
      <c r="S492" s="107"/>
      <c r="T492" s="107"/>
      <c r="U492" s="107"/>
      <c r="V492" s="107"/>
      <c r="W492" s="107"/>
      <c r="X492" s="107"/>
      <c r="Y492" s="107"/>
      <c r="Z492" s="107"/>
    </row>
    <row r="493" spans="1:26" ht="15.75" customHeight="1">
      <c r="A493" s="107"/>
      <c r="B493" s="107"/>
      <c r="C493" s="107"/>
      <c r="D493" s="107"/>
      <c r="E493" s="107"/>
      <c r="F493" s="107"/>
      <c r="G493" s="479"/>
      <c r="H493" s="107"/>
      <c r="I493" s="107"/>
      <c r="J493" s="107"/>
      <c r="K493" s="107"/>
      <c r="L493" s="107"/>
      <c r="M493" s="109"/>
      <c r="N493" s="109"/>
      <c r="O493" s="107"/>
      <c r="P493" s="107"/>
      <c r="Q493" s="107"/>
      <c r="R493" s="107"/>
      <c r="S493" s="107"/>
      <c r="T493" s="107"/>
      <c r="U493" s="107"/>
      <c r="V493" s="107"/>
      <c r="W493" s="107"/>
      <c r="X493" s="107"/>
      <c r="Y493" s="107"/>
      <c r="Z493" s="107"/>
    </row>
    <row r="494" spans="1:26" ht="15.75" customHeight="1">
      <c r="A494" s="107"/>
      <c r="B494" s="107"/>
      <c r="C494" s="107"/>
      <c r="D494" s="107"/>
      <c r="E494" s="107"/>
      <c r="F494" s="107"/>
      <c r="G494" s="479"/>
      <c r="H494" s="107"/>
      <c r="I494" s="107"/>
      <c r="J494" s="107"/>
      <c r="K494" s="107"/>
      <c r="L494" s="107"/>
      <c r="M494" s="109"/>
      <c r="N494" s="109"/>
      <c r="O494" s="107"/>
      <c r="P494" s="107"/>
      <c r="Q494" s="107"/>
      <c r="R494" s="107"/>
      <c r="S494" s="107"/>
      <c r="T494" s="107"/>
      <c r="U494" s="107"/>
      <c r="V494" s="107"/>
      <c r="W494" s="107"/>
      <c r="X494" s="107"/>
      <c r="Y494" s="107"/>
      <c r="Z494" s="107"/>
    </row>
    <row r="495" spans="1:26" ht="15.75" customHeight="1">
      <c r="A495" s="107"/>
      <c r="B495" s="107"/>
      <c r="C495" s="107"/>
      <c r="D495" s="107"/>
      <c r="E495" s="107"/>
      <c r="F495" s="107"/>
      <c r="G495" s="479"/>
      <c r="H495" s="107"/>
      <c r="I495" s="107"/>
      <c r="J495" s="107"/>
      <c r="K495" s="107"/>
      <c r="L495" s="107"/>
      <c r="M495" s="109"/>
      <c r="N495" s="109"/>
      <c r="O495" s="107"/>
      <c r="P495" s="107"/>
      <c r="Q495" s="107"/>
      <c r="R495" s="107"/>
      <c r="S495" s="107"/>
      <c r="T495" s="107"/>
      <c r="U495" s="107"/>
      <c r="V495" s="107"/>
      <c r="W495" s="107"/>
      <c r="X495" s="107"/>
      <c r="Y495" s="107"/>
      <c r="Z495" s="107"/>
    </row>
    <row r="496" spans="1:26" ht="15.75" customHeight="1">
      <c r="A496" s="107"/>
      <c r="B496" s="107"/>
      <c r="C496" s="107"/>
      <c r="D496" s="107"/>
      <c r="E496" s="107"/>
      <c r="F496" s="107"/>
      <c r="G496" s="479"/>
      <c r="H496" s="107"/>
      <c r="I496" s="107"/>
      <c r="J496" s="107"/>
      <c r="K496" s="107"/>
      <c r="L496" s="107"/>
      <c r="M496" s="109"/>
      <c r="N496" s="109"/>
      <c r="O496" s="107"/>
      <c r="P496" s="107"/>
      <c r="Q496" s="107"/>
      <c r="R496" s="107"/>
      <c r="S496" s="107"/>
      <c r="T496" s="107"/>
      <c r="U496" s="107"/>
      <c r="V496" s="107"/>
      <c r="W496" s="107"/>
      <c r="X496" s="107"/>
      <c r="Y496" s="107"/>
      <c r="Z496" s="107"/>
    </row>
    <row r="497" spans="1:26" ht="15.75" customHeight="1">
      <c r="A497" s="107"/>
      <c r="B497" s="107"/>
      <c r="C497" s="107"/>
      <c r="D497" s="107"/>
      <c r="E497" s="107"/>
      <c r="F497" s="107"/>
      <c r="G497" s="479"/>
      <c r="H497" s="107"/>
      <c r="I497" s="107"/>
      <c r="J497" s="107"/>
      <c r="K497" s="107"/>
      <c r="L497" s="107"/>
      <c r="M497" s="109"/>
      <c r="N497" s="109"/>
      <c r="O497" s="107"/>
      <c r="P497" s="107"/>
      <c r="Q497" s="107"/>
      <c r="R497" s="107"/>
      <c r="S497" s="107"/>
      <c r="T497" s="107"/>
      <c r="U497" s="107"/>
      <c r="V497" s="107"/>
      <c r="W497" s="107"/>
      <c r="X497" s="107"/>
      <c r="Y497" s="107"/>
      <c r="Z497" s="107"/>
    </row>
    <row r="498" spans="1:26" ht="15.75" customHeight="1">
      <c r="A498" s="107"/>
      <c r="B498" s="107"/>
      <c r="C498" s="107"/>
      <c r="D498" s="107"/>
      <c r="E498" s="107"/>
      <c r="F498" s="107"/>
      <c r="G498" s="479"/>
      <c r="H498" s="107"/>
      <c r="I498" s="107"/>
      <c r="J498" s="107"/>
      <c r="K498" s="107"/>
      <c r="L498" s="107"/>
      <c r="M498" s="109"/>
      <c r="N498" s="109"/>
      <c r="O498" s="107"/>
      <c r="P498" s="107"/>
      <c r="Q498" s="107"/>
      <c r="R498" s="107"/>
      <c r="S498" s="107"/>
      <c r="T498" s="107"/>
      <c r="U498" s="107"/>
      <c r="V498" s="107"/>
      <c r="W498" s="107"/>
      <c r="X498" s="107"/>
      <c r="Y498" s="107"/>
      <c r="Z498" s="107"/>
    </row>
    <row r="499" spans="1:26" ht="15.75" customHeight="1">
      <c r="A499" s="107"/>
      <c r="B499" s="107"/>
      <c r="C499" s="107"/>
      <c r="D499" s="107"/>
      <c r="E499" s="107"/>
      <c r="F499" s="107"/>
      <c r="G499" s="479"/>
      <c r="H499" s="107"/>
      <c r="I499" s="107"/>
      <c r="J499" s="107"/>
      <c r="K499" s="107"/>
      <c r="L499" s="107"/>
      <c r="M499" s="109"/>
      <c r="N499" s="109"/>
      <c r="O499" s="107"/>
      <c r="P499" s="107"/>
      <c r="Q499" s="107"/>
      <c r="R499" s="107"/>
      <c r="S499" s="107"/>
      <c r="T499" s="107"/>
      <c r="U499" s="107"/>
      <c r="V499" s="107"/>
      <c r="W499" s="107"/>
      <c r="X499" s="107"/>
      <c r="Y499" s="107"/>
      <c r="Z499" s="107"/>
    </row>
    <row r="500" spans="1:26" ht="15.75" customHeight="1">
      <c r="A500" s="107"/>
      <c r="B500" s="107"/>
      <c r="C500" s="107"/>
      <c r="D500" s="107"/>
      <c r="E500" s="107"/>
      <c r="F500" s="107"/>
      <c r="G500" s="479"/>
      <c r="H500" s="107"/>
      <c r="I500" s="107"/>
      <c r="J500" s="107"/>
      <c r="K500" s="107"/>
      <c r="L500" s="107"/>
      <c r="M500" s="109"/>
      <c r="N500" s="109"/>
      <c r="O500" s="107"/>
      <c r="P500" s="107"/>
      <c r="Q500" s="107"/>
      <c r="R500" s="107"/>
      <c r="S500" s="107"/>
      <c r="T500" s="107"/>
      <c r="U500" s="107"/>
      <c r="V500" s="107"/>
      <c r="W500" s="107"/>
      <c r="X500" s="107"/>
      <c r="Y500" s="107"/>
      <c r="Z500" s="107"/>
    </row>
    <row r="501" spans="1:26" ht="15.75" customHeight="1">
      <c r="A501" s="107"/>
      <c r="B501" s="107"/>
      <c r="C501" s="107"/>
      <c r="D501" s="107"/>
      <c r="E501" s="107"/>
      <c r="F501" s="107"/>
      <c r="G501" s="479"/>
      <c r="H501" s="107"/>
      <c r="I501" s="107"/>
      <c r="J501" s="107"/>
      <c r="K501" s="107"/>
      <c r="L501" s="107"/>
      <c r="M501" s="109"/>
      <c r="N501" s="109"/>
      <c r="O501" s="107"/>
      <c r="P501" s="107"/>
      <c r="Q501" s="107"/>
      <c r="R501" s="107"/>
      <c r="S501" s="107"/>
      <c r="T501" s="107"/>
      <c r="U501" s="107"/>
      <c r="V501" s="107"/>
      <c r="W501" s="107"/>
      <c r="X501" s="107"/>
      <c r="Y501" s="107"/>
      <c r="Z501" s="107"/>
    </row>
    <row r="502" spans="1:26" ht="15.75" customHeight="1">
      <c r="A502" s="107"/>
      <c r="B502" s="107"/>
      <c r="C502" s="107"/>
      <c r="D502" s="107"/>
      <c r="E502" s="107"/>
      <c r="F502" s="107"/>
      <c r="G502" s="479"/>
      <c r="H502" s="107"/>
      <c r="I502" s="107"/>
      <c r="J502" s="107"/>
      <c r="K502" s="107"/>
      <c r="L502" s="107"/>
      <c r="M502" s="109"/>
      <c r="N502" s="109"/>
      <c r="O502" s="107"/>
      <c r="P502" s="107"/>
      <c r="Q502" s="107"/>
      <c r="R502" s="107"/>
      <c r="S502" s="107"/>
      <c r="T502" s="107"/>
      <c r="U502" s="107"/>
      <c r="V502" s="107"/>
      <c r="W502" s="107"/>
      <c r="X502" s="107"/>
      <c r="Y502" s="107"/>
      <c r="Z502" s="107"/>
    </row>
    <row r="503" spans="1:26" ht="15.75" customHeight="1">
      <c r="A503" s="107"/>
      <c r="B503" s="107"/>
      <c r="C503" s="107"/>
      <c r="D503" s="107"/>
      <c r="E503" s="107"/>
      <c r="F503" s="107"/>
      <c r="G503" s="479"/>
      <c r="H503" s="107"/>
      <c r="I503" s="107"/>
      <c r="J503" s="107"/>
      <c r="K503" s="107"/>
      <c r="L503" s="107"/>
      <c r="M503" s="109"/>
      <c r="N503" s="109"/>
      <c r="O503" s="107"/>
      <c r="P503" s="107"/>
      <c r="Q503" s="107"/>
      <c r="R503" s="107"/>
      <c r="S503" s="107"/>
      <c r="T503" s="107"/>
      <c r="U503" s="107"/>
      <c r="V503" s="107"/>
      <c r="W503" s="107"/>
      <c r="X503" s="107"/>
      <c r="Y503" s="107"/>
      <c r="Z503" s="107"/>
    </row>
    <row r="504" spans="1:26" ht="15.75" customHeight="1">
      <c r="A504" s="107"/>
      <c r="B504" s="107"/>
      <c r="C504" s="107"/>
      <c r="D504" s="107"/>
      <c r="E504" s="107"/>
      <c r="F504" s="107"/>
      <c r="G504" s="479"/>
      <c r="H504" s="107"/>
      <c r="I504" s="107"/>
      <c r="J504" s="107"/>
      <c r="K504" s="107"/>
      <c r="L504" s="107"/>
      <c r="M504" s="109"/>
      <c r="N504" s="109"/>
      <c r="O504" s="107"/>
      <c r="P504" s="107"/>
      <c r="Q504" s="107"/>
      <c r="R504" s="107"/>
      <c r="S504" s="107"/>
      <c r="T504" s="107"/>
      <c r="U504" s="107"/>
      <c r="V504" s="107"/>
      <c r="W504" s="107"/>
      <c r="X504" s="107"/>
      <c r="Y504" s="107"/>
      <c r="Z504" s="107"/>
    </row>
    <row r="505" spans="1:26" ht="15.75" customHeight="1">
      <c r="A505" s="107"/>
      <c r="B505" s="107"/>
      <c r="C505" s="107"/>
      <c r="D505" s="107"/>
      <c r="E505" s="107"/>
      <c r="F505" s="107"/>
      <c r="G505" s="479"/>
      <c r="H505" s="107"/>
      <c r="I505" s="107"/>
      <c r="J505" s="107"/>
      <c r="K505" s="107"/>
      <c r="L505" s="107"/>
      <c r="M505" s="109"/>
      <c r="N505" s="109"/>
      <c r="O505" s="107"/>
      <c r="P505" s="107"/>
      <c r="Q505" s="107"/>
      <c r="R505" s="107"/>
      <c r="S505" s="107"/>
      <c r="T505" s="107"/>
      <c r="U505" s="107"/>
      <c r="V505" s="107"/>
      <c r="W505" s="107"/>
      <c r="X505" s="107"/>
      <c r="Y505" s="107"/>
      <c r="Z505" s="107"/>
    </row>
    <row r="506" spans="1:26" ht="15.75" customHeight="1">
      <c r="A506" s="107"/>
      <c r="B506" s="107"/>
      <c r="C506" s="107"/>
      <c r="D506" s="107"/>
      <c r="E506" s="107"/>
      <c r="F506" s="107"/>
      <c r="G506" s="479"/>
      <c r="H506" s="107"/>
      <c r="I506" s="107"/>
      <c r="J506" s="107"/>
      <c r="K506" s="107"/>
      <c r="L506" s="107"/>
      <c r="M506" s="109"/>
      <c r="N506" s="109"/>
      <c r="O506" s="107"/>
      <c r="P506" s="107"/>
      <c r="Q506" s="107"/>
      <c r="R506" s="107"/>
      <c r="S506" s="107"/>
      <c r="T506" s="107"/>
      <c r="U506" s="107"/>
      <c r="V506" s="107"/>
      <c r="W506" s="107"/>
      <c r="X506" s="107"/>
      <c r="Y506" s="107"/>
      <c r="Z506" s="107"/>
    </row>
    <row r="507" spans="1:26" ht="15.75" customHeight="1">
      <c r="A507" s="107"/>
      <c r="B507" s="107"/>
      <c r="C507" s="107"/>
      <c r="D507" s="107"/>
      <c r="E507" s="107"/>
      <c r="F507" s="107"/>
      <c r="G507" s="479"/>
      <c r="H507" s="107"/>
      <c r="I507" s="107"/>
      <c r="J507" s="107"/>
      <c r="K507" s="107"/>
      <c r="L507" s="107"/>
      <c r="M507" s="109"/>
      <c r="N507" s="109"/>
      <c r="O507" s="107"/>
      <c r="P507" s="107"/>
      <c r="Q507" s="107"/>
      <c r="R507" s="107"/>
      <c r="S507" s="107"/>
      <c r="T507" s="107"/>
      <c r="U507" s="107"/>
      <c r="V507" s="107"/>
      <c r="W507" s="107"/>
      <c r="X507" s="107"/>
      <c r="Y507" s="107"/>
      <c r="Z507" s="107"/>
    </row>
    <row r="508" spans="1:26" ht="15.75" customHeight="1">
      <c r="A508" s="107"/>
      <c r="B508" s="107"/>
      <c r="C508" s="107"/>
      <c r="D508" s="107"/>
      <c r="E508" s="107"/>
      <c r="F508" s="107"/>
      <c r="G508" s="479"/>
      <c r="H508" s="107"/>
      <c r="I508" s="107"/>
      <c r="J508" s="107"/>
      <c r="K508" s="107"/>
      <c r="L508" s="107"/>
      <c r="M508" s="109"/>
      <c r="N508" s="109"/>
      <c r="O508" s="107"/>
      <c r="P508" s="107"/>
      <c r="Q508" s="107"/>
      <c r="R508" s="107"/>
      <c r="S508" s="107"/>
      <c r="T508" s="107"/>
      <c r="U508" s="107"/>
      <c r="V508" s="107"/>
      <c r="W508" s="107"/>
      <c r="X508" s="107"/>
      <c r="Y508" s="107"/>
      <c r="Z508" s="107"/>
    </row>
    <row r="509" spans="1:26" ht="15.75" customHeight="1">
      <c r="A509" s="107"/>
      <c r="B509" s="107"/>
      <c r="C509" s="107"/>
      <c r="D509" s="107"/>
      <c r="E509" s="107"/>
      <c r="F509" s="107"/>
      <c r="G509" s="479"/>
      <c r="H509" s="107"/>
      <c r="I509" s="107"/>
      <c r="J509" s="107"/>
      <c r="K509" s="107"/>
      <c r="L509" s="107"/>
      <c r="M509" s="109"/>
      <c r="N509" s="109"/>
      <c r="O509" s="107"/>
      <c r="P509" s="107"/>
      <c r="Q509" s="107"/>
      <c r="R509" s="107"/>
      <c r="S509" s="107"/>
      <c r="T509" s="107"/>
      <c r="U509" s="107"/>
      <c r="V509" s="107"/>
      <c r="W509" s="107"/>
      <c r="X509" s="107"/>
      <c r="Y509" s="107"/>
      <c r="Z509" s="107"/>
    </row>
    <row r="510" spans="1:26" ht="15.75" customHeight="1">
      <c r="A510" s="107"/>
      <c r="B510" s="107"/>
      <c r="C510" s="107"/>
      <c r="D510" s="107"/>
      <c r="E510" s="107"/>
      <c r="F510" s="107"/>
      <c r="G510" s="479"/>
      <c r="H510" s="107"/>
      <c r="I510" s="107"/>
      <c r="J510" s="107"/>
      <c r="K510" s="107"/>
      <c r="L510" s="107"/>
      <c r="M510" s="109"/>
      <c r="N510" s="109"/>
      <c r="O510" s="107"/>
      <c r="P510" s="107"/>
      <c r="Q510" s="107"/>
      <c r="R510" s="107"/>
      <c r="S510" s="107"/>
      <c r="T510" s="107"/>
      <c r="U510" s="107"/>
      <c r="V510" s="107"/>
      <c r="W510" s="107"/>
      <c r="X510" s="107"/>
      <c r="Y510" s="107"/>
      <c r="Z510" s="107"/>
    </row>
    <row r="511" spans="1:26" ht="15.75" customHeight="1">
      <c r="A511" s="107"/>
      <c r="B511" s="107"/>
      <c r="C511" s="107"/>
      <c r="D511" s="107"/>
      <c r="E511" s="107"/>
      <c r="F511" s="107"/>
      <c r="G511" s="479"/>
      <c r="H511" s="107"/>
      <c r="I511" s="107"/>
      <c r="J511" s="107"/>
      <c r="K511" s="107"/>
      <c r="L511" s="107"/>
      <c r="M511" s="109"/>
      <c r="N511" s="109"/>
      <c r="O511" s="107"/>
      <c r="P511" s="107"/>
      <c r="Q511" s="107"/>
      <c r="R511" s="107"/>
      <c r="S511" s="107"/>
      <c r="T511" s="107"/>
      <c r="U511" s="107"/>
      <c r="V511" s="107"/>
      <c r="W511" s="107"/>
      <c r="X511" s="107"/>
      <c r="Y511" s="107"/>
      <c r="Z511" s="107"/>
    </row>
    <row r="512" spans="1:26" ht="15.75" customHeight="1">
      <c r="A512" s="107"/>
      <c r="B512" s="107"/>
      <c r="C512" s="107"/>
      <c r="D512" s="107"/>
      <c r="E512" s="107"/>
      <c r="F512" s="107"/>
      <c r="G512" s="479"/>
      <c r="H512" s="107"/>
      <c r="I512" s="107"/>
      <c r="J512" s="107"/>
      <c r="K512" s="107"/>
      <c r="L512" s="107"/>
      <c r="M512" s="109"/>
      <c r="N512" s="109"/>
      <c r="O512" s="107"/>
      <c r="P512" s="107"/>
      <c r="Q512" s="107"/>
      <c r="R512" s="107"/>
      <c r="S512" s="107"/>
      <c r="T512" s="107"/>
      <c r="U512" s="107"/>
      <c r="V512" s="107"/>
      <c r="W512" s="107"/>
      <c r="X512" s="107"/>
      <c r="Y512" s="107"/>
      <c r="Z512" s="107"/>
    </row>
    <row r="513" spans="1:26" ht="15.75" customHeight="1">
      <c r="A513" s="107"/>
      <c r="B513" s="107"/>
      <c r="C513" s="107"/>
      <c r="D513" s="107"/>
      <c r="E513" s="107"/>
      <c r="F513" s="107"/>
      <c r="G513" s="479"/>
      <c r="H513" s="107"/>
      <c r="I513" s="107"/>
      <c r="J513" s="107"/>
      <c r="K513" s="107"/>
      <c r="L513" s="107"/>
      <c r="M513" s="109"/>
      <c r="N513" s="109"/>
      <c r="O513" s="107"/>
      <c r="P513" s="107"/>
      <c r="Q513" s="107"/>
      <c r="R513" s="107"/>
      <c r="S513" s="107"/>
      <c r="T513" s="107"/>
      <c r="U513" s="107"/>
      <c r="V513" s="107"/>
      <c r="W513" s="107"/>
      <c r="X513" s="107"/>
      <c r="Y513" s="107"/>
      <c r="Z513" s="107"/>
    </row>
    <row r="514" spans="1:26" ht="15.75" customHeight="1">
      <c r="A514" s="107"/>
      <c r="B514" s="107"/>
      <c r="C514" s="107"/>
      <c r="D514" s="107"/>
      <c r="E514" s="107"/>
      <c r="F514" s="107"/>
      <c r="G514" s="479"/>
      <c r="H514" s="107"/>
      <c r="I514" s="107"/>
      <c r="J514" s="107"/>
      <c r="K514" s="107"/>
      <c r="L514" s="107"/>
      <c r="M514" s="109"/>
      <c r="N514" s="109"/>
      <c r="O514" s="107"/>
      <c r="P514" s="107"/>
      <c r="Q514" s="107"/>
      <c r="R514" s="107"/>
      <c r="S514" s="107"/>
      <c r="T514" s="107"/>
      <c r="U514" s="107"/>
      <c r="V514" s="107"/>
      <c r="W514" s="107"/>
      <c r="X514" s="107"/>
      <c r="Y514" s="107"/>
      <c r="Z514" s="107"/>
    </row>
    <row r="515" spans="1:26" ht="15.75" customHeight="1">
      <c r="A515" s="107"/>
      <c r="B515" s="107"/>
      <c r="C515" s="107"/>
      <c r="D515" s="107"/>
      <c r="E515" s="107"/>
      <c r="F515" s="107"/>
      <c r="G515" s="479"/>
      <c r="H515" s="107"/>
      <c r="I515" s="107"/>
      <c r="J515" s="107"/>
      <c r="K515" s="107"/>
      <c r="L515" s="107"/>
      <c r="M515" s="109"/>
      <c r="N515" s="109"/>
      <c r="O515" s="107"/>
      <c r="P515" s="107"/>
      <c r="Q515" s="107"/>
      <c r="R515" s="107"/>
      <c r="S515" s="107"/>
      <c r="T515" s="107"/>
      <c r="U515" s="107"/>
      <c r="V515" s="107"/>
      <c r="W515" s="107"/>
      <c r="X515" s="107"/>
      <c r="Y515" s="107"/>
      <c r="Z515" s="107"/>
    </row>
    <row r="516" spans="1:26" ht="15.75" customHeight="1">
      <c r="A516" s="107"/>
      <c r="B516" s="107"/>
      <c r="C516" s="107"/>
      <c r="D516" s="107"/>
      <c r="E516" s="107"/>
      <c r="F516" s="107"/>
      <c r="G516" s="479"/>
      <c r="H516" s="107"/>
      <c r="I516" s="107"/>
      <c r="J516" s="107"/>
      <c r="K516" s="107"/>
      <c r="L516" s="107"/>
      <c r="M516" s="109"/>
      <c r="N516" s="109"/>
      <c r="O516" s="107"/>
      <c r="P516" s="107"/>
      <c r="Q516" s="107"/>
      <c r="R516" s="107"/>
      <c r="S516" s="107"/>
      <c r="T516" s="107"/>
      <c r="U516" s="107"/>
      <c r="V516" s="107"/>
      <c r="W516" s="107"/>
      <c r="X516" s="107"/>
      <c r="Y516" s="107"/>
      <c r="Z516" s="107"/>
    </row>
    <row r="517" spans="1:26" ht="15.75" customHeight="1">
      <c r="A517" s="107"/>
      <c r="B517" s="107"/>
      <c r="C517" s="107"/>
      <c r="D517" s="107"/>
      <c r="E517" s="107"/>
      <c r="F517" s="107"/>
      <c r="G517" s="479"/>
      <c r="H517" s="107"/>
      <c r="I517" s="107"/>
      <c r="J517" s="107"/>
      <c r="K517" s="107"/>
      <c r="L517" s="107"/>
      <c r="M517" s="109"/>
      <c r="N517" s="109"/>
      <c r="O517" s="107"/>
      <c r="P517" s="107"/>
      <c r="Q517" s="107"/>
      <c r="R517" s="107"/>
      <c r="S517" s="107"/>
      <c r="T517" s="107"/>
      <c r="U517" s="107"/>
      <c r="V517" s="107"/>
      <c r="W517" s="107"/>
      <c r="X517" s="107"/>
      <c r="Y517" s="107"/>
      <c r="Z517" s="107"/>
    </row>
    <row r="518" spans="1:26" ht="15.75" customHeight="1">
      <c r="A518" s="107"/>
      <c r="B518" s="107"/>
      <c r="C518" s="107"/>
      <c r="D518" s="107"/>
      <c r="E518" s="107"/>
      <c r="F518" s="107"/>
      <c r="G518" s="479"/>
      <c r="H518" s="107"/>
      <c r="I518" s="107"/>
      <c r="J518" s="107"/>
      <c r="K518" s="107"/>
      <c r="L518" s="107"/>
      <c r="M518" s="109"/>
      <c r="N518" s="109"/>
      <c r="O518" s="107"/>
      <c r="P518" s="107"/>
      <c r="Q518" s="107"/>
      <c r="R518" s="107"/>
      <c r="S518" s="107"/>
      <c r="T518" s="107"/>
      <c r="U518" s="107"/>
      <c r="V518" s="107"/>
      <c r="W518" s="107"/>
      <c r="X518" s="107"/>
      <c r="Y518" s="107"/>
      <c r="Z518" s="107"/>
    </row>
    <row r="519" spans="1:26" ht="15.75" customHeight="1">
      <c r="A519" s="107"/>
      <c r="B519" s="107"/>
      <c r="C519" s="107"/>
      <c r="D519" s="107"/>
      <c r="E519" s="107"/>
      <c r="F519" s="107"/>
      <c r="G519" s="479"/>
      <c r="H519" s="107"/>
      <c r="I519" s="107"/>
      <c r="J519" s="107"/>
      <c r="K519" s="107"/>
      <c r="L519" s="107"/>
      <c r="M519" s="109"/>
      <c r="N519" s="109"/>
      <c r="O519" s="107"/>
      <c r="P519" s="107"/>
      <c r="Q519" s="107"/>
      <c r="R519" s="107"/>
      <c r="S519" s="107"/>
      <c r="T519" s="107"/>
      <c r="U519" s="107"/>
      <c r="V519" s="107"/>
      <c r="W519" s="107"/>
      <c r="X519" s="107"/>
      <c r="Y519" s="107"/>
      <c r="Z519" s="107"/>
    </row>
    <row r="520" spans="1:26" ht="15.75" customHeight="1">
      <c r="A520" s="107"/>
      <c r="B520" s="107"/>
      <c r="C520" s="107"/>
      <c r="D520" s="107"/>
      <c r="E520" s="107"/>
      <c r="F520" s="107"/>
      <c r="G520" s="479"/>
      <c r="H520" s="107"/>
      <c r="I520" s="107"/>
      <c r="J520" s="107"/>
      <c r="K520" s="107"/>
      <c r="L520" s="107"/>
      <c r="M520" s="109"/>
      <c r="N520" s="109"/>
      <c r="O520" s="107"/>
      <c r="P520" s="107"/>
      <c r="Q520" s="107"/>
      <c r="R520" s="107"/>
      <c r="S520" s="107"/>
      <c r="T520" s="107"/>
      <c r="U520" s="107"/>
      <c r="V520" s="107"/>
      <c r="W520" s="107"/>
      <c r="X520" s="107"/>
      <c r="Y520" s="107"/>
      <c r="Z520" s="107"/>
    </row>
    <row r="521" spans="1:26" ht="15.75" customHeight="1">
      <c r="A521" s="107"/>
      <c r="B521" s="107"/>
      <c r="C521" s="107"/>
      <c r="D521" s="107"/>
      <c r="E521" s="107"/>
      <c r="F521" s="107"/>
      <c r="G521" s="479"/>
      <c r="H521" s="107"/>
      <c r="I521" s="107"/>
      <c r="J521" s="107"/>
      <c r="K521" s="107"/>
      <c r="L521" s="107"/>
      <c r="M521" s="109"/>
      <c r="N521" s="109"/>
      <c r="O521" s="107"/>
      <c r="P521" s="107"/>
      <c r="Q521" s="107"/>
      <c r="R521" s="107"/>
      <c r="S521" s="107"/>
      <c r="T521" s="107"/>
      <c r="U521" s="107"/>
      <c r="V521" s="107"/>
      <c r="W521" s="107"/>
      <c r="X521" s="107"/>
      <c r="Y521" s="107"/>
      <c r="Z521" s="107"/>
    </row>
    <row r="522" spans="1:26" ht="15.75" customHeight="1">
      <c r="A522" s="107"/>
      <c r="B522" s="107"/>
      <c r="C522" s="107"/>
      <c r="D522" s="107"/>
      <c r="E522" s="107"/>
      <c r="F522" s="107"/>
      <c r="G522" s="479"/>
      <c r="H522" s="107"/>
      <c r="I522" s="107"/>
      <c r="J522" s="107"/>
      <c r="K522" s="107"/>
      <c r="L522" s="107"/>
      <c r="M522" s="109"/>
      <c r="N522" s="109"/>
      <c r="O522" s="107"/>
      <c r="P522" s="107"/>
      <c r="Q522" s="107"/>
      <c r="R522" s="107"/>
      <c r="S522" s="107"/>
      <c r="T522" s="107"/>
      <c r="U522" s="107"/>
      <c r="V522" s="107"/>
      <c r="W522" s="107"/>
      <c r="X522" s="107"/>
      <c r="Y522" s="107"/>
      <c r="Z522" s="107"/>
    </row>
    <row r="523" spans="1:26" ht="15.75" customHeight="1">
      <c r="A523" s="107"/>
      <c r="B523" s="107"/>
      <c r="C523" s="107"/>
      <c r="D523" s="107"/>
      <c r="E523" s="107"/>
      <c r="F523" s="107"/>
      <c r="G523" s="479"/>
      <c r="H523" s="107"/>
      <c r="I523" s="107"/>
      <c r="J523" s="107"/>
      <c r="K523" s="107"/>
      <c r="L523" s="107"/>
      <c r="M523" s="109"/>
      <c r="N523" s="109"/>
      <c r="O523" s="107"/>
      <c r="P523" s="107"/>
      <c r="Q523" s="107"/>
      <c r="R523" s="107"/>
      <c r="S523" s="107"/>
      <c r="T523" s="107"/>
      <c r="U523" s="107"/>
      <c r="V523" s="107"/>
      <c r="W523" s="107"/>
      <c r="X523" s="107"/>
      <c r="Y523" s="107"/>
      <c r="Z523" s="107"/>
    </row>
    <row r="524" spans="1:26" ht="15.75" customHeight="1">
      <c r="A524" s="107"/>
      <c r="B524" s="107"/>
      <c r="C524" s="107"/>
      <c r="D524" s="107"/>
      <c r="E524" s="107"/>
      <c r="F524" s="107"/>
      <c r="G524" s="479"/>
      <c r="H524" s="107"/>
      <c r="I524" s="107"/>
      <c r="J524" s="107"/>
      <c r="K524" s="107"/>
      <c r="L524" s="107"/>
      <c r="M524" s="109"/>
      <c r="N524" s="109"/>
      <c r="O524" s="107"/>
      <c r="P524" s="107"/>
      <c r="Q524" s="107"/>
      <c r="R524" s="107"/>
      <c r="S524" s="107"/>
      <c r="T524" s="107"/>
      <c r="U524" s="107"/>
      <c r="V524" s="107"/>
      <c r="W524" s="107"/>
      <c r="X524" s="107"/>
      <c r="Y524" s="107"/>
      <c r="Z524" s="107"/>
    </row>
    <row r="525" spans="1:26" ht="15.75" customHeight="1">
      <c r="A525" s="107"/>
      <c r="B525" s="107"/>
      <c r="C525" s="107"/>
      <c r="D525" s="107"/>
      <c r="E525" s="107"/>
      <c r="F525" s="107"/>
      <c r="G525" s="479"/>
      <c r="H525" s="107"/>
      <c r="I525" s="107"/>
      <c r="J525" s="107"/>
      <c r="K525" s="107"/>
      <c r="L525" s="107"/>
      <c r="M525" s="109"/>
      <c r="N525" s="109"/>
      <c r="O525" s="107"/>
      <c r="P525" s="107"/>
      <c r="Q525" s="107"/>
      <c r="R525" s="107"/>
      <c r="S525" s="107"/>
      <c r="T525" s="107"/>
      <c r="U525" s="107"/>
      <c r="V525" s="107"/>
      <c r="W525" s="107"/>
      <c r="X525" s="107"/>
      <c r="Y525" s="107"/>
      <c r="Z525" s="107"/>
    </row>
    <row r="526" spans="1:26" ht="15.75" customHeight="1">
      <c r="A526" s="107"/>
      <c r="B526" s="107"/>
      <c r="C526" s="107"/>
      <c r="D526" s="107"/>
      <c r="E526" s="107"/>
      <c r="F526" s="107"/>
      <c r="G526" s="479"/>
      <c r="H526" s="107"/>
      <c r="I526" s="107"/>
      <c r="J526" s="107"/>
      <c r="K526" s="107"/>
      <c r="L526" s="107"/>
      <c r="M526" s="109"/>
      <c r="N526" s="109"/>
      <c r="O526" s="107"/>
      <c r="P526" s="107"/>
      <c r="Q526" s="107"/>
      <c r="R526" s="107"/>
      <c r="S526" s="107"/>
      <c r="T526" s="107"/>
      <c r="U526" s="107"/>
      <c r="V526" s="107"/>
      <c r="W526" s="107"/>
      <c r="X526" s="107"/>
      <c r="Y526" s="107"/>
      <c r="Z526" s="107"/>
    </row>
    <row r="527" spans="1:26" ht="15.75" customHeight="1">
      <c r="A527" s="107"/>
      <c r="B527" s="107"/>
      <c r="C527" s="107"/>
      <c r="D527" s="107"/>
      <c r="E527" s="107"/>
      <c r="F527" s="107"/>
      <c r="G527" s="479"/>
      <c r="H527" s="107"/>
      <c r="I527" s="107"/>
      <c r="J527" s="107"/>
      <c r="K527" s="107"/>
      <c r="L527" s="107"/>
      <c r="M527" s="109"/>
      <c r="N527" s="109"/>
      <c r="O527" s="107"/>
      <c r="P527" s="107"/>
      <c r="Q527" s="107"/>
      <c r="R527" s="107"/>
      <c r="S527" s="107"/>
      <c r="T527" s="107"/>
      <c r="U527" s="107"/>
      <c r="V527" s="107"/>
      <c r="W527" s="107"/>
      <c r="X527" s="107"/>
      <c r="Y527" s="107"/>
      <c r="Z527" s="107"/>
    </row>
    <row r="528" spans="1:26" ht="15.75" customHeight="1">
      <c r="A528" s="107"/>
      <c r="B528" s="107"/>
      <c r="C528" s="107"/>
      <c r="D528" s="107"/>
      <c r="E528" s="107"/>
      <c r="F528" s="107"/>
      <c r="G528" s="479"/>
      <c r="H528" s="107"/>
      <c r="I528" s="107"/>
      <c r="J528" s="107"/>
      <c r="K528" s="107"/>
      <c r="L528" s="107"/>
      <c r="M528" s="109"/>
      <c r="N528" s="109"/>
      <c r="O528" s="107"/>
      <c r="P528" s="107"/>
      <c r="Q528" s="107"/>
      <c r="R528" s="107"/>
      <c r="S528" s="107"/>
      <c r="T528" s="107"/>
      <c r="U528" s="107"/>
      <c r="V528" s="107"/>
      <c r="W528" s="107"/>
      <c r="X528" s="107"/>
      <c r="Y528" s="107"/>
      <c r="Z528" s="107"/>
    </row>
    <row r="529" spans="1:26" ht="15.75" customHeight="1">
      <c r="A529" s="107"/>
      <c r="B529" s="107"/>
      <c r="C529" s="107"/>
      <c r="D529" s="107"/>
      <c r="E529" s="107"/>
      <c r="F529" s="107"/>
      <c r="G529" s="479"/>
      <c r="H529" s="107"/>
      <c r="I529" s="107"/>
      <c r="J529" s="107"/>
      <c r="K529" s="107"/>
      <c r="L529" s="107"/>
      <c r="M529" s="109"/>
      <c r="N529" s="109"/>
      <c r="O529" s="107"/>
      <c r="P529" s="107"/>
      <c r="Q529" s="107"/>
      <c r="R529" s="107"/>
      <c r="S529" s="107"/>
      <c r="T529" s="107"/>
      <c r="U529" s="107"/>
      <c r="V529" s="107"/>
      <c r="W529" s="107"/>
      <c r="X529" s="107"/>
      <c r="Y529" s="107"/>
      <c r="Z529" s="107"/>
    </row>
    <row r="530" spans="1:26" ht="15.75" customHeight="1">
      <c r="A530" s="107"/>
      <c r="B530" s="107"/>
      <c r="C530" s="107"/>
      <c r="D530" s="107"/>
      <c r="E530" s="107"/>
      <c r="F530" s="107"/>
      <c r="G530" s="479"/>
      <c r="H530" s="107"/>
      <c r="I530" s="107"/>
      <c r="J530" s="107"/>
      <c r="K530" s="107"/>
      <c r="L530" s="107"/>
      <c r="M530" s="109"/>
      <c r="N530" s="109"/>
      <c r="O530" s="107"/>
      <c r="P530" s="107"/>
      <c r="Q530" s="107"/>
      <c r="R530" s="107"/>
      <c r="S530" s="107"/>
      <c r="T530" s="107"/>
      <c r="U530" s="107"/>
      <c r="V530" s="107"/>
      <c r="W530" s="107"/>
      <c r="X530" s="107"/>
      <c r="Y530" s="107"/>
      <c r="Z530" s="107"/>
    </row>
    <row r="531" spans="1:26" ht="15.75" customHeight="1">
      <c r="A531" s="107"/>
      <c r="B531" s="107"/>
      <c r="C531" s="107"/>
      <c r="D531" s="107"/>
      <c r="E531" s="107"/>
      <c r="F531" s="107"/>
      <c r="G531" s="479"/>
      <c r="H531" s="107"/>
      <c r="I531" s="107"/>
      <c r="J531" s="107"/>
      <c r="K531" s="107"/>
      <c r="L531" s="107"/>
      <c r="M531" s="109"/>
      <c r="N531" s="109"/>
      <c r="O531" s="107"/>
      <c r="P531" s="107"/>
      <c r="Q531" s="107"/>
      <c r="R531" s="107"/>
      <c r="S531" s="107"/>
      <c r="T531" s="107"/>
      <c r="U531" s="107"/>
      <c r="V531" s="107"/>
      <c r="W531" s="107"/>
      <c r="X531" s="107"/>
      <c r="Y531" s="107"/>
      <c r="Z531" s="107"/>
    </row>
    <row r="532" spans="1:26" ht="15.75" customHeight="1">
      <c r="A532" s="107"/>
      <c r="B532" s="107"/>
      <c r="C532" s="107"/>
      <c r="D532" s="107"/>
      <c r="E532" s="107"/>
      <c r="F532" s="107"/>
      <c r="G532" s="479"/>
      <c r="H532" s="107"/>
      <c r="I532" s="107"/>
      <c r="J532" s="107"/>
      <c r="K532" s="107"/>
      <c r="L532" s="107"/>
      <c r="M532" s="109"/>
      <c r="N532" s="109"/>
      <c r="O532" s="107"/>
      <c r="P532" s="107"/>
      <c r="Q532" s="107"/>
      <c r="R532" s="107"/>
      <c r="S532" s="107"/>
      <c r="T532" s="107"/>
      <c r="U532" s="107"/>
      <c r="V532" s="107"/>
      <c r="W532" s="107"/>
      <c r="X532" s="107"/>
      <c r="Y532" s="107"/>
      <c r="Z532" s="107"/>
    </row>
    <row r="533" spans="1:26" ht="15.75" customHeight="1">
      <c r="A533" s="107"/>
      <c r="B533" s="107"/>
      <c r="C533" s="107"/>
      <c r="D533" s="107"/>
      <c r="E533" s="107"/>
      <c r="F533" s="107"/>
      <c r="G533" s="479"/>
      <c r="H533" s="107"/>
      <c r="I533" s="107"/>
      <c r="J533" s="107"/>
      <c r="K533" s="107"/>
      <c r="L533" s="107"/>
      <c r="M533" s="109"/>
      <c r="N533" s="109"/>
      <c r="O533" s="107"/>
      <c r="P533" s="107"/>
      <c r="Q533" s="107"/>
      <c r="R533" s="107"/>
      <c r="S533" s="107"/>
      <c r="T533" s="107"/>
      <c r="U533" s="107"/>
      <c r="V533" s="107"/>
      <c r="W533" s="107"/>
      <c r="X533" s="107"/>
      <c r="Y533" s="107"/>
      <c r="Z533" s="107"/>
    </row>
    <row r="534" spans="1:26" ht="15.75" customHeight="1">
      <c r="A534" s="107"/>
      <c r="B534" s="107"/>
      <c r="C534" s="107"/>
      <c r="D534" s="107"/>
      <c r="E534" s="107"/>
      <c r="F534" s="107"/>
      <c r="G534" s="479"/>
      <c r="H534" s="107"/>
      <c r="I534" s="107"/>
      <c r="J534" s="107"/>
      <c r="K534" s="107"/>
      <c r="L534" s="107"/>
      <c r="M534" s="109"/>
      <c r="N534" s="109"/>
      <c r="O534" s="107"/>
      <c r="P534" s="107"/>
      <c r="Q534" s="107"/>
      <c r="R534" s="107"/>
      <c r="S534" s="107"/>
      <c r="T534" s="107"/>
      <c r="U534" s="107"/>
      <c r="V534" s="107"/>
      <c r="W534" s="107"/>
      <c r="X534" s="107"/>
      <c r="Y534" s="107"/>
      <c r="Z534" s="107"/>
    </row>
    <row r="535" spans="1:26" ht="15.75" customHeight="1">
      <c r="A535" s="107"/>
      <c r="B535" s="107"/>
      <c r="C535" s="107"/>
      <c r="D535" s="107"/>
      <c r="E535" s="107"/>
      <c r="F535" s="107"/>
      <c r="G535" s="479"/>
      <c r="H535" s="107"/>
      <c r="I535" s="107"/>
      <c r="J535" s="107"/>
      <c r="K535" s="107"/>
      <c r="L535" s="107"/>
      <c r="M535" s="109"/>
      <c r="N535" s="109"/>
      <c r="O535" s="107"/>
      <c r="P535" s="107"/>
      <c r="Q535" s="107"/>
      <c r="R535" s="107"/>
      <c r="S535" s="107"/>
      <c r="T535" s="107"/>
      <c r="U535" s="107"/>
      <c r="V535" s="107"/>
      <c r="W535" s="107"/>
      <c r="X535" s="107"/>
      <c r="Y535" s="107"/>
      <c r="Z535" s="107"/>
    </row>
    <row r="536" spans="1:26" ht="15.75" customHeight="1">
      <c r="A536" s="107"/>
      <c r="B536" s="107"/>
      <c r="C536" s="107"/>
      <c r="D536" s="107"/>
      <c r="E536" s="107"/>
      <c r="F536" s="107"/>
      <c r="G536" s="479"/>
      <c r="H536" s="107"/>
      <c r="I536" s="107"/>
      <c r="J536" s="107"/>
      <c r="K536" s="107"/>
      <c r="L536" s="107"/>
      <c r="M536" s="109"/>
      <c r="N536" s="109"/>
      <c r="O536" s="107"/>
      <c r="P536" s="107"/>
      <c r="Q536" s="107"/>
      <c r="R536" s="107"/>
      <c r="S536" s="107"/>
      <c r="T536" s="107"/>
      <c r="U536" s="107"/>
      <c r="V536" s="107"/>
      <c r="W536" s="107"/>
      <c r="X536" s="107"/>
      <c r="Y536" s="107"/>
      <c r="Z536" s="107"/>
    </row>
    <row r="537" spans="1:26" ht="15.75" customHeight="1">
      <c r="A537" s="107"/>
      <c r="B537" s="107"/>
      <c r="C537" s="107"/>
      <c r="D537" s="107"/>
      <c r="E537" s="107"/>
      <c r="F537" s="107"/>
      <c r="G537" s="479"/>
      <c r="H537" s="107"/>
      <c r="I537" s="107"/>
      <c r="J537" s="107"/>
      <c r="K537" s="107"/>
      <c r="L537" s="107"/>
      <c r="M537" s="109"/>
      <c r="N537" s="109"/>
      <c r="O537" s="107"/>
      <c r="P537" s="107"/>
      <c r="Q537" s="107"/>
      <c r="R537" s="107"/>
      <c r="S537" s="107"/>
      <c r="T537" s="107"/>
      <c r="U537" s="107"/>
      <c r="V537" s="107"/>
      <c r="W537" s="107"/>
      <c r="X537" s="107"/>
      <c r="Y537" s="107"/>
      <c r="Z537" s="107"/>
    </row>
    <row r="538" spans="1:26" ht="15.75" customHeight="1">
      <c r="A538" s="107"/>
      <c r="B538" s="107"/>
      <c r="C538" s="107"/>
      <c r="D538" s="107"/>
      <c r="E538" s="107"/>
      <c r="F538" s="107"/>
      <c r="G538" s="479"/>
      <c r="H538" s="107"/>
      <c r="I538" s="107"/>
      <c r="J538" s="107"/>
      <c r="K538" s="107"/>
      <c r="L538" s="107"/>
      <c r="M538" s="109"/>
      <c r="N538" s="109"/>
      <c r="O538" s="107"/>
      <c r="P538" s="107"/>
      <c r="Q538" s="107"/>
      <c r="R538" s="107"/>
      <c r="S538" s="107"/>
      <c r="T538" s="107"/>
      <c r="U538" s="107"/>
      <c r="V538" s="107"/>
      <c r="W538" s="107"/>
      <c r="X538" s="107"/>
      <c r="Y538" s="107"/>
      <c r="Z538" s="107"/>
    </row>
    <row r="539" spans="1:26" ht="15.75" customHeight="1">
      <c r="A539" s="107"/>
      <c r="B539" s="107"/>
      <c r="C539" s="107"/>
      <c r="D539" s="107"/>
      <c r="E539" s="107"/>
      <c r="F539" s="107"/>
      <c r="G539" s="479"/>
      <c r="H539" s="107"/>
      <c r="I539" s="107"/>
      <c r="J539" s="107"/>
      <c r="K539" s="107"/>
      <c r="L539" s="107"/>
      <c r="M539" s="109"/>
      <c r="N539" s="109"/>
      <c r="O539" s="107"/>
      <c r="P539" s="107"/>
      <c r="Q539" s="107"/>
      <c r="R539" s="107"/>
      <c r="S539" s="107"/>
      <c r="T539" s="107"/>
      <c r="U539" s="107"/>
      <c r="V539" s="107"/>
      <c r="W539" s="107"/>
      <c r="X539" s="107"/>
      <c r="Y539" s="107"/>
      <c r="Z539" s="107"/>
    </row>
    <row r="540" spans="1:26" ht="15.75" customHeight="1">
      <c r="A540" s="107"/>
      <c r="B540" s="107"/>
      <c r="C540" s="107"/>
      <c r="D540" s="107"/>
      <c r="E540" s="107"/>
      <c r="F540" s="107"/>
      <c r="G540" s="479"/>
      <c r="H540" s="107"/>
      <c r="I540" s="107"/>
      <c r="J540" s="107"/>
      <c r="K540" s="107"/>
      <c r="L540" s="107"/>
      <c r="M540" s="109"/>
      <c r="N540" s="109"/>
      <c r="O540" s="107"/>
      <c r="P540" s="107"/>
      <c r="Q540" s="107"/>
      <c r="R540" s="107"/>
      <c r="S540" s="107"/>
      <c r="T540" s="107"/>
      <c r="U540" s="107"/>
      <c r="V540" s="107"/>
      <c r="W540" s="107"/>
      <c r="X540" s="107"/>
      <c r="Y540" s="107"/>
      <c r="Z540" s="107"/>
    </row>
    <row r="541" spans="1:26" ht="15.75" customHeight="1">
      <c r="A541" s="107"/>
      <c r="B541" s="107"/>
      <c r="C541" s="107"/>
      <c r="D541" s="107"/>
      <c r="E541" s="107"/>
      <c r="F541" s="107"/>
      <c r="G541" s="479"/>
      <c r="H541" s="107"/>
      <c r="I541" s="107"/>
      <c r="J541" s="107"/>
      <c r="K541" s="107"/>
      <c r="L541" s="107"/>
      <c r="M541" s="109"/>
      <c r="N541" s="109"/>
      <c r="O541" s="107"/>
      <c r="P541" s="107"/>
      <c r="Q541" s="107"/>
      <c r="R541" s="107"/>
      <c r="S541" s="107"/>
      <c r="T541" s="107"/>
      <c r="U541" s="107"/>
      <c r="V541" s="107"/>
      <c r="W541" s="107"/>
      <c r="X541" s="107"/>
      <c r="Y541" s="107"/>
      <c r="Z541" s="107"/>
    </row>
    <row r="542" spans="1:26" ht="15.75" customHeight="1">
      <c r="A542" s="107"/>
      <c r="B542" s="107"/>
      <c r="C542" s="107"/>
      <c r="D542" s="107"/>
      <c r="E542" s="107"/>
      <c r="F542" s="107"/>
      <c r="G542" s="479"/>
      <c r="H542" s="107"/>
      <c r="I542" s="107"/>
      <c r="J542" s="107"/>
      <c r="K542" s="107"/>
      <c r="L542" s="107"/>
      <c r="M542" s="109"/>
      <c r="N542" s="109"/>
      <c r="O542" s="107"/>
      <c r="P542" s="107"/>
      <c r="Q542" s="107"/>
      <c r="R542" s="107"/>
      <c r="S542" s="107"/>
      <c r="T542" s="107"/>
      <c r="U542" s="107"/>
      <c r="V542" s="107"/>
      <c r="W542" s="107"/>
      <c r="X542" s="107"/>
      <c r="Y542" s="107"/>
      <c r="Z542" s="107"/>
    </row>
    <row r="543" spans="1:26" ht="15.75" customHeight="1">
      <c r="A543" s="107"/>
      <c r="B543" s="107"/>
      <c r="C543" s="107"/>
      <c r="D543" s="107"/>
      <c r="E543" s="107"/>
      <c r="F543" s="107"/>
      <c r="G543" s="479"/>
      <c r="H543" s="107"/>
      <c r="I543" s="107"/>
      <c r="J543" s="107"/>
      <c r="K543" s="107"/>
      <c r="L543" s="107"/>
      <c r="M543" s="109"/>
      <c r="N543" s="109"/>
      <c r="O543" s="107"/>
      <c r="P543" s="107"/>
      <c r="Q543" s="107"/>
      <c r="R543" s="107"/>
      <c r="S543" s="107"/>
      <c r="T543" s="107"/>
      <c r="U543" s="107"/>
      <c r="V543" s="107"/>
      <c r="W543" s="107"/>
      <c r="X543" s="107"/>
      <c r="Y543" s="107"/>
      <c r="Z543" s="107"/>
    </row>
    <row r="544" spans="1:26" ht="15.75" customHeight="1">
      <c r="A544" s="107"/>
      <c r="B544" s="107"/>
      <c r="C544" s="107"/>
      <c r="D544" s="107"/>
      <c r="E544" s="107"/>
      <c r="F544" s="107"/>
      <c r="G544" s="479"/>
      <c r="H544" s="107"/>
      <c r="I544" s="107"/>
      <c r="J544" s="107"/>
      <c r="K544" s="107"/>
      <c r="L544" s="107"/>
      <c r="M544" s="109"/>
      <c r="N544" s="109"/>
      <c r="O544" s="107"/>
      <c r="P544" s="107"/>
      <c r="Q544" s="107"/>
      <c r="R544" s="107"/>
      <c r="S544" s="107"/>
      <c r="T544" s="107"/>
      <c r="U544" s="107"/>
      <c r="V544" s="107"/>
      <c r="W544" s="107"/>
      <c r="X544" s="107"/>
      <c r="Y544" s="107"/>
      <c r="Z544" s="107"/>
    </row>
    <row r="545" spans="1:26" ht="15.75" customHeight="1">
      <c r="A545" s="107"/>
      <c r="B545" s="107"/>
      <c r="C545" s="107"/>
      <c r="D545" s="107"/>
      <c r="E545" s="107"/>
      <c r="F545" s="107"/>
      <c r="G545" s="479"/>
      <c r="H545" s="107"/>
      <c r="I545" s="107"/>
      <c r="J545" s="107"/>
      <c r="K545" s="107"/>
      <c r="L545" s="107"/>
      <c r="M545" s="109"/>
      <c r="N545" s="109"/>
      <c r="O545" s="107"/>
      <c r="P545" s="107"/>
      <c r="Q545" s="107"/>
      <c r="R545" s="107"/>
      <c r="S545" s="107"/>
      <c r="T545" s="107"/>
      <c r="U545" s="107"/>
      <c r="V545" s="107"/>
      <c r="W545" s="107"/>
      <c r="X545" s="107"/>
      <c r="Y545" s="107"/>
      <c r="Z545" s="107"/>
    </row>
    <row r="546" spans="1:26" ht="15.75" customHeight="1">
      <c r="A546" s="107"/>
      <c r="B546" s="107"/>
      <c r="C546" s="107"/>
      <c r="D546" s="107"/>
      <c r="E546" s="107"/>
      <c r="F546" s="107"/>
      <c r="G546" s="479"/>
      <c r="H546" s="107"/>
      <c r="I546" s="107"/>
      <c r="J546" s="107"/>
      <c r="K546" s="107"/>
      <c r="L546" s="107"/>
      <c r="M546" s="109"/>
      <c r="N546" s="109"/>
      <c r="O546" s="107"/>
      <c r="P546" s="107"/>
      <c r="Q546" s="107"/>
      <c r="R546" s="107"/>
      <c r="S546" s="107"/>
      <c r="T546" s="107"/>
      <c r="U546" s="107"/>
      <c r="V546" s="107"/>
      <c r="W546" s="107"/>
      <c r="X546" s="107"/>
      <c r="Y546" s="107"/>
      <c r="Z546" s="107"/>
    </row>
    <row r="547" spans="1:26" ht="15.75" customHeight="1">
      <c r="A547" s="107"/>
      <c r="B547" s="107"/>
      <c r="C547" s="107"/>
      <c r="D547" s="107"/>
      <c r="E547" s="107"/>
      <c r="F547" s="107"/>
      <c r="G547" s="479"/>
      <c r="H547" s="107"/>
      <c r="I547" s="107"/>
      <c r="J547" s="107"/>
      <c r="K547" s="107"/>
      <c r="L547" s="107"/>
      <c r="M547" s="109"/>
      <c r="N547" s="109"/>
      <c r="O547" s="107"/>
      <c r="P547" s="107"/>
      <c r="Q547" s="107"/>
      <c r="R547" s="107"/>
      <c r="S547" s="107"/>
      <c r="T547" s="107"/>
      <c r="U547" s="107"/>
      <c r="V547" s="107"/>
      <c r="W547" s="107"/>
      <c r="X547" s="107"/>
      <c r="Y547" s="107"/>
      <c r="Z547" s="107"/>
    </row>
    <row r="548" spans="1:26" ht="15.75" customHeight="1">
      <c r="A548" s="107"/>
      <c r="B548" s="107"/>
      <c r="C548" s="107"/>
      <c r="D548" s="107"/>
      <c r="E548" s="107"/>
      <c r="F548" s="107"/>
      <c r="G548" s="479"/>
      <c r="H548" s="107"/>
      <c r="I548" s="107"/>
      <c r="J548" s="107"/>
      <c r="K548" s="107"/>
      <c r="L548" s="107"/>
      <c r="M548" s="109"/>
      <c r="N548" s="109"/>
      <c r="O548" s="107"/>
      <c r="P548" s="107"/>
      <c r="Q548" s="107"/>
      <c r="R548" s="107"/>
      <c r="S548" s="107"/>
      <c r="T548" s="107"/>
      <c r="U548" s="107"/>
      <c r="V548" s="107"/>
      <c r="W548" s="107"/>
      <c r="X548" s="107"/>
      <c r="Y548" s="107"/>
      <c r="Z548" s="107"/>
    </row>
    <row r="549" spans="1:26" ht="15.75" customHeight="1">
      <c r="A549" s="107"/>
      <c r="B549" s="107"/>
      <c r="C549" s="107"/>
      <c r="D549" s="107"/>
      <c r="E549" s="107"/>
      <c r="F549" s="107"/>
      <c r="G549" s="479"/>
      <c r="H549" s="107"/>
      <c r="I549" s="107"/>
      <c r="J549" s="107"/>
      <c r="K549" s="107"/>
      <c r="L549" s="107"/>
      <c r="M549" s="109"/>
      <c r="N549" s="109"/>
      <c r="O549" s="107"/>
      <c r="P549" s="107"/>
      <c r="Q549" s="107"/>
      <c r="R549" s="107"/>
      <c r="S549" s="107"/>
      <c r="T549" s="107"/>
      <c r="U549" s="107"/>
      <c r="V549" s="107"/>
      <c r="W549" s="107"/>
      <c r="X549" s="107"/>
      <c r="Y549" s="107"/>
      <c r="Z549" s="107"/>
    </row>
    <row r="550" spans="1:26" ht="15.75" customHeight="1">
      <c r="A550" s="107"/>
      <c r="B550" s="107"/>
      <c r="C550" s="107"/>
      <c r="D550" s="107"/>
      <c r="E550" s="107"/>
      <c r="F550" s="107"/>
      <c r="G550" s="479"/>
      <c r="H550" s="107"/>
      <c r="I550" s="107"/>
      <c r="J550" s="107"/>
      <c r="K550" s="107"/>
      <c r="L550" s="107"/>
      <c r="M550" s="109"/>
      <c r="N550" s="109"/>
      <c r="O550" s="107"/>
      <c r="P550" s="107"/>
      <c r="Q550" s="107"/>
      <c r="R550" s="107"/>
      <c r="S550" s="107"/>
      <c r="T550" s="107"/>
      <c r="U550" s="107"/>
      <c r="V550" s="107"/>
      <c r="W550" s="107"/>
      <c r="X550" s="107"/>
      <c r="Y550" s="107"/>
      <c r="Z550" s="107"/>
    </row>
    <row r="551" spans="1:26" ht="15.75" customHeight="1">
      <c r="A551" s="107"/>
      <c r="B551" s="107"/>
      <c r="C551" s="107"/>
      <c r="D551" s="107"/>
      <c r="E551" s="107"/>
      <c r="F551" s="107"/>
      <c r="G551" s="479"/>
      <c r="H551" s="107"/>
      <c r="I551" s="107"/>
      <c r="J551" s="107"/>
      <c r="K551" s="107"/>
      <c r="L551" s="107"/>
      <c r="M551" s="109"/>
      <c r="N551" s="109"/>
      <c r="O551" s="107"/>
      <c r="P551" s="107"/>
      <c r="Q551" s="107"/>
      <c r="R551" s="107"/>
      <c r="S551" s="107"/>
      <c r="T551" s="107"/>
      <c r="U551" s="107"/>
      <c r="V551" s="107"/>
      <c r="W551" s="107"/>
      <c r="X551" s="107"/>
      <c r="Y551" s="107"/>
      <c r="Z551" s="107"/>
    </row>
    <row r="552" spans="1:26" ht="15.75" customHeight="1">
      <c r="A552" s="107"/>
      <c r="B552" s="107"/>
      <c r="C552" s="107"/>
      <c r="D552" s="107"/>
      <c r="E552" s="107"/>
      <c r="F552" s="107"/>
      <c r="G552" s="479"/>
      <c r="H552" s="107"/>
      <c r="I552" s="107"/>
      <c r="J552" s="107"/>
      <c r="K552" s="107"/>
      <c r="L552" s="107"/>
      <c r="M552" s="109"/>
      <c r="N552" s="109"/>
      <c r="O552" s="107"/>
      <c r="P552" s="107"/>
      <c r="Q552" s="107"/>
      <c r="R552" s="107"/>
      <c r="S552" s="107"/>
      <c r="T552" s="107"/>
      <c r="U552" s="107"/>
      <c r="V552" s="107"/>
      <c r="W552" s="107"/>
      <c r="X552" s="107"/>
      <c r="Y552" s="107"/>
      <c r="Z552" s="107"/>
    </row>
    <row r="553" spans="1:26" ht="15.75" customHeight="1">
      <c r="A553" s="107"/>
      <c r="B553" s="107"/>
      <c r="C553" s="107"/>
      <c r="D553" s="107"/>
      <c r="E553" s="107"/>
      <c r="F553" s="107"/>
      <c r="G553" s="479"/>
      <c r="H553" s="107"/>
      <c r="I553" s="107"/>
      <c r="J553" s="107"/>
      <c r="K553" s="107"/>
      <c r="L553" s="107"/>
      <c r="M553" s="109"/>
      <c r="N553" s="109"/>
      <c r="O553" s="107"/>
      <c r="P553" s="107"/>
      <c r="Q553" s="107"/>
      <c r="R553" s="107"/>
      <c r="S553" s="107"/>
      <c r="T553" s="107"/>
      <c r="U553" s="107"/>
      <c r="V553" s="107"/>
      <c r="W553" s="107"/>
      <c r="X553" s="107"/>
      <c r="Y553" s="107"/>
      <c r="Z553" s="107"/>
    </row>
    <row r="554" spans="1:26" ht="15.75" customHeight="1">
      <c r="A554" s="107"/>
      <c r="B554" s="107"/>
      <c r="C554" s="107"/>
      <c r="D554" s="107"/>
      <c r="E554" s="107"/>
      <c r="F554" s="107"/>
      <c r="G554" s="479"/>
      <c r="H554" s="107"/>
      <c r="I554" s="107"/>
      <c r="J554" s="107"/>
      <c r="K554" s="107"/>
      <c r="L554" s="107"/>
      <c r="M554" s="109"/>
      <c r="N554" s="109"/>
      <c r="O554" s="107"/>
      <c r="P554" s="107"/>
      <c r="Q554" s="107"/>
      <c r="R554" s="107"/>
      <c r="S554" s="107"/>
      <c r="T554" s="107"/>
      <c r="U554" s="107"/>
      <c r="V554" s="107"/>
      <c r="W554" s="107"/>
      <c r="X554" s="107"/>
      <c r="Y554" s="107"/>
      <c r="Z554" s="107"/>
    </row>
    <row r="555" spans="1:26" ht="15.75" customHeight="1">
      <c r="A555" s="107"/>
      <c r="B555" s="107"/>
      <c r="C555" s="107"/>
      <c r="D555" s="107"/>
      <c r="E555" s="107"/>
      <c r="F555" s="107"/>
      <c r="G555" s="479"/>
      <c r="H555" s="107"/>
      <c r="I555" s="107"/>
      <c r="J555" s="107"/>
      <c r="K555" s="107"/>
      <c r="L555" s="107"/>
      <c r="M555" s="109"/>
      <c r="N555" s="109"/>
      <c r="O555" s="107"/>
      <c r="P555" s="107"/>
      <c r="Q555" s="107"/>
      <c r="R555" s="107"/>
      <c r="S555" s="107"/>
      <c r="T555" s="107"/>
      <c r="U555" s="107"/>
      <c r="V555" s="107"/>
      <c r="W555" s="107"/>
      <c r="X555" s="107"/>
      <c r="Y555" s="107"/>
      <c r="Z555" s="107"/>
    </row>
    <row r="556" spans="1:26" ht="15.75" customHeight="1">
      <c r="A556" s="107"/>
      <c r="B556" s="107"/>
      <c r="C556" s="107"/>
      <c r="D556" s="107"/>
      <c r="E556" s="107"/>
      <c r="F556" s="107"/>
      <c r="G556" s="479"/>
      <c r="H556" s="107"/>
      <c r="I556" s="107"/>
      <c r="J556" s="107"/>
      <c r="K556" s="107"/>
      <c r="L556" s="107"/>
      <c r="M556" s="109"/>
      <c r="N556" s="109"/>
      <c r="O556" s="107"/>
      <c r="P556" s="107"/>
      <c r="Q556" s="107"/>
      <c r="R556" s="107"/>
      <c r="S556" s="107"/>
      <c r="T556" s="107"/>
      <c r="U556" s="107"/>
      <c r="V556" s="107"/>
      <c r="W556" s="107"/>
      <c r="X556" s="107"/>
      <c r="Y556" s="107"/>
      <c r="Z556" s="107"/>
    </row>
    <row r="557" spans="1:26" ht="15.75" customHeight="1">
      <c r="A557" s="107"/>
      <c r="B557" s="107"/>
      <c r="C557" s="107"/>
      <c r="D557" s="107"/>
      <c r="E557" s="107"/>
      <c r="F557" s="107"/>
      <c r="G557" s="479"/>
      <c r="H557" s="107"/>
      <c r="I557" s="107"/>
      <c r="J557" s="107"/>
      <c r="K557" s="107"/>
      <c r="L557" s="107"/>
      <c r="M557" s="109"/>
      <c r="N557" s="109"/>
      <c r="O557" s="107"/>
      <c r="P557" s="107"/>
      <c r="Q557" s="107"/>
      <c r="R557" s="107"/>
      <c r="S557" s="107"/>
      <c r="T557" s="107"/>
      <c r="U557" s="107"/>
      <c r="V557" s="107"/>
      <c r="W557" s="107"/>
      <c r="X557" s="107"/>
      <c r="Y557" s="107"/>
      <c r="Z557" s="107"/>
    </row>
    <row r="558" spans="1:26" ht="15.75" customHeight="1">
      <c r="A558" s="107"/>
      <c r="B558" s="107"/>
      <c r="C558" s="107"/>
      <c r="D558" s="107"/>
      <c r="E558" s="107"/>
      <c r="F558" s="107"/>
      <c r="G558" s="479"/>
      <c r="H558" s="107"/>
      <c r="I558" s="107"/>
      <c r="J558" s="107"/>
      <c r="K558" s="107"/>
      <c r="L558" s="107"/>
      <c r="M558" s="109"/>
      <c r="N558" s="109"/>
      <c r="O558" s="107"/>
      <c r="P558" s="107"/>
      <c r="Q558" s="107"/>
      <c r="R558" s="107"/>
      <c r="S558" s="107"/>
      <c r="T558" s="107"/>
      <c r="U558" s="107"/>
      <c r="V558" s="107"/>
      <c r="W558" s="107"/>
      <c r="X558" s="107"/>
      <c r="Y558" s="107"/>
      <c r="Z558" s="107"/>
    </row>
    <row r="559" spans="1:26" ht="15.75" customHeight="1">
      <c r="A559" s="107"/>
      <c r="B559" s="107"/>
      <c r="C559" s="107"/>
      <c r="D559" s="107"/>
      <c r="E559" s="107"/>
      <c r="F559" s="107"/>
      <c r="G559" s="479"/>
      <c r="H559" s="107"/>
      <c r="I559" s="107"/>
      <c r="J559" s="107"/>
      <c r="K559" s="107"/>
      <c r="L559" s="107"/>
      <c r="M559" s="109"/>
      <c r="N559" s="109"/>
      <c r="O559" s="107"/>
      <c r="P559" s="107"/>
      <c r="Q559" s="107"/>
      <c r="R559" s="107"/>
      <c r="S559" s="107"/>
      <c r="T559" s="107"/>
      <c r="U559" s="107"/>
      <c r="V559" s="107"/>
      <c r="W559" s="107"/>
      <c r="X559" s="107"/>
      <c r="Y559" s="107"/>
      <c r="Z559" s="107"/>
    </row>
    <row r="560" spans="1:26" ht="15.75" customHeight="1">
      <c r="A560" s="107"/>
      <c r="B560" s="107"/>
      <c r="C560" s="107"/>
      <c r="D560" s="107"/>
      <c r="E560" s="107"/>
      <c r="F560" s="107"/>
      <c r="G560" s="479"/>
      <c r="H560" s="107"/>
      <c r="I560" s="107"/>
      <c r="J560" s="107"/>
      <c r="K560" s="107"/>
      <c r="L560" s="107"/>
      <c r="M560" s="109"/>
      <c r="N560" s="109"/>
      <c r="O560" s="107"/>
      <c r="P560" s="107"/>
      <c r="Q560" s="107"/>
      <c r="R560" s="107"/>
      <c r="S560" s="107"/>
      <c r="T560" s="107"/>
      <c r="U560" s="107"/>
      <c r="V560" s="107"/>
      <c r="W560" s="107"/>
      <c r="X560" s="107"/>
      <c r="Y560" s="107"/>
      <c r="Z560" s="107"/>
    </row>
    <row r="561" spans="1:26" ht="15.75" customHeight="1">
      <c r="A561" s="107"/>
      <c r="B561" s="107"/>
      <c r="C561" s="107"/>
      <c r="D561" s="107"/>
      <c r="E561" s="107"/>
      <c r="F561" s="107"/>
      <c r="G561" s="479"/>
      <c r="H561" s="107"/>
      <c r="I561" s="107"/>
      <c r="J561" s="107"/>
      <c r="K561" s="107"/>
      <c r="L561" s="107"/>
      <c r="M561" s="109"/>
      <c r="N561" s="109"/>
      <c r="O561" s="107"/>
      <c r="P561" s="107"/>
      <c r="Q561" s="107"/>
      <c r="R561" s="107"/>
      <c r="S561" s="107"/>
      <c r="T561" s="107"/>
      <c r="U561" s="107"/>
      <c r="V561" s="107"/>
      <c r="W561" s="107"/>
      <c r="X561" s="107"/>
      <c r="Y561" s="107"/>
      <c r="Z561" s="107"/>
    </row>
    <row r="562" spans="1:26" ht="15.75" customHeight="1">
      <c r="A562" s="107"/>
      <c r="B562" s="107"/>
      <c r="C562" s="107"/>
      <c r="D562" s="107"/>
      <c r="E562" s="107"/>
      <c r="F562" s="107"/>
      <c r="G562" s="479"/>
      <c r="H562" s="107"/>
      <c r="I562" s="107"/>
      <c r="J562" s="107"/>
      <c r="K562" s="107"/>
      <c r="L562" s="107"/>
      <c r="M562" s="109"/>
      <c r="N562" s="109"/>
      <c r="O562" s="107"/>
      <c r="P562" s="107"/>
      <c r="Q562" s="107"/>
      <c r="R562" s="107"/>
      <c r="S562" s="107"/>
      <c r="T562" s="107"/>
      <c r="U562" s="107"/>
      <c r="V562" s="107"/>
      <c r="W562" s="107"/>
      <c r="X562" s="107"/>
      <c r="Y562" s="107"/>
      <c r="Z562" s="107"/>
    </row>
    <row r="563" spans="1:26" ht="15.75" customHeight="1">
      <c r="A563" s="107"/>
      <c r="B563" s="107"/>
      <c r="C563" s="107"/>
      <c r="D563" s="107"/>
      <c r="E563" s="107"/>
      <c r="F563" s="107"/>
      <c r="G563" s="479"/>
      <c r="H563" s="107"/>
      <c r="I563" s="107"/>
      <c r="J563" s="107"/>
      <c r="K563" s="107"/>
      <c r="L563" s="107"/>
      <c r="M563" s="109"/>
      <c r="N563" s="109"/>
      <c r="O563" s="107"/>
      <c r="P563" s="107"/>
      <c r="Q563" s="107"/>
      <c r="R563" s="107"/>
      <c r="S563" s="107"/>
      <c r="T563" s="107"/>
      <c r="U563" s="107"/>
      <c r="V563" s="107"/>
      <c r="W563" s="107"/>
      <c r="X563" s="107"/>
      <c r="Y563" s="107"/>
      <c r="Z563" s="107"/>
    </row>
    <row r="564" spans="1:26" ht="15.75" customHeight="1">
      <c r="A564" s="107"/>
      <c r="B564" s="107"/>
      <c r="C564" s="107"/>
      <c r="D564" s="107"/>
      <c r="E564" s="107"/>
      <c r="F564" s="107"/>
      <c r="G564" s="479"/>
      <c r="H564" s="107"/>
      <c r="I564" s="107"/>
      <c r="J564" s="107"/>
      <c r="K564" s="107"/>
      <c r="L564" s="107"/>
      <c r="M564" s="109"/>
      <c r="N564" s="109"/>
      <c r="O564" s="107"/>
      <c r="P564" s="107"/>
      <c r="Q564" s="107"/>
      <c r="R564" s="107"/>
      <c r="S564" s="107"/>
      <c r="T564" s="107"/>
      <c r="U564" s="107"/>
      <c r="V564" s="107"/>
      <c r="W564" s="107"/>
      <c r="X564" s="107"/>
      <c r="Y564" s="107"/>
      <c r="Z564" s="107"/>
    </row>
    <row r="565" spans="1:26" ht="15.75" customHeight="1">
      <c r="A565" s="107"/>
      <c r="B565" s="107"/>
      <c r="C565" s="107"/>
      <c r="D565" s="107"/>
      <c r="E565" s="107"/>
      <c r="F565" s="107"/>
      <c r="G565" s="479"/>
      <c r="H565" s="107"/>
      <c r="I565" s="107"/>
      <c r="J565" s="107"/>
      <c r="K565" s="107"/>
      <c r="L565" s="107"/>
      <c r="M565" s="109"/>
      <c r="N565" s="109"/>
      <c r="O565" s="107"/>
      <c r="P565" s="107"/>
      <c r="Q565" s="107"/>
      <c r="R565" s="107"/>
      <c r="S565" s="107"/>
      <c r="T565" s="107"/>
      <c r="U565" s="107"/>
      <c r="V565" s="107"/>
      <c r="W565" s="107"/>
      <c r="X565" s="107"/>
      <c r="Y565" s="107"/>
      <c r="Z565" s="107"/>
    </row>
    <row r="566" spans="1:26" ht="15.75" customHeight="1">
      <c r="A566" s="107"/>
      <c r="B566" s="107"/>
      <c r="C566" s="107"/>
      <c r="D566" s="107"/>
      <c r="E566" s="107"/>
      <c r="F566" s="107"/>
      <c r="G566" s="479"/>
      <c r="H566" s="107"/>
      <c r="I566" s="107"/>
      <c r="J566" s="107"/>
      <c r="K566" s="107"/>
      <c r="L566" s="107"/>
      <c r="M566" s="109"/>
      <c r="N566" s="109"/>
      <c r="O566" s="107"/>
      <c r="P566" s="107"/>
      <c r="Q566" s="107"/>
      <c r="R566" s="107"/>
      <c r="S566" s="107"/>
      <c r="T566" s="107"/>
      <c r="U566" s="107"/>
      <c r="V566" s="107"/>
      <c r="W566" s="107"/>
      <c r="X566" s="107"/>
      <c r="Y566" s="107"/>
      <c r="Z566" s="107"/>
    </row>
    <row r="567" spans="1:26" ht="15.75" customHeight="1">
      <c r="A567" s="107"/>
      <c r="B567" s="107"/>
      <c r="C567" s="107"/>
      <c r="D567" s="107"/>
      <c r="E567" s="107"/>
      <c r="F567" s="107"/>
      <c r="G567" s="479"/>
      <c r="H567" s="107"/>
      <c r="I567" s="107"/>
      <c r="J567" s="107"/>
      <c r="K567" s="107"/>
      <c r="L567" s="107"/>
      <c r="M567" s="109"/>
      <c r="N567" s="109"/>
      <c r="O567" s="107"/>
      <c r="P567" s="107"/>
      <c r="Q567" s="107"/>
      <c r="R567" s="107"/>
      <c r="S567" s="107"/>
      <c r="T567" s="107"/>
      <c r="U567" s="107"/>
      <c r="V567" s="107"/>
      <c r="W567" s="107"/>
      <c r="X567" s="107"/>
      <c r="Y567" s="107"/>
      <c r="Z567" s="107"/>
    </row>
    <row r="568" spans="1:26" ht="15.75" customHeight="1">
      <c r="A568" s="107"/>
      <c r="B568" s="107"/>
      <c r="C568" s="107"/>
      <c r="D568" s="107"/>
      <c r="E568" s="107"/>
      <c r="F568" s="107"/>
      <c r="G568" s="479"/>
      <c r="H568" s="107"/>
      <c r="I568" s="107"/>
      <c r="J568" s="107"/>
      <c r="K568" s="107"/>
      <c r="L568" s="107"/>
      <c r="M568" s="109"/>
      <c r="N568" s="109"/>
      <c r="O568" s="107"/>
      <c r="P568" s="107"/>
      <c r="Q568" s="107"/>
      <c r="R568" s="107"/>
      <c r="S568" s="107"/>
      <c r="T568" s="107"/>
      <c r="U568" s="107"/>
      <c r="V568" s="107"/>
      <c r="W568" s="107"/>
      <c r="X568" s="107"/>
      <c r="Y568" s="107"/>
      <c r="Z568" s="107"/>
    </row>
    <row r="569" spans="1:26" ht="15.75" customHeight="1">
      <c r="A569" s="107"/>
      <c r="B569" s="107"/>
      <c r="C569" s="107"/>
      <c r="D569" s="107"/>
      <c r="E569" s="107"/>
      <c r="F569" s="107"/>
      <c r="G569" s="479"/>
      <c r="H569" s="107"/>
      <c r="I569" s="107"/>
      <c r="J569" s="107"/>
      <c r="K569" s="107"/>
      <c r="L569" s="107"/>
      <c r="M569" s="109"/>
      <c r="N569" s="109"/>
      <c r="O569" s="107"/>
      <c r="P569" s="107"/>
      <c r="Q569" s="107"/>
      <c r="R569" s="107"/>
      <c r="S569" s="107"/>
      <c r="T569" s="107"/>
      <c r="U569" s="107"/>
      <c r="V569" s="107"/>
      <c r="W569" s="107"/>
      <c r="X569" s="107"/>
      <c r="Y569" s="107"/>
      <c r="Z569" s="107"/>
    </row>
    <row r="570" spans="1:26" ht="15.75" customHeight="1">
      <c r="A570" s="107"/>
      <c r="B570" s="107"/>
      <c r="C570" s="107"/>
      <c r="D570" s="107"/>
      <c r="E570" s="107"/>
      <c r="F570" s="107"/>
      <c r="G570" s="479"/>
      <c r="H570" s="107"/>
      <c r="I570" s="107"/>
      <c r="J570" s="107"/>
      <c r="K570" s="107"/>
      <c r="L570" s="107"/>
      <c r="M570" s="109"/>
      <c r="N570" s="109"/>
      <c r="O570" s="107"/>
      <c r="P570" s="107"/>
      <c r="Q570" s="107"/>
      <c r="R570" s="107"/>
      <c r="S570" s="107"/>
      <c r="T570" s="107"/>
      <c r="U570" s="107"/>
      <c r="V570" s="107"/>
      <c r="W570" s="107"/>
      <c r="X570" s="107"/>
      <c r="Y570" s="107"/>
      <c r="Z570" s="107"/>
    </row>
    <row r="571" spans="1:26" ht="15.75" customHeight="1">
      <c r="A571" s="107"/>
      <c r="B571" s="107"/>
      <c r="C571" s="107"/>
      <c r="D571" s="107"/>
      <c r="E571" s="107"/>
      <c r="F571" s="107"/>
      <c r="G571" s="479"/>
      <c r="H571" s="107"/>
      <c r="I571" s="107"/>
      <c r="J571" s="107"/>
      <c r="K571" s="107"/>
      <c r="L571" s="107"/>
      <c r="M571" s="109"/>
      <c r="N571" s="109"/>
      <c r="O571" s="107"/>
      <c r="P571" s="107"/>
      <c r="Q571" s="107"/>
      <c r="R571" s="107"/>
      <c r="S571" s="107"/>
      <c r="T571" s="107"/>
      <c r="U571" s="107"/>
      <c r="V571" s="107"/>
      <c r="W571" s="107"/>
      <c r="X571" s="107"/>
      <c r="Y571" s="107"/>
      <c r="Z571" s="107"/>
    </row>
    <row r="572" spans="1:26" ht="15.75" customHeight="1">
      <c r="A572" s="107"/>
      <c r="B572" s="107"/>
      <c r="C572" s="107"/>
      <c r="D572" s="107"/>
      <c r="E572" s="107"/>
      <c r="F572" s="107"/>
      <c r="G572" s="479"/>
      <c r="H572" s="107"/>
      <c r="I572" s="107"/>
      <c r="J572" s="107"/>
      <c r="K572" s="107"/>
      <c r="L572" s="107"/>
      <c r="M572" s="109"/>
      <c r="N572" s="109"/>
      <c r="O572" s="107"/>
      <c r="P572" s="107"/>
      <c r="Q572" s="107"/>
      <c r="R572" s="107"/>
      <c r="S572" s="107"/>
      <c r="T572" s="107"/>
      <c r="U572" s="107"/>
      <c r="V572" s="107"/>
      <c r="W572" s="107"/>
      <c r="X572" s="107"/>
      <c r="Y572" s="107"/>
      <c r="Z572" s="107"/>
    </row>
    <row r="573" spans="1:26" ht="15.75" customHeight="1">
      <c r="A573" s="107"/>
      <c r="B573" s="107"/>
      <c r="C573" s="107"/>
      <c r="D573" s="107"/>
      <c r="E573" s="107"/>
      <c r="F573" s="107"/>
      <c r="G573" s="479"/>
      <c r="H573" s="107"/>
      <c r="I573" s="107"/>
      <c r="J573" s="107"/>
      <c r="K573" s="107"/>
      <c r="L573" s="107"/>
      <c r="M573" s="109"/>
      <c r="N573" s="109"/>
      <c r="O573" s="107"/>
      <c r="P573" s="107"/>
      <c r="Q573" s="107"/>
      <c r="R573" s="107"/>
      <c r="S573" s="107"/>
      <c r="T573" s="107"/>
      <c r="U573" s="107"/>
      <c r="V573" s="107"/>
      <c r="W573" s="107"/>
      <c r="X573" s="107"/>
      <c r="Y573" s="107"/>
      <c r="Z573" s="107"/>
    </row>
    <row r="574" spans="1:26" ht="15.75" customHeight="1">
      <c r="A574" s="107"/>
      <c r="B574" s="107"/>
      <c r="C574" s="107"/>
      <c r="D574" s="107"/>
      <c r="E574" s="107"/>
      <c r="F574" s="107"/>
      <c r="G574" s="479"/>
      <c r="H574" s="107"/>
      <c r="I574" s="107"/>
      <c r="J574" s="107"/>
      <c r="K574" s="107"/>
      <c r="L574" s="107"/>
      <c r="M574" s="109"/>
      <c r="N574" s="109"/>
      <c r="O574" s="107"/>
      <c r="P574" s="107"/>
      <c r="Q574" s="107"/>
      <c r="R574" s="107"/>
      <c r="S574" s="107"/>
      <c r="T574" s="107"/>
      <c r="U574" s="107"/>
      <c r="V574" s="107"/>
      <c r="W574" s="107"/>
      <c r="X574" s="107"/>
      <c r="Y574" s="107"/>
      <c r="Z574" s="107"/>
    </row>
    <row r="575" spans="1:26" ht="15.75" customHeight="1">
      <c r="A575" s="107"/>
      <c r="B575" s="107"/>
      <c r="C575" s="107"/>
      <c r="D575" s="107"/>
      <c r="E575" s="107"/>
      <c r="F575" s="107"/>
      <c r="G575" s="479"/>
      <c r="H575" s="107"/>
      <c r="I575" s="107"/>
      <c r="J575" s="107"/>
      <c r="K575" s="107"/>
      <c r="L575" s="107"/>
      <c r="M575" s="109"/>
      <c r="N575" s="109"/>
      <c r="O575" s="107"/>
      <c r="P575" s="107"/>
      <c r="Q575" s="107"/>
      <c r="R575" s="107"/>
      <c r="S575" s="107"/>
      <c r="T575" s="107"/>
      <c r="U575" s="107"/>
      <c r="V575" s="107"/>
      <c r="W575" s="107"/>
      <c r="X575" s="107"/>
      <c r="Y575" s="107"/>
      <c r="Z575" s="107"/>
    </row>
    <row r="576" spans="1:26" ht="15.75" customHeight="1">
      <c r="A576" s="107"/>
      <c r="B576" s="107"/>
      <c r="C576" s="107"/>
      <c r="D576" s="107"/>
      <c r="E576" s="107"/>
      <c r="F576" s="107"/>
      <c r="G576" s="479"/>
      <c r="H576" s="107"/>
      <c r="I576" s="107"/>
      <c r="J576" s="107"/>
      <c r="K576" s="107"/>
      <c r="L576" s="107"/>
      <c r="M576" s="109"/>
      <c r="N576" s="109"/>
      <c r="O576" s="107"/>
      <c r="P576" s="107"/>
      <c r="Q576" s="107"/>
      <c r="R576" s="107"/>
      <c r="S576" s="107"/>
      <c r="T576" s="107"/>
      <c r="U576" s="107"/>
      <c r="V576" s="107"/>
      <c r="W576" s="107"/>
      <c r="X576" s="107"/>
      <c r="Y576" s="107"/>
      <c r="Z576" s="107"/>
    </row>
    <row r="577" spans="1:26" ht="15.75" customHeight="1">
      <c r="A577" s="107"/>
      <c r="B577" s="107"/>
      <c r="C577" s="107"/>
      <c r="D577" s="107"/>
      <c r="E577" s="107"/>
      <c r="F577" s="107"/>
      <c r="G577" s="479"/>
      <c r="H577" s="107"/>
      <c r="I577" s="107"/>
      <c r="J577" s="107"/>
      <c r="K577" s="107"/>
      <c r="L577" s="107"/>
      <c r="M577" s="109"/>
      <c r="N577" s="109"/>
      <c r="O577" s="107"/>
      <c r="P577" s="107"/>
      <c r="Q577" s="107"/>
      <c r="R577" s="107"/>
      <c r="S577" s="107"/>
      <c r="T577" s="107"/>
      <c r="U577" s="107"/>
      <c r="V577" s="107"/>
      <c r="W577" s="107"/>
      <c r="X577" s="107"/>
      <c r="Y577" s="107"/>
      <c r="Z577" s="107"/>
    </row>
    <row r="578" spans="1:26" ht="15.75" customHeight="1">
      <c r="A578" s="107"/>
      <c r="B578" s="107"/>
      <c r="C578" s="107"/>
      <c r="D578" s="107"/>
      <c r="E578" s="107"/>
      <c r="F578" s="107"/>
      <c r="G578" s="479"/>
      <c r="H578" s="107"/>
      <c r="I578" s="107"/>
      <c r="J578" s="107"/>
      <c r="K578" s="107"/>
      <c r="L578" s="107"/>
      <c r="M578" s="109"/>
      <c r="N578" s="109"/>
      <c r="O578" s="107"/>
      <c r="P578" s="107"/>
      <c r="Q578" s="107"/>
      <c r="R578" s="107"/>
      <c r="S578" s="107"/>
      <c r="T578" s="107"/>
      <c r="U578" s="107"/>
      <c r="V578" s="107"/>
      <c r="W578" s="107"/>
      <c r="X578" s="107"/>
      <c r="Y578" s="107"/>
      <c r="Z578" s="107"/>
    </row>
    <row r="579" spans="1:26" ht="15.75" customHeight="1">
      <c r="A579" s="107"/>
      <c r="B579" s="107"/>
      <c r="C579" s="107"/>
      <c r="D579" s="107"/>
      <c r="E579" s="107"/>
      <c r="F579" s="107"/>
      <c r="G579" s="479"/>
      <c r="H579" s="107"/>
      <c r="I579" s="107"/>
      <c r="J579" s="107"/>
      <c r="K579" s="107"/>
      <c r="L579" s="107"/>
      <c r="M579" s="109"/>
      <c r="N579" s="109"/>
      <c r="O579" s="107"/>
      <c r="P579" s="107"/>
      <c r="Q579" s="107"/>
      <c r="R579" s="107"/>
      <c r="S579" s="107"/>
      <c r="T579" s="107"/>
      <c r="U579" s="107"/>
      <c r="V579" s="107"/>
      <c r="W579" s="107"/>
      <c r="X579" s="107"/>
      <c r="Y579" s="107"/>
      <c r="Z579" s="107"/>
    </row>
    <row r="580" spans="1:26" ht="15.75" customHeight="1">
      <c r="A580" s="107"/>
      <c r="B580" s="107"/>
      <c r="C580" s="107"/>
      <c r="D580" s="107"/>
      <c r="E580" s="107"/>
      <c r="F580" s="107"/>
      <c r="G580" s="479"/>
      <c r="H580" s="107"/>
      <c r="I580" s="107"/>
      <c r="J580" s="107"/>
      <c r="K580" s="107"/>
      <c r="L580" s="107"/>
      <c r="M580" s="109"/>
      <c r="N580" s="109"/>
      <c r="O580" s="107"/>
      <c r="P580" s="107"/>
      <c r="Q580" s="107"/>
      <c r="R580" s="107"/>
      <c r="S580" s="107"/>
      <c r="T580" s="107"/>
      <c r="U580" s="107"/>
      <c r="V580" s="107"/>
      <c r="W580" s="107"/>
      <c r="X580" s="107"/>
      <c r="Y580" s="107"/>
      <c r="Z580" s="107"/>
    </row>
    <row r="581" spans="1:26" ht="15.75" customHeight="1">
      <c r="A581" s="107"/>
      <c r="B581" s="107"/>
      <c r="C581" s="107"/>
      <c r="D581" s="107"/>
      <c r="E581" s="107"/>
      <c r="F581" s="107"/>
      <c r="G581" s="479"/>
      <c r="H581" s="107"/>
      <c r="I581" s="107"/>
      <c r="J581" s="107"/>
      <c r="K581" s="107"/>
      <c r="L581" s="107"/>
      <c r="M581" s="109"/>
      <c r="N581" s="109"/>
      <c r="O581" s="107"/>
      <c r="P581" s="107"/>
      <c r="Q581" s="107"/>
      <c r="R581" s="107"/>
      <c r="S581" s="107"/>
      <c r="T581" s="107"/>
      <c r="U581" s="107"/>
      <c r="V581" s="107"/>
      <c r="W581" s="107"/>
      <c r="X581" s="107"/>
      <c r="Y581" s="107"/>
      <c r="Z581" s="107"/>
    </row>
    <row r="582" spans="1:26" ht="15.75" customHeight="1">
      <c r="A582" s="107"/>
      <c r="B582" s="107"/>
      <c r="C582" s="107"/>
      <c r="D582" s="107"/>
      <c r="E582" s="107"/>
      <c r="F582" s="107"/>
      <c r="G582" s="479"/>
      <c r="H582" s="107"/>
      <c r="I582" s="107"/>
      <c r="J582" s="107"/>
      <c r="K582" s="107"/>
      <c r="L582" s="107"/>
      <c r="M582" s="109"/>
      <c r="N582" s="109"/>
      <c r="O582" s="107"/>
      <c r="P582" s="107"/>
      <c r="Q582" s="107"/>
      <c r="R582" s="107"/>
      <c r="S582" s="107"/>
      <c r="T582" s="107"/>
      <c r="U582" s="107"/>
      <c r="V582" s="107"/>
      <c r="W582" s="107"/>
      <c r="X582" s="107"/>
      <c r="Y582" s="107"/>
      <c r="Z582" s="107"/>
    </row>
    <row r="583" spans="1:26" ht="15.75" customHeight="1">
      <c r="A583" s="107"/>
      <c r="B583" s="107"/>
      <c r="C583" s="107"/>
      <c r="D583" s="107"/>
      <c r="E583" s="107"/>
      <c r="F583" s="107"/>
      <c r="G583" s="479"/>
      <c r="H583" s="107"/>
      <c r="I583" s="107"/>
      <c r="J583" s="107"/>
      <c r="K583" s="107"/>
      <c r="L583" s="107"/>
      <c r="M583" s="109"/>
      <c r="N583" s="109"/>
      <c r="O583" s="107"/>
      <c r="P583" s="107"/>
      <c r="Q583" s="107"/>
      <c r="R583" s="107"/>
      <c r="S583" s="107"/>
      <c r="T583" s="107"/>
      <c r="U583" s="107"/>
      <c r="V583" s="107"/>
      <c r="W583" s="107"/>
      <c r="X583" s="107"/>
      <c r="Y583" s="107"/>
      <c r="Z583" s="107"/>
    </row>
    <row r="584" spans="1:26" ht="15.75" customHeight="1">
      <c r="A584" s="107"/>
      <c r="B584" s="107"/>
      <c r="C584" s="107"/>
      <c r="D584" s="107"/>
      <c r="E584" s="107"/>
      <c r="F584" s="107"/>
      <c r="G584" s="479"/>
      <c r="H584" s="107"/>
      <c r="I584" s="107"/>
      <c r="J584" s="107"/>
      <c r="K584" s="107"/>
      <c r="L584" s="107"/>
      <c r="M584" s="109"/>
      <c r="N584" s="109"/>
      <c r="O584" s="107"/>
      <c r="P584" s="107"/>
      <c r="Q584" s="107"/>
      <c r="R584" s="107"/>
      <c r="S584" s="107"/>
      <c r="T584" s="107"/>
      <c r="U584" s="107"/>
      <c r="V584" s="107"/>
      <c r="W584" s="107"/>
      <c r="X584" s="107"/>
      <c r="Y584" s="107"/>
      <c r="Z584" s="107"/>
    </row>
    <row r="585" spans="1:26" ht="15.75" customHeight="1">
      <c r="A585" s="107"/>
      <c r="B585" s="107"/>
      <c r="C585" s="107"/>
      <c r="D585" s="107"/>
      <c r="E585" s="107"/>
      <c r="F585" s="107"/>
      <c r="G585" s="479"/>
      <c r="H585" s="107"/>
      <c r="I585" s="107"/>
      <c r="J585" s="107"/>
      <c r="K585" s="107"/>
      <c r="L585" s="107"/>
      <c r="M585" s="109"/>
      <c r="N585" s="109"/>
      <c r="O585" s="107"/>
      <c r="P585" s="107"/>
      <c r="Q585" s="107"/>
      <c r="R585" s="107"/>
      <c r="S585" s="107"/>
      <c r="T585" s="107"/>
      <c r="U585" s="107"/>
      <c r="V585" s="107"/>
      <c r="W585" s="107"/>
      <c r="X585" s="107"/>
      <c r="Y585" s="107"/>
      <c r="Z585" s="107"/>
    </row>
    <row r="586" spans="1:26" ht="15.75" customHeight="1">
      <c r="A586" s="107"/>
      <c r="B586" s="107"/>
      <c r="C586" s="107"/>
      <c r="D586" s="107"/>
      <c r="E586" s="107"/>
      <c r="F586" s="107"/>
      <c r="G586" s="479"/>
      <c r="H586" s="107"/>
      <c r="I586" s="107"/>
      <c r="J586" s="107"/>
      <c r="K586" s="107"/>
      <c r="L586" s="107"/>
      <c r="M586" s="109"/>
      <c r="N586" s="109"/>
      <c r="O586" s="107"/>
      <c r="P586" s="107"/>
      <c r="Q586" s="107"/>
      <c r="R586" s="107"/>
      <c r="S586" s="107"/>
      <c r="T586" s="107"/>
      <c r="U586" s="107"/>
      <c r="V586" s="107"/>
      <c r="W586" s="107"/>
      <c r="X586" s="107"/>
      <c r="Y586" s="107"/>
      <c r="Z586" s="107"/>
    </row>
    <row r="587" spans="1:26" ht="15.75" customHeight="1">
      <c r="A587" s="107"/>
      <c r="B587" s="107"/>
      <c r="C587" s="107"/>
      <c r="D587" s="107"/>
      <c r="E587" s="107"/>
      <c r="F587" s="107"/>
      <c r="G587" s="479"/>
      <c r="H587" s="107"/>
      <c r="I587" s="107"/>
      <c r="J587" s="107"/>
      <c r="K587" s="107"/>
      <c r="L587" s="107"/>
      <c r="M587" s="109"/>
      <c r="N587" s="109"/>
      <c r="O587" s="107"/>
      <c r="P587" s="107"/>
      <c r="Q587" s="107"/>
      <c r="R587" s="107"/>
      <c r="S587" s="107"/>
      <c r="T587" s="107"/>
      <c r="U587" s="107"/>
      <c r="V587" s="107"/>
      <c r="W587" s="107"/>
      <c r="X587" s="107"/>
      <c r="Y587" s="107"/>
      <c r="Z587" s="107"/>
    </row>
    <row r="588" spans="1:26" ht="15.75" customHeight="1">
      <c r="A588" s="107"/>
      <c r="B588" s="107"/>
      <c r="C588" s="107"/>
      <c r="D588" s="107"/>
      <c r="E588" s="107"/>
      <c r="F588" s="107"/>
      <c r="G588" s="479"/>
      <c r="H588" s="107"/>
      <c r="I588" s="107"/>
      <c r="J588" s="107"/>
      <c r="K588" s="107"/>
      <c r="L588" s="107"/>
      <c r="M588" s="109"/>
      <c r="N588" s="109"/>
      <c r="O588" s="107"/>
      <c r="P588" s="107"/>
      <c r="Q588" s="107"/>
      <c r="R588" s="107"/>
      <c r="S588" s="107"/>
      <c r="T588" s="107"/>
      <c r="U588" s="107"/>
      <c r="V588" s="107"/>
      <c r="W588" s="107"/>
      <c r="X588" s="107"/>
      <c r="Y588" s="107"/>
      <c r="Z588" s="107"/>
    </row>
    <row r="589" spans="1:26" ht="15.75" customHeight="1">
      <c r="A589" s="107"/>
      <c r="B589" s="107"/>
      <c r="C589" s="107"/>
      <c r="D589" s="107"/>
      <c r="E589" s="107"/>
      <c r="F589" s="107"/>
      <c r="G589" s="479"/>
      <c r="H589" s="107"/>
      <c r="I589" s="107"/>
      <c r="J589" s="107"/>
      <c r="K589" s="107"/>
      <c r="L589" s="107"/>
      <c r="M589" s="109"/>
      <c r="N589" s="109"/>
      <c r="O589" s="107"/>
      <c r="P589" s="107"/>
      <c r="Q589" s="107"/>
      <c r="R589" s="107"/>
      <c r="S589" s="107"/>
      <c r="T589" s="107"/>
      <c r="U589" s="107"/>
      <c r="V589" s="107"/>
      <c r="W589" s="107"/>
      <c r="X589" s="107"/>
      <c r="Y589" s="107"/>
      <c r="Z589" s="107"/>
    </row>
    <row r="590" spans="1:26" ht="15.75" customHeight="1">
      <c r="A590" s="107"/>
      <c r="B590" s="107"/>
      <c r="C590" s="107"/>
      <c r="D590" s="107"/>
      <c r="E590" s="107"/>
      <c r="F590" s="107"/>
      <c r="G590" s="479"/>
      <c r="H590" s="107"/>
      <c r="I590" s="107"/>
      <c r="J590" s="107"/>
      <c r="K590" s="107"/>
      <c r="L590" s="107"/>
      <c r="M590" s="109"/>
      <c r="N590" s="109"/>
      <c r="O590" s="107"/>
      <c r="P590" s="107"/>
      <c r="Q590" s="107"/>
      <c r="R590" s="107"/>
      <c r="S590" s="107"/>
      <c r="T590" s="107"/>
      <c r="U590" s="107"/>
      <c r="V590" s="107"/>
      <c r="W590" s="107"/>
      <c r="X590" s="107"/>
      <c r="Y590" s="107"/>
      <c r="Z590" s="107"/>
    </row>
    <row r="591" spans="1:26" ht="15.75" customHeight="1">
      <c r="A591" s="107"/>
      <c r="B591" s="107"/>
      <c r="C591" s="107"/>
      <c r="D591" s="107"/>
      <c r="E591" s="107"/>
      <c r="F591" s="107"/>
      <c r="G591" s="479"/>
      <c r="H591" s="107"/>
      <c r="I591" s="107"/>
      <c r="J591" s="107"/>
      <c r="K591" s="107"/>
      <c r="L591" s="107"/>
      <c r="M591" s="109"/>
      <c r="N591" s="109"/>
      <c r="O591" s="107"/>
      <c r="P591" s="107"/>
      <c r="Q591" s="107"/>
      <c r="R591" s="107"/>
      <c r="S591" s="107"/>
      <c r="T591" s="107"/>
      <c r="U591" s="107"/>
      <c r="V591" s="107"/>
      <c r="W591" s="107"/>
      <c r="X591" s="107"/>
      <c r="Y591" s="107"/>
      <c r="Z591" s="107"/>
    </row>
    <row r="592" spans="1:26" ht="15.75" customHeight="1">
      <c r="A592" s="107"/>
      <c r="B592" s="107"/>
      <c r="C592" s="107"/>
      <c r="D592" s="107"/>
      <c r="E592" s="107"/>
      <c r="F592" s="107"/>
      <c r="G592" s="479"/>
      <c r="H592" s="107"/>
      <c r="I592" s="107"/>
      <c r="J592" s="107"/>
      <c r="K592" s="107"/>
      <c r="L592" s="107"/>
      <c r="M592" s="109"/>
      <c r="N592" s="109"/>
      <c r="O592" s="107"/>
      <c r="P592" s="107"/>
      <c r="Q592" s="107"/>
      <c r="R592" s="107"/>
      <c r="S592" s="107"/>
      <c r="T592" s="107"/>
      <c r="U592" s="107"/>
      <c r="V592" s="107"/>
      <c r="W592" s="107"/>
      <c r="X592" s="107"/>
      <c r="Y592" s="107"/>
      <c r="Z592" s="107"/>
    </row>
    <row r="593" spans="1:26" ht="15.75" customHeight="1">
      <c r="A593" s="107"/>
      <c r="B593" s="107"/>
      <c r="C593" s="107"/>
      <c r="D593" s="107"/>
      <c r="E593" s="107"/>
      <c r="F593" s="107"/>
      <c r="G593" s="479"/>
      <c r="H593" s="107"/>
      <c r="I593" s="107"/>
      <c r="J593" s="107"/>
      <c r="K593" s="107"/>
      <c r="L593" s="107"/>
      <c r="M593" s="109"/>
      <c r="N593" s="109"/>
      <c r="O593" s="107"/>
      <c r="P593" s="107"/>
      <c r="Q593" s="107"/>
      <c r="R593" s="107"/>
      <c r="S593" s="107"/>
      <c r="T593" s="107"/>
      <c r="U593" s="107"/>
      <c r="V593" s="107"/>
      <c r="W593" s="107"/>
      <c r="X593" s="107"/>
      <c r="Y593" s="107"/>
      <c r="Z593" s="107"/>
    </row>
    <row r="594" spans="1:26" ht="15.75" customHeight="1">
      <c r="A594" s="107"/>
      <c r="B594" s="107"/>
      <c r="C594" s="107"/>
      <c r="D594" s="107"/>
      <c r="E594" s="107"/>
      <c r="F594" s="107"/>
      <c r="G594" s="479"/>
      <c r="H594" s="107"/>
      <c r="I594" s="107"/>
      <c r="J594" s="107"/>
      <c r="K594" s="107"/>
      <c r="L594" s="107"/>
      <c r="M594" s="109"/>
      <c r="N594" s="109"/>
      <c r="O594" s="107"/>
      <c r="P594" s="107"/>
      <c r="Q594" s="107"/>
      <c r="R594" s="107"/>
      <c r="S594" s="107"/>
      <c r="T594" s="107"/>
      <c r="U594" s="107"/>
      <c r="V594" s="107"/>
      <c r="W594" s="107"/>
      <c r="X594" s="107"/>
      <c r="Y594" s="107"/>
      <c r="Z594" s="107"/>
    </row>
    <row r="595" spans="1:26" ht="15.75" customHeight="1">
      <c r="A595" s="107"/>
      <c r="B595" s="107"/>
      <c r="C595" s="107"/>
      <c r="D595" s="107"/>
      <c r="E595" s="107"/>
      <c r="F595" s="107"/>
      <c r="G595" s="479"/>
      <c r="H595" s="107"/>
      <c r="I595" s="107"/>
      <c r="J595" s="107"/>
      <c r="K595" s="107"/>
      <c r="L595" s="107"/>
      <c r="M595" s="109"/>
      <c r="N595" s="109"/>
      <c r="O595" s="107"/>
      <c r="P595" s="107"/>
      <c r="Q595" s="107"/>
      <c r="R595" s="107"/>
      <c r="S595" s="107"/>
      <c r="T595" s="107"/>
      <c r="U595" s="107"/>
      <c r="V595" s="107"/>
      <c r="W595" s="107"/>
      <c r="X595" s="107"/>
      <c r="Y595" s="107"/>
      <c r="Z595" s="107"/>
    </row>
    <row r="596" spans="1:26" ht="15.75" customHeight="1">
      <c r="A596" s="107"/>
      <c r="B596" s="107"/>
      <c r="C596" s="107"/>
      <c r="D596" s="107"/>
      <c r="E596" s="107"/>
      <c r="F596" s="107"/>
      <c r="G596" s="479"/>
      <c r="H596" s="107"/>
      <c r="I596" s="107"/>
      <c r="J596" s="107"/>
      <c r="K596" s="107"/>
      <c r="L596" s="107"/>
      <c r="M596" s="109"/>
      <c r="N596" s="109"/>
      <c r="O596" s="107"/>
      <c r="P596" s="107"/>
      <c r="Q596" s="107"/>
      <c r="R596" s="107"/>
      <c r="S596" s="107"/>
      <c r="T596" s="107"/>
      <c r="U596" s="107"/>
      <c r="V596" s="107"/>
      <c r="W596" s="107"/>
      <c r="X596" s="107"/>
      <c r="Y596" s="107"/>
      <c r="Z596" s="107"/>
    </row>
    <row r="597" spans="1:26" ht="15.75" customHeight="1">
      <c r="A597" s="107"/>
      <c r="B597" s="107"/>
      <c r="C597" s="107"/>
      <c r="D597" s="107"/>
      <c r="E597" s="107"/>
      <c r="F597" s="107"/>
      <c r="G597" s="479"/>
      <c r="H597" s="107"/>
      <c r="I597" s="107"/>
      <c r="J597" s="107"/>
      <c r="K597" s="107"/>
      <c r="L597" s="107"/>
      <c r="M597" s="109"/>
      <c r="N597" s="109"/>
      <c r="O597" s="107"/>
      <c r="P597" s="107"/>
      <c r="Q597" s="107"/>
      <c r="R597" s="107"/>
      <c r="S597" s="107"/>
      <c r="T597" s="107"/>
      <c r="U597" s="107"/>
      <c r="V597" s="107"/>
      <c r="W597" s="107"/>
      <c r="X597" s="107"/>
      <c r="Y597" s="107"/>
      <c r="Z597" s="107"/>
    </row>
    <row r="598" spans="1:26" ht="15.75" customHeight="1">
      <c r="A598" s="107"/>
      <c r="B598" s="107"/>
      <c r="C598" s="107"/>
      <c r="D598" s="107"/>
      <c r="E598" s="107"/>
      <c r="F598" s="107"/>
      <c r="G598" s="479"/>
      <c r="H598" s="107"/>
      <c r="I598" s="107"/>
      <c r="J598" s="107"/>
      <c r="K598" s="107"/>
      <c r="L598" s="107"/>
      <c r="M598" s="109"/>
      <c r="N598" s="109"/>
      <c r="O598" s="107"/>
      <c r="P598" s="107"/>
      <c r="Q598" s="107"/>
      <c r="R598" s="107"/>
      <c r="S598" s="107"/>
      <c r="T598" s="107"/>
      <c r="U598" s="107"/>
      <c r="V598" s="107"/>
      <c r="W598" s="107"/>
      <c r="X598" s="107"/>
      <c r="Y598" s="107"/>
      <c r="Z598" s="107"/>
    </row>
    <row r="599" spans="1:26" ht="15.75" customHeight="1">
      <c r="A599" s="107"/>
      <c r="B599" s="107"/>
      <c r="C599" s="107"/>
      <c r="D599" s="107"/>
      <c r="E599" s="107"/>
      <c r="F599" s="107"/>
      <c r="G599" s="479"/>
      <c r="H599" s="107"/>
      <c r="I599" s="107"/>
      <c r="J599" s="107"/>
      <c r="K599" s="107"/>
      <c r="L599" s="107"/>
      <c r="M599" s="109"/>
      <c r="N599" s="109"/>
      <c r="O599" s="107"/>
      <c r="P599" s="107"/>
      <c r="Q599" s="107"/>
      <c r="R599" s="107"/>
      <c r="S599" s="107"/>
      <c r="T599" s="107"/>
      <c r="U599" s="107"/>
      <c r="V599" s="107"/>
      <c r="W599" s="107"/>
      <c r="X599" s="107"/>
      <c r="Y599" s="107"/>
      <c r="Z599" s="107"/>
    </row>
    <row r="600" spans="1:26" ht="15.75" customHeight="1">
      <c r="A600" s="107"/>
      <c r="B600" s="107"/>
      <c r="C600" s="107"/>
      <c r="D600" s="107"/>
      <c r="E600" s="107"/>
      <c r="F600" s="107"/>
      <c r="G600" s="479"/>
      <c r="H600" s="107"/>
      <c r="I600" s="107"/>
      <c r="J600" s="107"/>
      <c r="K600" s="107"/>
      <c r="L600" s="107"/>
      <c r="M600" s="109"/>
      <c r="N600" s="109"/>
      <c r="O600" s="107"/>
      <c r="P600" s="107"/>
      <c r="Q600" s="107"/>
      <c r="R600" s="107"/>
      <c r="S600" s="107"/>
      <c r="T600" s="107"/>
      <c r="U600" s="107"/>
      <c r="V600" s="107"/>
      <c r="W600" s="107"/>
      <c r="X600" s="107"/>
      <c r="Y600" s="107"/>
      <c r="Z600" s="107"/>
    </row>
    <row r="601" spans="1:26" ht="15.75" customHeight="1">
      <c r="A601" s="107"/>
      <c r="B601" s="107"/>
      <c r="C601" s="107"/>
      <c r="D601" s="107"/>
      <c r="E601" s="107"/>
      <c r="F601" s="107"/>
      <c r="G601" s="479"/>
      <c r="H601" s="107"/>
      <c r="I601" s="107"/>
      <c r="J601" s="107"/>
      <c r="K601" s="107"/>
      <c r="L601" s="107"/>
      <c r="M601" s="109"/>
      <c r="N601" s="109"/>
      <c r="O601" s="107"/>
      <c r="P601" s="107"/>
      <c r="Q601" s="107"/>
      <c r="R601" s="107"/>
      <c r="S601" s="107"/>
      <c r="T601" s="107"/>
      <c r="U601" s="107"/>
      <c r="V601" s="107"/>
      <c r="W601" s="107"/>
      <c r="X601" s="107"/>
      <c r="Y601" s="107"/>
      <c r="Z601" s="107"/>
    </row>
    <row r="602" spans="1:26" ht="15.75" customHeight="1">
      <c r="A602" s="107"/>
      <c r="B602" s="107"/>
      <c r="C602" s="107"/>
      <c r="D602" s="107"/>
      <c r="E602" s="107"/>
      <c r="F602" s="107"/>
      <c r="G602" s="479"/>
      <c r="H602" s="107"/>
      <c r="I602" s="107"/>
      <c r="J602" s="107"/>
      <c r="K602" s="107"/>
      <c r="L602" s="107"/>
      <c r="M602" s="109"/>
      <c r="N602" s="109"/>
      <c r="O602" s="107"/>
      <c r="P602" s="107"/>
      <c r="Q602" s="107"/>
      <c r="R602" s="107"/>
      <c r="S602" s="107"/>
      <c r="T602" s="107"/>
      <c r="U602" s="107"/>
      <c r="V602" s="107"/>
      <c r="W602" s="107"/>
      <c r="X602" s="107"/>
      <c r="Y602" s="107"/>
      <c r="Z602" s="107"/>
    </row>
    <row r="603" spans="1:26" ht="15.75" customHeight="1">
      <c r="A603" s="107"/>
      <c r="B603" s="107"/>
      <c r="C603" s="107"/>
      <c r="D603" s="107"/>
      <c r="E603" s="107"/>
      <c r="F603" s="107"/>
      <c r="G603" s="479"/>
      <c r="H603" s="107"/>
      <c r="I603" s="107"/>
      <c r="J603" s="107"/>
      <c r="K603" s="107"/>
      <c r="L603" s="107"/>
      <c r="M603" s="109"/>
      <c r="N603" s="109"/>
      <c r="O603" s="107"/>
      <c r="P603" s="107"/>
      <c r="Q603" s="107"/>
      <c r="R603" s="107"/>
      <c r="S603" s="107"/>
      <c r="T603" s="107"/>
      <c r="U603" s="107"/>
      <c r="V603" s="107"/>
      <c r="W603" s="107"/>
      <c r="X603" s="107"/>
      <c r="Y603" s="107"/>
      <c r="Z603" s="107"/>
    </row>
    <row r="604" spans="1:26" ht="15.75" customHeight="1">
      <c r="A604" s="107"/>
      <c r="B604" s="107"/>
      <c r="C604" s="107"/>
      <c r="D604" s="107"/>
      <c r="E604" s="107"/>
      <c r="F604" s="107"/>
      <c r="G604" s="479"/>
      <c r="H604" s="107"/>
      <c r="I604" s="107"/>
      <c r="J604" s="107"/>
      <c r="K604" s="107"/>
      <c r="L604" s="107"/>
      <c r="M604" s="109"/>
      <c r="N604" s="109"/>
      <c r="O604" s="107"/>
      <c r="P604" s="107"/>
      <c r="Q604" s="107"/>
      <c r="R604" s="107"/>
      <c r="S604" s="107"/>
      <c r="T604" s="107"/>
      <c r="U604" s="107"/>
      <c r="V604" s="107"/>
      <c r="W604" s="107"/>
      <c r="X604" s="107"/>
      <c r="Y604" s="107"/>
      <c r="Z604" s="107"/>
    </row>
    <row r="605" spans="1:26" ht="15.75" customHeight="1">
      <c r="A605" s="107"/>
      <c r="B605" s="107"/>
      <c r="C605" s="107"/>
      <c r="D605" s="107"/>
      <c r="E605" s="107"/>
      <c r="F605" s="107"/>
      <c r="G605" s="479"/>
      <c r="H605" s="107"/>
      <c r="I605" s="107"/>
      <c r="J605" s="107"/>
      <c r="K605" s="107"/>
      <c r="L605" s="107"/>
      <c r="M605" s="109"/>
      <c r="N605" s="109"/>
      <c r="O605" s="107"/>
      <c r="P605" s="107"/>
      <c r="Q605" s="107"/>
      <c r="R605" s="107"/>
      <c r="S605" s="107"/>
      <c r="T605" s="107"/>
      <c r="U605" s="107"/>
      <c r="V605" s="107"/>
      <c r="W605" s="107"/>
      <c r="X605" s="107"/>
      <c r="Y605" s="107"/>
      <c r="Z605" s="107"/>
    </row>
    <row r="606" spans="1:26" ht="15.75" customHeight="1">
      <c r="A606" s="107"/>
      <c r="B606" s="107"/>
      <c r="C606" s="107"/>
      <c r="D606" s="107"/>
      <c r="E606" s="107"/>
      <c r="F606" s="107"/>
      <c r="G606" s="479"/>
      <c r="H606" s="107"/>
      <c r="I606" s="107"/>
      <c r="J606" s="107"/>
      <c r="K606" s="107"/>
      <c r="L606" s="107"/>
      <c r="M606" s="109"/>
      <c r="N606" s="109"/>
      <c r="O606" s="107"/>
      <c r="P606" s="107"/>
      <c r="Q606" s="107"/>
      <c r="R606" s="107"/>
      <c r="S606" s="107"/>
      <c r="T606" s="107"/>
      <c r="U606" s="107"/>
      <c r="V606" s="107"/>
      <c r="W606" s="107"/>
      <c r="X606" s="107"/>
      <c r="Y606" s="107"/>
      <c r="Z606" s="107"/>
    </row>
    <row r="607" spans="1:26" ht="15.75" customHeight="1">
      <c r="A607" s="107"/>
      <c r="B607" s="107"/>
      <c r="C607" s="107"/>
      <c r="D607" s="107"/>
      <c r="E607" s="107"/>
      <c r="F607" s="107"/>
      <c r="G607" s="479"/>
      <c r="H607" s="107"/>
      <c r="I607" s="107"/>
      <c r="J607" s="107"/>
      <c r="K607" s="107"/>
      <c r="L607" s="107"/>
      <c r="M607" s="109"/>
      <c r="N607" s="109"/>
      <c r="O607" s="107"/>
      <c r="P607" s="107"/>
      <c r="Q607" s="107"/>
      <c r="R607" s="107"/>
      <c r="S607" s="107"/>
      <c r="T607" s="107"/>
      <c r="U607" s="107"/>
      <c r="V607" s="107"/>
      <c r="W607" s="107"/>
      <c r="X607" s="107"/>
      <c r="Y607" s="107"/>
      <c r="Z607" s="107"/>
    </row>
    <row r="608" spans="1:26" ht="15.75" customHeight="1">
      <c r="A608" s="107"/>
      <c r="B608" s="107"/>
      <c r="C608" s="107"/>
      <c r="D608" s="107"/>
      <c r="E608" s="107"/>
      <c r="F608" s="107"/>
      <c r="G608" s="479"/>
      <c r="H608" s="107"/>
      <c r="I608" s="107"/>
      <c r="J608" s="107"/>
      <c r="K608" s="107"/>
      <c r="L608" s="107"/>
      <c r="M608" s="109"/>
      <c r="N608" s="109"/>
      <c r="O608" s="107"/>
      <c r="P608" s="107"/>
      <c r="Q608" s="107"/>
      <c r="R608" s="107"/>
      <c r="S608" s="107"/>
      <c r="T608" s="107"/>
      <c r="U608" s="107"/>
      <c r="V608" s="107"/>
      <c r="W608" s="107"/>
      <c r="X608" s="107"/>
      <c r="Y608" s="107"/>
      <c r="Z608" s="107"/>
    </row>
    <row r="609" spans="1:26" ht="15.75" customHeight="1">
      <c r="A609" s="107"/>
      <c r="B609" s="107"/>
      <c r="C609" s="107"/>
      <c r="D609" s="107"/>
      <c r="E609" s="107"/>
      <c r="F609" s="107"/>
      <c r="G609" s="479"/>
      <c r="H609" s="107"/>
      <c r="I609" s="107"/>
      <c r="J609" s="107"/>
      <c r="K609" s="107"/>
      <c r="L609" s="107"/>
      <c r="M609" s="109"/>
      <c r="N609" s="109"/>
      <c r="O609" s="107"/>
      <c r="P609" s="107"/>
      <c r="Q609" s="107"/>
      <c r="R609" s="107"/>
      <c r="S609" s="107"/>
      <c r="T609" s="107"/>
      <c r="U609" s="107"/>
      <c r="V609" s="107"/>
      <c r="W609" s="107"/>
      <c r="X609" s="107"/>
      <c r="Y609" s="107"/>
      <c r="Z609" s="107"/>
    </row>
    <row r="610" spans="1:26" ht="15.75" customHeight="1">
      <c r="A610" s="107"/>
      <c r="B610" s="107"/>
      <c r="C610" s="107"/>
      <c r="D610" s="107"/>
      <c r="E610" s="107"/>
      <c r="F610" s="107"/>
      <c r="G610" s="479"/>
      <c r="H610" s="107"/>
      <c r="I610" s="107"/>
      <c r="J610" s="107"/>
      <c r="K610" s="107"/>
      <c r="L610" s="107"/>
      <c r="M610" s="109"/>
      <c r="N610" s="109"/>
      <c r="O610" s="107"/>
      <c r="P610" s="107"/>
      <c r="Q610" s="107"/>
      <c r="R610" s="107"/>
      <c r="S610" s="107"/>
      <c r="T610" s="107"/>
      <c r="U610" s="107"/>
      <c r="V610" s="107"/>
      <c r="W610" s="107"/>
      <c r="X610" s="107"/>
      <c r="Y610" s="107"/>
      <c r="Z610" s="107"/>
    </row>
    <row r="611" spans="1:26" ht="15.75" customHeight="1">
      <c r="A611" s="107"/>
      <c r="B611" s="107"/>
      <c r="C611" s="107"/>
      <c r="D611" s="107"/>
      <c r="E611" s="107"/>
      <c r="F611" s="107"/>
      <c r="G611" s="479"/>
      <c r="H611" s="107"/>
      <c r="I611" s="107"/>
      <c r="J611" s="107"/>
      <c r="K611" s="107"/>
      <c r="L611" s="107"/>
      <c r="M611" s="109"/>
      <c r="N611" s="109"/>
      <c r="O611" s="107"/>
      <c r="P611" s="107"/>
      <c r="Q611" s="107"/>
      <c r="R611" s="107"/>
      <c r="S611" s="107"/>
      <c r="T611" s="107"/>
      <c r="U611" s="107"/>
      <c r="V611" s="107"/>
      <c r="W611" s="107"/>
      <c r="X611" s="107"/>
      <c r="Y611" s="107"/>
      <c r="Z611" s="107"/>
    </row>
    <row r="612" spans="1:26" ht="15.75" customHeight="1">
      <c r="A612" s="107"/>
      <c r="B612" s="107"/>
      <c r="C612" s="107"/>
      <c r="D612" s="107"/>
      <c r="E612" s="107"/>
      <c r="F612" s="107"/>
      <c r="G612" s="479"/>
      <c r="H612" s="107"/>
      <c r="I612" s="107"/>
      <c r="J612" s="107"/>
      <c r="K612" s="107"/>
      <c r="L612" s="107"/>
      <c r="M612" s="109"/>
      <c r="N612" s="109"/>
      <c r="O612" s="107"/>
      <c r="P612" s="107"/>
      <c r="Q612" s="107"/>
      <c r="R612" s="107"/>
      <c r="S612" s="107"/>
      <c r="T612" s="107"/>
      <c r="U612" s="107"/>
      <c r="V612" s="107"/>
      <c r="W612" s="107"/>
      <c r="X612" s="107"/>
      <c r="Y612" s="107"/>
      <c r="Z612" s="107"/>
    </row>
    <row r="613" spans="1:26" ht="15.75" customHeight="1">
      <c r="A613" s="107"/>
      <c r="B613" s="107"/>
      <c r="C613" s="107"/>
      <c r="D613" s="107"/>
      <c r="E613" s="107"/>
      <c r="F613" s="107"/>
      <c r="G613" s="479"/>
      <c r="H613" s="107"/>
      <c r="I613" s="107"/>
      <c r="J613" s="107"/>
      <c r="K613" s="107"/>
      <c r="L613" s="107"/>
      <c r="M613" s="109"/>
      <c r="N613" s="109"/>
      <c r="O613" s="107"/>
      <c r="P613" s="107"/>
      <c r="Q613" s="107"/>
      <c r="R613" s="107"/>
      <c r="S613" s="107"/>
      <c r="T613" s="107"/>
      <c r="U613" s="107"/>
      <c r="V613" s="107"/>
      <c r="W613" s="107"/>
      <c r="X613" s="107"/>
      <c r="Y613" s="107"/>
      <c r="Z613" s="107"/>
    </row>
    <row r="614" spans="1:26" ht="15.75" customHeight="1">
      <c r="A614" s="107"/>
      <c r="B614" s="107"/>
      <c r="C614" s="107"/>
      <c r="D614" s="107"/>
      <c r="E614" s="107"/>
      <c r="F614" s="107"/>
      <c r="G614" s="479"/>
      <c r="H614" s="107"/>
      <c r="I614" s="107"/>
      <c r="J614" s="107"/>
      <c r="K614" s="107"/>
      <c r="L614" s="107"/>
      <c r="M614" s="109"/>
      <c r="N614" s="109"/>
      <c r="O614" s="107"/>
      <c r="P614" s="107"/>
      <c r="Q614" s="107"/>
      <c r="R614" s="107"/>
      <c r="S614" s="107"/>
      <c r="T614" s="107"/>
      <c r="U614" s="107"/>
      <c r="V614" s="107"/>
      <c r="W614" s="107"/>
      <c r="X614" s="107"/>
      <c r="Y614" s="107"/>
      <c r="Z614" s="107"/>
    </row>
    <row r="615" spans="1:26" ht="15.75" customHeight="1">
      <c r="A615" s="107"/>
      <c r="B615" s="107"/>
      <c r="C615" s="107"/>
      <c r="D615" s="107"/>
      <c r="E615" s="107"/>
      <c r="F615" s="107"/>
      <c r="G615" s="479"/>
      <c r="H615" s="107"/>
      <c r="I615" s="107"/>
      <c r="J615" s="107"/>
      <c r="K615" s="107"/>
      <c r="L615" s="107"/>
      <c r="M615" s="109"/>
      <c r="N615" s="109"/>
      <c r="O615" s="107"/>
      <c r="P615" s="107"/>
      <c r="Q615" s="107"/>
      <c r="R615" s="107"/>
      <c r="S615" s="107"/>
      <c r="T615" s="107"/>
      <c r="U615" s="107"/>
      <c r="V615" s="107"/>
      <c r="W615" s="107"/>
      <c r="X615" s="107"/>
      <c r="Y615" s="107"/>
      <c r="Z615" s="107"/>
    </row>
    <row r="616" spans="1:26" ht="15.75" customHeight="1">
      <c r="A616" s="107"/>
      <c r="B616" s="107"/>
      <c r="C616" s="107"/>
      <c r="D616" s="107"/>
      <c r="E616" s="107"/>
      <c r="F616" s="107"/>
      <c r="G616" s="479"/>
      <c r="H616" s="107"/>
      <c r="I616" s="107"/>
      <c r="J616" s="107"/>
      <c r="K616" s="107"/>
      <c r="L616" s="107"/>
      <c r="M616" s="109"/>
      <c r="N616" s="109"/>
      <c r="O616" s="107"/>
      <c r="P616" s="107"/>
      <c r="Q616" s="107"/>
      <c r="R616" s="107"/>
      <c r="S616" s="107"/>
      <c r="T616" s="107"/>
      <c r="U616" s="107"/>
      <c r="V616" s="107"/>
      <c r="W616" s="107"/>
      <c r="X616" s="107"/>
      <c r="Y616" s="107"/>
      <c r="Z616" s="107"/>
    </row>
    <row r="617" spans="1:26" ht="15.75" customHeight="1">
      <c r="A617" s="107"/>
      <c r="B617" s="107"/>
      <c r="C617" s="107"/>
      <c r="D617" s="107"/>
      <c r="E617" s="107"/>
      <c r="F617" s="107"/>
      <c r="G617" s="479"/>
      <c r="H617" s="107"/>
      <c r="I617" s="107"/>
      <c r="J617" s="107"/>
      <c r="K617" s="107"/>
      <c r="L617" s="107"/>
      <c r="M617" s="109"/>
      <c r="N617" s="109"/>
      <c r="O617" s="107"/>
      <c r="P617" s="107"/>
      <c r="Q617" s="107"/>
      <c r="R617" s="107"/>
      <c r="S617" s="107"/>
      <c r="T617" s="107"/>
      <c r="U617" s="107"/>
      <c r="V617" s="107"/>
      <c r="W617" s="107"/>
      <c r="X617" s="107"/>
      <c r="Y617" s="107"/>
      <c r="Z617" s="107"/>
    </row>
    <row r="618" spans="1:26" ht="15.75" customHeight="1">
      <c r="A618" s="107"/>
      <c r="B618" s="107"/>
      <c r="C618" s="107"/>
      <c r="D618" s="107"/>
      <c r="E618" s="107"/>
      <c r="F618" s="107"/>
      <c r="G618" s="479"/>
      <c r="H618" s="107"/>
      <c r="I618" s="107"/>
      <c r="J618" s="107"/>
      <c r="K618" s="107"/>
      <c r="L618" s="107"/>
      <c r="M618" s="109"/>
      <c r="N618" s="109"/>
      <c r="O618" s="107"/>
      <c r="P618" s="107"/>
      <c r="Q618" s="107"/>
      <c r="R618" s="107"/>
      <c r="S618" s="107"/>
      <c r="T618" s="107"/>
      <c r="U618" s="107"/>
      <c r="V618" s="107"/>
      <c r="W618" s="107"/>
      <c r="X618" s="107"/>
      <c r="Y618" s="107"/>
      <c r="Z618" s="107"/>
    </row>
    <row r="619" spans="1:26" ht="15.75" customHeight="1">
      <c r="A619" s="107"/>
      <c r="B619" s="107"/>
      <c r="C619" s="107"/>
      <c r="D619" s="107"/>
      <c r="E619" s="107"/>
      <c r="F619" s="107"/>
      <c r="G619" s="479"/>
      <c r="H619" s="107"/>
      <c r="I619" s="107"/>
      <c r="J619" s="107"/>
      <c r="K619" s="107"/>
      <c r="L619" s="107"/>
      <c r="M619" s="109"/>
      <c r="N619" s="109"/>
      <c r="O619" s="107"/>
      <c r="P619" s="107"/>
      <c r="Q619" s="107"/>
      <c r="R619" s="107"/>
      <c r="S619" s="107"/>
      <c r="T619" s="107"/>
      <c r="U619" s="107"/>
      <c r="V619" s="107"/>
      <c r="W619" s="107"/>
      <c r="X619" s="107"/>
      <c r="Y619" s="107"/>
      <c r="Z619" s="107"/>
    </row>
    <row r="620" spans="1:26" ht="15.75" customHeight="1">
      <c r="A620" s="107"/>
      <c r="B620" s="107"/>
      <c r="C620" s="107"/>
      <c r="D620" s="107"/>
      <c r="E620" s="107"/>
      <c r="F620" s="107"/>
      <c r="G620" s="479"/>
      <c r="H620" s="107"/>
      <c r="I620" s="107"/>
      <c r="J620" s="107"/>
      <c r="K620" s="107"/>
      <c r="L620" s="107"/>
      <c r="M620" s="109"/>
      <c r="N620" s="109"/>
      <c r="O620" s="107"/>
      <c r="P620" s="107"/>
      <c r="Q620" s="107"/>
      <c r="R620" s="107"/>
      <c r="S620" s="107"/>
      <c r="T620" s="107"/>
      <c r="U620" s="107"/>
      <c r="V620" s="107"/>
      <c r="W620" s="107"/>
      <c r="X620" s="107"/>
      <c r="Y620" s="107"/>
      <c r="Z620" s="107"/>
    </row>
    <row r="621" spans="1:26" ht="15.75" customHeight="1">
      <c r="A621" s="107"/>
      <c r="B621" s="107"/>
      <c r="C621" s="107"/>
      <c r="D621" s="107"/>
      <c r="E621" s="107"/>
      <c r="F621" s="107"/>
      <c r="G621" s="479"/>
      <c r="H621" s="107"/>
      <c r="I621" s="107"/>
      <c r="J621" s="107"/>
      <c r="K621" s="107"/>
      <c r="L621" s="107"/>
      <c r="M621" s="109"/>
      <c r="N621" s="109"/>
      <c r="O621" s="107"/>
      <c r="P621" s="107"/>
      <c r="Q621" s="107"/>
      <c r="R621" s="107"/>
      <c r="S621" s="107"/>
      <c r="T621" s="107"/>
      <c r="U621" s="107"/>
      <c r="V621" s="107"/>
      <c r="W621" s="107"/>
      <c r="X621" s="107"/>
      <c r="Y621" s="107"/>
      <c r="Z621" s="107"/>
    </row>
    <row r="622" spans="1:26" ht="15.75" customHeight="1">
      <c r="A622" s="107"/>
      <c r="B622" s="107"/>
      <c r="C622" s="107"/>
      <c r="D622" s="107"/>
      <c r="E622" s="107"/>
      <c r="F622" s="107"/>
      <c r="G622" s="479"/>
      <c r="H622" s="107"/>
      <c r="I622" s="107"/>
      <c r="J622" s="107"/>
      <c r="K622" s="107"/>
      <c r="L622" s="107"/>
      <c r="M622" s="109"/>
      <c r="N622" s="109"/>
      <c r="O622" s="107"/>
      <c r="P622" s="107"/>
      <c r="Q622" s="107"/>
      <c r="R622" s="107"/>
      <c r="S622" s="107"/>
      <c r="T622" s="107"/>
      <c r="U622" s="107"/>
      <c r="V622" s="107"/>
      <c r="W622" s="107"/>
      <c r="X622" s="107"/>
      <c r="Y622" s="107"/>
      <c r="Z622" s="107"/>
    </row>
    <row r="623" spans="1:26" ht="15.75" customHeight="1">
      <c r="A623" s="107"/>
      <c r="B623" s="107"/>
      <c r="C623" s="107"/>
      <c r="D623" s="107"/>
      <c r="E623" s="107"/>
      <c r="F623" s="107"/>
      <c r="G623" s="479"/>
      <c r="H623" s="107"/>
      <c r="I623" s="107"/>
      <c r="J623" s="107"/>
      <c r="K623" s="107"/>
      <c r="L623" s="107"/>
      <c r="M623" s="109"/>
      <c r="N623" s="109"/>
      <c r="O623" s="107"/>
      <c r="P623" s="107"/>
      <c r="Q623" s="107"/>
      <c r="R623" s="107"/>
      <c r="S623" s="107"/>
      <c r="T623" s="107"/>
      <c r="U623" s="107"/>
      <c r="V623" s="107"/>
      <c r="W623" s="107"/>
      <c r="X623" s="107"/>
      <c r="Y623" s="107"/>
      <c r="Z623" s="107"/>
    </row>
    <row r="624" spans="1:26" ht="15.75" customHeight="1">
      <c r="A624" s="107"/>
      <c r="B624" s="107"/>
      <c r="C624" s="107"/>
      <c r="D624" s="107"/>
      <c r="E624" s="107"/>
      <c r="F624" s="107"/>
      <c r="G624" s="479"/>
      <c r="H624" s="107"/>
      <c r="I624" s="107"/>
      <c r="J624" s="107"/>
      <c r="K624" s="107"/>
      <c r="L624" s="107"/>
      <c r="M624" s="109"/>
      <c r="N624" s="109"/>
      <c r="O624" s="107"/>
      <c r="P624" s="107"/>
      <c r="Q624" s="107"/>
      <c r="R624" s="107"/>
      <c r="S624" s="107"/>
      <c r="T624" s="107"/>
      <c r="U624" s="107"/>
      <c r="V624" s="107"/>
      <c r="W624" s="107"/>
      <c r="X624" s="107"/>
      <c r="Y624" s="107"/>
      <c r="Z624" s="107"/>
    </row>
    <row r="625" spans="1:26" ht="15.75" customHeight="1">
      <c r="A625" s="107"/>
      <c r="B625" s="107"/>
      <c r="C625" s="107"/>
      <c r="D625" s="107"/>
      <c r="E625" s="107"/>
      <c r="F625" s="107"/>
      <c r="G625" s="479"/>
      <c r="H625" s="107"/>
      <c r="I625" s="107"/>
      <c r="J625" s="107"/>
      <c r="K625" s="107"/>
      <c r="L625" s="107"/>
      <c r="M625" s="109"/>
      <c r="N625" s="109"/>
      <c r="O625" s="107"/>
      <c r="P625" s="107"/>
      <c r="Q625" s="107"/>
      <c r="R625" s="107"/>
      <c r="S625" s="107"/>
      <c r="T625" s="107"/>
      <c r="U625" s="107"/>
      <c r="V625" s="107"/>
      <c r="W625" s="107"/>
      <c r="X625" s="107"/>
      <c r="Y625" s="107"/>
      <c r="Z625" s="107"/>
    </row>
    <row r="626" spans="1:26" ht="15.75" customHeight="1">
      <c r="A626" s="107"/>
      <c r="B626" s="107"/>
      <c r="C626" s="107"/>
      <c r="D626" s="107"/>
      <c r="E626" s="107"/>
      <c r="F626" s="107"/>
      <c r="G626" s="479"/>
      <c r="H626" s="107"/>
      <c r="I626" s="107"/>
      <c r="J626" s="107"/>
      <c r="K626" s="107"/>
      <c r="L626" s="107"/>
      <c r="M626" s="109"/>
      <c r="N626" s="109"/>
      <c r="O626" s="107"/>
      <c r="P626" s="107"/>
      <c r="Q626" s="107"/>
      <c r="R626" s="107"/>
      <c r="S626" s="107"/>
      <c r="T626" s="107"/>
      <c r="U626" s="107"/>
      <c r="V626" s="107"/>
      <c r="W626" s="107"/>
      <c r="X626" s="107"/>
      <c r="Y626" s="107"/>
      <c r="Z626" s="107"/>
    </row>
    <row r="627" spans="1:26" ht="15.75" customHeight="1">
      <c r="A627" s="107"/>
      <c r="B627" s="107"/>
      <c r="C627" s="107"/>
      <c r="D627" s="107"/>
      <c r="E627" s="107"/>
      <c r="F627" s="107"/>
      <c r="G627" s="479"/>
      <c r="H627" s="107"/>
      <c r="I627" s="107"/>
      <c r="J627" s="107"/>
      <c r="K627" s="107"/>
      <c r="L627" s="107"/>
      <c r="M627" s="109"/>
      <c r="N627" s="109"/>
      <c r="O627" s="107"/>
      <c r="P627" s="107"/>
      <c r="Q627" s="107"/>
      <c r="R627" s="107"/>
      <c r="S627" s="107"/>
      <c r="T627" s="107"/>
      <c r="U627" s="107"/>
      <c r="V627" s="107"/>
      <c r="W627" s="107"/>
      <c r="X627" s="107"/>
      <c r="Y627" s="107"/>
      <c r="Z627" s="107"/>
    </row>
    <row r="628" spans="1:26" ht="15.75" customHeight="1">
      <c r="A628" s="107"/>
      <c r="B628" s="107"/>
      <c r="C628" s="107"/>
      <c r="D628" s="107"/>
      <c r="E628" s="107"/>
      <c r="F628" s="107"/>
      <c r="G628" s="479"/>
      <c r="H628" s="107"/>
      <c r="I628" s="107"/>
      <c r="J628" s="107"/>
      <c r="K628" s="107"/>
      <c r="L628" s="107"/>
      <c r="M628" s="109"/>
      <c r="N628" s="109"/>
      <c r="O628" s="107"/>
      <c r="P628" s="107"/>
      <c r="Q628" s="107"/>
      <c r="R628" s="107"/>
      <c r="S628" s="107"/>
      <c r="T628" s="107"/>
      <c r="U628" s="107"/>
      <c r="V628" s="107"/>
      <c r="W628" s="107"/>
      <c r="X628" s="107"/>
      <c r="Y628" s="107"/>
      <c r="Z628" s="107"/>
    </row>
    <row r="629" spans="1:26" ht="15.75" customHeight="1">
      <c r="A629" s="107"/>
      <c r="B629" s="107"/>
      <c r="C629" s="107"/>
      <c r="D629" s="107"/>
      <c r="E629" s="107"/>
      <c r="F629" s="107"/>
      <c r="G629" s="479"/>
      <c r="H629" s="107"/>
      <c r="I629" s="107"/>
      <c r="J629" s="107"/>
      <c r="K629" s="107"/>
      <c r="L629" s="107"/>
      <c r="M629" s="109"/>
      <c r="N629" s="109"/>
      <c r="O629" s="107"/>
      <c r="P629" s="107"/>
      <c r="Q629" s="107"/>
      <c r="R629" s="107"/>
      <c r="S629" s="107"/>
      <c r="T629" s="107"/>
      <c r="U629" s="107"/>
      <c r="V629" s="107"/>
      <c r="W629" s="107"/>
      <c r="X629" s="107"/>
      <c r="Y629" s="107"/>
      <c r="Z629" s="107"/>
    </row>
    <row r="630" spans="1:26" ht="15.75" customHeight="1">
      <c r="A630" s="107"/>
      <c r="B630" s="107"/>
      <c r="C630" s="107"/>
      <c r="D630" s="107"/>
      <c r="E630" s="107"/>
      <c r="F630" s="107"/>
      <c r="G630" s="479"/>
      <c r="H630" s="107"/>
      <c r="I630" s="107"/>
      <c r="J630" s="107"/>
      <c r="K630" s="107"/>
      <c r="L630" s="107"/>
      <c r="M630" s="109"/>
      <c r="N630" s="109"/>
      <c r="O630" s="107"/>
      <c r="P630" s="107"/>
      <c r="Q630" s="107"/>
      <c r="R630" s="107"/>
      <c r="S630" s="107"/>
      <c r="T630" s="107"/>
      <c r="U630" s="107"/>
      <c r="V630" s="107"/>
      <c r="W630" s="107"/>
      <c r="X630" s="107"/>
      <c r="Y630" s="107"/>
      <c r="Z630" s="107"/>
    </row>
    <row r="631" spans="1:26" ht="15.75" customHeight="1">
      <c r="A631" s="107"/>
      <c r="B631" s="107"/>
      <c r="C631" s="107"/>
      <c r="D631" s="107"/>
      <c r="E631" s="107"/>
      <c r="F631" s="107"/>
      <c r="G631" s="479"/>
      <c r="H631" s="107"/>
      <c r="I631" s="107"/>
      <c r="J631" s="107"/>
      <c r="K631" s="107"/>
      <c r="L631" s="107"/>
      <c r="M631" s="109"/>
      <c r="N631" s="109"/>
      <c r="O631" s="107"/>
      <c r="P631" s="107"/>
      <c r="Q631" s="107"/>
      <c r="R631" s="107"/>
      <c r="S631" s="107"/>
      <c r="T631" s="107"/>
      <c r="U631" s="107"/>
      <c r="V631" s="107"/>
      <c r="W631" s="107"/>
      <c r="X631" s="107"/>
      <c r="Y631" s="107"/>
      <c r="Z631" s="107"/>
    </row>
    <row r="632" spans="1:26" ht="15.75" customHeight="1">
      <c r="A632" s="107"/>
      <c r="B632" s="107"/>
      <c r="C632" s="107"/>
      <c r="D632" s="107"/>
      <c r="E632" s="107"/>
      <c r="F632" s="107"/>
      <c r="G632" s="479"/>
      <c r="H632" s="107"/>
      <c r="I632" s="107"/>
      <c r="J632" s="107"/>
      <c r="K632" s="107"/>
      <c r="L632" s="107"/>
      <c r="M632" s="109"/>
      <c r="N632" s="109"/>
      <c r="O632" s="107"/>
      <c r="P632" s="107"/>
      <c r="Q632" s="107"/>
      <c r="R632" s="107"/>
      <c r="S632" s="107"/>
      <c r="T632" s="107"/>
      <c r="U632" s="107"/>
      <c r="V632" s="107"/>
      <c r="W632" s="107"/>
      <c r="X632" s="107"/>
      <c r="Y632" s="107"/>
      <c r="Z632" s="107"/>
    </row>
    <row r="633" spans="1:26" ht="15.75" customHeight="1">
      <c r="A633" s="107"/>
      <c r="B633" s="107"/>
      <c r="C633" s="107"/>
      <c r="D633" s="107"/>
      <c r="E633" s="107"/>
      <c r="F633" s="107"/>
      <c r="G633" s="479"/>
      <c r="H633" s="107"/>
      <c r="I633" s="107"/>
      <c r="J633" s="107"/>
      <c r="K633" s="107"/>
      <c r="L633" s="107"/>
      <c r="M633" s="109"/>
      <c r="N633" s="109"/>
      <c r="O633" s="107"/>
      <c r="P633" s="107"/>
      <c r="Q633" s="107"/>
      <c r="R633" s="107"/>
      <c r="S633" s="107"/>
      <c r="T633" s="107"/>
      <c r="U633" s="107"/>
      <c r="V633" s="107"/>
      <c r="W633" s="107"/>
      <c r="X633" s="107"/>
      <c r="Y633" s="107"/>
      <c r="Z633" s="107"/>
    </row>
    <row r="634" spans="1:26" ht="15.75" customHeight="1">
      <c r="A634" s="107"/>
      <c r="B634" s="107"/>
      <c r="C634" s="107"/>
      <c r="D634" s="107"/>
      <c r="E634" s="107"/>
      <c r="F634" s="107"/>
      <c r="G634" s="479"/>
      <c r="H634" s="107"/>
      <c r="I634" s="107"/>
      <c r="J634" s="107"/>
      <c r="K634" s="107"/>
      <c r="L634" s="107"/>
      <c r="M634" s="109"/>
      <c r="N634" s="109"/>
      <c r="O634" s="107"/>
      <c r="P634" s="107"/>
      <c r="Q634" s="107"/>
      <c r="R634" s="107"/>
      <c r="S634" s="107"/>
      <c r="T634" s="107"/>
      <c r="U634" s="107"/>
      <c r="V634" s="107"/>
      <c r="W634" s="107"/>
      <c r="X634" s="107"/>
      <c r="Y634" s="107"/>
      <c r="Z634" s="107"/>
    </row>
    <row r="635" spans="1:26" ht="15.75" customHeight="1">
      <c r="A635" s="107"/>
      <c r="B635" s="107"/>
      <c r="C635" s="107"/>
      <c r="D635" s="107"/>
      <c r="E635" s="107"/>
      <c r="F635" s="107"/>
      <c r="G635" s="479"/>
      <c r="H635" s="107"/>
      <c r="I635" s="107"/>
      <c r="J635" s="107"/>
      <c r="K635" s="107"/>
      <c r="L635" s="107"/>
      <c r="M635" s="109"/>
      <c r="N635" s="109"/>
      <c r="O635" s="107"/>
      <c r="P635" s="107"/>
      <c r="Q635" s="107"/>
      <c r="R635" s="107"/>
      <c r="S635" s="107"/>
      <c r="T635" s="107"/>
      <c r="U635" s="107"/>
      <c r="V635" s="107"/>
      <c r="W635" s="107"/>
      <c r="X635" s="107"/>
      <c r="Y635" s="107"/>
      <c r="Z635" s="107"/>
    </row>
    <row r="636" spans="1:26" ht="15.75" customHeight="1">
      <c r="A636" s="107"/>
      <c r="B636" s="107"/>
      <c r="C636" s="107"/>
      <c r="D636" s="107"/>
      <c r="E636" s="107"/>
      <c r="F636" s="107"/>
      <c r="G636" s="479"/>
      <c r="H636" s="107"/>
      <c r="I636" s="107"/>
      <c r="J636" s="107"/>
      <c r="K636" s="107"/>
      <c r="L636" s="107"/>
      <c r="M636" s="109"/>
      <c r="N636" s="109"/>
      <c r="O636" s="107"/>
      <c r="P636" s="107"/>
      <c r="Q636" s="107"/>
      <c r="R636" s="107"/>
      <c r="S636" s="107"/>
      <c r="T636" s="107"/>
      <c r="U636" s="107"/>
      <c r="V636" s="107"/>
      <c r="W636" s="107"/>
      <c r="X636" s="107"/>
      <c r="Y636" s="107"/>
      <c r="Z636" s="107"/>
    </row>
    <row r="637" spans="1:26" ht="15.75" customHeight="1">
      <c r="A637" s="107"/>
      <c r="B637" s="107"/>
      <c r="C637" s="107"/>
      <c r="D637" s="107"/>
      <c r="E637" s="107"/>
      <c r="F637" s="107"/>
      <c r="G637" s="479"/>
      <c r="H637" s="107"/>
      <c r="I637" s="107"/>
      <c r="J637" s="107"/>
      <c r="K637" s="107"/>
      <c r="L637" s="107"/>
      <c r="M637" s="109"/>
      <c r="N637" s="109"/>
      <c r="O637" s="107"/>
      <c r="P637" s="107"/>
      <c r="Q637" s="107"/>
      <c r="R637" s="107"/>
      <c r="S637" s="107"/>
      <c r="T637" s="107"/>
      <c r="U637" s="107"/>
      <c r="V637" s="107"/>
      <c r="W637" s="107"/>
      <c r="X637" s="107"/>
      <c r="Y637" s="107"/>
      <c r="Z637" s="107"/>
    </row>
    <row r="638" spans="1:26" ht="15.75" customHeight="1">
      <c r="A638" s="107"/>
      <c r="B638" s="107"/>
      <c r="C638" s="107"/>
      <c r="D638" s="107"/>
      <c r="E638" s="107"/>
      <c r="F638" s="107"/>
      <c r="G638" s="479"/>
      <c r="H638" s="107"/>
      <c r="I638" s="107"/>
      <c r="J638" s="107"/>
      <c r="K638" s="107"/>
      <c r="L638" s="107"/>
      <c r="M638" s="109"/>
      <c r="N638" s="109"/>
      <c r="O638" s="107"/>
      <c r="P638" s="107"/>
      <c r="Q638" s="107"/>
      <c r="R638" s="107"/>
      <c r="S638" s="107"/>
      <c r="T638" s="107"/>
      <c r="U638" s="107"/>
      <c r="V638" s="107"/>
      <c r="W638" s="107"/>
      <c r="X638" s="107"/>
      <c r="Y638" s="107"/>
      <c r="Z638" s="107"/>
    </row>
    <row r="639" spans="1:26" ht="15.75" customHeight="1">
      <c r="A639" s="107"/>
      <c r="B639" s="107"/>
      <c r="C639" s="107"/>
      <c r="D639" s="107"/>
      <c r="E639" s="107"/>
      <c r="F639" s="107"/>
      <c r="G639" s="479"/>
      <c r="H639" s="107"/>
      <c r="I639" s="107"/>
      <c r="J639" s="107"/>
      <c r="K639" s="107"/>
      <c r="L639" s="107"/>
      <c r="M639" s="109"/>
      <c r="N639" s="109"/>
      <c r="O639" s="107"/>
      <c r="P639" s="107"/>
      <c r="Q639" s="107"/>
      <c r="R639" s="107"/>
      <c r="S639" s="107"/>
      <c r="T639" s="107"/>
      <c r="U639" s="107"/>
      <c r="V639" s="107"/>
      <c r="W639" s="107"/>
      <c r="X639" s="107"/>
      <c r="Y639" s="107"/>
      <c r="Z639" s="107"/>
    </row>
    <row r="640" spans="1:26" ht="15.75" customHeight="1">
      <c r="A640" s="107"/>
      <c r="B640" s="107"/>
      <c r="C640" s="107"/>
      <c r="D640" s="107"/>
      <c r="E640" s="107"/>
      <c r="F640" s="107"/>
      <c r="G640" s="479"/>
      <c r="H640" s="107"/>
      <c r="I640" s="107"/>
      <c r="J640" s="107"/>
      <c r="K640" s="107"/>
      <c r="L640" s="107"/>
      <c r="M640" s="109"/>
      <c r="N640" s="109"/>
      <c r="O640" s="107"/>
      <c r="P640" s="107"/>
      <c r="Q640" s="107"/>
      <c r="R640" s="107"/>
      <c r="S640" s="107"/>
      <c r="T640" s="107"/>
      <c r="U640" s="107"/>
      <c r="V640" s="107"/>
      <c r="W640" s="107"/>
      <c r="X640" s="107"/>
      <c r="Y640" s="107"/>
      <c r="Z640" s="107"/>
    </row>
    <row r="641" spans="1:26" ht="15.75" customHeight="1">
      <c r="A641" s="107"/>
      <c r="B641" s="107"/>
      <c r="C641" s="107"/>
      <c r="D641" s="107"/>
      <c r="E641" s="107"/>
      <c r="F641" s="107"/>
      <c r="G641" s="479"/>
      <c r="H641" s="107"/>
      <c r="I641" s="107"/>
      <c r="J641" s="107"/>
      <c r="K641" s="107"/>
      <c r="L641" s="107"/>
      <c r="M641" s="109"/>
      <c r="N641" s="109"/>
      <c r="O641" s="107"/>
      <c r="P641" s="107"/>
      <c r="Q641" s="107"/>
      <c r="R641" s="107"/>
      <c r="S641" s="107"/>
      <c r="T641" s="107"/>
      <c r="U641" s="107"/>
      <c r="V641" s="107"/>
      <c r="W641" s="107"/>
      <c r="X641" s="107"/>
      <c r="Y641" s="107"/>
      <c r="Z641" s="107"/>
    </row>
    <row r="642" spans="1:26" ht="15.75" customHeight="1">
      <c r="A642" s="107"/>
      <c r="B642" s="107"/>
      <c r="C642" s="107"/>
      <c r="D642" s="107"/>
      <c r="E642" s="107"/>
      <c r="F642" s="107"/>
      <c r="G642" s="479"/>
      <c r="H642" s="107"/>
      <c r="I642" s="107"/>
      <c r="J642" s="107"/>
      <c r="K642" s="107"/>
      <c r="L642" s="107"/>
      <c r="M642" s="109"/>
      <c r="N642" s="109"/>
      <c r="O642" s="107"/>
      <c r="P642" s="107"/>
      <c r="Q642" s="107"/>
      <c r="R642" s="107"/>
      <c r="S642" s="107"/>
      <c r="T642" s="107"/>
      <c r="U642" s="107"/>
      <c r="V642" s="107"/>
      <c r="W642" s="107"/>
      <c r="X642" s="107"/>
      <c r="Y642" s="107"/>
      <c r="Z642" s="107"/>
    </row>
    <row r="643" spans="1:26" ht="15.75" customHeight="1">
      <c r="A643" s="107"/>
      <c r="B643" s="107"/>
      <c r="C643" s="107"/>
      <c r="D643" s="107"/>
      <c r="E643" s="107"/>
      <c r="F643" s="107"/>
      <c r="G643" s="479"/>
      <c r="H643" s="107"/>
      <c r="I643" s="107"/>
      <c r="J643" s="107"/>
      <c r="K643" s="107"/>
      <c r="L643" s="107"/>
      <c r="M643" s="109"/>
      <c r="N643" s="109"/>
      <c r="O643" s="107"/>
      <c r="P643" s="107"/>
      <c r="Q643" s="107"/>
      <c r="R643" s="107"/>
      <c r="S643" s="107"/>
      <c r="T643" s="107"/>
      <c r="U643" s="107"/>
      <c r="V643" s="107"/>
      <c r="W643" s="107"/>
      <c r="X643" s="107"/>
      <c r="Y643" s="107"/>
      <c r="Z643" s="107"/>
    </row>
    <row r="644" spans="1:26" ht="15.75" customHeight="1">
      <c r="A644" s="107"/>
      <c r="B644" s="107"/>
      <c r="C644" s="107"/>
      <c r="D644" s="107"/>
      <c r="E644" s="107"/>
      <c r="F644" s="107"/>
      <c r="G644" s="479"/>
      <c r="H644" s="107"/>
      <c r="I644" s="107"/>
      <c r="J644" s="107"/>
      <c r="K644" s="107"/>
      <c r="L644" s="107"/>
      <c r="M644" s="109"/>
      <c r="N644" s="109"/>
      <c r="O644" s="107"/>
      <c r="P644" s="107"/>
      <c r="Q644" s="107"/>
      <c r="R644" s="107"/>
      <c r="S644" s="107"/>
      <c r="T644" s="107"/>
      <c r="U644" s="107"/>
      <c r="V644" s="107"/>
      <c r="W644" s="107"/>
      <c r="X644" s="107"/>
      <c r="Y644" s="107"/>
      <c r="Z644" s="107"/>
    </row>
    <row r="645" spans="1:26" ht="15.75" customHeight="1">
      <c r="A645" s="107"/>
      <c r="B645" s="107"/>
      <c r="C645" s="107"/>
      <c r="D645" s="107"/>
      <c r="E645" s="107"/>
      <c r="F645" s="107"/>
      <c r="G645" s="479"/>
      <c r="H645" s="107"/>
      <c r="I645" s="107"/>
      <c r="J645" s="107"/>
      <c r="K645" s="107"/>
      <c r="L645" s="107"/>
      <c r="M645" s="109"/>
      <c r="N645" s="109"/>
      <c r="O645" s="107"/>
      <c r="P645" s="107"/>
      <c r="Q645" s="107"/>
      <c r="R645" s="107"/>
      <c r="S645" s="107"/>
      <c r="T645" s="107"/>
      <c r="U645" s="107"/>
      <c r="V645" s="107"/>
      <c r="W645" s="107"/>
      <c r="X645" s="107"/>
      <c r="Y645" s="107"/>
      <c r="Z645" s="107"/>
    </row>
    <row r="646" spans="1:26" ht="15.75" customHeight="1">
      <c r="A646" s="107"/>
      <c r="B646" s="107"/>
      <c r="C646" s="107"/>
      <c r="D646" s="107"/>
      <c r="E646" s="107"/>
      <c r="F646" s="107"/>
      <c r="G646" s="479"/>
      <c r="H646" s="107"/>
      <c r="I646" s="107"/>
      <c r="J646" s="107"/>
      <c r="K646" s="107"/>
      <c r="L646" s="107"/>
      <c r="M646" s="109"/>
      <c r="N646" s="109"/>
      <c r="O646" s="107"/>
      <c r="P646" s="107"/>
      <c r="Q646" s="107"/>
      <c r="R646" s="107"/>
      <c r="S646" s="107"/>
      <c r="T646" s="107"/>
      <c r="U646" s="107"/>
      <c r="V646" s="107"/>
      <c r="W646" s="107"/>
      <c r="X646" s="107"/>
      <c r="Y646" s="107"/>
      <c r="Z646" s="107"/>
    </row>
    <row r="647" spans="1:26" ht="15.75" customHeight="1">
      <c r="A647" s="107"/>
      <c r="B647" s="107"/>
      <c r="C647" s="107"/>
      <c r="D647" s="107"/>
      <c r="E647" s="107"/>
      <c r="F647" s="107"/>
      <c r="G647" s="479"/>
      <c r="H647" s="107"/>
      <c r="I647" s="107"/>
      <c r="J647" s="107"/>
      <c r="K647" s="107"/>
      <c r="L647" s="107"/>
      <c r="M647" s="109"/>
      <c r="N647" s="109"/>
      <c r="O647" s="107"/>
      <c r="P647" s="107"/>
      <c r="Q647" s="107"/>
      <c r="R647" s="107"/>
      <c r="S647" s="107"/>
      <c r="T647" s="107"/>
      <c r="U647" s="107"/>
      <c r="V647" s="107"/>
      <c r="W647" s="107"/>
      <c r="X647" s="107"/>
      <c r="Y647" s="107"/>
      <c r="Z647" s="107"/>
    </row>
    <row r="648" spans="1:26" ht="15.75" customHeight="1">
      <c r="A648" s="107"/>
      <c r="B648" s="107"/>
      <c r="C648" s="107"/>
      <c r="D648" s="107"/>
      <c r="E648" s="107"/>
      <c r="F648" s="107"/>
      <c r="G648" s="479"/>
      <c r="H648" s="107"/>
      <c r="I648" s="107"/>
      <c r="J648" s="107"/>
      <c r="K648" s="107"/>
      <c r="L648" s="107"/>
      <c r="M648" s="109"/>
      <c r="N648" s="109"/>
      <c r="O648" s="107"/>
      <c r="P648" s="107"/>
      <c r="Q648" s="107"/>
      <c r="R648" s="107"/>
      <c r="S648" s="107"/>
      <c r="T648" s="107"/>
      <c r="U648" s="107"/>
      <c r="V648" s="107"/>
      <c r="W648" s="107"/>
      <c r="X648" s="107"/>
      <c r="Y648" s="107"/>
      <c r="Z648" s="107"/>
    </row>
    <row r="649" spans="1:26" ht="15.75" customHeight="1">
      <c r="A649" s="107"/>
      <c r="B649" s="107"/>
      <c r="C649" s="107"/>
      <c r="D649" s="107"/>
      <c r="E649" s="107"/>
      <c r="F649" s="107"/>
      <c r="G649" s="479"/>
      <c r="H649" s="107"/>
      <c r="I649" s="107"/>
      <c r="J649" s="107"/>
      <c r="K649" s="107"/>
      <c r="L649" s="107"/>
      <c r="M649" s="109"/>
      <c r="N649" s="109"/>
      <c r="O649" s="107"/>
      <c r="P649" s="107"/>
      <c r="Q649" s="107"/>
      <c r="R649" s="107"/>
      <c r="S649" s="107"/>
      <c r="T649" s="107"/>
      <c r="U649" s="107"/>
      <c r="V649" s="107"/>
      <c r="W649" s="107"/>
      <c r="X649" s="107"/>
      <c r="Y649" s="107"/>
      <c r="Z649" s="107"/>
    </row>
    <row r="650" spans="1:26" ht="15.75" customHeight="1">
      <c r="A650" s="107"/>
      <c r="B650" s="107"/>
      <c r="C650" s="107"/>
      <c r="D650" s="107"/>
      <c r="E650" s="107"/>
      <c r="F650" s="107"/>
      <c r="G650" s="479"/>
      <c r="H650" s="107"/>
      <c r="I650" s="107"/>
      <c r="J650" s="107"/>
      <c r="K650" s="107"/>
      <c r="L650" s="107"/>
      <c r="M650" s="109"/>
      <c r="N650" s="109"/>
      <c r="O650" s="107"/>
      <c r="P650" s="107"/>
      <c r="Q650" s="107"/>
      <c r="R650" s="107"/>
      <c r="S650" s="107"/>
      <c r="T650" s="107"/>
      <c r="U650" s="107"/>
      <c r="V650" s="107"/>
      <c r="W650" s="107"/>
      <c r="X650" s="107"/>
      <c r="Y650" s="107"/>
      <c r="Z650" s="107"/>
    </row>
    <row r="651" spans="1:26" ht="15.75" customHeight="1">
      <c r="A651" s="107"/>
      <c r="B651" s="107"/>
      <c r="C651" s="107"/>
      <c r="D651" s="107"/>
      <c r="E651" s="107"/>
      <c r="F651" s="107"/>
      <c r="G651" s="479"/>
      <c r="H651" s="107"/>
      <c r="I651" s="107"/>
      <c r="J651" s="107"/>
      <c r="K651" s="107"/>
      <c r="L651" s="107"/>
      <c r="M651" s="109"/>
      <c r="N651" s="109"/>
      <c r="O651" s="107"/>
      <c r="P651" s="107"/>
      <c r="Q651" s="107"/>
      <c r="R651" s="107"/>
      <c r="S651" s="107"/>
      <c r="T651" s="107"/>
      <c r="U651" s="107"/>
      <c r="V651" s="107"/>
      <c r="W651" s="107"/>
      <c r="X651" s="107"/>
      <c r="Y651" s="107"/>
      <c r="Z651" s="107"/>
    </row>
    <row r="652" spans="1:26" ht="15.75" customHeight="1">
      <c r="A652" s="107"/>
      <c r="B652" s="107"/>
      <c r="C652" s="107"/>
      <c r="D652" s="107"/>
      <c r="E652" s="107"/>
      <c r="F652" s="107"/>
      <c r="G652" s="479"/>
      <c r="H652" s="107"/>
      <c r="I652" s="107"/>
      <c r="J652" s="107"/>
      <c r="K652" s="107"/>
      <c r="L652" s="107"/>
      <c r="M652" s="109"/>
      <c r="N652" s="109"/>
      <c r="O652" s="107"/>
      <c r="P652" s="107"/>
      <c r="Q652" s="107"/>
      <c r="R652" s="107"/>
      <c r="S652" s="107"/>
      <c r="T652" s="107"/>
      <c r="U652" s="107"/>
      <c r="V652" s="107"/>
      <c r="W652" s="107"/>
      <c r="X652" s="107"/>
      <c r="Y652" s="107"/>
      <c r="Z652" s="107"/>
    </row>
    <row r="653" spans="1:26" ht="15.75" customHeight="1">
      <c r="A653" s="107"/>
      <c r="B653" s="107"/>
      <c r="C653" s="107"/>
      <c r="D653" s="107"/>
      <c r="E653" s="107"/>
      <c r="F653" s="107"/>
      <c r="G653" s="479"/>
      <c r="H653" s="107"/>
      <c r="I653" s="107"/>
      <c r="J653" s="107"/>
      <c r="K653" s="107"/>
      <c r="L653" s="107"/>
      <c r="M653" s="109"/>
      <c r="N653" s="109"/>
      <c r="O653" s="107"/>
      <c r="P653" s="107"/>
      <c r="Q653" s="107"/>
      <c r="R653" s="107"/>
      <c r="S653" s="107"/>
      <c r="T653" s="107"/>
      <c r="U653" s="107"/>
      <c r="V653" s="107"/>
      <c r="W653" s="107"/>
      <c r="X653" s="107"/>
      <c r="Y653" s="107"/>
      <c r="Z653" s="107"/>
    </row>
    <row r="654" spans="1:26" ht="15.75" customHeight="1">
      <c r="A654" s="107"/>
      <c r="B654" s="107"/>
      <c r="C654" s="107"/>
      <c r="D654" s="107"/>
      <c r="E654" s="107"/>
      <c r="F654" s="107"/>
      <c r="G654" s="479"/>
      <c r="H654" s="107"/>
      <c r="I654" s="107"/>
      <c r="J654" s="107"/>
      <c r="K654" s="107"/>
      <c r="L654" s="107"/>
      <c r="M654" s="109"/>
      <c r="N654" s="109"/>
      <c r="O654" s="107"/>
      <c r="P654" s="107"/>
      <c r="Q654" s="107"/>
      <c r="R654" s="107"/>
      <c r="S654" s="107"/>
      <c r="T654" s="107"/>
      <c r="U654" s="107"/>
      <c r="V654" s="107"/>
      <c r="W654" s="107"/>
      <c r="X654" s="107"/>
      <c r="Y654" s="107"/>
      <c r="Z654" s="107"/>
    </row>
    <row r="655" spans="1:26" ht="15.75" customHeight="1">
      <c r="A655" s="107"/>
      <c r="B655" s="107"/>
      <c r="C655" s="107"/>
      <c r="D655" s="107"/>
      <c r="E655" s="107"/>
      <c r="F655" s="107"/>
      <c r="G655" s="479"/>
      <c r="H655" s="107"/>
      <c r="I655" s="107"/>
      <c r="J655" s="107"/>
      <c r="K655" s="107"/>
      <c r="L655" s="107"/>
      <c r="M655" s="109"/>
      <c r="N655" s="109"/>
      <c r="O655" s="107"/>
      <c r="P655" s="107"/>
      <c r="Q655" s="107"/>
      <c r="R655" s="107"/>
      <c r="S655" s="107"/>
      <c r="T655" s="107"/>
      <c r="U655" s="107"/>
      <c r="V655" s="107"/>
      <c r="W655" s="107"/>
      <c r="X655" s="107"/>
      <c r="Y655" s="107"/>
      <c r="Z655" s="107"/>
    </row>
    <row r="656" spans="1:26" ht="15.75" customHeight="1">
      <c r="A656" s="107"/>
      <c r="B656" s="107"/>
      <c r="C656" s="107"/>
      <c r="D656" s="107"/>
      <c r="E656" s="107"/>
      <c r="F656" s="107"/>
      <c r="G656" s="479"/>
      <c r="H656" s="107"/>
      <c r="I656" s="107"/>
      <c r="J656" s="107"/>
      <c r="K656" s="107"/>
      <c r="L656" s="107"/>
      <c r="M656" s="109"/>
      <c r="N656" s="109"/>
      <c r="O656" s="107"/>
      <c r="P656" s="107"/>
      <c r="Q656" s="107"/>
      <c r="R656" s="107"/>
      <c r="S656" s="107"/>
      <c r="T656" s="107"/>
      <c r="U656" s="107"/>
      <c r="V656" s="107"/>
      <c r="W656" s="107"/>
      <c r="X656" s="107"/>
      <c r="Y656" s="107"/>
      <c r="Z656" s="107"/>
    </row>
    <row r="657" spans="1:26" ht="15.75" customHeight="1">
      <c r="A657" s="107"/>
      <c r="B657" s="107"/>
      <c r="C657" s="107"/>
      <c r="D657" s="107"/>
      <c r="E657" s="107"/>
      <c r="F657" s="107"/>
      <c r="G657" s="479"/>
      <c r="H657" s="107"/>
      <c r="I657" s="107"/>
      <c r="J657" s="107"/>
      <c r="K657" s="107"/>
      <c r="L657" s="107"/>
      <c r="M657" s="109"/>
      <c r="N657" s="109"/>
      <c r="O657" s="107"/>
      <c r="P657" s="107"/>
      <c r="Q657" s="107"/>
      <c r="R657" s="107"/>
      <c r="S657" s="107"/>
      <c r="T657" s="107"/>
      <c r="U657" s="107"/>
      <c r="V657" s="107"/>
      <c r="W657" s="107"/>
      <c r="X657" s="107"/>
      <c r="Y657" s="107"/>
      <c r="Z657" s="107"/>
    </row>
    <row r="658" spans="1:26" ht="15.75" customHeight="1">
      <c r="A658" s="107"/>
      <c r="B658" s="107"/>
      <c r="C658" s="107"/>
      <c r="D658" s="107"/>
      <c r="E658" s="107"/>
      <c r="F658" s="107"/>
      <c r="G658" s="479"/>
      <c r="H658" s="107"/>
      <c r="I658" s="107"/>
      <c r="J658" s="107"/>
      <c r="K658" s="107"/>
      <c r="L658" s="107"/>
      <c r="M658" s="109"/>
      <c r="N658" s="109"/>
      <c r="O658" s="107"/>
      <c r="P658" s="107"/>
      <c r="Q658" s="107"/>
      <c r="R658" s="107"/>
      <c r="S658" s="107"/>
      <c r="T658" s="107"/>
      <c r="U658" s="107"/>
      <c r="V658" s="107"/>
      <c r="W658" s="107"/>
      <c r="X658" s="107"/>
      <c r="Y658" s="107"/>
      <c r="Z658" s="107"/>
    </row>
    <row r="659" spans="1:26" ht="15.75" customHeight="1">
      <c r="A659" s="107"/>
      <c r="B659" s="107"/>
      <c r="C659" s="107"/>
      <c r="D659" s="107"/>
      <c r="E659" s="107"/>
      <c r="F659" s="107"/>
      <c r="G659" s="479"/>
      <c r="H659" s="107"/>
      <c r="I659" s="107"/>
      <c r="J659" s="107"/>
      <c r="K659" s="107"/>
      <c r="L659" s="107"/>
      <c r="M659" s="109"/>
      <c r="N659" s="109"/>
      <c r="O659" s="107"/>
      <c r="P659" s="107"/>
      <c r="Q659" s="107"/>
      <c r="R659" s="107"/>
      <c r="S659" s="107"/>
      <c r="T659" s="107"/>
      <c r="U659" s="107"/>
      <c r="V659" s="107"/>
      <c r="W659" s="107"/>
      <c r="X659" s="107"/>
      <c r="Y659" s="107"/>
      <c r="Z659" s="107"/>
    </row>
    <row r="660" spans="1:26" ht="15.75" customHeight="1">
      <c r="A660" s="107"/>
      <c r="B660" s="107"/>
      <c r="C660" s="107"/>
      <c r="D660" s="107"/>
      <c r="E660" s="107"/>
      <c r="F660" s="107"/>
      <c r="G660" s="479"/>
      <c r="H660" s="107"/>
      <c r="I660" s="107"/>
      <c r="J660" s="107"/>
      <c r="K660" s="107"/>
      <c r="L660" s="107"/>
      <c r="M660" s="109"/>
      <c r="N660" s="109"/>
      <c r="O660" s="107"/>
      <c r="P660" s="107"/>
      <c r="Q660" s="107"/>
      <c r="R660" s="107"/>
      <c r="S660" s="107"/>
      <c r="T660" s="107"/>
      <c r="U660" s="107"/>
      <c r="V660" s="107"/>
      <c r="W660" s="107"/>
      <c r="X660" s="107"/>
      <c r="Y660" s="107"/>
      <c r="Z660" s="107"/>
    </row>
    <row r="661" spans="1:26" ht="15.75" customHeight="1">
      <c r="A661" s="107"/>
      <c r="B661" s="107"/>
      <c r="C661" s="107"/>
      <c r="D661" s="107"/>
      <c r="E661" s="107"/>
      <c r="F661" s="107"/>
      <c r="G661" s="479"/>
      <c r="H661" s="107"/>
      <c r="I661" s="107"/>
      <c r="J661" s="107"/>
      <c r="K661" s="107"/>
      <c r="L661" s="107"/>
      <c r="M661" s="109"/>
      <c r="N661" s="109"/>
      <c r="O661" s="107"/>
      <c r="P661" s="107"/>
      <c r="Q661" s="107"/>
      <c r="R661" s="107"/>
      <c r="S661" s="107"/>
      <c r="T661" s="107"/>
      <c r="U661" s="107"/>
      <c r="V661" s="107"/>
      <c r="W661" s="107"/>
      <c r="X661" s="107"/>
      <c r="Y661" s="107"/>
      <c r="Z661" s="107"/>
    </row>
    <row r="662" spans="1:26" ht="15.75" customHeight="1">
      <c r="A662" s="107"/>
      <c r="B662" s="107"/>
      <c r="C662" s="107"/>
      <c r="D662" s="107"/>
      <c r="E662" s="107"/>
      <c r="F662" s="107"/>
      <c r="G662" s="479"/>
      <c r="H662" s="107"/>
      <c r="I662" s="107"/>
      <c r="J662" s="107"/>
      <c r="K662" s="107"/>
      <c r="L662" s="107"/>
      <c r="M662" s="109"/>
      <c r="N662" s="109"/>
      <c r="O662" s="107"/>
      <c r="P662" s="107"/>
      <c r="Q662" s="107"/>
      <c r="R662" s="107"/>
      <c r="S662" s="107"/>
      <c r="T662" s="107"/>
      <c r="U662" s="107"/>
      <c r="V662" s="107"/>
      <c r="W662" s="107"/>
      <c r="X662" s="107"/>
      <c r="Y662" s="107"/>
      <c r="Z662" s="107"/>
    </row>
    <row r="663" spans="1:26" ht="15.75" customHeight="1">
      <c r="A663" s="107"/>
      <c r="B663" s="107"/>
      <c r="C663" s="107"/>
      <c r="D663" s="107"/>
      <c r="E663" s="107"/>
      <c r="F663" s="107"/>
      <c r="G663" s="479"/>
      <c r="H663" s="107"/>
      <c r="I663" s="107"/>
      <c r="J663" s="107"/>
      <c r="K663" s="107"/>
      <c r="L663" s="107"/>
      <c r="M663" s="109"/>
      <c r="N663" s="109"/>
      <c r="O663" s="107"/>
      <c r="P663" s="107"/>
      <c r="Q663" s="107"/>
      <c r="R663" s="107"/>
      <c r="S663" s="107"/>
      <c r="T663" s="107"/>
      <c r="U663" s="107"/>
      <c r="V663" s="107"/>
      <c r="W663" s="107"/>
      <c r="X663" s="107"/>
      <c r="Y663" s="107"/>
      <c r="Z663" s="107"/>
    </row>
    <row r="664" spans="1:26" ht="15.75" customHeight="1">
      <c r="A664" s="107"/>
      <c r="B664" s="107"/>
      <c r="C664" s="107"/>
      <c r="D664" s="107"/>
      <c r="E664" s="107"/>
      <c r="F664" s="107"/>
      <c r="G664" s="479"/>
      <c r="H664" s="107"/>
      <c r="I664" s="107"/>
      <c r="J664" s="107"/>
      <c r="K664" s="107"/>
      <c r="L664" s="107"/>
      <c r="M664" s="109"/>
      <c r="N664" s="109"/>
      <c r="O664" s="107"/>
      <c r="P664" s="107"/>
      <c r="Q664" s="107"/>
      <c r="R664" s="107"/>
      <c r="S664" s="107"/>
      <c r="T664" s="107"/>
      <c r="U664" s="107"/>
      <c r="V664" s="107"/>
      <c r="W664" s="107"/>
      <c r="X664" s="107"/>
      <c r="Y664" s="107"/>
      <c r="Z664" s="107"/>
    </row>
    <row r="665" spans="1:26" ht="15.75" customHeight="1">
      <c r="A665" s="107"/>
      <c r="B665" s="107"/>
      <c r="C665" s="107"/>
      <c r="D665" s="107"/>
      <c r="E665" s="107"/>
      <c r="F665" s="107"/>
      <c r="G665" s="479"/>
      <c r="H665" s="107"/>
      <c r="I665" s="107"/>
      <c r="J665" s="107"/>
      <c r="K665" s="107"/>
      <c r="L665" s="107"/>
      <c r="M665" s="109"/>
      <c r="N665" s="109"/>
      <c r="O665" s="107"/>
      <c r="P665" s="107"/>
      <c r="Q665" s="107"/>
      <c r="R665" s="107"/>
      <c r="S665" s="107"/>
      <c r="T665" s="107"/>
      <c r="U665" s="107"/>
      <c r="V665" s="107"/>
      <c r="W665" s="107"/>
      <c r="X665" s="107"/>
      <c r="Y665" s="107"/>
      <c r="Z665" s="107"/>
    </row>
    <row r="666" spans="1:26" ht="15.75" customHeight="1">
      <c r="A666" s="107"/>
      <c r="B666" s="107"/>
      <c r="C666" s="107"/>
      <c r="D666" s="107"/>
      <c r="E666" s="107"/>
      <c r="F666" s="107"/>
      <c r="G666" s="479"/>
      <c r="H666" s="107"/>
      <c r="I666" s="107"/>
      <c r="J666" s="107"/>
      <c r="K666" s="107"/>
      <c r="L666" s="107"/>
      <c r="M666" s="109"/>
      <c r="N666" s="109"/>
      <c r="O666" s="107"/>
      <c r="P666" s="107"/>
      <c r="Q666" s="107"/>
      <c r="R666" s="107"/>
      <c r="S666" s="107"/>
      <c r="T666" s="107"/>
      <c r="U666" s="107"/>
      <c r="V666" s="107"/>
      <c r="W666" s="107"/>
      <c r="X666" s="107"/>
      <c r="Y666" s="107"/>
      <c r="Z666" s="107"/>
    </row>
    <row r="667" spans="1:26" ht="15.75" customHeight="1">
      <c r="A667" s="107"/>
      <c r="B667" s="107"/>
      <c r="C667" s="107"/>
      <c r="D667" s="107"/>
      <c r="E667" s="107"/>
      <c r="F667" s="107"/>
      <c r="G667" s="479"/>
      <c r="H667" s="107"/>
      <c r="I667" s="107"/>
      <c r="J667" s="107"/>
      <c r="K667" s="107"/>
      <c r="L667" s="107"/>
      <c r="M667" s="109"/>
      <c r="N667" s="109"/>
      <c r="O667" s="107"/>
      <c r="P667" s="107"/>
      <c r="Q667" s="107"/>
      <c r="R667" s="107"/>
      <c r="S667" s="107"/>
      <c r="T667" s="107"/>
      <c r="U667" s="107"/>
      <c r="V667" s="107"/>
      <c r="W667" s="107"/>
      <c r="X667" s="107"/>
      <c r="Y667" s="107"/>
      <c r="Z667" s="107"/>
    </row>
    <row r="668" spans="1:26" ht="15.75" customHeight="1">
      <c r="A668" s="107"/>
      <c r="B668" s="107"/>
      <c r="C668" s="107"/>
      <c r="D668" s="107"/>
      <c r="E668" s="107"/>
      <c r="F668" s="107"/>
      <c r="G668" s="479"/>
      <c r="H668" s="107"/>
      <c r="I668" s="107"/>
      <c r="J668" s="107"/>
      <c r="K668" s="107"/>
      <c r="L668" s="107"/>
      <c r="M668" s="109"/>
      <c r="N668" s="109"/>
      <c r="O668" s="107"/>
      <c r="P668" s="107"/>
      <c r="Q668" s="107"/>
      <c r="R668" s="107"/>
      <c r="S668" s="107"/>
      <c r="T668" s="107"/>
      <c r="U668" s="107"/>
      <c r="V668" s="107"/>
      <c r="W668" s="107"/>
      <c r="X668" s="107"/>
      <c r="Y668" s="107"/>
      <c r="Z668" s="107"/>
    </row>
    <row r="669" spans="1:26" ht="15.75" customHeight="1">
      <c r="A669" s="107"/>
      <c r="B669" s="107"/>
      <c r="C669" s="107"/>
      <c r="D669" s="107"/>
      <c r="E669" s="107"/>
      <c r="F669" s="107"/>
      <c r="G669" s="479"/>
      <c r="H669" s="107"/>
      <c r="I669" s="107"/>
      <c r="J669" s="107"/>
      <c r="K669" s="107"/>
      <c r="L669" s="107"/>
      <c r="M669" s="109"/>
      <c r="N669" s="109"/>
      <c r="O669" s="107"/>
      <c r="P669" s="107"/>
      <c r="Q669" s="107"/>
      <c r="R669" s="107"/>
      <c r="S669" s="107"/>
      <c r="T669" s="107"/>
      <c r="U669" s="107"/>
      <c r="V669" s="107"/>
      <c r="W669" s="107"/>
      <c r="X669" s="107"/>
      <c r="Y669" s="107"/>
      <c r="Z669" s="107"/>
    </row>
    <row r="670" spans="1:26" ht="15.75" customHeight="1">
      <c r="A670" s="107"/>
      <c r="B670" s="107"/>
      <c r="C670" s="107"/>
      <c r="D670" s="107"/>
      <c r="E670" s="107"/>
      <c r="F670" s="107"/>
      <c r="G670" s="479"/>
      <c r="H670" s="107"/>
      <c r="I670" s="107"/>
      <c r="J670" s="107"/>
      <c r="K670" s="107"/>
      <c r="L670" s="107"/>
      <c r="M670" s="109"/>
      <c r="N670" s="109"/>
      <c r="O670" s="107"/>
      <c r="P670" s="107"/>
      <c r="Q670" s="107"/>
      <c r="R670" s="107"/>
      <c r="S670" s="107"/>
      <c r="T670" s="107"/>
      <c r="U670" s="107"/>
      <c r="V670" s="107"/>
      <c r="W670" s="107"/>
      <c r="X670" s="107"/>
      <c r="Y670" s="107"/>
      <c r="Z670" s="107"/>
    </row>
    <row r="671" spans="1:26" ht="15.75" customHeight="1">
      <c r="A671" s="107"/>
      <c r="B671" s="107"/>
      <c r="C671" s="107"/>
      <c r="D671" s="107"/>
      <c r="E671" s="107"/>
      <c r="F671" s="107"/>
      <c r="G671" s="479"/>
      <c r="H671" s="107"/>
      <c r="I671" s="107"/>
      <c r="J671" s="107"/>
      <c r="K671" s="107"/>
      <c r="L671" s="107"/>
      <c r="M671" s="109"/>
      <c r="N671" s="109"/>
      <c r="O671" s="107"/>
      <c r="P671" s="107"/>
      <c r="Q671" s="107"/>
      <c r="R671" s="107"/>
      <c r="S671" s="107"/>
      <c r="T671" s="107"/>
      <c r="U671" s="107"/>
      <c r="V671" s="107"/>
      <c r="W671" s="107"/>
      <c r="X671" s="107"/>
      <c r="Y671" s="107"/>
      <c r="Z671" s="107"/>
    </row>
    <row r="672" spans="1:26" ht="15.75" customHeight="1">
      <c r="A672" s="107"/>
      <c r="B672" s="107"/>
      <c r="C672" s="107"/>
      <c r="D672" s="107"/>
      <c r="E672" s="107"/>
      <c r="F672" s="107"/>
      <c r="G672" s="479"/>
      <c r="H672" s="107"/>
      <c r="I672" s="107"/>
      <c r="J672" s="107"/>
      <c r="K672" s="107"/>
      <c r="L672" s="107"/>
      <c r="M672" s="109"/>
      <c r="N672" s="109"/>
      <c r="O672" s="107"/>
      <c r="P672" s="107"/>
      <c r="Q672" s="107"/>
      <c r="R672" s="107"/>
      <c r="S672" s="107"/>
      <c r="T672" s="107"/>
      <c r="U672" s="107"/>
      <c r="V672" s="107"/>
      <c r="W672" s="107"/>
      <c r="X672" s="107"/>
      <c r="Y672" s="107"/>
      <c r="Z672" s="107"/>
    </row>
    <row r="673" spans="1:26" ht="15.75" customHeight="1">
      <c r="A673" s="107"/>
      <c r="B673" s="107"/>
      <c r="C673" s="107"/>
      <c r="D673" s="107"/>
      <c r="E673" s="107"/>
      <c r="F673" s="107"/>
      <c r="G673" s="479"/>
      <c r="H673" s="107"/>
      <c r="I673" s="107"/>
      <c r="J673" s="107"/>
      <c r="K673" s="107"/>
      <c r="L673" s="107"/>
      <c r="M673" s="109"/>
      <c r="N673" s="109"/>
      <c r="O673" s="107"/>
      <c r="P673" s="107"/>
      <c r="Q673" s="107"/>
      <c r="R673" s="107"/>
      <c r="S673" s="107"/>
      <c r="T673" s="107"/>
      <c r="U673" s="107"/>
      <c r="V673" s="107"/>
      <c r="W673" s="107"/>
      <c r="X673" s="107"/>
      <c r="Y673" s="107"/>
      <c r="Z673" s="107"/>
    </row>
    <row r="674" spans="1:26" ht="15.75" customHeight="1">
      <c r="A674" s="107"/>
      <c r="B674" s="107"/>
      <c r="C674" s="107"/>
      <c r="D674" s="107"/>
      <c r="E674" s="107"/>
      <c r="F674" s="107"/>
      <c r="G674" s="479"/>
      <c r="H674" s="107"/>
      <c r="I674" s="107"/>
      <c r="J674" s="107"/>
      <c r="K674" s="107"/>
      <c r="L674" s="107"/>
      <c r="M674" s="109"/>
      <c r="N674" s="109"/>
      <c r="O674" s="107"/>
      <c r="P674" s="107"/>
      <c r="Q674" s="107"/>
      <c r="R674" s="107"/>
      <c r="S674" s="107"/>
      <c r="T674" s="107"/>
      <c r="U674" s="107"/>
      <c r="V674" s="107"/>
      <c r="W674" s="107"/>
      <c r="X674" s="107"/>
      <c r="Y674" s="107"/>
      <c r="Z674" s="107"/>
    </row>
    <row r="675" spans="1:26" ht="15.75" customHeight="1">
      <c r="A675" s="107"/>
      <c r="B675" s="107"/>
      <c r="C675" s="107"/>
      <c r="D675" s="107"/>
      <c r="E675" s="107"/>
      <c r="F675" s="107"/>
      <c r="G675" s="479"/>
      <c r="H675" s="107"/>
      <c r="I675" s="107"/>
      <c r="J675" s="107"/>
      <c r="K675" s="107"/>
      <c r="L675" s="107"/>
      <c r="M675" s="109"/>
      <c r="N675" s="109"/>
      <c r="O675" s="107"/>
      <c r="P675" s="107"/>
      <c r="Q675" s="107"/>
      <c r="R675" s="107"/>
      <c r="S675" s="107"/>
      <c r="T675" s="107"/>
      <c r="U675" s="107"/>
      <c r="V675" s="107"/>
      <c r="W675" s="107"/>
      <c r="X675" s="107"/>
      <c r="Y675" s="107"/>
      <c r="Z675" s="107"/>
    </row>
    <row r="676" spans="1:26" ht="15.75" customHeight="1">
      <c r="A676" s="107"/>
      <c r="B676" s="107"/>
      <c r="C676" s="107"/>
      <c r="D676" s="107"/>
      <c r="E676" s="107"/>
      <c r="F676" s="107"/>
      <c r="G676" s="479"/>
      <c r="H676" s="107"/>
      <c r="I676" s="107"/>
      <c r="J676" s="107"/>
      <c r="K676" s="107"/>
      <c r="L676" s="107"/>
      <c r="M676" s="109"/>
      <c r="N676" s="109"/>
      <c r="O676" s="107"/>
      <c r="P676" s="107"/>
      <c r="Q676" s="107"/>
      <c r="R676" s="107"/>
      <c r="S676" s="107"/>
      <c r="T676" s="107"/>
      <c r="U676" s="107"/>
      <c r="V676" s="107"/>
      <c r="W676" s="107"/>
      <c r="X676" s="107"/>
      <c r="Y676" s="107"/>
      <c r="Z676" s="107"/>
    </row>
    <row r="677" spans="1:26" ht="15.75" customHeight="1">
      <c r="A677" s="107"/>
      <c r="B677" s="107"/>
      <c r="C677" s="107"/>
      <c r="D677" s="107"/>
      <c r="E677" s="107"/>
      <c r="F677" s="107"/>
      <c r="G677" s="479"/>
      <c r="H677" s="107"/>
      <c r="I677" s="107"/>
      <c r="J677" s="107"/>
      <c r="K677" s="107"/>
      <c r="L677" s="107"/>
      <c r="M677" s="109"/>
      <c r="N677" s="109"/>
      <c r="O677" s="107"/>
      <c r="P677" s="107"/>
      <c r="Q677" s="107"/>
      <c r="R677" s="107"/>
      <c r="S677" s="107"/>
      <c r="T677" s="107"/>
      <c r="U677" s="107"/>
      <c r="V677" s="107"/>
      <c r="W677" s="107"/>
      <c r="X677" s="107"/>
      <c r="Y677" s="107"/>
      <c r="Z677" s="107"/>
    </row>
    <row r="678" spans="1:26" ht="15.75" customHeight="1">
      <c r="A678" s="107"/>
      <c r="B678" s="107"/>
      <c r="C678" s="107"/>
      <c r="D678" s="107"/>
      <c r="E678" s="107"/>
      <c r="F678" s="107"/>
      <c r="G678" s="479"/>
      <c r="H678" s="107"/>
      <c r="I678" s="107"/>
      <c r="J678" s="107"/>
      <c r="K678" s="107"/>
      <c r="L678" s="107"/>
      <c r="M678" s="109"/>
      <c r="N678" s="109"/>
      <c r="O678" s="107"/>
      <c r="P678" s="107"/>
      <c r="Q678" s="107"/>
      <c r="R678" s="107"/>
      <c r="S678" s="107"/>
      <c r="T678" s="107"/>
      <c r="U678" s="107"/>
      <c r="V678" s="107"/>
      <c r="W678" s="107"/>
      <c r="X678" s="107"/>
      <c r="Y678" s="107"/>
      <c r="Z678" s="107"/>
    </row>
    <row r="679" spans="1:26" ht="15.75" customHeight="1">
      <c r="A679" s="107"/>
      <c r="B679" s="107"/>
      <c r="C679" s="107"/>
      <c r="D679" s="107"/>
      <c r="E679" s="107"/>
      <c r="F679" s="107"/>
      <c r="G679" s="479"/>
      <c r="H679" s="107"/>
      <c r="I679" s="107"/>
      <c r="J679" s="107"/>
      <c r="K679" s="107"/>
      <c r="L679" s="107"/>
      <c r="M679" s="109"/>
      <c r="N679" s="109"/>
      <c r="O679" s="107"/>
      <c r="P679" s="107"/>
      <c r="Q679" s="107"/>
      <c r="R679" s="107"/>
      <c r="S679" s="107"/>
      <c r="T679" s="107"/>
      <c r="U679" s="107"/>
      <c r="V679" s="107"/>
      <c r="W679" s="107"/>
      <c r="X679" s="107"/>
      <c r="Y679" s="107"/>
      <c r="Z679" s="107"/>
    </row>
    <row r="680" spans="1:26" ht="15.75" customHeight="1">
      <c r="A680" s="107"/>
      <c r="B680" s="107"/>
      <c r="C680" s="107"/>
      <c r="D680" s="107"/>
      <c r="E680" s="107"/>
      <c r="F680" s="107"/>
      <c r="G680" s="479"/>
      <c r="H680" s="107"/>
      <c r="I680" s="107"/>
      <c r="J680" s="107"/>
      <c r="K680" s="107"/>
      <c r="L680" s="107"/>
      <c r="M680" s="109"/>
      <c r="N680" s="109"/>
      <c r="O680" s="107"/>
      <c r="P680" s="107"/>
      <c r="Q680" s="107"/>
      <c r="R680" s="107"/>
      <c r="S680" s="107"/>
      <c r="T680" s="107"/>
      <c r="U680" s="107"/>
      <c r="V680" s="107"/>
      <c r="W680" s="107"/>
      <c r="X680" s="107"/>
      <c r="Y680" s="107"/>
      <c r="Z680" s="107"/>
    </row>
    <row r="681" spans="1:26" ht="15.75" customHeight="1">
      <c r="A681" s="107"/>
      <c r="B681" s="107"/>
      <c r="C681" s="107"/>
      <c r="D681" s="107"/>
      <c r="E681" s="107"/>
      <c r="F681" s="107"/>
      <c r="G681" s="479"/>
      <c r="H681" s="107"/>
      <c r="I681" s="107"/>
      <c r="J681" s="107"/>
      <c r="K681" s="107"/>
      <c r="L681" s="107"/>
      <c r="M681" s="109"/>
      <c r="N681" s="109"/>
      <c r="O681" s="107"/>
      <c r="P681" s="107"/>
      <c r="Q681" s="107"/>
      <c r="R681" s="107"/>
      <c r="S681" s="107"/>
      <c r="T681" s="107"/>
      <c r="U681" s="107"/>
      <c r="V681" s="107"/>
      <c r="W681" s="107"/>
      <c r="X681" s="107"/>
      <c r="Y681" s="107"/>
      <c r="Z681" s="107"/>
    </row>
    <row r="682" spans="1:26" ht="15.75" customHeight="1">
      <c r="A682" s="107"/>
      <c r="B682" s="107"/>
      <c r="C682" s="107"/>
      <c r="D682" s="107"/>
      <c r="E682" s="107"/>
      <c r="F682" s="107"/>
      <c r="G682" s="479"/>
      <c r="H682" s="107"/>
      <c r="I682" s="107"/>
      <c r="J682" s="107"/>
      <c r="K682" s="107"/>
      <c r="L682" s="107"/>
      <c r="M682" s="109"/>
      <c r="N682" s="109"/>
      <c r="O682" s="107"/>
      <c r="P682" s="107"/>
      <c r="Q682" s="107"/>
      <c r="R682" s="107"/>
      <c r="S682" s="107"/>
      <c r="T682" s="107"/>
      <c r="U682" s="107"/>
      <c r="V682" s="107"/>
      <c r="W682" s="107"/>
      <c r="X682" s="107"/>
      <c r="Y682" s="107"/>
      <c r="Z682" s="107"/>
    </row>
    <row r="683" spans="1:26" ht="15.75" customHeight="1">
      <c r="A683" s="107"/>
      <c r="B683" s="107"/>
      <c r="C683" s="107"/>
      <c r="D683" s="107"/>
      <c r="E683" s="107"/>
      <c r="F683" s="107"/>
      <c r="G683" s="479"/>
      <c r="H683" s="107"/>
      <c r="I683" s="107"/>
      <c r="J683" s="107"/>
      <c r="K683" s="107"/>
      <c r="L683" s="107"/>
      <c r="M683" s="109"/>
      <c r="N683" s="109"/>
      <c r="O683" s="107"/>
      <c r="P683" s="107"/>
      <c r="Q683" s="107"/>
      <c r="R683" s="107"/>
      <c r="S683" s="107"/>
      <c r="T683" s="107"/>
      <c r="U683" s="107"/>
      <c r="V683" s="107"/>
      <c r="W683" s="107"/>
      <c r="X683" s="107"/>
      <c r="Y683" s="107"/>
      <c r="Z683" s="107"/>
    </row>
    <row r="684" spans="1:26" ht="15.75" customHeight="1">
      <c r="A684" s="107"/>
      <c r="B684" s="107"/>
      <c r="C684" s="107"/>
      <c r="D684" s="107"/>
      <c r="E684" s="107"/>
      <c r="F684" s="107"/>
      <c r="G684" s="479"/>
      <c r="H684" s="107"/>
      <c r="I684" s="107"/>
      <c r="J684" s="107"/>
      <c r="K684" s="107"/>
      <c r="L684" s="107"/>
      <c r="M684" s="109"/>
      <c r="N684" s="109"/>
      <c r="O684" s="107"/>
      <c r="P684" s="107"/>
      <c r="Q684" s="107"/>
      <c r="R684" s="107"/>
      <c r="S684" s="107"/>
      <c r="T684" s="107"/>
      <c r="U684" s="107"/>
      <c r="V684" s="107"/>
      <c r="W684" s="107"/>
      <c r="X684" s="107"/>
      <c r="Y684" s="107"/>
      <c r="Z684" s="107"/>
    </row>
    <row r="685" spans="1:26" ht="15.75" customHeight="1">
      <c r="A685" s="107"/>
      <c r="B685" s="107"/>
      <c r="C685" s="107"/>
      <c r="D685" s="107"/>
      <c r="E685" s="107"/>
      <c r="F685" s="107"/>
      <c r="G685" s="479"/>
      <c r="H685" s="107"/>
      <c r="I685" s="107"/>
      <c r="J685" s="107"/>
      <c r="K685" s="107"/>
      <c r="L685" s="107"/>
      <c r="M685" s="109"/>
      <c r="N685" s="109"/>
      <c r="O685" s="107"/>
      <c r="P685" s="107"/>
      <c r="Q685" s="107"/>
      <c r="R685" s="107"/>
      <c r="S685" s="107"/>
      <c r="T685" s="107"/>
      <c r="U685" s="107"/>
      <c r="V685" s="107"/>
      <c r="W685" s="107"/>
      <c r="X685" s="107"/>
      <c r="Y685" s="107"/>
      <c r="Z685" s="107"/>
    </row>
    <row r="686" spans="1:26" ht="15.75" customHeight="1">
      <c r="A686" s="107"/>
      <c r="B686" s="107"/>
      <c r="C686" s="107"/>
      <c r="D686" s="107"/>
      <c r="E686" s="107"/>
      <c r="F686" s="107"/>
      <c r="G686" s="479"/>
      <c r="H686" s="107"/>
      <c r="I686" s="107"/>
      <c r="J686" s="107"/>
      <c r="K686" s="107"/>
      <c r="L686" s="107"/>
      <c r="M686" s="109"/>
      <c r="N686" s="109"/>
      <c r="O686" s="107"/>
      <c r="P686" s="107"/>
      <c r="Q686" s="107"/>
      <c r="R686" s="107"/>
      <c r="S686" s="107"/>
      <c r="T686" s="107"/>
      <c r="U686" s="107"/>
      <c r="V686" s="107"/>
      <c r="W686" s="107"/>
      <c r="X686" s="107"/>
      <c r="Y686" s="107"/>
      <c r="Z686" s="107"/>
    </row>
    <row r="687" spans="1:26" ht="15.75" customHeight="1">
      <c r="A687" s="107"/>
      <c r="B687" s="107"/>
      <c r="C687" s="107"/>
      <c r="D687" s="107"/>
      <c r="E687" s="107"/>
      <c r="F687" s="107"/>
      <c r="G687" s="479"/>
      <c r="H687" s="107"/>
      <c r="I687" s="107"/>
      <c r="J687" s="107"/>
      <c r="K687" s="107"/>
      <c r="L687" s="107"/>
      <c r="M687" s="109"/>
      <c r="N687" s="109"/>
      <c r="O687" s="107"/>
      <c r="P687" s="107"/>
      <c r="Q687" s="107"/>
      <c r="R687" s="107"/>
      <c r="S687" s="107"/>
      <c r="T687" s="107"/>
      <c r="U687" s="107"/>
      <c r="V687" s="107"/>
      <c r="W687" s="107"/>
      <c r="X687" s="107"/>
      <c r="Y687" s="107"/>
      <c r="Z687" s="107"/>
    </row>
    <row r="688" spans="1:26" ht="15.75" customHeight="1">
      <c r="A688" s="107"/>
      <c r="B688" s="107"/>
      <c r="C688" s="107"/>
      <c r="D688" s="107"/>
      <c r="E688" s="107"/>
      <c r="F688" s="107"/>
      <c r="G688" s="479"/>
      <c r="H688" s="107"/>
      <c r="I688" s="107"/>
      <c r="J688" s="107"/>
      <c r="K688" s="107"/>
      <c r="L688" s="107"/>
      <c r="M688" s="109"/>
      <c r="N688" s="109"/>
      <c r="O688" s="107"/>
      <c r="P688" s="107"/>
      <c r="Q688" s="107"/>
      <c r="R688" s="107"/>
      <c r="S688" s="107"/>
      <c r="T688" s="107"/>
      <c r="U688" s="107"/>
      <c r="V688" s="107"/>
      <c r="W688" s="107"/>
      <c r="X688" s="107"/>
      <c r="Y688" s="107"/>
      <c r="Z688" s="107"/>
    </row>
    <row r="689" spans="1:26" ht="15.75" customHeight="1">
      <c r="A689" s="107"/>
      <c r="B689" s="107"/>
      <c r="C689" s="107"/>
      <c r="D689" s="107"/>
      <c r="E689" s="107"/>
      <c r="F689" s="107"/>
      <c r="G689" s="479"/>
      <c r="H689" s="107"/>
      <c r="I689" s="107"/>
      <c r="J689" s="107"/>
      <c r="K689" s="107"/>
      <c r="L689" s="107"/>
      <c r="M689" s="109"/>
      <c r="N689" s="109"/>
      <c r="O689" s="107"/>
      <c r="P689" s="107"/>
      <c r="Q689" s="107"/>
      <c r="R689" s="107"/>
      <c r="S689" s="107"/>
      <c r="T689" s="107"/>
      <c r="U689" s="107"/>
      <c r="V689" s="107"/>
      <c r="W689" s="107"/>
      <c r="X689" s="107"/>
      <c r="Y689" s="107"/>
      <c r="Z689" s="107"/>
    </row>
    <row r="690" spans="1:26" ht="15.75" customHeight="1">
      <c r="A690" s="107"/>
      <c r="B690" s="107"/>
      <c r="C690" s="107"/>
      <c r="D690" s="107"/>
      <c r="E690" s="107"/>
      <c r="F690" s="107"/>
      <c r="G690" s="479"/>
      <c r="H690" s="107"/>
      <c r="I690" s="107"/>
      <c r="J690" s="107"/>
      <c r="K690" s="107"/>
      <c r="L690" s="107"/>
      <c r="M690" s="109"/>
      <c r="N690" s="109"/>
      <c r="O690" s="107"/>
      <c r="P690" s="107"/>
      <c r="Q690" s="107"/>
      <c r="R690" s="107"/>
      <c r="S690" s="107"/>
      <c r="T690" s="107"/>
      <c r="U690" s="107"/>
      <c r="V690" s="107"/>
      <c r="W690" s="107"/>
      <c r="X690" s="107"/>
      <c r="Y690" s="107"/>
      <c r="Z690" s="107"/>
    </row>
    <row r="691" spans="1:26" ht="15.75" customHeight="1">
      <c r="A691" s="107"/>
      <c r="B691" s="107"/>
      <c r="C691" s="107"/>
      <c r="D691" s="107"/>
      <c r="E691" s="107"/>
      <c r="F691" s="107"/>
      <c r="G691" s="479"/>
      <c r="H691" s="107"/>
      <c r="I691" s="107"/>
      <c r="J691" s="107"/>
      <c r="K691" s="107"/>
      <c r="L691" s="107"/>
      <c r="M691" s="109"/>
      <c r="N691" s="109"/>
      <c r="O691" s="107"/>
      <c r="P691" s="107"/>
      <c r="Q691" s="107"/>
      <c r="R691" s="107"/>
      <c r="S691" s="107"/>
      <c r="T691" s="107"/>
      <c r="U691" s="107"/>
      <c r="V691" s="107"/>
      <c r="W691" s="107"/>
      <c r="X691" s="107"/>
      <c r="Y691" s="107"/>
      <c r="Z691" s="107"/>
    </row>
    <row r="692" spans="1:26" ht="15.75" customHeight="1">
      <c r="A692" s="107"/>
      <c r="B692" s="107"/>
      <c r="C692" s="107"/>
      <c r="D692" s="107"/>
      <c r="E692" s="107"/>
      <c r="F692" s="107"/>
      <c r="G692" s="479"/>
      <c r="H692" s="107"/>
      <c r="I692" s="107"/>
      <c r="J692" s="107"/>
      <c r="K692" s="107"/>
      <c r="L692" s="107"/>
      <c r="M692" s="109"/>
      <c r="N692" s="109"/>
      <c r="O692" s="107"/>
      <c r="P692" s="107"/>
      <c r="Q692" s="107"/>
      <c r="R692" s="107"/>
      <c r="S692" s="107"/>
      <c r="T692" s="107"/>
      <c r="U692" s="107"/>
      <c r="V692" s="107"/>
      <c r="W692" s="107"/>
      <c r="X692" s="107"/>
      <c r="Y692" s="107"/>
      <c r="Z692" s="107"/>
    </row>
    <row r="693" spans="1:26" ht="15.75" customHeight="1">
      <c r="A693" s="107"/>
      <c r="B693" s="107"/>
      <c r="C693" s="107"/>
      <c r="D693" s="107"/>
      <c r="E693" s="107"/>
      <c r="F693" s="107"/>
      <c r="G693" s="479"/>
      <c r="H693" s="107"/>
      <c r="I693" s="107"/>
      <c r="J693" s="107"/>
      <c r="K693" s="107"/>
      <c r="L693" s="107"/>
      <c r="M693" s="109"/>
      <c r="N693" s="109"/>
      <c r="O693" s="107"/>
      <c r="P693" s="107"/>
      <c r="Q693" s="107"/>
      <c r="R693" s="107"/>
      <c r="S693" s="107"/>
      <c r="T693" s="107"/>
      <c r="U693" s="107"/>
      <c r="V693" s="107"/>
      <c r="W693" s="107"/>
      <c r="X693" s="107"/>
      <c r="Y693" s="107"/>
      <c r="Z693" s="107"/>
    </row>
    <row r="694" spans="1:26" ht="15.75" customHeight="1">
      <c r="A694" s="107"/>
      <c r="B694" s="107"/>
      <c r="C694" s="107"/>
      <c r="D694" s="107"/>
      <c r="E694" s="107"/>
      <c r="F694" s="107"/>
      <c r="G694" s="479"/>
      <c r="H694" s="107"/>
      <c r="I694" s="107"/>
      <c r="J694" s="107"/>
      <c r="K694" s="107"/>
      <c r="L694" s="107"/>
      <c r="M694" s="109"/>
      <c r="N694" s="109"/>
      <c r="O694" s="107"/>
      <c r="P694" s="107"/>
      <c r="Q694" s="107"/>
      <c r="R694" s="107"/>
      <c r="S694" s="107"/>
      <c r="T694" s="107"/>
      <c r="U694" s="107"/>
      <c r="V694" s="107"/>
      <c r="W694" s="107"/>
      <c r="X694" s="107"/>
      <c r="Y694" s="107"/>
      <c r="Z694" s="107"/>
    </row>
    <row r="695" spans="1:26" ht="15.75" customHeight="1">
      <c r="A695" s="107"/>
      <c r="B695" s="107"/>
      <c r="C695" s="107"/>
      <c r="D695" s="107"/>
      <c r="E695" s="107"/>
      <c r="F695" s="107"/>
      <c r="G695" s="479"/>
      <c r="H695" s="107"/>
      <c r="I695" s="107"/>
      <c r="J695" s="107"/>
      <c r="K695" s="107"/>
      <c r="L695" s="107"/>
      <c r="M695" s="109"/>
      <c r="N695" s="109"/>
      <c r="O695" s="107"/>
      <c r="P695" s="107"/>
      <c r="Q695" s="107"/>
      <c r="R695" s="107"/>
      <c r="S695" s="107"/>
      <c r="T695" s="107"/>
      <c r="U695" s="107"/>
      <c r="V695" s="107"/>
      <c r="W695" s="107"/>
      <c r="X695" s="107"/>
      <c r="Y695" s="107"/>
      <c r="Z695" s="107"/>
    </row>
    <row r="696" spans="1:26" ht="15.75" customHeight="1">
      <c r="A696" s="107"/>
      <c r="B696" s="107"/>
      <c r="C696" s="107"/>
      <c r="D696" s="107"/>
      <c r="E696" s="107"/>
      <c r="F696" s="107"/>
      <c r="G696" s="479"/>
      <c r="H696" s="107"/>
      <c r="I696" s="107"/>
      <c r="J696" s="107"/>
      <c r="K696" s="107"/>
      <c r="L696" s="107"/>
      <c r="M696" s="109"/>
      <c r="N696" s="109"/>
      <c r="O696" s="107"/>
      <c r="P696" s="107"/>
      <c r="Q696" s="107"/>
      <c r="R696" s="107"/>
      <c r="S696" s="107"/>
      <c r="T696" s="107"/>
      <c r="U696" s="107"/>
      <c r="V696" s="107"/>
      <c r="W696" s="107"/>
      <c r="X696" s="107"/>
      <c r="Y696" s="107"/>
      <c r="Z696" s="107"/>
    </row>
    <row r="697" spans="1:26" ht="15.75" customHeight="1">
      <c r="A697" s="107"/>
      <c r="B697" s="107"/>
      <c r="C697" s="107"/>
      <c r="D697" s="107"/>
      <c r="E697" s="107"/>
      <c r="F697" s="107"/>
      <c r="G697" s="479"/>
      <c r="H697" s="107"/>
      <c r="I697" s="107"/>
      <c r="J697" s="107"/>
      <c r="K697" s="107"/>
      <c r="L697" s="107"/>
      <c r="M697" s="109"/>
      <c r="N697" s="109"/>
      <c r="O697" s="107"/>
      <c r="P697" s="107"/>
      <c r="Q697" s="107"/>
      <c r="R697" s="107"/>
      <c r="S697" s="107"/>
      <c r="T697" s="107"/>
      <c r="U697" s="107"/>
      <c r="V697" s="107"/>
      <c r="W697" s="107"/>
      <c r="X697" s="107"/>
      <c r="Y697" s="107"/>
      <c r="Z697" s="107"/>
    </row>
    <row r="698" spans="1:26" ht="15.75" customHeight="1">
      <c r="A698" s="107"/>
      <c r="B698" s="107"/>
      <c r="C698" s="107"/>
      <c r="D698" s="107"/>
      <c r="E698" s="107"/>
      <c r="F698" s="107"/>
      <c r="G698" s="479"/>
      <c r="H698" s="107"/>
      <c r="I698" s="107"/>
      <c r="J698" s="107"/>
      <c r="K698" s="107"/>
      <c r="L698" s="107"/>
      <c r="M698" s="109"/>
      <c r="N698" s="109"/>
      <c r="O698" s="107"/>
      <c r="P698" s="107"/>
      <c r="Q698" s="107"/>
      <c r="R698" s="107"/>
      <c r="S698" s="107"/>
      <c r="T698" s="107"/>
      <c r="U698" s="107"/>
      <c r="V698" s="107"/>
      <c r="W698" s="107"/>
      <c r="X698" s="107"/>
      <c r="Y698" s="107"/>
      <c r="Z698" s="107"/>
    </row>
    <row r="699" spans="1:26" ht="15.75" customHeight="1">
      <c r="A699" s="107"/>
      <c r="B699" s="107"/>
      <c r="C699" s="107"/>
      <c r="D699" s="107"/>
      <c r="E699" s="107"/>
      <c r="F699" s="107"/>
      <c r="G699" s="479"/>
      <c r="H699" s="107"/>
      <c r="I699" s="107"/>
      <c r="J699" s="107"/>
      <c r="K699" s="107"/>
      <c r="L699" s="107"/>
      <c r="M699" s="109"/>
      <c r="N699" s="109"/>
      <c r="O699" s="107"/>
      <c r="P699" s="107"/>
      <c r="Q699" s="107"/>
      <c r="R699" s="107"/>
      <c r="S699" s="107"/>
      <c r="T699" s="107"/>
      <c r="U699" s="107"/>
      <c r="V699" s="107"/>
      <c r="W699" s="107"/>
      <c r="X699" s="107"/>
      <c r="Y699" s="107"/>
      <c r="Z699" s="107"/>
    </row>
    <row r="700" spans="1:26" ht="15.75" customHeight="1">
      <c r="A700" s="107"/>
      <c r="B700" s="107"/>
      <c r="C700" s="107"/>
      <c r="D700" s="107"/>
      <c r="E700" s="107"/>
      <c r="F700" s="107"/>
      <c r="G700" s="479"/>
      <c r="H700" s="107"/>
      <c r="I700" s="107"/>
      <c r="J700" s="107"/>
      <c r="K700" s="107"/>
      <c r="L700" s="107"/>
      <c r="M700" s="109"/>
      <c r="N700" s="109"/>
      <c r="O700" s="107"/>
      <c r="P700" s="107"/>
      <c r="Q700" s="107"/>
      <c r="R700" s="107"/>
      <c r="S700" s="107"/>
      <c r="T700" s="107"/>
      <c r="U700" s="107"/>
      <c r="V700" s="107"/>
      <c r="W700" s="107"/>
      <c r="X700" s="107"/>
      <c r="Y700" s="107"/>
      <c r="Z700" s="107"/>
    </row>
    <row r="701" spans="1:26" ht="15.75" customHeight="1">
      <c r="A701" s="107"/>
      <c r="B701" s="107"/>
      <c r="C701" s="107"/>
      <c r="D701" s="107"/>
      <c r="E701" s="107"/>
      <c r="F701" s="107"/>
      <c r="G701" s="479"/>
      <c r="H701" s="107"/>
      <c r="I701" s="107"/>
      <c r="J701" s="107"/>
      <c r="K701" s="107"/>
      <c r="L701" s="107"/>
      <c r="M701" s="109"/>
      <c r="N701" s="109"/>
      <c r="O701" s="107"/>
      <c r="P701" s="107"/>
      <c r="Q701" s="107"/>
      <c r="R701" s="107"/>
      <c r="S701" s="107"/>
      <c r="T701" s="107"/>
      <c r="U701" s="107"/>
      <c r="V701" s="107"/>
      <c r="W701" s="107"/>
      <c r="X701" s="107"/>
      <c r="Y701" s="107"/>
      <c r="Z701" s="107"/>
    </row>
    <row r="702" spans="1:26" ht="15.75" customHeight="1">
      <c r="A702" s="107"/>
      <c r="B702" s="107"/>
      <c r="C702" s="107"/>
      <c r="D702" s="107"/>
      <c r="E702" s="107"/>
      <c r="F702" s="107"/>
      <c r="G702" s="479"/>
      <c r="H702" s="107"/>
      <c r="I702" s="107"/>
      <c r="J702" s="107"/>
      <c r="K702" s="107"/>
      <c r="L702" s="107"/>
      <c r="M702" s="109"/>
      <c r="N702" s="109"/>
      <c r="O702" s="107"/>
      <c r="P702" s="107"/>
      <c r="Q702" s="107"/>
      <c r="R702" s="107"/>
      <c r="S702" s="107"/>
      <c r="T702" s="107"/>
      <c r="U702" s="107"/>
      <c r="V702" s="107"/>
      <c r="W702" s="107"/>
      <c r="X702" s="107"/>
      <c r="Y702" s="107"/>
      <c r="Z702" s="107"/>
    </row>
    <row r="703" spans="1:26" ht="15.75" customHeight="1">
      <c r="A703" s="107"/>
      <c r="B703" s="107"/>
      <c r="C703" s="107"/>
      <c r="D703" s="107"/>
      <c r="E703" s="107"/>
      <c r="F703" s="107"/>
      <c r="G703" s="479"/>
      <c r="H703" s="107"/>
      <c r="I703" s="107"/>
      <c r="J703" s="107"/>
      <c r="K703" s="107"/>
      <c r="L703" s="107"/>
      <c r="M703" s="109"/>
      <c r="N703" s="109"/>
      <c r="O703" s="107"/>
      <c r="P703" s="107"/>
      <c r="Q703" s="107"/>
      <c r="R703" s="107"/>
      <c r="S703" s="107"/>
      <c r="T703" s="107"/>
      <c r="U703" s="107"/>
      <c r="V703" s="107"/>
      <c r="W703" s="107"/>
      <c r="X703" s="107"/>
      <c r="Y703" s="107"/>
      <c r="Z703" s="107"/>
    </row>
    <row r="704" spans="1:26" ht="15.75" customHeight="1">
      <c r="A704" s="107"/>
      <c r="B704" s="107"/>
      <c r="C704" s="107"/>
      <c r="D704" s="107"/>
      <c r="E704" s="107"/>
      <c r="F704" s="107"/>
      <c r="G704" s="479"/>
      <c r="H704" s="107"/>
      <c r="I704" s="107"/>
      <c r="J704" s="107"/>
      <c r="K704" s="107"/>
      <c r="L704" s="107"/>
      <c r="M704" s="109"/>
      <c r="N704" s="109"/>
      <c r="O704" s="107"/>
      <c r="P704" s="107"/>
      <c r="Q704" s="107"/>
      <c r="R704" s="107"/>
      <c r="S704" s="107"/>
      <c r="T704" s="107"/>
      <c r="U704" s="107"/>
      <c r="V704" s="107"/>
      <c r="W704" s="107"/>
      <c r="X704" s="107"/>
      <c r="Y704" s="107"/>
      <c r="Z704" s="107"/>
    </row>
    <row r="705" spans="1:26" ht="15.75" customHeight="1">
      <c r="A705" s="107"/>
      <c r="B705" s="107"/>
      <c r="C705" s="107"/>
      <c r="D705" s="107"/>
      <c r="E705" s="107"/>
      <c r="F705" s="107"/>
      <c r="G705" s="479"/>
      <c r="H705" s="107"/>
      <c r="I705" s="107"/>
      <c r="J705" s="107"/>
      <c r="K705" s="107"/>
      <c r="L705" s="107"/>
      <c r="M705" s="109"/>
      <c r="N705" s="109"/>
      <c r="O705" s="107"/>
      <c r="P705" s="107"/>
      <c r="Q705" s="107"/>
      <c r="R705" s="107"/>
      <c r="S705" s="107"/>
      <c r="T705" s="107"/>
      <c r="U705" s="107"/>
      <c r="V705" s="107"/>
      <c r="W705" s="107"/>
      <c r="X705" s="107"/>
      <c r="Y705" s="107"/>
      <c r="Z705" s="107"/>
    </row>
    <row r="706" spans="1:26" ht="15.75" customHeight="1">
      <c r="A706" s="107"/>
      <c r="B706" s="107"/>
      <c r="C706" s="107"/>
      <c r="D706" s="107"/>
      <c r="E706" s="107"/>
      <c r="F706" s="107"/>
      <c r="G706" s="479"/>
      <c r="H706" s="107"/>
      <c r="I706" s="107"/>
      <c r="J706" s="107"/>
      <c r="K706" s="107"/>
      <c r="L706" s="107"/>
      <c r="M706" s="109"/>
      <c r="N706" s="109"/>
      <c r="O706" s="107"/>
      <c r="P706" s="107"/>
      <c r="Q706" s="107"/>
      <c r="R706" s="107"/>
      <c r="S706" s="107"/>
      <c r="T706" s="107"/>
      <c r="U706" s="107"/>
      <c r="V706" s="107"/>
      <c r="W706" s="107"/>
      <c r="X706" s="107"/>
      <c r="Y706" s="107"/>
      <c r="Z706" s="107"/>
    </row>
    <row r="707" spans="1:26" ht="15.75" customHeight="1">
      <c r="A707" s="107"/>
      <c r="B707" s="107"/>
      <c r="C707" s="107"/>
      <c r="D707" s="107"/>
      <c r="E707" s="107"/>
      <c r="F707" s="107"/>
      <c r="G707" s="479"/>
      <c r="H707" s="107"/>
      <c r="I707" s="107"/>
      <c r="J707" s="107"/>
      <c r="K707" s="107"/>
      <c r="L707" s="107"/>
      <c r="M707" s="109"/>
      <c r="N707" s="109"/>
      <c r="O707" s="107"/>
      <c r="P707" s="107"/>
      <c r="Q707" s="107"/>
      <c r="R707" s="107"/>
      <c r="S707" s="107"/>
      <c r="T707" s="107"/>
      <c r="U707" s="107"/>
      <c r="V707" s="107"/>
      <c r="W707" s="107"/>
      <c r="X707" s="107"/>
      <c r="Y707" s="107"/>
      <c r="Z707" s="107"/>
    </row>
    <row r="708" spans="1:26" ht="15.75" customHeight="1">
      <c r="A708" s="107"/>
      <c r="B708" s="107"/>
      <c r="C708" s="107"/>
      <c r="D708" s="107"/>
      <c r="E708" s="107"/>
      <c r="F708" s="107"/>
      <c r="G708" s="479"/>
      <c r="H708" s="107"/>
      <c r="I708" s="107"/>
      <c r="J708" s="107"/>
      <c r="K708" s="107"/>
      <c r="L708" s="107"/>
      <c r="M708" s="109"/>
      <c r="N708" s="109"/>
      <c r="O708" s="107"/>
      <c r="P708" s="107"/>
      <c r="Q708" s="107"/>
      <c r="R708" s="107"/>
      <c r="S708" s="107"/>
      <c r="T708" s="107"/>
      <c r="U708" s="107"/>
      <c r="V708" s="107"/>
      <c r="W708" s="107"/>
      <c r="X708" s="107"/>
      <c r="Y708" s="107"/>
      <c r="Z708" s="107"/>
    </row>
    <row r="709" spans="1:26" ht="15.75" customHeight="1">
      <c r="A709" s="107"/>
      <c r="B709" s="107"/>
      <c r="C709" s="107"/>
      <c r="D709" s="107"/>
      <c r="E709" s="107"/>
      <c r="F709" s="107"/>
      <c r="G709" s="479"/>
      <c r="H709" s="107"/>
      <c r="I709" s="107"/>
      <c r="J709" s="107"/>
      <c r="K709" s="107"/>
      <c r="L709" s="107"/>
      <c r="M709" s="109"/>
      <c r="N709" s="109"/>
      <c r="O709" s="107"/>
      <c r="P709" s="107"/>
      <c r="Q709" s="107"/>
      <c r="R709" s="107"/>
      <c r="S709" s="107"/>
      <c r="T709" s="107"/>
      <c r="U709" s="107"/>
      <c r="V709" s="107"/>
      <c r="W709" s="107"/>
      <c r="X709" s="107"/>
      <c r="Y709" s="107"/>
      <c r="Z709" s="107"/>
    </row>
    <row r="710" spans="1:26" ht="15.75" customHeight="1">
      <c r="A710" s="107"/>
      <c r="B710" s="107"/>
      <c r="C710" s="107"/>
      <c r="D710" s="107"/>
      <c r="E710" s="107"/>
      <c r="F710" s="107"/>
      <c r="G710" s="479"/>
      <c r="H710" s="107"/>
      <c r="I710" s="107"/>
      <c r="J710" s="107"/>
      <c r="K710" s="107"/>
      <c r="L710" s="107"/>
      <c r="M710" s="109"/>
      <c r="N710" s="109"/>
      <c r="O710" s="107"/>
      <c r="P710" s="107"/>
      <c r="Q710" s="107"/>
      <c r="R710" s="107"/>
      <c r="S710" s="107"/>
      <c r="T710" s="107"/>
      <c r="U710" s="107"/>
      <c r="V710" s="107"/>
      <c r="W710" s="107"/>
      <c r="X710" s="107"/>
      <c r="Y710" s="107"/>
      <c r="Z710" s="107"/>
    </row>
    <row r="711" spans="1:26" ht="15.75" customHeight="1">
      <c r="A711" s="107"/>
      <c r="B711" s="107"/>
      <c r="C711" s="107"/>
      <c r="D711" s="107"/>
      <c r="E711" s="107"/>
      <c r="F711" s="107"/>
      <c r="G711" s="479"/>
      <c r="H711" s="107"/>
      <c r="I711" s="107"/>
      <c r="J711" s="107"/>
      <c r="K711" s="107"/>
      <c r="L711" s="107"/>
      <c r="M711" s="109"/>
      <c r="N711" s="109"/>
      <c r="O711" s="107"/>
      <c r="P711" s="107"/>
      <c r="Q711" s="107"/>
      <c r="R711" s="107"/>
      <c r="S711" s="107"/>
      <c r="T711" s="107"/>
      <c r="U711" s="107"/>
      <c r="V711" s="107"/>
      <c r="W711" s="107"/>
      <c r="X711" s="107"/>
      <c r="Y711" s="107"/>
      <c r="Z711" s="107"/>
    </row>
    <row r="712" spans="1:26" ht="15.75" customHeight="1">
      <c r="A712" s="107"/>
      <c r="B712" s="107"/>
      <c r="C712" s="107"/>
      <c r="D712" s="107"/>
      <c r="E712" s="107"/>
      <c r="F712" s="107"/>
      <c r="G712" s="479"/>
      <c r="H712" s="107"/>
      <c r="I712" s="107"/>
      <c r="J712" s="107"/>
      <c r="K712" s="107"/>
      <c r="L712" s="107"/>
      <c r="M712" s="109"/>
      <c r="N712" s="109"/>
      <c r="O712" s="107"/>
      <c r="P712" s="107"/>
      <c r="Q712" s="107"/>
      <c r="R712" s="107"/>
      <c r="S712" s="107"/>
      <c r="T712" s="107"/>
      <c r="U712" s="107"/>
      <c r="V712" s="107"/>
      <c r="W712" s="107"/>
      <c r="X712" s="107"/>
      <c r="Y712" s="107"/>
      <c r="Z712" s="107"/>
    </row>
    <row r="713" spans="1:26" ht="15.75" customHeight="1">
      <c r="A713" s="107"/>
      <c r="B713" s="107"/>
      <c r="C713" s="107"/>
      <c r="D713" s="107"/>
      <c r="E713" s="107"/>
      <c r="F713" s="107"/>
      <c r="G713" s="479"/>
      <c r="H713" s="107"/>
      <c r="I713" s="107"/>
      <c r="J713" s="107"/>
      <c r="K713" s="107"/>
      <c r="L713" s="107"/>
      <c r="M713" s="109"/>
      <c r="N713" s="109"/>
      <c r="O713" s="107"/>
      <c r="P713" s="107"/>
      <c r="Q713" s="107"/>
      <c r="R713" s="107"/>
      <c r="S713" s="107"/>
      <c r="T713" s="107"/>
      <c r="U713" s="107"/>
      <c r="V713" s="107"/>
      <c r="W713" s="107"/>
      <c r="X713" s="107"/>
      <c r="Y713" s="107"/>
      <c r="Z713" s="107"/>
    </row>
    <row r="714" spans="1:26" ht="15.75" customHeight="1">
      <c r="A714" s="107"/>
      <c r="B714" s="107"/>
      <c r="C714" s="107"/>
      <c r="D714" s="107"/>
      <c r="E714" s="107"/>
      <c r="F714" s="107"/>
      <c r="G714" s="479"/>
      <c r="H714" s="107"/>
      <c r="I714" s="107"/>
      <c r="J714" s="107"/>
      <c r="K714" s="107"/>
      <c r="L714" s="107"/>
      <c r="M714" s="109"/>
      <c r="N714" s="109"/>
      <c r="O714" s="107"/>
      <c r="P714" s="107"/>
      <c r="Q714" s="107"/>
      <c r="R714" s="107"/>
      <c r="S714" s="107"/>
      <c r="T714" s="107"/>
      <c r="U714" s="107"/>
      <c r="V714" s="107"/>
      <c r="W714" s="107"/>
      <c r="X714" s="107"/>
      <c r="Y714" s="107"/>
      <c r="Z714" s="107"/>
    </row>
    <row r="715" spans="1:26" ht="15.75" customHeight="1">
      <c r="A715" s="107"/>
      <c r="B715" s="107"/>
      <c r="C715" s="107"/>
      <c r="D715" s="107"/>
      <c r="E715" s="107"/>
      <c r="F715" s="107"/>
      <c r="G715" s="479"/>
      <c r="H715" s="107"/>
      <c r="I715" s="107"/>
      <c r="J715" s="107"/>
      <c r="K715" s="107"/>
      <c r="L715" s="107"/>
      <c r="M715" s="109"/>
      <c r="N715" s="109"/>
      <c r="O715" s="107"/>
      <c r="P715" s="107"/>
      <c r="Q715" s="107"/>
      <c r="R715" s="107"/>
      <c r="S715" s="107"/>
      <c r="T715" s="107"/>
      <c r="U715" s="107"/>
      <c r="V715" s="107"/>
      <c r="W715" s="107"/>
      <c r="X715" s="107"/>
      <c r="Y715" s="107"/>
      <c r="Z715" s="107"/>
    </row>
    <row r="716" spans="1:26" ht="15.75" customHeight="1">
      <c r="A716" s="107"/>
      <c r="B716" s="107"/>
      <c r="C716" s="107"/>
      <c r="D716" s="107"/>
      <c r="E716" s="107"/>
      <c r="F716" s="107"/>
      <c r="G716" s="479"/>
      <c r="H716" s="107"/>
      <c r="I716" s="107"/>
      <c r="J716" s="107"/>
      <c r="K716" s="107"/>
      <c r="L716" s="107"/>
      <c r="M716" s="109"/>
      <c r="N716" s="109"/>
      <c r="O716" s="107"/>
      <c r="P716" s="107"/>
      <c r="Q716" s="107"/>
      <c r="R716" s="107"/>
      <c r="S716" s="107"/>
      <c r="T716" s="107"/>
      <c r="U716" s="107"/>
      <c r="V716" s="107"/>
      <c r="W716" s="107"/>
      <c r="X716" s="107"/>
      <c r="Y716" s="107"/>
      <c r="Z716" s="107"/>
    </row>
    <row r="717" spans="1:26" ht="15.75" customHeight="1">
      <c r="A717" s="107"/>
      <c r="B717" s="107"/>
      <c r="C717" s="107"/>
      <c r="D717" s="107"/>
      <c r="E717" s="107"/>
      <c r="F717" s="107"/>
      <c r="G717" s="479"/>
      <c r="H717" s="107"/>
      <c r="I717" s="107"/>
      <c r="J717" s="107"/>
      <c r="K717" s="107"/>
      <c r="L717" s="107"/>
      <c r="M717" s="109"/>
      <c r="N717" s="109"/>
      <c r="O717" s="107"/>
      <c r="P717" s="107"/>
      <c r="Q717" s="107"/>
      <c r="R717" s="107"/>
      <c r="S717" s="107"/>
      <c r="T717" s="107"/>
      <c r="U717" s="107"/>
      <c r="V717" s="107"/>
      <c r="W717" s="107"/>
      <c r="X717" s="107"/>
      <c r="Y717" s="107"/>
      <c r="Z717" s="107"/>
    </row>
    <row r="718" spans="1:26" ht="15.75" customHeight="1">
      <c r="A718" s="107"/>
      <c r="B718" s="107"/>
      <c r="C718" s="107"/>
      <c r="D718" s="107"/>
      <c r="E718" s="107"/>
      <c r="F718" s="107"/>
      <c r="G718" s="479"/>
      <c r="H718" s="107"/>
      <c r="I718" s="107"/>
      <c r="J718" s="107"/>
      <c r="K718" s="107"/>
      <c r="L718" s="107"/>
      <c r="M718" s="109"/>
      <c r="N718" s="109"/>
      <c r="O718" s="107"/>
      <c r="P718" s="107"/>
      <c r="Q718" s="107"/>
      <c r="R718" s="107"/>
      <c r="S718" s="107"/>
      <c r="T718" s="107"/>
      <c r="U718" s="107"/>
      <c r="V718" s="107"/>
      <c r="W718" s="107"/>
      <c r="X718" s="107"/>
      <c r="Y718" s="107"/>
      <c r="Z718" s="107"/>
    </row>
    <row r="719" spans="1:26" ht="15.75" customHeight="1">
      <c r="A719" s="107"/>
      <c r="B719" s="107"/>
      <c r="C719" s="107"/>
      <c r="D719" s="107"/>
      <c r="E719" s="107"/>
      <c r="F719" s="107"/>
      <c r="G719" s="479"/>
      <c r="H719" s="107"/>
      <c r="I719" s="107"/>
      <c r="J719" s="107"/>
      <c r="K719" s="107"/>
      <c r="L719" s="107"/>
      <c r="M719" s="109"/>
      <c r="N719" s="109"/>
      <c r="O719" s="107"/>
      <c r="P719" s="107"/>
      <c r="Q719" s="107"/>
      <c r="R719" s="107"/>
      <c r="S719" s="107"/>
      <c r="T719" s="107"/>
      <c r="U719" s="107"/>
      <c r="V719" s="107"/>
      <c r="W719" s="107"/>
      <c r="X719" s="107"/>
      <c r="Y719" s="107"/>
      <c r="Z719" s="107"/>
    </row>
    <row r="720" spans="1:26" ht="15.75" customHeight="1">
      <c r="A720" s="107"/>
      <c r="B720" s="107"/>
      <c r="C720" s="107"/>
      <c r="D720" s="107"/>
      <c r="E720" s="107"/>
      <c r="F720" s="107"/>
      <c r="G720" s="479"/>
      <c r="H720" s="107"/>
      <c r="I720" s="107"/>
      <c r="J720" s="107"/>
      <c r="K720" s="107"/>
      <c r="L720" s="107"/>
      <c r="M720" s="109"/>
      <c r="N720" s="109"/>
      <c r="O720" s="107"/>
      <c r="P720" s="107"/>
      <c r="Q720" s="107"/>
      <c r="R720" s="107"/>
      <c r="S720" s="107"/>
      <c r="T720" s="107"/>
      <c r="U720" s="107"/>
      <c r="V720" s="107"/>
      <c r="W720" s="107"/>
      <c r="X720" s="107"/>
      <c r="Y720" s="107"/>
      <c r="Z720" s="107"/>
    </row>
    <row r="721" spans="1:26" ht="15.75" customHeight="1">
      <c r="A721" s="107"/>
      <c r="B721" s="107"/>
      <c r="C721" s="107"/>
      <c r="D721" s="107"/>
      <c r="E721" s="107"/>
      <c r="F721" s="107"/>
      <c r="G721" s="479"/>
      <c r="H721" s="107"/>
      <c r="I721" s="107"/>
      <c r="J721" s="107"/>
      <c r="K721" s="107"/>
      <c r="L721" s="107"/>
      <c r="M721" s="109"/>
      <c r="N721" s="109"/>
      <c r="O721" s="107"/>
      <c r="P721" s="107"/>
      <c r="Q721" s="107"/>
      <c r="R721" s="107"/>
      <c r="S721" s="107"/>
      <c r="T721" s="107"/>
      <c r="U721" s="107"/>
      <c r="V721" s="107"/>
      <c r="W721" s="107"/>
      <c r="X721" s="107"/>
      <c r="Y721" s="107"/>
      <c r="Z721" s="107"/>
    </row>
    <row r="722" spans="1:26" ht="15.75" customHeight="1">
      <c r="A722" s="107"/>
      <c r="B722" s="107"/>
      <c r="C722" s="107"/>
      <c r="D722" s="107"/>
      <c r="E722" s="107"/>
      <c r="F722" s="107"/>
      <c r="G722" s="479"/>
      <c r="H722" s="107"/>
      <c r="I722" s="107"/>
      <c r="J722" s="107"/>
      <c r="K722" s="107"/>
      <c r="L722" s="107"/>
      <c r="M722" s="109"/>
      <c r="N722" s="109"/>
      <c r="O722" s="107"/>
      <c r="P722" s="107"/>
      <c r="Q722" s="107"/>
      <c r="R722" s="107"/>
      <c r="S722" s="107"/>
      <c r="T722" s="107"/>
      <c r="U722" s="107"/>
      <c r="V722" s="107"/>
      <c r="W722" s="107"/>
      <c r="X722" s="107"/>
      <c r="Y722" s="107"/>
      <c r="Z722" s="107"/>
    </row>
    <row r="723" spans="1:26" ht="15.75" customHeight="1">
      <c r="A723" s="107"/>
      <c r="B723" s="107"/>
      <c r="C723" s="107"/>
      <c r="D723" s="107"/>
      <c r="E723" s="107"/>
      <c r="F723" s="107"/>
      <c r="G723" s="479"/>
      <c r="H723" s="107"/>
      <c r="I723" s="107"/>
      <c r="J723" s="107"/>
      <c r="K723" s="107"/>
      <c r="L723" s="107"/>
      <c r="M723" s="109"/>
      <c r="N723" s="109"/>
      <c r="O723" s="107"/>
      <c r="P723" s="107"/>
      <c r="Q723" s="107"/>
      <c r="R723" s="107"/>
      <c r="S723" s="107"/>
      <c r="T723" s="107"/>
      <c r="U723" s="107"/>
      <c r="V723" s="107"/>
      <c r="W723" s="107"/>
      <c r="X723" s="107"/>
      <c r="Y723" s="107"/>
      <c r="Z723" s="107"/>
    </row>
    <row r="724" spans="1:26" ht="15.75" customHeight="1">
      <c r="A724" s="107"/>
      <c r="B724" s="107"/>
      <c r="C724" s="107"/>
      <c r="D724" s="107"/>
      <c r="E724" s="107"/>
      <c r="F724" s="107"/>
      <c r="G724" s="479"/>
      <c r="H724" s="107"/>
      <c r="I724" s="107"/>
      <c r="J724" s="107"/>
      <c r="K724" s="107"/>
      <c r="L724" s="107"/>
      <c r="M724" s="109"/>
      <c r="N724" s="109"/>
      <c r="O724" s="107"/>
      <c r="P724" s="107"/>
      <c r="Q724" s="107"/>
      <c r="R724" s="107"/>
      <c r="S724" s="107"/>
      <c r="T724" s="107"/>
      <c r="U724" s="107"/>
      <c r="V724" s="107"/>
      <c r="W724" s="107"/>
      <c r="X724" s="107"/>
      <c r="Y724" s="107"/>
      <c r="Z724" s="107"/>
    </row>
    <row r="725" spans="1:26" ht="15.75" customHeight="1">
      <c r="A725" s="107"/>
      <c r="B725" s="107"/>
      <c r="C725" s="107"/>
      <c r="D725" s="107"/>
      <c r="E725" s="107"/>
      <c r="F725" s="107"/>
      <c r="G725" s="479"/>
      <c r="H725" s="107"/>
      <c r="I725" s="107"/>
      <c r="J725" s="107"/>
      <c r="K725" s="107"/>
      <c r="L725" s="107"/>
      <c r="M725" s="109"/>
      <c r="N725" s="109"/>
      <c r="O725" s="107"/>
      <c r="P725" s="107"/>
      <c r="Q725" s="107"/>
      <c r="R725" s="107"/>
      <c r="S725" s="107"/>
      <c r="T725" s="107"/>
      <c r="U725" s="107"/>
      <c r="V725" s="107"/>
      <c r="W725" s="107"/>
      <c r="X725" s="107"/>
      <c r="Y725" s="107"/>
      <c r="Z725" s="107"/>
    </row>
    <row r="726" spans="1:26" ht="15.75" customHeight="1">
      <c r="A726" s="107"/>
      <c r="B726" s="107"/>
      <c r="C726" s="107"/>
      <c r="D726" s="107"/>
      <c r="E726" s="107"/>
      <c r="F726" s="107"/>
      <c r="G726" s="479"/>
      <c r="H726" s="107"/>
      <c r="I726" s="107"/>
      <c r="J726" s="107"/>
      <c r="K726" s="107"/>
      <c r="L726" s="107"/>
      <c r="M726" s="109"/>
      <c r="N726" s="109"/>
      <c r="O726" s="107"/>
      <c r="P726" s="107"/>
      <c r="Q726" s="107"/>
      <c r="R726" s="107"/>
      <c r="S726" s="107"/>
      <c r="T726" s="107"/>
      <c r="U726" s="107"/>
      <c r="V726" s="107"/>
      <c r="W726" s="107"/>
      <c r="X726" s="107"/>
      <c r="Y726" s="107"/>
      <c r="Z726" s="107"/>
    </row>
    <row r="727" spans="1:26" ht="15.75" customHeight="1">
      <c r="A727" s="107"/>
      <c r="B727" s="107"/>
      <c r="C727" s="107"/>
      <c r="D727" s="107"/>
      <c r="E727" s="107"/>
      <c r="F727" s="107"/>
      <c r="G727" s="479"/>
      <c r="H727" s="107"/>
      <c r="I727" s="107"/>
      <c r="J727" s="107"/>
      <c r="K727" s="107"/>
      <c r="L727" s="107"/>
      <c r="M727" s="109"/>
      <c r="N727" s="109"/>
      <c r="O727" s="107"/>
      <c r="P727" s="107"/>
      <c r="Q727" s="107"/>
      <c r="R727" s="107"/>
      <c r="S727" s="107"/>
      <c r="T727" s="107"/>
      <c r="U727" s="107"/>
      <c r="V727" s="107"/>
      <c r="W727" s="107"/>
      <c r="X727" s="107"/>
      <c r="Y727" s="107"/>
      <c r="Z727" s="107"/>
    </row>
    <row r="728" spans="1:26" ht="15.75" customHeight="1">
      <c r="A728" s="107"/>
      <c r="B728" s="107"/>
      <c r="C728" s="107"/>
      <c r="D728" s="107"/>
      <c r="E728" s="107"/>
      <c r="F728" s="107"/>
      <c r="G728" s="479"/>
      <c r="H728" s="107"/>
      <c r="I728" s="107"/>
      <c r="J728" s="107"/>
      <c r="K728" s="107"/>
      <c r="L728" s="107"/>
      <c r="M728" s="109"/>
      <c r="N728" s="109"/>
      <c r="O728" s="107"/>
      <c r="P728" s="107"/>
      <c r="Q728" s="107"/>
      <c r="R728" s="107"/>
      <c r="S728" s="107"/>
      <c r="T728" s="107"/>
      <c r="U728" s="107"/>
      <c r="V728" s="107"/>
      <c r="W728" s="107"/>
      <c r="X728" s="107"/>
      <c r="Y728" s="107"/>
      <c r="Z728" s="107"/>
    </row>
    <row r="729" spans="1:26" ht="15.75" customHeight="1">
      <c r="A729" s="107"/>
      <c r="B729" s="107"/>
      <c r="C729" s="107"/>
      <c r="D729" s="107"/>
      <c r="E729" s="107"/>
      <c r="F729" s="107"/>
      <c r="G729" s="479"/>
      <c r="H729" s="107"/>
      <c r="I729" s="107"/>
      <c r="J729" s="107"/>
      <c r="K729" s="107"/>
      <c r="L729" s="107"/>
      <c r="M729" s="109"/>
      <c r="N729" s="109"/>
      <c r="O729" s="107"/>
      <c r="P729" s="107"/>
      <c r="Q729" s="107"/>
      <c r="R729" s="107"/>
      <c r="S729" s="107"/>
      <c r="T729" s="107"/>
      <c r="U729" s="107"/>
      <c r="V729" s="107"/>
      <c r="W729" s="107"/>
      <c r="X729" s="107"/>
      <c r="Y729" s="107"/>
      <c r="Z729" s="107"/>
    </row>
    <row r="730" spans="1:26" ht="15.75" customHeight="1">
      <c r="A730" s="107"/>
      <c r="B730" s="107"/>
      <c r="C730" s="107"/>
      <c r="D730" s="107"/>
      <c r="E730" s="107"/>
      <c r="F730" s="107"/>
      <c r="G730" s="479"/>
      <c r="H730" s="107"/>
      <c r="I730" s="107"/>
      <c r="J730" s="107"/>
      <c r="K730" s="107"/>
      <c r="L730" s="107"/>
      <c r="M730" s="109"/>
      <c r="N730" s="109"/>
      <c r="O730" s="107"/>
      <c r="P730" s="107"/>
      <c r="Q730" s="107"/>
      <c r="R730" s="107"/>
      <c r="S730" s="107"/>
      <c r="T730" s="107"/>
      <c r="U730" s="107"/>
      <c r="V730" s="107"/>
      <c r="W730" s="107"/>
      <c r="X730" s="107"/>
      <c r="Y730" s="107"/>
      <c r="Z730" s="107"/>
    </row>
    <row r="731" spans="1:26" ht="15.75" customHeight="1">
      <c r="A731" s="107"/>
      <c r="B731" s="107"/>
      <c r="C731" s="107"/>
      <c r="D731" s="107"/>
      <c r="E731" s="107"/>
      <c r="F731" s="107"/>
      <c r="G731" s="479"/>
      <c r="H731" s="107"/>
      <c r="I731" s="107"/>
      <c r="J731" s="107"/>
      <c r="K731" s="107"/>
      <c r="L731" s="107"/>
      <c r="M731" s="109"/>
      <c r="N731" s="109"/>
      <c r="O731" s="107"/>
      <c r="P731" s="107"/>
      <c r="Q731" s="107"/>
      <c r="R731" s="107"/>
      <c r="S731" s="107"/>
      <c r="T731" s="107"/>
      <c r="U731" s="107"/>
      <c r="V731" s="107"/>
      <c r="W731" s="107"/>
      <c r="X731" s="107"/>
      <c r="Y731" s="107"/>
      <c r="Z731" s="107"/>
    </row>
    <row r="732" spans="1:26" ht="15.75" customHeight="1">
      <c r="A732" s="107"/>
      <c r="B732" s="107"/>
      <c r="C732" s="107"/>
      <c r="D732" s="107"/>
      <c r="E732" s="107"/>
      <c r="F732" s="107"/>
      <c r="G732" s="479"/>
      <c r="H732" s="107"/>
      <c r="I732" s="107"/>
      <c r="J732" s="107"/>
      <c r="K732" s="107"/>
      <c r="L732" s="107"/>
      <c r="M732" s="109"/>
      <c r="N732" s="109"/>
      <c r="O732" s="107"/>
      <c r="P732" s="107"/>
      <c r="Q732" s="107"/>
      <c r="R732" s="107"/>
      <c r="S732" s="107"/>
      <c r="T732" s="107"/>
      <c r="U732" s="107"/>
      <c r="V732" s="107"/>
      <c r="W732" s="107"/>
      <c r="X732" s="107"/>
      <c r="Y732" s="107"/>
      <c r="Z732" s="107"/>
    </row>
    <row r="733" spans="1:26" ht="15.75" customHeight="1">
      <c r="A733" s="107"/>
      <c r="B733" s="107"/>
      <c r="C733" s="107"/>
      <c r="D733" s="107"/>
      <c r="E733" s="107"/>
      <c r="F733" s="107"/>
      <c r="G733" s="479"/>
      <c r="H733" s="107"/>
      <c r="I733" s="107"/>
      <c r="J733" s="107"/>
      <c r="K733" s="107"/>
      <c r="L733" s="107"/>
      <c r="M733" s="109"/>
      <c r="N733" s="109"/>
      <c r="O733" s="107"/>
      <c r="P733" s="107"/>
      <c r="Q733" s="107"/>
      <c r="R733" s="107"/>
      <c r="S733" s="107"/>
      <c r="T733" s="107"/>
      <c r="U733" s="107"/>
      <c r="V733" s="107"/>
      <c r="W733" s="107"/>
      <c r="X733" s="107"/>
      <c r="Y733" s="107"/>
      <c r="Z733" s="107"/>
    </row>
    <row r="734" spans="1:26" ht="15.75" customHeight="1">
      <c r="A734" s="107"/>
      <c r="B734" s="107"/>
      <c r="C734" s="107"/>
      <c r="D734" s="107"/>
      <c r="E734" s="107"/>
      <c r="F734" s="107"/>
      <c r="G734" s="479"/>
      <c r="H734" s="107"/>
      <c r="I734" s="107"/>
      <c r="J734" s="107"/>
      <c r="K734" s="107"/>
      <c r="L734" s="107"/>
      <c r="M734" s="109"/>
      <c r="N734" s="109"/>
      <c r="O734" s="107"/>
      <c r="P734" s="107"/>
      <c r="Q734" s="107"/>
      <c r="R734" s="107"/>
      <c r="S734" s="107"/>
      <c r="T734" s="107"/>
      <c r="U734" s="107"/>
      <c r="V734" s="107"/>
      <c r="W734" s="107"/>
      <c r="X734" s="107"/>
      <c r="Y734" s="107"/>
      <c r="Z734" s="107"/>
    </row>
    <row r="735" spans="1:26" ht="15.75" customHeight="1">
      <c r="A735" s="107"/>
      <c r="B735" s="107"/>
      <c r="C735" s="107"/>
      <c r="D735" s="107"/>
      <c r="E735" s="107"/>
      <c r="F735" s="107"/>
      <c r="G735" s="479"/>
      <c r="H735" s="107"/>
      <c r="I735" s="107"/>
      <c r="J735" s="107"/>
      <c r="K735" s="107"/>
      <c r="L735" s="107"/>
      <c r="M735" s="109"/>
      <c r="N735" s="109"/>
      <c r="O735" s="107"/>
      <c r="P735" s="107"/>
      <c r="Q735" s="107"/>
      <c r="R735" s="107"/>
      <c r="S735" s="107"/>
      <c r="T735" s="107"/>
      <c r="U735" s="107"/>
      <c r="V735" s="107"/>
      <c r="W735" s="107"/>
      <c r="X735" s="107"/>
      <c r="Y735" s="107"/>
      <c r="Z735" s="107"/>
    </row>
    <row r="736" spans="1:26" ht="15.75" customHeight="1">
      <c r="A736" s="107"/>
      <c r="B736" s="107"/>
      <c r="C736" s="107"/>
      <c r="D736" s="107"/>
      <c r="E736" s="107"/>
      <c r="F736" s="107"/>
      <c r="G736" s="479"/>
      <c r="H736" s="107"/>
      <c r="I736" s="107"/>
      <c r="J736" s="107"/>
      <c r="K736" s="107"/>
      <c r="L736" s="107"/>
      <c r="M736" s="109"/>
      <c r="N736" s="109"/>
      <c r="O736" s="107"/>
      <c r="P736" s="107"/>
      <c r="Q736" s="107"/>
      <c r="R736" s="107"/>
      <c r="S736" s="107"/>
      <c r="T736" s="107"/>
      <c r="U736" s="107"/>
      <c r="V736" s="107"/>
      <c r="W736" s="107"/>
      <c r="X736" s="107"/>
      <c r="Y736" s="107"/>
      <c r="Z736" s="107"/>
    </row>
    <row r="737" spans="1:26" ht="15.75" customHeight="1">
      <c r="A737" s="107"/>
      <c r="B737" s="107"/>
      <c r="C737" s="107"/>
      <c r="D737" s="107"/>
      <c r="E737" s="107"/>
      <c r="F737" s="107"/>
      <c r="G737" s="479"/>
      <c r="H737" s="107"/>
      <c r="I737" s="107"/>
      <c r="J737" s="107"/>
      <c r="K737" s="107"/>
      <c r="L737" s="107"/>
      <c r="M737" s="109"/>
      <c r="N737" s="109"/>
      <c r="O737" s="107"/>
      <c r="P737" s="107"/>
      <c r="Q737" s="107"/>
      <c r="R737" s="107"/>
      <c r="S737" s="107"/>
      <c r="T737" s="107"/>
      <c r="U737" s="107"/>
      <c r="V737" s="107"/>
      <c r="W737" s="107"/>
      <c r="X737" s="107"/>
      <c r="Y737" s="107"/>
      <c r="Z737" s="107"/>
    </row>
    <row r="738" spans="1:26" ht="15.75" customHeight="1">
      <c r="A738" s="107"/>
      <c r="B738" s="107"/>
      <c r="C738" s="107"/>
      <c r="D738" s="107"/>
      <c r="E738" s="107"/>
      <c r="F738" s="107"/>
      <c r="G738" s="479"/>
      <c r="H738" s="107"/>
      <c r="I738" s="107"/>
      <c r="J738" s="107"/>
      <c r="K738" s="107"/>
      <c r="L738" s="107"/>
      <c r="M738" s="109"/>
      <c r="N738" s="109"/>
      <c r="O738" s="107"/>
      <c r="P738" s="107"/>
      <c r="Q738" s="107"/>
      <c r="R738" s="107"/>
      <c r="S738" s="107"/>
      <c r="T738" s="107"/>
      <c r="U738" s="107"/>
      <c r="V738" s="107"/>
      <c r="W738" s="107"/>
      <c r="X738" s="107"/>
      <c r="Y738" s="107"/>
      <c r="Z738" s="107"/>
    </row>
    <row r="739" spans="1:26" ht="15.75" customHeight="1">
      <c r="A739" s="107"/>
      <c r="B739" s="107"/>
      <c r="C739" s="107"/>
      <c r="D739" s="107"/>
      <c r="E739" s="107"/>
      <c r="F739" s="107"/>
      <c r="G739" s="479"/>
      <c r="H739" s="107"/>
      <c r="I739" s="107"/>
      <c r="J739" s="107"/>
      <c r="K739" s="107"/>
      <c r="L739" s="107"/>
      <c r="M739" s="109"/>
      <c r="N739" s="109"/>
      <c r="O739" s="107"/>
      <c r="P739" s="107"/>
      <c r="Q739" s="107"/>
      <c r="R739" s="107"/>
      <c r="S739" s="107"/>
      <c r="T739" s="107"/>
      <c r="U739" s="107"/>
      <c r="V739" s="107"/>
      <c r="W739" s="107"/>
      <c r="X739" s="107"/>
      <c r="Y739" s="107"/>
      <c r="Z739" s="107"/>
    </row>
    <row r="740" spans="1:26" ht="15.75" customHeight="1">
      <c r="A740" s="107"/>
      <c r="B740" s="107"/>
      <c r="C740" s="107"/>
      <c r="D740" s="107"/>
      <c r="E740" s="107"/>
      <c r="F740" s="107"/>
      <c r="G740" s="479"/>
      <c r="H740" s="107"/>
      <c r="I740" s="107"/>
      <c r="J740" s="107"/>
      <c r="K740" s="107"/>
      <c r="L740" s="107"/>
      <c r="M740" s="109"/>
      <c r="N740" s="109"/>
      <c r="O740" s="107"/>
      <c r="P740" s="107"/>
      <c r="Q740" s="107"/>
      <c r="R740" s="107"/>
      <c r="S740" s="107"/>
      <c r="T740" s="107"/>
      <c r="U740" s="107"/>
      <c r="V740" s="107"/>
      <c r="W740" s="107"/>
      <c r="X740" s="107"/>
      <c r="Y740" s="107"/>
      <c r="Z740" s="107"/>
    </row>
    <row r="741" spans="1:26" ht="15.75" customHeight="1">
      <c r="A741" s="107"/>
      <c r="B741" s="107"/>
      <c r="C741" s="107"/>
      <c r="D741" s="107"/>
      <c r="E741" s="107"/>
      <c r="F741" s="107"/>
      <c r="G741" s="479"/>
      <c r="H741" s="107"/>
      <c r="I741" s="107"/>
      <c r="J741" s="107"/>
      <c r="K741" s="107"/>
      <c r="L741" s="107"/>
      <c r="M741" s="109"/>
      <c r="N741" s="109"/>
      <c r="O741" s="107"/>
      <c r="P741" s="107"/>
      <c r="Q741" s="107"/>
      <c r="R741" s="107"/>
      <c r="S741" s="107"/>
      <c r="T741" s="107"/>
      <c r="U741" s="107"/>
      <c r="V741" s="107"/>
      <c r="W741" s="107"/>
      <c r="X741" s="107"/>
      <c r="Y741" s="107"/>
      <c r="Z741" s="107"/>
    </row>
    <row r="742" spans="1:26" ht="15.75" customHeight="1">
      <c r="A742" s="107"/>
      <c r="B742" s="107"/>
      <c r="C742" s="107"/>
      <c r="D742" s="107"/>
      <c r="E742" s="107"/>
      <c r="F742" s="107"/>
      <c r="G742" s="479"/>
      <c r="H742" s="107"/>
      <c r="I742" s="107"/>
      <c r="J742" s="107"/>
      <c r="K742" s="107"/>
      <c r="L742" s="107"/>
      <c r="M742" s="109"/>
      <c r="N742" s="109"/>
      <c r="O742" s="107"/>
      <c r="P742" s="107"/>
      <c r="Q742" s="107"/>
      <c r="R742" s="107"/>
      <c r="S742" s="107"/>
      <c r="T742" s="107"/>
      <c r="U742" s="107"/>
      <c r="V742" s="107"/>
      <c r="W742" s="107"/>
      <c r="X742" s="107"/>
      <c r="Y742" s="107"/>
      <c r="Z742" s="107"/>
    </row>
    <row r="743" spans="1:26" ht="15.75" customHeight="1">
      <c r="A743" s="107"/>
      <c r="B743" s="107"/>
      <c r="C743" s="107"/>
      <c r="D743" s="107"/>
      <c r="E743" s="107"/>
      <c r="F743" s="107"/>
      <c r="G743" s="479"/>
      <c r="H743" s="107"/>
      <c r="I743" s="107"/>
      <c r="J743" s="107"/>
      <c r="K743" s="107"/>
      <c r="L743" s="107"/>
      <c r="M743" s="109"/>
      <c r="N743" s="109"/>
      <c r="O743" s="107"/>
      <c r="P743" s="107"/>
      <c r="Q743" s="107"/>
      <c r="R743" s="107"/>
      <c r="S743" s="107"/>
      <c r="T743" s="107"/>
      <c r="U743" s="107"/>
      <c r="V743" s="107"/>
      <c r="W743" s="107"/>
      <c r="X743" s="107"/>
      <c r="Y743" s="107"/>
      <c r="Z743" s="107"/>
    </row>
    <row r="744" spans="1:26" ht="15.75" customHeight="1">
      <c r="A744" s="107"/>
      <c r="B744" s="107"/>
      <c r="C744" s="107"/>
      <c r="D744" s="107"/>
      <c r="E744" s="107"/>
      <c r="F744" s="107"/>
      <c r="G744" s="479"/>
      <c r="H744" s="107"/>
      <c r="I744" s="107"/>
      <c r="J744" s="107"/>
      <c r="K744" s="107"/>
      <c r="L744" s="107"/>
      <c r="M744" s="109"/>
      <c r="N744" s="109"/>
      <c r="O744" s="107"/>
      <c r="P744" s="107"/>
      <c r="Q744" s="107"/>
      <c r="R744" s="107"/>
      <c r="S744" s="107"/>
      <c r="T744" s="107"/>
      <c r="U744" s="107"/>
      <c r="V744" s="107"/>
      <c r="W744" s="107"/>
      <c r="X744" s="107"/>
      <c r="Y744" s="107"/>
      <c r="Z744" s="107"/>
    </row>
    <row r="745" spans="1:26" ht="15.75" customHeight="1">
      <c r="A745" s="107"/>
      <c r="B745" s="107"/>
      <c r="C745" s="107"/>
      <c r="D745" s="107"/>
      <c r="E745" s="107"/>
      <c r="F745" s="107"/>
      <c r="G745" s="479"/>
      <c r="H745" s="107"/>
      <c r="I745" s="107"/>
      <c r="J745" s="107"/>
      <c r="K745" s="107"/>
      <c r="L745" s="107"/>
      <c r="M745" s="109"/>
      <c r="N745" s="109"/>
      <c r="O745" s="107"/>
      <c r="P745" s="107"/>
      <c r="Q745" s="107"/>
      <c r="R745" s="107"/>
      <c r="S745" s="107"/>
      <c r="T745" s="107"/>
      <c r="U745" s="107"/>
      <c r="V745" s="107"/>
      <c r="W745" s="107"/>
      <c r="X745" s="107"/>
      <c r="Y745" s="107"/>
      <c r="Z745" s="107"/>
    </row>
    <row r="746" spans="1:26" ht="15.75" customHeight="1">
      <c r="A746" s="107"/>
      <c r="B746" s="107"/>
      <c r="C746" s="107"/>
      <c r="D746" s="107"/>
      <c r="E746" s="107"/>
      <c r="F746" s="107"/>
      <c r="G746" s="479"/>
      <c r="H746" s="107"/>
      <c r="I746" s="107"/>
      <c r="J746" s="107"/>
      <c r="K746" s="107"/>
      <c r="L746" s="107"/>
      <c r="M746" s="109"/>
      <c r="N746" s="109"/>
      <c r="O746" s="107"/>
      <c r="P746" s="107"/>
      <c r="Q746" s="107"/>
      <c r="R746" s="107"/>
      <c r="S746" s="107"/>
      <c r="T746" s="107"/>
      <c r="U746" s="107"/>
      <c r="V746" s="107"/>
      <c r="W746" s="107"/>
      <c r="X746" s="107"/>
      <c r="Y746" s="107"/>
      <c r="Z746" s="107"/>
    </row>
    <row r="747" spans="1:26" ht="15.75" customHeight="1">
      <c r="A747" s="107"/>
      <c r="B747" s="107"/>
      <c r="C747" s="107"/>
      <c r="D747" s="107"/>
      <c r="E747" s="107"/>
      <c r="F747" s="107"/>
      <c r="G747" s="479"/>
      <c r="H747" s="107"/>
      <c r="I747" s="107"/>
      <c r="J747" s="107"/>
      <c r="K747" s="107"/>
      <c r="L747" s="107"/>
      <c r="M747" s="109"/>
      <c r="N747" s="109"/>
      <c r="O747" s="107"/>
      <c r="P747" s="107"/>
      <c r="Q747" s="107"/>
      <c r="R747" s="107"/>
      <c r="S747" s="107"/>
      <c r="T747" s="107"/>
      <c r="U747" s="107"/>
      <c r="V747" s="107"/>
      <c r="W747" s="107"/>
      <c r="X747" s="107"/>
      <c r="Y747" s="107"/>
      <c r="Z747" s="107"/>
    </row>
    <row r="748" spans="1:26" ht="15.75" customHeight="1">
      <c r="A748" s="107"/>
      <c r="B748" s="107"/>
      <c r="C748" s="107"/>
      <c r="D748" s="107"/>
      <c r="E748" s="107"/>
      <c r="F748" s="107"/>
      <c r="G748" s="479"/>
      <c r="H748" s="107"/>
      <c r="I748" s="107"/>
      <c r="J748" s="107"/>
      <c r="K748" s="107"/>
      <c r="L748" s="107"/>
      <c r="M748" s="109"/>
      <c r="N748" s="109"/>
      <c r="O748" s="107"/>
      <c r="P748" s="107"/>
      <c r="Q748" s="107"/>
      <c r="R748" s="107"/>
      <c r="S748" s="107"/>
      <c r="T748" s="107"/>
      <c r="U748" s="107"/>
      <c r="V748" s="107"/>
      <c r="W748" s="107"/>
      <c r="X748" s="107"/>
      <c r="Y748" s="107"/>
      <c r="Z748" s="107"/>
    </row>
    <row r="749" spans="1:26" ht="15.75" customHeight="1">
      <c r="A749" s="107"/>
      <c r="B749" s="107"/>
      <c r="C749" s="107"/>
      <c r="D749" s="107"/>
      <c r="E749" s="107"/>
      <c r="F749" s="107"/>
      <c r="G749" s="479"/>
      <c r="H749" s="107"/>
      <c r="I749" s="107"/>
      <c r="J749" s="107"/>
      <c r="K749" s="107"/>
      <c r="L749" s="107"/>
      <c r="M749" s="109"/>
      <c r="N749" s="109"/>
      <c r="O749" s="107"/>
      <c r="P749" s="107"/>
      <c r="Q749" s="107"/>
      <c r="R749" s="107"/>
      <c r="S749" s="107"/>
      <c r="T749" s="107"/>
      <c r="U749" s="107"/>
      <c r="V749" s="107"/>
      <c r="W749" s="107"/>
      <c r="X749" s="107"/>
      <c r="Y749" s="107"/>
      <c r="Z749" s="107"/>
    </row>
    <row r="750" spans="1:26" ht="15.75" customHeight="1">
      <c r="A750" s="107"/>
      <c r="B750" s="107"/>
      <c r="C750" s="107"/>
      <c r="D750" s="107"/>
      <c r="E750" s="107"/>
      <c r="F750" s="107"/>
      <c r="G750" s="479"/>
      <c r="H750" s="107"/>
      <c r="I750" s="107"/>
      <c r="J750" s="107"/>
      <c r="K750" s="107"/>
      <c r="L750" s="107"/>
      <c r="M750" s="109"/>
      <c r="N750" s="109"/>
      <c r="O750" s="107"/>
      <c r="P750" s="107"/>
      <c r="Q750" s="107"/>
      <c r="R750" s="107"/>
      <c r="S750" s="107"/>
      <c r="T750" s="107"/>
      <c r="U750" s="107"/>
      <c r="V750" s="107"/>
      <c r="W750" s="107"/>
      <c r="X750" s="107"/>
      <c r="Y750" s="107"/>
      <c r="Z750" s="107"/>
    </row>
    <row r="751" spans="1:26" ht="15.75" customHeight="1">
      <c r="A751" s="107"/>
      <c r="B751" s="107"/>
      <c r="C751" s="107"/>
      <c r="D751" s="107"/>
      <c r="E751" s="107"/>
      <c r="F751" s="107"/>
      <c r="G751" s="479"/>
      <c r="H751" s="107"/>
      <c r="I751" s="107"/>
      <c r="J751" s="107"/>
      <c r="K751" s="107"/>
      <c r="L751" s="107"/>
      <c r="M751" s="109"/>
      <c r="N751" s="109"/>
      <c r="O751" s="107"/>
      <c r="P751" s="107"/>
      <c r="Q751" s="107"/>
      <c r="R751" s="107"/>
      <c r="S751" s="107"/>
      <c r="T751" s="107"/>
      <c r="U751" s="107"/>
      <c r="V751" s="107"/>
      <c r="W751" s="107"/>
      <c r="X751" s="107"/>
      <c r="Y751" s="107"/>
      <c r="Z751" s="107"/>
    </row>
    <row r="752" spans="1:26" ht="15.75" customHeight="1">
      <c r="A752" s="107"/>
      <c r="B752" s="107"/>
      <c r="C752" s="107"/>
      <c r="D752" s="107"/>
      <c r="E752" s="107"/>
      <c r="F752" s="107"/>
      <c r="G752" s="479"/>
      <c r="H752" s="107"/>
      <c r="I752" s="107"/>
      <c r="J752" s="107"/>
      <c r="K752" s="107"/>
      <c r="L752" s="107"/>
      <c r="M752" s="109"/>
      <c r="N752" s="109"/>
      <c r="O752" s="107"/>
      <c r="P752" s="107"/>
      <c r="Q752" s="107"/>
      <c r="R752" s="107"/>
      <c r="S752" s="107"/>
      <c r="T752" s="107"/>
      <c r="U752" s="107"/>
      <c r="V752" s="107"/>
      <c r="W752" s="107"/>
      <c r="X752" s="107"/>
      <c r="Y752" s="107"/>
      <c r="Z752" s="107"/>
    </row>
    <row r="753" spans="1:26" ht="15.75" customHeight="1">
      <c r="A753" s="107"/>
      <c r="B753" s="107"/>
      <c r="C753" s="107"/>
      <c r="D753" s="107"/>
      <c r="E753" s="107"/>
      <c r="F753" s="107"/>
      <c r="G753" s="479"/>
      <c r="H753" s="107"/>
      <c r="I753" s="107"/>
      <c r="J753" s="107"/>
      <c r="K753" s="107"/>
      <c r="L753" s="107"/>
      <c r="M753" s="109"/>
      <c r="N753" s="109"/>
      <c r="O753" s="107"/>
      <c r="P753" s="107"/>
      <c r="Q753" s="107"/>
      <c r="R753" s="107"/>
      <c r="S753" s="107"/>
      <c r="T753" s="107"/>
      <c r="U753" s="107"/>
      <c r="V753" s="107"/>
      <c r="W753" s="107"/>
      <c r="X753" s="107"/>
      <c r="Y753" s="107"/>
      <c r="Z753" s="107"/>
    </row>
    <row r="754" spans="1:26" ht="15.75" customHeight="1">
      <c r="A754" s="107"/>
      <c r="B754" s="107"/>
      <c r="C754" s="107"/>
      <c r="D754" s="107"/>
      <c r="E754" s="107"/>
      <c r="F754" s="107"/>
      <c r="G754" s="479"/>
      <c r="H754" s="107"/>
      <c r="I754" s="107"/>
      <c r="J754" s="107"/>
      <c r="K754" s="107"/>
      <c r="L754" s="107"/>
      <c r="M754" s="109"/>
      <c r="N754" s="109"/>
      <c r="O754" s="107"/>
      <c r="P754" s="107"/>
      <c r="Q754" s="107"/>
      <c r="R754" s="107"/>
      <c r="S754" s="107"/>
      <c r="T754" s="107"/>
      <c r="U754" s="107"/>
      <c r="V754" s="107"/>
      <c r="W754" s="107"/>
      <c r="X754" s="107"/>
      <c r="Y754" s="107"/>
      <c r="Z754" s="107"/>
    </row>
    <row r="755" spans="1:26" ht="15.75" customHeight="1">
      <c r="A755" s="107"/>
      <c r="B755" s="107"/>
      <c r="C755" s="107"/>
      <c r="D755" s="107"/>
      <c r="E755" s="107"/>
      <c r="F755" s="107"/>
      <c r="G755" s="479"/>
      <c r="H755" s="107"/>
      <c r="I755" s="107"/>
      <c r="J755" s="107"/>
      <c r="K755" s="107"/>
      <c r="L755" s="107"/>
      <c r="M755" s="109"/>
      <c r="N755" s="109"/>
      <c r="O755" s="107"/>
      <c r="P755" s="107"/>
      <c r="Q755" s="107"/>
      <c r="R755" s="107"/>
      <c r="S755" s="107"/>
      <c r="T755" s="107"/>
      <c r="U755" s="107"/>
      <c r="V755" s="107"/>
      <c r="W755" s="107"/>
      <c r="X755" s="107"/>
      <c r="Y755" s="107"/>
      <c r="Z755" s="107"/>
    </row>
    <row r="756" spans="1:26" ht="15.75" customHeight="1">
      <c r="A756" s="107"/>
      <c r="B756" s="107"/>
      <c r="C756" s="107"/>
      <c r="D756" s="107"/>
      <c r="E756" s="107"/>
      <c r="F756" s="107"/>
      <c r="G756" s="479"/>
      <c r="H756" s="107"/>
      <c r="I756" s="107"/>
      <c r="J756" s="107"/>
      <c r="K756" s="107"/>
      <c r="L756" s="107"/>
      <c r="M756" s="109"/>
      <c r="N756" s="109"/>
      <c r="O756" s="107"/>
      <c r="P756" s="107"/>
      <c r="Q756" s="107"/>
      <c r="R756" s="107"/>
      <c r="S756" s="107"/>
      <c r="T756" s="107"/>
      <c r="U756" s="107"/>
      <c r="V756" s="107"/>
      <c r="W756" s="107"/>
      <c r="X756" s="107"/>
      <c r="Y756" s="107"/>
      <c r="Z756" s="107"/>
    </row>
    <row r="757" spans="1:26" ht="15.75" customHeight="1">
      <c r="A757" s="107"/>
      <c r="B757" s="107"/>
      <c r="C757" s="107"/>
      <c r="D757" s="107"/>
      <c r="E757" s="107"/>
      <c r="F757" s="107"/>
      <c r="G757" s="479"/>
      <c r="H757" s="107"/>
      <c r="I757" s="107"/>
      <c r="J757" s="107"/>
      <c r="K757" s="107"/>
      <c r="L757" s="107"/>
      <c r="M757" s="109"/>
      <c r="N757" s="109"/>
      <c r="O757" s="107"/>
      <c r="P757" s="107"/>
      <c r="Q757" s="107"/>
      <c r="R757" s="107"/>
      <c r="S757" s="107"/>
      <c r="T757" s="107"/>
      <c r="U757" s="107"/>
      <c r="V757" s="107"/>
      <c r="W757" s="107"/>
      <c r="X757" s="107"/>
      <c r="Y757" s="107"/>
      <c r="Z757" s="107"/>
    </row>
    <row r="758" spans="1:26" ht="15.75" customHeight="1">
      <c r="A758" s="107"/>
      <c r="B758" s="107"/>
      <c r="C758" s="107"/>
      <c r="D758" s="107"/>
      <c r="E758" s="107"/>
      <c r="F758" s="107"/>
      <c r="G758" s="479"/>
      <c r="H758" s="107"/>
      <c r="I758" s="107"/>
      <c r="J758" s="107"/>
      <c r="K758" s="107"/>
      <c r="L758" s="107"/>
      <c r="M758" s="109"/>
      <c r="N758" s="109"/>
      <c r="O758" s="107"/>
      <c r="P758" s="107"/>
      <c r="Q758" s="107"/>
      <c r="R758" s="107"/>
      <c r="S758" s="107"/>
      <c r="T758" s="107"/>
      <c r="U758" s="107"/>
      <c r="V758" s="107"/>
      <c r="W758" s="107"/>
      <c r="X758" s="107"/>
      <c r="Y758" s="107"/>
      <c r="Z758" s="107"/>
    </row>
    <row r="759" spans="1:26" ht="15.75" customHeight="1">
      <c r="A759" s="107"/>
      <c r="B759" s="107"/>
      <c r="C759" s="107"/>
      <c r="D759" s="107"/>
      <c r="E759" s="107"/>
      <c r="F759" s="107"/>
      <c r="G759" s="479"/>
      <c r="H759" s="107"/>
      <c r="I759" s="107"/>
      <c r="J759" s="107"/>
      <c r="K759" s="107"/>
      <c r="L759" s="107"/>
      <c r="M759" s="109"/>
      <c r="N759" s="109"/>
      <c r="O759" s="107"/>
      <c r="P759" s="107"/>
      <c r="Q759" s="107"/>
      <c r="R759" s="107"/>
      <c r="S759" s="107"/>
      <c r="T759" s="107"/>
      <c r="U759" s="107"/>
      <c r="V759" s="107"/>
      <c r="W759" s="107"/>
      <c r="X759" s="107"/>
      <c r="Y759" s="107"/>
      <c r="Z759" s="107"/>
    </row>
    <row r="760" spans="1:26" ht="15.75" customHeight="1">
      <c r="A760" s="107"/>
      <c r="B760" s="107"/>
      <c r="C760" s="107"/>
      <c r="D760" s="107"/>
      <c r="E760" s="107"/>
      <c r="F760" s="107"/>
      <c r="G760" s="479"/>
      <c r="H760" s="107"/>
      <c r="I760" s="107"/>
      <c r="J760" s="107"/>
      <c r="K760" s="107"/>
      <c r="L760" s="107"/>
      <c r="M760" s="109"/>
      <c r="N760" s="109"/>
      <c r="O760" s="107"/>
      <c r="P760" s="107"/>
      <c r="Q760" s="107"/>
      <c r="R760" s="107"/>
      <c r="S760" s="107"/>
      <c r="T760" s="107"/>
      <c r="U760" s="107"/>
      <c r="V760" s="107"/>
      <c r="W760" s="107"/>
      <c r="X760" s="107"/>
      <c r="Y760" s="107"/>
      <c r="Z760" s="107"/>
    </row>
    <row r="761" spans="1:26" ht="15.75" customHeight="1">
      <c r="A761" s="107"/>
      <c r="B761" s="107"/>
      <c r="C761" s="107"/>
      <c r="D761" s="107"/>
      <c r="E761" s="107"/>
      <c r="F761" s="107"/>
      <c r="G761" s="479"/>
      <c r="H761" s="107"/>
      <c r="I761" s="107"/>
      <c r="J761" s="107"/>
      <c r="K761" s="107"/>
      <c r="L761" s="107"/>
      <c r="M761" s="109"/>
      <c r="N761" s="109"/>
      <c r="O761" s="107"/>
      <c r="P761" s="107"/>
      <c r="Q761" s="107"/>
      <c r="R761" s="107"/>
      <c r="S761" s="107"/>
      <c r="T761" s="107"/>
      <c r="U761" s="107"/>
      <c r="V761" s="107"/>
      <c r="W761" s="107"/>
      <c r="X761" s="107"/>
      <c r="Y761" s="107"/>
      <c r="Z761" s="107"/>
    </row>
    <row r="762" spans="1:26" ht="15.75" customHeight="1">
      <c r="A762" s="107"/>
      <c r="B762" s="107"/>
      <c r="C762" s="107"/>
      <c r="D762" s="107"/>
      <c r="E762" s="107"/>
      <c r="F762" s="107"/>
      <c r="G762" s="479"/>
      <c r="H762" s="107"/>
      <c r="I762" s="107"/>
      <c r="J762" s="107"/>
      <c r="K762" s="107"/>
      <c r="L762" s="107"/>
      <c r="M762" s="109"/>
      <c r="N762" s="109"/>
      <c r="O762" s="107"/>
      <c r="P762" s="107"/>
      <c r="Q762" s="107"/>
      <c r="R762" s="107"/>
      <c r="S762" s="107"/>
      <c r="T762" s="107"/>
      <c r="U762" s="107"/>
      <c r="V762" s="107"/>
      <c r="W762" s="107"/>
      <c r="X762" s="107"/>
      <c r="Y762" s="107"/>
      <c r="Z762" s="107"/>
    </row>
    <row r="763" spans="1:26" ht="15.75" customHeight="1">
      <c r="A763" s="107"/>
      <c r="B763" s="107"/>
      <c r="C763" s="107"/>
      <c r="D763" s="107"/>
      <c r="E763" s="107"/>
      <c r="F763" s="107"/>
      <c r="G763" s="479"/>
      <c r="H763" s="107"/>
      <c r="I763" s="107"/>
      <c r="J763" s="107"/>
      <c r="K763" s="107"/>
      <c r="L763" s="107"/>
      <c r="M763" s="109"/>
      <c r="N763" s="109"/>
      <c r="O763" s="107"/>
      <c r="P763" s="107"/>
      <c r="Q763" s="107"/>
      <c r="R763" s="107"/>
      <c r="S763" s="107"/>
      <c r="T763" s="107"/>
      <c r="U763" s="107"/>
      <c r="V763" s="107"/>
      <c r="W763" s="107"/>
      <c r="X763" s="107"/>
      <c r="Y763" s="107"/>
      <c r="Z763" s="107"/>
    </row>
    <row r="764" spans="1:26" ht="15.75" customHeight="1">
      <c r="A764" s="107"/>
      <c r="B764" s="107"/>
      <c r="C764" s="107"/>
      <c r="D764" s="107"/>
      <c r="E764" s="107"/>
      <c r="F764" s="107"/>
      <c r="G764" s="479"/>
      <c r="H764" s="107"/>
      <c r="I764" s="107"/>
      <c r="J764" s="107"/>
      <c r="K764" s="107"/>
      <c r="L764" s="107"/>
      <c r="M764" s="109"/>
      <c r="N764" s="109"/>
      <c r="O764" s="107"/>
      <c r="P764" s="107"/>
      <c r="Q764" s="107"/>
      <c r="R764" s="107"/>
      <c r="S764" s="107"/>
      <c r="T764" s="107"/>
      <c r="U764" s="107"/>
      <c r="V764" s="107"/>
      <c r="W764" s="107"/>
      <c r="X764" s="107"/>
      <c r="Y764" s="107"/>
      <c r="Z764" s="107"/>
    </row>
    <row r="765" spans="1:26" ht="15.75" customHeight="1">
      <c r="A765" s="107"/>
      <c r="B765" s="107"/>
      <c r="C765" s="107"/>
      <c r="D765" s="107"/>
      <c r="E765" s="107"/>
      <c r="F765" s="107"/>
      <c r="G765" s="479"/>
      <c r="H765" s="107"/>
      <c r="I765" s="107"/>
      <c r="J765" s="107"/>
      <c r="K765" s="107"/>
      <c r="L765" s="107"/>
      <c r="M765" s="109"/>
      <c r="N765" s="109"/>
      <c r="O765" s="107"/>
      <c r="P765" s="107"/>
      <c r="Q765" s="107"/>
      <c r="R765" s="107"/>
      <c r="S765" s="107"/>
      <c r="T765" s="107"/>
      <c r="U765" s="107"/>
      <c r="V765" s="107"/>
      <c r="W765" s="107"/>
      <c r="X765" s="107"/>
      <c r="Y765" s="107"/>
      <c r="Z765" s="107"/>
    </row>
    <row r="766" spans="1:26" ht="15.75" customHeight="1">
      <c r="A766" s="107"/>
      <c r="B766" s="107"/>
      <c r="C766" s="107"/>
      <c r="D766" s="107"/>
      <c r="E766" s="107"/>
      <c r="F766" s="107"/>
      <c r="G766" s="479"/>
      <c r="H766" s="107"/>
      <c r="I766" s="107"/>
      <c r="J766" s="107"/>
      <c r="K766" s="107"/>
      <c r="L766" s="107"/>
      <c r="M766" s="109"/>
      <c r="N766" s="109"/>
      <c r="O766" s="107"/>
      <c r="P766" s="107"/>
      <c r="Q766" s="107"/>
      <c r="R766" s="107"/>
      <c r="S766" s="107"/>
      <c r="T766" s="107"/>
      <c r="U766" s="107"/>
      <c r="V766" s="107"/>
      <c r="W766" s="107"/>
      <c r="X766" s="107"/>
      <c r="Y766" s="107"/>
      <c r="Z766" s="107"/>
    </row>
    <row r="767" spans="1:26" ht="15.75" customHeight="1">
      <c r="A767" s="107"/>
      <c r="B767" s="107"/>
      <c r="C767" s="107"/>
      <c r="D767" s="107"/>
      <c r="E767" s="107"/>
      <c r="F767" s="107"/>
      <c r="G767" s="479"/>
      <c r="H767" s="107"/>
      <c r="I767" s="107"/>
      <c r="J767" s="107"/>
      <c r="K767" s="107"/>
      <c r="L767" s="107"/>
      <c r="M767" s="109"/>
      <c r="N767" s="109"/>
      <c r="O767" s="107"/>
      <c r="P767" s="107"/>
      <c r="Q767" s="107"/>
      <c r="R767" s="107"/>
      <c r="S767" s="107"/>
      <c r="T767" s="107"/>
      <c r="U767" s="107"/>
      <c r="V767" s="107"/>
      <c r="W767" s="107"/>
      <c r="X767" s="107"/>
      <c r="Y767" s="107"/>
      <c r="Z767" s="107"/>
    </row>
    <row r="768" spans="1:26" ht="15.75" customHeight="1">
      <c r="A768" s="107"/>
      <c r="B768" s="107"/>
      <c r="C768" s="107"/>
      <c r="D768" s="107"/>
      <c r="E768" s="107"/>
      <c r="F768" s="107"/>
      <c r="G768" s="479"/>
      <c r="H768" s="107"/>
      <c r="I768" s="107"/>
      <c r="J768" s="107"/>
      <c r="K768" s="107"/>
      <c r="L768" s="107"/>
      <c r="M768" s="109"/>
      <c r="N768" s="109"/>
      <c r="O768" s="107"/>
      <c r="P768" s="107"/>
      <c r="Q768" s="107"/>
      <c r="R768" s="107"/>
      <c r="S768" s="107"/>
      <c r="T768" s="107"/>
      <c r="U768" s="107"/>
      <c r="V768" s="107"/>
      <c r="W768" s="107"/>
      <c r="X768" s="107"/>
      <c r="Y768" s="107"/>
      <c r="Z768" s="107"/>
    </row>
    <row r="769" spans="1:26" ht="15.75" customHeight="1">
      <c r="A769" s="107"/>
      <c r="B769" s="107"/>
      <c r="C769" s="107"/>
      <c r="D769" s="107"/>
      <c r="E769" s="107"/>
      <c r="F769" s="107"/>
      <c r="G769" s="479"/>
      <c r="H769" s="107"/>
      <c r="I769" s="107"/>
      <c r="J769" s="107"/>
      <c r="K769" s="107"/>
      <c r="L769" s="107"/>
      <c r="M769" s="109"/>
      <c r="N769" s="109"/>
      <c r="O769" s="107"/>
      <c r="P769" s="107"/>
      <c r="Q769" s="107"/>
      <c r="R769" s="107"/>
      <c r="S769" s="107"/>
      <c r="T769" s="107"/>
      <c r="U769" s="107"/>
      <c r="V769" s="107"/>
      <c r="W769" s="107"/>
      <c r="X769" s="107"/>
      <c r="Y769" s="107"/>
      <c r="Z769" s="107"/>
    </row>
    <row r="770" spans="1:26" ht="15.75" customHeight="1">
      <c r="A770" s="107"/>
      <c r="B770" s="107"/>
      <c r="C770" s="107"/>
      <c r="D770" s="107"/>
      <c r="E770" s="107"/>
      <c r="F770" s="107"/>
      <c r="G770" s="479"/>
      <c r="H770" s="107"/>
      <c r="I770" s="107"/>
      <c r="J770" s="107"/>
      <c r="K770" s="107"/>
      <c r="L770" s="107"/>
      <c r="M770" s="109"/>
      <c r="N770" s="109"/>
      <c r="O770" s="107"/>
      <c r="P770" s="107"/>
      <c r="Q770" s="107"/>
      <c r="R770" s="107"/>
      <c r="S770" s="107"/>
      <c r="T770" s="107"/>
      <c r="U770" s="107"/>
      <c r="V770" s="107"/>
      <c r="W770" s="107"/>
      <c r="X770" s="107"/>
      <c r="Y770" s="107"/>
      <c r="Z770" s="107"/>
    </row>
    <row r="771" spans="1:26" ht="15.75" customHeight="1">
      <c r="A771" s="107"/>
      <c r="B771" s="107"/>
      <c r="C771" s="107"/>
      <c r="D771" s="107"/>
      <c r="E771" s="107"/>
      <c r="F771" s="107"/>
      <c r="G771" s="479"/>
      <c r="H771" s="107"/>
      <c r="I771" s="107"/>
      <c r="J771" s="107"/>
      <c r="K771" s="107"/>
      <c r="L771" s="107"/>
      <c r="M771" s="109"/>
      <c r="N771" s="109"/>
      <c r="O771" s="107"/>
      <c r="P771" s="107"/>
      <c r="Q771" s="107"/>
      <c r="R771" s="107"/>
      <c r="S771" s="107"/>
      <c r="T771" s="107"/>
      <c r="U771" s="107"/>
      <c r="V771" s="107"/>
      <c r="W771" s="107"/>
      <c r="X771" s="107"/>
      <c r="Y771" s="107"/>
      <c r="Z771" s="107"/>
    </row>
    <row r="772" spans="1:26" ht="15.75" customHeight="1">
      <c r="A772" s="107"/>
      <c r="B772" s="107"/>
      <c r="C772" s="107"/>
      <c r="D772" s="107"/>
      <c r="E772" s="107"/>
      <c r="F772" s="107"/>
      <c r="G772" s="479"/>
      <c r="H772" s="107"/>
      <c r="I772" s="107"/>
      <c r="J772" s="107"/>
      <c r="K772" s="107"/>
      <c r="L772" s="107"/>
      <c r="M772" s="109"/>
      <c r="N772" s="109"/>
      <c r="O772" s="107"/>
      <c r="P772" s="107"/>
      <c r="Q772" s="107"/>
      <c r="R772" s="107"/>
      <c r="S772" s="107"/>
      <c r="T772" s="107"/>
      <c r="U772" s="107"/>
      <c r="V772" s="107"/>
      <c r="W772" s="107"/>
      <c r="X772" s="107"/>
      <c r="Y772" s="107"/>
      <c r="Z772" s="107"/>
    </row>
    <row r="773" spans="1:26" ht="15.75" customHeight="1">
      <c r="A773" s="107"/>
      <c r="B773" s="107"/>
      <c r="C773" s="107"/>
      <c r="D773" s="107"/>
      <c r="E773" s="107"/>
      <c r="F773" s="107"/>
      <c r="G773" s="479"/>
      <c r="H773" s="107"/>
      <c r="I773" s="107"/>
      <c r="J773" s="107"/>
      <c r="K773" s="107"/>
      <c r="L773" s="107"/>
      <c r="M773" s="109"/>
      <c r="N773" s="109"/>
      <c r="O773" s="107"/>
      <c r="P773" s="107"/>
      <c r="Q773" s="107"/>
      <c r="R773" s="107"/>
      <c r="S773" s="107"/>
      <c r="T773" s="107"/>
      <c r="U773" s="107"/>
      <c r="V773" s="107"/>
      <c r="W773" s="107"/>
      <c r="X773" s="107"/>
      <c r="Y773" s="107"/>
      <c r="Z773" s="107"/>
    </row>
    <row r="774" spans="1:26" ht="15.75" customHeight="1">
      <c r="A774" s="107"/>
      <c r="B774" s="107"/>
      <c r="C774" s="107"/>
      <c r="D774" s="107"/>
      <c r="E774" s="107"/>
      <c r="F774" s="107"/>
      <c r="G774" s="479"/>
      <c r="H774" s="107"/>
      <c r="I774" s="107"/>
      <c r="J774" s="107"/>
      <c r="K774" s="107"/>
      <c r="L774" s="107"/>
      <c r="M774" s="109"/>
      <c r="N774" s="109"/>
      <c r="O774" s="107"/>
      <c r="P774" s="107"/>
      <c r="Q774" s="107"/>
      <c r="R774" s="107"/>
      <c r="S774" s="107"/>
      <c r="T774" s="107"/>
      <c r="U774" s="107"/>
      <c r="V774" s="107"/>
      <c r="W774" s="107"/>
      <c r="X774" s="107"/>
      <c r="Y774" s="107"/>
      <c r="Z774" s="107"/>
    </row>
    <row r="775" spans="1:26" ht="15.75" customHeight="1">
      <c r="A775" s="107"/>
      <c r="B775" s="107"/>
      <c r="C775" s="107"/>
      <c r="D775" s="107"/>
      <c r="E775" s="107"/>
      <c r="F775" s="107"/>
      <c r="G775" s="479"/>
      <c r="H775" s="107"/>
      <c r="I775" s="107"/>
      <c r="J775" s="107"/>
      <c r="K775" s="107"/>
      <c r="L775" s="107"/>
      <c r="M775" s="109"/>
      <c r="N775" s="109"/>
      <c r="O775" s="107"/>
      <c r="P775" s="107"/>
      <c r="Q775" s="107"/>
      <c r="R775" s="107"/>
      <c r="S775" s="107"/>
      <c r="T775" s="107"/>
      <c r="U775" s="107"/>
      <c r="V775" s="107"/>
      <c r="W775" s="107"/>
      <c r="X775" s="107"/>
      <c r="Y775" s="107"/>
      <c r="Z775" s="107"/>
    </row>
    <row r="776" spans="1:26" ht="15.75" customHeight="1">
      <c r="A776" s="107"/>
      <c r="B776" s="107"/>
      <c r="C776" s="107"/>
      <c r="D776" s="107"/>
      <c r="E776" s="107"/>
      <c r="F776" s="107"/>
      <c r="G776" s="479"/>
      <c r="H776" s="107"/>
      <c r="I776" s="107"/>
      <c r="J776" s="107"/>
      <c r="K776" s="107"/>
      <c r="L776" s="107"/>
      <c r="M776" s="109"/>
      <c r="N776" s="109"/>
      <c r="O776" s="107"/>
      <c r="P776" s="107"/>
      <c r="Q776" s="107"/>
      <c r="R776" s="107"/>
      <c r="S776" s="107"/>
      <c r="T776" s="107"/>
      <c r="U776" s="107"/>
      <c r="V776" s="107"/>
      <c r="W776" s="107"/>
      <c r="X776" s="107"/>
      <c r="Y776" s="107"/>
      <c r="Z776" s="107"/>
    </row>
    <row r="777" spans="1:26" ht="15.75" customHeight="1">
      <c r="A777" s="107"/>
      <c r="B777" s="107"/>
      <c r="C777" s="107"/>
      <c r="D777" s="107"/>
      <c r="E777" s="107"/>
      <c r="F777" s="107"/>
      <c r="G777" s="479"/>
      <c r="H777" s="107"/>
      <c r="I777" s="107"/>
      <c r="J777" s="107"/>
      <c r="K777" s="107"/>
      <c r="L777" s="107"/>
      <c r="M777" s="109"/>
      <c r="N777" s="109"/>
      <c r="O777" s="107"/>
      <c r="P777" s="107"/>
      <c r="Q777" s="107"/>
      <c r="R777" s="107"/>
      <c r="S777" s="107"/>
      <c r="T777" s="107"/>
      <c r="U777" s="107"/>
      <c r="V777" s="107"/>
      <c r="W777" s="107"/>
      <c r="X777" s="107"/>
      <c r="Y777" s="107"/>
      <c r="Z777" s="107"/>
    </row>
    <row r="778" spans="1:26" ht="15.75" customHeight="1">
      <c r="A778" s="107"/>
      <c r="B778" s="107"/>
      <c r="C778" s="107"/>
      <c r="D778" s="107"/>
      <c r="E778" s="107"/>
      <c r="F778" s="107"/>
      <c r="G778" s="479"/>
      <c r="H778" s="107"/>
      <c r="I778" s="107"/>
      <c r="J778" s="107"/>
      <c r="K778" s="107"/>
      <c r="L778" s="107"/>
      <c r="M778" s="109"/>
      <c r="N778" s="109"/>
      <c r="O778" s="107"/>
      <c r="P778" s="107"/>
      <c r="Q778" s="107"/>
      <c r="R778" s="107"/>
      <c r="S778" s="107"/>
      <c r="T778" s="107"/>
      <c r="U778" s="107"/>
      <c r="V778" s="107"/>
      <c r="W778" s="107"/>
      <c r="X778" s="107"/>
      <c r="Y778" s="107"/>
      <c r="Z778" s="107"/>
    </row>
    <row r="779" spans="1:26" ht="15.75" customHeight="1">
      <c r="A779" s="107"/>
      <c r="B779" s="107"/>
      <c r="C779" s="107"/>
      <c r="D779" s="107"/>
      <c r="E779" s="107"/>
      <c r="F779" s="107"/>
      <c r="G779" s="479"/>
      <c r="H779" s="107"/>
      <c r="I779" s="107"/>
      <c r="J779" s="107"/>
      <c r="K779" s="107"/>
      <c r="L779" s="107"/>
      <c r="M779" s="109"/>
      <c r="N779" s="109"/>
      <c r="O779" s="107"/>
      <c r="P779" s="107"/>
      <c r="Q779" s="107"/>
      <c r="R779" s="107"/>
      <c r="S779" s="107"/>
      <c r="T779" s="107"/>
      <c r="U779" s="107"/>
      <c r="V779" s="107"/>
      <c r="W779" s="107"/>
      <c r="X779" s="107"/>
      <c r="Y779" s="107"/>
      <c r="Z779" s="107"/>
    </row>
    <row r="780" spans="1:26" ht="15.75" customHeight="1">
      <c r="A780" s="107"/>
      <c r="B780" s="107"/>
      <c r="C780" s="107"/>
      <c r="D780" s="107"/>
      <c r="E780" s="107"/>
      <c r="F780" s="107"/>
      <c r="G780" s="479"/>
      <c r="H780" s="107"/>
      <c r="I780" s="107"/>
      <c r="J780" s="107"/>
      <c r="K780" s="107"/>
      <c r="L780" s="107"/>
      <c r="M780" s="109"/>
      <c r="N780" s="109"/>
      <c r="O780" s="107"/>
      <c r="P780" s="107"/>
      <c r="Q780" s="107"/>
      <c r="R780" s="107"/>
      <c r="S780" s="107"/>
      <c r="T780" s="107"/>
      <c r="U780" s="107"/>
      <c r="V780" s="107"/>
      <c r="W780" s="107"/>
      <c r="X780" s="107"/>
      <c r="Y780" s="107"/>
      <c r="Z780" s="107"/>
    </row>
    <row r="781" spans="1:26" ht="15.75" customHeight="1">
      <c r="A781" s="107"/>
      <c r="B781" s="107"/>
      <c r="C781" s="107"/>
      <c r="D781" s="107"/>
      <c r="E781" s="107"/>
      <c r="F781" s="107"/>
      <c r="G781" s="479"/>
      <c r="H781" s="107"/>
      <c r="I781" s="107"/>
      <c r="J781" s="107"/>
      <c r="K781" s="107"/>
      <c r="L781" s="107"/>
      <c r="M781" s="109"/>
      <c r="N781" s="109"/>
      <c r="O781" s="107"/>
      <c r="P781" s="107"/>
      <c r="Q781" s="107"/>
      <c r="R781" s="107"/>
      <c r="S781" s="107"/>
      <c r="T781" s="107"/>
      <c r="U781" s="107"/>
      <c r="V781" s="107"/>
      <c r="W781" s="107"/>
      <c r="X781" s="107"/>
      <c r="Y781" s="107"/>
      <c r="Z781" s="107"/>
    </row>
    <row r="782" spans="1:26" ht="15.75" customHeight="1">
      <c r="A782" s="107"/>
      <c r="B782" s="107"/>
      <c r="C782" s="107"/>
      <c r="D782" s="107"/>
      <c r="E782" s="107"/>
      <c r="F782" s="107"/>
      <c r="G782" s="479"/>
      <c r="H782" s="107"/>
      <c r="I782" s="107"/>
      <c r="J782" s="107"/>
      <c r="K782" s="107"/>
      <c r="L782" s="107"/>
      <c r="M782" s="109"/>
      <c r="N782" s="109"/>
      <c r="O782" s="107"/>
      <c r="P782" s="107"/>
      <c r="Q782" s="107"/>
      <c r="R782" s="107"/>
      <c r="S782" s="107"/>
      <c r="T782" s="107"/>
      <c r="U782" s="107"/>
      <c r="V782" s="107"/>
      <c r="W782" s="107"/>
      <c r="X782" s="107"/>
      <c r="Y782" s="107"/>
      <c r="Z782" s="107"/>
    </row>
    <row r="783" spans="1:26" ht="15.75" customHeight="1">
      <c r="A783" s="107"/>
      <c r="B783" s="107"/>
      <c r="C783" s="107"/>
      <c r="D783" s="107"/>
      <c r="E783" s="107"/>
      <c r="F783" s="107"/>
      <c r="G783" s="479"/>
      <c r="H783" s="107"/>
      <c r="I783" s="107"/>
      <c r="J783" s="107"/>
      <c r="K783" s="107"/>
      <c r="L783" s="107"/>
      <c r="M783" s="109"/>
      <c r="N783" s="109"/>
      <c r="O783" s="107"/>
      <c r="P783" s="107"/>
      <c r="Q783" s="107"/>
      <c r="R783" s="107"/>
      <c r="S783" s="107"/>
      <c r="T783" s="107"/>
      <c r="U783" s="107"/>
      <c r="V783" s="107"/>
      <c r="W783" s="107"/>
      <c r="X783" s="107"/>
      <c r="Y783" s="107"/>
      <c r="Z783" s="107"/>
    </row>
    <row r="784" spans="1:26" ht="15.75" customHeight="1">
      <c r="A784" s="107"/>
      <c r="B784" s="107"/>
      <c r="C784" s="107"/>
      <c r="D784" s="107"/>
      <c r="E784" s="107"/>
      <c r="F784" s="107"/>
      <c r="G784" s="479"/>
      <c r="H784" s="107"/>
      <c r="I784" s="107"/>
      <c r="J784" s="107"/>
      <c r="K784" s="107"/>
      <c r="L784" s="107"/>
      <c r="M784" s="109"/>
      <c r="N784" s="109"/>
      <c r="O784" s="107"/>
      <c r="P784" s="107"/>
      <c r="Q784" s="107"/>
      <c r="R784" s="107"/>
      <c r="S784" s="107"/>
      <c r="T784" s="107"/>
      <c r="U784" s="107"/>
      <c r="V784" s="107"/>
      <c r="W784" s="107"/>
      <c r="X784" s="107"/>
      <c r="Y784" s="107"/>
      <c r="Z784" s="107"/>
    </row>
    <row r="785" spans="1:26" ht="15.75" customHeight="1">
      <c r="A785" s="107"/>
      <c r="B785" s="107"/>
      <c r="C785" s="107"/>
      <c r="D785" s="107"/>
      <c r="E785" s="107"/>
      <c r="F785" s="107"/>
      <c r="G785" s="479"/>
      <c r="H785" s="107"/>
      <c r="I785" s="107"/>
      <c r="J785" s="107"/>
      <c r="K785" s="107"/>
      <c r="L785" s="107"/>
      <c r="M785" s="109"/>
      <c r="N785" s="109"/>
      <c r="O785" s="107"/>
      <c r="P785" s="107"/>
      <c r="Q785" s="107"/>
      <c r="R785" s="107"/>
      <c r="S785" s="107"/>
      <c r="T785" s="107"/>
      <c r="U785" s="107"/>
      <c r="V785" s="107"/>
      <c r="W785" s="107"/>
      <c r="X785" s="107"/>
      <c r="Y785" s="107"/>
      <c r="Z785" s="107"/>
    </row>
    <row r="786" spans="1:26" ht="15.75" customHeight="1">
      <c r="A786" s="107"/>
      <c r="B786" s="107"/>
      <c r="C786" s="107"/>
      <c r="D786" s="107"/>
      <c r="E786" s="107"/>
      <c r="F786" s="107"/>
      <c r="G786" s="479"/>
      <c r="H786" s="107"/>
      <c r="I786" s="107"/>
      <c r="J786" s="107"/>
      <c r="K786" s="107"/>
      <c r="L786" s="107"/>
      <c r="M786" s="109"/>
      <c r="N786" s="109"/>
      <c r="O786" s="107"/>
      <c r="P786" s="107"/>
      <c r="Q786" s="107"/>
      <c r="R786" s="107"/>
      <c r="S786" s="107"/>
      <c r="T786" s="107"/>
      <c r="U786" s="107"/>
      <c r="V786" s="107"/>
      <c r="W786" s="107"/>
      <c r="X786" s="107"/>
      <c r="Y786" s="107"/>
      <c r="Z786" s="107"/>
    </row>
    <row r="787" spans="1:26" ht="15.75" customHeight="1">
      <c r="A787" s="107"/>
      <c r="B787" s="107"/>
      <c r="C787" s="107"/>
      <c r="D787" s="107"/>
      <c r="E787" s="107"/>
      <c r="F787" s="107"/>
      <c r="G787" s="479"/>
      <c r="H787" s="107"/>
      <c r="I787" s="107"/>
      <c r="J787" s="107"/>
      <c r="K787" s="107"/>
      <c r="L787" s="107"/>
      <c r="M787" s="109"/>
      <c r="N787" s="109"/>
      <c r="O787" s="107"/>
      <c r="P787" s="107"/>
      <c r="Q787" s="107"/>
      <c r="R787" s="107"/>
      <c r="S787" s="107"/>
      <c r="T787" s="107"/>
      <c r="U787" s="107"/>
      <c r="V787" s="107"/>
      <c r="W787" s="107"/>
      <c r="X787" s="107"/>
      <c r="Y787" s="107"/>
      <c r="Z787" s="107"/>
    </row>
    <row r="788" spans="1:26" ht="15.75" customHeight="1">
      <c r="A788" s="107"/>
      <c r="B788" s="107"/>
      <c r="C788" s="107"/>
      <c r="D788" s="107"/>
      <c r="E788" s="107"/>
      <c r="F788" s="107"/>
      <c r="G788" s="479"/>
      <c r="H788" s="107"/>
      <c r="I788" s="107"/>
      <c r="J788" s="107"/>
      <c r="K788" s="107"/>
      <c r="L788" s="107"/>
      <c r="M788" s="109"/>
      <c r="N788" s="109"/>
      <c r="O788" s="107"/>
      <c r="P788" s="107"/>
      <c r="Q788" s="107"/>
      <c r="R788" s="107"/>
      <c r="S788" s="107"/>
      <c r="T788" s="107"/>
      <c r="U788" s="107"/>
      <c r="V788" s="107"/>
      <c r="W788" s="107"/>
      <c r="X788" s="107"/>
      <c r="Y788" s="107"/>
      <c r="Z788" s="107"/>
    </row>
    <row r="789" spans="1:26" ht="15.75" customHeight="1">
      <c r="A789" s="107"/>
      <c r="B789" s="107"/>
      <c r="C789" s="107"/>
      <c r="D789" s="107"/>
      <c r="E789" s="107"/>
      <c r="F789" s="107"/>
      <c r="G789" s="479"/>
      <c r="H789" s="107"/>
      <c r="I789" s="107"/>
      <c r="J789" s="107"/>
      <c r="K789" s="107"/>
      <c r="L789" s="107"/>
      <c r="M789" s="109"/>
      <c r="N789" s="109"/>
      <c r="O789" s="107"/>
      <c r="P789" s="107"/>
      <c r="Q789" s="107"/>
      <c r="R789" s="107"/>
      <c r="S789" s="107"/>
      <c r="T789" s="107"/>
      <c r="U789" s="107"/>
      <c r="V789" s="107"/>
      <c r="W789" s="107"/>
      <c r="X789" s="107"/>
      <c r="Y789" s="107"/>
      <c r="Z789" s="107"/>
    </row>
    <row r="790" spans="1:26" ht="15.75" customHeight="1">
      <c r="A790" s="107"/>
      <c r="B790" s="107"/>
      <c r="C790" s="107"/>
      <c r="D790" s="107"/>
      <c r="E790" s="107"/>
      <c r="F790" s="107"/>
      <c r="G790" s="479"/>
      <c r="H790" s="107"/>
      <c r="I790" s="107"/>
      <c r="J790" s="107"/>
      <c r="K790" s="107"/>
      <c r="L790" s="107"/>
      <c r="M790" s="109"/>
      <c r="N790" s="109"/>
      <c r="O790" s="107"/>
      <c r="P790" s="107"/>
      <c r="Q790" s="107"/>
      <c r="R790" s="107"/>
      <c r="S790" s="107"/>
      <c r="T790" s="107"/>
      <c r="U790" s="107"/>
      <c r="V790" s="107"/>
      <c r="W790" s="107"/>
      <c r="X790" s="107"/>
      <c r="Y790" s="107"/>
      <c r="Z790" s="107"/>
    </row>
    <row r="791" spans="1:26" ht="15.75" customHeight="1">
      <c r="A791" s="107"/>
      <c r="B791" s="107"/>
      <c r="C791" s="107"/>
      <c r="D791" s="107"/>
      <c r="E791" s="107"/>
      <c r="F791" s="107"/>
      <c r="G791" s="479"/>
      <c r="H791" s="107"/>
      <c r="I791" s="107"/>
      <c r="J791" s="107"/>
      <c r="K791" s="107"/>
      <c r="L791" s="107"/>
      <c r="M791" s="109"/>
      <c r="N791" s="109"/>
      <c r="O791" s="107"/>
      <c r="P791" s="107"/>
      <c r="Q791" s="107"/>
      <c r="R791" s="107"/>
      <c r="S791" s="107"/>
      <c r="T791" s="107"/>
      <c r="U791" s="107"/>
      <c r="V791" s="107"/>
      <c r="W791" s="107"/>
      <c r="X791" s="107"/>
      <c r="Y791" s="107"/>
      <c r="Z791" s="107"/>
    </row>
    <row r="792" spans="1:26" ht="15.75" customHeight="1">
      <c r="A792" s="107"/>
      <c r="B792" s="107"/>
      <c r="C792" s="107"/>
      <c r="D792" s="107"/>
      <c r="E792" s="107"/>
      <c r="F792" s="107"/>
      <c r="G792" s="479"/>
      <c r="H792" s="107"/>
      <c r="I792" s="107"/>
      <c r="J792" s="107"/>
      <c r="K792" s="107"/>
      <c r="L792" s="107"/>
      <c r="M792" s="109"/>
      <c r="N792" s="109"/>
      <c r="O792" s="107"/>
      <c r="P792" s="107"/>
      <c r="Q792" s="107"/>
      <c r="R792" s="107"/>
      <c r="S792" s="107"/>
      <c r="T792" s="107"/>
      <c r="U792" s="107"/>
      <c r="V792" s="107"/>
      <c r="W792" s="107"/>
      <c r="X792" s="107"/>
      <c r="Y792" s="107"/>
      <c r="Z792" s="107"/>
    </row>
    <row r="793" spans="1:26" ht="15.75" customHeight="1">
      <c r="A793" s="107"/>
      <c r="B793" s="107"/>
      <c r="C793" s="107"/>
      <c r="D793" s="107"/>
      <c r="E793" s="107"/>
      <c r="F793" s="107"/>
      <c r="G793" s="479"/>
      <c r="H793" s="107"/>
      <c r="I793" s="107"/>
      <c r="J793" s="107"/>
      <c r="K793" s="107"/>
      <c r="L793" s="107"/>
      <c r="M793" s="109"/>
      <c r="N793" s="109"/>
      <c r="O793" s="107"/>
      <c r="P793" s="107"/>
      <c r="Q793" s="107"/>
      <c r="R793" s="107"/>
      <c r="S793" s="107"/>
      <c r="T793" s="107"/>
      <c r="U793" s="107"/>
      <c r="V793" s="107"/>
      <c r="W793" s="107"/>
      <c r="X793" s="107"/>
      <c r="Y793" s="107"/>
      <c r="Z793" s="107"/>
    </row>
    <row r="794" spans="1:26" ht="15.75" customHeight="1">
      <c r="A794" s="107"/>
      <c r="B794" s="107"/>
      <c r="C794" s="107"/>
      <c r="D794" s="107"/>
      <c r="E794" s="107"/>
      <c r="F794" s="107"/>
      <c r="G794" s="479"/>
      <c r="H794" s="107"/>
      <c r="I794" s="107"/>
      <c r="J794" s="107"/>
      <c r="K794" s="107"/>
      <c r="L794" s="107"/>
      <c r="M794" s="109"/>
      <c r="N794" s="109"/>
      <c r="O794" s="107"/>
      <c r="P794" s="107"/>
      <c r="Q794" s="107"/>
      <c r="R794" s="107"/>
      <c r="S794" s="107"/>
      <c r="T794" s="107"/>
      <c r="U794" s="107"/>
      <c r="V794" s="107"/>
      <c r="W794" s="107"/>
      <c r="X794" s="107"/>
      <c r="Y794" s="107"/>
      <c r="Z794" s="107"/>
    </row>
    <row r="795" spans="1:26" ht="15.75" customHeight="1">
      <c r="A795" s="107"/>
      <c r="B795" s="107"/>
      <c r="C795" s="107"/>
      <c r="D795" s="107"/>
      <c r="E795" s="107"/>
      <c r="F795" s="107"/>
      <c r="G795" s="479"/>
      <c r="H795" s="107"/>
      <c r="I795" s="107"/>
      <c r="J795" s="107"/>
      <c r="K795" s="107"/>
      <c r="L795" s="107"/>
      <c r="M795" s="109"/>
      <c r="N795" s="109"/>
      <c r="O795" s="107"/>
      <c r="P795" s="107"/>
      <c r="Q795" s="107"/>
      <c r="R795" s="107"/>
      <c r="S795" s="107"/>
      <c r="T795" s="107"/>
      <c r="U795" s="107"/>
      <c r="V795" s="107"/>
      <c r="W795" s="107"/>
      <c r="X795" s="107"/>
      <c r="Y795" s="107"/>
      <c r="Z795" s="107"/>
    </row>
    <row r="796" spans="1:26" ht="15.75" customHeight="1">
      <c r="A796" s="107"/>
      <c r="B796" s="107"/>
      <c r="C796" s="107"/>
      <c r="D796" s="107"/>
      <c r="E796" s="107"/>
      <c r="F796" s="107"/>
      <c r="G796" s="479"/>
      <c r="H796" s="107"/>
      <c r="I796" s="107"/>
      <c r="J796" s="107"/>
      <c r="K796" s="107"/>
      <c r="L796" s="107"/>
      <c r="M796" s="109"/>
      <c r="N796" s="109"/>
      <c r="O796" s="107"/>
      <c r="P796" s="107"/>
      <c r="Q796" s="107"/>
      <c r="R796" s="107"/>
      <c r="S796" s="107"/>
      <c r="T796" s="107"/>
      <c r="U796" s="107"/>
      <c r="V796" s="107"/>
      <c r="W796" s="107"/>
      <c r="X796" s="107"/>
      <c r="Y796" s="107"/>
      <c r="Z796" s="107"/>
    </row>
    <row r="797" spans="1:26" ht="15.75" customHeight="1">
      <c r="A797" s="107"/>
      <c r="B797" s="107"/>
      <c r="C797" s="107"/>
      <c r="D797" s="107"/>
      <c r="E797" s="107"/>
      <c r="F797" s="107"/>
      <c r="G797" s="479"/>
      <c r="H797" s="107"/>
      <c r="I797" s="107"/>
      <c r="J797" s="107"/>
      <c r="K797" s="107"/>
      <c r="L797" s="107"/>
      <c r="M797" s="109"/>
      <c r="N797" s="109"/>
      <c r="O797" s="107"/>
      <c r="P797" s="107"/>
      <c r="Q797" s="107"/>
      <c r="R797" s="107"/>
      <c r="S797" s="107"/>
      <c r="T797" s="107"/>
      <c r="U797" s="107"/>
      <c r="V797" s="107"/>
      <c r="W797" s="107"/>
      <c r="X797" s="107"/>
      <c r="Y797" s="107"/>
      <c r="Z797" s="107"/>
    </row>
    <row r="798" spans="1:26" ht="15.75" customHeight="1">
      <c r="A798" s="107"/>
      <c r="B798" s="107"/>
      <c r="C798" s="107"/>
      <c r="D798" s="107"/>
      <c r="E798" s="107"/>
      <c r="F798" s="107"/>
      <c r="G798" s="479"/>
      <c r="H798" s="107"/>
      <c r="I798" s="107"/>
      <c r="J798" s="107"/>
      <c r="K798" s="107"/>
      <c r="L798" s="107"/>
      <c r="M798" s="109"/>
      <c r="N798" s="109"/>
      <c r="O798" s="107"/>
      <c r="P798" s="107"/>
      <c r="Q798" s="107"/>
      <c r="R798" s="107"/>
      <c r="S798" s="107"/>
      <c r="T798" s="107"/>
      <c r="U798" s="107"/>
      <c r="V798" s="107"/>
      <c r="W798" s="107"/>
      <c r="X798" s="107"/>
      <c r="Y798" s="107"/>
      <c r="Z798" s="107"/>
    </row>
    <row r="799" spans="1:26" ht="15.75" customHeight="1">
      <c r="A799" s="107"/>
      <c r="B799" s="107"/>
      <c r="C799" s="107"/>
      <c r="D799" s="107"/>
      <c r="E799" s="107"/>
      <c r="F799" s="107"/>
      <c r="G799" s="479"/>
      <c r="H799" s="107"/>
      <c r="I799" s="107"/>
      <c r="J799" s="107"/>
      <c r="K799" s="107"/>
      <c r="L799" s="107"/>
      <c r="M799" s="109"/>
      <c r="N799" s="109"/>
      <c r="O799" s="107"/>
      <c r="P799" s="107"/>
      <c r="Q799" s="107"/>
      <c r="R799" s="107"/>
      <c r="S799" s="107"/>
      <c r="T799" s="107"/>
      <c r="U799" s="107"/>
      <c r="V799" s="107"/>
      <c r="W799" s="107"/>
      <c r="X799" s="107"/>
      <c r="Y799" s="107"/>
      <c r="Z799" s="107"/>
    </row>
    <row r="800" spans="1:26" ht="15.75" customHeight="1">
      <c r="A800" s="107"/>
      <c r="B800" s="107"/>
      <c r="C800" s="107"/>
      <c r="D800" s="107"/>
      <c r="E800" s="107"/>
      <c r="F800" s="107"/>
      <c r="G800" s="479"/>
      <c r="H800" s="107"/>
      <c r="I800" s="107"/>
      <c r="J800" s="107"/>
      <c r="K800" s="107"/>
      <c r="L800" s="107"/>
      <c r="M800" s="109"/>
      <c r="N800" s="109"/>
      <c r="O800" s="107"/>
      <c r="P800" s="107"/>
      <c r="Q800" s="107"/>
      <c r="R800" s="107"/>
      <c r="S800" s="107"/>
      <c r="T800" s="107"/>
      <c r="U800" s="107"/>
      <c r="V800" s="107"/>
      <c r="W800" s="107"/>
      <c r="X800" s="107"/>
      <c r="Y800" s="107"/>
      <c r="Z800" s="107"/>
    </row>
    <row r="801" spans="1:26" ht="15.75" customHeight="1">
      <c r="A801" s="107"/>
      <c r="B801" s="107"/>
      <c r="C801" s="107"/>
      <c r="D801" s="107"/>
      <c r="E801" s="107"/>
      <c r="F801" s="107"/>
      <c r="G801" s="479"/>
      <c r="H801" s="107"/>
      <c r="I801" s="107"/>
      <c r="J801" s="107"/>
      <c r="K801" s="107"/>
      <c r="L801" s="107"/>
      <c r="M801" s="109"/>
      <c r="N801" s="109"/>
      <c r="O801" s="107"/>
      <c r="P801" s="107"/>
      <c r="Q801" s="107"/>
      <c r="R801" s="107"/>
      <c r="S801" s="107"/>
      <c r="T801" s="107"/>
      <c r="U801" s="107"/>
      <c r="V801" s="107"/>
      <c r="W801" s="107"/>
      <c r="X801" s="107"/>
      <c r="Y801" s="107"/>
      <c r="Z801" s="107"/>
    </row>
    <row r="802" spans="1:26" ht="15.75" customHeight="1">
      <c r="A802" s="107"/>
      <c r="B802" s="107"/>
      <c r="C802" s="107"/>
      <c r="D802" s="107"/>
      <c r="E802" s="107"/>
      <c r="F802" s="107"/>
      <c r="G802" s="479"/>
      <c r="H802" s="107"/>
      <c r="I802" s="107"/>
      <c r="J802" s="107"/>
      <c r="K802" s="107"/>
      <c r="L802" s="107"/>
      <c r="M802" s="109"/>
      <c r="N802" s="109"/>
      <c r="O802" s="107"/>
      <c r="P802" s="107"/>
      <c r="Q802" s="107"/>
      <c r="R802" s="107"/>
      <c r="S802" s="107"/>
      <c r="T802" s="107"/>
      <c r="U802" s="107"/>
      <c r="V802" s="107"/>
      <c r="W802" s="107"/>
      <c r="X802" s="107"/>
      <c r="Y802" s="107"/>
      <c r="Z802" s="107"/>
    </row>
    <row r="803" spans="1:26" ht="15.75" customHeight="1">
      <c r="A803" s="107"/>
      <c r="B803" s="107"/>
      <c r="C803" s="107"/>
      <c r="D803" s="107"/>
      <c r="E803" s="107"/>
      <c r="F803" s="107"/>
      <c r="G803" s="479"/>
      <c r="H803" s="107"/>
      <c r="I803" s="107"/>
      <c r="J803" s="107"/>
      <c r="K803" s="107"/>
      <c r="L803" s="107"/>
      <c r="M803" s="109"/>
      <c r="N803" s="109"/>
      <c r="O803" s="107"/>
      <c r="P803" s="107"/>
      <c r="Q803" s="107"/>
      <c r="R803" s="107"/>
      <c r="S803" s="107"/>
      <c r="T803" s="107"/>
      <c r="U803" s="107"/>
      <c r="V803" s="107"/>
      <c r="W803" s="107"/>
      <c r="X803" s="107"/>
      <c r="Y803" s="107"/>
      <c r="Z803" s="107"/>
    </row>
    <row r="804" spans="1:26" ht="15.75" customHeight="1">
      <c r="A804" s="107"/>
      <c r="B804" s="107"/>
      <c r="C804" s="107"/>
      <c r="D804" s="107"/>
      <c r="E804" s="107"/>
      <c r="F804" s="107"/>
      <c r="G804" s="479"/>
      <c r="H804" s="107"/>
      <c r="I804" s="107"/>
      <c r="J804" s="107"/>
      <c r="K804" s="107"/>
      <c r="L804" s="107"/>
      <c r="M804" s="109"/>
      <c r="N804" s="109"/>
      <c r="O804" s="107"/>
      <c r="P804" s="107"/>
      <c r="Q804" s="107"/>
      <c r="R804" s="107"/>
      <c r="S804" s="107"/>
      <c r="T804" s="107"/>
      <c r="U804" s="107"/>
      <c r="V804" s="107"/>
      <c r="W804" s="107"/>
      <c r="X804" s="107"/>
      <c r="Y804" s="107"/>
      <c r="Z804" s="107"/>
    </row>
    <row r="805" spans="1:26" ht="15.75" customHeight="1">
      <c r="A805" s="107"/>
      <c r="B805" s="107"/>
      <c r="C805" s="107"/>
      <c r="D805" s="107"/>
      <c r="E805" s="107"/>
      <c r="F805" s="107"/>
      <c r="G805" s="479"/>
      <c r="H805" s="107"/>
      <c r="I805" s="107"/>
      <c r="J805" s="107"/>
      <c r="K805" s="107"/>
      <c r="L805" s="107"/>
      <c r="M805" s="109"/>
      <c r="N805" s="109"/>
      <c r="O805" s="107"/>
      <c r="P805" s="107"/>
      <c r="Q805" s="107"/>
      <c r="R805" s="107"/>
      <c r="S805" s="107"/>
      <c r="T805" s="107"/>
      <c r="U805" s="107"/>
      <c r="V805" s="107"/>
      <c r="W805" s="107"/>
      <c r="X805" s="107"/>
      <c r="Y805" s="107"/>
      <c r="Z805" s="107"/>
    </row>
    <row r="806" spans="1:26" ht="15.75" customHeight="1">
      <c r="A806" s="107"/>
      <c r="B806" s="107"/>
      <c r="C806" s="107"/>
      <c r="D806" s="107"/>
      <c r="E806" s="107"/>
      <c r="F806" s="107"/>
      <c r="G806" s="479"/>
      <c r="H806" s="107"/>
      <c r="I806" s="107"/>
      <c r="J806" s="107"/>
      <c r="K806" s="107"/>
      <c r="L806" s="107"/>
      <c r="M806" s="109"/>
      <c r="N806" s="109"/>
      <c r="O806" s="107"/>
      <c r="P806" s="107"/>
      <c r="Q806" s="107"/>
      <c r="R806" s="107"/>
      <c r="S806" s="107"/>
      <c r="T806" s="107"/>
      <c r="U806" s="107"/>
      <c r="V806" s="107"/>
      <c r="W806" s="107"/>
      <c r="X806" s="107"/>
      <c r="Y806" s="107"/>
      <c r="Z806" s="107"/>
    </row>
    <row r="807" spans="1:26" ht="15.75" customHeight="1">
      <c r="A807" s="107"/>
      <c r="B807" s="107"/>
      <c r="C807" s="107"/>
      <c r="D807" s="107"/>
      <c r="E807" s="107"/>
      <c r="F807" s="107"/>
      <c r="G807" s="479"/>
      <c r="H807" s="107"/>
      <c r="I807" s="107"/>
      <c r="J807" s="107"/>
      <c r="K807" s="107"/>
      <c r="L807" s="107"/>
      <c r="M807" s="109"/>
      <c r="N807" s="109"/>
      <c r="O807" s="107"/>
      <c r="P807" s="107"/>
      <c r="Q807" s="107"/>
      <c r="R807" s="107"/>
      <c r="S807" s="107"/>
      <c r="T807" s="107"/>
      <c r="U807" s="107"/>
      <c r="V807" s="107"/>
      <c r="W807" s="107"/>
      <c r="X807" s="107"/>
      <c r="Y807" s="107"/>
      <c r="Z807" s="107"/>
    </row>
    <row r="808" spans="1:26" ht="15.75" customHeight="1">
      <c r="A808" s="107"/>
      <c r="B808" s="107"/>
      <c r="C808" s="107"/>
      <c r="D808" s="107"/>
      <c r="E808" s="107"/>
      <c r="F808" s="107"/>
      <c r="G808" s="479"/>
      <c r="H808" s="107"/>
      <c r="I808" s="107"/>
      <c r="J808" s="107"/>
      <c r="K808" s="107"/>
      <c r="L808" s="107"/>
      <c r="M808" s="109"/>
      <c r="N808" s="109"/>
      <c r="O808" s="107"/>
      <c r="P808" s="107"/>
      <c r="Q808" s="107"/>
      <c r="R808" s="107"/>
      <c r="S808" s="107"/>
      <c r="T808" s="107"/>
      <c r="U808" s="107"/>
      <c r="V808" s="107"/>
      <c r="W808" s="107"/>
      <c r="X808" s="107"/>
      <c r="Y808" s="107"/>
      <c r="Z808" s="107"/>
    </row>
    <row r="809" spans="1:26" ht="15.75" customHeight="1">
      <c r="A809" s="107"/>
      <c r="B809" s="107"/>
      <c r="C809" s="107"/>
      <c r="D809" s="107"/>
      <c r="E809" s="107"/>
      <c r="F809" s="107"/>
      <c r="G809" s="479"/>
      <c r="H809" s="107"/>
      <c r="I809" s="107"/>
      <c r="J809" s="107"/>
      <c r="K809" s="107"/>
      <c r="L809" s="107"/>
      <c r="M809" s="109"/>
      <c r="N809" s="109"/>
      <c r="O809" s="107"/>
      <c r="P809" s="107"/>
      <c r="Q809" s="107"/>
      <c r="R809" s="107"/>
      <c r="S809" s="107"/>
      <c r="T809" s="107"/>
      <c r="U809" s="107"/>
      <c r="V809" s="107"/>
      <c r="W809" s="107"/>
      <c r="X809" s="107"/>
      <c r="Y809" s="107"/>
      <c r="Z809" s="107"/>
    </row>
    <row r="810" spans="1:26" ht="15.75" customHeight="1">
      <c r="A810" s="107"/>
      <c r="B810" s="107"/>
      <c r="C810" s="107"/>
      <c r="D810" s="107"/>
      <c r="E810" s="107"/>
      <c r="F810" s="107"/>
      <c r="G810" s="479"/>
      <c r="H810" s="107"/>
      <c r="I810" s="107"/>
      <c r="J810" s="107"/>
      <c r="K810" s="107"/>
      <c r="L810" s="107"/>
      <c r="M810" s="109"/>
      <c r="N810" s="109"/>
      <c r="O810" s="107"/>
      <c r="P810" s="107"/>
      <c r="Q810" s="107"/>
      <c r="R810" s="107"/>
      <c r="S810" s="107"/>
      <c r="T810" s="107"/>
      <c r="U810" s="107"/>
      <c r="V810" s="107"/>
      <c r="W810" s="107"/>
      <c r="X810" s="107"/>
      <c r="Y810" s="107"/>
      <c r="Z810" s="107"/>
    </row>
    <row r="811" spans="1:26" ht="15.75" customHeight="1">
      <c r="A811" s="107"/>
      <c r="B811" s="107"/>
      <c r="C811" s="107"/>
      <c r="D811" s="107"/>
      <c r="E811" s="107"/>
      <c r="F811" s="107"/>
      <c r="G811" s="479"/>
      <c r="H811" s="107"/>
      <c r="I811" s="107"/>
      <c r="J811" s="107"/>
      <c r="K811" s="107"/>
      <c r="L811" s="107"/>
      <c r="M811" s="109"/>
      <c r="N811" s="109"/>
      <c r="O811" s="107"/>
      <c r="P811" s="107"/>
      <c r="Q811" s="107"/>
      <c r="R811" s="107"/>
      <c r="S811" s="107"/>
      <c r="T811" s="107"/>
      <c r="U811" s="107"/>
      <c r="V811" s="107"/>
      <c r="W811" s="107"/>
      <c r="X811" s="107"/>
      <c r="Y811" s="107"/>
      <c r="Z811" s="107"/>
    </row>
    <row r="812" spans="1:26" ht="15.75" customHeight="1">
      <c r="A812" s="107"/>
      <c r="B812" s="107"/>
      <c r="C812" s="107"/>
      <c r="D812" s="107"/>
      <c r="E812" s="107"/>
      <c r="F812" s="107"/>
      <c r="G812" s="479"/>
      <c r="H812" s="107"/>
      <c r="I812" s="107"/>
      <c r="J812" s="107"/>
      <c r="K812" s="107"/>
      <c r="L812" s="107"/>
      <c r="M812" s="109"/>
      <c r="N812" s="109"/>
      <c r="O812" s="107"/>
      <c r="P812" s="107"/>
      <c r="Q812" s="107"/>
      <c r="R812" s="107"/>
      <c r="S812" s="107"/>
      <c r="T812" s="107"/>
      <c r="U812" s="107"/>
      <c r="V812" s="107"/>
      <c r="W812" s="107"/>
      <c r="X812" s="107"/>
      <c r="Y812" s="107"/>
      <c r="Z812" s="107"/>
    </row>
    <row r="813" spans="1:26" ht="15.75" customHeight="1">
      <c r="A813" s="107"/>
      <c r="B813" s="107"/>
      <c r="C813" s="107"/>
      <c r="D813" s="107"/>
      <c r="E813" s="107"/>
      <c r="F813" s="107"/>
      <c r="G813" s="479"/>
      <c r="H813" s="107"/>
      <c r="I813" s="107"/>
      <c r="J813" s="107"/>
      <c r="K813" s="107"/>
      <c r="L813" s="107"/>
      <c r="M813" s="109"/>
      <c r="N813" s="109"/>
      <c r="O813" s="107"/>
      <c r="P813" s="107"/>
      <c r="Q813" s="107"/>
      <c r="R813" s="107"/>
      <c r="S813" s="107"/>
      <c r="T813" s="107"/>
      <c r="U813" s="107"/>
      <c r="V813" s="107"/>
      <c r="W813" s="107"/>
      <c r="X813" s="107"/>
      <c r="Y813" s="107"/>
      <c r="Z813" s="107"/>
    </row>
    <row r="814" spans="1:26" ht="15.75" customHeight="1">
      <c r="A814" s="107"/>
      <c r="B814" s="107"/>
      <c r="C814" s="107"/>
      <c r="D814" s="107"/>
      <c r="E814" s="107"/>
      <c r="F814" s="107"/>
      <c r="G814" s="479"/>
      <c r="H814" s="107"/>
      <c r="I814" s="107"/>
      <c r="J814" s="107"/>
      <c r="K814" s="107"/>
      <c r="L814" s="107"/>
      <c r="M814" s="109"/>
      <c r="N814" s="109"/>
      <c r="O814" s="107"/>
      <c r="P814" s="107"/>
      <c r="Q814" s="107"/>
      <c r="R814" s="107"/>
      <c r="S814" s="107"/>
      <c r="T814" s="107"/>
      <c r="U814" s="107"/>
      <c r="V814" s="107"/>
      <c r="W814" s="107"/>
      <c r="X814" s="107"/>
      <c r="Y814" s="107"/>
      <c r="Z814" s="107"/>
    </row>
    <row r="815" spans="1:26" ht="15.75" customHeight="1">
      <c r="A815" s="107"/>
      <c r="B815" s="107"/>
      <c r="C815" s="107"/>
      <c r="D815" s="107"/>
      <c r="E815" s="107"/>
      <c r="F815" s="107"/>
      <c r="G815" s="479"/>
      <c r="H815" s="107"/>
      <c r="I815" s="107"/>
      <c r="J815" s="107"/>
      <c r="K815" s="107"/>
      <c r="L815" s="107"/>
      <c r="M815" s="109"/>
      <c r="N815" s="109"/>
      <c r="O815" s="107"/>
      <c r="P815" s="107"/>
      <c r="Q815" s="107"/>
      <c r="R815" s="107"/>
      <c r="S815" s="107"/>
      <c r="T815" s="107"/>
      <c r="U815" s="107"/>
      <c r="V815" s="107"/>
      <c r="W815" s="107"/>
      <c r="X815" s="107"/>
      <c r="Y815" s="107"/>
      <c r="Z815" s="107"/>
    </row>
    <row r="816" spans="1:26" ht="15.75" customHeight="1">
      <c r="A816" s="107"/>
      <c r="B816" s="107"/>
      <c r="C816" s="107"/>
      <c r="D816" s="107"/>
      <c r="E816" s="107"/>
      <c r="F816" s="107"/>
      <c r="G816" s="479"/>
      <c r="H816" s="107"/>
      <c r="I816" s="107"/>
      <c r="J816" s="107"/>
      <c r="K816" s="107"/>
      <c r="L816" s="107"/>
      <c r="M816" s="109"/>
      <c r="N816" s="109"/>
      <c r="O816" s="107"/>
      <c r="P816" s="107"/>
      <c r="Q816" s="107"/>
      <c r="R816" s="107"/>
      <c r="S816" s="107"/>
      <c r="T816" s="107"/>
      <c r="U816" s="107"/>
      <c r="V816" s="107"/>
      <c r="W816" s="107"/>
      <c r="X816" s="107"/>
      <c r="Y816" s="107"/>
      <c r="Z816" s="107"/>
    </row>
    <row r="817" spans="1:26" ht="15.75" customHeight="1">
      <c r="A817" s="107"/>
      <c r="B817" s="107"/>
      <c r="C817" s="107"/>
      <c r="D817" s="107"/>
      <c r="E817" s="107"/>
      <c r="F817" s="107"/>
      <c r="G817" s="479"/>
      <c r="H817" s="107"/>
      <c r="I817" s="107"/>
      <c r="J817" s="107"/>
      <c r="K817" s="107"/>
      <c r="L817" s="107"/>
      <c r="M817" s="109"/>
      <c r="N817" s="109"/>
      <c r="O817" s="107"/>
      <c r="P817" s="107"/>
      <c r="Q817" s="107"/>
      <c r="R817" s="107"/>
      <c r="S817" s="107"/>
      <c r="T817" s="107"/>
      <c r="U817" s="107"/>
      <c r="V817" s="107"/>
      <c r="W817" s="107"/>
      <c r="X817" s="107"/>
      <c r="Y817" s="107"/>
      <c r="Z817" s="107"/>
    </row>
    <row r="818" spans="1:26" ht="15.75" customHeight="1">
      <c r="A818" s="107"/>
      <c r="B818" s="107"/>
      <c r="C818" s="107"/>
      <c r="D818" s="107"/>
      <c r="E818" s="107"/>
      <c r="F818" s="107"/>
      <c r="G818" s="479"/>
      <c r="H818" s="107"/>
      <c r="I818" s="107"/>
      <c r="J818" s="107"/>
      <c r="K818" s="107"/>
      <c r="L818" s="107"/>
      <c r="M818" s="109"/>
      <c r="N818" s="109"/>
      <c r="O818" s="107"/>
      <c r="P818" s="107"/>
      <c r="Q818" s="107"/>
      <c r="R818" s="107"/>
      <c r="S818" s="107"/>
      <c r="T818" s="107"/>
      <c r="U818" s="107"/>
      <c r="V818" s="107"/>
      <c r="W818" s="107"/>
      <c r="X818" s="107"/>
      <c r="Y818" s="107"/>
      <c r="Z818" s="107"/>
    </row>
    <row r="819" spans="1:26" ht="15.75" customHeight="1">
      <c r="A819" s="107"/>
      <c r="B819" s="107"/>
      <c r="C819" s="107"/>
      <c r="D819" s="107"/>
      <c r="E819" s="107"/>
      <c r="F819" s="107"/>
      <c r="G819" s="479"/>
      <c r="H819" s="107"/>
      <c r="I819" s="107"/>
      <c r="J819" s="107"/>
      <c r="K819" s="107"/>
      <c r="L819" s="107"/>
      <c r="M819" s="109"/>
      <c r="N819" s="109"/>
      <c r="O819" s="107"/>
      <c r="P819" s="107"/>
      <c r="Q819" s="107"/>
      <c r="R819" s="107"/>
      <c r="S819" s="107"/>
      <c r="T819" s="107"/>
      <c r="U819" s="107"/>
      <c r="V819" s="107"/>
      <c r="W819" s="107"/>
      <c r="X819" s="107"/>
      <c r="Y819" s="107"/>
      <c r="Z819" s="107"/>
    </row>
    <row r="820" spans="1:26" ht="15.75" customHeight="1">
      <c r="A820" s="107"/>
      <c r="B820" s="107"/>
      <c r="C820" s="107"/>
      <c r="D820" s="107"/>
      <c r="E820" s="107"/>
      <c r="F820" s="107"/>
      <c r="G820" s="479"/>
      <c r="H820" s="107"/>
      <c r="I820" s="107"/>
      <c r="J820" s="107"/>
      <c r="K820" s="107"/>
      <c r="L820" s="107"/>
      <c r="M820" s="109"/>
      <c r="N820" s="109"/>
      <c r="O820" s="107"/>
      <c r="P820" s="107"/>
      <c r="Q820" s="107"/>
      <c r="R820" s="107"/>
      <c r="S820" s="107"/>
      <c r="T820" s="107"/>
      <c r="U820" s="107"/>
      <c r="V820" s="107"/>
      <c r="W820" s="107"/>
      <c r="X820" s="107"/>
      <c r="Y820" s="107"/>
      <c r="Z820" s="107"/>
    </row>
    <row r="821" spans="1:26" ht="15.75" customHeight="1">
      <c r="A821" s="107"/>
      <c r="B821" s="107"/>
      <c r="C821" s="107"/>
      <c r="D821" s="107"/>
      <c r="E821" s="107"/>
      <c r="F821" s="107"/>
      <c r="G821" s="479"/>
      <c r="H821" s="107"/>
      <c r="I821" s="107"/>
      <c r="J821" s="107"/>
      <c r="K821" s="107"/>
      <c r="L821" s="107"/>
      <c r="M821" s="109"/>
      <c r="N821" s="109"/>
      <c r="O821" s="107"/>
      <c r="P821" s="107"/>
      <c r="Q821" s="107"/>
      <c r="R821" s="107"/>
      <c r="S821" s="107"/>
      <c r="T821" s="107"/>
      <c r="U821" s="107"/>
      <c r="V821" s="107"/>
      <c r="W821" s="107"/>
      <c r="X821" s="107"/>
      <c r="Y821" s="107"/>
      <c r="Z821" s="107"/>
    </row>
    <row r="822" spans="1:26" ht="15.75" customHeight="1">
      <c r="A822" s="107"/>
      <c r="B822" s="107"/>
      <c r="C822" s="107"/>
      <c r="D822" s="107"/>
      <c r="E822" s="107"/>
      <c r="F822" s="107"/>
      <c r="G822" s="479"/>
      <c r="H822" s="107"/>
      <c r="I822" s="107"/>
      <c r="J822" s="107"/>
      <c r="K822" s="107"/>
      <c r="L822" s="107"/>
      <c r="M822" s="109"/>
      <c r="N822" s="109"/>
      <c r="O822" s="107"/>
      <c r="P822" s="107"/>
      <c r="Q822" s="107"/>
      <c r="R822" s="107"/>
      <c r="S822" s="107"/>
      <c r="T822" s="107"/>
      <c r="U822" s="107"/>
      <c r="V822" s="107"/>
      <c r="W822" s="107"/>
      <c r="X822" s="107"/>
      <c r="Y822" s="107"/>
      <c r="Z822" s="107"/>
    </row>
    <row r="823" spans="1:26" ht="15.75" customHeight="1">
      <c r="A823" s="107"/>
      <c r="B823" s="107"/>
      <c r="C823" s="107"/>
      <c r="D823" s="107"/>
      <c r="E823" s="107"/>
      <c r="F823" s="107"/>
      <c r="G823" s="479"/>
      <c r="H823" s="107"/>
      <c r="I823" s="107"/>
      <c r="J823" s="107"/>
      <c r="K823" s="107"/>
      <c r="L823" s="107"/>
      <c r="M823" s="109"/>
      <c r="N823" s="109"/>
      <c r="O823" s="107"/>
      <c r="P823" s="107"/>
      <c r="Q823" s="107"/>
      <c r="R823" s="107"/>
      <c r="S823" s="107"/>
      <c r="T823" s="107"/>
      <c r="U823" s="107"/>
      <c r="V823" s="107"/>
      <c r="W823" s="107"/>
      <c r="X823" s="107"/>
      <c r="Y823" s="107"/>
      <c r="Z823" s="107"/>
    </row>
    <row r="824" spans="1:26" ht="15.75" customHeight="1">
      <c r="A824" s="107"/>
      <c r="B824" s="107"/>
      <c r="C824" s="107"/>
      <c r="D824" s="107"/>
      <c r="E824" s="107"/>
      <c r="F824" s="107"/>
      <c r="G824" s="479"/>
      <c r="H824" s="107"/>
      <c r="I824" s="107"/>
      <c r="J824" s="107"/>
      <c r="K824" s="107"/>
      <c r="L824" s="107"/>
      <c r="M824" s="109"/>
      <c r="N824" s="109"/>
      <c r="O824" s="107"/>
      <c r="P824" s="107"/>
      <c r="Q824" s="107"/>
      <c r="R824" s="107"/>
      <c r="S824" s="107"/>
      <c r="T824" s="107"/>
      <c r="U824" s="107"/>
      <c r="V824" s="107"/>
      <c r="W824" s="107"/>
      <c r="X824" s="107"/>
      <c r="Y824" s="107"/>
      <c r="Z824" s="107"/>
    </row>
    <row r="825" spans="1:26" ht="15.75" customHeight="1">
      <c r="A825" s="107"/>
      <c r="B825" s="107"/>
      <c r="C825" s="107"/>
      <c r="D825" s="107"/>
      <c r="E825" s="107"/>
      <c r="F825" s="107"/>
      <c r="G825" s="479"/>
      <c r="H825" s="107"/>
      <c r="I825" s="107"/>
      <c r="J825" s="107"/>
      <c r="K825" s="107"/>
      <c r="L825" s="107"/>
      <c r="M825" s="109"/>
      <c r="N825" s="109"/>
      <c r="O825" s="107"/>
      <c r="P825" s="107"/>
      <c r="Q825" s="107"/>
      <c r="R825" s="107"/>
      <c r="S825" s="107"/>
      <c r="T825" s="107"/>
      <c r="U825" s="107"/>
      <c r="V825" s="107"/>
      <c r="W825" s="107"/>
      <c r="X825" s="107"/>
      <c r="Y825" s="107"/>
      <c r="Z825" s="107"/>
    </row>
    <row r="826" spans="1:26" ht="15.75" customHeight="1">
      <c r="A826" s="107"/>
      <c r="B826" s="107"/>
      <c r="C826" s="107"/>
      <c r="D826" s="107"/>
      <c r="E826" s="107"/>
      <c r="F826" s="107"/>
      <c r="G826" s="479"/>
      <c r="H826" s="107"/>
      <c r="I826" s="107"/>
      <c r="J826" s="107"/>
      <c r="K826" s="107"/>
      <c r="L826" s="107"/>
      <c r="M826" s="109"/>
      <c r="N826" s="109"/>
      <c r="O826" s="107"/>
      <c r="P826" s="107"/>
      <c r="Q826" s="107"/>
      <c r="R826" s="107"/>
      <c r="S826" s="107"/>
      <c r="T826" s="107"/>
      <c r="U826" s="107"/>
      <c r="V826" s="107"/>
      <c r="W826" s="107"/>
      <c r="X826" s="107"/>
      <c r="Y826" s="107"/>
      <c r="Z826" s="107"/>
    </row>
    <row r="827" spans="1:26" ht="15.75" customHeight="1">
      <c r="A827" s="107"/>
      <c r="B827" s="107"/>
      <c r="C827" s="107"/>
      <c r="D827" s="107"/>
      <c r="E827" s="107"/>
      <c r="F827" s="107"/>
      <c r="G827" s="479"/>
      <c r="H827" s="107"/>
      <c r="I827" s="107"/>
      <c r="J827" s="107"/>
      <c r="K827" s="107"/>
      <c r="L827" s="107"/>
      <c r="M827" s="109"/>
      <c r="N827" s="109"/>
      <c r="O827" s="107"/>
      <c r="P827" s="107"/>
      <c r="Q827" s="107"/>
      <c r="R827" s="107"/>
      <c r="S827" s="107"/>
      <c r="T827" s="107"/>
      <c r="U827" s="107"/>
      <c r="V827" s="107"/>
      <c r="W827" s="107"/>
      <c r="X827" s="107"/>
      <c r="Y827" s="107"/>
      <c r="Z827" s="107"/>
    </row>
    <row r="828" spans="1:26" ht="15.75" customHeight="1">
      <c r="A828" s="107"/>
      <c r="B828" s="107"/>
      <c r="C828" s="107"/>
      <c r="D828" s="107"/>
      <c r="E828" s="107"/>
      <c r="F828" s="107"/>
      <c r="G828" s="479"/>
      <c r="H828" s="107"/>
      <c r="I828" s="107"/>
      <c r="J828" s="107"/>
      <c r="K828" s="107"/>
      <c r="L828" s="107"/>
      <c r="M828" s="109"/>
      <c r="N828" s="109"/>
      <c r="O828" s="107"/>
      <c r="P828" s="107"/>
      <c r="Q828" s="107"/>
      <c r="R828" s="107"/>
      <c r="S828" s="107"/>
      <c r="T828" s="107"/>
      <c r="U828" s="107"/>
      <c r="V828" s="107"/>
      <c r="W828" s="107"/>
      <c r="X828" s="107"/>
      <c r="Y828" s="107"/>
      <c r="Z828" s="107"/>
    </row>
    <row r="829" spans="1:26" ht="15.75" customHeight="1">
      <c r="A829" s="107"/>
      <c r="B829" s="107"/>
      <c r="C829" s="107"/>
      <c r="D829" s="107"/>
      <c r="E829" s="107"/>
      <c r="F829" s="107"/>
      <c r="G829" s="479"/>
      <c r="H829" s="107"/>
      <c r="I829" s="107"/>
      <c r="J829" s="107"/>
      <c r="K829" s="107"/>
      <c r="L829" s="107"/>
      <c r="M829" s="109"/>
      <c r="N829" s="109"/>
      <c r="O829" s="107"/>
      <c r="P829" s="107"/>
      <c r="Q829" s="107"/>
      <c r="R829" s="107"/>
      <c r="S829" s="107"/>
      <c r="T829" s="107"/>
      <c r="U829" s="107"/>
      <c r="V829" s="107"/>
      <c r="W829" s="107"/>
      <c r="X829" s="107"/>
      <c r="Y829" s="107"/>
      <c r="Z829" s="107"/>
    </row>
    <row r="830" spans="1:26" ht="15.75" customHeight="1">
      <c r="A830" s="107"/>
      <c r="B830" s="107"/>
      <c r="C830" s="107"/>
      <c r="D830" s="107"/>
      <c r="E830" s="107"/>
      <c r="F830" s="107"/>
      <c r="G830" s="479"/>
      <c r="H830" s="107"/>
      <c r="I830" s="107"/>
      <c r="J830" s="107"/>
      <c r="K830" s="107"/>
      <c r="L830" s="107"/>
      <c r="M830" s="109"/>
      <c r="N830" s="109"/>
      <c r="O830" s="107"/>
      <c r="P830" s="107"/>
      <c r="Q830" s="107"/>
      <c r="R830" s="107"/>
      <c r="S830" s="107"/>
      <c r="T830" s="107"/>
      <c r="U830" s="107"/>
      <c r="V830" s="107"/>
      <c r="W830" s="107"/>
      <c r="X830" s="107"/>
      <c r="Y830" s="107"/>
      <c r="Z830" s="107"/>
    </row>
    <row r="831" spans="1:26" ht="15.75" customHeight="1">
      <c r="A831" s="107"/>
      <c r="B831" s="107"/>
      <c r="C831" s="107"/>
      <c r="D831" s="107"/>
      <c r="E831" s="107"/>
      <c r="F831" s="107"/>
      <c r="G831" s="479"/>
      <c r="H831" s="107"/>
      <c r="I831" s="107"/>
      <c r="J831" s="107"/>
      <c r="K831" s="107"/>
      <c r="L831" s="107"/>
      <c r="M831" s="109"/>
      <c r="N831" s="109"/>
      <c r="O831" s="107"/>
      <c r="P831" s="107"/>
      <c r="Q831" s="107"/>
      <c r="R831" s="107"/>
      <c r="S831" s="107"/>
      <c r="T831" s="107"/>
      <c r="U831" s="107"/>
      <c r="V831" s="107"/>
      <c r="W831" s="107"/>
      <c r="X831" s="107"/>
      <c r="Y831" s="107"/>
      <c r="Z831" s="107"/>
    </row>
    <row r="832" spans="1:26" ht="15.75" customHeight="1">
      <c r="A832" s="107"/>
      <c r="B832" s="107"/>
      <c r="C832" s="107"/>
      <c r="D832" s="107"/>
      <c r="E832" s="107"/>
      <c r="F832" s="107"/>
      <c r="G832" s="479"/>
      <c r="H832" s="107"/>
      <c r="I832" s="107"/>
      <c r="J832" s="107"/>
      <c r="K832" s="107"/>
      <c r="L832" s="107"/>
      <c r="M832" s="109"/>
      <c r="N832" s="109"/>
      <c r="O832" s="107"/>
      <c r="P832" s="107"/>
      <c r="Q832" s="107"/>
      <c r="R832" s="107"/>
      <c r="S832" s="107"/>
      <c r="T832" s="107"/>
      <c r="U832" s="107"/>
      <c r="V832" s="107"/>
      <c r="W832" s="107"/>
      <c r="X832" s="107"/>
      <c r="Y832" s="107"/>
      <c r="Z832" s="107"/>
    </row>
    <row r="833" spans="1:26" ht="15.75" customHeight="1">
      <c r="A833" s="107"/>
      <c r="B833" s="107"/>
      <c r="C833" s="107"/>
      <c r="D833" s="107"/>
      <c r="E833" s="107"/>
      <c r="F833" s="107"/>
      <c r="G833" s="479"/>
      <c r="H833" s="107"/>
      <c r="I833" s="107"/>
      <c r="J833" s="107"/>
      <c r="K833" s="107"/>
      <c r="L833" s="107"/>
      <c r="M833" s="109"/>
      <c r="N833" s="109"/>
      <c r="O833" s="107"/>
      <c r="P833" s="107"/>
      <c r="Q833" s="107"/>
      <c r="R833" s="107"/>
      <c r="S833" s="107"/>
      <c r="T833" s="107"/>
      <c r="U833" s="107"/>
      <c r="V833" s="107"/>
      <c r="W833" s="107"/>
      <c r="X833" s="107"/>
      <c r="Y833" s="107"/>
      <c r="Z833" s="107"/>
    </row>
    <row r="834" spans="1:26" ht="15.75" customHeight="1">
      <c r="A834" s="107"/>
      <c r="B834" s="107"/>
      <c r="C834" s="107"/>
      <c r="D834" s="107"/>
      <c r="E834" s="107"/>
      <c r="F834" s="107"/>
      <c r="G834" s="479"/>
      <c r="H834" s="107"/>
      <c r="I834" s="107"/>
      <c r="J834" s="107"/>
      <c r="K834" s="107"/>
      <c r="L834" s="107"/>
      <c r="M834" s="109"/>
      <c r="N834" s="109"/>
      <c r="O834" s="107"/>
      <c r="P834" s="107"/>
      <c r="Q834" s="107"/>
      <c r="R834" s="107"/>
      <c r="S834" s="107"/>
      <c r="T834" s="107"/>
      <c r="U834" s="107"/>
      <c r="V834" s="107"/>
      <c r="W834" s="107"/>
      <c r="X834" s="107"/>
      <c r="Y834" s="107"/>
      <c r="Z834" s="107"/>
    </row>
    <row r="835" spans="1:26" ht="15.75" customHeight="1">
      <c r="A835" s="107"/>
      <c r="B835" s="107"/>
      <c r="C835" s="107"/>
      <c r="D835" s="107"/>
      <c r="E835" s="107"/>
      <c r="F835" s="107"/>
      <c r="G835" s="479"/>
      <c r="H835" s="107"/>
      <c r="I835" s="107"/>
      <c r="J835" s="107"/>
      <c r="K835" s="107"/>
      <c r="L835" s="107"/>
      <c r="M835" s="109"/>
      <c r="N835" s="109"/>
      <c r="O835" s="107"/>
      <c r="P835" s="107"/>
      <c r="Q835" s="107"/>
      <c r="R835" s="107"/>
      <c r="S835" s="107"/>
      <c r="T835" s="107"/>
      <c r="U835" s="107"/>
      <c r="V835" s="107"/>
      <c r="W835" s="107"/>
      <c r="X835" s="107"/>
      <c r="Y835" s="107"/>
      <c r="Z835" s="107"/>
    </row>
    <row r="836" spans="1:26" ht="15.75" customHeight="1">
      <c r="A836" s="107"/>
      <c r="B836" s="107"/>
      <c r="C836" s="107"/>
      <c r="D836" s="107"/>
      <c r="E836" s="107"/>
      <c r="F836" s="107"/>
      <c r="G836" s="479"/>
      <c r="H836" s="107"/>
      <c r="I836" s="107"/>
      <c r="J836" s="107"/>
      <c r="K836" s="107"/>
      <c r="L836" s="107"/>
      <c r="M836" s="109"/>
      <c r="N836" s="109"/>
      <c r="O836" s="107"/>
      <c r="P836" s="107"/>
      <c r="Q836" s="107"/>
      <c r="R836" s="107"/>
      <c r="S836" s="107"/>
      <c r="T836" s="107"/>
      <c r="U836" s="107"/>
      <c r="V836" s="107"/>
      <c r="W836" s="107"/>
      <c r="X836" s="107"/>
      <c r="Y836" s="107"/>
      <c r="Z836" s="107"/>
    </row>
    <row r="837" spans="1:26" ht="15.75" customHeight="1">
      <c r="A837" s="107"/>
      <c r="B837" s="107"/>
      <c r="C837" s="107"/>
      <c r="D837" s="107"/>
      <c r="E837" s="107"/>
      <c r="F837" s="107"/>
      <c r="G837" s="479"/>
      <c r="H837" s="107"/>
      <c r="I837" s="107"/>
      <c r="J837" s="107"/>
      <c r="K837" s="107"/>
      <c r="L837" s="107"/>
      <c r="M837" s="109"/>
      <c r="N837" s="109"/>
      <c r="O837" s="107"/>
      <c r="P837" s="107"/>
      <c r="Q837" s="107"/>
      <c r="R837" s="107"/>
      <c r="S837" s="107"/>
      <c r="T837" s="107"/>
      <c r="U837" s="107"/>
      <c r="V837" s="107"/>
      <c r="W837" s="107"/>
      <c r="X837" s="107"/>
      <c r="Y837" s="107"/>
      <c r="Z837" s="107"/>
    </row>
    <row r="838" spans="1:26" ht="15.75" customHeight="1">
      <c r="A838" s="107"/>
      <c r="B838" s="107"/>
      <c r="C838" s="107"/>
      <c r="D838" s="107"/>
      <c r="E838" s="107"/>
      <c r="F838" s="107"/>
      <c r="G838" s="479"/>
      <c r="H838" s="107"/>
      <c r="I838" s="107"/>
      <c r="J838" s="107"/>
      <c r="K838" s="107"/>
      <c r="L838" s="107"/>
      <c r="M838" s="109"/>
      <c r="N838" s="109"/>
      <c r="O838" s="107"/>
      <c r="P838" s="107"/>
      <c r="Q838" s="107"/>
      <c r="R838" s="107"/>
      <c r="S838" s="107"/>
      <c r="T838" s="107"/>
      <c r="U838" s="107"/>
      <c r="V838" s="107"/>
      <c r="W838" s="107"/>
      <c r="X838" s="107"/>
      <c r="Y838" s="107"/>
      <c r="Z838" s="107"/>
    </row>
    <row r="839" spans="1:26" ht="15.75" customHeight="1">
      <c r="A839" s="107"/>
      <c r="B839" s="107"/>
      <c r="C839" s="107"/>
      <c r="D839" s="107"/>
      <c r="E839" s="107"/>
      <c r="F839" s="107"/>
      <c r="G839" s="479"/>
      <c r="H839" s="107"/>
      <c r="I839" s="107"/>
      <c r="J839" s="107"/>
      <c r="K839" s="107"/>
      <c r="L839" s="107"/>
      <c r="M839" s="109"/>
      <c r="N839" s="109"/>
      <c r="O839" s="107"/>
      <c r="P839" s="107"/>
      <c r="Q839" s="107"/>
      <c r="R839" s="107"/>
      <c r="S839" s="107"/>
      <c r="T839" s="107"/>
      <c r="U839" s="107"/>
      <c r="V839" s="107"/>
      <c r="W839" s="107"/>
      <c r="X839" s="107"/>
      <c r="Y839" s="107"/>
      <c r="Z839" s="107"/>
    </row>
    <row r="840" spans="1:26" ht="15.75" customHeight="1">
      <c r="A840" s="107"/>
      <c r="B840" s="107"/>
      <c r="C840" s="107"/>
      <c r="D840" s="107"/>
      <c r="E840" s="107"/>
      <c r="F840" s="107"/>
      <c r="G840" s="479"/>
      <c r="H840" s="107"/>
      <c r="I840" s="107"/>
      <c r="J840" s="107"/>
      <c r="K840" s="107"/>
      <c r="L840" s="107"/>
      <c r="M840" s="109"/>
      <c r="N840" s="109"/>
      <c r="O840" s="107"/>
      <c r="P840" s="107"/>
      <c r="Q840" s="107"/>
      <c r="R840" s="107"/>
      <c r="S840" s="107"/>
      <c r="T840" s="107"/>
      <c r="U840" s="107"/>
      <c r="V840" s="107"/>
      <c r="W840" s="107"/>
      <c r="X840" s="107"/>
      <c r="Y840" s="107"/>
      <c r="Z840" s="107"/>
    </row>
    <row r="841" spans="1:26" ht="15.75" customHeight="1">
      <c r="A841" s="107"/>
      <c r="B841" s="107"/>
      <c r="C841" s="107"/>
      <c r="D841" s="107"/>
      <c r="E841" s="107"/>
      <c r="F841" s="107"/>
      <c r="G841" s="479"/>
      <c r="H841" s="107"/>
      <c r="I841" s="107"/>
      <c r="J841" s="107"/>
      <c r="K841" s="107"/>
      <c r="L841" s="107"/>
      <c r="M841" s="109"/>
      <c r="N841" s="109"/>
      <c r="O841" s="107"/>
      <c r="P841" s="107"/>
      <c r="Q841" s="107"/>
      <c r="R841" s="107"/>
      <c r="S841" s="107"/>
      <c r="T841" s="107"/>
      <c r="U841" s="107"/>
      <c r="V841" s="107"/>
      <c r="W841" s="107"/>
      <c r="X841" s="107"/>
      <c r="Y841" s="107"/>
      <c r="Z841" s="107"/>
    </row>
    <row r="842" spans="1:26" ht="15.75" customHeight="1">
      <c r="A842" s="107"/>
      <c r="B842" s="107"/>
      <c r="C842" s="107"/>
      <c r="D842" s="107"/>
      <c r="E842" s="107"/>
      <c r="F842" s="107"/>
      <c r="G842" s="479"/>
      <c r="H842" s="107"/>
      <c r="I842" s="107"/>
      <c r="J842" s="107"/>
      <c r="K842" s="107"/>
      <c r="L842" s="107"/>
      <c r="M842" s="109"/>
      <c r="N842" s="109"/>
      <c r="O842" s="107"/>
      <c r="P842" s="107"/>
      <c r="Q842" s="107"/>
      <c r="R842" s="107"/>
      <c r="S842" s="107"/>
      <c r="T842" s="107"/>
      <c r="U842" s="107"/>
      <c r="V842" s="107"/>
      <c r="W842" s="107"/>
      <c r="X842" s="107"/>
      <c r="Y842" s="107"/>
      <c r="Z842" s="107"/>
    </row>
    <row r="843" spans="1:26" ht="15.75" customHeight="1">
      <c r="A843" s="107"/>
      <c r="B843" s="107"/>
      <c r="C843" s="107"/>
      <c r="D843" s="107"/>
      <c r="E843" s="107"/>
      <c r="F843" s="107"/>
      <c r="G843" s="479"/>
      <c r="H843" s="107"/>
      <c r="I843" s="107"/>
      <c r="J843" s="107"/>
      <c r="K843" s="107"/>
      <c r="L843" s="107"/>
      <c r="M843" s="109"/>
      <c r="N843" s="109"/>
      <c r="O843" s="107"/>
      <c r="P843" s="107"/>
      <c r="Q843" s="107"/>
      <c r="R843" s="107"/>
      <c r="S843" s="107"/>
      <c r="T843" s="107"/>
      <c r="U843" s="107"/>
      <c r="V843" s="107"/>
      <c r="W843" s="107"/>
      <c r="X843" s="107"/>
      <c r="Y843" s="107"/>
      <c r="Z843" s="107"/>
    </row>
    <row r="844" spans="1:26" ht="15.75" customHeight="1">
      <c r="A844" s="107"/>
      <c r="B844" s="107"/>
      <c r="C844" s="107"/>
      <c r="D844" s="107"/>
      <c r="E844" s="107"/>
      <c r="F844" s="107"/>
      <c r="G844" s="479"/>
      <c r="H844" s="107"/>
      <c r="I844" s="107"/>
      <c r="J844" s="107"/>
      <c r="K844" s="107"/>
      <c r="L844" s="107"/>
      <c r="M844" s="109"/>
      <c r="N844" s="109"/>
      <c r="O844" s="107"/>
      <c r="P844" s="107"/>
      <c r="Q844" s="107"/>
      <c r="R844" s="107"/>
      <c r="S844" s="107"/>
      <c r="T844" s="107"/>
      <c r="U844" s="107"/>
      <c r="V844" s="107"/>
      <c r="W844" s="107"/>
      <c r="X844" s="107"/>
      <c r="Y844" s="107"/>
      <c r="Z844" s="107"/>
    </row>
    <row r="845" spans="1:26" ht="15.75" customHeight="1">
      <c r="A845" s="107"/>
      <c r="B845" s="107"/>
      <c r="C845" s="107"/>
      <c r="D845" s="107"/>
      <c r="E845" s="107"/>
      <c r="F845" s="107"/>
      <c r="G845" s="479"/>
      <c r="H845" s="107"/>
      <c r="I845" s="107"/>
      <c r="J845" s="107"/>
      <c r="K845" s="107"/>
      <c r="L845" s="107"/>
      <c r="M845" s="109"/>
      <c r="N845" s="109"/>
      <c r="O845" s="107"/>
      <c r="P845" s="107"/>
      <c r="Q845" s="107"/>
      <c r="R845" s="107"/>
      <c r="S845" s="107"/>
      <c r="T845" s="107"/>
      <c r="U845" s="107"/>
      <c r="V845" s="107"/>
      <c r="W845" s="107"/>
      <c r="X845" s="107"/>
      <c r="Y845" s="107"/>
      <c r="Z845" s="107"/>
    </row>
    <row r="846" spans="1:26" ht="15.75" customHeight="1">
      <c r="A846" s="107"/>
      <c r="B846" s="107"/>
      <c r="C846" s="107"/>
      <c r="D846" s="107"/>
      <c r="E846" s="107"/>
      <c r="F846" s="107"/>
      <c r="G846" s="479"/>
      <c r="H846" s="107"/>
      <c r="I846" s="107"/>
      <c r="J846" s="107"/>
      <c r="K846" s="107"/>
      <c r="L846" s="107"/>
      <c r="M846" s="109"/>
      <c r="N846" s="109"/>
      <c r="O846" s="107"/>
      <c r="P846" s="107"/>
      <c r="Q846" s="107"/>
      <c r="R846" s="107"/>
      <c r="S846" s="107"/>
      <c r="T846" s="107"/>
      <c r="U846" s="107"/>
      <c r="V846" s="107"/>
      <c r="W846" s="107"/>
      <c r="X846" s="107"/>
      <c r="Y846" s="107"/>
      <c r="Z846" s="107"/>
    </row>
    <row r="847" spans="1:26" ht="15.75" customHeight="1">
      <c r="A847" s="107"/>
      <c r="B847" s="107"/>
      <c r="C847" s="107"/>
      <c r="D847" s="107"/>
      <c r="E847" s="107"/>
      <c r="F847" s="107"/>
      <c r="G847" s="479"/>
      <c r="H847" s="107"/>
      <c r="I847" s="107"/>
      <c r="J847" s="107"/>
      <c r="K847" s="107"/>
      <c r="L847" s="107"/>
      <c r="M847" s="109"/>
      <c r="N847" s="109"/>
      <c r="O847" s="107"/>
      <c r="P847" s="107"/>
      <c r="Q847" s="107"/>
      <c r="R847" s="107"/>
      <c r="S847" s="107"/>
      <c r="T847" s="107"/>
      <c r="U847" s="107"/>
      <c r="V847" s="107"/>
      <c r="W847" s="107"/>
      <c r="X847" s="107"/>
      <c r="Y847" s="107"/>
      <c r="Z847" s="107"/>
    </row>
    <row r="848" spans="1:26" ht="15.75" customHeight="1">
      <c r="A848" s="107"/>
      <c r="B848" s="107"/>
      <c r="C848" s="107"/>
      <c r="D848" s="107"/>
      <c r="E848" s="107"/>
      <c r="F848" s="107"/>
      <c r="G848" s="479"/>
      <c r="H848" s="107"/>
      <c r="I848" s="107"/>
      <c r="J848" s="107"/>
      <c r="K848" s="107"/>
      <c r="L848" s="107"/>
      <c r="M848" s="109"/>
      <c r="N848" s="109"/>
      <c r="O848" s="107"/>
      <c r="P848" s="107"/>
      <c r="Q848" s="107"/>
      <c r="R848" s="107"/>
      <c r="S848" s="107"/>
      <c r="T848" s="107"/>
      <c r="U848" s="107"/>
      <c r="V848" s="107"/>
      <c r="W848" s="107"/>
      <c r="X848" s="107"/>
      <c r="Y848" s="107"/>
      <c r="Z848" s="107"/>
    </row>
    <row r="849" spans="1:26" ht="15.75" customHeight="1">
      <c r="A849" s="107"/>
      <c r="B849" s="107"/>
      <c r="C849" s="107"/>
      <c r="D849" s="107"/>
      <c r="E849" s="107"/>
      <c r="F849" s="107"/>
      <c r="G849" s="479"/>
      <c r="H849" s="107"/>
      <c r="I849" s="107"/>
      <c r="J849" s="107"/>
      <c r="K849" s="107"/>
      <c r="L849" s="107"/>
      <c r="M849" s="109"/>
      <c r="N849" s="109"/>
      <c r="O849" s="107"/>
      <c r="P849" s="107"/>
      <c r="Q849" s="107"/>
      <c r="R849" s="107"/>
      <c r="S849" s="107"/>
      <c r="T849" s="107"/>
      <c r="U849" s="107"/>
      <c r="V849" s="107"/>
      <c r="W849" s="107"/>
      <c r="X849" s="107"/>
      <c r="Y849" s="107"/>
      <c r="Z849" s="107"/>
    </row>
    <row r="850" spans="1:26" ht="15.75" customHeight="1">
      <c r="A850" s="107"/>
      <c r="B850" s="107"/>
      <c r="C850" s="107"/>
      <c r="D850" s="107"/>
      <c r="E850" s="107"/>
      <c r="F850" s="107"/>
      <c r="G850" s="479"/>
      <c r="H850" s="107"/>
      <c r="I850" s="107"/>
      <c r="J850" s="107"/>
      <c r="K850" s="107"/>
      <c r="L850" s="107"/>
      <c r="M850" s="109"/>
      <c r="N850" s="109"/>
      <c r="O850" s="107"/>
      <c r="P850" s="107"/>
      <c r="Q850" s="107"/>
      <c r="R850" s="107"/>
      <c r="S850" s="107"/>
      <c r="T850" s="107"/>
      <c r="U850" s="107"/>
      <c r="V850" s="107"/>
      <c r="W850" s="107"/>
      <c r="X850" s="107"/>
      <c r="Y850" s="107"/>
      <c r="Z850" s="107"/>
    </row>
    <row r="851" spans="1:26" ht="15.75" customHeight="1">
      <c r="A851" s="107"/>
      <c r="B851" s="107"/>
      <c r="C851" s="107"/>
      <c r="D851" s="107"/>
      <c r="E851" s="107"/>
      <c r="F851" s="107"/>
      <c r="G851" s="479"/>
      <c r="H851" s="107"/>
      <c r="I851" s="107"/>
      <c r="J851" s="107"/>
      <c r="K851" s="107"/>
      <c r="L851" s="107"/>
      <c r="M851" s="109"/>
      <c r="N851" s="109"/>
      <c r="O851" s="107"/>
      <c r="P851" s="107"/>
      <c r="Q851" s="107"/>
      <c r="R851" s="107"/>
      <c r="S851" s="107"/>
      <c r="T851" s="107"/>
      <c r="U851" s="107"/>
      <c r="V851" s="107"/>
      <c r="W851" s="107"/>
      <c r="X851" s="107"/>
      <c r="Y851" s="107"/>
      <c r="Z851" s="107"/>
    </row>
    <row r="852" spans="1:26" ht="15.75" customHeight="1">
      <c r="A852" s="107"/>
      <c r="B852" s="107"/>
      <c r="C852" s="107"/>
      <c r="D852" s="107"/>
      <c r="E852" s="107"/>
      <c r="F852" s="107"/>
      <c r="G852" s="479"/>
      <c r="H852" s="107"/>
      <c r="I852" s="107"/>
      <c r="J852" s="107"/>
      <c r="K852" s="107"/>
      <c r="L852" s="107"/>
      <c r="M852" s="109"/>
      <c r="N852" s="109"/>
      <c r="O852" s="107"/>
      <c r="P852" s="107"/>
      <c r="Q852" s="107"/>
      <c r="R852" s="107"/>
      <c r="S852" s="107"/>
      <c r="T852" s="107"/>
      <c r="U852" s="107"/>
      <c r="V852" s="107"/>
      <c r="W852" s="107"/>
      <c r="X852" s="107"/>
      <c r="Y852" s="107"/>
      <c r="Z852" s="107"/>
    </row>
    <row r="853" spans="1:26" ht="15.75" customHeight="1">
      <c r="A853" s="107"/>
      <c r="B853" s="107"/>
      <c r="C853" s="107"/>
      <c r="D853" s="107"/>
      <c r="E853" s="107"/>
      <c r="F853" s="107"/>
      <c r="G853" s="479"/>
      <c r="H853" s="107"/>
      <c r="I853" s="107"/>
      <c r="J853" s="107"/>
      <c r="K853" s="107"/>
      <c r="L853" s="107"/>
      <c r="M853" s="109"/>
      <c r="N853" s="109"/>
      <c r="O853" s="107"/>
      <c r="P853" s="107"/>
      <c r="Q853" s="107"/>
      <c r="R853" s="107"/>
      <c r="S853" s="107"/>
      <c r="T853" s="107"/>
      <c r="U853" s="107"/>
      <c r="V853" s="107"/>
      <c r="W853" s="107"/>
      <c r="X853" s="107"/>
      <c r="Y853" s="107"/>
      <c r="Z853" s="107"/>
    </row>
    <row r="854" spans="1:26" ht="15.75" customHeight="1">
      <c r="A854" s="107"/>
      <c r="B854" s="107"/>
      <c r="C854" s="107"/>
      <c r="D854" s="107"/>
      <c r="E854" s="107"/>
      <c r="F854" s="107"/>
      <c r="G854" s="479"/>
      <c r="H854" s="107"/>
      <c r="I854" s="107"/>
      <c r="J854" s="107"/>
      <c r="K854" s="107"/>
      <c r="L854" s="107"/>
      <c r="M854" s="109"/>
      <c r="N854" s="109"/>
      <c r="O854" s="107"/>
      <c r="P854" s="107"/>
      <c r="Q854" s="107"/>
      <c r="R854" s="107"/>
      <c r="S854" s="107"/>
      <c r="T854" s="107"/>
      <c r="U854" s="107"/>
      <c r="V854" s="107"/>
      <c r="W854" s="107"/>
      <c r="X854" s="107"/>
      <c r="Y854" s="107"/>
      <c r="Z854" s="107"/>
    </row>
    <row r="855" spans="1:26" ht="15.75" customHeight="1">
      <c r="A855" s="107"/>
      <c r="B855" s="107"/>
      <c r="C855" s="107"/>
      <c r="D855" s="107"/>
      <c r="E855" s="107"/>
      <c r="F855" s="107"/>
      <c r="G855" s="479"/>
      <c r="H855" s="107"/>
      <c r="I855" s="107"/>
      <c r="J855" s="107"/>
      <c r="K855" s="107"/>
      <c r="L855" s="107"/>
      <c r="M855" s="109"/>
      <c r="N855" s="109"/>
      <c r="O855" s="107"/>
      <c r="P855" s="107"/>
      <c r="Q855" s="107"/>
      <c r="R855" s="107"/>
      <c r="S855" s="107"/>
      <c r="T855" s="107"/>
      <c r="U855" s="107"/>
      <c r="V855" s="107"/>
      <c r="W855" s="107"/>
      <c r="X855" s="107"/>
      <c r="Y855" s="107"/>
      <c r="Z855" s="107"/>
    </row>
    <row r="856" spans="1:26" ht="15.75" customHeight="1">
      <c r="A856" s="107"/>
      <c r="B856" s="107"/>
      <c r="C856" s="107"/>
      <c r="D856" s="107"/>
      <c r="E856" s="107"/>
      <c r="F856" s="107"/>
      <c r="G856" s="479"/>
      <c r="H856" s="107"/>
      <c r="I856" s="107"/>
      <c r="J856" s="107"/>
      <c r="K856" s="107"/>
      <c r="L856" s="107"/>
      <c r="M856" s="109"/>
      <c r="N856" s="109"/>
      <c r="O856" s="107"/>
      <c r="P856" s="107"/>
      <c r="Q856" s="107"/>
      <c r="R856" s="107"/>
      <c r="S856" s="107"/>
      <c r="T856" s="107"/>
      <c r="U856" s="107"/>
      <c r="V856" s="107"/>
      <c r="W856" s="107"/>
      <c r="X856" s="107"/>
      <c r="Y856" s="107"/>
      <c r="Z856" s="107"/>
    </row>
    <row r="857" spans="1:26" ht="15.75" customHeight="1">
      <c r="A857" s="107"/>
      <c r="B857" s="107"/>
      <c r="C857" s="107"/>
      <c r="D857" s="107"/>
      <c r="E857" s="107"/>
      <c r="F857" s="107"/>
      <c r="G857" s="479"/>
      <c r="H857" s="107"/>
      <c r="I857" s="107"/>
      <c r="J857" s="107"/>
      <c r="K857" s="107"/>
      <c r="L857" s="107"/>
      <c r="M857" s="109"/>
      <c r="N857" s="109"/>
      <c r="O857" s="107"/>
      <c r="P857" s="107"/>
      <c r="Q857" s="107"/>
      <c r="R857" s="107"/>
      <c r="S857" s="107"/>
      <c r="T857" s="107"/>
      <c r="U857" s="107"/>
      <c r="V857" s="107"/>
      <c r="W857" s="107"/>
      <c r="X857" s="107"/>
      <c r="Y857" s="107"/>
      <c r="Z857" s="107"/>
    </row>
    <row r="858" spans="1:26" ht="15.75" customHeight="1">
      <c r="A858" s="107"/>
      <c r="B858" s="107"/>
      <c r="C858" s="107"/>
      <c r="D858" s="107"/>
      <c r="E858" s="107"/>
      <c r="F858" s="107"/>
      <c r="G858" s="479"/>
      <c r="H858" s="107"/>
      <c r="I858" s="107"/>
      <c r="J858" s="107"/>
      <c r="K858" s="107"/>
      <c r="L858" s="107"/>
      <c r="M858" s="109"/>
      <c r="N858" s="109"/>
      <c r="O858" s="107"/>
      <c r="P858" s="107"/>
      <c r="Q858" s="107"/>
      <c r="R858" s="107"/>
      <c r="S858" s="107"/>
      <c r="T858" s="107"/>
      <c r="U858" s="107"/>
      <c r="V858" s="107"/>
      <c r="W858" s="107"/>
      <c r="X858" s="107"/>
      <c r="Y858" s="107"/>
      <c r="Z858" s="107"/>
    </row>
    <row r="859" spans="1:26" ht="15.75" customHeight="1">
      <c r="A859" s="107"/>
      <c r="B859" s="107"/>
      <c r="C859" s="107"/>
      <c r="D859" s="107"/>
      <c r="E859" s="107"/>
      <c r="F859" s="107"/>
      <c r="G859" s="479"/>
      <c r="H859" s="107"/>
      <c r="I859" s="107"/>
      <c r="J859" s="107"/>
      <c r="K859" s="107"/>
      <c r="L859" s="107"/>
      <c r="M859" s="109"/>
      <c r="N859" s="109"/>
      <c r="O859" s="107"/>
      <c r="P859" s="107"/>
      <c r="Q859" s="107"/>
      <c r="R859" s="107"/>
      <c r="S859" s="107"/>
      <c r="T859" s="107"/>
      <c r="U859" s="107"/>
      <c r="V859" s="107"/>
      <c r="W859" s="107"/>
      <c r="X859" s="107"/>
      <c r="Y859" s="107"/>
      <c r="Z859" s="107"/>
    </row>
    <row r="860" spans="1:26" ht="15.75" customHeight="1">
      <c r="A860" s="107"/>
      <c r="B860" s="107"/>
      <c r="C860" s="107"/>
      <c r="D860" s="107"/>
      <c r="E860" s="107"/>
      <c r="F860" s="107"/>
      <c r="G860" s="479"/>
      <c r="H860" s="107"/>
      <c r="I860" s="107"/>
      <c r="J860" s="107"/>
      <c r="K860" s="107"/>
      <c r="L860" s="107"/>
      <c r="M860" s="109"/>
      <c r="N860" s="109"/>
      <c r="O860" s="107"/>
      <c r="P860" s="107"/>
      <c r="Q860" s="107"/>
      <c r="R860" s="107"/>
      <c r="S860" s="107"/>
      <c r="T860" s="107"/>
      <c r="U860" s="107"/>
      <c r="V860" s="107"/>
      <c r="W860" s="107"/>
      <c r="X860" s="107"/>
      <c r="Y860" s="107"/>
      <c r="Z860" s="107"/>
    </row>
    <row r="861" spans="1:26" ht="15.75" customHeight="1">
      <c r="A861" s="107"/>
      <c r="B861" s="107"/>
      <c r="C861" s="107"/>
      <c r="D861" s="107"/>
      <c r="E861" s="107"/>
      <c r="F861" s="107"/>
      <c r="G861" s="479"/>
      <c r="H861" s="107"/>
      <c r="I861" s="107"/>
      <c r="J861" s="107"/>
      <c r="K861" s="107"/>
      <c r="L861" s="107"/>
      <c r="M861" s="109"/>
      <c r="N861" s="109"/>
      <c r="O861" s="107"/>
      <c r="P861" s="107"/>
      <c r="Q861" s="107"/>
      <c r="R861" s="107"/>
      <c r="S861" s="107"/>
      <c r="T861" s="107"/>
      <c r="U861" s="107"/>
      <c r="V861" s="107"/>
      <c r="W861" s="107"/>
      <c r="X861" s="107"/>
      <c r="Y861" s="107"/>
      <c r="Z861" s="107"/>
    </row>
    <row r="862" spans="1:26" ht="15.75" customHeight="1">
      <c r="A862" s="107"/>
      <c r="B862" s="107"/>
      <c r="C862" s="107"/>
      <c r="D862" s="107"/>
      <c r="E862" s="107"/>
      <c r="F862" s="107"/>
      <c r="G862" s="479"/>
      <c r="H862" s="107"/>
      <c r="I862" s="107"/>
      <c r="J862" s="107"/>
      <c r="K862" s="107"/>
      <c r="L862" s="107"/>
      <c r="M862" s="109"/>
      <c r="N862" s="109"/>
      <c r="O862" s="107"/>
      <c r="P862" s="107"/>
      <c r="Q862" s="107"/>
      <c r="R862" s="107"/>
      <c r="S862" s="107"/>
      <c r="T862" s="107"/>
      <c r="U862" s="107"/>
      <c r="V862" s="107"/>
      <c r="W862" s="107"/>
      <c r="X862" s="107"/>
      <c r="Y862" s="107"/>
      <c r="Z862" s="107"/>
    </row>
    <row r="863" spans="1:26" ht="15.75" customHeight="1">
      <c r="A863" s="107"/>
      <c r="B863" s="107"/>
      <c r="C863" s="107"/>
      <c r="D863" s="107"/>
      <c r="E863" s="107"/>
      <c r="F863" s="107"/>
      <c r="G863" s="479"/>
      <c r="H863" s="107"/>
      <c r="I863" s="107"/>
      <c r="J863" s="107"/>
      <c r="K863" s="107"/>
      <c r="L863" s="107"/>
      <c r="M863" s="109"/>
      <c r="N863" s="109"/>
      <c r="O863" s="107"/>
      <c r="P863" s="107"/>
      <c r="Q863" s="107"/>
      <c r="R863" s="107"/>
      <c r="S863" s="107"/>
      <c r="T863" s="107"/>
      <c r="U863" s="107"/>
      <c r="V863" s="107"/>
      <c r="W863" s="107"/>
      <c r="X863" s="107"/>
      <c r="Y863" s="107"/>
      <c r="Z863" s="107"/>
    </row>
    <row r="864" spans="1:26" ht="15.75" customHeight="1">
      <c r="A864" s="107"/>
      <c r="B864" s="107"/>
      <c r="C864" s="107"/>
      <c r="D864" s="107"/>
      <c r="E864" s="107"/>
      <c r="F864" s="107"/>
      <c r="G864" s="479"/>
      <c r="H864" s="107"/>
      <c r="I864" s="107"/>
      <c r="J864" s="107"/>
      <c r="K864" s="107"/>
      <c r="L864" s="107"/>
      <c r="M864" s="109"/>
      <c r="N864" s="109"/>
      <c r="O864" s="107"/>
      <c r="P864" s="107"/>
      <c r="Q864" s="107"/>
      <c r="R864" s="107"/>
      <c r="S864" s="107"/>
      <c r="T864" s="107"/>
      <c r="U864" s="107"/>
      <c r="V864" s="107"/>
      <c r="W864" s="107"/>
      <c r="X864" s="107"/>
      <c r="Y864" s="107"/>
      <c r="Z864" s="107"/>
    </row>
    <row r="865" spans="1:26" ht="15.75" customHeight="1">
      <c r="A865" s="107"/>
      <c r="B865" s="107"/>
      <c r="C865" s="107"/>
      <c r="D865" s="107"/>
      <c r="E865" s="107"/>
      <c r="F865" s="107"/>
      <c r="G865" s="479"/>
      <c r="H865" s="107"/>
      <c r="I865" s="107"/>
      <c r="J865" s="107"/>
      <c r="K865" s="107"/>
      <c r="L865" s="107"/>
      <c r="M865" s="109"/>
      <c r="N865" s="109"/>
      <c r="O865" s="107"/>
      <c r="P865" s="107"/>
      <c r="Q865" s="107"/>
      <c r="R865" s="107"/>
      <c r="S865" s="107"/>
      <c r="T865" s="107"/>
      <c r="U865" s="107"/>
      <c r="V865" s="107"/>
      <c r="W865" s="107"/>
      <c r="X865" s="107"/>
      <c r="Y865" s="107"/>
      <c r="Z865" s="107"/>
    </row>
    <row r="866" spans="1:26" ht="15.75" customHeight="1">
      <c r="A866" s="107"/>
      <c r="B866" s="107"/>
      <c r="C866" s="107"/>
      <c r="D866" s="107"/>
      <c r="E866" s="107"/>
      <c r="F866" s="107"/>
      <c r="G866" s="479"/>
      <c r="H866" s="107"/>
      <c r="I866" s="107"/>
      <c r="J866" s="107"/>
      <c r="K866" s="107"/>
      <c r="L866" s="107"/>
      <c r="M866" s="109"/>
      <c r="N866" s="109"/>
      <c r="O866" s="107"/>
      <c r="P866" s="107"/>
      <c r="Q866" s="107"/>
      <c r="R866" s="107"/>
      <c r="S866" s="107"/>
      <c r="T866" s="107"/>
      <c r="U866" s="107"/>
      <c r="V866" s="107"/>
      <c r="W866" s="107"/>
      <c r="X866" s="107"/>
      <c r="Y866" s="107"/>
      <c r="Z866" s="107"/>
    </row>
    <row r="867" spans="1:26" ht="15.75" customHeight="1">
      <c r="A867" s="107"/>
      <c r="B867" s="107"/>
      <c r="C867" s="107"/>
      <c r="D867" s="107"/>
      <c r="E867" s="107"/>
      <c r="F867" s="107"/>
      <c r="G867" s="479"/>
      <c r="H867" s="107"/>
      <c r="I867" s="107"/>
      <c r="J867" s="107"/>
      <c r="K867" s="107"/>
      <c r="L867" s="107"/>
      <c r="M867" s="109"/>
      <c r="N867" s="109"/>
      <c r="O867" s="107"/>
      <c r="P867" s="107"/>
      <c r="Q867" s="107"/>
      <c r="R867" s="107"/>
      <c r="S867" s="107"/>
      <c r="T867" s="107"/>
      <c r="U867" s="107"/>
      <c r="V867" s="107"/>
      <c r="W867" s="107"/>
      <c r="X867" s="107"/>
      <c r="Y867" s="107"/>
      <c r="Z867" s="107"/>
    </row>
    <row r="868" spans="1:26" ht="15.75" customHeight="1">
      <c r="A868" s="107"/>
      <c r="B868" s="107"/>
      <c r="C868" s="107"/>
      <c r="D868" s="107"/>
      <c r="E868" s="107"/>
      <c r="F868" s="107"/>
      <c r="G868" s="479"/>
      <c r="H868" s="107"/>
      <c r="I868" s="107"/>
      <c r="J868" s="107"/>
      <c r="K868" s="107"/>
      <c r="L868" s="107"/>
      <c r="M868" s="109"/>
      <c r="N868" s="109"/>
      <c r="O868" s="107"/>
      <c r="P868" s="107"/>
      <c r="Q868" s="107"/>
      <c r="R868" s="107"/>
      <c r="S868" s="107"/>
      <c r="T868" s="107"/>
      <c r="U868" s="107"/>
      <c r="V868" s="107"/>
      <c r="W868" s="107"/>
      <c r="X868" s="107"/>
      <c r="Y868" s="107"/>
      <c r="Z868" s="107"/>
    </row>
    <row r="869" spans="1:26" ht="15.75" customHeight="1">
      <c r="A869" s="107"/>
      <c r="B869" s="107"/>
      <c r="C869" s="107"/>
      <c r="D869" s="107"/>
      <c r="E869" s="107"/>
      <c r="F869" s="107"/>
      <c r="G869" s="479"/>
      <c r="H869" s="107"/>
      <c r="I869" s="107"/>
      <c r="J869" s="107"/>
      <c r="K869" s="107"/>
      <c r="L869" s="107"/>
      <c r="M869" s="109"/>
      <c r="N869" s="109"/>
      <c r="O869" s="107"/>
      <c r="P869" s="107"/>
      <c r="Q869" s="107"/>
      <c r="R869" s="107"/>
      <c r="S869" s="107"/>
      <c r="T869" s="107"/>
      <c r="U869" s="107"/>
      <c r="V869" s="107"/>
      <c r="W869" s="107"/>
      <c r="X869" s="107"/>
      <c r="Y869" s="107"/>
      <c r="Z869" s="107"/>
    </row>
    <row r="870" spans="1:26" ht="15.75" customHeight="1">
      <c r="A870" s="107"/>
      <c r="B870" s="107"/>
      <c r="C870" s="107"/>
      <c r="D870" s="107"/>
      <c r="E870" s="107"/>
      <c r="F870" s="107"/>
      <c r="G870" s="479"/>
      <c r="H870" s="107"/>
      <c r="I870" s="107"/>
      <c r="J870" s="107"/>
      <c r="K870" s="107"/>
      <c r="L870" s="107"/>
      <c r="M870" s="109"/>
      <c r="N870" s="109"/>
      <c r="O870" s="107"/>
      <c r="P870" s="107"/>
      <c r="Q870" s="107"/>
      <c r="R870" s="107"/>
      <c r="S870" s="107"/>
      <c r="T870" s="107"/>
      <c r="U870" s="107"/>
      <c r="V870" s="107"/>
      <c r="W870" s="107"/>
      <c r="X870" s="107"/>
      <c r="Y870" s="107"/>
      <c r="Z870" s="107"/>
    </row>
    <row r="871" spans="1:26" ht="15.75" customHeight="1">
      <c r="A871" s="107"/>
      <c r="B871" s="107"/>
      <c r="C871" s="107"/>
      <c r="D871" s="107"/>
      <c r="E871" s="107"/>
      <c r="F871" s="107"/>
      <c r="G871" s="479"/>
      <c r="H871" s="107"/>
      <c r="I871" s="107"/>
      <c r="J871" s="107"/>
      <c r="K871" s="107"/>
      <c r="L871" s="107"/>
      <c r="M871" s="109"/>
      <c r="N871" s="109"/>
      <c r="O871" s="107"/>
      <c r="P871" s="107"/>
      <c r="Q871" s="107"/>
      <c r="R871" s="107"/>
      <c r="S871" s="107"/>
      <c r="T871" s="107"/>
      <c r="U871" s="107"/>
      <c r="V871" s="107"/>
      <c r="W871" s="107"/>
      <c r="X871" s="107"/>
      <c r="Y871" s="107"/>
      <c r="Z871" s="107"/>
    </row>
    <row r="872" spans="1:26" ht="15.75" customHeight="1">
      <c r="A872" s="107"/>
      <c r="B872" s="107"/>
      <c r="C872" s="107"/>
      <c r="D872" s="107"/>
      <c r="E872" s="107"/>
      <c r="F872" s="107"/>
      <c r="G872" s="479"/>
      <c r="H872" s="107"/>
      <c r="I872" s="107"/>
      <c r="J872" s="107"/>
      <c r="K872" s="107"/>
      <c r="L872" s="107"/>
      <c r="M872" s="109"/>
      <c r="N872" s="109"/>
      <c r="O872" s="107"/>
      <c r="P872" s="107"/>
      <c r="Q872" s="107"/>
      <c r="R872" s="107"/>
      <c r="S872" s="107"/>
      <c r="T872" s="107"/>
      <c r="U872" s="107"/>
      <c r="V872" s="107"/>
      <c r="W872" s="107"/>
      <c r="X872" s="107"/>
      <c r="Y872" s="107"/>
      <c r="Z872" s="107"/>
    </row>
    <row r="873" spans="1:26" ht="15.75" customHeight="1">
      <c r="A873" s="107"/>
      <c r="B873" s="107"/>
      <c r="C873" s="107"/>
      <c r="D873" s="107"/>
      <c r="E873" s="107"/>
      <c r="F873" s="107"/>
      <c r="G873" s="479"/>
      <c r="H873" s="107"/>
      <c r="I873" s="107"/>
      <c r="J873" s="107"/>
      <c r="K873" s="107"/>
      <c r="L873" s="107"/>
      <c r="M873" s="109"/>
      <c r="N873" s="109"/>
      <c r="O873" s="107"/>
      <c r="P873" s="107"/>
      <c r="Q873" s="107"/>
      <c r="R873" s="107"/>
      <c r="S873" s="107"/>
      <c r="T873" s="107"/>
      <c r="U873" s="107"/>
      <c r="V873" s="107"/>
      <c r="W873" s="107"/>
      <c r="X873" s="107"/>
      <c r="Y873" s="107"/>
      <c r="Z873" s="107"/>
    </row>
    <row r="874" spans="1:26" ht="15.75" customHeight="1">
      <c r="A874" s="107"/>
      <c r="B874" s="107"/>
      <c r="C874" s="107"/>
      <c r="D874" s="107"/>
      <c r="E874" s="107"/>
      <c r="F874" s="107"/>
      <c r="G874" s="479"/>
      <c r="H874" s="107"/>
      <c r="I874" s="107"/>
      <c r="J874" s="107"/>
      <c r="K874" s="107"/>
      <c r="L874" s="107"/>
      <c r="M874" s="109"/>
      <c r="N874" s="109"/>
      <c r="O874" s="107"/>
      <c r="P874" s="107"/>
      <c r="Q874" s="107"/>
      <c r="R874" s="107"/>
      <c r="S874" s="107"/>
      <c r="T874" s="107"/>
      <c r="U874" s="107"/>
      <c r="V874" s="107"/>
      <c r="W874" s="107"/>
      <c r="X874" s="107"/>
      <c r="Y874" s="107"/>
      <c r="Z874" s="107"/>
    </row>
    <row r="875" spans="1:26" ht="15.75" customHeight="1">
      <c r="A875" s="107"/>
      <c r="B875" s="107"/>
      <c r="C875" s="107"/>
      <c r="D875" s="107"/>
      <c r="E875" s="107"/>
      <c r="F875" s="107"/>
      <c r="G875" s="479"/>
      <c r="H875" s="107"/>
      <c r="I875" s="107"/>
      <c r="J875" s="107"/>
      <c r="K875" s="107"/>
      <c r="L875" s="107"/>
      <c r="M875" s="109"/>
      <c r="N875" s="109"/>
      <c r="O875" s="107"/>
      <c r="P875" s="107"/>
      <c r="Q875" s="107"/>
      <c r="R875" s="107"/>
      <c r="S875" s="107"/>
      <c r="T875" s="107"/>
      <c r="U875" s="107"/>
      <c r="V875" s="107"/>
      <c r="W875" s="107"/>
      <c r="X875" s="107"/>
      <c r="Y875" s="107"/>
      <c r="Z875" s="107"/>
    </row>
    <row r="876" spans="1:26" ht="15.75" customHeight="1">
      <c r="A876" s="107"/>
      <c r="B876" s="107"/>
      <c r="C876" s="107"/>
      <c r="D876" s="107"/>
      <c r="E876" s="107"/>
      <c r="F876" s="107"/>
      <c r="G876" s="479"/>
      <c r="H876" s="107"/>
      <c r="I876" s="107"/>
      <c r="J876" s="107"/>
      <c r="K876" s="107"/>
      <c r="L876" s="107"/>
      <c r="M876" s="109"/>
      <c r="N876" s="109"/>
      <c r="O876" s="107"/>
      <c r="P876" s="107"/>
      <c r="Q876" s="107"/>
      <c r="R876" s="107"/>
      <c r="S876" s="107"/>
      <c r="T876" s="107"/>
      <c r="U876" s="107"/>
      <c r="V876" s="107"/>
      <c r="W876" s="107"/>
      <c r="X876" s="107"/>
      <c r="Y876" s="107"/>
      <c r="Z876" s="107"/>
    </row>
    <row r="877" spans="1:26" ht="15.75" customHeight="1">
      <c r="A877" s="107"/>
      <c r="B877" s="107"/>
      <c r="C877" s="107"/>
      <c r="D877" s="107"/>
      <c r="E877" s="107"/>
      <c r="F877" s="107"/>
      <c r="G877" s="479"/>
      <c r="H877" s="107"/>
      <c r="I877" s="107"/>
      <c r="J877" s="107"/>
      <c r="K877" s="107"/>
      <c r="L877" s="107"/>
      <c r="M877" s="109"/>
      <c r="N877" s="109"/>
      <c r="O877" s="107"/>
      <c r="P877" s="107"/>
      <c r="Q877" s="107"/>
      <c r="R877" s="107"/>
      <c r="S877" s="107"/>
      <c r="T877" s="107"/>
      <c r="U877" s="107"/>
      <c r="V877" s="107"/>
      <c r="W877" s="107"/>
      <c r="X877" s="107"/>
      <c r="Y877" s="107"/>
      <c r="Z877" s="107"/>
    </row>
    <row r="878" spans="1:26" ht="15.75" customHeight="1">
      <c r="A878" s="107"/>
      <c r="B878" s="107"/>
      <c r="C878" s="107"/>
      <c r="D878" s="107"/>
      <c r="E878" s="107"/>
      <c r="F878" s="107"/>
      <c r="G878" s="479"/>
      <c r="H878" s="107"/>
      <c r="I878" s="107"/>
      <c r="J878" s="107"/>
      <c r="K878" s="107"/>
      <c r="L878" s="107"/>
      <c r="M878" s="109"/>
      <c r="N878" s="109"/>
      <c r="O878" s="107"/>
      <c r="P878" s="107"/>
      <c r="Q878" s="107"/>
      <c r="R878" s="107"/>
      <c r="S878" s="107"/>
      <c r="T878" s="107"/>
      <c r="U878" s="107"/>
      <c r="V878" s="107"/>
      <c r="W878" s="107"/>
      <c r="X878" s="107"/>
      <c r="Y878" s="107"/>
      <c r="Z878" s="107"/>
    </row>
    <row r="879" spans="1:26" ht="15.75" customHeight="1">
      <c r="A879" s="107"/>
      <c r="B879" s="107"/>
      <c r="C879" s="107"/>
      <c r="D879" s="107"/>
      <c r="E879" s="107"/>
      <c r="F879" s="107"/>
      <c r="G879" s="479"/>
      <c r="H879" s="107"/>
      <c r="I879" s="107"/>
      <c r="J879" s="107"/>
      <c r="K879" s="107"/>
      <c r="L879" s="107"/>
      <c r="M879" s="109"/>
      <c r="N879" s="109"/>
      <c r="O879" s="107"/>
      <c r="P879" s="107"/>
      <c r="Q879" s="107"/>
      <c r="R879" s="107"/>
      <c r="S879" s="107"/>
      <c r="T879" s="107"/>
      <c r="U879" s="107"/>
      <c r="V879" s="107"/>
      <c r="W879" s="107"/>
      <c r="X879" s="107"/>
      <c r="Y879" s="107"/>
      <c r="Z879" s="107"/>
    </row>
    <row r="880" spans="1:26" ht="15.75" customHeight="1">
      <c r="A880" s="107"/>
      <c r="B880" s="107"/>
      <c r="C880" s="107"/>
      <c r="D880" s="107"/>
      <c r="E880" s="107"/>
      <c r="F880" s="107"/>
      <c r="G880" s="479"/>
      <c r="H880" s="107"/>
      <c r="I880" s="107"/>
      <c r="J880" s="107"/>
      <c r="K880" s="107"/>
      <c r="L880" s="107"/>
      <c r="M880" s="109"/>
      <c r="N880" s="109"/>
      <c r="O880" s="107"/>
      <c r="P880" s="107"/>
      <c r="Q880" s="107"/>
      <c r="R880" s="107"/>
      <c r="S880" s="107"/>
      <c r="T880" s="107"/>
      <c r="U880" s="107"/>
      <c r="V880" s="107"/>
      <c r="W880" s="107"/>
      <c r="X880" s="107"/>
      <c r="Y880" s="107"/>
      <c r="Z880" s="107"/>
    </row>
    <row r="881" spans="1:26" ht="15.75" customHeight="1">
      <c r="A881" s="107"/>
      <c r="B881" s="107"/>
      <c r="C881" s="107"/>
      <c r="D881" s="107"/>
      <c r="E881" s="107"/>
      <c r="F881" s="107"/>
      <c r="G881" s="479"/>
      <c r="H881" s="107"/>
      <c r="I881" s="107"/>
      <c r="J881" s="107"/>
      <c r="K881" s="107"/>
      <c r="L881" s="107"/>
      <c r="M881" s="109"/>
      <c r="N881" s="109"/>
      <c r="O881" s="107"/>
      <c r="P881" s="107"/>
      <c r="Q881" s="107"/>
      <c r="R881" s="107"/>
      <c r="S881" s="107"/>
      <c r="T881" s="107"/>
      <c r="U881" s="107"/>
      <c r="V881" s="107"/>
      <c r="W881" s="107"/>
      <c r="X881" s="107"/>
      <c r="Y881" s="107"/>
      <c r="Z881" s="107"/>
    </row>
    <row r="882" spans="1:26" ht="15.75" customHeight="1">
      <c r="A882" s="107"/>
      <c r="B882" s="107"/>
      <c r="C882" s="107"/>
      <c r="D882" s="107"/>
      <c r="E882" s="107"/>
      <c r="F882" s="107"/>
      <c r="G882" s="479"/>
      <c r="H882" s="107"/>
      <c r="I882" s="107"/>
      <c r="J882" s="107"/>
      <c r="K882" s="107"/>
      <c r="L882" s="107"/>
      <c r="M882" s="109"/>
      <c r="N882" s="109"/>
      <c r="O882" s="107"/>
      <c r="P882" s="107"/>
      <c r="Q882" s="107"/>
      <c r="R882" s="107"/>
      <c r="S882" s="107"/>
      <c r="T882" s="107"/>
      <c r="U882" s="107"/>
      <c r="V882" s="107"/>
      <c r="W882" s="107"/>
      <c r="X882" s="107"/>
      <c r="Y882" s="107"/>
      <c r="Z882" s="107"/>
    </row>
    <row r="883" spans="1:26" ht="15.75" customHeight="1">
      <c r="A883" s="107"/>
      <c r="B883" s="107"/>
      <c r="C883" s="107"/>
      <c r="D883" s="107"/>
      <c r="E883" s="107"/>
      <c r="F883" s="107"/>
      <c r="G883" s="479"/>
      <c r="H883" s="107"/>
      <c r="I883" s="107"/>
      <c r="J883" s="107"/>
      <c r="K883" s="107"/>
      <c r="L883" s="107"/>
      <c r="M883" s="109"/>
      <c r="N883" s="109"/>
      <c r="O883" s="107"/>
      <c r="P883" s="107"/>
      <c r="Q883" s="107"/>
      <c r="R883" s="107"/>
      <c r="S883" s="107"/>
      <c r="T883" s="107"/>
      <c r="U883" s="107"/>
      <c r="V883" s="107"/>
      <c r="W883" s="107"/>
      <c r="X883" s="107"/>
      <c r="Y883" s="107"/>
      <c r="Z883" s="107"/>
    </row>
    <row r="884" spans="1:26" ht="15.75" customHeight="1">
      <c r="A884" s="107"/>
      <c r="B884" s="107"/>
      <c r="C884" s="107"/>
      <c r="D884" s="107"/>
      <c r="E884" s="107"/>
      <c r="F884" s="107"/>
      <c r="G884" s="479"/>
      <c r="H884" s="107"/>
      <c r="I884" s="107"/>
      <c r="J884" s="107"/>
      <c r="K884" s="107"/>
      <c r="L884" s="107"/>
      <c r="M884" s="109"/>
      <c r="N884" s="109"/>
      <c r="O884" s="107"/>
      <c r="P884" s="107"/>
      <c r="Q884" s="107"/>
      <c r="R884" s="107"/>
      <c r="S884" s="107"/>
      <c r="T884" s="107"/>
      <c r="U884" s="107"/>
      <c r="V884" s="107"/>
      <c r="W884" s="107"/>
      <c r="X884" s="107"/>
      <c r="Y884" s="107"/>
      <c r="Z884" s="107"/>
    </row>
    <row r="885" spans="1:26" ht="15.75" customHeight="1">
      <c r="A885" s="107"/>
      <c r="B885" s="107"/>
      <c r="C885" s="107"/>
      <c r="D885" s="107"/>
      <c r="E885" s="107"/>
      <c r="F885" s="107"/>
      <c r="G885" s="479"/>
      <c r="H885" s="107"/>
      <c r="I885" s="107"/>
      <c r="J885" s="107"/>
      <c r="K885" s="107"/>
      <c r="L885" s="107"/>
      <c r="M885" s="109"/>
      <c r="N885" s="109"/>
      <c r="O885" s="107"/>
      <c r="P885" s="107"/>
      <c r="Q885" s="107"/>
      <c r="R885" s="107"/>
      <c r="S885" s="107"/>
      <c r="T885" s="107"/>
      <c r="U885" s="107"/>
      <c r="V885" s="107"/>
      <c r="W885" s="107"/>
      <c r="X885" s="107"/>
      <c r="Y885" s="107"/>
      <c r="Z885" s="107"/>
    </row>
    <row r="886" spans="1:26" ht="15.75" customHeight="1">
      <c r="A886" s="107"/>
      <c r="B886" s="107"/>
      <c r="C886" s="107"/>
      <c r="D886" s="107"/>
      <c r="E886" s="107"/>
      <c r="F886" s="107"/>
      <c r="G886" s="479"/>
      <c r="H886" s="107"/>
      <c r="I886" s="107"/>
      <c r="J886" s="107"/>
      <c r="K886" s="107"/>
      <c r="L886" s="107"/>
      <c r="M886" s="109"/>
      <c r="N886" s="109"/>
      <c r="O886" s="107"/>
      <c r="P886" s="107"/>
      <c r="Q886" s="107"/>
      <c r="R886" s="107"/>
      <c r="S886" s="107"/>
      <c r="T886" s="107"/>
      <c r="U886" s="107"/>
      <c r="V886" s="107"/>
      <c r="W886" s="107"/>
      <c r="X886" s="107"/>
      <c r="Y886" s="107"/>
      <c r="Z886" s="107"/>
    </row>
    <row r="887" spans="1:26" ht="15.75" customHeight="1">
      <c r="A887" s="107"/>
      <c r="B887" s="107"/>
      <c r="C887" s="107"/>
      <c r="D887" s="107"/>
      <c r="E887" s="107"/>
      <c r="F887" s="107"/>
      <c r="G887" s="479"/>
      <c r="H887" s="107"/>
      <c r="I887" s="107"/>
      <c r="J887" s="107"/>
      <c r="K887" s="107"/>
      <c r="L887" s="107"/>
      <c r="M887" s="109"/>
      <c r="N887" s="109"/>
      <c r="O887" s="107"/>
      <c r="P887" s="107"/>
      <c r="Q887" s="107"/>
      <c r="R887" s="107"/>
      <c r="S887" s="107"/>
      <c r="T887" s="107"/>
      <c r="U887" s="107"/>
      <c r="V887" s="107"/>
      <c r="W887" s="107"/>
      <c r="X887" s="107"/>
      <c r="Y887" s="107"/>
      <c r="Z887" s="107"/>
    </row>
    <row r="888" spans="1:26" ht="15.75" customHeight="1">
      <c r="A888" s="107"/>
      <c r="B888" s="107"/>
      <c r="C888" s="107"/>
      <c r="D888" s="107"/>
      <c r="E888" s="107"/>
      <c r="F888" s="107"/>
      <c r="G888" s="479"/>
      <c r="H888" s="107"/>
      <c r="I888" s="107"/>
      <c r="J888" s="107"/>
      <c r="K888" s="107"/>
      <c r="L888" s="107"/>
      <c r="M888" s="109"/>
      <c r="N888" s="109"/>
      <c r="O888" s="107"/>
      <c r="P888" s="107"/>
      <c r="Q888" s="107"/>
      <c r="R888" s="107"/>
      <c r="S888" s="107"/>
      <c r="T888" s="107"/>
      <c r="U888" s="107"/>
      <c r="V888" s="107"/>
      <c r="W888" s="107"/>
      <c r="X888" s="107"/>
      <c r="Y888" s="107"/>
      <c r="Z888" s="107"/>
    </row>
    <row r="889" spans="1:26" ht="15.75" customHeight="1">
      <c r="A889" s="107"/>
      <c r="B889" s="107"/>
      <c r="C889" s="107"/>
      <c r="D889" s="107"/>
      <c r="E889" s="107"/>
      <c r="F889" s="107"/>
      <c r="G889" s="479"/>
      <c r="H889" s="107"/>
      <c r="I889" s="107"/>
      <c r="J889" s="107"/>
      <c r="K889" s="107"/>
      <c r="L889" s="107"/>
      <c r="M889" s="109"/>
      <c r="N889" s="109"/>
      <c r="O889" s="107"/>
      <c r="P889" s="107"/>
      <c r="Q889" s="107"/>
      <c r="R889" s="107"/>
      <c r="S889" s="107"/>
      <c r="T889" s="107"/>
      <c r="U889" s="107"/>
      <c r="V889" s="107"/>
      <c r="W889" s="107"/>
      <c r="X889" s="107"/>
      <c r="Y889" s="107"/>
      <c r="Z889" s="107"/>
    </row>
    <row r="890" spans="1:26" ht="15.75" customHeight="1">
      <c r="A890" s="107"/>
      <c r="B890" s="107"/>
      <c r="C890" s="107"/>
      <c r="D890" s="107"/>
      <c r="E890" s="107"/>
      <c r="F890" s="107"/>
      <c r="G890" s="479"/>
      <c r="H890" s="107"/>
      <c r="I890" s="107"/>
      <c r="J890" s="107"/>
      <c r="K890" s="107"/>
      <c r="L890" s="107"/>
      <c r="M890" s="109"/>
      <c r="N890" s="109"/>
      <c r="O890" s="107"/>
      <c r="P890" s="107"/>
      <c r="Q890" s="107"/>
      <c r="R890" s="107"/>
      <c r="S890" s="107"/>
      <c r="T890" s="107"/>
      <c r="U890" s="107"/>
      <c r="V890" s="107"/>
      <c r="W890" s="107"/>
      <c r="X890" s="107"/>
      <c r="Y890" s="107"/>
      <c r="Z890" s="107"/>
    </row>
    <row r="891" spans="1:26" ht="15.75" customHeight="1">
      <c r="A891" s="107"/>
      <c r="B891" s="107"/>
      <c r="C891" s="107"/>
      <c r="D891" s="107"/>
      <c r="E891" s="107"/>
      <c r="F891" s="107"/>
      <c r="G891" s="479"/>
      <c r="H891" s="107"/>
      <c r="I891" s="107"/>
      <c r="J891" s="107"/>
      <c r="K891" s="107"/>
      <c r="L891" s="107"/>
      <c r="M891" s="109"/>
      <c r="N891" s="109"/>
      <c r="O891" s="107"/>
      <c r="P891" s="107"/>
      <c r="Q891" s="107"/>
      <c r="R891" s="107"/>
      <c r="S891" s="107"/>
      <c r="T891" s="107"/>
      <c r="U891" s="107"/>
      <c r="V891" s="107"/>
      <c r="W891" s="107"/>
      <c r="X891" s="107"/>
      <c r="Y891" s="107"/>
      <c r="Z891" s="107"/>
    </row>
    <row r="892" spans="1:26" ht="15.75" customHeight="1">
      <c r="A892" s="107"/>
      <c r="B892" s="107"/>
      <c r="C892" s="107"/>
      <c r="D892" s="107"/>
      <c r="E892" s="107"/>
      <c r="F892" s="107"/>
      <c r="G892" s="479"/>
      <c r="H892" s="107"/>
      <c r="I892" s="107"/>
      <c r="J892" s="107"/>
      <c r="K892" s="107"/>
      <c r="L892" s="107"/>
      <c r="M892" s="109"/>
      <c r="N892" s="109"/>
      <c r="O892" s="107"/>
      <c r="P892" s="107"/>
      <c r="Q892" s="107"/>
      <c r="R892" s="107"/>
      <c r="S892" s="107"/>
      <c r="T892" s="107"/>
      <c r="U892" s="107"/>
      <c r="V892" s="107"/>
      <c r="W892" s="107"/>
      <c r="X892" s="107"/>
      <c r="Y892" s="107"/>
      <c r="Z892" s="107"/>
    </row>
    <row r="893" spans="1:26" ht="15.75" customHeight="1">
      <c r="A893" s="107"/>
      <c r="B893" s="107"/>
      <c r="C893" s="107"/>
      <c r="D893" s="107"/>
      <c r="E893" s="107"/>
      <c r="F893" s="107"/>
      <c r="G893" s="479"/>
      <c r="H893" s="107"/>
      <c r="I893" s="107"/>
      <c r="J893" s="107"/>
      <c r="K893" s="107"/>
      <c r="L893" s="107"/>
      <c r="M893" s="109"/>
      <c r="N893" s="109"/>
      <c r="O893" s="107"/>
      <c r="P893" s="107"/>
      <c r="Q893" s="107"/>
      <c r="R893" s="107"/>
      <c r="S893" s="107"/>
      <c r="T893" s="107"/>
      <c r="U893" s="107"/>
      <c r="V893" s="107"/>
      <c r="W893" s="107"/>
      <c r="X893" s="107"/>
      <c r="Y893" s="107"/>
      <c r="Z893" s="107"/>
    </row>
    <row r="894" spans="1:26" ht="15.75" customHeight="1">
      <c r="A894" s="107"/>
      <c r="B894" s="107"/>
      <c r="C894" s="107"/>
      <c r="D894" s="107"/>
      <c r="E894" s="107"/>
      <c r="F894" s="107"/>
      <c r="G894" s="479"/>
      <c r="H894" s="107"/>
      <c r="I894" s="107"/>
      <c r="J894" s="107"/>
      <c r="K894" s="107"/>
      <c r="L894" s="107"/>
      <c r="M894" s="109"/>
      <c r="N894" s="109"/>
      <c r="O894" s="107"/>
      <c r="P894" s="107"/>
      <c r="Q894" s="107"/>
      <c r="R894" s="107"/>
      <c r="S894" s="107"/>
      <c r="T894" s="107"/>
      <c r="U894" s="107"/>
      <c r="V894" s="107"/>
      <c r="W894" s="107"/>
      <c r="X894" s="107"/>
      <c r="Y894" s="107"/>
      <c r="Z894" s="107"/>
    </row>
    <row r="895" spans="1:26" ht="15.75" customHeight="1">
      <c r="A895" s="107"/>
      <c r="B895" s="107"/>
      <c r="C895" s="107"/>
      <c r="D895" s="107"/>
      <c r="E895" s="107"/>
      <c r="F895" s="107"/>
      <c r="G895" s="479"/>
      <c r="H895" s="107"/>
      <c r="I895" s="107"/>
      <c r="J895" s="107"/>
      <c r="K895" s="107"/>
      <c r="L895" s="107"/>
      <c r="M895" s="109"/>
      <c r="N895" s="109"/>
      <c r="O895" s="107"/>
      <c r="P895" s="107"/>
      <c r="Q895" s="107"/>
      <c r="R895" s="107"/>
      <c r="S895" s="107"/>
      <c r="T895" s="107"/>
      <c r="U895" s="107"/>
      <c r="V895" s="107"/>
      <c r="W895" s="107"/>
      <c r="X895" s="107"/>
      <c r="Y895" s="107"/>
      <c r="Z895" s="107"/>
    </row>
    <row r="896" spans="1:26" ht="15.75" customHeight="1">
      <c r="A896" s="107"/>
      <c r="B896" s="107"/>
      <c r="C896" s="107"/>
      <c r="D896" s="107"/>
      <c r="E896" s="107"/>
      <c r="F896" s="107"/>
      <c r="G896" s="479"/>
      <c r="H896" s="107"/>
      <c r="I896" s="107"/>
      <c r="J896" s="107"/>
      <c r="K896" s="107"/>
      <c r="L896" s="107"/>
      <c r="M896" s="109"/>
      <c r="N896" s="109"/>
      <c r="O896" s="107"/>
      <c r="P896" s="107"/>
      <c r="Q896" s="107"/>
      <c r="R896" s="107"/>
      <c r="S896" s="107"/>
      <c r="T896" s="107"/>
      <c r="U896" s="107"/>
      <c r="V896" s="107"/>
      <c r="W896" s="107"/>
      <c r="X896" s="107"/>
      <c r="Y896" s="107"/>
      <c r="Z896" s="107"/>
    </row>
    <row r="897" spans="1:26" ht="15.75" customHeight="1">
      <c r="A897" s="107"/>
      <c r="B897" s="107"/>
      <c r="C897" s="107"/>
      <c r="D897" s="107"/>
      <c r="E897" s="107"/>
      <c r="F897" s="107"/>
      <c r="G897" s="479"/>
      <c r="H897" s="107"/>
      <c r="I897" s="107"/>
      <c r="J897" s="107"/>
      <c r="K897" s="107"/>
      <c r="L897" s="107"/>
      <c r="M897" s="109"/>
      <c r="N897" s="109"/>
      <c r="O897" s="107"/>
      <c r="P897" s="107"/>
      <c r="Q897" s="107"/>
      <c r="R897" s="107"/>
      <c r="S897" s="107"/>
      <c r="T897" s="107"/>
      <c r="U897" s="107"/>
      <c r="V897" s="107"/>
      <c r="W897" s="107"/>
      <c r="X897" s="107"/>
      <c r="Y897" s="107"/>
      <c r="Z897" s="107"/>
    </row>
    <row r="898" spans="1:26" ht="15.75" customHeight="1">
      <c r="A898" s="107"/>
      <c r="B898" s="107"/>
      <c r="C898" s="107"/>
      <c r="D898" s="107"/>
      <c r="E898" s="107"/>
      <c r="F898" s="107"/>
      <c r="G898" s="479"/>
      <c r="H898" s="107"/>
      <c r="I898" s="107"/>
      <c r="J898" s="107"/>
      <c r="K898" s="107"/>
      <c r="L898" s="107"/>
      <c r="M898" s="109"/>
      <c r="N898" s="109"/>
      <c r="O898" s="107"/>
      <c r="P898" s="107"/>
      <c r="Q898" s="107"/>
      <c r="R898" s="107"/>
      <c r="S898" s="107"/>
      <c r="T898" s="107"/>
      <c r="U898" s="107"/>
      <c r="V898" s="107"/>
      <c r="W898" s="107"/>
      <c r="X898" s="107"/>
      <c r="Y898" s="107"/>
      <c r="Z898" s="107"/>
    </row>
    <row r="899" spans="1:26" ht="15.75" customHeight="1">
      <c r="A899" s="107"/>
      <c r="B899" s="107"/>
      <c r="C899" s="107"/>
      <c r="D899" s="107"/>
      <c r="E899" s="107"/>
      <c r="F899" s="107"/>
      <c r="G899" s="479"/>
      <c r="H899" s="107"/>
      <c r="I899" s="107"/>
      <c r="J899" s="107"/>
      <c r="K899" s="107"/>
      <c r="L899" s="107"/>
      <c r="M899" s="109"/>
      <c r="N899" s="109"/>
      <c r="O899" s="107"/>
      <c r="P899" s="107"/>
      <c r="Q899" s="107"/>
      <c r="R899" s="107"/>
      <c r="S899" s="107"/>
      <c r="T899" s="107"/>
      <c r="U899" s="107"/>
      <c r="V899" s="107"/>
      <c r="W899" s="107"/>
      <c r="X899" s="107"/>
      <c r="Y899" s="107"/>
      <c r="Z899" s="107"/>
    </row>
    <row r="900" spans="1:26" ht="15.75" customHeight="1">
      <c r="A900" s="107"/>
      <c r="B900" s="107"/>
      <c r="C900" s="107"/>
      <c r="D900" s="107"/>
      <c r="E900" s="107"/>
      <c r="F900" s="107"/>
      <c r="G900" s="479"/>
      <c r="H900" s="107"/>
      <c r="I900" s="107"/>
      <c r="J900" s="107"/>
      <c r="K900" s="107"/>
      <c r="L900" s="107"/>
      <c r="M900" s="109"/>
      <c r="N900" s="109"/>
      <c r="O900" s="107"/>
      <c r="P900" s="107"/>
      <c r="Q900" s="107"/>
      <c r="R900" s="107"/>
      <c r="S900" s="107"/>
      <c r="T900" s="107"/>
      <c r="U900" s="107"/>
      <c r="V900" s="107"/>
      <c r="W900" s="107"/>
      <c r="X900" s="107"/>
      <c r="Y900" s="107"/>
      <c r="Z900" s="107"/>
    </row>
    <row r="901" spans="1:26" ht="15.75" customHeight="1">
      <c r="A901" s="107"/>
      <c r="B901" s="107"/>
      <c r="C901" s="107"/>
      <c r="D901" s="107"/>
      <c r="E901" s="107"/>
      <c r="F901" s="107"/>
      <c r="G901" s="479"/>
      <c r="H901" s="107"/>
      <c r="I901" s="107"/>
      <c r="J901" s="107"/>
      <c r="K901" s="107"/>
      <c r="L901" s="107"/>
      <c r="M901" s="109"/>
      <c r="N901" s="109"/>
      <c r="O901" s="107"/>
      <c r="P901" s="107"/>
      <c r="Q901" s="107"/>
      <c r="R901" s="107"/>
      <c r="S901" s="107"/>
      <c r="T901" s="107"/>
      <c r="U901" s="107"/>
      <c r="V901" s="107"/>
      <c r="W901" s="107"/>
      <c r="X901" s="107"/>
      <c r="Y901" s="107"/>
      <c r="Z901" s="107"/>
    </row>
    <row r="902" spans="1:26" ht="15.75" customHeight="1">
      <c r="A902" s="107"/>
      <c r="B902" s="107"/>
      <c r="C902" s="107"/>
      <c r="D902" s="107"/>
      <c r="E902" s="107"/>
      <c r="F902" s="107"/>
      <c r="G902" s="479"/>
      <c r="H902" s="107"/>
      <c r="I902" s="107"/>
      <c r="J902" s="107"/>
      <c r="K902" s="107"/>
      <c r="L902" s="107"/>
      <c r="M902" s="109"/>
      <c r="N902" s="109"/>
      <c r="O902" s="107"/>
      <c r="P902" s="107"/>
      <c r="Q902" s="107"/>
      <c r="R902" s="107"/>
      <c r="S902" s="107"/>
      <c r="T902" s="107"/>
      <c r="U902" s="107"/>
      <c r="V902" s="107"/>
      <c r="W902" s="107"/>
      <c r="X902" s="107"/>
      <c r="Y902" s="107"/>
      <c r="Z902" s="107"/>
    </row>
    <row r="903" spans="1:26" ht="15.75" customHeight="1">
      <c r="A903" s="107"/>
      <c r="B903" s="107"/>
      <c r="C903" s="107"/>
      <c r="D903" s="107"/>
      <c r="E903" s="107"/>
      <c r="F903" s="107"/>
      <c r="G903" s="479"/>
      <c r="H903" s="107"/>
      <c r="I903" s="107"/>
      <c r="J903" s="107"/>
      <c r="K903" s="107"/>
      <c r="L903" s="107"/>
      <c r="M903" s="109"/>
      <c r="N903" s="109"/>
      <c r="O903" s="107"/>
      <c r="P903" s="107"/>
      <c r="Q903" s="107"/>
      <c r="R903" s="107"/>
      <c r="S903" s="107"/>
      <c r="T903" s="107"/>
      <c r="U903" s="107"/>
      <c r="V903" s="107"/>
      <c r="W903" s="107"/>
      <c r="X903" s="107"/>
      <c r="Y903" s="107"/>
      <c r="Z903" s="107"/>
    </row>
    <row r="904" spans="1:26" ht="15.75" customHeight="1">
      <c r="A904" s="107"/>
      <c r="B904" s="107"/>
      <c r="C904" s="107"/>
      <c r="D904" s="107"/>
      <c r="E904" s="107"/>
      <c r="F904" s="107"/>
      <c r="G904" s="479"/>
      <c r="H904" s="107"/>
      <c r="I904" s="107"/>
      <c r="J904" s="107"/>
      <c r="K904" s="107"/>
      <c r="L904" s="107"/>
      <c r="M904" s="109"/>
      <c r="N904" s="109"/>
      <c r="O904" s="107"/>
      <c r="P904" s="107"/>
      <c r="Q904" s="107"/>
      <c r="R904" s="107"/>
      <c r="S904" s="107"/>
      <c r="T904" s="107"/>
      <c r="U904" s="107"/>
      <c r="V904" s="107"/>
      <c r="W904" s="107"/>
      <c r="X904" s="107"/>
      <c r="Y904" s="107"/>
      <c r="Z904" s="107"/>
    </row>
    <row r="905" spans="1:26" ht="15.75" customHeight="1">
      <c r="A905" s="107"/>
      <c r="B905" s="107"/>
      <c r="C905" s="107"/>
      <c r="D905" s="107"/>
      <c r="E905" s="107"/>
      <c r="F905" s="107"/>
      <c r="G905" s="479"/>
      <c r="H905" s="107"/>
      <c r="I905" s="107"/>
      <c r="J905" s="107"/>
      <c r="K905" s="107"/>
      <c r="L905" s="107"/>
      <c r="M905" s="109"/>
      <c r="N905" s="109"/>
      <c r="O905" s="107"/>
      <c r="P905" s="107"/>
      <c r="Q905" s="107"/>
      <c r="R905" s="107"/>
      <c r="S905" s="107"/>
      <c r="T905" s="107"/>
      <c r="U905" s="107"/>
      <c r="V905" s="107"/>
      <c r="W905" s="107"/>
      <c r="X905" s="107"/>
      <c r="Y905" s="107"/>
      <c r="Z905" s="107"/>
    </row>
    <row r="906" spans="1:26" ht="15.75" customHeight="1">
      <c r="A906" s="107"/>
      <c r="B906" s="107"/>
      <c r="C906" s="107"/>
      <c r="D906" s="107"/>
      <c r="E906" s="107"/>
      <c r="F906" s="107"/>
      <c r="G906" s="479"/>
      <c r="H906" s="107"/>
      <c r="I906" s="107"/>
      <c r="J906" s="107"/>
      <c r="K906" s="107"/>
      <c r="L906" s="107"/>
      <c r="M906" s="109"/>
      <c r="N906" s="109"/>
      <c r="O906" s="107"/>
      <c r="P906" s="107"/>
      <c r="Q906" s="107"/>
      <c r="R906" s="107"/>
      <c r="S906" s="107"/>
      <c r="T906" s="107"/>
      <c r="U906" s="107"/>
      <c r="V906" s="107"/>
      <c r="W906" s="107"/>
      <c r="X906" s="107"/>
      <c r="Y906" s="107"/>
      <c r="Z906" s="107"/>
    </row>
    <row r="907" spans="1:26" ht="15.75" customHeight="1">
      <c r="A907" s="107"/>
      <c r="B907" s="107"/>
      <c r="C907" s="107"/>
      <c r="D907" s="107"/>
      <c r="E907" s="107"/>
      <c r="F907" s="107"/>
      <c r="G907" s="479"/>
      <c r="H907" s="107"/>
      <c r="I907" s="107"/>
      <c r="J907" s="107"/>
      <c r="K907" s="107"/>
      <c r="L907" s="107"/>
      <c r="M907" s="109"/>
      <c r="N907" s="109"/>
      <c r="O907" s="107"/>
      <c r="P907" s="107"/>
      <c r="Q907" s="107"/>
      <c r="R907" s="107"/>
      <c r="S907" s="107"/>
      <c r="T907" s="107"/>
      <c r="U907" s="107"/>
      <c r="V907" s="107"/>
      <c r="W907" s="107"/>
      <c r="X907" s="107"/>
      <c r="Y907" s="107"/>
      <c r="Z907" s="107"/>
    </row>
    <row r="908" spans="1:26" ht="15.75" customHeight="1">
      <c r="A908" s="107"/>
      <c r="B908" s="107"/>
      <c r="C908" s="107"/>
      <c r="D908" s="107"/>
      <c r="E908" s="107"/>
      <c r="F908" s="107"/>
      <c r="G908" s="479"/>
      <c r="H908" s="107"/>
      <c r="I908" s="107"/>
      <c r="J908" s="107"/>
      <c r="K908" s="107"/>
      <c r="L908" s="107"/>
      <c r="M908" s="109"/>
      <c r="N908" s="109"/>
      <c r="O908" s="107"/>
      <c r="P908" s="107"/>
      <c r="Q908" s="107"/>
      <c r="R908" s="107"/>
      <c r="S908" s="107"/>
      <c r="T908" s="107"/>
      <c r="U908" s="107"/>
      <c r="V908" s="107"/>
      <c r="W908" s="107"/>
      <c r="X908" s="107"/>
      <c r="Y908" s="107"/>
      <c r="Z908" s="107"/>
    </row>
    <row r="909" spans="1:26" ht="15.75" customHeight="1">
      <c r="A909" s="107"/>
      <c r="B909" s="107"/>
      <c r="C909" s="107"/>
      <c r="D909" s="107"/>
      <c r="E909" s="107"/>
      <c r="F909" s="107"/>
      <c r="G909" s="479"/>
      <c r="H909" s="107"/>
      <c r="I909" s="107"/>
      <c r="J909" s="107"/>
      <c r="K909" s="107"/>
      <c r="L909" s="107"/>
      <c r="M909" s="109"/>
      <c r="N909" s="109"/>
      <c r="O909" s="107"/>
      <c r="P909" s="107"/>
      <c r="Q909" s="107"/>
      <c r="R909" s="107"/>
      <c r="S909" s="107"/>
      <c r="T909" s="107"/>
      <c r="U909" s="107"/>
      <c r="V909" s="107"/>
      <c r="W909" s="107"/>
      <c r="X909" s="107"/>
      <c r="Y909" s="107"/>
      <c r="Z909" s="107"/>
    </row>
    <row r="910" spans="1:26" ht="15.75" customHeight="1">
      <c r="A910" s="107"/>
      <c r="B910" s="107"/>
      <c r="C910" s="107"/>
      <c r="D910" s="107"/>
      <c r="E910" s="107"/>
      <c r="F910" s="107"/>
      <c r="G910" s="479"/>
      <c r="H910" s="107"/>
      <c r="I910" s="107"/>
      <c r="J910" s="107"/>
      <c r="K910" s="107"/>
      <c r="L910" s="107"/>
      <c r="M910" s="109"/>
      <c r="N910" s="109"/>
      <c r="O910" s="107"/>
      <c r="P910" s="107"/>
      <c r="Q910" s="107"/>
      <c r="R910" s="107"/>
      <c r="S910" s="107"/>
      <c r="T910" s="107"/>
      <c r="U910" s="107"/>
      <c r="V910" s="107"/>
      <c r="W910" s="107"/>
      <c r="X910" s="107"/>
      <c r="Y910" s="107"/>
      <c r="Z910" s="107"/>
    </row>
    <row r="911" spans="1:26" ht="15.75" customHeight="1">
      <c r="A911" s="107"/>
      <c r="B911" s="107"/>
      <c r="C911" s="107"/>
      <c r="D911" s="107"/>
      <c r="E911" s="107"/>
      <c r="F911" s="107"/>
      <c r="G911" s="479"/>
      <c r="H911" s="107"/>
      <c r="I911" s="107"/>
      <c r="J911" s="107"/>
      <c r="K911" s="107"/>
      <c r="L911" s="107"/>
      <c r="M911" s="109"/>
      <c r="N911" s="109"/>
      <c r="O911" s="107"/>
      <c r="P911" s="107"/>
      <c r="Q911" s="107"/>
      <c r="R911" s="107"/>
      <c r="S911" s="107"/>
      <c r="T911" s="107"/>
      <c r="U911" s="107"/>
      <c r="V911" s="107"/>
      <c r="W911" s="107"/>
      <c r="X911" s="107"/>
      <c r="Y911" s="107"/>
      <c r="Z911" s="107"/>
    </row>
    <row r="912" spans="1:26" ht="15.75" customHeight="1">
      <c r="A912" s="107"/>
      <c r="B912" s="107"/>
      <c r="C912" s="107"/>
      <c r="D912" s="107"/>
      <c r="E912" s="107"/>
      <c r="F912" s="107"/>
      <c r="G912" s="479"/>
      <c r="H912" s="107"/>
      <c r="I912" s="107"/>
      <c r="J912" s="107"/>
      <c r="K912" s="107"/>
      <c r="L912" s="107"/>
      <c r="M912" s="109"/>
      <c r="N912" s="109"/>
      <c r="O912" s="107"/>
      <c r="P912" s="107"/>
      <c r="Q912" s="107"/>
      <c r="R912" s="107"/>
      <c r="S912" s="107"/>
      <c r="T912" s="107"/>
      <c r="U912" s="107"/>
      <c r="V912" s="107"/>
      <c r="W912" s="107"/>
      <c r="X912" s="107"/>
      <c r="Y912" s="107"/>
      <c r="Z912" s="107"/>
    </row>
    <row r="913" spans="1:26" ht="15.75" customHeight="1">
      <c r="A913" s="107"/>
      <c r="B913" s="107"/>
      <c r="C913" s="107"/>
      <c r="D913" s="107"/>
      <c r="E913" s="107"/>
      <c r="F913" s="107"/>
      <c r="G913" s="479"/>
      <c r="H913" s="107"/>
      <c r="I913" s="107"/>
      <c r="J913" s="107"/>
      <c r="K913" s="107"/>
      <c r="L913" s="107"/>
      <c r="M913" s="109"/>
      <c r="N913" s="109"/>
      <c r="O913" s="107"/>
      <c r="P913" s="107"/>
      <c r="Q913" s="107"/>
      <c r="R913" s="107"/>
      <c r="S913" s="107"/>
      <c r="T913" s="107"/>
      <c r="U913" s="107"/>
      <c r="V913" s="107"/>
      <c r="W913" s="107"/>
      <c r="X913" s="107"/>
      <c r="Y913" s="107"/>
      <c r="Z913" s="107"/>
    </row>
    <row r="914" spans="1:26" ht="15.75" customHeight="1">
      <c r="A914" s="107"/>
      <c r="B914" s="107"/>
      <c r="C914" s="107"/>
      <c r="D914" s="107"/>
      <c r="E914" s="107"/>
      <c r="F914" s="107"/>
      <c r="G914" s="479"/>
      <c r="H914" s="107"/>
      <c r="I914" s="107"/>
      <c r="J914" s="107"/>
      <c r="K914" s="107"/>
      <c r="L914" s="107"/>
      <c r="M914" s="109"/>
      <c r="N914" s="109"/>
      <c r="O914" s="107"/>
      <c r="P914" s="107"/>
      <c r="Q914" s="107"/>
      <c r="R914" s="107"/>
      <c r="S914" s="107"/>
      <c r="T914" s="107"/>
      <c r="U914" s="107"/>
      <c r="V914" s="107"/>
      <c r="W914" s="107"/>
      <c r="X914" s="107"/>
      <c r="Y914" s="107"/>
      <c r="Z914" s="107"/>
    </row>
    <row r="915" spans="1:26" ht="15.75" customHeight="1">
      <c r="A915" s="107"/>
      <c r="B915" s="107"/>
      <c r="C915" s="107"/>
      <c r="D915" s="107"/>
      <c r="E915" s="107"/>
      <c r="F915" s="107"/>
      <c r="G915" s="479"/>
      <c r="H915" s="107"/>
      <c r="I915" s="107"/>
      <c r="J915" s="107"/>
      <c r="K915" s="107"/>
      <c r="L915" s="107"/>
      <c r="M915" s="109"/>
      <c r="N915" s="109"/>
      <c r="O915" s="107"/>
      <c r="P915" s="107"/>
      <c r="Q915" s="107"/>
      <c r="R915" s="107"/>
      <c r="S915" s="107"/>
      <c r="T915" s="107"/>
      <c r="U915" s="107"/>
      <c r="V915" s="107"/>
      <c r="W915" s="107"/>
      <c r="X915" s="107"/>
      <c r="Y915" s="107"/>
      <c r="Z915" s="107"/>
    </row>
    <row r="916" spans="1:26" ht="15.75" customHeight="1">
      <c r="A916" s="107"/>
      <c r="B916" s="107"/>
      <c r="C916" s="107"/>
      <c r="D916" s="107"/>
      <c r="E916" s="107"/>
      <c r="F916" s="107"/>
      <c r="G916" s="479"/>
      <c r="H916" s="107"/>
      <c r="I916" s="107"/>
      <c r="J916" s="107"/>
      <c r="K916" s="107"/>
      <c r="L916" s="107"/>
      <c r="M916" s="109"/>
      <c r="N916" s="109"/>
      <c r="O916" s="107"/>
      <c r="P916" s="107"/>
      <c r="Q916" s="107"/>
      <c r="R916" s="107"/>
      <c r="S916" s="107"/>
      <c r="T916" s="107"/>
      <c r="U916" s="107"/>
      <c r="V916" s="107"/>
      <c r="W916" s="107"/>
      <c r="X916" s="107"/>
      <c r="Y916" s="107"/>
      <c r="Z916" s="107"/>
    </row>
    <row r="917" spans="1:26" ht="15.75" customHeight="1">
      <c r="A917" s="107"/>
      <c r="B917" s="107"/>
      <c r="C917" s="107"/>
      <c r="D917" s="107"/>
      <c r="E917" s="107"/>
      <c r="F917" s="107"/>
      <c r="G917" s="479"/>
      <c r="H917" s="107"/>
      <c r="I917" s="107"/>
      <c r="J917" s="107"/>
      <c r="K917" s="107"/>
      <c r="L917" s="107"/>
      <c r="M917" s="109"/>
      <c r="N917" s="109"/>
      <c r="O917" s="107"/>
      <c r="P917" s="107"/>
      <c r="Q917" s="107"/>
      <c r="R917" s="107"/>
      <c r="S917" s="107"/>
      <c r="T917" s="107"/>
      <c r="U917" s="107"/>
      <c r="V917" s="107"/>
      <c r="W917" s="107"/>
      <c r="X917" s="107"/>
      <c r="Y917" s="107"/>
      <c r="Z917" s="107"/>
    </row>
    <row r="918" spans="1:26" ht="15.75" customHeight="1">
      <c r="A918" s="107"/>
      <c r="B918" s="107"/>
      <c r="C918" s="107"/>
      <c r="D918" s="107"/>
      <c r="E918" s="107"/>
      <c r="F918" s="107"/>
      <c r="G918" s="479"/>
      <c r="H918" s="107"/>
      <c r="I918" s="107"/>
      <c r="J918" s="107"/>
      <c r="K918" s="107"/>
      <c r="L918" s="107"/>
      <c r="M918" s="109"/>
      <c r="N918" s="109"/>
      <c r="O918" s="107"/>
      <c r="P918" s="107"/>
      <c r="Q918" s="107"/>
      <c r="R918" s="107"/>
      <c r="S918" s="107"/>
      <c r="T918" s="107"/>
      <c r="U918" s="107"/>
      <c r="V918" s="107"/>
      <c r="W918" s="107"/>
      <c r="X918" s="107"/>
      <c r="Y918" s="107"/>
      <c r="Z918" s="107"/>
    </row>
    <row r="919" spans="1:26" ht="15.75" customHeight="1">
      <c r="A919" s="107"/>
      <c r="B919" s="107"/>
      <c r="C919" s="107"/>
      <c r="D919" s="107"/>
      <c r="E919" s="107"/>
      <c r="F919" s="107"/>
      <c r="G919" s="479"/>
      <c r="H919" s="107"/>
      <c r="I919" s="107"/>
      <c r="J919" s="107"/>
      <c r="K919" s="107"/>
      <c r="L919" s="107"/>
      <c r="M919" s="109"/>
      <c r="N919" s="109"/>
      <c r="O919" s="107"/>
      <c r="P919" s="107"/>
      <c r="Q919" s="107"/>
      <c r="R919" s="107"/>
      <c r="S919" s="107"/>
      <c r="T919" s="107"/>
      <c r="U919" s="107"/>
      <c r="V919" s="107"/>
      <c r="W919" s="107"/>
      <c r="X919" s="107"/>
      <c r="Y919" s="107"/>
      <c r="Z919" s="107"/>
    </row>
    <row r="920" spans="1:26" ht="15.75" customHeight="1">
      <c r="A920" s="107"/>
      <c r="B920" s="107"/>
      <c r="C920" s="107"/>
      <c r="D920" s="107"/>
      <c r="E920" s="107"/>
      <c r="F920" s="107"/>
      <c r="G920" s="479"/>
      <c r="H920" s="107"/>
      <c r="I920" s="107"/>
      <c r="J920" s="107"/>
      <c r="K920" s="107"/>
      <c r="L920" s="107"/>
      <c r="M920" s="109"/>
      <c r="N920" s="109"/>
      <c r="O920" s="107"/>
      <c r="P920" s="107"/>
      <c r="Q920" s="107"/>
      <c r="R920" s="107"/>
      <c r="S920" s="107"/>
      <c r="T920" s="107"/>
      <c r="U920" s="107"/>
      <c r="V920" s="107"/>
      <c r="W920" s="107"/>
      <c r="X920" s="107"/>
      <c r="Y920" s="107"/>
      <c r="Z920" s="107"/>
    </row>
    <row r="921" spans="1:26" ht="15.75" customHeight="1">
      <c r="A921" s="107"/>
      <c r="B921" s="107"/>
      <c r="C921" s="107"/>
      <c r="D921" s="107"/>
      <c r="E921" s="107"/>
      <c r="F921" s="107"/>
      <c r="G921" s="479"/>
      <c r="H921" s="107"/>
      <c r="I921" s="107"/>
      <c r="J921" s="107"/>
      <c r="K921" s="107"/>
      <c r="L921" s="107"/>
      <c r="M921" s="109"/>
      <c r="N921" s="109"/>
      <c r="O921" s="107"/>
      <c r="P921" s="107"/>
      <c r="Q921" s="107"/>
      <c r="R921" s="107"/>
      <c r="S921" s="107"/>
      <c r="T921" s="107"/>
      <c r="U921" s="107"/>
      <c r="V921" s="107"/>
      <c r="W921" s="107"/>
      <c r="X921" s="107"/>
      <c r="Y921" s="107"/>
      <c r="Z921" s="107"/>
    </row>
    <row r="922" spans="1:26" ht="15.75" customHeight="1">
      <c r="A922" s="107"/>
      <c r="B922" s="107"/>
      <c r="C922" s="107"/>
      <c r="D922" s="107"/>
      <c r="E922" s="107"/>
      <c r="F922" s="107"/>
      <c r="G922" s="479"/>
      <c r="H922" s="107"/>
      <c r="I922" s="107"/>
      <c r="J922" s="107"/>
      <c r="K922" s="107"/>
      <c r="L922" s="107"/>
      <c r="M922" s="109"/>
      <c r="N922" s="109"/>
      <c r="O922" s="107"/>
      <c r="P922" s="107"/>
      <c r="Q922" s="107"/>
      <c r="R922" s="107"/>
      <c r="S922" s="107"/>
      <c r="T922" s="107"/>
      <c r="U922" s="107"/>
      <c r="V922" s="107"/>
      <c r="W922" s="107"/>
      <c r="X922" s="107"/>
      <c r="Y922" s="107"/>
      <c r="Z922" s="107"/>
    </row>
    <row r="923" spans="1:26" ht="15.75" customHeight="1">
      <c r="A923" s="107"/>
      <c r="B923" s="107"/>
      <c r="C923" s="107"/>
      <c r="D923" s="107"/>
      <c r="E923" s="107"/>
      <c r="F923" s="107"/>
      <c r="G923" s="479"/>
      <c r="H923" s="107"/>
      <c r="I923" s="107"/>
      <c r="J923" s="107"/>
      <c r="K923" s="107"/>
      <c r="L923" s="107"/>
      <c r="M923" s="109"/>
      <c r="N923" s="109"/>
      <c r="O923" s="107"/>
      <c r="P923" s="107"/>
      <c r="Q923" s="107"/>
      <c r="R923" s="107"/>
      <c r="S923" s="107"/>
      <c r="T923" s="107"/>
      <c r="U923" s="107"/>
      <c r="V923" s="107"/>
      <c r="W923" s="107"/>
      <c r="X923" s="107"/>
      <c r="Y923" s="107"/>
      <c r="Z923" s="107"/>
    </row>
    <row r="924" spans="1:26" ht="15.75" customHeight="1">
      <c r="A924" s="107"/>
      <c r="B924" s="107"/>
      <c r="C924" s="107"/>
      <c r="D924" s="107"/>
      <c r="E924" s="107"/>
      <c r="F924" s="107"/>
      <c r="G924" s="479"/>
      <c r="H924" s="107"/>
      <c r="I924" s="107"/>
      <c r="J924" s="107"/>
      <c r="K924" s="107"/>
      <c r="L924" s="107"/>
      <c r="M924" s="109"/>
      <c r="N924" s="109"/>
      <c r="O924" s="107"/>
      <c r="P924" s="107"/>
      <c r="Q924" s="107"/>
      <c r="R924" s="107"/>
      <c r="S924" s="107"/>
      <c r="T924" s="107"/>
      <c r="U924" s="107"/>
      <c r="V924" s="107"/>
      <c r="W924" s="107"/>
      <c r="X924" s="107"/>
      <c r="Y924" s="107"/>
      <c r="Z924" s="107"/>
    </row>
    <row r="925" spans="1:26" ht="15.75" customHeight="1">
      <c r="A925" s="107"/>
      <c r="B925" s="107"/>
      <c r="C925" s="107"/>
      <c r="D925" s="107"/>
      <c r="E925" s="107"/>
      <c r="F925" s="107"/>
      <c r="G925" s="479"/>
      <c r="H925" s="107"/>
      <c r="I925" s="107"/>
      <c r="J925" s="107"/>
      <c r="K925" s="107"/>
      <c r="L925" s="107"/>
      <c r="M925" s="109"/>
      <c r="N925" s="109"/>
      <c r="O925" s="107"/>
      <c r="P925" s="107"/>
      <c r="Q925" s="107"/>
      <c r="R925" s="107"/>
      <c r="S925" s="107"/>
      <c r="T925" s="107"/>
      <c r="U925" s="107"/>
      <c r="V925" s="107"/>
      <c r="W925" s="107"/>
      <c r="X925" s="107"/>
      <c r="Y925" s="107"/>
      <c r="Z925" s="107"/>
    </row>
    <row r="926" spans="1:26" ht="15.75" customHeight="1">
      <c r="A926" s="107"/>
      <c r="B926" s="107"/>
      <c r="C926" s="107"/>
      <c r="D926" s="107"/>
      <c r="E926" s="107"/>
      <c r="F926" s="107"/>
      <c r="G926" s="479"/>
      <c r="H926" s="107"/>
      <c r="I926" s="107"/>
      <c r="J926" s="107"/>
      <c r="K926" s="107"/>
      <c r="L926" s="107"/>
      <c r="M926" s="109"/>
      <c r="N926" s="109"/>
      <c r="O926" s="107"/>
      <c r="P926" s="107"/>
      <c r="Q926" s="107"/>
      <c r="R926" s="107"/>
      <c r="S926" s="107"/>
      <c r="T926" s="107"/>
      <c r="U926" s="107"/>
      <c r="V926" s="107"/>
      <c r="W926" s="107"/>
      <c r="X926" s="107"/>
      <c r="Y926" s="107"/>
      <c r="Z926" s="107"/>
    </row>
    <row r="927" spans="1:26" ht="15.75" customHeight="1">
      <c r="A927" s="107"/>
      <c r="B927" s="107"/>
      <c r="C927" s="107"/>
      <c r="D927" s="107"/>
      <c r="E927" s="107"/>
      <c r="F927" s="107"/>
      <c r="G927" s="479"/>
      <c r="H927" s="107"/>
      <c r="I927" s="107"/>
      <c r="J927" s="107"/>
      <c r="K927" s="107"/>
      <c r="L927" s="107"/>
      <c r="M927" s="109"/>
      <c r="N927" s="109"/>
      <c r="O927" s="107"/>
      <c r="P927" s="107"/>
      <c r="Q927" s="107"/>
      <c r="R927" s="107"/>
      <c r="S927" s="107"/>
      <c r="T927" s="107"/>
      <c r="U927" s="107"/>
      <c r="V927" s="107"/>
      <c r="W927" s="107"/>
      <c r="X927" s="107"/>
      <c r="Y927" s="107"/>
      <c r="Z927" s="107"/>
    </row>
    <row r="928" spans="1:26" ht="15.75" customHeight="1">
      <c r="A928" s="107"/>
      <c r="B928" s="107"/>
      <c r="C928" s="107"/>
      <c r="D928" s="107"/>
      <c r="E928" s="107"/>
      <c r="F928" s="107"/>
      <c r="G928" s="479"/>
      <c r="H928" s="107"/>
      <c r="I928" s="107"/>
      <c r="J928" s="107"/>
      <c r="K928" s="107"/>
      <c r="L928" s="107"/>
      <c r="M928" s="109"/>
      <c r="N928" s="109"/>
      <c r="O928" s="107"/>
      <c r="P928" s="107"/>
      <c r="Q928" s="107"/>
      <c r="R928" s="107"/>
      <c r="S928" s="107"/>
      <c r="T928" s="107"/>
      <c r="U928" s="107"/>
      <c r="V928" s="107"/>
      <c r="W928" s="107"/>
      <c r="X928" s="107"/>
      <c r="Y928" s="107"/>
      <c r="Z928" s="107"/>
    </row>
    <row r="929" spans="1:26" ht="15.75" customHeight="1">
      <c r="A929" s="107"/>
      <c r="B929" s="107"/>
      <c r="C929" s="107"/>
      <c r="D929" s="107"/>
      <c r="E929" s="107"/>
      <c r="F929" s="107"/>
      <c r="G929" s="479"/>
      <c r="H929" s="107"/>
      <c r="I929" s="107"/>
      <c r="J929" s="107"/>
      <c r="K929" s="107"/>
      <c r="L929" s="107"/>
      <c r="M929" s="109"/>
      <c r="N929" s="109"/>
      <c r="O929" s="107"/>
      <c r="P929" s="107"/>
      <c r="Q929" s="107"/>
      <c r="R929" s="107"/>
      <c r="S929" s="107"/>
      <c r="T929" s="107"/>
      <c r="U929" s="107"/>
      <c r="V929" s="107"/>
      <c r="W929" s="107"/>
      <c r="X929" s="107"/>
      <c r="Y929" s="107"/>
      <c r="Z929" s="107"/>
    </row>
    <row r="930" spans="1:26" ht="15.75" customHeight="1">
      <c r="A930" s="107"/>
      <c r="B930" s="107"/>
      <c r="C930" s="107"/>
      <c r="D930" s="107"/>
      <c r="E930" s="107"/>
      <c r="F930" s="107"/>
      <c r="G930" s="479"/>
      <c r="H930" s="107"/>
      <c r="I930" s="107"/>
      <c r="J930" s="107"/>
      <c r="K930" s="107"/>
      <c r="L930" s="107"/>
      <c r="M930" s="109"/>
      <c r="N930" s="109"/>
      <c r="O930" s="107"/>
      <c r="P930" s="107"/>
      <c r="Q930" s="107"/>
      <c r="R930" s="107"/>
      <c r="S930" s="107"/>
      <c r="T930" s="107"/>
      <c r="U930" s="107"/>
      <c r="V930" s="107"/>
      <c r="W930" s="107"/>
      <c r="X930" s="107"/>
      <c r="Y930" s="107"/>
      <c r="Z930" s="107"/>
    </row>
    <row r="931" spans="1:26" ht="15.75" customHeight="1">
      <c r="A931" s="107"/>
      <c r="B931" s="107"/>
      <c r="C931" s="107"/>
      <c r="D931" s="107"/>
      <c r="E931" s="107"/>
      <c r="F931" s="107"/>
      <c r="G931" s="479"/>
      <c r="H931" s="107"/>
      <c r="I931" s="107"/>
      <c r="J931" s="107"/>
      <c r="K931" s="107"/>
      <c r="L931" s="107"/>
      <c r="M931" s="109"/>
      <c r="N931" s="109"/>
      <c r="O931" s="107"/>
      <c r="P931" s="107"/>
      <c r="Q931" s="107"/>
      <c r="R931" s="107"/>
      <c r="S931" s="107"/>
      <c r="T931" s="107"/>
      <c r="U931" s="107"/>
      <c r="V931" s="107"/>
      <c r="W931" s="107"/>
      <c r="X931" s="107"/>
      <c r="Y931" s="107"/>
      <c r="Z931" s="107"/>
    </row>
    <row r="932" spans="1:26" ht="15.75" customHeight="1">
      <c r="A932" s="107"/>
      <c r="B932" s="107"/>
      <c r="C932" s="107"/>
      <c r="D932" s="107"/>
      <c r="E932" s="107"/>
      <c r="F932" s="107"/>
      <c r="G932" s="479"/>
      <c r="H932" s="107"/>
      <c r="I932" s="107"/>
      <c r="J932" s="107"/>
      <c r="K932" s="107"/>
      <c r="L932" s="107"/>
      <c r="M932" s="109"/>
      <c r="N932" s="109"/>
      <c r="O932" s="107"/>
      <c r="P932" s="107"/>
      <c r="Q932" s="107"/>
      <c r="R932" s="107"/>
      <c r="S932" s="107"/>
      <c r="T932" s="107"/>
      <c r="U932" s="107"/>
      <c r="V932" s="107"/>
      <c r="W932" s="107"/>
      <c r="X932" s="107"/>
      <c r="Y932" s="107"/>
      <c r="Z932" s="107"/>
    </row>
    <row r="933" spans="1:26" ht="15.75" customHeight="1">
      <c r="A933" s="107"/>
      <c r="B933" s="107"/>
      <c r="C933" s="107"/>
      <c r="D933" s="107"/>
      <c r="E933" s="107"/>
      <c r="F933" s="107"/>
      <c r="G933" s="479"/>
      <c r="H933" s="107"/>
      <c r="I933" s="107"/>
      <c r="J933" s="107"/>
      <c r="K933" s="107"/>
      <c r="L933" s="107"/>
      <c r="M933" s="109"/>
      <c r="N933" s="109"/>
      <c r="O933" s="107"/>
      <c r="P933" s="107"/>
      <c r="Q933" s="107"/>
      <c r="R933" s="107"/>
      <c r="S933" s="107"/>
      <c r="T933" s="107"/>
      <c r="U933" s="107"/>
      <c r="V933" s="107"/>
      <c r="W933" s="107"/>
      <c r="X933" s="107"/>
      <c r="Y933" s="107"/>
      <c r="Z933" s="107"/>
    </row>
    <row r="934" spans="1:26" ht="15.75" customHeight="1">
      <c r="A934" s="107"/>
      <c r="B934" s="107"/>
      <c r="C934" s="107"/>
      <c r="D934" s="107"/>
      <c r="E934" s="107"/>
      <c r="F934" s="107"/>
      <c r="G934" s="479"/>
      <c r="H934" s="107"/>
      <c r="I934" s="107"/>
      <c r="J934" s="107"/>
      <c r="K934" s="107"/>
      <c r="L934" s="107"/>
      <c r="M934" s="109"/>
      <c r="N934" s="109"/>
      <c r="O934" s="107"/>
      <c r="P934" s="107"/>
      <c r="Q934" s="107"/>
      <c r="R934" s="107"/>
      <c r="S934" s="107"/>
      <c r="T934" s="107"/>
      <c r="U934" s="107"/>
      <c r="V934" s="107"/>
      <c r="W934" s="107"/>
      <c r="X934" s="107"/>
      <c r="Y934" s="107"/>
      <c r="Z934" s="107"/>
    </row>
    <row r="935" spans="1:26" ht="15.75" customHeight="1">
      <c r="A935" s="107"/>
      <c r="B935" s="107"/>
      <c r="C935" s="107"/>
      <c r="D935" s="107"/>
      <c r="E935" s="107"/>
      <c r="F935" s="107"/>
      <c r="G935" s="479"/>
      <c r="H935" s="107"/>
      <c r="I935" s="107"/>
      <c r="J935" s="107"/>
      <c r="K935" s="107"/>
      <c r="L935" s="107"/>
      <c r="M935" s="109"/>
      <c r="N935" s="109"/>
      <c r="O935" s="107"/>
      <c r="P935" s="107"/>
      <c r="Q935" s="107"/>
      <c r="R935" s="107"/>
      <c r="S935" s="107"/>
      <c r="T935" s="107"/>
      <c r="U935" s="107"/>
      <c r="V935" s="107"/>
      <c r="W935" s="107"/>
      <c r="X935" s="107"/>
      <c r="Y935" s="107"/>
      <c r="Z935" s="107"/>
    </row>
    <row r="936" spans="1:26" ht="15.75" customHeight="1">
      <c r="A936" s="107"/>
      <c r="B936" s="107"/>
      <c r="C936" s="107"/>
      <c r="D936" s="107"/>
      <c r="E936" s="107"/>
      <c r="F936" s="107"/>
      <c r="G936" s="479"/>
      <c r="H936" s="107"/>
      <c r="I936" s="107"/>
      <c r="J936" s="107"/>
      <c r="K936" s="107"/>
      <c r="L936" s="107"/>
      <c r="M936" s="109"/>
      <c r="N936" s="109"/>
      <c r="O936" s="107"/>
      <c r="P936" s="107"/>
      <c r="Q936" s="107"/>
      <c r="R936" s="107"/>
      <c r="S936" s="107"/>
      <c r="T936" s="107"/>
      <c r="U936" s="107"/>
      <c r="V936" s="107"/>
      <c r="W936" s="107"/>
      <c r="X936" s="107"/>
      <c r="Y936" s="107"/>
      <c r="Z936" s="107"/>
    </row>
    <row r="937" spans="1:26" ht="15.75" customHeight="1">
      <c r="A937" s="107"/>
      <c r="B937" s="107"/>
      <c r="C937" s="107"/>
      <c r="D937" s="107"/>
      <c r="E937" s="107"/>
      <c r="F937" s="107"/>
      <c r="G937" s="479"/>
      <c r="H937" s="107"/>
      <c r="I937" s="107"/>
      <c r="J937" s="107"/>
      <c r="K937" s="107"/>
      <c r="L937" s="107"/>
      <c r="M937" s="109"/>
      <c r="N937" s="109"/>
      <c r="O937" s="107"/>
      <c r="P937" s="107"/>
      <c r="Q937" s="107"/>
      <c r="R937" s="107"/>
      <c r="S937" s="107"/>
      <c r="T937" s="107"/>
      <c r="U937" s="107"/>
      <c r="V937" s="107"/>
      <c r="W937" s="107"/>
      <c r="X937" s="107"/>
      <c r="Y937" s="107"/>
      <c r="Z937" s="107"/>
    </row>
    <row r="938" spans="1:26" ht="15.75" customHeight="1">
      <c r="A938" s="107"/>
      <c r="B938" s="107"/>
      <c r="C938" s="107"/>
      <c r="D938" s="107"/>
      <c r="E938" s="107"/>
      <c r="F938" s="107"/>
      <c r="G938" s="479"/>
      <c r="H938" s="107"/>
      <c r="I938" s="107"/>
      <c r="J938" s="107"/>
      <c r="K938" s="107"/>
      <c r="L938" s="107"/>
      <c r="M938" s="109"/>
      <c r="N938" s="109"/>
      <c r="O938" s="107"/>
      <c r="P938" s="107"/>
      <c r="Q938" s="107"/>
      <c r="R938" s="107"/>
      <c r="S938" s="107"/>
      <c r="T938" s="107"/>
      <c r="U938" s="107"/>
      <c r="V938" s="107"/>
      <c r="W938" s="107"/>
      <c r="X938" s="107"/>
      <c r="Y938" s="107"/>
      <c r="Z938" s="107"/>
    </row>
    <row r="939" spans="1:26" ht="15.75" customHeight="1">
      <c r="A939" s="107"/>
      <c r="B939" s="107"/>
      <c r="C939" s="107"/>
      <c r="D939" s="107"/>
      <c r="E939" s="107"/>
      <c r="F939" s="107"/>
      <c r="G939" s="479"/>
      <c r="H939" s="107"/>
      <c r="I939" s="107"/>
      <c r="J939" s="107"/>
      <c r="K939" s="107"/>
      <c r="L939" s="107"/>
      <c r="M939" s="109"/>
      <c r="N939" s="109"/>
      <c r="O939" s="107"/>
      <c r="P939" s="107"/>
      <c r="Q939" s="107"/>
      <c r="R939" s="107"/>
      <c r="S939" s="107"/>
      <c r="T939" s="107"/>
      <c r="U939" s="107"/>
      <c r="V939" s="107"/>
      <c r="W939" s="107"/>
      <c r="X939" s="107"/>
      <c r="Y939" s="107"/>
      <c r="Z939" s="107"/>
    </row>
    <row r="940" spans="1:26" ht="15.75" customHeight="1">
      <c r="A940" s="107"/>
      <c r="B940" s="107"/>
      <c r="C940" s="107"/>
      <c r="D940" s="107"/>
      <c r="E940" s="107"/>
      <c r="F940" s="107"/>
      <c r="G940" s="479"/>
      <c r="H940" s="107"/>
      <c r="I940" s="107"/>
      <c r="J940" s="107"/>
      <c r="K940" s="107"/>
      <c r="L940" s="107"/>
      <c r="M940" s="109"/>
      <c r="N940" s="109"/>
      <c r="O940" s="107"/>
      <c r="P940" s="107"/>
      <c r="Q940" s="107"/>
      <c r="R940" s="107"/>
      <c r="S940" s="107"/>
      <c r="T940" s="107"/>
      <c r="U940" s="107"/>
      <c r="V940" s="107"/>
      <c r="W940" s="107"/>
      <c r="X940" s="107"/>
      <c r="Y940" s="107"/>
      <c r="Z940" s="107"/>
    </row>
    <row r="941" spans="1:26" ht="15.75" customHeight="1">
      <c r="A941" s="107"/>
      <c r="B941" s="107"/>
      <c r="C941" s="107"/>
      <c r="D941" s="107"/>
      <c r="E941" s="107"/>
      <c r="F941" s="107"/>
      <c r="G941" s="479"/>
      <c r="H941" s="107"/>
      <c r="I941" s="107"/>
      <c r="J941" s="107"/>
      <c r="K941" s="107"/>
      <c r="L941" s="107"/>
      <c r="M941" s="109"/>
      <c r="N941" s="109"/>
      <c r="O941" s="107"/>
      <c r="P941" s="107"/>
      <c r="Q941" s="107"/>
      <c r="R941" s="107"/>
      <c r="S941" s="107"/>
      <c r="T941" s="107"/>
      <c r="U941" s="107"/>
      <c r="V941" s="107"/>
      <c r="W941" s="107"/>
      <c r="X941" s="107"/>
      <c r="Y941" s="107"/>
      <c r="Z941" s="107"/>
    </row>
    <row r="942" spans="1:26" ht="15.75" customHeight="1">
      <c r="A942" s="107"/>
      <c r="B942" s="107"/>
      <c r="C942" s="107"/>
      <c r="D942" s="107"/>
      <c r="E942" s="107"/>
      <c r="F942" s="107"/>
      <c r="G942" s="479"/>
      <c r="H942" s="107"/>
      <c r="I942" s="107"/>
      <c r="J942" s="107"/>
      <c r="K942" s="107"/>
      <c r="L942" s="107"/>
      <c r="M942" s="109"/>
      <c r="N942" s="109"/>
      <c r="O942" s="107"/>
      <c r="P942" s="107"/>
      <c r="Q942" s="107"/>
      <c r="R942" s="107"/>
      <c r="S942" s="107"/>
      <c r="T942" s="107"/>
      <c r="U942" s="107"/>
      <c r="V942" s="107"/>
      <c r="W942" s="107"/>
      <c r="X942" s="107"/>
      <c r="Y942" s="107"/>
      <c r="Z942" s="107"/>
    </row>
    <row r="943" spans="1:26" ht="15.75" customHeight="1">
      <c r="A943" s="107"/>
      <c r="B943" s="107"/>
      <c r="C943" s="107"/>
      <c r="D943" s="107"/>
      <c r="E943" s="107"/>
      <c r="F943" s="107"/>
      <c r="G943" s="479"/>
      <c r="H943" s="107"/>
      <c r="I943" s="107"/>
      <c r="J943" s="107"/>
      <c r="K943" s="107"/>
      <c r="L943" s="107"/>
      <c r="M943" s="109"/>
      <c r="N943" s="109"/>
      <c r="O943" s="107"/>
      <c r="P943" s="107"/>
      <c r="Q943" s="107"/>
      <c r="R943" s="107"/>
      <c r="S943" s="107"/>
      <c r="T943" s="107"/>
      <c r="U943" s="107"/>
      <c r="V943" s="107"/>
      <c r="W943" s="107"/>
      <c r="X943" s="107"/>
      <c r="Y943" s="107"/>
      <c r="Z943" s="107"/>
    </row>
    <row r="944" spans="1:26" ht="15.75" customHeight="1">
      <c r="A944" s="107"/>
      <c r="B944" s="107"/>
      <c r="C944" s="107"/>
      <c r="D944" s="107"/>
      <c r="E944" s="107"/>
      <c r="F944" s="107"/>
      <c r="G944" s="479"/>
      <c r="H944" s="107"/>
      <c r="I944" s="107"/>
      <c r="J944" s="107"/>
      <c r="K944" s="107"/>
      <c r="L944" s="107"/>
      <c r="M944" s="109"/>
      <c r="N944" s="109"/>
      <c r="O944" s="107"/>
      <c r="P944" s="107"/>
      <c r="Q944" s="107"/>
      <c r="R944" s="107"/>
      <c r="S944" s="107"/>
      <c r="T944" s="107"/>
      <c r="U944" s="107"/>
      <c r="V944" s="107"/>
      <c r="W944" s="107"/>
      <c r="X944" s="107"/>
      <c r="Y944" s="107"/>
      <c r="Z944" s="107"/>
    </row>
    <row r="945" spans="1:26" ht="15.75" customHeight="1">
      <c r="A945" s="107"/>
      <c r="B945" s="107"/>
      <c r="C945" s="107"/>
      <c r="D945" s="107"/>
      <c r="E945" s="107"/>
      <c r="F945" s="107"/>
      <c r="G945" s="479"/>
      <c r="H945" s="107"/>
      <c r="I945" s="107"/>
      <c r="J945" s="107"/>
      <c r="K945" s="107"/>
      <c r="L945" s="107"/>
      <c r="M945" s="109"/>
      <c r="N945" s="109"/>
      <c r="O945" s="107"/>
      <c r="P945" s="107"/>
      <c r="Q945" s="107"/>
      <c r="R945" s="107"/>
      <c r="S945" s="107"/>
      <c r="T945" s="107"/>
      <c r="U945" s="107"/>
      <c r="V945" s="107"/>
      <c r="W945" s="107"/>
      <c r="X945" s="107"/>
      <c r="Y945" s="107"/>
      <c r="Z945" s="107"/>
    </row>
    <row r="946" spans="1:26" ht="15.75" customHeight="1">
      <c r="A946" s="107"/>
      <c r="B946" s="107"/>
      <c r="C946" s="107"/>
      <c r="D946" s="107"/>
      <c r="E946" s="107"/>
      <c r="F946" s="107"/>
      <c r="G946" s="479"/>
      <c r="H946" s="107"/>
      <c r="I946" s="107"/>
      <c r="J946" s="107"/>
      <c r="K946" s="107"/>
      <c r="L946" s="107"/>
      <c r="M946" s="109"/>
      <c r="N946" s="109"/>
      <c r="O946" s="107"/>
      <c r="P946" s="107"/>
      <c r="Q946" s="107"/>
      <c r="R946" s="107"/>
      <c r="S946" s="107"/>
      <c r="T946" s="107"/>
      <c r="U946" s="107"/>
      <c r="V946" s="107"/>
      <c r="W946" s="107"/>
      <c r="X946" s="107"/>
      <c r="Y946" s="107"/>
      <c r="Z946" s="107"/>
    </row>
    <row r="947" spans="1:26" ht="15.75" customHeight="1">
      <c r="A947" s="107"/>
      <c r="B947" s="107"/>
      <c r="C947" s="107"/>
      <c r="D947" s="107"/>
      <c r="E947" s="107"/>
      <c r="F947" s="107"/>
      <c r="G947" s="479"/>
      <c r="H947" s="107"/>
      <c r="I947" s="107"/>
      <c r="J947" s="107"/>
      <c r="K947" s="107"/>
      <c r="L947" s="107"/>
      <c r="M947" s="109"/>
      <c r="N947" s="109"/>
      <c r="O947" s="107"/>
      <c r="P947" s="107"/>
      <c r="Q947" s="107"/>
      <c r="R947" s="107"/>
      <c r="S947" s="107"/>
      <c r="T947" s="107"/>
      <c r="U947" s="107"/>
      <c r="V947" s="107"/>
      <c r="W947" s="107"/>
      <c r="X947" s="107"/>
      <c r="Y947" s="107"/>
      <c r="Z947" s="107"/>
    </row>
    <row r="948" spans="1:26" ht="15.75" customHeight="1">
      <c r="A948" s="107"/>
      <c r="B948" s="107"/>
      <c r="C948" s="107"/>
      <c r="D948" s="107"/>
      <c r="E948" s="107"/>
      <c r="F948" s="107"/>
      <c r="G948" s="479"/>
      <c r="H948" s="107"/>
      <c r="I948" s="107"/>
      <c r="J948" s="107"/>
      <c r="K948" s="107"/>
      <c r="L948" s="107"/>
      <c r="M948" s="109"/>
      <c r="N948" s="109"/>
      <c r="O948" s="107"/>
      <c r="P948" s="107"/>
      <c r="Q948" s="107"/>
      <c r="R948" s="107"/>
      <c r="S948" s="107"/>
      <c r="T948" s="107"/>
      <c r="U948" s="107"/>
      <c r="V948" s="107"/>
      <c r="W948" s="107"/>
      <c r="X948" s="107"/>
      <c r="Y948" s="107"/>
      <c r="Z948" s="107"/>
    </row>
    <row r="949" spans="1:26" ht="15.75" customHeight="1">
      <c r="A949" s="107"/>
      <c r="B949" s="107"/>
      <c r="C949" s="107"/>
      <c r="D949" s="107"/>
      <c r="E949" s="107"/>
      <c r="F949" s="107"/>
      <c r="G949" s="479"/>
      <c r="H949" s="107"/>
      <c r="I949" s="107"/>
      <c r="J949" s="107"/>
      <c r="K949" s="107"/>
      <c r="L949" s="107"/>
      <c r="M949" s="109"/>
      <c r="N949" s="109"/>
      <c r="O949" s="107"/>
      <c r="P949" s="107"/>
      <c r="Q949" s="107"/>
      <c r="R949" s="107"/>
      <c r="S949" s="107"/>
      <c r="T949" s="107"/>
      <c r="U949" s="107"/>
      <c r="V949" s="107"/>
      <c r="W949" s="107"/>
      <c r="X949" s="107"/>
      <c r="Y949" s="107"/>
      <c r="Z949" s="107"/>
    </row>
    <row r="950" spans="1:26" ht="15.75" customHeight="1">
      <c r="A950" s="107"/>
      <c r="B950" s="107"/>
      <c r="C950" s="107"/>
      <c r="D950" s="107"/>
      <c r="E950" s="107"/>
      <c r="F950" s="107"/>
      <c r="G950" s="479"/>
      <c r="H950" s="107"/>
      <c r="I950" s="107"/>
      <c r="J950" s="107"/>
      <c r="K950" s="107"/>
      <c r="L950" s="107"/>
      <c r="M950" s="109"/>
      <c r="N950" s="109"/>
      <c r="O950" s="107"/>
      <c r="P950" s="107"/>
      <c r="Q950" s="107"/>
      <c r="R950" s="107"/>
      <c r="S950" s="107"/>
      <c r="T950" s="107"/>
      <c r="U950" s="107"/>
      <c r="V950" s="107"/>
      <c r="W950" s="107"/>
      <c r="X950" s="107"/>
      <c r="Y950" s="107"/>
      <c r="Z950" s="107"/>
    </row>
    <row r="951" spans="1:26" ht="15.75" customHeight="1">
      <c r="A951" s="107"/>
      <c r="B951" s="107"/>
      <c r="C951" s="107"/>
      <c r="D951" s="107"/>
      <c r="E951" s="107"/>
      <c r="F951" s="107"/>
      <c r="G951" s="479"/>
      <c r="H951" s="107"/>
      <c r="I951" s="107"/>
      <c r="J951" s="107"/>
      <c r="K951" s="107"/>
      <c r="L951" s="107"/>
      <c r="M951" s="109"/>
      <c r="N951" s="109"/>
      <c r="O951" s="107"/>
      <c r="P951" s="107"/>
      <c r="Q951" s="107"/>
      <c r="R951" s="107"/>
      <c r="S951" s="107"/>
      <c r="T951" s="107"/>
      <c r="U951" s="107"/>
      <c r="V951" s="107"/>
      <c r="W951" s="107"/>
      <c r="X951" s="107"/>
      <c r="Y951" s="107"/>
      <c r="Z951" s="107"/>
    </row>
    <row r="952" spans="1:26" ht="15.75" customHeight="1">
      <c r="A952" s="107"/>
      <c r="B952" s="107"/>
      <c r="C952" s="107"/>
      <c r="D952" s="107"/>
      <c r="E952" s="107"/>
      <c r="F952" s="107"/>
      <c r="G952" s="479"/>
      <c r="H952" s="107"/>
      <c r="I952" s="107"/>
      <c r="J952" s="107"/>
      <c r="K952" s="107"/>
      <c r="L952" s="107"/>
      <c r="M952" s="109"/>
      <c r="N952" s="109"/>
      <c r="O952" s="107"/>
      <c r="P952" s="107"/>
      <c r="Q952" s="107"/>
      <c r="R952" s="107"/>
      <c r="S952" s="107"/>
      <c r="T952" s="107"/>
      <c r="U952" s="107"/>
      <c r="V952" s="107"/>
      <c r="W952" s="107"/>
      <c r="X952" s="107"/>
      <c r="Y952" s="107"/>
      <c r="Z952" s="107"/>
    </row>
    <row r="953" spans="1:26" ht="15.75" customHeight="1">
      <c r="A953" s="107"/>
      <c r="B953" s="107"/>
      <c r="C953" s="107"/>
      <c r="D953" s="107"/>
      <c r="E953" s="107"/>
      <c r="F953" s="107"/>
      <c r="G953" s="479"/>
      <c r="H953" s="107"/>
      <c r="I953" s="107"/>
      <c r="J953" s="107"/>
      <c r="K953" s="107"/>
      <c r="L953" s="107"/>
      <c r="M953" s="109"/>
      <c r="N953" s="109"/>
      <c r="O953" s="107"/>
      <c r="P953" s="107"/>
      <c r="Q953" s="107"/>
      <c r="R953" s="107"/>
      <c r="S953" s="107"/>
      <c r="T953" s="107"/>
      <c r="U953" s="107"/>
      <c r="V953" s="107"/>
      <c r="W953" s="107"/>
      <c r="X953" s="107"/>
      <c r="Y953" s="107"/>
      <c r="Z953" s="107"/>
    </row>
    <row r="954" spans="1:26" ht="15.75" customHeight="1">
      <c r="A954" s="107"/>
      <c r="B954" s="107"/>
      <c r="C954" s="107"/>
      <c r="D954" s="107"/>
      <c r="E954" s="107"/>
      <c r="F954" s="107"/>
      <c r="G954" s="479"/>
      <c r="H954" s="107"/>
      <c r="I954" s="107"/>
      <c r="J954" s="107"/>
      <c r="K954" s="107"/>
      <c r="L954" s="107"/>
      <c r="M954" s="109"/>
      <c r="N954" s="109"/>
      <c r="O954" s="107"/>
      <c r="P954" s="107"/>
      <c r="Q954" s="107"/>
      <c r="R954" s="107"/>
      <c r="S954" s="107"/>
      <c r="T954" s="107"/>
      <c r="U954" s="107"/>
      <c r="V954" s="107"/>
      <c r="W954" s="107"/>
      <c r="X954" s="107"/>
      <c r="Y954" s="107"/>
      <c r="Z954" s="107"/>
    </row>
    <row r="955" spans="1:26" ht="15.75" customHeight="1">
      <c r="A955" s="107"/>
      <c r="B955" s="107"/>
      <c r="C955" s="107"/>
      <c r="D955" s="107"/>
      <c r="E955" s="107"/>
      <c r="F955" s="107"/>
      <c r="G955" s="479"/>
      <c r="H955" s="107"/>
      <c r="I955" s="107"/>
      <c r="J955" s="107"/>
      <c r="K955" s="107"/>
      <c r="L955" s="107"/>
      <c r="M955" s="109"/>
      <c r="N955" s="109"/>
      <c r="O955" s="107"/>
      <c r="P955" s="107"/>
      <c r="Q955" s="107"/>
      <c r="R955" s="107"/>
      <c r="S955" s="107"/>
      <c r="T955" s="107"/>
      <c r="U955" s="107"/>
      <c r="V955" s="107"/>
      <c r="W955" s="107"/>
      <c r="X955" s="107"/>
      <c r="Y955" s="107"/>
      <c r="Z955" s="107"/>
    </row>
    <row r="956" spans="1:26" ht="15.75" customHeight="1">
      <c r="A956" s="107"/>
      <c r="B956" s="107"/>
      <c r="C956" s="107"/>
      <c r="D956" s="107"/>
      <c r="E956" s="107"/>
      <c r="F956" s="107"/>
      <c r="G956" s="479"/>
      <c r="H956" s="107"/>
      <c r="I956" s="107"/>
      <c r="J956" s="107"/>
      <c r="K956" s="107"/>
      <c r="L956" s="107"/>
      <c r="M956" s="109"/>
      <c r="N956" s="109"/>
      <c r="O956" s="107"/>
      <c r="P956" s="107"/>
      <c r="Q956" s="107"/>
      <c r="R956" s="107"/>
      <c r="S956" s="107"/>
      <c r="T956" s="107"/>
      <c r="U956" s="107"/>
      <c r="V956" s="107"/>
      <c r="W956" s="107"/>
      <c r="X956" s="107"/>
      <c r="Y956" s="107"/>
      <c r="Z956" s="107"/>
    </row>
    <row r="957" spans="1:26" ht="15.75" customHeight="1">
      <c r="A957" s="107"/>
      <c r="B957" s="107"/>
      <c r="C957" s="107"/>
      <c r="D957" s="107"/>
      <c r="E957" s="107"/>
      <c r="F957" s="107"/>
      <c r="G957" s="479"/>
      <c r="H957" s="107"/>
      <c r="I957" s="107"/>
      <c r="J957" s="107"/>
      <c r="K957" s="107"/>
      <c r="L957" s="107"/>
      <c r="M957" s="109"/>
      <c r="N957" s="109"/>
      <c r="O957" s="107"/>
      <c r="P957" s="107"/>
      <c r="Q957" s="107"/>
      <c r="R957" s="107"/>
      <c r="S957" s="107"/>
      <c r="T957" s="107"/>
      <c r="U957" s="107"/>
      <c r="V957" s="107"/>
      <c r="W957" s="107"/>
      <c r="X957" s="107"/>
      <c r="Y957" s="107"/>
      <c r="Z957" s="107"/>
    </row>
    <row r="958" spans="1:26" ht="15.75" customHeight="1">
      <c r="A958" s="107"/>
      <c r="B958" s="107"/>
      <c r="C958" s="107"/>
      <c r="D958" s="107"/>
      <c r="E958" s="107"/>
      <c r="F958" s="107"/>
      <c r="G958" s="479"/>
      <c r="H958" s="107"/>
      <c r="I958" s="107"/>
      <c r="J958" s="107"/>
      <c r="K958" s="107"/>
      <c r="L958" s="107"/>
      <c r="M958" s="109"/>
      <c r="N958" s="109"/>
      <c r="O958" s="107"/>
      <c r="P958" s="107"/>
      <c r="Q958" s="107"/>
      <c r="R958" s="107"/>
      <c r="S958" s="107"/>
      <c r="T958" s="107"/>
      <c r="U958" s="107"/>
      <c r="V958" s="107"/>
      <c r="W958" s="107"/>
      <c r="X958" s="107"/>
      <c r="Y958" s="107"/>
      <c r="Z958" s="107"/>
    </row>
    <row r="959" spans="1:26" ht="15.75" customHeight="1">
      <c r="A959" s="107"/>
      <c r="B959" s="107"/>
      <c r="C959" s="107"/>
      <c r="D959" s="107"/>
      <c r="E959" s="107"/>
      <c r="F959" s="107"/>
      <c r="G959" s="479"/>
      <c r="H959" s="107"/>
      <c r="I959" s="107"/>
      <c r="J959" s="107"/>
      <c r="K959" s="107"/>
      <c r="L959" s="107"/>
      <c r="M959" s="109"/>
      <c r="N959" s="109"/>
      <c r="O959" s="107"/>
      <c r="P959" s="107"/>
      <c r="Q959" s="107"/>
      <c r="R959" s="107"/>
      <c r="S959" s="107"/>
      <c r="T959" s="107"/>
      <c r="U959" s="107"/>
      <c r="V959" s="107"/>
      <c r="W959" s="107"/>
      <c r="X959" s="107"/>
      <c r="Y959" s="107"/>
      <c r="Z959" s="107"/>
    </row>
    <row r="960" spans="1:26" ht="15.75" customHeight="1">
      <c r="A960" s="107"/>
      <c r="B960" s="107"/>
      <c r="C960" s="107"/>
      <c r="D960" s="107"/>
      <c r="E960" s="107"/>
      <c r="F960" s="107"/>
      <c r="G960" s="479"/>
      <c r="H960" s="107"/>
      <c r="I960" s="107"/>
      <c r="J960" s="107"/>
      <c r="K960" s="107"/>
      <c r="L960" s="107"/>
      <c r="M960" s="109"/>
      <c r="N960" s="109"/>
      <c r="O960" s="107"/>
      <c r="P960" s="107"/>
      <c r="Q960" s="107"/>
      <c r="R960" s="107"/>
      <c r="S960" s="107"/>
      <c r="T960" s="107"/>
      <c r="U960" s="107"/>
      <c r="V960" s="107"/>
      <c r="W960" s="107"/>
      <c r="X960" s="107"/>
      <c r="Y960" s="107"/>
      <c r="Z960" s="107"/>
    </row>
    <row r="961" spans="1:26" ht="15.75" customHeight="1">
      <c r="A961" s="107"/>
      <c r="B961" s="107"/>
      <c r="C961" s="107"/>
      <c r="D961" s="107"/>
      <c r="E961" s="107"/>
      <c r="F961" s="107"/>
      <c r="G961" s="479"/>
      <c r="H961" s="107"/>
      <c r="I961" s="107"/>
      <c r="J961" s="107"/>
      <c r="K961" s="107"/>
      <c r="L961" s="107"/>
      <c r="M961" s="109"/>
      <c r="N961" s="109"/>
      <c r="O961" s="107"/>
      <c r="P961" s="107"/>
      <c r="Q961" s="107"/>
      <c r="R961" s="107"/>
      <c r="S961" s="107"/>
      <c r="T961" s="107"/>
      <c r="U961" s="107"/>
      <c r="V961" s="107"/>
      <c r="W961" s="107"/>
      <c r="X961" s="107"/>
      <c r="Y961" s="107"/>
      <c r="Z961" s="107"/>
    </row>
    <row r="962" spans="1:26" ht="15.75" customHeight="1">
      <c r="A962" s="107"/>
      <c r="B962" s="107"/>
      <c r="C962" s="107"/>
      <c r="D962" s="107"/>
      <c r="E962" s="107"/>
      <c r="F962" s="107"/>
      <c r="G962" s="479"/>
      <c r="H962" s="107"/>
      <c r="I962" s="107"/>
      <c r="J962" s="107"/>
      <c r="K962" s="107"/>
      <c r="L962" s="107"/>
      <c r="M962" s="109"/>
      <c r="N962" s="109"/>
      <c r="O962" s="107"/>
      <c r="P962" s="107"/>
      <c r="Q962" s="107"/>
      <c r="R962" s="107"/>
      <c r="S962" s="107"/>
      <c r="T962" s="107"/>
      <c r="U962" s="107"/>
      <c r="V962" s="107"/>
      <c r="W962" s="107"/>
      <c r="X962" s="107"/>
      <c r="Y962" s="107"/>
      <c r="Z962" s="107"/>
    </row>
    <row r="963" spans="1:26" ht="15.75" customHeight="1">
      <c r="A963" s="107"/>
      <c r="B963" s="107"/>
      <c r="C963" s="107"/>
      <c r="D963" s="107"/>
      <c r="E963" s="107"/>
      <c r="F963" s="107"/>
      <c r="G963" s="479"/>
      <c r="H963" s="107"/>
      <c r="I963" s="107"/>
      <c r="J963" s="107"/>
      <c r="K963" s="107"/>
      <c r="L963" s="107"/>
      <c r="M963" s="109"/>
      <c r="N963" s="109"/>
      <c r="O963" s="107"/>
      <c r="P963" s="107"/>
      <c r="Q963" s="107"/>
      <c r="R963" s="107"/>
      <c r="S963" s="107"/>
      <c r="T963" s="107"/>
      <c r="U963" s="107"/>
      <c r="V963" s="107"/>
      <c r="W963" s="107"/>
      <c r="X963" s="107"/>
      <c r="Y963" s="107"/>
      <c r="Z963" s="107"/>
    </row>
    <row r="964" spans="1:26" ht="15.75" customHeight="1">
      <c r="A964" s="107"/>
      <c r="B964" s="107"/>
      <c r="C964" s="107"/>
      <c r="D964" s="107"/>
      <c r="E964" s="107"/>
      <c r="F964" s="107"/>
      <c r="G964" s="479"/>
      <c r="H964" s="107"/>
      <c r="I964" s="107"/>
      <c r="J964" s="107"/>
      <c r="K964" s="107"/>
      <c r="L964" s="107"/>
      <c r="M964" s="109"/>
      <c r="N964" s="109"/>
      <c r="O964" s="107"/>
      <c r="P964" s="107"/>
      <c r="Q964" s="107"/>
      <c r="R964" s="107"/>
      <c r="S964" s="107"/>
      <c r="T964" s="107"/>
      <c r="U964" s="107"/>
      <c r="V964" s="107"/>
      <c r="W964" s="107"/>
      <c r="X964" s="107"/>
      <c r="Y964" s="107"/>
      <c r="Z964" s="107"/>
    </row>
    <row r="965" spans="1:26" ht="15.75" customHeight="1">
      <c r="A965" s="107"/>
      <c r="B965" s="107"/>
      <c r="C965" s="107"/>
      <c r="D965" s="107"/>
      <c r="E965" s="107"/>
      <c r="F965" s="107"/>
      <c r="G965" s="479"/>
      <c r="H965" s="107"/>
      <c r="I965" s="107"/>
      <c r="J965" s="107"/>
      <c r="K965" s="107"/>
      <c r="L965" s="107"/>
      <c r="M965" s="109"/>
      <c r="N965" s="109"/>
      <c r="O965" s="107"/>
      <c r="P965" s="107"/>
      <c r="Q965" s="107"/>
      <c r="R965" s="107"/>
      <c r="S965" s="107"/>
      <c r="T965" s="107"/>
      <c r="U965" s="107"/>
      <c r="V965" s="107"/>
      <c r="W965" s="107"/>
      <c r="X965" s="107"/>
      <c r="Y965" s="107"/>
      <c r="Z965" s="107"/>
    </row>
    <row r="966" spans="1:26" ht="15.75" customHeight="1">
      <c r="A966" s="107"/>
      <c r="B966" s="107"/>
      <c r="C966" s="107"/>
      <c r="D966" s="107"/>
      <c r="E966" s="107"/>
      <c r="F966" s="107"/>
      <c r="G966" s="479"/>
      <c r="H966" s="107"/>
      <c r="I966" s="107"/>
      <c r="J966" s="107"/>
      <c r="K966" s="107"/>
      <c r="L966" s="107"/>
      <c r="M966" s="109"/>
      <c r="N966" s="109"/>
      <c r="O966" s="107"/>
      <c r="P966" s="107"/>
      <c r="Q966" s="107"/>
      <c r="R966" s="107"/>
      <c r="S966" s="107"/>
      <c r="T966" s="107"/>
      <c r="U966" s="107"/>
      <c r="V966" s="107"/>
      <c r="W966" s="107"/>
      <c r="X966" s="107"/>
      <c r="Y966" s="107"/>
      <c r="Z966" s="107"/>
    </row>
    <row r="967" spans="1:26" ht="15.75" customHeight="1">
      <c r="A967" s="107"/>
      <c r="B967" s="107"/>
      <c r="C967" s="107"/>
      <c r="D967" s="107"/>
      <c r="E967" s="107"/>
      <c r="F967" s="107"/>
      <c r="G967" s="479"/>
      <c r="H967" s="107"/>
      <c r="I967" s="107"/>
      <c r="J967" s="107"/>
      <c r="K967" s="107"/>
      <c r="L967" s="107"/>
      <c r="M967" s="109"/>
      <c r="N967" s="109"/>
      <c r="O967" s="107"/>
      <c r="P967" s="107"/>
      <c r="Q967" s="107"/>
      <c r="R967" s="107"/>
      <c r="S967" s="107"/>
      <c r="T967" s="107"/>
      <c r="U967" s="107"/>
      <c r="V967" s="107"/>
      <c r="W967" s="107"/>
      <c r="X967" s="107"/>
      <c r="Y967" s="107"/>
      <c r="Z967" s="107"/>
    </row>
    <row r="968" spans="1:26" ht="15.75" customHeight="1">
      <c r="A968" s="107"/>
      <c r="B968" s="107"/>
      <c r="C968" s="107"/>
      <c r="D968" s="107"/>
      <c r="E968" s="107"/>
      <c r="F968" s="107"/>
      <c r="G968" s="479"/>
      <c r="H968" s="107"/>
      <c r="I968" s="107"/>
      <c r="J968" s="107"/>
      <c r="K968" s="107"/>
      <c r="L968" s="107"/>
      <c r="M968" s="109"/>
      <c r="N968" s="109"/>
      <c r="O968" s="107"/>
      <c r="P968" s="107"/>
      <c r="Q968" s="107"/>
      <c r="R968" s="107"/>
      <c r="S968" s="107"/>
      <c r="T968" s="107"/>
      <c r="U968" s="107"/>
      <c r="V968" s="107"/>
      <c r="W968" s="107"/>
      <c r="X968" s="107"/>
      <c r="Y968" s="107"/>
      <c r="Z968" s="107"/>
    </row>
    <row r="969" spans="1:26" ht="15.75" customHeight="1">
      <c r="A969" s="107"/>
      <c r="B969" s="107"/>
      <c r="C969" s="107"/>
      <c r="D969" s="107"/>
      <c r="E969" s="107"/>
      <c r="F969" s="107"/>
      <c r="G969" s="479"/>
      <c r="H969" s="107"/>
      <c r="I969" s="107"/>
      <c r="J969" s="107"/>
      <c r="K969" s="107"/>
      <c r="L969" s="107"/>
      <c r="M969" s="109"/>
      <c r="N969" s="109"/>
      <c r="O969" s="107"/>
      <c r="P969" s="107"/>
      <c r="Q969" s="107"/>
      <c r="R969" s="107"/>
      <c r="S969" s="107"/>
      <c r="T969" s="107"/>
      <c r="U969" s="107"/>
      <c r="V969" s="107"/>
      <c r="W969" s="107"/>
      <c r="X969" s="107"/>
      <c r="Y969" s="107"/>
      <c r="Z969" s="107"/>
    </row>
    <row r="970" spans="1:26" ht="15.75" customHeight="1">
      <c r="A970" s="107"/>
      <c r="B970" s="107"/>
      <c r="C970" s="107"/>
      <c r="D970" s="107"/>
      <c r="E970" s="107"/>
      <c r="F970" s="107"/>
      <c r="G970" s="479"/>
      <c r="H970" s="107"/>
      <c r="I970" s="107"/>
      <c r="J970" s="107"/>
      <c r="K970" s="107"/>
      <c r="L970" s="107"/>
      <c r="M970" s="109"/>
      <c r="N970" s="109"/>
      <c r="O970" s="107"/>
      <c r="P970" s="107"/>
      <c r="Q970" s="107"/>
      <c r="R970" s="107"/>
      <c r="S970" s="107"/>
      <c r="T970" s="107"/>
      <c r="U970" s="107"/>
      <c r="V970" s="107"/>
      <c r="W970" s="107"/>
      <c r="X970" s="107"/>
      <c r="Y970" s="107"/>
      <c r="Z970" s="107"/>
    </row>
    <row r="971" spans="1:26" ht="15.75" customHeight="1">
      <c r="A971" s="107"/>
      <c r="B971" s="107"/>
      <c r="C971" s="107"/>
      <c r="D971" s="107"/>
      <c r="E971" s="107"/>
      <c r="F971" s="107"/>
      <c r="G971" s="479"/>
      <c r="H971" s="107"/>
      <c r="I971" s="107"/>
      <c r="J971" s="107"/>
      <c r="K971" s="107"/>
      <c r="L971" s="107"/>
      <c r="M971" s="109"/>
      <c r="N971" s="109"/>
      <c r="O971" s="107"/>
      <c r="P971" s="107"/>
      <c r="Q971" s="107"/>
      <c r="R971" s="107"/>
      <c r="S971" s="107"/>
      <c r="T971" s="107"/>
      <c r="U971" s="107"/>
      <c r="V971" s="107"/>
      <c r="W971" s="107"/>
      <c r="X971" s="107"/>
      <c r="Y971" s="107"/>
      <c r="Z971" s="107"/>
    </row>
    <row r="972" spans="1:26" ht="15.75" customHeight="1">
      <c r="A972" s="107"/>
      <c r="B972" s="107"/>
      <c r="C972" s="107"/>
      <c r="D972" s="107"/>
      <c r="E972" s="107"/>
      <c r="F972" s="107"/>
      <c r="G972" s="479"/>
      <c r="H972" s="107"/>
      <c r="I972" s="107"/>
      <c r="J972" s="107"/>
      <c r="K972" s="107"/>
      <c r="L972" s="107"/>
      <c r="M972" s="109"/>
      <c r="N972" s="109"/>
      <c r="O972" s="107"/>
      <c r="P972" s="107"/>
      <c r="Q972" s="107"/>
      <c r="R972" s="107"/>
      <c r="S972" s="107"/>
      <c r="T972" s="107"/>
      <c r="U972" s="107"/>
      <c r="V972" s="107"/>
      <c r="W972" s="107"/>
      <c r="X972" s="107"/>
      <c r="Y972" s="107"/>
      <c r="Z972" s="107"/>
    </row>
    <row r="973" spans="1:26" ht="15.75" customHeight="1">
      <c r="A973" s="107"/>
      <c r="B973" s="107"/>
      <c r="C973" s="107"/>
      <c r="D973" s="107"/>
      <c r="E973" s="107"/>
      <c r="F973" s="107"/>
      <c r="G973" s="479"/>
      <c r="H973" s="107"/>
      <c r="I973" s="107"/>
      <c r="J973" s="107"/>
      <c r="K973" s="107"/>
      <c r="L973" s="107"/>
      <c r="M973" s="109"/>
      <c r="N973" s="109"/>
      <c r="O973" s="107"/>
      <c r="P973" s="107"/>
      <c r="Q973" s="107"/>
      <c r="R973" s="107"/>
      <c r="S973" s="107"/>
      <c r="T973" s="107"/>
      <c r="U973" s="107"/>
      <c r="V973" s="107"/>
      <c r="W973" s="107"/>
      <c r="X973" s="107"/>
      <c r="Y973" s="107"/>
      <c r="Z973" s="107"/>
    </row>
    <row r="974" spans="1:26" ht="15.75" customHeight="1">
      <c r="A974" s="107"/>
      <c r="B974" s="107"/>
      <c r="C974" s="107"/>
      <c r="D974" s="107"/>
      <c r="E974" s="107"/>
      <c r="F974" s="107"/>
      <c r="G974" s="479"/>
      <c r="H974" s="107"/>
      <c r="I974" s="107"/>
      <c r="J974" s="107"/>
      <c r="K974" s="107"/>
      <c r="L974" s="107"/>
      <c r="M974" s="109"/>
      <c r="N974" s="109"/>
      <c r="O974" s="107"/>
      <c r="P974" s="107"/>
      <c r="Q974" s="107"/>
      <c r="R974" s="107"/>
      <c r="S974" s="107"/>
      <c r="T974" s="107"/>
      <c r="U974" s="107"/>
      <c r="V974" s="107"/>
      <c r="W974" s="107"/>
      <c r="X974" s="107"/>
      <c r="Y974" s="107"/>
      <c r="Z974" s="107"/>
    </row>
    <row r="975" spans="1:26" ht="15.75" customHeight="1">
      <c r="A975" s="107"/>
      <c r="B975" s="107"/>
      <c r="C975" s="107"/>
      <c r="D975" s="107"/>
      <c r="E975" s="107"/>
      <c r="F975" s="107"/>
      <c r="G975" s="479"/>
      <c r="H975" s="107"/>
      <c r="I975" s="107"/>
      <c r="J975" s="107"/>
      <c r="K975" s="107"/>
      <c r="L975" s="107"/>
      <c r="M975" s="109"/>
      <c r="N975" s="109"/>
      <c r="O975" s="107"/>
      <c r="P975" s="107"/>
      <c r="Q975" s="107"/>
      <c r="R975" s="107"/>
      <c r="S975" s="107"/>
      <c r="T975" s="107"/>
      <c r="U975" s="107"/>
      <c r="V975" s="107"/>
      <c r="W975" s="107"/>
      <c r="X975" s="107"/>
      <c r="Y975" s="107"/>
      <c r="Z975" s="107"/>
    </row>
    <row r="976" spans="1:26" ht="15.75" customHeight="1">
      <c r="A976" s="107"/>
      <c r="B976" s="107"/>
      <c r="C976" s="107"/>
      <c r="D976" s="107"/>
      <c r="E976" s="107"/>
      <c r="F976" s="107"/>
      <c r="G976" s="479"/>
      <c r="H976" s="107"/>
      <c r="I976" s="107"/>
      <c r="J976" s="107"/>
      <c r="K976" s="107"/>
      <c r="L976" s="107"/>
      <c r="M976" s="109"/>
      <c r="N976" s="109"/>
      <c r="O976" s="107"/>
      <c r="P976" s="107"/>
      <c r="Q976" s="107"/>
      <c r="R976" s="107"/>
      <c r="S976" s="107"/>
      <c r="T976" s="107"/>
      <c r="U976" s="107"/>
      <c r="V976" s="107"/>
      <c r="W976" s="107"/>
      <c r="X976" s="107"/>
      <c r="Y976" s="107"/>
      <c r="Z976" s="107"/>
    </row>
    <row r="977" spans="1:26" ht="15.75" customHeight="1">
      <c r="A977" s="107"/>
      <c r="B977" s="107"/>
      <c r="C977" s="107"/>
      <c r="D977" s="107"/>
      <c r="E977" s="107"/>
      <c r="F977" s="107"/>
      <c r="G977" s="479"/>
      <c r="H977" s="107"/>
      <c r="I977" s="107"/>
      <c r="J977" s="107"/>
      <c r="K977" s="107"/>
      <c r="L977" s="107"/>
      <c r="M977" s="109"/>
      <c r="N977" s="109"/>
      <c r="O977" s="107"/>
      <c r="P977" s="107"/>
      <c r="Q977" s="107"/>
      <c r="R977" s="107"/>
      <c r="S977" s="107"/>
      <c r="T977" s="107"/>
      <c r="U977" s="107"/>
      <c r="V977" s="107"/>
      <c r="W977" s="107"/>
      <c r="X977" s="107"/>
      <c r="Y977" s="107"/>
      <c r="Z977" s="107"/>
    </row>
    <row r="978" spans="1:26" ht="15.75" customHeight="1">
      <c r="A978" s="107"/>
      <c r="B978" s="107"/>
      <c r="C978" s="107"/>
      <c r="D978" s="107"/>
      <c r="E978" s="107"/>
      <c r="F978" s="107"/>
      <c r="G978" s="479"/>
      <c r="H978" s="107"/>
      <c r="I978" s="107"/>
      <c r="J978" s="107"/>
      <c r="K978" s="107"/>
      <c r="L978" s="107"/>
      <c r="M978" s="109"/>
      <c r="N978" s="109"/>
      <c r="O978" s="107"/>
      <c r="P978" s="107"/>
      <c r="Q978" s="107"/>
      <c r="R978" s="107"/>
      <c r="S978" s="107"/>
      <c r="T978" s="107"/>
      <c r="U978" s="107"/>
      <c r="V978" s="107"/>
      <c r="W978" s="107"/>
      <c r="X978" s="107"/>
      <c r="Y978" s="107"/>
      <c r="Z978" s="107"/>
    </row>
    <row r="979" spans="1:26" ht="15.75" customHeight="1">
      <c r="A979" s="107"/>
      <c r="B979" s="107"/>
      <c r="C979" s="107"/>
      <c r="D979" s="107"/>
      <c r="E979" s="107"/>
      <c r="F979" s="107"/>
      <c r="G979" s="479"/>
      <c r="H979" s="107"/>
      <c r="I979" s="107"/>
      <c r="J979" s="107"/>
      <c r="K979" s="107"/>
      <c r="L979" s="107"/>
      <c r="M979" s="109"/>
      <c r="N979" s="109"/>
      <c r="O979" s="107"/>
      <c r="P979" s="107"/>
      <c r="Q979" s="107"/>
      <c r="R979" s="107"/>
      <c r="S979" s="107"/>
      <c r="T979" s="107"/>
      <c r="U979" s="107"/>
      <c r="V979" s="107"/>
      <c r="W979" s="107"/>
      <c r="X979" s="107"/>
      <c r="Y979" s="107"/>
      <c r="Z979" s="107"/>
    </row>
    <row r="980" spans="1:26" ht="15.75" customHeight="1">
      <c r="A980" s="107"/>
      <c r="B980" s="107"/>
      <c r="C980" s="107"/>
      <c r="D980" s="107"/>
      <c r="E980" s="107"/>
      <c r="F980" s="107"/>
      <c r="G980" s="479"/>
      <c r="H980" s="107"/>
      <c r="I980" s="107"/>
      <c r="J980" s="107"/>
      <c r="K980" s="107"/>
      <c r="L980" s="107"/>
      <c r="M980" s="109"/>
      <c r="N980" s="109"/>
      <c r="O980" s="107"/>
      <c r="P980" s="107"/>
      <c r="Q980" s="107"/>
      <c r="R980" s="107"/>
      <c r="S980" s="107"/>
      <c r="T980" s="107"/>
      <c r="U980" s="107"/>
      <c r="V980" s="107"/>
      <c r="W980" s="107"/>
      <c r="X980" s="107"/>
      <c r="Y980" s="107"/>
      <c r="Z980" s="107"/>
    </row>
    <row r="981" spans="1:26" ht="15.75" customHeight="1">
      <c r="A981" s="107"/>
      <c r="B981" s="107"/>
      <c r="C981" s="107"/>
      <c r="D981" s="107"/>
      <c r="E981" s="107"/>
      <c r="F981" s="107"/>
      <c r="G981" s="479"/>
      <c r="H981" s="107"/>
      <c r="I981" s="107"/>
      <c r="J981" s="107"/>
      <c r="K981" s="107"/>
      <c r="L981" s="107"/>
      <c r="M981" s="109"/>
      <c r="N981" s="109"/>
      <c r="O981" s="107"/>
      <c r="P981" s="107"/>
      <c r="Q981" s="107"/>
      <c r="R981" s="107"/>
      <c r="S981" s="107"/>
      <c r="T981" s="107"/>
      <c r="U981" s="107"/>
      <c r="V981" s="107"/>
      <c r="W981" s="107"/>
      <c r="X981" s="107"/>
      <c r="Y981" s="107"/>
      <c r="Z981" s="107"/>
    </row>
    <row r="982" spans="1:26" ht="15.75" customHeight="1">
      <c r="A982" s="107"/>
      <c r="B982" s="107"/>
      <c r="C982" s="107"/>
      <c r="D982" s="107"/>
      <c r="E982" s="107"/>
      <c r="F982" s="107"/>
      <c r="G982" s="479"/>
      <c r="H982" s="107"/>
      <c r="I982" s="107"/>
      <c r="J982" s="107"/>
      <c r="K982" s="107"/>
      <c r="L982" s="107"/>
      <c r="M982" s="109"/>
      <c r="N982" s="109"/>
      <c r="O982" s="107"/>
      <c r="P982" s="107"/>
      <c r="Q982" s="107"/>
      <c r="R982" s="107"/>
      <c r="S982" s="107"/>
      <c r="T982" s="107"/>
      <c r="U982" s="107"/>
      <c r="V982" s="107"/>
      <c r="W982" s="107"/>
      <c r="X982" s="107"/>
      <c r="Y982" s="107"/>
      <c r="Z982" s="107"/>
    </row>
    <row r="983" spans="1:26" ht="15.75" customHeight="1">
      <c r="A983" s="107"/>
      <c r="B983" s="107"/>
      <c r="C983" s="107"/>
      <c r="D983" s="107"/>
      <c r="E983" s="107"/>
      <c r="F983" s="107"/>
      <c r="G983" s="479"/>
      <c r="H983" s="107"/>
      <c r="I983" s="107"/>
      <c r="J983" s="107"/>
      <c r="K983" s="107"/>
      <c r="L983" s="107"/>
      <c r="M983" s="109"/>
      <c r="N983" s="109"/>
      <c r="O983" s="107"/>
      <c r="P983" s="107"/>
      <c r="Q983" s="107"/>
      <c r="R983" s="107"/>
      <c r="S983" s="107"/>
      <c r="T983" s="107"/>
      <c r="U983" s="107"/>
      <c r="V983" s="107"/>
      <c r="W983" s="107"/>
      <c r="X983" s="107"/>
      <c r="Y983" s="107"/>
      <c r="Z983" s="107"/>
    </row>
    <row r="984" spans="1:26" ht="15.75" customHeight="1">
      <c r="A984" s="107"/>
      <c r="B984" s="107"/>
      <c r="C984" s="107"/>
      <c r="D984" s="107"/>
      <c r="E984" s="107"/>
      <c r="F984" s="107"/>
      <c r="G984" s="479"/>
      <c r="H984" s="107"/>
      <c r="I984" s="107"/>
      <c r="J984" s="107"/>
      <c r="K984" s="107"/>
      <c r="L984" s="107"/>
      <c r="M984" s="109"/>
      <c r="N984" s="109"/>
      <c r="O984" s="107"/>
      <c r="P984" s="107"/>
      <c r="Q984" s="107"/>
      <c r="R984" s="107"/>
      <c r="S984" s="107"/>
      <c r="T984" s="107"/>
      <c r="U984" s="107"/>
      <c r="V984" s="107"/>
      <c r="W984" s="107"/>
      <c r="X984" s="107"/>
      <c r="Y984" s="107"/>
      <c r="Z984" s="107"/>
    </row>
    <row r="985" spans="1:26" ht="15.75" customHeight="1">
      <c r="A985" s="107"/>
      <c r="B985" s="107"/>
      <c r="C985" s="107"/>
      <c r="D985" s="107"/>
      <c r="E985" s="107"/>
      <c r="F985" s="107"/>
      <c r="G985" s="479"/>
      <c r="H985" s="107"/>
      <c r="I985" s="107"/>
      <c r="J985" s="107"/>
      <c r="K985" s="107"/>
      <c r="L985" s="107"/>
      <c r="M985" s="109"/>
      <c r="N985" s="109"/>
      <c r="O985" s="107"/>
      <c r="P985" s="107"/>
      <c r="Q985" s="107"/>
      <c r="R985" s="107"/>
      <c r="S985" s="107"/>
      <c r="T985" s="107"/>
      <c r="U985" s="107"/>
      <c r="V985" s="107"/>
      <c r="W985" s="107"/>
      <c r="X985" s="107"/>
      <c r="Y985" s="107"/>
      <c r="Z985" s="107"/>
    </row>
    <row r="986" spans="1:26" ht="15.75" customHeight="1">
      <c r="A986" s="107"/>
      <c r="B986" s="107"/>
      <c r="C986" s="107"/>
      <c r="D986" s="107"/>
      <c r="E986" s="107"/>
      <c r="F986" s="107"/>
      <c r="G986" s="479"/>
      <c r="H986" s="107"/>
      <c r="I986" s="107"/>
      <c r="J986" s="107"/>
      <c r="K986" s="107"/>
      <c r="L986" s="107"/>
      <c r="M986" s="109"/>
      <c r="N986" s="109"/>
      <c r="O986" s="107"/>
      <c r="P986" s="107"/>
      <c r="Q986" s="107"/>
      <c r="R986" s="107"/>
      <c r="S986" s="107"/>
      <c r="T986" s="107"/>
      <c r="U986" s="107"/>
      <c r="V986" s="107"/>
      <c r="W986" s="107"/>
      <c r="X986" s="107"/>
      <c r="Y986" s="107"/>
      <c r="Z986" s="107"/>
    </row>
    <row r="987" spans="1:26" ht="15.75" customHeight="1">
      <c r="A987" s="107"/>
      <c r="B987" s="107"/>
      <c r="C987" s="107"/>
      <c r="D987" s="107"/>
      <c r="E987" s="107"/>
      <c r="F987" s="107"/>
      <c r="G987" s="479"/>
      <c r="H987" s="107"/>
      <c r="I987" s="107"/>
      <c r="J987" s="107"/>
      <c r="K987" s="107"/>
      <c r="L987" s="107"/>
      <c r="M987" s="109"/>
      <c r="N987" s="109"/>
      <c r="O987" s="107"/>
      <c r="P987" s="107"/>
      <c r="Q987" s="107"/>
      <c r="R987" s="107"/>
      <c r="S987" s="107"/>
      <c r="T987" s="107"/>
      <c r="U987" s="107"/>
      <c r="V987" s="107"/>
      <c r="W987" s="107"/>
      <c r="X987" s="107"/>
      <c r="Y987" s="107"/>
      <c r="Z987" s="107"/>
    </row>
    <row r="988" spans="1:26" ht="15.75" customHeight="1">
      <c r="A988" s="107"/>
      <c r="B988" s="107"/>
      <c r="C988" s="107"/>
      <c r="D988" s="107"/>
      <c r="E988" s="107"/>
      <c r="F988" s="107"/>
      <c r="G988" s="479"/>
      <c r="H988" s="107"/>
      <c r="I988" s="107"/>
      <c r="J988" s="107"/>
      <c r="K988" s="107"/>
      <c r="L988" s="107"/>
      <c r="M988" s="109"/>
      <c r="N988" s="109"/>
      <c r="O988" s="107"/>
      <c r="P988" s="107"/>
      <c r="Q988" s="107"/>
      <c r="R988" s="107"/>
      <c r="S988" s="107"/>
      <c r="T988" s="107"/>
      <c r="U988" s="107"/>
      <c r="V988" s="107"/>
      <c r="W988" s="107"/>
      <c r="X988" s="107"/>
      <c r="Y988" s="107"/>
      <c r="Z988" s="107"/>
    </row>
    <row r="989" spans="1:26" ht="15.75" customHeight="1">
      <c r="A989" s="107"/>
      <c r="B989" s="107"/>
      <c r="C989" s="107"/>
      <c r="D989" s="107"/>
      <c r="E989" s="107"/>
      <c r="F989" s="107"/>
      <c r="G989" s="479"/>
      <c r="H989" s="107"/>
      <c r="I989" s="107"/>
      <c r="J989" s="107"/>
      <c r="K989" s="107"/>
      <c r="L989" s="107"/>
      <c r="M989" s="109"/>
      <c r="N989" s="109"/>
      <c r="O989" s="107"/>
      <c r="P989" s="107"/>
      <c r="Q989" s="107"/>
      <c r="R989" s="107"/>
      <c r="S989" s="107"/>
      <c r="T989" s="107"/>
      <c r="U989" s="107"/>
      <c r="V989" s="107"/>
      <c r="W989" s="107"/>
      <c r="X989" s="107"/>
      <c r="Y989" s="107"/>
      <c r="Z989" s="107"/>
    </row>
    <row r="990" spans="1:26" ht="15.75" customHeight="1">
      <c r="A990" s="107"/>
      <c r="B990" s="107"/>
      <c r="C990" s="107"/>
      <c r="D990" s="107"/>
      <c r="E990" s="107"/>
      <c r="F990" s="107"/>
      <c r="G990" s="479"/>
      <c r="H990" s="107"/>
      <c r="I990" s="107"/>
      <c r="J990" s="107"/>
      <c r="K990" s="107"/>
      <c r="L990" s="107"/>
      <c r="M990" s="109"/>
      <c r="N990" s="109"/>
      <c r="O990" s="107"/>
      <c r="P990" s="107"/>
      <c r="Q990" s="107"/>
      <c r="R990" s="107"/>
      <c r="S990" s="107"/>
      <c r="T990" s="107"/>
      <c r="U990" s="107"/>
      <c r="V990" s="107"/>
      <c r="W990" s="107"/>
      <c r="X990" s="107"/>
      <c r="Y990" s="107"/>
      <c r="Z990" s="107"/>
    </row>
    <row r="991" spans="1:26" ht="15.75" customHeight="1">
      <c r="A991" s="107"/>
      <c r="B991" s="107"/>
      <c r="C991" s="107"/>
      <c r="D991" s="107"/>
      <c r="E991" s="107"/>
      <c r="F991" s="107"/>
      <c r="G991" s="479"/>
      <c r="H991" s="107"/>
      <c r="I991" s="107"/>
      <c r="J991" s="107"/>
      <c r="K991" s="107"/>
      <c r="L991" s="107"/>
      <c r="M991" s="109"/>
      <c r="N991" s="109"/>
      <c r="O991" s="107"/>
      <c r="P991" s="107"/>
      <c r="Q991" s="107"/>
      <c r="R991" s="107"/>
      <c r="S991" s="107"/>
      <c r="T991" s="107"/>
      <c r="U991" s="107"/>
      <c r="V991" s="107"/>
      <c r="W991" s="107"/>
      <c r="X991" s="107"/>
      <c r="Y991" s="107"/>
      <c r="Z991" s="107"/>
    </row>
    <row r="992" spans="1:26" ht="15.75" customHeight="1">
      <c r="A992" s="107"/>
      <c r="B992" s="107"/>
      <c r="C992" s="107"/>
      <c r="D992" s="107"/>
      <c r="E992" s="107"/>
      <c r="F992" s="107"/>
      <c r="G992" s="479"/>
      <c r="H992" s="107"/>
      <c r="I992" s="107"/>
      <c r="J992" s="107"/>
      <c r="K992" s="107"/>
      <c r="L992" s="107"/>
      <c r="M992" s="109"/>
      <c r="N992" s="109"/>
      <c r="O992" s="107"/>
      <c r="P992" s="107"/>
      <c r="Q992" s="107"/>
      <c r="R992" s="107"/>
      <c r="S992" s="107"/>
      <c r="T992" s="107"/>
      <c r="U992" s="107"/>
      <c r="V992" s="107"/>
      <c r="W992" s="107"/>
      <c r="X992" s="107"/>
      <c r="Y992" s="107"/>
      <c r="Z992" s="107"/>
    </row>
    <row r="993" spans="1:26" ht="15.75" customHeight="1">
      <c r="A993" s="107"/>
      <c r="B993" s="107"/>
      <c r="C993" s="107"/>
      <c r="D993" s="107"/>
      <c r="E993" s="107"/>
      <c r="F993" s="107"/>
      <c r="G993" s="479"/>
      <c r="H993" s="107"/>
      <c r="I993" s="107"/>
      <c r="J993" s="107"/>
      <c r="K993" s="107"/>
      <c r="L993" s="107"/>
      <c r="M993" s="109"/>
      <c r="N993" s="109"/>
      <c r="O993" s="107"/>
      <c r="P993" s="107"/>
      <c r="Q993" s="107"/>
      <c r="R993" s="107"/>
      <c r="S993" s="107"/>
      <c r="T993" s="107"/>
      <c r="U993" s="107"/>
      <c r="V993" s="107"/>
      <c r="W993" s="107"/>
      <c r="X993" s="107"/>
      <c r="Y993" s="107"/>
      <c r="Z993" s="107"/>
    </row>
    <row r="994" spans="1:26" ht="15.75" customHeight="1">
      <c r="A994" s="107"/>
      <c r="B994" s="107"/>
      <c r="C994" s="107"/>
      <c r="D994" s="107"/>
      <c r="E994" s="107"/>
      <c r="F994" s="107"/>
      <c r="G994" s="479"/>
      <c r="H994" s="107"/>
      <c r="I994" s="107"/>
      <c r="J994" s="107"/>
      <c r="K994" s="107"/>
      <c r="L994" s="107"/>
      <c r="M994" s="109"/>
      <c r="N994" s="109"/>
      <c r="O994" s="107"/>
      <c r="P994" s="107"/>
      <c r="Q994" s="107"/>
      <c r="R994" s="107"/>
      <c r="S994" s="107"/>
      <c r="T994" s="107"/>
      <c r="U994" s="107"/>
      <c r="V994" s="107"/>
      <c r="W994" s="107"/>
      <c r="X994" s="107"/>
      <c r="Y994" s="107"/>
      <c r="Z994" s="107"/>
    </row>
    <row r="995" spans="1:26" ht="15.75" customHeight="1">
      <c r="A995" s="107"/>
      <c r="B995" s="107"/>
      <c r="C995" s="107"/>
      <c r="D995" s="107"/>
      <c r="E995" s="107"/>
      <c r="F995" s="107"/>
      <c r="G995" s="479"/>
      <c r="H995" s="107"/>
      <c r="I995" s="107"/>
      <c r="J995" s="107"/>
      <c r="K995" s="107"/>
      <c r="L995" s="107"/>
      <c r="M995" s="109"/>
      <c r="N995" s="109"/>
      <c r="O995" s="107"/>
      <c r="P995" s="107"/>
      <c r="Q995" s="107"/>
      <c r="R995" s="107"/>
      <c r="S995" s="107"/>
      <c r="T995" s="107"/>
      <c r="U995" s="107"/>
      <c r="V995" s="107"/>
      <c r="W995" s="107"/>
      <c r="X995" s="107"/>
      <c r="Y995" s="107"/>
      <c r="Z995" s="107"/>
    </row>
    <row r="996" spans="1:26" ht="15.75" customHeight="1">
      <c r="A996" s="107"/>
      <c r="B996" s="107"/>
      <c r="C996" s="107"/>
      <c r="D996" s="107"/>
      <c r="E996" s="107"/>
      <c r="F996" s="107"/>
      <c r="G996" s="479"/>
      <c r="H996" s="107"/>
      <c r="I996" s="107"/>
      <c r="J996" s="107"/>
      <c r="K996" s="107"/>
      <c r="L996" s="107"/>
      <c r="M996" s="109"/>
      <c r="N996" s="109"/>
      <c r="O996" s="107"/>
      <c r="P996" s="107"/>
      <c r="Q996" s="107"/>
      <c r="R996" s="107"/>
      <c r="S996" s="107"/>
      <c r="T996" s="107"/>
      <c r="U996" s="107"/>
      <c r="V996" s="107"/>
      <c r="W996" s="107"/>
      <c r="X996" s="107"/>
      <c r="Y996" s="107"/>
      <c r="Z996" s="107"/>
    </row>
    <row r="997" spans="1:26" ht="15.75" customHeight="1">
      <c r="A997" s="107"/>
      <c r="B997" s="107"/>
      <c r="C997" s="107"/>
      <c r="D997" s="107"/>
      <c r="E997" s="107"/>
      <c r="F997" s="107"/>
      <c r="G997" s="479"/>
      <c r="H997" s="107"/>
      <c r="I997" s="107"/>
      <c r="J997" s="107"/>
      <c r="K997" s="107"/>
      <c r="L997" s="107"/>
      <c r="M997" s="109"/>
      <c r="N997" s="109"/>
      <c r="O997" s="107"/>
      <c r="P997" s="107"/>
      <c r="Q997" s="107"/>
      <c r="R997" s="107"/>
      <c r="S997" s="107"/>
      <c r="T997" s="107"/>
      <c r="U997" s="107"/>
      <c r="V997" s="107"/>
      <c r="W997" s="107"/>
      <c r="X997" s="107"/>
      <c r="Y997" s="107"/>
      <c r="Z997" s="107"/>
    </row>
    <row r="998" spans="1:26" ht="15.75" customHeight="1">
      <c r="A998" s="107"/>
      <c r="B998" s="107"/>
      <c r="C998" s="107"/>
      <c r="D998" s="107"/>
      <c r="E998" s="107"/>
      <c r="F998" s="107"/>
      <c r="G998" s="479"/>
      <c r="H998" s="107"/>
      <c r="I998" s="107"/>
      <c r="J998" s="107"/>
      <c r="K998" s="107"/>
      <c r="L998" s="107"/>
      <c r="M998" s="109"/>
      <c r="N998" s="109"/>
      <c r="O998" s="107"/>
      <c r="P998" s="107"/>
      <c r="Q998" s="107"/>
      <c r="R998" s="107"/>
      <c r="S998" s="107"/>
      <c r="T998" s="107"/>
      <c r="U998" s="107"/>
      <c r="V998" s="107"/>
      <c r="W998" s="107"/>
      <c r="X998" s="107"/>
      <c r="Y998" s="107"/>
      <c r="Z998" s="107"/>
    </row>
    <row r="999" spans="1:26" ht="15.75" customHeight="1">
      <c r="A999" s="107"/>
      <c r="B999" s="107"/>
      <c r="C999" s="107"/>
      <c r="D999" s="107"/>
      <c r="E999" s="107"/>
      <c r="F999" s="107"/>
      <c r="G999" s="479"/>
      <c r="H999" s="107"/>
      <c r="I999" s="107"/>
      <c r="J999" s="107"/>
      <c r="K999" s="107"/>
      <c r="L999" s="107"/>
      <c r="M999" s="109"/>
      <c r="N999" s="109"/>
      <c r="O999" s="107"/>
      <c r="P999" s="107"/>
      <c r="Q999" s="107"/>
      <c r="R999" s="107"/>
      <c r="S999" s="107"/>
      <c r="T999" s="107"/>
      <c r="U999" s="107"/>
      <c r="V999" s="107"/>
      <c r="W999" s="107"/>
      <c r="X999" s="107"/>
      <c r="Y999" s="107"/>
      <c r="Z999" s="107"/>
    </row>
    <row r="1000" spans="1:26" ht="15.75" customHeight="1">
      <c r="A1000" s="107"/>
      <c r="B1000" s="107"/>
      <c r="C1000" s="107"/>
      <c r="D1000" s="107"/>
      <c r="E1000" s="107"/>
      <c r="F1000" s="107"/>
      <c r="G1000" s="479"/>
      <c r="H1000" s="107"/>
      <c r="I1000" s="107"/>
      <c r="J1000" s="107"/>
      <c r="K1000" s="107"/>
      <c r="L1000" s="107"/>
      <c r="M1000" s="109"/>
      <c r="N1000" s="109"/>
      <c r="O1000" s="107"/>
      <c r="P1000" s="107"/>
      <c r="Q1000" s="107"/>
      <c r="R1000" s="107"/>
      <c r="S1000" s="107"/>
      <c r="T1000" s="107"/>
      <c r="U1000" s="107"/>
      <c r="V1000" s="107"/>
      <c r="W1000" s="107"/>
      <c r="X1000" s="107"/>
      <c r="Y1000" s="107"/>
      <c r="Z1000" s="107"/>
    </row>
    <row r="1001" spans="1:26" ht="15.75" customHeight="1">
      <c r="A1001" s="107"/>
      <c r="B1001" s="107"/>
      <c r="C1001" s="107"/>
      <c r="D1001" s="107"/>
      <c r="E1001" s="107"/>
      <c r="F1001" s="107"/>
      <c r="G1001" s="479"/>
      <c r="H1001" s="107"/>
      <c r="I1001" s="107"/>
      <c r="J1001" s="107"/>
      <c r="K1001" s="107"/>
      <c r="L1001" s="107"/>
      <c r="M1001" s="109"/>
      <c r="N1001" s="109"/>
      <c r="O1001" s="107"/>
      <c r="P1001" s="107"/>
      <c r="Q1001" s="107"/>
      <c r="R1001" s="107"/>
      <c r="S1001" s="107"/>
      <c r="T1001" s="107"/>
      <c r="U1001" s="107"/>
      <c r="V1001" s="107"/>
      <c r="W1001" s="107"/>
      <c r="X1001" s="107"/>
      <c r="Y1001" s="107"/>
      <c r="Z1001" s="107"/>
    </row>
    <row r="1002" spans="1:26" ht="15.75" customHeight="1">
      <c r="A1002" s="107"/>
      <c r="B1002" s="107"/>
      <c r="C1002" s="107"/>
      <c r="D1002" s="107"/>
      <c r="E1002" s="107"/>
      <c r="F1002" s="107"/>
      <c r="G1002" s="479"/>
      <c r="H1002" s="107"/>
      <c r="I1002" s="107"/>
      <c r="J1002" s="107"/>
      <c r="K1002" s="107"/>
      <c r="L1002" s="107"/>
      <c r="M1002" s="109"/>
      <c r="N1002" s="109"/>
      <c r="O1002" s="107"/>
      <c r="P1002" s="107"/>
      <c r="Q1002" s="107"/>
      <c r="R1002" s="107"/>
      <c r="S1002" s="107"/>
      <c r="T1002" s="107"/>
      <c r="U1002" s="107"/>
      <c r="V1002" s="107"/>
      <c r="W1002" s="107"/>
      <c r="X1002" s="107"/>
      <c r="Y1002" s="107"/>
      <c r="Z1002" s="107"/>
    </row>
    <row r="1003" spans="1:26" ht="15.75" customHeight="1">
      <c r="A1003" s="107"/>
      <c r="B1003" s="107"/>
      <c r="C1003" s="107"/>
      <c r="D1003" s="107"/>
      <c r="E1003" s="107"/>
      <c r="F1003" s="107"/>
      <c r="G1003" s="479"/>
      <c r="H1003" s="107"/>
      <c r="I1003" s="107"/>
      <c r="J1003" s="107"/>
      <c r="K1003" s="107"/>
      <c r="L1003" s="107"/>
      <c r="M1003" s="109"/>
      <c r="N1003" s="109"/>
      <c r="O1003" s="107"/>
      <c r="P1003" s="107"/>
      <c r="Q1003" s="107"/>
      <c r="R1003" s="107"/>
      <c r="S1003" s="107"/>
      <c r="T1003" s="107"/>
      <c r="U1003" s="107"/>
      <c r="V1003" s="107"/>
      <c r="W1003" s="107"/>
      <c r="X1003" s="107"/>
      <c r="Y1003" s="107"/>
      <c r="Z1003" s="107"/>
    </row>
    <row r="1004" spans="1:26" ht="15.75" customHeight="1">
      <c r="A1004" s="107"/>
      <c r="B1004" s="107"/>
      <c r="C1004" s="107"/>
      <c r="D1004" s="107"/>
      <c r="E1004" s="107"/>
      <c r="F1004" s="107"/>
      <c r="G1004" s="479"/>
      <c r="H1004" s="107"/>
      <c r="I1004" s="107"/>
      <c r="J1004" s="107"/>
      <c r="K1004" s="107"/>
      <c r="L1004" s="107"/>
      <c r="M1004" s="109"/>
      <c r="N1004" s="109"/>
      <c r="O1004" s="107"/>
      <c r="P1004" s="107"/>
      <c r="Q1004" s="107"/>
      <c r="R1004" s="107"/>
      <c r="S1004" s="107"/>
      <c r="T1004" s="107"/>
      <c r="U1004" s="107"/>
      <c r="V1004" s="107"/>
      <c r="W1004" s="107"/>
      <c r="X1004" s="107"/>
      <c r="Y1004" s="107"/>
      <c r="Z1004" s="107"/>
    </row>
    <row r="1005" spans="1:26" ht="15.75" customHeight="1">
      <c r="A1005" s="107"/>
      <c r="B1005" s="107"/>
      <c r="C1005" s="107"/>
      <c r="D1005" s="107"/>
      <c r="E1005" s="107"/>
      <c r="F1005" s="107"/>
      <c r="G1005" s="479"/>
      <c r="H1005" s="107"/>
      <c r="I1005" s="107"/>
      <c r="J1005" s="107"/>
      <c r="K1005" s="107"/>
      <c r="L1005" s="107"/>
      <c r="M1005" s="109"/>
      <c r="N1005" s="109"/>
      <c r="O1005" s="107"/>
      <c r="P1005" s="107"/>
      <c r="Q1005" s="107"/>
      <c r="R1005" s="107"/>
      <c r="S1005" s="107"/>
      <c r="T1005" s="107"/>
      <c r="U1005" s="107"/>
      <c r="V1005" s="107"/>
      <c r="W1005" s="107"/>
      <c r="X1005" s="107"/>
      <c r="Y1005" s="107"/>
      <c r="Z1005" s="107"/>
    </row>
    <row r="1006" spans="1:26" ht="15.75" customHeight="1">
      <c r="A1006" s="107"/>
      <c r="B1006" s="107"/>
      <c r="C1006" s="107"/>
      <c r="D1006" s="107"/>
      <c r="E1006" s="107"/>
      <c r="F1006" s="107"/>
      <c r="G1006" s="479"/>
      <c r="H1006" s="107"/>
      <c r="I1006" s="107"/>
      <c r="J1006" s="107"/>
      <c r="K1006" s="107"/>
      <c r="L1006" s="107"/>
      <c r="M1006" s="109"/>
      <c r="N1006" s="109"/>
      <c r="O1006" s="107"/>
      <c r="P1006" s="107"/>
      <c r="Q1006" s="107"/>
      <c r="R1006" s="107"/>
      <c r="S1006" s="107"/>
      <c r="T1006" s="107"/>
      <c r="U1006" s="107"/>
      <c r="V1006" s="107"/>
      <c r="W1006" s="107"/>
      <c r="X1006" s="107"/>
      <c r="Y1006" s="107"/>
      <c r="Z1006" s="107"/>
    </row>
    <row r="1007" spans="1:26" ht="15.75" customHeight="1">
      <c r="A1007" s="107"/>
      <c r="B1007" s="107"/>
      <c r="C1007" s="107"/>
      <c r="D1007" s="107"/>
      <c r="E1007" s="107"/>
      <c r="F1007" s="107"/>
      <c r="G1007" s="479"/>
      <c r="H1007" s="107"/>
      <c r="I1007" s="107"/>
      <c r="J1007" s="107"/>
      <c r="K1007" s="107"/>
      <c r="L1007" s="107"/>
      <c r="M1007" s="109"/>
      <c r="N1007" s="109"/>
      <c r="O1007" s="107"/>
      <c r="P1007" s="107"/>
      <c r="Q1007" s="107"/>
      <c r="R1007" s="107"/>
      <c r="S1007" s="107"/>
      <c r="T1007" s="107"/>
      <c r="U1007" s="107"/>
      <c r="V1007" s="107"/>
      <c r="W1007" s="107"/>
      <c r="X1007" s="107"/>
      <c r="Y1007" s="107"/>
      <c r="Z1007" s="107"/>
    </row>
    <row r="1008" spans="1:26" ht="15.75" customHeight="1">
      <c r="A1008" s="107"/>
      <c r="B1008" s="107"/>
      <c r="C1008" s="107"/>
      <c r="D1008" s="107"/>
      <c r="E1008" s="107"/>
      <c r="F1008" s="107"/>
      <c r="G1008" s="479"/>
      <c r="H1008" s="107"/>
      <c r="I1008" s="107"/>
      <c r="J1008" s="107"/>
      <c r="K1008" s="107"/>
      <c r="L1008" s="107"/>
      <c r="M1008" s="109"/>
      <c r="N1008" s="109"/>
      <c r="O1008" s="107"/>
      <c r="P1008" s="107"/>
      <c r="Q1008" s="107"/>
      <c r="R1008" s="107"/>
      <c r="S1008" s="107"/>
      <c r="T1008" s="107"/>
      <c r="U1008" s="107"/>
      <c r="V1008" s="107"/>
      <c r="W1008" s="107"/>
      <c r="X1008" s="107"/>
      <c r="Y1008" s="107"/>
      <c r="Z1008" s="107"/>
    </row>
    <row r="1009" spans="1:26" ht="15.75" customHeight="1">
      <c r="A1009" s="107"/>
      <c r="B1009" s="107"/>
      <c r="C1009" s="107"/>
      <c r="D1009" s="107"/>
      <c r="E1009" s="107"/>
      <c r="F1009" s="107"/>
      <c r="G1009" s="479"/>
      <c r="H1009" s="107"/>
      <c r="I1009" s="107"/>
      <c r="J1009" s="107"/>
      <c r="K1009" s="107"/>
      <c r="L1009" s="107"/>
      <c r="M1009" s="109"/>
      <c r="N1009" s="109"/>
      <c r="O1009" s="107"/>
      <c r="P1009" s="107"/>
      <c r="Q1009" s="107"/>
      <c r="R1009" s="107"/>
      <c r="S1009" s="107"/>
      <c r="T1009" s="107"/>
      <c r="U1009" s="107"/>
      <c r="V1009" s="107"/>
      <c r="W1009" s="107"/>
      <c r="X1009" s="107"/>
      <c r="Y1009" s="107"/>
      <c r="Z1009" s="107"/>
    </row>
    <row r="1010" spans="1:26" ht="15.75" customHeight="1">
      <c r="A1010" s="107"/>
      <c r="B1010" s="107"/>
      <c r="C1010" s="107"/>
      <c r="D1010" s="107"/>
      <c r="E1010" s="107"/>
      <c r="F1010" s="107"/>
      <c r="G1010" s="479"/>
      <c r="H1010" s="107"/>
      <c r="I1010" s="107"/>
      <c r="J1010" s="107"/>
      <c r="K1010" s="107"/>
      <c r="L1010" s="107"/>
      <c r="M1010" s="109"/>
      <c r="N1010" s="109"/>
      <c r="O1010" s="107"/>
      <c r="P1010" s="107"/>
      <c r="Q1010" s="107"/>
      <c r="R1010" s="107"/>
      <c r="S1010" s="107"/>
      <c r="T1010" s="107"/>
      <c r="U1010" s="107"/>
      <c r="V1010" s="107"/>
      <c r="W1010" s="107"/>
      <c r="X1010" s="107"/>
      <c r="Y1010" s="107"/>
      <c r="Z1010" s="107"/>
    </row>
  </sheetData>
  <mergeCells count="31">
    <mergeCell ref="A1:C1"/>
    <mergeCell ref="H1:K1"/>
    <mergeCell ref="A2:C2"/>
    <mergeCell ref="H2:K2"/>
    <mergeCell ref="A3:K3"/>
    <mergeCell ref="A4:K4"/>
    <mergeCell ref="A5:K5"/>
    <mergeCell ref="H7:H8"/>
    <mergeCell ref="I7:I8"/>
    <mergeCell ref="J7:K7"/>
    <mergeCell ref="L7:L8"/>
    <mergeCell ref="A6:B6"/>
    <mergeCell ref="A7:A8"/>
    <mergeCell ref="B7:B8"/>
    <mergeCell ref="C7:C8"/>
    <mergeCell ref="D7:D8"/>
    <mergeCell ref="E7:F7"/>
    <mergeCell ref="G7:G8"/>
    <mergeCell ref="F71:H71"/>
    <mergeCell ref="I71:K71"/>
    <mergeCell ref="A76:C76"/>
    <mergeCell ref="D76:E76"/>
    <mergeCell ref="F76:H76"/>
    <mergeCell ref="I76:K76"/>
    <mergeCell ref="A71:C71"/>
    <mergeCell ref="D71:E71"/>
    <mergeCell ref="B10:K10"/>
    <mergeCell ref="B57:K57"/>
    <mergeCell ref="B63:K63"/>
    <mergeCell ref="B65:K65"/>
    <mergeCell ref="I69:K69"/>
  </mergeCells>
  <conditionalFormatting sqref="A10:L66">
    <cfRule type="expression" dxfId="14" priority="1">
      <formula>AND($D10&lt;&gt;0,$J10&lt;1)</formula>
    </cfRule>
  </conditionalFormatting>
  <printOptions horizontalCentered="1"/>
  <pageMargins left="0.25" right="0.25" top="0.27559055118110232" bottom="0.27559055118110232" header="0" footer="0"/>
  <pageSetup paperSize="9" pageOrder="overThenDown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  <pageSetUpPr fitToPage="1"/>
  </sheetPr>
  <dimension ref="A1:Y1017"/>
  <sheetViews>
    <sheetView workbookViewId="0">
      <pane ySplit="9" topLeftCell="A10" activePane="bottomLeft" state="frozen"/>
      <selection pane="bottomLeft" activeCell="B11" sqref="B11"/>
    </sheetView>
  </sheetViews>
  <sheetFormatPr defaultColWidth="12.5703125" defaultRowHeight="15" customHeight="1"/>
  <cols>
    <col min="1" max="1" width="8.7109375" customWidth="1"/>
    <col min="2" max="2" width="17.7109375" customWidth="1"/>
    <col min="3" max="3" width="15.42578125" customWidth="1"/>
  </cols>
  <sheetData>
    <row r="1" spans="1:25" ht="15" customHeight="1">
      <c r="A1" s="814" t="s">
        <v>126</v>
      </c>
      <c r="B1" s="811"/>
      <c r="C1" s="811"/>
      <c r="D1" s="151"/>
      <c r="E1" s="152"/>
      <c r="F1" s="153"/>
      <c r="G1" s="151"/>
      <c r="H1" s="151"/>
      <c r="I1" s="151"/>
      <c r="J1" s="154"/>
      <c r="K1" s="154"/>
      <c r="L1" s="151"/>
      <c r="M1" s="151"/>
      <c r="N1" s="151"/>
      <c r="O1" s="151"/>
      <c r="P1" s="155"/>
      <c r="Q1" s="156"/>
      <c r="R1" s="151"/>
      <c r="S1" s="151"/>
      <c r="T1" s="151"/>
      <c r="U1" s="151"/>
      <c r="V1" s="151"/>
      <c r="W1" s="151"/>
      <c r="X1" s="151"/>
      <c r="Y1" s="151"/>
    </row>
    <row r="2" spans="1:25" ht="15" customHeight="1">
      <c r="A2" s="815" t="s">
        <v>127</v>
      </c>
      <c r="B2" s="811"/>
      <c r="C2" s="811"/>
      <c r="D2" s="151"/>
      <c r="E2" s="152"/>
      <c r="F2" s="153"/>
      <c r="G2" s="151"/>
      <c r="H2" s="151"/>
      <c r="I2" s="151"/>
      <c r="J2" s="154"/>
      <c r="K2" s="154"/>
      <c r="L2" s="151"/>
      <c r="M2" s="151"/>
      <c r="N2" s="151"/>
      <c r="O2" s="151"/>
      <c r="P2" s="155"/>
      <c r="Q2" s="156"/>
      <c r="R2" s="151"/>
      <c r="S2" s="151"/>
      <c r="T2" s="151"/>
      <c r="U2" s="151"/>
      <c r="V2" s="151"/>
      <c r="W2" s="151"/>
      <c r="X2" s="151"/>
      <c r="Y2" s="151"/>
    </row>
    <row r="3" spans="1:25" ht="15" customHeight="1">
      <c r="A3" s="151"/>
      <c r="B3" s="151"/>
      <c r="C3" s="151"/>
      <c r="D3" s="151"/>
      <c r="E3" s="152"/>
      <c r="F3" s="153"/>
      <c r="G3" s="151"/>
      <c r="H3" s="151"/>
      <c r="I3" s="151"/>
      <c r="J3" s="154"/>
      <c r="K3" s="154"/>
      <c r="L3" s="151"/>
      <c r="M3" s="157"/>
      <c r="N3" s="157"/>
      <c r="O3" s="151"/>
      <c r="P3" s="155"/>
      <c r="Q3" s="156"/>
      <c r="R3" s="151"/>
      <c r="S3" s="151"/>
      <c r="T3" s="151"/>
      <c r="U3" s="151"/>
      <c r="V3" s="151"/>
      <c r="W3" s="151"/>
      <c r="X3" s="151"/>
      <c r="Y3" s="151"/>
    </row>
    <row r="4" spans="1:25" ht="15" customHeight="1">
      <c r="A4" s="816" t="s">
        <v>128</v>
      </c>
      <c r="B4" s="772"/>
      <c r="C4" s="772"/>
      <c r="D4" s="772"/>
      <c r="E4" s="772"/>
      <c r="F4" s="772"/>
      <c r="G4" s="772"/>
      <c r="H4" s="772"/>
      <c r="I4" s="772"/>
      <c r="J4" s="772"/>
      <c r="K4" s="772"/>
      <c r="L4" s="772"/>
      <c r="M4" s="772"/>
      <c r="N4" s="772"/>
      <c r="O4" s="772"/>
      <c r="P4" s="772"/>
      <c r="Q4" s="773"/>
      <c r="R4" s="154"/>
      <c r="S4" s="154"/>
      <c r="T4" s="154"/>
      <c r="U4" s="154"/>
      <c r="V4" s="154"/>
      <c r="W4" s="154"/>
      <c r="X4" s="154"/>
      <c r="Y4" s="154"/>
    </row>
    <row r="5" spans="1:25" ht="15" customHeight="1">
      <c r="A5" s="816" t="s">
        <v>129</v>
      </c>
      <c r="B5" s="772"/>
      <c r="C5" s="772"/>
      <c r="D5" s="772"/>
      <c r="E5" s="772"/>
      <c r="F5" s="772"/>
      <c r="G5" s="772"/>
      <c r="H5" s="772"/>
      <c r="I5" s="772"/>
      <c r="J5" s="772"/>
      <c r="K5" s="772"/>
      <c r="L5" s="772"/>
      <c r="M5" s="772"/>
      <c r="N5" s="772"/>
      <c r="O5" s="772"/>
      <c r="P5" s="772"/>
      <c r="Q5" s="773"/>
      <c r="R5" s="154"/>
      <c r="S5" s="154"/>
      <c r="T5" s="154"/>
      <c r="U5" s="154"/>
      <c r="V5" s="154"/>
      <c r="W5" s="154"/>
      <c r="X5" s="154"/>
      <c r="Y5" s="154"/>
    </row>
    <row r="6" spans="1:25" ht="15" customHeight="1">
      <c r="A6" s="817" t="s">
        <v>213</v>
      </c>
      <c r="B6" s="772"/>
      <c r="C6" s="772"/>
      <c r="D6" s="772"/>
      <c r="E6" s="772"/>
      <c r="F6" s="772"/>
      <c r="G6" s="772"/>
      <c r="H6" s="772"/>
      <c r="I6" s="772"/>
      <c r="J6" s="772"/>
      <c r="K6" s="772"/>
      <c r="L6" s="772"/>
      <c r="M6" s="772"/>
      <c r="N6" s="772"/>
      <c r="O6" s="772"/>
      <c r="P6" s="772"/>
      <c r="Q6" s="773"/>
      <c r="R6" s="154"/>
      <c r="S6" s="154"/>
      <c r="T6" s="154"/>
      <c r="U6" s="154"/>
      <c r="V6" s="154"/>
      <c r="W6" s="154"/>
      <c r="X6" s="154"/>
      <c r="Y6" s="154"/>
    </row>
    <row r="7" spans="1:25" ht="15" customHeight="1">
      <c r="A7" s="158"/>
      <c r="B7" s="158"/>
      <c r="C7" s="158"/>
      <c r="D7" s="158"/>
      <c r="E7" s="158"/>
      <c r="F7" s="159"/>
      <c r="G7" s="158"/>
      <c r="H7" s="158"/>
      <c r="I7" s="158"/>
      <c r="J7" s="158"/>
      <c r="K7" s="158"/>
      <c r="L7" s="158"/>
      <c r="M7" s="158"/>
      <c r="N7" s="158"/>
      <c r="O7" s="158"/>
      <c r="P7" s="160"/>
      <c r="Q7" s="160"/>
      <c r="R7" s="154"/>
      <c r="S7" s="154"/>
      <c r="T7" s="154"/>
      <c r="U7" s="154"/>
      <c r="V7" s="154"/>
      <c r="W7" s="154"/>
      <c r="X7" s="154"/>
      <c r="Y7" s="154"/>
    </row>
    <row r="8" spans="1:25" ht="15" customHeight="1">
      <c r="A8" s="807" t="s">
        <v>8</v>
      </c>
      <c r="B8" s="818" t="s">
        <v>130</v>
      </c>
      <c r="C8" s="807" t="s">
        <v>131</v>
      </c>
      <c r="D8" s="807" t="s">
        <v>132</v>
      </c>
      <c r="E8" s="807" t="s">
        <v>133</v>
      </c>
      <c r="F8" s="812" t="s">
        <v>134</v>
      </c>
      <c r="G8" s="809"/>
      <c r="H8" s="807" t="s">
        <v>135</v>
      </c>
      <c r="I8" s="807" t="s">
        <v>136</v>
      </c>
      <c r="J8" s="813" t="s">
        <v>137</v>
      </c>
      <c r="K8" s="809"/>
      <c r="L8" s="807" t="s">
        <v>138</v>
      </c>
      <c r="M8" s="813" t="s">
        <v>139</v>
      </c>
      <c r="N8" s="809"/>
      <c r="O8" s="807" t="s">
        <v>140</v>
      </c>
      <c r="P8" s="808" t="s">
        <v>16</v>
      </c>
      <c r="Q8" s="809"/>
      <c r="R8" s="151"/>
      <c r="S8" s="151"/>
      <c r="T8" s="151"/>
      <c r="U8" s="151"/>
      <c r="V8" s="151"/>
      <c r="W8" s="151"/>
      <c r="X8" s="151"/>
      <c r="Y8" s="151"/>
    </row>
    <row r="9" spans="1:25" ht="15" customHeight="1">
      <c r="A9" s="764"/>
      <c r="B9" s="764"/>
      <c r="C9" s="764"/>
      <c r="D9" s="764"/>
      <c r="E9" s="764"/>
      <c r="F9" s="161" t="s">
        <v>18</v>
      </c>
      <c r="G9" s="162" t="s">
        <v>141</v>
      </c>
      <c r="H9" s="764"/>
      <c r="I9" s="764"/>
      <c r="J9" s="163" t="s">
        <v>18</v>
      </c>
      <c r="K9" s="162" t="s">
        <v>141</v>
      </c>
      <c r="L9" s="764"/>
      <c r="M9" s="162" t="s">
        <v>18</v>
      </c>
      <c r="N9" s="162" t="s">
        <v>141</v>
      </c>
      <c r="O9" s="764"/>
      <c r="P9" s="164" t="s">
        <v>142</v>
      </c>
      <c r="Q9" s="164" t="s">
        <v>19</v>
      </c>
      <c r="R9" s="151"/>
      <c r="S9" s="151"/>
      <c r="T9" s="151"/>
      <c r="U9" s="151"/>
      <c r="V9" s="151"/>
      <c r="W9" s="151"/>
      <c r="X9" s="151"/>
      <c r="Y9" s="151"/>
    </row>
    <row r="10" spans="1:25" ht="15" customHeight="1">
      <c r="A10" s="162" t="s">
        <v>27</v>
      </c>
      <c r="B10" s="165" t="s">
        <v>143</v>
      </c>
      <c r="C10" s="166"/>
      <c r="D10" s="167">
        <f t="shared" ref="D10:O10" si="0">D11+D59+D66+D78</f>
        <v>88628142784</v>
      </c>
      <c r="E10" s="167">
        <f t="shared" si="0"/>
        <v>8159355000</v>
      </c>
      <c r="F10" s="167">
        <f t="shared" si="0"/>
        <v>2327712000</v>
      </c>
      <c r="G10" s="167">
        <f t="shared" si="0"/>
        <v>66609421050</v>
      </c>
      <c r="H10" s="167">
        <f t="shared" si="0"/>
        <v>30870646784</v>
      </c>
      <c r="I10" s="167">
        <f t="shared" si="0"/>
        <v>3260690953</v>
      </c>
      <c r="J10" s="167">
        <f t="shared" si="0"/>
        <v>0</v>
      </c>
      <c r="K10" s="167">
        <f t="shared" si="0"/>
        <v>2452513426</v>
      </c>
      <c r="L10" s="167">
        <f t="shared" si="0"/>
        <v>808177571</v>
      </c>
      <c r="M10" s="167">
        <f t="shared" si="0"/>
        <v>2327712000</v>
      </c>
      <c r="N10" s="167">
        <f t="shared" si="0"/>
        <v>69061934476</v>
      </c>
      <c r="O10" s="167">
        <f t="shared" si="0"/>
        <v>30454884955</v>
      </c>
      <c r="P10" s="168"/>
      <c r="Q10" s="168"/>
      <c r="R10" s="169"/>
      <c r="S10" s="169"/>
      <c r="T10" s="151"/>
      <c r="U10" s="151"/>
      <c r="V10" s="151"/>
      <c r="W10" s="151"/>
      <c r="X10" s="151"/>
      <c r="Y10" s="151"/>
    </row>
    <row r="11" spans="1:25" ht="15" customHeight="1">
      <c r="A11" s="170" t="s">
        <v>24</v>
      </c>
      <c r="B11" s="171" t="s">
        <v>144</v>
      </c>
      <c r="C11" s="171" t="s">
        <v>144</v>
      </c>
      <c r="D11" s="167">
        <f t="shared" ref="D11:O11" si="1">SUM(D12:D57)</f>
        <v>56274540784</v>
      </c>
      <c r="E11" s="167">
        <f t="shared" si="1"/>
        <v>6991955000</v>
      </c>
      <c r="F11" s="167">
        <f t="shared" si="1"/>
        <v>2000000000</v>
      </c>
      <c r="G11" s="167">
        <f t="shared" si="1"/>
        <v>40045915000</v>
      </c>
      <c r="H11" s="167">
        <f t="shared" si="1"/>
        <v>16228625784</v>
      </c>
      <c r="I11" s="167">
        <f t="shared" si="1"/>
        <v>2859626232</v>
      </c>
      <c r="J11" s="167">
        <f t="shared" si="1"/>
        <v>0</v>
      </c>
      <c r="K11" s="167">
        <f t="shared" si="1"/>
        <v>2242694105</v>
      </c>
      <c r="L11" s="167">
        <f t="shared" si="1"/>
        <v>616932171</v>
      </c>
      <c r="M11" s="167">
        <f t="shared" si="1"/>
        <v>2000000000</v>
      </c>
      <c r="N11" s="167">
        <f t="shared" si="1"/>
        <v>42288609105</v>
      </c>
      <c r="O11" s="167">
        <f t="shared" si="1"/>
        <v>16845557955</v>
      </c>
      <c r="P11" s="172"/>
      <c r="Q11" s="172"/>
      <c r="R11" s="173"/>
      <c r="S11" s="173"/>
      <c r="T11" s="173"/>
      <c r="U11" s="173"/>
      <c r="V11" s="173"/>
      <c r="W11" s="151"/>
      <c r="X11" s="151"/>
      <c r="Y11" s="151"/>
    </row>
    <row r="12" spans="1:25" ht="15" customHeight="1">
      <c r="A12" s="174" t="s">
        <v>27</v>
      </c>
      <c r="B12" s="175"/>
      <c r="C12" s="175"/>
      <c r="D12" s="176"/>
      <c r="E12" s="177"/>
      <c r="F12" s="178"/>
      <c r="G12" s="179"/>
      <c r="H12" s="180"/>
      <c r="I12" s="180"/>
      <c r="J12" s="181"/>
      <c r="K12" s="180"/>
      <c r="L12" s="182"/>
      <c r="M12" s="183"/>
      <c r="N12" s="183"/>
      <c r="O12" s="183"/>
      <c r="P12" s="184"/>
      <c r="Q12" s="185"/>
      <c r="R12" s="186"/>
      <c r="S12" s="186"/>
      <c r="T12" s="186"/>
      <c r="U12" s="186"/>
      <c r="V12" s="186"/>
      <c r="W12" s="186"/>
      <c r="X12" s="186"/>
      <c r="Y12" s="186"/>
    </row>
    <row r="13" spans="1:25" ht="15" customHeight="1">
      <c r="A13" s="187">
        <v>1</v>
      </c>
      <c r="B13" s="188" t="s">
        <v>145</v>
      </c>
      <c r="C13" s="188" t="s">
        <v>28</v>
      </c>
      <c r="D13" s="189">
        <v>1140788000</v>
      </c>
      <c r="E13" s="189">
        <v>0</v>
      </c>
      <c r="F13" s="191">
        <v>0</v>
      </c>
      <c r="G13" s="192">
        <v>400000000</v>
      </c>
      <c r="H13" s="193">
        <f t="shared" ref="H13:H16" si="2">D13-G13</f>
        <v>740788000</v>
      </c>
      <c r="I13" s="194"/>
      <c r="J13" s="195"/>
      <c r="K13" s="194"/>
      <c r="L13" s="196">
        <f t="shared" ref="L13:L16" si="3">I13-K13</f>
        <v>0</v>
      </c>
      <c r="M13" s="197">
        <f t="shared" ref="M13:O13" si="4">F13+J13</f>
        <v>0</v>
      </c>
      <c r="N13" s="197">
        <f t="shared" si="4"/>
        <v>400000000</v>
      </c>
      <c r="O13" s="197">
        <f t="shared" si="4"/>
        <v>740788000</v>
      </c>
      <c r="P13" s="198">
        <f t="shared" ref="P13:P16" si="5">IF(E13=0, 0, F13/E13)</f>
        <v>0</v>
      </c>
      <c r="Q13" s="199">
        <f t="shared" ref="Q13:Q16" si="6">IF(D13=0, 0, G13/D13)</f>
        <v>0.35063482434948473</v>
      </c>
      <c r="R13" s="152"/>
      <c r="S13" s="152"/>
      <c r="T13" s="152"/>
      <c r="U13" s="152"/>
      <c r="V13" s="152"/>
      <c r="W13" s="152"/>
      <c r="X13" s="152"/>
      <c r="Y13" s="152"/>
    </row>
    <row r="14" spans="1:25" ht="15" customHeight="1">
      <c r="A14" s="187">
        <v>2</v>
      </c>
      <c r="B14" s="188" t="s">
        <v>145</v>
      </c>
      <c r="C14" s="188" t="s">
        <v>29</v>
      </c>
      <c r="D14" s="189">
        <v>1118543000</v>
      </c>
      <c r="E14" s="189">
        <v>0</v>
      </c>
      <c r="F14" s="191">
        <v>0</v>
      </c>
      <c r="G14" s="192">
        <v>1118000000</v>
      </c>
      <c r="H14" s="193">
        <f t="shared" si="2"/>
        <v>543000</v>
      </c>
      <c r="I14" s="193">
        <v>138256070</v>
      </c>
      <c r="J14" s="201"/>
      <c r="K14" s="202">
        <v>138256070</v>
      </c>
      <c r="L14" s="196">
        <f t="shared" si="3"/>
        <v>0</v>
      </c>
      <c r="M14" s="197">
        <f t="shared" ref="M14:O14" si="7">F14+J14</f>
        <v>0</v>
      </c>
      <c r="N14" s="197">
        <f t="shared" si="7"/>
        <v>1256256070</v>
      </c>
      <c r="O14" s="197">
        <f t="shared" si="7"/>
        <v>543000</v>
      </c>
      <c r="P14" s="198">
        <f t="shared" si="5"/>
        <v>0</v>
      </c>
      <c r="Q14" s="199">
        <f t="shared" si="6"/>
        <v>0.99951454704915232</v>
      </c>
      <c r="R14" s="154"/>
      <c r="S14" s="154"/>
      <c r="T14" s="154"/>
      <c r="U14" s="154"/>
      <c r="V14" s="154"/>
      <c r="W14" s="154"/>
      <c r="X14" s="154"/>
      <c r="Y14" s="154"/>
    </row>
    <row r="15" spans="1:25" ht="15" customHeight="1">
      <c r="A15" s="187">
        <v>3</v>
      </c>
      <c r="B15" s="188" t="s">
        <v>145</v>
      </c>
      <c r="C15" s="188" t="s">
        <v>31</v>
      </c>
      <c r="D15" s="192">
        <v>1161338000</v>
      </c>
      <c r="E15" s="189">
        <v>0</v>
      </c>
      <c r="F15" s="191">
        <v>0</v>
      </c>
      <c r="G15" s="192">
        <v>1161338000</v>
      </c>
      <c r="H15" s="193">
        <f t="shared" si="2"/>
        <v>0</v>
      </c>
      <c r="I15" s="193">
        <v>28072132</v>
      </c>
      <c r="J15" s="193"/>
      <c r="K15" s="202">
        <v>28072132</v>
      </c>
      <c r="L15" s="196">
        <f t="shared" si="3"/>
        <v>0</v>
      </c>
      <c r="M15" s="197">
        <f t="shared" ref="M15:O15" si="8">F15+J15</f>
        <v>0</v>
      </c>
      <c r="N15" s="197">
        <f t="shared" si="8"/>
        <v>1189410132</v>
      </c>
      <c r="O15" s="197">
        <f t="shared" si="8"/>
        <v>0</v>
      </c>
      <c r="P15" s="198">
        <f t="shared" si="5"/>
        <v>0</v>
      </c>
      <c r="Q15" s="199">
        <f t="shared" si="6"/>
        <v>1</v>
      </c>
      <c r="R15" s="154"/>
      <c r="S15" s="154"/>
      <c r="T15" s="154"/>
      <c r="U15" s="154"/>
      <c r="V15" s="154"/>
      <c r="W15" s="154"/>
      <c r="X15" s="154"/>
      <c r="Y15" s="154"/>
    </row>
    <row r="16" spans="1:25" ht="15" customHeight="1">
      <c r="A16" s="203">
        <v>4</v>
      </c>
      <c r="B16" s="204" t="s">
        <v>145</v>
      </c>
      <c r="C16" s="205" t="s">
        <v>32</v>
      </c>
      <c r="D16" s="192">
        <v>1129099000</v>
      </c>
      <c r="E16" s="192">
        <v>600000000</v>
      </c>
      <c r="F16" s="480">
        <v>0</v>
      </c>
      <c r="G16" s="192">
        <v>400000000</v>
      </c>
      <c r="H16" s="193">
        <f t="shared" si="2"/>
        <v>729099000</v>
      </c>
      <c r="I16" s="206"/>
      <c r="J16" s="206"/>
      <c r="K16" s="206"/>
      <c r="L16" s="196">
        <f t="shared" si="3"/>
        <v>0</v>
      </c>
      <c r="M16" s="197">
        <f t="shared" ref="M16:O16" si="9">F16+J16</f>
        <v>0</v>
      </c>
      <c r="N16" s="197">
        <f t="shared" si="9"/>
        <v>400000000</v>
      </c>
      <c r="O16" s="197">
        <f t="shared" si="9"/>
        <v>729099000</v>
      </c>
      <c r="P16" s="198">
        <f t="shared" si="5"/>
        <v>0</v>
      </c>
      <c r="Q16" s="199">
        <f t="shared" si="6"/>
        <v>0.35426477217675334</v>
      </c>
      <c r="R16" s="208"/>
      <c r="S16" s="151"/>
      <c r="T16" s="151"/>
      <c r="U16" s="151"/>
      <c r="V16" s="151"/>
      <c r="W16" s="151"/>
      <c r="X16" s="151"/>
      <c r="Y16" s="151"/>
    </row>
    <row r="17" spans="1:25" ht="15" customHeight="1">
      <c r="A17" s="209" t="s">
        <v>34</v>
      </c>
      <c r="B17" s="175"/>
      <c r="C17" s="175"/>
      <c r="D17" s="179"/>
      <c r="E17" s="177"/>
      <c r="F17" s="178"/>
      <c r="G17" s="179"/>
      <c r="H17" s="183"/>
      <c r="I17" s="166"/>
      <c r="J17" s="181"/>
      <c r="K17" s="181"/>
      <c r="L17" s="183"/>
      <c r="M17" s="197"/>
      <c r="N17" s="197"/>
      <c r="O17" s="197"/>
      <c r="P17" s="198"/>
      <c r="Q17" s="199"/>
      <c r="R17" s="210"/>
      <c r="S17" s="211"/>
      <c r="T17" s="212"/>
      <c r="U17" s="211"/>
      <c r="V17" s="211"/>
      <c r="W17" s="211"/>
      <c r="X17" s="211"/>
      <c r="Y17" s="211"/>
    </row>
    <row r="18" spans="1:25" ht="15" customHeight="1">
      <c r="A18" s="203">
        <v>1</v>
      </c>
      <c r="B18" s="188" t="s">
        <v>145</v>
      </c>
      <c r="C18" s="188" t="s">
        <v>35</v>
      </c>
      <c r="D18" s="192">
        <v>1295727000</v>
      </c>
      <c r="E18" s="189">
        <v>0</v>
      </c>
      <c r="F18" s="191">
        <v>0</v>
      </c>
      <c r="G18" s="192">
        <v>1150000000</v>
      </c>
      <c r="H18" s="197">
        <f t="shared" ref="H18:H31" si="10">D18-G18</f>
        <v>145727000</v>
      </c>
      <c r="I18" s="213">
        <v>205663339</v>
      </c>
      <c r="J18" s="193"/>
      <c r="K18" s="202">
        <v>100000000</v>
      </c>
      <c r="L18" s="197">
        <f t="shared" ref="L18:L31" si="11">I18-K18</f>
        <v>105663339</v>
      </c>
      <c r="M18" s="197">
        <f t="shared" ref="M18:O18" si="12">F18+J18</f>
        <v>0</v>
      </c>
      <c r="N18" s="197">
        <f t="shared" si="12"/>
        <v>1250000000</v>
      </c>
      <c r="O18" s="197">
        <f t="shared" si="12"/>
        <v>251390339</v>
      </c>
      <c r="P18" s="198">
        <f t="shared" ref="P18:P31" si="13">IF(E18=0, 0, F18/E18)</f>
        <v>0</v>
      </c>
      <c r="Q18" s="199">
        <f t="shared" ref="Q18:Q31" si="14">IF(D18=0, 0, G18/D18)</f>
        <v>0.88753263611856514</v>
      </c>
      <c r="R18" s="208"/>
      <c r="S18" s="151"/>
      <c r="T18" s="214" t="s">
        <v>146</v>
      </c>
      <c r="U18" s="151"/>
      <c r="V18" s="151"/>
      <c r="W18" s="151"/>
      <c r="X18" s="151"/>
      <c r="Y18" s="151"/>
    </row>
    <row r="19" spans="1:25" ht="15" customHeight="1">
      <c r="A19" s="203">
        <v>2</v>
      </c>
      <c r="B19" s="188" t="s">
        <v>145</v>
      </c>
      <c r="C19" s="188" t="s">
        <v>36</v>
      </c>
      <c r="D19" s="192">
        <v>1629894000</v>
      </c>
      <c r="E19" s="189">
        <v>0</v>
      </c>
      <c r="F19" s="191">
        <v>0</v>
      </c>
      <c r="G19" s="192">
        <v>1629894000</v>
      </c>
      <c r="H19" s="197">
        <f t="shared" si="10"/>
        <v>0</v>
      </c>
      <c r="I19" s="213">
        <v>134944617</v>
      </c>
      <c r="J19" s="201"/>
      <c r="K19" s="202">
        <v>134944617</v>
      </c>
      <c r="L19" s="197">
        <f t="shared" si="11"/>
        <v>0</v>
      </c>
      <c r="M19" s="197">
        <f t="shared" ref="M19:O19" si="15">F19+J19</f>
        <v>0</v>
      </c>
      <c r="N19" s="197">
        <f t="shared" si="15"/>
        <v>1764838617</v>
      </c>
      <c r="O19" s="197">
        <f t="shared" si="15"/>
        <v>0</v>
      </c>
      <c r="P19" s="198">
        <f t="shared" si="13"/>
        <v>0</v>
      </c>
      <c r="Q19" s="199">
        <f t="shared" si="14"/>
        <v>1</v>
      </c>
      <c r="R19" s="151"/>
      <c r="S19" s="151"/>
      <c r="T19" s="151"/>
      <c r="U19" s="151"/>
      <c r="V19" s="151"/>
      <c r="W19" s="151"/>
      <c r="X19" s="151"/>
      <c r="Y19" s="151"/>
    </row>
    <row r="20" spans="1:25" ht="15" customHeight="1">
      <c r="A20" s="203">
        <v>3</v>
      </c>
      <c r="B20" s="188" t="s">
        <v>145</v>
      </c>
      <c r="C20" s="188" t="s">
        <v>37</v>
      </c>
      <c r="D20" s="192">
        <v>1323642000</v>
      </c>
      <c r="E20" s="189">
        <v>400000000</v>
      </c>
      <c r="F20" s="191">
        <v>400000000</v>
      </c>
      <c r="G20" s="192">
        <v>900000000</v>
      </c>
      <c r="H20" s="197">
        <f t="shared" si="10"/>
        <v>423642000</v>
      </c>
      <c r="I20" s="215"/>
      <c r="J20" s="201"/>
      <c r="K20" s="216"/>
      <c r="L20" s="197">
        <f t="shared" si="11"/>
        <v>0</v>
      </c>
      <c r="M20" s="197">
        <f t="shared" ref="M20:O20" si="16">F20+J20</f>
        <v>400000000</v>
      </c>
      <c r="N20" s="197">
        <f t="shared" si="16"/>
        <v>900000000</v>
      </c>
      <c r="O20" s="197">
        <f t="shared" si="16"/>
        <v>423642000</v>
      </c>
      <c r="P20" s="198">
        <f t="shared" si="13"/>
        <v>1</v>
      </c>
      <c r="Q20" s="199">
        <f t="shared" si="14"/>
        <v>0.67994215958695781</v>
      </c>
      <c r="R20" s="151"/>
      <c r="S20" s="151"/>
      <c r="T20" s="151"/>
      <c r="U20" s="151"/>
      <c r="V20" s="151"/>
      <c r="W20" s="151"/>
      <c r="X20" s="151"/>
      <c r="Y20" s="151"/>
    </row>
    <row r="21" spans="1:25" ht="15" customHeight="1">
      <c r="A21" s="203">
        <v>4</v>
      </c>
      <c r="B21" s="188" t="s">
        <v>145</v>
      </c>
      <c r="C21" s="188" t="s">
        <v>38</v>
      </c>
      <c r="D21" s="192">
        <v>1325211000</v>
      </c>
      <c r="E21" s="189">
        <v>400000000</v>
      </c>
      <c r="F21" s="191">
        <v>400000000</v>
      </c>
      <c r="G21" s="192">
        <v>900000000</v>
      </c>
      <c r="H21" s="197">
        <f t="shared" si="10"/>
        <v>425211000</v>
      </c>
      <c r="I21" s="215"/>
      <c r="J21" s="201"/>
      <c r="K21" s="216"/>
      <c r="L21" s="197">
        <f t="shared" si="11"/>
        <v>0</v>
      </c>
      <c r="M21" s="197">
        <f t="shared" ref="M21:O21" si="17">F21+J21</f>
        <v>400000000</v>
      </c>
      <c r="N21" s="197">
        <f t="shared" si="17"/>
        <v>900000000</v>
      </c>
      <c r="O21" s="197">
        <f t="shared" si="17"/>
        <v>425211000</v>
      </c>
      <c r="P21" s="198">
        <f t="shared" si="13"/>
        <v>1</v>
      </c>
      <c r="Q21" s="199">
        <f t="shared" si="14"/>
        <v>0.67913713363381378</v>
      </c>
      <c r="R21" s="151"/>
      <c r="S21" s="151"/>
      <c r="T21" s="151"/>
      <c r="U21" s="151"/>
      <c r="V21" s="151"/>
      <c r="W21" s="151"/>
      <c r="X21" s="151"/>
      <c r="Y21" s="151"/>
    </row>
    <row r="22" spans="1:25" ht="15" customHeight="1">
      <c r="A22" s="203">
        <v>5</v>
      </c>
      <c r="B22" s="188" t="s">
        <v>145</v>
      </c>
      <c r="C22" s="188" t="s">
        <v>39</v>
      </c>
      <c r="D22" s="192">
        <v>1325423000</v>
      </c>
      <c r="E22" s="189">
        <v>0</v>
      </c>
      <c r="F22" s="191">
        <v>0</v>
      </c>
      <c r="G22" s="192">
        <v>1100000000</v>
      </c>
      <c r="H22" s="197">
        <f t="shared" si="10"/>
        <v>225423000</v>
      </c>
      <c r="I22" s="215"/>
      <c r="J22" s="201"/>
      <c r="K22" s="217"/>
      <c r="L22" s="197">
        <f t="shared" si="11"/>
        <v>0</v>
      </c>
      <c r="M22" s="197">
        <f t="shared" ref="M22:O22" si="18">F22+J22</f>
        <v>0</v>
      </c>
      <c r="N22" s="197">
        <f t="shared" si="18"/>
        <v>1100000000</v>
      </c>
      <c r="O22" s="197">
        <f t="shared" si="18"/>
        <v>225423000</v>
      </c>
      <c r="P22" s="198">
        <f t="shared" si="13"/>
        <v>0</v>
      </c>
      <c r="Q22" s="199">
        <f t="shared" si="14"/>
        <v>0.82992373000921216</v>
      </c>
      <c r="R22" s="151"/>
      <c r="S22" s="151"/>
      <c r="T22" s="151"/>
      <c r="U22" s="151"/>
      <c r="V22" s="151"/>
      <c r="W22" s="151"/>
      <c r="X22" s="151"/>
      <c r="Y22" s="151"/>
    </row>
    <row r="23" spans="1:25" ht="15" customHeight="1">
      <c r="A23" s="203">
        <v>6</v>
      </c>
      <c r="B23" s="188" t="s">
        <v>145</v>
      </c>
      <c r="C23" s="188" t="s">
        <v>40</v>
      </c>
      <c r="D23" s="192">
        <v>1195530000</v>
      </c>
      <c r="E23" s="189">
        <v>0</v>
      </c>
      <c r="F23" s="191">
        <v>0</v>
      </c>
      <c r="G23" s="192">
        <v>1195530000</v>
      </c>
      <c r="H23" s="197">
        <f t="shared" si="10"/>
        <v>0</v>
      </c>
      <c r="I23" s="197">
        <v>141848544</v>
      </c>
      <c r="J23" s="201"/>
      <c r="K23" s="218">
        <v>141848544</v>
      </c>
      <c r="L23" s="197">
        <f t="shared" si="11"/>
        <v>0</v>
      </c>
      <c r="M23" s="197">
        <f t="shared" ref="M23:O23" si="19">F23+J23</f>
        <v>0</v>
      </c>
      <c r="N23" s="197">
        <f t="shared" si="19"/>
        <v>1337378544</v>
      </c>
      <c r="O23" s="197">
        <f t="shared" si="19"/>
        <v>0</v>
      </c>
      <c r="P23" s="198">
        <f t="shared" si="13"/>
        <v>0</v>
      </c>
      <c r="Q23" s="199">
        <f t="shared" si="14"/>
        <v>1</v>
      </c>
      <c r="R23" s="151"/>
      <c r="S23" s="151"/>
      <c r="T23" s="151"/>
      <c r="U23" s="151"/>
      <c r="V23" s="154"/>
      <c r="W23" s="154"/>
      <c r="X23" s="154"/>
      <c r="Y23" s="154"/>
    </row>
    <row r="24" spans="1:25" ht="15" customHeight="1">
      <c r="A24" s="203">
        <v>7</v>
      </c>
      <c r="B24" s="188" t="s">
        <v>145</v>
      </c>
      <c r="C24" s="188" t="s">
        <v>41</v>
      </c>
      <c r="D24" s="192">
        <v>1590985000</v>
      </c>
      <c r="E24" s="189">
        <v>0</v>
      </c>
      <c r="F24" s="191">
        <v>0</v>
      </c>
      <c r="G24" s="192">
        <v>1100000000</v>
      </c>
      <c r="H24" s="197">
        <f t="shared" si="10"/>
        <v>490985000</v>
      </c>
      <c r="I24" s="215"/>
      <c r="J24" s="201"/>
      <c r="K24" s="217"/>
      <c r="L24" s="197">
        <f t="shared" si="11"/>
        <v>0</v>
      </c>
      <c r="M24" s="197">
        <f t="shared" ref="M24:O24" si="20">F24+J24</f>
        <v>0</v>
      </c>
      <c r="N24" s="197">
        <f t="shared" si="20"/>
        <v>1100000000</v>
      </c>
      <c r="O24" s="197">
        <f t="shared" si="20"/>
        <v>490985000</v>
      </c>
      <c r="P24" s="198">
        <f t="shared" si="13"/>
        <v>0</v>
      </c>
      <c r="Q24" s="199">
        <f t="shared" si="14"/>
        <v>0.69139558198223117</v>
      </c>
      <c r="R24" s="151"/>
      <c r="S24" s="151"/>
      <c r="T24" s="151"/>
      <c r="U24" s="151"/>
      <c r="V24" s="151"/>
      <c r="W24" s="151"/>
      <c r="X24" s="151"/>
      <c r="Y24" s="151"/>
    </row>
    <row r="25" spans="1:25" ht="15" customHeight="1">
      <c r="A25" s="203">
        <v>8</v>
      </c>
      <c r="B25" s="188" t="s">
        <v>145</v>
      </c>
      <c r="C25" s="188" t="s">
        <v>43</v>
      </c>
      <c r="D25" s="192">
        <v>1590793000</v>
      </c>
      <c r="E25" s="189">
        <v>500000000</v>
      </c>
      <c r="F25" s="191">
        <v>0</v>
      </c>
      <c r="G25" s="192">
        <v>400000000</v>
      </c>
      <c r="H25" s="197">
        <f t="shared" si="10"/>
        <v>1190793000</v>
      </c>
      <c r="I25" s="166"/>
      <c r="J25" s="201"/>
      <c r="K25" s="216"/>
      <c r="L25" s="197">
        <f t="shared" si="11"/>
        <v>0</v>
      </c>
      <c r="M25" s="197">
        <f t="shared" ref="M25:O25" si="21">F25+J25</f>
        <v>0</v>
      </c>
      <c r="N25" s="197">
        <f t="shared" si="21"/>
        <v>400000000</v>
      </c>
      <c r="O25" s="197">
        <f t="shared" si="21"/>
        <v>1190793000</v>
      </c>
      <c r="P25" s="198">
        <f t="shared" si="13"/>
        <v>0</v>
      </c>
      <c r="Q25" s="199">
        <f t="shared" si="14"/>
        <v>0.25144691986952417</v>
      </c>
      <c r="R25" s="151"/>
      <c r="S25" s="151"/>
      <c r="T25" s="151"/>
      <c r="U25" s="151"/>
      <c r="V25" s="154"/>
      <c r="W25" s="154"/>
      <c r="X25" s="154"/>
      <c r="Y25" s="154"/>
    </row>
    <row r="26" spans="1:25" ht="15" customHeight="1">
      <c r="A26" s="203">
        <v>9</v>
      </c>
      <c r="B26" s="188" t="s">
        <v>145</v>
      </c>
      <c r="C26" s="188" t="s">
        <v>45</v>
      </c>
      <c r="D26" s="192">
        <v>1386198277</v>
      </c>
      <c r="E26" s="192">
        <v>700000000</v>
      </c>
      <c r="F26" s="191">
        <v>0</v>
      </c>
      <c r="G26" s="192">
        <v>200000000</v>
      </c>
      <c r="H26" s="197">
        <f t="shared" si="10"/>
        <v>1186198277</v>
      </c>
      <c r="I26" s="213"/>
      <c r="J26" s="201"/>
      <c r="K26" s="216"/>
      <c r="L26" s="197">
        <f t="shared" si="11"/>
        <v>0</v>
      </c>
      <c r="M26" s="197">
        <f t="shared" ref="M26:O26" si="22">F26+J26</f>
        <v>0</v>
      </c>
      <c r="N26" s="197">
        <f t="shared" si="22"/>
        <v>200000000</v>
      </c>
      <c r="O26" s="197">
        <f t="shared" si="22"/>
        <v>1186198277</v>
      </c>
      <c r="P26" s="198">
        <f t="shared" si="13"/>
        <v>0</v>
      </c>
      <c r="Q26" s="199">
        <f t="shared" si="14"/>
        <v>0.14427950410733342</v>
      </c>
      <c r="R26" s="151"/>
      <c r="S26" s="151"/>
      <c r="T26" s="151"/>
      <c r="U26" s="151"/>
      <c r="V26" s="151"/>
      <c r="W26" s="151"/>
      <c r="X26" s="151"/>
      <c r="Y26" s="151"/>
    </row>
    <row r="27" spans="1:25" ht="15" customHeight="1">
      <c r="A27" s="203">
        <v>10</v>
      </c>
      <c r="B27" s="188" t="s">
        <v>145</v>
      </c>
      <c r="C27" s="188" t="s">
        <v>46</v>
      </c>
      <c r="D27" s="192">
        <v>1151187000</v>
      </c>
      <c r="E27" s="189">
        <v>0</v>
      </c>
      <c r="F27" s="191">
        <v>0</v>
      </c>
      <c r="G27" s="192">
        <v>1151187000</v>
      </c>
      <c r="H27" s="197">
        <f t="shared" si="10"/>
        <v>0</v>
      </c>
      <c r="I27" s="213">
        <v>139474971</v>
      </c>
      <c r="J27" s="201"/>
      <c r="K27" s="202">
        <v>139474971</v>
      </c>
      <c r="L27" s="197">
        <f t="shared" si="11"/>
        <v>0</v>
      </c>
      <c r="M27" s="197">
        <f t="shared" ref="M27:O27" si="23">F27+J27</f>
        <v>0</v>
      </c>
      <c r="N27" s="197">
        <f t="shared" si="23"/>
        <v>1290661971</v>
      </c>
      <c r="O27" s="197">
        <f t="shared" si="23"/>
        <v>0</v>
      </c>
      <c r="P27" s="198">
        <f t="shared" si="13"/>
        <v>0</v>
      </c>
      <c r="Q27" s="199">
        <f t="shared" si="14"/>
        <v>1</v>
      </c>
      <c r="R27" s="151"/>
      <c r="S27" s="151"/>
      <c r="T27" s="151"/>
      <c r="U27" s="151"/>
      <c r="V27" s="151"/>
      <c r="W27" s="151"/>
      <c r="X27" s="151"/>
      <c r="Y27" s="151"/>
    </row>
    <row r="28" spans="1:25" ht="15" customHeight="1">
      <c r="A28" s="203">
        <v>11</v>
      </c>
      <c r="B28" s="188" t="s">
        <v>145</v>
      </c>
      <c r="C28" s="188" t="s">
        <v>47</v>
      </c>
      <c r="D28" s="192">
        <v>1613912000</v>
      </c>
      <c r="E28" s="189">
        <v>400000000</v>
      </c>
      <c r="F28" s="191">
        <v>200000000</v>
      </c>
      <c r="G28" s="192">
        <v>1200000000</v>
      </c>
      <c r="H28" s="197">
        <f t="shared" si="10"/>
        <v>413912000</v>
      </c>
      <c r="I28" s="166"/>
      <c r="J28" s="201"/>
      <c r="K28" s="216"/>
      <c r="L28" s="197">
        <f t="shared" si="11"/>
        <v>0</v>
      </c>
      <c r="M28" s="197">
        <f t="shared" ref="M28:O28" si="24">F28+J28</f>
        <v>200000000</v>
      </c>
      <c r="N28" s="197">
        <f t="shared" si="24"/>
        <v>1200000000</v>
      </c>
      <c r="O28" s="197">
        <f t="shared" si="24"/>
        <v>413912000</v>
      </c>
      <c r="P28" s="198">
        <f t="shared" si="13"/>
        <v>0.5</v>
      </c>
      <c r="Q28" s="199">
        <f t="shared" si="14"/>
        <v>0.74353496349243331</v>
      </c>
      <c r="R28" s="151"/>
      <c r="S28" s="151"/>
      <c r="T28" s="151"/>
      <c r="U28" s="151"/>
      <c r="V28" s="151"/>
      <c r="W28" s="151"/>
      <c r="X28" s="151"/>
      <c r="Y28" s="151"/>
    </row>
    <row r="29" spans="1:25" ht="15" customHeight="1">
      <c r="A29" s="203">
        <v>12</v>
      </c>
      <c r="B29" s="188" t="s">
        <v>145</v>
      </c>
      <c r="C29" s="188" t="s">
        <v>48</v>
      </c>
      <c r="D29" s="192">
        <v>1512938000</v>
      </c>
      <c r="E29" s="189">
        <v>0</v>
      </c>
      <c r="F29" s="191">
        <v>0</v>
      </c>
      <c r="G29" s="192">
        <v>1512938000</v>
      </c>
      <c r="H29" s="197">
        <f t="shared" si="10"/>
        <v>0</v>
      </c>
      <c r="I29" s="197">
        <v>145883155</v>
      </c>
      <c r="J29" s="201"/>
      <c r="K29" s="218">
        <v>145883155</v>
      </c>
      <c r="L29" s="197">
        <f t="shared" si="11"/>
        <v>0</v>
      </c>
      <c r="M29" s="197">
        <f t="shared" ref="M29:O29" si="25">F29+J29</f>
        <v>0</v>
      </c>
      <c r="N29" s="197">
        <f t="shared" si="25"/>
        <v>1658821155</v>
      </c>
      <c r="O29" s="197">
        <f t="shared" si="25"/>
        <v>0</v>
      </c>
      <c r="P29" s="198">
        <f t="shared" si="13"/>
        <v>0</v>
      </c>
      <c r="Q29" s="199">
        <f t="shared" si="14"/>
        <v>1</v>
      </c>
      <c r="R29" s="151"/>
      <c r="S29" s="151"/>
      <c r="T29" s="151"/>
      <c r="U29" s="151"/>
      <c r="V29" s="151"/>
      <c r="W29" s="151"/>
      <c r="X29" s="151"/>
      <c r="Y29" s="151"/>
    </row>
    <row r="30" spans="1:25" ht="15" customHeight="1">
      <c r="A30" s="203">
        <v>13</v>
      </c>
      <c r="B30" s="188" t="s">
        <v>145</v>
      </c>
      <c r="C30" s="188" t="s">
        <v>49</v>
      </c>
      <c r="D30" s="192">
        <v>1593398000</v>
      </c>
      <c r="E30" s="189">
        <v>0</v>
      </c>
      <c r="F30" s="191">
        <v>0</v>
      </c>
      <c r="G30" s="192">
        <v>1593398000</v>
      </c>
      <c r="H30" s="197">
        <f t="shared" si="10"/>
        <v>0</v>
      </c>
      <c r="I30" s="197">
        <v>113004411</v>
      </c>
      <c r="J30" s="193"/>
      <c r="K30" s="202">
        <v>113004411</v>
      </c>
      <c r="L30" s="197">
        <f t="shared" si="11"/>
        <v>0</v>
      </c>
      <c r="M30" s="197">
        <f t="shared" ref="M30:O30" si="26">F30+J30</f>
        <v>0</v>
      </c>
      <c r="N30" s="197">
        <f t="shared" si="26"/>
        <v>1706402411</v>
      </c>
      <c r="O30" s="197">
        <f t="shared" si="26"/>
        <v>0</v>
      </c>
      <c r="P30" s="198">
        <f t="shared" si="13"/>
        <v>0</v>
      </c>
      <c r="Q30" s="199">
        <f t="shared" si="14"/>
        <v>1</v>
      </c>
      <c r="R30" s="151"/>
      <c r="S30" s="151"/>
      <c r="T30" s="151"/>
      <c r="U30" s="151"/>
      <c r="V30" s="151"/>
      <c r="W30" s="151"/>
      <c r="X30" s="151"/>
      <c r="Y30" s="151"/>
    </row>
    <row r="31" spans="1:25" ht="15" customHeight="1">
      <c r="A31" s="203">
        <v>14</v>
      </c>
      <c r="B31" s="219" t="s">
        <v>145</v>
      </c>
      <c r="C31" s="219" t="s">
        <v>50</v>
      </c>
      <c r="D31" s="220">
        <v>1168758000</v>
      </c>
      <c r="E31" s="481">
        <v>0</v>
      </c>
      <c r="F31" s="222">
        <v>0</v>
      </c>
      <c r="G31" s="223">
        <v>300000000</v>
      </c>
      <c r="H31" s="197">
        <f t="shared" si="10"/>
        <v>868758000</v>
      </c>
      <c r="I31" s="224"/>
      <c r="J31" s="224"/>
      <c r="K31" s="224"/>
      <c r="L31" s="197">
        <f t="shared" si="11"/>
        <v>0</v>
      </c>
      <c r="M31" s="197">
        <f t="shared" ref="M31:O31" si="27">F31+J31</f>
        <v>0</v>
      </c>
      <c r="N31" s="197">
        <f t="shared" si="27"/>
        <v>300000000</v>
      </c>
      <c r="O31" s="197">
        <f t="shared" si="27"/>
        <v>868758000</v>
      </c>
      <c r="P31" s="198">
        <f t="shared" si="13"/>
        <v>0</v>
      </c>
      <c r="Q31" s="199">
        <f t="shared" si="14"/>
        <v>0.25668273500587802</v>
      </c>
      <c r="R31" s="225"/>
      <c r="S31" s="225"/>
      <c r="T31" s="225"/>
      <c r="U31" s="225"/>
      <c r="V31" s="225"/>
      <c r="W31" s="151"/>
      <c r="X31" s="151"/>
      <c r="Y31" s="151"/>
    </row>
    <row r="32" spans="1:25" ht="15" customHeight="1">
      <c r="A32" s="209" t="s">
        <v>51</v>
      </c>
      <c r="B32" s="175"/>
      <c r="C32" s="175"/>
      <c r="D32" s="226"/>
      <c r="E32" s="227"/>
      <c r="F32" s="178"/>
      <c r="G32" s="179"/>
      <c r="H32" s="228"/>
      <c r="I32" s="229"/>
      <c r="J32" s="230"/>
      <c r="K32" s="230"/>
      <c r="L32" s="228"/>
      <c r="M32" s="197"/>
      <c r="N32" s="197"/>
      <c r="O32" s="197"/>
      <c r="P32" s="198"/>
      <c r="Q32" s="199"/>
      <c r="R32" s="211"/>
      <c r="S32" s="211"/>
      <c r="T32" s="211"/>
      <c r="U32" s="211"/>
      <c r="V32" s="211"/>
      <c r="W32" s="211"/>
      <c r="X32" s="211"/>
      <c r="Y32" s="211"/>
    </row>
    <row r="33" spans="1:25" ht="15" customHeight="1">
      <c r="A33" s="203">
        <v>1</v>
      </c>
      <c r="B33" s="188" t="s">
        <v>145</v>
      </c>
      <c r="C33" s="188" t="s">
        <v>52</v>
      </c>
      <c r="D33" s="192">
        <v>1566568000</v>
      </c>
      <c r="E33" s="189">
        <v>0</v>
      </c>
      <c r="F33" s="191">
        <v>0</v>
      </c>
      <c r="G33" s="192">
        <v>1420000000</v>
      </c>
      <c r="H33" s="197">
        <f t="shared" ref="H33:H38" si="28">D33-G33</f>
        <v>146568000</v>
      </c>
      <c r="I33" s="213">
        <v>203928380</v>
      </c>
      <c r="J33" s="201"/>
      <c r="K33" s="201"/>
      <c r="L33" s="197">
        <f t="shared" ref="L33:L38" si="29">I33-K33</f>
        <v>203928380</v>
      </c>
      <c r="M33" s="197">
        <f t="shared" ref="M33:O33" si="30">F33+J33</f>
        <v>0</v>
      </c>
      <c r="N33" s="197">
        <f t="shared" si="30"/>
        <v>1420000000</v>
      </c>
      <c r="O33" s="197">
        <f t="shared" si="30"/>
        <v>350496380</v>
      </c>
      <c r="P33" s="198">
        <f t="shared" ref="P33:P38" si="31">IF(E33=0, 0, F33/E33)</f>
        <v>0</v>
      </c>
      <c r="Q33" s="199">
        <f t="shared" ref="Q33:Q38" si="32">IF(D33=0, 0, G33/D33)</f>
        <v>0.90644006516155062</v>
      </c>
      <c r="R33" s="151"/>
      <c r="S33" s="151"/>
      <c r="T33" s="151"/>
      <c r="U33" s="151"/>
      <c r="V33" s="151"/>
      <c r="W33" s="151"/>
      <c r="X33" s="151"/>
      <c r="Y33" s="151"/>
    </row>
    <row r="34" spans="1:25" ht="15" customHeight="1">
      <c r="A34" s="203">
        <v>2</v>
      </c>
      <c r="B34" s="188" t="s">
        <v>145</v>
      </c>
      <c r="C34" s="188" t="s">
        <v>53</v>
      </c>
      <c r="D34" s="192">
        <v>1258870507</v>
      </c>
      <c r="E34" s="189">
        <v>0</v>
      </c>
      <c r="F34" s="191">
        <v>0</v>
      </c>
      <c r="G34" s="192">
        <v>400000000</v>
      </c>
      <c r="H34" s="197">
        <f t="shared" si="28"/>
        <v>858870507</v>
      </c>
      <c r="I34" s="213"/>
      <c r="J34" s="201"/>
      <c r="K34" s="201"/>
      <c r="L34" s="197">
        <f t="shared" si="29"/>
        <v>0</v>
      </c>
      <c r="M34" s="197">
        <f t="shared" ref="M34:O34" si="33">F34+J34</f>
        <v>0</v>
      </c>
      <c r="N34" s="197">
        <f t="shared" si="33"/>
        <v>400000000</v>
      </c>
      <c r="O34" s="197">
        <f t="shared" si="33"/>
        <v>858870507</v>
      </c>
      <c r="P34" s="198">
        <f t="shared" si="31"/>
        <v>0</v>
      </c>
      <c r="Q34" s="199">
        <f t="shared" si="32"/>
        <v>0.31774515152732863</v>
      </c>
      <c r="R34" s="151"/>
      <c r="S34" s="151"/>
      <c r="T34" s="151"/>
      <c r="U34" s="151"/>
      <c r="V34" s="151"/>
      <c r="W34" s="151"/>
      <c r="X34" s="151"/>
      <c r="Y34" s="151"/>
    </row>
    <row r="35" spans="1:25" ht="15" customHeight="1">
      <c r="A35" s="203">
        <v>3</v>
      </c>
      <c r="B35" s="188" t="s">
        <v>145</v>
      </c>
      <c r="C35" s="188" t="s">
        <v>54</v>
      </c>
      <c r="D35" s="192">
        <v>1264264000</v>
      </c>
      <c r="E35" s="189"/>
      <c r="F35" s="191">
        <v>200000000</v>
      </c>
      <c r="G35" s="192">
        <v>200000000</v>
      </c>
      <c r="H35" s="197">
        <f t="shared" si="28"/>
        <v>1064264000</v>
      </c>
      <c r="I35" s="213"/>
      <c r="J35" s="201"/>
      <c r="K35" s="201"/>
      <c r="L35" s="197">
        <f t="shared" si="29"/>
        <v>0</v>
      </c>
      <c r="M35" s="197">
        <f t="shared" ref="M35:O35" si="34">F35+J35</f>
        <v>200000000</v>
      </c>
      <c r="N35" s="197">
        <f t="shared" si="34"/>
        <v>200000000</v>
      </c>
      <c r="O35" s="197">
        <f t="shared" si="34"/>
        <v>1064264000</v>
      </c>
      <c r="P35" s="198">
        <f t="shared" si="31"/>
        <v>0</v>
      </c>
      <c r="Q35" s="199">
        <f t="shared" si="32"/>
        <v>0.15819480741364145</v>
      </c>
      <c r="R35" s="151"/>
      <c r="S35" s="151"/>
      <c r="T35" s="151"/>
      <c r="U35" s="151"/>
      <c r="V35" s="151"/>
      <c r="W35" s="151"/>
      <c r="X35" s="151"/>
      <c r="Y35" s="151"/>
    </row>
    <row r="36" spans="1:25" ht="15" customHeight="1">
      <c r="A36" s="203">
        <v>4</v>
      </c>
      <c r="B36" s="188" t="s">
        <v>145</v>
      </c>
      <c r="C36" s="188" t="s">
        <v>55</v>
      </c>
      <c r="D36" s="192">
        <v>1259087000</v>
      </c>
      <c r="E36" s="189">
        <v>459087000</v>
      </c>
      <c r="F36" s="191">
        <v>0</v>
      </c>
      <c r="G36" s="192">
        <v>800000000</v>
      </c>
      <c r="H36" s="197">
        <f t="shared" si="28"/>
        <v>459087000</v>
      </c>
      <c r="I36" s="166"/>
      <c r="J36" s="201"/>
      <c r="K36" s="201"/>
      <c r="L36" s="197">
        <f t="shared" si="29"/>
        <v>0</v>
      </c>
      <c r="M36" s="197">
        <f t="shared" ref="M36:O36" si="35">F36+J36</f>
        <v>0</v>
      </c>
      <c r="N36" s="197">
        <f t="shared" si="35"/>
        <v>800000000</v>
      </c>
      <c r="O36" s="197">
        <f t="shared" si="35"/>
        <v>459087000</v>
      </c>
      <c r="P36" s="198">
        <f t="shared" si="31"/>
        <v>0</v>
      </c>
      <c r="Q36" s="199">
        <f t="shared" si="32"/>
        <v>0.63538103403497936</v>
      </c>
      <c r="R36" s="231">
        <v>33490349376</v>
      </c>
      <c r="S36" s="151"/>
      <c r="T36" s="151"/>
      <c r="U36" s="151"/>
      <c r="V36" s="151"/>
      <c r="W36" s="151"/>
      <c r="X36" s="151"/>
      <c r="Y36" s="151"/>
    </row>
    <row r="37" spans="1:25" ht="15" customHeight="1">
      <c r="A37" s="203">
        <v>5</v>
      </c>
      <c r="B37" s="188" t="s">
        <v>145</v>
      </c>
      <c r="C37" s="188" t="s">
        <v>56</v>
      </c>
      <c r="D37" s="192">
        <v>1150397000</v>
      </c>
      <c r="E37" s="189">
        <v>0</v>
      </c>
      <c r="F37" s="191">
        <v>0</v>
      </c>
      <c r="G37" s="192">
        <v>1150397000</v>
      </c>
      <c r="H37" s="197">
        <f t="shared" si="28"/>
        <v>0</v>
      </c>
      <c r="I37" s="213">
        <v>157624826</v>
      </c>
      <c r="J37" s="202"/>
      <c r="K37" s="202">
        <v>157624826</v>
      </c>
      <c r="L37" s="197">
        <f t="shared" si="29"/>
        <v>0</v>
      </c>
      <c r="M37" s="197">
        <f t="shared" ref="M37:O37" si="36">F37+J37</f>
        <v>0</v>
      </c>
      <c r="N37" s="197">
        <f t="shared" si="36"/>
        <v>1308021826</v>
      </c>
      <c r="O37" s="197">
        <f t="shared" si="36"/>
        <v>0</v>
      </c>
      <c r="P37" s="198">
        <f t="shared" si="31"/>
        <v>0</v>
      </c>
      <c r="Q37" s="199">
        <f t="shared" si="32"/>
        <v>1</v>
      </c>
      <c r="R37" s="151"/>
      <c r="S37" s="151"/>
      <c r="T37" s="151"/>
      <c r="U37" s="151"/>
      <c r="V37" s="151"/>
      <c r="W37" s="151"/>
      <c r="X37" s="151"/>
      <c r="Y37" s="151"/>
    </row>
    <row r="38" spans="1:25" ht="15" customHeight="1">
      <c r="A38" s="203">
        <v>6</v>
      </c>
      <c r="B38" s="188" t="s">
        <v>145</v>
      </c>
      <c r="C38" s="188" t="s">
        <v>147</v>
      </c>
      <c r="D38" s="232">
        <v>1688339000</v>
      </c>
      <c r="E38" s="249">
        <v>400000000</v>
      </c>
      <c r="F38" s="242">
        <v>0</v>
      </c>
      <c r="G38" s="235">
        <v>100000000</v>
      </c>
      <c r="H38" s="197">
        <f t="shared" si="28"/>
        <v>1588339000</v>
      </c>
      <c r="I38" s="166"/>
      <c r="J38" s="201"/>
      <c r="K38" s="201"/>
      <c r="L38" s="197">
        <f t="shared" si="29"/>
        <v>0</v>
      </c>
      <c r="M38" s="197">
        <f t="shared" ref="M38:O38" si="37">F38+J38</f>
        <v>0</v>
      </c>
      <c r="N38" s="197">
        <f t="shared" si="37"/>
        <v>100000000</v>
      </c>
      <c r="O38" s="197">
        <f t="shared" si="37"/>
        <v>1588339000</v>
      </c>
      <c r="P38" s="198">
        <f t="shared" si="31"/>
        <v>0</v>
      </c>
      <c r="Q38" s="199">
        <f t="shared" si="32"/>
        <v>5.9229811074671616E-2</v>
      </c>
      <c r="R38" s="151"/>
      <c r="S38" s="151"/>
      <c r="T38" s="151"/>
      <c r="U38" s="151"/>
      <c r="V38" s="151"/>
      <c r="W38" s="151"/>
      <c r="X38" s="151"/>
      <c r="Y38" s="151"/>
    </row>
    <row r="39" spans="1:25" ht="15" customHeight="1">
      <c r="A39" s="209" t="s">
        <v>57</v>
      </c>
      <c r="B39" s="175"/>
      <c r="C39" s="175"/>
      <c r="D39" s="236"/>
      <c r="E39" s="237"/>
      <c r="F39" s="238"/>
      <c r="G39" s="236"/>
      <c r="H39" s="183"/>
      <c r="I39" s="166"/>
      <c r="J39" s="239"/>
      <c r="K39" s="239"/>
      <c r="L39" s="197"/>
      <c r="M39" s="197"/>
      <c r="N39" s="197"/>
      <c r="O39" s="197"/>
      <c r="P39" s="198"/>
      <c r="Q39" s="199"/>
      <c r="R39" s="211"/>
      <c r="S39" s="211"/>
      <c r="T39" s="211"/>
      <c r="U39" s="211"/>
      <c r="V39" s="211"/>
      <c r="W39" s="211"/>
      <c r="X39" s="211"/>
      <c r="Y39" s="211"/>
    </row>
    <row r="40" spans="1:25" ht="15" customHeight="1">
      <c r="A40" s="203">
        <v>1</v>
      </c>
      <c r="B40" s="188" t="s">
        <v>145</v>
      </c>
      <c r="C40" s="188" t="s">
        <v>58</v>
      </c>
      <c r="D40" s="235">
        <v>1366377000</v>
      </c>
      <c r="E40" s="249">
        <v>400000000</v>
      </c>
      <c r="F40" s="242">
        <v>0</v>
      </c>
      <c r="G40" s="235">
        <v>400000000</v>
      </c>
      <c r="H40" s="197">
        <f t="shared" ref="H40:H57" si="38">D40-G40</f>
        <v>966377000</v>
      </c>
      <c r="I40" s="166"/>
      <c r="J40" s="201"/>
      <c r="K40" s="216"/>
      <c r="L40" s="197">
        <f t="shared" ref="L40:L49" si="39">I40-K40</f>
        <v>0</v>
      </c>
      <c r="M40" s="197">
        <f t="shared" ref="M40:O40" si="40">F40+J40</f>
        <v>0</v>
      </c>
      <c r="N40" s="197">
        <f t="shared" si="40"/>
        <v>400000000</v>
      </c>
      <c r="O40" s="197">
        <f t="shared" si="40"/>
        <v>966377000</v>
      </c>
      <c r="P40" s="198">
        <f t="shared" ref="P40:P57" si="41">IF(E40=0, 0, F40/E40)</f>
        <v>0</v>
      </c>
      <c r="Q40" s="199">
        <f t="shared" ref="Q40:Q57" si="42">IF(D40=0, 0, G40/D40)</f>
        <v>0.29274497448361614</v>
      </c>
      <c r="R40" s="151"/>
      <c r="S40" s="151"/>
      <c r="T40" s="151"/>
      <c r="U40" s="151"/>
      <c r="V40" s="151"/>
      <c r="W40" s="151"/>
      <c r="X40" s="151"/>
      <c r="Y40" s="151"/>
    </row>
    <row r="41" spans="1:25" ht="15" customHeight="1">
      <c r="A41" s="203">
        <v>2</v>
      </c>
      <c r="B41" s="188" t="s">
        <v>145</v>
      </c>
      <c r="C41" s="188" t="s">
        <v>59</v>
      </c>
      <c r="D41" s="235">
        <v>1307971000</v>
      </c>
      <c r="E41" s="249">
        <v>400000000</v>
      </c>
      <c r="F41" s="242">
        <v>0</v>
      </c>
      <c r="G41" s="235">
        <v>500000000</v>
      </c>
      <c r="H41" s="197">
        <f t="shared" si="38"/>
        <v>807971000</v>
      </c>
      <c r="I41" s="166"/>
      <c r="J41" s="201"/>
      <c r="K41" s="216"/>
      <c r="L41" s="197">
        <f t="shared" si="39"/>
        <v>0</v>
      </c>
      <c r="M41" s="197">
        <f t="shared" ref="M41:O41" si="43">F41+J41</f>
        <v>0</v>
      </c>
      <c r="N41" s="197">
        <f t="shared" si="43"/>
        <v>500000000</v>
      </c>
      <c r="O41" s="197">
        <f t="shared" si="43"/>
        <v>807971000</v>
      </c>
      <c r="P41" s="198">
        <f t="shared" si="41"/>
        <v>0</v>
      </c>
      <c r="Q41" s="199">
        <f t="shared" si="42"/>
        <v>0.3822714723797393</v>
      </c>
      <c r="R41" s="151"/>
      <c r="S41" s="151"/>
      <c r="T41" s="151"/>
      <c r="U41" s="151"/>
      <c r="V41" s="151"/>
      <c r="W41" s="151"/>
      <c r="X41" s="151"/>
      <c r="Y41" s="151"/>
    </row>
    <row r="42" spans="1:25" ht="15" customHeight="1">
      <c r="A42" s="203">
        <v>3</v>
      </c>
      <c r="B42" s="188" t="s">
        <v>145</v>
      </c>
      <c r="C42" s="188" t="s">
        <v>60</v>
      </c>
      <c r="D42" s="235">
        <v>1196198000</v>
      </c>
      <c r="E42" s="249">
        <v>46198000</v>
      </c>
      <c r="F42" s="242">
        <v>0</v>
      </c>
      <c r="G42" s="235">
        <v>1150000000</v>
      </c>
      <c r="H42" s="197">
        <f t="shared" si="38"/>
        <v>46198000</v>
      </c>
      <c r="I42" s="213">
        <v>164802311</v>
      </c>
      <c r="J42" s="201"/>
      <c r="K42" s="216"/>
      <c r="L42" s="197">
        <f t="shared" si="39"/>
        <v>164802311</v>
      </c>
      <c r="M42" s="197">
        <f t="shared" ref="M42:O42" si="44">F42+J42</f>
        <v>0</v>
      </c>
      <c r="N42" s="197">
        <f t="shared" si="44"/>
        <v>1150000000</v>
      </c>
      <c r="O42" s="197">
        <f t="shared" si="44"/>
        <v>211000311</v>
      </c>
      <c r="P42" s="198">
        <f t="shared" si="41"/>
        <v>0</v>
      </c>
      <c r="Q42" s="199">
        <f t="shared" si="42"/>
        <v>0.9613793034263558</v>
      </c>
      <c r="R42" s="151"/>
      <c r="S42" s="151"/>
      <c r="T42" s="151"/>
      <c r="U42" s="151"/>
      <c r="V42" s="151"/>
      <c r="W42" s="151"/>
      <c r="X42" s="151"/>
      <c r="Y42" s="151"/>
    </row>
    <row r="43" spans="1:25" ht="15" customHeight="1">
      <c r="A43" s="203">
        <v>4</v>
      </c>
      <c r="B43" s="188" t="s">
        <v>145</v>
      </c>
      <c r="C43" s="240" t="s">
        <v>62</v>
      </c>
      <c r="D43" s="235">
        <v>1299151000</v>
      </c>
      <c r="E43" s="249">
        <v>400000000</v>
      </c>
      <c r="F43" s="242">
        <v>400000000</v>
      </c>
      <c r="G43" s="235">
        <v>850000000</v>
      </c>
      <c r="H43" s="197">
        <f t="shared" si="38"/>
        <v>449151000</v>
      </c>
      <c r="I43" s="166"/>
      <c r="J43" s="201"/>
      <c r="K43" s="216"/>
      <c r="L43" s="197">
        <f t="shared" si="39"/>
        <v>0</v>
      </c>
      <c r="M43" s="197">
        <f t="shared" ref="M43:O43" si="45">F43+J43</f>
        <v>400000000</v>
      </c>
      <c r="N43" s="197">
        <f t="shared" si="45"/>
        <v>850000000</v>
      </c>
      <c r="O43" s="197">
        <f t="shared" si="45"/>
        <v>449151000</v>
      </c>
      <c r="P43" s="198">
        <f t="shared" si="41"/>
        <v>1</v>
      </c>
      <c r="Q43" s="199">
        <f t="shared" si="42"/>
        <v>0.65427344473429183</v>
      </c>
      <c r="R43" s="151"/>
      <c r="S43" s="151"/>
      <c r="T43" s="151"/>
      <c r="U43" s="151"/>
      <c r="V43" s="151"/>
      <c r="W43" s="151"/>
      <c r="X43" s="151"/>
      <c r="Y43" s="151"/>
    </row>
    <row r="44" spans="1:25" ht="15" customHeight="1">
      <c r="A44" s="203">
        <v>5</v>
      </c>
      <c r="B44" s="188" t="s">
        <v>145</v>
      </c>
      <c r="C44" s="241" t="s">
        <v>63</v>
      </c>
      <c r="D44" s="235">
        <v>1178570000</v>
      </c>
      <c r="E44" s="249">
        <v>0</v>
      </c>
      <c r="F44" s="242">
        <v>0</v>
      </c>
      <c r="G44" s="235">
        <v>1178570000</v>
      </c>
      <c r="H44" s="197">
        <f t="shared" si="38"/>
        <v>0</v>
      </c>
      <c r="I44" s="213">
        <v>162990131</v>
      </c>
      <c r="J44" s="193"/>
      <c r="K44" s="202">
        <v>162990131</v>
      </c>
      <c r="L44" s="197">
        <f t="shared" si="39"/>
        <v>0</v>
      </c>
      <c r="M44" s="197">
        <f t="shared" ref="M44:O44" si="46">F44+J44</f>
        <v>0</v>
      </c>
      <c r="N44" s="197">
        <f t="shared" si="46"/>
        <v>1341560131</v>
      </c>
      <c r="O44" s="197">
        <f t="shared" si="46"/>
        <v>0</v>
      </c>
      <c r="P44" s="198">
        <f t="shared" si="41"/>
        <v>0</v>
      </c>
      <c r="Q44" s="199">
        <f t="shared" si="42"/>
        <v>1</v>
      </c>
      <c r="R44" s="151"/>
      <c r="S44" s="151"/>
      <c r="T44" s="243"/>
      <c r="U44" s="151"/>
      <c r="V44" s="151"/>
      <c r="W44" s="151"/>
      <c r="X44" s="151"/>
      <c r="Y44" s="151"/>
    </row>
    <row r="45" spans="1:25" ht="15" customHeight="1">
      <c r="A45" s="203">
        <v>6</v>
      </c>
      <c r="B45" s="188" t="s">
        <v>145</v>
      </c>
      <c r="C45" s="241" t="s">
        <v>64</v>
      </c>
      <c r="D45" s="235">
        <v>1355857000</v>
      </c>
      <c r="E45" s="249">
        <v>400000000</v>
      </c>
      <c r="F45" s="242">
        <v>0</v>
      </c>
      <c r="G45" s="235">
        <v>400000000</v>
      </c>
      <c r="H45" s="197">
        <f t="shared" si="38"/>
        <v>955857000</v>
      </c>
      <c r="I45" s="213"/>
      <c r="J45" s="201"/>
      <c r="K45" s="216"/>
      <c r="L45" s="197">
        <f t="shared" si="39"/>
        <v>0</v>
      </c>
      <c r="M45" s="197">
        <f t="shared" ref="M45:O45" si="47">F45+J45</f>
        <v>0</v>
      </c>
      <c r="N45" s="197">
        <f t="shared" si="47"/>
        <v>400000000</v>
      </c>
      <c r="O45" s="197">
        <f t="shared" si="47"/>
        <v>955857000</v>
      </c>
      <c r="P45" s="198">
        <f t="shared" si="41"/>
        <v>0</v>
      </c>
      <c r="Q45" s="199">
        <f t="shared" si="42"/>
        <v>0.29501636234499656</v>
      </c>
      <c r="R45" s="214" t="s">
        <v>148</v>
      </c>
      <c r="S45" s="151"/>
      <c r="T45" s="151"/>
      <c r="U45" s="151"/>
      <c r="V45" s="151"/>
      <c r="W45" s="151"/>
      <c r="X45" s="151"/>
      <c r="Y45" s="151"/>
    </row>
    <row r="46" spans="1:25" ht="15" customHeight="1">
      <c r="A46" s="203">
        <v>7</v>
      </c>
      <c r="B46" s="188" t="s">
        <v>145</v>
      </c>
      <c r="C46" s="241" t="s">
        <v>65</v>
      </c>
      <c r="D46" s="235">
        <v>1227450000</v>
      </c>
      <c r="E46" s="235">
        <v>0</v>
      </c>
      <c r="F46" s="482">
        <v>0</v>
      </c>
      <c r="G46" s="235">
        <v>1227450000</v>
      </c>
      <c r="H46" s="197">
        <f t="shared" si="38"/>
        <v>0</v>
      </c>
      <c r="I46" s="213">
        <v>145866567</v>
      </c>
      <c r="J46" s="201"/>
      <c r="K46" s="202">
        <v>145866567</v>
      </c>
      <c r="L46" s="197">
        <f t="shared" si="39"/>
        <v>0</v>
      </c>
      <c r="M46" s="197">
        <f t="shared" ref="M46:O46" si="48">F46+J46</f>
        <v>0</v>
      </c>
      <c r="N46" s="197">
        <f t="shared" si="48"/>
        <v>1373316567</v>
      </c>
      <c r="O46" s="197">
        <f t="shared" si="48"/>
        <v>0</v>
      </c>
      <c r="P46" s="198">
        <f t="shared" si="41"/>
        <v>0</v>
      </c>
      <c r="Q46" s="199">
        <f t="shared" si="42"/>
        <v>1</v>
      </c>
      <c r="R46" s="151"/>
      <c r="S46" s="151"/>
      <c r="T46" s="151"/>
      <c r="U46" s="151"/>
      <c r="V46" s="151"/>
      <c r="W46" s="151"/>
      <c r="X46" s="151"/>
      <c r="Y46" s="151"/>
    </row>
    <row r="47" spans="1:25" ht="15" customHeight="1">
      <c r="A47" s="203">
        <v>8</v>
      </c>
      <c r="B47" s="188" t="s">
        <v>145</v>
      </c>
      <c r="C47" s="241" t="s">
        <v>66</v>
      </c>
      <c r="D47" s="235">
        <v>1190874000</v>
      </c>
      <c r="E47" s="249">
        <v>400000000</v>
      </c>
      <c r="F47" s="242">
        <v>400000000</v>
      </c>
      <c r="G47" s="235">
        <v>800000000</v>
      </c>
      <c r="H47" s="197">
        <f t="shared" si="38"/>
        <v>390874000</v>
      </c>
      <c r="I47" s="213"/>
      <c r="J47" s="201"/>
      <c r="K47" s="216"/>
      <c r="L47" s="197">
        <f t="shared" si="39"/>
        <v>0</v>
      </c>
      <c r="M47" s="197">
        <f t="shared" ref="M47:O47" si="49">F47+J47</f>
        <v>400000000</v>
      </c>
      <c r="N47" s="197">
        <f t="shared" si="49"/>
        <v>800000000</v>
      </c>
      <c r="O47" s="197">
        <f t="shared" si="49"/>
        <v>390874000</v>
      </c>
      <c r="P47" s="198">
        <f t="shared" si="41"/>
        <v>1</v>
      </c>
      <c r="Q47" s="199">
        <f t="shared" si="42"/>
        <v>0.67177551949240644</v>
      </c>
      <c r="R47" s="151"/>
      <c r="S47" s="151"/>
      <c r="T47" s="151"/>
      <c r="U47" s="151"/>
      <c r="V47" s="151"/>
      <c r="W47" s="151"/>
      <c r="X47" s="151"/>
      <c r="Y47" s="151"/>
    </row>
    <row r="48" spans="1:25">
      <c r="A48" s="203">
        <v>9</v>
      </c>
      <c r="B48" s="188" t="s">
        <v>145</v>
      </c>
      <c r="C48" s="241" t="s">
        <v>67</v>
      </c>
      <c r="D48" s="235">
        <v>1202288000</v>
      </c>
      <c r="E48" s="249">
        <v>0</v>
      </c>
      <c r="F48" s="242">
        <v>0</v>
      </c>
      <c r="G48" s="235">
        <v>1202288000</v>
      </c>
      <c r="H48" s="197">
        <f t="shared" si="38"/>
        <v>0</v>
      </c>
      <c r="I48" s="213">
        <v>139692565</v>
      </c>
      <c r="J48" s="201"/>
      <c r="K48" s="202">
        <v>139692565</v>
      </c>
      <c r="L48" s="197">
        <f t="shared" si="39"/>
        <v>0</v>
      </c>
      <c r="M48" s="197">
        <f t="shared" ref="M48:O48" si="50">F48+J48</f>
        <v>0</v>
      </c>
      <c r="N48" s="197">
        <f t="shared" si="50"/>
        <v>1341980565</v>
      </c>
      <c r="O48" s="197">
        <f t="shared" si="50"/>
        <v>0</v>
      </c>
      <c r="P48" s="198">
        <f t="shared" si="41"/>
        <v>0</v>
      </c>
      <c r="Q48" s="199">
        <f t="shared" si="42"/>
        <v>1</v>
      </c>
      <c r="R48" s="151"/>
      <c r="S48" s="151"/>
      <c r="T48" s="151"/>
      <c r="U48" s="151"/>
      <c r="V48" s="151"/>
      <c r="W48" s="151"/>
      <c r="X48" s="151"/>
      <c r="Y48" s="151"/>
    </row>
    <row r="49" spans="1:25">
      <c r="A49" s="203">
        <v>10</v>
      </c>
      <c r="B49" s="188" t="s">
        <v>145</v>
      </c>
      <c r="C49" s="241" t="s">
        <v>68</v>
      </c>
      <c r="D49" s="235">
        <v>1552019000</v>
      </c>
      <c r="E49" s="249">
        <v>0</v>
      </c>
      <c r="F49" s="242">
        <v>0</v>
      </c>
      <c r="G49" s="235">
        <v>1552019000</v>
      </c>
      <c r="H49" s="197">
        <f t="shared" si="38"/>
        <v>0</v>
      </c>
      <c r="I49" s="213">
        <v>137225262</v>
      </c>
      <c r="J49" s="201"/>
      <c r="K49" s="202">
        <v>137225262</v>
      </c>
      <c r="L49" s="197">
        <f t="shared" si="39"/>
        <v>0</v>
      </c>
      <c r="M49" s="197">
        <f t="shared" ref="M49:O49" si="51">F49+J49</f>
        <v>0</v>
      </c>
      <c r="N49" s="197">
        <f t="shared" si="51"/>
        <v>1689244262</v>
      </c>
      <c r="O49" s="197">
        <f t="shared" si="51"/>
        <v>0</v>
      </c>
      <c r="P49" s="198">
        <f t="shared" si="41"/>
        <v>0</v>
      </c>
      <c r="Q49" s="199">
        <f t="shared" si="42"/>
        <v>1</v>
      </c>
      <c r="R49" s="151"/>
      <c r="S49" s="151"/>
      <c r="T49" s="151"/>
      <c r="U49" s="151"/>
      <c r="V49" s="151"/>
      <c r="W49" s="151"/>
      <c r="X49" s="151"/>
      <c r="Y49" s="151"/>
    </row>
    <row r="50" spans="1:25">
      <c r="A50" s="203">
        <v>11</v>
      </c>
      <c r="B50" s="188" t="s">
        <v>145</v>
      </c>
      <c r="C50" s="241" t="s">
        <v>149</v>
      </c>
      <c r="D50" s="235">
        <v>1191696000</v>
      </c>
      <c r="E50" s="233"/>
      <c r="F50" s="234"/>
      <c r="G50" s="235">
        <v>1191696000</v>
      </c>
      <c r="H50" s="197">
        <f t="shared" si="38"/>
        <v>0</v>
      </c>
      <c r="I50" s="193">
        <v>124999956</v>
      </c>
      <c r="J50" s="201"/>
      <c r="K50" s="202">
        <v>125000000</v>
      </c>
      <c r="L50" s="197">
        <v>0</v>
      </c>
      <c r="M50" s="197">
        <f t="shared" ref="M50:O50" si="52">F50+J50</f>
        <v>0</v>
      </c>
      <c r="N50" s="197">
        <f t="shared" si="52"/>
        <v>1316696000</v>
      </c>
      <c r="O50" s="197">
        <f t="shared" si="52"/>
        <v>0</v>
      </c>
      <c r="P50" s="198">
        <f t="shared" si="41"/>
        <v>0</v>
      </c>
      <c r="Q50" s="199">
        <f t="shared" si="42"/>
        <v>1</v>
      </c>
      <c r="R50" s="245" t="s">
        <v>150</v>
      </c>
      <c r="S50" s="154"/>
      <c r="T50" s="154"/>
      <c r="U50" s="154"/>
      <c r="V50" s="154"/>
      <c r="W50" s="154"/>
      <c r="X50" s="154"/>
      <c r="Y50" s="154"/>
    </row>
    <row r="51" spans="1:25">
      <c r="A51" s="203">
        <v>12</v>
      </c>
      <c r="B51" s="188" t="s">
        <v>145</v>
      </c>
      <c r="C51" s="241" t="s">
        <v>151</v>
      </c>
      <c r="D51" s="235">
        <v>1658348000</v>
      </c>
      <c r="E51" s="233"/>
      <c r="F51" s="234"/>
      <c r="G51" s="235">
        <v>1658348000</v>
      </c>
      <c r="H51" s="197">
        <f t="shared" si="38"/>
        <v>0</v>
      </c>
      <c r="I51" s="193">
        <v>158909689</v>
      </c>
      <c r="J51" s="201"/>
      <c r="K51" s="202">
        <v>158909689</v>
      </c>
      <c r="L51" s="197">
        <f t="shared" ref="L51:L57" si="53">I51-K51</f>
        <v>0</v>
      </c>
      <c r="M51" s="197">
        <f t="shared" ref="M51:O51" si="54">F51+J51</f>
        <v>0</v>
      </c>
      <c r="N51" s="197">
        <f t="shared" si="54"/>
        <v>1817257689</v>
      </c>
      <c r="O51" s="197">
        <f t="shared" si="54"/>
        <v>0</v>
      </c>
      <c r="P51" s="198">
        <f t="shared" si="41"/>
        <v>0</v>
      </c>
      <c r="Q51" s="199">
        <f t="shared" si="42"/>
        <v>1</v>
      </c>
      <c r="R51" s="154"/>
      <c r="S51" s="154"/>
      <c r="T51" s="154"/>
      <c r="U51" s="154"/>
      <c r="V51" s="154"/>
      <c r="W51" s="154"/>
      <c r="X51" s="154"/>
      <c r="Y51" s="154"/>
    </row>
    <row r="52" spans="1:25">
      <c r="A52" s="203">
        <v>13</v>
      </c>
      <c r="B52" s="188" t="s">
        <v>145</v>
      </c>
      <c r="C52" s="246" t="s">
        <v>152</v>
      </c>
      <c r="D52" s="247">
        <v>1420640000</v>
      </c>
      <c r="E52" s="248"/>
      <c r="F52" s="234"/>
      <c r="G52" s="247">
        <v>1420640000</v>
      </c>
      <c r="H52" s="197">
        <f t="shared" si="38"/>
        <v>0</v>
      </c>
      <c r="I52" s="247">
        <v>149077053</v>
      </c>
      <c r="J52" s="233"/>
      <c r="K52" s="249">
        <v>149077053</v>
      </c>
      <c r="L52" s="197">
        <f t="shared" si="53"/>
        <v>0</v>
      </c>
      <c r="M52" s="197">
        <f t="shared" ref="M52:O52" si="55">F52+J52</f>
        <v>0</v>
      </c>
      <c r="N52" s="197">
        <f t="shared" si="55"/>
        <v>1569717053</v>
      </c>
      <c r="O52" s="197">
        <f t="shared" si="55"/>
        <v>0</v>
      </c>
      <c r="P52" s="198">
        <f t="shared" si="41"/>
        <v>0</v>
      </c>
      <c r="Q52" s="199">
        <f t="shared" si="42"/>
        <v>1</v>
      </c>
      <c r="R52" s="151"/>
      <c r="S52" s="151"/>
      <c r="T52" s="151"/>
      <c r="U52" s="151"/>
      <c r="V52" s="151"/>
      <c r="W52" s="151"/>
      <c r="X52" s="151"/>
      <c r="Y52" s="151"/>
    </row>
    <row r="53" spans="1:25">
      <c r="A53" s="203">
        <v>14</v>
      </c>
      <c r="B53" s="188" t="s">
        <v>145</v>
      </c>
      <c r="C53" s="246" t="s">
        <v>72</v>
      </c>
      <c r="D53" s="247">
        <v>1247611000</v>
      </c>
      <c r="E53" s="261">
        <v>147611000</v>
      </c>
      <c r="F53" s="242">
        <v>0</v>
      </c>
      <c r="G53" s="235">
        <v>1100000000</v>
      </c>
      <c r="H53" s="197">
        <f t="shared" si="38"/>
        <v>147611000</v>
      </c>
      <c r="I53" s="250"/>
      <c r="J53" s="233"/>
      <c r="K53" s="232"/>
      <c r="L53" s="197">
        <f t="shared" si="53"/>
        <v>0</v>
      </c>
      <c r="M53" s="197">
        <f t="shared" ref="M53:O53" si="56">F53+J53</f>
        <v>0</v>
      </c>
      <c r="N53" s="197">
        <f t="shared" si="56"/>
        <v>1100000000</v>
      </c>
      <c r="O53" s="197">
        <f t="shared" si="56"/>
        <v>147611000</v>
      </c>
      <c r="P53" s="198">
        <f t="shared" si="41"/>
        <v>0</v>
      </c>
      <c r="Q53" s="199">
        <f t="shared" si="42"/>
        <v>0.88168507651824168</v>
      </c>
      <c r="R53" s="151"/>
      <c r="S53" s="151"/>
      <c r="T53" s="151"/>
      <c r="U53" s="151"/>
      <c r="V53" s="151"/>
      <c r="W53" s="151"/>
      <c r="X53" s="151"/>
      <c r="Y53" s="151"/>
    </row>
    <row r="54" spans="1:25">
      <c r="A54" s="203">
        <v>15</v>
      </c>
      <c r="B54" s="188" t="s">
        <v>145</v>
      </c>
      <c r="C54" s="246" t="s">
        <v>73</v>
      </c>
      <c r="D54" s="247">
        <v>1275262000</v>
      </c>
      <c r="E54" s="261">
        <v>117161000</v>
      </c>
      <c r="F54" s="242">
        <v>0</v>
      </c>
      <c r="G54" s="247">
        <v>1100000000</v>
      </c>
      <c r="H54" s="197">
        <f t="shared" si="38"/>
        <v>175262000</v>
      </c>
      <c r="I54" s="247">
        <v>142538141</v>
      </c>
      <c r="J54" s="233"/>
      <c r="K54" s="232"/>
      <c r="L54" s="197">
        <f t="shared" si="53"/>
        <v>142538141</v>
      </c>
      <c r="M54" s="197">
        <f t="shared" ref="M54:O54" si="57">F54+J54</f>
        <v>0</v>
      </c>
      <c r="N54" s="197">
        <f t="shared" si="57"/>
        <v>1100000000</v>
      </c>
      <c r="O54" s="197">
        <f t="shared" si="57"/>
        <v>317800141</v>
      </c>
      <c r="P54" s="198">
        <f t="shared" si="41"/>
        <v>0</v>
      </c>
      <c r="Q54" s="199">
        <f t="shared" si="42"/>
        <v>0.86256784880283421</v>
      </c>
      <c r="R54" s="151"/>
      <c r="S54" s="151"/>
      <c r="T54" s="151"/>
      <c r="U54" s="151"/>
      <c r="V54" s="151"/>
      <c r="W54" s="151"/>
      <c r="X54" s="151"/>
      <c r="Y54" s="151"/>
    </row>
    <row r="55" spans="1:25">
      <c r="A55" s="203">
        <v>16</v>
      </c>
      <c r="B55" s="188" t="s">
        <v>145</v>
      </c>
      <c r="C55" s="246" t="s">
        <v>75</v>
      </c>
      <c r="D55" s="247">
        <v>1271898000</v>
      </c>
      <c r="E55" s="261">
        <v>121898000</v>
      </c>
      <c r="F55" s="242">
        <v>0</v>
      </c>
      <c r="G55" s="247">
        <v>1150000000</v>
      </c>
      <c r="H55" s="197">
        <f t="shared" si="38"/>
        <v>121898000</v>
      </c>
      <c r="I55" s="250"/>
      <c r="J55" s="233"/>
      <c r="K55" s="232"/>
      <c r="L55" s="197">
        <f t="shared" si="53"/>
        <v>0</v>
      </c>
      <c r="M55" s="197">
        <f t="shared" ref="M55:O55" si="58">F55+J55</f>
        <v>0</v>
      </c>
      <c r="N55" s="197">
        <f t="shared" si="58"/>
        <v>1150000000</v>
      </c>
      <c r="O55" s="197">
        <f t="shared" si="58"/>
        <v>121898000</v>
      </c>
      <c r="P55" s="198">
        <f t="shared" si="41"/>
        <v>0</v>
      </c>
      <c r="Q55" s="199">
        <f t="shared" si="42"/>
        <v>0.90416055375509674</v>
      </c>
      <c r="R55" s="151"/>
      <c r="S55" s="151"/>
      <c r="T55" s="151"/>
      <c r="U55" s="151"/>
      <c r="V55" s="151"/>
      <c r="W55" s="151"/>
      <c r="X55" s="151"/>
      <c r="Y55" s="151"/>
    </row>
    <row r="56" spans="1:25">
      <c r="A56" s="203">
        <v>17</v>
      </c>
      <c r="B56" s="188" t="s">
        <v>145</v>
      </c>
      <c r="C56" s="246" t="s">
        <v>76</v>
      </c>
      <c r="D56" s="247">
        <v>1382222000</v>
      </c>
      <c r="E56" s="261">
        <v>0</v>
      </c>
      <c r="F56" s="242">
        <v>0</v>
      </c>
      <c r="G56" s="247">
        <v>1382222000</v>
      </c>
      <c r="H56" s="197">
        <f t="shared" si="38"/>
        <v>0</v>
      </c>
      <c r="I56" s="247">
        <v>124824112</v>
      </c>
      <c r="J56" s="233"/>
      <c r="K56" s="235">
        <v>124824112</v>
      </c>
      <c r="L56" s="197">
        <f t="shared" si="53"/>
        <v>0</v>
      </c>
      <c r="M56" s="197">
        <f t="shared" ref="M56:O56" si="59">F56+J56</f>
        <v>0</v>
      </c>
      <c r="N56" s="197">
        <f t="shared" si="59"/>
        <v>1507046112</v>
      </c>
      <c r="O56" s="197">
        <f t="shared" si="59"/>
        <v>0</v>
      </c>
      <c r="P56" s="198">
        <f t="shared" si="41"/>
        <v>0</v>
      </c>
      <c r="Q56" s="199">
        <f t="shared" si="42"/>
        <v>1</v>
      </c>
      <c r="R56" s="151"/>
      <c r="S56" s="151"/>
      <c r="T56" s="151"/>
      <c r="U56" s="151"/>
      <c r="V56" s="151"/>
      <c r="W56" s="151"/>
      <c r="X56" s="151"/>
      <c r="Y56" s="151"/>
    </row>
    <row r="57" spans="1:25">
      <c r="A57" s="203">
        <v>18</v>
      </c>
      <c r="B57" s="188" t="s">
        <v>145</v>
      </c>
      <c r="C57" s="246" t="s">
        <v>77</v>
      </c>
      <c r="D57" s="247">
        <v>1509219000</v>
      </c>
      <c r="E57" s="261">
        <v>700000000</v>
      </c>
      <c r="F57" s="242">
        <v>0</v>
      </c>
      <c r="G57" s="247">
        <v>300000000</v>
      </c>
      <c r="H57" s="197">
        <f t="shared" si="38"/>
        <v>1209219000</v>
      </c>
      <c r="I57" s="250"/>
      <c r="J57" s="233"/>
      <c r="K57" s="232"/>
      <c r="L57" s="197">
        <f t="shared" si="53"/>
        <v>0</v>
      </c>
      <c r="M57" s="197">
        <f t="shared" ref="M57:O57" si="60">F57+J57</f>
        <v>0</v>
      </c>
      <c r="N57" s="197">
        <f t="shared" si="60"/>
        <v>300000000</v>
      </c>
      <c r="O57" s="197">
        <f t="shared" si="60"/>
        <v>1209219000</v>
      </c>
      <c r="P57" s="198">
        <f t="shared" si="41"/>
        <v>0</v>
      </c>
      <c r="Q57" s="199">
        <f t="shared" si="42"/>
        <v>0.19877830851586151</v>
      </c>
      <c r="R57" s="151"/>
      <c r="S57" s="151"/>
      <c r="T57" s="151"/>
      <c r="U57" s="151"/>
      <c r="V57" s="151"/>
      <c r="W57" s="151"/>
      <c r="X57" s="151"/>
      <c r="Y57" s="151"/>
    </row>
    <row r="58" spans="1:25">
      <c r="A58" s="170" t="s">
        <v>78</v>
      </c>
      <c r="B58" s="171"/>
      <c r="C58" s="251"/>
      <c r="D58" s="252"/>
      <c r="E58" s="253"/>
      <c r="F58" s="254"/>
      <c r="G58" s="252"/>
      <c r="H58" s="255"/>
      <c r="I58" s="256"/>
      <c r="J58" s="257"/>
      <c r="K58" s="257"/>
      <c r="L58" s="255"/>
      <c r="M58" s="197"/>
      <c r="N58" s="197"/>
      <c r="O58" s="197"/>
      <c r="P58" s="198"/>
      <c r="Q58" s="199"/>
      <c r="R58" s="258"/>
      <c r="S58" s="259"/>
      <c r="T58" s="259"/>
      <c r="U58" s="259"/>
      <c r="V58" s="259"/>
      <c r="W58" s="211"/>
      <c r="X58" s="211"/>
      <c r="Y58" s="211"/>
    </row>
    <row r="59" spans="1:25">
      <c r="A59" s="170" t="s">
        <v>79</v>
      </c>
      <c r="B59" s="251" t="s">
        <v>80</v>
      </c>
      <c r="C59" s="251" t="s">
        <v>80</v>
      </c>
      <c r="D59" s="252">
        <f>SUM(D60:D65)</f>
        <v>8151269000</v>
      </c>
      <c r="E59" s="252">
        <f t="shared" ref="E59:F59" si="61">SUM(E60:E64)</f>
        <v>1167400000</v>
      </c>
      <c r="F59" s="252">
        <f t="shared" si="61"/>
        <v>167400000</v>
      </c>
      <c r="G59" s="252">
        <f>SUM(G60:G65)</f>
        <v>12003194050</v>
      </c>
      <c r="H59" s="252">
        <f t="shared" ref="H59:M59" si="62">SUM(H60:H64)</f>
        <v>1600000000</v>
      </c>
      <c r="I59" s="252">
        <f t="shared" si="62"/>
        <v>69430252</v>
      </c>
      <c r="J59" s="252">
        <f t="shared" si="62"/>
        <v>0</v>
      </c>
      <c r="K59" s="252">
        <f t="shared" si="62"/>
        <v>69430252</v>
      </c>
      <c r="L59" s="252">
        <f t="shared" si="62"/>
        <v>0</v>
      </c>
      <c r="M59" s="252">
        <f t="shared" si="62"/>
        <v>167400000</v>
      </c>
      <c r="N59" s="252">
        <f>SUM(N60:N65)</f>
        <v>12072624302</v>
      </c>
      <c r="O59" s="252">
        <f>SUM(O60:O64)</f>
        <v>1600000000</v>
      </c>
      <c r="P59" s="198"/>
      <c r="Q59" s="199"/>
      <c r="R59" s="258"/>
      <c r="S59" s="259"/>
      <c r="T59" s="259"/>
      <c r="U59" s="259"/>
      <c r="V59" s="259"/>
      <c r="W59" s="211"/>
      <c r="X59" s="211"/>
      <c r="Y59" s="211"/>
    </row>
    <row r="60" spans="1:25">
      <c r="A60" s="203">
        <v>1</v>
      </c>
      <c r="B60" s="188" t="s">
        <v>145</v>
      </c>
      <c r="C60" s="240" t="s">
        <v>87</v>
      </c>
      <c r="D60" s="260">
        <v>1450000000</v>
      </c>
      <c r="E60" s="261">
        <v>583700000</v>
      </c>
      <c r="F60" s="262">
        <v>167400000</v>
      </c>
      <c r="G60" s="260">
        <v>583700000</v>
      </c>
      <c r="H60" s="215">
        <f t="shared" ref="H60:H64" si="63">D60-G60</f>
        <v>866300000</v>
      </c>
      <c r="I60" s="166"/>
      <c r="J60" s="195"/>
      <c r="K60" s="195"/>
      <c r="L60" s="197">
        <f t="shared" ref="L60:L65" si="64">I60-K60</f>
        <v>0</v>
      </c>
      <c r="M60" s="197">
        <f t="shared" ref="M60:O60" si="65">F60+J60</f>
        <v>167400000</v>
      </c>
      <c r="N60" s="197">
        <f t="shared" si="65"/>
        <v>583700000</v>
      </c>
      <c r="O60" s="197">
        <f t="shared" si="65"/>
        <v>866300000</v>
      </c>
      <c r="P60" s="198">
        <f t="shared" ref="P60:P64" si="66">IF(E60=0, 0, F60/E60)</f>
        <v>0.28679115984238479</v>
      </c>
      <c r="Q60" s="199">
        <f t="shared" ref="Q60:Q68" si="67">IF(D60=0, 0, G60/D60)</f>
        <v>0.40255172413793106</v>
      </c>
      <c r="R60" s="151"/>
      <c r="S60" s="151"/>
      <c r="T60" s="151"/>
      <c r="U60" s="151"/>
      <c r="V60" s="151"/>
      <c r="W60" s="151"/>
      <c r="X60" s="151"/>
      <c r="Y60" s="151"/>
    </row>
    <row r="61" spans="1:25">
      <c r="A61" s="203">
        <v>2</v>
      </c>
      <c r="B61" s="188" t="s">
        <v>145</v>
      </c>
      <c r="C61" s="240" t="s">
        <v>88</v>
      </c>
      <c r="D61" s="260">
        <v>1450000000</v>
      </c>
      <c r="E61" s="261">
        <v>583700000</v>
      </c>
      <c r="F61" s="262">
        <v>0</v>
      </c>
      <c r="G61" s="260">
        <v>416300000</v>
      </c>
      <c r="H61" s="215">
        <f t="shared" si="63"/>
        <v>1033700000</v>
      </c>
      <c r="I61" s="166"/>
      <c r="J61" s="195"/>
      <c r="K61" s="195"/>
      <c r="L61" s="197">
        <f t="shared" si="64"/>
        <v>0</v>
      </c>
      <c r="M61" s="197">
        <f t="shared" ref="M61:O61" si="68">F61+J61</f>
        <v>0</v>
      </c>
      <c r="N61" s="197">
        <f t="shared" si="68"/>
        <v>416300000</v>
      </c>
      <c r="O61" s="197">
        <f t="shared" si="68"/>
        <v>1033700000</v>
      </c>
      <c r="P61" s="198">
        <f t="shared" si="66"/>
        <v>0</v>
      </c>
      <c r="Q61" s="199">
        <f t="shared" si="67"/>
        <v>0.28710344827586209</v>
      </c>
      <c r="R61" s="151"/>
      <c r="S61" s="151"/>
      <c r="T61" s="151"/>
      <c r="U61" s="151"/>
      <c r="V61" s="151"/>
      <c r="W61" s="151"/>
      <c r="X61" s="151"/>
      <c r="Y61" s="151"/>
    </row>
    <row r="62" spans="1:25">
      <c r="A62" s="203">
        <v>3</v>
      </c>
      <c r="B62" s="188" t="s">
        <v>145</v>
      </c>
      <c r="C62" s="241" t="s">
        <v>89</v>
      </c>
      <c r="D62" s="235">
        <v>1667337000</v>
      </c>
      <c r="E62" s="249">
        <v>0</v>
      </c>
      <c r="F62" s="242">
        <v>0</v>
      </c>
      <c r="G62" s="235">
        <v>1667337000</v>
      </c>
      <c r="H62" s="215">
        <f t="shared" si="63"/>
        <v>0</v>
      </c>
      <c r="I62" s="213">
        <v>69430252</v>
      </c>
      <c r="J62" s="202"/>
      <c r="K62" s="202">
        <v>69430252</v>
      </c>
      <c r="L62" s="197">
        <f t="shared" si="64"/>
        <v>0</v>
      </c>
      <c r="M62" s="197">
        <f t="shared" ref="M62:O62" si="69">F62+J62</f>
        <v>0</v>
      </c>
      <c r="N62" s="197">
        <f t="shared" si="69"/>
        <v>1736767252</v>
      </c>
      <c r="O62" s="197">
        <f t="shared" si="69"/>
        <v>0</v>
      </c>
      <c r="P62" s="198">
        <f t="shared" si="66"/>
        <v>0</v>
      </c>
      <c r="Q62" s="199">
        <f t="shared" si="67"/>
        <v>1</v>
      </c>
      <c r="R62" s="151"/>
      <c r="S62" s="151"/>
      <c r="T62" s="151"/>
      <c r="U62" s="151"/>
      <c r="V62" s="151"/>
      <c r="W62" s="151"/>
      <c r="X62" s="151"/>
      <c r="Y62" s="151"/>
    </row>
    <row r="63" spans="1:25">
      <c r="A63" s="203">
        <v>4</v>
      </c>
      <c r="B63" s="188" t="s">
        <v>145</v>
      </c>
      <c r="C63" s="241" t="s">
        <v>153</v>
      </c>
      <c r="D63" s="235">
        <v>2442810000</v>
      </c>
      <c r="E63" s="249">
        <v>0</v>
      </c>
      <c r="F63" s="242">
        <v>0</v>
      </c>
      <c r="G63" s="235">
        <v>2442810000</v>
      </c>
      <c r="H63" s="215">
        <f t="shared" si="63"/>
        <v>0</v>
      </c>
      <c r="I63" s="166"/>
      <c r="J63" s="201"/>
      <c r="K63" s="201"/>
      <c r="L63" s="197">
        <f t="shared" si="64"/>
        <v>0</v>
      </c>
      <c r="M63" s="197">
        <f t="shared" ref="M63:O63" si="70">F63+J63</f>
        <v>0</v>
      </c>
      <c r="N63" s="197">
        <f t="shared" si="70"/>
        <v>2442810000</v>
      </c>
      <c r="O63" s="197">
        <f t="shared" si="70"/>
        <v>0</v>
      </c>
      <c r="P63" s="198">
        <f t="shared" si="66"/>
        <v>0</v>
      </c>
      <c r="Q63" s="199">
        <f t="shared" si="67"/>
        <v>1</v>
      </c>
      <c r="R63" s="151"/>
      <c r="S63" s="151"/>
      <c r="T63" s="151"/>
      <c r="U63" s="151"/>
      <c r="V63" s="151"/>
      <c r="W63" s="151"/>
      <c r="X63" s="151"/>
      <c r="Y63" s="151"/>
    </row>
    <row r="64" spans="1:25">
      <c r="A64" s="263">
        <v>5</v>
      </c>
      <c r="B64" s="219" t="s">
        <v>145</v>
      </c>
      <c r="C64" s="264" t="s">
        <v>90</v>
      </c>
      <c r="D64" s="268"/>
      <c r="E64" s="483">
        <v>0</v>
      </c>
      <c r="F64" s="267">
        <v>0</v>
      </c>
      <c r="G64" s="268">
        <v>300000000</v>
      </c>
      <c r="H64" s="215">
        <f t="shared" si="63"/>
        <v>-300000000</v>
      </c>
      <c r="I64" s="269"/>
      <c r="J64" s="270"/>
      <c r="K64" s="270"/>
      <c r="L64" s="197">
        <f t="shared" si="64"/>
        <v>0</v>
      </c>
      <c r="M64" s="197">
        <f t="shared" ref="M64:O64" si="71">F64+J64</f>
        <v>0</v>
      </c>
      <c r="N64" s="197">
        <f t="shared" si="71"/>
        <v>300000000</v>
      </c>
      <c r="O64" s="197">
        <f t="shared" si="71"/>
        <v>-300000000</v>
      </c>
      <c r="P64" s="198">
        <f t="shared" si="66"/>
        <v>0</v>
      </c>
      <c r="Q64" s="199">
        <f t="shared" si="67"/>
        <v>0</v>
      </c>
      <c r="R64" s="225"/>
      <c r="S64" s="225"/>
      <c r="T64" s="225"/>
      <c r="U64" s="225"/>
      <c r="V64" s="225"/>
      <c r="W64" s="151"/>
      <c r="X64" s="151"/>
      <c r="Y64" s="151"/>
    </row>
    <row r="65" spans="1:25">
      <c r="A65" s="203"/>
      <c r="B65" s="188" t="s">
        <v>154</v>
      </c>
      <c r="C65" s="271"/>
      <c r="D65" s="249">
        <v>1141122000</v>
      </c>
      <c r="E65" s="233"/>
      <c r="F65" s="234"/>
      <c r="G65" s="235">
        <v>6593047050</v>
      </c>
      <c r="H65" s="166"/>
      <c r="I65" s="166"/>
      <c r="J65" s="201"/>
      <c r="K65" s="201"/>
      <c r="L65" s="215">
        <f t="shared" si="64"/>
        <v>0</v>
      </c>
      <c r="M65" s="197">
        <f t="shared" ref="M65:O65" si="72">F65+J65</f>
        <v>0</v>
      </c>
      <c r="N65" s="197">
        <f t="shared" si="72"/>
        <v>6593047050</v>
      </c>
      <c r="O65" s="197">
        <f t="shared" si="72"/>
        <v>0</v>
      </c>
      <c r="P65" s="198"/>
      <c r="Q65" s="199">
        <f t="shared" si="67"/>
        <v>5.7776881437742853</v>
      </c>
      <c r="R65" s="151"/>
      <c r="S65" s="151"/>
      <c r="T65" s="151"/>
      <c r="U65" s="151"/>
      <c r="V65" s="151"/>
      <c r="W65" s="151"/>
      <c r="X65" s="151"/>
      <c r="Y65" s="151"/>
    </row>
    <row r="66" spans="1:25">
      <c r="A66" s="162" t="s">
        <v>93</v>
      </c>
      <c r="B66" s="272" t="s">
        <v>155</v>
      </c>
      <c r="C66" s="272" t="s">
        <v>155</v>
      </c>
      <c r="D66" s="273">
        <f t="shared" ref="D66:O66" si="73">SUM(D67:D77)</f>
        <v>22330133000</v>
      </c>
      <c r="E66" s="273">
        <f t="shared" si="73"/>
        <v>0</v>
      </c>
      <c r="F66" s="274">
        <f t="shared" si="73"/>
        <v>160312000</v>
      </c>
      <c r="G66" s="273">
        <f t="shared" si="73"/>
        <v>12960312000</v>
      </c>
      <c r="H66" s="273">
        <f t="shared" si="73"/>
        <v>12769821000</v>
      </c>
      <c r="I66" s="273">
        <f t="shared" si="73"/>
        <v>331634469</v>
      </c>
      <c r="J66" s="273">
        <f t="shared" si="73"/>
        <v>0</v>
      </c>
      <c r="K66" s="273">
        <f t="shared" si="73"/>
        <v>140389069</v>
      </c>
      <c r="L66" s="273">
        <f t="shared" si="73"/>
        <v>191245400</v>
      </c>
      <c r="M66" s="273">
        <f t="shared" si="73"/>
        <v>160312000</v>
      </c>
      <c r="N66" s="273">
        <f t="shared" si="73"/>
        <v>13100701069</v>
      </c>
      <c r="O66" s="273">
        <f t="shared" si="73"/>
        <v>11737127000</v>
      </c>
      <c r="P66" s="198"/>
      <c r="Q66" s="199">
        <f t="shared" si="67"/>
        <v>0.5803956474419566</v>
      </c>
      <c r="R66" s="151"/>
      <c r="S66" s="151"/>
      <c r="T66" s="151"/>
      <c r="U66" s="151"/>
      <c r="V66" s="151"/>
      <c r="W66" s="151"/>
      <c r="X66" s="151"/>
      <c r="Y66" s="151"/>
    </row>
    <row r="67" spans="1:25">
      <c r="A67" s="275">
        <v>1</v>
      </c>
      <c r="B67" s="188" t="s">
        <v>145</v>
      </c>
      <c r="C67" s="241" t="s">
        <v>156</v>
      </c>
      <c r="D67" s="235">
        <v>1280156000</v>
      </c>
      <c r="E67" s="233"/>
      <c r="F67" s="242">
        <v>80156000</v>
      </c>
      <c r="G67" s="235">
        <f t="shared" ref="G67:G68" si="74">1200000000+F67</f>
        <v>1280156000</v>
      </c>
      <c r="H67" s="215">
        <f t="shared" ref="H67:H70" si="75">D67-G67</f>
        <v>0</v>
      </c>
      <c r="I67" s="213">
        <v>49213477</v>
      </c>
      <c r="J67" s="193"/>
      <c r="K67" s="193">
        <v>49213477</v>
      </c>
      <c r="L67" s="215">
        <f t="shared" ref="L67:L77" si="76">I67-K67</f>
        <v>0</v>
      </c>
      <c r="M67" s="197">
        <f t="shared" ref="M67:O67" si="77">F67+J67</f>
        <v>80156000</v>
      </c>
      <c r="N67" s="197">
        <f t="shared" si="77"/>
        <v>1329369477</v>
      </c>
      <c r="O67" s="197">
        <f t="shared" si="77"/>
        <v>0</v>
      </c>
      <c r="P67" s="198">
        <f t="shared" ref="P67:P68" si="78">IF(E67=0, 0, F67/E67)</f>
        <v>0</v>
      </c>
      <c r="Q67" s="199">
        <f t="shared" si="67"/>
        <v>1</v>
      </c>
      <c r="R67" s="151"/>
      <c r="S67" s="151"/>
      <c r="T67" s="151"/>
      <c r="U67" s="151"/>
      <c r="V67" s="151"/>
      <c r="W67" s="151"/>
      <c r="X67" s="151"/>
      <c r="Y67" s="151"/>
    </row>
    <row r="68" spans="1:25">
      <c r="A68" s="275">
        <v>2</v>
      </c>
      <c r="B68" s="188" t="s">
        <v>145</v>
      </c>
      <c r="C68" s="241" t="s">
        <v>157</v>
      </c>
      <c r="D68" s="235">
        <v>1280156000</v>
      </c>
      <c r="E68" s="233"/>
      <c r="F68" s="242">
        <v>80156000</v>
      </c>
      <c r="G68" s="235">
        <f t="shared" si="74"/>
        <v>1280156000</v>
      </c>
      <c r="H68" s="215">
        <f t="shared" si="75"/>
        <v>0</v>
      </c>
      <c r="I68" s="213">
        <v>91175592</v>
      </c>
      <c r="J68" s="193"/>
      <c r="K68" s="193">
        <v>91175592</v>
      </c>
      <c r="L68" s="215">
        <f t="shared" si="76"/>
        <v>0</v>
      </c>
      <c r="M68" s="197">
        <f t="shared" ref="M68:O68" si="79">F68+J68</f>
        <v>80156000</v>
      </c>
      <c r="N68" s="197">
        <f t="shared" si="79"/>
        <v>1371331592</v>
      </c>
      <c r="O68" s="197">
        <f t="shared" si="79"/>
        <v>0</v>
      </c>
      <c r="P68" s="198">
        <f t="shared" si="78"/>
        <v>0</v>
      </c>
      <c r="Q68" s="199">
        <f t="shared" si="67"/>
        <v>1</v>
      </c>
      <c r="R68" s="151"/>
      <c r="S68" s="151"/>
      <c r="T68" s="151"/>
      <c r="U68" s="151"/>
      <c r="V68" s="151"/>
      <c r="W68" s="151"/>
      <c r="X68" s="151"/>
      <c r="Y68" s="151"/>
    </row>
    <row r="69" spans="1:25">
      <c r="A69" s="203">
        <v>3</v>
      </c>
      <c r="B69" s="188" t="s">
        <v>145</v>
      </c>
      <c r="C69" s="241" t="s">
        <v>158</v>
      </c>
      <c r="D69" s="235">
        <v>1832694000</v>
      </c>
      <c r="E69" s="233"/>
      <c r="F69" s="242"/>
      <c r="G69" s="235">
        <v>800000000</v>
      </c>
      <c r="H69" s="215">
        <f t="shared" si="75"/>
        <v>1032694000</v>
      </c>
      <c r="I69" s="213">
        <v>191245400</v>
      </c>
      <c r="J69" s="201"/>
      <c r="K69" s="201"/>
      <c r="L69" s="215">
        <f t="shared" si="76"/>
        <v>191245400</v>
      </c>
      <c r="M69" s="197">
        <f t="shared" ref="M69:N69" si="80">F69+J69</f>
        <v>0</v>
      </c>
      <c r="N69" s="197">
        <f t="shared" si="80"/>
        <v>800000000</v>
      </c>
      <c r="O69" s="197"/>
      <c r="P69" s="198"/>
      <c r="Q69" s="199"/>
      <c r="R69" s="151"/>
      <c r="S69" s="151"/>
      <c r="T69" s="151"/>
      <c r="U69" s="151"/>
      <c r="V69" s="151"/>
      <c r="W69" s="151"/>
      <c r="X69" s="151"/>
      <c r="Y69" s="151"/>
    </row>
    <row r="70" spans="1:25">
      <c r="A70" s="187">
        <v>4</v>
      </c>
      <c r="B70" s="188" t="s">
        <v>145</v>
      </c>
      <c r="C70" s="241" t="s">
        <v>159</v>
      </c>
      <c r="D70" s="232">
        <v>1219280000</v>
      </c>
      <c r="E70" s="233"/>
      <c r="F70" s="234"/>
      <c r="G70" s="232">
        <f>400000000+200000000</f>
        <v>600000000</v>
      </c>
      <c r="H70" s="215">
        <f t="shared" si="75"/>
        <v>619280000</v>
      </c>
      <c r="I70" s="166"/>
      <c r="J70" s="201"/>
      <c r="K70" s="201"/>
      <c r="L70" s="215">
        <f t="shared" si="76"/>
        <v>0</v>
      </c>
      <c r="M70" s="197">
        <f t="shared" ref="M70:O70" si="81">F70+J70</f>
        <v>0</v>
      </c>
      <c r="N70" s="197">
        <f t="shared" si="81"/>
        <v>600000000</v>
      </c>
      <c r="O70" s="197">
        <f t="shared" si="81"/>
        <v>619280000</v>
      </c>
      <c r="P70" s="198">
        <f t="shared" ref="P70:P77" si="82">IF(E70=0, 0, F70/E70)</f>
        <v>0</v>
      </c>
      <c r="Q70" s="199">
        <f t="shared" ref="Q70:Q79" si="83">IF(D70=0, 0, G70/D70)</f>
        <v>0.49209369463945934</v>
      </c>
      <c r="R70" s="154"/>
      <c r="S70" s="151"/>
      <c r="T70" s="151"/>
      <c r="U70" s="151"/>
      <c r="V70" s="154"/>
      <c r="W70" s="154"/>
      <c r="X70" s="154"/>
      <c r="Y70" s="154"/>
    </row>
    <row r="71" spans="1:25">
      <c r="A71" s="203">
        <v>5</v>
      </c>
      <c r="B71" s="188" t="s">
        <v>145</v>
      </c>
      <c r="C71" s="241" t="s">
        <v>160</v>
      </c>
      <c r="D71" s="233"/>
      <c r="E71" s="233"/>
      <c r="F71" s="234"/>
      <c r="G71" s="235">
        <v>700000000</v>
      </c>
      <c r="H71" s="166"/>
      <c r="I71" s="166"/>
      <c r="J71" s="201"/>
      <c r="K71" s="201"/>
      <c r="L71" s="215">
        <f t="shared" si="76"/>
        <v>0</v>
      </c>
      <c r="M71" s="197">
        <f t="shared" ref="M71:O71" si="84">F71+J71</f>
        <v>0</v>
      </c>
      <c r="N71" s="197">
        <f t="shared" si="84"/>
        <v>700000000</v>
      </c>
      <c r="O71" s="197">
        <f t="shared" si="84"/>
        <v>0</v>
      </c>
      <c r="P71" s="198">
        <f t="shared" si="82"/>
        <v>0</v>
      </c>
      <c r="Q71" s="199">
        <f t="shared" si="83"/>
        <v>0</v>
      </c>
      <c r="R71" s="154"/>
      <c r="S71" s="151"/>
      <c r="T71" s="151"/>
      <c r="U71" s="151"/>
      <c r="V71" s="154"/>
      <c r="W71" s="154"/>
      <c r="X71" s="154"/>
      <c r="Y71" s="154"/>
    </row>
    <row r="72" spans="1:25">
      <c r="A72" s="187">
        <v>6</v>
      </c>
      <c r="B72" s="188" t="s">
        <v>145</v>
      </c>
      <c r="C72" s="241" t="s">
        <v>161</v>
      </c>
      <c r="D72" s="233"/>
      <c r="E72" s="233"/>
      <c r="F72" s="234"/>
      <c r="G72" s="235">
        <v>300000000</v>
      </c>
      <c r="H72" s="166"/>
      <c r="I72" s="166"/>
      <c r="J72" s="201"/>
      <c r="K72" s="201"/>
      <c r="L72" s="215">
        <f t="shared" si="76"/>
        <v>0</v>
      </c>
      <c r="M72" s="197">
        <f t="shared" ref="M72:O72" si="85">F72+J72</f>
        <v>0</v>
      </c>
      <c r="N72" s="197">
        <f t="shared" si="85"/>
        <v>300000000</v>
      </c>
      <c r="O72" s="197">
        <f t="shared" si="85"/>
        <v>0</v>
      </c>
      <c r="P72" s="198">
        <f t="shared" si="82"/>
        <v>0</v>
      </c>
      <c r="Q72" s="199">
        <f t="shared" si="83"/>
        <v>0</v>
      </c>
      <c r="R72" s="154"/>
      <c r="S72" s="151"/>
      <c r="T72" s="151"/>
      <c r="U72" s="151"/>
      <c r="V72" s="154"/>
      <c r="W72" s="154"/>
      <c r="X72" s="154"/>
      <c r="Y72" s="154"/>
    </row>
    <row r="73" spans="1:25">
      <c r="A73" s="203">
        <v>7</v>
      </c>
      <c r="B73" s="188" t="s">
        <v>145</v>
      </c>
      <c r="C73" s="241" t="s">
        <v>162</v>
      </c>
      <c r="D73" s="233"/>
      <c r="E73" s="233"/>
      <c r="F73" s="234"/>
      <c r="G73" s="235">
        <v>700000000</v>
      </c>
      <c r="H73" s="166"/>
      <c r="I73" s="166"/>
      <c r="J73" s="201"/>
      <c r="K73" s="201"/>
      <c r="L73" s="215">
        <f t="shared" si="76"/>
        <v>0</v>
      </c>
      <c r="M73" s="197">
        <f t="shared" ref="M73:O73" si="86">F73+J73</f>
        <v>0</v>
      </c>
      <c r="N73" s="197">
        <f t="shared" si="86"/>
        <v>700000000</v>
      </c>
      <c r="O73" s="197">
        <f t="shared" si="86"/>
        <v>0</v>
      </c>
      <c r="P73" s="198">
        <f t="shared" si="82"/>
        <v>0</v>
      </c>
      <c r="Q73" s="199">
        <f t="shared" si="83"/>
        <v>0</v>
      </c>
      <c r="R73" s="154"/>
      <c r="S73" s="151"/>
      <c r="T73" s="151"/>
      <c r="U73" s="151"/>
      <c r="V73" s="154"/>
      <c r="W73" s="154"/>
      <c r="X73" s="154"/>
      <c r="Y73" s="154"/>
    </row>
    <row r="74" spans="1:25">
      <c r="A74" s="187">
        <v>8</v>
      </c>
      <c r="B74" s="188" t="s">
        <v>145</v>
      </c>
      <c r="C74" s="241" t="s">
        <v>163</v>
      </c>
      <c r="D74" s="233"/>
      <c r="E74" s="233"/>
      <c r="F74" s="234"/>
      <c r="G74" s="235">
        <v>700000000</v>
      </c>
      <c r="H74" s="166"/>
      <c r="I74" s="166"/>
      <c r="J74" s="201"/>
      <c r="K74" s="201"/>
      <c r="L74" s="215">
        <f t="shared" si="76"/>
        <v>0</v>
      </c>
      <c r="M74" s="197">
        <f t="shared" ref="M74:O74" si="87">F74+J74</f>
        <v>0</v>
      </c>
      <c r="N74" s="197">
        <f t="shared" si="87"/>
        <v>700000000</v>
      </c>
      <c r="O74" s="197">
        <f t="shared" si="87"/>
        <v>0</v>
      </c>
      <c r="P74" s="198">
        <f t="shared" si="82"/>
        <v>0</v>
      </c>
      <c r="Q74" s="199">
        <f t="shared" si="83"/>
        <v>0</v>
      </c>
      <c r="R74" s="154"/>
      <c r="S74" s="151"/>
      <c r="T74" s="151"/>
      <c r="U74" s="151"/>
      <c r="V74" s="154"/>
      <c r="W74" s="154"/>
      <c r="X74" s="154"/>
      <c r="Y74" s="154"/>
    </row>
    <row r="75" spans="1:25">
      <c r="A75" s="203">
        <v>9</v>
      </c>
      <c r="B75" s="188" t="s">
        <v>145</v>
      </c>
      <c r="C75" s="241" t="s">
        <v>164</v>
      </c>
      <c r="D75" s="233"/>
      <c r="E75" s="233"/>
      <c r="F75" s="234"/>
      <c r="G75" s="235">
        <v>700000000</v>
      </c>
      <c r="H75" s="166"/>
      <c r="I75" s="166"/>
      <c r="J75" s="201"/>
      <c r="K75" s="201"/>
      <c r="L75" s="215">
        <f t="shared" si="76"/>
        <v>0</v>
      </c>
      <c r="M75" s="197">
        <f t="shared" ref="M75:O75" si="88">F75+J75</f>
        <v>0</v>
      </c>
      <c r="N75" s="197">
        <f t="shared" si="88"/>
        <v>700000000</v>
      </c>
      <c r="O75" s="197">
        <f t="shared" si="88"/>
        <v>0</v>
      </c>
      <c r="P75" s="198">
        <f t="shared" si="82"/>
        <v>0</v>
      </c>
      <c r="Q75" s="199">
        <f t="shared" si="83"/>
        <v>0</v>
      </c>
      <c r="R75" s="154"/>
      <c r="S75" s="151"/>
      <c r="T75" s="151"/>
      <c r="U75" s="151"/>
      <c r="V75" s="154"/>
      <c r="W75" s="154"/>
      <c r="X75" s="154"/>
      <c r="Y75" s="154"/>
    </row>
    <row r="76" spans="1:25">
      <c r="A76" s="187">
        <v>10</v>
      </c>
      <c r="B76" s="188" t="s">
        <v>145</v>
      </c>
      <c r="C76" s="241" t="s">
        <v>165</v>
      </c>
      <c r="D76" s="233"/>
      <c r="E76" s="233"/>
      <c r="F76" s="234"/>
      <c r="G76" s="235">
        <v>300000000</v>
      </c>
      <c r="H76" s="166"/>
      <c r="I76" s="166"/>
      <c r="J76" s="201"/>
      <c r="K76" s="201"/>
      <c r="L76" s="215">
        <f t="shared" si="76"/>
        <v>0</v>
      </c>
      <c r="M76" s="197">
        <f t="shared" ref="M76:O76" si="89">F76+J76</f>
        <v>0</v>
      </c>
      <c r="N76" s="197">
        <f t="shared" si="89"/>
        <v>300000000</v>
      </c>
      <c r="O76" s="197">
        <f t="shared" si="89"/>
        <v>0</v>
      </c>
      <c r="P76" s="198">
        <f t="shared" si="82"/>
        <v>0</v>
      </c>
      <c r="Q76" s="199">
        <f t="shared" si="83"/>
        <v>0</v>
      </c>
      <c r="R76" s="154"/>
      <c r="S76" s="151"/>
      <c r="T76" s="151"/>
      <c r="U76" s="151"/>
      <c r="V76" s="154"/>
      <c r="W76" s="154"/>
      <c r="X76" s="154"/>
      <c r="Y76" s="154"/>
    </row>
    <row r="77" spans="1:25">
      <c r="A77" s="203">
        <v>11</v>
      </c>
      <c r="B77" s="241" t="s">
        <v>166</v>
      </c>
      <c r="C77" s="276" t="s">
        <v>167</v>
      </c>
      <c r="D77" s="232">
        <v>16717847000</v>
      </c>
      <c r="E77" s="233"/>
      <c r="F77" s="234"/>
      <c r="G77" s="235">
        <v>5600000000</v>
      </c>
      <c r="H77" s="215">
        <f>D77-G77</f>
        <v>11117847000</v>
      </c>
      <c r="I77" s="166"/>
      <c r="J77" s="201"/>
      <c r="K77" s="201"/>
      <c r="L77" s="215">
        <f t="shared" si="76"/>
        <v>0</v>
      </c>
      <c r="M77" s="197">
        <f t="shared" ref="M77:O77" si="90">F77+J77</f>
        <v>0</v>
      </c>
      <c r="N77" s="197">
        <f t="shared" si="90"/>
        <v>5600000000</v>
      </c>
      <c r="O77" s="197">
        <f t="shared" si="90"/>
        <v>11117847000</v>
      </c>
      <c r="P77" s="198">
        <f t="shared" si="82"/>
        <v>0</v>
      </c>
      <c r="Q77" s="199">
        <f t="shared" si="83"/>
        <v>0.33497136323834042</v>
      </c>
      <c r="R77" s="151"/>
      <c r="S77" s="151"/>
      <c r="T77" s="151"/>
      <c r="U77" s="151"/>
      <c r="V77" s="151"/>
      <c r="W77" s="151"/>
      <c r="X77" s="151"/>
      <c r="Y77" s="151"/>
    </row>
    <row r="78" spans="1:25">
      <c r="A78" s="162" t="s">
        <v>96</v>
      </c>
      <c r="B78" s="277" t="s">
        <v>168</v>
      </c>
      <c r="C78" s="277" t="s">
        <v>168</v>
      </c>
      <c r="D78" s="273">
        <f t="shared" ref="D78:O78" si="91">D79</f>
        <v>1872200000</v>
      </c>
      <c r="E78" s="273">
        <f t="shared" si="91"/>
        <v>0</v>
      </c>
      <c r="F78" s="274">
        <f t="shared" si="91"/>
        <v>0</v>
      </c>
      <c r="G78" s="273">
        <f t="shared" si="91"/>
        <v>1600000000</v>
      </c>
      <c r="H78" s="273">
        <f t="shared" si="91"/>
        <v>272200000</v>
      </c>
      <c r="I78" s="273">
        <f t="shared" si="91"/>
        <v>0</v>
      </c>
      <c r="J78" s="273">
        <f t="shared" si="91"/>
        <v>0</v>
      </c>
      <c r="K78" s="273">
        <f t="shared" si="91"/>
        <v>0</v>
      </c>
      <c r="L78" s="273">
        <f t="shared" si="91"/>
        <v>0</v>
      </c>
      <c r="M78" s="273">
        <f t="shared" si="91"/>
        <v>0</v>
      </c>
      <c r="N78" s="273">
        <f t="shared" si="91"/>
        <v>1600000000</v>
      </c>
      <c r="O78" s="273">
        <f t="shared" si="91"/>
        <v>272200000</v>
      </c>
      <c r="P78" s="198"/>
      <c r="Q78" s="199">
        <f t="shared" si="83"/>
        <v>0.85460955026172414</v>
      </c>
      <c r="R78" s="151"/>
      <c r="S78" s="151"/>
      <c r="T78" s="151"/>
      <c r="U78" s="151"/>
      <c r="V78" s="151"/>
      <c r="W78" s="151"/>
      <c r="X78" s="151"/>
      <c r="Y78" s="151"/>
    </row>
    <row r="79" spans="1:25">
      <c r="A79" s="275">
        <v>1</v>
      </c>
      <c r="B79" s="188" t="s">
        <v>145</v>
      </c>
      <c r="C79" s="241" t="s">
        <v>169</v>
      </c>
      <c r="D79" s="232">
        <v>1872200000</v>
      </c>
      <c r="E79" s="233"/>
      <c r="F79" s="234"/>
      <c r="G79" s="235">
        <v>1600000000</v>
      </c>
      <c r="H79" s="215">
        <f>D79-G79</f>
        <v>272200000</v>
      </c>
      <c r="I79" s="166"/>
      <c r="J79" s="201"/>
      <c r="K79" s="201"/>
      <c r="L79" s="215">
        <f>I79-K79</f>
        <v>0</v>
      </c>
      <c r="M79" s="197">
        <f t="shared" ref="M79:O79" si="92">F79+J79</f>
        <v>0</v>
      </c>
      <c r="N79" s="197">
        <f t="shared" si="92"/>
        <v>1600000000</v>
      </c>
      <c r="O79" s="197">
        <f t="shared" si="92"/>
        <v>272200000</v>
      </c>
      <c r="P79" s="198">
        <f>IF(E79=0, 0, F79/E79)</f>
        <v>0</v>
      </c>
      <c r="Q79" s="199">
        <f t="shared" si="83"/>
        <v>0.85460955026172414</v>
      </c>
      <c r="R79" s="151"/>
      <c r="S79" s="151"/>
      <c r="T79" s="151"/>
      <c r="U79" s="151"/>
      <c r="V79" s="151"/>
      <c r="W79" s="151"/>
      <c r="X79" s="151"/>
      <c r="Y79" s="151"/>
    </row>
    <row r="80" spans="1:25">
      <c r="A80" s="162" t="s">
        <v>34</v>
      </c>
      <c r="B80" s="272" t="s">
        <v>170</v>
      </c>
      <c r="C80" s="272" t="s">
        <v>170</v>
      </c>
      <c r="D80" s="273">
        <f t="shared" ref="D80:O80" si="93">SUM(D81:D86)</f>
        <v>45646511000</v>
      </c>
      <c r="E80" s="273">
        <f t="shared" si="93"/>
        <v>0</v>
      </c>
      <c r="F80" s="273">
        <f t="shared" si="93"/>
        <v>0</v>
      </c>
      <c r="G80" s="273">
        <f t="shared" si="93"/>
        <v>21868919900</v>
      </c>
      <c r="H80" s="273">
        <f t="shared" si="93"/>
        <v>23777591100</v>
      </c>
      <c r="I80" s="273">
        <f t="shared" si="93"/>
        <v>0</v>
      </c>
      <c r="J80" s="273">
        <f t="shared" si="93"/>
        <v>0</v>
      </c>
      <c r="K80" s="273">
        <f t="shared" si="93"/>
        <v>0</v>
      </c>
      <c r="L80" s="273">
        <f t="shared" si="93"/>
        <v>0</v>
      </c>
      <c r="M80" s="273">
        <f t="shared" si="93"/>
        <v>0</v>
      </c>
      <c r="N80" s="273">
        <f t="shared" si="93"/>
        <v>21868919900</v>
      </c>
      <c r="O80" s="273">
        <f t="shared" si="93"/>
        <v>14706382100</v>
      </c>
      <c r="P80" s="278"/>
      <c r="Q80" s="199"/>
      <c r="R80" s="151"/>
      <c r="S80" s="151"/>
      <c r="T80" s="151"/>
      <c r="U80" s="151"/>
      <c r="V80" s="151"/>
      <c r="W80" s="151"/>
      <c r="X80" s="151"/>
      <c r="Y80" s="151"/>
    </row>
    <row r="81" spans="1:25">
      <c r="A81" s="275">
        <v>1</v>
      </c>
      <c r="B81" s="241" t="s">
        <v>171</v>
      </c>
      <c r="C81" s="276" t="s">
        <v>172</v>
      </c>
      <c r="D81" s="235">
        <v>880470000</v>
      </c>
      <c r="E81" s="233"/>
      <c r="F81" s="234"/>
      <c r="G81" s="235">
        <v>880470000</v>
      </c>
      <c r="H81" s="215">
        <f t="shared" ref="H81:H86" si="94">D81-G81</f>
        <v>0</v>
      </c>
      <c r="I81" s="166"/>
      <c r="J81" s="201"/>
      <c r="K81" s="201"/>
      <c r="L81" s="215">
        <f t="shared" ref="L81:L85" si="95">I81-K81</f>
        <v>0</v>
      </c>
      <c r="M81" s="215">
        <f t="shared" ref="M81:O81" si="96">F81+J81</f>
        <v>0</v>
      </c>
      <c r="N81" s="215">
        <f t="shared" si="96"/>
        <v>880470000</v>
      </c>
      <c r="O81" s="215">
        <f t="shared" si="96"/>
        <v>0</v>
      </c>
      <c r="P81" s="278"/>
      <c r="Q81" s="199"/>
      <c r="R81" s="151"/>
      <c r="S81" s="151"/>
      <c r="T81" s="151"/>
      <c r="U81" s="151"/>
      <c r="V81" s="151"/>
      <c r="W81" s="151"/>
      <c r="X81" s="151"/>
      <c r="Y81" s="151"/>
    </row>
    <row r="82" spans="1:25">
      <c r="A82" s="275">
        <v>2</v>
      </c>
      <c r="B82" s="241" t="s">
        <v>173</v>
      </c>
      <c r="C82" s="276" t="s">
        <v>172</v>
      </c>
      <c r="D82" s="235">
        <v>2225105000</v>
      </c>
      <c r="E82" s="233"/>
      <c r="F82" s="234"/>
      <c r="G82" s="232">
        <f>2113850078+152460922</f>
        <v>2266311000</v>
      </c>
      <c r="H82" s="215">
        <f t="shared" si="94"/>
        <v>-41206000</v>
      </c>
      <c r="I82" s="166"/>
      <c r="J82" s="201"/>
      <c r="K82" s="201"/>
      <c r="L82" s="215">
        <f t="shared" si="95"/>
        <v>0</v>
      </c>
      <c r="M82" s="215">
        <f t="shared" ref="M82:O82" si="97">F82+J82</f>
        <v>0</v>
      </c>
      <c r="N82" s="215">
        <f t="shared" si="97"/>
        <v>2266311000</v>
      </c>
      <c r="O82" s="215">
        <f t="shared" si="97"/>
        <v>-41206000</v>
      </c>
      <c r="P82" s="278"/>
      <c r="Q82" s="199"/>
      <c r="R82" s="151"/>
      <c r="S82" s="151"/>
      <c r="T82" s="151"/>
      <c r="U82" s="151"/>
      <c r="V82" s="151"/>
      <c r="W82" s="151"/>
      <c r="X82" s="151"/>
      <c r="Y82" s="151"/>
    </row>
    <row r="83" spans="1:25" ht="26.25">
      <c r="A83" s="275">
        <v>3</v>
      </c>
      <c r="B83" s="276" t="s">
        <v>218</v>
      </c>
      <c r="C83" s="276" t="s">
        <v>175</v>
      </c>
      <c r="D83" s="279">
        <f>10780285588-30328588</f>
        <v>10749957000</v>
      </c>
      <c r="E83" s="280"/>
      <c r="F83" s="281"/>
      <c r="G83" s="218">
        <v>10749957000</v>
      </c>
      <c r="H83" s="215">
        <f t="shared" si="94"/>
        <v>0</v>
      </c>
      <c r="I83" s="166"/>
      <c r="J83" s="201"/>
      <c r="K83" s="201"/>
      <c r="L83" s="215">
        <f t="shared" si="95"/>
        <v>0</v>
      </c>
      <c r="M83" s="215">
        <f t="shared" ref="M83:O83" si="98">F83+J83</f>
        <v>0</v>
      </c>
      <c r="N83" s="215">
        <f t="shared" si="98"/>
        <v>10749957000</v>
      </c>
      <c r="O83" s="215">
        <f t="shared" si="98"/>
        <v>0</v>
      </c>
      <c r="P83" s="278"/>
      <c r="Q83" s="199"/>
      <c r="R83" s="151"/>
      <c r="S83" s="151"/>
      <c r="T83" s="151"/>
      <c r="U83" s="151"/>
      <c r="V83" s="151"/>
      <c r="W83" s="151"/>
      <c r="X83" s="151"/>
      <c r="Y83" s="151"/>
    </row>
    <row r="84" spans="1:25" ht="26.25">
      <c r="A84" s="282">
        <v>4</v>
      </c>
      <c r="B84" s="241" t="s">
        <v>176</v>
      </c>
      <c r="C84" s="276" t="s">
        <v>177</v>
      </c>
      <c r="D84" s="232">
        <v>10026000000</v>
      </c>
      <c r="E84" s="233"/>
      <c r="F84" s="234"/>
      <c r="G84" s="235">
        <v>3007800000</v>
      </c>
      <c r="H84" s="283">
        <f t="shared" si="94"/>
        <v>7018200000</v>
      </c>
      <c r="I84" s="201"/>
      <c r="J84" s="201"/>
      <c r="K84" s="201"/>
      <c r="L84" s="215">
        <f t="shared" si="95"/>
        <v>0</v>
      </c>
      <c r="M84" s="215">
        <f t="shared" ref="M84:O84" si="99">F84+J84</f>
        <v>0</v>
      </c>
      <c r="N84" s="215">
        <f t="shared" si="99"/>
        <v>3007800000</v>
      </c>
      <c r="O84" s="215">
        <f t="shared" si="99"/>
        <v>7018200000</v>
      </c>
      <c r="P84" s="284"/>
      <c r="Q84" s="199"/>
      <c r="R84" s="154"/>
      <c r="S84" s="154"/>
      <c r="T84" s="154"/>
      <c r="U84" s="154"/>
      <c r="V84" s="154"/>
      <c r="W84" s="154"/>
      <c r="X84" s="154"/>
      <c r="Y84" s="154"/>
    </row>
    <row r="85" spans="1:25" ht="51.75">
      <c r="A85" s="187">
        <v>5</v>
      </c>
      <c r="B85" s="240" t="s">
        <v>178</v>
      </c>
      <c r="C85" s="285" t="s">
        <v>179</v>
      </c>
      <c r="D85" s="260">
        <v>11041983000</v>
      </c>
      <c r="E85" s="248"/>
      <c r="F85" s="262"/>
      <c r="G85" s="260">
        <v>3312594900</v>
      </c>
      <c r="H85" s="283">
        <f t="shared" si="94"/>
        <v>7729388100</v>
      </c>
      <c r="I85" s="195"/>
      <c r="J85" s="195"/>
      <c r="K85" s="195"/>
      <c r="L85" s="215">
        <f t="shared" si="95"/>
        <v>0</v>
      </c>
      <c r="M85" s="215">
        <f t="shared" ref="M85:O85" si="100">F85+J85</f>
        <v>0</v>
      </c>
      <c r="N85" s="215">
        <f t="shared" si="100"/>
        <v>3312594900</v>
      </c>
      <c r="O85" s="215">
        <f t="shared" si="100"/>
        <v>7729388100</v>
      </c>
      <c r="P85" s="286"/>
      <c r="Q85" s="199"/>
      <c r="R85" s="152"/>
      <c r="S85" s="152"/>
      <c r="T85" s="152"/>
      <c r="U85" s="152"/>
      <c r="V85" s="152"/>
      <c r="W85" s="152"/>
      <c r="X85" s="152"/>
      <c r="Y85" s="152"/>
    </row>
    <row r="86" spans="1:25" ht="26.25">
      <c r="A86" s="187">
        <v>6</v>
      </c>
      <c r="B86" s="240" t="s">
        <v>180</v>
      </c>
      <c r="C86" s="285" t="s">
        <v>181</v>
      </c>
      <c r="D86" s="260">
        <v>10722996000</v>
      </c>
      <c r="E86" s="248"/>
      <c r="F86" s="262"/>
      <c r="G86" s="260">
        <v>1651787000</v>
      </c>
      <c r="H86" s="283">
        <f t="shared" si="94"/>
        <v>9071209000</v>
      </c>
      <c r="I86" s="195"/>
      <c r="J86" s="195"/>
      <c r="K86" s="195"/>
      <c r="L86" s="215"/>
      <c r="M86" s="215">
        <f t="shared" ref="M86:N86" si="101">F86+J86</f>
        <v>0</v>
      </c>
      <c r="N86" s="215">
        <f t="shared" si="101"/>
        <v>1651787000</v>
      </c>
      <c r="O86" s="215"/>
      <c r="P86" s="286"/>
      <c r="Q86" s="199"/>
      <c r="R86" s="152"/>
      <c r="S86" s="152"/>
      <c r="T86" s="152"/>
      <c r="U86" s="152"/>
      <c r="V86" s="152"/>
      <c r="W86" s="152"/>
      <c r="X86" s="152"/>
      <c r="Y86" s="152"/>
    </row>
    <row r="87" spans="1:25">
      <c r="A87" s="162" t="s">
        <v>51</v>
      </c>
      <c r="B87" s="272" t="s">
        <v>182</v>
      </c>
      <c r="C87" s="272" t="s">
        <v>182</v>
      </c>
      <c r="D87" s="167">
        <f t="shared" ref="D87:N87" si="102">SUM(D88:D89)</f>
        <v>349999998</v>
      </c>
      <c r="E87" s="167">
        <f t="shared" si="102"/>
        <v>0</v>
      </c>
      <c r="F87" s="287">
        <f t="shared" si="102"/>
        <v>200000000</v>
      </c>
      <c r="G87" s="167">
        <f t="shared" si="102"/>
        <v>1385000000</v>
      </c>
      <c r="H87" s="167">
        <f t="shared" si="102"/>
        <v>0</v>
      </c>
      <c r="I87" s="167">
        <f t="shared" si="102"/>
        <v>0</v>
      </c>
      <c r="J87" s="167">
        <f t="shared" si="102"/>
        <v>0</v>
      </c>
      <c r="K87" s="167">
        <f t="shared" si="102"/>
        <v>0</v>
      </c>
      <c r="L87" s="167">
        <f t="shared" si="102"/>
        <v>0</v>
      </c>
      <c r="M87" s="167">
        <f t="shared" si="102"/>
        <v>200000000</v>
      </c>
      <c r="N87" s="167">
        <f t="shared" si="102"/>
        <v>1385000000</v>
      </c>
      <c r="O87" s="215">
        <f t="shared" ref="O87:O89" si="103">H87+L87</f>
        <v>0</v>
      </c>
      <c r="P87" s="168"/>
      <c r="Q87" s="199"/>
      <c r="R87" s="151"/>
      <c r="S87" s="151"/>
      <c r="T87" s="151"/>
      <c r="U87" s="151"/>
      <c r="V87" s="151"/>
      <c r="W87" s="151"/>
      <c r="X87" s="151"/>
      <c r="Y87" s="151"/>
    </row>
    <row r="88" spans="1:25" ht="34.5">
      <c r="A88" s="275">
        <v>1</v>
      </c>
      <c r="B88" s="484" t="s">
        <v>219</v>
      </c>
      <c r="C88" s="289" t="s">
        <v>184</v>
      </c>
      <c r="D88" s="215">
        <v>349999998</v>
      </c>
      <c r="E88" s="195"/>
      <c r="F88" s="485">
        <v>180000000</v>
      </c>
      <c r="G88" s="291">
        <f>710000000+180000000+180000000</f>
        <v>1070000000</v>
      </c>
      <c r="H88" s="166"/>
      <c r="I88" s="166"/>
      <c r="J88" s="201"/>
      <c r="K88" s="201"/>
      <c r="L88" s="215">
        <f t="shared" ref="L88:L89" si="104">I88-K88</f>
        <v>0</v>
      </c>
      <c r="M88" s="215">
        <f t="shared" ref="M88:M89" si="105">F88+J88</f>
        <v>180000000</v>
      </c>
      <c r="N88" s="215">
        <f t="shared" ref="N88:N89" si="106">G88+J88</f>
        <v>1070000000</v>
      </c>
      <c r="O88" s="215">
        <f t="shared" si="103"/>
        <v>0</v>
      </c>
      <c r="P88" s="168"/>
      <c r="Q88" s="199"/>
      <c r="R88" s="151"/>
      <c r="S88" s="151"/>
      <c r="T88" s="151"/>
      <c r="U88" s="151"/>
      <c r="V88" s="151"/>
      <c r="W88" s="151"/>
      <c r="X88" s="151"/>
      <c r="Y88" s="151"/>
    </row>
    <row r="89" spans="1:25" ht="26.25">
      <c r="A89" s="275">
        <v>2</v>
      </c>
      <c r="B89" s="484" t="s">
        <v>220</v>
      </c>
      <c r="C89" s="292" t="s">
        <v>186</v>
      </c>
      <c r="D89" s="201"/>
      <c r="E89" s="283"/>
      <c r="F89" s="293">
        <v>20000000</v>
      </c>
      <c r="G89" s="294">
        <f>295000000+20000000</f>
        <v>315000000</v>
      </c>
      <c r="H89" s="166"/>
      <c r="I89" s="166"/>
      <c r="J89" s="201"/>
      <c r="K89" s="201"/>
      <c r="L89" s="215">
        <f t="shared" si="104"/>
        <v>0</v>
      </c>
      <c r="M89" s="215">
        <f t="shared" si="105"/>
        <v>20000000</v>
      </c>
      <c r="N89" s="215">
        <f t="shared" si="106"/>
        <v>315000000</v>
      </c>
      <c r="O89" s="215">
        <f t="shared" si="103"/>
        <v>0</v>
      </c>
      <c r="P89" s="295"/>
      <c r="Q89" s="296"/>
      <c r="R89" s="151" t="s">
        <v>187</v>
      </c>
      <c r="S89" s="151"/>
      <c r="T89" s="151" t="s">
        <v>188</v>
      </c>
      <c r="U89" s="151"/>
      <c r="V89" s="151"/>
      <c r="W89" s="151"/>
      <c r="X89" s="151"/>
      <c r="Y89" s="151"/>
    </row>
    <row r="90" spans="1:25">
      <c r="A90" s="297"/>
      <c r="B90" s="298" t="s">
        <v>99</v>
      </c>
      <c r="C90" s="298" t="s">
        <v>99</v>
      </c>
      <c r="D90" s="299">
        <f t="shared" ref="D90:O90" si="107">D10+D80+D87</f>
        <v>134624653782</v>
      </c>
      <c r="E90" s="299">
        <f t="shared" si="107"/>
        <v>8159355000</v>
      </c>
      <c r="F90" s="300">
        <f t="shared" si="107"/>
        <v>2527712000</v>
      </c>
      <c r="G90" s="299">
        <f t="shared" si="107"/>
        <v>89863340950</v>
      </c>
      <c r="H90" s="299">
        <f t="shared" si="107"/>
        <v>54648237884</v>
      </c>
      <c r="I90" s="299">
        <f t="shared" si="107"/>
        <v>3260690953</v>
      </c>
      <c r="J90" s="299">
        <f t="shared" si="107"/>
        <v>0</v>
      </c>
      <c r="K90" s="299">
        <f t="shared" si="107"/>
        <v>2452513426</v>
      </c>
      <c r="L90" s="299">
        <f t="shared" si="107"/>
        <v>808177571</v>
      </c>
      <c r="M90" s="299">
        <f t="shared" si="107"/>
        <v>2527712000</v>
      </c>
      <c r="N90" s="299">
        <f t="shared" si="107"/>
        <v>92315854376</v>
      </c>
      <c r="O90" s="299">
        <f t="shared" si="107"/>
        <v>45161267055</v>
      </c>
      <c r="P90" s="301"/>
      <c r="Q90" s="301"/>
      <c r="R90" s="151"/>
      <c r="S90" s="151"/>
      <c r="T90" s="151"/>
      <c r="U90" s="151"/>
      <c r="V90" s="208" t="e">
        <f>#REF!+F90</f>
        <v>#REF!</v>
      </c>
      <c r="W90" s="151"/>
      <c r="X90" s="151"/>
      <c r="Y90" s="151"/>
    </row>
    <row r="91" spans="1:25">
      <c r="A91" s="151"/>
      <c r="B91" s="151"/>
      <c r="C91" s="151"/>
      <c r="D91" s="151"/>
      <c r="E91" s="152"/>
      <c r="F91" s="153"/>
      <c r="G91" s="214"/>
      <c r="H91" s="151"/>
      <c r="I91" s="151"/>
      <c r="J91" s="154"/>
      <c r="K91" s="154"/>
      <c r="L91" s="151"/>
      <c r="M91" s="157"/>
      <c r="N91" s="157"/>
      <c r="O91" s="157"/>
      <c r="P91" s="155"/>
      <c r="Q91" s="155"/>
      <c r="R91" s="151"/>
      <c r="S91" s="151"/>
      <c r="T91" s="151"/>
      <c r="U91" s="151"/>
      <c r="V91" s="151"/>
      <c r="W91" s="151"/>
      <c r="X91" s="151"/>
      <c r="Y91" s="151"/>
    </row>
    <row r="92" spans="1:25" ht="15.75">
      <c r="A92" s="810" t="s">
        <v>189</v>
      </c>
      <c r="B92" s="811"/>
      <c r="C92" s="811"/>
      <c r="D92" s="811"/>
      <c r="E92" s="152"/>
      <c r="F92" s="153"/>
      <c r="G92" s="810" t="s">
        <v>190</v>
      </c>
      <c r="H92" s="811"/>
      <c r="I92" s="811"/>
      <c r="J92" s="811"/>
      <c r="K92" s="151"/>
      <c r="L92" s="302" t="s">
        <v>191</v>
      </c>
      <c r="M92" s="151"/>
      <c r="N92" s="151"/>
      <c r="O92" s="151"/>
      <c r="P92" s="155"/>
      <c r="Q92" s="155"/>
      <c r="R92" s="151"/>
      <c r="S92" s="151"/>
      <c r="T92" s="151"/>
      <c r="U92" s="151"/>
      <c r="V92" s="151"/>
      <c r="W92" s="151"/>
      <c r="X92" s="151"/>
      <c r="Y92" s="151"/>
    </row>
    <row r="93" spans="1:25" ht="12.75">
      <c r="A93" s="303"/>
      <c r="B93" s="303"/>
      <c r="C93" s="303"/>
      <c r="D93" s="303"/>
      <c r="E93" s="303"/>
      <c r="F93" s="304"/>
      <c r="G93" s="303"/>
      <c r="H93" s="303"/>
      <c r="I93" s="303"/>
      <c r="J93" s="303"/>
      <c r="K93" s="303"/>
      <c r="L93" s="303"/>
      <c r="M93" s="303"/>
      <c r="N93" s="303"/>
      <c r="O93" s="303"/>
      <c r="P93" s="305"/>
      <c r="Q93" s="305"/>
      <c r="R93" s="303"/>
      <c r="S93" s="303"/>
      <c r="T93" s="303"/>
      <c r="U93" s="303"/>
      <c r="V93" s="303"/>
      <c r="W93" s="303"/>
      <c r="X93" s="303"/>
      <c r="Y93" s="303"/>
    </row>
    <row r="94" spans="1:25" ht="12.75">
      <c r="A94" s="303"/>
      <c r="B94" s="303"/>
      <c r="C94" s="303"/>
      <c r="D94" s="303"/>
      <c r="E94" s="303"/>
      <c r="F94" s="304"/>
      <c r="G94" s="303"/>
      <c r="H94" s="303"/>
      <c r="I94" s="303"/>
      <c r="J94" s="303"/>
      <c r="K94" s="303"/>
      <c r="L94" s="303"/>
      <c r="M94" s="303"/>
      <c r="N94" s="303"/>
      <c r="O94" s="303"/>
      <c r="P94" s="305"/>
      <c r="Q94" s="305"/>
      <c r="R94" s="303"/>
      <c r="S94" s="303"/>
      <c r="T94" s="303"/>
      <c r="U94" s="303"/>
      <c r="V94" s="303"/>
      <c r="W94" s="303"/>
      <c r="X94" s="303"/>
      <c r="Y94" s="303"/>
    </row>
    <row r="95" spans="1:25" ht="12.75">
      <c r="A95" s="303"/>
      <c r="B95" s="303"/>
      <c r="C95" s="303"/>
      <c r="D95" s="303"/>
      <c r="E95" s="303"/>
      <c r="F95" s="304"/>
      <c r="G95" s="303"/>
      <c r="H95" s="303"/>
      <c r="I95" s="303"/>
      <c r="J95" s="303"/>
      <c r="K95" s="303"/>
      <c r="L95" s="303"/>
      <c r="M95" s="303"/>
      <c r="N95" s="303"/>
      <c r="O95" s="303"/>
      <c r="P95" s="305"/>
      <c r="Q95" s="305"/>
      <c r="R95" s="303"/>
      <c r="S95" s="303"/>
      <c r="T95" s="303"/>
      <c r="U95" s="303"/>
      <c r="V95" s="303"/>
      <c r="W95" s="303"/>
      <c r="X95" s="303"/>
      <c r="Y95" s="303"/>
    </row>
    <row r="96" spans="1:25" ht="12.75">
      <c r="A96" s="303"/>
      <c r="B96" s="303"/>
      <c r="C96" s="303"/>
      <c r="D96" s="303"/>
      <c r="E96" s="303"/>
      <c r="F96" s="304"/>
      <c r="G96" s="303"/>
      <c r="H96" s="303"/>
      <c r="I96" s="303"/>
      <c r="J96" s="303"/>
      <c r="K96" s="303"/>
      <c r="L96" s="303"/>
      <c r="M96" s="303"/>
      <c r="N96" s="303"/>
      <c r="O96" s="303"/>
      <c r="P96" s="305"/>
      <c r="Q96" s="305"/>
      <c r="R96" s="303"/>
      <c r="S96" s="303"/>
      <c r="T96" s="303"/>
      <c r="U96" s="303"/>
      <c r="V96" s="303"/>
      <c r="W96" s="303"/>
      <c r="X96" s="303"/>
      <c r="Y96" s="303"/>
    </row>
    <row r="97" spans="1:25" ht="12.75">
      <c r="A97" s="303"/>
      <c r="B97" s="303"/>
      <c r="C97" s="303"/>
      <c r="D97" s="303"/>
      <c r="E97" s="303"/>
      <c r="F97" s="304"/>
      <c r="G97" s="303"/>
      <c r="H97" s="303"/>
      <c r="I97" s="303"/>
      <c r="J97" s="303"/>
      <c r="K97" s="303"/>
      <c r="L97" s="303"/>
      <c r="M97" s="303"/>
      <c r="N97" s="303"/>
      <c r="O97" s="303"/>
      <c r="P97" s="305"/>
      <c r="Q97" s="305"/>
      <c r="R97" s="303"/>
      <c r="S97" s="303"/>
      <c r="T97" s="303"/>
      <c r="U97" s="303"/>
      <c r="V97" s="303"/>
      <c r="W97" s="303"/>
      <c r="X97" s="303"/>
      <c r="Y97" s="303"/>
    </row>
    <row r="98" spans="1:25" ht="12.75">
      <c r="A98" s="303"/>
      <c r="B98" s="303"/>
      <c r="C98" s="303"/>
      <c r="D98" s="303"/>
      <c r="E98" s="303"/>
      <c r="F98" s="304"/>
      <c r="G98" s="303"/>
      <c r="H98" s="303"/>
      <c r="I98" s="303"/>
      <c r="J98" s="303"/>
      <c r="K98" s="303"/>
      <c r="L98" s="303"/>
      <c r="M98" s="303"/>
      <c r="N98" s="303"/>
      <c r="O98" s="303"/>
      <c r="P98" s="305"/>
      <c r="Q98" s="305"/>
      <c r="R98" s="303"/>
      <c r="S98" s="303"/>
      <c r="T98" s="303"/>
      <c r="U98" s="303"/>
      <c r="V98" s="303"/>
      <c r="W98" s="303"/>
      <c r="X98" s="303"/>
      <c r="Y98" s="303"/>
    </row>
    <row r="99" spans="1:25" ht="12.75">
      <c r="A99" s="303"/>
      <c r="B99" s="303"/>
      <c r="C99" s="303"/>
      <c r="D99" s="303"/>
      <c r="E99" s="303"/>
      <c r="F99" s="304"/>
      <c r="G99" s="303"/>
      <c r="H99" s="303"/>
      <c r="I99" s="303"/>
      <c r="J99" s="303"/>
      <c r="K99" s="303"/>
      <c r="L99" s="303"/>
      <c r="M99" s="303"/>
      <c r="N99" s="303"/>
      <c r="O99" s="303"/>
      <c r="P99" s="305"/>
      <c r="Q99" s="305"/>
      <c r="R99" s="303"/>
      <c r="S99" s="303"/>
      <c r="T99" s="303"/>
      <c r="U99" s="303"/>
      <c r="V99" s="303"/>
      <c r="W99" s="303"/>
      <c r="X99" s="303"/>
      <c r="Y99" s="303"/>
    </row>
    <row r="100" spans="1:25" ht="12.75">
      <c r="A100" s="303"/>
      <c r="B100" s="303"/>
      <c r="C100" s="303"/>
      <c r="D100" s="303"/>
      <c r="E100" s="303"/>
      <c r="F100" s="304"/>
      <c r="G100" s="303"/>
      <c r="H100" s="303"/>
      <c r="I100" s="303"/>
      <c r="J100" s="303"/>
      <c r="K100" s="303"/>
      <c r="L100" s="303"/>
      <c r="M100" s="303"/>
      <c r="N100" s="303"/>
      <c r="O100" s="303"/>
      <c r="P100" s="305"/>
      <c r="Q100" s="305"/>
      <c r="R100" s="303"/>
      <c r="S100" s="303"/>
      <c r="T100" s="303"/>
      <c r="U100" s="303"/>
      <c r="V100" s="303"/>
      <c r="W100" s="303"/>
      <c r="X100" s="303"/>
      <c r="Y100" s="303"/>
    </row>
    <row r="101" spans="1:25" ht="12.75">
      <c r="A101" s="303"/>
      <c r="B101" s="303"/>
      <c r="C101" s="303"/>
      <c r="D101" s="303"/>
      <c r="E101" s="303"/>
      <c r="F101" s="304"/>
      <c r="G101" s="303"/>
      <c r="H101" s="303"/>
      <c r="I101" s="303"/>
      <c r="J101" s="303"/>
      <c r="K101" s="303"/>
      <c r="L101" s="303"/>
      <c r="M101" s="303"/>
      <c r="N101" s="303"/>
      <c r="O101" s="303"/>
      <c r="P101" s="305"/>
      <c r="Q101" s="305"/>
      <c r="R101" s="303"/>
      <c r="S101" s="303"/>
      <c r="T101" s="303"/>
      <c r="U101" s="303"/>
      <c r="V101" s="303"/>
      <c r="W101" s="303"/>
      <c r="X101" s="303"/>
      <c r="Y101" s="303"/>
    </row>
    <row r="102" spans="1:25" ht="12.75">
      <c r="A102" s="303"/>
      <c r="B102" s="303"/>
      <c r="C102" s="303"/>
      <c r="D102" s="303"/>
      <c r="E102" s="303"/>
      <c r="F102" s="304"/>
      <c r="G102" s="303"/>
      <c r="H102" s="303"/>
      <c r="I102" s="303"/>
      <c r="J102" s="303"/>
      <c r="K102" s="303"/>
      <c r="L102" s="303"/>
      <c r="M102" s="303"/>
      <c r="N102" s="303"/>
      <c r="O102" s="303"/>
      <c r="P102" s="305"/>
      <c r="Q102" s="305"/>
      <c r="R102" s="303"/>
      <c r="S102" s="303"/>
      <c r="T102" s="303"/>
      <c r="U102" s="303"/>
      <c r="V102" s="303"/>
      <c r="W102" s="303"/>
      <c r="X102" s="303"/>
      <c r="Y102" s="303"/>
    </row>
    <row r="103" spans="1:25" ht="12.75">
      <c r="A103" s="303"/>
      <c r="B103" s="303"/>
      <c r="C103" s="303"/>
      <c r="D103" s="303"/>
      <c r="E103" s="303"/>
      <c r="F103" s="304"/>
      <c r="G103" s="303"/>
      <c r="H103" s="303"/>
      <c r="I103" s="303"/>
      <c r="J103" s="303"/>
      <c r="K103" s="303"/>
      <c r="L103" s="303"/>
      <c r="M103" s="303"/>
      <c r="N103" s="303"/>
      <c r="O103" s="303"/>
      <c r="P103" s="305"/>
      <c r="Q103" s="305"/>
      <c r="R103" s="303"/>
      <c r="S103" s="303"/>
      <c r="T103" s="303"/>
      <c r="U103" s="303"/>
      <c r="V103" s="303"/>
      <c r="W103" s="303"/>
      <c r="X103" s="303"/>
      <c r="Y103" s="303"/>
    </row>
    <row r="104" spans="1:25" ht="12.75">
      <c r="A104" s="303"/>
      <c r="B104" s="303"/>
      <c r="C104" s="303"/>
      <c r="D104" s="303"/>
      <c r="E104" s="303"/>
      <c r="F104" s="304"/>
      <c r="G104" s="303"/>
      <c r="H104" s="303"/>
      <c r="I104" s="303"/>
      <c r="J104" s="303"/>
      <c r="K104" s="303"/>
      <c r="L104" s="303"/>
      <c r="M104" s="303"/>
      <c r="N104" s="303"/>
      <c r="O104" s="303"/>
      <c r="P104" s="305"/>
      <c r="Q104" s="305"/>
      <c r="R104" s="303"/>
      <c r="S104" s="303"/>
      <c r="T104" s="303"/>
      <c r="U104" s="303"/>
      <c r="V104" s="303"/>
      <c r="W104" s="303"/>
      <c r="X104" s="303"/>
      <c r="Y104" s="303"/>
    </row>
    <row r="105" spans="1:25" ht="12.75">
      <c r="A105" s="303"/>
      <c r="B105" s="303"/>
      <c r="C105" s="303"/>
      <c r="D105" s="303"/>
      <c r="E105" s="303"/>
      <c r="F105" s="304"/>
      <c r="G105" s="303"/>
      <c r="H105" s="303"/>
      <c r="I105" s="303"/>
      <c r="J105" s="303"/>
      <c r="K105" s="303"/>
      <c r="L105" s="303"/>
      <c r="M105" s="303"/>
      <c r="N105" s="303"/>
      <c r="O105" s="303"/>
      <c r="P105" s="305"/>
      <c r="Q105" s="305"/>
      <c r="R105" s="303"/>
      <c r="S105" s="303"/>
      <c r="T105" s="303"/>
      <c r="U105" s="303"/>
      <c r="V105" s="303"/>
      <c r="W105" s="303"/>
      <c r="X105" s="303"/>
      <c r="Y105" s="303"/>
    </row>
    <row r="106" spans="1:25" ht="12.75">
      <c r="A106" s="303"/>
      <c r="B106" s="303"/>
      <c r="C106" s="303"/>
      <c r="D106" s="303"/>
      <c r="E106" s="303"/>
      <c r="F106" s="304"/>
      <c r="G106" s="303"/>
      <c r="H106" s="303"/>
      <c r="I106" s="303"/>
      <c r="J106" s="303"/>
      <c r="K106" s="303"/>
      <c r="L106" s="303"/>
      <c r="M106" s="303"/>
      <c r="N106" s="303"/>
      <c r="O106" s="303"/>
      <c r="P106" s="305"/>
      <c r="Q106" s="305"/>
      <c r="R106" s="303"/>
      <c r="S106" s="303"/>
      <c r="T106" s="303"/>
      <c r="U106" s="303"/>
      <c r="V106" s="303"/>
      <c r="W106" s="303"/>
      <c r="X106" s="303"/>
      <c r="Y106" s="303"/>
    </row>
    <row r="107" spans="1:25" ht="12.75">
      <c r="A107" s="303"/>
      <c r="B107" s="303"/>
      <c r="C107" s="303"/>
      <c r="D107" s="303"/>
      <c r="E107" s="303"/>
      <c r="F107" s="304"/>
      <c r="G107" s="303"/>
      <c r="H107" s="303"/>
      <c r="I107" s="303"/>
      <c r="J107" s="303"/>
      <c r="K107" s="303"/>
      <c r="L107" s="303"/>
      <c r="M107" s="303"/>
      <c r="N107" s="303"/>
      <c r="O107" s="303"/>
      <c r="P107" s="305"/>
      <c r="Q107" s="305"/>
      <c r="R107" s="303"/>
      <c r="S107" s="303"/>
      <c r="T107" s="303"/>
      <c r="U107" s="303"/>
      <c r="V107" s="303"/>
      <c r="W107" s="303"/>
      <c r="X107" s="303"/>
      <c r="Y107" s="303"/>
    </row>
    <row r="108" spans="1:25" ht="12.75">
      <c r="A108" s="303"/>
      <c r="B108" s="303"/>
      <c r="C108" s="303"/>
      <c r="D108" s="303"/>
      <c r="E108" s="303"/>
      <c r="F108" s="304"/>
      <c r="G108" s="303"/>
      <c r="H108" s="303"/>
      <c r="I108" s="303"/>
      <c r="J108" s="303"/>
      <c r="K108" s="303"/>
      <c r="L108" s="303"/>
      <c r="M108" s="303"/>
      <c r="N108" s="303"/>
      <c r="O108" s="303"/>
      <c r="P108" s="305"/>
      <c r="Q108" s="305"/>
      <c r="R108" s="303"/>
      <c r="S108" s="303"/>
      <c r="T108" s="303"/>
      <c r="U108" s="303"/>
      <c r="V108" s="303"/>
      <c r="W108" s="303"/>
      <c r="X108" s="303"/>
      <c r="Y108" s="303"/>
    </row>
    <row r="109" spans="1:25" ht="12.75">
      <c r="A109" s="303"/>
      <c r="B109" s="303"/>
      <c r="C109" s="303"/>
      <c r="D109" s="303"/>
      <c r="E109" s="303"/>
      <c r="F109" s="304"/>
      <c r="G109" s="303"/>
      <c r="H109" s="303"/>
      <c r="I109" s="303"/>
      <c r="J109" s="303"/>
      <c r="K109" s="303"/>
      <c r="L109" s="303"/>
      <c r="M109" s="303"/>
      <c r="N109" s="303"/>
      <c r="O109" s="303"/>
      <c r="P109" s="305"/>
      <c r="Q109" s="305"/>
      <c r="R109" s="303"/>
      <c r="S109" s="303"/>
      <c r="T109" s="303"/>
      <c r="U109" s="303"/>
      <c r="V109" s="303"/>
      <c r="W109" s="303"/>
      <c r="X109" s="303"/>
      <c r="Y109" s="303"/>
    </row>
    <row r="110" spans="1:25" ht="12.75">
      <c r="A110" s="303"/>
      <c r="B110" s="303"/>
      <c r="C110" s="303"/>
      <c r="D110" s="303"/>
      <c r="E110" s="303"/>
      <c r="F110" s="304"/>
      <c r="G110" s="303"/>
      <c r="H110" s="303"/>
      <c r="I110" s="303"/>
      <c r="J110" s="303"/>
      <c r="K110" s="303"/>
      <c r="L110" s="303"/>
      <c r="M110" s="303"/>
      <c r="N110" s="303"/>
      <c r="O110" s="303"/>
      <c r="P110" s="305"/>
      <c r="Q110" s="305"/>
      <c r="R110" s="303"/>
      <c r="S110" s="303"/>
      <c r="T110" s="303"/>
      <c r="U110" s="303"/>
      <c r="V110" s="303"/>
      <c r="W110" s="303"/>
      <c r="X110" s="303"/>
      <c r="Y110" s="303"/>
    </row>
    <row r="111" spans="1:25" ht="12.75">
      <c r="A111" s="303"/>
      <c r="B111" s="303"/>
      <c r="C111" s="303"/>
      <c r="D111" s="303"/>
      <c r="E111" s="303"/>
      <c r="F111" s="304"/>
      <c r="G111" s="303"/>
      <c r="H111" s="303"/>
      <c r="I111" s="303"/>
      <c r="J111" s="303"/>
      <c r="K111" s="303"/>
      <c r="L111" s="303"/>
      <c r="M111" s="303"/>
      <c r="N111" s="303"/>
      <c r="O111" s="303"/>
      <c r="P111" s="305"/>
      <c r="Q111" s="305"/>
      <c r="R111" s="303"/>
      <c r="S111" s="303"/>
      <c r="T111" s="303"/>
      <c r="U111" s="303"/>
      <c r="V111" s="303"/>
      <c r="W111" s="303"/>
      <c r="X111" s="303"/>
      <c r="Y111" s="303"/>
    </row>
    <row r="112" spans="1:25" ht="12.75">
      <c r="A112" s="303"/>
      <c r="B112" s="303"/>
      <c r="C112" s="303"/>
      <c r="D112" s="303"/>
      <c r="E112" s="303"/>
      <c r="F112" s="304"/>
      <c r="G112" s="303"/>
      <c r="H112" s="303"/>
      <c r="I112" s="303"/>
      <c r="J112" s="303"/>
      <c r="K112" s="303"/>
      <c r="L112" s="303"/>
      <c r="M112" s="303"/>
      <c r="N112" s="303"/>
      <c r="O112" s="303"/>
      <c r="P112" s="305"/>
      <c r="Q112" s="305"/>
      <c r="R112" s="303"/>
      <c r="S112" s="303"/>
      <c r="T112" s="303"/>
      <c r="U112" s="303"/>
      <c r="V112" s="303"/>
      <c r="W112" s="303"/>
      <c r="X112" s="303"/>
      <c r="Y112" s="303"/>
    </row>
    <row r="113" spans="1:25" ht="12.75">
      <c r="A113" s="303"/>
      <c r="B113" s="303"/>
      <c r="C113" s="303"/>
      <c r="D113" s="303"/>
      <c r="E113" s="303"/>
      <c r="F113" s="304"/>
      <c r="G113" s="303"/>
      <c r="H113" s="303"/>
      <c r="I113" s="303"/>
      <c r="J113" s="303"/>
      <c r="K113" s="303"/>
      <c r="L113" s="303"/>
      <c r="M113" s="303"/>
      <c r="N113" s="303"/>
      <c r="O113" s="303"/>
      <c r="P113" s="305"/>
      <c r="Q113" s="305"/>
      <c r="R113" s="303"/>
      <c r="S113" s="303"/>
      <c r="T113" s="303"/>
      <c r="U113" s="303"/>
      <c r="V113" s="303"/>
      <c r="W113" s="303"/>
      <c r="X113" s="303"/>
      <c r="Y113" s="303"/>
    </row>
    <row r="114" spans="1:25" ht="12.75">
      <c r="A114" s="303"/>
      <c r="B114" s="303"/>
      <c r="C114" s="303"/>
      <c r="D114" s="303"/>
      <c r="E114" s="303"/>
      <c r="F114" s="304"/>
      <c r="G114" s="303"/>
      <c r="H114" s="303"/>
      <c r="I114" s="303"/>
      <c r="J114" s="303"/>
      <c r="K114" s="303"/>
      <c r="L114" s="303"/>
      <c r="M114" s="303"/>
      <c r="N114" s="303"/>
      <c r="O114" s="303"/>
      <c r="P114" s="305"/>
      <c r="Q114" s="305"/>
      <c r="R114" s="303"/>
      <c r="S114" s="303"/>
      <c r="T114" s="303"/>
      <c r="U114" s="303"/>
      <c r="V114" s="303"/>
      <c r="W114" s="303"/>
      <c r="X114" s="303"/>
      <c r="Y114" s="303"/>
    </row>
    <row r="115" spans="1:25" ht="12.75">
      <c r="A115" s="303"/>
      <c r="B115" s="303"/>
      <c r="C115" s="303"/>
      <c r="D115" s="303"/>
      <c r="E115" s="303"/>
      <c r="F115" s="304"/>
      <c r="G115" s="303"/>
      <c r="H115" s="303"/>
      <c r="I115" s="303"/>
      <c r="J115" s="303"/>
      <c r="K115" s="303"/>
      <c r="L115" s="303"/>
      <c r="M115" s="303"/>
      <c r="N115" s="303"/>
      <c r="O115" s="303"/>
      <c r="P115" s="305"/>
      <c r="Q115" s="305"/>
      <c r="R115" s="303"/>
      <c r="S115" s="303"/>
      <c r="T115" s="303"/>
      <c r="U115" s="303"/>
      <c r="V115" s="303"/>
      <c r="W115" s="303"/>
      <c r="X115" s="303"/>
      <c r="Y115" s="303"/>
    </row>
    <row r="116" spans="1:25" ht="12.75">
      <c r="A116" s="303"/>
      <c r="B116" s="303"/>
      <c r="C116" s="303"/>
      <c r="D116" s="303"/>
      <c r="E116" s="303"/>
      <c r="F116" s="304"/>
      <c r="G116" s="303"/>
      <c r="H116" s="303"/>
      <c r="I116" s="303"/>
      <c r="J116" s="303"/>
      <c r="K116" s="303"/>
      <c r="L116" s="303"/>
      <c r="M116" s="303"/>
      <c r="N116" s="303"/>
      <c r="O116" s="303"/>
      <c r="P116" s="305"/>
      <c r="Q116" s="305"/>
      <c r="R116" s="303"/>
      <c r="S116" s="303"/>
      <c r="T116" s="303"/>
      <c r="U116" s="303"/>
      <c r="V116" s="303"/>
      <c r="W116" s="303"/>
      <c r="X116" s="303"/>
      <c r="Y116" s="303"/>
    </row>
    <row r="117" spans="1:25" ht="12.75">
      <c r="A117" s="303"/>
      <c r="B117" s="303"/>
      <c r="C117" s="303"/>
      <c r="D117" s="303"/>
      <c r="E117" s="303"/>
      <c r="F117" s="304"/>
      <c r="G117" s="303"/>
      <c r="H117" s="303"/>
      <c r="I117" s="303"/>
      <c r="J117" s="303"/>
      <c r="K117" s="303"/>
      <c r="L117" s="303"/>
      <c r="M117" s="303"/>
      <c r="N117" s="303"/>
      <c r="O117" s="303"/>
      <c r="P117" s="305"/>
      <c r="Q117" s="305"/>
      <c r="R117" s="303"/>
      <c r="S117" s="303"/>
      <c r="T117" s="303"/>
      <c r="U117" s="303"/>
      <c r="V117" s="303"/>
      <c r="W117" s="303"/>
      <c r="X117" s="303"/>
      <c r="Y117" s="303"/>
    </row>
    <row r="118" spans="1:25" ht="12.75">
      <c r="A118" s="303"/>
      <c r="B118" s="303"/>
      <c r="C118" s="303"/>
      <c r="D118" s="303"/>
      <c r="E118" s="303"/>
      <c r="F118" s="304"/>
      <c r="G118" s="303"/>
      <c r="H118" s="303"/>
      <c r="I118" s="303"/>
      <c r="J118" s="303"/>
      <c r="K118" s="303"/>
      <c r="L118" s="303"/>
      <c r="M118" s="303"/>
      <c r="N118" s="303"/>
      <c r="O118" s="303"/>
      <c r="P118" s="305"/>
      <c r="Q118" s="305"/>
      <c r="R118" s="303"/>
      <c r="S118" s="303"/>
      <c r="T118" s="303"/>
      <c r="U118" s="303"/>
      <c r="V118" s="303"/>
      <c r="W118" s="303"/>
      <c r="X118" s="303"/>
      <c r="Y118" s="303"/>
    </row>
    <row r="119" spans="1:25" ht="12.75">
      <c r="A119" s="303"/>
      <c r="B119" s="303"/>
      <c r="C119" s="303"/>
      <c r="D119" s="303"/>
      <c r="E119" s="303"/>
      <c r="F119" s="304"/>
      <c r="G119" s="303"/>
      <c r="H119" s="303"/>
      <c r="I119" s="303"/>
      <c r="J119" s="303"/>
      <c r="K119" s="303"/>
      <c r="L119" s="303"/>
      <c r="M119" s="303"/>
      <c r="N119" s="303"/>
      <c r="O119" s="303"/>
      <c r="P119" s="305"/>
      <c r="Q119" s="305"/>
      <c r="R119" s="303"/>
      <c r="S119" s="303"/>
      <c r="T119" s="303"/>
      <c r="U119" s="303"/>
      <c r="V119" s="303"/>
      <c r="W119" s="303"/>
      <c r="X119" s="303"/>
      <c r="Y119" s="303"/>
    </row>
    <row r="120" spans="1:25" ht="12.75">
      <c r="A120" s="303"/>
      <c r="B120" s="303"/>
      <c r="C120" s="303"/>
      <c r="D120" s="303"/>
      <c r="E120" s="303"/>
      <c r="F120" s="304"/>
      <c r="G120" s="303"/>
      <c r="H120" s="303"/>
      <c r="I120" s="303"/>
      <c r="J120" s="303"/>
      <c r="K120" s="303"/>
      <c r="L120" s="303"/>
      <c r="M120" s="303"/>
      <c r="N120" s="303"/>
      <c r="O120" s="303"/>
      <c r="P120" s="305"/>
      <c r="Q120" s="305"/>
      <c r="R120" s="303"/>
      <c r="S120" s="303"/>
      <c r="T120" s="303"/>
      <c r="U120" s="303"/>
      <c r="V120" s="303"/>
      <c r="W120" s="303"/>
      <c r="X120" s="303"/>
      <c r="Y120" s="303"/>
    </row>
    <row r="121" spans="1:25" ht="12.75">
      <c r="A121" s="303"/>
      <c r="B121" s="303"/>
      <c r="C121" s="303"/>
      <c r="D121" s="303"/>
      <c r="E121" s="303"/>
      <c r="F121" s="304"/>
      <c r="G121" s="303"/>
      <c r="H121" s="303"/>
      <c r="I121" s="303"/>
      <c r="J121" s="303"/>
      <c r="K121" s="303"/>
      <c r="L121" s="303"/>
      <c r="M121" s="303"/>
      <c r="N121" s="303"/>
      <c r="O121" s="303"/>
      <c r="P121" s="305"/>
      <c r="Q121" s="305"/>
      <c r="R121" s="303"/>
      <c r="S121" s="303"/>
      <c r="T121" s="303"/>
      <c r="U121" s="303"/>
      <c r="V121" s="303"/>
      <c r="W121" s="303"/>
      <c r="X121" s="303"/>
      <c r="Y121" s="303"/>
    </row>
    <row r="122" spans="1:25" ht="12.75">
      <c r="A122" s="303"/>
      <c r="B122" s="303"/>
      <c r="C122" s="303"/>
      <c r="D122" s="303"/>
      <c r="E122" s="303"/>
      <c r="F122" s="304"/>
      <c r="G122" s="303"/>
      <c r="H122" s="303"/>
      <c r="I122" s="303"/>
      <c r="J122" s="303"/>
      <c r="K122" s="303"/>
      <c r="L122" s="303"/>
      <c r="M122" s="303"/>
      <c r="N122" s="303"/>
      <c r="O122" s="303"/>
      <c r="P122" s="305"/>
      <c r="Q122" s="305"/>
      <c r="R122" s="303"/>
      <c r="S122" s="303"/>
      <c r="T122" s="303"/>
      <c r="U122" s="303"/>
      <c r="V122" s="303"/>
      <c r="W122" s="303"/>
      <c r="X122" s="303"/>
      <c r="Y122" s="303"/>
    </row>
    <row r="123" spans="1:25" ht="12.75">
      <c r="A123" s="303"/>
      <c r="B123" s="303"/>
      <c r="C123" s="303"/>
      <c r="D123" s="303"/>
      <c r="E123" s="303"/>
      <c r="F123" s="304"/>
      <c r="G123" s="303"/>
      <c r="H123" s="303"/>
      <c r="I123" s="303"/>
      <c r="J123" s="303"/>
      <c r="K123" s="303"/>
      <c r="L123" s="303"/>
      <c r="M123" s="303"/>
      <c r="N123" s="303"/>
      <c r="O123" s="303"/>
      <c r="P123" s="305"/>
      <c r="Q123" s="305"/>
      <c r="R123" s="303"/>
      <c r="S123" s="303"/>
      <c r="T123" s="303"/>
      <c r="U123" s="303"/>
      <c r="V123" s="303"/>
      <c r="W123" s="303"/>
      <c r="X123" s="303"/>
      <c r="Y123" s="303"/>
    </row>
    <row r="124" spans="1:25" ht="12.75">
      <c r="A124" s="303"/>
      <c r="B124" s="303"/>
      <c r="C124" s="303"/>
      <c r="D124" s="303"/>
      <c r="E124" s="303"/>
      <c r="F124" s="304"/>
      <c r="G124" s="303"/>
      <c r="H124" s="303"/>
      <c r="I124" s="303"/>
      <c r="J124" s="303"/>
      <c r="K124" s="303"/>
      <c r="L124" s="303"/>
      <c r="M124" s="303"/>
      <c r="N124" s="303"/>
      <c r="O124" s="303"/>
      <c r="P124" s="305"/>
      <c r="Q124" s="305"/>
      <c r="R124" s="303"/>
      <c r="S124" s="303"/>
      <c r="T124" s="303"/>
      <c r="U124" s="303"/>
      <c r="V124" s="303"/>
      <c r="W124" s="303"/>
      <c r="X124" s="303"/>
      <c r="Y124" s="303"/>
    </row>
    <row r="125" spans="1:25" ht="12.75">
      <c r="A125" s="303"/>
      <c r="B125" s="303"/>
      <c r="C125" s="303"/>
      <c r="D125" s="303"/>
      <c r="E125" s="303"/>
      <c r="F125" s="304"/>
      <c r="G125" s="303"/>
      <c r="H125" s="303"/>
      <c r="I125" s="303"/>
      <c r="J125" s="303"/>
      <c r="K125" s="303"/>
      <c r="L125" s="303"/>
      <c r="M125" s="303"/>
      <c r="N125" s="303"/>
      <c r="O125" s="303"/>
      <c r="P125" s="305"/>
      <c r="Q125" s="305"/>
      <c r="R125" s="303"/>
      <c r="S125" s="303"/>
      <c r="T125" s="303"/>
      <c r="U125" s="303"/>
      <c r="V125" s="303"/>
      <c r="W125" s="303"/>
      <c r="X125" s="303"/>
      <c r="Y125" s="303"/>
    </row>
    <row r="126" spans="1:25" ht="12.75">
      <c r="A126" s="303"/>
      <c r="B126" s="303"/>
      <c r="C126" s="303"/>
      <c r="D126" s="303"/>
      <c r="E126" s="303"/>
      <c r="F126" s="304"/>
      <c r="G126" s="303"/>
      <c r="H126" s="303"/>
      <c r="I126" s="303"/>
      <c r="J126" s="303"/>
      <c r="K126" s="303"/>
      <c r="L126" s="303"/>
      <c r="M126" s="303"/>
      <c r="N126" s="303"/>
      <c r="O126" s="303"/>
      <c r="P126" s="305"/>
      <c r="Q126" s="305"/>
      <c r="R126" s="303"/>
      <c r="S126" s="303"/>
      <c r="T126" s="303"/>
      <c r="U126" s="303"/>
      <c r="V126" s="303"/>
      <c r="W126" s="303"/>
      <c r="X126" s="303"/>
      <c r="Y126" s="303"/>
    </row>
    <row r="127" spans="1:25" ht="12.75">
      <c r="A127" s="303"/>
      <c r="B127" s="303"/>
      <c r="C127" s="303"/>
      <c r="D127" s="303"/>
      <c r="E127" s="303"/>
      <c r="F127" s="304"/>
      <c r="G127" s="303"/>
      <c r="H127" s="303"/>
      <c r="I127" s="303"/>
      <c r="J127" s="303"/>
      <c r="K127" s="303"/>
      <c r="L127" s="303"/>
      <c r="M127" s="303"/>
      <c r="N127" s="303"/>
      <c r="O127" s="303"/>
      <c r="P127" s="305"/>
      <c r="Q127" s="305"/>
      <c r="R127" s="303"/>
      <c r="S127" s="303"/>
      <c r="T127" s="303"/>
      <c r="U127" s="303"/>
      <c r="V127" s="303"/>
      <c r="W127" s="303"/>
      <c r="X127" s="303"/>
      <c r="Y127" s="303"/>
    </row>
    <row r="128" spans="1:25" ht="12.75">
      <c r="A128" s="303"/>
      <c r="B128" s="303"/>
      <c r="C128" s="303"/>
      <c r="D128" s="303"/>
      <c r="E128" s="303"/>
      <c r="F128" s="304"/>
      <c r="G128" s="303"/>
      <c r="H128" s="303"/>
      <c r="I128" s="303"/>
      <c r="J128" s="303"/>
      <c r="K128" s="303"/>
      <c r="L128" s="303"/>
      <c r="M128" s="303"/>
      <c r="N128" s="303"/>
      <c r="O128" s="303"/>
      <c r="P128" s="305"/>
      <c r="Q128" s="305"/>
      <c r="R128" s="303"/>
      <c r="S128" s="303"/>
      <c r="T128" s="303"/>
      <c r="U128" s="303"/>
      <c r="V128" s="303"/>
      <c r="W128" s="303"/>
      <c r="X128" s="303"/>
      <c r="Y128" s="303"/>
    </row>
    <row r="129" spans="1:25" ht="12.75">
      <c r="A129" s="303"/>
      <c r="B129" s="303"/>
      <c r="C129" s="303"/>
      <c r="D129" s="303"/>
      <c r="E129" s="303"/>
      <c r="F129" s="304"/>
      <c r="G129" s="303"/>
      <c r="H129" s="303"/>
      <c r="I129" s="303"/>
      <c r="J129" s="303"/>
      <c r="K129" s="303"/>
      <c r="L129" s="303"/>
      <c r="M129" s="303"/>
      <c r="N129" s="303"/>
      <c r="O129" s="303"/>
      <c r="P129" s="305"/>
      <c r="Q129" s="305"/>
      <c r="R129" s="303"/>
      <c r="S129" s="303"/>
      <c r="T129" s="303"/>
      <c r="U129" s="303"/>
      <c r="V129" s="303"/>
      <c r="W129" s="303"/>
      <c r="X129" s="303"/>
      <c r="Y129" s="303"/>
    </row>
    <row r="130" spans="1:25" ht="12.75">
      <c r="A130" s="303"/>
      <c r="B130" s="303"/>
      <c r="C130" s="303"/>
      <c r="D130" s="303"/>
      <c r="E130" s="303"/>
      <c r="F130" s="304"/>
      <c r="G130" s="303"/>
      <c r="H130" s="303"/>
      <c r="I130" s="303"/>
      <c r="J130" s="303"/>
      <c r="K130" s="303"/>
      <c r="L130" s="303"/>
      <c r="M130" s="303"/>
      <c r="N130" s="303"/>
      <c r="O130" s="303"/>
      <c r="P130" s="305"/>
      <c r="Q130" s="305"/>
      <c r="R130" s="303"/>
      <c r="S130" s="303"/>
      <c r="T130" s="303"/>
      <c r="U130" s="303"/>
      <c r="V130" s="303"/>
      <c r="W130" s="303"/>
      <c r="X130" s="303"/>
      <c r="Y130" s="303"/>
    </row>
    <row r="131" spans="1:25" ht="12.75">
      <c r="A131" s="303"/>
      <c r="B131" s="303"/>
      <c r="C131" s="303"/>
      <c r="D131" s="303"/>
      <c r="E131" s="303"/>
      <c r="F131" s="304"/>
      <c r="G131" s="303"/>
      <c r="H131" s="303"/>
      <c r="I131" s="303"/>
      <c r="J131" s="303"/>
      <c r="K131" s="303"/>
      <c r="L131" s="303"/>
      <c r="M131" s="303"/>
      <c r="N131" s="303"/>
      <c r="O131" s="303"/>
      <c r="P131" s="305"/>
      <c r="Q131" s="305"/>
      <c r="R131" s="303"/>
      <c r="S131" s="303"/>
      <c r="T131" s="303"/>
      <c r="U131" s="303"/>
      <c r="V131" s="303"/>
      <c r="W131" s="303"/>
      <c r="X131" s="303"/>
      <c r="Y131" s="303"/>
    </row>
    <row r="132" spans="1:25" ht="12.75">
      <c r="A132" s="303"/>
      <c r="B132" s="303"/>
      <c r="C132" s="303"/>
      <c r="D132" s="303"/>
      <c r="E132" s="303"/>
      <c r="F132" s="304"/>
      <c r="G132" s="303"/>
      <c r="H132" s="303"/>
      <c r="I132" s="303"/>
      <c r="J132" s="303"/>
      <c r="K132" s="303"/>
      <c r="L132" s="303"/>
      <c r="M132" s="303"/>
      <c r="N132" s="303"/>
      <c r="O132" s="303"/>
      <c r="P132" s="305"/>
      <c r="Q132" s="305"/>
      <c r="R132" s="303"/>
      <c r="S132" s="303"/>
      <c r="T132" s="303"/>
      <c r="U132" s="303"/>
      <c r="V132" s="303"/>
      <c r="W132" s="303"/>
      <c r="X132" s="303"/>
      <c r="Y132" s="303"/>
    </row>
    <row r="133" spans="1:25" ht="12.75">
      <c r="A133" s="303"/>
      <c r="B133" s="303"/>
      <c r="C133" s="303"/>
      <c r="D133" s="303"/>
      <c r="E133" s="303"/>
      <c r="F133" s="304"/>
      <c r="G133" s="303"/>
      <c r="H133" s="303"/>
      <c r="I133" s="303"/>
      <c r="J133" s="303"/>
      <c r="K133" s="303"/>
      <c r="L133" s="303"/>
      <c r="M133" s="303"/>
      <c r="N133" s="303"/>
      <c r="O133" s="303"/>
      <c r="P133" s="305"/>
      <c r="Q133" s="305"/>
      <c r="R133" s="303"/>
      <c r="S133" s="303"/>
      <c r="T133" s="303"/>
      <c r="U133" s="303"/>
      <c r="V133" s="303"/>
      <c r="W133" s="303"/>
      <c r="X133" s="303"/>
      <c r="Y133" s="303"/>
    </row>
    <row r="134" spans="1:25" ht="12.75">
      <c r="A134" s="303"/>
      <c r="B134" s="303"/>
      <c r="C134" s="303"/>
      <c r="D134" s="303"/>
      <c r="E134" s="303"/>
      <c r="F134" s="304"/>
      <c r="G134" s="303"/>
      <c r="H134" s="303"/>
      <c r="I134" s="303"/>
      <c r="J134" s="303"/>
      <c r="K134" s="303"/>
      <c r="L134" s="303"/>
      <c r="M134" s="303"/>
      <c r="N134" s="303"/>
      <c r="O134" s="303"/>
      <c r="P134" s="305"/>
      <c r="Q134" s="305"/>
      <c r="R134" s="303"/>
      <c r="S134" s="303"/>
      <c r="T134" s="303"/>
      <c r="U134" s="303"/>
      <c r="V134" s="303"/>
      <c r="W134" s="303"/>
      <c r="X134" s="303"/>
      <c r="Y134" s="303"/>
    </row>
    <row r="135" spans="1:25" ht="12.75">
      <c r="A135" s="303"/>
      <c r="B135" s="303"/>
      <c r="C135" s="303"/>
      <c r="D135" s="303"/>
      <c r="E135" s="303"/>
      <c r="F135" s="304"/>
      <c r="G135" s="303"/>
      <c r="H135" s="303"/>
      <c r="I135" s="303"/>
      <c r="J135" s="303"/>
      <c r="K135" s="303"/>
      <c r="L135" s="303"/>
      <c r="M135" s="303"/>
      <c r="N135" s="303"/>
      <c r="O135" s="303"/>
      <c r="P135" s="305"/>
      <c r="Q135" s="305"/>
      <c r="R135" s="303"/>
      <c r="S135" s="303"/>
      <c r="T135" s="303"/>
      <c r="U135" s="303"/>
      <c r="V135" s="303"/>
      <c r="W135" s="303"/>
      <c r="X135" s="303"/>
      <c r="Y135" s="303"/>
    </row>
    <row r="136" spans="1:25" ht="12.75">
      <c r="A136" s="303"/>
      <c r="B136" s="303"/>
      <c r="C136" s="303"/>
      <c r="D136" s="303"/>
      <c r="E136" s="303"/>
      <c r="F136" s="304"/>
      <c r="G136" s="303"/>
      <c r="H136" s="303"/>
      <c r="I136" s="303"/>
      <c r="J136" s="303"/>
      <c r="K136" s="303"/>
      <c r="L136" s="303"/>
      <c r="M136" s="303"/>
      <c r="N136" s="303"/>
      <c r="O136" s="303"/>
      <c r="P136" s="305"/>
      <c r="Q136" s="305"/>
      <c r="R136" s="303"/>
      <c r="S136" s="303"/>
      <c r="T136" s="303"/>
      <c r="U136" s="303"/>
      <c r="V136" s="303"/>
      <c r="W136" s="303"/>
      <c r="X136" s="303"/>
      <c r="Y136" s="303"/>
    </row>
    <row r="137" spans="1:25" ht="12.75">
      <c r="A137" s="303"/>
      <c r="B137" s="303"/>
      <c r="C137" s="303"/>
      <c r="D137" s="303"/>
      <c r="E137" s="303"/>
      <c r="F137" s="304"/>
      <c r="G137" s="303"/>
      <c r="H137" s="303"/>
      <c r="I137" s="303"/>
      <c r="J137" s="303"/>
      <c r="K137" s="303"/>
      <c r="L137" s="303"/>
      <c r="M137" s="303"/>
      <c r="N137" s="303"/>
      <c r="O137" s="303"/>
      <c r="P137" s="305"/>
      <c r="Q137" s="305"/>
      <c r="R137" s="303"/>
      <c r="S137" s="303"/>
      <c r="T137" s="303"/>
      <c r="U137" s="303"/>
      <c r="V137" s="303"/>
      <c r="W137" s="303"/>
      <c r="X137" s="303"/>
      <c r="Y137" s="303"/>
    </row>
    <row r="138" spans="1:25" ht="12.75">
      <c r="A138" s="303"/>
      <c r="B138" s="303"/>
      <c r="C138" s="303"/>
      <c r="D138" s="303"/>
      <c r="E138" s="303"/>
      <c r="F138" s="304"/>
      <c r="G138" s="303"/>
      <c r="H138" s="303"/>
      <c r="I138" s="303"/>
      <c r="J138" s="303"/>
      <c r="K138" s="303"/>
      <c r="L138" s="303"/>
      <c r="M138" s="303"/>
      <c r="N138" s="303"/>
      <c r="O138" s="303"/>
      <c r="P138" s="305"/>
      <c r="Q138" s="305"/>
      <c r="R138" s="303"/>
      <c r="S138" s="303"/>
      <c r="T138" s="303"/>
      <c r="U138" s="303"/>
      <c r="V138" s="303"/>
      <c r="W138" s="303"/>
      <c r="X138" s="303"/>
      <c r="Y138" s="303"/>
    </row>
    <row r="139" spans="1:25" ht="12.75">
      <c r="A139" s="303"/>
      <c r="B139" s="303"/>
      <c r="C139" s="303"/>
      <c r="D139" s="303"/>
      <c r="E139" s="303"/>
      <c r="F139" s="304"/>
      <c r="G139" s="303"/>
      <c r="H139" s="303"/>
      <c r="I139" s="303"/>
      <c r="J139" s="303"/>
      <c r="K139" s="303"/>
      <c r="L139" s="303"/>
      <c r="M139" s="303"/>
      <c r="N139" s="303"/>
      <c r="O139" s="303"/>
      <c r="P139" s="305"/>
      <c r="Q139" s="305"/>
      <c r="R139" s="303"/>
      <c r="S139" s="303"/>
      <c r="T139" s="303"/>
      <c r="U139" s="303"/>
      <c r="V139" s="303"/>
      <c r="W139" s="303"/>
      <c r="X139" s="303"/>
      <c r="Y139" s="303"/>
    </row>
    <row r="140" spans="1:25" ht="12.75">
      <c r="A140" s="303"/>
      <c r="B140" s="303"/>
      <c r="C140" s="303"/>
      <c r="D140" s="303"/>
      <c r="E140" s="303"/>
      <c r="F140" s="304"/>
      <c r="G140" s="303"/>
      <c r="H140" s="303"/>
      <c r="I140" s="303"/>
      <c r="J140" s="303"/>
      <c r="K140" s="303"/>
      <c r="L140" s="303"/>
      <c r="M140" s="303"/>
      <c r="N140" s="303"/>
      <c r="O140" s="303"/>
      <c r="P140" s="305"/>
      <c r="Q140" s="305"/>
      <c r="R140" s="303"/>
      <c r="S140" s="303"/>
      <c r="T140" s="303"/>
      <c r="U140" s="303"/>
      <c r="V140" s="303"/>
      <c r="W140" s="303"/>
      <c r="X140" s="303"/>
      <c r="Y140" s="303"/>
    </row>
    <row r="141" spans="1:25" ht="12.75">
      <c r="A141" s="303"/>
      <c r="B141" s="303"/>
      <c r="C141" s="303"/>
      <c r="D141" s="303"/>
      <c r="E141" s="303"/>
      <c r="F141" s="304"/>
      <c r="G141" s="303"/>
      <c r="H141" s="303"/>
      <c r="I141" s="303"/>
      <c r="J141" s="303"/>
      <c r="K141" s="303"/>
      <c r="L141" s="303"/>
      <c r="M141" s="303"/>
      <c r="N141" s="303"/>
      <c r="O141" s="303"/>
      <c r="P141" s="305"/>
      <c r="Q141" s="305"/>
      <c r="R141" s="303"/>
      <c r="S141" s="303"/>
      <c r="T141" s="303"/>
      <c r="U141" s="303"/>
      <c r="V141" s="303"/>
      <c r="W141" s="303"/>
      <c r="X141" s="303"/>
      <c r="Y141" s="303"/>
    </row>
    <row r="142" spans="1:25" ht="12.75">
      <c r="A142" s="303"/>
      <c r="B142" s="303"/>
      <c r="C142" s="303"/>
      <c r="D142" s="303"/>
      <c r="E142" s="303"/>
      <c r="F142" s="304"/>
      <c r="G142" s="303"/>
      <c r="H142" s="303"/>
      <c r="I142" s="303"/>
      <c r="J142" s="303"/>
      <c r="K142" s="303"/>
      <c r="L142" s="303"/>
      <c r="M142" s="303"/>
      <c r="N142" s="303"/>
      <c r="O142" s="303"/>
      <c r="P142" s="305"/>
      <c r="Q142" s="305"/>
      <c r="R142" s="303"/>
      <c r="S142" s="303"/>
      <c r="T142" s="303"/>
      <c r="U142" s="303"/>
      <c r="V142" s="303"/>
      <c r="W142" s="303"/>
      <c r="X142" s="303"/>
      <c r="Y142" s="303"/>
    </row>
    <row r="143" spans="1:25" ht="12.75">
      <c r="A143" s="303"/>
      <c r="B143" s="303"/>
      <c r="C143" s="303"/>
      <c r="D143" s="303"/>
      <c r="E143" s="303"/>
      <c r="F143" s="304"/>
      <c r="G143" s="303"/>
      <c r="H143" s="303"/>
      <c r="I143" s="303"/>
      <c r="J143" s="303"/>
      <c r="K143" s="303"/>
      <c r="L143" s="303"/>
      <c r="M143" s="303"/>
      <c r="N143" s="303"/>
      <c r="O143" s="303"/>
      <c r="P143" s="305"/>
      <c r="Q143" s="305"/>
      <c r="R143" s="303"/>
      <c r="S143" s="303"/>
      <c r="T143" s="303"/>
      <c r="U143" s="303"/>
      <c r="V143" s="303"/>
      <c r="W143" s="303"/>
      <c r="X143" s="303"/>
      <c r="Y143" s="303"/>
    </row>
    <row r="144" spans="1:25" ht="12.75">
      <c r="A144" s="303"/>
      <c r="B144" s="303"/>
      <c r="C144" s="303"/>
      <c r="D144" s="303"/>
      <c r="E144" s="303"/>
      <c r="F144" s="304"/>
      <c r="G144" s="303"/>
      <c r="H144" s="303"/>
      <c r="I144" s="303"/>
      <c r="J144" s="303"/>
      <c r="K144" s="303"/>
      <c r="L144" s="303"/>
      <c r="M144" s="303"/>
      <c r="N144" s="303"/>
      <c r="O144" s="303"/>
      <c r="P144" s="305"/>
      <c r="Q144" s="305"/>
      <c r="R144" s="303"/>
      <c r="S144" s="303"/>
      <c r="T144" s="303"/>
      <c r="U144" s="303"/>
      <c r="V144" s="303"/>
      <c r="W144" s="303"/>
      <c r="X144" s="303"/>
      <c r="Y144" s="303"/>
    </row>
    <row r="145" spans="1:25" ht="12.75">
      <c r="A145" s="303"/>
      <c r="B145" s="303"/>
      <c r="C145" s="303"/>
      <c r="D145" s="303"/>
      <c r="E145" s="303"/>
      <c r="F145" s="304"/>
      <c r="G145" s="303"/>
      <c r="H145" s="303"/>
      <c r="I145" s="303"/>
      <c r="J145" s="303"/>
      <c r="K145" s="303"/>
      <c r="L145" s="303"/>
      <c r="M145" s="303"/>
      <c r="N145" s="303"/>
      <c r="O145" s="303"/>
      <c r="P145" s="305"/>
      <c r="Q145" s="305"/>
      <c r="R145" s="303"/>
      <c r="S145" s="303"/>
      <c r="T145" s="303"/>
      <c r="U145" s="303"/>
      <c r="V145" s="303"/>
      <c r="W145" s="303"/>
      <c r="X145" s="303"/>
      <c r="Y145" s="303"/>
    </row>
    <row r="146" spans="1:25" ht="12.75">
      <c r="A146" s="303"/>
      <c r="B146" s="303"/>
      <c r="C146" s="303"/>
      <c r="D146" s="303"/>
      <c r="E146" s="303"/>
      <c r="F146" s="304"/>
      <c r="G146" s="303"/>
      <c r="H146" s="303"/>
      <c r="I146" s="303"/>
      <c r="J146" s="303"/>
      <c r="K146" s="303"/>
      <c r="L146" s="303"/>
      <c r="M146" s="303"/>
      <c r="N146" s="303"/>
      <c r="O146" s="303"/>
      <c r="P146" s="305"/>
      <c r="Q146" s="305"/>
      <c r="R146" s="303"/>
      <c r="S146" s="303"/>
      <c r="T146" s="303"/>
      <c r="U146" s="303"/>
      <c r="V146" s="303"/>
      <c r="W146" s="303"/>
      <c r="X146" s="303"/>
      <c r="Y146" s="303"/>
    </row>
    <row r="147" spans="1:25" ht="12.75">
      <c r="A147" s="303"/>
      <c r="B147" s="303"/>
      <c r="C147" s="303"/>
      <c r="D147" s="303"/>
      <c r="E147" s="303"/>
      <c r="F147" s="304"/>
      <c r="G147" s="303"/>
      <c r="H147" s="303"/>
      <c r="I147" s="303"/>
      <c r="J147" s="303"/>
      <c r="K147" s="303"/>
      <c r="L147" s="303"/>
      <c r="M147" s="303"/>
      <c r="N147" s="303"/>
      <c r="O147" s="303"/>
      <c r="P147" s="305"/>
      <c r="Q147" s="305"/>
      <c r="R147" s="303"/>
      <c r="S147" s="303"/>
      <c r="T147" s="303"/>
      <c r="U147" s="303"/>
      <c r="V147" s="303"/>
      <c r="W147" s="303"/>
      <c r="X147" s="303"/>
      <c r="Y147" s="303"/>
    </row>
    <row r="148" spans="1:25" ht="12.75">
      <c r="A148" s="303"/>
      <c r="B148" s="303"/>
      <c r="C148" s="303"/>
      <c r="D148" s="303"/>
      <c r="E148" s="303"/>
      <c r="F148" s="304"/>
      <c r="G148" s="303"/>
      <c r="H148" s="303"/>
      <c r="I148" s="303"/>
      <c r="J148" s="303"/>
      <c r="K148" s="303"/>
      <c r="L148" s="303"/>
      <c r="M148" s="303"/>
      <c r="N148" s="303"/>
      <c r="O148" s="303"/>
      <c r="P148" s="305"/>
      <c r="Q148" s="305"/>
      <c r="R148" s="303"/>
      <c r="S148" s="303"/>
      <c r="T148" s="303"/>
      <c r="U148" s="303"/>
      <c r="V148" s="303"/>
      <c r="W148" s="303"/>
      <c r="X148" s="303"/>
      <c r="Y148" s="303"/>
    </row>
    <row r="149" spans="1:25" ht="12.75">
      <c r="A149" s="303"/>
      <c r="B149" s="303"/>
      <c r="C149" s="303"/>
      <c r="D149" s="303"/>
      <c r="E149" s="303"/>
      <c r="F149" s="304"/>
      <c r="G149" s="303"/>
      <c r="H149" s="303"/>
      <c r="I149" s="303"/>
      <c r="J149" s="303"/>
      <c r="K149" s="303"/>
      <c r="L149" s="303"/>
      <c r="M149" s="303"/>
      <c r="N149" s="303"/>
      <c r="O149" s="303"/>
      <c r="P149" s="305"/>
      <c r="Q149" s="305"/>
      <c r="R149" s="303"/>
      <c r="S149" s="303"/>
      <c r="T149" s="303"/>
      <c r="U149" s="303"/>
      <c r="V149" s="303"/>
      <c r="W149" s="303"/>
      <c r="X149" s="303"/>
      <c r="Y149" s="303"/>
    </row>
    <row r="150" spans="1:25" ht="12.75">
      <c r="A150" s="303"/>
      <c r="B150" s="303"/>
      <c r="C150" s="303"/>
      <c r="D150" s="303"/>
      <c r="E150" s="303"/>
      <c r="F150" s="304"/>
      <c r="G150" s="303"/>
      <c r="H150" s="303"/>
      <c r="I150" s="303"/>
      <c r="J150" s="303"/>
      <c r="K150" s="303"/>
      <c r="L150" s="303"/>
      <c r="M150" s="303"/>
      <c r="N150" s="303"/>
      <c r="O150" s="303"/>
      <c r="P150" s="305"/>
      <c r="Q150" s="305"/>
      <c r="R150" s="303"/>
      <c r="S150" s="303"/>
      <c r="T150" s="303"/>
      <c r="U150" s="303"/>
      <c r="V150" s="303"/>
      <c r="W150" s="303"/>
      <c r="X150" s="303"/>
      <c r="Y150" s="303"/>
    </row>
    <row r="151" spans="1:25" ht="12.75">
      <c r="A151" s="303"/>
      <c r="B151" s="303"/>
      <c r="C151" s="303"/>
      <c r="D151" s="303"/>
      <c r="E151" s="303"/>
      <c r="F151" s="304"/>
      <c r="G151" s="303"/>
      <c r="H151" s="303"/>
      <c r="I151" s="303"/>
      <c r="J151" s="303"/>
      <c r="K151" s="303"/>
      <c r="L151" s="303"/>
      <c r="M151" s="303"/>
      <c r="N151" s="303"/>
      <c r="O151" s="303"/>
      <c r="P151" s="305"/>
      <c r="Q151" s="305"/>
      <c r="R151" s="303"/>
      <c r="S151" s="303"/>
      <c r="T151" s="303"/>
      <c r="U151" s="303"/>
      <c r="V151" s="303"/>
      <c r="W151" s="303"/>
      <c r="X151" s="303"/>
      <c r="Y151" s="303"/>
    </row>
    <row r="152" spans="1:25" ht="12.75">
      <c r="A152" s="303"/>
      <c r="B152" s="303"/>
      <c r="C152" s="303"/>
      <c r="D152" s="303"/>
      <c r="E152" s="303"/>
      <c r="F152" s="304"/>
      <c r="G152" s="303"/>
      <c r="H152" s="303"/>
      <c r="I152" s="303"/>
      <c r="J152" s="303"/>
      <c r="K152" s="303"/>
      <c r="L152" s="303"/>
      <c r="M152" s="303"/>
      <c r="N152" s="303"/>
      <c r="O152" s="303"/>
      <c r="P152" s="305"/>
      <c r="Q152" s="305"/>
      <c r="R152" s="303"/>
      <c r="S152" s="303"/>
      <c r="T152" s="303"/>
      <c r="U152" s="303"/>
      <c r="V152" s="303"/>
      <c r="W152" s="303"/>
      <c r="X152" s="303"/>
      <c r="Y152" s="303"/>
    </row>
    <row r="153" spans="1:25" ht="12.75">
      <c r="A153" s="303"/>
      <c r="B153" s="303"/>
      <c r="C153" s="303"/>
      <c r="D153" s="303"/>
      <c r="E153" s="303"/>
      <c r="F153" s="304"/>
      <c r="G153" s="303"/>
      <c r="H153" s="303"/>
      <c r="I153" s="303"/>
      <c r="J153" s="303"/>
      <c r="K153" s="303"/>
      <c r="L153" s="303"/>
      <c r="M153" s="303"/>
      <c r="N153" s="303"/>
      <c r="O153" s="303"/>
      <c r="P153" s="305"/>
      <c r="Q153" s="305"/>
      <c r="R153" s="303"/>
      <c r="S153" s="303"/>
      <c r="T153" s="303"/>
      <c r="U153" s="303"/>
      <c r="V153" s="303"/>
      <c r="W153" s="303"/>
      <c r="X153" s="303"/>
      <c r="Y153" s="303"/>
    </row>
    <row r="154" spans="1:25" ht="12.75">
      <c r="A154" s="303"/>
      <c r="B154" s="303"/>
      <c r="C154" s="303"/>
      <c r="D154" s="303"/>
      <c r="E154" s="303"/>
      <c r="F154" s="304"/>
      <c r="G154" s="303"/>
      <c r="H154" s="303"/>
      <c r="I154" s="303"/>
      <c r="J154" s="303"/>
      <c r="K154" s="303"/>
      <c r="L154" s="303"/>
      <c r="M154" s="303"/>
      <c r="N154" s="303"/>
      <c r="O154" s="303"/>
      <c r="P154" s="305"/>
      <c r="Q154" s="305"/>
      <c r="R154" s="303"/>
      <c r="S154" s="303"/>
      <c r="T154" s="303"/>
      <c r="U154" s="303"/>
      <c r="V154" s="303"/>
      <c r="W154" s="303"/>
      <c r="X154" s="303"/>
      <c r="Y154" s="303"/>
    </row>
    <row r="155" spans="1:25" ht="12.75">
      <c r="A155" s="303"/>
      <c r="B155" s="303"/>
      <c r="C155" s="303"/>
      <c r="D155" s="303"/>
      <c r="E155" s="303"/>
      <c r="F155" s="304"/>
      <c r="G155" s="303"/>
      <c r="H155" s="303"/>
      <c r="I155" s="303"/>
      <c r="J155" s="303"/>
      <c r="K155" s="303"/>
      <c r="L155" s="303"/>
      <c r="M155" s="303"/>
      <c r="N155" s="303"/>
      <c r="O155" s="303"/>
      <c r="P155" s="305"/>
      <c r="Q155" s="305"/>
      <c r="R155" s="303"/>
      <c r="S155" s="303"/>
      <c r="T155" s="303"/>
      <c r="U155" s="303"/>
      <c r="V155" s="303"/>
      <c r="W155" s="303"/>
      <c r="X155" s="303"/>
      <c r="Y155" s="303"/>
    </row>
    <row r="156" spans="1:25" ht="12.75">
      <c r="A156" s="303"/>
      <c r="B156" s="303"/>
      <c r="C156" s="303"/>
      <c r="D156" s="303"/>
      <c r="E156" s="303"/>
      <c r="F156" s="304"/>
      <c r="G156" s="303"/>
      <c r="H156" s="303"/>
      <c r="I156" s="303"/>
      <c r="J156" s="303"/>
      <c r="K156" s="303"/>
      <c r="L156" s="303"/>
      <c r="M156" s="303"/>
      <c r="N156" s="303"/>
      <c r="O156" s="303"/>
      <c r="P156" s="305"/>
      <c r="Q156" s="305"/>
      <c r="R156" s="303"/>
      <c r="S156" s="303"/>
      <c r="T156" s="303"/>
      <c r="U156" s="303"/>
      <c r="V156" s="303"/>
      <c r="W156" s="303"/>
      <c r="X156" s="303"/>
      <c r="Y156" s="303"/>
    </row>
    <row r="157" spans="1:25" ht="12.75">
      <c r="A157" s="303"/>
      <c r="B157" s="303"/>
      <c r="C157" s="303"/>
      <c r="D157" s="303"/>
      <c r="E157" s="303"/>
      <c r="F157" s="304"/>
      <c r="G157" s="303"/>
      <c r="H157" s="303"/>
      <c r="I157" s="303"/>
      <c r="J157" s="303"/>
      <c r="K157" s="303"/>
      <c r="L157" s="303"/>
      <c r="M157" s="303"/>
      <c r="N157" s="303"/>
      <c r="O157" s="303"/>
      <c r="P157" s="305"/>
      <c r="Q157" s="305"/>
      <c r="R157" s="303"/>
      <c r="S157" s="303"/>
      <c r="T157" s="303"/>
      <c r="U157" s="303"/>
      <c r="V157" s="303"/>
      <c r="W157" s="303"/>
      <c r="X157" s="303"/>
      <c r="Y157" s="303"/>
    </row>
    <row r="158" spans="1:25" ht="12.75">
      <c r="A158" s="303"/>
      <c r="B158" s="303"/>
      <c r="C158" s="303"/>
      <c r="D158" s="303"/>
      <c r="E158" s="303"/>
      <c r="F158" s="304"/>
      <c r="G158" s="303"/>
      <c r="H158" s="303"/>
      <c r="I158" s="303"/>
      <c r="J158" s="303"/>
      <c r="K158" s="303"/>
      <c r="L158" s="303"/>
      <c r="M158" s="303"/>
      <c r="N158" s="303"/>
      <c r="O158" s="303"/>
      <c r="P158" s="305"/>
      <c r="Q158" s="305"/>
      <c r="R158" s="303"/>
      <c r="S158" s="303"/>
      <c r="T158" s="303"/>
      <c r="U158" s="303"/>
      <c r="V158" s="303"/>
      <c r="W158" s="303"/>
      <c r="X158" s="303"/>
      <c r="Y158" s="303"/>
    </row>
    <row r="159" spans="1:25" ht="12.75">
      <c r="A159" s="303"/>
      <c r="B159" s="303"/>
      <c r="C159" s="303"/>
      <c r="D159" s="303"/>
      <c r="E159" s="303"/>
      <c r="F159" s="304"/>
      <c r="G159" s="303"/>
      <c r="H159" s="303"/>
      <c r="I159" s="303"/>
      <c r="J159" s="303"/>
      <c r="K159" s="303"/>
      <c r="L159" s="303"/>
      <c r="M159" s="303"/>
      <c r="N159" s="303"/>
      <c r="O159" s="303"/>
      <c r="P159" s="305"/>
      <c r="Q159" s="305"/>
      <c r="R159" s="303"/>
      <c r="S159" s="303"/>
      <c r="T159" s="303"/>
      <c r="U159" s="303"/>
      <c r="V159" s="303"/>
      <c r="W159" s="303"/>
      <c r="X159" s="303"/>
      <c r="Y159" s="303"/>
    </row>
    <row r="160" spans="1:25" ht="12.75">
      <c r="A160" s="303"/>
      <c r="B160" s="303"/>
      <c r="C160" s="303"/>
      <c r="D160" s="303"/>
      <c r="E160" s="303"/>
      <c r="F160" s="304"/>
      <c r="G160" s="303"/>
      <c r="H160" s="303"/>
      <c r="I160" s="303"/>
      <c r="J160" s="303"/>
      <c r="K160" s="303"/>
      <c r="L160" s="303"/>
      <c r="M160" s="303"/>
      <c r="N160" s="303"/>
      <c r="O160" s="303"/>
      <c r="P160" s="305"/>
      <c r="Q160" s="305"/>
      <c r="R160" s="303"/>
      <c r="S160" s="303"/>
      <c r="T160" s="303"/>
      <c r="U160" s="303"/>
      <c r="V160" s="303"/>
      <c r="W160" s="303"/>
      <c r="X160" s="303"/>
      <c r="Y160" s="303"/>
    </row>
    <row r="161" spans="1:25" ht="12.75">
      <c r="A161" s="303"/>
      <c r="B161" s="303"/>
      <c r="C161" s="303"/>
      <c r="D161" s="303"/>
      <c r="E161" s="303"/>
      <c r="F161" s="304"/>
      <c r="G161" s="303"/>
      <c r="H161" s="303"/>
      <c r="I161" s="303"/>
      <c r="J161" s="303"/>
      <c r="K161" s="303"/>
      <c r="L161" s="303"/>
      <c r="M161" s="303"/>
      <c r="N161" s="303"/>
      <c r="O161" s="303"/>
      <c r="P161" s="305"/>
      <c r="Q161" s="305"/>
      <c r="R161" s="303"/>
      <c r="S161" s="303"/>
      <c r="T161" s="303"/>
      <c r="U161" s="303"/>
      <c r="V161" s="303"/>
      <c r="W161" s="303"/>
      <c r="X161" s="303"/>
      <c r="Y161" s="303"/>
    </row>
    <row r="162" spans="1:25" ht="12.75">
      <c r="A162" s="303"/>
      <c r="B162" s="303"/>
      <c r="C162" s="303"/>
      <c r="D162" s="303"/>
      <c r="E162" s="303"/>
      <c r="F162" s="304"/>
      <c r="G162" s="303"/>
      <c r="H162" s="303"/>
      <c r="I162" s="303"/>
      <c r="J162" s="303"/>
      <c r="K162" s="303"/>
      <c r="L162" s="303"/>
      <c r="M162" s="303"/>
      <c r="N162" s="303"/>
      <c r="O162" s="303"/>
      <c r="P162" s="305"/>
      <c r="Q162" s="305"/>
      <c r="R162" s="303"/>
      <c r="S162" s="303"/>
      <c r="T162" s="303"/>
      <c r="U162" s="303"/>
      <c r="V162" s="303"/>
      <c r="W162" s="303"/>
      <c r="X162" s="303"/>
      <c r="Y162" s="303"/>
    </row>
    <row r="163" spans="1:25" ht="12.75">
      <c r="A163" s="303"/>
      <c r="B163" s="303"/>
      <c r="C163" s="303"/>
      <c r="D163" s="303"/>
      <c r="E163" s="303"/>
      <c r="F163" s="304"/>
      <c r="G163" s="303"/>
      <c r="H163" s="303"/>
      <c r="I163" s="303"/>
      <c r="J163" s="303"/>
      <c r="K163" s="303"/>
      <c r="L163" s="303"/>
      <c r="M163" s="303"/>
      <c r="N163" s="303"/>
      <c r="O163" s="303"/>
      <c r="P163" s="305"/>
      <c r="Q163" s="305"/>
      <c r="R163" s="303"/>
      <c r="S163" s="303"/>
      <c r="T163" s="303"/>
      <c r="U163" s="303"/>
      <c r="V163" s="303"/>
      <c r="W163" s="303"/>
      <c r="X163" s="303"/>
      <c r="Y163" s="303"/>
    </row>
    <row r="164" spans="1:25" ht="12.75">
      <c r="A164" s="303"/>
      <c r="B164" s="303"/>
      <c r="C164" s="303"/>
      <c r="D164" s="303"/>
      <c r="E164" s="303"/>
      <c r="F164" s="304"/>
      <c r="G164" s="303"/>
      <c r="H164" s="303"/>
      <c r="I164" s="303"/>
      <c r="J164" s="303"/>
      <c r="K164" s="303"/>
      <c r="L164" s="303"/>
      <c r="M164" s="303"/>
      <c r="N164" s="303"/>
      <c r="O164" s="303"/>
      <c r="P164" s="305"/>
      <c r="Q164" s="305"/>
      <c r="R164" s="303"/>
      <c r="S164" s="303"/>
      <c r="T164" s="303"/>
      <c r="U164" s="303"/>
      <c r="V164" s="303"/>
      <c r="W164" s="303"/>
      <c r="X164" s="303"/>
      <c r="Y164" s="303"/>
    </row>
    <row r="165" spans="1:25" ht="12.75">
      <c r="A165" s="303"/>
      <c r="B165" s="303"/>
      <c r="C165" s="303"/>
      <c r="D165" s="303"/>
      <c r="E165" s="303"/>
      <c r="F165" s="304"/>
      <c r="G165" s="303"/>
      <c r="H165" s="303"/>
      <c r="I165" s="303"/>
      <c r="J165" s="303"/>
      <c r="K165" s="303"/>
      <c r="L165" s="303"/>
      <c r="M165" s="303"/>
      <c r="N165" s="303"/>
      <c r="O165" s="303"/>
      <c r="P165" s="305"/>
      <c r="Q165" s="305"/>
      <c r="R165" s="303"/>
      <c r="S165" s="303"/>
      <c r="T165" s="303"/>
      <c r="U165" s="303"/>
      <c r="V165" s="303"/>
      <c r="W165" s="303"/>
      <c r="X165" s="303"/>
      <c r="Y165" s="303"/>
    </row>
    <row r="166" spans="1:25" ht="12.75">
      <c r="A166" s="303"/>
      <c r="B166" s="303"/>
      <c r="C166" s="303"/>
      <c r="D166" s="303"/>
      <c r="E166" s="303"/>
      <c r="F166" s="304"/>
      <c r="G166" s="303"/>
      <c r="H166" s="303"/>
      <c r="I166" s="303"/>
      <c r="J166" s="303"/>
      <c r="K166" s="303"/>
      <c r="L166" s="303"/>
      <c r="M166" s="303"/>
      <c r="N166" s="303"/>
      <c r="O166" s="303"/>
      <c r="P166" s="305"/>
      <c r="Q166" s="305"/>
      <c r="R166" s="303"/>
      <c r="S166" s="303"/>
      <c r="T166" s="303"/>
      <c r="U166" s="303"/>
      <c r="V166" s="303"/>
      <c r="W166" s="303"/>
      <c r="X166" s="303"/>
      <c r="Y166" s="303"/>
    </row>
    <row r="167" spans="1:25" ht="12.75">
      <c r="A167" s="303"/>
      <c r="B167" s="303"/>
      <c r="C167" s="303"/>
      <c r="D167" s="303"/>
      <c r="E167" s="303"/>
      <c r="F167" s="304"/>
      <c r="G167" s="303"/>
      <c r="H167" s="303"/>
      <c r="I167" s="303"/>
      <c r="J167" s="303"/>
      <c r="K167" s="303"/>
      <c r="L167" s="303"/>
      <c r="M167" s="303"/>
      <c r="N167" s="303"/>
      <c r="O167" s="303"/>
      <c r="P167" s="305"/>
      <c r="Q167" s="305"/>
      <c r="R167" s="303"/>
      <c r="S167" s="303"/>
      <c r="T167" s="303"/>
      <c r="U167" s="303"/>
      <c r="V167" s="303"/>
      <c r="W167" s="303"/>
      <c r="X167" s="303"/>
      <c r="Y167" s="303"/>
    </row>
    <row r="168" spans="1:25" ht="12.75">
      <c r="A168" s="303"/>
      <c r="B168" s="303"/>
      <c r="C168" s="303"/>
      <c r="D168" s="303"/>
      <c r="E168" s="303"/>
      <c r="F168" s="304"/>
      <c r="G168" s="303"/>
      <c r="H168" s="303"/>
      <c r="I168" s="303"/>
      <c r="J168" s="303"/>
      <c r="K168" s="303"/>
      <c r="L168" s="303"/>
      <c r="M168" s="303"/>
      <c r="N168" s="303"/>
      <c r="O168" s="303"/>
      <c r="P168" s="305"/>
      <c r="Q168" s="305"/>
      <c r="R168" s="303"/>
      <c r="S168" s="303"/>
      <c r="T168" s="303"/>
      <c r="U168" s="303"/>
      <c r="V168" s="303"/>
      <c r="W168" s="303"/>
      <c r="X168" s="303"/>
      <c r="Y168" s="303"/>
    </row>
    <row r="169" spans="1:25" ht="12.75">
      <c r="A169" s="303"/>
      <c r="B169" s="303"/>
      <c r="C169" s="303"/>
      <c r="D169" s="303"/>
      <c r="E169" s="303"/>
      <c r="F169" s="304"/>
      <c r="G169" s="303"/>
      <c r="H169" s="303"/>
      <c r="I169" s="303"/>
      <c r="J169" s="303"/>
      <c r="K169" s="303"/>
      <c r="L169" s="303"/>
      <c r="M169" s="303"/>
      <c r="N169" s="303"/>
      <c r="O169" s="303"/>
      <c r="P169" s="305"/>
      <c r="Q169" s="305"/>
      <c r="R169" s="303"/>
      <c r="S169" s="303"/>
      <c r="T169" s="303"/>
      <c r="U169" s="303"/>
      <c r="V169" s="303"/>
      <c r="W169" s="303"/>
      <c r="X169" s="303"/>
      <c r="Y169" s="303"/>
    </row>
    <row r="170" spans="1:25" ht="12.75">
      <c r="A170" s="303"/>
      <c r="B170" s="303"/>
      <c r="C170" s="303"/>
      <c r="D170" s="303"/>
      <c r="E170" s="303"/>
      <c r="F170" s="304"/>
      <c r="G170" s="303"/>
      <c r="H170" s="303"/>
      <c r="I170" s="303"/>
      <c r="J170" s="303"/>
      <c r="K170" s="303"/>
      <c r="L170" s="303"/>
      <c r="M170" s="303"/>
      <c r="N170" s="303"/>
      <c r="O170" s="303"/>
      <c r="P170" s="305"/>
      <c r="Q170" s="305"/>
      <c r="R170" s="303"/>
      <c r="S170" s="303"/>
      <c r="T170" s="303"/>
      <c r="U170" s="303"/>
      <c r="V170" s="303"/>
      <c r="W170" s="303"/>
      <c r="X170" s="303"/>
      <c r="Y170" s="303"/>
    </row>
    <row r="171" spans="1:25" ht="12.75">
      <c r="A171" s="303"/>
      <c r="B171" s="303"/>
      <c r="C171" s="303"/>
      <c r="D171" s="303"/>
      <c r="E171" s="303"/>
      <c r="F171" s="304"/>
      <c r="G171" s="303"/>
      <c r="H171" s="303"/>
      <c r="I171" s="303"/>
      <c r="J171" s="303"/>
      <c r="K171" s="303"/>
      <c r="L171" s="303"/>
      <c r="M171" s="303"/>
      <c r="N171" s="303"/>
      <c r="O171" s="303"/>
      <c r="P171" s="305"/>
      <c r="Q171" s="305"/>
      <c r="R171" s="303"/>
      <c r="S171" s="303"/>
      <c r="T171" s="303"/>
      <c r="U171" s="303"/>
      <c r="V171" s="303"/>
      <c r="W171" s="303"/>
      <c r="X171" s="303"/>
      <c r="Y171" s="303"/>
    </row>
    <row r="172" spans="1:25" ht="12.75">
      <c r="A172" s="303"/>
      <c r="B172" s="303"/>
      <c r="C172" s="303"/>
      <c r="D172" s="303"/>
      <c r="E172" s="303"/>
      <c r="F172" s="304"/>
      <c r="G172" s="303"/>
      <c r="H172" s="303"/>
      <c r="I172" s="303"/>
      <c r="J172" s="303"/>
      <c r="K172" s="303"/>
      <c r="L172" s="303"/>
      <c r="M172" s="303"/>
      <c r="N172" s="303"/>
      <c r="O172" s="303"/>
      <c r="P172" s="305"/>
      <c r="Q172" s="305"/>
      <c r="R172" s="303"/>
      <c r="S172" s="303"/>
      <c r="T172" s="303"/>
      <c r="U172" s="303"/>
      <c r="V172" s="303"/>
      <c r="W172" s="303"/>
      <c r="X172" s="303"/>
      <c r="Y172" s="303"/>
    </row>
    <row r="173" spans="1:25" ht="12.75">
      <c r="A173" s="303"/>
      <c r="B173" s="303"/>
      <c r="C173" s="303"/>
      <c r="D173" s="303"/>
      <c r="E173" s="303"/>
      <c r="F173" s="304"/>
      <c r="G173" s="303"/>
      <c r="H173" s="303"/>
      <c r="I173" s="303"/>
      <c r="J173" s="303"/>
      <c r="K173" s="303"/>
      <c r="L173" s="303"/>
      <c r="M173" s="303"/>
      <c r="N173" s="303"/>
      <c r="O173" s="303"/>
      <c r="P173" s="305"/>
      <c r="Q173" s="305"/>
      <c r="R173" s="303"/>
      <c r="S173" s="303"/>
      <c r="T173" s="303"/>
      <c r="U173" s="303"/>
      <c r="V173" s="303"/>
      <c r="W173" s="303"/>
      <c r="X173" s="303"/>
      <c r="Y173" s="303"/>
    </row>
    <row r="174" spans="1:25" ht="12.75">
      <c r="A174" s="303"/>
      <c r="B174" s="303"/>
      <c r="C174" s="303"/>
      <c r="D174" s="303"/>
      <c r="E174" s="303"/>
      <c r="F174" s="304"/>
      <c r="G174" s="303"/>
      <c r="H174" s="303"/>
      <c r="I174" s="303"/>
      <c r="J174" s="303"/>
      <c r="K174" s="303"/>
      <c r="L174" s="303"/>
      <c r="M174" s="303"/>
      <c r="N174" s="303"/>
      <c r="O174" s="303"/>
      <c r="P174" s="305"/>
      <c r="Q174" s="305"/>
      <c r="R174" s="303"/>
      <c r="S174" s="303"/>
      <c r="T174" s="303"/>
      <c r="U174" s="303"/>
      <c r="V174" s="303"/>
      <c r="W174" s="303"/>
      <c r="X174" s="303"/>
      <c r="Y174" s="303"/>
    </row>
    <row r="175" spans="1:25" ht="12.75">
      <c r="A175" s="303"/>
      <c r="B175" s="303"/>
      <c r="C175" s="303"/>
      <c r="D175" s="303"/>
      <c r="E175" s="303"/>
      <c r="F175" s="304"/>
      <c r="G175" s="303"/>
      <c r="H175" s="303"/>
      <c r="I175" s="303"/>
      <c r="J175" s="303"/>
      <c r="K175" s="303"/>
      <c r="L175" s="303"/>
      <c r="M175" s="303"/>
      <c r="N175" s="303"/>
      <c r="O175" s="303"/>
      <c r="P175" s="305"/>
      <c r="Q175" s="305"/>
      <c r="R175" s="303"/>
      <c r="S175" s="303"/>
      <c r="T175" s="303"/>
      <c r="U175" s="303"/>
      <c r="V175" s="303"/>
      <c r="W175" s="303"/>
      <c r="X175" s="303"/>
      <c r="Y175" s="303"/>
    </row>
    <row r="176" spans="1:25" ht="12.75">
      <c r="A176" s="303"/>
      <c r="B176" s="303"/>
      <c r="C176" s="303"/>
      <c r="D176" s="303"/>
      <c r="E176" s="303"/>
      <c r="F176" s="304"/>
      <c r="G176" s="303"/>
      <c r="H176" s="303"/>
      <c r="I176" s="303"/>
      <c r="J176" s="303"/>
      <c r="K176" s="303"/>
      <c r="L176" s="303"/>
      <c r="M176" s="303"/>
      <c r="N176" s="303"/>
      <c r="O176" s="303"/>
      <c r="P176" s="305"/>
      <c r="Q176" s="305"/>
      <c r="R176" s="303"/>
      <c r="S176" s="303"/>
      <c r="T176" s="303"/>
      <c r="U176" s="303"/>
      <c r="V176" s="303"/>
      <c r="W176" s="303"/>
      <c r="X176" s="303"/>
      <c r="Y176" s="303"/>
    </row>
    <row r="177" spans="1:25" ht="12.75">
      <c r="A177" s="303"/>
      <c r="B177" s="303"/>
      <c r="C177" s="303"/>
      <c r="D177" s="303"/>
      <c r="E177" s="303"/>
      <c r="F177" s="304"/>
      <c r="G177" s="303"/>
      <c r="H177" s="303"/>
      <c r="I177" s="303"/>
      <c r="J177" s="303"/>
      <c r="K177" s="303"/>
      <c r="L177" s="303"/>
      <c r="M177" s="303"/>
      <c r="N177" s="303"/>
      <c r="O177" s="303"/>
      <c r="P177" s="305"/>
      <c r="Q177" s="305"/>
      <c r="R177" s="303"/>
      <c r="S177" s="303"/>
      <c r="T177" s="303"/>
      <c r="U177" s="303"/>
      <c r="V177" s="303"/>
      <c r="W177" s="303"/>
      <c r="X177" s="303"/>
      <c r="Y177" s="303"/>
    </row>
    <row r="178" spans="1:25" ht="12.75">
      <c r="A178" s="303"/>
      <c r="B178" s="303"/>
      <c r="C178" s="303"/>
      <c r="D178" s="303"/>
      <c r="E178" s="303"/>
      <c r="F178" s="304"/>
      <c r="G178" s="303"/>
      <c r="H178" s="303"/>
      <c r="I178" s="303"/>
      <c r="J178" s="303"/>
      <c r="K178" s="303"/>
      <c r="L178" s="303"/>
      <c r="M178" s="303"/>
      <c r="N178" s="303"/>
      <c r="O178" s="303"/>
      <c r="P178" s="305"/>
      <c r="Q178" s="305"/>
      <c r="R178" s="303"/>
      <c r="S178" s="303"/>
      <c r="T178" s="303"/>
      <c r="U178" s="303"/>
      <c r="V178" s="303"/>
      <c r="W178" s="303"/>
      <c r="X178" s="303"/>
      <c r="Y178" s="303"/>
    </row>
    <row r="179" spans="1:25" ht="12.75">
      <c r="A179" s="303"/>
      <c r="B179" s="303"/>
      <c r="C179" s="303"/>
      <c r="D179" s="303"/>
      <c r="E179" s="303"/>
      <c r="F179" s="304"/>
      <c r="G179" s="303"/>
      <c r="H179" s="303"/>
      <c r="I179" s="303"/>
      <c r="J179" s="303"/>
      <c r="K179" s="303"/>
      <c r="L179" s="303"/>
      <c r="M179" s="303"/>
      <c r="N179" s="303"/>
      <c r="O179" s="303"/>
      <c r="P179" s="305"/>
      <c r="Q179" s="305"/>
      <c r="R179" s="303"/>
      <c r="S179" s="303"/>
      <c r="T179" s="303"/>
      <c r="U179" s="303"/>
      <c r="V179" s="303"/>
      <c r="W179" s="303"/>
      <c r="X179" s="303"/>
      <c r="Y179" s="303"/>
    </row>
    <row r="180" spans="1:25" ht="12.75">
      <c r="A180" s="303"/>
      <c r="B180" s="303"/>
      <c r="C180" s="303"/>
      <c r="D180" s="303"/>
      <c r="E180" s="303"/>
      <c r="F180" s="304"/>
      <c r="G180" s="303"/>
      <c r="H180" s="303"/>
      <c r="I180" s="303"/>
      <c r="J180" s="303"/>
      <c r="K180" s="303"/>
      <c r="L180" s="303"/>
      <c r="M180" s="303"/>
      <c r="N180" s="303"/>
      <c r="O180" s="303"/>
      <c r="P180" s="305"/>
      <c r="Q180" s="305"/>
      <c r="R180" s="303"/>
      <c r="S180" s="303"/>
      <c r="T180" s="303"/>
      <c r="U180" s="303"/>
      <c r="V180" s="303"/>
      <c r="W180" s="303"/>
      <c r="X180" s="303"/>
      <c r="Y180" s="303"/>
    </row>
    <row r="181" spans="1:25" ht="12.75">
      <c r="A181" s="303"/>
      <c r="B181" s="303"/>
      <c r="C181" s="303"/>
      <c r="D181" s="303"/>
      <c r="E181" s="303"/>
      <c r="F181" s="304"/>
      <c r="G181" s="303"/>
      <c r="H181" s="303"/>
      <c r="I181" s="303"/>
      <c r="J181" s="303"/>
      <c r="K181" s="303"/>
      <c r="L181" s="303"/>
      <c r="M181" s="303"/>
      <c r="N181" s="303"/>
      <c r="O181" s="303"/>
      <c r="P181" s="305"/>
      <c r="Q181" s="305"/>
      <c r="R181" s="303"/>
      <c r="S181" s="303"/>
      <c r="T181" s="303"/>
      <c r="U181" s="303"/>
      <c r="V181" s="303"/>
      <c r="W181" s="303"/>
      <c r="X181" s="303"/>
      <c r="Y181" s="303"/>
    </row>
    <row r="182" spans="1:25" ht="12.75">
      <c r="A182" s="303"/>
      <c r="B182" s="303"/>
      <c r="C182" s="303"/>
      <c r="D182" s="303"/>
      <c r="E182" s="303"/>
      <c r="F182" s="304"/>
      <c r="G182" s="303"/>
      <c r="H182" s="303"/>
      <c r="I182" s="303"/>
      <c r="J182" s="303"/>
      <c r="K182" s="303"/>
      <c r="L182" s="303"/>
      <c r="M182" s="303"/>
      <c r="N182" s="303"/>
      <c r="O182" s="303"/>
      <c r="P182" s="305"/>
      <c r="Q182" s="305"/>
      <c r="R182" s="303"/>
      <c r="S182" s="303"/>
      <c r="T182" s="303"/>
      <c r="U182" s="303"/>
      <c r="V182" s="303"/>
      <c r="W182" s="303"/>
      <c r="X182" s="303"/>
      <c r="Y182" s="303"/>
    </row>
    <row r="183" spans="1:25" ht="12.75">
      <c r="A183" s="303"/>
      <c r="B183" s="303"/>
      <c r="C183" s="303"/>
      <c r="D183" s="303"/>
      <c r="E183" s="303"/>
      <c r="F183" s="304"/>
      <c r="G183" s="303"/>
      <c r="H183" s="303"/>
      <c r="I183" s="303"/>
      <c r="J183" s="303"/>
      <c r="K183" s="303"/>
      <c r="L183" s="303"/>
      <c r="M183" s="303"/>
      <c r="N183" s="303"/>
      <c r="O183" s="303"/>
      <c r="P183" s="305"/>
      <c r="Q183" s="305"/>
      <c r="R183" s="303"/>
      <c r="S183" s="303"/>
      <c r="T183" s="303"/>
      <c r="U183" s="303"/>
      <c r="V183" s="303"/>
      <c r="W183" s="303"/>
      <c r="X183" s="303"/>
      <c r="Y183" s="303"/>
    </row>
    <row r="184" spans="1:25" ht="12.75">
      <c r="A184" s="303"/>
      <c r="B184" s="303"/>
      <c r="C184" s="303"/>
      <c r="D184" s="303"/>
      <c r="E184" s="303"/>
      <c r="F184" s="304"/>
      <c r="G184" s="303"/>
      <c r="H184" s="303"/>
      <c r="I184" s="303"/>
      <c r="J184" s="303"/>
      <c r="K184" s="303"/>
      <c r="L184" s="303"/>
      <c r="M184" s="303"/>
      <c r="N184" s="303"/>
      <c r="O184" s="303"/>
      <c r="P184" s="305"/>
      <c r="Q184" s="305"/>
      <c r="R184" s="303"/>
      <c r="S184" s="303"/>
      <c r="T184" s="303"/>
      <c r="U184" s="303"/>
      <c r="V184" s="303"/>
      <c r="W184" s="303"/>
      <c r="X184" s="303"/>
      <c r="Y184" s="303"/>
    </row>
    <row r="185" spans="1:25" ht="12.75">
      <c r="A185" s="303"/>
      <c r="B185" s="303"/>
      <c r="C185" s="303"/>
      <c r="D185" s="303"/>
      <c r="E185" s="303"/>
      <c r="F185" s="304"/>
      <c r="G185" s="303"/>
      <c r="H185" s="303"/>
      <c r="I185" s="303"/>
      <c r="J185" s="303"/>
      <c r="K185" s="303"/>
      <c r="L185" s="303"/>
      <c r="M185" s="303"/>
      <c r="N185" s="303"/>
      <c r="O185" s="303"/>
      <c r="P185" s="305"/>
      <c r="Q185" s="305"/>
      <c r="R185" s="303"/>
      <c r="S185" s="303"/>
      <c r="T185" s="303"/>
      <c r="U185" s="303"/>
      <c r="V185" s="303"/>
      <c r="W185" s="303"/>
      <c r="X185" s="303"/>
      <c r="Y185" s="303"/>
    </row>
    <row r="186" spans="1:25" ht="12.75">
      <c r="A186" s="303"/>
      <c r="B186" s="303"/>
      <c r="C186" s="303"/>
      <c r="D186" s="303"/>
      <c r="E186" s="303"/>
      <c r="F186" s="304"/>
      <c r="G186" s="303"/>
      <c r="H186" s="303"/>
      <c r="I186" s="303"/>
      <c r="J186" s="303"/>
      <c r="K186" s="303"/>
      <c r="L186" s="303"/>
      <c r="M186" s="303"/>
      <c r="N186" s="303"/>
      <c r="O186" s="303"/>
      <c r="P186" s="305"/>
      <c r="Q186" s="305"/>
      <c r="R186" s="303"/>
      <c r="S186" s="303"/>
      <c r="T186" s="303"/>
      <c r="U186" s="303"/>
      <c r="V186" s="303"/>
      <c r="W186" s="303"/>
      <c r="X186" s="303"/>
      <c r="Y186" s="303"/>
    </row>
    <row r="187" spans="1:25" ht="12.75">
      <c r="A187" s="303"/>
      <c r="B187" s="303"/>
      <c r="C187" s="303"/>
      <c r="D187" s="303"/>
      <c r="E187" s="303"/>
      <c r="F187" s="304"/>
      <c r="G187" s="303"/>
      <c r="H187" s="303"/>
      <c r="I187" s="303"/>
      <c r="J187" s="303"/>
      <c r="K187" s="303"/>
      <c r="L187" s="303"/>
      <c r="M187" s="303"/>
      <c r="N187" s="303"/>
      <c r="O187" s="303"/>
      <c r="P187" s="305"/>
      <c r="Q187" s="305"/>
      <c r="R187" s="303"/>
      <c r="S187" s="303"/>
      <c r="T187" s="303"/>
      <c r="U187" s="303"/>
      <c r="V187" s="303"/>
      <c r="W187" s="303"/>
      <c r="X187" s="303"/>
      <c r="Y187" s="303"/>
    </row>
    <row r="188" spans="1:25" ht="12.75">
      <c r="A188" s="303"/>
      <c r="B188" s="303"/>
      <c r="C188" s="303"/>
      <c r="D188" s="303"/>
      <c r="E188" s="303"/>
      <c r="F188" s="304"/>
      <c r="G188" s="303"/>
      <c r="H188" s="303"/>
      <c r="I188" s="303"/>
      <c r="J188" s="303"/>
      <c r="K188" s="303"/>
      <c r="L188" s="303"/>
      <c r="M188" s="303"/>
      <c r="N188" s="303"/>
      <c r="O188" s="303"/>
      <c r="P188" s="305"/>
      <c r="Q188" s="305"/>
      <c r="R188" s="303"/>
      <c r="S188" s="303"/>
      <c r="T188" s="303"/>
      <c r="U188" s="303"/>
      <c r="V188" s="303"/>
      <c r="W188" s="303"/>
      <c r="X188" s="303"/>
      <c r="Y188" s="303"/>
    </row>
    <row r="189" spans="1:25" ht="12.75">
      <c r="A189" s="303"/>
      <c r="B189" s="303"/>
      <c r="C189" s="303"/>
      <c r="D189" s="303"/>
      <c r="E189" s="303"/>
      <c r="F189" s="304"/>
      <c r="G189" s="303"/>
      <c r="H189" s="303"/>
      <c r="I189" s="303"/>
      <c r="J189" s="303"/>
      <c r="K189" s="303"/>
      <c r="L189" s="303"/>
      <c r="M189" s="303"/>
      <c r="N189" s="303"/>
      <c r="O189" s="303"/>
      <c r="P189" s="305"/>
      <c r="Q189" s="305"/>
      <c r="R189" s="303"/>
      <c r="S189" s="303"/>
      <c r="T189" s="303"/>
      <c r="U189" s="303"/>
      <c r="V189" s="303"/>
      <c r="W189" s="303"/>
      <c r="X189" s="303"/>
      <c r="Y189" s="303"/>
    </row>
    <row r="190" spans="1:25" ht="12.75">
      <c r="A190" s="303"/>
      <c r="B190" s="303"/>
      <c r="C190" s="303"/>
      <c r="D190" s="303"/>
      <c r="E190" s="303"/>
      <c r="F190" s="304"/>
      <c r="G190" s="303"/>
      <c r="H190" s="303"/>
      <c r="I190" s="303"/>
      <c r="J190" s="303"/>
      <c r="K190" s="303"/>
      <c r="L190" s="303"/>
      <c r="M190" s="303"/>
      <c r="N190" s="303"/>
      <c r="O190" s="303"/>
      <c r="P190" s="305"/>
      <c r="Q190" s="305"/>
      <c r="R190" s="303"/>
      <c r="S190" s="303"/>
      <c r="T190" s="303"/>
      <c r="U190" s="303"/>
      <c r="V190" s="303"/>
      <c r="W190" s="303"/>
      <c r="X190" s="303"/>
      <c r="Y190" s="303"/>
    </row>
    <row r="191" spans="1:25" ht="12.75">
      <c r="A191" s="303"/>
      <c r="B191" s="303"/>
      <c r="C191" s="303"/>
      <c r="D191" s="303"/>
      <c r="E191" s="303"/>
      <c r="F191" s="304"/>
      <c r="G191" s="303"/>
      <c r="H191" s="303"/>
      <c r="I191" s="303"/>
      <c r="J191" s="303"/>
      <c r="K191" s="303"/>
      <c r="L191" s="303"/>
      <c r="M191" s="303"/>
      <c r="N191" s="303"/>
      <c r="O191" s="303"/>
      <c r="P191" s="305"/>
      <c r="Q191" s="305"/>
      <c r="R191" s="303"/>
      <c r="S191" s="303"/>
      <c r="T191" s="303"/>
      <c r="U191" s="303"/>
      <c r="V191" s="303"/>
      <c r="W191" s="303"/>
      <c r="X191" s="303"/>
      <c r="Y191" s="303"/>
    </row>
    <row r="192" spans="1:25" ht="12.75">
      <c r="A192" s="303"/>
      <c r="B192" s="303"/>
      <c r="C192" s="303"/>
      <c r="D192" s="303"/>
      <c r="E192" s="303"/>
      <c r="F192" s="304"/>
      <c r="G192" s="303"/>
      <c r="H192" s="303"/>
      <c r="I192" s="303"/>
      <c r="J192" s="303"/>
      <c r="K192" s="303"/>
      <c r="L192" s="303"/>
      <c r="M192" s="303"/>
      <c r="N192" s="303"/>
      <c r="O192" s="303"/>
      <c r="P192" s="305"/>
      <c r="Q192" s="305"/>
      <c r="R192" s="303"/>
      <c r="S192" s="303"/>
      <c r="T192" s="303"/>
      <c r="U192" s="303"/>
      <c r="V192" s="303"/>
      <c r="W192" s="303"/>
      <c r="X192" s="303"/>
      <c r="Y192" s="303"/>
    </row>
    <row r="193" spans="1:25" ht="12.75">
      <c r="A193" s="303"/>
      <c r="B193" s="303"/>
      <c r="C193" s="303"/>
      <c r="D193" s="303"/>
      <c r="E193" s="303"/>
      <c r="F193" s="304"/>
      <c r="G193" s="303"/>
      <c r="H193" s="303"/>
      <c r="I193" s="303"/>
      <c r="J193" s="303"/>
      <c r="K193" s="303"/>
      <c r="L193" s="303"/>
      <c r="M193" s="303"/>
      <c r="N193" s="303"/>
      <c r="O193" s="303"/>
      <c r="P193" s="305"/>
      <c r="Q193" s="305"/>
      <c r="R193" s="303"/>
      <c r="S193" s="303"/>
      <c r="T193" s="303"/>
      <c r="U193" s="303"/>
      <c r="V193" s="303"/>
      <c r="W193" s="303"/>
      <c r="X193" s="303"/>
      <c r="Y193" s="303"/>
    </row>
    <row r="194" spans="1:25" ht="12.75">
      <c r="A194" s="303"/>
      <c r="B194" s="303"/>
      <c r="C194" s="303"/>
      <c r="D194" s="303"/>
      <c r="E194" s="303"/>
      <c r="F194" s="304"/>
      <c r="G194" s="303"/>
      <c r="H194" s="303"/>
      <c r="I194" s="303"/>
      <c r="J194" s="303"/>
      <c r="K194" s="303"/>
      <c r="L194" s="303"/>
      <c r="M194" s="303"/>
      <c r="N194" s="303"/>
      <c r="O194" s="303"/>
      <c r="P194" s="305"/>
      <c r="Q194" s="305"/>
      <c r="R194" s="303"/>
      <c r="S194" s="303"/>
      <c r="T194" s="303"/>
      <c r="U194" s="303"/>
      <c r="V194" s="303"/>
      <c r="W194" s="303"/>
      <c r="X194" s="303"/>
      <c r="Y194" s="303"/>
    </row>
    <row r="195" spans="1:25" ht="12.75">
      <c r="A195" s="303"/>
      <c r="B195" s="303"/>
      <c r="C195" s="303"/>
      <c r="D195" s="303"/>
      <c r="E195" s="303"/>
      <c r="F195" s="304"/>
      <c r="G195" s="303"/>
      <c r="H195" s="303"/>
      <c r="I195" s="303"/>
      <c r="J195" s="303"/>
      <c r="K195" s="303"/>
      <c r="L195" s="303"/>
      <c r="M195" s="303"/>
      <c r="N195" s="303"/>
      <c r="O195" s="303"/>
      <c r="P195" s="305"/>
      <c r="Q195" s="305"/>
      <c r="R195" s="303"/>
      <c r="S195" s="303"/>
      <c r="T195" s="303"/>
      <c r="U195" s="303"/>
      <c r="V195" s="303"/>
      <c r="W195" s="303"/>
      <c r="X195" s="303"/>
      <c r="Y195" s="303"/>
    </row>
    <row r="196" spans="1:25" ht="12.75">
      <c r="A196" s="303"/>
      <c r="B196" s="303"/>
      <c r="C196" s="303"/>
      <c r="D196" s="303"/>
      <c r="E196" s="303"/>
      <c r="F196" s="304"/>
      <c r="G196" s="303"/>
      <c r="H196" s="303"/>
      <c r="I196" s="303"/>
      <c r="J196" s="303"/>
      <c r="K196" s="303"/>
      <c r="L196" s="303"/>
      <c r="M196" s="303"/>
      <c r="N196" s="303"/>
      <c r="O196" s="303"/>
      <c r="P196" s="305"/>
      <c r="Q196" s="305"/>
      <c r="R196" s="303"/>
      <c r="S196" s="303"/>
      <c r="T196" s="303"/>
      <c r="U196" s="303"/>
      <c r="V196" s="303"/>
      <c r="W196" s="303"/>
      <c r="X196" s="303"/>
      <c r="Y196" s="303"/>
    </row>
    <row r="197" spans="1:25" ht="12.75">
      <c r="A197" s="303"/>
      <c r="B197" s="303"/>
      <c r="C197" s="303"/>
      <c r="D197" s="303"/>
      <c r="E197" s="303"/>
      <c r="F197" s="304"/>
      <c r="G197" s="303"/>
      <c r="H197" s="303"/>
      <c r="I197" s="303"/>
      <c r="J197" s="303"/>
      <c r="K197" s="303"/>
      <c r="L197" s="303"/>
      <c r="M197" s="303"/>
      <c r="N197" s="303"/>
      <c r="O197" s="303"/>
      <c r="P197" s="305"/>
      <c r="Q197" s="305"/>
      <c r="R197" s="303"/>
      <c r="S197" s="303"/>
      <c r="T197" s="303"/>
      <c r="U197" s="303"/>
      <c r="V197" s="303"/>
      <c r="W197" s="303"/>
      <c r="X197" s="303"/>
      <c r="Y197" s="303"/>
    </row>
    <row r="198" spans="1:25" ht="12.75">
      <c r="A198" s="303"/>
      <c r="B198" s="303"/>
      <c r="C198" s="303"/>
      <c r="D198" s="303"/>
      <c r="E198" s="303"/>
      <c r="F198" s="304"/>
      <c r="G198" s="303"/>
      <c r="H198" s="303"/>
      <c r="I198" s="303"/>
      <c r="J198" s="303"/>
      <c r="K198" s="303"/>
      <c r="L198" s="303"/>
      <c r="M198" s="303"/>
      <c r="N198" s="303"/>
      <c r="O198" s="303"/>
      <c r="P198" s="305"/>
      <c r="Q198" s="305"/>
      <c r="R198" s="303"/>
      <c r="S198" s="303"/>
      <c r="T198" s="303"/>
      <c r="U198" s="303"/>
      <c r="V198" s="303"/>
      <c r="W198" s="303"/>
      <c r="X198" s="303"/>
      <c r="Y198" s="303"/>
    </row>
    <row r="199" spans="1:25" ht="12.75">
      <c r="A199" s="303"/>
      <c r="B199" s="303"/>
      <c r="C199" s="303"/>
      <c r="D199" s="303"/>
      <c r="E199" s="303"/>
      <c r="F199" s="304"/>
      <c r="G199" s="303"/>
      <c r="H199" s="303"/>
      <c r="I199" s="303"/>
      <c r="J199" s="303"/>
      <c r="K199" s="303"/>
      <c r="L199" s="303"/>
      <c r="M199" s="303"/>
      <c r="N199" s="303"/>
      <c r="O199" s="303"/>
      <c r="P199" s="305"/>
      <c r="Q199" s="305"/>
      <c r="R199" s="303"/>
      <c r="S199" s="303"/>
      <c r="T199" s="303"/>
      <c r="U199" s="303"/>
      <c r="V199" s="303"/>
      <c r="W199" s="303"/>
      <c r="X199" s="303"/>
      <c r="Y199" s="303"/>
    </row>
    <row r="200" spans="1:25" ht="12.75">
      <c r="A200" s="303"/>
      <c r="B200" s="303"/>
      <c r="C200" s="303"/>
      <c r="D200" s="303"/>
      <c r="E200" s="303"/>
      <c r="F200" s="304"/>
      <c r="G200" s="303"/>
      <c r="H200" s="303"/>
      <c r="I200" s="303"/>
      <c r="J200" s="303"/>
      <c r="K200" s="303"/>
      <c r="L200" s="303"/>
      <c r="M200" s="303"/>
      <c r="N200" s="303"/>
      <c r="O200" s="303"/>
      <c r="P200" s="305"/>
      <c r="Q200" s="305"/>
      <c r="R200" s="303"/>
      <c r="S200" s="303"/>
      <c r="T200" s="303"/>
      <c r="U200" s="303"/>
      <c r="V200" s="303"/>
      <c r="W200" s="303"/>
      <c r="X200" s="303"/>
      <c r="Y200" s="303"/>
    </row>
    <row r="201" spans="1:25" ht="12.75">
      <c r="A201" s="303"/>
      <c r="B201" s="303"/>
      <c r="C201" s="303"/>
      <c r="D201" s="303"/>
      <c r="E201" s="303"/>
      <c r="F201" s="304"/>
      <c r="G201" s="303"/>
      <c r="H201" s="303"/>
      <c r="I201" s="303"/>
      <c r="J201" s="303"/>
      <c r="K201" s="303"/>
      <c r="L201" s="303"/>
      <c r="M201" s="303"/>
      <c r="N201" s="303"/>
      <c r="O201" s="303"/>
      <c r="P201" s="305"/>
      <c r="Q201" s="305"/>
      <c r="R201" s="303"/>
      <c r="S201" s="303"/>
      <c r="T201" s="303"/>
      <c r="U201" s="303"/>
      <c r="V201" s="303"/>
      <c r="W201" s="303"/>
      <c r="X201" s="303"/>
      <c r="Y201" s="303"/>
    </row>
    <row r="202" spans="1:25" ht="12.75">
      <c r="A202" s="303"/>
      <c r="B202" s="303"/>
      <c r="C202" s="303"/>
      <c r="D202" s="303"/>
      <c r="E202" s="303"/>
      <c r="F202" s="304"/>
      <c r="G202" s="303"/>
      <c r="H202" s="303"/>
      <c r="I202" s="303"/>
      <c r="J202" s="303"/>
      <c r="K202" s="303"/>
      <c r="L202" s="303"/>
      <c r="M202" s="303"/>
      <c r="N202" s="303"/>
      <c r="O202" s="303"/>
      <c r="P202" s="305"/>
      <c r="Q202" s="305"/>
      <c r="R202" s="303"/>
      <c r="S202" s="303"/>
      <c r="T202" s="303"/>
      <c r="U202" s="303"/>
      <c r="V202" s="303"/>
      <c r="W202" s="303"/>
      <c r="X202" s="303"/>
      <c r="Y202" s="303"/>
    </row>
    <row r="203" spans="1:25" ht="12.75">
      <c r="A203" s="303"/>
      <c r="B203" s="303"/>
      <c r="C203" s="303"/>
      <c r="D203" s="303"/>
      <c r="E203" s="303"/>
      <c r="F203" s="304"/>
      <c r="G203" s="303"/>
      <c r="H203" s="303"/>
      <c r="I203" s="303"/>
      <c r="J203" s="303"/>
      <c r="K203" s="303"/>
      <c r="L203" s="303"/>
      <c r="M203" s="303"/>
      <c r="N203" s="303"/>
      <c r="O203" s="303"/>
      <c r="P203" s="305"/>
      <c r="Q203" s="305"/>
      <c r="R203" s="303"/>
      <c r="S203" s="303"/>
      <c r="T203" s="303"/>
      <c r="U203" s="303"/>
      <c r="V203" s="303"/>
      <c r="W203" s="303"/>
      <c r="X203" s="303"/>
      <c r="Y203" s="303"/>
    </row>
    <row r="204" spans="1:25" ht="12.75">
      <c r="A204" s="303"/>
      <c r="B204" s="303"/>
      <c r="C204" s="303"/>
      <c r="D204" s="303"/>
      <c r="E204" s="303"/>
      <c r="F204" s="304"/>
      <c r="G204" s="303"/>
      <c r="H204" s="303"/>
      <c r="I204" s="303"/>
      <c r="J204" s="303"/>
      <c r="K204" s="303"/>
      <c r="L204" s="303"/>
      <c r="M204" s="303"/>
      <c r="N204" s="303"/>
      <c r="O204" s="303"/>
      <c r="P204" s="305"/>
      <c r="Q204" s="305"/>
      <c r="R204" s="303"/>
      <c r="S204" s="303"/>
      <c r="T204" s="303"/>
      <c r="U204" s="303"/>
      <c r="V204" s="303"/>
      <c r="W204" s="303"/>
      <c r="X204" s="303"/>
      <c r="Y204" s="303"/>
    </row>
    <row r="205" spans="1:25" ht="12.75">
      <c r="A205" s="303"/>
      <c r="B205" s="303"/>
      <c r="C205" s="303"/>
      <c r="D205" s="303"/>
      <c r="E205" s="303"/>
      <c r="F205" s="304"/>
      <c r="G205" s="303"/>
      <c r="H205" s="303"/>
      <c r="I205" s="303"/>
      <c r="J205" s="303"/>
      <c r="K205" s="303"/>
      <c r="L205" s="303"/>
      <c r="M205" s="303"/>
      <c r="N205" s="303"/>
      <c r="O205" s="303"/>
      <c r="P205" s="305"/>
      <c r="Q205" s="305"/>
      <c r="R205" s="303"/>
      <c r="S205" s="303"/>
      <c r="T205" s="303"/>
      <c r="U205" s="303"/>
      <c r="V205" s="303"/>
      <c r="W205" s="303"/>
      <c r="X205" s="303"/>
      <c r="Y205" s="303"/>
    </row>
    <row r="206" spans="1:25" ht="12.75">
      <c r="A206" s="303"/>
      <c r="B206" s="303"/>
      <c r="C206" s="303"/>
      <c r="D206" s="303"/>
      <c r="E206" s="303"/>
      <c r="F206" s="304"/>
      <c r="G206" s="303"/>
      <c r="H206" s="303"/>
      <c r="I206" s="303"/>
      <c r="J206" s="303"/>
      <c r="K206" s="303"/>
      <c r="L206" s="303"/>
      <c r="M206" s="303"/>
      <c r="N206" s="303"/>
      <c r="O206" s="303"/>
      <c r="P206" s="305"/>
      <c r="Q206" s="305"/>
      <c r="R206" s="303"/>
      <c r="S206" s="303"/>
      <c r="T206" s="303"/>
      <c r="U206" s="303"/>
      <c r="V206" s="303"/>
      <c r="W206" s="303"/>
      <c r="X206" s="303"/>
      <c r="Y206" s="303"/>
    </row>
    <row r="207" spans="1:25" ht="12.75">
      <c r="A207" s="303"/>
      <c r="B207" s="303"/>
      <c r="C207" s="303"/>
      <c r="D207" s="303"/>
      <c r="E207" s="303"/>
      <c r="F207" s="304"/>
      <c r="G207" s="303"/>
      <c r="H207" s="303"/>
      <c r="I207" s="303"/>
      <c r="J207" s="303"/>
      <c r="K207" s="303"/>
      <c r="L207" s="303"/>
      <c r="M207" s="303"/>
      <c r="N207" s="303"/>
      <c r="O207" s="303"/>
      <c r="P207" s="305"/>
      <c r="Q207" s="305"/>
      <c r="R207" s="303"/>
      <c r="S207" s="303"/>
      <c r="T207" s="303"/>
      <c r="U207" s="303"/>
      <c r="V207" s="303"/>
      <c r="W207" s="303"/>
      <c r="X207" s="303"/>
      <c r="Y207" s="303"/>
    </row>
    <row r="208" spans="1:25" ht="12.75">
      <c r="A208" s="303"/>
      <c r="B208" s="303"/>
      <c r="C208" s="303"/>
      <c r="D208" s="303"/>
      <c r="E208" s="303"/>
      <c r="F208" s="304"/>
      <c r="G208" s="303"/>
      <c r="H208" s="303"/>
      <c r="I208" s="303"/>
      <c r="J208" s="303"/>
      <c r="K208" s="303"/>
      <c r="L208" s="303"/>
      <c r="M208" s="303"/>
      <c r="N208" s="303"/>
      <c r="O208" s="303"/>
      <c r="P208" s="305"/>
      <c r="Q208" s="305"/>
      <c r="R208" s="303"/>
      <c r="S208" s="303"/>
      <c r="T208" s="303"/>
      <c r="U208" s="303"/>
      <c r="V208" s="303"/>
      <c r="W208" s="303"/>
      <c r="X208" s="303"/>
      <c r="Y208" s="303"/>
    </row>
    <row r="209" spans="1:25" ht="12.75">
      <c r="A209" s="303"/>
      <c r="B209" s="303"/>
      <c r="C209" s="303"/>
      <c r="D209" s="303"/>
      <c r="E209" s="303"/>
      <c r="F209" s="304"/>
      <c r="G209" s="303"/>
      <c r="H209" s="303"/>
      <c r="I209" s="303"/>
      <c r="J209" s="303"/>
      <c r="K209" s="303"/>
      <c r="L209" s="303"/>
      <c r="M209" s="303"/>
      <c r="N209" s="303"/>
      <c r="O209" s="303"/>
      <c r="P209" s="305"/>
      <c r="Q209" s="305"/>
      <c r="R209" s="303"/>
      <c r="S209" s="303"/>
      <c r="T209" s="303"/>
      <c r="U209" s="303"/>
      <c r="V209" s="303"/>
      <c r="W209" s="303"/>
      <c r="X209" s="303"/>
      <c r="Y209" s="303"/>
    </row>
    <row r="210" spans="1:25" ht="12.75">
      <c r="A210" s="303"/>
      <c r="B210" s="303"/>
      <c r="C210" s="303"/>
      <c r="D210" s="303"/>
      <c r="E210" s="303"/>
      <c r="F210" s="304"/>
      <c r="G210" s="303"/>
      <c r="H210" s="303"/>
      <c r="I210" s="303"/>
      <c r="J210" s="303"/>
      <c r="K210" s="303"/>
      <c r="L210" s="303"/>
      <c r="M210" s="303"/>
      <c r="N210" s="303"/>
      <c r="O210" s="303"/>
      <c r="P210" s="305"/>
      <c r="Q210" s="305"/>
      <c r="R210" s="303"/>
      <c r="S210" s="303"/>
      <c r="T210" s="303"/>
      <c r="U210" s="303"/>
      <c r="V210" s="303"/>
      <c r="W210" s="303"/>
      <c r="X210" s="303"/>
      <c r="Y210" s="303"/>
    </row>
    <row r="211" spans="1:25" ht="12.75">
      <c r="A211" s="303"/>
      <c r="B211" s="303"/>
      <c r="C211" s="303"/>
      <c r="D211" s="303"/>
      <c r="E211" s="303"/>
      <c r="F211" s="304"/>
      <c r="G211" s="303"/>
      <c r="H211" s="303"/>
      <c r="I211" s="303"/>
      <c r="J211" s="303"/>
      <c r="K211" s="303"/>
      <c r="L211" s="303"/>
      <c r="M211" s="303"/>
      <c r="N211" s="303"/>
      <c r="O211" s="303"/>
      <c r="P211" s="305"/>
      <c r="Q211" s="305"/>
      <c r="R211" s="303"/>
      <c r="S211" s="303"/>
      <c r="T211" s="303"/>
      <c r="U211" s="303"/>
      <c r="V211" s="303"/>
      <c r="W211" s="303"/>
      <c r="X211" s="303"/>
      <c r="Y211" s="303"/>
    </row>
    <row r="212" spans="1:25" ht="12.75">
      <c r="A212" s="303"/>
      <c r="B212" s="303"/>
      <c r="C212" s="303"/>
      <c r="D212" s="303"/>
      <c r="E212" s="303"/>
      <c r="F212" s="304"/>
      <c r="G212" s="303"/>
      <c r="H212" s="303"/>
      <c r="I212" s="303"/>
      <c r="J212" s="303"/>
      <c r="K212" s="303"/>
      <c r="L212" s="303"/>
      <c r="M212" s="303"/>
      <c r="N212" s="303"/>
      <c r="O212" s="303"/>
      <c r="P212" s="305"/>
      <c r="Q212" s="305"/>
      <c r="R212" s="303"/>
      <c r="S212" s="303"/>
      <c r="T212" s="303"/>
      <c r="U212" s="303"/>
      <c r="V212" s="303"/>
      <c r="W212" s="303"/>
      <c r="X212" s="303"/>
      <c r="Y212" s="303"/>
    </row>
    <row r="213" spans="1:25" ht="12.75">
      <c r="A213" s="303"/>
      <c r="B213" s="303"/>
      <c r="C213" s="303"/>
      <c r="D213" s="303"/>
      <c r="E213" s="303"/>
      <c r="F213" s="304"/>
      <c r="G213" s="303"/>
      <c r="H213" s="303"/>
      <c r="I213" s="303"/>
      <c r="J213" s="303"/>
      <c r="K213" s="303"/>
      <c r="L213" s="303"/>
      <c r="M213" s="303"/>
      <c r="N213" s="303"/>
      <c r="O213" s="303"/>
      <c r="P213" s="305"/>
      <c r="Q213" s="305"/>
      <c r="R213" s="303"/>
      <c r="S213" s="303"/>
      <c r="T213" s="303"/>
      <c r="U213" s="303"/>
      <c r="V213" s="303"/>
      <c r="W213" s="303"/>
      <c r="X213" s="303"/>
      <c r="Y213" s="303"/>
    </row>
    <row r="214" spans="1:25" ht="12.75">
      <c r="A214" s="303"/>
      <c r="B214" s="303"/>
      <c r="C214" s="303"/>
      <c r="D214" s="303"/>
      <c r="E214" s="303"/>
      <c r="F214" s="304"/>
      <c r="G214" s="303"/>
      <c r="H214" s="303"/>
      <c r="I214" s="303"/>
      <c r="J214" s="303"/>
      <c r="K214" s="303"/>
      <c r="L214" s="303"/>
      <c r="M214" s="303"/>
      <c r="N214" s="303"/>
      <c r="O214" s="303"/>
      <c r="P214" s="305"/>
      <c r="Q214" s="305"/>
      <c r="R214" s="303"/>
      <c r="S214" s="303"/>
      <c r="T214" s="303"/>
      <c r="U214" s="303"/>
      <c r="V214" s="303"/>
      <c r="W214" s="303"/>
      <c r="X214" s="303"/>
      <c r="Y214" s="303"/>
    </row>
    <row r="215" spans="1:25" ht="12.75">
      <c r="A215" s="303"/>
      <c r="B215" s="303"/>
      <c r="C215" s="303"/>
      <c r="D215" s="303"/>
      <c r="E215" s="303"/>
      <c r="F215" s="304"/>
      <c r="G215" s="303"/>
      <c r="H215" s="303"/>
      <c r="I215" s="303"/>
      <c r="J215" s="303"/>
      <c r="K215" s="303"/>
      <c r="L215" s="303"/>
      <c r="M215" s="303"/>
      <c r="N215" s="303"/>
      <c r="O215" s="303"/>
      <c r="P215" s="305"/>
      <c r="Q215" s="305"/>
      <c r="R215" s="303"/>
      <c r="S215" s="303"/>
      <c r="T215" s="303"/>
      <c r="U215" s="303"/>
      <c r="V215" s="303"/>
      <c r="W215" s="303"/>
      <c r="X215" s="303"/>
      <c r="Y215" s="303"/>
    </row>
    <row r="216" spans="1:25" ht="12.75">
      <c r="A216" s="303"/>
      <c r="B216" s="303"/>
      <c r="C216" s="303"/>
      <c r="D216" s="303"/>
      <c r="E216" s="303"/>
      <c r="F216" s="304"/>
      <c r="G216" s="303"/>
      <c r="H216" s="303"/>
      <c r="I216" s="303"/>
      <c r="J216" s="303"/>
      <c r="K216" s="303"/>
      <c r="L216" s="303"/>
      <c r="M216" s="303"/>
      <c r="N216" s="303"/>
      <c r="O216" s="303"/>
      <c r="P216" s="305"/>
      <c r="Q216" s="305"/>
      <c r="R216" s="303"/>
      <c r="S216" s="303"/>
      <c r="T216" s="303"/>
      <c r="U216" s="303"/>
      <c r="V216" s="303"/>
      <c r="W216" s="303"/>
      <c r="X216" s="303"/>
      <c r="Y216" s="303"/>
    </row>
    <row r="217" spans="1:25" ht="12.75">
      <c r="A217" s="303"/>
      <c r="B217" s="303"/>
      <c r="C217" s="303"/>
      <c r="D217" s="303"/>
      <c r="E217" s="303"/>
      <c r="F217" s="304"/>
      <c r="G217" s="303"/>
      <c r="H217" s="303"/>
      <c r="I217" s="303"/>
      <c r="J217" s="303"/>
      <c r="K217" s="303"/>
      <c r="L217" s="303"/>
      <c r="M217" s="303"/>
      <c r="N217" s="303"/>
      <c r="O217" s="303"/>
      <c r="P217" s="305"/>
      <c r="Q217" s="305"/>
      <c r="R217" s="303"/>
      <c r="S217" s="303"/>
      <c r="T217" s="303"/>
      <c r="U217" s="303"/>
      <c r="V217" s="303"/>
      <c r="W217" s="303"/>
      <c r="X217" s="303"/>
      <c r="Y217" s="303"/>
    </row>
    <row r="218" spans="1:25" ht="12.75">
      <c r="A218" s="303"/>
      <c r="B218" s="303"/>
      <c r="C218" s="303"/>
      <c r="D218" s="303"/>
      <c r="E218" s="303"/>
      <c r="F218" s="304"/>
      <c r="G218" s="303"/>
      <c r="H218" s="303"/>
      <c r="I218" s="303"/>
      <c r="J218" s="303"/>
      <c r="K218" s="303"/>
      <c r="L218" s="303"/>
      <c r="M218" s="303"/>
      <c r="N218" s="303"/>
      <c r="O218" s="303"/>
      <c r="P218" s="305"/>
      <c r="Q218" s="305"/>
      <c r="R218" s="303"/>
      <c r="S218" s="303"/>
      <c r="T218" s="303"/>
      <c r="U218" s="303"/>
      <c r="V218" s="303"/>
      <c r="W218" s="303"/>
      <c r="X218" s="303"/>
      <c r="Y218" s="303"/>
    </row>
    <row r="219" spans="1:25" ht="12.75">
      <c r="A219" s="303"/>
      <c r="B219" s="303"/>
      <c r="C219" s="303"/>
      <c r="D219" s="303"/>
      <c r="E219" s="303"/>
      <c r="F219" s="304"/>
      <c r="G219" s="303"/>
      <c r="H219" s="303"/>
      <c r="I219" s="303"/>
      <c r="J219" s="303"/>
      <c r="K219" s="303"/>
      <c r="L219" s="303"/>
      <c r="M219" s="303"/>
      <c r="N219" s="303"/>
      <c r="O219" s="303"/>
      <c r="P219" s="305"/>
      <c r="Q219" s="305"/>
      <c r="R219" s="303"/>
      <c r="S219" s="303"/>
      <c r="T219" s="303"/>
      <c r="U219" s="303"/>
      <c r="V219" s="303"/>
      <c r="W219" s="303"/>
      <c r="X219" s="303"/>
      <c r="Y219" s="303"/>
    </row>
    <row r="220" spans="1:25" ht="12.75">
      <c r="A220" s="303"/>
      <c r="B220" s="303"/>
      <c r="C220" s="303"/>
      <c r="D220" s="303"/>
      <c r="E220" s="303"/>
      <c r="F220" s="304"/>
      <c r="G220" s="303"/>
      <c r="H220" s="303"/>
      <c r="I220" s="303"/>
      <c r="J220" s="303"/>
      <c r="K220" s="303"/>
      <c r="L220" s="303"/>
      <c r="M220" s="303"/>
      <c r="N220" s="303"/>
      <c r="O220" s="303"/>
      <c r="P220" s="305"/>
      <c r="Q220" s="305"/>
      <c r="R220" s="303"/>
      <c r="S220" s="303"/>
      <c r="T220" s="303"/>
      <c r="U220" s="303"/>
      <c r="V220" s="303"/>
      <c r="W220" s="303"/>
      <c r="X220" s="303"/>
      <c r="Y220" s="303"/>
    </row>
    <row r="221" spans="1:25" ht="12.75">
      <c r="A221" s="303"/>
      <c r="B221" s="303"/>
      <c r="C221" s="303"/>
      <c r="D221" s="303"/>
      <c r="E221" s="303"/>
      <c r="F221" s="304"/>
      <c r="G221" s="303"/>
      <c r="H221" s="303"/>
      <c r="I221" s="303"/>
      <c r="J221" s="303"/>
      <c r="K221" s="303"/>
      <c r="L221" s="303"/>
      <c r="M221" s="303"/>
      <c r="N221" s="303"/>
      <c r="O221" s="303"/>
      <c r="P221" s="305"/>
      <c r="Q221" s="305"/>
      <c r="R221" s="303"/>
      <c r="S221" s="303"/>
      <c r="T221" s="303"/>
      <c r="U221" s="303"/>
      <c r="V221" s="303"/>
      <c r="W221" s="303"/>
      <c r="X221" s="303"/>
      <c r="Y221" s="303"/>
    </row>
    <row r="222" spans="1:25" ht="12.75">
      <c r="A222" s="303"/>
      <c r="B222" s="303"/>
      <c r="C222" s="303"/>
      <c r="D222" s="303"/>
      <c r="E222" s="303"/>
      <c r="F222" s="304"/>
      <c r="G222" s="303"/>
      <c r="H222" s="303"/>
      <c r="I222" s="303"/>
      <c r="J222" s="303"/>
      <c r="K222" s="303"/>
      <c r="L222" s="303"/>
      <c r="M222" s="303"/>
      <c r="N222" s="303"/>
      <c r="O222" s="303"/>
      <c r="P222" s="305"/>
      <c r="Q222" s="305"/>
      <c r="R222" s="303"/>
      <c r="S222" s="303"/>
      <c r="T222" s="303"/>
      <c r="U222" s="303"/>
      <c r="V222" s="303"/>
      <c r="W222" s="303"/>
      <c r="X222" s="303"/>
      <c r="Y222" s="303"/>
    </row>
    <row r="223" spans="1:25" ht="12.75">
      <c r="A223" s="303"/>
      <c r="B223" s="303"/>
      <c r="C223" s="303"/>
      <c r="D223" s="303"/>
      <c r="E223" s="303"/>
      <c r="F223" s="304"/>
      <c r="G223" s="303"/>
      <c r="H223" s="303"/>
      <c r="I223" s="303"/>
      <c r="J223" s="303"/>
      <c r="K223" s="303"/>
      <c r="L223" s="303"/>
      <c r="M223" s="303"/>
      <c r="N223" s="303"/>
      <c r="O223" s="303"/>
      <c r="P223" s="305"/>
      <c r="Q223" s="305"/>
      <c r="R223" s="303"/>
      <c r="S223" s="303"/>
      <c r="T223" s="303"/>
      <c r="U223" s="303"/>
      <c r="V223" s="303"/>
      <c r="W223" s="303"/>
      <c r="X223" s="303"/>
      <c r="Y223" s="303"/>
    </row>
    <row r="224" spans="1:25" ht="12.75">
      <c r="A224" s="303"/>
      <c r="B224" s="303"/>
      <c r="C224" s="303"/>
      <c r="D224" s="303"/>
      <c r="E224" s="303"/>
      <c r="F224" s="304"/>
      <c r="G224" s="303"/>
      <c r="H224" s="303"/>
      <c r="I224" s="303"/>
      <c r="J224" s="303"/>
      <c r="K224" s="303"/>
      <c r="L224" s="303"/>
      <c r="M224" s="303"/>
      <c r="N224" s="303"/>
      <c r="O224" s="303"/>
      <c r="P224" s="305"/>
      <c r="Q224" s="305"/>
      <c r="R224" s="303"/>
      <c r="S224" s="303"/>
      <c r="T224" s="303"/>
      <c r="U224" s="303"/>
      <c r="V224" s="303"/>
      <c r="W224" s="303"/>
      <c r="X224" s="303"/>
      <c r="Y224" s="303"/>
    </row>
    <row r="225" spans="1:25" ht="12.75">
      <c r="A225" s="303"/>
      <c r="B225" s="303"/>
      <c r="C225" s="303"/>
      <c r="D225" s="303"/>
      <c r="E225" s="303"/>
      <c r="F225" s="304"/>
      <c r="G225" s="303"/>
      <c r="H225" s="303"/>
      <c r="I225" s="303"/>
      <c r="J225" s="303"/>
      <c r="K225" s="303"/>
      <c r="L225" s="303"/>
      <c r="M225" s="303"/>
      <c r="N225" s="303"/>
      <c r="O225" s="303"/>
      <c r="P225" s="305"/>
      <c r="Q225" s="305"/>
      <c r="R225" s="303"/>
      <c r="S225" s="303"/>
      <c r="T225" s="303"/>
      <c r="U225" s="303"/>
      <c r="V225" s="303"/>
      <c r="W225" s="303"/>
      <c r="X225" s="303"/>
      <c r="Y225" s="303"/>
    </row>
    <row r="226" spans="1:25" ht="12.75">
      <c r="A226" s="303"/>
      <c r="B226" s="303"/>
      <c r="C226" s="303"/>
      <c r="D226" s="303"/>
      <c r="E226" s="303"/>
      <c r="F226" s="304"/>
      <c r="G226" s="303"/>
      <c r="H226" s="303"/>
      <c r="I226" s="303"/>
      <c r="J226" s="303"/>
      <c r="K226" s="303"/>
      <c r="L226" s="303"/>
      <c r="M226" s="303"/>
      <c r="N226" s="303"/>
      <c r="O226" s="303"/>
      <c r="P226" s="305"/>
      <c r="Q226" s="305"/>
      <c r="R226" s="303"/>
      <c r="S226" s="303"/>
      <c r="T226" s="303"/>
      <c r="U226" s="303"/>
      <c r="V226" s="303"/>
      <c r="W226" s="303"/>
      <c r="X226" s="303"/>
      <c r="Y226" s="303"/>
    </row>
    <row r="227" spans="1:25" ht="12.75">
      <c r="A227" s="303"/>
      <c r="B227" s="303"/>
      <c r="C227" s="303"/>
      <c r="D227" s="303"/>
      <c r="E227" s="303"/>
      <c r="F227" s="304"/>
      <c r="G227" s="303"/>
      <c r="H227" s="303"/>
      <c r="I227" s="303"/>
      <c r="J227" s="303"/>
      <c r="K227" s="303"/>
      <c r="L227" s="303"/>
      <c r="M227" s="303"/>
      <c r="N227" s="303"/>
      <c r="O227" s="303"/>
      <c r="P227" s="305"/>
      <c r="Q227" s="305"/>
      <c r="R227" s="303"/>
      <c r="S227" s="303"/>
      <c r="T227" s="303"/>
      <c r="U227" s="303"/>
      <c r="V227" s="303"/>
      <c r="W227" s="303"/>
      <c r="X227" s="303"/>
      <c r="Y227" s="303"/>
    </row>
    <row r="228" spans="1:25" ht="12.75">
      <c r="A228" s="303"/>
      <c r="B228" s="303"/>
      <c r="C228" s="303"/>
      <c r="D228" s="303"/>
      <c r="E228" s="303"/>
      <c r="F228" s="304"/>
      <c r="G228" s="303"/>
      <c r="H228" s="303"/>
      <c r="I228" s="303"/>
      <c r="J228" s="303"/>
      <c r="K228" s="303"/>
      <c r="L228" s="303"/>
      <c r="M228" s="303"/>
      <c r="N228" s="303"/>
      <c r="O228" s="303"/>
      <c r="P228" s="305"/>
      <c r="Q228" s="305"/>
      <c r="R228" s="303"/>
      <c r="S228" s="303"/>
      <c r="T228" s="303"/>
      <c r="U228" s="303"/>
      <c r="V228" s="303"/>
      <c r="W228" s="303"/>
      <c r="X228" s="303"/>
      <c r="Y228" s="303"/>
    </row>
    <row r="229" spans="1:25" ht="12.75">
      <c r="A229" s="303"/>
      <c r="B229" s="303"/>
      <c r="C229" s="303"/>
      <c r="D229" s="303"/>
      <c r="E229" s="303"/>
      <c r="F229" s="304"/>
      <c r="G229" s="303"/>
      <c r="H229" s="303"/>
      <c r="I229" s="303"/>
      <c r="J229" s="303"/>
      <c r="K229" s="303"/>
      <c r="L229" s="303"/>
      <c r="M229" s="303"/>
      <c r="N229" s="303"/>
      <c r="O229" s="303"/>
      <c r="P229" s="305"/>
      <c r="Q229" s="305"/>
      <c r="R229" s="303"/>
      <c r="S229" s="303"/>
      <c r="T229" s="303"/>
      <c r="U229" s="303"/>
      <c r="V229" s="303"/>
      <c r="W229" s="303"/>
      <c r="X229" s="303"/>
      <c r="Y229" s="303"/>
    </row>
    <row r="230" spans="1:25" ht="12.75">
      <c r="A230" s="303"/>
      <c r="B230" s="303"/>
      <c r="C230" s="303"/>
      <c r="D230" s="303"/>
      <c r="E230" s="303"/>
      <c r="F230" s="304"/>
      <c r="G230" s="303"/>
      <c r="H230" s="303"/>
      <c r="I230" s="303"/>
      <c r="J230" s="303"/>
      <c r="K230" s="303"/>
      <c r="L230" s="303"/>
      <c r="M230" s="303"/>
      <c r="N230" s="303"/>
      <c r="O230" s="303"/>
      <c r="P230" s="305"/>
      <c r="Q230" s="305"/>
      <c r="R230" s="303"/>
      <c r="S230" s="303"/>
      <c r="T230" s="303"/>
      <c r="U230" s="303"/>
      <c r="V230" s="303"/>
      <c r="W230" s="303"/>
      <c r="X230" s="303"/>
      <c r="Y230" s="303"/>
    </row>
    <row r="231" spans="1:25" ht="12.75">
      <c r="A231" s="303"/>
      <c r="B231" s="303"/>
      <c r="C231" s="303"/>
      <c r="D231" s="303"/>
      <c r="E231" s="303"/>
      <c r="F231" s="304"/>
      <c r="G231" s="303"/>
      <c r="H231" s="303"/>
      <c r="I231" s="303"/>
      <c r="J231" s="303"/>
      <c r="K231" s="303"/>
      <c r="L231" s="303"/>
      <c r="M231" s="303"/>
      <c r="N231" s="303"/>
      <c r="O231" s="303"/>
      <c r="P231" s="305"/>
      <c r="Q231" s="305"/>
      <c r="R231" s="303"/>
      <c r="S231" s="303"/>
      <c r="T231" s="303"/>
      <c r="U231" s="303"/>
      <c r="V231" s="303"/>
      <c r="W231" s="303"/>
      <c r="X231" s="303"/>
      <c r="Y231" s="303"/>
    </row>
    <row r="232" spans="1:25" ht="12.75">
      <c r="A232" s="303"/>
      <c r="B232" s="303"/>
      <c r="C232" s="303"/>
      <c r="D232" s="303"/>
      <c r="E232" s="303"/>
      <c r="F232" s="304"/>
      <c r="G232" s="303"/>
      <c r="H232" s="303"/>
      <c r="I232" s="303"/>
      <c r="J232" s="303"/>
      <c r="K232" s="303"/>
      <c r="L232" s="303"/>
      <c r="M232" s="303"/>
      <c r="N232" s="303"/>
      <c r="O232" s="303"/>
      <c r="P232" s="305"/>
      <c r="Q232" s="305"/>
      <c r="R232" s="303"/>
      <c r="S232" s="303"/>
      <c r="T232" s="303"/>
      <c r="U232" s="303"/>
      <c r="V232" s="303"/>
      <c r="W232" s="303"/>
      <c r="X232" s="303"/>
      <c r="Y232" s="303"/>
    </row>
    <row r="233" spans="1:25" ht="12.75">
      <c r="A233" s="303"/>
      <c r="B233" s="303"/>
      <c r="C233" s="303"/>
      <c r="D233" s="303"/>
      <c r="E233" s="303"/>
      <c r="F233" s="304"/>
      <c r="G233" s="303"/>
      <c r="H233" s="303"/>
      <c r="I233" s="303"/>
      <c r="J233" s="303"/>
      <c r="K233" s="303"/>
      <c r="L233" s="303"/>
      <c r="M233" s="303"/>
      <c r="N233" s="303"/>
      <c r="O233" s="303"/>
      <c r="P233" s="305"/>
      <c r="Q233" s="305"/>
      <c r="R233" s="303"/>
      <c r="S233" s="303"/>
      <c r="T233" s="303"/>
      <c r="U233" s="303"/>
      <c r="V233" s="303"/>
      <c r="W233" s="303"/>
      <c r="X233" s="303"/>
      <c r="Y233" s="303"/>
    </row>
    <row r="234" spans="1:25" ht="12.75">
      <c r="A234" s="303"/>
      <c r="B234" s="303"/>
      <c r="C234" s="303"/>
      <c r="D234" s="303"/>
      <c r="E234" s="303"/>
      <c r="F234" s="304"/>
      <c r="G234" s="303"/>
      <c r="H234" s="303"/>
      <c r="I234" s="303"/>
      <c r="J234" s="303"/>
      <c r="K234" s="303"/>
      <c r="L234" s="303"/>
      <c r="M234" s="303"/>
      <c r="N234" s="303"/>
      <c r="O234" s="303"/>
      <c r="P234" s="305"/>
      <c r="Q234" s="305"/>
      <c r="R234" s="303"/>
      <c r="S234" s="303"/>
      <c r="T234" s="303"/>
      <c r="U234" s="303"/>
      <c r="V234" s="303"/>
      <c r="W234" s="303"/>
      <c r="X234" s="303"/>
      <c r="Y234" s="303"/>
    </row>
    <row r="235" spans="1:25" ht="12.75">
      <c r="A235" s="303"/>
      <c r="B235" s="303"/>
      <c r="C235" s="303"/>
      <c r="D235" s="303"/>
      <c r="E235" s="303"/>
      <c r="F235" s="304"/>
      <c r="G235" s="303"/>
      <c r="H235" s="303"/>
      <c r="I235" s="303"/>
      <c r="J235" s="303"/>
      <c r="K235" s="303"/>
      <c r="L235" s="303"/>
      <c r="M235" s="303"/>
      <c r="N235" s="303"/>
      <c r="O235" s="303"/>
      <c r="P235" s="305"/>
      <c r="Q235" s="305"/>
      <c r="R235" s="303"/>
      <c r="S235" s="303"/>
      <c r="T235" s="303"/>
      <c r="U235" s="303"/>
      <c r="V235" s="303"/>
      <c r="W235" s="303"/>
      <c r="X235" s="303"/>
      <c r="Y235" s="303"/>
    </row>
    <row r="236" spans="1:25" ht="12.75">
      <c r="A236" s="303"/>
      <c r="B236" s="303"/>
      <c r="C236" s="303"/>
      <c r="D236" s="303"/>
      <c r="E236" s="303"/>
      <c r="F236" s="304"/>
      <c r="G236" s="303"/>
      <c r="H236" s="303"/>
      <c r="I236" s="303"/>
      <c r="J236" s="303"/>
      <c r="K236" s="303"/>
      <c r="L236" s="303"/>
      <c r="M236" s="303"/>
      <c r="N236" s="303"/>
      <c r="O236" s="303"/>
      <c r="P236" s="305"/>
      <c r="Q236" s="305"/>
      <c r="R236" s="303"/>
      <c r="S236" s="303"/>
      <c r="T236" s="303"/>
      <c r="U236" s="303"/>
      <c r="V236" s="303"/>
      <c r="W236" s="303"/>
      <c r="X236" s="303"/>
      <c r="Y236" s="303"/>
    </row>
    <row r="237" spans="1:25" ht="12.75">
      <c r="A237" s="303"/>
      <c r="B237" s="303"/>
      <c r="C237" s="303"/>
      <c r="D237" s="303"/>
      <c r="E237" s="303"/>
      <c r="F237" s="304"/>
      <c r="G237" s="303"/>
      <c r="H237" s="303"/>
      <c r="I237" s="303"/>
      <c r="J237" s="303"/>
      <c r="K237" s="303"/>
      <c r="L237" s="303"/>
      <c r="M237" s="303"/>
      <c r="N237" s="303"/>
      <c r="O237" s="303"/>
      <c r="P237" s="305"/>
      <c r="Q237" s="305"/>
      <c r="R237" s="303"/>
      <c r="S237" s="303"/>
      <c r="T237" s="303"/>
      <c r="U237" s="303"/>
      <c r="V237" s="303"/>
      <c r="W237" s="303"/>
      <c r="X237" s="303"/>
      <c r="Y237" s="303"/>
    </row>
    <row r="238" spans="1:25" ht="12.75">
      <c r="A238" s="303"/>
      <c r="B238" s="303"/>
      <c r="C238" s="303"/>
      <c r="D238" s="303"/>
      <c r="E238" s="303"/>
      <c r="F238" s="304"/>
      <c r="G238" s="303"/>
      <c r="H238" s="303"/>
      <c r="I238" s="303"/>
      <c r="J238" s="303"/>
      <c r="K238" s="303"/>
      <c r="L238" s="303"/>
      <c r="M238" s="303"/>
      <c r="N238" s="303"/>
      <c r="O238" s="303"/>
      <c r="P238" s="305"/>
      <c r="Q238" s="305"/>
      <c r="R238" s="303"/>
      <c r="S238" s="303"/>
      <c r="T238" s="303"/>
      <c r="U238" s="303"/>
      <c r="V238" s="303"/>
      <c r="W238" s="303"/>
      <c r="X238" s="303"/>
      <c r="Y238" s="303"/>
    </row>
    <row r="239" spans="1:25" ht="12.75">
      <c r="A239" s="303"/>
      <c r="B239" s="303"/>
      <c r="C239" s="303"/>
      <c r="D239" s="303"/>
      <c r="E239" s="303"/>
      <c r="F239" s="304"/>
      <c r="G239" s="303"/>
      <c r="H239" s="303"/>
      <c r="I239" s="303"/>
      <c r="J239" s="303"/>
      <c r="K239" s="303"/>
      <c r="L239" s="303"/>
      <c r="M239" s="303"/>
      <c r="N239" s="303"/>
      <c r="O239" s="303"/>
      <c r="P239" s="305"/>
      <c r="Q239" s="305"/>
      <c r="R239" s="303"/>
      <c r="S239" s="303"/>
      <c r="T239" s="303"/>
      <c r="U239" s="303"/>
      <c r="V239" s="303"/>
      <c r="W239" s="303"/>
      <c r="X239" s="303"/>
      <c r="Y239" s="303"/>
    </row>
    <row r="240" spans="1:25" ht="12.75">
      <c r="A240" s="303"/>
      <c r="B240" s="303"/>
      <c r="C240" s="303"/>
      <c r="D240" s="303"/>
      <c r="E240" s="303"/>
      <c r="F240" s="304"/>
      <c r="G240" s="303"/>
      <c r="H240" s="303"/>
      <c r="I240" s="303"/>
      <c r="J240" s="303"/>
      <c r="K240" s="303"/>
      <c r="L240" s="303"/>
      <c r="M240" s="303"/>
      <c r="N240" s="303"/>
      <c r="O240" s="303"/>
      <c r="P240" s="305"/>
      <c r="Q240" s="305"/>
      <c r="R240" s="303"/>
      <c r="S240" s="303"/>
      <c r="T240" s="303"/>
      <c r="U240" s="303"/>
      <c r="V240" s="303"/>
      <c r="W240" s="303"/>
      <c r="X240" s="303"/>
      <c r="Y240" s="303"/>
    </row>
    <row r="241" spans="1:25" ht="12.75">
      <c r="A241" s="303"/>
      <c r="B241" s="303"/>
      <c r="C241" s="303"/>
      <c r="D241" s="303"/>
      <c r="E241" s="303"/>
      <c r="F241" s="304"/>
      <c r="G241" s="303"/>
      <c r="H241" s="303"/>
      <c r="I241" s="303"/>
      <c r="J241" s="303"/>
      <c r="K241" s="303"/>
      <c r="L241" s="303"/>
      <c r="M241" s="303"/>
      <c r="N241" s="303"/>
      <c r="O241" s="303"/>
      <c r="P241" s="305"/>
      <c r="Q241" s="305"/>
      <c r="R241" s="303"/>
      <c r="S241" s="303"/>
      <c r="T241" s="303"/>
      <c r="U241" s="303"/>
      <c r="V241" s="303"/>
      <c r="W241" s="303"/>
      <c r="X241" s="303"/>
      <c r="Y241" s="303"/>
    </row>
    <row r="242" spans="1:25" ht="12.75">
      <c r="A242" s="303"/>
      <c r="B242" s="303"/>
      <c r="C242" s="303"/>
      <c r="D242" s="303"/>
      <c r="E242" s="303"/>
      <c r="F242" s="304"/>
      <c r="G242" s="303"/>
      <c r="H242" s="303"/>
      <c r="I242" s="303"/>
      <c r="J242" s="303"/>
      <c r="K242" s="303"/>
      <c r="L242" s="303"/>
      <c r="M242" s="303"/>
      <c r="N242" s="303"/>
      <c r="O242" s="303"/>
      <c r="P242" s="305"/>
      <c r="Q242" s="305"/>
      <c r="R242" s="303"/>
      <c r="S242" s="303"/>
      <c r="T242" s="303"/>
      <c r="U242" s="303"/>
      <c r="V242" s="303"/>
      <c r="W242" s="303"/>
      <c r="X242" s="303"/>
      <c r="Y242" s="303"/>
    </row>
    <row r="243" spans="1:25" ht="12.75">
      <c r="A243" s="303"/>
      <c r="B243" s="303"/>
      <c r="C243" s="303"/>
      <c r="D243" s="303"/>
      <c r="E243" s="303"/>
      <c r="F243" s="304"/>
      <c r="G243" s="303"/>
      <c r="H243" s="303"/>
      <c r="I243" s="303"/>
      <c r="J243" s="303"/>
      <c r="K243" s="303"/>
      <c r="L243" s="303"/>
      <c r="M243" s="303"/>
      <c r="N243" s="303"/>
      <c r="O243" s="303"/>
      <c r="P243" s="305"/>
      <c r="Q243" s="305"/>
      <c r="R243" s="303"/>
      <c r="S243" s="303"/>
      <c r="T243" s="303"/>
      <c r="U243" s="303"/>
      <c r="V243" s="303"/>
      <c r="W243" s="303"/>
      <c r="X243" s="303"/>
      <c r="Y243" s="303"/>
    </row>
    <row r="244" spans="1:25" ht="12.75">
      <c r="A244" s="303"/>
      <c r="B244" s="303"/>
      <c r="C244" s="303"/>
      <c r="D244" s="303"/>
      <c r="E244" s="303"/>
      <c r="F244" s="304"/>
      <c r="G244" s="303"/>
      <c r="H244" s="303"/>
      <c r="I244" s="303"/>
      <c r="J244" s="303"/>
      <c r="K244" s="303"/>
      <c r="L244" s="303"/>
      <c r="M244" s="303"/>
      <c r="N244" s="303"/>
      <c r="O244" s="303"/>
      <c r="P244" s="305"/>
      <c r="Q244" s="305"/>
      <c r="R244" s="303"/>
      <c r="S244" s="303"/>
      <c r="T244" s="303"/>
      <c r="U244" s="303"/>
      <c r="V244" s="303"/>
      <c r="W244" s="303"/>
      <c r="X244" s="303"/>
      <c r="Y244" s="303"/>
    </row>
    <row r="245" spans="1:25" ht="12.75">
      <c r="A245" s="303"/>
      <c r="B245" s="303"/>
      <c r="C245" s="303"/>
      <c r="D245" s="303"/>
      <c r="E245" s="303"/>
      <c r="F245" s="304"/>
      <c r="G245" s="303"/>
      <c r="H245" s="303"/>
      <c r="I245" s="303"/>
      <c r="J245" s="303"/>
      <c r="K245" s="303"/>
      <c r="L245" s="303"/>
      <c r="M245" s="303"/>
      <c r="N245" s="303"/>
      <c r="O245" s="303"/>
      <c r="P245" s="305"/>
      <c r="Q245" s="305"/>
      <c r="R245" s="303"/>
      <c r="S245" s="303"/>
      <c r="T245" s="303"/>
      <c r="U245" s="303"/>
      <c r="V245" s="303"/>
      <c r="W245" s="303"/>
      <c r="X245" s="303"/>
      <c r="Y245" s="303"/>
    </row>
    <row r="246" spans="1:25" ht="12.75">
      <c r="A246" s="303"/>
      <c r="B246" s="303"/>
      <c r="C246" s="303"/>
      <c r="D246" s="303"/>
      <c r="E246" s="303"/>
      <c r="F246" s="304"/>
      <c r="G246" s="303"/>
      <c r="H246" s="303"/>
      <c r="I246" s="303"/>
      <c r="J246" s="303"/>
      <c r="K246" s="303"/>
      <c r="L246" s="303"/>
      <c r="M246" s="303"/>
      <c r="N246" s="303"/>
      <c r="O246" s="303"/>
      <c r="P246" s="305"/>
      <c r="Q246" s="305"/>
      <c r="R246" s="303"/>
      <c r="S246" s="303"/>
      <c r="T246" s="303"/>
      <c r="U246" s="303"/>
      <c r="V246" s="303"/>
      <c r="W246" s="303"/>
      <c r="X246" s="303"/>
      <c r="Y246" s="303"/>
    </row>
    <row r="247" spans="1:25" ht="12.75">
      <c r="A247" s="303"/>
      <c r="B247" s="303"/>
      <c r="C247" s="303"/>
      <c r="D247" s="303"/>
      <c r="E247" s="303"/>
      <c r="F247" s="304"/>
      <c r="G247" s="303"/>
      <c r="H247" s="303"/>
      <c r="I247" s="303"/>
      <c r="J247" s="303"/>
      <c r="K247" s="303"/>
      <c r="L247" s="303"/>
      <c r="M247" s="303"/>
      <c r="N247" s="303"/>
      <c r="O247" s="303"/>
      <c r="P247" s="305"/>
      <c r="Q247" s="305"/>
      <c r="R247" s="303"/>
      <c r="S247" s="303"/>
      <c r="T247" s="303"/>
      <c r="U247" s="303"/>
      <c r="V247" s="303"/>
      <c r="W247" s="303"/>
      <c r="X247" s="303"/>
      <c r="Y247" s="303"/>
    </row>
    <row r="248" spans="1:25" ht="12.75">
      <c r="A248" s="303"/>
      <c r="B248" s="303"/>
      <c r="C248" s="303"/>
      <c r="D248" s="303"/>
      <c r="E248" s="303"/>
      <c r="F248" s="304"/>
      <c r="G248" s="303"/>
      <c r="H248" s="303"/>
      <c r="I248" s="303"/>
      <c r="J248" s="303"/>
      <c r="K248" s="303"/>
      <c r="L248" s="303"/>
      <c r="M248" s="303"/>
      <c r="N248" s="303"/>
      <c r="O248" s="303"/>
      <c r="P248" s="305"/>
      <c r="Q248" s="305"/>
      <c r="R248" s="303"/>
      <c r="S248" s="303"/>
      <c r="T248" s="303"/>
      <c r="U248" s="303"/>
      <c r="V248" s="303"/>
      <c r="W248" s="303"/>
      <c r="X248" s="303"/>
      <c r="Y248" s="303"/>
    </row>
    <row r="249" spans="1:25" ht="12.75">
      <c r="A249" s="303"/>
      <c r="B249" s="303"/>
      <c r="C249" s="303"/>
      <c r="D249" s="303"/>
      <c r="E249" s="303"/>
      <c r="F249" s="304"/>
      <c r="G249" s="303"/>
      <c r="H249" s="303"/>
      <c r="I249" s="303"/>
      <c r="J249" s="303"/>
      <c r="K249" s="303"/>
      <c r="L249" s="303"/>
      <c r="M249" s="303"/>
      <c r="N249" s="303"/>
      <c r="O249" s="303"/>
      <c r="P249" s="305"/>
      <c r="Q249" s="305"/>
      <c r="R249" s="303"/>
      <c r="S249" s="303"/>
      <c r="T249" s="303"/>
      <c r="U249" s="303"/>
      <c r="V249" s="303"/>
      <c r="W249" s="303"/>
      <c r="X249" s="303"/>
      <c r="Y249" s="303"/>
    </row>
    <row r="250" spans="1:25" ht="12.75">
      <c r="A250" s="303"/>
      <c r="B250" s="303"/>
      <c r="C250" s="303"/>
      <c r="D250" s="303"/>
      <c r="E250" s="303"/>
      <c r="F250" s="304"/>
      <c r="G250" s="303"/>
      <c r="H250" s="303"/>
      <c r="I250" s="303"/>
      <c r="J250" s="303"/>
      <c r="K250" s="303"/>
      <c r="L250" s="303"/>
      <c r="M250" s="303"/>
      <c r="N250" s="303"/>
      <c r="O250" s="303"/>
      <c r="P250" s="305"/>
      <c r="Q250" s="305"/>
      <c r="R250" s="303"/>
      <c r="S250" s="303"/>
      <c r="T250" s="303"/>
      <c r="U250" s="303"/>
      <c r="V250" s="303"/>
      <c r="W250" s="303"/>
      <c r="X250" s="303"/>
      <c r="Y250" s="303"/>
    </row>
    <row r="251" spans="1:25" ht="12.75">
      <c r="A251" s="303"/>
      <c r="B251" s="303"/>
      <c r="C251" s="303"/>
      <c r="D251" s="303"/>
      <c r="E251" s="303"/>
      <c r="F251" s="304"/>
      <c r="G251" s="303"/>
      <c r="H251" s="303"/>
      <c r="I251" s="303"/>
      <c r="J251" s="303"/>
      <c r="K251" s="303"/>
      <c r="L251" s="303"/>
      <c r="M251" s="303"/>
      <c r="N251" s="303"/>
      <c r="O251" s="303"/>
      <c r="P251" s="305"/>
      <c r="Q251" s="305"/>
      <c r="R251" s="303"/>
      <c r="S251" s="303"/>
      <c r="T251" s="303"/>
      <c r="U251" s="303"/>
      <c r="V251" s="303"/>
      <c r="W251" s="303"/>
      <c r="X251" s="303"/>
      <c r="Y251" s="303"/>
    </row>
    <row r="252" spans="1:25" ht="12.75">
      <c r="A252" s="303"/>
      <c r="B252" s="303"/>
      <c r="C252" s="303"/>
      <c r="D252" s="303"/>
      <c r="E252" s="303"/>
      <c r="F252" s="304"/>
      <c r="G252" s="303"/>
      <c r="H252" s="303"/>
      <c r="I252" s="303"/>
      <c r="J252" s="303"/>
      <c r="K252" s="303"/>
      <c r="L252" s="303"/>
      <c r="M252" s="303"/>
      <c r="N252" s="303"/>
      <c r="O252" s="303"/>
      <c r="P252" s="305"/>
      <c r="Q252" s="305"/>
      <c r="R252" s="303"/>
      <c r="S252" s="303"/>
      <c r="T252" s="303"/>
      <c r="U252" s="303"/>
      <c r="V252" s="303"/>
      <c r="W252" s="303"/>
      <c r="X252" s="303"/>
      <c r="Y252" s="303"/>
    </row>
    <row r="253" spans="1:25" ht="12.75">
      <c r="A253" s="303"/>
      <c r="B253" s="303"/>
      <c r="C253" s="303"/>
      <c r="D253" s="303"/>
      <c r="E253" s="303"/>
      <c r="F253" s="304"/>
      <c r="G253" s="303"/>
      <c r="H253" s="303"/>
      <c r="I253" s="303"/>
      <c r="J253" s="303"/>
      <c r="K253" s="303"/>
      <c r="L253" s="303"/>
      <c r="M253" s="303"/>
      <c r="N253" s="303"/>
      <c r="O253" s="303"/>
      <c r="P253" s="305"/>
      <c r="Q253" s="305"/>
      <c r="R253" s="303"/>
      <c r="S253" s="303"/>
      <c r="T253" s="303"/>
      <c r="U253" s="303"/>
      <c r="V253" s="303"/>
      <c r="W253" s="303"/>
      <c r="X253" s="303"/>
      <c r="Y253" s="303"/>
    </row>
    <row r="254" spans="1:25" ht="12.75">
      <c r="A254" s="303"/>
      <c r="B254" s="303"/>
      <c r="C254" s="303"/>
      <c r="D254" s="303"/>
      <c r="E254" s="303"/>
      <c r="F254" s="304"/>
      <c r="G254" s="303"/>
      <c r="H254" s="303"/>
      <c r="I254" s="303"/>
      <c r="J254" s="303"/>
      <c r="K254" s="303"/>
      <c r="L254" s="303"/>
      <c r="M254" s="303"/>
      <c r="N254" s="303"/>
      <c r="O254" s="303"/>
      <c r="P254" s="305"/>
      <c r="Q254" s="305"/>
      <c r="R254" s="303"/>
      <c r="S254" s="303"/>
      <c r="T254" s="303"/>
      <c r="U254" s="303"/>
      <c r="V254" s="303"/>
      <c r="W254" s="303"/>
      <c r="X254" s="303"/>
      <c r="Y254" s="303"/>
    </row>
    <row r="255" spans="1:25" ht="12.75">
      <c r="A255" s="303"/>
      <c r="B255" s="303"/>
      <c r="C255" s="303"/>
      <c r="D255" s="303"/>
      <c r="E255" s="303"/>
      <c r="F255" s="304"/>
      <c r="G255" s="303"/>
      <c r="H255" s="303"/>
      <c r="I255" s="303"/>
      <c r="J255" s="303"/>
      <c r="K255" s="303"/>
      <c r="L255" s="303"/>
      <c r="M255" s="303"/>
      <c r="N255" s="303"/>
      <c r="O255" s="303"/>
      <c r="P255" s="305"/>
      <c r="Q255" s="305"/>
      <c r="R255" s="303"/>
      <c r="S255" s="303"/>
      <c r="T255" s="303"/>
      <c r="U255" s="303"/>
      <c r="V255" s="303"/>
      <c r="W255" s="303"/>
      <c r="X255" s="303"/>
      <c r="Y255" s="303"/>
    </row>
    <row r="256" spans="1:25" ht="12.75">
      <c r="A256" s="303"/>
      <c r="B256" s="303"/>
      <c r="C256" s="303"/>
      <c r="D256" s="303"/>
      <c r="E256" s="303"/>
      <c r="F256" s="304"/>
      <c r="G256" s="303"/>
      <c r="H256" s="303"/>
      <c r="I256" s="303"/>
      <c r="J256" s="303"/>
      <c r="K256" s="303"/>
      <c r="L256" s="303"/>
      <c r="M256" s="303"/>
      <c r="N256" s="303"/>
      <c r="O256" s="303"/>
      <c r="P256" s="305"/>
      <c r="Q256" s="305"/>
      <c r="R256" s="303"/>
      <c r="S256" s="303"/>
      <c r="T256" s="303"/>
      <c r="U256" s="303"/>
      <c r="V256" s="303"/>
      <c r="W256" s="303"/>
      <c r="X256" s="303"/>
      <c r="Y256" s="303"/>
    </row>
    <row r="257" spans="1:25" ht="12.75">
      <c r="A257" s="303"/>
      <c r="B257" s="303"/>
      <c r="C257" s="303"/>
      <c r="D257" s="303"/>
      <c r="E257" s="303"/>
      <c r="F257" s="304"/>
      <c r="G257" s="303"/>
      <c r="H257" s="303"/>
      <c r="I257" s="303"/>
      <c r="J257" s="303"/>
      <c r="K257" s="303"/>
      <c r="L257" s="303"/>
      <c r="M257" s="303"/>
      <c r="N257" s="303"/>
      <c r="O257" s="303"/>
      <c r="P257" s="305"/>
      <c r="Q257" s="305"/>
      <c r="R257" s="303"/>
      <c r="S257" s="303"/>
      <c r="T257" s="303"/>
      <c r="U257" s="303"/>
      <c r="V257" s="303"/>
      <c r="W257" s="303"/>
      <c r="X257" s="303"/>
      <c r="Y257" s="303"/>
    </row>
    <row r="258" spans="1:25" ht="12.75">
      <c r="A258" s="303"/>
      <c r="B258" s="303"/>
      <c r="C258" s="303"/>
      <c r="D258" s="303"/>
      <c r="E258" s="303"/>
      <c r="F258" s="304"/>
      <c r="G258" s="303"/>
      <c r="H258" s="303"/>
      <c r="I258" s="303"/>
      <c r="J258" s="303"/>
      <c r="K258" s="303"/>
      <c r="L258" s="303"/>
      <c r="M258" s="303"/>
      <c r="N258" s="303"/>
      <c r="O258" s="303"/>
      <c r="P258" s="305"/>
      <c r="Q258" s="305"/>
      <c r="R258" s="303"/>
      <c r="S258" s="303"/>
      <c r="T258" s="303"/>
      <c r="U258" s="303"/>
      <c r="V258" s="303"/>
      <c r="W258" s="303"/>
      <c r="X258" s="303"/>
      <c r="Y258" s="303"/>
    </row>
    <row r="259" spans="1:25" ht="12.75">
      <c r="A259" s="303"/>
      <c r="B259" s="303"/>
      <c r="C259" s="303"/>
      <c r="D259" s="303"/>
      <c r="E259" s="303"/>
      <c r="F259" s="304"/>
      <c r="G259" s="303"/>
      <c r="H259" s="303"/>
      <c r="I259" s="303"/>
      <c r="J259" s="303"/>
      <c r="K259" s="303"/>
      <c r="L259" s="303"/>
      <c r="M259" s="303"/>
      <c r="N259" s="303"/>
      <c r="O259" s="303"/>
      <c r="P259" s="305"/>
      <c r="Q259" s="305"/>
      <c r="R259" s="303"/>
      <c r="S259" s="303"/>
      <c r="T259" s="303"/>
      <c r="U259" s="303"/>
      <c r="V259" s="303"/>
      <c r="W259" s="303"/>
      <c r="X259" s="303"/>
      <c r="Y259" s="303"/>
    </row>
    <row r="260" spans="1:25" ht="12.75">
      <c r="A260" s="303"/>
      <c r="B260" s="303"/>
      <c r="C260" s="303"/>
      <c r="D260" s="303"/>
      <c r="E260" s="303"/>
      <c r="F260" s="304"/>
      <c r="G260" s="303"/>
      <c r="H260" s="303"/>
      <c r="I260" s="303"/>
      <c r="J260" s="303"/>
      <c r="K260" s="303"/>
      <c r="L260" s="303"/>
      <c r="M260" s="303"/>
      <c r="N260" s="303"/>
      <c r="O260" s="303"/>
      <c r="P260" s="305"/>
      <c r="Q260" s="305"/>
      <c r="R260" s="303"/>
      <c r="S260" s="303"/>
      <c r="T260" s="303"/>
      <c r="U260" s="303"/>
      <c r="V260" s="303"/>
      <c r="W260" s="303"/>
      <c r="X260" s="303"/>
      <c r="Y260" s="303"/>
    </row>
    <row r="261" spans="1:25" ht="12.75">
      <c r="A261" s="303"/>
      <c r="B261" s="303"/>
      <c r="C261" s="303"/>
      <c r="D261" s="303"/>
      <c r="E261" s="303"/>
      <c r="F261" s="304"/>
      <c r="G261" s="303"/>
      <c r="H261" s="303"/>
      <c r="I261" s="303"/>
      <c r="J261" s="303"/>
      <c r="K261" s="303"/>
      <c r="L261" s="303"/>
      <c r="M261" s="303"/>
      <c r="N261" s="303"/>
      <c r="O261" s="303"/>
      <c r="P261" s="305"/>
      <c r="Q261" s="305"/>
      <c r="R261" s="303"/>
      <c r="S261" s="303"/>
      <c r="T261" s="303"/>
      <c r="U261" s="303"/>
      <c r="V261" s="303"/>
      <c r="W261" s="303"/>
      <c r="X261" s="303"/>
      <c r="Y261" s="303"/>
    </row>
    <row r="262" spans="1:25" ht="12.75">
      <c r="A262" s="303"/>
      <c r="B262" s="303"/>
      <c r="C262" s="303"/>
      <c r="D262" s="303"/>
      <c r="E262" s="303"/>
      <c r="F262" s="304"/>
      <c r="G262" s="303"/>
      <c r="H262" s="303"/>
      <c r="I262" s="303"/>
      <c r="J262" s="303"/>
      <c r="K262" s="303"/>
      <c r="L262" s="303"/>
      <c r="M262" s="303"/>
      <c r="N262" s="303"/>
      <c r="O262" s="303"/>
      <c r="P262" s="305"/>
      <c r="Q262" s="305"/>
      <c r="R262" s="303"/>
      <c r="S262" s="303"/>
      <c r="T262" s="303"/>
      <c r="U262" s="303"/>
      <c r="V262" s="303"/>
      <c r="W262" s="303"/>
      <c r="X262" s="303"/>
      <c r="Y262" s="303"/>
    </row>
    <row r="263" spans="1:25" ht="12.75">
      <c r="A263" s="303"/>
      <c r="B263" s="303"/>
      <c r="C263" s="303"/>
      <c r="D263" s="303"/>
      <c r="E263" s="303"/>
      <c r="F263" s="304"/>
      <c r="G263" s="303"/>
      <c r="H263" s="303"/>
      <c r="I263" s="303"/>
      <c r="J263" s="303"/>
      <c r="K263" s="303"/>
      <c r="L263" s="303"/>
      <c r="M263" s="303"/>
      <c r="N263" s="303"/>
      <c r="O263" s="303"/>
      <c r="P263" s="305"/>
      <c r="Q263" s="305"/>
      <c r="R263" s="303"/>
      <c r="S263" s="303"/>
      <c r="T263" s="303"/>
      <c r="U263" s="303"/>
      <c r="V263" s="303"/>
      <c r="W263" s="303"/>
      <c r="X263" s="303"/>
      <c r="Y263" s="303"/>
    </row>
    <row r="264" spans="1:25" ht="12.75">
      <c r="A264" s="303"/>
      <c r="B264" s="303"/>
      <c r="C264" s="303"/>
      <c r="D264" s="303"/>
      <c r="E264" s="303"/>
      <c r="F264" s="304"/>
      <c r="G264" s="303"/>
      <c r="H264" s="303"/>
      <c r="I264" s="303"/>
      <c r="J264" s="303"/>
      <c r="K264" s="303"/>
      <c r="L264" s="303"/>
      <c r="M264" s="303"/>
      <c r="N264" s="303"/>
      <c r="O264" s="303"/>
      <c r="P264" s="305"/>
      <c r="Q264" s="305"/>
      <c r="R264" s="303"/>
      <c r="S264" s="303"/>
      <c r="T264" s="303"/>
      <c r="U264" s="303"/>
      <c r="V264" s="303"/>
      <c r="W264" s="303"/>
      <c r="X264" s="303"/>
      <c r="Y264" s="303"/>
    </row>
    <row r="265" spans="1:25" ht="12.75">
      <c r="A265" s="303"/>
      <c r="B265" s="303"/>
      <c r="C265" s="303"/>
      <c r="D265" s="303"/>
      <c r="E265" s="303"/>
      <c r="F265" s="304"/>
      <c r="G265" s="303"/>
      <c r="H265" s="303"/>
      <c r="I265" s="303"/>
      <c r="J265" s="303"/>
      <c r="K265" s="303"/>
      <c r="L265" s="303"/>
      <c r="M265" s="303"/>
      <c r="N265" s="303"/>
      <c r="O265" s="303"/>
      <c r="P265" s="305"/>
      <c r="Q265" s="305"/>
      <c r="R265" s="303"/>
      <c r="S265" s="303"/>
      <c r="T265" s="303"/>
      <c r="U265" s="303"/>
      <c r="V265" s="303"/>
      <c r="W265" s="303"/>
      <c r="X265" s="303"/>
      <c r="Y265" s="303"/>
    </row>
    <row r="266" spans="1:25" ht="12.75">
      <c r="A266" s="303"/>
      <c r="B266" s="303"/>
      <c r="C266" s="303"/>
      <c r="D266" s="303"/>
      <c r="E266" s="303"/>
      <c r="F266" s="304"/>
      <c r="G266" s="303"/>
      <c r="H266" s="303"/>
      <c r="I266" s="303"/>
      <c r="J266" s="303"/>
      <c r="K266" s="303"/>
      <c r="L266" s="303"/>
      <c r="M266" s="303"/>
      <c r="N266" s="303"/>
      <c r="O266" s="303"/>
      <c r="P266" s="305"/>
      <c r="Q266" s="305"/>
      <c r="R266" s="303"/>
      <c r="S266" s="303"/>
      <c r="T266" s="303"/>
      <c r="U266" s="303"/>
      <c r="V266" s="303"/>
      <c r="W266" s="303"/>
      <c r="X266" s="303"/>
      <c r="Y266" s="303"/>
    </row>
    <row r="267" spans="1:25" ht="12.75">
      <c r="A267" s="303"/>
      <c r="B267" s="303"/>
      <c r="C267" s="303"/>
      <c r="D267" s="303"/>
      <c r="E267" s="303"/>
      <c r="F267" s="304"/>
      <c r="G267" s="303"/>
      <c r="H267" s="303"/>
      <c r="I267" s="303"/>
      <c r="J267" s="303"/>
      <c r="K267" s="303"/>
      <c r="L267" s="303"/>
      <c r="M267" s="303"/>
      <c r="N267" s="303"/>
      <c r="O267" s="303"/>
      <c r="P267" s="305"/>
      <c r="Q267" s="305"/>
      <c r="R267" s="303"/>
      <c r="S267" s="303"/>
      <c r="T267" s="303"/>
      <c r="U267" s="303"/>
      <c r="V267" s="303"/>
      <c r="W267" s="303"/>
      <c r="X267" s="303"/>
      <c r="Y267" s="303"/>
    </row>
    <row r="268" spans="1:25" ht="12.75">
      <c r="A268" s="303"/>
      <c r="B268" s="303"/>
      <c r="C268" s="303"/>
      <c r="D268" s="303"/>
      <c r="E268" s="303"/>
      <c r="F268" s="304"/>
      <c r="G268" s="303"/>
      <c r="H268" s="303"/>
      <c r="I268" s="303"/>
      <c r="J268" s="303"/>
      <c r="K268" s="303"/>
      <c r="L268" s="303"/>
      <c r="M268" s="303"/>
      <c r="N268" s="303"/>
      <c r="O268" s="303"/>
      <c r="P268" s="305"/>
      <c r="Q268" s="305"/>
      <c r="R268" s="303"/>
      <c r="S268" s="303"/>
      <c r="T268" s="303"/>
      <c r="U268" s="303"/>
      <c r="V268" s="303"/>
      <c r="W268" s="303"/>
      <c r="X268" s="303"/>
      <c r="Y268" s="303"/>
    </row>
    <row r="269" spans="1:25" ht="12.75">
      <c r="A269" s="303"/>
      <c r="B269" s="303"/>
      <c r="C269" s="303"/>
      <c r="D269" s="303"/>
      <c r="E269" s="303"/>
      <c r="F269" s="304"/>
      <c r="G269" s="303"/>
      <c r="H269" s="303"/>
      <c r="I269" s="303"/>
      <c r="J269" s="303"/>
      <c r="K269" s="303"/>
      <c r="L269" s="303"/>
      <c r="M269" s="303"/>
      <c r="N269" s="303"/>
      <c r="O269" s="303"/>
      <c r="P269" s="305"/>
      <c r="Q269" s="305"/>
      <c r="R269" s="303"/>
      <c r="S269" s="303"/>
      <c r="T269" s="303"/>
      <c r="U269" s="303"/>
      <c r="V269" s="303"/>
      <c r="W269" s="303"/>
      <c r="X269" s="303"/>
      <c r="Y269" s="303"/>
    </row>
    <row r="270" spans="1:25" ht="12.75">
      <c r="A270" s="303"/>
      <c r="B270" s="303"/>
      <c r="C270" s="303"/>
      <c r="D270" s="303"/>
      <c r="E270" s="303"/>
      <c r="F270" s="304"/>
      <c r="G270" s="303"/>
      <c r="H270" s="303"/>
      <c r="I270" s="303"/>
      <c r="J270" s="303"/>
      <c r="K270" s="303"/>
      <c r="L270" s="303"/>
      <c r="M270" s="303"/>
      <c r="N270" s="303"/>
      <c r="O270" s="303"/>
      <c r="P270" s="305"/>
      <c r="Q270" s="305"/>
      <c r="R270" s="303"/>
      <c r="S270" s="303"/>
      <c r="T270" s="303"/>
      <c r="U270" s="303"/>
      <c r="V270" s="303"/>
      <c r="W270" s="303"/>
      <c r="X270" s="303"/>
      <c r="Y270" s="303"/>
    </row>
    <row r="271" spans="1:25" ht="12.75">
      <c r="A271" s="303"/>
      <c r="B271" s="303"/>
      <c r="C271" s="303"/>
      <c r="D271" s="303"/>
      <c r="E271" s="303"/>
      <c r="F271" s="304"/>
      <c r="G271" s="303"/>
      <c r="H271" s="303"/>
      <c r="I271" s="303"/>
      <c r="J271" s="303"/>
      <c r="K271" s="303"/>
      <c r="L271" s="303"/>
      <c r="M271" s="303"/>
      <c r="N271" s="303"/>
      <c r="O271" s="303"/>
      <c r="P271" s="305"/>
      <c r="Q271" s="305"/>
      <c r="R271" s="303"/>
      <c r="S271" s="303"/>
      <c r="T271" s="303"/>
      <c r="U271" s="303"/>
      <c r="V271" s="303"/>
      <c r="W271" s="303"/>
      <c r="X271" s="303"/>
      <c r="Y271" s="303"/>
    </row>
    <row r="272" spans="1:25" ht="12.75">
      <c r="A272" s="303"/>
      <c r="B272" s="303"/>
      <c r="C272" s="303"/>
      <c r="D272" s="303"/>
      <c r="E272" s="303"/>
      <c r="F272" s="304"/>
      <c r="G272" s="303"/>
      <c r="H272" s="303"/>
      <c r="I272" s="303"/>
      <c r="J272" s="303"/>
      <c r="K272" s="303"/>
      <c r="L272" s="303"/>
      <c r="M272" s="303"/>
      <c r="N272" s="303"/>
      <c r="O272" s="303"/>
      <c r="P272" s="305"/>
      <c r="Q272" s="305"/>
      <c r="R272" s="303"/>
      <c r="S272" s="303"/>
      <c r="T272" s="303"/>
      <c r="U272" s="303"/>
      <c r="V272" s="303"/>
      <c r="W272" s="303"/>
      <c r="X272" s="303"/>
      <c r="Y272" s="303"/>
    </row>
    <row r="273" spans="1:25" ht="12.75">
      <c r="A273" s="303"/>
      <c r="B273" s="303"/>
      <c r="C273" s="303"/>
      <c r="D273" s="303"/>
      <c r="E273" s="303"/>
      <c r="F273" s="304"/>
      <c r="G273" s="303"/>
      <c r="H273" s="303"/>
      <c r="I273" s="303"/>
      <c r="J273" s="303"/>
      <c r="K273" s="303"/>
      <c r="L273" s="303"/>
      <c r="M273" s="303"/>
      <c r="N273" s="303"/>
      <c r="O273" s="303"/>
      <c r="P273" s="305"/>
      <c r="Q273" s="305"/>
      <c r="R273" s="303"/>
      <c r="S273" s="303"/>
      <c r="T273" s="303"/>
      <c r="U273" s="303"/>
      <c r="V273" s="303"/>
      <c r="W273" s="303"/>
      <c r="X273" s="303"/>
      <c r="Y273" s="303"/>
    </row>
    <row r="274" spans="1:25" ht="12.75">
      <c r="A274" s="303"/>
      <c r="B274" s="303"/>
      <c r="C274" s="303"/>
      <c r="D274" s="303"/>
      <c r="E274" s="303"/>
      <c r="F274" s="304"/>
      <c r="G274" s="303"/>
      <c r="H274" s="303"/>
      <c r="I274" s="303"/>
      <c r="J274" s="303"/>
      <c r="K274" s="303"/>
      <c r="L274" s="303"/>
      <c r="M274" s="303"/>
      <c r="N274" s="303"/>
      <c r="O274" s="303"/>
      <c r="P274" s="305"/>
      <c r="Q274" s="305"/>
      <c r="R274" s="303"/>
      <c r="S274" s="303"/>
      <c r="T274" s="303"/>
      <c r="U274" s="303"/>
      <c r="V274" s="303"/>
      <c r="W274" s="303"/>
      <c r="X274" s="303"/>
      <c r="Y274" s="303"/>
    </row>
    <row r="275" spans="1:25" ht="12.75">
      <c r="A275" s="303"/>
      <c r="B275" s="303"/>
      <c r="C275" s="303"/>
      <c r="D275" s="303"/>
      <c r="E275" s="303"/>
      <c r="F275" s="304"/>
      <c r="G275" s="303"/>
      <c r="H275" s="303"/>
      <c r="I275" s="303"/>
      <c r="J275" s="303"/>
      <c r="K275" s="303"/>
      <c r="L275" s="303"/>
      <c r="M275" s="303"/>
      <c r="N275" s="303"/>
      <c r="O275" s="303"/>
      <c r="P275" s="305"/>
      <c r="Q275" s="305"/>
      <c r="R275" s="303"/>
      <c r="S275" s="303"/>
      <c r="T275" s="303"/>
      <c r="U275" s="303"/>
      <c r="V275" s="303"/>
      <c r="W275" s="303"/>
      <c r="X275" s="303"/>
      <c r="Y275" s="303"/>
    </row>
    <row r="276" spans="1:25" ht="12.75">
      <c r="A276" s="303"/>
      <c r="B276" s="303"/>
      <c r="C276" s="303"/>
      <c r="D276" s="303"/>
      <c r="E276" s="303"/>
      <c r="F276" s="304"/>
      <c r="G276" s="303"/>
      <c r="H276" s="303"/>
      <c r="I276" s="303"/>
      <c r="J276" s="303"/>
      <c r="K276" s="303"/>
      <c r="L276" s="303"/>
      <c r="M276" s="303"/>
      <c r="N276" s="303"/>
      <c r="O276" s="303"/>
      <c r="P276" s="305"/>
      <c r="Q276" s="305"/>
      <c r="R276" s="303"/>
      <c r="S276" s="303"/>
      <c r="T276" s="303"/>
      <c r="U276" s="303"/>
      <c r="V276" s="303"/>
      <c r="W276" s="303"/>
      <c r="X276" s="303"/>
      <c r="Y276" s="303"/>
    </row>
    <row r="277" spans="1:25" ht="12.75">
      <c r="A277" s="303"/>
      <c r="B277" s="303"/>
      <c r="C277" s="303"/>
      <c r="D277" s="303"/>
      <c r="E277" s="303"/>
      <c r="F277" s="304"/>
      <c r="G277" s="303"/>
      <c r="H277" s="303"/>
      <c r="I277" s="303"/>
      <c r="J277" s="303"/>
      <c r="K277" s="303"/>
      <c r="L277" s="303"/>
      <c r="M277" s="303"/>
      <c r="N277" s="303"/>
      <c r="O277" s="303"/>
      <c r="P277" s="305"/>
      <c r="Q277" s="305"/>
      <c r="R277" s="303"/>
      <c r="S277" s="303"/>
      <c r="T277" s="303"/>
      <c r="U277" s="303"/>
      <c r="V277" s="303"/>
      <c r="W277" s="303"/>
      <c r="X277" s="303"/>
      <c r="Y277" s="303"/>
    </row>
    <row r="278" spans="1:25" ht="12.75">
      <c r="A278" s="303"/>
      <c r="B278" s="303"/>
      <c r="C278" s="303"/>
      <c r="D278" s="303"/>
      <c r="E278" s="303"/>
      <c r="F278" s="304"/>
      <c r="G278" s="303"/>
      <c r="H278" s="303"/>
      <c r="I278" s="303"/>
      <c r="J278" s="303"/>
      <c r="K278" s="303"/>
      <c r="L278" s="303"/>
      <c r="M278" s="303"/>
      <c r="N278" s="303"/>
      <c r="O278" s="303"/>
      <c r="P278" s="305"/>
      <c r="Q278" s="305"/>
      <c r="R278" s="303"/>
      <c r="S278" s="303"/>
      <c r="T278" s="303"/>
      <c r="U278" s="303"/>
      <c r="V278" s="303"/>
      <c r="W278" s="303"/>
      <c r="X278" s="303"/>
      <c r="Y278" s="303"/>
    </row>
    <row r="279" spans="1:25" ht="12.75">
      <c r="A279" s="303"/>
      <c r="B279" s="303"/>
      <c r="C279" s="303"/>
      <c r="D279" s="303"/>
      <c r="E279" s="303"/>
      <c r="F279" s="304"/>
      <c r="G279" s="303"/>
      <c r="H279" s="303"/>
      <c r="I279" s="303"/>
      <c r="J279" s="303"/>
      <c r="K279" s="303"/>
      <c r="L279" s="303"/>
      <c r="M279" s="303"/>
      <c r="N279" s="303"/>
      <c r="O279" s="303"/>
      <c r="P279" s="305"/>
      <c r="Q279" s="305"/>
      <c r="R279" s="303"/>
      <c r="S279" s="303"/>
      <c r="T279" s="303"/>
      <c r="U279" s="303"/>
      <c r="V279" s="303"/>
      <c r="W279" s="303"/>
      <c r="X279" s="303"/>
      <c r="Y279" s="303"/>
    </row>
    <row r="280" spans="1:25" ht="12.75">
      <c r="A280" s="303"/>
      <c r="B280" s="303"/>
      <c r="C280" s="303"/>
      <c r="D280" s="303"/>
      <c r="E280" s="303"/>
      <c r="F280" s="304"/>
      <c r="G280" s="303"/>
      <c r="H280" s="303"/>
      <c r="I280" s="303"/>
      <c r="J280" s="303"/>
      <c r="K280" s="303"/>
      <c r="L280" s="303"/>
      <c r="M280" s="303"/>
      <c r="N280" s="303"/>
      <c r="O280" s="303"/>
      <c r="P280" s="305"/>
      <c r="Q280" s="305"/>
      <c r="R280" s="303"/>
      <c r="S280" s="303"/>
      <c r="T280" s="303"/>
      <c r="U280" s="303"/>
      <c r="V280" s="303"/>
      <c r="W280" s="303"/>
      <c r="X280" s="303"/>
      <c r="Y280" s="303"/>
    </row>
    <row r="281" spans="1:25" ht="12.75">
      <c r="A281" s="303"/>
      <c r="B281" s="303"/>
      <c r="C281" s="303"/>
      <c r="D281" s="303"/>
      <c r="E281" s="303"/>
      <c r="F281" s="304"/>
      <c r="G281" s="303"/>
      <c r="H281" s="303"/>
      <c r="I281" s="303"/>
      <c r="J281" s="303"/>
      <c r="K281" s="303"/>
      <c r="L281" s="303"/>
      <c r="M281" s="303"/>
      <c r="N281" s="303"/>
      <c r="O281" s="303"/>
      <c r="P281" s="305"/>
      <c r="Q281" s="305"/>
      <c r="R281" s="303"/>
      <c r="S281" s="303"/>
      <c r="T281" s="303"/>
      <c r="U281" s="303"/>
      <c r="V281" s="303"/>
      <c r="W281" s="303"/>
      <c r="X281" s="303"/>
      <c r="Y281" s="303"/>
    </row>
    <row r="282" spans="1:25" ht="12.75">
      <c r="A282" s="303"/>
      <c r="B282" s="303"/>
      <c r="C282" s="303"/>
      <c r="D282" s="303"/>
      <c r="E282" s="303"/>
      <c r="F282" s="304"/>
      <c r="G282" s="303"/>
      <c r="H282" s="303"/>
      <c r="I282" s="303"/>
      <c r="J282" s="303"/>
      <c r="K282" s="303"/>
      <c r="L282" s="303"/>
      <c r="M282" s="303"/>
      <c r="N282" s="303"/>
      <c r="O282" s="303"/>
      <c r="P282" s="305"/>
      <c r="Q282" s="305"/>
      <c r="R282" s="303"/>
      <c r="S282" s="303"/>
      <c r="T282" s="303"/>
      <c r="U282" s="303"/>
      <c r="V282" s="303"/>
      <c r="W282" s="303"/>
      <c r="X282" s="303"/>
      <c r="Y282" s="303"/>
    </row>
    <row r="283" spans="1:25" ht="12.75">
      <c r="A283" s="303"/>
      <c r="B283" s="303"/>
      <c r="C283" s="303"/>
      <c r="D283" s="303"/>
      <c r="E283" s="303"/>
      <c r="F283" s="304"/>
      <c r="G283" s="303"/>
      <c r="H283" s="303"/>
      <c r="I283" s="303"/>
      <c r="J283" s="303"/>
      <c r="K283" s="303"/>
      <c r="L283" s="303"/>
      <c r="M283" s="303"/>
      <c r="N283" s="303"/>
      <c r="O283" s="303"/>
      <c r="P283" s="305"/>
      <c r="Q283" s="305"/>
      <c r="R283" s="303"/>
      <c r="S283" s="303"/>
      <c r="T283" s="303"/>
      <c r="U283" s="303"/>
      <c r="V283" s="303"/>
      <c r="W283" s="303"/>
      <c r="X283" s="303"/>
      <c r="Y283" s="303"/>
    </row>
    <row r="284" spans="1:25" ht="12.75">
      <c r="A284" s="303"/>
      <c r="B284" s="303"/>
      <c r="C284" s="303"/>
      <c r="D284" s="303"/>
      <c r="E284" s="303"/>
      <c r="F284" s="304"/>
      <c r="G284" s="303"/>
      <c r="H284" s="303"/>
      <c r="I284" s="303"/>
      <c r="J284" s="303"/>
      <c r="K284" s="303"/>
      <c r="L284" s="303"/>
      <c r="M284" s="303"/>
      <c r="N284" s="303"/>
      <c r="O284" s="303"/>
      <c r="P284" s="305"/>
      <c r="Q284" s="305"/>
      <c r="R284" s="303"/>
      <c r="S284" s="303"/>
      <c r="T284" s="303"/>
      <c r="U284" s="303"/>
      <c r="V284" s="303"/>
      <c r="W284" s="303"/>
      <c r="X284" s="303"/>
      <c r="Y284" s="303"/>
    </row>
    <row r="285" spans="1:25" ht="12.75">
      <c r="A285" s="303"/>
      <c r="B285" s="303"/>
      <c r="C285" s="303"/>
      <c r="D285" s="303"/>
      <c r="E285" s="303"/>
      <c r="F285" s="304"/>
      <c r="G285" s="303"/>
      <c r="H285" s="303"/>
      <c r="I285" s="303"/>
      <c r="J285" s="303"/>
      <c r="K285" s="303"/>
      <c r="L285" s="303"/>
      <c r="M285" s="303"/>
      <c r="N285" s="303"/>
      <c r="O285" s="303"/>
      <c r="P285" s="305"/>
      <c r="Q285" s="305"/>
      <c r="R285" s="303"/>
      <c r="S285" s="303"/>
      <c r="T285" s="303"/>
      <c r="U285" s="303"/>
      <c r="V285" s="303"/>
      <c r="W285" s="303"/>
      <c r="X285" s="303"/>
      <c r="Y285" s="303"/>
    </row>
    <row r="286" spans="1:25" ht="12.75">
      <c r="A286" s="303"/>
      <c r="B286" s="303"/>
      <c r="C286" s="303"/>
      <c r="D286" s="303"/>
      <c r="E286" s="303"/>
      <c r="F286" s="304"/>
      <c r="G286" s="303"/>
      <c r="H286" s="303"/>
      <c r="I286" s="303"/>
      <c r="J286" s="303"/>
      <c r="K286" s="303"/>
      <c r="L286" s="303"/>
      <c r="M286" s="303"/>
      <c r="N286" s="303"/>
      <c r="O286" s="303"/>
      <c r="P286" s="305"/>
      <c r="Q286" s="305"/>
      <c r="R286" s="303"/>
      <c r="S286" s="303"/>
      <c r="T286" s="303"/>
      <c r="U286" s="303"/>
      <c r="V286" s="303"/>
      <c r="W286" s="303"/>
      <c r="X286" s="303"/>
      <c r="Y286" s="303"/>
    </row>
    <row r="287" spans="1:25" ht="12.75">
      <c r="A287" s="303"/>
      <c r="B287" s="303"/>
      <c r="C287" s="303"/>
      <c r="D287" s="303"/>
      <c r="E287" s="303"/>
      <c r="F287" s="304"/>
      <c r="G287" s="303"/>
      <c r="H287" s="303"/>
      <c r="I287" s="303"/>
      <c r="J287" s="303"/>
      <c r="K287" s="303"/>
      <c r="L287" s="303"/>
      <c r="M287" s="303"/>
      <c r="N287" s="303"/>
      <c r="O287" s="303"/>
      <c r="P287" s="305"/>
      <c r="Q287" s="305"/>
      <c r="R287" s="303"/>
      <c r="S287" s="303"/>
      <c r="T287" s="303"/>
      <c r="U287" s="303"/>
      <c r="V287" s="303"/>
      <c r="W287" s="303"/>
      <c r="X287" s="303"/>
      <c r="Y287" s="303"/>
    </row>
    <row r="288" spans="1:25" ht="12.75">
      <c r="A288" s="303"/>
      <c r="B288" s="303"/>
      <c r="C288" s="303"/>
      <c r="D288" s="303"/>
      <c r="E288" s="303"/>
      <c r="F288" s="304"/>
      <c r="G288" s="303"/>
      <c r="H288" s="303"/>
      <c r="I288" s="303"/>
      <c r="J288" s="303"/>
      <c r="K288" s="303"/>
      <c r="L288" s="303"/>
      <c r="M288" s="303"/>
      <c r="N288" s="303"/>
      <c r="O288" s="303"/>
      <c r="P288" s="305"/>
      <c r="Q288" s="305"/>
      <c r="R288" s="303"/>
      <c r="S288" s="303"/>
      <c r="T288" s="303"/>
      <c r="U288" s="303"/>
      <c r="V288" s="303"/>
      <c r="W288" s="303"/>
      <c r="X288" s="303"/>
      <c r="Y288" s="303"/>
    </row>
    <row r="289" spans="1:25" ht="12.75">
      <c r="A289" s="303"/>
      <c r="B289" s="303"/>
      <c r="C289" s="303"/>
      <c r="D289" s="303"/>
      <c r="E289" s="303"/>
      <c r="F289" s="304"/>
      <c r="G289" s="303"/>
      <c r="H289" s="303"/>
      <c r="I289" s="303"/>
      <c r="J289" s="303"/>
      <c r="K289" s="303"/>
      <c r="L289" s="303"/>
      <c r="M289" s="303"/>
      <c r="N289" s="303"/>
      <c r="O289" s="303"/>
      <c r="P289" s="305"/>
      <c r="Q289" s="305"/>
      <c r="R289" s="303"/>
      <c r="S289" s="303"/>
      <c r="T289" s="303"/>
      <c r="U289" s="303"/>
      <c r="V289" s="303"/>
      <c r="W289" s="303"/>
      <c r="X289" s="303"/>
      <c r="Y289" s="303"/>
    </row>
    <row r="290" spans="1:25" ht="12.75">
      <c r="A290" s="303"/>
      <c r="B290" s="303"/>
      <c r="C290" s="303"/>
      <c r="D290" s="303"/>
      <c r="E290" s="303"/>
      <c r="F290" s="304"/>
      <c r="G290" s="303"/>
      <c r="H290" s="303"/>
      <c r="I290" s="303"/>
      <c r="J290" s="303"/>
      <c r="K290" s="303"/>
      <c r="L290" s="303"/>
      <c r="M290" s="303"/>
      <c r="N290" s="303"/>
      <c r="O290" s="303"/>
      <c r="P290" s="305"/>
      <c r="Q290" s="305"/>
      <c r="R290" s="303"/>
      <c r="S290" s="303"/>
      <c r="T290" s="303"/>
      <c r="U290" s="303"/>
      <c r="V290" s="303"/>
      <c r="W290" s="303"/>
      <c r="X290" s="303"/>
      <c r="Y290" s="303"/>
    </row>
    <row r="291" spans="1:25" ht="12.75">
      <c r="A291" s="303"/>
      <c r="B291" s="303"/>
      <c r="C291" s="303"/>
      <c r="D291" s="303"/>
      <c r="E291" s="303"/>
      <c r="F291" s="304"/>
      <c r="G291" s="303"/>
      <c r="H291" s="303"/>
      <c r="I291" s="303"/>
      <c r="J291" s="303"/>
      <c r="K291" s="303"/>
      <c r="L291" s="303"/>
      <c r="M291" s="303"/>
      <c r="N291" s="303"/>
      <c r="O291" s="303"/>
      <c r="P291" s="305"/>
      <c r="Q291" s="305"/>
      <c r="R291" s="303"/>
      <c r="S291" s="303"/>
      <c r="T291" s="303"/>
      <c r="U291" s="303"/>
      <c r="V291" s="303"/>
      <c r="W291" s="303"/>
      <c r="X291" s="303"/>
      <c r="Y291" s="303"/>
    </row>
    <row r="292" spans="1:25" ht="12.75">
      <c r="A292" s="303"/>
      <c r="B292" s="303"/>
      <c r="C292" s="303"/>
      <c r="D292" s="303"/>
      <c r="E292" s="303"/>
      <c r="F292" s="304"/>
      <c r="G292" s="303"/>
      <c r="H292" s="303"/>
      <c r="I292" s="303"/>
      <c r="J292" s="303"/>
      <c r="K292" s="303"/>
      <c r="L292" s="303"/>
      <c r="M292" s="303"/>
      <c r="N292" s="303"/>
      <c r="O292" s="303"/>
      <c r="P292" s="305"/>
      <c r="Q292" s="305"/>
      <c r="R292" s="303"/>
      <c r="S292" s="303"/>
      <c r="T292" s="303"/>
      <c r="U292" s="303"/>
      <c r="V292" s="303"/>
      <c r="W292" s="303"/>
      <c r="X292" s="303"/>
      <c r="Y292" s="303"/>
    </row>
    <row r="293" spans="1:25" ht="12.75">
      <c r="A293" s="303"/>
      <c r="B293" s="303"/>
      <c r="C293" s="303"/>
      <c r="D293" s="303"/>
      <c r="E293" s="303"/>
      <c r="F293" s="304"/>
      <c r="G293" s="303"/>
      <c r="H293" s="303"/>
      <c r="I293" s="303"/>
      <c r="J293" s="303"/>
      <c r="K293" s="303"/>
      <c r="L293" s="303"/>
      <c r="M293" s="303"/>
      <c r="N293" s="303"/>
      <c r="O293" s="303"/>
      <c r="P293" s="305"/>
      <c r="Q293" s="305"/>
      <c r="R293" s="303"/>
      <c r="S293" s="303"/>
      <c r="T293" s="303"/>
      <c r="U293" s="303"/>
      <c r="V293" s="303"/>
      <c r="W293" s="303"/>
      <c r="X293" s="303"/>
      <c r="Y293" s="303"/>
    </row>
    <row r="294" spans="1:25" ht="12.75">
      <c r="A294" s="303"/>
      <c r="B294" s="303"/>
      <c r="C294" s="303"/>
      <c r="D294" s="303"/>
      <c r="E294" s="303"/>
      <c r="F294" s="304"/>
      <c r="G294" s="303"/>
      <c r="H294" s="303"/>
      <c r="I294" s="303"/>
      <c r="J294" s="303"/>
      <c r="K294" s="303"/>
      <c r="L294" s="303"/>
      <c r="M294" s="303"/>
      <c r="N294" s="303"/>
      <c r="O294" s="303"/>
      <c r="P294" s="305"/>
      <c r="Q294" s="305"/>
      <c r="R294" s="303"/>
      <c r="S294" s="303"/>
      <c r="T294" s="303"/>
      <c r="U294" s="303"/>
      <c r="V294" s="303"/>
      <c r="W294" s="303"/>
      <c r="X294" s="303"/>
      <c r="Y294" s="303"/>
    </row>
    <row r="295" spans="1:25" ht="12.75">
      <c r="A295" s="303"/>
      <c r="B295" s="303"/>
      <c r="C295" s="303"/>
      <c r="D295" s="303"/>
      <c r="E295" s="303"/>
      <c r="F295" s="304"/>
      <c r="G295" s="303"/>
      <c r="H295" s="303"/>
      <c r="I295" s="303"/>
      <c r="J295" s="303"/>
      <c r="K295" s="303"/>
      <c r="L295" s="303"/>
      <c r="M295" s="303"/>
      <c r="N295" s="303"/>
      <c r="O295" s="303"/>
      <c r="P295" s="305"/>
      <c r="Q295" s="305"/>
      <c r="R295" s="303"/>
      <c r="S295" s="303"/>
      <c r="T295" s="303"/>
      <c r="U295" s="303"/>
      <c r="V295" s="303"/>
      <c r="W295" s="303"/>
      <c r="X295" s="303"/>
      <c r="Y295" s="303"/>
    </row>
    <row r="296" spans="1:25" ht="12.75">
      <c r="A296" s="303"/>
      <c r="B296" s="303"/>
      <c r="C296" s="303"/>
      <c r="D296" s="303"/>
      <c r="E296" s="303"/>
      <c r="F296" s="304"/>
      <c r="G296" s="303"/>
      <c r="H296" s="303"/>
      <c r="I296" s="303"/>
      <c r="J296" s="303"/>
      <c r="K296" s="303"/>
      <c r="L296" s="303"/>
      <c r="M296" s="303"/>
      <c r="N296" s="303"/>
      <c r="O296" s="303"/>
      <c r="P296" s="305"/>
      <c r="Q296" s="305"/>
      <c r="R296" s="303"/>
      <c r="S296" s="303"/>
      <c r="T296" s="303"/>
      <c r="U296" s="303"/>
      <c r="V296" s="303"/>
      <c r="W296" s="303"/>
      <c r="X296" s="303"/>
      <c r="Y296" s="303"/>
    </row>
    <row r="297" spans="1:25" ht="12.75">
      <c r="A297" s="303"/>
      <c r="B297" s="303"/>
      <c r="C297" s="303"/>
      <c r="D297" s="303"/>
      <c r="E297" s="303"/>
      <c r="F297" s="304"/>
      <c r="G297" s="303"/>
      <c r="H297" s="303"/>
      <c r="I297" s="303"/>
      <c r="J297" s="303"/>
      <c r="K297" s="303"/>
      <c r="L297" s="303"/>
      <c r="M297" s="303"/>
      <c r="N297" s="303"/>
      <c r="O297" s="303"/>
      <c r="P297" s="305"/>
      <c r="Q297" s="305"/>
      <c r="R297" s="303"/>
      <c r="S297" s="303"/>
      <c r="T297" s="303"/>
      <c r="U297" s="303"/>
      <c r="V297" s="303"/>
      <c r="W297" s="303"/>
      <c r="X297" s="303"/>
      <c r="Y297" s="303"/>
    </row>
    <row r="298" spans="1:25" ht="12.75">
      <c r="A298" s="303"/>
      <c r="B298" s="303"/>
      <c r="C298" s="303"/>
      <c r="D298" s="303"/>
      <c r="E298" s="303"/>
      <c r="F298" s="304"/>
      <c r="G298" s="303"/>
      <c r="H298" s="303"/>
      <c r="I298" s="303"/>
      <c r="J298" s="303"/>
      <c r="K298" s="303"/>
      <c r="L298" s="303"/>
      <c r="M298" s="303"/>
      <c r="N298" s="303"/>
      <c r="O298" s="303"/>
      <c r="P298" s="305"/>
      <c r="Q298" s="305"/>
      <c r="R298" s="303"/>
      <c r="S298" s="303"/>
      <c r="T298" s="303"/>
      <c r="U298" s="303"/>
      <c r="V298" s="303"/>
      <c r="W298" s="303"/>
      <c r="X298" s="303"/>
      <c r="Y298" s="303"/>
    </row>
    <row r="299" spans="1:25" ht="12.75">
      <c r="A299" s="303"/>
      <c r="B299" s="303"/>
      <c r="C299" s="303"/>
      <c r="D299" s="303"/>
      <c r="E299" s="303"/>
      <c r="F299" s="304"/>
      <c r="G299" s="303"/>
      <c r="H299" s="303"/>
      <c r="I299" s="303"/>
      <c r="J299" s="303"/>
      <c r="K299" s="303"/>
      <c r="L299" s="303"/>
      <c r="M299" s="303"/>
      <c r="N299" s="303"/>
      <c r="O299" s="303"/>
      <c r="P299" s="305"/>
      <c r="Q299" s="305"/>
      <c r="R299" s="303"/>
      <c r="S299" s="303"/>
      <c r="T299" s="303"/>
      <c r="U299" s="303"/>
      <c r="V299" s="303"/>
      <c r="W299" s="303"/>
      <c r="X299" s="303"/>
      <c r="Y299" s="303"/>
    </row>
    <row r="300" spans="1:25" ht="12.75">
      <c r="A300" s="303"/>
      <c r="B300" s="303"/>
      <c r="C300" s="303"/>
      <c r="D300" s="303"/>
      <c r="E300" s="303"/>
      <c r="F300" s="304"/>
      <c r="G300" s="303"/>
      <c r="H300" s="303"/>
      <c r="I300" s="303"/>
      <c r="J300" s="303"/>
      <c r="K300" s="303"/>
      <c r="L300" s="303"/>
      <c r="M300" s="303"/>
      <c r="N300" s="303"/>
      <c r="O300" s="303"/>
      <c r="P300" s="305"/>
      <c r="Q300" s="305"/>
      <c r="R300" s="303"/>
      <c r="S300" s="303"/>
      <c r="T300" s="303"/>
      <c r="U300" s="303"/>
      <c r="V300" s="303"/>
      <c r="W300" s="303"/>
      <c r="X300" s="303"/>
      <c r="Y300" s="303"/>
    </row>
    <row r="301" spans="1:25" ht="12.75">
      <c r="A301" s="303"/>
      <c r="B301" s="303"/>
      <c r="C301" s="303"/>
      <c r="D301" s="303"/>
      <c r="E301" s="303"/>
      <c r="F301" s="304"/>
      <c r="G301" s="303"/>
      <c r="H301" s="303"/>
      <c r="I301" s="303"/>
      <c r="J301" s="303"/>
      <c r="K301" s="303"/>
      <c r="L301" s="303"/>
      <c r="M301" s="303"/>
      <c r="N301" s="303"/>
      <c r="O301" s="303"/>
      <c r="P301" s="305"/>
      <c r="Q301" s="305"/>
      <c r="R301" s="303"/>
      <c r="S301" s="303"/>
      <c r="T301" s="303"/>
      <c r="U301" s="303"/>
      <c r="V301" s="303"/>
      <c r="W301" s="303"/>
      <c r="X301" s="303"/>
      <c r="Y301" s="303"/>
    </row>
    <row r="302" spans="1:25" ht="12.75">
      <c r="A302" s="303"/>
      <c r="B302" s="303"/>
      <c r="C302" s="303"/>
      <c r="D302" s="303"/>
      <c r="E302" s="303"/>
      <c r="F302" s="304"/>
      <c r="G302" s="303"/>
      <c r="H302" s="303"/>
      <c r="I302" s="303"/>
      <c r="J302" s="303"/>
      <c r="K302" s="303"/>
      <c r="L302" s="303"/>
      <c r="M302" s="303"/>
      <c r="N302" s="303"/>
      <c r="O302" s="303"/>
      <c r="P302" s="305"/>
      <c r="Q302" s="305"/>
      <c r="R302" s="303"/>
      <c r="S302" s="303"/>
      <c r="T302" s="303"/>
      <c r="U302" s="303"/>
      <c r="V302" s="303"/>
      <c r="W302" s="303"/>
      <c r="X302" s="303"/>
      <c r="Y302" s="303"/>
    </row>
    <row r="303" spans="1:25" ht="12.75">
      <c r="A303" s="303"/>
      <c r="B303" s="303"/>
      <c r="C303" s="303"/>
      <c r="D303" s="303"/>
      <c r="E303" s="303"/>
      <c r="F303" s="304"/>
      <c r="G303" s="303"/>
      <c r="H303" s="303"/>
      <c r="I303" s="303"/>
      <c r="J303" s="303"/>
      <c r="K303" s="303"/>
      <c r="L303" s="303"/>
      <c r="M303" s="303"/>
      <c r="N303" s="303"/>
      <c r="O303" s="303"/>
      <c r="P303" s="305"/>
      <c r="Q303" s="305"/>
      <c r="R303" s="303"/>
      <c r="S303" s="303"/>
      <c r="T303" s="303"/>
      <c r="U303" s="303"/>
      <c r="V303" s="303"/>
      <c r="W303" s="303"/>
      <c r="X303" s="303"/>
      <c r="Y303" s="303"/>
    </row>
    <row r="304" spans="1:25" ht="12.75">
      <c r="A304" s="303"/>
      <c r="B304" s="303"/>
      <c r="C304" s="303"/>
      <c r="D304" s="303"/>
      <c r="E304" s="303"/>
      <c r="F304" s="304"/>
      <c r="G304" s="303"/>
      <c r="H304" s="303"/>
      <c r="I304" s="303"/>
      <c r="J304" s="303"/>
      <c r="K304" s="303"/>
      <c r="L304" s="303"/>
      <c r="M304" s="303"/>
      <c r="N304" s="303"/>
      <c r="O304" s="303"/>
      <c r="P304" s="305"/>
      <c r="Q304" s="305"/>
      <c r="R304" s="303"/>
      <c r="S304" s="303"/>
      <c r="T304" s="303"/>
      <c r="U304" s="303"/>
      <c r="V304" s="303"/>
      <c r="W304" s="303"/>
      <c r="X304" s="303"/>
      <c r="Y304" s="303"/>
    </row>
    <row r="305" spans="1:25" ht="12.75">
      <c r="A305" s="303"/>
      <c r="B305" s="303"/>
      <c r="C305" s="303"/>
      <c r="D305" s="303"/>
      <c r="E305" s="303"/>
      <c r="F305" s="304"/>
      <c r="G305" s="303"/>
      <c r="H305" s="303"/>
      <c r="I305" s="303"/>
      <c r="J305" s="303"/>
      <c r="K305" s="303"/>
      <c r="L305" s="303"/>
      <c r="M305" s="303"/>
      <c r="N305" s="303"/>
      <c r="O305" s="303"/>
      <c r="P305" s="305"/>
      <c r="Q305" s="305"/>
      <c r="R305" s="303"/>
      <c r="S305" s="303"/>
      <c r="T305" s="303"/>
      <c r="U305" s="303"/>
      <c r="V305" s="303"/>
      <c r="W305" s="303"/>
      <c r="X305" s="303"/>
      <c r="Y305" s="303"/>
    </row>
    <row r="306" spans="1:25" ht="12.75">
      <c r="A306" s="303"/>
      <c r="B306" s="303"/>
      <c r="C306" s="303"/>
      <c r="D306" s="303"/>
      <c r="E306" s="303"/>
      <c r="F306" s="304"/>
      <c r="G306" s="303"/>
      <c r="H306" s="303"/>
      <c r="I306" s="303"/>
      <c r="J306" s="303"/>
      <c r="K306" s="303"/>
      <c r="L306" s="303"/>
      <c r="M306" s="303"/>
      <c r="N306" s="303"/>
      <c r="O306" s="303"/>
      <c r="P306" s="305"/>
      <c r="Q306" s="305"/>
      <c r="R306" s="303"/>
      <c r="S306" s="303"/>
      <c r="T306" s="303"/>
      <c r="U306" s="303"/>
      <c r="V306" s="303"/>
      <c r="W306" s="303"/>
      <c r="X306" s="303"/>
      <c r="Y306" s="303"/>
    </row>
    <row r="307" spans="1:25" ht="12.75">
      <c r="A307" s="303"/>
      <c r="B307" s="303"/>
      <c r="C307" s="303"/>
      <c r="D307" s="303"/>
      <c r="E307" s="303"/>
      <c r="F307" s="304"/>
      <c r="G307" s="303"/>
      <c r="H307" s="303"/>
      <c r="I307" s="303"/>
      <c r="J307" s="303"/>
      <c r="K307" s="303"/>
      <c r="L307" s="303"/>
      <c r="M307" s="303"/>
      <c r="N307" s="303"/>
      <c r="O307" s="303"/>
      <c r="P307" s="305"/>
      <c r="Q307" s="305"/>
      <c r="R307" s="303"/>
      <c r="S307" s="303"/>
      <c r="T307" s="303"/>
      <c r="U307" s="303"/>
      <c r="V307" s="303"/>
      <c r="W307" s="303"/>
      <c r="X307" s="303"/>
      <c r="Y307" s="303"/>
    </row>
    <row r="308" spans="1:25" ht="12.75">
      <c r="A308" s="303"/>
      <c r="B308" s="303"/>
      <c r="C308" s="303"/>
      <c r="D308" s="303"/>
      <c r="E308" s="303"/>
      <c r="F308" s="304"/>
      <c r="G308" s="303"/>
      <c r="H308" s="303"/>
      <c r="I308" s="303"/>
      <c r="J308" s="303"/>
      <c r="K308" s="303"/>
      <c r="L308" s="303"/>
      <c r="M308" s="303"/>
      <c r="N308" s="303"/>
      <c r="O308" s="303"/>
      <c r="P308" s="305"/>
      <c r="Q308" s="305"/>
      <c r="R308" s="303"/>
      <c r="S308" s="303"/>
      <c r="T308" s="303"/>
      <c r="U308" s="303"/>
      <c r="V308" s="303"/>
      <c r="W308" s="303"/>
      <c r="X308" s="303"/>
      <c r="Y308" s="303"/>
    </row>
    <row r="309" spans="1:25" ht="12.75">
      <c r="A309" s="303"/>
      <c r="B309" s="303"/>
      <c r="C309" s="303"/>
      <c r="D309" s="303"/>
      <c r="E309" s="303"/>
      <c r="F309" s="304"/>
      <c r="G309" s="303"/>
      <c r="H309" s="303"/>
      <c r="I309" s="303"/>
      <c r="J309" s="303"/>
      <c r="K309" s="303"/>
      <c r="L309" s="303"/>
      <c r="M309" s="303"/>
      <c r="N309" s="303"/>
      <c r="O309" s="303"/>
      <c r="P309" s="305"/>
      <c r="Q309" s="305"/>
      <c r="R309" s="303"/>
      <c r="S309" s="303"/>
      <c r="T309" s="303"/>
      <c r="U309" s="303"/>
      <c r="V309" s="303"/>
      <c r="W309" s="303"/>
      <c r="X309" s="303"/>
      <c r="Y309" s="303"/>
    </row>
    <row r="310" spans="1:25" ht="12.75">
      <c r="A310" s="303"/>
      <c r="B310" s="303"/>
      <c r="C310" s="303"/>
      <c r="D310" s="303"/>
      <c r="E310" s="303"/>
      <c r="F310" s="304"/>
      <c r="G310" s="303"/>
      <c r="H310" s="303"/>
      <c r="I310" s="303"/>
      <c r="J310" s="303"/>
      <c r="K310" s="303"/>
      <c r="L310" s="303"/>
      <c r="M310" s="303"/>
      <c r="N310" s="303"/>
      <c r="O310" s="303"/>
      <c r="P310" s="305"/>
      <c r="Q310" s="305"/>
      <c r="R310" s="303"/>
      <c r="S310" s="303"/>
      <c r="T310" s="303"/>
      <c r="U310" s="303"/>
      <c r="V310" s="303"/>
      <c r="W310" s="303"/>
      <c r="X310" s="303"/>
      <c r="Y310" s="303"/>
    </row>
    <row r="311" spans="1:25" ht="12.75">
      <c r="A311" s="303"/>
      <c r="B311" s="303"/>
      <c r="C311" s="303"/>
      <c r="D311" s="303"/>
      <c r="E311" s="303"/>
      <c r="F311" s="304"/>
      <c r="G311" s="303"/>
      <c r="H311" s="303"/>
      <c r="I311" s="303"/>
      <c r="J311" s="303"/>
      <c r="K311" s="303"/>
      <c r="L311" s="303"/>
      <c r="M311" s="303"/>
      <c r="N311" s="303"/>
      <c r="O311" s="303"/>
      <c r="P311" s="305"/>
      <c r="Q311" s="305"/>
      <c r="R311" s="303"/>
      <c r="S311" s="303"/>
      <c r="T311" s="303"/>
      <c r="U311" s="303"/>
      <c r="V311" s="303"/>
      <c r="W311" s="303"/>
      <c r="X311" s="303"/>
      <c r="Y311" s="303"/>
    </row>
    <row r="312" spans="1:25" ht="12.75">
      <c r="A312" s="303"/>
      <c r="B312" s="303"/>
      <c r="C312" s="303"/>
      <c r="D312" s="303"/>
      <c r="E312" s="303"/>
      <c r="F312" s="304"/>
      <c r="G312" s="303"/>
      <c r="H312" s="303"/>
      <c r="I312" s="303"/>
      <c r="J312" s="303"/>
      <c r="K312" s="303"/>
      <c r="L312" s="303"/>
      <c r="M312" s="303"/>
      <c r="N312" s="303"/>
      <c r="O312" s="303"/>
      <c r="P312" s="305"/>
      <c r="Q312" s="305"/>
      <c r="R312" s="303"/>
      <c r="S312" s="303"/>
      <c r="T312" s="303"/>
      <c r="U312" s="303"/>
      <c r="V312" s="303"/>
      <c r="W312" s="303"/>
      <c r="X312" s="303"/>
      <c r="Y312" s="303"/>
    </row>
    <row r="313" spans="1:25" ht="12.75">
      <c r="A313" s="303"/>
      <c r="B313" s="303"/>
      <c r="C313" s="303"/>
      <c r="D313" s="303"/>
      <c r="E313" s="303"/>
      <c r="F313" s="304"/>
      <c r="G313" s="303"/>
      <c r="H313" s="303"/>
      <c r="I313" s="303"/>
      <c r="J313" s="303"/>
      <c r="K313" s="303"/>
      <c r="L313" s="303"/>
      <c r="M313" s="303"/>
      <c r="N313" s="303"/>
      <c r="O313" s="303"/>
      <c r="P313" s="305"/>
      <c r="Q313" s="305"/>
      <c r="R313" s="303"/>
      <c r="S313" s="303"/>
      <c r="T313" s="303"/>
      <c r="U313" s="303"/>
      <c r="V313" s="303"/>
      <c r="W313" s="303"/>
      <c r="X313" s="303"/>
      <c r="Y313" s="303"/>
    </row>
    <row r="314" spans="1:25" ht="12.75">
      <c r="A314" s="303"/>
      <c r="B314" s="303"/>
      <c r="C314" s="303"/>
      <c r="D314" s="303"/>
      <c r="E314" s="303"/>
      <c r="F314" s="304"/>
      <c r="G314" s="303"/>
      <c r="H314" s="303"/>
      <c r="I314" s="303"/>
      <c r="J314" s="303"/>
      <c r="K314" s="303"/>
      <c r="L314" s="303"/>
      <c r="M314" s="303"/>
      <c r="N314" s="303"/>
      <c r="O314" s="303"/>
      <c r="P314" s="305"/>
      <c r="Q314" s="305"/>
      <c r="R314" s="303"/>
      <c r="S314" s="303"/>
      <c r="T314" s="303"/>
      <c r="U314" s="303"/>
      <c r="V314" s="303"/>
      <c r="W314" s="303"/>
      <c r="X314" s="303"/>
      <c r="Y314" s="303"/>
    </row>
    <row r="315" spans="1:25" ht="12.75">
      <c r="A315" s="303"/>
      <c r="B315" s="303"/>
      <c r="C315" s="303"/>
      <c r="D315" s="303"/>
      <c r="E315" s="303"/>
      <c r="F315" s="304"/>
      <c r="G315" s="303"/>
      <c r="H315" s="303"/>
      <c r="I315" s="303"/>
      <c r="J315" s="303"/>
      <c r="K315" s="303"/>
      <c r="L315" s="303"/>
      <c r="M315" s="303"/>
      <c r="N315" s="303"/>
      <c r="O315" s="303"/>
      <c r="P315" s="305"/>
      <c r="Q315" s="305"/>
      <c r="R315" s="303"/>
      <c r="S315" s="303"/>
      <c r="T315" s="303"/>
      <c r="U315" s="303"/>
      <c r="V315" s="303"/>
      <c r="W315" s="303"/>
      <c r="X315" s="303"/>
      <c r="Y315" s="303"/>
    </row>
    <row r="316" spans="1:25" ht="12.75">
      <c r="A316" s="303"/>
      <c r="B316" s="303"/>
      <c r="C316" s="303"/>
      <c r="D316" s="303"/>
      <c r="E316" s="303"/>
      <c r="F316" s="304"/>
      <c r="G316" s="303"/>
      <c r="H316" s="303"/>
      <c r="I316" s="303"/>
      <c r="J316" s="303"/>
      <c r="K316" s="303"/>
      <c r="L316" s="303"/>
      <c r="M316" s="303"/>
      <c r="N316" s="303"/>
      <c r="O316" s="303"/>
      <c r="P316" s="305"/>
      <c r="Q316" s="305"/>
      <c r="R316" s="303"/>
      <c r="S316" s="303"/>
      <c r="T316" s="303"/>
      <c r="U316" s="303"/>
      <c r="V316" s="303"/>
      <c r="W316" s="303"/>
      <c r="X316" s="303"/>
      <c r="Y316" s="303"/>
    </row>
    <row r="317" spans="1:25" ht="12.75">
      <c r="A317" s="303"/>
      <c r="B317" s="303"/>
      <c r="C317" s="303"/>
      <c r="D317" s="303"/>
      <c r="E317" s="303"/>
      <c r="F317" s="304"/>
      <c r="G317" s="303"/>
      <c r="H317" s="303"/>
      <c r="I317" s="303"/>
      <c r="J317" s="303"/>
      <c r="K317" s="303"/>
      <c r="L317" s="303"/>
      <c r="M317" s="303"/>
      <c r="N317" s="303"/>
      <c r="O317" s="303"/>
      <c r="P317" s="305"/>
      <c r="Q317" s="305"/>
      <c r="R317" s="303"/>
      <c r="S317" s="303"/>
      <c r="T317" s="303"/>
      <c r="U317" s="303"/>
      <c r="V317" s="303"/>
      <c r="W317" s="303"/>
      <c r="X317" s="303"/>
      <c r="Y317" s="303"/>
    </row>
    <row r="318" spans="1:25" ht="12.75">
      <c r="A318" s="303"/>
      <c r="B318" s="303"/>
      <c r="C318" s="303"/>
      <c r="D318" s="303"/>
      <c r="E318" s="303"/>
      <c r="F318" s="304"/>
      <c r="G318" s="303"/>
      <c r="H318" s="303"/>
      <c r="I318" s="303"/>
      <c r="J318" s="303"/>
      <c r="K318" s="303"/>
      <c r="L318" s="303"/>
      <c r="M318" s="303"/>
      <c r="N318" s="303"/>
      <c r="O318" s="303"/>
      <c r="P318" s="305"/>
      <c r="Q318" s="305"/>
      <c r="R318" s="303"/>
      <c r="S318" s="303"/>
      <c r="T318" s="303"/>
      <c r="U318" s="303"/>
      <c r="V318" s="303"/>
      <c r="W318" s="303"/>
      <c r="X318" s="303"/>
      <c r="Y318" s="303"/>
    </row>
    <row r="319" spans="1:25" ht="12.75">
      <c r="A319" s="303"/>
      <c r="B319" s="303"/>
      <c r="C319" s="303"/>
      <c r="D319" s="303"/>
      <c r="E319" s="303"/>
      <c r="F319" s="304"/>
      <c r="G319" s="303"/>
      <c r="H319" s="303"/>
      <c r="I319" s="303"/>
      <c r="J319" s="303"/>
      <c r="K319" s="303"/>
      <c r="L319" s="303"/>
      <c r="M319" s="303"/>
      <c r="N319" s="303"/>
      <c r="O319" s="303"/>
      <c r="P319" s="305"/>
      <c r="Q319" s="305"/>
      <c r="R319" s="303"/>
      <c r="S319" s="303"/>
      <c r="T319" s="303"/>
      <c r="U319" s="303"/>
      <c r="V319" s="303"/>
      <c r="W319" s="303"/>
      <c r="X319" s="303"/>
      <c r="Y319" s="303"/>
    </row>
    <row r="320" spans="1:25" ht="12.75">
      <c r="A320" s="303"/>
      <c r="B320" s="303"/>
      <c r="C320" s="303"/>
      <c r="D320" s="303"/>
      <c r="E320" s="303"/>
      <c r="F320" s="304"/>
      <c r="G320" s="303"/>
      <c r="H320" s="303"/>
      <c r="I320" s="303"/>
      <c r="J320" s="303"/>
      <c r="K320" s="303"/>
      <c r="L320" s="303"/>
      <c r="M320" s="303"/>
      <c r="N320" s="303"/>
      <c r="O320" s="303"/>
      <c r="P320" s="305"/>
      <c r="Q320" s="305"/>
      <c r="R320" s="303"/>
      <c r="S320" s="303"/>
      <c r="T320" s="303"/>
      <c r="U320" s="303"/>
      <c r="V320" s="303"/>
      <c r="W320" s="303"/>
      <c r="X320" s="303"/>
      <c r="Y320" s="303"/>
    </row>
    <row r="321" spans="1:25" ht="12.75">
      <c r="A321" s="303"/>
      <c r="B321" s="303"/>
      <c r="C321" s="303"/>
      <c r="D321" s="303"/>
      <c r="E321" s="303"/>
      <c r="F321" s="304"/>
      <c r="G321" s="303"/>
      <c r="H321" s="303"/>
      <c r="I321" s="303"/>
      <c r="J321" s="303"/>
      <c r="K321" s="303"/>
      <c r="L321" s="303"/>
      <c r="M321" s="303"/>
      <c r="N321" s="303"/>
      <c r="O321" s="303"/>
      <c r="P321" s="305"/>
      <c r="Q321" s="305"/>
      <c r="R321" s="303"/>
      <c r="S321" s="303"/>
      <c r="T321" s="303"/>
      <c r="U321" s="303"/>
      <c r="V321" s="303"/>
      <c r="W321" s="303"/>
      <c r="X321" s="303"/>
      <c r="Y321" s="303"/>
    </row>
    <row r="322" spans="1:25" ht="12.75">
      <c r="A322" s="303"/>
      <c r="B322" s="303"/>
      <c r="C322" s="303"/>
      <c r="D322" s="303"/>
      <c r="E322" s="303"/>
      <c r="F322" s="304"/>
      <c r="G322" s="303"/>
      <c r="H322" s="303"/>
      <c r="I322" s="303"/>
      <c r="J322" s="303"/>
      <c r="K322" s="303"/>
      <c r="L322" s="303"/>
      <c r="M322" s="303"/>
      <c r="N322" s="303"/>
      <c r="O322" s="303"/>
      <c r="P322" s="305"/>
      <c r="Q322" s="305"/>
      <c r="R322" s="303"/>
      <c r="S322" s="303"/>
      <c r="T322" s="303"/>
      <c r="U322" s="303"/>
      <c r="V322" s="303"/>
      <c r="W322" s="303"/>
      <c r="X322" s="303"/>
      <c r="Y322" s="303"/>
    </row>
    <row r="323" spans="1:25" ht="12.75">
      <c r="A323" s="303"/>
      <c r="B323" s="303"/>
      <c r="C323" s="303"/>
      <c r="D323" s="303"/>
      <c r="E323" s="303"/>
      <c r="F323" s="304"/>
      <c r="G323" s="303"/>
      <c r="H323" s="303"/>
      <c r="I323" s="303"/>
      <c r="J323" s="303"/>
      <c r="K323" s="303"/>
      <c r="L323" s="303"/>
      <c r="M323" s="303"/>
      <c r="N323" s="303"/>
      <c r="O323" s="303"/>
      <c r="P323" s="305"/>
      <c r="Q323" s="305"/>
      <c r="R323" s="303"/>
      <c r="S323" s="303"/>
      <c r="T323" s="303"/>
      <c r="U323" s="303"/>
      <c r="V323" s="303"/>
      <c r="W323" s="303"/>
      <c r="X323" s="303"/>
      <c r="Y323" s="303"/>
    </row>
    <row r="324" spans="1:25" ht="12.75">
      <c r="A324" s="303"/>
      <c r="B324" s="303"/>
      <c r="C324" s="303"/>
      <c r="D324" s="303"/>
      <c r="E324" s="303"/>
      <c r="F324" s="304"/>
      <c r="G324" s="303"/>
      <c r="H324" s="303"/>
      <c r="I324" s="303"/>
      <c r="J324" s="303"/>
      <c r="K324" s="303"/>
      <c r="L324" s="303"/>
      <c r="M324" s="303"/>
      <c r="N324" s="303"/>
      <c r="O324" s="303"/>
      <c r="P324" s="305"/>
      <c r="Q324" s="305"/>
      <c r="R324" s="303"/>
      <c r="S324" s="303"/>
      <c r="T324" s="303"/>
      <c r="U324" s="303"/>
      <c r="V324" s="303"/>
      <c r="W324" s="303"/>
      <c r="X324" s="303"/>
      <c r="Y324" s="303"/>
    </row>
    <row r="325" spans="1:25" ht="12.75">
      <c r="A325" s="303"/>
      <c r="B325" s="303"/>
      <c r="C325" s="303"/>
      <c r="D325" s="303"/>
      <c r="E325" s="303"/>
      <c r="F325" s="304"/>
      <c r="G325" s="303"/>
      <c r="H325" s="303"/>
      <c r="I325" s="303"/>
      <c r="J325" s="303"/>
      <c r="K325" s="303"/>
      <c r="L325" s="303"/>
      <c r="M325" s="303"/>
      <c r="N325" s="303"/>
      <c r="O325" s="303"/>
      <c r="P325" s="305"/>
      <c r="Q325" s="305"/>
      <c r="R325" s="303"/>
      <c r="S325" s="303"/>
      <c r="T325" s="303"/>
      <c r="U325" s="303"/>
      <c r="V325" s="303"/>
      <c r="W325" s="303"/>
      <c r="X325" s="303"/>
      <c r="Y325" s="303"/>
    </row>
    <row r="326" spans="1:25" ht="12.75">
      <c r="A326" s="303"/>
      <c r="B326" s="303"/>
      <c r="C326" s="303"/>
      <c r="D326" s="303"/>
      <c r="E326" s="303"/>
      <c r="F326" s="304"/>
      <c r="G326" s="303"/>
      <c r="H326" s="303"/>
      <c r="I326" s="303"/>
      <c r="J326" s="303"/>
      <c r="K326" s="303"/>
      <c r="L326" s="303"/>
      <c r="M326" s="303"/>
      <c r="N326" s="303"/>
      <c r="O326" s="303"/>
      <c r="P326" s="305"/>
      <c r="Q326" s="305"/>
      <c r="R326" s="303"/>
      <c r="S326" s="303"/>
      <c r="T326" s="303"/>
      <c r="U326" s="303"/>
      <c r="V326" s="303"/>
      <c r="W326" s="303"/>
      <c r="X326" s="303"/>
      <c r="Y326" s="303"/>
    </row>
    <row r="327" spans="1:25" ht="12.75">
      <c r="A327" s="303"/>
      <c r="B327" s="303"/>
      <c r="C327" s="303"/>
      <c r="D327" s="303"/>
      <c r="E327" s="303"/>
      <c r="F327" s="304"/>
      <c r="G327" s="303"/>
      <c r="H327" s="303"/>
      <c r="I327" s="303"/>
      <c r="J327" s="303"/>
      <c r="K327" s="303"/>
      <c r="L327" s="303"/>
      <c r="M327" s="303"/>
      <c r="N327" s="303"/>
      <c r="O327" s="303"/>
      <c r="P327" s="305"/>
      <c r="Q327" s="305"/>
      <c r="R327" s="303"/>
      <c r="S327" s="303"/>
      <c r="T327" s="303"/>
      <c r="U327" s="303"/>
      <c r="V327" s="303"/>
      <c r="W327" s="303"/>
      <c r="X327" s="303"/>
      <c r="Y327" s="303"/>
    </row>
    <row r="328" spans="1:25" ht="12.75">
      <c r="A328" s="303"/>
      <c r="B328" s="303"/>
      <c r="C328" s="303"/>
      <c r="D328" s="303"/>
      <c r="E328" s="303"/>
      <c r="F328" s="304"/>
      <c r="G328" s="303"/>
      <c r="H328" s="303"/>
      <c r="I328" s="303"/>
      <c r="J328" s="303"/>
      <c r="K328" s="303"/>
      <c r="L328" s="303"/>
      <c r="M328" s="303"/>
      <c r="N328" s="303"/>
      <c r="O328" s="303"/>
      <c r="P328" s="305"/>
      <c r="Q328" s="305"/>
      <c r="R328" s="303"/>
      <c r="S328" s="303"/>
      <c r="T328" s="303"/>
      <c r="U328" s="303"/>
      <c r="V328" s="303"/>
      <c r="W328" s="303"/>
      <c r="X328" s="303"/>
      <c r="Y328" s="303"/>
    </row>
    <row r="329" spans="1:25" ht="12.75">
      <c r="A329" s="303"/>
      <c r="B329" s="303"/>
      <c r="C329" s="303"/>
      <c r="D329" s="303"/>
      <c r="E329" s="303"/>
      <c r="F329" s="304"/>
      <c r="G329" s="303"/>
      <c r="H329" s="303"/>
      <c r="I329" s="303"/>
      <c r="J329" s="303"/>
      <c r="K329" s="303"/>
      <c r="L329" s="303"/>
      <c r="M329" s="303"/>
      <c r="N329" s="303"/>
      <c r="O329" s="303"/>
      <c r="P329" s="305"/>
      <c r="Q329" s="305"/>
      <c r="R329" s="303"/>
      <c r="S329" s="303"/>
      <c r="T329" s="303"/>
      <c r="U329" s="303"/>
      <c r="V329" s="303"/>
      <c r="W329" s="303"/>
      <c r="X329" s="303"/>
      <c r="Y329" s="303"/>
    </row>
    <row r="330" spans="1:25" ht="12.75">
      <c r="A330" s="303"/>
      <c r="B330" s="303"/>
      <c r="C330" s="303"/>
      <c r="D330" s="303"/>
      <c r="E330" s="303"/>
      <c r="F330" s="304"/>
      <c r="G330" s="303"/>
      <c r="H330" s="303"/>
      <c r="I330" s="303"/>
      <c r="J330" s="303"/>
      <c r="K330" s="303"/>
      <c r="L330" s="303"/>
      <c r="M330" s="303"/>
      <c r="N330" s="303"/>
      <c r="O330" s="303"/>
      <c r="P330" s="305"/>
      <c r="Q330" s="305"/>
      <c r="R330" s="303"/>
      <c r="S330" s="303"/>
      <c r="T330" s="303"/>
      <c r="U330" s="303"/>
      <c r="V330" s="303"/>
      <c r="W330" s="303"/>
      <c r="X330" s="303"/>
      <c r="Y330" s="303"/>
    </row>
    <row r="331" spans="1:25" ht="12.75">
      <c r="A331" s="303"/>
      <c r="B331" s="303"/>
      <c r="C331" s="303"/>
      <c r="D331" s="303"/>
      <c r="E331" s="303"/>
      <c r="F331" s="304"/>
      <c r="G331" s="303"/>
      <c r="H331" s="303"/>
      <c r="I331" s="303"/>
      <c r="J331" s="303"/>
      <c r="K331" s="303"/>
      <c r="L331" s="303"/>
      <c r="M331" s="303"/>
      <c r="N331" s="303"/>
      <c r="O331" s="303"/>
      <c r="P331" s="305"/>
      <c r="Q331" s="305"/>
      <c r="R331" s="303"/>
      <c r="S331" s="303"/>
      <c r="T331" s="303"/>
      <c r="U331" s="303"/>
      <c r="V331" s="303"/>
      <c r="W331" s="303"/>
      <c r="X331" s="303"/>
      <c r="Y331" s="303"/>
    </row>
    <row r="332" spans="1:25" ht="12.75">
      <c r="A332" s="303"/>
      <c r="B332" s="303"/>
      <c r="C332" s="303"/>
      <c r="D332" s="303"/>
      <c r="E332" s="303"/>
      <c r="F332" s="304"/>
      <c r="G332" s="303"/>
      <c r="H332" s="303"/>
      <c r="I332" s="303"/>
      <c r="J332" s="303"/>
      <c r="K332" s="303"/>
      <c r="L332" s="303"/>
      <c r="M332" s="303"/>
      <c r="N332" s="303"/>
      <c r="O332" s="303"/>
      <c r="P332" s="305"/>
      <c r="Q332" s="305"/>
      <c r="R332" s="303"/>
      <c r="S332" s="303"/>
      <c r="T332" s="303"/>
      <c r="U332" s="303"/>
      <c r="V332" s="303"/>
      <c r="W332" s="303"/>
      <c r="X332" s="303"/>
      <c r="Y332" s="303"/>
    </row>
    <row r="333" spans="1:25" ht="12.75">
      <c r="A333" s="303"/>
      <c r="B333" s="303"/>
      <c r="C333" s="303"/>
      <c r="D333" s="303"/>
      <c r="E333" s="303"/>
      <c r="F333" s="304"/>
      <c r="G333" s="303"/>
      <c r="H333" s="303"/>
      <c r="I333" s="303"/>
      <c r="J333" s="303"/>
      <c r="K333" s="303"/>
      <c r="L333" s="303"/>
      <c r="M333" s="303"/>
      <c r="N333" s="303"/>
      <c r="O333" s="303"/>
      <c r="P333" s="305"/>
      <c r="Q333" s="305"/>
      <c r="R333" s="303"/>
      <c r="S333" s="303"/>
      <c r="T333" s="303"/>
      <c r="U333" s="303"/>
      <c r="V333" s="303"/>
      <c r="W333" s="303"/>
      <c r="X333" s="303"/>
      <c r="Y333" s="303"/>
    </row>
    <row r="334" spans="1:25" ht="12.75">
      <c r="A334" s="303"/>
      <c r="B334" s="303"/>
      <c r="C334" s="303"/>
      <c r="D334" s="303"/>
      <c r="E334" s="303"/>
      <c r="F334" s="304"/>
      <c r="G334" s="303"/>
      <c r="H334" s="303"/>
      <c r="I334" s="303"/>
      <c r="J334" s="303"/>
      <c r="K334" s="303"/>
      <c r="L334" s="303"/>
      <c r="M334" s="303"/>
      <c r="N334" s="303"/>
      <c r="O334" s="303"/>
      <c r="P334" s="305"/>
      <c r="Q334" s="305"/>
      <c r="R334" s="303"/>
      <c r="S334" s="303"/>
      <c r="T334" s="303"/>
      <c r="U334" s="303"/>
      <c r="V334" s="303"/>
      <c r="W334" s="303"/>
      <c r="X334" s="303"/>
      <c r="Y334" s="303"/>
    </row>
    <row r="335" spans="1:25" ht="12.75">
      <c r="A335" s="303"/>
      <c r="B335" s="303"/>
      <c r="C335" s="303"/>
      <c r="D335" s="303"/>
      <c r="E335" s="303"/>
      <c r="F335" s="304"/>
      <c r="G335" s="303"/>
      <c r="H335" s="303"/>
      <c r="I335" s="303"/>
      <c r="J335" s="303"/>
      <c r="K335" s="303"/>
      <c r="L335" s="303"/>
      <c r="M335" s="303"/>
      <c r="N335" s="303"/>
      <c r="O335" s="303"/>
      <c r="P335" s="305"/>
      <c r="Q335" s="305"/>
      <c r="R335" s="303"/>
      <c r="S335" s="303"/>
      <c r="T335" s="303"/>
      <c r="U335" s="303"/>
      <c r="V335" s="303"/>
      <c r="W335" s="303"/>
      <c r="X335" s="303"/>
      <c r="Y335" s="303"/>
    </row>
    <row r="336" spans="1:25" ht="12.75">
      <c r="A336" s="303"/>
      <c r="B336" s="303"/>
      <c r="C336" s="303"/>
      <c r="D336" s="303"/>
      <c r="E336" s="303"/>
      <c r="F336" s="304"/>
      <c r="G336" s="303"/>
      <c r="H336" s="303"/>
      <c r="I336" s="303"/>
      <c r="J336" s="303"/>
      <c r="K336" s="303"/>
      <c r="L336" s="303"/>
      <c r="M336" s="303"/>
      <c r="N336" s="303"/>
      <c r="O336" s="303"/>
      <c r="P336" s="305"/>
      <c r="Q336" s="305"/>
      <c r="R336" s="303"/>
      <c r="S336" s="303"/>
      <c r="T336" s="303"/>
      <c r="U336" s="303"/>
      <c r="V336" s="303"/>
      <c r="W336" s="303"/>
      <c r="X336" s="303"/>
      <c r="Y336" s="303"/>
    </row>
    <row r="337" spans="1:25" ht="12.75">
      <c r="A337" s="303"/>
      <c r="B337" s="303"/>
      <c r="C337" s="303"/>
      <c r="D337" s="303"/>
      <c r="E337" s="303"/>
      <c r="F337" s="304"/>
      <c r="G337" s="303"/>
      <c r="H337" s="303"/>
      <c r="I337" s="303"/>
      <c r="J337" s="303"/>
      <c r="K337" s="303"/>
      <c r="L337" s="303"/>
      <c r="M337" s="303"/>
      <c r="N337" s="303"/>
      <c r="O337" s="303"/>
      <c r="P337" s="305"/>
      <c r="Q337" s="305"/>
      <c r="R337" s="303"/>
      <c r="S337" s="303"/>
      <c r="T337" s="303"/>
      <c r="U337" s="303"/>
      <c r="V337" s="303"/>
      <c r="W337" s="303"/>
      <c r="X337" s="303"/>
      <c r="Y337" s="303"/>
    </row>
    <row r="338" spans="1:25" ht="12.75">
      <c r="A338" s="303"/>
      <c r="B338" s="303"/>
      <c r="C338" s="303"/>
      <c r="D338" s="303"/>
      <c r="E338" s="303"/>
      <c r="F338" s="304"/>
      <c r="G338" s="303"/>
      <c r="H338" s="303"/>
      <c r="I338" s="303"/>
      <c r="J338" s="303"/>
      <c r="K338" s="303"/>
      <c r="L338" s="303"/>
      <c r="M338" s="303"/>
      <c r="N338" s="303"/>
      <c r="O338" s="303"/>
      <c r="P338" s="305"/>
      <c r="Q338" s="305"/>
      <c r="R338" s="303"/>
      <c r="S338" s="303"/>
      <c r="T338" s="303"/>
      <c r="U338" s="303"/>
      <c r="V338" s="303"/>
      <c r="W338" s="303"/>
      <c r="X338" s="303"/>
      <c r="Y338" s="303"/>
    </row>
    <row r="339" spans="1:25" ht="12.75">
      <c r="A339" s="303"/>
      <c r="B339" s="303"/>
      <c r="C339" s="303"/>
      <c r="D339" s="303"/>
      <c r="E339" s="303"/>
      <c r="F339" s="304"/>
      <c r="G339" s="303"/>
      <c r="H339" s="303"/>
      <c r="I339" s="303"/>
      <c r="J339" s="303"/>
      <c r="K339" s="303"/>
      <c r="L339" s="303"/>
      <c r="M339" s="303"/>
      <c r="N339" s="303"/>
      <c r="O339" s="303"/>
      <c r="P339" s="305"/>
      <c r="Q339" s="305"/>
      <c r="R339" s="303"/>
      <c r="S339" s="303"/>
      <c r="T339" s="303"/>
      <c r="U339" s="303"/>
      <c r="V339" s="303"/>
      <c r="W339" s="303"/>
      <c r="X339" s="303"/>
      <c r="Y339" s="303"/>
    </row>
    <row r="340" spans="1:25" ht="12.75">
      <c r="A340" s="303"/>
      <c r="B340" s="303"/>
      <c r="C340" s="303"/>
      <c r="D340" s="303"/>
      <c r="E340" s="303"/>
      <c r="F340" s="304"/>
      <c r="G340" s="303"/>
      <c r="H340" s="303"/>
      <c r="I340" s="303"/>
      <c r="J340" s="303"/>
      <c r="K340" s="303"/>
      <c r="L340" s="303"/>
      <c r="M340" s="303"/>
      <c r="N340" s="303"/>
      <c r="O340" s="303"/>
      <c r="P340" s="305"/>
      <c r="Q340" s="305"/>
      <c r="R340" s="303"/>
      <c r="S340" s="303"/>
      <c r="T340" s="303"/>
      <c r="U340" s="303"/>
      <c r="V340" s="303"/>
      <c r="W340" s="303"/>
      <c r="X340" s="303"/>
      <c r="Y340" s="303"/>
    </row>
    <row r="341" spans="1:25" ht="12.75">
      <c r="A341" s="303"/>
      <c r="B341" s="303"/>
      <c r="C341" s="303"/>
      <c r="D341" s="303"/>
      <c r="E341" s="303"/>
      <c r="F341" s="304"/>
      <c r="G341" s="303"/>
      <c r="H341" s="303"/>
      <c r="I341" s="303"/>
      <c r="J341" s="303"/>
      <c r="K341" s="303"/>
      <c r="L341" s="303"/>
      <c r="M341" s="303"/>
      <c r="N341" s="303"/>
      <c r="O341" s="303"/>
      <c r="P341" s="305"/>
      <c r="Q341" s="305"/>
      <c r="R341" s="303"/>
      <c r="S341" s="303"/>
      <c r="T341" s="303"/>
      <c r="U341" s="303"/>
      <c r="V341" s="303"/>
      <c r="W341" s="303"/>
      <c r="X341" s="303"/>
      <c r="Y341" s="303"/>
    </row>
    <row r="342" spans="1:25" ht="12.75">
      <c r="A342" s="303"/>
      <c r="B342" s="303"/>
      <c r="C342" s="303"/>
      <c r="D342" s="303"/>
      <c r="E342" s="303"/>
      <c r="F342" s="304"/>
      <c r="G342" s="303"/>
      <c r="H342" s="303"/>
      <c r="I342" s="303"/>
      <c r="J342" s="303"/>
      <c r="K342" s="303"/>
      <c r="L342" s="303"/>
      <c r="M342" s="303"/>
      <c r="N342" s="303"/>
      <c r="O342" s="303"/>
      <c r="P342" s="305"/>
      <c r="Q342" s="305"/>
      <c r="R342" s="303"/>
      <c r="S342" s="303"/>
      <c r="T342" s="303"/>
      <c r="U342" s="303"/>
      <c r="V342" s="303"/>
      <c r="W342" s="303"/>
      <c r="X342" s="303"/>
      <c r="Y342" s="303"/>
    </row>
    <row r="343" spans="1:25" ht="12.75">
      <c r="A343" s="303"/>
      <c r="B343" s="303"/>
      <c r="C343" s="303"/>
      <c r="D343" s="303"/>
      <c r="E343" s="303"/>
      <c r="F343" s="304"/>
      <c r="G343" s="303"/>
      <c r="H343" s="303"/>
      <c r="I343" s="303"/>
      <c r="J343" s="303"/>
      <c r="K343" s="303"/>
      <c r="L343" s="303"/>
      <c r="M343" s="303"/>
      <c r="N343" s="303"/>
      <c r="O343" s="303"/>
      <c r="P343" s="305"/>
      <c r="Q343" s="305"/>
      <c r="R343" s="303"/>
      <c r="S343" s="303"/>
      <c r="T343" s="303"/>
      <c r="U343" s="303"/>
      <c r="V343" s="303"/>
      <c r="W343" s="303"/>
      <c r="X343" s="303"/>
      <c r="Y343" s="303"/>
    </row>
    <row r="344" spans="1:25" ht="12.75">
      <c r="A344" s="303"/>
      <c r="B344" s="303"/>
      <c r="C344" s="303"/>
      <c r="D344" s="303"/>
      <c r="E344" s="303"/>
      <c r="F344" s="304"/>
      <c r="G344" s="303"/>
      <c r="H344" s="303"/>
      <c r="I344" s="303"/>
      <c r="J344" s="303"/>
      <c r="K344" s="303"/>
      <c r="L344" s="303"/>
      <c r="M344" s="303"/>
      <c r="N344" s="303"/>
      <c r="O344" s="303"/>
      <c r="P344" s="305"/>
      <c r="Q344" s="305"/>
      <c r="R344" s="303"/>
      <c r="S344" s="303"/>
      <c r="T344" s="303"/>
      <c r="U344" s="303"/>
      <c r="V344" s="303"/>
      <c r="W344" s="303"/>
      <c r="X344" s="303"/>
      <c r="Y344" s="303"/>
    </row>
    <row r="345" spans="1:25" ht="12.75">
      <c r="A345" s="303"/>
      <c r="B345" s="303"/>
      <c r="C345" s="303"/>
      <c r="D345" s="303"/>
      <c r="E345" s="303"/>
      <c r="F345" s="304"/>
      <c r="G345" s="303"/>
      <c r="H345" s="303"/>
      <c r="I345" s="303"/>
      <c r="J345" s="303"/>
      <c r="K345" s="303"/>
      <c r="L345" s="303"/>
      <c r="M345" s="303"/>
      <c r="N345" s="303"/>
      <c r="O345" s="303"/>
      <c r="P345" s="305"/>
      <c r="Q345" s="305"/>
      <c r="R345" s="303"/>
      <c r="S345" s="303"/>
      <c r="T345" s="303"/>
      <c r="U345" s="303"/>
      <c r="V345" s="303"/>
      <c r="W345" s="303"/>
      <c r="X345" s="303"/>
      <c r="Y345" s="303"/>
    </row>
    <row r="346" spans="1:25" ht="12.75">
      <c r="A346" s="303"/>
      <c r="B346" s="303"/>
      <c r="C346" s="303"/>
      <c r="D346" s="303"/>
      <c r="E346" s="303"/>
      <c r="F346" s="304"/>
      <c r="G346" s="303"/>
      <c r="H346" s="303"/>
      <c r="I346" s="303"/>
      <c r="J346" s="303"/>
      <c r="K346" s="303"/>
      <c r="L346" s="303"/>
      <c r="M346" s="303"/>
      <c r="N346" s="303"/>
      <c r="O346" s="303"/>
      <c r="P346" s="305"/>
      <c r="Q346" s="305"/>
      <c r="R346" s="303"/>
      <c r="S346" s="303"/>
      <c r="T346" s="303"/>
      <c r="U346" s="303"/>
      <c r="V346" s="303"/>
      <c r="W346" s="303"/>
      <c r="X346" s="303"/>
      <c r="Y346" s="303"/>
    </row>
    <row r="347" spans="1:25" ht="12.75">
      <c r="A347" s="303"/>
      <c r="B347" s="303"/>
      <c r="C347" s="303"/>
      <c r="D347" s="303"/>
      <c r="E347" s="303"/>
      <c r="F347" s="304"/>
      <c r="G347" s="303"/>
      <c r="H347" s="303"/>
      <c r="I347" s="303"/>
      <c r="J347" s="303"/>
      <c r="K347" s="303"/>
      <c r="L347" s="303"/>
      <c r="M347" s="303"/>
      <c r="N347" s="303"/>
      <c r="O347" s="303"/>
      <c r="P347" s="305"/>
      <c r="Q347" s="305"/>
      <c r="R347" s="303"/>
      <c r="S347" s="303"/>
      <c r="T347" s="303"/>
      <c r="U347" s="303"/>
      <c r="V347" s="303"/>
      <c r="W347" s="303"/>
      <c r="X347" s="303"/>
      <c r="Y347" s="303"/>
    </row>
    <row r="348" spans="1:25" ht="12.75">
      <c r="A348" s="303"/>
      <c r="B348" s="303"/>
      <c r="C348" s="303"/>
      <c r="D348" s="303"/>
      <c r="E348" s="303"/>
      <c r="F348" s="304"/>
      <c r="G348" s="303"/>
      <c r="H348" s="303"/>
      <c r="I348" s="303"/>
      <c r="J348" s="303"/>
      <c r="K348" s="303"/>
      <c r="L348" s="303"/>
      <c r="M348" s="303"/>
      <c r="N348" s="303"/>
      <c r="O348" s="303"/>
      <c r="P348" s="305"/>
      <c r="Q348" s="305"/>
      <c r="R348" s="303"/>
      <c r="S348" s="303"/>
      <c r="T348" s="303"/>
      <c r="U348" s="303"/>
      <c r="V348" s="303"/>
      <c r="W348" s="303"/>
      <c r="X348" s="303"/>
      <c r="Y348" s="303"/>
    </row>
    <row r="349" spans="1:25" ht="12.75">
      <c r="A349" s="303"/>
      <c r="B349" s="303"/>
      <c r="C349" s="303"/>
      <c r="D349" s="303"/>
      <c r="E349" s="303"/>
      <c r="F349" s="304"/>
      <c r="G349" s="303"/>
      <c r="H349" s="303"/>
      <c r="I349" s="303"/>
      <c r="J349" s="303"/>
      <c r="K349" s="303"/>
      <c r="L349" s="303"/>
      <c r="M349" s="303"/>
      <c r="N349" s="303"/>
      <c r="O349" s="303"/>
      <c r="P349" s="305"/>
      <c r="Q349" s="305"/>
      <c r="R349" s="303"/>
      <c r="S349" s="303"/>
      <c r="T349" s="303"/>
      <c r="U349" s="303"/>
      <c r="V349" s="303"/>
      <c r="W349" s="303"/>
      <c r="X349" s="303"/>
      <c r="Y349" s="303"/>
    </row>
    <row r="350" spans="1:25" ht="12.75">
      <c r="A350" s="303"/>
      <c r="B350" s="303"/>
      <c r="C350" s="303"/>
      <c r="D350" s="303"/>
      <c r="E350" s="303"/>
      <c r="F350" s="304"/>
      <c r="G350" s="303"/>
      <c r="H350" s="303"/>
      <c r="I350" s="303"/>
      <c r="J350" s="303"/>
      <c r="K350" s="303"/>
      <c r="L350" s="303"/>
      <c r="M350" s="303"/>
      <c r="N350" s="303"/>
      <c r="O350" s="303"/>
      <c r="P350" s="305"/>
      <c r="Q350" s="305"/>
      <c r="R350" s="303"/>
      <c r="S350" s="303"/>
      <c r="T350" s="303"/>
      <c r="U350" s="303"/>
      <c r="V350" s="303"/>
      <c r="W350" s="303"/>
      <c r="X350" s="303"/>
      <c r="Y350" s="303"/>
    </row>
    <row r="351" spans="1:25" ht="12.75">
      <c r="A351" s="303"/>
      <c r="B351" s="303"/>
      <c r="C351" s="303"/>
      <c r="D351" s="303"/>
      <c r="E351" s="303"/>
      <c r="F351" s="304"/>
      <c r="G351" s="303"/>
      <c r="H351" s="303"/>
      <c r="I351" s="303"/>
      <c r="J351" s="303"/>
      <c r="K351" s="303"/>
      <c r="L351" s="303"/>
      <c r="M351" s="303"/>
      <c r="N351" s="303"/>
      <c r="O351" s="303"/>
      <c r="P351" s="305"/>
      <c r="Q351" s="305"/>
      <c r="R351" s="303"/>
      <c r="S351" s="303"/>
      <c r="T351" s="303"/>
      <c r="U351" s="303"/>
      <c r="V351" s="303"/>
      <c r="W351" s="303"/>
      <c r="X351" s="303"/>
      <c r="Y351" s="303"/>
    </row>
    <row r="352" spans="1:25" ht="12.75">
      <c r="A352" s="303"/>
      <c r="B352" s="303"/>
      <c r="C352" s="303"/>
      <c r="D352" s="303"/>
      <c r="E352" s="303"/>
      <c r="F352" s="304"/>
      <c r="G352" s="303"/>
      <c r="H352" s="303"/>
      <c r="I352" s="303"/>
      <c r="J352" s="303"/>
      <c r="K352" s="303"/>
      <c r="L352" s="303"/>
      <c r="M352" s="303"/>
      <c r="N352" s="303"/>
      <c r="O352" s="303"/>
      <c r="P352" s="305"/>
      <c r="Q352" s="305"/>
      <c r="R352" s="303"/>
      <c r="S352" s="303"/>
      <c r="T352" s="303"/>
      <c r="U352" s="303"/>
      <c r="V352" s="303"/>
      <c r="W352" s="303"/>
      <c r="X352" s="303"/>
      <c r="Y352" s="303"/>
    </row>
    <row r="353" spans="1:25" ht="12.75">
      <c r="A353" s="303"/>
      <c r="B353" s="303"/>
      <c r="C353" s="303"/>
      <c r="D353" s="303"/>
      <c r="E353" s="303"/>
      <c r="F353" s="304"/>
      <c r="G353" s="303"/>
      <c r="H353" s="303"/>
      <c r="I353" s="303"/>
      <c r="J353" s="303"/>
      <c r="K353" s="303"/>
      <c r="L353" s="303"/>
      <c r="M353" s="303"/>
      <c r="N353" s="303"/>
      <c r="O353" s="303"/>
      <c r="P353" s="305"/>
      <c r="Q353" s="305"/>
      <c r="R353" s="303"/>
      <c r="S353" s="303"/>
      <c r="T353" s="303"/>
      <c r="U353" s="303"/>
      <c r="V353" s="303"/>
      <c r="W353" s="303"/>
      <c r="X353" s="303"/>
      <c r="Y353" s="303"/>
    </row>
    <row r="354" spans="1:25" ht="12.75">
      <c r="A354" s="303"/>
      <c r="B354" s="303"/>
      <c r="C354" s="303"/>
      <c r="D354" s="303"/>
      <c r="E354" s="303"/>
      <c r="F354" s="304"/>
      <c r="G354" s="303"/>
      <c r="H354" s="303"/>
      <c r="I354" s="303"/>
      <c r="J354" s="303"/>
      <c r="K354" s="303"/>
      <c r="L354" s="303"/>
      <c r="M354" s="303"/>
      <c r="N354" s="303"/>
      <c r="O354" s="303"/>
      <c r="P354" s="305"/>
      <c r="Q354" s="305"/>
      <c r="R354" s="303"/>
      <c r="S354" s="303"/>
      <c r="T354" s="303"/>
      <c r="U354" s="303"/>
      <c r="V354" s="303"/>
      <c r="W354" s="303"/>
      <c r="X354" s="303"/>
      <c r="Y354" s="303"/>
    </row>
    <row r="355" spans="1:25" ht="12.75">
      <c r="A355" s="303"/>
      <c r="B355" s="303"/>
      <c r="C355" s="303"/>
      <c r="D355" s="303"/>
      <c r="E355" s="303"/>
      <c r="F355" s="304"/>
      <c r="G355" s="303"/>
      <c r="H355" s="303"/>
      <c r="I355" s="303"/>
      <c r="J355" s="303"/>
      <c r="K355" s="303"/>
      <c r="L355" s="303"/>
      <c r="M355" s="303"/>
      <c r="N355" s="303"/>
      <c r="O355" s="303"/>
      <c r="P355" s="305"/>
      <c r="Q355" s="305"/>
      <c r="R355" s="303"/>
      <c r="S355" s="303"/>
      <c r="T355" s="303"/>
      <c r="U355" s="303"/>
      <c r="V355" s="303"/>
      <c r="W355" s="303"/>
      <c r="X355" s="303"/>
      <c r="Y355" s="303"/>
    </row>
    <row r="356" spans="1:25" ht="12.75">
      <c r="A356" s="303"/>
      <c r="B356" s="303"/>
      <c r="C356" s="303"/>
      <c r="D356" s="303"/>
      <c r="E356" s="303"/>
      <c r="F356" s="304"/>
      <c r="G356" s="303"/>
      <c r="H356" s="303"/>
      <c r="I356" s="303"/>
      <c r="J356" s="303"/>
      <c r="K356" s="303"/>
      <c r="L356" s="303"/>
      <c r="M356" s="303"/>
      <c r="N356" s="303"/>
      <c r="O356" s="303"/>
      <c r="P356" s="305"/>
      <c r="Q356" s="305"/>
      <c r="R356" s="303"/>
      <c r="S356" s="303"/>
      <c r="T356" s="303"/>
      <c r="U356" s="303"/>
      <c r="V356" s="303"/>
      <c r="W356" s="303"/>
      <c r="X356" s="303"/>
      <c r="Y356" s="303"/>
    </row>
    <row r="357" spans="1:25" ht="12.75">
      <c r="A357" s="303"/>
      <c r="B357" s="303"/>
      <c r="C357" s="303"/>
      <c r="D357" s="303"/>
      <c r="E357" s="303"/>
      <c r="F357" s="304"/>
      <c r="G357" s="303"/>
      <c r="H357" s="303"/>
      <c r="I357" s="303"/>
      <c r="J357" s="303"/>
      <c r="K357" s="303"/>
      <c r="L357" s="303"/>
      <c r="M357" s="303"/>
      <c r="N357" s="303"/>
      <c r="O357" s="303"/>
      <c r="P357" s="305"/>
      <c r="Q357" s="305"/>
      <c r="R357" s="303"/>
      <c r="S357" s="303"/>
      <c r="T357" s="303"/>
      <c r="U357" s="303"/>
      <c r="V357" s="303"/>
      <c r="W357" s="303"/>
      <c r="X357" s="303"/>
      <c r="Y357" s="303"/>
    </row>
    <row r="358" spans="1:25" ht="12.75">
      <c r="A358" s="303"/>
      <c r="B358" s="303"/>
      <c r="C358" s="303"/>
      <c r="D358" s="303"/>
      <c r="E358" s="303"/>
      <c r="F358" s="304"/>
      <c r="G358" s="303"/>
      <c r="H358" s="303"/>
      <c r="I358" s="303"/>
      <c r="J358" s="303"/>
      <c r="K358" s="303"/>
      <c r="L358" s="303"/>
      <c r="M358" s="303"/>
      <c r="N358" s="303"/>
      <c r="O358" s="303"/>
      <c r="P358" s="305"/>
      <c r="Q358" s="305"/>
      <c r="R358" s="303"/>
      <c r="S358" s="303"/>
      <c r="T358" s="303"/>
      <c r="U358" s="303"/>
      <c r="V358" s="303"/>
      <c r="W358" s="303"/>
      <c r="X358" s="303"/>
      <c r="Y358" s="303"/>
    </row>
    <row r="359" spans="1:25" ht="12.75">
      <c r="A359" s="303"/>
      <c r="B359" s="303"/>
      <c r="C359" s="303"/>
      <c r="D359" s="303"/>
      <c r="E359" s="303"/>
      <c r="F359" s="304"/>
      <c r="G359" s="303"/>
      <c r="H359" s="303"/>
      <c r="I359" s="303"/>
      <c r="J359" s="303"/>
      <c r="K359" s="303"/>
      <c r="L359" s="303"/>
      <c r="M359" s="303"/>
      <c r="N359" s="303"/>
      <c r="O359" s="303"/>
      <c r="P359" s="305"/>
      <c r="Q359" s="305"/>
      <c r="R359" s="303"/>
      <c r="S359" s="303"/>
      <c r="T359" s="303"/>
      <c r="U359" s="303"/>
      <c r="V359" s="303"/>
      <c r="W359" s="303"/>
      <c r="X359" s="303"/>
      <c r="Y359" s="303"/>
    </row>
    <row r="360" spans="1:25" ht="12.75">
      <c r="A360" s="303"/>
      <c r="B360" s="303"/>
      <c r="C360" s="303"/>
      <c r="D360" s="303"/>
      <c r="E360" s="303"/>
      <c r="F360" s="304"/>
      <c r="G360" s="303"/>
      <c r="H360" s="303"/>
      <c r="I360" s="303"/>
      <c r="J360" s="303"/>
      <c r="K360" s="303"/>
      <c r="L360" s="303"/>
      <c r="M360" s="303"/>
      <c r="N360" s="303"/>
      <c r="O360" s="303"/>
      <c r="P360" s="305"/>
      <c r="Q360" s="305"/>
      <c r="R360" s="303"/>
      <c r="S360" s="303"/>
      <c r="T360" s="303"/>
      <c r="U360" s="303"/>
      <c r="V360" s="303"/>
      <c r="W360" s="303"/>
      <c r="X360" s="303"/>
      <c r="Y360" s="303"/>
    </row>
    <row r="361" spans="1:25" ht="12.75">
      <c r="A361" s="303"/>
      <c r="B361" s="303"/>
      <c r="C361" s="303"/>
      <c r="D361" s="303"/>
      <c r="E361" s="303"/>
      <c r="F361" s="304"/>
      <c r="G361" s="303"/>
      <c r="H361" s="303"/>
      <c r="I361" s="303"/>
      <c r="J361" s="303"/>
      <c r="K361" s="303"/>
      <c r="L361" s="303"/>
      <c r="M361" s="303"/>
      <c r="N361" s="303"/>
      <c r="O361" s="303"/>
      <c r="P361" s="305"/>
      <c r="Q361" s="305"/>
      <c r="R361" s="303"/>
      <c r="S361" s="303"/>
      <c r="T361" s="303"/>
      <c r="U361" s="303"/>
      <c r="V361" s="303"/>
      <c r="W361" s="303"/>
      <c r="X361" s="303"/>
      <c r="Y361" s="303"/>
    </row>
    <row r="362" spans="1:25" ht="12.75">
      <c r="A362" s="303"/>
      <c r="B362" s="303"/>
      <c r="C362" s="303"/>
      <c r="D362" s="303"/>
      <c r="E362" s="303"/>
      <c r="F362" s="304"/>
      <c r="G362" s="303"/>
      <c r="H362" s="303"/>
      <c r="I362" s="303"/>
      <c r="J362" s="303"/>
      <c r="K362" s="303"/>
      <c r="L362" s="303"/>
      <c r="M362" s="303"/>
      <c r="N362" s="303"/>
      <c r="O362" s="303"/>
      <c r="P362" s="305"/>
      <c r="Q362" s="305"/>
      <c r="R362" s="303"/>
      <c r="S362" s="303"/>
      <c r="T362" s="303"/>
      <c r="U362" s="303"/>
      <c r="V362" s="303"/>
      <c r="W362" s="303"/>
      <c r="X362" s="303"/>
      <c r="Y362" s="303"/>
    </row>
    <row r="363" spans="1:25" ht="12.75">
      <c r="A363" s="303"/>
      <c r="B363" s="303"/>
      <c r="C363" s="303"/>
      <c r="D363" s="303"/>
      <c r="E363" s="303"/>
      <c r="F363" s="304"/>
      <c r="G363" s="303"/>
      <c r="H363" s="303"/>
      <c r="I363" s="303"/>
      <c r="J363" s="303"/>
      <c r="K363" s="303"/>
      <c r="L363" s="303"/>
      <c r="M363" s="303"/>
      <c r="N363" s="303"/>
      <c r="O363" s="303"/>
      <c r="P363" s="305"/>
      <c r="Q363" s="305"/>
      <c r="R363" s="303"/>
      <c r="S363" s="303"/>
      <c r="T363" s="303"/>
      <c r="U363" s="303"/>
      <c r="V363" s="303"/>
      <c r="W363" s="303"/>
      <c r="X363" s="303"/>
      <c r="Y363" s="303"/>
    </row>
    <row r="364" spans="1:25" ht="12.75">
      <c r="A364" s="303"/>
      <c r="B364" s="303"/>
      <c r="C364" s="303"/>
      <c r="D364" s="303"/>
      <c r="E364" s="303"/>
      <c r="F364" s="304"/>
      <c r="G364" s="303"/>
      <c r="H364" s="303"/>
      <c r="I364" s="303"/>
      <c r="J364" s="303"/>
      <c r="K364" s="303"/>
      <c r="L364" s="303"/>
      <c r="M364" s="303"/>
      <c r="N364" s="303"/>
      <c r="O364" s="303"/>
      <c r="P364" s="305"/>
      <c r="Q364" s="305"/>
      <c r="R364" s="303"/>
      <c r="S364" s="303"/>
      <c r="T364" s="303"/>
      <c r="U364" s="303"/>
      <c r="V364" s="303"/>
      <c r="W364" s="303"/>
      <c r="X364" s="303"/>
      <c r="Y364" s="303"/>
    </row>
    <row r="365" spans="1:25" ht="12.75">
      <c r="A365" s="303"/>
      <c r="B365" s="303"/>
      <c r="C365" s="303"/>
      <c r="D365" s="303"/>
      <c r="E365" s="303"/>
      <c r="F365" s="304"/>
      <c r="G365" s="303"/>
      <c r="H365" s="303"/>
      <c r="I365" s="303"/>
      <c r="J365" s="303"/>
      <c r="K365" s="303"/>
      <c r="L365" s="303"/>
      <c r="M365" s="303"/>
      <c r="N365" s="303"/>
      <c r="O365" s="303"/>
      <c r="P365" s="305"/>
      <c r="Q365" s="305"/>
      <c r="R365" s="303"/>
      <c r="S365" s="303"/>
      <c r="T365" s="303"/>
      <c r="U365" s="303"/>
      <c r="V365" s="303"/>
      <c r="W365" s="303"/>
      <c r="X365" s="303"/>
      <c r="Y365" s="303"/>
    </row>
    <row r="366" spans="1:25" ht="12.75">
      <c r="A366" s="303"/>
      <c r="B366" s="303"/>
      <c r="C366" s="303"/>
      <c r="D366" s="303"/>
      <c r="E366" s="303"/>
      <c r="F366" s="304"/>
      <c r="G366" s="303"/>
      <c r="H366" s="303"/>
      <c r="I366" s="303"/>
      <c r="J366" s="303"/>
      <c r="K366" s="303"/>
      <c r="L366" s="303"/>
      <c r="M366" s="303"/>
      <c r="N366" s="303"/>
      <c r="O366" s="303"/>
      <c r="P366" s="305"/>
      <c r="Q366" s="305"/>
      <c r="R366" s="303"/>
      <c r="S366" s="303"/>
      <c r="T366" s="303"/>
      <c r="U366" s="303"/>
      <c r="V366" s="303"/>
      <c r="W366" s="303"/>
      <c r="X366" s="303"/>
      <c r="Y366" s="303"/>
    </row>
    <row r="367" spans="1:25" ht="12.75">
      <c r="A367" s="303"/>
      <c r="B367" s="303"/>
      <c r="C367" s="303"/>
      <c r="D367" s="303"/>
      <c r="E367" s="303"/>
      <c r="F367" s="304"/>
      <c r="G367" s="303"/>
      <c r="H367" s="303"/>
      <c r="I367" s="303"/>
      <c r="J367" s="303"/>
      <c r="K367" s="303"/>
      <c r="L367" s="303"/>
      <c r="M367" s="303"/>
      <c r="N367" s="303"/>
      <c r="O367" s="303"/>
      <c r="P367" s="305"/>
      <c r="Q367" s="305"/>
      <c r="R367" s="303"/>
      <c r="S367" s="303"/>
      <c r="T367" s="303"/>
      <c r="U367" s="303"/>
      <c r="V367" s="303"/>
      <c r="W367" s="303"/>
      <c r="X367" s="303"/>
      <c r="Y367" s="303"/>
    </row>
    <row r="368" spans="1:25" ht="12.75">
      <c r="A368" s="303"/>
      <c r="B368" s="303"/>
      <c r="C368" s="303"/>
      <c r="D368" s="303"/>
      <c r="E368" s="303"/>
      <c r="F368" s="304"/>
      <c r="G368" s="303"/>
      <c r="H368" s="303"/>
      <c r="I368" s="303"/>
      <c r="J368" s="303"/>
      <c r="K368" s="303"/>
      <c r="L368" s="303"/>
      <c r="M368" s="303"/>
      <c r="N368" s="303"/>
      <c r="O368" s="303"/>
      <c r="P368" s="305"/>
      <c r="Q368" s="305"/>
      <c r="R368" s="303"/>
      <c r="S368" s="303"/>
      <c r="T368" s="303"/>
      <c r="U368" s="303"/>
      <c r="V368" s="303"/>
      <c r="W368" s="303"/>
      <c r="X368" s="303"/>
      <c r="Y368" s="303"/>
    </row>
    <row r="369" spans="1:25" ht="12.75">
      <c r="A369" s="303"/>
      <c r="B369" s="303"/>
      <c r="C369" s="303"/>
      <c r="D369" s="303"/>
      <c r="E369" s="303"/>
      <c r="F369" s="304"/>
      <c r="G369" s="303"/>
      <c r="H369" s="303"/>
      <c r="I369" s="303"/>
      <c r="J369" s="303"/>
      <c r="K369" s="303"/>
      <c r="L369" s="303"/>
      <c r="M369" s="303"/>
      <c r="N369" s="303"/>
      <c r="O369" s="303"/>
      <c r="P369" s="305"/>
      <c r="Q369" s="305"/>
      <c r="R369" s="303"/>
      <c r="S369" s="303"/>
      <c r="T369" s="303"/>
      <c r="U369" s="303"/>
      <c r="V369" s="303"/>
      <c r="W369" s="303"/>
      <c r="X369" s="303"/>
      <c r="Y369" s="303"/>
    </row>
    <row r="370" spans="1:25" ht="12.75">
      <c r="A370" s="303"/>
      <c r="B370" s="303"/>
      <c r="C370" s="303"/>
      <c r="D370" s="303"/>
      <c r="E370" s="303"/>
      <c r="F370" s="304"/>
      <c r="G370" s="303"/>
      <c r="H370" s="303"/>
      <c r="I370" s="303"/>
      <c r="J370" s="303"/>
      <c r="K370" s="303"/>
      <c r="L370" s="303"/>
      <c r="M370" s="303"/>
      <c r="N370" s="303"/>
      <c r="O370" s="303"/>
      <c r="P370" s="305"/>
      <c r="Q370" s="305"/>
      <c r="R370" s="303"/>
      <c r="S370" s="303"/>
      <c r="T370" s="303"/>
      <c r="U370" s="303"/>
      <c r="V370" s="303"/>
      <c r="W370" s="303"/>
      <c r="X370" s="303"/>
      <c r="Y370" s="303"/>
    </row>
    <row r="371" spans="1:25" ht="12.75">
      <c r="A371" s="303"/>
      <c r="B371" s="303"/>
      <c r="C371" s="303"/>
      <c r="D371" s="303"/>
      <c r="E371" s="303"/>
      <c r="F371" s="304"/>
      <c r="G371" s="303"/>
      <c r="H371" s="303"/>
      <c r="I371" s="303"/>
      <c r="J371" s="303"/>
      <c r="K371" s="303"/>
      <c r="L371" s="303"/>
      <c r="M371" s="303"/>
      <c r="N371" s="303"/>
      <c r="O371" s="303"/>
      <c r="P371" s="305"/>
      <c r="Q371" s="305"/>
      <c r="R371" s="303"/>
      <c r="S371" s="303"/>
      <c r="T371" s="303"/>
      <c r="U371" s="303"/>
      <c r="V371" s="303"/>
      <c r="W371" s="303"/>
      <c r="X371" s="303"/>
      <c r="Y371" s="303"/>
    </row>
    <row r="372" spans="1:25" ht="12.75">
      <c r="A372" s="303"/>
      <c r="B372" s="303"/>
      <c r="C372" s="303"/>
      <c r="D372" s="303"/>
      <c r="E372" s="303"/>
      <c r="F372" s="304"/>
      <c r="G372" s="303"/>
      <c r="H372" s="303"/>
      <c r="I372" s="303"/>
      <c r="J372" s="303"/>
      <c r="K372" s="303"/>
      <c r="L372" s="303"/>
      <c r="M372" s="303"/>
      <c r="N372" s="303"/>
      <c r="O372" s="303"/>
      <c r="P372" s="305"/>
      <c r="Q372" s="305"/>
      <c r="R372" s="303"/>
      <c r="S372" s="303"/>
      <c r="T372" s="303"/>
      <c r="U372" s="303"/>
      <c r="V372" s="303"/>
      <c r="W372" s="303"/>
      <c r="X372" s="303"/>
      <c r="Y372" s="303"/>
    </row>
    <row r="373" spans="1:25" ht="12.75">
      <c r="A373" s="303"/>
      <c r="B373" s="303"/>
      <c r="C373" s="303"/>
      <c r="D373" s="303"/>
      <c r="E373" s="303"/>
      <c r="F373" s="304"/>
      <c r="G373" s="303"/>
      <c r="H373" s="303"/>
      <c r="I373" s="303"/>
      <c r="J373" s="303"/>
      <c r="K373" s="303"/>
      <c r="L373" s="303"/>
      <c r="M373" s="303"/>
      <c r="N373" s="303"/>
      <c r="O373" s="303"/>
      <c r="P373" s="305"/>
      <c r="Q373" s="305"/>
      <c r="R373" s="303"/>
      <c r="S373" s="303"/>
      <c r="T373" s="303"/>
      <c r="U373" s="303"/>
      <c r="V373" s="303"/>
      <c r="W373" s="303"/>
      <c r="X373" s="303"/>
      <c r="Y373" s="303"/>
    </row>
    <row r="374" spans="1:25" ht="12.75">
      <c r="A374" s="303"/>
      <c r="B374" s="303"/>
      <c r="C374" s="303"/>
      <c r="D374" s="303"/>
      <c r="E374" s="303"/>
      <c r="F374" s="304"/>
      <c r="G374" s="303"/>
      <c r="H374" s="303"/>
      <c r="I374" s="303"/>
      <c r="J374" s="303"/>
      <c r="K374" s="303"/>
      <c r="L374" s="303"/>
      <c r="M374" s="303"/>
      <c r="N374" s="303"/>
      <c r="O374" s="303"/>
      <c r="P374" s="305"/>
      <c r="Q374" s="305"/>
      <c r="R374" s="303"/>
      <c r="S374" s="303"/>
      <c r="T374" s="303"/>
      <c r="U374" s="303"/>
      <c r="V374" s="303"/>
      <c r="W374" s="303"/>
      <c r="X374" s="303"/>
      <c r="Y374" s="303"/>
    </row>
    <row r="375" spans="1:25" ht="12.75">
      <c r="A375" s="303"/>
      <c r="B375" s="303"/>
      <c r="C375" s="303"/>
      <c r="D375" s="303"/>
      <c r="E375" s="303"/>
      <c r="F375" s="304"/>
      <c r="G375" s="303"/>
      <c r="H375" s="303"/>
      <c r="I375" s="303"/>
      <c r="J375" s="303"/>
      <c r="K375" s="303"/>
      <c r="L375" s="303"/>
      <c r="M375" s="303"/>
      <c r="N375" s="303"/>
      <c r="O375" s="303"/>
      <c r="P375" s="305"/>
      <c r="Q375" s="305"/>
      <c r="R375" s="303"/>
      <c r="S375" s="303"/>
      <c r="T375" s="303"/>
      <c r="U375" s="303"/>
      <c r="V375" s="303"/>
      <c r="W375" s="303"/>
      <c r="X375" s="303"/>
      <c r="Y375" s="303"/>
    </row>
    <row r="376" spans="1:25" ht="12.75">
      <c r="A376" s="303"/>
      <c r="B376" s="303"/>
      <c r="C376" s="303"/>
      <c r="D376" s="303"/>
      <c r="E376" s="303"/>
      <c r="F376" s="304"/>
      <c r="G376" s="303"/>
      <c r="H376" s="303"/>
      <c r="I376" s="303"/>
      <c r="J376" s="303"/>
      <c r="K376" s="303"/>
      <c r="L376" s="303"/>
      <c r="M376" s="303"/>
      <c r="N376" s="303"/>
      <c r="O376" s="303"/>
      <c r="P376" s="305"/>
      <c r="Q376" s="305"/>
      <c r="R376" s="303"/>
      <c r="S376" s="303"/>
      <c r="T376" s="303"/>
      <c r="U376" s="303"/>
      <c r="V376" s="303"/>
      <c r="W376" s="303"/>
      <c r="X376" s="303"/>
      <c r="Y376" s="303"/>
    </row>
    <row r="377" spans="1:25" ht="12.75">
      <c r="A377" s="303"/>
      <c r="B377" s="303"/>
      <c r="C377" s="303"/>
      <c r="D377" s="303"/>
      <c r="E377" s="303"/>
      <c r="F377" s="304"/>
      <c r="G377" s="303"/>
      <c r="H377" s="303"/>
      <c r="I377" s="303"/>
      <c r="J377" s="303"/>
      <c r="K377" s="303"/>
      <c r="L377" s="303"/>
      <c r="M377" s="303"/>
      <c r="N377" s="303"/>
      <c r="O377" s="303"/>
      <c r="P377" s="305"/>
      <c r="Q377" s="305"/>
      <c r="R377" s="303"/>
      <c r="S377" s="303"/>
      <c r="T377" s="303"/>
      <c r="U377" s="303"/>
      <c r="V377" s="303"/>
      <c r="W377" s="303"/>
      <c r="X377" s="303"/>
      <c r="Y377" s="303"/>
    </row>
    <row r="378" spans="1:25" ht="12.75">
      <c r="A378" s="303"/>
      <c r="B378" s="303"/>
      <c r="C378" s="303"/>
      <c r="D378" s="303"/>
      <c r="E378" s="303"/>
      <c r="F378" s="304"/>
      <c r="G378" s="303"/>
      <c r="H378" s="303"/>
      <c r="I378" s="303"/>
      <c r="J378" s="303"/>
      <c r="K378" s="303"/>
      <c r="L378" s="303"/>
      <c r="M378" s="303"/>
      <c r="N378" s="303"/>
      <c r="O378" s="303"/>
      <c r="P378" s="305"/>
      <c r="Q378" s="305"/>
      <c r="R378" s="303"/>
      <c r="S378" s="303"/>
      <c r="T378" s="303"/>
      <c r="U378" s="303"/>
      <c r="V378" s="303"/>
      <c r="W378" s="303"/>
      <c r="X378" s="303"/>
      <c r="Y378" s="303"/>
    </row>
    <row r="379" spans="1:25" ht="12.75">
      <c r="A379" s="303"/>
      <c r="B379" s="303"/>
      <c r="C379" s="303"/>
      <c r="D379" s="303"/>
      <c r="E379" s="303"/>
      <c r="F379" s="304"/>
      <c r="G379" s="303"/>
      <c r="H379" s="303"/>
      <c r="I379" s="303"/>
      <c r="J379" s="303"/>
      <c r="K379" s="303"/>
      <c r="L379" s="303"/>
      <c r="M379" s="303"/>
      <c r="N379" s="303"/>
      <c r="O379" s="303"/>
      <c r="P379" s="305"/>
      <c r="Q379" s="305"/>
      <c r="R379" s="303"/>
      <c r="S379" s="303"/>
      <c r="T379" s="303"/>
      <c r="U379" s="303"/>
      <c r="V379" s="303"/>
      <c r="W379" s="303"/>
      <c r="X379" s="303"/>
      <c r="Y379" s="303"/>
    </row>
    <row r="380" spans="1:25" ht="12.75">
      <c r="A380" s="303"/>
      <c r="B380" s="303"/>
      <c r="C380" s="303"/>
      <c r="D380" s="303"/>
      <c r="E380" s="303"/>
      <c r="F380" s="304"/>
      <c r="G380" s="303"/>
      <c r="H380" s="303"/>
      <c r="I380" s="303"/>
      <c r="J380" s="303"/>
      <c r="K380" s="303"/>
      <c r="L380" s="303"/>
      <c r="M380" s="303"/>
      <c r="N380" s="303"/>
      <c r="O380" s="303"/>
      <c r="P380" s="305"/>
      <c r="Q380" s="305"/>
      <c r="R380" s="303"/>
      <c r="S380" s="303"/>
      <c r="T380" s="303"/>
      <c r="U380" s="303"/>
      <c r="V380" s="303"/>
      <c r="W380" s="303"/>
      <c r="X380" s="303"/>
      <c r="Y380" s="303"/>
    </row>
    <row r="381" spans="1:25" ht="12.75">
      <c r="A381" s="303"/>
      <c r="B381" s="303"/>
      <c r="C381" s="303"/>
      <c r="D381" s="303"/>
      <c r="E381" s="303"/>
      <c r="F381" s="304"/>
      <c r="G381" s="303"/>
      <c r="H381" s="303"/>
      <c r="I381" s="303"/>
      <c r="J381" s="303"/>
      <c r="K381" s="303"/>
      <c r="L381" s="303"/>
      <c r="M381" s="303"/>
      <c r="N381" s="303"/>
      <c r="O381" s="303"/>
      <c r="P381" s="305"/>
      <c r="Q381" s="305"/>
      <c r="R381" s="303"/>
      <c r="S381" s="303"/>
      <c r="T381" s="303"/>
      <c r="U381" s="303"/>
      <c r="V381" s="303"/>
      <c r="W381" s="303"/>
      <c r="X381" s="303"/>
      <c r="Y381" s="303"/>
    </row>
    <row r="382" spans="1:25" ht="12.75">
      <c r="A382" s="303"/>
      <c r="B382" s="303"/>
      <c r="C382" s="303"/>
      <c r="D382" s="303"/>
      <c r="E382" s="303"/>
      <c r="F382" s="304"/>
      <c r="G382" s="303"/>
      <c r="H382" s="303"/>
      <c r="I382" s="303"/>
      <c r="J382" s="303"/>
      <c r="K382" s="303"/>
      <c r="L382" s="303"/>
      <c r="M382" s="303"/>
      <c r="N382" s="303"/>
      <c r="O382" s="303"/>
      <c r="P382" s="305"/>
      <c r="Q382" s="305"/>
      <c r="R382" s="303"/>
      <c r="S382" s="303"/>
      <c r="T382" s="303"/>
      <c r="U382" s="303"/>
      <c r="V382" s="303"/>
      <c r="W382" s="303"/>
      <c r="X382" s="303"/>
      <c r="Y382" s="303"/>
    </row>
    <row r="383" spans="1:25" ht="12.75">
      <c r="A383" s="303"/>
      <c r="B383" s="303"/>
      <c r="C383" s="303"/>
      <c r="D383" s="303"/>
      <c r="E383" s="303"/>
      <c r="F383" s="304"/>
      <c r="G383" s="303"/>
      <c r="H383" s="303"/>
      <c r="I383" s="303"/>
      <c r="J383" s="303"/>
      <c r="K383" s="303"/>
      <c r="L383" s="303"/>
      <c r="M383" s="303"/>
      <c r="N383" s="303"/>
      <c r="O383" s="303"/>
      <c r="P383" s="305"/>
      <c r="Q383" s="305"/>
      <c r="R383" s="303"/>
      <c r="S383" s="303"/>
      <c r="T383" s="303"/>
      <c r="U383" s="303"/>
      <c r="V383" s="303"/>
      <c r="W383" s="303"/>
      <c r="X383" s="303"/>
      <c r="Y383" s="303"/>
    </row>
    <row r="384" spans="1:25" ht="12.75">
      <c r="A384" s="303"/>
      <c r="B384" s="303"/>
      <c r="C384" s="303"/>
      <c r="D384" s="303"/>
      <c r="E384" s="303"/>
      <c r="F384" s="304"/>
      <c r="G384" s="303"/>
      <c r="H384" s="303"/>
      <c r="I384" s="303"/>
      <c r="J384" s="303"/>
      <c r="K384" s="303"/>
      <c r="L384" s="303"/>
      <c r="M384" s="303"/>
      <c r="N384" s="303"/>
      <c r="O384" s="303"/>
      <c r="P384" s="305"/>
      <c r="Q384" s="305"/>
      <c r="R384" s="303"/>
      <c r="S384" s="303"/>
      <c r="T384" s="303"/>
      <c r="U384" s="303"/>
      <c r="V384" s="303"/>
      <c r="W384" s="303"/>
      <c r="X384" s="303"/>
      <c r="Y384" s="303"/>
    </row>
    <row r="385" spans="1:25" ht="12.75">
      <c r="A385" s="303"/>
      <c r="B385" s="303"/>
      <c r="C385" s="303"/>
      <c r="D385" s="303"/>
      <c r="E385" s="303"/>
      <c r="F385" s="304"/>
      <c r="G385" s="303"/>
      <c r="H385" s="303"/>
      <c r="I385" s="303"/>
      <c r="J385" s="303"/>
      <c r="K385" s="303"/>
      <c r="L385" s="303"/>
      <c r="M385" s="303"/>
      <c r="N385" s="303"/>
      <c r="O385" s="303"/>
      <c r="P385" s="305"/>
      <c r="Q385" s="305"/>
      <c r="R385" s="303"/>
      <c r="S385" s="303"/>
      <c r="T385" s="303"/>
      <c r="U385" s="303"/>
      <c r="V385" s="303"/>
      <c r="W385" s="303"/>
      <c r="X385" s="303"/>
      <c r="Y385" s="303"/>
    </row>
    <row r="386" spans="1:25" ht="12.75">
      <c r="A386" s="303"/>
      <c r="B386" s="303"/>
      <c r="C386" s="303"/>
      <c r="D386" s="303"/>
      <c r="E386" s="303"/>
      <c r="F386" s="304"/>
      <c r="G386" s="303"/>
      <c r="H386" s="303"/>
      <c r="I386" s="303"/>
      <c r="J386" s="303"/>
      <c r="K386" s="303"/>
      <c r="L386" s="303"/>
      <c r="M386" s="303"/>
      <c r="N386" s="303"/>
      <c r="O386" s="303"/>
      <c r="P386" s="305"/>
      <c r="Q386" s="305"/>
      <c r="R386" s="303"/>
      <c r="S386" s="303"/>
      <c r="T386" s="303"/>
      <c r="U386" s="303"/>
      <c r="V386" s="303"/>
      <c r="W386" s="303"/>
      <c r="X386" s="303"/>
      <c r="Y386" s="303"/>
    </row>
    <row r="387" spans="1:25" ht="12.75">
      <c r="A387" s="303"/>
      <c r="B387" s="303"/>
      <c r="C387" s="303"/>
      <c r="D387" s="303"/>
      <c r="E387" s="303"/>
      <c r="F387" s="304"/>
      <c r="G387" s="303"/>
      <c r="H387" s="303"/>
      <c r="I387" s="303"/>
      <c r="J387" s="303"/>
      <c r="K387" s="303"/>
      <c r="L387" s="303"/>
      <c r="M387" s="303"/>
      <c r="N387" s="303"/>
      <c r="O387" s="303"/>
      <c r="P387" s="305"/>
      <c r="Q387" s="305"/>
      <c r="R387" s="303"/>
      <c r="S387" s="303"/>
      <c r="T387" s="303"/>
      <c r="U387" s="303"/>
      <c r="V387" s="303"/>
      <c r="W387" s="303"/>
      <c r="X387" s="303"/>
      <c r="Y387" s="303"/>
    </row>
    <row r="388" spans="1:25" ht="12.75">
      <c r="A388" s="303"/>
      <c r="B388" s="303"/>
      <c r="C388" s="303"/>
      <c r="D388" s="303"/>
      <c r="E388" s="303"/>
      <c r="F388" s="304"/>
      <c r="G388" s="303"/>
      <c r="H388" s="303"/>
      <c r="I388" s="303"/>
      <c r="J388" s="303"/>
      <c r="K388" s="303"/>
      <c r="L388" s="303"/>
      <c r="M388" s="303"/>
      <c r="N388" s="303"/>
      <c r="O388" s="303"/>
      <c r="P388" s="305"/>
      <c r="Q388" s="305"/>
      <c r="R388" s="303"/>
      <c r="S388" s="303"/>
      <c r="T388" s="303"/>
      <c r="U388" s="303"/>
      <c r="V388" s="303"/>
      <c r="W388" s="303"/>
      <c r="X388" s="303"/>
      <c r="Y388" s="303"/>
    </row>
    <row r="389" spans="1:25" ht="12.75">
      <c r="A389" s="303"/>
      <c r="B389" s="303"/>
      <c r="C389" s="303"/>
      <c r="D389" s="303"/>
      <c r="E389" s="303"/>
      <c r="F389" s="304"/>
      <c r="G389" s="303"/>
      <c r="H389" s="303"/>
      <c r="I389" s="303"/>
      <c r="J389" s="303"/>
      <c r="K389" s="303"/>
      <c r="L389" s="303"/>
      <c r="M389" s="303"/>
      <c r="N389" s="303"/>
      <c r="O389" s="303"/>
      <c r="P389" s="305"/>
      <c r="Q389" s="305"/>
      <c r="R389" s="303"/>
      <c r="S389" s="303"/>
      <c r="T389" s="303"/>
      <c r="U389" s="303"/>
      <c r="V389" s="303"/>
      <c r="W389" s="303"/>
      <c r="X389" s="303"/>
      <c r="Y389" s="303"/>
    </row>
    <row r="390" spans="1:25" ht="12.75">
      <c r="A390" s="303"/>
      <c r="B390" s="303"/>
      <c r="C390" s="303"/>
      <c r="D390" s="303"/>
      <c r="E390" s="303"/>
      <c r="F390" s="304"/>
      <c r="G390" s="303"/>
      <c r="H390" s="303"/>
      <c r="I390" s="303"/>
      <c r="J390" s="303"/>
      <c r="K390" s="303"/>
      <c r="L390" s="303"/>
      <c r="M390" s="303"/>
      <c r="N390" s="303"/>
      <c r="O390" s="303"/>
      <c r="P390" s="305"/>
      <c r="Q390" s="305"/>
      <c r="R390" s="303"/>
      <c r="S390" s="303"/>
      <c r="T390" s="303"/>
      <c r="U390" s="303"/>
      <c r="V390" s="303"/>
      <c r="W390" s="303"/>
      <c r="X390" s="303"/>
      <c r="Y390" s="303"/>
    </row>
    <row r="391" spans="1:25" ht="12.75">
      <c r="A391" s="303"/>
      <c r="B391" s="303"/>
      <c r="C391" s="303"/>
      <c r="D391" s="303"/>
      <c r="E391" s="303"/>
      <c r="F391" s="304"/>
      <c r="G391" s="303"/>
      <c r="H391" s="303"/>
      <c r="I391" s="303"/>
      <c r="J391" s="303"/>
      <c r="K391" s="303"/>
      <c r="L391" s="303"/>
      <c r="M391" s="303"/>
      <c r="N391" s="303"/>
      <c r="O391" s="303"/>
      <c r="P391" s="305"/>
      <c r="Q391" s="305"/>
      <c r="R391" s="303"/>
      <c r="S391" s="303"/>
      <c r="T391" s="303"/>
      <c r="U391" s="303"/>
      <c r="V391" s="303"/>
      <c r="W391" s="303"/>
      <c r="X391" s="303"/>
      <c r="Y391" s="303"/>
    </row>
    <row r="392" spans="1:25" ht="12.75">
      <c r="A392" s="303"/>
      <c r="B392" s="303"/>
      <c r="C392" s="303"/>
      <c r="D392" s="303"/>
      <c r="E392" s="303"/>
      <c r="F392" s="304"/>
      <c r="G392" s="303"/>
      <c r="H392" s="303"/>
      <c r="I392" s="303"/>
      <c r="J392" s="303"/>
      <c r="K392" s="303"/>
      <c r="L392" s="303"/>
      <c r="M392" s="303"/>
      <c r="N392" s="303"/>
      <c r="O392" s="303"/>
      <c r="P392" s="305"/>
      <c r="Q392" s="305"/>
      <c r="R392" s="303"/>
      <c r="S392" s="303"/>
      <c r="T392" s="303"/>
      <c r="U392" s="303"/>
      <c r="V392" s="303"/>
      <c r="W392" s="303"/>
      <c r="X392" s="303"/>
      <c r="Y392" s="303"/>
    </row>
    <row r="393" spans="1:25" ht="12.75">
      <c r="A393" s="303"/>
      <c r="B393" s="303"/>
      <c r="C393" s="303"/>
      <c r="D393" s="303"/>
      <c r="E393" s="303"/>
      <c r="F393" s="304"/>
      <c r="G393" s="303"/>
      <c r="H393" s="303"/>
      <c r="I393" s="303"/>
      <c r="J393" s="303"/>
      <c r="K393" s="303"/>
      <c r="L393" s="303"/>
      <c r="M393" s="303"/>
      <c r="N393" s="303"/>
      <c r="O393" s="303"/>
      <c r="P393" s="305"/>
      <c r="Q393" s="305"/>
      <c r="R393" s="303"/>
      <c r="S393" s="303"/>
      <c r="T393" s="303"/>
      <c r="U393" s="303"/>
      <c r="V393" s="303"/>
      <c r="W393" s="303"/>
      <c r="X393" s="303"/>
      <c r="Y393" s="303"/>
    </row>
    <row r="394" spans="1:25" ht="12.75">
      <c r="A394" s="303"/>
      <c r="B394" s="303"/>
      <c r="C394" s="303"/>
      <c r="D394" s="303"/>
      <c r="E394" s="303"/>
      <c r="F394" s="304"/>
      <c r="G394" s="303"/>
      <c r="H394" s="303"/>
      <c r="I394" s="303"/>
      <c r="J394" s="303"/>
      <c r="K394" s="303"/>
      <c r="L394" s="303"/>
      <c r="M394" s="303"/>
      <c r="N394" s="303"/>
      <c r="O394" s="303"/>
      <c r="P394" s="305"/>
      <c r="Q394" s="305"/>
      <c r="R394" s="303"/>
      <c r="S394" s="303"/>
      <c r="T394" s="303"/>
      <c r="U394" s="303"/>
      <c r="V394" s="303"/>
      <c r="W394" s="303"/>
      <c r="X394" s="303"/>
      <c r="Y394" s="303"/>
    </row>
    <row r="395" spans="1:25" ht="12.75">
      <c r="A395" s="303"/>
      <c r="B395" s="303"/>
      <c r="C395" s="303"/>
      <c r="D395" s="303"/>
      <c r="E395" s="303"/>
      <c r="F395" s="304"/>
      <c r="G395" s="303"/>
      <c r="H395" s="303"/>
      <c r="I395" s="303"/>
      <c r="J395" s="303"/>
      <c r="K395" s="303"/>
      <c r="L395" s="303"/>
      <c r="M395" s="303"/>
      <c r="N395" s="303"/>
      <c r="O395" s="303"/>
      <c r="P395" s="305"/>
      <c r="Q395" s="305"/>
      <c r="R395" s="303"/>
      <c r="S395" s="303"/>
      <c r="T395" s="303"/>
      <c r="U395" s="303"/>
      <c r="V395" s="303"/>
      <c r="W395" s="303"/>
      <c r="X395" s="303"/>
      <c r="Y395" s="303"/>
    </row>
    <row r="396" spans="1:25" ht="12.75">
      <c r="A396" s="303"/>
      <c r="B396" s="303"/>
      <c r="C396" s="303"/>
      <c r="D396" s="303"/>
      <c r="E396" s="303"/>
      <c r="F396" s="304"/>
      <c r="G396" s="303"/>
      <c r="H396" s="303"/>
      <c r="I396" s="303"/>
      <c r="J396" s="303"/>
      <c r="K396" s="303"/>
      <c r="L396" s="303"/>
      <c r="M396" s="303"/>
      <c r="N396" s="303"/>
      <c r="O396" s="303"/>
      <c r="P396" s="305"/>
      <c r="Q396" s="305"/>
      <c r="R396" s="303"/>
      <c r="S396" s="303"/>
      <c r="T396" s="303"/>
      <c r="U396" s="303"/>
      <c r="V396" s="303"/>
      <c r="W396" s="303"/>
      <c r="X396" s="303"/>
      <c r="Y396" s="303"/>
    </row>
    <row r="397" spans="1:25" ht="12.75">
      <c r="A397" s="303"/>
      <c r="B397" s="303"/>
      <c r="C397" s="303"/>
      <c r="D397" s="303"/>
      <c r="E397" s="303"/>
      <c r="F397" s="304"/>
      <c r="G397" s="303"/>
      <c r="H397" s="303"/>
      <c r="I397" s="303"/>
      <c r="J397" s="303"/>
      <c r="K397" s="303"/>
      <c r="L397" s="303"/>
      <c r="M397" s="303"/>
      <c r="N397" s="303"/>
      <c r="O397" s="303"/>
      <c r="P397" s="305"/>
      <c r="Q397" s="305"/>
      <c r="R397" s="303"/>
      <c r="S397" s="303"/>
      <c r="T397" s="303"/>
      <c r="U397" s="303"/>
      <c r="V397" s="303"/>
      <c r="W397" s="303"/>
      <c r="X397" s="303"/>
      <c r="Y397" s="303"/>
    </row>
    <row r="398" spans="1:25" ht="12.75">
      <c r="A398" s="303"/>
      <c r="B398" s="303"/>
      <c r="C398" s="303"/>
      <c r="D398" s="303"/>
      <c r="E398" s="303"/>
      <c r="F398" s="304"/>
      <c r="G398" s="303"/>
      <c r="H398" s="303"/>
      <c r="I398" s="303"/>
      <c r="J398" s="303"/>
      <c r="K398" s="303"/>
      <c r="L398" s="303"/>
      <c r="M398" s="303"/>
      <c r="N398" s="303"/>
      <c r="O398" s="303"/>
      <c r="P398" s="305"/>
      <c r="Q398" s="305"/>
      <c r="R398" s="303"/>
      <c r="S398" s="303"/>
      <c r="T398" s="303"/>
      <c r="U398" s="303"/>
      <c r="V398" s="303"/>
      <c r="W398" s="303"/>
      <c r="X398" s="303"/>
      <c r="Y398" s="303"/>
    </row>
    <row r="399" spans="1:25" ht="12.75">
      <c r="A399" s="303"/>
      <c r="B399" s="303"/>
      <c r="C399" s="303"/>
      <c r="D399" s="303"/>
      <c r="E399" s="303"/>
      <c r="F399" s="304"/>
      <c r="G399" s="303"/>
      <c r="H399" s="303"/>
      <c r="I399" s="303"/>
      <c r="J399" s="303"/>
      <c r="K399" s="303"/>
      <c r="L399" s="303"/>
      <c r="M399" s="303"/>
      <c r="N399" s="303"/>
      <c r="O399" s="303"/>
      <c r="P399" s="305"/>
      <c r="Q399" s="305"/>
      <c r="R399" s="303"/>
      <c r="S399" s="303"/>
      <c r="T399" s="303"/>
      <c r="U399" s="303"/>
      <c r="V399" s="303"/>
      <c r="W399" s="303"/>
      <c r="X399" s="303"/>
      <c r="Y399" s="303"/>
    </row>
    <row r="400" spans="1:25" ht="12.75">
      <c r="A400" s="303"/>
      <c r="B400" s="303"/>
      <c r="C400" s="303"/>
      <c r="D400" s="303"/>
      <c r="E400" s="303"/>
      <c r="F400" s="304"/>
      <c r="G400" s="303"/>
      <c r="H400" s="303"/>
      <c r="I400" s="303"/>
      <c r="J400" s="303"/>
      <c r="K400" s="303"/>
      <c r="L400" s="303"/>
      <c r="M400" s="303"/>
      <c r="N400" s="303"/>
      <c r="O400" s="303"/>
      <c r="P400" s="305"/>
      <c r="Q400" s="305"/>
      <c r="R400" s="303"/>
      <c r="S400" s="303"/>
      <c r="T400" s="303"/>
      <c r="U400" s="303"/>
      <c r="V400" s="303"/>
      <c r="W400" s="303"/>
      <c r="X400" s="303"/>
      <c r="Y400" s="303"/>
    </row>
    <row r="401" spans="1:25" ht="12.75">
      <c r="A401" s="303"/>
      <c r="B401" s="303"/>
      <c r="C401" s="303"/>
      <c r="D401" s="303"/>
      <c r="E401" s="303"/>
      <c r="F401" s="304"/>
      <c r="G401" s="303"/>
      <c r="H401" s="303"/>
      <c r="I401" s="303"/>
      <c r="J401" s="303"/>
      <c r="K401" s="303"/>
      <c r="L401" s="303"/>
      <c r="M401" s="303"/>
      <c r="N401" s="303"/>
      <c r="O401" s="303"/>
      <c r="P401" s="305"/>
      <c r="Q401" s="305"/>
      <c r="R401" s="303"/>
      <c r="S401" s="303"/>
      <c r="T401" s="303"/>
      <c r="U401" s="303"/>
      <c r="V401" s="303"/>
      <c r="W401" s="303"/>
      <c r="X401" s="303"/>
      <c r="Y401" s="303"/>
    </row>
    <row r="402" spans="1:25" ht="12.75">
      <c r="A402" s="303"/>
      <c r="B402" s="303"/>
      <c r="C402" s="303"/>
      <c r="D402" s="303"/>
      <c r="E402" s="303"/>
      <c r="F402" s="304"/>
      <c r="G402" s="303"/>
      <c r="H402" s="303"/>
      <c r="I402" s="303"/>
      <c r="J402" s="303"/>
      <c r="K402" s="303"/>
      <c r="L402" s="303"/>
      <c r="M402" s="303"/>
      <c r="N402" s="303"/>
      <c r="O402" s="303"/>
      <c r="P402" s="305"/>
      <c r="Q402" s="305"/>
      <c r="R402" s="303"/>
      <c r="S402" s="303"/>
      <c r="T402" s="303"/>
      <c r="U402" s="303"/>
      <c r="V402" s="303"/>
      <c r="W402" s="303"/>
      <c r="X402" s="303"/>
      <c r="Y402" s="303"/>
    </row>
    <row r="403" spans="1:25" ht="12.75">
      <c r="A403" s="303"/>
      <c r="B403" s="303"/>
      <c r="C403" s="303"/>
      <c r="D403" s="303"/>
      <c r="E403" s="303"/>
      <c r="F403" s="304"/>
      <c r="G403" s="303"/>
      <c r="H403" s="303"/>
      <c r="I403" s="303"/>
      <c r="J403" s="303"/>
      <c r="K403" s="303"/>
      <c r="L403" s="303"/>
      <c r="M403" s="303"/>
      <c r="N403" s="303"/>
      <c r="O403" s="303"/>
      <c r="P403" s="305"/>
      <c r="Q403" s="305"/>
      <c r="R403" s="303"/>
      <c r="S403" s="303"/>
      <c r="T403" s="303"/>
      <c r="U403" s="303"/>
      <c r="V403" s="303"/>
      <c r="W403" s="303"/>
      <c r="X403" s="303"/>
      <c r="Y403" s="303"/>
    </row>
    <row r="404" spans="1:25" ht="12.75">
      <c r="A404" s="303"/>
      <c r="B404" s="303"/>
      <c r="C404" s="303"/>
      <c r="D404" s="303"/>
      <c r="E404" s="303"/>
      <c r="F404" s="304"/>
      <c r="G404" s="303"/>
      <c r="H404" s="303"/>
      <c r="I404" s="303"/>
      <c r="J404" s="303"/>
      <c r="K404" s="303"/>
      <c r="L404" s="303"/>
      <c r="M404" s="303"/>
      <c r="N404" s="303"/>
      <c r="O404" s="303"/>
      <c r="P404" s="305"/>
      <c r="Q404" s="305"/>
      <c r="R404" s="303"/>
      <c r="S404" s="303"/>
      <c r="T404" s="303"/>
      <c r="U404" s="303"/>
      <c r="V404" s="303"/>
      <c r="W404" s="303"/>
      <c r="X404" s="303"/>
      <c r="Y404" s="303"/>
    </row>
    <row r="405" spans="1:25" ht="12.75">
      <c r="A405" s="303"/>
      <c r="B405" s="303"/>
      <c r="C405" s="303"/>
      <c r="D405" s="303"/>
      <c r="E405" s="303"/>
      <c r="F405" s="304"/>
      <c r="G405" s="303"/>
      <c r="H405" s="303"/>
      <c r="I405" s="303"/>
      <c r="J405" s="303"/>
      <c r="K405" s="303"/>
      <c r="L405" s="303"/>
      <c r="M405" s="303"/>
      <c r="N405" s="303"/>
      <c r="O405" s="303"/>
      <c r="P405" s="305"/>
      <c r="Q405" s="305"/>
      <c r="R405" s="303"/>
      <c r="S405" s="303"/>
      <c r="T405" s="303"/>
      <c r="U405" s="303"/>
      <c r="V405" s="303"/>
      <c r="W405" s="303"/>
      <c r="X405" s="303"/>
      <c r="Y405" s="303"/>
    </row>
    <row r="406" spans="1:25" ht="12.75">
      <c r="A406" s="303"/>
      <c r="B406" s="303"/>
      <c r="C406" s="303"/>
      <c r="D406" s="303"/>
      <c r="E406" s="303"/>
      <c r="F406" s="304"/>
      <c r="G406" s="303"/>
      <c r="H406" s="303"/>
      <c r="I406" s="303"/>
      <c r="J406" s="303"/>
      <c r="K406" s="303"/>
      <c r="L406" s="303"/>
      <c r="M406" s="303"/>
      <c r="N406" s="303"/>
      <c r="O406" s="303"/>
      <c r="P406" s="305"/>
      <c r="Q406" s="305"/>
      <c r="R406" s="303"/>
      <c r="S406" s="303"/>
      <c r="T406" s="303"/>
      <c r="U406" s="303"/>
      <c r="V406" s="303"/>
      <c r="W406" s="303"/>
      <c r="X406" s="303"/>
      <c r="Y406" s="303"/>
    </row>
    <row r="407" spans="1:25" ht="12.75">
      <c r="A407" s="303"/>
      <c r="B407" s="303"/>
      <c r="C407" s="303"/>
      <c r="D407" s="303"/>
      <c r="E407" s="303"/>
      <c r="F407" s="304"/>
      <c r="G407" s="303"/>
      <c r="H407" s="303"/>
      <c r="I407" s="303"/>
      <c r="J407" s="303"/>
      <c r="K407" s="303"/>
      <c r="L407" s="303"/>
      <c r="M407" s="303"/>
      <c r="N407" s="303"/>
      <c r="O407" s="303"/>
      <c r="P407" s="305"/>
      <c r="Q407" s="305"/>
      <c r="R407" s="303"/>
      <c r="S407" s="303"/>
      <c r="T407" s="303"/>
      <c r="U407" s="303"/>
      <c r="V407" s="303"/>
      <c r="W407" s="303"/>
      <c r="X407" s="303"/>
      <c r="Y407" s="303"/>
    </row>
    <row r="408" spans="1:25" ht="12.75">
      <c r="A408" s="303"/>
      <c r="B408" s="303"/>
      <c r="C408" s="303"/>
      <c r="D408" s="303"/>
      <c r="E408" s="303"/>
      <c r="F408" s="304"/>
      <c r="G408" s="303"/>
      <c r="H408" s="303"/>
      <c r="I408" s="303"/>
      <c r="J408" s="303"/>
      <c r="K408" s="303"/>
      <c r="L408" s="303"/>
      <c r="M408" s="303"/>
      <c r="N408" s="303"/>
      <c r="O408" s="303"/>
      <c r="P408" s="305"/>
      <c r="Q408" s="305"/>
      <c r="R408" s="303"/>
      <c r="S408" s="303"/>
      <c r="T408" s="303"/>
      <c r="U408" s="303"/>
      <c r="V408" s="303"/>
      <c r="W408" s="303"/>
      <c r="X408" s="303"/>
      <c r="Y408" s="303"/>
    </row>
    <row r="409" spans="1:25" ht="12.75">
      <c r="A409" s="303"/>
      <c r="B409" s="303"/>
      <c r="C409" s="303"/>
      <c r="D409" s="303"/>
      <c r="E409" s="303"/>
      <c r="F409" s="304"/>
      <c r="G409" s="303"/>
      <c r="H409" s="303"/>
      <c r="I409" s="303"/>
      <c r="J409" s="303"/>
      <c r="K409" s="303"/>
      <c r="L409" s="303"/>
      <c r="M409" s="303"/>
      <c r="N409" s="303"/>
      <c r="O409" s="303"/>
      <c r="P409" s="305"/>
      <c r="Q409" s="305"/>
      <c r="R409" s="303"/>
      <c r="S409" s="303"/>
      <c r="T409" s="303"/>
      <c r="U409" s="303"/>
      <c r="V409" s="303"/>
      <c r="W409" s="303"/>
      <c r="X409" s="303"/>
      <c r="Y409" s="303"/>
    </row>
    <row r="410" spans="1:25" ht="12.75">
      <c r="A410" s="303"/>
      <c r="B410" s="303"/>
      <c r="C410" s="303"/>
      <c r="D410" s="303"/>
      <c r="E410" s="303"/>
      <c r="F410" s="304"/>
      <c r="G410" s="303"/>
      <c r="H410" s="303"/>
      <c r="I410" s="303"/>
      <c r="J410" s="303"/>
      <c r="K410" s="303"/>
      <c r="L410" s="303"/>
      <c r="M410" s="303"/>
      <c r="N410" s="303"/>
      <c r="O410" s="303"/>
      <c r="P410" s="305"/>
      <c r="Q410" s="305"/>
      <c r="R410" s="303"/>
      <c r="S410" s="303"/>
      <c r="T410" s="303"/>
      <c r="U410" s="303"/>
      <c r="V410" s="303"/>
      <c r="W410" s="303"/>
      <c r="X410" s="303"/>
      <c r="Y410" s="303"/>
    </row>
    <row r="411" spans="1:25" ht="12.75">
      <c r="A411" s="303"/>
      <c r="B411" s="303"/>
      <c r="C411" s="303"/>
      <c r="D411" s="303"/>
      <c r="E411" s="303"/>
      <c r="F411" s="304"/>
      <c r="G411" s="303"/>
      <c r="H411" s="303"/>
      <c r="I411" s="303"/>
      <c r="J411" s="303"/>
      <c r="K411" s="303"/>
      <c r="L411" s="303"/>
      <c r="M411" s="303"/>
      <c r="N411" s="303"/>
      <c r="O411" s="303"/>
      <c r="P411" s="305"/>
      <c r="Q411" s="305"/>
      <c r="R411" s="303"/>
      <c r="S411" s="303"/>
      <c r="T411" s="303"/>
      <c r="U411" s="303"/>
      <c r="V411" s="303"/>
      <c r="W411" s="303"/>
      <c r="X411" s="303"/>
      <c r="Y411" s="303"/>
    </row>
    <row r="412" spans="1:25" ht="12.75">
      <c r="A412" s="303"/>
      <c r="B412" s="303"/>
      <c r="C412" s="303"/>
      <c r="D412" s="303"/>
      <c r="E412" s="303"/>
      <c r="F412" s="304"/>
      <c r="G412" s="303"/>
      <c r="H412" s="303"/>
      <c r="I412" s="303"/>
      <c r="J412" s="303"/>
      <c r="K412" s="303"/>
      <c r="L412" s="303"/>
      <c r="M412" s="303"/>
      <c r="N412" s="303"/>
      <c r="O412" s="303"/>
      <c r="P412" s="305"/>
      <c r="Q412" s="305"/>
      <c r="R412" s="303"/>
      <c r="S412" s="303"/>
      <c r="T412" s="303"/>
      <c r="U412" s="303"/>
      <c r="V412" s="303"/>
      <c r="W412" s="303"/>
      <c r="X412" s="303"/>
      <c r="Y412" s="303"/>
    </row>
    <row r="413" spans="1:25" ht="12.75">
      <c r="A413" s="303"/>
      <c r="B413" s="303"/>
      <c r="C413" s="303"/>
      <c r="D413" s="303"/>
      <c r="E413" s="303"/>
      <c r="F413" s="304"/>
      <c r="G413" s="303"/>
      <c r="H413" s="303"/>
      <c r="I413" s="303"/>
      <c r="J413" s="303"/>
      <c r="K413" s="303"/>
      <c r="L413" s="303"/>
      <c r="M413" s="303"/>
      <c r="N413" s="303"/>
      <c r="O413" s="303"/>
      <c r="P413" s="305"/>
      <c r="Q413" s="305"/>
      <c r="R413" s="303"/>
      <c r="S413" s="303"/>
      <c r="T413" s="303"/>
      <c r="U413" s="303"/>
      <c r="V413" s="303"/>
      <c r="W413" s="303"/>
      <c r="X413" s="303"/>
      <c r="Y413" s="303"/>
    </row>
    <row r="414" spans="1:25" ht="12.75">
      <c r="A414" s="303"/>
      <c r="B414" s="303"/>
      <c r="C414" s="303"/>
      <c r="D414" s="303"/>
      <c r="E414" s="303"/>
      <c r="F414" s="304"/>
      <c r="G414" s="303"/>
      <c r="H414" s="303"/>
      <c r="I414" s="303"/>
      <c r="J414" s="303"/>
      <c r="K414" s="303"/>
      <c r="L414" s="303"/>
      <c r="M414" s="303"/>
      <c r="N414" s="303"/>
      <c r="O414" s="303"/>
      <c r="P414" s="305"/>
      <c r="Q414" s="305"/>
      <c r="R414" s="303"/>
      <c r="S414" s="303"/>
      <c r="T414" s="303"/>
      <c r="U414" s="303"/>
      <c r="V414" s="303"/>
      <c r="W414" s="303"/>
      <c r="X414" s="303"/>
      <c r="Y414" s="303"/>
    </row>
    <row r="415" spans="1:25" ht="12.75">
      <c r="A415" s="303"/>
      <c r="B415" s="303"/>
      <c r="C415" s="303"/>
      <c r="D415" s="303"/>
      <c r="E415" s="303"/>
      <c r="F415" s="304"/>
      <c r="G415" s="303"/>
      <c r="H415" s="303"/>
      <c r="I415" s="303"/>
      <c r="J415" s="303"/>
      <c r="K415" s="303"/>
      <c r="L415" s="303"/>
      <c r="M415" s="303"/>
      <c r="N415" s="303"/>
      <c r="O415" s="303"/>
      <c r="P415" s="305"/>
      <c r="Q415" s="305"/>
      <c r="R415" s="303"/>
      <c r="S415" s="303"/>
      <c r="T415" s="303"/>
      <c r="U415" s="303"/>
      <c r="V415" s="303"/>
      <c r="W415" s="303"/>
      <c r="X415" s="303"/>
      <c r="Y415" s="303"/>
    </row>
    <row r="416" spans="1:25" ht="12.75">
      <c r="A416" s="303"/>
      <c r="B416" s="303"/>
      <c r="C416" s="303"/>
      <c r="D416" s="303"/>
      <c r="E416" s="303"/>
      <c r="F416" s="304"/>
      <c r="G416" s="303"/>
      <c r="H416" s="303"/>
      <c r="I416" s="303"/>
      <c r="J416" s="303"/>
      <c r="K416" s="303"/>
      <c r="L416" s="303"/>
      <c r="M416" s="303"/>
      <c r="N416" s="303"/>
      <c r="O416" s="303"/>
      <c r="P416" s="305"/>
      <c r="Q416" s="305"/>
      <c r="R416" s="303"/>
      <c r="S416" s="303"/>
      <c r="T416" s="303"/>
      <c r="U416" s="303"/>
      <c r="V416" s="303"/>
      <c r="W416" s="303"/>
      <c r="X416" s="303"/>
      <c r="Y416" s="303"/>
    </row>
    <row r="417" spans="1:25" ht="12.75">
      <c r="A417" s="303"/>
      <c r="B417" s="303"/>
      <c r="C417" s="303"/>
      <c r="D417" s="303"/>
      <c r="E417" s="303"/>
      <c r="F417" s="304"/>
      <c r="G417" s="303"/>
      <c r="H417" s="303"/>
      <c r="I417" s="303"/>
      <c r="J417" s="303"/>
      <c r="K417" s="303"/>
      <c r="L417" s="303"/>
      <c r="M417" s="303"/>
      <c r="N417" s="303"/>
      <c r="O417" s="303"/>
      <c r="P417" s="305"/>
      <c r="Q417" s="305"/>
      <c r="R417" s="303"/>
      <c r="S417" s="303"/>
      <c r="T417" s="303"/>
      <c r="U417" s="303"/>
      <c r="V417" s="303"/>
      <c r="W417" s="303"/>
      <c r="X417" s="303"/>
      <c r="Y417" s="303"/>
    </row>
    <row r="418" spans="1:25" ht="12.75">
      <c r="A418" s="303"/>
      <c r="B418" s="303"/>
      <c r="C418" s="303"/>
      <c r="D418" s="303"/>
      <c r="E418" s="303"/>
      <c r="F418" s="304"/>
      <c r="G418" s="303"/>
      <c r="H418" s="303"/>
      <c r="I418" s="303"/>
      <c r="J418" s="303"/>
      <c r="K418" s="303"/>
      <c r="L418" s="303"/>
      <c r="M418" s="303"/>
      <c r="N418" s="303"/>
      <c r="O418" s="303"/>
      <c r="P418" s="305"/>
      <c r="Q418" s="305"/>
      <c r="R418" s="303"/>
      <c r="S418" s="303"/>
      <c r="T418" s="303"/>
      <c r="U418" s="303"/>
      <c r="V418" s="303"/>
      <c r="W418" s="303"/>
      <c r="X418" s="303"/>
      <c r="Y418" s="303"/>
    </row>
    <row r="419" spans="1:25" ht="12.75">
      <c r="A419" s="303"/>
      <c r="B419" s="303"/>
      <c r="C419" s="303"/>
      <c r="D419" s="303"/>
      <c r="E419" s="303"/>
      <c r="F419" s="304"/>
      <c r="G419" s="303"/>
      <c r="H419" s="303"/>
      <c r="I419" s="303"/>
      <c r="J419" s="303"/>
      <c r="K419" s="303"/>
      <c r="L419" s="303"/>
      <c r="M419" s="303"/>
      <c r="N419" s="303"/>
      <c r="O419" s="303"/>
      <c r="P419" s="305"/>
      <c r="Q419" s="305"/>
      <c r="R419" s="303"/>
      <c r="S419" s="303"/>
      <c r="T419" s="303"/>
      <c r="U419" s="303"/>
      <c r="V419" s="303"/>
      <c r="W419" s="303"/>
      <c r="X419" s="303"/>
      <c r="Y419" s="303"/>
    </row>
    <row r="420" spans="1:25" ht="12.75">
      <c r="A420" s="303"/>
      <c r="B420" s="303"/>
      <c r="C420" s="303"/>
      <c r="D420" s="303"/>
      <c r="E420" s="303"/>
      <c r="F420" s="304"/>
      <c r="G420" s="303"/>
      <c r="H420" s="303"/>
      <c r="I420" s="303"/>
      <c r="J420" s="303"/>
      <c r="K420" s="303"/>
      <c r="L420" s="303"/>
      <c r="M420" s="303"/>
      <c r="N420" s="303"/>
      <c r="O420" s="303"/>
      <c r="P420" s="305"/>
      <c r="Q420" s="305"/>
      <c r="R420" s="303"/>
      <c r="S420" s="303"/>
      <c r="T420" s="303"/>
      <c r="U420" s="303"/>
      <c r="V420" s="303"/>
      <c r="W420" s="303"/>
      <c r="X420" s="303"/>
      <c r="Y420" s="303"/>
    </row>
    <row r="421" spans="1:25" ht="12.75">
      <c r="A421" s="303"/>
      <c r="B421" s="303"/>
      <c r="C421" s="303"/>
      <c r="D421" s="303"/>
      <c r="E421" s="303"/>
      <c r="F421" s="304"/>
      <c r="G421" s="303"/>
      <c r="H421" s="303"/>
      <c r="I421" s="303"/>
      <c r="J421" s="303"/>
      <c r="K421" s="303"/>
      <c r="L421" s="303"/>
      <c r="M421" s="303"/>
      <c r="N421" s="303"/>
      <c r="O421" s="303"/>
      <c r="P421" s="305"/>
      <c r="Q421" s="305"/>
      <c r="R421" s="303"/>
      <c r="S421" s="303"/>
      <c r="T421" s="303"/>
      <c r="U421" s="303"/>
      <c r="V421" s="303"/>
      <c r="W421" s="303"/>
      <c r="X421" s="303"/>
      <c r="Y421" s="303"/>
    </row>
    <row r="422" spans="1:25" ht="12.75">
      <c r="A422" s="303"/>
      <c r="B422" s="303"/>
      <c r="C422" s="303"/>
      <c r="D422" s="303"/>
      <c r="E422" s="303"/>
      <c r="F422" s="304"/>
      <c r="G422" s="303"/>
      <c r="H422" s="303"/>
      <c r="I422" s="303"/>
      <c r="J422" s="303"/>
      <c r="K422" s="303"/>
      <c r="L422" s="303"/>
      <c r="M422" s="303"/>
      <c r="N422" s="303"/>
      <c r="O422" s="303"/>
      <c r="P422" s="305"/>
      <c r="Q422" s="305"/>
      <c r="R422" s="303"/>
      <c r="S422" s="303"/>
      <c r="T422" s="303"/>
      <c r="U422" s="303"/>
      <c r="V422" s="303"/>
      <c r="W422" s="303"/>
      <c r="X422" s="303"/>
      <c r="Y422" s="303"/>
    </row>
    <row r="423" spans="1:25" ht="12.75">
      <c r="A423" s="303"/>
      <c r="B423" s="303"/>
      <c r="C423" s="303"/>
      <c r="D423" s="303"/>
      <c r="E423" s="303"/>
      <c r="F423" s="304"/>
      <c r="G423" s="303"/>
      <c r="H423" s="303"/>
      <c r="I423" s="303"/>
      <c r="J423" s="303"/>
      <c r="K423" s="303"/>
      <c r="L423" s="303"/>
      <c r="M423" s="303"/>
      <c r="N423" s="303"/>
      <c r="O423" s="303"/>
      <c r="P423" s="305"/>
      <c r="Q423" s="305"/>
      <c r="R423" s="303"/>
      <c r="S423" s="303"/>
      <c r="T423" s="303"/>
      <c r="U423" s="303"/>
      <c r="V423" s="303"/>
      <c r="W423" s="303"/>
      <c r="X423" s="303"/>
      <c r="Y423" s="303"/>
    </row>
    <row r="424" spans="1:25" ht="12.75">
      <c r="A424" s="303"/>
      <c r="B424" s="303"/>
      <c r="C424" s="303"/>
      <c r="D424" s="303"/>
      <c r="E424" s="303"/>
      <c r="F424" s="304"/>
      <c r="G424" s="303"/>
      <c r="H424" s="303"/>
      <c r="I424" s="303"/>
      <c r="J424" s="303"/>
      <c r="K424" s="303"/>
      <c r="L424" s="303"/>
      <c r="M424" s="303"/>
      <c r="N424" s="303"/>
      <c r="O424" s="303"/>
      <c r="P424" s="305"/>
      <c r="Q424" s="305"/>
      <c r="R424" s="303"/>
      <c r="S424" s="303"/>
      <c r="T424" s="303"/>
      <c r="U424" s="303"/>
      <c r="V424" s="303"/>
      <c r="W424" s="303"/>
      <c r="X424" s="303"/>
      <c r="Y424" s="303"/>
    </row>
    <row r="425" spans="1:25" ht="12.75">
      <c r="A425" s="303"/>
      <c r="B425" s="303"/>
      <c r="C425" s="303"/>
      <c r="D425" s="303"/>
      <c r="E425" s="303"/>
      <c r="F425" s="304"/>
      <c r="G425" s="303"/>
      <c r="H425" s="303"/>
      <c r="I425" s="303"/>
      <c r="J425" s="303"/>
      <c r="K425" s="303"/>
      <c r="L425" s="303"/>
      <c r="M425" s="303"/>
      <c r="N425" s="303"/>
      <c r="O425" s="303"/>
      <c r="P425" s="305"/>
      <c r="Q425" s="305"/>
      <c r="R425" s="303"/>
      <c r="S425" s="303"/>
      <c r="T425" s="303"/>
      <c r="U425" s="303"/>
      <c r="V425" s="303"/>
      <c r="W425" s="303"/>
      <c r="X425" s="303"/>
      <c r="Y425" s="303"/>
    </row>
    <row r="426" spans="1:25" ht="12.75">
      <c r="A426" s="303"/>
      <c r="B426" s="303"/>
      <c r="C426" s="303"/>
      <c r="D426" s="303"/>
      <c r="E426" s="303"/>
      <c r="F426" s="304"/>
      <c r="G426" s="303"/>
      <c r="H426" s="303"/>
      <c r="I426" s="303"/>
      <c r="J426" s="303"/>
      <c r="K426" s="303"/>
      <c r="L426" s="303"/>
      <c r="M426" s="303"/>
      <c r="N426" s="303"/>
      <c r="O426" s="303"/>
      <c r="P426" s="305"/>
      <c r="Q426" s="305"/>
      <c r="R426" s="303"/>
      <c r="S426" s="303"/>
      <c r="T426" s="303"/>
      <c r="U426" s="303"/>
      <c r="V426" s="303"/>
      <c r="W426" s="303"/>
      <c r="X426" s="303"/>
      <c r="Y426" s="303"/>
    </row>
    <row r="427" spans="1:25" ht="12.75">
      <c r="A427" s="303"/>
      <c r="B427" s="303"/>
      <c r="C427" s="303"/>
      <c r="D427" s="303"/>
      <c r="E427" s="303"/>
      <c r="F427" s="304"/>
      <c r="G427" s="303"/>
      <c r="H427" s="303"/>
      <c r="I427" s="303"/>
      <c r="J427" s="303"/>
      <c r="K427" s="303"/>
      <c r="L427" s="303"/>
      <c r="M427" s="303"/>
      <c r="N427" s="303"/>
      <c r="O427" s="303"/>
      <c r="P427" s="305"/>
      <c r="Q427" s="305"/>
      <c r="R427" s="303"/>
      <c r="S427" s="303"/>
      <c r="T427" s="303"/>
      <c r="U427" s="303"/>
      <c r="V427" s="303"/>
      <c r="W427" s="303"/>
      <c r="X427" s="303"/>
      <c r="Y427" s="303"/>
    </row>
    <row r="428" spans="1:25" ht="12.75">
      <c r="A428" s="303"/>
      <c r="B428" s="303"/>
      <c r="C428" s="303"/>
      <c r="D428" s="303"/>
      <c r="E428" s="303"/>
      <c r="F428" s="304"/>
      <c r="G428" s="303"/>
      <c r="H428" s="303"/>
      <c r="I428" s="303"/>
      <c r="J428" s="303"/>
      <c r="K428" s="303"/>
      <c r="L428" s="303"/>
      <c r="M428" s="303"/>
      <c r="N428" s="303"/>
      <c r="O428" s="303"/>
      <c r="P428" s="305"/>
      <c r="Q428" s="305"/>
      <c r="R428" s="303"/>
      <c r="S428" s="303"/>
      <c r="T428" s="303"/>
      <c r="U428" s="303"/>
      <c r="V428" s="303"/>
      <c r="W428" s="303"/>
      <c r="X428" s="303"/>
      <c r="Y428" s="303"/>
    </row>
    <row r="429" spans="1:25" ht="12.75">
      <c r="A429" s="303"/>
      <c r="B429" s="303"/>
      <c r="C429" s="303"/>
      <c r="D429" s="303"/>
      <c r="E429" s="303"/>
      <c r="F429" s="304"/>
      <c r="G429" s="303"/>
      <c r="H429" s="303"/>
      <c r="I429" s="303"/>
      <c r="J429" s="303"/>
      <c r="K429" s="303"/>
      <c r="L429" s="303"/>
      <c r="M429" s="303"/>
      <c r="N429" s="303"/>
      <c r="O429" s="303"/>
      <c r="P429" s="305"/>
      <c r="Q429" s="305"/>
      <c r="R429" s="303"/>
      <c r="S429" s="303"/>
      <c r="T429" s="303"/>
      <c r="U429" s="303"/>
      <c r="V429" s="303"/>
      <c r="W429" s="303"/>
      <c r="X429" s="303"/>
      <c r="Y429" s="303"/>
    </row>
    <row r="430" spans="1:25" ht="12.75">
      <c r="A430" s="303"/>
      <c r="B430" s="303"/>
      <c r="C430" s="303"/>
      <c r="D430" s="303"/>
      <c r="E430" s="303"/>
      <c r="F430" s="304"/>
      <c r="G430" s="303"/>
      <c r="H430" s="303"/>
      <c r="I430" s="303"/>
      <c r="J430" s="303"/>
      <c r="K430" s="303"/>
      <c r="L430" s="303"/>
      <c r="M430" s="303"/>
      <c r="N430" s="303"/>
      <c r="O430" s="303"/>
      <c r="P430" s="305"/>
      <c r="Q430" s="305"/>
      <c r="R430" s="303"/>
      <c r="S430" s="303"/>
      <c r="T430" s="303"/>
      <c r="U430" s="303"/>
      <c r="V430" s="303"/>
      <c r="W430" s="303"/>
      <c r="X430" s="303"/>
      <c r="Y430" s="303"/>
    </row>
    <row r="431" spans="1:25" ht="12.75">
      <c r="A431" s="303"/>
      <c r="B431" s="303"/>
      <c r="C431" s="303"/>
      <c r="D431" s="303"/>
      <c r="E431" s="303"/>
      <c r="F431" s="304"/>
      <c r="G431" s="303"/>
      <c r="H431" s="303"/>
      <c r="I431" s="303"/>
      <c r="J431" s="303"/>
      <c r="K431" s="303"/>
      <c r="L431" s="303"/>
      <c r="M431" s="303"/>
      <c r="N431" s="303"/>
      <c r="O431" s="303"/>
      <c r="P431" s="305"/>
      <c r="Q431" s="305"/>
      <c r="R431" s="303"/>
      <c r="S431" s="303"/>
      <c r="T431" s="303"/>
      <c r="U431" s="303"/>
      <c r="V431" s="303"/>
      <c r="W431" s="303"/>
      <c r="X431" s="303"/>
      <c r="Y431" s="303"/>
    </row>
    <row r="432" spans="1:25" ht="12.75">
      <c r="A432" s="303"/>
      <c r="B432" s="303"/>
      <c r="C432" s="303"/>
      <c r="D432" s="303"/>
      <c r="E432" s="303"/>
      <c r="F432" s="304"/>
      <c r="G432" s="303"/>
      <c r="H432" s="303"/>
      <c r="I432" s="303"/>
      <c r="J432" s="303"/>
      <c r="K432" s="303"/>
      <c r="L432" s="303"/>
      <c r="M432" s="303"/>
      <c r="N432" s="303"/>
      <c r="O432" s="303"/>
      <c r="P432" s="305"/>
      <c r="Q432" s="305"/>
      <c r="R432" s="303"/>
      <c r="S432" s="303"/>
      <c r="T432" s="303"/>
      <c r="U432" s="303"/>
      <c r="V432" s="303"/>
      <c r="W432" s="303"/>
      <c r="X432" s="303"/>
      <c r="Y432" s="303"/>
    </row>
    <row r="433" spans="1:25" ht="12.75">
      <c r="A433" s="303"/>
      <c r="B433" s="303"/>
      <c r="C433" s="303"/>
      <c r="D433" s="303"/>
      <c r="E433" s="303"/>
      <c r="F433" s="304"/>
      <c r="G433" s="303"/>
      <c r="H433" s="303"/>
      <c r="I433" s="303"/>
      <c r="J433" s="303"/>
      <c r="K433" s="303"/>
      <c r="L433" s="303"/>
      <c r="M433" s="303"/>
      <c r="N433" s="303"/>
      <c r="O433" s="303"/>
      <c r="P433" s="305"/>
      <c r="Q433" s="305"/>
      <c r="R433" s="303"/>
      <c r="S433" s="303"/>
      <c r="T433" s="303"/>
      <c r="U433" s="303"/>
      <c r="V433" s="303"/>
      <c r="W433" s="303"/>
      <c r="X433" s="303"/>
      <c r="Y433" s="303"/>
    </row>
    <row r="434" spans="1:25" ht="12.75">
      <c r="A434" s="303"/>
      <c r="B434" s="303"/>
      <c r="C434" s="303"/>
      <c r="D434" s="303"/>
      <c r="E434" s="303"/>
      <c r="F434" s="304"/>
      <c r="G434" s="303"/>
      <c r="H434" s="303"/>
      <c r="I434" s="303"/>
      <c r="J434" s="303"/>
      <c r="K434" s="303"/>
      <c r="L434" s="303"/>
      <c r="M434" s="303"/>
      <c r="N434" s="303"/>
      <c r="O434" s="303"/>
      <c r="P434" s="305"/>
      <c r="Q434" s="305"/>
      <c r="R434" s="303"/>
      <c r="S434" s="303"/>
      <c r="T434" s="303"/>
      <c r="U434" s="303"/>
      <c r="V434" s="303"/>
      <c r="W434" s="303"/>
      <c r="X434" s="303"/>
      <c r="Y434" s="303"/>
    </row>
    <row r="435" spans="1:25" ht="12.75">
      <c r="A435" s="303"/>
      <c r="B435" s="303"/>
      <c r="C435" s="303"/>
      <c r="D435" s="303"/>
      <c r="E435" s="303"/>
      <c r="F435" s="304"/>
      <c r="G435" s="303"/>
      <c r="H435" s="303"/>
      <c r="I435" s="303"/>
      <c r="J435" s="303"/>
      <c r="K435" s="303"/>
      <c r="L435" s="303"/>
      <c r="M435" s="303"/>
      <c r="N435" s="303"/>
      <c r="O435" s="303"/>
      <c r="P435" s="305"/>
      <c r="Q435" s="305"/>
      <c r="R435" s="303"/>
      <c r="S435" s="303"/>
      <c r="T435" s="303"/>
      <c r="U435" s="303"/>
      <c r="V435" s="303"/>
      <c r="W435" s="303"/>
      <c r="X435" s="303"/>
      <c r="Y435" s="303"/>
    </row>
    <row r="436" spans="1:25" ht="12.75">
      <c r="A436" s="303"/>
      <c r="B436" s="303"/>
      <c r="C436" s="303"/>
      <c r="D436" s="303"/>
      <c r="E436" s="303"/>
      <c r="F436" s="304"/>
      <c r="G436" s="303"/>
      <c r="H436" s="303"/>
      <c r="I436" s="303"/>
      <c r="J436" s="303"/>
      <c r="K436" s="303"/>
      <c r="L436" s="303"/>
      <c r="M436" s="303"/>
      <c r="N436" s="303"/>
      <c r="O436" s="303"/>
      <c r="P436" s="305"/>
      <c r="Q436" s="305"/>
      <c r="R436" s="303"/>
      <c r="S436" s="303"/>
      <c r="T436" s="303"/>
      <c r="U436" s="303"/>
      <c r="V436" s="303"/>
      <c r="W436" s="303"/>
      <c r="X436" s="303"/>
      <c r="Y436" s="303"/>
    </row>
    <row r="437" spans="1:25" ht="12.75">
      <c r="A437" s="303"/>
      <c r="B437" s="303"/>
      <c r="C437" s="303"/>
      <c r="D437" s="303"/>
      <c r="E437" s="303"/>
      <c r="F437" s="304"/>
      <c r="G437" s="303"/>
      <c r="H437" s="303"/>
      <c r="I437" s="303"/>
      <c r="J437" s="303"/>
      <c r="K437" s="303"/>
      <c r="L437" s="303"/>
      <c r="M437" s="303"/>
      <c r="N437" s="303"/>
      <c r="O437" s="303"/>
      <c r="P437" s="305"/>
      <c r="Q437" s="305"/>
      <c r="R437" s="303"/>
      <c r="S437" s="303"/>
      <c r="T437" s="303"/>
      <c r="U437" s="303"/>
      <c r="V437" s="303"/>
      <c r="W437" s="303"/>
      <c r="X437" s="303"/>
      <c r="Y437" s="303"/>
    </row>
    <row r="438" spans="1:25" ht="12.75">
      <c r="A438" s="303"/>
      <c r="B438" s="303"/>
      <c r="C438" s="303"/>
      <c r="D438" s="303"/>
      <c r="E438" s="303"/>
      <c r="F438" s="304"/>
      <c r="G438" s="303"/>
      <c r="H438" s="303"/>
      <c r="I438" s="303"/>
      <c r="J438" s="303"/>
      <c r="K438" s="303"/>
      <c r="L438" s="303"/>
      <c r="M438" s="303"/>
      <c r="N438" s="303"/>
      <c r="O438" s="303"/>
      <c r="P438" s="305"/>
      <c r="Q438" s="305"/>
      <c r="R438" s="303"/>
      <c r="S438" s="303"/>
      <c r="T438" s="303"/>
      <c r="U438" s="303"/>
      <c r="V438" s="303"/>
      <c r="W438" s="303"/>
      <c r="X438" s="303"/>
      <c r="Y438" s="303"/>
    </row>
    <row r="439" spans="1:25" ht="12.75">
      <c r="A439" s="303"/>
      <c r="B439" s="303"/>
      <c r="C439" s="303"/>
      <c r="D439" s="303"/>
      <c r="E439" s="303"/>
      <c r="F439" s="304"/>
      <c r="G439" s="303"/>
      <c r="H439" s="303"/>
      <c r="I439" s="303"/>
      <c r="J439" s="303"/>
      <c r="K439" s="303"/>
      <c r="L439" s="303"/>
      <c r="M439" s="303"/>
      <c r="N439" s="303"/>
      <c r="O439" s="303"/>
      <c r="P439" s="305"/>
      <c r="Q439" s="305"/>
      <c r="R439" s="303"/>
      <c r="S439" s="303"/>
      <c r="T439" s="303"/>
      <c r="U439" s="303"/>
      <c r="V439" s="303"/>
      <c r="W439" s="303"/>
      <c r="X439" s="303"/>
      <c r="Y439" s="303"/>
    </row>
    <row r="440" spans="1:25" ht="12.75">
      <c r="A440" s="303"/>
      <c r="B440" s="303"/>
      <c r="C440" s="303"/>
      <c r="D440" s="303"/>
      <c r="E440" s="303"/>
      <c r="F440" s="304"/>
      <c r="G440" s="303"/>
      <c r="H440" s="303"/>
      <c r="I440" s="303"/>
      <c r="J440" s="303"/>
      <c r="K440" s="303"/>
      <c r="L440" s="303"/>
      <c r="M440" s="303"/>
      <c r="N440" s="303"/>
      <c r="O440" s="303"/>
      <c r="P440" s="305"/>
      <c r="Q440" s="305"/>
      <c r="R440" s="303"/>
      <c r="S440" s="303"/>
      <c r="T440" s="303"/>
      <c r="U440" s="303"/>
      <c r="V440" s="303"/>
      <c r="W440" s="303"/>
      <c r="X440" s="303"/>
      <c r="Y440" s="303"/>
    </row>
    <row r="441" spans="1:25" ht="12.75">
      <c r="A441" s="303"/>
      <c r="B441" s="303"/>
      <c r="C441" s="303"/>
      <c r="D441" s="303"/>
      <c r="E441" s="303"/>
      <c r="F441" s="304"/>
      <c r="G441" s="303"/>
      <c r="H441" s="303"/>
      <c r="I441" s="303"/>
      <c r="J441" s="303"/>
      <c r="K441" s="303"/>
      <c r="L441" s="303"/>
      <c r="M441" s="303"/>
      <c r="N441" s="303"/>
      <c r="O441" s="303"/>
      <c r="P441" s="305"/>
      <c r="Q441" s="305"/>
      <c r="R441" s="303"/>
      <c r="S441" s="303"/>
      <c r="T441" s="303"/>
      <c r="U441" s="303"/>
      <c r="V441" s="303"/>
      <c r="W441" s="303"/>
      <c r="X441" s="303"/>
      <c r="Y441" s="303"/>
    </row>
    <row r="442" spans="1:25" ht="12.75">
      <c r="A442" s="303"/>
      <c r="B442" s="303"/>
      <c r="C442" s="303"/>
      <c r="D442" s="303"/>
      <c r="E442" s="303"/>
      <c r="F442" s="304"/>
      <c r="G442" s="303"/>
      <c r="H442" s="303"/>
      <c r="I442" s="303"/>
      <c r="J442" s="303"/>
      <c r="K442" s="303"/>
      <c r="L442" s="303"/>
      <c r="M442" s="303"/>
      <c r="N442" s="303"/>
      <c r="O442" s="303"/>
      <c r="P442" s="305"/>
      <c r="Q442" s="305"/>
      <c r="R442" s="303"/>
      <c r="S442" s="303"/>
      <c r="T442" s="303"/>
      <c r="U442" s="303"/>
      <c r="V442" s="303"/>
      <c r="W442" s="303"/>
      <c r="X442" s="303"/>
      <c r="Y442" s="303"/>
    </row>
    <row r="443" spans="1:25" ht="12.75">
      <c r="A443" s="303"/>
      <c r="B443" s="303"/>
      <c r="C443" s="303"/>
      <c r="D443" s="303"/>
      <c r="E443" s="303"/>
      <c r="F443" s="304"/>
      <c r="G443" s="303"/>
      <c r="H443" s="303"/>
      <c r="I443" s="303"/>
      <c r="J443" s="303"/>
      <c r="K443" s="303"/>
      <c r="L443" s="303"/>
      <c r="M443" s="303"/>
      <c r="N443" s="303"/>
      <c r="O443" s="303"/>
      <c r="P443" s="305"/>
      <c r="Q443" s="305"/>
      <c r="R443" s="303"/>
      <c r="S443" s="303"/>
      <c r="T443" s="303"/>
      <c r="U443" s="303"/>
      <c r="V443" s="303"/>
      <c r="W443" s="303"/>
      <c r="X443" s="303"/>
      <c r="Y443" s="303"/>
    </row>
    <row r="444" spans="1:25" ht="12.75">
      <c r="A444" s="303"/>
      <c r="B444" s="303"/>
      <c r="C444" s="303"/>
      <c r="D444" s="303"/>
      <c r="E444" s="303"/>
      <c r="F444" s="304"/>
      <c r="G444" s="303"/>
      <c r="H444" s="303"/>
      <c r="I444" s="303"/>
      <c r="J444" s="303"/>
      <c r="K444" s="303"/>
      <c r="L444" s="303"/>
      <c r="M444" s="303"/>
      <c r="N444" s="303"/>
      <c r="O444" s="303"/>
      <c r="P444" s="305"/>
      <c r="Q444" s="305"/>
      <c r="R444" s="303"/>
      <c r="S444" s="303"/>
      <c r="T444" s="303"/>
      <c r="U444" s="303"/>
      <c r="V444" s="303"/>
      <c r="W444" s="303"/>
      <c r="X444" s="303"/>
      <c r="Y444" s="303"/>
    </row>
    <row r="445" spans="1:25" ht="12.75">
      <c r="A445" s="303"/>
      <c r="B445" s="303"/>
      <c r="C445" s="303"/>
      <c r="D445" s="303"/>
      <c r="E445" s="303"/>
      <c r="F445" s="304"/>
      <c r="G445" s="303"/>
      <c r="H445" s="303"/>
      <c r="I445" s="303"/>
      <c r="J445" s="303"/>
      <c r="K445" s="303"/>
      <c r="L445" s="303"/>
      <c r="M445" s="303"/>
      <c r="N445" s="303"/>
      <c r="O445" s="303"/>
      <c r="P445" s="305"/>
      <c r="Q445" s="305"/>
      <c r="R445" s="303"/>
      <c r="S445" s="303"/>
      <c r="T445" s="303"/>
      <c r="U445" s="303"/>
      <c r="V445" s="303"/>
      <c r="W445" s="303"/>
      <c r="X445" s="303"/>
      <c r="Y445" s="303"/>
    </row>
    <row r="446" spans="1:25" ht="12.75">
      <c r="A446" s="303"/>
      <c r="B446" s="303"/>
      <c r="C446" s="303"/>
      <c r="D446" s="303"/>
      <c r="E446" s="303"/>
      <c r="F446" s="304"/>
      <c r="G446" s="303"/>
      <c r="H446" s="303"/>
      <c r="I446" s="303"/>
      <c r="J446" s="303"/>
      <c r="K446" s="303"/>
      <c r="L446" s="303"/>
      <c r="M446" s="303"/>
      <c r="N446" s="303"/>
      <c r="O446" s="303"/>
      <c r="P446" s="305"/>
      <c r="Q446" s="305"/>
      <c r="R446" s="303"/>
      <c r="S446" s="303"/>
      <c r="T446" s="303"/>
      <c r="U446" s="303"/>
      <c r="V446" s="303"/>
      <c r="W446" s="303"/>
      <c r="X446" s="303"/>
      <c r="Y446" s="303"/>
    </row>
    <row r="447" spans="1:25" ht="12.75">
      <c r="A447" s="303"/>
      <c r="B447" s="303"/>
      <c r="C447" s="303"/>
      <c r="D447" s="303"/>
      <c r="E447" s="303"/>
      <c r="F447" s="304"/>
      <c r="G447" s="303"/>
      <c r="H447" s="303"/>
      <c r="I447" s="303"/>
      <c r="J447" s="303"/>
      <c r="K447" s="303"/>
      <c r="L447" s="303"/>
      <c r="M447" s="303"/>
      <c r="N447" s="303"/>
      <c r="O447" s="303"/>
      <c r="P447" s="305"/>
      <c r="Q447" s="305"/>
      <c r="R447" s="303"/>
      <c r="S447" s="303"/>
      <c r="T447" s="303"/>
      <c r="U447" s="303"/>
      <c r="V447" s="303"/>
      <c r="W447" s="303"/>
      <c r="X447" s="303"/>
      <c r="Y447" s="303"/>
    </row>
    <row r="448" spans="1:25" ht="12.75">
      <c r="A448" s="303"/>
      <c r="B448" s="303"/>
      <c r="C448" s="303"/>
      <c r="D448" s="303"/>
      <c r="E448" s="303"/>
      <c r="F448" s="304"/>
      <c r="G448" s="303"/>
      <c r="H448" s="303"/>
      <c r="I448" s="303"/>
      <c r="J448" s="303"/>
      <c r="K448" s="303"/>
      <c r="L448" s="303"/>
      <c r="M448" s="303"/>
      <c r="N448" s="303"/>
      <c r="O448" s="303"/>
      <c r="P448" s="305"/>
      <c r="Q448" s="305"/>
      <c r="R448" s="303"/>
      <c r="S448" s="303"/>
      <c r="T448" s="303"/>
      <c r="U448" s="303"/>
      <c r="V448" s="303"/>
      <c r="W448" s="303"/>
      <c r="X448" s="303"/>
      <c r="Y448" s="303"/>
    </row>
    <row r="449" spans="1:25" ht="12.75">
      <c r="A449" s="303"/>
      <c r="B449" s="303"/>
      <c r="C449" s="303"/>
      <c r="D449" s="303"/>
      <c r="E449" s="303"/>
      <c r="F449" s="304"/>
      <c r="G449" s="303"/>
      <c r="H449" s="303"/>
      <c r="I449" s="303"/>
      <c r="J449" s="303"/>
      <c r="K449" s="303"/>
      <c r="L449" s="303"/>
      <c r="M449" s="303"/>
      <c r="N449" s="303"/>
      <c r="O449" s="303"/>
      <c r="P449" s="305"/>
      <c r="Q449" s="305"/>
      <c r="R449" s="303"/>
      <c r="S449" s="303"/>
      <c r="T449" s="303"/>
      <c r="U449" s="303"/>
      <c r="V449" s="303"/>
      <c r="W449" s="303"/>
      <c r="X449" s="303"/>
      <c r="Y449" s="303"/>
    </row>
    <row r="450" spans="1:25" ht="12.75">
      <c r="A450" s="303"/>
      <c r="B450" s="303"/>
      <c r="C450" s="303"/>
      <c r="D450" s="303"/>
      <c r="E450" s="303"/>
      <c r="F450" s="304"/>
      <c r="G450" s="303"/>
      <c r="H450" s="303"/>
      <c r="I450" s="303"/>
      <c r="J450" s="303"/>
      <c r="K450" s="303"/>
      <c r="L450" s="303"/>
      <c r="M450" s="303"/>
      <c r="N450" s="303"/>
      <c r="O450" s="303"/>
      <c r="P450" s="305"/>
      <c r="Q450" s="305"/>
      <c r="R450" s="303"/>
      <c r="S450" s="303"/>
      <c r="T450" s="303"/>
      <c r="U450" s="303"/>
      <c r="V450" s="303"/>
      <c r="W450" s="303"/>
      <c r="X450" s="303"/>
      <c r="Y450" s="303"/>
    </row>
    <row r="451" spans="1:25" ht="12.75">
      <c r="A451" s="303"/>
      <c r="B451" s="303"/>
      <c r="C451" s="303"/>
      <c r="D451" s="303"/>
      <c r="E451" s="303"/>
      <c r="F451" s="304"/>
      <c r="G451" s="303"/>
      <c r="H451" s="303"/>
      <c r="I451" s="303"/>
      <c r="J451" s="303"/>
      <c r="K451" s="303"/>
      <c r="L451" s="303"/>
      <c r="M451" s="303"/>
      <c r="N451" s="303"/>
      <c r="O451" s="303"/>
      <c r="P451" s="305"/>
      <c r="Q451" s="305"/>
      <c r="R451" s="303"/>
      <c r="S451" s="303"/>
      <c r="T451" s="303"/>
      <c r="U451" s="303"/>
      <c r="V451" s="303"/>
      <c r="W451" s="303"/>
      <c r="X451" s="303"/>
      <c r="Y451" s="303"/>
    </row>
    <row r="452" spans="1:25" ht="12.75">
      <c r="A452" s="303"/>
      <c r="B452" s="303"/>
      <c r="C452" s="303"/>
      <c r="D452" s="303"/>
      <c r="E452" s="303"/>
      <c r="F452" s="304"/>
      <c r="G452" s="303"/>
      <c r="H452" s="303"/>
      <c r="I452" s="303"/>
      <c r="J452" s="303"/>
      <c r="K452" s="303"/>
      <c r="L452" s="303"/>
      <c r="M452" s="303"/>
      <c r="N452" s="303"/>
      <c r="O452" s="303"/>
      <c r="P452" s="305"/>
      <c r="Q452" s="305"/>
      <c r="R452" s="303"/>
      <c r="S452" s="303"/>
      <c r="T452" s="303"/>
      <c r="U452" s="303"/>
      <c r="V452" s="303"/>
      <c r="W452" s="303"/>
      <c r="X452" s="303"/>
      <c r="Y452" s="303"/>
    </row>
    <row r="453" spans="1:25" ht="12.75">
      <c r="A453" s="303"/>
      <c r="B453" s="303"/>
      <c r="C453" s="303"/>
      <c r="D453" s="303"/>
      <c r="E453" s="303"/>
      <c r="F453" s="304"/>
      <c r="G453" s="303"/>
      <c r="H453" s="303"/>
      <c r="I453" s="303"/>
      <c r="J453" s="303"/>
      <c r="K453" s="303"/>
      <c r="L453" s="303"/>
      <c r="M453" s="303"/>
      <c r="N453" s="303"/>
      <c r="O453" s="303"/>
      <c r="P453" s="305"/>
      <c r="Q453" s="305"/>
      <c r="R453" s="303"/>
      <c r="S453" s="303"/>
      <c r="T453" s="303"/>
      <c r="U453" s="303"/>
      <c r="V453" s="303"/>
      <c r="W453" s="303"/>
      <c r="X453" s="303"/>
      <c r="Y453" s="303"/>
    </row>
    <row r="454" spans="1:25" ht="12.75">
      <c r="A454" s="303"/>
      <c r="B454" s="303"/>
      <c r="C454" s="303"/>
      <c r="D454" s="303"/>
      <c r="E454" s="303"/>
      <c r="F454" s="304"/>
      <c r="G454" s="303"/>
      <c r="H454" s="303"/>
      <c r="I454" s="303"/>
      <c r="J454" s="303"/>
      <c r="K454" s="303"/>
      <c r="L454" s="303"/>
      <c r="M454" s="303"/>
      <c r="N454" s="303"/>
      <c r="O454" s="303"/>
      <c r="P454" s="305"/>
      <c r="Q454" s="305"/>
      <c r="R454" s="303"/>
      <c r="S454" s="303"/>
      <c r="T454" s="303"/>
      <c r="U454" s="303"/>
      <c r="V454" s="303"/>
      <c r="W454" s="303"/>
      <c r="X454" s="303"/>
      <c r="Y454" s="303"/>
    </row>
    <row r="455" spans="1:25" ht="12.75">
      <c r="A455" s="303"/>
      <c r="B455" s="303"/>
      <c r="C455" s="303"/>
      <c r="D455" s="303"/>
      <c r="E455" s="303"/>
      <c r="F455" s="304"/>
      <c r="G455" s="303"/>
      <c r="H455" s="303"/>
      <c r="I455" s="303"/>
      <c r="J455" s="303"/>
      <c r="K455" s="303"/>
      <c r="L455" s="303"/>
      <c r="M455" s="303"/>
      <c r="N455" s="303"/>
      <c r="O455" s="303"/>
      <c r="P455" s="305"/>
      <c r="Q455" s="305"/>
      <c r="R455" s="303"/>
      <c r="S455" s="303"/>
      <c r="T455" s="303"/>
      <c r="U455" s="303"/>
      <c r="V455" s="303"/>
      <c r="W455" s="303"/>
      <c r="X455" s="303"/>
      <c r="Y455" s="303"/>
    </row>
    <row r="456" spans="1:25" ht="12.75">
      <c r="A456" s="303"/>
      <c r="B456" s="303"/>
      <c r="C456" s="303"/>
      <c r="D456" s="303"/>
      <c r="E456" s="303"/>
      <c r="F456" s="304"/>
      <c r="G456" s="303"/>
      <c r="H456" s="303"/>
      <c r="I456" s="303"/>
      <c r="J456" s="303"/>
      <c r="K456" s="303"/>
      <c r="L456" s="303"/>
      <c r="M456" s="303"/>
      <c r="N456" s="303"/>
      <c r="O456" s="303"/>
      <c r="P456" s="305"/>
      <c r="Q456" s="305"/>
      <c r="R456" s="303"/>
      <c r="S456" s="303"/>
      <c r="T456" s="303"/>
      <c r="U456" s="303"/>
      <c r="V456" s="303"/>
      <c r="W456" s="303"/>
      <c r="X456" s="303"/>
      <c r="Y456" s="303"/>
    </row>
    <row r="457" spans="1:25" ht="12.75">
      <c r="A457" s="303"/>
      <c r="B457" s="303"/>
      <c r="C457" s="303"/>
      <c r="D457" s="303"/>
      <c r="E457" s="303"/>
      <c r="F457" s="304"/>
      <c r="G457" s="303"/>
      <c r="H457" s="303"/>
      <c r="I457" s="303"/>
      <c r="J457" s="303"/>
      <c r="K457" s="303"/>
      <c r="L457" s="303"/>
      <c r="M457" s="303"/>
      <c r="N457" s="303"/>
      <c r="O457" s="303"/>
      <c r="P457" s="305"/>
      <c r="Q457" s="305"/>
      <c r="R457" s="303"/>
      <c r="S457" s="303"/>
      <c r="T457" s="303"/>
      <c r="U457" s="303"/>
      <c r="V457" s="303"/>
      <c r="W457" s="303"/>
      <c r="X457" s="303"/>
      <c r="Y457" s="303"/>
    </row>
    <row r="458" spans="1:25" ht="12.75">
      <c r="A458" s="303"/>
      <c r="B458" s="303"/>
      <c r="C458" s="303"/>
      <c r="D458" s="303"/>
      <c r="E458" s="303"/>
      <c r="F458" s="304"/>
      <c r="G458" s="303"/>
      <c r="H458" s="303"/>
      <c r="I458" s="303"/>
      <c r="J458" s="303"/>
      <c r="K458" s="303"/>
      <c r="L458" s="303"/>
      <c r="M458" s="303"/>
      <c r="N458" s="303"/>
      <c r="O458" s="303"/>
      <c r="P458" s="305"/>
      <c r="Q458" s="305"/>
      <c r="R458" s="303"/>
      <c r="S458" s="303"/>
      <c r="T458" s="303"/>
      <c r="U458" s="303"/>
      <c r="V458" s="303"/>
      <c r="W458" s="303"/>
      <c r="X458" s="303"/>
      <c r="Y458" s="303"/>
    </row>
    <row r="459" spans="1:25" ht="12.75">
      <c r="A459" s="303"/>
      <c r="B459" s="303"/>
      <c r="C459" s="303"/>
      <c r="D459" s="303"/>
      <c r="E459" s="303"/>
      <c r="F459" s="304"/>
      <c r="G459" s="303"/>
      <c r="H459" s="303"/>
      <c r="I459" s="303"/>
      <c r="J459" s="303"/>
      <c r="K459" s="303"/>
      <c r="L459" s="303"/>
      <c r="M459" s="303"/>
      <c r="N459" s="303"/>
      <c r="O459" s="303"/>
      <c r="P459" s="305"/>
      <c r="Q459" s="305"/>
      <c r="R459" s="303"/>
      <c r="S459" s="303"/>
      <c r="T459" s="303"/>
      <c r="U459" s="303"/>
      <c r="V459" s="303"/>
      <c r="W459" s="303"/>
      <c r="X459" s="303"/>
      <c r="Y459" s="303"/>
    </row>
    <row r="460" spans="1:25" ht="12.75">
      <c r="A460" s="303"/>
      <c r="B460" s="303"/>
      <c r="C460" s="303"/>
      <c r="D460" s="303"/>
      <c r="E460" s="303"/>
      <c r="F460" s="304"/>
      <c r="G460" s="303"/>
      <c r="H460" s="303"/>
      <c r="I460" s="303"/>
      <c r="J460" s="303"/>
      <c r="K460" s="303"/>
      <c r="L460" s="303"/>
      <c r="M460" s="303"/>
      <c r="N460" s="303"/>
      <c r="O460" s="303"/>
      <c r="P460" s="305"/>
      <c r="Q460" s="305"/>
      <c r="R460" s="303"/>
      <c r="S460" s="303"/>
      <c r="T460" s="303"/>
      <c r="U460" s="303"/>
      <c r="V460" s="303"/>
      <c r="W460" s="303"/>
      <c r="X460" s="303"/>
      <c r="Y460" s="303"/>
    </row>
    <row r="461" spans="1:25" ht="12.75">
      <c r="A461" s="303"/>
      <c r="B461" s="303"/>
      <c r="C461" s="303"/>
      <c r="D461" s="303"/>
      <c r="E461" s="303"/>
      <c r="F461" s="304"/>
      <c r="G461" s="303"/>
      <c r="H461" s="303"/>
      <c r="I461" s="303"/>
      <c r="J461" s="303"/>
      <c r="K461" s="303"/>
      <c r="L461" s="303"/>
      <c r="M461" s="303"/>
      <c r="N461" s="303"/>
      <c r="O461" s="303"/>
      <c r="P461" s="305"/>
      <c r="Q461" s="305"/>
      <c r="R461" s="303"/>
      <c r="S461" s="303"/>
      <c r="T461" s="303"/>
      <c r="U461" s="303"/>
      <c r="V461" s="303"/>
      <c r="W461" s="303"/>
      <c r="X461" s="303"/>
      <c r="Y461" s="303"/>
    </row>
    <row r="462" spans="1:25" ht="12.75">
      <c r="A462" s="303"/>
      <c r="B462" s="303"/>
      <c r="C462" s="303"/>
      <c r="D462" s="303"/>
      <c r="E462" s="303"/>
      <c r="F462" s="304"/>
      <c r="G462" s="303"/>
      <c r="H462" s="303"/>
      <c r="I462" s="303"/>
      <c r="J462" s="303"/>
      <c r="K462" s="303"/>
      <c r="L462" s="303"/>
      <c r="M462" s="303"/>
      <c r="N462" s="303"/>
      <c r="O462" s="303"/>
      <c r="P462" s="305"/>
      <c r="Q462" s="305"/>
      <c r="R462" s="303"/>
      <c r="S462" s="303"/>
      <c r="T462" s="303"/>
      <c r="U462" s="303"/>
      <c r="V462" s="303"/>
      <c r="W462" s="303"/>
      <c r="X462" s="303"/>
      <c r="Y462" s="303"/>
    </row>
    <row r="463" spans="1:25" ht="12.75">
      <c r="A463" s="303"/>
      <c r="B463" s="303"/>
      <c r="C463" s="303"/>
      <c r="D463" s="303"/>
      <c r="E463" s="303"/>
      <c r="F463" s="304"/>
      <c r="G463" s="303"/>
      <c r="H463" s="303"/>
      <c r="I463" s="303"/>
      <c r="J463" s="303"/>
      <c r="K463" s="303"/>
      <c r="L463" s="303"/>
      <c r="M463" s="303"/>
      <c r="N463" s="303"/>
      <c r="O463" s="303"/>
      <c r="P463" s="305"/>
      <c r="Q463" s="305"/>
      <c r="R463" s="303"/>
      <c r="S463" s="303"/>
      <c r="T463" s="303"/>
      <c r="U463" s="303"/>
      <c r="V463" s="303"/>
      <c r="W463" s="303"/>
      <c r="X463" s="303"/>
      <c r="Y463" s="303"/>
    </row>
    <row r="464" spans="1:25" ht="12.75">
      <c r="A464" s="303"/>
      <c r="B464" s="303"/>
      <c r="C464" s="303"/>
      <c r="D464" s="303"/>
      <c r="E464" s="303"/>
      <c r="F464" s="304"/>
      <c r="G464" s="303"/>
      <c r="H464" s="303"/>
      <c r="I464" s="303"/>
      <c r="J464" s="303"/>
      <c r="K464" s="303"/>
      <c r="L464" s="303"/>
      <c r="M464" s="303"/>
      <c r="N464" s="303"/>
      <c r="O464" s="303"/>
      <c r="P464" s="305"/>
      <c r="Q464" s="305"/>
      <c r="R464" s="303"/>
      <c r="S464" s="303"/>
      <c r="T464" s="303"/>
      <c r="U464" s="303"/>
      <c r="V464" s="303"/>
      <c r="W464" s="303"/>
      <c r="X464" s="303"/>
      <c r="Y464" s="303"/>
    </row>
    <row r="465" spans="1:25" ht="12.75">
      <c r="A465" s="303"/>
      <c r="B465" s="303"/>
      <c r="C465" s="303"/>
      <c r="D465" s="303"/>
      <c r="E465" s="303"/>
      <c r="F465" s="304"/>
      <c r="G465" s="303"/>
      <c r="H465" s="303"/>
      <c r="I465" s="303"/>
      <c r="J465" s="303"/>
      <c r="K465" s="303"/>
      <c r="L465" s="303"/>
      <c r="M465" s="303"/>
      <c r="N465" s="303"/>
      <c r="O465" s="303"/>
      <c r="P465" s="305"/>
      <c r="Q465" s="305"/>
      <c r="R465" s="303"/>
      <c r="S465" s="303"/>
      <c r="T465" s="303"/>
      <c r="U465" s="303"/>
      <c r="V465" s="303"/>
      <c r="W465" s="303"/>
      <c r="X465" s="303"/>
      <c r="Y465" s="303"/>
    </row>
    <row r="466" spans="1:25" ht="12.75">
      <c r="A466" s="303"/>
      <c r="B466" s="303"/>
      <c r="C466" s="303"/>
      <c r="D466" s="303"/>
      <c r="E466" s="303"/>
      <c r="F466" s="304"/>
      <c r="G466" s="303"/>
      <c r="H466" s="303"/>
      <c r="I466" s="303"/>
      <c r="J466" s="303"/>
      <c r="K466" s="303"/>
      <c r="L466" s="303"/>
      <c r="M466" s="303"/>
      <c r="N466" s="303"/>
      <c r="O466" s="303"/>
      <c r="P466" s="305"/>
      <c r="Q466" s="305"/>
      <c r="R466" s="303"/>
      <c r="S466" s="303"/>
      <c r="T466" s="303"/>
      <c r="U466" s="303"/>
      <c r="V466" s="303"/>
      <c r="W466" s="303"/>
      <c r="X466" s="303"/>
      <c r="Y466" s="303"/>
    </row>
    <row r="467" spans="1:25" ht="12.75">
      <c r="A467" s="303"/>
      <c r="B467" s="303"/>
      <c r="C467" s="303"/>
      <c r="D467" s="303"/>
      <c r="E467" s="303"/>
      <c r="F467" s="304"/>
      <c r="G467" s="303"/>
      <c r="H467" s="303"/>
      <c r="I467" s="303"/>
      <c r="J467" s="303"/>
      <c r="K467" s="303"/>
      <c r="L467" s="303"/>
      <c r="M467" s="303"/>
      <c r="N467" s="303"/>
      <c r="O467" s="303"/>
      <c r="P467" s="305"/>
      <c r="Q467" s="305"/>
      <c r="R467" s="303"/>
      <c r="S467" s="303"/>
      <c r="T467" s="303"/>
      <c r="U467" s="303"/>
      <c r="V467" s="303"/>
      <c r="W467" s="303"/>
      <c r="X467" s="303"/>
      <c r="Y467" s="303"/>
    </row>
    <row r="468" spans="1:25" ht="12.75">
      <c r="A468" s="303"/>
      <c r="B468" s="303"/>
      <c r="C468" s="303"/>
      <c r="D468" s="303"/>
      <c r="E468" s="303"/>
      <c r="F468" s="304"/>
      <c r="G468" s="303"/>
      <c r="H468" s="303"/>
      <c r="I468" s="303"/>
      <c r="J468" s="303"/>
      <c r="K468" s="303"/>
      <c r="L468" s="303"/>
      <c r="M468" s="303"/>
      <c r="N468" s="303"/>
      <c r="O468" s="303"/>
      <c r="P468" s="305"/>
      <c r="Q468" s="305"/>
      <c r="R468" s="303"/>
      <c r="S468" s="303"/>
      <c r="T468" s="303"/>
      <c r="U468" s="303"/>
      <c r="V468" s="303"/>
      <c r="W468" s="303"/>
      <c r="X468" s="303"/>
      <c r="Y468" s="303"/>
    </row>
    <row r="469" spans="1:25" ht="12.75">
      <c r="A469" s="303"/>
      <c r="B469" s="303"/>
      <c r="C469" s="303"/>
      <c r="D469" s="303"/>
      <c r="E469" s="303"/>
      <c r="F469" s="304"/>
      <c r="G469" s="303"/>
      <c r="H469" s="303"/>
      <c r="I469" s="303"/>
      <c r="J469" s="303"/>
      <c r="K469" s="303"/>
      <c r="L469" s="303"/>
      <c r="M469" s="303"/>
      <c r="N469" s="303"/>
      <c r="O469" s="303"/>
      <c r="P469" s="305"/>
      <c r="Q469" s="305"/>
      <c r="R469" s="303"/>
      <c r="S469" s="303"/>
      <c r="T469" s="303"/>
      <c r="U469" s="303"/>
      <c r="V469" s="303"/>
      <c r="W469" s="303"/>
      <c r="X469" s="303"/>
      <c r="Y469" s="303"/>
    </row>
    <row r="470" spans="1:25" ht="12.75">
      <c r="A470" s="303"/>
      <c r="B470" s="303"/>
      <c r="C470" s="303"/>
      <c r="D470" s="303"/>
      <c r="E470" s="303"/>
      <c r="F470" s="304"/>
      <c r="G470" s="303"/>
      <c r="H470" s="303"/>
      <c r="I470" s="303"/>
      <c r="J470" s="303"/>
      <c r="K470" s="303"/>
      <c r="L470" s="303"/>
      <c r="M470" s="303"/>
      <c r="N470" s="303"/>
      <c r="O470" s="303"/>
      <c r="P470" s="305"/>
      <c r="Q470" s="305"/>
      <c r="R470" s="303"/>
      <c r="S470" s="303"/>
      <c r="T470" s="303"/>
      <c r="U470" s="303"/>
      <c r="V470" s="303"/>
      <c r="W470" s="303"/>
      <c r="X470" s="303"/>
      <c r="Y470" s="303"/>
    </row>
    <row r="471" spans="1:25" ht="12.75">
      <c r="A471" s="303"/>
      <c r="B471" s="303"/>
      <c r="C471" s="303"/>
      <c r="D471" s="303"/>
      <c r="E471" s="303"/>
      <c r="F471" s="304"/>
      <c r="G471" s="303"/>
      <c r="H471" s="303"/>
      <c r="I471" s="303"/>
      <c r="J471" s="303"/>
      <c r="K471" s="303"/>
      <c r="L471" s="303"/>
      <c r="M471" s="303"/>
      <c r="N471" s="303"/>
      <c r="O471" s="303"/>
      <c r="P471" s="305"/>
      <c r="Q471" s="305"/>
      <c r="R471" s="303"/>
      <c r="S471" s="303"/>
      <c r="T471" s="303"/>
      <c r="U471" s="303"/>
      <c r="V471" s="303"/>
      <c r="W471" s="303"/>
      <c r="X471" s="303"/>
      <c r="Y471" s="303"/>
    </row>
    <row r="472" spans="1:25" ht="12.75">
      <c r="A472" s="303"/>
      <c r="B472" s="303"/>
      <c r="C472" s="303"/>
      <c r="D472" s="303"/>
      <c r="E472" s="303"/>
      <c r="F472" s="304"/>
      <c r="G472" s="303"/>
      <c r="H472" s="303"/>
      <c r="I472" s="303"/>
      <c r="J472" s="303"/>
      <c r="K472" s="303"/>
      <c r="L472" s="303"/>
      <c r="M472" s="303"/>
      <c r="N472" s="303"/>
      <c r="O472" s="303"/>
      <c r="P472" s="305"/>
      <c r="Q472" s="305"/>
      <c r="R472" s="303"/>
      <c r="S472" s="303"/>
      <c r="T472" s="303"/>
      <c r="U472" s="303"/>
      <c r="V472" s="303"/>
      <c r="W472" s="303"/>
      <c r="X472" s="303"/>
      <c r="Y472" s="303"/>
    </row>
    <row r="473" spans="1:25" ht="12.75">
      <c r="A473" s="303"/>
      <c r="B473" s="303"/>
      <c r="C473" s="303"/>
      <c r="D473" s="303"/>
      <c r="E473" s="303"/>
      <c r="F473" s="304"/>
      <c r="G473" s="303"/>
      <c r="H473" s="303"/>
      <c r="I473" s="303"/>
      <c r="J473" s="303"/>
      <c r="K473" s="303"/>
      <c r="L473" s="303"/>
      <c r="M473" s="303"/>
      <c r="N473" s="303"/>
      <c r="O473" s="303"/>
      <c r="P473" s="305"/>
      <c r="Q473" s="305"/>
      <c r="R473" s="303"/>
      <c r="S473" s="303"/>
      <c r="T473" s="303"/>
      <c r="U473" s="303"/>
      <c r="V473" s="303"/>
      <c r="W473" s="303"/>
      <c r="X473" s="303"/>
      <c r="Y473" s="303"/>
    </row>
    <row r="474" spans="1:25" ht="12.75">
      <c r="A474" s="303"/>
      <c r="B474" s="303"/>
      <c r="C474" s="303"/>
      <c r="D474" s="303"/>
      <c r="E474" s="303"/>
      <c r="F474" s="304"/>
      <c r="G474" s="303"/>
      <c r="H474" s="303"/>
      <c r="I474" s="303"/>
      <c r="J474" s="303"/>
      <c r="K474" s="303"/>
      <c r="L474" s="303"/>
      <c r="M474" s="303"/>
      <c r="N474" s="303"/>
      <c r="O474" s="303"/>
      <c r="P474" s="305"/>
      <c r="Q474" s="305"/>
      <c r="R474" s="303"/>
      <c r="S474" s="303"/>
      <c r="T474" s="303"/>
      <c r="U474" s="303"/>
      <c r="V474" s="303"/>
      <c r="W474" s="303"/>
      <c r="X474" s="303"/>
      <c r="Y474" s="303"/>
    </row>
    <row r="475" spans="1:25" ht="12.75">
      <c r="A475" s="303"/>
      <c r="B475" s="303"/>
      <c r="C475" s="303"/>
      <c r="D475" s="303"/>
      <c r="E475" s="303"/>
      <c r="F475" s="304"/>
      <c r="G475" s="303"/>
      <c r="H475" s="303"/>
      <c r="I475" s="303"/>
      <c r="J475" s="303"/>
      <c r="K475" s="303"/>
      <c r="L475" s="303"/>
      <c r="M475" s="303"/>
      <c r="N475" s="303"/>
      <c r="O475" s="303"/>
      <c r="P475" s="305"/>
      <c r="Q475" s="305"/>
      <c r="R475" s="303"/>
      <c r="S475" s="303"/>
      <c r="T475" s="303"/>
      <c r="U475" s="303"/>
      <c r="V475" s="303"/>
      <c r="W475" s="303"/>
      <c r="X475" s="303"/>
      <c r="Y475" s="303"/>
    </row>
    <row r="476" spans="1:25" ht="12.75">
      <c r="A476" s="303"/>
      <c r="B476" s="303"/>
      <c r="C476" s="303"/>
      <c r="D476" s="303"/>
      <c r="E476" s="303"/>
      <c r="F476" s="304"/>
      <c r="G476" s="303"/>
      <c r="H476" s="303"/>
      <c r="I476" s="303"/>
      <c r="J476" s="303"/>
      <c r="K476" s="303"/>
      <c r="L476" s="303"/>
      <c r="M476" s="303"/>
      <c r="N476" s="303"/>
      <c r="O476" s="303"/>
      <c r="P476" s="305"/>
      <c r="Q476" s="305"/>
      <c r="R476" s="303"/>
      <c r="S476" s="303"/>
      <c r="T476" s="303"/>
      <c r="U476" s="303"/>
      <c r="V476" s="303"/>
      <c r="W476" s="303"/>
      <c r="X476" s="303"/>
      <c r="Y476" s="303"/>
    </row>
    <row r="477" spans="1:25" ht="12.75">
      <c r="A477" s="303"/>
      <c r="B477" s="303"/>
      <c r="C477" s="303"/>
      <c r="D477" s="303"/>
      <c r="E477" s="303"/>
      <c r="F477" s="304"/>
      <c r="G477" s="303"/>
      <c r="H477" s="303"/>
      <c r="I477" s="303"/>
      <c r="J477" s="303"/>
      <c r="K477" s="303"/>
      <c r="L477" s="303"/>
      <c r="M477" s="303"/>
      <c r="N477" s="303"/>
      <c r="O477" s="303"/>
      <c r="P477" s="305"/>
      <c r="Q477" s="305"/>
      <c r="R477" s="303"/>
      <c r="S477" s="303"/>
      <c r="T477" s="303"/>
      <c r="U477" s="303"/>
      <c r="V477" s="303"/>
      <c r="W477" s="303"/>
      <c r="X477" s="303"/>
      <c r="Y477" s="303"/>
    </row>
    <row r="478" spans="1:25" ht="12.75">
      <c r="A478" s="303"/>
      <c r="B478" s="303"/>
      <c r="C478" s="303"/>
      <c r="D478" s="303"/>
      <c r="E478" s="303"/>
      <c r="F478" s="304"/>
      <c r="G478" s="303"/>
      <c r="H478" s="303"/>
      <c r="I478" s="303"/>
      <c r="J478" s="303"/>
      <c r="K478" s="303"/>
      <c r="L478" s="303"/>
      <c r="M478" s="303"/>
      <c r="N478" s="303"/>
      <c r="O478" s="303"/>
      <c r="P478" s="305"/>
      <c r="Q478" s="305"/>
      <c r="R478" s="303"/>
      <c r="S478" s="303"/>
      <c r="T478" s="303"/>
      <c r="U478" s="303"/>
      <c r="V478" s="303"/>
      <c r="W478" s="303"/>
      <c r="X478" s="303"/>
      <c r="Y478" s="303"/>
    </row>
    <row r="479" spans="1:25" ht="12.75">
      <c r="A479" s="303"/>
      <c r="B479" s="303"/>
      <c r="C479" s="303"/>
      <c r="D479" s="303"/>
      <c r="E479" s="303"/>
      <c r="F479" s="304"/>
      <c r="G479" s="303"/>
      <c r="H479" s="303"/>
      <c r="I479" s="303"/>
      <c r="J479" s="303"/>
      <c r="K479" s="303"/>
      <c r="L479" s="303"/>
      <c r="M479" s="303"/>
      <c r="N479" s="303"/>
      <c r="O479" s="303"/>
      <c r="P479" s="305"/>
      <c r="Q479" s="305"/>
      <c r="R479" s="303"/>
      <c r="S479" s="303"/>
      <c r="T479" s="303"/>
      <c r="U479" s="303"/>
      <c r="V479" s="303"/>
      <c r="W479" s="303"/>
      <c r="X479" s="303"/>
      <c r="Y479" s="303"/>
    </row>
    <row r="480" spans="1:25" ht="12.75">
      <c r="A480" s="303"/>
      <c r="B480" s="303"/>
      <c r="C480" s="303"/>
      <c r="D480" s="303"/>
      <c r="E480" s="303"/>
      <c r="F480" s="304"/>
      <c r="G480" s="303"/>
      <c r="H480" s="303"/>
      <c r="I480" s="303"/>
      <c r="J480" s="303"/>
      <c r="K480" s="303"/>
      <c r="L480" s="303"/>
      <c r="M480" s="303"/>
      <c r="N480" s="303"/>
      <c r="O480" s="303"/>
      <c r="P480" s="305"/>
      <c r="Q480" s="305"/>
      <c r="R480" s="303"/>
      <c r="S480" s="303"/>
      <c r="T480" s="303"/>
      <c r="U480" s="303"/>
      <c r="V480" s="303"/>
      <c r="W480" s="303"/>
      <c r="X480" s="303"/>
      <c r="Y480" s="303"/>
    </row>
    <row r="481" spans="1:25" ht="12.75">
      <c r="A481" s="303"/>
      <c r="B481" s="303"/>
      <c r="C481" s="303"/>
      <c r="D481" s="303"/>
      <c r="E481" s="303"/>
      <c r="F481" s="304"/>
      <c r="G481" s="303"/>
      <c r="H481" s="303"/>
      <c r="I481" s="303"/>
      <c r="J481" s="303"/>
      <c r="K481" s="303"/>
      <c r="L481" s="303"/>
      <c r="M481" s="303"/>
      <c r="N481" s="303"/>
      <c r="O481" s="303"/>
      <c r="P481" s="305"/>
      <c r="Q481" s="305"/>
      <c r="R481" s="303"/>
      <c r="S481" s="303"/>
      <c r="T481" s="303"/>
      <c r="U481" s="303"/>
      <c r="V481" s="303"/>
      <c r="W481" s="303"/>
      <c r="X481" s="303"/>
      <c r="Y481" s="303"/>
    </row>
    <row r="482" spans="1:25" ht="12.75">
      <c r="A482" s="303"/>
      <c r="B482" s="303"/>
      <c r="C482" s="303"/>
      <c r="D482" s="303"/>
      <c r="E482" s="303"/>
      <c r="F482" s="304"/>
      <c r="G482" s="303"/>
      <c r="H482" s="303"/>
      <c r="I482" s="303"/>
      <c r="J482" s="303"/>
      <c r="K482" s="303"/>
      <c r="L482" s="303"/>
      <c r="M482" s="303"/>
      <c r="N482" s="303"/>
      <c r="O482" s="303"/>
      <c r="P482" s="305"/>
      <c r="Q482" s="305"/>
      <c r="R482" s="303"/>
      <c r="S482" s="303"/>
      <c r="T482" s="303"/>
      <c r="U482" s="303"/>
      <c r="V482" s="303"/>
      <c r="W482" s="303"/>
      <c r="X482" s="303"/>
      <c r="Y482" s="303"/>
    </row>
    <row r="483" spans="1:25" ht="12.75">
      <c r="A483" s="303"/>
      <c r="B483" s="303"/>
      <c r="C483" s="303"/>
      <c r="D483" s="303"/>
      <c r="E483" s="303"/>
      <c r="F483" s="304"/>
      <c r="G483" s="303"/>
      <c r="H483" s="303"/>
      <c r="I483" s="303"/>
      <c r="J483" s="303"/>
      <c r="K483" s="303"/>
      <c r="L483" s="303"/>
      <c r="M483" s="303"/>
      <c r="N483" s="303"/>
      <c r="O483" s="303"/>
      <c r="P483" s="305"/>
      <c r="Q483" s="305"/>
      <c r="R483" s="303"/>
      <c r="S483" s="303"/>
      <c r="T483" s="303"/>
      <c r="U483" s="303"/>
      <c r="V483" s="303"/>
      <c r="W483" s="303"/>
      <c r="X483" s="303"/>
      <c r="Y483" s="303"/>
    </row>
    <row r="484" spans="1:25" ht="12.75">
      <c r="A484" s="303"/>
      <c r="B484" s="303"/>
      <c r="C484" s="303"/>
      <c r="D484" s="303"/>
      <c r="E484" s="303"/>
      <c r="F484" s="304"/>
      <c r="G484" s="303"/>
      <c r="H484" s="303"/>
      <c r="I484" s="303"/>
      <c r="J484" s="303"/>
      <c r="K484" s="303"/>
      <c r="L484" s="303"/>
      <c r="M484" s="303"/>
      <c r="N484" s="303"/>
      <c r="O484" s="303"/>
      <c r="P484" s="305"/>
      <c r="Q484" s="305"/>
      <c r="R484" s="303"/>
      <c r="S484" s="303"/>
      <c r="T484" s="303"/>
      <c r="U484" s="303"/>
      <c r="V484" s="303"/>
      <c r="W484" s="303"/>
      <c r="X484" s="303"/>
      <c r="Y484" s="303"/>
    </row>
    <row r="485" spans="1:25" ht="12.75">
      <c r="A485" s="303"/>
      <c r="B485" s="303"/>
      <c r="C485" s="303"/>
      <c r="D485" s="303"/>
      <c r="E485" s="303"/>
      <c r="F485" s="304"/>
      <c r="G485" s="303"/>
      <c r="H485" s="303"/>
      <c r="I485" s="303"/>
      <c r="J485" s="303"/>
      <c r="K485" s="303"/>
      <c r="L485" s="303"/>
      <c r="M485" s="303"/>
      <c r="N485" s="303"/>
      <c r="O485" s="303"/>
      <c r="P485" s="305"/>
      <c r="Q485" s="305"/>
      <c r="R485" s="303"/>
      <c r="S485" s="303"/>
      <c r="T485" s="303"/>
      <c r="U485" s="303"/>
      <c r="V485" s="303"/>
      <c r="W485" s="303"/>
      <c r="X485" s="303"/>
      <c r="Y485" s="303"/>
    </row>
    <row r="486" spans="1:25" ht="12.75">
      <c r="A486" s="303"/>
      <c r="B486" s="303"/>
      <c r="C486" s="303"/>
      <c r="D486" s="303"/>
      <c r="E486" s="303"/>
      <c r="F486" s="304"/>
      <c r="G486" s="303"/>
      <c r="H486" s="303"/>
      <c r="I486" s="303"/>
      <c r="J486" s="303"/>
      <c r="K486" s="303"/>
      <c r="L486" s="303"/>
      <c r="M486" s="303"/>
      <c r="N486" s="303"/>
      <c r="O486" s="303"/>
      <c r="P486" s="305"/>
      <c r="Q486" s="305"/>
      <c r="R486" s="303"/>
      <c r="S486" s="303"/>
      <c r="T486" s="303"/>
      <c r="U486" s="303"/>
      <c r="V486" s="303"/>
      <c r="W486" s="303"/>
      <c r="X486" s="303"/>
      <c r="Y486" s="303"/>
    </row>
    <row r="487" spans="1:25" ht="12.75">
      <c r="A487" s="303"/>
      <c r="B487" s="303"/>
      <c r="C487" s="303"/>
      <c r="D487" s="303"/>
      <c r="E487" s="303"/>
      <c r="F487" s="304"/>
      <c r="G487" s="303"/>
      <c r="H487" s="303"/>
      <c r="I487" s="303"/>
      <c r="J487" s="303"/>
      <c r="K487" s="303"/>
      <c r="L487" s="303"/>
      <c r="M487" s="303"/>
      <c r="N487" s="303"/>
      <c r="O487" s="303"/>
      <c r="P487" s="305"/>
      <c r="Q487" s="305"/>
      <c r="R487" s="303"/>
      <c r="S487" s="303"/>
      <c r="T487" s="303"/>
      <c r="U487" s="303"/>
      <c r="V487" s="303"/>
      <c r="W487" s="303"/>
      <c r="X487" s="303"/>
      <c r="Y487" s="303"/>
    </row>
    <row r="488" spans="1:25" ht="12.75">
      <c r="A488" s="303"/>
      <c r="B488" s="303"/>
      <c r="C488" s="303"/>
      <c r="D488" s="303"/>
      <c r="E488" s="303"/>
      <c r="F488" s="304"/>
      <c r="G488" s="303"/>
      <c r="H488" s="303"/>
      <c r="I488" s="303"/>
      <c r="J488" s="303"/>
      <c r="K488" s="303"/>
      <c r="L488" s="303"/>
      <c r="M488" s="303"/>
      <c r="N488" s="303"/>
      <c r="O488" s="303"/>
      <c r="P488" s="305"/>
      <c r="Q488" s="305"/>
      <c r="R488" s="303"/>
      <c r="S488" s="303"/>
      <c r="T488" s="303"/>
      <c r="U488" s="303"/>
      <c r="V488" s="303"/>
      <c r="W488" s="303"/>
      <c r="X488" s="303"/>
      <c r="Y488" s="303"/>
    </row>
    <row r="489" spans="1:25" ht="12.75">
      <c r="A489" s="303"/>
      <c r="B489" s="303"/>
      <c r="C489" s="303"/>
      <c r="D489" s="303"/>
      <c r="E489" s="303"/>
      <c r="F489" s="304"/>
      <c r="G489" s="303"/>
      <c r="H489" s="303"/>
      <c r="I489" s="303"/>
      <c r="J489" s="303"/>
      <c r="K489" s="303"/>
      <c r="L489" s="303"/>
      <c r="M489" s="303"/>
      <c r="N489" s="303"/>
      <c r="O489" s="303"/>
      <c r="P489" s="305"/>
      <c r="Q489" s="305"/>
      <c r="R489" s="303"/>
      <c r="S489" s="303"/>
      <c r="T489" s="303"/>
      <c r="U489" s="303"/>
      <c r="V489" s="303"/>
      <c r="W489" s="303"/>
      <c r="X489" s="303"/>
      <c r="Y489" s="303"/>
    </row>
    <row r="490" spans="1:25" ht="12.75">
      <c r="A490" s="303"/>
      <c r="B490" s="303"/>
      <c r="C490" s="303"/>
      <c r="D490" s="303"/>
      <c r="E490" s="303"/>
      <c r="F490" s="304"/>
      <c r="G490" s="303"/>
      <c r="H490" s="303"/>
      <c r="I490" s="303"/>
      <c r="J490" s="303"/>
      <c r="K490" s="303"/>
      <c r="L490" s="303"/>
      <c r="M490" s="303"/>
      <c r="N490" s="303"/>
      <c r="O490" s="303"/>
      <c r="P490" s="305"/>
      <c r="Q490" s="305"/>
      <c r="R490" s="303"/>
      <c r="S490" s="303"/>
      <c r="T490" s="303"/>
      <c r="U490" s="303"/>
      <c r="V490" s="303"/>
      <c r="W490" s="303"/>
      <c r="X490" s="303"/>
      <c r="Y490" s="303"/>
    </row>
    <row r="491" spans="1:25" ht="12.75">
      <c r="A491" s="303"/>
      <c r="B491" s="303"/>
      <c r="C491" s="303"/>
      <c r="D491" s="303"/>
      <c r="E491" s="303"/>
      <c r="F491" s="304"/>
      <c r="G491" s="303"/>
      <c r="H491" s="303"/>
      <c r="I491" s="303"/>
      <c r="J491" s="303"/>
      <c r="K491" s="303"/>
      <c r="L491" s="303"/>
      <c r="M491" s="303"/>
      <c r="N491" s="303"/>
      <c r="O491" s="303"/>
      <c r="P491" s="305"/>
      <c r="Q491" s="305"/>
      <c r="R491" s="303"/>
      <c r="S491" s="303"/>
      <c r="T491" s="303"/>
      <c r="U491" s="303"/>
      <c r="V491" s="303"/>
      <c r="W491" s="303"/>
      <c r="X491" s="303"/>
      <c r="Y491" s="303"/>
    </row>
    <row r="492" spans="1:25" ht="12.75">
      <c r="A492" s="303"/>
      <c r="B492" s="303"/>
      <c r="C492" s="303"/>
      <c r="D492" s="303"/>
      <c r="E492" s="303"/>
      <c r="F492" s="304"/>
      <c r="G492" s="303"/>
      <c r="H492" s="303"/>
      <c r="I492" s="303"/>
      <c r="J492" s="303"/>
      <c r="K492" s="303"/>
      <c r="L492" s="303"/>
      <c r="M492" s="303"/>
      <c r="N492" s="303"/>
      <c r="O492" s="303"/>
      <c r="P492" s="305"/>
      <c r="Q492" s="305"/>
      <c r="R492" s="303"/>
      <c r="S492" s="303"/>
      <c r="T492" s="303"/>
      <c r="U492" s="303"/>
      <c r="V492" s="303"/>
      <c r="W492" s="303"/>
      <c r="X492" s="303"/>
      <c r="Y492" s="303"/>
    </row>
    <row r="493" spans="1:25" ht="12.75">
      <c r="A493" s="303"/>
      <c r="B493" s="303"/>
      <c r="C493" s="303"/>
      <c r="D493" s="303"/>
      <c r="E493" s="303"/>
      <c r="F493" s="304"/>
      <c r="G493" s="303"/>
      <c r="H493" s="303"/>
      <c r="I493" s="303"/>
      <c r="J493" s="303"/>
      <c r="K493" s="303"/>
      <c r="L493" s="303"/>
      <c r="M493" s="303"/>
      <c r="N493" s="303"/>
      <c r="O493" s="303"/>
      <c r="P493" s="305"/>
      <c r="Q493" s="305"/>
      <c r="R493" s="303"/>
      <c r="S493" s="303"/>
      <c r="T493" s="303"/>
      <c r="U493" s="303"/>
      <c r="V493" s="303"/>
      <c r="W493" s="303"/>
      <c r="X493" s="303"/>
      <c r="Y493" s="303"/>
    </row>
    <row r="494" spans="1:25" ht="12.75">
      <c r="A494" s="303"/>
      <c r="B494" s="303"/>
      <c r="C494" s="303"/>
      <c r="D494" s="303"/>
      <c r="E494" s="303"/>
      <c r="F494" s="304"/>
      <c r="G494" s="303"/>
      <c r="H494" s="303"/>
      <c r="I494" s="303"/>
      <c r="J494" s="303"/>
      <c r="K494" s="303"/>
      <c r="L494" s="303"/>
      <c r="M494" s="303"/>
      <c r="N494" s="303"/>
      <c r="O494" s="303"/>
      <c r="P494" s="305"/>
      <c r="Q494" s="305"/>
      <c r="R494" s="303"/>
      <c r="S494" s="303"/>
      <c r="T494" s="303"/>
      <c r="U494" s="303"/>
      <c r="V494" s="303"/>
      <c r="W494" s="303"/>
      <c r="X494" s="303"/>
      <c r="Y494" s="303"/>
    </row>
    <row r="495" spans="1:25" ht="12.75">
      <c r="A495" s="303"/>
      <c r="B495" s="303"/>
      <c r="C495" s="303"/>
      <c r="D495" s="303"/>
      <c r="E495" s="303"/>
      <c r="F495" s="304"/>
      <c r="G495" s="303"/>
      <c r="H495" s="303"/>
      <c r="I495" s="303"/>
      <c r="J495" s="303"/>
      <c r="K495" s="303"/>
      <c r="L495" s="303"/>
      <c r="M495" s="303"/>
      <c r="N495" s="303"/>
      <c r="O495" s="303"/>
      <c r="P495" s="305"/>
      <c r="Q495" s="305"/>
      <c r="R495" s="303"/>
      <c r="S495" s="303"/>
      <c r="T495" s="303"/>
      <c r="U495" s="303"/>
      <c r="V495" s="303"/>
      <c r="W495" s="303"/>
      <c r="X495" s="303"/>
      <c r="Y495" s="303"/>
    </row>
    <row r="496" spans="1:25" ht="12.75">
      <c r="A496" s="303"/>
      <c r="B496" s="303"/>
      <c r="C496" s="303"/>
      <c r="D496" s="303"/>
      <c r="E496" s="303"/>
      <c r="F496" s="304"/>
      <c r="G496" s="303"/>
      <c r="H496" s="303"/>
      <c r="I496" s="303"/>
      <c r="J496" s="303"/>
      <c r="K496" s="303"/>
      <c r="L496" s="303"/>
      <c r="M496" s="303"/>
      <c r="N496" s="303"/>
      <c r="O496" s="303"/>
      <c r="P496" s="305"/>
      <c r="Q496" s="305"/>
      <c r="R496" s="303"/>
      <c r="S496" s="303"/>
      <c r="T496" s="303"/>
      <c r="U496" s="303"/>
      <c r="V496" s="303"/>
      <c r="W496" s="303"/>
      <c r="X496" s="303"/>
      <c r="Y496" s="303"/>
    </row>
    <row r="497" spans="1:25" ht="12.75">
      <c r="A497" s="303"/>
      <c r="B497" s="303"/>
      <c r="C497" s="303"/>
      <c r="D497" s="303"/>
      <c r="E497" s="303"/>
      <c r="F497" s="304"/>
      <c r="G497" s="303"/>
      <c r="H497" s="303"/>
      <c r="I497" s="303"/>
      <c r="J497" s="303"/>
      <c r="K497" s="303"/>
      <c r="L497" s="303"/>
      <c r="M497" s="303"/>
      <c r="N497" s="303"/>
      <c r="O497" s="303"/>
      <c r="P497" s="305"/>
      <c r="Q497" s="305"/>
      <c r="R497" s="303"/>
      <c r="S497" s="303"/>
      <c r="T497" s="303"/>
      <c r="U497" s="303"/>
      <c r="V497" s="303"/>
      <c r="W497" s="303"/>
      <c r="X497" s="303"/>
      <c r="Y497" s="303"/>
    </row>
    <row r="498" spans="1:25" ht="12.75">
      <c r="A498" s="303"/>
      <c r="B498" s="303"/>
      <c r="C498" s="303"/>
      <c r="D498" s="303"/>
      <c r="E498" s="303"/>
      <c r="F498" s="304"/>
      <c r="G498" s="303"/>
      <c r="H498" s="303"/>
      <c r="I498" s="303"/>
      <c r="J498" s="303"/>
      <c r="K498" s="303"/>
      <c r="L498" s="303"/>
      <c r="M498" s="303"/>
      <c r="N498" s="303"/>
      <c r="O498" s="303"/>
      <c r="P498" s="305"/>
      <c r="Q498" s="305"/>
      <c r="R498" s="303"/>
      <c r="S498" s="303"/>
      <c r="T498" s="303"/>
      <c r="U498" s="303"/>
      <c r="V498" s="303"/>
      <c r="W498" s="303"/>
      <c r="X498" s="303"/>
      <c r="Y498" s="303"/>
    </row>
    <row r="499" spans="1:25" ht="12.75">
      <c r="A499" s="303"/>
      <c r="B499" s="303"/>
      <c r="C499" s="303"/>
      <c r="D499" s="303"/>
      <c r="E499" s="303"/>
      <c r="F499" s="304"/>
      <c r="G499" s="303"/>
      <c r="H499" s="303"/>
      <c r="I499" s="303"/>
      <c r="J499" s="303"/>
      <c r="K499" s="303"/>
      <c r="L499" s="303"/>
      <c r="M499" s="303"/>
      <c r="N499" s="303"/>
      <c r="O499" s="303"/>
      <c r="P499" s="305"/>
      <c r="Q499" s="305"/>
      <c r="R499" s="303"/>
      <c r="S499" s="303"/>
      <c r="T499" s="303"/>
      <c r="U499" s="303"/>
      <c r="V499" s="303"/>
      <c r="W499" s="303"/>
      <c r="X499" s="303"/>
      <c r="Y499" s="303"/>
    </row>
    <row r="500" spans="1:25" ht="12.75">
      <c r="A500" s="303"/>
      <c r="B500" s="303"/>
      <c r="C500" s="303"/>
      <c r="D500" s="303"/>
      <c r="E500" s="303"/>
      <c r="F500" s="304"/>
      <c r="G500" s="303"/>
      <c r="H500" s="303"/>
      <c r="I500" s="303"/>
      <c r="J500" s="303"/>
      <c r="K500" s="303"/>
      <c r="L500" s="303"/>
      <c r="M500" s="303"/>
      <c r="N500" s="303"/>
      <c r="O500" s="303"/>
      <c r="P500" s="305"/>
      <c r="Q500" s="305"/>
      <c r="R500" s="303"/>
      <c r="S500" s="303"/>
      <c r="T500" s="303"/>
      <c r="U500" s="303"/>
      <c r="V500" s="303"/>
      <c r="W500" s="303"/>
      <c r="X500" s="303"/>
      <c r="Y500" s="303"/>
    </row>
    <row r="501" spans="1:25" ht="12.75">
      <c r="A501" s="303"/>
      <c r="B501" s="303"/>
      <c r="C501" s="303"/>
      <c r="D501" s="303"/>
      <c r="E501" s="303"/>
      <c r="F501" s="304"/>
      <c r="G501" s="303"/>
      <c r="H501" s="303"/>
      <c r="I501" s="303"/>
      <c r="J501" s="303"/>
      <c r="K501" s="303"/>
      <c r="L501" s="303"/>
      <c r="M501" s="303"/>
      <c r="N501" s="303"/>
      <c r="O501" s="303"/>
      <c r="P501" s="305"/>
      <c r="Q501" s="305"/>
      <c r="R501" s="303"/>
      <c r="S501" s="303"/>
      <c r="T501" s="303"/>
      <c r="U501" s="303"/>
      <c r="V501" s="303"/>
      <c r="W501" s="303"/>
      <c r="X501" s="303"/>
      <c r="Y501" s="303"/>
    </row>
    <row r="502" spans="1:25" ht="12.75">
      <c r="A502" s="303"/>
      <c r="B502" s="303"/>
      <c r="C502" s="303"/>
      <c r="D502" s="303"/>
      <c r="E502" s="303"/>
      <c r="F502" s="304"/>
      <c r="G502" s="303"/>
      <c r="H502" s="303"/>
      <c r="I502" s="303"/>
      <c r="J502" s="303"/>
      <c r="K502" s="303"/>
      <c r="L502" s="303"/>
      <c r="M502" s="303"/>
      <c r="N502" s="303"/>
      <c r="O502" s="303"/>
      <c r="P502" s="305"/>
      <c r="Q502" s="305"/>
      <c r="R502" s="303"/>
      <c r="S502" s="303"/>
      <c r="T502" s="303"/>
      <c r="U502" s="303"/>
      <c r="V502" s="303"/>
      <c r="W502" s="303"/>
      <c r="X502" s="303"/>
      <c r="Y502" s="303"/>
    </row>
    <row r="503" spans="1:25" ht="12.75">
      <c r="A503" s="303"/>
      <c r="B503" s="303"/>
      <c r="C503" s="303"/>
      <c r="D503" s="303"/>
      <c r="E503" s="303"/>
      <c r="F503" s="304"/>
      <c r="G503" s="303"/>
      <c r="H503" s="303"/>
      <c r="I503" s="303"/>
      <c r="J503" s="303"/>
      <c r="K503" s="303"/>
      <c r="L503" s="303"/>
      <c r="M503" s="303"/>
      <c r="N503" s="303"/>
      <c r="O503" s="303"/>
      <c r="P503" s="305"/>
      <c r="Q503" s="305"/>
      <c r="R503" s="303"/>
      <c r="S503" s="303"/>
      <c r="T503" s="303"/>
      <c r="U503" s="303"/>
      <c r="V503" s="303"/>
      <c r="W503" s="303"/>
      <c r="X503" s="303"/>
      <c r="Y503" s="303"/>
    </row>
    <row r="504" spans="1:25" ht="12.75">
      <c r="A504" s="303"/>
      <c r="B504" s="303"/>
      <c r="C504" s="303"/>
      <c r="D504" s="303"/>
      <c r="E504" s="303"/>
      <c r="F504" s="304"/>
      <c r="G504" s="303"/>
      <c r="H504" s="303"/>
      <c r="I504" s="303"/>
      <c r="J504" s="303"/>
      <c r="K504" s="303"/>
      <c r="L504" s="303"/>
      <c r="M504" s="303"/>
      <c r="N504" s="303"/>
      <c r="O504" s="303"/>
      <c r="P504" s="305"/>
      <c r="Q504" s="305"/>
      <c r="R504" s="303"/>
      <c r="S504" s="303"/>
      <c r="T504" s="303"/>
      <c r="U504" s="303"/>
      <c r="V504" s="303"/>
      <c r="W504" s="303"/>
      <c r="X504" s="303"/>
      <c r="Y504" s="303"/>
    </row>
    <row r="505" spans="1:25" ht="12.75">
      <c r="A505" s="303"/>
      <c r="B505" s="303"/>
      <c r="C505" s="303"/>
      <c r="D505" s="303"/>
      <c r="E505" s="303"/>
      <c r="F505" s="304"/>
      <c r="G505" s="303"/>
      <c r="H505" s="303"/>
      <c r="I505" s="303"/>
      <c r="J505" s="303"/>
      <c r="K505" s="303"/>
      <c r="L505" s="303"/>
      <c r="M505" s="303"/>
      <c r="N505" s="303"/>
      <c r="O505" s="303"/>
      <c r="P505" s="305"/>
      <c r="Q505" s="305"/>
      <c r="R505" s="303"/>
      <c r="S505" s="303"/>
      <c r="T505" s="303"/>
      <c r="U505" s="303"/>
      <c r="V505" s="303"/>
      <c r="W505" s="303"/>
      <c r="X505" s="303"/>
      <c r="Y505" s="303"/>
    </row>
    <row r="506" spans="1:25" ht="12.75">
      <c r="A506" s="303"/>
      <c r="B506" s="303"/>
      <c r="C506" s="303"/>
      <c r="D506" s="303"/>
      <c r="E506" s="303"/>
      <c r="F506" s="304"/>
      <c r="G506" s="303"/>
      <c r="H506" s="303"/>
      <c r="I506" s="303"/>
      <c r="J506" s="303"/>
      <c r="K506" s="303"/>
      <c r="L506" s="303"/>
      <c r="M506" s="303"/>
      <c r="N506" s="303"/>
      <c r="O506" s="303"/>
      <c r="P506" s="305"/>
      <c r="Q506" s="305"/>
      <c r="R506" s="303"/>
      <c r="S506" s="303"/>
      <c r="T506" s="303"/>
      <c r="U506" s="303"/>
      <c r="V506" s="303"/>
      <c r="W506" s="303"/>
      <c r="X506" s="303"/>
      <c r="Y506" s="303"/>
    </row>
    <row r="507" spans="1:25" ht="12.75">
      <c r="A507" s="303"/>
      <c r="B507" s="303"/>
      <c r="C507" s="303"/>
      <c r="D507" s="303"/>
      <c r="E507" s="303"/>
      <c r="F507" s="304"/>
      <c r="G507" s="303"/>
      <c r="H507" s="303"/>
      <c r="I507" s="303"/>
      <c r="J507" s="303"/>
      <c r="K507" s="303"/>
      <c r="L507" s="303"/>
      <c r="M507" s="303"/>
      <c r="N507" s="303"/>
      <c r="O507" s="303"/>
      <c r="P507" s="305"/>
      <c r="Q507" s="305"/>
      <c r="R507" s="303"/>
      <c r="S507" s="303"/>
      <c r="T507" s="303"/>
      <c r="U507" s="303"/>
      <c r="V507" s="303"/>
      <c r="W507" s="303"/>
      <c r="X507" s="303"/>
      <c r="Y507" s="303"/>
    </row>
    <row r="508" spans="1:25" ht="12.75">
      <c r="A508" s="303"/>
      <c r="B508" s="303"/>
      <c r="C508" s="303"/>
      <c r="D508" s="303"/>
      <c r="E508" s="303"/>
      <c r="F508" s="304"/>
      <c r="G508" s="303"/>
      <c r="H508" s="303"/>
      <c r="I508" s="303"/>
      <c r="J508" s="303"/>
      <c r="K508" s="303"/>
      <c r="L508" s="303"/>
      <c r="M508" s="303"/>
      <c r="N508" s="303"/>
      <c r="O508" s="303"/>
      <c r="P508" s="305"/>
      <c r="Q508" s="305"/>
      <c r="R508" s="303"/>
      <c r="S508" s="303"/>
      <c r="T508" s="303"/>
      <c r="U508" s="303"/>
      <c r="V508" s="303"/>
      <c r="W508" s="303"/>
      <c r="X508" s="303"/>
      <c r="Y508" s="303"/>
    </row>
    <row r="509" spans="1:25" ht="12.75">
      <c r="A509" s="303"/>
      <c r="B509" s="303"/>
      <c r="C509" s="303"/>
      <c r="D509" s="303"/>
      <c r="E509" s="303"/>
      <c r="F509" s="304"/>
      <c r="G509" s="303"/>
      <c r="H509" s="303"/>
      <c r="I509" s="303"/>
      <c r="J509" s="303"/>
      <c r="K509" s="303"/>
      <c r="L509" s="303"/>
      <c r="M509" s="303"/>
      <c r="N509" s="303"/>
      <c r="O509" s="303"/>
      <c r="P509" s="305"/>
      <c r="Q509" s="305"/>
      <c r="R509" s="303"/>
      <c r="S509" s="303"/>
      <c r="T509" s="303"/>
      <c r="U509" s="303"/>
      <c r="V509" s="303"/>
      <c r="W509" s="303"/>
      <c r="X509" s="303"/>
      <c r="Y509" s="303"/>
    </row>
    <row r="510" spans="1:25" ht="12.75">
      <c r="A510" s="303"/>
      <c r="B510" s="303"/>
      <c r="C510" s="303"/>
      <c r="D510" s="303"/>
      <c r="E510" s="303"/>
      <c r="F510" s="304"/>
      <c r="G510" s="303"/>
      <c r="H510" s="303"/>
      <c r="I510" s="303"/>
      <c r="J510" s="303"/>
      <c r="K510" s="303"/>
      <c r="L510" s="303"/>
      <c r="M510" s="303"/>
      <c r="N510" s="303"/>
      <c r="O510" s="303"/>
      <c r="P510" s="305"/>
      <c r="Q510" s="305"/>
      <c r="R510" s="303"/>
      <c r="S510" s="303"/>
      <c r="T510" s="303"/>
      <c r="U510" s="303"/>
      <c r="V510" s="303"/>
      <c r="W510" s="303"/>
      <c r="X510" s="303"/>
      <c r="Y510" s="303"/>
    </row>
    <row r="511" spans="1:25" ht="12.75">
      <c r="A511" s="303"/>
      <c r="B511" s="303"/>
      <c r="C511" s="303"/>
      <c r="D511" s="303"/>
      <c r="E511" s="303"/>
      <c r="F511" s="304"/>
      <c r="G511" s="303"/>
      <c r="H511" s="303"/>
      <c r="I511" s="303"/>
      <c r="J511" s="303"/>
      <c r="K511" s="303"/>
      <c r="L511" s="303"/>
      <c r="M511" s="303"/>
      <c r="N511" s="303"/>
      <c r="O511" s="303"/>
      <c r="P511" s="305"/>
      <c r="Q511" s="305"/>
      <c r="R511" s="303"/>
      <c r="S511" s="303"/>
      <c r="T511" s="303"/>
      <c r="U511" s="303"/>
      <c r="V511" s="303"/>
      <c r="W511" s="303"/>
      <c r="X511" s="303"/>
      <c r="Y511" s="303"/>
    </row>
    <row r="512" spans="1:25" ht="12.75">
      <c r="A512" s="303"/>
      <c r="B512" s="303"/>
      <c r="C512" s="303"/>
      <c r="D512" s="303"/>
      <c r="E512" s="303"/>
      <c r="F512" s="304"/>
      <c r="G512" s="303"/>
      <c r="H512" s="303"/>
      <c r="I512" s="303"/>
      <c r="J512" s="303"/>
      <c r="K512" s="303"/>
      <c r="L512" s="303"/>
      <c r="M512" s="303"/>
      <c r="N512" s="303"/>
      <c r="O512" s="303"/>
      <c r="P512" s="305"/>
      <c r="Q512" s="305"/>
      <c r="R512" s="303"/>
      <c r="S512" s="303"/>
      <c r="T512" s="303"/>
      <c r="U512" s="303"/>
      <c r="V512" s="303"/>
      <c r="W512" s="303"/>
      <c r="X512" s="303"/>
      <c r="Y512" s="303"/>
    </row>
    <row r="513" spans="1:25" ht="12.75">
      <c r="A513" s="303"/>
      <c r="B513" s="303"/>
      <c r="C513" s="303"/>
      <c r="D513" s="303"/>
      <c r="E513" s="303"/>
      <c r="F513" s="304"/>
      <c r="G513" s="303"/>
      <c r="H513" s="303"/>
      <c r="I513" s="303"/>
      <c r="J513" s="303"/>
      <c r="K513" s="303"/>
      <c r="L513" s="303"/>
      <c r="M513" s="303"/>
      <c r="N513" s="303"/>
      <c r="O513" s="303"/>
      <c r="P513" s="305"/>
      <c r="Q513" s="305"/>
      <c r="R513" s="303"/>
      <c r="S513" s="303"/>
      <c r="T513" s="303"/>
      <c r="U513" s="303"/>
      <c r="V513" s="303"/>
      <c r="W513" s="303"/>
      <c r="X513" s="303"/>
      <c r="Y513" s="303"/>
    </row>
    <row r="514" spans="1:25" ht="12.75">
      <c r="A514" s="303"/>
      <c r="B514" s="303"/>
      <c r="C514" s="303"/>
      <c r="D514" s="303"/>
      <c r="E514" s="303"/>
      <c r="F514" s="304"/>
      <c r="G514" s="303"/>
      <c r="H514" s="303"/>
      <c r="I514" s="303"/>
      <c r="J514" s="303"/>
      <c r="K514" s="303"/>
      <c r="L514" s="303"/>
      <c r="M514" s="303"/>
      <c r="N514" s="303"/>
      <c r="O514" s="303"/>
      <c r="P514" s="305"/>
      <c r="Q514" s="305"/>
      <c r="R514" s="303"/>
      <c r="S514" s="303"/>
      <c r="T514" s="303"/>
      <c r="U514" s="303"/>
      <c r="V514" s="303"/>
      <c r="W514" s="303"/>
      <c r="X514" s="303"/>
      <c r="Y514" s="303"/>
    </row>
    <row r="515" spans="1:25" ht="12.75">
      <c r="A515" s="303"/>
      <c r="B515" s="303"/>
      <c r="C515" s="303"/>
      <c r="D515" s="303"/>
      <c r="E515" s="303"/>
      <c r="F515" s="304"/>
      <c r="G515" s="303"/>
      <c r="H515" s="303"/>
      <c r="I515" s="303"/>
      <c r="J515" s="303"/>
      <c r="K515" s="303"/>
      <c r="L515" s="303"/>
      <c r="M515" s="303"/>
      <c r="N515" s="303"/>
      <c r="O515" s="303"/>
      <c r="P515" s="305"/>
      <c r="Q515" s="305"/>
      <c r="R515" s="303"/>
      <c r="S515" s="303"/>
      <c r="T515" s="303"/>
      <c r="U515" s="303"/>
      <c r="V515" s="303"/>
      <c r="W515" s="303"/>
      <c r="X515" s="303"/>
      <c r="Y515" s="303"/>
    </row>
    <row r="516" spans="1:25" ht="12.75">
      <c r="A516" s="303"/>
      <c r="B516" s="303"/>
      <c r="C516" s="303"/>
      <c r="D516" s="303"/>
      <c r="E516" s="303"/>
      <c r="F516" s="304"/>
      <c r="G516" s="303"/>
      <c r="H516" s="303"/>
      <c r="I516" s="303"/>
      <c r="J516" s="303"/>
      <c r="K516" s="303"/>
      <c r="L516" s="303"/>
      <c r="M516" s="303"/>
      <c r="N516" s="303"/>
      <c r="O516" s="303"/>
      <c r="P516" s="305"/>
      <c r="Q516" s="305"/>
      <c r="R516" s="303"/>
      <c r="S516" s="303"/>
      <c r="T516" s="303"/>
      <c r="U516" s="303"/>
      <c r="V516" s="303"/>
      <c r="W516" s="303"/>
      <c r="X516" s="303"/>
      <c r="Y516" s="303"/>
    </row>
    <row r="517" spans="1:25" ht="12.75">
      <c r="A517" s="303"/>
      <c r="B517" s="303"/>
      <c r="C517" s="303"/>
      <c r="D517" s="303"/>
      <c r="E517" s="303"/>
      <c r="F517" s="304"/>
      <c r="G517" s="303"/>
      <c r="H517" s="303"/>
      <c r="I517" s="303"/>
      <c r="J517" s="303"/>
      <c r="K517" s="303"/>
      <c r="L517" s="303"/>
      <c r="M517" s="303"/>
      <c r="N517" s="303"/>
      <c r="O517" s="303"/>
      <c r="P517" s="305"/>
      <c r="Q517" s="305"/>
      <c r="R517" s="303"/>
      <c r="S517" s="303"/>
      <c r="T517" s="303"/>
      <c r="U517" s="303"/>
      <c r="V517" s="303"/>
      <c r="W517" s="303"/>
      <c r="X517" s="303"/>
      <c r="Y517" s="303"/>
    </row>
    <row r="518" spans="1:25" ht="12.75">
      <c r="A518" s="303"/>
      <c r="B518" s="303"/>
      <c r="C518" s="303"/>
      <c r="D518" s="303"/>
      <c r="E518" s="303"/>
      <c r="F518" s="304"/>
      <c r="G518" s="303"/>
      <c r="H518" s="303"/>
      <c r="I518" s="303"/>
      <c r="J518" s="303"/>
      <c r="K518" s="303"/>
      <c r="L518" s="303"/>
      <c r="M518" s="303"/>
      <c r="N518" s="303"/>
      <c r="O518" s="303"/>
      <c r="P518" s="305"/>
      <c r="Q518" s="305"/>
      <c r="R518" s="303"/>
      <c r="S518" s="303"/>
      <c r="T518" s="303"/>
      <c r="U518" s="303"/>
      <c r="V518" s="303"/>
      <c r="W518" s="303"/>
      <c r="X518" s="303"/>
      <c r="Y518" s="303"/>
    </row>
    <row r="519" spans="1:25" ht="12.75">
      <c r="A519" s="303"/>
      <c r="B519" s="303"/>
      <c r="C519" s="303"/>
      <c r="D519" s="303"/>
      <c r="E519" s="303"/>
      <c r="F519" s="304"/>
      <c r="G519" s="303"/>
      <c r="H519" s="303"/>
      <c r="I519" s="303"/>
      <c r="J519" s="303"/>
      <c r="K519" s="303"/>
      <c r="L519" s="303"/>
      <c r="M519" s="303"/>
      <c r="N519" s="303"/>
      <c r="O519" s="303"/>
      <c r="P519" s="305"/>
      <c r="Q519" s="305"/>
      <c r="R519" s="303"/>
      <c r="S519" s="303"/>
      <c r="T519" s="303"/>
      <c r="U519" s="303"/>
      <c r="V519" s="303"/>
      <c r="W519" s="303"/>
      <c r="X519" s="303"/>
      <c r="Y519" s="303"/>
    </row>
    <row r="520" spans="1:25" ht="12.75">
      <c r="A520" s="303"/>
      <c r="B520" s="303"/>
      <c r="C520" s="303"/>
      <c r="D520" s="303"/>
      <c r="E520" s="303"/>
      <c r="F520" s="304"/>
      <c r="G520" s="303"/>
      <c r="H520" s="303"/>
      <c r="I520" s="303"/>
      <c r="J520" s="303"/>
      <c r="K520" s="303"/>
      <c r="L520" s="303"/>
      <c r="M520" s="303"/>
      <c r="N520" s="303"/>
      <c r="O520" s="303"/>
      <c r="P520" s="305"/>
      <c r="Q520" s="305"/>
      <c r="R520" s="303"/>
      <c r="S520" s="303"/>
      <c r="T520" s="303"/>
      <c r="U520" s="303"/>
      <c r="V520" s="303"/>
      <c r="W520" s="303"/>
      <c r="X520" s="303"/>
      <c r="Y520" s="303"/>
    </row>
    <row r="521" spans="1:25" ht="12.75">
      <c r="A521" s="303"/>
      <c r="B521" s="303"/>
      <c r="C521" s="303"/>
      <c r="D521" s="303"/>
      <c r="E521" s="303"/>
      <c r="F521" s="304"/>
      <c r="G521" s="303"/>
      <c r="H521" s="303"/>
      <c r="I521" s="303"/>
      <c r="J521" s="303"/>
      <c r="K521" s="303"/>
      <c r="L521" s="303"/>
      <c r="M521" s="303"/>
      <c r="N521" s="303"/>
      <c r="O521" s="303"/>
      <c r="P521" s="305"/>
      <c r="Q521" s="305"/>
      <c r="R521" s="303"/>
      <c r="S521" s="303"/>
      <c r="T521" s="303"/>
      <c r="U521" s="303"/>
      <c r="V521" s="303"/>
      <c r="W521" s="303"/>
      <c r="X521" s="303"/>
      <c r="Y521" s="303"/>
    </row>
    <row r="522" spans="1:25" ht="12.75">
      <c r="A522" s="303"/>
      <c r="B522" s="303"/>
      <c r="C522" s="303"/>
      <c r="D522" s="303"/>
      <c r="E522" s="303"/>
      <c r="F522" s="304"/>
      <c r="G522" s="303"/>
      <c r="H522" s="303"/>
      <c r="I522" s="303"/>
      <c r="J522" s="303"/>
      <c r="K522" s="303"/>
      <c r="L522" s="303"/>
      <c r="M522" s="303"/>
      <c r="N522" s="303"/>
      <c r="O522" s="303"/>
      <c r="P522" s="305"/>
      <c r="Q522" s="305"/>
      <c r="R522" s="303"/>
      <c r="S522" s="303"/>
      <c r="T522" s="303"/>
      <c r="U522" s="303"/>
      <c r="V522" s="303"/>
      <c r="W522" s="303"/>
      <c r="X522" s="303"/>
      <c r="Y522" s="303"/>
    </row>
    <row r="523" spans="1:25" ht="12.75">
      <c r="A523" s="303"/>
      <c r="B523" s="303"/>
      <c r="C523" s="303"/>
      <c r="D523" s="303"/>
      <c r="E523" s="303"/>
      <c r="F523" s="304"/>
      <c r="G523" s="303"/>
      <c r="H523" s="303"/>
      <c r="I523" s="303"/>
      <c r="J523" s="303"/>
      <c r="K523" s="303"/>
      <c r="L523" s="303"/>
      <c r="M523" s="303"/>
      <c r="N523" s="303"/>
      <c r="O523" s="303"/>
      <c r="P523" s="305"/>
      <c r="Q523" s="305"/>
      <c r="R523" s="303"/>
      <c r="S523" s="303"/>
      <c r="T523" s="303"/>
      <c r="U523" s="303"/>
      <c r="V523" s="303"/>
      <c r="W523" s="303"/>
      <c r="X523" s="303"/>
      <c r="Y523" s="303"/>
    </row>
    <row r="524" spans="1:25" ht="12.75">
      <c r="A524" s="303"/>
      <c r="B524" s="303"/>
      <c r="C524" s="303"/>
      <c r="D524" s="303"/>
      <c r="E524" s="303"/>
      <c r="F524" s="304"/>
      <c r="G524" s="303"/>
      <c r="H524" s="303"/>
      <c r="I524" s="303"/>
      <c r="J524" s="303"/>
      <c r="K524" s="303"/>
      <c r="L524" s="303"/>
      <c r="M524" s="303"/>
      <c r="N524" s="303"/>
      <c r="O524" s="303"/>
      <c r="P524" s="305"/>
      <c r="Q524" s="305"/>
      <c r="R524" s="303"/>
      <c r="S524" s="303"/>
      <c r="T524" s="303"/>
      <c r="U524" s="303"/>
      <c r="V524" s="303"/>
      <c r="W524" s="303"/>
      <c r="X524" s="303"/>
      <c r="Y524" s="303"/>
    </row>
    <row r="525" spans="1:25" ht="12.75">
      <c r="A525" s="303"/>
      <c r="B525" s="303"/>
      <c r="C525" s="303"/>
      <c r="D525" s="303"/>
      <c r="E525" s="303"/>
      <c r="F525" s="304"/>
      <c r="G525" s="303"/>
      <c r="H525" s="303"/>
      <c r="I525" s="303"/>
      <c r="J525" s="303"/>
      <c r="K525" s="303"/>
      <c r="L525" s="303"/>
      <c r="M525" s="303"/>
      <c r="N525" s="303"/>
      <c r="O525" s="303"/>
      <c r="P525" s="305"/>
      <c r="Q525" s="305"/>
      <c r="R525" s="303"/>
      <c r="S525" s="303"/>
      <c r="T525" s="303"/>
      <c r="U525" s="303"/>
      <c r="V525" s="303"/>
      <c r="W525" s="303"/>
      <c r="X525" s="303"/>
      <c r="Y525" s="303"/>
    </row>
    <row r="526" spans="1:25" ht="12.75">
      <c r="A526" s="303"/>
      <c r="B526" s="303"/>
      <c r="C526" s="303"/>
      <c r="D526" s="303"/>
      <c r="E526" s="303"/>
      <c r="F526" s="304"/>
      <c r="G526" s="303"/>
      <c r="H526" s="303"/>
      <c r="I526" s="303"/>
      <c r="J526" s="303"/>
      <c r="K526" s="303"/>
      <c r="L526" s="303"/>
      <c r="M526" s="303"/>
      <c r="N526" s="303"/>
      <c r="O526" s="303"/>
      <c r="P526" s="305"/>
      <c r="Q526" s="305"/>
      <c r="R526" s="303"/>
      <c r="S526" s="303"/>
      <c r="T526" s="303"/>
      <c r="U526" s="303"/>
      <c r="V526" s="303"/>
      <c r="W526" s="303"/>
      <c r="X526" s="303"/>
      <c r="Y526" s="303"/>
    </row>
    <row r="527" spans="1:25" ht="12.75">
      <c r="A527" s="303"/>
      <c r="B527" s="303"/>
      <c r="C527" s="303"/>
      <c r="D527" s="303"/>
      <c r="E527" s="303"/>
      <c r="F527" s="304"/>
      <c r="G527" s="303"/>
      <c r="H527" s="303"/>
      <c r="I527" s="303"/>
      <c r="J527" s="303"/>
      <c r="K527" s="303"/>
      <c r="L527" s="303"/>
      <c r="M527" s="303"/>
      <c r="N527" s="303"/>
      <c r="O527" s="303"/>
      <c r="P527" s="305"/>
      <c r="Q527" s="305"/>
      <c r="R527" s="303"/>
      <c r="S527" s="303"/>
      <c r="T527" s="303"/>
      <c r="U527" s="303"/>
      <c r="V527" s="303"/>
      <c r="W527" s="303"/>
      <c r="X527" s="303"/>
      <c r="Y527" s="303"/>
    </row>
    <row r="528" spans="1:25" ht="12.75">
      <c r="A528" s="303"/>
      <c r="B528" s="303"/>
      <c r="C528" s="303"/>
      <c r="D528" s="303"/>
      <c r="E528" s="303"/>
      <c r="F528" s="304"/>
      <c r="G528" s="303"/>
      <c r="H528" s="303"/>
      <c r="I528" s="303"/>
      <c r="J528" s="303"/>
      <c r="K528" s="303"/>
      <c r="L528" s="303"/>
      <c r="M528" s="303"/>
      <c r="N528" s="303"/>
      <c r="O528" s="303"/>
      <c r="P528" s="305"/>
      <c r="Q528" s="305"/>
      <c r="R528" s="303"/>
      <c r="S528" s="303"/>
      <c r="T528" s="303"/>
      <c r="U528" s="303"/>
      <c r="V528" s="303"/>
      <c r="W528" s="303"/>
      <c r="X528" s="303"/>
      <c r="Y528" s="303"/>
    </row>
    <row r="529" spans="1:25" ht="12.75">
      <c r="A529" s="303"/>
      <c r="B529" s="303"/>
      <c r="C529" s="303"/>
      <c r="D529" s="303"/>
      <c r="E529" s="303"/>
      <c r="F529" s="304"/>
      <c r="G529" s="303"/>
      <c r="H529" s="303"/>
      <c r="I529" s="303"/>
      <c r="J529" s="303"/>
      <c r="K529" s="303"/>
      <c r="L529" s="303"/>
      <c r="M529" s="303"/>
      <c r="N529" s="303"/>
      <c r="O529" s="303"/>
      <c r="P529" s="305"/>
      <c r="Q529" s="305"/>
      <c r="R529" s="303"/>
      <c r="S529" s="303"/>
      <c r="T529" s="303"/>
      <c r="U529" s="303"/>
      <c r="V529" s="303"/>
      <c r="W529" s="303"/>
      <c r="X529" s="303"/>
      <c r="Y529" s="303"/>
    </row>
    <row r="530" spans="1:25" ht="12.75">
      <c r="A530" s="303"/>
      <c r="B530" s="303"/>
      <c r="C530" s="303"/>
      <c r="D530" s="303"/>
      <c r="E530" s="303"/>
      <c r="F530" s="304"/>
      <c r="G530" s="303"/>
      <c r="H530" s="303"/>
      <c r="I530" s="303"/>
      <c r="J530" s="303"/>
      <c r="K530" s="303"/>
      <c r="L530" s="303"/>
      <c r="M530" s="303"/>
      <c r="N530" s="303"/>
      <c r="O530" s="303"/>
      <c r="P530" s="305"/>
      <c r="Q530" s="305"/>
      <c r="R530" s="303"/>
      <c r="S530" s="303"/>
      <c r="T530" s="303"/>
      <c r="U530" s="303"/>
      <c r="V530" s="303"/>
      <c r="W530" s="303"/>
      <c r="X530" s="303"/>
      <c r="Y530" s="303"/>
    </row>
    <row r="531" spans="1:25" ht="12.75">
      <c r="A531" s="303"/>
      <c r="B531" s="303"/>
      <c r="C531" s="303"/>
      <c r="D531" s="303"/>
      <c r="E531" s="303"/>
      <c r="F531" s="304"/>
      <c r="G531" s="303"/>
      <c r="H531" s="303"/>
      <c r="I531" s="303"/>
      <c r="J531" s="303"/>
      <c r="K531" s="303"/>
      <c r="L531" s="303"/>
      <c r="M531" s="303"/>
      <c r="N531" s="303"/>
      <c r="O531" s="303"/>
      <c r="P531" s="305"/>
      <c r="Q531" s="305"/>
      <c r="R531" s="303"/>
      <c r="S531" s="303"/>
      <c r="T531" s="303"/>
      <c r="U531" s="303"/>
      <c r="V531" s="303"/>
      <c r="W531" s="303"/>
      <c r="X531" s="303"/>
      <c r="Y531" s="303"/>
    </row>
    <row r="532" spans="1:25" ht="12.75">
      <c r="A532" s="303"/>
      <c r="B532" s="303"/>
      <c r="C532" s="303"/>
      <c r="D532" s="303"/>
      <c r="E532" s="303"/>
      <c r="F532" s="304"/>
      <c r="G532" s="303"/>
      <c r="H532" s="303"/>
      <c r="I532" s="303"/>
      <c r="J532" s="303"/>
      <c r="K532" s="303"/>
      <c r="L532" s="303"/>
      <c r="M532" s="303"/>
      <c r="N532" s="303"/>
      <c r="O532" s="303"/>
      <c r="P532" s="305"/>
      <c r="Q532" s="305"/>
      <c r="R532" s="303"/>
      <c r="S532" s="303"/>
      <c r="T532" s="303"/>
      <c r="U532" s="303"/>
      <c r="V532" s="303"/>
      <c r="W532" s="303"/>
      <c r="X532" s="303"/>
      <c r="Y532" s="303"/>
    </row>
    <row r="533" spans="1:25" ht="12.75">
      <c r="A533" s="303"/>
      <c r="B533" s="303"/>
      <c r="C533" s="303"/>
      <c r="D533" s="303"/>
      <c r="E533" s="303"/>
      <c r="F533" s="304"/>
      <c r="G533" s="303"/>
      <c r="H533" s="303"/>
      <c r="I533" s="303"/>
      <c r="J533" s="303"/>
      <c r="K533" s="303"/>
      <c r="L533" s="303"/>
      <c r="M533" s="303"/>
      <c r="N533" s="303"/>
      <c r="O533" s="303"/>
      <c r="P533" s="305"/>
      <c r="Q533" s="305"/>
      <c r="R533" s="303"/>
      <c r="S533" s="303"/>
      <c r="T533" s="303"/>
      <c r="U533" s="303"/>
      <c r="V533" s="303"/>
      <c r="W533" s="303"/>
      <c r="X533" s="303"/>
      <c r="Y533" s="303"/>
    </row>
    <row r="534" spans="1:25" ht="12.75">
      <c r="A534" s="303"/>
      <c r="B534" s="303"/>
      <c r="C534" s="303"/>
      <c r="D534" s="303"/>
      <c r="E534" s="303"/>
      <c r="F534" s="304"/>
      <c r="G534" s="303"/>
      <c r="H534" s="303"/>
      <c r="I534" s="303"/>
      <c r="J534" s="303"/>
      <c r="K534" s="303"/>
      <c r="L534" s="303"/>
      <c r="M534" s="303"/>
      <c r="N534" s="303"/>
      <c r="O534" s="303"/>
      <c r="P534" s="305"/>
      <c r="Q534" s="305"/>
      <c r="R534" s="303"/>
      <c r="S534" s="303"/>
      <c r="T534" s="303"/>
      <c r="U534" s="303"/>
      <c r="V534" s="303"/>
      <c r="W534" s="303"/>
      <c r="X534" s="303"/>
      <c r="Y534" s="303"/>
    </row>
    <row r="535" spans="1:25" ht="12.75">
      <c r="A535" s="303"/>
      <c r="B535" s="303"/>
      <c r="C535" s="303"/>
      <c r="D535" s="303"/>
      <c r="E535" s="303"/>
      <c r="F535" s="304"/>
      <c r="G535" s="303"/>
      <c r="H535" s="303"/>
      <c r="I535" s="303"/>
      <c r="J535" s="303"/>
      <c r="K535" s="303"/>
      <c r="L535" s="303"/>
      <c r="M535" s="303"/>
      <c r="N535" s="303"/>
      <c r="O535" s="303"/>
      <c r="P535" s="305"/>
      <c r="Q535" s="305"/>
      <c r="R535" s="303"/>
      <c r="S535" s="303"/>
      <c r="T535" s="303"/>
      <c r="U535" s="303"/>
      <c r="V535" s="303"/>
      <c r="W535" s="303"/>
      <c r="X535" s="303"/>
      <c r="Y535" s="303"/>
    </row>
    <row r="536" spans="1:25" ht="12.75">
      <c r="A536" s="303"/>
      <c r="B536" s="303"/>
      <c r="C536" s="303"/>
      <c r="D536" s="303"/>
      <c r="E536" s="303"/>
      <c r="F536" s="304"/>
      <c r="G536" s="303"/>
      <c r="H536" s="303"/>
      <c r="I536" s="303"/>
      <c r="J536" s="303"/>
      <c r="K536" s="303"/>
      <c r="L536" s="303"/>
      <c r="M536" s="303"/>
      <c r="N536" s="303"/>
      <c r="O536" s="303"/>
      <c r="P536" s="305"/>
      <c r="Q536" s="305"/>
      <c r="R536" s="303"/>
      <c r="S536" s="303"/>
      <c r="T536" s="303"/>
      <c r="U536" s="303"/>
      <c r="V536" s="303"/>
      <c r="W536" s="303"/>
      <c r="X536" s="303"/>
      <c r="Y536" s="303"/>
    </row>
    <row r="537" spans="1:25" ht="12.75">
      <c r="A537" s="303"/>
      <c r="B537" s="303"/>
      <c r="C537" s="303"/>
      <c r="D537" s="303"/>
      <c r="E537" s="303"/>
      <c r="F537" s="304"/>
      <c r="G537" s="303"/>
      <c r="H537" s="303"/>
      <c r="I537" s="303"/>
      <c r="J537" s="303"/>
      <c r="K537" s="303"/>
      <c r="L537" s="303"/>
      <c r="M537" s="303"/>
      <c r="N537" s="303"/>
      <c r="O537" s="303"/>
      <c r="P537" s="305"/>
      <c r="Q537" s="305"/>
      <c r="R537" s="303"/>
      <c r="S537" s="303"/>
      <c r="T537" s="303"/>
      <c r="U537" s="303"/>
      <c r="V537" s="303"/>
      <c r="W537" s="303"/>
      <c r="X537" s="303"/>
      <c r="Y537" s="303"/>
    </row>
    <row r="538" spans="1:25" ht="12.75">
      <c r="A538" s="303"/>
      <c r="B538" s="303"/>
      <c r="C538" s="303"/>
      <c r="D538" s="303"/>
      <c r="E538" s="303"/>
      <c r="F538" s="304"/>
      <c r="G538" s="303"/>
      <c r="H538" s="303"/>
      <c r="I538" s="303"/>
      <c r="J538" s="303"/>
      <c r="K538" s="303"/>
      <c r="L538" s="303"/>
      <c r="M538" s="303"/>
      <c r="N538" s="303"/>
      <c r="O538" s="303"/>
      <c r="P538" s="305"/>
      <c r="Q538" s="305"/>
      <c r="R538" s="303"/>
      <c r="S538" s="303"/>
      <c r="T538" s="303"/>
      <c r="U538" s="303"/>
      <c r="V538" s="303"/>
      <c r="W538" s="303"/>
      <c r="X538" s="303"/>
      <c r="Y538" s="303"/>
    </row>
    <row r="539" spans="1:25" ht="12.75">
      <c r="A539" s="303"/>
      <c r="B539" s="303"/>
      <c r="C539" s="303"/>
      <c r="D539" s="303"/>
      <c r="E539" s="303"/>
      <c r="F539" s="304"/>
      <c r="G539" s="303"/>
      <c r="H539" s="303"/>
      <c r="I539" s="303"/>
      <c r="J539" s="303"/>
      <c r="K539" s="303"/>
      <c r="L539" s="303"/>
      <c r="M539" s="303"/>
      <c r="N539" s="303"/>
      <c r="O539" s="303"/>
      <c r="P539" s="305"/>
      <c r="Q539" s="305"/>
      <c r="R539" s="303"/>
      <c r="S539" s="303"/>
      <c r="T539" s="303"/>
      <c r="U539" s="303"/>
      <c r="V539" s="303"/>
      <c r="W539" s="303"/>
      <c r="X539" s="303"/>
      <c r="Y539" s="303"/>
    </row>
    <row r="540" spans="1:25" ht="12.75">
      <c r="A540" s="303"/>
      <c r="B540" s="303"/>
      <c r="C540" s="303"/>
      <c r="D540" s="303"/>
      <c r="E540" s="303"/>
      <c r="F540" s="304"/>
      <c r="G540" s="303"/>
      <c r="H540" s="303"/>
      <c r="I540" s="303"/>
      <c r="J540" s="303"/>
      <c r="K540" s="303"/>
      <c r="L540" s="303"/>
      <c r="M540" s="303"/>
      <c r="N540" s="303"/>
      <c r="O540" s="303"/>
      <c r="P540" s="305"/>
      <c r="Q540" s="305"/>
      <c r="R540" s="303"/>
      <c r="S540" s="303"/>
      <c r="T540" s="303"/>
      <c r="U540" s="303"/>
      <c r="V540" s="303"/>
      <c r="W540" s="303"/>
      <c r="X540" s="303"/>
      <c r="Y540" s="303"/>
    </row>
    <row r="541" spans="1:25" ht="12.75">
      <c r="A541" s="303"/>
      <c r="B541" s="303"/>
      <c r="C541" s="303"/>
      <c r="D541" s="303"/>
      <c r="E541" s="303"/>
      <c r="F541" s="304"/>
      <c r="G541" s="303"/>
      <c r="H541" s="303"/>
      <c r="I541" s="303"/>
      <c r="J541" s="303"/>
      <c r="K541" s="303"/>
      <c r="L541" s="303"/>
      <c r="M541" s="303"/>
      <c r="N541" s="303"/>
      <c r="O541" s="303"/>
      <c r="P541" s="305"/>
      <c r="Q541" s="305"/>
      <c r="R541" s="303"/>
      <c r="S541" s="303"/>
      <c r="T541" s="303"/>
      <c r="U541" s="303"/>
      <c r="V541" s="303"/>
      <c r="W541" s="303"/>
      <c r="X541" s="303"/>
      <c r="Y541" s="303"/>
    </row>
    <row r="542" spans="1:25" ht="12.75">
      <c r="A542" s="303"/>
      <c r="B542" s="303"/>
      <c r="C542" s="303"/>
      <c r="D542" s="303"/>
      <c r="E542" s="303"/>
      <c r="F542" s="304"/>
      <c r="G542" s="303"/>
      <c r="H542" s="303"/>
      <c r="I542" s="303"/>
      <c r="J542" s="303"/>
      <c r="K542" s="303"/>
      <c r="L542" s="303"/>
      <c r="M542" s="303"/>
      <c r="N542" s="303"/>
      <c r="O542" s="303"/>
      <c r="P542" s="305"/>
      <c r="Q542" s="305"/>
      <c r="R542" s="303"/>
      <c r="S542" s="303"/>
      <c r="T542" s="303"/>
      <c r="U542" s="303"/>
      <c r="V542" s="303"/>
      <c r="W542" s="303"/>
      <c r="X542" s="303"/>
      <c r="Y542" s="303"/>
    </row>
    <row r="543" spans="1:25" ht="12.75">
      <c r="A543" s="303"/>
      <c r="B543" s="303"/>
      <c r="C543" s="303"/>
      <c r="D543" s="303"/>
      <c r="E543" s="303"/>
      <c r="F543" s="304"/>
      <c r="G543" s="303"/>
      <c r="H543" s="303"/>
      <c r="I543" s="303"/>
      <c r="J543" s="303"/>
      <c r="K543" s="303"/>
      <c r="L543" s="303"/>
      <c r="M543" s="303"/>
      <c r="N543" s="303"/>
      <c r="O543" s="303"/>
      <c r="P543" s="305"/>
      <c r="Q543" s="305"/>
      <c r="R543" s="303"/>
      <c r="S543" s="303"/>
      <c r="T543" s="303"/>
      <c r="U543" s="303"/>
      <c r="V543" s="303"/>
      <c r="W543" s="303"/>
      <c r="X543" s="303"/>
      <c r="Y543" s="303"/>
    </row>
    <row r="544" spans="1:25" ht="12.75">
      <c r="A544" s="303"/>
      <c r="B544" s="303"/>
      <c r="C544" s="303"/>
      <c r="D544" s="303"/>
      <c r="E544" s="303"/>
      <c r="F544" s="304"/>
      <c r="G544" s="303"/>
      <c r="H544" s="303"/>
      <c r="I544" s="303"/>
      <c r="J544" s="303"/>
      <c r="K544" s="303"/>
      <c r="L544" s="303"/>
      <c r="M544" s="303"/>
      <c r="N544" s="303"/>
      <c r="O544" s="303"/>
      <c r="P544" s="305"/>
      <c r="Q544" s="305"/>
      <c r="R544" s="303"/>
      <c r="S544" s="303"/>
      <c r="T544" s="303"/>
      <c r="U544" s="303"/>
      <c r="V544" s="303"/>
      <c r="W544" s="303"/>
      <c r="X544" s="303"/>
      <c r="Y544" s="303"/>
    </row>
    <row r="545" spans="1:25" ht="12.75">
      <c r="A545" s="303"/>
      <c r="B545" s="303"/>
      <c r="C545" s="303"/>
      <c r="D545" s="303"/>
      <c r="E545" s="303"/>
      <c r="F545" s="304"/>
      <c r="G545" s="303"/>
      <c r="H545" s="303"/>
      <c r="I545" s="303"/>
      <c r="J545" s="303"/>
      <c r="K545" s="303"/>
      <c r="L545" s="303"/>
      <c r="M545" s="303"/>
      <c r="N545" s="303"/>
      <c r="O545" s="303"/>
      <c r="P545" s="305"/>
      <c r="Q545" s="305"/>
      <c r="R545" s="303"/>
      <c r="S545" s="303"/>
      <c r="T545" s="303"/>
      <c r="U545" s="303"/>
      <c r="V545" s="303"/>
      <c r="W545" s="303"/>
      <c r="X545" s="303"/>
      <c r="Y545" s="303"/>
    </row>
    <row r="546" spans="1:25" ht="12.75">
      <c r="A546" s="303"/>
      <c r="B546" s="303"/>
      <c r="C546" s="303"/>
      <c r="D546" s="303"/>
      <c r="E546" s="303"/>
      <c r="F546" s="304"/>
      <c r="G546" s="303"/>
      <c r="H546" s="303"/>
      <c r="I546" s="303"/>
      <c r="J546" s="303"/>
      <c r="K546" s="303"/>
      <c r="L546" s="303"/>
      <c r="M546" s="303"/>
      <c r="N546" s="303"/>
      <c r="O546" s="303"/>
      <c r="P546" s="305"/>
      <c r="Q546" s="305"/>
      <c r="R546" s="303"/>
      <c r="S546" s="303"/>
      <c r="T546" s="303"/>
      <c r="U546" s="303"/>
      <c r="V546" s="303"/>
      <c r="W546" s="303"/>
      <c r="X546" s="303"/>
      <c r="Y546" s="303"/>
    </row>
    <row r="547" spans="1:25" ht="12.75">
      <c r="A547" s="303"/>
      <c r="B547" s="303"/>
      <c r="C547" s="303"/>
      <c r="D547" s="303"/>
      <c r="E547" s="303"/>
      <c r="F547" s="304"/>
      <c r="G547" s="303"/>
      <c r="H547" s="303"/>
      <c r="I547" s="303"/>
      <c r="J547" s="303"/>
      <c r="K547" s="303"/>
      <c r="L547" s="303"/>
      <c r="M547" s="303"/>
      <c r="N547" s="303"/>
      <c r="O547" s="303"/>
      <c r="P547" s="305"/>
      <c r="Q547" s="305"/>
      <c r="R547" s="303"/>
      <c r="S547" s="303"/>
      <c r="T547" s="303"/>
      <c r="U547" s="303"/>
      <c r="V547" s="303"/>
      <c r="W547" s="303"/>
      <c r="X547" s="303"/>
      <c r="Y547" s="303"/>
    </row>
    <row r="548" spans="1:25" ht="12.75">
      <c r="A548" s="303"/>
      <c r="B548" s="303"/>
      <c r="C548" s="303"/>
      <c r="D548" s="303"/>
      <c r="E548" s="303"/>
      <c r="F548" s="304"/>
      <c r="G548" s="303"/>
      <c r="H548" s="303"/>
      <c r="I548" s="303"/>
      <c r="J548" s="303"/>
      <c r="K548" s="303"/>
      <c r="L548" s="303"/>
      <c r="M548" s="303"/>
      <c r="N548" s="303"/>
      <c r="O548" s="303"/>
      <c r="P548" s="305"/>
      <c r="Q548" s="305"/>
      <c r="R548" s="303"/>
      <c r="S548" s="303"/>
      <c r="T548" s="303"/>
      <c r="U548" s="303"/>
      <c r="V548" s="303"/>
      <c r="W548" s="303"/>
      <c r="X548" s="303"/>
      <c r="Y548" s="303"/>
    </row>
    <row r="549" spans="1:25" ht="12.75">
      <c r="A549" s="303"/>
      <c r="B549" s="303"/>
      <c r="C549" s="303"/>
      <c r="D549" s="303"/>
      <c r="E549" s="303"/>
      <c r="F549" s="304"/>
      <c r="G549" s="303"/>
      <c r="H549" s="303"/>
      <c r="I549" s="303"/>
      <c r="J549" s="303"/>
      <c r="K549" s="303"/>
      <c r="L549" s="303"/>
      <c r="M549" s="303"/>
      <c r="N549" s="303"/>
      <c r="O549" s="303"/>
      <c r="P549" s="305"/>
      <c r="Q549" s="305"/>
      <c r="R549" s="303"/>
      <c r="S549" s="303"/>
      <c r="T549" s="303"/>
      <c r="U549" s="303"/>
      <c r="V549" s="303"/>
      <c r="W549" s="303"/>
      <c r="X549" s="303"/>
      <c r="Y549" s="303"/>
    </row>
    <row r="550" spans="1:25" ht="12.75">
      <c r="A550" s="303"/>
      <c r="B550" s="303"/>
      <c r="C550" s="303"/>
      <c r="D550" s="303"/>
      <c r="E550" s="303"/>
      <c r="F550" s="304"/>
      <c r="G550" s="303"/>
      <c r="H550" s="303"/>
      <c r="I550" s="303"/>
      <c r="J550" s="303"/>
      <c r="K550" s="303"/>
      <c r="L550" s="303"/>
      <c r="M550" s="303"/>
      <c r="N550" s="303"/>
      <c r="O550" s="303"/>
      <c r="P550" s="305"/>
      <c r="Q550" s="305"/>
      <c r="R550" s="303"/>
      <c r="S550" s="303"/>
      <c r="T550" s="303"/>
      <c r="U550" s="303"/>
      <c r="V550" s="303"/>
      <c r="W550" s="303"/>
      <c r="X550" s="303"/>
      <c r="Y550" s="303"/>
    </row>
    <row r="551" spans="1:25" ht="12.75">
      <c r="A551" s="303"/>
      <c r="B551" s="303"/>
      <c r="C551" s="303"/>
      <c r="D551" s="303"/>
      <c r="E551" s="303"/>
      <c r="F551" s="304"/>
      <c r="G551" s="303"/>
      <c r="H551" s="303"/>
      <c r="I551" s="303"/>
      <c r="J551" s="303"/>
      <c r="K551" s="303"/>
      <c r="L551" s="303"/>
      <c r="M551" s="303"/>
      <c r="N551" s="303"/>
      <c r="O551" s="303"/>
      <c r="P551" s="305"/>
      <c r="Q551" s="305"/>
      <c r="R551" s="303"/>
      <c r="S551" s="303"/>
      <c r="T551" s="303"/>
      <c r="U551" s="303"/>
      <c r="V551" s="303"/>
      <c r="W551" s="303"/>
      <c r="X551" s="303"/>
      <c r="Y551" s="303"/>
    </row>
    <row r="552" spans="1:25" ht="12.75">
      <c r="A552" s="303"/>
      <c r="B552" s="303"/>
      <c r="C552" s="303"/>
      <c r="D552" s="303"/>
      <c r="E552" s="303"/>
      <c r="F552" s="304"/>
      <c r="G552" s="303"/>
      <c r="H552" s="303"/>
      <c r="I552" s="303"/>
      <c r="J552" s="303"/>
      <c r="K552" s="303"/>
      <c r="L552" s="303"/>
      <c r="M552" s="303"/>
      <c r="N552" s="303"/>
      <c r="O552" s="303"/>
      <c r="P552" s="305"/>
      <c r="Q552" s="305"/>
      <c r="R552" s="303"/>
      <c r="S552" s="303"/>
      <c r="T552" s="303"/>
      <c r="U552" s="303"/>
      <c r="V552" s="303"/>
      <c r="W552" s="303"/>
      <c r="X552" s="303"/>
      <c r="Y552" s="303"/>
    </row>
    <row r="553" spans="1:25" ht="12.75">
      <c r="A553" s="303"/>
      <c r="B553" s="303"/>
      <c r="C553" s="303"/>
      <c r="D553" s="303"/>
      <c r="E553" s="303"/>
      <c r="F553" s="304"/>
      <c r="G553" s="303"/>
      <c r="H553" s="303"/>
      <c r="I553" s="303"/>
      <c r="J553" s="303"/>
      <c r="K553" s="303"/>
      <c r="L553" s="303"/>
      <c r="M553" s="303"/>
      <c r="N553" s="303"/>
      <c r="O553" s="303"/>
      <c r="P553" s="305"/>
      <c r="Q553" s="305"/>
      <c r="R553" s="303"/>
      <c r="S553" s="303"/>
      <c r="T553" s="303"/>
      <c r="U553" s="303"/>
      <c r="V553" s="303"/>
      <c r="W553" s="303"/>
      <c r="X553" s="303"/>
      <c r="Y553" s="303"/>
    </row>
    <row r="554" spans="1:25" ht="12.75">
      <c r="A554" s="303"/>
      <c r="B554" s="303"/>
      <c r="C554" s="303"/>
      <c r="D554" s="303"/>
      <c r="E554" s="303"/>
      <c r="F554" s="304"/>
      <c r="G554" s="303"/>
      <c r="H554" s="303"/>
      <c r="I554" s="303"/>
      <c r="J554" s="303"/>
      <c r="K554" s="303"/>
      <c r="L554" s="303"/>
      <c r="M554" s="303"/>
      <c r="N554" s="303"/>
      <c r="O554" s="303"/>
      <c r="P554" s="305"/>
      <c r="Q554" s="305"/>
      <c r="R554" s="303"/>
      <c r="S554" s="303"/>
      <c r="T554" s="303"/>
      <c r="U554" s="303"/>
      <c r="V554" s="303"/>
      <c r="W554" s="303"/>
      <c r="X554" s="303"/>
      <c r="Y554" s="303"/>
    </row>
    <row r="555" spans="1:25" ht="12.75">
      <c r="A555" s="303"/>
      <c r="B555" s="303"/>
      <c r="C555" s="303"/>
      <c r="D555" s="303"/>
      <c r="E555" s="303"/>
      <c r="F555" s="304"/>
      <c r="G555" s="303"/>
      <c r="H555" s="303"/>
      <c r="I555" s="303"/>
      <c r="J555" s="303"/>
      <c r="K555" s="303"/>
      <c r="L555" s="303"/>
      <c r="M555" s="303"/>
      <c r="N555" s="303"/>
      <c r="O555" s="303"/>
      <c r="P555" s="305"/>
      <c r="Q555" s="305"/>
      <c r="R555" s="303"/>
      <c r="S555" s="303"/>
      <c r="T555" s="303"/>
      <c r="U555" s="303"/>
      <c r="V555" s="303"/>
      <c r="W555" s="303"/>
      <c r="X555" s="303"/>
      <c r="Y555" s="303"/>
    </row>
    <row r="556" spans="1:25" ht="12.75">
      <c r="A556" s="303"/>
      <c r="B556" s="303"/>
      <c r="C556" s="303"/>
      <c r="D556" s="303"/>
      <c r="E556" s="303"/>
      <c r="F556" s="304"/>
      <c r="G556" s="303"/>
      <c r="H556" s="303"/>
      <c r="I556" s="303"/>
      <c r="J556" s="303"/>
      <c r="K556" s="303"/>
      <c r="L556" s="303"/>
      <c r="M556" s="303"/>
      <c r="N556" s="303"/>
      <c r="O556" s="303"/>
      <c r="P556" s="305"/>
      <c r="Q556" s="305"/>
      <c r="R556" s="303"/>
      <c r="S556" s="303"/>
      <c r="T556" s="303"/>
      <c r="U556" s="303"/>
      <c r="V556" s="303"/>
      <c r="W556" s="303"/>
      <c r="X556" s="303"/>
      <c r="Y556" s="303"/>
    </row>
    <row r="557" spans="1:25" ht="12.75">
      <c r="A557" s="303"/>
      <c r="B557" s="303"/>
      <c r="C557" s="303"/>
      <c r="D557" s="303"/>
      <c r="E557" s="303"/>
      <c r="F557" s="304"/>
      <c r="G557" s="303"/>
      <c r="H557" s="303"/>
      <c r="I557" s="303"/>
      <c r="J557" s="303"/>
      <c r="K557" s="303"/>
      <c r="L557" s="303"/>
      <c r="M557" s="303"/>
      <c r="N557" s="303"/>
      <c r="O557" s="303"/>
      <c r="P557" s="305"/>
      <c r="Q557" s="305"/>
      <c r="R557" s="303"/>
      <c r="S557" s="303"/>
      <c r="T557" s="303"/>
      <c r="U557" s="303"/>
      <c r="V557" s="303"/>
      <c r="W557" s="303"/>
      <c r="X557" s="303"/>
      <c r="Y557" s="303"/>
    </row>
    <row r="558" spans="1:25" ht="12.75">
      <c r="A558" s="303"/>
      <c r="B558" s="303"/>
      <c r="C558" s="303"/>
      <c r="D558" s="303"/>
      <c r="E558" s="303"/>
      <c r="F558" s="304"/>
      <c r="G558" s="303"/>
      <c r="H558" s="303"/>
      <c r="I558" s="303"/>
      <c r="J558" s="303"/>
      <c r="K558" s="303"/>
      <c r="L558" s="303"/>
      <c r="M558" s="303"/>
      <c r="N558" s="303"/>
      <c r="O558" s="303"/>
      <c r="P558" s="305"/>
      <c r="Q558" s="305"/>
      <c r="R558" s="303"/>
      <c r="S558" s="303"/>
      <c r="T558" s="303"/>
      <c r="U558" s="303"/>
      <c r="V558" s="303"/>
      <c r="W558" s="303"/>
      <c r="X558" s="303"/>
      <c r="Y558" s="303"/>
    </row>
    <row r="559" spans="1:25" ht="12.75">
      <c r="A559" s="303"/>
      <c r="B559" s="303"/>
      <c r="C559" s="303"/>
      <c r="D559" s="303"/>
      <c r="E559" s="303"/>
      <c r="F559" s="304"/>
      <c r="G559" s="303"/>
      <c r="H559" s="303"/>
      <c r="I559" s="303"/>
      <c r="J559" s="303"/>
      <c r="K559" s="303"/>
      <c r="L559" s="303"/>
      <c r="M559" s="303"/>
      <c r="N559" s="303"/>
      <c r="O559" s="303"/>
      <c r="P559" s="305"/>
      <c r="Q559" s="305"/>
      <c r="R559" s="303"/>
      <c r="S559" s="303"/>
      <c r="T559" s="303"/>
      <c r="U559" s="303"/>
      <c r="V559" s="303"/>
      <c r="W559" s="303"/>
      <c r="X559" s="303"/>
      <c r="Y559" s="303"/>
    </row>
    <row r="560" spans="1:25" ht="12.75">
      <c r="A560" s="303"/>
      <c r="B560" s="303"/>
      <c r="C560" s="303"/>
      <c r="D560" s="303"/>
      <c r="E560" s="303"/>
      <c r="F560" s="304"/>
      <c r="G560" s="303"/>
      <c r="H560" s="303"/>
      <c r="I560" s="303"/>
      <c r="J560" s="303"/>
      <c r="K560" s="303"/>
      <c r="L560" s="303"/>
      <c r="M560" s="303"/>
      <c r="N560" s="303"/>
      <c r="O560" s="303"/>
      <c r="P560" s="305"/>
      <c r="Q560" s="305"/>
      <c r="R560" s="303"/>
      <c r="S560" s="303"/>
      <c r="T560" s="303"/>
      <c r="U560" s="303"/>
      <c r="V560" s="303"/>
      <c r="W560" s="303"/>
      <c r="X560" s="303"/>
      <c r="Y560" s="303"/>
    </row>
    <row r="561" spans="1:25" ht="12.75">
      <c r="A561" s="303"/>
      <c r="B561" s="303"/>
      <c r="C561" s="303"/>
      <c r="D561" s="303"/>
      <c r="E561" s="303"/>
      <c r="F561" s="304"/>
      <c r="G561" s="303"/>
      <c r="H561" s="303"/>
      <c r="I561" s="303"/>
      <c r="J561" s="303"/>
      <c r="K561" s="303"/>
      <c r="L561" s="303"/>
      <c r="M561" s="303"/>
      <c r="N561" s="303"/>
      <c r="O561" s="303"/>
      <c r="P561" s="305"/>
      <c r="Q561" s="305"/>
      <c r="R561" s="303"/>
      <c r="S561" s="303"/>
      <c r="T561" s="303"/>
      <c r="U561" s="303"/>
      <c r="V561" s="303"/>
      <c r="W561" s="303"/>
      <c r="X561" s="303"/>
      <c r="Y561" s="303"/>
    </row>
    <row r="562" spans="1:25" ht="12.75">
      <c r="A562" s="303"/>
      <c r="B562" s="303"/>
      <c r="C562" s="303"/>
      <c r="D562" s="303"/>
      <c r="E562" s="303"/>
      <c r="F562" s="304"/>
      <c r="G562" s="303"/>
      <c r="H562" s="303"/>
      <c r="I562" s="303"/>
      <c r="J562" s="303"/>
      <c r="K562" s="303"/>
      <c r="L562" s="303"/>
      <c r="M562" s="303"/>
      <c r="N562" s="303"/>
      <c r="O562" s="303"/>
      <c r="P562" s="305"/>
      <c r="Q562" s="305"/>
      <c r="R562" s="303"/>
      <c r="S562" s="303"/>
      <c r="T562" s="303"/>
      <c r="U562" s="303"/>
      <c r="V562" s="303"/>
      <c r="W562" s="303"/>
      <c r="X562" s="303"/>
      <c r="Y562" s="303"/>
    </row>
    <row r="563" spans="1:25" ht="12.75">
      <c r="A563" s="303"/>
      <c r="B563" s="303"/>
      <c r="C563" s="303"/>
      <c r="D563" s="303"/>
      <c r="E563" s="303"/>
      <c r="F563" s="304"/>
      <c r="G563" s="303"/>
      <c r="H563" s="303"/>
      <c r="I563" s="303"/>
      <c r="J563" s="303"/>
      <c r="K563" s="303"/>
      <c r="L563" s="303"/>
      <c r="M563" s="303"/>
      <c r="N563" s="303"/>
      <c r="O563" s="303"/>
      <c r="P563" s="305"/>
      <c r="Q563" s="305"/>
      <c r="R563" s="303"/>
      <c r="S563" s="303"/>
      <c r="T563" s="303"/>
      <c r="U563" s="303"/>
      <c r="V563" s="303"/>
      <c r="W563" s="303"/>
      <c r="X563" s="303"/>
      <c r="Y563" s="303"/>
    </row>
    <row r="564" spans="1:25" ht="12.75">
      <c r="A564" s="303"/>
      <c r="B564" s="303"/>
      <c r="C564" s="303"/>
      <c r="D564" s="303"/>
      <c r="E564" s="303"/>
      <c r="F564" s="304"/>
      <c r="G564" s="303"/>
      <c r="H564" s="303"/>
      <c r="I564" s="303"/>
      <c r="J564" s="303"/>
      <c r="K564" s="303"/>
      <c r="L564" s="303"/>
      <c r="M564" s="303"/>
      <c r="N564" s="303"/>
      <c r="O564" s="303"/>
      <c r="P564" s="305"/>
      <c r="Q564" s="305"/>
      <c r="R564" s="303"/>
      <c r="S564" s="303"/>
      <c r="T564" s="303"/>
      <c r="U564" s="303"/>
      <c r="V564" s="303"/>
      <c r="W564" s="303"/>
      <c r="X564" s="303"/>
      <c r="Y564" s="303"/>
    </row>
    <row r="565" spans="1:25" ht="12.75">
      <c r="A565" s="303"/>
      <c r="B565" s="303"/>
      <c r="C565" s="303"/>
      <c r="D565" s="303"/>
      <c r="E565" s="303"/>
      <c r="F565" s="304"/>
      <c r="G565" s="303"/>
      <c r="H565" s="303"/>
      <c r="I565" s="303"/>
      <c r="J565" s="303"/>
      <c r="K565" s="303"/>
      <c r="L565" s="303"/>
      <c r="M565" s="303"/>
      <c r="N565" s="303"/>
      <c r="O565" s="303"/>
      <c r="P565" s="305"/>
      <c r="Q565" s="305"/>
      <c r="R565" s="303"/>
      <c r="S565" s="303"/>
      <c r="T565" s="303"/>
      <c r="U565" s="303"/>
      <c r="V565" s="303"/>
      <c r="W565" s="303"/>
      <c r="X565" s="303"/>
      <c r="Y565" s="303"/>
    </row>
    <row r="566" spans="1:25" ht="12.75">
      <c r="A566" s="303"/>
      <c r="B566" s="303"/>
      <c r="C566" s="303"/>
      <c r="D566" s="303"/>
      <c r="E566" s="303"/>
      <c r="F566" s="304"/>
      <c r="G566" s="303"/>
      <c r="H566" s="303"/>
      <c r="I566" s="303"/>
      <c r="J566" s="303"/>
      <c r="K566" s="303"/>
      <c r="L566" s="303"/>
      <c r="M566" s="303"/>
      <c r="N566" s="303"/>
      <c r="O566" s="303"/>
      <c r="P566" s="305"/>
      <c r="Q566" s="305"/>
      <c r="R566" s="303"/>
      <c r="S566" s="303"/>
      <c r="T566" s="303"/>
      <c r="U566" s="303"/>
      <c r="V566" s="303"/>
      <c r="W566" s="303"/>
      <c r="X566" s="303"/>
      <c r="Y566" s="303"/>
    </row>
    <row r="567" spans="1:25" ht="12.75">
      <c r="A567" s="303"/>
      <c r="B567" s="303"/>
      <c r="C567" s="303"/>
      <c r="D567" s="303"/>
      <c r="E567" s="303"/>
      <c r="F567" s="304"/>
      <c r="G567" s="303"/>
      <c r="H567" s="303"/>
      <c r="I567" s="303"/>
      <c r="J567" s="303"/>
      <c r="K567" s="303"/>
      <c r="L567" s="303"/>
      <c r="M567" s="303"/>
      <c r="N567" s="303"/>
      <c r="O567" s="303"/>
      <c r="P567" s="305"/>
      <c r="Q567" s="305"/>
      <c r="R567" s="303"/>
      <c r="S567" s="303"/>
      <c r="T567" s="303"/>
      <c r="U567" s="303"/>
      <c r="V567" s="303"/>
      <c r="W567" s="303"/>
      <c r="X567" s="303"/>
      <c r="Y567" s="303"/>
    </row>
    <row r="568" spans="1:25" ht="12.75">
      <c r="A568" s="303"/>
      <c r="B568" s="303"/>
      <c r="C568" s="303"/>
      <c r="D568" s="303"/>
      <c r="E568" s="303"/>
      <c r="F568" s="304"/>
      <c r="G568" s="303"/>
      <c r="H568" s="303"/>
      <c r="I568" s="303"/>
      <c r="J568" s="303"/>
      <c r="K568" s="303"/>
      <c r="L568" s="303"/>
      <c r="M568" s="303"/>
      <c r="N568" s="303"/>
      <c r="O568" s="303"/>
      <c r="P568" s="305"/>
      <c r="Q568" s="305"/>
      <c r="R568" s="303"/>
      <c r="S568" s="303"/>
      <c r="T568" s="303"/>
      <c r="U568" s="303"/>
      <c r="V568" s="303"/>
      <c r="W568" s="303"/>
      <c r="X568" s="303"/>
      <c r="Y568" s="303"/>
    </row>
    <row r="569" spans="1:25" ht="12.75">
      <c r="A569" s="303"/>
      <c r="B569" s="303"/>
      <c r="C569" s="303"/>
      <c r="D569" s="303"/>
      <c r="E569" s="303"/>
      <c r="F569" s="304"/>
      <c r="G569" s="303"/>
      <c r="H569" s="303"/>
      <c r="I569" s="303"/>
      <c r="J569" s="303"/>
      <c r="K569" s="303"/>
      <c r="L569" s="303"/>
      <c r="M569" s="303"/>
      <c r="N569" s="303"/>
      <c r="O569" s="303"/>
      <c r="P569" s="305"/>
      <c r="Q569" s="305"/>
      <c r="R569" s="303"/>
      <c r="S569" s="303"/>
      <c r="T569" s="303"/>
      <c r="U569" s="303"/>
      <c r="V569" s="303"/>
      <c r="W569" s="303"/>
      <c r="X569" s="303"/>
      <c r="Y569" s="303"/>
    </row>
    <row r="570" spans="1:25" ht="12.75">
      <c r="A570" s="303"/>
      <c r="B570" s="303"/>
      <c r="C570" s="303"/>
      <c r="D570" s="303"/>
      <c r="E570" s="303"/>
      <c r="F570" s="304"/>
      <c r="G570" s="303"/>
      <c r="H570" s="303"/>
      <c r="I570" s="303"/>
      <c r="J570" s="303"/>
      <c r="K570" s="303"/>
      <c r="L570" s="303"/>
      <c r="M570" s="303"/>
      <c r="N570" s="303"/>
      <c r="O570" s="303"/>
      <c r="P570" s="305"/>
      <c r="Q570" s="305"/>
      <c r="R570" s="303"/>
      <c r="S570" s="303"/>
      <c r="T570" s="303"/>
      <c r="U570" s="303"/>
      <c r="V570" s="303"/>
      <c r="W570" s="303"/>
      <c r="X570" s="303"/>
      <c r="Y570" s="303"/>
    </row>
    <row r="571" spans="1:25" ht="12.75">
      <c r="A571" s="303"/>
      <c r="B571" s="303"/>
      <c r="C571" s="303"/>
      <c r="D571" s="303"/>
      <c r="E571" s="303"/>
      <c r="F571" s="304"/>
      <c r="G571" s="303"/>
      <c r="H571" s="303"/>
      <c r="I571" s="303"/>
      <c r="J571" s="303"/>
      <c r="K571" s="303"/>
      <c r="L571" s="303"/>
      <c r="M571" s="303"/>
      <c r="N571" s="303"/>
      <c r="O571" s="303"/>
      <c r="P571" s="305"/>
      <c r="Q571" s="305"/>
      <c r="R571" s="303"/>
      <c r="S571" s="303"/>
      <c r="T571" s="303"/>
      <c r="U571" s="303"/>
      <c r="V571" s="303"/>
      <c r="W571" s="303"/>
      <c r="X571" s="303"/>
      <c r="Y571" s="303"/>
    </row>
    <row r="572" spans="1:25" ht="12.75">
      <c r="A572" s="303"/>
      <c r="B572" s="303"/>
      <c r="C572" s="303"/>
      <c r="D572" s="303"/>
      <c r="E572" s="303"/>
      <c r="F572" s="304"/>
      <c r="G572" s="303"/>
      <c r="H572" s="303"/>
      <c r="I572" s="303"/>
      <c r="J572" s="303"/>
      <c r="K572" s="303"/>
      <c r="L572" s="303"/>
      <c r="M572" s="303"/>
      <c r="N572" s="303"/>
      <c r="O572" s="303"/>
      <c r="P572" s="305"/>
      <c r="Q572" s="305"/>
      <c r="R572" s="303"/>
      <c r="S572" s="303"/>
      <c r="T572" s="303"/>
      <c r="U572" s="303"/>
      <c r="V572" s="303"/>
      <c r="W572" s="303"/>
      <c r="X572" s="303"/>
      <c r="Y572" s="303"/>
    </row>
    <row r="573" spans="1:25" ht="12.75">
      <c r="A573" s="303"/>
      <c r="B573" s="303"/>
      <c r="C573" s="303"/>
      <c r="D573" s="303"/>
      <c r="E573" s="303"/>
      <c r="F573" s="304"/>
      <c r="G573" s="303"/>
      <c r="H573" s="303"/>
      <c r="I573" s="303"/>
      <c r="J573" s="303"/>
      <c r="K573" s="303"/>
      <c r="L573" s="303"/>
      <c r="M573" s="303"/>
      <c r="N573" s="303"/>
      <c r="O573" s="303"/>
      <c r="P573" s="305"/>
      <c r="Q573" s="305"/>
      <c r="R573" s="303"/>
      <c r="S573" s="303"/>
      <c r="T573" s="303"/>
      <c r="U573" s="303"/>
      <c r="V573" s="303"/>
      <c r="W573" s="303"/>
      <c r="X573" s="303"/>
      <c r="Y573" s="303"/>
    </row>
    <row r="574" spans="1:25" ht="12.75">
      <c r="A574" s="303"/>
      <c r="B574" s="303"/>
      <c r="C574" s="303"/>
      <c r="D574" s="303"/>
      <c r="E574" s="303"/>
      <c r="F574" s="304"/>
      <c r="G574" s="303"/>
      <c r="H574" s="303"/>
      <c r="I574" s="303"/>
      <c r="J574" s="303"/>
      <c r="K574" s="303"/>
      <c r="L574" s="303"/>
      <c r="M574" s="303"/>
      <c r="N574" s="303"/>
      <c r="O574" s="303"/>
      <c r="P574" s="305"/>
      <c r="Q574" s="305"/>
      <c r="R574" s="303"/>
      <c r="S574" s="303"/>
      <c r="T574" s="303"/>
      <c r="U574" s="303"/>
      <c r="V574" s="303"/>
      <c r="W574" s="303"/>
      <c r="X574" s="303"/>
      <c r="Y574" s="303"/>
    </row>
    <row r="575" spans="1:25" ht="12.75">
      <c r="A575" s="303"/>
      <c r="B575" s="303"/>
      <c r="C575" s="303"/>
      <c r="D575" s="303"/>
      <c r="E575" s="303"/>
      <c r="F575" s="304"/>
      <c r="G575" s="303"/>
      <c r="H575" s="303"/>
      <c r="I575" s="303"/>
      <c r="J575" s="303"/>
      <c r="K575" s="303"/>
      <c r="L575" s="303"/>
      <c r="M575" s="303"/>
      <c r="N575" s="303"/>
      <c r="O575" s="303"/>
      <c r="P575" s="305"/>
      <c r="Q575" s="305"/>
      <c r="R575" s="303"/>
      <c r="S575" s="303"/>
      <c r="T575" s="303"/>
      <c r="U575" s="303"/>
      <c r="V575" s="303"/>
      <c r="W575" s="303"/>
      <c r="X575" s="303"/>
      <c r="Y575" s="303"/>
    </row>
    <row r="576" spans="1:25" ht="12.75">
      <c r="A576" s="303"/>
      <c r="B576" s="303"/>
      <c r="C576" s="303"/>
      <c r="D576" s="303"/>
      <c r="E576" s="303"/>
      <c r="F576" s="304"/>
      <c r="G576" s="303"/>
      <c r="H576" s="303"/>
      <c r="I576" s="303"/>
      <c r="J576" s="303"/>
      <c r="K576" s="303"/>
      <c r="L576" s="303"/>
      <c r="M576" s="303"/>
      <c r="N576" s="303"/>
      <c r="O576" s="303"/>
      <c r="P576" s="305"/>
      <c r="Q576" s="305"/>
      <c r="R576" s="303"/>
      <c r="S576" s="303"/>
      <c r="T576" s="303"/>
      <c r="U576" s="303"/>
      <c r="V576" s="303"/>
      <c r="W576" s="303"/>
      <c r="X576" s="303"/>
      <c r="Y576" s="303"/>
    </row>
    <row r="577" spans="1:25" ht="12.75">
      <c r="A577" s="303"/>
      <c r="B577" s="303"/>
      <c r="C577" s="303"/>
      <c r="D577" s="303"/>
      <c r="E577" s="303"/>
      <c r="F577" s="304"/>
      <c r="G577" s="303"/>
      <c r="H577" s="303"/>
      <c r="I577" s="303"/>
      <c r="J577" s="303"/>
      <c r="K577" s="303"/>
      <c r="L577" s="303"/>
      <c r="M577" s="303"/>
      <c r="N577" s="303"/>
      <c r="O577" s="303"/>
      <c r="P577" s="305"/>
      <c r="Q577" s="305"/>
      <c r="R577" s="303"/>
      <c r="S577" s="303"/>
      <c r="T577" s="303"/>
      <c r="U577" s="303"/>
      <c r="V577" s="303"/>
      <c r="W577" s="303"/>
      <c r="X577" s="303"/>
      <c r="Y577" s="303"/>
    </row>
    <row r="578" spans="1:25" ht="12.75">
      <c r="A578" s="303"/>
      <c r="B578" s="303"/>
      <c r="C578" s="303"/>
      <c r="D578" s="303"/>
      <c r="E578" s="303"/>
      <c r="F578" s="304"/>
      <c r="G578" s="303"/>
      <c r="H578" s="303"/>
      <c r="I578" s="303"/>
      <c r="J578" s="303"/>
      <c r="K578" s="303"/>
      <c r="L578" s="303"/>
      <c r="M578" s="303"/>
      <c r="N578" s="303"/>
      <c r="O578" s="303"/>
      <c r="P578" s="305"/>
      <c r="Q578" s="305"/>
      <c r="R578" s="303"/>
      <c r="S578" s="303"/>
      <c r="T578" s="303"/>
      <c r="U578" s="303"/>
      <c r="V578" s="303"/>
      <c r="W578" s="303"/>
      <c r="X578" s="303"/>
      <c r="Y578" s="303"/>
    </row>
    <row r="579" spans="1:25" ht="12.75">
      <c r="A579" s="303"/>
      <c r="B579" s="303"/>
      <c r="C579" s="303"/>
      <c r="D579" s="303"/>
      <c r="E579" s="303"/>
      <c r="F579" s="304"/>
      <c r="G579" s="303"/>
      <c r="H579" s="303"/>
      <c r="I579" s="303"/>
      <c r="J579" s="303"/>
      <c r="K579" s="303"/>
      <c r="L579" s="303"/>
      <c r="M579" s="303"/>
      <c r="N579" s="303"/>
      <c r="O579" s="303"/>
      <c r="P579" s="305"/>
      <c r="Q579" s="305"/>
      <c r="R579" s="303"/>
      <c r="S579" s="303"/>
      <c r="T579" s="303"/>
      <c r="U579" s="303"/>
      <c r="V579" s="303"/>
      <c r="W579" s="303"/>
      <c r="X579" s="303"/>
      <c r="Y579" s="303"/>
    </row>
    <row r="580" spans="1:25" ht="12.75">
      <c r="A580" s="303"/>
      <c r="B580" s="303"/>
      <c r="C580" s="303"/>
      <c r="D580" s="303"/>
      <c r="E580" s="303"/>
      <c r="F580" s="304"/>
      <c r="G580" s="303"/>
      <c r="H580" s="303"/>
      <c r="I580" s="303"/>
      <c r="J580" s="303"/>
      <c r="K580" s="303"/>
      <c r="L580" s="303"/>
      <c r="M580" s="303"/>
      <c r="N580" s="303"/>
      <c r="O580" s="303"/>
      <c r="P580" s="305"/>
      <c r="Q580" s="305"/>
      <c r="R580" s="303"/>
      <c r="S580" s="303"/>
      <c r="T580" s="303"/>
      <c r="U580" s="303"/>
      <c r="V580" s="303"/>
      <c r="W580" s="303"/>
      <c r="X580" s="303"/>
      <c r="Y580" s="303"/>
    </row>
    <row r="581" spans="1:25" ht="12.75">
      <c r="A581" s="303"/>
      <c r="B581" s="303"/>
      <c r="C581" s="303"/>
      <c r="D581" s="303"/>
      <c r="E581" s="303"/>
      <c r="F581" s="304"/>
      <c r="G581" s="303"/>
      <c r="H581" s="303"/>
      <c r="I581" s="303"/>
      <c r="J581" s="303"/>
      <c r="K581" s="303"/>
      <c r="L581" s="303"/>
      <c r="M581" s="303"/>
      <c r="N581" s="303"/>
      <c r="O581" s="303"/>
      <c r="P581" s="305"/>
      <c r="Q581" s="305"/>
      <c r="R581" s="303"/>
      <c r="S581" s="303"/>
      <c r="T581" s="303"/>
      <c r="U581" s="303"/>
      <c r="V581" s="303"/>
      <c r="W581" s="303"/>
      <c r="X581" s="303"/>
      <c r="Y581" s="303"/>
    </row>
    <row r="582" spans="1:25" ht="12.75">
      <c r="A582" s="303"/>
      <c r="B582" s="303"/>
      <c r="C582" s="303"/>
      <c r="D582" s="303"/>
      <c r="E582" s="303"/>
      <c r="F582" s="304"/>
      <c r="G582" s="303"/>
      <c r="H582" s="303"/>
      <c r="I582" s="303"/>
      <c r="J582" s="303"/>
      <c r="K582" s="303"/>
      <c r="L582" s="303"/>
      <c r="M582" s="303"/>
      <c r="N582" s="303"/>
      <c r="O582" s="303"/>
      <c r="P582" s="305"/>
      <c r="Q582" s="305"/>
      <c r="R582" s="303"/>
      <c r="S582" s="303"/>
      <c r="T582" s="303"/>
      <c r="U582" s="303"/>
      <c r="V582" s="303"/>
      <c r="W582" s="303"/>
      <c r="X582" s="303"/>
      <c r="Y582" s="303"/>
    </row>
    <row r="583" spans="1:25" ht="12.75">
      <c r="A583" s="303"/>
      <c r="B583" s="303"/>
      <c r="C583" s="303"/>
      <c r="D583" s="303"/>
      <c r="E583" s="303"/>
      <c r="F583" s="304"/>
      <c r="G583" s="303"/>
      <c r="H583" s="303"/>
      <c r="I583" s="303"/>
      <c r="J583" s="303"/>
      <c r="K583" s="303"/>
      <c r="L583" s="303"/>
      <c r="M583" s="303"/>
      <c r="N583" s="303"/>
      <c r="O583" s="303"/>
      <c r="P583" s="305"/>
      <c r="Q583" s="305"/>
      <c r="R583" s="303"/>
      <c r="S583" s="303"/>
      <c r="T583" s="303"/>
      <c r="U583" s="303"/>
      <c r="V583" s="303"/>
      <c r="W583" s="303"/>
      <c r="X583" s="303"/>
      <c r="Y583" s="303"/>
    </row>
    <row r="584" spans="1:25" ht="12.75">
      <c r="A584" s="303"/>
      <c r="B584" s="303"/>
      <c r="C584" s="303"/>
      <c r="D584" s="303"/>
      <c r="E584" s="303"/>
      <c r="F584" s="304"/>
      <c r="G584" s="303"/>
      <c r="H584" s="303"/>
      <c r="I584" s="303"/>
      <c r="J584" s="303"/>
      <c r="K584" s="303"/>
      <c r="L584" s="303"/>
      <c r="M584" s="303"/>
      <c r="N584" s="303"/>
      <c r="O584" s="303"/>
      <c r="P584" s="305"/>
      <c r="Q584" s="305"/>
      <c r="R584" s="303"/>
      <c r="S584" s="303"/>
      <c r="T584" s="303"/>
      <c r="U584" s="303"/>
      <c r="V584" s="303"/>
      <c r="W584" s="303"/>
      <c r="X584" s="303"/>
      <c r="Y584" s="303"/>
    </row>
    <row r="585" spans="1:25" ht="12.75">
      <c r="A585" s="303"/>
      <c r="B585" s="303"/>
      <c r="C585" s="303"/>
      <c r="D585" s="303"/>
      <c r="E585" s="303"/>
      <c r="F585" s="304"/>
      <c r="G585" s="303"/>
      <c r="H585" s="303"/>
      <c r="I585" s="303"/>
      <c r="J585" s="303"/>
      <c r="K585" s="303"/>
      <c r="L585" s="303"/>
      <c r="M585" s="303"/>
      <c r="N585" s="303"/>
      <c r="O585" s="303"/>
      <c r="P585" s="305"/>
      <c r="Q585" s="305"/>
      <c r="R585" s="303"/>
      <c r="S585" s="303"/>
      <c r="T585" s="303"/>
      <c r="U585" s="303"/>
      <c r="V585" s="303"/>
      <c r="W585" s="303"/>
      <c r="X585" s="303"/>
      <c r="Y585" s="303"/>
    </row>
    <row r="586" spans="1:25" ht="12.75">
      <c r="A586" s="303"/>
      <c r="B586" s="303"/>
      <c r="C586" s="303"/>
      <c r="D586" s="303"/>
      <c r="E586" s="303"/>
      <c r="F586" s="304"/>
      <c r="G586" s="303"/>
      <c r="H586" s="303"/>
      <c r="I586" s="303"/>
      <c r="J586" s="303"/>
      <c r="K586" s="303"/>
      <c r="L586" s="303"/>
      <c r="M586" s="303"/>
      <c r="N586" s="303"/>
      <c r="O586" s="303"/>
      <c r="P586" s="305"/>
      <c r="Q586" s="305"/>
      <c r="R586" s="303"/>
      <c r="S586" s="303"/>
      <c r="T586" s="303"/>
      <c r="U586" s="303"/>
      <c r="V586" s="303"/>
      <c r="W586" s="303"/>
      <c r="X586" s="303"/>
      <c r="Y586" s="303"/>
    </row>
    <row r="587" spans="1:25" ht="12.75">
      <c r="A587" s="303"/>
      <c r="B587" s="303"/>
      <c r="C587" s="303"/>
      <c r="D587" s="303"/>
      <c r="E587" s="303"/>
      <c r="F587" s="304"/>
      <c r="G587" s="303"/>
      <c r="H587" s="303"/>
      <c r="I587" s="303"/>
      <c r="J587" s="303"/>
      <c r="K587" s="303"/>
      <c r="L587" s="303"/>
      <c r="M587" s="303"/>
      <c r="N587" s="303"/>
      <c r="O587" s="303"/>
      <c r="P587" s="305"/>
      <c r="Q587" s="305"/>
      <c r="R587" s="303"/>
      <c r="S587" s="303"/>
      <c r="T587" s="303"/>
      <c r="U587" s="303"/>
      <c r="V587" s="303"/>
      <c r="W587" s="303"/>
      <c r="X587" s="303"/>
      <c r="Y587" s="303"/>
    </row>
    <row r="588" spans="1:25" ht="12.75">
      <c r="A588" s="303"/>
      <c r="B588" s="303"/>
      <c r="C588" s="303"/>
      <c r="D588" s="303"/>
      <c r="E588" s="303"/>
      <c r="F588" s="304"/>
      <c r="G588" s="303"/>
      <c r="H588" s="303"/>
      <c r="I588" s="303"/>
      <c r="J588" s="303"/>
      <c r="K588" s="303"/>
      <c r="L588" s="303"/>
      <c r="M588" s="303"/>
      <c r="N588" s="303"/>
      <c r="O588" s="303"/>
      <c r="P588" s="305"/>
      <c r="Q588" s="305"/>
      <c r="R588" s="303"/>
      <c r="S588" s="303"/>
      <c r="T588" s="303"/>
      <c r="U588" s="303"/>
      <c r="V588" s="303"/>
      <c r="W588" s="303"/>
      <c r="X588" s="303"/>
      <c r="Y588" s="303"/>
    </row>
    <row r="589" spans="1:25" ht="12.75">
      <c r="A589" s="303"/>
      <c r="B589" s="303"/>
      <c r="C589" s="303"/>
      <c r="D589" s="303"/>
      <c r="E589" s="303"/>
      <c r="F589" s="304"/>
      <c r="G589" s="303"/>
      <c r="H589" s="303"/>
      <c r="I589" s="303"/>
      <c r="J589" s="303"/>
      <c r="K589" s="303"/>
      <c r="L589" s="303"/>
      <c r="M589" s="303"/>
      <c r="N589" s="303"/>
      <c r="O589" s="303"/>
      <c r="P589" s="305"/>
      <c r="Q589" s="305"/>
      <c r="R589" s="303"/>
      <c r="S589" s="303"/>
      <c r="T589" s="303"/>
      <c r="U589" s="303"/>
      <c r="V589" s="303"/>
      <c r="W589" s="303"/>
      <c r="X589" s="303"/>
      <c r="Y589" s="303"/>
    </row>
    <row r="590" spans="1:25" ht="12.75">
      <c r="A590" s="303"/>
      <c r="B590" s="303"/>
      <c r="C590" s="303"/>
      <c r="D590" s="303"/>
      <c r="E590" s="303"/>
      <c r="F590" s="304"/>
      <c r="G590" s="303"/>
      <c r="H590" s="303"/>
      <c r="I590" s="303"/>
      <c r="J590" s="303"/>
      <c r="K590" s="303"/>
      <c r="L590" s="303"/>
      <c r="M590" s="303"/>
      <c r="N590" s="303"/>
      <c r="O590" s="303"/>
      <c r="P590" s="305"/>
      <c r="Q590" s="305"/>
      <c r="R590" s="303"/>
      <c r="S590" s="303"/>
      <c r="T590" s="303"/>
      <c r="U590" s="303"/>
      <c r="V590" s="303"/>
      <c r="W590" s="303"/>
      <c r="X590" s="303"/>
      <c r="Y590" s="303"/>
    </row>
    <row r="591" spans="1:25" ht="12.75">
      <c r="A591" s="303"/>
      <c r="B591" s="303"/>
      <c r="C591" s="303"/>
      <c r="D591" s="303"/>
      <c r="E591" s="303"/>
      <c r="F591" s="304"/>
      <c r="G591" s="303"/>
      <c r="H591" s="303"/>
      <c r="I591" s="303"/>
      <c r="J591" s="303"/>
      <c r="K591" s="303"/>
      <c r="L591" s="303"/>
      <c r="M591" s="303"/>
      <c r="N591" s="303"/>
      <c r="O591" s="303"/>
      <c r="P591" s="305"/>
      <c r="Q591" s="305"/>
      <c r="R591" s="303"/>
      <c r="S591" s="303"/>
      <c r="T591" s="303"/>
      <c r="U591" s="303"/>
      <c r="V591" s="303"/>
      <c r="W591" s="303"/>
      <c r="X591" s="303"/>
      <c r="Y591" s="303"/>
    </row>
    <row r="592" spans="1:25" ht="12.75">
      <c r="A592" s="303"/>
      <c r="B592" s="303"/>
      <c r="C592" s="303"/>
      <c r="D592" s="303"/>
      <c r="E592" s="303"/>
      <c r="F592" s="304"/>
      <c r="G592" s="303"/>
      <c r="H592" s="303"/>
      <c r="I592" s="303"/>
      <c r="J592" s="303"/>
      <c r="K592" s="303"/>
      <c r="L592" s="303"/>
      <c r="M592" s="303"/>
      <c r="N592" s="303"/>
      <c r="O592" s="303"/>
      <c r="P592" s="305"/>
      <c r="Q592" s="305"/>
      <c r="R592" s="303"/>
      <c r="S592" s="303"/>
      <c r="T592" s="303"/>
      <c r="U592" s="303"/>
      <c r="V592" s="303"/>
      <c r="W592" s="303"/>
      <c r="X592" s="303"/>
      <c r="Y592" s="303"/>
    </row>
    <row r="593" spans="1:25" ht="12.75">
      <c r="A593" s="303"/>
      <c r="B593" s="303"/>
      <c r="C593" s="303"/>
      <c r="D593" s="303"/>
      <c r="E593" s="303"/>
      <c r="F593" s="304"/>
      <c r="G593" s="303"/>
      <c r="H593" s="303"/>
      <c r="I593" s="303"/>
      <c r="J593" s="303"/>
      <c r="K593" s="303"/>
      <c r="L593" s="303"/>
      <c r="M593" s="303"/>
      <c r="N593" s="303"/>
      <c r="O593" s="303"/>
      <c r="P593" s="305"/>
      <c r="Q593" s="305"/>
      <c r="R593" s="303"/>
      <c r="S593" s="303"/>
      <c r="T593" s="303"/>
      <c r="U593" s="303"/>
      <c r="V593" s="303"/>
      <c r="W593" s="303"/>
      <c r="X593" s="303"/>
      <c r="Y593" s="303"/>
    </row>
    <row r="594" spans="1:25" ht="12.75">
      <c r="A594" s="303"/>
      <c r="B594" s="303"/>
      <c r="C594" s="303"/>
      <c r="D594" s="303"/>
      <c r="E594" s="303"/>
      <c r="F594" s="304"/>
      <c r="G594" s="303"/>
      <c r="H594" s="303"/>
      <c r="I594" s="303"/>
      <c r="J594" s="303"/>
      <c r="K594" s="303"/>
      <c r="L594" s="303"/>
      <c r="M594" s="303"/>
      <c r="N594" s="303"/>
      <c r="O594" s="303"/>
      <c r="P594" s="305"/>
      <c r="Q594" s="305"/>
      <c r="R594" s="303"/>
      <c r="S594" s="303"/>
      <c r="T594" s="303"/>
      <c r="U594" s="303"/>
      <c r="V594" s="303"/>
      <c r="W594" s="303"/>
      <c r="X594" s="303"/>
      <c r="Y594" s="303"/>
    </row>
    <row r="595" spans="1:25" ht="12.75">
      <c r="A595" s="303"/>
      <c r="B595" s="303"/>
      <c r="C595" s="303"/>
      <c r="D595" s="303"/>
      <c r="E595" s="303"/>
      <c r="F595" s="304"/>
      <c r="G595" s="303"/>
      <c r="H595" s="303"/>
      <c r="I595" s="303"/>
      <c r="J595" s="303"/>
      <c r="K595" s="303"/>
      <c r="L595" s="303"/>
      <c r="M595" s="303"/>
      <c r="N595" s="303"/>
      <c r="O595" s="303"/>
      <c r="P595" s="305"/>
      <c r="Q595" s="305"/>
      <c r="R595" s="303"/>
      <c r="S595" s="303"/>
      <c r="T595" s="303"/>
      <c r="U595" s="303"/>
      <c r="V595" s="303"/>
      <c r="W595" s="303"/>
      <c r="X595" s="303"/>
      <c r="Y595" s="303"/>
    </row>
    <row r="596" spans="1:25" ht="12.75">
      <c r="A596" s="303"/>
      <c r="B596" s="303"/>
      <c r="C596" s="303"/>
      <c r="D596" s="303"/>
      <c r="E596" s="303"/>
      <c r="F596" s="304"/>
      <c r="G596" s="303"/>
      <c r="H596" s="303"/>
      <c r="I596" s="303"/>
      <c r="J596" s="303"/>
      <c r="K596" s="303"/>
      <c r="L596" s="303"/>
      <c r="M596" s="303"/>
      <c r="N596" s="303"/>
      <c r="O596" s="303"/>
      <c r="P596" s="305"/>
      <c r="Q596" s="305"/>
      <c r="R596" s="303"/>
      <c r="S596" s="303"/>
      <c r="T596" s="303"/>
      <c r="U596" s="303"/>
      <c r="V596" s="303"/>
      <c r="W596" s="303"/>
      <c r="X596" s="303"/>
      <c r="Y596" s="303"/>
    </row>
    <row r="597" spans="1:25" ht="12.75">
      <c r="A597" s="303"/>
      <c r="B597" s="303"/>
      <c r="C597" s="303"/>
      <c r="D597" s="303"/>
      <c r="E597" s="303"/>
      <c r="F597" s="304"/>
      <c r="G597" s="303"/>
      <c r="H597" s="303"/>
      <c r="I597" s="303"/>
      <c r="J597" s="303"/>
      <c r="K597" s="303"/>
      <c r="L597" s="303"/>
      <c r="M597" s="303"/>
      <c r="N597" s="303"/>
      <c r="O597" s="303"/>
      <c r="P597" s="305"/>
      <c r="Q597" s="305"/>
      <c r="R597" s="303"/>
      <c r="S597" s="303"/>
      <c r="T597" s="303"/>
      <c r="U597" s="303"/>
      <c r="V597" s="303"/>
      <c r="W597" s="303"/>
      <c r="X597" s="303"/>
      <c r="Y597" s="303"/>
    </row>
    <row r="598" spans="1:25" ht="12.75">
      <c r="A598" s="303"/>
      <c r="B598" s="303"/>
      <c r="C598" s="303"/>
      <c r="D598" s="303"/>
      <c r="E598" s="303"/>
      <c r="F598" s="304"/>
      <c r="G598" s="303"/>
      <c r="H598" s="303"/>
      <c r="I598" s="303"/>
      <c r="J598" s="303"/>
      <c r="K598" s="303"/>
      <c r="L598" s="303"/>
      <c r="M598" s="303"/>
      <c r="N598" s="303"/>
      <c r="O598" s="303"/>
      <c r="P598" s="305"/>
      <c r="Q598" s="305"/>
      <c r="R598" s="303"/>
      <c r="S598" s="303"/>
      <c r="T598" s="303"/>
      <c r="U598" s="303"/>
      <c r="V598" s="303"/>
      <c r="W598" s="303"/>
      <c r="X598" s="303"/>
      <c r="Y598" s="303"/>
    </row>
    <row r="599" spans="1:25" ht="12.75">
      <c r="A599" s="303"/>
      <c r="B599" s="303"/>
      <c r="C599" s="303"/>
      <c r="D599" s="303"/>
      <c r="E599" s="303"/>
      <c r="F599" s="304"/>
      <c r="G599" s="303"/>
      <c r="H599" s="303"/>
      <c r="I599" s="303"/>
      <c r="J599" s="303"/>
      <c r="K599" s="303"/>
      <c r="L599" s="303"/>
      <c r="M599" s="303"/>
      <c r="N599" s="303"/>
      <c r="O599" s="303"/>
      <c r="P599" s="305"/>
      <c r="Q599" s="305"/>
      <c r="R599" s="303"/>
      <c r="S599" s="303"/>
      <c r="T599" s="303"/>
      <c r="U599" s="303"/>
      <c r="V599" s="303"/>
      <c r="W599" s="303"/>
      <c r="X599" s="303"/>
      <c r="Y599" s="303"/>
    </row>
    <row r="600" spans="1:25" ht="12.75">
      <c r="A600" s="303"/>
      <c r="B600" s="303"/>
      <c r="C600" s="303"/>
      <c r="D600" s="303"/>
      <c r="E600" s="303"/>
      <c r="F600" s="304"/>
      <c r="G600" s="303"/>
      <c r="H600" s="303"/>
      <c r="I600" s="303"/>
      <c r="J600" s="303"/>
      <c r="K600" s="303"/>
      <c r="L600" s="303"/>
      <c r="M600" s="303"/>
      <c r="N600" s="303"/>
      <c r="O600" s="303"/>
      <c r="P600" s="305"/>
      <c r="Q600" s="305"/>
      <c r="R600" s="303"/>
      <c r="S600" s="303"/>
      <c r="T600" s="303"/>
      <c r="U600" s="303"/>
      <c r="V600" s="303"/>
      <c r="W600" s="303"/>
      <c r="X600" s="303"/>
      <c r="Y600" s="303"/>
    </row>
    <row r="601" spans="1:25" ht="12.75">
      <c r="A601" s="303"/>
      <c r="B601" s="303"/>
      <c r="C601" s="303"/>
      <c r="D601" s="303"/>
      <c r="E601" s="303"/>
      <c r="F601" s="304"/>
      <c r="G601" s="303"/>
      <c r="H601" s="303"/>
      <c r="I601" s="303"/>
      <c r="J601" s="303"/>
      <c r="K601" s="303"/>
      <c r="L601" s="303"/>
      <c r="M601" s="303"/>
      <c r="N601" s="303"/>
      <c r="O601" s="303"/>
      <c r="P601" s="305"/>
      <c r="Q601" s="305"/>
      <c r="R601" s="303"/>
      <c r="S601" s="303"/>
      <c r="T601" s="303"/>
      <c r="U601" s="303"/>
      <c r="V601" s="303"/>
      <c r="W601" s="303"/>
      <c r="X601" s="303"/>
      <c r="Y601" s="303"/>
    </row>
    <row r="602" spans="1:25" ht="12.75">
      <c r="A602" s="303"/>
      <c r="B602" s="303"/>
      <c r="C602" s="303"/>
      <c r="D602" s="303"/>
      <c r="E602" s="303"/>
      <c r="F602" s="304"/>
      <c r="G602" s="303"/>
      <c r="H602" s="303"/>
      <c r="I602" s="303"/>
      <c r="J602" s="303"/>
      <c r="K602" s="303"/>
      <c r="L602" s="303"/>
      <c r="M602" s="303"/>
      <c r="N602" s="303"/>
      <c r="O602" s="303"/>
      <c r="P602" s="305"/>
      <c r="Q602" s="305"/>
      <c r="R602" s="303"/>
      <c r="S602" s="303"/>
      <c r="T602" s="303"/>
      <c r="U602" s="303"/>
      <c r="V602" s="303"/>
      <c r="W602" s="303"/>
      <c r="X602" s="303"/>
      <c r="Y602" s="303"/>
    </row>
    <row r="603" spans="1:25" ht="12.75">
      <c r="A603" s="303"/>
      <c r="B603" s="303"/>
      <c r="C603" s="303"/>
      <c r="D603" s="303"/>
      <c r="E603" s="303"/>
      <c r="F603" s="304"/>
      <c r="G603" s="303"/>
      <c r="H603" s="303"/>
      <c r="I603" s="303"/>
      <c r="J603" s="303"/>
      <c r="K603" s="303"/>
      <c r="L603" s="303"/>
      <c r="M603" s="303"/>
      <c r="N603" s="303"/>
      <c r="O603" s="303"/>
      <c r="P603" s="305"/>
      <c r="Q603" s="305"/>
      <c r="R603" s="303"/>
      <c r="S603" s="303"/>
      <c r="T603" s="303"/>
      <c r="U603" s="303"/>
      <c r="V603" s="303"/>
      <c r="W603" s="303"/>
      <c r="X603" s="303"/>
      <c r="Y603" s="303"/>
    </row>
    <row r="604" spans="1:25" ht="12.75">
      <c r="A604" s="303"/>
      <c r="B604" s="303"/>
      <c r="C604" s="303"/>
      <c r="D604" s="303"/>
      <c r="E604" s="303"/>
      <c r="F604" s="304"/>
      <c r="G604" s="303"/>
      <c r="H604" s="303"/>
      <c r="I604" s="303"/>
      <c r="J604" s="303"/>
      <c r="K604" s="303"/>
      <c r="L604" s="303"/>
      <c r="M604" s="303"/>
      <c r="N604" s="303"/>
      <c r="O604" s="303"/>
      <c r="P604" s="305"/>
      <c r="Q604" s="305"/>
      <c r="R604" s="303"/>
      <c r="S604" s="303"/>
      <c r="T604" s="303"/>
      <c r="U604" s="303"/>
      <c r="V604" s="303"/>
      <c r="W604" s="303"/>
      <c r="X604" s="303"/>
      <c r="Y604" s="303"/>
    </row>
    <row r="605" spans="1:25" ht="12.75">
      <c r="A605" s="303"/>
      <c r="B605" s="303"/>
      <c r="C605" s="303"/>
      <c r="D605" s="303"/>
      <c r="E605" s="303"/>
      <c r="F605" s="304"/>
      <c r="G605" s="303"/>
      <c r="H605" s="303"/>
      <c r="I605" s="303"/>
      <c r="J605" s="303"/>
      <c r="K605" s="303"/>
      <c r="L605" s="303"/>
      <c r="M605" s="303"/>
      <c r="N605" s="303"/>
      <c r="O605" s="303"/>
      <c r="P605" s="305"/>
      <c r="Q605" s="305"/>
      <c r="R605" s="303"/>
      <c r="S605" s="303"/>
      <c r="T605" s="303"/>
      <c r="U605" s="303"/>
      <c r="V605" s="303"/>
      <c r="W605" s="303"/>
      <c r="X605" s="303"/>
      <c r="Y605" s="303"/>
    </row>
    <row r="606" spans="1:25" ht="12.75">
      <c r="A606" s="303"/>
      <c r="B606" s="303"/>
      <c r="C606" s="303"/>
      <c r="D606" s="303"/>
      <c r="E606" s="303"/>
      <c r="F606" s="304"/>
      <c r="G606" s="303"/>
      <c r="H606" s="303"/>
      <c r="I606" s="303"/>
      <c r="J606" s="303"/>
      <c r="K606" s="303"/>
      <c r="L606" s="303"/>
      <c r="M606" s="303"/>
      <c r="N606" s="303"/>
      <c r="O606" s="303"/>
      <c r="P606" s="305"/>
      <c r="Q606" s="305"/>
      <c r="R606" s="303"/>
      <c r="S606" s="303"/>
      <c r="T606" s="303"/>
      <c r="U606" s="303"/>
      <c r="V606" s="303"/>
      <c r="W606" s="303"/>
      <c r="X606" s="303"/>
      <c r="Y606" s="303"/>
    </row>
    <row r="607" spans="1:25" ht="12.75">
      <c r="A607" s="303"/>
      <c r="B607" s="303"/>
      <c r="C607" s="303"/>
      <c r="D607" s="303"/>
      <c r="E607" s="303"/>
      <c r="F607" s="304"/>
      <c r="G607" s="303"/>
      <c r="H607" s="303"/>
      <c r="I607" s="303"/>
      <c r="J607" s="303"/>
      <c r="K607" s="303"/>
      <c r="L607" s="303"/>
      <c r="M607" s="303"/>
      <c r="N607" s="303"/>
      <c r="O607" s="303"/>
      <c r="P607" s="305"/>
      <c r="Q607" s="305"/>
      <c r="R607" s="303"/>
      <c r="S607" s="303"/>
      <c r="T607" s="303"/>
      <c r="U607" s="303"/>
      <c r="V607" s="303"/>
      <c r="W607" s="303"/>
      <c r="X607" s="303"/>
      <c r="Y607" s="303"/>
    </row>
    <row r="608" spans="1:25" ht="12.75">
      <c r="A608" s="303"/>
      <c r="B608" s="303"/>
      <c r="C608" s="303"/>
      <c r="D608" s="303"/>
      <c r="E608" s="303"/>
      <c r="F608" s="304"/>
      <c r="G608" s="303"/>
      <c r="H608" s="303"/>
      <c r="I608" s="303"/>
      <c r="J608" s="303"/>
      <c r="K608" s="303"/>
      <c r="L608" s="303"/>
      <c r="M608" s="303"/>
      <c r="N608" s="303"/>
      <c r="O608" s="303"/>
      <c r="P608" s="305"/>
      <c r="Q608" s="305"/>
      <c r="R608" s="303"/>
      <c r="S608" s="303"/>
      <c r="T608" s="303"/>
      <c r="U608" s="303"/>
      <c r="V608" s="303"/>
      <c r="W608" s="303"/>
      <c r="X608" s="303"/>
      <c r="Y608" s="303"/>
    </row>
    <row r="609" spans="1:25" ht="12.75">
      <c r="A609" s="303"/>
      <c r="B609" s="303"/>
      <c r="C609" s="303"/>
      <c r="D609" s="303"/>
      <c r="E609" s="303"/>
      <c r="F609" s="304"/>
      <c r="G609" s="303"/>
      <c r="H609" s="303"/>
      <c r="I609" s="303"/>
      <c r="J609" s="303"/>
      <c r="K609" s="303"/>
      <c r="L609" s="303"/>
      <c r="M609" s="303"/>
      <c r="N609" s="303"/>
      <c r="O609" s="303"/>
      <c r="P609" s="305"/>
      <c r="Q609" s="305"/>
      <c r="R609" s="303"/>
      <c r="S609" s="303"/>
      <c r="T609" s="303"/>
      <c r="U609" s="303"/>
      <c r="V609" s="303"/>
      <c r="W609" s="303"/>
      <c r="X609" s="303"/>
      <c r="Y609" s="303"/>
    </row>
    <row r="610" spans="1:25" ht="12.75">
      <c r="A610" s="303"/>
      <c r="B610" s="303"/>
      <c r="C610" s="303"/>
      <c r="D610" s="303"/>
      <c r="E610" s="303"/>
      <c r="F610" s="304"/>
      <c r="G610" s="303"/>
      <c r="H610" s="303"/>
      <c r="I610" s="303"/>
      <c r="J610" s="303"/>
      <c r="K610" s="303"/>
      <c r="L610" s="303"/>
      <c r="M610" s="303"/>
      <c r="N610" s="303"/>
      <c r="O610" s="303"/>
      <c r="P610" s="305"/>
      <c r="Q610" s="305"/>
      <c r="R610" s="303"/>
      <c r="S610" s="303"/>
      <c r="T610" s="303"/>
      <c r="U610" s="303"/>
      <c r="V610" s="303"/>
      <c r="W610" s="303"/>
      <c r="X610" s="303"/>
      <c r="Y610" s="303"/>
    </row>
    <row r="611" spans="1:25" ht="12.75">
      <c r="A611" s="303"/>
      <c r="B611" s="303"/>
      <c r="C611" s="303"/>
      <c r="D611" s="303"/>
      <c r="E611" s="303"/>
      <c r="F611" s="304"/>
      <c r="G611" s="303"/>
      <c r="H611" s="303"/>
      <c r="I611" s="303"/>
      <c r="J611" s="303"/>
      <c r="K611" s="303"/>
      <c r="L611" s="303"/>
      <c r="M611" s="303"/>
      <c r="N611" s="303"/>
      <c r="O611" s="303"/>
      <c r="P611" s="305"/>
      <c r="Q611" s="305"/>
      <c r="R611" s="303"/>
      <c r="S611" s="303"/>
      <c r="T611" s="303"/>
      <c r="U611" s="303"/>
      <c r="V611" s="303"/>
      <c r="W611" s="303"/>
      <c r="X611" s="303"/>
      <c r="Y611" s="303"/>
    </row>
    <row r="612" spans="1:25" ht="12.75">
      <c r="A612" s="303"/>
      <c r="B612" s="303"/>
      <c r="C612" s="303"/>
      <c r="D612" s="303"/>
      <c r="E612" s="303"/>
      <c r="F612" s="304"/>
      <c r="G612" s="303"/>
      <c r="H612" s="303"/>
      <c r="I612" s="303"/>
      <c r="J612" s="303"/>
      <c r="K612" s="303"/>
      <c r="L612" s="303"/>
      <c r="M612" s="303"/>
      <c r="N612" s="303"/>
      <c r="O612" s="303"/>
      <c r="P612" s="305"/>
      <c r="Q612" s="305"/>
      <c r="R612" s="303"/>
      <c r="S612" s="303"/>
      <c r="T612" s="303"/>
      <c r="U612" s="303"/>
      <c r="V612" s="303"/>
      <c r="W612" s="303"/>
      <c r="X612" s="303"/>
      <c r="Y612" s="303"/>
    </row>
    <row r="613" spans="1:25" ht="12.75">
      <c r="A613" s="303"/>
      <c r="B613" s="303"/>
      <c r="C613" s="303"/>
      <c r="D613" s="303"/>
      <c r="E613" s="303"/>
      <c r="F613" s="304"/>
      <c r="G613" s="303"/>
      <c r="H613" s="303"/>
      <c r="I613" s="303"/>
      <c r="J613" s="303"/>
      <c r="K613" s="303"/>
      <c r="L613" s="303"/>
      <c r="M613" s="303"/>
      <c r="N613" s="303"/>
      <c r="O613" s="303"/>
      <c r="P613" s="305"/>
      <c r="Q613" s="305"/>
      <c r="R613" s="303"/>
      <c r="S613" s="303"/>
      <c r="T613" s="303"/>
      <c r="U613" s="303"/>
      <c r="V613" s="303"/>
      <c r="W613" s="303"/>
      <c r="X613" s="303"/>
      <c r="Y613" s="303"/>
    </row>
    <row r="614" spans="1:25" ht="12.75">
      <c r="A614" s="303"/>
      <c r="B614" s="303"/>
      <c r="C614" s="303"/>
      <c r="D614" s="303"/>
      <c r="E614" s="303"/>
      <c r="F614" s="304"/>
      <c r="G614" s="303"/>
      <c r="H614" s="303"/>
      <c r="I614" s="303"/>
      <c r="J614" s="303"/>
      <c r="K614" s="303"/>
      <c r="L614" s="303"/>
      <c r="M614" s="303"/>
      <c r="N614" s="303"/>
      <c r="O614" s="303"/>
      <c r="P614" s="305"/>
      <c r="Q614" s="305"/>
      <c r="R614" s="303"/>
      <c r="S614" s="303"/>
      <c r="T614" s="303"/>
      <c r="U614" s="303"/>
      <c r="V614" s="303"/>
      <c r="W614" s="303"/>
      <c r="X614" s="303"/>
      <c r="Y614" s="303"/>
    </row>
    <row r="615" spans="1:25" ht="12.75">
      <c r="A615" s="303"/>
      <c r="B615" s="303"/>
      <c r="C615" s="303"/>
      <c r="D615" s="303"/>
      <c r="E615" s="303"/>
      <c r="F615" s="304"/>
      <c r="G615" s="303"/>
      <c r="H615" s="303"/>
      <c r="I615" s="303"/>
      <c r="J615" s="303"/>
      <c r="K615" s="303"/>
      <c r="L615" s="303"/>
      <c r="M615" s="303"/>
      <c r="N615" s="303"/>
      <c r="O615" s="303"/>
      <c r="P615" s="305"/>
      <c r="Q615" s="305"/>
      <c r="R615" s="303"/>
      <c r="S615" s="303"/>
      <c r="T615" s="303"/>
      <c r="U615" s="303"/>
      <c r="V615" s="303"/>
      <c r="W615" s="303"/>
      <c r="X615" s="303"/>
      <c r="Y615" s="303"/>
    </row>
    <row r="616" spans="1:25" ht="12.75">
      <c r="A616" s="303"/>
      <c r="B616" s="303"/>
      <c r="C616" s="303"/>
      <c r="D616" s="303"/>
      <c r="E616" s="303"/>
      <c r="F616" s="304"/>
      <c r="G616" s="303"/>
      <c r="H616" s="303"/>
      <c r="I616" s="303"/>
      <c r="J616" s="303"/>
      <c r="K616" s="303"/>
      <c r="L616" s="303"/>
      <c r="M616" s="303"/>
      <c r="N616" s="303"/>
      <c r="O616" s="303"/>
      <c r="P616" s="305"/>
      <c r="Q616" s="305"/>
      <c r="R616" s="303"/>
      <c r="S616" s="303"/>
      <c r="T616" s="303"/>
      <c r="U616" s="303"/>
      <c r="V616" s="303"/>
      <c r="W616" s="303"/>
      <c r="X616" s="303"/>
      <c r="Y616" s="303"/>
    </row>
    <row r="617" spans="1:25" ht="12.75">
      <c r="A617" s="303"/>
      <c r="B617" s="303"/>
      <c r="C617" s="303"/>
      <c r="D617" s="303"/>
      <c r="E617" s="303"/>
      <c r="F617" s="304"/>
      <c r="G617" s="303"/>
      <c r="H617" s="303"/>
      <c r="I617" s="303"/>
      <c r="J617" s="303"/>
      <c r="K617" s="303"/>
      <c r="L617" s="303"/>
      <c r="M617" s="303"/>
      <c r="N617" s="303"/>
      <c r="O617" s="303"/>
      <c r="P617" s="305"/>
      <c r="Q617" s="305"/>
      <c r="R617" s="303"/>
      <c r="S617" s="303"/>
      <c r="T617" s="303"/>
      <c r="U617" s="303"/>
      <c r="V617" s="303"/>
      <c r="W617" s="303"/>
      <c r="X617" s="303"/>
      <c r="Y617" s="303"/>
    </row>
    <row r="618" spans="1:25" ht="12.75">
      <c r="A618" s="303"/>
      <c r="B618" s="303"/>
      <c r="C618" s="303"/>
      <c r="D618" s="303"/>
      <c r="E618" s="303"/>
      <c r="F618" s="304"/>
      <c r="G618" s="303"/>
      <c r="H618" s="303"/>
      <c r="I618" s="303"/>
      <c r="J618" s="303"/>
      <c r="K618" s="303"/>
      <c r="L618" s="303"/>
      <c r="M618" s="303"/>
      <c r="N618" s="303"/>
      <c r="O618" s="303"/>
      <c r="P618" s="305"/>
      <c r="Q618" s="305"/>
      <c r="R618" s="303"/>
      <c r="S618" s="303"/>
      <c r="T618" s="303"/>
      <c r="U618" s="303"/>
      <c r="V618" s="303"/>
      <c r="W618" s="303"/>
      <c r="X618" s="303"/>
      <c r="Y618" s="303"/>
    </row>
    <row r="619" spans="1:25" ht="12.75">
      <c r="A619" s="303"/>
      <c r="B619" s="303"/>
      <c r="C619" s="303"/>
      <c r="D619" s="303"/>
      <c r="E619" s="303"/>
      <c r="F619" s="304"/>
      <c r="G619" s="303"/>
      <c r="H619" s="303"/>
      <c r="I619" s="303"/>
      <c r="J619" s="303"/>
      <c r="K619" s="303"/>
      <c r="L619" s="303"/>
      <c r="M619" s="303"/>
      <c r="N619" s="303"/>
      <c r="O619" s="303"/>
      <c r="P619" s="305"/>
      <c r="Q619" s="305"/>
      <c r="R619" s="303"/>
      <c r="S619" s="303"/>
      <c r="T619" s="303"/>
      <c r="U619" s="303"/>
      <c r="V619" s="303"/>
      <c r="W619" s="303"/>
      <c r="X619" s="303"/>
      <c r="Y619" s="303"/>
    </row>
    <row r="620" spans="1:25" ht="12.75">
      <c r="A620" s="303"/>
      <c r="B620" s="303"/>
      <c r="C620" s="303"/>
      <c r="D620" s="303"/>
      <c r="E620" s="303"/>
      <c r="F620" s="304"/>
      <c r="G620" s="303"/>
      <c r="H620" s="303"/>
      <c r="I620" s="303"/>
      <c r="J620" s="303"/>
      <c r="K620" s="303"/>
      <c r="L620" s="303"/>
      <c r="M620" s="303"/>
      <c r="N620" s="303"/>
      <c r="O620" s="303"/>
      <c r="P620" s="305"/>
      <c r="Q620" s="305"/>
      <c r="R620" s="303"/>
      <c r="S620" s="303"/>
      <c r="T620" s="303"/>
      <c r="U620" s="303"/>
      <c r="V620" s="303"/>
      <c r="W620" s="303"/>
      <c r="X620" s="303"/>
      <c r="Y620" s="303"/>
    </row>
    <row r="621" spans="1:25" ht="12.75">
      <c r="A621" s="303"/>
      <c r="B621" s="303"/>
      <c r="C621" s="303"/>
      <c r="D621" s="303"/>
      <c r="E621" s="303"/>
      <c r="F621" s="304"/>
      <c r="G621" s="303"/>
      <c r="H621" s="303"/>
      <c r="I621" s="303"/>
      <c r="J621" s="303"/>
      <c r="K621" s="303"/>
      <c r="L621" s="303"/>
      <c r="M621" s="303"/>
      <c r="N621" s="303"/>
      <c r="O621" s="303"/>
      <c r="P621" s="305"/>
      <c r="Q621" s="305"/>
      <c r="R621" s="303"/>
      <c r="S621" s="303"/>
      <c r="T621" s="303"/>
      <c r="U621" s="303"/>
      <c r="V621" s="303"/>
      <c r="W621" s="303"/>
      <c r="X621" s="303"/>
      <c r="Y621" s="303"/>
    </row>
    <row r="622" spans="1:25" ht="12.75">
      <c r="A622" s="303"/>
      <c r="B622" s="303"/>
      <c r="C622" s="303"/>
      <c r="D622" s="303"/>
      <c r="E622" s="303"/>
      <c r="F622" s="304"/>
      <c r="G622" s="303"/>
      <c r="H622" s="303"/>
      <c r="I622" s="303"/>
      <c r="J622" s="303"/>
      <c r="K622" s="303"/>
      <c r="L622" s="303"/>
      <c r="M622" s="303"/>
      <c r="N622" s="303"/>
      <c r="O622" s="303"/>
      <c r="P622" s="305"/>
      <c r="Q622" s="305"/>
      <c r="R622" s="303"/>
      <c r="S622" s="303"/>
      <c r="T622" s="303"/>
      <c r="U622" s="303"/>
      <c r="V622" s="303"/>
      <c r="W622" s="303"/>
      <c r="X622" s="303"/>
      <c r="Y622" s="303"/>
    </row>
    <row r="623" spans="1:25" ht="12.75">
      <c r="A623" s="303"/>
      <c r="B623" s="303"/>
      <c r="C623" s="303"/>
      <c r="D623" s="303"/>
      <c r="E623" s="303"/>
      <c r="F623" s="304"/>
      <c r="G623" s="303"/>
      <c r="H623" s="303"/>
      <c r="I623" s="303"/>
      <c r="J623" s="303"/>
      <c r="K623" s="303"/>
      <c r="L623" s="303"/>
      <c r="M623" s="303"/>
      <c r="N623" s="303"/>
      <c r="O623" s="303"/>
      <c r="P623" s="305"/>
      <c r="Q623" s="305"/>
      <c r="R623" s="303"/>
      <c r="S623" s="303"/>
      <c r="T623" s="303"/>
      <c r="U623" s="303"/>
      <c r="V623" s="303"/>
      <c r="W623" s="303"/>
      <c r="X623" s="303"/>
      <c r="Y623" s="303"/>
    </row>
    <row r="624" spans="1:25" ht="12.75">
      <c r="A624" s="303"/>
      <c r="B624" s="303"/>
      <c r="C624" s="303"/>
      <c r="D624" s="303"/>
      <c r="E624" s="303"/>
      <c r="F624" s="304"/>
      <c r="G624" s="303"/>
      <c r="H624" s="303"/>
      <c r="I624" s="303"/>
      <c r="J624" s="303"/>
      <c r="K624" s="303"/>
      <c r="L624" s="303"/>
      <c r="M624" s="303"/>
      <c r="N624" s="303"/>
      <c r="O624" s="303"/>
      <c r="P624" s="305"/>
      <c r="Q624" s="305"/>
      <c r="R624" s="303"/>
      <c r="S624" s="303"/>
      <c r="T624" s="303"/>
      <c r="U624" s="303"/>
      <c r="V624" s="303"/>
      <c r="W624" s="303"/>
      <c r="X624" s="303"/>
      <c r="Y624" s="303"/>
    </row>
    <row r="625" spans="1:25" ht="12.75">
      <c r="A625" s="303"/>
      <c r="B625" s="303"/>
      <c r="C625" s="303"/>
      <c r="D625" s="303"/>
      <c r="E625" s="303"/>
      <c r="F625" s="304"/>
      <c r="G625" s="303"/>
      <c r="H625" s="303"/>
      <c r="I625" s="303"/>
      <c r="J625" s="303"/>
      <c r="K625" s="303"/>
      <c r="L625" s="303"/>
      <c r="M625" s="303"/>
      <c r="N625" s="303"/>
      <c r="O625" s="303"/>
      <c r="P625" s="305"/>
      <c r="Q625" s="305"/>
      <c r="R625" s="303"/>
      <c r="S625" s="303"/>
      <c r="T625" s="303"/>
      <c r="U625" s="303"/>
      <c r="V625" s="303"/>
      <c r="W625" s="303"/>
      <c r="X625" s="303"/>
      <c r="Y625" s="303"/>
    </row>
    <row r="626" spans="1:25" ht="12.75">
      <c r="A626" s="303"/>
      <c r="B626" s="303"/>
      <c r="C626" s="303"/>
      <c r="D626" s="303"/>
      <c r="E626" s="303"/>
      <c r="F626" s="304"/>
      <c r="G626" s="303"/>
      <c r="H626" s="303"/>
      <c r="I626" s="303"/>
      <c r="J626" s="303"/>
      <c r="K626" s="303"/>
      <c r="L626" s="303"/>
      <c r="M626" s="303"/>
      <c r="N626" s="303"/>
      <c r="O626" s="303"/>
      <c r="P626" s="305"/>
      <c r="Q626" s="305"/>
      <c r="R626" s="303"/>
      <c r="S626" s="303"/>
      <c r="T626" s="303"/>
      <c r="U626" s="303"/>
      <c r="V626" s="303"/>
      <c r="W626" s="303"/>
      <c r="X626" s="303"/>
      <c r="Y626" s="303"/>
    </row>
    <row r="627" spans="1:25" ht="12.75">
      <c r="A627" s="303"/>
      <c r="B627" s="303"/>
      <c r="C627" s="303"/>
      <c r="D627" s="303"/>
      <c r="E627" s="303"/>
      <c r="F627" s="304"/>
      <c r="G627" s="303"/>
      <c r="H627" s="303"/>
      <c r="I627" s="303"/>
      <c r="J627" s="303"/>
      <c r="K627" s="303"/>
      <c r="L627" s="303"/>
      <c r="M627" s="303"/>
      <c r="N627" s="303"/>
      <c r="O627" s="303"/>
      <c r="P627" s="305"/>
      <c r="Q627" s="305"/>
      <c r="R627" s="303"/>
      <c r="S627" s="303"/>
      <c r="T627" s="303"/>
      <c r="U627" s="303"/>
      <c r="V627" s="303"/>
      <c r="W627" s="303"/>
      <c r="X627" s="303"/>
      <c r="Y627" s="303"/>
    </row>
    <row r="628" spans="1:25" ht="12.75">
      <c r="A628" s="303"/>
      <c r="B628" s="303"/>
      <c r="C628" s="303"/>
      <c r="D628" s="303"/>
      <c r="E628" s="303"/>
      <c r="F628" s="304"/>
      <c r="G628" s="303"/>
      <c r="H628" s="303"/>
      <c r="I628" s="303"/>
      <c r="J628" s="303"/>
      <c r="K628" s="303"/>
      <c r="L628" s="303"/>
      <c r="M628" s="303"/>
      <c r="N628" s="303"/>
      <c r="O628" s="303"/>
      <c r="P628" s="305"/>
      <c r="Q628" s="305"/>
      <c r="R628" s="303"/>
      <c r="S628" s="303"/>
      <c r="T628" s="303"/>
      <c r="U628" s="303"/>
      <c r="V628" s="303"/>
      <c r="W628" s="303"/>
      <c r="X628" s="303"/>
      <c r="Y628" s="303"/>
    </row>
    <row r="629" spans="1:25" ht="12.75">
      <c r="A629" s="303"/>
      <c r="B629" s="303"/>
      <c r="C629" s="303"/>
      <c r="D629" s="303"/>
      <c r="E629" s="303"/>
      <c r="F629" s="304"/>
      <c r="G629" s="303"/>
      <c r="H629" s="303"/>
      <c r="I629" s="303"/>
      <c r="J629" s="303"/>
      <c r="K629" s="303"/>
      <c r="L629" s="303"/>
      <c r="M629" s="303"/>
      <c r="N629" s="303"/>
      <c r="O629" s="303"/>
      <c r="P629" s="305"/>
      <c r="Q629" s="305"/>
      <c r="R629" s="303"/>
      <c r="S629" s="303"/>
      <c r="T629" s="303"/>
      <c r="U629" s="303"/>
      <c r="V629" s="303"/>
      <c r="W629" s="303"/>
      <c r="X629" s="303"/>
      <c r="Y629" s="303"/>
    </row>
    <row r="630" spans="1:25" ht="12.75">
      <c r="A630" s="303"/>
      <c r="B630" s="303"/>
      <c r="C630" s="303"/>
      <c r="D630" s="303"/>
      <c r="E630" s="303"/>
      <c r="F630" s="304"/>
      <c r="G630" s="303"/>
      <c r="H630" s="303"/>
      <c r="I630" s="303"/>
      <c r="J630" s="303"/>
      <c r="K630" s="303"/>
      <c r="L630" s="303"/>
      <c r="M630" s="303"/>
      <c r="N630" s="303"/>
      <c r="O630" s="303"/>
      <c r="P630" s="305"/>
      <c r="Q630" s="305"/>
      <c r="R630" s="303"/>
      <c r="S630" s="303"/>
      <c r="T630" s="303"/>
      <c r="U630" s="303"/>
      <c r="V630" s="303"/>
      <c r="W630" s="303"/>
      <c r="X630" s="303"/>
      <c r="Y630" s="303"/>
    </row>
    <row r="631" spans="1:25" ht="12.75">
      <c r="A631" s="303"/>
      <c r="B631" s="303"/>
      <c r="C631" s="303"/>
      <c r="D631" s="303"/>
      <c r="E631" s="303"/>
      <c r="F631" s="304"/>
      <c r="G631" s="303"/>
      <c r="H631" s="303"/>
      <c r="I631" s="303"/>
      <c r="J631" s="303"/>
      <c r="K631" s="303"/>
      <c r="L631" s="303"/>
      <c r="M631" s="303"/>
      <c r="N631" s="303"/>
      <c r="O631" s="303"/>
      <c r="P631" s="305"/>
      <c r="Q631" s="305"/>
      <c r="R631" s="303"/>
      <c r="S631" s="303"/>
      <c r="T631" s="303"/>
      <c r="U631" s="303"/>
      <c r="V631" s="303"/>
      <c r="W631" s="303"/>
      <c r="X631" s="303"/>
      <c r="Y631" s="303"/>
    </row>
    <row r="632" spans="1:25" ht="12.75">
      <c r="A632" s="303"/>
      <c r="B632" s="303"/>
      <c r="C632" s="303"/>
      <c r="D632" s="303"/>
      <c r="E632" s="303"/>
      <c r="F632" s="304"/>
      <c r="G632" s="303"/>
      <c r="H632" s="303"/>
      <c r="I632" s="303"/>
      <c r="J632" s="303"/>
      <c r="K632" s="303"/>
      <c r="L632" s="303"/>
      <c r="M632" s="303"/>
      <c r="N632" s="303"/>
      <c r="O632" s="303"/>
      <c r="P632" s="305"/>
      <c r="Q632" s="305"/>
      <c r="R632" s="303"/>
      <c r="S632" s="303"/>
      <c r="T632" s="303"/>
      <c r="U632" s="303"/>
      <c r="V632" s="303"/>
      <c r="W632" s="303"/>
      <c r="X632" s="303"/>
      <c r="Y632" s="303"/>
    </row>
    <row r="633" spans="1:25" ht="12.75">
      <c r="A633" s="303"/>
      <c r="B633" s="303"/>
      <c r="C633" s="303"/>
      <c r="D633" s="303"/>
      <c r="E633" s="303"/>
      <c r="F633" s="304"/>
      <c r="G633" s="303"/>
      <c r="H633" s="303"/>
      <c r="I633" s="303"/>
      <c r="J633" s="303"/>
      <c r="K633" s="303"/>
      <c r="L633" s="303"/>
      <c r="M633" s="303"/>
      <c r="N633" s="303"/>
      <c r="O633" s="303"/>
      <c r="P633" s="305"/>
      <c r="Q633" s="305"/>
      <c r="R633" s="303"/>
      <c r="S633" s="303"/>
      <c r="T633" s="303"/>
      <c r="U633" s="303"/>
      <c r="V633" s="303"/>
      <c r="W633" s="303"/>
      <c r="X633" s="303"/>
      <c r="Y633" s="303"/>
    </row>
    <row r="634" spans="1:25" ht="12.75">
      <c r="A634" s="303"/>
      <c r="B634" s="303"/>
      <c r="C634" s="303"/>
      <c r="D634" s="303"/>
      <c r="E634" s="303"/>
      <c r="F634" s="304"/>
      <c r="G634" s="303"/>
      <c r="H634" s="303"/>
      <c r="I634" s="303"/>
      <c r="J634" s="303"/>
      <c r="K634" s="303"/>
      <c r="L634" s="303"/>
      <c r="M634" s="303"/>
      <c r="N634" s="303"/>
      <c r="O634" s="303"/>
      <c r="P634" s="305"/>
      <c r="Q634" s="305"/>
      <c r="R634" s="303"/>
      <c r="S634" s="303"/>
      <c r="T634" s="303"/>
      <c r="U634" s="303"/>
      <c r="V634" s="303"/>
      <c r="W634" s="303"/>
      <c r="X634" s="303"/>
      <c r="Y634" s="303"/>
    </row>
    <row r="635" spans="1:25" ht="12.75">
      <c r="A635" s="303"/>
      <c r="B635" s="303"/>
      <c r="C635" s="303"/>
      <c r="D635" s="303"/>
      <c r="E635" s="303"/>
      <c r="F635" s="304"/>
      <c r="G635" s="303"/>
      <c r="H635" s="303"/>
      <c r="I635" s="303"/>
      <c r="J635" s="303"/>
      <c r="K635" s="303"/>
      <c r="L635" s="303"/>
      <c r="M635" s="303"/>
      <c r="N635" s="303"/>
      <c r="O635" s="303"/>
      <c r="P635" s="305"/>
      <c r="Q635" s="305"/>
      <c r="R635" s="303"/>
      <c r="S635" s="303"/>
      <c r="T635" s="303"/>
      <c r="U635" s="303"/>
      <c r="V635" s="303"/>
      <c r="W635" s="303"/>
      <c r="X635" s="303"/>
      <c r="Y635" s="303"/>
    </row>
    <row r="636" spans="1:25" ht="12.75">
      <c r="A636" s="303"/>
      <c r="B636" s="303"/>
      <c r="C636" s="303"/>
      <c r="D636" s="303"/>
      <c r="E636" s="303"/>
      <c r="F636" s="304"/>
      <c r="G636" s="303"/>
      <c r="H636" s="303"/>
      <c r="I636" s="303"/>
      <c r="J636" s="303"/>
      <c r="K636" s="303"/>
      <c r="L636" s="303"/>
      <c r="M636" s="303"/>
      <c r="N636" s="303"/>
      <c r="O636" s="303"/>
      <c r="P636" s="305"/>
      <c r="Q636" s="305"/>
      <c r="R636" s="303"/>
      <c r="S636" s="303"/>
      <c r="T636" s="303"/>
      <c r="U636" s="303"/>
      <c r="V636" s="303"/>
      <c r="W636" s="303"/>
      <c r="X636" s="303"/>
      <c r="Y636" s="303"/>
    </row>
    <row r="637" spans="1:25" ht="12.75">
      <c r="A637" s="303"/>
      <c r="B637" s="303"/>
      <c r="C637" s="303"/>
      <c r="D637" s="303"/>
      <c r="E637" s="303"/>
      <c r="F637" s="304"/>
      <c r="G637" s="303"/>
      <c r="H637" s="303"/>
      <c r="I637" s="303"/>
      <c r="J637" s="303"/>
      <c r="K637" s="303"/>
      <c r="L637" s="303"/>
      <c r="M637" s="303"/>
      <c r="N637" s="303"/>
      <c r="O637" s="303"/>
      <c r="P637" s="305"/>
      <c r="Q637" s="305"/>
      <c r="R637" s="303"/>
      <c r="S637" s="303"/>
      <c r="T637" s="303"/>
      <c r="U637" s="303"/>
      <c r="V637" s="303"/>
      <c r="W637" s="303"/>
      <c r="X637" s="303"/>
      <c r="Y637" s="303"/>
    </row>
    <row r="638" spans="1:25" ht="12.75">
      <c r="A638" s="303"/>
      <c r="B638" s="303"/>
      <c r="C638" s="303"/>
      <c r="D638" s="303"/>
      <c r="E638" s="303"/>
      <c r="F638" s="304"/>
      <c r="G638" s="303"/>
      <c r="H638" s="303"/>
      <c r="I638" s="303"/>
      <c r="J638" s="303"/>
      <c r="K638" s="303"/>
      <c r="L638" s="303"/>
      <c r="M638" s="303"/>
      <c r="N638" s="303"/>
      <c r="O638" s="303"/>
      <c r="P638" s="305"/>
      <c r="Q638" s="305"/>
      <c r="R638" s="303"/>
      <c r="S638" s="303"/>
      <c r="T638" s="303"/>
      <c r="U638" s="303"/>
      <c r="V638" s="303"/>
      <c r="W638" s="303"/>
      <c r="X638" s="303"/>
      <c r="Y638" s="303"/>
    </row>
    <row r="639" spans="1:25" ht="12.75">
      <c r="A639" s="303"/>
      <c r="B639" s="303"/>
      <c r="C639" s="303"/>
      <c r="D639" s="303"/>
      <c r="E639" s="303"/>
      <c r="F639" s="304"/>
      <c r="G639" s="303"/>
      <c r="H639" s="303"/>
      <c r="I639" s="303"/>
      <c r="J639" s="303"/>
      <c r="K639" s="303"/>
      <c r="L639" s="303"/>
      <c r="M639" s="303"/>
      <c r="N639" s="303"/>
      <c r="O639" s="303"/>
      <c r="P639" s="305"/>
      <c r="Q639" s="305"/>
      <c r="R639" s="303"/>
      <c r="S639" s="303"/>
      <c r="T639" s="303"/>
      <c r="U639" s="303"/>
      <c r="V639" s="303"/>
      <c r="W639" s="303"/>
      <c r="X639" s="303"/>
      <c r="Y639" s="303"/>
    </row>
    <row r="640" spans="1:25" ht="12.75">
      <c r="A640" s="303"/>
      <c r="B640" s="303"/>
      <c r="C640" s="303"/>
      <c r="D640" s="303"/>
      <c r="E640" s="303"/>
      <c r="F640" s="304"/>
      <c r="G640" s="303"/>
      <c r="H640" s="303"/>
      <c r="I640" s="303"/>
      <c r="J640" s="303"/>
      <c r="K640" s="303"/>
      <c r="L640" s="303"/>
      <c r="M640" s="303"/>
      <c r="N640" s="303"/>
      <c r="O640" s="303"/>
      <c r="P640" s="305"/>
      <c r="Q640" s="305"/>
      <c r="R640" s="303"/>
      <c r="S640" s="303"/>
      <c r="T640" s="303"/>
      <c r="U640" s="303"/>
      <c r="V640" s="303"/>
      <c r="W640" s="303"/>
      <c r="X640" s="303"/>
      <c r="Y640" s="303"/>
    </row>
    <row r="641" spans="1:25" ht="12.75">
      <c r="A641" s="303"/>
      <c r="B641" s="303"/>
      <c r="C641" s="303"/>
      <c r="D641" s="303"/>
      <c r="E641" s="303"/>
      <c r="F641" s="304"/>
      <c r="G641" s="303"/>
      <c r="H641" s="303"/>
      <c r="I641" s="303"/>
      <c r="J641" s="303"/>
      <c r="K641" s="303"/>
      <c r="L641" s="303"/>
      <c r="M641" s="303"/>
      <c r="N641" s="303"/>
      <c r="O641" s="303"/>
      <c r="P641" s="305"/>
      <c r="Q641" s="305"/>
      <c r="R641" s="303"/>
      <c r="S641" s="303"/>
      <c r="T641" s="303"/>
      <c r="U641" s="303"/>
      <c r="V641" s="303"/>
      <c r="W641" s="303"/>
      <c r="X641" s="303"/>
      <c r="Y641" s="303"/>
    </row>
    <row r="642" spans="1:25" ht="12.75">
      <c r="A642" s="303"/>
      <c r="B642" s="303"/>
      <c r="C642" s="303"/>
      <c r="D642" s="303"/>
      <c r="E642" s="303"/>
      <c r="F642" s="304"/>
      <c r="G642" s="303"/>
      <c r="H642" s="303"/>
      <c r="I642" s="303"/>
      <c r="J642" s="303"/>
      <c r="K642" s="303"/>
      <c r="L642" s="303"/>
      <c r="M642" s="303"/>
      <c r="N642" s="303"/>
      <c r="O642" s="303"/>
      <c r="P642" s="305"/>
      <c r="Q642" s="305"/>
      <c r="R642" s="303"/>
      <c r="S642" s="303"/>
      <c r="T642" s="303"/>
      <c r="U642" s="303"/>
      <c r="V642" s="303"/>
      <c r="W642" s="303"/>
      <c r="X642" s="303"/>
      <c r="Y642" s="303"/>
    </row>
    <row r="643" spans="1:25" ht="12.75">
      <c r="A643" s="303"/>
      <c r="B643" s="303"/>
      <c r="C643" s="303"/>
      <c r="D643" s="303"/>
      <c r="E643" s="303"/>
      <c r="F643" s="304"/>
      <c r="G643" s="303"/>
      <c r="H643" s="303"/>
      <c r="I643" s="303"/>
      <c r="J643" s="303"/>
      <c r="K643" s="303"/>
      <c r="L643" s="303"/>
      <c r="M643" s="303"/>
      <c r="N643" s="303"/>
      <c r="O643" s="303"/>
      <c r="P643" s="305"/>
      <c r="Q643" s="305"/>
      <c r="R643" s="303"/>
      <c r="S643" s="303"/>
      <c r="T643" s="303"/>
      <c r="U643" s="303"/>
      <c r="V643" s="303"/>
      <c r="W643" s="303"/>
      <c r="X643" s="303"/>
      <c r="Y643" s="303"/>
    </row>
    <row r="644" spans="1:25" ht="12.75">
      <c r="A644" s="303"/>
      <c r="B644" s="303"/>
      <c r="C644" s="303"/>
      <c r="D644" s="303"/>
      <c r="E644" s="303"/>
      <c r="F644" s="304"/>
      <c r="G644" s="303"/>
      <c r="H644" s="303"/>
      <c r="I644" s="303"/>
      <c r="J644" s="303"/>
      <c r="K644" s="303"/>
      <c r="L644" s="303"/>
      <c r="M644" s="303"/>
      <c r="N644" s="303"/>
      <c r="O644" s="303"/>
      <c r="P644" s="305"/>
      <c r="Q644" s="305"/>
      <c r="R644" s="303"/>
      <c r="S644" s="303"/>
      <c r="T644" s="303"/>
      <c r="U644" s="303"/>
      <c r="V644" s="303"/>
      <c r="W644" s="303"/>
      <c r="X644" s="303"/>
      <c r="Y644" s="303"/>
    </row>
    <row r="645" spans="1:25" ht="12.75">
      <c r="A645" s="303"/>
      <c r="B645" s="303"/>
      <c r="C645" s="303"/>
      <c r="D645" s="303"/>
      <c r="E645" s="303"/>
      <c r="F645" s="304"/>
      <c r="G645" s="303"/>
      <c r="H645" s="303"/>
      <c r="I645" s="303"/>
      <c r="J645" s="303"/>
      <c r="K645" s="303"/>
      <c r="L645" s="303"/>
      <c r="M645" s="303"/>
      <c r="N645" s="303"/>
      <c r="O645" s="303"/>
      <c r="P645" s="305"/>
      <c r="Q645" s="305"/>
      <c r="R645" s="303"/>
      <c r="S645" s="303"/>
      <c r="T645" s="303"/>
      <c r="U645" s="303"/>
      <c r="V645" s="303"/>
      <c r="W645" s="303"/>
      <c r="X645" s="303"/>
      <c r="Y645" s="303"/>
    </row>
    <row r="646" spans="1:25" ht="12.75">
      <c r="A646" s="303"/>
      <c r="B646" s="303"/>
      <c r="C646" s="303"/>
      <c r="D646" s="303"/>
      <c r="E646" s="303"/>
      <c r="F646" s="304"/>
      <c r="G646" s="303"/>
      <c r="H646" s="303"/>
      <c r="I646" s="303"/>
      <c r="J646" s="303"/>
      <c r="K646" s="303"/>
      <c r="L646" s="303"/>
      <c r="M646" s="303"/>
      <c r="N646" s="303"/>
      <c r="O646" s="303"/>
      <c r="P646" s="305"/>
      <c r="Q646" s="305"/>
      <c r="R646" s="303"/>
      <c r="S646" s="303"/>
      <c r="T646" s="303"/>
      <c r="U646" s="303"/>
      <c r="V646" s="303"/>
      <c r="W646" s="303"/>
      <c r="X646" s="303"/>
      <c r="Y646" s="303"/>
    </row>
    <row r="647" spans="1:25" ht="12.75">
      <c r="A647" s="303"/>
      <c r="B647" s="303"/>
      <c r="C647" s="303"/>
      <c r="D647" s="303"/>
      <c r="E647" s="303"/>
      <c r="F647" s="304"/>
      <c r="G647" s="303"/>
      <c r="H647" s="303"/>
      <c r="I647" s="303"/>
      <c r="J647" s="303"/>
      <c r="K647" s="303"/>
      <c r="L647" s="303"/>
      <c r="M647" s="303"/>
      <c r="N647" s="303"/>
      <c r="O647" s="303"/>
      <c r="P647" s="305"/>
      <c r="Q647" s="305"/>
      <c r="R647" s="303"/>
      <c r="S647" s="303"/>
      <c r="T647" s="303"/>
      <c r="U647" s="303"/>
      <c r="V647" s="303"/>
      <c r="W647" s="303"/>
      <c r="X647" s="303"/>
      <c r="Y647" s="303"/>
    </row>
    <row r="648" spans="1:25" ht="12.75">
      <c r="A648" s="303"/>
      <c r="B648" s="303"/>
      <c r="C648" s="303"/>
      <c r="D648" s="303"/>
      <c r="E648" s="303"/>
      <c r="F648" s="304"/>
      <c r="G648" s="303"/>
      <c r="H648" s="303"/>
      <c r="I648" s="303"/>
      <c r="J648" s="303"/>
      <c r="K648" s="303"/>
      <c r="L648" s="303"/>
      <c r="M648" s="303"/>
      <c r="N648" s="303"/>
      <c r="O648" s="303"/>
      <c r="P648" s="305"/>
      <c r="Q648" s="305"/>
      <c r="R648" s="303"/>
      <c r="S648" s="303"/>
      <c r="T648" s="303"/>
      <c r="U648" s="303"/>
      <c r="V648" s="303"/>
      <c r="W648" s="303"/>
      <c r="X648" s="303"/>
      <c r="Y648" s="303"/>
    </row>
    <row r="649" spans="1:25" ht="12.75">
      <c r="A649" s="303"/>
      <c r="B649" s="303"/>
      <c r="C649" s="303"/>
      <c r="D649" s="303"/>
      <c r="E649" s="303"/>
      <c r="F649" s="304"/>
      <c r="G649" s="303"/>
      <c r="H649" s="303"/>
      <c r="I649" s="303"/>
      <c r="J649" s="303"/>
      <c r="K649" s="303"/>
      <c r="L649" s="303"/>
      <c r="M649" s="303"/>
      <c r="N649" s="303"/>
      <c r="O649" s="303"/>
      <c r="P649" s="305"/>
      <c r="Q649" s="305"/>
      <c r="R649" s="303"/>
      <c r="S649" s="303"/>
      <c r="T649" s="303"/>
      <c r="U649" s="303"/>
      <c r="V649" s="303"/>
      <c r="W649" s="303"/>
      <c r="X649" s="303"/>
      <c r="Y649" s="303"/>
    </row>
    <row r="650" spans="1:25" ht="12.75">
      <c r="A650" s="303"/>
      <c r="B650" s="303"/>
      <c r="C650" s="303"/>
      <c r="D650" s="303"/>
      <c r="E650" s="303"/>
      <c r="F650" s="304"/>
      <c r="G650" s="303"/>
      <c r="H650" s="303"/>
      <c r="I650" s="303"/>
      <c r="J650" s="303"/>
      <c r="K650" s="303"/>
      <c r="L650" s="303"/>
      <c r="M650" s="303"/>
      <c r="N650" s="303"/>
      <c r="O650" s="303"/>
      <c r="P650" s="305"/>
      <c r="Q650" s="305"/>
      <c r="R650" s="303"/>
      <c r="S650" s="303"/>
      <c r="T650" s="303"/>
      <c r="U650" s="303"/>
      <c r="V650" s="303"/>
      <c r="W650" s="303"/>
      <c r="X650" s="303"/>
      <c r="Y650" s="303"/>
    </row>
    <row r="651" spans="1:25" ht="12.75">
      <c r="A651" s="303"/>
      <c r="B651" s="303"/>
      <c r="C651" s="303"/>
      <c r="D651" s="303"/>
      <c r="E651" s="303"/>
      <c r="F651" s="304"/>
      <c r="G651" s="303"/>
      <c r="H651" s="303"/>
      <c r="I651" s="303"/>
      <c r="J651" s="303"/>
      <c r="K651" s="303"/>
      <c r="L651" s="303"/>
      <c r="M651" s="303"/>
      <c r="N651" s="303"/>
      <c r="O651" s="303"/>
      <c r="P651" s="305"/>
      <c r="Q651" s="305"/>
      <c r="R651" s="303"/>
      <c r="S651" s="303"/>
      <c r="T651" s="303"/>
      <c r="U651" s="303"/>
      <c r="V651" s="303"/>
      <c r="W651" s="303"/>
      <c r="X651" s="303"/>
      <c r="Y651" s="303"/>
    </row>
    <row r="652" spans="1:25" ht="12.75">
      <c r="A652" s="303"/>
      <c r="B652" s="303"/>
      <c r="C652" s="303"/>
      <c r="D652" s="303"/>
      <c r="E652" s="303"/>
      <c r="F652" s="304"/>
      <c r="G652" s="303"/>
      <c r="H652" s="303"/>
      <c r="I652" s="303"/>
      <c r="J652" s="303"/>
      <c r="K652" s="303"/>
      <c r="L652" s="303"/>
      <c r="M652" s="303"/>
      <c r="N652" s="303"/>
      <c r="O652" s="303"/>
      <c r="P652" s="305"/>
      <c r="Q652" s="305"/>
      <c r="R652" s="303"/>
      <c r="S652" s="303"/>
      <c r="T652" s="303"/>
      <c r="U652" s="303"/>
      <c r="V652" s="303"/>
      <c r="W652" s="303"/>
      <c r="X652" s="303"/>
      <c r="Y652" s="303"/>
    </row>
    <row r="653" spans="1:25" ht="12.75">
      <c r="A653" s="303"/>
      <c r="B653" s="303"/>
      <c r="C653" s="303"/>
      <c r="D653" s="303"/>
      <c r="E653" s="303"/>
      <c r="F653" s="304"/>
      <c r="G653" s="303"/>
      <c r="H653" s="303"/>
      <c r="I653" s="303"/>
      <c r="J653" s="303"/>
      <c r="K653" s="303"/>
      <c r="L653" s="303"/>
      <c r="M653" s="303"/>
      <c r="N653" s="303"/>
      <c r="O653" s="303"/>
      <c r="P653" s="305"/>
      <c r="Q653" s="305"/>
      <c r="R653" s="303"/>
      <c r="S653" s="303"/>
      <c r="T653" s="303"/>
      <c r="U653" s="303"/>
      <c r="V653" s="303"/>
      <c r="W653" s="303"/>
      <c r="X653" s="303"/>
      <c r="Y653" s="303"/>
    </row>
    <row r="654" spans="1:25" ht="12.75">
      <c r="A654" s="303"/>
      <c r="B654" s="303"/>
      <c r="C654" s="303"/>
      <c r="D654" s="303"/>
      <c r="E654" s="303"/>
      <c r="F654" s="304"/>
      <c r="G654" s="303"/>
      <c r="H654" s="303"/>
      <c r="I654" s="303"/>
      <c r="J654" s="303"/>
      <c r="K654" s="303"/>
      <c r="L654" s="303"/>
      <c r="M654" s="303"/>
      <c r="N654" s="303"/>
      <c r="O654" s="303"/>
      <c r="P654" s="305"/>
      <c r="Q654" s="305"/>
      <c r="R654" s="303"/>
      <c r="S654" s="303"/>
      <c r="T654" s="303"/>
      <c r="U654" s="303"/>
      <c r="V654" s="303"/>
      <c r="W654" s="303"/>
      <c r="X654" s="303"/>
      <c r="Y654" s="303"/>
    </row>
    <row r="655" spans="1:25" ht="12.75">
      <c r="A655" s="303"/>
      <c r="B655" s="303"/>
      <c r="C655" s="303"/>
      <c r="D655" s="303"/>
      <c r="E655" s="303"/>
      <c r="F655" s="304"/>
      <c r="G655" s="303"/>
      <c r="H655" s="303"/>
      <c r="I655" s="303"/>
      <c r="J655" s="303"/>
      <c r="K655" s="303"/>
      <c r="L655" s="303"/>
      <c r="M655" s="303"/>
      <c r="N655" s="303"/>
      <c r="O655" s="303"/>
      <c r="P655" s="305"/>
      <c r="Q655" s="305"/>
      <c r="R655" s="303"/>
      <c r="S655" s="303"/>
      <c r="T655" s="303"/>
      <c r="U655" s="303"/>
      <c r="V655" s="303"/>
      <c r="W655" s="303"/>
      <c r="X655" s="303"/>
      <c r="Y655" s="303"/>
    </row>
    <row r="656" spans="1:25" ht="12.75">
      <c r="A656" s="303"/>
      <c r="B656" s="303"/>
      <c r="C656" s="303"/>
      <c r="D656" s="303"/>
      <c r="E656" s="303"/>
      <c r="F656" s="304"/>
      <c r="G656" s="303"/>
      <c r="H656" s="303"/>
      <c r="I656" s="303"/>
      <c r="J656" s="303"/>
      <c r="K656" s="303"/>
      <c r="L656" s="303"/>
      <c r="M656" s="303"/>
      <c r="N656" s="303"/>
      <c r="O656" s="303"/>
      <c r="P656" s="305"/>
      <c r="Q656" s="305"/>
      <c r="R656" s="303"/>
      <c r="S656" s="303"/>
      <c r="T656" s="303"/>
      <c r="U656" s="303"/>
      <c r="V656" s="303"/>
      <c r="W656" s="303"/>
      <c r="X656" s="303"/>
      <c r="Y656" s="303"/>
    </row>
    <row r="657" spans="1:25" ht="12.75">
      <c r="A657" s="303"/>
      <c r="B657" s="303"/>
      <c r="C657" s="303"/>
      <c r="D657" s="303"/>
      <c r="E657" s="303"/>
      <c r="F657" s="304"/>
      <c r="G657" s="303"/>
      <c r="H657" s="303"/>
      <c r="I657" s="303"/>
      <c r="J657" s="303"/>
      <c r="K657" s="303"/>
      <c r="L657" s="303"/>
      <c r="M657" s="303"/>
      <c r="N657" s="303"/>
      <c r="O657" s="303"/>
      <c r="P657" s="305"/>
      <c r="Q657" s="305"/>
      <c r="R657" s="303"/>
      <c r="S657" s="303"/>
      <c r="T657" s="303"/>
      <c r="U657" s="303"/>
      <c r="V657" s="303"/>
      <c r="W657" s="303"/>
      <c r="X657" s="303"/>
      <c r="Y657" s="303"/>
    </row>
    <row r="658" spans="1:25" ht="12.75">
      <c r="A658" s="303"/>
      <c r="B658" s="303"/>
      <c r="C658" s="303"/>
      <c r="D658" s="303"/>
      <c r="E658" s="303"/>
      <c r="F658" s="304"/>
      <c r="G658" s="303"/>
      <c r="H658" s="303"/>
      <c r="I658" s="303"/>
      <c r="J658" s="303"/>
      <c r="K658" s="303"/>
      <c r="L658" s="303"/>
      <c r="M658" s="303"/>
      <c r="N658" s="303"/>
      <c r="O658" s="303"/>
      <c r="P658" s="305"/>
      <c r="Q658" s="305"/>
      <c r="R658" s="303"/>
      <c r="S658" s="303"/>
      <c r="T658" s="303"/>
      <c r="U658" s="303"/>
      <c r="V658" s="303"/>
      <c r="W658" s="303"/>
      <c r="X658" s="303"/>
      <c r="Y658" s="303"/>
    </row>
    <row r="659" spans="1:25" ht="12.75">
      <c r="A659" s="303"/>
      <c r="B659" s="303"/>
      <c r="C659" s="303"/>
      <c r="D659" s="303"/>
      <c r="E659" s="303"/>
      <c r="F659" s="304"/>
      <c r="G659" s="303"/>
      <c r="H659" s="303"/>
      <c r="I659" s="303"/>
      <c r="J659" s="303"/>
      <c r="K659" s="303"/>
      <c r="L659" s="303"/>
      <c r="M659" s="303"/>
      <c r="N659" s="303"/>
      <c r="O659" s="303"/>
      <c r="P659" s="305"/>
      <c r="Q659" s="305"/>
      <c r="R659" s="303"/>
      <c r="S659" s="303"/>
      <c r="T659" s="303"/>
      <c r="U659" s="303"/>
      <c r="V659" s="303"/>
      <c r="W659" s="303"/>
      <c r="X659" s="303"/>
      <c r="Y659" s="303"/>
    </row>
    <row r="660" spans="1:25" ht="12.75">
      <c r="A660" s="303"/>
      <c r="B660" s="303"/>
      <c r="C660" s="303"/>
      <c r="D660" s="303"/>
      <c r="E660" s="303"/>
      <c r="F660" s="304"/>
      <c r="G660" s="303"/>
      <c r="H660" s="303"/>
      <c r="I660" s="303"/>
      <c r="J660" s="303"/>
      <c r="K660" s="303"/>
      <c r="L660" s="303"/>
      <c r="M660" s="303"/>
      <c r="N660" s="303"/>
      <c r="O660" s="303"/>
      <c r="P660" s="305"/>
      <c r="Q660" s="305"/>
      <c r="R660" s="303"/>
      <c r="S660" s="303"/>
      <c r="T660" s="303"/>
      <c r="U660" s="303"/>
      <c r="V660" s="303"/>
      <c r="W660" s="303"/>
      <c r="X660" s="303"/>
      <c r="Y660" s="303"/>
    </row>
    <row r="661" spans="1:25" ht="12.75">
      <c r="A661" s="303"/>
      <c r="B661" s="303"/>
      <c r="C661" s="303"/>
      <c r="D661" s="303"/>
      <c r="E661" s="303"/>
      <c r="F661" s="304"/>
      <c r="G661" s="303"/>
      <c r="H661" s="303"/>
      <c r="I661" s="303"/>
      <c r="J661" s="303"/>
      <c r="K661" s="303"/>
      <c r="L661" s="303"/>
      <c r="M661" s="303"/>
      <c r="N661" s="303"/>
      <c r="O661" s="303"/>
      <c r="P661" s="305"/>
      <c r="Q661" s="305"/>
      <c r="R661" s="303"/>
      <c r="S661" s="303"/>
      <c r="T661" s="303"/>
      <c r="U661" s="303"/>
      <c r="V661" s="303"/>
      <c r="W661" s="303"/>
      <c r="X661" s="303"/>
      <c r="Y661" s="303"/>
    </row>
    <row r="662" spans="1:25" ht="12.75">
      <c r="A662" s="303"/>
      <c r="B662" s="303"/>
      <c r="C662" s="303"/>
      <c r="D662" s="303"/>
      <c r="E662" s="303"/>
      <c r="F662" s="304"/>
      <c r="G662" s="303"/>
      <c r="H662" s="303"/>
      <c r="I662" s="303"/>
      <c r="J662" s="303"/>
      <c r="K662" s="303"/>
      <c r="L662" s="303"/>
      <c r="M662" s="303"/>
      <c r="N662" s="303"/>
      <c r="O662" s="303"/>
      <c r="P662" s="305"/>
      <c r="Q662" s="305"/>
      <c r="R662" s="303"/>
      <c r="S662" s="303"/>
      <c r="T662" s="303"/>
      <c r="U662" s="303"/>
      <c r="V662" s="303"/>
      <c r="W662" s="303"/>
      <c r="X662" s="303"/>
      <c r="Y662" s="303"/>
    </row>
    <row r="663" spans="1:25" ht="12.75">
      <c r="A663" s="303"/>
      <c r="B663" s="303"/>
      <c r="C663" s="303"/>
      <c r="D663" s="303"/>
      <c r="E663" s="303"/>
      <c r="F663" s="304"/>
      <c r="G663" s="303"/>
      <c r="H663" s="303"/>
      <c r="I663" s="303"/>
      <c r="J663" s="303"/>
      <c r="K663" s="303"/>
      <c r="L663" s="303"/>
      <c r="M663" s="303"/>
      <c r="N663" s="303"/>
      <c r="O663" s="303"/>
      <c r="P663" s="305"/>
      <c r="Q663" s="305"/>
      <c r="R663" s="303"/>
      <c r="S663" s="303"/>
      <c r="T663" s="303"/>
      <c r="U663" s="303"/>
      <c r="V663" s="303"/>
      <c r="W663" s="303"/>
      <c r="X663" s="303"/>
      <c r="Y663" s="303"/>
    </row>
    <row r="664" spans="1:25" ht="12.75">
      <c r="A664" s="303"/>
      <c r="B664" s="303"/>
      <c r="C664" s="303"/>
      <c r="D664" s="303"/>
      <c r="E664" s="303"/>
      <c r="F664" s="304"/>
      <c r="G664" s="303"/>
      <c r="H664" s="303"/>
      <c r="I664" s="303"/>
      <c r="J664" s="303"/>
      <c r="K664" s="303"/>
      <c r="L664" s="303"/>
      <c r="M664" s="303"/>
      <c r="N664" s="303"/>
      <c r="O664" s="303"/>
      <c r="P664" s="305"/>
      <c r="Q664" s="305"/>
      <c r="R664" s="303"/>
      <c r="S664" s="303"/>
      <c r="T664" s="303"/>
      <c r="U664" s="303"/>
      <c r="V664" s="303"/>
      <c r="W664" s="303"/>
      <c r="X664" s="303"/>
      <c r="Y664" s="303"/>
    </row>
    <row r="665" spans="1:25" ht="12.75">
      <c r="A665" s="303"/>
      <c r="B665" s="303"/>
      <c r="C665" s="303"/>
      <c r="D665" s="303"/>
      <c r="E665" s="303"/>
      <c r="F665" s="304"/>
      <c r="G665" s="303"/>
      <c r="H665" s="303"/>
      <c r="I665" s="303"/>
      <c r="J665" s="303"/>
      <c r="K665" s="303"/>
      <c r="L665" s="303"/>
      <c r="M665" s="303"/>
      <c r="N665" s="303"/>
      <c r="O665" s="303"/>
      <c r="P665" s="305"/>
      <c r="Q665" s="305"/>
      <c r="R665" s="303"/>
      <c r="S665" s="303"/>
      <c r="T665" s="303"/>
      <c r="U665" s="303"/>
      <c r="V665" s="303"/>
      <c r="W665" s="303"/>
      <c r="X665" s="303"/>
      <c r="Y665" s="303"/>
    </row>
    <row r="666" spans="1:25" ht="12.75">
      <c r="A666" s="303"/>
      <c r="B666" s="303"/>
      <c r="C666" s="303"/>
      <c r="D666" s="303"/>
      <c r="E666" s="303"/>
      <c r="F666" s="304"/>
      <c r="G666" s="303"/>
      <c r="H666" s="303"/>
      <c r="I666" s="303"/>
      <c r="J666" s="303"/>
      <c r="K666" s="303"/>
      <c r="L666" s="303"/>
      <c r="M666" s="303"/>
      <c r="N666" s="303"/>
      <c r="O666" s="303"/>
      <c r="P666" s="305"/>
      <c r="Q666" s="305"/>
      <c r="R666" s="303"/>
      <c r="S666" s="303"/>
      <c r="T666" s="303"/>
      <c r="U666" s="303"/>
      <c r="V666" s="303"/>
      <c r="W666" s="303"/>
      <c r="X666" s="303"/>
      <c r="Y666" s="303"/>
    </row>
    <row r="667" spans="1:25" ht="12.75">
      <c r="A667" s="303"/>
      <c r="B667" s="303"/>
      <c r="C667" s="303"/>
      <c r="D667" s="303"/>
      <c r="E667" s="303"/>
      <c r="F667" s="304"/>
      <c r="G667" s="303"/>
      <c r="H667" s="303"/>
      <c r="I667" s="303"/>
      <c r="J667" s="303"/>
      <c r="K667" s="303"/>
      <c r="L667" s="303"/>
      <c r="M667" s="303"/>
      <c r="N667" s="303"/>
      <c r="O667" s="303"/>
      <c r="P667" s="305"/>
      <c r="Q667" s="305"/>
      <c r="R667" s="303"/>
      <c r="S667" s="303"/>
      <c r="T667" s="303"/>
      <c r="U667" s="303"/>
      <c r="V667" s="303"/>
      <c r="W667" s="303"/>
      <c r="X667" s="303"/>
      <c r="Y667" s="303"/>
    </row>
    <row r="668" spans="1:25" ht="12.75">
      <c r="A668" s="303"/>
      <c r="B668" s="303"/>
      <c r="C668" s="303"/>
      <c r="D668" s="303"/>
      <c r="E668" s="303"/>
      <c r="F668" s="304"/>
      <c r="G668" s="303"/>
      <c r="H668" s="303"/>
      <c r="I668" s="303"/>
      <c r="J668" s="303"/>
      <c r="K668" s="303"/>
      <c r="L668" s="303"/>
      <c r="M668" s="303"/>
      <c r="N668" s="303"/>
      <c r="O668" s="303"/>
      <c r="P668" s="305"/>
      <c r="Q668" s="305"/>
      <c r="R668" s="303"/>
      <c r="S668" s="303"/>
      <c r="T668" s="303"/>
      <c r="U668" s="303"/>
      <c r="V668" s="303"/>
      <c r="W668" s="303"/>
      <c r="X668" s="303"/>
      <c r="Y668" s="303"/>
    </row>
    <row r="669" spans="1:25" ht="12.75">
      <c r="A669" s="303"/>
      <c r="B669" s="303"/>
      <c r="C669" s="303"/>
      <c r="D669" s="303"/>
      <c r="E669" s="303"/>
      <c r="F669" s="304"/>
      <c r="G669" s="303"/>
      <c r="H669" s="303"/>
      <c r="I669" s="303"/>
      <c r="J669" s="303"/>
      <c r="K669" s="303"/>
      <c r="L669" s="303"/>
      <c r="M669" s="303"/>
      <c r="N669" s="303"/>
      <c r="O669" s="303"/>
      <c r="P669" s="305"/>
      <c r="Q669" s="305"/>
      <c r="R669" s="303"/>
      <c r="S669" s="303"/>
      <c r="T669" s="303"/>
      <c r="U669" s="303"/>
      <c r="V669" s="303"/>
      <c r="W669" s="303"/>
      <c r="X669" s="303"/>
      <c r="Y669" s="303"/>
    </row>
    <row r="670" spans="1:25" ht="12.75">
      <c r="A670" s="303"/>
      <c r="B670" s="303"/>
      <c r="C670" s="303"/>
      <c r="D670" s="303"/>
      <c r="E670" s="303"/>
      <c r="F670" s="304"/>
      <c r="G670" s="303"/>
      <c r="H670" s="303"/>
      <c r="I670" s="303"/>
      <c r="J670" s="303"/>
      <c r="K670" s="303"/>
      <c r="L670" s="303"/>
      <c r="M670" s="303"/>
      <c r="N670" s="303"/>
      <c r="O670" s="303"/>
      <c r="P670" s="305"/>
      <c r="Q670" s="305"/>
      <c r="R670" s="303"/>
      <c r="S670" s="303"/>
      <c r="T670" s="303"/>
      <c r="U670" s="303"/>
      <c r="V670" s="303"/>
      <c r="W670" s="303"/>
      <c r="X670" s="303"/>
      <c r="Y670" s="303"/>
    </row>
    <row r="671" spans="1:25" ht="12.75">
      <c r="A671" s="303"/>
      <c r="B671" s="303"/>
      <c r="C671" s="303"/>
      <c r="D671" s="303"/>
      <c r="E671" s="303"/>
      <c r="F671" s="304"/>
      <c r="G671" s="303"/>
      <c r="H671" s="303"/>
      <c r="I671" s="303"/>
      <c r="J671" s="303"/>
      <c r="K671" s="303"/>
      <c r="L671" s="303"/>
      <c r="M671" s="303"/>
      <c r="N671" s="303"/>
      <c r="O671" s="303"/>
      <c r="P671" s="305"/>
      <c r="Q671" s="305"/>
      <c r="R671" s="303"/>
      <c r="S671" s="303"/>
      <c r="T671" s="303"/>
      <c r="U671" s="303"/>
      <c r="V671" s="303"/>
      <c r="W671" s="303"/>
      <c r="X671" s="303"/>
      <c r="Y671" s="303"/>
    </row>
    <row r="672" spans="1:25" ht="12.75">
      <c r="A672" s="303"/>
      <c r="B672" s="303"/>
      <c r="C672" s="303"/>
      <c r="D672" s="303"/>
      <c r="E672" s="303"/>
      <c r="F672" s="304"/>
      <c r="G672" s="303"/>
      <c r="H672" s="303"/>
      <c r="I672" s="303"/>
      <c r="J672" s="303"/>
      <c r="K672" s="303"/>
      <c r="L672" s="303"/>
      <c r="M672" s="303"/>
      <c r="N672" s="303"/>
      <c r="O672" s="303"/>
      <c r="P672" s="305"/>
      <c r="Q672" s="305"/>
      <c r="R672" s="303"/>
      <c r="S672" s="303"/>
      <c r="T672" s="303"/>
      <c r="U672" s="303"/>
      <c r="V672" s="303"/>
      <c r="W672" s="303"/>
      <c r="X672" s="303"/>
      <c r="Y672" s="303"/>
    </row>
    <row r="673" spans="1:25" ht="12.75">
      <c r="A673" s="303"/>
      <c r="B673" s="303"/>
      <c r="C673" s="303"/>
      <c r="D673" s="303"/>
      <c r="E673" s="303"/>
      <c r="F673" s="304"/>
      <c r="G673" s="303"/>
      <c r="H673" s="303"/>
      <c r="I673" s="303"/>
      <c r="J673" s="303"/>
      <c r="K673" s="303"/>
      <c r="L673" s="303"/>
      <c r="M673" s="303"/>
      <c r="N673" s="303"/>
      <c r="O673" s="303"/>
      <c r="P673" s="305"/>
      <c r="Q673" s="305"/>
      <c r="R673" s="303"/>
      <c r="S673" s="303"/>
      <c r="T673" s="303"/>
      <c r="U673" s="303"/>
      <c r="V673" s="303"/>
      <c r="W673" s="303"/>
      <c r="X673" s="303"/>
      <c r="Y673" s="303"/>
    </row>
    <row r="674" spans="1:25" ht="12.75">
      <c r="A674" s="303"/>
      <c r="B674" s="303"/>
      <c r="C674" s="303"/>
      <c r="D674" s="303"/>
      <c r="E674" s="303"/>
      <c r="F674" s="304"/>
      <c r="G674" s="303"/>
      <c r="H674" s="303"/>
      <c r="I674" s="303"/>
      <c r="J674" s="303"/>
      <c r="K674" s="303"/>
      <c r="L674" s="303"/>
      <c r="M674" s="303"/>
      <c r="N674" s="303"/>
      <c r="O674" s="303"/>
      <c r="P674" s="305"/>
      <c r="Q674" s="305"/>
      <c r="R674" s="303"/>
      <c r="S674" s="303"/>
      <c r="T674" s="303"/>
      <c r="U674" s="303"/>
      <c r="V674" s="303"/>
      <c r="W674" s="303"/>
      <c r="X674" s="303"/>
      <c r="Y674" s="303"/>
    </row>
    <row r="675" spans="1:25" ht="12.75">
      <c r="A675" s="303"/>
      <c r="B675" s="303"/>
      <c r="C675" s="303"/>
      <c r="D675" s="303"/>
      <c r="E675" s="303"/>
      <c r="F675" s="304"/>
      <c r="G675" s="303"/>
      <c r="H675" s="303"/>
      <c r="I675" s="303"/>
      <c r="J675" s="303"/>
      <c r="K675" s="303"/>
      <c r="L675" s="303"/>
      <c r="M675" s="303"/>
      <c r="N675" s="303"/>
      <c r="O675" s="303"/>
      <c r="P675" s="305"/>
      <c r="Q675" s="305"/>
      <c r="R675" s="303"/>
      <c r="S675" s="303"/>
      <c r="T675" s="303"/>
      <c r="U675" s="303"/>
      <c r="V675" s="303"/>
      <c r="W675" s="303"/>
      <c r="X675" s="303"/>
      <c r="Y675" s="303"/>
    </row>
    <row r="676" spans="1:25" ht="12.75">
      <c r="A676" s="303"/>
      <c r="B676" s="303"/>
      <c r="C676" s="303"/>
      <c r="D676" s="303"/>
      <c r="E676" s="303"/>
      <c r="F676" s="304"/>
      <c r="G676" s="303"/>
      <c r="H676" s="303"/>
      <c r="I676" s="303"/>
      <c r="J676" s="303"/>
      <c r="K676" s="303"/>
      <c r="L676" s="303"/>
      <c r="M676" s="303"/>
      <c r="N676" s="303"/>
      <c r="O676" s="303"/>
      <c r="P676" s="305"/>
      <c r="Q676" s="305"/>
      <c r="R676" s="303"/>
      <c r="S676" s="303"/>
      <c r="T676" s="303"/>
      <c r="U676" s="303"/>
      <c r="V676" s="303"/>
      <c r="W676" s="303"/>
      <c r="X676" s="303"/>
      <c r="Y676" s="303"/>
    </row>
    <row r="677" spans="1:25" ht="12.75">
      <c r="A677" s="303"/>
      <c r="B677" s="303"/>
      <c r="C677" s="303"/>
      <c r="D677" s="303"/>
      <c r="E677" s="303"/>
      <c r="F677" s="304"/>
      <c r="G677" s="303"/>
      <c r="H677" s="303"/>
      <c r="I677" s="303"/>
      <c r="J677" s="303"/>
      <c r="K677" s="303"/>
      <c r="L677" s="303"/>
      <c r="M677" s="303"/>
      <c r="N677" s="303"/>
      <c r="O677" s="303"/>
      <c r="P677" s="305"/>
      <c r="Q677" s="305"/>
      <c r="R677" s="303"/>
      <c r="S677" s="303"/>
      <c r="T677" s="303"/>
      <c r="U677" s="303"/>
      <c r="V677" s="303"/>
      <c r="W677" s="303"/>
      <c r="X677" s="303"/>
      <c r="Y677" s="303"/>
    </row>
    <row r="678" spans="1:25" ht="12.75">
      <c r="A678" s="303"/>
      <c r="B678" s="303"/>
      <c r="C678" s="303"/>
      <c r="D678" s="303"/>
      <c r="E678" s="303"/>
      <c r="F678" s="304"/>
      <c r="G678" s="303"/>
      <c r="H678" s="303"/>
      <c r="I678" s="303"/>
      <c r="J678" s="303"/>
      <c r="K678" s="303"/>
      <c r="L678" s="303"/>
      <c r="M678" s="303"/>
      <c r="N678" s="303"/>
      <c r="O678" s="303"/>
      <c r="P678" s="305"/>
      <c r="Q678" s="305"/>
      <c r="R678" s="303"/>
      <c r="S678" s="303"/>
      <c r="T678" s="303"/>
      <c r="U678" s="303"/>
      <c r="V678" s="303"/>
      <c r="W678" s="303"/>
      <c r="X678" s="303"/>
      <c r="Y678" s="303"/>
    </row>
    <row r="679" spans="1:25" ht="12.75">
      <c r="A679" s="303"/>
      <c r="B679" s="303"/>
      <c r="C679" s="303"/>
      <c r="D679" s="303"/>
      <c r="E679" s="303"/>
      <c r="F679" s="304"/>
      <c r="G679" s="303"/>
      <c r="H679" s="303"/>
      <c r="I679" s="303"/>
      <c r="J679" s="303"/>
      <c r="K679" s="303"/>
      <c r="L679" s="303"/>
      <c r="M679" s="303"/>
      <c r="N679" s="303"/>
      <c r="O679" s="303"/>
      <c r="P679" s="305"/>
      <c r="Q679" s="305"/>
      <c r="R679" s="303"/>
      <c r="S679" s="303"/>
      <c r="T679" s="303"/>
      <c r="U679" s="303"/>
      <c r="V679" s="303"/>
      <c r="W679" s="303"/>
      <c r="X679" s="303"/>
      <c r="Y679" s="303"/>
    </row>
    <row r="680" spans="1:25" ht="12.75">
      <c r="A680" s="303"/>
      <c r="B680" s="303"/>
      <c r="C680" s="303"/>
      <c r="D680" s="303"/>
      <c r="E680" s="303"/>
      <c r="F680" s="304"/>
      <c r="G680" s="303"/>
      <c r="H680" s="303"/>
      <c r="I680" s="303"/>
      <c r="J680" s="303"/>
      <c r="K680" s="303"/>
      <c r="L680" s="303"/>
      <c r="M680" s="303"/>
      <c r="N680" s="303"/>
      <c r="O680" s="303"/>
      <c r="P680" s="305"/>
      <c r="Q680" s="305"/>
      <c r="R680" s="303"/>
      <c r="S680" s="303"/>
      <c r="T680" s="303"/>
      <c r="U680" s="303"/>
      <c r="V680" s="303"/>
      <c r="W680" s="303"/>
      <c r="X680" s="303"/>
      <c r="Y680" s="303"/>
    </row>
    <row r="681" spans="1:25" ht="12.75">
      <c r="A681" s="303"/>
      <c r="B681" s="303"/>
      <c r="C681" s="303"/>
      <c r="D681" s="303"/>
      <c r="E681" s="303"/>
      <c r="F681" s="304"/>
      <c r="G681" s="303"/>
      <c r="H681" s="303"/>
      <c r="I681" s="303"/>
      <c r="J681" s="303"/>
      <c r="K681" s="303"/>
      <c r="L681" s="303"/>
      <c r="M681" s="303"/>
      <c r="N681" s="303"/>
      <c r="O681" s="303"/>
      <c r="P681" s="305"/>
      <c r="Q681" s="305"/>
      <c r="R681" s="303"/>
      <c r="S681" s="303"/>
      <c r="T681" s="303"/>
      <c r="U681" s="303"/>
      <c r="V681" s="303"/>
      <c r="W681" s="303"/>
      <c r="X681" s="303"/>
      <c r="Y681" s="303"/>
    </row>
    <row r="682" spans="1:25" ht="12.75">
      <c r="A682" s="303"/>
      <c r="B682" s="303"/>
      <c r="C682" s="303"/>
      <c r="D682" s="303"/>
      <c r="E682" s="303"/>
      <c r="F682" s="304"/>
      <c r="G682" s="303"/>
      <c r="H682" s="303"/>
      <c r="I682" s="303"/>
      <c r="J682" s="303"/>
      <c r="K682" s="303"/>
      <c r="L682" s="303"/>
      <c r="M682" s="303"/>
      <c r="N682" s="303"/>
      <c r="O682" s="303"/>
      <c r="P682" s="305"/>
      <c r="Q682" s="305"/>
      <c r="R682" s="303"/>
      <c r="S682" s="303"/>
      <c r="T682" s="303"/>
      <c r="U682" s="303"/>
      <c r="V682" s="303"/>
      <c r="W682" s="303"/>
      <c r="X682" s="303"/>
      <c r="Y682" s="303"/>
    </row>
    <row r="683" spans="1:25" ht="12.75">
      <c r="A683" s="303"/>
      <c r="B683" s="303"/>
      <c r="C683" s="303"/>
      <c r="D683" s="303"/>
      <c r="E683" s="303"/>
      <c r="F683" s="304"/>
      <c r="G683" s="303"/>
      <c r="H683" s="303"/>
      <c r="I683" s="303"/>
      <c r="J683" s="303"/>
      <c r="K683" s="303"/>
      <c r="L683" s="303"/>
      <c r="M683" s="303"/>
      <c r="N683" s="303"/>
      <c r="O683" s="303"/>
      <c r="P683" s="305"/>
      <c r="Q683" s="305"/>
      <c r="R683" s="303"/>
      <c r="S683" s="303"/>
      <c r="T683" s="303"/>
      <c r="U683" s="303"/>
      <c r="V683" s="303"/>
      <c r="W683" s="303"/>
      <c r="X683" s="303"/>
      <c r="Y683" s="303"/>
    </row>
    <row r="684" spans="1:25" ht="12.75">
      <c r="A684" s="303"/>
      <c r="B684" s="303"/>
      <c r="C684" s="303"/>
      <c r="D684" s="303"/>
      <c r="E684" s="303"/>
      <c r="F684" s="304"/>
      <c r="G684" s="303"/>
      <c r="H684" s="303"/>
      <c r="I684" s="303"/>
      <c r="J684" s="303"/>
      <c r="K684" s="303"/>
      <c r="L684" s="303"/>
      <c r="M684" s="303"/>
      <c r="N684" s="303"/>
      <c r="O684" s="303"/>
      <c r="P684" s="305"/>
      <c r="Q684" s="305"/>
      <c r="R684" s="303"/>
      <c r="S684" s="303"/>
      <c r="T684" s="303"/>
      <c r="U684" s="303"/>
      <c r="V684" s="303"/>
      <c r="W684" s="303"/>
      <c r="X684" s="303"/>
      <c r="Y684" s="303"/>
    </row>
    <row r="685" spans="1:25" ht="12.75">
      <c r="A685" s="303"/>
      <c r="B685" s="303"/>
      <c r="C685" s="303"/>
      <c r="D685" s="303"/>
      <c r="E685" s="303"/>
      <c r="F685" s="304"/>
      <c r="G685" s="303"/>
      <c r="H685" s="303"/>
      <c r="I685" s="303"/>
      <c r="J685" s="303"/>
      <c r="K685" s="303"/>
      <c r="L685" s="303"/>
      <c r="M685" s="303"/>
      <c r="N685" s="303"/>
      <c r="O685" s="303"/>
      <c r="P685" s="305"/>
      <c r="Q685" s="305"/>
      <c r="R685" s="303"/>
      <c r="S685" s="303"/>
      <c r="T685" s="303"/>
      <c r="U685" s="303"/>
      <c r="V685" s="303"/>
      <c r="W685" s="303"/>
      <c r="X685" s="303"/>
      <c r="Y685" s="303"/>
    </row>
    <row r="686" spans="1:25" ht="12.75">
      <c r="A686" s="303"/>
      <c r="B686" s="303"/>
      <c r="C686" s="303"/>
      <c r="D686" s="303"/>
      <c r="E686" s="303"/>
      <c r="F686" s="304"/>
      <c r="G686" s="303"/>
      <c r="H686" s="303"/>
      <c r="I686" s="303"/>
      <c r="J686" s="303"/>
      <c r="K686" s="303"/>
      <c r="L686" s="303"/>
      <c r="M686" s="303"/>
      <c r="N686" s="303"/>
      <c r="O686" s="303"/>
      <c r="P686" s="305"/>
      <c r="Q686" s="305"/>
      <c r="R686" s="303"/>
      <c r="S686" s="303"/>
      <c r="T686" s="303"/>
      <c r="U686" s="303"/>
      <c r="V686" s="303"/>
      <c r="W686" s="303"/>
      <c r="X686" s="303"/>
      <c r="Y686" s="303"/>
    </row>
    <row r="687" spans="1:25" ht="12.75">
      <c r="A687" s="303"/>
      <c r="B687" s="303"/>
      <c r="C687" s="303"/>
      <c r="D687" s="303"/>
      <c r="E687" s="303"/>
      <c r="F687" s="304"/>
      <c r="G687" s="303"/>
      <c r="H687" s="303"/>
      <c r="I687" s="303"/>
      <c r="J687" s="303"/>
      <c r="K687" s="303"/>
      <c r="L687" s="303"/>
      <c r="M687" s="303"/>
      <c r="N687" s="303"/>
      <c r="O687" s="303"/>
      <c r="P687" s="305"/>
      <c r="Q687" s="305"/>
      <c r="R687" s="303"/>
      <c r="S687" s="303"/>
      <c r="T687" s="303"/>
      <c r="U687" s="303"/>
      <c r="V687" s="303"/>
      <c r="W687" s="303"/>
      <c r="X687" s="303"/>
      <c r="Y687" s="303"/>
    </row>
    <row r="688" spans="1:25" ht="12.75">
      <c r="A688" s="303"/>
      <c r="B688" s="303"/>
      <c r="C688" s="303"/>
      <c r="D688" s="303"/>
      <c r="E688" s="303"/>
      <c r="F688" s="304"/>
      <c r="G688" s="303"/>
      <c r="H688" s="303"/>
      <c r="I688" s="303"/>
      <c r="J688" s="303"/>
      <c r="K688" s="303"/>
      <c r="L688" s="303"/>
      <c r="M688" s="303"/>
      <c r="N688" s="303"/>
      <c r="O688" s="303"/>
      <c r="P688" s="305"/>
      <c r="Q688" s="305"/>
      <c r="R688" s="303"/>
      <c r="S688" s="303"/>
      <c r="T688" s="303"/>
      <c r="U688" s="303"/>
      <c r="V688" s="303"/>
      <c r="W688" s="303"/>
      <c r="X688" s="303"/>
      <c r="Y688" s="303"/>
    </row>
    <row r="689" spans="1:25" ht="12.75">
      <c r="A689" s="303"/>
      <c r="B689" s="303"/>
      <c r="C689" s="303"/>
      <c r="D689" s="303"/>
      <c r="E689" s="303"/>
      <c r="F689" s="304"/>
      <c r="G689" s="303"/>
      <c r="H689" s="303"/>
      <c r="I689" s="303"/>
      <c r="J689" s="303"/>
      <c r="K689" s="303"/>
      <c r="L689" s="303"/>
      <c r="M689" s="303"/>
      <c r="N689" s="303"/>
      <c r="O689" s="303"/>
      <c r="P689" s="305"/>
      <c r="Q689" s="305"/>
      <c r="R689" s="303"/>
      <c r="S689" s="303"/>
      <c r="T689" s="303"/>
      <c r="U689" s="303"/>
      <c r="V689" s="303"/>
      <c r="W689" s="303"/>
      <c r="X689" s="303"/>
      <c r="Y689" s="303"/>
    </row>
    <row r="690" spans="1:25" ht="12.75">
      <c r="A690" s="303"/>
      <c r="B690" s="303"/>
      <c r="C690" s="303"/>
      <c r="D690" s="303"/>
      <c r="E690" s="303"/>
      <c r="F690" s="304"/>
      <c r="G690" s="303"/>
      <c r="H690" s="303"/>
      <c r="I690" s="303"/>
      <c r="J690" s="303"/>
      <c r="K690" s="303"/>
      <c r="L690" s="303"/>
      <c r="M690" s="303"/>
      <c r="N690" s="303"/>
      <c r="O690" s="303"/>
      <c r="P690" s="305"/>
      <c r="Q690" s="305"/>
      <c r="R690" s="303"/>
      <c r="S690" s="303"/>
      <c r="T690" s="303"/>
      <c r="U690" s="303"/>
      <c r="V690" s="303"/>
      <c r="W690" s="303"/>
      <c r="X690" s="303"/>
      <c r="Y690" s="303"/>
    </row>
    <row r="691" spans="1:25" ht="12.75">
      <c r="A691" s="303"/>
      <c r="B691" s="303"/>
      <c r="C691" s="303"/>
      <c r="D691" s="303"/>
      <c r="E691" s="303"/>
      <c r="F691" s="304"/>
      <c r="G691" s="303"/>
      <c r="H691" s="303"/>
      <c r="I691" s="303"/>
      <c r="J691" s="303"/>
      <c r="K691" s="303"/>
      <c r="L691" s="303"/>
      <c r="M691" s="303"/>
      <c r="N691" s="303"/>
      <c r="O691" s="303"/>
      <c r="P691" s="305"/>
      <c r="Q691" s="305"/>
      <c r="R691" s="303"/>
      <c r="S691" s="303"/>
      <c r="T691" s="303"/>
      <c r="U691" s="303"/>
      <c r="V691" s="303"/>
      <c r="W691" s="303"/>
      <c r="X691" s="303"/>
      <c r="Y691" s="303"/>
    </row>
    <row r="692" spans="1:25" ht="12.75">
      <c r="A692" s="303"/>
      <c r="B692" s="303"/>
      <c r="C692" s="303"/>
      <c r="D692" s="303"/>
      <c r="E692" s="303"/>
      <c r="F692" s="304"/>
      <c r="G692" s="303"/>
      <c r="H692" s="303"/>
      <c r="I692" s="303"/>
      <c r="J692" s="303"/>
      <c r="K692" s="303"/>
      <c r="L692" s="303"/>
      <c r="M692" s="303"/>
      <c r="N692" s="303"/>
      <c r="O692" s="303"/>
      <c r="P692" s="305"/>
      <c r="Q692" s="305"/>
      <c r="R692" s="303"/>
      <c r="S692" s="303"/>
      <c r="T692" s="303"/>
      <c r="U692" s="303"/>
      <c r="V692" s="303"/>
      <c r="W692" s="303"/>
      <c r="X692" s="303"/>
      <c r="Y692" s="303"/>
    </row>
    <row r="693" spans="1:25" ht="12.75">
      <c r="A693" s="303"/>
      <c r="B693" s="303"/>
      <c r="C693" s="303"/>
      <c r="D693" s="303"/>
      <c r="E693" s="303"/>
      <c r="F693" s="304"/>
      <c r="G693" s="303"/>
      <c r="H693" s="303"/>
      <c r="I693" s="303"/>
      <c r="J693" s="303"/>
      <c r="K693" s="303"/>
      <c r="L693" s="303"/>
      <c r="M693" s="303"/>
      <c r="N693" s="303"/>
      <c r="O693" s="303"/>
      <c r="P693" s="305"/>
      <c r="Q693" s="305"/>
      <c r="R693" s="303"/>
      <c r="S693" s="303"/>
      <c r="T693" s="303"/>
      <c r="U693" s="303"/>
      <c r="V693" s="303"/>
      <c r="W693" s="303"/>
      <c r="X693" s="303"/>
      <c r="Y693" s="303"/>
    </row>
    <row r="694" spans="1:25" ht="12.75">
      <c r="A694" s="303"/>
      <c r="B694" s="303"/>
      <c r="C694" s="303"/>
      <c r="D694" s="303"/>
      <c r="E694" s="303"/>
      <c r="F694" s="304"/>
      <c r="G694" s="303"/>
      <c r="H694" s="303"/>
      <c r="I694" s="303"/>
      <c r="J694" s="303"/>
      <c r="K694" s="303"/>
      <c r="L694" s="303"/>
      <c r="M694" s="303"/>
      <c r="N694" s="303"/>
      <c r="O694" s="303"/>
      <c r="P694" s="305"/>
      <c r="Q694" s="305"/>
      <c r="R694" s="303"/>
      <c r="S694" s="303"/>
      <c r="T694" s="303"/>
      <c r="U694" s="303"/>
      <c r="V694" s="303"/>
      <c r="W694" s="303"/>
      <c r="X694" s="303"/>
      <c r="Y694" s="303"/>
    </row>
    <row r="695" spans="1:25" ht="12.75">
      <c r="A695" s="303"/>
      <c r="B695" s="303"/>
      <c r="C695" s="303"/>
      <c r="D695" s="303"/>
      <c r="E695" s="303"/>
      <c r="F695" s="304"/>
      <c r="G695" s="303"/>
      <c r="H695" s="303"/>
      <c r="I695" s="303"/>
      <c r="J695" s="303"/>
      <c r="K695" s="303"/>
      <c r="L695" s="303"/>
      <c r="M695" s="303"/>
      <c r="N695" s="303"/>
      <c r="O695" s="303"/>
      <c r="P695" s="305"/>
      <c r="Q695" s="305"/>
      <c r="R695" s="303"/>
      <c r="S695" s="303"/>
      <c r="T695" s="303"/>
      <c r="U695" s="303"/>
      <c r="V695" s="303"/>
      <c r="W695" s="303"/>
      <c r="X695" s="303"/>
      <c r="Y695" s="303"/>
    </row>
    <row r="696" spans="1:25" ht="12.75">
      <c r="A696" s="303"/>
      <c r="B696" s="303"/>
      <c r="C696" s="303"/>
      <c r="D696" s="303"/>
      <c r="E696" s="303"/>
      <c r="F696" s="304"/>
      <c r="G696" s="303"/>
      <c r="H696" s="303"/>
      <c r="I696" s="303"/>
      <c r="J696" s="303"/>
      <c r="K696" s="303"/>
      <c r="L696" s="303"/>
      <c r="M696" s="303"/>
      <c r="N696" s="303"/>
      <c r="O696" s="303"/>
      <c r="P696" s="305"/>
      <c r="Q696" s="305"/>
      <c r="R696" s="303"/>
      <c r="S696" s="303"/>
      <c r="T696" s="303"/>
      <c r="U696" s="303"/>
      <c r="V696" s="303"/>
      <c r="W696" s="303"/>
      <c r="X696" s="303"/>
      <c r="Y696" s="303"/>
    </row>
    <row r="697" spans="1:25" ht="12.75">
      <c r="A697" s="303"/>
      <c r="B697" s="303"/>
      <c r="C697" s="303"/>
      <c r="D697" s="303"/>
      <c r="E697" s="303"/>
      <c r="F697" s="304"/>
      <c r="G697" s="303"/>
      <c r="H697" s="303"/>
      <c r="I697" s="303"/>
      <c r="J697" s="303"/>
      <c r="K697" s="303"/>
      <c r="L697" s="303"/>
      <c r="M697" s="303"/>
      <c r="N697" s="303"/>
      <c r="O697" s="303"/>
      <c r="P697" s="305"/>
      <c r="Q697" s="305"/>
      <c r="R697" s="303"/>
      <c r="S697" s="303"/>
      <c r="T697" s="303"/>
      <c r="U697" s="303"/>
      <c r="V697" s="303"/>
      <c r="W697" s="303"/>
      <c r="X697" s="303"/>
      <c r="Y697" s="303"/>
    </row>
    <row r="698" spans="1:25" ht="12.75">
      <c r="A698" s="303"/>
      <c r="B698" s="303"/>
      <c r="C698" s="303"/>
      <c r="D698" s="303"/>
      <c r="E698" s="303"/>
      <c r="F698" s="304"/>
      <c r="G698" s="303"/>
      <c r="H698" s="303"/>
      <c r="I698" s="303"/>
      <c r="J698" s="303"/>
      <c r="K698" s="303"/>
      <c r="L698" s="303"/>
      <c r="M698" s="303"/>
      <c r="N698" s="303"/>
      <c r="O698" s="303"/>
      <c r="P698" s="305"/>
      <c r="Q698" s="305"/>
      <c r="R698" s="303"/>
      <c r="S698" s="303"/>
      <c r="T698" s="303"/>
      <c r="U698" s="303"/>
      <c r="V698" s="303"/>
      <c r="W698" s="303"/>
      <c r="X698" s="303"/>
      <c r="Y698" s="303"/>
    </row>
    <row r="699" spans="1:25" ht="12.75">
      <c r="A699" s="303"/>
      <c r="B699" s="303"/>
      <c r="C699" s="303"/>
      <c r="D699" s="303"/>
      <c r="E699" s="303"/>
      <c r="F699" s="304"/>
      <c r="G699" s="303"/>
      <c r="H699" s="303"/>
      <c r="I699" s="303"/>
      <c r="J699" s="303"/>
      <c r="K699" s="303"/>
      <c r="L699" s="303"/>
      <c r="M699" s="303"/>
      <c r="N699" s="303"/>
      <c r="O699" s="303"/>
      <c r="P699" s="305"/>
      <c r="Q699" s="305"/>
      <c r="R699" s="303"/>
      <c r="S699" s="303"/>
      <c r="T699" s="303"/>
      <c r="U699" s="303"/>
      <c r="V699" s="303"/>
      <c r="W699" s="303"/>
      <c r="X699" s="303"/>
      <c r="Y699" s="303"/>
    </row>
    <row r="700" spans="1:25" ht="12.75">
      <c r="A700" s="303"/>
      <c r="B700" s="303"/>
      <c r="C700" s="303"/>
      <c r="D700" s="303"/>
      <c r="E700" s="303"/>
      <c r="F700" s="304"/>
      <c r="G700" s="303"/>
      <c r="H700" s="303"/>
      <c r="I700" s="303"/>
      <c r="J700" s="303"/>
      <c r="K700" s="303"/>
      <c r="L700" s="303"/>
      <c r="M700" s="303"/>
      <c r="N700" s="303"/>
      <c r="O700" s="303"/>
      <c r="P700" s="305"/>
      <c r="Q700" s="305"/>
      <c r="R700" s="303"/>
      <c r="S700" s="303"/>
      <c r="T700" s="303"/>
      <c r="U700" s="303"/>
      <c r="V700" s="303"/>
      <c r="W700" s="303"/>
      <c r="X700" s="303"/>
      <c r="Y700" s="303"/>
    </row>
    <row r="701" spans="1:25" ht="12.75">
      <c r="A701" s="303"/>
      <c r="B701" s="303"/>
      <c r="C701" s="303"/>
      <c r="D701" s="303"/>
      <c r="E701" s="303"/>
      <c r="F701" s="304"/>
      <c r="G701" s="303"/>
      <c r="H701" s="303"/>
      <c r="I701" s="303"/>
      <c r="J701" s="303"/>
      <c r="K701" s="303"/>
      <c r="L701" s="303"/>
      <c r="M701" s="303"/>
      <c r="N701" s="303"/>
      <c r="O701" s="303"/>
      <c r="P701" s="305"/>
      <c r="Q701" s="305"/>
      <c r="R701" s="303"/>
      <c r="S701" s="303"/>
      <c r="T701" s="303"/>
      <c r="U701" s="303"/>
      <c r="V701" s="303"/>
      <c r="W701" s="303"/>
      <c r="X701" s="303"/>
      <c r="Y701" s="303"/>
    </row>
    <row r="702" spans="1:25" ht="12.75">
      <c r="A702" s="303"/>
      <c r="B702" s="303"/>
      <c r="C702" s="303"/>
      <c r="D702" s="303"/>
      <c r="E702" s="303"/>
      <c r="F702" s="304"/>
      <c r="G702" s="303"/>
      <c r="H702" s="303"/>
      <c r="I702" s="303"/>
      <c r="J702" s="303"/>
      <c r="K702" s="303"/>
      <c r="L702" s="303"/>
      <c r="M702" s="303"/>
      <c r="N702" s="303"/>
      <c r="O702" s="303"/>
      <c r="P702" s="305"/>
      <c r="Q702" s="305"/>
      <c r="R702" s="303"/>
      <c r="S702" s="303"/>
      <c r="T702" s="303"/>
      <c r="U702" s="303"/>
      <c r="V702" s="303"/>
      <c r="W702" s="303"/>
      <c r="X702" s="303"/>
      <c r="Y702" s="303"/>
    </row>
    <row r="703" spans="1:25" ht="12.75">
      <c r="A703" s="303"/>
      <c r="B703" s="303"/>
      <c r="C703" s="303"/>
      <c r="D703" s="303"/>
      <c r="E703" s="303"/>
      <c r="F703" s="304"/>
      <c r="G703" s="303"/>
      <c r="H703" s="303"/>
      <c r="I703" s="303"/>
      <c r="J703" s="303"/>
      <c r="K703" s="303"/>
      <c r="L703" s="303"/>
      <c r="M703" s="303"/>
      <c r="N703" s="303"/>
      <c r="O703" s="303"/>
      <c r="P703" s="305"/>
      <c r="Q703" s="305"/>
      <c r="R703" s="303"/>
      <c r="S703" s="303"/>
      <c r="T703" s="303"/>
      <c r="U703" s="303"/>
      <c r="V703" s="303"/>
      <c r="W703" s="303"/>
      <c r="X703" s="303"/>
      <c r="Y703" s="303"/>
    </row>
    <row r="704" spans="1:25" ht="12.75">
      <c r="A704" s="303"/>
      <c r="B704" s="303"/>
      <c r="C704" s="303"/>
      <c r="D704" s="303"/>
      <c r="E704" s="303"/>
      <c r="F704" s="304"/>
      <c r="G704" s="303"/>
      <c r="H704" s="303"/>
      <c r="I704" s="303"/>
      <c r="J704" s="303"/>
      <c r="K704" s="303"/>
      <c r="L704" s="303"/>
      <c r="M704" s="303"/>
      <c r="N704" s="303"/>
      <c r="O704" s="303"/>
      <c r="P704" s="305"/>
      <c r="Q704" s="305"/>
      <c r="R704" s="303"/>
      <c r="S704" s="303"/>
      <c r="T704" s="303"/>
      <c r="U704" s="303"/>
      <c r="V704" s="303"/>
      <c r="W704" s="303"/>
      <c r="X704" s="303"/>
      <c r="Y704" s="303"/>
    </row>
    <row r="705" spans="1:25" ht="12.75">
      <c r="A705" s="303"/>
      <c r="B705" s="303"/>
      <c r="C705" s="303"/>
      <c r="D705" s="303"/>
      <c r="E705" s="303"/>
      <c r="F705" s="304"/>
      <c r="G705" s="303"/>
      <c r="H705" s="303"/>
      <c r="I705" s="303"/>
      <c r="J705" s="303"/>
      <c r="K705" s="303"/>
      <c r="L705" s="303"/>
      <c r="M705" s="303"/>
      <c r="N705" s="303"/>
      <c r="O705" s="303"/>
      <c r="P705" s="305"/>
      <c r="Q705" s="305"/>
      <c r="R705" s="303"/>
      <c r="S705" s="303"/>
      <c r="T705" s="303"/>
      <c r="U705" s="303"/>
      <c r="V705" s="303"/>
      <c r="W705" s="303"/>
      <c r="X705" s="303"/>
      <c r="Y705" s="303"/>
    </row>
    <row r="706" spans="1:25" ht="12.75">
      <c r="A706" s="303"/>
      <c r="B706" s="303"/>
      <c r="C706" s="303"/>
      <c r="D706" s="303"/>
      <c r="E706" s="303"/>
      <c r="F706" s="304"/>
      <c r="G706" s="303"/>
      <c r="H706" s="303"/>
      <c r="I706" s="303"/>
      <c r="J706" s="303"/>
      <c r="K706" s="303"/>
      <c r="L706" s="303"/>
      <c r="M706" s="303"/>
      <c r="N706" s="303"/>
      <c r="O706" s="303"/>
      <c r="P706" s="305"/>
      <c r="Q706" s="305"/>
      <c r="R706" s="303"/>
      <c r="S706" s="303"/>
      <c r="T706" s="303"/>
      <c r="U706" s="303"/>
      <c r="V706" s="303"/>
      <c r="W706" s="303"/>
      <c r="X706" s="303"/>
      <c r="Y706" s="303"/>
    </row>
    <row r="707" spans="1:25" ht="12.75">
      <c r="A707" s="303"/>
      <c r="B707" s="303"/>
      <c r="C707" s="303"/>
      <c r="D707" s="303"/>
      <c r="E707" s="303"/>
      <c r="F707" s="304"/>
      <c r="G707" s="303"/>
      <c r="H707" s="303"/>
      <c r="I707" s="303"/>
      <c r="J707" s="303"/>
      <c r="K707" s="303"/>
      <c r="L707" s="303"/>
      <c r="M707" s="303"/>
      <c r="N707" s="303"/>
      <c r="O707" s="303"/>
      <c r="P707" s="305"/>
      <c r="Q707" s="305"/>
      <c r="R707" s="303"/>
      <c r="S707" s="303"/>
      <c r="T707" s="303"/>
      <c r="U707" s="303"/>
      <c r="V707" s="303"/>
      <c r="W707" s="303"/>
      <c r="X707" s="303"/>
      <c r="Y707" s="303"/>
    </row>
    <row r="708" spans="1:25" ht="12.75">
      <c r="A708" s="303"/>
      <c r="B708" s="303"/>
      <c r="C708" s="303"/>
      <c r="D708" s="303"/>
      <c r="E708" s="303"/>
      <c r="F708" s="304"/>
      <c r="G708" s="303"/>
      <c r="H708" s="303"/>
      <c r="I708" s="303"/>
      <c r="J708" s="303"/>
      <c r="K708" s="303"/>
      <c r="L708" s="303"/>
      <c r="M708" s="303"/>
      <c r="N708" s="303"/>
      <c r="O708" s="303"/>
      <c r="P708" s="305"/>
      <c r="Q708" s="305"/>
      <c r="R708" s="303"/>
      <c r="S708" s="303"/>
      <c r="T708" s="303"/>
      <c r="U708" s="303"/>
      <c r="V708" s="303"/>
      <c r="W708" s="303"/>
      <c r="X708" s="303"/>
      <c r="Y708" s="303"/>
    </row>
    <row r="709" spans="1:25" ht="12.75">
      <c r="A709" s="303"/>
      <c r="B709" s="303"/>
      <c r="C709" s="303"/>
      <c r="D709" s="303"/>
      <c r="E709" s="303"/>
      <c r="F709" s="304"/>
      <c r="G709" s="303"/>
      <c r="H709" s="303"/>
      <c r="I709" s="303"/>
      <c r="J709" s="303"/>
      <c r="K709" s="303"/>
      <c r="L709" s="303"/>
      <c r="M709" s="303"/>
      <c r="N709" s="303"/>
      <c r="O709" s="303"/>
      <c r="P709" s="305"/>
      <c r="Q709" s="305"/>
      <c r="R709" s="303"/>
      <c r="S709" s="303"/>
      <c r="T709" s="303"/>
      <c r="U709" s="303"/>
      <c r="V709" s="303"/>
      <c r="W709" s="303"/>
      <c r="X709" s="303"/>
      <c r="Y709" s="303"/>
    </row>
    <row r="710" spans="1:25" ht="12.75">
      <c r="A710" s="303"/>
      <c r="B710" s="303"/>
      <c r="C710" s="303"/>
      <c r="D710" s="303"/>
      <c r="E710" s="303"/>
      <c r="F710" s="304"/>
      <c r="G710" s="303"/>
      <c r="H710" s="303"/>
      <c r="I710" s="303"/>
      <c r="J710" s="303"/>
      <c r="K710" s="303"/>
      <c r="L710" s="303"/>
      <c r="M710" s="303"/>
      <c r="N710" s="303"/>
      <c r="O710" s="303"/>
      <c r="P710" s="305"/>
      <c r="Q710" s="305"/>
      <c r="R710" s="303"/>
      <c r="S710" s="303"/>
      <c r="T710" s="303"/>
      <c r="U710" s="303"/>
      <c r="V710" s="303"/>
      <c r="W710" s="303"/>
      <c r="X710" s="303"/>
      <c r="Y710" s="303"/>
    </row>
    <row r="711" spans="1:25" ht="12.75">
      <c r="A711" s="303"/>
      <c r="B711" s="303"/>
      <c r="C711" s="303"/>
      <c r="D711" s="303"/>
      <c r="E711" s="303"/>
      <c r="F711" s="304"/>
      <c r="G711" s="303"/>
      <c r="H711" s="303"/>
      <c r="I711" s="303"/>
      <c r="J711" s="303"/>
      <c r="K711" s="303"/>
      <c r="L711" s="303"/>
      <c r="M711" s="303"/>
      <c r="N711" s="303"/>
      <c r="O711" s="303"/>
      <c r="P711" s="305"/>
      <c r="Q711" s="305"/>
      <c r="R711" s="303"/>
      <c r="S711" s="303"/>
      <c r="T711" s="303"/>
      <c r="U711" s="303"/>
      <c r="V711" s="303"/>
      <c r="W711" s="303"/>
      <c r="X711" s="303"/>
      <c r="Y711" s="303"/>
    </row>
    <row r="712" spans="1:25" ht="12.75">
      <c r="A712" s="303"/>
      <c r="B712" s="303"/>
      <c r="C712" s="303"/>
      <c r="D712" s="303"/>
      <c r="E712" s="303"/>
      <c r="F712" s="304"/>
      <c r="G712" s="303"/>
      <c r="H712" s="303"/>
      <c r="I712" s="303"/>
      <c r="J712" s="303"/>
      <c r="K712" s="303"/>
      <c r="L712" s="303"/>
      <c r="M712" s="303"/>
      <c r="N712" s="303"/>
      <c r="O712" s="303"/>
      <c r="P712" s="305"/>
      <c r="Q712" s="305"/>
      <c r="R712" s="303"/>
      <c r="S712" s="303"/>
      <c r="T712" s="303"/>
      <c r="U712" s="303"/>
      <c r="V712" s="303"/>
      <c r="W712" s="303"/>
      <c r="X712" s="303"/>
      <c r="Y712" s="303"/>
    </row>
    <row r="713" spans="1:25" ht="12.75">
      <c r="A713" s="303"/>
      <c r="B713" s="303"/>
      <c r="C713" s="303"/>
      <c r="D713" s="303"/>
      <c r="E713" s="303"/>
      <c r="F713" s="304"/>
      <c r="G713" s="303"/>
      <c r="H713" s="303"/>
      <c r="I713" s="303"/>
      <c r="J713" s="303"/>
      <c r="K713" s="303"/>
      <c r="L713" s="303"/>
      <c r="M713" s="303"/>
      <c r="N713" s="303"/>
      <c r="O713" s="303"/>
      <c r="P713" s="305"/>
      <c r="Q713" s="305"/>
      <c r="R713" s="303"/>
      <c r="S713" s="303"/>
      <c r="T713" s="303"/>
      <c r="U713" s="303"/>
      <c r="V713" s="303"/>
      <c r="W713" s="303"/>
      <c r="X713" s="303"/>
      <c r="Y713" s="303"/>
    </row>
    <row r="714" spans="1:25" ht="12.75">
      <c r="A714" s="303"/>
      <c r="B714" s="303"/>
      <c r="C714" s="303"/>
      <c r="D714" s="303"/>
      <c r="E714" s="303"/>
      <c r="F714" s="304"/>
      <c r="G714" s="303"/>
      <c r="H714" s="303"/>
      <c r="I714" s="303"/>
      <c r="J714" s="303"/>
      <c r="K714" s="303"/>
      <c r="L714" s="303"/>
      <c r="M714" s="303"/>
      <c r="N714" s="303"/>
      <c r="O714" s="303"/>
      <c r="P714" s="305"/>
      <c r="Q714" s="305"/>
      <c r="R714" s="303"/>
      <c r="S714" s="303"/>
      <c r="T714" s="303"/>
      <c r="U714" s="303"/>
      <c r="V714" s="303"/>
      <c r="W714" s="303"/>
      <c r="X714" s="303"/>
      <c r="Y714" s="303"/>
    </row>
    <row r="715" spans="1:25" ht="12.75">
      <c r="A715" s="303"/>
      <c r="B715" s="303"/>
      <c r="C715" s="303"/>
      <c r="D715" s="303"/>
      <c r="E715" s="303"/>
      <c r="F715" s="304"/>
      <c r="G715" s="303"/>
      <c r="H715" s="303"/>
      <c r="I715" s="303"/>
      <c r="J715" s="303"/>
      <c r="K715" s="303"/>
      <c r="L715" s="303"/>
      <c r="M715" s="303"/>
      <c r="N715" s="303"/>
      <c r="O715" s="303"/>
      <c r="P715" s="305"/>
      <c r="Q715" s="305"/>
      <c r="R715" s="303"/>
      <c r="S715" s="303"/>
      <c r="T715" s="303"/>
      <c r="U715" s="303"/>
      <c r="V715" s="303"/>
      <c r="W715" s="303"/>
      <c r="X715" s="303"/>
      <c r="Y715" s="303"/>
    </row>
    <row r="716" spans="1:25" ht="12.75">
      <c r="A716" s="303"/>
      <c r="B716" s="303"/>
      <c r="C716" s="303"/>
      <c r="D716" s="303"/>
      <c r="E716" s="303"/>
      <c r="F716" s="304"/>
      <c r="G716" s="303"/>
      <c r="H716" s="303"/>
      <c r="I716" s="303"/>
      <c r="J716" s="303"/>
      <c r="K716" s="303"/>
      <c r="L716" s="303"/>
      <c r="M716" s="303"/>
      <c r="N716" s="303"/>
      <c r="O716" s="303"/>
      <c r="P716" s="305"/>
      <c r="Q716" s="305"/>
      <c r="R716" s="303"/>
      <c r="S716" s="303"/>
      <c r="T716" s="303"/>
      <c r="U716" s="303"/>
      <c r="V716" s="303"/>
      <c r="W716" s="303"/>
      <c r="X716" s="303"/>
      <c r="Y716" s="303"/>
    </row>
    <row r="717" spans="1:25" ht="12.75">
      <c r="A717" s="303"/>
      <c r="B717" s="303"/>
      <c r="C717" s="303"/>
      <c r="D717" s="303"/>
      <c r="E717" s="303"/>
      <c r="F717" s="304"/>
      <c r="G717" s="303"/>
      <c r="H717" s="303"/>
      <c r="I717" s="303"/>
      <c r="J717" s="303"/>
      <c r="K717" s="303"/>
      <c r="L717" s="303"/>
      <c r="M717" s="303"/>
      <c r="N717" s="303"/>
      <c r="O717" s="303"/>
      <c r="P717" s="305"/>
      <c r="Q717" s="305"/>
      <c r="R717" s="303"/>
      <c r="S717" s="303"/>
      <c r="T717" s="303"/>
      <c r="U717" s="303"/>
      <c r="V717" s="303"/>
      <c r="W717" s="303"/>
      <c r="X717" s="303"/>
      <c r="Y717" s="303"/>
    </row>
    <row r="718" spans="1:25" ht="12.75">
      <c r="A718" s="303"/>
      <c r="B718" s="303"/>
      <c r="C718" s="303"/>
      <c r="D718" s="303"/>
      <c r="E718" s="303"/>
      <c r="F718" s="304"/>
      <c r="G718" s="303"/>
      <c r="H718" s="303"/>
      <c r="I718" s="303"/>
      <c r="J718" s="303"/>
      <c r="K718" s="303"/>
      <c r="L718" s="303"/>
      <c r="M718" s="303"/>
      <c r="N718" s="303"/>
      <c r="O718" s="303"/>
      <c r="P718" s="305"/>
      <c r="Q718" s="305"/>
      <c r="R718" s="303"/>
      <c r="S718" s="303"/>
      <c r="T718" s="303"/>
      <c r="U718" s="303"/>
      <c r="V718" s="303"/>
      <c r="W718" s="303"/>
      <c r="X718" s="303"/>
      <c r="Y718" s="303"/>
    </row>
    <row r="719" spans="1:25" ht="12.75">
      <c r="A719" s="303"/>
      <c r="B719" s="303"/>
      <c r="C719" s="303"/>
      <c r="D719" s="303"/>
      <c r="E719" s="303"/>
      <c r="F719" s="304"/>
      <c r="G719" s="303"/>
      <c r="H719" s="303"/>
      <c r="I719" s="303"/>
      <c r="J719" s="303"/>
      <c r="K719" s="303"/>
      <c r="L719" s="303"/>
      <c r="M719" s="303"/>
      <c r="N719" s="303"/>
      <c r="O719" s="303"/>
      <c r="P719" s="305"/>
      <c r="Q719" s="305"/>
      <c r="R719" s="303"/>
      <c r="S719" s="303"/>
      <c r="T719" s="303"/>
      <c r="U719" s="303"/>
      <c r="V719" s="303"/>
      <c r="W719" s="303"/>
      <c r="X719" s="303"/>
      <c r="Y719" s="303"/>
    </row>
    <row r="720" spans="1:25" ht="12.75">
      <c r="A720" s="303"/>
      <c r="B720" s="303"/>
      <c r="C720" s="303"/>
      <c r="D720" s="303"/>
      <c r="E720" s="303"/>
      <c r="F720" s="304"/>
      <c r="G720" s="303"/>
      <c r="H720" s="303"/>
      <c r="I720" s="303"/>
      <c r="J720" s="303"/>
      <c r="K720" s="303"/>
      <c r="L720" s="303"/>
      <c r="M720" s="303"/>
      <c r="N720" s="303"/>
      <c r="O720" s="303"/>
      <c r="P720" s="305"/>
      <c r="Q720" s="305"/>
      <c r="R720" s="303"/>
      <c r="S720" s="303"/>
      <c r="T720" s="303"/>
      <c r="U720" s="303"/>
      <c r="V720" s="303"/>
      <c r="W720" s="303"/>
      <c r="X720" s="303"/>
      <c r="Y720" s="303"/>
    </row>
    <row r="721" spans="1:25" ht="12.75">
      <c r="A721" s="303"/>
      <c r="B721" s="303"/>
      <c r="C721" s="303"/>
      <c r="D721" s="303"/>
      <c r="E721" s="303"/>
      <c r="F721" s="304"/>
      <c r="G721" s="303"/>
      <c r="H721" s="303"/>
      <c r="I721" s="303"/>
      <c r="J721" s="303"/>
      <c r="K721" s="303"/>
      <c r="L721" s="303"/>
      <c r="M721" s="303"/>
      <c r="N721" s="303"/>
      <c r="O721" s="303"/>
      <c r="P721" s="305"/>
      <c r="Q721" s="305"/>
      <c r="R721" s="303"/>
      <c r="S721" s="303"/>
      <c r="T721" s="303"/>
      <c r="U721" s="303"/>
      <c r="V721" s="303"/>
      <c r="W721" s="303"/>
      <c r="X721" s="303"/>
      <c r="Y721" s="303"/>
    </row>
    <row r="722" spans="1:25" ht="12.75">
      <c r="A722" s="303"/>
      <c r="B722" s="303"/>
      <c r="C722" s="303"/>
      <c r="D722" s="303"/>
      <c r="E722" s="303"/>
      <c r="F722" s="304"/>
      <c r="G722" s="303"/>
      <c r="H722" s="303"/>
      <c r="I722" s="303"/>
      <c r="J722" s="303"/>
      <c r="K722" s="303"/>
      <c r="L722" s="303"/>
      <c r="M722" s="303"/>
      <c r="N722" s="303"/>
      <c r="O722" s="303"/>
      <c r="P722" s="305"/>
      <c r="Q722" s="305"/>
      <c r="R722" s="303"/>
      <c r="S722" s="303"/>
      <c r="T722" s="303"/>
      <c r="U722" s="303"/>
      <c r="V722" s="303"/>
      <c r="W722" s="303"/>
      <c r="X722" s="303"/>
      <c r="Y722" s="303"/>
    </row>
    <row r="723" spans="1:25" ht="12.75">
      <c r="A723" s="303"/>
      <c r="B723" s="303"/>
      <c r="C723" s="303"/>
      <c r="D723" s="303"/>
      <c r="E723" s="303"/>
      <c r="F723" s="304"/>
      <c r="G723" s="303"/>
      <c r="H723" s="303"/>
      <c r="I723" s="303"/>
      <c r="J723" s="303"/>
      <c r="K723" s="303"/>
      <c r="L723" s="303"/>
      <c r="M723" s="303"/>
      <c r="N723" s="303"/>
      <c r="O723" s="303"/>
      <c r="P723" s="305"/>
      <c r="Q723" s="305"/>
      <c r="R723" s="303"/>
      <c r="S723" s="303"/>
      <c r="T723" s="303"/>
      <c r="U723" s="303"/>
      <c r="V723" s="303"/>
      <c r="W723" s="303"/>
      <c r="X723" s="303"/>
      <c r="Y723" s="303"/>
    </row>
    <row r="724" spans="1:25" ht="12.75">
      <c r="A724" s="303"/>
      <c r="B724" s="303"/>
      <c r="C724" s="303"/>
      <c r="D724" s="303"/>
      <c r="E724" s="303"/>
      <c r="F724" s="304"/>
      <c r="G724" s="303"/>
      <c r="H724" s="303"/>
      <c r="I724" s="303"/>
      <c r="J724" s="303"/>
      <c r="K724" s="303"/>
      <c r="L724" s="303"/>
      <c r="M724" s="303"/>
      <c r="N724" s="303"/>
      <c r="O724" s="303"/>
      <c r="P724" s="305"/>
      <c r="Q724" s="305"/>
      <c r="R724" s="303"/>
      <c r="S724" s="303"/>
      <c r="T724" s="303"/>
      <c r="U724" s="303"/>
      <c r="V724" s="303"/>
      <c r="W724" s="303"/>
      <c r="X724" s="303"/>
      <c r="Y724" s="303"/>
    </row>
    <row r="725" spans="1:25" ht="12.75">
      <c r="A725" s="303"/>
      <c r="B725" s="303"/>
      <c r="C725" s="303"/>
      <c r="D725" s="303"/>
      <c r="E725" s="303"/>
      <c r="F725" s="304"/>
      <c r="G725" s="303"/>
      <c r="H725" s="303"/>
      <c r="I725" s="303"/>
      <c r="J725" s="303"/>
      <c r="K725" s="303"/>
      <c r="L725" s="303"/>
      <c r="M725" s="303"/>
      <c r="N725" s="303"/>
      <c r="O725" s="303"/>
      <c r="P725" s="305"/>
      <c r="Q725" s="305"/>
      <c r="R725" s="303"/>
      <c r="S725" s="303"/>
      <c r="T725" s="303"/>
      <c r="U725" s="303"/>
      <c r="V725" s="303"/>
      <c r="W725" s="303"/>
      <c r="X725" s="303"/>
      <c r="Y725" s="303"/>
    </row>
    <row r="726" spans="1:25" ht="12.75">
      <c r="A726" s="303"/>
      <c r="B726" s="303"/>
      <c r="C726" s="303"/>
      <c r="D726" s="303"/>
      <c r="E726" s="303"/>
      <c r="F726" s="304"/>
      <c r="G726" s="303"/>
      <c r="H726" s="303"/>
      <c r="I726" s="303"/>
      <c r="J726" s="303"/>
      <c r="K726" s="303"/>
      <c r="L726" s="303"/>
      <c r="M726" s="303"/>
      <c r="N726" s="303"/>
      <c r="O726" s="303"/>
      <c r="P726" s="305"/>
      <c r="Q726" s="305"/>
      <c r="R726" s="303"/>
      <c r="S726" s="303"/>
      <c r="T726" s="303"/>
      <c r="U726" s="303"/>
      <c r="V726" s="303"/>
      <c r="W726" s="303"/>
      <c r="X726" s="303"/>
      <c r="Y726" s="303"/>
    </row>
    <row r="727" spans="1:25" ht="12.75">
      <c r="A727" s="303"/>
      <c r="B727" s="303"/>
      <c r="C727" s="303"/>
      <c r="D727" s="303"/>
      <c r="E727" s="303"/>
      <c r="F727" s="304"/>
      <c r="G727" s="303"/>
      <c r="H727" s="303"/>
      <c r="I727" s="303"/>
      <c r="J727" s="303"/>
      <c r="K727" s="303"/>
      <c r="L727" s="303"/>
      <c r="M727" s="303"/>
      <c r="N727" s="303"/>
      <c r="O727" s="303"/>
      <c r="P727" s="305"/>
      <c r="Q727" s="305"/>
      <c r="R727" s="303"/>
      <c r="S727" s="303"/>
      <c r="T727" s="303"/>
      <c r="U727" s="303"/>
      <c r="V727" s="303"/>
      <c r="W727" s="303"/>
      <c r="X727" s="303"/>
      <c r="Y727" s="303"/>
    </row>
    <row r="728" spans="1:25" ht="12.75">
      <c r="A728" s="303"/>
      <c r="B728" s="303"/>
      <c r="C728" s="303"/>
      <c r="D728" s="303"/>
      <c r="E728" s="303"/>
      <c r="F728" s="304"/>
      <c r="G728" s="303"/>
      <c r="H728" s="303"/>
      <c r="I728" s="303"/>
      <c r="J728" s="303"/>
      <c r="K728" s="303"/>
      <c r="L728" s="303"/>
      <c r="M728" s="303"/>
      <c r="N728" s="303"/>
      <c r="O728" s="303"/>
      <c r="P728" s="305"/>
      <c r="Q728" s="305"/>
      <c r="R728" s="303"/>
      <c r="S728" s="303"/>
      <c r="T728" s="303"/>
      <c r="U728" s="303"/>
      <c r="V728" s="303"/>
      <c r="W728" s="303"/>
      <c r="X728" s="303"/>
      <c r="Y728" s="303"/>
    </row>
    <row r="729" spans="1:25" ht="12.75">
      <c r="A729" s="303"/>
      <c r="B729" s="303"/>
      <c r="C729" s="303"/>
      <c r="D729" s="303"/>
      <c r="E729" s="303"/>
      <c r="F729" s="304"/>
      <c r="G729" s="303"/>
      <c r="H729" s="303"/>
      <c r="I729" s="303"/>
      <c r="J729" s="303"/>
      <c r="K729" s="303"/>
      <c r="L729" s="303"/>
      <c r="M729" s="303"/>
      <c r="N729" s="303"/>
      <c r="O729" s="303"/>
      <c r="P729" s="305"/>
      <c r="Q729" s="305"/>
      <c r="R729" s="303"/>
      <c r="S729" s="303"/>
      <c r="T729" s="303"/>
      <c r="U729" s="303"/>
      <c r="V729" s="303"/>
      <c r="W729" s="303"/>
      <c r="X729" s="303"/>
      <c r="Y729" s="303"/>
    </row>
    <row r="730" spans="1:25" ht="12.75">
      <c r="A730" s="303"/>
      <c r="B730" s="303"/>
      <c r="C730" s="303"/>
      <c r="D730" s="303"/>
      <c r="E730" s="303"/>
      <c r="F730" s="304"/>
      <c r="G730" s="303"/>
      <c r="H730" s="303"/>
      <c r="I730" s="303"/>
      <c r="J730" s="303"/>
      <c r="K730" s="303"/>
      <c r="L730" s="303"/>
      <c r="M730" s="303"/>
      <c r="N730" s="303"/>
      <c r="O730" s="303"/>
      <c r="P730" s="305"/>
      <c r="Q730" s="305"/>
      <c r="R730" s="303"/>
      <c r="S730" s="303"/>
      <c r="T730" s="303"/>
      <c r="U730" s="303"/>
      <c r="V730" s="303"/>
      <c r="W730" s="303"/>
      <c r="X730" s="303"/>
      <c r="Y730" s="303"/>
    </row>
    <row r="731" spans="1:25" ht="12.75">
      <c r="A731" s="303"/>
      <c r="B731" s="303"/>
      <c r="C731" s="303"/>
      <c r="D731" s="303"/>
      <c r="E731" s="303"/>
      <c r="F731" s="304"/>
      <c r="G731" s="303"/>
      <c r="H731" s="303"/>
      <c r="I731" s="303"/>
      <c r="J731" s="303"/>
      <c r="K731" s="303"/>
      <c r="L731" s="303"/>
      <c r="M731" s="303"/>
      <c r="N731" s="303"/>
      <c r="O731" s="303"/>
      <c r="P731" s="305"/>
      <c r="Q731" s="305"/>
      <c r="R731" s="303"/>
      <c r="S731" s="303"/>
      <c r="T731" s="303"/>
      <c r="U731" s="303"/>
      <c r="V731" s="303"/>
      <c r="W731" s="303"/>
      <c r="X731" s="303"/>
      <c r="Y731" s="303"/>
    </row>
    <row r="732" spans="1:25" ht="12.75">
      <c r="A732" s="303"/>
      <c r="B732" s="303"/>
      <c r="C732" s="303"/>
      <c r="D732" s="303"/>
      <c r="E732" s="303"/>
      <c r="F732" s="304"/>
      <c r="G732" s="303"/>
      <c r="H732" s="303"/>
      <c r="I732" s="303"/>
      <c r="J732" s="303"/>
      <c r="K732" s="303"/>
      <c r="L732" s="303"/>
      <c r="M732" s="303"/>
      <c r="N732" s="303"/>
      <c r="O732" s="303"/>
      <c r="P732" s="305"/>
      <c r="Q732" s="305"/>
      <c r="R732" s="303"/>
      <c r="S732" s="303"/>
      <c r="T732" s="303"/>
      <c r="U732" s="303"/>
      <c r="V732" s="303"/>
      <c r="W732" s="303"/>
      <c r="X732" s="303"/>
      <c r="Y732" s="303"/>
    </row>
    <row r="733" spans="1:25" ht="12.75">
      <c r="A733" s="303"/>
      <c r="B733" s="303"/>
      <c r="C733" s="303"/>
      <c r="D733" s="303"/>
      <c r="E733" s="303"/>
      <c r="F733" s="304"/>
      <c r="G733" s="303"/>
      <c r="H733" s="303"/>
      <c r="I733" s="303"/>
      <c r="J733" s="303"/>
      <c r="K733" s="303"/>
      <c r="L733" s="303"/>
      <c r="M733" s="303"/>
      <c r="N733" s="303"/>
      <c r="O733" s="303"/>
      <c r="P733" s="305"/>
      <c r="Q733" s="305"/>
      <c r="R733" s="303"/>
      <c r="S733" s="303"/>
      <c r="T733" s="303"/>
      <c r="U733" s="303"/>
      <c r="V733" s="303"/>
      <c r="W733" s="303"/>
      <c r="X733" s="303"/>
      <c r="Y733" s="303"/>
    </row>
    <row r="734" spans="1:25" ht="12.75">
      <c r="A734" s="303"/>
      <c r="B734" s="303"/>
      <c r="C734" s="303"/>
      <c r="D734" s="303"/>
      <c r="E734" s="303"/>
      <c r="F734" s="304"/>
      <c r="G734" s="303"/>
      <c r="H734" s="303"/>
      <c r="I734" s="303"/>
      <c r="J734" s="303"/>
      <c r="K734" s="303"/>
      <c r="L734" s="303"/>
      <c r="M734" s="303"/>
      <c r="N734" s="303"/>
      <c r="O734" s="303"/>
      <c r="P734" s="305"/>
      <c r="Q734" s="305"/>
      <c r="R734" s="303"/>
      <c r="S734" s="303"/>
      <c r="T734" s="303"/>
      <c r="U734" s="303"/>
      <c r="V734" s="303"/>
      <c r="W734" s="303"/>
      <c r="X734" s="303"/>
      <c r="Y734" s="303"/>
    </row>
    <row r="735" spans="1:25" ht="12.75">
      <c r="A735" s="303"/>
      <c r="B735" s="303"/>
      <c r="C735" s="303"/>
      <c r="D735" s="303"/>
      <c r="E735" s="303"/>
      <c r="F735" s="304"/>
      <c r="G735" s="303"/>
      <c r="H735" s="303"/>
      <c r="I735" s="303"/>
      <c r="J735" s="303"/>
      <c r="K735" s="303"/>
      <c r="L735" s="303"/>
      <c r="M735" s="303"/>
      <c r="N735" s="303"/>
      <c r="O735" s="303"/>
      <c r="P735" s="305"/>
      <c r="Q735" s="305"/>
      <c r="R735" s="303"/>
      <c r="S735" s="303"/>
      <c r="T735" s="303"/>
      <c r="U735" s="303"/>
      <c r="V735" s="303"/>
      <c r="W735" s="303"/>
      <c r="X735" s="303"/>
      <c r="Y735" s="303"/>
    </row>
    <row r="736" spans="1:25" ht="12.75">
      <c r="A736" s="303"/>
      <c r="B736" s="303"/>
      <c r="C736" s="303"/>
      <c r="D736" s="303"/>
      <c r="E736" s="303"/>
      <c r="F736" s="304"/>
      <c r="G736" s="303"/>
      <c r="H736" s="303"/>
      <c r="I736" s="303"/>
      <c r="J736" s="303"/>
      <c r="K736" s="303"/>
      <c r="L736" s="303"/>
      <c r="M736" s="303"/>
      <c r="N736" s="303"/>
      <c r="O736" s="303"/>
      <c r="P736" s="305"/>
      <c r="Q736" s="305"/>
      <c r="R736" s="303"/>
      <c r="S736" s="303"/>
      <c r="T736" s="303"/>
      <c r="U736" s="303"/>
      <c r="V736" s="303"/>
      <c r="W736" s="303"/>
      <c r="X736" s="303"/>
      <c r="Y736" s="303"/>
    </row>
    <row r="737" spans="1:25" ht="12.75">
      <c r="A737" s="303"/>
      <c r="B737" s="303"/>
      <c r="C737" s="303"/>
      <c r="D737" s="303"/>
      <c r="E737" s="303"/>
      <c r="F737" s="304"/>
      <c r="G737" s="303"/>
      <c r="H737" s="303"/>
      <c r="I737" s="303"/>
      <c r="J737" s="303"/>
      <c r="K737" s="303"/>
      <c r="L737" s="303"/>
      <c r="M737" s="303"/>
      <c r="N737" s="303"/>
      <c r="O737" s="303"/>
      <c r="P737" s="305"/>
      <c r="Q737" s="305"/>
      <c r="R737" s="303"/>
      <c r="S737" s="303"/>
      <c r="T737" s="303"/>
      <c r="U737" s="303"/>
      <c r="V737" s="303"/>
      <c r="W737" s="303"/>
      <c r="X737" s="303"/>
      <c r="Y737" s="303"/>
    </row>
    <row r="738" spans="1:25" ht="12.75">
      <c r="A738" s="303"/>
      <c r="B738" s="303"/>
      <c r="C738" s="303"/>
      <c r="D738" s="303"/>
      <c r="E738" s="303"/>
      <c r="F738" s="304"/>
      <c r="G738" s="303"/>
      <c r="H738" s="303"/>
      <c r="I738" s="303"/>
      <c r="J738" s="303"/>
      <c r="K738" s="303"/>
      <c r="L738" s="303"/>
      <c r="M738" s="303"/>
      <c r="N738" s="303"/>
      <c r="O738" s="303"/>
      <c r="P738" s="305"/>
      <c r="Q738" s="305"/>
      <c r="R738" s="303"/>
      <c r="S738" s="303"/>
      <c r="T738" s="303"/>
      <c r="U738" s="303"/>
      <c r="V738" s="303"/>
      <c r="W738" s="303"/>
      <c r="X738" s="303"/>
      <c r="Y738" s="303"/>
    </row>
    <row r="739" spans="1:25" ht="12.75">
      <c r="A739" s="303"/>
      <c r="B739" s="303"/>
      <c r="C739" s="303"/>
      <c r="D739" s="303"/>
      <c r="E739" s="303"/>
      <c r="F739" s="304"/>
      <c r="G739" s="303"/>
      <c r="H739" s="303"/>
      <c r="I739" s="303"/>
      <c r="J739" s="303"/>
      <c r="K739" s="303"/>
      <c r="L739" s="303"/>
      <c r="M739" s="303"/>
      <c r="N739" s="303"/>
      <c r="O739" s="303"/>
      <c r="P739" s="305"/>
      <c r="Q739" s="305"/>
      <c r="R739" s="303"/>
      <c r="S739" s="303"/>
      <c r="T739" s="303"/>
      <c r="U739" s="303"/>
      <c r="V739" s="303"/>
      <c r="W739" s="303"/>
      <c r="X739" s="303"/>
      <c r="Y739" s="303"/>
    </row>
    <row r="740" spans="1:25" ht="12.75">
      <c r="A740" s="303"/>
      <c r="B740" s="303"/>
      <c r="C740" s="303"/>
      <c r="D740" s="303"/>
      <c r="E740" s="303"/>
      <c r="F740" s="304"/>
      <c r="G740" s="303"/>
      <c r="H740" s="303"/>
      <c r="I740" s="303"/>
      <c r="J740" s="303"/>
      <c r="K740" s="303"/>
      <c r="L740" s="303"/>
      <c r="M740" s="303"/>
      <c r="N740" s="303"/>
      <c r="O740" s="303"/>
      <c r="P740" s="305"/>
      <c r="Q740" s="305"/>
      <c r="R740" s="303"/>
      <c r="S740" s="303"/>
      <c r="T740" s="303"/>
      <c r="U740" s="303"/>
      <c r="V740" s="303"/>
      <c r="W740" s="303"/>
      <c r="X740" s="303"/>
      <c r="Y740" s="303"/>
    </row>
    <row r="741" spans="1:25" ht="12.75">
      <c r="A741" s="303"/>
      <c r="B741" s="303"/>
      <c r="C741" s="303"/>
      <c r="D741" s="303"/>
      <c r="E741" s="303"/>
      <c r="F741" s="304"/>
      <c r="G741" s="303"/>
      <c r="H741" s="303"/>
      <c r="I741" s="303"/>
      <c r="J741" s="303"/>
      <c r="K741" s="303"/>
      <c r="L741" s="303"/>
      <c r="M741" s="303"/>
      <c r="N741" s="303"/>
      <c r="O741" s="303"/>
      <c r="P741" s="305"/>
      <c r="Q741" s="305"/>
      <c r="R741" s="303"/>
      <c r="S741" s="303"/>
      <c r="T741" s="303"/>
      <c r="U741" s="303"/>
      <c r="V741" s="303"/>
      <c r="W741" s="303"/>
      <c r="X741" s="303"/>
      <c r="Y741" s="303"/>
    </row>
    <row r="742" spans="1:25" ht="12.75">
      <c r="A742" s="303"/>
      <c r="B742" s="303"/>
      <c r="C742" s="303"/>
      <c r="D742" s="303"/>
      <c r="E742" s="303"/>
      <c r="F742" s="304"/>
      <c r="G742" s="303"/>
      <c r="H742" s="303"/>
      <c r="I742" s="303"/>
      <c r="J742" s="303"/>
      <c r="K742" s="303"/>
      <c r="L742" s="303"/>
      <c r="M742" s="303"/>
      <c r="N742" s="303"/>
      <c r="O742" s="303"/>
      <c r="P742" s="305"/>
      <c r="Q742" s="305"/>
      <c r="R742" s="303"/>
      <c r="S742" s="303"/>
      <c r="T742" s="303"/>
      <c r="U742" s="303"/>
      <c r="V742" s="303"/>
      <c r="W742" s="303"/>
      <c r="X742" s="303"/>
      <c r="Y742" s="303"/>
    </row>
    <row r="743" spans="1:25" ht="12.75">
      <c r="A743" s="303"/>
      <c r="B743" s="303"/>
      <c r="C743" s="303"/>
      <c r="D743" s="303"/>
      <c r="E743" s="303"/>
      <c r="F743" s="304"/>
      <c r="G743" s="303"/>
      <c r="H743" s="303"/>
      <c r="I743" s="303"/>
      <c r="J743" s="303"/>
      <c r="K743" s="303"/>
      <c r="L743" s="303"/>
      <c r="M743" s="303"/>
      <c r="N743" s="303"/>
      <c r="O743" s="303"/>
      <c r="P743" s="305"/>
      <c r="Q743" s="305"/>
      <c r="R743" s="303"/>
      <c r="S743" s="303"/>
      <c r="T743" s="303"/>
      <c r="U743" s="303"/>
      <c r="V743" s="303"/>
      <c r="W743" s="303"/>
      <c r="X743" s="303"/>
      <c r="Y743" s="303"/>
    </row>
    <row r="744" spans="1:25" ht="12.75">
      <c r="A744" s="303"/>
      <c r="B744" s="303"/>
      <c r="C744" s="303"/>
      <c r="D744" s="303"/>
      <c r="E744" s="303"/>
      <c r="F744" s="304"/>
      <c r="G744" s="303"/>
      <c r="H744" s="303"/>
      <c r="I744" s="303"/>
      <c r="J744" s="303"/>
      <c r="K744" s="303"/>
      <c r="L744" s="303"/>
      <c r="M744" s="303"/>
      <c r="N744" s="303"/>
      <c r="O744" s="303"/>
      <c r="P744" s="305"/>
      <c r="Q744" s="305"/>
      <c r="R744" s="303"/>
      <c r="S744" s="303"/>
      <c r="T744" s="303"/>
      <c r="U744" s="303"/>
      <c r="V744" s="303"/>
      <c r="W744" s="303"/>
      <c r="X744" s="303"/>
      <c r="Y744" s="303"/>
    </row>
    <row r="745" spans="1:25" ht="12.75">
      <c r="A745" s="303"/>
      <c r="B745" s="303"/>
      <c r="C745" s="303"/>
      <c r="D745" s="303"/>
      <c r="E745" s="303"/>
      <c r="F745" s="304"/>
      <c r="G745" s="303"/>
      <c r="H745" s="303"/>
      <c r="I745" s="303"/>
      <c r="J745" s="303"/>
      <c r="K745" s="303"/>
      <c r="L745" s="303"/>
      <c r="M745" s="303"/>
      <c r="N745" s="303"/>
      <c r="O745" s="303"/>
      <c r="P745" s="305"/>
      <c r="Q745" s="305"/>
      <c r="R745" s="303"/>
      <c r="S745" s="303"/>
      <c r="T745" s="303"/>
      <c r="U745" s="303"/>
      <c r="V745" s="303"/>
      <c r="W745" s="303"/>
      <c r="X745" s="303"/>
      <c r="Y745" s="303"/>
    </row>
    <row r="746" spans="1:25" ht="12.75">
      <c r="A746" s="303"/>
      <c r="B746" s="303"/>
      <c r="C746" s="303"/>
      <c r="D746" s="303"/>
      <c r="E746" s="303"/>
      <c r="F746" s="304"/>
      <c r="G746" s="303"/>
      <c r="H746" s="303"/>
      <c r="I746" s="303"/>
      <c r="J746" s="303"/>
      <c r="K746" s="303"/>
      <c r="L746" s="303"/>
      <c r="M746" s="303"/>
      <c r="N746" s="303"/>
      <c r="O746" s="303"/>
      <c r="P746" s="305"/>
      <c r="Q746" s="305"/>
      <c r="R746" s="303"/>
      <c r="S746" s="303"/>
      <c r="T746" s="303"/>
      <c r="U746" s="303"/>
      <c r="V746" s="303"/>
      <c r="W746" s="303"/>
      <c r="X746" s="303"/>
      <c r="Y746" s="303"/>
    </row>
    <row r="747" spans="1:25" ht="12.75">
      <c r="A747" s="303"/>
      <c r="B747" s="303"/>
      <c r="C747" s="303"/>
      <c r="D747" s="303"/>
      <c r="E747" s="303"/>
      <c r="F747" s="304"/>
      <c r="G747" s="303"/>
      <c r="H747" s="303"/>
      <c r="I747" s="303"/>
      <c r="J747" s="303"/>
      <c r="K747" s="303"/>
      <c r="L747" s="303"/>
      <c r="M747" s="303"/>
      <c r="N747" s="303"/>
      <c r="O747" s="303"/>
      <c r="P747" s="305"/>
      <c r="Q747" s="305"/>
      <c r="R747" s="303"/>
      <c r="S747" s="303"/>
      <c r="T747" s="303"/>
      <c r="U747" s="303"/>
      <c r="V747" s="303"/>
      <c r="W747" s="303"/>
      <c r="X747" s="303"/>
      <c r="Y747" s="303"/>
    </row>
    <row r="748" spans="1:25" ht="12.75">
      <c r="A748" s="303"/>
      <c r="B748" s="303"/>
      <c r="C748" s="303"/>
      <c r="D748" s="303"/>
      <c r="E748" s="303"/>
      <c r="F748" s="304"/>
      <c r="G748" s="303"/>
      <c r="H748" s="303"/>
      <c r="I748" s="303"/>
      <c r="J748" s="303"/>
      <c r="K748" s="303"/>
      <c r="L748" s="303"/>
      <c r="M748" s="303"/>
      <c r="N748" s="303"/>
      <c r="O748" s="303"/>
      <c r="P748" s="305"/>
      <c r="Q748" s="305"/>
      <c r="R748" s="303"/>
      <c r="S748" s="303"/>
      <c r="T748" s="303"/>
      <c r="U748" s="303"/>
      <c r="V748" s="303"/>
      <c r="W748" s="303"/>
      <c r="X748" s="303"/>
      <c r="Y748" s="303"/>
    </row>
    <row r="749" spans="1:25" ht="12.75">
      <c r="A749" s="303"/>
      <c r="B749" s="303"/>
      <c r="C749" s="303"/>
      <c r="D749" s="303"/>
      <c r="E749" s="303"/>
      <c r="F749" s="304"/>
      <c r="G749" s="303"/>
      <c r="H749" s="303"/>
      <c r="I749" s="303"/>
      <c r="J749" s="303"/>
      <c r="K749" s="303"/>
      <c r="L749" s="303"/>
      <c r="M749" s="303"/>
      <c r="N749" s="303"/>
      <c r="O749" s="303"/>
      <c r="P749" s="305"/>
      <c r="Q749" s="305"/>
      <c r="R749" s="303"/>
      <c r="S749" s="303"/>
      <c r="T749" s="303"/>
      <c r="U749" s="303"/>
      <c r="V749" s="303"/>
      <c r="W749" s="303"/>
      <c r="X749" s="303"/>
      <c r="Y749" s="303"/>
    </row>
    <row r="750" spans="1:25" ht="12.75">
      <c r="A750" s="303"/>
      <c r="B750" s="303"/>
      <c r="C750" s="303"/>
      <c r="D750" s="303"/>
      <c r="E750" s="303"/>
      <c r="F750" s="304"/>
      <c r="G750" s="303"/>
      <c r="H750" s="303"/>
      <c r="I750" s="303"/>
      <c r="J750" s="303"/>
      <c r="K750" s="303"/>
      <c r="L750" s="303"/>
      <c r="M750" s="303"/>
      <c r="N750" s="303"/>
      <c r="O750" s="303"/>
      <c r="P750" s="305"/>
      <c r="Q750" s="305"/>
      <c r="R750" s="303"/>
      <c r="S750" s="303"/>
      <c r="T750" s="303"/>
      <c r="U750" s="303"/>
      <c r="V750" s="303"/>
      <c r="W750" s="303"/>
      <c r="X750" s="303"/>
      <c r="Y750" s="303"/>
    </row>
    <row r="751" spans="1:25" ht="12.75">
      <c r="A751" s="303"/>
      <c r="B751" s="303"/>
      <c r="C751" s="303"/>
      <c r="D751" s="303"/>
      <c r="E751" s="303"/>
      <c r="F751" s="304"/>
      <c r="G751" s="303"/>
      <c r="H751" s="303"/>
      <c r="I751" s="303"/>
      <c r="J751" s="303"/>
      <c r="K751" s="303"/>
      <c r="L751" s="303"/>
      <c r="M751" s="303"/>
      <c r="N751" s="303"/>
      <c r="O751" s="303"/>
      <c r="P751" s="305"/>
      <c r="Q751" s="305"/>
      <c r="R751" s="303"/>
      <c r="S751" s="303"/>
      <c r="T751" s="303"/>
      <c r="U751" s="303"/>
      <c r="V751" s="303"/>
      <c r="W751" s="303"/>
      <c r="X751" s="303"/>
      <c r="Y751" s="303"/>
    </row>
    <row r="752" spans="1:25" ht="12.75">
      <c r="A752" s="303"/>
      <c r="B752" s="303"/>
      <c r="C752" s="303"/>
      <c r="D752" s="303"/>
      <c r="E752" s="303"/>
      <c r="F752" s="304"/>
      <c r="G752" s="303"/>
      <c r="H752" s="303"/>
      <c r="I752" s="303"/>
      <c r="J752" s="303"/>
      <c r="K752" s="303"/>
      <c r="L752" s="303"/>
      <c r="M752" s="303"/>
      <c r="N752" s="303"/>
      <c r="O752" s="303"/>
      <c r="P752" s="305"/>
      <c r="Q752" s="305"/>
      <c r="R752" s="303"/>
      <c r="S752" s="303"/>
      <c r="T752" s="303"/>
      <c r="U752" s="303"/>
      <c r="V752" s="303"/>
      <c r="W752" s="303"/>
      <c r="X752" s="303"/>
      <c r="Y752" s="303"/>
    </row>
    <row r="753" spans="1:25" ht="12.75">
      <c r="A753" s="303"/>
      <c r="B753" s="303"/>
      <c r="C753" s="303"/>
      <c r="D753" s="303"/>
      <c r="E753" s="303"/>
      <c r="F753" s="304"/>
      <c r="G753" s="303"/>
      <c r="H753" s="303"/>
      <c r="I753" s="303"/>
      <c r="J753" s="303"/>
      <c r="K753" s="303"/>
      <c r="L753" s="303"/>
      <c r="M753" s="303"/>
      <c r="N753" s="303"/>
      <c r="O753" s="303"/>
      <c r="P753" s="305"/>
      <c r="Q753" s="305"/>
      <c r="R753" s="303"/>
      <c r="S753" s="303"/>
      <c r="T753" s="303"/>
      <c r="U753" s="303"/>
      <c r="V753" s="303"/>
      <c r="W753" s="303"/>
      <c r="X753" s="303"/>
      <c r="Y753" s="303"/>
    </row>
    <row r="754" spans="1:25" ht="12.75">
      <c r="A754" s="303"/>
      <c r="B754" s="303"/>
      <c r="C754" s="303"/>
      <c r="D754" s="303"/>
      <c r="E754" s="303"/>
      <c r="F754" s="304"/>
      <c r="G754" s="303"/>
      <c r="H754" s="303"/>
      <c r="I754" s="303"/>
      <c r="J754" s="303"/>
      <c r="K754" s="303"/>
      <c r="L754" s="303"/>
      <c r="M754" s="303"/>
      <c r="N754" s="303"/>
      <c r="O754" s="303"/>
      <c r="P754" s="305"/>
      <c r="Q754" s="305"/>
      <c r="R754" s="303"/>
      <c r="S754" s="303"/>
      <c r="T754" s="303"/>
      <c r="U754" s="303"/>
      <c r="V754" s="303"/>
      <c r="W754" s="303"/>
      <c r="X754" s="303"/>
      <c r="Y754" s="303"/>
    </row>
    <row r="755" spans="1:25" ht="12.75">
      <c r="A755" s="303"/>
      <c r="B755" s="303"/>
      <c r="C755" s="303"/>
      <c r="D755" s="303"/>
      <c r="E755" s="303"/>
      <c r="F755" s="304"/>
      <c r="G755" s="303"/>
      <c r="H755" s="303"/>
      <c r="I755" s="303"/>
      <c r="J755" s="303"/>
      <c r="K755" s="303"/>
      <c r="L755" s="303"/>
      <c r="M755" s="303"/>
      <c r="N755" s="303"/>
      <c r="O755" s="303"/>
      <c r="P755" s="305"/>
      <c r="Q755" s="305"/>
      <c r="R755" s="303"/>
      <c r="S755" s="303"/>
      <c r="T755" s="303"/>
      <c r="U755" s="303"/>
      <c r="V755" s="303"/>
      <c r="W755" s="303"/>
      <c r="X755" s="303"/>
      <c r="Y755" s="303"/>
    </row>
    <row r="756" spans="1:25" ht="12.75">
      <c r="A756" s="303"/>
      <c r="B756" s="303"/>
      <c r="C756" s="303"/>
      <c r="D756" s="303"/>
      <c r="E756" s="303"/>
      <c r="F756" s="304"/>
      <c r="G756" s="303"/>
      <c r="H756" s="303"/>
      <c r="I756" s="303"/>
      <c r="J756" s="303"/>
      <c r="K756" s="303"/>
      <c r="L756" s="303"/>
      <c r="M756" s="303"/>
      <c r="N756" s="303"/>
      <c r="O756" s="303"/>
      <c r="P756" s="305"/>
      <c r="Q756" s="305"/>
      <c r="R756" s="303"/>
      <c r="S756" s="303"/>
      <c r="T756" s="303"/>
      <c r="U756" s="303"/>
      <c r="V756" s="303"/>
      <c r="W756" s="303"/>
      <c r="X756" s="303"/>
      <c r="Y756" s="303"/>
    </row>
    <row r="757" spans="1:25" ht="12.75">
      <c r="A757" s="303"/>
      <c r="B757" s="303"/>
      <c r="C757" s="303"/>
      <c r="D757" s="303"/>
      <c r="E757" s="303"/>
      <c r="F757" s="304"/>
      <c r="G757" s="303"/>
      <c r="H757" s="303"/>
      <c r="I757" s="303"/>
      <c r="J757" s="303"/>
      <c r="K757" s="303"/>
      <c r="L757" s="303"/>
      <c r="M757" s="303"/>
      <c r="N757" s="303"/>
      <c r="O757" s="303"/>
      <c r="P757" s="305"/>
      <c r="Q757" s="305"/>
      <c r="R757" s="303"/>
      <c r="S757" s="303"/>
      <c r="T757" s="303"/>
      <c r="U757" s="303"/>
      <c r="V757" s="303"/>
      <c r="W757" s="303"/>
      <c r="X757" s="303"/>
      <c r="Y757" s="303"/>
    </row>
    <row r="758" spans="1:25" ht="12.75">
      <c r="A758" s="303"/>
      <c r="B758" s="303"/>
      <c r="C758" s="303"/>
      <c r="D758" s="303"/>
      <c r="E758" s="303"/>
      <c r="F758" s="304"/>
      <c r="G758" s="303"/>
      <c r="H758" s="303"/>
      <c r="I758" s="303"/>
      <c r="J758" s="303"/>
      <c r="K758" s="303"/>
      <c r="L758" s="303"/>
      <c r="M758" s="303"/>
      <c r="N758" s="303"/>
      <c r="O758" s="303"/>
      <c r="P758" s="305"/>
      <c r="Q758" s="305"/>
      <c r="R758" s="303"/>
      <c r="S758" s="303"/>
      <c r="T758" s="303"/>
      <c r="U758" s="303"/>
      <c r="V758" s="303"/>
      <c r="W758" s="303"/>
      <c r="X758" s="303"/>
      <c r="Y758" s="303"/>
    </row>
    <row r="759" spans="1:25" ht="12.75">
      <c r="A759" s="303"/>
      <c r="B759" s="303"/>
      <c r="C759" s="303"/>
      <c r="D759" s="303"/>
      <c r="E759" s="303"/>
      <c r="F759" s="304"/>
      <c r="G759" s="303"/>
      <c r="H759" s="303"/>
      <c r="I759" s="303"/>
      <c r="J759" s="303"/>
      <c r="K759" s="303"/>
      <c r="L759" s="303"/>
      <c r="M759" s="303"/>
      <c r="N759" s="303"/>
      <c r="O759" s="303"/>
      <c r="P759" s="305"/>
      <c r="Q759" s="305"/>
      <c r="R759" s="303"/>
      <c r="S759" s="303"/>
      <c r="T759" s="303"/>
      <c r="U759" s="303"/>
      <c r="V759" s="303"/>
      <c r="W759" s="303"/>
      <c r="X759" s="303"/>
      <c r="Y759" s="303"/>
    </row>
    <row r="760" spans="1:25" ht="12.75">
      <c r="A760" s="303"/>
      <c r="B760" s="303"/>
      <c r="C760" s="303"/>
      <c r="D760" s="303"/>
      <c r="E760" s="303"/>
      <c r="F760" s="304"/>
      <c r="G760" s="303"/>
      <c r="H760" s="303"/>
      <c r="I760" s="303"/>
      <c r="J760" s="303"/>
      <c r="K760" s="303"/>
      <c r="L760" s="303"/>
      <c r="M760" s="303"/>
      <c r="N760" s="303"/>
      <c r="O760" s="303"/>
      <c r="P760" s="305"/>
      <c r="Q760" s="305"/>
      <c r="R760" s="303"/>
      <c r="S760" s="303"/>
      <c r="T760" s="303"/>
      <c r="U760" s="303"/>
      <c r="V760" s="303"/>
      <c r="W760" s="303"/>
      <c r="X760" s="303"/>
      <c r="Y760" s="303"/>
    </row>
    <row r="761" spans="1:25" ht="12.75">
      <c r="A761" s="303"/>
      <c r="B761" s="303"/>
      <c r="C761" s="303"/>
      <c r="D761" s="303"/>
      <c r="E761" s="303"/>
      <c r="F761" s="304"/>
      <c r="G761" s="303"/>
      <c r="H761" s="303"/>
      <c r="I761" s="303"/>
      <c r="J761" s="303"/>
      <c r="K761" s="303"/>
      <c r="L761" s="303"/>
      <c r="M761" s="303"/>
      <c r="N761" s="303"/>
      <c r="O761" s="303"/>
      <c r="P761" s="305"/>
      <c r="Q761" s="305"/>
      <c r="R761" s="303"/>
      <c r="S761" s="303"/>
      <c r="T761" s="303"/>
      <c r="U761" s="303"/>
      <c r="V761" s="303"/>
      <c r="W761" s="303"/>
      <c r="X761" s="303"/>
      <c r="Y761" s="303"/>
    </row>
    <row r="762" spans="1:25" ht="12.75">
      <c r="A762" s="303"/>
      <c r="B762" s="303"/>
      <c r="C762" s="303"/>
      <c r="D762" s="303"/>
      <c r="E762" s="303"/>
      <c r="F762" s="304"/>
      <c r="G762" s="303"/>
      <c r="H762" s="303"/>
      <c r="I762" s="303"/>
      <c r="J762" s="303"/>
      <c r="K762" s="303"/>
      <c r="L762" s="303"/>
      <c r="M762" s="303"/>
      <c r="N762" s="303"/>
      <c r="O762" s="303"/>
      <c r="P762" s="305"/>
      <c r="Q762" s="305"/>
      <c r="R762" s="303"/>
      <c r="S762" s="303"/>
      <c r="T762" s="303"/>
      <c r="U762" s="303"/>
      <c r="V762" s="303"/>
      <c r="W762" s="303"/>
      <c r="X762" s="303"/>
      <c r="Y762" s="303"/>
    </row>
    <row r="763" spans="1:25" ht="12.75">
      <c r="A763" s="303"/>
      <c r="B763" s="303"/>
      <c r="C763" s="303"/>
      <c r="D763" s="303"/>
      <c r="E763" s="303"/>
      <c r="F763" s="304"/>
      <c r="G763" s="303"/>
      <c r="H763" s="303"/>
      <c r="I763" s="303"/>
      <c r="J763" s="303"/>
      <c r="K763" s="303"/>
      <c r="L763" s="303"/>
      <c r="M763" s="303"/>
      <c r="N763" s="303"/>
      <c r="O763" s="303"/>
      <c r="P763" s="305"/>
      <c r="Q763" s="305"/>
      <c r="R763" s="303"/>
      <c r="S763" s="303"/>
      <c r="T763" s="303"/>
      <c r="U763" s="303"/>
      <c r="V763" s="303"/>
      <c r="W763" s="303"/>
      <c r="X763" s="303"/>
      <c r="Y763" s="303"/>
    </row>
    <row r="764" spans="1:25" ht="12.75">
      <c r="A764" s="303"/>
      <c r="B764" s="303"/>
      <c r="C764" s="303"/>
      <c r="D764" s="303"/>
      <c r="E764" s="303"/>
      <c r="F764" s="304"/>
      <c r="G764" s="303"/>
      <c r="H764" s="303"/>
      <c r="I764" s="303"/>
      <c r="J764" s="303"/>
      <c r="K764" s="303"/>
      <c r="L764" s="303"/>
      <c r="M764" s="303"/>
      <c r="N764" s="303"/>
      <c r="O764" s="303"/>
      <c r="P764" s="305"/>
      <c r="Q764" s="305"/>
      <c r="R764" s="303"/>
      <c r="S764" s="303"/>
      <c r="T764" s="303"/>
      <c r="U764" s="303"/>
      <c r="V764" s="303"/>
      <c r="W764" s="303"/>
      <c r="X764" s="303"/>
      <c r="Y764" s="303"/>
    </row>
    <row r="765" spans="1:25" ht="12.75">
      <c r="A765" s="303"/>
      <c r="B765" s="303"/>
      <c r="C765" s="303"/>
      <c r="D765" s="303"/>
      <c r="E765" s="303"/>
      <c r="F765" s="304"/>
      <c r="G765" s="303"/>
      <c r="H765" s="303"/>
      <c r="I765" s="303"/>
      <c r="J765" s="303"/>
      <c r="K765" s="303"/>
      <c r="L765" s="303"/>
      <c r="M765" s="303"/>
      <c r="N765" s="303"/>
      <c r="O765" s="303"/>
      <c r="P765" s="305"/>
      <c r="Q765" s="305"/>
      <c r="R765" s="303"/>
      <c r="S765" s="303"/>
      <c r="T765" s="303"/>
      <c r="U765" s="303"/>
      <c r="V765" s="303"/>
      <c r="W765" s="303"/>
      <c r="X765" s="303"/>
      <c r="Y765" s="303"/>
    </row>
    <row r="766" spans="1:25" ht="12.75">
      <c r="A766" s="303"/>
      <c r="B766" s="303"/>
      <c r="C766" s="303"/>
      <c r="D766" s="303"/>
      <c r="E766" s="303"/>
      <c r="F766" s="304"/>
      <c r="G766" s="303"/>
      <c r="H766" s="303"/>
      <c r="I766" s="303"/>
      <c r="J766" s="303"/>
      <c r="K766" s="303"/>
      <c r="L766" s="303"/>
      <c r="M766" s="303"/>
      <c r="N766" s="303"/>
      <c r="O766" s="303"/>
      <c r="P766" s="305"/>
      <c r="Q766" s="305"/>
      <c r="R766" s="303"/>
      <c r="S766" s="303"/>
      <c r="T766" s="303"/>
      <c r="U766" s="303"/>
      <c r="V766" s="303"/>
      <c r="W766" s="303"/>
      <c r="X766" s="303"/>
      <c r="Y766" s="303"/>
    </row>
    <row r="767" spans="1:25" ht="12.75">
      <c r="A767" s="303"/>
      <c r="B767" s="303"/>
      <c r="C767" s="303"/>
      <c r="D767" s="303"/>
      <c r="E767" s="303"/>
      <c r="F767" s="304"/>
      <c r="G767" s="303"/>
      <c r="H767" s="303"/>
      <c r="I767" s="303"/>
      <c r="J767" s="303"/>
      <c r="K767" s="303"/>
      <c r="L767" s="303"/>
      <c r="M767" s="303"/>
      <c r="N767" s="303"/>
      <c r="O767" s="303"/>
      <c r="P767" s="305"/>
      <c r="Q767" s="305"/>
      <c r="R767" s="303"/>
      <c r="S767" s="303"/>
      <c r="T767" s="303"/>
      <c r="U767" s="303"/>
      <c r="V767" s="303"/>
      <c r="W767" s="303"/>
      <c r="X767" s="303"/>
      <c r="Y767" s="303"/>
    </row>
    <row r="768" spans="1:25" ht="12.75">
      <c r="A768" s="303"/>
      <c r="B768" s="303"/>
      <c r="C768" s="303"/>
      <c r="D768" s="303"/>
      <c r="E768" s="303"/>
      <c r="F768" s="304"/>
      <c r="G768" s="303"/>
      <c r="H768" s="303"/>
      <c r="I768" s="303"/>
      <c r="J768" s="303"/>
      <c r="K768" s="303"/>
      <c r="L768" s="303"/>
      <c r="M768" s="303"/>
      <c r="N768" s="303"/>
      <c r="O768" s="303"/>
      <c r="P768" s="305"/>
      <c r="Q768" s="305"/>
      <c r="R768" s="303"/>
      <c r="S768" s="303"/>
      <c r="T768" s="303"/>
      <c r="U768" s="303"/>
      <c r="V768" s="303"/>
      <c r="W768" s="303"/>
      <c r="X768" s="303"/>
      <c r="Y768" s="303"/>
    </row>
    <row r="769" spans="1:25" ht="12.75">
      <c r="A769" s="303"/>
      <c r="B769" s="303"/>
      <c r="C769" s="303"/>
      <c r="D769" s="303"/>
      <c r="E769" s="303"/>
      <c r="F769" s="304"/>
      <c r="G769" s="303"/>
      <c r="H769" s="303"/>
      <c r="I769" s="303"/>
      <c r="J769" s="303"/>
      <c r="K769" s="303"/>
      <c r="L769" s="303"/>
      <c r="M769" s="303"/>
      <c r="N769" s="303"/>
      <c r="O769" s="303"/>
      <c r="P769" s="305"/>
      <c r="Q769" s="305"/>
      <c r="R769" s="303"/>
      <c r="S769" s="303"/>
      <c r="T769" s="303"/>
      <c r="U769" s="303"/>
      <c r="V769" s="303"/>
      <c r="W769" s="303"/>
      <c r="X769" s="303"/>
      <c r="Y769" s="303"/>
    </row>
    <row r="770" spans="1:25" ht="12.75">
      <c r="A770" s="303"/>
      <c r="B770" s="303"/>
      <c r="C770" s="303"/>
      <c r="D770" s="303"/>
      <c r="E770" s="303"/>
      <c r="F770" s="304"/>
      <c r="G770" s="303"/>
      <c r="H770" s="303"/>
      <c r="I770" s="303"/>
      <c r="J770" s="303"/>
      <c r="K770" s="303"/>
      <c r="L770" s="303"/>
      <c r="M770" s="303"/>
      <c r="N770" s="303"/>
      <c r="O770" s="303"/>
      <c r="P770" s="305"/>
      <c r="Q770" s="305"/>
      <c r="R770" s="303"/>
      <c r="S770" s="303"/>
      <c r="T770" s="303"/>
      <c r="U770" s="303"/>
      <c r="V770" s="303"/>
      <c r="W770" s="303"/>
      <c r="X770" s="303"/>
      <c r="Y770" s="303"/>
    </row>
    <row r="771" spans="1:25" ht="12.75">
      <c r="A771" s="303"/>
      <c r="B771" s="303"/>
      <c r="C771" s="303"/>
      <c r="D771" s="303"/>
      <c r="E771" s="303"/>
      <c r="F771" s="304"/>
      <c r="G771" s="303"/>
      <c r="H771" s="303"/>
      <c r="I771" s="303"/>
      <c r="J771" s="303"/>
      <c r="K771" s="303"/>
      <c r="L771" s="303"/>
      <c r="M771" s="303"/>
      <c r="N771" s="303"/>
      <c r="O771" s="303"/>
      <c r="P771" s="305"/>
      <c r="Q771" s="305"/>
      <c r="R771" s="303"/>
      <c r="S771" s="303"/>
      <c r="T771" s="303"/>
      <c r="U771" s="303"/>
      <c r="V771" s="303"/>
      <c r="W771" s="303"/>
      <c r="X771" s="303"/>
      <c r="Y771" s="303"/>
    </row>
    <row r="772" spans="1:25" ht="12.75">
      <c r="A772" s="303"/>
      <c r="B772" s="303"/>
      <c r="C772" s="303"/>
      <c r="D772" s="303"/>
      <c r="E772" s="303"/>
      <c r="F772" s="304"/>
      <c r="G772" s="303"/>
      <c r="H772" s="303"/>
      <c r="I772" s="303"/>
      <c r="J772" s="303"/>
      <c r="K772" s="303"/>
      <c r="L772" s="303"/>
      <c r="M772" s="303"/>
      <c r="N772" s="303"/>
      <c r="O772" s="303"/>
      <c r="P772" s="305"/>
      <c r="Q772" s="305"/>
      <c r="R772" s="303"/>
      <c r="S772" s="303"/>
      <c r="T772" s="303"/>
      <c r="U772" s="303"/>
      <c r="V772" s="303"/>
      <c r="W772" s="303"/>
      <c r="X772" s="303"/>
      <c r="Y772" s="303"/>
    </row>
    <row r="773" spans="1:25" ht="12.75">
      <c r="A773" s="303"/>
      <c r="B773" s="303"/>
      <c r="C773" s="303"/>
      <c r="D773" s="303"/>
      <c r="E773" s="303"/>
      <c r="F773" s="304"/>
      <c r="G773" s="303"/>
      <c r="H773" s="303"/>
      <c r="I773" s="303"/>
      <c r="J773" s="303"/>
      <c r="K773" s="303"/>
      <c r="L773" s="303"/>
      <c r="M773" s="303"/>
      <c r="N773" s="303"/>
      <c r="O773" s="303"/>
      <c r="P773" s="305"/>
      <c r="Q773" s="305"/>
      <c r="R773" s="303"/>
      <c r="S773" s="303"/>
      <c r="T773" s="303"/>
      <c r="U773" s="303"/>
      <c r="V773" s="303"/>
      <c r="W773" s="303"/>
      <c r="X773" s="303"/>
      <c r="Y773" s="303"/>
    </row>
    <row r="774" spans="1:25" ht="12.75">
      <c r="A774" s="303"/>
      <c r="B774" s="303"/>
      <c r="C774" s="303"/>
      <c r="D774" s="303"/>
      <c r="E774" s="303"/>
      <c r="F774" s="304"/>
      <c r="G774" s="303"/>
      <c r="H774" s="303"/>
      <c r="I774" s="303"/>
      <c r="J774" s="303"/>
      <c r="K774" s="303"/>
      <c r="L774" s="303"/>
      <c r="M774" s="303"/>
      <c r="N774" s="303"/>
      <c r="O774" s="303"/>
      <c r="P774" s="305"/>
      <c r="Q774" s="305"/>
      <c r="R774" s="303"/>
      <c r="S774" s="303"/>
      <c r="T774" s="303"/>
      <c r="U774" s="303"/>
      <c r="V774" s="303"/>
      <c r="W774" s="303"/>
      <c r="X774" s="303"/>
      <c r="Y774" s="303"/>
    </row>
    <row r="775" spans="1:25" ht="12.75">
      <c r="A775" s="303"/>
      <c r="B775" s="303"/>
      <c r="C775" s="303"/>
      <c r="D775" s="303"/>
      <c r="E775" s="303"/>
      <c r="F775" s="304"/>
      <c r="G775" s="303"/>
      <c r="H775" s="303"/>
      <c r="I775" s="303"/>
      <c r="J775" s="303"/>
      <c r="K775" s="303"/>
      <c r="L775" s="303"/>
      <c r="M775" s="303"/>
      <c r="N775" s="303"/>
      <c r="O775" s="303"/>
      <c r="P775" s="305"/>
      <c r="Q775" s="305"/>
      <c r="R775" s="303"/>
      <c r="S775" s="303"/>
      <c r="T775" s="303"/>
      <c r="U775" s="303"/>
      <c r="V775" s="303"/>
      <c r="W775" s="303"/>
      <c r="X775" s="303"/>
      <c r="Y775" s="303"/>
    </row>
    <row r="776" spans="1:25" ht="12.75">
      <c r="A776" s="303"/>
      <c r="B776" s="303"/>
      <c r="C776" s="303"/>
      <c r="D776" s="303"/>
      <c r="E776" s="303"/>
      <c r="F776" s="304"/>
      <c r="G776" s="303"/>
      <c r="H776" s="303"/>
      <c r="I776" s="303"/>
      <c r="J776" s="303"/>
      <c r="K776" s="303"/>
      <c r="L776" s="303"/>
      <c r="M776" s="303"/>
      <c r="N776" s="303"/>
      <c r="O776" s="303"/>
      <c r="P776" s="305"/>
      <c r="Q776" s="305"/>
      <c r="R776" s="303"/>
      <c r="S776" s="303"/>
      <c r="T776" s="303"/>
      <c r="U776" s="303"/>
      <c r="V776" s="303"/>
      <c r="W776" s="303"/>
      <c r="X776" s="303"/>
      <c r="Y776" s="303"/>
    </row>
    <row r="777" spans="1:25" ht="12.75">
      <c r="A777" s="303"/>
      <c r="B777" s="303"/>
      <c r="C777" s="303"/>
      <c r="D777" s="303"/>
      <c r="E777" s="303"/>
      <c r="F777" s="304"/>
      <c r="G777" s="303"/>
      <c r="H777" s="303"/>
      <c r="I777" s="303"/>
      <c r="J777" s="303"/>
      <c r="K777" s="303"/>
      <c r="L777" s="303"/>
      <c r="M777" s="303"/>
      <c r="N777" s="303"/>
      <c r="O777" s="303"/>
      <c r="P777" s="305"/>
      <c r="Q777" s="305"/>
      <c r="R777" s="303"/>
      <c r="S777" s="303"/>
      <c r="T777" s="303"/>
      <c r="U777" s="303"/>
      <c r="V777" s="303"/>
      <c r="W777" s="303"/>
      <c r="X777" s="303"/>
      <c r="Y777" s="303"/>
    </row>
    <row r="778" spans="1:25" ht="12.75">
      <c r="A778" s="303"/>
      <c r="B778" s="303"/>
      <c r="C778" s="303"/>
      <c r="D778" s="303"/>
      <c r="E778" s="303"/>
      <c r="F778" s="304"/>
      <c r="G778" s="303"/>
      <c r="H778" s="303"/>
      <c r="I778" s="303"/>
      <c r="J778" s="303"/>
      <c r="K778" s="303"/>
      <c r="L778" s="303"/>
      <c r="M778" s="303"/>
      <c r="N778" s="303"/>
      <c r="O778" s="303"/>
      <c r="P778" s="305"/>
      <c r="Q778" s="305"/>
      <c r="R778" s="303"/>
      <c r="S778" s="303"/>
      <c r="T778" s="303"/>
      <c r="U778" s="303"/>
      <c r="V778" s="303"/>
      <c r="W778" s="303"/>
      <c r="X778" s="303"/>
      <c r="Y778" s="303"/>
    </row>
    <row r="779" spans="1:25" ht="12.75">
      <c r="A779" s="303"/>
      <c r="B779" s="303"/>
      <c r="C779" s="303"/>
      <c r="D779" s="303"/>
      <c r="E779" s="303"/>
      <c r="F779" s="304"/>
      <c r="G779" s="303"/>
      <c r="H779" s="303"/>
      <c r="I779" s="303"/>
      <c r="J779" s="303"/>
      <c r="K779" s="303"/>
      <c r="L779" s="303"/>
      <c r="M779" s="303"/>
      <c r="N779" s="303"/>
      <c r="O779" s="303"/>
      <c r="P779" s="305"/>
      <c r="Q779" s="305"/>
      <c r="R779" s="303"/>
      <c r="S779" s="303"/>
      <c r="T779" s="303"/>
      <c r="U779" s="303"/>
      <c r="V779" s="303"/>
      <c r="W779" s="303"/>
      <c r="X779" s="303"/>
      <c r="Y779" s="303"/>
    </row>
    <row r="780" spans="1:25" ht="12.75">
      <c r="A780" s="303"/>
      <c r="B780" s="303"/>
      <c r="C780" s="303"/>
      <c r="D780" s="303"/>
      <c r="E780" s="303"/>
      <c r="F780" s="304"/>
      <c r="G780" s="303"/>
      <c r="H780" s="303"/>
      <c r="I780" s="303"/>
      <c r="J780" s="303"/>
      <c r="K780" s="303"/>
      <c r="L780" s="303"/>
      <c r="M780" s="303"/>
      <c r="N780" s="303"/>
      <c r="O780" s="303"/>
      <c r="P780" s="305"/>
      <c r="Q780" s="305"/>
      <c r="R780" s="303"/>
      <c r="S780" s="303"/>
      <c r="T780" s="303"/>
      <c r="U780" s="303"/>
      <c r="V780" s="303"/>
      <c r="W780" s="303"/>
      <c r="X780" s="303"/>
      <c r="Y780" s="303"/>
    </row>
    <row r="781" spans="1:25" ht="12.75">
      <c r="A781" s="303"/>
      <c r="B781" s="303"/>
      <c r="C781" s="303"/>
      <c r="D781" s="303"/>
      <c r="E781" s="303"/>
      <c r="F781" s="304"/>
      <c r="G781" s="303"/>
      <c r="H781" s="303"/>
      <c r="I781" s="303"/>
      <c r="J781" s="303"/>
      <c r="K781" s="303"/>
      <c r="L781" s="303"/>
      <c r="M781" s="303"/>
      <c r="N781" s="303"/>
      <c r="O781" s="303"/>
      <c r="P781" s="305"/>
      <c r="Q781" s="305"/>
      <c r="R781" s="303"/>
      <c r="S781" s="303"/>
      <c r="T781" s="303"/>
      <c r="U781" s="303"/>
      <c r="V781" s="303"/>
      <c r="W781" s="303"/>
      <c r="X781" s="303"/>
      <c r="Y781" s="303"/>
    </row>
    <row r="782" spans="1:25" ht="12.75">
      <c r="A782" s="303"/>
      <c r="B782" s="303"/>
      <c r="C782" s="303"/>
      <c r="D782" s="303"/>
      <c r="E782" s="303"/>
      <c r="F782" s="304"/>
      <c r="G782" s="303"/>
      <c r="H782" s="303"/>
      <c r="I782" s="303"/>
      <c r="J782" s="303"/>
      <c r="K782" s="303"/>
      <c r="L782" s="303"/>
      <c r="M782" s="303"/>
      <c r="N782" s="303"/>
      <c r="O782" s="303"/>
      <c r="P782" s="305"/>
      <c r="Q782" s="305"/>
      <c r="R782" s="303"/>
      <c r="S782" s="303"/>
      <c r="T782" s="303"/>
      <c r="U782" s="303"/>
      <c r="V782" s="303"/>
      <c r="W782" s="303"/>
      <c r="X782" s="303"/>
      <c r="Y782" s="303"/>
    </row>
    <row r="783" spans="1:25" ht="12.75">
      <c r="A783" s="303"/>
      <c r="B783" s="303"/>
      <c r="C783" s="303"/>
      <c r="D783" s="303"/>
      <c r="E783" s="303"/>
      <c r="F783" s="304"/>
      <c r="G783" s="303"/>
      <c r="H783" s="303"/>
      <c r="I783" s="303"/>
      <c r="J783" s="303"/>
      <c r="K783" s="303"/>
      <c r="L783" s="303"/>
      <c r="M783" s="303"/>
      <c r="N783" s="303"/>
      <c r="O783" s="303"/>
      <c r="P783" s="305"/>
      <c r="Q783" s="305"/>
      <c r="R783" s="303"/>
      <c r="S783" s="303"/>
      <c r="T783" s="303"/>
      <c r="U783" s="303"/>
      <c r="V783" s="303"/>
      <c r="W783" s="303"/>
      <c r="X783" s="303"/>
      <c r="Y783" s="303"/>
    </row>
    <row r="784" spans="1:25" ht="12.75">
      <c r="A784" s="303"/>
      <c r="B784" s="303"/>
      <c r="C784" s="303"/>
      <c r="D784" s="303"/>
      <c r="E784" s="303"/>
      <c r="F784" s="304"/>
      <c r="G784" s="303"/>
      <c r="H784" s="303"/>
      <c r="I784" s="303"/>
      <c r="J784" s="303"/>
      <c r="K784" s="303"/>
      <c r="L784" s="303"/>
      <c r="M784" s="303"/>
      <c r="N784" s="303"/>
      <c r="O784" s="303"/>
      <c r="P784" s="305"/>
      <c r="Q784" s="305"/>
      <c r="R784" s="303"/>
      <c r="S784" s="303"/>
      <c r="T784" s="303"/>
      <c r="U784" s="303"/>
      <c r="V784" s="303"/>
      <c r="W784" s="303"/>
      <c r="X784" s="303"/>
      <c r="Y784" s="303"/>
    </row>
    <row r="785" spans="1:25" ht="12.75">
      <c r="A785" s="303"/>
      <c r="B785" s="303"/>
      <c r="C785" s="303"/>
      <c r="D785" s="303"/>
      <c r="E785" s="303"/>
      <c r="F785" s="304"/>
      <c r="G785" s="303"/>
      <c r="H785" s="303"/>
      <c r="I785" s="303"/>
      <c r="J785" s="303"/>
      <c r="K785" s="303"/>
      <c r="L785" s="303"/>
      <c r="M785" s="303"/>
      <c r="N785" s="303"/>
      <c r="O785" s="303"/>
      <c r="P785" s="305"/>
      <c r="Q785" s="305"/>
      <c r="R785" s="303"/>
      <c r="S785" s="303"/>
      <c r="T785" s="303"/>
      <c r="U785" s="303"/>
      <c r="V785" s="303"/>
      <c r="W785" s="303"/>
      <c r="X785" s="303"/>
      <c r="Y785" s="303"/>
    </row>
    <row r="786" spans="1:25" ht="12.75">
      <c r="A786" s="303"/>
      <c r="B786" s="303"/>
      <c r="C786" s="303"/>
      <c r="D786" s="303"/>
      <c r="E786" s="303"/>
      <c r="F786" s="304"/>
      <c r="G786" s="303"/>
      <c r="H786" s="303"/>
      <c r="I786" s="303"/>
      <c r="J786" s="303"/>
      <c r="K786" s="303"/>
      <c r="L786" s="303"/>
      <c r="M786" s="303"/>
      <c r="N786" s="303"/>
      <c r="O786" s="303"/>
      <c r="P786" s="305"/>
      <c r="Q786" s="305"/>
      <c r="R786" s="303"/>
      <c r="S786" s="303"/>
      <c r="T786" s="303"/>
      <c r="U786" s="303"/>
      <c r="V786" s="303"/>
      <c r="W786" s="303"/>
      <c r="X786" s="303"/>
      <c r="Y786" s="303"/>
    </row>
    <row r="787" spans="1:25" ht="12.75">
      <c r="A787" s="303"/>
      <c r="B787" s="303"/>
      <c r="C787" s="303"/>
      <c r="D787" s="303"/>
      <c r="E787" s="303"/>
      <c r="F787" s="304"/>
      <c r="G787" s="303"/>
      <c r="H787" s="303"/>
      <c r="I787" s="303"/>
      <c r="J787" s="303"/>
      <c r="K787" s="303"/>
      <c r="L787" s="303"/>
      <c r="M787" s="303"/>
      <c r="N787" s="303"/>
      <c r="O787" s="303"/>
      <c r="P787" s="305"/>
      <c r="Q787" s="305"/>
      <c r="R787" s="303"/>
      <c r="S787" s="303"/>
      <c r="T787" s="303"/>
      <c r="U787" s="303"/>
      <c r="V787" s="303"/>
      <c r="W787" s="303"/>
      <c r="X787" s="303"/>
      <c r="Y787" s="303"/>
    </row>
    <row r="788" spans="1:25" ht="12.75">
      <c r="A788" s="303"/>
      <c r="B788" s="303"/>
      <c r="C788" s="303"/>
      <c r="D788" s="303"/>
      <c r="E788" s="303"/>
      <c r="F788" s="304"/>
      <c r="G788" s="303"/>
      <c r="H788" s="303"/>
      <c r="I788" s="303"/>
      <c r="J788" s="303"/>
      <c r="K788" s="303"/>
      <c r="L788" s="303"/>
      <c r="M788" s="303"/>
      <c r="N788" s="303"/>
      <c r="O788" s="303"/>
      <c r="P788" s="305"/>
      <c r="Q788" s="305"/>
      <c r="R788" s="303"/>
      <c r="S788" s="303"/>
      <c r="T788" s="303"/>
      <c r="U788" s="303"/>
      <c r="V788" s="303"/>
      <c r="W788" s="303"/>
      <c r="X788" s="303"/>
      <c r="Y788" s="303"/>
    </row>
    <row r="789" spans="1:25" ht="12.75">
      <c r="A789" s="303"/>
      <c r="B789" s="303"/>
      <c r="C789" s="303"/>
      <c r="D789" s="303"/>
      <c r="E789" s="303"/>
      <c r="F789" s="304"/>
      <c r="G789" s="303"/>
      <c r="H789" s="303"/>
      <c r="I789" s="303"/>
      <c r="J789" s="303"/>
      <c r="K789" s="303"/>
      <c r="L789" s="303"/>
      <c r="M789" s="303"/>
      <c r="N789" s="303"/>
      <c r="O789" s="303"/>
      <c r="P789" s="305"/>
      <c r="Q789" s="305"/>
      <c r="R789" s="303"/>
      <c r="S789" s="303"/>
      <c r="T789" s="303"/>
      <c r="U789" s="303"/>
      <c r="V789" s="303"/>
      <c r="W789" s="303"/>
      <c r="X789" s="303"/>
      <c r="Y789" s="303"/>
    </row>
    <row r="790" spans="1:25" ht="12.75">
      <c r="A790" s="303"/>
      <c r="B790" s="303"/>
      <c r="C790" s="303"/>
      <c r="D790" s="303"/>
      <c r="E790" s="303"/>
      <c r="F790" s="304"/>
      <c r="G790" s="303"/>
      <c r="H790" s="303"/>
      <c r="I790" s="303"/>
      <c r="J790" s="303"/>
      <c r="K790" s="303"/>
      <c r="L790" s="303"/>
      <c r="M790" s="303"/>
      <c r="N790" s="303"/>
      <c r="O790" s="303"/>
      <c r="P790" s="305"/>
      <c r="Q790" s="305"/>
      <c r="R790" s="303"/>
      <c r="S790" s="303"/>
      <c r="T790" s="303"/>
      <c r="U790" s="303"/>
      <c r="V790" s="303"/>
      <c r="W790" s="303"/>
      <c r="X790" s="303"/>
      <c r="Y790" s="303"/>
    </row>
    <row r="791" spans="1:25" ht="12.75">
      <c r="A791" s="303"/>
      <c r="B791" s="303"/>
      <c r="C791" s="303"/>
      <c r="D791" s="303"/>
      <c r="E791" s="303"/>
      <c r="F791" s="304"/>
      <c r="G791" s="303"/>
      <c r="H791" s="303"/>
      <c r="I791" s="303"/>
      <c r="J791" s="303"/>
      <c r="K791" s="303"/>
      <c r="L791" s="303"/>
      <c r="M791" s="303"/>
      <c r="N791" s="303"/>
      <c r="O791" s="303"/>
      <c r="P791" s="305"/>
      <c r="Q791" s="305"/>
      <c r="R791" s="303"/>
      <c r="S791" s="303"/>
      <c r="T791" s="303"/>
      <c r="U791" s="303"/>
      <c r="V791" s="303"/>
      <c r="W791" s="303"/>
      <c r="X791" s="303"/>
      <c r="Y791" s="303"/>
    </row>
    <row r="792" spans="1:25" ht="12.75">
      <c r="A792" s="303"/>
      <c r="B792" s="303"/>
      <c r="C792" s="303"/>
      <c r="D792" s="303"/>
      <c r="E792" s="303"/>
      <c r="F792" s="304"/>
      <c r="G792" s="303"/>
      <c r="H792" s="303"/>
      <c r="I792" s="303"/>
      <c r="J792" s="303"/>
      <c r="K792" s="303"/>
      <c r="L792" s="303"/>
      <c r="M792" s="303"/>
      <c r="N792" s="303"/>
      <c r="O792" s="303"/>
      <c r="P792" s="305"/>
      <c r="Q792" s="305"/>
      <c r="R792" s="303"/>
      <c r="S792" s="303"/>
      <c r="T792" s="303"/>
      <c r="U792" s="303"/>
      <c r="V792" s="303"/>
      <c r="W792" s="303"/>
      <c r="X792" s="303"/>
      <c r="Y792" s="303"/>
    </row>
    <row r="793" spans="1:25" ht="12.75">
      <c r="A793" s="303"/>
      <c r="B793" s="303"/>
      <c r="C793" s="303"/>
      <c r="D793" s="303"/>
      <c r="E793" s="303"/>
      <c r="F793" s="304"/>
      <c r="G793" s="303"/>
      <c r="H793" s="303"/>
      <c r="I793" s="303"/>
      <c r="J793" s="303"/>
      <c r="K793" s="303"/>
      <c r="L793" s="303"/>
      <c r="M793" s="303"/>
      <c r="N793" s="303"/>
      <c r="O793" s="303"/>
      <c r="P793" s="305"/>
      <c r="Q793" s="305"/>
      <c r="R793" s="303"/>
      <c r="S793" s="303"/>
      <c r="T793" s="303"/>
      <c r="U793" s="303"/>
      <c r="V793" s="303"/>
      <c r="W793" s="303"/>
      <c r="X793" s="303"/>
      <c r="Y793" s="303"/>
    </row>
    <row r="794" spans="1:25" ht="12.75">
      <c r="A794" s="303"/>
      <c r="B794" s="303"/>
      <c r="C794" s="303"/>
      <c r="D794" s="303"/>
      <c r="E794" s="303"/>
      <c r="F794" s="304"/>
      <c r="G794" s="303"/>
      <c r="H794" s="303"/>
      <c r="I794" s="303"/>
      <c r="J794" s="303"/>
      <c r="K794" s="303"/>
      <c r="L794" s="303"/>
      <c r="M794" s="303"/>
      <c r="N794" s="303"/>
      <c r="O794" s="303"/>
      <c r="P794" s="305"/>
      <c r="Q794" s="305"/>
      <c r="R794" s="303"/>
      <c r="S794" s="303"/>
      <c r="T794" s="303"/>
      <c r="U794" s="303"/>
      <c r="V794" s="303"/>
      <c r="W794" s="303"/>
      <c r="X794" s="303"/>
      <c r="Y794" s="303"/>
    </row>
    <row r="795" spans="1:25" ht="12.75">
      <c r="A795" s="303"/>
      <c r="B795" s="303"/>
      <c r="C795" s="303"/>
      <c r="D795" s="303"/>
      <c r="E795" s="303"/>
      <c r="F795" s="304"/>
      <c r="G795" s="303"/>
      <c r="H795" s="303"/>
      <c r="I795" s="303"/>
      <c r="J795" s="303"/>
      <c r="K795" s="303"/>
      <c r="L795" s="303"/>
      <c r="M795" s="303"/>
      <c r="N795" s="303"/>
      <c r="O795" s="303"/>
      <c r="P795" s="305"/>
      <c r="Q795" s="305"/>
      <c r="R795" s="303"/>
      <c r="S795" s="303"/>
      <c r="T795" s="303"/>
      <c r="U795" s="303"/>
      <c r="V795" s="303"/>
      <c r="W795" s="303"/>
      <c r="X795" s="303"/>
      <c r="Y795" s="303"/>
    </row>
    <row r="796" spans="1:25" ht="12.75">
      <c r="A796" s="303"/>
      <c r="B796" s="303"/>
      <c r="C796" s="303"/>
      <c r="D796" s="303"/>
      <c r="E796" s="303"/>
      <c r="F796" s="304"/>
      <c r="G796" s="303"/>
      <c r="H796" s="303"/>
      <c r="I796" s="303"/>
      <c r="J796" s="303"/>
      <c r="K796" s="303"/>
      <c r="L796" s="303"/>
      <c r="M796" s="303"/>
      <c r="N796" s="303"/>
      <c r="O796" s="303"/>
      <c r="P796" s="305"/>
      <c r="Q796" s="305"/>
      <c r="R796" s="303"/>
      <c r="S796" s="303"/>
      <c r="T796" s="303"/>
      <c r="U796" s="303"/>
      <c r="V796" s="303"/>
      <c r="W796" s="303"/>
      <c r="X796" s="303"/>
      <c r="Y796" s="303"/>
    </row>
    <row r="797" spans="1:25" ht="12.75">
      <c r="A797" s="303"/>
      <c r="B797" s="303"/>
      <c r="C797" s="303"/>
      <c r="D797" s="303"/>
      <c r="E797" s="303"/>
      <c r="F797" s="304"/>
      <c r="G797" s="303"/>
      <c r="H797" s="303"/>
      <c r="I797" s="303"/>
      <c r="J797" s="303"/>
      <c r="K797" s="303"/>
      <c r="L797" s="303"/>
      <c r="M797" s="303"/>
      <c r="N797" s="303"/>
      <c r="O797" s="303"/>
      <c r="P797" s="305"/>
      <c r="Q797" s="305"/>
      <c r="R797" s="303"/>
      <c r="S797" s="303"/>
      <c r="T797" s="303"/>
      <c r="U797" s="303"/>
      <c r="V797" s="303"/>
      <c r="W797" s="303"/>
      <c r="X797" s="303"/>
      <c r="Y797" s="303"/>
    </row>
    <row r="798" spans="1:25" ht="12.75">
      <c r="A798" s="303"/>
      <c r="B798" s="303"/>
      <c r="C798" s="303"/>
      <c r="D798" s="303"/>
      <c r="E798" s="303"/>
      <c r="F798" s="304"/>
      <c r="G798" s="303"/>
      <c r="H798" s="303"/>
      <c r="I798" s="303"/>
      <c r="J798" s="303"/>
      <c r="K798" s="303"/>
      <c r="L798" s="303"/>
      <c r="M798" s="303"/>
      <c r="N798" s="303"/>
      <c r="O798" s="303"/>
      <c r="P798" s="305"/>
      <c r="Q798" s="305"/>
      <c r="R798" s="303"/>
      <c r="S798" s="303"/>
      <c r="T798" s="303"/>
      <c r="U798" s="303"/>
      <c r="V798" s="303"/>
      <c r="W798" s="303"/>
      <c r="X798" s="303"/>
      <c r="Y798" s="303"/>
    </row>
    <row r="799" spans="1:25" ht="12.75">
      <c r="A799" s="303"/>
      <c r="B799" s="303"/>
      <c r="C799" s="303"/>
      <c r="D799" s="303"/>
      <c r="E799" s="303"/>
      <c r="F799" s="304"/>
      <c r="G799" s="303"/>
      <c r="H799" s="303"/>
      <c r="I799" s="303"/>
      <c r="J799" s="303"/>
      <c r="K799" s="303"/>
      <c r="L799" s="303"/>
      <c r="M799" s="303"/>
      <c r="N799" s="303"/>
      <c r="O799" s="303"/>
      <c r="P799" s="305"/>
      <c r="Q799" s="305"/>
      <c r="R799" s="303"/>
      <c r="S799" s="303"/>
      <c r="T799" s="303"/>
      <c r="U799" s="303"/>
      <c r="V799" s="303"/>
      <c r="W799" s="303"/>
      <c r="X799" s="303"/>
      <c r="Y799" s="303"/>
    </row>
    <row r="800" spans="1:25" ht="12.75">
      <c r="A800" s="303"/>
      <c r="B800" s="303"/>
      <c r="C800" s="303"/>
      <c r="D800" s="303"/>
      <c r="E800" s="303"/>
      <c r="F800" s="304"/>
      <c r="G800" s="303"/>
      <c r="H800" s="303"/>
      <c r="I800" s="303"/>
      <c r="J800" s="303"/>
      <c r="K800" s="303"/>
      <c r="L800" s="303"/>
      <c r="M800" s="303"/>
      <c r="N800" s="303"/>
      <c r="O800" s="303"/>
      <c r="P800" s="305"/>
      <c r="Q800" s="305"/>
      <c r="R800" s="303"/>
      <c r="S800" s="303"/>
      <c r="T800" s="303"/>
      <c r="U800" s="303"/>
      <c r="V800" s="303"/>
      <c r="W800" s="303"/>
      <c r="X800" s="303"/>
      <c r="Y800" s="303"/>
    </row>
    <row r="801" spans="1:25" ht="12.75">
      <c r="A801" s="303"/>
      <c r="B801" s="303"/>
      <c r="C801" s="303"/>
      <c r="D801" s="303"/>
      <c r="E801" s="303"/>
      <c r="F801" s="304"/>
      <c r="G801" s="303"/>
      <c r="H801" s="303"/>
      <c r="I801" s="303"/>
      <c r="J801" s="303"/>
      <c r="K801" s="303"/>
      <c r="L801" s="303"/>
      <c r="M801" s="303"/>
      <c r="N801" s="303"/>
      <c r="O801" s="303"/>
      <c r="P801" s="305"/>
      <c r="Q801" s="305"/>
      <c r="R801" s="303"/>
      <c r="S801" s="303"/>
      <c r="T801" s="303"/>
      <c r="U801" s="303"/>
      <c r="V801" s="303"/>
      <c r="W801" s="303"/>
      <c r="X801" s="303"/>
      <c r="Y801" s="303"/>
    </row>
    <row r="802" spans="1:25" ht="12.75">
      <c r="A802" s="303"/>
      <c r="B802" s="303"/>
      <c r="C802" s="303"/>
      <c r="D802" s="303"/>
      <c r="E802" s="303"/>
      <c r="F802" s="304"/>
      <c r="G802" s="303"/>
      <c r="H802" s="303"/>
      <c r="I802" s="303"/>
      <c r="J802" s="303"/>
      <c r="K802" s="303"/>
      <c r="L802" s="303"/>
      <c r="M802" s="303"/>
      <c r="N802" s="303"/>
      <c r="O802" s="303"/>
      <c r="P802" s="305"/>
      <c r="Q802" s="305"/>
      <c r="R802" s="303"/>
      <c r="S802" s="303"/>
      <c r="T802" s="303"/>
      <c r="U802" s="303"/>
      <c r="V802" s="303"/>
      <c r="W802" s="303"/>
      <c r="X802" s="303"/>
      <c r="Y802" s="303"/>
    </row>
    <row r="803" spans="1:25" ht="12.75">
      <c r="A803" s="303"/>
      <c r="B803" s="303"/>
      <c r="C803" s="303"/>
      <c r="D803" s="303"/>
      <c r="E803" s="303"/>
      <c r="F803" s="304"/>
      <c r="G803" s="303"/>
      <c r="H803" s="303"/>
      <c r="I803" s="303"/>
      <c r="J803" s="303"/>
      <c r="K803" s="303"/>
      <c r="L803" s="303"/>
      <c r="M803" s="303"/>
      <c r="N803" s="303"/>
      <c r="O803" s="303"/>
      <c r="P803" s="305"/>
      <c r="Q803" s="305"/>
      <c r="R803" s="303"/>
      <c r="S803" s="303"/>
      <c r="T803" s="303"/>
      <c r="U803" s="303"/>
      <c r="V803" s="303"/>
      <c r="W803" s="303"/>
      <c r="X803" s="303"/>
      <c r="Y803" s="303"/>
    </row>
    <row r="804" spans="1:25" ht="12.75">
      <c r="A804" s="303"/>
      <c r="B804" s="303"/>
      <c r="C804" s="303"/>
      <c r="D804" s="303"/>
      <c r="E804" s="303"/>
      <c r="F804" s="304"/>
      <c r="G804" s="303"/>
      <c r="H804" s="303"/>
      <c r="I804" s="303"/>
      <c r="J804" s="303"/>
      <c r="K804" s="303"/>
      <c r="L804" s="303"/>
      <c r="M804" s="303"/>
      <c r="N804" s="303"/>
      <c r="O804" s="303"/>
      <c r="P804" s="305"/>
      <c r="Q804" s="305"/>
      <c r="R804" s="303"/>
      <c r="S804" s="303"/>
      <c r="T804" s="303"/>
      <c r="U804" s="303"/>
      <c r="V804" s="303"/>
      <c r="W804" s="303"/>
      <c r="X804" s="303"/>
      <c r="Y804" s="303"/>
    </row>
    <row r="805" spans="1:25" ht="12.75">
      <c r="A805" s="303"/>
      <c r="B805" s="303"/>
      <c r="C805" s="303"/>
      <c r="D805" s="303"/>
      <c r="E805" s="303"/>
      <c r="F805" s="304"/>
      <c r="G805" s="303"/>
      <c r="H805" s="303"/>
      <c r="I805" s="303"/>
      <c r="J805" s="303"/>
      <c r="K805" s="303"/>
      <c r="L805" s="303"/>
      <c r="M805" s="303"/>
      <c r="N805" s="303"/>
      <c r="O805" s="303"/>
      <c r="P805" s="305"/>
      <c r="Q805" s="305"/>
      <c r="R805" s="303"/>
      <c r="S805" s="303"/>
      <c r="T805" s="303"/>
      <c r="U805" s="303"/>
      <c r="V805" s="303"/>
      <c r="W805" s="303"/>
      <c r="X805" s="303"/>
      <c r="Y805" s="303"/>
    </row>
    <row r="806" spans="1:25" ht="12.75">
      <c r="A806" s="303"/>
      <c r="B806" s="303"/>
      <c r="C806" s="303"/>
      <c r="D806" s="303"/>
      <c r="E806" s="303"/>
      <c r="F806" s="304"/>
      <c r="G806" s="303"/>
      <c r="H806" s="303"/>
      <c r="I806" s="303"/>
      <c r="J806" s="303"/>
      <c r="K806" s="303"/>
      <c r="L806" s="303"/>
      <c r="M806" s="303"/>
      <c r="N806" s="303"/>
      <c r="O806" s="303"/>
      <c r="P806" s="305"/>
      <c r="Q806" s="305"/>
      <c r="R806" s="303"/>
      <c r="S806" s="303"/>
      <c r="T806" s="303"/>
      <c r="U806" s="303"/>
      <c r="V806" s="303"/>
      <c r="W806" s="303"/>
      <c r="X806" s="303"/>
      <c r="Y806" s="303"/>
    </row>
    <row r="807" spans="1:25" ht="12.75">
      <c r="A807" s="303"/>
      <c r="B807" s="303"/>
      <c r="C807" s="303"/>
      <c r="D807" s="303"/>
      <c r="E807" s="303"/>
      <c r="F807" s="304"/>
      <c r="G807" s="303"/>
      <c r="H807" s="303"/>
      <c r="I807" s="303"/>
      <c r="J807" s="303"/>
      <c r="K807" s="303"/>
      <c r="L807" s="303"/>
      <c r="M807" s="303"/>
      <c r="N807" s="303"/>
      <c r="O807" s="303"/>
      <c r="P807" s="305"/>
      <c r="Q807" s="305"/>
      <c r="R807" s="303"/>
      <c r="S807" s="303"/>
      <c r="T807" s="303"/>
      <c r="U807" s="303"/>
      <c r="V807" s="303"/>
      <c r="W807" s="303"/>
      <c r="X807" s="303"/>
      <c r="Y807" s="303"/>
    </row>
    <row r="808" spans="1:25" ht="12.75">
      <c r="A808" s="303"/>
      <c r="B808" s="303"/>
      <c r="C808" s="303"/>
      <c r="D808" s="303"/>
      <c r="E808" s="303"/>
      <c r="F808" s="304"/>
      <c r="G808" s="303"/>
      <c r="H808" s="303"/>
      <c r="I808" s="303"/>
      <c r="J808" s="303"/>
      <c r="K808" s="303"/>
      <c r="L808" s="303"/>
      <c r="M808" s="303"/>
      <c r="N808" s="303"/>
      <c r="O808" s="303"/>
      <c r="P808" s="305"/>
      <c r="Q808" s="305"/>
      <c r="R808" s="303"/>
      <c r="S808" s="303"/>
      <c r="T808" s="303"/>
      <c r="U808" s="303"/>
      <c r="V808" s="303"/>
      <c r="W808" s="303"/>
      <c r="X808" s="303"/>
      <c r="Y808" s="303"/>
    </row>
    <row r="809" spans="1:25" ht="12.75">
      <c r="A809" s="303"/>
      <c r="B809" s="303"/>
      <c r="C809" s="303"/>
      <c r="D809" s="303"/>
      <c r="E809" s="303"/>
      <c r="F809" s="304"/>
      <c r="G809" s="303"/>
      <c r="H809" s="303"/>
      <c r="I809" s="303"/>
      <c r="J809" s="303"/>
      <c r="K809" s="303"/>
      <c r="L809" s="303"/>
      <c r="M809" s="303"/>
      <c r="N809" s="303"/>
      <c r="O809" s="303"/>
      <c r="P809" s="305"/>
      <c r="Q809" s="305"/>
      <c r="R809" s="303"/>
      <c r="S809" s="303"/>
      <c r="T809" s="303"/>
      <c r="U809" s="303"/>
      <c r="V809" s="303"/>
      <c r="W809" s="303"/>
      <c r="X809" s="303"/>
      <c r="Y809" s="303"/>
    </row>
    <row r="810" spans="1:25" ht="12.75">
      <c r="A810" s="303"/>
      <c r="B810" s="303"/>
      <c r="C810" s="303"/>
      <c r="D810" s="303"/>
      <c r="E810" s="303"/>
      <c r="F810" s="304"/>
      <c r="G810" s="303"/>
      <c r="H810" s="303"/>
      <c r="I810" s="303"/>
      <c r="J810" s="303"/>
      <c r="K810" s="303"/>
      <c r="L810" s="303"/>
      <c r="M810" s="303"/>
      <c r="N810" s="303"/>
      <c r="O810" s="303"/>
      <c r="P810" s="305"/>
      <c r="Q810" s="305"/>
      <c r="R810" s="303"/>
      <c r="S810" s="303"/>
      <c r="T810" s="303"/>
      <c r="U810" s="303"/>
      <c r="V810" s="303"/>
      <c r="W810" s="303"/>
      <c r="X810" s="303"/>
      <c r="Y810" s="303"/>
    </row>
    <row r="811" spans="1:25" ht="12.75">
      <c r="A811" s="303"/>
      <c r="B811" s="303"/>
      <c r="C811" s="303"/>
      <c r="D811" s="303"/>
      <c r="E811" s="303"/>
      <c r="F811" s="304"/>
      <c r="G811" s="303"/>
      <c r="H811" s="303"/>
      <c r="I811" s="303"/>
      <c r="J811" s="303"/>
      <c r="K811" s="303"/>
      <c r="L811" s="303"/>
      <c r="M811" s="303"/>
      <c r="N811" s="303"/>
      <c r="O811" s="303"/>
      <c r="P811" s="305"/>
      <c r="Q811" s="305"/>
      <c r="R811" s="303"/>
      <c r="S811" s="303"/>
      <c r="T811" s="303"/>
      <c r="U811" s="303"/>
      <c r="V811" s="303"/>
      <c r="W811" s="303"/>
      <c r="X811" s="303"/>
      <c r="Y811" s="303"/>
    </row>
    <row r="812" spans="1:25" ht="12.75">
      <c r="A812" s="303"/>
      <c r="B812" s="303"/>
      <c r="C812" s="303"/>
      <c r="D812" s="303"/>
      <c r="E812" s="303"/>
      <c r="F812" s="304"/>
      <c r="G812" s="303"/>
      <c r="H812" s="303"/>
      <c r="I812" s="303"/>
      <c r="J812" s="303"/>
      <c r="K812" s="303"/>
      <c r="L812" s="303"/>
      <c r="M812" s="303"/>
      <c r="N812" s="303"/>
      <c r="O812" s="303"/>
      <c r="P812" s="305"/>
      <c r="Q812" s="305"/>
      <c r="R812" s="303"/>
      <c r="S812" s="303"/>
      <c r="T812" s="303"/>
      <c r="U812" s="303"/>
      <c r="V812" s="303"/>
      <c r="W812" s="303"/>
      <c r="X812" s="303"/>
      <c r="Y812" s="303"/>
    </row>
    <row r="813" spans="1:25" ht="12.75">
      <c r="A813" s="303"/>
      <c r="B813" s="303"/>
      <c r="C813" s="303"/>
      <c r="D813" s="303"/>
      <c r="E813" s="303"/>
      <c r="F813" s="304"/>
      <c r="G813" s="303"/>
      <c r="H813" s="303"/>
      <c r="I813" s="303"/>
      <c r="J813" s="303"/>
      <c r="K813" s="303"/>
      <c r="L813" s="303"/>
      <c r="M813" s="303"/>
      <c r="N813" s="303"/>
      <c r="O813" s="303"/>
      <c r="P813" s="305"/>
      <c r="Q813" s="305"/>
      <c r="R813" s="303"/>
      <c r="S813" s="303"/>
      <c r="T813" s="303"/>
      <c r="U813" s="303"/>
      <c r="V813" s="303"/>
      <c r="W813" s="303"/>
      <c r="X813" s="303"/>
      <c r="Y813" s="303"/>
    </row>
    <row r="814" spans="1:25" ht="12.75">
      <c r="A814" s="303"/>
      <c r="B814" s="303"/>
      <c r="C814" s="303"/>
      <c r="D814" s="303"/>
      <c r="E814" s="303"/>
      <c r="F814" s="304"/>
      <c r="G814" s="303"/>
      <c r="H814" s="303"/>
      <c r="I814" s="303"/>
      <c r="J814" s="303"/>
      <c r="K814" s="303"/>
      <c r="L814" s="303"/>
      <c r="M814" s="303"/>
      <c r="N814" s="303"/>
      <c r="O814" s="303"/>
      <c r="P814" s="305"/>
      <c r="Q814" s="305"/>
      <c r="R814" s="303"/>
      <c r="S814" s="303"/>
      <c r="T814" s="303"/>
      <c r="U814" s="303"/>
      <c r="V814" s="303"/>
      <c r="W814" s="303"/>
      <c r="X814" s="303"/>
      <c r="Y814" s="303"/>
    </row>
    <row r="815" spans="1:25" ht="12.75">
      <c r="A815" s="303"/>
      <c r="B815" s="303"/>
      <c r="C815" s="303"/>
      <c r="D815" s="303"/>
      <c r="E815" s="303"/>
      <c r="F815" s="304"/>
      <c r="G815" s="303"/>
      <c r="H815" s="303"/>
      <c r="I815" s="303"/>
      <c r="J815" s="303"/>
      <c r="K815" s="303"/>
      <c r="L815" s="303"/>
      <c r="M815" s="303"/>
      <c r="N815" s="303"/>
      <c r="O815" s="303"/>
      <c r="P815" s="305"/>
      <c r="Q815" s="305"/>
      <c r="R815" s="303"/>
      <c r="S815" s="303"/>
      <c r="T815" s="303"/>
      <c r="U815" s="303"/>
      <c r="V815" s="303"/>
      <c r="W815" s="303"/>
      <c r="X815" s="303"/>
      <c r="Y815" s="303"/>
    </row>
    <row r="816" spans="1:25" ht="12.75">
      <c r="A816" s="303"/>
      <c r="B816" s="303"/>
      <c r="C816" s="303"/>
      <c r="D816" s="303"/>
      <c r="E816" s="303"/>
      <c r="F816" s="304"/>
      <c r="G816" s="303"/>
      <c r="H816" s="303"/>
      <c r="I816" s="303"/>
      <c r="J816" s="303"/>
      <c r="K816" s="303"/>
      <c r="L816" s="303"/>
      <c r="M816" s="303"/>
      <c r="N816" s="303"/>
      <c r="O816" s="303"/>
      <c r="P816" s="305"/>
      <c r="Q816" s="305"/>
      <c r="R816" s="303"/>
      <c r="S816" s="303"/>
      <c r="T816" s="303"/>
      <c r="U816" s="303"/>
      <c r="V816" s="303"/>
      <c r="W816" s="303"/>
      <c r="X816" s="303"/>
      <c r="Y816" s="303"/>
    </row>
    <row r="817" spans="1:25" ht="12.75">
      <c r="A817" s="303"/>
      <c r="B817" s="303"/>
      <c r="C817" s="303"/>
      <c r="D817" s="303"/>
      <c r="E817" s="303"/>
      <c r="F817" s="304"/>
      <c r="G817" s="303"/>
      <c r="H817" s="303"/>
      <c r="I817" s="303"/>
      <c r="J817" s="303"/>
      <c r="K817" s="303"/>
      <c r="L817" s="303"/>
      <c r="M817" s="303"/>
      <c r="N817" s="303"/>
      <c r="O817" s="303"/>
      <c r="P817" s="305"/>
      <c r="Q817" s="305"/>
      <c r="R817" s="303"/>
      <c r="S817" s="303"/>
      <c r="T817" s="303"/>
      <c r="U817" s="303"/>
      <c r="V817" s="303"/>
      <c r="W817" s="303"/>
      <c r="X817" s="303"/>
      <c r="Y817" s="303"/>
    </row>
    <row r="818" spans="1:25" ht="12.75">
      <c r="A818" s="303"/>
      <c r="B818" s="303"/>
      <c r="C818" s="303"/>
      <c r="D818" s="303"/>
      <c r="E818" s="303"/>
      <c r="F818" s="304"/>
      <c r="G818" s="303"/>
      <c r="H818" s="303"/>
      <c r="I818" s="303"/>
      <c r="J818" s="303"/>
      <c r="K818" s="303"/>
      <c r="L818" s="303"/>
      <c r="M818" s="303"/>
      <c r="N818" s="303"/>
      <c r="O818" s="303"/>
      <c r="P818" s="305"/>
      <c r="Q818" s="305"/>
      <c r="R818" s="303"/>
      <c r="S818" s="303"/>
      <c r="T818" s="303"/>
      <c r="U818" s="303"/>
      <c r="V818" s="303"/>
      <c r="W818" s="303"/>
      <c r="X818" s="303"/>
      <c r="Y818" s="303"/>
    </row>
    <row r="819" spans="1:25" ht="12.75">
      <c r="A819" s="303"/>
      <c r="B819" s="303"/>
      <c r="C819" s="303"/>
      <c r="D819" s="303"/>
      <c r="E819" s="303"/>
      <c r="F819" s="304"/>
      <c r="G819" s="303"/>
      <c r="H819" s="303"/>
      <c r="I819" s="303"/>
      <c r="J819" s="303"/>
      <c r="K819" s="303"/>
      <c r="L819" s="303"/>
      <c r="M819" s="303"/>
      <c r="N819" s="303"/>
      <c r="O819" s="303"/>
      <c r="P819" s="305"/>
      <c r="Q819" s="305"/>
      <c r="R819" s="303"/>
      <c r="S819" s="303"/>
      <c r="T819" s="303"/>
      <c r="U819" s="303"/>
      <c r="V819" s="303"/>
      <c r="W819" s="303"/>
      <c r="X819" s="303"/>
      <c r="Y819" s="303"/>
    </row>
    <row r="820" spans="1:25" ht="12.75">
      <c r="A820" s="303"/>
      <c r="B820" s="303"/>
      <c r="C820" s="303"/>
      <c r="D820" s="303"/>
      <c r="E820" s="303"/>
      <c r="F820" s="304"/>
      <c r="G820" s="303"/>
      <c r="H820" s="303"/>
      <c r="I820" s="303"/>
      <c r="J820" s="303"/>
      <c r="K820" s="303"/>
      <c r="L820" s="303"/>
      <c r="M820" s="303"/>
      <c r="N820" s="303"/>
      <c r="O820" s="303"/>
      <c r="P820" s="305"/>
      <c r="Q820" s="305"/>
      <c r="R820" s="303"/>
      <c r="S820" s="303"/>
      <c r="T820" s="303"/>
      <c r="U820" s="303"/>
      <c r="V820" s="303"/>
      <c r="W820" s="303"/>
      <c r="X820" s="303"/>
      <c r="Y820" s="303"/>
    </row>
    <row r="821" spans="1:25" ht="12.75">
      <c r="A821" s="303"/>
      <c r="B821" s="303"/>
      <c r="C821" s="303"/>
      <c r="D821" s="303"/>
      <c r="E821" s="303"/>
      <c r="F821" s="304"/>
      <c r="G821" s="303"/>
      <c r="H821" s="303"/>
      <c r="I821" s="303"/>
      <c r="J821" s="303"/>
      <c r="K821" s="303"/>
      <c r="L821" s="303"/>
      <c r="M821" s="303"/>
      <c r="N821" s="303"/>
      <c r="O821" s="303"/>
      <c r="P821" s="305"/>
      <c r="Q821" s="305"/>
      <c r="R821" s="303"/>
      <c r="S821" s="303"/>
      <c r="T821" s="303"/>
      <c r="U821" s="303"/>
      <c r="V821" s="303"/>
      <c r="W821" s="303"/>
      <c r="X821" s="303"/>
      <c r="Y821" s="303"/>
    </row>
    <row r="822" spans="1:25" ht="12.75">
      <c r="A822" s="303"/>
      <c r="B822" s="303"/>
      <c r="C822" s="303"/>
      <c r="D822" s="303"/>
      <c r="E822" s="303"/>
      <c r="F822" s="304"/>
      <c r="G822" s="303"/>
      <c r="H822" s="303"/>
      <c r="I822" s="303"/>
      <c r="J822" s="303"/>
      <c r="K822" s="303"/>
      <c r="L822" s="303"/>
      <c r="M822" s="303"/>
      <c r="N822" s="303"/>
      <c r="O822" s="303"/>
      <c r="P822" s="305"/>
      <c r="Q822" s="305"/>
      <c r="R822" s="303"/>
      <c r="S822" s="303"/>
      <c r="T822" s="303"/>
      <c r="U822" s="303"/>
      <c r="V822" s="303"/>
      <c r="W822" s="303"/>
      <c r="X822" s="303"/>
      <c r="Y822" s="303"/>
    </row>
    <row r="823" spans="1:25" ht="12.75">
      <c r="A823" s="303"/>
      <c r="B823" s="303"/>
      <c r="C823" s="303"/>
      <c r="D823" s="303"/>
      <c r="E823" s="303"/>
      <c r="F823" s="304"/>
      <c r="G823" s="303"/>
      <c r="H823" s="303"/>
      <c r="I823" s="303"/>
      <c r="J823" s="303"/>
      <c r="K823" s="303"/>
      <c r="L823" s="303"/>
      <c r="M823" s="303"/>
      <c r="N823" s="303"/>
      <c r="O823" s="303"/>
      <c r="P823" s="305"/>
      <c r="Q823" s="305"/>
      <c r="R823" s="303"/>
      <c r="S823" s="303"/>
      <c r="T823" s="303"/>
      <c r="U823" s="303"/>
      <c r="V823" s="303"/>
      <c r="W823" s="303"/>
      <c r="X823" s="303"/>
      <c r="Y823" s="303"/>
    </row>
    <row r="824" spans="1:25" ht="12.75">
      <c r="A824" s="303"/>
      <c r="B824" s="303"/>
      <c r="C824" s="303"/>
      <c r="D824" s="303"/>
      <c r="E824" s="303"/>
      <c r="F824" s="304"/>
      <c r="G824" s="303"/>
      <c r="H824" s="303"/>
      <c r="I824" s="303"/>
      <c r="J824" s="303"/>
      <c r="K824" s="303"/>
      <c r="L824" s="303"/>
      <c r="M824" s="303"/>
      <c r="N824" s="303"/>
      <c r="O824" s="303"/>
      <c r="P824" s="305"/>
      <c r="Q824" s="305"/>
      <c r="R824" s="303"/>
      <c r="S824" s="303"/>
      <c r="T824" s="303"/>
      <c r="U824" s="303"/>
      <c r="V824" s="303"/>
      <c r="W824" s="303"/>
      <c r="X824" s="303"/>
      <c r="Y824" s="303"/>
    </row>
    <row r="825" spans="1:25" ht="12.75">
      <c r="A825" s="303"/>
      <c r="B825" s="303"/>
      <c r="C825" s="303"/>
      <c r="D825" s="303"/>
      <c r="E825" s="303"/>
      <c r="F825" s="304"/>
      <c r="G825" s="303"/>
      <c r="H825" s="303"/>
      <c r="I825" s="303"/>
      <c r="J825" s="303"/>
      <c r="K825" s="303"/>
      <c r="L825" s="303"/>
      <c r="M825" s="303"/>
      <c r="N825" s="303"/>
      <c r="O825" s="303"/>
      <c r="P825" s="305"/>
      <c r="Q825" s="305"/>
      <c r="R825" s="303"/>
      <c r="S825" s="303"/>
      <c r="T825" s="303"/>
      <c r="U825" s="303"/>
      <c r="V825" s="303"/>
      <c r="W825" s="303"/>
      <c r="X825" s="303"/>
      <c r="Y825" s="303"/>
    </row>
    <row r="826" spans="1:25" ht="12.75">
      <c r="A826" s="303"/>
      <c r="B826" s="303"/>
      <c r="C826" s="303"/>
      <c r="D826" s="303"/>
      <c r="E826" s="303"/>
      <c r="F826" s="304"/>
      <c r="G826" s="303"/>
      <c r="H826" s="303"/>
      <c r="I826" s="303"/>
      <c r="J826" s="303"/>
      <c r="K826" s="303"/>
      <c r="L826" s="303"/>
      <c r="M826" s="303"/>
      <c r="N826" s="303"/>
      <c r="O826" s="303"/>
      <c r="P826" s="305"/>
      <c r="Q826" s="305"/>
      <c r="R826" s="303"/>
      <c r="S826" s="303"/>
      <c r="T826" s="303"/>
      <c r="U826" s="303"/>
      <c r="V826" s="303"/>
      <c r="W826" s="303"/>
      <c r="X826" s="303"/>
      <c r="Y826" s="303"/>
    </row>
    <row r="827" spans="1:25" ht="12.75">
      <c r="A827" s="303"/>
      <c r="B827" s="303"/>
      <c r="C827" s="303"/>
      <c r="D827" s="303"/>
      <c r="E827" s="303"/>
      <c r="F827" s="304"/>
      <c r="G827" s="303"/>
      <c r="H827" s="303"/>
      <c r="I827" s="303"/>
      <c r="J827" s="303"/>
      <c r="K827" s="303"/>
      <c r="L827" s="303"/>
      <c r="M827" s="303"/>
      <c r="N827" s="303"/>
      <c r="O827" s="303"/>
      <c r="P827" s="305"/>
      <c r="Q827" s="305"/>
      <c r="R827" s="303"/>
      <c r="S827" s="303"/>
      <c r="T827" s="303"/>
      <c r="U827" s="303"/>
      <c r="V827" s="303"/>
      <c r="W827" s="303"/>
      <c r="X827" s="303"/>
      <c r="Y827" s="303"/>
    </row>
    <row r="828" spans="1:25" ht="12.75">
      <c r="A828" s="303"/>
      <c r="B828" s="303"/>
      <c r="C828" s="303"/>
      <c r="D828" s="303"/>
      <c r="E828" s="303"/>
      <c r="F828" s="304"/>
      <c r="G828" s="303"/>
      <c r="H828" s="303"/>
      <c r="I828" s="303"/>
      <c r="J828" s="303"/>
      <c r="K828" s="303"/>
      <c r="L828" s="303"/>
      <c r="M828" s="303"/>
      <c r="N828" s="303"/>
      <c r="O828" s="303"/>
      <c r="P828" s="305"/>
      <c r="Q828" s="305"/>
      <c r="R828" s="303"/>
      <c r="S828" s="303"/>
      <c r="T828" s="303"/>
      <c r="U828" s="303"/>
      <c r="V828" s="303"/>
      <c r="W828" s="303"/>
      <c r="X828" s="303"/>
      <c r="Y828" s="303"/>
    </row>
    <row r="829" spans="1:25" ht="12.75">
      <c r="A829" s="303"/>
      <c r="B829" s="303"/>
      <c r="C829" s="303"/>
      <c r="D829" s="303"/>
      <c r="E829" s="303"/>
      <c r="F829" s="304"/>
      <c r="G829" s="303"/>
      <c r="H829" s="303"/>
      <c r="I829" s="303"/>
      <c r="J829" s="303"/>
      <c r="K829" s="303"/>
      <c r="L829" s="303"/>
      <c r="M829" s="303"/>
      <c r="N829" s="303"/>
      <c r="O829" s="303"/>
      <c r="P829" s="305"/>
      <c r="Q829" s="305"/>
      <c r="R829" s="303"/>
      <c r="S829" s="303"/>
      <c r="T829" s="303"/>
      <c r="U829" s="303"/>
      <c r="V829" s="303"/>
      <c r="W829" s="303"/>
      <c r="X829" s="303"/>
      <c r="Y829" s="303"/>
    </row>
    <row r="830" spans="1:25" ht="12.75">
      <c r="A830" s="303"/>
      <c r="B830" s="303"/>
      <c r="C830" s="303"/>
      <c r="D830" s="303"/>
      <c r="E830" s="303"/>
      <c r="F830" s="304"/>
      <c r="G830" s="303"/>
      <c r="H830" s="303"/>
      <c r="I830" s="303"/>
      <c r="J830" s="303"/>
      <c r="K830" s="303"/>
      <c r="L830" s="303"/>
      <c r="M830" s="303"/>
      <c r="N830" s="303"/>
      <c r="O830" s="303"/>
      <c r="P830" s="305"/>
      <c r="Q830" s="305"/>
      <c r="R830" s="303"/>
      <c r="S830" s="303"/>
      <c r="T830" s="303"/>
      <c r="U830" s="303"/>
      <c r="V830" s="303"/>
      <c r="W830" s="303"/>
      <c r="X830" s="303"/>
      <c r="Y830" s="303"/>
    </row>
    <row r="831" spans="1:25" ht="12.75">
      <c r="A831" s="303"/>
      <c r="B831" s="303"/>
      <c r="C831" s="303"/>
      <c r="D831" s="303"/>
      <c r="E831" s="303"/>
      <c r="F831" s="304"/>
      <c r="G831" s="303"/>
      <c r="H831" s="303"/>
      <c r="I831" s="303"/>
      <c r="J831" s="303"/>
      <c r="K831" s="303"/>
      <c r="L831" s="303"/>
      <c r="M831" s="303"/>
      <c r="N831" s="303"/>
      <c r="O831" s="303"/>
      <c r="P831" s="305"/>
      <c r="Q831" s="305"/>
      <c r="R831" s="303"/>
      <c r="S831" s="303"/>
      <c r="T831" s="303"/>
      <c r="U831" s="303"/>
      <c r="V831" s="303"/>
      <c r="W831" s="303"/>
      <c r="X831" s="303"/>
      <c r="Y831" s="303"/>
    </row>
    <row r="832" spans="1:25" ht="12.75">
      <c r="A832" s="303"/>
      <c r="B832" s="303"/>
      <c r="C832" s="303"/>
      <c r="D832" s="303"/>
      <c r="E832" s="303"/>
      <c r="F832" s="304"/>
      <c r="G832" s="303"/>
      <c r="H832" s="303"/>
      <c r="I832" s="303"/>
      <c r="J832" s="303"/>
      <c r="K832" s="303"/>
      <c r="L832" s="303"/>
      <c r="M832" s="303"/>
      <c r="N832" s="303"/>
      <c r="O832" s="303"/>
      <c r="P832" s="305"/>
      <c r="Q832" s="305"/>
      <c r="R832" s="303"/>
      <c r="S832" s="303"/>
      <c r="T832" s="303"/>
      <c r="U832" s="303"/>
      <c r="V832" s="303"/>
      <c r="W832" s="303"/>
      <c r="X832" s="303"/>
      <c r="Y832" s="303"/>
    </row>
    <row r="833" spans="1:25" ht="12.75">
      <c r="A833" s="303"/>
      <c r="B833" s="303"/>
      <c r="C833" s="303"/>
      <c r="D833" s="303"/>
      <c r="E833" s="303"/>
      <c r="F833" s="304"/>
      <c r="G833" s="303"/>
      <c r="H833" s="303"/>
      <c r="I833" s="303"/>
      <c r="J833" s="303"/>
      <c r="K833" s="303"/>
      <c r="L833" s="303"/>
      <c r="M833" s="303"/>
      <c r="N833" s="303"/>
      <c r="O833" s="303"/>
      <c r="P833" s="305"/>
      <c r="Q833" s="305"/>
      <c r="R833" s="303"/>
      <c r="S833" s="303"/>
      <c r="T833" s="303"/>
      <c r="U833" s="303"/>
      <c r="V833" s="303"/>
      <c r="W833" s="303"/>
      <c r="X833" s="303"/>
      <c r="Y833" s="303"/>
    </row>
    <row r="834" spans="1:25" ht="12.75">
      <c r="A834" s="303"/>
      <c r="B834" s="303"/>
      <c r="C834" s="303"/>
      <c r="D834" s="303"/>
      <c r="E834" s="303"/>
      <c r="F834" s="304"/>
      <c r="G834" s="303"/>
      <c r="H834" s="303"/>
      <c r="I834" s="303"/>
      <c r="J834" s="303"/>
      <c r="K834" s="303"/>
      <c r="L834" s="303"/>
      <c r="M834" s="303"/>
      <c r="N834" s="303"/>
      <c r="O834" s="303"/>
      <c r="P834" s="305"/>
      <c r="Q834" s="305"/>
      <c r="R834" s="303"/>
      <c r="S834" s="303"/>
      <c r="T834" s="303"/>
      <c r="U834" s="303"/>
      <c r="V834" s="303"/>
      <c r="W834" s="303"/>
      <c r="X834" s="303"/>
      <c r="Y834" s="303"/>
    </row>
    <row r="835" spans="1:25" ht="12.75">
      <c r="A835" s="303"/>
      <c r="B835" s="303"/>
      <c r="C835" s="303"/>
      <c r="D835" s="303"/>
      <c r="E835" s="303"/>
      <c r="F835" s="304"/>
      <c r="G835" s="303"/>
      <c r="H835" s="303"/>
      <c r="I835" s="303"/>
      <c r="J835" s="303"/>
      <c r="K835" s="303"/>
      <c r="L835" s="303"/>
      <c r="M835" s="303"/>
      <c r="N835" s="303"/>
      <c r="O835" s="303"/>
      <c r="P835" s="305"/>
      <c r="Q835" s="305"/>
      <c r="R835" s="303"/>
      <c r="S835" s="303"/>
      <c r="T835" s="303"/>
      <c r="U835" s="303"/>
      <c r="V835" s="303"/>
      <c r="W835" s="303"/>
      <c r="X835" s="303"/>
      <c r="Y835" s="303"/>
    </row>
    <row r="836" spans="1:25" ht="12.75">
      <c r="A836" s="303"/>
      <c r="B836" s="303"/>
      <c r="C836" s="303"/>
      <c r="D836" s="303"/>
      <c r="E836" s="303"/>
      <c r="F836" s="304"/>
      <c r="G836" s="303"/>
      <c r="H836" s="303"/>
      <c r="I836" s="303"/>
      <c r="J836" s="303"/>
      <c r="K836" s="303"/>
      <c r="L836" s="303"/>
      <c r="M836" s="303"/>
      <c r="N836" s="303"/>
      <c r="O836" s="303"/>
      <c r="P836" s="305"/>
      <c r="Q836" s="305"/>
      <c r="R836" s="303"/>
      <c r="S836" s="303"/>
      <c r="T836" s="303"/>
      <c r="U836" s="303"/>
      <c r="V836" s="303"/>
      <c r="W836" s="303"/>
      <c r="X836" s="303"/>
      <c r="Y836" s="303"/>
    </row>
    <row r="837" spans="1:25" ht="12.75">
      <c r="A837" s="303"/>
      <c r="B837" s="303"/>
      <c r="C837" s="303"/>
      <c r="D837" s="303"/>
      <c r="E837" s="303"/>
      <c r="F837" s="304"/>
      <c r="G837" s="303"/>
      <c r="H837" s="303"/>
      <c r="I837" s="303"/>
      <c r="J837" s="303"/>
      <c r="K837" s="303"/>
      <c r="L837" s="303"/>
      <c r="M837" s="303"/>
      <c r="N837" s="303"/>
      <c r="O837" s="303"/>
      <c r="P837" s="305"/>
      <c r="Q837" s="305"/>
      <c r="R837" s="303"/>
      <c r="S837" s="303"/>
      <c r="T837" s="303"/>
      <c r="U837" s="303"/>
      <c r="V837" s="303"/>
      <c r="W837" s="303"/>
      <c r="X837" s="303"/>
      <c r="Y837" s="303"/>
    </row>
    <row r="838" spans="1:25" ht="12.75">
      <c r="A838" s="303"/>
      <c r="B838" s="303"/>
      <c r="C838" s="303"/>
      <c r="D838" s="303"/>
      <c r="E838" s="303"/>
      <c r="F838" s="304"/>
      <c r="G838" s="303"/>
      <c r="H838" s="303"/>
      <c r="I838" s="303"/>
      <c r="J838" s="303"/>
      <c r="K838" s="303"/>
      <c r="L838" s="303"/>
      <c r="M838" s="303"/>
      <c r="N838" s="303"/>
      <c r="O838" s="303"/>
      <c r="P838" s="305"/>
      <c r="Q838" s="305"/>
      <c r="R838" s="303"/>
      <c r="S838" s="303"/>
      <c r="T838" s="303"/>
      <c r="U838" s="303"/>
      <c r="V838" s="303"/>
      <c r="W838" s="303"/>
      <c r="X838" s="303"/>
      <c r="Y838" s="303"/>
    </row>
    <row r="839" spans="1:25" ht="12.75">
      <c r="A839" s="303"/>
      <c r="B839" s="303"/>
      <c r="C839" s="303"/>
      <c r="D839" s="303"/>
      <c r="E839" s="303"/>
      <c r="F839" s="304"/>
      <c r="G839" s="303"/>
      <c r="H839" s="303"/>
      <c r="I839" s="303"/>
      <c r="J839" s="303"/>
      <c r="K839" s="303"/>
      <c r="L839" s="303"/>
      <c r="M839" s="303"/>
      <c r="N839" s="303"/>
      <c r="O839" s="303"/>
      <c r="P839" s="305"/>
      <c r="Q839" s="305"/>
      <c r="R839" s="303"/>
      <c r="S839" s="303"/>
      <c r="T839" s="303"/>
      <c r="U839" s="303"/>
      <c r="V839" s="303"/>
      <c r="W839" s="303"/>
      <c r="X839" s="303"/>
      <c r="Y839" s="303"/>
    </row>
    <row r="840" spans="1:25" ht="12.75">
      <c r="A840" s="303"/>
      <c r="B840" s="303"/>
      <c r="C840" s="303"/>
      <c r="D840" s="303"/>
      <c r="E840" s="303"/>
      <c r="F840" s="304"/>
      <c r="G840" s="303"/>
      <c r="H840" s="303"/>
      <c r="I840" s="303"/>
      <c r="J840" s="303"/>
      <c r="K840" s="303"/>
      <c r="L840" s="303"/>
      <c r="M840" s="303"/>
      <c r="N840" s="303"/>
      <c r="O840" s="303"/>
      <c r="P840" s="305"/>
      <c r="Q840" s="305"/>
      <c r="R840" s="303"/>
      <c r="S840" s="303"/>
      <c r="T840" s="303"/>
      <c r="U840" s="303"/>
      <c r="V840" s="303"/>
      <c r="W840" s="303"/>
      <c r="X840" s="303"/>
      <c r="Y840" s="303"/>
    </row>
    <row r="841" spans="1:25" ht="12.75">
      <c r="A841" s="303"/>
      <c r="B841" s="303"/>
      <c r="C841" s="303"/>
      <c r="D841" s="303"/>
      <c r="E841" s="303"/>
      <c r="F841" s="304"/>
      <c r="G841" s="303"/>
      <c r="H841" s="303"/>
      <c r="I841" s="303"/>
      <c r="J841" s="303"/>
      <c r="K841" s="303"/>
      <c r="L841" s="303"/>
      <c r="M841" s="303"/>
      <c r="N841" s="303"/>
      <c r="O841" s="303"/>
      <c r="P841" s="305"/>
      <c r="Q841" s="305"/>
      <c r="R841" s="303"/>
      <c r="S841" s="303"/>
      <c r="T841" s="303"/>
      <c r="U841" s="303"/>
      <c r="V841" s="303"/>
      <c r="W841" s="303"/>
      <c r="X841" s="303"/>
      <c r="Y841" s="303"/>
    </row>
    <row r="842" spans="1:25" ht="12.75">
      <c r="A842" s="303"/>
      <c r="B842" s="303"/>
      <c r="C842" s="303"/>
      <c r="D842" s="303"/>
      <c r="E842" s="303"/>
      <c r="F842" s="304"/>
      <c r="G842" s="303"/>
      <c r="H842" s="303"/>
      <c r="I842" s="303"/>
      <c r="J842" s="303"/>
      <c r="K842" s="303"/>
      <c r="L842" s="303"/>
      <c r="M842" s="303"/>
      <c r="N842" s="303"/>
      <c r="O842" s="303"/>
      <c r="P842" s="305"/>
      <c r="Q842" s="305"/>
      <c r="R842" s="303"/>
      <c r="S842" s="303"/>
      <c r="T842" s="303"/>
      <c r="U842" s="303"/>
      <c r="V842" s="303"/>
      <c r="W842" s="303"/>
      <c r="X842" s="303"/>
      <c r="Y842" s="303"/>
    </row>
    <row r="843" spans="1:25" ht="12.75">
      <c r="A843" s="303"/>
      <c r="B843" s="303"/>
      <c r="C843" s="303"/>
      <c r="D843" s="303"/>
      <c r="E843" s="303"/>
      <c r="F843" s="304"/>
      <c r="G843" s="303"/>
      <c r="H843" s="303"/>
      <c r="I843" s="303"/>
      <c r="J843" s="303"/>
      <c r="K843" s="303"/>
      <c r="L843" s="303"/>
      <c r="M843" s="303"/>
      <c r="N843" s="303"/>
      <c r="O843" s="303"/>
      <c r="P843" s="305"/>
      <c r="Q843" s="305"/>
      <c r="R843" s="303"/>
      <c r="S843" s="303"/>
      <c r="T843" s="303"/>
      <c r="U843" s="303"/>
      <c r="V843" s="303"/>
      <c r="W843" s="303"/>
      <c r="X843" s="303"/>
      <c r="Y843" s="303"/>
    </row>
    <row r="844" spans="1:25" ht="12.75">
      <c r="A844" s="303"/>
      <c r="B844" s="303"/>
      <c r="C844" s="303"/>
      <c r="D844" s="303"/>
      <c r="E844" s="303"/>
      <c r="F844" s="304"/>
      <c r="G844" s="303"/>
      <c r="H844" s="303"/>
      <c r="I844" s="303"/>
      <c r="J844" s="303"/>
      <c r="K844" s="303"/>
      <c r="L844" s="303"/>
      <c r="M844" s="303"/>
      <c r="N844" s="303"/>
      <c r="O844" s="303"/>
      <c r="P844" s="305"/>
      <c r="Q844" s="305"/>
      <c r="R844" s="303"/>
      <c r="S844" s="303"/>
      <c r="T844" s="303"/>
      <c r="U844" s="303"/>
      <c r="V844" s="303"/>
      <c r="W844" s="303"/>
      <c r="X844" s="303"/>
      <c r="Y844" s="303"/>
    </row>
    <row r="845" spans="1:25" ht="12.75">
      <c r="A845" s="303"/>
      <c r="B845" s="303"/>
      <c r="C845" s="303"/>
      <c r="D845" s="303"/>
      <c r="E845" s="303"/>
      <c r="F845" s="304"/>
      <c r="G845" s="303"/>
      <c r="H845" s="303"/>
      <c r="I845" s="303"/>
      <c r="J845" s="303"/>
      <c r="K845" s="303"/>
      <c r="L845" s="303"/>
      <c r="M845" s="303"/>
      <c r="N845" s="303"/>
      <c r="O845" s="303"/>
      <c r="P845" s="305"/>
      <c r="Q845" s="305"/>
      <c r="R845" s="303"/>
      <c r="S845" s="303"/>
      <c r="T845" s="303"/>
      <c r="U845" s="303"/>
      <c r="V845" s="303"/>
      <c r="W845" s="303"/>
      <c r="X845" s="303"/>
      <c r="Y845" s="303"/>
    </row>
    <row r="846" spans="1:25" ht="12.75">
      <c r="A846" s="303"/>
      <c r="B846" s="303"/>
      <c r="C846" s="303"/>
      <c r="D846" s="303"/>
      <c r="E846" s="303"/>
      <c r="F846" s="304"/>
      <c r="G846" s="303"/>
      <c r="H846" s="303"/>
      <c r="I846" s="303"/>
      <c r="J846" s="303"/>
      <c r="K846" s="303"/>
      <c r="L846" s="303"/>
      <c r="M846" s="303"/>
      <c r="N846" s="303"/>
      <c r="O846" s="303"/>
      <c r="P846" s="305"/>
      <c r="Q846" s="305"/>
      <c r="R846" s="303"/>
      <c r="S846" s="303"/>
      <c r="T846" s="303"/>
      <c r="U846" s="303"/>
      <c r="V846" s="303"/>
      <c r="W846" s="303"/>
      <c r="X846" s="303"/>
      <c r="Y846" s="303"/>
    </row>
    <row r="847" spans="1:25" ht="12.75">
      <c r="A847" s="303"/>
      <c r="B847" s="303"/>
      <c r="C847" s="303"/>
      <c r="D847" s="303"/>
      <c r="E847" s="303"/>
      <c r="F847" s="304"/>
      <c r="G847" s="303"/>
      <c r="H847" s="303"/>
      <c r="I847" s="303"/>
      <c r="J847" s="303"/>
      <c r="K847" s="303"/>
      <c r="L847" s="303"/>
      <c r="M847" s="303"/>
      <c r="N847" s="303"/>
      <c r="O847" s="303"/>
      <c r="P847" s="305"/>
      <c r="Q847" s="305"/>
      <c r="R847" s="303"/>
      <c r="S847" s="303"/>
      <c r="T847" s="303"/>
      <c r="U847" s="303"/>
      <c r="V847" s="303"/>
      <c r="W847" s="303"/>
      <c r="X847" s="303"/>
      <c r="Y847" s="303"/>
    </row>
    <row r="848" spans="1:25" ht="12.75">
      <c r="A848" s="303"/>
      <c r="B848" s="303"/>
      <c r="C848" s="303"/>
      <c r="D848" s="303"/>
      <c r="E848" s="303"/>
      <c r="F848" s="304"/>
      <c r="G848" s="303"/>
      <c r="H848" s="303"/>
      <c r="I848" s="303"/>
      <c r="J848" s="303"/>
      <c r="K848" s="303"/>
      <c r="L848" s="303"/>
      <c r="M848" s="303"/>
      <c r="N848" s="303"/>
      <c r="O848" s="303"/>
      <c r="P848" s="305"/>
      <c r="Q848" s="305"/>
      <c r="R848" s="303"/>
      <c r="S848" s="303"/>
      <c r="T848" s="303"/>
      <c r="U848" s="303"/>
      <c r="V848" s="303"/>
      <c r="W848" s="303"/>
      <c r="X848" s="303"/>
      <c r="Y848" s="303"/>
    </row>
    <row r="849" spans="1:25" ht="12.75">
      <c r="A849" s="303"/>
      <c r="B849" s="303"/>
      <c r="C849" s="303"/>
      <c r="D849" s="303"/>
      <c r="E849" s="303"/>
      <c r="F849" s="304"/>
      <c r="G849" s="303"/>
      <c r="H849" s="303"/>
      <c r="I849" s="303"/>
      <c r="J849" s="303"/>
      <c r="K849" s="303"/>
      <c r="L849" s="303"/>
      <c r="M849" s="303"/>
      <c r="N849" s="303"/>
      <c r="O849" s="303"/>
      <c r="P849" s="305"/>
      <c r="Q849" s="305"/>
      <c r="R849" s="303"/>
      <c r="S849" s="303"/>
      <c r="T849" s="303"/>
      <c r="U849" s="303"/>
      <c r="V849" s="303"/>
      <c r="W849" s="303"/>
      <c r="X849" s="303"/>
      <c r="Y849" s="303"/>
    </row>
    <row r="850" spans="1:25" ht="12.75">
      <c r="A850" s="303"/>
      <c r="B850" s="303"/>
      <c r="C850" s="303"/>
      <c r="D850" s="303"/>
      <c r="E850" s="303"/>
      <c r="F850" s="304"/>
      <c r="G850" s="303"/>
      <c r="H850" s="303"/>
      <c r="I850" s="303"/>
      <c r="J850" s="303"/>
      <c r="K850" s="303"/>
      <c r="L850" s="303"/>
      <c r="M850" s="303"/>
      <c r="N850" s="303"/>
      <c r="O850" s="303"/>
      <c r="P850" s="305"/>
      <c r="Q850" s="305"/>
      <c r="R850" s="303"/>
      <c r="S850" s="303"/>
      <c r="T850" s="303"/>
      <c r="U850" s="303"/>
      <c r="V850" s="303"/>
      <c r="W850" s="303"/>
      <c r="X850" s="303"/>
      <c r="Y850" s="303"/>
    </row>
    <row r="851" spans="1:25" ht="12.75">
      <c r="A851" s="303"/>
      <c r="B851" s="303"/>
      <c r="C851" s="303"/>
      <c r="D851" s="303"/>
      <c r="E851" s="303"/>
      <c r="F851" s="304"/>
      <c r="G851" s="303"/>
      <c r="H851" s="303"/>
      <c r="I851" s="303"/>
      <c r="J851" s="303"/>
      <c r="K851" s="303"/>
      <c r="L851" s="303"/>
      <c r="M851" s="303"/>
      <c r="N851" s="303"/>
      <c r="O851" s="303"/>
      <c r="P851" s="305"/>
      <c r="Q851" s="305"/>
      <c r="R851" s="303"/>
      <c r="S851" s="303"/>
      <c r="T851" s="303"/>
      <c r="U851" s="303"/>
      <c r="V851" s="303"/>
      <c r="W851" s="303"/>
      <c r="X851" s="303"/>
      <c r="Y851" s="303"/>
    </row>
    <row r="852" spans="1:25" ht="12.75">
      <c r="A852" s="303"/>
      <c r="B852" s="303"/>
      <c r="C852" s="303"/>
      <c r="D852" s="303"/>
      <c r="E852" s="303"/>
      <c r="F852" s="304"/>
      <c r="G852" s="303"/>
      <c r="H852" s="303"/>
      <c r="I852" s="303"/>
      <c r="J852" s="303"/>
      <c r="K852" s="303"/>
      <c r="L852" s="303"/>
      <c r="M852" s="303"/>
      <c r="N852" s="303"/>
      <c r="O852" s="303"/>
      <c r="P852" s="305"/>
      <c r="Q852" s="305"/>
      <c r="R852" s="303"/>
      <c r="S852" s="303"/>
      <c r="T852" s="303"/>
      <c r="U852" s="303"/>
      <c r="V852" s="303"/>
      <c r="W852" s="303"/>
      <c r="X852" s="303"/>
      <c r="Y852" s="303"/>
    </row>
    <row r="853" spans="1:25" ht="12.75">
      <c r="A853" s="303"/>
      <c r="B853" s="303"/>
      <c r="C853" s="303"/>
      <c r="D853" s="303"/>
      <c r="E853" s="303"/>
      <c r="F853" s="304"/>
      <c r="G853" s="303"/>
      <c r="H853" s="303"/>
      <c r="I853" s="303"/>
      <c r="J853" s="303"/>
      <c r="K853" s="303"/>
      <c r="L853" s="303"/>
      <c r="M853" s="303"/>
      <c r="N853" s="303"/>
      <c r="O853" s="303"/>
      <c r="P853" s="305"/>
      <c r="Q853" s="305"/>
      <c r="R853" s="303"/>
      <c r="S853" s="303"/>
      <c r="T853" s="303"/>
      <c r="U853" s="303"/>
      <c r="V853" s="303"/>
      <c r="W853" s="303"/>
      <c r="X853" s="303"/>
      <c r="Y853" s="303"/>
    </row>
    <row r="854" spans="1:25" ht="12.75">
      <c r="A854" s="303"/>
      <c r="B854" s="303"/>
      <c r="C854" s="303"/>
      <c r="D854" s="303"/>
      <c r="E854" s="303"/>
      <c r="F854" s="304"/>
      <c r="G854" s="303"/>
      <c r="H854" s="303"/>
      <c r="I854" s="303"/>
      <c r="J854" s="303"/>
      <c r="K854" s="303"/>
      <c r="L854" s="303"/>
      <c r="M854" s="303"/>
      <c r="N854" s="303"/>
      <c r="O854" s="303"/>
      <c r="P854" s="305"/>
      <c r="Q854" s="305"/>
      <c r="R854" s="303"/>
      <c r="S854" s="303"/>
      <c r="T854" s="303"/>
      <c r="U854" s="303"/>
      <c r="V854" s="303"/>
      <c r="W854" s="303"/>
      <c r="X854" s="303"/>
      <c r="Y854" s="303"/>
    </row>
    <row r="855" spans="1:25" ht="12.75">
      <c r="A855" s="303"/>
      <c r="B855" s="303"/>
      <c r="C855" s="303"/>
      <c r="D855" s="303"/>
      <c r="E855" s="303"/>
      <c r="F855" s="304"/>
      <c r="G855" s="303"/>
      <c r="H855" s="303"/>
      <c r="I855" s="303"/>
      <c r="J855" s="303"/>
      <c r="K855" s="303"/>
      <c r="L855" s="303"/>
      <c r="M855" s="303"/>
      <c r="N855" s="303"/>
      <c r="O855" s="303"/>
      <c r="P855" s="305"/>
      <c r="Q855" s="305"/>
      <c r="R855" s="303"/>
      <c r="S855" s="303"/>
      <c r="T855" s="303"/>
      <c r="U855" s="303"/>
      <c r="V855" s="303"/>
      <c r="W855" s="303"/>
      <c r="X855" s="303"/>
      <c r="Y855" s="303"/>
    </row>
    <row r="856" spans="1:25" ht="12.75">
      <c r="A856" s="303"/>
      <c r="B856" s="303"/>
      <c r="C856" s="303"/>
      <c r="D856" s="303"/>
      <c r="E856" s="303"/>
      <c r="F856" s="304"/>
      <c r="G856" s="303"/>
      <c r="H856" s="303"/>
      <c r="I856" s="303"/>
      <c r="J856" s="303"/>
      <c r="K856" s="303"/>
      <c r="L856" s="303"/>
      <c r="M856" s="303"/>
      <c r="N856" s="303"/>
      <c r="O856" s="303"/>
      <c r="P856" s="305"/>
      <c r="Q856" s="305"/>
      <c r="R856" s="303"/>
      <c r="S856" s="303"/>
      <c r="T856" s="303"/>
      <c r="U856" s="303"/>
      <c r="V856" s="303"/>
      <c r="W856" s="303"/>
      <c r="X856" s="303"/>
      <c r="Y856" s="303"/>
    </row>
    <row r="857" spans="1:25" ht="12.75">
      <c r="A857" s="303"/>
      <c r="B857" s="303"/>
      <c r="C857" s="303"/>
      <c r="D857" s="303"/>
      <c r="E857" s="303"/>
      <c r="F857" s="304"/>
      <c r="G857" s="303"/>
      <c r="H857" s="303"/>
      <c r="I857" s="303"/>
      <c r="J857" s="303"/>
      <c r="K857" s="303"/>
      <c r="L857" s="303"/>
      <c r="M857" s="303"/>
      <c r="N857" s="303"/>
      <c r="O857" s="303"/>
      <c r="P857" s="305"/>
      <c r="Q857" s="305"/>
      <c r="R857" s="303"/>
      <c r="S857" s="303"/>
      <c r="T857" s="303"/>
      <c r="U857" s="303"/>
      <c r="V857" s="303"/>
      <c r="W857" s="303"/>
      <c r="X857" s="303"/>
      <c r="Y857" s="303"/>
    </row>
    <row r="858" spans="1:25" ht="12.75">
      <c r="A858" s="303"/>
      <c r="B858" s="303"/>
      <c r="C858" s="303"/>
      <c r="D858" s="303"/>
      <c r="E858" s="303"/>
      <c r="F858" s="304"/>
      <c r="G858" s="303"/>
      <c r="H858" s="303"/>
      <c r="I858" s="303"/>
      <c r="J858" s="303"/>
      <c r="K858" s="303"/>
      <c r="L858" s="303"/>
      <c r="M858" s="303"/>
      <c r="N858" s="303"/>
      <c r="O858" s="303"/>
      <c r="P858" s="305"/>
      <c r="Q858" s="305"/>
      <c r="R858" s="303"/>
      <c r="S858" s="303"/>
      <c r="T858" s="303"/>
      <c r="U858" s="303"/>
      <c r="V858" s="303"/>
      <c r="W858" s="303"/>
      <c r="X858" s="303"/>
      <c r="Y858" s="303"/>
    </row>
    <row r="859" spans="1:25" ht="12.75">
      <c r="A859" s="303"/>
      <c r="B859" s="303"/>
      <c r="C859" s="303"/>
      <c r="D859" s="303"/>
      <c r="E859" s="303"/>
      <c r="F859" s="304"/>
      <c r="G859" s="303"/>
      <c r="H859" s="303"/>
      <c r="I859" s="303"/>
      <c r="J859" s="303"/>
      <c r="K859" s="303"/>
      <c r="L859" s="303"/>
      <c r="M859" s="303"/>
      <c r="N859" s="303"/>
      <c r="O859" s="303"/>
      <c r="P859" s="305"/>
      <c r="Q859" s="305"/>
      <c r="R859" s="303"/>
      <c r="S859" s="303"/>
      <c r="T859" s="303"/>
      <c r="U859" s="303"/>
      <c r="V859" s="303"/>
      <c r="W859" s="303"/>
      <c r="X859" s="303"/>
      <c r="Y859" s="303"/>
    </row>
    <row r="860" spans="1:25" ht="12.75">
      <c r="A860" s="303"/>
      <c r="B860" s="303"/>
      <c r="C860" s="303"/>
      <c r="D860" s="303"/>
      <c r="E860" s="303"/>
      <c r="F860" s="304"/>
      <c r="G860" s="303"/>
      <c r="H860" s="303"/>
      <c r="I860" s="303"/>
      <c r="J860" s="303"/>
      <c r="K860" s="303"/>
      <c r="L860" s="303"/>
      <c r="M860" s="303"/>
      <c r="N860" s="303"/>
      <c r="O860" s="303"/>
      <c r="P860" s="305"/>
      <c r="Q860" s="305"/>
      <c r="R860" s="303"/>
      <c r="S860" s="303"/>
      <c r="T860" s="303"/>
      <c r="U860" s="303"/>
      <c r="V860" s="303"/>
      <c r="W860" s="303"/>
      <c r="X860" s="303"/>
      <c r="Y860" s="303"/>
    </row>
    <row r="861" spans="1:25" ht="12.75">
      <c r="A861" s="303"/>
      <c r="B861" s="303"/>
      <c r="C861" s="303"/>
      <c r="D861" s="303"/>
      <c r="E861" s="303"/>
      <c r="F861" s="304"/>
      <c r="G861" s="303"/>
      <c r="H861" s="303"/>
      <c r="I861" s="303"/>
      <c r="J861" s="303"/>
      <c r="K861" s="303"/>
      <c r="L861" s="303"/>
      <c r="M861" s="303"/>
      <c r="N861" s="303"/>
      <c r="O861" s="303"/>
      <c r="P861" s="305"/>
      <c r="Q861" s="305"/>
      <c r="R861" s="303"/>
      <c r="S861" s="303"/>
      <c r="T861" s="303"/>
      <c r="U861" s="303"/>
      <c r="V861" s="303"/>
      <c r="W861" s="303"/>
      <c r="X861" s="303"/>
      <c r="Y861" s="303"/>
    </row>
    <row r="862" spans="1:25" ht="12.75">
      <c r="A862" s="303"/>
      <c r="B862" s="303"/>
      <c r="C862" s="303"/>
      <c r="D862" s="303"/>
      <c r="E862" s="303"/>
      <c r="F862" s="304"/>
      <c r="G862" s="303"/>
      <c r="H862" s="303"/>
      <c r="I862" s="303"/>
      <c r="J862" s="303"/>
      <c r="K862" s="303"/>
      <c r="L862" s="303"/>
      <c r="M862" s="303"/>
      <c r="N862" s="303"/>
      <c r="O862" s="303"/>
      <c r="P862" s="305"/>
      <c r="Q862" s="305"/>
      <c r="R862" s="303"/>
      <c r="S862" s="303"/>
      <c r="T862" s="303"/>
      <c r="U862" s="303"/>
      <c r="V862" s="303"/>
      <c r="W862" s="303"/>
      <c r="X862" s="303"/>
      <c r="Y862" s="303"/>
    </row>
    <row r="863" spans="1:25" ht="12.75">
      <c r="A863" s="303"/>
      <c r="B863" s="303"/>
      <c r="C863" s="303"/>
      <c r="D863" s="303"/>
      <c r="E863" s="303"/>
      <c r="F863" s="304"/>
      <c r="G863" s="303"/>
      <c r="H863" s="303"/>
      <c r="I863" s="303"/>
      <c r="J863" s="303"/>
      <c r="K863" s="303"/>
      <c r="L863" s="303"/>
      <c r="M863" s="303"/>
      <c r="N863" s="303"/>
      <c r="O863" s="303"/>
      <c r="P863" s="305"/>
      <c r="Q863" s="305"/>
      <c r="R863" s="303"/>
      <c r="S863" s="303"/>
      <c r="T863" s="303"/>
      <c r="U863" s="303"/>
      <c r="V863" s="303"/>
      <c r="W863" s="303"/>
      <c r="X863" s="303"/>
      <c r="Y863" s="303"/>
    </row>
    <row r="864" spans="1:25" ht="12.75">
      <c r="A864" s="303"/>
      <c r="B864" s="303"/>
      <c r="C864" s="303"/>
      <c r="D864" s="303"/>
      <c r="E864" s="303"/>
      <c r="F864" s="304"/>
      <c r="G864" s="303"/>
      <c r="H864" s="303"/>
      <c r="I864" s="303"/>
      <c r="J864" s="303"/>
      <c r="K864" s="303"/>
      <c r="L864" s="303"/>
      <c r="M864" s="303"/>
      <c r="N864" s="303"/>
      <c r="O864" s="303"/>
      <c r="P864" s="305"/>
      <c r="Q864" s="305"/>
      <c r="R864" s="303"/>
      <c r="S864" s="303"/>
      <c r="T864" s="303"/>
      <c r="U864" s="303"/>
      <c r="V864" s="303"/>
      <c r="W864" s="303"/>
      <c r="X864" s="303"/>
      <c r="Y864" s="303"/>
    </row>
    <row r="865" spans="1:25" ht="12.75">
      <c r="A865" s="303"/>
      <c r="B865" s="303"/>
      <c r="C865" s="303"/>
      <c r="D865" s="303"/>
      <c r="E865" s="303"/>
      <c r="F865" s="304"/>
      <c r="G865" s="303"/>
      <c r="H865" s="303"/>
      <c r="I865" s="303"/>
      <c r="J865" s="303"/>
      <c r="K865" s="303"/>
      <c r="L865" s="303"/>
      <c r="M865" s="303"/>
      <c r="N865" s="303"/>
      <c r="O865" s="303"/>
      <c r="P865" s="305"/>
      <c r="Q865" s="305"/>
      <c r="R865" s="303"/>
      <c r="S865" s="303"/>
      <c r="T865" s="303"/>
      <c r="U865" s="303"/>
      <c r="V865" s="303"/>
      <c r="W865" s="303"/>
      <c r="X865" s="303"/>
      <c r="Y865" s="303"/>
    </row>
    <row r="866" spans="1:25" ht="12.75">
      <c r="A866" s="303"/>
      <c r="B866" s="303"/>
      <c r="C866" s="303"/>
      <c r="D866" s="303"/>
      <c r="E866" s="303"/>
      <c r="F866" s="304"/>
      <c r="G866" s="303"/>
      <c r="H866" s="303"/>
      <c r="I866" s="303"/>
      <c r="J866" s="303"/>
      <c r="K866" s="303"/>
      <c r="L866" s="303"/>
      <c r="M866" s="303"/>
      <c r="N866" s="303"/>
      <c r="O866" s="303"/>
      <c r="P866" s="305"/>
      <c r="Q866" s="305"/>
      <c r="R866" s="303"/>
      <c r="S866" s="303"/>
      <c r="T866" s="303"/>
      <c r="U866" s="303"/>
      <c r="V866" s="303"/>
      <c r="W866" s="303"/>
      <c r="X866" s="303"/>
      <c r="Y866" s="303"/>
    </row>
    <row r="867" spans="1:25" ht="12.75">
      <c r="A867" s="303"/>
      <c r="B867" s="303"/>
      <c r="C867" s="303"/>
      <c r="D867" s="303"/>
      <c r="E867" s="303"/>
      <c r="F867" s="304"/>
      <c r="G867" s="303"/>
      <c r="H867" s="303"/>
      <c r="I867" s="303"/>
      <c r="J867" s="303"/>
      <c r="K867" s="303"/>
      <c r="L867" s="303"/>
      <c r="M867" s="303"/>
      <c r="N867" s="303"/>
      <c r="O867" s="303"/>
      <c r="P867" s="305"/>
      <c r="Q867" s="305"/>
      <c r="R867" s="303"/>
      <c r="S867" s="303"/>
      <c r="T867" s="303"/>
      <c r="U867" s="303"/>
      <c r="V867" s="303"/>
      <c r="W867" s="303"/>
      <c r="X867" s="303"/>
      <c r="Y867" s="303"/>
    </row>
    <row r="868" spans="1:25" ht="12.75">
      <c r="A868" s="303"/>
      <c r="B868" s="303"/>
      <c r="C868" s="303"/>
      <c r="D868" s="303"/>
      <c r="E868" s="303"/>
      <c r="F868" s="304"/>
      <c r="G868" s="303"/>
      <c r="H868" s="303"/>
      <c r="I868" s="303"/>
      <c r="J868" s="303"/>
      <c r="K868" s="303"/>
      <c r="L868" s="303"/>
      <c r="M868" s="303"/>
      <c r="N868" s="303"/>
      <c r="O868" s="303"/>
      <c r="P868" s="305"/>
      <c r="Q868" s="305"/>
      <c r="R868" s="303"/>
      <c r="S868" s="303"/>
      <c r="T868" s="303"/>
      <c r="U868" s="303"/>
      <c r="V868" s="303"/>
      <c r="W868" s="303"/>
      <c r="X868" s="303"/>
      <c r="Y868" s="303"/>
    </row>
    <row r="869" spans="1:25" ht="12.75">
      <c r="A869" s="303"/>
      <c r="B869" s="303"/>
      <c r="C869" s="303"/>
      <c r="D869" s="303"/>
      <c r="E869" s="303"/>
      <c r="F869" s="304"/>
      <c r="G869" s="303"/>
      <c r="H869" s="303"/>
      <c r="I869" s="303"/>
      <c r="J869" s="303"/>
      <c r="K869" s="303"/>
      <c r="L869" s="303"/>
      <c r="M869" s="303"/>
      <c r="N869" s="303"/>
      <c r="O869" s="303"/>
      <c r="P869" s="305"/>
      <c r="Q869" s="305"/>
      <c r="R869" s="303"/>
      <c r="S869" s="303"/>
      <c r="T869" s="303"/>
      <c r="U869" s="303"/>
      <c r="V869" s="303"/>
      <c r="W869" s="303"/>
      <c r="X869" s="303"/>
      <c r="Y869" s="303"/>
    </row>
    <row r="870" spans="1:25" ht="12.75">
      <c r="A870" s="303"/>
      <c r="B870" s="303"/>
      <c r="C870" s="303"/>
      <c r="D870" s="303"/>
      <c r="E870" s="303"/>
      <c r="F870" s="304"/>
      <c r="G870" s="303"/>
      <c r="H870" s="303"/>
      <c r="I870" s="303"/>
      <c r="J870" s="303"/>
      <c r="K870" s="303"/>
      <c r="L870" s="303"/>
      <c r="M870" s="303"/>
      <c r="N870" s="303"/>
      <c r="O870" s="303"/>
      <c r="P870" s="305"/>
      <c r="Q870" s="305"/>
      <c r="R870" s="303"/>
      <c r="S870" s="303"/>
      <c r="T870" s="303"/>
      <c r="U870" s="303"/>
      <c r="V870" s="303"/>
      <c r="W870" s="303"/>
      <c r="X870" s="303"/>
      <c r="Y870" s="303"/>
    </row>
    <row r="871" spans="1:25" ht="12.75">
      <c r="A871" s="303"/>
      <c r="B871" s="303"/>
      <c r="C871" s="303"/>
      <c r="D871" s="303"/>
      <c r="E871" s="303"/>
      <c r="F871" s="304"/>
      <c r="G871" s="303"/>
      <c r="H871" s="303"/>
      <c r="I871" s="303"/>
      <c r="J871" s="303"/>
      <c r="K871" s="303"/>
      <c r="L871" s="303"/>
      <c r="M871" s="303"/>
      <c r="N871" s="303"/>
      <c r="O871" s="303"/>
      <c r="P871" s="305"/>
      <c r="Q871" s="305"/>
      <c r="R871" s="303"/>
      <c r="S871" s="303"/>
      <c r="T871" s="303"/>
      <c r="U871" s="303"/>
      <c r="V871" s="303"/>
      <c r="W871" s="303"/>
      <c r="X871" s="303"/>
      <c r="Y871" s="303"/>
    </row>
    <row r="872" spans="1:25" ht="12.75">
      <c r="A872" s="303"/>
      <c r="B872" s="303"/>
      <c r="C872" s="303"/>
      <c r="D872" s="303"/>
      <c r="E872" s="303"/>
      <c r="F872" s="304"/>
      <c r="G872" s="303"/>
      <c r="H872" s="303"/>
      <c r="I872" s="303"/>
      <c r="J872" s="303"/>
      <c r="K872" s="303"/>
      <c r="L872" s="303"/>
      <c r="M872" s="303"/>
      <c r="N872" s="303"/>
      <c r="O872" s="303"/>
      <c r="P872" s="305"/>
      <c r="Q872" s="305"/>
      <c r="R872" s="303"/>
      <c r="S872" s="303"/>
      <c r="T872" s="303"/>
      <c r="U872" s="303"/>
      <c r="V872" s="303"/>
      <c r="W872" s="303"/>
      <c r="X872" s="303"/>
      <c r="Y872" s="303"/>
    </row>
    <row r="873" spans="1:25" ht="12.75">
      <c r="A873" s="303"/>
      <c r="B873" s="303"/>
      <c r="C873" s="303"/>
      <c r="D873" s="303"/>
      <c r="E873" s="303"/>
      <c r="F873" s="304"/>
      <c r="G873" s="303"/>
      <c r="H873" s="303"/>
      <c r="I873" s="303"/>
      <c r="J873" s="303"/>
      <c r="K873" s="303"/>
      <c r="L873" s="303"/>
      <c r="M873" s="303"/>
      <c r="N873" s="303"/>
      <c r="O873" s="303"/>
      <c r="P873" s="305"/>
      <c r="Q873" s="305"/>
      <c r="R873" s="303"/>
      <c r="S873" s="303"/>
      <c r="T873" s="303"/>
      <c r="U873" s="303"/>
      <c r="V873" s="303"/>
      <c r="W873" s="303"/>
      <c r="X873" s="303"/>
      <c r="Y873" s="303"/>
    </row>
    <row r="874" spans="1:25" ht="12.75">
      <c r="A874" s="303"/>
      <c r="B874" s="303"/>
      <c r="C874" s="303"/>
      <c r="D874" s="303"/>
      <c r="E874" s="303"/>
      <c r="F874" s="304"/>
      <c r="G874" s="303"/>
      <c r="H874" s="303"/>
      <c r="I874" s="303"/>
      <c r="J874" s="303"/>
      <c r="K874" s="303"/>
      <c r="L874" s="303"/>
      <c r="M874" s="303"/>
      <c r="N874" s="303"/>
      <c r="O874" s="303"/>
      <c r="P874" s="305"/>
      <c r="Q874" s="305"/>
      <c r="R874" s="303"/>
      <c r="S874" s="303"/>
      <c r="T874" s="303"/>
      <c r="U874" s="303"/>
      <c r="V874" s="303"/>
      <c r="W874" s="303"/>
      <c r="X874" s="303"/>
      <c r="Y874" s="303"/>
    </row>
    <row r="875" spans="1:25" ht="12.75">
      <c r="A875" s="303"/>
      <c r="B875" s="303"/>
      <c r="C875" s="303"/>
      <c r="D875" s="303"/>
      <c r="E875" s="303"/>
      <c r="F875" s="304"/>
      <c r="G875" s="303"/>
      <c r="H875" s="303"/>
      <c r="I875" s="303"/>
      <c r="J875" s="303"/>
      <c r="K875" s="303"/>
      <c r="L875" s="303"/>
      <c r="M875" s="303"/>
      <c r="N875" s="303"/>
      <c r="O875" s="303"/>
      <c r="P875" s="305"/>
      <c r="Q875" s="305"/>
      <c r="R875" s="303"/>
      <c r="S875" s="303"/>
      <c r="T875" s="303"/>
      <c r="U875" s="303"/>
      <c r="V875" s="303"/>
      <c r="W875" s="303"/>
      <c r="X875" s="303"/>
      <c r="Y875" s="303"/>
    </row>
    <row r="876" spans="1:25" ht="12.75">
      <c r="A876" s="303"/>
      <c r="B876" s="303"/>
      <c r="C876" s="303"/>
      <c r="D876" s="303"/>
      <c r="E876" s="303"/>
      <c r="F876" s="304"/>
      <c r="G876" s="303"/>
      <c r="H876" s="303"/>
      <c r="I876" s="303"/>
      <c r="J876" s="303"/>
      <c r="K876" s="303"/>
      <c r="L876" s="303"/>
      <c r="M876" s="303"/>
      <c r="N876" s="303"/>
      <c r="O876" s="303"/>
      <c r="P876" s="305"/>
      <c r="Q876" s="305"/>
      <c r="R876" s="303"/>
      <c r="S876" s="303"/>
      <c r="T876" s="303"/>
      <c r="U876" s="303"/>
      <c r="V876" s="303"/>
      <c r="W876" s="303"/>
      <c r="X876" s="303"/>
      <c r="Y876" s="303"/>
    </row>
    <row r="877" spans="1:25" ht="12.75">
      <c r="A877" s="303"/>
      <c r="B877" s="303"/>
      <c r="C877" s="303"/>
      <c r="D877" s="303"/>
      <c r="E877" s="303"/>
      <c r="F877" s="304"/>
      <c r="G877" s="303"/>
      <c r="H877" s="303"/>
      <c r="I877" s="303"/>
      <c r="J877" s="303"/>
      <c r="K877" s="303"/>
      <c r="L877" s="303"/>
      <c r="M877" s="303"/>
      <c r="N877" s="303"/>
      <c r="O877" s="303"/>
      <c r="P877" s="305"/>
      <c r="Q877" s="305"/>
      <c r="R877" s="303"/>
      <c r="S877" s="303"/>
      <c r="T877" s="303"/>
      <c r="U877" s="303"/>
      <c r="V877" s="303"/>
      <c r="W877" s="303"/>
      <c r="X877" s="303"/>
      <c r="Y877" s="303"/>
    </row>
    <row r="878" spans="1:25" ht="12.75">
      <c r="A878" s="303"/>
      <c r="B878" s="303"/>
      <c r="C878" s="303"/>
      <c r="D878" s="303"/>
      <c r="E878" s="303"/>
      <c r="F878" s="304"/>
      <c r="G878" s="303"/>
      <c r="H878" s="303"/>
      <c r="I878" s="303"/>
      <c r="J878" s="303"/>
      <c r="K878" s="303"/>
      <c r="L878" s="303"/>
      <c r="M878" s="303"/>
      <c r="N878" s="303"/>
      <c r="O878" s="303"/>
      <c r="P878" s="305"/>
      <c r="Q878" s="305"/>
      <c r="R878" s="303"/>
      <c r="S878" s="303"/>
      <c r="T878" s="303"/>
      <c r="U878" s="303"/>
      <c r="V878" s="303"/>
      <c r="W878" s="303"/>
      <c r="X878" s="303"/>
      <c r="Y878" s="303"/>
    </row>
    <row r="879" spans="1:25" ht="12.75">
      <c r="A879" s="303"/>
      <c r="B879" s="303"/>
      <c r="C879" s="303"/>
      <c r="D879" s="303"/>
      <c r="E879" s="303"/>
      <c r="F879" s="304"/>
      <c r="G879" s="303"/>
      <c r="H879" s="303"/>
      <c r="I879" s="303"/>
      <c r="J879" s="303"/>
      <c r="K879" s="303"/>
      <c r="L879" s="303"/>
      <c r="M879" s="303"/>
      <c r="N879" s="303"/>
      <c r="O879" s="303"/>
      <c r="P879" s="305"/>
      <c r="Q879" s="305"/>
      <c r="R879" s="303"/>
      <c r="S879" s="303"/>
      <c r="T879" s="303"/>
      <c r="U879" s="303"/>
      <c r="V879" s="303"/>
      <c r="W879" s="303"/>
      <c r="X879" s="303"/>
      <c r="Y879" s="303"/>
    </row>
    <row r="880" spans="1:25" ht="12.75">
      <c r="A880" s="303"/>
      <c r="B880" s="303"/>
      <c r="C880" s="303"/>
      <c r="D880" s="303"/>
      <c r="E880" s="303"/>
      <c r="F880" s="304"/>
      <c r="G880" s="303"/>
      <c r="H880" s="303"/>
      <c r="I880" s="303"/>
      <c r="J880" s="303"/>
      <c r="K880" s="303"/>
      <c r="L880" s="303"/>
      <c r="M880" s="303"/>
      <c r="N880" s="303"/>
      <c r="O880" s="303"/>
      <c r="P880" s="305"/>
      <c r="Q880" s="305"/>
      <c r="R880" s="303"/>
      <c r="S880" s="303"/>
      <c r="T880" s="303"/>
      <c r="U880" s="303"/>
      <c r="V880" s="303"/>
      <c r="W880" s="303"/>
      <c r="X880" s="303"/>
      <c r="Y880" s="303"/>
    </row>
    <row r="881" spans="1:25" ht="12.75">
      <c r="A881" s="303"/>
      <c r="B881" s="303"/>
      <c r="C881" s="303"/>
      <c r="D881" s="303"/>
      <c r="E881" s="303"/>
      <c r="F881" s="304"/>
      <c r="G881" s="303"/>
      <c r="H881" s="303"/>
      <c r="I881" s="303"/>
      <c r="J881" s="303"/>
      <c r="K881" s="303"/>
      <c r="L881" s="303"/>
      <c r="M881" s="303"/>
      <c r="N881" s="303"/>
      <c r="O881" s="303"/>
      <c r="P881" s="305"/>
      <c r="Q881" s="305"/>
      <c r="R881" s="303"/>
      <c r="S881" s="303"/>
      <c r="T881" s="303"/>
      <c r="U881" s="303"/>
      <c r="V881" s="303"/>
      <c r="W881" s="303"/>
      <c r="X881" s="303"/>
      <c r="Y881" s="303"/>
    </row>
    <row r="882" spans="1:25" ht="12.75">
      <c r="A882" s="303"/>
      <c r="B882" s="303"/>
      <c r="C882" s="303"/>
      <c r="D882" s="303"/>
      <c r="E882" s="303"/>
      <c r="F882" s="304"/>
      <c r="G882" s="303"/>
      <c r="H882" s="303"/>
      <c r="I882" s="303"/>
      <c r="J882" s="303"/>
      <c r="K882" s="303"/>
      <c r="L882" s="303"/>
      <c r="M882" s="303"/>
      <c r="N882" s="303"/>
      <c r="O882" s="303"/>
      <c r="P882" s="305"/>
      <c r="Q882" s="305"/>
      <c r="R882" s="303"/>
      <c r="S882" s="303"/>
      <c r="T882" s="303"/>
      <c r="U882" s="303"/>
      <c r="V882" s="303"/>
      <c r="W882" s="303"/>
      <c r="X882" s="303"/>
      <c r="Y882" s="303"/>
    </row>
    <row r="883" spans="1:25" ht="12.75">
      <c r="A883" s="303"/>
      <c r="B883" s="303"/>
      <c r="C883" s="303"/>
      <c r="D883" s="303"/>
      <c r="E883" s="303"/>
      <c r="F883" s="304"/>
      <c r="G883" s="303"/>
      <c r="H883" s="303"/>
      <c r="I883" s="303"/>
      <c r="J883" s="303"/>
      <c r="K883" s="303"/>
      <c r="L883" s="303"/>
      <c r="M883" s="303"/>
      <c r="N883" s="303"/>
      <c r="O883" s="303"/>
      <c r="P883" s="305"/>
      <c r="Q883" s="305"/>
      <c r="R883" s="303"/>
      <c r="S883" s="303"/>
      <c r="T883" s="303"/>
      <c r="U883" s="303"/>
      <c r="V883" s="303"/>
      <c r="W883" s="303"/>
      <c r="X883" s="303"/>
      <c r="Y883" s="303"/>
    </row>
    <row r="884" spans="1:25" ht="12.75">
      <c r="A884" s="303"/>
      <c r="B884" s="303"/>
      <c r="C884" s="303"/>
      <c r="D884" s="303"/>
      <c r="E884" s="303"/>
      <c r="F884" s="304"/>
      <c r="G884" s="303"/>
      <c r="H884" s="303"/>
      <c r="I884" s="303"/>
      <c r="J884" s="303"/>
      <c r="K884" s="303"/>
      <c r="L884" s="303"/>
      <c r="M884" s="303"/>
      <c r="N884" s="303"/>
      <c r="O884" s="303"/>
      <c r="P884" s="305"/>
      <c r="Q884" s="305"/>
      <c r="R884" s="303"/>
      <c r="S884" s="303"/>
      <c r="T884" s="303"/>
      <c r="U884" s="303"/>
      <c r="V884" s="303"/>
      <c r="W884" s="303"/>
      <c r="X884" s="303"/>
      <c r="Y884" s="303"/>
    </row>
    <row r="885" spans="1:25" ht="12.75">
      <c r="A885" s="303"/>
      <c r="B885" s="303"/>
      <c r="C885" s="303"/>
      <c r="D885" s="303"/>
      <c r="E885" s="303"/>
      <c r="F885" s="304"/>
      <c r="G885" s="303"/>
      <c r="H885" s="303"/>
      <c r="I885" s="303"/>
      <c r="J885" s="303"/>
      <c r="K885" s="303"/>
      <c r="L885" s="303"/>
      <c r="M885" s="303"/>
      <c r="N885" s="303"/>
      <c r="O885" s="303"/>
      <c r="P885" s="305"/>
      <c r="Q885" s="305"/>
      <c r="R885" s="303"/>
      <c r="S885" s="303"/>
      <c r="T885" s="303"/>
      <c r="U885" s="303"/>
      <c r="V885" s="303"/>
      <c r="W885" s="303"/>
      <c r="X885" s="303"/>
      <c r="Y885" s="303"/>
    </row>
    <row r="886" spans="1:25" ht="12.75">
      <c r="A886" s="303"/>
      <c r="B886" s="303"/>
      <c r="C886" s="303"/>
      <c r="D886" s="303"/>
      <c r="E886" s="303"/>
      <c r="F886" s="304"/>
      <c r="G886" s="303"/>
      <c r="H886" s="303"/>
      <c r="I886" s="303"/>
      <c r="J886" s="303"/>
      <c r="K886" s="303"/>
      <c r="L886" s="303"/>
      <c r="M886" s="303"/>
      <c r="N886" s="303"/>
      <c r="O886" s="303"/>
      <c r="P886" s="305"/>
      <c r="Q886" s="305"/>
      <c r="R886" s="303"/>
      <c r="S886" s="303"/>
      <c r="T886" s="303"/>
      <c r="U886" s="303"/>
      <c r="V886" s="303"/>
      <c r="W886" s="303"/>
      <c r="X886" s="303"/>
      <c r="Y886" s="303"/>
    </row>
    <row r="887" spans="1:25" ht="12.75">
      <c r="A887" s="303"/>
      <c r="B887" s="303"/>
      <c r="C887" s="303"/>
      <c r="D887" s="303"/>
      <c r="E887" s="303"/>
      <c r="F887" s="304"/>
      <c r="G887" s="303"/>
      <c r="H887" s="303"/>
      <c r="I887" s="303"/>
      <c r="J887" s="303"/>
      <c r="K887" s="303"/>
      <c r="L887" s="303"/>
      <c r="M887" s="303"/>
      <c r="N887" s="303"/>
      <c r="O887" s="303"/>
      <c r="P887" s="305"/>
      <c r="Q887" s="305"/>
      <c r="R887" s="303"/>
      <c r="S887" s="303"/>
      <c r="T887" s="303"/>
      <c r="U887" s="303"/>
      <c r="V887" s="303"/>
      <c r="W887" s="303"/>
      <c r="X887" s="303"/>
      <c r="Y887" s="303"/>
    </row>
    <row r="888" spans="1:25" ht="12.75">
      <c r="A888" s="303"/>
      <c r="B888" s="303"/>
      <c r="C888" s="303"/>
      <c r="D888" s="303"/>
      <c r="E888" s="303"/>
      <c r="F888" s="304"/>
      <c r="G888" s="303"/>
      <c r="H888" s="303"/>
      <c r="I888" s="303"/>
      <c r="J888" s="303"/>
      <c r="K888" s="303"/>
      <c r="L888" s="303"/>
      <c r="M888" s="303"/>
      <c r="N888" s="303"/>
      <c r="O888" s="303"/>
      <c r="P888" s="305"/>
      <c r="Q888" s="305"/>
      <c r="R888" s="303"/>
      <c r="S888" s="303"/>
      <c r="T888" s="303"/>
      <c r="U888" s="303"/>
      <c r="V888" s="303"/>
      <c r="W888" s="303"/>
      <c r="X888" s="303"/>
      <c r="Y888" s="303"/>
    </row>
    <row r="889" spans="1:25" ht="12.75">
      <c r="A889" s="303"/>
      <c r="B889" s="303"/>
      <c r="C889" s="303"/>
      <c r="D889" s="303"/>
      <c r="E889" s="303"/>
      <c r="F889" s="304"/>
      <c r="G889" s="303"/>
      <c r="H889" s="303"/>
      <c r="I889" s="303"/>
      <c r="J889" s="303"/>
      <c r="K889" s="303"/>
      <c r="L889" s="303"/>
      <c r="M889" s="303"/>
      <c r="N889" s="303"/>
      <c r="O889" s="303"/>
      <c r="P889" s="305"/>
      <c r="Q889" s="305"/>
      <c r="R889" s="303"/>
      <c r="S889" s="303"/>
      <c r="T889" s="303"/>
      <c r="U889" s="303"/>
      <c r="V889" s="303"/>
      <c r="W889" s="303"/>
      <c r="X889" s="303"/>
      <c r="Y889" s="303"/>
    </row>
    <row r="890" spans="1:25" ht="12.75">
      <c r="A890" s="303"/>
      <c r="B890" s="303"/>
      <c r="C890" s="303"/>
      <c r="D890" s="303"/>
      <c r="E890" s="303"/>
      <c r="F890" s="304"/>
      <c r="G890" s="303"/>
      <c r="H890" s="303"/>
      <c r="I890" s="303"/>
      <c r="J890" s="303"/>
      <c r="K890" s="303"/>
      <c r="L890" s="303"/>
      <c r="M890" s="303"/>
      <c r="N890" s="303"/>
      <c r="O890" s="303"/>
      <c r="P890" s="305"/>
      <c r="Q890" s="305"/>
      <c r="R890" s="303"/>
      <c r="S890" s="303"/>
      <c r="T890" s="303"/>
      <c r="U890" s="303"/>
      <c r="V890" s="303"/>
      <c r="W890" s="303"/>
      <c r="X890" s="303"/>
      <c r="Y890" s="303"/>
    </row>
    <row r="891" spans="1:25" ht="12.75">
      <c r="A891" s="303"/>
      <c r="B891" s="303"/>
      <c r="C891" s="303"/>
      <c r="D891" s="303"/>
      <c r="E891" s="303"/>
      <c r="F891" s="304"/>
      <c r="G891" s="303"/>
      <c r="H891" s="303"/>
      <c r="I891" s="303"/>
      <c r="J891" s="303"/>
      <c r="K891" s="303"/>
      <c r="L891" s="303"/>
      <c r="M891" s="303"/>
      <c r="N891" s="303"/>
      <c r="O891" s="303"/>
      <c r="P891" s="305"/>
      <c r="Q891" s="305"/>
      <c r="R891" s="303"/>
      <c r="S891" s="303"/>
      <c r="T891" s="303"/>
      <c r="U891" s="303"/>
      <c r="V891" s="303"/>
      <c r="W891" s="303"/>
      <c r="X891" s="303"/>
      <c r="Y891" s="303"/>
    </row>
    <row r="892" spans="1:25" ht="12.75">
      <c r="A892" s="303"/>
      <c r="B892" s="303"/>
      <c r="C892" s="303"/>
      <c r="D892" s="303"/>
      <c r="E892" s="303"/>
      <c r="F892" s="304"/>
      <c r="G892" s="303"/>
      <c r="H892" s="303"/>
      <c r="I892" s="303"/>
      <c r="J892" s="303"/>
      <c r="K892" s="303"/>
      <c r="L892" s="303"/>
      <c r="M892" s="303"/>
      <c r="N892" s="303"/>
      <c r="O892" s="303"/>
      <c r="P892" s="305"/>
      <c r="Q892" s="305"/>
      <c r="R892" s="303"/>
      <c r="S892" s="303"/>
      <c r="T892" s="303"/>
      <c r="U892" s="303"/>
      <c r="V892" s="303"/>
      <c r="W892" s="303"/>
      <c r="X892" s="303"/>
      <c r="Y892" s="303"/>
    </row>
    <row r="893" spans="1:25" ht="12.75">
      <c r="A893" s="303"/>
      <c r="B893" s="303"/>
      <c r="C893" s="303"/>
      <c r="D893" s="303"/>
      <c r="E893" s="303"/>
      <c r="F893" s="304"/>
      <c r="G893" s="303"/>
      <c r="H893" s="303"/>
      <c r="I893" s="303"/>
      <c r="J893" s="303"/>
      <c r="K893" s="303"/>
      <c r="L893" s="303"/>
      <c r="M893" s="303"/>
      <c r="N893" s="303"/>
      <c r="O893" s="303"/>
      <c r="P893" s="305"/>
      <c r="Q893" s="305"/>
      <c r="R893" s="303"/>
      <c r="S893" s="303"/>
      <c r="T893" s="303"/>
      <c r="U893" s="303"/>
      <c r="V893" s="303"/>
      <c r="W893" s="303"/>
      <c r="X893" s="303"/>
      <c r="Y893" s="303"/>
    </row>
    <row r="894" spans="1:25" ht="12.75">
      <c r="A894" s="303"/>
      <c r="B894" s="303"/>
      <c r="C894" s="303"/>
      <c r="D894" s="303"/>
      <c r="E894" s="303"/>
      <c r="F894" s="304"/>
      <c r="G894" s="303"/>
      <c r="H894" s="303"/>
      <c r="I894" s="303"/>
      <c r="J894" s="303"/>
      <c r="K894" s="303"/>
      <c r="L894" s="303"/>
      <c r="M894" s="303"/>
      <c r="N894" s="303"/>
      <c r="O894" s="303"/>
      <c r="P894" s="305"/>
      <c r="Q894" s="305"/>
      <c r="R894" s="303"/>
      <c r="S894" s="303"/>
      <c r="T894" s="303"/>
      <c r="U894" s="303"/>
      <c r="V894" s="303"/>
      <c r="W894" s="303"/>
      <c r="X894" s="303"/>
      <c r="Y894" s="303"/>
    </row>
    <row r="895" spans="1:25" ht="12.75">
      <c r="A895" s="303"/>
      <c r="B895" s="303"/>
      <c r="C895" s="303"/>
      <c r="D895" s="303"/>
      <c r="E895" s="303"/>
      <c r="F895" s="304"/>
      <c r="G895" s="303"/>
      <c r="H895" s="303"/>
      <c r="I895" s="303"/>
      <c r="J895" s="303"/>
      <c r="K895" s="303"/>
      <c r="L895" s="303"/>
      <c r="M895" s="303"/>
      <c r="N895" s="303"/>
      <c r="O895" s="303"/>
      <c r="P895" s="305"/>
      <c r="Q895" s="305"/>
      <c r="R895" s="303"/>
      <c r="S895" s="303"/>
      <c r="T895" s="303"/>
      <c r="U895" s="303"/>
      <c r="V895" s="303"/>
      <c r="W895" s="303"/>
      <c r="X895" s="303"/>
      <c r="Y895" s="303"/>
    </row>
    <row r="896" spans="1:25" ht="12.75">
      <c r="A896" s="303"/>
      <c r="B896" s="303"/>
      <c r="C896" s="303"/>
      <c r="D896" s="303"/>
      <c r="E896" s="303"/>
      <c r="F896" s="304"/>
      <c r="G896" s="303"/>
      <c r="H896" s="303"/>
      <c r="I896" s="303"/>
      <c r="J896" s="303"/>
      <c r="K896" s="303"/>
      <c r="L896" s="303"/>
      <c r="M896" s="303"/>
      <c r="N896" s="303"/>
      <c r="O896" s="303"/>
      <c r="P896" s="305"/>
      <c r="Q896" s="305"/>
      <c r="R896" s="303"/>
      <c r="S896" s="303"/>
      <c r="T896" s="303"/>
      <c r="U896" s="303"/>
      <c r="V896" s="303"/>
      <c r="W896" s="303"/>
      <c r="X896" s="303"/>
      <c r="Y896" s="303"/>
    </row>
    <row r="897" spans="1:25" ht="12.75">
      <c r="A897" s="303"/>
      <c r="B897" s="303"/>
      <c r="C897" s="303"/>
      <c r="D897" s="303"/>
      <c r="E897" s="303"/>
      <c r="F897" s="304"/>
      <c r="G897" s="303"/>
      <c r="H897" s="303"/>
      <c r="I897" s="303"/>
      <c r="J897" s="303"/>
      <c r="K897" s="303"/>
      <c r="L897" s="303"/>
      <c r="M897" s="303"/>
      <c r="N897" s="303"/>
      <c r="O897" s="303"/>
      <c r="P897" s="305"/>
      <c r="Q897" s="305"/>
      <c r="R897" s="303"/>
      <c r="S897" s="303"/>
      <c r="T897" s="303"/>
      <c r="U897" s="303"/>
      <c r="V897" s="303"/>
      <c r="W897" s="303"/>
      <c r="X897" s="303"/>
      <c r="Y897" s="303"/>
    </row>
    <row r="898" spans="1:25" ht="12.75">
      <c r="A898" s="303"/>
      <c r="B898" s="303"/>
      <c r="C898" s="303"/>
      <c r="D898" s="303"/>
      <c r="E898" s="303"/>
      <c r="F898" s="304"/>
      <c r="G898" s="303"/>
      <c r="H898" s="303"/>
      <c r="I898" s="303"/>
      <c r="J898" s="303"/>
      <c r="K898" s="303"/>
      <c r="L898" s="303"/>
      <c r="M898" s="303"/>
      <c r="N898" s="303"/>
      <c r="O898" s="303"/>
      <c r="P898" s="305"/>
      <c r="Q898" s="305"/>
      <c r="R898" s="303"/>
      <c r="S898" s="303"/>
      <c r="T898" s="303"/>
      <c r="U898" s="303"/>
      <c r="V898" s="303"/>
      <c r="W898" s="303"/>
      <c r="X898" s="303"/>
      <c r="Y898" s="303"/>
    </row>
    <row r="899" spans="1:25" ht="12.75">
      <c r="A899" s="303"/>
      <c r="B899" s="303"/>
      <c r="C899" s="303"/>
      <c r="D899" s="303"/>
      <c r="E899" s="303"/>
      <c r="F899" s="304"/>
      <c r="G899" s="303"/>
      <c r="H899" s="303"/>
      <c r="I899" s="303"/>
      <c r="J899" s="303"/>
      <c r="K899" s="303"/>
      <c r="L899" s="303"/>
      <c r="M899" s="303"/>
      <c r="N899" s="303"/>
      <c r="O899" s="303"/>
      <c r="P899" s="305"/>
      <c r="Q899" s="305"/>
      <c r="R899" s="303"/>
      <c r="S899" s="303"/>
      <c r="T899" s="303"/>
      <c r="U899" s="303"/>
      <c r="V899" s="303"/>
      <c r="W899" s="303"/>
      <c r="X899" s="303"/>
      <c r="Y899" s="303"/>
    </row>
    <row r="900" spans="1:25" ht="12.75">
      <c r="A900" s="303"/>
      <c r="B900" s="303"/>
      <c r="C900" s="303"/>
      <c r="D900" s="303"/>
      <c r="E900" s="303"/>
      <c r="F900" s="304"/>
      <c r="G900" s="303"/>
      <c r="H900" s="303"/>
      <c r="I900" s="303"/>
      <c r="J900" s="303"/>
      <c r="K900" s="303"/>
      <c r="L900" s="303"/>
      <c r="M900" s="303"/>
      <c r="N900" s="303"/>
      <c r="O900" s="303"/>
      <c r="P900" s="305"/>
      <c r="Q900" s="305"/>
      <c r="R900" s="303"/>
      <c r="S900" s="303"/>
      <c r="T900" s="303"/>
      <c r="U900" s="303"/>
      <c r="V900" s="303"/>
      <c r="W900" s="303"/>
      <c r="X900" s="303"/>
      <c r="Y900" s="303"/>
    </row>
    <row r="901" spans="1:25" ht="12.75">
      <c r="A901" s="303"/>
      <c r="B901" s="303"/>
      <c r="C901" s="303"/>
      <c r="D901" s="303"/>
      <c r="E901" s="303"/>
      <c r="F901" s="304"/>
      <c r="G901" s="303"/>
      <c r="H901" s="303"/>
      <c r="I901" s="303"/>
      <c r="J901" s="303"/>
      <c r="K901" s="303"/>
      <c r="L901" s="303"/>
      <c r="M901" s="303"/>
      <c r="N901" s="303"/>
      <c r="O901" s="303"/>
      <c r="P901" s="305"/>
      <c r="Q901" s="305"/>
      <c r="R901" s="303"/>
      <c r="S901" s="303"/>
      <c r="T901" s="303"/>
      <c r="U901" s="303"/>
      <c r="V901" s="303"/>
      <c r="W901" s="303"/>
      <c r="X901" s="303"/>
      <c r="Y901" s="303"/>
    </row>
    <row r="902" spans="1:25" ht="12.75">
      <c r="A902" s="303"/>
      <c r="B902" s="303"/>
      <c r="C902" s="303"/>
      <c r="D902" s="303"/>
      <c r="E902" s="303"/>
      <c r="F902" s="304"/>
      <c r="G902" s="303"/>
      <c r="H902" s="303"/>
      <c r="I902" s="303"/>
      <c r="J902" s="303"/>
      <c r="K902" s="303"/>
      <c r="L902" s="303"/>
      <c r="M902" s="303"/>
      <c r="N902" s="303"/>
      <c r="O902" s="303"/>
      <c r="P902" s="305"/>
      <c r="Q902" s="305"/>
      <c r="R902" s="303"/>
      <c r="S902" s="303"/>
      <c r="T902" s="303"/>
      <c r="U902" s="303"/>
      <c r="V902" s="303"/>
      <c r="W902" s="303"/>
      <c r="X902" s="303"/>
      <c r="Y902" s="303"/>
    </row>
    <row r="903" spans="1:25" ht="12.75">
      <c r="A903" s="303"/>
      <c r="B903" s="303"/>
      <c r="C903" s="303"/>
      <c r="D903" s="303"/>
      <c r="E903" s="303"/>
      <c r="F903" s="304"/>
      <c r="G903" s="303"/>
      <c r="H903" s="303"/>
      <c r="I903" s="303"/>
      <c r="J903" s="303"/>
      <c r="K903" s="303"/>
      <c r="L903" s="303"/>
      <c r="M903" s="303"/>
      <c r="N903" s="303"/>
      <c r="O903" s="303"/>
      <c r="P903" s="305"/>
      <c r="Q903" s="305"/>
      <c r="R903" s="303"/>
      <c r="S903" s="303"/>
      <c r="T903" s="303"/>
      <c r="U903" s="303"/>
      <c r="V903" s="303"/>
      <c r="W903" s="303"/>
      <c r="X903" s="303"/>
      <c r="Y903" s="303"/>
    </row>
    <row r="904" spans="1:25" ht="12.75">
      <c r="A904" s="303"/>
      <c r="B904" s="303"/>
      <c r="C904" s="303"/>
      <c r="D904" s="303"/>
      <c r="E904" s="303"/>
      <c r="F904" s="304"/>
      <c r="G904" s="303"/>
      <c r="H904" s="303"/>
      <c r="I904" s="303"/>
      <c r="J904" s="303"/>
      <c r="K904" s="303"/>
      <c r="L904" s="303"/>
      <c r="M904" s="303"/>
      <c r="N904" s="303"/>
      <c r="O904" s="303"/>
      <c r="P904" s="305"/>
      <c r="Q904" s="305"/>
      <c r="R904" s="303"/>
      <c r="S904" s="303"/>
      <c r="T904" s="303"/>
      <c r="U904" s="303"/>
      <c r="V904" s="303"/>
      <c r="W904" s="303"/>
      <c r="X904" s="303"/>
      <c r="Y904" s="303"/>
    </row>
    <row r="905" spans="1:25" ht="12.75">
      <c r="A905" s="303"/>
      <c r="B905" s="303"/>
      <c r="C905" s="303"/>
      <c r="D905" s="303"/>
      <c r="E905" s="303"/>
      <c r="F905" s="304"/>
      <c r="G905" s="303"/>
      <c r="H905" s="303"/>
      <c r="I905" s="303"/>
      <c r="J905" s="303"/>
      <c r="K905" s="303"/>
      <c r="L905" s="303"/>
      <c r="M905" s="303"/>
      <c r="N905" s="303"/>
      <c r="O905" s="303"/>
      <c r="P905" s="305"/>
      <c r="Q905" s="305"/>
      <c r="R905" s="303"/>
      <c r="S905" s="303"/>
      <c r="T905" s="303"/>
      <c r="U905" s="303"/>
      <c r="V905" s="303"/>
      <c r="W905" s="303"/>
      <c r="X905" s="303"/>
      <c r="Y905" s="303"/>
    </row>
    <row r="906" spans="1:25" ht="12.75">
      <c r="A906" s="303"/>
      <c r="B906" s="303"/>
      <c r="C906" s="303"/>
      <c r="D906" s="303"/>
      <c r="E906" s="303"/>
      <c r="F906" s="304"/>
      <c r="G906" s="303"/>
      <c r="H906" s="303"/>
      <c r="I906" s="303"/>
      <c r="J906" s="303"/>
      <c r="K906" s="303"/>
      <c r="L906" s="303"/>
      <c r="M906" s="303"/>
      <c r="N906" s="303"/>
      <c r="O906" s="303"/>
      <c r="P906" s="305"/>
      <c r="Q906" s="305"/>
      <c r="R906" s="303"/>
      <c r="S906" s="303"/>
      <c r="T906" s="303"/>
      <c r="U906" s="303"/>
      <c r="V906" s="303"/>
      <c r="W906" s="303"/>
      <c r="X906" s="303"/>
      <c r="Y906" s="303"/>
    </row>
    <row r="907" spans="1:25" ht="12.75">
      <c r="A907" s="303"/>
      <c r="B907" s="303"/>
      <c r="C907" s="303"/>
      <c r="D907" s="303"/>
      <c r="E907" s="303"/>
      <c r="F907" s="304"/>
      <c r="G907" s="303"/>
      <c r="H907" s="303"/>
      <c r="I907" s="303"/>
      <c r="J907" s="303"/>
      <c r="K907" s="303"/>
      <c r="L907" s="303"/>
      <c r="M907" s="303"/>
      <c r="N907" s="303"/>
      <c r="O907" s="303"/>
      <c r="P907" s="305"/>
      <c r="Q907" s="305"/>
      <c r="R907" s="303"/>
      <c r="S907" s="303"/>
      <c r="T907" s="303"/>
      <c r="U907" s="303"/>
      <c r="V907" s="303"/>
      <c r="W907" s="303"/>
      <c r="X907" s="303"/>
      <c r="Y907" s="303"/>
    </row>
    <row r="908" spans="1:25" ht="12.75">
      <c r="A908" s="303"/>
      <c r="B908" s="303"/>
      <c r="C908" s="303"/>
      <c r="D908" s="303"/>
      <c r="E908" s="303"/>
      <c r="F908" s="304"/>
      <c r="G908" s="303"/>
      <c r="H908" s="303"/>
      <c r="I908" s="303"/>
      <c r="J908" s="303"/>
      <c r="K908" s="303"/>
      <c r="L908" s="303"/>
      <c r="M908" s="303"/>
      <c r="N908" s="303"/>
      <c r="O908" s="303"/>
      <c r="P908" s="305"/>
      <c r="Q908" s="305"/>
      <c r="R908" s="303"/>
      <c r="S908" s="303"/>
      <c r="T908" s="303"/>
      <c r="U908" s="303"/>
      <c r="V908" s="303"/>
      <c r="W908" s="303"/>
      <c r="X908" s="303"/>
      <c r="Y908" s="303"/>
    </row>
    <row r="909" spans="1:25" ht="12.75">
      <c r="A909" s="303"/>
      <c r="B909" s="303"/>
      <c r="C909" s="303"/>
      <c r="D909" s="303"/>
      <c r="E909" s="303"/>
      <c r="F909" s="304"/>
      <c r="G909" s="303"/>
      <c r="H909" s="303"/>
      <c r="I909" s="303"/>
      <c r="J909" s="303"/>
      <c r="K909" s="303"/>
      <c r="L909" s="303"/>
      <c r="M909" s="303"/>
      <c r="N909" s="303"/>
      <c r="O909" s="303"/>
      <c r="P909" s="305"/>
      <c r="Q909" s="305"/>
      <c r="R909" s="303"/>
      <c r="S909" s="303"/>
      <c r="T909" s="303"/>
      <c r="U909" s="303"/>
      <c r="V909" s="303"/>
      <c r="W909" s="303"/>
      <c r="X909" s="303"/>
      <c r="Y909" s="303"/>
    </row>
    <row r="910" spans="1:25" ht="12.75">
      <c r="A910" s="303"/>
      <c r="B910" s="303"/>
      <c r="C910" s="303"/>
      <c r="D910" s="303"/>
      <c r="E910" s="303"/>
      <c r="F910" s="304"/>
      <c r="G910" s="303"/>
      <c r="H910" s="303"/>
      <c r="I910" s="303"/>
      <c r="J910" s="303"/>
      <c r="K910" s="303"/>
      <c r="L910" s="303"/>
      <c r="M910" s="303"/>
      <c r="N910" s="303"/>
      <c r="O910" s="303"/>
      <c r="P910" s="305"/>
      <c r="Q910" s="305"/>
      <c r="R910" s="303"/>
      <c r="S910" s="303"/>
      <c r="T910" s="303"/>
      <c r="U910" s="303"/>
      <c r="V910" s="303"/>
      <c r="W910" s="303"/>
      <c r="X910" s="303"/>
      <c r="Y910" s="303"/>
    </row>
    <row r="911" spans="1:25" ht="12.75">
      <c r="A911" s="303"/>
      <c r="B911" s="303"/>
      <c r="C911" s="303"/>
      <c r="D911" s="303"/>
      <c r="E911" s="303"/>
      <c r="F911" s="304"/>
      <c r="G911" s="303"/>
      <c r="H911" s="303"/>
      <c r="I911" s="303"/>
      <c r="J911" s="303"/>
      <c r="K911" s="303"/>
      <c r="L911" s="303"/>
      <c r="M911" s="303"/>
      <c r="N911" s="303"/>
      <c r="O911" s="303"/>
      <c r="P911" s="305"/>
      <c r="Q911" s="305"/>
      <c r="R911" s="303"/>
      <c r="S911" s="303"/>
      <c r="T911" s="303"/>
      <c r="U911" s="303"/>
      <c r="V911" s="303"/>
      <c r="W911" s="303"/>
      <c r="X911" s="303"/>
      <c r="Y911" s="303"/>
    </row>
    <row r="912" spans="1:25" ht="12.75">
      <c r="A912" s="303"/>
      <c r="B912" s="303"/>
      <c r="C912" s="303"/>
      <c r="D912" s="303"/>
      <c r="E912" s="303"/>
      <c r="F912" s="304"/>
      <c r="G912" s="303"/>
      <c r="H912" s="303"/>
      <c r="I912" s="303"/>
      <c r="J912" s="303"/>
      <c r="K912" s="303"/>
      <c r="L912" s="303"/>
      <c r="M912" s="303"/>
      <c r="N912" s="303"/>
      <c r="O912" s="303"/>
      <c r="P912" s="305"/>
      <c r="Q912" s="305"/>
      <c r="R912" s="303"/>
      <c r="S912" s="303"/>
      <c r="T912" s="303"/>
      <c r="U912" s="303"/>
      <c r="V912" s="303"/>
      <c r="W912" s="303"/>
      <c r="X912" s="303"/>
      <c r="Y912" s="303"/>
    </row>
    <row r="913" spans="1:25" ht="12.75">
      <c r="A913" s="303"/>
      <c r="B913" s="303"/>
      <c r="C913" s="303"/>
      <c r="D913" s="303"/>
      <c r="E913" s="303"/>
      <c r="F913" s="304"/>
      <c r="G913" s="303"/>
      <c r="H913" s="303"/>
      <c r="I913" s="303"/>
      <c r="J913" s="303"/>
      <c r="K913" s="303"/>
      <c r="L913" s="303"/>
      <c r="M913" s="303"/>
      <c r="N913" s="303"/>
      <c r="O913" s="303"/>
      <c r="P913" s="305"/>
      <c r="Q913" s="305"/>
      <c r="R913" s="303"/>
      <c r="S913" s="303"/>
      <c r="T913" s="303"/>
      <c r="U913" s="303"/>
      <c r="V913" s="303"/>
      <c r="W913" s="303"/>
      <c r="X913" s="303"/>
      <c r="Y913" s="303"/>
    </row>
    <row r="914" spans="1:25" ht="12.75">
      <c r="A914" s="303"/>
      <c r="B914" s="303"/>
      <c r="C914" s="303"/>
      <c r="D914" s="303"/>
      <c r="E914" s="303"/>
      <c r="F914" s="304"/>
      <c r="G914" s="303"/>
      <c r="H914" s="303"/>
      <c r="I914" s="303"/>
      <c r="J914" s="303"/>
      <c r="K914" s="303"/>
      <c r="L914" s="303"/>
      <c r="M914" s="303"/>
      <c r="N914" s="303"/>
      <c r="O914" s="303"/>
      <c r="P914" s="305"/>
      <c r="Q914" s="305"/>
      <c r="R914" s="303"/>
      <c r="S914" s="303"/>
      <c r="T914" s="303"/>
      <c r="U914" s="303"/>
      <c r="V914" s="303"/>
      <c r="W914" s="303"/>
      <c r="X914" s="303"/>
      <c r="Y914" s="303"/>
    </row>
    <row r="915" spans="1:25" ht="12.75">
      <c r="A915" s="303"/>
      <c r="B915" s="303"/>
      <c r="C915" s="303"/>
      <c r="D915" s="303"/>
      <c r="E915" s="303"/>
      <c r="F915" s="304"/>
      <c r="G915" s="303"/>
      <c r="H915" s="303"/>
      <c r="I915" s="303"/>
      <c r="J915" s="303"/>
      <c r="K915" s="303"/>
      <c r="L915" s="303"/>
      <c r="M915" s="303"/>
      <c r="N915" s="303"/>
      <c r="O915" s="303"/>
      <c r="P915" s="305"/>
      <c r="Q915" s="305"/>
      <c r="R915" s="303"/>
      <c r="S915" s="303"/>
      <c r="T915" s="303"/>
      <c r="U915" s="303"/>
      <c r="V915" s="303"/>
      <c r="W915" s="303"/>
      <c r="X915" s="303"/>
      <c r="Y915" s="303"/>
    </row>
    <row r="916" spans="1:25" ht="12.75">
      <c r="A916" s="303"/>
      <c r="B916" s="303"/>
      <c r="C916" s="303"/>
      <c r="D916" s="303"/>
      <c r="E916" s="303"/>
      <c r="F916" s="304"/>
      <c r="G916" s="303"/>
      <c r="H916" s="303"/>
      <c r="I916" s="303"/>
      <c r="J916" s="303"/>
      <c r="K916" s="303"/>
      <c r="L916" s="303"/>
      <c r="M916" s="303"/>
      <c r="N916" s="303"/>
      <c r="O916" s="303"/>
      <c r="P916" s="305"/>
      <c r="Q916" s="305"/>
      <c r="R916" s="303"/>
      <c r="S916" s="303"/>
      <c r="T916" s="303"/>
      <c r="U916" s="303"/>
      <c r="V916" s="303"/>
      <c r="W916" s="303"/>
      <c r="X916" s="303"/>
      <c r="Y916" s="303"/>
    </row>
    <row r="917" spans="1:25" ht="12.75">
      <c r="A917" s="303"/>
      <c r="B917" s="303"/>
      <c r="C917" s="303"/>
      <c r="D917" s="303"/>
      <c r="E917" s="303"/>
      <c r="F917" s="304"/>
      <c r="G917" s="303"/>
      <c r="H917" s="303"/>
      <c r="I917" s="303"/>
      <c r="J917" s="303"/>
      <c r="K917" s="303"/>
      <c r="L917" s="303"/>
      <c r="M917" s="303"/>
      <c r="N917" s="303"/>
      <c r="O917" s="303"/>
      <c r="P917" s="305"/>
      <c r="Q917" s="305"/>
      <c r="R917" s="303"/>
      <c r="S917" s="303"/>
      <c r="T917" s="303"/>
      <c r="U917" s="303"/>
      <c r="V917" s="303"/>
      <c r="W917" s="303"/>
      <c r="X917" s="303"/>
      <c r="Y917" s="303"/>
    </row>
    <row r="918" spans="1:25" ht="12.75">
      <c r="A918" s="303"/>
      <c r="B918" s="303"/>
      <c r="C918" s="303"/>
      <c r="D918" s="303"/>
      <c r="E918" s="303"/>
      <c r="F918" s="304"/>
      <c r="G918" s="303"/>
      <c r="H918" s="303"/>
      <c r="I918" s="303"/>
      <c r="J918" s="303"/>
      <c r="K918" s="303"/>
      <c r="L918" s="303"/>
      <c r="M918" s="303"/>
      <c r="N918" s="303"/>
      <c r="O918" s="303"/>
      <c r="P918" s="305"/>
      <c r="Q918" s="305"/>
      <c r="R918" s="303"/>
      <c r="S918" s="303"/>
      <c r="T918" s="303"/>
      <c r="U918" s="303"/>
      <c r="V918" s="303"/>
      <c r="W918" s="303"/>
      <c r="X918" s="303"/>
      <c r="Y918" s="303"/>
    </row>
    <row r="919" spans="1:25" ht="12.75">
      <c r="A919" s="303"/>
      <c r="B919" s="303"/>
      <c r="C919" s="303"/>
      <c r="D919" s="303"/>
      <c r="E919" s="303"/>
      <c r="F919" s="304"/>
      <c r="G919" s="303"/>
      <c r="H919" s="303"/>
      <c r="I919" s="303"/>
      <c r="J919" s="303"/>
      <c r="K919" s="303"/>
      <c r="L919" s="303"/>
      <c r="M919" s="303"/>
      <c r="N919" s="303"/>
      <c r="O919" s="303"/>
      <c r="P919" s="305"/>
      <c r="Q919" s="305"/>
      <c r="R919" s="303"/>
      <c r="S919" s="303"/>
      <c r="T919" s="303"/>
      <c r="U919" s="303"/>
      <c r="V919" s="303"/>
      <c r="W919" s="303"/>
      <c r="X919" s="303"/>
      <c r="Y919" s="303"/>
    </row>
    <row r="920" spans="1:25" ht="12.75">
      <c r="A920" s="303"/>
      <c r="B920" s="303"/>
      <c r="C920" s="303"/>
      <c r="D920" s="303"/>
      <c r="E920" s="303"/>
      <c r="F920" s="304"/>
      <c r="G920" s="303"/>
      <c r="H920" s="303"/>
      <c r="I920" s="303"/>
      <c r="J920" s="303"/>
      <c r="K920" s="303"/>
      <c r="L920" s="303"/>
      <c r="M920" s="303"/>
      <c r="N920" s="303"/>
      <c r="O920" s="303"/>
      <c r="P920" s="305"/>
      <c r="Q920" s="305"/>
      <c r="R920" s="303"/>
      <c r="S920" s="303"/>
      <c r="T920" s="303"/>
      <c r="U920" s="303"/>
      <c r="V920" s="303"/>
      <c r="W920" s="303"/>
      <c r="X920" s="303"/>
      <c r="Y920" s="303"/>
    </row>
    <row r="921" spans="1:25" ht="12.75">
      <c r="A921" s="303"/>
      <c r="B921" s="303"/>
      <c r="C921" s="303"/>
      <c r="D921" s="303"/>
      <c r="E921" s="303"/>
      <c r="F921" s="304"/>
      <c r="G921" s="303"/>
      <c r="H921" s="303"/>
      <c r="I921" s="303"/>
      <c r="J921" s="303"/>
      <c r="K921" s="303"/>
      <c r="L921" s="303"/>
      <c r="M921" s="303"/>
      <c r="N921" s="303"/>
      <c r="O921" s="303"/>
      <c r="P921" s="305"/>
      <c r="Q921" s="305"/>
      <c r="R921" s="303"/>
      <c r="S921" s="303"/>
      <c r="T921" s="303"/>
      <c r="U921" s="303"/>
      <c r="V921" s="303"/>
      <c r="W921" s="303"/>
      <c r="X921" s="303"/>
      <c r="Y921" s="303"/>
    </row>
    <row r="922" spans="1:25" ht="12.75">
      <c r="A922" s="303"/>
      <c r="B922" s="303"/>
      <c r="C922" s="303"/>
      <c r="D922" s="303"/>
      <c r="E922" s="303"/>
      <c r="F922" s="304"/>
      <c r="G922" s="303"/>
      <c r="H922" s="303"/>
      <c r="I922" s="303"/>
      <c r="J922" s="303"/>
      <c r="K922" s="303"/>
      <c r="L922" s="303"/>
      <c r="M922" s="303"/>
      <c r="N922" s="303"/>
      <c r="O922" s="303"/>
      <c r="P922" s="305"/>
      <c r="Q922" s="305"/>
      <c r="R922" s="303"/>
      <c r="S922" s="303"/>
      <c r="T922" s="303"/>
      <c r="U922" s="303"/>
      <c r="V922" s="303"/>
      <c r="W922" s="303"/>
      <c r="X922" s="303"/>
      <c r="Y922" s="303"/>
    </row>
    <row r="923" spans="1:25" ht="12.75">
      <c r="A923" s="303"/>
      <c r="B923" s="303"/>
      <c r="C923" s="303"/>
      <c r="D923" s="303"/>
      <c r="E923" s="303"/>
      <c r="F923" s="304"/>
      <c r="G923" s="303"/>
      <c r="H923" s="303"/>
      <c r="I923" s="303"/>
      <c r="J923" s="303"/>
      <c r="K923" s="303"/>
      <c r="L923" s="303"/>
      <c r="M923" s="303"/>
      <c r="N923" s="303"/>
      <c r="O923" s="303"/>
      <c r="P923" s="305"/>
      <c r="Q923" s="305"/>
      <c r="R923" s="303"/>
      <c r="S923" s="303"/>
      <c r="T923" s="303"/>
      <c r="U923" s="303"/>
      <c r="V923" s="303"/>
      <c r="W923" s="303"/>
      <c r="X923" s="303"/>
      <c r="Y923" s="303"/>
    </row>
    <row r="924" spans="1:25" ht="12.75">
      <c r="A924" s="303"/>
      <c r="B924" s="303"/>
      <c r="C924" s="303"/>
      <c r="D924" s="303"/>
      <c r="E924" s="303"/>
      <c r="F924" s="304"/>
      <c r="G924" s="303"/>
      <c r="H924" s="303"/>
      <c r="I924" s="303"/>
      <c r="J924" s="303"/>
      <c r="K924" s="303"/>
      <c r="L924" s="303"/>
      <c r="M924" s="303"/>
      <c r="N924" s="303"/>
      <c r="O924" s="303"/>
      <c r="P924" s="305"/>
      <c r="Q924" s="305"/>
      <c r="R924" s="303"/>
      <c r="S924" s="303"/>
      <c r="T924" s="303"/>
      <c r="U924" s="303"/>
      <c r="V924" s="303"/>
      <c r="W924" s="303"/>
      <c r="X924" s="303"/>
      <c r="Y924" s="303"/>
    </row>
    <row r="925" spans="1:25" ht="12.75">
      <c r="A925" s="303"/>
      <c r="B925" s="303"/>
      <c r="C925" s="303"/>
      <c r="D925" s="303"/>
      <c r="E925" s="303"/>
      <c r="F925" s="304"/>
      <c r="G925" s="303"/>
      <c r="H925" s="303"/>
      <c r="I925" s="303"/>
      <c r="J925" s="303"/>
      <c r="K925" s="303"/>
      <c r="L925" s="303"/>
      <c r="M925" s="303"/>
      <c r="N925" s="303"/>
      <c r="O925" s="303"/>
      <c r="P925" s="305"/>
      <c r="Q925" s="305"/>
      <c r="R925" s="303"/>
      <c r="S925" s="303"/>
      <c r="T925" s="303"/>
      <c r="U925" s="303"/>
      <c r="V925" s="303"/>
      <c r="W925" s="303"/>
      <c r="X925" s="303"/>
      <c r="Y925" s="303"/>
    </row>
    <row r="926" spans="1:25" ht="12.75">
      <c r="A926" s="303"/>
      <c r="B926" s="303"/>
      <c r="C926" s="303"/>
      <c r="D926" s="303"/>
      <c r="E926" s="303"/>
      <c r="F926" s="304"/>
      <c r="G926" s="303"/>
      <c r="H926" s="303"/>
      <c r="I926" s="303"/>
      <c r="J926" s="303"/>
      <c r="K926" s="303"/>
      <c r="L926" s="303"/>
      <c r="M926" s="303"/>
      <c r="N926" s="303"/>
      <c r="O926" s="303"/>
      <c r="P926" s="305"/>
      <c r="Q926" s="305"/>
      <c r="R926" s="303"/>
      <c r="S926" s="303"/>
      <c r="T926" s="303"/>
      <c r="U926" s="303"/>
      <c r="V926" s="303"/>
      <c r="W926" s="303"/>
      <c r="X926" s="303"/>
      <c r="Y926" s="303"/>
    </row>
    <row r="927" spans="1:25" ht="12.75">
      <c r="A927" s="303"/>
      <c r="B927" s="303"/>
      <c r="C927" s="303"/>
      <c r="D927" s="303"/>
      <c r="E927" s="303"/>
      <c r="F927" s="304"/>
      <c r="G927" s="303"/>
      <c r="H927" s="303"/>
      <c r="I927" s="303"/>
      <c r="J927" s="303"/>
      <c r="K927" s="303"/>
      <c r="L927" s="303"/>
      <c r="M927" s="303"/>
      <c r="N927" s="303"/>
      <c r="O927" s="303"/>
      <c r="P927" s="305"/>
      <c r="Q927" s="305"/>
      <c r="R927" s="303"/>
      <c r="S927" s="303"/>
      <c r="T927" s="303"/>
      <c r="U927" s="303"/>
      <c r="V927" s="303"/>
      <c r="W927" s="303"/>
      <c r="X927" s="303"/>
      <c r="Y927" s="303"/>
    </row>
    <row r="928" spans="1:25" ht="12.75">
      <c r="A928" s="303"/>
      <c r="B928" s="303"/>
      <c r="C928" s="303"/>
      <c r="D928" s="303"/>
      <c r="E928" s="303"/>
      <c r="F928" s="304"/>
      <c r="G928" s="303"/>
      <c r="H928" s="303"/>
      <c r="I928" s="303"/>
      <c r="J928" s="303"/>
      <c r="K928" s="303"/>
      <c r="L928" s="303"/>
      <c r="M928" s="303"/>
      <c r="N928" s="303"/>
      <c r="O928" s="303"/>
      <c r="P928" s="305"/>
      <c r="Q928" s="305"/>
      <c r="R928" s="303"/>
      <c r="S928" s="303"/>
      <c r="T928" s="303"/>
      <c r="U928" s="303"/>
      <c r="V928" s="303"/>
      <c r="W928" s="303"/>
      <c r="X928" s="303"/>
      <c r="Y928" s="303"/>
    </row>
    <row r="929" spans="1:25" ht="12.75">
      <c r="A929" s="303"/>
      <c r="B929" s="303"/>
      <c r="C929" s="303"/>
      <c r="D929" s="303"/>
      <c r="E929" s="303"/>
      <c r="F929" s="304"/>
      <c r="G929" s="303"/>
      <c r="H929" s="303"/>
      <c r="I929" s="303"/>
      <c r="J929" s="303"/>
      <c r="K929" s="303"/>
      <c r="L929" s="303"/>
      <c r="M929" s="303"/>
      <c r="N929" s="303"/>
      <c r="O929" s="303"/>
      <c r="P929" s="305"/>
      <c r="Q929" s="305"/>
      <c r="R929" s="303"/>
      <c r="S929" s="303"/>
      <c r="T929" s="303"/>
      <c r="U929" s="303"/>
      <c r="V929" s="303"/>
      <c r="W929" s="303"/>
      <c r="X929" s="303"/>
      <c r="Y929" s="303"/>
    </row>
    <row r="930" spans="1:25" ht="12.75">
      <c r="A930" s="303"/>
      <c r="B930" s="303"/>
      <c r="C930" s="303"/>
      <c r="D930" s="303"/>
      <c r="E930" s="303"/>
      <c r="F930" s="304"/>
      <c r="G930" s="303"/>
      <c r="H930" s="303"/>
      <c r="I930" s="303"/>
      <c r="J930" s="303"/>
      <c r="K930" s="303"/>
      <c r="L930" s="303"/>
      <c r="M930" s="303"/>
      <c r="N930" s="303"/>
      <c r="O930" s="303"/>
      <c r="P930" s="305"/>
      <c r="Q930" s="305"/>
      <c r="R930" s="303"/>
      <c r="S930" s="303"/>
      <c r="T930" s="303"/>
      <c r="U930" s="303"/>
      <c r="V930" s="303"/>
      <c r="W930" s="303"/>
      <c r="X930" s="303"/>
      <c r="Y930" s="303"/>
    </row>
    <row r="931" spans="1:25" ht="12.75">
      <c r="A931" s="303"/>
      <c r="B931" s="303"/>
      <c r="C931" s="303"/>
      <c r="D931" s="303"/>
      <c r="E931" s="303"/>
      <c r="F931" s="304"/>
      <c r="G931" s="303"/>
      <c r="H931" s="303"/>
      <c r="I931" s="303"/>
      <c r="J931" s="303"/>
      <c r="K931" s="303"/>
      <c r="L931" s="303"/>
      <c r="M931" s="303"/>
      <c r="N931" s="303"/>
      <c r="O931" s="303"/>
      <c r="P931" s="305"/>
      <c r="Q931" s="305"/>
      <c r="R931" s="303"/>
      <c r="S931" s="303"/>
      <c r="T931" s="303"/>
      <c r="U931" s="303"/>
      <c r="V931" s="303"/>
      <c r="W931" s="303"/>
      <c r="X931" s="303"/>
      <c r="Y931" s="303"/>
    </row>
    <row r="932" spans="1:25" ht="12.75">
      <c r="A932" s="303"/>
      <c r="B932" s="303"/>
      <c r="C932" s="303"/>
      <c r="D932" s="303"/>
      <c r="E932" s="303"/>
      <c r="F932" s="304"/>
      <c r="G932" s="303"/>
      <c r="H932" s="303"/>
      <c r="I932" s="303"/>
      <c r="J932" s="303"/>
      <c r="K932" s="303"/>
      <c r="L932" s="303"/>
      <c r="M932" s="303"/>
      <c r="N932" s="303"/>
      <c r="O932" s="303"/>
      <c r="P932" s="305"/>
      <c r="Q932" s="305"/>
      <c r="R932" s="303"/>
      <c r="S932" s="303"/>
      <c r="T932" s="303"/>
      <c r="U932" s="303"/>
      <c r="V932" s="303"/>
      <c r="W932" s="303"/>
      <c r="X932" s="303"/>
      <c r="Y932" s="303"/>
    </row>
    <row r="933" spans="1:25" ht="12.75">
      <c r="A933" s="303"/>
      <c r="B933" s="303"/>
      <c r="C933" s="303"/>
      <c r="D933" s="303"/>
      <c r="E933" s="303"/>
      <c r="F933" s="304"/>
      <c r="G933" s="303"/>
      <c r="H933" s="303"/>
      <c r="I933" s="303"/>
      <c r="J933" s="303"/>
      <c r="K933" s="303"/>
      <c r="L933" s="303"/>
      <c r="M933" s="303"/>
      <c r="N933" s="303"/>
      <c r="O933" s="303"/>
      <c r="P933" s="305"/>
      <c r="Q933" s="305"/>
      <c r="R933" s="303"/>
      <c r="S933" s="303"/>
      <c r="T933" s="303"/>
      <c r="U933" s="303"/>
      <c r="V933" s="303"/>
      <c r="W933" s="303"/>
      <c r="X933" s="303"/>
      <c r="Y933" s="303"/>
    </row>
    <row r="934" spans="1:25" ht="12.75">
      <c r="A934" s="303"/>
      <c r="B934" s="303"/>
      <c r="C934" s="303"/>
      <c r="D934" s="303"/>
      <c r="E934" s="303"/>
      <c r="F934" s="304"/>
      <c r="G934" s="303"/>
      <c r="H934" s="303"/>
      <c r="I934" s="303"/>
      <c r="J934" s="303"/>
      <c r="K934" s="303"/>
      <c r="L934" s="303"/>
      <c r="M934" s="303"/>
      <c r="N934" s="303"/>
      <c r="O934" s="303"/>
      <c r="P934" s="305"/>
      <c r="Q934" s="305"/>
      <c r="R934" s="303"/>
      <c r="S934" s="303"/>
      <c r="T934" s="303"/>
      <c r="U934" s="303"/>
      <c r="V934" s="303"/>
      <c r="W934" s="303"/>
      <c r="X934" s="303"/>
      <c r="Y934" s="303"/>
    </row>
    <row r="935" spans="1:25" ht="12.75">
      <c r="A935" s="303"/>
      <c r="B935" s="303"/>
      <c r="C935" s="303"/>
      <c r="D935" s="303"/>
      <c r="E935" s="303"/>
      <c r="F935" s="304"/>
      <c r="G935" s="303"/>
      <c r="H935" s="303"/>
      <c r="I935" s="303"/>
      <c r="J935" s="303"/>
      <c r="K935" s="303"/>
      <c r="L935" s="303"/>
      <c r="M935" s="303"/>
      <c r="N935" s="303"/>
      <c r="O935" s="303"/>
      <c r="P935" s="305"/>
      <c r="Q935" s="305"/>
      <c r="R935" s="303"/>
      <c r="S935" s="303"/>
      <c r="T935" s="303"/>
      <c r="U935" s="303"/>
      <c r="V935" s="303"/>
      <c r="W935" s="303"/>
      <c r="X935" s="303"/>
      <c r="Y935" s="303"/>
    </row>
    <row r="936" spans="1:25" ht="12.75">
      <c r="A936" s="303"/>
      <c r="B936" s="303"/>
      <c r="C936" s="303"/>
      <c r="D936" s="303"/>
      <c r="E936" s="303"/>
      <c r="F936" s="304"/>
      <c r="G936" s="303"/>
      <c r="H936" s="303"/>
      <c r="I936" s="303"/>
      <c r="J936" s="303"/>
      <c r="K936" s="303"/>
      <c r="L936" s="303"/>
      <c r="M936" s="303"/>
      <c r="N936" s="303"/>
      <c r="O936" s="303"/>
      <c r="P936" s="305"/>
      <c r="Q936" s="305"/>
      <c r="R936" s="303"/>
      <c r="S936" s="303"/>
      <c r="T936" s="303"/>
      <c r="U936" s="303"/>
      <c r="V936" s="303"/>
      <c r="W936" s="303"/>
      <c r="X936" s="303"/>
      <c r="Y936" s="303"/>
    </row>
    <row r="937" spans="1:25" ht="12.75">
      <c r="A937" s="303"/>
      <c r="B937" s="303"/>
      <c r="C937" s="303"/>
      <c r="D937" s="303"/>
      <c r="E937" s="303"/>
      <c r="F937" s="304"/>
      <c r="G937" s="303"/>
      <c r="H937" s="303"/>
      <c r="I937" s="303"/>
      <c r="J937" s="303"/>
      <c r="K937" s="303"/>
      <c r="L937" s="303"/>
      <c r="M937" s="303"/>
      <c r="N937" s="303"/>
      <c r="O937" s="303"/>
      <c r="P937" s="305"/>
      <c r="Q937" s="305"/>
      <c r="R937" s="303"/>
      <c r="S937" s="303"/>
      <c r="T937" s="303"/>
      <c r="U937" s="303"/>
      <c r="V937" s="303"/>
      <c r="W937" s="303"/>
      <c r="X937" s="303"/>
      <c r="Y937" s="303"/>
    </row>
    <row r="938" spans="1:25" ht="12.75">
      <c r="A938" s="303"/>
      <c r="B938" s="303"/>
      <c r="C938" s="303"/>
      <c r="D938" s="303"/>
      <c r="E938" s="303"/>
      <c r="F938" s="304"/>
      <c r="G938" s="303"/>
      <c r="H938" s="303"/>
      <c r="I938" s="303"/>
      <c r="J938" s="303"/>
      <c r="K938" s="303"/>
      <c r="L938" s="303"/>
      <c r="M938" s="303"/>
      <c r="N938" s="303"/>
      <c r="O938" s="303"/>
      <c r="P938" s="305"/>
      <c r="Q938" s="305"/>
      <c r="R938" s="303"/>
      <c r="S938" s="303"/>
      <c r="T938" s="303"/>
      <c r="U938" s="303"/>
      <c r="V938" s="303"/>
      <c r="W938" s="303"/>
      <c r="X938" s="303"/>
      <c r="Y938" s="303"/>
    </row>
    <row r="939" spans="1:25" ht="12.75">
      <c r="A939" s="303"/>
      <c r="B939" s="303"/>
      <c r="C939" s="303"/>
      <c r="D939" s="303"/>
      <c r="E939" s="303"/>
      <c r="F939" s="304"/>
      <c r="G939" s="303"/>
      <c r="H939" s="303"/>
      <c r="I939" s="303"/>
      <c r="J939" s="303"/>
      <c r="K939" s="303"/>
      <c r="L939" s="303"/>
      <c r="M939" s="303"/>
      <c r="N939" s="303"/>
      <c r="O939" s="303"/>
      <c r="P939" s="305"/>
      <c r="Q939" s="305"/>
      <c r="R939" s="303"/>
      <c r="S939" s="303"/>
      <c r="T939" s="303"/>
      <c r="U939" s="303"/>
      <c r="V939" s="303"/>
      <c r="W939" s="303"/>
      <c r="X939" s="303"/>
      <c r="Y939" s="303"/>
    </row>
    <row r="940" spans="1:25" ht="12.75">
      <c r="A940" s="303"/>
      <c r="B940" s="303"/>
      <c r="C940" s="303"/>
      <c r="D940" s="303"/>
      <c r="E940" s="303"/>
      <c r="F940" s="304"/>
      <c r="G940" s="303"/>
      <c r="H940" s="303"/>
      <c r="I940" s="303"/>
      <c r="J940" s="303"/>
      <c r="K940" s="303"/>
      <c r="L940" s="303"/>
      <c r="M940" s="303"/>
      <c r="N940" s="303"/>
      <c r="O940" s="303"/>
      <c r="P940" s="305"/>
      <c r="Q940" s="305"/>
      <c r="R940" s="303"/>
      <c r="S940" s="303"/>
      <c r="T940" s="303"/>
      <c r="U940" s="303"/>
      <c r="V940" s="303"/>
      <c r="W940" s="303"/>
      <c r="X940" s="303"/>
      <c r="Y940" s="303"/>
    </row>
    <row r="941" spans="1:25" ht="12.75">
      <c r="A941" s="303"/>
      <c r="B941" s="303"/>
      <c r="C941" s="303"/>
      <c r="D941" s="303"/>
      <c r="E941" s="303"/>
      <c r="F941" s="304"/>
      <c r="G941" s="303"/>
      <c r="H941" s="303"/>
      <c r="I941" s="303"/>
      <c r="J941" s="303"/>
      <c r="K941" s="303"/>
      <c r="L941" s="303"/>
      <c r="M941" s="303"/>
      <c r="N941" s="303"/>
      <c r="O941" s="303"/>
      <c r="P941" s="305"/>
      <c r="Q941" s="305"/>
      <c r="R941" s="303"/>
      <c r="S941" s="303"/>
      <c r="T941" s="303"/>
      <c r="U941" s="303"/>
      <c r="V941" s="303"/>
      <c r="W941" s="303"/>
      <c r="X941" s="303"/>
      <c r="Y941" s="303"/>
    </row>
    <row r="942" spans="1:25" ht="12.75">
      <c r="A942" s="303"/>
      <c r="B942" s="303"/>
      <c r="C942" s="303"/>
      <c r="D942" s="303"/>
      <c r="E942" s="303"/>
      <c r="F942" s="304"/>
      <c r="G942" s="303"/>
      <c r="H942" s="303"/>
      <c r="I942" s="303"/>
      <c r="J942" s="303"/>
      <c r="K942" s="303"/>
      <c r="L942" s="303"/>
      <c r="M942" s="303"/>
      <c r="N942" s="303"/>
      <c r="O942" s="303"/>
      <c r="P942" s="305"/>
      <c r="Q942" s="305"/>
      <c r="R942" s="303"/>
      <c r="S942" s="303"/>
      <c r="T942" s="303"/>
      <c r="U942" s="303"/>
      <c r="V942" s="303"/>
      <c r="W942" s="303"/>
      <c r="X942" s="303"/>
      <c r="Y942" s="303"/>
    </row>
    <row r="943" spans="1:25" ht="12.75">
      <c r="A943" s="303"/>
      <c r="B943" s="303"/>
      <c r="C943" s="303"/>
      <c r="D943" s="303"/>
      <c r="E943" s="303"/>
      <c r="F943" s="304"/>
      <c r="G943" s="303"/>
      <c r="H943" s="303"/>
      <c r="I943" s="303"/>
      <c r="J943" s="303"/>
      <c r="K943" s="303"/>
      <c r="L943" s="303"/>
      <c r="M943" s="303"/>
      <c r="N943" s="303"/>
      <c r="O943" s="303"/>
      <c r="P943" s="305"/>
      <c r="Q943" s="305"/>
      <c r="R943" s="303"/>
      <c r="S943" s="303"/>
      <c r="T943" s="303"/>
      <c r="U943" s="303"/>
      <c r="V943" s="303"/>
      <c r="W943" s="303"/>
      <c r="X943" s="303"/>
      <c r="Y943" s="303"/>
    </row>
    <row r="944" spans="1:25" ht="12.75">
      <c r="A944" s="303"/>
      <c r="B944" s="303"/>
      <c r="C944" s="303"/>
      <c r="D944" s="303"/>
      <c r="E944" s="303"/>
      <c r="F944" s="304"/>
      <c r="G944" s="303"/>
      <c r="H944" s="303"/>
      <c r="I944" s="303"/>
      <c r="J944" s="303"/>
      <c r="K944" s="303"/>
      <c r="L944" s="303"/>
      <c r="M944" s="303"/>
      <c r="N944" s="303"/>
      <c r="O944" s="303"/>
      <c r="P944" s="305"/>
      <c r="Q944" s="305"/>
      <c r="R944" s="303"/>
      <c r="S944" s="303"/>
      <c r="T944" s="303"/>
      <c r="U944" s="303"/>
      <c r="V944" s="303"/>
      <c r="W944" s="303"/>
      <c r="X944" s="303"/>
      <c r="Y944" s="303"/>
    </row>
    <row r="945" spans="1:25" ht="12.75">
      <c r="A945" s="303"/>
      <c r="B945" s="303"/>
      <c r="C945" s="303"/>
      <c r="D945" s="303"/>
      <c r="E945" s="303"/>
      <c r="F945" s="304"/>
      <c r="G945" s="303"/>
      <c r="H945" s="303"/>
      <c r="I945" s="303"/>
      <c r="J945" s="303"/>
      <c r="K945" s="303"/>
      <c r="L945" s="303"/>
      <c r="M945" s="303"/>
      <c r="N945" s="303"/>
      <c r="O945" s="303"/>
      <c r="P945" s="305"/>
      <c r="Q945" s="305"/>
      <c r="R945" s="303"/>
      <c r="S945" s="303"/>
      <c r="T945" s="303"/>
      <c r="U945" s="303"/>
      <c r="V945" s="303"/>
      <c r="W945" s="303"/>
      <c r="X945" s="303"/>
      <c r="Y945" s="303"/>
    </row>
    <row r="946" spans="1:25" ht="12.75">
      <c r="A946" s="303"/>
      <c r="B946" s="303"/>
      <c r="C946" s="303"/>
      <c r="D946" s="303"/>
      <c r="E946" s="303"/>
      <c r="F946" s="304"/>
      <c r="G946" s="303"/>
      <c r="H946" s="303"/>
      <c r="I946" s="303"/>
      <c r="J946" s="303"/>
      <c r="K946" s="303"/>
      <c r="L946" s="303"/>
      <c r="M946" s="303"/>
      <c r="N946" s="303"/>
      <c r="O946" s="303"/>
      <c r="P946" s="305"/>
      <c r="Q946" s="305"/>
      <c r="R946" s="303"/>
      <c r="S946" s="303"/>
      <c r="T946" s="303"/>
      <c r="U946" s="303"/>
      <c r="V946" s="303"/>
      <c r="W946" s="303"/>
      <c r="X946" s="303"/>
      <c r="Y946" s="303"/>
    </row>
    <row r="947" spans="1:25" ht="12.75">
      <c r="A947" s="303"/>
      <c r="B947" s="303"/>
      <c r="C947" s="303"/>
      <c r="D947" s="303"/>
      <c r="E947" s="303"/>
      <c r="F947" s="304"/>
      <c r="G947" s="303"/>
      <c r="H947" s="303"/>
      <c r="I947" s="303"/>
      <c r="J947" s="303"/>
      <c r="K947" s="303"/>
      <c r="L947" s="303"/>
      <c r="M947" s="303"/>
      <c r="N947" s="303"/>
      <c r="O947" s="303"/>
      <c r="P947" s="305"/>
      <c r="Q947" s="305"/>
      <c r="R947" s="303"/>
      <c r="S947" s="303"/>
      <c r="T947" s="303"/>
      <c r="U947" s="303"/>
      <c r="V947" s="303"/>
      <c r="W947" s="303"/>
      <c r="X947" s="303"/>
      <c r="Y947" s="303"/>
    </row>
    <row r="948" spans="1:25" ht="12.75">
      <c r="A948" s="303"/>
      <c r="B948" s="303"/>
      <c r="C948" s="303"/>
      <c r="D948" s="303"/>
      <c r="E948" s="303"/>
      <c r="F948" s="304"/>
      <c r="G948" s="303"/>
      <c r="H948" s="303"/>
      <c r="I948" s="303"/>
      <c r="J948" s="303"/>
      <c r="K948" s="303"/>
      <c r="L948" s="303"/>
      <c r="M948" s="303"/>
      <c r="N948" s="303"/>
      <c r="O948" s="303"/>
      <c r="P948" s="305"/>
      <c r="Q948" s="305"/>
      <c r="R948" s="303"/>
      <c r="S948" s="303"/>
      <c r="T948" s="303"/>
      <c r="U948" s="303"/>
      <c r="V948" s="303"/>
      <c r="W948" s="303"/>
      <c r="X948" s="303"/>
      <c r="Y948" s="303"/>
    </row>
    <row r="949" spans="1:25" ht="12.75">
      <c r="A949" s="303"/>
      <c r="B949" s="303"/>
      <c r="C949" s="303"/>
      <c r="D949" s="303"/>
      <c r="E949" s="303"/>
      <c r="F949" s="304"/>
      <c r="G949" s="303"/>
      <c r="H949" s="303"/>
      <c r="I949" s="303"/>
      <c r="J949" s="303"/>
      <c r="K949" s="303"/>
      <c r="L949" s="303"/>
      <c r="M949" s="303"/>
      <c r="N949" s="303"/>
      <c r="O949" s="303"/>
      <c r="P949" s="305"/>
      <c r="Q949" s="305"/>
      <c r="R949" s="303"/>
      <c r="S949" s="303"/>
      <c r="T949" s="303"/>
      <c r="U949" s="303"/>
      <c r="V949" s="303"/>
      <c r="W949" s="303"/>
      <c r="X949" s="303"/>
      <c r="Y949" s="303"/>
    </row>
    <row r="950" spans="1:25" ht="12.75">
      <c r="A950" s="303"/>
      <c r="B950" s="303"/>
      <c r="C950" s="303"/>
      <c r="D950" s="303"/>
      <c r="E950" s="303"/>
      <c r="F950" s="304"/>
      <c r="G950" s="303"/>
      <c r="H950" s="303"/>
      <c r="I950" s="303"/>
      <c r="J950" s="303"/>
      <c r="K950" s="303"/>
      <c r="L950" s="303"/>
      <c r="M950" s="303"/>
      <c r="N950" s="303"/>
      <c r="O950" s="303"/>
      <c r="P950" s="305"/>
      <c r="Q950" s="305"/>
      <c r="R950" s="303"/>
      <c r="S950" s="303"/>
      <c r="T950" s="303"/>
      <c r="U950" s="303"/>
      <c r="V950" s="303"/>
      <c r="W950" s="303"/>
      <c r="X950" s="303"/>
      <c r="Y950" s="303"/>
    </row>
    <row r="951" spans="1:25" ht="12.75">
      <c r="A951" s="303"/>
      <c r="B951" s="303"/>
      <c r="C951" s="303"/>
      <c r="D951" s="303"/>
      <c r="E951" s="303"/>
      <c r="F951" s="304"/>
      <c r="G951" s="303"/>
      <c r="H951" s="303"/>
      <c r="I951" s="303"/>
      <c r="J951" s="303"/>
      <c r="K951" s="303"/>
      <c r="L951" s="303"/>
      <c r="M951" s="303"/>
      <c r="N951" s="303"/>
      <c r="O951" s="303"/>
      <c r="P951" s="305"/>
      <c r="Q951" s="305"/>
      <c r="R951" s="303"/>
      <c r="S951" s="303"/>
      <c r="T951" s="303"/>
      <c r="U951" s="303"/>
      <c r="V951" s="303"/>
      <c r="W951" s="303"/>
      <c r="X951" s="303"/>
      <c r="Y951" s="303"/>
    </row>
    <row r="952" spans="1:25" ht="12.75">
      <c r="A952" s="303"/>
      <c r="B952" s="303"/>
      <c r="C952" s="303"/>
      <c r="D952" s="303"/>
      <c r="E952" s="303"/>
      <c r="F952" s="304"/>
      <c r="G952" s="303"/>
      <c r="H952" s="303"/>
      <c r="I952" s="303"/>
      <c r="J952" s="303"/>
      <c r="K952" s="303"/>
      <c r="L952" s="303"/>
      <c r="M952" s="303"/>
      <c r="N952" s="303"/>
      <c r="O952" s="303"/>
      <c r="P952" s="305"/>
      <c r="Q952" s="305"/>
      <c r="R952" s="303"/>
      <c r="S952" s="303"/>
      <c r="T952" s="303"/>
      <c r="U952" s="303"/>
      <c r="V952" s="303"/>
      <c r="W952" s="303"/>
      <c r="X952" s="303"/>
      <c r="Y952" s="303"/>
    </row>
    <row r="953" spans="1:25" ht="12.75">
      <c r="A953" s="303"/>
      <c r="B953" s="303"/>
      <c r="C953" s="303"/>
      <c r="D953" s="303"/>
      <c r="E953" s="303"/>
      <c r="F953" s="304"/>
      <c r="G953" s="303"/>
      <c r="H953" s="303"/>
      <c r="I953" s="303"/>
      <c r="J953" s="303"/>
      <c r="K953" s="303"/>
      <c r="L953" s="303"/>
      <c r="M953" s="303"/>
      <c r="N953" s="303"/>
      <c r="O953" s="303"/>
      <c r="P953" s="305"/>
      <c r="Q953" s="305"/>
      <c r="R953" s="303"/>
      <c r="S953" s="303"/>
      <c r="T953" s="303"/>
      <c r="U953" s="303"/>
      <c r="V953" s="303"/>
      <c r="W953" s="303"/>
      <c r="X953" s="303"/>
      <c r="Y953" s="303"/>
    </row>
    <row r="954" spans="1:25" ht="12.75">
      <c r="A954" s="303"/>
      <c r="B954" s="303"/>
      <c r="C954" s="303"/>
      <c r="D954" s="303"/>
      <c r="E954" s="303"/>
      <c r="F954" s="304"/>
      <c r="G954" s="303"/>
      <c r="H954" s="303"/>
      <c r="I954" s="303"/>
      <c r="J954" s="303"/>
      <c r="K954" s="303"/>
      <c r="L954" s="303"/>
      <c r="M954" s="303"/>
      <c r="N954" s="303"/>
      <c r="O954" s="303"/>
      <c r="P954" s="305"/>
      <c r="Q954" s="305"/>
      <c r="R954" s="303"/>
      <c r="S954" s="303"/>
      <c r="T954" s="303"/>
      <c r="U954" s="303"/>
      <c r="V954" s="303"/>
      <c r="W954" s="303"/>
      <c r="X954" s="303"/>
      <c r="Y954" s="303"/>
    </row>
    <row r="955" spans="1:25" ht="12.75">
      <c r="A955" s="303"/>
      <c r="B955" s="303"/>
      <c r="C955" s="303"/>
      <c r="D955" s="303"/>
      <c r="E955" s="303"/>
      <c r="F955" s="304"/>
      <c r="G955" s="303"/>
      <c r="H955" s="303"/>
      <c r="I955" s="303"/>
      <c r="J955" s="303"/>
      <c r="K955" s="303"/>
      <c r="L955" s="303"/>
      <c r="M955" s="303"/>
      <c r="N955" s="303"/>
      <c r="O955" s="303"/>
      <c r="P955" s="305"/>
      <c r="Q955" s="305"/>
      <c r="R955" s="303"/>
      <c r="S955" s="303"/>
      <c r="T955" s="303"/>
      <c r="U955" s="303"/>
      <c r="V955" s="303"/>
      <c r="W955" s="303"/>
      <c r="X955" s="303"/>
      <c r="Y955" s="303"/>
    </row>
    <row r="956" spans="1:25" ht="12.75">
      <c r="A956" s="303"/>
      <c r="B956" s="303"/>
      <c r="C956" s="303"/>
      <c r="D956" s="303"/>
      <c r="E956" s="303"/>
      <c r="F956" s="304"/>
      <c r="G956" s="303"/>
      <c r="H956" s="303"/>
      <c r="I956" s="303"/>
      <c r="J956" s="303"/>
      <c r="K956" s="303"/>
      <c r="L956" s="303"/>
      <c r="M956" s="303"/>
      <c r="N956" s="303"/>
      <c r="O956" s="303"/>
      <c r="P956" s="305"/>
      <c r="Q956" s="305"/>
      <c r="R956" s="303"/>
      <c r="S956" s="303"/>
      <c r="T956" s="303"/>
      <c r="U956" s="303"/>
      <c r="V956" s="303"/>
      <c r="W956" s="303"/>
      <c r="X956" s="303"/>
      <c r="Y956" s="303"/>
    </row>
    <row r="957" spans="1:25" ht="12.75">
      <c r="A957" s="303"/>
      <c r="B957" s="303"/>
      <c r="C957" s="303"/>
      <c r="D957" s="303"/>
      <c r="E957" s="303"/>
      <c r="F957" s="304"/>
      <c r="G957" s="303"/>
      <c r="H957" s="303"/>
      <c r="I957" s="303"/>
      <c r="J957" s="303"/>
      <c r="K957" s="303"/>
      <c r="L957" s="303"/>
      <c r="M957" s="303"/>
      <c r="N957" s="303"/>
      <c r="O957" s="303"/>
      <c r="P957" s="305"/>
      <c r="Q957" s="305"/>
      <c r="R957" s="303"/>
      <c r="S957" s="303"/>
      <c r="T957" s="303"/>
      <c r="U957" s="303"/>
      <c r="V957" s="303"/>
      <c r="W957" s="303"/>
      <c r="X957" s="303"/>
      <c r="Y957" s="303"/>
    </row>
    <row r="958" spans="1:25" ht="12.75">
      <c r="A958" s="303"/>
      <c r="B958" s="303"/>
      <c r="C958" s="303"/>
      <c r="D958" s="303"/>
      <c r="E958" s="303"/>
      <c r="F958" s="304"/>
      <c r="G958" s="303"/>
      <c r="H958" s="303"/>
      <c r="I958" s="303"/>
      <c r="J958" s="303"/>
      <c r="K958" s="303"/>
      <c r="L958" s="303"/>
      <c r="M958" s="303"/>
      <c r="N958" s="303"/>
      <c r="O958" s="303"/>
      <c r="P958" s="305"/>
      <c r="Q958" s="305"/>
      <c r="R958" s="303"/>
      <c r="S958" s="303"/>
      <c r="T958" s="303"/>
      <c r="U958" s="303"/>
      <c r="V958" s="303"/>
      <c r="W958" s="303"/>
      <c r="X958" s="303"/>
      <c r="Y958" s="303"/>
    </row>
    <row r="959" spans="1:25" ht="12.75">
      <c r="A959" s="303"/>
      <c r="B959" s="303"/>
      <c r="C959" s="303"/>
      <c r="D959" s="303"/>
      <c r="E959" s="303"/>
      <c r="F959" s="304"/>
      <c r="G959" s="303"/>
      <c r="H959" s="303"/>
      <c r="I959" s="303"/>
      <c r="J959" s="303"/>
      <c r="K959" s="303"/>
      <c r="L959" s="303"/>
      <c r="M959" s="303"/>
      <c r="N959" s="303"/>
      <c r="O959" s="303"/>
      <c r="P959" s="305"/>
      <c r="Q959" s="305"/>
      <c r="R959" s="303"/>
      <c r="S959" s="303"/>
      <c r="T959" s="303"/>
      <c r="U959" s="303"/>
      <c r="V959" s="303"/>
      <c r="W959" s="303"/>
      <c r="X959" s="303"/>
      <c r="Y959" s="303"/>
    </row>
    <row r="960" spans="1:25" ht="12.75">
      <c r="A960" s="303"/>
      <c r="B960" s="303"/>
      <c r="C960" s="303"/>
      <c r="D960" s="303"/>
      <c r="E960" s="303"/>
      <c r="F960" s="304"/>
      <c r="G960" s="303"/>
      <c r="H960" s="303"/>
      <c r="I960" s="303"/>
      <c r="J960" s="303"/>
      <c r="K960" s="303"/>
      <c r="L960" s="303"/>
      <c r="M960" s="303"/>
      <c r="N960" s="303"/>
      <c r="O960" s="303"/>
      <c r="P960" s="305"/>
      <c r="Q960" s="305"/>
      <c r="R960" s="303"/>
      <c r="S960" s="303"/>
      <c r="T960" s="303"/>
      <c r="U960" s="303"/>
      <c r="V960" s="303"/>
      <c r="W960" s="303"/>
      <c r="X960" s="303"/>
      <c r="Y960" s="303"/>
    </row>
    <row r="961" spans="1:25" ht="12.75">
      <c r="A961" s="303"/>
      <c r="B961" s="303"/>
      <c r="C961" s="303"/>
      <c r="D961" s="303"/>
      <c r="E961" s="303"/>
      <c r="F961" s="304"/>
      <c r="G961" s="303"/>
      <c r="H961" s="303"/>
      <c r="I961" s="303"/>
      <c r="J961" s="303"/>
      <c r="K961" s="303"/>
      <c r="L961" s="303"/>
      <c r="M961" s="303"/>
      <c r="N961" s="303"/>
      <c r="O961" s="303"/>
      <c r="P961" s="305"/>
      <c r="Q961" s="305"/>
      <c r="R961" s="303"/>
      <c r="S961" s="303"/>
      <c r="T961" s="303"/>
      <c r="U961" s="303"/>
      <c r="V961" s="303"/>
      <c r="W961" s="303"/>
      <c r="X961" s="303"/>
      <c r="Y961" s="303"/>
    </row>
    <row r="962" spans="1:25" ht="12.75">
      <c r="A962" s="303"/>
      <c r="B962" s="303"/>
      <c r="C962" s="303"/>
      <c r="D962" s="303"/>
      <c r="E962" s="303"/>
      <c r="F962" s="304"/>
      <c r="G962" s="303"/>
      <c r="H962" s="303"/>
      <c r="I962" s="303"/>
      <c r="J962" s="303"/>
      <c r="K962" s="303"/>
      <c r="L962" s="303"/>
      <c r="M962" s="303"/>
      <c r="N962" s="303"/>
      <c r="O962" s="303"/>
      <c r="P962" s="305"/>
      <c r="Q962" s="305"/>
      <c r="R962" s="303"/>
      <c r="S962" s="303"/>
      <c r="T962" s="303"/>
      <c r="U962" s="303"/>
      <c r="V962" s="303"/>
      <c r="W962" s="303"/>
      <c r="X962" s="303"/>
      <c r="Y962" s="303"/>
    </row>
    <row r="963" spans="1:25" ht="12.75">
      <c r="A963" s="303"/>
      <c r="B963" s="303"/>
      <c r="C963" s="303"/>
      <c r="D963" s="303"/>
      <c r="E963" s="303"/>
      <c r="F963" s="304"/>
      <c r="G963" s="303"/>
      <c r="H963" s="303"/>
      <c r="I963" s="303"/>
      <c r="J963" s="303"/>
      <c r="K963" s="303"/>
      <c r="L963" s="303"/>
      <c r="M963" s="303"/>
      <c r="N963" s="303"/>
      <c r="O963" s="303"/>
      <c r="P963" s="305"/>
      <c r="Q963" s="305"/>
      <c r="R963" s="303"/>
      <c r="S963" s="303"/>
      <c r="T963" s="303"/>
      <c r="U963" s="303"/>
      <c r="V963" s="303"/>
      <c r="W963" s="303"/>
      <c r="X963" s="303"/>
      <c r="Y963" s="303"/>
    </row>
    <row r="964" spans="1:25" ht="12.75">
      <c r="A964" s="303"/>
      <c r="B964" s="303"/>
      <c r="C964" s="303"/>
      <c r="D964" s="303"/>
      <c r="E964" s="303"/>
      <c r="F964" s="304"/>
      <c r="G964" s="303"/>
      <c r="H964" s="303"/>
      <c r="I964" s="303"/>
      <c r="J964" s="303"/>
      <c r="K964" s="303"/>
      <c r="L964" s="303"/>
      <c r="M964" s="303"/>
      <c r="N964" s="303"/>
      <c r="O964" s="303"/>
      <c r="P964" s="305"/>
      <c r="Q964" s="305"/>
      <c r="R964" s="303"/>
      <c r="S964" s="303"/>
      <c r="T964" s="303"/>
      <c r="U964" s="303"/>
      <c r="V964" s="303"/>
      <c r="W964" s="303"/>
      <c r="X964" s="303"/>
      <c r="Y964" s="303"/>
    </row>
    <row r="965" spans="1:25" ht="12.75">
      <c r="A965" s="303"/>
      <c r="B965" s="303"/>
      <c r="C965" s="303"/>
      <c r="D965" s="303"/>
      <c r="E965" s="303"/>
      <c r="F965" s="304"/>
      <c r="G965" s="303"/>
      <c r="H965" s="303"/>
      <c r="I965" s="303"/>
      <c r="J965" s="303"/>
      <c r="K965" s="303"/>
      <c r="L965" s="303"/>
      <c r="M965" s="303"/>
      <c r="N965" s="303"/>
      <c r="O965" s="303"/>
      <c r="P965" s="305"/>
      <c r="Q965" s="305"/>
      <c r="R965" s="303"/>
      <c r="S965" s="303"/>
      <c r="T965" s="303"/>
      <c r="U965" s="303"/>
      <c r="V965" s="303"/>
      <c r="W965" s="303"/>
      <c r="X965" s="303"/>
      <c r="Y965" s="303"/>
    </row>
    <row r="966" spans="1:25" ht="12.75">
      <c r="A966" s="303"/>
      <c r="B966" s="303"/>
      <c r="C966" s="303"/>
      <c r="D966" s="303"/>
      <c r="E966" s="303"/>
      <c r="F966" s="304"/>
      <c r="G966" s="303"/>
      <c r="H966" s="303"/>
      <c r="I966" s="303"/>
      <c r="J966" s="303"/>
      <c r="K966" s="303"/>
      <c r="L966" s="303"/>
      <c r="M966" s="303"/>
      <c r="N966" s="303"/>
      <c r="O966" s="303"/>
      <c r="P966" s="305"/>
      <c r="Q966" s="305"/>
      <c r="R966" s="303"/>
      <c r="S966" s="303"/>
      <c r="T966" s="303"/>
      <c r="U966" s="303"/>
      <c r="V966" s="303"/>
      <c r="W966" s="303"/>
      <c r="X966" s="303"/>
      <c r="Y966" s="303"/>
    </row>
    <row r="967" spans="1:25" ht="12.75">
      <c r="A967" s="303"/>
      <c r="B967" s="303"/>
      <c r="C967" s="303"/>
      <c r="D967" s="303"/>
      <c r="E967" s="303"/>
      <c r="F967" s="304"/>
      <c r="G967" s="303"/>
      <c r="H967" s="303"/>
      <c r="I967" s="303"/>
      <c r="J967" s="303"/>
      <c r="K967" s="303"/>
      <c r="L967" s="303"/>
      <c r="M967" s="303"/>
      <c r="N967" s="303"/>
      <c r="O967" s="303"/>
      <c r="P967" s="305"/>
      <c r="Q967" s="305"/>
      <c r="R967" s="303"/>
      <c r="S967" s="303"/>
      <c r="T967" s="303"/>
      <c r="U967" s="303"/>
      <c r="V967" s="303"/>
      <c r="W967" s="303"/>
      <c r="X967" s="303"/>
      <c r="Y967" s="303"/>
    </row>
    <row r="968" spans="1:25" ht="12.75">
      <c r="A968" s="303"/>
      <c r="B968" s="303"/>
      <c r="C968" s="303"/>
      <c r="D968" s="303"/>
      <c r="E968" s="303"/>
      <c r="F968" s="304"/>
      <c r="G968" s="303"/>
      <c r="H968" s="303"/>
      <c r="I968" s="303"/>
      <c r="J968" s="303"/>
      <c r="K968" s="303"/>
      <c r="L968" s="303"/>
      <c r="M968" s="303"/>
      <c r="N968" s="303"/>
      <c r="O968" s="303"/>
      <c r="P968" s="305"/>
      <c r="Q968" s="305"/>
      <c r="R968" s="303"/>
      <c r="S968" s="303"/>
      <c r="T968" s="303"/>
      <c r="U968" s="303"/>
      <c r="V968" s="303"/>
      <c r="W968" s="303"/>
      <c r="X968" s="303"/>
      <c r="Y968" s="303"/>
    </row>
    <row r="969" spans="1:25" ht="12.75">
      <c r="A969" s="303"/>
      <c r="B969" s="303"/>
      <c r="C969" s="303"/>
      <c r="D969" s="303"/>
      <c r="E969" s="303"/>
      <c r="F969" s="304"/>
      <c r="G969" s="303"/>
      <c r="H969" s="303"/>
      <c r="I969" s="303"/>
      <c r="J969" s="303"/>
      <c r="K969" s="303"/>
      <c r="L969" s="303"/>
      <c r="M969" s="303"/>
      <c r="N969" s="303"/>
      <c r="O969" s="303"/>
      <c r="P969" s="305"/>
      <c r="Q969" s="305"/>
      <c r="R969" s="303"/>
      <c r="S969" s="303"/>
      <c r="T969" s="303"/>
      <c r="U969" s="303"/>
      <c r="V969" s="303"/>
      <c r="W969" s="303"/>
      <c r="X969" s="303"/>
      <c r="Y969" s="303"/>
    </row>
    <row r="970" spans="1:25" ht="12.75">
      <c r="A970" s="303"/>
      <c r="B970" s="303"/>
      <c r="C970" s="303"/>
      <c r="D970" s="303"/>
      <c r="E970" s="303"/>
      <c r="F970" s="304"/>
      <c r="G970" s="303"/>
      <c r="H970" s="303"/>
      <c r="I970" s="303"/>
      <c r="J970" s="303"/>
      <c r="K970" s="303"/>
      <c r="L970" s="303"/>
      <c r="M970" s="303"/>
      <c r="N970" s="303"/>
      <c r="O970" s="303"/>
      <c r="P970" s="305"/>
      <c r="Q970" s="305"/>
      <c r="R970" s="303"/>
      <c r="S970" s="303"/>
      <c r="T970" s="303"/>
      <c r="U970" s="303"/>
      <c r="V970" s="303"/>
      <c r="W970" s="303"/>
      <c r="X970" s="303"/>
      <c r="Y970" s="303"/>
    </row>
    <row r="971" spans="1:25" ht="12.75">
      <c r="A971" s="303"/>
      <c r="B971" s="303"/>
      <c r="C971" s="303"/>
      <c r="D971" s="303"/>
      <c r="E971" s="303"/>
      <c r="F971" s="304"/>
      <c r="G971" s="303"/>
      <c r="H971" s="303"/>
      <c r="I971" s="303"/>
      <c r="J971" s="303"/>
      <c r="K971" s="303"/>
      <c r="L971" s="303"/>
      <c r="M971" s="303"/>
      <c r="N971" s="303"/>
      <c r="O971" s="303"/>
      <c r="P971" s="305"/>
      <c r="Q971" s="305"/>
      <c r="R971" s="303"/>
      <c r="S971" s="303"/>
      <c r="T971" s="303"/>
      <c r="U971" s="303"/>
      <c r="V971" s="303"/>
      <c r="W971" s="303"/>
      <c r="X971" s="303"/>
      <c r="Y971" s="303"/>
    </row>
    <row r="972" spans="1:25" ht="12.75">
      <c r="A972" s="303"/>
      <c r="B972" s="303"/>
      <c r="C972" s="303"/>
      <c r="D972" s="303"/>
      <c r="E972" s="303"/>
      <c r="F972" s="304"/>
      <c r="G972" s="303"/>
      <c r="H972" s="303"/>
      <c r="I972" s="303"/>
      <c r="J972" s="303"/>
      <c r="K972" s="303"/>
      <c r="L972" s="303"/>
      <c r="M972" s="303"/>
      <c r="N972" s="303"/>
      <c r="O972" s="303"/>
      <c r="P972" s="305"/>
      <c r="Q972" s="305"/>
      <c r="R972" s="303"/>
      <c r="S972" s="303"/>
      <c r="T972" s="303"/>
      <c r="U972" s="303"/>
      <c r="V972" s="303"/>
      <c r="W972" s="303"/>
      <c r="X972" s="303"/>
      <c r="Y972" s="303"/>
    </row>
    <row r="973" spans="1:25" ht="12.75">
      <c r="A973" s="303"/>
      <c r="B973" s="303"/>
      <c r="C973" s="303"/>
      <c r="D973" s="303"/>
      <c r="E973" s="303"/>
      <c r="F973" s="304"/>
      <c r="G973" s="303"/>
      <c r="H973" s="303"/>
      <c r="I973" s="303"/>
      <c r="J973" s="303"/>
      <c r="K973" s="303"/>
      <c r="L973" s="303"/>
      <c r="M973" s="303"/>
      <c r="N973" s="303"/>
      <c r="O973" s="303"/>
      <c r="P973" s="305"/>
      <c r="Q973" s="305"/>
      <c r="R973" s="303"/>
      <c r="S973" s="303"/>
      <c r="T973" s="303"/>
      <c r="U973" s="303"/>
      <c r="V973" s="303"/>
      <c r="W973" s="303"/>
      <c r="X973" s="303"/>
      <c r="Y973" s="303"/>
    </row>
    <row r="974" spans="1:25" ht="12.75">
      <c r="A974" s="303"/>
      <c r="B974" s="303"/>
      <c r="C974" s="303"/>
      <c r="D974" s="303"/>
      <c r="E974" s="303"/>
      <c r="F974" s="304"/>
      <c r="G974" s="303"/>
      <c r="H974" s="303"/>
      <c r="I974" s="303"/>
      <c r="J974" s="303"/>
      <c r="K974" s="303"/>
      <c r="L974" s="303"/>
      <c r="M974" s="303"/>
      <c r="N974" s="303"/>
      <c r="O974" s="303"/>
      <c r="P974" s="305"/>
      <c r="Q974" s="305"/>
      <c r="R974" s="303"/>
      <c r="S974" s="303"/>
      <c r="T974" s="303"/>
      <c r="U974" s="303"/>
      <c r="V974" s="303"/>
      <c r="W974" s="303"/>
      <c r="X974" s="303"/>
      <c r="Y974" s="303"/>
    </row>
    <row r="975" spans="1:25" ht="12.75">
      <c r="A975" s="303"/>
      <c r="B975" s="303"/>
      <c r="C975" s="303"/>
      <c r="D975" s="303"/>
      <c r="E975" s="303"/>
      <c r="F975" s="304"/>
      <c r="G975" s="303"/>
      <c r="H975" s="303"/>
      <c r="I975" s="303"/>
      <c r="J975" s="303"/>
      <c r="K975" s="303"/>
      <c r="L975" s="303"/>
      <c r="M975" s="303"/>
      <c r="N975" s="303"/>
      <c r="O975" s="303"/>
      <c r="P975" s="305"/>
      <c r="Q975" s="305"/>
      <c r="R975" s="303"/>
      <c r="S975" s="303"/>
      <c r="T975" s="303"/>
      <c r="U975" s="303"/>
      <c r="V975" s="303"/>
      <c r="W975" s="303"/>
      <c r="X975" s="303"/>
      <c r="Y975" s="303"/>
    </row>
    <row r="976" spans="1:25" ht="12.75">
      <c r="A976" s="303"/>
      <c r="B976" s="303"/>
      <c r="C976" s="303"/>
      <c r="D976" s="303"/>
      <c r="E976" s="303"/>
      <c r="F976" s="304"/>
      <c r="G976" s="303"/>
      <c r="H976" s="303"/>
      <c r="I976" s="303"/>
      <c r="J976" s="303"/>
      <c r="K976" s="303"/>
      <c r="L976" s="303"/>
      <c r="M976" s="303"/>
      <c r="N976" s="303"/>
      <c r="O976" s="303"/>
      <c r="P976" s="305"/>
      <c r="Q976" s="305"/>
      <c r="R976" s="303"/>
      <c r="S976" s="303"/>
      <c r="T976" s="303"/>
      <c r="U976" s="303"/>
      <c r="V976" s="303"/>
      <c r="W976" s="303"/>
      <c r="X976" s="303"/>
      <c r="Y976" s="303"/>
    </row>
    <row r="977" spans="1:25" ht="12.75">
      <c r="A977" s="303"/>
      <c r="B977" s="303"/>
      <c r="C977" s="303"/>
      <c r="D977" s="303"/>
      <c r="E977" s="303"/>
      <c r="F977" s="304"/>
      <c r="G977" s="303"/>
      <c r="H977" s="303"/>
      <c r="I977" s="303"/>
      <c r="J977" s="303"/>
      <c r="K977" s="303"/>
      <c r="L977" s="303"/>
      <c r="M977" s="303"/>
      <c r="N977" s="303"/>
      <c r="O977" s="303"/>
      <c r="P977" s="305"/>
      <c r="Q977" s="305"/>
      <c r="R977" s="303"/>
      <c r="S977" s="303"/>
      <c r="T977" s="303"/>
      <c r="U977" s="303"/>
      <c r="V977" s="303"/>
      <c r="W977" s="303"/>
      <c r="X977" s="303"/>
      <c r="Y977" s="303"/>
    </row>
    <row r="978" spans="1:25" ht="12.75">
      <c r="A978" s="303"/>
      <c r="B978" s="303"/>
      <c r="C978" s="303"/>
      <c r="D978" s="303"/>
      <c r="E978" s="303"/>
      <c r="F978" s="304"/>
      <c r="G978" s="303"/>
      <c r="H978" s="303"/>
      <c r="I978" s="303"/>
      <c r="J978" s="303"/>
      <c r="K978" s="303"/>
      <c r="L978" s="303"/>
      <c r="M978" s="303"/>
      <c r="N978" s="303"/>
      <c r="O978" s="303"/>
      <c r="P978" s="305"/>
      <c r="Q978" s="305"/>
      <c r="R978" s="303"/>
      <c r="S978" s="303"/>
      <c r="T978" s="303"/>
      <c r="U978" s="303"/>
      <c r="V978" s="303"/>
      <c r="W978" s="303"/>
      <c r="X978" s="303"/>
      <c r="Y978" s="303"/>
    </row>
    <row r="979" spans="1:25" ht="12.75">
      <c r="A979" s="303"/>
      <c r="B979" s="303"/>
      <c r="C979" s="303"/>
      <c r="D979" s="303"/>
      <c r="E979" s="303"/>
      <c r="F979" s="304"/>
      <c r="G979" s="303"/>
      <c r="H979" s="303"/>
      <c r="I979" s="303"/>
      <c r="J979" s="303"/>
      <c r="K979" s="303"/>
      <c r="L979" s="303"/>
      <c r="M979" s="303"/>
      <c r="N979" s="303"/>
      <c r="O979" s="303"/>
      <c r="P979" s="305"/>
      <c r="Q979" s="305"/>
      <c r="R979" s="303"/>
      <c r="S979" s="303"/>
      <c r="T979" s="303"/>
      <c r="U979" s="303"/>
      <c r="V979" s="303"/>
      <c r="W979" s="303"/>
      <c r="X979" s="303"/>
      <c r="Y979" s="303"/>
    </row>
    <row r="980" spans="1:25" ht="12.75">
      <c r="A980" s="303"/>
      <c r="B980" s="303"/>
      <c r="C980" s="303"/>
      <c r="D980" s="303"/>
      <c r="E980" s="303"/>
      <c r="F980" s="304"/>
      <c r="G980" s="303"/>
      <c r="H980" s="303"/>
      <c r="I980" s="303"/>
      <c r="J980" s="303"/>
      <c r="K980" s="303"/>
      <c r="L980" s="303"/>
      <c r="M980" s="303"/>
      <c r="N980" s="303"/>
      <c r="O980" s="303"/>
      <c r="P980" s="305"/>
      <c r="Q980" s="305"/>
      <c r="R980" s="303"/>
      <c r="S980" s="303"/>
      <c r="T980" s="303"/>
      <c r="U980" s="303"/>
      <c r="V980" s="303"/>
      <c r="W980" s="303"/>
      <c r="X980" s="303"/>
      <c r="Y980" s="303"/>
    </row>
    <row r="981" spans="1:25" ht="12.75">
      <c r="A981" s="303"/>
      <c r="B981" s="303"/>
      <c r="C981" s="303"/>
      <c r="D981" s="303"/>
      <c r="E981" s="303"/>
      <c r="F981" s="304"/>
      <c r="G981" s="303"/>
      <c r="H981" s="303"/>
      <c r="I981" s="303"/>
      <c r="J981" s="303"/>
      <c r="K981" s="303"/>
      <c r="L981" s="303"/>
      <c r="M981" s="303"/>
      <c r="N981" s="303"/>
      <c r="O981" s="303"/>
      <c r="P981" s="305"/>
      <c r="Q981" s="305"/>
      <c r="R981" s="303"/>
      <c r="S981" s="303"/>
      <c r="T981" s="303"/>
      <c r="U981" s="303"/>
      <c r="V981" s="303"/>
      <c r="W981" s="303"/>
      <c r="X981" s="303"/>
      <c r="Y981" s="303"/>
    </row>
    <row r="982" spans="1:25" ht="12.75">
      <c r="A982" s="303"/>
      <c r="B982" s="303"/>
      <c r="C982" s="303"/>
      <c r="D982" s="303"/>
      <c r="E982" s="303"/>
      <c r="F982" s="304"/>
      <c r="G982" s="303"/>
      <c r="H982" s="303"/>
      <c r="I982" s="303"/>
      <c r="J982" s="303"/>
      <c r="K982" s="303"/>
      <c r="L982" s="303"/>
      <c r="M982" s="303"/>
      <c r="N982" s="303"/>
      <c r="O982" s="303"/>
      <c r="P982" s="305"/>
      <c r="Q982" s="305"/>
      <c r="R982" s="303"/>
      <c r="S982" s="303"/>
      <c r="T982" s="303"/>
      <c r="U982" s="303"/>
      <c r="V982" s="303"/>
      <c r="W982" s="303"/>
      <c r="X982" s="303"/>
      <c r="Y982" s="303"/>
    </row>
    <row r="983" spans="1:25" ht="12.75">
      <c r="A983" s="303"/>
      <c r="B983" s="303"/>
      <c r="C983" s="303"/>
      <c r="D983" s="303"/>
      <c r="E983" s="303"/>
      <c r="F983" s="304"/>
      <c r="G983" s="303"/>
      <c r="H983" s="303"/>
      <c r="I983" s="303"/>
      <c r="J983" s="303"/>
      <c r="K983" s="303"/>
      <c r="L983" s="303"/>
      <c r="M983" s="303"/>
      <c r="N983" s="303"/>
      <c r="O983" s="303"/>
      <c r="P983" s="305"/>
      <c r="Q983" s="305"/>
      <c r="R983" s="303"/>
      <c r="S983" s="303"/>
      <c r="T983" s="303"/>
      <c r="U983" s="303"/>
      <c r="V983" s="303"/>
      <c r="W983" s="303"/>
      <c r="X983" s="303"/>
      <c r="Y983" s="303"/>
    </row>
    <row r="984" spans="1:25" ht="12.75">
      <c r="A984" s="303"/>
      <c r="B984" s="303"/>
      <c r="C984" s="303"/>
      <c r="D984" s="303"/>
      <c r="E984" s="303"/>
      <c r="F984" s="304"/>
      <c r="G984" s="303"/>
      <c r="H984" s="303"/>
      <c r="I984" s="303"/>
      <c r="J984" s="303"/>
      <c r="K984" s="303"/>
      <c r="L984" s="303"/>
      <c r="M984" s="303"/>
      <c r="N984" s="303"/>
      <c r="O984" s="303"/>
      <c r="P984" s="305"/>
      <c r="Q984" s="305"/>
      <c r="R984" s="303"/>
      <c r="S984" s="303"/>
      <c r="T984" s="303"/>
      <c r="U984" s="303"/>
      <c r="V984" s="303"/>
      <c r="W984" s="303"/>
      <c r="X984" s="303"/>
      <c r="Y984" s="303"/>
    </row>
    <row r="985" spans="1:25" ht="12.75">
      <c r="A985" s="303"/>
      <c r="B985" s="303"/>
      <c r="C985" s="303"/>
      <c r="D985" s="303"/>
      <c r="E985" s="303"/>
      <c r="F985" s="304"/>
      <c r="G985" s="303"/>
      <c r="H985" s="303"/>
      <c r="I985" s="303"/>
      <c r="J985" s="303"/>
      <c r="K985" s="303"/>
      <c r="L985" s="303"/>
      <c r="M985" s="303"/>
      <c r="N985" s="303"/>
      <c r="O985" s="303"/>
      <c r="P985" s="305"/>
      <c r="Q985" s="305"/>
      <c r="R985" s="303"/>
      <c r="S985" s="303"/>
      <c r="T985" s="303"/>
      <c r="U985" s="303"/>
      <c r="V985" s="303"/>
      <c r="W985" s="303"/>
      <c r="X985" s="303"/>
      <c r="Y985" s="303"/>
    </row>
    <row r="986" spans="1:25" ht="12.75">
      <c r="A986" s="303"/>
      <c r="B986" s="303"/>
      <c r="C986" s="303"/>
      <c r="D986" s="303"/>
      <c r="E986" s="303"/>
      <c r="F986" s="304"/>
      <c r="G986" s="303"/>
      <c r="H986" s="303"/>
      <c r="I986" s="303"/>
      <c r="J986" s="303"/>
      <c r="K986" s="303"/>
      <c r="L986" s="303"/>
      <c r="M986" s="303"/>
      <c r="N986" s="303"/>
      <c r="O986" s="303"/>
      <c r="P986" s="305"/>
      <c r="Q986" s="305"/>
      <c r="R986" s="303"/>
      <c r="S986" s="303"/>
      <c r="T986" s="303"/>
      <c r="U986" s="303"/>
      <c r="V986" s="303"/>
      <c r="W986" s="303"/>
      <c r="X986" s="303"/>
      <c r="Y986" s="303"/>
    </row>
    <row r="987" spans="1:25" ht="12.75">
      <c r="A987" s="303"/>
      <c r="B987" s="303"/>
      <c r="C987" s="303"/>
      <c r="D987" s="303"/>
      <c r="E987" s="303"/>
      <c r="F987" s="304"/>
      <c r="G987" s="303"/>
      <c r="H987" s="303"/>
      <c r="I987" s="303"/>
      <c r="J987" s="303"/>
      <c r="K987" s="303"/>
      <c r="L987" s="303"/>
      <c r="M987" s="303"/>
      <c r="N987" s="303"/>
      <c r="O987" s="303"/>
      <c r="P987" s="305"/>
      <c r="Q987" s="305"/>
      <c r="R987" s="303"/>
      <c r="S987" s="303"/>
      <c r="T987" s="303"/>
      <c r="U987" s="303"/>
      <c r="V987" s="303"/>
      <c r="W987" s="303"/>
      <c r="X987" s="303"/>
      <c r="Y987" s="303"/>
    </row>
    <row r="988" spans="1:25" ht="12.75">
      <c r="A988" s="303"/>
      <c r="B988" s="303"/>
      <c r="C988" s="303"/>
      <c r="D988" s="303"/>
      <c r="E988" s="303"/>
      <c r="F988" s="304"/>
      <c r="G988" s="303"/>
      <c r="H988" s="303"/>
      <c r="I988" s="303"/>
      <c r="J988" s="303"/>
      <c r="K988" s="303"/>
      <c r="L988" s="303"/>
      <c r="M988" s="303"/>
      <c r="N988" s="303"/>
      <c r="O988" s="303"/>
      <c r="P988" s="305"/>
      <c r="Q988" s="305"/>
      <c r="R988" s="303"/>
      <c r="S988" s="303"/>
      <c r="T988" s="303"/>
      <c r="U988" s="303"/>
      <c r="V988" s="303"/>
      <c r="W988" s="303"/>
      <c r="X988" s="303"/>
      <c r="Y988" s="303"/>
    </row>
    <row r="989" spans="1:25" ht="12.75">
      <c r="A989" s="303"/>
      <c r="B989" s="303"/>
      <c r="C989" s="303"/>
      <c r="D989" s="303"/>
      <c r="E989" s="303"/>
      <c r="F989" s="304"/>
      <c r="G989" s="303"/>
      <c r="H989" s="303"/>
      <c r="I989" s="303"/>
      <c r="J989" s="303"/>
      <c r="K989" s="303"/>
      <c r="L989" s="303"/>
      <c r="M989" s="303"/>
      <c r="N989" s="303"/>
      <c r="O989" s="303"/>
      <c r="P989" s="305"/>
      <c r="Q989" s="305"/>
      <c r="R989" s="303"/>
      <c r="S989" s="303"/>
      <c r="T989" s="303"/>
      <c r="U989" s="303"/>
      <c r="V989" s="303"/>
      <c r="W989" s="303"/>
      <c r="X989" s="303"/>
      <c r="Y989" s="303"/>
    </row>
    <row r="990" spans="1:25" ht="12.75">
      <c r="A990" s="303"/>
      <c r="B990" s="303"/>
      <c r="C990" s="303"/>
      <c r="D990" s="303"/>
      <c r="E990" s="303"/>
      <c r="F990" s="304"/>
      <c r="G990" s="303"/>
      <c r="H990" s="303"/>
      <c r="I990" s="303"/>
      <c r="J990" s="303"/>
      <c r="K990" s="303"/>
      <c r="L990" s="303"/>
      <c r="M990" s="303"/>
      <c r="N990" s="303"/>
      <c r="O990" s="303"/>
      <c r="P990" s="305"/>
      <c r="Q990" s="305"/>
      <c r="R990" s="303"/>
      <c r="S990" s="303"/>
      <c r="T990" s="303"/>
      <c r="U990" s="303"/>
      <c r="V990" s="303"/>
      <c r="W990" s="303"/>
      <c r="X990" s="303"/>
      <c r="Y990" s="303"/>
    </row>
    <row r="991" spans="1:25" ht="12.75">
      <c r="A991" s="303"/>
      <c r="B991" s="303"/>
      <c r="C991" s="303"/>
      <c r="D991" s="303"/>
      <c r="E991" s="303"/>
      <c r="F991" s="304"/>
      <c r="G991" s="303"/>
      <c r="H991" s="303"/>
      <c r="I991" s="303"/>
      <c r="J991" s="303"/>
      <c r="K991" s="303"/>
      <c r="L991" s="303"/>
      <c r="M991" s="303"/>
      <c r="N991" s="303"/>
      <c r="O991" s="303"/>
      <c r="P991" s="305"/>
      <c r="Q991" s="305"/>
      <c r="R991" s="303"/>
      <c r="S991" s="303"/>
      <c r="T991" s="303"/>
      <c r="U991" s="303"/>
      <c r="V991" s="303"/>
      <c r="W991" s="303"/>
      <c r="X991" s="303"/>
      <c r="Y991" s="303"/>
    </row>
    <row r="992" spans="1:25" ht="12.75">
      <c r="A992" s="303"/>
      <c r="B992" s="303"/>
      <c r="C992" s="303"/>
      <c r="D992" s="303"/>
      <c r="E992" s="303"/>
      <c r="F992" s="304"/>
      <c r="G992" s="303"/>
      <c r="H992" s="303"/>
      <c r="I992" s="303"/>
      <c r="J992" s="303"/>
      <c r="K992" s="303"/>
      <c r="L992" s="303"/>
      <c r="M992" s="303"/>
      <c r="N992" s="303"/>
      <c r="O992" s="303"/>
      <c r="P992" s="305"/>
      <c r="Q992" s="305"/>
      <c r="R992" s="303"/>
      <c r="S992" s="303"/>
      <c r="T992" s="303"/>
      <c r="U992" s="303"/>
      <c r="V992" s="303"/>
      <c r="W992" s="303"/>
      <c r="X992" s="303"/>
      <c r="Y992" s="303"/>
    </row>
    <row r="993" spans="1:25" ht="12.75">
      <c r="A993" s="303"/>
      <c r="B993" s="303"/>
      <c r="C993" s="303"/>
      <c r="D993" s="303"/>
      <c r="E993" s="303"/>
      <c r="F993" s="304"/>
      <c r="G993" s="303"/>
      <c r="H993" s="303"/>
      <c r="I993" s="303"/>
      <c r="J993" s="303"/>
      <c r="K993" s="303"/>
      <c r="L993" s="303"/>
      <c r="M993" s="303"/>
      <c r="N993" s="303"/>
      <c r="O993" s="303"/>
      <c r="P993" s="305"/>
      <c r="Q993" s="305"/>
      <c r="R993" s="303"/>
      <c r="S993" s="303"/>
      <c r="T993" s="303"/>
      <c r="U993" s="303"/>
      <c r="V993" s="303"/>
      <c r="W993" s="303"/>
      <c r="X993" s="303"/>
      <c r="Y993" s="303"/>
    </row>
    <row r="994" spans="1:25" ht="12.75">
      <c r="A994" s="303"/>
      <c r="B994" s="303"/>
      <c r="C994" s="303"/>
      <c r="D994" s="303"/>
      <c r="E994" s="303"/>
      <c r="F994" s="304"/>
      <c r="G994" s="303"/>
      <c r="H994" s="303"/>
      <c r="I994" s="303"/>
      <c r="J994" s="303"/>
      <c r="K994" s="303"/>
      <c r="L994" s="303"/>
      <c r="M994" s="303"/>
      <c r="N994" s="303"/>
      <c r="O994" s="303"/>
      <c r="P994" s="305"/>
      <c r="Q994" s="305"/>
      <c r="R994" s="303"/>
      <c r="S994" s="303"/>
      <c r="T994" s="303"/>
      <c r="U994" s="303"/>
      <c r="V994" s="303"/>
      <c r="W994" s="303"/>
      <c r="X994" s="303"/>
      <c r="Y994" s="303"/>
    </row>
    <row r="995" spans="1:25" ht="12.75">
      <c r="A995" s="303"/>
      <c r="B995" s="303"/>
      <c r="C995" s="303"/>
      <c r="D995" s="303"/>
      <c r="E995" s="303"/>
      <c r="F995" s="304"/>
      <c r="G995" s="303"/>
      <c r="H995" s="303"/>
      <c r="I995" s="303"/>
      <c r="J995" s="303"/>
      <c r="K995" s="303"/>
      <c r="L995" s="303"/>
      <c r="M995" s="303"/>
      <c r="N995" s="303"/>
      <c r="O995" s="303"/>
      <c r="P995" s="305"/>
      <c r="Q995" s="305"/>
      <c r="R995" s="303"/>
      <c r="S995" s="303"/>
      <c r="T995" s="303"/>
      <c r="U995" s="303"/>
      <c r="V995" s="303"/>
      <c r="W995" s="303"/>
      <c r="X995" s="303"/>
      <c r="Y995" s="303"/>
    </row>
    <row r="996" spans="1:25" ht="12.75">
      <c r="A996" s="303"/>
      <c r="B996" s="303"/>
      <c r="C996" s="303"/>
      <c r="D996" s="303"/>
      <c r="E996" s="303"/>
      <c r="F996" s="304"/>
      <c r="G996" s="303"/>
      <c r="H996" s="303"/>
      <c r="I996" s="303"/>
      <c r="J996" s="303"/>
      <c r="K996" s="303"/>
      <c r="L996" s="303"/>
      <c r="M996" s="303"/>
      <c r="N996" s="303"/>
      <c r="O996" s="303"/>
      <c r="P996" s="305"/>
      <c r="Q996" s="305"/>
      <c r="R996" s="303"/>
      <c r="S996" s="303"/>
      <c r="T996" s="303"/>
      <c r="U996" s="303"/>
      <c r="V996" s="303"/>
      <c r="W996" s="303"/>
      <c r="X996" s="303"/>
      <c r="Y996" s="303"/>
    </row>
    <row r="997" spans="1:25" ht="12.75">
      <c r="A997" s="303"/>
      <c r="B997" s="303"/>
      <c r="C997" s="303"/>
      <c r="D997" s="303"/>
      <c r="E997" s="303"/>
      <c r="F997" s="304"/>
      <c r="G997" s="303"/>
      <c r="H997" s="303"/>
      <c r="I997" s="303"/>
      <c r="J997" s="303"/>
      <c r="K997" s="303"/>
      <c r="L997" s="303"/>
      <c r="M997" s="303"/>
      <c r="N997" s="303"/>
      <c r="O997" s="303"/>
      <c r="P997" s="305"/>
      <c r="Q997" s="305"/>
      <c r="R997" s="303"/>
      <c r="S997" s="303"/>
      <c r="T997" s="303"/>
      <c r="U997" s="303"/>
      <c r="V997" s="303"/>
      <c r="W997" s="303"/>
      <c r="X997" s="303"/>
      <c r="Y997" s="303"/>
    </row>
    <row r="998" spans="1:25" ht="12.75">
      <c r="A998" s="303"/>
      <c r="B998" s="303"/>
      <c r="C998" s="303"/>
      <c r="D998" s="303"/>
      <c r="E998" s="303"/>
      <c r="F998" s="304"/>
      <c r="G998" s="303"/>
      <c r="H998" s="303"/>
      <c r="I998" s="303"/>
      <c r="J998" s="303"/>
      <c r="K998" s="303"/>
      <c r="L998" s="303"/>
      <c r="M998" s="303"/>
      <c r="N998" s="303"/>
      <c r="O998" s="303"/>
      <c r="P998" s="305"/>
      <c r="Q998" s="305"/>
      <c r="R998" s="303"/>
      <c r="S998" s="303"/>
      <c r="T998" s="303"/>
      <c r="U998" s="303"/>
      <c r="V998" s="303"/>
      <c r="W998" s="303"/>
      <c r="X998" s="303"/>
      <c r="Y998" s="303"/>
    </row>
    <row r="999" spans="1:25" ht="12.75">
      <c r="A999" s="303"/>
      <c r="B999" s="303"/>
      <c r="C999" s="303"/>
      <c r="D999" s="303"/>
      <c r="E999" s="303"/>
      <c r="F999" s="304"/>
      <c r="G999" s="303"/>
      <c r="H999" s="303"/>
      <c r="I999" s="303"/>
      <c r="J999" s="303"/>
      <c r="K999" s="303"/>
      <c r="L999" s="303"/>
      <c r="M999" s="303"/>
      <c r="N999" s="303"/>
      <c r="O999" s="303"/>
      <c r="P999" s="305"/>
      <c r="Q999" s="305"/>
      <c r="R999" s="303"/>
      <c r="S999" s="303"/>
      <c r="T999" s="303"/>
      <c r="U999" s="303"/>
      <c r="V999" s="303"/>
      <c r="W999" s="303"/>
      <c r="X999" s="303"/>
      <c r="Y999" s="303"/>
    </row>
    <row r="1000" spans="1:25" ht="12.75">
      <c r="A1000" s="303"/>
      <c r="B1000" s="303"/>
      <c r="C1000" s="303"/>
      <c r="D1000" s="303"/>
      <c r="E1000" s="303"/>
      <c r="F1000" s="304"/>
      <c r="G1000" s="303"/>
      <c r="H1000" s="303"/>
      <c r="I1000" s="303"/>
      <c r="J1000" s="303"/>
      <c r="K1000" s="303"/>
      <c r="L1000" s="303"/>
      <c r="M1000" s="303"/>
      <c r="N1000" s="303"/>
      <c r="O1000" s="303"/>
      <c r="P1000" s="305"/>
      <c r="Q1000" s="305"/>
      <c r="R1000" s="303"/>
      <c r="S1000" s="303"/>
      <c r="T1000" s="303"/>
      <c r="U1000" s="303"/>
      <c r="V1000" s="303"/>
      <c r="W1000" s="303"/>
      <c r="X1000" s="303"/>
      <c r="Y1000" s="303"/>
    </row>
    <row r="1001" spans="1:25" ht="12.75">
      <c r="A1001" s="303"/>
      <c r="B1001" s="303"/>
      <c r="C1001" s="303"/>
      <c r="D1001" s="303"/>
      <c r="E1001" s="303"/>
      <c r="F1001" s="304"/>
      <c r="G1001" s="303"/>
      <c r="H1001" s="303"/>
      <c r="I1001" s="303"/>
      <c r="J1001" s="303"/>
      <c r="K1001" s="303"/>
      <c r="L1001" s="303"/>
      <c r="M1001" s="303"/>
      <c r="N1001" s="303"/>
      <c r="O1001" s="303"/>
      <c r="P1001" s="305"/>
      <c r="Q1001" s="305"/>
      <c r="R1001" s="303"/>
      <c r="S1001" s="303"/>
      <c r="T1001" s="303"/>
      <c r="U1001" s="303"/>
      <c r="V1001" s="303"/>
      <c r="W1001" s="303"/>
      <c r="X1001" s="303"/>
      <c r="Y1001" s="303"/>
    </row>
    <row r="1002" spans="1:25" ht="12.75">
      <c r="A1002" s="303"/>
      <c r="B1002" s="303"/>
      <c r="C1002" s="303"/>
      <c r="D1002" s="303"/>
      <c r="E1002" s="303"/>
      <c r="F1002" s="304"/>
      <c r="G1002" s="303"/>
      <c r="H1002" s="303"/>
      <c r="I1002" s="303"/>
      <c r="J1002" s="303"/>
      <c r="K1002" s="303"/>
      <c r="L1002" s="303"/>
      <c r="M1002" s="303"/>
      <c r="N1002" s="303"/>
      <c r="O1002" s="303"/>
      <c r="P1002" s="305"/>
      <c r="Q1002" s="305"/>
      <c r="R1002" s="303"/>
      <c r="S1002" s="303"/>
      <c r="T1002" s="303"/>
      <c r="U1002" s="303"/>
      <c r="V1002" s="303"/>
      <c r="W1002" s="303"/>
      <c r="X1002" s="303"/>
      <c r="Y1002" s="303"/>
    </row>
    <row r="1003" spans="1:25" ht="12.75">
      <c r="A1003" s="303"/>
      <c r="B1003" s="303"/>
      <c r="C1003" s="303"/>
      <c r="D1003" s="303"/>
      <c r="E1003" s="303"/>
      <c r="F1003" s="304"/>
      <c r="G1003" s="303"/>
      <c r="H1003" s="303"/>
      <c r="I1003" s="303"/>
      <c r="J1003" s="303"/>
      <c r="K1003" s="303"/>
      <c r="L1003" s="303"/>
      <c r="M1003" s="303"/>
      <c r="N1003" s="303"/>
      <c r="O1003" s="303"/>
      <c r="P1003" s="305"/>
      <c r="Q1003" s="305"/>
      <c r="R1003" s="303"/>
      <c r="S1003" s="303"/>
      <c r="T1003" s="303"/>
      <c r="U1003" s="303"/>
      <c r="V1003" s="303"/>
      <c r="W1003" s="303"/>
      <c r="X1003" s="303"/>
      <c r="Y1003" s="303"/>
    </row>
    <row r="1004" spans="1:25" ht="12.75">
      <c r="A1004" s="303"/>
      <c r="B1004" s="303"/>
      <c r="C1004" s="303"/>
      <c r="D1004" s="303"/>
      <c r="E1004" s="303"/>
      <c r="F1004" s="304"/>
      <c r="G1004" s="303"/>
      <c r="H1004" s="303"/>
      <c r="I1004" s="303"/>
      <c r="J1004" s="303"/>
      <c r="K1004" s="303"/>
      <c r="L1004" s="303"/>
      <c r="M1004" s="303"/>
      <c r="N1004" s="303"/>
      <c r="O1004" s="303"/>
      <c r="P1004" s="305"/>
      <c r="Q1004" s="305"/>
      <c r="R1004" s="303"/>
      <c r="S1004" s="303"/>
      <c r="T1004" s="303"/>
      <c r="U1004" s="303"/>
      <c r="V1004" s="303"/>
      <c r="W1004" s="303"/>
      <c r="X1004" s="303"/>
      <c r="Y1004" s="303"/>
    </row>
    <row r="1005" spans="1:25" ht="12.75">
      <c r="A1005" s="303"/>
      <c r="B1005" s="303"/>
      <c r="C1005" s="303"/>
      <c r="D1005" s="303"/>
      <c r="E1005" s="303"/>
      <c r="F1005" s="304"/>
      <c r="G1005" s="303"/>
      <c r="H1005" s="303"/>
      <c r="I1005" s="303"/>
      <c r="J1005" s="303"/>
      <c r="K1005" s="303"/>
      <c r="L1005" s="303"/>
      <c r="M1005" s="303"/>
      <c r="N1005" s="303"/>
      <c r="O1005" s="303"/>
      <c r="P1005" s="305"/>
      <c r="Q1005" s="305"/>
      <c r="R1005" s="303"/>
      <c r="S1005" s="303"/>
      <c r="T1005" s="303"/>
      <c r="U1005" s="303"/>
      <c r="V1005" s="303"/>
      <c r="W1005" s="303"/>
      <c r="X1005" s="303"/>
      <c r="Y1005" s="303"/>
    </row>
    <row r="1006" spans="1:25" ht="12.75">
      <c r="A1006" s="303"/>
      <c r="B1006" s="303"/>
      <c r="C1006" s="303"/>
      <c r="D1006" s="303"/>
      <c r="E1006" s="303"/>
      <c r="F1006" s="304"/>
      <c r="G1006" s="303"/>
      <c r="H1006" s="303"/>
      <c r="I1006" s="303"/>
      <c r="J1006" s="303"/>
      <c r="K1006" s="303"/>
      <c r="L1006" s="303"/>
      <c r="M1006" s="303"/>
      <c r="N1006" s="303"/>
      <c r="O1006" s="303"/>
      <c r="P1006" s="305"/>
      <c r="Q1006" s="305"/>
      <c r="R1006" s="303"/>
      <c r="S1006" s="303"/>
      <c r="T1006" s="303"/>
      <c r="U1006" s="303"/>
      <c r="V1006" s="303"/>
      <c r="W1006" s="303"/>
      <c r="X1006" s="303"/>
      <c r="Y1006" s="303"/>
    </row>
    <row r="1007" spans="1:25" ht="12.75">
      <c r="A1007" s="303"/>
      <c r="B1007" s="303"/>
      <c r="C1007" s="303"/>
      <c r="D1007" s="303"/>
      <c r="E1007" s="303"/>
      <c r="F1007" s="304"/>
      <c r="G1007" s="303"/>
      <c r="H1007" s="303"/>
      <c r="I1007" s="303"/>
      <c r="J1007" s="303"/>
      <c r="K1007" s="303"/>
      <c r="L1007" s="303"/>
      <c r="M1007" s="303"/>
      <c r="N1007" s="303"/>
      <c r="O1007" s="303"/>
      <c r="P1007" s="305"/>
      <c r="Q1007" s="305"/>
      <c r="R1007" s="303"/>
      <c r="S1007" s="303"/>
      <c r="T1007" s="303"/>
      <c r="U1007" s="303"/>
      <c r="V1007" s="303"/>
      <c r="W1007" s="303"/>
      <c r="X1007" s="303"/>
      <c r="Y1007" s="303"/>
    </row>
    <row r="1008" spans="1:25" ht="12.75">
      <c r="A1008" s="303"/>
      <c r="B1008" s="303"/>
      <c r="C1008" s="303"/>
      <c r="D1008" s="303"/>
      <c r="E1008" s="303"/>
      <c r="F1008" s="304"/>
      <c r="G1008" s="303"/>
      <c r="H1008" s="303"/>
      <c r="I1008" s="303"/>
      <c r="J1008" s="303"/>
      <c r="K1008" s="303"/>
      <c r="L1008" s="303"/>
      <c r="M1008" s="303"/>
      <c r="N1008" s="303"/>
      <c r="O1008" s="303"/>
      <c r="P1008" s="305"/>
      <c r="Q1008" s="305"/>
      <c r="R1008" s="303"/>
      <c r="S1008" s="303"/>
      <c r="T1008" s="303"/>
      <c r="U1008" s="303"/>
      <c r="V1008" s="303"/>
      <c r="W1008" s="303"/>
      <c r="X1008" s="303"/>
      <c r="Y1008" s="303"/>
    </row>
    <row r="1009" spans="1:25" ht="12.75">
      <c r="A1009" s="303"/>
      <c r="B1009" s="303"/>
      <c r="C1009" s="303"/>
      <c r="D1009" s="303"/>
      <c r="E1009" s="303"/>
      <c r="F1009" s="304"/>
      <c r="G1009" s="303"/>
      <c r="H1009" s="303"/>
      <c r="I1009" s="303"/>
      <c r="J1009" s="303"/>
      <c r="K1009" s="303"/>
      <c r="L1009" s="303"/>
      <c r="M1009" s="303"/>
      <c r="N1009" s="303"/>
      <c r="O1009" s="303"/>
      <c r="P1009" s="305"/>
      <c r="Q1009" s="305"/>
      <c r="R1009" s="303"/>
      <c r="S1009" s="303"/>
      <c r="T1009" s="303"/>
      <c r="U1009" s="303"/>
      <c r="V1009" s="303"/>
      <c r="W1009" s="303"/>
      <c r="X1009" s="303"/>
      <c r="Y1009" s="303"/>
    </row>
    <row r="1010" spans="1:25" ht="12.75">
      <c r="A1010" s="303"/>
      <c r="B1010" s="303"/>
      <c r="C1010" s="303"/>
      <c r="D1010" s="303"/>
      <c r="E1010" s="303"/>
      <c r="F1010" s="304"/>
      <c r="G1010" s="303"/>
      <c r="H1010" s="303"/>
      <c r="I1010" s="303"/>
      <c r="J1010" s="303"/>
      <c r="K1010" s="303"/>
      <c r="L1010" s="303"/>
      <c r="M1010" s="303"/>
      <c r="N1010" s="303"/>
      <c r="O1010" s="303"/>
      <c r="P1010" s="305"/>
      <c r="Q1010" s="305"/>
      <c r="R1010" s="303"/>
      <c r="S1010" s="303"/>
      <c r="T1010" s="303"/>
      <c r="U1010" s="303"/>
      <c r="V1010" s="303"/>
      <c r="W1010" s="303"/>
      <c r="X1010" s="303"/>
      <c r="Y1010" s="303"/>
    </row>
    <row r="1011" spans="1:25" ht="12.75">
      <c r="A1011" s="303"/>
      <c r="B1011" s="303"/>
      <c r="C1011" s="303"/>
      <c r="D1011" s="303"/>
      <c r="E1011" s="303"/>
      <c r="F1011" s="304"/>
      <c r="G1011" s="303"/>
      <c r="H1011" s="303"/>
      <c r="I1011" s="303"/>
      <c r="J1011" s="303"/>
      <c r="K1011" s="303"/>
      <c r="L1011" s="303"/>
      <c r="M1011" s="303"/>
      <c r="N1011" s="303"/>
      <c r="O1011" s="303"/>
      <c r="P1011" s="305"/>
      <c r="Q1011" s="305"/>
      <c r="R1011" s="303"/>
      <c r="S1011" s="303"/>
      <c r="T1011" s="303"/>
      <c r="U1011" s="303"/>
      <c r="V1011" s="303"/>
      <c r="W1011" s="303"/>
      <c r="X1011" s="303"/>
      <c r="Y1011" s="303"/>
    </row>
    <row r="1012" spans="1:25" ht="12.75">
      <c r="A1012" s="303"/>
      <c r="B1012" s="303"/>
      <c r="C1012" s="303"/>
      <c r="D1012" s="303"/>
      <c r="E1012" s="303"/>
      <c r="F1012" s="304"/>
      <c r="G1012" s="303"/>
      <c r="H1012" s="303"/>
      <c r="I1012" s="303"/>
      <c r="J1012" s="303"/>
      <c r="K1012" s="303"/>
      <c r="L1012" s="303"/>
      <c r="M1012" s="303"/>
      <c r="N1012" s="303"/>
      <c r="O1012" s="303"/>
      <c r="P1012" s="305"/>
      <c r="Q1012" s="305"/>
      <c r="R1012" s="303"/>
      <c r="S1012" s="303"/>
      <c r="T1012" s="303"/>
      <c r="U1012" s="303"/>
      <c r="V1012" s="303"/>
      <c r="W1012" s="303"/>
      <c r="X1012" s="303"/>
      <c r="Y1012" s="303"/>
    </row>
    <row r="1013" spans="1:25" ht="12.75">
      <c r="A1013" s="303"/>
      <c r="B1013" s="303"/>
      <c r="C1013" s="303"/>
      <c r="D1013" s="303"/>
      <c r="E1013" s="303"/>
      <c r="F1013" s="304"/>
      <c r="G1013" s="303"/>
      <c r="H1013" s="303"/>
      <c r="I1013" s="303"/>
      <c r="J1013" s="303"/>
      <c r="K1013" s="303"/>
      <c r="L1013" s="303"/>
      <c r="M1013" s="303"/>
      <c r="N1013" s="303"/>
      <c r="O1013" s="303"/>
      <c r="P1013" s="305"/>
      <c r="Q1013" s="305"/>
      <c r="R1013" s="303"/>
      <c r="S1013" s="303"/>
      <c r="T1013" s="303"/>
      <c r="U1013" s="303"/>
      <c r="V1013" s="303"/>
      <c r="W1013" s="303"/>
      <c r="X1013" s="303"/>
      <c r="Y1013" s="303"/>
    </row>
    <row r="1014" spans="1:25" ht="12.75">
      <c r="A1014" s="303"/>
      <c r="B1014" s="303"/>
      <c r="C1014" s="303"/>
      <c r="D1014" s="303"/>
      <c r="E1014" s="303"/>
      <c r="F1014" s="304"/>
      <c r="G1014" s="303"/>
      <c r="H1014" s="303"/>
      <c r="I1014" s="303"/>
      <c r="J1014" s="303"/>
      <c r="K1014" s="303"/>
      <c r="L1014" s="303"/>
      <c r="M1014" s="303"/>
      <c r="N1014" s="303"/>
      <c r="O1014" s="303"/>
      <c r="P1014" s="305"/>
      <c r="Q1014" s="305"/>
      <c r="R1014" s="303"/>
      <c r="S1014" s="303"/>
      <c r="T1014" s="303"/>
      <c r="U1014" s="303"/>
      <c r="V1014" s="303"/>
      <c r="W1014" s="303"/>
      <c r="X1014" s="303"/>
      <c r="Y1014" s="303"/>
    </row>
    <row r="1015" spans="1:25" ht="12.75">
      <c r="A1015" s="303"/>
      <c r="B1015" s="303"/>
      <c r="C1015" s="303"/>
      <c r="D1015" s="303"/>
      <c r="E1015" s="303"/>
      <c r="F1015" s="304"/>
      <c r="G1015" s="303"/>
      <c r="H1015" s="303"/>
      <c r="I1015" s="303"/>
      <c r="J1015" s="303"/>
      <c r="K1015" s="303"/>
      <c r="L1015" s="303"/>
      <c r="M1015" s="303"/>
      <c r="N1015" s="303"/>
      <c r="O1015" s="303"/>
      <c r="P1015" s="305"/>
      <c r="Q1015" s="305"/>
      <c r="R1015" s="303"/>
      <c r="S1015" s="303"/>
      <c r="T1015" s="303"/>
      <c r="U1015" s="303"/>
      <c r="V1015" s="303"/>
      <c r="W1015" s="303"/>
      <c r="X1015" s="303"/>
      <c r="Y1015" s="303"/>
    </row>
    <row r="1016" spans="1:25" ht="12.75">
      <c r="A1016" s="303"/>
      <c r="B1016" s="303"/>
      <c r="C1016" s="303"/>
      <c r="D1016" s="303"/>
      <c r="E1016" s="303"/>
      <c r="F1016" s="304"/>
      <c r="G1016" s="303"/>
      <c r="H1016" s="303"/>
      <c r="I1016" s="303"/>
      <c r="J1016" s="303"/>
      <c r="K1016" s="303"/>
      <c r="L1016" s="303"/>
      <c r="M1016" s="303"/>
      <c r="N1016" s="303"/>
      <c r="O1016" s="303"/>
      <c r="P1016" s="305"/>
      <c r="Q1016" s="305"/>
      <c r="R1016" s="303"/>
      <c r="S1016" s="303"/>
      <c r="T1016" s="303"/>
      <c r="U1016" s="303"/>
      <c r="V1016" s="303"/>
      <c r="W1016" s="303"/>
      <c r="X1016" s="303"/>
      <c r="Y1016" s="303"/>
    </row>
    <row r="1017" spans="1:25" ht="12.75">
      <c r="A1017" s="303"/>
      <c r="B1017" s="303"/>
      <c r="C1017" s="303"/>
      <c r="D1017" s="303"/>
      <c r="E1017" s="303"/>
      <c r="F1017" s="304"/>
      <c r="G1017" s="303"/>
      <c r="H1017" s="303"/>
      <c r="I1017" s="303"/>
      <c r="J1017" s="303"/>
      <c r="K1017" s="303"/>
      <c r="L1017" s="303"/>
      <c r="M1017" s="303"/>
      <c r="N1017" s="303"/>
      <c r="O1017" s="303"/>
      <c r="P1017" s="305"/>
      <c r="Q1017" s="305"/>
      <c r="R1017" s="303"/>
      <c r="S1017" s="303"/>
      <c r="T1017" s="303"/>
      <c r="U1017" s="303"/>
      <c r="V1017" s="303"/>
      <c r="W1017" s="303"/>
      <c r="X1017" s="303"/>
      <c r="Y1017" s="303"/>
    </row>
  </sheetData>
  <mergeCells count="20">
    <mergeCell ref="G92:J92"/>
    <mergeCell ref="J8:K8"/>
    <mergeCell ref="L8:L9"/>
    <mergeCell ref="C8:C9"/>
    <mergeCell ref="D8:D9"/>
    <mergeCell ref="A92:D92"/>
    <mergeCell ref="E8:E9"/>
    <mergeCell ref="F8:G8"/>
    <mergeCell ref="M8:N8"/>
    <mergeCell ref="O8:O9"/>
    <mergeCell ref="A1:C1"/>
    <mergeCell ref="A2:C2"/>
    <mergeCell ref="A4:Q4"/>
    <mergeCell ref="A5:Q5"/>
    <mergeCell ref="A6:Q6"/>
    <mergeCell ref="A8:A9"/>
    <mergeCell ref="B8:B9"/>
    <mergeCell ref="P8:Q8"/>
    <mergeCell ref="H8:H9"/>
    <mergeCell ref="I8:I9"/>
  </mergeCells>
  <conditionalFormatting sqref="A12:Q89">
    <cfRule type="expression" dxfId="13" priority="1">
      <formula>AND($E12&lt;&gt;0,$P12&lt;1)</formula>
    </cfRule>
  </conditionalFormatting>
  <printOptions horizontalCentered="1"/>
  <pageMargins left="0.25" right="0.2500043545012971" top="0.35998707117140583" bottom="0.45331705258621474" header="0" footer="0"/>
  <pageSetup paperSize="9" fitToHeight="0" pageOrder="overThenDown" orientation="landscape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  <outlinePr summaryBelow="0" summaryRight="0"/>
  </sheetPr>
  <dimension ref="A1:T1009"/>
  <sheetViews>
    <sheetView workbookViewId="0">
      <pane ySplit="9" topLeftCell="A10" activePane="bottomLeft" state="frozen"/>
      <selection pane="bottomLeft" activeCell="B11" sqref="B11"/>
    </sheetView>
  </sheetViews>
  <sheetFormatPr defaultColWidth="12.5703125" defaultRowHeight="15" customHeight="1"/>
  <cols>
    <col min="1" max="1" width="6.42578125" customWidth="1"/>
    <col min="2" max="2" width="28.85546875" customWidth="1"/>
    <col min="3" max="3" width="16.42578125" customWidth="1"/>
    <col min="4" max="4" width="15.28515625" customWidth="1"/>
    <col min="5" max="5" width="16.7109375" customWidth="1"/>
    <col min="6" max="6" width="16" customWidth="1"/>
    <col min="7" max="9" width="15.7109375" customWidth="1"/>
    <col min="10" max="11" width="14.28515625" customWidth="1"/>
    <col min="12" max="12" width="17" customWidth="1"/>
    <col min="13" max="13" width="24.5703125" customWidth="1"/>
    <col min="14" max="14" width="14.28515625" customWidth="1"/>
    <col min="15" max="20" width="12.5703125" customWidth="1"/>
  </cols>
  <sheetData>
    <row r="1" spans="1:20" ht="9" customHeight="1">
      <c r="A1" s="782"/>
      <c r="B1" s="773"/>
      <c r="C1" s="1"/>
      <c r="D1" s="1"/>
      <c r="E1" s="1"/>
      <c r="F1" s="1"/>
      <c r="G1" s="486"/>
      <c r="H1" s="1"/>
      <c r="I1" s="1"/>
      <c r="J1" s="100"/>
      <c r="K1" s="100"/>
      <c r="L1" s="100"/>
      <c r="M1" s="1"/>
      <c r="N1" s="1"/>
      <c r="O1" s="5"/>
      <c r="P1" s="5"/>
      <c r="Q1" s="5"/>
      <c r="R1" s="5"/>
      <c r="S1" s="5"/>
      <c r="T1" s="306"/>
    </row>
    <row r="2" spans="1:20" ht="15.75" customHeight="1">
      <c r="A2" s="783" t="s">
        <v>0</v>
      </c>
      <c r="B2" s="772"/>
      <c r="C2" s="773"/>
      <c r="D2" s="1"/>
      <c r="E2" s="1"/>
      <c r="F2" s="1"/>
      <c r="G2" s="486"/>
      <c r="H2" s="784" t="s">
        <v>1</v>
      </c>
      <c r="I2" s="772"/>
      <c r="J2" s="772"/>
      <c r="K2" s="773"/>
      <c r="L2" s="6"/>
      <c r="M2" s="6"/>
      <c r="N2" s="6"/>
      <c r="O2" s="5"/>
      <c r="P2" s="5"/>
      <c r="Q2" s="5"/>
      <c r="R2" s="5"/>
      <c r="S2" s="5"/>
      <c r="T2" s="5"/>
    </row>
    <row r="3" spans="1:20" ht="19.5" customHeight="1">
      <c r="A3" s="783" t="s">
        <v>2</v>
      </c>
      <c r="B3" s="772"/>
      <c r="C3" s="773"/>
      <c r="D3" s="1"/>
      <c r="E3" s="1"/>
      <c r="F3" s="1"/>
      <c r="G3" s="486"/>
      <c r="H3" s="785" t="s">
        <v>3</v>
      </c>
      <c r="I3" s="772"/>
      <c r="J3" s="772"/>
      <c r="K3" s="773"/>
      <c r="L3" s="8"/>
      <c r="M3" s="8"/>
      <c r="N3" s="8"/>
      <c r="O3" s="5"/>
      <c r="P3" s="5"/>
      <c r="Q3" s="5"/>
      <c r="R3" s="5"/>
      <c r="S3" s="5"/>
      <c r="T3" s="5"/>
    </row>
    <row r="4" spans="1:20" ht="21.75" customHeight="1">
      <c r="A4" s="771" t="s">
        <v>192</v>
      </c>
      <c r="B4" s="772"/>
      <c r="C4" s="772"/>
      <c r="D4" s="772"/>
      <c r="E4" s="772"/>
      <c r="F4" s="772"/>
      <c r="G4" s="772"/>
      <c r="H4" s="772"/>
      <c r="I4" s="772"/>
      <c r="J4" s="772"/>
      <c r="K4" s="773"/>
      <c r="L4" s="307"/>
      <c r="M4" s="10"/>
      <c r="N4" s="10"/>
      <c r="O4" s="5"/>
      <c r="P4" s="5"/>
      <c r="Q4" s="5"/>
      <c r="R4" s="5"/>
      <c r="S4" s="5"/>
      <c r="T4" s="5"/>
    </row>
    <row r="5" spans="1:20" ht="22.5" customHeight="1">
      <c r="A5" s="771" t="s">
        <v>5</v>
      </c>
      <c r="B5" s="772"/>
      <c r="C5" s="772"/>
      <c r="D5" s="772"/>
      <c r="E5" s="772"/>
      <c r="F5" s="772"/>
      <c r="G5" s="772"/>
      <c r="H5" s="772"/>
      <c r="I5" s="772"/>
      <c r="J5" s="772"/>
      <c r="K5" s="773"/>
      <c r="L5" s="10"/>
      <c r="M5" s="10"/>
      <c r="N5" s="10"/>
      <c r="O5" s="5"/>
      <c r="P5" s="5"/>
      <c r="Q5" s="5"/>
      <c r="R5" s="5"/>
      <c r="S5" s="5"/>
      <c r="T5" s="5"/>
    </row>
    <row r="6" spans="1:20" ht="15.75" customHeight="1">
      <c r="A6" s="774" t="s">
        <v>221</v>
      </c>
      <c r="B6" s="772"/>
      <c r="C6" s="772"/>
      <c r="D6" s="772"/>
      <c r="E6" s="772"/>
      <c r="F6" s="772"/>
      <c r="G6" s="772"/>
      <c r="H6" s="772"/>
      <c r="I6" s="772"/>
      <c r="J6" s="772"/>
      <c r="K6" s="773"/>
      <c r="L6" s="308"/>
      <c r="M6" s="1"/>
      <c r="N6" s="1"/>
      <c r="O6" s="5"/>
      <c r="P6" s="5"/>
      <c r="Q6" s="5"/>
      <c r="R6" s="5"/>
      <c r="S6" s="5"/>
      <c r="T6" s="5"/>
    </row>
    <row r="7" spans="1:20" ht="23.25" customHeight="1">
      <c r="A7" s="775" t="s">
        <v>7</v>
      </c>
      <c r="B7" s="773"/>
      <c r="C7" s="11"/>
      <c r="D7" s="11"/>
      <c r="E7" s="309"/>
      <c r="F7" s="309"/>
      <c r="G7" s="487"/>
      <c r="H7" s="309"/>
      <c r="I7" s="309"/>
      <c r="J7" s="310"/>
      <c r="K7" s="310"/>
      <c r="L7" s="310"/>
      <c r="M7" s="309"/>
      <c r="N7" s="11"/>
      <c r="O7" s="5"/>
      <c r="P7" s="5"/>
      <c r="Q7" s="5"/>
      <c r="R7" s="5"/>
      <c r="S7" s="5"/>
      <c r="T7" s="5"/>
    </row>
    <row r="8" spans="1:20" ht="34.5" customHeight="1">
      <c r="A8" s="776" t="s">
        <v>8</v>
      </c>
      <c r="B8" s="778" t="s">
        <v>9</v>
      </c>
      <c r="C8" s="779" t="s">
        <v>10</v>
      </c>
      <c r="D8" s="779" t="s">
        <v>193</v>
      </c>
      <c r="E8" s="778" t="s">
        <v>194</v>
      </c>
      <c r="F8" s="780" t="s">
        <v>195</v>
      </c>
      <c r="G8" s="781"/>
      <c r="H8" s="780" t="s">
        <v>196</v>
      </c>
      <c r="I8" s="781"/>
      <c r="J8" s="763" t="s">
        <v>119</v>
      </c>
      <c r="K8" s="765" t="s">
        <v>197</v>
      </c>
      <c r="L8" s="769" t="s">
        <v>198</v>
      </c>
      <c r="M8" s="770" t="s">
        <v>199</v>
      </c>
      <c r="N8" s="755" t="s">
        <v>17</v>
      </c>
      <c r="O8" s="5"/>
      <c r="P8" s="5"/>
      <c r="Q8" s="5"/>
      <c r="R8" s="5"/>
      <c r="S8" s="5"/>
      <c r="T8" s="5"/>
    </row>
    <row r="9" spans="1:20" ht="37.5" customHeight="1">
      <c r="A9" s="777"/>
      <c r="B9" s="764"/>
      <c r="C9" s="764"/>
      <c r="D9" s="764"/>
      <c r="E9" s="764"/>
      <c r="F9" s="311" t="s">
        <v>200</v>
      </c>
      <c r="G9" s="488" t="s">
        <v>201</v>
      </c>
      <c r="H9" s="311" t="s">
        <v>200</v>
      </c>
      <c r="I9" s="312" t="s">
        <v>201</v>
      </c>
      <c r="J9" s="764"/>
      <c r="K9" s="766"/>
      <c r="L9" s="768"/>
      <c r="M9" s="768"/>
      <c r="N9" s="756"/>
      <c r="O9" s="5"/>
      <c r="P9" s="5"/>
      <c r="Q9" s="5"/>
      <c r="R9" s="5"/>
      <c r="S9" s="5"/>
      <c r="T9" s="5"/>
    </row>
    <row r="10" spans="1:20" ht="23.25" customHeight="1">
      <c r="A10" s="313"/>
      <c r="B10" s="314"/>
      <c r="C10" s="314"/>
      <c r="D10" s="314"/>
      <c r="E10" s="314"/>
      <c r="F10" s="315"/>
      <c r="G10" s="489"/>
      <c r="H10" s="315"/>
      <c r="I10" s="315"/>
      <c r="J10" s="316"/>
      <c r="K10" s="317"/>
      <c r="L10" s="318"/>
      <c r="M10" s="319"/>
      <c r="N10" s="320"/>
      <c r="O10" s="4"/>
      <c r="P10" s="5"/>
      <c r="Q10" s="5"/>
      <c r="R10" s="5"/>
      <c r="S10" s="5"/>
      <c r="T10" s="5"/>
    </row>
    <row r="11" spans="1:20" ht="23.25" customHeight="1">
      <c r="A11" s="321" t="s">
        <v>24</v>
      </c>
      <c r="B11" s="757" t="s">
        <v>25</v>
      </c>
      <c r="C11" s="758"/>
      <c r="D11" s="758"/>
      <c r="E11" s="758"/>
      <c r="F11" s="758"/>
      <c r="G11" s="758"/>
      <c r="H11" s="758"/>
      <c r="I11" s="758"/>
      <c r="J11" s="758"/>
      <c r="K11" s="759"/>
      <c r="L11" s="322"/>
      <c r="M11" s="323"/>
      <c r="N11" s="324"/>
      <c r="O11" s="4"/>
      <c r="P11" s="5"/>
      <c r="Q11" s="5"/>
      <c r="R11" s="5"/>
      <c r="S11" s="5"/>
      <c r="T11" s="5"/>
    </row>
    <row r="12" spans="1:20" ht="23.25" customHeight="1">
      <c r="A12" s="321" t="s">
        <v>27</v>
      </c>
      <c r="B12" s="325"/>
      <c r="C12" s="326"/>
      <c r="D12" s="327">
        <v>0</v>
      </c>
      <c r="E12" s="327">
        <v>0</v>
      </c>
      <c r="F12" s="326"/>
      <c r="G12" s="490"/>
      <c r="H12" s="326"/>
      <c r="I12" s="328"/>
      <c r="J12" s="329"/>
      <c r="K12" s="330"/>
      <c r="L12" s="331"/>
      <c r="M12" s="332"/>
      <c r="N12" s="333"/>
      <c r="O12" s="4"/>
      <c r="P12" s="5"/>
      <c r="Q12" s="5"/>
      <c r="R12" s="5"/>
      <c r="S12" s="5"/>
      <c r="T12" s="5"/>
    </row>
    <row r="13" spans="1:20" ht="23.25" customHeight="1">
      <c r="A13" s="334">
        <v>1</v>
      </c>
      <c r="B13" s="335" t="s">
        <v>28</v>
      </c>
      <c r="C13" s="336">
        <v>1140788000</v>
      </c>
      <c r="D13" s="337">
        <v>198828000</v>
      </c>
      <c r="E13" s="336">
        <v>400000000</v>
      </c>
      <c r="F13" s="336">
        <v>200000000</v>
      </c>
      <c r="G13" s="491">
        <v>50949675</v>
      </c>
      <c r="H13" s="338"/>
      <c r="I13" s="339"/>
      <c r="J13" s="337"/>
      <c r="K13" s="340"/>
      <c r="L13" s="341" t="s">
        <v>202</v>
      </c>
      <c r="M13" s="342" t="s">
        <v>211</v>
      </c>
      <c r="N13" s="343"/>
      <c r="O13" s="4"/>
      <c r="P13" s="5"/>
      <c r="Q13" s="5"/>
      <c r="R13" s="5"/>
      <c r="S13" s="5"/>
      <c r="T13" s="5"/>
    </row>
    <row r="14" spans="1:20" ht="23.25" customHeight="1">
      <c r="A14" s="344">
        <v>2</v>
      </c>
      <c r="B14" s="345" t="s">
        <v>29</v>
      </c>
      <c r="C14" s="346">
        <v>1118543000</v>
      </c>
      <c r="D14" s="347">
        <v>1118543000</v>
      </c>
      <c r="E14" s="348">
        <v>1118000000</v>
      </c>
      <c r="F14" s="346"/>
      <c r="G14" s="492"/>
      <c r="H14" s="346"/>
      <c r="I14" s="349"/>
      <c r="J14" s="493">
        <v>138256481.48148146</v>
      </c>
      <c r="K14" s="350">
        <v>138256070</v>
      </c>
      <c r="L14" s="351"/>
      <c r="M14" s="352"/>
      <c r="N14" s="494" t="s">
        <v>30</v>
      </c>
      <c r="O14" s="4"/>
      <c r="P14" s="5"/>
      <c r="Q14" s="5"/>
      <c r="R14" s="5"/>
      <c r="S14" s="5"/>
      <c r="T14" s="5"/>
    </row>
    <row r="15" spans="1:20" ht="23.25" customHeight="1">
      <c r="A15" s="344">
        <v>3</v>
      </c>
      <c r="B15" s="345" t="s">
        <v>31</v>
      </c>
      <c r="C15" s="348">
        <v>1129099000</v>
      </c>
      <c r="D15" s="347">
        <v>1161338000</v>
      </c>
      <c r="E15" s="348">
        <v>1161338000</v>
      </c>
      <c r="F15" s="353"/>
      <c r="G15" s="492"/>
      <c r="H15" s="346"/>
      <c r="I15" s="349"/>
      <c r="J15" s="493">
        <v>28072222.22222222</v>
      </c>
      <c r="K15" s="350">
        <v>28072132</v>
      </c>
      <c r="L15" s="351"/>
      <c r="M15" s="352"/>
      <c r="N15" s="494" t="s">
        <v>30</v>
      </c>
      <c r="O15" s="4"/>
      <c r="P15" s="5"/>
      <c r="Q15" s="5"/>
      <c r="R15" s="5"/>
      <c r="S15" s="5"/>
      <c r="T15" s="5"/>
    </row>
    <row r="16" spans="1:20" ht="23.25" customHeight="1">
      <c r="A16" s="344">
        <v>4</v>
      </c>
      <c r="B16" s="364" t="s">
        <v>222</v>
      </c>
      <c r="C16" s="348">
        <v>1129099000</v>
      </c>
      <c r="D16" s="347"/>
      <c r="E16" s="348"/>
      <c r="F16" s="354"/>
      <c r="G16" s="491">
        <v>240997680</v>
      </c>
      <c r="H16" s="366"/>
      <c r="I16" s="356">
        <v>400000000</v>
      </c>
      <c r="J16" s="495"/>
      <c r="K16" s="350"/>
      <c r="L16" s="351"/>
      <c r="M16" s="342" t="s">
        <v>203</v>
      </c>
      <c r="N16" s="496"/>
      <c r="O16" s="4"/>
      <c r="P16" s="5"/>
      <c r="Q16" s="5"/>
      <c r="R16" s="5"/>
      <c r="S16" s="5"/>
      <c r="T16" s="5"/>
    </row>
    <row r="17" spans="1:20" ht="23.25" customHeight="1">
      <c r="A17" s="344">
        <v>5</v>
      </c>
      <c r="B17" s="345" t="s">
        <v>32</v>
      </c>
      <c r="C17" s="346">
        <v>1129099000</v>
      </c>
      <c r="D17" s="347">
        <v>649826280</v>
      </c>
      <c r="E17" s="348">
        <v>400000000</v>
      </c>
      <c r="F17" s="354"/>
      <c r="G17" s="497"/>
      <c r="H17" s="354"/>
      <c r="I17" s="356"/>
      <c r="J17" s="498"/>
      <c r="K17" s="350"/>
      <c r="L17" s="351" t="s">
        <v>202</v>
      </c>
      <c r="M17" s="342" t="s">
        <v>204</v>
      </c>
      <c r="N17" s="496" t="s">
        <v>214</v>
      </c>
      <c r="O17" s="4"/>
      <c r="P17" s="5"/>
      <c r="Q17" s="5"/>
      <c r="R17" s="5"/>
      <c r="S17" s="5"/>
      <c r="T17" s="5"/>
    </row>
    <row r="18" spans="1:20" ht="23.25" customHeight="1">
      <c r="A18" s="357" t="s">
        <v>34</v>
      </c>
      <c r="B18" s="345"/>
      <c r="C18" s="346"/>
      <c r="D18" s="347">
        <v>0</v>
      </c>
      <c r="E18" s="348">
        <v>0</v>
      </c>
      <c r="F18" s="353"/>
      <c r="G18" s="499"/>
      <c r="H18" s="346"/>
      <c r="I18" s="349"/>
      <c r="J18" s="359"/>
      <c r="K18" s="360"/>
      <c r="L18" s="361"/>
      <c r="M18" s="362"/>
      <c r="N18" s="363"/>
      <c r="O18" s="4"/>
      <c r="P18" s="5"/>
      <c r="Q18" s="5"/>
      <c r="R18" s="5"/>
      <c r="S18" s="5"/>
      <c r="T18" s="5"/>
    </row>
    <row r="19" spans="1:20" ht="23.25" customHeight="1">
      <c r="A19" s="344">
        <v>1</v>
      </c>
      <c r="B19" s="364" t="s">
        <v>35</v>
      </c>
      <c r="C19" s="348">
        <v>1295727000</v>
      </c>
      <c r="D19" s="347">
        <v>1295727000</v>
      </c>
      <c r="E19" s="348">
        <v>1150000000</v>
      </c>
      <c r="F19" s="354"/>
      <c r="G19" s="497"/>
      <c r="H19" s="346">
        <f>D19-E19</f>
        <v>145727000</v>
      </c>
      <c r="I19" s="349"/>
      <c r="J19" s="498"/>
      <c r="K19" s="350">
        <v>100000000</v>
      </c>
      <c r="L19" s="351"/>
      <c r="M19" s="365"/>
      <c r="N19" s="494" t="s">
        <v>30</v>
      </c>
      <c r="O19" s="4"/>
      <c r="P19" s="5"/>
      <c r="Q19" s="5"/>
      <c r="R19" s="5"/>
      <c r="S19" s="5"/>
      <c r="T19" s="5"/>
    </row>
    <row r="20" spans="1:20" ht="23.25" customHeight="1">
      <c r="A20" s="344">
        <v>2</v>
      </c>
      <c r="B20" s="364" t="s">
        <v>36</v>
      </c>
      <c r="C20" s="348">
        <v>1629894000</v>
      </c>
      <c r="D20" s="347">
        <v>1629894000</v>
      </c>
      <c r="E20" s="348">
        <v>1629894000</v>
      </c>
      <c r="F20" s="353"/>
      <c r="G20" s="499"/>
      <c r="H20" s="346"/>
      <c r="I20" s="349"/>
      <c r="J20" s="500">
        <v>134944444.44444445</v>
      </c>
      <c r="K20" s="350">
        <v>134944617</v>
      </c>
      <c r="L20" s="351"/>
      <c r="M20" s="365"/>
      <c r="N20" s="494" t="s">
        <v>30</v>
      </c>
      <c r="O20" s="4"/>
      <c r="P20" s="5"/>
      <c r="Q20" s="5"/>
      <c r="R20" s="5"/>
      <c r="S20" s="5"/>
      <c r="T20" s="5"/>
    </row>
    <row r="21" spans="1:20" ht="23.25" customHeight="1">
      <c r="A21" s="344">
        <v>3</v>
      </c>
      <c r="B21" s="364" t="s">
        <v>37</v>
      </c>
      <c r="C21" s="348">
        <v>1323642000</v>
      </c>
      <c r="D21" s="347">
        <v>530784000</v>
      </c>
      <c r="E21" s="348">
        <v>900000000</v>
      </c>
      <c r="F21" s="354">
        <v>200000000</v>
      </c>
      <c r="G21" s="491">
        <v>396720000</v>
      </c>
      <c r="H21" s="348"/>
      <c r="I21" s="356"/>
      <c r="J21" s="498"/>
      <c r="K21" s="360"/>
      <c r="L21" s="351" t="s">
        <v>206</v>
      </c>
      <c r="M21" s="342" t="s">
        <v>223</v>
      </c>
      <c r="N21" s="501"/>
      <c r="O21" s="4"/>
      <c r="P21" s="5"/>
      <c r="Q21" s="5"/>
      <c r="R21" s="5"/>
      <c r="S21" s="5"/>
      <c r="T21" s="5"/>
    </row>
    <row r="22" spans="1:20" ht="23.25" customHeight="1">
      <c r="A22" s="344">
        <v>4</v>
      </c>
      <c r="B22" s="364" t="s">
        <v>38</v>
      </c>
      <c r="C22" s="348">
        <v>1325213000</v>
      </c>
      <c r="D22" s="347">
        <v>580041000</v>
      </c>
      <c r="E22" s="348">
        <v>900000000</v>
      </c>
      <c r="F22" s="366">
        <v>200000000</v>
      </c>
      <c r="G22" s="491">
        <v>345262500</v>
      </c>
      <c r="H22" s="348"/>
      <c r="I22" s="356">
        <v>400000000</v>
      </c>
      <c r="J22" s="498"/>
      <c r="K22" s="360"/>
      <c r="L22" s="351" t="s">
        <v>206</v>
      </c>
      <c r="M22" s="342" t="s">
        <v>223</v>
      </c>
      <c r="N22" s="501"/>
      <c r="O22" s="4"/>
      <c r="P22" s="5"/>
      <c r="Q22" s="5"/>
      <c r="R22" s="5"/>
      <c r="S22" s="5"/>
      <c r="T22" s="5"/>
    </row>
    <row r="23" spans="1:20" ht="23.25" customHeight="1">
      <c r="A23" s="344">
        <v>5</v>
      </c>
      <c r="B23" s="364" t="s">
        <v>39</v>
      </c>
      <c r="C23" s="348">
        <v>1221751000</v>
      </c>
      <c r="D23" s="347">
        <v>1325423000</v>
      </c>
      <c r="E23" s="348">
        <v>1100000000</v>
      </c>
      <c r="F23" s="348"/>
      <c r="G23" s="502"/>
      <c r="H23" s="346">
        <f>C23-E23</f>
        <v>121751000</v>
      </c>
      <c r="I23" s="349"/>
      <c r="J23" s="503"/>
      <c r="K23" s="360"/>
      <c r="L23" s="351" t="s">
        <v>208</v>
      </c>
      <c r="M23" s="342" t="s">
        <v>208</v>
      </c>
      <c r="N23" s="504"/>
      <c r="O23" s="4"/>
      <c r="P23" s="5"/>
      <c r="Q23" s="5"/>
      <c r="R23" s="5"/>
      <c r="S23" s="5"/>
      <c r="T23" s="5"/>
    </row>
    <row r="24" spans="1:20" ht="23.25" customHeight="1">
      <c r="A24" s="344">
        <v>6</v>
      </c>
      <c r="B24" s="364" t="s">
        <v>40</v>
      </c>
      <c r="C24" s="348">
        <v>1195530000</v>
      </c>
      <c r="D24" s="347">
        <v>1195530000</v>
      </c>
      <c r="E24" s="348">
        <v>1195530000</v>
      </c>
      <c r="F24" s="353"/>
      <c r="G24" s="499"/>
      <c r="H24" s="346"/>
      <c r="I24" s="349"/>
      <c r="J24" s="500">
        <v>141848148.14814815</v>
      </c>
      <c r="K24" s="350">
        <v>141848544</v>
      </c>
      <c r="L24" s="351"/>
      <c r="M24" s="365"/>
      <c r="N24" s="494" t="s">
        <v>30</v>
      </c>
      <c r="O24" s="4"/>
      <c r="P24" s="5"/>
      <c r="Q24" s="5"/>
      <c r="R24" s="5"/>
      <c r="S24" s="5"/>
      <c r="T24" s="5"/>
    </row>
    <row r="25" spans="1:20" ht="15.75">
      <c r="A25" s="344">
        <v>7</v>
      </c>
      <c r="B25" s="364" t="s">
        <v>41</v>
      </c>
      <c r="C25" s="348">
        <v>1487132000</v>
      </c>
      <c r="D25" s="347">
        <v>1590985000</v>
      </c>
      <c r="E25" s="348">
        <v>1100000000</v>
      </c>
      <c r="F25" s="346"/>
      <c r="G25" s="492"/>
      <c r="H25" s="348">
        <f>D25-E25+J25</f>
        <v>590439630</v>
      </c>
      <c r="I25" s="356"/>
      <c r="J25" s="505">
        <v>99454630</v>
      </c>
      <c r="K25" s="360"/>
      <c r="L25" s="361"/>
      <c r="M25" s="342" t="s">
        <v>208</v>
      </c>
      <c r="N25" s="496" t="s">
        <v>42</v>
      </c>
      <c r="O25" s="4"/>
      <c r="P25" s="5"/>
      <c r="Q25" s="5"/>
      <c r="R25" s="5"/>
      <c r="S25" s="5"/>
      <c r="T25" s="5"/>
    </row>
    <row r="26" spans="1:20" ht="15.75">
      <c r="A26" s="344">
        <v>8</v>
      </c>
      <c r="B26" s="364" t="s">
        <v>43</v>
      </c>
      <c r="C26" s="348">
        <v>1590793000</v>
      </c>
      <c r="D26" s="347">
        <v>520020000</v>
      </c>
      <c r="E26" s="348">
        <v>400000000</v>
      </c>
      <c r="F26" s="353"/>
      <c r="G26" s="492"/>
      <c r="H26" s="348"/>
      <c r="I26" s="349"/>
      <c r="J26" s="503"/>
      <c r="K26" s="360"/>
      <c r="L26" s="361"/>
      <c r="M26" s="365"/>
      <c r="N26" s="494" t="s">
        <v>214</v>
      </c>
      <c r="O26" s="4"/>
      <c r="P26" s="5"/>
      <c r="Q26" s="5"/>
      <c r="R26" s="5"/>
      <c r="S26" s="5"/>
      <c r="T26" s="5"/>
    </row>
    <row r="27" spans="1:20" ht="15.75">
      <c r="A27" s="344">
        <v>9</v>
      </c>
      <c r="B27" s="364" t="s">
        <v>45</v>
      </c>
      <c r="C27" s="348">
        <v>1386198000</v>
      </c>
      <c r="D27" s="347">
        <v>220603680</v>
      </c>
      <c r="E27" s="348">
        <v>200000000</v>
      </c>
      <c r="F27" s="354"/>
      <c r="G27" s="492"/>
      <c r="H27" s="348"/>
      <c r="I27" s="349"/>
      <c r="J27" s="506"/>
      <c r="K27" s="360"/>
      <c r="L27" s="351" t="s">
        <v>202</v>
      </c>
      <c r="M27" s="368" t="s">
        <v>203</v>
      </c>
      <c r="N27" s="494" t="s">
        <v>214</v>
      </c>
      <c r="O27" s="4"/>
      <c r="P27" s="5"/>
      <c r="Q27" s="5"/>
      <c r="R27" s="5"/>
      <c r="S27" s="5"/>
      <c r="T27" s="5"/>
    </row>
    <row r="28" spans="1:20" ht="23.25" customHeight="1">
      <c r="A28" s="344">
        <v>10</v>
      </c>
      <c r="B28" s="364" t="s">
        <v>46</v>
      </c>
      <c r="C28" s="348">
        <v>1515187000</v>
      </c>
      <c r="D28" s="347">
        <v>1151187000</v>
      </c>
      <c r="E28" s="348">
        <v>1151187000</v>
      </c>
      <c r="F28" s="353"/>
      <c r="G28" s="492"/>
      <c r="H28" s="346"/>
      <c r="I28" s="349"/>
      <c r="J28" s="493">
        <v>139475000</v>
      </c>
      <c r="K28" s="350">
        <v>139474971</v>
      </c>
      <c r="L28" s="351"/>
      <c r="M28" s="365"/>
      <c r="N28" s="494" t="s">
        <v>30</v>
      </c>
      <c r="O28" s="4"/>
      <c r="P28" s="5"/>
      <c r="Q28" s="5"/>
      <c r="R28" s="5"/>
      <c r="S28" s="5"/>
      <c r="T28" s="5"/>
    </row>
    <row r="29" spans="1:20" ht="23.25" customHeight="1">
      <c r="A29" s="344">
        <v>11</v>
      </c>
      <c r="B29" s="364" t="s">
        <v>47</v>
      </c>
      <c r="C29" s="348">
        <v>1613912000</v>
      </c>
      <c r="D29" s="347">
        <v>1323094700</v>
      </c>
      <c r="E29" s="348">
        <v>1200000000</v>
      </c>
      <c r="F29" s="354">
        <v>300000000</v>
      </c>
      <c r="G29" s="491">
        <v>207828000</v>
      </c>
      <c r="H29" s="348">
        <f>C29-E29</f>
        <v>413912000</v>
      </c>
      <c r="I29" s="356"/>
      <c r="J29" s="503"/>
      <c r="K29" s="360"/>
      <c r="L29" s="351" t="s">
        <v>208</v>
      </c>
      <c r="M29" s="342" t="s">
        <v>208</v>
      </c>
      <c r="N29" s="501"/>
      <c r="O29" s="4"/>
      <c r="P29" s="5"/>
      <c r="Q29" s="5"/>
      <c r="R29" s="5"/>
      <c r="S29" s="5"/>
      <c r="T29" s="5"/>
    </row>
    <row r="30" spans="1:20" ht="23.25" customHeight="1">
      <c r="A30" s="344">
        <v>12</v>
      </c>
      <c r="B30" s="364" t="s">
        <v>48</v>
      </c>
      <c r="C30" s="348">
        <v>1512938000</v>
      </c>
      <c r="D30" s="347">
        <v>1512938000</v>
      </c>
      <c r="E30" s="348">
        <v>1512938000</v>
      </c>
      <c r="F30" s="353"/>
      <c r="G30" s="492"/>
      <c r="H30" s="346"/>
      <c r="I30" s="349"/>
      <c r="J30" s="493">
        <v>145883333.33333331</v>
      </c>
      <c r="K30" s="350">
        <v>145883155</v>
      </c>
      <c r="L30" s="351"/>
      <c r="M30" s="365"/>
      <c r="N30" s="494" t="s">
        <v>30</v>
      </c>
      <c r="O30" s="4"/>
      <c r="P30" s="5"/>
      <c r="Q30" s="5"/>
      <c r="R30" s="5"/>
      <c r="S30" s="5"/>
      <c r="T30" s="5"/>
    </row>
    <row r="31" spans="1:20" ht="23.25" customHeight="1">
      <c r="A31" s="344">
        <v>13</v>
      </c>
      <c r="B31" s="364" t="s">
        <v>49</v>
      </c>
      <c r="C31" s="348">
        <v>1593398000</v>
      </c>
      <c r="D31" s="347">
        <v>1593398000</v>
      </c>
      <c r="E31" s="348">
        <v>1593398000</v>
      </c>
      <c r="F31" s="353"/>
      <c r="G31" s="492"/>
      <c r="H31" s="346"/>
      <c r="I31" s="349"/>
      <c r="J31" s="503"/>
      <c r="K31" s="350">
        <v>113004411</v>
      </c>
      <c r="L31" s="351"/>
      <c r="M31" s="365"/>
      <c r="N31" s="494" t="s">
        <v>30</v>
      </c>
      <c r="O31" s="4"/>
      <c r="P31" s="5"/>
      <c r="Q31" s="5"/>
      <c r="R31" s="5"/>
      <c r="S31" s="5"/>
      <c r="T31" s="5"/>
    </row>
    <row r="32" spans="1:20" ht="23.25" customHeight="1">
      <c r="A32" s="344">
        <v>14</v>
      </c>
      <c r="B32" s="364" t="s">
        <v>50</v>
      </c>
      <c r="C32" s="348">
        <v>1168758000</v>
      </c>
      <c r="D32" s="347">
        <v>1168758000</v>
      </c>
      <c r="E32" s="348">
        <v>300000000</v>
      </c>
      <c r="F32" s="353"/>
      <c r="G32" s="502"/>
      <c r="H32" s="348"/>
      <c r="I32" s="349"/>
      <c r="J32" s="498"/>
      <c r="K32" s="360"/>
      <c r="L32" s="361"/>
      <c r="M32" s="342" t="s">
        <v>208</v>
      </c>
      <c r="N32" s="114"/>
      <c r="O32" s="5"/>
      <c r="P32" s="5"/>
      <c r="Q32" s="5"/>
      <c r="R32" s="5"/>
      <c r="S32" s="5"/>
      <c r="T32" s="5"/>
    </row>
    <row r="33" spans="1:20" ht="23.25" customHeight="1">
      <c r="A33" s="357" t="s">
        <v>51</v>
      </c>
      <c r="B33" s="345"/>
      <c r="C33" s="346"/>
      <c r="D33" s="347">
        <v>0</v>
      </c>
      <c r="E33" s="348">
        <v>0</v>
      </c>
      <c r="F33" s="353"/>
      <c r="G33" s="492"/>
      <c r="H33" s="346"/>
      <c r="I33" s="349"/>
      <c r="J33" s="347"/>
      <c r="K33" s="360"/>
      <c r="L33" s="361"/>
      <c r="M33" s="362"/>
      <c r="N33" s="363"/>
      <c r="O33" s="4"/>
      <c r="P33" s="5"/>
      <c r="Q33" s="5"/>
      <c r="R33" s="5"/>
      <c r="S33" s="5"/>
      <c r="T33" s="5"/>
    </row>
    <row r="34" spans="1:20" ht="23.25" customHeight="1">
      <c r="A34" s="344">
        <v>1</v>
      </c>
      <c r="B34" s="364" t="s">
        <v>52</v>
      </c>
      <c r="C34" s="348">
        <v>1566568000</v>
      </c>
      <c r="D34" s="347">
        <v>1566568000</v>
      </c>
      <c r="E34" s="348">
        <v>1420000000</v>
      </c>
      <c r="F34" s="353"/>
      <c r="G34" s="492"/>
      <c r="H34" s="348">
        <f>D34-E34</f>
        <v>146568000</v>
      </c>
      <c r="I34" s="356">
        <v>146568000</v>
      </c>
      <c r="J34" s="347">
        <v>203928703.7037037</v>
      </c>
      <c r="K34" s="350">
        <f>200000000+3928704</f>
        <v>203928704</v>
      </c>
      <c r="L34" s="361"/>
      <c r="M34" s="369"/>
      <c r="N34" s="370" t="s">
        <v>30</v>
      </c>
      <c r="O34" s="4"/>
      <c r="P34" s="5"/>
      <c r="Q34" s="5"/>
      <c r="R34" s="5"/>
      <c r="S34" s="5"/>
      <c r="T34" s="5"/>
    </row>
    <row r="35" spans="1:20" ht="23.25" customHeight="1">
      <c r="A35" s="344">
        <v>2</v>
      </c>
      <c r="B35" s="364" t="s">
        <v>53</v>
      </c>
      <c r="C35" s="348">
        <v>1264042000</v>
      </c>
      <c r="D35" s="347">
        <v>249120000</v>
      </c>
      <c r="E35" s="348">
        <v>400000000</v>
      </c>
      <c r="F35" s="366">
        <v>150000000</v>
      </c>
      <c r="G35" s="491">
        <v>15196320</v>
      </c>
      <c r="H35" s="348">
        <v>400000000</v>
      </c>
      <c r="I35" s="356"/>
      <c r="J35" s="347"/>
      <c r="K35" s="360"/>
      <c r="L35" s="351" t="s">
        <v>202</v>
      </c>
      <c r="M35" s="369" t="s">
        <v>203</v>
      </c>
      <c r="N35" s="370"/>
      <c r="O35" s="4"/>
      <c r="P35" s="5"/>
      <c r="Q35" s="5"/>
      <c r="R35" s="5"/>
      <c r="S35" s="5"/>
      <c r="T35" s="5"/>
    </row>
    <row r="36" spans="1:20" ht="23.25" customHeight="1">
      <c r="A36" s="344">
        <v>3</v>
      </c>
      <c r="B36" s="364" t="s">
        <v>54</v>
      </c>
      <c r="C36" s="348">
        <v>1264264000</v>
      </c>
      <c r="D36" s="347">
        <v>112104000</v>
      </c>
      <c r="E36" s="348">
        <v>200000000</v>
      </c>
      <c r="F36" s="366">
        <v>200000000</v>
      </c>
      <c r="G36" s="491">
        <v>151963200</v>
      </c>
      <c r="H36" s="348">
        <v>200000000</v>
      </c>
      <c r="I36" s="356"/>
      <c r="J36" s="359"/>
      <c r="K36" s="360"/>
      <c r="L36" s="351" t="s">
        <v>202</v>
      </c>
      <c r="M36" s="369" t="s">
        <v>203</v>
      </c>
      <c r="N36" s="372"/>
      <c r="O36" s="4"/>
      <c r="P36" s="5"/>
      <c r="Q36" s="5"/>
      <c r="R36" s="5"/>
      <c r="S36" s="5"/>
      <c r="T36" s="5"/>
    </row>
    <row r="37" spans="1:20" ht="23.25" customHeight="1">
      <c r="A37" s="344">
        <v>4</v>
      </c>
      <c r="B37" s="364" t="s">
        <v>55</v>
      </c>
      <c r="C37" s="348">
        <v>929889000</v>
      </c>
      <c r="D37" s="347">
        <v>1259087000</v>
      </c>
      <c r="E37" s="348">
        <v>800000000</v>
      </c>
      <c r="F37" s="346"/>
      <c r="G37" s="492"/>
      <c r="H37" s="348">
        <f>D37-E37</f>
        <v>459087000</v>
      </c>
      <c r="I37" s="356">
        <v>100000000</v>
      </c>
      <c r="J37" s="359"/>
      <c r="K37" s="360"/>
      <c r="L37" s="351" t="s">
        <v>206</v>
      </c>
      <c r="M37" s="369" t="s">
        <v>208</v>
      </c>
      <c r="N37" s="372"/>
      <c r="O37" s="4"/>
      <c r="P37" s="5"/>
      <c r="Q37" s="5"/>
      <c r="R37" s="5"/>
      <c r="S37" s="5"/>
      <c r="T37" s="5"/>
    </row>
    <row r="38" spans="1:20" ht="23.25" customHeight="1">
      <c r="A38" s="344">
        <v>5</v>
      </c>
      <c r="B38" s="364" t="s">
        <v>56</v>
      </c>
      <c r="C38" s="348">
        <v>1150397000</v>
      </c>
      <c r="D38" s="347">
        <v>1150397000</v>
      </c>
      <c r="E38" s="348">
        <v>1150397000</v>
      </c>
      <c r="F38" s="353"/>
      <c r="G38" s="499"/>
      <c r="H38" s="346"/>
      <c r="I38" s="349"/>
      <c r="J38" s="347"/>
      <c r="K38" s="350">
        <v>157624826</v>
      </c>
      <c r="L38" s="373"/>
      <c r="M38" s="374"/>
      <c r="N38" s="370" t="s">
        <v>30</v>
      </c>
      <c r="O38" s="4"/>
      <c r="P38" s="5"/>
      <c r="Q38" s="5"/>
      <c r="R38" s="5"/>
      <c r="S38" s="5"/>
      <c r="T38" s="5"/>
    </row>
    <row r="39" spans="1:20" ht="23.25" customHeight="1">
      <c r="A39" s="507">
        <v>6</v>
      </c>
      <c r="B39" s="145" t="s">
        <v>147</v>
      </c>
      <c r="C39" s="69">
        <v>1688339000</v>
      </c>
      <c r="D39" s="508">
        <v>0</v>
      </c>
      <c r="E39" s="509">
        <v>100000000</v>
      </c>
      <c r="F39" s="510">
        <v>150000000</v>
      </c>
      <c r="G39" s="58"/>
      <c r="H39" s="509">
        <v>400000000</v>
      </c>
      <c r="I39" s="148"/>
      <c r="J39" s="146"/>
      <c r="K39" s="511"/>
      <c r="L39" s="512"/>
      <c r="M39" s="513"/>
      <c r="N39" s="514"/>
      <c r="O39" s="515"/>
      <c r="P39" s="106"/>
      <c r="Q39" s="106"/>
      <c r="R39" s="106"/>
      <c r="S39" s="106"/>
      <c r="T39" s="106"/>
    </row>
    <row r="40" spans="1:20" ht="23.25" customHeight="1">
      <c r="A40" s="357" t="s">
        <v>57</v>
      </c>
      <c r="B40" s="375"/>
      <c r="C40" s="376"/>
      <c r="D40" s="377">
        <v>0</v>
      </c>
      <c r="E40" s="516">
        <v>0</v>
      </c>
      <c r="F40" s="378"/>
      <c r="G40" s="517"/>
      <c r="H40" s="376"/>
      <c r="I40" s="380"/>
      <c r="J40" s="381"/>
      <c r="K40" s="360"/>
      <c r="L40" s="361"/>
      <c r="M40" s="382"/>
      <c r="N40" s="383"/>
      <c r="O40" s="74"/>
      <c r="P40" s="75"/>
      <c r="Q40" s="75"/>
      <c r="R40" s="75"/>
      <c r="S40" s="75"/>
      <c r="T40" s="75"/>
    </row>
    <row r="41" spans="1:20" ht="23.25" customHeight="1">
      <c r="A41" s="344">
        <v>1</v>
      </c>
      <c r="B41" s="364" t="s">
        <v>58</v>
      </c>
      <c r="C41" s="348">
        <v>1366377000</v>
      </c>
      <c r="D41" s="347">
        <v>438804225</v>
      </c>
      <c r="E41" s="348">
        <v>400000000</v>
      </c>
      <c r="F41" s="366">
        <v>200000000</v>
      </c>
      <c r="G41" s="491">
        <v>80122500</v>
      </c>
      <c r="H41" s="348">
        <v>400000000</v>
      </c>
      <c r="I41" s="349"/>
      <c r="J41" s="503"/>
      <c r="K41" s="360"/>
      <c r="L41" s="351" t="s">
        <v>202</v>
      </c>
      <c r="M41" s="342" t="s">
        <v>205</v>
      </c>
      <c r="N41" s="501"/>
      <c r="O41" s="4"/>
      <c r="P41" s="5"/>
      <c r="Q41" s="5"/>
      <c r="R41" s="5"/>
      <c r="S41" s="5"/>
      <c r="T41" s="5"/>
    </row>
    <row r="42" spans="1:20" ht="23.25" customHeight="1">
      <c r="A42" s="344">
        <v>2</v>
      </c>
      <c r="B42" s="364" t="s">
        <v>59</v>
      </c>
      <c r="C42" s="348">
        <v>1307971000</v>
      </c>
      <c r="D42" s="347">
        <v>490698000</v>
      </c>
      <c r="E42" s="348">
        <v>500000000</v>
      </c>
      <c r="F42" s="366">
        <v>200000000</v>
      </c>
      <c r="G42" s="491">
        <v>80524800</v>
      </c>
      <c r="H42" s="348">
        <v>400000000</v>
      </c>
      <c r="I42" s="356">
        <v>200000000</v>
      </c>
      <c r="J42" s="503"/>
      <c r="K42" s="360"/>
      <c r="L42" s="351" t="s">
        <v>202</v>
      </c>
      <c r="M42" s="342" t="s">
        <v>212</v>
      </c>
      <c r="N42" s="501"/>
      <c r="O42" s="4"/>
      <c r="P42" s="5"/>
      <c r="Q42" s="5"/>
      <c r="R42" s="5"/>
      <c r="S42" s="5"/>
      <c r="T42" s="5"/>
    </row>
    <row r="43" spans="1:20" ht="15.75">
      <c r="A43" s="344">
        <v>3</v>
      </c>
      <c r="B43" s="364" t="s">
        <v>60</v>
      </c>
      <c r="C43" s="348">
        <v>1196198000</v>
      </c>
      <c r="D43" s="347">
        <v>1196198000</v>
      </c>
      <c r="E43" s="348">
        <v>1150000000</v>
      </c>
      <c r="F43" s="346"/>
      <c r="G43" s="492"/>
      <c r="H43" s="348">
        <f>D43-E43+J43</f>
        <v>210999852</v>
      </c>
      <c r="I43" s="356">
        <v>46198000</v>
      </c>
      <c r="J43" s="505">
        <v>164801852</v>
      </c>
      <c r="K43" s="350">
        <v>164802311</v>
      </c>
      <c r="L43" s="351" t="s">
        <v>208</v>
      </c>
      <c r="M43" s="342" t="s">
        <v>208</v>
      </c>
      <c r="N43" s="496" t="s">
        <v>61</v>
      </c>
      <c r="O43" s="4"/>
      <c r="P43" s="5"/>
      <c r="Q43" s="5"/>
      <c r="R43" s="5"/>
      <c r="S43" s="5"/>
      <c r="T43" s="5"/>
    </row>
    <row r="44" spans="1:20" ht="23.25" customHeight="1">
      <c r="A44" s="344">
        <v>4</v>
      </c>
      <c r="B44" s="364" t="s">
        <v>62</v>
      </c>
      <c r="C44" s="348">
        <v>1299151000</v>
      </c>
      <c r="D44" s="347">
        <v>607633200</v>
      </c>
      <c r="E44" s="348">
        <v>850000000</v>
      </c>
      <c r="F44" s="366">
        <v>250000000</v>
      </c>
      <c r="G44" s="491">
        <v>298836000</v>
      </c>
      <c r="H44" s="348">
        <v>400000000</v>
      </c>
      <c r="I44" s="356"/>
      <c r="J44" s="503"/>
      <c r="K44" s="360"/>
      <c r="L44" s="351" t="s">
        <v>206</v>
      </c>
      <c r="M44" s="342" t="s">
        <v>223</v>
      </c>
      <c r="N44" s="501"/>
      <c r="O44" s="4"/>
      <c r="P44" s="5"/>
      <c r="Q44" s="5"/>
      <c r="R44" s="5"/>
      <c r="S44" s="5"/>
      <c r="T44" s="5"/>
    </row>
    <row r="45" spans="1:20" ht="23.25" customHeight="1">
      <c r="A45" s="344">
        <v>5</v>
      </c>
      <c r="B45" s="364" t="s">
        <v>63</v>
      </c>
      <c r="C45" s="348">
        <v>1178570000</v>
      </c>
      <c r="D45" s="347">
        <v>1178570000</v>
      </c>
      <c r="E45" s="348">
        <v>1178570000</v>
      </c>
      <c r="F45" s="353"/>
      <c r="G45" s="499"/>
      <c r="H45" s="346"/>
      <c r="I45" s="349"/>
      <c r="J45" s="500">
        <v>162989814.81481481</v>
      </c>
      <c r="K45" s="350">
        <v>162990131</v>
      </c>
      <c r="L45" s="351"/>
      <c r="M45" s="365"/>
      <c r="N45" s="494" t="s">
        <v>30</v>
      </c>
      <c r="O45" s="4"/>
      <c r="P45" s="5"/>
      <c r="Q45" s="5"/>
      <c r="R45" s="5"/>
      <c r="S45" s="5"/>
      <c r="T45" s="5"/>
    </row>
    <row r="46" spans="1:20" ht="23.25" customHeight="1">
      <c r="A46" s="344">
        <v>6</v>
      </c>
      <c r="B46" s="364" t="s">
        <v>224</v>
      </c>
      <c r="C46" s="348">
        <v>1209500000</v>
      </c>
      <c r="D46" s="347">
        <v>0</v>
      </c>
      <c r="E46" s="348">
        <v>0</v>
      </c>
      <c r="F46" s="354">
        <v>200000000</v>
      </c>
      <c r="G46" s="499"/>
      <c r="H46" s="348"/>
      <c r="I46" s="356">
        <v>300000000</v>
      </c>
      <c r="J46" s="498"/>
      <c r="K46" s="360"/>
      <c r="L46" s="351"/>
      <c r="M46" s="342" t="s">
        <v>203</v>
      </c>
      <c r="N46" s="496"/>
      <c r="O46" s="5"/>
      <c r="P46" s="5"/>
      <c r="Q46" s="5"/>
      <c r="R46" s="5"/>
      <c r="S46" s="5"/>
      <c r="T46" s="5"/>
    </row>
    <row r="47" spans="1:20" ht="23.25" customHeight="1">
      <c r="A47" s="344">
        <v>7</v>
      </c>
      <c r="B47" s="364" t="s">
        <v>64</v>
      </c>
      <c r="C47" s="348">
        <v>1355857000</v>
      </c>
      <c r="D47" s="347">
        <v>524149542</v>
      </c>
      <c r="E47" s="348">
        <v>400000000</v>
      </c>
      <c r="F47" s="353"/>
      <c r="G47" s="499"/>
      <c r="H47" s="348"/>
      <c r="I47" s="349"/>
      <c r="J47" s="498"/>
      <c r="K47" s="360"/>
      <c r="L47" s="351" t="s">
        <v>202</v>
      </c>
      <c r="M47" s="342" t="s">
        <v>211</v>
      </c>
      <c r="N47" s="496" t="s">
        <v>214</v>
      </c>
      <c r="O47" s="5"/>
      <c r="P47" s="5"/>
      <c r="Q47" s="5"/>
      <c r="R47" s="5"/>
      <c r="S47" s="5"/>
      <c r="T47" s="5"/>
    </row>
    <row r="48" spans="1:20" ht="23.25" customHeight="1">
      <c r="A48" s="344">
        <v>8</v>
      </c>
      <c r="B48" s="364" t="s">
        <v>65</v>
      </c>
      <c r="C48" s="348">
        <v>1227450000</v>
      </c>
      <c r="D48" s="347">
        <v>1227450000</v>
      </c>
      <c r="E48" s="347">
        <v>1227450000</v>
      </c>
      <c r="F48" s="353"/>
      <c r="G48" s="499"/>
      <c r="H48" s="346"/>
      <c r="I48" s="349"/>
      <c r="J48" s="500">
        <v>145866666.66666666</v>
      </c>
      <c r="K48" s="350">
        <v>145866567</v>
      </c>
      <c r="L48" s="351"/>
      <c r="M48" s="365"/>
      <c r="N48" s="494" t="s">
        <v>30</v>
      </c>
      <c r="O48" s="4"/>
      <c r="P48" s="5"/>
      <c r="Q48" s="5"/>
      <c r="R48" s="5"/>
      <c r="S48" s="5"/>
      <c r="T48" s="5"/>
    </row>
    <row r="49" spans="1:20" ht="23.25" customHeight="1">
      <c r="A49" s="344">
        <v>9</v>
      </c>
      <c r="B49" s="364" t="s">
        <v>66</v>
      </c>
      <c r="C49" s="348">
        <v>1190874000</v>
      </c>
      <c r="D49" s="347">
        <v>522632565</v>
      </c>
      <c r="E49" s="348">
        <v>800000000</v>
      </c>
      <c r="F49" s="354">
        <v>200000000</v>
      </c>
      <c r="G49" s="491">
        <v>357654083</v>
      </c>
      <c r="H49" s="348"/>
      <c r="I49" s="356"/>
      <c r="J49" s="498"/>
      <c r="K49" s="360"/>
      <c r="L49" s="351" t="s">
        <v>206</v>
      </c>
      <c r="M49" s="342" t="s">
        <v>207</v>
      </c>
      <c r="N49" s="496"/>
      <c r="O49" s="4"/>
      <c r="P49" s="5"/>
      <c r="Q49" s="5"/>
      <c r="R49" s="5"/>
      <c r="S49" s="5"/>
      <c r="T49" s="5"/>
    </row>
    <row r="50" spans="1:20" ht="23.25" customHeight="1">
      <c r="A50" s="344">
        <v>10</v>
      </c>
      <c r="B50" s="364" t="s">
        <v>67</v>
      </c>
      <c r="C50" s="348">
        <v>1202288000</v>
      </c>
      <c r="D50" s="347">
        <v>1202288000</v>
      </c>
      <c r="E50" s="348">
        <v>1202288000</v>
      </c>
      <c r="F50" s="353"/>
      <c r="G50" s="499"/>
      <c r="H50" s="346"/>
      <c r="I50" s="349"/>
      <c r="J50" s="500">
        <v>139692592.5925926</v>
      </c>
      <c r="K50" s="350">
        <v>139692565</v>
      </c>
      <c r="L50" s="351"/>
      <c r="M50" s="365"/>
      <c r="N50" s="494" t="s">
        <v>30</v>
      </c>
      <c r="O50" s="4"/>
      <c r="P50" s="5"/>
      <c r="Q50" s="5"/>
      <c r="R50" s="5"/>
      <c r="S50" s="5"/>
      <c r="T50" s="5"/>
    </row>
    <row r="51" spans="1:20" ht="23.25" customHeight="1">
      <c r="A51" s="344">
        <v>11</v>
      </c>
      <c r="B51" s="364" t="s">
        <v>68</v>
      </c>
      <c r="C51" s="348">
        <v>1552019000</v>
      </c>
      <c r="D51" s="347">
        <v>1552019000</v>
      </c>
      <c r="E51" s="348">
        <v>1552019000</v>
      </c>
      <c r="F51" s="353"/>
      <c r="G51" s="499"/>
      <c r="H51" s="346"/>
      <c r="I51" s="349"/>
      <c r="J51" s="500">
        <v>137225000</v>
      </c>
      <c r="K51" s="350">
        <v>137225262</v>
      </c>
      <c r="L51" s="351"/>
      <c r="M51" s="365"/>
      <c r="N51" s="494" t="s">
        <v>30</v>
      </c>
      <c r="O51" s="4"/>
      <c r="P51" s="5"/>
      <c r="Q51" s="5"/>
      <c r="R51" s="5"/>
      <c r="S51" s="5"/>
      <c r="T51" s="5"/>
    </row>
    <row r="52" spans="1:20" ht="23.25" customHeight="1">
      <c r="A52" s="344">
        <v>12</v>
      </c>
      <c r="B52" s="364" t="s">
        <v>149</v>
      </c>
      <c r="C52" s="348">
        <v>1191696000</v>
      </c>
      <c r="D52" s="347">
        <v>1191696000</v>
      </c>
      <c r="E52" s="348">
        <v>1191696000</v>
      </c>
      <c r="F52" s="353"/>
      <c r="G52" s="499"/>
      <c r="H52" s="346"/>
      <c r="I52" s="349"/>
      <c r="J52" s="500">
        <v>124999999.99999999</v>
      </c>
      <c r="K52" s="350">
        <v>125000000</v>
      </c>
      <c r="L52" s="351"/>
      <c r="M52" s="365"/>
      <c r="N52" s="494" t="s">
        <v>30</v>
      </c>
      <c r="O52" s="4"/>
      <c r="P52" s="5"/>
      <c r="Q52" s="5"/>
      <c r="R52" s="5"/>
      <c r="S52" s="5"/>
      <c r="T52" s="5"/>
    </row>
    <row r="53" spans="1:20" ht="23.25" customHeight="1">
      <c r="A53" s="344">
        <v>13</v>
      </c>
      <c r="B53" s="364" t="s">
        <v>151</v>
      </c>
      <c r="C53" s="348">
        <v>1658348000</v>
      </c>
      <c r="D53" s="347">
        <v>1658348000</v>
      </c>
      <c r="E53" s="348">
        <v>1658348000</v>
      </c>
      <c r="F53" s="353"/>
      <c r="G53" s="499"/>
      <c r="H53" s="346"/>
      <c r="I53" s="349"/>
      <c r="J53" s="500">
        <v>158909259.25925925</v>
      </c>
      <c r="K53" s="350">
        <v>158909689</v>
      </c>
      <c r="L53" s="351"/>
      <c r="M53" s="365"/>
      <c r="N53" s="494" t="s">
        <v>30</v>
      </c>
      <c r="O53" s="4"/>
      <c r="P53" s="5"/>
      <c r="Q53" s="5"/>
      <c r="R53" s="5"/>
      <c r="S53" s="5"/>
      <c r="T53" s="5"/>
    </row>
    <row r="54" spans="1:20" ht="21.75" customHeight="1">
      <c r="A54" s="344">
        <v>14</v>
      </c>
      <c r="B54" s="364" t="s">
        <v>152</v>
      </c>
      <c r="C54" s="348">
        <v>1420640000</v>
      </c>
      <c r="D54" s="347">
        <v>1420640000</v>
      </c>
      <c r="E54" s="348">
        <v>1420640000</v>
      </c>
      <c r="F54" s="353"/>
      <c r="G54" s="499"/>
      <c r="H54" s="346"/>
      <c r="I54" s="349"/>
      <c r="J54" s="500">
        <v>149076851.85185185</v>
      </c>
      <c r="K54" s="350">
        <v>149077053</v>
      </c>
      <c r="L54" s="351"/>
      <c r="M54" s="365"/>
      <c r="N54" s="494" t="s">
        <v>30</v>
      </c>
      <c r="O54" s="4"/>
      <c r="P54" s="5"/>
      <c r="Q54" s="5"/>
      <c r="R54" s="5"/>
      <c r="S54" s="5"/>
      <c r="T54" s="5"/>
    </row>
    <row r="55" spans="1:20" ht="15.75">
      <c r="A55" s="344">
        <v>15</v>
      </c>
      <c r="B55" s="364" t="s">
        <v>72</v>
      </c>
      <c r="C55" s="348">
        <v>1215243000</v>
      </c>
      <c r="D55" s="347">
        <v>1247611000</v>
      </c>
      <c r="E55" s="348">
        <v>1100000000</v>
      </c>
      <c r="F55" s="353"/>
      <c r="G55" s="499"/>
      <c r="H55" s="348">
        <f t="shared" ref="H55:H57" si="0">D55-E55+J55</f>
        <v>232339704</v>
      </c>
      <c r="I55" s="349"/>
      <c r="J55" s="518">
        <v>84728704</v>
      </c>
      <c r="K55" s="360"/>
      <c r="L55" s="351" t="s">
        <v>208</v>
      </c>
      <c r="M55" s="342" t="s">
        <v>208</v>
      </c>
      <c r="N55" s="496" t="s">
        <v>42</v>
      </c>
      <c r="O55" s="4"/>
      <c r="P55" s="5"/>
      <c r="Q55" s="5"/>
      <c r="R55" s="5"/>
      <c r="S55" s="5"/>
      <c r="T55" s="5"/>
    </row>
    <row r="56" spans="1:20" ht="15.75">
      <c r="A56" s="344">
        <v>16</v>
      </c>
      <c r="B56" s="364" t="s">
        <v>73</v>
      </c>
      <c r="C56" s="348">
        <v>1275262000</v>
      </c>
      <c r="D56" s="347">
        <v>1275262000</v>
      </c>
      <c r="E56" s="348">
        <v>1100000000</v>
      </c>
      <c r="F56" s="353"/>
      <c r="G56" s="499"/>
      <c r="H56" s="348">
        <f t="shared" si="0"/>
        <v>317799963</v>
      </c>
      <c r="I56" s="356">
        <v>117161000</v>
      </c>
      <c r="J56" s="518">
        <v>142537963</v>
      </c>
      <c r="K56" s="350">
        <v>142538141</v>
      </c>
      <c r="L56" s="351" t="s">
        <v>208</v>
      </c>
      <c r="M56" s="342" t="s">
        <v>208</v>
      </c>
      <c r="N56" s="496" t="s">
        <v>74</v>
      </c>
      <c r="O56" s="4"/>
      <c r="P56" s="5"/>
      <c r="Q56" s="5"/>
      <c r="R56" s="5"/>
      <c r="S56" s="5"/>
      <c r="T56" s="5"/>
    </row>
    <row r="57" spans="1:20" ht="15.75">
      <c r="A57" s="344">
        <v>17</v>
      </c>
      <c r="B57" s="364" t="s">
        <v>75</v>
      </c>
      <c r="C57" s="348">
        <v>1267836000</v>
      </c>
      <c r="D57" s="347">
        <v>1271898000</v>
      </c>
      <c r="E57" s="348">
        <v>1150000000</v>
      </c>
      <c r="F57" s="353"/>
      <c r="G57" s="499"/>
      <c r="H57" s="348">
        <f t="shared" si="0"/>
        <v>230152630</v>
      </c>
      <c r="I57" s="349"/>
      <c r="J57" s="518">
        <v>108254630</v>
      </c>
      <c r="K57" s="360"/>
      <c r="L57" s="351" t="s">
        <v>208</v>
      </c>
      <c r="M57" s="342" t="s">
        <v>208</v>
      </c>
      <c r="N57" s="496" t="s">
        <v>42</v>
      </c>
      <c r="O57" s="4"/>
      <c r="P57" s="5"/>
      <c r="Q57" s="5"/>
      <c r="R57" s="5"/>
      <c r="S57" s="5"/>
      <c r="T57" s="5"/>
    </row>
    <row r="58" spans="1:20" ht="18" customHeight="1">
      <c r="A58" s="344">
        <v>18</v>
      </c>
      <c r="B58" s="364" t="s">
        <v>225</v>
      </c>
      <c r="C58" s="348">
        <v>1269841117</v>
      </c>
      <c r="D58" s="347"/>
      <c r="E58" s="348"/>
      <c r="F58" s="353"/>
      <c r="G58" s="499"/>
      <c r="H58" s="346"/>
      <c r="I58" s="356">
        <v>300000000</v>
      </c>
      <c r="J58" s="500"/>
      <c r="K58" s="350"/>
      <c r="L58" s="351"/>
      <c r="M58" s="365"/>
      <c r="N58" s="494"/>
      <c r="O58" s="5"/>
      <c r="P58" s="5"/>
      <c r="Q58" s="5"/>
      <c r="R58" s="5"/>
      <c r="S58" s="5"/>
      <c r="T58" s="5"/>
    </row>
    <row r="59" spans="1:20" ht="18" customHeight="1">
      <c r="A59" s="344">
        <v>19</v>
      </c>
      <c r="B59" s="364" t="s">
        <v>76</v>
      </c>
      <c r="C59" s="348">
        <v>1382220000</v>
      </c>
      <c r="D59" s="347">
        <v>1382220000</v>
      </c>
      <c r="E59" s="348">
        <v>1382220000</v>
      </c>
      <c r="F59" s="353"/>
      <c r="G59" s="499"/>
      <c r="H59" s="346"/>
      <c r="I59" s="349"/>
      <c r="J59" s="500">
        <v>124824074.07407406</v>
      </c>
      <c r="K59" s="350">
        <v>124824112</v>
      </c>
      <c r="L59" s="351"/>
      <c r="M59" s="365"/>
      <c r="N59" s="494" t="s">
        <v>30</v>
      </c>
      <c r="O59" s="5"/>
      <c r="P59" s="5"/>
      <c r="Q59" s="5"/>
      <c r="R59" s="5"/>
      <c r="S59" s="5"/>
      <c r="T59" s="5"/>
    </row>
    <row r="60" spans="1:20" ht="15.75">
      <c r="A60" s="344">
        <v>20</v>
      </c>
      <c r="B60" s="364" t="s">
        <v>77</v>
      </c>
      <c r="C60" s="348">
        <v>1509219000</v>
      </c>
      <c r="D60" s="347">
        <v>426300000</v>
      </c>
      <c r="E60" s="348">
        <v>300000000</v>
      </c>
      <c r="F60" s="354">
        <v>100000000</v>
      </c>
      <c r="G60" s="499"/>
      <c r="H60" s="348">
        <v>700000000</v>
      </c>
      <c r="I60" s="349"/>
      <c r="J60" s="498"/>
      <c r="K60" s="360"/>
      <c r="L60" s="361"/>
      <c r="M60" s="365"/>
      <c r="N60" s="494" t="s">
        <v>214</v>
      </c>
      <c r="O60" s="4"/>
      <c r="P60" s="5"/>
      <c r="Q60" s="5"/>
      <c r="R60" s="5"/>
      <c r="S60" s="5"/>
      <c r="T60" s="5"/>
    </row>
    <row r="61" spans="1:20" ht="23.25" customHeight="1">
      <c r="A61" s="357" t="s">
        <v>78</v>
      </c>
      <c r="B61" s="345"/>
      <c r="C61" s="346"/>
      <c r="D61" s="347">
        <v>0</v>
      </c>
      <c r="E61" s="348">
        <v>0</v>
      </c>
      <c r="F61" s="353"/>
      <c r="G61" s="499"/>
      <c r="H61" s="346"/>
      <c r="I61" s="349"/>
      <c r="J61" s="359"/>
      <c r="K61" s="360"/>
      <c r="L61" s="361"/>
      <c r="M61" s="362"/>
      <c r="N61" s="363"/>
      <c r="O61" s="4"/>
      <c r="P61" s="5"/>
      <c r="Q61" s="5"/>
      <c r="R61" s="5"/>
      <c r="S61" s="5"/>
      <c r="T61" s="5"/>
    </row>
    <row r="62" spans="1:20" ht="23.25" customHeight="1">
      <c r="A62" s="357" t="s">
        <v>79</v>
      </c>
      <c r="B62" s="760" t="s">
        <v>80</v>
      </c>
      <c r="C62" s="761"/>
      <c r="D62" s="761"/>
      <c r="E62" s="761"/>
      <c r="F62" s="761"/>
      <c r="G62" s="761"/>
      <c r="H62" s="761"/>
      <c r="I62" s="761"/>
      <c r="J62" s="761"/>
      <c r="K62" s="762"/>
      <c r="L62" s="386"/>
      <c r="M62" s="387"/>
      <c r="N62" s="324"/>
      <c r="O62" s="4"/>
      <c r="P62" s="5"/>
      <c r="Q62" s="5"/>
      <c r="R62" s="5"/>
      <c r="S62" s="5"/>
      <c r="T62" s="5"/>
    </row>
    <row r="63" spans="1:20" ht="23.25" customHeight="1">
      <c r="A63" s="344">
        <v>1</v>
      </c>
      <c r="B63" s="388" t="s">
        <v>87</v>
      </c>
      <c r="C63" s="389">
        <v>1450000000</v>
      </c>
      <c r="D63" s="390">
        <v>346846500</v>
      </c>
      <c r="E63" s="389">
        <v>583700000</v>
      </c>
      <c r="F63" s="391">
        <v>150000000</v>
      </c>
      <c r="G63" s="491">
        <v>130429901</v>
      </c>
      <c r="H63" s="391"/>
      <c r="I63" s="392"/>
      <c r="J63" s="393"/>
      <c r="K63" s="360"/>
      <c r="L63" s="351" t="s">
        <v>202</v>
      </c>
      <c r="M63" s="369" t="s">
        <v>204</v>
      </c>
      <c r="N63" s="363"/>
      <c r="O63" s="5"/>
      <c r="P63" s="5"/>
      <c r="Q63" s="5"/>
      <c r="R63" s="5"/>
      <c r="S63" s="5"/>
      <c r="T63" s="5"/>
    </row>
    <row r="64" spans="1:20" ht="23.25" customHeight="1">
      <c r="A64" s="344">
        <v>2</v>
      </c>
      <c r="B64" s="388" t="s">
        <v>88</v>
      </c>
      <c r="C64" s="389">
        <v>1450000000</v>
      </c>
      <c r="D64" s="390">
        <v>346846500</v>
      </c>
      <c r="E64" s="389">
        <v>416300000</v>
      </c>
      <c r="F64" s="391">
        <v>150000000</v>
      </c>
      <c r="G64" s="491">
        <v>30405684</v>
      </c>
      <c r="H64" s="391"/>
      <c r="I64" s="394"/>
      <c r="J64" s="393"/>
      <c r="K64" s="360"/>
      <c r="L64" s="351" t="s">
        <v>202</v>
      </c>
      <c r="M64" s="369" t="s">
        <v>211</v>
      </c>
      <c r="N64" s="363"/>
      <c r="O64" s="5"/>
      <c r="P64" s="5"/>
      <c r="Q64" s="5"/>
      <c r="R64" s="5"/>
      <c r="S64" s="5"/>
      <c r="T64" s="5"/>
    </row>
    <row r="65" spans="1:20" ht="23.25" customHeight="1">
      <c r="A65" s="344">
        <v>3</v>
      </c>
      <c r="B65" s="345" t="s">
        <v>89</v>
      </c>
      <c r="C65" s="348">
        <v>1667337000</v>
      </c>
      <c r="D65" s="347">
        <v>1667337000</v>
      </c>
      <c r="E65" s="348">
        <v>1667337000</v>
      </c>
      <c r="F65" s="353"/>
      <c r="G65" s="499"/>
      <c r="H65" s="358"/>
      <c r="I65" s="349"/>
      <c r="J65" s="359"/>
      <c r="K65" s="350">
        <v>69430252</v>
      </c>
      <c r="L65" s="351"/>
      <c r="M65" s="369"/>
      <c r="N65" s="370" t="s">
        <v>30</v>
      </c>
      <c r="O65" s="5"/>
      <c r="P65" s="5"/>
      <c r="Q65" s="5"/>
      <c r="R65" s="5"/>
      <c r="S65" s="5"/>
      <c r="T65" s="5"/>
    </row>
    <row r="66" spans="1:20" ht="23.25" customHeight="1">
      <c r="A66" s="344">
        <v>4</v>
      </c>
      <c r="B66" s="364" t="s">
        <v>153</v>
      </c>
      <c r="C66" s="348">
        <v>2442810000</v>
      </c>
      <c r="D66" s="347">
        <v>2442810000</v>
      </c>
      <c r="E66" s="348">
        <v>2442810000</v>
      </c>
      <c r="F66" s="353"/>
      <c r="G66" s="499"/>
      <c r="H66" s="358"/>
      <c r="I66" s="349"/>
      <c r="J66" s="359"/>
      <c r="K66" s="360"/>
      <c r="L66" s="361"/>
      <c r="M66" s="369"/>
      <c r="N66" s="370" t="s">
        <v>30</v>
      </c>
      <c r="O66" s="5"/>
      <c r="P66" s="5"/>
      <c r="Q66" s="5"/>
      <c r="R66" s="5"/>
      <c r="S66" s="5"/>
      <c r="T66" s="5"/>
    </row>
    <row r="67" spans="1:20" ht="23.25" customHeight="1">
      <c r="A67" s="344">
        <v>5</v>
      </c>
      <c r="B67" s="345" t="s">
        <v>90</v>
      </c>
      <c r="C67" s="348">
        <v>1665300000</v>
      </c>
      <c r="D67" s="347">
        <v>1584443250</v>
      </c>
      <c r="E67" s="348">
        <v>300000000</v>
      </c>
      <c r="F67" s="353"/>
      <c r="G67" s="519"/>
      <c r="H67" s="346"/>
      <c r="I67" s="349"/>
      <c r="J67" s="359"/>
      <c r="K67" s="360"/>
      <c r="L67" s="361"/>
      <c r="M67" s="369" t="s">
        <v>208</v>
      </c>
      <c r="N67" s="370" t="s">
        <v>226</v>
      </c>
      <c r="O67" s="4"/>
      <c r="P67" s="5"/>
      <c r="Q67" s="5"/>
      <c r="R67" s="5"/>
      <c r="S67" s="5"/>
      <c r="T67" s="5"/>
    </row>
    <row r="68" spans="1:20" ht="23.25" customHeight="1">
      <c r="A68" s="344">
        <v>6</v>
      </c>
      <c r="B68" s="388" t="s">
        <v>92</v>
      </c>
      <c r="C68" s="389">
        <v>1663272000</v>
      </c>
      <c r="D68" s="390">
        <v>267584378</v>
      </c>
      <c r="E68" s="389">
        <v>0</v>
      </c>
      <c r="F68" s="395"/>
      <c r="G68" s="491">
        <v>15993549</v>
      </c>
      <c r="H68" s="396"/>
      <c r="I68" s="392">
        <v>300000000</v>
      </c>
      <c r="J68" s="393"/>
      <c r="K68" s="360"/>
      <c r="L68" s="361"/>
      <c r="M68" s="369" t="s">
        <v>203</v>
      </c>
      <c r="N68" s="370" t="s">
        <v>227</v>
      </c>
      <c r="O68" s="4"/>
      <c r="P68" s="5"/>
      <c r="Q68" s="5"/>
      <c r="R68" s="5"/>
      <c r="S68" s="5"/>
      <c r="T68" s="5"/>
    </row>
    <row r="69" spans="1:20" ht="23.25" customHeight="1">
      <c r="A69" s="357" t="s">
        <v>93</v>
      </c>
      <c r="B69" s="760" t="s">
        <v>94</v>
      </c>
      <c r="C69" s="761"/>
      <c r="D69" s="761"/>
      <c r="E69" s="761"/>
      <c r="F69" s="761"/>
      <c r="G69" s="761"/>
      <c r="H69" s="761"/>
      <c r="I69" s="761"/>
      <c r="J69" s="761"/>
      <c r="K69" s="762"/>
      <c r="L69" s="386"/>
      <c r="M69" s="387"/>
      <c r="N69" s="324"/>
      <c r="O69" s="4"/>
      <c r="P69" s="5"/>
      <c r="Q69" s="5"/>
      <c r="R69" s="5"/>
      <c r="S69" s="5"/>
      <c r="T69" s="5"/>
    </row>
    <row r="70" spans="1:20" ht="23.25" customHeight="1">
      <c r="A70" s="397">
        <v>1</v>
      </c>
      <c r="B70" s="345" t="s">
        <v>95</v>
      </c>
      <c r="C70" s="346">
        <v>2579225000</v>
      </c>
      <c r="D70" s="347">
        <v>1052323800</v>
      </c>
      <c r="E70" s="348">
        <v>0</v>
      </c>
      <c r="F70" s="353"/>
      <c r="G70" s="491">
        <v>40235910</v>
      </c>
      <c r="H70" s="358"/>
      <c r="I70" s="349"/>
      <c r="J70" s="359"/>
      <c r="K70" s="360"/>
      <c r="L70" s="361"/>
      <c r="M70" s="362"/>
      <c r="N70" s="363"/>
      <c r="O70" s="5"/>
      <c r="P70" s="5"/>
      <c r="Q70" s="5"/>
      <c r="R70" s="5"/>
      <c r="S70" s="5"/>
      <c r="T70" s="5"/>
    </row>
    <row r="71" spans="1:20" ht="23.25" customHeight="1">
      <c r="A71" s="357" t="s">
        <v>96</v>
      </c>
      <c r="B71" s="760" t="s">
        <v>97</v>
      </c>
      <c r="C71" s="761"/>
      <c r="D71" s="761"/>
      <c r="E71" s="761"/>
      <c r="F71" s="761"/>
      <c r="G71" s="761"/>
      <c r="H71" s="761"/>
      <c r="I71" s="761"/>
      <c r="J71" s="761"/>
      <c r="K71" s="762"/>
      <c r="L71" s="386"/>
      <c r="M71" s="387"/>
      <c r="N71" s="324"/>
      <c r="O71" s="5"/>
      <c r="P71" s="5"/>
      <c r="Q71" s="5"/>
      <c r="R71" s="5"/>
      <c r="S71" s="5"/>
      <c r="T71" s="5"/>
    </row>
    <row r="72" spans="1:20" ht="34.5" customHeight="1">
      <c r="A72" s="398">
        <v>1</v>
      </c>
      <c r="B72" s="399" t="s">
        <v>110</v>
      </c>
      <c r="C72" s="400">
        <v>6120000000</v>
      </c>
      <c r="D72" s="401">
        <v>1129140000</v>
      </c>
      <c r="E72" s="520">
        <v>0</v>
      </c>
      <c r="F72" s="402"/>
      <c r="G72" s="491">
        <v>90270000</v>
      </c>
      <c r="H72" s="404"/>
      <c r="I72" s="405"/>
      <c r="J72" s="401"/>
      <c r="K72" s="406"/>
      <c r="L72" s="407"/>
      <c r="M72" s="408"/>
      <c r="N72" s="409"/>
      <c r="O72" s="5"/>
      <c r="P72" s="5"/>
      <c r="Q72" s="5"/>
      <c r="R72" s="5"/>
      <c r="S72" s="5"/>
      <c r="T72" s="5"/>
    </row>
    <row r="73" spans="1:20" ht="25.5" customHeight="1">
      <c r="A73" s="410"/>
      <c r="B73" s="411" t="s">
        <v>99</v>
      </c>
      <c r="C73" s="412">
        <f t="shared" ref="C73:K73" si="1">SUM(C12:C72)</f>
        <v>78684704117</v>
      </c>
      <c r="D73" s="412">
        <f t="shared" si="1"/>
        <v>50755943620</v>
      </c>
      <c r="E73" s="412">
        <f t="shared" si="1"/>
        <v>45456060000</v>
      </c>
      <c r="F73" s="412">
        <f t="shared" si="1"/>
        <v>2850000000</v>
      </c>
      <c r="G73" s="521">
        <f t="shared" si="1"/>
        <v>2533389802</v>
      </c>
      <c r="H73" s="412">
        <f t="shared" si="1"/>
        <v>5768776779</v>
      </c>
      <c r="I73" s="412">
        <f t="shared" si="1"/>
        <v>2309927000</v>
      </c>
      <c r="J73" s="412">
        <f t="shared" si="1"/>
        <v>2675770371.5925927</v>
      </c>
      <c r="K73" s="413">
        <f t="shared" si="1"/>
        <v>2823393513</v>
      </c>
      <c r="L73" s="414"/>
      <c r="M73" s="415"/>
      <c r="N73" s="416"/>
      <c r="O73" s="5"/>
      <c r="P73" s="5"/>
      <c r="Q73" s="5"/>
      <c r="R73" s="5"/>
      <c r="S73" s="5"/>
      <c r="T73" s="5"/>
    </row>
    <row r="74" spans="1:20" ht="15.75" customHeight="1">
      <c r="A74" s="11"/>
      <c r="B74" s="1"/>
      <c r="C74" s="100"/>
      <c r="D74" s="100"/>
      <c r="E74" s="100"/>
      <c r="F74" s="100"/>
      <c r="G74" s="522"/>
      <c r="H74" s="100"/>
      <c r="I74" s="100"/>
      <c r="J74" s="417"/>
      <c r="K74" s="417"/>
      <c r="L74" s="417"/>
      <c r="M74" s="102"/>
      <c r="N74" s="102"/>
      <c r="O74" s="5"/>
      <c r="P74" s="5"/>
      <c r="Q74" s="5"/>
      <c r="R74" s="5"/>
      <c r="S74" s="5"/>
      <c r="T74" s="5"/>
    </row>
    <row r="75" spans="1:20" ht="15.75" customHeight="1">
      <c r="A75" s="11"/>
      <c r="B75" s="11"/>
      <c r="C75" s="11"/>
      <c r="D75" s="418"/>
      <c r="E75" s="11"/>
      <c r="F75" s="11"/>
      <c r="G75" s="523"/>
      <c r="H75" s="11"/>
      <c r="I75" s="11"/>
      <c r="J75" s="417"/>
      <c r="K75" s="417"/>
      <c r="L75" s="417"/>
      <c r="M75" s="11"/>
      <c r="N75" s="11"/>
      <c r="O75" s="5"/>
      <c r="P75" s="5"/>
      <c r="Q75" s="5"/>
      <c r="R75" s="5"/>
      <c r="S75" s="5"/>
      <c r="T75" s="5"/>
    </row>
    <row r="76" spans="1:20" ht="15.75" customHeight="1">
      <c r="A76" s="5"/>
      <c r="B76" s="5"/>
      <c r="C76" s="5"/>
      <c r="D76" s="4"/>
      <c r="E76" s="4"/>
      <c r="F76" s="5"/>
      <c r="G76" s="524"/>
      <c r="H76" s="5"/>
      <c r="I76" s="5"/>
      <c r="J76" s="419"/>
      <c r="K76" s="419"/>
      <c r="L76" s="419"/>
      <c r="M76" s="5"/>
      <c r="N76" s="5"/>
      <c r="O76" s="5"/>
      <c r="P76" s="5"/>
      <c r="Q76" s="5"/>
      <c r="R76" s="5"/>
      <c r="S76" s="5"/>
      <c r="T76" s="5"/>
    </row>
    <row r="77" spans="1:20" ht="15.75" customHeight="1">
      <c r="A77" s="5"/>
      <c r="B77" s="5"/>
      <c r="C77" s="5"/>
      <c r="D77" s="5"/>
      <c r="E77" s="5"/>
      <c r="F77" s="5"/>
      <c r="G77" s="524"/>
      <c r="H77" s="5"/>
      <c r="I77" s="5"/>
      <c r="J77" s="419"/>
      <c r="K77" s="419"/>
      <c r="L77" s="419"/>
      <c r="M77" s="5"/>
      <c r="N77" s="5"/>
      <c r="O77" s="5"/>
      <c r="P77" s="5"/>
      <c r="Q77" s="5"/>
      <c r="R77" s="5"/>
      <c r="S77" s="5"/>
      <c r="T77" s="5"/>
    </row>
    <row r="78" spans="1:20" ht="15.75" customHeight="1">
      <c r="A78" s="5"/>
      <c r="B78" s="5"/>
      <c r="C78" s="5"/>
      <c r="D78" s="5"/>
      <c r="E78" s="5"/>
      <c r="F78" s="5"/>
      <c r="G78" s="524"/>
      <c r="H78" s="5"/>
      <c r="I78" s="5"/>
      <c r="J78" s="419"/>
      <c r="K78" s="419"/>
      <c r="L78" s="419"/>
      <c r="M78" s="5"/>
      <c r="N78" s="5"/>
      <c r="O78" s="5"/>
      <c r="P78" s="5"/>
      <c r="Q78" s="5"/>
      <c r="R78" s="5"/>
      <c r="S78" s="5"/>
      <c r="T78" s="5"/>
    </row>
    <row r="79" spans="1:20" ht="15.75" customHeight="1">
      <c r="A79" s="5"/>
      <c r="B79" s="5"/>
      <c r="C79" s="5"/>
      <c r="D79" s="5"/>
      <c r="E79" s="5"/>
      <c r="F79" s="5"/>
      <c r="G79" s="524"/>
      <c r="H79" s="5"/>
      <c r="I79" s="5"/>
      <c r="J79" s="419"/>
      <c r="K79" s="419"/>
      <c r="L79" s="419"/>
      <c r="M79" s="5"/>
      <c r="N79" s="5"/>
      <c r="O79" s="5"/>
      <c r="P79" s="5"/>
      <c r="Q79" s="5"/>
      <c r="R79" s="5"/>
      <c r="S79" s="5"/>
      <c r="T79" s="5"/>
    </row>
    <row r="80" spans="1:20" ht="15.75" customHeight="1">
      <c r="A80" s="5"/>
      <c r="B80" s="5"/>
      <c r="C80" s="5"/>
      <c r="D80" s="5"/>
      <c r="E80" s="5"/>
      <c r="F80" s="5"/>
      <c r="G80" s="524"/>
      <c r="H80" s="5"/>
      <c r="I80" s="5"/>
      <c r="J80" s="419"/>
      <c r="K80" s="419"/>
      <c r="L80" s="419"/>
      <c r="M80" s="5"/>
      <c r="N80" s="5"/>
      <c r="O80" s="5"/>
      <c r="P80" s="5"/>
      <c r="Q80" s="5"/>
      <c r="R80" s="5"/>
      <c r="S80" s="5"/>
      <c r="T80" s="5"/>
    </row>
    <row r="81" spans="1:20" ht="15.75" customHeight="1">
      <c r="A81" s="5"/>
      <c r="B81" s="5"/>
      <c r="C81" s="5"/>
      <c r="D81" s="5"/>
      <c r="E81" s="5"/>
      <c r="F81" s="5"/>
      <c r="G81" s="524"/>
      <c r="H81" s="5"/>
      <c r="I81" s="5"/>
      <c r="J81" s="419"/>
      <c r="K81" s="419"/>
      <c r="L81" s="419"/>
      <c r="M81" s="5"/>
      <c r="N81" s="5"/>
      <c r="O81" s="5"/>
      <c r="P81" s="5"/>
      <c r="Q81" s="5"/>
      <c r="R81" s="5"/>
      <c r="S81" s="5"/>
      <c r="T81" s="5"/>
    </row>
    <row r="82" spans="1:20" ht="15.75" customHeight="1">
      <c r="A82" s="5"/>
      <c r="B82" s="5"/>
      <c r="C82" s="5"/>
      <c r="D82" s="5"/>
      <c r="E82" s="5"/>
      <c r="F82" s="5"/>
      <c r="G82" s="524"/>
      <c r="H82" s="5"/>
      <c r="I82" s="5"/>
      <c r="J82" s="419"/>
      <c r="K82" s="419"/>
      <c r="L82" s="419"/>
      <c r="M82" s="5"/>
      <c r="N82" s="5"/>
      <c r="O82" s="5"/>
      <c r="P82" s="5"/>
      <c r="Q82" s="5"/>
      <c r="R82" s="5"/>
      <c r="S82" s="5"/>
      <c r="T82" s="5"/>
    </row>
    <row r="83" spans="1:20" ht="15.75" customHeight="1">
      <c r="A83" s="5"/>
      <c r="B83" s="5"/>
      <c r="C83" s="5"/>
      <c r="D83" s="5"/>
      <c r="E83" s="5"/>
      <c r="F83" s="5"/>
      <c r="G83" s="524"/>
      <c r="H83" s="5"/>
      <c r="I83" s="5"/>
      <c r="J83" s="419"/>
      <c r="K83" s="419"/>
      <c r="L83" s="419"/>
      <c r="M83" s="5"/>
      <c r="N83" s="5"/>
      <c r="O83" s="5"/>
      <c r="P83" s="5"/>
      <c r="Q83" s="5"/>
      <c r="R83" s="5"/>
      <c r="S83" s="5"/>
      <c r="T83" s="5"/>
    </row>
    <row r="84" spans="1:20" ht="15.75" customHeight="1">
      <c r="A84" s="5"/>
      <c r="B84" s="5"/>
      <c r="C84" s="5"/>
      <c r="D84" s="5"/>
      <c r="E84" s="5"/>
      <c r="F84" s="5"/>
      <c r="G84" s="524"/>
      <c r="H84" s="5"/>
      <c r="I84" s="5"/>
      <c r="J84" s="419"/>
      <c r="K84" s="419"/>
      <c r="L84" s="419"/>
      <c r="M84" s="5"/>
      <c r="N84" s="5"/>
      <c r="O84" s="5"/>
      <c r="P84" s="5"/>
      <c r="Q84" s="5"/>
      <c r="R84" s="5"/>
      <c r="S84" s="5"/>
      <c r="T84" s="5"/>
    </row>
    <row r="85" spans="1:20" ht="15.75" customHeight="1">
      <c r="A85" s="5"/>
      <c r="B85" s="5"/>
      <c r="C85" s="5"/>
      <c r="D85" s="5"/>
      <c r="E85" s="5"/>
      <c r="F85" s="5"/>
      <c r="G85" s="524"/>
      <c r="H85" s="5"/>
      <c r="I85" s="5"/>
      <c r="J85" s="419"/>
      <c r="K85" s="419"/>
      <c r="L85" s="419"/>
      <c r="M85" s="5"/>
      <c r="N85" s="5"/>
      <c r="O85" s="5"/>
      <c r="P85" s="5"/>
      <c r="Q85" s="5"/>
      <c r="R85" s="5"/>
      <c r="S85" s="5"/>
      <c r="T85" s="5"/>
    </row>
    <row r="86" spans="1:20" ht="15.75" customHeight="1">
      <c r="A86" s="5"/>
      <c r="B86" s="5"/>
      <c r="C86" s="5"/>
      <c r="D86" s="5"/>
      <c r="E86" s="5"/>
      <c r="F86" s="5"/>
      <c r="G86" s="524"/>
      <c r="H86" s="5"/>
      <c r="I86" s="5"/>
      <c r="J86" s="419"/>
      <c r="K86" s="419"/>
      <c r="L86" s="419"/>
      <c r="M86" s="5"/>
      <c r="N86" s="5"/>
      <c r="O86" s="5"/>
      <c r="P86" s="5"/>
      <c r="Q86" s="5"/>
      <c r="R86" s="5"/>
      <c r="S86" s="5"/>
      <c r="T86" s="5"/>
    </row>
    <row r="87" spans="1:20" ht="15.75" customHeight="1">
      <c r="A87" s="5"/>
      <c r="B87" s="5"/>
      <c r="C87" s="5"/>
      <c r="D87" s="5"/>
      <c r="E87" s="5"/>
      <c r="F87" s="5"/>
      <c r="G87" s="524"/>
      <c r="H87" s="5"/>
      <c r="I87" s="5"/>
      <c r="J87" s="419"/>
      <c r="K87" s="419"/>
      <c r="L87" s="419"/>
      <c r="M87" s="5"/>
      <c r="N87" s="5"/>
      <c r="O87" s="5"/>
      <c r="P87" s="5"/>
      <c r="Q87" s="5"/>
      <c r="R87" s="5"/>
      <c r="S87" s="5"/>
      <c r="T87" s="5"/>
    </row>
    <row r="88" spans="1:20" ht="15.75" customHeight="1">
      <c r="A88" s="5"/>
      <c r="B88" s="5"/>
      <c r="C88" s="5"/>
      <c r="D88" s="5"/>
      <c r="E88" s="5"/>
      <c r="F88" s="5"/>
      <c r="G88" s="524"/>
      <c r="H88" s="5"/>
      <c r="I88" s="5"/>
      <c r="J88" s="419"/>
      <c r="K88" s="419"/>
      <c r="L88" s="419"/>
      <c r="M88" s="5"/>
      <c r="N88" s="5"/>
      <c r="O88" s="5"/>
      <c r="P88" s="5"/>
      <c r="Q88" s="5"/>
      <c r="R88" s="5"/>
      <c r="S88" s="5"/>
      <c r="T88" s="5"/>
    </row>
    <row r="89" spans="1:20" ht="15.75" customHeight="1">
      <c r="A89" s="5"/>
      <c r="B89" s="5"/>
      <c r="C89" s="5"/>
      <c r="D89" s="5"/>
      <c r="E89" s="5"/>
      <c r="F89" s="5"/>
      <c r="G89" s="524"/>
      <c r="H89" s="5"/>
      <c r="I89" s="5"/>
      <c r="J89" s="419"/>
      <c r="K89" s="419"/>
      <c r="L89" s="419"/>
      <c r="M89" s="5"/>
      <c r="N89" s="5"/>
      <c r="O89" s="5"/>
      <c r="P89" s="5"/>
      <c r="Q89" s="5"/>
      <c r="R89" s="5"/>
      <c r="S89" s="5"/>
      <c r="T89" s="5"/>
    </row>
    <row r="90" spans="1:20" ht="15.75" customHeight="1">
      <c r="A90" s="5"/>
      <c r="B90" s="5"/>
      <c r="C90" s="5"/>
      <c r="D90" s="5"/>
      <c r="E90" s="5"/>
      <c r="F90" s="5"/>
      <c r="G90" s="524"/>
      <c r="H90" s="5"/>
      <c r="I90" s="5"/>
      <c r="J90" s="419"/>
      <c r="K90" s="419"/>
      <c r="L90" s="419"/>
      <c r="M90" s="5"/>
      <c r="N90" s="5"/>
      <c r="O90" s="5"/>
      <c r="P90" s="5"/>
      <c r="Q90" s="5"/>
      <c r="R90" s="5"/>
      <c r="S90" s="5"/>
      <c r="T90" s="5"/>
    </row>
    <row r="91" spans="1:20" ht="15.75" customHeight="1">
      <c r="A91" s="5"/>
      <c r="B91" s="5"/>
      <c r="C91" s="5"/>
      <c r="D91" s="5"/>
      <c r="E91" s="5"/>
      <c r="F91" s="5"/>
      <c r="G91" s="524"/>
      <c r="H91" s="5"/>
      <c r="I91" s="5"/>
      <c r="J91" s="419"/>
      <c r="K91" s="419"/>
      <c r="L91" s="419"/>
      <c r="M91" s="5"/>
      <c r="N91" s="5"/>
      <c r="O91" s="5"/>
      <c r="P91" s="5"/>
      <c r="Q91" s="5"/>
      <c r="R91" s="5"/>
      <c r="S91" s="5"/>
      <c r="T91" s="5"/>
    </row>
    <row r="92" spans="1:20" ht="15.75" customHeight="1">
      <c r="A92" s="5"/>
      <c r="B92" s="5"/>
      <c r="C92" s="5"/>
      <c r="D92" s="5"/>
      <c r="E92" s="5"/>
      <c r="F92" s="5"/>
      <c r="G92" s="524"/>
      <c r="H92" s="5"/>
      <c r="I92" s="5"/>
      <c r="J92" s="419"/>
      <c r="K92" s="419"/>
      <c r="L92" s="419"/>
      <c r="M92" s="5"/>
      <c r="N92" s="5"/>
      <c r="O92" s="5"/>
      <c r="P92" s="5"/>
      <c r="Q92" s="5"/>
      <c r="R92" s="5"/>
      <c r="S92" s="5"/>
      <c r="T92" s="5"/>
    </row>
    <row r="93" spans="1:20" ht="15.75" customHeight="1">
      <c r="A93" s="5"/>
      <c r="B93" s="5"/>
      <c r="C93" s="5"/>
      <c r="D93" s="5"/>
      <c r="E93" s="5"/>
      <c r="F93" s="5"/>
      <c r="G93" s="524"/>
      <c r="H93" s="5"/>
      <c r="I93" s="5"/>
      <c r="J93" s="419"/>
      <c r="K93" s="419"/>
      <c r="L93" s="419"/>
      <c r="M93" s="5"/>
      <c r="N93" s="5"/>
      <c r="O93" s="5"/>
      <c r="P93" s="5"/>
      <c r="Q93" s="5"/>
      <c r="R93" s="5"/>
      <c r="S93" s="5"/>
      <c r="T93" s="5"/>
    </row>
    <row r="94" spans="1:20" ht="15.75" customHeight="1">
      <c r="A94" s="5"/>
      <c r="B94" s="5"/>
      <c r="C94" s="5"/>
      <c r="D94" s="5"/>
      <c r="E94" s="5"/>
      <c r="F94" s="5"/>
      <c r="G94" s="524"/>
      <c r="H94" s="5"/>
      <c r="I94" s="5"/>
      <c r="J94" s="419"/>
      <c r="K94" s="419"/>
      <c r="L94" s="419"/>
      <c r="M94" s="5"/>
      <c r="N94" s="5"/>
      <c r="O94" s="5"/>
      <c r="P94" s="5"/>
      <c r="Q94" s="5"/>
      <c r="R94" s="5"/>
      <c r="S94" s="5"/>
      <c r="T94" s="5"/>
    </row>
    <row r="95" spans="1:20" ht="15.75" customHeight="1">
      <c r="A95" s="5"/>
      <c r="B95" s="5"/>
      <c r="C95" s="5"/>
      <c r="D95" s="5"/>
      <c r="E95" s="5"/>
      <c r="F95" s="5"/>
      <c r="G95" s="524"/>
      <c r="H95" s="5"/>
      <c r="I95" s="5"/>
      <c r="J95" s="419"/>
      <c r="K95" s="419"/>
      <c r="L95" s="419"/>
      <c r="M95" s="5"/>
      <c r="N95" s="5"/>
      <c r="O95" s="5"/>
      <c r="P95" s="5"/>
      <c r="Q95" s="5"/>
      <c r="R95" s="5"/>
      <c r="S95" s="5"/>
      <c r="T95" s="5"/>
    </row>
    <row r="96" spans="1:20" ht="15.75" customHeight="1">
      <c r="A96" s="5"/>
      <c r="B96" s="5"/>
      <c r="C96" s="5"/>
      <c r="D96" s="5"/>
      <c r="E96" s="5"/>
      <c r="F96" s="5"/>
      <c r="G96" s="524"/>
      <c r="H96" s="5"/>
      <c r="I96" s="5"/>
      <c r="J96" s="419"/>
      <c r="K96" s="419"/>
      <c r="L96" s="419"/>
      <c r="M96" s="5"/>
      <c r="N96" s="5"/>
      <c r="O96" s="5"/>
      <c r="P96" s="5"/>
      <c r="Q96" s="5"/>
      <c r="R96" s="5"/>
      <c r="S96" s="5"/>
      <c r="T96" s="5"/>
    </row>
    <row r="97" spans="1:20" ht="15.75" customHeight="1">
      <c r="A97" s="5"/>
      <c r="B97" s="5"/>
      <c r="C97" s="5"/>
      <c r="D97" s="5"/>
      <c r="E97" s="5"/>
      <c r="F97" s="5"/>
      <c r="G97" s="524"/>
      <c r="H97" s="5"/>
      <c r="I97" s="5"/>
      <c r="J97" s="419"/>
      <c r="K97" s="419"/>
      <c r="L97" s="419"/>
      <c r="M97" s="5"/>
      <c r="N97" s="5"/>
      <c r="O97" s="5"/>
      <c r="P97" s="5"/>
      <c r="Q97" s="5"/>
      <c r="R97" s="5"/>
      <c r="S97" s="5"/>
      <c r="T97" s="5"/>
    </row>
    <row r="98" spans="1:20" ht="15.75" customHeight="1">
      <c r="A98" s="5"/>
      <c r="B98" s="5"/>
      <c r="C98" s="5"/>
      <c r="D98" s="5"/>
      <c r="E98" s="5"/>
      <c r="F98" s="5"/>
      <c r="G98" s="524"/>
      <c r="H98" s="5"/>
      <c r="I98" s="5"/>
      <c r="J98" s="419"/>
      <c r="K98" s="419"/>
      <c r="L98" s="419"/>
      <c r="M98" s="5"/>
      <c r="N98" s="5"/>
      <c r="O98" s="5"/>
      <c r="P98" s="5"/>
      <c r="Q98" s="5"/>
      <c r="R98" s="5"/>
      <c r="S98" s="5"/>
      <c r="T98" s="5"/>
    </row>
    <row r="99" spans="1:20" ht="15.75" customHeight="1">
      <c r="A99" s="5"/>
      <c r="B99" s="5"/>
      <c r="C99" s="5"/>
      <c r="D99" s="5"/>
      <c r="E99" s="5"/>
      <c r="F99" s="5"/>
      <c r="G99" s="524"/>
      <c r="H99" s="5"/>
      <c r="I99" s="5"/>
      <c r="J99" s="419"/>
      <c r="K99" s="419"/>
      <c r="L99" s="419"/>
      <c r="M99" s="5"/>
      <c r="N99" s="5"/>
      <c r="O99" s="5"/>
      <c r="P99" s="5"/>
      <c r="Q99" s="5"/>
      <c r="R99" s="5"/>
      <c r="S99" s="5"/>
      <c r="T99" s="5"/>
    </row>
    <row r="100" spans="1:20" ht="15.75" customHeight="1">
      <c r="A100" s="5"/>
      <c r="B100" s="5"/>
      <c r="C100" s="5"/>
      <c r="D100" s="5"/>
      <c r="E100" s="5"/>
      <c r="F100" s="5"/>
      <c r="G100" s="524"/>
      <c r="H100" s="5"/>
      <c r="I100" s="5"/>
      <c r="J100" s="419"/>
      <c r="K100" s="419"/>
      <c r="L100" s="419"/>
      <c r="M100" s="5"/>
      <c r="N100" s="5"/>
      <c r="O100" s="5"/>
      <c r="P100" s="5"/>
      <c r="Q100" s="5"/>
      <c r="R100" s="5"/>
      <c r="S100" s="5"/>
      <c r="T100" s="5"/>
    </row>
    <row r="101" spans="1:20" ht="15.75" customHeight="1">
      <c r="A101" s="5"/>
      <c r="B101" s="5"/>
      <c r="C101" s="5"/>
      <c r="D101" s="5"/>
      <c r="E101" s="5"/>
      <c r="F101" s="5"/>
      <c r="G101" s="524"/>
      <c r="H101" s="5"/>
      <c r="I101" s="5"/>
      <c r="J101" s="419"/>
      <c r="K101" s="419"/>
      <c r="L101" s="419"/>
      <c r="M101" s="5"/>
      <c r="N101" s="5"/>
      <c r="O101" s="5"/>
      <c r="P101" s="5"/>
      <c r="Q101" s="5"/>
      <c r="R101" s="5"/>
      <c r="S101" s="5"/>
      <c r="T101" s="5"/>
    </row>
    <row r="102" spans="1:20" ht="15.75" customHeight="1">
      <c r="A102" s="5"/>
      <c r="B102" s="5"/>
      <c r="C102" s="5"/>
      <c r="D102" s="5"/>
      <c r="E102" s="5"/>
      <c r="F102" s="5"/>
      <c r="G102" s="524"/>
      <c r="H102" s="5"/>
      <c r="I102" s="5"/>
      <c r="J102" s="419"/>
      <c r="K102" s="419"/>
      <c r="L102" s="419"/>
      <c r="M102" s="5"/>
      <c r="N102" s="5"/>
      <c r="O102" s="5"/>
      <c r="P102" s="5"/>
      <c r="Q102" s="5"/>
      <c r="R102" s="5"/>
      <c r="S102" s="5"/>
      <c r="T102" s="5"/>
    </row>
    <row r="103" spans="1:20" ht="15.75" customHeight="1">
      <c r="A103" s="5"/>
      <c r="B103" s="5"/>
      <c r="C103" s="5"/>
      <c r="D103" s="5"/>
      <c r="E103" s="5"/>
      <c r="F103" s="5"/>
      <c r="G103" s="524"/>
      <c r="H103" s="5"/>
      <c r="I103" s="5"/>
      <c r="J103" s="419"/>
      <c r="K103" s="419"/>
      <c r="L103" s="419"/>
      <c r="M103" s="5"/>
      <c r="N103" s="5"/>
      <c r="O103" s="5"/>
      <c r="P103" s="5"/>
      <c r="Q103" s="5"/>
      <c r="R103" s="5"/>
      <c r="S103" s="5"/>
      <c r="T103" s="5"/>
    </row>
    <row r="104" spans="1:20" ht="15.75" customHeight="1">
      <c r="A104" s="5"/>
      <c r="B104" s="5"/>
      <c r="C104" s="5"/>
      <c r="D104" s="5"/>
      <c r="E104" s="5"/>
      <c r="F104" s="5"/>
      <c r="G104" s="524"/>
      <c r="H104" s="5"/>
      <c r="I104" s="5"/>
      <c r="J104" s="419"/>
      <c r="K104" s="419"/>
      <c r="L104" s="419"/>
      <c r="M104" s="5"/>
      <c r="N104" s="5"/>
      <c r="O104" s="5"/>
      <c r="P104" s="5"/>
      <c r="Q104" s="5"/>
      <c r="R104" s="5"/>
      <c r="S104" s="5"/>
      <c r="T104" s="5"/>
    </row>
    <row r="105" spans="1:20" ht="15.75" customHeight="1">
      <c r="A105" s="5"/>
      <c r="B105" s="5"/>
      <c r="C105" s="5"/>
      <c r="D105" s="5"/>
      <c r="E105" s="5"/>
      <c r="F105" s="5"/>
      <c r="G105" s="524"/>
      <c r="H105" s="5"/>
      <c r="I105" s="5"/>
      <c r="J105" s="419"/>
      <c r="K105" s="419"/>
      <c r="L105" s="419"/>
      <c r="M105" s="5"/>
      <c r="N105" s="5"/>
      <c r="O105" s="5"/>
      <c r="P105" s="5"/>
      <c r="Q105" s="5"/>
      <c r="R105" s="5"/>
      <c r="S105" s="5"/>
      <c r="T105" s="5"/>
    </row>
    <row r="106" spans="1:20" ht="15.75" customHeight="1">
      <c r="A106" s="5"/>
      <c r="B106" s="5"/>
      <c r="C106" s="5"/>
      <c r="D106" s="5"/>
      <c r="E106" s="5"/>
      <c r="F106" s="5"/>
      <c r="G106" s="524"/>
      <c r="H106" s="5"/>
      <c r="I106" s="5"/>
      <c r="J106" s="419"/>
      <c r="K106" s="419"/>
      <c r="L106" s="419"/>
      <c r="M106" s="5"/>
      <c r="N106" s="5"/>
      <c r="O106" s="5"/>
      <c r="P106" s="5"/>
      <c r="Q106" s="5"/>
      <c r="R106" s="5"/>
      <c r="S106" s="5"/>
      <c r="T106" s="5"/>
    </row>
    <row r="107" spans="1:20" ht="15.75" customHeight="1">
      <c r="A107" s="5"/>
      <c r="B107" s="5"/>
      <c r="C107" s="5"/>
      <c r="D107" s="5"/>
      <c r="E107" s="5"/>
      <c r="F107" s="5"/>
      <c r="G107" s="524"/>
      <c r="H107" s="5"/>
      <c r="I107" s="5"/>
      <c r="J107" s="419"/>
      <c r="K107" s="419"/>
      <c r="L107" s="419"/>
      <c r="M107" s="5"/>
      <c r="N107" s="5"/>
      <c r="O107" s="5"/>
      <c r="P107" s="5"/>
      <c r="Q107" s="5"/>
      <c r="R107" s="5"/>
      <c r="S107" s="5"/>
      <c r="T107" s="5"/>
    </row>
    <row r="108" spans="1:20" ht="15.75" customHeight="1">
      <c r="A108" s="5"/>
      <c r="B108" s="5"/>
      <c r="C108" s="5"/>
      <c r="D108" s="5"/>
      <c r="E108" s="5"/>
      <c r="F108" s="5"/>
      <c r="G108" s="524"/>
      <c r="H108" s="5"/>
      <c r="I108" s="5"/>
      <c r="J108" s="419"/>
      <c r="K108" s="419"/>
      <c r="L108" s="419"/>
      <c r="M108" s="5"/>
      <c r="N108" s="5"/>
      <c r="O108" s="5"/>
      <c r="P108" s="5"/>
      <c r="Q108" s="5"/>
      <c r="R108" s="5"/>
      <c r="S108" s="5"/>
      <c r="T108" s="5"/>
    </row>
    <row r="109" spans="1:20" ht="15.75" customHeight="1">
      <c r="A109" s="5"/>
      <c r="B109" s="5"/>
      <c r="C109" s="5"/>
      <c r="D109" s="5"/>
      <c r="E109" s="5"/>
      <c r="F109" s="5"/>
      <c r="G109" s="524"/>
      <c r="H109" s="5"/>
      <c r="I109" s="5"/>
      <c r="J109" s="419"/>
      <c r="K109" s="419"/>
      <c r="L109" s="419"/>
      <c r="M109" s="5"/>
      <c r="N109" s="5"/>
      <c r="O109" s="5"/>
      <c r="P109" s="5"/>
      <c r="Q109" s="5"/>
      <c r="R109" s="5"/>
      <c r="S109" s="5"/>
      <c r="T109" s="5"/>
    </row>
    <row r="110" spans="1:20" ht="15.75" customHeight="1">
      <c r="A110" s="5"/>
      <c r="B110" s="5"/>
      <c r="C110" s="5"/>
      <c r="D110" s="5"/>
      <c r="E110" s="5"/>
      <c r="F110" s="5"/>
      <c r="G110" s="524"/>
      <c r="H110" s="5"/>
      <c r="I110" s="5"/>
      <c r="J110" s="419"/>
      <c r="K110" s="419"/>
      <c r="L110" s="419"/>
      <c r="M110" s="5"/>
      <c r="N110" s="5"/>
      <c r="O110" s="5"/>
      <c r="P110" s="5"/>
      <c r="Q110" s="5"/>
      <c r="R110" s="5"/>
      <c r="S110" s="5"/>
      <c r="T110" s="5"/>
    </row>
    <row r="111" spans="1:20" ht="15.75" customHeight="1">
      <c r="A111" s="5"/>
      <c r="B111" s="5"/>
      <c r="C111" s="5"/>
      <c r="D111" s="5"/>
      <c r="E111" s="5"/>
      <c r="F111" s="5"/>
      <c r="G111" s="524"/>
      <c r="H111" s="5"/>
      <c r="I111" s="5"/>
      <c r="J111" s="419"/>
      <c r="K111" s="419"/>
      <c r="L111" s="419"/>
      <c r="M111" s="5"/>
      <c r="N111" s="5"/>
      <c r="O111" s="5"/>
      <c r="P111" s="5"/>
      <c r="Q111" s="5"/>
      <c r="R111" s="5"/>
      <c r="S111" s="5"/>
      <c r="T111" s="5"/>
    </row>
    <row r="112" spans="1:20" ht="15.75" customHeight="1">
      <c r="A112" s="5"/>
      <c r="B112" s="5"/>
      <c r="C112" s="5"/>
      <c r="D112" s="5"/>
      <c r="E112" s="5"/>
      <c r="F112" s="5"/>
      <c r="G112" s="524"/>
      <c r="H112" s="5"/>
      <c r="I112" s="5"/>
      <c r="J112" s="419"/>
      <c r="K112" s="419"/>
      <c r="L112" s="419"/>
      <c r="M112" s="5"/>
      <c r="N112" s="5"/>
      <c r="O112" s="5"/>
      <c r="P112" s="5"/>
      <c r="Q112" s="5"/>
      <c r="R112" s="5"/>
      <c r="S112" s="5"/>
      <c r="T112" s="5"/>
    </row>
    <row r="113" spans="1:20" ht="15.75" customHeight="1">
      <c r="A113" s="5"/>
      <c r="B113" s="5"/>
      <c r="C113" s="5"/>
      <c r="D113" s="5"/>
      <c r="E113" s="5"/>
      <c r="F113" s="5"/>
      <c r="G113" s="524"/>
      <c r="H113" s="5"/>
      <c r="I113" s="5"/>
      <c r="J113" s="419"/>
      <c r="K113" s="419"/>
      <c r="L113" s="419"/>
      <c r="M113" s="5"/>
      <c r="N113" s="5"/>
      <c r="O113" s="5"/>
      <c r="P113" s="5"/>
      <c r="Q113" s="5"/>
      <c r="R113" s="5"/>
      <c r="S113" s="5"/>
      <c r="T113" s="5"/>
    </row>
    <row r="114" spans="1:20" ht="15.75" customHeight="1">
      <c r="A114" s="5"/>
      <c r="B114" s="5"/>
      <c r="C114" s="5"/>
      <c r="D114" s="5"/>
      <c r="E114" s="5"/>
      <c r="F114" s="5"/>
      <c r="G114" s="524"/>
      <c r="H114" s="5"/>
      <c r="I114" s="5"/>
      <c r="J114" s="419"/>
      <c r="K114" s="419"/>
      <c r="L114" s="419"/>
      <c r="M114" s="5"/>
      <c r="N114" s="5"/>
      <c r="O114" s="5"/>
      <c r="P114" s="5"/>
      <c r="Q114" s="5"/>
      <c r="R114" s="5"/>
      <c r="S114" s="5"/>
      <c r="T114" s="5"/>
    </row>
    <row r="115" spans="1:20" ht="15.75" customHeight="1">
      <c r="A115" s="5"/>
      <c r="B115" s="5"/>
      <c r="C115" s="5"/>
      <c r="D115" s="5"/>
      <c r="E115" s="5"/>
      <c r="F115" s="5"/>
      <c r="G115" s="524"/>
      <c r="H115" s="5"/>
      <c r="I115" s="5"/>
      <c r="J115" s="419"/>
      <c r="K115" s="419"/>
      <c r="L115" s="419"/>
      <c r="M115" s="5"/>
      <c r="N115" s="5"/>
      <c r="O115" s="5"/>
      <c r="P115" s="5"/>
      <c r="Q115" s="5"/>
      <c r="R115" s="5"/>
      <c r="S115" s="5"/>
      <c r="T115" s="5"/>
    </row>
    <row r="116" spans="1:20" ht="15.75" customHeight="1">
      <c r="A116" s="5"/>
      <c r="B116" s="5"/>
      <c r="C116" s="5"/>
      <c r="D116" s="5"/>
      <c r="E116" s="5"/>
      <c r="F116" s="5"/>
      <c r="G116" s="524"/>
      <c r="H116" s="5"/>
      <c r="I116" s="5"/>
      <c r="J116" s="419"/>
      <c r="K116" s="419"/>
      <c r="L116" s="419"/>
      <c r="M116" s="5"/>
      <c r="N116" s="5"/>
      <c r="O116" s="5"/>
      <c r="P116" s="5"/>
      <c r="Q116" s="5"/>
      <c r="R116" s="5"/>
      <c r="S116" s="5"/>
      <c r="T116" s="5"/>
    </row>
    <row r="117" spans="1:20" ht="15.75" customHeight="1">
      <c r="A117" s="5"/>
      <c r="B117" s="5"/>
      <c r="C117" s="5"/>
      <c r="D117" s="5"/>
      <c r="E117" s="5"/>
      <c r="F117" s="5"/>
      <c r="G117" s="524"/>
      <c r="H117" s="5"/>
      <c r="I117" s="5"/>
      <c r="J117" s="419"/>
      <c r="K117" s="419"/>
      <c r="L117" s="419"/>
      <c r="M117" s="5"/>
      <c r="N117" s="5"/>
      <c r="O117" s="5"/>
      <c r="P117" s="5"/>
      <c r="Q117" s="5"/>
      <c r="R117" s="5"/>
      <c r="S117" s="5"/>
      <c r="T117" s="5"/>
    </row>
    <row r="118" spans="1:20" ht="15.75" customHeight="1">
      <c r="A118" s="5"/>
      <c r="B118" s="5"/>
      <c r="C118" s="5"/>
      <c r="D118" s="5"/>
      <c r="E118" s="5"/>
      <c r="F118" s="5"/>
      <c r="G118" s="524"/>
      <c r="H118" s="5"/>
      <c r="I118" s="5"/>
      <c r="J118" s="419"/>
      <c r="K118" s="419"/>
      <c r="L118" s="419"/>
      <c r="M118" s="5"/>
      <c r="N118" s="5"/>
      <c r="O118" s="5"/>
      <c r="P118" s="5"/>
      <c r="Q118" s="5"/>
      <c r="R118" s="5"/>
      <c r="S118" s="5"/>
      <c r="T118" s="5"/>
    </row>
    <row r="119" spans="1:20" ht="15.75" customHeight="1">
      <c r="A119" s="5"/>
      <c r="B119" s="5"/>
      <c r="C119" s="5"/>
      <c r="D119" s="5"/>
      <c r="E119" s="5"/>
      <c r="F119" s="5"/>
      <c r="G119" s="524"/>
      <c r="H119" s="5"/>
      <c r="I119" s="5"/>
      <c r="J119" s="419"/>
      <c r="K119" s="419"/>
      <c r="L119" s="419"/>
      <c r="M119" s="5"/>
      <c r="N119" s="5"/>
      <c r="O119" s="5"/>
      <c r="P119" s="5"/>
      <c r="Q119" s="5"/>
      <c r="R119" s="5"/>
      <c r="S119" s="5"/>
      <c r="T119" s="5"/>
    </row>
    <row r="120" spans="1:20" ht="15.75" customHeight="1">
      <c r="A120" s="5"/>
      <c r="B120" s="5"/>
      <c r="C120" s="5"/>
      <c r="D120" s="5"/>
      <c r="E120" s="5"/>
      <c r="F120" s="5"/>
      <c r="G120" s="524"/>
      <c r="H120" s="5"/>
      <c r="I120" s="5"/>
      <c r="J120" s="419"/>
      <c r="K120" s="419"/>
      <c r="L120" s="419"/>
      <c r="M120" s="5"/>
      <c r="N120" s="5"/>
      <c r="O120" s="5"/>
      <c r="P120" s="5"/>
      <c r="Q120" s="5"/>
      <c r="R120" s="5"/>
      <c r="S120" s="5"/>
      <c r="T120" s="5"/>
    </row>
    <row r="121" spans="1:20" ht="15.75" customHeight="1">
      <c r="A121" s="5"/>
      <c r="B121" s="5"/>
      <c r="C121" s="5"/>
      <c r="D121" s="5"/>
      <c r="E121" s="5"/>
      <c r="F121" s="5"/>
      <c r="G121" s="524"/>
      <c r="H121" s="5"/>
      <c r="I121" s="5"/>
      <c r="J121" s="419"/>
      <c r="K121" s="419"/>
      <c r="L121" s="419"/>
      <c r="M121" s="5"/>
      <c r="N121" s="5"/>
      <c r="O121" s="5"/>
      <c r="P121" s="5"/>
      <c r="Q121" s="5"/>
      <c r="R121" s="5"/>
      <c r="S121" s="5"/>
      <c r="T121" s="5"/>
    </row>
    <row r="122" spans="1:20" ht="15.75" customHeight="1">
      <c r="A122" s="5"/>
      <c r="B122" s="5"/>
      <c r="C122" s="5"/>
      <c r="D122" s="5"/>
      <c r="E122" s="5"/>
      <c r="F122" s="5"/>
      <c r="G122" s="524"/>
      <c r="H122" s="5"/>
      <c r="I122" s="5"/>
      <c r="J122" s="419"/>
      <c r="K122" s="419"/>
      <c r="L122" s="419"/>
      <c r="M122" s="5"/>
      <c r="N122" s="5"/>
      <c r="O122" s="5"/>
      <c r="P122" s="5"/>
      <c r="Q122" s="5"/>
      <c r="R122" s="5"/>
      <c r="S122" s="5"/>
      <c r="T122" s="5"/>
    </row>
    <row r="123" spans="1:20" ht="15.75" customHeight="1">
      <c r="A123" s="5"/>
      <c r="B123" s="5"/>
      <c r="C123" s="5"/>
      <c r="D123" s="5"/>
      <c r="E123" s="5"/>
      <c r="F123" s="5"/>
      <c r="G123" s="524"/>
      <c r="H123" s="5"/>
      <c r="I123" s="5"/>
      <c r="J123" s="419"/>
      <c r="K123" s="419"/>
      <c r="L123" s="419"/>
      <c r="M123" s="5"/>
      <c r="N123" s="5"/>
      <c r="O123" s="5"/>
      <c r="P123" s="5"/>
      <c r="Q123" s="5"/>
      <c r="R123" s="5"/>
      <c r="S123" s="5"/>
      <c r="T123" s="5"/>
    </row>
    <row r="124" spans="1:20" ht="15.75" customHeight="1">
      <c r="A124" s="5"/>
      <c r="B124" s="5"/>
      <c r="C124" s="5"/>
      <c r="D124" s="5"/>
      <c r="E124" s="5"/>
      <c r="F124" s="5"/>
      <c r="G124" s="524"/>
      <c r="H124" s="5"/>
      <c r="I124" s="5"/>
      <c r="J124" s="419"/>
      <c r="K124" s="419"/>
      <c r="L124" s="419"/>
      <c r="M124" s="5"/>
      <c r="N124" s="5"/>
      <c r="O124" s="5"/>
      <c r="P124" s="5"/>
      <c r="Q124" s="5"/>
      <c r="R124" s="5"/>
      <c r="S124" s="5"/>
      <c r="T124" s="5"/>
    </row>
    <row r="125" spans="1:20" ht="15.75" customHeight="1">
      <c r="A125" s="5"/>
      <c r="B125" s="5"/>
      <c r="C125" s="5"/>
      <c r="D125" s="5"/>
      <c r="E125" s="5"/>
      <c r="F125" s="5"/>
      <c r="G125" s="524"/>
      <c r="H125" s="5"/>
      <c r="I125" s="5"/>
      <c r="J125" s="419"/>
      <c r="K125" s="419"/>
      <c r="L125" s="419"/>
      <c r="M125" s="5"/>
      <c r="N125" s="5"/>
      <c r="O125" s="5"/>
      <c r="P125" s="5"/>
      <c r="Q125" s="5"/>
      <c r="R125" s="5"/>
      <c r="S125" s="5"/>
      <c r="T125" s="5"/>
    </row>
    <row r="126" spans="1:20" ht="15.75" customHeight="1">
      <c r="A126" s="5"/>
      <c r="B126" s="5"/>
      <c r="C126" s="5"/>
      <c r="D126" s="5"/>
      <c r="E126" s="5"/>
      <c r="F126" s="5"/>
      <c r="G126" s="524"/>
      <c r="H126" s="5"/>
      <c r="I126" s="5"/>
      <c r="J126" s="419"/>
      <c r="K126" s="419"/>
      <c r="L126" s="419"/>
      <c r="M126" s="5"/>
      <c r="N126" s="5"/>
      <c r="O126" s="5"/>
      <c r="P126" s="5"/>
      <c r="Q126" s="5"/>
      <c r="R126" s="5"/>
      <c r="S126" s="5"/>
      <c r="T126" s="5"/>
    </row>
    <row r="127" spans="1:20" ht="15.75" customHeight="1">
      <c r="A127" s="5"/>
      <c r="B127" s="5"/>
      <c r="C127" s="5"/>
      <c r="D127" s="5"/>
      <c r="E127" s="5"/>
      <c r="F127" s="5"/>
      <c r="G127" s="524"/>
      <c r="H127" s="5"/>
      <c r="I127" s="5"/>
      <c r="J127" s="419"/>
      <c r="K127" s="419"/>
      <c r="L127" s="419"/>
      <c r="M127" s="5"/>
      <c r="N127" s="5"/>
      <c r="O127" s="5"/>
      <c r="P127" s="5"/>
      <c r="Q127" s="5"/>
      <c r="R127" s="5"/>
      <c r="S127" s="5"/>
      <c r="T127" s="5"/>
    </row>
    <row r="128" spans="1:20" ht="15.75" customHeight="1">
      <c r="A128" s="5"/>
      <c r="B128" s="5"/>
      <c r="C128" s="5"/>
      <c r="D128" s="5"/>
      <c r="E128" s="5"/>
      <c r="F128" s="5"/>
      <c r="G128" s="524"/>
      <c r="H128" s="5"/>
      <c r="I128" s="5"/>
      <c r="J128" s="419"/>
      <c r="K128" s="419"/>
      <c r="L128" s="419"/>
      <c r="M128" s="5"/>
      <c r="N128" s="5"/>
      <c r="O128" s="5"/>
      <c r="P128" s="5"/>
      <c r="Q128" s="5"/>
      <c r="R128" s="5"/>
      <c r="S128" s="5"/>
      <c r="T128" s="5"/>
    </row>
    <row r="129" spans="1:20" ht="15.75" customHeight="1">
      <c r="A129" s="5"/>
      <c r="B129" s="5"/>
      <c r="C129" s="5"/>
      <c r="D129" s="5"/>
      <c r="E129" s="5"/>
      <c r="F129" s="5"/>
      <c r="G129" s="524"/>
      <c r="H129" s="5"/>
      <c r="I129" s="5"/>
      <c r="J129" s="419"/>
      <c r="K129" s="419"/>
      <c r="L129" s="419"/>
      <c r="M129" s="5"/>
      <c r="N129" s="5"/>
      <c r="O129" s="5"/>
      <c r="P129" s="5"/>
      <c r="Q129" s="5"/>
      <c r="R129" s="5"/>
      <c r="S129" s="5"/>
      <c r="T129" s="5"/>
    </row>
    <row r="130" spans="1:20" ht="15.75" customHeight="1">
      <c r="A130" s="5"/>
      <c r="B130" s="5"/>
      <c r="C130" s="5"/>
      <c r="D130" s="5"/>
      <c r="E130" s="5"/>
      <c r="F130" s="5"/>
      <c r="G130" s="524"/>
      <c r="H130" s="5"/>
      <c r="I130" s="5"/>
      <c r="J130" s="419"/>
      <c r="K130" s="419"/>
      <c r="L130" s="419"/>
      <c r="M130" s="5"/>
      <c r="N130" s="5"/>
      <c r="O130" s="5"/>
      <c r="P130" s="5"/>
      <c r="Q130" s="5"/>
      <c r="R130" s="5"/>
      <c r="S130" s="5"/>
      <c r="T130" s="5"/>
    </row>
    <row r="131" spans="1:20" ht="15.75" customHeight="1">
      <c r="A131" s="5"/>
      <c r="B131" s="5"/>
      <c r="C131" s="5"/>
      <c r="D131" s="5"/>
      <c r="E131" s="5"/>
      <c r="F131" s="5"/>
      <c r="G131" s="524"/>
      <c r="H131" s="5"/>
      <c r="I131" s="5"/>
      <c r="J131" s="419"/>
      <c r="K131" s="419"/>
      <c r="L131" s="419"/>
      <c r="M131" s="5"/>
      <c r="N131" s="5"/>
      <c r="O131" s="5"/>
      <c r="P131" s="5"/>
      <c r="Q131" s="5"/>
      <c r="R131" s="5"/>
      <c r="S131" s="5"/>
      <c r="T131" s="5"/>
    </row>
    <row r="132" spans="1:20" ht="15.75" customHeight="1">
      <c r="A132" s="5"/>
      <c r="B132" s="5"/>
      <c r="C132" s="5"/>
      <c r="D132" s="5"/>
      <c r="E132" s="5"/>
      <c r="F132" s="5"/>
      <c r="G132" s="524"/>
      <c r="H132" s="5"/>
      <c r="I132" s="5"/>
      <c r="J132" s="419"/>
      <c r="K132" s="419"/>
      <c r="L132" s="419"/>
      <c r="M132" s="5"/>
      <c r="N132" s="5"/>
      <c r="O132" s="5"/>
      <c r="P132" s="5"/>
      <c r="Q132" s="5"/>
      <c r="R132" s="5"/>
      <c r="S132" s="5"/>
      <c r="T132" s="5"/>
    </row>
    <row r="133" spans="1:20" ht="15.75" customHeight="1">
      <c r="A133" s="5"/>
      <c r="B133" s="5"/>
      <c r="C133" s="5"/>
      <c r="D133" s="5"/>
      <c r="E133" s="5"/>
      <c r="F133" s="5"/>
      <c r="G133" s="524"/>
      <c r="H133" s="5"/>
      <c r="I133" s="5"/>
      <c r="J133" s="419"/>
      <c r="K133" s="419"/>
      <c r="L133" s="419"/>
      <c r="M133" s="5"/>
      <c r="N133" s="5"/>
      <c r="O133" s="5"/>
      <c r="P133" s="5"/>
      <c r="Q133" s="5"/>
      <c r="R133" s="5"/>
      <c r="S133" s="5"/>
      <c r="T133" s="5"/>
    </row>
    <row r="134" spans="1:20" ht="15.75" customHeight="1">
      <c r="A134" s="5"/>
      <c r="B134" s="5"/>
      <c r="C134" s="5"/>
      <c r="D134" s="5"/>
      <c r="E134" s="5"/>
      <c r="F134" s="5"/>
      <c r="G134" s="524"/>
      <c r="H134" s="5"/>
      <c r="I134" s="5"/>
      <c r="J134" s="419"/>
      <c r="K134" s="419"/>
      <c r="L134" s="419"/>
      <c r="M134" s="5"/>
      <c r="N134" s="5"/>
      <c r="O134" s="5"/>
      <c r="P134" s="5"/>
      <c r="Q134" s="5"/>
      <c r="R134" s="5"/>
      <c r="S134" s="5"/>
      <c r="T134" s="5"/>
    </row>
    <row r="135" spans="1:20" ht="15.75" customHeight="1">
      <c r="A135" s="5"/>
      <c r="B135" s="5"/>
      <c r="C135" s="5"/>
      <c r="D135" s="5"/>
      <c r="E135" s="5"/>
      <c r="F135" s="5"/>
      <c r="G135" s="524"/>
      <c r="H135" s="5"/>
      <c r="I135" s="5"/>
      <c r="J135" s="419"/>
      <c r="K135" s="419"/>
      <c r="L135" s="419"/>
      <c r="M135" s="5"/>
      <c r="N135" s="5"/>
      <c r="O135" s="5"/>
      <c r="P135" s="5"/>
      <c r="Q135" s="5"/>
      <c r="R135" s="5"/>
      <c r="S135" s="5"/>
      <c r="T135" s="5"/>
    </row>
    <row r="136" spans="1:20" ht="15.75" customHeight="1">
      <c r="A136" s="5"/>
      <c r="B136" s="5"/>
      <c r="C136" s="5"/>
      <c r="D136" s="5"/>
      <c r="E136" s="5"/>
      <c r="F136" s="5"/>
      <c r="G136" s="524"/>
      <c r="H136" s="5"/>
      <c r="I136" s="5"/>
      <c r="J136" s="419"/>
      <c r="K136" s="419"/>
      <c r="L136" s="419"/>
      <c r="M136" s="5"/>
      <c r="N136" s="5"/>
      <c r="O136" s="5"/>
      <c r="P136" s="5"/>
      <c r="Q136" s="5"/>
      <c r="R136" s="5"/>
      <c r="S136" s="5"/>
      <c r="T136" s="5"/>
    </row>
    <row r="137" spans="1:20" ht="15.75" customHeight="1">
      <c r="A137" s="5"/>
      <c r="B137" s="5"/>
      <c r="C137" s="5"/>
      <c r="D137" s="5"/>
      <c r="E137" s="5"/>
      <c r="F137" s="5"/>
      <c r="G137" s="524"/>
      <c r="H137" s="5"/>
      <c r="I137" s="5"/>
      <c r="J137" s="419"/>
      <c r="K137" s="419"/>
      <c r="L137" s="419"/>
      <c r="M137" s="5"/>
      <c r="N137" s="5"/>
      <c r="O137" s="5"/>
      <c r="P137" s="5"/>
      <c r="Q137" s="5"/>
      <c r="R137" s="5"/>
      <c r="S137" s="5"/>
      <c r="T137" s="5"/>
    </row>
    <row r="138" spans="1:20" ht="15.75" customHeight="1">
      <c r="A138" s="5"/>
      <c r="B138" s="5"/>
      <c r="C138" s="5"/>
      <c r="D138" s="5"/>
      <c r="E138" s="5"/>
      <c r="F138" s="5"/>
      <c r="G138" s="524"/>
      <c r="H138" s="5"/>
      <c r="I138" s="5"/>
      <c r="J138" s="419"/>
      <c r="K138" s="419"/>
      <c r="L138" s="419"/>
      <c r="M138" s="5"/>
      <c r="N138" s="5"/>
      <c r="O138" s="5"/>
      <c r="P138" s="5"/>
      <c r="Q138" s="5"/>
      <c r="R138" s="5"/>
      <c r="S138" s="5"/>
      <c r="T138" s="5"/>
    </row>
    <row r="139" spans="1:20" ht="15.75" customHeight="1">
      <c r="A139" s="5"/>
      <c r="B139" s="5"/>
      <c r="C139" s="5"/>
      <c r="D139" s="5"/>
      <c r="E139" s="5"/>
      <c r="F139" s="5"/>
      <c r="G139" s="524"/>
      <c r="H139" s="5"/>
      <c r="I139" s="5"/>
      <c r="J139" s="419"/>
      <c r="K139" s="419"/>
      <c r="L139" s="419"/>
      <c r="M139" s="5"/>
      <c r="N139" s="5"/>
      <c r="O139" s="5"/>
      <c r="P139" s="5"/>
      <c r="Q139" s="5"/>
      <c r="R139" s="5"/>
      <c r="S139" s="5"/>
      <c r="T139" s="5"/>
    </row>
    <row r="140" spans="1:20" ht="15.75" customHeight="1">
      <c r="A140" s="5"/>
      <c r="B140" s="5"/>
      <c r="C140" s="5"/>
      <c r="D140" s="5"/>
      <c r="E140" s="5"/>
      <c r="F140" s="5"/>
      <c r="G140" s="524"/>
      <c r="H140" s="5"/>
      <c r="I140" s="5"/>
      <c r="J140" s="419"/>
      <c r="K140" s="419"/>
      <c r="L140" s="419"/>
      <c r="M140" s="5"/>
      <c r="N140" s="5"/>
      <c r="O140" s="5"/>
      <c r="P140" s="5"/>
      <c r="Q140" s="5"/>
      <c r="R140" s="5"/>
      <c r="S140" s="5"/>
      <c r="T140" s="5"/>
    </row>
    <row r="141" spans="1:20" ht="15.75" customHeight="1">
      <c r="A141" s="5"/>
      <c r="B141" s="5"/>
      <c r="C141" s="5"/>
      <c r="D141" s="5"/>
      <c r="E141" s="5"/>
      <c r="F141" s="5"/>
      <c r="G141" s="524"/>
      <c r="H141" s="5"/>
      <c r="I141" s="5"/>
      <c r="J141" s="419"/>
      <c r="K141" s="419"/>
      <c r="L141" s="419"/>
      <c r="M141" s="5"/>
      <c r="N141" s="5"/>
      <c r="O141" s="5"/>
      <c r="P141" s="5"/>
      <c r="Q141" s="5"/>
      <c r="R141" s="5"/>
      <c r="S141" s="5"/>
      <c r="T141" s="5"/>
    </row>
    <row r="142" spans="1:20" ht="15.75" customHeight="1">
      <c r="A142" s="5"/>
      <c r="B142" s="5"/>
      <c r="C142" s="5"/>
      <c r="D142" s="5"/>
      <c r="E142" s="5"/>
      <c r="F142" s="5"/>
      <c r="G142" s="524"/>
      <c r="H142" s="5"/>
      <c r="I142" s="5"/>
      <c r="J142" s="419"/>
      <c r="K142" s="419"/>
      <c r="L142" s="419"/>
      <c r="M142" s="5"/>
      <c r="N142" s="5"/>
      <c r="O142" s="5"/>
      <c r="P142" s="5"/>
      <c r="Q142" s="5"/>
      <c r="R142" s="5"/>
      <c r="S142" s="5"/>
      <c r="T142" s="5"/>
    </row>
    <row r="143" spans="1:20" ht="15.75" customHeight="1">
      <c r="A143" s="5"/>
      <c r="B143" s="5"/>
      <c r="C143" s="5"/>
      <c r="D143" s="5"/>
      <c r="E143" s="5"/>
      <c r="F143" s="5"/>
      <c r="G143" s="524"/>
      <c r="H143" s="5"/>
      <c r="I143" s="5"/>
      <c r="J143" s="419"/>
      <c r="K143" s="419"/>
      <c r="L143" s="419"/>
      <c r="M143" s="5"/>
      <c r="N143" s="5"/>
      <c r="O143" s="5"/>
      <c r="P143" s="5"/>
      <c r="Q143" s="5"/>
      <c r="R143" s="5"/>
      <c r="S143" s="5"/>
      <c r="T143" s="5"/>
    </row>
    <row r="144" spans="1:20" ht="15.75" customHeight="1">
      <c r="A144" s="5"/>
      <c r="B144" s="5"/>
      <c r="C144" s="5"/>
      <c r="D144" s="5"/>
      <c r="E144" s="5"/>
      <c r="F144" s="5"/>
      <c r="G144" s="524"/>
      <c r="H144" s="5"/>
      <c r="I144" s="5"/>
      <c r="J144" s="419"/>
      <c r="K144" s="419"/>
      <c r="L144" s="419"/>
      <c r="M144" s="5"/>
      <c r="N144" s="5"/>
      <c r="O144" s="5"/>
      <c r="P144" s="5"/>
      <c r="Q144" s="5"/>
      <c r="R144" s="5"/>
      <c r="S144" s="5"/>
      <c r="T144" s="5"/>
    </row>
    <row r="145" spans="1:20" ht="15.75" customHeight="1">
      <c r="A145" s="5"/>
      <c r="B145" s="5"/>
      <c r="C145" s="5"/>
      <c r="D145" s="5"/>
      <c r="E145" s="5"/>
      <c r="F145" s="5"/>
      <c r="G145" s="524"/>
      <c r="H145" s="5"/>
      <c r="I145" s="5"/>
      <c r="J145" s="419"/>
      <c r="K145" s="419"/>
      <c r="L145" s="419"/>
      <c r="M145" s="5"/>
      <c r="N145" s="5"/>
      <c r="O145" s="5"/>
      <c r="P145" s="5"/>
      <c r="Q145" s="5"/>
      <c r="R145" s="5"/>
      <c r="S145" s="5"/>
      <c r="T145" s="5"/>
    </row>
    <row r="146" spans="1:20" ht="15.75" customHeight="1">
      <c r="A146" s="5"/>
      <c r="B146" s="5"/>
      <c r="C146" s="5"/>
      <c r="D146" s="5"/>
      <c r="E146" s="5"/>
      <c r="F146" s="5"/>
      <c r="G146" s="524"/>
      <c r="H146" s="5"/>
      <c r="I146" s="5"/>
      <c r="J146" s="419"/>
      <c r="K146" s="419"/>
      <c r="L146" s="419"/>
      <c r="M146" s="5"/>
      <c r="N146" s="5"/>
      <c r="O146" s="5"/>
      <c r="P146" s="5"/>
      <c r="Q146" s="5"/>
      <c r="R146" s="5"/>
      <c r="S146" s="5"/>
      <c r="T146" s="5"/>
    </row>
    <row r="147" spans="1:20" ht="15.75" customHeight="1">
      <c r="A147" s="5"/>
      <c r="B147" s="5"/>
      <c r="C147" s="5"/>
      <c r="D147" s="5"/>
      <c r="E147" s="5"/>
      <c r="F147" s="5"/>
      <c r="G147" s="524"/>
      <c r="H147" s="5"/>
      <c r="I147" s="5"/>
      <c r="J147" s="419"/>
      <c r="K147" s="419"/>
      <c r="L147" s="419"/>
      <c r="M147" s="5"/>
      <c r="N147" s="5"/>
      <c r="O147" s="5"/>
      <c r="P147" s="5"/>
      <c r="Q147" s="5"/>
      <c r="R147" s="5"/>
      <c r="S147" s="5"/>
      <c r="T147" s="5"/>
    </row>
    <row r="148" spans="1:20" ht="15.75" customHeight="1">
      <c r="A148" s="5"/>
      <c r="B148" s="5"/>
      <c r="C148" s="5"/>
      <c r="D148" s="5"/>
      <c r="E148" s="5"/>
      <c r="F148" s="5"/>
      <c r="G148" s="524"/>
      <c r="H148" s="5"/>
      <c r="I148" s="5"/>
      <c r="J148" s="419"/>
      <c r="K148" s="419"/>
      <c r="L148" s="419"/>
      <c r="M148" s="5"/>
      <c r="N148" s="5"/>
      <c r="O148" s="5"/>
      <c r="P148" s="5"/>
      <c r="Q148" s="5"/>
      <c r="R148" s="5"/>
      <c r="S148" s="5"/>
      <c r="T148" s="5"/>
    </row>
    <row r="149" spans="1:20" ht="15.75" customHeight="1">
      <c r="A149" s="5"/>
      <c r="B149" s="5"/>
      <c r="C149" s="5"/>
      <c r="D149" s="5"/>
      <c r="E149" s="5"/>
      <c r="F149" s="5"/>
      <c r="G149" s="524"/>
      <c r="H149" s="5"/>
      <c r="I149" s="5"/>
      <c r="J149" s="419"/>
      <c r="K149" s="419"/>
      <c r="L149" s="419"/>
      <c r="M149" s="5"/>
      <c r="N149" s="5"/>
      <c r="O149" s="5"/>
      <c r="P149" s="5"/>
      <c r="Q149" s="5"/>
      <c r="R149" s="5"/>
      <c r="S149" s="5"/>
      <c r="T149" s="5"/>
    </row>
    <row r="150" spans="1:20" ht="15.75" customHeight="1">
      <c r="A150" s="5"/>
      <c r="B150" s="5"/>
      <c r="C150" s="5"/>
      <c r="D150" s="5"/>
      <c r="E150" s="5"/>
      <c r="F150" s="5"/>
      <c r="G150" s="524"/>
      <c r="H150" s="5"/>
      <c r="I150" s="5"/>
      <c r="J150" s="419"/>
      <c r="K150" s="419"/>
      <c r="L150" s="419"/>
      <c r="M150" s="5"/>
      <c r="N150" s="5"/>
      <c r="O150" s="5"/>
      <c r="P150" s="5"/>
      <c r="Q150" s="5"/>
      <c r="R150" s="5"/>
      <c r="S150" s="5"/>
      <c r="T150" s="5"/>
    </row>
    <row r="151" spans="1:20" ht="15.75" customHeight="1">
      <c r="A151" s="5"/>
      <c r="B151" s="5"/>
      <c r="C151" s="5"/>
      <c r="D151" s="5"/>
      <c r="E151" s="5"/>
      <c r="F151" s="5"/>
      <c r="G151" s="524"/>
      <c r="H151" s="5"/>
      <c r="I151" s="5"/>
      <c r="J151" s="419"/>
      <c r="K151" s="419"/>
      <c r="L151" s="419"/>
      <c r="M151" s="5"/>
      <c r="N151" s="5"/>
      <c r="O151" s="5"/>
      <c r="P151" s="5"/>
      <c r="Q151" s="5"/>
      <c r="R151" s="5"/>
      <c r="S151" s="5"/>
      <c r="T151" s="5"/>
    </row>
    <row r="152" spans="1:20" ht="15.75" customHeight="1">
      <c r="A152" s="5"/>
      <c r="B152" s="5"/>
      <c r="C152" s="5"/>
      <c r="D152" s="5"/>
      <c r="E152" s="5"/>
      <c r="F152" s="5"/>
      <c r="G152" s="524"/>
      <c r="H152" s="5"/>
      <c r="I152" s="5"/>
      <c r="J152" s="419"/>
      <c r="K152" s="419"/>
      <c r="L152" s="419"/>
      <c r="M152" s="5"/>
      <c r="N152" s="5"/>
      <c r="O152" s="5"/>
      <c r="P152" s="5"/>
      <c r="Q152" s="5"/>
      <c r="R152" s="5"/>
      <c r="S152" s="5"/>
      <c r="T152" s="5"/>
    </row>
    <row r="153" spans="1:20" ht="15.75" customHeight="1">
      <c r="A153" s="5"/>
      <c r="B153" s="5"/>
      <c r="C153" s="5"/>
      <c r="D153" s="5"/>
      <c r="E153" s="5"/>
      <c r="F153" s="5"/>
      <c r="G153" s="524"/>
      <c r="H153" s="5"/>
      <c r="I153" s="5"/>
      <c r="J153" s="419"/>
      <c r="K153" s="419"/>
      <c r="L153" s="419"/>
      <c r="M153" s="5"/>
      <c r="N153" s="5"/>
      <c r="O153" s="5"/>
      <c r="P153" s="5"/>
      <c r="Q153" s="5"/>
      <c r="R153" s="5"/>
      <c r="S153" s="5"/>
      <c r="T153" s="5"/>
    </row>
    <row r="154" spans="1:20" ht="15.75" customHeight="1">
      <c r="A154" s="5"/>
      <c r="B154" s="5"/>
      <c r="C154" s="5"/>
      <c r="D154" s="5"/>
      <c r="E154" s="5"/>
      <c r="F154" s="5"/>
      <c r="G154" s="524"/>
      <c r="H154" s="5"/>
      <c r="I154" s="5"/>
      <c r="J154" s="419"/>
      <c r="K154" s="419"/>
      <c r="L154" s="419"/>
      <c r="M154" s="5"/>
      <c r="N154" s="5"/>
      <c r="O154" s="5"/>
      <c r="P154" s="5"/>
      <c r="Q154" s="5"/>
      <c r="R154" s="5"/>
      <c r="S154" s="5"/>
      <c r="T154" s="5"/>
    </row>
    <row r="155" spans="1:20" ht="15.75" customHeight="1">
      <c r="A155" s="5"/>
      <c r="B155" s="5"/>
      <c r="C155" s="5"/>
      <c r="D155" s="5"/>
      <c r="E155" s="5"/>
      <c r="F155" s="5"/>
      <c r="G155" s="524"/>
      <c r="H155" s="5"/>
      <c r="I155" s="5"/>
      <c r="J155" s="419"/>
      <c r="K155" s="419"/>
      <c r="L155" s="419"/>
      <c r="M155" s="5"/>
      <c r="N155" s="5"/>
      <c r="O155" s="5"/>
      <c r="P155" s="5"/>
      <c r="Q155" s="5"/>
      <c r="R155" s="5"/>
      <c r="S155" s="5"/>
      <c r="T155" s="5"/>
    </row>
    <row r="156" spans="1:20" ht="15.75" customHeight="1">
      <c r="A156" s="5"/>
      <c r="B156" s="5"/>
      <c r="C156" s="5"/>
      <c r="D156" s="5"/>
      <c r="E156" s="5"/>
      <c r="F156" s="5"/>
      <c r="G156" s="524"/>
      <c r="H156" s="5"/>
      <c r="I156" s="5"/>
      <c r="J156" s="419"/>
      <c r="K156" s="419"/>
      <c r="L156" s="419"/>
      <c r="M156" s="5"/>
      <c r="N156" s="5"/>
      <c r="O156" s="5"/>
      <c r="P156" s="5"/>
      <c r="Q156" s="5"/>
      <c r="R156" s="5"/>
      <c r="S156" s="5"/>
      <c r="T156" s="5"/>
    </row>
    <row r="157" spans="1:20" ht="15.75" customHeight="1">
      <c r="A157" s="5"/>
      <c r="B157" s="5"/>
      <c r="C157" s="5"/>
      <c r="D157" s="5"/>
      <c r="E157" s="5"/>
      <c r="F157" s="5"/>
      <c r="G157" s="524"/>
      <c r="H157" s="5"/>
      <c r="I157" s="5"/>
      <c r="J157" s="419"/>
      <c r="K157" s="419"/>
      <c r="L157" s="419"/>
      <c r="M157" s="5"/>
      <c r="N157" s="5"/>
      <c r="O157" s="5"/>
      <c r="P157" s="5"/>
      <c r="Q157" s="5"/>
      <c r="R157" s="5"/>
      <c r="S157" s="5"/>
      <c r="T157" s="5"/>
    </row>
    <row r="158" spans="1:20" ht="15.75" customHeight="1">
      <c r="A158" s="5"/>
      <c r="B158" s="5"/>
      <c r="C158" s="5"/>
      <c r="D158" s="5"/>
      <c r="E158" s="5"/>
      <c r="F158" s="5"/>
      <c r="G158" s="524"/>
      <c r="H158" s="5"/>
      <c r="I158" s="5"/>
      <c r="J158" s="419"/>
      <c r="K158" s="419"/>
      <c r="L158" s="419"/>
      <c r="M158" s="5"/>
      <c r="N158" s="5"/>
      <c r="O158" s="5"/>
      <c r="P158" s="5"/>
      <c r="Q158" s="5"/>
      <c r="R158" s="5"/>
      <c r="S158" s="5"/>
      <c r="T158" s="5"/>
    </row>
    <row r="159" spans="1:20" ht="15.75" customHeight="1">
      <c r="A159" s="5"/>
      <c r="B159" s="5"/>
      <c r="C159" s="5"/>
      <c r="D159" s="5"/>
      <c r="E159" s="5"/>
      <c r="F159" s="5"/>
      <c r="G159" s="524"/>
      <c r="H159" s="5"/>
      <c r="I159" s="5"/>
      <c r="J159" s="419"/>
      <c r="K159" s="419"/>
      <c r="L159" s="419"/>
      <c r="M159" s="5"/>
      <c r="N159" s="5"/>
      <c r="O159" s="5"/>
      <c r="P159" s="5"/>
      <c r="Q159" s="5"/>
      <c r="R159" s="5"/>
      <c r="S159" s="5"/>
      <c r="T159" s="5"/>
    </row>
    <row r="160" spans="1:20" ht="15.75" customHeight="1">
      <c r="A160" s="5"/>
      <c r="B160" s="5"/>
      <c r="C160" s="5"/>
      <c r="D160" s="5"/>
      <c r="E160" s="5"/>
      <c r="F160" s="5"/>
      <c r="G160" s="524"/>
      <c r="H160" s="5"/>
      <c r="I160" s="5"/>
      <c r="J160" s="419"/>
      <c r="K160" s="419"/>
      <c r="L160" s="419"/>
      <c r="M160" s="5"/>
      <c r="N160" s="5"/>
      <c r="O160" s="5"/>
      <c r="P160" s="5"/>
      <c r="Q160" s="5"/>
      <c r="R160" s="5"/>
      <c r="S160" s="5"/>
      <c r="T160" s="5"/>
    </row>
    <row r="161" spans="1:20" ht="15.75" customHeight="1">
      <c r="A161" s="5"/>
      <c r="B161" s="5"/>
      <c r="C161" s="5"/>
      <c r="D161" s="5"/>
      <c r="E161" s="5"/>
      <c r="F161" s="5"/>
      <c r="G161" s="524"/>
      <c r="H161" s="5"/>
      <c r="I161" s="5"/>
      <c r="J161" s="419"/>
      <c r="K161" s="419"/>
      <c r="L161" s="419"/>
      <c r="M161" s="5"/>
      <c r="N161" s="5"/>
      <c r="O161" s="5"/>
      <c r="P161" s="5"/>
      <c r="Q161" s="5"/>
      <c r="R161" s="5"/>
      <c r="S161" s="5"/>
      <c r="T161" s="5"/>
    </row>
    <row r="162" spans="1:20" ht="15.75" customHeight="1">
      <c r="A162" s="5"/>
      <c r="B162" s="5"/>
      <c r="C162" s="5"/>
      <c r="D162" s="5"/>
      <c r="E162" s="5"/>
      <c r="F162" s="5"/>
      <c r="G162" s="524"/>
      <c r="H162" s="5"/>
      <c r="I162" s="5"/>
      <c r="J162" s="419"/>
      <c r="K162" s="419"/>
      <c r="L162" s="419"/>
      <c r="M162" s="5"/>
      <c r="N162" s="5"/>
      <c r="O162" s="5"/>
      <c r="P162" s="5"/>
      <c r="Q162" s="5"/>
      <c r="R162" s="5"/>
      <c r="S162" s="5"/>
      <c r="T162" s="5"/>
    </row>
    <row r="163" spans="1:20" ht="15.75" customHeight="1">
      <c r="A163" s="5"/>
      <c r="B163" s="5"/>
      <c r="C163" s="5"/>
      <c r="D163" s="5"/>
      <c r="E163" s="5"/>
      <c r="F163" s="5"/>
      <c r="G163" s="524"/>
      <c r="H163" s="5"/>
      <c r="I163" s="5"/>
      <c r="J163" s="419"/>
      <c r="K163" s="419"/>
      <c r="L163" s="419"/>
      <c r="M163" s="5"/>
      <c r="N163" s="5"/>
      <c r="O163" s="5"/>
      <c r="P163" s="5"/>
      <c r="Q163" s="5"/>
      <c r="R163" s="5"/>
      <c r="S163" s="5"/>
      <c r="T163" s="5"/>
    </row>
    <row r="164" spans="1:20" ht="15.75" customHeight="1">
      <c r="A164" s="5"/>
      <c r="B164" s="5"/>
      <c r="C164" s="5"/>
      <c r="D164" s="5"/>
      <c r="E164" s="5"/>
      <c r="F164" s="5"/>
      <c r="G164" s="524"/>
      <c r="H164" s="5"/>
      <c r="I164" s="5"/>
      <c r="J164" s="419"/>
      <c r="K164" s="419"/>
      <c r="L164" s="419"/>
      <c r="M164" s="5"/>
      <c r="N164" s="5"/>
      <c r="O164" s="5"/>
      <c r="P164" s="5"/>
      <c r="Q164" s="5"/>
      <c r="R164" s="5"/>
      <c r="S164" s="5"/>
      <c r="T164" s="5"/>
    </row>
    <row r="165" spans="1:20" ht="15.75" customHeight="1">
      <c r="A165" s="5"/>
      <c r="B165" s="5"/>
      <c r="C165" s="5"/>
      <c r="D165" s="5"/>
      <c r="E165" s="5"/>
      <c r="F165" s="5"/>
      <c r="G165" s="524"/>
      <c r="H165" s="5"/>
      <c r="I165" s="5"/>
      <c r="J165" s="419"/>
      <c r="K165" s="419"/>
      <c r="L165" s="419"/>
      <c r="M165" s="5"/>
      <c r="N165" s="5"/>
      <c r="O165" s="5"/>
      <c r="P165" s="5"/>
      <c r="Q165" s="5"/>
      <c r="R165" s="5"/>
      <c r="S165" s="5"/>
      <c r="T165" s="5"/>
    </row>
    <row r="166" spans="1:20" ht="15.75" customHeight="1">
      <c r="A166" s="5"/>
      <c r="B166" s="5"/>
      <c r="C166" s="5"/>
      <c r="D166" s="5"/>
      <c r="E166" s="5"/>
      <c r="F166" s="5"/>
      <c r="G166" s="524"/>
      <c r="H166" s="5"/>
      <c r="I166" s="5"/>
      <c r="J166" s="419"/>
      <c r="K166" s="419"/>
      <c r="L166" s="419"/>
      <c r="M166" s="5"/>
      <c r="N166" s="5"/>
      <c r="O166" s="5"/>
      <c r="P166" s="5"/>
      <c r="Q166" s="5"/>
      <c r="R166" s="5"/>
      <c r="S166" s="5"/>
      <c r="T166" s="5"/>
    </row>
    <row r="167" spans="1:20" ht="15.75" customHeight="1">
      <c r="A167" s="5"/>
      <c r="B167" s="5"/>
      <c r="C167" s="5"/>
      <c r="D167" s="5"/>
      <c r="E167" s="5"/>
      <c r="F167" s="5"/>
      <c r="G167" s="524"/>
      <c r="H167" s="5"/>
      <c r="I167" s="5"/>
      <c r="J167" s="419"/>
      <c r="K167" s="419"/>
      <c r="L167" s="419"/>
      <c r="M167" s="5"/>
      <c r="N167" s="5"/>
      <c r="O167" s="5"/>
      <c r="P167" s="5"/>
      <c r="Q167" s="5"/>
      <c r="R167" s="5"/>
      <c r="S167" s="5"/>
      <c r="T167" s="5"/>
    </row>
    <row r="168" spans="1:20" ht="15.75" customHeight="1">
      <c r="A168" s="5"/>
      <c r="B168" s="5"/>
      <c r="C168" s="5"/>
      <c r="D168" s="5"/>
      <c r="E168" s="5"/>
      <c r="F168" s="5"/>
      <c r="G168" s="524"/>
      <c r="H168" s="5"/>
      <c r="I168" s="5"/>
      <c r="J168" s="419"/>
      <c r="K168" s="419"/>
      <c r="L168" s="419"/>
      <c r="M168" s="5"/>
      <c r="N168" s="5"/>
      <c r="O168" s="5"/>
      <c r="P168" s="5"/>
      <c r="Q168" s="5"/>
      <c r="R168" s="5"/>
      <c r="S168" s="5"/>
      <c r="T168" s="5"/>
    </row>
    <row r="169" spans="1:20" ht="15.75" customHeight="1">
      <c r="A169" s="5"/>
      <c r="B169" s="5"/>
      <c r="C169" s="5"/>
      <c r="D169" s="5"/>
      <c r="E169" s="5"/>
      <c r="F169" s="5"/>
      <c r="G169" s="524"/>
      <c r="H169" s="5"/>
      <c r="I169" s="5"/>
      <c r="J169" s="419"/>
      <c r="K169" s="419"/>
      <c r="L169" s="419"/>
      <c r="M169" s="5"/>
      <c r="N169" s="5"/>
      <c r="O169" s="5"/>
      <c r="P169" s="5"/>
      <c r="Q169" s="5"/>
      <c r="R169" s="5"/>
      <c r="S169" s="5"/>
      <c r="T169" s="5"/>
    </row>
    <row r="170" spans="1:20" ht="15.75" customHeight="1">
      <c r="A170" s="5"/>
      <c r="B170" s="5"/>
      <c r="C170" s="5"/>
      <c r="D170" s="5"/>
      <c r="E170" s="5"/>
      <c r="F170" s="5"/>
      <c r="G170" s="524"/>
      <c r="H170" s="5"/>
      <c r="I170" s="5"/>
      <c r="J170" s="419"/>
      <c r="K170" s="419"/>
      <c r="L170" s="419"/>
      <c r="M170" s="5"/>
      <c r="N170" s="5"/>
      <c r="O170" s="5"/>
      <c r="P170" s="5"/>
      <c r="Q170" s="5"/>
      <c r="R170" s="5"/>
      <c r="S170" s="5"/>
      <c r="T170" s="5"/>
    </row>
    <row r="171" spans="1:20" ht="15.75" customHeight="1">
      <c r="A171" s="5"/>
      <c r="B171" s="5"/>
      <c r="C171" s="5"/>
      <c r="D171" s="5"/>
      <c r="E171" s="5"/>
      <c r="F171" s="5"/>
      <c r="G171" s="524"/>
      <c r="H171" s="5"/>
      <c r="I171" s="5"/>
      <c r="J171" s="419"/>
      <c r="K171" s="419"/>
      <c r="L171" s="419"/>
      <c r="M171" s="5"/>
      <c r="N171" s="5"/>
      <c r="O171" s="5"/>
      <c r="P171" s="5"/>
      <c r="Q171" s="5"/>
      <c r="R171" s="5"/>
      <c r="S171" s="5"/>
      <c r="T171" s="5"/>
    </row>
    <row r="172" spans="1:20" ht="15.75" customHeight="1">
      <c r="A172" s="5"/>
      <c r="B172" s="5"/>
      <c r="C172" s="5"/>
      <c r="D172" s="5"/>
      <c r="E172" s="5"/>
      <c r="F172" s="5"/>
      <c r="G172" s="524"/>
      <c r="H172" s="5"/>
      <c r="I172" s="5"/>
      <c r="J172" s="419"/>
      <c r="K172" s="419"/>
      <c r="L172" s="419"/>
      <c r="M172" s="5"/>
      <c r="N172" s="5"/>
      <c r="O172" s="5"/>
      <c r="P172" s="5"/>
      <c r="Q172" s="5"/>
      <c r="R172" s="5"/>
      <c r="S172" s="5"/>
      <c r="T172" s="5"/>
    </row>
    <row r="173" spans="1:20" ht="15.75" customHeight="1">
      <c r="A173" s="5"/>
      <c r="B173" s="5"/>
      <c r="C173" s="5"/>
      <c r="D173" s="5"/>
      <c r="E173" s="5"/>
      <c r="F173" s="5"/>
      <c r="G173" s="524"/>
      <c r="H173" s="5"/>
      <c r="I173" s="5"/>
      <c r="J173" s="419"/>
      <c r="K173" s="419"/>
      <c r="L173" s="419"/>
      <c r="M173" s="5"/>
      <c r="N173" s="5"/>
      <c r="O173" s="5"/>
      <c r="P173" s="5"/>
      <c r="Q173" s="5"/>
      <c r="R173" s="5"/>
      <c r="S173" s="5"/>
      <c r="T173" s="5"/>
    </row>
    <row r="174" spans="1:20" ht="15.75" customHeight="1">
      <c r="A174" s="5"/>
      <c r="B174" s="5"/>
      <c r="C174" s="5"/>
      <c r="D174" s="5"/>
      <c r="E174" s="5"/>
      <c r="F174" s="5"/>
      <c r="G174" s="524"/>
      <c r="H174" s="5"/>
      <c r="I174" s="5"/>
      <c r="J174" s="419"/>
      <c r="K174" s="419"/>
      <c r="L174" s="419"/>
      <c r="M174" s="5"/>
      <c r="N174" s="5"/>
      <c r="O174" s="5"/>
      <c r="P174" s="5"/>
      <c r="Q174" s="5"/>
      <c r="R174" s="5"/>
      <c r="S174" s="5"/>
      <c r="T174" s="5"/>
    </row>
    <row r="175" spans="1:20" ht="15.75" customHeight="1">
      <c r="A175" s="5"/>
      <c r="B175" s="5"/>
      <c r="C175" s="5"/>
      <c r="D175" s="5"/>
      <c r="E175" s="5"/>
      <c r="F175" s="5"/>
      <c r="G175" s="524"/>
      <c r="H175" s="5"/>
      <c r="I175" s="5"/>
      <c r="J175" s="419"/>
      <c r="K175" s="419"/>
      <c r="L175" s="419"/>
      <c r="M175" s="5"/>
      <c r="N175" s="5"/>
      <c r="O175" s="5"/>
      <c r="P175" s="5"/>
      <c r="Q175" s="5"/>
      <c r="R175" s="5"/>
      <c r="S175" s="5"/>
      <c r="T175" s="5"/>
    </row>
    <row r="176" spans="1:20" ht="15.75" customHeight="1">
      <c r="A176" s="5"/>
      <c r="B176" s="5"/>
      <c r="C176" s="5"/>
      <c r="D176" s="5"/>
      <c r="E176" s="5"/>
      <c r="F176" s="5"/>
      <c r="G176" s="524"/>
      <c r="H176" s="5"/>
      <c r="I176" s="5"/>
      <c r="J176" s="419"/>
      <c r="K176" s="419"/>
      <c r="L176" s="419"/>
      <c r="M176" s="5"/>
      <c r="N176" s="5"/>
      <c r="O176" s="5"/>
      <c r="P176" s="5"/>
      <c r="Q176" s="5"/>
      <c r="R176" s="5"/>
      <c r="S176" s="5"/>
      <c r="T176" s="5"/>
    </row>
    <row r="177" spans="1:20" ht="15.75" customHeight="1">
      <c r="A177" s="5"/>
      <c r="B177" s="5"/>
      <c r="C177" s="5"/>
      <c r="D177" s="5"/>
      <c r="E177" s="5"/>
      <c r="F177" s="5"/>
      <c r="G177" s="524"/>
      <c r="H177" s="5"/>
      <c r="I177" s="5"/>
      <c r="J177" s="419"/>
      <c r="K177" s="419"/>
      <c r="L177" s="419"/>
      <c r="M177" s="5"/>
      <c r="N177" s="5"/>
      <c r="O177" s="5"/>
      <c r="P177" s="5"/>
      <c r="Q177" s="5"/>
      <c r="R177" s="5"/>
      <c r="S177" s="5"/>
      <c r="T177" s="5"/>
    </row>
    <row r="178" spans="1:20" ht="15.75" customHeight="1">
      <c r="A178" s="5"/>
      <c r="B178" s="5"/>
      <c r="C178" s="5"/>
      <c r="D178" s="5"/>
      <c r="E178" s="5"/>
      <c r="F178" s="5"/>
      <c r="G178" s="524"/>
      <c r="H178" s="5"/>
      <c r="I178" s="5"/>
      <c r="J178" s="419"/>
      <c r="K178" s="419"/>
      <c r="L178" s="419"/>
      <c r="M178" s="5"/>
      <c r="N178" s="5"/>
      <c r="O178" s="5"/>
      <c r="P178" s="5"/>
      <c r="Q178" s="5"/>
      <c r="R178" s="5"/>
      <c r="S178" s="5"/>
      <c r="T178" s="5"/>
    </row>
    <row r="179" spans="1:20" ht="15.75" customHeight="1">
      <c r="A179" s="5"/>
      <c r="B179" s="5"/>
      <c r="C179" s="5"/>
      <c r="D179" s="5"/>
      <c r="E179" s="5"/>
      <c r="F179" s="5"/>
      <c r="G179" s="524"/>
      <c r="H179" s="5"/>
      <c r="I179" s="5"/>
      <c r="J179" s="419"/>
      <c r="K179" s="419"/>
      <c r="L179" s="419"/>
      <c r="M179" s="5"/>
      <c r="N179" s="5"/>
      <c r="O179" s="5"/>
      <c r="P179" s="5"/>
      <c r="Q179" s="5"/>
      <c r="R179" s="5"/>
      <c r="S179" s="5"/>
      <c r="T179" s="5"/>
    </row>
    <row r="180" spans="1:20" ht="15.75" customHeight="1">
      <c r="A180" s="5"/>
      <c r="B180" s="5"/>
      <c r="C180" s="5"/>
      <c r="D180" s="5"/>
      <c r="E180" s="5"/>
      <c r="F180" s="5"/>
      <c r="G180" s="524"/>
      <c r="H180" s="5"/>
      <c r="I180" s="5"/>
      <c r="J180" s="419"/>
      <c r="K180" s="419"/>
      <c r="L180" s="419"/>
      <c r="M180" s="5"/>
      <c r="N180" s="5"/>
      <c r="O180" s="5"/>
      <c r="P180" s="5"/>
      <c r="Q180" s="5"/>
      <c r="R180" s="5"/>
      <c r="S180" s="5"/>
      <c r="T180" s="5"/>
    </row>
    <row r="181" spans="1:20" ht="15.75" customHeight="1">
      <c r="A181" s="5"/>
      <c r="B181" s="5"/>
      <c r="C181" s="5"/>
      <c r="D181" s="5"/>
      <c r="E181" s="5"/>
      <c r="F181" s="5"/>
      <c r="G181" s="524"/>
      <c r="H181" s="5"/>
      <c r="I181" s="5"/>
      <c r="J181" s="419"/>
      <c r="K181" s="419"/>
      <c r="L181" s="419"/>
      <c r="M181" s="5"/>
      <c r="N181" s="5"/>
      <c r="O181" s="5"/>
      <c r="P181" s="5"/>
      <c r="Q181" s="5"/>
      <c r="R181" s="5"/>
      <c r="S181" s="5"/>
      <c r="T181" s="5"/>
    </row>
    <row r="182" spans="1:20" ht="15.75" customHeight="1">
      <c r="A182" s="5"/>
      <c r="B182" s="5"/>
      <c r="C182" s="5"/>
      <c r="D182" s="5"/>
      <c r="E182" s="5"/>
      <c r="F182" s="5"/>
      <c r="G182" s="524"/>
      <c r="H182" s="5"/>
      <c r="I182" s="5"/>
      <c r="J182" s="419"/>
      <c r="K182" s="419"/>
      <c r="L182" s="419"/>
      <c r="M182" s="5"/>
      <c r="N182" s="5"/>
      <c r="O182" s="5"/>
      <c r="P182" s="5"/>
      <c r="Q182" s="5"/>
      <c r="R182" s="5"/>
      <c r="S182" s="5"/>
      <c r="T182" s="5"/>
    </row>
    <row r="183" spans="1:20" ht="15.75" customHeight="1">
      <c r="A183" s="5"/>
      <c r="B183" s="5"/>
      <c r="C183" s="5"/>
      <c r="D183" s="5"/>
      <c r="E183" s="5"/>
      <c r="F183" s="5"/>
      <c r="G183" s="524"/>
      <c r="H183" s="5"/>
      <c r="I183" s="5"/>
      <c r="J183" s="419"/>
      <c r="K183" s="419"/>
      <c r="L183" s="419"/>
      <c r="M183" s="5"/>
      <c r="N183" s="5"/>
      <c r="O183" s="5"/>
      <c r="P183" s="5"/>
      <c r="Q183" s="5"/>
      <c r="R183" s="5"/>
      <c r="S183" s="5"/>
      <c r="T183" s="5"/>
    </row>
    <row r="184" spans="1:20" ht="15.75" customHeight="1">
      <c r="A184" s="5"/>
      <c r="B184" s="5"/>
      <c r="C184" s="5"/>
      <c r="D184" s="5"/>
      <c r="E184" s="5"/>
      <c r="F184" s="5"/>
      <c r="G184" s="524"/>
      <c r="H184" s="5"/>
      <c r="I184" s="5"/>
      <c r="J184" s="419"/>
      <c r="K184" s="419"/>
      <c r="L184" s="419"/>
      <c r="M184" s="5"/>
      <c r="N184" s="5"/>
      <c r="O184" s="5"/>
      <c r="P184" s="5"/>
      <c r="Q184" s="5"/>
      <c r="R184" s="5"/>
      <c r="S184" s="5"/>
      <c r="T184" s="5"/>
    </row>
    <row r="185" spans="1:20" ht="15.75" customHeight="1">
      <c r="A185" s="5"/>
      <c r="B185" s="5"/>
      <c r="C185" s="5"/>
      <c r="D185" s="5"/>
      <c r="E185" s="5"/>
      <c r="F185" s="5"/>
      <c r="G185" s="524"/>
      <c r="H185" s="5"/>
      <c r="I185" s="5"/>
      <c r="J185" s="419"/>
      <c r="K185" s="419"/>
      <c r="L185" s="419"/>
      <c r="M185" s="5"/>
      <c r="N185" s="5"/>
      <c r="O185" s="5"/>
      <c r="P185" s="5"/>
      <c r="Q185" s="5"/>
      <c r="R185" s="5"/>
      <c r="S185" s="5"/>
      <c r="T185" s="5"/>
    </row>
    <row r="186" spans="1:20" ht="15.75" customHeight="1">
      <c r="A186" s="5"/>
      <c r="B186" s="5"/>
      <c r="C186" s="5"/>
      <c r="D186" s="5"/>
      <c r="E186" s="5"/>
      <c r="F186" s="5"/>
      <c r="G186" s="524"/>
      <c r="H186" s="5"/>
      <c r="I186" s="5"/>
      <c r="J186" s="419"/>
      <c r="K186" s="419"/>
      <c r="L186" s="419"/>
      <c r="M186" s="5"/>
      <c r="N186" s="5"/>
      <c r="O186" s="5"/>
      <c r="P186" s="5"/>
      <c r="Q186" s="5"/>
      <c r="R186" s="5"/>
      <c r="S186" s="5"/>
      <c r="T186" s="5"/>
    </row>
    <row r="187" spans="1:20" ht="15.75" customHeight="1">
      <c r="A187" s="5"/>
      <c r="B187" s="5"/>
      <c r="C187" s="5"/>
      <c r="D187" s="5"/>
      <c r="E187" s="5"/>
      <c r="F187" s="5"/>
      <c r="G187" s="524"/>
      <c r="H187" s="5"/>
      <c r="I187" s="5"/>
      <c r="J187" s="419"/>
      <c r="K187" s="419"/>
      <c r="L187" s="419"/>
      <c r="M187" s="5"/>
      <c r="N187" s="5"/>
      <c r="O187" s="5"/>
      <c r="P187" s="5"/>
      <c r="Q187" s="5"/>
      <c r="R187" s="5"/>
      <c r="S187" s="5"/>
      <c r="T187" s="5"/>
    </row>
    <row r="188" spans="1:20" ht="15.75" customHeight="1">
      <c r="A188" s="5"/>
      <c r="B188" s="5"/>
      <c r="C188" s="5"/>
      <c r="D188" s="5"/>
      <c r="E188" s="5"/>
      <c r="F188" s="5"/>
      <c r="G188" s="524"/>
      <c r="H188" s="5"/>
      <c r="I188" s="5"/>
      <c r="J188" s="419"/>
      <c r="K188" s="419"/>
      <c r="L188" s="419"/>
      <c r="M188" s="5"/>
      <c r="N188" s="5"/>
      <c r="O188" s="5"/>
      <c r="P188" s="5"/>
      <c r="Q188" s="5"/>
      <c r="R188" s="5"/>
      <c r="S188" s="5"/>
      <c r="T188" s="5"/>
    </row>
    <row r="189" spans="1:20" ht="15.75" customHeight="1">
      <c r="A189" s="5"/>
      <c r="B189" s="5"/>
      <c r="C189" s="5"/>
      <c r="D189" s="5"/>
      <c r="E189" s="5"/>
      <c r="F189" s="5"/>
      <c r="G189" s="524"/>
      <c r="H189" s="5"/>
      <c r="I189" s="5"/>
      <c r="J189" s="419"/>
      <c r="K189" s="419"/>
      <c r="L189" s="419"/>
      <c r="M189" s="5"/>
      <c r="N189" s="5"/>
      <c r="O189" s="5"/>
      <c r="P189" s="5"/>
      <c r="Q189" s="5"/>
      <c r="R189" s="5"/>
      <c r="S189" s="5"/>
      <c r="T189" s="5"/>
    </row>
    <row r="190" spans="1:20" ht="15.75" customHeight="1">
      <c r="A190" s="5"/>
      <c r="B190" s="5"/>
      <c r="C190" s="5"/>
      <c r="D190" s="5"/>
      <c r="E190" s="5"/>
      <c r="F190" s="5"/>
      <c r="G190" s="524"/>
      <c r="H190" s="5"/>
      <c r="I190" s="5"/>
      <c r="J190" s="419"/>
      <c r="K190" s="419"/>
      <c r="L190" s="419"/>
      <c r="M190" s="5"/>
      <c r="N190" s="5"/>
      <c r="O190" s="5"/>
      <c r="P190" s="5"/>
      <c r="Q190" s="5"/>
      <c r="R190" s="5"/>
      <c r="S190" s="5"/>
      <c r="T190" s="5"/>
    </row>
    <row r="191" spans="1:20" ht="15.75" customHeight="1">
      <c r="A191" s="5"/>
      <c r="B191" s="5"/>
      <c r="C191" s="5"/>
      <c r="D191" s="5"/>
      <c r="E191" s="5"/>
      <c r="F191" s="5"/>
      <c r="G191" s="524"/>
      <c r="H191" s="5"/>
      <c r="I191" s="5"/>
      <c r="J191" s="419"/>
      <c r="K191" s="419"/>
      <c r="L191" s="419"/>
      <c r="M191" s="5"/>
      <c r="N191" s="5"/>
      <c r="O191" s="5"/>
      <c r="P191" s="5"/>
      <c r="Q191" s="5"/>
      <c r="R191" s="5"/>
      <c r="S191" s="5"/>
      <c r="T191" s="5"/>
    </row>
    <row r="192" spans="1:20" ht="15.75" customHeight="1">
      <c r="A192" s="5"/>
      <c r="B192" s="5"/>
      <c r="C192" s="5"/>
      <c r="D192" s="5"/>
      <c r="E192" s="5"/>
      <c r="F192" s="5"/>
      <c r="G192" s="524"/>
      <c r="H192" s="5"/>
      <c r="I192" s="5"/>
      <c r="J192" s="419"/>
      <c r="K192" s="419"/>
      <c r="L192" s="419"/>
      <c r="M192" s="5"/>
      <c r="N192" s="5"/>
      <c r="O192" s="5"/>
      <c r="P192" s="5"/>
      <c r="Q192" s="5"/>
      <c r="R192" s="5"/>
      <c r="S192" s="5"/>
      <c r="T192" s="5"/>
    </row>
    <row r="193" spans="1:20" ht="15.75" customHeight="1">
      <c r="A193" s="5"/>
      <c r="B193" s="5"/>
      <c r="C193" s="5"/>
      <c r="D193" s="5"/>
      <c r="E193" s="5"/>
      <c r="F193" s="5"/>
      <c r="G193" s="524"/>
      <c r="H193" s="5"/>
      <c r="I193" s="5"/>
      <c r="J193" s="419"/>
      <c r="K193" s="419"/>
      <c r="L193" s="419"/>
      <c r="M193" s="5"/>
      <c r="N193" s="5"/>
      <c r="O193" s="5"/>
      <c r="P193" s="5"/>
      <c r="Q193" s="5"/>
      <c r="R193" s="5"/>
      <c r="S193" s="5"/>
      <c r="T193" s="5"/>
    </row>
    <row r="194" spans="1:20" ht="15.75" customHeight="1">
      <c r="A194" s="5"/>
      <c r="B194" s="5"/>
      <c r="C194" s="5"/>
      <c r="D194" s="5"/>
      <c r="E194" s="5"/>
      <c r="F194" s="5"/>
      <c r="G194" s="524"/>
      <c r="H194" s="5"/>
      <c r="I194" s="5"/>
      <c r="J194" s="419"/>
      <c r="K194" s="419"/>
      <c r="L194" s="419"/>
      <c r="M194" s="5"/>
      <c r="N194" s="5"/>
      <c r="O194" s="5"/>
      <c r="P194" s="5"/>
      <c r="Q194" s="5"/>
      <c r="R194" s="5"/>
      <c r="S194" s="5"/>
      <c r="T194" s="5"/>
    </row>
    <row r="195" spans="1:20" ht="15.75" customHeight="1">
      <c r="A195" s="5"/>
      <c r="B195" s="5"/>
      <c r="C195" s="5"/>
      <c r="D195" s="5"/>
      <c r="E195" s="5"/>
      <c r="F195" s="5"/>
      <c r="G195" s="524"/>
      <c r="H195" s="5"/>
      <c r="I195" s="5"/>
      <c r="J195" s="419"/>
      <c r="K195" s="419"/>
      <c r="L195" s="419"/>
      <c r="M195" s="5"/>
      <c r="N195" s="5"/>
      <c r="O195" s="5"/>
      <c r="P195" s="5"/>
      <c r="Q195" s="5"/>
      <c r="R195" s="5"/>
      <c r="S195" s="5"/>
      <c r="T195" s="5"/>
    </row>
    <row r="196" spans="1:20" ht="15.75" customHeight="1">
      <c r="A196" s="5"/>
      <c r="B196" s="5"/>
      <c r="C196" s="5"/>
      <c r="D196" s="5"/>
      <c r="E196" s="5"/>
      <c r="F196" s="5"/>
      <c r="G196" s="524"/>
      <c r="H196" s="5"/>
      <c r="I196" s="5"/>
      <c r="J196" s="419"/>
      <c r="K196" s="419"/>
      <c r="L196" s="419"/>
      <c r="M196" s="5"/>
      <c r="N196" s="5"/>
      <c r="O196" s="5"/>
      <c r="P196" s="5"/>
      <c r="Q196" s="5"/>
      <c r="R196" s="5"/>
      <c r="S196" s="5"/>
      <c r="T196" s="5"/>
    </row>
    <row r="197" spans="1:20" ht="15.75" customHeight="1">
      <c r="A197" s="5"/>
      <c r="B197" s="5"/>
      <c r="C197" s="5"/>
      <c r="D197" s="5"/>
      <c r="E197" s="5"/>
      <c r="F197" s="5"/>
      <c r="G197" s="524"/>
      <c r="H197" s="5"/>
      <c r="I197" s="5"/>
      <c r="J197" s="419"/>
      <c r="K197" s="419"/>
      <c r="L197" s="419"/>
      <c r="M197" s="5"/>
      <c r="N197" s="5"/>
      <c r="O197" s="5"/>
      <c r="P197" s="5"/>
      <c r="Q197" s="5"/>
      <c r="R197" s="5"/>
      <c r="S197" s="5"/>
      <c r="T197" s="5"/>
    </row>
    <row r="198" spans="1:20" ht="15.75" customHeight="1">
      <c r="A198" s="5"/>
      <c r="B198" s="5"/>
      <c r="C198" s="5"/>
      <c r="D198" s="5"/>
      <c r="E198" s="5"/>
      <c r="F198" s="5"/>
      <c r="G198" s="524"/>
      <c r="H198" s="5"/>
      <c r="I198" s="5"/>
      <c r="J198" s="419"/>
      <c r="K198" s="419"/>
      <c r="L198" s="419"/>
      <c r="M198" s="5"/>
      <c r="N198" s="5"/>
      <c r="O198" s="5"/>
      <c r="P198" s="5"/>
      <c r="Q198" s="5"/>
      <c r="R198" s="5"/>
      <c r="S198" s="5"/>
      <c r="T198" s="5"/>
    </row>
    <row r="199" spans="1:20" ht="15.75" customHeight="1">
      <c r="A199" s="5"/>
      <c r="B199" s="5"/>
      <c r="C199" s="5"/>
      <c r="D199" s="5"/>
      <c r="E199" s="5"/>
      <c r="F199" s="5"/>
      <c r="G199" s="524"/>
      <c r="H199" s="5"/>
      <c r="I199" s="5"/>
      <c r="J199" s="419"/>
      <c r="K199" s="419"/>
      <c r="L199" s="419"/>
      <c r="M199" s="5"/>
      <c r="N199" s="5"/>
      <c r="O199" s="5"/>
      <c r="P199" s="5"/>
      <c r="Q199" s="5"/>
      <c r="R199" s="5"/>
      <c r="S199" s="5"/>
      <c r="T199" s="5"/>
    </row>
    <row r="200" spans="1:20" ht="15.75" customHeight="1">
      <c r="A200" s="5"/>
      <c r="B200" s="5"/>
      <c r="C200" s="5"/>
      <c r="D200" s="5"/>
      <c r="E200" s="5"/>
      <c r="F200" s="5"/>
      <c r="G200" s="524"/>
      <c r="H200" s="5"/>
      <c r="I200" s="5"/>
      <c r="J200" s="419"/>
      <c r="K200" s="419"/>
      <c r="L200" s="419"/>
      <c r="M200" s="5"/>
      <c r="N200" s="5"/>
      <c r="O200" s="5"/>
      <c r="P200" s="5"/>
      <c r="Q200" s="5"/>
      <c r="R200" s="5"/>
      <c r="S200" s="5"/>
      <c r="T200" s="5"/>
    </row>
    <row r="201" spans="1:20" ht="15.75" customHeight="1">
      <c r="A201" s="5"/>
      <c r="B201" s="5"/>
      <c r="C201" s="5"/>
      <c r="D201" s="5"/>
      <c r="E201" s="5"/>
      <c r="F201" s="5"/>
      <c r="G201" s="524"/>
      <c r="H201" s="5"/>
      <c r="I201" s="5"/>
      <c r="J201" s="419"/>
      <c r="K201" s="419"/>
      <c r="L201" s="419"/>
      <c r="M201" s="5"/>
      <c r="N201" s="5"/>
      <c r="O201" s="5"/>
      <c r="P201" s="5"/>
      <c r="Q201" s="5"/>
      <c r="R201" s="5"/>
      <c r="S201" s="5"/>
      <c r="T201" s="5"/>
    </row>
    <row r="202" spans="1:20" ht="15.75" customHeight="1">
      <c r="A202" s="5"/>
      <c r="B202" s="5"/>
      <c r="C202" s="5"/>
      <c r="D202" s="5"/>
      <c r="E202" s="5"/>
      <c r="F202" s="5"/>
      <c r="G202" s="524"/>
      <c r="H202" s="5"/>
      <c r="I202" s="5"/>
      <c r="J202" s="419"/>
      <c r="K202" s="419"/>
      <c r="L202" s="419"/>
      <c r="M202" s="5"/>
      <c r="N202" s="5"/>
      <c r="O202" s="5"/>
      <c r="P202" s="5"/>
      <c r="Q202" s="5"/>
      <c r="R202" s="5"/>
      <c r="S202" s="5"/>
      <c r="T202" s="5"/>
    </row>
    <row r="203" spans="1:20" ht="15.75" customHeight="1">
      <c r="A203" s="5"/>
      <c r="B203" s="5"/>
      <c r="C203" s="5"/>
      <c r="D203" s="5"/>
      <c r="E203" s="5"/>
      <c r="F203" s="5"/>
      <c r="G203" s="524"/>
      <c r="H203" s="5"/>
      <c r="I203" s="5"/>
      <c r="J203" s="419"/>
      <c r="K203" s="419"/>
      <c r="L203" s="419"/>
      <c r="M203" s="5"/>
      <c r="N203" s="5"/>
      <c r="O203" s="5"/>
      <c r="P203" s="5"/>
      <c r="Q203" s="5"/>
      <c r="R203" s="5"/>
      <c r="S203" s="5"/>
      <c r="T203" s="5"/>
    </row>
    <row r="204" spans="1:20" ht="15.75" customHeight="1">
      <c r="A204" s="5"/>
      <c r="B204" s="5"/>
      <c r="C204" s="5"/>
      <c r="D204" s="5"/>
      <c r="E204" s="5"/>
      <c r="F204" s="5"/>
      <c r="G204" s="524"/>
      <c r="H204" s="5"/>
      <c r="I204" s="5"/>
      <c r="J204" s="419"/>
      <c r="K204" s="419"/>
      <c r="L204" s="419"/>
      <c r="M204" s="5"/>
      <c r="N204" s="5"/>
      <c r="O204" s="5"/>
      <c r="P204" s="5"/>
      <c r="Q204" s="5"/>
      <c r="R204" s="5"/>
      <c r="S204" s="5"/>
      <c r="T204" s="5"/>
    </row>
    <row r="205" spans="1:20" ht="15.75" customHeight="1">
      <c r="A205" s="5"/>
      <c r="B205" s="5"/>
      <c r="C205" s="5"/>
      <c r="D205" s="5"/>
      <c r="E205" s="5"/>
      <c r="F205" s="5"/>
      <c r="G205" s="524"/>
      <c r="H205" s="5"/>
      <c r="I205" s="5"/>
      <c r="J205" s="419"/>
      <c r="K205" s="419"/>
      <c r="L205" s="419"/>
      <c r="M205" s="5"/>
      <c r="N205" s="5"/>
      <c r="O205" s="5"/>
      <c r="P205" s="5"/>
      <c r="Q205" s="5"/>
      <c r="R205" s="5"/>
      <c r="S205" s="5"/>
      <c r="T205" s="5"/>
    </row>
    <row r="206" spans="1:20" ht="15.75" customHeight="1">
      <c r="A206" s="5"/>
      <c r="B206" s="5"/>
      <c r="C206" s="5"/>
      <c r="D206" s="5"/>
      <c r="E206" s="5"/>
      <c r="F206" s="5"/>
      <c r="G206" s="524"/>
      <c r="H206" s="5"/>
      <c r="I206" s="5"/>
      <c r="J206" s="419"/>
      <c r="K206" s="419"/>
      <c r="L206" s="419"/>
      <c r="M206" s="5"/>
      <c r="N206" s="5"/>
      <c r="O206" s="5"/>
      <c r="P206" s="5"/>
      <c r="Q206" s="5"/>
      <c r="R206" s="5"/>
      <c r="S206" s="5"/>
      <c r="T206" s="5"/>
    </row>
    <row r="207" spans="1:20" ht="15.75" customHeight="1">
      <c r="A207" s="5"/>
      <c r="B207" s="5"/>
      <c r="C207" s="5"/>
      <c r="D207" s="5"/>
      <c r="E207" s="5"/>
      <c r="F207" s="5"/>
      <c r="G207" s="524"/>
      <c r="H207" s="5"/>
      <c r="I207" s="5"/>
      <c r="J207" s="419"/>
      <c r="K207" s="419"/>
      <c r="L207" s="419"/>
      <c r="M207" s="5"/>
      <c r="N207" s="5"/>
      <c r="O207" s="5"/>
      <c r="P207" s="5"/>
      <c r="Q207" s="5"/>
      <c r="R207" s="5"/>
      <c r="S207" s="5"/>
      <c r="T207" s="5"/>
    </row>
    <row r="208" spans="1:20" ht="15.75" customHeight="1">
      <c r="A208" s="5"/>
      <c r="B208" s="5"/>
      <c r="C208" s="5"/>
      <c r="D208" s="5"/>
      <c r="E208" s="5"/>
      <c r="F208" s="5"/>
      <c r="G208" s="524"/>
      <c r="H208" s="5"/>
      <c r="I208" s="5"/>
      <c r="J208" s="419"/>
      <c r="K208" s="419"/>
      <c r="L208" s="419"/>
      <c r="M208" s="5"/>
      <c r="N208" s="5"/>
      <c r="O208" s="5"/>
      <c r="P208" s="5"/>
      <c r="Q208" s="5"/>
      <c r="R208" s="5"/>
      <c r="S208" s="5"/>
      <c r="T208" s="5"/>
    </row>
    <row r="209" spans="1:20" ht="15.75" customHeight="1">
      <c r="A209" s="5"/>
      <c r="B209" s="5"/>
      <c r="C209" s="5"/>
      <c r="D209" s="5"/>
      <c r="E209" s="5"/>
      <c r="F209" s="5"/>
      <c r="G209" s="524"/>
      <c r="H209" s="5"/>
      <c r="I209" s="5"/>
      <c r="J209" s="419"/>
      <c r="K209" s="419"/>
      <c r="L209" s="419"/>
      <c r="M209" s="5"/>
      <c r="N209" s="5"/>
      <c r="O209" s="5"/>
      <c r="P209" s="5"/>
      <c r="Q209" s="5"/>
      <c r="R209" s="5"/>
      <c r="S209" s="5"/>
      <c r="T209" s="5"/>
    </row>
    <row r="210" spans="1:20" ht="15.75" customHeight="1">
      <c r="A210" s="5"/>
      <c r="B210" s="5"/>
      <c r="C210" s="5"/>
      <c r="D210" s="5"/>
      <c r="E210" s="5"/>
      <c r="F210" s="5"/>
      <c r="G210" s="524"/>
      <c r="H210" s="5"/>
      <c r="I210" s="5"/>
      <c r="J210" s="419"/>
      <c r="K210" s="419"/>
      <c r="L210" s="419"/>
      <c r="M210" s="5"/>
      <c r="N210" s="5"/>
      <c r="O210" s="5"/>
      <c r="P210" s="5"/>
      <c r="Q210" s="5"/>
      <c r="R210" s="5"/>
      <c r="S210" s="5"/>
      <c r="T210" s="5"/>
    </row>
    <row r="211" spans="1:20" ht="15.75" customHeight="1">
      <c r="A211" s="5"/>
      <c r="B211" s="5"/>
      <c r="C211" s="5"/>
      <c r="D211" s="5"/>
      <c r="E211" s="5"/>
      <c r="F211" s="5"/>
      <c r="G211" s="524"/>
      <c r="H211" s="5"/>
      <c r="I211" s="5"/>
      <c r="J211" s="419"/>
      <c r="K211" s="419"/>
      <c r="L211" s="419"/>
      <c r="M211" s="5"/>
      <c r="N211" s="5"/>
      <c r="O211" s="5"/>
      <c r="P211" s="5"/>
      <c r="Q211" s="5"/>
      <c r="R211" s="5"/>
      <c r="S211" s="5"/>
      <c r="T211" s="5"/>
    </row>
    <row r="212" spans="1:20" ht="15.75" customHeight="1">
      <c r="A212" s="5"/>
      <c r="B212" s="5"/>
      <c r="C212" s="5"/>
      <c r="D212" s="5"/>
      <c r="E212" s="5"/>
      <c r="F212" s="5"/>
      <c r="G212" s="524"/>
      <c r="H212" s="5"/>
      <c r="I212" s="5"/>
      <c r="J212" s="419"/>
      <c r="K212" s="419"/>
      <c r="L212" s="419"/>
      <c r="M212" s="5"/>
      <c r="N212" s="5"/>
      <c r="O212" s="5"/>
      <c r="P212" s="5"/>
      <c r="Q212" s="5"/>
      <c r="R212" s="5"/>
      <c r="S212" s="5"/>
      <c r="T212" s="5"/>
    </row>
    <row r="213" spans="1:20" ht="15.75" customHeight="1">
      <c r="A213" s="5"/>
      <c r="B213" s="5"/>
      <c r="C213" s="5"/>
      <c r="D213" s="5"/>
      <c r="E213" s="5"/>
      <c r="F213" s="5"/>
      <c r="G213" s="524"/>
      <c r="H213" s="5"/>
      <c r="I213" s="5"/>
      <c r="J213" s="419"/>
      <c r="K213" s="419"/>
      <c r="L213" s="419"/>
      <c r="M213" s="5"/>
      <c r="N213" s="5"/>
      <c r="O213" s="5"/>
      <c r="P213" s="5"/>
      <c r="Q213" s="5"/>
      <c r="R213" s="5"/>
      <c r="S213" s="5"/>
      <c r="T213" s="5"/>
    </row>
    <row r="214" spans="1:20" ht="15.75" customHeight="1">
      <c r="A214" s="5"/>
      <c r="B214" s="5"/>
      <c r="C214" s="5"/>
      <c r="D214" s="5"/>
      <c r="E214" s="5"/>
      <c r="F214" s="5"/>
      <c r="G214" s="524"/>
      <c r="H214" s="5"/>
      <c r="I214" s="5"/>
      <c r="J214" s="419"/>
      <c r="K214" s="419"/>
      <c r="L214" s="419"/>
      <c r="M214" s="5"/>
      <c r="N214" s="5"/>
      <c r="O214" s="5"/>
      <c r="P214" s="5"/>
      <c r="Q214" s="5"/>
      <c r="R214" s="5"/>
      <c r="S214" s="5"/>
      <c r="T214" s="5"/>
    </row>
    <row r="215" spans="1:20" ht="15.75" customHeight="1">
      <c r="A215" s="5"/>
      <c r="B215" s="5"/>
      <c r="C215" s="5"/>
      <c r="D215" s="5"/>
      <c r="E215" s="5"/>
      <c r="F215" s="5"/>
      <c r="G215" s="524"/>
      <c r="H215" s="5"/>
      <c r="I215" s="5"/>
      <c r="J215" s="419"/>
      <c r="K215" s="419"/>
      <c r="L215" s="419"/>
      <c r="M215" s="5"/>
      <c r="N215" s="5"/>
      <c r="O215" s="5"/>
      <c r="P215" s="5"/>
      <c r="Q215" s="5"/>
      <c r="R215" s="5"/>
      <c r="S215" s="5"/>
      <c r="T215" s="5"/>
    </row>
    <row r="216" spans="1:20" ht="15.75" customHeight="1">
      <c r="A216" s="5"/>
      <c r="B216" s="5"/>
      <c r="C216" s="5"/>
      <c r="D216" s="5"/>
      <c r="E216" s="5"/>
      <c r="F216" s="5"/>
      <c r="G216" s="524"/>
      <c r="H216" s="5"/>
      <c r="I216" s="5"/>
      <c r="J216" s="419"/>
      <c r="K216" s="419"/>
      <c r="L216" s="419"/>
      <c r="M216" s="5"/>
      <c r="N216" s="5"/>
      <c r="O216" s="5"/>
      <c r="P216" s="5"/>
      <c r="Q216" s="5"/>
      <c r="R216" s="5"/>
      <c r="S216" s="5"/>
      <c r="T216" s="5"/>
    </row>
    <row r="217" spans="1:20" ht="15.75" customHeight="1">
      <c r="A217" s="5"/>
      <c r="B217" s="5"/>
      <c r="C217" s="5"/>
      <c r="D217" s="5"/>
      <c r="E217" s="5"/>
      <c r="F217" s="5"/>
      <c r="G217" s="524"/>
      <c r="H217" s="5"/>
      <c r="I217" s="5"/>
      <c r="J217" s="419"/>
      <c r="K217" s="419"/>
      <c r="L217" s="419"/>
      <c r="M217" s="5"/>
      <c r="N217" s="5"/>
      <c r="O217" s="5"/>
      <c r="P217" s="5"/>
      <c r="Q217" s="5"/>
      <c r="R217" s="5"/>
      <c r="S217" s="5"/>
      <c r="T217" s="5"/>
    </row>
    <row r="218" spans="1:20" ht="15.75" customHeight="1">
      <c r="A218" s="5"/>
      <c r="B218" s="5"/>
      <c r="C218" s="5"/>
      <c r="D218" s="5"/>
      <c r="E218" s="5"/>
      <c r="F218" s="5"/>
      <c r="G218" s="524"/>
      <c r="H218" s="5"/>
      <c r="I218" s="5"/>
      <c r="J218" s="419"/>
      <c r="K218" s="419"/>
      <c r="L218" s="419"/>
      <c r="M218" s="5"/>
      <c r="N218" s="5"/>
      <c r="O218" s="5"/>
      <c r="P218" s="5"/>
      <c r="Q218" s="5"/>
      <c r="R218" s="5"/>
      <c r="S218" s="5"/>
      <c r="T218" s="5"/>
    </row>
    <row r="219" spans="1:20" ht="15.75" customHeight="1">
      <c r="A219" s="5"/>
      <c r="B219" s="5"/>
      <c r="C219" s="5"/>
      <c r="D219" s="5"/>
      <c r="E219" s="5"/>
      <c r="F219" s="5"/>
      <c r="G219" s="524"/>
      <c r="H219" s="5"/>
      <c r="I219" s="5"/>
      <c r="J219" s="419"/>
      <c r="K219" s="419"/>
      <c r="L219" s="419"/>
      <c r="M219" s="5"/>
      <c r="N219" s="5"/>
      <c r="O219" s="5"/>
      <c r="P219" s="5"/>
      <c r="Q219" s="5"/>
      <c r="R219" s="5"/>
      <c r="S219" s="5"/>
      <c r="T219" s="5"/>
    </row>
    <row r="220" spans="1:20" ht="15.75" customHeight="1">
      <c r="A220" s="5"/>
      <c r="B220" s="5"/>
      <c r="C220" s="5"/>
      <c r="D220" s="5"/>
      <c r="E220" s="5"/>
      <c r="F220" s="5"/>
      <c r="G220" s="524"/>
      <c r="H220" s="5"/>
      <c r="I220" s="5"/>
      <c r="J220" s="419"/>
      <c r="K220" s="419"/>
      <c r="L220" s="419"/>
      <c r="M220" s="5"/>
      <c r="N220" s="5"/>
      <c r="O220" s="5"/>
      <c r="P220" s="5"/>
      <c r="Q220" s="5"/>
      <c r="R220" s="5"/>
      <c r="S220" s="5"/>
      <c r="T220" s="5"/>
    </row>
    <row r="221" spans="1:20" ht="15.75" customHeight="1">
      <c r="A221" s="5"/>
      <c r="B221" s="5"/>
      <c r="C221" s="5"/>
      <c r="D221" s="5"/>
      <c r="E221" s="5"/>
      <c r="F221" s="5"/>
      <c r="G221" s="524"/>
      <c r="H221" s="5"/>
      <c r="I221" s="5"/>
      <c r="J221" s="419"/>
      <c r="K221" s="419"/>
      <c r="L221" s="419"/>
      <c r="M221" s="5"/>
      <c r="N221" s="5"/>
      <c r="O221" s="5"/>
      <c r="P221" s="5"/>
      <c r="Q221" s="5"/>
      <c r="R221" s="5"/>
      <c r="S221" s="5"/>
      <c r="T221" s="5"/>
    </row>
    <row r="222" spans="1:20" ht="15.75" customHeight="1">
      <c r="A222" s="5"/>
      <c r="B222" s="5"/>
      <c r="C222" s="5"/>
      <c r="D222" s="5"/>
      <c r="E222" s="5"/>
      <c r="F222" s="5"/>
      <c r="G222" s="524"/>
      <c r="H222" s="5"/>
      <c r="I222" s="5"/>
      <c r="J222" s="419"/>
      <c r="K222" s="419"/>
      <c r="L222" s="419"/>
      <c r="M222" s="5"/>
      <c r="N222" s="5"/>
      <c r="O222" s="5"/>
      <c r="P222" s="5"/>
      <c r="Q222" s="5"/>
      <c r="R222" s="5"/>
      <c r="S222" s="5"/>
      <c r="T222" s="5"/>
    </row>
    <row r="223" spans="1:20" ht="15.75" customHeight="1">
      <c r="A223" s="5"/>
      <c r="B223" s="5"/>
      <c r="C223" s="5"/>
      <c r="D223" s="5"/>
      <c r="E223" s="5"/>
      <c r="F223" s="5"/>
      <c r="G223" s="524"/>
      <c r="H223" s="5"/>
      <c r="I223" s="5"/>
      <c r="J223" s="419"/>
      <c r="K223" s="419"/>
      <c r="L223" s="419"/>
      <c r="M223" s="5"/>
      <c r="N223" s="5"/>
      <c r="O223" s="5"/>
      <c r="P223" s="5"/>
      <c r="Q223" s="5"/>
      <c r="R223" s="5"/>
      <c r="S223" s="5"/>
      <c r="T223" s="5"/>
    </row>
    <row r="224" spans="1:20" ht="15.75" customHeight="1">
      <c r="A224" s="5"/>
      <c r="B224" s="5"/>
      <c r="C224" s="5"/>
      <c r="D224" s="5"/>
      <c r="E224" s="5"/>
      <c r="F224" s="5"/>
      <c r="G224" s="524"/>
      <c r="H224" s="5"/>
      <c r="I224" s="5"/>
      <c r="J224" s="419"/>
      <c r="K224" s="419"/>
      <c r="L224" s="419"/>
      <c r="M224" s="5"/>
      <c r="N224" s="5"/>
      <c r="O224" s="5"/>
      <c r="P224" s="5"/>
      <c r="Q224" s="5"/>
      <c r="R224" s="5"/>
      <c r="S224" s="5"/>
      <c r="T224" s="5"/>
    </row>
    <row r="225" spans="1:20" ht="15.75" customHeight="1">
      <c r="A225" s="5"/>
      <c r="B225" s="5"/>
      <c r="C225" s="5"/>
      <c r="D225" s="5"/>
      <c r="E225" s="5"/>
      <c r="F225" s="5"/>
      <c r="G225" s="524"/>
      <c r="H225" s="5"/>
      <c r="I225" s="5"/>
      <c r="J225" s="419"/>
      <c r="K225" s="419"/>
      <c r="L225" s="419"/>
      <c r="M225" s="5"/>
      <c r="N225" s="5"/>
      <c r="O225" s="5"/>
      <c r="P225" s="5"/>
      <c r="Q225" s="5"/>
      <c r="R225" s="5"/>
      <c r="S225" s="5"/>
      <c r="T225" s="5"/>
    </row>
    <row r="226" spans="1:20" ht="15.75" customHeight="1">
      <c r="A226" s="5"/>
      <c r="B226" s="5"/>
      <c r="C226" s="5"/>
      <c r="D226" s="5"/>
      <c r="E226" s="5"/>
      <c r="F226" s="5"/>
      <c r="G226" s="524"/>
      <c r="H226" s="5"/>
      <c r="I226" s="5"/>
      <c r="J226" s="419"/>
      <c r="K226" s="419"/>
      <c r="L226" s="419"/>
      <c r="M226" s="5"/>
      <c r="N226" s="5"/>
      <c r="O226" s="5"/>
      <c r="P226" s="5"/>
      <c r="Q226" s="5"/>
      <c r="R226" s="5"/>
      <c r="S226" s="5"/>
      <c r="T226" s="5"/>
    </row>
    <row r="227" spans="1:20" ht="15.75" customHeight="1">
      <c r="A227" s="5"/>
      <c r="B227" s="5"/>
      <c r="C227" s="5"/>
      <c r="D227" s="5"/>
      <c r="E227" s="5"/>
      <c r="F227" s="5"/>
      <c r="G227" s="524"/>
      <c r="H227" s="5"/>
      <c r="I227" s="5"/>
      <c r="J227" s="419"/>
      <c r="K227" s="419"/>
      <c r="L227" s="419"/>
      <c r="M227" s="5"/>
      <c r="N227" s="5"/>
      <c r="O227" s="5"/>
      <c r="P227" s="5"/>
      <c r="Q227" s="5"/>
      <c r="R227" s="5"/>
      <c r="S227" s="5"/>
      <c r="T227" s="5"/>
    </row>
    <row r="228" spans="1:20" ht="15.75" customHeight="1">
      <c r="A228" s="5"/>
      <c r="B228" s="5"/>
      <c r="C228" s="5"/>
      <c r="D228" s="5"/>
      <c r="E228" s="5"/>
      <c r="F228" s="5"/>
      <c r="G228" s="524"/>
      <c r="H228" s="5"/>
      <c r="I228" s="5"/>
      <c r="J228" s="419"/>
      <c r="K228" s="419"/>
      <c r="L228" s="419"/>
      <c r="M228" s="5"/>
      <c r="N228" s="5"/>
      <c r="O228" s="5"/>
      <c r="P228" s="5"/>
      <c r="Q228" s="5"/>
      <c r="R228" s="5"/>
      <c r="S228" s="5"/>
      <c r="T228" s="5"/>
    </row>
    <row r="229" spans="1:20" ht="15.75" customHeight="1">
      <c r="A229" s="5"/>
      <c r="B229" s="5"/>
      <c r="C229" s="5"/>
      <c r="D229" s="5"/>
      <c r="E229" s="5"/>
      <c r="F229" s="5"/>
      <c r="G229" s="524"/>
      <c r="H229" s="5"/>
      <c r="I229" s="5"/>
      <c r="J229" s="419"/>
      <c r="K229" s="419"/>
      <c r="L229" s="419"/>
      <c r="M229" s="5"/>
      <c r="N229" s="5"/>
      <c r="O229" s="5"/>
      <c r="P229" s="5"/>
      <c r="Q229" s="5"/>
      <c r="R229" s="5"/>
      <c r="S229" s="5"/>
      <c r="T229" s="5"/>
    </row>
    <row r="230" spans="1:20" ht="15.75" customHeight="1">
      <c r="A230" s="5"/>
      <c r="B230" s="5"/>
      <c r="C230" s="5"/>
      <c r="D230" s="5"/>
      <c r="E230" s="5"/>
      <c r="F230" s="5"/>
      <c r="G230" s="524"/>
      <c r="H230" s="5"/>
      <c r="I230" s="5"/>
      <c r="J230" s="419"/>
      <c r="K230" s="419"/>
      <c r="L230" s="419"/>
      <c r="M230" s="5"/>
      <c r="N230" s="5"/>
      <c r="O230" s="5"/>
      <c r="P230" s="5"/>
      <c r="Q230" s="5"/>
      <c r="R230" s="5"/>
      <c r="S230" s="5"/>
      <c r="T230" s="5"/>
    </row>
    <row r="231" spans="1:20" ht="15.75" customHeight="1">
      <c r="A231" s="5"/>
      <c r="B231" s="5"/>
      <c r="C231" s="5"/>
      <c r="D231" s="5"/>
      <c r="E231" s="5"/>
      <c r="F231" s="5"/>
      <c r="G231" s="524"/>
      <c r="H231" s="5"/>
      <c r="I231" s="5"/>
      <c r="J231" s="419"/>
      <c r="K231" s="419"/>
      <c r="L231" s="419"/>
      <c r="M231" s="5"/>
      <c r="N231" s="5"/>
      <c r="O231" s="5"/>
      <c r="P231" s="5"/>
      <c r="Q231" s="5"/>
      <c r="R231" s="5"/>
      <c r="S231" s="5"/>
      <c r="T231" s="5"/>
    </row>
    <row r="232" spans="1:20" ht="15.75" customHeight="1">
      <c r="A232" s="5"/>
      <c r="B232" s="5"/>
      <c r="C232" s="5"/>
      <c r="D232" s="5"/>
      <c r="E232" s="5"/>
      <c r="F232" s="5"/>
      <c r="G232" s="524"/>
      <c r="H232" s="5"/>
      <c r="I232" s="5"/>
      <c r="J232" s="419"/>
      <c r="K232" s="419"/>
      <c r="L232" s="419"/>
      <c r="M232" s="5"/>
      <c r="N232" s="5"/>
      <c r="O232" s="5"/>
      <c r="P232" s="5"/>
      <c r="Q232" s="5"/>
      <c r="R232" s="5"/>
      <c r="S232" s="5"/>
      <c r="T232" s="5"/>
    </row>
    <row r="233" spans="1:20" ht="15.75" customHeight="1">
      <c r="A233" s="5"/>
      <c r="B233" s="5"/>
      <c r="C233" s="5"/>
      <c r="D233" s="5"/>
      <c r="E233" s="5"/>
      <c r="F233" s="5"/>
      <c r="G233" s="524"/>
      <c r="H233" s="5"/>
      <c r="I233" s="5"/>
      <c r="J233" s="419"/>
      <c r="K233" s="419"/>
      <c r="L233" s="419"/>
      <c r="M233" s="5"/>
      <c r="N233" s="5"/>
      <c r="O233" s="5"/>
      <c r="P233" s="5"/>
      <c r="Q233" s="5"/>
      <c r="R233" s="5"/>
      <c r="S233" s="5"/>
      <c r="T233" s="5"/>
    </row>
    <row r="234" spans="1:20" ht="15.75" customHeight="1">
      <c r="A234" s="5"/>
      <c r="B234" s="5"/>
      <c r="C234" s="5"/>
      <c r="D234" s="5"/>
      <c r="E234" s="5"/>
      <c r="F234" s="5"/>
      <c r="G234" s="524"/>
      <c r="H234" s="5"/>
      <c r="I234" s="5"/>
      <c r="J234" s="419"/>
      <c r="K234" s="419"/>
      <c r="L234" s="419"/>
      <c r="M234" s="5"/>
      <c r="N234" s="5"/>
      <c r="O234" s="5"/>
      <c r="P234" s="5"/>
      <c r="Q234" s="5"/>
      <c r="R234" s="5"/>
      <c r="S234" s="5"/>
      <c r="T234" s="5"/>
    </row>
    <row r="235" spans="1:20" ht="15.75" customHeight="1">
      <c r="A235" s="5"/>
      <c r="B235" s="5"/>
      <c r="C235" s="5"/>
      <c r="D235" s="5"/>
      <c r="E235" s="5"/>
      <c r="F235" s="5"/>
      <c r="G235" s="524"/>
      <c r="H235" s="5"/>
      <c r="I235" s="5"/>
      <c r="J235" s="419"/>
      <c r="K235" s="419"/>
      <c r="L235" s="419"/>
      <c r="M235" s="5"/>
      <c r="N235" s="5"/>
      <c r="O235" s="5"/>
      <c r="P235" s="5"/>
      <c r="Q235" s="5"/>
      <c r="R235" s="5"/>
      <c r="S235" s="5"/>
      <c r="T235" s="5"/>
    </row>
    <row r="236" spans="1:20" ht="15.75" customHeight="1">
      <c r="A236" s="5"/>
      <c r="B236" s="5"/>
      <c r="C236" s="5"/>
      <c r="D236" s="5"/>
      <c r="E236" s="5"/>
      <c r="F236" s="5"/>
      <c r="G236" s="524"/>
      <c r="H236" s="5"/>
      <c r="I236" s="5"/>
      <c r="J236" s="419"/>
      <c r="K236" s="419"/>
      <c r="L236" s="419"/>
      <c r="M236" s="5"/>
      <c r="N236" s="5"/>
      <c r="O236" s="5"/>
      <c r="P236" s="5"/>
      <c r="Q236" s="5"/>
      <c r="R236" s="5"/>
      <c r="S236" s="5"/>
      <c r="T236" s="5"/>
    </row>
    <row r="237" spans="1:20" ht="15.75" customHeight="1">
      <c r="A237" s="5"/>
      <c r="B237" s="5"/>
      <c r="C237" s="5"/>
      <c r="D237" s="5"/>
      <c r="E237" s="5"/>
      <c r="F237" s="5"/>
      <c r="G237" s="524"/>
      <c r="H237" s="5"/>
      <c r="I237" s="5"/>
      <c r="J237" s="419"/>
      <c r="K237" s="419"/>
      <c r="L237" s="419"/>
      <c r="M237" s="5"/>
      <c r="N237" s="5"/>
      <c r="O237" s="5"/>
      <c r="P237" s="5"/>
      <c r="Q237" s="5"/>
      <c r="R237" s="5"/>
      <c r="S237" s="5"/>
      <c r="T237" s="5"/>
    </row>
    <row r="238" spans="1:20" ht="15.75" customHeight="1">
      <c r="A238" s="5"/>
      <c r="B238" s="5"/>
      <c r="C238" s="5"/>
      <c r="D238" s="5"/>
      <c r="E238" s="5"/>
      <c r="F238" s="5"/>
      <c r="G238" s="524"/>
      <c r="H238" s="5"/>
      <c r="I238" s="5"/>
      <c r="J238" s="419"/>
      <c r="K238" s="419"/>
      <c r="L238" s="419"/>
      <c r="M238" s="5"/>
      <c r="N238" s="5"/>
      <c r="O238" s="5"/>
      <c r="P238" s="5"/>
      <c r="Q238" s="5"/>
      <c r="R238" s="5"/>
      <c r="S238" s="5"/>
      <c r="T238" s="5"/>
    </row>
    <row r="239" spans="1:20" ht="15.75" customHeight="1">
      <c r="A239" s="5"/>
      <c r="B239" s="5"/>
      <c r="C239" s="5"/>
      <c r="D239" s="5"/>
      <c r="E239" s="5"/>
      <c r="F239" s="5"/>
      <c r="G239" s="524"/>
      <c r="H239" s="5"/>
      <c r="I239" s="5"/>
      <c r="J239" s="419"/>
      <c r="K239" s="419"/>
      <c r="L239" s="419"/>
      <c r="M239" s="5"/>
      <c r="N239" s="5"/>
      <c r="O239" s="5"/>
      <c r="P239" s="5"/>
      <c r="Q239" s="5"/>
      <c r="R239" s="5"/>
      <c r="S239" s="5"/>
      <c r="T239" s="5"/>
    </row>
    <row r="240" spans="1:20" ht="15.75" customHeight="1">
      <c r="A240" s="5"/>
      <c r="B240" s="5"/>
      <c r="C240" s="5"/>
      <c r="D240" s="5"/>
      <c r="E240" s="5"/>
      <c r="F240" s="5"/>
      <c r="G240" s="524"/>
      <c r="H240" s="5"/>
      <c r="I240" s="5"/>
      <c r="J240" s="419"/>
      <c r="K240" s="419"/>
      <c r="L240" s="419"/>
      <c r="M240" s="5"/>
      <c r="N240" s="5"/>
      <c r="O240" s="5"/>
      <c r="P240" s="5"/>
      <c r="Q240" s="5"/>
      <c r="R240" s="5"/>
      <c r="S240" s="5"/>
      <c r="T240" s="5"/>
    </row>
    <row r="241" spans="1:20" ht="15.75" customHeight="1">
      <c r="A241" s="5"/>
      <c r="B241" s="5"/>
      <c r="C241" s="5"/>
      <c r="D241" s="5"/>
      <c r="E241" s="5"/>
      <c r="F241" s="5"/>
      <c r="G241" s="524"/>
      <c r="H241" s="5"/>
      <c r="I241" s="5"/>
      <c r="J241" s="419"/>
      <c r="K241" s="419"/>
      <c r="L241" s="419"/>
      <c r="M241" s="5"/>
      <c r="N241" s="5"/>
      <c r="O241" s="5"/>
      <c r="P241" s="5"/>
      <c r="Q241" s="5"/>
      <c r="R241" s="5"/>
      <c r="S241" s="5"/>
      <c r="T241" s="5"/>
    </row>
    <row r="242" spans="1:20" ht="15.75" customHeight="1">
      <c r="A242" s="5"/>
      <c r="B242" s="5"/>
      <c r="C242" s="5"/>
      <c r="D242" s="5"/>
      <c r="E242" s="5"/>
      <c r="F242" s="5"/>
      <c r="G242" s="524"/>
      <c r="H242" s="5"/>
      <c r="I242" s="5"/>
      <c r="J242" s="419"/>
      <c r="K242" s="419"/>
      <c r="L242" s="419"/>
      <c r="M242" s="5"/>
      <c r="N242" s="5"/>
      <c r="O242" s="5"/>
      <c r="P242" s="5"/>
      <c r="Q242" s="5"/>
      <c r="R242" s="5"/>
      <c r="S242" s="5"/>
      <c r="T242" s="5"/>
    </row>
    <row r="243" spans="1:20" ht="15.75" customHeight="1">
      <c r="A243" s="5"/>
      <c r="B243" s="5"/>
      <c r="C243" s="5"/>
      <c r="D243" s="5"/>
      <c r="E243" s="5"/>
      <c r="F243" s="5"/>
      <c r="G243" s="524"/>
      <c r="H243" s="5"/>
      <c r="I243" s="5"/>
      <c r="J243" s="419"/>
      <c r="K243" s="419"/>
      <c r="L243" s="419"/>
      <c r="M243" s="5"/>
      <c r="N243" s="5"/>
      <c r="O243" s="5"/>
      <c r="P243" s="5"/>
      <c r="Q243" s="5"/>
      <c r="R243" s="5"/>
      <c r="S243" s="5"/>
      <c r="T243" s="5"/>
    </row>
    <row r="244" spans="1:20" ht="15.75" customHeight="1">
      <c r="A244" s="5"/>
      <c r="B244" s="5"/>
      <c r="C244" s="5"/>
      <c r="D244" s="5"/>
      <c r="E244" s="5"/>
      <c r="F244" s="5"/>
      <c r="G244" s="524"/>
      <c r="H244" s="5"/>
      <c r="I244" s="5"/>
      <c r="J244" s="419"/>
      <c r="K244" s="419"/>
      <c r="L244" s="419"/>
      <c r="M244" s="5"/>
      <c r="N244" s="5"/>
      <c r="O244" s="5"/>
      <c r="P244" s="5"/>
      <c r="Q244" s="5"/>
      <c r="R244" s="5"/>
      <c r="S244" s="5"/>
      <c r="T244" s="5"/>
    </row>
    <row r="245" spans="1:20" ht="15.75" customHeight="1">
      <c r="A245" s="5"/>
      <c r="B245" s="5"/>
      <c r="C245" s="5"/>
      <c r="D245" s="5"/>
      <c r="E245" s="5"/>
      <c r="F245" s="5"/>
      <c r="G245" s="524"/>
      <c r="H245" s="5"/>
      <c r="I245" s="5"/>
      <c r="J245" s="419"/>
      <c r="K245" s="419"/>
      <c r="L245" s="419"/>
      <c r="M245" s="5"/>
      <c r="N245" s="5"/>
      <c r="O245" s="5"/>
      <c r="P245" s="5"/>
      <c r="Q245" s="5"/>
      <c r="R245" s="5"/>
      <c r="S245" s="5"/>
      <c r="T245" s="5"/>
    </row>
    <row r="246" spans="1:20" ht="15.75" customHeight="1">
      <c r="A246" s="5"/>
      <c r="B246" s="5"/>
      <c r="C246" s="5"/>
      <c r="D246" s="5"/>
      <c r="E246" s="5"/>
      <c r="F246" s="5"/>
      <c r="G246" s="524"/>
      <c r="H246" s="5"/>
      <c r="I246" s="5"/>
      <c r="J246" s="419"/>
      <c r="K246" s="419"/>
      <c r="L246" s="419"/>
      <c r="M246" s="5"/>
      <c r="N246" s="5"/>
      <c r="O246" s="5"/>
      <c r="P246" s="5"/>
      <c r="Q246" s="5"/>
      <c r="R246" s="5"/>
      <c r="S246" s="5"/>
      <c r="T246" s="5"/>
    </row>
    <row r="247" spans="1:20" ht="15.75" customHeight="1">
      <c r="A247" s="5"/>
      <c r="B247" s="5"/>
      <c r="C247" s="5"/>
      <c r="D247" s="5"/>
      <c r="E247" s="5"/>
      <c r="F247" s="5"/>
      <c r="G247" s="524"/>
      <c r="H247" s="5"/>
      <c r="I247" s="5"/>
      <c r="J247" s="419"/>
      <c r="K247" s="419"/>
      <c r="L247" s="419"/>
      <c r="M247" s="5"/>
      <c r="N247" s="5"/>
      <c r="O247" s="5"/>
      <c r="P247" s="5"/>
      <c r="Q247" s="5"/>
      <c r="R247" s="5"/>
      <c r="S247" s="5"/>
      <c r="T247" s="5"/>
    </row>
    <row r="248" spans="1:20" ht="15.75" customHeight="1">
      <c r="A248" s="5"/>
      <c r="B248" s="5"/>
      <c r="C248" s="5"/>
      <c r="D248" s="5"/>
      <c r="E248" s="5"/>
      <c r="F248" s="5"/>
      <c r="G248" s="524"/>
      <c r="H248" s="5"/>
      <c r="I248" s="5"/>
      <c r="J248" s="419"/>
      <c r="K248" s="419"/>
      <c r="L248" s="419"/>
      <c r="M248" s="5"/>
      <c r="N248" s="5"/>
      <c r="O248" s="5"/>
      <c r="P248" s="5"/>
      <c r="Q248" s="5"/>
      <c r="R248" s="5"/>
      <c r="S248" s="5"/>
      <c r="T248" s="5"/>
    </row>
    <row r="249" spans="1:20" ht="15.75" customHeight="1">
      <c r="A249" s="5"/>
      <c r="B249" s="5"/>
      <c r="C249" s="5"/>
      <c r="D249" s="5"/>
      <c r="E249" s="5"/>
      <c r="F249" s="5"/>
      <c r="G249" s="524"/>
      <c r="H249" s="5"/>
      <c r="I249" s="5"/>
      <c r="J249" s="419"/>
      <c r="K249" s="419"/>
      <c r="L249" s="419"/>
      <c r="M249" s="5"/>
      <c r="N249" s="5"/>
      <c r="O249" s="5"/>
      <c r="P249" s="5"/>
      <c r="Q249" s="5"/>
      <c r="R249" s="5"/>
      <c r="S249" s="5"/>
      <c r="T249" s="5"/>
    </row>
    <row r="250" spans="1:20" ht="15.75" customHeight="1">
      <c r="A250" s="5"/>
      <c r="B250" s="5"/>
      <c r="C250" s="5"/>
      <c r="D250" s="5"/>
      <c r="E250" s="5"/>
      <c r="F250" s="5"/>
      <c r="G250" s="524"/>
      <c r="H250" s="5"/>
      <c r="I250" s="5"/>
      <c r="J250" s="419"/>
      <c r="K250" s="419"/>
      <c r="L250" s="419"/>
      <c r="M250" s="5"/>
      <c r="N250" s="5"/>
      <c r="O250" s="5"/>
      <c r="P250" s="5"/>
      <c r="Q250" s="5"/>
      <c r="R250" s="5"/>
      <c r="S250" s="5"/>
      <c r="T250" s="5"/>
    </row>
    <row r="251" spans="1:20" ht="15.75" customHeight="1">
      <c r="A251" s="5"/>
      <c r="B251" s="5"/>
      <c r="C251" s="5"/>
      <c r="D251" s="5"/>
      <c r="E251" s="5"/>
      <c r="F251" s="5"/>
      <c r="G251" s="524"/>
      <c r="H251" s="5"/>
      <c r="I251" s="5"/>
      <c r="J251" s="419"/>
      <c r="K251" s="419"/>
      <c r="L251" s="419"/>
      <c r="M251" s="5"/>
      <c r="N251" s="5"/>
      <c r="O251" s="5"/>
      <c r="P251" s="5"/>
      <c r="Q251" s="5"/>
      <c r="R251" s="5"/>
      <c r="S251" s="5"/>
      <c r="T251" s="5"/>
    </row>
    <row r="252" spans="1:20" ht="15.75" customHeight="1">
      <c r="A252" s="5"/>
      <c r="B252" s="5"/>
      <c r="C252" s="5"/>
      <c r="D252" s="5"/>
      <c r="E252" s="5"/>
      <c r="F252" s="5"/>
      <c r="G252" s="524"/>
      <c r="H252" s="5"/>
      <c r="I252" s="5"/>
      <c r="J252" s="419"/>
      <c r="K252" s="419"/>
      <c r="L252" s="419"/>
      <c r="M252" s="5"/>
      <c r="N252" s="5"/>
      <c r="O252" s="5"/>
      <c r="P252" s="5"/>
      <c r="Q252" s="5"/>
      <c r="R252" s="5"/>
      <c r="S252" s="5"/>
      <c r="T252" s="5"/>
    </row>
    <row r="253" spans="1:20" ht="15.75" customHeight="1">
      <c r="A253" s="5"/>
      <c r="B253" s="5"/>
      <c r="C253" s="5"/>
      <c r="D253" s="5"/>
      <c r="E253" s="5"/>
      <c r="F253" s="5"/>
      <c r="G253" s="524"/>
      <c r="H253" s="5"/>
      <c r="I253" s="5"/>
      <c r="J253" s="419"/>
      <c r="K253" s="419"/>
      <c r="L253" s="419"/>
      <c r="M253" s="5"/>
      <c r="N253" s="5"/>
      <c r="O253" s="5"/>
      <c r="P253" s="5"/>
      <c r="Q253" s="5"/>
      <c r="R253" s="5"/>
      <c r="S253" s="5"/>
      <c r="T253" s="5"/>
    </row>
    <row r="254" spans="1:20" ht="15.75" customHeight="1">
      <c r="A254" s="5"/>
      <c r="B254" s="5"/>
      <c r="C254" s="5"/>
      <c r="D254" s="5"/>
      <c r="E254" s="5"/>
      <c r="F254" s="5"/>
      <c r="G254" s="524"/>
      <c r="H254" s="5"/>
      <c r="I254" s="5"/>
      <c r="J254" s="419"/>
      <c r="K254" s="419"/>
      <c r="L254" s="419"/>
      <c r="M254" s="5"/>
      <c r="N254" s="5"/>
      <c r="O254" s="5"/>
      <c r="P254" s="5"/>
      <c r="Q254" s="5"/>
      <c r="R254" s="5"/>
      <c r="S254" s="5"/>
      <c r="T254" s="5"/>
    </row>
    <row r="255" spans="1:20" ht="15.75" customHeight="1">
      <c r="A255" s="5"/>
      <c r="B255" s="5"/>
      <c r="C255" s="5"/>
      <c r="D255" s="5"/>
      <c r="E255" s="5"/>
      <c r="F255" s="5"/>
      <c r="G255" s="524"/>
      <c r="H255" s="5"/>
      <c r="I255" s="5"/>
      <c r="J255" s="419"/>
      <c r="K255" s="419"/>
      <c r="L255" s="419"/>
      <c r="M255" s="5"/>
      <c r="N255" s="5"/>
      <c r="O255" s="5"/>
      <c r="P255" s="5"/>
      <c r="Q255" s="5"/>
      <c r="R255" s="5"/>
      <c r="S255" s="5"/>
      <c r="T255" s="5"/>
    </row>
    <row r="256" spans="1:20" ht="15.75" customHeight="1">
      <c r="A256" s="5"/>
      <c r="B256" s="5"/>
      <c r="C256" s="5"/>
      <c r="D256" s="5"/>
      <c r="E256" s="5"/>
      <c r="F256" s="5"/>
      <c r="G256" s="524"/>
      <c r="H256" s="5"/>
      <c r="I256" s="5"/>
      <c r="J256" s="419"/>
      <c r="K256" s="419"/>
      <c r="L256" s="419"/>
      <c r="M256" s="5"/>
      <c r="N256" s="5"/>
      <c r="O256" s="5"/>
      <c r="P256" s="5"/>
      <c r="Q256" s="5"/>
      <c r="R256" s="5"/>
      <c r="S256" s="5"/>
      <c r="T256" s="5"/>
    </row>
    <row r="257" spans="1:20" ht="15.75" customHeight="1">
      <c r="A257" s="5"/>
      <c r="B257" s="5"/>
      <c r="C257" s="5"/>
      <c r="D257" s="5"/>
      <c r="E257" s="5"/>
      <c r="F257" s="5"/>
      <c r="G257" s="524"/>
      <c r="H257" s="5"/>
      <c r="I257" s="5"/>
      <c r="J257" s="419"/>
      <c r="K257" s="419"/>
      <c r="L257" s="419"/>
      <c r="M257" s="5"/>
      <c r="N257" s="5"/>
      <c r="O257" s="5"/>
      <c r="P257" s="5"/>
      <c r="Q257" s="5"/>
      <c r="R257" s="5"/>
      <c r="S257" s="5"/>
      <c r="T257" s="5"/>
    </row>
    <row r="258" spans="1:20" ht="15.75" customHeight="1">
      <c r="A258" s="5"/>
      <c r="B258" s="5"/>
      <c r="C258" s="5"/>
      <c r="D258" s="5"/>
      <c r="E258" s="5"/>
      <c r="F258" s="5"/>
      <c r="G258" s="524"/>
      <c r="H258" s="5"/>
      <c r="I258" s="5"/>
      <c r="J258" s="419"/>
      <c r="K258" s="419"/>
      <c r="L258" s="419"/>
      <c r="M258" s="5"/>
      <c r="N258" s="5"/>
      <c r="O258" s="5"/>
      <c r="P258" s="5"/>
      <c r="Q258" s="5"/>
      <c r="R258" s="5"/>
      <c r="S258" s="5"/>
      <c r="T258" s="5"/>
    </row>
    <row r="259" spans="1:20" ht="15.75" customHeight="1">
      <c r="A259" s="5"/>
      <c r="B259" s="5"/>
      <c r="C259" s="5"/>
      <c r="D259" s="5"/>
      <c r="E259" s="5"/>
      <c r="F259" s="5"/>
      <c r="G259" s="524"/>
      <c r="H259" s="5"/>
      <c r="I259" s="5"/>
      <c r="J259" s="419"/>
      <c r="K259" s="419"/>
      <c r="L259" s="419"/>
      <c r="M259" s="5"/>
      <c r="N259" s="5"/>
      <c r="O259" s="5"/>
      <c r="P259" s="5"/>
      <c r="Q259" s="5"/>
      <c r="R259" s="5"/>
      <c r="S259" s="5"/>
      <c r="T259" s="5"/>
    </row>
    <row r="260" spans="1:20" ht="15.75" customHeight="1">
      <c r="A260" s="5"/>
      <c r="B260" s="5"/>
      <c r="C260" s="5"/>
      <c r="D260" s="5"/>
      <c r="E260" s="5"/>
      <c r="F260" s="5"/>
      <c r="G260" s="524"/>
      <c r="H260" s="5"/>
      <c r="I260" s="5"/>
      <c r="J260" s="419"/>
      <c r="K260" s="419"/>
      <c r="L260" s="419"/>
      <c r="M260" s="5"/>
      <c r="N260" s="5"/>
      <c r="O260" s="5"/>
      <c r="P260" s="5"/>
      <c r="Q260" s="5"/>
      <c r="R260" s="5"/>
      <c r="S260" s="5"/>
      <c r="T260" s="5"/>
    </row>
    <row r="261" spans="1:20" ht="15.75" customHeight="1">
      <c r="A261" s="5"/>
      <c r="B261" s="5"/>
      <c r="C261" s="5"/>
      <c r="D261" s="5"/>
      <c r="E261" s="5"/>
      <c r="F261" s="5"/>
      <c r="G261" s="524"/>
      <c r="H261" s="5"/>
      <c r="I261" s="5"/>
      <c r="J261" s="419"/>
      <c r="K261" s="419"/>
      <c r="L261" s="419"/>
      <c r="M261" s="5"/>
      <c r="N261" s="5"/>
      <c r="O261" s="5"/>
      <c r="P261" s="5"/>
      <c r="Q261" s="5"/>
      <c r="R261" s="5"/>
      <c r="S261" s="5"/>
      <c r="T261" s="5"/>
    </row>
    <row r="262" spans="1:20" ht="15.75" customHeight="1">
      <c r="A262" s="5"/>
      <c r="B262" s="5"/>
      <c r="C262" s="5"/>
      <c r="D262" s="5"/>
      <c r="E262" s="5"/>
      <c r="F262" s="5"/>
      <c r="G262" s="524"/>
      <c r="H262" s="5"/>
      <c r="I262" s="5"/>
      <c r="J262" s="419"/>
      <c r="K262" s="419"/>
      <c r="L262" s="419"/>
      <c r="M262" s="5"/>
      <c r="N262" s="5"/>
      <c r="O262" s="5"/>
      <c r="P262" s="5"/>
      <c r="Q262" s="5"/>
      <c r="R262" s="5"/>
      <c r="S262" s="5"/>
      <c r="T262" s="5"/>
    </row>
    <row r="263" spans="1:20" ht="15.75" customHeight="1">
      <c r="A263" s="5"/>
      <c r="B263" s="5"/>
      <c r="C263" s="5"/>
      <c r="D263" s="5"/>
      <c r="E263" s="5"/>
      <c r="F263" s="5"/>
      <c r="G263" s="524"/>
      <c r="H263" s="5"/>
      <c r="I263" s="5"/>
      <c r="J263" s="419"/>
      <c r="K263" s="419"/>
      <c r="L263" s="419"/>
      <c r="M263" s="5"/>
      <c r="N263" s="5"/>
      <c r="O263" s="5"/>
      <c r="P263" s="5"/>
      <c r="Q263" s="5"/>
      <c r="R263" s="5"/>
      <c r="S263" s="5"/>
      <c r="T263" s="5"/>
    </row>
    <row r="264" spans="1:20" ht="15.75" customHeight="1">
      <c r="A264" s="5"/>
      <c r="B264" s="5"/>
      <c r="C264" s="5"/>
      <c r="D264" s="5"/>
      <c r="E264" s="5"/>
      <c r="F264" s="5"/>
      <c r="G264" s="524"/>
      <c r="H264" s="5"/>
      <c r="I264" s="5"/>
      <c r="J264" s="419"/>
      <c r="K264" s="419"/>
      <c r="L264" s="419"/>
      <c r="M264" s="5"/>
      <c r="N264" s="5"/>
      <c r="O264" s="5"/>
      <c r="P264" s="5"/>
      <c r="Q264" s="5"/>
      <c r="R264" s="5"/>
      <c r="S264" s="5"/>
      <c r="T264" s="5"/>
    </row>
    <row r="265" spans="1:20" ht="15.75" customHeight="1">
      <c r="A265" s="5"/>
      <c r="B265" s="5"/>
      <c r="C265" s="5"/>
      <c r="D265" s="5"/>
      <c r="E265" s="5"/>
      <c r="F265" s="5"/>
      <c r="G265" s="524"/>
      <c r="H265" s="5"/>
      <c r="I265" s="5"/>
      <c r="J265" s="419"/>
      <c r="K265" s="419"/>
      <c r="L265" s="419"/>
      <c r="M265" s="5"/>
      <c r="N265" s="5"/>
      <c r="O265" s="5"/>
      <c r="P265" s="5"/>
      <c r="Q265" s="5"/>
      <c r="R265" s="5"/>
      <c r="S265" s="5"/>
      <c r="T265" s="5"/>
    </row>
    <row r="266" spans="1:20" ht="15.75" customHeight="1">
      <c r="A266" s="5"/>
      <c r="B266" s="5"/>
      <c r="C266" s="5"/>
      <c r="D266" s="5"/>
      <c r="E266" s="5"/>
      <c r="F266" s="5"/>
      <c r="G266" s="524"/>
      <c r="H266" s="5"/>
      <c r="I266" s="5"/>
      <c r="J266" s="419"/>
      <c r="K266" s="419"/>
      <c r="L266" s="419"/>
      <c r="M266" s="5"/>
      <c r="N266" s="5"/>
      <c r="O266" s="5"/>
      <c r="P266" s="5"/>
      <c r="Q266" s="5"/>
      <c r="R266" s="5"/>
      <c r="S266" s="5"/>
      <c r="T266" s="5"/>
    </row>
    <row r="267" spans="1:20" ht="15.75" customHeight="1">
      <c r="A267" s="5"/>
      <c r="B267" s="5"/>
      <c r="C267" s="5"/>
      <c r="D267" s="5"/>
      <c r="E267" s="5"/>
      <c r="F267" s="5"/>
      <c r="G267" s="524"/>
      <c r="H267" s="5"/>
      <c r="I267" s="5"/>
      <c r="J267" s="419"/>
      <c r="K267" s="419"/>
      <c r="L267" s="419"/>
      <c r="M267" s="5"/>
      <c r="N267" s="5"/>
      <c r="O267" s="5"/>
      <c r="P267" s="5"/>
      <c r="Q267" s="5"/>
      <c r="R267" s="5"/>
      <c r="S267" s="5"/>
      <c r="T267" s="5"/>
    </row>
    <row r="268" spans="1:20" ht="15.75" customHeight="1">
      <c r="A268" s="5"/>
      <c r="B268" s="5"/>
      <c r="C268" s="5"/>
      <c r="D268" s="5"/>
      <c r="E268" s="5"/>
      <c r="F268" s="5"/>
      <c r="G268" s="524"/>
      <c r="H268" s="5"/>
      <c r="I268" s="5"/>
      <c r="J268" s="419"/>
      <c r="K268" s="419"/>
      <c r="L268" s="419"/>
      <c r="M268" s="5"/>
      <c r="N268" s="5"/>
      <c r="O268" s="5"/>
      <c r="P268" s="5"/>
      <c r="Q268" s="5"/>
      <c r="R268" s="5"/>
      <c r="S268" s="5"/>
      <c r="T268" s="5"/>
    </row>
    <row r="269" spans="1:20" ht="15.75" customHeight="1">
      <c r="A269" s="5"/>
      <c r="B269" s="5"/>
      <c r="C269" s="5"/>
      <c r="D269" s="5"/>
      <c r="E269" s="5"/>
      <c r="F269" s="5"/>
      <c r="G269" s="524"/>
      <c r="H269" s="5"/>
      <c r="I269" s="5"/>
      <c r="J269" s="419"/>
      <c r="K269" s="419"/>
      <c r="L269" s="419"/>
      <c r="M269" s="5"/>
      <c r="N269" s="5"/>
      <c r="O269" s="5"/>
      <c r="P269" s="5"/>
      <c r="Q269" s="5"/>
      <c r="R269" s="5"/>
      <c r="S269" s="5"/>
      <c r="T269" s="5"/>
    </row>
    <row r="270" spans="1:20" ht="15.75" customHeight="1">
      <c r="A270" s="5"/>
      <c r="B270" s="5"/>
      <c r="C270" s="5"/>
      <c r="D270" s="5"/>
      <c r="E270" s="5"/>
      <c r="F270" s="5"/>
      <c r="G270" s="524"/>
      <c r="H270" s="5"/>
      <c r="I270" s="5"/>
      <c r="J270" s="419"/>
      <c r="K270" s="419"/>
      <c r="L270" s="419"/>
      <c r="M270" s="5"/>
      <c r="N270" s="5"/>
      <c r="O270" s="5"/>
      <c r="P270" s="5"/>
      <c r="Q270" s="5"/>
      <c r="R270" s="5"/>
      <c r="S270" s="5"/>
      <c r="T270" s="5"/>
    </row>
    <row r="271" spans="1:20" ht="15.75" customHeight="1">
      <c r="A271" s="5"/>
      <c r="B271" s="5"/>
      <c r="C271" s="5"/>
      <c r="D271" s="5"/>
      <c r="E271" s="5"/>
      <c r="F271" s="5"/>
      <c r="G271" s="524"/>
      <c r="H271" s="5"/>
      <c r="I271" s="5"/>
      <c r="J271" s="419"/>
      <c r="K271" s="419"/>
      <c r="L271" s="419"/>
      <c r="M271" s="5"/>
      <c r="N271" s="5"/>
      <c r="O271" s="5"/>
      <c r="P271" s="5"/>
      <c r="Q271" s="5"/>
      <c r="R271" s="5"/>
      <c r="S271" s="5"/>
      <c r="T271" s="5"/>
    </row>
    <row r="272" spans="1:20" ht="15.75" customHeight="1">
      <c r="A272" s="5"/>
      <c r="B272" s="5"/>
      <c r="C272" s="5"/>
      <c r="D272" s="5"/>
      <c r="E272" s="5"/>
      <c r="F272" s="5"/>
      <c r="G272" s="524"/>
      <c r="H272" s="5"/>
      <c r="I272" s="5"/>
      <c r="J272" s="419"/>
      <c r="K272" s="419"/>
      <c r="L272" s="419"/>
      <c r="M272" s="5"/>
      <c r="N272" s="5"/>
      <c r="O272" s="5"/>
      <c r="P272" s="5"/>
      <c r="Q272" s="5"/>
      <c r="R272" s="5"/>
      <c r="S272" s="5"/>
      <c r="T272" s="5"/>
    </row>
    <row r="273" spans="1:20" ht="15.75" customHeight="1">
      <c r="A273" s="5"/>
      <c r="B273" s="5"/>
      <c r="C273" s="5"/>
      <c r="D273" s="5"/>
      <c r="E273" s="5"/>
      <c r="F273" s="5"/>
      <c r="G273" s="524"/>
      <c r="H273" s="5"/>
      <c r="I273" s="5"/>
      <c r="J273" s="419"/>
      <c r="K273" s="419"/>
      <c r="L273" s="419"/>
      <c r="M273" s="5"/>
      <c r="N273" s="5"/>
      <c r="O273" s="5"/>
      <c r="P273" s="5"/>
      <c r="Q273" s="5"/>
      <c r="R273" s="5"/>
      <c r="S273" s="5"/>
      <c r="T273" s="5"/>
    </row>
    <row r="274" spans="1:20" ht="15.75" customHeight="1">
      <c r="A274" s="5"/>
      <c r="B274" s="5"/>
      <c r="C274" s="5"/>
      <c r="D274" s="5"/>
      <c r="E274" s="5"/>
      <c r="F274" s="5"/>
      <c r="G274" s="524"/>
      <c r="H274" s="5"/>
      <c r="I274" s="5"/>
      <c r="J274" s="419"/>
      <c r="K274" s="419"/>
      <c r="L274" s="419"/>
      <c r="M274" s="5"/>
      <c r="N274" s="5"/>
      <c r="O274" s="5"/>
      <c r="P274" s="5"/>
      <c r="Q274" s="5"/>
      <c r="R274" s="5"/>
      <c r="S274" s="5"/>
      <c r="T274" s="5"/>
    </row>
    <row r="275" spans="1:20" ht="15.75" customHeight="1">
      <c r="A275" s="5"/>
      <c r="B275" s="5"/>
      <c r="C275" s="5"/>
      <c r="D275" s="5"/>
      <c r="E275" s="5"/>
      <c r="F275" s="5"/>
      <c r="G275" s="524"/>
      <c r="H275" s="5"/>
      <c r="I275" s="5"/>
      <c r="J275" s="419"/>
      <c r="K275" s="419"/>
      <c r="L275" s="419"/>
      <c r="M275" s="5"/>
      <c r="N275" s="5"/>
      <c r="O275" s="5"/>
      <c r="P275" s="5"/>
      <c r="Q275" s="5"/>
      <c r="R275" s="5"/>
      <c r="S275" s="5"/>
      <c r="T275" s="5"/>
    </row>
    <row r="276" spans="1:20" ht="15.75" customHeight="1">
      <c r="A276" s="107"/>
      <c r="B276" s="107"/>
      <c r="C276" s="107"/>
      <c r="D276" s="107"/>
      <c r="E276" s="107"/>
      <c r="F276" s="107"/>
      <c r="G276" s="525"/>
      <c r="H276" s="107"/>
      <c r="I276" s="107"/>
      <c r="J276" s="420"/>
      <c r="K276" s="420"/>
      <c r="L276" s="420"/>
      <c r="M276" s="421"/>
      <c r="N276" s="107"/>
      <c r="O276" s="107"/>
      <c r="P276" s="107"/>
      <c r="Q276" s="107"/>
      <c r="R276" s="107"/>
      <c r="S276" s="107"/>
      <c r="T276" s="107"/>
    </row>
    <row r="277" spans="1:20" ht="15.75" customHeight="1">
      <c r="A277" s="107"/>
      <c r="B277" s="107"/>
      <c r="C277" s="107"/>
      <c r="D277" s="107"/>
      <c r="E277" s="107"/>
      <c r="F277" s="107"/>
      <c r="G277" s="525"/>
      <c r="H277" s="107"/>
      <c r="I277" s="107"/>
      <c r="J277" s="420"/>
      <c r="K277" s="420"/>
      <c r="L277" s="420"/>
      <c r="M277" s="421"/>
      <c r="N277" s="107"/>
      <c r="O277" s="107"/>
      <c r="P277" s="107"/>
      <c r="Q277" s="107"/>
      <c r="R277" s="107"/>
      <c r="S277" s="107"/>
      <c r="T277" s="107"/>
    </row>
    <row r="278" spans="1:20" ht="15.75" customHeight="1">
      <c r="A278" s="107"/>
      <c r="B278" s="107"/>
      <c r="C278" s="107"/>
      <c r="D278" s="107"/>
      <c r="E278" s="107"/>
      <c r="F278" s="107"/>
      <c r="G278" s="525"/>
      <c r="H278" s="107"/>
      <c r="I278" s="107"/>
      <c r="J278" s="420"/>
      <c r="K278" s="420"/>
      <c r="L278" s="420"/>
      <c r="M278" s="421"/>
      <c r="N278" s="107"/>
      <c r="O278" s="107"/>
      <c r="P278" s="107"/>
      <c r="Q278" s="107"/>
      <c r="R278" s="107"/>
      <c r="S278" s="107"/>
      <c r="T278" s="107"/>
    </row>
    <row r="279" spans="1:20" ht="15.75" customHeight="1">
      <c r="A279" s="107"/>
      <c r="B279" s="107"/>
      <c r="C279" s="107"/>
      <c r="D279" s="107"/>
      <c r="E279" s="107"/>
      <c r="F279" s="107"/>
      <c r="G279" s="525"/>
      <c r="H279" s="107"/>
      <c r="I279" s="107"/>
      <c r="J279" s="420"/>
      <c r="K279" s="420"/>
      <c r="L279" s="420"/>
      <c r="M279" s="421"/>
      <c r="N279" s="107"/>
      <c r="O279" s="107"/>
      <c r="P279" s="107"/>
      <c r="Q279" s="107"/>
      <c r="R279" s="107"/>
      <c r="S279" s="107"/>
      <c r="T279" s="107"/>
    </row>
    <row r="280" spans="1:20" ht="15.75" customHeight="1">
      <c r="A280" s="107"/>
      <c r="B280" s="107"/>
      <c r="C280" s="107"/>
      <c r="D280" s="107"/>
      <c r="E280" s="107"/>
      <c r="F280" s="107"/>
      <c r="G280" s="525"/>
      <c r="H280" s="107"/>
      <c r="I280" s="107"/>
      <c r="J280" s="420"/>
      <c r="K280" s="420"/>
      <c r="L280" s="420"/>
      <c r="M280" s="421"/>
      <c r="N280" s="107"/>
      <c r="O280" s="107"/>
      <c r="P280" s="107"/>
      <c r="Q280" s="107"/>
      <c r="R280" s="107"/>
      <c r="S280" s="107"/>
      <c r="T280" s="107"/>
    </row>
    <row r="281" spans="1:20" ht="15.75" customHeight="1">
      <c r="A281" s="107"/>
      <c r="B281" s="107"/>
      <c r="C281" s="107"/>
      <c r="D281" s="107"/>
      <c r="E281" s="107"/>
      <c r="F281" s="107"/>
      <c r="G281" s="525"/>
      <c r="H281" s="107"/>
      <c r="I281" s="107"/>
      <c r="J281" s="420"/>
      <c r="K281" s="420"/>
      <c r="L281" s="420"/>
      <c r="M281" s="421"/>
      <c r="N281" s="107"/>
      <c r="O281" s="107"/>
      <c r="P281" s="107"/>
      <c r="Q281" s="107"/>
      <c r="R281" s="107"/>
      <c r="S281" s="107"/>
      <c r="T281" s="107"/>
    </row>
    <row r="282" spans="1:20" ht="15.75" customHeight="1">
      <c r="A282" s="107"/>
      <c r="B282" s="107"/>
      <c r="C282" s="107"/>
      <c r="D282" s="107"/>
      <c r="E282" s="107"/>
      <c r="F282" s="107"/>
      <c r="G282" s="525"/>
      <c r="H282" s="107"/>
      <c r="I282" s="107"/>
      <c r="J282" s="420"/>
      <c r="K282" s="420"/>
      <c r="L282" s="420"/>
      <c r="M282" s="421"/>
      <c r="N282" s="107"/>
      <c r="O282" s="107"/>
      <c r="P282" s="107"/>
      <c r="Q282" s="107"/>
      <c r="R282" s="107"/>
      <c r="S282" s="107"/>
      <c r="T282" s="107"/>
    </row>
    <row r="283" spans="1:20" ht="15.75" customHeight="1">
      <c r="A283" s="107"/>
      <c r="B283" s="107"/>
      <c r="C283" s="107"/>
      <c r="D283" s="107"/>
      <c r="E283" s="107"/>
      <c r="F283" s="107"/>
      <c r="G283" s="525"/>
      <c r="H283" s="107"/>
      <c r="I283" s="107"/>
      <c r="J283" s="420"/>
      <c r="K283" s="420"/>
      <c r="L283" s="420"/>
      <c r="M283" s="421"/>
      <c r="N283" s="107"/>
      <c r="O283" s="107"/>
      <c r="P283" s="107"/>
      <c r="Q283" s="107"/>
      <c r="R283" s="107"/>
      <c r="S283" s="107"/>
      <c r="T283" s="107"/>
    </row>
    <row r="284" spans="1:20" ht="15.75" customHeight="1">
      <c r="A284" s="107"/>
      <c r="B284" s="107"/>
      <c r="C284" s="107"/>
      <c r="D284" s="107"/>
      <c r="E284" s="107"/>
      <c r="F284" s="107"/>
      <c r="G284" s="525"/>
      <c r="H284" s="107"/>
      <c r="I284" s="107"/>
      <c r="J284" s="420"/>
      <c r="K284" s="420"/>
      <c r="L284" s="420"/>
      <c r="M284" s="421"/>
      <c r="N284" s="107"/>
      <c r="O284" s="107"/>
      <c r="P284" s="107"/>
      <c r="Q284" s="107"/>
      <c r="R284" s="107"/>
      <c r="S284" s="107"/>
      <c r="T284" s="107"/>
    </row>
    <row r="285" spans="1:20" ht="15.75" customHeight="1">
      <c r="A285" s="107"/>
      <c r="B285" s="107"/>
      <c r="C285" s="107"/>
      <c r="D285" s="107"/>
      <c r="E285" s="107"/>
      <c r="F285" s="107"/>
      <c r="G285" s="525"/>
      <c r="H285" s="107"/>
      <c r="I285" s="107"/>
      <c r="J285" s="420"/>
      <c r="K285" s="420"/>
      <c r="L285" s="420"/>
      <c r="M285" s="421"/>
      <c r="N285" s="107"/>
      <c r="O285" s="107"/>
      <c r="P285" s="107"/>
      <c r="Q285" s="107"/>
      <c r="R285" s="107"/>
      <c r="S285" s="107"/>
      <c r="T285" s="107"/>
    </row>
    <row r="286" spans="1:20" ht="15.75" customHeight="1">
      <c r="A286" s="107"/>
      <c r="B286" s="107"/>
      <c r="C286" s="107"/>
      <c r="D286" s="107"/>
      <c r="E286" s="107"/>
      <c r="F286" s="107"/>
      <c r="G286" s="525"/>
      <c r="H286" s="107"/>
      <c r="I286" s="107"/>
      <c r="J286" s="420"/>
      <c r="K286" s="420"/>
      <c r="L286" s="420"/>
      <c r="M286" s="421"/>
      <c r="N286" s="107"/>
      <c r="O286" s="107"/>
      <c r="P286" s="107"/>
      <c r="Q286" s="107"/>
      <c r="R286" s="107"/>
      <c r="S286" s="107"/>
      <c r="T286" s="107"/>
    </row>
    <row r="287" spans="1:20" ht="15.75" customHeight="1">
      <c r="A287" s="107"/>
      <c r="B287" s="107"/>
      <c r="C287" s="107"/>
      <c r="D287" s="107"/>
      <c r="E287" s="107"/>
      <c r="F287" s="107"/>
      <c r="G287" s="525"/>
      <c r="H287" s="107"/>
      <c r="I287" s="107"/>
      <c r="J287" s="420"/>
      <c r="K287" s="420"/>
      <c r="L287" s="420"/>
      <c r="M287" s="421"/>
      <c r="N287" s="107"/>
      <c r="O287" s="107"/>
      <c r="P287" s="107"/>
      <c r="Q287" s="107"/>
      <c r="R287" s="107"/>
      <c r="S287" s="107"/>
      <c r="T287" s="107"/>
    </row>
    <row r="288" spans="1:20" ht="15.75" customHeight="1">
      <c r="A288" s="107"/>
      <c r="B288" s="107"/>
      <c r="C288" s="107"/>
      <c r="D288" s="107"/>
      <c r="E288" s="107"/>
      <c r="F288" s="107"/>
      <c r="G288" s="525"/>
      <c r="H288" s="107"/>
      <c r="I288" s="107"/>
      <c r="J288" s="420"/>
      <c r="K288" s="420"/>
      <c r="L288" s="420"/>
      <c r="M288" s="421"/>
      <c r="N288" s="107"/>
      <c r="O288" s="107"/>
      <c r="P288" s="107"/>
      <c r="Q288" s="107"/>
      <c r="R288" s="107"/>
      <c r="S288" s="107"/>
      <c r="T288" s="107"/>
    </row>
    <row r="289" spans="1:20" ht="15.75" customHeight="1">
      <c r="A289" s="107"/>
      <c r="B289" s="107"/>
      <c r="C289" s="107"/>
      <c r="D289" s="107"/>
      <c r="E289" s="107"/>
      <c r="F289" s="107"/>
      <c r="G289" s="525"/>
      <c r="H289" s="107"/>
      <c r="I289" s="107"/>
      <c r="J289" s="420"/>
      <c r="K289" s="420"/>
      <c r="L289" s="420"/>
      <c r="M289" s="421"/>
      <c r="N289" s="107"/>
      <c r="O289" s="107"/>
      <c r="P289" s="107"/>
      <c r="Q289" s="107"/>
      <c r="R289" s="107"/>
      <c r="S289" s="107"/>
      <c r="T289" s="107"/>
    </row>
    <row r="290" spans="1:20" ht="15.75" customHeight="1">
      <c r="A290" s="107"/>
      <c r="B290" s="107"/>
      <c r="C290" s="107"/>
      <c r="D290" s="107"/>
      <c r="E290" s="107"/>
      <c r="F290" s="107"/>
      <c r="G290" s="525"/>
      <c r="H290" s="107"/>
      <c r="I290" s="107"/>
      <c r="J290" s="420"/>
      <c r="K290" s="420"/>
      <c r="L290" s="420"/>
      <c r="M290" s="421"/>
      <c r="N290" s="107"/>
      <c r="O290" s="107"/>
      <c r="P290" s="107"/>
      <c r="Q290" s="107"/>
      <c r="R290" s="107"/>
      <c r="S290" s="107"/>
      <c r="T290" s="107"/>
    </row>
    <row r="291" spans="1:20" ht="15.75" customHeight="1">
      <c r="A291" s="107"/>
      <c r="B291" s="107"/>
      <c r="C291" s="107"/>
      <c r="D291" s="107"/>
      <c r="E291" s="107"/>
      <c r="F291" s="107"/>
      <c r="G291" s="525"/>
      <c r="H291" s="107"/>
      <c r="I291" s="107"/>
      <c r="J291" s="420"/>
      <c r="K291" s="420"/>
      <c r="L291" s="420"/>
      <c r="M291" s="421"/>
      <c r="N291" s="107"/>
      <c r="O291" s="107"/>
      <c r="P291" s="107"/>
      <c r="Q291" s="107"/>
      <c r="R291" s="107"/>
      <c r="S291" s="107"/>
      <c r="T291" s="107"/>
    </row>
    <row r="292" spans="1:20" ht="15.75" customHeight="1">
      <c r="A292" s="107"/>
      <c r="B292" s="107"/>
      <c r="C292" s="107"/>
      <c r="D292" s="107"/>
      <c r="E292" s="107"/>
      <c r="F292" s="107"/>
      <c r="G292" s="525"/>
      <c r="H292" s="107"/>
      <c r="I292" s="107"/>
      <c r="J292" s="420"/>
      <c r="K292" s="420"/>
      <c r="L292" s="420"/>
      <c r="M292" s="421"/>
      <c r="N292" s="107"/>
      <c r="O292" s="107"/>
      <c r="P292" s="107"/>
      <c r="Q292" s="107"/>
      <c r="R292" s="107"/>
      <c r="S292" s="107"/>
      <c r="T292" s="107"/>
    </row>
    <row r="293" spans="1:20" ht="15.75" customHeight="1">
      <c r="A293" s="107"/>
      <c r="B293" s="107"/>
      <c r="C293" s="107"/>
      <c r="D293" s="107"/>
      <c r="E293" s="107"/>
      <c r="F293" s="107"/>
      <c r="G293" s="525"/>
      <c r="H293" s="107"/>
      <c r="I293" s="107"/>
      <c r="J293" s="420"/>
      <c r="K293" s="420"/>
      <c r="L293" s="420"/>
      <c r="M293" s="421"/>
      <c r="N293" s="107"/>
      <c r="O293" s="107"/>
      <c r="P293" s="107"/>
      <c r="Q293" s="107"/>
      <c r="R293" s="107"/>
      <c r="S293" s="107"/>
      <c r="T293" s="107"/>
    </row>
    <row r="294" spans="1:20" ht="15.75" customHeight="1">
      <c r="A294" s="107"/>
      <c r="B294" s="107"/>
      <c r="C294" s="107"/>
      <c r="D294" s="107"/>
      <c r="E294" s="107"/>
      <c r="F294" s="107"/>
      <c r="G294" s="525"/>
      <c r="H294" s="107"/>
      <c r="I294" s="107"/>
      <c r="J294" s="420"/>
      <c r="K294" s="420"/>
      <c r="L294" s="420"/>
      <c r="M294" s="421"/>
      <c r="N294" s="107"/>
      <c r="O294" s="107"/>
      <c r="P294" s="107"/>
      <c r="Q294" s="107"/>
      <c r="R294" s="107"/>
      <c r="S294" s="107"/>
      <c r="T294" s="107"/>
    </row>
    <row r="295" spans="1:20" ht="15.75" customHeight="1">
      <c r="A295" s="107"/>
      <c r="B295" s="107"/>
      <c r="C295" s="107"/>
      <c r="D295" s="107"/>
      <c r="E295" s="107"/>
      <c r="F295" s="107"/>
      <c r="G295" s="525"/>
      <c r="H295" s="107"/>
      <c r="I295" s="107"/>
      <c r="J295" s="420"/>
      <c r="K295" s="420"/>
      <c r="L295" s="420"/>
      <c r="M295" s="421"/>
      <c r="N295" s="107"/>
      <c r="O295" s="107"/>
      <c r="P295" s="107"/>
      <c r="Q295" s="107"/>
      <c r="R295" s="107"/>
      <c r="S295" s="107"/>
      <c r="T295" s="107"/>
    </row>
    <row r="296" spans="1:20" ht="15.75" customHeight="1">
      <c r="A296" s="107"/>
      <c r="B296" s="107"/>
      <c r="C296" s="107"/>
      <c r="D296" s="107"/>
      <c r="E296" s="107"/>
      <c r="F296" s="107"/>
      <c r="G296" s="525"/>
      <c r="H296" s="107"/>
      <c r="I296" s="107"/>
      <c r="J296" s="420"/>
      <c r="K296" s="420"/>
      <c r="L296" s="420"/>
      <c r="M296" s="421"/>
      <c r="N296" s="107"/>
      <c r="O296" s="107"/>
      <c r="P296" s="107"/>
      <c r="Q296" s="107"/>
      <c r="R296" s="107"/>
      <c r="S296" s="107"/>
      <c r="T296" s="107"/>
    </row>
    <row r="297" spans="1:20" ht="15.75" customHeight="1">
      <c r="A297" s="107"/>
      <c r="B297" s="107"/>
      <c r="C297" s="107"/>
      <c r="D297" s="107"/>
      <c r="E297" s="107"/>
      <c r="F297" s="107"/>
      <c r="G297" s="525"/>
      <c r="H297" s="107"/>
      <c r="I297" s="107"/>
      <c r="J297" s="420"/>
      <c r="K297" s="420"/>
      <c r="L297" s="420"/>
      <c r="M297" s="421"/>
      <c r="N297" s="107"/>
      <c r="O297" s="107"/>
      <c r="P297" s="107"/>
      <c r="Q297" s="107"/>
      <c r="R297" s="107"/>
      <c r="S297" s="107"/>
      <c r="T297" s="107"/>
    </row>
    <row r="298" spans="1:20" ht="15.75" customHeight="1">
      <c r="A298" s="107"/>
      <c r="B298" s="107"/>
      <c r="C298" s="107"/>
      <c r="D298" s="107"/>
      <c r="E298" s="107"/>
      <c r="F298" s="107"/>
      <c r="G298" s="525"/>
      <c r="H298" s="107"/>
      <c r="I298" s="107"/>
      <c r="J298" s="420"/>
      <c r="K298" s="420"/>
      <c r="L298" s="420"/>
      <c r="M298" s="421"/>
      <c r="N298" s="107"/>
      <c r="O298" s="107"/>
      <c r="P298" s="107"/>
      <c r="Q298" s="107"/>
      <c r="R298" s="107"/>
      <c r="S298" s="107"/>
      <c r="T298" s="107"/>
    </row>
    <row r="299" spans="1:20" ht="15.75" customHeight="1">
      <c r="A299" s="107"/>
      <c r="B299" s="107"/>
      <c r="C299" s="107"/>
      <c r="D299" s="107"/>
      <c r="E299" s="107"/>
      <c r="F299" s="107"/>
      <c r="G299" s="525"/>
      <c r="H299" s="107"/>
      <c r="I299" s="107"/>
      <c r="J299" s="420"/>
      <c r="K299" s="420"/>
      <c r="L299" s="420"/>
      <c r="M299" s="421"/>
      <c r="N299" s="107"/>
      <c r="O299" s="107"/>
      <c r="P299" s="107"/>
      <c r="Q299" s="107"/>
      <c r="R299" s="107"/>
      <c r="S299" s="107"/>
      <c r="T299" s="107"/>
    </row>
    <row r="300" spans="1:20" ht="15.75" customHeight="1">
      <c r="A300" s="107"/>
      <c r="B300" s="107"/>
      <c r="C300" s="107"/>
      <c r="D300" s="107"/>
      <c r="E300" s="107"/>
      <c r="F300" s="107"/>
      <c r="G300" s="525"/>
      <c r="H300" s="107"/>
      <c r="I300" s="107"/>
      <c r="J300" s="420"/>
      <c r="K300" s="420"/>
      <c r="L300" s="420"/>
      <c r="M300" s="421"/>
      <c r="N300" s="107"/>
      <c r="O300" s="107"/>
      <c r="P300" s="107"/>
      <c r="Q300" s="107"/>
      <c r="R300" s="107"/>
      <c r="S300" s="107"/>
      <c r="T300" s="107"/>
    </row>
    <row r="301" spans="1:20" ht="15.75" customHeight="1">
      <c r="A301" s="107"/>
      <c r="B301" s="107"/>
      <c r="C301" s="107"/>
      <c r="D301" s="107"/>
      <c r="E301" s="107"/>
      <c r="F301" s="107"/>
      <c r="G301" s="525"/>
      <c r="H301" s="107"/>
      <c r="I301" s="107"/>
      <c r="J301" s="420"/>
      <c r="K301" s="420"/>
      <c r="L301" s="420"/>
      <c r="M301" s="421"/>
      <c r="N301" s="107"/>
      <c r="O301" s="107"/>
      <c r="P301" s="107"/>
      <c r="Q301" s="107"/>
      <c r="R301" s="107"/>
      <c r="S301" s="107"/>
      <c r="T301" s="107"/>
    </row>
    <row r="302" spans="1:20" ht="15.75" customHeight="1">
      <c r="A302" s="107"/>
      <c r="B302" s="107"/>
      <c r="C302" s="107"/>
      <c r="D302" s="107"/>
      <c r="E302" s="107"/>
      <c r="F302" s="107"/>
      <c r="G302" s="525"/>
      <c r="H302" s="107"/>
      <c r="I302" s="107"/>
      <c r="J302" s="420"/>
      <c r="K302" s="420"/>
      <c r="L302" s="420"/>
      <c r="M302" s="421"/>
      <c r="N302" s="107"/>
      <c r="O302" s="107"/>
      <c r="P302" s="107"/>
      <c r="Q302" s="107"/>
      <c r="R302" s="107"/>
      <c r="S302" s="107"/>
      <c r="T302" s="107"/>
    </row>
    <row r="303" spans="1:20" ht="15.75" customHeight="1">
      <c r="A303" s="107"/>
      <c r="B303" s="107"/>
      <c r="C303" s="107"/>
      <c r="D303" s="107"/>
      <c r="E303" s="107"/>
      <c r="F303" s="107"/>
      <c r="G303" s="525"/>
      <c r="H303" s="107"/>
      <c r="I303" s="107"/>
      <c r="J303" s="420"/>
      <c r="K303" s="420"/>
      <c r="L303" s="420"/>
      <c r="M303" s="421"/>
      <c r="N303" s="107"/>
      <c r="O303" s="107"/>
      <c r="P303" s="107"/>
      <c r="Q303" s="107"/>
      <c r="R303" s="107"/>
      <c r="S303" s="107"/>
      <c r="T303" s="107"/>
    </row>
    <row r="304" spans="1:20" ht="15.75" customHeight="1">
      <c r="A304" s="107"/>
      <c r="B304" s="107"/>
      <c r="C304" s="107"/>
      <c r="D304" s="107"/>
      <c r="E304" s="107"/>
      <c r="F304" s="107"/>
      <c r="G304" s="525"/>
      <c r="H304" s="107"/>
      <c r="I304" s="107"/>
      <c r="J304" s="420"/>
      <c r="K304" s="420"/>
      <c r="L304" s="420"/>
      <c r="M304" s="421"/>
      <c r="N304" s="107"/>
      <c r="O304" s="107"/>
      <c r="P304" s="107"/>
      <c r="Q304" s="107"/>
      <c r="R304" s="107"/>
      <c r="S304" s="107"/>
      <c r="T304" s="107"/>
    </row>
    <row r="305" spans="1:20" ht="15.75" customHeight="1">
      <c r="A305" s="107"/>
      <c r="B305" s="107"/>
      <c r="C305" s="107"/>
      <c r="D305" s="107"/>
      <c r="E305" s="107"/>
      <c r="F305" s="107"/>
      <c r="G305" s="525"/>
      <c r="H305" s="107"/>
      <c r="I305" s="107"/>
      <c r="J305" s="420"/>
      <c r="K305" s="420"/>
      <c r="L305" s="420"/>
      <c r="M305" s="421"/>
      <c r="N305" s="107"/>
      <c r="O305" s="107"/>
      <c r="P305" s="107"/>
      <c r="Q305" s="107"/>
      <c r="R305" s="107"/>
      <c r="S305" s="107"/>
      <c r="T305" s="107"/>
    </row>
    <row r="306" spans="1:20" ht="15.75" customHeight="1">
      <c r="A306" s="107"/>
      <c r="B306" s="107"/>
      <c r="C306" s="107"/>
      <c r="D306" s="107"/>
      <c r="E306" s="107"/>
      <c r="F306" s="107"/>
      <c r="G306" s="525"/>
      <c r="H306" s="107"/>
      <c r="I306" s="107"/>
      <c r="J306" s="420"/>
      <c r="K306" s="420"/>
      <c r="L306" s="420"/>
      <c r="M306" s="421"/>
      <c r="N306" s="107"/>
      <c r="O306" s="107"/>
      <c r="P306" s="107"/>
      <c r="Q306" s="107"/>
      <c r="R306" s="107"/>
      <c r="S306" s="107"/>
      <c r="T306" s="107"/>
    </row>
    <row r="307" spans="1:20" ht="15.75" customHeight="1">
      <c r="A307" s="107"/>
      <c r="B307" s="107"/>
      <c r="C307" s="107"/>
      <c r="D307" s="107"/>
      <c r="E307" s="107"/>
      <c r="F307" s="107"/>
      <c r="G307" s="525"/>
      <c r="H307" s="107"/>
      <c r="I307" s="107"/>
      <c r="J307" s="420"/>
      <c r="K307" s="420"/>
      <c r="L307" s="420"/>
      <c r="M307" s="421"/>
      <c r="N307" s="107"/>
      <c r="O307" s="107"/>
      <c r="P307" s="107"/>
      <c r="Q307" s="107"/>
      <c r="R307" s="107"/>
      <c r="S307" s="107"/>
      <c r="T307" s="107"/>
    </row>
    <row r="308" spans="1:20" ht="15.75" customHeight="1">
      <c r="A308" s="107"/>
      <c r="B308" s="107"/>
      <c r="C308" s="107"/>
      <c r="D308" s="107"/>
      <c r="E308" s="107"/>
      <c r="F308" s="107"/>
      <c r="G308" s="525"/>
      <c r="H308" s="107"/>
      <c r="I308" s="107"/>
      <c r="J308" s="420"/>
      <c r="K308" s="420"/>
      <c r="L308" s="420"/>
      <c r="M308" s="421"/>
      <c r="N308" s="107"/>
      <c r="O308" s="107"/>
      <c r="P308" s="107"/>
      <c r="Q308" s="107"/>
      <c r="R308" s="107"/>
      <c r="S308" s="107"/>
      <c r="T308" s="107"/>
    </row>
    <row r="309" spans="1:20" ht="15.75" customHeight="1">
      <c r="A309" s="107"/>
      <c r="B309" s="107"/>
      <c r="C309" s="107"/>
      <c r="D309" s="107"/>
      <c r="E309" s="107"/>
      <c r="F309" s="107"/>
      <c r="G309" s="525"/>
      <c r="H309" s="107"/>
      <c r="I309" s="107"/>
      <c r="J309" s="420"/>
      <c r="K309" s="420"/>
      <c r="L309" s="420"/>
      <c r="M309" s="421"/>
      <c r="N309" s="107"/>
      <c r="O309" s="107"/>
      <c r="P309" s="107"/>
      <c r="Q309" s="107"/>
      <c r="R309" s="107"/>
      <c r="S309" s="107"/>
      <c r="T309" s="107"/>
    </row>
    <row r="310" spans="1:20" ht="15.75" customHeight="1">
      <c r="A310" s="107"/>
      <c r="B310" s="107"/>
      <c r="C310" s="107"/>
      <c r="D310" s="107"/>
      <c r="E310" s="107"/>
      <c r="F310" s="107"/>
      <c r="G310" s="525"/>
      <c r="H310" s="107"/>
      <c r="I310" s="107"/>
      <c r="J310" s="420"/>
      <c r="K310" s="420"/>
      <c r="L310" s="420"/>
      <c r="M310" s="421"/>
      <c r="N310" s="107"/>
      <c r="O310" s="107"/>
      <c r="P310" s="107"/>
      <c r="Q310" s="107"/>
      <c r="R310" s="107"/>
      <c r="S310" s="107"/>
      <c r="T310" s="107"/>
    </row>
    <row r="311" spans="1:20" ht="15.75" customHeight="1">
      <c r="A311" s="107"/>
      <c r="B311" s="107"/>
      <c r="C311" s="107"/>
      <c r="D311" s="107"/>
      <c r="E311" s="107"/>
      <c r="F311" s="107"/>
      <c r="G311" s="525"/>
      <c r="H311" s="107"/>
      <c r="I311" s="107"/>
      <c r="J311" s="420"/>
      <c r="K311" s="420"/>
      <c r="L311" s="420"/>
      <c r="M311" s="421"/>
      <c r="N311" s="107"/>
      <c r="O311" s="107"/>
      <c r="P311" s="107"/>
      <c r="Q311" s="107"/>
      <c r="R311" s="107"/>
      <c r="S311" s="107"/>
      <c r="T311" s="107"/>
    </row>
    <row r="312" spans="1:20" ht="15.75" customHeight="1">
      <c r="A312" s="107"/>
      <c r="B312" s="107"/>
      <c r="C312" s="107"/>
      <c r="D312" s="107"/>
      <c r="E312" s="107"/>
      <c r="F312" s="107"/>
      <c r="G312" s="525"/>
      <c r="H312" s="107"/>
      <c r="I312" s="107"/>
      <c r="J312" s="420"/>
      <c r="K312" s="420"/>
      <c r="L312" s="420"/>
      <c r="M312" s="421"/>
      <c r="N312" s="107"/>
      <c r="O312" s="107"/>
      <c r="P312" s="107"/>
      <c r="Q312" s="107"/>
      <c r="R312" s="107"/>
      <c r="S312" s="107"/>
      <c r="T312" s="107"/>
    </row>
    <row r="313" spans="1:20" ht="15.75" customHeight="1">
      <c r="A313" s="107"/>
      <c r="B313" s="107"/>
      <c r="C313" s="107"/>
      <c r="D313" s="107"/>
      <c r="E313" s="107"/>
      <c r="F313" s="107"/>
      <c r="G313" s="525"/>
      <c r="H313" s="107"/>
      <c r="I313" s="107"/>
      <c r="J313" s="420"/>
      <c r="K313" s="420"/>
      <c r="L313" s="420"/>
      <c r="M313" s="421"/>
      <c r="N313" s="107"/>
      <c r="O313" s="107"/>
      <c r="P313" s="107"/>
      <c r="Q313" s="107"/>
      <c r="R313" s="107"/>
      <c r="S313" s="107"/>
      <c r="T313" s="107"/>
    </row>
    <row r="314" spans="1:20" ht="15.75" customHeight="1">
      <c r="A314" s="107"/>
      <c r="B314" s="107"/>
      <c r="C314" s="107"/>
      <c r="D314" s="107"/>
      <c r="E314" s="107"/>
      <c r="F314" s="107"/>
      <c r="G314" s="525"/>
      <c r="H314" s="107"/>
      <c r="I314" s="107"/>
      <c r="J314" s="420"/>
      <c r="K314" s="420"/>
      <c r="L314" s="420"/>
      <c r="M314" s="421"/>
      <c r="N314" s="107"/>
      <c r="O314" s="107"/>
      <c r="P314" s="107"/>
      <c r="Q314" s="107"/>
      <c r="R314" s="107"/>
      <c r="S314" s="107"/>
      <c r="T314" s="107"/>
    </row>
    <row r="315" spans="1:20" ht="15.75" customHeight="1">
      <c r="A315" s="107"/>
      <c r="B315" s="107"/>
      <c r="C315" s="107"/>
      <c r="D315" s="107"/>
      <c r="E315" s="107"/>
      <c r="F315" s="107"/>
      <c r="G315" s="525"/>
      <c r="H315" s="107"/>
      <c r="I315" s="107"/>
      <c r="J315" s="420"/>
      <c r="K315" s="420"/>
      <c r="L315" s="420"/>
      <c r="M315" s="421"/>
      <c r="N315" s="107"/>
      <c r="O315" s="107"/>
      <c r="P315" s="107"/>
      <c r="Q315" s="107"/>
      <c r="R315" s="107"/>
      <c r="S315" s="107"/>
      <c r="T315" s="107"/>
    </row>
    <row r="316" spans="1:20" ht="15.75" customHeight="1">
      <c r="A316" s="107"/>
      <c r="B316" s="107"/>
      <c r="C316" s="107"/>
      <c r="D316" s="107"/>
      <c r="E316" s="107"/>
      <c r="F316" s="107"/>
      <c r="G316" s="525"/>
      <c r="H316" s="107"/>
      <c r="I316" s="107"/>
      <c r="J316" s="420"/>
      <c r="K316" s="420"/>
      <c r="L316" s="420"/>
      <c r="M316" s="421"/>
      <c r="N316" s="107"/>
      <c r="O316" s="107"/>
      <c r="P316" s="107"/>
      <c r="Q316" s="107"/>
      <c r="R316" s="107"/>
      <c r="S316" s="107"/>
      <c r="T316" s="107"/>
    </row>
    <row r="317" spans="1:20" ht="15.75" customHeight="1">
      <c r="A317" s="107"/>
      <c r="B317" s="107"/>
      <c r="C317" s="107"/>
      <c r="D317" s="107"/>
      <c r="E317" s="107"/>
      <c r="F317" s="107"/>
      <c r="G317" s="525"/>
      <c r="H317" s="107"/>
      <c r="I317" s="107"/>
      <c r="J317" s="420"/>
      <c r="K317" s="420"/>
      <c r="L317" s="420"/>
      <c r="M317" s="421"/>
      <c r="N317" s="107"/>
      <c r="O317" s="107"/>
      <c r="P317" s="107"/>
      <c r="Q317" s="107"/>
      <c r="R317" s="107"/>
      <c r="S317" s="107"/>
      <c r="T317" s="107"/>
    </row>
    <row r="318" spans="1:20" ht="15.75" customHeight="1">
      <c r="A318" s="107"/>
      <c r="B318" s="107"/>
      <c r="C318" s="107"/>
      <c r="D318" s="107"/>
      <c r="E318" s="107"/>
      <c r="F318" s="107"/>
      <c r="G318" s="525"/>
      <c r="H318" s="107"/>
      <c r="I318" s="107"/>
      <c r="J318" s="420"/>
      <c r="K318" s="420"/>
      <c r="L318" s="420"/>
      <c r="M318" s="421"/>
      <c r="N318" s="107"/>
      <c r="O318" s="107"/>
      <c r="P318" s="107"/>
      <c r="Q318" s="107"/>
      <c r="R318" s="107"/>
      <c r="S318" s="107"/>
      <c r="T318" s="107"/>
    </row>
    <row r="319" spans="1:20" ht="15.75" customHeight="1">
      <c r="A319" s="107"/>
      <c r="B319" s="107"/>
      <c r="C319" s="107"/>
      <c r="D319" s="107"/>
      <c r="E319" s="107"/>
      <c r="F319" s="107"/>
      <c r="G319" s="525"/>
      <c r="H319" s="107"/>
      <c r="I319" s="107"/>
      <c r="J319" s="420"/>
      <c r="K319" s="420"/>
      <c r="L319" s="420"/>
      <c r="M319" s="421"/>
      <c r="N319" s="107"/>
      <c r="O319" s="107"/>
      <c r="P319" s="107"/>
      <c r="Q319" s="107"/>
      <c r="R319" s="107"/>
      <c r="S319" s="107"/>
      <c r="T319" s="107"/>
    </row>
    <row r="320" spans="1:20" ht="15.75" customHeight="1">
      <c r="A320" s="107"/>
      <c r="B320" s="107"/>
      <c r="C320" s="107"/>
      <c r="D320" s="107"/>
      <c r="E320" s="107"/>
      <c r="F320" s="107"/>
      <c r="G320" s="525"/>
      <c r="H320" s="107"/>
      <c r="I320" s="107"/>
      <c r="J320" s="420"/>
      <c r="K320" s="420"/>
      <c r="L320" s="420"/>
      <c r="M320" s="421"/>
      <c r="N320" s="107"/>
      <c r="O320" s="107"/>
      <c r="P320" s="107"/>
      <c r="Q320" s="107"/>
      <c r="R320" s="107"/>
      <c r="S320" s="107"/>
      <c r="T320" s="107"/>
    </row>
    <row r="321" spans="1:20" ht="15.75" customHeight="1">
      <c r="A321" s="107"/>
      <c r="B321" s="107"/>
      <c r="C321" s="107"/>
      <c r="D321" s="107"/>
      <c r="E321" s="107"/>
      <c r="F321" s="107"/>
      <c r="G321" s="525"/>
      <c r="H321" s="107"/>
      <c r="I321" s="107"/>
      <c r="J321" s="420"/>
      <c r="K321" s="420"/>
      <c r="L321" s="420"/>
      <c r="M321" s="421"/>
      <c r="N321" s="107"/>
      <c r="O321" s="107"/>
      <c r="P321" s="107"/>
      <c r="Q321" s="107"/>
      <c r="R321" s="107"/>
      <c r="S321" s="107"/>
      <c r="T321" s="107"/>
    </row>
    <row r="322" spans="1:20" ht="15.75" customHeight="1">
      <c r="A322" s="107"/>
      <c r="B322" s="107"/>
      <c r="C322" s="107"/>
      <c r="D322" s="107"/>
      <c r="E322" s="107"/>
      <c r="F322" s="107"/>
      <c r="G322" s="525"/>
      <c r="H322" s="107"/>
      <c r="I322" s="107"/>
      <c r="J322" s="420"/>
      <c r="K322" s="420"/>
      <c r="L322" s="420"/>
      <c r="M322" s="421"/>
      <c r="N322" s="107"/>
      <c r="O322" s="107"/>
      <c r="P322" s="107"/>
      <c r="Q322" s="107"/>
      <c r="R322" s="107"/>
      <c r="S322" s="107"/>
      <c r="T322" s="107"/>
    </row>
    <row r="323" spans="1:20" ht="15.75" customHeight="1">
      <c r="A323" s="107"/>
      <c r="B323" s="107"/>
      <c r="C323" s="107"/>
      <c r="D323" s="107"/>
      <c r="E323" s="107"/>
      <c r="F323" s="107"/>
      <c r="G323" s="525"/>
      <c r="H323" s="107"/>
      <c r="I323" s="107"/>
      <c r="J323" s="420"/>
      <c r="K323" s="420"/>
      <c r="L323" s="420"/>
      <c r="M323" s="421"/>
      <c r="N323" s="107"/>
      <c r="O323" s="107"/>
      <c r="P323" s="107"/>
      <c r="Q323" s="107"/>
      <c r="R323" s="107"/>
      <c r="S323" s="107"/>
      <c r="T323" s="107"/>
    </row>
    <row r="324" spans="1:20" ht="15.75" customHeight="1">
      <c r="A324" s="107"/>
      <c r="B324" s="107"/>
      <c r="C324" s="107"/>
      <c r="D324" s="107"/>
      <c r="E324" s="107"/>
      <c r="F324" s="107"/>
      <c r="G324" s="525"/>
      <c r="H324" s="107"/>
      <c r="I324" s="107"/>
      <c r="J324" s="420"/>
      <c r="K324" s="420"/>
      <c r="L324" s="420"/>
      <c r="M324" s="421"/>
      <c r="N324" s="107"/>
      <c r="O324" s="107"/>
      <c r="P324" s="107"/>
      <c r="Q324" s="107"/>
      <c r="R324" s="107"/>
      <c r="S324" s="107"/>
      <c r="T324" s="107"/>
    </row>
    <row r="325" spans="1:20" ht="15.75" customHeight="1">
      <c r="A325" s="107"/>
      <c r="B325" s="107"/>
      <c r="C325" s="107"/>
      <c r="D325" s="107"/>
      <c r="E325" s="107"/>
      <c r="F325" s="107"/>
      <c r="G325" s="525"/>
      <c r="H325" s="107"/>
      <c r="I325" s="107"/>
      <c r="J325" s="420"/>
      <c r="K325" s="420"/>
      <c r="L325" s="420"/>
      <c r="M325" s="421"/>
      <c r="N325" s="107"/>
      <c r="O325" s="107"/>
      <c r="P325" s="107"/>
      <c r="Q325" s="107"/>
      <c r="R325" s="107"/>
      <c r="S325" s="107"/>
      <c r="T325" s="107"/>
    </row>
    <row r="326" spans="1:20" ht="15.75" customHeight="1">
      <c r="A326" s="107"/>
      <c r="B326" s="107"/>
      <c r="C326" s="107"/>
      <c r="D326" s="107"/>
      <c r="E326" s="107"/>
      <c r="F326" s="107"/>
      <c r="G326" s="525"/>
      <c r="H326" s="107"/>
      <c r="I326" s="107"/>
      <c r="J326" s="420"/>
      <c r="K326" s="420"/>
      <c r="L326" s="420"/>
      <c r="M326" s="421"/>
      <c r="N326" s="107"/>
      <c r="O326" s="107"/>
      <c r="P326" s="107"/>
      <c r="Q326" s="107"/>
      <c r="R326" s="107"/>
      <c r="S326" s="107"/>
      <c r="T326" s="107"/>
    </row>
    <row r="327" spans="1:20" ht="15.75" customHeight="1">
      <c r="A327" s="107"/>
      <c r="B327" s="107"/>
      <c r="C327" s="107"/>
      <c r="D327" s="107"/>
      <c r="E327" s="107"/>
      <c r="F327" s="107"/>
      <c r="G327" s="525"/>
      <c r="H327" s="107"/>
      <c r="I327" s="107"/>
      <c r="J327" s="420"/>
      <c r="K327" s="420"/>
      <c r="L327" s="420"/>
      <c r="M327" s="421"/>
      <c r="N327" s="107"/>
      <c r="O327" s="107"/>
      <c r="P327" s="107"/>
      <c r="Q327" s="107"/>
      <c r="R327" s="107"/>
      <c r="S327" s="107"/>
      <c r="T327" s="107"/>
    </row>
    <row r="328" spans="1:20" ht="15.75" customHeight="1">
      <c r="A328" s="107"/>
      <c r="B328" s="107"/>
      <c r="C328" s="107"/>
      <c r="D328" s="107"/>
      <c r="E328" s="107"/>
      <c r="F328" s="107"/>
      <c r="G328" s="525"/>
      <c r="H328" s="107"/>
      <c r="I328" s="107"/>
      <c r="J328" s="420"/>
      <c r="K328" s="420"/>
      <c r="L328" s="420"/>
      <c r="M328" s="421"/>
      <c r="N328" s="107"/>
      <c r="O328" s="107"/>
      <c r="P328" s="107"/>
      <c r="Q328" s="107"/>
      <c r="R328" s="107"/>
      <c r="S328" s="107"/>
      <c r="T328" s="107"/>
    </row>
    <row r="329" spans="1:20" ht="15.75" customHeight="1">
      <c r="A329" s="107"/>
      <c r="B329" s="107"/>
      <c r="C329" s="107"/>
      <c r="D329" s="107"/>
      <c r="E329" s="107"/>
      <c r="F329" s="107"/>
      <c r="G329" s="525"/>
      <c r="H329" s="107"/>
      <c r="I329" s="107"/>
      <c r="J329" s="420"/>
      <c r="K329" s="420"/>
      <c r="L329" s="420"/>
      <c r="M329" s="421"/>
      <c r="N329" s="107"/>
      <c r="O329" s="107"/>
      <c r="P329" s="107"/>
      <c r="Q329" s="107"/>
      <c r="R329" s="107"/>
      <c r="S329" s="107"/>
      <c r="T329" s="107"/>
    </row>
    <row r="330" spans="1:20" ht="15.75" customHeight="1">
      <c r="A330" s="107"/>
      <c r="B330" s="107"/>
      <c r="C330" s="107"/>
      <c r="D330" s="107"/>
      <c r="E330" s="107"/>
      <c r="F330" s="107"/>
      <c r="G330" s="525"/>
      <c r="H330" s="107"/>
      <c r="I330" s="107"/>
      <c r="J330" s="420"/>
      <c r="K330" s="420"/>
      <c r="L330" s="420"/>
      <c r="M330" s="421"/>
      <c r="N330" s="107"/>
      <c r="O330" s="107"/>
      <c r="P330" s="107"/>
      <c r="Q330" s="107"/>
      <c r="R330" s="107"/>
      <c r="S330" s="107"/>
      <c r="T330" s="107"/>
    </row>
    <row r="331" spans="1:20" ht="15.75" customHeight="1">
      <c r="A331" s="107"/>
      <c r="B331" s="107"/>
      <c r="C331" s="107"/>
      <c r="D331" s="107"/>
      <c r="E331" s="107"/>
      <c r="F331" s="107"/>
      <c r="G331" s="525"/>
      <c r="H331" s="107"/>
      <c r="I331" s="107"/>
      <c r="J331" s="420"/>
      <c r="K331" s="420"/>
      <c r="L331" s="420"/>
      <c r="M331" s="421"/>
      <c r="N331" s="107"/>
      <c r="O331" s="107"/>
      <c r="P331" s="107"/>
      <c r="Q331" s="107"/>
      <c r="R331" s="107"/>
      <c r="S331" s="107"/>
      <c r="T331" s="107"/>
    </row>
    <row r="332" spans="1:20" ht="15.75" customHeight="1">
      <c r="A332" s="107"/>
      <c r="B332" s="107"/>
      <c r="C332" s="107"/>
      <c r="D332" s="107"/>
      <c r="E332" s="107"/>
      <c r="F332" s="107"/>
      <c r="G332" s="525"/>
      <c r="H332" s="107"/>
      <c r="I332" s="107"/>
      <c r="J332" s="420"/>
      <c r="K332" s="420"/>
      <c r="L332" s="420"/>
      <c r="M332" s="421"/>
      <c r="N332" s="107"/>
      <c r="O332" s="107"/>
      <c r="P332" s="107"/>
      <c r="Q332" s="107"/>
      <c r="R332" s="107"/>
      <c r="S332" s="107"/>
      <c r="T332" s="107"/>
    </row>
    <row r="333" spans="1:20" ht="15.75" customHeight="1">
      <c r="A333" s="107"/>
      <c r="B333" s="107"/>
      <c r="C333" s="107"/>
      <c r="D333" s="107"/>
      <c r="E333" s="107"/>
      <c r="F333" s="107"/>
      <c r="G333" s="525"/>
      <c r="H333" s="107"/>
      <c r="I333" s="107"/>
      <c r="J333" s="420"/>
      <c r="K333" s="420"/>
      <c r="L333" s="420"/>
      <c r="M333" s="421"/>
      <c r="N333" s="107"/>
      <c r="O333" s="107"/>
      <c r="P333" s="107"/>
      <c r="Q333" s="107"/>
      <c r="R333" s="107"/>
      <c r="S333" s="107"/>
      <c r="T333" s="107"/>
    </row>
    <row r="334" spans="1:20" ht="15.75" customHeight="1">
      <c r="A334" s="107"/>
      <c r="B334" s="107"/>
      <c r="C334" s="107"/>
      <c r="D334" s="107"/>
      <c r="E334" s="107"/>
      <c r="F334" s="107"/>
      <c r="G334" s="525"/>
      <c r="H334" s="107"/>
      <c r="I334" s="107"/>
      <c r="J334" s="420"/>
      <c r="K334" s="420"/>
      <c r="L334" s="420"/>
      <c r="M334" s="421"/>
      <c r="N334" s="107"/>
      <c r="O334" s="107"/>
      <c r="P334" s="107"/>
      <c r="Q334" s="107"/>
      <c r="R334" s="107"/>
      <c r="S334" s="107"/>
      <c r="T334" s="107"/>
    </row>
    <row r="335" spans="1:20" ht="15.75" customHeight="1">
      <c r="A335" s="107"/>
      <c r="B335" s="107"/>
      <c r="C335" s="107"/>
      <c r="D335" s="107"/>
      <c r="E335" s="107"/>
      <c r="F335" s="107"/>
      <c r="G335" s="525"/>
      <c r="H335" s="107"/>
      <c r="I335" s="107"/>
      <c r="J335" s="420"/>
      <c r="K335" s="420"/>
      <c r="L335" s="420"/>
      <c r="M335" s="421"/>
      <c r="N335" s="107"/>
      <c r="O335" s="107"/>
      <c r="P335" s="107"/>
      <c r="Q335" s="107"/>
      <c r="R335" s="107"/>
      <c r="S335" s="107"/>
      <c r="T335" s="107"/>
    </row>
    <row r="336" spans="1:20" ht="15.75" customHeight="1">
      <c r="A336" s="107"/>
      <c r="B336" s="107"/>
      <c r="C336" s="107"/>
      <c r="D336" s="107"/>
      <c r="E336" s="107"/>
      <c r="F336" s="107"/>
      <c r="G336" s="525"/>
      <c r="H336" s="107"/>
      <c r="I336" s="107"/>
      <c r="J336" s="420"/>
      <c r="K336" s="420"/>
      <c r="L336" s="420"/>
      <c r="M336" s="421"/>
      <c r="N336" s="107"/>
      <c r="O336" s="107"/>
      <c r="P336" s="107"/>
      <c r="Q336" s="107"/>
      <c r="R336" s="107"/>
      <c r="S336" s="107"/>
      <c r="T336" s="107"/>
    </row>
    <row r="337" spans="1:20" ht="15.75" customHeight="1">
      <c r="A337" s="107"/>
      <c r="B337" s="107"/>
      <c r="C337" s="107"/>
      <c r="D337" s="107"/>
      <c r="E337" s="107"/>
      <c r="F337" s="107"/>
      <c r="G337" s="525"/>
      <c r="H337" s="107"/>
      <c r="I337" s="107"/>
      <c r="J337" s="420"/>
      <c r="K337" s="420"/>
      <c r="L337" s="420"/>
      <c r="M337" s="421"/>
      <c r="N337" s="107"/>
      <c r="O337" s="107"/>
      <c r="P337" s="107"/>
      <c r="Q337" s="107"/>
      <c r="R337" s="107"/>
      <c r="S337" s="107"/>
      <c r="T337" s="107"/>
    </row>
    <row r="338" spans="1:20" ht="15.75" customHeight="1">
      <c r="A338" s="107"/>
      <c r="B338" s="107"/>
      <c r="C338" s="107"/>
      <c r="D338" s="107"/>
      <c r="E338" s="107"/>
      <c r="F338" s="107"/>
      <c r="G338" s="525"/>
      <c r="H338" s="107"/>
      <c r="I338" s="107"/>
      <c r="J338" s="420"/>
      <c r="K338" s="420"/>
      <c r="L338" s="420"/>
      <c r="M338" s="421"/>
      <c r="N338" s="107"/>
      <c r="O338" s="107"/>
      <c r="P338" s="107"/>
      <c r="Q338" s="107"/>
      <c r="R338" s="107"/>
      <c r="S338" s="107"/>
      <c r="T338" s="107"/>
    </row>
    <row r="339" spans="1:20" ht="15.75" customHeight="1">
      <c r="A339" s="107"/>
      <c r="B339" s="107"/>
      <c r="C339" s="107"/>
      <c r="D339" s="107"/>
      <c r="E339" s="107"/>
      <c r="F339" s="107"/>
      <c r="G339" s="525"/>
      <c r="H339" s="107"/>
      <c r="I339" s="107"/>
      <c r="J339" s="420"/>
      <c r="K339" s="420"/>
      <c r="L339" s="420"/>
      <c r="M339" s="421"/>
      <c r="N339" s="107"/>
      <c r="O339" s="107"/>
      <c r="P339" s="107"/>
      <c r="Q339" s="107"/>
      <c r="R339" s="107"/>
      <c r="S339" s="107"/>
      <c r="T339" s="107"/>
    </row>
    <row r="340" spans="1:20" ht="15.75" customHeight="1">
      <c r="A340" s="107"/>
      <c r="B340" s="107"/>
      <c r="C340" s="107"/>
      <c r="D340" s="107"/>
      <c r="E340" s="107"/>
      <c r="F340" s="107"/>
      <c r="G340" s="525"/>
      <c r="H340" s="107"/>
      <c r="I340" s="107"/>
      <c r="J340" s="420"/>
      <c r="K340" s="420"/>
      <c r="L340" s="420"/>
      <c r="M340" s="421"/>
      <c r="N340" s="107"/>
      <c r="O340" s="107"/>
      <c r="P340" s="107"/>
      <c r="Q340" s="107"/>
      <c r="R340" s="107"/>
      <c r="S340" s="107"/>
      <c r="T340" s="107"/>
    </row>
    <row r="341" spans="1:20" ht="15.75" customHeight="1">
      <c r="A341" s="107"/>
      <c r="B341" s="107"/>
      <c r="C341" s="107"/>
      <c r="D341" s="107"/>
      <c r="E341" s="107"/>
      <c r="F341" s="107"/>
      <c r="G341" s="525"/>
      <c r="H341" s="107"/>
      <c r="I341" s="107"/>
      <c r="J341" s="420"/>
      <c r="K341" s="420"/>
      <c r="L341" s="420"/>
      <c r="M341" s="421"/>
      <c r="N341" s="107"/>
      <c r="O341" s="107"/>
      <c r="P341" s="107"/>
      <c r="Q341" s="107"/>
      <c r="R341" s="107"/>
      <c r="S341" s="107"/>
      <c r="T341" s="107"/>
    </row>
    <row r="342" spans="1:20" ht="15.75" customHeight="1">
      <c r="A342" s="107"/>
      <c r="B342" s="107"/>
      <c r="C342" s="107"/>
      <c r="D342" s="107"/>
      <c r="E342" s="107"/>
      <c r="F342" s="107"/>
      <c r="G342" s="525"/>
      <c r="H342" s="107"/>
      <c r="I342" s="107"/>
      <c r="J342" s="420"/>
      <c r="K342" s="420"/>
      <c r="L342" s="420"/>
      <c r="M342" s="421"/>
      <c r="N342" s="107"/>
      <c r="O342" s="107"/>
      <c r="P342" s="107"/>
      <c r="Q342" s="107"/>
      <c r="R342" s="107"/>
      <c r="S342" s="107"/>
      <c r="T342" s="107"/>
    </row>
    <row r="343" spans="1:20" ht="15.75" customHeight="1">
      <c r="A343" s="107"/>
      <c r="B343" s="107"/>
      <c r="C343" s="107"/>
      <c r="D343" s="107"/>
      <c r="E343" s="107"/>
      <c r="F343" s="107"/>
      <c r="G343" s="525"/>
      <c r="H343" s="107"/>
      <c r="I343" s="107"/>
      <c r="J343" s="420"/>
      <c r="K343" s="420"/>
      <c r="L343" s="420"/>
      <c r="M343" s="421"/>
      <c r="N343" s="107"/>
      <c r="O343" s="107"/>
      <c r="P343" s="107"/>
      <c r="Q343" s="107"/>
      <c r="R343" s="107"/>
      <c r="S343" s="107"/>
      <c r="T343" s="107"/>
    </row>
    <row r="344" spans="1:20" ht="15.75" customHeight="1">
      <c r="A344" s="107"/>
      <c r="B344" s="107"/>
      <c r="C344" s="107"/>
      <c r="D344" s="107"/>
      <c r="E344" s="107"/>
      <c r="F344" s="107"/>
      <c r="G344" s="525"/>
      <c r="H344" s="107"/>
      <c r="I344" s="107"/>
      <c r="J344" s="420"/>
      <c r="K344" s="420"/>
      <c r="L344" s="420"/>
      <c r="M344" s="421"/>
      <c r="N344" s="107"/>
      <c r="O344" s="107"/>
      <c r="P344" s="107"/>
      <c r="Q344" s="107"/>
      <c r="R344" s="107"/>
      <c r="S344" s="107"/>
      <c r="T344" s="107"/>
    </row>
    <row r="345" spans="1:20" ht="15.75" customHeight="1">
      <c r="A345" s="107"/>
      <c r="B345" s="107"/>
      <c r="C345" s="107"/>
      <c r="D345" s="107"/>
      <c r="E345" s="107"/>
      <c r="F345" s="107"/>
      <c r="G345" s="525"/>
      <c r="H345" s="107"/>
      <c r="I345" s="107"/>
      <c r="J345" s="420"/>
      <c r="K345" s="420"/>
      <c r="L345" s="420"/>
      <c r="M345" s="421"/>
      <c r="N345" s="107"/>
      <c r="O345" s="107"/>
      <c r="P345" s="107"/>
      <c r="Q345" s="107"/>
      <c r="R345" s="107"/>
      <c r="S345" s="107"/>
      <c r="T345" s="107"/>
    </row>
    <row r="346" spans="1:20" ht="15.75" customHeight="1">
      <c r="A346" s="107"/>
      <c r="B346" s="107"/>
      <c r="C346" s="107"/>
      <c r="D346" s="107"/>
      <c r="E346" s="107"/>
      <c r="F346" s="107"/>
      <c r="G346" s="525"/>
      <c r="H346" s="107"/>
      <c r="I346" s="107"/>
      <c r="J346" s="420"/>
      <c r="K346" s="420"/>
      <c r="L346" s="420"/>
      <c r="M346" s="421"/>
      <c r="N346" s="107"/>
      <c r="O346" s="107"/>
      <c r="P346" s="107"/>
      <c r="Q346" s="107"/>
      <c r="R346" s="107"/>
      <c r="S346" s="107"/>
      <c r="T346" s="107"/>
    </row>
    <row r="347" spans="1:20" ht="15.75" customHeight="1">
      <c r="A347" s="107"/>
      <c r="B347" s="107"/>
      <c r="C347" s="107"/>
      <c r="D347" s="107"/>
      <c r="E347" s="107"/>
      <c r="F347" s="107"/>
      <c r="G347" s="525"/>
      <c r="H347" s="107"/>
      <c r="I347" s="107"/>
      <c r="J347" s="420"/>
      <c r="K347" s="420"/>
      <c r="L347" s="420"/>
      <c r="M347" s="421"/>
      <c r="N347" s="107"/>
      <c r="O347" s="107"/>
      <c r="P347" s="107"/>
      <c r="Q347" s="107"/>
      <c r="R347" s="107"/>
      <c r="S347" s="107"/>
      <c r="T347" s="107"/>
    </row>
    <row r="348" spans="1:20" ht="15.75" customHeight="1">
      <c r="A348" s="107"/>
      <c r="B348" s="107"/>
      <c r="C348" s="107"/>
      <c r="D348" s="107"/>
      <c r="E348" s="107"/>
      <c r="F348" s="107"/>
      <c r="G348" s="525"/>
      <c r="H348" s="107"/>
      <c r="I348" s="107"/>
      <c r="J348" s="420"/>
      <c r="K348" s="420"/>
      <c r="L348" s="420"/>
      <c r="M348" s="421"/>
      <c r="N348" s="107"/>
      <c r="O348" s="107"/>
      <c r="P348" s="107"/>
      <c r="Q348" s="107"/>
      <c r="R348" s="107"/>
      <c r="S348" s="107"/>
      <c r="T348" s="107"/>
    </row>
    <row r="349" spans="1:20" ht="15.75" customHeight="1">
      <c r="A349" s="107"/>
      <c r="B349" s="107"/>
      <c r="C349" s="107"/>
      <c r="D349" s="107"/>
      <c r="E349" s="107"/>
      <c r="F349" s="107"/>
      <c r="G349" s="525"/>
      <c r="H349" s="107"/>
      <c r="I349" s="107"/>
      <c r="J349" s="420"/>
      <c r="K349" s="420"/>
      <c r="L349" s="420"/>
      <c r="M349" s="421"/>
      <c r="N349" s="107"/>
      <c r="O349" s="107"/>
      <c r="P349" s="107"/>
      <c r="Q349" s="107"/>
      <c r="R349" s="107"/>
      <c r="S349" s="107"/>
      <c r="T349" s="107"/>
    </row>
    <row r="350" spans="1:20" ht="15.75" customHeight="1">
      <c r="A350" s="107"/>
      <c r="B350" s="107"/>
      <c r="C350" s="107"/>
      <c r="D350" s="107"/>
      <c r="E350" s="107"/>
      <c r="F350" s="107"/>
      <c r="G350" s="525"/>
      <c r="H350" s="107"/>
      <c r="I350" s="107"/>
      <c r="J350" s="420"/>
      <c r="K350" s="420"/>
      <c r="L350" s="420"/>
      <c r="M350" s="421"/>
      <c r="N350" s="107"/>
      <c r="O350" s="107"/>
      <c r="P350" s="107"/>
      <c r="Q350" s="107"/>
      <c r="R350" s="107"/>
      <c r="S350" s="107"/>
      <c r="T350" s="107"/>
    </row>
    <row r="351" spans="1:20" ht="15.75" customHeight="1">
      <c r="A351" s="107"/>
      <c r="B351" s="107"/>
      <c r="C351" s="107"/>
      <c r="D351" s="107"/>
      <c r="E351" s="107"/>
      <c r="F351" s="107"/>
      <c r="G351" s="525"/>
      <c r="H351" s="107"/>
      <c r="I351" s="107"/>
      <c r="J351" s="420"/>
      <c r="K351" s="420"/>
      <c r="L351" s="420"/>
      <c r="M351" s="421"/>
      <c r="N351" s="107"/>
      <c r="O351" s="107"/>
      <c r="P351" s="107"/>
      <c r="Q351" s="107"/>
      <c r="R351" s="107"/>
      <c r="S351" s="107"/>
      <c r="T351" s="107"/>
    </row>
    <row r="352" spans="1:20" ht="15.75" customHeight="1">
      <c r="A352" s="107"/>
      <c r="B352" s="107"/>
      <c r="C352" s="107"/>
      <c r="D352" s="107"/>
      <c r="E352" s="107"/>
      <c r="F352" s="107"/>
      <c r="G352" s="525"/>
      <c r="H352" s="107"/>
      <c r="I352" s="107"/>
      <c r="J352" s="420"/>
      <c r="K352" s="420"/>
      <c r="L352" s="420"/>
      <c r="M352" s="421"/>
      <c r="N352" s="107"/>
      <c r="O352" s="107"/>
      <c r="P352" s="107"/>
      <c r="Q352" s="107"/>
      <c r="R352" s="107"/>
      <c r="S352" s="107"/>
      <c r="T352" s="107"/>
    </row>
    <row r="353" spans="1:20" ht="15.75" customHeight="1">
      <c r="A353" s="107"/>
      <c r="B353" s="107"/>
      <c r="C353" s="107"/>
      <c r="D353" s="107"/>
      <c r="E353" s="107"/>
      <c r="F353" s="107"/>
      <c r="G353" s="525"/>
      <c r="H353" s="107"/>
      <c r="I353" s="107"/>
      <c r="J353" s="420"/>
      <c r="K353" s="420"/>
      <c r="L353" s="420"/>
      <c r="M353" s="421"/>
      <c r="N353" s="107"/>
      <c r="O353" s="107"/>
      <c r="P353" s="107"/>
      <c r="Q353" s="107"/>
      <c r="R353" s="107"/>
      <c r="S353" s="107"/>
      <c r="T353" s="107"/>
    </row>
    <row r="354" spans="1:20" ht="15.75" customHeight="1">
      <c r="A354" s="107"/>
      <c r="B354" s="107"/>
      <c r="C354" s="107"/>
      <c r="D354" s="107"/>
      <c r="E354" s="107"/>
      <c r="F354" s="107"/>
      <c r="G354" s="525"/>
      <c r="H354" s="107"/>
      <c r="I354" s="107"/>
      <c r="J354" s="420"/>
      <c r="K354" s="420"/>
      <c r="L354" s="420"/>
      <c r="M354" s="421"/>
      <c r="N354" s="107"/>
      <c r="O354" s="107"/>
      <c r="P354" s="107"/>
      <c r="Q354" s="107"/>
      <c r="R354" s="107"/>
      <c r="S354" s="107"/>
      <c r="T354" s="107"/>
    </row>
    <row r="355" spans="1:20" ht="15.75" customHeight="1">
      <c r="A355" s="107"/>
      <c r="B355" s="107"/>
      <c r="C355" s="107"/>
      <c r="D355" s="107"/>
      <c r="E355" s="107"/>
      <c r="F355" s="107"/>
      <c r="G355" s="525"/>
      <c r="H355" s="107"/>
      <c r="I355" s="107"/>
      <c r="J355" s="420"/>
      <c r="K355" s="420"/>
      <c r="L355" s="420"/>
      <c r="M355" s="421"/>
      <c r="N355" s="107"/>
      <c r="O355" s="107"/>
      <c r="P355" s="107"/>
      <c r="Q355" s="107"/>
      <c r="R355" s="107"/>
      <c r="S355" s="107"/>
      <c r="T355" s="107"/>
    </row>
    <row r="356" spans="1:20" ht="15.75" customHeight="1">
      <c r="A356" s="107"/>
      <c r="B356" s="107"/>
      <c r="C356" s="107"/>
      <c r="D356" s="107"/>
      <c r="E356" s="107"/>
      <c r="F356" s="107"/>
      <c r="G356" s="525"/>
      <c r="H356" s="107"/>
      <c r="I356" s="107"/>
      <c r="J356" s="420"/>
      <c r="K356" s="420"/>
      <c r="L356" s="420"/>
      <c r="M356" s="421"/>
      <c r="N356" s="107"/>
      <c r="O356" s="107"/>
      <c r="P356" s="107"/>
      <c r="Q356" s="107"/>
      <c r="R356" s="107"/>
      <c r="S356" s="107"/>
      <c r="T356" s="107"/>
    </row>
    <row r="357" spans="1:20" ht="15.75" customHeight="1">
      <c r="A357" s="107"/>
      <c r="B357" s="107"/>
      <c r="C357" s="107"/>
      <c r="D357" s="107"/>
      <c r="E357" s="107"/>
      <c r="F357" s="107"/>
      <c r="G357" s="525"/>
      <c r="H357" s="107"/>
      <c r="I357" s="107"/>
      <c r="J357" s="420"/>
      <c r="K357" s="420"/>
      <c r="L357" s="420"/>
      <c r="M357" s="421"/>
      <c r="N357" s="107"/>
      <c r="O357" s="107"/>
      <c r="P357" s="107"/>
      <c r="Q357" s="107"/>
      <c r="R357" s="107"/>
      <c r="S357" s="107"/>
      <c r="T357" s="107"/>
    </row>
    <row r="358" spans="1:20" ht="15.75" customHeight="1">
      <c r="A358" s="107"/>
      <c r="B358" s="107"/>
      <c r="C358" s="107"/>
      <c r="D358" s="107"/>
      <c r="E358" s="107"/>
      <c r="F358" s="107"/>
      <c r="G358" s="525"/>
      <c r="H358" s="107"/>
      <c r="I358" s="107"/>
      <c r="J358" s="420"/>
      <c r="K358" s="420"/>
      <c r="L358" s="420"/>
      <c r="M358" s="421"/>
      <c r="N358" s="107"/>
      <c r="O358" s="107"/>
      <c r="P358" s="107"/>
      <c r="Q358" s="107"/>
      <c r="R358" s="107"/>
      <c r="S358" s="107"/>
      <c r="T358" s="107"/>
    </row>
    <row r="359" spans="1:20" ht="15.75" customHeight="1">
      <c r="A359" s="107"/>
      <c r="B359" s="107"/>
      <c r="C359" s="107"/>
      <c r="D359" s="107"/>
      <c r="E359" s="107"/>
      <c r="F359" s="107"/>
      <c r="G359" s="525"/>
      <c r="H359" s="107"/>
      <c r="I359" s="107"/>
      <c r="J359" s="420"/>
      <c r="K359" s="420"/>
      <c r="L359" s="420"/>
      <c r="M359" s="421"/>
      <c r="N359" s="107"/>
      <c r="O359" s="107"/>
      <c r="P359" s="107"/>
      <c r="Q359" s="107"/>
      <c r="R359" s="107"/>
      <c r="S359" s="107"/>
      <c r="T359" s="107"/>
    </row>
    <row r="360" spans="1:20" ht="15.75" customHeight="1">
      <c r="A360" s="107"/>
      <c r="B360" s="107"/>
      <c r="C360" s="107"/>
      <c r="D360" s="107"/>
      <c r="E360" s="107"/>
      <c r="F360" s="107"/>
      <c r="G360" s="525"/>
      <c r="H360" s="107"/>
      <c r="I360" s="107"/>
      <c r="J360" s="420"/>
      <c r="K360" s="420"/>
      <c r="L360" s="420"/>
      <c r="M360" s="421"/>
      <c r="N360" s="107"/>
      <c r="O360" s="107"/>
      <c r="P360" s="107"/>
      <c r="Q360" s="107"/>
      <c r="R360" s="107"/>
      <c r="S360" s="107"/>
      <c r="T360" s="107"/>
    </row>
    <row r="361" spans="1:20" ht="15.75" customHeight="1">
      <c r="A361" s="107"/>
      <c r="B361" s="107"/>
      <c r="C361" s="107"/>
      <c r="D361" s="107"/>
      <c r="E361" s="107"/>
      <c r="F361" s="107"/>
      <c r="G361" s="525"/>
      <c r="H361" s="107"/>
      <c r="I361" s="107"/>
      <c r="J361" s="420"/>
      <c r="K361" s="420"/>
      <c r="L361" s="420"/>
      <c r="M361" s="421"/>
      <c r="N361" s="107"/>
      <c r="O361" s="107"/>
      <c r="P361" s="107"/>
      <c r="Q361" s="107"/>
      <c r="R361" s="107"/>
      <c r="S361" s="107"/>
      <c r="T361" s="107"/>
    </row>
    <row r="362" spans="1:20" ht="15.75" customHeight="1">
      <c r="A362" s="107"/>
      <c r="B362" s="107"/>
      <c r="C362" s="107"/>
      <c r="D362" s="107"/>
      <c r="E362" s="107"/>
      <c r="F362" s="107"/>
      <c r="G362" s="525"/>
      <c r="H362" s="107"/>
      <c r="I362" s="107"/>
      <c r="J362" s="420"/>
      <c r="K362" s="420"/>
      <c r="L362" s="420"/>
      <c r="M362" s="421"/>
      <c r="N362" s="107"/>
      <c r="O362" s="107"/>
      <c r="P362" s="107"/>
      <c r="Q362" s="107"/>
      <c r="R362" s="107"/>
      <c r="S362" s="107"/>
      <c r="T362" s="107"/>
    </row>
    <row r="363" spans="1:20" ht="15.75" customHeight="1">
      <c r="A363" s="107"/>
      <c r="B363" s="107"/>
      <c r="C363" s="107"/>
      <c r="D363" s="107"/>
      <c r="E363" s="107"/>
      <c r="F363" s="107"/>
      <c r="G363" s="525"/>
      <c r="H363" s="107"/>
      <c r="I363" s="107"/>
      <c r="J363" s="420"/>
      <c r="K363" s="420"/>
      <c r="L363" s="420"/>
      <c r="M363" s="421"/>
      <c r="N363" s="107"/>
      <c r="O363" s="107"/>
      <c r="P363" s="107"/>
      <c r="Q363" s="107"/>
      <c r="R363" s="107"/>
      <c r="S363" s="107"/>
      <c r="T363" s="107"/>
    </row>
    <row r="364" spans="1:20" ht="15.75" customHeight="1">
      <c r="A364" s="107"/>
      <c r="B364" s="107"/>
      <c r="C364" s="107"/>
      <c r="D364" s="107"/>
      <c r="E364" s="107"/>
      <c r="F364" s="107"/>
      <c r="G364" s="525"/>
      <c r="H364" s="107"/>
      <c r="I364" s="107"/>
      <c r="J364" s="420"/>
      <c r="K364" s="420"/>
      <c r="L364" s="420"/>
      <c r="M364" s="421"/>
      <c r="N364" s="107"/>
      <c r="O364" s="107"/>
      <c r="P364" s="107"/>
      <c r="Q364" s="107"/>
      <c r="R364" s="107"/>
      <c r="S364" s="107"/>
      <c r="T364" s="107"/>
    </row>
    <row r="365" spans="1:20" ht="15.75" customHeight="1">
      <c r="A365" s="107"/>
      <c r="B365" s="107"/>
      <c r="C365" s="107"/>
      <c r="D365" s="107"/>
      <c r="E365" s="107"/>
      <c r="F365" s="107"/>
      <c r="G365" s="525"/>
      <c r="H365" s="107"/>
      <c r="I365" s="107"/>
      <c r="J365" s="420"/>
      <c r="K365" s="420"/>
      <c r="L365" s="420"/>
      <c r="M365" s="421"/>
      <c r="N365" s="107"/>
      <c r="O365" s="107"/>
      <c r="P365" s="107"/>
      <c r="Q365" s="107"/>
      <c r="R365" s="107"/>
      <c r="S365" s="107"/>
      <c r="T365" s="107"/>
    </row>
    <row r="366" spans="1:20" ht="15.75" customHeight="1">
      <c r="A366" s="107"/>
      <c r="B366" s="107"/>
      <c r="C366" s="107"/>
      <c r="D366" s="107"/>
      <c r="E366" s="107"/>
      <c r="F366" s="107"/>
      <c r="G366" s="525"/>
      <c r="H366" s="107"/>
      <c r="I366" s="107"/>
      <c r="J366" s="420"/>
      <c r="K366" s="420"/>
      <c r="L366" s="420"/>
      <c r="M366" s="421"/>
      <c r="N366" s="107"/>
      <c r="O366" s="107"/>
      <c r="P366" s="107"/>
      <c r="Q366" s="107"/>
      <c r="R366" s="107"/>
      <c r="S366" s="107"/>
      <c r="T366" s="107"/>
    </row>
    <row r="367" spans="1:20" ht="15.75" customHeight="1">
      <c r="A367" s="107"/>
      <c r="B367" s="107"/>
      <c r="C367" s="107"/>
      <c r="D367" s="107"/>
      <c r="E367" s="107"/>
      <c r="F367" s="107"/>
      <c r="G367" s="525"/>
      <c r="H367" s="107"/>
      <c r="I367" s="107"/>
      <c r="J367" s="420"/>
      <c r="K367" s="420"/>
      <c r="L367" s="420"/>
      <c r="M367" s="421"/>
      <c r="N367" s="107"/>
      <c r="O367" s="107"/>
      <c r="P367" s="107"/>
      <c r="Q367" s="107"/>
      <c r="R367" s="107"/>
      <c r="S367" s="107"/>
      <c r="T367" s="107"/>
    </row>
    <row r="368" spans="1:20" ht="15.75" customHeight="1">
      <c r="A368" s="107"/>
      <c r="B368" s="107"/>
      <c r="C368" s="107"/>
      <c r="D368" s="107"/>
      <c r="E368" s="107"/>
      <c r="F368" s="107"/>
      <c r="G368" s="525"/>
      <c r="H368" s="107"/>
      <c r="I368" s="107"/>
      <c r="J368" s="420"/>
      <c r="K368" s="420"/>
      <c r="L368" s="420"/>
      <c r="M368" s="421"/>
      <c r="N368" s="107"/>
      <c r="O368" s="107"/>
      <c r="P368" s="107"/>
      <c r="Q368" s="107"/>
      <c r="R368" s="107"/>
      <c r="S368" s="107"/>
      <c r="T368" s="107"/>
    </row>
    <row r="369" spans="1:20" ht="15.75" customHeight="1">
      <c r="A369" s="107"/>
      <c r="B369" s="107"/>
      <c r="C369" s="107"/>
      <c r="D369" s="107"/>
      <c r="E369" s="107"/>
      <c r="F369" s="107"/>
      <c r="G369" s="525"/>
      <c r="H369" s="107"/>
      <c r="I369" s="107"/>
      <c r="J369" s="420"/>
      <c r="K369" s="420"/>
      <c r="L369" s="420"/>
      <c r="M369" s="421"/>
      <c r="N369" s="107"/>
      <c r="O369" s="107"/>
      <c r="P369" s="107"/>
      <c r="Q369" s="107"/>
      <c r="R369" s="107"/>
      <c r="S369" s="107"/>
      <c r="T369" s="107"/>
    </row>
    <row r="370" spans="1:20" ht="15.75" customHeight="1">
      <c r="A370" s="107"/>
      <c r="B370" s="107"/>
      <c r="C370" s="107"/>
      <c r="D370" s="107"/>
      <c r="E370" s="107"/>
      <c r="F370" s="107"/>
      <c r="G370" s="525"/>
      <c r="H370" s="107"/>
      <c r="I370" s="107"/>
      <c r="J370" s="420"/>
      <c r="K370" s="420"/>
      <c r="L370" s="420"/>
      <c r="M370" s="421"/>
      <c r="N370" s="107"/>
      <c r="O370" s="107"/>
      <c r="P370" s="107"/>
      <c r="Q370" s="107"/>
      <c r="R370" s="107"/>
      <c r="S370" s="107"/>
      <c r="T370" s="107"/>
    </row>
    <row r="371" spans="1:20" ht="15.75" customHeight="1">
      <c r="A371" s="107"/>
      <c r="B371" s="107"/>
      <c r="C371" s="107"/>
      <c r="D371" s="107"/>
      <c r="E371" s="107"/>
      <c r="F371" s="107"/>
      <c r="G371" s="525"/>
      <c r="H371" s="107"/>
      <c r="I371" s="107"/>
      <c r="J371" s="420"/>
      <c r="K371" s="420"/>
      <c r="L371" s="420"/>
      <c r="M371" s="421"/>
      <c r="N371" s="107"/>
      <c r="O371" s="107"/>
      <c r="P371" s="107"/>
      <c r="Q371" s="107"/>
      <c r="R371" s="107"/>
      <c r="S371" s="107"/>
      <c r="T371" s="107"/>
    </row>
    <row r="372" spans="1:20" ht="15.75" customHeight="1">
      <c r="A372" s="107"/>
      <c r="B372" s="107"/>
      <c r="C372" s="107"/>
      <c r="D372" s="107"/>
      <c r="E372" s="107"/>
      <c r="F372" s="107"/>
      <c r="G372" s="525"/>
      <c r="H372" s="107"/>
      <c r="I372" s="107"/>
      <c r="J372" s="420"/>
      <c r="K372" s="420"/>
      <c r="L372" s="420"/>
      <c r="M372" s="421"/>
      <c r="N372" s="107"/>
      <c r="O372" s="107"/>
      <c r="P372" s="107"/>
      <c r="Q372" s="107"/>
      <c r="R372" s="107"/>
      <c r="S372" s="107"/>
      <c r="T372" s="107"/>
    </row>
    <row r="373" spans="1:20" ht="15.75" customHeight="1">
      <c r="A373" s="107"/>
      <c r="B373" s="107"/>
      <c r="C373" s="107"/>
      <c r="D373" s="107"/>
      <c r="E373" s="107"/>
      <c r="F373" s="107"/>
      <c r="G373" s="525"/>
      <c r="H373" s="107"/>
      <c r="I373" s="107"/>
      <c r="J373" s="420"/>
      <c r="K373" s="420"/>
      <c r="L373" s="420"/>
      <c r="M373" s="421"/>
      <c r="N373" s="107"/>
      <c r="O373" s="107"/>
      <c r="P373" s="107"/>
      <c r="Q373" s="107"/>
      <c r="R373" s="107"/>
      <c r="S373" s="107"/>
      <c r="T373" s="107"/>
    </row>
    <row r="374" spans="1:20" ht="15.75" customHeight="1">
      <c r="A374" s="107"/>
      <c r="B374" s="107"/>
      <c r="C374" s="107"/>
      <c r="D374" s="107"/>
      <c r="E374" s="107"/>
      <c r="F374" s="107"/>
      <c r="G374" s="525"/>
      <c r="H374" s="107"/>
      <c r="I374" s="107"/>
      <c r="J374" s="420"/>
      <c r="K374" s="420"/>
      <c r="L374" s="420"/>
      <c r="M374" s="421"/>
      <c r="N374" s="107"/>
      <c r="O374" s="107"/>
      <c r="P374" s="107"/>
      <c r="Q374" s="107"/>
      <c r="R374" s="107"/>
      <c r="S374" s="107"/>
      <c r="T374" s="107"/>
    </row>
    <row r="375" spans="1:20" ht="15.75" customHeight="1">
      <c r="A375" s="107"/>
      <c r="B375" s="107"/>
      <c r="C375" s="107"/>
      <c r="D375" s="107"/>
      <c r="E375" s="107"/>
      <c r="F375" s="107"/>
      <c r="G375" s="525"/>
      <c r="H375" s="107"/>
      <c r="I375" s="107"/>
      <c r="J375" s="420"/>
      <c r="K375" s="420"/>
      <c r="L375" s="420"/>
      <c r="M375" s="421"/>
      <c r="N375" s="107"/>
      <c r="O375" s="107"/>
      <c r="P375" s="107"/>
      <c r="Q375" s="107"/>
      <c r="R375" s="107"/>
      <c r="S375" s="107"/>
      <c r="T375" s="107"/>
    </row>
    <row r="376" spans="1:20" ht="15.75" customHeight="1">
      <c r="A376" s="107"/>
      <c r="B376" s="107"/>
      <c r="C376" s="107"/>
      <c r="D376" s="107"/>
      <c r="E376" s="107"/>
      <c r="F376" s="107"/>
      <c r="G376" s="525"/>
      <c r="H376" s="107"/>
      <c r="I376" s="107"/>
      <c r="J376" s="420"/>
      <c r="K376" s="420"/>
      <c r="L376" s="420"/>
      <c r="M376" s="421"/>
      <c r="N376" s="107"/>
      <c r="O376" s="107"/>
      <c r="P376" s="107"/>
      <c r="Q376" s="107"/>
      <c r="R376" s="107"/>
      <c r="S376" s="107"/>
      <c r="T376" s="107"/>
    </row>
    <row r="377" spans="1:20" ht="15.75" customHeight="1">
      <c r="A377" s="107"/>
      <c r="B377" s="107"/>
      <c r="C377" s="107"/>
      <c r="D377" s="107"/>
      <c r="E377" s="107"/>
      <c r="F377" s="107"/>
      <c r="G377" s="525"/>
      <c r="H377" s="107"/>
      <c r="I377" s="107"/>
      <c r="J377" s="420"/>
      <c r="K377" s="420"/>
      <c r="L377" s="420"/>
      <c r="M377" s="421"/>
      <c r="N377" s="107"/>
      <c r="O377" s="107"/>
      <c r="P377" s="107"/>
      <c r="Q377" s="107"/>
      <c r="R377" s="107"/>
      <c r="S377" s="107"/>
      <c r="T377" s="107"/>
    </row>
    <row r="378" spans="1:20" ht="15.75" customHeight="1">
      <c r="A378" s="107"/>
      <c r="B378" s="107"/>
      <c r="C378" s="107"/>
      <c r="D378" s="107"/>
      <c r="E378" s="107"/>
      <c r="F378" s="107"/>
      <c r="G378" s="525"/>
      <c r="H378" s="107"/>
      <c r="I378" s="107"/>
      <c r="J378" s="420"/>
      <c r="K378" s="420"/>
      <c r="L378" s="420"/>
      <c r="M378" s="421"/>
      <c r="N378" s="107"/>
      <c r="O378" s="107"/>
      <c r="P378" s="107"/>
      <c r="Q378" s="107"/>
      <c r="R378" s="107"/>
      <c r="S378" s="107"/>
      <c r="T378" s="107"/>
    </row>
    <row r="379" spans="1:20" ht="15.75" customHeight="1">
      <c r="A379" s="107"/>
      <c r="B379" s="107"/>
      <c r="C379" s="107"/>
      <c r="D379" s="107"/>
      <c r="E379" s="107"/>
      <c r="F379" s="107"/>
      <c r="G379" s="525"/>
      <c r="H379" s="107"/>
      <c r="I379" s="107"/>
      <c r="J379" s="420"/>
      <c r="K379" s="420"/>
      <c r="L379" s="420"/>
      <c r="M379" s="421"/>
      <c r="N379" s="107"/>
      <c r="O379" s="107"/>
      <c r="P379" s="107"/>
      <c r="Q379" s="107"/>
      <c r="R379" s="107"/>
      <c r="S379" s="107"/>
      <c r="T379" s="107"/>
    </row>
    <row r="380" spans="1:20" ht="15.75" customHeight="1">
      <c r="A380" s="107"/>
      <c r="B380" s="107"/>
      <c r="C380" s="107"/>
      <c r="D380" s="107"/>
      <c r="E380" s="107"/>
      <c r="F380" s="107"/>
      <c r="G380" s="525"/>
      <c r="H380" s="107"/>
      <c r="I380" s="107"/>
      <c r="J380" s="420"/>
      <c r="K380" s="420"/>
      <c r="L380" s="420"/>
      <c r="M380" s="421"/>
      <c r="N380" s="107"/>
      <c r="O380" s="107"/>
      <c r="P380" s="107"/>
      <c r="Q380" s="107"/>
      <c r="R380" s="107"/>
      <c r="S380" s="107"/>
      <c r="T380" s="107"/>
    </row>
    <row r="381" spans="1:20" ht="15.75" customHeight="1">
      <c r="A381" s="107"/>
      <c r="B381" s="107"/>
      <c r="C381" s="107"/>
      <c r="D381" s="107"/>
      <c r="E381" s="107"/>
      <c r="F381" s="107"/>
      <c r="G381" s="525"/>
      <c r="H381" s="107"/>
      <c r="I381" s="107"/>
      <c r="J381" s="420"/>
      <c r="K381" s="420"/>
      <c r="L381" s="420"/>
      <c r="M381" s="421"/>
      <c r="N381" s="107"/>
      <c r="O381" s="107"/>
      <c r="P381" s="107"/>
      <c r="Q381" s="107"/>
      <c r="R381" s="107"/>
      <c r="S381" s="107"/>
      <c r="T381" s="107"/>
    </row>
    <row r="382" spans="1:20" ht="15.75" customHeight="1">
      <c r="A382" s="107"/>
      <c r="B382" s="107"/>
      <c r="C382" s="107"/>
      <c r="D382" s="107"/>
      <c r="E382" s="107"/>
      <c r="F382" s="107"/>
      <c r="G382" s="525"/>
      <c r="H382" s="107"/>
      <c r="I382" s="107"/>
      <c r="J382" s="420"/>
      <c r="K382" s="420"/>
      <c r="L382" s="420"/>
      <c r="M382" s="421"/>
      <c r="N382" s="107"/>
      <c r="O382" s="107"/>
      <c r="P382" s="107"/>
      <c r="Q382" s="107"/>
      <c r="R382" s="107"/>
      <c r="S382" s="107"/>
      <c r="T382" s="107"/>
    </row>
    <row r="383" spans="1:20" ht="15.75" customHeight="1">
      <c r="A383" s="107"/>
      <c r="B383" s="107"/>
      <c r="C383" s="107"/>
      <c r="D383" s="107"/>
      <c r="E383" s="107"/>
      <c r="F383" s="107"/>
      <c r="G383" s="525"/>
      <c r="H383" s="107"/>
      <c r="I383" s="107"/>
      <c r="J383" s="420"/>
      <c r="K383" s="420"/>
      <c r="L383" s="420"/>
      <c r="M383" s="421"/>
      <c r="N383" s="107"/>
      <c r="O383" s="107"/>
      <c r="P383" s="107"/>
      <c r="Q383" s="107"/>
      <c r="R383" s="107"/>
      <c r="S383" s="107"/>
      <c r="T383" s="107"/>
    </row>
    <row r="384" spans="1:20" ht="15.75" customHeight="1">
      <c r="A384" s="107"/>
      <c r="B384" s="107"/>
      <c r="C384" s="107"/>
      <c r="D384" s="107"/>
      <c r="E384" s="107"/>
      <c r="F384" s="107"/>
      <c r="G384" s="525"/>
      <c r="H384" s="107"/>
      <c r="I384" s="107"/>
      <c r="J384" s="420"/>
      <c r="K384" s="420"/>
      <c r="L384" s="420"/>
      <c r="M384" s="421"/>
      <c r="N384" s="107"/>
      <c r="O384" s="107"/>
      <c r="P384" s="107"/>
      <c r="Q384" s="107"/>
      <c r="R384" s="107"/>
      <c r="S384" s="107"/>
      <c r="T384" s="107"/>
    </row>
    <row r="385" spans="1:20" ht="15.75" customHeight="1">
      <c r="A385" s="107"/>
      <c r="B385" s="107"/>
      <c r="C385" s="107"/>
      <c r="D385" s="107"/>
      <c r="E385" s="107"/>
      <c r="F385" s="107"/>
      <c r="G385" s="525"/>
      <c r="H385" s="107"/>
      <c r="I385" s="107"/>
      <c r="J385" s="420"/>
      <c r="K385" s="420"/>
      <c r="L385" s="420"/>
      <c r="M385" s="421"/>
      <c r="N385" s="107"/>
      <c r="O385" s="107"/>
      <c r="P385" s="107"/>
      <c r="Q385" s="107"/>
      <c r="R385" s="107"/>
      <c r="S385" s="107"/>
      <c r="T385" s="107"/>
    </row>
    <row r="386" spans="1:20" ht="15.75" customHeight="1">
      <c r="A386" s="107"/>
      <c r="B386" s="107"/>
      <c r="C386" s="107"/>
      <c r="D386" s="107"/>
      <c r="E386" s="107"/>
      <c r="F386" s="107"/>
      <c r="G386" s="525"/>
      <c r="H386" s="107"/>
      <c r="I386" s="107"/>
      <c r="J386" s="420"/>
      <c r="K386" s="420"/>
      <c r="L386" s="420"/>
      <c r="M386" s="421"/>
      <c r="N386" s="107"/>
      <c r="O386" s="107"/>
      <c r="P386" s="107"/>
      <c r="Q386" s="107"/>
      <c r="R386" s="107"/>
      <c r="S386" s="107"/>
      <c r="T386" s="107"/>
    </row>
    <row r="387" spans="1:20" ht="15.75" customHeight="1">
      <c r="A387" s="107"/>
      <c r="B387" s="107"/>
      <c r="C387" s="107"/>
      <c r="D387" s="107"/>
      <c r="E387" s="107"/>
      <c r="F387" s="107"/>
      <c r="G387" s="525"/>
      <c r="H387" s="107"/>
      <c r="I387" s="107"/>
      <c r="J387" s="420"/>
      <c r="K387" s="420"/>
      <c r="L387" s="420"/>
      <c r="M387" s="421"/>
      <c r="N387" s="107"/>
      <c r="O387" s="107"/>
      <c r="P387" s="107"/>
      <c r="Q387" s="107"/>
      <c r="R387" s="107"/>
      <c r="S387" s="107"/>
      <c r="T387" s="107"/>
    </row>
    <row r="388" spans="1:20" ht="15.75" customHeight="1">
      <c r="A388" s="107"/>
      <c r="B388" s="107"/>
      <c r="C388" s="107"/>
      <c r="D388" s="107"/>
      <c r="E388" s="107"/>
      <c r="F388" s="107"/>
      <c r="G388" s="525"/>
      <c r="H388" s="107"/>
      <c r="I388" s="107"/>
      <c r="J388" s="420"/>
      <c r="K388" s="420"/>
      <c r="L388" s="420"/>
      <c r="M388" s="421"/>
      <c r="N388" s="107"/>
      <c r="O388" s="107"/>
      <c r="P388" s="107"/>
      <c r="Q388" s="107"/>
      <c r="R388" s="107"/>
      <c r="S388" s="107"/>
      <c r="T388" s="107"/>
    </row>
    <row r="389" spans="1:20" ht="15.75" customHeight="1">
      <c r="A389" s="107"/>
      <c r="B389" s="107"/>
      <c r="C389" s="107"/>
      <c r="D389" s="107"/>
      <c r="E389" s="107"/>
      <c r="F389" s="107"/>
      <c r="G389" s="525"/>
      <c r="H389" s="107"/>
      <c r="I389" s="107"/>
      <c r="J389" s="420"/>
      <c r="K389" s="420"/>
      <c r="L389" s="420"/>
      <c r="M389" s="421"/>
      <c r="N389" s="107"/>
      <c r="O389" s="107"/>
      <c r="P389" s="107"/>
      <c r="Q389" s="107"/>
      <c r="R389" s="107"/>
      <c r="S389" s="107"/>
      <c r="T389" s="107"/>
    </row>
    <row r="390" spans="1:20" ht="15.75" customHeight="1">
      <c r="A390" s="107"/>
      <c r="B390" s="107"/>
      <c r="C390" s="107"/>
      <c r="D390" s="107"/>
      <c r="E390" s="107"/>
      <c r="F390" s="107"/>
      <c r="G390" s="525"/>
      <c r="H390" s="107"/>
      <c r="I390" s="107"/>
      <c r="J390" s="420"/>
      <c r="K390" s="420"/>
      <c r="L390" s="420"/>
      <c r="M390" s="421"/>
      <c r="N390" s="107"/>
      <c r="O390" s="107"/>
      <c r="P390" s="107"/>
      <c r="Q390" s="107"/>
      <c r="R390" s="107"/>
      <c r="S390" s="107"/>
      <c r="T390" s="107"/>
    </row>
    <row r="391" spans="1:20" ht="15.75" customHeight="1">
      <c r="A391" s="107"/>
      <c r="B391" s="107"/>
      <c r="C391" s="107"/>
      <c r="D391" s="107"/>
      <c r="E391" s="107"/>
      <c r="F391" s="107"/>
      <c r="G391" s="525"/>
      <c r="H391" s="107"/>
      <c r="I391" s="107"/>
      <c r="J391" s="420"/>
      <c r="K391" s="420"/>
      <c r="L391" s="420"/>
      <c r="M391" s="421"/>
      <c r="N391" s="107"/>
      <c r="O391" s="107"/>
      <c r="P391" s="107"/>
      <c r="Q391" s="107"/>
      <c r="R391" s="107"/>
      <c r="S391" s="107"/>
      <c r="T391" s="107"/>
    </row>
    <row r="392" spans="1:20" ht="15.75" customHeight="1">
      <c r="A392" s="107"/>
      <c r="B392" s="107"/>
      <c r="C392" s="107"/>
      <c r="D392" s="107"/>
      <c r="E392" s="107"/>
      <c r="F392" s="107"/>
      <c r="G392" s="525"/>
      <c r="H392" s="107"/>
      <c r="I392" s="107"/>
      <c r="J392" s="420"/>
      <c r="K392" s="420"/>
      <c r="L392" s="420"/>
      <c r="M392" s="421"/>
      <c r="N392" s="107"/>
      <c r="O392" s="107"/>
      <c r="P392" s="107"/>
      <c r="Q392" s="107"/>
      <c r="R392" s="107"/>
      <c r="S392" s="107"/>
      <c r="T392" s="107"/>
    </row>
    <row r="393" spans="1:20" ht="15.75" customHeight="1">
      <c r="A393" s="107"/>
      <c r="B393" s="107"/>
      <c r="C393" s="107"/>
      <c r="D393" s="107"/>
      <c r="E393" s="107"/>
      <c r="F393" s="107"/>
      <c r="G393" s="525"/>
      <c r="H393" s="107"/>
      <c r="I393" s="107"/>
      <c r="J393" s="420"/>
      <c r="K393" s="420"/>
      <c r="L393" s="420"/>
      <c r="M393" s="421"/>
      <c r="N393" s="107"/>
      <c r="O393" s="107"/>
      <c r="P393" s="107"/>
      <c r="Q393" s="107"/>
      <c r="R393" s="107"/>
      <c r="S393" s="107"/>
      <c r="T393" s="107"/>
    </row>
    <row r="394" spans="1:20" ht="15.75" customHeight="1">
      <c r="A394" s="107"/>
      <c r="B394" s="107"/>
      <c r="C394" s="107"/>
      <c r="D394" s="107"/>
      <c r="E394" s="107"/>
      <c r="F394" s="107"/>
      <c r="G394" s="525"/>
      <c r="H394" s="107"/>
      <c r="I394" s="107"/>
      <c r="J394" s="420"/>
      <c r="K394" s="420"/>
      <c r="L394" s="420"/>
      <c r="M394" s="421"/>
      <c r="N394" s="107"/>
      <c r="O394" s="107"/>
      <c r="P394" s="107"/>
      <c r="Q394" s="107"/>
      <c r="R394" s="107"/>
      <c r="S394" s="107"/>
      <c r="T394" s="107"/>
    </row>
    <row r="395" spans="1:20" ht="15.75" customHeight="1">
      <c r="A395" s="107"/>
      <c r="B395" s="107"/>
      <c r="C395" s="107"/>
      <c r="D395" s="107"/>
      <c r="E395" s="107"/>
      <c r="F395" s="107"/>
      <c r="G395" s="525"/>
      <c r="H395" s="107"/>
      <c r="I395" s="107"/>
      <c r="J395" s="420"/>
      <c r="K395" s="420"/>
      <c r="L395" s="420"/>
      <c r="M395" s="421"/>
      <c r="N395" s="107"/>
      <c r="O395" s="107"/>
      <c r="P395" s="107"/>
      <c r="Q395" s="107"/>
      <c r="R395" s="107"/>
      <c r="S395" s="107"/>
      <c r="T395" s="107"/>
    </row>
    <row r="396" spans="1:20" ht="15.75" customHeight="1">
      <c r="A396" s="107"/>
      <c r="B396" s="107"/>
      <c r="C396" s="107"/>
      <c r="D396" s="107"/>
      <c r="E396" s="107"/>
      <c r="F396" s="107"/>
      <c r="G396" s="525"/>
      <c r="H396" s="107"/>
      <c r="I396" s="107"/>
      <c r="J396" s="420"/>
      <c r="K396" s="420"/>
      <c r="L396" s="420"/>
      <c r="M396" s="421"/>
      <c r="N396" s="107"/>
      <c r="O396" s="107"/>
      <c r="P396" s="107"/>
      <c r="Q396" s="107"/>
      <c r="R396" s="107"/>
      <c r="S396" s="107"/>
      <c r="T396" s="107"/>
    </row>
    <row r="397" spans="1:20" ht="15.75" customHeight="1">
      <c r="A397" s="107"/>
      <c r="B397" s="107"/>
      <c r="C397" s="107"/>
      <c r="D397" s="107"/>
      <c r="E397" s="107"/>
      <c r="F397" s="107"/>
      <c r="G397" s="525"/>
      <c r="H397" s="107"/>
      <c r="I397" s="107"/>
      <c r="J397" s="420"/>
      <c r="K397" s="420"/>
      <c r="L397" s="420"/>
      <c r="M397" s="421"/>
      <c r="N397" s="107"/>
      <c r="O397" s="107"/>
      <c r="P397" s="107"/>
      <c r="Q397" s="107"/>
      <c r="R397" s="107"/>
      <c r="S397" s="107"/>
      <c r="T397" s="107"/>
    </row>
    <row r="398" spans="1:20" ht="15.75" customHeight="1">
      <c r="A398" s="107"/>
      <c r="B398" s="107"/>
      <c r="C398" s="107"/>
      <c r="D398" s="107"/>
      <c r="E398" s="107"/>
      <c r="F398" s="107"/>
      <c r="G398" s="525"/>
      <c r="H398" s="107"/>
      <c r="I398" s="107"/>
      <c r="J398" s="420"/>
      <c r="K398" s="420"/>
      <c r="L398" s="420"/>
      <c r="M398" s="421"/>
      <c r="N398" s="107"/>
      <c r="O398" s="107"/>
      <c r="P398" s="107"/>
      <c r="Q398" s="107"/>
      <c r="R398" s="107"/>
      <c r="S398" s="107"/>
      <c r="T398" s="107"/>
    </row>
    <row r="399" spans="1:20" ht="15.75" customHeight="1">
      <c r="A399" s="107"/>
      <c r="B399" s="107"/>
      <c r="C399" s="107"/>
      <c r="D399" s="107"/>
      <c r="E399" s="107"/>
      <c r="F399" s="107"/>
      <c r="G399" s="525"/>
      <c r="H399" s="107"/>
      <c r="I399" s="107"/>
      <c r="J399" s="420"/>
      <c r="K399" s="420"/>
      <c r="L399" s="420"/>
      <c r="M399" s="421"/>
      <c r="N399" s="107"/>
      <c r="O399" s="107"/>
      <c r="P399" s="107"/>
      <c r="Q399" s="107"/>
      <c r="R399" s="107"/>
      <c r="S399" s="107"/>
      <c r="T399" s="107"/>
    </row>
    <row r="400" spans="1:20" ht="15.75" customHeight="1">
      <c r="A400" s="107"/>
      <c r="B400" s="107"/>
      <c r="C400" s="107"/>
      <c r="D400" s="107"/>
      <c r="E400" s="107"/>
      <c r="F400" s="107"/>
      <c r="G400" s="525"/>
      <c r="H400" s="107"/>
      <c r="I400" s="107"/>
      <c r="J400" s="420"/>
      <c r="K400" s="420"/>
      <c r="L400" s="420"/>
      <c r="M400" s="421"/>
      <c r="N400" s="107"/>
      <c r="O400" s="107"/>
      <c r="P400" s="107"/>
      <c r="Q400" s="107"/>
      <c r="R400" s="107"/>
      <c r="S400" s="107"/>
      <c r="T400" s="107"/>
    </row>
    <row r="401" spans="1:20" ht="15.75" customHeight="1">
      <c r="A401" s="107"/>
      <c r="B401" s="107"/>
      <c r="C401" s="107"/>
      <c r="D401" s="107"/>
      <c r="E401" s="107"/>
      <c r="F401" s="107"/>
      <c r="G401" s="525"/>
      <c r="H401" s="107"/>
      <c r="I401" s="107"/>
      <c r="J401" s="420"/>
      <c r="K401" s="420"/>
      <c r="L401" s="420"/>
      <c r="M401" s="421"/>
      <c r="N401" s="107"/>
      <c r="O401" s="107"/>
      <c r="P401" s="107"/>
      <c r="Q401" s="107"/>
      <c r="R401" s="107"/>
      <c r="S401" s="107"/>
      <c r="T401" s="107"/>
    </row>
    <row r="402" spans="1:20" ht="15.75" customHeight="1">
      <c r="A402" s="107"/>
      <c r="B402" s="107"/>
      <c r="C402" s="107"/>
      <c r="D402" s="107"/>
      <c r="E402" s="107"/>
      <c r="F402" s="107"/>
      <c r="G402" s="525"/>
      <c r="H402" s="107"/>
      <c r="I402" s="107"/>
      <c r="J402" s="420"/>
      <c r="K402" s="420"/>
      <c r="L402" s="420"/>
      <c r="M402" s="421"/>
      <c r="N402" s="107"/>
      <c r="O402" s="107"/>
      <c r="P402" s="107"/>
      <c r="Q402" s="107"/>
      <c r="R402" s="107"/>
      <c r="S402" s="107"/>
      <c r="T402" s="107"/>
    </row>
    <row r="403" spans="1:20" ht="15.75" customHeight="1">
      <c r="A403" s="107"/>
      <c r="B403" s="107"/>
      <c r="C403" s="107"/>
      <c r="D403" s="107"/>
      <c r="E403" s="107"/>
      <c r="F403" s="107"/>
      <c r="G403" s="525"/>
      <c r="H403" s="107"/>
      <c r="I403" s="107"/>
      <c r="J403" s="420"/>
      <c r="K403" s="420"/>
      <c r="L403" s="420"/>
      <c r="M403" s="421"/>
      <c r="N403" s="107"/>
      <c r="O403" s="107"/>
      <c r="P403" s="107"/>
      <c r="Q403" s="107"/>
      <c r="R403" s="107"/>
      <c r="S403" s="107"/>
      <c r="T403" s="107"/>
    </row>
    <row r="404" spans="1:20" ht="15.75" customHeight="1">
      <c r="A404" s="107"/>
      <c r="B404" s="107"/>
      <c r="C404" s="107"/>
      <c r="D404" s="107"/>
      <c r="E404" s="107"/>
      <c r="F404" s="107"/>
      <c r="G404" s="525"/>
      <c r="H404" s="107"/>
      <c r="I404" s="107"/>
      <c r="J404" s="420"/>
      <c r="K404" s="420"/>
      <c r="L404" s="420"/>
      <c r="M404" s="421"/>
      <c r="N404" s="107"/>
      <c r="O404" s="107"/>
      <c r="P404" s="107"/>
      <c r="Q404" s="107"/>
      <c r="R404" s="107"/>
      <c r="S404" s="107"/>
      <c r="T404" s="107"/>
    </row>
    <row r="405" spans="1:20" ht="15.75" customHeight="1">
      <c r="A405" s="107"/>
      <c r="B405" s="107"/>
      <c r="C405" s="107"/>
      <c r="D405" s="107"/>
      <c r="E405" s="107"/>
      <c r="F405" s="107"/>
      <c r="G405" s="525"/>
      <c r="H405" s="107"/>
      <c r="I405" s="107"/>
      <c r="J405" s="420"/>
      <c r="K405" s="420"/>
      <c r="L405" s="420"/>
      <c r="M405" s="421"/>
      <c r="N405" s="107"/>
      <c r="O405" s="107"/>
      <c r="P405" s="107"/>
      <c r="Q405" s="107"/>
      <c r="R405" s="107"/>
      <c r="S405" s="107"/>
      <c r="T405" s="107"/>
    </row>
    <row r="406" spans="1:20" ht="15.75" customHeight="1">
      <c r="A406" s="107"/>
      <c r="B406" s="107"/>
      <c r="C406" s="107"/>
      <c r="D406" s="107"/>
      <c r="E406" s="107"/>
      <c r="F406" s="107"/>
      <c r="G406" s="525"/>
      <c r="H406" s="107"/>
      <c r="I406" s="107"/>
      <c r="J406" s="420"/>
      <c r="K406" s="420"/>
      <c r="L406" s="420"/>
      <c r="M406" s="421"/>
      <c r="N406" s="107"/>
      <c r="O406" s="107"/>
      <c r="P406" s="107"/>
      <c r="Q406" s="107"/>
      <c r="R406" s="107"/>
      <c r="S406" s="107"/>
      <c r="T406" s="107"/>
    </row>
    <row r="407" spans="1:20" ht="15.75" customHeight="1">
      <c r="A407" s="107"/>
      <c r="B407" s="107"/>
      <c r="C407" s="107"/>
      <c r="D407" s="107"/>
      <c r="E407" s="107"/>
      <c r="F407" s="107"/>
      <c r="G407" s="525"/>
      <c r="H407" s="107"/>
      <c r="I407" s="107"/>
      <c r="J407" s="420"/>
      <c r="K407" s="420"/>
      <c r="L407" s="420"/>
      <c r="M407" s="421"/>
      <c r="N407" s="107"/>
      <c r="O407" s="107"/>
      <c r="P407" s="107"/>
      <c r="Q407" s="107"/>
      <c r="R407" s="107"/>
      <c r="S407" s="107"/>
      <c r="T407" s="107"/>
    </row>
    <row r="408" spans="1:20" ht="15.75" customHeight="1">
      <c r="A408" s="107"/>
      <c r="B408" s="107"/>
      <c r="C408" s="107"/>
      <c r="D408" s="107"/>
      <c r="E408" s="107"/>
      <c r="F408" s="107"/>
      <c r="G408" s="525"/>
      <c r="H408" s="107"/>
      <c r="I408" s="107"/>
      <c r="J408" s="420"/>
      <c r="K408" s="420"/>
      <c r="L408" s="420"/>
      <c r="M408" s="421"/>
      <c r="N408" s="107"/>
      <c r="O408" s="107"/>
      <c r="P408" s="107"/>
      <c r="Q408" s="107"/>
      <c r="R408" s="107"/>
      <c r="S408" s="107"/>
      <c r="T408" s="107"/>
    </row>
    <row r="409" spans="1:20" ht="15.75" customHeight="1">
      <c r="A409" s="107"/>
      <c r="B409" s="107"/>
      <c r="C409" s="107"/>
      <c r="D409" s="107"/>
      <c r="E409" s="107"/>
      <c r="F409" s="107"/>
      <c r="G409" s="525"/>
      <c r="H409" s="107"/>
      <c r="I409" s="107"/>
      <c r="J409" s="420"/>
      <c r="K409" s="420"/>
      <c r="L409" s="420"/>
      <c r="M409" s="421"/>
      <c r="N409" s="107"/>
      <c r="O409" s="107"/>
      <c r="P409" s="107"/>
      <c r="Q409" s="107"/>
      <c r="R409" s="107"/>
      <c r="S409" s="107"/>
      <c r="T409" s="107"/>
    </row>
    <row r="410" spans="1:20" ht="15.75" customHeight="1">
      <c r="A410" s="107"/>
      <c r="B410" s="107"/>
      <c r="C410" s="107"/>
      <c r="D410" s="107"/>
      <c r="E410" s="107"/>
      <c r="F410" s="107"/>
      <c r="G410" s="525"/>
      <c r="H410" s="107"/>
      <c r="I410" s="107"/>
      <c r="J410" s="420"/>
      <c r="K410" s="420"/>
      <c r="L410" s="420"/>
      <c r="M410" s="421"/>
      <c r="N410" s="107"/>
      <c r="O410" s="107"/>
      <c r="P410" s="107"/>
      <c r="Q410" s="107"/>
      <c r="R410" s="107"/>
      <c r="S410" s="107"/>
      <c r="T410" s="107"/>
    </row>
    <row r="411" spans="1:20" ht="15.75" customHeight="1">
      <c r="A411" s="107"/>
      <c r="B411" s="107"/>
      <c r="C411" s="107"/>
      <c r="D411" s="107"/>
      <c r="E411" s="107"/>
      <c r="F411" s="107"/>
      <c r="G411" s="525"/>
      <c r="H411" s="107"/>
      <c r="I411" s="107"/>
      <c r="J411" s="420"/>
      <c r="K411" s="420"/>
      <c r="L411" s="420"/>
      <c r="M411" s="421"/>
      <c r="N411" s="107"/>
      <c r="O411" s="107"/>
      <c r="P411" s="107"/>
      <c r="Q411" s="107"/>
      <c r="R411" s="107"/>
      <c r="S411" s="107"/>
      <c r="T411" s="107"/>
    </row>
    <row r="412" spans="1:20" ht="15.75" customHeight="1">
      <c r="A412" s="107"/>
      <c r="B412" s="107"/>
      <c r="C412" s="107"/>
      <c r="D412" s="107"/>
      <c r="E412" s="107"/>
      <c r="F412" s="107"/>
      <c r="G412" s="525"/>
      <c r="H412" s="107"/>
      <c r="I412" s="107"/>
      <c r="J412" s="420"/>
      <c r="K412" s="420"/>
      <c r="L412" s="420"/>
      <c r="M412" s="421"/>
      <c r="N412" s="107"/>
      <c r="O412" s="107"/>
      <c r="P412" s="107"/>
      <c r="Q412" s="107"/>
      <c r="R412" s="107"/>
      <c r="S412" s="107"/>
      <c r="T412" s="107"/>
    </row>
    <row r="413" spans="1:20" ht="15.75" customHeight="1">
      <c r="A413" s="107"/>
      <c r="B413" s="107"/>
      <c r="C413" s="107"/>
      <c r="D413" s="107"/>
      <c r="E413" s="107"/>
      <c r="F413" s="107"/>
      <c r="G413" s="525"/>
      <c r="H413" s="107"/>
      <c r="I413" s="107"/>
      <c r="J413" s="420"/>
      <c r="K413" s="420"/>
      <c r="L413" s="420"/>
      <c r="M413" s="421"/>
      <c r="N413" s="107"/>
      <c r="O413" s="107"/>
      <c r="P413" s="107"/>
      <c r="Q413" s="107"/>
      <c r="R413" s="107"/>
      <c r="S413" s="107"/>
      <c r="T413" s="107"/>
    </row>
    <row r="414" spans="1:20" ht="15.75" customHeight="1">
      <c r="A414" s="107"/>
      <c r="B414" s="107"/>
      <c r="C414" s="107"/>
      <c r="D414" s="107"/>
      <c r="E414" s="107"/>
      <c r="F414" s="107"/>
      <c r="G414" s="525"/>
      <c r="H414" s="107"/>
      <c r="I414" s="107"/>
      <c r="J414" s="420"/>
      <c r="K414" s="420"/>
      <c r="L414" s="420"/>
      <c r="M414" s="421"/>
      <c r="N414" s="107"/>
      <c r="O414" s="107"/>
      <c r="P414" s="107"/>
      <c r="Q414" s="107"/>
      <c r="R414" s="107"/>
      <c r="S414" s="107"/>
      <c r="T414" s="107"/>
    </row>
    <row r="415" spans="1:20" ht="15.75" customHeight="1">
      <c r="A415" s="107"/>
      <c r="B415" s="107"/>
      <c r="C415" s="107"/>
      <c r="D415" s="107"/>
      <c r="E415" s="107"/>
      <c r="F415" s="107"/>
      <c r="G415" s="525"/>
      <c r="H415" s="107"/>
      <c r="I415" s="107"/>
      <c r="J415" s="420"/>
      <c r="K415" s="420"/>
      <c r="L415" s="420"/>
      <c r="M415" s="421"/>
      <c r="N415" s="107"/>
      <c r="O415" s="107"/>
      <c r="P415" s="107"/>
      <c r="Q415" s="107"/>
      <c r="R415" s="107"/>
      <c r="S415" s="107"/>
      <c r="T415" s="107"/>
    </row>
    <row r="416" spans="1:20" ht="15.75" customHeight="1">
      <c r="A416" s="107"/>
      <c r="B416" s="107"/>
      <c r="C416" s="107"/>
      <c r="D416" s="107"/>
      <c r="E416" s="107"/>
      <c r="F416" s="107"/>
      <c r="G416" s="525"/>
      <c r="H416" s="107"/>
      <c r="I416" s="107"/>
      <c r="J416" s="420"/>
      <c r="K416" s="420"/>
      <c r="L416" s="420"/>
      <c r="M416" s="421"/>
      <c r="N416" s="107"/>
      <c r="O416" s="107"/>
      <c r="P416" s="107"/>
      <c r="Q416" s="107"/>
      <c r="R416" s="107"/>
      <c r="S416" s="107"/>
      <c r="T416" s="107"/>
    </row>
    <row r="417" spans="1:20" ht="15.75" customHeight="1">
      <c r="A417" s="107"/>
      <c r="B417" s="107"/>
      <c r="C417" s="107"/>
      <c r="D417" s="107"/>
      <c r="E417" s="107"/>
      <c r="F417" s="107"/>
      <c r="G417" s="525"/>
      <c r="H417" s="107"/>
      <c r="I417" s="107"/>
      <c r="J417" s="420"/>
      <c r="K417" s="420"/>
      <c r="L417" s="420"/>
      <c r="M417" s="421"/>
      <c r="N417" s="107"/>
      <c r="O417" s="107"/>
      <c r="P417" s="107"/>
      <c r="Q417" s="107"/>
      <c r="R417" s="107"/>
      <c r="S417" s="107"/>
      <c r="T417" s="107"/>
    </row>
    <row r="418" spans="1:20" ht="15.75" customHeight="1">
      <c r="A418" s="107"/>
      <c r="B418" s="107"/>
      <c r="C418" s="107"/>
      <c r="D418" s="107"/>
      <c r="E418" s="107"/>
      <c r="F418" s="107"/>
      <c r="G418" s="525"/>
      <c r="H418" s="107"/>
      <c r="I418" s="107"/>
      <c r="J418" s="420"/>
      <c r="K418" s="420"/>
      <c r="L418" s="420"/>
      <c r="M418" s="421"/>
      <c r="N418" s="107"/>
      <c r="O418" s="107"/>
      <c r="P418" s="107"/>
      <c r="Q418" s="107"/>
      <c r="R418" s="107"/>
      <c r="S418" s="107"/>
      <c r="T418" s="107"/>
    </row>
    <row r="419" spans="1:20" ht="15.75" customHeight="1">
      <c r="A419" s="107"/>
      <c r="B419" s="107"/>
      <c r="C419" s="107"/>
      <c r="D419" s="107"/>
      <c r="E419" s="107"/>
      <c r="F419" s="107"/>
      <c r="G419" s="525"/>
      <c r="H419" s="107"/>
      <c r="I419" s="107"/>
      <c r="J419" s="420"/>
      <c r="K419" s="420"/>
      <c r="L419" s="420"/>
      <c r="M419" s="421"/>
      <c r="N419" s="107"/>
      <c r="O419" s="107"/>
      <c r="P419" s="107"/>
      <c r="Q419" s="107"/>
      <c r="R419" s="107"/>
      <c r="S419" s="107"/>
      <c r="T419" s="107"/>
    </row>
    <row r="420" spans="1:20" ht="15.75" customHeight="1">
      <c r="A420" s="107"/>
      <c r="B420" s="107"/>
      <c r="C420" s="107"/>
      <c r="D420" s="107"/>
      <c r="E420" s="107"/>
      <c r="F420" s="107"/>
      <c r="G420" s="525"/>
      <c r="H420" s="107"/>
      <c r="I420" s="107"/>
      <c r="J420" s="420"/>
      <c r="K420" s="420"/>
      <c r="L420" s="420"/>
      <c r="M420" s="421"/>
      <c r="N420" s="107"/>
      <c r="O420" s="107"/>
      <c r="P420" s="107"/>
      <c r="Q420" s="107"/>
      <c r="R420" s="107"/>
      <c r="S420" s="107"/>
      <c r="T420" s="107"/>
    </row>
    <row r="421" spans="1:20" ht="15.75" customHeight="1">
      <c r="A421" s="107"/>
      <c r="B421" s="107"/>
      <c r="C421" s="107"/>
      <c r="D421" s="107"/>
      <c r="E421" s="107"/>
      <c r="F421" s="107"/>
      <c r="G421" s="525"/>
      <c r="H421" s="107"/>
      <c r="I421" s="107"/>
      <c r="J421" s="420"/>
      <c r="K421" s="420"/>
      <c r="L421" s="420"/>
      <c r="M421" s="421"/>
      <c r="N421" s="107"/>
      <c r="O421" s="107"/>
      <c r="P421" s="107"/>
      <c r="Q421" s="107"/>
      <c r="R421" s="107"/>
      <c r="S421" s="107"/>
      <c r="T421" s="107"/>
    </row>
    <row r="422" spans="1:20" ht="15.75" customHeight="1">
      <c r="A422" s="107"/>
      <c r="B422" s="107"/>
      <c r="C422" s="107"/>
      <c r="D422" s="107"/>
      <c r="E422" s="107"/>
      <c r="F422" s="107"/>
      <c r="G422" s="525"/>
      <c r="H422" s="107"/>
      <c r="I422" s="107"/>
      <c r="J422" s="420"/>
      <c r="K422" s="420"/>
      <c r="L422" s="420"/>
      <c r="M422" s="421"/>
      <c r="N422" s="107"/>
      <c r="O422" s="107"/>
      <c r="P422" s="107"/>
      <c r="Q422" s="107"/>
      <c r="R422" s="107"/>
      <c r="S422" s="107"/>
      <c r="T422" s="107"/>
    </row>
    <row r="423" spans="1:20" ht="15.75" customHeight="1">
      <c r="A423" s="107"/>
      <c r="B423" s="107"/>
      <c r="C423" s="107"/>
      <c r="D423" s="107"/>
      <c r="E423" s="107"/>
      <c r="F423" s="107"/>
      <c r="G423" s="525"/>
      <c r="H423" s="107"/>
      <c r="I423" s="107"/>
      <c r="J423" s="420"/>
      <c r="K423" s="420"/>
      <c r="L423" s="420"/>
      <c r="M423" s="421"/>
      <c r="N423" s="107"/>
      <c r="O423" s="107"/>
      <c r="P423" s="107"/>
      <c r="Q423" s="107"/>
      <c r="R423" s="107"/>
      <c r="S423" s="107"/>
      <c r="T423" s="107"/>
    </row>
    <row r="424" spans="1:20" ht="15.75" customHeight="1">
      <c r="A424" s="107"/>
      <c r="B424" s="107"/>
      <c r="C424" s="107"/>
      <c r="D424" s="107"/>
      <c r="E424" s="107"/>
      <c r="F424" s="107"/>
      <c r="G424" s="525"/>
      <c r="H424" s="107"/>
      <c r="I424" s="107"/>
      <c r="J424" s="420"/>
      <c r="K424" s="420"/>
      <c r="L424" s="420"/>
      <c r="M424" s="421"/>
      <c r="N424" s="107"/>
      <c r="O424" s="107"/>
      <c r="P424" s="107"/>
      <c r="Q424" s="107"/>
      <c r="R424" s="107"/>
      <c r="S424" s="107"/>
      <c r="T424" s="107"/>
    </row>
    <row r="425" spans="1:20" ht="15.75" customHeight="1">
      <c r="A425" s="107"/>
      <c r="B425" s="107"/>
      <c r="C425" s="107"/>
      <c r="D425" s="107"/>
      <c r="E425" s="107"/>
      <c r="F425" s="107"/>
      <c r="G425" s="525"/>
      <c r="H425" s="107"/>
      <c r="I425" s="107"/>
      <c r="J425" s="420"/>
      <c r="K425" s="420"/>
      <c r="L425" s="420"/>
      <c r="M425" s="421"/>
      <c r="N425" s="107"/>
      <c r="O425" s="107"/>
      <c r="P425" s="107"/>
      <c r="Q425" s="107"/>
      <c r="R425" s="107"/>
      <c r="S425" s="107"/>
      <c r="T425" s="107"/>
    </row>
    <row r="426" spans="1:20" ht="15.75" customHeight="1">
      <c r="A426" s="107"/>
      <c r="B426" s="107"/>
      <c r="C426" s="107"/>
      <c r="D426" s="107"/>
      <c r="E426" s="107"/>
      <c r="F426" s="107"/>
      <c r="G426" s="525"/>
      <c r="H426" s="107"/>
      <c r="I426" s="107"/>
      <c r="J426" s="420"/>
      <c r="K426" s="420"/>
      <c r="L426" s="420"/>
      <c r="M426" s="421"/>
      <c r="N426" s="107"/>
      <c r="O426" s="107"/>
      <c r="P426" s="107"/>
      <c r="Q426" s="107"/>
      <c r="R426" s="107"/>
      <c r="S426" s="107"/>
      <c r="T426" s="107"/>
    </row>
    <row r="427" spans="1:20" ht="15.75" customHeight="1">
      <c r="A427" s="107"/>
      <c r="B427" s="107"/>
      <c r="C427" s="107"/>
      <c r="D427" s="107"/>
      <c r="E427" s="107"/>
      <c r="F427" s="107"/>
      <c r="G427" s="525"/>
      <c r="H427" s="107"/>
      <c r="I427" s="107"/>
      <c r="J427" s="420"/>
      <c r="K427" s="420"/>
      <c r="L427" s="420"/>
      <c r="M427" s="421"/>
      <c r="N427" s="107"/>
      <c r="O427" s="107"/>
      <c r="P427" s="107"/>
      <c r="Q427" s="107"/>
      <c r="R427" s="107"/>
      <c r="S427" s="107"/>
      <c r="T427" s="107"/>
    </row>
    <row r="428" spans="1:20" ht="15.75" customHeight="1">
      <c r="A428" s="107"/>
      <c r="B428" s="107"/>
      <c r="C428" s="107"/>
      <c r="D428" s="107"/>
      <c r="E428" s="107"/>
      <c r="F428" s="107"/>
      <c r="G428" s="525"/>
      <c r="H428" s="107"/>
      <c r="I428" s="107"/>
      <c r="J428" s="420"/>
      <c r="K428" s="420"/>
      <c r="L428" s="420"/>
      <c r="M428" s="421"/>
      <c r="N428" s="107"/>
      <c r="O428" s="107"/>
      <c r="P428" s="107"/>
      <c r="Q428" s="107"/>
      <c r="R428" s="107"/>
      <c r="S428" s="107"/>
      <c r="T428" s="107"/>
    </row>
    <row r="429" spans="1:20" ht="15.75" customHeight="1">
      <c r="A429" s="107"/>
      <c r="B429" s="107"/>
      <c r="C429" s="107"/>
      <c r="D429" s="107"/>
      <c r="E429" s="107"/>
      <c r="F429" s="107"/>
      <c r="G429" s="525"/>
      <c r="H429" s="107"/>
      <c r="I429" s="107"/>
      <c r="J429" s="420"/>
      <c r="K429" s="420"/>
      <c r="L429" s="420"/>
      <c r="M429" s="421"/>
      <c r="N429" s="107"/>
      <c r="O429" s="107"/>
      <c r="P429" s="107"/>
      <c r="Q429" s="107"/>
      <c r="R429" s="107"/>
      <c r="S429" s="107"/>
      <c r="T429" s="107"/>
    </row>
    <row r="430" spans="1:20" ht="15.75" customHeight="1">
      <c r="A430" s="107"/>
      <c r="B430" s="107"/>
      <c r="C430" s="107"/>
      <c r="D430" s="107"/>
      <c r="E430" s="107"/>
      <c r="F430" s="107"/>
      <c r="G430" s="525"/>
      <c r="H430" s="107"/>
      <c r="I430" s="107"/>
      <c r="J430" s="420"/>
      <c r="K430" s="420"/>
      <c r="L430" s="420"/>
      <c r="M430" s="421"/>
      <c r="N430" s="107"/>
      <c r="O430" s="107"/>
      <c r="P430" s="107"/>
      <c r="Q430" s="107"/>
      <c r="R430" s="107"/>
      <c r="S430" s="107"/>
      <c r="T430" s="107"/>
    </row>
    <row r="431" spans="1:20" ht="15.75" customHeight="1">
      <c r="A431" s="107"/>
      <c r="B431" s="107"/>
      <c r="C431" s="107"/>
      <c r="D431" s="107"/>
      <c r="E431" s="107"/>
      <c r="F431" s="107"/>
      <c r="G431" s="525"/>
      <c r="H431" s="107"/>
      <c r="I431" s="107"/>
      <c r="J431" s="420"/>
      <c r="K431" s="420"/>
      <c r="L431" s="420"/>
      <c r="M431" s="421"/>
      <c r="N431" s="107"/>
      <c r="O431" s="107"/>
      <c r="P431" s="107"/>
      <c r="Q431" s="107"/>
      <c r="R431" s="107"/>
      <c r="S431" s="107"/>
      <c r="T431" s="107"/>
    </row>
    <row r="432" spans="1:20" ht="15.75" customHeight="1">
      <c r="A432" s="107"/>
      <c r="B432" s="107"/>
      <c r="C432" s="107"/>
      <c r="D432" s="107"/>
      <c r="E432" s="107"/>
      <c r="F432" s="107"/>
      <c r="G432" s="525"/>
      <c r="H432" s="107"/>
      <c r="I432" s="107"/>
      <c r="J432" s="420"/>
      <c r="K432" s="420"/>
      <c r="L432" s="420"/>
      <c r="M432" s="421"/>
      <c r="N432" s="107"/>
      <c r="O432" s="107"/>
      <c r="P432" s="107"/>
      <c r="Q432" s="107"/>
      <c r="R432" s="107"/>
      <c r="S432" s="107"/>
      <c r="T432" s="107"/>
    </row>
    <row r="433" spans="1:20" ht="15.75" customHeight="1">
      <c r="A433" s="107"/>
      <c r="B433" s="107"/>
      <c r="C433" s="107"/>
      <c r="D433" s="107"/>
      <c r="E433" s="107"/>
      <c r="F433" s="107"/>
      <c r="G433" s="525"/>
      <c r="H433" s="107"/>
      <c r="I433" s="107"/>
      <c r="J433" s="420"/>
      <c r="K433" s="420"/>
      <c r="L433" s="420"/>
      <c r="M433" s="421"/>
      <c r="N433" s="107"/>
      <c r="O433" s="107"/>
      <c r="P433" s="107"/>
      <c r="Q433" s="107"/>
      <c r="R433" s="107"/>
      <c r="S433" s="107"/>
      <c r="T433" s="107"/>
    </row>
    <row r="434" spans="1:20" ht="15.75" customHeight="1">
      <c r="A434" s="107"/>
      <c r="B434" s="107"/>
      <c r="C434" s="107"/>
      <c r="D434" s="107"/>
      <c r="E434" s="107"/>
      <c r="F434" s="107"/>
      <c r="G434" s="525"/>
      <c r="H434" s="107"/>
      <c r="I434" s="107"/>
      <c r="J434" s="420"/>
      <c r="K434" s="420"/>
      <c r="L434" s="420"/>
      <c r="M434" s="421"/>
      <c r="N434" s="107"/>
      <c r="O434" s="107"/>
      <c r="P434" s="107"/>
      <c r="Q434" s="107"/>
      <c r="R434" s="107"/>
      <c r="S434" s="107"/>
      <c r="T434" s="107"/>
    </row>
    <row r="435" spans="1:20" ht="15.75" customHeight="1">
      <c r="A435" s="107"/>
      <c r="B435" s="107"/>
      <c r="C435" s="107"/>
      <c r="D435" s="107"/>
      <c r="E435" s="107"/>
      <c r="F435" s="107"/>
      <c r="G435" s="525"/>
      <c r="H435" s="107"/>
      <c r="I435" s="107"/>
      <c r="J435" s="420"/>
      <c r="K435" s="420"/>
      <c r="L435" s="420"/>
      <c r="M435" s="421"/>
      <c r="N435" s="107"/>
      <c r="O435" s="107"/>
      <c r="P435" s="107"/>
      <c r="Q435" s="107"/>
      <c r="R435" s="107"/>
      <c r="S435" s="107"/>
      <c r="T435" s="107"/>
    </row>
    <row r="436" spans="1:20" ht="15.75" customHeight="1">
      <c r="A436" s="107"/>
      <c r="B436" s="107"/>
      <c r="C436" s="107"/>
      <c r="D436" s="107"/>
      <c r="E436" s="107"/>
      <c r="F436" s="107"/>
      <c r="G436" s="525"/>
      <c r="H436" s="107"/>
      <c r="I436" s="107"/>
      <c r="J436" s="420"/>
      <c r="K436" s="420"/>
      <c r="L436" s="420"/>
      <c r="M436" s="421"/>
      <c r="N436" s="107"/>
      <c r="O436" s="107"/>
      <c r="P436" s="107"/>
      <c r="Q436" s="107"/>
      <c r="R436" s="107"/>
      <c r="S436" s="107"/>
      <c r="T436" s="107"/>
    </row>
    <row r="437" spans="1:20" ht="15.75" customHeight="1">
      <c r="A437" s="107"/>
      <c r="B437" s="107"/>
      <c r="C437" s="107"/>
      <c r="D437" s="107"/>
      <c r="E437" s="107"/>
      <c r="F437" s="107"/>
      <c r="G437" s="525"/>
      <c r="H437" s="107"/>
      <c r="I437" s="107"/>
      <c r="J437" s="420"/>
      <c r="K437" s="420"/>
      <c r="L437" s="420"/>
      <c r="M437" s="421"/>
      <c r="N437" s="107"/>
      <c r="O437" s="107"/>
      <c r="P437" s="107"/>
      <c r="Q437" s="107"/>
      <c r="R437" s="107"/>
      <c r="S437" s="107"/>
      <c r="T437" s="107"/>
    </row>
    <row r="438" spans="1:20" ht="15.75" customHeight="1">
      <c r="A438" s="107"/>
      <c r="B438" s="107"/>
      <c r="C438" s="107"/>
      <c r="D438" s="107"/>
      <c r="E438" s="107"/>
      <c r="F438" s="107"/>
      <c r="G438" s="525"/>
      <c r="H438" s="107"/>
      <c r="I438" s="107"/>
      <c r="J438" s="420"/>
      <c r="K438" s="420"/>
      <c r="L438" s="420"/>
      <c r="M438" s="421"/>
      <c r="N438" s="107"/>
      <c r="O438" s="107"/>
      <c r="P438" s="107"/>
      <c r="Q438" s="107"/>
      <c r="R438" s="107"/>
      <c r="S438" s="107"/>
      <c r="T438" s="107"/>
    </row>
    <row r="439" spans="1:20" ht="15.75" customHeight="1">
      <c r="A439" s="107"/>
      <c r="B439" s="107"/>
      <c r="C439" s="107"/>
      <c r="D439" s="107"/>
      <c r="E439" s="107"/>
      <c r="F439" s="107"/>
      <c r="G439" s="525"/>
      <c r="H439" s="107"/>
      <c r="I439" s="107"/>
      <c r="J439" s="420"/>
      <c r="K439" s="420"/>
      <c r="L439" s="420"/>
      <c r="M439" s="421"/>
      <c r="N439" s="107"/>
      <c r="O439" s="107"/>
      <c r="P439" s="107"/>
      <c r="Q439" s="107"/>
      <c r="R439" s="107"/>
      <c r="S439" s="107"/>
      <c r="T439" s="107"/>
    </row>
    <row r="440" spans="1:20" ht="15.75" customHeight="1">
      <c r="A440" s="107"/>
      <c r="B440" s="107"/>
      <c r="C440" s="107"/>
      <c r="D440" s="107"/>
      <c r="E440" s="107"/>
      <c r="F440" s="107"/>
      <c r="G440" s="525"/>
      <c r="H440" s="107"/>
      <c r="I440" s="107"/>
      <c r="J440" s="420"/>
      <c r="K440" s="420"/>
      <c r="L440" s="420"/>
      <c r="M440" s="421"/>
      <c r="N440" s="107"/>
      <c r="O440" s="107"/>
      <c r="P440" s="107"/>
      <c r="Q440" s="107"/>
      <c r="R440" s="107"/>
      <c r="S440" s="107"/>
      <c r="T440" s="107"/>
    </row>
    <row r="441" spans="1:20" ht="15.75" customHeight="1">
      <c r="A441" s="107"/>
      <c r="B441" s="107"/>
      <c r="C441" s="107"/>
      <c r="D441" s="107"/>
      <c r="E441" s="107"/>
      <c r="F441" s="107"/>
      <c r="G441" s="525"/>
      <c r="H441" s="107"/>
      <c r="I441" s="107"/>
      <c r="J441" s="420"/>
      <c r="K441" s="420"/>
      <c r="L441" s="420"/>
      <c r="M441" s="421"/>
      <c r="N441" s="107"/>
      <c r="O441" s="107"/>
      <c r="P441" s="107"/>
      <c r="Q441" s="107"/>
      <c r="R441" s="107"/>
      <c r="S441" s="107"/>
      <c r="T441" s="107"/>
    </row>
    <row r="442" spans="1:20" ht="15.75" customHeight="1">
      <c r="A442" s="107"/>
      <c r="B442" s="107"/>
      <c r="C442" s="107"/>
      <c r="D442" s="107"/>
      <c r="E442" s="107"/>
      <c r="F442" s="107"/>
      <c r="G442" s="525"/>
      <c r="H442" s="107"/>
      <c r="I442" s="107"/>
      <c r="J442" s="420"/>
      <c r="K442" s="420"/>
      <c r="L442" s="420"/>
      <c r="M442" s="421"/>
      <c r="N442" s="107"/>
      <c r="O442" s="107"/>
      <c r="P442" s="107"/>
      <c r="Q442" s="107"/>
      <c r="R442" s="107"/>
      <c r="S442" s="107"/>
      <c r="T442" s="107"/>
    </row>
    <row r="443" spans="1:20" ht="15.75" customHeight="1">
      <c r="A443" s="107"/>
      <c r="B443" s="107"/>
      <c r="C443" s="107"/>
      <c r="D443" s="107"/>
      <c r="E443" s="107"/>
      <c r="F443" s="107"/>
      <c r="G443" s="525"/>
      <c r="H443" s="107"/>
      <c r="I443" s="107"/>
      <c r="J443" s="420"/>
      <c r="K443" s="420"/>
      <c r="L443" s="420"/>
      <c r="M443" s="421"/>
      <c r="N443" s="107"/>
      <c r="O443" s="107"/>
      <c r="P443" s="107"/>
      <c r="Q443" s="107"/>
      <c r="R443" s="107"/>
      <c r="S443" s="107"/>
      <c r="T443" s="107"/>
    </row>
    <row r="444" spans="1:20" ht="15.75" customHeight="1">
      <c r="A444" s="107"/>
      <c r="B444" s="107"/>
      <c r="C444" s="107"/>
      <c r="D444" s="107"/>
      <c r="E444" s="107"/>
      <c r="F444" s="107"/>
      <c r="G444" s="525"/>
      <c r="H444" s="107"/>
      <c r="I444" s="107"/>
      <c r="J444" s="420"/>
      <c r="K444" s="420"/>
      <c r="L444" s="420"/>
      <c r="M444" s="421"/>
      <c r="N444" s="107"/>
      <c r="O444" s="107"/>
      <c r="P444" s="107"/>
      <c r="Q444" s="107"/>
      <c r="R444" s="107"/>
      <c r="S444" s="107"/>
      <c r="T444" s="107"/>
    </row>
    <row r="445" spans="1:20" ht="15.75" customHeight="1">
      <c r="A445" s="107"/>
      <c r="B445" s="107"/>
      <c r="C445" s="107"/>
      <c r="D445" s="107"/>
      <c r="E445" s="107"/>
      <c r="F445" s="107"/>
      <c r="G445" s="525"/>
      <c r="H445" s="107"/>
      <c r="I445" s="107"/>
      <c r="J445" s="420"/>
      <c r="K445" s="420"/>
      <c r="L445" s="420"/>
      <c r="M445" s="421"/>
      <c r="N445" s="107"/>
      <c r="O445" s="107"/>
      <c r="P445" s="107"/>
      <c r="Q445" s="107"/>
      <c r="R445" s="107"/>
      <c r="S445" s="107"/>
      <c r="T445" s="107"/>
    </row>
    <row r="446" spans="1:20" ht="15.75" customHeight="1">
      <c r="A446" s="107"/>
      <c r="B446" s="107"/>
      <c r="C446" s="107"/>
      <c r="D446" s="107"/>
      <c r="E446" s="107"/>
      <c r="F446" s="107"/>
      <c r="G446" s="525"/>
      <c r="H446" s="107"/>
      <c r="I446" s="107"/>
      <c r="J446" s="420"/>
      <c r="K446" s="420"/>
      <c r="L446" s="420"/>
      <c r="M446" s="421"/>
      <c r="N446" s="107"/>
      <c r="O446" s="107"/>
      <c r="P446" s="107"/>
      <c r="Q446" s="107"/>
      <c r="R446" s="107"/>
      <c r="S446" s="107"/>
      <c r="T446" s="107"/>
    </row>
    <row r="447" spans="1:20" ht="15.75" customHeight="1">
      <c r="A447" s="107"/>
      <c r="B447" s="107"/>
      <c r="C447" s="107"/>
      <c r="D447" s="107"/>
      <c r="E447" s="107"/>
      <c r="F447" s="107"/>
      <c r="G447" s="525"/>
      <c r="H447" s="107"/>
      <c r="I447" s="107"/>
      <c r="J447" s="420"/>
      <c r="K447" s="420"/>
      <c r="L447" s="420"/>
      <c r="M447" s="421"/>
      <c r="N447" s="107"/>
      <c r="O447" s="107"/>
      <c r="P447" s="107"/>
      <c r="Q447" s="107"/>
      <c r="R447" s="107"/>
      <c r="S447" s="107"/>
      <c r="T447" s="107"/>
    </row>
    <row r="448" spans="1:20" ht="15.75" customHeight="1">
      <c r="A448" s="107"/>
      <c r="B448" s="107"/>
      <c r="C448" s="107"/>
      <c r="D448" s="107"/>
      <c r="E448" s="107"/>
      <c r="F448" s="107"/>
      <c r="G448" s="525"/>
      <c r="H448" s="107"/>
      <c r="I448" s="107"/>
      <c r="J448" s="420"/>
      <c r="K448" s="420"/>
      <c r="L448" s="420"/>
      <c r="M448" s="421"/>
      <c r="N448" s="107"/>
      <c r="O448" s="107"/>
      <c r="P448" s="107"/>
      <c r="Q448" s="107"/>
      <c r="R448" s="107"/>
      <c r="S448" s="107"/>
      <c r="T448" s="107"/>
    </row>
    <row r="449" spans="1:20" ht="15.75" customHeight="1">
      <c r="A449" s="107"/>
      <c r="B449" s="107"/>
      <c r="C449" s="107"/>
      <c r="D449" s="107"/>
      <c r="E449" s="107"/>
      <c r="F449" s="107"/>
      <c r="G449" s="525"/>
      <c r="H449" s="107"/>
      <c r="I449" s="107"/>
      <c r="J449" s="420"/>
      <c r="K449" s="420"/>
      <c r="L449" s="420"/>
      <c r="M449" s="421"/>
      <c r="N449" s="107"/>
      <c r="O449" s="107"/>
      <c r="P449" s="107"/>
      <c r="Q449" s="107"/>
      <c r="R449" s="107"/>
      <c r="S449" s="107"/>
      <c r="T449" s="107"/>
    </row>
    <row r="450" spans="1:20" ht="15.75" customHeight="1">
      <c r="A450" s="107"/>
      <c r="B450" s="107"/>
      <c r="C450" s="107"/>
      <c r="D450" s="107"/>
      <c r="E450" s="107"/>
      <c r="F450" s="107"/>
      <c r="G450" s="525"/>
      <c r="H450" s="107"/>
      <c r="I450" s="107"/>
      <c r="J450" s="420"/>
      <c r="K450" s="420"/>
      <c r="L450" s="420"/>
      <c r="M450" s="421"/>
      <c r="N450" s="107"/>
      <c r="O450" s="107"/>
      <c r="P450" s="107"/>
      <c r="Q450" s="107"/>
      <c r="R450" s="107"/>
      <c r="S450" s="107"/>
      <c r="T450" s="107"/>
    </row>
    <row r="451" spans="1:20" ht="15.75" customHeight="1">
      <c r="A451" s="107"/>
      <c r="B451" s="107"/>
      <c r="C451" s="107"/>
      <c r="D451" s="107"/>
      <c r="E451" s="107"/>
      <c r="F451" s="107"/>
      <c r="G451" s="525"/>
      <c r="H451" s="107"/>
      <c r="I451" s="107"/>
      <c r="J451" s="420"/>
      <c r="K451" s="420"/>
      <c r="L451" s="420"/>
      <c r="M451" s="421"/>
      <c r="N451" s="107"/>
      <c r="O451" s="107"/>
      <c r="P451" s="107"/>
      <c r="Q451" s="107"/>
      <c r="R451" s="107"/>
      <c r="S451" s="107"/>
      <c r="T451" s="107"/>
    </row>
    <row r="452" spans="1:20" ht="15.75" customHeight="1">
      <c r="A452" s="107"/>
      <c r="B452" s="107"/>
      <c r="C452" s="107"/>
      <c r="D452" s="107"/>
      <c r="E452" s="107"/>
      <c r="F452" s="107"/>
      <c r="G452" s="525"/>
      <c r="H452" s="107"/>
      <c r="I452" s="107"/>
      <c r="J452" s="420"/>
      <c r="K452" s="420"/>
      <c r="L452" s="420"/>
      <c r="M452" s="421"/>
      <c r="N452" s="107"/>
      <c r="O452" s="107"/>
      <c r="P452" s="107"/>
      <c r="Q452" s="107"/>
      <c r="R452" s="107"/>
      <c r="S452" s="107"/>
      <c r="T452" s="107"/>
    </row>
    <row r="453" spans="1:20" ht="15.75" customHeight="1">
      <c r="A453" s="107"/>
      <c r="B453" s="107"/>
      <c r="C453" s="107"/>
      <c r="D453" s="107"/>
      <c r="E453" s="107"/>
      <c r="F453" s="107"/>
      <c r="G453" s="525"/>
      <c r="H453" s="107"/>
      <c r="I453" s="107"/>
      <c r="J453" s="420"/>
      <c r="K453" s="420"/>
      <c r="L453" s="420"/>
      <c r="M453" s="421"/>
      <c r="N453" s="107"/>
      <c r="O453" s="107"/>
      <c r="P453" s="107"/>
      <c r="Q453" s="107"/>
      <c r="R453" s="107"/>
      <c r="S453" s="107"/>
      <c r="T453" s="107"/>
    </row>
    <row r="454" spans="1:20" ht="15.75" customHeight="1">
      <c r="A454" s="107"/>
      <c r="B454" s="107"/>
      <c r="C454" s="107"/>
      <c r="D454" s="107"/>
      <c r="E454" s="107"/>
      <c r="F454" s="107"/>
      <c r="G454" s="525"/>
      <c r="H454" s="107"/>
      <c r="I454" s="107"/>
      <c r="J454" s="420"/>
      <c r="K454" s="420"/>
      <c r="L454" s="420"/>
      <c r="M454" s="421"/>
      <c r="N454" s="107"/>
      <c r="O454" s="107"/>
      <c r="P454" s="107"/>
      <c r="Q454" s="107"/>
      <c r="R454" s="107"/>
      <c r="S454" s="107"/>
      <c r="T454" s="107"/>
    </row>
    <row r="455" spans="1:20" ht="15.75" customHeight="1">
      <c r="A455" s="107"/>
      <c r="B455" s="107"/>
      <c r="C455" s="107"/>
      <c r="D455" s="107"/>
      <c r="E455" s="107"/>
      <c r="F455" s="107"/>
      <c r="G455" s="525"/>
      <c r="H455" s="107"/>
      <c r="I455" s="107"/>
      <c r="J455" s="420"/>
      <c r="K455" s="420"/>
      <c r="L455" s="420"/>
      <c r="M455" s="421"/>
      <c r="N455" s="107"/>
      <c r="O455" s="107"/>
      <c r="P455" s="107"/>
      <c r="Q455" s="107"/>
      <c r="R455" s="107"/>
      <c r="S455" s="107"/>
      <c r="T455" s="107"/>
    </row>
    <row r="456" spans="1:20" ht="15.75" customHeight="1">
      <c r="A456" s="107"/>
      <c r="B456" s="107"/>
      <c r="C456" s="107"/>
      <c r="D456" s="107"/>
      <c r="E456" s="107"/>
      <c r="F456" s="107"/>
      <c r="G456" s="525"/>
      <c r="H456" s="107"/>
      <c r="I456" s="107"/>
      <c r="J456" s="420"/>
      <c r="K456" s="420"/>
      <c r="L456" s="420"/>
      <c r="M456" s="421"/>
      <c r="N456" s="107"/>
      <c r="O456" s="107"/>
      <c r="P456" s="107"/>
      <c r="Q456" s="107"/>
      <c r="R456" s="107"/>
      <c r="S456" s="107"/>
      <c r="T456" s="107"/>
    </row>
    <row r="457" spans="1:20" ht="15.75" customHeight="1">
      <c r="A457" s="107"/>
      <c r="B457" s="107"/>
      <c r="C457" s="107"/>
      <c r="D457" s="107"/>
      <c r="E457" s="107"/>
      <c r="F457" s="107"/>
      <c r="G457" s="525"/>
      <c r="H457" s="107"/>
      <c r="I457" s="107"/>
      <c r="J457" s="420"/>
      <c r="K457" s="420"/>
      <c r="L457" s="420"/>
      <c r="M457" s="421"/>
      <c r="N457" s="107"/>
      <c r="O457" s="107"/>
      <c r="P457" s="107"/>
      <c r="Q457" s="107"/>
      <c r="R457" s="107"/>
      <c r="S457" s="107"/>
      <c r="T457" s="107"/>
    </row>
    <row r="458" spans="1:20" ht="15.75" customHeight="1">
      <c r="A458" s="107"/>
      <c r="B458" s="107"/>
      <c r="C458" s="107"/>
      <c r="D458" s="107"/>
      <c r="E458" s="107"/>
      <c r="F458" s="107"/>
      <c r="G458" s="525"/>
      <c r="H458" s="107"/>
      <c r="I458" s="107"/>
      <c r="J458" s="420"/>
      <c r="K458" s="420"/>
      <c r="L458" s="420"/>
      <c r="M458" s="421"/>
      <c r="N458" s="107"/>
      <c r="O458" s="107"/>
      <c r="P458" s="107"/>
      <c r="Q458" s="107"/>
      <c r="R458" s="107"/>
      <c r="S458" s="107"/>
      <c r="T458" s="107"/>
    </row>
    <row r="459" spans="1:20" ht="15.75" customHeight="1">
      <c r="A459" s="107"/>
      <c r="B459" s="107"/>
      <c r="C459" s="107"/>
      <c r="D459" s="107"/>
      <c r="E459" s="107"/>
      <c r="F459" s="107"/>
      <c r="G459" s="525"/>
      <c r="H459" s="107"/>
      <c r="I459" s="107"/>
      <c r="J459" s="420"/>
      <c r="K459" s="420"/>
      <c r="L459" s="420"/>
      <c r="M459" s="421"/>
      <c r="N459" s="107"/>
      <c r="O459" s="107"/>
      <c r="P459" s="107"/>
      <c r="Q459" s="107"/>
      <c r="R459" s="107"/>
      <c r="S459" s="107"/>
      <c r="T459" s="107"/>
    </row>
    <row r="460" spans="1:20" ht="15.75" customHeight="1">
      <c r="A460" s="107"/>
      <c r="B460" s="107"/>
      <c r="C460" s="107"/>
      <c r="D460" s="107"/>
      <c r="E460" s="107"/>
      <c r="F460" s="107"/>
      <c r="G460" s="525"/>
      <c r="H460" s="107"/>
      <c r="I460" s="107"/>
      <c r="J460" s="420"/>
      <c r="K460" s="420"/>
      <c r="L460" s="420"/>
      <c r="M460" s="421"/>
      <c r="N460" s="107"/>
      <c r="O460" s="107"/>
      <c r="P460" s="107"/>
      <c r="Q460" s="107"/>
      <c r="R460" s="107"/>
      <c r="S460" s="107"/>
      <c r="T460" s="107"/>
    </row>
    <row r="461" spans="1:20" ht="15.75" customHeight="1">
      <c r="A461" s="107"/>
      <c r="B461" s="107"/>
      <c r="C461" s="107"/>
      <c r="D461" s="107"/>
      <c r="E461" s="107"/>
      <c r="F461" s="107"/>
      <c r="G461" s="525"/>
      <c r="H461" s="107"/>
      <c r="I461" s="107"/>
      <c r="J461" s="420"/>
      <c r="K461" s="420"/>
      <c r="L461" s="420"/>
      <c r="M461" s="421"/>
      <c r="N461" s="107"/>
      <c r="O461" s="107"/>
      <c r="P461" s="107"/>
      <c r="Q461" s="107"/>
      <c r="R461" s="107"/>
      <c r="S461" s="107"/>
      <c r="T461" s="107"/>
    </row>
    <row r="462" spans="1:20" ht="15.75" customHeight="1">
      <c r="A462" s="107"/>
      <c r="B462" s="107"/>
      <c r="C462" s="107"/>
      <c r="D462" s="107"/>
      <c r="E462" s="107"/>
      <c r="F462" s="107"/>
      <c r="G462" s="525"/>
      <c r="H462" s="107"/>
      <c r="I462" s="107"/>
      <c r="J462" s="420"/>
      <c r="K462" s="420"/>
      <c r="L462" s="420"/>
      <c r="M462" s="421"/>
      <c r="N462" s="107"/>
      <c r="O462" s="107"/>
      <c r="P462" s="107"/>
      <c r="Q462" s="107"/>
      <c r="R462" s="107"/>
      <c r="S462" s="107"/>
      <c r="T462" s="107"/>
    </row>
    <row r="463" spans="1:20" ht="15.75" customHeight="1">
      <c r="A463" s="107"/>
      <c r="B463" s="107"/>
      <c r="C463" s="107"/>
      <c r="D463" s="107"/>
      <c r="E463" s="107"/>
      <c r="F463" s="107"/>
      <c r="G463" s="525"/>
      <c r="H463" s="107"/>
      <c r="I463" s="107"/>
      <c r="J463" s="420"/>
      <c r="K463" s="420"/>
      <c r="L463" s="420"/>
      <c r="M463" s="421"/>
      <c r="N463" s="107"/>
      <c r="O463" s="107"/>
      <c r="P463" s="107"/>
      <c r="Q463" s="107"/>
      <c r="R463" s="107"/>
      <c r="S463" s="107"/>
      <c r="T463" s="107"/>
    </row>
    <row r="464" spans="1:20" ht="15.75" customHeight="1">
      <c r="A464" s="107"/>
      <c r="B464" s="107"/>
      <c r="C464" s="107"/>
      <c r="D464" s="107"/>
      <c r="E464" s="107"/>
      <c r="F464" s="107"/>
      <c r="G464" s="525"/>
      <c r="H464" s="107"/>
      <c r="I464" s="107"/>
      <c r="J464" s="420"/>
      <c r="K464" s="420"/>
      <c r="L464" s="420"/>
      <c r="M464" s="421"/>
      <c r="N464" s="107"/>
      <c r="O464" s="107"/>
      <c r="P464" s="107"/>
      <c r="Q464" s="107"/>
      <c r="R464" s="107"/>
      <c r="S464" s="107"/>
      <c r="T464" s="107"/>
    </row>
    <row r="465" spans="1:20" ht="15.75" customHeight="1">
      <c r="A465" s="107"/>
      <c r="B465" s="107"/>
      <c r="C465" s="107"/>
      <c r="D465" s="107"/>
      <c r="E465" s="107"/>
      <c r="F465" s="107"/>
      <c r="G465" s="525"/>
      <c r="H465" s="107"/>
      <c r="I465" s="107"/>
      <c r="J465" s="420"/>
      <c r="K465" s="420"/>
      <c r="L465" s="420"/>
      <c r="M465" s="421"/>
      <c r="N465" s="107"/>
      <c r="O465" s="107"/>
      <c r="P465" s="107"/>
      <c r="Q465" s="107"/>
      <c r="R465" s="107"/>
      <c r="S465" s="107"/>
      <c r="T465" s="107"/>
    </row>
    <row r="466" spans="1:20" ht="15.75" customHeight="1">
      <c r="A466" s="107"/>
      <c r="B466" s="107"/>
      <c r="C466" s="107"/>
      <c r="D466" s="107"/>
      <c r="E466" s="107"/>
      <c r="F466" s="107"/>
      <c r="G466" s="525"/>
      <c r="H466" s="107"/>
      <c r="I466" s="107"/>
      <c r="J466" s="420"/>
      <c r="K466" s="420"/>
      <c r="L466" s="420"/>
      <c r="M466" s="421"/>
      <c r="N466" s="107"/>
      <c r="O466" s="107"/>
      <c r="P466" s="107"/>
      <c r="Q466" s="107"/>
      <c r="R466" s="107"/>
      <c r="S466" s="107"/>
      <c r="T466" s="107"/>
    </row>
    <row r="467" spans="1:20" ht="15.75" customHeight="1">
      <c r="A467" s="107"/>
      <c r="B467" s="107"/>
      <c r="C467" s="107"/>
      <c r="D467" s="107"/>
      <c r="E467" s="107"/>
      <c r="F467" s="107"/>
      <c r="G467" s="525"/>
      <c r="H467" s="107"/>
      <c r="I467" s="107"/>
      <c r="J467" s="420"/>
      <c r="K467" s="420"/>
      <c r="L467" s="420"/>
      <c r="M467" s="421"/>
      <c r="N467" s="107"/>
      <c r="O467" s="107"/>
      <c r="P467" s="107"/>
      <c r="Q467" s="107"/>
      <c r="R467" s="107"/>
      <c r="S467" s="107"/>
      <c r="T467" s="107"/>
    </row>
    <row r="468" spans="1:20" ht="15.75" customHeight="1">
      <c r="A468" s="107"/>
      <c r="B468" s="107"/>
      <c r="C468" s="107"/>
      <c r="D468" s="107"/>
      <c r="E468" s="107"/>
      <c r="F468" s="107"/>
      <c r="G468" s="525"/>
      <c r="H468" s="107"/>
      <c r="I468" s="107"/>
      <c r="J468" s="420"/>
      <c r="K468" s="420"/>
      <c r="L468" s="420"/>
      <c r="M468" s="421"/>
      <c r="N468" s="107"/>
      <c r="O468" s="107"/>
      <c r="P468" s="107"/>
      <c r="Q468" s="107"/>
      <c r="R468" s="107"/>
      <c r="S468" s="107"/>
      <c r="T468" s="107"/>
    </row>
    <row r="469" spans="1:20" ht="15.75" customHeight="1">
      <c r="A469" s="107"/>
      <c r="B469" s="107"/>
      <c r="C469" s="107"/>
      <c r="D469" s="107"/>
      <c r="E469" s="107"/>
      <c r="F469" s="107"/>
      <c r="G469" s="525"/>
      <c r="H469" s="107"/>
      <c r="I469" s="107"/>
      <c r="J469" s="420"/>
      <c r="K469" s="420"/>
      <c r="L469" s="420"/>
      <c r="M469" s="421"/>
      <c r="N469" s="107"/>
      <c r="O469" s="107"/>
      <c r="P469" s="107"/>
      <c r="Q469" s="107"/>
      <c r="R469" s="107"/>
      <c r="S469" s="107"/>
      <c r="T469" s="107"/>
    </row>
    <row r="470" spans="1:20" ht="15.75" customHeight="1">
      <c r="A470" s="107"/>
      <c r="B470" s="107"/>
      <c r="C470" s="107"/>
      <c r="D470" s="107"/>
      <c r="E470" s="107"/>
      <c r="F470" s="107"/>
      <c r="G470" s="525"/>
      <c r="H470" s="107"/>
      <c r="I470" s="107"/>
      <c r="J470" s="420"/>
      <c r="K470" s="420"/>
      <c r="L470" s="420"/>
      <c r="M470" s="421"/>
      <c r="N470" s="107"/>
      <c r="O470" s="107"/>
      <c r="P470" s="107"/>
      <c r="Q470" s="107"/>
      <c r="R470" s="107"/>
      <c r="S470" s="107"/>
      <c r="T470" s="107"/>
    </row>
    <row r="471" spans="1:20" ht="15.75" customHeight="1">
      <c r="A471" s="107"/>
      <c r="B471" s="107"/>
      <c r="C471" s="107"/>
      <c r="D471" s="107"/>
      <c r="E471" s="107"/>
      <c r="F471" s="107"/>
      <c r="G471" s="525"/>
      <c r="H471" s="107"/>
      <c r="I471" s="107"/>
      <c r="J471" s="420"/>
      <c r="K471" s="420"/>
      <c r="L471" s="420"/>
      <c r="M471" s="421"/>
      <c r="N471" s="107"/>
      <c r="O471" s="107"/>
      <c r="P471" s="107"/>
      <c r="Q471" s="107"/>
      <c r="R471" s="107"/>
      <c r="S471" s="107"/>
      <c r="T471" s="107"/>
    </row>
    <row r="472" spans="1:20" ht="15.75" customHeight="1">
      <c r="A472" s="107"/>
      <c r="B472" s="107"/>
      <c r="C472" s="107"/>
      <c r="D472" s="107"/>
      <c r="E472" s="107"/>
      <c r="F472" s="107"/>
      <c r="G472" s="525"/>
      <c r="H472" s="107"/>
      <c r="I472" s="107"/>
      <c r="J472" s="420"/>
      <c r="K472" s="420"/>
      <c r="L472" s="420"/>
      <c r="M472" s="421"/>
      <c r="N472" s="107"/>
      <c r="O472" s="107"/>
      <c r="P472" s="107"/>
      <c r="Q472" s="107"/>
      <c r="R472" s="107"/>
      <c r="S472" s="107"/>
      <c r="T472" s="107"/>
    </row>
    <row r="473" spans="1:20" ht="15.75" customHeight="1">
      <c r="A473" s="107"/>
      <c r="B473" s="107"/>
      <c r="C473" s="107"/>
      <c r="D473" s="107"/>
      <c r="E473" s="107"/>
      <c r="F473" s="107"/>
      <c r="G473" s="525"/>
      <c r="H473" s="107"/>
      <c r="I473" s="107"/>
      <c r="J473" s="420"/>
      <c r="K473" s="420"/>
      <c r="L473" s="420"/>
      <c r="M473" s="421"/>
      <c r="N473" s="107"/>
      <c r="O473" s="107"/>
      <c r="P473" s="107"/>
      <c r="Q473" s="107"/>
      <c r="R473" s="107"/>
      <c r="S473" s="107"/>
      <c r="T473" s="107"/>
    </row>
    <row r="474" spans="1:20" ht="15.75" customHeight="1">
      <c r="A474" s="107"/>
      <c r="B474" s="107"/>
      <c r="C474" s="107"/>
      <c r="D474" s="107"/>
      <c r="E474" s="107"/>
      <c r="F474" s="107"/>
      <c r="G474" s="525"/>
      <c r="H474" s="107"/>
      <c r="I474" s="107"/>
      <c r="J474" s="420"/>
      <c r="K474" s="420"/>
      <c r="L474" s="420"/>
      <c r="M474" s="421"/>
      <c r="N474" s="107"/>
      <c r="O474" s="107"/>
      <c r="P474" s="107"/>
      <c r="Q474" s="107"/>
      <c r="R474" s="107"/>
      <c r="S474" s="107"/>
      <c r="T474" s="107"/>
    </row>
    <row r="475" spans="1:20" ht="15.75" customHeight="1">
      <c r="A475" s="107"/>
      <c r="B475" s="107"/>
      <c r="C475" s="107"/>
      <c r="D475" s="107"/>
      <c r="E475" s="107"/>
      <c r="F475" s="107"/>
      <c r="G475" s="525"/>
      <c r="H475" s="107"/>
      <c r="I475" s="107"/>
      <c r="J475" s="420"/>
      <c r="K475" s="420"/>
      <c r="L475" s="420"/>
      <c r="M475" s="421"/>
      <c r="N475" s="107"/>
      <c r="O475" s="107"/>
      <c r="P475" s="107"/>
      <c r="Q475" s="107"/>
      <c r="R475" s="107"/>
      <c r="S475" s="107"/>
      <c r="T475" s="107"/>
    </row>
    <row r="476" spans="1:20" ht="15.75" customHeight="1">
      <c r="A476" s="107"/>
      <c r="B476" s="107"/>
      <c r="C476" s="107"/>
      <c r="D476" s="107"/>
      <c r="E476" s="107"/>
      <c r="F476" s="107"/>
      <c r="G476" s="525"/>
      <c r="H476" s="107"/>
      <c r="I476" s="107"/>
      <c r="J476" s="420"/>
      <c r="K476" s="420"/>
      <c r="L476" s="420"/>
      <c r="M476" s="421"/>
      <c r="N476" s="107"/>
      <c r="O476" s="107"/>
      <c r="P476" s="107"/>
      <c r="Q476" s="107"/>
      <c r="R476" s="107"/>
      <c r="S476" s="107"/>
      <c r="T476" s="107"/>
    </row>
    <row r="477" spans="1:20" ht="15.75" customHeight="1">
      <c r="A477" s="107"/>
      <c r="B477" s="107"/>
      <c r="C477" s="107"/>
      <c r="D477" s="107"/>
      <c r="E477" s="107"/>
      <c r="F477" s="107"/>
      <c r="G477" s="525"/>
      <c r="H477" s="107"/>
      <c r="I477" s="107"/>
      <c r="J477" s="420"/>
      <c r="K477" s="420"/>
      <c r="L477" s="420"/>
      <c r="M477" s="421"/>
      <c r="N477" s="107"/>
      <c r="O477" s="107"/>
      <c r="P477" s="107"/>
      <c r="Q477" s="107"/>
      <c r="R477" s="107"/>
      <c r="S477" s="107"/>
      <c r="T477" s="107"/>
    </row>
    <row r="478" spans="1:20" ht="15.75" customHeight="1">
      <c r="A478" s="107"/>
      <c r="B478" s="107"/>
      <c r="C478" s="107"/>
      <c r="D478" s="107"/>
      <c r="E478" s="107"/>
      <c r="F478" s="107"/>
      <c r="G478" s="525"/>
      <c r="H478" s="107"/>
      <c r="I478" s="107"/>
      <c r="J478" s="420"/>
      <c r="K478" s="420"/>
      <c r="L478" s="420"/>
      <c r="M478" s="421"/>
      <c r="N478" s="107"/>
      <c r="O478" s="107"/>
      <c r="P478" s="107"/>
      <c r="Q478" s="107"/>
      <c r="R478" s="107"/>
      <c r="S478" s="107"/>
      <c r="T478" s="107"/>
    </row>
    <row r="479" spans="1:20" ht="15.75" customHeight="1">
      <c r="A479" s="107"/>
      <c r="B479" s="107"/>
      <c r="C479" s="107"/>
      <c r="D479" s="107"/>
      <c r="E479" s="107"/>
      <c r="F479" s="107"/>
      <c r="G479" s="525"/>
      <c r="H479" s="107"/>
      <c r="I479" s="107"/>
      <c r="J479" s="420"/>
      <c r="K479" s="420"/>
      <c r="L479" s="420"/>
      <c r="M479" s="421"/>
      <c r="N479" s="107"/>
      <c r="O479" s="107"/>
      <c r="P479" s="107"/>
      <c r="Q479" s="107"/>
      <c r="R479" s="107"/>
      <c r="S479" s="107"/>
      <c r="T479" s="107"/>
    </row>
    <row r="480" spans="1:20" ht="15.75" customHeight="1">
      <c r="A480" s="107"/>
      <c r="B480" s="107"/>
      <c r="C480" s="107"/>
      <c r="D480" s="107"/>
      <c r="E480" s="107"/>
      <c r="F480" s="107"/>
      <c r="G480" s="525"/>
      <c r="H480" s="107"/>
      <c r="I480" s="107"/>
      <c r="J480" s="420"/>
      <c r="K480" s="420"/>
      <c r="L480" s="420"/>
      <c r="M480" s="421"/>
      <c r="N480" s="107"/>
      <c r="O480" s="107"/>
      <c r="P480" s="107"/>
      <c r="Q480" s="107"/>
      <c r="R480" s="107"/>
      <c r="S480" s="107"/>
      <c r="T480" s="107"/>
    </row>
    <row r="481" spans="1:20" ht="15.75" customHeight="1">
      <c r="A481" s="107"/>
      <c r="B481" s="107"/>
      <c r="C481" s="107"/>
      <c r="D481" s="107"/>
      <c r="E481" s="107"/>
      <c r="F481" s="107"/>
      <c r="G481" s="525"/>
      <c r="H481" s="107"/>
      <c r="I481" s="107"/>
      <c r="J481" s="420"/>
      <c r="K481" s="420"/>
      <c r="L481" s="420"/>
      <c r="M481" s="421"/>
      <c r="N481" s="107"/>
      <c r="O481" s="107"/>
      <c r="P481" s="107"/>
      <c r="Q481" s="107"/>
      <c r="R481" s="107"/>
      <c r="S481" s="107"/>
      <c r="T481" s="107"/>
    </row>
    <row r="482" spans="1:20" ht="15.75" customHeight="1">
      <c r="A482" s="107"/>
      <c r="B482" s="107"/>
      <c r="C482" s="107"/>
      <c r="D482" s="107"/>
      <c r="E482" s="107"/>
      <c r="F482" s="107"/>
      <c r="G482" s="525"/>
      <c r="H482" s="107"/>
      <c r="I482" s="107"/>
      <c r="J482" s="420"/>
      <c r="K482" s="420"/>
      <c r="L482" s="420"/>
      <c r="M482" s="421"/>
      <c r="N482" s="107"/>
      <c r="O482" s="107"/>
      <c r="P482" s="107"/>
      <c r="Q482" s="107"/>
      <c r="R482" s="107"/>
      <c r="S482" s="107"/>
      <c r="T482" s="107"/>
    </row>
    <row r="483" spans="1:20" ht="15.75" customHeight="1">
      <c r="A483" s="107"/>
      <c r="B483" s="107"/>
      <c r="C483" s="107"/>
      <c r="D483" s="107"/>
      <c r="E483" s="107"/>
      <c r="F483" s="107"/>
      <c r="G483" s="525"/>
      <c r="H483" s="107"/>
      <c r="I483" s="107"/>
      <c r="J483" s="420"/>
      <c r="K483" s="420"/>
      <c r="L483" s="420"/>
      <c r="M483" s="421"/>
      <c r="N483" s="107"/>
      <c r="O483" s="107"/>
      <c r="P483" s="107"/>
      <c r="Q483" s="107"/>
      <c r="R483" s="107"/>
      <c r="S483" s="107"/>
      <c r="T483" s="107"/>
    </row>
    <row r="484" spans="1:20" ht="15.75" customHeight="1">
      <c r="A484" s="107"/>
      <c r="B484" s="107"/>
      <c r="C484" s="107"/>
      <c r="D484" s="107"/>
      <c r="E484" s="107"/>
      <c r="F484" s="107"/>
      <c r="G484" s="525"/>
      <c r="H484" s="107"/>
      <c r="I484" s="107"/>
      <c r="J484" s="420"/>
      <c r="K484" s="420"/>
      <c r="L484" s="420"/>
      <c r="M484" s="421"/>
      <c r="N484" s="107"/>
      <c r="O484" s="107"/>
      <c r="P484" s="107"/>
      <c r="Q484" s="107"/>
      <c r="R484" s="107"/>
      <c r="S484" s="107"/>
      <c r="T484" s="107"/>
    </row>
    <row r="485" spans="1:20" ht="15.75" customHeight="1">
      <c r="A485" s="107"/>
      <c r="B485" s="107"/>
      <c r="C485" s="107"/>
      <c r="D485" s="107"/>
      <c r="E485" s="107"/>
      <c r="F485" s="107"/>
      <c r="G485" s="525"/>
      <c r="H485" s="107"/>
      <c r="I485" s="107"/>
      <c r="J485" s="420"/>
      <c r="K485" s="420"/>
      <c r="L485" s="420"/>
      <c r="M485" s="421"/>
      <c r="N485" s="107"/>
      <c r="O485" s="107"/>
      <c r="P485" s="107"/>
      <c r="Q485" s="107"/>
      <c r="R485" s="107"/>
      <c r="S485" s="107"/>
      <c r="T485" s="107"/>
    </row>
    <row r="486" spans="1:20" ht="15.75" customHeight="1">
      <c r="A486" s="107"/>
      <c r="B486" s="107"/>
      <c r="C486" s="107"/>
      <c r="D486" s="107"/>
      <c r="E486" s="107"/>
      <c r="F486" s="107"/>
      <c r="G486" s="525"/>
      <c r="H486" s="107"/>
      <c r="I486" s="107"/>
      <c r="J486" s="420"/>
      <c r="K486" s="420"/>
      <c r="L486" s="420"/>
      <c r="M486" s="421"/>
      <c r="N486" s="107"/>
      <c r="O486" s="107"/>
      <c r="P486" s="107"/>
      <c r="Q486" s="107"/>
      <c r="R486" s="107"/>
      <c r="S486" s="107"/>
      <c r="T486" s="107"/>
    </row>
    <row r="487" spans="1:20" ht="15.75" customHeight="1">
      <c r="A487" s="107"/>
      <c r="B487" s="107"/>
      <c r="C487" s="107"/>
      <c r="D487" s="107"/>
      <c r="E487" s="107"/>
      <c r="F487" s="107"/>
      <c r="G487" s="525"/>
      <c r="H487" s="107"/>
      <c r="I487" s="107"/>
      <c r="J487" s="420"/>
      <c r="K487" s="420"/>
      <c r="L487" s="420"/>
      <c r="M487" s="421"/>
      <c r="N487" s="107"/>
      <c r="O487" s="107"/>
      <c r="P487" s="107"/>
      <c r="Q487" s="107"/>
      <c r="R487" s="107"/>
      <c r="S487" s="107"/>
      <c r="T487" s="107"/>
    </row>
    <row r="488" spans="1:20" ht="15.75" customHeight="1">
      <c r="A488" s="107"/>
      <c r="B488" s="107"/>
      <c r="C488" s="107"/>
      <c r="D488" s="107"/>
      <c r="E488" s="107"/>
      <c r="F488" s="107"/>
      <c r="G488" s="525"/>
      <c r="H488" s="107"/>
      <c r="I488" s="107"/>
      <c r="J488" s="420"/>
      <c r="K488" s="420"/>
      <c r="L488" s="420"/>
      <c r="M488" s="421"/>
      <c r="N488" s="107"/>
      <c r="O488" s="107"/>
      <c r="P488" s="107"/>
      <c r="Q488" s="107"/>
      <c r="R488" s="107"/>
      <c r="S488" s="107"/>
      <c r="T488" s="107"/>
    </row>
    <row r="489" spans="1:20" ht="15.75" customHeight="1">
      <c r="A489" s="107"/>
      <c r="B489" s="107"/>
      <c r="C489" s="107"/>
      <c r="D489" s="107"/>
      <c r="E489" s="107"/>
      <c r="F489" s="107"/>
      <c r="G489" s="525"/>
      <c r="H489" s="107"/>
      <c r="I489" s="107"/>
      <c r="J489" s="420"/>
      <c r="K489" s="420"/>
      <c r="L489" s="420"/>
      <c r="M489" s="421"/>
      <c r="N489" s="107"/>
      <c r="O489" s="107"/>
      <c r="P489" s="107"/>
      <c r="Q489" s="107"/>
      <c r="R489" s="107"/>
      <c r="S489" s="107"/>
      <c r="T489" s="107"/>
    </row>
    <row r="490" spans="1:20" ht="15.75" customHeight="1">
      <c r="A490" s="107"/>
      <c r="B490" s="107"/>
      <c r="C490" s="107"/>
      <c r="D490" s="107"/>
      <c r="E490" s="107"/>
      <c r="F490" s="107"/>
      <c r="G490" s="525"/>
      <c r="H490" s="107"/>
      <c r="I490" s="107"/>
      <c r="J490" s="420"/>
      <c r="K490" s="420"/>
      <c r="L490" s="420"/>
      <c r="M490" s="421"/>
      <c r="N490" s="107"/>
      <c r="O490" s="107"/>
      <c r="P490" s="107"/>
      <c r="Q490" s="107"/>
      <c r="R490" s="107"/>
      <c r="S490" s="107"/>
      <c r="T490" s="107"/>
    </row>
    <row r="491" spans="1:20" ht="15.75" customHeight="1">
      <c r="A491" s="107"/>
      <c r="B491" s="107"/>
      <c r="C491" s="107"/>
      <c r="D491" s="107"/>
      <c r="E491" s="107"/>
      <c r="F491" s="107"/>
      <c r="G491" s="525"/>
      <c r="H491" s="107"/>
      <c r="I491" s="107"/>
      <c r="J491" s="420"/>
      <c r="K491" s="420"/>
      <c r="L491" s="420"/>
      <c r="M491" s="421"/>
      <c r="N491" s="107"/>
      <c r="O491" s="107"/>
      <c r="P491" s="107"/>
      <c r="Q491" s="107"/>
      <c r="R491" s="107"/>
      <c r="S491" s="107"/>
      <c r="T491" s="107"/>
    </row>
    <row r="492" spans="1:20" ht="15.75" customHeight="1">
      <c r="A492" s="107"/>
      <c r="B492" s="107"/>
      <c r="C492" s="107"/>
      <c r="D492" s="107"/>
      <c r="E492" s="107"/>
      <c r="F492" s="107"/>
      <c r="G492" s="525"/>
      <c r="H492" s="107"/>
      <c r="I492" s="107"/>
      <c r="J492" s="420"/>
      <c r="K492" s="420"/>
      <c r="L492" s="420"/>
      <c r="M492" s="421"/>
      <c r="N492" s="107"/>
      <c r="O492" s="107"/>
      <c r="P492" s="107"/>
      <c r="Q492" s="107"/>
      <c r="R492" s="107"/>
      <c r="S492" s="107"/>
      <c r="T492" s="107"/>
    </row>
    <row r="493" spans="1:20" ht="15.75" customHeight="1">
      <c r="A493" s="107"/>
      <c r="B493" s="107"/>
      <c r="C493" s="107"/>
      <c r="D493" s="107"/>
      <c r="E493" s="107"/>
      <c r="F493" s="107"/>
      <c r="G493" s="525"/>
      <c r="H493" s="107"/>
      <c r="I493" s="107"/>
      <c r="J493" s="420"/>
      <c r="K493" s="420"/>
      <c r="L493" s="420"/>
      <c r="M493" s="421"/>
      <c r="N493" s="107"/>
      <c r="O493" s="107"/>
      <c r="P493" s="107"/>
      <c r="Q493" s="107"/>
      <c r="R493" s="107"/>
      <c r="S493" s="107"/>
      <c r="T493" s="107"/>
    </row>
    <row r="494" spans="1:20" ht="15.75" customHeight="1">
      <c r="A494" s="107"/>
      <c r="B494" s="107"/>
      <c r="C494" s="107"/>
      <c r="D494" s="107"/>
      <c r="E494" s="107"/>
      <c r="F494" s="107"/>
      <c r="G494" s="525"/>
      <c r="H494" s="107"/>
      <c r="I494" s="107"/>
      <c r="J494" s="420"/>
      <c r="K494" s="420"/>
      <c r="L494" s="420"/>
      <c r="M494" s="421"/>
      <c r="N494" s="107"/>
      <c r="O494" s="107"/>
      <c r="P494" s="107"/>
      <c r="Q494" s="107"/>
      <c r="R494" s="107"/>
      <c r="S494" s="107"/>
      <c r="T494" s="107"/>
    </row>
    <row r="495" spans="1:20" ht="15.75" customHeight="1">
      <c r="A495" s="107"/>
      <c r="B495" s="107"/>
      <c r="C495" s="107"/>
      <c r="D495" s="107"/>
      <c r="E495" s="107"/>
      <c r="F495" s="107"/>
      <c r="G495" s="525"/>
      <c r="H495" s="107"/>
      <c r="I495" s="107"/>
      <c r="J495" s="420"/>
      <c r="K495" s="420"/>
      <c r="L495" s="420"/>
      <c r="M495" s="421"/>
      <c r="N495" s="107"/>
      <c r="O495" s="107"/>
      <c r="P495" s="107"/>
      <c r="Q495" s="107"/>
      <c r="R495" s="107"/>
      <c r="S495" s="107"/>
      <c r="T495" s="107"/>
    </row>
    <row r="496" spans="1:20" ht="15.75" customHeight="1">
      <c r="A496" s="107"/>
      <c r="B496" s="107"/>
      <c r="C496" s="107"/>
      <c r="D496" s="107"/>
      <c r="E496" s="107"/>
      <c r="F496" s="107"/>
      <c r="G496" s="525"/>
      <c r="H496" s="107"/>
      <c r="I496" s="107"/>
      <c r="J496" s="420"/>
      <c r="K496" s="420"/>
      <c r="L496" s="420"/>
      <c r="M496" s="421"/>
      <c r="N496" s="107"/>
      <c r="O496" s="107"/>
      <c r="P496" s="107"/>
      <c r="Q496" s="107"/>
      <c r="R496" s="107"/>
      <c r="S496" s="107"/>
      <c r="T496" s="107"/>
    </row>
    <row r="497" spans="1:20" ht="15.75" customHeight="1">
      <c r="A497" s="107"/>
      <c r="B497" s="107"/>
      <c r="C497" s="107"/>
      <c r="D497" s="107"/>
      <c r="E497" s="107"/>
      <c r="F497" s="107"/>
      <c r="G497" s="525"/>
      <c r="H497" s="107"/>
      <c r="I497" s="107"/>
      <c r="J497" s="420"/>
      <c r="K497" s="420"/>
      <c r="L497" s="420"/>
      <c r="M497" s="421"/>
      <c r="N497" s="107"/>
      <c r="O497" s="107"/>
      <c r="P497" s="107"/>
      <c r="Q497" s="107"/>
      <c r="R497" s="107"/>
      <c r="S497" s="107"/>
      <c r="T497" s="107"/>
    </row>
    <row r="498" spans="1:20" ht="15.75" customHeight="1">
      <c r="A498" s="107"/>
      <c r="B498" s="107"/>
      <c r="C498" s="107"/>
      <c r="D498" s="107"/>
      <c r="E498" s="107"/>
      <c r="F498" s="107"/>
      <c r="G498" s="525"/>
      <c r="H498" s="107"/>
      <c r="I498" s="107"/>
      <c r="J498" s="420"/>
      <c r="K498" s="420"/>
      <c r="L498" s="420"/>
      <c r="M498" s="421"/>
      <c r="N498" s="107"/>
      <c r="O498" s="107"/>
      <c r="P498" s="107"/>
      <c r="Q498" s="107"/>
      <c r="R498" s="107"/>
      <c r="S498" s="107"/>
      <c r="T498" s="107"/>
    </row>
    <row r="499" spans="1:20" ht="15.75" customHeight="1">
      <c r="A499" s="107"/>
      <c r="B499" s="107"/>
      <c r="C499" s="107"/>
      <c r="D499" s="107"/>
      <c r="E499" s="107"/>
      <c r="F499" s="107"/>
      <c r="G499" s="525"/>
      <c r="H499" s="107"/>
      <c r="I499" s="107"/>
      <c r="J499" s="420"/>
      <c r="K499" s="420"/>
      <c r="L499" s="420"/>
      <c r="M499" s="421"/>
      <c r="N499" s="107"/>
      <c r="O499" s="107"/>
      <c r="P499" s="107"/>
      <c r="Q499" s="107"/>
      <c r="R499" s="107"/>
      <c r="S499" s="107"/>
      <c r="T499" s="107"/>
    </row>
    <row r="500" spans="1:20" ht="15.75" customHeight="1">
      <c r="A500" s="107"/>
      <c r="B500" s="107"/>
      <c r="C500" s="107"/>
      <c r="D500" s="107"/>
      <c r="E500" s="107"/>
      <c r="F500" s="107"/>
      <c r="G500" s="525"/>
      <c r="H500" s="107"/>
      <c r="I500" s="107"/>
      <c r="J500" s="420"/>
      <c r="K500" s="420"/>
      <c r="L500" s="420"/>
      <c r="M500" s="421"/>
      <c r="N500" s="107"/>
      <c r="O500" s="107"/>
      <c r="P500" s="107"/>
      <c r="Q500" s="107"/>
      <c r="R500" s="107"/>
      <c r="S500" s="107"/>
      <c r="T500" s="107"/>
    </row>
    <row r="501" spans="1:20" ht="15.75" customHeight="1">
      <c r="A501" s="107"/>
      <c r="B501" s="107"/>
      <c r="C501" s="107"/>
      <c r="D501" s="107"/>
      <c r="E501" s="107"/>
      <c r="F501" s="107"/>
      <c r="G501" s="525"/>
      <c r="H501" s="107"/>
      <c r="I501" s="107"/>
      <c r="J501" s="420"/>
      <c r="K501" s="420"/>
      <c r="L501" s="420"/>
      <c r="M501" s="421"/>
      <c r="N501" s="107"/>
      <c r="O501" s="107"/>
      <c r="P501" s="107"/>
      <c r="Q501" s="107"/>
      <c r="R501" s="107"/>
      <c r="S501" s="107"/>
      <c r="T501" s="107"/>
    </row>
    <row r="502" spans="1:20" ht="15.75" customHeight="1">
      <c r="A502" s="107"/>
      <c r="B502" s="107"/>
      <c r="C502" s="107"/>
      <c r="D502" s="107"/>
      <c r="E502" s="107"/>
      <c r="F502" s="107"/>
      <c r="G502" s="525"/>
      <c r="H502" s="107"/>
      <c r="I502" s="107"/>
      <c r="J502" s="420"/>
      <c r="K502" s="420"/>
      <c r="L502" s="420"/>
      <c r="M502" s="421"/>
      <c r="N502" s="107"/>
      <c r="O502" s="107"/>
      <c r="P502" s="107"/>
      <c r="Q502" s="107"/>
      <c r="R502" s="107"/>
      <c r="S502" s="107"/>
      <c r="T502" s="107"/>
    </row>
    <row r="503" spans="1:20" ht="15.75" customHeight="1">
      <c r="A503" s="107"/>
      <c r="B503" s="107"/>
      <c r="C503" s="107"/>
      <c r="D503" s="107"/>
      <c r="E503" s="107"/>
      <c r="F503" s="107"/>
      <c r="G503" s="525"/>
      <c r="H503" s="107"/>
      <c r="I503" s="107"/>
      <c r="J503" s="420"/>
      <c r="K503" s="420"/>
      <c r="L503" s="420"/>
      <c r="M503" s="421"/>
      <c r="N503" s="107"/>
      <c r="O503" s="107"/>
      <c r="P503" s="107"/>
      <c r="Q503" s="107"/>
      <c r="R503" s="107"/>
      <c r="S503" s="107"/>
      <c r="T503" s="107"/>
    </row>
    <row r="504" spans="1:20" ht="15.75" customHeight="1">
      <c r="A504" s="107"/>
      <c r="B504" s="107"/>
      <c r="C504" s="107"/>
      <c r="D504" s="107"/>
      <c r="E504" s="107"/>
      <c r="F504" s="107"/>
      <c r="G504" s="525"/>
      <c r="H504" s="107"/>
      <c r="I504" s="107"/>
      <c r="J504" s="420"/>
      <c r="K504" s="420"/>
      <c r="L504" s="420"/>
      <c r="M504" s="421"/>
      <c r="N504" s="107"/>
      <c r="O504" s="107"/>
      <c r="P504" s="107"/>
      <c r="Q504" s="107"/>
      <c r="R504" s="107"/>
      <c r="S504" s="107"/>
      <c r="T504" s="107"/>
    </row>
    <row r="505" spans="1:20" ht="15.75" customHeight="1">
      <c r="A505" s="107"/>
      <c r="B505" s="107"/>
      <c r="C505" s="107"/>
      <c r="D505" s="107"/>
      <c r="E505" s="107"/>
      <c r="F505" s="107"/>
      <c r="G505" s="525"/>
      <c r="H505" s="107"/>
      <c r="I505" s="107"/>
      <c r="J505" s="420"/>
      <c r="K505" s="420"/>
      <c r="L505" s="420"/>
      <c r="M505" s="421"/>
      <c r="N505" s="107"/>
      <c r="O505" s="107"/>
      <c r="P505" s="107"/>
      <c r="Q505" s="107"/>
      <c r="R505" s="107"/>
      <c r="S505" s="107"/>
      <c r="T505" s="107"/>
    </row>
    <row r="506" spans="1:20" ht="15.75" customHeight="1">
      <c r="A506" s="107"/>
      <c r="B506" s="107"/>
      <c r="C506" s="107"/>
      <c r="D506" s="107"/>
      <c r="E506" s="107"/>
      <c r="F506" s="107"/>
      <c r="G506" s="525"/>
      <c r="H506" s="107"/>
      <c r="I506" s="107"/>
      <c r="J506" s="420"/>
      <c r="K506" s="420"/>
      <c r="L506" s="420"/>
      <c r="M506" s="421"/>
      <c r="N506" s="107"/>
      <c r="O506" s="107"/>
      <c r="P506" s="107"/>
      <c r="Q506" s="107"/>
      <c r="R506" s="107"/>
      <c r="S506" s="107"/>
      <c r="T506" s="107"/>
    </row>
    <row r="507" spans="1:20" ht="15.75" customHeight="1">
      <c r="A507" s="107"/>
      <c r="B507" s="107"/>
      <c r="C507" s="107"/>
      <c r="D507" s="107"/>
      <c r="E507" s="107"/>
      <c r="F507" s="107"/>
      <c r="G507" s="525"/>
      <c r="H507" s="107"/>
      <c r="I507" s="107"/>
      <c r="J507" s="420"/>
      <c r="K507" s="420"/>
      <c r="L507" s="420"/>
      <c r="M507" s="421"/>
      <c r="N507" s="107"/>
      <c r="O507" s="107"/>
      <c r="P507" s="107"/>
      <c r="Q507" s="107"/>
      <c r="R507" s="107"/>
      <c r="S507" s="107"/>
      <c r="T507" s="107"/>
    </row>
    <row r="508" spans="1:20" ht="15.75" customHeight="1">
      <c r="A508" s="107"/>
      <c r="B508" s="107"/>
      <c r="C508" s="107"/>
      <c r="D508" s="107"/>
      <c r="E508" s="107"/>
      <c r="F508" s="107"/>
      <c r="G508" s="525"/>
      <c r="H508" s="107"/>
      <c r="I508" s="107"/>
      <c r="J508" s="420"/>
      <c r="K508" s="420"/>
      <c r="L508" s="420"/>
      <c r="M508" s="421"/>
      <c r="N508" s="107"/>
      <c r="O508" s="107"/>
      <c r="P508" s="107"/>
      <c r="Q508" s="107"/>
      <c r="R508" s="107"/>
      <c r="S508" s="107"/>
      <c r="T508" s="107"/>
    </row>
    <row r="509" spans="1:20" ht="15.75" customHeight="1">
      <c r="A509" s="107"/>
      <c r="B509" s="107"/>
      <c r="C509" s="107"/>
      <c r="D509" s="107"/>
      <c r="E509" s="107"/>
      <c r="F509" s="107"/>
      <c r="G509" s="525"/>
      <c r="H509" s="107"/>
      <c r="I509" s="107"/>
      <c r="J509" s="420"/>
      <c r="K509" s="420"/>
      <c r="L509" s="420"/>
      <c r="M509" s="421"/>
      <c r="N509" s="107"/>
      <c r="O509" s="107"/>
      <c r="P509" s="107"/>
      <c r="Q509" s="107"/>
      <c r="R509" s="107"/>
      <c r="S509" s="107"/>
      <c r="T509" s="107"/>
    </row>
    <row r="510" spans="1:20" ht="15.75" customHeight="1">
      <c r="A510" s="107"/>
      <c r="B510" s="107"/>
      <c r="C510" s="107"/>
      <c r="D510" s="107"/>
      <c r="E510" s="107"/>
      <c r="F510" s="107"/>
      <c r="G510" s="525"/>
      <c r="H510" s="107"/>
      <c r="I510" s="107"/>
      <c r="J510" s="420"/>
      <c r="K510" s="420"/>
      <c r="L510" s="420"/>
      <c r="M510" s="421"/>
      <c r="N510" s="107"/>
      <c r="O510" s="107"/>
      <c r="P510" s="107"/>
      <c r="Q510" s="107"/>
      <c r="R510" s="107"/>
      <c r="S510" s="107"/>
      <c r="T510" s="107"/>
    </row>
    <row r="511" spans="1:20" ht="15.75" customHeight="1">
      <c r="A511" s="107"/>
      <c r="B511" s="107"/>
      <c r="C511" s="107"/>
      <c r="D511" s="107"/>
      <c r="E511" s="107"/>
      <c r="F511" s="107"/>
      <c r="G511" s="525"/>
      <c r="H511" s="107"/>
      <c r="I511" s="107"/>
      <c r="J511" s="420"/>
      <c r="K511" s="420"/>
      <c r="L511" s="420"/>
      <c r="M511" s="421"/>
      <c r="N511" s="107"/>
      <c r="O511" s="107"/>
      <c r="P511" s="107"/>
      <c r="Q511" s="107"/>
      <c r="R511" s="107"/>
      <c r="S511" s="107"/>
      <c r="T511" s="107"/>
    </row>
    <row r="512" spans="1:20" ht="15.75" customHeight="1">
      <c r="A512" s="107"/>
      <c r="B512" s="107"/>
      <c r="C512" s="107"/>
      <c r="D512" s="107"/>
      <c r="E512" s="107"/>
      <c r="F512" s="107"/>
      <c r="G512" s="525"/>
      <c r="H512" s="107"/>
      <c r="I512" s="107"/>
      <c r="J512" s="420"/>
      <c r="K512" s="420"/>
      <c r="L512" s="420"/>
      <c r="M512" s="421"/>
      <c r="N512" s="107"/>
      <c r="O512" s="107"/>
      <c r="P512" s="107"/>
      <c r="Q512" s="107"/>
      <c r="R512" s="107"/>
      <c r="S512" s="107"/>
      <c r="T512" s="107"/>
    </row>
    <row r="513" spans="1:20" ht="15.75" customHeight="1">
      <c r="A513" s="107"/>
      <c r="B513" s="107"/>
      <c r="C513" s="107"/>
      <c r="D513" s="107"/>
      <c r="E513" s="107"/>
      <c r="F513" s="107"/>
      <c r="G513" s="525"/>
      <c r="H513" s="107"/>
      <c r="I513" s="107"/>
      <c r="J513" s="420"/>
      <c r="K513" s="420"/>
      <c r="L513" s="420"/>
      <c r="M513" s="421"/>
      <c r="N513" s="107"/>
      <c r="O513" s="107"/>
      <c r="P513" s="107"/>
      <c r="Q513" s="107"/>
      <c r="R513" s="107"/>
      <c r="S513" s="107"/>
      <c r="T513" s="107"/>
    </row>
    <row r="514" spans="1:20" ht="15.75" customHeight="1">
      <c r="A514" s="107"/>
      <c r="B514" s="107"/>
      <c r="C514" s="107"/>
      <c r="D514" s="107"/>
      <c r="E514" s="107"/>
      <c r="F514" s="107"/>
      <c r="G514" s="525"/>
      <c r="H514" s="107"/>
      <c r="I514" s="107"/>
      <c r="J514" s="420"/>
      <c r="K514" s="420"/>
      <c r="L514" s="420"/>
      <c r="M514" s="421"/>
      <c r="N514" s="107"/>
      <c r="O514" s="107"/>
      <c r="P514" s="107"/>
      <c r="Q514" s="107"/>
      <c r="R514" s="107"/>
      <c r="S514" s="107"/>
      <c r="T514" s="107"/>
    </row>
    <row r="515" spans="1:20" ht="15.75" customHeight="1">
      <c r="A515" s="107"/>
      <c r="B515" s="107"/>
      <c r="C515" s="107"/>
      <c r="D515" s="107"/>
      <c r="E515" s="107"/>
      <c r="F515" s="107"/>
      <c r="G515" s="525"/>
      <c r="H515" s="107"/>
      <c r="I515" s="107"/>
      <c r="J515" s="420"/>
      <c r="K515" s="420"/>
      <c r="L515" s="420"/>
      <c r="M515" s="421"/>
      <c r="N515" s="107"/>
      <c r="O515" s="107"/>
      <c r="P515" s="107"/>
      <c r="Q515" s="107"/>
      <c r="R515" s="107"/>
      <c r="S515" s="107"/>
      <c r="T515" s="107"/>
    </row>
    <row r="516" spans="1:20" ht="15.75" customHeight="1">
      <c r="A516" s="107"/>
      <c r="B516" s="107"/>
      <c r="C516" s="107"/>
      <c r="D516" s="107"/>
      <c r="E516" s="107"/>
      <c r="F516" s="107"/>
      <c r="G516" s="525"/>
      <c r="H516" s="107"/>
      <c r="I516" s="107"/>
      <c r="J516" s="420"/>
      <c r="K516" s="420"/>
      <c r="L516" s="420"/>
      <c r="M516" s="421"/>
      <c r="N516" s="107"/>
      <c r="O516" s="107"/>
      <c r="P516" s="107"/>
      <c r="Q516" s="107"/>
      <c r="R516" s="107"/>
      <c r="S516" s="107"/>
      <c r="T516" s="107"/>
    </row>
    <row r="517" spans="1:20" ht="15.75" customHeight="1">
      <c r="A517" s="107"/>
      <c r="B517" s="107"/>
      <c r="C517" s="107"/>
      <c r="D517" s="107"/>
      <c r="E517" s="107"/>
      <c r="F517" s="107"/>
      <c r="G517" s="525"/>
      <c r="H517" s="107"/>
      <c r="I517" s="107"/>
      <c r="J517" s="420"/>
      <c r="K517" s="420"/>
      <c r="L517" s="420"/>
      <c r="M517" s="421"/>
      <c r="N517" s="107"/>
      <c r="O517" s="107"/>
      <c r="P517" s="107"/>
      <c r="Q517" s="107"/>
      <c r="R517" s="107"/>
      <c r="S517" s="107"/>
      <c r="T517" s="107"/>
    </row>
    <row r="518" spans="1:20" ht="15.75" customHeight="1">
      <c r="A518" s="107"/>
      <c r="B518" s="107"/>
      <c r="C518" s="107"/>
      <c r="D518" s="107"/>
      <c r="E518" s="107"/>
      <c r="F518" s="107"/>
      <c r="G518" s="525"/>
      <c r="H518" s="107"/>
      <c r="I518" s="107"/>
      <c r="J518" s="420"/>
      <c r="K518" s="420"/>
      <c r="L518" s="420"/>
      <c r="M518" s="421"/>
      <c r="N518" s="107"/>
      <c r="O518" s="107"/>
      <c r="P518" s="107"/>
      <c r="Q518" s="107"/>
      <c r="R518" s="107"/>
      <c r="S518" s="107"/>
      <c r="T518" s="107"/>
    </row>
    <row r="519" spans="1:20" ht="15.75" customHeight="1">
      <c r="A519" s="107"/>
      <c r="B519" s="107"/>
      <c r="C519" s="107"/>
      <c r="D519" s="107"/>
      <c r="E519" s="107"/>
      <c r="F519" s="107"/>
      <c r="G519" s="525"/>
      <c r="H519" s="107"/>
      <c r="I519" s="107"/>
      <c r="J519" s="420"/>
      <c r="K519" s="420"/>
      <c r="L519" s="420"/>
      <c r="M519" s="421"/>
      <c r="N519" s="107"/>
      <c r="O519" s="107"/>
      <c r="P519" s="107"/>
      <c r="Q519" s="107"/>
      <c r="R519" s="107"/>
      <c r="S519" s="107"/>
      <c r="T519" s="107"/>
    </row>
    <row r="520" spans="1:20" ht="15.75" customHeight="1">
      <c r="A520" s="107"/>
      <c r="B520" s="107"/>
      <c r="C520" s="107"/>
      <c r="D520" s="107"/>
      <c r="E520" s="107"/>
      <c r="F520" s="107"/>
      <c r="G520" s="525"/>
      <c r="H520" s="107"/>
      <c r="I520" s="107"/>
      <c r="J520" s="420"/>
      <c r="K520" s="420"/>
      <c r="L520" s="420"/>
      <c r="M520" s="421"/>
      <c r="N520" s="107"/>
      <c r="O520" s="107"/>
      <c r="P520" s="107"/>
      <c r="Q520" s="107"/>
      <c r="R520" s="107"/>
      <c r="S520" s="107"/>
      <c r="T520" s="107"/>
    </row>
    <row r="521" spans="1:20" ht="15.75" customHeight="1">
      <c r="A521" s="107"/>
      <c r="B521" s="107"/>
      <c r="C521" s="107"/>
      <c r="D521" s="107"/>
      <c r="E521" s="107"/>
      <c r="F521" s="107"/>
      <c r="G521" s="525"/>
      <c r="H521" s="107"/>
      <c r="I521" s="107"/>
      <c r="J521" s="420"/>
      <c r="K521" s="420"/>
      <c r="L521" s="420"/>
      <c r="M521" s="421"/>
      <c r="N521" s="107"/>
      <c r="O521" s="107"/>
      <c r="P521" s="107"/>
      <c r="Q521" s="107"/>
      <c r="R521" s="107"/>
      <c r="S521" s="107"/>
      <c r="T521" s="107"/>
    </row>
    <row r="522" spans="1:20" ht="15.75" customHeight="1">
      <c r="A522" s="107"/>
      <c r="B522" s="107"/>
      <c r="C522" s="107"/>
      <c r="D522" s="107"/>
      <c r="E522" s="107"/>
      <c r="F522" s="107"/>
      <c r="G522" s="525"/>
      <c r="H522" s="107"/>
      <c r="I522" s="107"/>
      <c r="J522" s="420"/>
      <c r="K522" s="420"/>
      <c r="L522" s="420"/>
      <c r="M522" s="421"/>
      <c r="N522" s="107"/>
      <c r="O522" s="107"/>
      <c r="P522" s="107"/>
      <c r="Q522" s="107"/>
      <c r="R522" s="107"/>
      <c r="S522" s="107"/>
      <c r="T522" s="107"/>
    </row>
    <row r="523" spans="1:20" ht="15.75" customHeight="1">
      <c r="A523" s="107"/>
      <c r="B523" s="107"/>
      <c r="C523" s="107"/>
      <c r="D523" s="107"/>
      <c r="E523" s="107"/>
      <c r="F523" s="107"/>
      <c r="G523" s="525"/>
      <c r="H523" s="107"/>
      <c r="I523" s="107"/>
      <c r="J523" s="420"/>
      <c r="K523" s="420"/>
      <c r="L523" s="420"/>
      <c r="M523" s="421"/>
      <c r="N523" s="107"/>
      <c r="O523" s="107"/>
      <c r="P523" s="107"/>
      <c r="Q523" s="107"/>
      <c r="R523" s="107"/>
      <c r="S523" s="107"/>
      <c r="T523" s="107"/>
    </row>
    <row r="524" spans="1:20" ht="15.75" customHeight="1">
      <c r="A524" s="107"/>
      <c r="B524" s="107"/>
      <c r="C524" s="107"/>
      <c r="D524" s="107"/>
      <c r="E524" s="107"/>
      <c r="F524" s="107"/>
      <c r="G524" s="525"/>
      <c r="H524" s="107"/>
      <c r="I524" s="107"/>
      <c r="J524" s="420"/>
      <c r="K524" s="420"/>
      <c r="L524" s="420"/>
      <c r="M524" s="421"/>
      <c r="N524" s="107"/>
      <c r="O524" s="107"/>
      <c r="P524" s="107"/>
      <c r="Q524" s="107"/>
      <c r="R524" s="107"/>
      <c r="S524" s="107"/>
      <c r="T524" s="107"/>
    </row>
    <row r="525" spans="1:20" ht="15.75" customHeight="1">
      <c r="A525" s="107"/>
      <c r="B525" s="107"/>
      <c r="C525" s="107"/>
      <c r="D525" s="107"/>
      <c r="E525" s="107"/>
      <c r="F525" s="107"/>
      <c r="G525" s="525"/>
      <c r="H525" s="107"/>
      <c r="I525" s="107"/>
      <c r="J525" s="420"/>
      <c r="K525" s="420"/>
      <c r="L525" s="420"/>
      <c r="M525" s="421"/>
      <c r="N525" s="107"/>
      <c r="O525" s="107"/>
      <c r="P525" s="107"/>
      <c r="Q525" s="107"/>
      <c r="R525" s="107"/>
      <c r="S525" s="107"/>
      <c r="T525" s="107"/>
    </row>
    <row r="526" spans="1:20" ht="15.75" customHeight="1">
      <c r="A526" s="107"/>
      <c r="B526" s="107"/>
      <c r="C526" s="107"/>
      <c r="D526" s="107"/>
      <c r="E526" s="107"/>
      <c r="F526" s="107"/>
      <c r="G526" s="525"/>
      <c r="H526" s="107"/>
      <c r="I526" s="107"/>
      <c r="J526" s="420"/>
      <c r="K526" s="420"/>
      <c r="L526" s="420"/>
      <c r="M526" s="421"/>
      <c r="N526" s="107"/>
      <c r="O526" s="107"/>
      <c r="P526" s="107"/>
      <c r="Q526" s="107"/>
      <c r="R526" s="107"/>
      <c r="S526" s="107"/>
      <c r="T526" s="107"/>
    </row>
    <row r="527" spans="1:20" ht="15.75" customHeight="1">
      <c r="A527" s="107"/>
      <c r="B527" s="107"/>
      <c r="C527" s="107"/>
      <c r="D527" s="107"/>
      <c r="E527" s="107"/>
      <c r="F527" s="107"/>
      <c r="G527" s="525"/>
      <c r="H527" s="107"/>
      <c r="I527" s="107"/>
      <c r="J527" s="420"/>
      <c r="K527" s="420"/>
      <c r="L527" s="420"/>
      <c r="M527" s="421"/>
      <c r="N527" s="107"/>
      <c r="O527" s="107"/>
      <c r="P527" s="107"/>
      <c r="Q527" s="107"/>
      <c r="R527" s="107"/>
      <c r="S527" s="107"/>
      <c r="T527" s="107"/>
    </row>
    <row r="528" spans="1:20" ht="15.75" customHeight="1">
      <c r="A528" s="107"/>
      <c r="B528" s="107"/>
      <c r="C528" s="107"/>
      <c r="D528" s="107"/>
      <c r="E528" s="107"/>
      <c r="F528" s="107"/>
      <c r="G528" s="525"/>
      <c r="H528" s="107"/>
      <c r="I528" s="107"/>
      <c r="J528" s="420"/>
      <c r="K528" s="420"/>
      <c r="L528" s="420"/>
      <c r="M528" s="421"/>
      <c r="N528" s="107"/>
      <c r="O528" s="107"/>
      <c r="P528" s="107"/>
      <c r="Q528" s="107"/>
      <c r="R528" s="107"/>
      <c r="S528" s="107"/>
      <c r="T528" s="107"/>
    </row>
    <row r="529" spans="1:20" ht="15.75" customHeight="1">
      <c r="A529" s="107"/>
      <c r="B529" s="107"/>
      <c r="C529" s="107"/>
      <c r="D529" s="107"/>
      <c r="E529" s="107"/>
      <c r="F529" s="107"/>
      <c r="G529" s="525"/>
      <c r="H529" s="107"/>
      <c r="I529" s="107"/>
      <c r="J529" s="420"/>
      <c r="K529" s="420"/>
      <c r="L529" s="420"/>
      <c r="M529" s="421"/>
      <c r="N529" s="107"/>
      <c r="O529" s="107"/>
      <c r="P529" s="107"/>
      <c r="Q529" s="107"/>
      <c r="R529" s="107"/>
      <c r="S529" s="107"/>
      <c r="T529" s="107"/>
    </row>
    <row r="530" spans="1:20" ht="15.75" customHeight="1">
      <c r="A530" s="107"/>
      <c r="B530" s="107"/>
      <c r="C530" s="107"/>
      <c r="D530" s="107"/>
      <c r="E530" s="107"/>
      <c r="F530" s="107"/>
      <c r="G530" s="525"/>
      <c r="H530" s="107"/>
      <c r="I530" s="107"/>
      <c r="J530" s="420"/>
      <c r="K530" s="420"/>
      <c r="L530" s="420"/>
      <c r="M530" s="421"/>
      <c r="N530" s="107"/>
      <c r="O530" s="107"/>
      <c r="P530" s="107"/>
      <c r="Q530" s="107"/>
      <c r="R530" s="107"/>
      <c r="S530" s="107"/>
      <c r="T530" s="107"/>
    </row>
    <row r="531" spans="1:20" ht="15.75" customHeight="1">
      <c r="A531" s="107"/>
      <c r="B531" s="107"/>
      <c r="C531" s="107"/>
      <c r="D531" s="107"/>
      <c r="E531" s="107"/>
      <c r="F531" s="107"/>
      <c r="G531" s="525"/>
      <c r="H531" s="107"/>
      <c r="I531" s="107"/>
      <c r="J531" s="420"/>
      <c r="K531" s="420"/>
      <c r="L531" s="420"/>
      <c r="M531" s="421"/>
      <c r="N531" s="107"/>
      <c r="O531" s="107"/>
      <c r="P531" s="107"/>
      <c r="Q531" s="107"/>
      <c r="R531" s="107"/>
      <c r="S531" s="107"/>
      <c r="T531" s="107"/>
    </row>
    <row r="532" spans="1:20" ht="15.75" customHeight="1">
      <c r="A532" s="107"/>
      <c r="B532" s="107"/>
      <c r="C532" s="107"/>
      <c r="D532" s="107"/>
      <c r="E532" s="107"/>
      <c r="F532" s="107"/>
      <c r="G532" s="525"/>
      <c r="H532" s="107"/>
      <c r="I532" s="107"/>
      <c r="J532" s="420"/>
      <c r="K532" s="420"/>
      <c r="L532" s="420"/>
      <c r="M532" s="421"/>
      <c r="N532" s="107"/>
      <c r="O532" s="107"/>
      <c r="P532" s="107"/>
      <c r="Q532" s="107"/>
      <c r="R532" s="107"/>
      <c r="S532" s="107"/>
      <c r="T532" s="107"/>
    </row>
    <row r="533" spans="1:20" ht="15.75" customHeight="1">
      <c r="A533" s="107"/>
      <c r="B533" s="107"/>
      <c r="C533" s="107"/>
      <c r="D533" s="107"/>
      <c r="E533" s="107"/>
      <c r="F533" s="107"/>
      <c r="G533" s="525"/>
      <c r="H533" s="107"/>
      <c r="I533" s="107"/>
      <c r="J533" s="420"/>
      <c r="K533" s="420"/>
      <c r="L533" s="420"/>
      <c r="M533" s="421"/>
      <c r="N533" s="107"/>
      <c r="O533" s="107"/>
      <c r="P533" s="107"/>
      <c r="Q533" s="107"/>
      <c r="R533" s="107"/>
      <c r="S533" s="107"/>
      <c r="T533" s="107"/>
    </row>
    <row r="534" spans="1:20" ht="15.75" customHeight="1">
      <c r="A534" s="107"/>
      <c r="B534" s="107"/>
      <c r="C534" s="107"/>
      <c r="D534" s="107"/>
      <c r="E534" s="107"/>
      <c r="F534" s="107"/>
      <c r="G534" s="525"/>
      <c r="H534" s="107"/>
      <c r="I534" s="107"/>
      <c r="J534" s="420"/>
      <c r="K534" s="420"/>
      <c r="L534" s="420"/>
      <c r="M534" s="421"/>
      <c r="N534" s="107"/>
      <c r="O534" s="107"/>
      <c r="P534" s="107"/>
      <c r="Q534" s="107"/>
      <c r="R534" s="107"/>
      <c r="S534" s="107"/>
      <c r="T534" s="107"/>
    </row>
    <row r="535" spans="1:20" ht="15.75" customHeight="1">
      <c r="A535" s="107"/>
      <c r="B535" s="107"/>
      <c r="C535" s="107"/>
      <c r="D535" s="107"/>
      <c r="E535" s="107"/>
      <c r="F535" s="107"/>
      <c r="G535" s="525"/>
      <c r="H535" s="107"/>
      <c r="I535" s="107"/>
      <c r="J535" s="420"/>
      <c r="K535" s="420"/>
      <c r="L535" s="420"/>
      <c r="M535" s="421"/>
      <c r="N535" s="107"/>
      <c r="O535" s="107"/>
      <c r="P535" s="107"/>
      <c r="Q535" s="107"/>
      <c r="R535" s="107"/>
      <c r="S535" s="107"/>
      <c r="T535" s="107"/>
    </row>
    <row r="536" spans="1:20" ht="15.75" customHeight="1">
      <c r="A536" s="107"/>
      <c r="B536" s="107"/>
      <c r="C536" s="107"/>
      <c r="D536" s="107"/>
      <c r="E536" s="107"/>
      <c r="F536" s="107"/>
      <c r="G536" s="525"/>
      <c r="H536" s="107"/>
      <c r="I536" s="107"/>
      <c r="J536" s="420"/>
      <c r="K536" s="420"/>
      <c r="L536" s="420"/>
      <c r="M536" s="421"/>
      <c r="N536" s="107"/>
      <c r="O536" s="107"/>
      <c r="P536" s="107"/>
      <c r="Q536" s="107"/>
      <c r="R536" s="107"/>
      <c r="S536" s="107"/>
      <c r="T536" s="107"/>
    </row>
    <row r="537" spans="1:20" ht="15.75" customHeight="1">
      <c r="A537" s="107"/>
      <c r="B537" s="107"/>
      <c r="C537" s="107"/>
      <c r="D537" s="107"/>
      <c r="E537" s="107"/>
      <c r="F537" s="107"/>
      <c r="G537" s="525"/>
      <c r="H537" s="107"/>
      <c r="I537" s="107"/>
      <c r="J537" s="420"/>
      <c r="K537" s="420"/>
      <c r="L537" s="420"/>
      <c r="M537" s="421"/>
      <c r="N537" s="107"/>
      <c r="O537" s="107"/>
      <c r="P537" s="107"/>
      <c r="Q537" s="107"/>
      <c r="R537" s="107"/>
      <c r="S537" s="107"/>
      <c r="T537" s="107"/>
    </row>
    <row r="538" spans="1:20" ht="15.75" customHeight="1">
      <c r="A538" s="107"/>
      <c r="B538" s="107"/>
      <c r="C538" s="107"/>
      <c r="D538" s="107"/>
      <c r="E538" s="107"/>
      <c r="F538" s="107"/>
      <c r="G538" s="525"/>
      <c r="H538" s="107"/>
      <c r="I538" s="107"/>
      <c r="J538" s="420"/>
      <c r="K538" s="420"/>
      <c r="L538" s="420"/>
      <c r="M538" s="421"/>
      <c r="N538" s="107"/>
      <c r="O538" s="107"/>
      <c r="P538" s="107"/>
      <c r="Q538" s="107"/>
      <c r="R538" s="107"/>
      <c r="S538" s="107"/>
      <c r="T538" s="107"/>
    </row>
    <row r="539" spans="1:20" ht="15.75" customHeight="1">
      <c r="A539" s="107"/>
      <c r="B539" s="107"/>
      <c r="C539" s="107"/>
      <c r="D539" s="107"/>
      <c r="E539" s="107"/>
      <c r="F539" s="107"/>
      <c r="G539" s="525"/>
      <c r="H539" s="107"/>
      <c r="I539" s="107"/>
      <c r="J539" s="420"/>
      <c r="K539" s="420"/>
      <c r="L539" s="420"/>
      <c r="M539" s="421"/>
      <c r="N539" s="107"/>
      <c r="O539" s="107"/>
      <c r="P539" s="107"/>
      <c r="Q539" s="107"/>
      <c r="R539" s="107"/>
      <c r="S539" s="107"/>
      <c r="T539" s="107"/>
    </row>
    <row r="540" spans="1:20" ht="15.75" customHeight="1">
      <c r="A540" s="107"/>
      <c r="B540" s="107"/>
      <c r="C540" s="107"/>
      <c r="D540" s="107"/>
      <c r="E540" s="107"/>
      <c r="F540" s="107"/>
      <c r="G540" s="525"/>
      <c r="H540" s="107"/>
      <c r="I540" s="107"/>
      <c r="J540" s="420"/>
      <c r="K540" s="420"/>
      <c r="L540" s="420"/>
      <c r="M540" s="421"/>
      <c r="N540" s="107"/>
      <c r="O540" s="107"/>
      <c r="P540" s="107"/>
      <c r="Q540" s="107"/>
      <c r="R540" s="107"/>
      <c r="S540" s="107"/>
      <c r="T540" s="107"/>
    </row>
    <row r="541" spans="1:20" ht="15.75" customHeight="1">
      <c r="A541" s="107"/>
      <c r="B541" s="107"/>
      <c r="C541" s="107"/>
      <c r="D541" s="107"/>
      <c r="E541" s="107"/>
      <c r="F541" s="107"/>
      <c r="G541" s="525"/>
      <c r="H541" s="107"/>
      <c r="I541" s="107"/>
      <c r="J541" s="420"/>
      <c r="K541" s="420"/>
      <c r="L541" s="420"/>
      <c r="M541" s="421"/>
      <c r="N541" s="107"/>
      <c r="O541" s="107"/>
      <c r="P541" s="107"/>
      <c r="Q541" s="107"/>
      <c r="R541" s="107"/>
      <c r="S541" s="107"/>
      <c r="T541" s="107"/>
    </row>
    <row r="542" spans="1:20" ht="15.75" customHeight="1">
      <c r="A542" s="107"/>
      <c r="B542" s="107"/>
      <c r="C542" s="107"/>
      <c r="D542" s="107"/>
      <c r="E542" s="107"/>
      <c r="F542" s="107"/>
      <c r="G542" s="525"/>
      <c r="H542" s="107"/>
      <c r="I542" s="107"/>
      <c r="J542" s="420"/>
      <c r="K542" s="420"/>
      <c r="L542" s="420"/>
      <c r="M542" s="421"/>
      <c r="N542" s="107"/>
      <c r="O542" s="107"/>
      <c r="P542" s="107"/>
      <c r="Q542" s="107"/>
      <c r="R542" s="107"/>
      <c r="S542" s="107"/>
      <c r="T542" s="107"/>
    </row>
    <row r="543" spans="1:20" ht="15.75" customHeight="1">
      <c r="A543" s="107"/>
      <c r="B543" s="107"/>
      <c r="C543" s="107"/>
      <c r="D543" s="107"/>
      <c r="E543" s="107"/>
      <c r="F543" s="107"/>
      <c r="G543" s="525"/>
      <c r="H543" s="107"/>
      <c r="I543" s="107"/>
      <c r="J543" s="420"/>
      <c r="K543" s="420"/>
      <c r="L543" s="420"/>
      <c r="M543" s="421"/>
      <c r="N543" s="107"/>
      <c r="O543" s="107"/>
      <c r="P543" s="107"/>
      <c r="Q543" s="107"/>
      <c r="R543" s="107"/>
      <c r="S543" s="107"/>
      <c r="T543" s="107"/>
    </row>
    <row r="544" spans="1:20" ht="15.75" customHeight="1">
      <c r="A544" s="107"/>
      <c r="B544" s="107"/>
      <c r="C544" s="107"/>
      <c r="D544" s="107"/>
      <c r="E544" s="107"/>
      <c r="F544" s="107"/>
      <c r="G544" s="525"/>
      <c r="H544" s="107"/>
      <c r="I544" s="107"/>
      <c r="J544" s="420"/>
      <c r="K544" s="420"/>
      <c r="L544" s="420"/>
      <c r="M544" s="421"/>
      <c r="N544" s="107"/>
      <c r="O544" s="107"/>
      <c r="P544" s="107"/>
      <c r="Q544" s="107"/>
      <c r="R544" s="107"/>
      <c r="S544" s="107"/>
      <c r="T544" s="107"/>
    </row>
    <row r="545" spans="1:20" ht="15.75" customHeight="1">
      <c r="A545" s="107"/>
      <c r="B545" s="107"/>
      <c r="C545" s="107"/>
      <c r="D545" s="107"/>
      <c r="E545" s="107"/>
      <c r="F545" s="107"/>
      <c r="G545" s="525"/>
      <c r="H545" s="107"/>
      <c r="I545" s="107"/>
      <c r="J545" s="420"/>
      <c r="K545" s="420"/>
      <c r="L545" s="420"/>
      <c r="M545" s="421"/>
      <c r="N545" s="107"/>
      <c r="O545" s="107"/>
      <c r="P545" s="107"/>
      <c r="Q545" s="107"/>
      <c r="R545" s="107"/>
      <c r="S545" s="107"/>
      <c r="T545" s="107"/>
    </row>
    <row r="546" spans="1:20" ht="15.75" customHeight="1">
      <c r="A546" s="107"/>
      <c r="B546" s="107"/>
      <c r="C546" s="107"/>
      <c r="D546" s="107"/>
      <c r="E546" s="107"/>
      <c r="F546" s="107"/>
      <c r="G546" s="525"/>
      <c r="H546" s="107"/>
      <c r="I546" s="107"/>
      <c r="J546" s="420"/>
      <c r="K546" s="420"/>
      <c r="L546" s="420"/>
      <c r="M546" s="421"/>
      <c r="N546" s="107"/>
      <c r="O546" s="107"/>
      <c r="P546" s="107"/>
      <c r="Q546" s="107"/>
      <c r="R546" s="107"/>
      <c r="S546" s="107"/>
      <c r="T546" s="107"/>
    </row>
    <row r="547" spans="1:20" ht="15.75" customHeight="1">
      <c r="A547" s="107"/>
      <c r="B547" s="107"/>
      <c r="C547" s="107"/>
      <c r="D547" s="107"/>
      <c r="E547" s="107"/>
      <c r="F547" s="107"/>
      <c r="G547" s="525"/>
      <c r="H547" s="107"/>
      <c r="I547" s="107"/>
      <c r="J547" s="420"/>
      <c r="K547" s="420"/>
      <c r="L547" s="420"/>
      <c r="M547" s="421"/>
      <c r="N547" s="107"/>
      <c r="O547" s="107"/>
      <c r="P547" s="107"/>
      <c r="Q547" s="107"/>
      <c r="R547" s="107"/>
      <c r="S547" s="107"/>
      <c r="T547" s="107"/>
    </row>
    <row r="548" spans="1:20" ht="15.75" customHeight="1">
      <c r="A548" s="107"/>
      <c r="B548" s="107"/>
      <c r="C548" s="107"/>
      <c r="D548" s="107"/>
      <c r="E548" s="107"/>
      <c r="F548" s="107"/>
      <c r="G548" s="525"/>
      <c r="H548" s="107"/>
      <c r="I548" s="107"/>
      <c r="J548" s="420"/>
      <c r="K548" s="420"/>
      <c r="L548" s="420"/>
      <c r="M548" s="421"/>
      <c r="N548" s="107"/>
      <c r="O548" s="107"/>
      <c r="P548" s="107"/>
      <c r="Q548" s="107"/>
      <c r="R548" s="107"/>
      <c r="S548" s="107"/>
      <c r="T548" s="107"/>
    </row>
    <row r="549" spans="1:20" ht="15.75" customHeight="1">
      <c r="A549" s="107"/>
      <c r="B549" s="107"/>
      <c r="C549" s="107"/>
      <c r="D549" s="107"/>
      <c r="E549" s="107"/>
      <c r="F549" s="107"/>
      <c r="G549" s="525"/>
      <c r="H549" s="107"/>
      <c r="I549" s="107"/>
      <c r="J549" s="420"/>
      <c r="K549" s="420"/>
      <c r="L549" s="420"/>
      <c r="M549" s="421"/>
      <c r="N549" s="107"/>
      <c r="O549" s="107"/>
      <c r="P549" s="107"/>
      <c r="Q549" s="107"/>
      <c r="R549" s="107"/>
      <c r="S549" s="107"/>
      <c r="T549" s="107"/>
    </row>
    <row r="550" spans="1:20" ht="15.75" customHeight="1">
      <c r="A550" s="107"/>
      <c r="B550" s="107"/>
      <c r="C550" s="107"/>
      <c r="D550" s="107"/>
      <c r="E550" s="107"/>
      <c r="F550" s="107"/>
      <c r="G550" s="525"/>
      <c r="H550" s="107"/>
      <c r="I550" s="107"/>
      <c r="J550" s="420"/>
      <c r="K550" s="420"/>
      <c r="L550" s="420"/>
      <c r="M550" s="421"/>
      <c r="N550" s="107"/>
      <c r="O550" s="107"/>
      <c r="P550" s="107"/>
      <c r="Q550" s="107"/>
      <c r="R550" s="107"/>
      <c r="S550" s="107"/>
      <c r="T550" s="107"/>
    </row>
    <row r="551" spans="1:20" ht="15.75" customHeight="1">
      <c r="A551" s="107"/>
      <c r="B551" s="107"/>
      <c r="C551" s="107"/>
      <c r="D551" s="107"/>
      <c r="E551" s="107"/>
      <c r="F551" s="107"/>
      <c r="G551" s="525"/>
      <c r="H551" s="107"/>
      <c r="I551" s="107"/>
      <c r="J551" s="420"/>
      <c r="K551" s="420"/>
      <c r="L551" s="420"/>
      <c r="M551" s="421"/>
      <c r="N551" s="107"/>
      <c r="O551" s="107"/>
      <c r="P551" s="107"/>
      <c r="Q551" s="107"/>
      <c r="R551" s="107"/>
      <c r="S551" s="107"/>
      <c r="T551" s="107"/>
    </row>
    <row r="552" spans="1:20" ht="15.75" customHeight="1">
      <c r="A552" s="107"/>
      <c r="B552" s="107"/>
      <c r="C552" s="107"/>
      <c r="D552" s="107"/>
      <c r="E552" s="107"/>
      <c r="F552" s="107"/>
      <c r="G552" s="525"/>
      <c r="H552" s="107"/>
      <c r="I552" s="107"/>
      <c r="J552" s="420"/>
      <c r="K552" s="420"/>
      <c r="L552" s="420"/>
      <c r="M552" s="421"/>
      <c r="N552" s="107"/>
      <c r="O552" s="107"/>
      <c r="P552" s="107"/>
      <c r="Q552" s="107"/>
      <c r="R552" s="107"/>
      <c r="S552" s="107"/>
      <c r="T552" s="107"/>
    </row>
    <row r="553" spans="1:20" ht="15.75" customHeight="1">
      <c r="A553" s="107"/>
      <c r="B553" s="107"/>
      <c r="C553" s="107"/>
      <c r="D553" s="107"/>
      <c r="E553" s="107"/>
      <c r="F553" s="107"/>
      <c r="G553" s="525"/>
      <c r="H553" s="107"/>
      <c r="I553" s="107"/>
      <c r="J553" s="420"/>
      <c r="K553" s="420"/>
      <c r="L553" s="420"/>
      <c r="M553" s="421"/>
      <c r="N553" s="107"/>
      <c r="O553" s="107"/>
      <c r="P553" s="107"/>
      <c r="Q553" s="107"/>
      <c r="R553" s="107"/>
      <c r="S553" s="107"/>
      <c r="T553" s="107"/>
    </row>
    <row r="554" spans="1:20" ht="15.75" customHeight="1">
      <c r="A554" s="107"/>
      <c r="B554" s="107"/>
      <c r="C554" s="107"/>
      <c r="D554" s="107"/>
      <c r="E554" s="107"/>
      <c r="F554" s="107"/>
      <c r="G554" s="525"/>
      <c r="H554" s="107"/>
      <c r="I554" s="107"/>
      <c r="J554" s="420"/>
      <c r="K554" s="420"/>
      <c r="L554" s="420"/>
      <c r="M554" s="421"/>
      <c r="N554" s="107"/>
      <c r="O554" s="107"/>
      <c r="P554" s="107"/>
      <c r="Q554" s="107"/>
      <c r="R554" s="107"/>
      <c r="S554" s="107"/>
      <c r="T554" s="107"/>
    </row>
    <row r="555" spans="1:20" ht="15.75" customHeight="1">
      <c r="A555" s="107"/>
      <c r="B555" s="107"/>
      <c r="C555" s="107"/>
      <c r="D555" s="107"/>
      <c r="E555" s="107"/>
      <c r="F555" s="107"/>
      <c r="G555" s="525"/>
      <c r="H555" s="107"/>
      <c r="I555" s="107"/>
      <c r="J555" s="420"/>
      <c r="K555" s="420"/>
      <c r="L555" s="420"/>
      <c r="M555" s="421"/>
      <c r="N555" s="107"/>
      <c r="O555" s="107"/>
      <c r="P555" s="107"/>
      <c r="Q555" s="107"/>
      <c r="R555" s="107"/>
      <c r="S555" s="107"/>
      <c r="T555" s="107"/>
    </row>
    <row r="556" spans="1:20" ht="15.75" customHeight="1">
      <c r="A556" s="107"/>
      <c r="B556" s="107"/>
      <c r="C556" s="107"/>
      <c r="D556" s="107"/>
      <c r="E556" s="107"/>
      <c r="F556" s="107"/>
      <c r="G556" s="525"/>
      <c r="H556" s="107"/>
      <c r="I556" s="107"/>
      <c r="J556" s="420"/>
      <c r="K556" s="420"/>
      <c r="L556" s="420"/>
      <c r="M556" s="421"/>
      <c r="N556" s="107"/>
      <c r="O556" s="107"/>
      <c r="P556" s="107"/>
      <c r="Q556" s="107"/>
      <c r="R556" s="107"/>
      <c r="S556" s="107"/>
      <c r="T556" s="107"/>
    </row>
    <row r="557" spans="1:20" ht="15.75" customHeight="1">
      <c r="A557" s="107"/>
      <c r="B557" s="107"/>
      <c r="C557" s="107"/>
      <c r="D557" s="107"/>
      <c r="E557" s="107"/>
      <c r="F557" s="107"/>
      <c r="G557" s="525"/>
      <c r="H557" s="107"/>
      <c r="I557" s="107"/>
      <c r="J557" s="420"/>
      <c r="K557" s="420"/>
      <c r="L557" s="420"/>
      <c r="M557" s="421"/>
      <c r="N557" s="107"/>
      <c r="O557" s="107"/>
      <c r="P557" s="107"/>
      <c r="Q557" s="107"/>
      <c r="R557" s="107"/>
      <c r="S557" s="107"/>
      <c r="T557" s="107"/>
    </row>
    <row r="558" spans="1:20" ht="15.75" customHeight="1">
      <c r="A558" s="107"/>
      <c r="B558" s="107"/>
      <c r="C558" s="107"/>
      <c r="D558" s="107"/>
      <c r="E558" s="107"/>
      <c r="F558" s="107"/>
      <c r="G558" s="525"/>
      <c r="H558" s="107"/>
      <c r="I558" s="107"/>
      <c r="J558" s="420"/>
      <c r="K558" s="420"/>
      <c r="L558" s="420"/>
      <c r="M558" s="421"/>
      <c r="N558" s="107"/>
      <c r="O558" s="107"/>
      <c r="P558" s="107"/>
      <c r="Q558" s="107"/>
      <c r="R558" s="107"/>
      <c r="S558" s="107"/>
      <c r="T558" s="107"/>
    </row>
    <row r="559" spans="1:20" ht="15.75" customHeight="1">
      <c r="A559" s="107"/>
      <c r="B559" s="107"/>
      <c r="C559" s="107"/>
      <c r="D559" s="107"/>
      <c r="E559" s="107"/>
      <c r="F559" s="107"/>
      <c r="G559" s="525"/>
      <c r="H559" s="107"/>
      <c r="I559" s="107"/>
      <c r="J559" s="420"/>
      <c r="K559" s="420"/>
      <c r="L559" s="420"/>
      <c r="M559" s="421"/>
      <c r="N559" s="107"/>
      <c r="O559" s="107"/>
      <c r="P559" s="107"/>
      <c r="Q559" s="107"/>
      <c r="R559" s="107"/>
      <c r="S559" s="107"/>
      <c r="T559" s="107"/>
    </row>
    <row r="560" spans="1:20" ht="15.75" customHeight="1">
      <c r="A560" s="107"/>
      <c r="B560" s="107"/>
      <c r="C560" s="107"/>
      <c r="D560" s="107"/>
      <c r="E560" s="107"/>
      <c r="F560" s="107"/>
      <c r="G560" s="525"/>
      <c r="H560" s="107"/>
      <c r="I560" s="107"/>
      <c r="J560" s="420"/>
      <c r="K560" s="420"/>
      <c r="L560" s="420"/>
      <c r="M560" s="421"/>
      <c r="N560" s="107"/>
      <c r="O560" s="107"/>
      <c r="P560" s="107"/>
      <c r="Q560" s="107"/>
      <c r="R560" s="107"/>
      <c r="S560" s="107"/>
      <c r="T560" s="107"/>
    </row>
    <row r="561" spans="1:20" ht="15.75" customHeight="1">
      <c r="A561" s="107"/>
      <c r="B561" s="107"/>
      <c r="C561" s="107"/>
      <c r="D561" s="107"/>
      <c r="E561" s="107"/>
      <c r="F561" s="107"/>
      <c r="G561" s="525"/>
      <c r="H561" s="107"/>
      <c r="I561" s="107"/>
      <c r="J561" s="420"/>
      <c r="K561" s="420"/>
      <c r="L561" s="420"/>
      <c r="M561" s="421"/>
      <c r="N561" s="107"/>
      <c r="O561" s="107"/>
      <c r="P561" s="107"/>
      <c r="Q561" s="107"/>
      <c r="R561" s="107"/>
      <c r="S561" s="107"/>
      <c r="T561" s="107"/>
    </row>
    <row r="562" spans="1:20" ht="15.75" customHeight="1">
      <c r="A562" s="107"/>
      <c r="B562" s="107"/>
      <c r="C562" s="107"/>
      <c r="D562" s="107"/>
      <c r="E562" s="107"/>
      <c r="F562" s="107"/>
      <c r="G562" s="525"/>
      <c r="H562" s="107"/>
      <c r="I562" s="107"/>
      <c r="J562" s="420"/>
      <c r="K562" s="420"/>
      <c r="L562" s="420"/>
      <c r="M562" s="421"/>
      <c r="N562" s="107"/>
      <c r="O562" s="107"/>
      <c r="P562" s="107"/>
      <c r="Q562" s="107"/>
      <c r="R562" s="107"/>
      <c r="S562" s="107"/>
      <c r="T562" s="107"/>
    </row>
    <row r="563" spans="1:20" ht="15.75" customHeight="1">
      <c r="A563" s="107"/>
      <c r="B563" s="107"/>
      <c r="C563" s="107"/>
      <c r="D563" s="107"/>
      <c r="E563" s="107"/>
      <c r="F563" s="107"/>
      <c r="G563" s="525"/>
      <c r="H563" s="107"/>
      <c r="I563" s="107"/>
      <c r="J563" s="420"/>
      <c r="K563" s="420"/>
      <c r="L563" s="420"/>
      <c r="M563" s="421"/>
      <c r="N563" s="107"/>
      <c r="O563" s="107"/>
      <c r="P563" s="107"/>
      <c r="Q563" s="107"/>
      <c r="R563" s="107"/>
      <c r="S563" s="107"/>
      <c r="T563" s="107"/>
    </row>
    <row r="564" spans="1:20" ht="15.75" customHeight="1">
      <c r="A564" s="107"/>
      <c r="B564" s="107"/>
      <c r="C564" s="107"/>
      <c r="D564" s="107"/>
      <c r="E564" s="107"/>
      <c r="F564" s="107"/>
      <c r="G564" s="525"/>
      <c r="H564" s="107"/>
      <c r="I564" s="107"/>
      <c r="J564" s="420"/>
      <c r="K564" s="420"/>
      <c r="L564" s="420"/>
      <c r="M564" s="421"/>
      <c r="N564" s="107"/>
      <c r="O564" s="107"/>
      <c r="P564" s="107"/>
      <c r="Q564" s="107"/>
      <c r="R564" s="107"/>
      <c r="S564" s="107"/>
      <c r="T564" s="107"/>
    </row>
    <row r="565" spans="1:20" ht="15.75" customHeight="1">
      <c r="A565" s="107"/>
      <c r="B565" s="107"/>
      <c r="C565" s="107"/>
      <c r="D565" s="107"/>
      <c r="E565" s="107"/>
      <c r="F565" s="107"/>
      <c r="G565" s="525"/>
      <c r="H565" s="107"/>
      <c r="I565" s="107"/>
      <c r="J565" s="420"/>
      <c r="K565" s="420"/>
      <c r="L565" s="420"/>
      <c r="M565" s="421"/>
      <c r="N565" s="107"/>
      <c r="O565" s="107"/>
      <c r="P565" s="107"/>
      <c r="Q565" s="107"/>
      <c r="R565" s="107"/>
      <c r="S565" s="107"/>
      <c r="T565" s="107"/>
    </row>
    <row r="566" spans="1:20" ht="15.75" customHeight="1">
      <c r="A566" s="107"/>
      <c r="B566" s="107"/>
      <c r="C566" s="107"/>
      <c r="D566" s="107"/>
      <c r="E566" s="107"/>
      <c r="F566" s="107"/>
      <c r="G566" s="525"/>
      <c r="H566" s="107"/>
      <c r="I566" s="107"/>
      <c r="J566" s="420"/>
      <c r="K566" s="420"/>
      <c r="L566" s="420"/>
      <c r="M566" s="421"/>
      <c r="N566" s="107"/>
      <c r="O566" s="107"/>
      <c r="P566" s="107"/>
      <c r="Q566" s="107"/>
      <c r="R566" s="107"/>
      <c r="S566" s="107"/>
      <c r="T566" s="107"/>
    </row>
    <row r="567" spans="1:20" ht="15.75" customHeight="1">
      <c r="A567" s="107"/>
      <c r="B567" s="107"/>
      <c r="C567" s="107"/>
      <c r="D567" s="107"/>
      <c r="E567" s="107"/>
      <c r="F567" s="107"/>
      <c r="G567" s="525"/>
      <c r="H567" s="107"/>
      <c r="I567" s="107"/>
      <c r="J567" s="420"/>
      <c r="K567" s="420"/>
      <c r="L567" s="420"/>
      <c r="M567" s="421"/>
      <c r="N567" s="107"/>
      <c r="O567" s="107"/>
      <c r="P567" s="107"/>
      <c r="Q567" s="107"/>
      <c r="R567" s="107"/>
      <c r="S567" s="107"/>
      <c r="T567" s="107"/>
    </row>
    <row r="568" spans="1:20" ht="15.75" customHeight="1">
      <c r="A568" s="107"/>
      <c r="B568" s="107"/>
      <c r="C568" s="107"/>
      <c r="D568" s="107"/>
      <c r="E568" s="107"/>
      <c r="F568" s="107"/>
      <c r="G568" s="525"/>
      <c r="H568" s="107"/>
      <c r="I568" s="107"/>
      <c r="J568" s="420"/>
      <c r="K568" s="420"/>
      <c r="L568" s="420"/>
      <c r="M568" s="421"/>
      <c r="N568" s="107"/>
      <c r="O568" s="107"/>
      <c r="P568" s="107"/>
      <c r="Q568" s="107"/>
      <c r="R568" s="107"/>
      <c r="S568" s="107"/>
      <c r="T568" s="107"/>
    </row>
    <row r="569" spans="1:20" ht="15.75" customHeight="1">
      <c r="A569" s="107"/>
      <c r="B569" s="107"/>
      <c r="C569" s="107"/>
      <c r="D569" s="107"/>
      <c r="E569" s="107"/>
      <c r="F569" s="107"/>
      <c r="G569" s="525"/>
      <c r="H569" s="107"/>
      <c r="I569" s="107"/>
      <c r="J569" s="420"/>
      <c r="K569" s="420"/>
      <c r="L569" s="420"/>
      <c r="M569" s="421"/>
      <c r="N569" s="107"/>
      <c r="O569" s="107"/>
      <c r="P569" s="107"/>
      <c r="Q569" s="107"/>
      <c r="R569" s="107"/>
      <c r="S569" s="107"/>
      <c r="T569" s="107"/>
    </row>
    <row r="570" spans="1:20" ht="15.75" customHeight="1">
      <c r="A570" s="107"/>
      <c r="B570" s="107"/>
      <c r="C570" s="107"/>
      <c r="D570" s="107"/>
      <c r="E570" s="107"/>
      <c r="F570" s="107"/>
      <c r="G570" s="525"/>
      <c r="H570" s="107"/>
      <c r="I570" s="107"/>
      <c r="J570" s="420"/>
      <c r="K570" s="420"/>
      <c r="L570" s="420"/>
      <c r="M570" s="421"/>
      <c r="N570" s="107"/>
      <c r="O570" s="107"/>
      <c r="P570" s="107"/>
      <c r="Q570" s="107"/>
      <c r="R570" s="107"/>
      <c r="S570" s="107"/>
      <c r="T570" s="107"/>
    </row>
    <row r="571" spans="1:20" ht="15.75" customHeight="1">
      <c r="A571" s="107"/>
      <c r="B571" s="107"/>
      <c r="C571" s="107"/>
      <c r="D571" s="107"/>
      <c r="E571" s="107"/>
      <c r="F571" s="107"/>
      <c r="G571" s="525"/>
      <c r="H571" s="107"/>
      <c r="I571" s="107"/>
      <c r="J571" s="420"/>
      <c r="K571" s="420"/>
      <c r="L571" s="420"/>
      <c r="M571" s="421"/>
      <c r="N571" s="107"/>
      <c r="O571" s="107"/>
      <c r="P571" s="107"/>
      <c r="Q571" s="107"/>
      <c r="R571" s="107"/>
      <c r="S571" s="107"/>
      <c r="T571" s="107"/>
    </row>
    <row r="572" spans="1:20" ht="15.75" customHeight="1">
      <c r="A572" s="107"/>
      <c r="B572" s="107"/>
      <c r="C572" s="107"/>
      <c r="D572" s="107"/>
      <c r="E572" s="107"/>
      <c r="F572" s="107"/>
      <c r="G572" s="525"/>
      <c r="H572" s="107"/>
      <c r="I572" s="107"/>
      <c r="J572" s="420"/>
      <c r="K572" s="420"/>
      <c r="L572" s="420"/>
      <c r="M572" s="421"/>
      <c r="N572" s="107"/>
      <c r="O572" s="107"/>
      <c r="P572" s="107"/>
      <c r="Q572" s="107"/>
      <c r="R572" s="107"/>
      <c r="S572" s="107"/>
      <c r="T572" s="107"/>
    </row>
    <row r="573" spans="1:20" ht="15.75" customHeight="1">
      <c r="A573" s="107"/>
      <c r="B573" s="107"/>
      <c r="C573" s="107"/>
      <c r="D573" s="107"/>
      <c r="E573" s="107"/>
      <c r="F573" s="107"/>
      <c r="G573" s="525"/>
      <c r="H573" s="107"/>
      <c r="I573" s="107"/>
      <c r="J573" s="420"/>
      <c r="K573" s="420"/>
      <c r="L573" s="420"/>
      <c r="M573" s="421"/>
      <c r="N573" s="107"/>
      <c r="O573" s="107"/>
      <c r="P573" s="107"/>
      <c r="Q573" s="107"/>
      <c r="R573" s="107"/>
      <c r="S573" s="107"/>
      <c r="T573" s="107"/>
    </row>
    <row r="574" spans="1:20" ht="15.75" customHeight="1">
      <c r="A574" s="107"/>
      <c r="B574" s="107"/>
      <c r="C574" s="107"/>
      <c r="D574" s="107"/>
      <c r="E574" s="107"/>
      <c r="F574" s="107"/>
      <c r="G574" s="525"/>
      <c r="H574" s="107"/>
      <c r="I574" s="107"/>
      <c r="J574" s="420"/>
      <c r="K574" s="420"/>
      <c r="L574" s="420"/>
      <c r="M574" s="421"/>
      <c r="N574" s="107"/>
      <c r="O574" s="107"/>
      <c r="P574" s="107"/>
      <c r="Q574" s="107"/>
      <c r="R574" s="107"/>
      <c r="S574" s="107"/>
      <c r="T574" s="107"/>
    </row>
    <row r="575" spans="1:20" ht="15.75" customHeight="1">
      <c r="A575" s="107"/>
      <c r="B575" s="107"/>
      <c r="C575" s="107"/>
      <c r="D575" s="107"/>
      <c r="E575" s="107"/>
      <c r="F575" s="107"/>
      <c r="G575" s="525"/>
      <c r="H575" s="107"/>
      <c r="I575" s="107"/>
      <c r="J575" s="420"/>
      <c r="K575" s="420"/>
      <c r="L575" s="420"/>
      <c r="M575" s="421"/>
      <c r="N575" s="107"/>
      <c r="O575" s="107"/>
      <c r="P575" s="107"/>
      <c r="Q575" s="107"/>
      <c r="R575" s="107"/>
      <c r="S575" s="107"/>
      <c r="T575" s="107"/>
    </row>
    <row r="576" spans="1:20" ht="15.75" customHeight="1">
      <c r="A576" s="107"/>
      <c r="B576" s="107"/>
      <c r="C576" s="107"/>
      <c r="D576" s="107"/>
      <c r="E576" s="107"/>
      <c r="F576" s="107"/>
      <c r="G576" s="525"/>
      <c r="H576" s="107"/>
      <c r="I576" s="107"/>
      <c r="J576" s="420"/>
      <c r="K576" s="420"/>
      <c r="L576" s="420"/>
      <c r="M576" s="421"/>
      <c r="N576" s="107"/>
      <c r="O576" s="107"/>
      <c r="P576" s="107"/>
      <c r="Q576" s="107"/>
      <c r="R576" s="107"/>
      <c r="S576" s="107"/>
      <c r="T576" s="107"/>
    </row>
    <row r="577" spans="1:20" ht="15.75" customHeight="1">
      <c r="A577" s="107"/>
      <c r="B577" s="107"/>
      <c r="C577" s="107"/>
      <c r="D577" s="107"/>
      <c r="E577" s="107"/>
      <c r="F577" s="107"/>
      <c r="G577" s="525"/>
      <c r="H577" s="107"/>
      <c r="I577" s="107"/>
      <c r="J577" s="420"/>
      <c r="K577" s="420"/>
      <c r="L577" s="420"/>
      <c r="M577" s="421"/>
      <c r="N577" s="107"/>
      <c r="O577" s="107"/>
      <c r="P577" s="107"/>
      <c r="Q577" s="107"/>
      <c r="R577" s="107"/>
      <c r="S577" s="107"/>
      <c r="T577" s="107"/>
    </row>
    <row r="578" spans="1:20" ht="15.75" customHeight="1">
      <c r="A578" s="107"/>
      <c r="B578" s="107"/>
      <c r="C578" s="107"/>
      <c r="D578" s="107"/>
      <c r="E578" s="107"/>
      <c r="F578" s="107"/>
      <c r="G578" s="525"/>
      <c r="H578" s="107"/>
      <c r="I578" s="107"/>
      <c r="J578" s="420"/>
      <c r="K578" s="420"/>
      <c r="L578" s="420"/>
      <c r="M578" s="421"/>
      <c r="N578" s="107"/>
      <c r="O578" s="107"/>
      <c r="P578" s="107"/>
      <c r="Q578" s="107"/>
      <c r="R578" s="107"/>
      <c r="S578" s="107"/>
      <c r="T578" s="107"/>
    </row>
    <row r="579" spans="1:20" ht="15.75" customHeight="1">
      <c r="A579" s="107"/>
      <c r="B579" s="107"/>
      <c r="C579" s="107"/>
      <c r="D579" s="107"/>
      <c r="E579" s="107"/>
      <c r="F579" s="107"/>
      <c r="G579" s="525"/>
      <c r="H579" s="107"/>
      <c r="I579" s="107"/>
      <c r="J579" s="420"/>
      <c r="K579" s="420"/>
      <c r="L579" s="420"/>
      <c r="M579" s="421"/>
      <c r="N579" s="107"/>
      <c r="O579" s="107"/>
      <c r="P579" s="107"/>
      <c r="Q579" s="107"/>
      <c r="R579" s="107"/>
      <c r="S579" s="107"/>
      <c r="T579" s="107"/>
    </row>
    <row r="580" spans="1:20" ht="15.75" customHeight="1">
      <c r="A580" s="107"/>
      <c r="B580" s="107"/>
      <c r="C580" s="107"/>
      <c r="D580" s="107"/>
      <c r="E580" s="107"/>
      <c r="F580" s="107"/>
      <c r="G580" s="525"/>
      <c r="H580" s="107"/>
      <c r="I580" s="107"/>
      <c r="J580" s="420"/>
      <c r="K580" s="420"/>
      <c r="L580" s="420"/>
      <c r="M580" s="421"/>
      <c r="N580" s="107"/>
      <c r="O580" s="107"/>
      <c r="P580" s="107"/>
      <c r="Q580" s="107"/>
      <c r="R580" s="107"/>
      <c r="S580" s="107"/>
      <c r="T580" s="107"/>
    </row>
    <row r="581" spans="1:20" ht="15.75" customHeight="1">
      <c r="A581" s="107"/>
      <c r="B581" s="107"/>
      <c r="C581" s="107"/>
      <c r="D581" s="107"/>
      <c r="E581" s="107"/>
      <c r="F581" s="107"/>
      <c r="G581" s="525"/>
      <c r="H581" s="107"/>
      <c r="I581" s="107"/>
      <c r="J581" s="420"/>
      <c r="K581" s="420"/>
      <c r="L581" s="420"/>
      <c r="M581" s="421"/>
      <c r="N581" s="107"/>
      <c r="O581" s="107"/>
      <c r="P581" s="107"/>
      <c r="Q581" s="107"/>
      <c r="R581" s="107"/>
      <c r="S581" s="107"/>
      <c r="T581" s="107"/>
    </row>
    <row r="582" spans="1:20" ht="15.75" customHeight="1">
      <c r="A582" s="107"/>
      <c r="B582" s="107"/>
      <c r="C582" s="107"/>
      <c r="D582" s="107"/>
      <c r="E582" s="107"/>
      <c r="F582" s="107"/>
      <c r="G582" s="525"/>
      <c r="H582" s="107"/>
      <c r="I582" s="107"/>
      <c r="J582" s="420"/>
      <c r="K582" s="420"/>
      <c r="L582" s="420"/>
      <c r="M582" s="421"/>
      <c r="N582" s="107"/>
      <c r="O582" s="107"/>
      <c r="P582" s="107"/>
      <c r="Q582" s="107"/>
      <c r="R582" s="107"/>
      <c r="S582" s="107"/>
      <c r="T582" s="107"/>
    </row>
    <row r="583" spans="1:20" ht="15.75" customHeight="1">
      <c r="A583" s="107"/>
      <c r="B583" s="107"/>
      <c r="C583" s="107"/>
      <c r="D583" s="107"/>
      <c r="E583" s="107"/>
      <c r="F583" s="107"/>
      <c r="G583" s="525"/>
      <c r="H583" s="107"/>
      <c r="I583" s="107"/>
      <c r="J583" s="420"/>
      <c r="K583" s="420"/>
      <c r="L583" s="420"/>
      <c r="M583" s="421"/>
      <c r="N583" s="107"/>
      <c r="O583" s="107"/>
      <c r="P583" s="107"/>
      <c r="Q583" s="107"/>
      <c r="R583" s="107"/>
      <c r="S583" s="107"/>
      <c r="T583" s="107"/>
    </row>
    <row r="584" spans="1:20" ht="15.75" customHeight="1">
      <c r="A584" s="107"/>
      <c r="B584" s="107"/>
      <c r="C584" s="107"/>
      <c r="D584" s="107"/>
      <c r="E584" s="107"/>
      <c r="F584" s="107"/>
      <c r="G584" s="525"/>
      <c r="H584" s="107"/>
      <c r="I584" s="107"/>
      <c r="J584" s="420"/>
      <c r="K584" s="420"/>
      <c r="L584" s="420"/>
      <c r="M584" s="421"/>
      <c r="N584" s="107"/>
      <c r="O584" s="107"/>
      <c r="P584" s="107"/>
      <c r="Q584" s="107"/>
      <c r="R584" s="107"/>
      <c r="S584" s="107"/>
      <c r="T584" s="107"/>
    </row>
    <row r="585" spans="1:20" ht="15.75" customHeight="1">
      <c r="A585" s="107"/>
      <c r="B585" s="107"/>
      <c r="C585" s="107"/>
      <c r="D585" s="107"/>
      <c r="E585" s="107"/>
      <c r="F585" s="107"/>
      <c r="G585" s="525"/>
      <c r="H585" s="107"/>
      <c r="I585" s="107"/>
      <c r="J585" s="420"/>
      <c r="K585" s="420"/>
      <c r="L585" s="420"/>
      <c r="M585" s="421"/>
      <c r="N585" s="107"/>
      <c r="O585" s="107"/>
      <c r="P585" s="107"/>
      <c r="Q585" s="107"/>
      <c r="R585" s="107"/>
      <c r="S585" s="107"/>
      <c r="T585" s="107"/>
    </row>
    <row r="586" spans="1:20" ht="15.75" customHeight="1">
      <c r="A586" s="107"/>
      <c r="B586" s="107"/>
      <c r="C586" s="107"/>
      <c r="D586" s="107"/>
      <c r="E586" s="107"/>
      <c r="F586" s="107"/>
      <c r="G586" s="525"/>
      <c r="H586" s="107"/>
      <c r="I586" s="107"/>
      <c r="J586" s="420"/>
      <c r="K586" s="420"/>
      <c r="L586" s="420"/>
      <c r="M586" s="421"/>
      <c r="N586" s="107"/>
      <c r="O586" s="107"/>
      <c r="P586" s="107"/>
      <c r="Q586" s="107"/>
      <c r="R586" s="107"/>
      <c r="S586" s="107"/>
      <c r="T586" s="107"/>
    </row>
    <row r="587" spans="1:20" ht="15.75" customHeight="1">
      <c r="A587" s="107"/>
      <c r="B587" s="107"/>
      <c r="C587" s="107"/>
      <c r="D587" s="107"/>
      <c r="E587" s="107"/>
      <c r="F587" s="107"/>
      <c r="G587" s="525"/>
      <c r="H587" s="107"/>
      <c r="I587" s="107"/>
      <c r="J587" s="420"/>
      <c r="K587" s="420"/>
      <c r="L587" s="420"/>
      <c r="M587" s="421"/>
      <c r="N587" s="107"/>
      <c r="O587" s="107"/>
      <c r="P587" s="107"/>
      <c r="Q587" s="107"/>
      <c r="R587" s="107"/>
      <c r="S587" s="107"/>
      <c r="T587" s="107"/>
    </row>
    <row r="588" spans="1:20" ht="15.75" customHeight="1">
      <c r="A588" s="107"/>
      <c r="B588" s="107"/>
      <c r="C588" s="107"/>
      <c r="D588" s="107"/>
      <c r="E588" s="107"/>
      <c r="F588" s="107"/>
      <c r="G588" s="525"/>
      <c r="H588" s="107"/>
      <c r="I588" s="107"/>
      <c r="J588" s="420"/>
      <c r="K588" s="420"/>
      <c r="L588" s="420"/>
      <c r="M588" s="421"/>
      <c r="N588" s="107"/>
      <c r="O588" s="107"/>
      <c r="P588" s="107"/>
      <c r="Q588" s="107"/>
      <c r="R588" s="107"/>
      <c r="S588" s="107"/>
      <c r="T588" s="107"/>
    </row>
    <row r="589" spans="1:20" ht="15.75" customHeight="1">
      <c r="A589" s="107"/>
      <c r="B589" s="107"/>
      <c r="C589" s="107"/>
      <c r="D589" s="107"/>
      <c r="E589" s="107"/>
      <c r="F589" s="107"/>
      <c r="G589" s="525"/>
      <c r="H589" s="107"/>
      <c r="I589" s="107"/>
      <c r="J589" s="420"/>
      <c r="K589" s="420"/>
      <c r="L589" s="420"/>
      <c r="M589" s="421"/>
      <c r="N589" s="107"/>
      <c r="O589" s="107"/>
      <c r="P589" s="107"/>
      <c r="Q589" s="107"/>
      <c r="R589" s="107"/>
      <c r="S589" s="107"/>
      <c r="T589" s="107"/>
    </row>
    <row r="590" spans="1:20" ht="15.75" customHeight="1">
      <c r="A590" s="107"/>
      <c r="B590" s="107"/>
      <c r="C590" s="107"/>
      <c r="D590" s="107"/>
      <c r="E590" s="107"/>
      <c r="F590" s="107"/>
      <c r="G590" s="525"/>
      <c r="H590" s="107"/>
      <c r="I590" s="107"/>
      <c r="J590" s="420"/>
      <c r="K590" s="420"/>
      <c r="L590" s="420"/>
      <c r="M590" s="421"/>
      <c r="N590" s="107"/>
      <c r="O590" s="107"/>
      <c r="P590" s="107"/>
      <c r="Q590" s="107"/>
      <c r="R590" s="107"/>
      <c r="S590" s="107"/>
      <c r="T590" s="107"/>
    </row>
    <row r="591" spans="1:20" ht="15.75" customHeight="1">
      <c r="A591" s="107"/>
      <c r="B591" s="107"/>
      <c r="C591" s="107"/>
      <c r="D591" s="107"/>
      <c r="E591" s="107"/>
      <c r="F591" s="107"/>
      <c r="G591" s="525"/>
      <c r="H591" s="107"/>
      <c r="I591" s="107"/>
      <c r="J591" s="420"/>
      <c r="K591" s="420"/>
      <c r="L591" s="420"/>
      <c r="M591" s="421"/>
      <c r="N591" s="107"/>
      <c r="O591" s="107"/>
      <c r="P591" s="107"/>
      <c r="Q591" s="107"/>
      <c r="R591" s="107"/>
      <c r="S591" s="107"/>
      <c r="T591" s="107"/>
    </row>
    <row r="592" spans="1:20" ht="15.75" customHeight="1">
      <c r="A592" s="107"/>
      <c r="B592" s="107"/>
      <c r="C592" s="107"/>
      <c r="D592" s="107"/>
      <c r="E592" s="107"/>
      <c r="F592" s="107"/>
      <c r="G592" s="525"/>
      <c r="H592" s="107"/>
      <c r="I592" s="107"/>
      <c r="J592" s="420"/>
      <c r="K592" s="420"/>
      <c r="L592" s="420"/>
      <c r="M592" s="421"/>
      <c r="N592" s="107"/>
      <c r="O592" s="107"/>
      <c r="P592" s="107"/>
      <c r="Q592" s="107"/>
      <c r="R592" s="107"/>
      <c r="S592" s="107"/>
      <c r="T592" s="107"/>
    </row>
    <row r="593" spans="1:20" ht="15.75" customHeight="1">
      <c r="A593" s="107"/>
      <c r="B593" s="107"/>
      <c r="C593" s="107"/>
      <c r="D593" s="107"/>
      <c r="E593" s="107"/>
      <c r="F593" s="107"/>
      <c r="G593" s="525"/>
      <c r="H593" s="107"/>
      <c r="I593" s="107"/>
      <c r="J593" s="420"/>
      <c r="K593" s="420"/>
      <c r="L593" s="420"/>
      <c r="M593" s="421"/>
      <c r="N593" s="107"/>
      <c r="O593" s="107"/>
      <c r="P593" s="107"/>
      <c r="Q593" s="107"/>
      <c r="R593" s="107"/>
      <c r="S593" s="107"/>
      <c r="T593" s="107"/>
    </row>
    <row r="594" spans="1:20" ht="15.75" customHeight="1">
      <c r="A594" s="107"/>
      <c r="B594" s="107"/>
      <c r="C594" s="107"/>
      <c r="D594" s="107"/>
      <c r="E594" s="107"/>
      <c r="F594" s="107"/>
      <c r="G594" s="525"/>
      <c r="H594" s="107"/>
      <c r="I594" s="107"/>
      <c r="J594" s="420"/>
      <c r="K594" s="420"/>
      <c r="L594" s="420"/>
      <c r="M594" s="421"/>
      <c r="N594" s="107"/>
      <c r="O594" s="107"/>
      <c r="P594" s="107"/>
      <c r="Q594" s="107"/>
      <c r="R594" s="107"/>
      <c r="S594" s="107"/>
      <c r="T594" s="107"/>
    </row>
    <row r="595" spans="1:20" ht="15.75" customHeight="1">
      <c r="A595" s="107"/>
      <c r="B595" s="107"/>
      <c r="C595" s="107"/>
      <c r="D595" s="107"/>
      <c r="E595" s="107"/>
      <c r="F595" s="107"/>
      <c r="G595" s="525"/>
      <c r="H595" s="107"/>
      <c r="I595" s="107"/>
      <c r="J595" s="420"/>
      <c r="K595" s="420"/>
      <c r="L595" s="420"/>
      <c r="M595" s="421"/>
      <c r="N595" s="107"/>
      <c r="O595" s="107"/>
      <c r="P595" s="107"/>
      <c r="Q595" s="107"/>
      <c r="R595" s="107"/>
      <c r="S595" s="107"/>
      <c r="T595" s="107"/>
    </row>
    <row r="596" spans="1:20" ht="15.75" customHeight="1">
      <c r="A596" s="107"/>
      <c r="B596" s="107"/>
      <c r="C596" s="107"/>
      <c r="D596" s="107"/>
      <c r="E596" s="107"/>
      <c r="F596" s="107"/>
      <c r="G596" s="525"/>
      <c r="H596" s="107"/>
      <c r="I596" s="107"/>
      <c r="J596" s="420"/>
      <c r="K596" s="420"/>
      <c r="L596" s="420"/>
      <c r="M596" s="421"/>
      <c r="N596" s="107"/>
      <c r="O596" s="107"/>
      <c r="P596" s="107"/>
      <c r="Q596" s="107"/>
      <c r="R596" s="107"/>
      <c r="S596" s="107"/>
      <c r="T596" s="107"/>
    </row>
    <row r="597" spans="1:20" ht="15.75" customHeight="1">
      <c r="A597" s="107"/>
      <c r="B597" s="107"/>
      <c r="C597" s="107"/>
      <c r="D597" s="107"/>
      <c r="E597" s="107"/>
      <c r="F597" s="107"/>
      <c r="G597" s="525"/>
      <c r="H597" s="107"/>
      <c r="I597" s="107"/>
      <c r="J597" s="420"/>
      <c r="K597" s="420"/>
      <c r="L597" s="420"/>
      <c r="M597" s="421"/>
      <c r="N597" s="107"/>
      <c r="O597" s="107"/>
      <c r="P597" s="107"/>
      <c r="Q597" s="107"/>
      <c r="R597" s="107"/>
      <c r="S597" s="107"/>
      <c r="T597" s="107"/>
    </row>
    <row r="598" spans="1:20" ht="15.75" customHeight="1">
      <c r="A598" s="107"/>
      <c r="B598" s="107"/>
      <c r="C598" s="107"/>
      <c r="D598" s="107"/>
      <c r="E598" s="107"/>
      <c r="F598" s="107"/>
      <c r="G598" s="525"/>
      <c r="H598" s="107"/>
      <c r="I598" s="107"/>
      <c r="J598" s="420"/>
      <c r="K598" s="420"/>
      <c r="L598" s="420"/>
      <c r="M598" s="421"/>
      <c r="N598" s="107"/>
      <c r="O598" s="107"/>
      <c r="P598" s="107"/>
      <c r="Q598" s="107"/>
      <c r="R598" s="107"/>
      <c r="S598" s="107"/>
      <c r="T598" s="107"/>
    </row>
    <row r="599" spans="1:20" ht="15.75" customHeight="1">
      <c r="A599" s="107"/>
      <c r="B599" s="107"/>
      <c r="C599" s="107"/>
      <c r="D599" s="107"/>
      <c r="E599" s="107"/>
      <c r="F599" s="107"/>
      <c r="G599" s="525"/>
      <c r="H599" s="107"/>
      <c r="I599" s="107"/>
      <c r="J599" s="420"/>
      <c r="K599" s="420"/>
      <c r="L599" s="420"/>
      <c r="M599" s="421"/>
      <c r="N599" s="107"/>
      <c r="O599" s="107"/>
      <c r="P599" s="107"/>
      <c r="Q599" s="107"/>
      <c r="R599" s="107"/>
      <c r="S599" s="107"/>
      <c r="T599" s="107"/>
    </row>
    <row r="600" spans="1:20" ht="15.75" customHeight="1">
      <c r="A600" s="107"/>
      <c r="B600" s="107"/>
      <c r="C600" s="107"/>
      <c r="D600" s="107"/>
      <c r="E600" s="107"/>
      <c r="F600" s="107"/>
      <c r="G600" s="525"/>
      <c r="H600" s="107"/>
      <c r="I600" s="107"/>
      <c r="J600" s="420"/>
      <c r="K600" s="420"/>
      <c r="L600" s="420"/>
      <c r="M600" s="421"/>
      <c r="N600" s="107"/>
      <c r="O600" s="107"/>
      <c r="P600" s="107"/>
      <c r="Q600" s="107"/>
      <c r="R600" s="107"/>
      <c r="S600" s="107"/>
      <c r="T600" s="107"/>
    </row>
    <row r="601" spans="1:20" ht="15.75" customHeight="1">
      <c r="A601" s="107"/>
      <c r="B601" s="107"/>
      <c r="C601" s="107"/>
      <c r="D601" s="107"/>
      <c r="E601" s="107"/>
      <c r="F601" s="107"/>
      <c r="G601" s="525"/>
      <c r="H601" s="107"/>
      <c r="I601" s="107"/>
      <c r="J601" s="420"/>
      <c r="K601" s="420"/>
      <c r="L601" s="420"/>
      <c r="M601" s="421"/>
      <c r="N601" s="107"/>
      <c r="O601" s="107"/>
      <c r="P601" s="107"/>
      <c r="Q601" s="107"/>
      <c r="R601" s="107"/>
      <c r="S601" s="107"/>
      <c r="T601" s="107"/>
    </row>
    <row r="602" spans="1:20" ht="15.75" customHeight="1">
      <c r="A602" s="107"/>
      <c r="B602" s="107"/>
      <c r="C602" s="107"/>
      <c r="D602" s="107"/>
      <c r="E602" s="107"/>
      <c r="F602" s="107"/>
      <c r="G602" s="525"/>
      <c r="H602" s="107"/>
      <c r="I602" s="107"/>
      <c r="J602" s="420"/>
      <c r="K602" s="420"/>
      <c r="L602" s="420"/>
      <c r="M602" s="421"/>
      <c r="N602" s="107"/>
      <c r="O602" s="107"/>
      <c r="P602" s="107"/>
      <c r="Q602" s="107"/>
      <c r="R602" s="107"/>
      <c r="S602" s="107"/>
      <c r="T602" s="107"/>
    </row>
    <row r="603" spans="1:20" ht="15.75" customHeight="1">
      <c r="A603" s="107"/>
      <c r="B603" s="107"/>
      <c r="C603" s="107"/>
      <c r="D603" s="107"/>
      <c r="E603" s="107"/>
      <c r="F603" s="107"/>
      <c r="G603" s="525"/>
      <c r="H603" s="107"/>
      <c r="I603" s="107"/>
      <c r="J603" s="420"/>
      <c r="K603" s="420"/>
      <c r="L603" s="420"/>
      <c r="M603" s="421"/>
      <c r="N603" s="107"/>
      <c r="O603" s="107"/>
      <c r="P603" s="107"/>
      <c r="Q603" s="107"/>
      <c r="R603" s="107"/>
      <c r="S603" s="107"/>
      <c r="T603" s="107"/>
    </row>
    <row r="604" spans="1:20" ht="15.75" customHeight="1">
      <c r="A604" s="107"/>
      <c r="B604" s="107"/>
      <c r="C604" s="107"/>
      <c r="D604" s="107"/>
      <c r="E604" s="107"/>
      <c r="F604" s="107"/>
      <c r="G604" s="525"/>
      <c r="H604" s="107"/>
      <c r="I604" s="107"/>
      <c r="J604" s="420"/>
      <c r="K604" s="420"/>
      <c r="L604" s="420"/>
      <c r="M604" s="421"/>
      <c r="N604" s="107"/>
      <c r="O604" s="107"/>
      <c r="P604" s="107"/>
      <c r="Q604" s="107"/>
      <c r="R604" s="107"/>
      <c r="S604" s="107"/>
      <c r="T604" s="107"/>
    </row>
    <row r="605" spans="1:20" ht="15.75" customHeight="1">
      <c r="A605" s="107"/>
      <c r="B605" s="107"/>
      <c r="C605" s="107"/>
      <c r="D605" s="107"/>
      <c r="E605" s="107"/>
      <c r="F605" s="107"/>
      <c r="G605" s="525"/>
      <c r="H605" s="107"/>
      <c r="I605" s="107"/>
      <c r="J605" s="420"/>
      <c r="K605" s="420"/>
      <c r="L605" s="420"/>
      <c r="M605" s="421"/>
      <c r="N605" s="107"/>
      <c r="O605" s="107"/>
      <c r="P605" s="107"/>
      <c r="Q605" s="107"/>
      <c r="R605" s="107"/>
      <c r="S605" s="107"/>
      <c r="T605" s="107"/>
    </row>
    <row r="606" spans="1:20" ht="15.75" customHeight="1">
      <c r="A606" s="107"/>
      <c r="B606" s="107"/>
      <c r="C606" s="107"/>
      <c r="D606" s="107"/>
      <c r="E606" s="107"/>
      <c r="F606" s="107"/>
      <c r="G606" s="525"/>
      <c r="H606" s="107"/>
      <c r="I606" s="107"/>
      <c r="J606" s="420"/>
      <c r="K606" s="420"/>
      <c r="L606" s="420"/>
      <c r="M606" s="421"/>
      <c r="N606" s="107"/>
      <c r="O606" s="107"/>
      <c r="P606" s="107"/>
      <c r="Q606" s="107"/>
      <c r="R606" s="107"/>
      <c r="S606" s="107"/>
      <c r="T606" s="107"/>
    </row>
    <row r="607" spans="1:20" ht="15.75" customHeight="1">
      <c r="A607" s="107"/>
      <c r="B607" s="107"/>
      <c r="C607" s="107"/>
      <c r="D607" s="107"/>
      <c r="E607" s="107"/>
      <c r="F607" s="107"/>
      <c r="G607" s="525"/>
      <c r="H607" s="107"/>
      <c r="I607" s="107"/>
      <c r="J607" s="420"/>
      <c r="K607" s="420"/>
      <c r="L607" s="420"/>
      <c r="M607" s="421"/>
      <c r="N607" s="107"/>
      <c r="O607" s="107"/>
      <c r="P607" s="107"/>
      <c r="Q607" s="107"/>
      <c r="R607" s="107"/>
      <c r="S607" s="107"/>
      <c r="T607" s="107"/>
    </row>
    <row r="608" spans="1:20" ht="15.75" customHeight="1">
      <c r="A608" s="107"/>
      <c r="B608" s="107"/>
      <c r="C608" s="107"/>
      <c r="D608" s="107"/>
      <c r="E608" s="107"/>
      <c r="F608" s="107"/>
      <c r="G608" s="525"/>
      <c r="H608" s="107"/>
      <c r="I608" s="107"/>
      <c r="J608" s="420"/>
      <c r="K608" s="420"/>
      <c r="L608" s="420"/>
      <c r="M608" s="421"/>
      <c r="N608" s="107"/>
      <c r="O608" s="107"/>
      <c r="P608" s="107"/>
      <c r="Q608" s="107"/>
      <c r="R608" s="107"/>
      <c r="S608" s="107"/>
      <c r="T608" s="107"/>
    </row>
    <row r="609" spans="1:20" ht="15.75" customHeight="1">
      <c r="A609" s="107"/>
      <c r="B609" s="107"/>
      <c r="C609" s="107"/>
      <c r="D609" s="107"/>
      <c r="E609" s="107"/>
      <c r="F609" s="107"/>
      <c r="G609" s="525"/>
      <c r="H609" s="107"/>
      <c r="I609" s="107"/>
      <c r="J609" s="420"/>
      <c r="K609" s="420"/>
      <c r="L609" s="420"/>
      <c r="M609" s="421"/>
      <c r="N609" s="107"/>
      <c r="O609" s="107"/>
      <c r="P609" s="107"/>
      <c r="Q609" s="107"/>
      <c r="R609" s="107"/>
      <c r="S609" s="107"/>
      <c r="T609" s="107"/>
    </row>
    <row r="610" spans="1:20" ht="15.75" customHeight="1">
      <c r="A610" s="107"/>
      <c r="B610" s="107"/>
      <c r="C610" s="107"/>
      <c r="D610" s="107"/>
      <c r="E610" s="107"/>
      <c r="F610" s="107"/>
      <c r="G610" s="525"/>
      <c r="H610" s="107"/>
      <c r="I610" s="107"/>
      <c r="J610" s="420"/>
      <c r="K610" s="420"/>
      <c r="L610" s="420"/>
      <c r="M610" s="421"/>
      <c r="N610" s="107"/>
      <c r="O610" s="107"/>
      <c r="P610" s="107"/>
      <c r="Q610" s="107"/>
      <c r="R610" s="107"/>
      <c r="S610" s="107"/>
      <c r="T610" s="107"/>
    </row>
    <row r="611" spans="1:20" ht="15.75" customHeight="1">
      <c r="A611" s="107"/>
      <c r="B611" s="107"/>
      <c r="C611" s="107"/>
      <c r="D611" s="107"/>
      <c r="E611" s="107"/>
      <c r="F611" s="107"/>
      <c r="G611" s="525"/>
      <c r="H611" s="107"/>
      <c r="I611" s="107"/>
      <c r="J611" s="420"/>
      <c r="K611" s="420"/>
      <c r="L611" s="420"/>
      <c r="M611" s="421"/>
      <c r="N611" s="107"/>
      <c r="O611" s="107"/>
      <c r="P611" s="107"/>
      <c r="Q611" s="107"/>
      <c r="R611" s="107"/>
      <c r="S611" s="107"/>
      <c r="T611" s="107"/>
    </row>
    <row r="612" spans="1:20" ht="15.75" customHeight="1">
      <c r="A612" s="107"/>
      <c r="B612" s="107"/>
      <c r="C612" s="107"/>
      <c r="D612" s="107"/>
      <c r="E612" s="107"/>
      <c r="F612" s="107"/>
      <c r="G612" s="525"/>
      <c r="H612" s="107"/>
      <c r="I612" s="107"/>
      <c r="J612" s="420"/>
      <c r="K612" s="420"/>
      <c r="L612" s="420"/>
      <c r="M612" s="421"/>
      <c r="N612" s="107"/>
      <c r="O612" s="107"/>
      <c r="P612" s="107"/>
      <c r="Q612" s="107"/>
      <c r="R612" s="107"/>
      <c r="S612" s="107"/>
      <c r="T612" s="107"/>
    </row>
    <row r="613" spans="1:20" ht="15.75" customHeight="1">
      <c r="A613" s="107"/>
      <c r="B613" s="107"/>
      <c r="C613" s="107"/>
      <c r="D613" s="107"/>
      <c r="E613" s="107"/>
      <c r="F613" s="107"/>
      <c r="G613" s="525"/>
      <c r="H613" s="107"/>
      <c r="I613" s="107"/>
      <c r="J613" s="420"/>
      <c r="K613" s="420"/>
      <c r="L613" s="420"/>
      <c r="M613" s="421"/>
      <c r="N613" s="107"/>
      <c r="O613" s="107"/>
      <c r="P613" s="107"/>
      <c r="Q613" s="107"/>
      <c r="R613" s="107"/>
      <c r="S613" s="107"/>
      <c r="T613" s="107"/>
    </row>
    <row r="614" spans="1:20" ht="15.75" customHeight="1">
      <c r="A614" s="107"/>
      <c r="B614" s="107"/>
      <c r="C614" s="107"/>
      <c r="D614" s="107"/>
      <c r="E614" s="107"/>
      <c r="F614" s="107"/>
      <c r="G614" s="525"/>
      <c r="H614" s="107"/>
      <c r="I614" s="107"/>
      <c r="J614" s="420"/>
      <c r="K614" s="420"/>
      <c r="L614" s="420"/>
      <c r="M614" s="421"/>
      <c r="N614" s="107"/>
      <c r="O614" s="107"/>
      <c r="P614" s="107"/>
      <c r="Q614" s="107"/>
      <c r="R614" s="107"/>
      <c r="S614" s="107"/>
      <c r="T614" s="107"/>
    </row>
    <row r="615" spans="1:20" ht="15.75" customHeight="1">
      <c r="A615" s="107"/>
      <c r="B615" s="107"/>
      <c r="C615" s="107"/>
      <c r="D615" s="107"/>
      <c r="E615" s="107"/>
      <c r="F615" s="107"/>
      <c r="G615" s="525"/>
      <c r="H615" s="107"/>
      <c r="I615" s="107"/>
      <c r="J615" s="420"/>
      <c r="K615" s="420"/>
      <c r="L615" s="420"/>
      <c r="M615" s="421"/>
      <c r="N615" s="107"/>
      <c r="O615" s="107"/>
      <c r="P615" s="107"/>
      <c r="Q615" s="107"/>
      <c r="R615" s="107"/>
      <c r="S615" s="107"/>
      <c r="T615" s="107"/>
    </row>
    <row r="616" spans="1:20" ht="15.75" customHeight="1">
      <c r="A616" s="107"/>
      <c r="B616" s="107"/>
      <c r="C616" s="107"/>
      <c r="D616" s="107"/>
      <c r="E616" s="107"/>
      <c r="F616" s="107"/>
      <c r="G616" s="525"/>
      <c r="H616" s="107"/>
      <c r="I616" s="107"/>
      <c r="J616" s="420"/>
      <c r="K616" s="420"/>
      <c r="L616" s="420"/>
      <c r="M616" s="421"/>
      <c r="N616" s="107"/>
      <c r="O616" s="107"/>
      <c r="P616" s="107"/>
      <c r="Q616" s="107"/>
      <c r="R616" s="107"/>
      <c r="S616" s="107"/>
      <c r="T616" s="107"/>
    </row>
    <row r="617" spans="1:20" ht="15.75" customHeight="1">
      <c r="A617" s="107"/>
      <c r="B617" s="107"/>
      <c r="C617" s="107"/>
      <c r="D617" s="107"/>
      <c r="E617" s="107"/>
      <c r="F617" s="107"/>
      <c r="G617" s="525"/>
      <c r="H617" s="107"/>
      <c r="I617" s="107"/>
      <c r="J617" s="420"/>
      <c r="K617" s="420"/>
      <c r="L617" s="420"/>
      <c r="M617" s="421"/>
      <c r="N617" s="107"/>
      <c r="O617" s="107"/>
      <c r="P617" s="107"/>
      <c r="Q617" s="107"/>
      <c r="R617" s="107"/>
      <c r="S617" s="107"/>
      <c r="T617" s="107"/>
    </row>
    <row r="618" spans="1:20" ht="15.75" customHeight="1">
      <c r="A618" s="107"/>
      <c r="B618" s="107"/>
      <c r="C618" s="107"/>
      <c r="D618" s="107"/>
      <c r="E618" s="107"/>
      <c r="F618" s="107"/>
      <c r="G618" s="525"/>
      <c r="H618" s="107"/>
      <c r="I618" s="107"/>
      <c r="J618" s="420"/>
      <c r="K618" s="420"/>
      <c r="L618" s="420"/>
      <c r="M618" s="421"/>
      <c r="N618" s="107"/>
      <c r="O618" s="107"/>
      <c r="P618" s="107"/>
      <c r="Q618" s="107"/>
      <c r="R618" s="107"/>
      <c r="S618" s="107"/>
      <c r="T618" s="107"/>
    </row>
    <row r="619" spans="1:20" ht="15.75" customHeight="1">
      <c r="A619" s="107"/>
      <c r="B619" s="107"/>
      <c r="C619" s="107"/>
      <c r="D619" s="107"/>
      <c r="E619" s="107"/>
      <c r="F619" s="107"/>
      <c r="G619" s="525"/>
      <c r="H619" s="107"/>
      <c r="I619" s="107"/>
      <c r="J619" s="420"/>
      <c r="K619" s="420"/>
      <c r="L619" s="420"/>
      <c r="M619" s="421"/>
      <c r="N619" s="107"/>
      <c r="O619" s="107"/>
      <c r="P619" s="107"/>
      <c r="Q619" s="107"/>
      <c r="R619" s="107"/>
      <c r="S619" s="107"/>
      <c r="T619" s="107"/>
    </row>
    <row r="620" spans="1:20" ht="15.75" customHeight="1">
      <c r="A620" s="107"/>
      <c r="B620" s="107"/>
      <c r="C620" s="107"/>
      <c r="D620" s="107"/>
      <c r="E620" s="107"/>
      <c r="F620" s="107"/>
      <c r="G620" s="525"/>
      <c r="H620" s="107"/>
      <c r="I620" s="107"/>
      <c r="J620" s="420"/>
      <c r="K620" s="420"/>
      <c r="L620" s="420"/>
      <c r="M620" s="421"/>
      <c r="N620" s="107"/>
      <c r="O620" s="107"/>
      <c r="P620" s="107"/>
      <c r="Q620" s="107"/>
      <c r="R620" s="107"/>
      <c r="S620" s="107"/>
      <c r="T620" s="107"/>
    </row>
    <row r="621" spans="1:20" ht="15.75" customHeight="1">
      <c r="A621" s="107"/>
      <c r="B621" s="107"/>
      <c r="C621" s="107"/>
      <c r="D621" s="107"/>
      <c r="E621" s="107"/>
      <c r="F621" s="107"/>
      <c r="G621" s="525"/>
      <c r="H621" s="107"/>
      <c r="I621" s="107"/>
      <c r="J621" s="420"/>
      <c r="K621" s="420"/>
      <c r="L621" s="420"/>
      <c r="M621" s="421"/>
      <c r="N621" s="107"/>
      <c r="O621" s="107"/>
      <c r="P621" s="107"/>
      <c r="Q621" s="107"/>
      <c r="R621" s="107"/>
      <c r="S621" s="107"/>
      <c r="T621" s="107"/>
    </row>
    <row r="622" spans="1:20" ht="15.75" customHeight="1">
      <c r="A622" s="107"/>
      <c r="B622" s="107"/>
      <c r="C622" s="107"/>
      <c r="D622" s="107"/>
      <c r="E622" s="107"/>
      <c r="F622" s="107"/>
      <c r="G622" s="525"/>
      <c r="H622" s="107"/>
      <c r="I622" s="107"/>
      <c r="J622" s="420"/>
      <c r="K622" s="420"/>
      <c r="L622" s="420"/>
      <c r="M622" s="421"/>
      <c r="N622" s="107"/>
      <c r="O622" s="107"/>
      <c r="P622" s="107"/>
      <c r="Q622" s="107"/>
      <c r="R622" s="107"/>
      <c r="S622" s="107"/>
      <c r="T622" s="107"/>
    </row>
    <row r="623" spans="1:20" ht="15.75" customHeight="1">
      <c r="A623" s="107"/>
      <c r="B623" s="107"/>
      <c r="C623" s="107"/>
      <c r="D623" s="107"/>
      <c r="E623" s="107"/>
      <c r="F623" s="107"/>
      <c r="G623" s="525"/>
      <c r="H623" s="107"/>
      <c r="I623" s="107"/>
      <c r="J623" s="420"/>
      <c r="K623" s="420"/>
      <c r="L623" s="420"/>
      <c r="M623" s="421"/>
      <c r="N623" s="107"/>
      <c r="O623" s="107"/>
      <c r="P623" s="107"/>
      <c r="Q623" s="107"/>
      <c r="R623" s="107"/>
      <c r="S623" s="107"/>
      <c r="T623" s="107"/>
    </row>
    <row r="624" spans="1:20" ht="15.75" customHeight="1">
      <c r="A624" s="107"/>
      <c r="B624" s="107"/>
      <c r="C624" s="107"/>
      <c r="D624" s="107"/>
      <c r="E624" s="107"/>
      <c r="F624" s="107"/>
      <c r="G624" s="525"/>
      <c r="H624" s="107"/>
      <c r="I624" s="107"/>
      <c r="J624" s="420"/>
      <c r="K624" s="420"/>
      <c r="L624" s="420"/>
      <c r="M624" s="421"/>
      <c r="N624" s="107"/>
      <c r="O624" s="107"/>
      <c r="P624" s="107"/>
      <c r="Q624" s="107"/>
      <c r="R624" s="107"/>
      <c r="S624" s="107"/>
      <c r="T624" s="107"/>
    </row>
    <row r="625" spans="1:20" ht="15.75" customHeight="1">
      <c r="A625" s="107"/>
      <c r="B625" s="107"/>
      <c r="C625" s="107"/>
      <c r="D625" s="107"/>
      <c r="E625" s="107"/>
      <c r="F625" s="107"/>
      <c r="G625" s="525"/>
      <c r="H625" s="107"/>
      <c r="I625" s="107"/>
      <c r="J625" s="420"/>
      <c r="K625" s="420"/>
      <c r="L625" s="420"/>
      <c r="M625" s="421"/>
      <c r="N625" s="107"/>
      <c r="O625" s="107"/>
      <c r="P625" s="107"/>
      <c r="Q625" s="107"/>
      <c r="R625" s="107"/>
      <c r="S625" s="107"/>
      <c r="T625" s="107"/>
    </row>
    <row r="626" spans="1:20" ht="15.75" customHeight="1">
      <c r="A626" s="107"/>
      <c r="B626" s="107"/>
      <c r="C626" s="107"/>
      <c r="D626" s="107"/>
      <c r="E626" s="107"/>
      <c r="F626" s="107"/>
      <c r="G626" s="525"/>
      <c r="H626" s="107"/>
      <c r="I626" s="107"/>
      <c r="J626" s="420"/>
      <c r="K626" s="420"/>
      <c r="L626" s="420"/>
      <c r="M626" s="421"/>
      <c r="N626" s="107"/>
      <c r="O626" s="107"/>
      <c r="P626" s="107"/>
      <c r="Q626" s="107"/>
      <c r="R626" s="107"/>
      <c r="S626" s="107"/>
      <c r="T626" s="107"/>
    </row>
    <row r="627" spans="1:20" ht="15.75" customHeight="1">
      <c r="A627" s="107"/>
      <c r="B627" s="107"/>
      <c r="C627" s="107"/>
      <c r="D627" s="107"/>
      <c r="E627" s="107"/>
      <c r="F627" s="107"/>
      <c r="G627" s="525"/>
      <c r="H627" s="107"/>
      <c r="I627" s="107"/>
      <c r="J627" s="420"/>
      <c r="K627" s="420"/>
      <c r="L627" s="420"/>
      <c r="M627" s="421"/>
      <c r="N627" s="107"/>
      <c r="O627" s="107"/>
      <c r="P627" s="107"/>
      <c r="Q627" s="107"/>
      <c r="R627" s="107"/>
      <c r="S627" s="107"/>
      <c r="T627" s="107"/>
    </row>
    <row r="628" spans="1:20" ht="15.75" customHeight="1">
      <c r="A628" s="107"/>
      <c r="B628" s="107"/>
      <c r="C628" s="107"/>
      <c r="D628" s="107"/>
      <c r="E628" s="107"/>
      <c r="F628" s="107"/>
      <c r="G628" s="525"/>
      <c r="H628" s="107"/>
      <c r="I628" s="107"/>
      <c r="J628" s="420"/>
      <c r="K628" s="420"/>
      <c r="L628" s="420"/>
      <c r="M628" s="421"/>
      <c r="N628" s="107"/>
      <c r="O628" s="107"/>
      <c r="P628" s="107"/>
      <c r="Q628" s="107"/>
      <c r="R628" s="107"/>
      <c r="S628" s="107"/>
      <c r="T628" s="107"/>
    </row>
    <row r="629" spans="1:20" ht="15.75" customHeight="1">
      <c r="A629" s="107"/>
      <c r="B629" s="107"/>
      <c r="C629" s="107"/>
      <c r="D629" s="107"/>
      <c r="E629" s="107"/>
      <c r="F629" s="107"/>
      <c r="G629" s="525"/>
      <c r="H629" s="107"/>
      <c r="I629" s="107"/>
      <c r="J629" s="420"/>
      <c r="K629" s="420"/>
      <c r="L629" s="420"/>
      <c r="M629" s="421"/>
      <c r="N629" s="107"/>
      <c r="O629" s="107"/>
      <c r="P629" s="107"/>
      <c r="Q629" s="107"/>
      <c r="R629" s="107"/>
      <c r="S629" s="107"/>
      <c r="T629" s="107"/>
    </row>
    <row r="630" spans="1:20" ht="15.75" customHeight="1">
      <c r="A630" s="107"/>
      <c r="B630" s="107"/>
      <c r="C630" s="107"/>
      <c r="D630" s="107"/>
      <c r="E630" s="107"/>
      <c r="F630" s="107"/>
      <c r="G630" s="525"/>
      <c r="H630" s="107"/>
      <c r="I630" s="107"/>
      <c r="J630" s="420"/>
      <c r="K630" s="420"/>
      <c r="L630" s="420"/>
      <c r="M630" s="421"/>
      <c r="N630" s="107"/>
      <c r="O630" s="107"/>
      <c r="P630" s="107"/>
      <c r="Q630" s="107"/>
      <c r="R630" s="107"/>
      <c r="S630" s="107"/>
      <c r="T630" s="107"/>
    </row>
    <row r="631" spans="1:20" ht="15.75" customHeight="1">
      <c r="A631" s="107"/>
      <c r="B631" s="107"/>
      <c r="C631" s="107"/>
      <c r="D631" s="107"/>
      <c r="E631" s="107"/>
      <c r="F631" s="107"/>
      <c r="G631" s="525"/>
      <c r="H631" s="107"/>
      <c r="I631" s="107"/>
      <c r="J631" s="420"/>
      <c r="K631" s="420"/>
      <c r="L631" s="420"/>
      <c r="M631" s="421"/>
      <c r="N631" s="107"/>
      <c r="O631" s="107"/>
      <c r="P631" s="107"/>
      <c r="Q631" s="107"/>
      <c r="R631" s="107"/>
      <c r="S631" s="107"/>
      <c r="T631" s="107"/>
    </row>
    <row r="632" spans="1:20" ht="15.75" customHeight="1">
      <c r="A632" s="107"/>
      <c r="B632" s="107"/>
      <c r="C632" s="107"/>
      <c r="D632" s="107"/>
      <c r="E632" s="107"/>
      <c r="F632" s="107"/>
      <c r="G632" s="525"/>
      <c r="H632" s="107"/>
      <c r="I632" s="107"/>
      <c r="J632" s="420"/>
      <c r="K632" s="420"/>
      <c r="L632" s="420"/>
      <c r="M632" s="421"/>
      <c r="N632" s="107"/>
      <c r="O632" s="107"/>
      <c r="P632" s="107"/>
      <c r="Q632" s="107"/>
      <c r="R632" s="107"/>
      <c r="S632" s="107"/>
      <c r="T632" s="107"/>
    </row>
    <row r="633" spans="1:20" ht="15.75" customHeight="1">
      <c r="A633" s="107"/>
      <c r="B633" s="107"/>
      <c r="C633" s="107"/>
      <c r="D633" s="107"/>
      <c r="E633" s="107"/>
      <c r="F633" s="107"/>
      <c r="G633" s="525"/>
      <c r="H633" s="107"/>
      <c r="I633" s="107"/>
      <c r="J633" s="420"/>
      <c r="K633" s="420"/>
      <c r="L633" s="420"/>
      <c r="M633" s="421"/>
      <c r="N633" s="107"/>
      <c r="O633" s="107"/>
      <c r="P633" s="107"/>
      <c r="Q633" s="107"/>
      <c r="R633" s="107"/>
      <c r="S633" s="107"/>
      <c r="T633" s="107"/>
    </row>
    <row r="634" spans="1:20" ht="15.75" customHeight="1">
      <c r="A634" s="107"/>
      <c r="B634" s="107"/>
      <c r="C634" s="107"/>
      <c r="D634" s="107"/>
      <c r="E634" s="107"/>
      <c r="F634" s="107"/>
      <c r="G634" s="525"/>
      <c r="H634" s="107"/>
      <c r="I634" s="107"/>
      <c r="J634" s="420"/>
      <c r="K634" s="420"/>
      <c r="L634" s="420"/>
      <c r="M634" s="421"/>
      <c r="N634" s="107"/>
      <c r="O634" s="107"/>
      <c r="P634" s="107"/>
      <c r="Q634" s="107"/>
      <c r="R634" s="107"/>
      <c r="S634" s="107"/>
      <c r="T634" s="107"/>
    </row>
    <row r="635" spans="1:20" ht="15.75" customHeight="1">
      <c r="A635" s="107"/>
      <c r="B635" s="107"/>
      <c r="C635" s="107"/>
      <c r="D635" s="107"/>
      <c r="E635" s="107"/>
      <c r="F635" s="107"/>
      <c r="G635" s="525"/>
      <c r="H635" s="107"/>
      <c r="I635" s="107"/>
      <c r="J635" s="420"/>
      <c r="K635" s="420"/>
      <c r="L635" s="420"/>
      <c r="M635" s="421"/>
      <c r="N635" s="107"/>
      <c r="O635" s="107"/>
      <c r="P635" s="107"/>
      <c r="Q635" s="107"/>
      <c r="R635" s="107"/>
      <c r="S635" s="107"/>
      <c r="T635" s="107"/>
    </row>
    <row r="636" spans="1:20" ht="15.75" customHeight="1">
      <c r="A636" s="107"/>
      <c r="B636" s="107"/>
      <c r="C636" s="107"/>
      <c r="D636" s="107"/>
      <c r="E636" s="107"/>
      <c r="F636" s="107"/>
      <c r="G636" s="525"/>
      <c r="H636" s="107"/>
      <c r="I636" s="107"/>
      <c r="J636" s="420"/>
      <c r="K636" s="420"/>
      <c r="L636" s="420"/>
      <c r="M636" s="421"/>
      <c r="N636" s="107"/>
      <c r="O636" s="107"/>
      <c r="P636" s="107"/>
      <c r="Q636" s="107"/>
      <c r="R636" s="107"/>
      <c r="S636" s="107"/>
      <c r="T636" s="107"/>
    </row>
    <row r="637" spans="1:20" ht="15.75" customHeight="1">
      <c r="A637" s="107"/>
      <c r="B637" s="107"/>
      <c r="C637" s="107"/>
      <c r="D637" s="107"/>
      <c r="E637" s="107"/>
      <c r="F637" s="107"/>
      <c r="G637" s="525"/>
      <c r="H637" s="107"/>
      <c r="I637" s="107"/>
      <c r="J637" s="420"/>
      <c r="K637" s="420"/>
      <c r="L637" s="420"/>
      <c r="M637" s="421"/>
      <c r="N637" s="107"/>
      <c r="O637" s="107"/>
      <c r="P637" s="107"/>
      <c r="Q637" s="107"/>
      <c r="R637" s="107"/>
      <c r="S637" s="107"/>
      <c r="T637" s="107"/>
    </row>
    <row r="638" spans="1:20" ht="15.75" customHeight="1">
      <c r="A638" s="107"/>
      <c r="B638" s="107"/>
      <c r="C638" s="107"/>
      <c r="D638" s="107"/>
      <c r="E638" s="107"/>
      <c r="F638" s="107"/>
      <c r="G638" s="525"/>
      <c r="H638" s="107"/>
      <c r="I638" s="107"/>
      <c r="J638" s="420"/>
      <c r="K638" s="420"/>
      <c r="L638" s="420"/>
      <c r="M638" s="421"/>
      <c r="N638" s="107"/>
      <c r="O638" s="107"/>
      <c r="P638" s="107"/>
      <c r="Q638" s="107"/>
      <c r="R638" s="107"/>
      <c r="S638" s="107"/>
      <c r="T638" s="107"/>
    </row>
    <row r="639" spans="1:20" ht="15.75" customHeight="1">
      <c r="A639" s="107"/>
      <c r="B639" s="107"/>
      <c r="C639" s="107"/>
      <c r="D639" s="107"/>
      <c r="E639" s="107"/>
      <c r="F639" s="107"/>
      <c r="G639" s="525"/>
      <c r="H639" s="107"/>
      <c r="I639" s="107"/>
      <c r="J639" s="420"/>
      <c r="K639" s="420"/>
      <c r="L639" s="420"/>
      <c r="M639" s="421"/>
      <c r="N639" s="107"/>
      <c r="O639" s="107"/>
      <c r="P639" s="107"/>
      <c r="Q639" s="107"/>
      <c r="R639" s="107"/>
      <c r="S639" s="107"/>
      <c r="T639" s="107"/>
    </row>
    <row r="640" spans="1:20" ht="15.75" customHeight="1">
      <c r="A640" s="107"/>
      <c r="B640" s="107"/>
      <c r="C640" s="107"/>
      <c r="D640" s="107"/>
      <c r="E640" s="107"/>
      <c r="F640" s="107"/>
      <c r="G640" s="525"/>
      <c r="H640" s="107"/>
      <c r="I640" s="107"/>
      <c r="J640" s="420"/>
      <c r="K640" s="420"/>
      <c r="L640" s="420"/>
      <c r="M640" s="421"/>
      <c r="N640" s="107"/>
      <c r="O640" s="107"/>
      <c r="P640" s="107"/>
      <c r="Q640" s="107"/>
      <c r="R640" s="107"/>
      <c r="S640" s="107"/>
      <c r="T640" s="107"/>
    </row>
    <row r="641" spans="1:20" ht="15.75" customHeight="1">
      <c r="A641" s="107"/>
      <c r="B641" s="107"/>
      <c r="C641" s="107"/>
      <c r="D641" s="107"/>
      <c r="E641" s="107"/>
      <c r="F641" s="107"/>
      <c r="G641" s="525"/>
      <c r="H641" s="107"/>
      <c r="I641" s="107"/>
      <c r="J641" s="420"/>
      <c r="K641" s="420"/>
      <c r="L641" s="420"/>
      <c r="M641" s="421"/>
      <c r="N641" s="107"/>
      <c r="O641" s="107"/>
      <c r="P641" s="107"/>
      <c r="Q641" s="107"/>
      <c r="R641" s="107"/>
      <c r="S641" s="107"/>
      <c r="T641" s="107"/>
    </row>
    <row r="642" spans="1:20" ht="15.75" customHeight="1">
      <c r="A642" s="107"/>
      <c r="B642" s="107"/>
      <c r="C642" s="107"/>
      <c r="D642" s="107"/>
      <c r="E642" s="107"/>
      <c r="F642" s="107"/>
      <c r="G642" s="525"/>
      <c r="H642" s="107"/>
      <c r="I642" s="107"/>
      <c r="J642" s="420"/>
      <c r="K642" s="420"/>
      <c r="L642" s="420"/>
      <c r="M642" s="421"/>
      <c r="N642" s="107"/>
      <c r="O642" s="107"/>
      <c r="P642" s="107"/>
      <c r="Q642" s="107"/>
      <c r="R642" s="107"/>
      <c r="S642" s="107"/>
      <c r="T642" s="107"/>
    </row>
    <row r="643" spans="1:20" ht="15.75" customHeight="1">
      <c r="A643" s="107"/>
      <c r="B643" s="107"/>
      <c r="C643" s="107"/>
      <c r="D643" s="107"/>
      <c r="E643" s="107"/>
      <c r="F643" s="107"/>
      <c r="G643" s="525"/>
      <c r="H643" s="107"/>
      <c r="I643" s="107"/>
      <c r="J643" s="420"/>
      <c r="K643" s="420"/>
      <c r="L643" s="420"/>
      <c r="M643" s="421"/>
      <c r="N643" s="107"/>
      <c r="O643" s="107"/>
      <c r="P643" s="107"/>
      <c r="Q643" s="107"/>
      <c r="R643" s="107"/>
      <c r="S643" s="107"/>
      <c r="T643" s="107"/>
    </row>
    <row r="644" spans="1:20" ht="15.75" customHeight="1">
      <c r="A644" s="107"/>
      <c r="B644" s="107"/>
      <c r="C644" s="107"/>
      <c r="D644" s="107"/>
      <c r="E644" s="107"/>
      <c r="F644" s="107"/>
      <c r="G644" s="525"/>
      <c r="H644" s="107"/>
      <c r="I644" s="107"/>
      <c r="J644" s="420"/>
      <c r="K644" s="420"/>
      <c r="L644" s="420"/>
      <c r="M644" s="421"/>
      <c r="N644" s="107"/>
      <c r="O644" s="107"/>
      <c r="P644" s="107"/>
      <c r="Q644" s="107"/>
      <c r="R644" s="107"/>
      <c r="S644" s="107"/>
      <c r="T644" s="107"/>
    </row>
    <row r="645" spans="1:20" ht="15.75" customHeight="1">
      <c r="A645" s="107"/>
      <c r="B645" s="107"/>
      <c r="C645" s="107"/>
      <c r="D645" s="107"/>
      <c r="E645" s="107"/>
      <c r="F645" s="107"/>
      <c r="G645" s="525"/>
      <c r="H645" s="107"/>
      <c r="I645" s="107"/>
      <c r="J645" s="420"/>
      <c r="K645" s="420"/>
      <c r="L645" s="420"/>
      <c r="M645" s="421"/>
      <c r="N645" s="107"/>
      <c r="O645" s="107"/>
      <c r="P645" s="107"/>
      <c r="Q645" s="107"/>
      <c r="R645" s="107"/>
      <c r="S645" s="107"/>
      <c r="T645" s="107"/>
    </row>
    <row r="646" spans="1:20" ht="15.75" customHeight="1">
      <c r="A646" s="107"/>
      <c r="B646" s="107"/>
      <c r="C646" s="107"/>
      <c r="D646" s="107"/>
      <c r="E646" s="107"/>
      <c r="F646" s="107"/>
      <c r="G646" s="525"/>
      <c r="H646" s="107"/>
      <c r="I646" s="107"/>
      <c r="J646" s="420"/>
      <c r="K646" s="420"/>
      <c r="L646" s="420"/>
      <c r="M646" s="421"/>
      <c r="N646" s="107"/>
      <c r="O646" s="107"/>
      <c r="P646" s="107"/>
      <c r="Q646" s="107"/>
      <c r="R646" s="107"/>
      <c r="S646" s="107"/>
      <c r="T646" s="107"/>
    </row>
    <row r="647" spans="1:20" ht="15.75" customHeight="1">
      <c r="A647" s="107"/>
      <c r="B647" s="107"/>
      <c r="C647" s="107"/>
      <c r="D647" s="107"/>
      <c r="E647" s="107"/>
      <c r="F647" s="107"/>
      <c r="G647" s="525"/>
      <c r="H647" s="107"/>
      <c r="I647" s="107"/>
      <c r="J647" s="420"/>
      <c r="K647" s="420"/>
      <c r="L647" s="420"/>
      <c r="M647" s="421"/>
      <c r="N647" s="107"/>
      <c r="O647" s="107"/>
      <c r="P647" s="107"/>
      <c r="Q647" s="107"/>
      <c r="R647" s="107"/>
      <c r="S647" s="107"/>
      <c r="T647" s="107"/>
    </row>
    <row r="648" spans="1:20" ht="15.75" customHeight="1">
      <c r="A648" s="107"/>
      <c r="B648" s="107"/>
      <c r="C648" s="107"/>
      <c r="D648" s="107"/>
      <c r="E648" s="107"/>
      <c r="F648" s="107"/>
      <c r="G648" s="525"/>
      <c r="H648" s="107"/>
      <c r="I648" s="107"/>
      <c r="J648" s="420"/>
      <c r="K648" s="420"/>
      <c r="L648" s="420"/>
      <c r="M648" s="421"/>
      <c r="N648" s="107"/>
      <c r="O648" s="107"/>
      <c r="P648" s="107"/>
      <c r="Q648" s="107"/>
      <c r="R648" s="107"/>
      <c r="S648" s="107"/>
      <c r="T648" s="107"/>
    </row>
    <row r="649" spans="1:20" ht="15.75" customHeight="1">
      <c r="A649" s="107"/>
      <c r="B649" s="107"/>
      <c r="C649" s="107"/>
      <c r="D649" s="107"/>
      <c r="E649" s="107"/>
      <c r="F649" s="107"/>
      <c r="G649" s="525"/>
      <c r="H649" s="107"/>
      <c r="I649" s="107"/>
      <c r="J649" s="420"/>
      <c r="K649" s="420"/>
      <c r="L649" s="420"/>
      <c r="M649" s="421"/>
      <c r="N649" s="107"/>
      <c r="O649" s="107"/>
      <c r="P649" s="107"/>
      <c r="Q649" s="107"/>
      <c r="R649" s="107"/>
      <c r="S649" s="107"/>
      <c r="T649" s="107"/>
    </row>
    <row r="650" spans="1:20" ht="15.75" customHeight="1">
      <c r="A650" s="107"/>
      <c r="B650" s="107"/>
      <c r="C650" s="107"/>
      <c r="D650" s="107"/>
      <c r="E650" s="107"/>
      <c r="F650" s="107"/>
      <c r="G650" s="525"/>
      <c r="H650" s="107"/>
      <c r="I650" s="107"/>
      <c r="J650" s="420"/>
      <c r="K650" s="420"/>
      <c r="L650" s="420"/>
      <c r="M650" s="421"/>
      <c r="N650" s="107"/>
      <c r="O650" s="107"/>
      <c r="P650" s="107"/>
      <c r="Q650" s="107"/>
      <c r="R650" s="107"/>
      <c r="S650" s="107"/>
      <c r="T650" s="107"/>
    </row>
    <row r="651" spans="1:20" ht="15.75" customHeight="1">
      <c r="A651" s="107"/>
      <c r="B651" s="107"/>
      <c r="C651" s="107"/>
      <c r="D651" s="107"/>
      <c r="E651" s="107"/>
      <c r="F651" s="107"/>
      <c r="G651" s="525"/>
      <c r="H651" s="107"/>
      <c r="I651" s="107"/>
      <c r="J651" s="420"/>
      <c r="K651" s="420"/>
      <c r="L651" s="420"/>
      <c r="M651" s="421"/>
      <c r="N651" s="107"/>
      <c r="O651" s="107"/>
      <c r="P651" s="107"/>
      <c r="Q651" s="107"/>
      <c r="R651" s="107"/>
      <c r="S651" s="107"/>
      <c r="T651" s="107"/>
    </row>
    <row r="652" spans="1:20" ht="15.75" customHeight="1">
      <c r="A652" s="107"/>
      <c r="B652" s="107"/>
      <c r="C652" s="107"/>
      <c r="D652" s="107"/>
      <c r="E652" s="107"/>
      <c r="F652" s="107"/>
      <c r="G652" s="525"/>
      <c r="H652" s="107"/>
      <c r="I652" s="107"/>
      <c r="J652" s="420"/>
      <c r="K652" s="420"/>
      <c r="L652" s="420"/>
      <c r="M652" s="421"/>
      <c r="N652" s="107"/>
      <c r="O652" s="107"/>
      <c r="P652" s="107"/>
      <c r="Q652" s="107"/>
      <c r="R652" s="107"/>
      <c r="S652" s="107"/>
      <c r="T652" s="107"/>
    </row>
    <row r="653" spans="1:20" ht="15.75" customHeight="1">
      <c r="A653" s="107"/>
      <c r="B653" s="107"/>
      <c r="C653" s="107"/>
      <c r="D653" s="107"/>
      <c r="E653" s="107"/>
      <c r="F653" s="107"/>
      <c r="G653" s="525"/>
      <c r="H653" s="107"/>
      <c r="I653" s="107"/>
      <c r="J653" s="420"/>
      <c r="K653" s="420"/>
      <c r="L653" s="420"/>
      <c r="M653" s="421"/>
      <c r="N653" s="107"/>
      <c r="O653" s="107"/>
      <c r="P653" s="107"/>
      <c r="Q653" s="107"/>
      <c r="R653" s="107"/>
      <c r="S653" s="107"/>
      <c r="T653" s="107"/>
    </row>
    <row r="654" spans="1:20" ht="15.75" customHeight="1">
      <c r="A654" s="107"/>
      <c r="B654" s="107"/>
      <c r="C654" s="107"/>
      <c r="D654" s="107"/>
      <c r="E654" s="107"/>
      <c r="F654" s="107"/>
      <c r="G654" s="525"/>
      <c r="H654" s="107"/>
      <c r="I654" s="107"/>
      <c r="J654" s="420"/>
      <c r="K654" s="420"/>
      <c r="L654" s="420"/>
      <c r="M654" s="421"/>
      <c r="N654" s="107"/>
      <c r="O654" s="107"/>
      <c r="P654" s="107"/>
      <c r="Q654" s="107"/>
      <c r="R654" s="107"/>
      <c r="S654" s="107"/>
      <c r="T654" s="107"/>
    </row>
    <row r="655" spans="1:20" ht="15.75" customHeight="1">
      <c r="A655" s="107"/>
      <c r="B655" s="107"/>
      <c r="C655" s="107"/>
      <c r="D655" s="107"/>
      <c r="E655" s="107"/>
      <c r="F655" s="107"/>
      <c r="G655" s="525"/>
      <c r="H655" s="107"/>
      <c r="I655" s="107"/>
      <c r="J655" s="420"/>
      <c r="K655" s="420"/>
      <c r="L655" s="420"/>
      <c r="M655" s="421"/>
      <c r="N655" s="107"/>
      <c r="O655" s="107"/>
      <c r="P655" s="107"/>
      <c r="Q655" s="107"/>
      <c r="R655" s="107"/>
      <c r="S655" s="107"/>
      <c r="T655" s="107"/>
    </row>
    <row r="656" spans="1:20" ht="15.75" customHeight="1">
      <c r="A656" s="107"/>
      <c r="B656" s="107"/>
      <c r="C656" s="107"/>
      <c r="D656" s="107"/>
      <c r="E656" s="107"/>
      <c r="F656" s="107"/>
      <c r="G656" s="525"/>
      <c r="H656" s="107"/>
      <c r="I656" s="107"/>
      <c r="J656" s="420"/>
      <c r="K656" s="420"/>
      <c r="L656" s="420"/>
      <c r="M656" s="421"/>
      <c r="N656" s="107"/>
      <c r="O656" s="107"/>
      <c r="P656" s="107"/>
      <c r="Q656" s="107"/>
      <c r="R656" s="107"/>
      <c r="S656" s="107"/>
      <c r="T656" s="107"/>
    </row>
    <row r="657" spans="1:20" ht="15.75" customHeight="1">
      <c r="A657" s="107"/>
      <c r="B657" s="107"/>
      <c r="C657" s="107"/>
      <c r="D657" s="107"/>
      <c r="E657" s="107"/>
      <c r="F657" s="107"/>
      <c r="G657" s="525"/>
      <c r="H657" s="107"/>
      <c r="I657" s="107"/>
      <c r="J657" s="420"/>
      <c r="K657" s="420"/>
      <c r="L657" s="420"/>
      <c r="M657" s="421"/>
      <c r="N657" s="107"/>
      <c r="O657" s="107"/>
      <c r="P657" s="107"/>
      <c r="Q657" s="107"/>
      <c r="R657" s="107"/>
      <c r="S657" s="107"/>
      <c r="T657" s="107"/>
    </row>
    <row r="658" spans="1:20" ht="15.75" customHeight="1">
      <c r="A658" s="107"/>
      <c r="B658" s="107"/>
      <c r="C658" s="107"/>
      <c r="D658" s="107"/>
      <c r="E658" s="107"/>
      <c r="F658" s="107"/>
      <c r="G658" s="525"/>
      <c r="H658" s="107"/>
      <c r="I658" s="107"/>
      <c r="J658" s="420"/>
      <c r="K658" s="420"/>
      <c r="L658" s="420"/>
      <c r="M658" s="421"/>
      <c r="N658" s="107"/>
      <c r="O658" s="107"/>
      <c r="P658" s="107"/>
      <c r="Q658" s="107"/>
      <c r="R658" s="107"/>
      <c r="S658" s="107"/>
      <c r="T658" s="107"/>
    </row>
    <row r="659" spans="1:20" ht="15.75" customHeight="1">
      <c r="A659" s="107"/>
      <c r="B659" s="107"/>
      <c r="C659" s="107"/>
      <c r="D659" s="107"/>
      <c r="E659" s="107"/>
      <c r="F659" s="107"/>
      <c r="G659" s="525"/>
      <c r="H659" s="107"/>
      <c r="I659" s="107"/>
      <c r="J659" s="420"/>
      <c r="K659" s="420"/>
      <c r="L659" s="420"/>
      <c r="M659" s="421"/>
      <c r="N659" s="107"/>
      <c r="O659" s="107"/>
      <c r="P659" s="107"/>
      <c r="Q659" s="107"/>
      <c r="R659" s="107"/>
      <c r="S659" s="107"/>
      <c r="T659" s="107"/>
    </row>
    <row r="660" spans="1:20" ht="15.75" customHeight="1">
      <c r="A660" s="107"/>
      <c r="B660" s="107"/>
      <c r="C660" s="107"/>
      <c r="D660" s="107"/>
      <c r="E660" s="107"/>
      <c r="F660" s="107"/>
      <c r="G660" s="525"/>
      <c r="H660" s="107"/>
      <c r="I660" s="107"/>
      <c r="J660" s="420"/>
      <c r="K660" s="420"/>
      <c r="L660" s="420"/>
      <c r="M660" s="421"/>
      <c r="N660" s="107"/>
      <c r="O660" s="107"/>
      <c r="P660" s="107"/>
      <c r="Q660" s="107"/>
      <c r="R660" s="107"/>
      <c r="S660" s="107"/>
      <c r="T660" s="107"/>
    </row>
    <row r="661" spans="1:20" ht="15.75" customHeight="1">
      <c r="A661" s="107"/>
      <c r="B661" s="107"/>
      <c r="C661" s="107"/>
      <c r="D661" s="107"/>
      <c r="E661" s="107"/>
      <c r="F661" s="107"/>
      <c r="G661" s="525"/>
      <c r="H661" s="107"/>
      <c r="I661" s="107"/>
      <c r="J661" s="420"/>
      <c r="K661" s="420"/>
      <c r="L661" s="420"/>
      <c r="M661" s="421"/>
      <c r="N661" s="107"/>
      <c r="O661" s="107"/>
      <c r="P661" s="107"/>
      <c r="Q661" s="107"/>
      <c r="R661" s="107"/>
      <c r="S661" s="107"/>
      <c r="T661" s="107"/>
    </row>
    <row r="662" spans="1:20" ht="15.75" customHeight="1">
      <c r="A662" s="107"/>
      <c r="B662" s="107"/>
      <c r="C662" s="107"/>
      <c r="D662" s="107"/>
      <c r="E662" s="107"/>
      <c r="F662" s="107"/>
      <c r="G662" s="525"/>
      <c r="H662" s="107"/>
      <c r="I662" s="107"/>
      <c r="J662" s="420"/>
      <c r="K662" s="420"/>
      <c r="L662" s="420"/>
      <c r="M662" s="421"/>
      <c r="N662" s="107"/>
      <c r="O662" s="107"/>
      <c r="P662" s="107"/>
      <c r="Q662" s="107"/>
      <c r="R662" s="107"/>
      <c r="S662" s="107"/>
      <c r="T662" s="107"/>
    </row>
    <row r="663" spans="1:20" ht="15.75" customHeight="1">
      <c r="A663" s="107"/>
      <c r="B663" s="107"/>
      <c r="C663" s="107"/>
      <c r="D663" s="107"/>
      <c r="E663" s="107"/>
      <c r="F663" s="107"/>
      <c r="G663" s="525"/>
      <c r="H663" s="107"/>
      <c r="I663" s="107"/>
      <c r="J663" s="420"/>
      <c r="K663" s="420"/>
      <c r="L663" s="420"/>
      <c r="M663" s="421"/>
      <c r="N663" s="107"/>
      <c r="O663" s="107"/>
      <c r="P663" s="107"/>
      <c r="Q663" s="107"/>
      <c r="R663" s="107"/>
      <c r="S663" s="107"/>
      <c r="T663" s="107"/>
    </row>
    <row r="664" spans="1:20" ht="15.75" customHeight="1">
      <c r="A664" s="107"/>
      <c r="B664" s="107"/>
      <c r="C664" s="107"/>
      <c r="D664" s="107"/>
      <c r="E664" s="107"/>
      <c r="F664" s="107"/>
      <c r="G664" s="525"/>
      <c r="H664" s="107"/>
      <c r="I664" s="107"/>
      <c r="J664" s="420"/>
      <c r="K664" s="420"/>
      <c r="L664" s="420"/>
      <c r="M664" s="421"/>
      <c r="N664" s="107"/>
      <c r="O664" s="107"/>
      <c r="P664" s="107"/>
      <c r="Q664" s="107"/>
      <c r="R664" s="107"/>
      <c r="S664" s="107"/>
      <c r="T664" s="107"/>
    </row>
    <row r="665" spans="1:20" ht="15.75" customHeight="1">
      <c r="A665" s="107"/>
      <c r="B665" s="107"/>
      <c r="C665" s="107"/>
      <c r="D665" s="107"/>
      <c r="E665" s="107"/>
      <c r="F665" s="107"/>
      <c r="G665" s="525"/>
      <c r="H665" s="107"/>
      <c r="I665" s="107"/>
      <c r="J665" s="420"/>
      <c r="K665" s="420"/>
      <c r="L665" s="420"/>
      <c r="M665" s="421"/>
      <c r="N665" s="107"/>
      <c r="O665" s="107"/>
      <c r="P665" s="107"/>
      <c r="Q665" s="107"/>
      <c r="R665" s="107"/>
      <c r="S665" s="107"/>
      <c r="T665" s="107"/>
    </row>
    <row r="666" spans="1:20" ht="15.75" customHeight="1">
      <c r="A666" s="107"/>
      <c r="B666" s="107"/>
      <c r="C666" s="107"/>
      <c r="D666" s="107"/>
      <c r="E666" s="107"/>
      <c r="F666" s="107"/>
      <c r="G666" s="525"/>
      <c r="H666" s="107"/>
      <c r="I666" s="107"/>
      <c r="J666" s="420"/>
      <c r="K666" s="420"/>
      <c r="L666" s="420"/>
      <c r="M666" s="421"/>
      <c r="N666" s="107"/>
      <c r="O666" s="107"/>
      <c r="P666" s="107"/>
      <c r="Q666" s="107"/>
      <c r="R666" s="107"/>
      <c r="S666" s="107"/>
      <c r="T666" s="107"/>
    </row>
    <row r="667" spans="1:20" ht="15.75" customHeight="1">
      <c r="A667" s="107"/>
      <c r="B667" s="107"/>
      <c r="C667" s="107"/>
      <c r="D667" s="107"/>
      <c r="E667" s="107"/>
      <c r="F667" s="107"/>
      <c r="G667" s="525"/>
      <c r="H667" s="107"/>
      <c r="I667" s="107"/>
      <c r="J667" s="420"/>
      <c r="K667" s="420"/>
      <c r="L667" s="420"/>
      <c r="M667" s="421"/>
      <c r="N667" s="107"/>
      <c r="O667" s="107"/>
      <c r="P667" s="107"/>
      <c r="Q667" s="107"/>
      <c r="R667" s="107"/>
      <c r="S667" s="107"/>
      <c r="T667" s="107"/>
    </row>
    <row r="668" spans="1:20" ht="15.75" customHeight="1">
      <c r="A668" s="107"/>
      <c r="B668" s="107"/>
      <c r="C668" s="107"/>
      <c r="D668" s="107"/>
      <c r="E668" s="107"/>
      <c r="F668" s="107"/>
      <c r="G668" s="525"/>
      <c r="H668" s="107"/>
      <c r="I668" s="107"/>
      <c r="J668" s="420"/>
      <c r="K668" s="420"/>
      <c r="L668" s="420"/>
      <c r="M668" s="421"/>
      <c r="N668" s="107"/>
      <c r="O668" s="107"/>
      <c r="P668" s="107"/>
      <c r="Q668" s="107"/>
      <c r="R668" s="107"/>
      <c r="S668" s="107"/>
      <c r="T668" s="107"/>
    </row>
    <row r="669" spans="1:20" ht="15.75" customHeight="1">
      <c r="A669" s="107"/>
      <c r="B669" s="107"/>
      <c r="C669" s="107"/>
      <c r="D669" s="107"/>
      <c r="E669" s="107"/>
      <c r="F669" s="107"/>
      <c r="G669" s="525"/>
      <c r="H669" s="107"/>
      <c r="I669" s="107"/>
      <c r="J669" s="420"/>
      <c r="K669" s="420"/>
      <c r="L669" s="420"/>
      <c r="M669" s="421"/>
      <c r="N669" s="107"/>
      <c r="O669" s="107"/>
      <c r="P669" s="107"/>
      <c r="Q669" s="107"/>
      <c r="R669" s="107"/>
      <c r="S669" s="107"/>
      <c r="T669" s="107"/>
    </row>
    <row r="670" spans="1:20" ht="15.75" customHeight="1">
      <c r="A670" s="107"/>
      <c r="B670" s="107"/>
      <c r="C670" s="107"/>
      <c r="D670" s="107"/>
      <c r="E670" s="107"/>
      <c r="F670" s="107"/>
      <c r="G670" s="525"/>
      <c r="H670" s="107"/>
      <c r="I670" s="107"/>
      <c r="J670" s="420"/>
      <c r="K670" s="420"/>
      <c r="L670" s="420"/>
      <c r="M670" s="421"/>
      <c r="N670" s="107"/>
      <c r="O670" s="107"/>
      <c r="P670" s="107"/>
      <c r="Q670" s="107"/>
      <c r="R670" s="107"/>
      <c r="S670" s="107"/>
      <c r="T670" s="107"/>
    </row>
    <row r="671" spans="1:20" ht="15.75" customHeight="1">
      <c r="A671" s="107"/>
      <c r="B671" s="107"/>
      <c r="C671" s="107"/>
      <c r="D671" s="107"/>
      <c r="E671" s="107"/>
      <c r="F671" s="107"/>
      <c r="G671" s="525"/>
      <c r="H671" s="107"/>
      <c r="I671" s="107"/>
      <c r="J671" s="420"/>
      <c r="K671" s="420"/>
      <c r="L671" s="420"/>
      <c r="M671" s="421"/>
      <c r="N671" s="107"/>
      <c r="O671" s="107"/>
      <c r="P671" s="107"/>
      <c r="Q671" s="107"/>
      <c r="R671" s="107"/>
      <c r="S671" s="107"/>
      <c r="T671" s="107"/>
    </row>
    <row r="672" spans="1:20" ht="15.75" customHeight="1">
      <c r="A672" s="107"/>
      <c r="B672" s="107"/>
      <c r="C672" s="107"/>
      <c r="D672" s="107"/>
      <c r="E672" s="107"/>
      <c r="F672" s="107"/>
      <c r="G672" s="525"/>
      <c r="H672" s="107"/>
      <c r="I672" s="107"/>
      <c r="J672" s="420"/>
      <c r="K672" s="420"/>
      <c r="L672" s="420"/>
      <c r="M672" s="421"/>
      <c r="N672" s="107"/>
      <c r="O672" s="107"/>
      <c r="P672" s="107"/>
      <c r="Q672" s="107"/>
      <c r="R672" s="107"/>
      <c r="S672" s="107"/>
      <c r="T672" s="107"/>
    </row>
    <row r="673" spans="1:20" ht="15.75" customHeight="1">
      <c r="A673" s="107"/>
      <c r="B673" s="107"/>
      <c r="C673" s="107"/>
      <c r="D673" s="107"/>
      <c r="E673" s="107"/>
      <c r="F673" s="107"/>
      <c r="G673" s="525"/>
      <c r="H673" s="107"/>
      <c r="I673" s="107"/>
      <c r="J673" s="420"/>
      <c r="K673" s="420"/>
      <c r="L673" s="420"/>
      <c r="M673" s="421"/>
      <c r="N673" s="107"/>
      <c r="O673" s="107"/>
      <c r="P673" s="107"/>
      <c r="Q673" s="107"/>
      <c r="R673" s="107"/>
      <c r="S673" s="107"/>
      <c r="T673" s="107"/>
    </row>
    <row r="674" spans="1:20" ht="15.75" customHeight="1">
      <c r="A674" s="107"/>
      <c r="B674" s="107"/>
      <c r="C674" s="107"/>
      <c r="D674" s="107"/>
      <c r="E674" s="107"/>
      <c r="F674" s="107"/>
      <c r="G674" s="525"/>
      <c r="H674" s="107"/>
      <c r="I674" s="107"/>
      <c r="J674" s="420"/>
      <c r="K674" s="420"/>
      <c r="L674" s="420"/>
      <c r="M674" s="421"/>
      <c r="N674" s="107"/>
      <c r="O674" s="107"/>
      <c r="P674" s="107"/>
      <c r="Q674" s="107"/>
      <c r="R674" s="107"/>
      <c r="S674" s="107"/>
      <c r="T674" s="107"/>
    </row>
    <row r="675" spans="1:20" ht="15.75" customHeight="1">
      <c r="A675" s="107"/>
      <c r="B675" s="107"/>
      <c r="C675" s="107"/>
      <c r="D675" s="107"/>
      <c r="E675" s="107"/>
      <c r="F675" s="107"/>
      <c r="G675" s="525"/>
      <c r="H675" s="107"/>
      <c r="I675" s="107"/>
      <c r="J675" s="420"/>
      <c r="K675" s="420"/>
      <c r="L675" s="420"/>
      <c r="M675" s="421"/>
      <c r="N675" s="107"/>
      <c r="O675" s="107"/>
      <c r="P675" s="107"/>
      <c r="Q675" s="107"/>
      <c r="R675" s="107"/>
      <c r="S675" s="107"/>
      <c r="T675" s="107"/>
    </row>
    <row r="676" spans="1:20" ht="15.75" customHeight="1">
      <c r="A676" s="107"/>
      <c r="B676" s="107"/>
      <c r="C676" s="107"/>
      <c r="D676" s="107"/>
      <c r="E676" s="107"/>
      <c r="F676" s="107"/>
      <c r="G676" s="525"/>
      <c r="H676" s="107"/>
      <c r="I676" s="107"/>
      <c r="J676" s="420"/>
      <c r="K676" s="420"/>
      <c r="L676" s="420"/>
      <c r="M676" s="421"/>
      <c r="N676" s="107"/>
      <c r="O676" s="107"/>
      <c r="P676" s="107"/>
      <c r="Q676" s="107"/>
      <c r="R676" s="107"/>
      <c r="S676" s="107"/>
      <c r="T676" s="107"/>
    </row>
    <row r="677" spans="1:20" ht="15.75" customHeight="1">
      <c r="A677" s="107"/>
      <c r="B677" s="107"/>
      <c r="C677" s="107"/>
      <c r="D677" s="107"/>
      <c r="E677" s="107"/>
      <c r="F677" s="107"/>
      <c r="G677" s="525"/>
      <c r="H677" s="107"/>
      <c r="I677" s="107"/>
      <c r="J677" s="420"/>
      <c r="K677" s="420"/>
      <c r="L677" s="420"/>
      <c r="M677" s="421"/>
      <c r="N677" s="107"/>
      <c r="O677" s="107"/>
      <c r="P677" s="107"/>
      <c r="Q677" s="107"/>
      <c r="R677" s="107"/>
      <c r="S677" s="107"/>
      <c r="T677" s="107"/>
    </row>
    <row r="678" spans="1:20" ht="15.75" customHeight="1">
      <c r="A678" s="107"/>
      <c r="B678" s="107"/>
      <c r="C678" s="107"/>
      <c r="D678" s="107"/>
      <c r="E678" s="107"/>
      <c r="F678" s="107"/>
      <c r="G678" s="525"/>
      <c r="H678" s="107"/>
      <c r="I678" s="107"/>
      <c r="J678" s="420"/>
      <c r="K678" s="420"/>
      <c r="L678" s="420"/>
      <c r="M678" s="421"/>
      <c r="N678" s="107"/>
      <c r="O678" s="107"/>
      <c r="P678" s="107"/>
      <c r="Q678" s="107"/>
      <c r="R678" s="107"/>
      <c r="S678" s="107"/>
      <c r="T678" s="107"/>
    </row>
    <row r="679" spans="1:20" ht="15.75" customHeight="1">
      <c r="A679" s="107"/>
      <c r="B679" s="107"/>
      <c r="C679" s="107"/>
      <c r="D679" s="107"/>
      <c r="E679" s="107"/>
      <c r="F679" s="107"/>
      <c r="G679" s="525"/>
      <c r="H679" s="107"/>
      <c r="I679" s="107"/>
      <c r="J679" s="420"/>
      <c r="K679" s="420"/>
      <c r="L679" s="420"/>
      <c r="M679" s="421"/>
      <c r="N679" s="107"/>
      <c r="O679" s="107"/>
      <c r="P679" s="107"/>
      <c r="Q679" s="107"/>
      <c r="R679" s="107"/>
      <c r="S679" s="107"/>
      <c r="T679" s="107"/>
    </row>
    <row r="680" spans="1:20" ht="15.75" customHeight="1">
      <c r="A680" s="107"/>
      <c r="B680" s="107"/>
      <c r="C680" s="107"/>
      <c r="D680" s="107"/>
      <c r="E680" s="107"/>
      <c r="F680" s="107"/>
      <c r="G680" s="525"/>
      <c r="H680" s="107"/>
      <c r="I680" s="107"/>
      <c r="J680" s="420"/>
      <c r="K680" s="420"/>
      <c r="L680" s="420"/>
      <c r="M680" s="421"/>
      <c r="N680" s="107"/>
      <c r="O680" s="107"/>
      <c r="P680" s="107"/>
      <c r="Q680" s="107"/>
      <c r="R680" s="107"/>
      <c r="S680" s="107"/>
      <c r="T680" s="107"/>
    </row>
    <row r="681" spans="1:20" ht="15.75" customHeight="1">
      <c r="A681" s="107"/>
      <c r="B681" s="107"/>
      <c r="C681" s="107"/>
      <c r="D681" s="107"/>
      <c r="E681" s="107"/>
      <c r="F681" s="107"/>
      <c r="G681" s="525"/>
      <c r="H681" s="107"/>
      <c r="I681" s="107"/>
      <c r="J681" s="420"/>
      <c r="K681" s="420"/>
      <c r="L681" s="420"/>
      <c r="M681" s="421"/>
      <c r="N681" s="107"/>
      <c r="O681" s="107"/>
      <c r="P681" s="107"/>
      <c r="Q681" s="107"/>
      <c r="R681" s="107"/>
      <c r="S681" s="107"/>
      <c r="T681" s="107"/>
    </row>
    <row r="682" spans="1:20" ht="15.75" customHeight="1">
      <c r="A682" s="107"/>
      <c r="B682" s="107"/>
      <c r="C682" s="107"/>
      <c r="D682" s="107"/>
      <c r="E682" s="107"/>
      <c r="F682" s="107"/>
      <c r="G682" s="525"/>
      <c r="H682" s="107"/>
      <c r="I682" s="107"/>
      <c r="J682" s="420"/>
      <c r="K682" s="420"/>
      <c r="L682" s="420"/>
      <c r="M682" s="421"/>
      <c r="N682" s="107"/>
      <c r="O682" s="107"/>
      <c r="P682" s="107"/>
      <c r="Q682" s="107"/>
      <c r="R682" s="107"/>
      <c r="S682" s="107"/>
      <c r="T682" s="107"/>
    </row>
    <row r="683" spans="1:20" ht="15.75" customHeight="1">
      <c r="A683" s="107"/>
      <c r="B683" s="107"/>
      <c r="C683" s="107"/>
      <c r="D683" s="107"/>
      <c r="E683" s="107"/>
      <c r="F683" s="107"/>
      <c r="G683" s="525"/>
      <c r="H683" s="107"/>
      <c r="I683" s="107"/>
      <c r="J683" s="420"/>
      <c r="K683" s="420"/>
      <c r="L683" s="420"/>
      <c r="M683" s="421"/>
      <c r="N683" s="107"/>
      <c r="O683" s="107"/>
      <c r="P683" s="107"/>
      <c r="Q683" s="107"/>
      <c r="R683" s="107"/>
      <c r="S683" s="107"/>
      <c r="T683" s="107"/>
    </row>
    <row r="684" spans="1:20" ht="15.75" customHeight="1">
      <c r="A684" s="107"/>
      <c r="B684" s="107"/>
      <c r="C684" s="107"/>
      <c r="D684" s="107"/>
      <c r="E684" s="107"/>
      <c r="F684" s="107"/>
      <c r="G684" s="525"/>
      <c r="H684" s="107"/>
      <c r="I684" s="107"/>
      <c r="J684" s="420"/>
      <c r="K684" s="420"/>
      <c r="L684" s="420"/>
      <c r="M684" s="421"/>
      <c r="N684" s="107"/>
      <c r="O684" s="107"/>
      <c r="P684" s="107"/>
      <c r="Q684" s="107"/>
      <c r="R684" s="107"/>
      <c r="S684" s="107"/>
      <c r="T684" s="107"/>
    </row>
    <row r="685" spans="1:20" ht="15.75" customHeight="1">
      <c r="A685" s="107"/>
      <c r="B685" s="107"/>
      <c r="C685" s="107"/>
      <c r="D685" s="107"/>
      <c r="E685" s="107"/>
      <c r="F685" s="107"/>
      <c r="G685" s="525"/>
      <c r="H685" s="107"/>
      <c r="I685" s="107"/>
      <c r="J685" s="420"/>
      <c r="K685" s="420"/>
      <c r="L685" s="420"/>
      <c r="M685" s="421"/>
      <c r="N685" s="107"/>
      <c r="O685" s="107"/>
      <c r="P685" s="107"/>
      <c r="Q685" s="107"/>
      <c r="R685" s="107"/>
      <c r="S685" s="107"/>
      <c r="T685" s="107"/>
    </row>
    <row r="686" spans="1:20" ht="15.75" customHeight="1">
      <c r="A686" s="107"/>
      <c r="B686" s="107"/>
      <c r="C686" s="107"/>
      <c r="D686" s="107"/>
      <c r="E686" s="107"/>
      <c r="F686" s="107"/>
      <c r="G686" s="525"/>
      <c r="H686" s="107"/>
      <c r="I686" s="107"/>
      <c r="J686" s="420"/>
      <c r="K686" s="420"/>
      <c r="L686" s="420"/>
      <c r="M686" s="421"/>
      <c r="N686" s="107"/>
      <c r="O686" s="107"/>
      <c r="P686" s="107"/>
      <c r="Q686" s="107"/>
      <c r="R686" s="107"/>
      <c r="S686" s="107"/>
      <c r="T686" s="107"/>
    </row>
    <row r="687" spans="1:20" ht="15.75" customHeight="1">
      <c r="A687" s="107"/>
      <c r="B687" s="107"/>
      <c r="C687" s="107"/>
      <c r="D687" s="107"/>
      <c r="E687" s="107"/>
      <c r="F687" s="107"/>
      <c r="G687" s="525"/>
      <c r="H687" s="107"/>
      <c r="I687" s="107"/>
      <c r="J687" s="420"/>
      <c r="K687" s="420"/>
      <c r="L687" s="420"/>
      <c r="M687" s="421"/>
      <c r="N687" s="107"/>
      <c r="O687" s="107"/>
      <c r="P687" s="107"/>
      <c r="Q687" s="107"/>
      <c r="R687" s="107"/>
      <c r="S687" s="107"/>
      <c r="T687" s="107"/>
    </row>
    <row r="688" spans="1:20" ht="15.75" customHeight="1">
      <c r="A688" s="107"/>
      <c r="B688" s="107"/>
      <c r="C688" s="107"/>
      <c r="D688" s="107"/>
      <c r="E688" s="107"/>
      <c r="F688" s="107"/>
      <c r="G688" s="525"/>
      <c r="H688" s="107"/>
      <c r="I688" s="107"/>
      <c r="J688" s="420"/>
      <c r="K688" s="420"/>
      <c r="L688" s="420"/>
      <c r="M688" s="421"/>
      <c r="N688" s="107"/>
      <c r="O688" s="107"/>
      <c r="P688" s="107"/>
      <c r="Q688" s="107"/>
      <c r="R688" s="107"/>
      <c r="S688" s="107"/>
      <c r="T688" s="107"/>
    </row>
    <row r="689" spans="1:20" ht="15.75" customHeight="1">
      <c r="A689" s="107"/>
      <c r="B689" s="107"/>
      <c r="C689" s="107"/>
      <c r="D689" s="107"/>
      <c r="E689" s="107"/>
      <c r="F689" s="107"/>
      <c r="G689" s="525"/>
      <c r="H689" s="107"/>
      <c r="I689" s="107"/>
      <c r="J689" s="420"/>
      <c r="K689" s="420"/>
      <c r="L689" s="420"/>
      <c r="M689" s="421"/>
      <c r="N689" s="107"/>
      <c r="O689" s="107"/>
      <c r="P689" s="107"/>
      <c r="Q689" s="107"/>
      <c r="R689" s="107"/>
      <c r="S689" s="107"/>
      <c r="T689" s="107"/>
    </row>
    <row r="690" spans="1:20" ht="15.75" customHeight="1">
      <c r="A690" s="107"/>
      <c r="B690" s="107"/>
      <c r="C690" s="107"/>
      <c r="D690" s="107"/>
      <c r="E690" s="107"/>
      <c r="F690" s="107"/>
      <c r="G690" s="525"/>
      <c r="H690" s="107"/>
      <c r="I690" s="107"/>
      <c r="J690" s="420"/>
      <c r="K690" s="420"/>
      <c r="L690" s="420"/>
      <c r="M690" s="421"/>
      <c r="N690" s="107"/>
      <c r="O690" s="107"/>
      <c r="P690" s="107"/>
      <c r="Q690" s="107"/>
      <c r="R690" s="107"/>
      <c r="S690" s="107"/>
      <c r="T690" s="107"/>
    </row>
    <row r="691" spans="1:20" ht="15.75" customHeight="1">
      <c r="A691" s="107"/>
      <c r="B691" s="107"/>
      <c r="C691" s="107"/>
      <c r="D691" s="107"/>
      <c r="E691" s="107"/>
      <c r="F691" s="107"/>
      <c r="G691" s="525"/>
      <c r="H691" s="107"/>
      <c r="I691" s="107"/>
      <c r="J691" s="420"/>
      <c r="K691" s="420"/>
      <c r="L691" s="420"/>
      <c r="M691" s="421"/>
      <c r="N691" s="107"/>
      <c r="O691" s="107"/>
      <c r="P691" s="107"/>
      <c r="Q691" s="107"/>
      <c r="R691" s="107"/>
      <c r="S691" s="107"/>
      <c r="T691" s="107"/>
    </row>
    <row r="692" spans="1:20" ht="15.75" customHeight="1">
      <c r="A692" s="107"/>
      <c r="B692" s="107"/>
      <c r="C692" s="107"/>
      <c r="D692" s="107"/>
      <c r="E692" s="107"/>
      <c r="F692" s="107"/>
      <c r="G692" s="525"/>
      <c r="H692" s="107"/>
      <c r="I692" s="107"/>
      <c r="J692" s="420"/>
      <c r="K692" s="420"/>
      <c r="L692" s="420"/>
      <c r="M692" s="421"/>
      <c r="N692" s="107"/>
      <c r="O692" s="107"/>
      <c r="P692" s="107"/>
      <c r="Q692" s="107"/>
      <c r="R692" s="107"/>
      <c r="S692" s="107"/>
      <c r="T692" s="107"/>
    </row>
    <row r="693" spans="1:20" ht="15.75" customHeight="1">
      <c r="A693" s="107"/>
      <c r="B693" s="107"/>
      <c r="C693" s="107"/>
      <c r="D693" s="107"/>
      <c r="E693" s="107"/>
      <c r="F693" s="107"/>
      <c r="G693" s="525"/>
      <c r="H693" s="107"/>
      <c r="I693" s="107"/>
      <c r="J693" s="420"/>
      <c r="K693" s="420"/>
      <c r="L693" s="420"/>
      <c r="M693" s="421"/>
      <c r="N693" s="107"/>
      <c r="O693" s="107"/>
      <c r="P693" s="107"/>
      <c r="Q693" s="107"/>
      <c r="R693" s="107"/>
      <c r="S693" s="107"/>
      <c r="T693" s="107"/>
    </row>
    <row r="694" spans="1:20" ht="15.75" customHeight="1">
      <c r="A694" s="107"/>
      <c r="B694" s="107"/>
      <c r="C694" s="107"/>
      <c r="D694" s="107"/>
      <c r="E694" s="107"/>
      <c r="F694" s="107"/>
      <c r="G694" s="525"/>
      <c r="H694" s="107"/>
      <c r="I694" s="107"/>
      <c r="J694" s="420"/>
      <c r="K694" s="420"/>
      <c r="L694" s="420"/>
      <c r="M694" s="421"/>
      <c r="N694" s="107"/>
      <c r="O694" s="107"/>
      <c r="P694" s="107"/>
      <c r="Q694" s="107"/>
      <c r="R694" s="107"/>
      <c r="S694" s="107"/>
      <c r="T694" s="107"/>
    </row>
    <row r="695" spans="1:20" ht="15.75" customHeight="1">
      <c r="A695" s="107"/>
      <c r="B695" s="107"/>
      <c r="C695" s="107"/>
      <c r="D695" s="107"/>
      <c r="E695" s="107"/>
      <c r="F695" s="107"/>
      <c r="G695" s="525"/>
      <c r="H695" s="107"/>
      <c r="I695" s="107"/>
      <c r="J695" s="420"/>
      <c r="K695" s="420"/>
      <c r="L695" s="420"/>
      <c r="M695" s="421"/>
      <c r="N695" s="107"/>
      <c r="O695" s="107"/>
      <c r="P695" s="107"/>
      <c r="Q695" s="107"/>
      <c r="R695" s="107"/>
      <c r="S695" s="107"/>
      <c r="T695" s="107"/>
    </row>
    <row r="696" spans="1:20" ht="15.75" customHeight="1">
      <c r="A696" s="107"/>
      <c r="B696" s="107"/>
      <c r="C696" s="107"/>
      <c r="D696" s="107"/>
      <c r="E696" s="107"/>
      <c r="F696" s="107"/>
      <c r="G696" s="525"/>
      <c r="H696" s="107"/>
      <c r="I696" s="107"/>
      <c r="J696" s="420"/>
      <c r="K696" s="420"/>
      <c r="L696" s="420"/>
      <c r="M696" s="421"/>
      <c r="N696" s="107"/>
      <c r="O696" s="107"/>
      <c r="P696" s="107"/>
      <c r="Q696" s="107"/>
      <c r="R696" s="107"/>
      <c r="S696" s="107"/>
      <c r="T696" s="107"/>
    </row>
    <row r="697" spans="1:20" ht="15.75" customHeight="1">
      <c r="A697" s="107"/>
      <c r="B697" s="107"/>
      <c r="C697" s="107"/>
      <c r="D697" s="107"/>
      <c r="E697" s="107"/>
      <c r="F697" s="107"/>
      <c r="G697" s="525"/>
      <c r="H697" s="107"/>
      <c r="I697" s="107"/>
      <c r="J697" s="420"/>
      <c r="K697" s="420"/>
      <c r="L697" s="420"/>
      <c r="M697" s="421"/>
      <c r="N697" s="107"/>
      <c r="O697" s="107"/>
      <c r="P697" s="107"/>
      <c r="Q697" s="107"/>
      <c r="R697" s="107"/>
      <c r="S697" s="107"/>
      <c r="T697" s="107"/>
    </row>
    <row r="698" spans="1:20" ht="15.75" customHeight="1">
      <c r="A698" s="107"/>
      <c r="B698" s="107"/>
      <c r="C698" s="107"/>
      <c r="D698" s="107"/>
      <c r="E698" s="107"/>
      <c r="F698" s="107"/>
      <c r="G698" s="525"/>
      <c r="H698" s="107"/>
      <c r="I698" s="107"/>
      <c r="J698" s="420"/>
      <c r="K698" s="420"/>
      <c r="L698" s="420"/>
      <c r="M698" s="421"/>
      <c r="N698" s="107"/>
      <c r="O698" s="107"/>
      <c r="P698" s="107"/>
      <c r="Q698" s="107"/>
      <c r="R698" s="107"/>
      <c r="S698" s="107"/>
      <c r="T698" s="107"/>
    </row>
    <row r="699" spans="1:20" ht="15.75" customHeight="1">
      <c r="A699" s="107"/>
      <c r="B699" s="107"/>
      <c r="C699" s="107"/>
      <c r="D699" s="107"/>
      <c r="E699" s="107"/>
      <c r="F699" s="107"/>
      <c r="G699" s="525"/>
      <c r="H699" s="107"/>
      <c r="I699" s="107"/>
      <c r="J699" s="420"/>
      <c r="K699" s="420"/>
      <c r="L699" s="420"/>
      <c r="M699" s="421"/>
      <c r="N699" s="107"/>
      <c r="O699" s="107"/>
      <c r="P699" s="107"/>
      <c r="Q699" s="107"/>
      <c r="R699" s="107"/>
      <c r="S699" s="107"/>
      <c r="T699" s="107"/>
    </row>
    <row r="700" spans="1:20" ht="15.75" customHeight="1">
      <c r="A700" s="107"/>
      <c r="B700" s="107"/>
      <c r="C700" s="107"/>
      <c r="D700" s="107"/>
      <c r="E700" s="107"/>
      <c r="F700" s="107"/>
      <c r="G700" s="525"/>
      <c r="H700" s="107"/>
      <c r="I700" s="107"/>
      <c r="J700" s="420"/>
      <c r="K700" s="420"/>
      <c r="L700" s="420"/>
      <c r="M700" s="421"/>
      <c r="N700" s="107"/>
      <c r="O700" s="107"/>
      <c r="P700" s="107"/>
      <c r="Q700" s="107"/>
      <c r="R700" s="107"/>
      <c r="S700" s="107"/>
      <c r="T700" s="107"/>
    </row>
    <row r="701" spans="1:20" ht="15.75" customHeight="1">
      <c r="A701" s="107"/>
      <c r="B701" s="107"/>
      <c r="C701" s="107"/>
      <c r="D701" s="107"/>
      <c r="E701" s="107"/>
      <c r="F701" s="107"/>
      <c r="G701" s="525"/>
      <c r="H701" s="107"/>
      <c r="I701" s="107"/>
      <c r="J701" s="420"/>
      <c r="K701" s="420"/>
      <c r="L701" s="420"/>
      <c r="M701" s="421"/>
      <c r="N701" s="107"/>
      <c r="O701" s="107"/>
      <c r="P701" s="107"/>
      <c r="Q701" s="107"/>
      <c r="R701" s="107"/>
      <c r="S701" s="107"/>
      <c r="T701" s="107"/>
    </row>
    <row r="702" spans="1:20" ht="15.75" customHeight="1">
      <c r="A702" s="107"/>
      <c r="B702" s="107"/>
      <c r="C702" s="107"/>
      <c r="D702" s="107"/>
      <c r="E702" s="107"/>
      <c r="F702" s="107"/>
      <c r="G702" s="525"/>
      <c r="H702" s="107"/>
      <c r="I702" s="107"/>
      <c r="J702" s="420"/>
      <c r="K702" s="420"/>
      <c r="L702" s="420"/>
      <c r="M702" s="421"/>
      <c r="N702" s="107"/>
      <c r="O702" s="107"/>
      <c r="P702" s="107"/>
      <c r="Q702" s="107"/>
      <c r="R702" s="107"/>
      <c r="S702" s="107"/>
      <c r="T702" s="107"/>
    </row>
    <row r="703" spans="1:20" ht="15.75" customHeight="1">
      <c r="A703" s="107"/>
      <c r="B703" s="107"/>
      <c r="C703" s="107"/>
      <c r="D703" s="107"/>
      <c r="E703" s="107"/>
      <c r="F703" s="107"/>
      <c r="G703" s="525"/>
      <c r="H703" s="107"/>
      <c r="I703" s="107"/>
      <c r="J703" s="420"/>
      <c r="K703" s="420"/>
      <c r="L703" s="420"/>
      <c r="M703" s="421"/>
      <c r="N703" s="107"/>
      <c r="O703" s="107"/>
      <c r="P703" s="107"/>
      <c r="Q703" s="107"/>
      <c r="R703" s="107"/>
      <c r="S703" s="107"/>
      <c r="T703" s="107"/>
    </row>
    <row r="704" spans="1:20" ht="15.75" customHeight="1">
      <c r="A704" s="107"/>
      <c r="B704" s="107"/>
      <c r="C704" s="107"/>
      <c r="D704" s="107"/>
      <c r="E704" s="107"/>
      <c r="F704" s="107"/>
      <c r="G704" s="525"/>
      <c r="H704" s="107"/>
      <c r="I704" s="107"/>
      <c r="J704" s="420"/>
      <c r="K704" s="420"/>
      <c r="L704" s="420"/>
      <c r="M704" s="421"/>
      <c r="N704" s="107"/>
      <c r="O704" s="107"/>
      <c r="P704" s="107"/>
      <c r="Q704" s="107"/>
      <c r="R704" s="107"/>
      <c r="S704" s="107"/>
      <c r="T704" s="107"/>
    </row>
    <row r="705" spans="1:20" ht="15.75" customHeight="1">
      <c r="A705" s="107"/>
      <c r="B705" s="107"/>
      <c r="C705" s="107"/>
      <c r="D705" s="107"/>
      <c r="E705" s="107"/>
      <c r="F705" s="107"/>
      <c r="G705" s="525"/>
      <c r="H705" s="107"/>
      <c r="I705" s="107"/>
      <c r="J705" s="420"/>
      <c r="K705" s="420"/>
      <c r="L705" s="420"/>
      <c r="M705" s="421"/>
      <c r="N705" s="107"/>
      <c r="O705" s="107"/>
      <c r="P705" s="107"/>
      <c r="Q705" s="107"/>
      <c r="R705" s="107"/>
      <c r="S705" s="107"/>
      <c r="T705" s="107"/>
    </row>
    <row r="706" spans="1:20" ht="15.75" customHeight="1">
      <c r="A706" s="107"/>
      <c r="B706" s="107"/>
      <c r="C706" s="107"/>
      <c r="D706" s="107"/>
      <c r="E706" s="107"/>
      <c r="F706" s="107"/>
      <c r="G706" s="525"/>
      <c r="H706" s="107"/>
      <c r="I706" s="107"/>
      <c r="J706" s="420"/>
      <c r="K706" s="420"/>
      <c r="L706" s="420"/>
      <c r="M706" s="421"/>
      <c r="N706" s="107"/>
      <c r="O706" s="107"/>
      <c r="P706" s="107"/>
      <c r="Q706" s="107"/>
      <c r="R706" s="107"/>
      <c r="S706" s="107"/>
      <c r="T706" s="107"/>
    </row>
    <row r="707" spans="1:20" ht="15.75" customHeight="1">
      <c r="A707" s="107"/>
      <c r="B707" s="107"/>
      <c r="C707" s="107"/>
      <c r="D707" s="107"/>
      <c r="E707" s="107"/>
      <c r="F707" s="107"/>
      <c r="G707" s="525"/>
      <c r="H707" s="107"/>
      <c r="I707" s="107"/>
      <c r="J707" s="420"/>
      <c r="K707" s="420"/>
      <c r="L707" s="420"/>
      <c r="M707" s="421"/>
      <c r="N707" s="107"/>
      <c r="O707" s="107"/>
      <c r="P707" s="107"/>
      <c r="Q707" s="107"/>
      <c r="R707" s="107"/>
      <c r="S707" s="107"/>
      <c r="T707" s="107"/>
    </row>
    <row r="708" spans="1:20" ht="15.75" customHeight="1">
      <c r="A708" s="107"/>
      <c r="B708" s="107"/>
      <c r="C708" s="107"/>
      <c r="D708" s="107"/>
      <c r="E708" s="107"/>
      <c r="F708" s="107"/>
      <c r="G708" s="525"/>
      <c r="H708" s="107"/>
      <c r="I708" s="107"/>
      <c r="J708" s="420"/>
      <c r="K708" s="420"/>
      <c r="L708" s="420"/>
      <c r="M708" s="421"/>
      <c r="N708" s="107"/>
      <c r="O708" s="107"/>
      <c r="P708" s="107"/>
      <c r="Q708" s="107"/>
      <c r="R708" s="107"/>
      <c r="S708" s="107"/>
      <c r="T708" s="107"/>
    </row>
    <row r="709" spans="1:20" ht="15.75" customHeight="1">
      <c r="A709" s="107"/>
      <c r="B709" s="107"/>
      <c r="C709" s="107"/>
      <c r="D709" s="107"/>
      <c r="E709" s="107"/>
      <c r="F709" s="107"/>
      <c r="G709" s="525"/>
      <c r="H709" s="107"/>
      <c r="I709" s="107"/>
      <c r="J709" s="420"/>
      <c r="K709" s="420"/>
      <c r="L709" s="420"/>
      <c r="M709" s="421"/>
      <c r="N709" s="107"/>
      <c r="O709" s="107"/>
      <c r="P709" s="107"/>
      <c r="Q709" s="107"/>
      <c r="R709" s="107"/>
      <c r="S709" s="107"/>
      <c r="T709" s="107"/>
    </row>
    <row r="710" spans="1:20" ht="15.75" customHeight="1">
      <c r="A710" s="107"/>
      <c r="B710" s="107"/>
      <c r="C710" s="107"/>
      <c r="D710" s="107"/>
      <c r="E710" s="107"/>
      <c r="F710" s="107"/>
      <c r="G710" s="525"/>
      <c r="H710" s="107"/>
      <c r="I710" s="107"/>
      <c r="J710" s="420"/>
      <c r="K710" s="420"/>
      <c r="L710" s="420"/>
      <c r="M710" s="421"/>
      <c r="N710" s="107"/>
      <c r="O710" s="107"/>
      <c r="P710" s="107"/>
      <c r="Q710" s="107"/>
      <c r="R710" s="107"/>
      <c r="S710" s="107"/>
      <c r="T710" s="107"/>
    </row>
    <row r="711" spans="1:20" ht="15.75" customHeight="1">
      <c r="A711" s="107"/>
      <c r="B711" s="107"/>
      <c r="C711" s="107"/>
      <c r="D711" s="107"/>
      <c r="E711" s="107"/>
      <c r="F711" s="107"/>
      <c r="G711" s="525"/>
      <c r="H711" s="107"/>
      <c r="I711" s="107"/>
      <c r="J711" s="420"/>
      <c r="K711" s="420"/>
      <c r="L711" s="420"/>
      <c r="M711" s="421"/>
      <c r="N711" s="107"/>
      <c r="O711" s="107"/>
      <c r="P711" s="107"/>
      <c r="Q711" s="107"/>
      <c r="R711" s="107"/>
      <c r="S711" s="107"/>
      <c r="T711" s="107"/>
    </row>
    <row r="712" spans="1:20" ht="15.75" customHeight="1">
      <c r="A712" s="107"/>
      <c r="B712" s="107"/>
      <c r="C712" s="107"/>
      <c r="D712" s="107"/>
      <c r="E712" s="107"/>
      <c r="F712" s="107"/>
      <c r="G712" s="525"/>
      <c r="H712" s="107"/>
      <c r="I712" s="107"/>
      <c r="J712" s="420"/>
      <c r="K712" s="420"/>
      <c r="L712" s="420"/>
      <c r="M712" s="421"/>
      <c r="N712" s="107"/>
      <c r="O712" s="107"/>
      <c r="P712" s="107"/>
      <c r="Q712" s="107"/>
      <c r="R712" s="107"/>
      <c r="S712" s="107"/>
      <c r="T712" s="107"/>
    </row>
    <row r="713" spans="1:20" ht="15.75" customHeight="1">
      <c r="A713" s="107"/>
      <c r="B713" s="107"/>
      <c r="C713" s="107"/>
      <c r="D713" s="107"/>
      <c r="E713" s="107"/>
      <c r="F713" s="107"/>
      <c r="G713" s="525"/>
      <c r="H713" s="107"/>
      <c r="I713" s="107"/>
      <c r="J713" s="420"/>
      <c r="K713" s="420"/>
      <c r="L713" s="420"/>
      <c r="M713" s="421"/>
      <c r="N713" s="107"/>
      <c r="O713" s="107"/>
      <c r="P713" s="107"/>
      <c r="Q713" s="107"/>
      <c r="R713" s="107"/>
      <c r="S713" s="107"/>
      <c r="T713" s="107"/>
    </row>
    <row r="714" spans="1:20" ht="15.75" customHeight="1">
      <c r="A714" s="107"/>
      <c r="B714" s="107"/>
      <c r="C714" s="107"/>
      <c r="D714" s="107"/>
      <c r="E714" s="107"/>
      <c r="F714" s="107"/>
      <c r="G714" s="525"/>
      <c r="H714" s="107"/>
      <c r="I714" s="107"/>
      <c r="J714" s="420"/>
      <c r="K714" s="420"/>
      <c r="L714" s="420"/>
      <c r="M714" s="421"/>
      <c r="N714" s="107"/>
      <c r="O714" s="107"/>
      <c r="P714" s="107"/>
      <c r="Q714" s="107"/>
      <c r="R714" s="107"/>
      <c r="S714" s="107"/>
      <c r="T714" s="107"/>
    </row>
    <row r="715" spans="1:20" ht="15.75" customHeight="1">
      <c r="A715" s="107"/>
      <c r="B715" s="107"/>
      <c r="C715" s="107"/>
      <c r="D715" s="107"/>
      <c r="E715" s="107"/>
      <c r="F715" s="107"/>
      <c r="G715" s="525"/>
      <c r="H715" s="107"/>
      <c r="I715" s="107"/>
      <c r="J715" s="420"/>
      <c r="K715" s="420"/>
      <c r="L715" s="420"/>
      <c r="M715" s="421"/>
      <c r="N715" s="107"/>
      <c r="O715" s="107"/>
      <c r="P715" s="107"/>
      <c r="Q715" s="107"/>
      <c r="R715" s="107"/>
      <c r="S715" s="107"/>
      <c r="T715" s="107"/>
    </row>
    <row r="716" spans="1:20" ht="15.75" customHeight="1">
      <c r="A716" s="107"/>
      <c r="B716" s="107"/>
      <c r="C716" s="107"/>
      <c r="D716" s="107"/>
      <c r="E716" s="107"/>
      <c r="F716" s="107"/>
      <c r="G716" s="525"/>
      <c r="H716" s="107"/>
      <c r="I716" s="107"/>
      <c r="J716" s="420"/>
      <c r="K716" s="420"/>
      <c r="L716" s="420"/>
      <c r="M716" s="421"/>
      <c r="N716" s="107"/>
      <c r="O716" s="107"/>
      <c r="P716" s="107"/>
      <c r="Q716" s="107"/>
      <c r="R716" s="107"/>
      <c r="S716" s="107"/>
      <c r="T716" s="107"/>
    </row>
    <row r="717" spans="1:20" ht="15.75" customHeight="1">
      <c r="A717" s="107"/>
      <c r="B717" s="107"/>
      <c r="C717" s="107"/>
      <c r="D717" s="107"/>
      <c r="E717" s="107"/>
      <c r="F717" s="107"/>
      <c r="G717" s="525"/>
      <c r="H717" s="107"/>
      <c r="I717" s="107"/>
      <c r="J717" s="420"/>
      <c r="K717" s="420"/>
      <c r="L717" s="420"/>
      <c r="M717" s="421"/>
      <c r="N717" s="107"/>
      <c r="O717" s="107"/>
      <c r="P717" s="107"/>
      <c r="Q717" s="107"/>
      <c r="R717" s="107"/>
      <c r="S717" s="107"/>
      <c r="T717" s="107"/>
    </row>
    <row r="718" spans="1:20" ht="15.75" customHeight="1">
      <c r="A718" s="107"/>
      <c r="B718" s="107"/>
      <c r="C718" s="107"/>
      <c r="D718" s="107"/>
      <c r="E718" s="107"/>
      <c r="F718" s="107"/>
      <c r="G718" s="525"/>
      <c r="H718" s="107"/>
      <c r="I718" s="107"/>
      <c r="J718" s="420"/>
      <c r="K718" s="420"/>
      <c r="L718" s="420"/>
      <c r="M718" s="421"/>
      <c r="N718" s="107"/>
      <c r="O718" s="107"/>
      <c r="P718" s="107"/>
      <c r="Q718" s="107"/>
      <c r="R718" s="107"/>
      <c r="S718" s="107"/>
      <c r="T718" s="107"/>
    </row>
    <row r="719" spans="1:20" ht="15.75" customHeight="1">
      <c r="A719" s="107"/>
      <c r="B719" s="107"/>
      <c r="C719" s="107"/>
      <c r="D719" s="107"/>
      <c r="E719" s="107"/>
      <c r="F719" s="107"/>
      <c r="G719" s="525"/>
      <c r="H719" s="107"/>
      <c r="I719" s="107"/>
      <c r="J719" s="420"/>
      <c r="K719" s="420"/>
      <c r="L719" s="420"/>
      <c r="M719" s="421"/>
      <c r="N719" s="107"/>
      <c r="O719" s="107"/>
      <c r="P719" s="107"/>
      <c r="Q719" s="107"/>
      <c r="R719" s="107"/>
      <c r="S719" s="107"/>
      <c r="T719" s="107"/>
    </row>
    <row r="720" spans="1:20" ht="15.75" customHeight="1">
      <c r="A720" s="107"/>
      <c r="B720" s="107"/>
      <c r="C720" s="107"/>
      <c r="D720" s="107"/>
      <c r="E720" s="107"/>
      <c r="F720" s="107"/>
      <c r="G720" s="525"/>
      <c r="H720" s="107"/>
      <c r="I720" s="107"/>
      <c r="J720" s="420"/>
      <c r="K720" s="420"/>
      <c r="L720" s="420"/>
      <c r="M720" s="421"/>
      <c r="N720" s="107"/>
      <c r="O720" s="107"/>
      <c r="P720" s="107"/>
      <c r="Q720" s="107"/>
      <c r="R720" s="107"/>
      <c r="S720" s="107"/>
      <c r="T720" s="107"/>
    </row>
    <row r="721" spans="1:20" ht="15.75" customHeight="1">
      <c r="A721" s="107"/>
      <c r="B721" s="107"/>
      <c r="C721" s="107"/>
      <c r="D721" s="107"/>
      <c r="E721" s="107"/>
      <c r="F721" s="107"/>
      <c r="G721" s="525"/>
      <c r="H721" s="107"/>
      <c r="I721" s="107"/>
      <c r="J721" s="420"/>
      <c r="K721" s="420"/>
      <c r="L721" s="420"/>
      <c r="M721" s="421"/>
      <c r="N721" s="107"/>
      <c r="O721" s="107"/>
      <c r="P721" s="107"/>
      <c r="Q721" s="107"/>
      <c r="R721" s="107"/>
      <c r="S721" s="107"/>
      <c r="T721" s="107"/>
    </row>
    <row r="722" spans="1:20" ht="15.75" customHeight="1">
      <c r="A722" s="107"/>
      <c r="B722" s="107"/>
      <c r="C722" s="107"/>
      <c r="D722" s="107"/>
      <c r="E722" s="107"/>
      <c r="F722" s="107"/>
      <c r="G722" s="525"/>
      <c r="H722" s="107"/>
      <c r="I722" s="107"/>
      <c r="J722" s="420"/>
      <c r="K722" s="420"/>
      <c r="L722" s="420"/>
      <c r="M722" s="421"/>
      <c r="N722" s="107"/>
      <c r="O722" s="107"/>
      <c r="P722" s="107"/>
      <c r="Q722" s="107"/>
      <c r="R722" s="107"/>
      <c r="S722" s="107"/>
      <c r="T722" s="107"/>
    </row>
    <row r="723" spans="1:20" ht="15.75" customHeight="1">
      <c r="A723" s="107"/>
      <c r="B723" s="107"/>
      <c r="C723" s="107"/>
      <c r="D723" s="107"/>
      <c r="E723" s="107"/>
      <c r="F723" s="107"/>
      <c r="G723" s="525"/>
      <c r="H723" s="107"/>
      <c r="I723" s="107"/>
      <c r="J723" s="420"/>
      <c r="K723" s="420"/>
      <c r="L723" s="420"/>
      <c r="M723" s="421"/>
      <c r="N723" s="107"/>
      <c r="O723" s="107"/>
      <c r="P723" s="107"/>
      <c r="Q723" s="107"/>
      <c r="R723" s="107"/>
      <c r="S723" s="107"/>
      <c r="T723" s="107"/>
    </row>
    <row r="724" spans="1:20" ht="15.75" customHeight="1">
      <c r="A724" s="107"/>
      <c r="B724" s="107"/>
      <c r="C724" s="107"/>
      <c r="D724" s="107"/>
      <c r="E724" s="107"/>
      <c r="F724" s="107"/>
      <c r="G724" s="525"/>
      <c r="H724" s="107"/>
      <c r="I724" s="107"/>
      <c r="J724" s="420"/>
      <c r="K724" s="420"/>
      <c r="L724" s="420"/>
      <c r="M724" s="421"/>
      <c r="N724" s="107"/>
      <c r="O724" s="107"/>
      <c r="P724" s="107"/>
      <c r="Q724" s="107"/>
      <c r="R724" s="107"/>
      <c r="S724" s="107"/>
      <c r="T724" s="107"/>
    </row>
    <row r="725" spans="1:20" ht="15.75" customHeight="1">
      <c r="A725" s="107"/>
      <c r="B725" s="107"/>
      <c r="C725" s="107"/>
      <c r="D725" s="107"/>
      <c r="E725" s="107"/>
      <c r="F725" s="107"/>
      <c r="G725" s="525"/>
      <c r="H725" s="107"/>
      <c r="I725" s="107"/>
      <c r="J725" s="420"/>
      <c r="K725" s="420"/>
      <c r="L725" s="420"/>
      <c r="M725" s="421"/>
      <c r="N725" s="107"/>
      <c r="O725" s="107"/>
      <c r="P725" s="107"/>
      <c r="Q725" s="107"/>
      <c r="R725" s="107"/>
      <c r="S725" s="107"/>
      <c r="T725" s="107"/>
    </row>
    <row r="726" spans="1:20" ht="15.75" customHeight="1">
      <c r="A726" s="107"/>
      <c r="B726" s="107"/>
      <c r="C726" s="107"/>
      <c r="D726" s="107"/>
      <c r="E726" s="107"/>
      <c r="F726" s="107"/>
      <c r="G726" s="525"/>
      <c r="H726" s="107"/>
      <c r="I726" s="107"/>
      <c r="J726" s="420"/>
      <c r="K726" s="420"/>
      <c r="L726" s="420"/>
      <c r="M726" s="421"/>
      <c r="N726" s="107"/>
      <c r="O726" s="107"/>
      <c r="P726" s="107"/>
      <c r="Q726" s="107"/>
      <c r="R726" s="107"/>
      <c r="S726" s="107"/>
      <c r="T726" s="107"/>
    </row>
    <row r="727" spans="1:20" ht="15.75" customHeight="1">
      <c r="A727" s="107"/>
      <c r="B727" s="107"/>
      <c r="C727" s="107"/>
      <c r="D727" s="107"/>
      <c r="E727" s="107"/>
      <c r="F727" s="107"/>
      <c r="G727" s="525"/>
      <c r="H727" s="107"/>
      <c r="I727" s="107"/>
      <c r="J727" s="420"/>
      <c r="K727" s="420"/>
      <c r="L727" s="420"/>
      <c r="M727" s="421"/>
      <c r="N727" s="107"/>
      <c r="O727" s="107"/>
      <c r="P727" s="107"/>
      <c r="Q727" s="107"/>
      <c r="R727" s="107"/>
      <c r="S727" s="107"/>
      <c r="T727" s="107"/>
    </row>
    <row r="728" spans="1:20" ht="15.75" customHeight="1">
      <c r="A728" s="107"/>
      <c r="B728" s="107"/>
      <c r="C728" s="107"/>
      <c r="D728" s="107"/>
      <c r="E728" s="107"/>
      <c r="F728" s="107"/>
      <c r="G728" s="525"/>
      <c r="H728" s="107"/>
      <c r="I728" s="107"/>
      <c r="J728" s="420"/>
      <c r="K728" s="420"/>
      <c r="L728" s="420"/>
      <c r="M728" s="421"/>
      <c r="N728" s="107"/>
      <c r="O728" s="107"/>
      <c r="P728" s="107"/>
      <c r="Q728" s="107"/>
      <c r="R728" s="107"/>
      <c r="S728" s="107"/>
      <c r="T728" s="107"/>
    </row>
    <row r="729" spans="1:20" ht="15.75" customHeight="1">
      <c r="A729" s="107"/>
      <c r="B729" s="107"/>
      <c r="C729" s="107"/>
      <c r="D729" s="107"/>
      <c r="E729" s="107"/>
      <c r="F729" s="107"/>
      <c r="G729" s="525"/>
      <c r="H729" s="107"/>
      <c r="I729" s="107"/>
      <c r="J729" s="420"/>
      <c r="K729" s="420"/>
      <c r="L729" s="420"/>
      <c r="M729" s="421"/>
      <c r="N729" s="107"/>
      <c r="O729" s="107"/>
      <c r="P729" s="107"/>
      <c r="Q729" s="107"/>
      <c r="R729" s="107"/>
      <c r="S729" s="107"/>
      <c r="T729" s="107"/>
    </row>
    <row r="730" spans="1:20" ht="15.75" customHeight="1">
      <c r="A730" s="107"/>
      <c r="B730" s="107"/>
      <c r="C730" s="107"/>
      <c r="D730" s="107"/>
      <c r="E730" s="107"/>
      <c r="F730" s="107"/>
      <c r="G730" s="525"/>
      <c r="H730" s="107"/>
      <c r="I730" s="107"/>
      <c r="J730" s="420"/>
      <c r="K730" s="420"/>
      <c r="L730" s="420"/>
      <c r="M730" s="421"/>
      <c r="N730" s="107"/>
      <c r="O730" s="107"/>
      <c r="P730" s="107"/>
      <c r="Q730" s="107"/>
      <c r="R730" s="107"/>
      <c r="S730" s="107"/>
      <c r="T730" s="107"/>
    </row>
    <row r="731" spans="1:20" ht="15.75" customHeight="1">
      <c r="A731" s="107"/>
      <c r="B731" s="107"/>
      <c r="C731" s="107"/>
      <c r="D731" s="107"/>
      <c r="E731" s="107"/>
      <c r="F731" s="107"/>
      <c r="G731" s="525"/>
      <c r="H731" s="107"/>
      <c r="I731" s="107"/>
      <c r="J731" s="420"/>
      <c r="K731" s="420"/>
      <c r="L731" s="420"/>
      <c r="M731" s="421"/>
      <c r="N731" s="107"/>
      <c r="O731" s="107"/>
      <c r="P731" s="107"/>
      <c r="Q731" s="107"/>
      <c r="R731" s="107"/>
      <c r="S731" s="107"/>
      <c r="T731" s="107"/>
    </row>
    <row r="732" spans="1:20" ht="15.75" customHeight="1">
      <c r="A732" s="107"/>
      <c r="B732" s="107"/>
      <c r="C732" s="107"/>
      <c r="D732" s="107"/>
      <c r="E732" s="107"/>
      <c r="F732" s="107"/>
      <c r="G732" s="525"/>
      <c r="H732" s="107"/>
      <c r="I732" s="107"/>
      <c r="J732" s="420"/>
      <c r="K732" s="420"/>
      <c r="L732" s="420"/>
      <c r="M732" s="421"/>
      <c r="N732" s="107"/>
      <c r="O732" s="107"/>
      <c r="P732" s="107"/>
      <c r="Q732" s="107"/>
      <c r="R732" s="107"/>
      <c r="S732" s="107"/>
      <c r="T732" s="107"/>
    </row>
    <row r="733" spans="1:20" ht="15.75" customHeight="1">
      <c r="A733" s="107"/>
      <c r="B733" s="107"/>
      <c r="C733" s="107"/>
      <c r="D733" s="107"/>
      <c r="E733" s="107"/>
      <c r="F733" s="107"/>
      <c r="G733" s="525"/>
      <c r="H733" s="107"/>
      <c r="I733" s="107"/>
      <c r="J733" s="420"/>
      <c r="K733" s="420"/>
      <c r="L733" s="420"/>
      <c r="M733" s="421"/>
      <c r="N733" s="107"/>
      <c r="O733" s="107"/>
      <c r="P733" s="107"/>
      <c r="Q733" s="107"/>
      <c r="R733" s="107"/>
      <c r="S733" s="107"/>
      <c r="T733" s="107"/>
    </row>
    <row r="734" spans="1:20" ht="15.75" customHeight="1">
      <c r="A734" s="107"/>
      <c r="B734" s="107"/>
      <c r="C734" s="107"/>
      <c r="D734" s="107"/>
      <c r="E734" s="107"/>
      <c r="F734" s="107"/>
      <c r="G734" s="525"/>
      <c r="H734" s="107"/>
      <c r="I734" s="107"/>
      <c r="J734" s="420"/>
      <c r="K734" s="420"/>
      <c r="L734" s="420"/>
      <c r="M734" s="421"/>
      <c r="N734" s="107"/>
      <c r="O734" s="107"/>
      <c r="P734" s="107"/>
      <c r="Q734" s="107"/>
      <c r="R734" s="107"/>
      <c r="S734" s="107"/>
      <c r="T734" s="107"/>
    </row>
    <row r="735" spans="1:20" ht="15.75" customHeight="1">
      <c r="A735" s="107"/>
      <c r="B735" s="107"/>
      <c r="C735" s="107"/>
      <c r="D735" s="107"/>
      <c r="E735" s="107"/>
      <c r="F735" s="107"/>
      <c r="G735" s="525"/>
      <c r="H735" s="107"/>
      <c r="I735" s="107"/>
      <c r="J735" s="420"/>
      <c r="K735" s="420"/>
      <c r="L735" s="420"/>
      <c r="M735" s="421"/>
      <c r="N735" s="107"/>
      <c r="O735" s="107"/>
      <c r="P735" s="107"/>
      <c r="Q735" s="107"/>
      <c r="R735" s="107"/>
      <c r="S735" s="107"/>
      <c r="T735" s="107"/>
    </row>
    <row r="736" spans="1:20" ht="15.75" customHeight="1">
      <c r="A736" s="107"/>
      <c r="B736" s="107"/>
      <c r="C736" s="107"/>
      <c r="D736" s="107"/>
      <c r="E736" s="107"/>
      <c r="F736" s="107"/>
      <c r="G736" s="525"/>
      <c r="H736" s="107"/>
      <c r="I736" s="107"/>
      <c r="J736" s="420"/>
      <c r="K736" s="420"/>
      <c r="L736" s="420"/>
      <c r="M736" s="421"/>
      <c r="N736" s="107"/>
      <c r="O736" s="107"/>
      <c r="P736" s="107"/>
      <c r="Q736" s="107"/>
      <c r="R736" s="107"/>
      <c r="S736" s="107"/>
      <c r="T736" s="107"/>
    </row>
    <row r="737" spans="1:20" ht="15.75" customHeight="1">
      <c r="A737" s="107"/>
      <c r="B737" s="107"/>
      <c r="C737" s="107"/>
      <c r="D737" s="107"/>
      <c r="E737" s="107"/>
      <c r="F737" s="107"/>
      <c r="G737" s="525"/>
      <c r="H737" s="107"/>
      <c r="I737" s="107"/>
      <c r="J737" s="420"/>
      <c r="K737" s="420"/>
      <c r="L737" s="420"/>
      <c r="M737" s="421"/>
      <c r="N737" s="107"/>
      <c r="O737" s="107"/>
      <c r="P737" s="107"/>
      <c r="Q737" s="107"/>
      <c r="R737" s="107"/>
      <c r="S737" s="107"/>
      <c r="T737" s="107"/>
    </row>
    <row r="738" spans="1:20" ht="15.75" customHeight="1">
      <c r="A738" s="107"/>
      <c r="B738" s="107"/>
      <c r="C738" s="107"/>
      <c r="D738" s="107"/>
      <c r="E738" s="107"/>
      <c r="F738" s="107"/>
      <c r="G738" s="525"/>
      <c r="H738" s="107"/>
      <c r="I738" s="107"/>
      <c r="J738" s="420"/>
      <c r="K738" s="420"/>
      <c r="L738" s="420"/>
      <c r="M738" s="421"/>
      <c r="N738" s="107"/>
      <c r="O738" s="107"/>
      <c r="P738" s="107"/>
      <c r="Q738" s="107"/>
      <c r="R738" s="107"/>
      <c r="S738" s="107"/>
      <c r="T738" s="107"/>
    </row>
    <row r="739" spans="1:20" ht="15.75" customHeight="1">
      <c r="A739" s="107"/>
      <c r="B739" s="107"/>
      <c r="C739" s="107"/>
      <c r="D739" s="107"/>
      <c r="E739" s="107"/>
      <c r="F739" s="107"/>
      <c r="G739" s="525"/>
      <c r="H739" s="107"/>
      <c r="I739" s="107"/>
      <c r="J739" s="420"/>
      <c r="K739" s="420"/>
      <c r="L739" s="420"/>
      <c r="M739" s="421"/>
      <c r="N739" s="107"/>
      <c r="O739" s="107"/>
      <c r="P739" s="107"/>
      <c r="Q739" s="107"/>
      <c r="R739" s="107"/>
      <c r="S739" s="107"/>
      <c r="T739" s="107"/>
    </row>
    <row r="740" spans="1:20" ht="15.75" customHeight="1">
      <c r="A740" s="107"/>
      <c r="B740" s="107"/>
      <c r="C740" s="107"/>
      <c r="D740" s="107"/>
      <c r="E740" s="107"/>
      <c r="F740" s="107"/>
      <c r="G740" s="525"/>
      <c r="H740" s="107"/>
      <c r="I740" s="107"/>
      <c r="J740" s="420"/>
      <c r="K740" s="420"/>
      <c r="L740" s="420"/>
      <c r="M740" s="421"/>
      <c r="N740" s="107"/>
      <c r="O740" s="107"/>
      <c r="P740" s="107"/>
      <c r="Q740" s="107"/>
      <c r="R740" s="107"/>
      <c r="S740" s="107"/>
      <c r="T740" s="107"/>
    </row>
    <row r="741" spans="1:20" ht="15.75" customHeight="1">
      <c r="A741" s="107"/>
      <c r="B741" s="107"/>
      <c r="C741" s="107"/>
      <c r="D741" s="107"/>
      <c r="E741" s="107"/>
      <c r="F741" s="107"/>
      <c r="G741" s="525"/>
      <c r="H741" s="107"/>
      <c r="I741" s="107"/>
      <c r="J741" s="420"/>
      <c r="K741" s="420"/>
      <c r="L741" s="420"/>
      <c r="M741" s="421"/>
      <c r="N741" s="107"/>
      <c r="O741" s="107"/>
      <c r="P741" s="107"/>
      <c r="Q741" s="107"/>
      <c r="R741" s="107"/>
      <c r="S741" s="107"/>
      <c r="T741" s="107"/>
    </row>
    <row r="742" spans="1:20" ht="15.75" customHeight="1">
      <c r="A742" s="107"/>
      <c r="B742" s="107"/>
      <c r="C742" s="107"/>
      <c r="D742" s="107"/>
      <c r="E742" s="107"/>
      <c r="F742" s="107"/>
      <c r="G742" s="525"/>
      <c r="H742" s="107"/>
      <c r="I742" s="107"/>
      <c r="J742" s="420"/>
      <c r="K742" s="420"/>
      <c r="L742" s="420"/>
      <c r="M742" s="421"/>
      <c r="N742" s="107"/>
      <c r="O742" s="107"/>
      <c r="P742" s="107"/>
      <c r="Q742" s="107"/>
      <c r="R742" s="107"/>
      <c r="S742" s="107"/>
      <c r="T742" s="107"/>
    </row>
    <row r="743" spans="1:20" ht="15.75" customHeight="1">
      <c r="A743" s="107"/>
      <c r="B743" s="107"/>
      <c r="C743" s="107"/>
      <c r="D743" s="107"/>
      <c r="E743" s="107"/>
      <c r="F743" s="107"/>
      <c r="G743" s="525"/>
      <c r="H743" s="107"/>
      <c r="I743" s="107"/>
      <c r="J743" s="420"/>
      <c r="K743" s="420"/>
      <c r="L743" s="420"/>
      <c r="M743" s="421"/>
      <c r="N743" s="107"/>
      <c r="O743" s="107"/>
      <c r="P743" s="107"/>
      <c r="Q743" s="107"/>
      <c r="R743" s="107"/>
      <c r="S743" s="107"/>
      <c r="T743" s="107"/>
    </row>
    <row r="744" spans="1:20" ht="15.75" customHeight="1">
      <c r="A744" s="107"/>
      <c r="B744" s="107"/>
      <c r="C744" s="107"/>
      <c r="D744" s="107"/>
      <c r="E744" s="107"/>
      <c r="F744" s="107"/>
      <c r="G744" s="525"/>
      <c r="H744" s="107"/>
      <c r="I744" s="107"/>
      <c r="J744" s="420"/>
      <c r="K744" s="420"/>
      <c r="L744" s="420"/>
      <c r="M744" s="421"/>
      <c r="N744" s="107"/>
      <c r="O744" s="107"/>
      <c r="P744" s="107"/>
      <c r="Q744" s="107"/>
      <c r="R744" s="107"/>
      <c r="S744" s="107"/>
      <c r="T744" s="107"/>
    </row>
    <row r="745" spans="1:20" ht="15.75" customHeight="1">
      <c r="A745" s="107"/>
      <c r="B745" s="107"/>
      <c r="C745" s="107"/>
      <c r="D745" s="107"/>
      <c r="E745" s="107"/>
      <c r="F745" s="107"/>
      <c r="G745" s="525"/>
      <c r="H745" s="107"/>
      <c r="I745" s="107"/>
      <c r="J745" s="420"/>
      <c r="K745" s="420"/>
      <c r="L745" s="420"/>
      <c r="M745" s="421"/>
      <c r="N745" s="107"/>
      <c r="O745" s="107"/>
      <c r="P745" s="107"/>
      <c r="Q745" s="107"/>
      <c r="R745" s="107"/>
      <c r="S745" s="107"/>
      <c r="T745" s="107"/>
    </row>
    <row r="746" spans="1:20" ht="15.75" customHeight="1">
      <c r="A746" s="107"/>
      <c r="B746" s="107"/>
      <c r="C746" s="107"/>
      <c r="D746" s="107"/>
      <c r="E746" s="107"/>
      <c r="F746" s="107"/>
      <c r="G746" s="525"/>
      <c r="H746" s="107"/>
      <c r="I746" s="107"/>
      <c r="J746" s="420"/>
      <c r="K746" s="420"/>
      <c r="L746" s="420"/>
      <c r="M746" s="421"/>
      <c r="N746" s="107"/>
      <c r="O746" s="107"/>
      <c r="P746" s="107"/>
      <c r="Q746" s="107"/>
      <c r="R746" s="107"/>
      <c r="S746" s="107"/>
      <c r="T746" s="107"/>
    </row>
    <row r="747" spans="1:20" ht="15.75" customHeight="1">
      <c r="A747" s="107"/>
      <c r="B747" s="107"/>
      <c r="C747" s="107"/>
      <c r="D747" s="107"/>
      <c r="E747" s="107"/>
      <c r="F747" s="107"/>
      <c r="G747" s="525"/>
      <c r="H747" s="107"/>
      <c r="I747" s="107"/>
      <c r="J747" s="420"/>
      <c r="K747" s="420"/>
      <c r="L747" s="420"/>
      <c r="M747" s="421"/>
      <c r="N747" s="107"/>
      <c r="O747" s="107"/>
      <c r="P747" s="107"/>
      <c r="Q747" s="107"/>
      <c r="R747" s="107"/>
      <c r="S747" s="107"/>
      <c r="T747" s="107"/>
    </row>
    <row r="748" spans="1:20" ht="15.75" customHeight="1">
      <c r="A748" s="107"/>
      <c r="B748" s="107"/>
      <c r="C748" s="107"/>
      <c r="D748" s="107"/>
      <c r="E748" s="107"/>
      <c r="F748" s="107"/>
      <c r="G748" s="525"/>
      <c r="H748" s="107"/>
      <c r="I748" s="107"/>
      <c r="J748" s="420"/>
      <c r="K748" s="420"/>
      <c r="L748" s="420"/>
      <c r="M748" s="421"/>
      <c r="N748" s="107"/>
      <c r="O748" s="107"/>
      <c r="P748" s="107"/>
      <c r="Q748" s="107"/>
      <c r="R748" s="107"/>
      <c r="S748" s="107"/>
      <c r="T748" s="107"/>
    </row>
    <row r="749" spans="1:20" ht="15.75" customHeight="1">
      <c r="A749" s="107"/>
      <c r="B749" s="107"/>
      <c r="C749" s="107"/>
      <c r="D749" s="107"/>
      <c r="E749" s="107"/>
      <c r="F749" s="107"/>
      <c r="G749" s="525"/>
      <c r="H749" s="107"/>
      <c r="I749" s="107"/>
      <c r="J749" s="420"/>
      <c r="K749" s="420"/>
      <c r="L749" s="420"/>
      <c r="M749" s="421"/>
      <c r="N749" s="107"/>
      <c r="O749" s="107"/>
      <c r="P749" s="107"/>
      <c r="Q749" s="107"/>
      <c r="R749" s="107"/>
      <c r="S749" s="107"/>
      <c r="T749" s="107"/>
    </row>
    <row r="750" spans="1:20" ht="15.75" customHeight="1">
      <c r="A750" s="107"/>
      <c r="B750" s="107"/>
      <c r="C750" s="107"/>
      <c r="D750" s="107"/>
      <c r="E750" s="107"/>
      <c r="F750" s="107"/>
      <c r="G750" s="525"/>
      <c r="H750" s="107"/>
      <c r="I750" s="107"/>
      <c r="J750" s="420"/>
      <c r="K750" s="420"/>
      <c r="L750" s="420"/>
      <c r="M750" s="421"/>
      <c r="N750" s="107"/>
      <c r="O750" s="107"/>
      <c r="P750" s="107"/>
      <c r="Q750" s="107"/>
      <c r="R750" s="107"/>
      <c r="S750" s="107"/>
      <c r="T750" s="107"/>
    </row>
    <row r="751" spans="1:20" ht="15.75" customHeight="1">
      <c r="A751" s="107"/>
      <c r="B751" s="107"/>
      <c r="C751" s="107"/>
      <c r="D751" s="107"/>
      <c r="E751" s="107"/>
      <c r="F751" s="107"/>
      <c r="G751" s="525"/>
      <c r="H751" s="107"/>
      <c r="I751" s="107"/>
      <c r="J751" s="420"/>
      <c r="K751" s="420"/>
      <c r="L751" s="420"/>
      <c r="M751" s="421"/>
      <c r="N751" s="107"/>
      <c r="O751" s="107"/>
      <c r="P751" s="107"/>
      <c r="Q751" s="107"/>
      <c r="R751" s="107"/>
      <c r="S751" s="107"/>
      <c r="T751" s="107"/>
    </row>
    <row r="752" spans="1:20" ht="15.75" customHeight="1">
      <c r="A752" s="107"/>
      <c r="B752" s="107"/>
      <c r="C752" s="107"/>
      <c r="D752" s="107"/>
      <c r="E752" s="107"/>
      <c r="F752" s="107"/>
      <c r="G752" s="525"/>
      <c r="H752" s="107"/>
      <c r="I752" s="107"/>
      <c r="J752" s="420"/>
      <c r="K752" s="420"/>
      <c r="L752" s="420"/>
      <c r="M752" s="421"/>
      <c r="N752" s="107"/>
      <c r="O752" s="107"/>
      <c r="P752" s="107"/>
      <c r="Q752" s="107"/>
      <c r="R752" s="107"/>
      <c r="S752" s="107"/>
      <c r="T752" s="107"/>
    </row>
    <row r="753" spans="1:20" ht="15.75" customHeight="1">
      <c r="A753" s="107"/>
      <c r="B753" s="107"/>
      <c r="C753" s="107"/>
      <c r="D753" s="107"/>
      <c r="E753" s="107"/>
      <c r="F753" s="107"/>
      <c r="G753" s="525"/>
      <c r="H753" s="107"/>
      <c r="I753" s="107"/>
      <c r="J753" s="420"/>
      <c r="K753" s="420"/>
      <c r="L753" s="420"/>
      <c r="M753" s="421"/>
      <c r="N753" s="107"/>
      <c r="O753" s="107"/>
      <c r="P753" s="107"/>
      <c r="Q753" s="107"/>
      <c r="R753" s="107"/>
      <c r="S753" s="107"/>
      <c r="T753" s="107"/>
    </row>
    <row r="754" spans="1:20" ht="15.75" customHeight="1">
      <c r="A754" s="107"/>
      <c r="B754" s="107"/>
      <c r="C754" s="107"/>
      <c r="D754" s="107"/>
      <c r="E754" s="107"/>
      <c r="F754" s="107"/>
      <c r="G754" s="525"/>
      <c r="H754" s="107"/>
      <c r="I754" s="107"/>
      <c r="J754" s="420"/>
      <c r="K754" s="420"/>
      <c r="L754" s="420"/>
      <c r="M754" s="421"/>
      <c r="N754" s="107"/>
      <c r="O754" s="107"/>
      <c r="P754" s="107"/>
      <c r="Q754" s="107"/>
      <c r="R754" s="107"/>
      <c r="S754" s="107"/>
      <c r="T754" s="107"/>
    </row>
    <row r="755" spans="1:20" ht="15.75" customHeight="1">
      <c r="A755" s="107"/>
      <c r="B755" s="107"/>
      <c r="C755" s="107"/>
      <c r="D755" s="107"/>
      <c r="E755" s="107"/>
      <c r="F755" s="107"/>
      <c r="G755" s="525"/>
      <c r="H755" s="107"/>
      <c r="I755" s="107"/>
      <c r="J755" s="420"/>
      <c r="K755" s="420"/>
      <c r="L755" s="420"/>
      <c r="M755" s="421"/>
      <c r="N755" s="107"/>
      <c r="O755" s="107"/>
      <c r="P755" s="107"/>
      <c r="Q755" s="107"/>
      <c r="R755" s="107"/>
      <c r="S755" s="107"/>
      <c r="T755" s="107"/>
    </row>
    <row r="756" spans="1:20" ht="15.75" customHeight="1">
      <c r="A756" s="107"/>
      <c r="B756" s="107"/>
      <c r="C756" s="107"/>
      <c r="D756" s="107"/>
      <c r="E756" s="107"/>
      <c r="F756" s="107"/>
      <c r="G756" s="525"/>
      <c r="H756" s="107"/>
      <c r="I756" s="107"/>
      <c r="J756" s="420"/>
      <c r="K756" s="420"/>
      <c r="L756" s="420"/>
      <c r="M756" s="421"/>
      <c r="N756" s="107"/>
      <c r="O756" s="107"/>
      <c r="P756" s="107"/>
      <c r="Q756" s="107"/>
      <c r="R756" s="107"/>
      <c r="S756" s="107"/>
      <c r="T756" s="107"/>
    </row>
    <row r="757" spans="1:20" ht="15.75" customHeight="1">
      <c r="A757" s="107"/>
      <c r="B757" s="107"/>
      <c r="C757" s="107"/>
      <c r="D757" s="107"/>
      <c r="E757" s="107"/>
      <c r="F757" s="107"/>
      <c r="G757" s="525"/>
      <c r="H757" s="107"/>
      <c r="I757" s="107"/>
      <c r="J757" s="420"/>
      <c r="K757" s="420"/>
      <c r="L757" s="420"/>
      <c r="M757" s="421"/>
      <c r="N757" s="107"/>
      <c r="O757" s="107"/>
      <c r="P757" s="107"/>
      <c r="Q757" s="107"/>
      <c r="R757" s="107"/>
      <c r="S757" s="107"/>
      <c r="T757" s="107"/>
    </row>
    <row r="758" spans="1:20" ht="15.75" customHeight="1">
      <c r="A758" s="107"/>
      <c r="B758" s="107"/>
      <c r="C758" s="107"/>
      <c r="D758" s="107"/>
      <c r="E758" s="107"/>
      <c r="F758" s="107"/>
      <c r="G758" s="525"/>
      <c r="H758" s="107"/>
      <c r="I758" s="107"/>
      <c r="J758" s="420"/>
      <c r="K758" s="420"/>
      <c r="L758" s="420"/>
      <c r="M758" s="421"/>
      <c r="N758" s="107"/>
      <c r="O758" s="107"/>
      <c r="P758" s="107"/>
      <c r="Q758" s="107"/>
      <c r="R758" s="107"/>
      <c r="S758" s="107"/>
      <c r="T758" s="107"/>
    </row>
    <row r="759" spans="1:20" ht="15.75" customHeight="1">
      <c r="A759" s="107"/>
      <c r="B759" s="107"/>
      <c r="C759" s="107"/>
      <c r="D759" s="107"/>
      <c r="E759" s="107"/>
      <c r="F759" s="107"/>
      <c r="G759" s="525"/>
      <c r="H759" s="107"/>
      <c r="I759" s="107"/>
      <c r="J759" s="420"/>
      <c r="K759" s="420"/>
      <c r="L759" s="420"/>
      <c r="M759" s="421"/>
      <c r="N759" s="107"/>
      <c r="O759" s="107"/>
      <c r="P759" s="107"/>
      <c r="Q759" s="107"/>
      <c r="R759" s="107"/>
      <c r="S759" s="107"/>
      <c r="T759" s="107"/>
    </row>
    <row r="760" spans="1:20" ht="15.75" customHeight="1">
      <c r="A760" s="107"/>
      <c r="B760" s="107"/>
      <c r="C760" s="107"/>
      <c r="D760" s="107"/>
      <c r="E760" s="107"/>
      <c r="F760" s="107"/>
      <c r="G760" s="525"/>
      <c r="H760" s="107"/>
      <c r="I760" s="107"/>
      <c r="J760" s="420"/>
      <c r="K760" s="420"/>
      <c r="L760" s="420"/>
      <c r="M760" s="421"/>
      <c r="N760" s="107"/>
      <c r="O760" s="107"/>
      <c r="P760" s="107"/>
      <c r="Q760" s="107"/>
      <c r="R760" s="107"/>
      <c r="S760" s="107"/>
      <c r="T760" s="107"/>
    </row>
    <row r="761" spans="1:20" ht="15.75" customHeight="1">
      <c r="A761" s="107"/>
      <c r="B761" s="107"/>
      <c r="C761" s="107"/>
      <c r="D761" s="107"/>
      <c r="E761" s="107"/>
      <c r="F761" s="107"/>
      <c r="G761" s="525"/>
      <c r="H761" s="107"/>
      <c r="I761" s="107"/>
      <c r="J761" s="420"/>
      <c r="K761" s="420"/>
      <c r="L761" s="420"/>
      <c r="M761" s="421"/>
      <c r="N761" s="107"/>
      <c r="O761" s="107"/>
      <c r="P761" s="107"/>
      <c r="Q761" s="107"/>
      <c r="R761" s="107"/>
      <c r="S761" s="107"/>
      <c r="T761" s="107"/>
    </row>
    <row r="762" spans="1:20" ht="15.75" customHeight="1">
      <c r="A762" s="107"/>
      <c r="B762" s="107"/>
      <c r="C762" s="107"/>
      <c r="D762" s="107"/>
      <c r="E762" s="107"/>
      <c r="F762" s="107"/>
      <c r="G762" s="525"/>
      <c r="H762" s="107"/>
      <c r="I762" s="107"/>
      <c r="J762" s="420"/>
      <c r="K762" s="420"/>
      <c r="L762" s="420"/>
      <c r="M762" s="421"/>
      <c r="N762" s="107"/>
      <c r="O762" s="107"/>
      <c r="P762" s="107"/>
      <c r="Q762" s="107"/>
      <c r="R762" s="107"/>
      <c r="S762" s="107"/>
      <c r="T762" s="107"/>
    </row>
    <row r="763" spans="1:20" ht="15.75" customHeight="1">
      <c r="A763" s="107"/>
      <c r="B763" s="107"/>
      <c r="C763" s="107"/>
      <c r="D763" s="107"/>
      <c r="E763" s="107"/>
      <c r="F763" s="107"/>
      <c r="G763" s="525"/>
      <c r="H763" s="107"/>
      <c r="I763" s="107"/>
      <c r="J763" s="420"/>
      <c r="K763" s="420"/>
      <c r="L763" s="420"/>
      <c r="M763" s="421"/>
      <c r="N763" s="107"/>
      <c r="O763" s="107"/>
      <c r="P763" s="107"/>
      <c r="Q763" s="107"/>
      <c r="R763" s="107"/>
      <c r="S763" s="107"/>
      <c r="T763" s="107"/>
    </row>
    <row r="764" spans="1:20" ht="15.75" customHeight="1">
      <c r="A764" s="107"/>
      <c r="B764" s="107"/>
      <c r="C764" s="107"/>
      <c r="D764" s="107"/>
      <c r="E764" s="107"/>
      <c r="F764" s="107"/>
      <c r="G764" s="525"/>
      <c r="H764" s="107"/>
      <c r="I764" s="107"/>
      <c r="J764" s="420"/>
      <c r="K764" s="420"/>
      <c r="L764" s="420"/>
      <c r="M764" s="421"/>
      <c r="N764" s="107"/>
      <c r="O764" s="107"/>
      <c r="P764" s="107"/>
      <c r="Q764" s="107"/>
      <c r="R764" s="107"/>
      <c r="S764" s="107"/>
      <c r="T764" s="107"/>
    </row>
    <row r="765" spans="1:20" ht="15.75" customHeight="1">
      <c r="A765" s="107"/>
      <c r="B765" s="107"/>
      <c r="C765" s="107"/>
      <c r="D765" s="107"/>
      <c r="E765" s="107"/>
      <c r="F765" s="107"/>
      <c r="G765" s="525"/>
      <c r="H765" s="107"/>
      <c r="I765" s="107"/>
      <c r="J765" s="420"/>
      <c r="K765" s="420"/>
      <c r="L765" s="420"/>
      <c r="M765" s="421"/>
      <c r="N765" s="107"/>
      <c r="O765" s="107"/>
      <c r="P765" s="107"/>
      <c r="Q765" s="107"/>
      <c r="R765" s="107"/>
      <c r="S765" s="107"/>
      <c r="T765" s="107"/>
    </row>
    <row r="766" spans="1:20" ht="15.75" customHeight="1">
      <c r="A766" s="107"/>
      <c r="B766" s="107"/>
      <c r="C766" s="107"/>
      <c r="D766" s="107"/>
      <c r="E766" s="107"/>
      <c r="F766" s="107"/>
      <c r="G766" s="525"/>
      <c r="H766" s="107"/>
      <c r="I766" s="107"/>
      <c r="J766" s="420"/>
      <c r="K766" s="420"/>
      <c r="L766" s="420"/>
      <c r="M766" s="421"/>
      <c r="N766" s="107"/>
      <c r="O766" s="107"/>
      <c r="P766" s="107"/>
      <c r="Q766" s="107"/>
      <c r="R766" s="107"/>
      <c r="S766" s="107"/>
      <c r="T766" s="107"/>
    </row>
    <row r="767" spans="1:20" ht="15.75" customHeight="1">
      <c r="A767" s="107"/>
      <c r="B767" s="107"/>
      <c r="C767" s="107"/>
      <c r="D767" s="107"/>
      <c r="E767" s="107"/>
      <c r="F767" s="107"/>
      <c r="G767" s="525"/>
      <c r="H767" s="107"/>
      <c r="I767" s="107"/>
      <c r="J767" s="420"/>
      <c r="K767" s="420"/>
      <c r="L767" s="420"/>
      <c r="M767" s="421"/>
      <c r="N767" s="107"/>
      <c r="O767" s="107"/>
      <c r="P767" s="107"/>
      <c r="Q767" s="107"/>
      <c r="R767" s="107"/>
      <c r="S767" s="107"/>
      <c r="T767" s="107"/>
    </row>
    <row r="768" spans="1:20" ht="15.75" customHeight="1">
      <c r="A768" s="107"/>
      <c r="B768" s="107"/>
      <c r="C768" s="107"/>
      <c r="D768" s="107"/>
      <c r="E768" s="107"/>
      <c r="F768" s="107"/>
      <c r="G768" s="525"/>
      <c r="H768" s="107"/>
      <c r="I768" s="107"/>
      <c r="J768" s="420"/>
      <c r="K768" s="420"/>
      <c r="L768" s="420"/>
      <c r="M768" s="421"/>
      <c r="N768" s="107"/>
      <c r="O768" s="107"/>
      <c r="P768" s="107"/>
      <c r="Q768" s="107"/>
      <c r="R768" s="107"/>
      <c r="S768" s="107"/>
      <c r="T768" s="107"/>
    </row>
    <row r="769" spans="1:20" ht="15.75" customHeight="1">
      <c r="A769" s="107"/>
      <c r="B769" s="107"/>
      <c r="C769" s="107"/>
      <c r="D769" s="107"/>
      <c r="E769" s="107"/>
      <c r="F769" s="107"/>
      <c r="G769" s="525"/>
      <c r="H769" s="107"/>
      <c r="I769" s="107"/>
      <c r="J769" s="420"/>
      <c r="K769" s="420"/>
      <c r="L769" s="420"/>
      <c r="M769" s="421"/>
      <c r="N769" s="107"/>
      <c r="O769" s="107"/>
      <c r="P769" s="107"/>
      <c r="Q769" s="107"/>
      <c r="R769" s="107"/>
      <c r="S769" s="107"/>
      <c r="T769" s="107"/>
    </row>
    <row r="770" spans="1:20" ht="15.75" customHeight="1">
      <c r="A770" s="107"/>
      <c r="B770" s="107"/>
      <c r="C770" s="107"/>
      <c r="D770" s="107"/>
      <c r="E770" s="107"/>
      <c r="F770" s="107"/>
      <c r="G770" s="525"/>
      <c r="H770" s="107"/>
      <c r="I770" s="107"/>
      <c r="J770" s="420"/>
      <c r="K770" s="420"/>
      <c r="L770" s="420"/>
      <c r="M770" s="421"/>
      <c r="N770" s="107"/>
      <c r="O770" s="107"/>
      <c r="P770" s="107"/>
      <c r="Q770" s="107"/>
      <c r="R770" s="107"/>
      <c r="S770" s="107"/>
      <c r="T770" s="107"/>
    </row>
    <row r="771" spans="1:20" ht="15.75" customHeight="1">
      <c r="A771" s="107"/>
      <c r="B771" s="107"/>
      <c r="C771" s="107"/>
      <c r="D771" s="107"/>
      <c r="E771" s="107"/>
      <c r="F771" s="107"/>
      <c r="G771" s="525"/>
      <c r="H771" s="107"/>
      <c r="I771" s="107"/>
      <c r="J771" s="420"/>
      <c r="K771" s="420"/>
      <c r="L771" s="420"/>
      <c r="M771" s="421"/>
      <c r="N771" s="107"/>
      <c r="O771" s="107"/>
      <c r="P771" s="107"/>
      <c r="Q771" s="107"/>
      <c r="R771" s="107"/>
      <c r="S771" s="107"/>
      <c r="T771" s="107"/>
    </row>
    <row r="772" spans="1:20" ht="15.75" customHeight="1">
      <c r="A772" s="107"/>
      <c r="B772" s="107"/>
      <c r="C772" s="107"/>
      <c r="D772" s="107"/>
      <c r="E772" s="107"/>
      <c r="F772" s="107"/>
      <c r="G772" s="525"/>
      <c r="H772" s="107"/>
      <c r="I772" s="107"/>
      <c r="J772" s="420"/>
      <c r="K772" s="420"/>
      <c r="L772" s="420"/>
      <c r="M772" s="421"/>
      <c r="N772" s="107"/>
      <c r="O772" s="107"/>
      <c r="P772" s="107"/>
      <c r="Q772" s="107"/>
      <c r="R772" s="107"/>
      <c r="S772" s="107"/>
      <c r="T772" s="107"/>
    </row>
    <row r="773" spans="1:20" ht="15.75" customHeight="1">
      <c r="A773" s="107"/>
      <c r="B773" s="107"/>
      <c r="C773" s="107"/>
      <c r="D773" s="107"/>
      <c r="E773" s="107"/>
      <c r="F773" s="107"/>
      <c r="G773" s="525"/>
      <c r="H773" s="107"/>
      <c r="I773" s="107"/>
      <c r="J773" s="420"/>
      <c r="K773" s="420"/>
      <c r="L773" s="420"/>
      <c r="M773" s="421"/>
      <c r="N773" s="107"/>
      <c r="O773" s="107"/>
      <c r="P773" s="107"/>
      <c r="Q773" s="107"/>
      <c r="R773" s="107"/>
      <c r="S773" s="107"/>
      <c r="T773" s="107"/>
    </row>
    <row r="774" spans="1:20" ht="15.75" customHeight="1">
      <c r="A774" s="107"/>
      <c r="B774" s="107"/>
      <c r="C774" s="107"/>
      <c r="D774" s="107"/>
      <c r="E774" s="107"/>
      <c r="F774" s="107"/>
      <c r="G774" s="525"/>
      <c r="H774" s="107"/>
      <c r="I774" s="107"/>
      <c r="J774" s="420"/>
      <c r="K774" s="420"/>
      <c r="L774" s="420"/>
      <c r="M774" s="421"/>
      <c r="N774" s="107"/>
      <c r="O774" s="107"/>
      <c r="P774" s="107"/>
      <c r="Q774" s="107"/>
      <c r="R774" s="107"/>
      <c r="S774" s="107"/>
      <c r="T774" s="107"/>
    </row>
    <row r="775" spans="1:20" ht="15.75" customHeight="1">
      <c r="A775" s="107"/>
      <c r="B775" s="107"/>
      <c r="C775" s="107"/>
      <c r="D775" s="107"/>
      <c r="E775" s="107"/>
      <c r="F775" s="107"/>
      <c r="G775" s="525"/>
      <c r="H775" s="107"/>
      <c r="I775" s="107"/>
      <c r="J775" s="420"/>
      <c r="K775" s="420"/>
      <c r="L775" s="420"/>
      <c r="M775" s="421"/>
      <c r="N775" s="107"/>
      <c r="O775" s="107"/>
      <c r="P775" s="107"/>
      <c r="Q775" s="107"/>
      <c r="R775" s="107"/>
      <c r="S775" s="107"/>
      <c r="T775" s="107"/>
    </row>
    <row r="776" spans="1:20" ht="15.75" customHeight="1">
      <c r="A776" s="107"/>
      <c r="B776" s="107"/>
      <c r="C776" s="107"/>
      <c r="D776" s="107"/>
      <c r="E776" s="107"/>
      <c r="F776" s="107"/>
      <c r="G776" s="525"/>
      <c r="H776" s="107"/>
      <c r="I776" s="107"/>
      <c r="J776" s="420"/>
      <c r="K776" s="420"/>
      <c r="L776" s="420"/>
      <c r="M776" s="421"/>
      <c r="N776" s="107"/>
      <c r="O776" s="107"/>
      <c r="P776" s="107"/>
      <c r="Q776" s="107"/>
      <c r="R776" s="107"/>
      <c r="S776" s="107"/>
      <c r="T776" s="107"/>
    </row>
    <row r="777" spans="1:20" ht="15.75" customHeight="1">
      <c r="A777" s="107"/>
      <c r="B777" s="107"/>
      <c r="C777" s="107"/>
      <c r="D777" s="107"/>
      <c r="E777" s="107"/>
      <c r="F777" s="107"/>
      <c r="G777" s="525"/>
      <c r="H777" s="107"/>
      <c r="I777" s="107"/>
      <c r="J777" s="420"/>
      <c r="K777" s="420"/>
      <c r="L777" s="420"/>
      <c r="M777" s="421"/>
      <c r="N777" s="107"/>
      <c r="O777" s="107"/>
      <c r="P777" s="107"/>
      <c r="Q777" s="107"/>
      <c r="R777" s="107"/>
      <c r="S777" s="107"/>
      <c r="T777" s="107"/>
    </row>
    <row r="778" spans="1:20" ht="15.75" customHeight="1">
      <c r="A778" s="107"/>
      <c r="B778" s="107"/>
      <c r="C778" s="107"/>
      <c r="D778" s="107"/>
      <c r="E778" s="107"/>
      <c r="F778" s="107"/>
      <c r="G778" s="525"/>
      <c r="H778" s="107"/>
      <c r="I778" s="107"/>
      <c r="J778" s="420"/>
      <c r="K778" s="420"/>
      <c r="L778" s="420"/>
      <c r="M778" s="421"/>
      <c r="N778" s="107"/>
      <c r="O778" s="107"/>
      <c r="P778" s="107"/>
      <c r="Q778" s="107"/>
      <c r="R778" s="107"/>
      <c r="S778" s="107"/>
      <c r="T778" s="107"/>
    </row>
    <row r="779" spans="1:20" ht="15.75" customHeight="1">
      <c r="A779" s="107"/>
      <c r="B779" s="107"/>
      <c r="C779" s="107"/>
      <c r="D779" s="107"/>
      <c r="E779" s="107"/>
      <c r="F779" s="107"/>
      <c r="G779" s="525"/>
      <c r="H779" s="107"/>
      <c r="I779" s="107"/>
      <c r="J779" s="420"/>
      <c r="K779" s="420"/>
      <c r="L779" s="420"/>
      <c r="M779" s="421"/>
      <c r="N779" s="107"/>
      <c r="O779" s="107"/>
      <c r="P779" s="107"/>
      <c r="Q779" s="107"/>
      <c r="R779" s="107"/>
      <c r="S779" s="107"/>
      <c r="T779" s="107"/>
    </row>
    <row r="780" spans="1:20" ht="15.75" customHeight="1">
      <c r="A780" s="107"/>
      <c r="B780" s="107"/>
      <c r="C780" s="107"/>
      <c r="D780" s="107"/>
      <c r="E780" s="107"/>
      <c r="F780" s="107"/>
      <c r="G780" s="525"/>
      <c r="H780" s="107"/>
      <c r="I780" s="107"/>
      <c r="J780" s="420"/>
      <c r="K780" s="420"/>
      <c r="L780" s="420"/>
      <c r="M780" s="421"/>
      <c r="N780" s="107"/>
      <c r="O780" s="107"/>
      <c r="P780" s="107"/>
      <c r="Q780" s="107"/>
      <c r="R780" s="107"/>
      <c r="S780" s="107"/>
      <c r="T780" s="107"/>
    </row>
    <row r="781" spans="1:20" ht="15.75" customHeight="1">
      <c r="A781" s="107"/>
      <c r="B781" s="107"/>
      <c r="C781" s="107"/>
      <c r="D781" s="107"/>
      <c r="E781" s="107"/>
      <c r="F781" s="107"/>
      <c r="G781" s="525"/>
      <c r="H781" s="107"/>
      <c r="I781" s="107"/>
      <c r="J781" s="420"/>
      <c r="K781" s="420"/>
      <c r="L781" s="420"/>
      <c r="M781" s="421"/>
      <c r="N781" s="107"/>
      <c r="O781" s="107"/>
      <c r="P781" s="107"/>
      <c r="Q781" s="107"/>
      <c r="R781" s="107"/>
      <c r="S781" s="107"/>
      <c r="T781" s="107"/>
    </row>
    <row r="782" spans="1:20" ht="15.75" customHeight="1">
      <c r="A782" s="107"/>
      <c r="B782" s="107"/>
      <c r="C782" s="107"/>
      <c r="D782" s="107"/>
      <c r="E782" s="107"/>
      <c r="F782" s="107"/>
      <c r="G782" s="525"/>
      <c r="H782" s="107"/>
      <c r="I782" s="107"/>
      <c r="J782" s="420"/>
      <c r="K782" s="420"/>
      <c r="L782" s="420"/>
      <c r="M782" s="421"/>
      <c r="N782" s="107"/>
      <c r="O782" s="107"/>
      <c r="P782" s="107"/>
      <c r="Q782" s="107"/>
      <c r="R782" s="107"/>
      <c r="S782" s="107"/>
      <c r="T782" s="107"/>
    </row>
    <row r="783" spans="1:20" ht="15.75" customHeight="1">
      <c r="A783" s="107"/>
      <c r="B783" s="107"/>
      <c r="C783" s="107"/>
      <c r="D783" s="107"/>
      <c r="E783" s="107"/>
      <c r="F783" s="107"/>
      <c r="G783" s="525"/>
      <c r="H783" s="107"/>
      <c r="I783" s="107"/>
      <c r="J783" s="420"/>
      <c r="K783" s="420"/>
      <c r="L783" s="420"/>
      <c r="M783" s="421"/>
      <c r="N783" s="107"/>
      <c r="O783" s="107"/>
      <c r="P783" s="107"/>
      <c r="Q783" s="107"/>
      <c r="R783" s="107"/>
      <c r="S783" s="107"/>
      <c r="T783" s="107"/>
    </row>
    <row r="784" spans="1:20" ht="15.75" customHeight="1">
      <c r="A784" s="107"/>
      <c r="B784" s="107"/>
      <c r="C784" s="107"/>
      <c r="D784" s="107"/>
      <c r="E784" s="107"/>
      <c r="F784" s="107"/>
      <c r="G784" s="525"/>
      <c r="H784" s="107"/>
      <c r="I784" s="107"/>
      <c r="J784" s="420"/>
      <c r="K784" s="420"/>
      <c r="L784" s="420"/>
      <c r="M784" s="421"/>
      <c r="N784" s="107"/>
      <c r="O784" s="107"/>
      <c r="P784" s="107"/>
      <c r="Q784" s="107"/>
      <c r="R784" s="107"/>
      <c r="S784" s="107"/>
      <c r="T784" s="107"/>
    </row>
    <row r="785" spans="1:20" ht="15.75" customHeight="1">
      <c r="A785" s="107"/>
      <c r="B785" s="107"/>
      <c r="C785" s="107"/>
      <c r="D785" s="107"/>
      <c r="E785" s="107"/>
      <c r="F785" s="107"/>
      <c r="G785" s="525"/>
      <c r="H785" s="107"/>
      <c r="I785" s="107"/>
      <c r="J785" s="420"/>
      <c r="K785" s="420"/>
      <c r="L785" s="420"/>
      <c r="M785" s="421"/>
      <c r="N785" s="107"/>
      <c r="O785" s="107"/>
      <c r="P785" s="107"/>
      <c r="Q785" s="107"/>
      <c r="R785" s="107"/>
      <c r="S785" s="107"/>
      <c r="T785" s="107"/>
    </row>
    <row r="786" spans="1:20" ht="15.75" customHeight="1">
      <c r="A786" s="107"/>
      <c r="B786" s="107"/>
      <c r="C786" s="107"/>
      <c r="D786" s="107"/>
      <c r="E786" s="107"/>
      <c r="F786" s="107"/>
      <c r="G786" s="525"/>
      <c r="H786" s="107"/>
      <c r="I786" s="107"/>
      <c r="J786" s="420"/>
      <c r="K786" s="420"/>
      <c r="L786" s="420"/>
      <c r="M786" s="421"/>
      <c r="N786" s="107"/>
      <c r="O786" s="107"/>
      <c r="P786" s="107"/>
      <c r="Q786" s="107"/>
      <c r="R786" s="107"/>
      <c r="S786" s="107"/>
      <c r="T786" s="107"/>
    </row>
    <row r="787" spans="1:20" ht="15.75" customHeight="1">
      <c r="A787" s="107"/>
      <c r="B787" s="107"/>
      <c r="C787" s="107"/>
      <c r="D787" s="107"/>
      <c r="E787" s="107"/>
      <c r="F787" s="107"/>
      <c r="G787" s="525"/>
      <c r="H787" s="107"/>
      <c r="I787" s="107"/>
      <c r="J787" s="420"/>
      <c r="K787" s="420"/>
      <c r="L787" s="420"/>
      <c r="M787" s="421"/>
      <c r="N787" s="107"/>
      <c r="O787" s="107"/>
      <c r="P787" s="107"/>
      <c r="Q787" s="107"/>
      <c r="R787" s="107"/>
      <c r="S787" s="107"/>
      <c r="T787" s="107"/>
    </row>
    <row r="788" spans="1:20" ht="15.75" customHeight="1">
      <c r="A788" s="107"/>
      <c r="B788" s="107"/>
      <c r="C788" s="107"/>
      <c r="D788" s="107"/>
      <c r="E788" s="107"/>
      <c r="F788" s="107"/>
      <c r="G788" s="525"/>
      <c r="H788" s="107"/>
      <c r="I788" s="107"/>
      <c r="J788" s="420"/>
      <c r="K788" s="420"/>
      <c r="L788" s="420"/>
      <c r="M788" s="421"/>
      <c r="N788" s="107"/>
      <c r="O788" s="107"/>
      <c r="P788" s="107"/>
      <c r="Q788" s="107"/>
      <c r="R788" s="107"/>
      <c r="S788" s="107"/>
      <c r="T788" s="107"/>
    </row>
    <row r="789" spans="1:20" ht="15.75" customHeight="1">
      <c r="A789" s="107"/>
      <c r="B789" s="107"/>
      <c r="C789" s="107"/>
      <c r="D789" s="107"/>
      <c r="E789" s="107"/>
      <c r="F789" s="107"/>
      <c r="G789" s="525"/>
      <c r="H789" s="107"/>
      <c r="I789" s="107"/>
      <c r="J789" s="420"/>
      <c r="K789" s="420"/>
      <c r="L789" s="420"/>
      <c r="M789" s="421"/>
      <c r="N789" s="107"/>
      <c r="O789" s="107"/>
      <c r="P789" s="107"/>
      <c r="Q789" s="107"/>
      <c r="R789" s="107"/>
      <c r="S789" s="107"/>
      <c r="T789" s="107"/>
    </row>
    <row r="790" spans="1:20" ht="15.75" customHeight="1">
      <c r="A790" s="107"/>
      <c r="B790" s="107"/>
      <c r="C790" s="107"/>
      <c r="D790" s="107"/>
      <c r="E790" s="107"/>
      <c r="F790" s="107"/>
      <c r="G790" s="525"/>
      <c r="H790" s="107"/>
      <c r="I790" s="107"/>
      <c r="J790" s="420"/>
      <c r="K790" s="420"/>
      <c r="L790" s="420"/>
      <c r="M790" s="421"/>
      <c r="N790" s="107"/>
      <c r="O790" s="107"/>
      <c r="P790" s="107"/>
      <c r="Q790" s="107"/>
      <c r="R790" s="107"/>
      <c r="S790" s="107"/>
      <c r="T790" s="107"/>
    </row>
    <row r="791" spans="1:20" ht="15.75" customHeight="1">
      <c r="A791" s="107"/>
      <c r="B791" s="107"/>
      <c r="C791" s="107"/>
      <c r="D791" s="107"/>
      <c r="E791" s="107"/>
      <c r="F791" s="107"/>
      <c r="G791" s="525"/>
      <c r="H791" s="107"/>
      <c r="I791" s="107"/>
      <c r="J791" s="420"/>
      <c r="K791" s="420"/>
      <c r="L791" s="420"/>
      <c r="M791" s="421"/>
      <c r="N791" s="107"/>
      <c r="O791" s="107"/>
      <c r="P791" s="107"/>
      <c r="Q791" s="107"/>
      <c r="R791" s="107"/>
      <c r="S791" s="107"/>
      <c r="T791" s="107"/>
    </row>
    <row r="792" spans="1:20" ht="15.75" customHeight="1">
      <c r="A792" s="107"/>
      <c r="B792" s="107"/>
      <c r="C792" s="107"/>
      <c r="D792" s="107"/>
      <c r="E792" s="107"/>
      <c r="F792" s="107"/>
      <c r="G792" s="525"/>
      <c r="H792" s="107"/>
      <c r="I792" s="107"/>
      <c r="J792" s="420"/>
      <c r="K792" s="420"/>
      <c r="L792" s="420"/>
      <c r="M792" s="421"/>
      <c r="N792" s="107"/>
      <c r="O792" s="107"/>
      <c r="P792" s="107"/>
      <c r="Q792" s="107"/>
      <c r="R792" s="107"/>
      <c r="S792" s="107"/>
      <c r="T792" s="107"/>
    </row>
    <row r="793" spans="1:20" ht="15.75" customHeight="1">
      <c r="A793" s="107"/>
      <c r="B793" s="107"/>
      <c r="C793" s="107"/>
      <c r="D793" s="107"/>
      <c r="E793" s="107"/>
      <c r="F793" s="107"/>
      <c r="G793" s="525"/>
      <c r="H793" s="107"/>
      <c r="I793" s="107"/>
      <c r="J793" s="420"/>
      <c r="K793" s="420"/>
      <c r="L793" s="420"/>
      <c r="M793" s="421"/>
      <c r="N793" s="107"/>
      <c r="O793" s="107"/>
      <c r="P793" s="107"/>
      <c r="Q793" s="107"/>
      <c r="R793" s="107"/>
      <c r="S793" s="107"/>
      <c r="T793" s="107"/>
    </row>
    <row r="794" spans="1:20" ht="15.75" customHeight="1">
      <c r="A794" s="107"/>
      <c r="B794" s="107"/>
      <c r="C794" s="107"/>
      <c r="D794" s="107"/>
      <c r="E794" s="107"/>
      <c r="F794" s="107"/>
      <c r="G794" s="525"/>
      <c r="H794" s="107"/>
      <c r="I794" s="107"/>
      <c r="J794" s="420"/>
      <c r="K794" s="420"/>
      <c r="L794" s="420"/>
      <c r="M794" s="421"/>
      <c r="N794" s="107"/>
      <c r="O794" s="107"/>
      <c r="P794" s="107"/>
      <c r="Q794" s="107"/>
      <c r="R794" s="107"/>
      <c r="S794" s="107"/>
      <c r="T794" s="107"/>
    </row>
    <row r="795" spans="1:20" ht="15.75" customHeight="1">
      <c r="A795" s="107"/>
      <c r="B795" s="107"/>
      <c r="C795" s="107"/>
      <c r="D795" s="107"/>
      <c r="E795" s="107"/>
      <c r="F795" s="107"/>
      <c r="G795" s="525"/>
      <c r="H795" s="107"/>
      <c r="I795" s="107"/>
      <c r="J795" s="420"/>
      <c r="K795" s="420"/>
      <c r="L795" s="420"/>
      <c r="M795" s="421"/>
      <c r="N795" s="107"/>
      <c r="O795" s="107"/>
      <c r="P795" s="107"/>
      <c r="Q795" s="107"/>
      <c r="R795" s="107"/>
      <c r="S795" s="107"/>
      <c r="T795" s="107"/>
    </row>
    <row r="796" spans="1:20" ht="15.75" customHeight="1">
      <c r="A796" s="107"/>
      <c r="B796" s="107"/>
      <c r="C796" s="107"/>
      <c r="D796" s="107"/>
      <c r="E796" s="107"/>
      <c r="F796" s="107"/>
      <c r="G796" s="525"/>
      <c r="H796" s="107"/>
      <c r="I796" s="107"/>
      <c r="J796" s="420"/>
      <c r="K796" s="420"/>
      <c r="L796" s="420"/>
      <c r="M796" s="421"/>
      <c r="N796" s="107"/>
      <c r="O796" s="107"/>
      <c r="P796" s="107"/>
      <c r="Q796" s="107"/>
      <c r="R796" s="107"/>
      <c r="S796" s="107"/>
      <c r="T796" s="107"/>
    </row>
    <row r="797" spans="1:20" ht="15.75" customHeight="1">
      <c r="A797" s="107"/>
      <c r="B797" s="107"/>
      <c r="C797" s="107"/>
      <c r="D797" s="107"/>
      <c r="E797" s="107"/>
      <c r="F797" s="107"/>
      <c r="G797" s="525"/>
      <c r="H797" s="107"/>
      <c r="I797" s="107"/>
      <c r="J797" s="420"/>
      <c r="K797" s="420"/>
      <c r="L797" s="420"/>
      <c r="M797" s="421"/>
      <c r="N797" s="107"/>
      <c r="O797" s="107"/>
      <c r="P797" s="107"/>
      <c r="Q797" s="107"/>
      <c r="R797" s="107"/>
      <c r="S797" s="107"/>
      <c r="T797" s="107"/>
    </row>
    <row r="798" spans="1:20" ht="15.75" customHeight="1">
      <c r="A798" s="107"/>
      <c r="B798" s="107"/>
      <c r="C798" s="107"/>
      <c r="D798" s="107"/>
      <c r="E798" s="107"/>
      <c r="F798" s="107"/>
      <c r="G798" s="525"/>
      <c r="H798" s="107"/>
      <c r="I798" s="107"/>
      <c r="J798" s="420"/>
      <c r="K798" s="420"/>
      <c r="L798" s="420"/>
      <c r="M798" s="421"/>
      <c r="N798" s="107"/>
      <c r="O798" s="107"/>
      <c r="P798" s="107"/>
      <c r="Q798" s="107"/>
      <c r="R798" s="107"/>
      <c r="S798" s="107"/>
      <c r="T798" s="107"/>
    </row>
    <row r="799" spans="1:20" ht="15.75" customHeight="1">
      <c r="A799" s="107"/>
      <c r="B799" s="107"/>
      <c r="C799" s="107"/>
      <c r="D799" s="107"/>
      <c r="E799" s="107"/>
      <c r="F799" s="107"/>
      <c r="G799" s="525"/>
      <c r="H799" s="107"/>
      <c r="I799" s="107"/>
      <c r="J799" s="420"/>
      <c r="K799" s="420"/>
      <c r="L799" s="420"/>
      <c r="M799" s="421"/>
      <c r="N799" s="107"/>
      <c r="O799" s="107"/>
      <c r="P799" s="107"/>
      <c r="Q799" s="107"/>
      <c r="R799" s="107"/>
      <c r="S799" s="107"/>
      <c r="T799" s="107"/>
    </row>
    <row r="800" spans="1:20" ht="15.75" customHeight="1">
      <c r="A800" s="107"/>
      <c r="B800" s="107"/>
      <c r="C800" s="107"/>
      <c r="D800" s="107"/>
      <c r="E800" s="107"/>
      <c r="F800" s="107"/>
      <c r="G800" s="525"/>
      <c r="H800" s="107"/>
      <c r="I800" s="107"/>
      <c r="J800" s="420"/>
      <c r="K800" s="420"/>
      <c r="L800" s="420"/>
      <c r="M800" s="421"/>
      <c r="N800" s="107"/>
      <c r="O800" s="107"/>
      <c r="P800" s="107"/>
      <c r="Q800" s="107"/>
      <c r="R800" s="107"/>
      <c r="S800" s="107"/>
      <c r="T800" s="107"/>
    </row>
    <row r="801" spans="1:20" ht="15.75" customHeight="1">
      <c r="A801" s="107"/>
      <c r="B801" s="107"/>
      <c r="C801" s="107"/>
      <c r="D801" s="107"/>
      <c r="E801" s="107"/>
      <c r="F801" s="107"/>
      <c r="G801" s="525"/>
      <c r="H801" s="107"/>
      <c r="I801" s="107"/>
      <c r="J801" s="420"/>
      <c r="K801" s="420"/>
      <c r="L801" s="420"/>
      <c r="M801" s="421"/>
      <c r="N801" s="107"/>
      <c r="O801" s="107"/>
      <c r="P801" s="107"/>
      <c r="Q801" s="107"/>
      <c r="R801" s="107"/>
      <c r="S801" s="107"/>
      <c r="T801" s="107"/>
    </row>
    <row r="802" spans="1:20" ht="15.75" customHeight="1">
      <c r="A802" s="107"/>
      <c r="B802" s="107"/>
      <c r="C802" s="107"/>
      <c r="D802" s="107"/>
      <c r="E802" s="107"/>
      <c r="F802" s="107"/>
      <c r="G802" s="525"/>
      <c r="H802" s="107"/>
      <c r="I802" s="107"/>
      <c r="J802" s="420"/>
      <c r="K802" s="420"/>
      <c r="L802" s="420"/>
      <c r="M802" s="421"/>
      <c r="N802" s="107"/>
      <c r="O802" s="107"/>
      <c r="P802" s="107"/>
      <c r="Q802" s="107"/>
      <c r="R802" s="107"/>
      <c r="S802" s="107"/>
      <c r="T802" s="107"/>
    </row>
    <row r="803" spans="1:20" ht="15.75" customHeight="1">
      <c r="A803" s="107"/>
      <c r="B803" s="107"/>
      <c r="C803" s="107"/>
      <c r="D803" s="107"/>
      <c r="E803" s="107"/>
      <c r="F803" s="107"/>
      <c r="G803" s="525"/>
      <c r="H803" s="107"/>
      <c r="I803" s="107"/>
      <c r="J803" s="420"/>
      <c r="K803" s="420"/>
      <c r="L803" s="420"/>
      <c r="M803" s="421"/>
      <c r="N803" s="107"/>
      <c r="O803" s="107"/>
      <c r="P803" s="107"/>
      <c r="Q803" s="107"/>
      <c r="R803" s="107"/>
      <c r="S803" s="107"/>
      <c r="T803" s="107"/>
    </row>
    <row r="804" spans="1:20" ht="15.75" customHeight="1">
      <c r="A804" s="107"/>
      <c r="B804" s="107"/>
      <c r="C804" s="107"/>
      <c r="D804" s="107"/>
      <c r="E804" s="107"/>
      <c r="F804" s="107"/>
      <c r="G804" s="525"/>
      <c r="H804" s="107"/>
      <c r="I804" s="107"/>
      <c r="J804" s="420"/>
      <c r="K804" s="420"/>
      <c r="L804" s="420"/>
      <c r="M804" s="421"/>
      <c r="N804" s="107"/>
      <c r="O804" s="107"/>
      <c r="P804" s="107"/>
      <c r="Q804" s="107"/>
      <c r="R804" s="107"/>
      <c r="S804" s="107"/>
      <c r="T804" s="107"/>
    </row>
    <row r="805" spans="1:20" ht="15.75" customHeight="1">
      <c r="A805" s="107"/>
      <c r="B805" s="107"/>
      <c r="C805" s="107"/>
      <c r="D805" s="107"/>
      <c r="E805" s="107"/>
      <c r="F805" s="107"/>
      <c r="G805" s="525"/>
      <c r="H805" s="107"/>
      <c r="I805" s="107"/>
      <c r="J805" s="420"/>
      <c r="K805" s="420"/>
      <c r="L805" s="420"/>
      <c r="M805" s="421"/>
      <c r="N805" s="107"/>
      <c r="O805" s="107"/>
      <c r="P805" s="107"/>
      <c r="Q805" s="107"/>
      <c r="R805" s="107"/>
      <c r="S805" s="107"/>
      <c r="T805" s="107"/>
    </row>
    <row r="806" spans="1:20" ht="15.75" customHeight="1">
      <c r="A806" s="107"/>
      <c r="B806" s="107"/>
      <c r="C806" s="107"/>
      <c r="D806" s="107"/>
      <c r="E806" s="107"/>
      <c r="F806" s="107"/>
      <c r="G806" s="525"/>
      <c r="H806" s="107"/>
      <c r="I806" s="107"/>
      <c r="J806" s="420"/>
      <c r="K806" s="420"/>
      <c r="L806" s="420"/>
      <c r="M806" s="421"/>
      <c r="N806" s="107"/>
      <c r="O806" s="107"/>
      <c r="P806" s="107"/>
      <c r="Q806" s="107"/>
      <c r="R806" s="107"/>
      <c r="S806" s="107"/>
      <c r="T806" s="107"/>
    </row>
    <row r="807" spans="1:20" ht="15.75" customHeight="1">
      <c r="A807" s="107"/>
      <c r="B807" s="107"/>
      <c r="C807" s="107"/>
      <c r="D807" s="107"/>
      <c r="E807" s="107"/>
      <c r="F807" s="107"/>
      <c r="G807" s="525"/>
      <c r="H807" s="107"/>
      <c r="I807" s="107"/>
      <c r="J807" s="420"/>
      <c r="K807" s="420"/>
      <c r="L807" s="420"/>
      <c r="M807" s="421"/>
      <c r="N807" s="107"/>
      <c r="O807" s="107"/>
      <c r="P807" s="107"/>
      <c r="Q807" s="107"/>
      <c r="R807" s="107"/>
      <c r="S807" s="107"/>
      <c r="T807" s="107"/>
    </row>
    <row r="808" spans="1:20" ht="15.75" customHeight="1">
      <c r="A808" s="107"/>
      <c r="B808" s="107"/>
      <c r="C808" s="107"/>
      <c r="D808" s="107"/>
      <c r="E808" s="107"/>
      <c r="F808" s="107"/>
      <c r="G808" s="525"/>
      <c r="H808" s="107"/>
      <c r="I808" s="107"/>
      <c r="J808" s="420"/>
      <c r="K808" s="420"/>
      <c r="L808" s="420"/>
      <c r="M808" s="421"/>
      <c r="N808" s="107"/>
      <c r="O808" s="107"/>
      <c r="P808" s="107"/>
      <c r="Q808" s="107"/>
      <c r="R808" s="107"/>
      <c r="S808" s="107"/>
      <c r="T808" s="107"/>
    </row>
    <row r="809" spans="1:20" ht="15.75" customHeight="1">
      <c r="A809" s="107"/>
      <c r="B809" s="107"/>
      <c r="C809" s="107"/>
      <c r="D809" s="107"/>
      <c r="E809" s="107"/>
      <c r="F809" s="107"/>
      <c r="G809" s="525"/>
      <c r="H809" s="107"/>
      <c r="I809" s="107"/>
      <c r="J809" s="420"/>
      <c r="K809" s="420"/>
      <c r="L809" s="420"/>
      <c r="M809" s="421"/>
      <c r="N809" s="107"/>
      <c r="O809" s="107"/>
      <c r="P809" s="107"/>
      <c r="Q809" s="107"/>
      <c r="R809" s="107"/>
      <c r="S809" s="107"/>
      <c r="T809" s="107"/>
    </row>
    <row r="810" spans="1:20" ht="15.75" customHeight="1">
      <c r="A810" s="107"/>
      <c r="B810" s="107"/>
      <c r="C810" s="107"/>
      <c r="D810" s="107"/>
      <c r="E810" s="107"/>
      <c r="F810" s="107"/>
      <c r="G810" s="525"/>
      <c r="H810" s="107"/>
      <c r="I810" s="107"/>
      <c r="J810" s="420"/>
      <c r="K810" s="420"/>
      <c r="L810" s="420"/>
      <c r="M810" s="421"/>
      <c r="N810" s="107"/>
      <c r="O810" s="107"/>
      <c r="P810" s="107"/>
      <c r="Q810" s="107"/>
      <c r="R810" s="107"/>
      <c r="S810" s="107"/>
      <c r="T810" s="107"/>
    </row>
    <row r="811" spans="1:20" ht="15.75" customHeight="1">
      <c r="A811" s="107"/>
      <c r="B811" s="107"/>
      <c r="C811" s="107"/>
      <c r="D811" s="107"/>
      <c r="E811" s="107"/>
      <c r="F811" s="107"/>
      <c r="G811" s="525"/>
      <c r="H811" s="107"/>
      <c r="I811" s="107"/>
      <c r="J811" s="420"/>
      <c r="K811" s="420"/>
      <c r="L811" s="420"/>
      <c r="M811" s="421"/>
      <c r="N811" s="107"/>
      <c r="O811" s="107"/>
      <c r="P811" s="107"/>
      <c r="Q811" s="107"/>
      <c r="R811" s="107"/>
      <c r="S811" s="107"/>
      <c r="T811" s="107"/>
    </row>
    <row r="812" spans="1:20" ht="15.75" customHeight="1">
      <c r="A812" s="107"/>
      <c r="B812" s="107"/>
      <c r="C812" s="107"/>
      <c r="D812" s="107"/>
      <c r="E812" s="107"/>
      <c r="F812" s="107"/>
      <c r="G812" s="525"/>
      <c r="H812" s="107"/>
      <c r="I812" s="107"/>
      <c r="J812" s="420"/>
      <c r="K812" s="420"/>
      <c r="L812" s="420"/>
      <c r="M812" s="421"/>
      <c r="N812" s="107"/>
      <c r="O812" s="107"/>
      <c r="P812" s="107"/>
      <c r="Q812" s="107"/>
      <c r="R812" s="107"/>
      <c r="S812" s="107"/>
      <c r="T812" s="107"/>
    </row>
    <row r="813" spans="1:20" ht="15.75" customHeight="1">
      <c r="A813" s="107"/>
      <c r="B813" s="107"/>
      <c r="C813" s="107"/>
      <c r="D813" s="107"/>
      <c r="E813" s="107"/>
      <c r="F813" s="107"/>
      <c r="G813" s="525"/>
      <c r="H813" s="107"/>
      <c r="I813" s="107"/>
      <c r="J813" s="420"/>
      <c r="K813" s="420"/>
      <c r="L813" s="420"/>
      <c r="M813" s="421"/>
      <c r="N813" s="107"/>
      <c r="O813" s="107"/>
      <c r="P813" s="107"/>
      <c r="Q813" s="107"/>
      <c r="R813" s="107"/>
      <c r="S813" s="107"/>
      <c r="T813" s="107"/>
    </row>
    <row r="814" spans="1:20" ht="15.75" customHeight="1">
      <c r="A814" s="107"/>
      <c r="B814" s="107"/>
      <c r="C814" s="107"/>
      <c r="D814" s="107"/>
      <c r="E814" s="107"/>
      <c r="F814" s="107"/>
      <c r="G814" s="525"/>
      <c r="H814" s="107"/>
      <c r="I814" s="107"/>
      <c r="J814" s="420"/>
      <c r="K814" s="420"/>
      <c r="L814" s="420"/>
      <c r="M814" s="421"/>
      <c r="N814" s="107"/>
      <c r="O814" s="107"/>
      <c r="P814" s="107"/>
      <c r="Q814" s="107"/>
      <c r="R814" s="107"/>
      <c r="S814" s="107"/>
      <c r="T814" s="107"/>
    </row>
    <row r="815" spans="1:20" ht="15.75" customHeight="1">
      <c r="A815" s="107"/>
      <c r="B815" s="107"/>
      <c r="C815" s="107"/>
      <c r="D815" s="107"/>
      <c r="E815" s="107"/>
      <c r="F815" s="107"/>
      <c r="G815" s="525"/>
      <c r="H815" s="107"/>
      <c r="I815" s="107"/>
      <c r="J815" s="420"/>
      <c r="K815" s="420"/>
      <c r="L815" s="420"/>
      <c r="M815" s="421"/>
      <c r="N815" s="107"/>
      <c r="O815" s="107"/>
      <c r="P815" s="107"/>
      <c r="Q815" s="107"/>
      <c r="R815" s="107"/>
      <c r="S815" s="107"/>
      <c r="T815" s="107"/>
    </row>
    <row r="816" spans="1:20" ht="15.75" customHeight="1">
      <c r="A816" s="107"/>
      <c r="B816" s="107"/>
      <c r="C816" s="107"/>
      <c r="D816" s="107"/>
      <c r="E816" s="107"/>
      <c r="F816" s="107"/>
      <c r="G816" s="525"/>
      <c r="H816" s="107"/>
      <c r="I816" s="107"/>
      <c r="J816" s="420"/>
      <c r="K816" s="420"/>
      <c r="L816" s="420"/>
      <c r="M816" s="421"/>
      <c r="N816" s="107"/>
      <c r="O816" s="107"/>
      <c r="P816" s="107"/>
      <c r="Q816" s="107"/>
      <c r="R816" s="107"/>
      <c r="S816" s="107"/>
      <c r="T816" s="107"/>
    </row>
    <row r="817" spans="1:20" ht="15.75" customHeight="1">
      <c r="A817" s="107"/>
      <c r="B817" s="107"/>
      <c r="C817" s="107"/>
      <c r="D817" s="107"/>
      <c r="E817" s="107"/>
      <c r="F817" s="107"/>
      <c r="G817" s="525"/>
      <c r="H817" s="107"/>
      <c r="I817" s="107"/>
      <c r="J817" s="420"/>
      <c r="K817" s="420"/>
      <c r="L817" s="420"/>
      <c r="M817" s="421"/>
      <c r="N817" s="107"/>
      <c r="O817" s="107"/>
      <c r="P817" s="107"/>
      <c r="Q817" s="107"/>
      <c r="R817" s="107"/>
      <c r="S817" s="107"/>
      <c r="T817" s="107"/>
    </row>
    <row r="818" spans="1:20" ht="15.75" customHeight="1">
      <c r="A818" s="107"/>
      <c r="B818" s="107"/>
      <c r="C818" s="107"/>
      <c r="D818" s="107"/>
      <c r="E818" s="107"/>
      <c r="F818" s="107"/>
      <c r="G818" s="525"/>
      <c r="H818" s="107"/>
      <c r="I818" s="107"/>
      <c r="J818" s="420"/>
      <c r="K818" s="420"/>
      <c r="L818" s="420"/>
      <c r="M818" s="421"/>
      <c r="N818" s="107"/>
      <c r="O818" s="107"/>
      <c r="P818" s="107"/>
      <c r="Q818" s="107"/>
      <c r="R818" s="107"/>
      <c r="S818" s="107"/>
      <c r="T818" s="107"/>
    </row>
    <row r="819" spans="1:20" ht="15.75" customHeight="1">
      <c r="A819" s="107"/>
      <c r="B819" s="107"/>
      <c r="C819" s="107"/>
      <c r="D819" s="107"/>
      <c r="E819" s="107"/>
      <c r="F819" s="107"/>
      <c r="G819" s="525"/>
      <c r="H819" s="107"/>
      <c r="I819" s="107"/>
      <c r="J819" s="420"/>
      <c r="K819" s="420"/>
      <c r="L819" s="420"/>
      <c r="M819" s="421"/>
      <c r="N819" s="107"/>
      <c r="O819" s="107"/>
      <c r="P819" s="107"/>
      <c r="Q819" s="107"/>
      <c r="R819" s="107"/>
      <c r="S819" s="107"/>
      <c r="T819" s="107"/>
    </row>
    <row r="820" spans="1:20" ht="15.75" customHeight="1">
      <c r="A820" s="107"/>
      <c r="B820" s="107"/>
      <c r="C820" s="107"/>
      <c r="D820" s="107"/>
      <c r="E820" s="107"/>
      <c r="F820" s="107"/>
      <c r="G820" s="525"/>
      <c r="H820" s="107"/>
      <c r="I820" s="107"/>
      <c r="J820" s="420"/>
      <c r="K820" s="420"/>
      <c r="L820" s="420"/>
      <c r="M820" s="421"/>
      <c r="N820" s="107"/>
      <c r="O820" s="107"/>
      <c r="P820" s="107"/>
      <c r="Q820" s="107"/>
      <c r="R820" s="107"/>
      <c r="S820" s="107"/>
      <c r="T820" s="107"/>
    </row>
    <row r="821" spans="1:20" ht="15.75" customHeight="1">
      <c r="A821" s="107"/>
      <c r="B821" s="107"/>
      <c r="C821" s="107"/>
      <c r="D821" s="107"/>
      <c r="E821" s="107"/>
      <c r="F821" s="107"/>
      <c r="G821" s="525"/>
      <c r="H821" s="107"/>
      <c r="I821" s="107"/>
      <c r="J821" s="420"/>
      <c r="K821" s="420"/>
      <c r="L821" s="420"/>
      <c r="M821" s="421"/>
      <c r="N821" s="107"/>
      <c r="O821" s="107"/>
      <c r="P821" s="107"/>
      <c r="Q821" s="107"/>
      <c r="R821" s="107"/>
      <c r="S821" s="107"/>
      <c r="T821" s="107"/>
    </row>
    <row r="822" spans="1:20" ht="15.75" customHeight="1">
      <c r="A822" s="107"/>
      <c r="B822" s="107"/>
      <c r="C822" s="107"/>
      <c r="D822" s="107"/>
      <c r="E822" s="107"/>
      <c r="F822" s="107"/>
      <c r="G822" s="525"/>
      <c r="H822" s="107"/>
      <c r="I822" s="107"/>
      <c r="J822" s="420"/>
      <c r="K822" s="420"/>
      <c r="L822" s="420"/>
      <c r="M822" s="421"/>
      <c r="N822" s="107"/>
      <c r="O822" s="107"/>
      <c r="P822" s="107"/>
      <c r="Q822" s="107"/>
      <c r="R822" s="107"/>
      <c r="S822" s="107"/>
      <c r="T822" s="107"/>
    </row>
    <row r="823" spans="1:20" ht="15.75" customHeight="1">
      <c r="A823" s="107"/>
      <c r="B823" s="107"/>
      <c r="C823" s="107"/>
      <c r="D823" s="107"/>
      <c r="E823" s="107"/>
      <c r="F823" s="107"/>
      <c r="G823" s="525"/>
      <c r="H823" s="107"/>
      <c r="I823" s="107"/>
      <c r="J823" s="420"/>
      <c r="K823" s="420"/>
      <c r="L823" s="420"/>
      <c r="M823" s="421"/>
      <c r="N823" s="107"/>
      <c r="O823" s="107"/>
      <c r="P823" s="107"/>
      <c r="Q823" s="107"/>
      <c r="R823" s="107"/>
      <c r="S823" s="107"/>
      <c r="T823" s="107"/>
    </row>
    <row r="824" spans="1:20" ht="15.75" customHeight="1">
      <c r="A824" s="107"/>
      <c r="B824" s="107"/>
      <c r="C824" s="107"/>
      <c r="D824" s="107"/>
      <c r="E824" s="107"/>
      <c r="F824" s="107"/>
      <c r="G824" s="525"/>
      <c r="H824" s="107"/>
      <c r="I824" s="107"/>
      <c r="J824" s="420"/>
      <c r="K824" s="420"/>
      <c r="L824" s="420"/>
      <c r="M824" s="421"/>
      <c r="N824" s="107"/>
      <c r="O824" s="107"/>
      <c r="P824" s="107"/>
      <c r="Q824" s="107"/>
      <c r="R824" s="107"/>
      <c r="S824" s="107"/>
      <c r="T824" s="107"/>
    </row>
    <row r="825" spans="1:20" ht="15.75" customHeight="1">
      <c r="A825" s="107"/>
      <c r="B825" s="107"/>
      <c r="C825" s="107"/>
      <c r="D825" s="107"/>
      <c r="E825" s="107"/>
      <c r="F825" s="107"/>
      <c r="G825" s="525"/>
      <c r="H825" s="107"/>
      <c r="I825" s="107"/>
      <c r="J825" s="420"/>
      <c r="K825" s="420"/>
      <c r="L825" s="420"/>
      <c r="M825" s="421"/>
      <c r="N825" s="107"/>
      <c r="O825" s="107"/>
      <c r="P825" s="107"/>
      <c r="Q825" s="107"/>
      <c r="R825" s="107"/>
      <c r="S825" s="107"/>
      <c r="T825" s="107"/>
    </row>
    <row r="826" spans="1:20" ht="15.75" customHeight="1">
      <c r="A826" s="107"/>
      <c r="B826" s="107"/>
      <c r="C826" s="107"/>
      <c r="D826" s="107"/>
      <c r="E826" s="107"/>
      <c r="F826" s="107"/>
      <c r="G826" s="525"/>
      <c r="H826" s="107"/>
      <c r="I826" s="107"/>
      <c r="J826" s="420"/>
      <c r="K826" s="420"/>
      <c r="L826" s="420"/>
      <c r="M826" s="421"/>
      <c r="N826" s="107"/>
      <c r="O826" s="107"/>
      <c r="P826" s="107"/>
      <c r="Q826" s="107"/>
      <c r="R826" s="107"/>
      <c r="S826" s="107"/>
      <c r="T826" s="107"/>
    </row>
    <row r="827" spans="1:20" ht="15.75" customHeight="1">
      <c r="A827" s="107"/>
      <c r="B827" s="107"/>
      <c r="C827" s="107"/>
      <c r="D827" s="107"/>
      <c r="E827" s="107"/>
      <c r="F827" s="107"/>
      <c r="G827" s="525"/>
      <c r="H827" s="107"/>
      <c r="I827" s="107"/>
      <c r="J827" s="420"/>
      <c r="K827" s="420"/>
      <c r="L827" s="420"/>
      <c r="M827" s="421"/>
      <c r="N827" s="107"/>
      <c r="O827" s="107"/>
      <c r="P827" s="107"/>
      <c r="Q827" s="107"/>
      <c r="R827" s="107"/>
      <c r="S827" s="107"/>
      <c r="T827" s="107"/>
    </row>
    <row r="828" spans="1:20" ht="15.75" customHeight="1">
      <c r="A828" s="107"/>
      <c r="B828" s="107"/>
      <c r="C828" s="107"/>
      <c r="D828" s="107"/>
      <c r="E828" s="107"/>
      <c r="F828" s="107"/>
      <c r="G828" s="525"/>
      <c r="H828" s="107"/>
      <c r="I828" s="107"/>
      <c r="J828" s="420"/>
      <c r="K828" s="420"/>
      <c r="L828" s="420"/>
      <c r="M828" s="421"/>
      <c r="N828" s="107"/>
      <c r="O828" s="107"/>
      <c r="P828" s="107"/>
      <c r="Q828" s="107"/>
      <c r="R828" s="107"/>
      <c r="S828" s="107"/>
      <c r="T828" s="107"/>
    </row>
    <row r="829" spans="1:20" ht="15.75" customHeight="1">
      <c r="A829" s="107"/>
      <c r="B829" s="107"/>
      <c r="C829" s="107"/>
      <c r="D829" s="107"/>
      <c r="E829" s="107"/>
      <c r="F829" s="107"/>
      <c r="G829" s="525"/>
      <c r="H829" s="107"/>
      <c r="I829" s="107"/>
      <c r="J829" s="420"/>
      <c r="K829" s="420"/>
      <c r="L829" s="420"/>
      <c r="M829" s="421"/>
      <c r="N829" s="107"/>
      <c r="O829" s="107"/>
      <c r="P829" s="107"/>
      <c r="Q829" s="107"/>
      <c r="R829" s="107"/>
      <c r="S829" s="107"/>
      <c r="T829" s="107"/>
    </row>
    <row r="830" spans="1:20" ht="15.75" customHeight="1">
      <c r="A830" s="107"/>
      <c r="B830" s="107"/>
      <c r="C830" s="107"/>
      <c r="D830" s="107"/>
      <c r="E830" s="107"/>
      <c r="F830" s="107"/>
      <c r="G830" s="525"/>
      <c r="H830" s="107"/>
      <c r="I830" s="107"/>
      <c r="J830" s="420"/>
      <c r="K830" s="420"/>
      <c r="L830" s="420"/>
      <c r="M830" s="421"/>
      <c r="N830" s="107"/>
      <c r="O830" s="107"/>
      <c r="P830" s="107"/>
      <c r="Q830" s="107"/>
      <c r="R830" s="107"/>
      <c r="S830" s="107"/>
      <c r="T830" s="107"/>
    </row>
    <row r="831" spans="1:20" ht="15.75" customHeight="1">
      <c r="A831" s="107"/>
      <c r="B831" s="107"/>
      <c r="C831" s="107"/>
      <c r="D831" s="107"/>
      <c r="E831" s="107"/>
      <c r="F831" s="107"/>
      <c r="G831" s="525"/>
      <c r="H831" s="107"/>
      <c r="I831" s="107"/>
      <c r="J831" s="420"/>
      <c r="K831" s="420"/>
      <c r="L831" s="420"/>
      <c r="M831" s="421"/>
      <c r="N831" s="107"/>
      <c r="O831" s="107"/>
      <c r="P831" s="107"/>
      <c r="Q831" s="107"/>
      <c r="R831" s="107"/>
      <c r="S831" s="107"/>
      <c r="T831" s="107"/>
    </row>
    <row r="832" spans="1:20" ht="15.75" customHeight="1">
      <c r="A832" s="107"/>
      <c r="B832" s="107"/>
      <c r="C832" s="107"/>
      <c r="D832" s="107"/>
      <c r="E832" s="107"/>
      <c r="F832" s="107"/>
      <c r="G832" s="525"/>
      <c r="H832" s="107"/>
      <c r="I832" s="107"/>
      <c r="J832" s="420"/>
      <c r="K832" s="420"/>
      <c r="L832" s="420"/>
      <c r="M832" s="421"/>
      <c r="N832" s="107"/>
      <c r="O832" s="107"/>
      <c r="P832" s="107"/>
      <c r="Q832" s="107"/>
      <c r="R832" s="107"/>
      <c r="S832" s="107"/>
      <c r="T832" s="107"/>
    </row>
    <row r="833" spans="1:20" ht="15.75" customHeight="1">
      <c r="A833" s="107"/>
      <c r="B833" s="107"/>
      <c r="C833" s="107"/>
      <c r="D833" s="107"/>
      <c r="E833" s="107"/>
      <c r="F833" s="107"/>
      <c r="G833" s="525"/>
      <c r="H833" s="107"/>
      <c r="I833" s="107"/>
      <c r="J833" s="420"/>
      <c r="K833" s="420"/>
      <c r="L833" s="420"/>
      <c r="M833" s="421"/>
      <c r="N833" s="107"/>
      <c r="O833" s="107"/>
      <c r="P833" s="107"/>
      <c r="Q833" s="107"/>
      <c r="R833" s="107"/>
      <c r="S833" s="107"/>
      <c r="T833" s="107"/>
    </row>
    <row r="834" spans="1:20" ht="15.75" customHeight="1">
      <c r="A834" s="107"/>
      <c r="B834" s="107"/>
      <c r="C834" s="107"/>
      <c r="D834" s="107"/>
      <c r="E834" s="107"/>
      <c r="F834" s="107"/>
      <c r="G834" s="525"/>
      <c r="H834" s="107"/>
      <c r="I834" s="107"/>
      <c r="J834" s="420"/>
      <c r="K834" s="420"/>
      <c r="L834" s="420"/>
      <c r="M834" s="421"/>
      <c r="N834" s="107"/>
      <c r="O834" s="107"/>
      <c r="P834" s="107"/>
      <c r="Q834" s="107"/>
      <c r="R834" s="107"/>
      <c r="S834" s="107"/>
      <c r="T834" s="107"/>
    </row>
    <row r="835" spans="1:20" ht="15.75" customHeight="1">
      <c r="A835" s="107"/>
      <c r="B835" s="107"/>
      <c r="C835" s="107"/>
      <c r="D835" s="107"/>
      <c r="E835" s="107"/>
      <c r="F835" s="107"/>
      <c r="G835" s="525"/>
      <c r="H835" s="107"/>
      <c r="I835" s="107"/>
      <c r="J835" s="420"/>
      <c r="K835" s="420"/>
      <c r="L835" s="420"/>
      <c r="M835" s="421"/>
      <c r="N835" s="107"/>
      <c r="O835" s="107"/>
      <c r="P835" s="107"/>
      <c r="Q835" s="107"/>
      <c r="R835" s="107"/>
      <c r="S835" s="107"/>
      <c r="T835" s="107"/>
    </row>
    <row r="836" spans="1:20" ht="15.75" customHeight="1">
      <c r="A836" s="107"/>
      <c r="B836" s="107"/>
      <c r="C836" s="107"/>
      <c r="D836" s="107"/>
      <c r="E836" s="107"/>
      <c r="F836" s="107"/>
      <c r="G836" s="525"/>
      <c r="H836" s="107"/>
      <c r="I836" s="107"/>
      <c r="J836" s="420"/>
      <c r="K836" s="420"/>
      <c r="L836" s="420"/>
      <c r="M836" s="421"/>
      <c r="N836" s="107"/>
      <c r="O836" s="107"/>
      <c r="P836" s="107"/>
      <c r="Q836" s="107"/>
      <c r="R836" s="107"/>
      <c r="S836" s="107"/>
      <c r="T836" s="107"/>
    </row>
    <row r="837" spans="1:20" ht="15.75" customHeight="1">
      <c r="A837" s="107"/>
      <c r="B837" s="107"/>
      <c r="C837" s="107"/>
      <c r="D837" s="107"/>
      <c r="E837" s="107"/>
      <c r="F837" s="107"/>
      <c r="G837" s="525"/>
      <c r="H837" s="107"/>
      <c r="I837" s="107"/>
      <c r="J837" s="420"/>
      <c r="K837" s="420"/>
      <c r="L837" s="420"/>
      <c r="M837" s="421"/>
      <c r="N837" s="107"/>
      <c r="O837" s="107"/>
      <c r="P837" s="107"/>
      <c r="Q837" s="107"/>
      <c r="R837" s="107"/>
      <c r="S837" s="107"/>
      <c r="T837" s="107"/>
    </row>
    <row r="838" spans="1:20" ht="15.75" customHeight="1">
      <c r="A838" s="107"/>
      <c r="B838" s="107"/>
      <c r="C838" s="107"/>
      <c r="D838" s="107"/>
      <c r="E838" s="107"/>
      <c r="F838" s="107"/>
      <c r="G838" s="525"/>
      <c r="H838" s="107"/>
      <c r="I838" s="107"/>
      <c r="J838" s="420"/>
      <c r="K838" s="420"/>
      <c r="L838" s="420"/>
      <c r="M838" s="421"/>
      <c r="N838" s="107"/>
      <c r="O838" s="107"/>
      <c r="P838" s="107"/>
      <c r="Q838" s="107"/>
      <c r="R838" s="107"/>
      <c r="S838" s="107"/>
      <c r="T838" s="107"/>
    </row>
    <row r="839" spans="1:20" ht="15.75" customHeight="1">
      <c r="A839" s="107"/>
      <c r="B839" s="107"/>
      <c r="C839" s="107"/>
      <c r="D839" s="107"/>
      <c r="E839" s="107"/>
      <c r="F839" s="107"/>
      <c r="G839" s="525"/>
      <c r="H839" s="107"/>
      <c r="I839" s="107"/>
      <c r="J839" s="420"/>
      <c r="K839" s="420"/>
      <c r="L839" s="420"/>
      <c r="M839" s="421"/>
      <c r="N839" s="107"/>
      <c r="O839" s="107"/>
      <c r="P839" s="107"/>
      <c r="Q839" s="107"/>
      <c r="R839" s="107"/>
      <c r="S839" s="107"/>
      <c r="T839" s="107"/>
    </row>
    <row r="840" spans="1:20" ht="15.75" customHeight="1">
      <c r="A840" s="107"/>
      <c r="B840" s="107"/>
      <c r="C840" s="107"/>
      <c r="D840" s="107"/>
      <c r="E840" s="107"/>
      <c r="F840" s="107"/>
      <c r="G840" s="525"/>
      <c r="H840" s="107"/>
      <c r="I840" s="107"/>
      <c r="J840" s="420"/>
      <c r="K840" s="420"/>
      <c r="L840" s="420"/>
      <c r="M840" s="421"/>
      <c r="N840" s="107"/>
      <c r="O840" s="107"/>
      <c r="P840" s="107"/>
      <c r="Q840" s="107"/>
      <c r="R840" s="107"/>
      <c r="S840" s="107"/>
      <c r="T840" s="107"/>
    </row>
    <row r="841" spans="1:20" ht="15.75" customHeight="1">
      <c r="A841" s="107"/>
      <c r="B841" s="107"/>
      <c r="C841" s="107"/>
      <c r="D841" s="107"/>
      <c r="E841" s="107"/>
      <c r="F841" s="107"/>
      <c r="G841" s="525"/>
      <c r="H841" s="107"/>
      <c r="I841" s="107"/>
      <c r="J841" s="420"/>
      <c r="K841" s="420"/>
      <c r="L841" s="420"/>
      <c r="M841" s="421"/>
      <c r="N841" s="107"/>
      <c r="O841" s="107"/>
      <c r="P841" s="107"/>
      <c r="Q841" s="107"/>
      <c r="R841" s="107"/>
      <c r="S841" s="107"/>
      <c r="T841" s="107"/>
    </row>
    <row r="842" spans="1:20" ht="15.75" customHeight="1">
      <c r="A842" s="107"/>
      <c r="B842" s="107"/>
      <c r="C842" s="107"/>
      <c r="D842" s="107"/>
      <c r="E842" s="107"/>
      <c r="F842" s="107"/>
      <c r="G842" s="525"/>
      <c r="H842" s="107"/>
      <c r="I842" s="107"/>
      <c r="J842" s="420"/>
      <c r="K842" s="420"/>
      <c r="L842" s="420"/>
      <c r="M842" s="421"/>
      <c r="N842" s="107"/>
      <c r="O842" s="107"/>
      <c r="P842" s="107"/>
      <c r="Q842" s="107"/>
      <c r="R842" s="107"/>
      <c r="S842" s="107"/>
      <c r="T842" s="107"/>
    </row>
    <row r="843" spans="1:20" ht="15.75" customHeight="1">
      <c r="A843" s="107"/>
      <c r="B843" s="107"/>
      <c r="C843" s="107"/>
      <c r="D843" s="107"/>
      <c r="E843" s="107"/>
      <c r="F843" s="107"/>
      <c r="G843" s="525"/>
      <c r="H843" s="107"/>
      <c r="I843" s="107"/>
      <c r="J843" s="420"/>
      <c r="K843" s="420"/>
      <c r="L843" s="420"/>
      <c r="M843" s="421"/>
      <c r="N843" s="107"/>
      <c r="O843" s="107"/>
      <c r="P843" s="107"/>
      <c r="Q843" s="107"/>
      <c r="R843" s="107"/>
      <c r="S843" s="107"/>
      <c r="T843" s="107"/>
    </row>
    <row r="844" spans="1:20" ht="15.75" customHeight="1">
      <c r="A844" s="107"/>
      <c r="B844" s="107"/>
      <c r="C844" s="107"/>
      <c r="D844" s="107"/>
      <c r="E844" s="107"/>
      <c r="F844" s="107"/>
      <c r="G844" s="525"/>
      <c r="H844" s="107"/>
      <c r="I844" s="107"/>
      <c r="J844" s="420"/>
      <c r="K844" s="420"/>
      <c r="L844" s="420"/>
      <c r="M844" s="421"/>
      <c r="N844" s="107"/>
      <c r="O844" s="107"/>
      <c r="P844" s="107"/>
      <c r="Q844" s="107"/>
      <c r="R844" s="107"/>
      <c r="S844" s="107"/>
      <c r="T844" s="107"/>
    </row>
    <row r="845" spans="1:20" ht="15.75" customHeight="1">
      <c r="A845" s="107"/>
      <c r="B845" s="107"/>
      <c r="C845" s="107"/>
      <c r="D845" s="107"/>
      <c r="E845" s="107"/>
      <c r="F845" s="107"/>
      <c r="G845" s="525"/>
      <c r="H845" s="107"/>
      <c r="I845" s="107"/>
      <c r="J845" s="420"/>
      <c r="K845" s="420"/>
      <c r="L845" s="420"/>
      <c r="M845" s="421"/>
      <c r="N845" s="107"/>
      <c r="O845" s="107"/>
      <c r="P845" s="107"/>
      <c r="Q845" s="107"/>
      <c r="R845" s="107"/>
      <c r="S845" s="107"/>
      <c r="T845" s="107"/>
    </row>
    <row r="846" spans="1:20" ht="15.75" customHeight="1">
      <c r="A846" s="107"/>
      <c r="B846" s="107"/>
      <c r="C846" s="107"/>
      <c r="D846" s="107"/>
      <c r="E846" s="107"/>
      <c r="F846" s="107"/>
      <c r="G846" s="525"/>
      <c r="H846" s="107"/>
      <c r="I846" s="107"/>
      <c r="J846" s="420"/>
      <c r="K846" s="420"/>
      <c r="L846" s="420"/>
      <c r="M846" s="421"/>
      <c r="N846" s="107"/>
      <c r="O846" s="107"/>
      <c r="P846" s="107"/>
      <c r="Q846" s="107"/>
      <c r="R846" s="107"/>
      <c r="S846" s="107"/>
      <c r="T846" s="107"/>
    </row>
    <row r="847" spans="1:20" ht="15.75" customHeight="1">
      <c r="A847" s="107"/>
      <c r="B847" s="107"/>
      <c r="C847" s="107"/>
      <c r="D847" s="107"/>
      <c r="E847" s="107"/>
      <c r="F847" s="107"/>
      <c r="G847" s="525"/>
      <c r="H847" s="107"/>
      <c r="I847" s="107"/>
      <c r="J847" s="420"/>
      <c r="K847" s="420"/>
      <c r="L847" s="420"/>
      <c r="M847" s="421"/>
      <c r="N847" s="107"/>
      <c r="O847" s="107"/>
      <c r="P847" s="107"/>
      <c r="Q847" s="107"/>
      <c r="R847" s="107"/>
      <c r="S847" s="107"/>
      <c r="T847" s="107"/>
    </row>
    <row r="848" spans="1:20" ht="15.75" customHeight="1">
      <c r="A848" s="107"/>
      <c r="B848" s="107"/>
      <c r="C848" s="107"/>
      <c r="D848" s="107"/>
      <c r="E848" s="107"/>
      <c r="F848" s="107"/>
      <c r="G848" s="525"/>
      <c r="H848" s="107"/>
      <c r="I848" s="107"/>
      <c r="J848" s="420"/>
      <c r="K848" s="420"/>
      <c r="L848" s="420"/>
      <c r="M848" s="421"/>
      <c r="N848" s="107"/>
      <c r="O848" s="107"/>
      <c r="P848" s="107"/>
      <c r="Q848" s="107"/>
      <c r="R848" s="107"/>
      <c r="S848" s="107"/>
      <c r="T848" s="107"/>
    </row>
    <row r="849" spans="1:20" ht="15.75" customHeight="1">
      <c r="A849" s="107"/>
      <c r="B849" s="107"/>
      <c r="C849" s="107"/>
      <c r="D849" s="107"/>
      <c r="E849" s="107"/>
      <c r="F849" s="107"/>
      <c r="G849" s="525"/>
      <c r="H849" s="107"/>
      <c r="I849" s="107"/>
      <c r="J849" s="420"/>
      <c r="K849" s="420"/>
      <c r="L849" s="420"/>
      <c r="M849" s="421"/>
      <c r="N849" s="107"/>
      <c r="O849" s="107"/>
      <c r="P849" s="107"/>
      <c r="Q849" s="107"/>
      <c r="R849" s="107"/>
      <c r="S849" s="107"/>
      <c r="T849" s="107"/>
    </row>
    <row r="850" spans="1:20" ht="15.75" customHeight="1">
      <c r="A850" s="107"/>
      <c r="B850" s="107"/>
      <c r="C850" s="107"/>
      <c r="D850" s="107"/>
      <c r="E850" s="107"/>
      <c r="F850" s="107"/>
      <c r="G850" s="525"/>
      <c r="H850" s="107"/>
      <c r="I850" s="107"/>
      <c r="J850" s="420"/>
      <c r="K850" s="420"/>
      <c r="L850" s="420"/>
      <c r="M850" s="421"/>
      <c r="N850" s="107"/>
      <c r="O850" s="107"/>
      <c r="P850" s="107"/>
      <c r="Q850" s="107"/>
      <c r="R850" s="107"/>
      <c r="S850" s="107"/>
      <c r="T850" s="107"/>
    </row>
    <row r="851" spans="1:20" ht="15.75" customHeight="1">
      <c r="A851" s="107"/>
      <c r="B851" s="107"/>
      <c r="C851" s="107"/>
      <c r="D851" s="107"/>
      <c r="E851" s="107"/>
      <c r="F851" s="107"/>
      <c r="G851" s="525"/>
      <c r="H851" s="107"/>
      <c r="I851" s="107"/>
      <c r="J851" s="420"/>
      <c r="K851" s="420"/>
      <c r="L851" s="420"/>
      <c r="M851" s="421"/>
      <c r="N851" s="107"/>
      <c r="O851" s="107"/>
      <c r="P851" s="107"/>
      <c r="Q851" s="107"/>
      <c r="R851" s="107"/>
      <c r="S851" s="107"/>
      <c r="T851" s="107"/>
    </row>
    <row r="852" spans="1:20" ht="15.75" customHeight="1">
      <c r="A852" s="107"/>
      <c r="B852" s="107"/>
      <c r="C852" s="107"/>
      <c r="D852" s="107"/>
      <c r="E852" s="107"/>
      <c r="F852" s="107"/>
      <c r="G852" s="525"/>
      <c r="H852" s="107"/>
      <c r="I852" s="107"/>
      <c r="J852" s="420"/>
      <c r="K852" s="420"/>
      <c r="L852" s="420"/>
      <c r="M852" s="421"/>
      <c r="N852" s="107"/>
      <c r="O852" s="107"/>
      <c r="P852" s="107"/>
      <c r="Q852" s="107"/>
      <c r="R852" s="107"/>
      <c r="S852" s="107"/>
      <c r="T852" s="107"/>
    </row>
    <row r="853" spans="1:20" ht="15.75" customHeight="1">
      <c r="A853" s="107"/>
      <c r="B853" s="107"/>
      <c r="C853" s="107"/>
      <c r="D853" s="107"/>
      <c r="E853" s="107"/>
      <c r="F853" s="107"/>
      <c r="G853" s="525"/>
      <c r="H853" s="107"/>
      <c r="I853" s="107"/>
      <c r="J853" s="420"/>
      <c r="K853" s="420"/>
      <c r="L853" s="420"/>
      <c r="M853" s="421"/>
      <c r="N853" s="107"/>
      <c r="O853" s="107"/>
      <c r="P853" s="107"/>
      <c r="Q853" s="107"/>
      <c r="R853" s="107"/>
      <c r="S853" s="107"/>
      <c r="T853" s="107"/>
    </row>
    <row r="854" spans="1:20" ht="15.75" customHeight="1">
      <c r="A854" s="107"/>
      <c r="B854" s="107"/>
      <c r="C854" s="107"/>
      <c r="D854" s="107"/>
      <c r="E854" s="107"/>
      <c r="F854" s="107"/>
      <c r="G854" s="525"/>
      <c r="H854" s="107"/>
      <c r="I854" s="107"/>
      <c r="J854" s="420"/>
      <c r="K854" s="420"/>
      <c r="L854" s="420"/>
      <c r="M854" s="421"/>
      <c r="N854" s="107"/>
      <c r="O854" s="107"/>
      <c r="P854" s="107"/>
      <c r="Q854" s="107"/>
      <c r="R854" s="107"/>
      <c r="S854" s="107"/>
      <c r="T854" s="107"/>
    </row>
    <row r="855" spans="1:20" ht="15.75" customHeight="1">
      <c r="A855" s="107"/>
      <c r="B855" s="107"/>
      <c r="C855" s="107"/>
      <c r="D855" s="107"/>
      <c r="E855" s="107"/>
      <c r="F855" s="107"/>
      <c r="G855" s="525"/>
      <c r="H855" s="107"/>
      <c r="I855" s="107"/>
      <c r="J855" s="420"/>
      <c r="K855" s="420"/>
      <c r="L855" s="420"/>
      <c r="M855" s="421"/>
      <c r="N855" s="107"/>
      <c r="O855" s="107"/>
      <c r="P855" s="107"/>
      <c r="Q855" s="107"/>
      <c r="R855" s="107"/>
      <c r="S855" s="107"/>
      <c r="T855" s="107"/>
    </row>
    <row r="856" spans="1:20" ht="15.75" customHeight="1">
      <c r="A856" s="107"/>
      <c r="B856" s="107"/>
      <c r="C856" s="107"/>
      <c r="D856" s="107"/>
      <c r="E856" s="107"/>
      <c r="F856" s="107"/>
      <c r="G856" s="525"/>
      <c r="H856" s="107"/>
      <c r="I856" s="107"/>
      <c r="J856" s="420"/>
      <c r="K856" s="420"/>
      <c r="L856" s="420"/>
      <c r="M856" s="421"/>
      <c r="N856" s="107"/>
      <c r="O856" s="107"/>
      <c r="P856" s="107"/>
      <c r="Q856" s="107"/>
      <c r="R856" s="107"/>
      <c r="S856" s="107"/>
      <c r="T856" s="107"/>
    </row>
    <row r="857" spans="1:20" ht="15.75" customHeight="1">
      <c r="A857" s="107"/>
      <c r="B857" s="107"/>
      <c r="C857" s="107"/>
      <c r="D857" s="107"/>
      <c r="E857" s="107"/>
      <c r="F857" s="107"/>
      <c r="G857" s="525"/>
      <c r="H857" s="107"/>
      <c r="I857" s="107"/>
      <c r="J857" s="420"/>
      <c r="K857" s="420"/>
      <c r="L857" s="420"/>
      <c r="M857" s="421"/>
      <c r="N857" s="107"/>
      <c r="O857" s="107"/>
      <c r="P857" s="107"/>
      <c r="Q857" s="107"/>
      <c r="R857" s="107"/>
      <c r="S857" s="107"/>
      <c r="T857" s="107"/>
    </row>
    <row r="858" spans="1:20" ht="15.75" customHeight="1">
      <c r="A858" s="107"/>
      <c r="B858" s="107"/>
      <c r="C858" s="107"/>
      <c r="D858" s="107"/>
      <c r="E858" s="107"/>
      <c r="F858" s="107"/>
      <c r="G858" s="525"/>
      <c r="H858" s="107"/>
      <c r="I858" s="107"/>
      <c r="J858" s="420"/>
      <c r="K858" s="420"/>
      <c r="L858" s="420"/>
      <c r="M858" s="421"/>
      <c r="N858" s="107"/>
      <c r="O858" s="107"/>
      <c r="P858" s="107"/>
      <c r="Q858" s="107"/>
      <c r="R858" s="107"/>
      <c r="S858" s="107"/>
      <c r="T858" s="107"/>
    </row>
    <row r="859" spans="1:20" ht="15.75" customHeight="1">
      <c r="A859" s="107"/>
      <c r="B859" s="107"/>
      <c r="C859" s="107"/>
      <c r="D859" s="107"/>
      <c r="E859" s="107"/>
      <c r="F859" s="107"/>
      <c r="G859" s="525"/>
      <c r="H859" s="107"/>
      <c r="I859" s="107"/>
      <c r="J859" s="420"/>
      <c r="K859" s="420"/>
      <c r="L859" s="420"/>
      <c r="M859" s="421"/>
      <c r="N859" s="107"/>
      <c r="O859" s="107"/>
      <c r="P859" s="107"/>
      <c r="Q859" s="107"/>
      <c r="R859" s="107"/>
      <c r="S859" s="107"/>
      <c r="T859" s="107"/>
    </row>
    <row r="860" spans="1:20" ht="15.75" customHeight="1">
      <c r="A860" s="107"/>
      <c r="B860" s="107"/>
      <c r="C860" s="107"/>
      <c r="D860" s="107"/>
      <c r="E860" s="107"/>
      <c r="F860" s="107"/>
      <c r="G860" s="525"/>
      <c r="H860" s="107"/>
      <c r="I860" s="107"/>
      <c r="J860" s="420"/>
      <c r="K860" s="420"/>
      <c r="L860" s="420"/>
      <c r="M860" s="421"/>
      <c r="N860" s="107"/>
      <c r="O860" s="107"/>
      <c r="P860" s="107"/>
      <c r="Q860" s="107"/>
      <c r="R860" s="107"/>
      <c r="S860" s="107"/>
      <c r="T860" s="107"/>
    </row>
    <row r="861" spans="1:20" ht="15.75" customHeight="1">
      <c r="A861" s="107"/>
      <c r="B861" s="107"/>
      <c r="C861" s="107"/>
      <c r="D861" s="107"/>
      <c r="E861" s="107"/>
      <c r="F861" s="107"/>
      <c r="G861" s="525"/>
      <c r="H861" s="107"/>
      <c r="I861" s="107"/>
      <c r="J861" s="420"/>
      <c r="K861" s="420"/>
      <c r="L861" s="420"/>
      <c r="M861" s="421"/>
      <c r="N861" s="107"/>
      <c r="O861" s="107"/>
      <c r="P861" s="107"/>
      <c r="Q861" s="107"/>
      <c r="R861" s="107"/>
      <c r="S861" s="107"/>
      <c r="T861" s="107"/>
    </row>
    <row r="862" spans="1:20" ht="15.75" customHeight="1">
      <c r="A862" s="107"/>
      <c r="B862" s="107"/>
      <c r="C862" s="107"/>
      <c r="D862" s="107"/>
      <c r="E862" s="107"/>
      <c r="F862" s="107"/>
      <c r="G862" s="525"/>
      <c r="H862" s="107"/>
      <c r="I862" s="107"/>
      <c r="J862" s="420"/>
      <c r="K862" s="420"/>
      <c r="L862" s="420"/>
      <c r="M862" s="421"/>
      <c r="N862" s="107"/>
      <c r="O862" s="107"/>
      <c r="P862" s="107"/>
      <c r="Q862" s="107"/>
      <c r="R862" s="107"/>
      <c r="S862" s="107"/>
      <c r="T862" s="107"/>
    </row>
    <row r="863" spans="1:20" ht="15.75" customHeight="1">
      <c r="A863" s="107"/>
      <c r="B863" s="107"/>
      <c r="C863" s="107"/>
      <c r="D863" s="107"/>
      <c r="E863" s="107"/>
      <c r="F863" s="107"/>
      <c r="G863" s="525"/>
      <c r="H863" s="107"/>
      <c r="I863" s="107"/>
      <c r="J863" s="420"/>
      <c r="K863" s="420"/>
      <c r="L863" s="420"/>
      <c r="M863" s="421"/>
      <c r="N863" s="107"/>
      <c r="O863" s="107"/>
      <c r="P863" s="107"/>
      <c r="Q863" s="107"/>
      <c r="R863" s="107"/>
      <c r="S863" s="107"/>
      <c r="T863" s="107"/>
    </row>
    <row r="864" spans="1:20" ht="15.75" customHeight="1">
      <c r="A864" s="107"/>
      <c r="B864" s="107"/>
      <c r="C864" s="107"/>
      <c r="D864" s="107"/>
      <c r="E864" s="107"/>
      <c r="F864" s="107"/>
      <c r="G864" s="525"/>
      <c r="H864" s="107"/>
      <c r="I864" s="107"/>
      <c r="J864" s="420"/>
      <c r="K864" s="420"/>
      <c r="L864" s="420"/>
      <c r="M864" s="421"/>
      <c r="N864" s="107"/>
      <c r="O864" s="107"/>
      <c r="P864" s="107"/>
      <c r="Q864" s="107"/>
      <c r="R864" s="107"/>
      <c r="S864" s="107"/>
      <c r="T864" s="107"/>
    </row>
    <row r="865" spans="1:20" ht="15.75" customHeight="1">
      <c r="A865" s="107"/>
      <c r="B865" s="107"/>
      <c r="C865" s="107"/>
      <c r="D865" s="107"/>
      <c r="E865" s="107"/>
      <c r="F865" s="107"/>
      <c r="G865" s="525"/>
      <c r="H865" s="107"/>
      <c r="I865" s="107"/>
      <c r="J865" s="420"/>
      <c r="K865" s="420"/>
      <c r="L865" s="420"/>
      <c r="M865" s="421"/>
      <c r="N865" s="107"/>
      <c r="O865" s="107"/>
      <c r="P865" s="107"/>
      <c r="Q865" s="107"/>
      <c r="R865" s="107"/>
      <c r="S865" s="107"/>
      <c r="T865" s="107"/>
    </row>
    <row r="866" spans="1:20" ht="15.75" customHeight="1">
      <c r="A866" s="107"/>
      <c r="B866" s="107"/>
      <c r="C866" s="107"/>
      <c r="D866" s="107"/>
      <c r="E866" s="107"/>
      <c r="F866" s="107"/>
      <c r="G866" s="525"/>
      <c r="H866" s="107"/>
      <c r="I866" s="107"/>
      <c r="J866" s="420"/>
      <c r="K866" s="420"/>
      <c r="L866" s="420"/>
      <c r="M866" s="421"/>
      <c r="N866" s="107"/>
      <c r="O866" s="107"/>
      <c r="P866" s="107"/>
      <c r="Q866" s="107"/>
      <c r="R866" s="107"/>
      <c r="S866" s="107"/>
      <c r="T866" s="107"/>
    </row>
    <row r="867" spans="1:20" ht="15.75" customHeight="1">
      <c r="A867" s="107"/>
      <c r="B867" s="107"/>
      <c r="C867" s="107"/>
      <c r="D867" s="107"/>
      <c r="E867" s="107"/>
      <c r="F867" s="107"/>
      <c r="G867" s="525"/>
      <c r="H867" s="107"/>
      <c r="I867" s="107"/>
      <c r="J867" s="420"/>
      <c r="K867" s="420"/>
      <c r="L867" s="420"/>
      <c r="M867" s="421"/>
      <c r="N867" s="107"/>
      <c r="O867" s="107"/>
      <c r="P867" s="107"/>
      <c r="Q867" s="107"/>
      <c r="R867" s="107"/>
      <c r="S867" s="107"/>
      <c r="T867" s="107"/>
    </row>
    <row r="868" spans="1:20" ht="15.75" customHeight="1">
      <c r="A868" s="107"/>
      <c r="B868" s="107"/>
      <c r="C868" s="107"/>
      <c r="D868" s="107"/>
      <c r="E868" s="107"/>
      <c r="F868" s="107"/>
      <c r="G868" s="525"/>
      <c r="H868" s="107"/>
      <c r="I868" s="107"/>
      <c r="J868" s="420"/>
      <c r="K868" s="420"/>
      <c r="L868" s="420"/>
      <c r="M868" s="421"/>
      <c r="N868" s="107"/>
      <c r="O868" s="107"/>
      <c r="P868" s="107"/>
      <c r="Q868" s="107"/>
      <c r="R868" s="107"/>
      <c r="S868" s="107"/>
      <c r="T868" s="107"/>
    </row>
    <row r="869" spans="1:20" ht="15.75" customHeight="1">
      <c r="A869" s="107"/>
      <c r="B869" s="107"/>
      <c r="C869" s="107"/>
      <c r="D869" s="107"/>
      <c r="E869" s="107"/>
      <c r="F869" s="107"/>
      <c r="G869" s="525"/>
      <c r="H869" s="107"/>
      <c r="I869" s="107"/>
      <c r="J869" s="420"/>
      <c r="K869" s="420"/>
      <c r="L869" s="420"/>
      <c r="M869" s="421"/>
      <c r="N869" s="107"/>
      <c r="O869" s="107"/>
      <c r="P869" s="107"/>
      <c r="Q869" s="107"/>
      <c r="R869" s="107"/>
      <c r="S869" s="107"/>
      <c r="T869" s="107"/>
    </row>
    <row r="870" spans="1:20" ht="15.75" customHeight="1">
      <c r="A870" s="107"/>
      <c r="B870" s="107"/>
      <c r="C870" s="107"/>
      <c r="D870" s="107"/>
      <c r="E870" s="107"/>
      <c r="F870" s="107"/>
      <c r="G870" s="525"/>
      <c r="H870" s="107"/>
      <c r="I870" s="107"/>
      <c r="J870" s="420"/>
      <c r="K870" s="420"/>
      <c r="L870" s="420"/>
      <c r="M870" s="421"/>
      <c r="N870" s="107"/>
      <c r="O870" s="107"/>
      <c r="P870" s="107"/>
      <c r="Q870" s="107"/>
      <c r="R870" s="107"/>
      <c r="S870" s="107"/>
      <c r="T870" s="107"/>
    </row>
    <row r="871" spans="1:20" ht="15.75" customHeight="1">
      <c r="A871" s="107"/>
      <c r="B871" s="107"/>
      <c r="C871" s="107"/>
      <c r="D871" s="107"/>
      <c r="E871" s="107"/>
      <c r="F871" s="107"/>
      <c r="G871" s="525"/>
      <c r="H871" s="107"/>
      <c r="I871" s="107"/>
      <c r="J871" s="420"/>
      <c r="K871" s="420"/>
      <c r="L871" s="420"/>
      <c r="M871" s="421"/>
      <c r="N871" s="107"/>
      <c r="O871" s="107"/>
      <c r="P871" s="107"/>
      <c r="Q871" s="107"/>
      <c r="R871" s="107"/>
      <c r="S871" s="107"/>
      <c r="T871" s="107"/>
    </row>
    <row r="872" spans="1:20" ht="15.75" customHeight="1">
      <c r="A872" s="107"/>
      <c r="B872" s="107"/>
      <c r="C872" s="107"/>
      <c r="D872" s="107"/>
      <c r="E872" s="107"/>
      <c r="F872" s="107"/>
      <c r="G872" s="525"/>
      <c r="H872" s="107"/>
      <c r="I872" s="107"/>
      <c r="J872" s="420"/>
      <c r="K872" s="420"/>
      <c r="L872" s="420"/>
      <c r="M872" s="421"/>
      <c r="N872" s="107"/>
      <c r="O872" s="107"/>
      <c r="P872" s="107"/>
      <c r="Q872" s="107"/>
      <c r="R872" s="107"/>
      <c r="S872" s="107"/>
      <c r="T872" s="107"/>
    </row>
    <row r="873" spans="1:20" ht="15.75" customHeight="1">
      <c r="A873" s="107"/>
      <c r="B873" s="107"/>
      <c r="C873" s="107"/>
      <c r="D873" s="107"/>
      <c r="E873" s="107"/>
      <c r="F873" s="107"/>
      <c r="G873" s="525"/>
      <c r="H873" s="107"/>
      <c r="I873" s="107"/>
      <c r="J873" s="420"/>
      <c r="K873" s="420"/>
      <c r="L873" s="420"/>
      <c r="M873" s="421"/>
      <c r="N873" s="107"/>
      <c r="O873" s="107"/>
      <c r="P873" s="107"/>
      <c r="Q873" s="107"/>
      <c r="R873" s="107"/>
      <c r="S873" s="107"/>
      <c r="T873" s="107"/>
    </row>
    <row r="874" spans="1:20" ht="15.75" customHeight="1">
      <c r="A874" s="107"/>
      <c r="B874" s="107"/>
      <c r="C874" s="107"/>
      <c r="D874" s="107"/>
      <c r="E874" s="107"/>
      <c r="F874" s="107"/>
      <c r="G874" s="525"/>
      <c r="H874" s="107"/>
      <c r="I874" s="107"/>
      <c r="J874" s="420"/>
      <c r="K874" s="420"/>
      <c r="L874" s="420"/>
      <c r="M874" s="421"/>
      <c r="N874" s="107"/>
      <c r="O874" s="107"/>
      <c r="P874" s="107"/>
      <c r="Q874" s="107"/>
      <c r="R874" s="107"/>
      <c r="S874" s="107"/>
      <c r="T874" s="107"/>
    </row>
    <row r="875" spans="1:20" ht="15.75" customHeight="1">
      <c r="A875" s="107"/>
      <c r="B875" s="107"/>
      <c r="C875" s="107"/>
      <c r="D875" s="107"/>
      <c r="E875" s="107"/>
      <c r="F875" s="107"/>
      <c r="G875" s="525"/>
      <c r="H875" s="107"/>
      <c r="I875" s="107"/>
      <c r="J875" s="420"/>
      <c r="K875" s="420"/>
      <c r="L875" s="420"/>
      <c r="M875" s="421"/>
      <c r="N875" s="107"/>
      <c r="O875" s="107"/>
      <c r="P875" s="107"/>
      <c r="Q875" s="107"/>
      <c r="R875" s="107"/>
      <c r="S875" s="107"/>
      <c r="T875" s="107"/>
    </row>
    <row r="876" spans="1:20" ht="15.75" customHeight="1">
      <c r="A876" s="107"/>
      <c r="B876" s="107"/>
      <c r="C876" s="107"/>
      <c r="D876" s="107"/>
      <c r="E876" s="107"/>
      <c r="F876" s="107"/>
      <c r="G876" s="525"/>
      <c r="H876" s="107"/>
      <c r="I876" s="107"/>
      <c r="J876" s="420"/>
      <c r="K876" s="420"/>
      <c r="L876" s="420"/>
      <c r="M876" s="421"/>
      <c r="N876" s="107"/>
      <c r="O876" s="107"/>
      <c r="P876" s="107"/>
      <c r="Q876" s="107"/>
      <c r="R876" s="107"/>
      <c r="S876" s="107"/>
      <c r="T876" s="107"/>
    </row>
    <row r="877" spans="1:20" ht="15.75" customHeight="1">
      <c r="A877" s="107"/>
      <c r="B877" s="107"/>
      <c r="C877" s="107"/>
      <c r="D877" s="107"/>
      <c r="E877" s="107"/>
      <c r="F877" s="107"/>
      <c r="G877" s="525"/>
      <c r="H877" s="107"/>
      <c r="I877" s="107"/>
      <c r="J877" s="420"/>
      <c r="K877" s="420"/>
      <c r="L877" s="420"/>
      <c r="M877" s="421"/>
      <c r="N877" s="107"/>
      <c r="O877" s="107"/>
      <c r="P877" s="107"/>
      <c r="Q877" s="107"/>
      <c r="R877" s="107"/>
      <c r="S877" s="107"/>
      <c r="T877" s="107"/>
    </row>
    <row r="878" spans="1:20" ht="15.75" customHeight="1">
      <c r="A878" s="107"/>
      <c r="B878" s="107"/>
      <c r="C878" s="107"/>
      <c r="D878" s="107"/>
      <c r="E878" s="107"/>
      <c r="F878" s="107"/>
      <c r="G878" s="525"/>
      <c r="H878" s="107"/>
      <c r="I878" s="107"/>
      <c r="J878" s="420"/>
      <c r="K878" s="420"/>
      <c r="L878" s="420"/>
      <c r="M878" s="421"/>
      <c r="N878" s="107"/>
      <c r="O878" s="107"/>
      <c r="P878" s="107"/>
      <c r="Q878" s="107"/>
      <c r="R878" s="107"/>
      <c r="S878" s="107"/>
      <c r="T878" s="107"/>
    </row>
    <row r="879" spans="1:20" ht="15.75" customHeight="1">
      <c r="A879" s="107"/>
      <c r="B879" s="107"/>
      <c r="C879" s="107"/>
      <c r="D879" s="107"/>
      <c r="E879" s="107"/>
      <c r="F879" s="107"/>
      <c r="G879" s="525"/>
      <c r="H879" s="107"/>
      <c r="I879" s="107"/>
      <c r="J879" s="420"/>
      <c r="K879" s="420"/>
      <c r="L879" s="420"/>
      <c r="M879" s="421"/>
      <c r="N879" s="107"/>
      <c r="O879" s="107"/>
      <c r="P879" s="107"/>
      <c r="Q879" s="107"/>
      <c r="R879" s="107"/>
      <c r="S879" s="107"/>
      <c r="T879" s="107"/>
    </row>
    <row r="880" spans="1:20" ht="15.75" customHeight="1">
      <c r="A880" s="107"/>
      <c r="B880" s="107"/>
      <c r="C880" s="107"/>
      <c r="D880" s="107"/>
      <c r="E880" s="107"/>
      <c r="F880" s="107"/>
      <c r="G880" s="525"/>
      <c r="H880" s="107"/>
      <c r="I880" s="107"/>
      <c r="J880" s="420"/>
      <c r="K880" s="420"/>
      <c r="L880" s="420"/>
      <c r="M880" s="421"/>
      <c r="N880" s="107"/>
      <c r="O880" s="107"/>
      <c r="P880" s="107"/>
      <c r="Q880" s="107"/>
      <c r="R880" s="107"/>
      <c r="S880" s="107"/>
      <c r="T880" s="107"/>
    </row>
    <row r="881" spans="1:20" ht="15.75" customHeight="1">
      <c r="A881" s="107"/>
      <c r="B881" s="107"/>
      <c r="C881" s="107"/>
      <c r="D881" s="107"/>
      <c r="E881" s="107"/>
      <c r="F881" s="107"/>
      <c r="G881" s="525"/>
      <c r="H881" s="107"/>
      <c r="I881" s="107"/>
      <c r="J881" s="420"/>
      <c r="K881" s="420"/>
      <c r="L881" s="420"/>
      <c r="M881" s="421"/>
      <c r="N881" s="107"/>
      <c r="O881" s="107"/>
      <c r="P881" s="107"/>
      <c r="Q881" s="107"/>
      <c r="R881" s="107"/>
      <c r="S881" s="107"/>
      <c r="T881" s="107"/>
    </row>
    <row r="882" spans="1:20" ht="15.75" customHeight="1">
      <c r="A882" s="107"/>
      <c r="B882" s="107"/>
      <c r="C882" s="107"/>
      <c r="D882" s="107"/>
      <c r="E882" s="107"/>
      <c r="F882" s="107"/>
      <c r="G882" s="525"/>
      <c r="H882" s="107"/>
      <c r="I882" s="107"/>
      <c r="J882" s="420"/>
      <c r="K882" s="420"/>
      <c r="L882" s="420"/>
      <c r="M882" s="421"/>
      <c r="N882" s="107"/>
      <c r="O882" s="107"/>
      <c r="P882" s="107"/>
      <c r="Q882" s="107"/>
      <c r="R882" s="107"/>
      <c r="S882" s="107"/>
      <c r="T882" s="107"/>
    </row>
    <row r="883" spans="1:20" ht="15.75" customHeight="1">
      <c r="A883" s="107"/>
      <c r="B883" s="107"/>
      <c r="C883" s="107"/>
      <c r="D883" s="107"/>
      <c r="E883" s="107"/>
      <c r="F883" s="107"/>
      <c r="G883" s="525"/>
      <c r="H883" s="107"/>
      <c r="I883" s="107"/>
      <c r="J883" s="420"/>
      <c r="K883" s="420"/>
      <c r="L883" s="420"/>
      <c r="M883" s="421"/>
      <c r="N883" s="107"/>
      <c r="O883" s="107"/>
      <c r="P883" s="107"/>
      <c r="Q883" s="107"/>
      <c r="R883" s="107"/>
      <c r="S883" s="107"/>
      <c r="T883" s="107"/>
    </row>
    <row r="884" spans="1:20" ht="15.75" customHeight="1">
      <c r="A884" s="107"/>
      <c r="B884" s="107"/>
      <c r="C884" s="107"/>
      <c r="D884" s="107"/>
      <c r="E884" s="107"/>
      <c r="F884" s="107"/>
      <c r="G884" s="525"/>
      <c r="H884" s="107"/>
      <c r="I884" s="107"/>
      <c r="J884" s="420"/>
      <c r="K884" s="420"/>
      <c r="L884" s="420"/>
      <c r="M884" s="421"/>
      <c r="N884" s="107"/>
      <c r="O884" s="107"/>
      <c r="P884" s="107"/>
      <c r="Q884" s="107"/>
      <c r="R884" s="107"/>
      <c r="S884" s="107"/>
      <c r="T884" s="107"/>
    </row>
    <row r="885" spans="1:20" ht="15.75" customHeight="1">
      <c r="A885" s="107"/>
      <c r="B885" s="107"/>
      <c r="C885" s="107"/>
      <c r="D885" s="107"/>
      <c r="E885" s="107"/>
      <c r="F885" s="107"/>
      <c r="G885" s="525"/>
      <c r="H885" s="107"/>
      <c r="I885" s="107"/>
      <c r="J885" s="420"/>
      <c r="K885" s="420"/>
      <c r="L885" s="420"/>
      <c r="M885" s="421"/>
      <c r="N885" s="107"/>
      <c r="O885" s="107"/>
      <c r="P885" s="107"/>
      <c r="Q885" s="107"/>
      <c r="R885" s="107"/>
      <c r="S885" s="107"/>
      <c r="T885" s="107"/>
    </row>
    <row r="886" spans="1:20" ht="15.75" customHeight="1">
      <c r="A886" s="107"/>
      <c r="B886" s="107"/>
      <c r="C886" s="107"/>
      <c r="D886" s="107"/>
      <c r="E886" s="107"/>
      <c r="F886" s="107"/>
      <c r="G886" s="525"/>
      <c r="H886" s="107"/>
      <c r="I886" s="107"/>
      <c r="J886" s="420"/>
      <c r="K886" s="420"/>
      <c r="L886" s="420"/>
      <c r="M886" s="421"/>
      <c r="N886" s="107"/>
      <c r="O886" s="107"/>
      <c r="P886" s="107"/>
      <c r="Q886" s="107"/>
      <c r="R886" s="107"/>
      <c r="S886" s="107"/>
      <c r="T886" s="107"/>
    </row>
    <row r="887" spans="1:20" ht="15.75" customHeight="1">
      <c r="A887" s="107"/>
      <c r="B887" s="107"/>
      <c r="C887" s="107"/>
      <c r="D887" s="107"/>
      <c r="E887" s="107"/>
      <c r="F887" s="107"/>
      <c r="G887" s="525"/>
      <c r="H887" s="107"/>
      <c r="I887" s="107"/>
      <c r="J887" s="420"/>
      <c r="K887" s="420"/>
      <c r="L887" s="420"/>
      <c r="M887" s="421"/>
      <c r="N887" s="107"/>
      <c r="O887" s="107"/>
      <c r="P887" s="107"/>
      <c r="Q887" s="107"/>
      <c r="R887" s="107"/>
      <c r="S887" s="107"/>
      <c r="T887" s="107"/>
    </row>
    <row r="888" spans="1:20" ht="15.75" customHeight="1">
      <c r="A888" s="107"/>
      <c r="B888" s="107"/>
      <c r="C888" s="107"/>
      <c r="D888" s="107"/>
      <c r="E888" s="107"/>
      <c r="F888" s="107"/>
      <c r="G888" s="525"/>
      <c r="H888" s="107"/>
      <c r="I888" s="107"/>
      <c r="J888" s="420"/>
      <c r="K888" s="420"/>
      <c r="L888" s="420"/>
      <c r="M888" s="421"/>
      <c r="N888" s="107"/>
      <c r="O888" s="107"/>
      <c r="P888" s="107"/>
      <c r="Q888" s="107"/>
      <c r="R888" s="107"/>
      <c r="S888" s="107"/>
      <c r="T888" s="107"/>
    </row>
    <row r="889" spans="1:20" ht="15.75" customHeight="1">
      <c r="A889" s="107"/>
      <c r="B889" s="107"/>
      <c r="C889" s="107"/>
      <c r="D889" s="107"/>
      <c r="E889" s="107"/>
      <c r="F889" s="107"/>
      <c r="G889" s="525"/>
      <c r="H889" s="107"/>
      <c r="I889" s="107"/>
      <c r="J889" s="420"/>
      <c r="K889" s="420"/>
      <c r="L889" s="420"/>
      <c r="M889" s="421"/>
      <c r="N889" s="107"/>
      <c r="O889" s="107"/>
      <c r="P889" s="107"/>
      <c r="Q889" s="107"/>
      <c r="R889" s="107"/>
      <c r="S889" s="107"/>
      <c r="T889" s="107"/>
    </row>
    <row r="890" spans="1:20" ht="15.75" customHeight="1">
      <c r="A890" s="107"/>
      <c r="B890" s="107"/>
      <c r="C890" s="107"/>
      <c r="D890" s="107"/>
      <c r="E890" s="107"/>
      <c r="F890" s="107"/>
      <c r="G890" s="525"/>
      <c r="H890" s="107"/>
      <c r="I890" s="107"/>
      <c r="J890" s="420"/>
      <c r="K890" s="420"/>
      <c r="L890" s="420"/>
      <c r="M890" s="421"/>
      <c r="N890" s="107"/>
      <c r="O890" s="107"/>
      <c r="P890" s="107"/>
      <c r="Q890" s="107"/>
      <c r="R890" s="107"/>
      <c r="S890" s="107"/>
      <c r="T890" s="107"/>
    </row>
    <row r="891" spans="1:20" ht="15.75" customHeight="1">
      <c r="A891" s="107"/>
      <c r="B891" s="107"/>
      <c r="C891" s="107"/>
      <c r="D891" s="107"/>
      <c r="E891" s="107"/>
      <c r="F891" s="107"/>
      <c r="G891" s="525"/>
      <c r="H891" s="107"/>
      <c r="I891" s="107"/>
      <c r="J891" s="420"/>
      <c r="K891" s="420"/>
      <c r="L891" s="420"/>
      <c r="M891" s="421"/>
      <c r="N891" s="107"/>
      <c r="O891" s="107"/>
      <c r="P891" s="107"/>
      <c r="Q891" s="107"/>
      <c r="R891" s="107"/>
      <c r="S891" s="107"/>
      <c r="T891" s="107"/>
    </row>
    <row r="892" spans="1:20" ht="15.75" customHeight="1">
      <c r="A892" s="107"/>
      <c r="B892" s="107"/>
      <c r="C892" s="107"/>
      <c r="D892" s="107"/>
      <c r="E892" s="107"/>
      <c r="F892" s="107"/>
      <c r="G892" s="525"/>
      <c r="H892" s="107"/>
      <c r="I892" s="107"/>
      <c r="J892" s="420"/>
      <c r="K892" s="420"/>
      <c r="L892" s="420"/>
      <c r="M892" s="421"/>
      <c r="N892" s="107"/>
      <c r="O892" s="107"/>
      <c r="P892" s="107"/>
      <c r="Q892" s="107"/>
      <c r="R892" s="107"/>
      <c r="S892" s="107"/>
      <c r="T892" s="107"/>
    </row>
    <row r="893" spans="1:20" ht="15.75" customHeight="1">
      <c r="A893" s="107"/>
      <c r="B893" s="107"/>
      <c r="C893" s="107"/>
      <c r="D893" s="107"/>
      <c r="E893" s="107"/>
      <c r="F893" s="107"/>
      <c r="G893" s="525"/>
      <c r="H893" s="107"/>
      <c r="I893" s="107"/>
      <c r="J893" s="420"/>
      <c r="K893" s="420"/>
      <c r="L893" s="420"/>
      <c r="M893" s="421"/>
      <c r="N893" s="107"/>
      <c r="O893" s="107"/>
      <c r="P893" s="107"/>
      <c r="Q893" s="107"/>
      <c r="R893" s="107"/>
      <c r="S893" s="107"/>
      <c r="T893" s="107"/>
    </row>
    <row r="894" spans="1:20" ht="15.75" customHeight="1">
      <c r="A894" s="107"/>
      <c r="B894" s="107"/>
      <c r="C894" s="107"/>
      <c r="D894" s="107"/>
      <c r="E894" s="107"/>
      <c r="F894" s="107"/>
      <c r="G894" s="525"/>
      <c r="H894" s="107"/>
      <c r="I894" s="107"/>
      <c r="J894" s="420"/>
      <c r="K894" s="420"/>
      <c r="L894" s="420"/>
      <c r="M894" s="421"/>
      <c r="N894" s="107"/>
      <c r="O894" s="107"/>
      <c r="P894" s="107"/>
      <c r="Q894" s="107"/>
      <c r="R894" s="107"/>
      <c r="S894" s="107"/>
      <c r="T894" s="107"/>
    </row>
    <row r="895" spans="1:20" ht="15.75" customHeight="1">
      <c r="A895" s="107"/>
      <c r="B895" s="107"/>
      <c r="C895" s="107"/>
      <c r="D895" s="107"/>
      <c r="E895" s="107"/>
      <c r="F895" s="107"/>
      <c r="G895" s="525"/>
      <c r="H895" s="107"/>
      <c r="I895" s="107"/>
      <c r="J895" s="420"/>
      <c r="K895" s="420"/>
      <c r="L895" s="420"/>
      <c r="M895" s="421"/>
      <c r="N895" s="107"/>
      <c r="O895" s="107"/>
      <c r="P895" s="107"/>
      <c r="Q895" s="107"/>
      <c r="R895" s="107"/>
      <c r="S895" s="107"/>
      <c r="T895" s="107"/>
    </row>
    <row r="896" spans="1:20" ht="15.75" customHeight="1">
      <c r="A896" s="107"/>
      <c r="B896" s="107"/>
      <c r="C896" s="107"/>
      <c r="D896" s="107"/>
      <c r="E896" s="107"/>
      <c r="F896" s="107"/>
      <c r="G896" s="525"/>
      <c r="H896" s="107"/>
      <c r="I896" s="107"/>
      <c r="J896" s="420"/>
      <c r="K896" s="420"/>
      <c r="L896" s="420"/>
      <c r="M896" s="421"/>
      <c r="N896" s="107"/>
      <c r="O896" s="107"/>
      <c r="P896" s="107"/>
      <c r="Q896" s="107"/>
      <c r="R896" s="107"/>
      <c r="S896" s="107"/>
      <c r="T896" s="107"/>
    </row>
    <row r="897" spans="1:20" ht="15.75" customHeight="1">
      <c r="A897" s="107"/>
      <c r="B897" s="107"/>
      <c r="C897" s="107"/>
      <c r="D897" s="107"/>
      <c r="E897" s="107"/>
      <c r="F897" s="107"/>
      <c r="G897" s="525"/>
      <c r="H897" s="107"/>
      <c r="I897" s="107"/>
      <c r="J897" s="420"/>
      <c r="K897" s="420"/>
      <c r="L897" s="420"/>
      <c r="M897" s="421"/>
      <c r="N897" s="107"/>
      <c r="O897" s="107"/>
      <c r="P897" s="107"/>
      <c r="Q897" s="107"/>
      <c r="R897" s="107"/>
      <c r="S897" s="107"/>
      <c r="T897" s="107"/>
    </row>
    <row r="898" spans="1:20" ht="15.75" customHeight="1">
      <c r="A898" s="107"/>
      <c r="B898" s="107"/>
      <c r="C898" s="107"/>
      <c r="D898" s="107"/>
      <c r="E898" s="107"/>
      <c r="F898" s="107"/>
      <c r="G898" s="525"/>
      <c r="H898" s="107"/>
      <c r="I898" s="107"/>
      <c r="J898" s="420"/>
      <c r="K898" s="420"/>
      <c r="L898" s="420"/>
      <c r="M898" s="421"/>
      <c r="N898" s="107"/>
      <c r="O898" s="107"/>
      <c r="P898" s="107"/>
      <c r="Q898" s="107"/>
      <c r="R898" s="107"/>
      <c r="S898" s="107"/>
      <c r="T898" s="107"/>
    </row>
    <row r="899" spans="1:20" ht="15.75" customHeight="1">
      <c r="A899" s="107"/>
      <c r="B899" s="107"/>
      <c r="C899" s="107"/>
      <c r="D899" s="107"/>
      <c r="E899" s="107"/>
      <c r="F899" s="107"/>
      <c r="G899" s="525"/>
      <c r="H899" s="107"/>
      <c r="I899" s="107"/>
      <c r="J899" s="420"/>
      <c r="K899" s="420"/>
      <c r="L899" s="420"/>
      <c r="M899" s="421"/>
      <c r="N899" s="107"/>
      <c r="O899" s="107"/>
      <c r="P899" s="107"/>
      <c r="Q899" s="107"/>
      <c r="R899" s="107"/>
      <c r="S899" s="107"/>
      <c r="T899" s="107"/>
    </row>
    <row r="900" spans="1:20" ht="15.75" customHeight="1">
      <c r="A900" s="107"/>
      <c r="B900" s="107"/>
      <c r="C900" s="107"/>
      <c r="D900" s="107"/>
      <c r="E900" s="107"/>
      <c r="F900" s="107"/>
      <c r="G900" s="525"/>
      <c r="H900" s="107"/>
      <c r="I900" s="107"/>
      <c r="J900" s="420"/>
      <c r="K900" s="420"/>
      <c r="L900" s="420"/>
      <c r="M900" s="421"/>
      <c r="N900" s="107"/>
      <c r="O900" s="107"/>
      <c r="P900" s="107"/>
      <c r="Q900" s="107"/>
      <c r="R900" s="107"/>
      <c r="S900" s="107"/>
      <c r="T900" s="107"/>
    </row>
    <row r="901" spans="1:20" ht="15.75" customHeight="1">
      <c r="A901" s="107"/>
      <c r="B901" s="107"/>
      <c r="C901" s="107"/>
      <c r="D901" s="107"/>
      <c r="E901" s="107"/>
      <c r="F901" s="107"/>
      <c r="G901" s="525"/>
      <c r="H901" s="107"/>
      <c r="I901" s="107"/>
      <c r="J901" s="420"/>
      <c r="K901" s="420"/>
      <c r="L901" s="420"/>
      <c r="M901" s="421"/>
      <c r="N901" s="107"/>
      <c r="O901" s="107"/>
      <c r="P901" s="107"/>
      <c r="Q901" s="107"/>
      <c r="R901" s="107"/>
      <c r="S901" s="107"/>
      <c r="T901" s="107"/>
    </row>
    <row r="902" spans="1:20" ht="15.75" customHeight="1">
      <c r="A902" s="107"/>
      <c r="B902" s="107"/>
      <c r="C902" s="107"/>
      <c r="D902" s="107"/>
      <c r="E902" s="107"/>
      <c r="F902" s="107"/>
      <c r="G902" s="525"/>
      <c r="H902" s="107"/>
      <c r="I902" s="107"/>
      <c r="J902" s="420"/>
      <c r="K902" s="420"/>
      <c r="L902" s="420"/>
      <c r="M902" s="421"/>
      <c r="N902" s="107"/>
      <c r="O902" s="107"/>
      <c r="P902" s="107"/>
      <c r="Q902" s="107"/>
      <c r="R902" s="107"/>
      <c r="S902" s="107"/>
      <c r="T902" s="107"/>
    </row>
    <row r="903" spans="1:20" ht="15.75" customHeight="1">
      <c r="A903" s="107"/>
      <c r="B903" s="107"/>
      <c r="C903" s="107"/>
      <c r="D903" s="107"/>
      <c r="E903" s="107"/>
      <c r="F903" s="107"/>
      <c r="G903" s="525"/>
      <c r="H903" s="107"/>
      <c r="I903" s="107"/>
      <c r="J903" s="420"/>
      <c r="K903" s="420"/>
      <c r="L903" s="420"/>
      <c r="M903" s="421"/>
      <c r="N903" s="107"/>
      <c r="O903" s="107"/>
      <c r="P903" s="107"/>
      <c r="Q903" s="107"/>
      <c r="R903" s="107"/>
      <c r="S903" s="107"/>
      <c r="T903" s="107"/>
    </row>
    <row r="904" spans="1:20" ht="15.75" customHeight="1">
      <c r="A904" s="107"/>
      <c r="B904" s="107"/>
      <c r="C904" s="107"/>
      <c r="D904" s="107"/>
      <c r="E904" s="107"/>
      <c r="F904" s="107"/>
      <c r="G904" s="525"/>
      <c r="H904" s="107"/>
      <c r="I904" s="107"/>
      <c r="J904" s="420"/>
      <c r="K904" s="420"/>
      <c r="L904" s="420"/>
      <c r="M904" s="421"/>
      <c r="N904" s="107"/>
      <c r="O904" s="107"/>
      <c r="P904" s="107"/>
      <c r="Q904" s="107"/>
      <c r="R904" s="107"/>
      <c r="S904" s="107"/>
      <c r="T904" s="107"/>
    </row>
    <row r="905" spans="1:20" ht="15.75" customHeight="1">
      <c r="A905" s="107"/>
      <c r="B905" s="107"/>
      <c r="C905" s="107"/>
      <c r="D905" s="107"/>
      <c r="E905" s="107"/>
      <c r="F905" s="107"/>
      <c r="G905" s="525"/>
      <c r="H905" s="107"/>
      <c r="I905" s="107"/>
      <c r="J905" s="420"/>
      <c r="K905" s="420"/>
      <c r="L905" s="420"/>
      <c r="M905" s="421"/>
      <c r="N905" s="107"/>
      <c r="O905" s="107"/>
      <c r="P905" s="107"/>
      <c r="Q905" s="107"/>
      <c r="R905" s="107"/>
      <c r="S905" s="107"/>
      <c r="T905" s="107"/>
    </row>
    <row r="906" spans="1:20" ht="15.75" customHeight="1">
      <c r="A906" s="107"/>
      <c r="B906" s="107"/>
      <c r="C906" s="107"/>
      <c r="D906" s="107"/>
      <c r="E906" s="107"/>
      <c r="F906" s="107"/>
      <c r="G906" s="525"/>
      <c r="H906" s="107"/>
      <c r="I906" s="107"/>
      <c r="J906" s="420"/>
      <c r="K906" s="420"/>
      <c r="L906" s="420"/>
      <c r="M906" s="421"/>
      <c r="N906" s="107"/>
      <c r="O906" s="107"/>
      <c r="P906" s="107"/>
      <c r="Q906" s="107"/>
      <c r="R906" s="107"/>
      <c r="S906" s="107"/>
      <c r="T906" s="107"/>
    </row>
    <row r="907" spans="1:20" ht="15.75" customHeight="1">
      <c r="A907" s="107"/>
      <c r="B907" s="107"/>
      <c r="C907" s="107"/>
      <c r="D907" s="107"/>
      <c r="E907" s="107"/>
      <c r="F907" s="107"/>
      <c r="G907" s="525"/>
      <c r="H907" s="107"/>
      <c r="I907" s="107"/>
      <c r="J907" s="420"/>
      <c r="K907" s="420"/>
      <c r="L907" s="420"/>
      <c r="M907" s="421"/>
      <c r="N907" s="107"/>
      <c r="O907" s="107"/>
      <c r="P907" s="107"/>
      <c r="Q907" s="107"/>
      <c r="R907" s="107"/>
      <c r="S907" s="107"/>
      <c r="T907" s="107"/>
    </row>
    <row r="908" spans="1:20" ht="15.75" customHeight="1">
      <c r="A908" s="107"/>
      <c r="B908" s="107"/>
      <c r="C908" s="107"/>
      <c r="D908" s="107"/>
      <c r="E908" s="107"/>
      <c r="F908" s="107"/>
      <c r="G908" s="525"/>
      <c r="H908" s="107"/>
      <c r="I908" s="107"/>
      <c r="J908" s="420"/>
      <c r="K908" s="420"/>
      <c r="L908" s="420"/>
      <c r="M908" s="421"/>
      <c r="N908" s="107"/>
      <c r="O908" s="107"/>
      <c r="P908" s="107"/>
      <c r="Q908" s="107"/>
      <c r="R908" s="107"/>
      <c r="S908" s="107"/>
      <c r="T908" s="107"/>
    </row>
    <row r="909" spans="1:20" ht="15.75" customHeight="1">
      <c r="A909" s="107"/>
      <c r="B909" s="107"/>
      <c r="C909" s="107"/>
      <c r="D909" s="107"/>
      <c r="E909" s="107"/>
      <c r="F909" s="107"/>
      <c r="G909" s="525"/>
      <c r="H909" s="107"/>
      <c r="I909" s="107"/>
      <c r="J909" s="420"/>
      <c r="K909" s="420"/>
      <c r="L909" s="420"/>
      <c r="M909" s="421"/>
      <c r="N909" s="107"/>
      <c r="O909" s="107"/>
      <c r="P909" s="107"/>
      <c r="Q909" s="107"/>
      <c r="R909" s="107"/>
      <c r="S909" s="107"/>
      <c r="T909" s="107"/>
    </row>
    <row r="910" spans="1:20" ht="15.75" customHeight="1">
      <c r="A910" s="107"/>
      <c r="B910" s="107"/>
      <c r="C910" s="107"/>
      <c r="D910" s="107"/>
      <c r="E910" s="107"/>
      <c r="F910" s="107"/>
      <c r="G910" s="525"/>
      <c r="H910" s="107"/>
      <c r="I910" s="107"/>
      <c r="J910" s="420"/>
      <c r="K910" s="420"/>
      <c r="L910" s="420"/>
      <c r="M910" s="421"/>
      <c r="N910" s="107"/>
      <c r="O910" s="107"/>
      <c r="P910" s="107"/>
      <c r="Q910" s="107"/>
      <c r="R910" s="107"/>
      <c r="S910" s="107"/>
      <c r="T910" s="107"/>
    </row>
    <row r="911" spans="1:20" ht="15.75" customHeight="1">
      <c r="A911" s="107"/>
      <c r="B911" s="107"/>
      <c r="C911" s="107"/>
      <c r="D911" s="107"/>
      <c r="E911" s="107"/>
      <c r="F911" s="107"/>
      <c r="G911" s="525"/>
      <c r="H911" s="107"/>
      <c r="I911" s="107"/>
      <c r="J911" s="420"/>
      <c r="K911" s="420"/>
      <c r="L911" s="420"/>
      <c r="M911" s="421"/>
      <c r="N911" s="107"/>
      <c r="O911" s="107"/>
      <c r="P911" s="107"/>
      <c r="Q911" s="107"/>
      <c r="R911" s="107"/>
      <c r="S911" s="107"/>
      <c r="T911" s="107"/>
    </row>
    <row r="912" spans="1:20" ht="15.75" customHeight="1">
      <c r="A912" s="107"/>
      <c r="B912" s="107"/>
      <c r="C912" s="107"/>
      <c r="D912" s="107"/>
      <c r="E912" s="107"/>
      <c r="F912" s="107"/>
      <c r="G912" s="525"/>
      <c r="H912" s="107"/>
      <c r="I912" s="107"/>
      <c r="J912" s="420"/>
      <c r="K912" s="420"/>
      <c r="L912" s="420"/>
      <c r="M912" s="421"/>
      <c r="N912" s="107"/>
      <c r="O912" s="107"/>
      <c r="P912" s="107"/>
      <c r="Q912" s="107"/>
      <c r="R912" s="107"/>
      <c r="S912" s="107"/>
      <c r="T912" s="107"/>
    </row>
    <row r="913" spans="1:20" ht="15.75" customHeight="1">
      <c r="A913" s="107"/>
      <c r="B913" s="107"/>
      <c r="C913" s="107"/>
      <c r="D913" s="107"/>
      <c r="E913" s="107"/>
      <c r="F913" s="107"/>
      <c r="G913" s="525"/>
      <c r="H913" s="107"/>
      <c r="I913" s="107"/>
      <c r="J913" s="420"/>
      <c r="K913" s="420"/>
      <c r="L913" s="420"/>
      <c r="M913" s="421"/>
      <c r="N913" s="107"/>
      <c r="O913" s="107"/>
      <c r="P913" s="107"/>
      <c r="Q913" s="107"/>
      <c r="R913" s="107"/>
      <c r="S913" s="107"/>
      <c r="T913" s="107"/>
    </row>
    <row r="914" spans="1:20" ht="15.75" customHeight="1">
      <c r="A914" s="107"/>
      <c r="B914" s="107"/>
      <c r="C914" s="107"/>
      <c r="D914" s="107"/>
      <c r="E914" s="107"/>
      <c r="F914" s="107"/>
      <c r="G914" s="525"/>
      <c r="H914" s="107"/>
      <c r="I914" s="107"/>
      <c r="J914" s="420"/>
      <c r="K914" s="420"/>
      <c r="L914" s="420"/>
      <c r="M914" s="421"/>
      <c r="N914" s="107"/>
      <c r="O914" s="107"/>
      <c r="P914" s="107"/>
      <c r="Q914" s="107"/>
      <c r="R914" s="107"/>
      <c r="S914" s="107"/>
      <c r="T914" s="107"/>
    </row>
    <row r="915" spans="1:20" ht="15.75" customHeight="1">
      <c r="A915" s="107"/>
      <c r="B915" s="107"/>
      <c r="C915" s="107"/>
      <c r="D915" s="107"/>
      <c r="E915" s="107"/>
      <c r="F915" s="107"/>
      <c r="G915" s="525"/>
      <c r="H915" s="107"/>
      <c r="I915" s="107"/>
      <c r="J915" s="420"/>
      <c r="K915" s="420"/>
      <c r="L915" s="420"/>
      <c r="M915" s="421"/>
      <c r="N915" s="107"/>
      <c r="O915" s="107"/>
      <c r="P915" s="107"/>
      <c r="Q915" s="107"/>
      <c r="R915" s="107"/>
      <c r="S915" s="107"/>
      <c r="T915" s="107"/>
    </row>
    <row r="916" spans="1:20" ht="15.75" customHeight="1">
      <c r="A916" s="107"/>
      <c r="B916" s="107"/>
      <c r="C916" s="107"/>
      <c r="D916" s="107"/>
      <c r="E916" s="107"/>
      <c r="F916" s="107"/>
      <c r="G916" s="525"/>
      <c r="H916" s="107"/>
      <c r="I916" s="107"/>
      <c r="J916" s="420"/>
      <c r="K916" s="420"/>
      <c r="L916" s="420"/>
      <c r="M916" s="421"/>
      <c r="N916" s="107"/>
      <c r="O916" s="107"/>
      <c r="P916" s="107"/>
      <c r="Q916" s="107"/>
      <c r="R916" s="107"/>
      <c r="S916" s="107"/>
      <c r="T916" s="107"/>
    </row>
    <row r="917" spans="1:20" ht="15.75" customHeight="1">
      <c r="A917" s="107"/>
      <c r="B917" s="107"/>
      <c r="C917" s="107"/>
      <c r="D917" s="107"/>
      <c r="E917" s="107"/>
      <c r="F917" s="107"/>
      <c r="G917" s="525"/>
      <c r="H917" s="107"/>
      <c r="I917" s="107"/>
      <c r="J917" s="420"/>
      <c r="K917" s="420"/>
      <c r="L917" s="420"/>
      <c r="M917" s="421"/>
      <c r="N917" s="107"/>
      <c r="O917" s="107"/>
      <c r="P917" s="107"/>
      <c r="Q917" s="107"/>
      <c r="R917" s="107"/>
      <c r="S917" s="107"/>
      <c r="T917" s="107"/>
    </row>
    <row r="918" spans="1:20" ht="15.75" customHeight="1">
      <c r="A918" s="107"/>
      <c r="B918" s="107"/>
      <c r="C918" s="107"/>
      <c r="D918" s="107"/>
      <c r="E918" s="107"/>
      <c r="F918" s="107"/>
      <c r="G918" s="525"/>
      <c r="H918" s="107"/>
      <c r="I918" s="107"/>
      <c r="J918" s="420"/>
      <c r="K918" s="420"/>
      <c r="L918" s="420"/>
      <c r="M918" s="421"/>
      <c r="N918" s="107"/>
      <c r="O918" s="107"/>
      <c r="P918" s="107"/>
      <c r="Q918" s="107"/>
      <c r="R918" s="107"/>
      <c r="S918" s="107"/>
      <c r="T918" s="107"/>
    </row>
    <row r="919" spans="1:20" ht="15.75" customHeight="1">
      <c r="A919" s="107"/>
      <c r="B919" s="107"/>
      <c r="C919" s="107"/>
      <c r="D919" s="107"/>
      <c r="E919" s="107"/>
      <c r="F919" s="107"/>
      <c r="G919" s="525"/>
      <c r="H919" s="107"/>
      <c r="I919" s="107"/>
      <c r="J919" s="420"/>
      <c r="K919" s="420"/>
      <c r="L919" s="420"/>
      <c r="M919" s="421"/>
      <c r="N919" s="107"/>
      <c r="O919" s="107"/>
      <c r="P919" s="107"/>
      <c r="Q919" s="107"/>
      <c r="R919" s="107"/>
      <c r="S919" s="107"/>
      <c r="T919" s="107"/>
    </row>
    <row r="920" spans="1:20" ht="15.75" customHeight="1">
      <c r="A920" s="107"/>
      <c r="B920" s="107"/>
      <c r="C920" s="107"/>
      <c r="D920" s="107"/>
      <c r="E920" s="107"/>
      <c r="F920" s="107"/>
      <c r="G920" s="525"/>
      <c r="H920" s="107"/>
      <c r="I920" s="107"/>
      <c r="J920" s="420"/>
      <c r="K920" s="420"/>
      <c r="L920" s="420"/>
      <c r="M920" s="421"/>
      <c r="N920" s="107"/>
      <c r="O920" s="107"/>
      <c r="P920" s="107"/>
      <c r="Q920" s="107"/>
      <c r="R920" s="107"/>
      <c r="S920" s="107"/>
      <c r="T920" s="107"/>
    </row>
    <row r="921" spans="1:20" ht="15.75" customHeight="1">
      <c r="A921" s="107"/>
      <c r="B921" s="107"/>
      <c r="C921" s="107"/>
      <c r="D921" s="107"/>
      <c r="E921" s="107"/>
      <c r="F921" s="107"/>
      <c r="G921" s="525"/>
      <c r="H921" s="107"/>
      <c r="I921" s="107"/>
      <c r="J921" s="420"/>
      <c r="K921" s="420"/>
      <c r="L921" s="420"/>
      <c r="M921" s="421"/>
      <c r="N921" s="107"/>
      <c r="O921" s="107"/>
      <c r="P921" s="107"/>
      <c r="Q921" s="107"/>
      <c r="R921" s="107"/>
      <c r="S921" s="107"/>
      <c r="T921" s="107"/>
    </row>
    <row r="922" spans="1:20" ht="15.75" customHeight="1">
      <c r="A922" s="107"/>
      <c r="B922" s="107"/>
      <c r="C922" s="107"/>
      <c r="D922" s="107"/>
      <c r="E922" s="107"/>
      <c r="F922" s="107"/>
      <c r="G922" s="525"/>
      <c r="H922" s="107"/>
      <c r="I922" s="107"/>
      <c r="J922" s="420"/>
      <c r="K922" s="420"/>
      <c r="L922" s="420"/>
      <c r="M922" s="421"/>
      <c r="N922" s="107"/>
      <c r="O922" s="107"/>
      <c r="P922" s="107"/>
      <c r="Q922" s="107"/>
      <c r="R922" s="107"/>
      <c r="S922" s="107"/>
      <c r="T922" s="107"/>
    </row>
    <row r="923" spans="1:20" ht="15.75" customHeight="1">
      <c r="A923" s="107"/>
      <c r="B923" s="107"/>
      <c r="C923" s="107"/>
      <c r="D923" s="107"/>
      <c r="E923" s="107"/>
      <c r="F923" s="107"/>
      <c r="G923" s="525"/>
      <c r="H923" s="107"/>
      <c r="I923" s="107"/>
      <c r="J923" s="420"/>
      <c r="K923" s="420"/>
      <c r="L923" s="420"/>
      <c r="M923" s="421"/>
      <c r="N923" s="107"/>
      <c r="O923" s="107"/>
      <c r="P923" s="107"/>
      <c r="Q923" s="107"/>
      <c r="R923" s="107"/>
      <c r="S923" s="107"/>
      <c r="T923" s="107"/>
    </row>
    <row r="924" spans="1:20" ht="15.75" customHeight="1">
      <c r="A924" s="107"/>
      <c r="B924" s="107"/>
      <c r="C924" s="107"/>
      <c r="D924" s="107"/>
      <c r="E924" s="107"/>
      <c r="F924" s="107"/>
      <c r="G924" s="525"/>
      <c r="H924" s="107"/>
      <c r="I924" s="107"/>
      <c r="J924" s="420"/>
      <c r="K924" s="420"/>
      <c r="L924" s="420"/>
      <c r="M924" s="421"/>
      <c r="N924" s="107"/>
      <c r="O924" s="107"/>
      <c r="P924" s="107"/>
      <c r="Q924" s="107"/>
      <c r="R924" s="107"/>
      <c r="S924" s="107"/>
      <c r="T924" s="107"/>
    </row>
    <row r="925" spans="1:20" ht="15.75" customHeight="1">
      <c r="A925" s="107"/>
      <c r="B925" s="107"/>
      <c r="C925" s="107"/>
      <c r="D925" s="107"/>
      <c r="E925" s="107"/>
      <c r="F925" s="107"/>
      <c r="G925" s="525"/>
      <c r="H925" s="107"/>
      <c r="I925" s="107"/>
      <c r="J925" s="420"/>
      <c r="K925" s="420"/>
      <c r="L925" s="420"/>
      <c r="M925" s="421"/>
      <c r="N925" s="107"/>
      <c r="O925" s="107"/>
      <c r="P925" s="107"/>
      <c r="Q925" s="107"/>
      <c r="R925" s="107"/>
      <c r="S925" s="107"/>
      <c r="T925" s="107"/>
    </row>
    <row r="926" spans="1:20" ht="15.75" customHeight="1">
      <c r="A926" s="107"/>
      <c r="B926" s="107"/>
      <c r="C926" s="107"/>
      <c r="D926" s="107"/>
      <c r="E926" s="107"/>
      <c r="F926" s="107"/>
      <c r="G926" s="525"/>
      <c r="H926" s="107"/>
      <c r="I926" s="107"/>
      <c r="J926" s="420"/>
      <c r="K926" s="420"/>
      <c r="L926" s="420"/>
      <c r="M926" s="421"/>
      <c r="N926" s="107"/>
      <c r="O926" s="107"/>
      <c r="P926" s="107"/>
      <c r="Q926" s="107"/>
      <c r="R926" s="107"/>
      <c r="S926" s="107"/>
      <c r="T926" s="107"/>
    </row>
    <row r="927" spans="1:20" ht="15.75" customHeight="1">
      <c r="A927" s="107"/>
      <c r="B927" s="107"/>
      <c r="C927" s="107"/>
      <c r="D927" s="107"/>
      <c r="E927" s="107"/>
      <c r="F927" s="107"/>
      <c r="G927" s="525"/>
      <c r="H927" s="107"/>
      <c r="I927" s="107"/>
      <c r="J927" s="420"/>
      <c r="K927" s="420"/>
      <c r="L927" s="420"/>
      <c r="M927" s="421"/>
      <c r="N927" s="107"/>
      <c r="O927" s="107"/>
      <c r="P927" s="107"/>
      <c r="Q927" s="107"/>
      <c r="R927" s="107"/>
      <c r="S927" s="107"/>
      <c r="T927" s="107"/>
    </row>
    <row r="928" spans="1:20" ht="15.75" customHeight="1">
      <c r="A928" s="107"/>
      <c r="B928" s="107"/>
      <c r="C928" s="107"/>
      <c r="D928" s="107"/>
      <c r="E928" s="107"/>
      <c r="F928" s="107"/>
      <c r="G928" s="525"/>
      <c r="H928" s="107"/>
      <c r="I928" s="107"/>
      <c r="J928" s="420"/>
      <c r="K928" s="420"/>
      <c r="L928" s="420"/>
      <c r="M928" s="421"/>
      <c r="N928" s="107"/>
      <c r="O928" s="107"/>
      <c r="P928" s="107"/>
      <c r="Q928" s="107"/>
      <c r="R928" s="107"/>
      <c r="S928" s="107"/>
      <c r="T928" s="107"/>
    </row>
    <row r="929" spans="1:20" ht="15.75" customHeight="1">
      <c r="A929" s="107"/>
      <c r="B929" s="107"/>
      <c r="C929" s="107"/>
      <c r="D929" s="107"/>
      <c r="E929" s="107"/>
      <c r="F929" s="107"/>
      <c r="G929" s="525"/>
      <c r="H929" s="107"/>
      <c r="I929" s="107"/>
      <c r="J929" s="420"/>
      <c r="K929" s="420"/>
      <c r="L929" s="420"/>
      <c r="M929" s="421"/>
      <c r="N929" s="107"/>
      <c r="O929" s="107"/>
      <c r="P929" s="107"/>
      <c r="Q929" s="107"/>
      <c r="R929" s="107"/>
      <c r="S929" s="107"/>
      <c r="T929" s="107"/>
    </row>
    <row r="930" spans="1:20" ht="15.75" customHeight="1">
      <c r="A930" s="107"/>
      <c r="B930" s="107"/>
      <c r="C930" s="107"/>
      <c r="D930" s="107"/>
      <c r="E930" s="107"/>
      <c r="F930" s="107"/>
      <c r="G930" s="525"/>
      <c r="H930" s="107"/>
      <c r="I930" s="107"/>
      <c r="J930" s="420"/>
      <c r="K930" s="420"/>
      <c r="L930" s="420"/>
      <c r="M930" s="421"/>
      <c r="N930" s="107"/>
      <c r="O930" s="107"/>
      <c r="P930" s="107"/>
      <c r="Q930" s="107"/>
      <c r="R930" s="107"/>
      <c r="S930" s="107"/>
      <c r="T930" s="107"/>
    </row>
    <row r="931" spans="1:20" ht="15.75" customHeight="1">
      <c r="A931" s="107"/>
      <c r="B931" s="107"/>
      <c r="C931" s="107"/>
      <c r="D931" s="107"/>
      <c r="E931" s="107"/>
      <c r="F931" s="107"/>
      <c r="G931" s="525"/>
      <c r="H931" s="107"/>
      <c r="I931" s="107"/>
      <c r="J931" s="420"/>
      <c r="K931" s="420"/>
      <c r="L931" s="420"/>
      <c r="M931" s="421"/>
      <c r="N931" s="107"/>
      <c r="O931" s="107"/>
      <c r="P931" s="107"/>
      <c r="Q931" s="107"/>
      <c r="R931" s="107"/>
      <c r="S931" s="107"/>
      <c r="T931" s="107"/>
    </row>
    <row r="932" spans="1:20" ht="15.75" customHeight="1">
      <c r="A932" s="107"/>
      <c r="B932" s="107"/>
      <c r="C932" s="107"/>
      <c r="D932" s="107"/>
      <c r="E932" s="107"/>
      <c r="F932" s="107"/>
      <c r="G932" s="525"/>
      <c r="H932" s="107"/>
      <c r="I932" s="107"/>
      <c r="J932" s="420"/>
      <c r="K932" s="420"/>
      <c r="L932" s="420"/>
      <c r="M932" s="421"/>
      <c r="N932" s="107"/>
      <c r="O932" s="107"/>
      <c r="P932" s="107"/>
      <c r="Q932" s="107"/>
      <c r="R932" s="107"/>
      <c r="S932" s="107"/>
      <c r="T932" s="107"/>
    </row>
    <row r="933" spans="1:20" ht="15.75" customHeight="1">
      <c r="A933" s="107"/>
      <c r="B933" s="107"/>
      <c r="C933" s="107"/>
      <c r="D933" s="107"/>
      <c r="E933" s="107"/>
      <c r="F933" s="107"/>
      <c r="G933" s="525"/>
      <c r="H933" s="107"/>
      <c r="I933" s="107"/>
      <c r="J933" s="420"/>
      <c r="K933" s="420"/>
      <c r="L933" s="420"/>
      <c r="M933" s="421"/>
      <c r="N933" s="107"/>
      <c r="O933" s="107"/>
      <c r="P933" s="107"/>
      <c r="Q933" s="107"/>
      <c r="R933" s="107"/>
      <c r="S933" s="107"/>
      <c r="T933" s="107"/>
    </row>
    <row r="934" spans="1:20" ht="15.75" customHeight="1">
      <c r="A934" s="107"/>
      <c r="B934" s="107"/>
      <c r="C934" s="107"/>
      <c r="D934" s="107"/>
      <c r="E934" s="107"/>
      <c r="F934" s="107"/>
      <c r="G934" s="525"/>
      <c r="H934" s="107"/>
      <c r="I934" s="107"/>
      <c r="J934" s="420"/>
      <c r="K934" s="420"/>
      <c r="L934" s="420"/>
      <c r="M934" s="421"/>
      <c r="N934" s="107"/>
      <c r="O934" s="107"/>
      <c r="P934" s="107"/>
      <c r="Q934" s="107"/>
      <c r="R934" s="107"/>
      <c r="S934" s="107"/>
      <c r="T934" s="107"/>
    </row>
    <row r="935" spans="1:20" ht="15.75" customHeight="1">
      <c r="A935" s="107"/>
      <c r="B935" s="107"/>
      <c r="C935" s="107"/>
      <c r="D935" s="107"/>
      <c r="E935" s="107"/>
      <c r="F935" s="107"/>
      <c r="G935" s="525"/>
      <c r="H935" s="107"/>
      <c r="I935" s="107"/>
      <c r="J935" s="420"/>
      <c r="K935" s="420"/>
      <c r="L935" s="420"/>
      <c r="M935" s="421"/>
      <c r="N935" s="107"/>
      <c r="O935" s="107"/>
      <c r="P935" s="107"/>
      <c r="Q935" s="107"/>
      <c r="R935" s="107"/>
      <c r="S935" s="107"/>
      <c r="T935" s="107"/>
    </row>
    <row r="936" spans="1:20" ht="15.75" customHeight="1">
      <c r="A936" s="107"/>
      <c r="B936" s="107"/>
      <c r="C936" s="107"/>
      <c r="D936" s="107"/>
      <c r="E936" s="107"/>
      <c r="F936" s="107"/>
      <c r="G936" s="525"/>
      <c r="H936" s="107"/>
      <c r="I936" s="107"/>
      <c r="J936" s="420"/>
      <c r="K936" s="420"/>
      <c r="L936" s="420"/>
      <c r="M936" s="421"/>
      <c r="N936" s="107"/>
      <c r="O936" s="107"/>
      <c r="P936" s="107"/>
      <c r="Q936" s="107"/>
      <c r="R936" s="107"/>
      <c r="S936" s="107"/>
      <c r="T936" s="107"/>
    </row>
    <row r="937" spans="1:20" ht="15.75" customHeight="1">
      <c r="A937" s="107"/>
      <c r="B937" s="107"/>
      <c r="C937" s="107"/>
      <c r="D937" s="107"/>
      <c r="E937" s="107"/>
      <c r="F937" s="107"/>
      <c r="G937" s="525"/>
      <c r="H937" s="107"/>
      <c r="I937" s="107"/>
      <c r="J937" s="420"/>
      <c r="K937" s="420"/>
      <c r="L937" s="420"/>
      <c r="M937" s="421"/>
      <c r="N937" s="107"/>
      <c r="O937" s="107"/>
      <c r="P937" s="107"/>
      <c r="Q937" s="107"/>
      <c r="R937" s="107"/>
      <c r="S937" s="107"/>
      <c r="T937" s="107"/>
    </row>
    <row r="938" spans="1:20" ht="15.75" customHeight="1">
      <c r="A938" s="107"/>
      <c r="B938" s="107"/>
      <c r="C938" s="107"/>
      <c r="D938" s="107"/>
      <c r="E938" s="107"/>
      <c r="F938" s="107"/>
      <c r="G938" s="525"/>
      <c r="H938" s="107"/>
      <c r="I938" s="107"/>
      <c r="J938" s="420"/>
      <c r="K938" s="420"/>
      <c r="L938" s="420"/>
      <c r="M938" s="421"/>
      <c r="N938" s="107"/>
      <c r="O938" s="107"/>
      <c r="P938" s="107"/>
      <c r="Q938" s="107"/>
      <c r="R938" s="107"/>
      <c r="S938" s="107"/>
      <c r="T938" s="107"/>
    </row>
    <row r="939" spans="1:20" ht="15.75" customHeight="1">
      <c r="A939" s="107"/>
      <c r="B939" s="107"/>
      <c r="C939" s="107"/>
      <c r="D939" s="107"/>
      <c r="E939" s="107"/>
      <c r="F939" s="107"/>
      <c r="G939" s="525"/>
      <c r="H939" s="107"/>
      <c r="I939" s="107"/>
      <c r="J939" s="420"/>
      <c r="K939" s="420"/>
      <c r="L939" s="420"/>
      <c r="M939" s="421"/>
      <c r="N939" s="107"/>
      <c r="O939" s="107"/>
      <c r="P939" s="107"/>
      <c r="Q939" s="107"/>
      <c r="R939" s="107"/>
      <c r="S939" s="107"/>
      <c r="T939" s="107"/>
    </row>
    <row r="940" spans="1:20" ht="15.75" customHeight="1">
      <c r="A940" s="107"/>
      <c r="B940" s="107"/>
      <c r="C940" s="107"/>
      <c r="D940" s="107"/>
      <c r="E940" s="107"/>
      <c r="F940" s="107"/>
      <c r="G940" s="525"/>
      <c r="H940" s="107"/>
      <c r="I940" s="107"/>
      <c r="J940" s="420"/>
      <c r="K940" s="420"/>
      <c r="L940" s="420"/>
      <c r="M940" s="421"/>
      <c r="N940" s="107"/>
      <c r="O940" s="107"/>
      <c r="P940" s="107"/>
      <c r="Q940" s="107"/>
      <c r="R940" s="107"/>
      <c r="S940" s="107"/>
      <c r="T940" s="107"/>
    </row>
    <row r="941" spans="1:20" ht="15.75" customHeight="1">
      <c r="A941" s="107"/>
      <c r="B941" s="107"/>
      <c r="C941" s="107"/>
      <c r="D941" s="107"/>
      <c r="E941" s="107"/>
      <c r="F941" s="107"/>
      <c r="G941" s="525"/>
      <c r="H941" s="107"/>
      <c r="I941" s="107"/>
      <c r="J941" s="420"/>
      <c r="K941" s="420"/>
      <c r="L941" s="420"/>
      <c r="M941" s="421"/>
      <c r="N941" s="107"/>
      <c r="O941" s="107"/>
      <c r="P941" s="107"/>
      <c r="Q941" s="107"/>
      <c r="R941" s="107"/>
      <c r="S941" s="107"/>
      <c r="T941" s="107"/>
    </row>
    <row r="942" spans="1:20" ht="15.75" customHeight="1">
      <c r="A942" s="107"/>
      <c r="B942" s="107"/>
      <c r="C942" s="107"/>
      <c r="D942" s="107"/>
      <c r="E942" s="107"/>
      <c r="F942" s="107"/>
      <c r="G942" s="525"/>
      <c r="H942" s="107"/>
      <c r="I942" s="107"/>
      <c r="J942" s="420"/>
      <c r="K942" s="420"/>
      <c r="L942" s="420"/>
      <c r="M942" s="421"/>
      <c r="N942" s="107"/>
      <c r="O942" s="107"/>
      <c r="P942" s="107"/>
      <c r="Q942" s="107"/>
      <c r="R942" s="107"/>
      <c r="S942" s="107"/>
      <c r="T942" s="107"/>
    </row>
    <row r="943" spans="1:20" ht="15.75" customHeight="1">
      <c r="A943" s="107"/>
      <c r="B943" s="107"/>
      <c r="C943" s="107"/>
      <c r="D943" s="107"/>
      <c r="E943" s="107"/>
      <c r="F943" s="107"/>
      <c r="G943" s="525"/>
      <c r="H943" s="107"/>
      <c r="I943" s="107"/>
      <c r="J943" s="420"/>
      <c r="K943" s="420"/>
      <c r="L943" s="420"/>
      <c r="M943" s="421"/>
      <c r="N943" s="107"/>
      <c r="O943" s="107"/>
      <c r="P943" s="107"/>
      <c r="Q943" s="107"/>
      <c r="R943" s="107"/>
      <c r="S943" s="107"/>
      <c r="T943" s="107"/>
    </row>
    <row r="944" spans="1:20" ht="15.75" customHeight="1">
      <c r="A944" s="107"/>
      <c r="B944" s="107"/>
      <c r="C944" s="107"/>
      <c r="D944" s="107"/>
      <c r="E944" s="107"/>
      <c r="F944" s="107"/>
      <c r="G944" s="525"/>
      <c r="H944" s="107"/>
      <c r="I944" s="107"/>
      <c r="J944" s="420"/>
      <c r="K944" s="420"/>
      <c r="L944" s="420"/>
      <c r="M944" s="421"/>
      <c r="N944" s="107"/>
      <c r="O944" s="107"/>
      <c r="P944" s="107"/>
      <c r="Q944" s="107"/>
      <c r="R944" s="107"/>
      <c r="S944" s="107"/>
      <c r="T944" s="107"/>
    </row>
    <row r="945" spans="1:20" ht="15.75" customHeight="1">
      <c r="A945" s="107"/>
      <c r="B945" s="107"/>
      <c r="C945" s="107"/>
      <c r="D945" s="107"/>
      <c r="E945" s="107"/>
      <c r="F945" s="107"/>
      <c r="G945" s="525"/>
      <c r="H945" s="107"/>
      <c r="I945" s="107"/>
      <c r="J945" s="420"/>
      <c r="K945" s="420"/>
      <c r="L945" s="420"/>
      <c r="M945" s="421"/>
      <c r="N945" s="107"/>
      <c r="O945" s="107"/>
      <c r="P945" s="107"/>
      <c r="Q945" s="107"/>
      <c r="R945" s="107"/>
      <c r="S945" s="107"/>
      <c r="T945" s="107"/>
    </row>
    <row r="946" spans="1:20" ht="15.75" customHeight="1">
      <c r="A946" s="107"/>
      <c r="B946" s="107"/>
      <c r="C946" s="107"/>
      <c r="D946" s="107"/>
      <c r="E946" s="107"/>
      <c r="F946" s="107"/>
      <c r="G946" s="525"/>
      <c r="H946" s="107"/>
      <c r="I946" s="107"/>
      <c r="J946" s="420"/>
      <c r="K946" s="420"/>
      <c r="L946" s="420"/>
      <c r="M946" s="421"/>
      <c r="N946" s="107"/>
      <c r="O946" s="107"/>
      <c r="P946" s="107"/>
      <c r="Q946" s="107"/>
      <c r="R946" s="107"/>
      <c r="S946" s="107"/>
      <c r="T946" s="107"/>
    </row>
    <row r="947" spans="1:20" ht="15.75" customHeight="1">
      <c r="A947" s="107"/>
      <c r="B947" s="107"/>
      <c r="C947" s="107"/>
      <c r="D947" s="107"/>
      <c r="E947" s="107"/>
      <c r="F947" s="107"/>
      <c r="G947" s="525"/>
      <c r="H947" s="107"/>
      <c r="I947" s="107"/>
      <c r="J947" s="420"/>
      <c r="K947" s="420"/>
      <c r="L947" s="420"/>
      <c r="M947" s="421"/>
      <c r="N947" s="107"/>
      <c r="O947" s="107"/>
      <c r="P947" s="107"/>
      <c r="Q947" s="107"/>
      <c r="R947" s="107"/>
      <c r="S947" s="107"/>
      <c r="T947" s="107"/>
    </row>
    <row r="948" spans="1:20" ht="15.75" customHeight="1">
      <c r="A948" s="107"/>
      <c r="B948" s="107"/>
      <c r="C948" s="107"/>
      <c r="D948" s="107"/>
      <c r="E948" s="107"/>
      <c r="F948" s="107"/>
      <c r="G948" s="525"/>
      <c r="H948" s="107"/>
      <c r="I948" s="107"/>
      <c r="J948" s="420"/>
      <c r="K948" s="420"/>
      <c r="L948" s="420"/>
      <c r="M948" s="421"/>
      <c r="N948" s="107"/>
      <c r="O948" s="107"/>
      <c r="P948" s="107"/>
      <c r="Q948" s="107"/>
      <c r="R948" s="107"/>
      <c r="S948" s="107"/>
      <c r="T948" s="107"/>
    </row>
    <row r="949" spans="1:20" ht="15.75" customHeight="1">
      <c r="A949" s="107"/>
      <c r="B949" s="107"/>
      <c r="C949" s="107"/>
      <c r="D949" s="107"/>
      <c r="E949" s="107"/>
      <c r="F949" s="107"/>
      <c r="G949" s="525"/>
      <c r="H949" s="107"/>
      <c r="I949" s="107"/>
      <c r="J949" s="420"/>
      <c r="K949" s="420"/>
      <c r="L949" s="420"/>
      <c r="M949" s="421"/>
      <c r="N949" s="107"/>
      <c r="O949" s="107"/>
      <c r="P949" s="107"/>
      <c r="Q949" s="107"/>
      <c r="R949" s="107"/>
      <c r="S949" s="107"/>
      <c r="T949" s="107"/>
    </row>
    <row r="950" spans="1:20" ht="15.75" customHeight="1">
      <c r="A950" s="107"/>
      <c r="B950" s="107"/>
      <c r="C950" s="107"/>
      <c r="D950" s="107"/>
      <c r="E950" s="107"/>
      <c r="F950" s="107"/>
      <c r="G950" s="525"/>
      <c r="H950" s="107"/>
      <c r="I950" s="107"/>
      <c r="J950" s="420"/>
      <c r="K950" s="420"/>
      <c r="L950" s="420"/>
      <c r="M950" s="421"/>
      <c r="N950" s="107"/>
      <c r="O950" s="107"/>
      <c r="P950" s="107"/>
      <c r="Q950" s="107"/>
      <c r="R950" s="107"/>
      <c r="S950" s="107"/>
      <c r="T950" s="107"/>
    </row>
    <row r="951" spans="1:20" ht="15.75" customHeight="1">
      <c r="A951" s="107"/>
      <c r="B951" s="107"/>
      <c r="C951" s="107"/>
      <c r="D951" s="107"/>
      <c r="E951" s="107"/>
      <c r="F951" s="107"/>
      <c r="G951" s="525"/>
      <c r="H951" s="107"/>
      <c r="I951" s="107"/>
      <c r="J951" s="420"/>
      <c r="K951" s="420"/>
      <c r="L951" s="420"/>
      <c r="M951" s="421"/>
      <c r="N951" s="107"/>
      <c r="O951" s="107"/>
      <c r="P951" s="107"/>
      <c r="Q951" s="107"/>
      <c r="R951" s="107"/>
      <c r="S951" s="107"/>
      <c r="T951" s="107"/>
    </row>
    <row r="952" spans="1:20" ht="15.75" customHeight="1">
      <c r="A952" s="107"/>
      <c r="B952" s="107"/>
      <c r="C952" s="107"/>
      <c r="D952" s="107"/>
      <c r="E952" s="107"/>
      <c r="F952" s="107"/>
      <c r="G952" s="525"/>
      <c r="H952" s="107"/>
      <c r="I952" s="107"/>
      <c r="J952" s="420"/>
      <c r="K952" s="420"/>
      <c r="L952" s="420"/>
      <c r="M952" s="421"/>
      <c r="N952" s="107"/>
      <c r="O952" s="107"/>
      <c r="P952" s="107"/>
      <c r="Q952" s="107"/>
      <c r="R952" s="107"/>
      <c r="S952" s="107"/>
      <c r="T952" s="107"/>
    </row>
    <row r="953" spans="1:20" ht="15.75" customHeight="1">
      <c r="A953" s="107"/>
      <c r="B953" s="107"/>
      <c r="C953" s="107"/>
      <c r="D953" s="107"/>
      <c r="E953" s="107"/>
      <c r="F953" s="107"/>
      <c r="G953" s="525"/>
      <c r="H953" s="107"/>
      <c r="I953" s="107"/>
      <c r="J953" s="420"/>
      <c r="K953" s="420"/>
      <c r="L953" s="420"/>
      <c r="M953" s="421"/>
      <c r="N953" s="107"/>
      <c r="O953" s="107"/>
      <c r="P953" s="107"/>
      <c r="Q953" s="107"/>
      <c r="R953" s="107"/>
      <c r="S953" s="107"/>
      <c r="T953" s="107"/>
    </row>
    <row r="954" spans="1:20" ht="15.75" customHeight="1">
      <c r="A954" s="107"/>
      <c r="B954" s="107"/>
      <c r="C954" s="107"/>
      <c r="D954" s="107"/>
      <c r="E954" s="107"/>
      <c r="F954" s="107"/>
      <c r="G954" s="525"/>
      <c r="H954" s="107"/>
      <c r="I954" s="107"/>
      <c r="J954" s="420"/>
      <c r="K954" s="420"/>
      <c r="L954" s="420"/>
      <c r="M954" s="421"/>
      <c r="N954" s="107"/>
      <c r="O954" s="107"/>
      <c r="P954" s="107"/>
      <c r="Q954" s="107"/>
      <c r="R954" s="107"/>
      <c r="S954" s="107"/>
      <c r="T954" s="107"/>
    </row>
    <row r="955" spans="1:20" ht="15.75" customHeight="1">
      <c r="A955" s="107"/>
      <c r="B955" s="107"/>
      <c r="C955" s="107"/>
      <c r="D955" s="107"/>
      <c r="E955" s="107"/>
      <c r="F955" s="107"/>
      <c r="G955" s="525"/>
      <c r="H955" s="107"/>
      <c r="I955" s="107"/>
      <c r="J955" s="420"/>
      <c r="K955" s="420"/>
      <c r="L955" s="420"/>
      <c r="M955" s="421"/>
      <c r="N955" s="107"/>
      <c r="O955" s="107"/>
      <c r="P955" s="107"/>
      <c r="Q955" s="107"/>
      <c r="R955" s="107"/>
      <c r="S955" s="107"/>
      <c r="T955" s="107"/>
    </row>
    <row r="956" spans="1:20" ht="15.75" customHeight="1">
      <c r="A956" s="107"/>
      <c r="B956" s="107"/>
      <c r="C956" s="107"/>
      <c r="D956" s="107"/>
      <c r="E956" s="107"/>
      <c r="F956" s="107"/>
      <c r="G956" s="525"/>
      <c r="H956" s="107"/>
      <c r="I956" s="107"/>
      <c r="J956" s="420"/>
      <c r="K956" s="420"/>
      <c r="L956" s="420"/>
      <c r="M956" s="421"/>
      <c r="N956" s="107"/>
      <c r="O956" s="107"/>
      <c r="P956" s="107"/>
      <c r="Q956" s="107"/>
      <c r="R956" s="107"/>
      <c r="S956" s="107"/>
      <c r="T956" s="107"/>
    </row>
    <row r="957" spans="1:20" ht="15.75" customHeight="1">
      <c r="A957" s="107"/>
      <c r="B957" s="107"/>
      <c r="C957" s="107"/>
      <c r="D957" s="107"/>
      <c r="E957" s="107"/>
      <c r="F957" s="107"/>
      <c r="G957" s="525"/>
      <c r="H957" s="107"/>
      <c r="I957" s="107"/>
      <c r="J957" s="420"/>
      <c r="K957" s="420"/>
      <c r="L957" s="420"/>
      <c r="M957" s="421"/>
      <c r="N957" s="107"/>
      <c r="O957" s="107"/>
      <c r="P957" s="107"/>
      <c r="Q957" s="107"/>
      <c r="R957" s="107"/>
      <c r="S957" s="107"/>
      <c r="T957" s="107"/>
    </row>
    <row r="958" spans="1:20" ht="15.75" customHeight="1">
      <c r="A958" s="107"/>
      <c r="B958" s="107"/>
      <c r="C958" s="107"/>
      <c r="D958" s="107"/>
      <c r="E958" s="107"/>
      <c r="F958" s="107"/>
      <c r="G958" s="525"/>
      <c r="H958" s="107"/>
      <c r="I958" s="107"/>
      <c r="J958" s="420"/>
      <c r="K958" s="420"/>
      <c r="L958" s="420"/>
      <c r="M958" s="421"/>
      <c r="N958" s="107"/>
      <c r="O958" s="107"/>
      <c r="P958" s="107"/>
      <c r="Q958" s="107"/>
      <c r="R958" s="107"/>
      <c r="S958" s="107"/>
      <c r="T958" s="107"/>
    </row>
    <row r="959" spans="1:20" ht="15.75" customHeight="1">
      <c r="A959" s="107"/>
      <c r="B959" s="107"/>
      <c r="C959" s="107"/>
      <c r="D959" s="107"/>
      <c r="E959" s="107"/>
      <c r="F959" s="107"/>
      <c r="G959" s="525"/>
      <c r="H959" s="107"/>
      <c r="I959" s="107"/>
      <c r="J959" s="420"/>
      <c r="K959" s="420"/>
      <c r="L959" s="420"/>
      <c r="M959" s="421"/>
      <c r="N959" s="107"/>
      <c r="O959" s="107"/>
      <c r="P959" s="107"/>
      <c r="Q959" s="107"/>
      <c r="R959" s="107"/>
      <c r="S959" s="107"/>
      <c r="T959" s="107"/>
    </row>
    <row r="960" spans="1:20" ht="15.75" customHeight="1">
      <c r="A960" s="107"/>
      <c r="B960" s="107"/>
      <c r="C960" s="107"/>
      <c r="D960" s="107"/>
      <c r="E960" s="107"/>
      <c r="F960" s="107"/>
      <c r="G960" s="525"/>
      <c r="H960" s="107"/>
      <c r="I960" s="107"/>
      <c r="J960" s="420"/>
      <c r="K960" s="420"/>
      <c r="L960" s="420"/>
      <c r="M960" s="421"/>
      <c r="N960" s="107"/>
      <c r="O960" s="107"/>
      <c r="P960" s="107"/>
      <c r="Q960" s="107"/>
      <c r="R960" s="107"/>
      <c r="S960" s="107"/>
      <c r="T960" s="107"/>
    </row>
    <row r="961" spans="1:20" ht="15.75" customHeight="1">
      <c r="A961" s="107"/>
      <c r="B961" s="107"/>
      <c r="C961" s="107"/>
      <c r="D961" s="107"/>
      <c r="E961" s="107"/>
      <c r="F961" s="107"/>
      <c r="G961" s="525"/>
      <c r="H961" s="107"/>
      <c r="I961" s="107"/>
      <c r="J961" s="420"/>
      <c r="K961" s="420"/>
      <c r="L961" s="420"/>
      <c r="M961" s="421"/>
      <c r="N961" s="107"/>
      <c r="O961" s="107"/>
      <c r="P961" s="107"/>
      <c r="Q961" s="107"/>
      <c r="R961" s="107"/>
      <c r="S961" s="107"/>
      <c r="T961" s="107"/>
    </row>
    <row r="962" spans="1:20" ht="15.75" customHeight="1">
      <c r="A962" s="107"/>
      <c r="B962" s="107"/>
      <c r="C962" s="107"/>
      <c r="D962" s="107"/>
      <c r="E962" s="107"/>
      <c r="F962" s="107"/>
      <c r="G962" s="525"/>
      <c r="H962" s="107"/>
      <c r="I962" s="107"/>
      <c r="J962" s="420"/>
      <c r="K962" s="420"/>
      <c r="L962" s="420"/>
      <c r="M962" s="421"/>
      <c r="N962" s="107"/>
      <c r="O962" s="107"/>
      <c r="P962" s="107"/>
      <c r="Q962" s="107"/>
      <c r="R962" s="107"/>
      <c r="S962" s="107"/>
      <c r="T962" s="107"/>
    </row>
    <row r="963" spans="1:20" ht="15.75" customHeight="1">
      <c r="A963" s="107"/>
      <c r="B963" s="107"/>
      <c r="C963" s="107"/>
      <c r="D963" s="107"/>
      <c r="E963" s="107"/>
      <c r="F963" s="107"/>
      <c r="G963" s="525"/>
      <c r="H963" s="107"/>
      <c r="I963" s="107"/>
      <c r="J963" s="420"/>
      <c r="K963" s="420"/>
      <c r="L963" s="420"/>
      <c r="M963" s="421"/>
      <c r="N963" s="107"/>
      <c r="O963" s="107"/>
      <c r="P963" s="107"/>
      <c r="Q963" s="107"/>
      <c r="R963" s="107"/>
      <c r="S963" s="107"/>
      <c r="T963" s="107"/>
    </row>
    <row r="964" spans="1:20" ht="15.75" customHeight="1">
      <c r="A964" s="107"/>
      <c r="B964" s="107"/>
      <c r="C964" s="107"/>
      <c r="D964" s="107"/>
      <c r="E964" s="107"/>
      <c r="F964" s="107"/>
      <c r="G964" s="525"/>
      <c r="H964" s="107"/>
      <c r="I964" s="107"/>
      <c r="J964" s="420"/>
      <c r="K964" s="420"/>
      <c r="L964" s="420"/>
      <c r="M964" s="421"/>
      <c r="N964" s="107"/>
      <c r="O964" s="107"/>
      <c r="P964" s="107"/>
      <c r="Q964" s="107"/>
      <c r="R964" s="107"/>
      <c r="S964" s="107"/>
      <c r="T964" s="107"/>
    </row>
    <row r="965" spans="1:20" ht="15.75" customHeight="1">
      <c r="A965" s="107"/>
      <c r="B965" s="107"/>
      <c r="C965" s="107"/>
      <c r="D965" s="107"/>
      <c r="E965" s="107"/>
      <c r="F965" s="107"/>
      <c r="G965" s="525"/>
      <c r="H965" s="107"/>
      <c r="I965" s="107"/>
      <c r="J965" s="420"/>
      <c r="K965" s="420"/>
      <c r="L965" s="420"/>
      <c r="M965" s="421"/>
      <c r="N965" s="107"/>
      <c r="O965" s="107"/>
      <c r="P965" s="107"/>
      <c r="Q965" s="107"/>
      <c r="R965" s="107"/>
      <c r="S965" s="107"/>
      <c r="T965" s="107"/>
    </row>
    <row r="966" spans="1:20" ht="15.75" customHeight="1">
      <c r="A966" s="107"/>
      <c r="B966" s="107"/>
      <c r="C966" s="107"/>
      <c r="D966" s="107"/>
      <c r="E966" s="107"/>
      <c r="F966" s="107"/>
      <c r="G966" s="525"/>
      <c r="H966" s="107"/>
      <c r="I966" s="107"/>
      <c r="J966" s="420"/>
      <c r="K966" s="420"/>
      <c r="L966" s="420"/>
      <c r="M966" s="421"/>
      <c r="N966" s="107"/>
      <c r="O966" s="107"/>
      <c r="P966" s="107"/>
      <c r="Q966" s="107"/>
      <c r="R966" s="107"/>
      <c r="S966" s="107"/>
      <c r="T966" s="107"/>
    </row>
    <row r="967" spans="1:20" ht="15.75" customHeight="1">
      <c r="A967" s="107"/>
      <c r="B967" s="107"/>
      <c r="C967" s="107"/>
      <c r="D967" s="107"/>
      <c r="E967" s="107"/>
      <c r="F967" s="107"/>
      <c r="G967" s="525"/>
      <c r="H967" s="107"/>
      <c r="I967" s="107"/>
      <c r="J967" s="420"/>
      <c r="K967" s="420"/>
      <c r="L967" s="420"/>
      <c r="M967" s="421"/>
      <c r="N967" s="107"/>
      <c r="O967" s="107"/>
      <c r="P967" s="107"/>
      <c r="Q967" s="107"/>
      <c r="R967" s="107"/>
      <c r="S967" s="107"/>
      <c r="T967" s="107"/>
    </row>
    <row r="968" spans="1:20" ht="15.75" customHeight="1">
      <c r="A968" s="107"/>
      <c r="B968" s="107"/>
      <c r="C968" s="107"/>
      <c r="D968" s="107"/>
      <c r="E968" s="107"/>
      <c r="F968" s="107"/>
      <c r="G968" s="525"/>
      <c r="H968" s="107"/>
      <c r="I968" s="107"/>
      <c r="J968" s="420"/>
      <c r="K968" s="420"/>
      <c r="L968" s="420"/>
      <c r="M968" s="421"/>
      <c r="N968" s="107"/>
      <c r="O968" s="107"/>
      <c r="P968" s="107"/>
      <c r="Q968" s="107"/>
      <c r="R968" s="107"/>
      <c r="S968" s="107"/>
      <c r="T968" s="107"/>
    </row>
    <row r="969" spans="1:20" ht="15.75" customHeight="1">
      <c r="A969" s="107"/>
      <c r="B969" s="107"/>
      <c r="C969" s="107"/>
      <c r="D969" s="107"/>
      <c r="E969" s="107"/>
      <c r="F969" s="107"/>
      <c r="G969" s="525"/>
      <c r="H969" s="107"/>
      <c r="I969" s="107"/>
      <c r="J969" s="420"/>
      <c r="K969" s="420"/>
      <c r="L969" s="420"/>
      <c r="M969" s="421"/>
      <c r="N969" s="107"/>
      <c r="O969" s="107"/>
      <c r="P969" s="107"/>
      <c r="Q969" s="107"/>
      <c r="R969" s="107"/>
      <c r="S969" s="107"/>
      <c r="T969" s="107"/>
    </row>
    <row r="970" spans="1:20" ht="15.75" customHeight="1">
      <c r="A970" s="107"/>
      <c r="B970" s="107"/>
      <c r="C970" s="107"/>
      <c r="D970" s="107"/>
      <c r="E970" s="107"/>
      <c r="F970" s="107"/>
      <c r="G970" s="525"/>
      <c r="H970" s="107"/>
      <c r="I970" s="107"/>
      <c r="J970" s="420"/>
      <c r="K970" s="420"/>
      <c r="L970" s="420"/>
      <c r="M970" s="421"/>
      <c r="N970" s="107"/>
      <c r="O970" s="107"/>
      <c r="P970" s="107"/>
      <c r="Q970" s="107"/>
      <c r="R970" s="107"/>
      <c r="S970" s="107"/>
      <c r="T970" s="107"/>
    </row>
    <row r="971" spans="1:20" ht="15.75" customHeight="1">
      <c r="A971" s="107"/>
      <c r="B971" s="107"/>
      <c r="C971" s="107"/>
      <c r="D971" s="107"/>
      <c r="E971" s="107"/>
      <c r="F971" s="107"/>
      <c r="G971" s="525"/>
      <c r="H971" s="107"/>
      <c r="I971" s="107"/>
      <c r="J971" s="420"/>
      <c r="K971" s="420"/>
      <c r="L971" s="420"/>
      <c r="M971" s="421"/>
      <c r="N971" s="107"/>
      <c r="O971" s="107"/>
      <c r="P971" s="107"/>
      <c r="Q971" s="107"/>
      <c r="R971" s="107"/>
      <c r="S971" s="107"/>
      <c r="T971" s="107"/>
    </row>
    <row r="972" spans="1:20" ht="15.75" customHeight="1">
      <c r="A972" s="107"/>
      <c r="B972" s="107"/>
      <c r="C972" s="107"/>
      <c r="D972" s="107"/>
      <c r="E972" s="107"/>
      <c r="F972" s="107"/>
      <c r="G972" s="525"/>
      <c r="H972" s="107"/>
      <c r="I972" s="107"/>
      <c r="J972" s="420"/>
      <c r="K972" s="420"/>
      <c r="L972" s="420"/>
      <c r="M972" s="421"/>
      <c r="N972" s="107"/>
      <c r="O972" s="107"/>
      <c r="P972" s="107"/>
      <c r="Q972" s="107"/>
      <c r="R972" s="107"/>
      <c r="S972" s="107"/>
      <c r="T972" s="107"/>
    </row>
    <row r="973" spans="1:20" ht="15.75" customHeight="1">
      <c r="A973" s="107"/>
      <c r="B973" s="107"/>
      <c r="C973" s="107"/>
      <c r="D973" s="107"/>
      <c r="E973" s="107"/>
      <c r="F973" s="107"/>
      <c r="G973" s="525"/>
      <c r="H973" s="107"/>
      <c r="I973" s="107"/>
      <c r="J973" s="420"/>
      <c r="K973" s="420"/>
      <c r="L973" s="420"/>
      <c r="M973" s="421"/>
      <c r="N973" s="107"/>
      <c r="O973" s="107"/>
      <c r="P973" s="107"/>
      <c r="Q973" s="107"/>
      <c r="R973" s="107"/>
      <c r="S973" s="107"/>
      <c r="T973" s="107"/>
    </row>
    <row r="974" spans="1:20" ht="15.75" customHeight="1">
      <c r="A974" s="107"/>
      <c r="B974" s="107"/>
      <c r="C974" s="107"/>
      <c r="D974" s="107"/>
      <c r="E974" s="107"/>
      <c r="F974" s="107"/>
      <c r="G974" s="525"/>
      <c r="H974" s="107"/>
      <c r="I974" s="107"/>
      <c r="J974" s="420"/>
      <c r="K974" s="420"/>
      <c r="L974" s="420"/>
      <c r="M974" s="421"/>
      <c r="N974" s="107"/>
      <c r="O974" s="107"/>
      <c r="P974" s="107"/>
      <c r="Q974" s="107"/>
      <c r="R974" s="107"/>
      <c r="S974" s="107"/>
      <c r="T974" s="107"/>
    </row>
    <row r="975" spans="1:20" ht="15.75" customHeight="1">
      <c r="A975" s="107"/>
      <c r="B975" s="107"/>
      <c r="C975" s="107"/>
      <c r="D975" s="107"/>
      <c r="E975" s="107"/>
      <c r="F975" s="107"/>
      <c r="G975" s="525"/>
      <c r="H975" s="107"/>
      <c r="I975" s="107"/>
      <c r="J975" s="420"/>
      <c r="K975" s="420"/>
      <c r="L975" s="420"/>
      <c r="M975" s="421"/>
      <c r="N975" s="107"/>
      <c r="O975" s="107"/>
      <c r="P975" s="107"/>
      <c r="Q975" s="107"/>
      <c r="R975" s="107"/>
      <c r="S975" s="107"/>
      <c r="T975" s="107"/>
    </row>
    <row r="976" spans="1:20" ht="15.75" customHeight="1">
      <c r="A976" s="107"/>
      <c r="B976" s="107"/>
      <c r="C976" s="107"/>
      <c r="D976" s="107"/>
      <c r="E976" s="107"/>
      <c r="F976" s="107"/>
      <c r="G976" s="525"/>
      <c r="H976" s="107"/>
      <c r="I976" s="107"/>
      <c r="J976" s="420"/>
      <c r="K976" s="420"/>
      <c r="L976" s="420"/>
      <c r="M976" s="421"/>
      <c r="N976" s="107"/>
      <c r="O976" s="107"/>
      <c r="P976" s="107"/>
      <c r="Q976" s="107"/>
      <c r="R976" s="107"/>
      <c r="S976" s="107"/>
      <c r="T976" s="107"/>
    </row>
    <row r="977" spans="1:20" ht="15.75" customHeight="1">
      <c r="A977" s="107"/>
      <c r="B977" s="107"/>
      <c r="C977" s="107"/>
      <c r="D977" s="107"/>
      <c r="E977" s="107"/>
      <c r="F977" s="107"/>
      <c r="G977" s="525"/>
      <c r="H977" s="107"/>
      <c r="I977" s="107"/>
      <c r="J977" s="420"/>
      <c r="K977" s="420"/>
      <c r="L977" s="420"/>
      <c r="M977" s="421"/>
      <c r="N977" s="107"/>
      <c r="O977" s="107"/>
      <c r="P977" s="107"/>
      <c r="Q977" s="107"/>
      <c r="R977" s="107"/>
      <c r="S977" s="107"/>
      <c r="T977" s="107"/>
    </row>
    <row r="978" spans="1:20" ht="15.75" customHeight="1">
      <c r="A978" s="107"/>
      <c r="B978" s="107"/>
      <c r="C978" s="107"/>
      <c r="D978" s="107"/>
      <c r="E978" s="107"/>
      <c r="F978" s="107"/>
      <c r="G978" s="525"/>
      <c r="H978" s="107"/>
      <c r="I978" s="107"/>
      <c r="J978" s="420"/>
      <c r="K978" s="420"/>
      <c r="L978" s="420"/>
      <c r="M978" s="421"/>
      <c r="N978" s="107"/>
      <c r="O978" s="107"/>
      <c r="P978" s="107"/>
      <c r="Q978" s="107"/>
      <c r="R978" s="107"/>
      <c r="S978" s="107"/>
      <c r="T978" s="107"/>
    </row>
    <row r="979" spans="1:20" ht="15.75" customHeight="1">
      <c r="A979" s="107"/>
      <c r="B979" s="107"/>
      <c r="C979" s="107"/>
      <c r="D979" s="107"/>
      <c r="E979" s="107"/>
      <c r="F979" s="107"/>
      <c r="G979" s="525"/>
      <c r="H979" s="107"/>
      <c r="I979" s="107"/>
      <c r="J979" s="420"/>
      <c r="K979" s="420"/>
      <c r="L979" s="420"/>
      <c r="M979" s="421"/>
      <c r="N979" s="107"/>
      <c r="O979" s="107"/>
      <c r="P979" s="107"/>
      <c r="Q979" s="107"/>
      <c r="R979" s="107"/>
      <c r="S979" s="107"/>
      <c r="T979" s="107"/>
    </row>
    <row r="980" spans="1:20" ht="15.75" customHeight="1">
      <c r="A980" s="107"/>
      <c r="B980" s="107"/>
      <c r="C980" s="107"/>
      <c r="D980" s="107"/>
      <c r="E980" s="107"/>
      <c r="F980" s="107"/>
      <c r="G980" s="525"/>
      <c r="H980" s="107"/>
      <c r="I980" s="107"/>
      <c r="J980" s="420"/>
      <c r="K980" s="420"/>
      <c r="L980" s="420"/>
      <c r="M980" s="421"/>
      <c r="N980" s="107"/>
      <c r="O980" s="107"/>
      <c r="P980" s="107"/>
      <c r="Q980" s="107"/>
      <c r="R980" s="107"/>
      <c r="S980" s="107"/>
      <c r="T980" s="107"/>
    </row>
    <row r="981" spans="1:20" ht="15.75" customHeight="1">
      <c r="A981" s="107"/>
      <c r="B981" s="107"/>
      <c r="C981" s="107"/>
      <c r="D981" s="107"/>
      <c r="E981" s="107"/>
      <c r="F981" s="107"/>
      <c r="G981" s="525"/>
      <c r="H981" s="107"/>
      <c r="I981" s="107"/>
      <c r="J981" s="420"/>
      <c r="K981" s="420"/>
      <c r="L981" s="420"/>
      <c r="M981" s="421"/>
      <c r="N981" s="107"/>
      <c r="O981" s="107"/>
      <c r="P981" s="107"/>
      <c r="Q981" s="107"/>
      <c r="R981" s="107"/>
      <c r="S981" s="107"/>
      <c r="T981" s="107"/>
    </row>
    <row r="982" spans="1:20" ht="15.75" customHeight="1">
      <c r="A982" s="107"/>
      <c r="B982" s="107"/>
      <c r="C982" s="107"/>
      <c r="D982" s="107"/>
      <c r="E982" s="107"/>
      <c r="F982" s="107"/>
      <c r="G982" s="525"/>
      <c r="H982" s="107"/>
      <c r="I982" s="107"/>
      <c r="J982" s="420"/>
      <c r="K982" s="420"/>
      <c r="L982" s="420"/>
      <c r="M982" s="421"/>
      <c r="N982" s="107"/>
      <c r="O982" s="107"/>
      <c r="P982" s="107"/>
      <c r="Q982" s="107"/>
      <c r="R982" s="107"/>
      <c r="S982" s="107"/>
      <c r="T982" s="107"/>
    </row>
    <row r="983" spans="1:20" ht="15.75" customHeight="1">
      <c r="A983" s="107"/>
      <c r="B983" s="107"/>
      <c r="C983" s="107"/>
      <c r="D983" s="107"/>
      <c r="E983" s="107"/>
      <c r="F983" s="107"/>
      <c r="G983" s="525"/>
      <c r="H983" s="107"/>
      <c r="I983" s="107"/>
      <c r="J983" s="420"/>
      <c r="K983" s="420"/>
      <c r="L983" s="420"/>
      <c r="M983" s="421"/>
      <c r="N983" s="107"/>
      <c r="O983" s="107"/>
      <c r="P983" s="107"/>
      <c r="Q983" s="107"/>
      <c r="R983" s="107"/>
      <c r="S983" s="107"/>
      <c r="T983" s="107"/>
    </row>
    <row r="984" spans="1:20" ht="15.75" customHeight="1">
      <c r="A984" s="107"/>
      <c r="B984" s="107"/>
      <c r="C984" s="107"/>
      <c r="D984" s="107"/>
      <c r="E984" s="107"/>
      <c r="F984" s="107"/>
      <c r="G984" s="525"/>
      <c r="H984" s="107"/>
      <c r="I984" s="107"/>
      <c r="J984" s="420"/>
      <c r="K984" s="420"/>
      <c r="L984" s="420"/>
      <c r="M984" s="421"/>
      <c r="N984" s="107"/>
      <c r="O984" s="107"/>
      <c r="P984" s="107"/>
      <c r="Q984" s="107"/>
      <c r="R984" s="107"/>
      <c r="S984" s="107"/>
      <c r="T984" s="107"/>
    </row>
    <row r="985" spans="1:20" ht="15.75" customHeight="1">
      <c r="A985" s="107"/>
      <c r="B985" s="107"/>
      <c r="C985" s="107"/>
      <c r="D985" s="107"/>
      <c r="E985" s="107"/>
      <c r="F985" s="107"/>
      <c r="G985" s="525"/>
      <c r="H985" s="107"/>
      <c r="I985" s="107"/>
      <c r="J985" s="420"/>
      <c r="K985" s="420"/>
      <c r="L985" s="420"/>
      <c r="M985" s="421"/>
      <c r="N985" s="107"/>
      <c r="O985" s="107"/>
      <c r="P985" s="107"/>
      <c r="Q985" s="107"/>
      <c r="R985" s="107"/>
      <c r="S985" s="107"/>
      <c r="T985" s="107"/>
    </row>
    <row r="986" spans="1:20" ht="15.75" customHeight="1">
      <c r="A986" s="107"/>
      <c r="B986" s="107"/>
      <c r="C986" s="107"/>
      <c r="D986" s="107"/>
      <c r="E986" s="107"/>
      <c r="F986" s="107"/>
      <c r="G986" s="525"/>
      <c r="H986" s="107"/>
      <c r="I986" s="107"/>
      <c r="J986" s="420"/>
      <c r="K986" s="420"/>
      <c r="L986" s="420"/>
      <c r="M986" s="421"/>
      <c r="N986" s="107"/>
      <c r="O986" s="107"/>
      <c r="P986" s="107"/>
      <c r="Q986" s="107"/>
      <c r="R986" s="107"/>
      <c r="S986" s="107"/>
      <c r="T986" s="107"/>
    </row>
    <row r="987" spans="1:20" ht="15.75" customHeight="1">
      <c r="A987" s="107"/>
      <c r="B987" s="107"/>
      <c r="C987" s="107"/>
      <c r="D987" s="107"/>
      <c r="E987" s="107"/>
      <c r="F987" s="107"/>
      <c r="G987" s="525"/>
      <c r="H987" s="107"/>
      <c r="I987" s="107"/>
      <c r="J987" s="420"/>
      <c r="K987" s="420"/>
      <c r="L987" s="420"/>
      <c r="M987" s="421"/>
      <c r="N987" s="107"/>
      <c r="O987" s="107"/>
      <c r="P987" s="107"/>
      <c r="Q987" s="107"/>
      <c r="R987" s="107"/>
      <c r="S987" s="107"/>
      <c r="T987" s="107"/>
    </row>
    <row r="988" spans="1:20" ht="15.75" customHeight="1">
      <c r="A988" s="107"/>
      <c r="B988" s="107"/>
      <c r="C988" s="107"/>
      <c r="D988" s="107"/>
      <c r="E988" s="107"/>
      <c r="F988" s="107"/>
      <c r="G988" s="525"/>
      <c r="H988" s="107"/>
      <c r="I988" s="107"/>
      <c r="J988" s="420"/>
      <c r="K988" s="420"/>
      <c r="L988" s="420"/>
      <c r="M988" s="421"/>
      <c r="N988" s="107"/>
      <c r="O988" s="107"/>
      <c r="P988" s="107"/>
      <c r="Q988" s="107"/>
      <c r="R988" s="107"/>
      <c r="S988" s="107"/>
      <c r="T988" s="107"/>
    </row>
    <row r="989" spans="1:20" ht="15.75" customHeight="1">
      <c r="A989" s="107"/>
      <c r="B989" s="107"/>
      <c r="C989" s="107"/>
      <c r="D989" s="107"/>
      <c r="E989" s="107"/>
      <c r="F989" s="107"/>
      <c r="G989" s="525"/>
      <c r="H989" s="107"/>
      <c r="I989" s="107"/>
      <c r="J989" s="420"/>
      <c r="K989" s="420"/>
      <c r="L989" s="420"/>
      <c r="M989" s="421"/>
      <c r="N989" s="107"/>
      <c r="O989" s="107"/>
      <c r="P989" s="107"/>
      <c r="Q989" s="107"/>
      <c r="R989" s="107"/>
      <c r="S989" s="107"/>
      <c r="T989" s="107"/>
    </row>
    <row r="990" spans="1:20" ht="15.75" customHeight="1">
      <c r="A990" s="107"/>
      <c r="B990" s="107"/>
      <c r="C990" s="107"/>
      <c r="D990" s="107"/>
      <c r="E990" s="107"/>
      <c r="F990" s="107"/>
      <c r="G990" s="525"/>
      <c r="H990" s="107"/>
      <c r="I990" s="107"/>
      <c r="J990" s="420"/>
      <c r="K990" s="420"/>
      <c r="L990" s="420"/>
      <c r="M990" s="421"/>
      <c r="N990" s="107"/>
      <c r="O990" s="107"/>
      <c r="P990" s="107"/>
      <c r="Q990" s="107"/>
      <c r="R990" s="107"/>
      <c r="S990" s="107"/>
      <c r="T990" s="107"/>
    </row>
    <row r="991" spans="1:20" ht="15.75" customHeight="1">
      <c r="A991" s="107"/>
      <c r="B991" s="107"/>
      <c r="C991" s="107"/>
      <c r="D991" s="107"/>
      <c r="E991" s="107"/>
      <c r="F991" s="107"/>
      <c r="G991" s="525"/>
      <c r="H991" s="107"/>
      <c r="I991" s="107"/>
      <c r="J991" s="420"/>
      <c r="K991" s="420"/>
      <c r="L991" s="420"/>
      <c r="M991" s="421"/>
      <c r="N991" s="107"/>
      <c r="O991" s="107"/>
      <c r="P991" s="107"/>
      <c r="Q991" s="107"/>
      <c r="R991" s="107"/>
      <c r="S991" s="107"/>
      <c r="T991" s="107"/>
    </row>
    <row r="992" spans="1:20" ht="15.75" customHeight="1">
      <c r="A992" s="107"/>
      <c r="B992" s="107"/>
      <c r="C992" s="107"/>
      <c r="D992" s="107"/>
      <c r="E992" s="107"/>
      <c r="F992" s="107"/>
      <c r="G992" s="525"/>
      <c r="H992" s="107"/>
      <c r="I992" s="107"/>
      <c r="J992" s="420"/>
      <c r="K992" s="420"/>
      <c r="L992" s="420"/>
      <c r="M992" s="421"/>
      <c r="N992" s="107"/>
      <c r="O992" s="107"/>
      <c r="P992" s="107"/>
      <c r="Q992" s="107"/>
      <c r="R992" s="107"/>
      <c r="S992" s="107"/>
      <c r="T992" s="107"/>
    </row>
    <row r="993" spans="1:20" ht="15.75" customHeight="1">
      <c r="A993" s="107"/>
      <c r="B993" s="107"/>
      <c r="C993" s="107"/>
      <c r="D993" s="107"/>
      <c r="E993" s="107"/>
      <c r="F993" s="107"/>
      <c r="G993" s="525"/>
      <c r="H993" s="107"/>
      <c r="I993" s="107"/>
      <c r="J993" s="420"/>
      <c r="K993" s="420"/>
      <c r="L993" s="420"/>
      <c r="M993" s="421"/>
      <c r="N993" s="107"/>
      <c r="O993" s="107"/>
      <c r="P993" s="107"/>
      <c r="Q993" s="107"/>
      <c r="R993" s="107"/>
      <c r="S993" s="107"/>
      <c r="T993" s="107"/>
    </row>
    <row r="994" spans="1:20" ht="15.75" customHeight="1">
      <c r="A994" s="107"/>
      <c r="B994" s="107"/>
      <c r="C994" s="107"/>
      <c r="D994" s="107"/>
      <c r="E994" s="107"/>
      <c r="F994" s="107"/>
      <c r="G994" s="525"/>
      <c r="H994" s="107"/>
      <c r="I994" s="107"/>
      <c r="J994" s="420"/>
      <c r="K994" s="420"/>
      <c r="L994" s="420"/>
      <c r="M994" s="421"/>
      <c r="N994" s="107"/>
      <c r="O994" s="107"/>
      <c r="P994" s="107"/>
      <c r="Q994" s="107"/>
      <c r="R994" s="107"/>
      <c r="S994" s="107"/>
      <c r="T994" s="107"/>
    </row>
    <row r="995" spans="1:20" ht="15.75" customHeight="1">
      <c r="A995" s="107"/>
      <c r="B995" s="107"/>
      <c r="C995" s="107"/>
      <c r="D995" s="107"/>
      <c r="E995" s="107"/>
      <c r="F995" s="107"/>
      <c r="G995" s="525"/>
      <c r="H995" s="107"/>
      <c r="I995" s="107"/>
      <c r="J995" s="420"/>
      <c r="K995" s="420"/>
      <c r="L995" s="420"/>
      <c r="M995" s="421"/>
      <c r="N995" s="107"/>
      <c r="O995" s="107"/>
      <c r="P995" s="107"/>
      <c r="Q995" s="107"/>
      <c r="R995" s="107"/>
      <c r="S995" s="107"/>
      <c r="T995" s="107"/>
    </row>
    <row r="996" spans="1:20" ht="15.75" customHeight="1">
      <c r="A996" s="107"/>
      <c r="B996" s="107"/>
      <c r="C996" s="107"/>
      <c r="D996" s="107"/>
      <c r="E996" s="107"/>
      <c r="F996" s="107"/>
      <c r="G996" s="525"/>
      <c r="H996" s="107"/>
      <c r="I996" s="107"/>
      <c r="J996" s="420"/>
      <c r="K996" s="420"/>
      <c r="L996" s="420"/>
      <c r="M996" s="421"/>
      <c r="N996" s="107"/>
      <c r="O996" s="107"/>
      <c r="P996" s="107"/>
      <c r="Q996" s="107"/>
      <c r="R996" s="107"/>
      <c r="S996" s="107"/>
      <c r="T996" s="107"/>
    </row>
    <row r="997" spans="1:20" ht="15.75" customHeight="1">
      <c r="A997" s="107"/>
      <c r="B997" s="107"/>
      <c r="C997" s="107"/>
      <c r="D997" s="107"/>
      <c r="E997" s="107"/>
      <c r="F997" s="107"/>
      <c r="G997" s="525"/>
      <c r="H997" s="107"/>
      <c r="I997" s="107"/>
      <c r="J997" s="420"/>
      <c r="K997" s="420"/>
      <c r="L997" s="420"/>
      <c r="M997" s="421"/>
      <c r="N997" s="107"/>
      <c r="O997" s="107"/>
      <c r="P997" s="107"/>
      <c r="Q997" s="107"/>
      <c r="R997" s="107"/>
      <c r="S997" s="107"/>
      <c r="T997" s="107"/>
    </row>
    <row r="998" spans="1:20" ht="15.75" customHeight="1">
      <c r="A998" s="107"/>
      <c r="B998" s="107"/>
      <c r="C998" s="107"/>
      <c r="D998" s="107"/>
      <c r="E998" s="107"/>
      <c r="F998" s="107"/>
      <c r="G998" s="525"/>
      <c r="H998" s="107"/>
      <c r="I998" s="107"/>
      <c r="J998" s="420"/>
      <c r="K998" s="420"/>
      <c r="L998" s="420"/>
      <c r="M998" s="421"/>
      <c r="N998" s="107"/>
      <c r="O998" s="107"/>
      <c r="P998" s="107"/>
      <c r="Q998" s="107"/>
      <c r="R998" s="107"/>
      <c r="S998" s="107"/>
      <c r="T998" s="107"/>
    </row>
    <row r="999" spans="1:20" ht="15.75" customHeight="1">
      <c r="A999" s="107"/>
      <c r="B999" s="107"/>
      <c r="C999" s="107"/>
      <c r="D999" s="107"/>
      <c r="E999" s="107"/>
      <c r="F999" s="107"/>
      <c r="G999" s="525"/>
      <c r="H999" s="107"/>
      <c r="I999" s="107"/>
      <c r="J999" s="420"/>
      <c r="K999" s="420"/>
      <c r="L999" s="420"/>
      <c r="M999" s="421"/>
      <c r="N999" s="107"/>
      <c r="O999" s="107"/>
      <c r="P999" s="107"/>
      <c r="Q999" s="107"/>
      <c r="R999" s="107"/>
      <c r="S999" s="107"/>
      <c r="T999" s="107"/>
    </row>
    <row r="1000" spans="1:20" ht="15.75" customHeight="1">
      <c r="A1000" s="107"/>
      <c r="B1000" s="107"/>
      <c r="C1000" s="107"/>
      <c r="D1000" s="107"/>
      <c r="E1000" s="107"/>
      <c r="F1000" s="107"/>
      <c r="G1000" s="525"/>
      <c r="H1000" s="107"/>
      <c r="I1000" s="107"/>
      <c r="J1000" s="420"/>
      <c r="K1000" s="420"/>
      <c r="L1000" s="420"/>
      <c r="M1000" s="421"/>
      <c r="N1000" s="107"/>
      <c r="O1000" s="107"/>
      <c r="P1000" s="107"/>
      <c r="Q1000" s="107"/>
      <c r="R1000" s="107"/>
      <c r="S1000" s="107"/>
      <c r="T1000" s="107"/>
    </row>
    <row r="1001" spans="1:20" ht="15.75" customHeight="1">
      <c r="A1001" s="107"/>
      <c r="B1001" s="107"/>
      <c r="C1001" s="107"/>
      <c r="D1001" s="107"/>
      <c r="E1001" s="107"/>
      <c r="F1001" s="107"/>
      <c r="G1001" s="525"/>
      <c r="H1001" s="107"/>
      <c r="I1001" s="107"/>
      <c r="J1001" s="420"/>
      <c r="K1001" s="420"/>
      <c r="L1001" s="420"/>
      <c r="M1001" s="421"/>
      <c r="N1001" s="107"/>
      <c r="O1001" s="107"/>
      <c r="P1001" s="107"/>
      <c r="Q1001" s="107"/>
      <c r="R1001" s="107"/>
      <c r="S1001" s="107"/>
      <c r="T1001" s="107"/>
    </row>
    <row r="1002" spans="1:20" ht="15.75" customHeight="1">
      <c r="A1002" s="107"/>
      <c r="B1002" s="107"/>
      <c r="C1002" s="107"/>
      <c r="D1002" s="107"/>
      <c r="E1002" s="107"/>
      <c r="F1002" s="107"/>
      <c r="G1002" s="525"/>
      <c r="H1002" s="107"/>
      <c r="I1002" s="107"/>
      <c r="J1002" s="420"/>
      <c r="K1002" s="420"/>
      <c r="L1002" s="420"/>
      <c r="M1002" s="421"/>
      <c r="N1002" s="107"/>
      <c r="O1002" s="107"/>
      <c r="P1002" s="107"/>
      <c r="Q1002" s="107"/>
      <c r="R1002" s="107"/>
      <c r="S1002" s="107"/>
      <c r="T1002" s="107"/>
    </row>
    <row r="1003" spans="1:20" ht="15.75" customHeight="1">
      <c r="A1003" s="107"/>
      <c r="B1003" s="107"/>
      <c r="C1003" s="107"/>
      <c r="D1003" s="107"/>
      <c r="E1003" s="107"/>
      <c r="F1003" s="107"/>
      <c r="G1003" s="525"/>
      <c r="H1003" s="107"/>
      <c r="I1003" s="107"/>
      <c r="J1003" s="420"/>
      <c r="K1003" s="420"/>
      <c r="L1003" s="420"/>
      <c r="M1003" s="421"/>
      <c r="N1003" s="107"/>
      <c r="O1003" s="107"/>
      <c r="P1003" s="107"/>
      <c r="Q1003" s="107"/>
      <c r="R1003" s="107"/>
      <c r="S1003" s="107"/>
      <c r="T1003" s="107"/>
    </row>
    <row r="1004" spans="1:20" ht="15.75" customHeight="1">
      <c r="A1004" s="107"/>
      <c r="B1004" s="107"/>
      <c r="C1004" s="107"/>
      <c r="D1004" s="107"/>
      <c r="E1004" s="107"/>
      <c r="F1004" s="107"/>
      <c r="G1004" s="525"/>
      <c r="H1004" s="107"/>
      <c r="I1004" s="107"/>
      <c r="J1004" s="420"/>
      <c r="K1004" s="420"/>
      <c r="L1004" s="420"/>
      <c r="M1004" s="421"/>
      <c r="N1004" s="107"/>
      <c r="O1004" s="107"/>
      <c r="P1004" s="107"/>
      <c r="Q1004" s="107"/>
      <c r="R1004" s="107"/>
      <c r="S1004" s="107"/>
      <c r="T1004" s="107"/>
    </row>
    <row r="1005" spans="1:20" ht="15.75" customHeight="1">
      <c r="A1005" s="107"/>
      <c r="B1005" s="107"/>
      <c r="C1005" s="107"/>
      <c r="D1005" s="107"/>
      <c r="E1005" s="107"/>
      <c r="F1005" s="107"/>
      <c r="G1005" s="525"/>
      <c r="H1005" s="107"/>
      <c r="I1005" s="107"/>
      <c r="J1005" s="420"/>
      <c r="K1005" s="420"/>
      <c r="L1005" s="420"/>
      <c r="M1005" s="421"/>
      <c r="N1005" s="107"/>
      <c r="O1005" s="107"/>
      <c r="P1005" s="107"/>
      <c r="Q1005" s="107"/>
      <c r="R1005" s="107"/>
      <c r="S1005" s="107"/>
      <c r="T1005" s="107"/>
    </row>
    <row r="1006" spans="1:20" ht="15.75" customHeight="1">
      <c r="A1006" s="107"/>
      <c r="B1006" s="107"/>
      <c r="C1006" s="107"/>
      <c r="D1006" s="107"/>
      <c r="E1006" s="107"/>
      <c r="F1006" s="107"/>
      <c r="G1006" s="525"/>
      <c r="H1006" s="107"/>
      <c r="I1006" s="107"/>
      <c r="J1006" s="420"/>
      <c r="K1006" s="420"/>
      <c r="L1006" s="420"/>
      <c r="M1006" s="421"/>
      <c r="N1006" s="107"/>
      <c r="O1006" s="107"/>
      <c r="P1006" s="107"/>
      <c r="Q1006" s="107"/>
      <c r="R1006" s="107"/>
      <c r="S1006" s="107"/>
      <c r="T1006" s="107"/>
    </row>
    <row r="1007" spans="1:20" ht="15.75" customHeight="1">
      <c r="A1007" s="107"/>
      <c r="B1007" s="107"/>
      <c r="C1007" s="107"/>
      <c r="D1007" s="107"/>
      <c r="E1007" s="107"/>
      <c r="F1007" s="107"/>
      <c r="G1007" s="525"/>
      <c r="H1007" s="107"/>
      <c r="I1007" s="107"/>
      <c r="J1007" s="420"/>
      <c r="K1007" s="420"/>
      <c r="L1007" s="420"/>
      <c r="M1007" s="421"/>
      <c r="N1007" s="107"/>
      <c r="O1007" s="107"/>
      <c r="P1007" s="107"/>
      <c r="Q1007" s="107"/>
      <c r="R1007" s="107"/>
      <c r="S1007" s="107"/>
      <c r="T1007" s="107"/>
    </row>
    <row r="1008" spans="1:20" ht="15.75" customHeight="1">
      <c r="A1008" s="107"/>
      <c r="B1008" s="107"/>
      <c r="C1008" s="107"/>
      <c r="D1008" s="107"/>
      <c r="E1008" s="107"/>
      <c r="F1008" s="107"/>
      <c r="G1008" s="525"/>
      <c r="H1008" s="107"/>
      <c r="I1008" s="107"/>
      <c r="J1008" s="420"/>
      <c r="K1008" s="420"/>
      <c r="L1008" s="420"/>
      <c r="M1008" s="421"/>
      <c r="N1008" s="107"/>
      <c r="O1008" s="107"/>
      <c r="P1008" s="107"/>
      <c r="Q1008" s="107"/>
      <c r="R1008" s="107"/>
      <c r="S1008" s="107"/>
      <c r="T1008" s="107"/>
    </row>
    <row r="1009" spans="1:20" ht="15.75" customHeight="1">
      <c r="A1009" s="107"/>
      <c r="B1009" s="107"/>
      <c r="C1009" s="107"/>
      <c r="D1009" s="107"/>
      <c r="E1009" s="107"/>
      <c r="F1009" s="107"/>
      <c r="G1009" s="525"/>
      <c r="H1009" s="107"/>
      <c r="I1009" s="107"/>
      <c r="J1009" s="420"/>
      <c r="K1009" s="420"/>
      <c r="L1009" s="420"/>
      <c r="M1009" s="421"/>
      <c r="N1009" s="107"/>
      <c r="O1009" s="107"/>
      <c r="P1009" s="107"/>
      <c r="Q1009" s="107"/>
      <c r="R1009" s="107"/>
      <c r="S1009" s="107"/>
      <c r="T1009" s="107"/>
    </row>
  </sheetData>
  <mergeCells count="25">
    <mergeCell ref="A1:B1"/>
    <mergeCell ref="A2:C2"/>
    <mergeCell ref="H2:K2"/>
    <mergeCell ref="A3:C3"/>
    <mergeCell ref="H3:K3"/>
    <mergeCell ref="A4:K4"/>
    <mergeCell ref="A5:K5"/>
    <mergeCell ref="F8:G8"/>
    <mergeCell ref="H8:I8"/>
    <mergeCell ref="B62:K62"/>
    <mergeCell ref="B69:K69"/>
    <mergeCell ref="B71:K71"/>
    <mergeCell ref="J8:J9"/>
    <mergeCell ref="K8:K9"/>
    <mergeCell ref="L8:L9"/>
    <mergeCell ref="B11:K11"/>
    <mergeCell ref="M8:M9"/>
    <mergeCell ref="N8:N9"/>
    <mergeCell ref="A6:K6"/>
    <mergeCell ref="A7:B7"/>
    <mergeCell ref="A8:A9"/>
    <mergeCell ref="B8:B9"/>
    <mergeCell ref="C8:C9"/>
    <mergeCell ref="D8:D9"/>
    <mergeCell ref="E8:E9"/>
  </mergeCells>
  <dataValidations count="2">
    <dataValidation type="list" allowBlank="1" showErrorMessage="1" sqref="M13:M17 M19:M32 M34:M39 M41:M60 M63:M68" xr:uid="{00000000-0002-0000-0800-000000000000}">
      <formula1>"Cọc bê tông,Móng,Cột Tầng 1,Mái Tầng 1,Cột Tầng 2,Mái Tầng 2,Cột Tầng 3,Mái Tầng 3,Cột tầng 4,Mái Tầng 4,TUM,Toàn bộ phần thô"</formula1>
    </dataValidation>
    <dataValidation type="list" allowBlank="1" showErrorMessage="1" sqref="L13:L17 L19:L32 L34:L39 L41:L60 L63:L68" xr:uid="{00000000-0002-0000-0800-000001000000}">
      <formula1>"Mái tầng 1,Mái tầng 2,Mái tầng 3,Toàn bộ phần thô"</formula1>
    </dataValidation>
  </dataValidations>
  <printOptions horizontalCentered="1"/>
  <pageMargins left="0.35433070866141736" right="0.15748031496062992" top="0.27559055118110237" bottom="0.23622047244094491" header="0" footer="0"/>
  <pageSetup paperSize="9" scale="70" pageOrder="overThenDown" orientation="landscape" cellComments="atEnd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  <outlinePr summaryBelow="0" summaryRight="0"/>
    <pageSetUpPr fitToPage="1"/>
  </sheetPr>
  <dimension ref="A1:Z1014"/>
  <sheetViews>
    <sheetView workbookViewId="0">
      <pane ySplit="8" topLeftCell="A9" activePane="bottomLeft" state="frozen"/>
      <selection pane="bottomLeft" activeCell="B10" sqref="B10"/>
    </sheetView>
  </sheetViews>
  <sheetFormatPr defaultColWidth="12.5703125" defaultRowHeight="15" customHeight="1"/>
  <cols>
    <col min="1" max="1" width="11.5703125" customWidth="1"/>
    <col min="2" max="2" width="29.42578125" customWidth="1"/>
    <col min="3" max="3" width="20" customWidth="1"/>
    <col min="4" max="5" width="16.7109375" customWidth="1"/>
    <col min="6" max="6" width="18.85546875" customWidth="1"/>
    <col min="7" max="11" width="15.7109375" customWidth="1"/>
    <col min="12" max="12" width="14.28515625" customWidth="1"/>
    <col min="13" max="13" width="20.140625" customWidth="1"/>
    <col min="14" max="14" width="19.85546875" customWidth="1"/>
    <col min="15" max="16" width="15.7109375" customWidth="1"/>
    <col min="17" max="17" width="18" customWidth="1"/>
    <col min="18" max="26" width="12.5703125" customWidth="1"/>
  </cols>
  <sheetData>
    <row r="1" spans="1:26" ht="15.75" customHeight="1">
      <c r="A1" s="787" t="s">
        <v>0</v>
      </c>
      <c r="B1" s="772"/>
      <c r="C1" s="773"/>
      <c r="D1" s="422"/>
      <c r="E1" s="422"/>
      <c r="F1" s="422"/>
      <c r="G1" s="422"/>
      <c r="H1" s="804" t="s">
        <v>1</v>
      </c>
      <c r="I1" s="772"/>
      <c r="J1" s="772"/>
      <c r="K1" s="773"/>
      <c r="L1" s="423"/>
      <c r="M1" s="4"/>
      <c r="N1" s="7"/>
      <c r="O1" s="7"/>
      <c r="P1" s="7"/>
      <c r="Q1" s="4"/>
      <c r="R1" s="4"/>
      <c r="S1" s="4"/>
      <c r="T1" s="5"/>
      <c r="U1" s="5"/>
      <c r="V1" s="5"/>
      <c r="W1" s="5"/>
      <c r="X1" s="5"/>
      <c r="Y1" s="5"/>
      <c r="Z1" s="5"/>
    </row>
    <row r="2" spans="1:26" ht="19.5" customHeight="1">
      <c r="A2" s="787" t="s">
        <v>2</v>
      </c>
      <c r="B2" s="772"/>
      <c r="C2" s="773"/>
      <c r="D2" s="422"/>
      <c r="E2" s="422"/>
      <c r="F2" s="422"/>
      <c r="G2" s="422"/>
      <c r="H2" s="805" t="s">
        <v>3</v>
      </c>
      <c r="I2" s="772"/>
      <c r="J2" s="772"/>
      <c r="K2" s="773"/>
      <c r="L2" s="424"/>
      <c r="M2" s="4"/>
      <c r="N2" s="4"/>
      <c r="O2" s="9"/>
      <c r="P2" s="9"/>
      <c r="Q2" s="4"/>
      <c r="R2" s="4"/>
      <c r="S2" s="4"/>
      <c r="T2" s="5"/>
      <c r="U2" s="5"/>
      <c r="V2" s="5"/>
      <c r="W2" s="5"/>
      <c r="X2" s="5"/>
      <c r="Y2" s="5"/>
      <c r="Z2" s="5"/>
    </row>
    <row r="3" spans="1:26" ht="20.25">
      <c r="A3" s="806" t="s">
        <v>4</v>
      </c>
      <c r="B3" s="772"/>
      <c r="C3" s="772"/>
      <c r="D3" s="772"/>
      <c r="E3" s="772"/>
      <c r="F3" s="772"/>
      <c r="G3" s="772"/>
      <c r="H3" s="772"/>
      <c r="I3" s="772"/>
      <c r="J3" s="772"/>
      <c r="K3" s="773"/>
      <c r="L3" s="425"/>
      <c r="M3" s="3"/>
      <c r="N3" s="4"/>
      <c r="O3" s="4"/>
      <c r="P3" s="4"/>
      <c r="Q3" s="4"/>
      <c r="R3" s="4"/>
      <c r="S3" s="4"/>
      <c r="T3" s="5"/>
      <c r="U3" s="5"/>
      <c r="V3" s="5"/>
      <c r="W3" s="5"/>
      <c r="X3" s="5"/>
      <c r="Y3" s="5"/>
      <c r="Z3" s="5"/>
    </row>
    <row r="4" spans="1:26" ht="20.25">
      <c r="A4" s="806" t="s">
        <v>5</v>
      </c>
      <c r="B4" s="772"/>
      <c r="C4" s="772"/>
      <c r="D4" s="772"/>
      <c r="E4" s="772"/>
      <c r="F4" s="772"/>
      <c r="G4" s="772"/>
      <c r="H4" s="772"/>
      <c r="I4" s="772"/>
      <c r="J4" s="772"/>
      <c r="K4" s="773"/>
      <c r="L4" s="425"/>
      <c r="M4" s="3"/>
      <c r="N4" s="4"/>
      <c r="O4" s="4"/>
      <c r="P4" s="4"/>
      <c r="Q4" s="4"/>
      <c r="R4" s="4"/>
      <c r="S4" s="4"/>
      <c r="T4" s="5"/>
      <c r="U4" s="5"/>
      <c r="V4" s="5"/>
      <c r="W4" s="5"/>
      <c r="X4" s="5"/>
      <c r="Y4" s="5"/>
      <c r="Z4" s="5"/>
    </row>
    <row r="5" spans="1:26" ht="15.75" customHeight="1">
      <c r="A5" s="797" t="s">
        <v>228</v>
      </c>
      <c r="B5" s="772"/>
      <c r="C5" s="772"/>
      <c r="D5" s="772"/>
      <c r="E5" s="772"/>
      <c r="F5" s="772"/>
      <c r="G5" s="772"/>
      <c r="H5" s="772"/>
      <c r="I5" s="772"/>
      <c r="J5" s="772"/>
      <c r="K5" s="773"/>
      <c r="L5" s="422"/>
      <c r="M5" s="3"/>
      <c r="N5" s="4"/>
      <c r="O5" s="4"/>
      <c r="P5" s="4"/>
      <c r="Q5" s="4"/>
      <c r="R5" s="4"/>
      <c r="S5" s="4"/>
      <c r="T5" s="5"/>
      <c r="U5" s="5"/>
      <c r="V5" s="5"/>
      <c r="W5" s="5"/>
      <c r="X5" s="5"/>
      <c r="Y5" s="5"/>
      <c r="Z5" s="5"/>
    </row>
    <row r="6" spans="1:26" ht="16.5" customHeight="1">
      <c r="A6" s="798" t="s">
        <v>7</v>
      </c>
      <c r="B6" s="773"/>
      <c r="C6" s="426"/>
      <c r="D6" s="426"/>
      <c r="E6" s="426"/>
      <c r="F6" s="426"/>
      <c r="G6" s="426"/>
      <c r="H6" s="426"/>
      <c r="I6" s="426"/>
      <c r="J6" s="426"/>
      <c r="K6" s="426"/>
      <c r="L6" s="426"/>
      <c r="M6" s="3"/>
      <c r="N6" s="4"/>
      <c r="O6" s="4"/>
      <c r="P6" s="4"/>
      <c r="Q6" s="4"/>
      <c r="R6" s="4"/>
      <c r="S6" s="4"/>
      <c r="T6" s="5"/>
      <c r="U6" s="5"/>
      <c r="V6" s="5"/>
      <c r="W6" s="5"/>
      <c r="X6" s="5"/>
      <c r="Y6" s="5"/>
      <c r="Z6" s="5"/>
    </row>
    <row r="7" spans="1:26" ht="34.5" customHeight="1">
      <c r="A7" s="799" t="s">
        <v>8</v>
      </c>
      <c r="B7" s="800" t="s">
        <v>9</v>
      </c>
      <c r="C7" s="801" t="s">
        <v>10</v>
      </c>
      <c r="D7" s="801" t="s">
        <v>11</v>
      </c>
      <c r="E7" s="802" t="s">
        <v>12</v>
      </c>
      <c r="F7" s="803"/>
      <c r="G7" s="801" t="s">
        <v>13</v>
      </c>
      <c r="H7" s="800" t="s">
        <v>14</v>
      </c>
      <c r="I7" s="801" t="s">
        <v>15</v>
      </c>
      <c r="J7" s="793" t="s">
        <v>16</v>
      </c>
      <c r="K7" s="794"/>
      <c r="L7" s="795" t="s">
        <v>17</v>
      </c>
      <c r="M7" s="3"/>
      <c r="N7" s="4"/>
      <c r="O7" s="4"/>
      <c r="P7" s="4"/>
      <c r="Q7" s="4"/>
      <c r="R7" s="4"/>
      <c r="S7" s="4"/>
      <c r="T7" s="5"/>
      <c r="U7" s="5"/>
      <c r="V7" s="5"/>
      <c r="W7" s="5"/>
      <c r="X7" s="5"/>
      <c r="Y7" s="5"/>
      <c r="Z7" s="5"/>
    </row>
    <row r="8" spans="1:26" ht="37.5" customHeight="1">
      <c r="A8" s="777"/>
      <c r="B8" s="764"/>
      <c r="C8" s="764"/>
      <c r="D8" s="764"/>
      <c r="E8" s="427" t="s">
        <v>18</v>
      </c>
      <c r="F8" s="427" t="s">
        <v>19</v>
      </c>
      <c r="G8" s="764"/>
      <c r="H8" s="764"/>
      <c r="I8" s="764"/>
      <c r="J8" s="428" t="s">
        <v>20</v>
      </c>
      <c r="K8" s="429" t="s">
        <v>21</v>
      </c>
      <c r="L8" s="756"/>
      <c r="M8" s="3"/>
      <c r="N8" s="4"/>
      <c r="O8" s="4"/>
      <c r="P8" s="4"/>
      <c r="Q8" s="4"/>
      <c r="R8" s="4"/>
      <c r="S8" s="4"/>
      <c r="T8" s="5"/>
      <c r="U8" s="5"/>
      <c r="V8" s="5"/>
      <c r="W8" s="5"/>
      <c r="X8" s="5"/>
      <c r="Y8" s="5"/>
      <c r="Z8" s="5"/>
    </row>
    <row r="9" spans="1:26" ht="22.5" customHeight="1">
      <c r="A9" s="430"/>
      <c r="B9" s="431">
        <v>1</v>
      </c>
      <c r="C9" s="431">
        <v>2</v>
      </c>
      <c r="D9" s="431">
        <v>3</v>
      </c>
      <c r="E9" s="431">
        <v>4</v>
      </c>
      <c r="F9" s="431">
        <v>5</v>
      </c>
      <c r="G9" s="432">
        <v>6</v>
      </c>
      <c r="H9" s="432" t="s">
        <v>22</v>
      </c>
      <c r="I9" s="433" t="s">
        <v>23</v>
      </c>
      <c r="J9" s="431">
        <v>9</v>
      </c>
      <c r="K9" s="434">
        <v>10</v>
      </c>
      <c r="L9" s="435"/>
      <c r="M9" s="3"/>
      <c r="N9" s="4"/>
      <c r="O9" s="4"/>
      <c r="P9" s="4"/>
      <c r="Q9" s="4"/>
      <c r="R9" s="4"/>
      <c r="S9" s="4"/>
      <c r="T9" s="5"/>
      <c r="U9" s="5"/>
      <c r="V9" s="5"/>
      <c r="W9" s="5"/>
      <c r="X9" s="5"/>
      <c r="Y9" s="5"/>
      <c r="Z9" s="5"/>
    </row>
    <row r="10" spans="1:26" ht="22.5" customHeight="1">
      <c r="A10" s="321" t="s">
        <v>24</v>
      </c>
      <c r="B10" s="757" t="s">
        <v>25</v>
      </c>
      <c r="C10" s="758"/>
      <c r="D10" s="758"/>
      <c r="E10" s="758"/>
      <c r="F10" s="758"/>
      <c r="G10" s="758"/>
      <c r="H10" s="758"/>
      <c r="I10" s="758"/>
      <c r="J10" s="758"/>
      <c r="K10" s="759"/>
      <c r="L10" s="324"/>
      <c r="M10" s="3"/>
      <c r="N10" s="4"/>
      <c r="O10" s="4" t="s">
        <v>26</v>
      </c>
      <c r="P10" s="4"/>
      <c r="Q10" s="4"/>
      <c r="R10" s="4"/>
      <c r="S10" s="4"/>
      <c r="T10" s="4"/>
      <c r="U10" s="4"/>
      <c r="V10" s="5"/>
      <c r="W10" s="5"/>
      <c r="X10" s="5"/>
      <c r="Y10" s="5"/>
      <c r="Z10" s="5"/>
    </row>
    <row r="11" spans="1:26" ht="22.5" customHeight="1">
      <c r="A11" s="321" t="s">
        <v>27</v>
      </c>
      <c r="B11" s="325"/>
      <c r="C11" s="326"/>
      <c r="D11" s="326"/>
      <c r="E11" s="326"/>
      <c r="F11" s="326"/>
      <c r="G11" s="326"/>
      <c r="H11" s="326"/>
      <c r="I11" s="349"/>
      <c r="J11" s="326"/>
      <c r="K11" s="436"/>
      <c r="L11" s="333"/>
      <c r="M11" s="3"/>
      <c r="N11" s="4"/>
      <c r="O11" s="4"/>
      <c r="P11" s="4"/>
      <c r="Q11" s="4"/>
      <c r="R11" s="4"/>
      <c r="S11" s="4"/>
      <c r="T11" s="4"/>
      <c r="U11" s="4"/>
      <c r="V11" s="5"/>
      <c r="W11" s="5"/>
      <c r="X11" s="5"/>
      <c r="Y11" s="5"/>
      <c r="Z11" s="5"/>
    </row>
    <row r="12" spans="1:26" ht="22.5" customHeight="1">
      <c r="A12" s="526">
        <v>1</v>
      </c>
      <c r="B12" s="527" t="s">
        <v>28</v>
      </c>
      <c r="C12" s="528">
        <v>1140788000</v>
      </c>
      <c r="D12" s="528">
        <v>200000000</v>
      </c>
      <c r="E12" s="528">
        <v>50949675</v>
      </c>
      <c r="F12" s="528">
        <v>249777675</v>
      </c>
      <c r="G12" s="529"/>
      <c r="H12" s="528">
        <f t="shared" ref="H12:H16" si="0">F12+G12</f>
        <v>249777675</v>
      </c>
      <c r="I12" s="530">
        <f t="shared" ref="I12:I16" si="1">C12-F12</f>
        <v>891010325</v>
      </c>
      <c r="J12" s="531">
        <f t="shared" ref="J12:J16" si="2">IF(D12=0, 0, E12/D12)</f>
        <v>0.25474837500000003</v>
      </c>
      <c r="K12" s="532">
        <f t="shared" ref="K12:K16" si="3">IF(C12=0, 0, F12/C12)</f>
        <v>0.21895187800011923</v>
      </c>
      <c r="L12" s="42"/>
      <c r="M12" s="533"/>
      <c r="N12" s="534"/>
      <c r="O12" s="534"/>
      <c r="P12" s="534"/>
      <c r="Q12" s="534"/>
      <c r="R12" s="534"/>
      <c r="S12" s="534"/>
      <c r="T12" s="534"/>
      <c r="U12" s="534"/>
      <c r="V12" s="477"/>
      <c r="W12" s="477"/>
      <c r="X12" s="477"/>
      <c r="Y12" s="477"/>
      <c r="Z12" s="477"/>
    </row>
    <row r="13" spans="1:26" ht="22.5" customHeight="1">
      <c r="A13" s="535">
        <v>2</v>
      </c>
      <c r="B13" s="536" t="s">
        <v>29</v>
      </c>
      <c r="C13" s="506">
        <v>1118543000</v>
      </c>
      <c r="D13" s="493">
        <v>0</v>
      </c>
      <c r="E13" s="493">
        <v>0</v>
      </c>
      <c r="F13" s="493">
        <v>1118543000</v>
      </c>
      <c r="G13" s="537">
        <v>138256481</v>
      </c>
      <c r="H13" s="506">
        <f t="shared" si="0"/>
        <v>1256799481</v>
      </c>
      <c r="I13" s="538">
        <f t="shared" si="1"/>
        <v>0</v>
      </c>
      <c r="J13" s="531">
        <f t="shared" si="2"/>
        <v>0</v>
      </c>
      <c r="K13" s="532">
        <f t="shared" si="3"/>
        <v>1</v>
      </c>
      <c r="L13" s="494" t="s">
        <v>30</v>
      </c>
      <c r="M13" s="533">
        <f t="shared" ref="M13:M14" si="4">C13</f>
        <v>1118543000</v>
      </c>
      <c r="N13" s="534"/>
      <c r="O13" s="534"/>
      <c r="P13" s="534"/>
      <c r="Q13" s="534"/>
      <c r="R13" s="534"/>
      <c r="S13" s="534"/>
      <c r="T13" s="534"/>
      <c r="U13" s="534"/>
      <c r="V13" s="477"/>
      <c r="W13" s="477"/>
      <c r="X13" s="477"/>
      <c r="Y13" s="477"/>
      <c r="Z13" s="477"/>
    </row>
    <row r="14" spans="1:26" ht="22.5" customHeight="1">
      <c r="A14" s="535">
        <v>3</v>
      </c>
      <c r="B14" s="536" t="s">
        <v>31</v>
      </c>
      <c r="C14" s="493">
        <f>F14</f>
        <v>1161338000</v>
      </c>
      <c r="D14" s="493">
        <v>0</v>
      </c>
      <c r="E14" s="493">
        <v>0</v>
      </c>
      <c r="F14" s="493">
        <v>1161338000</v>
      </c>
      <c r="G14" s="537">
        <v>28072222</v>
      </c>
      <c r="H14" s="506">
        <f t="shared" si="0"/>
        <v>1189410222</v>
      </c>
      <c r="I14" s="539">
        <f t="shared" si="1"/>
        <v>0</v>
      </c>
      <c r="J14" s="531">
        <f t="shared" si="2"/>
        <v>0</v>
      </c>
      <c r="K14" s="532">
        <f t="shared" si="3"/>
        <v>1</v>
      </c>
      <c r="L14" s="494" t="s">
        <v>30</v>
      </c>
      <c r="M14" s="533">
        <f t="shared" si="4"/>
        <v>1161338000</v>
      </c>
      <c r="N14" s="534"/>
      <c r="O14" s="534"/>
      <c r="P14" s="534"/>
      <c r="Q14" s="534"/>
      <c r="R14" s="534"/>
      <c r="S14" s="534"/>
      <c r="T14" s="534"/>
      <c r="U14" s="534"/>
      <c r="V14" s="477"/>
      <c r="W14" s="477"/>
      <c r="X14" s="477"/>
      <c r="Y14" s="477"/>
      <c r="Z14" s="477"/>
    </row>
    <row r="15" spans="1:26" ht="22.5" customHeight="1">
      <c r="A15" s="535">
        <v>4</v>
      </c>
      <c r="B15" s="540" t="s">
        <v>222</v>
      </c>
      <c r="C15" s="493">
        <v>1129099000</v>
      </c>
      <c r="D15" s="493">
        <v>0</v>
      </c>
      <c r="E15" s="493">
        <v>240997680</v>
      </c>
      <c r="F15" s="541">
        <v>240997680</v>
      </c>
      <c r="G15" s="537">
        <v>0</v>
      </c>
      <c r="H15" s="506">
        <f t="shared" si="0"/>
        <v>240997680</v>
      </c>
      <c r="I15" s="539">
        <f t="shared" si="1"/>
        <v>888101320</v>
      </c>
      <c r="J15" s="531">
        <f t="shared" si="2"/>
        <v>0</v>
      </c>
      <c r="K15" s="532">
        <f t="shared" si="3"/>
        <v>0.21344247050081525</v>
      </c>
      <c r="L15" s="494"/>
      <c r="M15" s="542"/>
      <c r="N15" s="543"/>
      <c r="O15" s="543"/>
      <c r="P15" s="543"/>
      <c r="Q15" s="543"/>
      <c r="R15" s="534"/>
      <c r="S15" s="534"/>
      <c r="T15" s="534"/>
      <c r="U15" s="534"/>
      <c r="V15" s="477"/>
      <c r="W15" s="477"/>
      <c r="X15" s="477"/>
      <c r="Y15" s="477"/>
      <c r="Z15" s="477"/>
    </row>
    <row r="16" spans="1:26" ht="22.5" customHeight="1">
      <c r="A16" s="535">
        <v>5</v>
      </c>
      <c r="B16" s="536" t="s">
        <v>32</v>
      </c>
      <c r="C16" s="506">
        <v>1129099000</v>
      </c>
      <c r="D16" s="493">
        <v>0</v>
      </c>
      <c r="E16" s="493">
        <v>0</v>
      </c>
      <c r="F16" s="544">
        <v>649826280</v>
      </c>
      <c r="G16" s="545"/>
      <c r="H16" s="506">
        <f t="shared" si="0"/>
        <v>649826280</v>
      </c>
      <c r="I16" s="506">
        <f t="shared" si="1"/>
        <v>479272720</v>
      </c>
      <c r="J16" s="531">
        <f t="shared" si="2"/>
        <v>0</v>
      </c>
      <c r="K16" s="532">
        <f t="shared" si="3"/>
        <v>0.57552639759666779</v>
      </c>
      <c r="L16" s="496" t="s">
        <v>214</v>
      </c>
      <c r="M16" s="546">
        <f>ROUND(13.806*4,3)</f>
        <v>55.223999999999997</v>
      </c>
      <c r="N16" s="547">
        <v>4500000</v>
      </c>
      <c r="O16" s="547">
        <f>ROUND(M16*N16,3)</f>
        <v>248508000</v>
      </c>
      <c r="P16" s="547">
        <f>O16*0.55</f>
        <v>136679400</v>
      </c>
      <c r="Q16" s="547">
        <f>O16*0.45</f>
        <v>111828600</v>
      </c>
      <c r="R16" s="534"/>
      <c r="S16" s="534"/>
      <c r="T16" s="534"/>
      <c r="U16" s="534"/>
      <c r="V16" s="477"/>
      <c r="W16" s="477"/>
      <c r="X16" s="477"/>
      <c r="Y16" s="477"/>
      <c r="Z16" s="477"/>
    </row>
    <row r="17" spans="1:26" ht="22.5" customHeight="1">
      <c r="A17" s="548" t="s">
        <v>34</v>
      </c>
      <c r="B17" s="549"/>
      <c r="C17" s="550"/>
      <c r="D17" s="506"/>
      <c r="E17" s="550"/>
      <c r="F17" s="551"/>
      <c r="G17" s="552"/>
      <c r="H17" s="506"/>
      <c r="I17" s="506">
        <f>G17+H17</f>
        <v>0</v>
      </c>
      <c r="J17" s="531"/>
      <c r="K17" s="532"/>
      <c r="L17" s="553"/>
      <c r="M17" s="554">
        <v>0</v>
      </c>
      <c r="N17" s="534"/>
      <c r="O17" s="534"/>
      <c r="P17" s="534"/>
      <c r="Q17" s="534"/>
      <c r="R17" s="534"/>
      <c r="S17" s="534"/>
      <c r="T17" s="534"/>
      <c r="U17" s="534"/>
      <c r="V17" s="477"/>
      <c r="W17" s="477"/>
      <c r="X17" s="477"/>
      <c r="Y17" s="477"/>
      <c r="Z17" s="477"/>
    </row>
    <row r="18" spans="1:26" ht="22.5" customHeight="1">
      <c r="A18" s="555">
        <v>1</v>
      </c>
      <c r="B18" s="556" t="s">
        <v>35</v>
      </c>
      <c r="C18" s="544">
        <v>1295727000</v>
      </c>
      <c r="D18" s="493">
        <v>0</v>
      </c>
      <c r="E18" s="493">
        <v>0</v>
      </c>
      <c r="F18" s="544">
        <v>1295727000</v>
      </c>
      <c r="G18" s="545"/>
      <c r="H18" s="506">
        <f t="shared" ref="H18:H31" si="5">F18+G18</f>
        <v>1295727000</v>
      </c>
      <c r="I18" s="506">
        <f t="shared" ref="I18:I31" si="6">C18-F18</f>
        <v>0</v>
      </c>
      <c r="J18" s="531">
        <f t="shared" ref="J18:J31" si="7">IF(D18=0, 0, E18/D18)</f>
        <v>0</v>
      </c>
      <c r="K18" s="532">
        <f t="shared" ref="K18:K31" si="8">IF(C18=0, 0, F18/C18)</f>
        <v>1</v>
      </c>
      <c r="L18" s="494" t="s">
        <v>30</v>
      </c>
      <c r="M18" s="554">
        <v>1209628000</v>
      </c>
      <c r="N18" s="534"/>
      <c r="O18" s="534"/>
      <c r="P18" s="534"/>
      <c r="Q18" s="534"/>
      <c r="R18" s="534"/>
      <c r="S18" s="534"/>
      <c r="T18" s="534"/>
      <c r="U18" s="534"/>
      <c r="V18" s="477"/>
      <c r="W18" s="477"/>
      <c r="X18" s="477"/>
      <c r="Y18" s="477"/>
      <c r="Z18" s="477"/>
    </row>
    <row r="19" spans="1:26" ht="22.5" customHeight="1">
      <c r="A19" s="555">
        <f t="shared" ref="A19:A31" si="9">A18+1</f>
        <v>2</v>
      </c>
      <c r="B19" s="556" t="s">
        <v>36</v>
      </c>
      <c r="C19" s="506">
        <v>1629894000</v>
      </c>
      <c r="D19" s="493">
        <v>0</v>
      </c>
      <c r="E19" s="493">
        <v>0</v>
      </c>
      <c r="F19" s="544">
        <v>1629894000</v>
      </c>
      <c r="G19" s="557">
        <v>134944444</v>
      </c>
      <c r="H19" s="506">
        <f t="shared" si="5"/>
        <v>1764838444</v>
      </c>
      <c r="I19" s="538">
        <f t="shared" si="6"/>
        <v>0</v>
      </c>
      <c r="J19" s="531">
        <f t="shared" si="7"/>
        <v>0</v>
      </c>
      <c r="K19" s="532">
        <f t="shared" si="8"/>
        <v>1</v>
      </c>
      <c r="L19" s="494" t="s">
        <v>30</v>
      </c>
      <c r="M19" s="533">
        <f>C19</f>
        <v>1629894000</v>
      </c>
      <c r="N19" s="534"/>
      <c r="O19" s="534"/>
      <c r="P19" s="534"/>
      <c r="Q19" s="534"/>
      <c r="R19" s="534"/>
      <c r="S19" s="534"/>
      <c r="T19" s="534"/>
      <c r="U19" s="534"/>
      <c r="V19" s="477"/>
      <c r="W19" s="477"/>
      <c r="X19" s="477"/>
      <c r="Y19" s="477"/>
      <c r="Z19" s="477"/>
    </row>
    <row r="20" spans="1:26" ht="22.5" customHeight="1">
      <c r="A20" s="555">
        <f t="shared" si="9"/>
        <v>3</v>
      </c>
      <c r="B20" s="556" t="s">
        <v>37</v>
      </c>
      <c r="C20" s="506">
        <v>1323642000</v>
      </c>
      <c r="D20" s="493">
        <v>200000000</v>
      </c>
      <c r="E20" s="493">
        <v>396720000</v>
      </c>
      <c r="F20" s="544">
        <v>927504000</v>
      </c>
      <c r="G20" s="545"/>
      <c r="H20" s="506">
        <f t="shared" si="5"/>
        <v>927504000</v>
      </c>
      <c r="I20" s="538">
        <f t="shared" si="6"/>
        <v>396138000</v>
      </c>
      <c r="J20" s="531">
        <f t="shared" si="7"/>
        <v>1.9836</v>
      </c>
      <c r="K20" s="532">
        <f t="shared" si="8"/>
        <v>0.70072119198393523</v>
      </c>
      <c r="L20" s="119"/>
      <c r="M20" s="554">
        <v>0</v>
      </c>
      <c r="N20" s="534"/>
      <c r="O20" s="534"/>
      <c r="P20" s="534"/>
      <c r="Q20" s="534"/>
      <c r="R20" s="534"/>
      <c r="S20" s="534"/>
      <c r="T20" s="534"/>
      <c r="U20" s="534"/>
      <c r="V20" s="477"/>
      <c r="W20" s="477"/>
      <c r="X20" s="477"/>
      <c r="Y20" s="477"/>
      <c r="Z20" s="477"/>
    </row>
    <row r="21" spans="1:26" ht="22.5" customHeight="1">
      <c r="A21" s="555">
        <f t="shared" si="9"/>
        <v>4</v>
      </c>
      <c r="B21" s="556" t="s">
        <v>38</v>
      </c>
      <c r="C21" s="506">
        <v>1325213000</v>
      </c>
      <c r="D21" s="493">
        <v>200000000</v>
      </c>
      <c r="E21" s="493">
        <v>345262500</v>
      </c>
      <c r="F21" s="544">
        <v>925303500</v>
      </c>
      <c r="G21" s="545"/>
      <c r="H21" s="506">
        <f t="shared" si="5"/>
        <v>925303500</v>
      </c>
      <c r="I21" s="538">
        <f t="shared" si="6"/>
        <v>399909500</v>
      </c>
      <c r="J21" s="531">
        <f t="shared" si="7"/>
        <v>1.7263124999999999</v>
      </c>
      <c r="K21" s="532">
        <f t="shared" si="8"/>
        <v>0.69823002038162918</v>
      </c>
      <c r="L21" s="119"/>
      <c r="M21" s="554"/>
      <c r="N21" s="534"/>
      <c r="O21" s="534"/>
      <c r="P21" s="534"/>
      <c r="Q21" s="534"/>
      <c r="R21" s="534"/>
      <c r="S21" s="534"/>
      <c r="T21" s="534"/>
      <c r="U21" s="534"/>
      <c r="V21" s="477"/>
      <c r="W21" s="477"/>
      <c r="X21" s="477"/>
      <c r="Y21" s="477"/>
      <c r="Z21" s="477"/>
    </row>
    <row r="22" spans="1:26" ht="27" customHeight="1">
      <c r="A22" s="555">
        <f t="shared" si="9"/>
        <v>5</v>
      </c>
      <c r="B22" s="556" t="s">
        <v>39</v>
      </c>
      <c r="C22" s="493">
        <v>1221751000</v>
      </c>
      <c r="D22" s="493">
        <v>0</v>
      </c>
      <c r="E22" s="493">
        <v>0</v>
      </c>
      <c r="F22" s="493">
        <f>C22</f>
        <v>1221751000</v>
      </c>
      <c r="G22" s="557">
        <v>56776852</v>
      </c>
      <c r="H22" s="506">
        <f t="shared" si="5"/>
        <v>1278527852</v>
      </c>
      <c r="I22" s="538">
        <f t="shared" si="6"/>
        <v>0</v>
      </c>
      <c r="J22" s="531">
        <f t="shared" si="7"/>
        <v>0</v>
      </c>
      <c r="K22" s="532">
        <f t="shared" si="8"/>
        <v>1</v>
      </c>
      <c r="L22" s="496" t="s">
        <v>42</v>
      </c>
      <c r="M22" s="533">
        <v>454374313</v>
      </c>
      <c r="N22" s="534"/>
      <c r="O22" s="534"/>
      <c r="P22" s="534"/>
      <c r="Q22" s="534"/>
      <c r="R22" s="534"/>
      <c r="S22" s="534"/>
      <c r="T22" s="534"/>
      <c r="U22" s="534"/>
      <c r="V22" s="477"/>
      <c r="W22" s="477"/>
      <c r="X22" s="477"/>
      <c r="Y22" s="477"/>
      <c r="Z22" s="477"/>
    </row>
    <row r="23" spans="1:26" ht="22.5" customHeight="1">
      <c r="A23" s="555">
        <f t="shared" si="9"/>
        <v>6</v>
      </c>
      <c r="B23" s="556" t="s">
        <v>40</v>
      </c>
      <c r="C23" s="506">
        <v>1195530000</v>
      </c>
      <c r="D23" s="493">
        <v>0</v>
      </c>
      <c r="E23" s="493">
        <v>0</v>
      </c>
      <c r="F23" s="544">
        <v>1195530000</v>
      </c>
      <c r="G23" s="557">
        <v>141848148</v>
      </c>
      <c r="H23" s="506">
        <f t="shared" si="5"/>
        <v>1337378148</v>
      </c>
      <c r="I23" s="538">
        <f t="shared" si="6"/>
        <v>0</v>
      </c>
      <c r="J23" s="531">
        <f t="shared" si="7"/>
        <v>0</v>
      </c>
      <c r="K23" s="532">
        <f t="shared" si="8"/>
        <v>1</v>
      </c>
      <c r="L23" s="494" t="s">
        <v>30</v>
      </c>
      <c r="M23" s="533">
        <f>C23</f>
        <v>1195530000</v>
      </c>
      <c r="N23" s="534"/>
      <c r="O23" s="534"/>
      <c r="P23" s="534"/>
      <c r="Q23" s="534"/>
      <c r="R23" s="534"/>
      <c r="S23" s="534"/>
      <c r="T23" s="534"/>
      <c r="U23" s="534"/>
      <c r="V23" s="477"/>
      <c r="W23" s="477"/>
      <c r="X23" s="477"/>
      <c r="Y23" s="477"/>
      <c r="Z23" s="477"/>
    </row>
    <row r="24" spans="1:26" ht="27.75" customHeight="1">
      <c r="A24" s="555">
        <f t="shared" si="9"/>
        <v>7</v>
      </c>
      <c r="B24" s="556" t="s">
        <v>41</v>
      </c>
      <c r="C24" s="493">
        <v>1487132000</v>
      </c>
      <c r="D24" s="493">
        <v>0</v>
      </c>
      <c r="E24" s="493">
        <v>0</v>
      </c>
      <c r="F24" s="493">
        <f>C24</f>
        <v>1487132000</v>
      </c>
      <c r="G24" s="537">
        <v>99454630</v>
      </c>
      <c r="H24" s="506">
        <f t="shared" si="5"/>
        <v>1586586630</v>
      </c>
      <c r="I24" s="538">
        <f t="shared" si="6"/>
        <v>0</v>
      </c>
      <c r="J24" s="531">
        <f t="shared" si="7"/>
        <v>0</v>
      </c>
      <c r="K24" s="532">
        <f t="shared" si="8"/>
        <v>1</v>
      </c>
      <c r="L24" s="496" t="s">
        <v>42</v>
      </c>
      <c r="M24" s="533">
        <v>484855876</v>
      </c>
      <c r="N24" s="534"/>
      <c r="O24" s="534"/>
      <c r="P24" s="534"/>
      <c r="Q24" s="534"/>
      <c r="R24" s="534"/>
      <c r="S24" s="534"/>
      <c r="T24" s="534"/>
      <c r="U24" s="534"/>
      <c r="V24" s="477"/>
      <c r="W24" s="477"/>
      <c r="X24" s="477"/>
      <c r="Y24" s="477"/>
      <c r="Z24" s="477"/>
    </row>
    <row r="25" spans="1:26" ht="27.75" customHeight="1">
      <c r="A25" s="555">
        <f t="shared" si="9"/>
        <v>8</v>
      </c>
      <c r="B25" s="556" t="s">
        <v>43</v>
      </c>
      <c r="C25" s="506">
        <v>1590793000</v>
      </c>
      <c r="D25" s="493">
        <v>0</v>
      </c>
      <c r="E25" s="493">
        <v>0</v>
      </c>
      <c r="F25" s="544">
        <v>520020000</v>
      </c>
      <c r="G25" s="529"/>
      <c r="H25" s="506">
        <f t="shared" si="5"/>
        <v>520020000</v>
      </c>
      <c r="I25" s="538">
        <f t="shared" si="6"/>
        <v>1070773000</v>
      </c>
      <c r="J25" s="531">
        <f t="shared" si="7"/>
        <v>0</v>
      </c>
      <c r="K25" s="532">
        <f t="shared" si="8"/>
        <v>0.32689356817637494</v>
      </c>
      <c r="L25" s="496" t="s">
        <v>214</v>
      </c>
      <c r="M25" s="554">
        <v>0</v>
      </c>
      <c r="N25" s="534"/>
      <c r="O25" s="534"/>
      <c r="P25" s="534"/>
      <c r="Q25" s="534"/>
      <c r="R25" s="534"/>
      <c r="S25" s="534"/>
      <c r="T25" s="534"/>
      <c r="U25" s="534"/>
      <c r="V25" s="477"/>
      <c r="W25" s="477"/>
      <c r="X25" s="477"/>
      <c r="Y25" s="477"/>
      <c r="Z25" s="477"/>
    </row>
    <row r="26" spans="1:26" ht="22.5" customHeight="1">
      <c r="A26" s="555">
        <f t="shared" si="9"/>
        <v>9</v>
      </c>
      <c r="B26" s="556" t="s">
        <v>45</v>
      </c>
      <c r="C26" s="506">
        <v>1386198000</v>
      </c>
      <c r="D26" s="493">
        <v>0</v>
      </c>
      <c r="E26" s="493">
        <v>0</v>
      </c>
      <c r="F26" s="544">
        <v>220603680</v>
      </c>
      <c r="G26" s="529"/>
      <c r="H26" s="506">
        <f t="shared" si="5"/>
        <v>220603680</v>
      </c>
      <c r="I26" s="538">
        <f t="shared" si="6"/>
        <v>1165594320</v>
      </c>
      <c r="J26" s="531">
        <f t="shared" si="7"/>
        <v>0</v>
      </c>
      <c r="K26" s="532">
        <f t="shared" si="8"/>
        <v>0.15914297957434653</v>
      </c>
      <c r="L26" s="496" t="s">
        <v>214</v>
      </c>
      <c r="M26" s="533"/>
      <c r="N26" s="534"/>
      <c r="O26" s="534"/>
      <c r="P26" s="534"/>
      <c r="Q26" s="534"/>
      <c r="R26" s="534"/>
      <c r="S26" s="534"/>
      <c r="T26" s="534"/>
      <c r="U26" s="534"/>
      <c r="V26" s="477"/>
      <c r="W26" s="477"/>
      <c r="X26" s="477"/>
      <c r="Y26" s="477"/>
      <c r="Z26" s="477"/>
    </row>
    <row r="27" spans="1:26" ht="22.5" customHeight="1">
      <c r="A27" s="555">
        <f t="shared" si="9"/>
        <v>10</v>
      </c>
      <c r="B27" s="556" t="s">
        <v>46</v>
      </c>
      <c r="C27" s="506">
        <v>1151187000</v>
      </c>
      <c r="D27" s="493">
        <v>0</v>
      </c>
      <c r="E27" s="493">
        <v>0</v>
      </c>
      <c r="F27" s="544">
        <v>1151187000</v>
      </c>
      <c r="G27" s="537">
        <v>139475000</v>
      </c>
      <c r="H27" s="506">
        <f t="shared" si="5"/>
        <v>1290662000</v>
      </c>
      <c r="I27" s="538">
        <f t="shared" si="6"/>
        <v>0</v>
      </c>
      <c r="J27" s="531">
        <f t="shared" si="7"/>
        <v>0</v>
      </c>
      <c r="K27" s="532">
        <f t="shared" si="8"/>
        <v>1</v>
      </c>
      <c r="L27" s="494" t="s">
        <v>30</v>
      </c>
      <c r="M27" s="533">
        <f>C27</f>
        <v>1151187000</v>
      </c>
      <c r="N27" s="534"/>
      <c r="O27" s="534"/>
      <c r="P27" s="534"/>
      <c r="Q27" s="534"/>
      <c r="R27" s="534"/>
      <c r="S27" s="534"/>
      <c r="T27" s="534"/>
      <c r="U27" s="534"/>
      <c r="V27" s="477"/>
      <c r="W27" s="477"/>
      <c r="X27" s="477"/>
      <c r="Y27" s="477"/>
      <c r="Z27" s="477"/>
    </row>
    <row r="28" spans="1:26" ht="22.5" customHeight="1">
      <c r="A28" s="555">
        <f t="shared" si="9"/>
        <v>11</v>
      </c>
      <c r="B28" s="556" t="s">
        <v>47</v>
      </c>
      <c r="C28" s="506">
        <v>1613912000</v>
      </c>
      <c r="D28" s="493">
        <v>300000000</v>
      </c>
      <c r="E28" s="493">
        <v>207828000</v>
      </c>
      <c r="F28" s="544">
        <v>1530922700</v>
      </c>
      <c r="G28" s="529"/>
      <c r="H28" s="506">
        <f t="shared" si="5"/>
        <v>1530922700</v>
      </c>
      <c r="I28" s="538">
        <f t="shared" si="6"/>
        <v>82989300</v>
      </c>
      <c r="J28" s="531">
        <f t="shared" si="7"/>
        <v>0.69276000000000004</v>
      </c>
      <c r="K28" s="532">
        <f t="shared" si="8"/>
        <v>0.94857879487853114</v>
      </c>
      <c r="L28" s="119"/>
      <c r="M28" s="554">
        <v>0</v>
      </c>
      <c r="N28" s="534"/>
      <c r="O28" s="534"/>
      <c r="P28" s="534"/>
      <c r="Q28" s="534"/>
      <c r="R28" s="534"/>
      <c r="S28" s="534"/>
      <c r="T28" s="534"/>
      <c r="U28" s="534"/>
      <c r="V28" s="477"/>
      <c r="W28" s="477"/>
      <c r="X28" s="477"/>
      <c r="Y28" s="477"/>
      <c r="Z28" s="477"/>
    </row>
    <row r="29" spans="1:26" ht="22.5" customHeight="1">
      <c r="A29" s="555">
        <f t="shared" si="9"/>
        <v>12</v>
      </c>
      <c r="B29" s="556" t="s">
        <v>48</v>
      </c>
      <c r="C29" s="506">
        <v>1512938000</v>
      </c>
      <c r="D29" s="493">
        <v>0</v>
      </c>
      <c r="E29" s="493">
        <v>0</v>
      </c>
      <c r="F29" s="544">
        <v>1512938000</v>
      </c>
      <c r="G29" s="537">
        <v>145883333</v>
      </c>
      <c r="H29" s="506">
        <f t="shared" si="5"/>
        <v>1658821333</v>
      </c>
      <c r="I29" s="538">
        <f t="shared" si="6"/>
        <v>0</v>
      </c>
      <c r="J29" s="531">
        <f t="shared" si="7"/>
        <v>0</v>
      </c>
      <c r="K29" s="532">
        <f t="shared" si="8"/>
        <v>1</v>
      </c>
      <c r="L29" s="494" t="s">
        <v>30</v>
      </c>
      <c r="M29" s="533">
        <f t="shared" ref="M29:M30" si="10">C29</f>
        <v>1512938000</v>
      </c>
      <c r="N29" s="534"/>
      <c r="O29" s="534"/>
      <c r="P29" s="534"/>
      <c r="Q29" s="534"/>
      <c r="R29" s="534"/>
      <c r="S29" s="534"/>
      <c r="T29" s="534"/>
      <c r="U29" s="534"/>
      <c r="V29" s="477"/>
      <c r="W29" s="477"/>
      <c r="X29" s="477"/>
      <c r="Y29" s="477"/>
      <c r="Z29" s="477"/>
    </row>
    <row r="30" spans="1:26" ht="22.5" customHeight="1">
      <c r="A30" s="555">
        <f t="shared" si="9"/>
        <v>13</v>
      </c>
      <c r="B30" s="556" t="s">
        <v>49</v>
      </c>
      <c r="C30" s="506">
        <v>1593398000</v>
      </c>
      <c r="D30" s="493">
        <v>0</v>
      </c>
      <c r="E30" s="493">
        <v>0</v>
      </c>
      <c r="F30" s="544">
        <v>1593398000</v>
      </c>
      <c r="G30" s="529"/>
      <c r="H30" s="506">
        <f t="shared" si="5"/>
        <v>1593398000</v>
      </c>
      <c r="I30" s="538">
        <f t="shared" si="6"/>
        <v>0</v>
      </c>
      <c r="J30" s="531">
        <f t="shared" si="7"/>
        <v>0</v>
      </c>
      <c r="K30" s="532">
        <f t="shared" si="8"/>
        <v>1</v>
      </c>
      <c r="L30" s="494" t="s">
        <v>30</v>
      </c>
      <c r="M30" s="533">
        <f t="shared" si="10"/>
        <v>1593398000</v>
      </c>
      <c r="N30" s="534"/>
      <c r="O30" s="534"/>
      <c r="P30" s="534"/>
      <c r="Q30" s="534"/>
      <c r="R30" s="534"/>
      <c r="S30" s="534"/>
      <c r="T30" s="534"/>
      <c r="U30" s="534"/>
      <c r="V30" s="477"/>
      <c r="W30" s="477"/>
      <c r="X30" s="477"/>
      <c r="Y30" s="477"/>
      <c r="Z30" s="477"/>
    </row>
    <row r="31" spans="1:26" ht="22.5" customHeight="1">
      <c r="A31" s="555">
        <f t="shared" si="9"/>
        <v>14</v>
      </c>
      <c r="B31" s="556" t="s">
        <v>50</v>
      </c>
      <c r="C31" s="506">
        <v>1168758000</v>
      </c>
      <c r="D31" s="493">
        <v>0</v>
      </c>
      <c r="E31" s="493">
        <v>0</v>
      </c>
      <c r="F31" s="544">
        <v>1168758000</v>
      </c>
      <c r="G31" s="545"/>
      <c r="H31" s="506">
        <f t="shared" si="5"/>
        <v>1168758000</v>
      </c>
      <c r="I31" s="538">
        <f t="shared" si="6"/>
        <v>0</v>
      </c>
      <c r="J31" s="531">
        <f t="shared" si="7"/>
        <v>0</v>
      </c>
      <c r="K31" s="532">
        <f t="shared" si="8"/>
        <v>1</v>
      </c>
      <c r="L31" s="114"/>
      <c r="M31" s="554">
        <f>101*4500000</f>
        <v>454500000</v>
      </c>
      <c r="N31" s="534"/>
      <c r="O31" s="534"/>
      <c r="P31" s="534"/>
      <c r="Q31" s="534"/>
      <c r="R31" s="534"/>
      <c r="S31" s="534"/>
      <c r="T31" s="477"/>
      <c r="U31" s="477"/>
      <c r="V31" s="477"/>
      <c r="W31" s="477"/>
      <c r="X31" s="477"/>
      <c r="Y31" s="477"/>
      <c r="Z31" s="477"/>
    </row>
    <row r="32" spans="1:26" ht="22.5" customHeight="1">
      <c r="A32" s="548" t="s">
        <v>51</v>
      </c>
      <c r="B32" s="549"/>
      <c r="C32" s="550"/>
      <c r="D32" s="506"/>
      <c r="E32" s="550"/>
      <c r="F32" s="551"/>
      <c r="G32" s="550"/>
      <c r="H32" s="506"/>
      <c r="I32" s="538"/>
      <c r="J32" s="531"/>
      <c r="K32" s="532"/>
      <c r="L32" s="553"/>
      <c r="M32" s="554"/>
      <c r="N32" s="534"/>
      <c r="O32" s="534"/>
      <c r="P32" s="534"/>
      <c r="Q32" s="534"/>
      <c r="R32" s="534"/>
      <c r="S32" s="534"/>
      <c r="T32" s="534"/>
      <c r="U32" s="534"/>
      <c r="V32" s="477"/>
      <c r="W32" s="477"/>
      <c r="X32" s="477"/>
      <c r="Y32" s="477"/>
      <c r="Z32" s="477"/>
    </row>
    <row r="33" spans="1:26" ht="22.5" customHeight="1">
      <c r="A33" s="555">
        <v>1</v>
      </c>
      <c r="B33" s="556" t="s">
        <v>52</v>
      </c>
      <c r="C33" s="506">
        <v>1566568000</v>
      </c>
      <c r="D33" s="493">
        <v>0</v>
      </c>
      <c r="E33" s="493">
        <v>0</v>
      </c>
      <c r="F33" s="544">
        <v>1566568000</v>
      </c>
      <c r="G33" s="537">
        <v>203928704</v>
      </c>
      <c r="H33" s="506">
        <f t="shared" ref="H33:H37" si="11">F33+G33</f>
        <v>1770496704</v>
      </c>
      <c r="I33" s="538">
        <f t="shared" ref="I33:I37" si="12">C33-F33</f>
        <v>0</v>
      </c>
      <c r="J33" s="531">
        <f t="shared" ref="J33:J37" si="13">IF(D33=0, 0, E33/D33)</f>
        <v>0</v>
      </c>
      <c r="K33" s="532">
        <f t="shared" ref="K33:K37" si="14">IF(C33=0, 0, F33/C33)</f>
        <v>1</v>
      </c>
      <c r="L33" s="494" t="s">
        <v>30</v>
      </c>
      <c r="M33" s="533">
        <f>C33</f>
        <v>1566568000</v>
      </c>
      <c r="N33" s="534"/>
      <c r="O33" s="534"/>
      <c r="P33" s="534"/>
      <c r="Q33" s="534"/>
      <c r="R33" s="534"/>
      <c r="S33" s="534"/>
      <c r="T33" s="534"/>
      <c r="U33" s="534"/>
      <c r="V33" s="477"/>
      <c r="W33" s="477"/>
      <c r="X33" s="477"/>
      <c r="Y33" s="477"/>
      <c r="Z33" s="477"/>
    </row>
    <row r="34" spans="1:26" ht="22.5" customHeight="1">
      <c r="A34" s="535">
        <v>2</v>
      </c>
      <c r="B34" s="540" t="s">
        <v>53</v>
      </c>
      <c r="C34" s="493">
        <v>1264042000</v>
      </c>
      <c r="D34" s="493">
        <v>150000000</v>
      </c>
      <c r="E34" s="493">
        <v>15196320</v>
      </c>
      <c r="F34" s="541">
        <v>264316320</v>
      </c>
      <c r="G34" s="529"/>
      <c r="H34" s="493">
        <f t="shared" si="11"/>
        <v>264316320</v>
      </c>
      <c r="I34" s="530">
        <f t="shared" si="12"/>
        <v>999725680</v>
      </c>
      <c r="J34" s="531">
        <f t="shared" si="13"/>
        <v>0.1013088</v>
      </c>
      <c r="K34" s="532">
        <f t="shared" si="14"/>
        <v>0.20910406458013261</v>
      </c>
      <c r="L34" s="119"/>
      <c r="M34" s="554"/>
      <c r="N34" s="558"/>
      <c r="O34" s="534"/>
      <c r="P34" s="534"/>
      <c r="Q34" s="534"/>
      <c r="R34" s="534"/>
      <c r="S34" s="534"/>
      <c r="T34" s="534"/>
      <c r="U34" s="534"/>
      <c r="V34" s="477"/>
      <c r="W34" s="477"/>
      <c r="X34" s="477"/>
      <c r="Y34" s="477"/>
      <c r="Z34" s="477"/>
    </row>
    <row r="35" spans="1:26" ht="22.5" customHeight="1">
      <c r="A35" s="535">
        <v>3</v>
      </c>
      <c r="B35" s="540" t="s">
        <v>54</v>
      </c>
      <c r="C35" s="493">
        <v>1264264000</v>
      </c>
      <c r="D35" s="493">
        <v>200000000</v>
      </c>
      <c r="E35" s="493">
        <v>151963200</v>
      </c>
      <c r="F35" s="541">
        <v>264067200</v>
      </c>
      <c r="G35" s="529"/>
      <c r="H35" s="493">
        <f t="shared" si="11"/>
        <v>264067200</v>
      </c>
      <c r="I35" s="530">
        <f t="shared" si="12"/>
        <v>1000196800</v>
      </c>
      <c r="J35" s="531">
        <f t="shared" si="13"/>
        <v>0.75981600000000005</v>
      </c>
      <c r="K35" s="532">
        <f t="shared" si="14"/>
        <v>0.20887029924129771</v>
      </c>
      <c r="L35" s="119"/>
      <c r="M35" s="554"/>
      <c r="N35" s="558"/>
      <c r="O35" s="534"/>
      <c r="P35" s="534"/>
      <c r="Q35" s="534"/>
      <c r="R35" s="534"/>
      <c r="S35" s="534"/>
      <c r="T35" s="534"/>
      <c r="U35" s="534"/>
      <c r="V35" s="477"/>
      <c r="W35" s="477"/>
      <c r="X35" s="477"/>
      <c r="Y35" s="477"/>
      <c r="Z35" s="477"/>
    </row>
    <row r="36" spans="1:26" ht="22.5" customHeight="1">
      <c r="A36" s="535">
        <v>4</v>
      </c>
      <c r="B36" s="556" t="s">
        <v>55</v>
      </c>
      <c r="C36" s="493">
        <v>929889000</v>
      </c>
      <c r="D36" s="493">
        <v>0</v>
      </c>
      <c r="E36" s="493">
        <v>0</v>
      </c>
      <c r="F36" s="493">
        <f>C36</f>
        <v>929889000</v>
      </c>
      <c r="G36" s="529"/>
      <c r="H36" s="506">
        <f t="shared" si="11"/>
        <v>929889000</v>
      </c>
      <c r="I36" s="538">
        <f t="shared" si="12"/>
        <v>0</v>
      </c>
      <c r="J36" s="531">
        <f t="shared" si="13"/>
        <v>0</v>
      </c>
      <c r="K36" s="532">
        <f t="shared" si="14"/>
        <v>1</v>
      </c>
      <c r="L36" s="494" t="s">
        <v>30</v>
      </c>
      <c r="M36" s="554">
        <v>970903800</v>
      </c>
      <c r="N36" s="558"/>
      <c r="O36" s="534"/>
      <c r="P36" s="534"/>
      <c r="Q36" s="534"/>
      <c r="R36" s="534"/>
      <c r="S36" s="534"/>
      <c r="T36" s="534"/>
      <c r="U36" s="534"/>
      <c r="V36" s="477"/>
      <c r="W36" s="477"/>
      <c r="X36" s="477"/>
      <c r="Y36" s="477"/>
      <c r="Z36" s="477"/>
    </row>
    <row r="37" spans="1:26" ht="22.5" customHeight="1">
      <c r="A37" s="535">
        <v>5</v>
      </c>
      <c r="B37" s="556" t="s">
        <v>56</v>
      </c>
      <c r="C37" s="506">
        <v>1150397000</v>
      </c>
      <c r="D37" s="493">
        <v>0</v>
      </c>
      <c r="E37" s="493">
        <v>0</v>
      </c>
      <c r="F37" s="544">
        <v>1150397000</v>
      </c>
      <c r="G37" s="545">
        <f>170235000/1.08</f>
        <v>157625000</v>
      </c>
      <c r="H37" s="506">
        <f t="shared" si="11"/>
        <v>1308022000</v>
      </c>
      <c r="I37" s="538">
        <f t="shared" si="12"/>
        <v>0</v>
      </c>
      <c r="J37" s="531">
        <f t="shared" si="13"/>
        <v>0</v>
      </c>
      <c r="K37" s="532">
        <f t="shared" si="14"/>
        <v>1</v>
      </c>
      <c r="L37" s="494" t="s">
        <v>30</v>
      </c>
      <c r="M37" s="559">
        <v>1150976700</v>
      </c>
      <c r="N37" s="560"/>
      <c r="O37" s="561"/>
      <c r="P37" s="561"/>
      <c r="Q37" s="561"/>
      <c r="R37" s="561"/>
      <c r="S37" s="561"/>
      <c r="T37" s="561"/>
      <c r="U37" s="561"/>
      <c r="V37" s="562"/>
      <c r="W37" s="562"/>
      <c r="X37" s="562"/>
      <c r="Y37" s="562"/>
      <c r="Z37" s="562"/>
    </row>
    <row r="38" spans="1:26" ht="22.5" customHeight="1">
      <c r="A38" s="555" t="s">
        <v>57</v>
      </c>
      <c r="B38" s="549"/>
      <c r="C38" s="550"/>
      <c r="D38" s="506"/>
      <c r="E38" s="550"/>
      <c r="F38" s="551"/>
      <c r="G38" s="529"/>
      <c r="H38" s="506"/>
      <c r="I38" s="538"/>
      <c r="J38" s="531"/>
      <c r="K38" s="532"/>
      <c r="L38" s="553"/>
      <c r="M38" s="554"/>
      <c r="N38" s="534"/>
      <c r="O38" s="534"/>
      <c r="P38" s="534"/>
      <c r="Q38" s="534"/>
      <c r="R38" s="534"/>
      <c r="S38" s="534"/>
      <c r="T38" s="534"/>
      <c r="U38" s="534"/>
      <c r="V38" s="477"/>
      <c r="W38" s="477"/>
      <c r="X38" s="477"/>
      <c r="Y38" s="477"/>
      <c r="Z38" s="477"/>
    </row>
    <row r="39" spans="1:26" ht="22.5" customHeight="1">
      <c r="A39" s="555">
        <v>1</v>
      </c>
      <c r="B39" s="556" t="s">
        <v>58</v>
      </c>
      <c r="C39" s="506">
        <v>1366377000</v>
      </c>
      <c r="D39" s="493">
        <v>200000000</v>
      </c>
      <c r="E39" s="493">
        <v>80122500</v>
      </c>
      <c r="F39" s="493">
        <v>518926725</v>
      </c>
      <c r="G39" s="529"/>
      <c r="H39" s="506">
        <f t="shared" ref="H39:H57" si="15">F39+G39</f>
        <v>518926725</v>
      </c>
      <c r="I39" s="538">
        <f t="shared" ref="I39:I57" si="16">C39-F39</f>
        <v>847450275</v>
      </c>
      <c r="J39" s="531">
        <f t="shared" ref="J39:J57" si="17">IF(D39=0, 0, E39/D39)</f>
        <v>0.40061249999999998</v>
      </c>
      <c r="K39" s="532">
        <f t="shared" ref="K39:K57" si="18">IF(C39=0, 0, F39/C39)</f>
        <v>0.37978297717247878</v>
      </c>
      <c r="L39" s="119"/>
      <c r="M39" s="563"/>
      <c r="N39" s="561"/>
      <c r="O39" s="561"/>
      <c r="P39" s="561"/>
      <c r="Q39" s="561"/>
      <c r="R39" s="561"/>
      <c r="S39" s="561"/>
      <c r="T39" s="561"/>
      <c r="U39" s="561"/>
      <c r="V39" s="562"/>
      <c r="W39" s="562"/>
      <c r="X39" s="562"/>
      <c r="Y39" s="562"/>
      <c r="Z39" s="562"/>
    </row>
    <row r="40" spans="1:26" ht="22.5" customHeight="1">
      <c r="A40" s="555">
        <f t="shared" ref="A40:A57" si="19">A39+1</f>
        <v>2</v>
      </c>
      <c r="B40" s="556" t="s">
        <v>59</v>
      </c>
      <c r="C40" s="506">
        <v>1307971000</v>
      </c>
      <c r="D40" s="493">
        <v>200000000</v>
      </c>
      <c r="E40" s="493">
        <v>80524800</v>
      </c>
      <c r="F40" s="493">
        <v>571222800</v>
      </c>
      <c r="G40" s="529"/>
      <c r="H40" s="506">
        <f t="shared" si="15"/>
        <v>571222800</v>
      </c>
      <c r="I40" s="538">
        <f t="shared" si="16"/>
        <v>736748200</v>
      </c>
      <c r="J40" s="531">
        <f t="shared" si="17"/>
        <v>0.40262399999999998</v>
      </c>
      <c r="K40" s="532">
        <f t="shared" si="18"/>
        <v>0.43672436162575468</v>
      </c>
      <c r="L40" s="119"/>
      <c r="M40" s="563"/>
      <c r="N40" s="561"/>
      <c r="O40" s="561"/>
      <c r="P40" s="561"/>
      <c r="Q40" s="561"/>
      <c r="R40" s="561"/>
      <c r="S40" s="561"/>
      <c r="T40" s="561"/>
      <c r="U40" s="561"/>
      <c r="V40" s="562"/>
      <c r="W40" s="562"/>
      <c r="X40" s="562"/>
      <c r="Y40" s="562"/>
      <c r="Z40" s="562"/>
    </row>
    <row r="41" spans="1:26" ht="26.25" customHeight="1">
      <c r="A41" s="555">
        <f t="shared" si="19"/>
        <v>3</v>
      </c>
      <c r="B41" s="556" t="s">
        <v>60</v>
      </c>
      <c r="C41" s="493">
        <v>1196198000</v>
      </c>
      <c r="D41" s="493">
        <v>0</v>
      </c>
      <c r="E41" s="493">
        <v>0</v>
      </c>
      <c r="F41" s="493">
        <v>1196198000</v>
      </c>
      <c r="G41" s="537">
        <v>164801852</v>
      </c>
      <c r="H41" s="506">
        <f t="shared" si="15"/>
        <v>1360999852</v>
      </c>
      <c r="I41" s="538">
        <f t="shared" si="16"/>
        <v>0</v>
      </c>
      <c r="J41" s="531">
        <f t="shared" si="17"/>
        <v>0</v>
      </c>
      <c r="K41" s="532">
        <f t="shared" si="18"/>
        <v>1</v>
      </c>
      <c r="L41" s="494" t="s">
        <v>30</v>
      </c>
      <c r="M41" s="563">
        <f>C41-237520800</f>
        <v>958677200</v>
      </c>
      <c r="N41" s="561"/>
      <c r="O41" s="561"/>
      <c r="P41" s="561"/>
      <c r="Q41" s="561"/>
      <c r="R41" s="561"/>
      <c r="S41" s="561"/>
      <c r="T41" s="561"/>
      <c r="U41" s="561"/>
      <c r="V41" s="562"/>
      <c r="W41" s="562"/>
      <c r="X41" s="562"/>
      <c r="Y41" s="562"/>
      <c r="Z41" s="562"/>
    </row>
    <row r="42" spans="1:26" ht="22.5" customHeight="1">
      <c r="A42" s="555">
        <f t="shared" si="19"/>
        <v>4</v>
      </c>
      <c r="B42" s="556" t="s">
        <v>62</v>
      </c>
      <c r="C42" s="506">
        <v>1299151000</v>
      </c>
      <c r="D42" s="493">
        <v>250000000</v>
      </c>
      <c r="E42" s="493">
        <v>298836000</v>
      </c>
      <c r="F42" s="493">
        <v>906469200</v>
      </c>
      <c r="G42" s="529"/>
      <c r="H42" s="506">
        <f t="shared" si="15"/>
        <v>906469200</v>
      </c>
      <c r="I42" s="538">
        <f t="shared" si="16"/>
        <v>392681800</v>
      </c>
      <c r="J42" s="531">
        <f t="shared" si="17"/>
        <v>1.195344</v>
      </c>
      <c r="K42" s="532">
        <f t="shared" si="18"/>
        <v>0.69773967768180911</v>
      </c>
      <c r="L42" s="119"/>
      <c r="M42" s="563"/>
      <c r="N42" s="561"/>
      <c r="O42" s="561"/>
      <c r="P42" s="561"/>
      <c r="Q42" s="561"/>
      <c r="R42" s="561"/>
      <c r="S42" s="561"/>
      <c r="T42" s="561"/>
      <c r="U42" s="561"/>
      <c r="V42" s="562"/>
      <c r="W42" s="562"/>
      <c r="X42" s="562"/>
      <c r="Y42" s="562"/>
      <c r="Z42" s="562"/>
    </row>
    <row r="43" spans="1:26" ht="22.5" customHeight="1">
      <c r="A43" s="555">
        <f t="shared" si="19"/>
        <v>5</v>
      </c>
      <c r="B43" s="556" t="s">
        <v>63</v>
      </c>
      <c r="C43" s="506">
        <v>1178570000</v>
      </c>
      <c r="D43" s="493">
        <v>0</v>
      </c>
      <c r="E43" s="493">
        <v>0</v>
      </c>
      <c r="F43" s="544">
        <v>1178570000</v>
      </c>
      <c r="G43" s="557">
        <v>162989815</v>
      </c>
      <c r="H43" s="506">
        <f t="shared" si="15"/>
        <v>1341559815</v>
      </c>
      <c r="I43" s="538">
        <f t="shared" si="16"/>
        <v>0</v>
      </c>
      <c r="J43" s="531">
        <f t="shared" si="17"/>
        <v>0</v>
      </c>
      <c r="K43" s="532">
        <f t="shared" si="18"/>
        <v>1</v>
      </c>
      <c r="L43" s="494" t="s">
        <v>30</v>
      </c>
      <c r="M43" s="533">
        <f>C43</f>
        <v>1178570000</v>
      </c>
      <c r="N43" s="534"/>
      <c r="O43" s="534"/>
      <c r="P43" s="534"/>
      <c r="Q43" s="534"/>
      <c r="R43" s="534"/>
      <c r="S43" s="534"/>
      <c r="T43" s="534"/>
      <c r="U43" s="534"/>
      <c r="V43" s="477"/>
      <c r="W43" s="477"/>
      <c r="X43" s="477"/>
      <c r="Y43" s="477"/>
      <c r="Z43" s="477"/>
    </row>
    <row r="44" spans="1:26" ht="22.5" customHeight="1">
      <c r="A44" s="555">
        <f t="shared" si="19"/>
        <v>6</v>
      </c>
      <c r="B44" s="540" t="s">
        <v>224</v>
      </c>
      <c r="C44" s="493">
        <v>1187870333</v>
      </c>
      <c r="D44" s="493">
        <v>200000000</v>
      </c>
      <c r="E44" s="493">
        <v>244624050</v>
      </c>
      <c r="F44" s="544">
        <f>E44</f>
        <v>244624050</v>
      </c>
      <c r="G44" s="537">
        <v>0</v>
      </c>
      <c r="H44" s="506">
        <f t="shared" si="15"/>
        <v>244624050</v>
      </c>
      <c r="I44" s="538">
        <f t="shared" si="16"/>
        <v>943246283</v>
      </c>
      <c r="J44" s="531">
        <f t="shared" si="17"/>
        <v>1.22312025</v>
      </c>
      <c r="K44" s="532">
        <f t="shared" si="18"/>
        <v>0.20593497724805962</v>
      </c>
      <c r="L44" s="494"/>
      <c r="M44" s="533"/>
      <c r="N44" s="534"/>
      <c r="O44" s="534"/>
      <c r="P44" s="534"/>
      <c r="Q44" s="534"/>
      <c r="R44" s="534"/>
      <c r="S44" s="534"/>
      <c r="T44" s="534"/>
      <c r="U44" s="534"/>
      <c r="V44" s="477"/>
      <c r="W44" s="477"/>
      <c r="X44" s="477"/>
      <c r="Y44" s="477"/>
      <c r="Z44" s="477"/>
    </row>
    <row r="45" spans="1:26" ht="28.5" customHeight="1">
      <c r="A45" s="555">
        <f t="shared" si="19"/>
        <v>7</v>
      </c>
      <c r="B45" s="556" t="s">
        <v>64</v>
      </c>
      <c r="C45" s="506">
        <v>1355857000</v>
      </c>
      <c r="D45" s="493">
        <v>0</v>
      </c>
      <c r="E45" s="493">
        <v>0</v>
      </c>
      <c r="F45" s="544">
        <v>524149542</v>
      </c>
      <c r="G45" s="545"/>
      <c r="H45" s="506">
        <f t="shared" si="15"/>
        <v>524149542</v>
      </c>
      <c r="I45" s="538">
        <f t="shared" si="16"/>
        <v>831707458</v>
      </c>
      <c r="J45" s="531">
        <f t="shared" si="17"/>
        <v>0</v>
      </c>
      <c r="K45" s="532">
        <f t="shared" si="18"/>
        <v>0.38658172801408996</v>
      </c>
      <c r="L45" s="496" t="s">
        <v>214</v>
      </c>
      <c r="M45" s="564">
        <f>ROUND(12.15*4.76,3)</f>
        <v>57.834000000000003</v>
      </c>
      <c r="N45" s="565">
        <v>4500000</v>
      </c>
      <c r="O45" s="565">
        <f>ROUND(M45*N45,3)</f>
        <v>260253000</v>
      </c>
      <c r="P45" s="565">
        <f>O45*0.55</f>
        <v>143139150</v>
      </c>
      <c r="Q45" s="565">
        <f>O45*0.45</f>
        <v>117113850</v>
      </c>
      <c r="R45" s="565"/>
      <c r="S45" s="534"/>
      <c r="T45" s="477"/>
      <c r="U45" s="477"/>
      <c r="V45" s="477"/>
      <c r="W45" s="477"/>
      <c r="X45" s="477"/>
      <c r="Y45" s="477"/>
      <c r="Z45" s="477"/>
    </row>
    <row r="46" spans="1:26" ht="22.5" customHeight="1">
      <c r="A46" s="555">
        <f t="shared" si="19"/>
        <v>8</v>
      </c>
      <c r="B46" s="556" t="s">
        <v>65</v>
      </c>
      <c r="C46" s="506">
        <v>1227450000</v>
      </c>
      <c r="D46" s="493">
        <v>0</v>
      </c>
      <c r="E46" s="493">
        <v>0</v>
      </c>
      <c r="F46" s="544">
        <v>1227450000</v>
      </c>
      <c r="G46" s="557">
        <v>145866667</v>
      </c>
      <c r="H46" s="506">
        <f t="shared" si="15"/>
        <v>1373316667</v>
      </c>
      <c r="I46" s="538">
        <f t="shared" si="16"/>
        <v>0</v>
      </c>
      <c r="J46" s="531">
        <f t="shared" si="17"/>
        <v>0</v>
      </c>
      <c r="K46" s="532">
        <f t="shared" si="18"/>
        <v>1</v>
      </c>
      <c r="L46" s="494" t="s">
        <v>30</v>
      </c>
      <c r="M46" s="533">
        <f>C46</f>
        <v>1227450000</v>
      </c>
      <c r="N46" s="534"/>
      <c r="O46" s="534"/>
      <c r="P46" s="534"/>
      <c r="Q46" s="534"/>
      <c r="R46" s="534"/>
      <c r="S46" s="534"/>
      <c r="T46" s="534"/>
      <c r="U46" s="534"/>
      <c r="V46" s="477"/>
      <c r="W46" s="477"/>
      <c r="X46" s="477"/>
      <c r="Y46" s="477"/>
      <c r="Z46" s="477"/>
    </row>
    <row r="47" spans="1:26" ht="22.5" customHeight="1">
      <c r="A47" s="555">
        <f t="shared" si="19"/>
        <v>9</v>
      </c>
      <c r="B47" s="556" t="s">
        <v>66</v>
      </c>
      <c r="C47" s="506">
        <v>1190874000</v>
      </c>
      <c r="D47" s="493">
        <v>200000000</v>
      </c>
      <c r="E47" s="493">
        <v>357654083</v>
      </c>
      <c r="F47" s="544">
        <v>880286648</v>
      </c>
      <c r="G47" s="545"/>
      <c r="H47" s="506">
        <f t="shared" si="15"/>
        <v>880286648</v>
      </c>
      <c r="I47" s="538">
        <f t="shared" si="16"/>
        <v>310587352</v>
      </c>
      <c r="J47" s="531">
        <f t="shared" si="17"/>
        <v>1.7882704149999999</v>
      </c>
      <c r="K47" s="532">
        <f t="shared" si="18"/>
        <v>0.73919377532803643</v>
      </c>
      <c r="L47" s="119"/>
      <c r="M47" s="533"/>
      <c r="N47" s="534"/>
      <c r="O47" s="534"/>
      <c r="P47" s="534"/>
      <c r="Q47" s="534"/>
      <c r="R47" s="534"/>
      <c r="S47" s="534"/>
      <c r="T47" s="534"/>
      <c r="U47" s="534"/>
      <c r="V47" s="477"/>
      <c r="W47" s="477"/>
      <c r="X47" s="477"/>
      <c r="Y47" s="477"/>
      <c r="Z47" s="477"/>
    </row>
    <row r="48" spans="1:26" ht="22.5" customHeight="1">
      <c r="A48" s="555">
        <f t="shared" si="19"/>
        <v>10</v>
      </c>
      <c r="B48" s="556" t="s">
        <v>67</v>
      </c>
      <c r="C48" s="506">
        <v>1202288000</v>
      </c>
      <c r="D48" s="493">
        <v>0</v>
      </c>
      <c r="E48" s="493">
        <v>0</v>
      </c>
      <c r="F48" s="544">
        <v>1202288000</v>
      </c>
      <c r="G48" s="557">
        <v>139692593</v>
      </c>
      <c r="H48" s="506">
        <f t="shared" si="15"/>
        <v>1341980593</v>
      </c>
      <c r="I48" s="538">
        <f t="shared" si="16"/>
        <v>0</v>
      </c>
      <c r="J48" s="531">
        <f t="shared" si="17"/>
        <v>0</v>
      </c>
      <c r="K48" s="532">
        <f t="shared" si="18"/>
        <v>1</v>
      </c>
      <c r="L48" s="494" t="s">
        <v>30</v>
      </c>
      <c r="M48" s="533">
        <f t="shared" ref="M48:M52" si="20">C48</f>
        <v>1202288000</v>
      </c>
      <c r="N48" s="534"/>
      <c r="O48" s="534"/>
      <c r="P48" s="534"/>
      <c r="Q48" s="534"/>
      <c r="R48" s="534"/>
      <c r="S48" s="534"/>
      <c r="T48" s="534"/>
      <c r="U48" s="534"/>
      <c r="V48" s="477"/>
      <c r="W48" s="477"/>
      <c r="X48" s="477"/>
      <c r="Y48" s="477"/>
      <c r="Z48" s="477"/>
    </row>
    <row r="49" spans="1:26" ht="22.5" customHeight="1">
      <c r="A49" s="555">
        <f t="shared" si="19"/>
        <v>11</v>
      </c>
      <c r="B49" s="556" t="s">
        <v>68</v>
      </c>
      <c r="C49" s="506">
        <v>1552019000</v>
      </c>
      <c r="D49" s="493">
        <v>0</v>
      </c>
      <c r="E49" s="493">
        <v>0</v>
      </c>
      <c r="F49" s="544">
        <v>1552019000</v>
      </c>
      <c r="G49" s="557">
        <v>137225000</v>
      </c>
      <c r="H49" s="506">
        <f t="shared" si="15"/>
        <v>1689244000</v>
      </c>
      <c r="I49" s="538">
        <f t="shared" si="16"/>
        <v>0</v>
      </c>
      <c r="J49" s="531">
        <f t="shared" si="17"/>
        <v>0</v>
      </c>
      <c r="K49" s="532">
        <f t="shared" si="18"/>
        <v>1</v>
      </c>
      <c r="L49" s="494" t="s">
        <v>30</v>
      </c>
      <c r="M49" s="533">
        <f t="shared" si="20"/>
        <v>1552019000</v>
      </c>
      <c r="N49" s="534"/>
      <c r="O49" s="534"/>
      <c r="P49" s="534"/>
      <c r="Q49" s="534"/>
      <c r="R49" s="534"/>
      <c r="S49" s="534"/>
      <c r="T49" s="534"/>
      <c r="U49" s="534"/>
      <c r="V49" s="477"/>
      <c r="W49" s="477"/>
      <c r="X49" s="477"/>
      <c r="Y49" s="477"/>
      <c r="Z49" s="477"/>
    </row>
    <row r="50" spans="1:26" ht="22.5" customHeight="1">
      <c r="A50" s="555">
        <f t="shared" si="19"/>
        <v>12</v>
      </c>
      <c r="B50" s="540" t="s">
        <v>149</v>
      </c>
      <c r="C50" s="359">
        <v>1191696000</v>
      </c>
      <c r="D50" s="347">
        <v>0</v>
      </c>
      <c r="E50" s="347">
        <v>0</v>
      </c>
      <c r="F50" s="566">
        <v>1191696000</v>
      </c>
      <c r="G50" s="557">
        <v>125000000</v>
      </c>
      <c r="H50" s="506">
        <f t="shared" si="15"/>
        <v>1316696000</v>
      </c>
      <c r="I50" s="538">
        <f t="shared" si="16"/>
        <v>0</v>
      </c>
      <c r="J50" s="531">
        <f t="shared" si="17"/>
        <v>0</v>
      </c>
      <c r="K50" s="532">
        <f t="shared" si="18"/>
        <v>1</v>
      </c>
      <c r="L50" s="494" t="s">
        <v>30</v>
      </c>
      <c r="M50" s="533">
        <f t="shared" si="20"/>
        <v>1191696000</v>
      </c>
      <c r="N50" s="534"/>
      <c r="O50" s="534"/>
      <c r="P50" s="534"/>
      <c r="Q50" s="534"/>
      <c r="R50" s="534"/>
      <c r="S50" s="534"/>
      <c r="T50" s="534"/>
      <c r="U50" s="534"/>
      <c r="V50" s="477"/>
      <c r="W50" s="477"/>
      <c r="X50" s="477"/>
      <c r="Y50" s="477"/>
      <c r="Z50" s="477"/>
    </row>
    <row r="51" spans="1:26" ht="22.5" customHeight="1">
      <c r="A51" s="555">
        <f t="shared" si="19"/>
        <v>13</v>
      </c>
      <c r="B51" s="540" t="s">
        <v>151</v>
      </c>
      <c r="C51" s="359">
        <v>1658348000</v>
      </c>
      <c r="D51" s="347">
        <v>0</v>
      </c>
      <c r="E51" s="347">
        <v>0</v>
      </c>
      <c r="F51" s="566">
        <v>1658348000</v>
      </c>
      <c r="G51" s="557">
        <v>158909259</v>
      </c>
      <c r="H51" s="506">
        <f t="shared" si="15"/>
        <v>1817257259</v>
      </c>
      <c r="I51" s="538">
        <f t="shared" si="16"/>
        <v>0</v>
      </c>
      <c r="J51" s="531">
        <f t="shared" si="17"/>
        <v>0</v>
      </c>
      <c r="K51" s="532">
        <f t="shared" si="18"/>
        <v>1</v>
      </c>
      <c r="L51" s="494" t="s">
        <v>30</v>
      </c>
      <c r="M51" s="533">
        <f t="shared" si="20"/>
        <v>1658348000</v>
      </c>
      <c r="N51" s="534"/>
      <c r="O51" s="534"/>
      <c r="P51" s="534"/>
      <c r="Q51" s="534"/>
      <c r="R51" s="534"/>
      <c r="S51" s="534"/>
      <c r="T51" s="534"/>
      <c r="U51" s="534"/>
      <c r="V51" s="477"/>
      <c r="W51" s="477"/>
      <c r="X51" s="477"/>
      <c r="Y51" s="477"/>
      <c r="Z51" s="477"/>
    </row>
    <row r="52" spans="1:26" ht="22.5" customHeight="1">
      <c r="A52" s="555">
        <f t="shared" si="19"/>
        <v>14</v>
      </c>
      <c r="B52" s="540" t="s">
        <v>152</v>
      </c>
      <c r="C52" s="359">
        <v>1420640000</v>
      </c>
      <c r="D52" s="347">
        <v>0</v>
      </c>
      <c r="E52" s="347">
        <v>0</v>
      </c>
      <c r="F52" s="566">
        <v>1420640000</v>
      </c>
      <c r="G52" s="557">
        <v>149076852</v>
      </c>
      <c r="H52" s="506">
        <f t="shared" si="15"/>
        <v>1569716852</v>
      </c>
      <c r="I52" s="538">
        <f t="shared" si="16"/>
        <v>0</v>
      </c>
      <c r="J52" s="531">
        <f t="shared" si="17"/>
        <v>0</v>
      </c>
      <c r="K52" s="532">
        <f t="shared" si="18"/>
        <v>1</v>
      </c>
      <c r="L52" s="494" t="s">
        <v>30</v>
      </c>
      <c r="M52" s="533">
        <f t="shared" si="20"/>
        <v>1420640000</v>
      </c>
      <c r="N52" s="534"/>
      <c r="O52" s="534"/>
      <c r="P52" s="534"/>
      <c r="Q52" s="534"/>
      <c r="R52" s="534"/>
      <c r="S52" s="534"/>
      <c r="T52" s="534"/>
      <c r="U52" s="534"/>
      <c r="V52" s="477"/>
      <c r="W52" s="477"/>
      <c r="X52" s="477"/>
      <c r="Y52" s="477"/>
      <c r="Z52" s="477"/>
    </row>
    <row r="53" spans="1:26" ht="30.75" customHeight="1">
      <c r="A53" s="555">
        <f t="shared" si="19"/>
        <v>15</v>
      </c>
      <c r="B53" s="556" t="s">
        <v>72</v>
      </c>
      <c r="C53" s="493">
        <v>1215243000</v>
      </c>
      <c r="D53" s="493">
        <v>0</v>
      </c>
      <c r="E53" s="493">
        <v>0</v>
      </c>
      <c r="F53" s="544">
        <v>1215243000</v>
      </c>
      <c r="G53" s="557">
        <v>84728704</v>
      </c>
      <c r="H53" s="506">
        <f t="shared" si="15"/>
        <v>1299971704</v>
      </c>
      <c r="I53" s="538">
        <f t="shared" si="16"/>
        <v>0</v>
      </c>
      <c r="J53" s="531">
        <f t="shared" si="17"/>
        <v>0</v>
      </c>
      <c r="K53" s="532">
        <f t="shared" si="18"/>
        <v>1</v>
      </c>
      <c r="L53" s="494" t="s">
        <v>30</v>
      </c>
      <c r="M53" s="533">
        <f>C53-132167700*3.7</f>
        <v>726222510</v>
      </c>
      <c r="N53" s="534"/>
      <c r="O53" s="534"/>
      <c r="P53" s="534"/>
      <c r="Q53" s="534"/>
      <c r="R53" s="534"/>
      <c r="S53" s="534"/>
      <c r="T53" s="534"/>
      <c r="U53" s="534"/>
      <c r="V53" s="477"/>
      <c r="W53" s="477"/>
      <c r="X53" s="477"/>
      <c r="Y53" s="477"/>
      <c r="Z53" s="477"/>
    </row>
    <row r="54" spans="1:26" ht="30.75" customHeight="1">
      <c r="A54" s="555">
        <f t="shared" si="19"/>
        <v>16</v>
      </c>
      <c r="B54" s="556" t="s">
        <v>73</v>
      </c>
      <c r="C54" s="493">
        <v>1217161000</v>
      </c>
      <c r="D54" s="493">
        <v>0</v>
      </c>
      <c r="E54" s="493">
        <v>0</v>
      </c>
      <c r="F54" s="544">
        <v>1217161000</v>
      </c>
      <c r="G54" s="557">
        <v>142537963</v>
      </c>
      <c r="H54" s="506">
        <f t="shared" si="15"/>
        <v>1359698963</v>
      </c>
      <c r="I54" s="538">
        <f t="shared" si="16"/>
        <v>0</v>
      </c>
      <c r="J54" s="531">
        <f t="shared" si="17"/>
        <v>0</v>
      </c>
      <c r="K54" s="532">
        <f t="shared" si="18"/>
        <v>1</v>
      </c>
      <c r="L54" s="494" t="s">
        <v>30</v>
      </c>
      <c r="M54" s="533">
        <f>C54</f>
        <v>1217161000</v>
      </c>
      <c r="N54" s="534"/>
      <c r="O54" s="534"/>
      <c r="P54" s="534"/>
      <c r="Q54" s="534"/>
      <c r="R54" s="534"/>
      <c r="S54" s="534"/>
      <c r="T54" s="534"/>
      <c r="U54" s="534"/>
      <c r="V54" s="477"/>
      <c r="W54" s="477"/>
      <c r="X54" s="477"/>
      <c r="Y54" s="477"/>
      <c r="Z54" s="477"/>
    </row>
    <row r="55" spans="1:26" ht="30" customHeight="1">
      <c r="A55" s="555">
        <f t="shared" si="19"/>
        <v>17</v>
      </c>
      <c r="B55" s="556" t="s">
        <v>75</v>
      </c>
      <c r="C55" s="493">
        <v>1267836000</v>
      </c>
      <c r="D55" s="493">
        <v>0</v>
      </c>
      <c r="E55" s="493">
        <v>0</v>
      </c>
      <c r="F55" s="544">
        <v>1267836000</v>
      </c>
      <c r="G55" s="557">
        <v>108254630</v>
      </c>
      <c r="H55" s="506">
        <f t="shared" si="15"/>
        <v>1376090630</v>
      </c>
      <c r="I55" s="538">
        <f t="shared" si="16"/>
        <v>0</v>
      </c>
      <c r="J55" s="531">
        <f t="shared" si="17"/>
        <v>0</v>
      </c>
      <c r="K55" s="532">
        <f t="shared" si="18"/>
        <v>1</v>
      </c>
      <c r="L55" s="494" t="s">
        <v>30</v>
      </c>
      <c r="M55" s="533">
        <f>C55-132167700*3.1</f>
        <v>858116130</v>
      </c>
      <c r="N55" s="534"/>
      <c r="O55" s="534"/>
      <c r="P55" s="534"/>
      <c r="Q55" s="534"/>
      <c r="R55" s="534"/>
      <c r="S55" s="534"/>
      <c r="T55" s="534"/>
      <c r="U55" s="534"/>
      <c r="V55" s="477"/>
      <c r="W55" s="477"/>
      <c r="X55" s="477"/>
      <c r="Y55" s="477"/>
      <c r="Z55" s="477"/>
    </row>
    <row r="56" spans="1:26" ht="22.5" customHeight="1">
      <c r="A56" s="555">
        <f t="shared" si="19"/>
        <v>18</v>
      </c>
      <c r="B56" s="556" t="s">
        <v>76</v>
      </c>
      <c r="C56" s="506">
        <v>1382220000</v>
      </c>
      <c r="D56" s="493">
        <v>0</v>
      </c>
      <c r="E56" s="493">
        <v>0</v>
      </c>
      <c r="F56" s="544">
        <v>1382220000</v>
      </c>
      <c r="G56" s="557">
        <v>124824074</v>
      </c>
      <c r="H56" s="506">
        <f t="shared" si="15"/>
        <v>1507044074</v>
      </c>
      <c r="I56" s="538">
        <f t="shared" si="16"/>
        <v>0</v>
      </c>
      <c r="J56" s="531">
        <f t="shared" si="17"/>
        <v>0</v>
      </c>
      <c r="K56" s="532">
        <f t="shared" si="18"/>
        <v>1</v>
      </c>
      <c r="L56" s="494" t="s">
        <v>30</v>
      </c>
      <c r="M56" s="533">
        <f>C56</f>
        <v>1382220000</v>
      </c>
      <c r="N56" s="534"/>
      <c r="O56" s="534"/>
      <c r="P56" s="534"/>
      <c r="Q56" s="534"/>
      <c r="R56" s="534"/>
      <c r="S56" s="534"/>
      <c r="T56" s="534"/>
      <c r="U56" s="477"/>
      <c r="V56" s="477"/>
      <c r="W56" s="477"/>
      <c r="X56" s="477"/>
      <c r="Y56" s="477"/>
      <c r="Z56" s="477"/>
    </row>
    <row r="57" spans="1:26" ht="27" customHeight="1">
      <c r="A57" s="555">
        <f t="shared" si="19"/>
        <v>19</v>
      </c>
      <c r="B57" s="556" t="s">
        <v>77</v>
      </c>
      <c r="C57" s="506">
        <v>1509219000</v>
      </c>
      <c r="D57" s="493"/>
      <c r="E57" s="493">
        <v>0</v>
      </c>
      <c r="F57" s="544">
        <v>426300000</v>
      </c>
      <c r="G57" s="545"/>
      <c r="H57" s="506">
        <f t="shared" si="15"/>
        <v>426300000</v>
      </c>
      <c r="I57" s="538">
        <f t="shared" si="16"/>
        <v>1082919000</v>
      </c>
      <c r="J57" s="531">
        <f t="shared" si="17"/>
        <v>0</v>
      </c>
      <c r="K57" s="532">
        <f t="shared" si="18"/>
        <v>0.28246397640103921</v>
      </c>
      <c r="L57" s="494" t="s">
        <v>214</v>
      </c>
      <c r="M57" s="554">
        <v>0</v>
      </c>
      <c r="N57" s="534"/>
      <c r="O57" s="534"/>
      <c r="P57" s="534"/>
      <c r="Q57" s="534"/>
      <c r="R57" s="534"/>
      <c r="S57" s="534"/>
      <c r="T57" s="534"/>
      <c r="U57" s="534"/>
      <c r="V57" s="477"/>
      <c r="W57" s="477"/>
      <c r="X57" s="477"/>
      <c r="Y57" s="477"/>
      <c r="Z57" s="477"/>
    </row>
    <row r="58" spans="1:26" ht="22.5" customHeight="1">
      <c r="A58" s="548" t="s">
        <v>78</v>
      </c>
      <c r="B58" s="549"/>
      <c r="C58" s="550"/>
      <c r="D58" s="506"/>
      <c r="E58" s="550"/>
      <c r="F58" s="551"/>
      <c r="G58" s="552"/>
      <c r="H58" s="550"/>
      <c r="I58" s="538"/>
      <c r="J58" s="531"/>
      <c r="K58" s="532"/>
      <c r="L58" s="553"/>
      <c r="M58" s="554"/>
      <c r="N58" s="534"/>
      <c r="O58" s="534"/>
      <c r="P58" s="534"/>
      <c r="Q58" s="534"/>
      <c r="R58" s="534"/>
      <c r="S58" s="534"/>
      <c r="T58" s="534"/>
      <c r="U58" s="534"/>
      <c r="V58" s="477"/>
      <c r="W58" s="477"/>
      <c r="X58" s="477"/>
      <c r="Y58" s="477"/>
      <c r="Z58" s="477"/>
    </row>
    <row r="59" spans="1:26" ht="22.5" customHeight="1">
      <c r="A59" s="548" t="s">
        <v>79</v>
      </c>
      <c r="B59" s="796" t="s">
        <v>80</v>
      </c>
      <c r="C59" s="761"/>
      <c r="D59" s="761"/>
      <c r="E59" s="761"/>
      <c r="F59" s="761"/>
      <c r="G59" s="761"/>
      <c r="H59" s="761"/>
      <c r="I59" s="761"/>
      <c r="J59" s="761"/>
      <c r="K59" s="762"/>
      <c r="L59" s="567"/>
      <c r="M59" s="568" t="s">
        <v>81</v>
      </c>
      <c r="N59" s="568" t="s">
        <v>82</v>
      </c>
      <c r="O59" s="568" t="s">
        <v>83</v>
      </c>
      <c r="P59" s="568" t="s">
        <v>84</v>
      </c>
      <c r="Q59" s="568" t="s">
        <v>85</v>
      </c>
      <c r="R59" s="568" t="s">
        <v>86</v>
      </c>
      <c r="S59" s="534"/>
      <c r="T59" s="534"/>
      <c r="U59" s="534"/>
      <c r="V59" s="477"/>
      <c r="W59" s="477"/>
      <c r="X59" s="477"/>
      <c r="Y59" s="477"/>
      <c r="Z59" s="477"/>
    </row>
    <row r="60" spans="1:26" ht="22.5" customHeight="1">
      <c r="A60" s="569">
        <v>1</v>
      </c>
      <c r="B60" s="570" t="s">
        <v>87</v>
      </c>
      <c r="C60" s="571">
        <v>0</v>
      </c>
      <c r="D60" s="571">
        <v>150000000</v>
      </c>
      <c r="E60" s="572">
        <v>130429901</v>
      </c>
      <c r="F60" s="573">
        <v>477276401</v>
      </c>
      <c r="G60" s="573">
        <v>0</v>
      </c>
      <c r="H60" s="574">
        <f t="shared" ref="H60:H64" si="21">F60+G60</f>
        <v>477276401</v>
      </c>
      <c r="I60" s="575">
        <f t="shared" ref="I60:I64" si="22">C60-F60</f>
        <v>-477276401</v>
      </c>
      <c r="J60" s="576">
        <f t="shared" ref="J60:J64" si="23">IF(D60=0, 0, E60/D60)</f>
        <v>0.86953267333333328</v>
      </c>
      <c r="K60" s="577">
        <f t="shared" ref="K60:K64" si="24">IF(C60=0, 0, F60/C60)</f>
        <v>0</v>
      </c>
      <c r="L60" s="578"/>
      <c r="M60" s="579">
        <v>1588950000</v>
      </c>
      <c r="N60" s="580">
        <v>105.8</v>
      </c>
      <c r="O60" s="580">
        <v>105.8</v>
      </c>
      <c r="P60" s="580">
        <v>56.2</v>
      </c>
      <c r="Q60" s="580">
        <f>ROUND(SUM(M60+N60+O60+P60),3)</f>
        <v>1588950267.8</v>
      </c>
      <c r="R60" s="580">
        <v>4500000</v>
      </c>
      <c r="S60" s="561">
        <f>Q60*R60</f>
        <v>7150276205100000</v>
      </c>
      <c r="T60" s="534">
        <v>1170000000</v>
      </c>
      <c r="U60" s="477"/>
      <c r="V60" s="477"/>
      <c r="W60" s="477"/>
      <c r="X60" s="477"/>
      <c r="Y60" s="477"/>
      <c r="Z60" s="477"/>
    </row>
    <row r="61" spans="1:26" ht="22.5" customHeight="1">
      <c r="A61" s="569">
        <f t="shared" ref="A61:A64" si="25">A60+1</f>
        <v>2</v>
      </c>
      <c r="B61" s="570" t="s">
        <v>88</v>
      </c>
      <c r="C61" s="571">
        <v>0</v>
      </c>
      <c r="D61" s="571">
        <v>150000000</v>
      </c>
      <c r="E61" s="572">
        <v>30405684</v>
      </c>
      <c r="F61" s="581">
        <v>377252184</v>
      </c>
      <c r="G61" s="582">
        <v>0</v>
      </c>
      <c r="H61" s="583">
        <f t="shared" si="21"/>
        <v>377252184</v>
      </c>
      <c r="I61" s="575">
        <f t="shared" si="22"/>
        <v>-377252184</v>
      </c>
      <c r="J61" s="576">
        <f t="shared" si="23"/>
        <v>0.20270456000000001</v>
      </c>
      <c r="K61" s="577">
        <f t="shared" si="24"/>
        <v>0</v>
      </c>
      <c r="L61" s="578"/>
      <c r="M61" s="554">
        <f>101*4500000</f>
        <v>454500000</v>
      </c>
      <c r="N61" s="534"/>
      <c r="O61" s="534"/>
      <c r="P61" s="534"/>
      <c r="Q61" s="534"/>
      <c r="R61" s="534"/>
      <c r="S61" s="534"/>
      <c r="T61" s="534"/>
      <c r="U61" s="534"/>
      <c r="V61" s="477"/>
      <c r="W61" s="477"/>
      <c r="X61" s="477"/>
      <c r="Y61" s="477"/>
      <c r="Z61" s="477"/>
    </row>
    <row r="62" spans="1:26" ht="22.5" customHeight="1">
      <c r="A62" s="555">
        <f t="shared" si="25"/>
        <v>3</v>
      </c>
      <c r="B62" s="556" t="s">
        <v>89</v>
      </c>
      <c r="C62" s="493">
        <v>1667337000</v>
      </c>
      <c r="D62" s="584">
        <v>0</v>
      </c>
      <c r="E62" s="585">
        <v>0</v>
      </c>
      <c r="F62" s="586">
        <v>1667337000</v>
      </c>
      <c r="G62" s="586">
        <v>0</v>
      </c>
      <c r="H62" s="552">
        <f t="shared" si="21"/>
        <v>1667337000</v>
      </c>
      <c r="I62" s="538">
        <f t="shared" si="22"/>
        <v>0</v>
      </c>
      <c r="J62" s="531">
        <f t="shared" si="23"/>
        <v>0</v>
      </c>
      <c r="K62" s="532">
        <f t="shared" si="24"/>
        <v>1</v>
      </c>
      <c r="L62" s="494" t="s">
        <v>30</v>
      </c>
      <c r="M62" s="554"/>
      <c r="N62" s="534"/>
      <c r="O62" s="534"/>
      <c r="P62" s="534"/>
      <c r="Q62" s="534"/>
      <c r="R62" s="534"/>
      <c r="S62" s="534"/>
      <c r="T62" s="534"/>
      <c r="U62" s="534"/>
      <c r="V62" s="477"/>
      <c r="W62" s="477"/>
      <c r="X62" s="477"/>
      <c r="Y62" s="477"/>
      <c r="Z62" s="477"/>
    </row>
    <row r="63" spans="1:26" ht="22.5" customHeight="1">
      <c r="A63" s="397">
        <f t="shared" si="25"/>
        <v>4</v>
      </c>
      <c r="B63" s="587" t="s">
        <v>90</v>
      </c>
      <c r="C63" s="347">
        <v>1665300000</v>
      </c>
      <c r="D63" s="390">
        <v>0</v>
      </c>
      <c r="E63" s="389">
        <v>0</v>
      </c>
      <c r="F63" s="391">
        <v>1584443250</v>
      </c>
      <c r="G63" s="391">
        <v>0</v>
      </c>
      <c r="H63" s="358">
        <f t="shared" si="21"/>
        <v>1584443250</v>
      </c>
      <c r="I63" s="349">
        <f t="shared" si="22"/>
        <v>80856750</v>
      </c>
      <c r="J63" s="439">
        <f t="shared" si="23"/>
        <v>0</v>
      </c>
      <c r="K63" s="440">
        <f t="shared" si="24"/>
        <v>0.95144613583138171</v>
      </c>
      <c r="L63" s="450" t="s">
        <v>215</v>
      </c>
      <c r="M63" s="473"/>
      <c r="N63" s="475"/>
      <c r="O63" s="475"/>
      <c r="P63" s="475"/>
      <c r="Q63" s="475"/>
      <c r="R63" s="475"/>
      <c r="S63" s="475"/>
      <c r="T63" s="475"/>
      <c r="U63" s="475"/>
      <c r="V63" s="474"/>
      <c r="W63" s="474"/>
      <c r="X63" s="474"/>
      <c r="Y63" s="474"/>
      <c r="Z63" s="474"/>
    </row>
    <row r="64" spans="1:26" ht="22.5" customHeight="1">
      <c r="A64" s="397">
        <f t="shared" si="25"/>
        <v>5</v>
      </c>
      <c r="B64" s="587" t="s">
        <v>92</v>
      </c>
      <c r="C64" s="347">
        <v>1663272000</v>
      </c>
      <c r="D64" s="390">
        <v>0</v>
      </c>
      <c r="E64" s="389">
        <v>15993549</v>
      </c>
      <c r="F64" s="391">
        <v>283577927</v>
      </c>
      <c r="G64" s="391">
        <v>0</v>
      </c>
      <c r="H64" s="358">
        <f t="shared" si="21"/>
        <v>283577927</v>
      </c>
      <c r="I64" s="349">
        <f t="shared" si="22"/>
        <v>1379694073</v>
      </c>
      <c r="J64" s="439">
        <f t="shared" si="23"/>
        <v>0</v>
      </c>
      <c r="K64" s="440">
        <f t="shared" si="24"/>
        <v>0.17049401841671116</v>
      </c>
      <c r="L64" s="450" t="s">
        <v>215</v>
      </c>
      <c r="M64" s="3"/>
      <c r="N64" s="4"/>
      <c r="O64" s="4"/>
      <c r="P64" s="4"/>
      <c r="Q64" s="4"/>
      <c r="R64" s="4"/>
      <c r="S64" s="4"/>
      <c r="T64" s="4"/>
      <c r="U64" s="4"/>
      <c r="V64" s="5"/>
      <c r="W64" s="5"/>
      <c r="X64" s="5"/>
      <c r="Y64" s="5"/>
      <c r="Z64" s="5"/>
    </row>
    <row r="65" spans="1:26" ht="22.5" customHeight="1">
      <c r="A65" s="357" t="s">
        <v>93</v>
      </c>
      <c r="B65" s="760" t="s">
        <v>94</v>
      </c>
      <c r="C65" s="761"/>
      <c r="D65" s="761"/>
      <c r="E65" s="761"/>
      <c r="F65" s="761"/>
      <c r="G65" s="761"/>
      <c r="H65" s="761"/>
      <c r="I65" s="761"/>
      <c r="J65" s="761"/>
      <c r="K65" s="762"/>
      <c r="L65" s="324"/>
      <c r="M65" s="3"/>
      <c r="N65" s="4"/>
      <c r="O65" s="4"/>
      <c r="P65" s="4"/>
      <c r="Q65" s="4"/>
      <c r="R65" s="4"/>
      <c r="S65" s="4"/>
      <c r="T65" s="4"/>
      <c r="U65" s="4"/>
      <c r="V65" s="5"/>
      <c r="W65" s="5"/>
      <c r="X65" s="5"/>
      <c r="Y65" s="5"/>
      <c r="Z65" s="5"/>
    </row>
    <row r="66" spans="1:26" ht="22.5" customHeight="1">
      <c r="A66" s="397">
        <v>1</v>
      </c>
      <c r="B66" s="345" t="s">
        <v>95</v>
      </c>
      <c r="C66" s="346">
        <v>2579225000</v>
      </c>
      <c r="D66" s="347">
        <v>0</v>
      </c>
      <c r="E66" s="348">
        <v>40235910</v>
      </c>
      <c r="F66" s="588">
        <v>1092559710</v>
      </c>
      <c r="G66" s="366">
        <v>0</v>
      </c>
      <c r="H66" s="371">
        <f>F66+G66</f>
        <v>1092559710</v>
      </c>
      <c r="I66" s="349">
        <f>C66-F66</f>
        <v>1486665290</v>
      </c>
      <c r="J66" s="439">
        <f>IF(D66=0, 0, E66/D66)</f>
        <v>0</v>
      </c>
      <c r="K66" s="440">
        <f>IF(C66=0, 0, F66/C66)</f>
        <v>0.42359999999999998</v>
      </c>
      <c r="L66" s="363"/>
      <c r="M66" s="3">
        <v>773767500</v>
      </c>
      <c r="N66" s="4"/>
      <c r="O66" s="4"/>
      <c r="P66" s="4"/>
      <c r="Q66" s="4"/>
      <c r="R66" s="4"/>
      <c r="S66" s="4"/>
      <c r="T66" s="5"/>
      <c r="U66" s="5"/>
      <c r="V66" s="5"/>
      <c r="W66" s="5"/>
      <c r="X66" s="5"/>
      <c r="Y66" s="5"/>
      <c r="Z66" s="5"/>
    </row>
    <row r="67" spans="1:26" ht="22.5" customHeight="1">
      <c r="A67" s="357" t="s">
        <v>96</v>
      </c>
      <c r="B67" s="760" t="s">
        <v>97</v>
      </c>
      <c r="C67" s="761"/>
      <c r="D67" s="761"/>
      <c r="E67" s="761"/>
      <c r="F67" s="761"/>
      <c r="G67" s="761"/>
      <c r="H67" s="761"/>
      <c r="I67" s="761"/>
      <c r="J67" s="761"/>
      <c r="K67" s="762"/>
      <c r="L67" s="324"/>
      <c r="M67" s="3"/>
      <c r="N67" s="4"/>
      <c r="O67" s="4"/>
      <c r="P67" s="4"/>
      <c r="Q67" s="4"/>
      <c r="R67" s="4"/>
      <c r="S67" s="4"/>
      <c r="T67" s="5"/>
      <c r="U67" s="5"/>
      <c r="V67" s="5"/>
      <c r="W67" s="5"/>
      <c r="X67" s="5"/>
      <c r="Y67" s="5"/>
      <c r="Z67" s="5"/>
    </row>
    <row r="68" spans="1:26" ht="22.5" customHeight="1">
      <c r="A68" s="357">
        <v>1</v>
      </c>
      <c r="B68" s="462" t="s">
        <v>216</v>
      </c>
      <c r="C68" s="346">
        <f>N68*2</f>
        <v>6120000000</v>
      </c>
      <c r="D68" s="347"/>
      <c r="E68" s="589">
        <v>90270000</v>
      </c>
      <c r="F68" s="588">
        <v>1219410000</v>
      </c>
      <c r="G68" s="366"/>
      <c r="H68" s="371"/>
      <c r="I68" s="349"/>
      <c r="J68" s="439">
        <f>IF(D68=0, 0, E68/D68)</f>
        <v>0</v>
      </c>
      <c r="K68" s="440">
        <f>IF(C68=0, 0, F68/C68)</f>
        <v>0.19925000000000001</v>
      </c>
      <c r="L68" s="363"/>
      <c r="M68" s="3">
        <v>716040000</v>
      </c>
      <c r="N68" s="3">
        <f>680*4500000</f>
        <v>3060000000</v>
      </c>
      <c r="O68" s="4"/>
      <c r="P68" s="4"/>
      <c r="Q68" s="4"/>
      <c r="R68" s="4"/>
      <c r="S68" s="4"/>
      <c r="T68" s="5"/>
      <c r="U68" s="5"/>
      <c r="V68" s="5"/>
      <c r="W68" s="5"/>
      <c r="X68" s="5"/>
      <c r="Y68" s="5"/>
      <c r="Z68" s="5"/>
    </row>
    <row r="69" spans="1:26" ht="22.5" customHeight="1">
      <c r="A69" s="590" t="s">
        <v>229</v>
      </c>
      <c r="B69" s="591" t="s">
        <v>230</v>
      </c>
      <c r="C69" s="592"/>
      <c r="D69" s="593"/>
      <c r="E69" s="594"/>
      <c r="F69" s="595"/>
      <c r="G69" s="596"/>
      <c r="H69" s="597"/>
      <c r="I69" s="598"/>
      <c r="J69" s="439"/>
      <c r="K69" s="440"/>
      <c r="L69" s="599"/>
      <c r="M69" s="72"/>
      <c r="N69" s="72"/>
      <c r="O69" s="74"/>
      <c r="P69" s="74"/>
      <c r="Q69" s="74"/>
      <c r="R69" s="74"/>
      <c r="S69" s="74"/>
      <c r="T69" s="75"/>
      <c r="U69" s="75"/>
      <c r="V69" s="75"/>
      <c r="W69" s="75"/>
      <c r="X69" s="75"/>
      <c r="Y69" s="75"/>
      <c r="Z69" s="75"/>
    </row>
    <row r="70" spans="1:26" ht="22.5" customHeight="1">
      <c r="A70" s="590">
        <v>1</v>
      </c>
      <c r="B70" s="600" t="s">
        <v>169</v>
      </c>
      <c r="C70" s="336">
        <f>F70</f>
        <v>1890897000</v>
      </c>
      <c r="D70" s="337"/>
      <c r="E70" s="601"/>
      <c r="F70" s="601">
        <v>1890897000</v>
      </c>
      <c r="G70" s="336">
        <v>69595000</v>
      </c>
      <c r="H70" s="371">
        <f>F70+G70</f>
        <v>1960492000</v>
      </c>
      <c r="I70" s="339"/>
      <c r="J70" s="602">
        <f>IF(D70=0, 0, E70/D70)</f>
        <v>0</v>
      </c>
      <c r="K70" s="603">
        <f>IF(C70=0, 0, F70/C70)</f>
        <v>1</v>
      </c>
      <c r="L70" s="604"/>
      <c r="M70" s="3"/>
      <c r="N70" s="3"/>
      <c r="O70" s="4"/>
      <c r="P70" s="4"/>
      <c r="Q70" s="4"/>
      <c r="R70" s="4"/>
      <c r="S70" s="4"/>
      <c r="T70" s="5"/>
      <c r="U70" s="5"/>
      <c r="V70" s="5"/>
      <c r="W70" s="5"/>
      <c r="X70" s="5"/>
      <c r="Y70" s="5"/>
      <c r="Z70" s="5"/>
    </row>
    <row r="71" spans="1:26" ht="22.5" customHeight="1">
      <c r="A71" s="605"/>
      <c r="B71" s="606" t="s">
        <v>99</v>
      </c>
      <c r="C71" s="607">
        <f t="shared" ref="C71:I71" si="26">SUM(C11:C70)</f>
        <v>71863119333</v>
      </c>
      <c r="D71" s="607">
        <f t="shared" si="26"/>
        <v>2600000000</v>
      </c>
      <c r="E71" s="607">
        <f t="shared" si="26"/>
        <v>2778013852</v>
      </c>
      <c r="F71" s="607">
        <f t="shared" si="26"/>
        <v>52350790472</v>
      </c>
      <c r="G71" s="607">
        <f t="shared" si="26"/>
        <v>2959767223</v>
      </c>
      <c r="H71" s="607">
        <f t="shared" si="26"/>
        <v>54091147695</v>
      </c>
      <c r="I71" s="607">
        <f t="shared" si="26"/>
        <v>14611738861</v>
      </c>
      <c r="J71" s="607"/>
      <c r="K71" s="607"/>
      <c r="L71" s="608"/>
      <c r="M71" s="469"/>
      <c r="N71" s="4"/>
      <c r="O71" s="4"/>
      <c r="P71" s="4"/>
      <c r="Q71" s="4"/>
      <c r="R71" s="4"/>
      <c r="S71" s="4"/>
      <c r="T71" s="5"/>
      <c r="U71" s="5"/>
      <c r="V71" s="5"/>
      <c r="W71" s="5"/>
      <c r="X71" s="5"/>
      <c r="Y71" s="5"/>
      <c r="Z71" s="5"/>
    </row>
    <row r="72" spans="1:26" ht="15.75" customHeight="1">
      <c r="A72" s="426"/>
      <c r="B72" s="422"/>
      <c r="C72" s="470"/>
      <c r="D72" s="470"/>
      <c r="E72" s="470"/>
      <c r="F72" s="470"/>
      <c r="G72" s="470"/>
      <c r="H72" s="470"/>
      <c r="I72" s="470"/>
      <c r="J72" s="426"/>
      <c r="K72" s="471"/>
      <c r="L72" s="471"/>
      <c r="M72" s="3"/>
      <c r="N72" s="4"/>
      <c r="O72" s="4"/>
      <c r="P72" s="4"/>
      <c r="Q72" s="4"/>
      <c r="R72" s="4"/>
      <c r="S72" s="4"/>
      <c r="T72" s="5"/>
      <c r="U72" s="5"/>
      <c r="V72" s="5"/>
      <c r="W72" s="5"/>
      <c r="X72" s="5"/>
      <c r="Y72" s="5"/>
      <c r="Z72" s="5"/>
    </row>
    <row r="73" spans="1:26" ht="32.25" customHeight="1">
      <c r="A73" s="426"/>
      <c r="B73" s="422"/>
      <c r="C73" s="470"/>
      <c r="D73" s="470"/>
      <c r="E73" s="470"/>
      <c r="F73" s="470"/>
      <c r="G73" s="470"/>
      <c r="H73" s="470"/>
      <c r="I73" s="786" t="s">
        <v>231</v>
      </c>
      <c r="J73" s="772"/>
      <c r="K73" s="773"/>
      <c r="L73" s="472"/>
      <c r="M73" s="3"/>
      <c r="N73" s="4"/>
      <c r="O73" s="4"/>
      <c r="P73" s="4"/>
      <c r="Q73" s="4"/>
      <c r="R73" s="4"/>
      <c r="S73" s="4"/>
      <c r="T73" s="5"/>
      <c r="U73" s="5"/>
      <c r="V73" s="5"/>
      <c r="W73" s="5"/>
      <c r="X73" s="5"/>
      <c r="Y73" s="5"/>
      <c r="Z73" s="5"/>
    </row>
    <row r="74" spans="1:26" ht="15.75" customHeight="1">
      <c r="A74" s="426"/>
      <c r="B74" s="426"/>
      <c r="C74" s="426"/>
      <c r="D74" s="426"/>
      <c r="E74" s="426"/>
      <c r="F74" s="426"/>
      <c r="G74" s="426"/>
      <c r="H74" s="426"/>
      <c r="I74" s="426"/>
      <c r="J74" s="426"/>
      <c r="K74" s="426"/>
      <c r="L74" s="426"/>
      <c r="M74" s="3"/>
      <c r="N74" s="4"/>
      <c r="O74" s="4"/>
      <c r="P74" s="4"/>
      <c r="Q74" s="4"/>
      <c r="R74" s="4"/>
      <c r="S74" s="4"/>
      <c r="T74" s="5"/>
      <c r="U74" s="5"/>
      <c r="V74" s="5"/>
      <c r="W74" s="5"/>
      <c r="X74" s="5"/>
      <c r="Y74" s="5"/>
      <c r="Z74" s="5"/>
    </row>
    <row r="75" spans="1:26" ht="15.75" customHeight="1">
      <c r="A75" s="787" t="s">
        <v>101</v>
      </c>
      <c r="B75" s="772"/>
      <c r="C75" s="773"/>
      <c r="D75" s="788" t="s">
        <v>102</v>
      </c>
      <c r="E75" s="773"/>
      <c r="F75" s="789" t="s">
        <v>103</v>
      </c>
      <c r="G75" s="772"/>
      <c r="H75" s="773"/>
      <c r="I75" s="787" t="s">
        <v>104</v>
      </c>
      <c r="J75" s="772"/>
      <c r="K75" s="773"/>
      <c r="L75" s="422"/>
      <c r="M75" s="3"/>
      <c r="N75" s="105"/>
      <c r="O75" s="4"/>
      <c r="P75" s="4"/>
      <c r="Q75" s="4"/>
      <c r="R75" s="4"/>
      <c r="S75" s="4"/>
      <c r="T75" s="5"/>
      <c r="U75" s="5"/>
      <c r="V75" s="5"/>
      <c r="W75" s="5"/>
      <c r="X75" s="5"/>
      <c r="Y75" s="5"/>
      <c r="Z75" s="5"/>
    </row>
    <row r="76" spans="1:26" ht="15.75" customHeight="1">
      <c r="A76" s="426"/>
      <c r="B76" s="426"/>
      <c r="C76" s="426"/>
      <c r="D76" s="473"/>
      <c r="E76" s="473"/>
      <c r="F76" s="426"/>
      <c r="G76" s="426"/>
      <c r="H76" s="426"/>
      <c r="I76" s="426"/>
      <c r="J76" s="426"/>
      <c r="K76" s="426"/>
      <c r="L76" s="426"/>
      <c r="M76" s="3"/>
      <c r="N76" s="4"/>
      <c r="O76" s="4"/>
      <c r="P76" s="4"/>
      <c r="Q76" s="4"/>
      <c r="R76" s="4"/>
      <c r="S76" s="4"/>
      <c r="T76" s="5"/>
      <c r="U76" s="5"/>
      <c r="V76" s="5"/>
      <c r="W76" s="5"/>
      <c r="X76" s="5"/>
      <c r="Y76" s="5"/>
      <c r="Z76" s="5"/>
    </row>
    <row r="77" spans="1:26" ht="15.75" customHeight="1">
      <c r="A77" s="474"/>
      <c r="B77" s="474"/>
      <c r="C77" s="474"/>
      <c r="D77" s="475"/>
      <c r="E77" s="475"/>
      <c r="F77" s="474"/>
      <c r="G77" s="474"/>
      <c r="H77" s="474"/>
      <c r="I77" s="474"/>
      <c r="J77" s="474"/>
      <c r="K77" s="474"/>
      <c r="L77" s="474"/>
      <c r="M77" s="4"/>
      <c r="N77" s="4"/>
      <c r="O77" s="4"/>
      <c r="P77" s="4"/>
      <c r="Q77" s="4"/>
      <c r="R77" s="4"/>
      <c r="S77" s="4"/>
      <c r="T77" s="5"/>
      <c r="U77" s="5"/>
      <c r="V77" s="5"/>
      <c r="W77" s="5"/>
      <c r="X77" s="5"/>
      <c r="Y77" s="5"/>
      <c r="Z77" s="5"/>
    </row>
    <row r="78" spans="1:26" ht="15.75" customHeight="1">
      <c r="A78" s="474"/>
      <c r="B78" s="474"/>
      <c r="C78" s="474"/>
      <c r="D78" s="475"/>
      <c r="E78" s="475"/>
      <c r="F78" s="474"/>
      <c r="G78" s="474"/>
      <c r="H78" s="474"/>
      <c r="I78" s="474"/>
      <c r="J78" s="474"/>
      <c r="K78" s="474"/>
      <c r="L78" s="474"/>
      <c r="M78" s="4"/>
      <c r="N78" s="4"/>
      <c r="O78" s="4"/>
      <c r="P78" s="4"/>
      <c r="Q78" s="4"/>
      <c r="R78" s="4"/>
      <c r="S78" s="4"/>
      <c r="T78" s="5"/>
      <c r="U78" s="5"/>
      <c r="V78" s="5"/>
      <c r="W78" s="5"/>
      <c r="X78" s="5"/>
      <c r="Y78" s="5"/>
      <c r="Z78" s="5"/>
    </row>
    <row r="79" spans="1:26" ht="15.75" customHeight="1">
      <c r="A79" s="474"/>
      <c r="B79" s="474"/>
      <c r="C79" s="474"/>
      <c r="D79" s="475"/>
      <c r="E79" s="475"/>
      <c r="F79" s="474"/>
      <c r="G79" s="474"/>
      <c r="H79" s="474"/>
      <c r="I79" s="474"/>
      <c r="J79" s="474"/>
      <c r="K79" s="474"/>
      <c r="L79" s="474"/>
      <c r="M79" s="4"/>
      <c r="N79" s="4"/>
      <c r="O79" s="4"/>
      <c r="P79" s="4"/>
      <c r="Q79" s="4"/>
      <c r="R79" s="4"/>
      <c r="S79" s="4"/>
      <c r="T79" s="5"/>
      <c r="U79" s="5"/>
      <c r="V79" s="5"/>
      <c r="W79" s="5"/>
      <c r="X79" s="5"/>
      <c r="Y79" s="5"/>
      <c r="Z79" s="5"/>
    </row>
    <row r="80" spans="1:26" ht="15.75" customHeight="1">
      <c r="A80" s="790" t="s">
        <v>105</v>
      </c>
      <c r="B80" s="772"/>
      <c r="C80" s="773"/>
      <c r="D80" s="791" t="s">
        <v>106</v>
      </c>
      <c r="E80" s="773"/>
      <c r="F80" s="792" t="s">
        <v>107</v>
      </c>
      <c r="G80" s="772"/>
      <c r="H80" s="773"/>
      <c r="I80" s="790" t="s">
        <v>108</v>
      </c>
      <c r="J80" s="772"/>
      <c r="K80" s="773"/>
      <c r="L80" s="476"/>
      <c r="M80" s="4"/>
      <c r="N80" s="4"/>
      <c r="O80" s="4"/>
      <c r="P80" s="4"/>
      <c r="Q80" s="4"/>
      <c r="R80" s="4"/>
      <c r="S80" s="4"/>
      <c r="T80" s="5"/>
      <c r="U80" s="5"/>
      <c r="V80" s="5"/>
      <c r="W80" s="5"/>
      <c r="X80" s="5"/>
      <c r="Y80" s="5"/>
      <c r="Z80" s="5"/>
    </row>
    <row r="81" spans="1:26" ht="15.75" customHeight="1">
      <c r="A81" s="5"/>
      <c r="B81" s="5"/>
      <c r="C81" s="5"/>
      <c r="D81" s="4"/>
      <c r="E81" s="4"/>
      <c r="F81" s="5"/>
      <c r="G81" s="477"/>
      <c r="H81" s="5"/>
      <c r="I81" s="5"/>
      <c r="J81" s="5"/>
      <c r="K81" s="5"/>
      <c r="L81" s="5"/>
      <c r="M81" s="4"/>
      <c r="N81" s="4"/>
      <c r="O81" s="4"/>
      <c r="P81" s="4"/>
      <c r="Q81" s="4"/>
      <c r="R81" s="4"/>
      <c r="S81" s="4"/>
      <c r="T81" s="5"/>
      <c r="U81" s="5"/>
      <c r="V81" s="5"/>
      <c r="W81" s="5"/>
      <c r="X81" s="5"/>
      <c r="Y81" s="5"/>
      <c r="Z81" s="5"/>
    </row>
    <row r="82" spans="1:26" ht="15.75" customHeight="1">
      <c r="A82" s="5"/>
      <c r="B82" s="5"/>
      <c r="C82" s="5"/>
      <c r="D82" s="5"/>
      <c r="E82" s="5"/>
      <c r="F82" s="5"/>
      <c r="G82" s="477"/>
      <c r="H82" s="5"/>
      <c r="I82" s="5"/>
      <c r="J82" s="5"/>
      <c r="K82" s="5"/>
      <c r="L82" s="5"/>
      <c r="M82" s="4"/>
      <c r="N82" s="4"/>
      <c r="O82" s="4"/>
      <c r="P82" s="4"/>
      <c r="Q82" s="4"/>
      <c r="R82" s="4"/>
      <c r="S82" s="4"/>
      <c r="T82" s="5"/>
      <c r="U82" s="5"/>
      <c r="V82" s="5"/>
      <c r="W82" s="5"/>
      <c r="X82" s="5"/>
      <c r="Y82" s="5"/>
      <c r="Z82" s="5"/>
    </row>
    <row r="83" spans="1:26" ht="15.75" customHeight="1">
      <c r="A83" s="5"/>
      <c r="B83" s="5"/>
      <c r="C83" s="5"/>
      <c r="D83" s="5"/>
      <c r="E83" s="5"/>
      <c r="F83" s="5"/>
      <c r="G83" s="477"/>
      <c r="H83" s="5"/>
      <c r="I83" s="5"/>
      <c r="J83" s="5"/>
      <c r="K83" s="5"/>
      <c r="L83" s="5"/>
      <c r="M83" s="4"/>
      <c r="N83" s="4"/>
      <c r="O83" s="4"/>
      <c r="P83" s="4"/>
      <c r="Q83" s="4"/>
      <c r="R83" s="4"/>
      <c r="S83" s="4"/>
      <c r="T83" s="5"/>
      <c r="U83" s="5"/>
      <c r="V83" s="5"/>
      <c r="W83" s="5"/>
      <c r="X83" s="5"/>
      <c r="Y83" s="5"/>
      <c r="Z83" s="5"/>
    </row>
    <row r="84" spans="1:26" ht="15.75" customHeight="1">
      <c r="A84" s="5"/>
      <c r="B84" s="5"/>
      <c r="C84" s="5"/>
      <c r="D84" s="5"/>
      <c r="E84" s="5"/>
      <c r="F84" s="5"/>
      <c r="G84" s="477"/>
      <c r="H84" s="5"/>
      <c r="I84" s="5"/>
      <c r="J84" s="5"/>
      <c r="K84" s="5"/>
      <c r="L84" s="478" t="s">
        <v>217</v>
      </c>
      <c r="M84" s="4"/>
      <c r="N84" s="4"/>
      <c r="O84" s="4"/>
      <c r="P84" s="4"/>
      <c r="Q84" s="4"/>
      <c r="R84" s="4"/>
      <c r="S84" s="4"/>
      <c r="T84" s="5"/>
      <c r="U84" s="5"/>
      <c r="V84" s="5"/>
      <c r="W84" s="5"/>
      <c r="X84" s="5"/>
      <c r="Y84" s="5"/>
      <c r="Z84" s="5"/>
    </row>
    <row r="85" spans="1:26" ht="15.75" customHeight="1">
      <c r="A85" s="5"/>
      <c r="B85" s="5"/>
      <c r="C85" s="5"/>
      <c r="D85" s="5"/>
      <c r="E85" s="5"/>
      <c r="F85" s="5"/>
      <c r="G85" s="477"/>
      <c r="H85" s="5"/>
      <c r="I85" s="5"/>
      <c r="J85" s="5"/>
      <c r="K85" s="5"/>
      <c r="L85" s="5"/>
      <c r="M85" s="4"/>
      <c r="N85" s="4"/>
      <c r="O85" s="4"/>
      <c r="P85" s="4"/>
      <c r="Q85" s="4"/>
      <c r="R85" s="4"/>
      <c r="S85" s="4"/>
      <c r="T85" s="5"/>
      <c r="U85" s="5"/>
      <c r="V85" s="5"/>
      <c r="W85" s="5"/>
      <c r="X85" s="5"/>
      <c r="Y85" s="5"/>
      <c r="Z85" s="5"/>
    </row>
    <row r="86" spans="1:26" ht="15.75" customHeight="1">
      <c r="A86" s="5"/>
      <c r="B86" s="5"/>
      <c r="C86" s="5"/>
      <c r="D86" s="5"/>
      <c r="E86" s="5"/>
      <c r="F86" s="5"/>
      <c r="G86" s="477"/>
      <c r="H86" s="5"/>
      <c r="I86" s="5"/>
      <c r="J86" s="5"/>
      <c r="K86" s="5"/>
      <c r="L86" s="5"/>
      <c r="M86" s="4"/>
      <c r="N86" s="4"/>
      <c r="O86" s="4"/>
      <c r="P86" s="4"/>
      <c r="Q86" s="4"/>
      <c r="R86" s="4"/>
      <c r="S86" s="4"/>
      <c r="T86" s="5"/>
      <c r="U86" s="5"/>
      <c r="V86" s="5"/>
      <c r="W86" s="5"/>
      <c r="X86" s="5"/>
      <c r="Y86" s="5"/>
      <c r="Z86" s="5"/>
    </row>
    <row r="87" spans="1:26" ht="15.75" customHeight="1">
      <c r="A87" s="5"/>
      <c r="B87" s="5"/>
      <c r="C87" s="5"/>
      <c r="D87" s="5"/>
      <c r="E87" s="5"/>
      <c r="F87" s="5"/>
      <c r="G87" s="477"/>
      <c r="H87" s="5"/>
      <c r="I87" s="5"/>
      <c r="J87" s="5"/>
      <c r="K87" s="5"/>
      <c r="L87" s="5"/>
      <c r="M87" s="4"/>
      <c r="N87" s="4"/>
      <c r="O87" s="4"/>
      <c r="P87" s="4"/>
      <c r="Q87" s="4"/>
      <c r="R87" s="4"/>
      <c r="S87" s="4"/>
      <c r="T87" s="5"/>
      <c r="U87" s="5"/>
      <c r="V87" s="5"/>
      <c r="W87" s="5"/>
      <c r="X87" s="5"/>
      <c r="Y87" s="5"/>
      <c r="Z87" s="5"/>
    </row>
    <row r="88" spans="1:26" ht="15.75" customHeight="1">
      <c r="A88" s="5"/>
      <c r="B88" s="5"/>
      <c r="C88" s="5"/>
      <c r="D88" s="5"/>
      <c r="E88" s="5"/>
      <c r="F88" s="5"/>
      <c r="G88" s="477"/>
      <c r="H88" s="5"/>
      <c r="I88" s="5"/>
      <c r="J88" s="5"/>
      <c r="K88" s="5"/>
      <c r="L88" s="5"/>
      <c r="M88" s="4"/>
      <c r="N88" s="4"/>
      <c r="O88" s="4"/>
      <c r="P88" s="4"/>
      <c r="Q88" s="4"/>
      <c r="R88" s="4"/>
      <c r="S88" s="4"/>
      <c r="T88" s="5"/>
      <c r="U88" s="5"/>
      <c r="V88" s="5"/>
      <c r="W88" s="5"/>
      <c r="X88" s="5"/>
      <c r="Y88" s="5"/>
      <c r="Z88" s="5"/>
    </row>
    <row r="89" spans="1:26" ht="15.75" customHeight="1">
      <c r="A89" s="5"/>
      <c r="B89" s="5"/>
      <c r="C89" s="5"/>
      <c r="D89" s="5"/>
      <c r="E89" s="5"/>
      <c r="F89" s="5"/>
      <c r="G89" s="477"/>
      <c r="H89" s="5"/>
      <c r="I89" s="5"/>
      <c r="J89" s="5"/>
      <c r="K89" s="5"/>
      <c r="L89" s="5"/>
      <c r="M89" s="4"/>
      <c r="N89" s="4"/>
      <c r="O89" s="4"/>
      <c r="P89" s="4"/>
      <c r="Q89" s="4"/>
      <c r="R89" s="4"/>
      <c r="S89" s="4"/>
      <c r="T89" s="5"/>
      <c r="U89" s="5"/>
      <c r="V89" s="5"/>
      <c r="W89" s="5"/>
      <c r="X89" s="5"/>
      <c r="Y89" s="5"/>
      <c r="Z89" s="5"/>
    </row>
    <row r="90" spans="1:26" ht="15.75" customHeight="1">
      <c r="A90" s="5"/>
      <c r="B90" s="5"/>
      <c r="C90" s="5"/>
      <c r="D90" s="5"/>
      <c r="E90" s="5"/>
      <c r="F90" s="5"/>
      <c r="G90" s="477"/>
      <c r="H90" s="5"/>
      <c r="I90" s="5"/>
      <c r="J90" s="5"/>
      <c r="K90" s="5"/>
      <c r="L90" s="5"/>
      <c r="M90" s="4"/>
      <c r="N90" s="4"/>
      <c r="O90" s="4"/>
      <c r="P90" s="4"/>
      <c r="Q90" s="4"/>
      <c r="R90" s="4"/>
      <c r="S90" s="4"/>
      <c r="T90" s="5"/>
      <c r="U90" s="5"/>
      <c r="V90" s="5"/>
      <c r="W90" s="5"/>
      <c r="X90" s="5"/>
      <c r="Y90" s="5"/>
      <c r="Z90" s="5"/>
    </row>
    <row r="91" spans="1:26" ht="15.75" customHeight="1">
      <c r="A91" s="5"/>
      <c r="B91" s="5"/>
      <c r="C91" s="5"/>
      <c r="D91" s="5"/>
      <c r="E91" s="5"/>
      <c r="F91" s="5"/>
      <c r="G91" s="477"/>
      <c r="H91" s="5"/>
      <c r="I91" s="5"/>
      <c r="J91" s="5"/>
      <c r="K91" s="5"/>
      <c r="L91" s="5"/>
      <c r="M91" s="4"/>
      <c r="N91" s="4"/>
      <c r="O91" s="4"/>
      <c r="P91" s="4"/>
      <c r="Q91" s="4"/>
      <c r="R91" s="4"/>
      <c r="S91" s="4"/>
      <c r="T91" s="5"/>
      <c r="U91" s="5"/>
      <c r="V91" s="5"/>
      <c r="W91" s="5"/>
      <c r="X91" s="5"/>
      <c r="Y91" s="5"/>
      <c r="Z91" s="5"/>
    </row>
    <row r="92" spans="1:26" ht="15.75" customHeight="1">
      <c r="A92" s="5"/>
      <c r="B92" s="5"/>
      <c r="C92" s="5"/>
      <c r="D92" s="5"/>
      <c r="E92" s="5"/>
      <c r="F92" s="5"/>
      <c r="G92" s="477"/>
      <c r="H92" s="5"/>
      <c r="I92" s="5"/>
      <c r="J92" s="5"/>
      <c r="K92" s="5"/>
      <c r="L92" s="5"/>
      <c r="M92" s="4"/>
      <c r="N92" s="4"/>
      <c r="O92" s="4"/>
      <c r="P92" s="4"/>
      <c r="Q92" s="4"/>
      <c r="R92" s="4"/>
      <c r="S92" s="4"/>
      <c r="T92" s="5"/>
      <c r="U92" s="5"/>
      <c r="V92" s="5"/>
      <c r="W92" s="5"/>
      <c r="X92" s="5"/>
      <c r="Y92" s="5"/>
      <c r="Z92" s="5"/>
    </row>
    <row r="93" spans="1:26" ht="15.75" customHeight="1">
      <c r="A93" s="5"/>
      <c r="B93" s="5"/>
      <c r="C93" s="5"/>
      <c r="D93" s="5"/>
      <c r="E93" s="5"/>
      <c r="F93" s="5"/>
      <c r="G93" s="477"/>
      <c r="H93" s="5"/>
      <c r="I93" s="5"/>
      <c r="J93" s="5"/>
      <c r="K93" s="5"/>
      <c r="L93" s="5"/>
      <c r="M93" s="4"/>
      <c r="N93" s="4"/>
      <c r="O93" s="4"/>
      <c r="P93" s="4"/>
      <c r="Q93" s="4"/>
      <c r="R93" s="4"/>
      <c r="S93" s="4"/>
      <c r="T93" s="5"/>
      <c r="U93" s="5"/>
      <c r="V93" s="5"/>
      <c r="W93" s="5"/>
      <c r="X93" s="5"/>
      <c r="Y93" s="5"/>
      <c r="Z93" s="5"/>
    </row>
    <row r="94" spans="1:26" ht="15.75" customHeight="1">
      <c r="A94" s="5"/>
      <c r="B94" s="5"/>
      <c r="C94" s="5"/>
      <c r="D94" s="5"/>
      <c r="E94" s="5"/>
      <c r="F94" s="5"/>
      <c r="G94" s="477"/>
      <c r="H94" s="5"/>
      <c r="I94" s="5"/>
      <c r="J94" s="5"/>
      <c r="K94" s="5"/>
      <c r="L94" s="5"/>
      <c r="M94" s="4"/>
      <c r="N94" s="4"/>
      <c r="O94" s="4"/>
      <c r="P94" s="4"/>
      <c r="Q94" s="4"/>
      <c r="R94" s="4"/>
      <c r="S94" s="4"/>
      <c r="T94" s="5"/>
      <c r="U94" s="5"/>
      <c r="V94" s="5"/>
      <c r="W94" s="5"/>
      <c r="X94" s="5"/>
      <c r="Y94" s="5"/>
      <c r="Z94" s="5"/>
    </row>
    <row r="95" spans="1:26" ht="15.75" customHeight="1">
      <c r="A95" s="5"/>
      <c r="B95" s="5"/>
      <c r="C95" s="5"/>
      <c r="D95" s="5"/>
      <c r="E95" s="5"/>
      <c r="F95" s="5"/>
      <c r="G95" s="477"/>
      <c r="H95" s="5"/>
      <c r="I95" s="5"/>
      <c r="J95" s="5"/>
      <c r="K95" s="5"/>
      <c r="L95" s="5"/>
      <c r="M95" s="4"/>
      <c r="N95" s="4"/>
      <c r="O95" s="4"/>
      <c r="P95" s="4"/>
      <c r="Q95" s="4"/>
      <c r="R95" s="4"/>
      <c r="S95" s="4"/>
      <c r="T95" s="5"/>
      <c r="U95" s="5"/>
      <c r="V95" s="5"/>
      <c r="W95" s="5"/>
      <c r="X95" s="5"/>
      <c r="Y95" s="5"/>
      <c r="Z95" s="5"/>
    </row>
    <row r="96" spans="1:26" ht="15.75" customHeight="1">
      <c r="A96" s="5"/>
      <c r="B96" s="5"/>
      <c r="C96" s="5"/>
      <c r="D96" s="5"/>
      <c r="E96" s="5"/>
      <c r="F96" s="5"/>
      <c r="G96" s="477"/>
      <c r="H96" s="5"/>
      <c r="I96" s="5"/>
      <c r="J96" s="5"/>
      <c r="K96" s="5"/>
      <c r="L96" s="5"/>
      <c r="M96" s="4"/>
      <c r="N96" s="4"/>
      <c r="O96" s="4"/>
      <c r="P96" s="4"/>
      <c r="Q96" s="4"/>
      <c r="R96" s="4"/>
      <c r="S96" s="4"/>
      <c r="T96" s="5"/>
      <c r="U96" s="5"/>
      <c r="V96" s="5"/>
      <c r="W96" s="5"/>
      <c r="X96" s="5"/>
      <c r="Y96" s="5"/>
      <c r="Z96" s="5"/>
    </row>
    <row r="97" spans="1:26" ht="15.75" customHeight="1">
      <c r="A97" s="5"/>
      <c r="B97" s="5"/>
      <c r="C97" s="5"/>
      <c r="D97" s="5"/>
      <c r="E97" s="5"/>
      <c r="F97" s="5"/>
      <c r="G97" s="477"/>
      <c r="H97" s="5"/>
      <c r="I97" s="5"/>
      <c r="J97" s="5"/>
      <c r="K97" s="5"/>
      <c r="L97" s="5"/>
      <c r="M97" s="4"/>
      <c r="N97" s="4"/>
      <c r="O97" s="4"/>
      <c r="P97" s="4"/>
      <c r="Q97" s="4"/>
      <c r="R97" s="4"/>
      <c r="S97" s="4"/>
      <c r="T97" s="5"/>
      <c r="U97" s="5"/>
      <c r="V97" s="5"/>
      <c r="W97" s="5"/>
      <c r="X97" s="5"/>
      <c r="Y97" s="5"/>
      <c r="Z97" s="5"/>
    </row>
    <row r="98" spans="1:26" ht="15.75" customHeight="1">
      <c r="A98" s="5"/>
      <c r="B98" s="5"/>
      <c r="C98" s="5"/>
      <c r="D98" s="5"/>
      <c r="E98" s="5"/>
      <c r="F98" s="5"/>
      <c r="G98" s="477"/>
      <c r="H98" s="5"/>
      <c r="I98" s="5"/>
      <c r="J98" s="5"/>
      <c r="K98" s="5"/>
      <c r="L98" s="5"/>
      <c r="M98" s="4"/>
      <c r="N98" s="4"/>
      <c r="O98" s="4"/>
      <c r="P98" s="4"/>
      <c r="Q98" s="4"/>
      <c r="R98" s="4"/>
      <c r="S98" s="4"/>
      <c r="T98" s="5"/>
      <c r="U98" s="5"/>
      <c r="V98" s="5"/>
      <c r="W98" s="5"/>
      <c r="X98" s="5"/>
      <c r="Y98" s="5"/>
      <c r="Z98" s="5"/>
    </row>
    <row r="99" spans="1:26" ht="15.75" customHeight="1">
      <c r="A99" s="5"/>
      <c r="B99" s="5"/>
      <c r="C99" s="5"/>
      <c r="D99" s="5"/>
      <c r="E99" s="5"/>
      <c r="F99" s="5"/>
      <c r="G99" s="477"/>
      <c r="H99" s="5"/>
      <c r="I99" s="5"/>
      <c r="J99" s="5"/>
      <c r="K99" s="5"/>
      <c r="L99" s="5"/>
      <c r="M99" s="4"/>
      <c r="N99" s="4"/>
      <c r="O99" s="4"/>
      <c r="P99" s="4"/>
      <c r="Q99" s="4"/>
      <c r="R99" s="4"/>
      <c r="S99" s="4"/>
      <c r="T99" s="5"/>
      <c r="U99" s="5"/>
      <c r="V99" s="5"/>
      <c r="W99" s="5"/>
      <c r="X99" s="5"/>
      <c r="Y99" s="5"/>
      <c r="Z99" s="5"/>
    </row>
    <row r="100" spans="1:26" ht="15.75" customHeight="1">
      <c r="A100" s="5"/>
      <c r="B100" s="5"/>
      <c r="C100" s="5"/>
      <c r="D100" s="5"/>
      <c r="E100" s="5"/>
      <c r="F100" s="5"/>
      <c r="G100" s="477"/>
      <c r="H100" s="5"/>
      <c r="I100" s="5"/>
      <c r="J100" s="5"/>
      <c r="K100" s="5"/>
      <c r="L100" s="5"/>
      <c r="M100" s="4"/>
      <c r="N100" s="4"/>
      <c r="O100" s="4"/>
      <c r="P100" s="4"/>
      <c r="Q100" s="4"/>
      <c r="R100" s="4"/>
      <c r="S100" s="4"/>
      <c r="T100" s="5"/>
      <c r="U100" s="5"/>
      <c r="V100" s="5"/>
      <c r="W100" s="5"/>
      <c r="X100" s="5"/>
      <c r="Y100" s="5"/>
      <c r="Z100" s="5"/>
    </row>
    <row r="101" spans="1:26" ht="15.75" customHeight="1">
      <c r="A101" s="5"/>
      <c r="B101" s="5"/>
      <c r="C101" s="5"/>
      <c r="D101" s="5"/>
      <c r="E101" s="5"/>
      <c r="F101" s="5"/>
      <c r="G101" s="477"/>
      <c r="H101" s="5"/>
      <c r="I101" s="5"/>
      <c r="J101" s="5"/>
      <c r="K101" s="5"/>
      <c r="L101" s="5"/>
      <c r="M101" s="4"/>
      <c r="N101" s="4"/>
      <c r="O101" s="4"/>
      <c r="P101" s="4"/>
      <c r="Q101" s="4"/>
      <c r="R101" s="4"/>
      <c r="S101" s="4"/>
      <c r="T101" s="5"/>
      <c r="U101" s="5"/>
      <c r="V101" s="5"/>
      <c r="W101" s="5"/>
      <c r="X101" s="5"/>
      <c r="Y101" s="5"/>
      <c r="Z101" s="5"/>
    </row>
    <row r="102" spans="1:26" ht="15.75" customHeight="1">
      <c r="A102" s="5"/>
      <c r="B102" s="5"/>
      <c r="C102" s="5"/>
      <c r="D102" s="5"/>
      <c r="E102" s="5"/>
      <c r="F102" s="5"/>
      <c r="G102" s="477"/>
      <c r="H102" s="5"/>
      <c r="I102" s="5"/>
      <c r="J102" s="5"/>
      <c r="K102" s="5"/>
      <c r="L102" s="5"/>
      <c r="M102" s="4"/>
      <c r="N102" s="4"/>
      <c r="O102" s="4"/>
      <c r="P102" s="4"/>
      <c r="Q102" s="4"/>
      <c r="R102" s="4"/>
      <c r="S102" s="4"/>
      <c r="T102" s="5"/>
      <c r="U102" s="5"/>
      <c r="V102" s="5"/>
      <c r="W102" s="5"/>
      <c r="X102" s="5"/>
      <c r="Y102" s="5"/>
      <c r="Z102" s="5"/>
    </row>
    <row r="103" spans="1:26" ht="15.75" customHeight="1">
      <c r="A103" s="5"/>
      <c r="B103" s="5"/>
      <c r="C103" s="5"/>
      <c r="D103" s="5"/>
      <c r="E103" s="5"/>
      <c r="F103" s="5"/>
      <c r="G103" s="477"/>
      <c r="H103" s="5"/>
      <c r="I103" s="5"/>
      <c r="J103" s="5"/>
      <c r="K103" s="5"/>
      <c r="L103" s="5"/>
      <c r="M103" s="4"/>
      <c r="N103" s="4"/>
      <c r="O103" s="4"/>
      <c r="P103" s="4"/>
      <c r="Q103" s="4"/>
      <c r="R103" s="4"/>
      <c r="S103" s="4"/>
      <c r="T103" s="5"/>
      <c r="U103" s="5"/>
      <c r="V103" s="5"/>
      <c r="W103" s="5"/>
      <c r="X103" s="5"/>
      <c r="Y103" s="5"/>
      <c r="Z103" s="5"/>
    </row>
    <row r="104" spans="1:26" ht="15.75" customHeight="1">
      <c r="A104" s="5"/>
      <c r="B104" s="5"/>
      <c r="C104" s="5"/>
      <c r="D104" s="5"/>
      <c r="E104" s="5"/>
      <c r="F104" s="5"/>
      <c r="G104" s="477"/>
      <c r="H104" s="5"/>
      <c r="I104" s="5"/>
      <c r="J104" s="5"/>
      <c r="K104" s="5"/>
      <c r="L104" s="5"/>
      <c r="M104" s="4"/>
      <c r="N104" s="4"/>
      <c r="O104" s="4"/>
      <c r="P104" s="4"/>
      <c r="Q104" s="4"/>
      <c r="R104" s="4"/>
      <c r="S104" s="4"/>
      <c r="T104" s="5"/>
      <c r="U104" s="5"/>
      <c r="V104" s="5"/>
      <c r="W104" s="5"/>
      <c r="X104" s="5"/>
      <c r="Y104" s="5"/>
      <c r="Z104" s="5"/>
    </row>
    <row r="105" spans="1:26" ht="15.75" customHeight="1">
      <c r="A105" s="5"/>
      <c r="B105" s="5"/>
      <c r="C105" s="5"/>
      <c r="D105" s="5"/>
      <c r="E105" s="5"/>
      <c r="F105" s="5"/>
      <c r="G105" s="477"/>
      <c r="H105" s="5"/>
      <c r="I105" s="5"/>
      <c r="J105" s="5"/>
      <c r="K105" s="5"/>
      <c r="L105" s="5"/>
      <c r="M105" s="4"/>
      <c r="N105" s="4"/>
      <c r="O105" s="4"/>
      <c r="P105" s="4"/>
      <c r="Q105" s="4"/>
      <c r="R105" s="4"/>
      <c r="S105" s="4"/>
      <c r="T105" s="5"/>
      <c r="U105" s="5"/>
      <c r="V105" s="5"/>
      <c r="W105" s="5"/>
      <c r="X105" s="5"/>
      <c r="Y105" s="5"/>
      <c r="Z105" s="5"/>
    </row>
    <row r="106" spans="1:26" ht="15.75" customHeight="1">
      <c r="A106" s="5"/>
      <c r="B106" s="5"/>
      <c r="C106" s="5"/>
      <c r="D106" s="5"/>
      <c r="E106" s="5"/>
      <c r="F106" s="5"/>
      <c r="G106" s="477"/>
      <c r="H106" s="5"/>
      <c r="I106" s="5"/>
      <c r="J106" s="5"/>
      <c r="K106" s="5"/>
      <c r="L106" s="5"/>
      <c r="M106" s="4"/>
      <c r="N106" s="4"/>
      <c r="O106" s="4"/>
      <c r="P106" s="4"/>
      <c r="Q106" s="4"/>
      <c r="R106" s="4"/>
      <c r="S106" s="4"/>
      <c r="T106" s="5"/>
      <c r="U106" s="5"/>
      <c r="V106" s="5"/>
      <c r="W106" s="5"/>
      <c r="X106" s="5"/>
      <c r="Y106" s="5"/>
      <c r="Z106" s="5"/>
    </row>
    <row r="107" spans="1:26" ht="15.75" customHeight="1">
      <c r="A107" s="5"/>
      <c r="B107" s="5"/>
      <c r="C107" s="5"/>
      <c r="D107" s="5"/>
      <c r="E107" s="5"/>
      <c r="F107" s="5"/>
      <c r="G107" s="477"/>
      <c r="H107" s="5"/>
      <c r="I107" s="5"/>
      <c r="J107" s="5"/>
      <c r="K107" s="5"/>
      <c r="L107" s="5"/>
      <c r="M107" s="4"/>
      <c r="N107" s="4"/>
      <c r="O107" s="4"/>
      <c r="P107" s="4"/>
      <c r="Q107" s="4"/>
      <c r="R107" s="4"/>
      <c r="S107" s="4"/>
      <c r="T107" s="5"/>
      <c r="U107" s="5"/>
      <c r="V107" s="5"/>
      <c r="W107" s="5"/>
      <c r="X107" s="5"/>
      <c r="Y107" s="5"/>
      <c r="Z107" s="5"/>
    </row>
    <row r="108" spans="1:26" ht="15.75" customHeight="1">
      <c r="A108" s="5"/>
      <c r="B108" s="5"/>
      <c r="C108" s="5"/>
      <c r="D108" s="5"/>
      <c r="E108" s="5"/>
      <c r="F108" s="5"/>
      <c r="G108" s="477"/>
      <c r="H108" s="5"/>
      <c r="I108" s="5"/>
      <c r="J108" s="5"/>
      <c r="K108" s="5"/>
      <c r="L108" s="5"/>
      <c r="M108" s="4"/>
      <c r="N108" s="4"/>
      <c r="O108" s="4"/>
      <c r="P108" s="4"/>
      <c r="Q108" s="4"/>
      <c r="R108" s="4"/>
      <c r="S108" s="4"/>
      <c r="T108" s="5"/>
      <c r="U108" s="5"/>
      <c r="V108" s="5"/>
      <c r="W108" s="5"/>
      <c r="X108" s="5"/>
      <c r="Y108" s="5"/>
      <c r="Z108" s="5"/>
    </row>
    <row r="109" spans="1:26" ht="15.75" customHeight="1">
      <c r="A109" s="5"/>
      <c r="B109" s="5"/>
      <c r="C109" s="5"/>
      <c r="D109" s="5"/>
      <c r="E109" s="5"/>
      <c r="F109" s="5"/>
      <c r="G109" s="477"/>
      <c r="H109" s="5"/>
      <c r="I109" s="5"/>
      <c r="J109" s="5"/>
      <c r="K109" s="5"/>
      <c r="L109" s="5"/>
      <c r="M109" s="4"/>
      <c r="N109" s="4"/>
      <c r="O109" s="4"/>
      <c r="P109" s="4"/>
      <c r="Q109" s="4"/>
      <c r="R109" s="4"/>
      <c r="S109" s="4"/>
      <c r="T109" s="5"/>
      <c r="U109" s="5"/>
      <c r="V109" s="5"/>
      <c r="W109" s="5"/>
      <c r="X109" s="5"/>
      <c r="Y109" s="5"/>
      <c r="Z109" s="5"/>
    </row>
    <row r="110" spans="1:26" ht="15.75" customHeight="1">
      <c r="A110" s="5"/>
      <c r="B110" s="5"/>
      <c r="C110" s="5"/>
      <c r="D110" s="5"/>
      <c r="E110" s="5"/>
      <c r="F110" s="5"/>
      <c r="G110" s="477"/>
      <c r="H110" s="5"/>
      <c r="I110" s="5"/>
      <c r="J110" s="5"/>
      <c r="K110" s="5"/>
      <c r="L110" s="5"/>
      <c r="M110" s="4"/>
      <c r="N110" s="4"/>
      <c r="O110" s="4"/>
      <c r="P110" s="4"/>
      <c r="Q110" s="4"/>
      <c r="R110" s="4"/>
      <c r="S110" s="4"/>
      <c r="T110" s="5"/>
      <c r="U110" s="5"/>
      <c r="V110" s="5"/>
      <c r="W110" s="5"/>
      <c r="X110" s="5"/>
      <c r="Y110" s="5"/>
      <c r="Z110" s="5"/>
    </row>
    <row r="111" spans="1:26" ht="15.75" customHeight="1">
      <c r="A111" s="5"/>
      <c r="B111" s="5"/>
      <c r="C111" s="5"/>
      <c r="D111" s="5"/>
      <c r="E111" s="5"/>
      <c r="F111" s="5"/>
      <c r="G111" s="477"/>
      <c r="H111" s="5"/>
      <c r="I111" s="5"/>
      <c r="J111" s="5"/>
      <c r="K111" s="5"/>
      <c r="L111" s="5"/>
      <c r="M111" s="4"/>
      <c r="N111" s="4"/>
      <c r="O111" s="4"/>
      <c r="P111" s="4"/>
      <c r="Q111" s="4"/>
      <c r="R111" s="4"/>
      <c r="S111" s="4"/>
      <c r="T111" s="5"/>
      <c r="U111" s="5"/>
      <c r="V111" s="5"/>
      <c r="W111" s="5"/>
      <c r="X111" s="5"/>
      <c r="Y111" s="5"/>
      <c r="Z111" s="5"/>
    </row>
    <row r="112" spans="1:26" ht="15.75" customHeight="1">
      <c r="A112" s="5"/>
      <c r="B112" s="5"/>
      <c r="C112" s="5"/>
      <c r="D112" s="5"/>
      <c r="E112" s="5"/>
      <c r="F112" s="5"/>
      <c r="G112" s="477"/>
      <c r="H112" s="5"/>
      <c r="I112" s="5"/>
      <c r="J112" s="5"/>
      <c r="K112" s="5"/>
      <c r="L112" s="5"/>
      <c r="M112" s="4"/>
      <c r="N112" s="4"/>
      <c r="O112" s="4"/>
      <c r="P112" s="4"/>
      <c r="Q112" s="4"/>
      <c r="R112" s="4"/>
      <c r="S112" s="4"/>
      <c r="T112" s="5"/>
      <c r="U112" s="5"/>
      <c r="V112" s="5"/>
      <c r="W112" s="5"/>
      <c r="X112" s="5"/>
      <c r="Y112" s="5"/>
      <c r="Z112" s="5"/>
    </row>
    <row r="113" spans="1:26" ht="15.75" customHeight="1">
      <c r="A113" s="5"/>
      <c r="B113" s="5"/>
      <c r="C113" s="5"/>
      <c r="D113" s="5"/>
      <c r="E113" s="5"/>
      <c r="F113" s="5"/>
      <c r="G113" s="477"/>
      <c r="H113" s="5"/>
      <c r="I113" s="5"/>
      <c r="J113" s="5"/>
      <c r="K113" s="5"/>
      <c r="L113" s="5"/>
      <c r="M113" s="4"/>
      <c r="N113" s="4"/>
      <c r="O113" s="4"/>
      <c r="P113" s="4"/>
      <c r="Q113" s="4"/>
      <c r="R113" s="4"/>
      <c r="S113" s="4"/>
      <c r="T113" s="5"/>
      <c r="U113" s="5"/>
      <c r="V113" s="5"/>
      <c r="W113" s="5"/>
      <c r="X113" s="5"/>
      <c r="Y113" s="5"/>
      <c r="Z113" s="5"/>
    </row>
    <row r="114" spans="1:26" ht="15.75" customHeight="1">
      <c r="A114" s="5"/>
      <c r="B114" s="5"/>
      <c r="C114" s="5"/>
      <c r="D114" s="5"/>
      <c r="E114" s="5"/>
      <c r="F114" s="5"/>
      <c r="G114" s="477"/>
      <c r="H114" s="5"/>
      <c r="I114" s="5"/>
      <c r="J114" s="5"/>
      <c r="K114" s="5"/>
      <c r="L114" s="5"/>
      <c r="M114" s="4"/>
      <c r="N114" s="4"/>
      <c r="O114" s="4"/>
      <c r="P114" s="4"/>
      <c r="Q114" s="4"/>
      <c r="R114" s="4"/>
      <c r="S114" s="4"/>
      <c r="T114" s="5"/>
      <c r="U114" s="5"/>
      <c r="V114" s="5"/>
      <c r="W114" s="5"/>
      <c r="X114" s="5"/>
      <c r="Y114" s="5"/>
      <c r="Z114" s="5"/>
    </row>
    <row r="115" spans="1:26" ht="15.75" customHeight="1">
      <c r="A115" s="5"/>
      <c r="B115" s="5"/>
      <c r="C115" s="5"/>
      <c r="D115" s="5"/>
      <c r="E115" s="5"/>
      <c r="F115" s="5"/>
      <c r="G115" s="477"/>
      <c r="H115" s="5"/>
      <c r="I115" s="5"/>
      <c r="J115" s="5"/>
      <c r="K115" s="5"/>
      <c r="L115" s="5"/>
      <c r="M115" s="4"/>
      <c r="N115" s="4"/>
      <c r="O115" s="4"/>
      <c r="P115" s="4"/>
      <c r="Q115" s="4"/>
      <c r="R115" s="4"/>
      <c r="S115" s="4"/>
      <c r="T115" s="5"/>
      <c r="U115" s="5"/>
      <c r="V115" s="5"/>
      <c r="W115" s="5"/>
      <c r="X115" s="5"/>
      <c r="Y115" s="5"/>
      <c r="Z115" s="5"/>
    </row>
    <row r="116" spans="1:26" ht="15.75" customHeight="1">
      <c r="A116" s="5"/>
      <c r="B116" s="5"/>
      <c r="C116" s="5"/>
      <c r="D116" s="5"/>
      <c r="E116" s="5"/>
      <c r="F116" s="5"/>
      <c r="G116" s="477"/>
      <c r="H116" s="5"/>
      <c r="I116" s="5"/>
      <c r="J116" s="5"/>
      <c r="K116" s="5"/>
      <c r="L116" s="5"/>
      <c r="M116" s="4"/>
      <c r="N116" s="4"/>
      <c r="O116" s="4"/>
      <c r="P116" s="4"/>
      <c r="Q116" s="4"/>
      <c r="R116" s="4"/>
      <c r="S116" s="4"/>
      <c r="T116" s="5"/>
      <c r="U116" s="5"/>
      <c r="V116" s="5"/>
      <c r="W116" s="5"/>
      <c r="X116" s="5"/>
      <c r="Y116" s="5"/>
      <c r="Z116" s="5"/>
    </row>
    <row r="117" spans="1:26" ht="15.75" customHeight="1">
      <c r="A117" s="5"/>
      <c r="B117" s="5"/>
      <c r="C117" s="5"/>
      <c r="D117" s="5"/>
      <c r="E117" s="5"/>
      <c r="F117" s="5"/>
      <c r="G117" s="477"/>
      <c r="H117" s="5"/>
      <c r="I117" s="5"/>
      <c r="J117" s="5"/>
      <c r="K117" s="5"/>
      <c r="L117" s="5"/>
      <c r="M117" s="4"/>
      <c r="N117" s="4"/>
      <c r="O117" s="4"/>
      <c r="P117" s="4"/>
      <c r="Q117" s="4"/>
      <c r="R117" s="4"/>
      <c r="S117" s="4"/>
      <c r="T117" s="5"/>
      <c r="U117" s="5"/>
      <c r="V117" s="5"/>
      <c r="W117" s="5"/>
      <c r="X117" s="5"/>
      <c r="Y117" s="5"/>
      <c r="Z117" s="5"/>
    </row>
    <row r="118" spans="1:26" ht="15.75" customHeight="1">
      <c r="A118" s="5"/>
      <c r="B118" s="5"/>
      <c r="C118" s="5"/>
      <c r="D118" s="5"/>
      <c r="E118" s="5"/>
      <c r="F118" s="5"/>
      <c r="G118" s="477"/>
      <c r="H118" s="5"/>
      <c r="I118" s="5"/>
      <c r="J118" s="5"/>
      <c r="K118" s="5"/>
      <c r="L118" s="5"/>
      <c r="M118" s="4"/>
      <c r="N118" s="4"/>
      <c r="O118" s="4"/>
      <c r="P118" s="4"/>
      <c r="Q118" s="4"/>
      <c r="R118" s="4"/>
      <c r="S118" s="4"/>
      <c r="T118" s="5"/>
      <c r="U118" s="5"/>
      <c r="V118" s="5"/>
      <c r="W118" s="5"/>
      <c r="X118" s="5"/>
      <c r="Y118" s="5"/>
      <c r="Z118" s="5"/>
    </row>
    <row r="119" spans="1:26" ht="15.75" customHeight="1">
      <c r="A119" s="5"/>
      <c r="B119" s="5"/>
      <c r="C119" s="5"/>
      <c r="D119" s="5"/>
      <c r="E119" s="5"/>
      <c r="F119" s="5"/>
      <c r="G119" s="477"/>
      <c r="H119" s="5"/>
      <c r="I119" s="5"/>
      <c r="J119" s="5"/>
      <c r="K119" s="5"/>
      <c r="L119" s="5"/>
      <c r="M119" s="4"/>
      <c r="N119" s="4"/>
      <c r="O119" s="4"/>
      <c r="P119" s="4"/>
      <c r="Q119" s="4"/>
      <c r="R119" s="4"/>
      <c r="S119" s="4"/>
      <c r="T119" s="5"/>
      <c r="U119" s="5"/>
      <c r="V119" s="5"/>
      <c r="W119" s="5"/>
      <c r="X119" s="5"/>
      <c r="Y119" s="5"/>
      <c r="Z119" s="5"/>
    </row>
    <row r="120" spans="1:26" ht="15.75" customHeight="1">
      <c r="A120" s="5"/>
      <c r="B120" s="5"/>
      <c r="C120" s="5"/>
      <c r="D120" s="5"/>
      <c r="E120" s="5"/>
      <c r="F120" s="5"/>
      <c r="G120" s="477"/>
      <c r="H120" s="5"/>
      <c r="I120" s="5"/>
      <c r="J120" s="5"/>
      <c r="K120" s="5"/>
      <c r="L120" s="5"/>
      <c r="M120" s="4"/>
      <c r="N120" s="4"/>
      <c r="O120" s="4"/>
      <c r="P120" s="4"/>
      <c r="Q120" s="4"/>
      <c r="R120" s="4"/>
      <c r="S120" s="4"/>
      <c r="T120" s="5"/>
      <c r="U120" s="5"/>
      <c r="V120" s="5"/>
      <c r="W120" s="5"/>
      <c r="X120" s="5"/>
      <c r="Y120" s="5"/>
      <c r="Z120" s="5"/>
    </row>
    <row r="121" spans="1:26" ht="15.75" customHeight="1">
      <c r="A121" s="5"/>
      <c r="B121" s="5"/>
      <c r="C121" s="5"/>
      <c r="D121" s="5"/>
      <c r="E121" s="5"/>
      <c r="F121" s="5"/>
      <c r="G121" s="477"/>
      <c r="H121" s="5"/>
      <c r="I121" s="5"/>
      <c r="J121" s="5"/>
      <c r="K121" s="5"/>
      <c r="L121" s="5"/>
      <c r="M121" s="4"/>
      <c r="N121" s="4"/>
      <c r="O121" s="4"/>
      <c r="P121" s="4"/>
      <c r="Q121" s="4"/>
      <c r="R121" s="4"/>
      <c r="S121" s="4"/>
      <c r="T121" s="5"/>
      <c r="U121" s="5"/>
      <c r="V121" s="5"/>
      <c r="W121" s="5"/>
      <c r="X121" s="5"/>
      <c r="Y121" s="5"/>
      <c r="Z121" s="5"/>
    </row>
    <row r="122" spans="1:26" ht="15.75" customHeight="1">
      <c r="A122" s="5"/>
      <c r="B122" s="5"/>
      <c r="C122" s="5"/>
      <c r="D122" s="5"/>
      <c r="E122" s="5"/>
      <c r="F122" s="5"/>
      <c r="G122" s="477"/>
      <c r="H122" s="5"/>
      <c r="I122" s="5"/>
      <c r="J122" s="5"/>
      <c r="K122" s="5"/>
      <c r="L122" s="5"/>
      <c r="M122" s="4"/>
      <c r="N122" s="4"/>
      <c r="O122" s="4"/>
      <c r="P122" s="4"/>
      <c r="Q122" s="4"/>
      <c r="R122" s="4"/>
      <c r="S122" s="4"/>
      <c r="T122" s="5"/>
      <c r="U122" s="5"/>
      <c r="V122" s="5"/>
      <c r="W122" s="5"/>
      <c r="X122" s="5"/>
      <c r="Y122" s="5"/>
      <c r="Z122" s="5"/>
    </row>
    <row r="123" spans="1:26" ht="15.75" customHeight="1">
      <c r="A123" s="5"/>
      <c r="B123" s="5"/>
      <c r="C123" s="5"/>
      <c r="D123" s="5"/>
      <c r="E123" s="5"/>
      <c r="F123" s="5"/>
      <c r="G123" s="477"/>
      <c r="H123" s="5"/>
      <c r="I123" s="5"/>
      <c r="J123" s="5"/>
      <c r="K123" s="5"/>
      <c r="L123" s="5"/>
      <c r="M123" s="4"/>
      <c r="N123" s="4"/>
      <c r="O123" s="4"/>
      <c r="P123" s="4"/>
      <c r="Q123" s="4"/>
      <c r="R123" s="4"/>
      <c r="S123" s="4"/>
      <c r="T123" s="5"/>
      <c r="U123" s="5"/>
      <c r="V123" s="5"/>
      <c r="W123" s="5"/>
      <c r="X123" s="5"/>
      <c r="Y123" s="5"/>
      <c r="Z123" s="5"/>
    </row>
    <row r="124" spans="1:26" ht="15.75" customHeight="1">
      <c r="A124" s="5"/>
      <c r="B124" s="5"/>
      <c r="C124" s="5"/>
      <c r="D124" s="5"/>
      <c r="E124" s="5"/>
      <c r="F124" s="5"/>
      <c r="G124" s="477"/>
      <c r="H124" s="5"/>
      <c r="I124" s="5"/>
      <c r="J124" s="5"/>
      <c r="K124" s="5"/>
      <c r="L124" s="5"/>
      <c r="M124" s="4"/>
      <c r="N124" s="4"/>
      <c r="O124" s="4"/>
      <c r="P124" s="4"/>
      <c r="Q124" s="4"/>
      <c r="R124" s="4"/>
      <c r="S124" s="4"/>
      <c r="T124" s="5"/>
      <c r="U124" s="5"/>
      <c r="V124" s="5"/>
      <c r="W124" s="5"/>
      <c r="X124" s="5"/>
      <c r="Y124" s="5"/>
      <c r="Z124" s="5"/>
    </row>
    <row r="125" spans="1:26" ht="15.75" customHeight="1">
      <c r="A125" s="5"/>
      <c r="B125" s="5"/>
      <c r="C125" s="5"/>
      <c r="D125" s="5"/>
      <c r="E125" s="5"/>
      <c r="F125" s="5"/>
      <c r="G125" s="477"/>
      <c r="H125" s="5"/>
      <c r="I125" s="5"/>
      <c r="J125" s="5"/>
      <c r="K125" s="5"/>
      <c r="L125" s="5"/>
      <c r="M125" s="4"/>
      <c r="N125" s="4"/>
      <c r="O125" s="4"/>
      <c r="P125" s="4"/>
      <c r="Q125" s="4"/>
      <c r="R125" s="4"/>
      <c r="S125" s="4"/>
      <c r="T125" s="5"/>
      <c r="U125" s="5"/>
      <c r="V125" s="5"/>
      <c r="W125" s="5"/>
      <c r="X125" s="5"/>
      <c r="Y125" s="5"/>
      <c r="Z125" s="5"/>
    </row>
    <row r="126" spans="1:26" ht="15.75" customHeight="1">
      <c r="A126" s="5"/>
      <c r="B126" s="5"/>
      <c r="C126" s="5"/>
      <c r="D126" s="5"/>
      <c r="E126" s="5"/>
      <c r="F126" s="5"/>
      <c r="G126" s="477"/>
      <c r="H126" s="5"/>
      <c r="I126" s="5"/>
      <c r="J126" s="5"/>
      <c r="K126" s="5"/>
      <c r="L126" s="5"/>
      <c r="M126" s="4"/>
      <c r="N126" s="4"/>
      <c r="O126" s="4"/>
      <c r="P126" s="4"/>
      <c r="Q126" s="4"/>
      <c r="R126" s="4"/>
      <c r="S126" s="4"/>
      <c r="T126" s="5"/>
      <c r="U126" s="5"/>
      <c r="V126" s="5"/>
      <c r="W126" s="5"/>
      <c r="X126" s="5"/>
      <c r="Y126" s="5"/>
      <c r="Z126" s="5"/>
    </row>
    <row r="127" spans="1:26" ht="15.75" customHeight="1">
      <c r="A127" s="5"/>
      <c r="B127" s="5"/>
      <c r="C127" s="5"/>
      <c r="D127" s="5"/>
      <c r="E127" s="5"/>
      <c r="F127" s="5"/>
      <c r="G127" s="477"/>
      <c r="H127" s="5"/>
      <c r="I127" s="5"/>
      <c r="J127" s="5"/>
      <c r="K127" s="5"/>
      <c r="L127" s="5"/>
      <c r="M127" s="4"/>
      <c r="N127" s="4"/>
      <c r="O127" s="4"/>
      <c r="P127" s="4"/>
      <c r="Q127" s="4"/>
      <c r="R127" s="4"/>
      <c r="S127" s="4"/>
      <c r="T127" s="5"/>
      <c r="U127" s="5"/>
      <c r="V127" s="5"/>
      <c r="W127" s="5"/>
      <c r="X127" s="5"/>
      <c r="Y127" s="5"/>
      <c r="Z127" s="5"/>
    </row>
    <row r="128" spans="1:26" ht="15.75" customHeight="1">
      <c r="A128" s="5"/>
      <c r="B128" s="5"/>
      <c r="C128" s="5"/>
      <c r="D128" s="5"/>
      <c r="E128" s="5"/>
      <c r="F128" s="5"/>
      <c r="G128" s="477"/>
      <c r="H128" s="5"/>
      <c r="I128" s="5"/>
      <c r="J128" s="5"/>
      <c r="K128" s="5"/>
      <c r="L128" s="5"/>
      <c r="M128" s="4"/>
      <c r="N128" s="4"/>
      <c r="O128" s="4"/>
      <c r="P128" s="4"/>
      <c r="Q128" s="4"/>
      <c r="R128" s="4"/>
      <c r="S128" s="4"/>
      <c r="T128" s="5"/>
      <c r="U128" s="5"/>
      <c r="V128" s="5"/>
      <c r="W128" s="5"/>
      <c r="X128" s="5"/>
      <c r="Y128" s="5"/>
      <c r="Z128" s="5"/>
    </row>
    <row r="129" spans="1:26" ht="15.75" customHeight="1">
      <c r="A129" s="5"/>
      <c r="B129" s="5"/>
      <c r="C129" s="5"/>
      <c r="D129" s="5"/>
      <c r="E129" s="5"/>
      <c r="F129" s="5"/>
      <c r="G129" s="477"/>
      <c r="H129" s="5"/>
      <c r="I129" s="5"/>
      <c r="J129" s="5"/>
      <c r="K129" s="5"/>
      <c r="L129" s="5"/>
      <c r="M129" s="4"/>
      <c r="N129" s="4"/>
      <c r="O129" s="4"/>
      <c r="P129" s="4"/>
      <c r="Q129" s="4"/>
      <c r="R129" s="4"/>
      <c r="S129" s="4"/>
      <c r="T129" s="5"/>
      <c r="U129" s="5"/>
      <c r="V129" s="5"/>
      <c r="W129" s="5"/>
      <c r="X129" s="5"/>
      <c r="Y129" s="5"/>
      <c r="Z129" s="5"/>
    </row>
    <row r="130" spans="1:26" ht="15.75" customHeight="1">
      <c r="A130" s="5"/>
      <c r="B130" s="5"/>
      <c r="C130" s="5"/>
      <c r="D130" s="5"/>
      <c r="E130" s="5"/>
      <c r="F130" s="5"/>
      <c r="G130" s="477"/>
      <c r="H130" s="5"/>
      <c r="I130" s="5"/>
      <c r="J130" s="5"/>
      <c r="K130" s="5"/>
      <c r="L130" s="5"/>
      <c r="M130" s="4"/>
      <c r="N130" s="4"/>
      <c r="O130" s="4"/>
      <c r="P130" s="4"/>
      <c r="Q130" s="4"/>
      <c r="R130" s="4"/>
      <c r="S130" s="4"/>
      <c r="T130" s="5"/>
      <c r="U130" s="5"/>
      <c r="V130" s="5"/>
      <c r="W130" s="5"/>
      <c r="X130" s="5"/>
      <c r="Y130" s="5"/>
      <c r="Z130" s="5"/>
    </row>
    <row r="131" spans="1:26" ht="15.75" customHeight="1">
      <c r="A131" s="5"/>
      <c r="B131" s="5"/>
      <c r="C131" s="5"/>
      <c r="D131" s="5"/>
      <c r="E131" s="5"/>
      <c r="F131" s="5"/>
      <c r="G131" s="477"/>
      <c r="H131" s="5"/>
      <c r="I131" s="5"/>
      <c r="J131" s="5"/>
      <c r="K131" s="5"/>
      <c r="L131" s="5"/>
      <c r="M131" s="4"/>
      <c r="N131" s="4"/>
      <c r="O131" s="4"/>
      <c r="P131" s="4"/>
      <c r="Q131" s="4"/>
      <c r="R131" s="4"/>
      <c r="S131" s="4"/>
      <c r="T131" s="5"/>
      <c r="U131" s="5"/>
      <c r="V131" s="5"/>
      <c r="W131" s="5"/>
      <c r="X131" s="5"/>
      <c r="Y131" s="5"/>
      <c r="Z131" s="5"/>
    </row>
    <row r="132" spans="1:26" ht="15.75" customHeight="1">
      <c r="A132" s="5"/>
      <c r="B132" s="5"/>
      <c r="C132" s="5"/>
      <c r="D132" s="5"/>
      <c r="E132" s="5"/>
      <c r="F132" s="5"/>
      <c r="G132" s="477"/>
      <c r="H132" s="5"/>
      <c r="I132" s="5"/>
      <c r="J132" s="5"/>
      <c r="K132" s="5"/>
      <c r="L132" s="5"/>
      <c r="M132" s="4"/>
      <c r="N132" s="4"/>
      <c r="O132" s="4"/>
      <c r="P132" s="4"/>
      <c r="Q132" s="4"/>
      <c r="R132" s="4"/>
      <c r="S132" s="4"/>
      <c r="T132" s="5"/>
      <c r="U132" s="5"/>
      <c r="V132" s="5"/>
      <c r="W132" s="5"/>
      <c r="X132" s="5"/>
      <c r="Y132" s="5"/>
      <c r="Z132" s="5"/>
    </row>
    <row r="133" spans="1:26" ht="15.75" customHeight="1">
      <c r="A133" s="5"/>
      <c r="B133" s="5"/>
      <c r="C133" s="5"/>
      <c r="D133" s="5"/>
      <c r="E133" s="5"/>
      <c r="F133" s="5"/>
      <c r="G133" s="477"/>
      <c r="H133" s="5"/>
      <c r="I133" s="5"/>
      <c r="J133" s="5"/>
      <c r="K133" s="5"/>
      <c r="L133" s="5"/>
      <c r="M133" s="4"/>
      <c r="N133" s="4"/>
      <c r="O133" s="4"/>
      <c r="P133" s="4"/>
      <c r="Q133" s="4"/>
      <c r="R133" s="4"/>
      <c r="S133" s="4"/>
      <c r="T133" s="5"/>
      <c r="U133" s="5"/>
      <c r="V133" s="5"/>
      <c r="W133" s="5"/>
      <c r="X133" s="5"/>
      <c r="Y133" s="5"/>
      <c r="Z133" s="5"/>
    </row>
    <row r="134" spans="1:26" ht="15.75" customHeight="1">
      <c r="A134" s="5"/>
      <c r="B134" s="5"/>
      <c r="C134" s="5"/>
      <c r="D134" s="5"/>
      <c r="E134" s="5"/>
      <c r="F134" s="5"/>
      <c r="G134" s="477"/>
      <c r="H134" s="5"/>
      <c r="I134" s="5"/>
      <c r="J134" s="5"/>
      <c r="K134" s="5"/>
      <c r="L134" s="5"/>
      <c r="M134" s="4"/>
      <c r="N134" s="4"/>
      <c r="O134" s="4"/>
      <c r="P134" s="4"/>
      <c r="Q134" s="4"/>
      <c r="R134" s="4"/>
      <c r="S134" s="4"/>
      <c r="T134" s="5"/>
      <c r="U134" s="5"/>
      <c r="V134" s="5"/>
      <c r="W134" s="5"/>
      <c r="X134" s="5"/>
      <c r="Y134" s="5"/>
      <c r="Z134" s="5"/>
    </row>
    <row r="135" spans="1:26" ht="15.75" customHeight="1">
      <c r="A135" s="5"/>
      <c r="B135" s="5"/>
      <c r="C135" s="5"/>
      <c r="D135" s="5"/>
      <c r="E135" s="5"/>
      <c r="F135" s="5"/>
      <c r="G135" s="477"/>
      <c r="H135" s="5"/>
      <c r="I135" s="5"/>
      <c r="J135" s="5"/>
      <c r="K135" s="5"/>
      <c r="L135" s="5"/>
      <c r="M135" s="4"/>
      <c r="N135" s="4"/>
      <c r="O135" s="4"/>
      <c r="P135" s="4"/>
      <c r="Q135" s="4"/>
      <c r="R135" s="4"/>
      <c r="S135" s="4"/>
      <c r="T135" s="5"/>
      <c r="U135" s="5"/>
      <c r="V135" s="5"/>
      <c r="W135" s="5"/>
      <c r="X135" s="5"/>
      <c r="Y135" s="5"/>
      <c r="Z135" s="5"/>
    </row>
    <row r="136" spans="1:26" ht="15.75" customHeight="1">
      <c r="A136" s="5"/>
      <c r="B136" s="5"/>
      <c r="C136" s="5"/>
      <c r="D136" s="5"/>
      <c r="E136" s="5"/>
      <c r="F136" s="5"/>
      <c r="G136" s="477"/>
      <c r="H136" s="5"/>
      <c r="I136" s="5"/>
      <c r="J136" s="5"/>
      <c r="K136" s="5"/>
      <c r="L136" s="5"/>
      <c r="M136" s="4"/>
      <c r="N136" s="4"/>
      <c r="O136" s="4"/>
      <c r="P136" s="4"/>
      <c r="Q136" s="4"/>
      <c r="R136" s="4"/>
      <c r="S136" s="4"/>
      <c r="T136" s="5"/>
      <c r="U136" s="5"/>
      <c r="V136" s="5"/>
      <c r="W136" s="5"/>
      <c r="X136" s="5"/>
      <c r="Y136" s="5"/>
      <c r="Z136" s="5"/>
    </row>
    <row r="137" spans="1:26" ht="15.75" customHeight="1">
      <c r="A137" s="5"/>
      <c r="B137" s="5"/>
      <c r="C137" s="5"/>
      <c r="D137" s="5"/>
      <c r="E137" s="5"/>
      <c r="F137" s="5"/>
      <c r="G137" s="477"/>
      <c r="H137" s="5"/>
      <c r="I137" s="5"/>
      <c r="J137" s="5"/>
      <c r="K137" s="5"/>
      <c r="L137" s="5"/>
      <c r="M137" s="4"/>
      <c r="N137" s="4"/>
      <c r="O137" s="4"/>
      <c r="P137" s="4"/>
      <c r="Q137" s="4"/>
      <c r="R137" s="4"/>
      <c r="S137" s="4"/>
      <c r="T137" s="5"/>
      <c r="U137" s="5"/>
      <c r="V137" s="5"/>
      <c r="W137" s="5"/>
      <c r="X137" s="5"/>
      <c r="Y137" s="5"/>
      <c r="Z137" s="5"/>
    </row>
    <row r="138" spans="1:26" ht="15.75" customHeight="1">
      <c r="A138" s="5"/>
      <c r="B138" s="5"/>
      <c r="C138" s="5"/>
      <c r="D138" s="5"/>
      <c r="E138" s="5"/>
      <c r="F138" s="5"/>
      <c r="G138" s="477"/>
      <c r="H138" s="5"/>
      <c r="I138" s="5"/>
      <c r="J138" s="5"/>
      <c r="K138" s="5"/>
      <c r="L138" s="5"/>
      <c r="M138" s="4"/>
      <c r="N138" s="4"/>
      <c r="O138" s="4"/>
      <c r="P138" s="4"/>
      <c r="Q138" s="4"/>
      <c r="R138" s="4"/>
      <c r="S138" s="4"/>
      <c r="T138" s="5"/>
      <c r="U138" s="5"/>
      <c r="V138" s="5"/>
      <c r="W138" s="5"/>
      <c r="X138" s="5"/>
      <c r="Y138" s="5"/>
      <c r="Z138" s="5"/>
    </row>
    <row r="139" spans="1:26" ht="15.75" customHeight="1">
      <c r="A139" s="5"/>
      <c r="B139" s="5"/>
      <c r="C139" s="5"/>
      <c r="D139" s="5"/>
      <c r="E139" s="5"/>
      <c r="F139" s="5"/>
      <c r="G139" s="477"/>
      <c r="H139" s="5"/>
      <c r="I139" s="5"/>
      <c r="J139" s="5"/>
      <c r="K139" s="5"/>
      <c r="L139" s="5"/>
      <c r="M139" s="4"/>
      <c r="N139" s="4"/>
      <c r="O139" s="4"/>
      <c r="P139" s="4"/>
      <c r="Q139" s="4"/>
      <c r="R139" s="4"/>
      <c r="S139" s="4"/>
      <c r="T139" s="5"/>
      <c r="U139" s="5"/>
      <c r="V139" s="5"/>
      <c r="W139" s="5"/>
      <c r="X139" s="5"/>
      <c r="Y139" s="5"/>
      <c r="Z139" s="5"/>
    </row>
    <row r="140" spans="1:26" ht="15.75" customHeight="1">
      <c r="A140" s="5"/>
      <c r="B140" s="5"/>
      <c r="C140" s="5"/>
      <c r="D140" s="5"/>
      <c r="E140" s="5"/>
      <c r="F140" s="5"/>
      <c r="G140" s="477"/>
      <c r="H140" s="5"/>
      <c r="I140" s="5"/>
      <c r="J140" s="5"/>
      <c r="K140" s="5"/>
      <c r="L140" s="5"/>
      <c r="M140" s="4"/>
      <c r="N140" s="4"/>
      <c r="O140" s="4"/>
      <c r="P140" s="4"/>
      <c r="Q140" s="4"/>
      <c r="R140" s="4"/>
      <c r="S140" s="4"/>
      <c r="T140" s="5"/>
      <c r="U140" s="5"/>
      <c r="V140" s="5"/>
      <c r="W140" s="5"/>
      <c r="X140" s="5"/>
      <c r="Y140" s="5"/>
      <c r="Z140" s="5"/>
    </row>
    <row r="141" spans="1:26" ht="15.75" customHeight="1">
      <c r="A141" s="5"/>
      <c r="B141" s="5"/>
      <c r="C141" s="5"/>
      <c r="D141" s="5"/>
      <c r="E141" s="5"/>
      <c r="F141" s="5"/>
      <c r="G141" s="477"/>
      <c r="H141" s="5"/>
      <c r="I141" s="5"/>
      <c r="J141" s="5"/>
      <c r="K141" s="5"/>
      <c r="L141" s="5"/>
      <c r="M141" s="4"/>
      <c r="N141" s="4"/>
      <c r="O141" s="4"/>
      <c r="P141" s="4"/>
      <c r="Q141" s="4"/>
      <c r="R141" s="4"/>
      <c r="S141" s="4"/>
      <c r="T141" s="5"/>
      <c r="U141" s="5"/>
      <c r="V141" s="5"/>
      <c r="W141" s="5"/>
      <c r="X141" s="5"/>
      <c r="Y141" s="5"/>
      <c r="Z141" s="5"/>
    </row>
    <row r="142" spans="1:26" ht="15.75" customHeight="1">
      <c r="A142" s="5"/>
      <c r="B142" s="5"/>
      <c r="C142" s="5"/>
      <c r="D142" s="5"/>
      <c r="E142" s="5"/>
      <c r="F142" s="5"/>
      <c r="G142" s="477"/>
      <c r="H142" s="5"/>
      <c r="I142" s="5"/>
      <c r="J142" s="5"/>
      <c r="K142" s="5"/>
      <c r="L142" s="5"/>
      <c r="M142" s="4"/>
      <c r="N142" s="4"/>
      <c r="O142" s="4"/>
      <c r="P142" s="4"/>
      <c r="Q142" s="4"/>
      <c r="R142" s="4"/>
      <c r="S142" s="4"/>
      <c r="T142" s="5"/>
      <c r="U142" s="5"/>
      <c r="V142" s="5"/>
      <c r="W142" s="5"/>
      <c r="X142" s="5"/>
      <c r="Y142" s="5"/>
      <c r="Z142" s="5"/>
    </row>
    <row r="143" spans="1:26" ht="15.75" customHeight="1">
      <c r="A143" s="5"/>
      <c r="B143" s="5"/>
      <c r="C143" s="5"/>
      <c r="D143" s="5"/>
      <c r="E143" s="5"/>
      <c r="F143" s="5"/>
      <c r="G143" s="477"/>
      <c r="H143" s="5"/>
      <c r="I143" s="5"/>
      <c r="J143" s="5"/>
      <c r="K143" s="5"/>
      <c r="L143" s="5"/>
      <c r="M143" s="4"/>
      <c r="N143" s="4"/>
      <c r="O143" s="4"/>
      <c r="P143" s="4"/>
      <c r="Q143" s="4"/>
      <c r="R143" s="4"/>
      <c r="S143" s="4"/>
      <c r="T143" s="5"/>
      <c r="U143" s="5"/>
      <c r="V143" s="5"/>
      <c r="W143" s="5"/>
      <c r="X143" s="5"/>
      <c r="Y143" s="5"/>
      <c r="Z143" s="5"/>
    </row>
    <row r="144" spans="1:26" ht="15.75" customHeight="1">
      <c r="A144" s="5"/>
      <c r="B144" s="5"/>
      <c r="C144" s="5"/>
      <c r="D144" s="5"/>
      <c r="E144" s="5"/>
      <c r="F144" s="5"/>
      <c r="G144" s="477"/>
      <c r="H144" s="5"/>
      <c r="I144" s="5"/>
      <c r="J144" s="5"/>
      <c r="K144" s="5"/>
      <c r="L144" s="5"/>
      <c r="M144" s="4"/>
      <c r="N144" s="4"/>
      <c r="O144" s="4"/>
      <c r="P144" s="4"/>
      <c r="Q144" s="4"/>
      <c r="R144" s="4"/>
      <c r="S144" s="4"/>
      <c r="T144" s="5"/>
      <c r="U144" s="5"/>
      <c r="V144" s="5"/>
      <c r="W144" s="5"/>
      <c r="X144" s="5"/>
      <c r="Y144" s="5"/>
      <c r="Z144" s="5"/>
    </row>
    <row r="145" spans="1:26" ht="15.75" customHeight="1">
      <c r="A145" s="5"/>
      <c r="B145" s="5"/>
      <c r="C145" s="5"/>
      <c r="D145" s="5"/>
      <c r="E145" s="5"/>
      <c r="F145" s="5"/>
      <c r="G145" s="477"/>
      <c r="H145" s="5"/>
      <c r="I145" s="5"/>
      <c r="J145" s="5"/>
      <c r="K145" s="5"/>
      <c r="L145" s="5"/>
      <c r="M145" s="4"/>
      <c r="N145" s="4"/>
      <c r="O145" s="4"/>
      <c r="P145" s="4"/>
      <c r="Q145" s="4"/>
      <c r="R145" s="4"/>
      <c r="S145" s="4"/>
      <c r="T145" s="5"/>
      <c r="U145" s="5"/>
      <c r="V145" s="5"/>
      <c r="W145" s="5"/>
      <c r="X145" s="5"/>
      <c r="Y145" s="5"/>
      <c r="Z145" s="5"/>
    </row>
    <row r="146" spans="1:26" ht="15.75" customHeight="1">
      <c r="A146" s="5"/>
      <c r="B146" s="5"/>
      <c r="C146" s="5"/>
      <c r="D146" s="5"/>
      <c r="E146" s="5"/>
      <c r="F146" s="5"/>
      <c r="G146" s="477"/>
      <c r="H146" s="5"/>
      <c r="I146" s="5"/>
      <c r="J146" s="5"/>
      <c r="K146" s="5"/>
      <c r="L146" s="5"/>
      <c r="M146" s="4"/>
      <c r="N146" s="4"/>
      <c r="O146" s="4"/>
      <c r="P146" s="4"/>
      <c r="Q146" s="4"/>
      <c r="R146" s="4"/>
      <c r="S146" s="4"/>
      <c r="T146" s="5"/>
      <c r="U146" s="5"/>
      <c r="V146" s="5"/>
      <c r="W146" s="5"/>
      <c r="X146" s="5"/>
      <c r="Y146" s="5"/>
      <c r="Z146" s="5"/>
    </row>
    <row r="147" spans="1:26" ht="15.75" customHeight="1">
      <c r="A147" s="5"/>
      <c r="B147" s="5"/>
      <c r="C147" s="5"/>
      <c r="D147" s="5"/>
      <c r="E147" s="5"/>
      <c r="F147" s="5"/>
      <c r="G147" s="477"/>
      <c r="H147" s="5"/>
      <c r="I147" s="5"/>
      <c r="J147" s="5"/>
      <c r="K147" s="5"/>
      <c r="L147" s="5"/>
      <c r="M147" s="4"/>
      <c r="N147" s="4"/>
      <c r="O147" s="4"/>
      <c r="P147" s="4"/>
      <c r="Q147" s="4"/>
      <c r="R147" s="4"/>
      <c r="S147" s="4"/>
      <c r="T147" s="5"/>
      <c r="U147" s="5"/>
      <c r="V147" s="5"/>
      <c r="W147" s="5"/>
      <c r="X147" s="5"/>
      <c r="Y147" s="5"/>
      <c r="Z147" s="5"/>
    </row>
    <row r="148" spans="1:26" ht="15.75" customHeight="1">
      <c r="A148" s="5"/>
      <c r="B148" s="5"/>
      <c r="C148" s="5"/>
      <c r="D148" s="5"/>
      <c r="E148" s="5"/>
      <c r="F148" s="5"/>
      <c r="G148" s="477"/>
      <c r="H148" s="5"/>
      <c r="I148" s="5"/>
      <c r="J148" s="5"/>
      <c r="K148" s="5"/>
      <c r="L148" s="5"/>
      <c r="M148" s="4"/>
      <c r="N148" s="4"/>
      <c r="O148" s="4"/>
      <c r="P148" s="4"/>
      <c r="Q148" s="4"/>
      <c r="R148" s="4"/>
      <c r="S148" s="4"/>
      <c r="T148" s="5"/>
      <c r="U148" s="5"/>
      <c r="V148" s="5"/>
      <c r="W148" s="5"/>
      <c r="X148" s="5"/>
      <c r="Y148" s="5"/>
      <c r="Z148" s="5"/>
    </row>
    <row r="149" spans="1:26" ht="15.75" customHeight="1">
      <c r="A149" s="5"/>
      <c r="B149" s="5"/>
      <c r="C149" s="5"/>
      <c r="D149" s="5"/>
      <c r="E149" s="5"/>
      <c r="F149" s="5"/>
      <c r="G149" s="477"/>
      <c r="H149" s="5"/>
      <c r="I149" s="5"/>
      <c r="J149" s="5"/>
      <c r="K149" s="5"/>
      <c r="L149" s="5"/>
      <c r="M149" s="4"/>
      <c r="N149" s="4"/>
      <c r="O149" s="4"/>
      <c r="P149" s="4"/>
      <c r="Q149" s="4"/>
      <c r="R149" s="4"/>
      <c r="S149" s="4"/>
      <c r="T149" s="5"/>
      <c r="U149" s="5"/>
      <c r="V149" s="5"/>
      <c r="W149" s="5"/>
      <c r="X149" s="5"/>
      <c r="Y149" s="5"/>
      <c r="Z149" s="5"/>
    </row>
    <row r="150" spans="1:26" ht="15.75" customHeight="1">
      <c r="A150" s="5"/>
      <c r="B150" s="5"/>
      <c r="C150" s="5"/>
      <c r="D150" s="5"/>
      <c r="E150" s="5"/>
      <c r="F150" s="5"/>
      <c r="G150" s="477"/>
      <c r="H150" s="5"/>
      <c r="I150" s="5"/>
      <c r="J150" s="5"/>
      <c r="K150" s="5"/>
      <c r="L150" s="5"/>
      <c r="M150" s="4"/>
      <c r="N150" s="4"/>
      <c r="O150" s="4"/>
      <c r="P150" s="4"/>
      <c r="Q150" s="4"/>
      <c r="R150" s="4"/>
      <c r="S150" s="4"/>
      <c r="T150" s="5"/>
      <c r="U150" s="5"/>
      <c r="V150" s="5"/>
      <c r="W150" s="5"/>
      <c r="X150" s="5"/>
      <c r="Y150" s="5"/>
      <c r="Z150" s="5"/>
    </row>
    <row r="151" spans="1:26" ht="15.75" customHeight="1">
      <c r="A151" s="5"/>
      <c r="B151" s="5"/>
      <c r="C151" s="5"/>
      <c r="D151" s="5"/>
      <c r="E151" s="5"/>
      <c r="F151" s="5"/>
      <c r="G151" s="477"/>
      <c r="H151" s="5"/>
      <c r="I151" s="5"/>
      <c r="J151" s="5"/>
      <c r="K151" s="5"/>
      <c r="L151" s="5"/>
      <c r="M151" s="4"/>
      <c r="N151" s="4"/>
      <c r="O151" s="4"/>
      <c r="P151" s="4"/>
      <c r="Q151" s="4"/>
      <c r="R151" s="4"/>
      <c r="S151" s="4"/>
      <c r="T151" s="5"/>
      <c r="U151" s="5"/>
      <c r="V151" s="5"/>
      <c r="W151" s="5"/>
      <c r="X151" s="5"/>
      <c r="Y151" s="5"/>
      <c r="Z151" s="5"/>
    </row>
    <row r="152" spans="1:26" ht="15.75" customHeight="1">
      <c r="A152" s="5"/>
      <c r="B152" s="5"/>
      <c r="C152" s="5"/>
      <c r="D152" s="5"/>
      <c r="E152" s="5"/>
      <c r="F152" s="5"/>
      <c r="G152" s="477"/>
      <c r="H152" s="5"/>
      <c r="I152" s="5"/>
      <c r="J152" s="5"/>
      <c r="K152" s="5"/>
      <c r="L152" s="5"/>
      <c r="M152" s="4"/>
      <c r="N152" s="4"/>
      <c r="O152" s="4"/>
      <c r="P152" s="4"/>
      <c r="Q152" s="4"/>
      <c r="R152" s="4"/>
      <c r="S152" s="4"/>
      <c r="T152" s="5"/>
      <c r="U152" s="5"/>
      <c r="V152" s="5"/>
      <c r="W152" s="5"/>
      <c r="X152" s="5"/>
      <c r="Y152" s="5"/>
      <c r="Z152" s="5"/>
    </row>
    <row r="153" spans="1:26" ht="15.75" customHeight="1">
      <c r="A153" s="5"/>
      <c r="B153" s="5"/>
      <c r="C153" s="5"/>
      <c r="D153" s="5"/>
      <c r="E153" s="5"/>
      <c r="F153" s="5"/>
      <c r="G153" s="477"/>
      <c r="H153" s="5"/>
      <c r="I153" s="5"/>
      <c r="J153" s="5"/>
      <c r="K153" s="5"/>
      <c r="L153" s="5"/>
      <c r="M153" s="4"/>
      <c r="N153" s="4"/>
      <c r="O153" s="4"/>
      <c r="P153" s="4"/>
      <c r="Q153" s="4"/>
      <c r="R153" s="4"/>
      <c r="S153" s="4"/>
      <c r="T153" s="5"/>
      <c r="U153" s="5"/>
      <c r="V153" s="5"/>
      <c r="W153" s="5"/>
      <c r="X153" s="5"/>
      <c r="Y153" s="5"/>
      <c r="Z153" s="5"/>
    </row>
    <row r="154" spans="1:26" ht="15.75" customHeight="1">
      <c r="A154" s="5"/>
      <c r="B154" s="5"/>
      <c r="C154" s="5"/>
      <c r="D154" s="5"/>
      <c r="E154" s="5"/>
      <c r="F154" s="5"/>
      <c r="G154" s="477"/>
      <c r="H154" s="5"/>
      <c r="I154" s="5"/>
      <c r="J154" s="5"/>
      <c r="K154" s="5"/>
      <c r="L154" s="5"/>
      <c r="M154" s="4"/>
      <c r="N154" s="4"/>
      <c r="O154" s="4"/>
      <c r="P154" s="4"/>
      <c r="Q154" s="4"/>
      <c r="R154" s="4"/>
      <c r="S154" s="4"/>
      <c r="T154" s="5"/>
      <c r="U154" s="5"/>
      <c r="V154" s="5"/>
      <c r="W154" s="5"/>
      <c r="X154" s="5"/>
      <c r="Y154" s="5"/>
      <c r="Z154" s="5"/>
    </row>
    <row r="155" spans="1:26" ht="15.75" customHeight="1">
      <c r="A155" s="5"/>
      <c r="B155" s="5"/>
      <c r="C155" s="5"/>
      <c r="D155" s="5"/>
      <c r="E155" s="5"/>
      <c r="F155" s="5"/>
      <c r="G155" s="477"/>
      <c r="H155" s="5"/>
      <c r="I155" s="5"/>
      <c r="J155" s="5"/>
      <c r="K155" s="5"/>
      <c r="L155" s="5"/>
      <c r="M155" s="4"/>
      <c r="N155" s="4"/>
      <c r="O155" s="4"/>
      <c r="P155" s="4"/>
      <c r="Q155" s="4"/>
      <c r="R155" s="4"/>
      <c r="S155" s="4"/>
      <c r="T155" s="5"/>
      <c r="U155" s="5"/>
      <c r="V155" s="5"/>
      <c r="W155" s="5"/>
      <c r="X155" s="5"/>
      <c r="Y155" s="5"/>
      <c r="Z155" s="5"/>
    </row>
    <row r="156" spans="1:26" ht="15.75" customHeight="1">
      <c r="A156" s="5"/>
      <c r="B156" s="5"/>
      <c r="C156" s="5"/>
      <c r="D156" s="5"/>
      <c r="E156" s="5"/>
      <c r="F156" s="5"/>
      <c r="G156" s="477"/>
      <c r="H156" s="5"/>
      <c r="I156" s="5"/>
      <c r="J156" s="5"/>
      <c r="K156" s="5"/>
      <c r="L156" s="5"/>
      <c r="M156" s="4"/>
      <c r="N156" s="4"/>
      <c r="O156" s="4"/>
      <c r="P156" s="4"/>
      <c r="Q156" s="4"/>
      <c r="R156" s="4"/>
      <c r="S156" s="4"/>
      <c r="T156" s="5"/>
      <c r="U156" s="5"/>
      <c r="V156" s="5"/>
      <c r="W156" s="5"/>
      <c r="X156" s="5"/>
      <c r="Y156" s="5"/>
      <c r="Z156" s="5"/>
    </row>
    <row r="157" spans="1:26" ht="15.75" customHeight="1">
      <c r="A157" s="5"/>
      <c r="B157" s="5"/>
      <c r="C157" s="5"/>
      <c r="D157" s="5"/>
      <c r="E157" s="5"/>
      <c r="F157" s="5"/>
      <c r="G157" s="477"/>
      <c r="H157" s="5"/>
      <c r="I157" s="5"/>
      <c r="J157" s="5"/>
      <c r="K157" s="5"/>
      <c r="L157" s="5"/>
      <c r="M157" s="4"/>
      <c r="N157" s="4"/>
      <c r="O157" s="4"/>
      <c r="P157" s="4"/>
      <c r="Q157" s="4"/>
      <c r="R157" s="4"/>
      <c r="S157" s="4"/>
      <c r="T157" s="5"/>
      <c r="U157" s="5"/>
      <c r="V157" s="5"/>
      <c r="W157" s="5"/>
      <c r="X157" s="5"/>
      <c r="Y157" s="5"/>
      <c r="Z157" s="5"/>
    </row>
    <row r="158" spans="1:26" ht="15.75" customHeight="1">
      <c r="A158" s="5"/>
      <c r="B158" s="5"/>
      <c r="C158" s="5"/>
      <c r="D158" s="5"/>
      <c r="E158" s="5"/>
      <c r="F158" s="5"/>
      <c r="G158" s="477"/>
      <c r="H158" s="5"/>
      <c r="I158" s="5"/>
      <c r="J158" s="5"/>
      <c r="K158" s="5"/>
      <c r="L158" s="5"/>
      <c r="M158" s="4"/>
      <c r="N158" s="4"/>
      <c r="O158" s="4"/>
      <c r="P158" s="4"/>
      <c r="Q158" s="4"/>
      <c r="R158" s="4"/>
      <c r="S158" s="4"/>
      <c r="T158" s="5"/>
      <c r="U158" s="5"/>
      <c r="V158" s="5"/>
      <c r="W158" s="5"/>
      <c r="X158" s="5"/>
      <c r="Y158" s="5"/>
      <c r="Z158" s="5"/>
    </row>
    <row r="159" spans="1:26" ht="15.75" customHeight="1">
      <c r="A159" s="5"/>
      <c r="B159" s="5"/>
      <c r="C159" s="5"/>
      <c r="D159" s="5"/>
      <c r="E159" s="5"/>
      <c r="F159" s="5"/>
      <c r="G159" s="477"/>
      <c r="H159" s="5"/>
      <c r="I159" s="5"/>
      <c r="J159" s="5"/>
      <c r="K159" s="5"/>
      <c r="L159" s="5"/>
      <c r="M159" s="4"/>
      <c r="N159" s="4"/>
      <c r="O159" s="4"/>
      <c r="P159" s="4"/>
      <c r="Q159" s="4"/>
      <c r="R159" s="4"/>
      <c r="S159" s="4"/>
      <c r="T159" s="5"/>
      <c r="U159" s="5"/>
      <c r="V159" s="5"/>
      <c r="W159" s="5"/>
      <c r="X159" s="5"/>
      <c r="Y159" s="5"/>
      <c r="Z159" s="5"/>
    </row>
    <row r="160" spans="1:26" ht="15.75" customHeight="1">
      <c r="A160" s="5"/>
      <c r="B160" s="5"/>
      <c r="C160" s="5"/>
      <c r="D160" s="5"/>
      <c r="E160" s="5"/>
      <c r="F160" s="5"/>
      <c r="G160" s="477"/>
      <c r="H160" s="5"/>
      <c r="I160" s="5"/>
      <c r="J160" s="5"/>
      <c r="K160" s="5"/>
      <c r="L160" s="5"/>
      <c r="M160" s="4"/>
      <c r="N160" s="4"/>
      <c r="O160" s="4"/>
      <c r="P160" s="4"/>
      <c r="Q160" s="4"/>
      <c r="R160" s="4"/>
      <c r="S160" s="4"/>
      <c r="T160" s="5"/>
      <c r="U160" s="5"/>
      <c r="V160" s="5"/>
      <c r="W160" s="5"/>
      <c r="X160" s="5"/>
      <c r="Y160" s="5"/>
      <c r="Z160" s="5"/>
    </row>
    <row r="161" spans="1:26" ht="15.75" customHeight="1">
      <c r="A161" s="5"/>
      <c r="B161" s="5"/>
      <c r="C161" s="5"/>
      <c r="D161" s="5"/>
      <c r="E161" s="5"/>
      <c r="F161" s="5"/>
      <c r="G161" s="477"/>
      <c r="H161" s="5"/>
      <c r="I161" s="5"/>
      <c r="J161" s="5"/>
      <c r="K161" s="5"/>
      <c r="L161" s="5"/>
      <c r="M161" s="4"/>
      <c r="N161" s="4"/>
      <c r="O161" s="4"/>
      <c r="P161" s="4"/>
      <c r="Q161" s="4"/>
      <c r="R161" s="4"/>
      <c r="S161" s="4"/>
      <c r="T161" s="5"/>
      <c r="U161" s="5"/>
      <c r="V161" s="5"/>
      <c r="W161" s="5"/>
      <c r="X161" s="5"/>
      <c r="Y161" s="5"/>
      <c r="Z161" s="5"/>
    </row>
    <row r="162" spans="1:26" ht="15.75" customHeight="1">
      <c r="A162" s="5"/>
      <c r="B162" s="5"/>
      <c r="C162" s="5"/>
      <c r="D162" s="5"/>
      <c r="E162" s="5"/>
      <c r="F162" s="5"/>
      <c r="G162" s="477"/>
      <c r="H162" s="5"/>
      <c r="I162" s="5"/>
      <c r="J162" s="5"/>
      <c r="K162" s="5"/>
      <c r="L162" s="5"/>
      <c r="M162" s="4"/>
      <c r="N162" s="4"/>
      <c r="O162" s="4"/>
      <c r="P162" s="4"/>
      <c r="Q162" s="4"/>
      <c r="R162" s="4"/>
      <c r="S162" s="4"/>
      <c r="T162" s="5"/>
      <c r="U162" s="5"/>
      <c r="V162" s="5"/>
      <c r="W162" s="5"/>
      <c r="X162" s="5"/>
      <c r="Y162" s="5"/>
      <c r="Z162" s="5"/>
    </row>
    <row r="163" spans="1:26" ht="15.75" customHeight="1">
      <c r="A163" s="5"/>
      <c r="B163" s="5"/>
      <c r="C163" s="5"/>
      <c r="D163" s="5"/>
      <c r="E163" s="5"/>
      <c r="F163" s="5"/>
      <c r="G163" s="477"/>
      <c r="H163" s="5"/>
      <c r="I163" s="5"/>
      <c r="J163" s="5"/>
      <c r="K163" s="5"/>
      <c r="L163" s="5"/>
      <c r="M163" s="4"/>
      <c r="N163" s="4"/>
      <c r="O163" s="4"/>
      <c r="P163" s="4"/>
      <c r="Q163" s="4"/>
      <c r="R163" s="4"/>
      <c r="S163" s="4"/>
      <c r="T163" s="5"/>
      <c r="U163" s="5"/>
      <c r="V163" s="5"/>
      <c r="W163" s="5"/>
      <c r="X163" s="5"/>
      <c r="Y163" s="5"/>
      <c r="Z163" s="5"/>
    </row>
    <row r="164" spans="1:26" ht="15.75" customHeight="1">
      <c r="A164" s="5"/>
      <c r="B164" s="5"/>
      <c r="C164" s="5"/>
      <c r="D164" s="5"/>
      <c r="E164" s="5"/>
      <c r="F164" s="5"/>
      <c r="G164" s="477"/>
      <c r="H164" s="5"/>
      <c r="I164" s="5"/>
      <c r="J164" s="5"/>
      <c r="K164" s="5"/>
      <c r="L164" s="5"/>
      <c r="M164" s="4"/>
      <c r="N164" s="4"/>
      <c r="O164" s="4"/>
      <c r="P164" s="4"/>
      <c r="Q164" s="4"/>
      <c r="R164" s="4"/>
      <c r="S164" s="4"/>
      <c r="T164" s="5"/>
      <c r="U164" s="5"/>
      <c r="V164" s="5"/>
      <c r="W164" s="5"/>
      <c r="X164" s="5"/>
      <c r="Y164" s="5"/>
      <c r="Z164" s="5"/>
    </row>
    <row r="165" spans="1:26" ht="15.75" customHeight="1">
      <c r="A165" s="5"/>
      <c r="B165" s="5"/>
      <c r="C165" s="5"/>
      <c r="D165" s="5"/>
      <c r="E165" s="5"/>
      <c r="F165" s="5"/>
      <c r="G165" s="477"/>
      <c r="H165" s="5"/>
      <c r="I165" s="5"/>
      <c r="J165" s="5"/>
      <c r="K165" s="5"/>
      <c r="L165" s="5"/>
      <c r="M165" s="4"/>
      <c r="N165" s="4"/>
      <c r="O165" s="4"/>
      <c r="P165" s="4"/>
      <c r="Q165" s="4"/>
      <c r="R165" s="4"/>
      <c r="S165" s="4"/>
      <c r="T165" s="5"/>
      <c r="U165" s="5"/>
      <c r="V165" s="5"/>
      <c r="W165" s="5"/>
      <c r="X165" s="5"/>
      <c r="Y165" s="5"/>
      <c r="Z165" s="5"/>
    </row>
    <row r="166" spans="1:26" ht="15.75" customHeight="1">
      <c r="A166" s="5"/>
      <c r="B166" s="5"/>
      <c r="C166" s="5"/>
      <c r="D166" s="5"/>
      <c r="E166" s="5"/>
      <c r="F166" s="5"/>
      <c r="G166" s="477"/>
      <c r="H166" s="5"/>
      <c r="I166" s="5"/>
      <c r="J166" s="5"/>
      <c r="K166" s="5"/>
      <c r="L166" s="5"/>
      <c r="M166" s="4"/>
      <c r="N166" s="4"/>
      <c r="O166" s="4"/>
      <c r="P166" s="4"/>
      <c r="Q166" s="4"/>
      <c r="R166" s="4"/>
      <c r="S166" s="4"/>
      <c r="T166" s="5"/>
      <c r="U166" s="5"/>
      <c r="V166" s="5"/>
      <c r="W166" s="5"/>
      <c r="X166" s="5"/>
      <c r="Y166" s="5"/>
      <c r="Z166" s="5"/>
    </row>
    <row r="167" spans="1:26" ht="15.75" customHeight="1">
      <c r="A167" s="5"/>
      <c r="B167" s="5"/>
      <c r="C167" s="5"/>
      <c r="D167" s="5"/>
      <c r="E167" s="5"/>
      <c r="F167" s="5"/>
      <c r="G167" s="477"/>
      <c r="H167" s="5"/>
      <c r="I167" s="5"/>
      <c r="J167" s="5"/>
      <c r="K167" s="5"/>
      <c r="L167" s="5"/>
      <c r="M167" s="4"/>
      <c r="N167" s="4"/>
      <c r="O167" s="4"/>
      <c r="P167" s="4"/>
      <c r="Q167" s="4"/>
      <c r="R167" s="4"/>
      <c r="S167" s="4"/>
      <c r="T167" s="5"/>
      <c r="U167" s="5"/>
      <c r="V167" s="5"/>
      <c r="W167" s="5"/>
      <c r="X167" s="5"/>
      <c r="Y167" s="5"/>
      <c r="Z167" s="5"/>
    </row>
    <row r="168" spans="1:26" ht="15.75" customHeight="1">
      <c r="A168" s="5"/>
      <c r="B168" s="5"/>
      <c r="C168" s="5"/>
      <c r="D168" s="5"/>
      <c r="E168" s="5"/>
      <c r="F168" s="5"/>
      <c r="G168" s="477"/>
      <c r="H168" s="5"/>
      <c r="I168" s="5"/>
      <c r="J168" s="5"/>
      <c r="K168" s="5"/>
      <c r="L168" s="5"/>
      <c r="M168" s="4"/>
      <c r="N168" s="4"/>
      <c r="O168" s="4"/>
      <c r="P168" s="4"/>
      <c r="Q168" s="4"/>
      <c r="R168" s="4"/>
      <c r="S168" s="4"/>
      <c r="T168" s="5"/>
      <c r="U168" s="5"/>
      <c r="V168" s="5"/>
      <c r="W168" s="5"/>
      <c r="X168" s="5"/>
      <c r="Y168" s="5"/>
      <c r="Z168" s="5"/>
    </row>
    <row r="169" spans="1:26" ht="15.75" customHeight="1">
      <c r="A169" s="5"/>
      <c r="B169" s="5"/>
      <c r="C169" s="5"/>
      <c r="D169" s="5"/>
      <c r="E169" s="5"/>
      <c r="F169" s="5"/>
      <c r="G169" s="477"/>
      <c r="H169" s="5"/>
      <c r="I169" s="5"/>
      <c r="J169" s="5"/>
      <c r="K169" s="5"/>
      <c r="L169" s="5"/>
      <c r="M169" s="4"/>
      <c r="N169" s="4"/>
      <c r="O169" s="4"/>
      <c r="P169" s="4"/>
      <c r="Q169" s="4"/>
      <c r="R169" s="4"/>
      <c r="S169" s="4"/>
      <c r="T169" s="5"/>
      <c r="U169" s="5"/>
      <c r="V169" s="5"/>
      <c r="W169" s="5"/>
      <c r="X169" s="5"/>
      <c r="Y169" s="5"/>
      <c r="Z169" s="5"/>
    </row>
    <row r="170" spans="1:26" ht="15.75" customHeight="1">
      <c r="A170" s="5"/>
      <c r="B170" s="5"/>
      <c r="C170" s="5"/>
      <c r="D170" s="5"/>
      <c r="E170" s="5"/>
      <c r="F170" s="5"/>
      <c r="G170" s="477"/>
      <c r="H170" s="5"/>
      <c r="I170" s="5"/>
      <c r="J170" s="5"/>
      <c r="K170" s="5"/>
      <c r="L170" s="5"/>
      <c r="M170" s="4"/>
      <c r="N170" s="4"/>
      <c r="O170" s="4"/>
      <c r="P170" s="4"/>
      <c r="Q170" s="4"/>
      <c r="R170" s="4"/>
      <c r="S170" s="4"/>
      <c r="T170" s="5"/>
      <c r="U170" s="5"/>
      <c r="V170" s="5"/>
      <c r="W170" s="5"/>
      <c r="X170" s="5"/>
      <c r="Y170" s="5"/>
      <c r="Z170" s="5"/>
    </row>
    <row r="171" spans="1:26" ht="15.75" customHeight="1">
      <c r="A171" s="5"/>
      <c r="B171" s="5"/>
      <c r="C171" s="5"/>
      <c r="D171" s="5"/>
      <c r="E171" s="5"/>
      <c r="F171" s="5"/>
      <c r="G171" s="477"/>
      <c r="H171" s="5"/>
      <c r="I171" s="5"/>
      <c r="J171" s="5"/>
      <c r="K171" s="5"/>
      <c r="L171" s="5"/>
      <c r="M171" s="4"/>
      <c r="N171" s="4"/>
      <c r="O171" s="4"/>
      <c r="P171" s="4"/>
      <c r="Q171" s="4"/>
      <c r="R171" s="4"/>
      <c r="S171" s="4"/>
      <c r="T171" s="5"/>
      <c r="U171" s="5"/>
      <c r="V171" s="5"/>
      <c r="W171" s="5"/>
      <c r="X171" s="5"/>
      <c r="Y171" s="5"/>
      <c r="Z171" s="5"/>
    </row>
    <row r="172" spans="1:26" ht="15.75" customHeight="1">
      <c r="A172" s="5"/>
      <c r="B172" s="5"/>
      <c r="C172" s="5"/>
      <c r="D172" s="5"/>
      <c r="E172" s="5"/>
      <c r="F172" s="5"/>
      <c r="G172" s="477"/>
      <c r="H172" s="5"/>
      <c r="I172" s="5"/>
      <c r="J172" s="5"/>
      <c r="K172" s="5"/>
      <c r="L172" s="5"/>
      <c r="M172" s="4"/>
      <c r="N172" s="4"/>
      <c r="O172" s="4"/>
      <c r="P172" s="4"/>
      <c r="Q172" s="4"/>
      <c r="R172" s="4"/>
      <c r="S172" s="4"/>
      <c r="T172" s="5"/>
      <c r="U172" s="5"/>
      <c r="V172" s="5"/>
      <c r="W172" s="5"/>
      <c r="X172" s="5"/>
      <c r="Y172" s="5"/>
      <c r="Z172" s="5"/>
    </row>
    <row r="173" spans="1:26" ht="15.75" customHeight="1">
      <c r="A173" s="5"/>
      <c r="B173" s="5"/>
      <c r="C173" s="5"/>
      <c r="D173" s="5"/>
      <c r="E173" s="5"/>
      <c r="F173" s="5"/>
      <c r="G173" s="477"/>
      <c r="H173" s="5"/>
      <c r="I173" s="5"/>
      <c r="J173" s="5"/>
      <c r="K173" s="5"/>
      <c r="L173" s="5"/>
      <c r="M173" s="4"/>
      <c r="N173" s="4"/>
      <c r="O173" s="4"/>
      <c r="P173" s="4"/>
      <c r="Q173" s="4"/>
      <c r="R173" s="4"/>
      <c r="S173" s="4"/>
      <c r="T173" s="5"/>
      <c r="U173" s="5"/>
      <c r="V173" s="5"/>
      <c r="W173" s="5"/>
      <c r="X173" s="5"/>
      <c r="Y173" s="5"/>
      <c r="Z173" s="5"/>
    </row>
    <row r="174" spans="1:26" ht="15.75" customHeight="1">
      <c r="A174" s="5"/>
      <c r="B174" s="5"/>
      <c r="C174" s="5"/>
      <c r="D174" s="5"/>
      <c r="E174" s="5"/>
      <c r="F174" s="5"/>
      <c r="G174" s="477"/>
      <c r="H174" s="5"/>
      <c r="I174" s="5"/>
      <c r="J174" s="5"/>
      <c r="K174" s="5"/>
      <c r="L174" s="5"/>
      <c r="M174" s="4"/>
      <c r="N174" s="4"/>
      <c r="O174" s="4"/>
      <c r="P174" s="4"/>
      <c r="Q174" s="4"/>
      <c r="R174" s="4"/>
      <c r="S174" s="4"/>
      <c r="T174" s="5"/>
      <c r="U174" s="5"/>
      <c r="V174" s="5"/>
      <c r="W174" s="5"/>
      <c r="X174" s="5"/>
      <c r="Y174" s="5"/>
      <c r="Z174" s="5"/>
    </row>
    <row r="175" spans="1:26" ht="15.75" customHeight="1">
      <c r="A175" s="5"/>
      <c r="B175" s="5"/>
      <c r="C175" s="5"/>
      <c r="D175" s="5"/>
      <c r="E175" s="5"/>
      <c r="F175" s="5"/>
      <c r="G175" s="477"/>
      <c r="H175" s="5"/>
      <c r="I175" s="5"/>
      <c r="J175" s="5"/>
      <c r="K175" s="5"/>
      <c r="L175" s="5"/>
      <c r="M175" s="4"/>
      <c r="N175" s="4"/>
      <c r="O175" s="4"/>
      <c r="P175" s="4"/>
      <c r="Q175" s="4"/>
      <c r="R175" s="4"/>
      <c r="S175" s="4"/>
      <c r="T175" s="5"/>
      <c r="U175" s="5"/>
      <c r="V175" s="5"/>
      <c r="W175" s="5"/>
      <c r="X175" s="5"/>
      <c r="Y175" s="5"/>
      <c r="Z175" s="5"/>
    </row>
    <row r="176" spans="1:26" ht="15.75" customHeight="1">
      <c r="A176" s="5"/>
      <c r="B176" s="5"/>
      <c r="C176" s="5"/>
      <c r="D176" s="5"/>
      <c r="E176" s="5"/>
      <c r="F176" s="5"/>
      <c r="G176" s="477"/>
      <c r="H176" s="5"/>
      <c r="I176" s="5"/>
      <c r="J176" s="5"/>
      <c r="K176" s="5"/>
      <c r="L176" s="5"/>
      <c r="M176" s="4"/>
      <c r="N176" s="4"/>
      <c r="O176" s="4"/>
      <c r="P176" s="4"/>
      <c r="Q176" s="4"/>
      <c r="R176" s="4"/>
      <c r="S176" s="4"/>
      <c r="T176" s="5"/>
      <c r="U176" s="5"/>
      <c r="V176" s="5"/>
      <c r="W176" s="5"/>
      <c r="X176" s="5"/>
      <c r="Y176" s="5"/>
      <c r="Z176" s="5"/>
    </row>
    <row r="177" spans="1:26" ht="15.75" customHeight="1">
      <c r="A177" s="5"/>
      <c r="B177" s="5"/>
      <c r="C177" s="5"/>
      <c r="D177" s="5"/>
      <c r="E177" s="5"/>
      <c r="F177" s="5"/>
      <c r="G177" s="477"/>
      <c r="H177" s="5"/>
      <c r="I177" s="5"/>
      <c r="J177" s="5"/>
      <c r="K177" s="5"/>
      <c r="L177" s="5"/>
      <c r="M177" s="4"/>
      <c r="N177" s="4"/>
      <c r="O177" s="4"/>
      <c r="P177" s="4"/>
      <c r="Q177" s="4"/>
      <c r="R177" s="4"/>
      <c r="S177" s="4"/>
      <c r="T177" s="5"/>
      <c r="U177" s="5"/>
      <c r="V177" s="5"/>
      <c r="W177" s="5"/>
      <c r="X177" s="5"/>
      <c r="Y177" s="5"/>
      <c r="Z177" s="5"/>
    </row>
    <row r="178" spans="1:26" ht="15.75" customHeight="1">
      <c r="A178" s="5"/>
      <c r="B178" s="5"/>
      <c r="C178" s="5"/>
      <c r="D178" s="5"/>
      <c r="E178" s="5"/>
      <c r="F178" s="5"/>
      <c r="G178" s="477"/>
      <c r="H178" s="5"/>
      <c r="I178" s="5"/>
      <c r="J178" s="5"/>
      <c r="K178" s="5"/>
      <c r="L178" s="5"/>
      <c r="M178" s="4"/>
      <c r="N178" s="4"/>
      <c r="O178" s="4"/>
      <c r="P178" s="4"/>
      <c r="Q178" s="4"/>
      <c r="R178" s="4"/>
      <c r="S178" s="4"/>
      <c r="T178" s="5"/>
      <c r="U178" s="5"/>
      <c r="V178" s="5"/>
      <c r="W178" s="5"/>
      <c r="X178" s="5"/>
      <c r="Y178" s="5"/>
      <c r="Z178" s="5"/>
    </row>
    <row r="179" spans="1:26" ht="15.75" customHeight="1">
      <c r="A179" s="5"/>
      <c r="B179" s="5"/>
      <c r="C179" s="5"/>
      <c r="D179" s="5"/>
      <c r="E179" s="5"/>
      <c r="F179" s="5"/>
      <c r="G179" s="477"/>
      <c r="H179" s="5"/>
      <c r="I179" s="5"/>
      <c r="J179" s="5"/>
      <c r="K179" s="5"/>
      <c r="L179" s="5"/>
      <c r="M179" s="4"/>
      <c r="N179" s="4"/>
      <c r="O179" s="4"/>
      <c r="P179" s="4"/>
      <c r="Q179" s="4"/>
      <c r="R179" s="4"/>
      <c r="S179" s="4"/>
      <c r="T179" s="5"/>
      <c r="U179" s="5"/>
      <c r="V179" s="5"/>
      <c r="W179" s="5"/>
      <c r="X179" s="5"/>
      <c r="Y179" s="5"/>
      <c r="Z179" s="5"/>
    </row>
    <row r="180" spans="1:26" ht="15.75" customHeight="1">
      <c r="A180" s="5"/>
      <c r="B180" s="5"/>
      <c r="C180" s="5"/>
      <c r="D180" s="5"/>
      <c r="E180" s="5"/>
      <c r="F180" s="5"/>
      <c r="G180" s="477"/>
      <c r="H180" s="5"/>
      <c r="I180" s="5"/>
      <c r="J180" s="5"/>
      <c r="K180" s="5"/>
      <c r="L180" s="5"/>
      <c r="M180" s="4"/>
      <c r="N180" s="4"/>
      <c r="O180" s="4"/>
      <c r="P180" s="4"/>
      <c r="Q180" s="4"/>
      <c r="R180" s="4"/>
      <c r="S180" s="4"/>
      <c r="T180" s="5"/>
      <c r="U180" s="5"/>
      <c r="V180" s="5"/>
      <c r="W180" s="5"/>
      <c r="X180" s="5"/>
      <c r="Y180" s="5"/>
      <c r="Z180" s="5"/>
    </row>
    <row r="181" spans="1:26" ht="15.75" customHeight="1">
      <c r="A181" s="5"/>
      <c r="B181" s="5"/>
      <c r="C181" s="5"/>
      <c r="D181" s="5"/>
      <c r="E181" s="5"/>
      <c r="F181" s="5"/>
      <c r="G181" s="477"/>
      <c r="H181" s="5"/>
      <c r="I181" s="5"/>
      <c r="J181" s="5"/>
      <c r="K181" s="5"/>
      <c r="L181" s="5"/>
      <c r="M181" s="4"/>
      <c r="N181" s="4"/>
      <c r="O181" s="4"/>
      <c r="P181" s="4"/>
      <c r="Q181" s="4"/>
      <c r="R181" s="4"/>
      <c r="S181" s="4"/>
      <c r="T181" s="5"/>
      <c r="U181" s="5"/>
      <c r="V181" s="5"/>
      <c r="W181" s="5"/>
      <c r="X181" s="5"/>
      <c r="Y181" s="5"/>
      <c r="Z181" s="5"/>
    </row>
    <row r="182" spans="1:26" ht="15.75" customHeight="1">
      <c r="A182" s="5"/>
      <c r="B182" s="5"/>
      <c r="C182" s="5"/>
      <c r="D182" s="5"/>
      <c r="E182" s="5"/>
      <c r="F182" s="5"/>
      <c r="G182" s="477"/>
      <c r="H182" s="5"/>
      <c r="I182" s="5"/>
      <c r="J182" s="5"/>
      <c r="K182" s="5"/>
      <c r="L182" s="5"/>
      <c r="M182" s="4"/>
      <c r="N182" s="4"/>
      <c r="O182" s="4"/>
      <c r="P182" s="4"/>
      <c r="Q182" s="4"/>
      <c r="R182" s="4"/>
      <c r="S182" s="4"/>
      <c r="T182" s="5"/>
      <c r="U182" s="5"/>
      <c r="V182" s="5"/>
      <c r="W182" s="5"/>
      <c r="X182" s="5"/>
      <c r="Y182" s="5"/>
      <c r="Z182" s="5"/>
    </row>
    <row r="183" spans="1:26" ht="15.75" customHeight="1">
      <c r="A183" s="5"/>
      <c r="B183" s="5"/>
      <c r="C183" s="5"/>
      <c r="D183" s="5"/>
      <c r="E183" s="5"/>
      <c r="F183" s="5"/>
      <c r="G183" s="477"/>
      <c r="H183" s="5"/>
      <c r="I183" s="5"/>
      <c r="J183" s="5"/>
      <c r="K183" s="5"/>
      <c r="L183" s="5"/>
      <c r="M183" s="4"/>
      <c r="N183" s="4"/>
      <c r="O183" s="4"/>
      <c r="P183" s="4"/>
      <c r="Q183" s="4"/>
      <c r="R183" s="4"/>
      <c r="S183" s="4"/>
      <c r="T183" s="5"/>
      <c r="U183" s="5"/>
      <c r="V183" s="5"/>
      <c r="W183" s="5"/>
      <c r="X183" s="5"/>
      <c r="Y183" s="5"/>
      <c r="Z183" s="5"/>
    </row>
    <row r="184" spans="1:26" ht="15.75" customHeight="1">
      <c r="A184" s="5"/>
      <c r="B184" s="5"/>
      <c r="C184" s="5"/>
      <c r="D184" s="5"/>
      <c r="E184" s="5"/>
      <c r="F184" s="5"/>
      <c r="G184" s="477"/>
      <c r="H184" s="5"/>
      <c r="I184" s="5"/>
      <c r="J184" s="5"/>
      <c r="K184" s="5"/>
      <c r="L184" s="5"/>
      <c r="M184" s="4"/>
      <c r="N184" s="4"/>
      <c r="O184" s="4"/>
      <c r="P184" s="4"/>
      <c r="Q184" s="4"/>
      <c r="R184" s="4"/>
      <c r="S184" s="4"/>
      <c r="T184" s="5"/>
      <c r="U184" s="5"/>
      <c r="V184" s="5"/>
      <c r="W184" s="5"/>
      <c r="X184" s="5"/>
      <c r="Y184" s="5"/>
      <c r="Z184" s="5"/>
    </row>
    <row r="185" spans="1:26" ht="15.75" customHeight="1">
      <c r="A185" s="5"/>
      <c r="B185" s="5"/>
      <c r="C185" s="5"/>
      <c r="D185" s="5"/>
      <c r="E185" s="5"/>
      <c r="F185" s="5"/>
      <c r="G185" s="477"/>
      <c r="H185" s="5"/>
      <c r="I185" s="5"/>
      <c r="J185" s="5"/>
      <c r="K185" s="5"/>
      <c r="L185" s="5"/>
      <c r="M185" s="4"/>
      <c r="N185" s="4"/>
      <c r="O185" s="4"/>
      <c r="P185" s="4"/>
      <c r="Q185" s="4"/>
      <c r="R185" s="4"/>
      <c r="S185" s="4"/>
      <c r="T185" s="5"/>
      <c r="U185" s="5"/>
      <c r="V185" s="5"/>
      <c r="W185" s="5"/>
      <c r="X185" s="5"/>
      <c r="Y185" s="5"/>
      <c r="Z185" s="5"/>
    </row>
    <row r="186" spans="1:26" ht="15.75" customHeight="1">
      <c r="A186" s="5"/>
      <c r="B186" s="5"/>
      <c r="C186" s="5"/>
      <c r="D186" s="5"/>
      <c r="E186" s="5"/>
      <c r="F186" s="5"/>
      <c r="G186" s="477"/>
      <c r="H186" s="5"/>
      <c r="I186" s="5"/>
      <c r="J186" s="5"/>
      <c r="K186" s="5"/>
      <c r="L186" s="5"/>
      <c r="M186" s="4"/>
      <c r="N186" s="4"/>
      <c r="O186" s="4"/>
      <c r="P186" s="4"/>
      <c r="Q186" s="4"/>
      <c r="R186" s="4"/>
      <c r="S186" s="4"/>
      <c r="T186" s="5"/>
      <c r="U186" s="5"/>
      <c r="V186" s="5"/>
      <c r="W186" s="5"/>
      <c r="X186" s="5"/>
      <c r="Y186" s="5"/>
      <c r="Z186" s="5"/>
    </row>
    <row r="187" spans="1:26" ht="15.75" customHeight="1">
      <c r="A187" s="5"/>
      <c r="B187" s="5"/>
      <c r="C187" s="5"/>
      <c r="D187" s="5"/>
      <c r="E187" s="5"/>
      <c r="F187" s="5"/>
      <c r="G187" s="477"/>
      <c r="H187" s="5"/>
      <c r="I187" s="5"/>
      <c r="J187" s="5"/>
      <c r="K187" s="5"/>
      <c r="L187" s="5"/>
      <c r="M187" s="4"/>
      <c r="N187" s="4"/>
      <c r="O187" s="4"/>
      <c r="P187" s="4"/>
      <c r="Q187" s="4"/>
      <c r="R187" s="4"/>
      <c r="S187" s="4"/>
      <c r="T187" s="5"/>
      <c r="U187" s="5"/>
      <c r="V187" s="5"/>
      <c r="W187" s="5"/>
      <c r="X187" s="5"/>
      <c r="Y187" s="5"/>
      <c r="Z187" s="5"/>
    </row>
    <row r="188" spans="1:26" ht="15.75" customHeight="1">
      <c r="A188" s="5"/>
      <c r="B188" s="5"/>
      <c r="C188" s="5"/>
      <c r="D188" s="5"/>
      <c r="E188" s="5"/>
      <c r="F188" s="5"/>
      <c r="G188" s="477"/>
      <c r="H188" s="5"/>
      <c r="I188" s="5"/>
      <c r="J188" s="5"/>
      <c r="K188" s="5"/>
      <c r="L188" s="5"/>
      <c r="M188" s="4"/>
      <c r="N188" s="4"/>
      <c r="O188" s="4"/>
      <c r="P188" s="4"/>
      <c r="Q188" s="4"/>
      <c r="R188" s="4"/>
      <c r="S188" s="4"/>
      <c r="T188" s="5"/>
      <c r="U188" s="5"/>
      <c r="V188" s="5"/>
      <c r="W188" s="5"/>
      <c r="X188" s="5"/>
      <c r="Y188" s="5"/>
      <c r="Z188" s="5"/>
    </row>
    <row r="189" spans="1:26" ht="15.75" customHeight="1">
      <c r="A189" s="5"/>
      <c r="B189" s="5"/>
      <c r="C189" s="5"/>
      <c r="D189" s="5"/>
      <c r="E189" s="5"/>
      <c r="F189" s="5"/>
      <c r="G189" s="477"/>
      <c r="H189" s="5"/>
      <c r="I189" s="5"/>
      <c r="J189" s="5"/>
      <c r="K189" s="5"/>
      <c r="L189" s="5"/>
      <c r="M189" s="4"/>
      <c r="N189" s="4"/>
      <c r="O189" s="4"/>
      <c r="P189" s="4"/>
      <c r="Q189" s="4"/>
      <c r="R189" s="4"/>
      <c r="S189" s="4"/>
      <c r="T189" s="5"/>
      <c r="U189" s="5"/>
      <c r="V189" s="5"/>
      <c r="W189" s="5"/>
      <c r="X189" s="5"/>
      <c r="Y189" s="5"/>
      <c r="Z189" s="5"/>
    </row>
    <row r="190" spans="1:26" ht="15.75" customHeight="1">
      <c r="A190" s="5"/>
      <c r="B190" s="5"/>
      <c r="C190" s="5"/>
      <c r="D190" s="5"/>
      <c r="E190" s="5"/>
      <c r="F190" s="5"/>
      <c r="G190" s="477"/>
      <c r="H190" s="5"/>
      <c r="I190" s="5"/>
      <c r="J190" s="5"/>
      <c r="K190" s="5"/>
      <c r="L190" s="5"/>
      <c r="M190" s="4"/>
      <c r="N190" s="4"/>
      <c r="O190" s="4"/>
      <c r="P190" s="4"/>
      <c r="Q190" s="4"/>
      <c r="R190" s="4"/>
      <c r="S190" s="4"/>
      <c r="T190" s="5"/>
      <c r="U190" s="5"/>
      <c r="V190" s="5"/>
      <c r="W190" s="5"/>
      <c r="X190" s="5"/>
      <c r="Y190" s="5"/>
      <c r="Z190" s="5"/>
    </row>
    <row r="191" spans="1:26" ht="15.75" customHeight="1">
      <c r="A191" s="5"/>
      <c r="B191" s="5"/>
      <c r="C191" s="5"/>
      <c r="D191" s="5"/>
      <c r="E191" s="5"/>
      <c r="F191" s="5"/>
      <c r="G191" s="477"/>
      <c r="H191" s="5"/>
      <c r="I191" s="5"/>
      <c r="J191" s="5"/>
      <c r="K191" s="5"/>
      <c r="L191" s="5"/>
      <c r="M191" s="4"/>
      <c r="N191" s="4"/>
      <c r="O191" s="4"/>
      <c r="P191" s="4"/>
      <c r="Q191" s="4"/>
      <c r="R191" s="4"/>
      <c r="S191" s="4"/>
      <c r="T191" s="5"/>
      <c r="U191" s="5"/>
      <c r="V191" s="5"/>
      <c r="W191" s="5"/>
      <c r="X191" s="5"/>
      <c r="Y191" s="5"/>
      <c r="Z191" s="5"/>
    </row>
    <row r="192" spans="1:26" ht="15.75" customHeight="1">
      <c r="A192" s="5"/>
      <c r="B192" s="5"/>
      <c r="C192" s="5"/>
      <c r="D192" s="5"/>
      <c r="E192" s="5"/>
      <c r="F192" s="5"/>
      <c r="G192" s="477"/>
      <c r="H192" s="5"/>
      <c r="I192" s="5"/>
      <c r="J192" s="5"/>
      <c r="K192" s="5"/>
      <c r="L192" s="5"/>
      <c r="M192" s="4"/>
      <c r="N192" s="4"/>
      <c r="O192" s="4"/>
      <c r="P192" s="4"/>
      <c r="Q192" s="4"/>
      <c r="R192" s="4"/>
      <c r="S192" s="4"/>
      <c r="T192" s="5"/>
      <c r="U192" s="5"/>
      <c r="V192" s="5"/>
      <c r="W192" s="5"/>
      <c r="X192" s="5"/>
      <c r="Y192" s="5"/>
      <c r="Z192" s="5"/>
    </row>
    <row r="193" spans="1:26" ht="15.75" customHeight="1">
      <c r="A193" s="5"/>
      <c r="B193" s="5"/>
      <c r="C193" s="5"/>
      <c r="D193" s="5"/>
      <c r="E193" s="5"/>
      <c r="F193" s="5"/>
      <c r="G193" s="477"/>
      <c r="H193" s="5"/>
      <c r="I193" s="5"/>
      <c r="J193" s="5"/>
      <c r="K193" s="5"/>
      <c r="L193" s="5"/>
      <c r="M193" s="4"/>
      <c r="N193" s="4"/>
      <c r="O193" s="4"/>
      <c r="P193" s="4"/>
      <c r="Q193" s="4"/>
      <c r="R193" s="4"/>
      <c r="S193" s="4"/>
      <c r="T193" s="5"/>
      <c r="U193" s="5"/>
      <c r="V193" s="5"/>
      <c r="W193" s="5"/>
      <c r="X193" s="5"/>
      <c r="Y193" s="5"/>
      <c r="Z193" s="5"/>
    </row>
    <row r="194" spans="1:26" ht="15.75" customHeight="1">
      <c r="A194" s="5"/>
      <c r="B194" s="5"/>
      <c r="C194" s="5"/>
      <c r="D194" s="5"/>
      <c r="E194" s="5"/>
      <c r="F194" s="5"/>
      <c r="G194" s="477"/>
      <c r="H194" s="5"/>
      <c r="I194" s="5"/>
      <c r="J194" s="5"/>
      <c r="K194" s="5"/>
      <c r="L194" s="5"/>
      <c r="M194" s="4"/>
      <c r="N194" s="4"/>
      <c r="O194" s="4"/>
      <c r="P194" s="4"/>
      <c r="Q194" s="4"/>
      <c r="R194" s="4"/>
      <c r="S194" s="4"/>
      <c r="T194" s="5"/>
      <c r="U194" s="5"/>
      <c r="V194" s="5"/>
      <c r="W194" s="5"/>
      <c r="X194" s="5"/>
      <c r="Y194" s="5"/>
      <c r="Z194" s="5"/>
    </row>
    <row r="195" spans="1:26" ht="15.75" customHeight="1">
      <c r="A195" s="5"/>
      <c r="B195" s="5"/>
      <c r="C195" s="5"/>
      <c r="D195" s="5"/>
      <c r="E195" s="5"/>
      <c r="F195" s="5"/>
      <c r="G195" s="477"/>
      <c r="H195" s="5"/>
      <c r="I195" s="5"/>
      <c r="J195" s="5"/>
      <c r="K195" s="5"/>
      <c r="L195" s="5"/>
      <c r="M195" s="4"/>
      <c r="N195" s="4"/>
      <c r="O195" s="4"/>
      <c r="P195" s="4"/>
      <c r="Q195" s="4"/>
      <c r="R195" s="4"/>
      <c r="S195" s="4"/>
      <c r="T195" s="5"/>
      <c r="U195" s="5"/>
      <c r="V195" s="5"/>
      <c r="W195" s="5"/>
      <c r="X195" s="5"/>
      <c r="Y195" s="5"/>
      <c r="Z195" s="5"/>
    </row>
    <row r="196" spans="1:26" ht="15.75" customHeight="1">
      <c r="A196" s="5"/>
      <c r="B196" s="5"/>
      <c r="C196" s="5"/>
      <c r="D196" s="5"/>
      <c r="E196" s="5"/>
      <c r="F196" s="5"/>
      <c r="G196" s="477"/>
      <c r="H196" s="5"/>
      <c r="I196" s="5"/>
      <c r="J196" s="5"/>
      <c r="K196" s="5"/>
      <c r="L196" s="5"/>
      <c r="M196" s="4"/>
      <c r="N196" s="4"/>
      <c r="O196" s="4"/>
      <c r="P196" s="4"/>
      <c r="Q196" s="4"/>
      <c r="R196" s="4"/>
      <c r="S196" s="4"/>
      <c r="T196" s="5"/>
      <c r="U196" s="5"/>
      <c r="V196" s="5"/>
      <c r="W196" s="5"/>
      <c r="X196" s="5"/>
      <c r="Y196" s="5"/>
      <c r="Z196" s="5"/>
    </row>
    <row r="197" spans="1:26" ht="15.75" customHeight="1">
      <c r="A197" s="5"/>
      <c r="B197" s="5"/>
      <c r="C197" s="5"/>
      <c r="D197" s="5"/>
      <c r="E197" s="5"/>
      <c r="F197" s="5"/>
      <c r="G197" s="477"/>
      <c r="H197" s="5"/>
      <c r="I197" s="5"/>
      <c r="J197" s="5"/>
      <c r="K197" s="5"/>
      <c r="L197" s="5"/>
      <c r="M197" s="4"/>
      <c r="N197" s="4"/>
      <c r="O197" s="4"/>
      <c r="P197" s="4"/>
      <c r="Q197" s="4"/>
      <c r="R197" s="4"/>
      <c r="S197" s="4"/>
      <c r="T197" s="5"/>
      <c r="U197" s="5"/>
      <c r="V197" s="5"/>
      <c r="W197" s="5"/>
      <c r="X197" s="5"/>
      <c r="Y197" s="5"/>
      <c r="Z197" s="5"/>
    </row>
    <row r="198" spans="1:26" ht="15.75" customHeight="1">
      <c r="A198" s="5"/>
      <c r="B198" s="5"/>
      <c r="C198" s="5"/>
      <c r="D198" s="5"/>
      <c r="E198" s="5"/>
      <c r="F198" s="5"/>
      <c r="G198" s="477"/>
      <c r="H198" s="5"/>
      <c r="I198" s="5"/>
      <c r="J198" s="5"/>
      <c r="K198" s="5"/>
      <c r="L198" s="5"/>
      <c r="M198" s="4"/>
      <c r="N198" s="4"/>
      <c r="O198" s="4"/>
      <c r="P198" s="4"/>
      <c r="Q198" s="4"/>
      <c r="R198" s="4"/>
      <c r="S198" s="4"/>
      <c r="T198" s="5"/>
      <c r="U198" s="5"/>
      <c r="V198" s="5"/>
      <c r="W198" s="5"/>
      <c r="X198" s="5"/>
      <c r="Y198" s="5"/>
      <c r="Z198" s="5"/>
    </row>
    <row r="199" spans="1:26" ht="15.75" customHeight="1">
      <c r="A199" s="5"/>
      <c r="B199" s="5"/>
      <c r="C199" s="5"/>
      <c r="D199" s="5"/>
      <c r="E199" s="5"/>
      <c r="F199" s="5"/>
      <c r="G199" s="477"/>
      <c r="H199" s="5"/>
      <c r="I199" s="5"/>
      <c r="J199" s="5"/>
      <c r="K199" s="5"/>
      <c r="L199" s="5"/>
      <c r="M199" s="4"/>
      <c r="N199" s="4"/>
      <c r="O199" s="4"/>
      <c r="P199" s="4"/>
      <c r="Q199" s="4"/>
      <c r="R199" s="4"/>
      <c r="S199" s="4"/>
      <c r="T199" s="5"/>
      <c r="U199" s="5"/>
      <c r="V199" s="5"/>
      <c r="W199" s="5"/>
      <c r="X199" s="5"/>
      <c r="Y199" s="5"/>
      <c r="Z199" s="5"/>
    </row>
    <row r="200" spans="1:26" ht="15.75" customHeight="1">
      <c r="A200" s="5"/>
      <c r="B200" s="5"/>
      <c r="C200" s="5"/>
      <c r="D200" s="5"/>
      <c r="E200" s="5"/>
      <c r="F200" s="5"/>
      <c r="G200" s="477"/>
      <c r="H200" s="5"/>
      <c r="I200" s="5"/>
      <c r="J200" s="5"/>
      <c r="K200" s="5"/>
      <c r="L200" s="5"/>
      <c r="M200" s="4"/>
      <c r="N200" s="4"/>
      <c r="O200" s="4"/>
      <c r="P200" s="4"/>
      <c r="Q200" s="4"/>
      <c r="R200" s="4"/>
      <c r="S200" s="4"/>
      <c r="T200" s="5"/>
      <c r="U200" s="5"/>
      <c r="V200" s="5"/>
      <c r="W200" s="5"/>
      <c r="X200" s="5"/>
      <c r="Y200" s="5"/>
      <c r="Z200" s="5"/>
    </row>
    <row r="201" spans="1:26" ht="15.75" customHeight="1">
      <c r="A201" s="5"/>
      <c r="B201" s="5"/>
      <c r="C201" s="5"/>
      <c r="D201" s="5"/>
      <c r="E201" s="5"/>
      <c r="F201" s="5"/>
      <c r="G201" s="477"/>
      <c r="H201" s="5"/>
      <c r="I201" s="5"/>
      <c r="J201" s="5"/>
      <c r="K201" s="5"/>
      <c r="L201" s="5"/>
      <c r="M201" s="4"/>
      <c r="N201" s="4"/>
      <c r="O201" s="4"/>
      <c r="P201" s="4"/>
      <c r="Q201" s="4"/>
      <c r="R201" s="4"/>
      <c r="S201" s="4"/>
      <c r="T201" s="5"/>
      <c r="U201" s="5"/>
      <c r="V201" s="5"/>
      <c r="W201" s="5"/>
      <c r="X201" s="5"/>
      <c r="Y201" s="5"/>
      <c r="Z201" s="5"/>
    </row>
    <row r="202" spans="1:26" ht="15.75" customHeight="1">
      <c r="A202" s="5"/>
      <c r="B202" s="5"/>
      <c r="C202" s="5"/>
      <c r="D202" s="5"/>
      <c r="E202" s="5"/>
      <c r="F202" s="5"/>
      <c r="G202" s="477"/>
      <c r="H202" s="5"/>
      <c r="I202" s="5"/>
      <c r="J202" s="5"/>
      <c r="K202" s="5"/>
      <c r="L202" s="5"/>
      <c r="M202" s="4"/>
      <c r="N202" s="4"/>
      <c r="O202" s="4"/>
      <c r="P202" s="4"/>
      <c r="Q202" s="4"/>
      <c r="R202" s="4"/>
      <c r="S202" s="4"/>
      <c r="T202" s="5"/>
      <c r="U202" s="5"/>
      <c r="V202" s="5"/>
      <c r="W202" s="5"/>
      <c r="X202" s="5"/>
      <c r="Y202" s="5"/>
      <c r="Z202" s="5"/>
    </row>
    <row r="203" spans="1:26" ht="15.75" customHeight="1">
      <c r="A203" s="5"/>
      <c r="B203" s="5"/>
      <c r="C203" s="5"/>
      <c r="D203" s="5"/>
      <c r="E203" s="5"/>
      <c r="F203" s="5"/>
      <c r="G203" s="477"/>
      <c r="H203" s="5"/>
      <c r="I203" s="5"/>
      <c r="J203" s="5"/>
      <c r="K203" s="5"/>
      <c r="L203" s="5"/>
      <c r="M203" s="4"/>
      <c r="N203" s="4"/>
      <c r="O203" s="4"/>
      <c r="P203" s="4"/>
      <c r="Q203" s="4"/>
      <c r="R203" s="4"/>
      <c r="S203" s="4"/>
      <c r="T203" s="5"/>
      <c r="U203" s="5"/>
      <c r="V203" s="5"/>
      <c r="W203" s="5"/>
      <c r="X203" s="5"/>
      <c r="Y203" s="5"/>
      <c r="Z203" s="5"/>
    </row>
    <row r="204" spans="1:26" ht="15.75" customHeight="1">
      <c r="A204" s="5"/>
      <c r="B204" s="5"/>
      <c r="C204" s="5"/>
      <c r="D204" s="5"/>
      <c r="E204" s="5"/>
      <c r="F204" s="5"/>
      <c r="G204" s="477"/>
      <c r="H204" s="5"/>
      <c r="I204" s="5"/>
      <c r="J204" s="5"/>
      <c r="K204" s="5"/>
      <c r="L204" s="5"/>
      <c r="M204" s="4"/>
      <c r="N204" s="4"/>
      <c r="O204" s="4"/>
      <c r="P204" s="4"/>
      <c r="Q204" s="4"/>
      <c r="R204" s="4"/>
      <c r="S204" s="4"/>
      <c r="T204" s="5"/>
      <c r="U204" s="5"/>
      <c r="V204" s="5"/>
      <c r="W204" s="5"/>
      <c r="X204" s="5"/>
      <c r="Y204" s="5"/>
      <c r="Z204" s="5"/>
    </row>
    <row r="205" spans="1:26" ht="15.75" customHeight="1">
      <c r="A205" s="5"/>
      <c r="B205" s="5"/>
      <c r="C205" s="5"/>
      <c r="D205" s="5"/>
      <c r="E205" s="5"/>
      <c r="F205" s="5"/>
      <c r="G205" s="477"/>
      <c r="H205" s="5"/>
      <c r="I205" s="5"/>
      <c r="J205" s="5"/>
      <c r="K205" s="5"/>
      <c r="L205" s="5"/>
      <c r="M205" s="4"/>
      <c r="N205" s="4"/>
      <c r="O205" s="4"/>
      <c r="P205" s="4"/>
      <c r="Q205" s="4"/>
      <c r="R205" s="4"/>
      <c r="S205" s="4"/>
      <c r="T205" s="5"/>
      <c r="U205" s="5"/>
      <c r="V205" s="5"/>
      <c r="W205" s="5"/>
      <c r="X205" s="5"/>
      <c r="Y205" s="5"/>
      <c r="Z205" s="5"/>
    </row>
    <row r="206" spans="1:26" ht="15.75" customHeight="1">
      <c r="A206" s="5"/>
      <c r="B206" s="5"/>
      <c r="C206" s="5"/>
      <c r="D206" s="5"/>
      <c r="E206" s="5"/>
      <c r="F206" s="5"/>
      <c r="G206" s="477"/>
      <c r="H206" s="5"/>
      <c r="I206" s="5"/>
      <c r="J206" s="5"/>
      <c r="K206" s="5"/>
      <c r="L206" s="5"/>
      <c r="M206" s="4"/>
      <c r="N206" s="4"/>
      <c r="O206" s="4"/>
      <c r="P206" s="4"/>
      <c r="Q206" s="4"/>
      <c r="R206" s="4"/>
      <c r="S206" s="4"/>
      <c r="T206" s="5"/>
      <c r="U206" s="5"/>
      <c r="V206" s="5"/>
      <c r="W206" s="5"/>
      <c r="X206" s="5"/>
      <c r="Y206" s="5"/>
      <c r="Z206" s="5"/>
    </row>
    <row r="207" spans="1:26" ht="15.75" customHeight="1">
      <c r="A207" s="5"/>
      <c r="B207" s="5"/>
      <c r="C207" s="5"/>
      <c r="D207" s="5"/>
      <c r="E207" s="5"/>
      <c r="F207" s="5"/>
      <c r="G207" s="477"/>
      <c r="H207" s="5"/>
      <c r="I207" s="5"/>
      <c r="J207" s="5"/>
      <c r="K207" s="5"/>
      <c r="L207" s="5"/>
      <c r="M207" s="4"/>
      <c r="N207" s="4"/>
      <c r="O207" s="4"/>
      <c r="P207" s="4"/>
      <c r="Q207" s="4"/>
      <c r="R207" s="4"/>
      <c r="S207" s="4"/>
      <c r="T207" s="5"/>
      <c r="U207" s="5"/>
      <c r="V207" s="5"/>
      <c r="W207" s="5"/>
      <c r="X207" s="5"/>
      <c r="Y207" s="5"/>
      <c r="Z207" s="5"/>
    </row>
    <row r="208" spans="1:26" ht="15.75" customHeight="1">
      <c r="A208" s="5"/>
      <c r="B208" s="5"/>
      <c r="C208" s="5"/>
      <c r="D208" s="5"/>
      <c r="E208" s="5"/>
      <c r="F208" s="5"/>
      <c r="G208" s="477"/>
      <c r="H208" s="5"/>
      <c r="I208" s="5"/>
      <c r="J208" s="5"/>
      <c r="K208" s="5"/>
      <c r="L208" s="5"/>
      <c r="M208" s="4"/>
      <c r="N208" s="4"/>
      <c r="O208" s="4"/>
      <c r="P208" s="4"/>
      <c r="Q208" s="4"/>
      <c r="R208" s="4"/>
      <c r="S208" s="4"/>
      <c r="T208" s="5"/>
      <c r="U208" s="5"/>
      <c r="V208" s="5"/>
      <c r="W208" s="5"/>
      <c r="X208" s="5"/>
      <c r="Y208" s="5"/>
      <c r="Z208" s="5"/>
    </row>
    <row r="209" spans="1:26" ht="15.75" customHeight="1">
      <c r="A209" s="5"/>
      <c r="B209" s="5"/>
      <c r="C209" s="5"/>
      <c r="D209" s="5"/>
      <c r="E209" s="5"/>
      <c r="F209" s="5"/>
      <c r="G209" s="477"/>
      <c r="H209" s="5"/>
      <c r="I209" s="5"/>
      <c r="J209" s="5"/>
      <c r="K209" s="5"/>
      <c r="L209" s="5"/>
      <c r="M209" s="4"/>
      <c r="N209" s="4"/>
      <c r="O209" s="4"/>
      <c r="P209" s="4"/>
      <c r="Q209" s="4"/>
      <c r="R209" s="4"/>
      <c r="S209" s="4"/>
      <c r="T209" s="5"/>
      <c r="U209" s="5"/>
      <c r="V209" s="5"/>
      <c r="W209" s="5"/>
      <c r="X209" s="5"/>
      <c r="Y209" s="5"/>
      <c r="Z209" s="5"/>
    </row>
    <row r="210" spans="1:26" ht="15.75" customHeight="1">
      <c r="A210" s="5"/>
      <c r="B210" s="5"/>
      <c r="C210" s="5"/>
      <c r="D210" s="5"/>
      <c r="E210" s="5"/>
      <c r="F210" s="5"/>
      <c r="G210" s="477"/>
      <c r="H210" s="5"/>
      <c r="I210" s="5"/>
      <c r="J210" s="5"/>
      <c r="K210" s="5"/>
      <c r="L210" s="5"/>
      <c r="M210" s="4"/>
      <c r="N210" s="4"/>
      <c r="O210" s="4"/>
      <c r="P210" s="4"/>
      <c r="Q210" s="4"/>
      <c r="R210" s="4"/>
      <c r="S210" s="4"/>
      <c r="T210" s="5"/>
      <c r="U210" s="5"/>
      <c r="V210" s="5"/>
      <c r="W210" s="5"/>
      <c r="X210" s="5"/>
      <c r="Y210" s="5"/>
      <c r="Z210" s="5"/>
    </row>
    <row r="211" spans="1:26" ht="15.75" customHeight="1">
      <c r="A211" s="5"/>
      <c r="B211" s="5"/>
      <c r="C211" s="5"/>
      <c r="D211" s="5"/>
      <c r="E211" s="5"/>
      <c r="F211" s="5"/>
      <c r="G211" s="477"/>
      <c r="H211" s="5"/>
      <c r="I211" s="5"/>
      <c r="J211" s="5"/>
      <c r="K211" s="5"/>
      <c r="L211" s="5"/>
      <c r="M211" s="4"/>
      <c r="N211" s="4"/>
      <c r="O211" s="4"/>
      <c r="P211" s="4"/>
      <c r="Q211" s="4"/>
      <c r="R211" s="4"/>
      <c r="S211" s="4"/>
      <c r="T211" s="5"/>
      <c r="U211" s="5"/>
      <c r="V211" s="5"/>
      <c r="W211" s="5"/>
      <c r="X211" s="5"/>
      <c r="Y211" s="5"/>
      <c r="Z211" s="5"/>
    </row>
    <row r="212" spans="1:26" ht="15.75" customHeight="1">
      <c r="A212" s="5"/>
      <c r="B212" s="5"/>
      <c r="C212" s="5"/>
      <c r="D212" s="5"/>
      <c r="E212" s="5"/>
      <c r="F212" s="5"/>
      <c r="G212" s="477"/>
      <c r="H212" s="5"/>
      <c r="I212" s="5"/>
      <c r="J212" s="5"/>
      <c r="K212" s="5"/>
      <c r="L212" s="5"/>
      <c r="M212" s="4"/>
      <c r="N212" s="4"/>
      <c r="O212" s="4"/>
      <c r="P212" s="4"/>
      <c r="Q212" s="4"/>
      <c r="R212" s="4"/>
      <c r="S212" s="4"/>
      <c r="T212" s="5"/>
      <c r="U212" s="5"/>
      <c r="V212" s="5"/>
      <c r="W212" s="5"/>
      <c r="X212" s="5"/>
      <c r="Y212" s="5"/>
      <c r="Z212" s="5"/>
    </row>
    <row r="213" spans="1:26" ht="15.75" customHeight="1">
      <c r="A213" s="5"/>
      <c r="B213" s="5"/>
      <c r="C213" s="5"/>
      <c r="D213" s="5"/>
      <c r="E213" s="5"/>
      <c r="F213" s="5"/>
      <c r="G213" s="477"/>
      <c r="H213" s="5"/>
      <c r="I213" s="5"/>
      <c r="J213" s="5"/>
      <c r="K213" s="5"/>
      <c r="L213" s="5"/>
      <c r="M213" s="4"/>
      <c r="N213" s="4"/>
      <c r="O213" s="4"/>
      <c r="P213" s="4"/>
      <c r="Q213" s="4"/>
      <c r="R213" s="4"/>
      <c r="S213" s="4"/>
      <c r="T213" s="5"/>
      <c r="U213" s="5"/>
      <c r="V213" s="5"/>
      <c r="W213" s="5"/>
      <c r="X213" s="5"/>
      <c r="Y213" s="5"/>
      <c r="Z213" s="5"/>
    </row>
    <row r="214" spans="1:26" ht="15.75" customHeight="1">
      <c r="A214" s="5"/>
      <c r="B214" s="5"/>
      <c r="C214" s="5"/>
      <c r="D214" s="5"/>
      <c r="E214" s="5"/>
      <c r="F214" s="5"/>
      <c r="G214" s="477"/>
      <c r="H214" s="5"/>
      <c r="I214" s="5"/>
      <c r="J214" s="5"/>
      <c r="K214" s="5"/>
      <c r="L214" s="5"/>
      <c r="M214" s="4"/>
      <c r="N214" s="4"/>
      <c r="O214" s="4"/>
      <c r="P214" s="4"/>
      <c r="Q214" s="4"/>
      <c r="R214" s="4"/>
      <c r="S214" s="4"/>
      <c r="T214" s="5"/>
      <c r="U214" s="5"/>
      <c r="V214" s="5"/>
      <c r="W214" s="5"/>
      <c r="X214" s="5"/>
      <c r="Y214" s="5"/>
      <c r="Z214" s="5"/>
    </row>
    <row r="215" spans="1:26" ht="15.75" customHeight="1">
      <c r="A215" s="5"/>
      <c r="B215" s="5"/>
      <c r="C215" s="5"/>
      <c r="D215" s="5"/>
      <c r="E215" s="5"/>
      <c r="F215" s="5"/>
      <c r="G215" s="477"/>
      <c r="H215" s="5"/>
      <c r="I215" s="5"/>
      <c r="J215" s="5"/>
      <c r="K215" s="5"/>
      <c r="L215" s="5"/>
      <c r="M215" s="4"/>
      <c r="N215" s="4"/>
      <c r="O215" s="4"/>
      <c r="P215" s="4"/>
      <c r="Q215" s="4"/>
      <c r="R215" s="4"/>
      <c r="S215" s="4"/>
      <c r="T215" s="5"/>
      <c r="U215" s="5"/>
      <c r="V215" s="5"/>
      <c r="W215" s="5"/>
      <c r="X215" s="5"/>
      <c r="Y215" s="5"/>
      <c r="Z215" s="5"/>
    </row>
    <row r="216" spans="1:26" ht="15.75" customHeight="1">
      <c r="A216" s="5"/>
      <c r="B216" s="5"/>
      <c r="C216" s="5"/>
      <c r="D216" s="5"/>
      <c r="E216" s="5"/>
      <c r="F216" s="5"/>
      <c r="G216" s="477"/>
      <c r="H216" s="5"/>
      <c r="I216" s="5"/>
      <c r="J216" s="5"/>
      <c r="K216" s="5"/>
      <c r="L216" s="5"/>
      <c r="M216" s="4"/>
      <c r="N216" s="4"/>
      <c r="O216" s="4"/>
      <c r="P216" s="4"/>
      <c r="Q216" s="4"/>
      <c r="R216" s="4"/>
      <c r="S216" s="4"/>
      <c r="T216" s="5"/>
      <c r="U216" s="5"/>
      <c r="V216" s="5"/>
      <c r="W216" s="5"/>
      <c r="X216" s="5"/>
      <c r="Y216" s="5"/>
      <c r="Z216" s="5"/>
    </row>
    <row r="217" spans="1:26" ht="15.75" customHeight="1">
      <c r="A217" s="5"/>
      <c r="B217" s="5"/>
      <c r="C217" s="5"/>
      <c r="D217" s="5"/>
      <c r="E217" s="5"/>
      <c r="F217" s="5"/>
      <c r="G217" s="477"/>
      <c r="H217" s="5"/>
      <c r="I217" s="5"/>
      <c r="J217" s="5"/>
      <c r="K217" s="5"/>
      <c r="L217" s="5"/>
      <c r="M217" s="4"/>
      <c r="N217" s="4"/>
      <c r="O217" s="4"/>
      <c r="P217" s="4"/>
      <c r="Q217" s="4"/>
      <c r="R217" s="4"/>
      <c r="S217" s="4"/>
      <c r="T217" s="5"/>
      <c r="U217" s="5"/>
      <c r="V217" s="5"/>
      <c r="W217" s="5"/>
      <c r="X217" s="5"/>
      <c r="Y217" s="5"/>
      <c r="Z217" s="5"/>
    </row>
    <row r="218" spans="1:26" ht="15.75" customHeight="1">
      <c r="A218" s="5"/>
      <c r="B218" s="5"/>
      <c r="C218" s="5"/>
      <c r="D218" s="5"/>
      <c r="E218" s="5"/>
      <c r="F218" s="5"/>
      <c r="G218" s="477"/>
      <c r="H218" s="5"/>
      <c r="I218" s="5"/>
      <c r="J218" s="5"/>
      <c r="K218" s="5"/>
      <c r="L218" s="5"/>
      <c r="M218" s="4"/>
      <c r="N218" s="4"/>
      <c r="O218" s="4"/>
      <c r="P218" s="4"/>
      <c r="Q218" s="4"/>
      <c r="R218" s="4"/>
      <c r="S218" s="4"/>
      <c r="T218" s="5"/>
      <c r="U218" s="5"/>
      <c r="V218" s="5"/>
      <c r="W218" s="5"/>
      <c r="X218" s="5"/>
      <c r="Y218" s="5"/>
      <c r="Z218" s="5"/>
    </row>
    <row r="219" spans="1:26" ht="15.75" customHeight="1">
      <c r="A219" s="5"/>
      <c r="B219" s="5"/>
      <c r="C219" s="5"/>
      <c r="D219" s="5"/>
      <c r="E219" s="5"/>
      <c r="F219" s="5"/>
      <c r="G219" s="477"/>
      <c r="H219" s="5"/>
      <c r="I219" s="5"/>
      <c r="J219" s="5"/>
      <c r="K219" s="5"/>
      <c r="L219" s="5"/>
      <c r="M219" s="4"/>
      <c r="N219" s="4"/>
      <c r="O219" s="4"/>
      <c r="P219" s="4"/>
      <c r="Q219" s="4"/>
      <c r="R219" s="4"/>
      <c r="S219" s="4"/>
      <c r="T219" s="5"/>
      <c r="U219" s="5"/>
      <c r="V219" s="5"/>
      <c r="W219" s="5"/>
      <c r="X219" s="5"/>
      <c r="Y219" s="5"/>
      <c r="Z219" s="5"/>
    </row>
    <row r="220" spans="1:26" ht="15.75" customHeight="1">
      <c r="A220" s="5"/>
      <c r="B220" s="5"/>
      <c r="C220" s="5"/>
      <c r="D220" s="5"/>
      <c r="E220" s="5"/>
      <c r="F220" s="5"/>
      <c r="G220" s="477"/>
      <c r="H220" s="5"/>
      <c r="I220" s="5"/>
      <c r="J220" s="5"/>
      <c r="K220" s="5"/>
      <c r="L220" s="5"/>
      <c r="M220" s="4"/>
      <c r="N220" s="4"/>
      <c r="O220" s="4"/>
      <c r="P220" s="4"/>
      <c r="Q220" s="4"/>
      <c r="R220" s="4"/>
      <c r="S220" s="4"/>
      <c r="T220" s="5"/>
      <c r="U220" s="5"/>
      <c r="V220" s="5"/>
      <c r="W220" s="5"/>
      <c r="X220" s="5"/>
      <c r="Y220" s="5"/>
      <c r="Z220" s="5"/>
    </row>
    <row r="221" spans="1:26" ht="15.75" customHeight="1">
      <c r="A221" s="5"/>
      <c r="B221" s="5"/>
      <c r="C221" s="5"/>
      <c r="D221" s="5"/>
      <c r="E221" s="5"/>
      <c r="F221" s="5"/>
      <c r="G221" s="477"/>
      <c r="H221" s="5"/>
      <c r="I221" s="5"/>
      <c r="J221" s="5"/>
      <c r="K221" s="5"/>
      <c r="L221" s="5"/>
      <c r="M221" s="4"/>
      <c r="N221" s="4"/>
      <c r="O221" s="4"/>
      <c r="P221" s="4"/>
      <c r="Q221" s="4"/>
      <c r="R221" s="4"/>
      <c r="S221" s="4"/>
      <c r="T221" s="5"/>
      <c r="U221" s="5"/>
      <c r="V221" s="5"/>
      <c r="W221" s="5"/>
      <c r="X221" s="5"/>
      <c r="Y221" s="5"/>
      <c r="Z221" s="5"/>
    </row>
    <row r="222" spans="1:26" ht="15.75" customHeight="1">
      <c r="A222" s="5"/>
      <c r="B222" s="5"/>
      <c r="C222" s="5"/>
      <c r="D222" s="5"/>
      <c r="E222" s="5"/>
      <c r="F222" s="5"/>
      <c r="G222" s="477"/>
      <c r="H222" s="5"/>
      <c r="I222" s="5"/>
      <c r="J222" s="5"/>
      <c r="K222" s="5"/>
      <c r="L222" s="5"/>
      <c r="M222" s="4"/>
      <c r="N222" s="4"/>
      <c r="O222" s="4"/>
      <c r="P222" s="4"/>
      <c r="Q222" s="4"/>
      <c r="R222" s="4"/>
      <c r="S222" s="4"/>
      <c r="T222" s="5"/>
      <c r="U222" s="5"/>
      <c r="V222" s="5"/>
      <c r="W222" s="5"/>
      <c r="X222" s="5"/>
      <c r="Y222" s="5"/>
      <c r="Z222" s="5"/>
    </row>
    <row r="223" spans="1:26" ht="15.75" customHeight="1">
      <c r="A223" s="5"/>
      <c r="B223" s="5"/>
      <c r="C223" s="5"/>
      <c r="D223" s="5"/>
      <c r="E223" s="5"/>
      <c r="F223" s="5"/>
      <c r="G223" s="477"/>
      <c r="H223" s="5"/>
      <c r="I223" s="5"/>
      <c r="J223" s="5"/>
      <c r="K223" s="5"/>
      <c r="L223" s="5"/>
      <c r="M223" s="4"/>
      <c r="N223" s="4"/>
      <c r="O223" s="4"/>
      <c r="P223" s="4"/>
      <c r="Q223" s="4"/>
      <c r="R223" s="4"/>
      <c r="S223" s="4"/>
      <c r="T223" s="5"/>
      <c r="U223" s="5"/>
      <c r="V223" s="5"/>
      <c r="W223" s="5"/>
      <c r="X223" s="5"/>
      <c r="Y223" s="5"/>
      <c r="Z223" s="5"/>
    </row>
    <row r="224" spans="1:26" ht="15.75" customHeight="1">
      <c r="A224" s="5"/>
      <c r="B224" s="5"/>
      <c r="C224" s="5"/>
      <c r="D224" s="5"/>
      <c r="E224" s="5"/>
      <c r="F224" s="5"/>
      <c r="G224" s="477"/>
      <c r="H224" s="5"/>
      <c r="I224" s="5"/>
      <c r="J224" s="5"/>
      <c r="K224" s="5"/>
      <c r="L224" s="5"/>
      <c r="M224" s="4"/>
      <c r="N224" s="4"/>
      <c r="O224" s="4"/>
      <c r="P224" s="4"/>
      <c r="Q224" s="4"/>
      <c r="R224" s="4"/>
      <c r="S224" s="4"/>
      <c r="T224" s="5"/>
      <c r="U224" s="5"/>
      <c r="V224" s="5"/>
      <c r="W224" s="5"/>
      <c r="X224" s="5"/>
      <c r="Y224" s="5"/>
      <c r="Z224" s="5"/>
    </row>
    <row r="225" spans="1:26" ht="15.75" customHeight="1">
      <c r="A225" s="5"/>
      <c r="B225" s="5"/>
      <c r="C225" s="5"/>
      <c r="D225" s="5"/>
      <c r="E225" s="5"/>
      <c r="F225" s="5"/>
      <c r="G225" s="477"/>
      <c r="H225" s="5"/>
      <c r="I225" s="5"/>
      <c r="J225" s="5"/>
      <c r="K225" s="5"/>
      <c r="L225" s="5"/>
      <c r="M225" s="4"/>
      <c r="N225" s="4"/>
      <c r="O225" s="4"/>
      <c r="P225" s="4"/>
      <c r="Q225" s="4"/>
      <c r="R225" s="4"/>
      <c r="S225" s="4"/>
      <c r="T225" s="5"/>
      <c r="U225" s="5"/>
      <c r="V225" s="5"/>
      <c r="W225" s="5"/>
      <c r="X225" s="5"/>
      <c r="Y225" s="5"/>
      <c r="Z225" s="5"/>
    </row>
    <row r="226" spans="1:26" ht="15.75" customHeight="1">
      <c r="A226" s="5"/>
      <c r="B226" s="5"/>
      <c r="C226" s="5"/>
      <c r="D226" s="5"/>
      <c r="E226" s="5"/>
      <c r="F226" s="5"/>
      <c r="G226" s="477"/>
      <c r="H226" s="5"/>
      <c r="I226" s="5"/>
      <c r="J226" s="5"/>
      <c r="K226" s="5"/>
      <c r="L226" s="5"/>
      <c r="M226" s="4"/>
      <c r="N226" s="4"/>
      <c r="O226" s="4"/>
      <c r="P226" s="4"/>
      <c r="Q226" s="4"/>
      <c r="R226" s="4"/>
      <c r="S226" s="4"/>
      <c r="T226" s="5"/>
      <c r="U226" s="5"/>
      <c r="V226" s="5"/>
      <c r="W226" s="5"/>
      <c r="X226" s="5"/>
      <c r="Y226" s="5"/>
      <c r="Z226" s="5"/>
    </row>
    <row r="227" spans="1:26" ht="15.75" customHeight="1">
      <c r="A227" s="5"/>
      <c r="B227" s="5"/>
      <c r="C227" s="5"/>
      <c r="D227" s="5"/>
      <c r="E227" s="5"/>
      <c r="F227" s="5"/>
      <c r="G227" s="477"/>
      <c r="H227" s="5"/>
      <c r="I227" s="5"/>
      <c r="J227" s="5"/>
      <c r="K227" s="5"/>
      <c r="L227" s="5"/>
      <c r="M227" s="4"/>
      <c r="N227" s="4"/>
      <c r="O227" s="4"/>
      <c r="P227" s="4"/>
      <c r="Q227" s="4"/>
      <c r="R227" s="4"/>
      <c r="S227" s="4"/>
      <c r="T227" s="5"/>
      <c r="U227" s="5"/>
      <c r="V227" s="5"/>
      <c r="W227" s="5"/>
      <c r="X227" s="5"/>
      <c r="Y227" s="5"/>
      <c r="Z227" s="5"/>
    </row>
    <row r="228" spans="1:26" ht="15.75" customHeight="1">
      <c r="A228" s="5"/>
      <c r="B228" s="5"/>
      <c r="C228" s="5"/>
      <c r="D228" s="5"/>
      <c r="E228" s="5"/>
      <c r="F228" s="5"/>
      <c r="G228" s="477"/>
      <c r="H228" s="5"/>
      <c r="I228" s="5"/>
      <c r="J228" s="5"/>
      <c r="K228" s="5"/>
      <c r="L228" s="5"/>
      <c r="M228" s="4"/>
      <c r="N228" s="4"/>
      <c r="O228" s="4"/>
      <c r="P228" s="4"/>
      <c r="Q228" s="4"/>
      <c r="R228" s="4"/>
      <c r="S228" s="4"/>
      <c r="T228" s="5"/>
      <c r="U228" s="5"/>
      <c r="V228" s="5"/>
      <c r="W228" s="5"/>
      <c r="X228" s="5"/>
      <c r="Y228" s="5"/>
      <c r="Z228" s="5"/>
    </row>
    <row r="229" spans="1:26" ht="15.75" customHeight="1">
      <c r="A229" s="5"/>
      <c r="B229" s="5"/>
      <c r="C229" s="5"/>
      <c r="D229" s="5"/>
      <c r="E229" s="5"/>
      <c r="F229" s="5"/>
      <c r="G229" s="477"/>
      <c r="H229" s="5"/>
      <c r="I229" s="5"/>
      <c r="J229" s="5"/>
      <c r="K229" s="5"/>
      <c r="L229" s="5"/>
      <c r="M229" s="4"/>
      <c r="N229" s="4"/>
      <c r="O229" s="4"/>
      <c r="P229" s="4"/>
      <c r="Q229" s="4"/>
      <c r="R229" s="4"/>
      <c r="S229" s="4"/>
      <c r="T229" s="5"/>
      <c r="U229" s="5"/>
      <c r="V229" s="5"/>
      <c r="W229" s="5"/>
      <c r="X229" s="5"/>
      <c r="Y229" s="5"/>
      <c r="Z229" s="5"/>
    </row>
    <row r="230" spans="1:26" ht="15.75" customHeight="1">
      <c r="A230" s="5"/>
      <c r="B230" s="5"/>
      <c r="C230" s="5"/>
      <c r="D230" s="5"/>
      <c r="E230" s="5"/>
      <c r="F230" s="5"/>
      <c r="G230" s="477"/>
      <c r="H230" s="5"/>
      <c r="I230" s="5"/>
      <c r="J230" s="5"/>
      <c r="K230" s="5"/>
      <c r="L230" s="5"/>
      <c r="M230" s="4"/>
      <c r="N230" s="4"/>
      <c r="O230" s="4"/>
      <c r="P230" s="4"/>
      <c r="Q230" s="4"/>
      <c r="R230" s="4"/>
      <c r="S230" s="4"/>
      <c r="T230" s="5"/>
      <c r="U230" s="5"/>
      <c r="V230" s="5"/>
      <c r="W230" s="5"/>
      <c r="X230" s="5"/>
      <c r="Y230" s="5"/>
      <c r="Z230" s="5"/>
    </row>
    <row r="231" spans="1:26" ht="15.75" customHeight="1">
      <c r="A231" s="5"/>
      <c r="B231" s="5"/>
      <c r="C231" s="5"/>
      <c r="D231" s="5"/>
      <c r="E231" s="5"/>
      <c r="F231" s="5"/>
      <c r="G231" s="477"/>
      <c r="H231" s="5"/>
      <c r="I231" s="5"/>
      <c r="J231" s="5"/>
      <c r="K231" s="5"/>
      <c r="L231" s="5"/>
      <c r="M231" s="4"/>
      <c r="N231" s="4"/>
      <c r="O231" s="4"/>
      <c r="P231" s="4"/>
      <c r="Q231" s="4"/>
      <c r="R231" s="4"/>
      <c r="S231" s="4"/>
      <c r="T231" s="5"/>
      <c r="U231" s="5"/>
      <c r="V231" s="5"/>
      <c r="W231" s="5"/>
      <c r="X231" s="5"/>
      <c r="Y231" s="5"/>
      <c r="Z231" s="5"/>
    </row>
    <row r="232" spans="1:26" ht="15.75" customHeight="1">
      <c r="A232" s="5"/>
      <c r="B232" s="5"/>
      <c r="C232" s="5"/>
      <c r="D232" s="5"/>
      <c r="E232" s="5"/>
      <c r="F232" s="5"/>
      <c r="G232" s="477"/>
      <c r="H232" s="5"/>
      <c r="I232" s="5"/>
      <c r="J232" s="5"/>
      <c r="K232" s="5"/>
      <c r="L232" s="5"/>
      <c r="M232" s="4"/>
      <c r="N232" s="4"/>
      <c r="O232" s="4"/>
      <c r="P232" s="4"/>
      <c r="Q232" s="4"/>
      <c r="R232" s="4"/>
      <c r="S232" s="4"/>
      <c r="T232" s="5"/>
      <c r="U232" s="5"/>
      <c r="V232" s="5"/>
      <c r="W232" s="5"/>
      <c r="X232" s="5"/>
      <c r="Y232" s="5"/>
      <c r="Z232" s="5"/>
    </row>
    <row r="233" spans="1:26" ht="15.75" customHeight="1">
      <c r="A233" s="5"/>
      <c r="B233" s="5"/>
      <c r="C233" s="5"/>
      <c r="D233" s="5"/>
      <c r="E233" s="5"/>
      <c r="F233" s="5"/>
      <c r="G233" s="477"/>
      <c r="H233" s="5"/>
      <c r="I233" s="5"/>
      <c r="J233" s="5"/>
      <c r="K233" s="5"/>
      <c r="L233" s="5"/>
      <c r="M233" s="4"/>
      <c r="N233" s="4"/>
      <c r="O233" s="4"/>
      <c r="P233" s="4"/>
      <c r="Q233" s="4"/>
      <c r="R233" s="4"/>
      <c r="S233" s="4"/>
      <c r="T233" s="5"/>
      <c r="U233" s="5"/>
      <c r="V233" s="5"/>
      <c r="W233" s="5"/>
      <c r="X233" s="5"/>
      <c r="Y233" s="5"/>
      <c r="Z233" s="5"/>
    </row>
    <row r="234" spans="1:26" ht="15.75" customHeight="1">
      <c r="A234" s="5"/>
      <c r="B234" s="5"/>
      <c r="C234" s="5"/>
      <c r="D234" s="5"/>
      <c r="E234" s="5"/>
      <c r="F234" s="5"/>
      <c r="G234" s="477"/>
      <c r="H234" s="5"/>
      <c r="I234" s="5"/>
      <c r="J234" s="5"/>
      <c r="K234" s="5"/>
      <c r="L234" s="5"/>
      <c r="M234" s="4"/>
      <c r="N234" s="4"/>
      <c r="O234" s="4"/>
      <c r="P234" s="4"/>
      <c r="Q234" s="4"/>
      <c r="R234" s="4"/>
      <c r="S234" s="4"/>
      <c r="T234" s="5"/>
      <c r="U234" s="5"/>
      <c r="V234" s="5"/>
      <c r="W234" s="5"/>
      <c r="X234" s="5"/>
      <c r="Y234" s="5"/>
      <c r="Z234" s="5"/>
    </row>
    <row r="235" spans="1:26" ht="15.75" customHeight="1">
      <c r="A235" s="5"/>
      <c r="B235" s="5"/>
      <c r="C235" s="5"/>
      <c r="D235" s="5"/>
      <c r="E235" s="5"/>
      <c r="F235" s="5"/>
      <c r="G235" s="477"/>
      <c r="H235" s="5"/>
      <c r="I235" s="5"/>
      <c r="J235" s="5"/>
      <c r="K235" s="5"/>
      <c r="L235" s="5"/>
      <c r="M235" s="4"/>
      <c r="N235" s="4"/>
      <c r="O235" s="4"/>
      <c r="P235" s="4"/>
      <c r="Q235" s="4"/>
      <c r="R235" s="4"/>
      <c r="S235" s="4"/>
      <c r="T235" s="5"/>
      <c r="U235" s="5"/>
      <c r="V235" s="5"/>
      <c r="W235" s="5"/>
      <c r="X235" s="5"/>
      <c r="Y235" s="5"/>
      <c r="Z235" s="5"/>
    </row>
    <row r="236" spans="1:26" ht="15.75" customHeight="1">
      <c r="A236" s="5"/>
      <c r="B236" s="5"/>
      <c r="C236" s="5"/>
      <c r="D236" s="5"/>
      <c r="E236" s="5"/>
      <c r="F236" s="5"/>
      <c r="G236" s="477"/>
      <c r="H236" s="5"/>
      <c r="I236" s="5"/>
      <c r="J236" s="5"/>
      <c r="K236" s="5"/>
      <c r="L236" s="5"/>
      <c r="M236" s="4"/>
      <c r="N236" s="4"/>
      <c r="O236" s="4"/>
      <c r="P236" s="4"/>
      <c r="Q236" s="4"/>
      <c r="R236" s="4"/>
      <c r="S236" s="4"/>
      <c r="T236" s="5"/>
      <c r="U236" s="5"/>
      <c r="V236" s="5"/>
      <c r="W236" s="5"/>
      <c r="X236" s="5"/>
      <c r="Y236" s="5"/>
      <c r="Z236" s="5"/>
    </row>
    <row r="237" spans="1:26" ht="15.75" customHeight="1">
      <c r="A237" s="5"/>
      <c r="B237" s="5"/>
      <c r="C237" s="5"/>
      <c r="D237" s="5"/>
      <c r="E237" s="5"/>
      <c r="F237" s="5"/>
      <c r="G237" s="477"/>
      <c r="H237" s="5"/>
      <c r="I237" s="5"/>
      <c r="J237" s="5"/>
      <c r="K237" s="5"/>
      <c r="L237" s="5"/>
      <c r="M237" s="4"/>
      <c r="N237" s="4"/>
      <c r="O237" s="4"/>
      <c r="P237" s="4"/>
      <c r="Q237" s="4"/>
      <c r="R237" s="4"/>
      <c r="S237" s="4"/>
      <c r="T237" s="5"/>
      <c r="U237" s="5"/>
      <c r="V237" s="5"/>
      <c r="W237" s="5"/>
      <c r="X237" s="5"/>
      <c r="Y237" s="5"/>
      <c r="Z237" s="5"/>
    </row>
    <row r="238" spans="1:26" ht="15.75" customHeight="1">
      <c r="A238" s="5"/>
      <c r="B238" s="5"/>
      <c r="C238" s="5"/>
      <c r="D238" s="5"/>
      <c r="E238" s="5"/>
      <c r="F238" s="5"/>
      <c r="G238" s="477"/>
      <c r="H238" s="5"/>
      <c r="I238" s="5"/>
      <c r="J238" s="5"/>
      <c r="K238" s="5"/>
      <c r="L238" s="5"/>
      <c r="M238" s="4"/>
      <c r="N238" s="4"/>
      <c r="O238" s="4"/>
      <c r="P238" s="4"/>
      <c r="Q238" s="4"/>
      <c r="R238" s="4"/>
      <c r="S238" s="4"/>
      <c r="T238" s="5"/>
      <c r="U238" s="5"/>
      <c r="V238" s="5"/>
      <c r="W238" s="5"/>
      <c r="X238" s="5"/>
      <c r="Y238" s="5"/>
      <c r="Z238" s="5"/>
    </row>
    <row r="239" spans="1:26" ht="15.75" customHeight="1">
      <c r="A239" s="5"/>
      <c r="B239" s="5"/>
      <c r="C239" s="5"/>
      <c r="D239" s="5"/>
      <c r="E239" s="5"/>
      <c r="F239" s="5"/>
      <c r="G239" s="477"/>
      <c r="H239" s="5"/>
      <c r="I239" s="5"/>
      <c r="J239" s="5"/>
      <c r="K239" s="5"/>
      <c r="L239" s="5"/>
      <c r="M239" s="4"/>
      <c r="N239" s="4"/>
      <c r="O239" s="4"/>
      <c r="P239" s="4"/>
      <c r="Q239" s="4"/>
      <c r="R239" s="4"/>
      <c r="S239" s="4"/>
      <c r="T239" s="5"/>
      <c r="U239" s="5"/>
      <c r="V239" s="5"/>
      <c r="W239" s="5"/>
      <c r="X239" s="5"/>
      <c r="Y239" s="5"/>
      <c r="Z239" s="5"/>
    </row>
    <row r="240" spans="1:26" ht="15.75" customHeight="1">
      <c r="A240" s="5"/>
      <c r="B240" s="5"/>
      <c r="C240" s="5"/>
      <c r="D240" s="5"/>
      <c r="E240" s="5"/>
      <c r="F240" s="5"/>
      <c r="G240" s="477"/>
      <c r="H240" s="5"/>
      <c r="I240" s="5"/>
      <c r="J240" s="5"/>
      <c r="K240" s="5"/>
      <c r="L240" s="5"/>
      <c r="M240" s="4"/>
      <c r="N240" s="4"/>
      <c r="O240" s="4"/>
      <c r="P240" s="4"/>
      <c r="Q240" s="4"/>
      <c r="R240" s="4"/>
      <c r="S240" s="4"/>
      <c r="T240" s="5"/>
      <c r="U240" s="5"/>
      <c r="V240" s="5"/>
      <c r="W240" s="5"/>
      <c r="X240" s="5"/>
      <c r="Y240" s="5"/>
      <c r="Z240" s="5"/>
    </row>
    <row r="241" spans="1:26" ht="15.75" customHeight="1">
      <c r="A241" s="5"/>
      <c r="B241" s="5"/>
      <c r="C241" s="5"/>
      <c r="D241" s="5"/>
      <c r="E241" s="5"/>
      <c r="F241" s="5"/>
      <c r="G241" s="477"/>
      <c r="H241" s="5"/>
      <c r="I241" s="5"/>
      <c r="J241" s="5"/>
      <c r="K241" s="5"/>
      <c r="L241" s="5"/>
      <c r="M241" s="4"/>
      <c r="N241" s="4"/>
      <c r="O241" s="4"/>
      <c r="P241" s="4"/>
      <c r="Q241" s="4"/>
      <c r="R241" s="4"/>
      <c r="S241" s="4"/>
      <c r="T241" s="5"/>
      <c r="U241" s="5"/>
      <c r="V241" s="5"/>
      <c r="W241" s="5"/>
      <c r="X241" s="5"/>
      <c r="Y241" s="5"/>
      <c r="Z241" s="5"/>
    </row>
    <row r="242" spans="1:26" ht="15.75" customHeight="1">
      <c r="A242" s="5"/>
      <c r="B242" s="5"/>
      <c r="C242" s="5"/>
      <c r="D242" s="5"/>
      <c r="E242" s="5"/>
      <c r="F242" s="5"/>
      <c r="G242" s="477"/>
      <c r="H242" s="5"/>
      <c r="I242" s="5"/>
      <c r="J242" s="5"/>
      <c r="K242" s="5"/>
      <c r="L242" s="5"/>
      <c r="M242" s="4"/>
      <c r="N242" s="4"/>
      <c r="O242" s="4"/>
      <c r="P242" s="4"/>
      <c r="Q242" s="4"/>
      <c r="R242" s="4"/>
      <c r="S242" s="4"/>
      <c r="T242" s="5"/>
      <c r="U242" s="5"/>
      <c r="V242" s="5"/>
      <c r="W242" s="5"/>
      <c r="X242" s="5"/>
      <c r="Y242" s="5"/>
      <c r="Z242" s="5"/>
    </row>
    <row r="243" spans="1:26" ht="15.75" customHeight="1">
      <c r="A243" s="5"/>
      <c r="B243" s="5"/>
      <c r="C243" s="5"/>
      <c r="D243" s="5"/>
      <c r="E243" s="5"/>
      <c r="F243" s="5"/>
      <c r="G243" s="477"/>
      <c r="H243" s="5"/>
      <c r="I243" s="5"/>
      <c r="J243" s="5"/>
      <c r="K243" s="5"/>
      <c r="L243" s="5"/>
      <c r="M243" s="4"/>
      <c r="N243" s="4"/>
      <c r="O243" s="4"/>
      <c r="P243" s="4"/>
      <c r="Q243" s="4"/>
      <c r="R243" s="4"/>
      <c r="S243" s="4"/>
      <c r="T243" s="5"/>
      <c r="U243" s="5"/>
      <c r="V243" s="5"/>
      <c r="W243" s="5"/>
      <c r="X243" s="5"/>
      <c r="Y243" s="5"/>
      <c r="Z243" s="5"/>
    </row>
    <row r="244" spans="1:26" ht="15.75" customHeight="1">
      <c r="A244" s="5"/>
      <c r="B244" s="5"/>
      <c r="C244" s="5"/>
      <c r="D244" s="5"/>
      <c r="E244" s="5"/>
      <c r="F244" s="5"/>
      <c r="G244" s="477"/>
      <c r="H244" s="5"/>
      <c r="I244" s="5"/>
      <c r="J244" s="5"/>
      <c r="K244" s="5"/>
      <c r="L244" s="5"/>
      <c r="M244" s="4"/>
      <c r="N244" s="4"/>
      <c r="O244" s="4"/>
      <c r="P244" s="4"/>
      <c r="Q244" s="4"/>
      <c r="R244" s="4"/>
      <c r="S244" s="4"/>
      <c r="T244" s="5"/>
      <c r="U244" s="5"/>
      <c r="V244" s="5"/>
      <c r="W244" s="5"/>
      <c r="X244" s="5"/>
      <c r="Y244" s="5"/>
      <c r="Z244" s="5"/>
    </row>
    <row r="245" spans="1:26" ht="15.75" customHeight="1">
      <c r="A245" s="5"/>
      <c r="B245" s="5"/>
      <c r="C245" s="5"/>
      <c r="D245" s="5"/>
      <c r="E245" s="5"/>
      <c r="F245" s="5"/>
      <c r="G245" s="477"/>
      <c r="H245" s="5"/>
      <c r="I245" s="5"/>
      <c r="J245" s="5"/>
      <c r="K245" s="5"/>
      <c r="L245" s="5"/>
      <c r="M245" s="4"/>
      <c r="N245" s="4"/>
      <c r="O245" s="4"/>
      <c r="P245" s="4"/>
      <c r="Q245" s="4"/>
      <c r="R245" s="4"/>
      <c r="S245" s="4"/>
      <c r="T245" s="5"/>
      <c r="U245" s="5"/>
      <c r="V245" s="5"/>
      <c r="W245" s="5"/>
      <c r="X245" s="5"/>
      <c r="Y245" s="5"/>
      <c r="Z245" s="5"/>
    </row>
    <row r="246" spans="1:26" ht="15.75" customHeight="1">
      <c r="A246" s="5"/>
      <c r="B246" s="5"/>
      <c r="C246" s="5"/>
      <c r="D246" s="5"/>
      <c r="E246" s="5"/>
      <c r="F246" s="5"/>
      <c r="G246" s="477"/>
      <c r="H246" s="5"/>
      <c r="I246" s="5"/>
      <c r="J246" s="5"/>
      <c r="K246" s="5"/>
      <c r="L246" s="5"/>
      <c r="M246" s="4"/>
      <c r="N246" s="4"/>
      <c r="O246" s="4"/>
      <c r="P246" s="4"/>
      <c r="Q246" s="4"/>
      <c r="R246" s="4"/>
      <c r="S246" s="4"/>
      <c r="T246" s="5"/>
      <c r="U246" s="5"/>
      <c r="V246" s="5"/>
      <c r="W246" s="5"/>
      <c r="X246" s="5"/>
      <c r="Y246" s="5"/>
      <c r="Z246" s="5"/>
    </row>
    <row r="247" spans="1:26" ht="15.75" customHeight="1">
      <c r="A247" s="5"/>
      <c r="B247" s="5"/>
      <c r="C247" s="5"/>
      <c r="D247" s="5"/>
      <c r="E247" s="5"/>
      <c r="F247" s="5"/>
      <c r="G247" s="477"/>
      <c r="H247" s="5"/>
      <c r="I247" s="5"/>
      <c r="J247" s="5"/>
      <c r="K247" s="5"/>
      <c r="L247" s="5"/>
      <c r="M247" s="4"/>
      <c r="N247" s="4"/>
      <c r="O247" s="4"/>
      <c r="P247" s="4"/>
      <c r="Q247" s="4"/>
      <c r="R247" s="4"/>
      <c r="S247" s="4"/>
      <c r="T247" s="5"/>
      <c r="U247" s="5"/>
      <c r="V247" s="5"/>
      <c r="W247" s="5"/>
      <c r="X247" s="5"/>
      <c r="Y247" s="5"/>
      <c r="Z247" s="5"/>
    </row>
    <row r="248" spans="1:26" ht="15.75" customHeight="1">
      <c r="A248" s="5"/>
      <c r="B248" s="5"/>
      <c r="C248" s="5"/>
      <c r="D248" s="5"/>
      <c r="E248" s="5"/>
      <c r="F248" s="5"/>
      <c r="G248" s="477"/>
      <c r="H248" s="5"/>
      <c r="I248" s="5"/>
      <c r="J248" s="5"/>
      <c r="K248" s="5"/>
      <c r="L248" s="5"/>
      <c r="M248" s="4"/>
      <c r="N248" s="4"/>
      <c r="O248" s="4"/>
      <c r="P248" s="4"/>
      <c r="Q248" s="4"/>
      <c r="R248" s="4"/>
      <c r="S248" s="4"/>
      <c r="T248" s="5"/>
      <c r="U248" s="5"/>
      <c r="V248" s="5"/>
      <c r="W248" s="5"/>
      <c r="X248" s="5"/>
      <c r="Y248" s="5"/>
      <c r="Z248" s="5"/>
    </row>
    <row r="249" spans="1:26" ht="15.75" customHeight="1">
      <c r="A249" s="5"/>
      <c r="B249" s="5"/>
      <c r="C249" s="5"/>
      <c r="D249" s="5"/>
      <c r="E249" s="5"/>
      <c r="F249" s="5"/>
      <c r="G249" s="477"/>
      <c r="H249" s="5"/>
      <c r="I249" s="5"/>
      <c r="J249" s="5"/>
      <c r="K249" s="5"/>
      <c r="L249" s="5"/>
      <c r="M249" s="4"/>
      <c r="N249" s="4"/>
      <c r="O249" s="4"/>
      <c r="P249" s="4"/>
      <c r="Q249" s="4"/>
      <c r="R249" s="4"/>
      <c r="S249" s="4"/>
      <c r="T249" s="5"/>
      <c r="U249" s="5"/>
      <c r="V249" s="5"/>
      <c r="W249" s="5"/>
      <c r="X249" s="5"/>
      <c r="Y249" s="5"/>
      <c r="Z249" s="5"/>
    </row>
    <row r="250" spans="1:26" ht="15.75" customHeight="1">
      <c r="A250" s="5"/>
      <c r="B250" s="5"/>
      <c r="C250" s="5"/>
      <c r="D250" s="5"/>
      <c r="E250" s="5"/>
      <c r="F250" s="5"/>
      <c r="G250" s="477"/>
      <c r="H250" s="5"/>
      <c r="I250" s="5"/>
      <c r="J250" s="5"/>
      <c r="K250" s="5"/>
      <c r="L250" s="5"/>
      <c r="M250" s="4"/>
      <c r="N250" s="4"/>
      <c r="O250" s="4"/>
      <c r="P250" s="4"/>
      <c r="Q250" s="4"/>
      <c r="R250" s="4"/>
      <c r="S250" s="4"/>
      <c r="T250" s="5"/>
      <c r="U250" s="5"/>
      <c r="V250" s="5"/>
      <c r="W250" s="5"/>
      <c r="X250" s="5"/>
      <c r="Y250" s="5"/>
      <c r="Z250" s="5"/>
    </row>
    <row r="251" spans="1:26" ht="15.75" customHeight="1">
      <c r="A251" s="5"/>
      <c r="B251" s="5"/>
      <c r="C251" s="5"/>
      <c r="D251" s="5"/>
      <c r="E251" s="5"/>
      <c r="F251" s="5"/>
      <c r="G251" s="477"/>
      <c r="H251" s="5"/>
      <c r="I251" s="5"/>
      <c r="J251" s="5"/>
      <c r="K251" s="5"/>
      <c r="L251" s="5"/>
      <c r="M251" s="4"/>
      <c r="N251" s="4"/>
      <c r="O251" s="4"/>
      <c r="P251" s="4"/>
      <c r="Q251" s="4"/>
      <c r="R251" s="4"/>
      <c r="S251" s="4"/>
      <c r="T251" s="5"/>
      <c r="U251" s="5"/>
      <c r="V251" s="5"/>
      <c r="W251" s="5"/>
      <c r="X251" s="5"/>
      <c r="Y251" s="5"/>
      <c r="Z251" s="5"/>
    </row>
    <row r="252" spans="1:26" ht="15.75" customHeight="1">
      <c r="A252" s="5"/>
      <c r="B252" s="5"/>
      <c r="C252" s="5"/>
      <c r="D252" s="5"/>
      <c r="E252" s="5"/>
      <c r="F252" s="5"/>
      <c r="G252" s="477"/>
      <c r="H252" s="5"/>
      <c r="I252" s="5"/>
      <c r="J252" s="5"/>
      <c r="K252" s="5"/>
      <c r="L252" s="5"/>
      <c r="M252" s="4"/>
      <c r="N252" s="4"/>
      <c r="O252" s="4"/>
      <c r="P252" s="4"/>
      <c r="Q252" s="4"/>
      <c r="R252" s="4"/>
      <c r="S252" s="4"/>
      <c r="T252" s="5"/>
      <c r="U252" s="5"/>
      <c r="V252" s="5"/>
      <c r="W252" s="5"/>
      <c r="X252" s="5"/>
      <c r="Y252" s="5"/>
      <c r="Z252" s="5"/>
    </row>
    <row r="253" spans="1:26" ht="15.75" customHeight="1">
      <c r="A253" s="5"/>
      <c r="B253" s="5"/>
      <c r="C253" s="5"/>
      <c r="D253" s="5"/>
      <c r="E253" s="5"/>
      <c r="F253" s="5"/>
      <c r="G253" s="477"/>
      <c r="H253" s="5"/>
      <c r="I253" s="5"/>
      <c r="J253" s="5"/>
      <c r="K253" s="5"/>
      <c r="L253" s="5"/>
      <c r="M253" s="4"/>
      <c r="N253" s="4"/>
      <c r="O253" s="4"/>
      <c r="P253" s="4"/>
      <c r="Q253" s="4"/>
      <c r="R253" s="4"/>
      <c r="S253" s="4"/>
      <c r="T253" s="5"/>
      <c r="U253" s="5"/>
      <c r="V253" s="5"/>
      <c r="W253" s="5"/>
      <c r="X253" s="5"/>
      <c r="Y253" s="5"/>
      <c r="Z253" s="5"/>
    </row>
    <row r="254" spans="1:26" ht="15.75" customHeight="1">
      <c r="A254" s="5"/>
      <c r="B254" s="5"/>
      <c r="C254" s="5"/>
      <c r="D254" s="5"/>
      <c r="E254" s="5"/>
      <c r="F254" s="5"/>
      <c r="G254" s="477"/>
      <c r="H254" s="5"/>
      <c r="I254" s="5"/>
      <c r="J254" s="5"/>
      <c r="K254" s="5"/>
      <c r="L254" s="5"/>
      <c r="M254" s="4"/>
      <c r="N254" s="4"/>
      <c r="O254" s="4"/>
      <c r="P254" s="4"/>
      <c r="Q254" s="4"/>
      <c r="R254" s="4"/>
      <c r="S254" s="4"/>
      <c r="T254" s="5"/>
      <c r="U254" s="5"/>
      <c r="V254" s="5"/>
      <c r="W254" s="5"/>
      <c r="X254" s="5"/>
      <c r="Y254" s="5"/>
      <c r="Z254" s="5"/>
    </row>
    <row r="255" spans="1:26" ht="15.75" customHeight="1">
      <c r="A255" s="5"/>
      <c r="B255" s="5"/>
      <c r="C255" s="5"/>
      <c r="D255" s="5"/>
      <c r="E255" s="5"/>
      <c r="F255" s="5"/>
      <c r="G255" s="477"/>
      <c r="H255" s="5"/>
      <c r="I255" s="5"/>
      <c r="J255" s="5"/>
      <c r="K255" s="5"/>
      <c r="L255" s="5"/>
      <c r="M255" s="4"/>
      <c r="N255" s="4"/>
      <c r="O255" s="4"/>
      <c r="P255" s="4"/>
      <c r="Q255" s="4"/>
      <c r="R255" s="4"/>
      <c r="S255" s="4"/>
      <c r="T255" s="5"/>
      <c r="U255" s="5"/>
      <c r="V255" s="5"/>
      <c r="W255" s="5"/>
      <c r="X255" s="5"/>
      <c r="Y255" s="5"/>
      <c r="Z255" s="5"/>
    </row>
    <row r="256" spans="1:26" ht="15.75" customHeight="1">
      <c r="A256" s="5"/>
      <c r="B256" s="5"/>
      <c r="C256" s="5"/>
      <c r="D256" s="5"/>
      <c r="E256" s="5"/>
      <c r="F256" s="5"/>
      <c r="G256" s="477"/>
      <c r="H256" s="5"/>
      <c r="I256" s="5"/>
      <c r="J256" s="5"/>
      <c r="K256" s="5"/>
      <c r="L256" s="5"/>
      <c r="M256" s="4"/>
      <c r="N256" s="4"/>
      <c r="O256" s="4"/>
      <c r="P256" s="4"/>
      <c r="Q256" s="4"/>
      <c r="R256" s="4"/>
      <c r="S256" s="4"/>
      <c r="T256" s="5"/>
      <c r="U256" s="5"/>
      <c r="V256" s="5"/>
      <c r="W256" s="5"/>
      <c r="X256" s="5"/>
      <c r="Y256" s="5"/>
      <c r="Z256" s="5"/>
    </row>
    <row r="257" spans="1:26" ht="15.75" customHeight="1">
      <c r="A257" s="5"/>
      <c r="B257" s="5"/>
      <c r="C257" s="5"/>
      <c r="D257" s="5"/>
      <c r="E257" s="5"/>
      <c r="F257" s="5"/>
      <c r="G257" s="477"/>
      <c r="H257" s="5"/>
      <c r="I257" s="5"/>
      <c r="J257" s="5"/>
      <c r="K257" s="5"/>
      <c r="L257" s="5"/>
      <c r="M257" s="4"/>
      <c r="N257" s="4"/>
      <c r="O257" s="4"/>
      <c r="P257" s="4"/>
      <c r="Q257" s="4"/>
      <c r="R257" s="4"/>
      <c r="S257" s="4"/>
      <c r="T257" s="5"/>
      <c r="U257" s="5"/>
      <c r="V257" s="5"/>
      <c r="W257" s="5"/>
      <c r="X257" s="5"/>
      <c r="Y257" s="5"/>
      <c r="Z257" s="5"/>
    </row>
    <row r="258" spans="1:26" ht="15.75" customHeight="1">
      <c r="A258" s="5"/>
      <c r="B258" s="5"/>
      <c r="C258" s="5"/>
      <c r="D258" s="5"/>
      <c r="E258" s="5"/>
      <c r="F258" s="5"/>
      <c r="G258" s="477"/>
      <c r="H258" s="5"/>
      <c r="I258" s="5"/>
      <c r="J258" s="5"/>
      <c r="K258" s="5"/>
      <c r="L258" s="5"/>
      <c r="M258" s="4"/>
      <c r="N258" s="4"/>
      <c r="O258" s="4"/>
      <c r="P258" s="4"/>
      <c r="Q258" s="4"/>
      <c r="R258" s="4"/>
      <c r="S258" s="4"/>
      <c r="T258" s="5"/>
      <c r="U258" s="5"/>
      <c r="V258" s="5"/>
      <c r="W258" s="5"/>
      <c r="X258" s="5"/>
      <c r="Y258" s="5"/>
      <c r="Z258" s="5"/>
    </row>
    <row r="259" spans="1:26" ht="15.75" customHeight="1">
      <c r="A259" s="5"/>
      <c r="B259" s="5"/>
      <c r="C259" s="5"/>
      <c r="D259" s="5"/>
      <c r="E259" s="5"/>
      <c r="F259" s="5"/>
      <c r="G259" s="477"/>
      <c r="H259" s="5"/>
      <c r="I259" s="5"/>
      <c r="J259" s="5"/>
      <c r="K259" s="5"/>
      <c r="L259" s="5"/>
      <c r="M259" s="4"/>
      <c r="N259" s="4"/>
      <c r="O259" s="4"/>
      <c r="P259" s="4"/>
      <c r="Q259" s="4"/>
      <c r="R259" s="4"/>
      <c r="S259" s="4"/>
      <c r="T259" s="5"/>
      <c r="U259" s="5"/>
      <c r="V259" s="5"/>
      <c r="W259" s="5"/>
      <c r="X259" s="5"/>
      <c r="Y259" s="5"/>
      <c r="Z259" s="5"/>
    </row>
    <row r="260" spans="1:26" ht="15.75" customHeight="1">
      <c r="A260" s="5"/>
      <c r="B260" s="5"/>
      <c r="C260" s="5"/>
      <c r="D260" s="5"/>
      <c r="E260" s="5"/>
      <c r="F260" s="5"/>
      <c r="G260" s="477"/>
      <c r="H260" s="5"/>
      <c r="I260" s="5"/>
      <c r="J260" s="5"/>
      <c r="K260" s="5"/>
      <c r="L260" s="5"/>
      <c r="M260" s="4"/>
      <c r="N260" s="4"/>
      <c r="O260" s="4"/>
      <c r="P260" s="4"/>
      <c r="Q260" s="4"/>
      <c r="R260" s="4"/>
      <c r="S260" s="4"/>
      <c r="T260" s="5"/>
      <c r="U260" s="5"/>
      <c r="V260" s="5"/>
      <c r="W260" s="5"/>
      <c r="X260" s="5"/>
      <c r="Y260" s="5"/>
      <c r="Z260" s="5"/>
    </row>
    <row r="261" spans="1:26" ht="15.75" customHeight="1">
      <c r="A261" s="5"/>
      <c r="B261" s="5"/>
      <c r="C261" s="5"/>
      <c r="D261" s="5"/>
      <c r="E261" s="5"/>
      <c r="F261" s="5"/>
      <c r="G261" s="477"/>
      <c r="H261" s="5"/>
      <c r="I261" s="5"/>
      <c r="J261" s="5"/>
      <c r="K261" s="5"/>
      <c r="L261" s="5"/>
      <c r="M261" s="4"/>
      <c r="N261" s="4"/>
      <c r="O261" s="4"/>
      <c r="P261" s="4"/>
      <c r="Q261" s="4"/>
      <c r="R261" s="4"/>
      <c r="S261" s="4"/>
      <c r="T261" s="5"/>
      <c r="U261" s="5"/>
      <c r="V261" s="5"/>
      <c r="W261" s="5"/>
      <c r="X261" s="5"/>
      <c r="Y261" s="5"/>
      <c r="Z261" s="5"/>
    </row>
    <row r="262" spans="1:26" ht="15.75" customHeight="1">
      <c r="A262" s="5"/>
      <c r="B262" s="5"/>
      <c r="C262" s="5"/>
      <c r="D262" s="5"/>
      <c r="E262" s="5"/>
      <c r="F262" s="5"/>
      <c r="G262" s="477"/>
      <c r="H262" s="5"/>
      <c r="I262" s="5"/>
      <c r="J262" s="5"/>
      <c r="K262" s="5"/>
      <c r="L262" s="5"/>
      <c r="M262" s="4"/>
      <c r="N262" s="4"/>
      <c r="O262" s="4"/>
      <c r="P262" s="4"/>
      <c r="Q262" s="4"/>
      <c r="R262" s="4"/>
      <c r="S262" s="4"/>
      <c r="T262" s="5"/>
      <c r="U262" s="5"/>
      <c r="V262" s="5"/>
      <c r="W262" s="5"/>
      <c r="X262" s="5"/>
      <c r="Y262" s="5"/>
      <c r="Z262" s="5"/>
    </row>
    <row r="263" spans="1:26" ht="15.75" customHeight="1">
      <c r="A263" s="5"/>
      <c r="B263" s="5"/>
      <c r="C263" s="5"/>
      <c r="D263" s="5"/>
      <c r="E263" s="5"/>
      <c r="F263" s="5"/>
      <c r="G263" s="477"/>
      <c r="H263" s="5"/>
      <c r="I263" s="5"/>
      <c r="J263" s="5"/>
      <c r="K263" s="5"/>
      <c r="L263" s="5"/>
      <c r="M263" s="4"/>
      <c r="N263" s="4"/>
      <c r="O263" s="4"/>
      <c r="P263" s="4"/>
      <c r="Q263" s="4"/>
      <c r="R263" s="4"/>
      <c r="S263" s="4"/>
      <c r="T263" s="5"/>
      <c r="U263" s="5"/>
      <c r="V263" s="5"/>
      <c r="W263" s="5"/>
      <c r="X263" s="5"/>
      <c r="Y263" s="5"/>
      <c r="Z263" s="5"/>
    </row>
    <row r="264" spans="1:26" ht="15.75" customHeight="1">
      <c r="A264" s="5"/>
      <c r="B264" s="5"/>
      <c r="C264" s="5"/>
      <c r="D264" s="5"/>
      <c r="E264" s="5"/>
      <c r="F264" s="5"/>
      <c r="G264" s="477"/>
      <c r="H264" s="5"/>
      <c r="I264" s="5"/>
      <c r="J264" s="5"/>
      <c r="K264" s="5"/>
      <c r="L264" s="5"/>
      <c r="M264" s="4"/>
      <c r="N264" s="4"/>
      <c r="O264" s="4"/>
      <c r="P264" s="4"/>
      <c r="Q264" s="4"/>
      <c r="R264" s="4"/>
      <c r="S264" s="4"/>
      <c r="T264" s="5"/>
      <c r="U264" s="5"/>
      <c r="V264" s="5"/>
      <c r="W264" s="5"/>
      <c r="X264" s="5"/>
      <c r="Y264" s="5"/>
      <c r="Z264" s="5"/>
    </row>
    <row r="265" spans="1:26" ht="15.75" customHeight="1">
      <c r="A265" s="5"/>
      <c r="B265" s="5"/>
      <c r="C265" s="5"/>
      <c r="D265" s="5"/>
      <c r="E265" s="5"/>
      <c r="F265" s="5"/>
      <c r="G265" s="477"/>
      <c r="H265" s="5"/>
      <c r="I265" s="5"/>
      <c r="J265" s="5"/>
      <c r="K265" s="5"/>
      <c r="L265" s="5"/>
      <c r="M265" s="4"/>
      <c r="N265" s="4"/>
      <c r="O265" s="4"/>
      <c r="P265" s="4"/>
      <c r="Q265" s="4"/>
      <c r="R265" s="4"/>
      <c r="S265" s="4"/>
      <c r="T265" s="5"/>
      <c r="U265" s="5"/>
      <c r="V265" s="5"/>
      <c r="W265" s="5"/>
      <c r="X265" s="5"/>
      <c r="Y265" s="5"/>
      <c r="Z265" s="5"/>
    </row>
    <row r="266" spans="1:26" ht="15.75" customHeight="1">
      <c r="A266" s="5"/>
      <c r="B266" s="5"/>
      <c r="C266" s="5"/>
      <c r="D266" s="5"/>
      <c r="E266" s="5"/>
      <c r="F266" s="5"/>
      <c r="G266" s="477"/>
      <c r="H266" s="5"/>
      <c r="I266" s="5"/>
      <c r="J266" s="5"/>
      <c r="K266" s="5"/>
      <c r="L266" s="5"/>
      <c r="M266" s="4"/>
      <c r="N266" s="4"/>
      <c r="O266" s="4"/>
      <c r="P266" s="4"/>
      <c r="Q266" s="4"/>
      <c r="R266" s="4"/>
      <c r="S266" s="4"/>
      <c r="T266" s="5"/>
      <c r="U266" s="5"/>
      <c r="V266" s="5"/>
      <c r="W266" s="5"/>
      <c r="X266" s="5"/>
      <c r="Y266" s="5"/>
      <c r="Z266" s="5"/>
    </row>
    <row r="267" spans="1:26" ht="15.75" customHeight="1">
      <c r="A267" s="5"/>
      <c r="B267" s="5"/>
      <c r="C267" s="5"/>
      <c r="D267" s="5"/>
      <c r="E267" s="5"/>
      <c r="F267" s="5"/>
      <c r="G267" s="477"/>
      <c r="H267" s="5"/>
      <c r="I267" s="5"/>
      <c r="J267" s="5"/>
      <c r="K267" s="5"/>
      <c r="L267" s="5"/>
      <c r="M267" s="4"/>
      <c r="N267" s="4"/>
      <c r="O267" s="4"/>
      <c r="P267" s="4"/>
      <c r="Q267" s="4"/>
      <c r="R267" s="4"/>
      <c r="S267" s="4"/>
      <c r="T267" s="5"/>
      <c r="U267" s="5"/>
      <c r="V267" s="5"/>
      <c r="W267" s="5"/>
      <c r="X267" s="5"/>
      <c r="Y267" s="5"/>
      <c r="Z267" s="5"/>
    </row>
    <row r="268" spans="1:26" ht="15.75" customHeight="1">
      <c r="A268" s="5"/>
      <c r="B268" s="5"/>
      <c r="C268" s="5"/>
      <c r="D268" s="5"/>
      <c r="E268" s="5"/>
      <c r="F268" s="5"/>
      <c r="G268" s="477"/>
      <c r="H268" s="5"/>
      <c r="I268" s="5"/>
      <c r="J268" s="5"/>
      <c r="K268" s="5"/>
      <c r="L268" s="5"/>
      <c r="M268" s="4"/>
      <c r="N268" s="4"/>
      <c r="O268" s="4"/>
      <c r="P268" s="4"/>
      <c r="Q268" s="4"/>
      <c r="R268" s="4"/>
      <c r="S268" s="4"/>
      <c r="T268" s="5"/>
      <c r="U268" s="5"/>
      <c r="V268" s="5"/>
      <c r="W268" s="5"/>
      <c r="X268" s="5"/>
      <c r="Y268" s="5"/>
      <c r="Z268" s="5"/>
    </row>
    <row r="269" spans="1:26" ht="15.75" customHeight="1">
      <c r="A269" s="5"/>
      <c r="B269" s="5"/>
      <c r="C269" s="5"/>
      <c r="D269" s="5"/>
      <c r="E269" s="5"/>
      <c r="F269" s="5"/>
      <c r="G269" s="477"/>
      <c r="H269" s="5"/>
      <c r="I269" s="5"/>
      <c r="J269" s="5"/>
      <c r="K269" s="5"/>
      <c r="L269" s="5"/>
      <c r="M269" s="4"/>
      <c r="N269" s="4"/>
      <c r="O269" s="4"/>
      <c r="P269" s="4"/>
      <c r="Q269" s="4"/>
      <c r="R269" s="4"/>
      <c r="S269" s="4"/>
      <c r="T269" s="5"/>
      <c r="U269" s="5"/>
      <c r="V269" s="5"/>
      <c r="W269" s="5"/>
      <c r="X269" s="5"/>
      <c r="Y269" s="5"/>
      <c r="Z269" s="5"/>
    </row>
    <row r="270" spans="1:26" ht="15.75" customHeight="1">
      <c r="A270" s="5"/>
      <c r="B270" s="5"/>
      <c r="C270" s="5"/>
      <c r="D270" s="5"/>
      <c r="E270" s="5"/>
      <c r="F270" s="5"/>
      <c r="G270" s="477"/>
      <c r="H270" s="5"/>
      <c r="I270" s="5"/>
      <c r="J270" s="5"/>
      <c r="K270" s="5"/>
      <c r="L270" s="5"/>
      <c r="M270" s="4"/>
      <c r="N270" s="4"/>
      <c r="O270" s="4"/>
      <c r="P270" s="4"/>
      <c r="Q270" s="4"/>
      <c r="R270" s="4"/>
      <c r="S270" s="4"/>
      <c r="T270" s="5"/>
      <c r="U270" s="5"/>
      <c r="V270" s="5"/>
      <c r="W270" s="5"/>
      <c r="X270" s="5"/>
      <c r="Y270" s="5"/>
      <c r="Z270" s="5"/>
    </row>
    <row r="271" spans="1:26" ht="15.75" customHeight="1">
      <c r="A271" s="5"/>
      <c r="B271" s="5"/>
      <c r="C271" s="5"/>
      <c r="D271" s="5"/>
      <c r="E271" s="5"/>
      <c r="F271" s="5"/>
      <c r="G271" s="477"/>
      <c r="H271" s="5"/>
      <c r="I271" s="5"/>
      <c r="J271" s="5"/>
      <c r="K271" s="5"/>
      <c r="L271" s="5"/>
      <c r="M271" s="4"/>
      <c r="N271" s="4"/>
      <c r="O271" s="4"/>
      <c r="P271" s="4"/>
      <c r="Q271" s="4"/>
      <c r="R271" s="4"/>
      <c r="S271" s="4"/>
      <c r="T271" s="5"/>
      <c r="U271" s="5"/>
      <c r="V271" s="5"/>
      <c r="W271" s="5"/>
      <c r="X271" s="5"/>
      <c r="Y271" s="5"/>
      <c r="Z271" s="5"/>
    </row>
    <row r="272" spans="1:26" ht="15.75" customHeight="1">
      <c r="A272" s="5"/>
      <c r="B272" s="5"/>
      <c r="C272" s="5"/>
      <c r="D272" s="5"/>
      <c r="E272" s="5"/>
      <c r="F272" s="5"/>
      <c r="G272" s="477"/>
      <c r="H272" s="5"/>
      <c r="I272" s="5"/>
      <c r="J272" s="5"/>
      <c r="K272" s="5"/>
      <c r="L272" s="5"/>
      <c r="M272" s="4"/>
      <c r="N272" s="4"/>
      <c r="O272" s="4"/>
      <c r="P272" s="4"/>
      <c r="Q272" s="4"/>
      <c r="R272" s="4"/>
      <c r="S272" s="4"/>
      <c r="T272" s="5"/>
      <c r="U272" s="5"/>
      <c r="V272" s="5"/>
      <c r="W272" s="5"/>
      <c r="X272" s="5"/>
      <c r="Y272" s="5"/>
      <c r="Z272" s="5"/>
    </row>
    <row r="273" spans="1:26" ht="15.75" customHeight="1">
      <c r="A273" s="5"/>
      <c r="B273" s="5"/>
      <c r="C273" s="5"/>
      <c r="D273" s="5"/>
      <c r="E273" s="5"/>
      <c r="F273" s="5"/>
      <c r="G273" s="477"/>
      <c r="H273" s="5"/>
      <c r="I273" s="5"/>
      <c r="J273" s="5"/>
      <c r="K273" s="5"/>
      <c r="L273" s="5"/>
      <c r="M273" s="4"/>
      <c r="N273" s="4"/>
      <c r="O273" s="4"/>
      <c r="P273" s="4"/>
      <c r="Q273" s="4"/>
      <c r="R273" s="4"/>
      <c r="S273" s="4"/>
      <c r="T273" s="5"/>
      <c r="U273" s="5"/>
      <c r="V273" s="5"/>
      <c r="W273" s="5"/>
      <c r="X273" s="5"/>
      <c r="Y273" s="5"/>
      <c r="Z273" s="5"/>
    </row>
    <row r="274" spans="1:26" ht="15.75" customHeight="1">
      <c r="A274" s="5"/>
      <c r="B274" s="5"/>
      <c r="C274" s="5"/>
      <c r="D274" s="5"/>
      <c r="E274" s="5"/>
      <c r="F274" s="5"/>
      <c r="G274" s="477"/>
      <c r="H274" s="5"/>
      <c r="I274" s="5"/>
      <c r="J274" s="5"/>
      <c r="K274" s="5"/>
      <c r="L274" s="5"/>
      <c r="M274" s="4"/>
      <c r="N274" s="4"/>
      <c r="O274" s="4"/>
      <c r="P274" s="4"/>
      <c r="Q274" s="4"/>
      <c r="R274" s="4"/>
      <c r="S274" s="4"/>
      <c r="T274" s="5"/>
      <c r="U274" s="5"/>
      <c r="V274" s="5"/>
      <c r="W274" s="5"/>
      <c r="X274" s="5"/>
      <c r="Y274" s="5"/>
      <c r="Z274" s="5"/>
    </row>
    <row r="275" spans="1:26" ht="15.75" customHeight="1">
      <c r="A275" s="5"/>
      <c r="B275" s="5"/>
      <c r="C275" s="5"/>
      <c r="D275" s="5"/>
      <c r="E275" s="5"/>
      <c r="F275" s="5"/>
      <c r="G275" s="477"/>
      <c r="H275" s="5"/>
      <c r="I275" s="5"/>
      <c r="J275" s="5"/>
      <c r="K275" s="5"/>
      <c r="L275" s="5"/>
      <c r="M275" s="4"/>
      <c r="N275" s="4"/>
      <c r="O275" s="4"/>
      <c r="P275" s="4"/>
      <c r="Q275" s="4"/>
      <c r="R275" s="4"/>
      <c r="S275" s="4"/>
      <c r="T275" s="5"/>
      <c r="U275" s="5"/>
      <c r="V275" s="5"/>
      <c r="W275" s="5"/>
      <c r="X275" s="5"/>
      <c r="Y275" s="5"/>
      <c r="Z275" s="5"/>
    </row>
    <row r="276" spans="1:26" ht="15.75" customHeight="1">
      <c r="A276" s="5"/>
      <c r="B276" s="5"/>
      <c r="C276" s="5"/>
      <c r="D276" s="5"/>
      <c r="E276" s="5"/>
      <c r="F276" s="5"/>
      <c r="G276" s="477"/>
      <c r="H276" s="5"/>
      <c r="I276" s="5"/>
      <c r="J276" s="5"/>
      <c r="K276" s="5"/>
      <c r="L276" s="5"/>
      <c r="M276" s="4"/>
      <c r="N276" s="4"/>
      <c r="O276" s="4"/>
      <c r="P276" s="4"/>
      <c r="Q276" s="4"/>
      <c r="R276" s="4"/>
      <c r="S276" s="4"/>
      <c r="T276" s="5"/>
      <c r="U276" s="5"/>
      <c r="V276" s="5"/>
      <c r="W276" s="5"/>
      <c r="X276" s="5"/>
      <c r="Y276" s="5"/>
      <c r="Z276" s="5"/>
    </row>
    <row r="277" spans="1:26" ht="15.75" customHeight="1">
      <c r="A277" s="5"/>
      <c r="B277" s="5"/>
      <c r="C277" s="5"/>
      <c r="D277" s="5"/>
      <c r="E277" s="5"/>
      <c r="F277" s="5"/>
      <c r="G277" s="477"/>
      <c r="H277" s="5"/>
      <c r="I277" s="5"/>
      <c r="J277" s="5"/>
      <c r="K277" s="5"/>
      <c r="L277" s="5"/>
      <c r="M277" s="4"/>
      <c r="N277" s="4"/>
      <c r="O277" s="4"/>
      <c r="P277" s="4"/>
      <c r="Q277" s="4"/>
      <c r="R277" s="4"/>
      <c r="S277" s="4"/>
      <c r="T277" s="5"/>
      <c r="U277" s="5"/>
      <c r="V277" s="5"/>
      <c r="W277" s="5"/>
      <c r="X277" s="5"/>
      <c r="Y277" s="5"/>
      <c r="Z277" s="5"/>
    </row>
    <row r="278" spans="1:26" ht="15.75" customHeight="1">
      <c r="A278" s="5"/>
      <c r="B278" s="5"/>
      <c r="C278" s="5"/>
      <c r="D278" s="5"/>
      <c r="E278" s="5"/>
      <c r="F278" s="5"/>
      <c r="G278" s="477"/>
      <c r="H278" s="5"/>
      <c r="I278" s="5"/>
      <c r="J278" s="5"/>
      <c r="K278" s="5"/>
      <c r="L278" s="5"/>
      <c r="M278" s="4"/>
      <c r="N278" s="4"/>
      <c r="O278" s="4"/>
      <c r="P278" s="4"/>
      <c r="Q278" s="4"/>
      <c r="R278" s="4"/>
      <c r="S278" s="4"/>
      <c r="T278" s="5"/>
      <c r="U278" s="5"/>
      <c r="V278" s="5"/>
      <c r="W278" s="5"/>
      <c r="X278" s="5"/>
      <c r="Y278" s="5"/>
      <c r="Z278" s="5"/>
    </row>
    <row r="279" spans="1:26" ht="15.75" customHeight="1">
      <c r="A279" s="5"/>
      <c r="B279" s="5"/>
      <c r="C279" s="5"/>
      <c r="D279" s="5"/>
      <c r="E279" s="5"/>
      <c r="F279" s="5"/>
      <c r="G279" s="477"/>
      <c r="H279" s="5"/>
      <c r="I279" s="5"/>
      <c r="J279" s="5"/>
      <c r="K279" s="5"/>
      <c r="L279" s="5"/>
      <c r="M279" s="4"/>
      <c r="N279" s="4"/>
      <c r="O279" s="4"/>
      <c r="P279" s="4"/>
      <c r="Q279" s="4"/>
      <c r="R279" s="4"/>
      <c r="S279" s="4"/>
      <c r="T279" s="5"/>
      <c r="U279" s="5"/>
      <c r="V279" s="5"/>
      <c r="W279" s="5"/>
      <c r="X279" s="5"/>
      <c r="Y279" s="5"/>
      <c r="Z279" s="5"/>
    </row>
    <row r="280" spans="1:26" ht="15.75" customHeight="1">
      <c r="A280" s="5"/>
      <c r="B280" s="5"/>
      <c r="C280" s="5"/>
      <c r="D280" s="5"/>
      <c r="E280" s="5"/>
      <c r="F280" s="5"/>
      <c r="G280" s="477"/>
      <c r="H280" s="5"/>
      <c r="I280" s="5"/>
      <c r="J280" s="5"/>
      <c r="K280" s="5"/>
      <c r="L280" s="5"/>
      <c r="M280" s="4"/>
      <c r="N280" s="4"/>
      <c r="O280" s="4"/>
      <c r="P280" s="4"/>
      <c r="Q280" s="4"/>
      <c r="R280" s="4"/>
      <c r="S280" s="4"/>
      <c r="T280" s="5"/>
      <c r="U280" s="5"/>
      <c r="V280" s="5"/>
      <c r="W280" s="5"/>
      <c r="X280" s="5"/>
      <c r="Y280" s="5"/>
      <c r="Z280" s="5"/>
    </row>
    <row r="281" spans="1:26" ht="15.75" customHeight="1">
      <c r="A281" s="107"/>
      <c r="B281" s="107"/>
      <c r="C281" s="107"/>
      <c r="D281" s="107"/>
      <c r="E281" s="107"/>
      <c r="F281" s="107"/>
      <c r="G281" s="479"/>
      <c r="H281" s="107"/>
      <c r="I281" s="107"/>
      <c r="J281" s="107"/>
      <c r="K281" s="107"/>
      <c r="L281" s="107"/>
      <c r="M281" s="109"/>
      <c r="N281" s="109"/>
      <c r="O281" s="107"/>
      <c r="P281" s="107"/>
      <c r="Q281" s="107"/>
      <c r="R281" s="107"/>
      <c r="S281" s="107"/>
      <c r="T281" s="107"/>
      <c r="U281" s="107"/>
      <c r="V281" s="107"/>
      <c r="W281" s="107"/>
      <c r="X281" s="107"/>
      <c r="Y281" s="107"/>
      <c r="Z281" s="107"/>
    </row>
    <row r="282" spans="1:26" ht="15.75" customHeight="1">
      <c r="A282" s="107"/>
      <c r="B282" s="107"/>
      <c r="C282" s="107"/>
      <c r="D282" s="107"/>
      <c r="E282" s="107"/>
      <c r="F282" s="107"/>
      <c r="G282" s="479"/>
      <c r="H282" s="107"/>
      <c r="I282" s="107"/>
      <c r="J282" s="107"/>
      <c r="K282" s="107"/>
      <c r="L282" s="107"/>
      <c r="M282" s="109"/>
      <c r="N282" s="109"/>
      <c r="O282" s="107"/>
      <c r="P282" s="107"/>
      <c r="Q282" s="107"/>
      <c r="R282" s="107"/>
      <c r="S282" s="107"/>
      <c r="T282" s="107"/>
      <c r="U282" s="107"/>
      <c r="V282" s="107"/>
      <c r="W282" s="107"/>
      <c r="X282" s="107"/>
      <c r="Y282" s="107"/>
      <c r="Z282" s="107"/>
    </row>
    <row r="283" spans="1:26" ht="15.75" customHeight="1">
      <c r="A283" s="107"/>
      <c r="B283" s="107"/>
      <c r="C283" s="107"/>
      <c r="D283" s="107"/>
      <c r="E283" s="107"/>
      <c r="F283" s="107"/>
      <c r="G283" s="479"/>
      <c r="H283" s="107"/>
      <c r="I283" s="107"/>
      <c r="J283" s="107"/>
      <c r="K283" s="107"/>
      <c r="L283" s="107"/>
      <c r="M283" s="109"/>
      <c r="N283" s="109"/>
      <c r="O283" s="107"/>
      <c r="P283" s="107"/>
      <c r="Q283" s="107"/>
      <c r="R283" s="107"/>
      <c r="S283" s="107"/>
      <c r="T283" s="107"/>
      <c r="U283" s="107"/>
      <c r="V283" s="107"/>
      <c r="W283" s="107"/>
      <c r="X283" s="107"/>
      <c r="Y283" s="107"/>
      <c r="Z283" s="107"/>
    </row>
    <row r="284" spans="1:26" ht="15.75" customHeight="1">
      <c r="A284" s="107"/>
      <c r="B284" s="107"/>
      <c r="C284" s="107"/>
      <c r="D284" s="107"/>
      <c r="E284" s="107"/>
      <c r="F284" s="107"/>
      <c r="G284" s="479"/>
      <c r="H284" s="107"/>
      <c r="I284" s="107"/>
      <c r="J284" s="107"/>
      <c r="K284" s="107"/>
      <c r="L284" s="107"/>
      <c r="M284" s="109"/>
      <c r="N284" s="109"/>
      <c r="O284" s="107"/>
      <c r="P284" s="107"/>
      <c r="Q284" s="107"/>
      <c r="R284" s="107"/>
      <c r="S284" s="107"/>
      <c r="T284" s="107"/>
      <c r="U284" s="107"/>
      <c r="V284" s="107"/>
      <c r="W284" s="107"/>
      <c r="X284" s="107"/>
      <c r="Y284" s="107"/>
      <c r="Z284" s="107"/>
    </row>
    <row r="285" spans="1:26" ht="15.75" customHeight="1">
      <c r="A285" s="107"/>
      <c r="B285" s="107"/>
      <c r="C285" s="107"/>
      <c r="D285" s="107"/>
      <c r="E285" s="107"/>
      <c r="F285" s="107"/>
      <c r="G285" s="479"/>
      <c r="H285" s="107"/>
      <c r="I285" s="107"/>
      <c r="J285" s="107"/>
      <c r="K285" s="107"/>
      <c r="L285" s="107"/>
      <c r="M285" s="109"/>
      <c r="N285" s="109"/>
      <c r="O285" s="107"/>
      <c r="P285" s="107"/>
      <c r="Q285" s="107"/>
      <c r="R285" s="107"/>
      <c r="S285" s="107"/>
      <c r="T285" s="107"/>
      <c r="U285" s="107"/>
      <c r="V285" s="107"/>
      <c r="W285" s="107"/>
      <c r="X285" s="107"/>
      <c r="Y285" s="107"/>
      <c r="Z285" s="107"/>
    </row>
    <row r="286" spans="1:26" ht="15.75" customHeight="1">
      <c r="A286" s="107"/>
      <c r="B286" s="107"/>
      <c r="C286" s="107"/>
      <c r="D286" s="107"/>
      <c r="E286" s="107"/>
      <c r="F286" s="107"/>
      <c r="G286" s="479"/>
      <c r="H286" s="107"/>
      <c r="I286" s="107"/>
      <c r="J286" s="107"/>
      <c r="K286" s="107"/>
      <c r="L286" s="107"/>
      <c r="M286" s="109"/>
      <c r="N286" s="109"/>
      <c r="O286" s="107"/>
      <c r="P286" s="107"/>
      <c r="Q286" s="107"/>
      <c r="R286" s="107"/>
      <c r="S286" s="107"/>
      <c r="T286" s="107"/>
      <c r="U286" s="107"/>
      <c r="V286" s="107"/>
      <c r="W286" s="107"/>
      <c r="X286" s="107"/>
      <c r="Y286" s="107"/>
      <c r="Z286" s="107"/>
    </row>
    <row r="287" spans="1:26" ht="15.75" customHeight="1">
      <c r="A287" s="107"/>
      <c r="B287" s="107"/>
      <c r="C287" s="107"/>
      <c r="D287" s="107"/>
      <c r="E287" s="107"/>
      <c r="F287" s="107"/>
      <c r="G287" s="479"/>
      <c r="H287" s="107"/>
      <c r="I287" s="107"/>
      <c r="J287" s="107"/>
      <c r="K287" s="107"/>
      <c r="L287" s="107"/>
      <c r="M287" s="109"/>
      <c r="N287" s="109"/>
      <c r="O287" s="107"/>
      <c r="P287" s="107"/>
      <c r="Q287" s="107"/>
      <c r="R287" s="107"/>
      <c r="S287" s="107"/>
      <c r="T287" s="107"/>
      <c r="U287" s="107"/>
      <c r="V287" s="107"/>
      <c r="W287" s="107"/>
      <c r="X287" s="107"/>
      <c r="Y287" s="107"/>
      <c r="Z287" s="107"/>
    </row>
    <row r="288" spans="1:26" ht="15.75" customHeight="1">
      <c r="A288" s="107"/>
      <c r="B288" s="107"/>
      <c r="C288" s="107"/>
      <c r="D288" s="107"/>
      <c r="E288" s="107"/>
      <c r="F288" s="107"/>
      <c r="G288" s="479"/>
      <c r="H288" s="107"/>
      <c r="I288" s="107"/>
      <c r="J288" s="107"/>
      <c r="K288" s="107"/>
      <c r="L288" s="107"/>
      <c r="M288" s="109"/>
      <c r="N288" s="109"/>
      <c r="O288" s="107"/>
      <c r="P288" s="107"/>
      <c r="Q288" s="107"/>
      <c r="R288" s="107"/>
      <c r="S288" s="107"/>
      <c r="T288" s="107"/>
      <c r="U288" s="107"/>
      <c r="V288" s="107"/>
      <c r="W288" s="107"/>
      <c r="X288" s="107"/>
      <c r="Y288" s="107"/>
      <c r="Z288" s="107"/>
    </row>
    <row r="289" spans="1:26" ht="15.75" customHeight="1">
      <c r="A289" s="107"/>
      <c r="B289" s="107"/>
      <c r="C289" s="107"/>
      <c r="D289" s="107"/>
      <c r="E289" s="107"/>
      <c r="F289" s="107"/>
      <c r="G289" s="479"/>
      <c r="H289" s="107"/>
      <c r="I289" s="107"/>
      <c r="J289" s="107"/>
      <c r="K289" s="107"/>
      <c r="L289" s="107"/>
      <c r="M289" s="109"/>
      <c r="N289" s="109"/>
      <c r="O289" s="107"/>
      <c r="P289" s="107"/>
      <c r="Q289" s="107"/>
      <c r="R289" s="107"/>
      <c r="S289" s="107"/>
      <c r="T289" s="107"/>
      <c r="U289" s="107"/>
      <c r="V289" s="107"/>
      <c r="W289" s="107"/>
      <c r="X289" s="107"/>
      <c r="Y289" s="107"/>
      <c r="Z289" s="107"/>
    </row>
    <row r="290" spans="1:26" ht="15.75" customHeight="1">
      <c r="A290" s="107"/>
      <c r="B290" s="107"/>
      <c r="C290" s="107"/>
      <c r="D290" s="107"/>
      <c r="E290" s="107"/>
      <c r="F290" s="107"/>
      <c r="G290" s="479"/>
      <c r="H290" s="107"/>
      <c r="I290" s="107"/>
      <c r="J290" s="107"/>
      <c r="K290" s="107"/>
      <c r="L290" s="107"/>
      <c r="M290" s="109"/>
      <c r="N290" s="109"/>
      <c r="O290" s="107"/>
      <c r="P290" s="107"/>
      <c r="Q290" s="107"/>
      <c r="R290" s="107"/>
      <c r="S290" s="107"/>
      <c r="T290" s="107"/>
      <c r="U290" s="107"/>
      <c r="V290" s="107"/>
      <c r="W290" s="107"/>
      <c r="X290" s="107"/>
      <c r="Y290" s="107"/>
      <c r="Z290" s="107"/>
    </row>
    <row r="291" spans="1:26" ht="15.75" customHeight="1">
      <c r="A291" s="107"/>
      <c r="B291" s="107"/>
      <c r="C291" s="107"/>
      <c r="D291" s="107"/>
      <c r="E291" s="107"/>
      <c r="F291" s="107"/>
      <c r="G291" s="479"/>
      <c r="H291" s="107"/>
      <c r="I291" s="107"/>
      <c r="J291" s="107"/>
      <c r="K291" s="107"/>
      <c r="L291" s="107"/>
      <c r="M291" s="109"/>
      <c r="N291" s="109"/>
      <c r="O291" s="107"/>
      <c r="P291" s="107"/>
      <c r="Q291" s="107"/>
      <c r="R291" s="107"/>
      <c r="S291" s="107"/>
      <c r="T291" s="107"/>
      <c r="U291" s="107"/>
      <c r="V291" s="107"/>
      <c r="W291" s="107"/>
      <c r="X291" s="107"/>
      <c r="Y291" s="107"/>
      <c r="Z291" s="107"/>
    </row>
    <row r="292" spans="1:26" ht="15.75" customHeight="1">
      <c r="A292" s="107"/>
      <c r="B292" s="107"/>
      <c r="C292" s="107"/>
      <c r="D292" s="107"/>
      <c r="E292" s="107"/>
      <c r="F292" s="107"/>
      <c r="G292" s="479"/>
      <c r="H292" s="107"/>
      <c r="I292" s="107"/>
      <c r="J292" s="107"/>
      <c r="K292" s="107"/>
      <c r="L292" s="107"/>
      <c r="M292" s="109"/>
      <c r="N292" s="109"/>
      <c r="O292" s="107"/>
      <c r="P292" s="107"/>
      <c r="Q292" s="107"/>
      <c r="R292" s="107"/>
      <c r="S292" s="107"/>
      <c r="T292" s="107"/>
      <c r="U292" s="107"/>
      <c r="V292" s="107"/>
      <c r="W292" s="107"/>
      <c r="X292" s="107"/>
      <c r="Y292" s="107"/>
      <c r="Z292" s="107"/>
    </row>
    <row r="293" spans="1:26" ht="15.75" customHeight="1">
      <c r="A293" s="107"/>
      <c r="B293" s="107"/>
      <c r="C293" s="107"/>
      <c r="D293" s="107"/>
      <c r="E293" s="107"/>
      <c r="F293" s="107"/>
      <c r="G293" s="479"/>
      <c r="H293" s="107"/>
      <c r="I293" s="107"/>
      <c r="J293" s="107"/>
      <c r="K293" s="107"/>
      <c r="L293" s="107"/>
      <c r="M293" s="109"/>
      <c r="N293" s="109"/>
      <c r="O293" s="107"/>
      <c r="P293" s="107"/>
      <c r="Q293" s="107"/>
      <c r="R293" s="107"/>
      <c r="S293" s="107"/>
      <c r="T293" s="107"/>
      <c r="U293" s="107"/>
      <c r="V293" s="107"/>
      <c r="W293" s="107"/>
      <c r="X293" s="107"/>
      <c r="Y293" s="107"/>
      <c r="Z293" s="107"/>
    </row>
    <row r="294" spans="1:26" ht="15.75" customHeight="1">
      <c r="A294" s="107"/>
      <c r="B294" s="107"/>
      <c r="C294" s="107"/>
      <c r="D294" s="107"/>
      <c r="E294" s="107"/>
      <c r="F294" s="107"/>
      <c r="G294" s="479"/>
      <c r="H294" s="107"/>
      <c r="I294" s="107"/>
      <c r="J294" s="107"/>
      <c r="K294" s="107"/>
      <c r="L294" s="107"/>
      <c r="M294" s="109"/>
      <c r="N294" s="109"/>
      <c r="O294" s="107"/>
      <c r="P294" s="107"/>
      <c r="Q294" s="107"/>
      <c r="R294" s="107"/>
      <c r="S294" s="107"/>
      <c r="T294" s="107"/>
      <c r="U294" s="107"/>
      <c r="V294" s="107"/>
      <c r="W294" s="107"/>
      <c r="X294" s="107"/>
      <c r="Y294" s="107"/>
      <c r="Z294" s="107"/>
    </row>
    <row r="295" spans="1:26" ht="15.75" customHeight="1">
      <c r="A295" s="107"/>
      <c r="B295" s="107"/>
      <c r="C295" s="107"/>
      <c r="D295" s="107"/>
      <c r="E295" s="107"/>
      <c r="F295" s="107"/>
      <c r="G295" s="479"/>
      <c r="H295" s="107"/>
      <c r="I295" s="107"/>
      <c r="J295" s="107"/>
      <c r="K295" s="107"/>
      <c r="L295" s="107"/>
      <c r="M295" s="109"/>
      <c r="N295" s="109"/>
      <c r="O295" s="107"/>
      <c r="P295" s="107"/>
      <c r="Q295" s="107"/>
      <c r="R295" s="107"/>
      <c r="S295" s="107"/>
      <c r="T295" s="107"/>
      <c r="U295" s="107"/>
      <c r="V295" s="107"/>
      <c r="W295" s="107"/>
      <c r="X295" s="107"/>
      <c r="Y295" s="107"/>
      <c r="Z295" s="107"/>
    </row>
    <row r="296" spans="1:26" ht="15.75" customHeight="1">
      <c r="A296" s="107"/>
      <c r="B296" s="107"/>
      <c r="C296" s="107"/>
      <c r="D296" s="107"/>
      <c r="E296" s="107"/>
      <c r="F296" s="107"/>
      <c r="G296" s="479"/>
      <c r="H296" s="107"/>
      <c r="I296" s="107"/>
      <c r="J296" s="107"/>
      <c r="K296" s="107"/>
      <c r="L296" s="107"/>
      <c r="M296" s="109"/>
      <c r="N296" s="109"/>
      <c r="O296" s="107"/>
      <c r="P296" s="107"/>
      <c r="Q296" s="107"/>
      <c r="R296" s="107"/>
      <c r="S296" s="107"/>
      <c r="T296" s="107"/>
      <c r="U296" s="107"/>
      <c r="V296" s="107"/>
      <c r="W296" s="107"/>
      <c r="X296" s="107"/>
      <c r="Y296" s="107"/>
      <c r="Z296" s="107"/>
    </row>
    <row r="297" spans="1:26" ht="15.75" customHeight="1">
      <c r="A297" s="107"/>
      <c r="B297" s="107"/>
      <c r="C297" s="107"/>
      <c r="D297" s="107"/>
      <c r="E297" s="107"/>
      <c r="F297" s="107"/>
      <c r="G297" s="479"/>
      <c r="H297" s="107"/>
      <c r="I297" s="107"/>
      <c r="J297" s="107"/>
      <c r="K297" s="107"/>
      <c r="L297" s="107"/>
      <c r="M297" s="109"/>
      <c r="N297" s="109"/>
      <c r="O297" s="107"/>
      <c r="P297" s="107"/>
      <c r="Q297" s="107"/>
      <c r="R297" s="107"/>
      <c r="S297" s="107"/>
      <c r="T297" s="107"/>
      <c r="U297" s="107"/>
      <c r="V297" s="107"/>
      <c r="W297" s="107"/>
      <c r="X297" s="107"/>
      <c r="Y297" s="107"/>
      <c r="Z297" s="107"/>
    </row>
    <row r="298" spans="1:26" ht="15.75" customHeight="1">
      <c r="A298" s="107"/>
      <c r="B298" s="107"/>
      <c r="C298" s="107"/>
      <c r="D298" s="107"/>
      <c r="E298" s="107"/>
      <c r="F298" s="107"/>
      <c r="G298" s="479"/>
      <c r="H298" s="107"/>
      <c r="I298" s="107"/>
      <c r="J298" s="107"/>
      <c r="K298" s="107"/>
      <c r="L298" s="107"/>
      <c r="M298" s="109"/>
      <c r="N298" s="109"/>
      <c r="O298" s="107"/>
      <c r="P298" s="107"/>
      <c r="Q298" s="107"/>
      <c r="R298" s="107"/>
      <c r="S298" s="107"/>
      <c r="T298" s="107"/>
      <c r="U298" s="107"/>
      <c r="V298" s="107"/>
      <c r="W298" s="107"/>
      <c r="X298" s="107"/>
      <c r="Y298" s="107"/>
      <c r="Z298" s="107"/>
    </row>
    <row r="299" spans="1:26" ht="15.75" customHeight="1">
      <c r="A299" s="107"/>
      <c r="B299" s="107"/>
      <c r="C299" s="107"/>
      <c r="D299" s="107"/>
      <c r="E299" s="107"/>
      <c r="F299" s="107"/>
      <c r="G299" s="479"/>
      <c r="H299" s="107"/>
      <c r="I299" s="107"/>
      <c r="J299" s="107"/>
      <c r="K299" s="107"/>
      <c r="L299" s="107"/>
      <c r="M299" s="109"/>
      <c r="N299" s="109"/>
      <c r="O299" s="107"/>
      <c r="P299" s="107"/>
      <c r="Q299" s="107"/>
      <c r="R299" s="107"/>
      <c r="S299" s="107"/>
      <c r="T299" s="107"/>
      <c r="U299" s="107"/>
      <c r="V299" s="107"/>
      <c r="W299" s="107"/>
      <c r="X299" s="107"/>
      <c r="Y299" s="107"/>
      <c r="Z299" s="107"/>
    </row>
    <row r="300" spans="1:26" ht="15.75" customHeight="1">
      <c r="A300" s="107"/>
      <c r="B300" s="107"/>
      <c r="C300" s="107"/>
      <c r="D300" s="107"/>
      <c r="E300" s="107"/>
      <c r="F300" s="107"/>
      <c r="G300" s="479"/>
      <c r="H300" s="107"/>
      <c r="I300" s="107"/>
      <c r="J300" s="107"/>
      <c r="K300" s="107"/>
      <c r="L300" s="107"/>
      <c r="M300" s="109"/>
      <c r="N300" s="109"/>
      <c r="O300" s="107"/>
      <c r="P300" s="107"/>
      <c r="Q300" s="107"/>
      <c r="R300" s="107"/>
      <c r="S300" s="107"/>
      <c r="T300" s="107"/>
      <c r="U300" s="107"/>
      <c r="V300" s="107"/>
      <c r="W300" s="107"/>
      <c r="X300" s="107"/>
      <c r="Y300" s="107"/>
      <c r="Z300" s="107"/>
    </row>
    <row r="301" spans="1:26" ht="15.75" customHeight="1">
      <c r="A301" s="107"/>
      <c r="B301" s="107"/>
      <c r="C301" s="107"/>
      <c r="D301" s="107"/>
      <c r="E301" s="107"/>
      <c r="F301" s="107"/>
      <c r="G301" s="479"/>
      <c r="H301" s="107"/>
      <c r="I301" s="107"/>
      <c r="J301" s="107"/>
      <c r="K301" s="107"/>
      <c r="L301" s="107"/>
      <c r="M301" s="109"/>
      <c r="N301" s="109"/>
      <c r="O301" s="107"/>
      <c r="P301" s="107"/>
      <c r="Q301" s="107"/>
      <c r="R301" s="107"/>
      <c r="S301" s="107"/>
      <c r="T301" s="107"/>
      <c r="U301" s="107"/>
      <c r="V301" s="107"/>
      <c r="W301" s="107"/>
      <c r="X301" s="107"/>
      <c r="Y301" s="107"/>
      <c r="Z301" s="107"/>
    </row>
    <row r="302" spans="1:26" ht="15.75" customHeight="1">
      <c r="A302" s="107"/>
      <c r="B302" s="107"/>
      <c r="C302" s="107"/>
      <c r="D302" s="107"/>
      <c r="E302" s="107"/>
      <c r="F302" s="107"/>
      <c r="G302" s="479"/>
      <c r="H302" s="107"/>
      <c r="I302" s="107"/>
      <c r="J302" s="107"/>
      <c r="K302" s="107"/>
      <c r="L302" s="107"/>
      <c r="M302" s="109"/>
      <c r="N302" s="109"/>
      <c r="O302" s="107"/>
      <c r="P302" s="107"/>
      <c r="Q302" s="107"/>
      <c r="R302" s="107"/>
      <c r="S302" s="107"/>
      <c r="T302" s="107"/>
      <c r="U302" s="107"/>
      <c r="V302" s="107"/>
      <c r="W302" s="107"/>
      <c r="X302" s="107"/>
      <c r="Y302" s="107"/>
      <c r="Z302" s="107"/>
    </row>
    <row r="303" spans="1:26" ht="15.75" customHeight="1">
      <c r="A303" s="107"/>
      <c r="B303" s="107"/>
      <c r="C303" s="107"/>
      <c r="D303" s="107"/>
      <c r="E303" s="107"/>
      <c r="F303" s="107"/>
      <c r="G303" s="479"/>
      <c r="H303" s="107"/>
      <c r="I303" s="107"/>
      <c r="J303" s="107"/>
      <c r="K303" s="107"/>
      <c r="L303" s="107"/>
      <c r="M303" s="109"/>
      <c r="N303" s="109"/>
      <c r="O303" s="107"/>
      <c r="P303" s="107"/>
      <c r="Q303" s="107"/>
      <c r="R303" s="107"/>
      <c r="S303" s="107"/>
      <c r="T303" s="107"/>
      <c r="U303" s="107"/>
      <c r="V303" s="107"/>
      <c r="W303" s="107"/>
      <c r="X303" s="107"/>
      <c r="Y303" s="107"/>
      <c r="Z303" s="107"/>
    </row>
    <row r="304" spans="1:26" ht="15.75" customHeight="1">
      <c r="A304" s="107"/>
      <c r="B304" s="107"/>
      <c r="C304" s="107"/>
      <c r="D304" s="107"/>
      <c r="E304" s="107"/>
      <c r="F304" s="107"/>
      <c r="G304" s="479"/>
      <c r="H304" s="107"/>
      <c r="I304" s="107"/>
      <c r="J304" s="107"/>
      <c r="K304" s="107"/>
      <c r="L304" s="107"/>
      <c r="M304" s="109"/>
      <c r="N304" s="109"/>
      <c r="O304" s="107"/>
      <c r="P304" s="107"/>
      <c r="Q304" s="107"/>
      <c r="R304" s="107"/>
      <c r="S304" s="107"/>
      <c r="T304" s="107"/>
      <c r="U304" s="107"/>
      <c r="V304" s="107"/>
      <c r="W304" s="107"/>
      <c r="X304" s="107"/>
      <c r="Y304" s="107"/>
      <c r="Z304" s="107"/>
    </row>
    <row r="305" spans="1:26" ht="15.75" customHeight="1">
      <c r="A305" s="107"/>
      <c r="B305" s="107"/>
      <c r="C305" s="107"/>
      <c r="D305" s="107"/>
      <c r="E305" s="107"/>
      <c r="F305" s="107"/>
      <c r="G305" s="479"/>
      <c r="H305" s="107"/>
      <c r="I305" s="107"/>
      <c r="J305" s="107"/>
      <c r="K305" s="107"/>
      <c r="L305" s="107"/>
      <c r="M305" s="109"/>
      <c r="N305" s="109"/>
      <c r="O305" s="107"/>
      <c r="P305" s="107"/>
      <c r="Q305" s="107"/>
      <c r="R305" s="107"/>
      <c r="S305" s="107"/>
      <c r="T305" s="107"/>
      <c r="U305" s="107"/>
      <c r="V305" s="107"/>
      <c r="W305" s="107"/>
      <c r="X305" s="107"/>
      <c r="Y305" s="107"/>
      <c r="Z305" s="107"/>
    </row>
    <row r="306" spans="1:26" ht="15.75" customHeight="1">
      <c r="A306" s="107"/>
      <c r="B306" s="107"/>
      <c r="C306" s="107"/>
      <c r="D306" s="107"/>
      <c r="E306" s="107"/>
      <c r="F306" s="107"/>
      <c r="G306" s="479"/>
      <c r="H306" s="107"/>
      <c r="I306" s="107"/>
      <c r="J306" s="107"/>
      <c r="K306" s="107"/>
      <c r="L306" s="107"/>
      <c r="M306" s="109"/>
      <c r="N306" s="109"/>
      <c r="O306" s="107"/>
      <c r="P306" s="107"/>
      <c r="Q306" s="107"/>
      <c r="R306" s="107"/>
      <c r="S306" s="107"/>
      <c r="T306" s="107"/>
      <c r="U306" s="107"/>
      <c r="V306" s="107"/>
      <c r="W306" s="107"/>
      <c r="X306" s="107"/>
      <c r="Y306" s="107"/>
      <c r="Z306" s="107"/>
    </row>
    <row r="307" spans="1:26" ht="15.75" customHeight="1">
      <c r="A307" s="107"/>
      <c r="B307" s="107"/>
      <c r="C307" s="107"/>
      <c r="D307" s="107"/>
      <c r="E307" s="107"/>
      <c r="F307" s="107"/>
      <c r="G307" s="479"/>
      <c r="H307" s="107"/>
      <c r="I307" s="107"/>
      <c r="J307" s="107"/>
      <c r="K307" s="107"/>
      <c r="L307" s="107"/>
      <c r="M307" s="109"/>
      <c r="N307" s="109"/>
      <c r="O307" s="107"/>
      <c r="P307" s="107"/>
      <c r="Q307" s="107"/>
      <c r="R307" s="107"/>
      <c r="S307" s="107"/>
      <c r="T307" s="107"/>
      <c r="U307" s="107"/>
      <c r="V307" s="107"/>
      <c r="W307" s="107"/>
      <c r="X307" s="107"/>
      <c r="Y307" s="107"/>
      <c r="Z307" s="107"/>
    </row>
    <row r="308" spans="1:26" ht="15.75" customHeight="1">
      <c r="A308" s="107"/>
      <c r="B308" s="107"/>
      <c r="C308" s="107"/>
      <c r="D308" s="107"/>
      <c r="E308" s="107"/>
      <c r="F308" s="107"/>
      <c r="G308" s="479"/>
      <c r="H308" s="107"/>
      <c r="I308" s="107"/>
      <c r="J308" s="107"/>
      <c r="K308" s="107"/>
      <c r="L308" s="107"/>
      <c r="M308" s="109"/>
      <c r="N308" s="109"/>
      <c r="O308" s="107"/>
      <c r="P308" s="107"/>
      <c r="Q308" s="107"/>
      <c r="R308" s="107"/>
      <c r="S308" s="107"/>
      <c r="T308" s="107"/>
      <c r="U308" s="107"/>
      <c r="V308" s="107"/>
      <c r="W308" s="107"/>
      <c r="X308" s="107"/>
      <c r="Y308" s="107"/>
      <c r="Z308" s="107"/>
    </row>
    <row r="309" spans="1:26" ht="15.75" customHeight="1">
      <c r="A309" s="107"/>
      <c r="B309" s="107"/>
      <c r="C309" s="107"/>
      <c r="D309" s="107"/>
      <c r="E309" s="107"/>
      <c r="F309" s="107"/>
      <c r="G309" s="479"/>
      <c r="H309" s="107"/>
      <c r="I309" s="107"/>
      <c r="J309" s="107"/>
      <c r="K309" s="107"/>
      <c r="L309" s="107"/>
      <c r="M309" s="109"/>
      <c r="N309" s="109"/>
      <c r="O309" s="107"/>
      <c r="P309" s="107"/>
      <c r="Q309" s="107"/>
      <c r="R309" s="107"/>
      <c r="S309" s="107"/>
      <c r="T309" s="107"/>
      <c r="U309" s="107"/>
      <c r="V309" s="107"/>
      <c r="W309" s="107"/>
      <c r="X309" s="107"/>
      <c r="Y309" s="107"/>
      <c r="Z309" s="107"/>
    </row>
    <row r="310" spans="1:26" ht="15.75" customHeight="1">
      <c r="A310" s="107"/>
      <c r="B310" s="107"/>
      <c r="C310" s="107"/>
      <c r="D310" s="107"/>
      <c r="E310" s="107"/>
      <c r="F310" s="107"/>
      <c r="G310" s="479"/>
      <c r="H310" s="107"/>
      <c r="I310" s="107"/>
      <c r="J310" s="107"/>
      <c r="K310" s="107"/>
      <c r="L310" s="107"/>
      <c r="M310" s="109"/>
      <c r="N310" s="109"/>
      <c r="O310" s="107"/>
      <c r="P310" s="107"/>
      <c r="Q310" s="107"/>
      <c r="R310" s="107"/>
      <c r="S310" s="107"/>
      <c r="T310" s="107"/>
      <c r="U310" s="107"/>
      <c r="V310" s="107"/>
      <c r="W310" s="107"/>
      <c r="X310" s="107"/>
      <c r="Y310" s="107"/>
      <c r="Z310" s="107"/>
    </row>
    <row r="311" spans="1:26" ht="15.75" customHeight="1">
      <c r="A311" s="107"/>
      <c r="B311" s="107"/>
      <c r="C311" s="107"/>
      <c r="D311" s="107"/>
      <c r="E311" s="107"/>
      <c r="F311" s="107"/>
      <c r="G311" s="479"/>
      <c r="H311" s="107"/>
      <c r="I311" s="107"/>
      <c r="J311" s="107"/>
      <c r="K311" s="107"/>
      <c r="L311" s="107"/>
      <c r="M311" s="109"/>
      <c r="N311" s="109"/>
      <c r="O311" s="107"/>
      <c r="P311" s="107"/>
      <c r="Q311" s="107"/>
      <c r="R311" s="107"/>
      <c r="S311" s="107"/>
      <c r="T311" s="107"/>
      <c r="U311" s="107"/>
      <c r="V311" s="107"/>
      <c r="W311" s="107"/>
      <c r="X311" s="107"/>
      <c r="Y311" s="107"/>
      <c r="Z311" s="107"/>
    </row>
    <row r="312" spans="1:26" ht="15.75" customHeight="1">
      <c r="A312" s="107"/>
      <c r="B312" s="107"/>
      <c r="C312" s="107"/>
      <c r="D312" s="107"/>
      <c r="E312" s="107"/>
      <c r="F312" s="107"/>
      <c r="G312" s="479"/>
      <c r="H312" s="107"/>
      <c r="I312" s="107"/>
      <c r="J312" s="107"/>
      <c r="K312" s="107"/>
      <c r="L312" s="107"/>
      <c r="M312" s="109"/>
      <c r="N312" s="109"/>
      <c r="O312" s="107"/>
      <c r="P312" s="107"/>
      <c r="Q312" s="107"/>
      <c r="R312" s="107"/>
      <c r="S312" s="107"/>
      <c r="T312" s="107"/>
      <c r="U312" s="107"/>
      <c r="V312" s="107"/>
      <c r="W312" s="107"/>
      <c r="X312" s="107"/>
      <c r="Y312" s="107"/>
      <c r="Z312" s="107"/>
    </row>
    <row r="313" spans="1:26" ht="15.75" customHeight="1">
      <c r="A313" s="107"/>
      <c r="B313" s="107"/>
      <c r="C313" s="107"/>
      <c r="D313" s="107"/>
      <c r="E313" s="107"/>
      <c r="F313" s="107"/>
      <c r="G313" s="479"/>
      <c r="H313" s="107"/>
      <c r="I313" s="107"/>
      <c r="J313" s="107"/>
      <c r="K313" s="107"/>
      <c r="L313" s="107"/>
      <c r="M313" s="109"/>
      <c r="N313" s="109"/>
      <c r="O313" s="107"/>
      <c r="P313" s="107"/>
      <c r="Q313" s="107"/>
      <c r="R313" s="107"/>
      <c r="S313" s="107"/>
      <c r="T313" s="107"/>
      <c r="U313" s="107"/>
      <c r="V313" s="107"/>
      <c r="W313" s="107"/>
      <c r="X313" s="107"/>
      <c r="Y313" s="107"/>
      <c r="Z313" s="107"/>
    </row>
    <row r="314" spans="1:26" ht="15.75" customHeight="1">
      <c r="A314" s="107"/>
      <c r="B314" s="107"/>
      <c r="C314" s="107"/>
      <c r="D314" s="107"/>
      <c r="E314" s="107"/>
      <c r="F314" s="107"/>
      <c r="G314" s="479"/>
      <c r="H314" s="107"/>
      <c r="I314" s="107"/>
      <c r="J314" s="107"/>
      <c r="K314" s="107"/>
      <c r="L314" s="107"/>
      <c r="M314" s="109"/>
      <c r="N314" s="109"/>
      <c r="O314" s="107"/>
      <c r="P314" s="107"/>
      <c r="Q314" s="107"/>
      <c r="R314" s="107"/>
      <c r="S314" s="107"/>
      <c r="T314" s="107"/>
      <c r="U314" s="107"/>
      <c r="V314" s="107"/>
      <c r="W314" s="107"/>
      <c r="X314" s="107"/>
      <c r="Y314" s="107"/>
      <c r="Z314" s="107"/>
    </row>
    <row r="315" spans="1:26" ht="15.75" customHeight="1">
      <c r="A315" s="107"/>
      <c r="B315" s="107"/>
      <c r="C315" s="107"/>
      <c r="D315" s="107"/>
      <c r="E315" s="107"/>
      <c r="F315" s="107"/>
      <c r="G315" s="479"/>
      <c r="H315" s="107"/>
      <c r="I315" s="107"/>
      <c r="J315" s="107"/>
      <c r="K315" s="107"/>
      <c r="L315" s="107"/>
      <c r="M315" s="109"/>
      <c r="N315" s="109"/>
      <c r="O315" s="107"/>
      <c r="P315" s="107"/>
      <c r="Q315" s="107"/>
      <c r="R315" s="107"/>
      <c r="S315" s="107"/>
      <c r="T315" s="107"/>
      <c r="U315" s="107"/>
      <c r="V315" s="107"/>
      <c r="W315" s="107"/>
      <c r="X315" s="107"/>
      <c r="Y315" s="107"/>
      <c r="Z315" s="107"/>
    </row>
    <row r="316" spans="1:26" ht="15.75" customHeight="1">
      <c r="A316" s="107"/>
      <c r="B316" s="107"/>
      <c r="C316" s="107"/>
      <c r="D316" s="107"/>
      <c r="E316" s="107"/>
      <c r="F316" s="107"/>
      <c r="G316" s="479"/>
      <c r="H316" s="107"/>
      <c r="I316" s="107"/>
      <c r="J316" s="107"/>
      <c r="K316" s="107"/>
      <c r="L316" s="107"/>
      <c r="M316" s="109"/>
      <c r="N316" s="109"/>
      <c r="O316" s="107"/>
      <c r="P316" s="107"/>
      <c r="Q316" s="107"/>
      <c r="R316" s="107"/>
      <c r="S316" s="107"/>
      <c r="T316" s="107"/>
      <c r="U316" s="107"/>
      <c r="V316" s="107"/>
      <c r="W316" s="107"/>
      <c r="X316" s="107"/>
      <c r="Y316" s="107"/>
      <c r="Z316" s="107"/>
    </row>
    <row r="317" spans="1:26" ht="15.75" customHeight="1">
      <c r="A317" s="107"/>
      <c r="B317" s="107"/>
      <c r="C317" s="107"/>
      <c r="D317" s="107"/>
      <c r="E317" s="107"/>
      <c r="F317" s="107"/>
      <c r="G317" s="479"/>
      <c r="H317" s="107"/>
      <c r="I317" s="107"/>
      <c r="J317" s="107"/>
      <c r="K317" s="107"/>
      <c r="L317" s="107"/>
      <c r="M317" s="109"/>
      <c r="N317" s="109"/>
      <c r="O317" s="107"/>
      <c r="P317" s="107"/>
      <c r="Q317" s="107"/>
      <c r="R317" s="107"/>
      <c r="S317" s="107"/>
      <c r="T317" s="107"/>
      <c r="U317" s="107"/>
      <c r="V317" s="107"/>
      <c r="W317" s="107"/>
      <c r="X317" s="107"/>
      <c r="Y317" s="107"/>
      <c r="Z317" s="107"/>
    </row>
    <row r="318" spans="1:26" ht="15.75" customHeight="1">
      <c r="A318" s="107"/>
      <c r="B318" s="107"/>
      <c r="C318" s="107"/>
      <c r="D318" s="107"/>
      <c r="E318" s="107"/>
      <c r="F318" s="107"/>
      <c r="G318" s="479"/>
      <c r="H318" s="107"/>
      <c r="I318" s="107"/>
      <c r="J318" s="107"/>
      <c r="K318" s="107"/>
      <c r="L318" s="107"/>
      <c r="M318" s="109"/>
      <c r="N318" s="109"/>
      <c r="O318" s="107"/>
      <c r="P318" s="107"/>
      <c r="Q318" s="107"/>
      <c r="R318" s="107"/>
      <c r="S318" s="107"/>
      <c r="T318" s="107"/>
      <c r="U318" s="107"/>
      <c r="V318" s="107"/>
      <c r="W318" s="107"/>
      <c r="X318" s="107"/>
      <c r="Y318" s="107"/>
      <c r="Z318" s="107"/>
    </row>
    <row r="319" spans="1:26" ht="15.75" customHeight="1">
      <c r="A319" s="107"/>
      <c r="B319" s="107"/>
      <c r="C319" s="107"/>
      <c r="D319" s="107"/>
      <c r="E319" s="107"/>
      <c r="F319" s="107"/>
      <c r="G319" s="479"/>
      <c r="H319" s="107"/>
      <c r="I319" s="107"/>
      <c r="J319" s="107"/>
      <c r="K319" s="107"/>
      <c r="L319" s="107"/>
      <c r="M319" s="109"/>
      <c r="N319" s="109"/>
      <c r="O319" s="107"/>
      <c r="P319" s="107"/>
      <c r="Q319" s="107"/>
      <c r="R319" s="107"/>
      <c r="S319" s="107"/>
      <c r="T319" s="107"/>
      <c r="U319" s="107"/>
      <c r="V319" s="107"/>
      <c r="W319" s="107"/>
      <c r="X319" s="107"/>
      <c r="Y319" s="107"/>
      <c r="Z319" s="107"/>
    </row>
    <row r="320" spans="1:26" ht="15.75" customHeight="1">
      <c r="A320" s="107"/>
      <c r="B320" s="107"/>
      <c r="C320" s="107"/>
      <c r="D320" s="107"/>
      <c r="E320" s="107"/>
      <c r="F320" s="107"/>
      <c r="G320" s="479"/>
      <c r="H320" s="107"/>
      <c r="I320" s="107"/>
      <c r="J320" s="107"/>
      <c r="K320" s="107"/>
      <c r="L320" s="107"/>
      <c r="M320" s="109"/>
      <c r="N320" s="109"/>
      <c r="O320" s="107"/>
      <c r="P320" s="107"/>
      <c r="Q320" s="107"/>
      <c r="R320" s="107"/>
      <c r="S320" s="107"/>
      <c r="T320" s="107"/>
      <c r="U320" s="107"/>
      <c r="V320" s="107"/>
      <c r="W320" s="107"/>
      <c r="X320" s="107"/>
      <c r="Y320" s="107"/>
      <c r="Z320" s="107"/>
    </row>
    <row r="321" spans="1:26" ht="15.75" customHeight="1">
      <c r="A321" s="107"/>
      <c r="B321" s="107"/>
      <c r="C321" s="107"/>
      <c r="D321" s="107"/>
      <c r="E321" s="107"/>
      <c r="F321" s="107"/>
      <c r="G321" s="479"/>
      <c r="H321" s="107"/>
      <c r="I321" s="107"/>
      <c r="J321" s="107"/>
      <c r="K321" s="107"/>
      <c r="L321" s="107"/>
      <c r="M321" s="109"/>
      <c r="N321" s="109"/>
      <c r="O321" s="107"/>
      <c r="P321" s="107"/>
      <c r="Q321" s="107"/>
      <c r="R321" s="107"/>
      <c r="S321" s="107"/>
      <c r="T321" s="107"/>
      <c r="U321" s="107"/>
      <c r="V321" s="107"/>
      <c r="W321" s="107"/>
      <c r="X321" s="107"/>
      <c r="Y321" s="107"/>
      <c r="Z321" s="107"/>
    </row>
    <row r="322" spans="1:26" ht="15.75" customHeight="1">
      <c r="A322" s="107"/>
      <c r="B322" s="107"/>
      <c r="C322" s="107"/>
      <c r="D322" s="107"/>
      <c r="E322" s="107"/>
      <c r="F322" s="107"/>
      <c r="G322" s="479"/>
      <c r="H322" s="107"/>
      <c r="I322" s="107"/>
      <c r="J322" s="107"/>
      <c r="K322" s="107"/>
      <c r="L322" s="107"/>
      <c r="M322" s="109"/>
      <c r="N322" s="109"/>
      <c r="O322" s="107"/>
      <c r="P322" s="107"/>
      <c r="Q322" s="107"/>
      <c r="R322" s="107"/>
      <c r="S322" s="107"/>
      <c r="T322" s="107"/>
      <c r="U322" s="107"/>
      <c r="V322" s="107"/>
      <c r="W322" s="107"/>
      <c r="X322" s="107"/>
      <c r="Y322" s="107"/>
      <c r="Z322" s="107"/>
    </row>
    <row r="323" spans="1:26" ht="15.75" customHeight="1">
      <c r="A323" s="107"/>
      <c r="B323" s="107"/>
      <c r="C323" s="107"/>
      <c r="D323" s="107"/>
      <c r="E323" s="107"/>
      <c r="F323" s="107"/>
      <c r="G323" s="479"/>
      <c r="H323" s="107"/>
      <c r="I323" s="107"/>
      <c r="J323" s="107"/>
      <c r="K323" s="107"/>
      <c r="L323" s="107"/>
      <c r="M323" s="109"/>
      <c r="N323" s="109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  <c r="Y323" s="107"/>
      <c r="Z323" s="107"/>
    </row>
    <row r="324" spans="1:26" ht="15.75" customHeight="1">
      <c r="A324" s="107"/>
      <c r="B324" s="107"/>
      <c r="C324" s="107"/>
      <c r="D324" s="107"/>
      <c r="E324" s="107"/>
      <c r="F324" s="107"/>
      <c r="G324" s="479"/>
      <c r="H324" s="107"/>
      <c r="I324" s="107"/>
      <c r="J324" s="107"/>
      <c r="K324" s="107"/>
      <c r="L324" s="107"/>
      <c r="M324" s="109"/>
      <c r="N324" s="109"/>
      <c r="O324" s="107"/>
      <c r="P324" s="107"/>
      <c r="Q324" s="107"/>
      <c r="R324" s="107"/>
      <c r="S324" s="107"/>
      <c r="T324" s="107"/>
      <c r="U324" s="107"/>
      <c r="V324" s="107"/>
      <c r="W324" s="107"/>
      <c r="X324" s="107"/>
      <c r="Y324" s="107"/>
      <c r="Z324" s="107"/>
    </row>
    <row r="325" spans="1:26" ht="15.75" customHeight="1">
      <c r="A325" s="107"/>
      <c r="B325" s="107"/>
      <c r="C325" s="107"/>
      <c r="D325" s="107"/>
      <c r="E325" s="107"/>
      <c r="F325" s="107"/>
      <c r="G325" s="479"/>
      <c r="H325" s="107"/>
      <c r="I325" s="107"/>
      <c r="J325" s="107"/>
      <c r="K325" s="107"/>
      <c r="L325" s="107"/>
      <c r="M325" s="109"/>
      <c r="N325" s="109"/>
      <c r="O325" s="107"/>
      <c r="P325" s="107"/>
      <c r="Q325" s="107"/>
      <c r="R325" s="107"/>
      <c r="S325" s="107"/>
      <c r="T325" s="107"/>
      <c r="U325" s="107"/>
      <c r="V325" s="107"/>
      <c r="W325" s="107"/>
      <c r="X325" s="107"/>
      <c r="Y325" s="107"/>
      <c r="Z325" s="107"/>
    </row>
    <row r="326" spans="1:26" ht="15.75" customHeight="1">
      <c r="A326" s="107"/>
      <c r="B326" s="107"/>
      <c r="C326" s="107"/>
      <c r="D326" s="107"/>
      <c r="E326" s="107"/>
      <c r="F326" s="107"/>
      <c r="G326" s="479"/>
      <c r="H326" s="107"/>
      <c r="I326" s="107"/>
      <c r="J326" s="107"/>
      <c r="K326" s="107"/>
      <c r="L326" s="107"/>
      <c r="M326" s="109"/>
      <c r="N326" s="109"/>
      <c r="O326" s="107"/>
      <c r="P326" s="107"/>
      <c r="Q326" s="107"/>
      <c r="R326" s="107"/>
      <c r="S326" s="107"/>
      <c r="T326" s="107"/>
      <c r="U326" s="107"/>
      <c r="V326" s="107"/>
      <c r="W326" s="107"/>
      <c r="X326" s="107"/>
      <c r="Y326" s="107"/>
      <c r="Z326" s="107"/>
    </row>
    <row r="327" spans="1:26" ht="15.75" customHeight="1">
      <c r="A327" s="107"/>
      <c r="B327" s="107"/>
      <c r="C327" s="107"/>
      <c r="D327" s="107"/>
      <c r="E327" s="107"/>
      <c r="F327" s="107"/>
      <c r="G327" s="479"/>
      <c r="H327" s="107"/>
      <c r="I327" s="107"/>
      <c r="J327" s="107"/>
      <c r="K327" s="107"/>
      <c r="L327" s="107"/>
      <c r="M327" s="109"/>
      <c r="N327" s="109"/>
      <c r="O327" s="107"/>
      <c r="P327" s="107"/>
      <c r="Q327" s="107"/>
      <c r="R327" s="107"/>
      <c r="S327" s="107"/>
      <c r="T327" s="107"/>
      <c r="U327" s="107"/>
      <c r="V327" s="107"/>
      <c r="W327" s="107"/>
      <c r="X327" s="107"/>
      <c r="Y327" s="107"/>
      <c r="Z327" s="107"/>
    </row>
    <row r="328" spans="1:26" ht="15.75" customHeight="1">
      <c r="A328" s="107"/>
      <c r="B328" s="107"/>
      <c r="C328" s="107"/>
      <c r="D328" s="107"/>
      <c r="E328" s="107"/>
      <c r="F328" s="107"/>
      <c r="G328" s="479"/>
      <c r="H328" s="107"/>
      <c r="I328" s="107"/>
      <c r="J328" s="107"/>
      <c r="K328" s="107"/>
      <c r="L328" s="107"/>
      <c r="M328" s="109"/>
      <c r="N328" s="109"/>
      <c r="O328" s="107"/>
      <c r="P328" s="107"/>
      <c r="Q328" s="107"/>
      <c r="R328" s="107"/>
      <c r="S328" s="107"/>
      <c r="T328" s="107"/>
      <c r="U328" s="107"/>
      <c r="V328" s="107"/>
      <c r="W328" s="107"/>
      <c r="X328" s="107"/>
      <c r="Y328" s="107"/>
      <c r="Z328" s="107"/>
    </row>
    <row r="329" spans="1:26" ht="15.75" customHeight="1">
      <c r="A329" s="107"/>
      <c r="B329" s="107"/>
      <c r="C329" s="107"/>
      <c r="D329" s="107"/>
      <c r="E329" s="107"/>
      <c r="F329" s="107"/>
      <c r="G329" s="479"/>
      <c r="H329" s="107"/>
      <c r="I329" s="107"/>
      <c r="J329" s="107"/>
      <c r="K329" s="107"/>
      <c r="L329" s="107"/>
      <c r="M329" s="109"/>
      <c r="N329" s="109"/>
      <c r="O329" s="107"/>
      <c r="P329" s="107"/>
      <c r="Q329" s="107"/>
      <c r="R329" s="107"/>
      <c r="S329" s="107"/>
      <c r="T329" s="107"/>
      <c r="U329" s="107"/>
      <c r="V329" s="107"/>
      <c r="W329" s="107"/>
      <c r="X329" s="107"/>
      <c r="Y329" s="107"/>
      <c r="Z329" s="107"/>
    </row>
    <row r="330" spans="1:26" ht="15.75" customHeight="1">
      <c r="A330" s="107"/>
      <c r="B330" s="107"/>
      <c r="C330" s="107"/>
      <c r="D330" s="107"/>
      <c r="E330" s="107"/>
      <c r="F330" s="107"/>
      <c r="G330" s="479"/>
      <c r="H330" s="107"/>
      <c r="I330" s="107"/>
      <c r="J330" s="107"/>
      <c r="K330" s="107"/>
      <c r="L330" s="107"/>
      <c r="M330" s="109"/>
      <c r="N330" s="109"/>
      <c r="O330" s="107"/>
      <c r="P330" s="107"/>
      <c r="Q330" s="107"/>
      <c r="R330" s="107"/>
      <c r="S330" s="107"/>
      <c r="T330" s="107"/>
      <c r="U330" s="107"/>
      <c r="V330" s="107"/>
      <c r="W330" s="107"/>
      <c r="X330" s="107"/>
      <c r="Y330" s="107"/>
      <c r="Z330" s="107"/>
    </row>
    <row r="331" spans="1:26" ht="15.75" customHeight="1">
      <c r="A331" s="107"/>
      <c r="B331" s="107"/>
      <c r="C331" s="107"/>
      <c r="D331" s="107"/>
      <c r="E331" s="107"/>
      <c r="F331" s="107"/>
      <c r="G331" s="479"/>
      <c r="H331" s="107"/>
      <c r="I331" s="107"/>
      <c r="J331" s="107"/>
      <c r="K331" s="107"/>
      <c r="L331" s="107"/>
      <c r="M331" s="109"/>
      <c r="N331" s="109"/>
      <c r="O331" s="107"/>
      <c r="P331" s="107"/>
      <c r="Q331" s="107"/>
      <c r="R331" s="107"/>
      <c r="S331" s="107"/>
      <c r="T331" s="107"/>
      <c r="U331" s="107"/>
      <c r="V331" s="107"/>
      <c r="W331" s="107"/>
      <c r="X331" s="107"/>
      <c r="Y331" s="107"/>
      <c r="Z331" s="107"/>
    </row>
    <row r="332" spans="1:26" ht="15.75" customHeight="1">
      <c r="A332" s="107"/>
      <c r="B332" s="107"/>
      <c r="C332" s="107"/>
      <c r="D332" s="107"/>
      <c r="E332" s="107"/>
      <c r="F332" s="107"/>
      <c r="G332" s="479"/>
      <c r="H332" s="107"/>
      <c r="I332" s="107"/>
      <c r="J332" s="107"/>
      <c r="K332" s="107"/>
      <c r="L332" s="107"/>
      <c r="M332" s="109"/>
      <c r="N332" s="109"/>
      <c r="O332" s="107"/>
      <c r="P332" s="107"/>
      <c r="Q332" s="107"/>
      <c r="R332" s="107"/>
      <c r="S332" s="107"/>
      <c r="T332" s="107"/>
      <c r="U332" s="107"/>
      <c r="V332" s="107"/>
      <c r="W332" s="107"/>
      <c r="X332" s="107"/>
      <c r="Y332" s="107"/>
      <c r="Z332" s="107"/>
    </row>
    <row r="333" spans="1:26" ht="15.75" customHeight="1">
      <c r="A333" s="107"/>
      <c r="B333" s="107"/>
      <c r="C333" s="107"/>
      <c r="D333" s="107"/>
      <c r="E333" s="107"/>
      <c r="F333" s="107"/>
      <c r="G333" s="479"/>
      <c r="H333" s="107"/>
      <c r="I333" s="107"/>
      <c r="J333" s="107"/>
      <c r="K333" s="107"/>
      <c r="L333" s="107"/>
      <c r="M333" s="109"/>
      <c r="N333" s="109"/>
      <c r="O333" s="107"/>
      <c r="P333" s="107"/>
      <c r="Q333" s="107"/>
      <c r="R333" s="107"/>
      <c r="S333" s="107"/>
      <c r="T333" s="107"/>
      <c r="U333" s="107"/>
      <c r="V333" s="107"/>
      <c r="W333" s="107"/>
      <c r="X333" s="107"/>
      <c r="Y333" s="107"/>
      <c r="Z333" s="107"/>
    </row>
    <row r="334" spans="1:26" ht="15.75" customHeight="1">
      <c r="A334" s="107"/>
      <c r="B334" s="107"/>
      <c r="C334" s="107"/>
      <c r="D334" s="107"/>
      <c r="E334" s="107"/>
      <c r="F334" s="107"/>
      <c r="G334" s="479"/>
      <c r="H334" s="107"/>
      <c r="I334" s="107"/>
      <c r="J334" s="107"/>
      <c r="K334" s="107"/>
      <c r="L334" s="107"/>
      <c r="M334" s="109"/>
      <c r="N334" s="109"/>
      <c r="O334" s="107"/>
      <c r="P334" s="107"/>
      <c r="Q334" s="107"/>
      <c r="R334" s="107"/>
      <c r="S334" s="107"/>
      <c r="T334" s="107"/>
      <c r="U334" s="107"/>
      <c r="V334" s="107"/>
      <c r="W334" s="107"/>
      <c r="X334" s="107"/>
      <c r="Y334" s="107"/>
      <c r="Z334" s="107"/>
    </row>
    <row r="335" spans="1:26" ht="15.75" customHeight="1">
      <c r="A335" s="107"/>
      <c r="B335" s="107"/>
      <c r="C335" s="107"/>
      <c r="D335" s="107"/>
      <c r="E335" s="107"/>
      <c r="F335" s="107"/>
      <c r="G335" s="479"/>
      <c r="H335" s="107"/>
      <c r="I335" s="107"/>
      <c r="J335" s="107"/>
      <c r="K335" s="107"/>
      <c r="L335" s="107"/>
      <c r="M335" s="109"/>
      <c r="N335" s="109"/>
      <c r="O335" s="107"/>
      <c r="P335" s="107"/>
      <c r="Q335" s="107"/>
      <c r="R335" s="107"/>
      <c r="S335" s="107"/>
      <c r="T335" s="107"/>
      <c r="U335" s="107"/>
      <c r="V335" s="107"/>
      <c r="W335" s="107"/>
      <c r="X335" s="107"/>
      <c r="Y335" s="107"/>
      <c r="Z335" s="107"/>
    </row>
    <row r="336" spans="1:26" ht="15.75" customHeight="1">
      <c r="A336" s="107"/>
      <c r="B336" s="107"/>
      <c r="C336" s="107"/>
      <c r="D336" s="107"/>
      <c r="E336" s="107"/>
      <c r="F336" s="107"/>
      <c r="G336" s="479"/>
      <c r="H336" s="107"/>
      <c r="I336" s="107"/>
      <c r="J336" s="107"/>
      <c r="K336" s="107"/>
      <c r="L336" s="107"/>
      <c r="M336" s="109"/>
      <c r="N336" s="109"/>
      <c r="O336" s="107"/>
      <c r="P336" s="107"/>
      <c r="Q336" s="107"/>
      <c r="R336" s="107"/>
      <c r="S336" s="107"/>
      <c r="T336" s="107"/>
      <c r="U336" s="107"/>
      <c r="V336" s="107"/>
      <c r="W336" s="107"/>
      <c r="X336" s="107"/>
      <c r="Y336" s="107"/>
      <c r="Z336" s="107"/>
    </row>
    <row r="337" spans="1:26" ht="15.75" customHeight="1">
      <c r="A337" s="107"/>
      <c r="B337" s="107"/>
      <c r="C337" s="107"/>
      <c r="D337" s="107"/>
      <c r="E337" s="107"/>
      <c r="F337" s="107"/>
      <c r="G337" s="479"/>
      <c r="H337" s="107"/>
      <c r="I337" s="107"/>
      <c r="J337" s="107"/>
      <c r="K337" s="107"/>
      <c r="L337" s="107"/>
      <c r="M337" s="109"/>
      <c r="N337" s="109"/>
      <c r="O337" s="107"/>
      <c r="P337" s="107"/>
      <c r="Q337" s="107"/>
      <c r="R337" s="107"/>
      <c r="S337" s="107"/>
      <c r="T337" s="107"/>
      <c r="U337" s="107"/>
      <c r="V337" s="107"/>
      <c r="W337" s="107"/>
      <c r="X337" s="107"/>
      <c r="Y337" s="107"/>
      <c r="Z337" s="107"/>
    </row>
    <row r="338" spans="1:26" ht="15.75" customHeight="1">
      <c r="A338" s="107"/>
      <c r="B338" s="107"/>
      <c r="C338" s="107"/>
      <c r="D338" s="107"/>
      <c r="E338" s="107"/>
      <c r="F338" s="107"/>
      <c r="G338" s="479"/>
      <c r="H338" s="107"/>
      <c r="I338" s="107"/>
      <c r="J338" s="107"/>
      <c r="K338" s="107"/>
      <c r="L338" s="107"/>
      <c r="M338" s="109"/>
      <c r="N338" s="109"/>
      <c r="O338" s="107"/>
      <c r="P338" s="107"/>
      <c r="Q338" s="107"/>
      <c r="R338" s="107"/>
      <c r="S338" s="107"/>
      <c r="T338" s="107"/>
      <c r="U338" s="107"/>
      <c r="V338" s="107"/>
      <c r="W338" s="107"/>
      <c r="X338" s="107"/>
      <c r="Y338" s="107"/>
      <c r="Z338" s="107"/>
    </row>
    <row r="339" spans="1:26" ht="15.75" customHeight="1">
      <c r="A339" s="107"/>
      <c r="B339" s="107"/>
      <c r="C339" s="107"/>
      <c r="D339" s="107"/>
      <c r="E339" s="107"/>
      <c r="F339" s="107"/>
      <c r="G339" s="479"/>
      <c r="H339" s="107"/>
      <c r="I339" s="107"/>
      <c r="J339" s="107"/>
      <c r="K339" s="107"/>
      <c r="L339" s="107"/>
      <c r="M339" s="109"/>
      <c r="N339" s="109"/>
      <c r="O339" s="107"/>
      <c r="P339" s="107"/>
      <c r="Q339" s="107"/>
      <c r="R339" s="107"/>
      <c r="S339" s="107"/>
      <c r="T339" s="107"/>
      <c r="U339" s="107"/>
      <c r="V339" s="107"/>
      <c r="W339" s="107"/>
      <c r="X339" s="107"/>
      <c r="Y339" s="107"/>
      <c r="Z339" s="107"/>
    </row>
    <row r="340" spans="1:26" ht="15.75" customHeight="1">
      <c r="A340" s="107"/>
      <c r="B340" s="107"/>
      <c r="C340" s="107"/>
      <c r="D340" s="107"/>
      <c r="E340" s="107"/>
      <c r="F340" s="107"/>
      <c r="G340" s="479"/>
      <c r="H340" s="107"/>
      <c r="I340" s="107"/>
      <c r="J340" s="107"/>
      <c r="K340" s="107"/>
      <c r="L340" s="107"/>
      <c r="M340" s="109"/>
      <c r="N340" s="109"/>
      <c r="O340" s="107"/>
      <c r="P340" s="107"/>
      <c r="Q340" s="107"/>
      <c r="R340" s="107"/>
      <c r="S340" s="107"/>
      <c r="T340" s="107"/>
      <c r="U340" s="107"/>
      <c r="V340" s="107"/>
      <c r="W340" s="107"/>
      <c r="X340" s="107"/>
      <c r="Y340" s="107"/>
      <c r="Z340" s="107"/>
    </row>
    <row r="341" spans="1:26" ht="15.75" customHeight="1">
      <c r="A341" s="107"/>
      <c r="B341" s="107"/>
      <c r="C341" s="107"/>
      <c r="D341" s="107"/>
      <c r="E341" s="107"/>
      <c r="F341" s="107"/>
      <c r="G341" s="479"/>
      <c r="H341" s="107"/>
      <c r="I341" s="107"/>
      <c r="J341" s="107"/>
      <c r="K341" s="107"/>
      <c r="L341" s="107"/>
      <c r="M341" s="109"/>
      <c r="N341" s="109"/>
      <c r="O341" s="107"/>
      <c r="P341" s="107"/>
      <c r="Q341" s="107"/>
      <c r="R341" s="107"/>
      <c r="S341" s="107"/>
      <c r="T341" s="107"/>
      <c r="U341" s="107"/>
      <c r="V341" s="107"/>
      <c r="W341" s="107"/>
      <c r="X341" s="107"/>
      <c r="Y341" s="107"/>
      <c r="Z341" s="107"/>
    </row>
    <row r="342" spans="1:26" ht="15.75" customHeight="1">
      <c r="A342" s="107"/>
      <c r="B342" s="107"/>
      <c r="C342" s="107"/>
      <c r="D342" s="107"/>
      <c r="E342" s="107"/>
      <c r="F342" s="107"/>
      <c r="G342" s="479"/>
      <c r="H342" s="107"/>
      <c r="I342" s="107"/>
      <c r="J342" s="107"/>
      <c r="K342" s="107"/>
      <c r="L342" s="107"/>
      <c r="M342" s="109"/>
      <c r="N342" s="109"/>
      <c r="O342" s="107"/>
      <c r="P342" s="107"/>
      <c r="Q342" s="107"/>
      <c r="R342" s="107"/>
      <c r="S342" s="107"/>
      <c r="T342" s="107"/>
      <c r="U342" s="107"/>
      <c r="V342" s="107"/>
      <c r="W342" s="107"/>
      <c r="X342" s="107"/>
      <c r="Y342" s="107"/>
      <c r="Z342" s="107"/>
    </row>
    <row r="343" spans="1:26" ht="15.75" customHeight="1">
      <c r="A343" s="107"/>
      <c r="B343" s="107"/>
      <c r="C343" s="107"/>
      <c r="D343" s="107"/>
      <c r="E343" s="107"/>
      <c r="F343" s="107"/>
      <c r="G343" s="479"/>
      <c r="H343" s="107"/>
      <c r="I343" s="107"/>
      <c r="J343" s="107"/>
      <c r="K343" s="107"/>
      <c r="L343" s="107"/>
      <c r="M343" s="109"/>
      <c r="N343" s="109"/>
      <c r="O343" s="107"/>
      <c r="P343" s="107"/>
      <c r="Q343" s="107"/>
      <c r="R343" s="107"/>
      <c r="S343" s="107"/>
      <c r="T343" s="107"/>
      <c r="U343" s="107"/>
      <c r="V343" s="107"/>
      <c r="W343" s="107"/>
      <c r="X343" s="107"/>
      <c r="Y343" s="107"/>
      <c r="Z343" s="107"/>
    </row>
    <row r="344" spans="1:26" ht="15.75" customHeight="1">
      <c r="A344" s="107"/>
      <c r="B344" s="107"/>
      <c r="C344" s="107"/>
      <c r="D344" s="107"/>
      <c r="E344" s="107"/>
      <c r="F344" s="107"/>
      <c r="G344" s="479"/>
      <c r="H344" s="107"/>
      <c r="I344" s="107"/>
      <c r="J344" s="107"/>
      <c r="K344" s="107"/>
      <c r="L344" s="107"/>
      <c r="M344" s="109"/>
      <c r="N344" s="109"/>
      <c r="O344" s="107"/>
      <c r="P344" s="107"/>
      <c r="Q344" s="107"/>
      <c r="R344" s="107"/>
      <c r="S344" s="107"/>
      <c r="T344" s="107"/>
      <c r="U344" s="107"/>
      <c r="V344" s="107"/>
      <c r="W344" s="107"/>
      <c r="X344" s="107"/>
      <c r="Y344" s="107"/>
      <c r="Z344" s="107"/>
    </row>
    <row r="345" spans="1:26" ht="15.75" customHeight="1">
      <c r="A345" s="107"/>
      <c r="B345" s="107"/>
      <c r="C345" s="107"/>
      <c r="D345" s="107"/>
      <c r="E345" s="107"/>
      <c r="F345" s="107"/>
      <c r="G345" s="479"/>
      <c r="H345" s="107"/>
      <c r="I345" s="107"/>
      <c r="J345" s="107"/>
      <c r="K345" s="107"/>
      <c r="L345" s="107"/>
      <c r="M345" s="109"/>
      <c r="N345" s="109"/>
      <c r="O345" s="107"/>
      <c r="P345" s="107"/>
      <c r="Q345" s="107"/>
      <c r="R345" s="107"/>
      <c r="S345" s="107"/>
      <c r="T345" s="107"/>
      <c r="U345" s="107"/>
      <c r="V345" s="107"/>
      <c r="W345" s="107"/>
      <c r="X345" s="107"/>
      <c r="Y345" s="107"/>
      <c r="Z345" s="107"/>
    </row>
    <row r="346" spans="1:26" ht="15.75" customHeight="1">
      <c r="A346" s="107"/>
      <c r="B346" s="107"/>
      <c r="C346" s="107"/>
      <c r="D346" s="107"/>
      <c r="E346" s="107"/>
      <c r="F346" s="107"/>
      <c r="G346" s="479"/>
      <c r="H346" s="107"/>
      <c r="I346" s="107"/>
      <c r="J346" s="107"/>
      <c r="K346" s="107"/>
      <c r="L346" s="107"/>
      <c r="M346" s="109"/>
      <c r="N346" s="109"/>
      <c r="O346" s="107"/>
      <c r="P346" s="107"/>
      <c r="Q346" s="107"/>
      <c r="R346" s="107"/>
      <c r="S346" s="107"/>
      <c r="T346" s="107"/>
      <c r="U346" s="107"/>
      <c r="V346" s="107"/>
      <c r="W346" s="107"/>
      <c r="X346" s="107"/>
      <c r="Y346" s="107"/>
      <c r="Z346" s="107"/>
    </row>
    <row r="347" spans="1:26" ht="15.75" customHeight="1">
      <c r="A347" s="107"/>
      <c r="B347" s="107"/>
      <c r="C347" s="107"/>
      <c r="D347" s="107"/>
      <c r="E347" s="107"/>
      <c r="F347" s="107"/>
      <c r="G347" s="479"/>
      <c r="H347" s="107"/>
      <c r="I347" s="107"/>
      <c r="J347" s="107"/>
      <c r="K347" s="107"/>
      <c r="L347" s="107"/>
      <c r="M347" s="109"/>
      <c r="N347" s="109"/>
      <c r="O347" s="107"/>
      <c r="P347" s="107"/>
      <c r="Q347" s="107"/>
      <c r="R347" s="107"/>
      <c r="S347" s="107"/>
      <c r="T347" s="107"/>
      <c r="U347" s="107"/>
      <c r="V347" s="107"/>
      <c r="W347" s="107"/>
      <c r="X347" s="107"/>
      <c r="Y347" s="107"/>
      <c r="Z347" s="107"/>
    </row>
    <row r="348" spans="1:26" ht="15.75" customHeight="1">
      <c r="A348" s="107"/>
      <c r="B348" s="107"/>
      <c r="C348" s="107"/>
      <c r="D348" s="107"/>
      <c r="E348" s="107"/>
      <c r="F348" s="107"/>
      <c r="G348" s="479"/>
      <c r="H348" s="107"/>
      <c r="I348" s="107"/>
      <c r="J348" s="107"/>
      <c r="K348" s="107"/>
      <c r="L348" s="107"/>
      <c r="M348" s="109"/>
      <c r="N348" s="109"/>
      <c r="O348" s="107"/>
      <c r="P348" s="107"/>
      <c r="Q348" s="107"/>
      <c r="R348" s="107"/>
      <c r="S348" s="107"/>
      <c r="T348" s="107"/>
      <c r="U348" s="107"/>
      <c r="V348" s="107"/>
      <c r="W348" s="107"/>
      <c r="X348" s="107"/>
      <c r="Y348" s="107"/>
      <c r="Z348" s="107"/>
    </row>
    <row r="349" spans="1:26" ht="15.75" customHeight="1">
      <c r="A349" s="107"/>
      <c r="B349" s="107"/>
      <c r="C349" s="107"/>
      <c r="D349" s="107"/>
      <c r="E349" s="107"/>
      <c r="F349" s="107"/>
      <c r="G349" s="479"/>
      <c r="H349" s="107"/>
      <c r="I349" s="107"/>
      <c r="J349" s="107"/>
      <c r="K349" s="107"/>
      <c r="L349" s="107"/>
      <c r="M349" s="109"/>
      <c r="N349" s="109"/>
      <c r="O349" s="107"/>
      <c r="P349" s="107"/>
      <c r="Q349" s="107"/>
      <c r="R349" s="107"/>
      <c r="S349" s="107"/>
      <c r="T349" s="107"/>
      <c r="U349" s="107"/>
      <c r="V349" s="107"/>
      <c r="W349" s="107"/>
      <c r="X349" s="107"/>
      <c r="Y349" s="107"/>
      <c r="Z349" s="107"/>
    </row>
    <row r="350" spans="1:26" ht="15.75" customHeight="1">
      <c r="A350" s="107"/>
      <c r="B350" s="107"/>
      <c r="C350" s="107"/>
      <c r="D350" s="107"/>
      <c r="E350" s="107"/>
      <c r="F350" s="107"/>
      <c r="G350" s="479"/>
      <c r="H350" s="107"/>
      <c r="I350" s="107"/>
      <c r="J350" s="107"/>
      <c r="K350" s="107"/>
      <c r="L350" s="107"/>
      <c r="M350" s="109"/>
      <c r="N350" s="109"/>
      <c r="O350" s="107"/>
      <c r="P350" s="107"/>
      <c r="Q350" s="107"/>
      <c r="R350" s="107"/>
      <c r="S350" s="107"/>
      <c r="T350" s="107"/>
      <c r="U350" s="107"/>
      <c r="V350" s="107"/>
      <c r="W350" s="107"/>
      <c r="X350" s="107"/>
      <c r="Y350" s="107"/>
      <c r="Z350" s="107"/>
    </row>
    <row r="351" spans="1:26" ht="15.75" customHeight="1">
      <c r="A351" s="107"/>
      <c r="B351" s="107"/>
      <c r="C351" s="107"/>
      <c r="D351" s="107"/>
      <c r="E351" s="107"/>
      <c r="F351" s="107"/>
      <c r="G351" s="479"/>
      <c r="H351" s="107"/>
      <c r="I351" s="107"/>
      <c r="J351" s="107"/>
      <c r="K351" s="107"/>
      <c r="L351" s="107"/>
      <c r="M351" s="109"/>
      <c r="N351" s="109"/>
      <c r="O351" s="107"/>
      <c r="P351" s="107"/>
      <c r="Q351" s="107"/>
      <c r="R351" s="107"/>
      <c r="S351" s="107"/>
      <c r="T351" s="107"/>
      <c r="U351" s="107"/>
      <c r="V351" s="107"/>
      <c r="W351" s="107"/>
      <c r="X351" s="107"/>
      <c r="Y351" s="107"/>
      <c r="Z351" s="107"/>
    </row>
    <row r="352" spans="1:26" ht="15.75" customHeight="1">
      <c r="A352" s="107"/>
      <c r="B352" s="107"/>
      <c r="C352" s="107"/>
      <c r="D352" s="107"/>
      <c r="E352" s="107"/>
      <c r="F352" s="107"/>
      <c r="G352" s="479"/>
      <c r="H352" s="107"/>
      <c r="I352" s="107"/>
      <c r="J352" s="107"/>
      <c r="K352" s="107"/>
      <c r="L352" s="107"/>
      <c r="M352" s="109"/>
      <c r="N352" s="109"/>
      <c r="O352" s="107"/>
      <c r="P352" s="107"/>
      <c r="Q352" s="107"/>
      <c r="R352" s="107"/>
      <c r="S352" s="107"/>
      <c r="T352" s="107"/>
      <c r="U352" s="107"/>
      <c r="V352" s="107"/>
      <c r="W352" s="107"/>
      <c r="X352" s="107"/>
      <c r="Y352" s="107"/>
      <c r="Z352" s="107"/>
    </row>
    <row r="353" spans="1:26" ht="15.75" customHeight="1">
      <c r="A353" s="107"/>
      <c r="B353" s="107"/>
      <c r="C353" s="107"/>
      <c r="D353" s="107"/>
      <c r="E353" s="107"/>
      <c r="F353" s="107"/>
      <c r="G353" s="479"/>
      <c r="H353" s="107"/>
      <c r="I353" s="107"/>
      <c r="J353" s="107"/>
      <c r="K353" s="107"/>
      <c r="L353" s="107"/>
      <c r="M353" s="109"/>
      <c r="N353" s="109"/>
      <c r="O353" s="107"/>
      <c r="P353" s="107"/>
      <c r="Q353" s="107"/>
      <c r="R353" s="107"/>
      <c r="S353" s="107"/>
      <c r="T353" s="107"/>
      <c r="U353" s="107"/>
      <c r="V353" s="107"/>
      <c r="W353" s="107"/>
      <c r="X353" s="107"/>
      <c r="Y353" s="107"/>
      <c r="Z353" s="107"/>
    </row>
    <row r="354" spans="1:26" ht="15.75" customHeight="1">
      <c r="A354" s="107"/>
      <c r="B354" s="107"/>
      <c r="C354" s="107"/>
      <c r="D354" s="107"/>
      <c r="E354" s="107"/>
      <c r="F354" s="107"/>
      <c r="G354" s="479"/>
      <c r="H354" s="107"/>
      <c r="I354" s="107"/>
      <c r="J354" s="107"/>
      <c r="K354" s="107"/>
      <c r="L354" s="107"/>
      <c r="M354" s="109"/>
      <c r="N354" s="109"/>
      <c r="O354" s="107"/>
      <c r="P354" s="107"/>
      <c r="Q354" s="107"/>
      <c r="R354" s="107"/>
      <c r="S354" s="107"/>
      <c r="T354" s="107"/>
      <c r="U354" s="107"/>
      <c r="V354" s="107"/>
      <c r="W354" s="107"/>
      <c r="X354" s="107"/>
      <c r="Y354" s="107"/>
      <c r="Z354" s="107"/>
    </row>
    <row r="355" spans="1:26" ht="15.75" customHeight="1">
      <c r="A355" s="107"/>
      <c r="B355" s="107"/>
      <c r="C355" s="107"/>
      <c r="D355" s="107"/>
      <c r="E355" s="107"/>
      <c r="F355" s="107"/>
      <c r="G355" s="479"/>
      <c r="H355" s="107"/>
      <c r="I355" s="107"/>
      <c r="J355" s="107"/>
      <c r="K355" s="107"/>
      <c r="L355" s="107"/>
      <c r="M355" s="109"/>
      <c r="N355" s="109"/>
      <c r="O355" s="107"/>
      <c r="P355" s="107"/>
      <c r="Q355" s="107"/>
      <c r="R355" s="107"/>
      <c r="S355" s="107"/>
      <c r="T355" s="107"/>
      <c r="U355" s="107"/>
      <c r="V355" s="107"/>
      <c r="W355" s="107"/>
      <c r="X355" s="107"/>
      <c r="Y355" s="107"/>
      <c r="Z355" s="107"/>
    </row>
    <row r="356" spans="1:26" ht="15.75" customHeight="1">
      <c r="A356" s="107"/>
      <c r="B356" s="107"/>
      <c r="C356" s="107"/>
      <c r="D356" s="107"/>
      <c r="E356" s="107"/>
      <c r="F356" s="107"/>
      <c r="G356" s="479"/>
      <c r="H356" s="107"/>
      <c r="I356" s="107"/>
      <c r="J356" s="107"/>
      <c r="K356" s="107"/>
      <c r="L356" s="107"/>
      <c r="M356" s="109"/>
      <c r="N356" s="109"/>
      <c r="O356" s="107"/>
      <c r="P356" s="107"/>
      <c r="Q356" s="107"/>
      <c r="R356" s="107"/>
      <c r="S356" s="107"/>
      <c r="T356" s="107"/>
      <c r="U356" s="107"/>
      <c r="V356" s="107"/>
      <c r="W356" s="107"/>
      <c r="X356" s="107"/>
      <c r="Y356" s="107"/>
      <c r="Z356" s="107"/>
    </row>
    <row r="357" spans="1:26" ht="15.75" customHeight="1">
      <c r="A357" s="107"/>
      <c r="B357" s="107"/>
      <c r="C357" s="107"/>
      <c r="D357" s="107"/>
      <c r="E357" s="107"/>
      <c r="F357" s="107"/>
      <c r="G357" s="479"/>
      <c r="H357" s="107"/>
      <c r="I357" s="107"/>
      <c r="J357" s="107"/>
      <c r="K357" s="107"/>
      <c r="L357" s="107"/>
      <c r="M357" s="109"/>
      <c r="N357" s="109"/>
      <c r="O357" s="107"/>
      <c r="P357" s="107"/>
      <c r="Q357" s="107"/>
      <c r="R357" s="107"/>
      <c r="S357" s="107"/>
      <c r="T357" s="107"/>
      <c r="U357" s="107"/>
      <c r="V357" s="107"/>
      <c r="W357" s="107"/>
      <c r="X357" s="107"/>
      <c r="Y357" s="107"/>
      <c r="Z357" s="107"/>
    </row>
    <row r="358" spans="1:26" ht="15.75" customHeight="1">
      <c r="A358" s="107"/>
      <c r="B358" s="107"/>
      <c r="C358" s="107"/>
      <c r="D358" s="107"/>
      <c r="E358" s="107"/>
      <c r="F358" s="107"/>
      <c r="G358" s="479"/>
      <c r="H358" s="107"/>
      <c r="I358" s="107"/>
      <c r="J358" s="107"/>
      <c r="K358" s="107"/>
      <c r="L358" s="107"/>
      <c r="M358" s="109"/>
      <c r="N358" s="109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</row>
    <row r="359" spans="1:26" ht="15.75" customHeight="1">
      <c r="A359" s="107"/>
      <c r="B359" s="107"/>
      <c r="C359" s="107"/>
      <c r="D359" s="107"/>
      <c r="E359" s="107"/>
      <c r="F359" s="107"/>
      <c r="G359" s="479"/>
      <c r="H359" s="107"/>
      <c r="I359" s="107"/>
      <c r="J359" s="107"/>
      <c r="K359" s="107"/>
      <c r="L359" s="107"/>
      <c r="M359" s="109"/>
      <c r="N359" s="109"/>
      <c r="O359" s="107"/>
      <c r="P359" s="107"/>
      <c r="Q359" s="107"/>
      <c r="R359" s="107"/>
      <c r="S359" s="107"/>
      <c r="T359" s="107"/>
      <c r="U359" s="107"/>
      <c r="V359" s="107"/>
      <c r="W359" s="107"/>
      <c r="X359" s="107"/>
      <c r="Y359" s="107"/>
      <c r="Z359" s="107"/>
    </row>
    <row r="360" spans="1:26" ht="15.75" customHeight="1">
      <c r="A360" s="107"/>
      <c r="B360" s="107"/>
      <c r="C360" s="107"/>
      <c r="D360" s="107"/>
      <c r="E360" s="107"/>
      <c r="F360" s="107"/>
      <c r="G360" s="479"/>
      <c r="H360" s="107"/>
      <c r="I360" s="107"/>
      <c r="J360" s="107"/>
      <c r="K360" s="107"/>
      <c r="L360" s="107"/>
      <c r="M360" s="109"/>
      <c r="N360" s="109"/>
      <c r="O360" s="107"/>
      <c r="P360" s="107"/>
      <c r="Q360" s="107"/>
      <c r="R360" s="107"/>
      <c r="S360" s="107"/>
      <c r="T360" s="107"/>
      <c r="U360" s="107"/>
      <c r="V360" s="107"/>
      <c r="W360" s="107"/>
      <c r="X360" s="107"/>
      <c r="Y360" s="107"/>
      <c r="Z360" s="107"/>
    </row>
    <row r="361" spans="1:26" ht="15.75" customHeight="1">
      <c r="A361" s="107"/>
      <c r="B361" s="107"/>
      <c r="C361" s="107"/>
      <c r="D361" s="107"/>
      <c r="E361" s="107"/>
      <c r="F361" s="107"/>
      <c r="G361" s="479"/>
      <c r="H361" s="107"/>
      <c r="I361" s="107"/>
      <c r="J361" s="107"/>
      <c r="K361" s="107"/>
      <c r="L361" s="107"/>
      <c r="M361" s="109"/>
      <c r="N361" s="109"/>
      <c r="O361" s="107"/>
      <c r="P361" s="107"/>
      <c r="Q361" s="107"/>
      <c r="R361" s="107"/>
      <c r="S361" s="107"/>
      <c r="T361" s="107"/>
      <c r="U361" s="107"/>
      <c r="V361" s="107"/>
      <c r="W361" s="107"/>
      <c r="X361" s="107"/>
      <c r="Y361" s="107"/>
      <c r="Z361" s="107"/>
    </row>
    <row r="362" spans="1:26" ht="15.75" customHeight="1">
      <c r="A362" s="107"/>
      <c r="B362" s="107"/>
      <c r="C362" s="107"/>
      <c r="D362" s="107"/>
      <c r="E362" s="107"/>
      <c r="F362" s="107"/>
      <c r="G362" s="479"/>
      <c r="H362" s="107"/>
      <c r="I362" s="107"/>
      <c r="J362" s="107"/>
      <c r="K362" s="107"/>
      <c r="L362" s="107"/>
      <c r="M362" s="109"/>
      <c r="N362" s="109"/>
      <c r="O362" s="107"/>
      <c r="P362" s="107"/>
      <c r="Q362" s="107"/>
      <c r="R362" s="107"/>
      <c r="S362" s="107"/>
      <c r="T362" s="107"/>
      <c r="U362" s="107"/>
      <c r="V362" s="107"/>
      <c r="W362" s="107"/>
      <c r="X362" s="107"/>
      <c r="Y362" s="107"/>
      <c r="Z362" s="107"/>
    </row>
    <row r="363" spans="1:26" ht="15.75" customHeight="1">
      <c r="A363" s="107"/>
      <c r="B363" s="107"/>
      <c r="C363" s="107"/>
      <c r="D363" s="107"/>
      <c r="E363" s="107"/>
      <c r="F363" s="107"/>
      <c r="G363" s="479"/>
      <c r="H363" s="107"/>
      <c r="I363" s="107"/>
      <c r="J363" s="107"/>
      <c r="K363" s="107"/>
      <c r="L363" s="107"/>
      <c r="M363" s="109"/>
      <c r="N363" s="109"/>
      <c r="O363" s="107"/>
      <c r="P363" s="107"/>
      <c r="Q363" s="107"/>
      <c r="R363" s="107"/>
      <c r="S363" s="107"/>
      <c r="T363" s="107"/>
      <c r="U363" s="107"/>
      <c r="V363" s="107"/>
      <c r="W363" s="107"/>
      <c r="X363" s="107"/>
      <c r="Y363" s="107"/>
      <c r="Z363" s="107"/>
    </row>
    <row r="364" spans="1:26" ht="15.75" customHeight="1">
      <c r="A364" s="107"/>
      <c r="B364" s="107"/>
      <c r="C364" s="107"/>
      <c r="D364" s="107"/>
      <c r="E364" s="107"/>
      <c r="F364" s="107"/>
      <c r="G364" s="479"/>
      <c r="H364" s="107"/>
      <c r="I364" s="107"/>
      <c r="J364" s="107"/>
      <c r="K364" s="107"/>
      <c r="L364" s="107"/>
      <c r="M364" s="109"/>
      <c r="N364" s="109"/>
      <c r="O364" s="107"/>
      <c r="P364" s="107"/>
      <c r="Q364" s="107"/>
      <c r="R364" s="107"/>
      <c r="S364" s="107"/>
      <c r="T364" s="107"/>
      <c r="U364" s="107"/>
      <c r="V364" s="107"/>
      <c r="W364" s="107"/>
      <c r="X364" s="107"/>
      <c r="Y364" s="107"/>
      <c r="Z364" s="107"/>
    </row>
    <row r="365" spans="1:26" ht="15.75" customHeight="1">
      <c r="A365" s="107"/>
      <c r="B365" s="107"/>
      <c r="C365" s="107"/>
      <c r="D365" s="107"/>
      <c r="E365" s="107"/>
      <c r="F365" s="107"/>
      <c r="G365" s="479"/>
      <c r="H365" s="107"/>
      <c r="I365" s="107"/>
      <c r="J365" s="107"/>
      <c r="K365" s="107"/>
      <c r="L365" s="107"/>
      <c r="M365" s="109"/>
      <c r="N365" s="109"/>
      <c r="O365" s="107"/>
      <c r="P365" s="107"/>
      <c r="Q365" s="107"/>
      <c r="R365" s="107"/>
      <c r="S365" s="107"/>
      <c r="T365" s="107"/>
      <c r="U365" s="107"/>
      <c r="V365" s="107"/>
      <c r="W365" s="107"/>
      <c r="X365" s="107"/>
      <c r="Y365" s="107"/>
      <c r="Z365" s="107"/>
    </row>
    <row r="366" spans="1:26" ht="15.75" customHeight="1">
      <c r="A366" s="107"/>
      <c r="B366" s="107"/>
      <c r="C366" s="107"/>
      <c r="D366" s="107"/>
      <c r="E366" s="107"/>
      <c r="F366" s="107"/>
      <c r="G366" s="479"/>
      <c r="H366" s="107"/>
      <c r="I366" s="107"/>
      <c r="J366" s="107"/>
      <c r="K366" s="107"/>
      <c r="L366" s="107"/>
      <c r="M366" s="109"/>
      <c r="N366" s="109"/>
      <c r="O366" s="107"/>
      <c r="P366" s="107"/>
      <c r="Q366" s="107"/>
      <c r="R366" s="107"/>
      <c r="S366" s="107"/>
      <c r="T366" s="107"/>
      <c r="U366" s="107"/>
      <c r="V366" s="107"/>
      <c r="W366" s="107"/>
      <c r="X366" s="107"/>
      <c r="Y366" s="107"/>
      <c r="Z366" s="107"/>
    </row>
    <row r="367" spans="1:26" ht="15.75" customHeight="1">
      <c r="A367" s="107"/>
      <c r="B367" s="107"/>
      <c r="C367" s="107"/>
      <c r="D367" s="107"/>
      <c r="E367" s="107"/>
      <c r="F367" s="107"/>
      <c r="G367" s="479"/>
      <c r="H367" s="107"/>
      <c r="I367" s="107"/>
      <c r="J367" s="107"/>
      <c r="K367" s="107"/>
      <c r="L367" s="107"/>
      <c r="M367" s="109"/>
      <c r="N367" s="109"/>
      <c r="O367" s="107"/>
      <c r="P367" s="107"/>
      <c r="Q367" s="107"/>
      <c r="R367" s="107"/>
      <c r="S367" s="107"/>
      <c r="T367" s="107"/>
      <c r="U367" s="107"/>
      <c r="V367" s="107"/>
      <c r="W367" s="107"/>
      <c r="X367" s="107"/>
      <c r="Y367" s="107"/>
      <c r="Z367" s="107"/>
    </row>
    <row r="368" spans="1:26" ht="15.75" customHeight="1">
      <c r="A368" s="107"/>
      <c r="B368" s="107"/>
      <c r="C368" s="107"/>
      <c r="D368" s="107"/>
      <c r="E368" s="107"/>
      <c r="F368" s="107"/>
      <c r="G368" s="479"/>
      <c r="H368" s="107"/>
      <c r="I368" s="107"/>
      <c r="J368" s="107"/>
      <c r="K368" s="107"/>
      <c r="L368" s="107"/>
      <c r="M368" s="109"/>
      <c r="N368" s="109"/>
      <c r="O368" s="107"/>
      <c r="P368" s="107"/>
      <c r="Q368" s="107"/>
      <c r="R368" s="107"/>
      <c r="S368" s="107"/>
      <c r="T368" s="107"/>
      <c r="U368" s="107"/>
      <c r="V368" s="107"/>
      <c r="W368" s="107"/>
      <c r="X368" s="107"/>
      <c r="Y368" s="107"/>
      <c r="Z368" s="107"/>
    </row>
    <row r="369" spans="1:26" ht="15.75" customHeight="1">
      <c r="A369" s="107"/>
      <c r="B369" s="107"/>
      <c r="C369" s="107"/>
      <c r="D369" s="107"/>
      <c r="E369" s="107"/>
      <c r="F369" s="107"/>
      <c r="G369" s="479"/>
      <c r="H369" s="107"/>
      <c r="I369" s="107"/>
      <c r="J369" s="107"/>
      <c r="K369" s="107"/>
      <c r="L369" s="107"/>
      <c r="M369" s="109"/>
      <c r="N369" s="109"/>
      <c r="O369" s="107"/>
      <c r="P369" s="107"/>
      <c r="Q369" s="107"/>
      <c r="R369" s="107"/>
      <c r="S369" s="107"/>
      <c r="T369" s="107"/>
      <c r="U369" s="107"/>
      <c r="V369" s="107"/>
      <c r="W369" s="107"/>
      <c r="X369" s="107"/>
      <c r="Y369" s="107"/>
      <c r="Z369" s="107"/>
    </row>
    <row r="370" spans="1:26" ht="15.75" customHeight="1">
      <c r="A370" s="107"/>
      <c r="B370" s="107"/>
      <c r="C370" s="107"/>
      <c r="D370" s="107"/>
      <c r="E370" s="107"/>
      <c r="F370" s="107"/>
      <c r="G370" s="479"/>
      <c r="H370" s="107"/>
      <c r="I370" s="107"/>
      <c r="J370" s="107"/>
      <c r="K370" s="107"/>
      <c r="L370" s="107"/>
      <c r="M370" s="109"/>
      <c r="N370" s="109"/>
      <c r="O370" s="107"/>
      <c r="P370" s="107"/>
      <c r="Q370" s="107"/>
      <c r="R370" s="107"/>
      <c r="S370" s="107"/>
      <c r="T370" s="107"/>
      <c r="U370" s="107"/>
      <c r="V370" s="107"/>
      <c r="W370" s="107"/>
      <c r="X370" s="107"/>
      <c r="Y370" s="107"/>
      <c r="Z370" s="107"/>
    </row>
    <row r="371" spans="1:26" ht="15.75" customHeight="1">
      <c r="A371" s="107"/>
      <c r="B371" s="107"/>
      <c r="C371" s="107"/>
      <c r="D371" s="107"/>
      <c r="E371" s="107"/>
      <c r="F371" s="107"/>
      <c r="G371" s="479"/>
      <c r="H371" s="107"/>
      <c r="I371" s="107"/>
      <c r="J371" s="107"/>
      <c r="K371" s="107"/>
      <c r="L371" s="107"/>
      <c r="M371" s="109"/>
      <c r="N371" s="109"/>
      <c r="O371" s="107"/>
      <c r="P371" s="107"/>
      <c r="Q371" s="107"/>
      <c r="R371" s="107"/>
      <c r="S371" s="107"/>
      <c r="T371" s="107"/>
      <c r="U371" s="107"/>
      <c r="V371" s="107"/>
      <c r="W371" s="107"/>
      <c r="X371" s="107"/>
      <c r="Y371" s="107"/>
      <c r="Z371" s="107"/>
    </row>
    <row r="372" spans="1:26" ht="15.75" customHeight="1">
      <c r="A372" s="107"/>
      <c r="B372" s="107"/>
      <c r="C372" s="107"/>
      <c r="D372" s="107"/>
      <c r="E372" s="107"/>
      <c r="F372" s="107"/>
      <c r="G372" s="479"/>
      <c r="H372" s="107"/>
      <c r="I372" s="107"/>
      <c r="J372" s="107"/>
      <c r="K372" s="107"/>
      <c r="L372" s="107"/>
      <c r="M372" s="109"/>
      <c r="N372" s="109"/>
      <c r="O372" s="107"/>
      <c r="P372" s="107"/>
      <c r="Q372" s="107"/>
      <c r="R372" s="107"/>
      <c r="S372" s="107"/>
      <c r="T372" s="107"/>
      <c r="U372" s="107"/>
      <c r="V372" s="107"/>
      <c r="W372" s="107"/>
      <c r="X372" s="107"/>
      <c r="Y372" s="107"/>
      <c r="Z372" s="107"/>
    </row>
    <row r="373" spans="1:26" ht="15.75" customHeight="1">
      <c r="A373" s="107"/>
      <c r="B373" s="107"/>
      <c r="C373" s="107"/>
      <c r="D373" s="107"/>
      <c r="E373" s="107"/>
      <c r="F373" s="107"/>
      <c r="G373" s="479"/>
      <c r="H373" s="107"/>
      <c r="I373" s="107"/>
      <c r="J373" s="107"/>
      <c r="K373" s="107"/>
      <c r="L373" s="107"/>
      <c r="M373" s="109"/>
      <c r="N373" s="109"/>
      <c r="O373" s="107"/>
      <c r="P373" s="107"/>
      <c r="Q373" s="107"/>
      <c r="R373" s="107"/>
      <c r="S373" s="107"/>
      <c r="T373" s="107"/>
      <c r="U373" s="107"/>
      <c r="V373" s="107"/>
      <c r="W373" s="107"/>
      <c r="X373" s="107"/>
      <c r="Y373" s="107"/>
      <c r="Z373" s="107"/>
    </row>
    <row r="374" spans="1:26" ht="15.75" customHeight="1">
      <c r="A374" s="107"/>
      <c r="B374" s="107"/>
      <c r="C374" s="107"/>
      <c r="D374" s="107"/>
      <c r="E374" s="107"/>
      <c r="F374" s="107"/>
      <c r="G374" s="479"/>
      <c r="H374" s="107"/>
      <c r="I374" s="107"/>
      <c r="J374" s="107"/>
      <c r="K374" s="107"/>
      <c r="L374" s="107"/>
      <c r="M374" s="109"/>
      <c r="N374" s="109"/>
      <c r="O374" s="107"/>
      <c r="P374" s="107"/>
      <c r="Q374" s="107"/>
      <c r="R374" s="107"/>
      <c r="S374" s="107"/>
      <c r="T374" s="107"/>
      <c r="U374" s="107"/>
      <c r="V374" s="107"/>
      <c r="W374" s="107"/>
      <c r="X374" s="107"/>
      <c r="Y374" s="107"/>
      <c r="Z374" s="107"/>
    </row>
    <row r="375" spans="1:26" ht="15.75" customHeight="1">
      <c r="A375" s="107"/>
      <c r="B375" s="107"/>
      <c r="C375" s="107"/>
      <c r="D375" s="107"/>
      <c r="E375" s="107"/>
      <c r="F375" s="107"/>
      <c r="G375" s="479"/>
      <c r="H375" s="107"/>
      <c r="I375" s="107"/>
      <c r="J375" s="107"/>
      <c r="K375" s="107"/>
      <c r="L375" s="107"/>
      <c r="M375" s="109"/>
      <c r="N375" s="109"/>
      <c r="O375" s="107"/>
      <c r="P375" s="107"/>
      <c r="Q375" s="107"/>
      <c r="R375" s="107"/>
      <c r="S375" s="107"/>
      <c r="T375" s="107"/>
      <c r="U375" s="107"/>
      <c r="V375" s="107"/>
      <c r="W375" s="107"/>
      <c r="X375" s="107"/>
      <c r="Y375" s="107"/>
      <c r="Z375" s="107"/>
    </row>
    <row r="376" spans="1:26" ht="15.75" customHeight="1">
      <c r="A376" s="107"/>
      <c r="B376" s="107"/>
      <c r="C376" s="107"/>
      <c r="D376" s="107"/>
      <c r="E376" s="107"/>
      <c r="F376" s="107"/>
      <c r="G376" s="479"/>
      <c r="H376" s="107"/>
      <c r="I376" s="107"/>
      <c r="J376" s="107"/>
      <c r="K376" s="107"/>
      <c r="L376" s="107"/>
      <c r="M376" s="109"/>
      <c r="N376" s="109"/>
      <c r="O376" s="107"/>
      <c r="P376" s="107"/>
      <c r="Q376" s="107"/>
      <c r="R376" s="107"/>
      <c r="S376" s="107"/>
      <c r="T376" s="107"/>
      <c r="U376" s="107"/>
      <c r="V376" s="107"/>
      <c r="W376" s="107"/>
      <c r="X376" s="107"/>
      <c r="Y376" s="107"/>
      <c r="Z376" s="107"/>
    </row>
    <row r="377" spans="1:26" ht="15.75" customHeight="1">
      <c r="A377" s="107"/>
      <c r="B377" s="107"/>
      <c r="C377" s="107"/>
      <c r="D377" s="107"/>
      <c r="E377" s="107"/>
      <c r="F377" s="107"/>
      <c r="G377" s="479"/>
      <c r="H377" s="107"/>
      <c r="I377" s="107"/>
      <c r="J377" s="107"/>
      <c r="K377" s="107"/>
      <c r="L377" s="107"/>
      <c r="M377" s="109"/>
      <c r="N377" s="109"/>
      <c r="O377" s="107"/>
      <c r="P377" s="107"/>
      <c r="Q377" s="107"/>
      <c r="R377" s="107"/>
      <c r="S377" s="107"/>
      <c r="T377" s="107"/>
      <c r="U377" s="107"/>
      <c r="V377" s="107"/>
      <c r="W377" s="107"/>
      <c r="X377" s="107"/>
      <c r="Y377" s="107"/>
      <c r="Z377" s="107"/>
    </row>
    <row r="378" spans="1:26" ht="15.75" customHeight="1">
      <c r="A378" s="107"/>
      <c r="B378" s="107"/>
      <c r="C378" s="107"/>
      <c r="D378" s="107"/>
      <c r="E378" s="107"/>
      <c r="F378" s="107"/>
      <c r="G378" s="479"/>
      <c r="H378" s="107"/>
      <c r="I378" s="107"/>
      <c r="J378" s="107"/>
      <c r="K378" s="107"/>
      <c r="L378" s="107"/>
      <c r="M378" s="109"/>
      <c r="N378" s="109"/>
      <c r="O378" s="107"/>
      <c r="P378" s="107"/>
      <c r="Q378" s="107"/>
      <c r="R378" s="107"/>
      <c r="S378" s="107"/>
      <c r="T378" s="107"/>
      <c r="U378" s="107"/>
      <c r="V378" s="107"/>
      <c r="W378" s="107"/>
      <c r="X378" s="107"/>
      <c r="Y378" s="107"/>
      <c r="Z378" s="107"/>
    </row>
    <row r="379" spans="1:26" ht="15.75" customHeight="1">
      <c r="A379" s="107"/>
      <c r="B379" s="107"/>
      <c r="C379" s="107"/>
      <c r="D379" s="107"/>
      <c r="E379" s="107"/>
      <c r="F379" s="107"/>
      <c r="G379" s="479"/>
      <c r="H379" s="107"/>
      <c r="I379" s="107"/>
      <c r="J379" s="107"/>
      <c r="K379" s="107"/>
      <c r="L379" s="107"/>
      <c r="M379" s="109"/>
      <c r="N379" s="109"/>
      <c r="O379" s="107"/>
      <c r="P379" s="107"/>
      <c r="Q379" s="107"/>
      <c r="R379" s="107"/>
      <c r="S379" s="107"/>
      <c r="T379" s="107"/>
      <c r="U379" s="107"/>
      <c r="V379" s="107"/>
      <c r="W379" s="107"/>
      <c r="X379" s="107"/>
      <c r="Y379" s="107"/>
      <c r="Z379" s="107"/>
    </row>
    <row r="380" spans="1:26" ht="15.75" customHeight="1">
      <c r="A380" s="107"/>
      <c r="B380" s="107"/>
      <c r="C380" s="107"/>
      <c r="D380" s="107"/>
      <c r="E380" s="107"/>
      <c r="F380" s="107"/>
      <c r="G380" s="479"/>
      <c r="H380" s="107"/>
      <c r="I380" s="107"/>
      <c r="J380" s="107"/>
      <c r="K380" s="107"/>
      <c r="L380" s="107"/>
      <c r="M380" s="109"/>
      <c r="N380" s="109"/>
      <c r="O380" s="107"/>
      <c r="P380" s="107"/>
      <c r="Q380" s="107"/>
      <c r="R380" s="107"/>
      <c r="S380" s="107"/>
      <c r="T380" s="107"/>
      <c r="U380" s="107"/>
      <c r="V380" s="107"/>
      <c r="W380" s="107"/>
      <c r="X380" s="107"/>
      <c r="Y380" s="107"/>
      <c r="Z380" s="107"/>
    </row>
    <row r="381" spans="1:26" ht="15.75" customHeight="1">
      <c r="A381" s="107"/>
      <c r="B381" s="107"/>
      <c r="C381" s="107"/>
      <c r="D381" s="107"/>
      <c r="E381" s="107"/>
      <c r="F381" s="107"/>
      <c r="G381" s="479"/>
      <c r="H381" s="107"/>
      <c r="I381" s="107"/>
      <c r="J381" s="107"/>
      <c r="K381" s="107"/>
      <c r="L381" s="107"/>
      <c r="M381" s="109"/>
      <c r="N381" s="109"/>
      <c r="O381" s="107"/>
      <c r="P381" s="107"/>
      <c r="Q381" s="107"/>
      <c r="R381" s="107"/>
      <c r="S381" s="107"/>
      <c r="T381" s="107"/>
      <c r="U381" s="107"/>
      <c r="V381" s="107"/>
      <c r="W381" s="107"/>
      <c r="X381" s="107"/>
      <c r="Y381" s="107"/>
      <c r="Z381" s="107"/>
    </row>
    <row r="382" spans="1:26" ht="15.75" customHeight="1">
      <c r="A382" s="107"/>
      <c r="B382" s="107"/>
      <c r="C382" s="107"/>
      <c r="D382" s="107"/>
      <c r="E382" s="107"/>
      <c r="F382" s="107"/>
      <c r="G382" s="479"/>
      <c r="H382" s="107"/>
      <c r="I382" s="107"/>
      <c r="J382" s="107"/>
      <c r="K382" s="107"/>
      <c r="L382" s="107"/>
      <c r="M382" s="109"/>
      <c r="N382" s="109"/>
      <c r="O382" s="107"/>
      <c r="P382" s="107"/>
      <c r="Q382" s="107"/>
      <c r="R382" s="107"/>
      <c r="S382" s="107"/>
      <c r="T382" s="107"/>
      <c r="U382" s="107"/>
      <c r="V382" s="107"/>
      <c r="W382" s="107"/>
      <c r="X382" s="107"/>
      <c r="Y382" s="107"/>
      <c r="Z382" s="107"/>
    </row>
    <row r="383" spans="1:26" ht="15.75" customHeight="1">
      <c r="A383" s="107"/>
      <c r="B383" s="107"/>
      <c r="C383" s="107"/>
      <c r="D383" s="107"/>
      <c r="E383" s="107"/>
      <c r="F383" s="107"/>
      <c r="G383" s="479"/>
      <c r="H383" s="107"/>
      <c r="I383" s="107"/>
      <c r="J383" s="107"/>
      <c r="K383" s="107"/>
      <c r="L383" s="107"/>
      <c r="M383" s="109"/>
      <c r="N383" s="109"/>
      <c r="O383" s="107"/>
      <c r="P383" s="107"/>
      <c r="Q383" s="107"/>
      <c r="R383" s="107"/>
      <c r="S383" s="107"/>
      <c r="T383" s="107"/>
      <c r="U383" s="107"/>
      <c r="V383" s="107"/>
      <c r="W383" s="107"/>
      <c r="X383" s="107"/>
      <c r="Y383" s="107"/>
      <c r="Z383" s="107"/>
    </row>
    <row r="384" spans="1:26" ht="15.75" customHeight="1">
      <c r="A384" s="107"/>
      <c r="B384" s="107"/>
      <c r="C384" s="107"/>
      <c r="D384" s="107"/>
      <c r="E384" s="107"/>
      <c r="F384" s="107"/>
      <c r="G384" s="479"/>
      <c r="H384" s="107"/>
      <c r="I384" s="107"/>
      <c r="J384" s="107"/>
      <c r="K384" s="107"/>
      <c r="L384" s="107"/>
      <c r="M384" s="109"/>
      <c r="N384" s="109"/>
      <c r="O384" s="107"/>
      <c r="P384" s="107"/>
      <c r="Q384" s="107"/>
      <c r="R384" s="107"/>
      <c r="S384" s="107"/>
      <c r="T384" s="107"/>
      <c r="U384" s="107"/>
      <c r="V384" s="107"/>
      <c r="W384" s="107"/>
      <c r="X384" s="107"/>
      <c r="Y384" s="107"/>
      <c r="Z384" s="107"/>
    </row>
    <row r="385" spans="1:26" ht="15.75" customHeight="1">
      <c r="A385" s="107"/>
      <c r="B385" s="107"/>
      <c r="C385" s="107"/>
      <c r="D385" s="107"/>
      <c r="E385" s="107"/>
      <c r="F385" s="107"/>
      <c r="G385" s="479"/>
      <c r="H385" s="107"/>
      <c r="I385" s="107"/>
      <c r="J385" s="107"/>
      <c r="K385" s="107"/>
      <c r="L385" s="107"/>
      <c r="M385" s="109"/>
      <c r="N385" s="109"/>
      <c r="O385" s="107"/>
      <c r="P385" s="107"/>
      <c r="Q385" s="107"/>
      <c r="R385" s="107"/>
      <c r="S385" s="107"/>
      <c r="T385" s="107"/>
      <c r="U385" s="107"/>
      <c r="V385" s="107"/>
      <c r="W385" s="107"/>
      <c r="X385" s="107"/>
      <c r="Y385" s="107"/>
      <c r="Z385" s="107"/>
    </row>
    <row r="386" spans="1:26" ht="15.75" customHeight="1">
      <c r="A386" s="107"/>
      <c r="B386" s="107"/>
      <c r="C386" s="107"/>
      <c r="D386" s="107"/>
      <c r="E386" s="107"/>
      <c r="F386" s="107"/>
      <c r="G386" s="479"/>
      <c r="H386" s="107"/>
      <c r="I386" s="107"/>
      <c r="J386" s="107"/>
      <c r="K386" s="107"/>
      <c r="L386" s="107"/>
      <c r="M386" s="109"/>
      <c r="N386" s="109"/>
      <c r="O386" s="107"/>
      <c r="P386" s="107"/>
      <c r="Q386" s="107"/>
      <c r="R386" s="107"/>
      <c r="S386" s="107"/>
      <c r="T386" s="107"/>
      <c r="U386" s="107"/>
      <c r="V386" s="107"/>
      <c r="W386" s="107"/>
      <c r="X386" s="107"/>
      <c r="Y386" s="107"/>
      <c r="Z386" s="107"/>
    </row>
    <row r="387" spans="1:26" ht="15.75" customHeight="1">
      <c r="A387" s="107"/>
      <c r="B387" s="107"/>
      <c r="C387" s="107"/>
      <c r="D387" s="107"/>
      <c r="E387" s="107"/>
      <c r="F387" s="107"/>
      <c r="G387" s="479"/>
      <c r="H387" s="107"/>
      <c r="I387" s="107"/>
      <c r="J387" s="107"/>
      <c r="K387" s="107"/>
      <c r="L387" s="107"/>
      <c r="M387" s="109"/>
      <c r="N387" s="109"/>
      <c r="O387" s="107"/>
      <c r="P387" s="107"/>
      <c r="Q387" s="107"/>
      <c r="R387" s="107"/>
      <c r="S387" s="107"/>
      <c r="T387" s="107"/>
      <c r="U387" s="107"/>
      <c r="V387" s="107"/>
      <c r="W387" s="107"/>
      <c r="X387" s="107"/>
      <c r="Y387" s="107"/>
      <c r="Z387" s="107"/>
    </row>
    <row r="388" spans="1:26" ht="15.75" customHeight="1">
      <c r="A388" s="107"/>
      <c r="B388" s="107"/>
      <c r="C388" s="107"/>
      <c r="D388" s="107"/>
      <c r="E388" s="107"/>
      <c r="F388" s="107"/>
      <c r="G388" s="479"/>
      <c r="H388" s="107"/>
      <c r="I388" s="107"/>
      <c r="J388" s="107"/>
      <c r="K388" s="107"/>
      <c r="L388" s="107"/>
      <c r="M388" s="109"/>
      <c r="N388" s="109"/>
      <c r="O388" s="107"/>
      <c r="P388" s="107"/>
      <c r="Q388" s="107"/>
      <c r="R388" s="107"/>
      <c r="S388" s="107"/>
      <c r="T388" s="107"/>
      <c r="U388" s="107"/>
      <c r="V388" s="107"/>
      <c r="W388" s="107"/>
      <c r="X388" s="107"/>
      <c r="Y388" s="107"/>
      <c r="Z388" s="107"/>
    </row>
    <row r="389" spans="1:26" ht="15.75" customHeight="1">
      <c r="A389" s="107"/>
      <c r="B389" s="107"/>
      <c r="C389" s="107"/>
      <c r="D389" s="107"/>
      <c r="E389" s="107"/>
      <c r="F389" s="107"/>
      <c r="G389" s="479"/>
      <c r="H389" s="107"/>
      <c r="I389" s="107"/>
      <c r="J389" s="107"/>
      <c r="K389" s="107"/>
      <c r="L389" s="107"/>
      <c r="M389" s="109"/>
      <c r="N389" s="109"/>
      <c r="O389" s="107"/>
      <c r="P389" s="107"/>
      <c r="Q389" s="107"/>
      <c r="R389" s="107"/>
      <c r="S389" s="107"/>
      <c r="T389" s="107"/>
      <c r="U389" s="107"/>
      <c r="V389" s="107"/>
      <c r="W389" s="107"/>
      <c r="X389" s="107"/>
      <c r="Y389" s="107"/>
      <c r="Z389" s="107"/>
    </row>
    <row r="390" spans="1:26" ht="15.75" customHeight="1">
      <c r="A390" s="107"/>
      <c r="B390" s="107"/>
      <c r="C390" s="107"/>
      <c r="D390" s="107"/>
      <c r="E390" s="107"/>
      <c r="F390" s="107"/>
      <c r="G390" s="479"/>
      <c r="H390" s="107"/>
      <c r="I390" s="107"/>
      <c r="J390" s="107"/>
      <c r="K390" s="107"/>
      <c r="L390" s="107"/>
      <c r="M390" s="109"/>
      <c r="N390" s="109"/>
      <c r="O390" s="107"/>
      <c r="P390" s="107"/>
      <c r="Q390" s="107"/>
      <c r="R390" s="107"/>
      <c r="S390" s="107"/>
      <c r="T390" s="107"/>
      <c r="U390" s="107"/>
      <c r="V390" s="107"/>
      <c r="W390" s="107"/>
      <c r="X390" s="107"/>
      <c r="Y390" s="107"/>
      <c r="Z390" s="107"/>
    </row>
    <row r="391" spans="1:26" ht="15.75" customHeight="1">
      <c r="A391" s="107"/>
      <c r="B391" s="107"/>
      <c r="C391" s="107"/>
      <c r="D391" s="107"/>
      <c r="E391" s="107"/>
      <c r="F391" s="107"/>
      <c r="G391" s="479"/>
      <c r="H391" s="107"/>
      <c r="I391" s="107"/>
      <c r="J391" s="107"/>
      <c r="K391" s="107"/>
      <c r="L391" s="107"/>
      <c r="M391" s="109"/>
      <c r="N391" s="109"/>
      <c r="O391" s="107"/>
      <c r="P391" s="107"/>
      <c r="Q391" s="107"/>
      <c r="R391" s="107"/>
      <c r="S391" s="107"/>
      <c r="T391" s="107"/>
      <c r="U391" s="107"/>
      <c r="V391" s="107"/>
      <c r="W391" s="107"/>
      <c r="X391" s="107"/>
      <c r="Y391" s="107"/>
      <c r="Z391" s="107"/>
    </row>
    <row r="392" spans="1:26" ht="15.75" customHeight="1">
      <c r="A392" s="107"/>
      <c r="B392" s="107"/>
      <c r="C392" s="107"/>
      <c r="D392" s="107"/>
      <c r="E392" s="107"/>
      <c r="F392" s="107"/>
      <c r="G392" s="479"/>
      <c r="H392" s="107"/>
      <c r="I392" s="107"/>
      <c r="J392" s="107"/>
      <c r="K392" s="107"/>
      <c r="L392" s="107"/>
      <c r="M392" s="109"/>
      <c r="N392" s="109"/>
      <c r="O392" s="107"/>
      <c r="P392" s="107"/>
      <c r="Q392" s="107"/>
      <c r="R392" s="107"/>
      <c r="S392" s="107"/>
      <c r="T392" s="107"/>
      <c r="U392" s="107"/>
      <c r="V392" s="107"/>
      <c r="W392" s="107"/>
      <c r="X392" s="107"/>
      <c r="Y392" s="107"/>
      <c r="Z392" s="107"/>
    </row>
    <row r="393" spans="1:26" ht="15.75" customHeight="1">
      <c r="A393" s="107"/>
      <c r="B393" s="107"/>
      <c r="C393" s="107"/>
      <c r="D393" s="107"/>
      <c r="E393" s="107"/>
      <c r="F393" s="107"/>
      <c r="G393" s="479"/>
      <c r="H393" s="107"/>
      <c r="I393" s="107"/>
      <c r="J393" s="107"/>
      <c r="K393" s="107"/>
      <c r="L393" s="107"/>
      <c r="M393" s="109"/>
      <c r="N393" s="109"/>
      <c r="O393" s="107"/>
      <c r="P393" s="107"/>
      <c r="Q393" s="107"/>
      <c r="R393" s="107"/>
      <c r="S393" s="107"/>
      <c r="T393" s="107"/>
      <c r="U393" s="107"/>
      <c r="V393" s="107"/>
      <c r="W393" s="107"/>
      <c r="X393" s="107"/>
      <c r="Y393" s="107"/>
      <c r="Z393" s="107"/>
    </row>
    <row r="394" spans="1:26" ht="15.75" customHeight="1">
      <c r="A394" s="107"/>
      <c r="B394" s="107"/>
      <c r="C394" s="107"/>
      <c r="D394" s="107"/>
      <c r="E394" s="107"/>
      <c r="F394" s="107"/>
      <c r="G394" s="479"/>
      <c r="H394" s="107"/>
      <c r="I394" s="107"/>
      <c r="J394" s="107"/>
      <c r="K394" s="107"/>
      <c r="L394" s="107"/>
      <c r="M394" s="109"/>
      <c r="N394" s="109"/>
      <c r="O394" s="107"/>
      <c r="P394" s="107"/>
      <c r="Q394" s="107"/>
      <c r="R394" s="107"/>
      <c r="S394" s="107"/>
      <c r="T394" s="107"/>
      <c r="U394" s="107"/>
      <c r="V394" s="107"/>
      <c r="W394" s="107"/>
      <c r="X394" s="107"/>
      <c r="Y394" s="107"/>
      <c r="Z394" s="107"/>
    </row>
    <row r="395" spans="1:26" ht="15.75" customHeight="1">
      <c r="A395" s="107"/>
      <c r="B395" s="107"/>
      <c r="C395" s="107"/>
      <c r="D395" s="107"/>
      <c r="E395" s="107"/>
      <c r="F395" s="107"/>
      <c r="G395" s="479"/>
      <c r="H395" s="107"/>
      <c r="I395" s="107"/>
      <c r="J395" s="107"/>
      <c r="K395" s="107"/>
      <c r="L395" s="107"/>
      <c r="M395" s="109"/>
      <c r="N395" s="109"/>
      <c r="O395" s="107"/>
      <c r="P395" s="107"/>
      <c r="Q395" s="107"/>
      <c r="R395" s="107"/>
      <c r="S395" s="107"/>
      <c r="T395" s="107"/>
      <c r="U395" s="107"/>
      <c r="V395" s="107"/>
      <c r="W395" s="107"/>
      <c r="X395" s="107"/>
      <c r="Y395" s="107"/>
      <c r="Z395" s="107"/>
    </row>
    <row r="396" spans="1:26" ht="15.75" customHeight="1">
      <c r="A396" s="107"/>
      <c r="B396" s="107"/>
      <c r="C396" s="107"/>
      <c r="D396" s="107"/>
      <c r="E396" s="107"/>
      <c r="F396" s="107"/>
      <c r="G396" s="479"/>
      <c r="H396" s="107"/>
      <c r="I396" s="107"/>
      <c r="J396" s="107"/>
      <c r="K396" s="107"/>
      <c r="L396" s="107"/>
      <c r="M396" s="109"/>
      <c r="N396" s="109"/>
      <c r="O396" s="107"/>
      <c r="P396" s="107"/>
      <c r="Q396" s="107"/>
      <c r="R396" s="107"/>
      <c r="S396" s="107"/>
      <c r="T396" s="107"/>
      <c r="U396" s="107"/>
      <c r="V396" s="107"/>
      <c r="W396" s="107"/>
      <c r="X396" s="107"/>
      <c r="Y396" s="107"/>
      <c r="Z396" s="107"/>
    </row>
    <row r="397" spans="1:26" ht="15.75" customHeight="1">
      <c r="A397" s="107"/>
      <c r="B397" s="107"/>
      <c r="C397" s="107"/>
      <c r="D397" s="107"/>
      <c r="E397" s="107"/>
      <c r="F397" s="107"/>
      <c r="G397" s="479"/>
      <c r="H397" s="107"/>
      <c r="I397" s="107"/>
      <c r="J397" s="107"/>
      <c r="K397" s="107"/>
      <c r="L397" s="107"/>
      <c r="M397" s="109"/>
      <c r="N397" s="109"/>
      <c r="O397" s="107"/>
      <c r="P397" s="107"/>
      <c r="Q397" s="107"/>
      <c r="R397" s="107"/>
      <c r="S397" s="107"/>
      <c r="T397" s="107"/>
      <c r="U397" s="107"/>
      <c r="V397" s="107"/>
      <c r="W397" s="107"/>
      <c r="X397" s="107"/>
      <c r="Y397" s="107"/>
      <c r="Z397" s="107"/>
    </row>
    <row r="398" spans="1:26" ht="15.75" customHeight="1">
      <c r="A398" s="107"/>
      <c r="B398" s="107"/>
      <c r="C398" s="107"/>
      <c r="D398" s="107"/>
      <c r="E398" s="107"/>
      <c r="F398" s="107"/>
      <c r="G398" s="479"/>
      <c r="H398" s="107"/>
      <c r="I398" s="107"/>
      <c r="J398" s="107"/>
      <c r="K398" s="107"/>
      <c r="L398" s="107"/>
      <c r="M398" s="109"/>
      <c r="N398" s="109"/>
      <c r="O398" s="107"/>
      <c r="P398" s="107"/>
      <c r="Q398" s="107"/>
      <c r="R398" s="107"/>
      <c r="S398" s="107"/>
      <c r="T398" s="107"/>
      <c r="U398" s="107"/>
      <c r="V398" s="107"/>
      <c r="W398" s="107"/>
      <c r="X398" s="107"/>
      <c r="Y398" s="107"/>
      <c r="Z398" s="107"/>
    </row>
    <row r="399" spans="1:26" ht="15.75" customHeight="1">
      <c r="A399" s="107"/>
      <c r="B399" s="107"/>
      <c r="C399" s="107"/>
      <c r="D399" s="107"/>
      <c r="E399" s="107"/>
      <c r="F399" s="107"/>
      <c r="G399" s="479"/>
      <c r="H399" s="107"/>
      <c r="I399" s="107"/>
      <c r="J399" s="107"/>
      <c r="K399" s="107"/>
      <c r="L399" s="107"/>
      <c r="M399" s="109"/>
      <c r="N399" s="109"/>
      <c r="O399" s="107"/>
      <c r="P399" s="107"/>
      <c r="Q399" s="107"/>
      <c r="R399" s="107"/>
      <c r="S399" s="107"/>
      <c r="T399" s="107"/>
      <c r="U399" s="107"/>
      <c r="V399" s="107"/>
      <c r="W399" s="107"/>
      <c r="X399" s="107"/>
      <c r="Y399" s="107"/>
      <c r="Z399" s="107"/>
    </row>
    <row r="400" spans="1:26" ht="15.75" customHeight="1">
      <c r="A400" s="107"/>
      <c r="B400" s="107"/>
      <c r="C400" s="107"/>
      <c r="D400" s="107"/>
      <c r="E400" s="107"/>
      <c r="F400" s="107"/>
      <c r="G400" s="479"/>
      <c r="H400" s="107"/>
      <c r="I400" s="107"/>
      <c r="J400" s="107"/>
      <c r="K400" s="107"/>
      <c r="L400" s="107"/>
      <c r="M400" s="109"/>
      <c r="N400" s="109"/>
      <c r="O400" s="107"/>
      <c r="P400" s="107"/>
      <c r="Q400" s="107"/>
      <c r="R400" s="107"/>
      <c r="S400" s="107"/>
      <c r="T400" s="107"/>
      <c r="U400" s="107"/>
      <c r="V400" s="107"/>
      <c r="W400" s="107"/>
      <c r="X400" s="107"/>
      <c r="Y400" s="107"/>
      <c r="Z400" s="107"/>
    </row>
    <row r="401" spans="1:26" ht="15.75" customHeight="1">
      <c r="A401" s="107"/>
      <c r="B401" s="107"/>
      <c r="C401" s="107"/>
      <c r="D401" s="107"/>
      <c r="E401" s="107"/>
      <c r="F401" s="107"/>
      <c r="G401" s="479"/>
      <c r="H401" s="107"/>
      <c r="I401" s="107"/>
      <c r="J401" s="107"/>
      <c r="K401" s="107"/>
      <c r="L401" s="107"/>
      <c r="M401" s="109"/>
      <c r="N401" s="109"/>
      <c r="O401" s="107"/>
      <c r="P401" s="107"/>
      <c r="Q401" s="107"/>
      <c r="R401" s="107"/>
      <c r="S401" s="107"/>
      <c r="T401" s="107"/>
      <c r="U401" s="107"/>
      <c r="V401" s="107"/>
      <c r="W401" s="107"/>
      <c r="X401" s="107"/>
      <c r="Y401" s="107"/>
      <c r="Z401" s="107"/>
    </row>
    <row r="402" spans="1:26" ht="15.75" customHeight="1">
      <c r="A402" s="107"/>
      <c r="B402" s="107"/>
      <c r="C402" s="107"/>
      <c r="D402" s="107"/>
      <c r="E402" s="107"/>
      <c r="F402" s="107"/>
      <c r="G402" s="479"/>
      <c r="H402" s="107"/>
      <c r="I402" s="107"/>
      <c r="J402" s="107"/>
      <c r="K402" s="107"/>
      <c r="L402" s="107"/>
      <c r="M402" s="109"/>
      <c r="N402" s="109"/>
      <c r="O402" s="107"/>
      <c r="P402" s="107"/>
      <c r="Q402" s="107"/>
      <c r="R402" s="107"/>
      <c r="S402" s="107"/>
      <c r="T402" s="107"/>
      <c r="U402" s="107"/>
      <c r="V402" s="107"/>
      <c r="W402" s="107"/>
      <c r="X402" s="107"/>
      <c r="Y402" s="107"/>
      <c r="Z402" s="107"/>
    </row>
    <row r="403" spans="1:26" ht="15.75" customHeight="1">
      <c r="A403" s="107"/>
      <c r="B403" s="107"/>
      <c r="C403" s="107"/>
      <c r="D403" s="107"/>
      <c r="E403" s="107"/>
      <c r="F403" s="107"/>
      <c r="G403" s="479"/>
      <c r="H403" s="107"/>
      <c r="I403" s="107"/>
      <c r="J403" s="107"/>
      <c r="K403" s="107"/>
      <c r="L403" s="107"/>
      <c r="M403" s="109"/>
      <c r="N403" s="109"/>
      <c r="O403" s="107"/>
      <c r="P403" s="107"/>
      <c r="Q403" s="107"/>
      <c r="R403" s="107"/>
      <c r="S403" s="107"/>
      <c r="T403" s="107"/>
      <c r="U403" s="107"/>
      <c r="V403" s="107"/>
      <c r="W403" s="107"/>
      <c r="X403" s="107"/>
      <c r="Y403" s="107"/>
      <c r="Z403" s="107"/>
    </row>
    <row r="404" spans="1:26" ht="15.75" customHeight="1">
      <c r="A404" s="107"/>
      <c r="B404" s="107"/>
      <c r="C404" s="107"/>
      <c r="D404" s="107"/>
      <c r="E404" s="107"/>
      <c r="F404" s="107"/>
      <c r="G404" s="479"/>
      <c r="H404" s="107"/>
      <c r="I404" s="107"/>
      <c r="J404" s="107"/>
      <c r="K404" s="107"/>
      <c r="L404" s="107"/>
      <c r="M404" s="109"/>
      <c r="N404" s="109"/>
      <c r="O404" s="107"/>
      <c r="P404" s="107"/>
      <c r="Q404" s="107"/>
      <c r="R404" s="107"/>
      <c r="S404" s="107"/>
      <c r="T404" s="107"/>
      <c r="U404" s="107"/>
      <c r="V404" s="107"/>
      <c r="W404" s="107"/>
      <c r="X404" s="107"/>
      <c r="Y404" s="107"/>
      <c r="Z404" s="107"/>
    </row>
    <row r="405" spans="1:26" ht="15.75" customHeight="1">
      <c r="A405" s="107"/>
      <c r="B405" s="107"/>
      <c r="C405" s="107"/>
      <c r="D405" s="107"/>
      <c r="E405" s="107"/>
      <c r="F405" s="107"/>
      <c r="G405" s="479"/>
      <c r="H405" s="107"/>
      <c r="I405" s="107"/>
      <c r="J405" s="107"/>
      <c r="K405" s="107"/>
      <c r="L405" s="107"/>
      <c r="M405" s="109"/>
      <c r="N405" s="109"/>
      <c r="O405" s="107"/>
      <c r="P405" s="107"/>
      <c r="Q405" s="107"/>
      <c r="R405" s="107"/>
      <c r="S405" s="107"/>
      <c r="T405" s="107"/>
      <c r="U405" s="107"/>
      <c r="V405" s="107"/>
      <c r="W405" s="107"/>
      <c r="X405" s="107"/>
      <c r="Y405" s="107"/>
      <c r="Z405" s="107"/>
    </row>
    <row r="406" spans="1:26" ht="15.75" customHeight="1">
      <c r="A406" s="107"/>
      <c r="B406" s="107"/>
      <c r="C406" s="107"/>
      <c r="D406" s="107"/>
      <c r="E406" s="107"/>
      <c r="F406" s="107"/>
      <c r="G406" s="479"/>
      <c r="H406" s="107"/>
      <c r="I406" s="107"/>
      <c r="J406" s="107"/>
      <c r="K406" s="107"/>
      <c r="L406" s="107"/>
      <c r="M406" s="109"/>
      <c r="N406" s="109"/>
      <c r="O406" s="107"/>
      <c r="P406" s="107"/>
      <c r="Q406" s="107"/>
      <c r="R406" s="107"/>
      <c r="S406" s="107"/>
      <c r="T406" s="107"/>
      <c r="U406" s="107"/>
      <c r="V406" s="107"/>
      <c r="W406" s="107"/>
      <c r="X406" s="107"/>
      <c r="Y406" s="107"/>
      <c r="Z406" s="107"/>
    </row>
    <row r="407" spans="1:26" ht="15.75" customHeight="1">
      <c r="A407" s="107"/>
      <c r="B407" s="107"/>
      <c r="C407" s="107"/>
      <c r="D407" s="107"/>
      <c r="E407" s="107"/>
      <c r="F407" s="107"/>
      <c r="G407" s="479"/>
      <c r="H407" s="107"/>
      <c r="I407" s="107"/>
      <c r="J407" s="107"/>
      <c r="K407" s="107"/>
      <c r="L407" s="107"/>
      <c r="M407" s="109"/>
      <c r="N407" s="109"/>
      <c r="O407" s="107"/>
      <c r="P407" s="107"/>
      <c r="Q407" s="107"/>
      <c r="R407" s="107"/>
      <c r="S407" s="107"/>
      <c r="T407" s="107"/>
      <c r="U407" s="107"/>
      <c r="V407" s="107"/>
      <c r="W407" s="107"/>
      <c r="X407" s="107"/>
      <c r="Y407" s="107"/>
      <c r="Z407" s="107"/>
    </row>
    <row r="408" spans="1:26" ht="15.75" customHeight="1">
      <c r="A408" s="107"/>
      <c r="B408" s="107"/>
      <c r="C408" s="107"/>
      <c r="D408" s="107"/>
      <c r="E408" s="107"/>
      <c r="F408" s="107"/>
      <c r="G408" s="479"/>
      <c r="H408" s="107"/>
      <c r="I408" s="107"/>
      <c r="J408" s="107"/>
      <c r="K408" s="107"/>
      <c r="L408" s="107"/>
      <c r="M408" s="109"/>
      <c r="N408" s="109"/>
      <c r="O408" s="107"/>
      <c r="P408" s="107"/>
      <c r="Q408" s="107"/>
      <c r="R408" s="107"/>
      <c r="S408" s="107"/>
      <c r="T408" s="107"/>
      <c r="U408" s="107"/>
      <c r="V408" s="107"/>
      <c r="W408" s="107"/>
      <c r="X408" s="107"/>
      <c r="Y408" s="107"/>
      <c r="Z408" s="107"/>
    </row>
    <row r="409" spans="1:26" ht="15.75" customHeight="1">
      <c r="A409" s="107"/>
      <c r="B409" s="107"/>
      <c r="C409" s="107"/>
      <c r="D409" s="107"/>
      <c r="E409" s="107"/>
      <c r="F409" s="107"/>
      <c r="G409" s="479"/>
      <c r="H409" s="107"/>
      <c r="I409" s="107"/>
      <c r="J409" s="107"/>
      <c r="K409" s="107"/>
      <c r="L409" s="107"/>
      <c r="M409" s="109"/>
      <c r="N409" s="109"/>
      <c r="O409" s="107"/>
      <c r="P409" s="107"/>
      <c r="Q409" s="107"/>
      <c r="R409" s="107"/>
      <c r="S409" s="107"/>
      <c r="T409" s="107"/>
      <c r="U409" s="107"/>
      <c r="V409" s="107"/>
      <c r="W409" s="107"/>
      <c r="X409" s="107"/>
      <c r="Y409" s="107"/>
      <c r="Z409" s="107"/>
    </row>
    <row r="410" spans="1:26" ht="15.75" customHeight="1">
      <c r="A410" s="107"/>
      <c r="B410" s="107"/>
      <c r="C410" s="107"/>
      <c r="D410" s="107"/>
      <c r="E410" s="107"/>
      <c r="F410" s="107"/>
      <c r="G410" s="479"/>
      <c r="H410" s="107"/>
      <c r="I410" s="107"/>
      <c r="J410" s="107"/>
      <c r="K410" s="107"/>
      <c r="L410" s="107"/>
      <c r="M410" s="109"/>
      <c r="N410" s="109"/>
      <c r="O410" s="107"/>
      <c r="P410" s="107"/>
      <c r="Q410" s="107"/>
      <c r="R410" s="107"/>
      <c r="S410" s="107"/>
      <c r="T410" s="107"/>
      <c r="U410" s="107"/>
      <c r="V410" s="107"/>
      <c r="W410" s="107"/>
      <c r="X410" s="107"/>
      <c r="Y410" s="107"/>
      <c r="Z410" s="107"/>
    </row>
    <row r="411" spans="1:26" ht="15.75" customHeight="1">
      <c r="A411" s="107"/>
      <c r="B411" s="107"/>
      <c r="C411" s="107"/>
      <c r="D411" s="107"/>
      <c r="E411" s="107"/>
      <c r="F411" s="107"/>
      <c r="G411" s="479"/>
      <c r="H411" s="107"/>
      <c r="I411" s="107"/>
      <c r="J411" s="107"/>
      <c r="K411" s="107"/>
      <c r="L411" s="107"/>
      <c r="M411" s="109"/>
      <c r="N411" s="109"/>
      <c r="O411" s="107"/>
      <c r="P411" s="107"/>
      <c r="Q411" s="107"/>
      <c r="R411" s="107"/>
      <c r="S411" s="107"/>
      <c r="T411" s="107"/>
      <c r="U411" s="107"/>
      <c r="V411" s="107"/>
      <c r="W411" s="107"/>
      <c r="X411" s="107"/>
      <c r="Y411" s="107"/>
      <c r="Z411" s="107"/>
    </row>
    <row r="412" spans="1:26" ht="15.75" customHeight="1">
      <c r="A412" s="107"/>
      <c r="B412" s="107"/>
      <c r="C412" s="107"/>
      <c r="D412" s="107"/>
      <c r="E412" s="107"/>
      <c r="F412" s="107"/>
      <c r="G412" s="479"/>
      <c r="H412" s="107"/>
      <c r="I412" s="107"/>
      <c r="J412" s="107"/>
      <c r="K412" s="107"/>
      <c r="L412" s="107"/>
      <c r="M412" s="109"/>
      <c r="N412" s="109"/>
      <c r="O412" s="107"/>
      <c r="P412" s="107"/>
      <c r="Q412" s="107"/>
      <c r="R412" s="107"/>
      <c r="S412" s="107"/>
      <c r="T412" s="107"/>
      <c r="U412" s="107"/>
      <c r="V412" s="107"/>
      <c r="W412" s="107"/>
      <c r="X412" s="107"/>
      <c r="Y412" s="107"/>
      <c r="Z412" s="107"/>
    </row>
    <row r="413" spans="1:26" ht="15.75" customHeight="1">
      <c r="A413" s="107"/>
      <c r="B413" s="107"/>
      <c r="C413" s="107"/>
      <c r="D413" s="107"/>
      <c r="E413" s="107"/>
      <c r="F413" s="107"/>
      <c r="G413" s="479"/>
      <c r="H413" s="107"/>
      <c r="I413" s="107"/>
      <c r="J413" s="107"/>
      <c r="K413" s="107"/>
      <c r="L413" s="107"/>
      <c r="M413" s="109"/>
      <c r="N413" s="109"/>
      <c r="O413" s="107"/>
      <c r="P413" s="107"/>
      <c r="Q413" s="107"/>
      <c r="R413" s="107"/>
      <c r="S413" s="107"/>
      <c r="T413" s="107"/>
      <c r="U413" s="107"/>
      <c r="V413" s="107"/>
      <c r="W413" s="107"/>
      <c r="X413" s="107"/>
      <c r="Y413" s="107"/>
      <c r="Z413" s="107"/>
    </row>
    <row r="414" spans="1:26" ht="15.75" customHeight="1">
      <c r="A414" s="107"/>
      <c r="B414" s="107"/>
      <c r="C414" s="107"/>
      <c r="D414" s="107"/>
      <c r="E414" s="107"/>
      <c r="F414" s="107"/>
      <c r="G414" s="479"/>
      <c r="H414" s="107"/>
      <c r="I414" s="107"/>
      <c r="J414" s="107"/>
      <c r="K414" s="107"/>
      <c r="L414" s="107"/>
      <c r="M414" s="109"/>
      <c r="N414" s="109"/>
      <c r="O414" s="107"/>
      <c r="P414" s="107"/>
      <c r="Q414" s="107"/>
      <c r="R414" s="107"/>
      <c r="S414" s="107"/>
      <c r="T414" s="107"/>
      <c r="U414" s="107"/>
      <c r="V414" s="107"/>
      <c r="W414" s="107"/>
      <c r="X414" s="107"/>
      <c r="Y414" s="107"/>
      <c r="Z414" s="107"/>
    </row>
    <row r="415" spans="1:26" ht="15.75" customHeight="1">
      <c r="A415" s="107"/>
      <c r="B415" s="107"/>
      <c r="C415" s="107"/>
      <c r="D415" s="107"/>
      <c r="E415" s="107"/>
      <c r="F415" s="107"/>
      <c r="G415" s="479"/>
      <c r="H415" s="107"/>
      <c r="I415" s="107"/>
      <c r="J415" s="107"/>
      <c r="K415" s="107"/>
      <c r="L415" s="107"/>
      <c r="M415" s="109"/>
      <c r="N415" s="109"/>
      <c r="O415" s="107"/>
      <c r="P415" s="107"/>
      <c r="Q415" s="107"/>
      <c r="R415" s="107"/>
      <c r="S415" s="107"/>
      <c r="T415" s="107"/>
      <c r="U415" s="107"/>
      <c r="V415" s="107"/>
      <c r="W415" s="107"/>
      <c r="X415" s="107"/>
      <c r="Y415" s="107"/>
      <c r="Z415" s="107"/>
    </row>
    <row r="416" spans="1:26" ht="15.75" customHeight="1">
      <c r="A416" s="107"/>
      <c r="B416" s="107"/>
      <c r="C416" s="107"/>
      <c r="D416" s="107"/>
      <c r="E416" s="107"/>
      <c r="F416" s="107"/>
      <c r="G416" s="479"/>
      <c r="H416" s="107"/>
      <c r="I416" s="107"/>
      <c r="J416" s="107"/>
      <c r="K416" s="107"/>
      <c r="L416" s="107"/>
      <c r="M416" s="109"/>
      <c r="N416" s="109"/>
      <c r="O416" s="107"/>
      <c r="P416" s="107"/>
      <c r="Q416" s="107"/>
      <c r="R416" s="107"/>
      <c r="S416" s="107"/>
      <c r="T416" s="107"/>
      <c r="U416" s="107"/>
      <c r="V416" s="107"/>
      <c r="W416" s="107"/>
      <c r="X416" s="107"/>
      <c r="Y416" s="107"/>
      <c r="Z416" s="107"/>
    </row>
    <row r="417" spans="1:26" ht="15.75" customHeight="1">
      <c r="A417" s="107"/>
      <c r="B417" s="107"/>
      <c r="C417" s="107"/>
      <c r="D417" s="107"/>
      <c r="E417" s="107"/>
      <c r="F417" s="107"/>
      <c r="G417" s="479"/>
      <c r="H417" s="107"/>
      <c r="I417" s="107"/>
      <c r="J417" s="107"/>
      <c r="K417" s="107"/>
      <c r="L417" s="107"/>
      <c r="M417" s="109"/>
      <c r="N417" s="109"/>
      <c r="O417" s="107"/>
      <c r="P417" s="107"/>
      <c r="Q417" s="107"/>
      <c r="R417" s="107"/>
      <c r="S417" s="107"/>
      <c r="T417" s="107"/>
      <c r="U417" s="107"/>
      <c r="V417" s="107"/>
      <c r="W417" s="107"/>
      <c r="X417" s="107"/>
      <c r="Y417" s="107"/>
      <c r="Z417" s="107"/>
    </row>
    <row r="418" spans="1:26" ht="15.75" customHeight="1">
      <c r="A418" s="107"/>
      <c r="B418" s="107"/>
      <c r="C418" s="107"/>
      <c r="D418" s="107"/>
      <c r="E418" s="107"/>
      <c r="F418" s="107"/>
      <c r="G418" s="479"/>
      <c r="H418" s="107"/>
      <c r="I418" s="107"/>
      <c r="J418" s="107"/>
      <c r="K418" s="107"/>
      <c r="L418" s="107"/>
      <c r="M418" s="109"/>
      <c r="N418" s="109"/>
      <c r="O418" s="107"/>
      <c r="P418" s="107"/>
      <c r="Q418" s="107"/>
      <c r="R418" s="107"/>
      <c r="S418" s="107"/>
      <c r="T418" s="107"/>
      <c r="U418" s="107"/>
      <c r="V418" s="107"/>
      <c r="W418" s="107"/>
      <c r="X418" s="107"/>
      <c r="Y418" s="107"/>
      <c r="Z418" s="107"/>
    </row>
    <row r="419" spans="1:26" ht="15.75" customHeight="1">
      <c r="A419" s="107"/>
      <c r="B419" s="107"/>
      <c r="C419" s="107"/>
      <c r="D419" s="107"/>
      <c r="E419" s="107"/>
      <c r="F419" s="107"/>
      <c r="G419" s="479"/>
      <c r="H419" s="107"/>
      <c r="I419" s="107"/>
      <c r="J419" s="107"/>
      <c r="K419" s="107"/>
      <c r="L419" s="107"/>
      <c r="M419" s="109"/>
      <c r="N419" s="109"/>
      <c r="O419" s="107"/>
      <c r="P419" s="107"/>
      <c r="Q419" s="107"/>
      <c r="R419" s="107"/>
      <c r="S419" s="107"/>
      <c r="T419" s="107"/>
      <c r="U419" s="107"/>
      <c r="V419" s="107"/>
      <c r="W419" s="107"/>
      <c r="X419" s="107"/>
      <c r="Y419" s="107"/>
      <c r="Z419" s="107"/>
    </row>
    <row r="420" spans="1:26" ht="15.75" customHeight="1">
      <c r="A420" s="107"/>
      <c r="B420" s="107"/>
      <c r="C420" s="107"/>
      <c r="D420" s="107"/>
      <c r="E420" s="107"/>
      <c r="F420" s="107"/>
      <c r="G420" s="479"/>
      <c r="H420" s="107"/>
      <c r="I420" s="107"/>
      <c r="J420" s="107"/>
      <c r="K420" s="107"/>
      <c r="L420" s="107"/>
      <c r="M420" s="109"/>
      <c r="N420" s="109"/>
      <c r="O420" s="107"/>
      <c r="P420" s="107"/>
      <c r="Q420" s="107"/>
      <c r="R420" s="107"/>
      <c r="S420" s="107"/>
      <c r="T420" s="107"/>
      <c r="U420" s="107"/>
      <c r="V420" s="107"/>
      <c r="W420" s="107"/>
      <c r="X420" s="107"/>
      <c r="Y420" s="107"/>
      <c r="Z420" s="107"/>
    </row>
    <row r="421" spans="1:26" ht="15.75" customHeight="1">
      <c r="A421" s="107"/>
      <c r="B421" s="107"/>
      <c r="C421" s="107"/>
      <c r="D421" s="107"/>
      <c r="E421" s="107"/>
      <c r="F421" s="107"/>
      <c r="G421" s="479"/>
      <c r="H421" s="107"/>
      <c r="I421" s="107"/>
      <c r="J421" s="107"/>
      <c r="K421" s="107"/>
      <c r="L421" s="107"/>
      <c r="M421" s="109"/>
      <c r="N421" s="109"/>
      <c r="O421" s="107"/>
      <c r="P421" s="107"/>
      <c r="Q421" s="107"/>
      <c r="R421" s="107"/>
      <c r="S421" s="107"/>
      <c r="T421" s="107"/>
      <c r="U421" s="107"/>
      <c r="V421" s="107"/>
      <c r="W421" s="107"/>
      <c r="X421" s="107"/>
      <c r="Y421" s="107"/>
      <c r="Z421" s="107"/>
    </row>
    <row r="422" spans="1:26" ht="15.75" customHeight="1">
      <c r="A422" s="107"/>
      <c r="B422" s="107"/>
      <c r="C422" s="107"/>
      <c r="D422" s="107"/>
      <c r="E422" s="107"/>
      <c r="F422" s="107"/>
      <c r="G422" s="479"/>
      <c r="H422" s="107"/>
      <c r="I422" s="107"/>
      <c r="J422" s="107"/>
      <c r="K422" s="107"/>
      <c r="L422" s="107"/>
      <c r="M422" s="109"/>
      <c r="N422" s="109"/>
      <c r="O422" s="107"/>
      <c r="P422" s="107"/>
      <c r="Q422" s="107"/>
      <c r="R422" s="107"/>
      <c r="S422" s="107"/>
      <c r="T422" s="107"/>
      <c r="U422" s="107"/>
      <c r="V422" s="107"/>
      <c r="W422" s="107"/>
      <c r="X422" s="107"/>
      <c r="Y422" s="107"/>
      <c r="Z422" s="107"/>
    </row>
    <row r="423" spans="1:26" ht="15.75" customHeight="1">
      <c r="A423" s="107"/>
      <c r="B423" s="107"/>
      <c r="C423" s="107"/>
      <c r="D423" s="107"/>
      <c r="E423" s="107"/>
      <c r="F423" s="107"/>
      <c r="G423" s="479"/>
      <c r="H423" s="107"/>
      <c r="I423" s="107"/>
      <c r="J423" s="107"/>
      <c r="K423" s="107"/>
      <c r="L423" s="107"/>
      <c r="M423" s="109"/>
      <c r="N423" s="109"/>
      <c r="O423" s="107"/>
      <c r="P423" s="107"/>
      <c r="Q423" s="107"/>
      <c r="R423" s="107"/>
      <c r="S423" s="107"/>
      <c r="T423" s="107"/>
      <c r="U423" s="107"/>
      <c r="V423" s="107"/>
      <c r="W423" s="107"/>
      <c r="X423" s="107"/>
      <c r="Y423" s="107"/>
      <c r="Z423" s="107"/>
    </row>
    <row r="424" spans="1:26" ht="15.75" customHeight="1">
      <c r="A424" s="107"/>
      <c r="B424" s="107"/>
      <c r="C424" s="107"/>
      <c r="D424" s="107"/>
      <c r="E424" s="107"/>
      <c r="F424" s="107"/>
      <c r="G424" s="479"/>
      <c r="H424" s="107"/>
      <c r="I424" s="107"/>
      <c r="J424" s="107"/>
      <c r="K424" s="107"/>
      <c r="L424" s="107"/>
      <c r="M424" s="109"/>
      <c r="N424" s="109"/>
      <c r="O424" s="107"/>
      <c r="P424" s="107"/>
      <c r="Q424" s="107"/>
      <c r="R424" s="107"/>
      <c r="S424" s="107"/>
      <c r="T424" s="107"/>
      <c r="U424" s="107"/>
      <c r="V424" s="107"/>
      <c r="W424" s="107"/>
      <c r="X424" s="107"/>
      <c r="Y424" s="107"/>
      <c r="Z424" s="107"/>
    </row>
    <row r="425" spans="1:26" ht="15.75" customHeight="1">
      <c r="A425" s="107"/>
      <c r="B425" s="107"/>
      <c r="C425" s="107"/>
      <c r="D425" s="107"/>
      <c r="E425" s="107"/>
      <c r="F425" s="107"/>
      <c r="G425" s="479"/>
      <c r="H425" s="107"/>
      <c r="I425" s="107"/>
      <c r="J425" s="107"/>
      <c r="K425" s="107"/>
      <c r="L425" s="107"/>
      <c r="M425" s="109"/>
      <c r="N425" s="109"/>
      <c r="O425" s="107"/>
      <c r="P425" s="107"/>
      <c r="Q425" s="107"/>
      <c r="R425" s="107"/>
      <c r="S425" s="107"/>
      <c r="T425" s="107"/>
      <c r="U425" s="107"/>
      <c r="V425" s="107"/>
      <c r="W425" s="107"/>
      <c r="X425" s="107"/>
      <c r="Y425" s="107"/>
      <c r="Z425" s="107"/>
    </row>
    <row r="426" spans="1:26" ht="15.75" customHeight="1">
      <c r="A426" s="107"/>
      <c r="B426" s="107"/>
      <c r="C426" s="107"/>
      <c r="D426" s="107"/>
      <c r="E426" s="107"/>
      <c r="F426" s="107"/>
      <c r="G426" s="479"/>
      <c r="H426" s="107"/>
      <c r="I426" s="107"/>
      <c r="J426" s="107"/>
      <c r="K426" s="107"/>
      <c r="L426" s="107"/>
      <c r="M426" s="109"/>
      <c r="N426" s="109"/>
      <c r="O426" s="107"/>
      <c r="P426" s="107"/>
      <c r="Q426" s="107"/>
      <c r="R426" s="107"/>
      <c r="S426" s="107"/>
      <c r="T426" s="107"/>
      <c r="U426" s="107"/>
      <c r="V426" s="107"/>
      <c r="W426" s="107"/>
      <c r="X426" s="107"/>
      <c r="Y426" s="107"/>
      <c r="Z426" s="107"/>
    </row>
    <row r="427" spans="1:26" ht="15.75" customHeight="1">
      <c r="A427" s="107"/>
      <c r="B427" s="107"/>
      <c r="C427" s="107"/>
      <c r="D427" s="107"/>
      <c r="E427" s="107"/>
      <c r="F427" s="107"/>
      <c r="G427" s="479"/>
      <c r="H427" s="107"/>
      <c r="I427" s="107"/>
      <c r="J427" s="107"/>
      <c r="K427" s="107"/>
      <c r="L427" s="107"/>
      <c r="M427" s="109"/>
      <c r="N427" s="109"/>
      <c r="O427" s="107"/>
      <c r="P427" s="107"/>
      <c r="Q427" s="107"/>
      <c r="R427" s="107"/>
      <c r="S427" s="107"/>
      <c r="T427" s="107"/>
      <c r="U427" s="107"/>
      <c r="V427" s="107"/>
      <c r="W427" s="107"/>
      <c r="X427" s="107"/>
      <c r="Y427" s="107"/>
      <c r="Z427" s="107"/>
    </row>
    <row r="428" spans="1:26" ht="15.75" customHeight="1">
      <c r="A428" s="107"/>
      <c r="B428" s="107"/>
      <c r="C428" s="107"/>
      <c r="D428" s="107"/>
      <c r="E428" s="107"/>
      <c r="F428" s="107"/>
      <c r="G428" s="479"/>
      <c r="H428" s="107"/>
      <c r="I428" s="107"/>
      <c r="J428" s="107"/>
      <c r="K428" s="107"/>
      <c r="L428" s="107"/>
      <c r="M428" s="109"/>
      <c r="N428" s="109"/>
      <c r="O428" s="107"/>
      <c r="P428" s="107"/>
      <c r="Q428" s="107"/>
      <c r="R428" s="107"/>
      <c r="S428" s="107"/>
      <c r="T428" s="107"/>
      <c r="U428" s="107"/>
      <c r="V428" s="107"/>
      <c r="W428" s="107"/>
      <c r="X428" s="107"/>
      <c r="Y428" s="107"/>
      <c r="Z428" s="107"/>
    </row>
    <row r="429" spans="1:26" ht="15.75" customHeight="1">
      <c r="A429" s="107"/>
      <c r="B429" s="107"/>
      <c r="C429" s="107"/>
      <c r="D429" s="107"/>
      <c r="E429" s="107"/>
      <c r="F429" s="107"/>
      <c r="G429" s="479"/>
      <c r="H429" s="107"/>
      <c r="I429" s="107"/>
      <c r="J429" s="107"/>
      <c r="K429" s="107"/>
      <c r="L429" s="107"/>
      <c r="M429" s="109"/>
      <c r="N429" s="109"/>
      <c r="O429" s="107"/>
      <c r="P429" s="107"/>
      <c r="Q429" s="107"/>
      <c r="R429" s="107"/>
      <c r="S429" s="107"/>
      <c r="T429" s="107"/>
      <c r="U429" s="107"/>
      <c r="V429" s="107"/>
      <c r="W429" s="107"/>
      <c r="X429" s="107"/>
      <c r="Y429" s="107"/>
      <c r="Z429" s="107"/>
    </row>
    <row r="430" spans="1:26" ht="15.75" customHeight="1">
      <c r="A430" s="107"/>
      <c r="B430" s="107"/>
      <c r="C430" s="107"/>
      <c r="D430" s="107"/>
      <c r="E430" s="107"/>
      <c r="F430" s="107"/>
      <c r="G430" s="479"/>
      <c r="H430" s="107"/>
      <c r="I430" s="107"/>
      <c r="J430" s="107"/>
      <c r="K430" s="107"/>
      <c r="L430" s="107"/>
      <c r="M430" s="109"/>
      <c r="N430" s="109"/>
      <c r="O430" s="107"/>
      <c r="P430" s="107"/>
      <c r="Q430" s="107"/>
      <c r="R430" s="107"/>
      <c r="S430" s="107"/>
      <c r="T430" s="107"/>
      <c r="U430" s="107"/>
      <c r="V430" s="107"/>
      <c r="W430" s="107"/>
      <c r="X430" s="107"/>
      <c r="Y430" s="107"/>
      <c r="Z430" s="107"/>
    </row>
    <row r="431" spans="1:26" ht="15.75" customHeight="1">
      <c r="A431" s="107"/>
      <c r="B431" s="107"/>
      <c r="C431" s="107"/>
      <c r="D431" s="107"/>
      <c r="E431" s="107"/>
      <c r="F431" s="107"/>
      <c r="G431" s="479"/>
      <c r="H431" s="107"/>
      <c r="I431" s="107"/>
      <c r="J431" s="107"/>
      <c r="K431" s="107"/>
      <c r="L431" s="107"/>
      <c r="M431" s="109"/>
      <c r="N431" s="109"/>
      <c r="O431" s="107"/>
      <c r="P431" s="107"/>
      <c r="Q431" s="107"/>
      <c r="R431" s="107"/>
      <c r="S431" s="107"/>
      <c r="T431" s="107"/>
      <c r="U431" s="107"/>
      <c r="V431" s="107"/>
      <c r="W431" s="107"/>
      <c r="X431" s="107"/>
      <c r="Y431" s="107"/>
      <c r="Z431" s="107"/>
    </row>
    <row r="432" spans="1:26" ht="15.75" customHeight="1">
      <c r="A432" s="107"/>
      <c r="B432" s="107"/>
      <c r="C432" s="107"/>
      <c r="D432" s="107"/>
      <c r="E432" s="107"/>
      <c r="F432" s="107"/>
      <c r="G432" s="479"/>
      <c r="H432" s="107"/>
      <c r="I432" s="107"/>
      <c r="J432" s="107"/>
      <c r="K432" s="107"/>
      <c r="L432" s="107"/>
      <c r="M432" s="109"/>
      <c r="N432" s="109"/>
      <c r="O432" s="107"/>
      <c r="P432" s="107"/>
      <c r="Q432" s="107"/>
      <c r="R432" s="107"/>
      <c r="S432" s="107"/>
      <c r="T432" s="107"/>
      <c r="U432" s="107"/>
      <c r="V432" s="107"/>
      <c r="W432" s="107"/>
      <c r="X432" s="107"/>
      <c r="Y432" s="107"/>
      <c r="Z432" s="107"/>
    </row>
    <row r="433" spans="1:26" ht="15.75" customHeight="1">
      <c r="A433" s="107"/>
      <c r="B433" s="107"/>
      <c r="C433" s="107"/>
      <c r="D433" s="107"/>
      <c r="E433" s="107"/>
      <c r="F433" s="107"/>
      <c r="G433" s="479"/>
      <c r="H433" s="107"/>
      <c r="I433" s="107"/>
      <c r="J433" s="107"/>
      <c r="K433" s="107"/>
      <c r="L433" s="107"/>
      <c r="M433" s="109"/>
      <c r="N433" s="109"/>
      <c r="O433" s="107"/>
      <c r="P433" s="107"/>
      <c r="Q433" s="107"/>
      <c r="R433" s="107"/>
      <c r="S433" s="107"/>
      <c r="T433" s="107"/>
      <c r="U433" s="107"/>
      <c r="V433" s="107"/>
      <c r="W433" s="107"/>
      <c r="X433" s="107"/>
      <c r="Y433" s="107"/>
      <c r="Z433" s="107"/>
    </row>
    <row r="434" spans="1:26" ht="15.75" customHeight="1">
      <c r="A434" s="107"/>
      <c r="B434" s="107"/>
      <c r="C434" s="107"/>
      <c r="D434" s="107"/>
      <c r="E434" s="107"/>
      <c r="F434" s="107"/>
      <c r="G434" s="479"/>
      <c r="H434" s="107"/>
      <c r="I434" s="107"/>
      <c r="J434" s="107"/>
      <c r="K434" s="107"/>
      <c r="L434" s="107"/>
      <c r="M434" s="109"/>
      <c r="N434" s="109"/>
      <c r="O434" s="107"/>
      <c r="P434" s="107"/>
      <c r="Q434" s="107"/>
      <c r="R434" s="107"/>
      <c r="S434" s="107"/>
      <c r="T434" s="107"/>
      <c r="U434" s="107"/>
      <c r="V434" s="107"/>
      <c r="W434" s="107"/>
      <c r="X434" s="107"/>
      <c r="Y434" s="107"/>
      <c r="Z434" s="107"/>
    </row>
    <row r="435" spans="1:26" ht="15.75" customHeight="1">
      <c r="A435" s="107"/>
      <c r="B435" s="107"/>
      <c r="C435" s="107"/>
      <c r="D435" s="107"/>
      <c r="E435" s="107"/>
      <c r="F435" s="107"/>
      <c r="G435" s="479"/>
      <c r="H435" s="107"/>
      <c r="I435" s="107"/>
      <c r="J435" s="107"/>
      <c r="K435" s="107"/>
      <c r="L435" s="107"/>
      <c r="M435" s="109"/>
      <c r="N435" s="109"/>
      <c r="O435" s="107"/>
      <c r="P435" s="107"/>
      <c r="Q435" s="107"/>
      <c r="R435" s="107"/>
      <c r="S435" s="107"/>
      <c r="T435" s="107"/>
      <c r="U435" s="107"/>
      <c r="V435" s="107"/>
      <c r="W435" s="107"/>
      <c r="X435" s="107"/>
      <c r="Y435" s="107"/>
      <c r="Z435" s="107"/>
    </row>
    <row r="436" spans="1:26" ht="15.75" customHeight="1">
      <c r="A436" s="107"/>
      <c r="B436" s="107"/>
      <c r="C436" s="107"/>
      <c r="D436" s="107"/>
      <c r="E436" s="107"/>
      <c r="F436" s="107"/>
      <c r="G436" s="479"/>
      <c r="H436" s="107"/>
      <c r="I436" s="107"/>
      <c r="J436" s="107"/>
      <c r="K436" s="107"/>
      <c r="L436" s="107"/>
      <c r="M436" s="109"/>
      <c r="N436" s="109"/>
      <c r="O436" s="107"/>
      <c r="P436" s="107"/>
      <c r="Q436" s="107"/>
      <c r="R436" s="107"/>
      <c r="S436" s="107"/>
      <c r="T436" s="107"/>
      <c r="U436" s="107"/>
      <c r="V436" s="107"/>
      <c r="W436" s="107"/>
      <c r="X436" s="107"/>
      <c r="Y436" s="107"/>
      <c r="Z436" s="107"/>
    </row>
    <row r="437" spans="1:26" ht="15.75" customHeight="1">
      <c r="A437" s="107"/>
      <c r="B437" s="107"/>
      <c r="C437" s="107"/>
      <c r="D437" s="107"/>
      <c r="E437" s="107"/>
      <c r="F437" s="107"/>
      <c r="G437" s="479"/>
      <c r="H437" s="107"/>
      <c r="I437" s="107"/>
      <c r="J437" s="107"/>
      <c r="K437" s="107"/>
      <c r="L437" s="107"/>
      <c r="M437" s="109"/>
      <c r="N437" s="109"/>
      <c r="O437" s="107"/>
      <c r="P437" s="107"/>
      <c r="Q437" s="107"/>
      <c r="R437" s="107"/>
      <c r="S437" s="107"/>
      <c r="T437" s="107"/>
      <c r="U437" s="107"/>
      <c r="V437" s="107"/>
      <c r="W437" s="107"/>
      <c r="X437" s="107"/>
      <c r="Y437" s="107"/>
      <c r="Z437" s="107"/>
    </row>
    <row r="438" spans="1:26" ht="15.75" customHeight="1">
      <c r="A438" s="107"/>
      <c r="B438" s="107"/>
      <c r="C438" s="107"/>
      <c r="D438" s="107"/>
      <c r="E438" s="107"/>
      <c r="F438" s="107"/>
      <c r="G438" s="479"/>
      <c r="H438" s="107"/>
      <c r="I438" s="107"/>
      <c r="J438" s="107"/>
      <c r="K438" s="107"/>
      <c r="L438" s="107"/>
      <c r="M438" s="109"/>
      <c r="N438" s="109"/>
      <c r="O438" s="107"/>
      <c r="P438" s="107"/>
      <c r="Q438" s="107"/>
      <c r="R438" s="107"/>
      <c r="S438" s="107"/>
      <c r="T438" s="107"/>
      <c r="U438" s="107"/>
      <c r="V438" s="107"/>
      <c r="W438" s="107"/>
      <c r="X438" s="107"/>
      <c r="Y438" s="107"/>
      <c r="Z438" s="107"/>
    </row>
    <row r="439" spans="1:26" ht="15.75" customHeight="1">
      <c r="A439" s="107"/>
      <c r="B439" s="107"/>
      <c r="C439" s="107"/>
      <c r="D439" s="107"/>
      <c r="E439" s="107"/>
      <c r="F439" s="107"/>
      <c r="G439" s="479"/>
      <c r="H439" s="107"/>
      <c r="I439" s="107"/>
      <c r="J439" s="107"/>
      <c r="K439" s="107"/>
      <c r="L439" s="107"/>
      <c r="M439" s="109"/>
      <c r="N439" s="109"/>
      <c r="O439" s="107"/>
      <c r="P439" s="107"/>
      <c r="Q439" s="107"/>
      <c r="R439" s="107"/>
      <c r="S439" s="107"/>
      <c r="T439" s="107"/>
      <c r="U439" s="107"/>
      <c r="V439" s="107"/>
      <c r="W439" s="107"/>
      <c r="X439" s="107"/>
      <c r="Y439" s="107"/>
      <c r="Z439" s="107"/>
    </row>
    <row r="440" spans="1:26" ht="15.75" customHeight="1">
      <c r="A440" s="107"/>
      <c r="B440" s="107"/>
      <c r="C440" s="107"/>
      <c r="D440" s="107"/>
      <c r="E440" s="107"/>
      <c r="F440" s="107"/>
      <c r="G440" s="479"/>
      <c r="H440" s="107"/>
      <c r="I440" s="107"/>
      <c r="J440" s="107"/>
      <c r="K440" s="107"/>
      <c r="L440" s="107"/>
      <c r="M440" s="109"/>
      <c r="N440" s="109"/>
      <c r="O440" s="107"/>
      <c r="P440" s="107"/>
      <c r="Q440" s="107"/>
      <c r="R440" s="107"/>
      <c r="S440" s="107"/>
      <c r="T440" s="107"/>
      <c r="U440" s="107"/>
      <c r="V440" s="107"/>
      <c r="W440" s="107"/>
      <c r="X440" s="107"/>
      <c r="Y440" s="107"/>
      <c r="Z440" s="107"/>
    </row>
    <row r="441" spans="1:26" ht="15.75" customHeight="1">
      <c r="A441" s="107"/>
      <c r="B441" s="107"/>
      <c r="C441" s="107"/>
      <c r="D441" s="107"/>
      <c r="E441" s="107"/>
      <c r="F441" s="107"/>
      <c r="G441" s="479"/>
      <c r="H441" s="107"/>
      <c r="I441" s="107"/>
      <c r="J441" s="107"/>
      <c r="K441" s="107"/>
      <c r="L441" s="107"/>
      <c r="M441" s="109"/>
      <c r="N441" s="109"/>
      <c r="O441" s="107"/>
      <c r="P441" s="107"/>
      <c r="Q441" s="107"/>
      <c r="R441" s="107"/>
      <c r="S441" s="107"/>
      <c r="T441" s="107"/>
      <c r="U441" s="107"/>
      <c r="V441" s="107"/>
      <c r="W441" s="107"/>
      <c r="X441" s="107"/>
      <c r="Y441" s="107"/>
      <c r="Z441" s="107"/>
    </row>
    <row r="442" spans="1:26" ht="15.75" customHeight="1">
      <c r="A442" s="107"/>
      <c r="B442" s="107"/>
      <c r="C442" s="107"/>
      <c r="D442" s="107"/>
      <c r="E442" s="107"/>
      <c r="F442" s="107"/>
      <c r="G442" s="479"/>
      <c r="H442" s="107"/>
      <c r="I442" s="107"/>
      <c r="J442" s="107"/>
      <c r="K442" s="107"/>
      <c r="L442" s="107"/>
      <c r="M442" s="109"/>
      <c r="N442" s="109"/>
      <c r="O442" s="107"/>
      <c r="P442" s="107"/>
      <c r="Q442" s="107"/>
      <c r="R442" s="107"/>
      <c r="S442" s="107"/>
      <c r="T442" s="107"/>
      <c r="U442" s="107"/>
      <c r="V442" s="107"/>
      <c r="W442" s="107"/>
      <c r="X442" s="107"/>
      <c r="Y442" s="107"/>
      <c r="Z442" s="107"/>
    </row>
    <row r="443" spans="1:26" ht="15.75" customHeight="1">
      <c r="A443" s="107"/>
      <c r="B443" s="107"/>
      <c r="C443" s="107"/>
      <c r="D443" s="107"/>
      <c r="E443" s="107"/>
      <c r="F443" s="107"/>
      <c r="G443" s="479"/>
      <c r="H443" s="107"/>
      <c r="I443" s="107"/>
      <c r="J443" s="107"/>
      <c r="K443" s="107"/>
      <c r="L443" s="107"/>
      <c r="M443" s="109"/>
      <c r="N443" s="109"/>
      <c r="O443" s="107"/>
      <c r="P443" s="107"/>
      <c r="Q443" s="107"/>
      <c r="R443" s="107"/>
      <c r="S443" s="107"/>
      <c r="T443" s="107"/>
      <c r="U443" s="107"/>
      <c r="V443" s="107"/>
      <c r="W443" s="107"/>
      <c r="X443" s="107"/>
      <c r="Y443" s="107"/>
      <c r="Z443" s="107"/>
    </row>
    <row r="444" spans="1:26" ht="15.75" customHeight="1">
      <c r="A444" s="107"/>
      <c r="B444" s="107"/>
      <c r="C444" s="107"/>
      <c r="D444" s="107"/>
      <c r="E444" s="107"/>
      <c r="F444" s="107"/>
      <c r="G444" s="479"/>
      <c r="H444" s="107"/>
      <c r="I444" s="107"/>
      <c r="J444" s="107"/>
      <c r="K444" s="107"/>
      <c r="L444" s="107"/>
      <c r="M444" s="109"/>
      <c r="N444" s="109"/>
      <c r="O444" s="107"/>
      <c r="P444" s="107"/>
      <c r="Q444" s="107"/>
      <c r="R444" s="107"/>
      <c r="S444" s="107"/>
      <c r="T444" s="107"/>
      <c r="U444" s="107"/>
      <c r="V444" s="107"/>
      <c r="W444" s="107"/>
      <c r="X444" s="107"/>
      <c r="Y444" s="107"/>
      <c r="Z444" s="107"/>
    </row>
    <row r="445" spans="1:26" ht="15.75" customHeight="1">
      <c r="A445" s="107"/>
      <c r="B445" s="107"/>
      <c r="C445" s="107"/>
      <c r="D445" s="107"/>
      <c r="E445" s="107"/>
      <c r="F445" s="107"/>
      <c r="G445" s="479"/>
      <c r="H445" s="107"/>
      <c r="I445" s="107"/>
      <c r="J445" s="107"/>
      <c r="K445" s="107"/>
      <c r="L445" s="107"/>
      <c r="M445" s="109"/>
      <c r="N445" s="109"/>
      <c r="O445" s="107"/>
      <c r="P445" s="107"/>
      <c r="Q445" s="107"/>
      <c r="R445" s="107"/>
      <c r="S445" s="107"/>
      <c r="T445" s="107"/>
      <c r="U445" s="107"/>
      <c r="V445" s="107"/>
      <c r="W445" s="107"/>
      <c r="X445" s="107"/>
      <c r="Y445" s="107"/>
      <c r="Z445" s="107"/>
    </row>
    <row r="446" spans="1:26" ht="15.75" customHeight="1">
      <c r="A446" s="107"/>
      <c r="B446" s="107"/>
      <c r="C446" s="107"/>
      <c r="D446" s="107"/>
      <c r="E446" s="107"/>
      <c r="F446" s="107"/>
      <c r="G446" s="479"/>
      <c r="H446" s="107"/>
      <c r="I446" s="107"/>
      <c r="J446" s="107"/>
      <c r="K446" s="107"/>
      <c r="L446" s="107"/>
      <c r="M446" s="109"/>
      <c r="N446" s="109"/>
      <c r="O446" s="107"/>
      <c r="P446" s="107"/>
      <c r="Q446" s="107"/>
      <c r="R446" s="107"/>
      <c r="S446" s="107"/>
      <c r="T446" s="107"/>
      <c r="U446" s="107"/>
      <c r="V446" s="107"/>
      <c r="W446" s="107"/>
      <c r="X446" s="107"/>
      <c r="Y446" s="107"/>
      <c r="Z446" s="107"/>
    </row>
    <row r="447" spans="1:26" ht="15.75" customHeight="1">
      <c r="A447" s="107"/>
      <c r="B447" s="107"/>
      <c r="C447" s="107"/>
      <c r="D447" s="107"/>
      <c r="E447" s="107"/>
      <c r="F447" s="107"/>
      <c r="G447" s="479"/>
      <c r="H447" s="107"/>
      <c r="I447" s="107"/>
      <c r="J447" s="107"/>
      <c r="K447" s="107"/>
      <c r="L447" s="107"/>
      <c r="M447" s="109"/>
      <c r="N447" s="109"/>
      <c r="O447" s="107"/>
      <c r="P447" s="107"/>
      <c r="Q447" s="107"/>
      <c r="R447" s="107"/>
      <c r="S447" s="107"/>
      <c r="T447" s="107"/>
      <c r="U447" s="107"/>
      <c r="V447" s="107"/>
      <c r="W447" s="107"/>
      <c r="X447" s="107"/>
      <c r="Y447" s="107"/>
      <c r="Z447" s="107"/>
    </row>
    <row r="448" spans="1:26" ht="15.75" customHeight="1">
      <c r="A448" s="107"/>
      <c r="B448" s="107"/>
      <c r="C448" s="107"/>
      <c r="D448" s="107"/>
      <c r="E448" s="107"/>
      <c r="F448" s="107"/>
      <c r="G448" s="479"/>
      <c r="H448" s="107"/>
      <c r="I448" s="107"/>
      <c r="J448" s="107"/>
      <c r="K448" s="107"/>
      <c r="L448" s="107"/>
      <c r="M448" s="109"/>
      <c r="N448" s="109"/>
      <c r="O448" s="107"/>
      <c r="P448" s="107"/>
      <c r="Q448" s="107"/>
      <c r="R448" s="107"/>
      <c r="S448" s="107"/>
      <c r="T448" s="107"/>
      <c r="U448" s="107"/>
      <c r="V448" s="107"/>
      <c r="W448" s="107"/>
      <c r="X448" s="107"/>
      <c r="Y448" s="107"/>
      <c r="Z448" s="107"/>
    </row>
    <row r="449" spans="1:26" ht="15.75" customHeight="1">
      <c r="A449" s="107"/>
      <c r="B449" s="107"/>
      <c r="C449" s="107"/>
      <c r="D449" s="107"/>
      <c r="E449" s="107"/>
      <c r="F449" s="107"/>
      <c r="G449" s="479"/>
      <c r="H449" s="107"/>
      <c r="I449" s="107"/>
      <c r="J449" s="107"/>
      <c r="K449" s="107"/>
      <c r="L449" s="107"/>
      <c r="M449" s="109"/>
      <c r="N449" s="109"/>
      <c r="O449" s="107"/>
      <c r="P449" s="107"/>
      <c r="Q449" s="107"/>
      <c r="R449" s="107"/>
      <c r="S449" s="107"/>
      <c r="T449" s="107"/>
      <c r="U449" s="107"/>
      <c r="V449" s="107"/>
      <c r="W449" s="107"/>
      <c r="X449" s="107"/>
      <c r="Y449" s="107"/>
      <c r="Z449" s="107"/>
    </row>
    <row r="450" spans="1:26" ht="15.75" customHeight="1">
      <c r="A450" s="107"/>
      <c r="B450" s="107"/>
      <c r="C450" s="107"/>
      <c r="D450" s="107"/>
      <c r="E450" s="107"/>
      <c r="F450" s="107"/>
      <c r="G450" s="479"/>
      <c r="H450" s="107"/>
      <c r="I450" s="107"/>
      <c r="J450" s="107"/>
      <c r="K450" s="107"/>
      <c r="L450" s="107"/>
      <c r="M450" s="109"/>
      <c r="N450" s="109"/>
      <c r="O450" s="107"/>
      <c r="P450" s="107"/>
      <c r="Q450" s="107"/>
      <c r="R450" s="107"/>
      <c r="S450" s="107"/>
      <c r="T450" s="107"/>
      <c r="U450" s="107"/>
      <c r="V450" s="107"/>
      <c r="W450" s="107"/>
      <c r="X450" s="107"/>
      <c r="Y450" s="107"/>
      <c r="Z450" s="107"/>
    </row>
    <row r="451" spans="1:26" ht="15.75" customHeight="1">
      <c r="A451" s="107"/>
      <c r="B451" s="107"/>
      <c r="C451" s="107"/>
      <c r="D451" s="107"/>
      <c r="E451" s="107"/>
      <c r="F451" s="107"/>
      <c r="G451" s="479"/>
      <c r="H451" s="107"/>
      <c r="I451" s="107"/>
      <c r="J451" s="107"/>
      <c r="K451" s="107"/>
      <c r="L451" s="107"/>
      <c r="M451" s="109"/>
      <c r="N451" s="109"/>
      <c r="O451" s="107"/>
      <c r="P451" s="107"/>
      <c r="Q451" s="107"/>
      <c r="R451" s="107"/>
      <c r="S451" s="107"/>
      <c r="T451" s="107"/>
      <c r="U451" s="107"/>
      <c r="V451" s="107"/>
      <c r="W451" s="107"/>
      <c r="X451" s="107"/>
      <c r="Y451" s="107"/>
      <c r="Z451" s="107"/>
    </row>
    <row r="452" spans="1:26" ht="15.75" customHeight="1">
      <c r="A452" s="107"/>
      <c r="B452" s="107"/>
      <c r="C452" s="107"/>
      <c r="D452" s="107"/>
      <c r="E452" s="107"/>
      <c r="F452" s="107"/>
      <c r="G452" s="479"/>
      <c r="H452" s="107"/>
      <c r="I452" s="107"/>
      <c r="J452" s="107"/>
      <c r="K452" s="107"/>
      <c r="L452" s="107"/>
      <c r="M452" s="109"/>
      <c r="N452" s="109"/>
      <c r="O452" s="107"/>
      <c r="P452" s="107"/>
      <c r="Q452" s="107"/>
      <c r="R452" s="107"/>
      <c r="S452" s="107"/>
      <c r="T452" s="107"/>
      <c r="U452" s="107"/>
      <c r="V452" s="107"/>
      <c r="W452" s="107"/>
      <c r="X452" s="107"/>
      <c r="Y452" s="107"/>
      <c r="Z452" s="107"/>
    </row>
    <row r="453" spans="1:26" ht="15.75" customHeight="1">
      <c r="A453" s="107"/>
      <c r="B453" s="107"/>
      <c r="C453" s="107"/>
      <c r="D453" s="107"/>
      <c r="E453" s="107"/>
      <c r="F453" s="107"/>
      <c r="G453" s="479"/>
      <c r="H453" s="107"/>
      <c r="I453" s="107"/>
      <c r="J453" s="107"/>
      <c r="K453" s="107"/>
      <c r="L453" s="107"/>
      <c r="M453" s="109"/>
      <c r="N453" s="109"/>
      <c r="O453" s="107"/>
      <c r="P453" s="107"/>
      <c r="Q453" s="107"/>
      <c r="R453" s="107"/>
      <c r="S453" s="107"/>
      <c r="T453" s="107"/>
      <c r="U453" s="107"/>
      <c r="V453" s="107"/>
      <c r="W453" s="107"/>
      <c r="X453" s="107"/>
      <c r="Y453" s="107"/>
      <c r="Z453" s="107"/>
    </row>
    <row r="454" spans="1:26" ht="15.75" customHeight="1">
      <c r="A454" s="107"/>
      <c r="B454" s="107"/>
      <c r="C454" s="107"/>
      <c r="D454" s="107"/>
      <c r="E454" s="107"/>
      <c r="F454" s="107"/>
      <c r="G454" s="479"/>
      <c r="H454" s="107"/>
      <c r="I454" s="107"/>
      <c r="J454" s="107"/>
      <c r="K454" s="107"/>
      <c r="L454" s="107"/>
      <c r="M454" s="109"/>
      <c r="N454" s="109"/>
      <c r="O454" s="107"/>
      <c r="P454" s="107"/>
      <c r="Q454" s="107"/>
      <c r="R454" s="107"/>
      <c r="S454" s="107"/>
      <c r="T454" s="107"/>
      <c r="U454" s="107"/>
      <c r="V454" s="107"/>
      <c r="W454" s="107"/>
      <c r="X454" s="107"/>
      <c r="Y454" s="107"/>
      <c r="Z454" s="107"/>
    </row>
    <row r="455" spans="1:26" ht="15.75" customHeight="1">
      <c r="A455" s="107"/>
      <c r="B455" s="107"/>
      <c r="C455" s="107"/>
      <c r="D455" s="107"/>
      <c r="E455" s="107"/>
      <c r="F455" s="107"/>
      <c r="G455" s="479"/>
      <c r="H455" s="107"/>
      <c r="I455" s="107"/>
      <c r="J455" s="107"/>
      <c r="K455" s="107"/>
      <c r="L455" s="107"/>
      <c r="M455" s="109"/>
      <c r="N455" s="109"/>
      <c r="O455" s="107"/>
      <c r="P455" s="107"/>
      <c r="Q455" s="107"/>
      <c r="R455" s="107"/>
      <c r="S455" s="107"/>
      <c r="T455" s="107"/>
      <c r="U455" s="107"/>
      <c r="V455" s="107"/>
      <c r="W455" s="107"/>
      <c r="X455" s="107"/>
      <c r="Y455" s="107"/>
      <c r="Z455" s="107"/>
    </row>
    <row r="456" spans="1:26" ht="15.75" customHeight="1">
      <c r="A456" s="107"/>
      <c r="B456" s="107"/>
      <c r="C456" s="107"/>
      <c r="D456" s="107"/>
      <c r="E456" s="107"/>
      <c r="F456" s="107"/>
      <c r="G456" s="479"/>
      <c r="H456" s="107"/>
      <c r="I456" s="107"/>
      <c r="J456" s="107"/>
      <c r="K456" s="107"/>
      <c r="L456" s="107"/>
      <c r="M456" s="109"/>
      <c r="N456" s="109"/>
      <c r="O456" s="107"/>
      <c r="P456" s="107"/>
      <c r="Q456" s="107"/>
      <c r="R456" s="107"/>
      <c r="S456" s="107"/>
      <c r="T456" s="107"/>
      <c r="U456" s="107"/>
      <c r="V456" s="107"/>
      <c r="W456" s="107"/>
      <c r="X456" s="107"/>
      <c r="Y456" s="107"/>
      <c r="Z456" s="107"/>
    </row>
    <row r="457" spans="1:26" ht="15.75" customHeight="1">
      <c r="A457" s="107"/>
      <c r="B457" s="107"/>
      <c r="C457" s="107"/>
      <c r="D457" s="107"/>
      <c r="E457" s="107"/>
      <c r="F457" s="107"/>
      <c r="G457" s="479"/>
      <c r="H457" s="107"/>
      <c r="I457" s="107"/>
      <c r="J457" s="107"/>
      <c r="K457" s="107"/>
      <c r="L457" s="107"/>
      <c r="M457" s="109"/>
      <c r="N457" s="109"/>
      <c r="O457" s="107"/>
      <c r="P457" s="107"/>
      <c r="Q457" s="107"/>
      <c r="R457" s="107"/>
      <c r="S457" s="107"/>
      <c r="T457" s="107"/>
      <c r="U457" s="107"/>
      <c r="V457" s="107"/>
      <c r="W457" s="107"/>
      <c r="X457" s="107"/>
      <c r="Y457" s="107"/>
      <c r="Z457" s="107"/>
    </row>
    <row r="458" spans="1:26" ht="15.75" customHeight="1">
      <c r="A458" s="107"/>
      <c r="B458" s="107"/>
      <c r="C458" s="107"/>
      <c r="D458" s="107"/>
      <c r="E458" s="107"/>
      <c r="F458" s="107"/>
      <c r="G458" s="479"/>
      <c r="H458" s="107"/>
      <c r="I458" s="107"/>
      <c r="J458" s="107"/>
      <c r="K458" s="107"/>
      <c r="L458" s="107"/>
      <c r="M458" s="109"/>
      <c r="N458" s="109"/>
      <c r="O458" s="107"/>
      <c r="P458" s="107"/>
      <c r="Q458" s="107"/>
      <c r="R458" s="107"/>
      <c r="S458" s="107"/>
      <c r="T458" s="107"/>
      <c r="U458" s="107"/>
      <c r="V458" s="107"/>
      <c r="W458" s="107"/>
      <c r="X458" s="107"/>
      <c r="Y458" s="107"/>
      <c r="Z458" s="107"/>
    </row>
    <row r="459" spans="1:26" ht="15.75" customHeight="1">
      <c r="A459" s="107"/>
      <c r="B459" s="107"/>
      <c r="C459" s="107"/>
      <c r="D459" s="107"/>
      <c r="E459" s="107"/>
      <c r="F459" s="107"/>
      <c r="G459" s="479"/>
      <c r="H459" s="107"/>
      <c r="I459" s="107"/>
      <c r="J459" s="107"/>
      <c r="K459" s="107"/>
      <c r="L459" s="107"/>
      <c r="M459" s="109"/>
      <c r="N459" s="109"/>
      <c r="O459" s="107"/>
      <c r="P459" s="107"/>
      <c r="Q459" s="107"/>
      <c r="R459" s="107"/>
      <c r="S459" s="107"/>
      <c r="T459" s="107"/>
      <c r="U459" s="107"/>
      <c r="V459" s="107"/>
      <c r="W459" s="107"/>
      <c r="X459" s="107"/>
      <c r="Y459" s="107"/>
      <c r="Z459" s="107"/>
    </row>
    <row r="460" spans="1:26" ht="15.75" customHeight="1">
      <c r="A460" s="107"/>
      <c r="B460" s="107"/>
      <c r="C460" s="107"/>
      <c r="D460" s="107"/>
      <c r="E460" s="107"/>
      <c r="F460" s="107"/>
      <c r="G460" s="479"/>
      <c r="H460" s="107"/>
      <c r="I460" s="107"/>
      <c r="J460" s="107"/>
      <c r="K460" s="107"/>
      <c r="L460" s="107"/>
      <c r="M460" s="109"/>
      <c r="N460" s="109"/>
      <c r="O460" s="107"/>
      <c r="P460" s="107"/>
      <c r="Q460" s="107"/>
      <c r="R460" s="107"/>
      <c r="S460" s="107"/>
      <c r="T460" s="107"/>
      <c r="U460" s="107"/>
      <c r="V460" s="107"/>
      <c r="W460" s="107"/>
      <c r="X460" s="107"/>
      <c r="Y460" s="107"/>
      <c r="Z460" s="107"/>
    </row>
    <row r="461" spans="1:26" ht="15.75" customHeight="1">
      <c r="A461" s="107"/>
      <c r="B461" s="107"/>
      <c r="C461" s="107"/>
      <c r="D461" s="107"/>
      <c r="E461" s="107"/>
      <c r="F461" s="107"/>
      <c r="G461" s="479"/>
      <c r="H461" s="107"/>
      <c r="I461" s="107"/>
      <c r="J461" s="107"/>
      <c r="K461" s="107"/>
      <c r="L461" s="107"/>
      <c r="M461" s="109"/>
      <c r="N461" s="109"/>
      <c r="O461" s="107"/>
      <c r="P461" s="107"/>
      <c r="Q461" s="107"/>
      <c r="R461" s="107"/>
      <c r="S461" s="107"/>
      <c r="T461" s="107"/>
      <c r="U461" s="107"/>
      <c r="V461" s="107"/>
      <c r="W461" s="107"/>
      <c r="X461" s="107"/>
      <c r="Y461" s="107"/>
      <c r="Z461" s="107"/>
    </row>
    <row r="462" spans="1:26" ht="15.75" customHeight="1">
      <c r="A462" s="107"/>
      <c r="B462" s="107"/>
      <c r="C462" s="107"/>
      <c r="D462" s="107"/>
      <c r="E462" s="107"/>
      <c r="F462" s="107"/>
      <c r="G462" s="479"/>
      <c r="H462" s="107"/>
      <c r="I462" s="107"/>
      <c r="J462" s="107"/>
      <c r="K462" s="107"/>
      <c r="L462" s="107"/>
      <c r="M462" s="109"/>
      <c r="N462" s="109"/>
      <c r="O462" s="107"/>
      <c r="P462" s="107"/>
      <c r="Q462" s="107"/>
      <c r="R462" s="107"/>
      <c r="S462" s="107"/>
      <c r="T462" s="107"/>
      <c r="U462" s="107"/>
      <c r="V462" s="107"/>
      <c r="W462" s="107"/>
      <c r="X462" s="107"/>
      <c r="Y462" s="107"/>
      <c r="Z462" s="107"/>
    </row>
    <row r="463" spans="1:26" ht="15.75" customHeight="1">
      <c r="A463" s="107"/>
      <c r="B463" s="107"/>
      <c r="C463" s="107"/>
      <c r="D463" s="107"/>
      <c r="E463" s="107"/>
      <c r="F463" s="107"/>
      <c r="G463" s="479"/>
      <c r="H463" s="107"/>
      <c r="I463" s="107"/>
      <c r="J463" s="107"/>
      <c r="K463" s="107"/>
      <c r="L463" s="107"/>
      <c r="M463" s="109"/>
      <c r="N463" s="109"/>
      <c r="O463" s="107"/>
      <c r="P463" s="107"/>
      <c r="Q463" s="107"/>
      <c r="R463" s="107"/>
      <c r="S463" s="107"/>
      <c r="T463" s="107"/>
      <c r="U463" s="107"/>
      <c r="V463" s="107"/>
      <c r="W463" s="107"/>
      <c r="X463" s="107"/>
      <c r="Y463" s="107"/>
      <c r="Z463" s="107"/>
    </row>
    <row r="464" spans="1:26" ht="15.75" customHeight="1">
      <c r="A464" s="107"/>
      <c r="B464" s="107"/>
      <c r="C464" s="107"/>
      <c r="D464" s="107"/>
      <c r="E464" s="107"/>
      <c r="F464" s="107"/>
      <c r="G464" s="479"/>
      <c r="H464" s="107"/>
      <c r="I464" s="107"/>
      <c r="J464" s="107"/>
      <c r="K464" s="107"/>
      <c r="L464" s="107"/>
      <c r="M464" s="109"/>
      <c r="N464" s="109"/>
      <c r="O464" s="107"/>
      <c r="P464" s="107"/>
      <c r="Q464" s="107"/>
      <c r="R464" s="107"/>
      <c r="S464" s="107"/>
      <c r="T464" s="107"/>
      <c r="U464" s="107"/>
      <c r="V464" s="107"/>
      <c r="W464" s="107"/>
      <c r="X464" s="107"/>
      <c r="Y464" s="107"/>
      <c r="Z464" s="107"/>
    </row>
    <row r="465" spans="1:26" ht="15.75" customHeight="1">
      <c r="A465" s="107"/>
      <c r="B465" s="107"/>
      <c r="C465" s="107"/>
      <c r="D465" s="107"/>
      <c r="E465" s="107"/>
      <c r="F465" s="107"/>
      <c r="G465" s="479"/>
      <c r="H465" s="107"/>
      <c r="I465" s="107"/>
      <c r="J465" s="107"/>
      <c r="K465" s="107"/>
      <c r="L465" s="107"/>
      <c r="M465" s="109"/>
      <c r="N465" s="109"/>
      <c r="O465" s="107"/>
      <c r="P465" s="107"/>
      <c r="Q465" s="107"/>
      <c r="R465" s="107"/>
      <c r="S465" s="107"/>
      <c r="T465" s="107"/>
      <c r="U465" s="107"/>
      <c r="V465" s="107"/>
      <c r="W465" s="107"/>
      <c r="X465" s="107"/>
      <c r="Y465" s="107"/>
      <c r="Z465" s="107"/>
    </row>
    <row r="466" spans="1:26" ht="15.75" customHeight="1">
      <c r="A466" s="107"/>
      <c r="B466" s="107"/>
      <c r="C466" s="107"/>
      <c r="D466" s="107"/>
      <c r="E466" s="107"/>
      <c r="F466" s="107"/>
      <c r="G466" s="479"/>
      <c r="H466" s="107"/>
      <c r="I466" s="107"/>
      <c r="J466" s="107"/>
      <c r="K466" s="107"/>
      <c r="L466" s="107"/>
      <c r="M466" s="109"/>
      <c r="N466" s="109"/>
      <c r="O466" s="107"/>
      <c r="P466" s="107"/>
      <c r="Q466" s="107"/>
      <c r="R466" s="107"/>
      <c r="S466" s="107"/>
      <c r="T466" s="107"/>
      <c r="U466" s="107"/>
      <c r="V466" s="107"/>
      <c r="W466" s="107"/>
      <c r="X466" s="107"/>
      <c r="Y466" s="107"/>
      <c r="Z466" s="107"/>
    </row>
    <row r="467" spans="1:26" ht="15.75" customHeight="1">
      <c r="A467" s="107"/>
      <c r="B467" s="107"/>
      <c r="C467" s="107"/>
      <c r="D467" s="107"/>
      <c r="E467" s="107"/>
      <c r="F467" s="107"/>
      <c r="G467" s="479"/>
      <c r="H467" s="107"/>
      <c r="I467" s="107"/>
      <c r="J467" s="107"/>
      <c r="K467" s="107"/>
      <c r="L467" s="107"/>
      <c r="M467" s="109"/>
      <c r="N467" s="109"/>
      <c r="O467" s="107"/>
      <c r="P467" s="107"/>
      <c r="Q467" s="107"/>
      <c r="R467" s="107"/>
      <c r="S467" s="107"/>
      <c r="T467" s="107"/>
      <c r="U467" s="107"/>
      <c r="V467" s="107"/>
      <c r="W467" s="107"/>
      <c r="X467" s="107"/>
      <c r="Y467" s="107"/>
      <c r="Z467" s="107"/>
    </row>
    <row r="468" spans="1:26" ht="15.75" customHeight="1">
      <c r="A468" s="107"/>
      <c r="B468" s="107"/>
      <c r="C468" s="107"/>
      <c r="D468" s="107"/>
      <c r="E468" s="107"/>
      <c r="F468" s="107"/>
      <c r="G468" s="479"/>
      <c r="H468" s="107"/>
      <c r="I468" s="107"/>
      <c r="J468" s="107"/>
      <c r="K468" s="107"/>
      <c r="L468" s="107"/>
      <c r="M468" s="109"/>
      <c r="N468" s="109"/>
      <c r="O468" s="107"/>
      <c r="P468" s="107"/>
      <c r="Q468" s="107"/>
      <c r="R468" s="107"/>
      <c r="S468" s="107"/>
      <c r="T468" s="107"/>
      <c r="U468" s="107"/>
      <c r="V468" s="107"/>
      <c r="W468" s="107"/>
      <c r="X468" s="107"/>
      <c r="Y468" s="107"/>
      <c r="Z468" s="107"/>
    </row>
    <row r="469" spans="1:26" ht="15.75" customHeight="1">
      <c r="A469" s="107"/>
      <c r="B469" s="107"/>
      <c r="C469" s="107"/>
      <c r="D469" s="107"/>
      <c r="E469" s="107"/>
      <c r="F469" s="107"/>
      <c r="G469" s="479"/>
      <c r="H469" s="107"/>
      <c r="I469" s="107"/>
      <c r="J469" s="107"/>
      <c r="K469" s="107"/>
      <c r="L469" s="107"/>
      <c r="M469" s="109"/>
      <c r="N469" s="109"/>
      <c r="O469" s="107"/>
      <c r="P469" s="107"/>
      <c r="Q469" s="107"/>
      <c r="R469" s="107"/>
      <c r="S469" s="107"/>
      <c r="T469" s="107"/>
      <c r="U469" s="107"/>
      <c r="V469" s="107"/>
      <c r="W469" s="107"/>
      <c r="X469" s="107"/>
      <c r="Y469" s="107"/>
      <c r="Z469" s="107"/>
    </row>
    <row r="470" spans="1:26" ht="15.75" customHeight="1">
      <c r="A470" s="107"/>
      <c r="B470" s="107"/>
      <c r="C470" s="107"/>
      <c r="D470" s="107"/>
      <c r="E470" s="107"/>
      <c r="F470" s="107"/>
      <c r="G470" s="479"/>
      <c r="H470" s="107"/>
      <c r="I470" s="107"/>
      <c r="J470" s="107"/>
      <c r="K470" s="107"/>
      <c r="L470" s="107"/>
      <c r="M470" s="109"/>
      <c r="N470" s="109"/>
      <c r="O470" s="107"/>
      <c r="P470" s="107"/>
      <c r="Q470" s="107"/>
      <c r="R470" s="107"/>
      <c r="S470" s="107"/>
      <c r="T470" s="107"/>
      <c r="U470" s="107"/>
      <c r="V470" s="107"/>
      <c r="W470" s="107"/>
      <c r="X470" s="107"/>
      <c r="Y470" s="107"/>
      <c r="Z470" s="107"/>
    </row>
    <row r="471" spans="1:26" ht="15.75" customHeight="1">
      <c r="A471" s="107"/>
      <c r="B471" s="107"/>
      <c r="C471" s="107"/>
      <c r="D471" s="107"/>
      <c r="E471" s="107"/>
      <c r="F471" s="107"/>
      <c r="G471" s="479"/>
      <c r="H471" s="107"/>
      <c r="I471" s="107"/>
      <c r="J471" s="107"/>
      <c r="K471" s="107"/>
      <c r="L471" s="107"/>
      <c r="M471" s="109"/>
      <c r="N471" s="109"/>
      <c r="O471" s="107"/>
      <c r="P471" s="107"/>
      <c r="Q471" s="107"/>
      <c r="R471" s="107"/>
      <c r="S471" s="107"/>
      <c r="T471" s="107"/>
      <c r="U471" s="107"/>
      <c r="V471" s="107"/>
      <c r="W471" s="107"/>
      <c r="X471" s="107"/>
      <c r="Y471" s="107"/>
      <c r="Z471" s="107"/>
    </row>
    <row r="472" spans="1:26" ht="15.75" customHeight="1">
      <c r="A472" s="107"/>
      <c r="B472" s="107"/>
      <c r="C472" s="107"/>
      <c r="D472" s="107"/>
      <c r="E472" s="107"/>
      <c r="F472" s="107"/>
      <c r="G472" s="479"/>
      <c r="H472" s="107"/>
      <c r="I472" s="107"/>
      <c r="J472" s="107"/>
      <c r="K472" s="107"/>
      <c r="L472" s="107"/>
      <c r="M472" s="109"/>
      <c r="N472" s="109"/>
      <c r="O472" s="107"/>
      <c r="P472" s="107"/>
      <c r="Q472" s="107"/>
      <c r="R472" s="107"/>
      <c r="S472" s="107"/>
      <c r="T472" s="107"/>
      <c r="U472" s="107"/>
      <c r="V472" s="107"/>
      <c r="W472" s="107"/>
      <c r="X472" s="107"/>
      <c r="Y472" s="107"/>
      <c r="Z472" s="107"/>
    </row>
    <row r="473" spans="1:26" ht="15.75" customHeight="1">
      <c r="A473" s="107"/>
      <c r="B473" s="107"/>
      <c r="C473" s="107"/>
      <c r="D473" s="107"/>
      <c r="E473" s="107"/>
      <c r="F473" s="107"/>
      <c r="G473" s="479"/>
      <c r="H473" s="107"/>
      <c r="I473" s="107"/>
      <c r="J473" s="107"/>
      <c r="K473" s="107"/>
      <c r="L473" s="107"/>
      <c r="M473" s="109"/>
      <c r="N473" s="109"/>
      <c r="O473" s="107"/>
      <c r="P473" s="107"/>
      <c r="Q473" s="107"/>
      <c r="R473" s="107"/>
      <c r="S473" s="107"/>
      <c r="T473" s="107"/>
      <c r="U473" s="107"/>
      <c r="V473" s="107"/>
      <c r="W473" s="107"/>
      <c r="X473" s="107"/>
      <c r="Y473" s="107"/>
      <c r="Z473" s="107"/>
    </row>
    <row r="474" spans="1:26" ht="15.75" customHeight="1">
      <c r="A474" s="107"/>
      <c r="B474" s="107"/>
      <c r="C474" s="107"/>
      <c r="D474" s="107"/>
      <c r="E474" s="107"/>
      <c r="F474" s="107"/>
      <c r="G474" s="479"/>
      <c r="H474" s="107"/>
      <c r="I474" s="107"/>
      <c r="J474" s="107"/>
      <c r="K474" s="107"/>
      <c r="L474" s="107"/>
      <c r="M474" s="109"/>
      <c r="N474" s="109"/>
      <c r="O474" s="107"/>
      <c r="P474" s="107"/>
      <c r="Q474" s="107"/>
      <c r="R474" s="107"/>
      <c r="S474" s="107"/>
      <c r="T474" s="107"/>
      <c r="U474" s="107"/>
      <c r="V474" s="107"/>
      <c r="W474" s="107"/>
      <c r="X474" s="107"/>
      <c r="Y474" s="107"/>
      <c r="Z474" s="107"/>
    </row>
    <row r="475" spans="1:26" ht="15.75" customHeight="1">
      <c r="A475" s="107"/>
      <c r="B475" s="107"/>
      <c r="C475" s="107"/>
      <c r="D475" s="107"/>
      <c r="E475" s="107"/>
      <c r="F475" s="107"/>
      <c r="G475" s="479"/>
      <c r="H475" s="107"/>
      <c r="I475" s="107"/>
      <c r="J475" s="107"/>
      <c r="K475" s="107"/>
      <c r="L475" s="107"/>
      <c r="M475" s="109"/>
      <c r="N475" s="109"/>
      <c r="O475" s="107"/>
      <c r="P475" s="107"/>
      <c r="Q475" s="107"/>
      <c r="R475" s="107"/>
      <c r="S475" s="107"/>
      <c r="T475" s="107"/>
      <c r="U475" s="107"/>
      <c r="V475" s="107"/>
      <c r="W475" s="107"/>
      <c r="X475" s="107"/>
      <c r="Y475" s="107"/>
      <c r="Z475" s="107"/>
    </row>
    <row r="476" spans="1:26" ht="15.75" customHeight="1">
      <c r="A476" s="107"/>
      <c r="B476" s="107"/>
      <c r="C476" s="107"/>
      <c r="D476" s="107"/>
      <c r="E476" s="107"/>
      <c r="F476" s="107"/>
      <c r="G476" s="479"/>
      <c r="H476" s="107"/>
      <c r="I476" s="107"/>
      <c r="J476" s="107"/>
      <c r="K476" s="107"/>
      <c r="L476" s="107"/>
      <c r="M476" s="109"/>
      <c r="N476" s="109"/>
      <c r="O476" s="107"/>
      <c r="P476" s="107"/>
      <c r="Q476" s="107"/>
      <c r="R476" s="107"/>
      <c r="S476" s="107"/>
      <c r="T476" s="107"/>
      <c r="U476" s="107"/>
      <c r="V476" s="107"/>
      <c r="W476" s="107"/>
      <c r="X476" s="107"/>
      <c r="Y476" s="107"/>
      <c r="Z476" s="107"/>
    </row>
    <row r="477" spans="1:26" ht="15.75" customHeight="1">
      <c r="A477" s="107"/>
      <c r="B477" s="107"/>
      <c r="C477" s="107"/>
      <c r="D477" s="107"/>
      <c r="E477" s="107"/>
      <c r="F477" s="107"/>
      <c r="G477" s="479"/>
      <c r="H477" s="107"/>
      <c r="I477" s="107"/>
      <c r="J477" s="107"/>
      <c r="K477" s="107"/>
      <c r="L477" s="107"/>
      <c r="M477" s="109"/>
      <c r="N477" s="109"/>
      <c r="O477" s="107"/>
      <c r="P477" s="107"/>
      <c r="Q477" s="107"/>
      <c r="R477" s="107"/>
      <c r="S477" s="107"/>
      <c r="T477" s="107"/>
      <c r="U477" s="107"/>
      <c r="V477" s="107"/>
      <c r="W477" s="107"/>
      <c r="X477" s="107"/>
      <c r="Y477" s="107"/>
      <c r="Z477" s="107"/>
    </row>
    <row r="478" spans="1:26" ht="15.75" customHeight="1">
      <c r="A478" s="107"/>
      <c r="B478" s="107"/>
      <c r="C478" s="107"/>
      <c r="D478" s="107"/>
      <c r="E478" s="107"/>
      <c r="F478" s="107"/>
      <c r="G478" s="479"/>
      <c r="H478" s="107"/>
      <c r="I478" s="107"/>
      <c r="J478" s="107"/>
      <c r="K478" s="107"/>
      <c r="L478" s="107"/>
      <c r="M478" s="109"/>
      <c r="N478" s="109"/>
      <c r="O478" s="107"/>
      <c r="P478" s="107"/>
      <c r="Q478" s="107"/>
      <c r="R478" s="107"/>
      <c r="S478" s="107"/>
      <c r="T478" s="107"/>
      <c r="U478" s="107"/>
      <c r="V478" s="107"/>
      <c r="W478" s="107"/>
      <c r="X478" s="107"/>
      <c r="Y478" s="107"/>
      <c r="Z478" s="107"/>
    </row>
    <row r="479" spans="1:26" ht="15.75" customHeight="1">
      <c r="A479" s="107"/>
      <c r="B479" s="107"/>
      <c r="C479" s="107"/>
      <c r="D479" s="107"/>
      <c r="E479" s="107"/>
      <c r="F479" s="107"/>
      <c r="G479" s="479"/>
      <c r="H479" s="107"/>
      <c r="I479" s="107"/>
      <c r="J479" s="107"/>
      <c r="K479" s="107"/>
      <c r="L479" s="107"/>
      <c r="M479" s="109"/>
      <c r="N479" s="109"/>
      <c r="O479" s="107"/>
      <c r="P479" s="107"/>
      <c r="Q479" s="107"/>
      <c r="R479" s="107"/>
      <c r="S479" s="107"/>
      <c r="T479" s="107"/>
      <c r="U479" s="107"/>
      <c r="V479" s="107"/>
      <c r="W479" s="107"/>
      <c r="X479" s="107"/>
      <c r="Y479" s="107"/>
      <c r="Z479" s="107"/>
    </row>
    <row r="480" spans="1:26" ht="15.75" customHeight="1">
      <c r="A480" s="107"/>
      <c r="B480" s="107"/>
      <c r="C480" s="107"/>
      <c r="D480" s="107"/>
      <c r="E480" s="107"/>
      <c r="F480" s="107"/>
      <c r="G480" s="479"/>
      <c r="H480" s="107"/>
      <c r="I480" s="107"/>
      <c r="J480" s="107"/>
      <c r="K480" s="107"/>
      <c r="L480" s="107"/>
      <c r="M480" s="109"/>
      <c r="N480" s="109"/>
      <c r="O480" s="107"/>
      <c r="P480" s="107"/>
      <c r="Q480" s="107"/>
      <c r="R480" s="107"/>
      <c r="S480" s="107"/>
      <c r="T480" s="107"/>
      <c r="U480" s="107"/>
      <c r="V480" s="107"/>
      <c r="W480" s="107"/>
      <c r="X480" s="107"/>
      <c r="Y480" s="107"/>
      <c r="Z480" s="107"/>
    </row>
    <row r="481" spans="1:26" ht="15.75" customHeight="1">
      <c r="A481" s="107"/>
      <c r="B481" s="107"/>
      <c r="C481" s="107"/>
      <c r="D481" s="107"/>
      <c r="E481" s="107"/>
      <c r="F481" s="107"/>
      <c r="G481" s="479"/>
      <c r="H481" s="107"/>
      <c r="I481" s="107"/>
      <c r="J481" s="107"/>
      <c r="K481" s="107"/>
      <c r="L481" s="107"/>
      <c r="M481" s="109"/>
      <c r="N481" s="109"/>
      <c r="O481" s="107"/>
      <c r="P481" s="107"/>
      <c r="Q481" s="107"/>
      <c r="R481" s="107"/>
      <c r="S481" s="107"/>
      <c r="T481" s="107"/>
      <c r="U481" s="107"/>
      <c r="V481" s="107"/>
      <c r="W481" s="107"/>
      <c r="X481" s="107"/>
      <c r="Y481" s="107"/>
      <c r="Z481" s="107"/>
    </row>
    <row r="482" spans="1:26" ht="15.75" customHeight="1">
      <c r="A482" s="107"/>
      <c r="B482" s="107"/>
      <c r="C482" s="107"/>
      <c r="D482" s="107"/>
      <c r="E482" s="107"/>
      <c r="F482" s="107"/>
      <c r="G482" s="479"/>
      <c r="H482" s="107"/>
      <c r="I482" s="107"/>
      <c r="J482" s="107"/>
      <c r="K482" s="107"/>
      <c r="L482" s="107"/>
      <c r="M482" s="109"/>
      <c r="N482" s="109"/>
      <c r="O482" s="107"/>
      <c r="P482" s="107"/>
      <c r="Q482" s="107"/>
      <c r="R482" s="107"/>
      <c r="S482" s="107"/>
      <c r="T482" s="107"/>
      <c r="U482" s="107"/>
      <c r="V482" s="107"/>
      <c r="W482" s="107"/>
      <c r="X482" s="107"/>
      <c r="Y482" s="107"/>
      <c r="Z482" s="107"/>
    </row>
    <row r="483" spans="1:26" ht="15.75" customHeight="1">
      <c r="A483" s="107"/>
      <c r="B483" s="107"/>
      <c r="C483" s="107"/>
      <c r="D483" s="107"/>
      <c r="E483" s="107"/>
      <c r="F483" s="107"/>
      <c r="G483" s="479"/>
      <c r="H483" s="107"/>
      <c r="I483" s="107"/>
      <c r="J483" s="107"/>
      <c r="K483" s="107"/>
      <c r="L483" s="107"/>
      <c r="M483" s="109"/>
      <c r="N483" s="109"/>
      <c r="O483" s="107"/>
      <c r="P483" s="107"/>
      <c r="Q483" s="107"/>
      <c r="R483" s="107"/>
      <c r="S483" s="107"/>
      <c r="T483" s="107"/>
      <c r="U483" s="107"/>
      <c r="V483" s="107"/>
      <c r="W483" s="107"/>
      <c r="X483" s="107"/>
      <c r="Y483" s="107"/>
      <c r="Z483" s="107"/>
    </row>
    <row r="484" spans="1:26" ht="15.75" customHeight="1">
      <c r="A484" s="107"/>
      <c r="B484" s="107"/>
      <c r="C484" s="107"/>
      <c r="D484" s="107"/>
      <c r="E484" s="107"/>
      <c r="F484" s="107"/>
      <c r="G484" s="479"/>
      <c r="H484" s="107"/>
      <c r="I484" s="107"/>
      <c r="J484" s="107"/>
      <c r="K484" s="107"/>
      <c r="L484" s="107"/>
      <c r="M484" s="109"/>
      <c r="N484" s="109"/>
      <c r="O484" s="107"/>
      <c r="P484" s="107"/>
      <c r="Q484" s="107"/>
      <c r="R484" s="107"/>
      <c r="S484" s="107"/>
      <c r="T484" s="107"/>
      <c r="U484" s="107"/>
      <c r="V484" s="107"/>
      <c r="W484" s="107"/>
      <c r="X484" s="107"/>
      <c r="Y484" s="107"/>
      <c r="Z484" s="107"/>
    </row>
    <row r="485" spans="1:26" ht="15.75" customHeight="1">
      <c r="A485" s="107"/>
      <c r="B485" s="107"/>
      <c r="C485" s="107"/>
      <c r="D485" s="107"/>
      <c r="E485" s="107"/>
      <c r="F485" s="107"/>
      <c r="G485" s="479"/>
      <c r="H485" s="107"/>
      <c r="I485" s="107"/>
      <c r="J485" s="107"/>
      <c r="K485" s="107"/>
      <c r="L485" s="107"/>
      <c r="M485" s="109"/>
      <c r="N485" s="109"/>
      <c r="O485" s="107"/>
      <c r="P485" s="107"/>
      <c r="Q485" s="107"/>
      <c r="R485" s="107"/>
      <c r="S485" s="107"/>
      <c r="T485" s="107"/>
      <c r="U485" s="107"/>
      <c r="V485" s="107"/>
      <c r="W485" s="107"/>
      <c r="X485" s="107"/>
      <c r="Y485" s="107"/>
      <c r="Z485" s="107"/>
    </row>
    <row r="486" spans="1:26" ht="15.75" customHeight="1">
      <c r="A486" s="107"/>
      <c r="B486" s="107"/>
      <c r="C486" s="107"/>
      <c r="D486" s="107"/>
      <c r="E486" s="107"/>
      <c r="F486" s="107"/>
      <c r="G486" s="479"/>
      <c r="H486" s="107"/>
      <c r="I486" s="107"/>
      <c r="J486" s="107"/>
      <c r="K486" s="107"/>
      <c r="L486" s="107"/>
      <c r="M486" s="109"/>
      <c r="N486" s="109"/>
      <c r="O486" s="107"/>
      <c r="P486" s="107"/>
      <c r="Q486" s="107"/>
      <c r="R486" s="107"/>
      <c r="S486" s="107"/>
      <c r="T486" s="107"/>
      <c r="U486" s="107"/>
      <c r="V486" s="107"/>
      <c r="W486" s="107"/>
      <c r="X486" s="107"/>
      <c r="Y486" s="107"/>
      <c r="Z486" s="107"/>
    </row>
    <row r="487" spans="1:26" ht="15.75" customHeight="1">
      <c r="A487" s="107"/>
      <c r="B487" s="107"/>
      <c r="C487" s="107"/>
      <c r="D487" s="107"/>
      <c r="E487" s="107"/>
      <c r="F487" s="107"/>
      <c r="G487" s="479"/>
      <c r="H487" s="107"/>
      <c r="I487" s="107"/>
      <c r="J487" s="107"/>
      <c r="K487" s="107"/>
      <c r="L487" s="107"/>
      <c r="M487" s="109"/>
      <c r="N487" s="109"/>
      <c r="O487" s="107"/>
      <c r="P487" s="107"/>
      <c r="Q487" s="107"/>
      <c r="R487" s="107"/>
      <c r="S487" s="107"/>
      <c r="T487" s="107"/>
      <c r="U487" s="107"/>
      <c r="V487" s="107"/>
      <c r="W487" s="107"/>
      <c r="X487" s="107"/>
      <c r="Y487" s="107"/>
      <c r="Z487" s="107"/>
    </row>
    <row r="488" spans="1:26" ht="15.75" customHeight="1">
      <c r="A488" s="107"/>
      <c r="B488" s="107"/>
      <c r="C488" s="107"/>
      <c r="D488" s="107"/>
      <c r="E488" s="107"/>
      <c r="F488" s="107"/>
      <c r="G488" s="479"/>
      <c r="H488" s="107"/>
      <c r="I488" s="107"/>
      <c r="J488" s="107"/>
      <c r="K488" s="107"/>
      <c r="L488" s="107"/>
      <c r="M488" s="109"/>
      <c r="N488" s="109"/>
      <c r="O488" s="107"/>
      <c r="P488" s="107"/>
      <c r="Q488" s="107"/>
      <c r="R488" s="107"/>
      <c r="S488" s="107"/>
      <c r="T488" s="107"/>
      <c r="U488" s="107"/>
      <c r="V488" s="107"/>
      <c r="W488" s="107"/>
      <c r="X488" s="107"/>
      <c r="Y488" s="107"/>
      <c r="Z488" s="107"/>
    </row>
    <row r="489" spans="1:26" ht="15.75" customHeight="1">
      <c r="A489" s="107"/>
      <c r="B489" s="107"/>
      <c r="C489" s="107"/>
      <c r="D489" s="107"/>
      <c r="E489" s="107"/>
      <c r="F489" s="107"/>
      <c r="G489" s="479"/>
      <c r="H489" s="107"/>
      <c r="I489" s="107"/>
      <c r="J489" s="107"/>
      <c r="K489" s="107"/>
      <c r="L489" s="107"/>
      <c r="M489" s="109"/>
      <c r="N489" s="109"/>
      <c r="O489" s="107"/>
      <c r="P489" s="107"/>
      <c r="Q489" s="107"/>
      <c r="R489" s="107"/>
      <c r="S489" s="107"/>
      <c r="T489" s="107"/>
      <c r="U489" s="107"/>
      <c r="V489" s="107"/>
      <c r="W489" s="107"/>
      <c r="X489" s="107"/>
      <c r="Y489" s="107"/>
      <c r="Z489" s="107"/>
    </row>
    <row r="490" spans="1:26" ht="15.75" customHeight="1">
      <c r="A490" s="107"/>
      <c r="B490" s="107"/>
      <c r="C490" s="107"/>
      <c r="D490" s="107"/>
      <c r="E490" s="107"/>
      <c r="F490" s="107"/>
      <c r="G490" s="479"/>
      <c r="H490" s="107"/>
      <c r="I490" s="107"/>
      <c r="J490" s="107"/>
      <c r="K490" s="107"/>
      <c r="L490" s="107"/>
      <c r="M490" s="109"/>
      <c r="N490" s="109"/>
      <c r="O490" s="107"/>
      <c r="P490" s="107"/>
      <c r="Q490" s="107"/>
      <c r="R490" s="107"/>
      <c r="S490" s="107"/>
      <c r="T490" s="107"/>
      <c r="U490" s="107"/>
      <c r="V490" s="107"/>
      <c r="W490" s="107"/>
      <c r="X490" s="107"/>
      <c r="Y490" s="107"/>
      <c r="Z490" s="107"/>
    </row>
    <row r="491" spans="1:26" ht="15.75" customHeight="1">
      <c r="A491" s="107"/>
      <c r="B491" s="107"/>
      <c r="C491" s="107"/>
      <c r="D491" s="107"/>
      <c r="E491" s="107"/>
      <c r="F491" s="107"/>
      <c r="G491" s="479"/>
      <c r="H491" s="107"/>
      <c r="I491" s="107"/>
      <c r="J491" s="107"/>
      <c r="K491" s="107"/>
      <c r="L491" s="107"/>
      <c r="M491" s="109"/>
      <c r="N491" s="109"/>
      <c r="O491" s="107"/>
      <c r="P491" s="107"/>
      <c r="Q491" s="107"/>
      <c r="R491" s="107"/>
      <c r="S491" s="107"/>
      <c r="T491" s="107"/>
      <c r="U491" s="107"/>
      <c r="V491" s="107"/>
      <c r="W491" s="107"/>
      <c r="X491" s="107"/>
      <c r="Y491" s="107"/>
      <c r="Z491" s="107"/>
    </row>
    <row r="492" spans="1:26" ht="15.75" customHeight="1">
      <c r="A492" s="107"/>
      <c r="B492" s="107"/>
      <c r="C492" s="107"/>
      <c r="D492" s="107"/>
      <c r="E492" s="107"/>
      <c r="F492" s="107"/>
      <c r="G492" s="479"/>
      <c r="H492" s="107"/>
      <c r="I492" s="107"/>
      <c r="J492" s="107"/>
      <c r="K492" s="107"/>
      <c r="L492" s="107"/>
      <c r="M492" s="109"/>
      <c r="N492" s="109"/>
      <c r="O492" s="107"/>
      <c r="P492" s="107"/>
      <c r="Q492" s="107"/>
      <c r="R492" s="107"/>
      <c r="S492" s="107"/>
      <c r="T492" s="107"/>
      <c r="U492" s="107"/>
      <c r="V492" s="107"/>
      <c r="W492" s="107"/>
      <c r="X492" s="107"/>
      <c r="Y492" s="107"/>
      <c r="Z492" s="107"/>
    </row>
    <row r="493" spans="1:26" ht="15.75" customHeight="1">
      <c r="A493" s="107"/>
      <c r="B493" s="107"/>
      <c r="C493" s="107"/>
      <c r="D493" s="107"/>
      <c r="E493" s="107"/>
      <c r="F493" s="107"/>
      <c r="G493" s="479"/>
      <c r="H493" s="107"/>
      <c r="I493" s="107"/>
      <c r="J493" s="107"/>
      <c r="K493" s="107"/>
      <c r="L493" s="107"/>
      <c r="M493" s="109"/>
      <c r="N493" s="109"/>
      <c r="O493" s="107"/>
      <c r="P493" s="107"/>
      <c r="Q493" s="107"/>
      <c r="R493" s="107"/>
      <c r="S493" s="107"/>
      <c r="T493" s="107"/>
      <c r="U493" s="107"/>
      <c r="V493" s="107"/>
      <c r="W493" s="107"/>
      <c r="X493" s="107"/>
      <c r="Y493" s="107"/>
      <c r="Z493" s="107"/>
    </row>
    <row r="494" spans="1:26" ht="15.75" customHeight="1">
      <c r="A494" s="107"/>
      <c r="B494" s="107"/>
      <c r="C494" s="107"/>
      <c r="D494" s="107"/>
      <c r="E494" s="107"/>
      <c r="F494" s="107"/>
      <c r="G494" s="479"/>
      <c r="H494" s="107"/>
      <c r="I494" s="107"/>
      <c r="J494" s="107"/>
      <c r="K494" s="107"/>
      <c r="L494" s="107"/>
      <c r="M494" s="109"/>
      <c r="N494" s="109"/>
      <c r="O494" s="107"/>
      <c r="P494" s="107"/>
      <c r="Q494" s="107"/>
      <c r="R494" s="107"/>
      <c r="S494" s="107"/>
      <c r="T494" s="107"/>
      <c r="U494" s="107"/>
      <c r="V494" s="107"/>
      <c r="W494" s="107"/>
      <c r="X494" s="107"/>
      <c r="Y494" s="107"/>
      <c r="Z494" s="107"/>
    </row>
    <row r="495" spans="1:26" ht="15.75" customHeight="1">
      <c r="A495" s="107"/>
      <c r="B495" s="107"/>
      <c r="C495" s="107"/>
      <c r="D495" s="107"/>
      <c r="E495" s="107"/>
      <c r="F495" s="107"/>
      <c r="G495" s="479"/>
      <c r="H495" s="107"/>
      <c r="I495" s="107"/>
      <c r="J495" s="107"/>
      <c r="K495" s="107"/>
      <c r="L495" s="107"/>
      <c r="M495" s="109"/>
      <c r="N495" s="109"/>
      <c r="O495" s="107"/>
      <c r="P495" s="107"/>
      <c r="Q495" s="107"/>
      <c r="R495" s="107"/>
      <c r="S495" s="107"/>
      <c r="T495" s="107"/>
      <c r="U495" s="107"/>
      <c r="V495" s="107"/>
      <c r="W495" s="107"/>
      <c r="X495" s="107"/>
      <c r="Y495" s="107"/>
      <c r="Z495" s="107"/>
    </row>
    <row r="496" spans="1:26" ht="15.75" customHeight="1">
      <c r="A496" s="107"/>
      <c r="B496" s="107"/>
      <c r="C496" s="107"/>
      <c r="D496" s="107"/>
      <c r="E496" s="107"/>
      <c r="F496" s="107"/>
      <c r="G496" s="479"/>
      <c r="H496" s="107"/>
      <c r="I496" s="107"/>
      <c r="J496" s="107"/>
      <c r="K496" s="107"/>
      <c r="L496" s="107"/>
      <c r="M496" s="109"/>
      <c r="N496" s="109"/>
      <c r="O496" s="107"/>
      <c r="P496" s="107"/>
      <c r="Q496" s="107"/>
      <c r="R496" s="107"/>
      <c r="S496" s="107"/>
      <c r="T496" s="107"/>
      <c r="U496" s="107"/>
      <c r="V496" s="107"/>
      <c r="W496" s="107"/>
      <c r="X496" s="107"/>
      <c r="Y496" s="107"/>
      <c r="Z496" s="107"/>
    </row>
    <row r="497" spans="1:26" ht="15.75" customHeight="1">
      <c r="A497" s="107"/>
      <c r="B497" s="107"/>
      <c r="C497" s="107"/>
      <c r="D497" s="107"/>
      <c r="E497" s="107"/>
      <c r="F497" s="107"/>
      <c r="G497" s="479"/>
      <c r="H497" s="107"/>
      <c r="I497" s="107"/>
      <c r="J497" s="107"/>
      <c r="K497" s="107"/>
      <c r="L497" s="107"/>
      <c r="M497" s="109"/>
      <c r="N497" s="109"/>
      <c r="O497" s="107"/>
      <c r="P497" s="107"/>
      <c r="Q497" s="107"/>
      <c r="R497" s="107"/>
      <c r="S497" s="107"/>
      <c r="T497" s="107"/>
      <c r="U497" s="107"/>
      <c r="V497" s="107"/>
      <c r="W497" s="107"/>
      <c r="X497" s="107"/>
      <c r="Y497" s="107"/>
      <c r="Z497" s="107"/>
    </row>
    <row r="498" spans="1:26" ht="15.75" customHeight="1">
      <c r="A498" s="107"/>
      <c r="B498" s="107"/>
      <c r="C498" s="107"/>
      <c r="D498" s="107"/>
      <c r="E498" s="107"/>
      <c r="F498" s="107"/>
      <c r="G498" s="479"/>
      <c r="H498" s="107"/>
      <c r="I498" s="107"/>
      <c r="J498" s="107"/>
      <c r="K498" s="107"/>
      <c r="L498" s="107"/>
      <c r="M498" s="109"/>
      <c r="N498" s="109"/>
      <c r="O498" s="107"/>
      <c r="P498" s="107"/>
      <c r="Q498" s="107"/>
      <c r="R498" s="107"/>
      <c r="S498" s="107"/>
      <c r="T498" s="107"/>
      <c r="U498" s="107"/>
      <c r="V498" s="107"/>
      <c r="W498" s="107"/>
      <c r="X498" s="107"/>
      <c r="Y498" s="107"/>
      <c r="Z498" s="107"/>
    </row>
    <row r="499" spans="1:26" ht="15.75" customHeight="1">
      <c r="A499" s="107"/>
      <c r="B499" s="107"/>
      <c r="C499" s="107"/>
      <c r="D499" s="107"/>
      <c r="E499" s="107"/>
      <c r="F499" s="107"/>
      <c r="G499" s="479"/>
      <c r="H499" s="107"/>
      <c r="I499" s="107"/>
      <c r="J499" s="107"/>
      <c r="K499" s="107"/>
      <c r="L499" s="107"/>
      <c r="M499" s="109"/>
      <c r="N499" s="109"/>
      <c r="O499" s="107"/>
      <c r="P499" s="107"/>
      <c r="Q499" s="107"/>
      <c r="R499" s="107"/>
      <c r="S499" s="107"/>
      <c r="T499" s="107"/>
      <c r="U499" s="107"/>
      <c r="V499" s="107"/>
      <c r="W499" s="107"/>
      <c r="X499" s="107"/>
      <c r="Y499" s="107"/>
      <c r="Z499" s="107"/>
    </row>
    <row r="500" spans="1:26" ht="15.75" customHeight="1">
      <c r="A500" s="107"/>
      <c r="B500" s="107"/>
      <c r="C500" s="107"/>
      <c r="D500" s="107"/>
      <c r="E500" s="107"/>
      <c r="F500" s="107"/>
      <c r="G500" s="479"/>
      <c r="H500" s="107"/>
      <c r="I500" s="107"/>
      <c r="J500" s="107"/>
      <c r="K500" s="107"/>
      <c r="L500" s="107"/>
      <c r="M500" s="109"/>
      <c r="N500" s="109"/>
      <c r="O500" s="107"/>
      <c r="P500" s="107"/>
      <c r="Q500" s="107"/>
      <c r="R500" s="107"/>
      <c r="S500" s="107"/>
      <c r="T500" s="107"/>
      <c r="U500" s="107"/>
      <c r="V500" s="107"/>
      <c r="W500" s="107"/>
      <c r="X500" s="107"/>
      <c r="Y500" s="107"/>
      <c r="Z500" s="107"/>
    </row>
    <row r="501" spans="1:26" ht="15.75" customHeight="1">
      <c r="A501" s="107"/>
      <c r="B501" s="107"/>
      <c r="C501" s="107"/>
      <c r="D501" s="107"/>
      <c r="E501" s="107"/>
      <c r="F501" s="107"/>
      <c r="G501" s="479"/>
      <c r="H501" s="107"/>
      <c r="I501" s="107"/>
      <c r="J501" s="107"/>
      <c r="K501" s="107"/>
      <c r="L501" s="107"/>
      <c r="M501" s="109"/>
      <c r="N501" s="109"/>
      <c r="O501" s="107"/>
      <c r="P501" s="107"/>
      <c r="Q501" s="107"/>
      <c r="R501" s="107"/>
      <c r="S501" s="107"/>
      <c r="T501" s="107"/>
      <c r="U501" s="107"/>
      <c r="V501" s="107"/>
      <c r="W501" s="107"/>
      <c r="X501" s="107"/>
      <c r="Y501" s="107"/>
      <c r="Z501" s="107"/>
    </row>
    <row r="502" spans="1:26" ht="15.75" customHeight="1">
      <c r="A502" s="107"/>
      <c r="B502" s="107"/>
      <c r="C502" s="107"/>
      <c r="D502" s="107"/>
      <c r="E502" s="107"/>
      <c r="F502" s="107"/>
      <c r="G502" s="479"/>
      <c r="H502" s="107"/>
      <c r="I502" s="107"/>
      <c r="J502" s="107"/>
      <c r="K502" s="107"/>
      <c r="L502" s="107"/>
      <c r="M502" s="109"/>
      <c r="N502" s="109"/>
      <c r="O502" s="107"/>
      <c r="P502" s="107"/>
      <c r="Q502" s="107"/>
      <c r="R502" s="107"/>
      <c r="S502" s="107"/>
      <c r="T502" s="107"/>
      <c r="U502" s="107"/>
      <c r="V502" s="107"/>
      <c r="W502" s="107"/>
      <c r="X502" s="107"/>
      <c r="Y502" s="107"/>
      <c r="Z502" s="107"/>
    </row>
    <row r="503" spans="1:26" ht="15.75" customHeight="1">
      <c r="A503" s="107"/>
      <c r="B503" s="107"/>
      <c r="C503" s="107"/>
      <c r="D503" s="107"/>
      <c r="E503" s="107"/>
      <c r="F503" s="107"/>
      <c r="G503" s="479"/>
      <c r="H503" s="107"/>
      <c r="I503" s="107"/>
      <c r="J503" s="107"/>
      <c r="K503" s="107"/>
      <c r="L503" s="107"/>
      <c r="M503" s="109"/>
      <c r="N503" s="109"/>
      <c r="O503" s="107"/>
      <c r="P503" s="107"/>
      <c r="Q503" s="107"/>
      <c r="R503" s="107"/>
      <c r="S503" s="107"/>
      <c r="T503" s="107"/>
      <c r="U503" s="107"/>
      <c r="V503" s="107"/>
      <c r="W503" s="107"/>
      <c r="X503" s="107"/>
      <c r="Y503" s="107"/>
      <c r="Z503" s="107"/>
    </row>
    <row r="504" spans="1:26" ht="15.75" customHeight="1">
      <c r="A504" s="107"/>
      <c r="B504" s="107"/>
      <c r="C504" s="107"/>
      <c r="D504" s="107"/>
      <c r="E504" s="107"/>
      <c r="F504" s="107"/>
      <c r="G504" s="479"/>
      <c r="H504" s="107"/>
      <c r="I504" s="107"/>
      <c r="J504" s="107"/>
      <c r="K504" s="107"/>
      <c r="L504" s="107"/>
      <c r="M504" s="109"/>
      <c r="N504" s="109"/>
      <c r="O504" s="107"/>
      <c r="P504" s="107"/>
      <c r="Q504" s="107"/>
      <c r="R504" s="107"/>
      <c r="S504" s="107"/>
      <c r="T504" s="107"/>
      <c r="U504" s="107"/>
      <c r="V504" s="107"/>
      <c r="W504" s="107"/>
      <c r="X504" s="107"/>
      <c r="Y504" s="107"/>
      <c r="Z504" s="107"/>
    </row>
    <row r="505" spans="1:26" ht="15.75" customHeight="1">
      <c r="A505" s="107"/>
      <c r="B505" s="107"/>
      <c r="C505" s="107"/>
      <c r="D505" s="107"/>
      <c r="E505" s="107"/>
      <c r="F505" s="107"/>
      <c r="G505" s="479"/>
      <c r="H505" s="107"/>
      <c r="I505" s="107"/>
      <c r="J505" s="107"/>
      <c r="K505" s="107"/>
      <c r="L505" s="107"/>
      <c r="M505" s="109"/>
      <c r="N505" s="109"/>
      <c r="O505" s="107"/>
      <c r="P505" s="107"/>
      <c r="Q505" s="107"/>
      <c r="R505" s="107"/>
      <c r="S505" s="107"/>
      <c r="T505" s="107"/>
      <c r="U505" s="107"/>
      <c r="V505" s="107"/>
      <c r="W505" s="107"/>
      <c r="X505" s="107"/>
      <c r="Y505" s="107"/>
      <c r="Z505" s="107"/>
    </row>
    <row r="506" spans="1:26" ht="15.75" customHeight="1">
      <c r="A506" s="107"/>
      <c r="B506" s="107"/>
      <c r="C506" s="107"/>
      <c r="D506" s="107"/>
      <c r="E506" s="107"/>
      <c r="F506" s="107"/>
      <c r="G506" s="479"/>
      <c r="H506" s="107"/>
      <c r="I506" s="107"/>
      <c r="J506" s="107"/>
      <c r="K506" s="107"/>
      <c r="L506" s="107"/>
      <c r="M506" s="109"/>
      <c r="N506" s="109"/>
      <c r="O506" s="107"/>
      <c r="P506" s="107"/>
      <c r="Q506" s="107"/>
      <c r="R506" s="107"/>
      <c r="S506" s="107"/>
      <c r="T506" s="107"/>
      <c r="U506" s="107"/>
      <c r="V506" s="107"/>
      <c r="W506" s="107"/>
      <c r="X506" s="107"/>
      <c r="Y506" s="107"/>
      <c r="Z506" s="107"/>
    </row>
    <row r="507" spans="1:26" ht="15.75" customHeight="1">
      <c r="A507" s="107"/>
      <c r="B507" s="107"/>
      <c r="C507" s="107"/>
      <c r="D507" s="107"/>
      <c r="E507" s="107"/>
      <c r="F507" s="107"/>
      <c r="G507" s="479"/>
      <c r="H507" s="107"/>
      <c r="I507" s="107"/>
      <c r="J507" s="107"/>
      <c r="K507" s="107"/>
      <c r="L507" s="107"/>
      <c r="M507" s="109"/>
      <c r="N507" s="109"/>
      <c r="O507" s="107"/>
      <c r="P507" s="107"/>
      <c r="Q507" s="107"/>
      <c r="R507" s="107"/>
      <c r="S507" s="107"/>
      <c r="T507" s="107"/>
      <c r="U507" s="107"/>
      <c r="V507" s="107"/>
      <c r="W507" s="107"/>
      <c r="X507" s="107"/>
      <c r="Y507" s="107"/>
      <c r="Z507" s="107"/>
    </row>
    <row r="508" spans="1:26" ht="15.75" customHeight="1">
      <c r="A508" s="107"/>
      <c r="B508" s="107"/>
      <c r="C508" s="107"/>
      <c r="D508" s="107"/>
      <c r="E508" s="107"/>
      <c r="F508" s="107"/>
      <c r="G508" s="479"/>
      <c r="H508" s="107"/>
      <c r="I508" s="107"/>
      <c r="J508" s="107"/>
      <c r="K508" s="107"/>
      <c r="L508" s="107"/>
      <c r="M508" s="109"/>
      <c r="N508" s="109"/>
      <c r="O508" s="107"/>
      <c r="P508" s="107"/>
      <c r="Q508" s="107"/>
      <c r="R508" s="107"/>
      <c r="S508" s="107"/>
      <c r="T508" s="107"/>
      <c r="U508" s="107"/>
      <c r="V508" s="107"/>
      <c r="W508" s="107"/>
      <c r="X508" s="107"/>
      <c r="Y508" s="107"/>
      <c r="Z508" s="107"/>
    </row>
    <row r="509" spans="1:26" ht="15.75" customHeight="1">
      <c r="A509" s="107"/>
      <c r="B509" s="107"/>
      <c r="C509" s="107"/>
      <c r="D509" s="107"/>
      <c r="E509" s="107"/>
      <c r="F509" s="107"/>
      <c r="G509" s="479"/>
      <c r="H509" s="107"/>
      <c r="I509" s="107"/>
      <c r="J509" s="107"/>
      <c r="K509" s="107"/>
      <c r="L509" s="107"/>
      <c r="M509" s="109"/>
      <c r="N509" s="109"/>
      <c r="O509" s="107"/>
      <c r="P509" s="107"/>
      <c r="Q509" s="107"/>
      <c r="R509" s="107"/>
      <c r="S509" s="107"/>
      <c r="T509" s="107"/>
      <c r="U509" s="107"/>
      <c r="V509" s="107"/>
      <c r="W509" s="107"/>
      <c r="X509" s="107"/>
      <c r="Y509" s="107"/>
      <c r="Z509" s="107"/>
    </row>
    <row r="510" spans="1:26" ht="15.75" customHeight="1">
      <c r="A510" s="107"/>
      <c r="B510" s="107"/>
      <c r="C510" s="107"/>
      <c r="D510" s="107"/>
      <c r="E510" s="107"/>
      <c r="F510" s="107"/>
      <c r="G510" s="479"/>
      <c r="H510" s="107"/>
      <c r="I510" s="107"/>
      <c r="J510" s="107"/>
      <c r="K510" s="107"/>
      <c r="L510" s="107"/>
      <c r="M510" s="109"/>
      <c r="N510" s="109"/>
      <c r="O510" s="107"/>
      <c r="P510" s="107"/>
      <c r="Q510" s="107"/>
      <c r="R510" s="107"/>
      <c r="S510" s="107"/>
      <c r="T510" s="107"/>
      <c r="U510" s="107"/>
      <c r="V510" s="107"/>
      <c r="W510" s="107"/>
      <c r="X510" s="107"/>
      <c r="Y510" s="107"/>
      <c r="Z510" s="107"/>
    </row>
    <row r="511" spans="1:26" ht="15.75" customHeight="1">
      <c r="A511" s="107"/>
      <c r="B511" s="107"/>
      <c r="C511" s="107"/>
      <c r="D511" s="107"/>
      <c r="E511" s="107"/>
      <c r="F511" s="107"/>
      <c r="G511" s="479"/>
      <c r="H511" s="107"/>
      <c r="I511" s="107"/>
      <c r="J511" s="107"/>
      <c r="K511" s="107"/>
      <c r="L511" s="107"/>
      <c r="M511" s="109"/>
      <c r="N511" s="109"/>
      <c r="O511" s="107"/>
      <c r="P511" s="107"/>
      <c r="Q511" s="107"/>
      <c r="R511" s="107"/>
      <c r="S511" s="107"/>
      <c r="T511" s="107"/>
      <c r="U511" s="107"/>
      <c r="V511" s="107"/>
      <c r="W511" s="107"/>
      <c r="X511" s="107"/>
      <c r="Y511" s="107"/>
      <c r="Z511" s="107"/>
    </row>
    <row r="512" spans="1:26" ht="15.75" customHeight="1">
      <c r="A512" s="107"/>
      <c r="B512" s="107"/>
      <c r="C512" s="107"/>
      <c r="D512" s="107"/>
      <c r="E512" s="107"/>
      <c r="F512" s="107"/>
      <c r="G512" s="479"/>
      <c r="H512" s="107"/>
      <c r="I512" s="107"/>
      <c r="J512" s="107"/>
      <c r="K512" s="107"/>
      <c r="L512" s="107"/>
      <c r="M512" s="109"/>
      <c r="N512" s="109"/>
      <c r="O512" s="107"/>
      <c r="P512" s="107"/>
      <c r="Q512" s="107"/>
      <c r="R512" s="107"/>
      <c r="S512" s="107"/>
      <c r="T512" s="107"/>
      <c r="U512" s="107"/>
      <c r="V512" s="107"/>
      <c r="W512" s="107"/>
      <c r="X512" s="107"/>
      <c r="Y512" s="107"/>
      <c r="Z512" s="107"/>
    </row>
    <row r="513" spans="1:26" ht="15.75" customHeight="1">
      <c r="A513" s="107"/>
      <c r="B513" s="107"/>
      <c r="C513" s="107"/>
      <c r="D513" s="107"/>
      <c r="E513" s="107"/>
      <c r="F513" s="107"/>
      <c r="G513" s="479"/>
      <c r="H513" s="107"/>
      <c r="I513" s="107"/>
      <c r="J513" s="107"/>
      <c r="K513" s="107"/>
      <c r="L513" s="107"/>
      <c r="M513" s="109"/>
      <c r="N513" s="109"/>
      <c r="O513" s="107"/>
      <c r="P513" s="107"/>
      <c r="Q513" s="107"/>
      <c r="R513" s="107"/>
      <c r="S513" s="107"/>
      <c r="T513" s="107"/>
      <c r="U513" s="107"/>
      <c r="V513" s="107"/>
      <c r="W513" s="107"/>
      <c r="X513" s="107"/>
      <c r="Y513" s="107"/>
      <c r="Z513" s="107"/>
    </row>
    <row r="514" spans="1:26" ht="15.75" customHeight="1">
      <c r="A514" s="107"/>
      <c r="B514" s="107"/>
      <c r="C514" s="107"/>
      <c r="D514" s="107"/>
      <c r="E514" s="107"/>
      <c r="F514" s="107"/>
      <c r="G514" s="479"/>
      <c r="H514" s="107"/>
      <c r="I514" s="107"/>
      <c r="J514" s="107"/>
      <c r="K514" s="107"/>
      <c r="L514" s="107"/>
      <c r="M514" s="109"/>
      <c r="N514" s="109"/>
      <c r="O514" s="107"/>
      <c r="P514" s="107"/>
      <c r="Q514" s="107"/>
      <c r="R514" s="107"/>
      <c r="S514" s="107"/>
      <c r="T514" s="107"/>
      <c r="U514" s="107"/>
      <c r="V514" s="107"/>
      <c r="W514" s="107"/>
      <c r="X514" s="107"/>
      <c r="Y514" s="107"/>
      <c r="Z514" s="107"/>
    </row>
    <row r="515" spans="1:26" ht="15.75" customHeight="1">
      <c r="A515" s="107"/>
      <c r="B515" s="107"/>
      <c r="C515" s="107"/>
      <c r="D515" s="107"/>
      <c r="E515" s="107"/>
      <c r="F515" s="107"/>
      <c r="G515" s="479"/>
      <c r="H515" s="107"/>
      <c r="I515" s="107"/>
      <c r="J515" s="107"/>
      <c r="K515" s="107"/>
      <c r="L515" s="107"/>
      <c r="M515" s="109"/>
      <c r="N515" s="109"/>
      <c r="O515" s="107"/>
      <c r="P515" s="107"/>
      <c r="Q515" s="107"/>
      <c r="R515" s="107"/>
      <c r="S515" s="107"/>
      <c r="T515" s="107"/>
      <c r="U515" s="107"/>
      <c r="V515" s="107"/>
      <c r="W515" s="107"/>
      <c r="X515" s="107"/>
      <c r="Y515" s="107"/>
      <c r="Z515" s="107"/>
    </row>
    <row r="516" spans="1:26" ht="15.75" customHeight="1">
      <c r="A516" s="107"/>
      <c r="B516" s="107"/>
      <c r="C516" s="107"/>
      <c r="D516" s="107"/>
      <c r="E516" s="107"/>
      <c r="F516" s="107"/>
      <c r="G516" s="479"/>
      <c r="H516" s="107"/>
      <c r="I516" s="107"/>
      <c r="J516" s="107"/>
      <c r="K516" s="107"/>
      <c r="L516" s="107"/>
      <c r="M516" s="109"/>
      <c r="N516" s="109"/>
      <c r="O516" s="107"/>
      <c r="P516" s="107"/>
      <c r="Q516" s="107"/>
      <c r="R516" s="107"/>
      <c r="S516" s="107"/>
      <c r="T516" s="107"/>
      <c r="U516" s="107"/>
      <c r="V516" s="107"/>
      <c r="W516" s="107"/>
      <c r="X516" s="107"/>
      <c r="Y516" s="107"/>
      <c r="Z516" s="107"/>
    </row>
    <row r="517" spans="1:26" ht="15.75" customHeight="1">
      <c r="A517" s="107"/>
      <c r="B517" s="107"/>
      <c r="C517" s="107"/>
      <c r="D517" s="107"/>
      <c r="E517" s="107"/>
      <c r="F517" s="107"/>
      <c r="G517" s="479"/>
      <c r="H517" s="107"/>
      <c r="I517" s="107"/>
      <c r="J517" s="107"/>
      <c r="K517" s="107"/>
      <c r="L517" s="107"/>
      <c r="M517" s="109"/>
      <c r="N517" s="109"/>
      <c r="O517" s="107"/>
      <c r="P517" s="107"/>
      <c r="Q517" s="107"/>
      <c r="R517" s="107"/>
      <c r="S517" s="107"/>
      <c r="T517" s="107"/>
      <c r="U517" s="107"/>
      <c r="V517" s="107"/>
      <c r="W517" s="107"/>
      <c r="X517" s="107"/>
      <c r="Y517" s="107"/>
      <c r="Z517" s="107"/>
    </row>
    <row r="518" spans="1:26" ht="15.75" customHeight="1">
      <c r="A518" s="107"/>
      <c r="B518" s="107"/>
      <c r="C518" s="107"/>
      <c r="D518" s="107"/>
      <c r="E518" s="107"/>
      <c r="F518" s="107"/>
      <c r="G518" s="479"/>
      <c r="H518" s="107"/>
      <c r="I518" s="107"/>
      <c r="J518" s="107"/>
      <c r="K518" s="107"/>
      <c r="L518" s="107"/>
      <c r="M518" s="109"/>
      <c r="N518" s="109"/>
      <c r="O518" s="107"/>
      <c r="P518" s="107"/>
      <c r="Q518" s="107"/>
      <c r="R518" s="107"/>
      <c r="S518" s="107"/>
      <c r="T518" s="107"/>
      <c r="U518" s="107"/>
      <c r="V518" s="107"/>
      <c r="W518" s="107"/>
      <c r="X518" s="107"/>
      <c r="Y518" s="107"/>
      <c r="Z518" s="107"/>
    </row>
    <row r="519" spans="1:26" ht="15.75" customHeight="1">
      <c r="A519" s="107"/>
      <c r="B519" s="107"/>
      <c r="C519" s="107"/>
      <c r="D519" s="107"/>
      <c r="E519" s="107"/>
      <c r="F519" s="107"/>
      <c r="G519" s="479"/>
      <c r="H519" s="107"/>
      <c r="I519" s="107"/>
      <c r="J519" s="107"/>
      <c r="K519" s="107"/>
      <c r="L519" s="107"/>
      <c r="M519" s="109"/>
      <c r="N519" s="109"/>
      <c r="O519" s="107"/>
      <c r="P519" s="107"/>
      <c r="Q519" s="107"/>
      <c r="R519" s="107"/>
      <c r="S519" s="107"/>
      <c r="T519" s="107"/>
      <c r="U519" s="107"/>
      <c r="V519" s="107"/>
      <c r="W519" s="107"/>
      <c r="X519" s="107"/>
      <c r="Y519" s="107"/>
      <c r="Z519" s="107"/>
    </row>
    <row r="520" spans="1:26" ht="15.75" customHeight="1">
      <c r="A520" s="107"/>
      <c r="B520" s="107"/>
      <c r="C520" s="107"/>
      <c r="D520" s="107"/>
      <c r="E520" s="107"/>
      <c r="F520" s="107"/>
      <c r="G520" s="479"/>
      <c r="H520" s="107"/>
      <c r="I520" s="107"/>
      <c r="J520" s="107"/>
      <c r="K520" s="107"/>
      <c r="L520" s="107"/>
      <c r="M520" s="109"/>
      <c r="N520" s="109"/>
      <c r="O520" s="107"/>
      <c r="P520" s="107"/>
      <c r="Q520" s="107"/>
      <c r="R520" s="107"/>
      <c r="S520" s="107"/>
      <c r="T520" s="107"/>
      <c r="U520" s="107"/>
      <c r="V520" s="107"/>
      <c r="W520" s="107"/>
      <c r="X520" s="107"/>
      <c r="Y520" s="107"/>
      <c r="Z520" s="107"/>
    </row>
    <row r="521" spans="1:26" ht="15.75" customHeight="1">
      <c r="A521" s="107"/>
      <c r="B521" s="107"/>
      <c r="C521" s="107"/>
      <c r="D521" s="107"/>
      <c r="E521" s="107"/>
      <c r="F521" s="107"/>
      <c r="G521" s="479"/>
      <c r="H521" s="107"/>
      <c r="I521" s="107"/>
      <c r="J521" s="107"/>
      <c r="K521" s="107"/>
      <c r="L521" s="107"/>
      <c r="M521" s="109"/>
      <c r="N521" s="109"/>
      <c r="O521" s="107"/>
      <c r="P521" s="107"/>
      <c r="Q521" s="107"/>
      <c r="R521" s="107"/>
      <c r="S521" s="107"/>
      <c r="T521" s="107"/>
      <c r="U521" s="107"/>
      <c r="V521" s="107"/>
      <c r="W521" s="107"/>
      <c r="X521" s="107"/>
      <c r="Y521" s="107"/>
      <c r="Z521" s="107"/>
    </row>
    <row r="522" spans="1:26" ht="15.75" customHeight="1">
      <c r="A522" s="107"/>
      <c r="B522" s="107"/>
      <c r="C522" s="107"/>
      <c r="D522" s="107"/>
      <c r="E522" s="107"/>
      <c r="F522" s="107"/>
      <c r="G522" s="479"/>
      <c r="H522" s="107"/>
      <c r="I522" s="107"/>
      <c r="J522" s="107"/>
      <c r="K522" s="107"/>
      <c r="L522" s="107"/>
      <c r="M522" s="109"/>
      <c r="N522" s="109"/>
      <c r="O522" s="107"/>
      <c r="P522" s="107"/>
      <c r="Q522" s="107"/>
      <c r="R522" s="107"/>
      <c r="S522" s="107"/>
      <c r="T522" s="107"/>
      <c r="U522" s="107"/>
      <c r="V522" s="107"/>
      <c r="W522" s="107"/>
      <c r="X522" s="107"/>
      <c r="Y522" s="107"/>
      <c r="Z522" s="107"/>
    </row>
    <row r="523" spans="1:26" ht="15.75" customHeight="1">
      <c r="A523" s="107"/>
      <c r="B523" s="107"/>
      <c r="C523" s="107"/>
      <c r="D523" s="107"/>
      <c r="E523" s="107"/>
      <c r="F523" s="107"/>
      <c r="G523" s="479"/>
      <c r="H523" s="107"/>
      <c r="I523" s="107"/>
      <c r="J523" s="107"/>
      <c r="K523" s="107"/>
      <c r="L523" s="107"/>
      <c r="M523" s="109"/>
      <c r="N523" s="109"/>
      <c r="O523" s="107"/>
      <c r="P523" s="107"/>
      <c r="Q523" s="107"/>
      <c r="R523" s="107"/>
      <c r="S523" s="107"/>
      <c r="T523" s="107"/>
      <c r="U523" s="107"/>
      <c r="V523" s="107"/>
      <c r="W523" s="107"/>
      <c r="X523" s="107"/>
      <c r="Y523" s="107"/>
      <c r="Z523" s="107"/>
    </row>
    <row r="524" spans="1:26" ht="15.75" customHeight="1">
      <c r="A524" s="107"/>
      <c r="B524" s="107"/>
      <c r="C524" s="107"/>
      <c r="D524" s="107"/>
      <c r="E524" s="107"/>
      <c r="F524" s="107"/>
      <c r="G524" s="479"/>
      <c r="H524" s="107"/>
      <c r="I524" s="107"/>
      <c r="J524" s="107"/>
      <c r="K524" s="107"/>
      <c r="L524" s="107"/>
      <c r="M524" s="109"/>
      <c r="N524" s="109"/>
      <c r="O524" s="107"/>
      <c r="P524" s="107"/>
      <c r="Q524" s="107"/>
      <c r="R524" s="107"/>
      <c r="S524" s="107"/>
      <c r="T524" s="107"/>
      <c r="U524" s="107"/>
      <c r="V524" s="107"/>
      <c r="W524" s="107"/>
      <c r="X524" s="107"/>
      <c r="Y524" s="107"/>
      <c r="Z524" s="107"/>
    </row>
    <row r="525" spans="1:26" ht="15.75" customHeight="1">
      <c r="A525" s="107"/>
      <c r="B525" s="107"/>
      <c r="C525" s="107"/>
      <c r="D525" s="107"/>
      <c r="E525" s="107"/>
      <c r="F525" s="107"/>
      <c r="G525" s="479"/>
      <c r="H525" s="107"/>
      <c r="I525" s="107"/>
      <c r="J525" s="107"/>
      <c r="K525" s="107"/>
      <c r="L525" s="107"/>
      <c r="M525" s="109"/>
      <c r="N525" s="109"/>
      <c r="O525" s="107"/>
      <c r="P525" s="107"/>
      <c r="Q525" s="107"/>
      <c r="R525" s="107"/>
      <c r="S525" s="107"/>
      <c r="T525" s="107"/>
      <c r="U525" s="107"/>
      <c r="V525" s="107"/>
      <c r="W525" s="107"/>
      <c r="X525" s="107"/>
      <c r="Y525" s="107"/>
      <c r="Z525" s="107"/>
    </row>
    <row r="526" spans="1:26" ht="15.75" customHeight="1">
      <c r="A526" s="107"/>
      <c r="B526" s="107"/>
      <c r="C526" s="107"/>
      <c r="D526" s="107"/>
      <c r="E526" s="107"/>
      <c r="F526" s="107"/>
      <c r="G526" s="479"/>
      <c r="H526" s="107"/>
      <c r="I526" s="107"/>
      <c r="J526" s="107"/>
      <c r="K526" s="107"/>
      <c r="L526" s="107"/>
      <c r="M526" s="109"/>
      <c r="N526" s="109"/>
      <c r="O526" s="107"/>
      <c r="P526" s="107"/>
      <c r="Q526" s="107"/>
      <c r="R526" s="107"/>
      <c r="S526" s="107"/>
      <c r="T526" s="107"/>
      <c r="U526" s="107"/>
      <c r="V526" s="107"/>
      <c r="W526" s="107"/>
      <c r="X526" s="107"/>
      <c r="Y526" s="107"/>
      <c r="Z526" s="107"/>
    </row>
    <row r="527" spans="1:26" ht="15.75" customHeight="1">
      <c r="A527" s="107"/>
      <c r="B527" s="107"/>
      <c r="C527" s="107"/>
      <c r="D527" s="107"/>
      <c r="E527" s="107"/>
      <c r="F527" s="107"/>
      <c r="G527" s="479"/>
      <c r="H527" s="107"/>
      <c r="I527" s="107"/>
      <c r="J527" s="107"/>
      <c r="K527" s="107"/>
      <c r="L527" s="107"/>
      <c r="M527" s="109"/>
      <c r="N527" s="109"/>
      <c r="O527" s="107"/>
      <c r="P527" s="107"/>
      <c r="Q527" s="107"/>
      <c r="R527" s="107"/>
      <c r="S527" s="107"/>
      <c r="T527" s="107"/>
      <c r="U527" s="107"/>
      <c r="V527" s="107"/>
      <c r="W527" s="107"/>
      <c r="X527" s="107"/>
      <c r="Y527" s="107"/>
      <c r="Z527" s="107"/>
    </row>
    <row r="528" spans="1:26" ht="15.75" customHeight="1">
      <c r="A528" s="107"/>
      <c r="B528" s="107"/>
      <c r="C528" s="107"/>
      <c r="D528" s="107"/>
      <c r="E528" s="107"/>
      <c r="F528" s="107"/>
      <c r="G528" s="479"/>
      <c r="H528" s="107"/>
      <c r="I528" s="107"/>
      <c r="J528" s="107"/>
      <c r="K528" s="107"/>
      <c r="L528" s="107"/>
      <c r="M528" s="109"/>
      <c r="N528" s="109"/>
      <c r="O528" s="107"/>
      <c r="P528" s="107"/>
      <c r="Q528" s="107"/>
      <c r="R528" s="107"/>
      <c r="S528" s="107"/>
      <c r="T528" s="107"/>
      <c r="U528" s="107"/>
      <c r="V528" s="107"/>
      <c r="W528" s="107"/>
      <c r="X528" s="107"/>
      <c r="Y528" s="107"/>
      <c r="Z528" s="107"/>
    </row>
    <row r="529" spans="1:26" ht="15.75" customHeight="1">
      <c r="A529" s="107"/>
      <c r="B529" s="107"/>
      <c r="C529" s="107"/>
      <c r="D529" s="107"/>
      <c r="E529" s="107"/>
      <c r="F529" s="107"/>
      <c r="G529" s="479"/>
      <c r="H529" s="107"/>
      <c r="I529" s="107"/>
      <c r="J529" s="107"/>
      <c r="K529" s="107"/>
      <c r="L529" s="107"/>
      <c r="M529" s="109"/>
      <c r="N529" s="109"/>
      <c r="O529" s="107"/>
      <c r="P529" s="107"/>
      <c r="Q529" s="107"/>
      <c r="R529" s="107"/>
      <c r="S529" s="107"/>
      <c r="T529" s="107"/>
      <c r="U529" s="107"/>
      <c r="V529" s="107"/>
      <c r="W529" s="107"/>
      <c r="X529" s="107"/>
      <c r="Y529" s="107"/>
      <c r="Z529" s="107"/>
    </row>
    <row r="530" spans="1:26" ht="15.75" customHeight="1">
      <c r="A530" s="107"/>
      <c r="B530" s="107"/>
      <c r="C530" s="107"/>
      <c r="D530" s="107"/>
      <c r="E530" s="107"/>
      <c r="F530" s="107"/>
      <c r="G530" s="479"/>
      <c r="H530" s="107"/>
      <c r="I530" s="107"/>
      <c r="J530" s="107"/>
      <c r="K530" s="107"/>
      <c r="L530" s="107"/>
      <c r="M530" s="109"/>
      <c r="N530" s="109"/>
      <c r="O530" s="107"/>
      <c r="P530" s="107"/>
      <c r="Q530" s="107"/>
      <c r="R530" s="107"/>
      <c r="S530" s="107"/>
      <c r="T530" s="107"/>
      <c r="U530" s="107"/>
      <c r="V530" s="107"/>
      <c r="W530" s="107"/>
      <c r="X530" s="107"/>
      <c r="Y530" s="107"/>
      <c r="Z530" s="107"/>
    </row>
    <row r="531" spans="1:26" ht="15.75" customHeight="1">
      <c r="A531" s="107"/>
      <c r="B531" s="107"/>
      <c r="C531" s="107"/>
      <c r="D531" s="107"/>
      <c r="E531" s="107"/>
      <c r="F531" s="107"/>
      <c r="G531" s="479"/>
      <c r="H531" s="107"/>
      <c r="I531" s="107"/>
      <c r="J531" s="107"/>
      <c r="K531" s="107"/>
      <c r="L531" s="107"/>
      <c r="M531" s="109"/>
      <c r="N531" s="109"/>
      <c r="O531" s="107"/>
      <c r="P531" s="107"/>
      <c r="Q531" s="107"/>
      <c r="R531" s="107"/>
      <c r="S531" s="107"/>
      <c r="T531" s="107"/>
      <c r="U531" s="107"/>
      <c r="V531" s="107"/>
      <c r="W531" s="107"/>
      <c r="X531" s="107"/>
      <c r="Y531" s="107"/>
      <c r="Z531" s="107"/>
    </row>
    <row r="532" spans="1:26" ht="15.75" customHeight="1">
      <c r="A532" s="107"/>
      <c r="B532" s="107"/>
      <c r="C532" s="107"/>
      <c r="D532" s="107"/>
      <c r="E532" s="107"/>
      <c r="F532" s="107"/>
      <c r="G532" s="479"/>
      <c r="H532" s="107"/>
      <c r="I532" s="107"/>
      <c r="J532" s="107"/>
      <c r="K532" s="107"/>
      <c r="L532" s="107"/>
      <c r="M532" s="109"/>
      <c r="N532" s="109"/>
      <c r="O532" s="107"/>
      <c r="P532" s="107"/>
      <c r="Q532" s="107"/>
      <c r="R532" s="107"/>
      <c r="S532" s="107"/>
      <c r="T532" s="107"/>
      <c r="U532" s="107"/>
      <c r="V532" s="107"/>
      <c r="W532" s="107"/>
      <c r="X532" s="107"/>
      <c r="Y532" s="107"/>
      <c r="Z532" s="107"/>
    </row>
    <row r="533" spans="1:26" ht="15.75" customHeight="1">
      <c r="A533" s="107"/>
      <c r="B533" s="107"/>
      <c r="C533" s="107"/>
      <c r="D533" s="107"/>
      <c r="E533" s="107"/>
      <c r="F533" s="107"/>
      <c r="G533" s="479"/>
      <c r="H533" s="107"/>
      <c r="I533" s="107"/>
      <c r="J533" s="107"/>
      <c r="K533" s="107"/>
      <c r="L533" s="107"/>
      <c r="M533" s="109"/>
      <c r="N533" s="109"/>
      <c r="O533" s="107"/>
      <c r="P533" s="107"/>
      <c r="Q533" s="107"/>
      <c r="R533" s="107"/>
      <c r="S533" s="107"/>
      <c r="T533" s="107"/>
      <c r="U533" s="107"/>
      <c r="V533" s="107"/>
      <c r="W533" s="107"/>
      <c r="X533" s="107"/>
      <c r="Y533" s="107"/>
      <c r="Z533" s="107"/>
    </row>
    <row r="534" spans="1:26" ht="15.75" customHeight="1">
      <c r="A534" s="107"/>
      <c r="B534" s="107"/>
      <c r="C534" s="107"/>
      <c r="D534" s="107"/>
      <c r="E534" s="107"/>
      <c r="F534" s="107"/>
      <c r="G534" s="479"/>
      <c r="H534" s="107"/>
      <c r="I534" s="107"/>
      <c r="J534" s="107"/>
      <c r="K534" s="107"/>
      <c r="L534" s="107"/>
      <c r="M534" s="109"/>
      <c r="N534" s="109"/>
      <c r="O534" s="107"/>
      <c r="P534" s="107"/>
      <c r="Q534" s="107"/>
      <c r="R534" s="107"/>
      <c r="S534" s="107"/>
      <c r="T534" s="107"/>
      <c r="U534" s="107"/>
      <c r="V534" s="107"/>
      <c r="W534" s="107"/>
      <c r="X534" s="107"/>
      <c r="Y534" s="107"/>
      <c r="Z534" s="107"/>
    </row>
    <row r="535" spans="1:26" ht="15.75" customHeight="1">
      <c r="A535" s="107"/>
      <c r="B535" s="107"/>
      <c r="C535" s="107"/>
      <c r="D535" s="107"/>
      <c r="E535" s="107"/>
      <c r="F535" s="107"/>
      <c r="G535" s="479"/>
      <c r="H535" s="107"/>
      <c r="I535" s="107"/>
      <c r="J535" s="107"/>
      <c r="K535" s="107"/>
      <c r="L535" s="107"/>
      <c r="M535" s="109"/>
      <c r="N535" s="109"/>
      <c r="O535" s="107"/>
      <c r="P535" s="107"/>
      <c r="Q535" s="107"/>
      <c r="R535" s="107"/>
      <c r="S535" s="107"/>
      <c r="T535" s="107"/>
      <c r="U535" s="107"/>
      <c r="V535" s="107"/>
      <c r="W535" s="107"/>
      <c r="X535" s="107"/>
      <c r="Y535" s="107"/>
      <c r="Z535" s="107"/>
    </row>
    <row r="536" spans="1:26" ht="15.75" customHeight="1">
      <c r="A536" s="107"/>
      <c r="B536" s="107"/>
      <c r="C536" s="107"/>
      <c r="D536" s="107"/>
      <c r="E536" s="107"/>
      <c r="F536" s="107"/>
      <c r="G536" s="479"/>
      <c r="H536" s="107"/>
      <c r="I536" s="107"/>
      <c r="J536" s="107"/>
      <c r="K536" s="107"/>
      <c r="L536" s="107"/>
      <c r="M536" s="109"/>
      <c r="N536" s="109"/>
      <c r="O536" s="107"/>
      <c r="P536" s="107"/>
      <c r="Q536" s="107"/>
      <c r="R536" s="107"/>
      <c r="S536" s="107"/>
      <c r="T536" s="107"/>
      <c r="U536" s="107"/>
      <c r="V536" s="107"/>
      <c r="W536" s="107"/>
      <c r="X536" s="107"/>
      <c r="Y536" s="107"/>
      <c r="Z536" s="107"/>
    </row>
    <row r="537" spans="1:26" ht="15.75" customHeight="1">
      <c r="A537" s="107"/>
      <c r="B537" s="107"/>
      <c r="C537" s="107"/>
      <c r="D537" s="107"/>
      <c r="E537" s="107"/>
      <c r="F537" s="107"/>
      <c r="G537" s="479"/>
      <c r="H537" s="107"/>
      <c r="I537" s="107"/>
      <c r="J537" s="107"/>
      <c r="K537" s="107"/>
      <c r="L537" s="107"/>
      <c r="M537" s="109"/>
      <c r="N537" s="109"/>
      <c r="O537" s="107"/>
      <c r="P537" s="107"/>
      <c r="Q537" s="107"/>
      <c r="R537" s="107"/>
      <c r="S537" s="107"/>
      <c r="T537" s="107"/>
      <c r="U537" s="107"/>
      <c r="V537" s="107"/>
      <c r="W537" s="107"/>
      <c r="X537" s="107"/>
      <c r="Y537" s="107"/>
      <c r="Z537" s="107"/>
    </row>
    <row r="538" spans="1:26" ht="15.75" customHeight="1">
      <c r="A538" s="107"/>
      <c r="B538" s="107"/>
      <c r="C538" s="107"/>
      <c r="D538" s="107"/>
      <c r="E538" s="107"/>
      <c r="F538" s="107"/>
      <c r="G538" s="479"/>
      <c r="H538" s="107"/>
      <c r="I538" s="107"/>
      <c r="J538" s="107"/>
      <c r="K538" s="107"/>
      <c r="L538" s="107"/>
      <c r="M538" s="109"/>
      <c r="N538" s="109"/>
      <c r="O538" s="107"/>
      <c r="P538" s="107"/>
      <c r="Q538" s="107"/>
      <c r="R538" s="107"/>
      <c r="S538" s="107"/>
      <c r="T538" s="107"/>
      <c r="U538" s="107"/>
      <c r="V538" s="107"/>
      <c r="W538" s="107"/>
      <c r="X538" s="107"/>
      <c r="Y538" s="107"/>
      <c r="Z538" s="107"/>
    </row>
    <row r="539" spans="1:26" ht="15.75" customHeight="1">
      <c r="A539" s="107"/>
      <c r="B539" s="107"/>
      <c r="C539" s="107"/>
      <c r="D539" s="107"/>
      <c r="E539" s="107"/>
      <c r="F539" s="107"/>
      <c r="G539" s="479"/>
      <c r="H539" s="107"/>
      <c r="I539" s="107"/>
      <c r="J539" s="107"/>
      <c r="K539" s="107"/>
      <c r="L539" s="107"/>
      <c r="M539" s="109"/>
      <c r="N539" s="109"/>
      <c r="O539" s="107"/>
      <c r="P539" s="107"/>
      <c r="Q539" s="107"/>
      <c r="R539" s="107"/>
      <c r="S539" s="107"/>
      <c r="T539" s="107"/>
      <c r="U539" s="107"/>
      <c r="V539" s="107"/>
      <c r="W539" s="107"/>
      <c r="X539" s="107"/>
      <c r="Y539" s="107"/>
      <c r="Z539" s="107"/>
    </row>
    <row r="540" spans="1:26" ht="15.75" customHeight="1">
      <c r="A540" s="107"/>
      <c r="B540" s="107"/>
      <c r="C540" s="107"/>
      <c r="D540" s="107"/>
      <c r="E540" s="107"/>
      <c r="F540" s="107"/>
      <c r="G540" s="479"/>
      <c r="H540" s="107"/>
      <c r="I540" s="107"/>
      <c r="J540" s="107"/>
      <c r="K540" s="107"/>
      <c r="L540" s="107"/>
      <c r="M540" s="109"/>
      <c r="N540" s="109"/>
      <c r="O540" s="107"/>
      <c r="P540" s="107"/>
      <c r="Q540" s="107"/>
      <c r="R540" s="107"/>
      <c r="S540" s="107"/>
      <c r="T540" s="107"/>
      <c r="U540" s="107"/>
      <c r="V540" s="107"/>
      <c r="W540" s="107"/>
      <c r="X540" s="107"/>
      <c r="Y540" s="107"/>
      <c r="Z540" s="107"/>
    </row>
    <row r="541" spans="1:26" ht="15.75" customHeight="1">
      <c r="A541" s="107"/>
      <c r="B541" s="107"/>
      <c r="C541" s="107"/>
      <c r="D541" s="107"/>
      <c r="E541" s="107"/>
      <c r="F541" s="107"/>
      <c r="G541" s="479"/>
      <c r="H541" s="107"/>
      <c r="I541" s="107"/>
      <c r="J541" s="107"/>
      <c r="K541" s="107"/>
      <c r="L541" s="107"/>
      <c r="M541" s="109"/>
      <c r="N541" s="109"/>
      <c r="O541" s="107"/>
      <c r="P541" s="107"/>
      <c r="Q541" s="107"/>
      <c r="R541" s="107"/>
      <c r="S541" s="107"/>
      <c r="T541" s="107"/>
      <c r="U541" s="107"/>
      <c r="V541" s="107"/>
      <c r="W541" s="107"/>
      <c r="X541" s="107"/>
      <c r="Y541" s="107"/>
      <c r="Z541" s="107"/>
    </row>
    <row r="542" spans="1:26" ht="15.75" customHeight="1">
      <c r="A542" s="107"/>
      <c r="B542" s="107"/>
      <c r="C542" s="107"/>
      <c r="D542" s="107"/>
      <c r="E542" s="107"/>
      <c r="F542" s="107"/>
      <c r="G542" s="479"/>
      <c r="H542" s="107"/>
      <c r="I542" s="107"/>
      <c r="J542" s="107"/>
      <c r="K542" s="107"/>
      <c r="L542" s="107"/>
      <c r="M542" s="109"/>
      <c r="N542" s="109"/>
      <c r="O542" s="107"/>
      <c r="P542" s="107"/>
      <c r="Q542" s="107"/>
      <c r="R542" s="107"/>
      <c r="S542" s="107"/>
      <c r="T542" s="107"/>
      <c r="U542" s="107"/>
      <c r="V542" s="107"/>
      <c r="W542" s="107"/>
      <c r="X542" s="107"/>
      <c r="Y542" s="107"/>
      <c r="Z542" s="107"/>
    </row>
    <row r="543" spans="1:26" ht="15.75" customHeight="1">
      <c r="A543" s="107"/>
      <c r="B543" s="107"/>
      <c r="C543" s="107"/>
      <c r="D543" s="107"/>
      <c r="E543" s="107"/>
      <c r="F543" s="107"/>
      <c r="G543" s="479"/>
      <c r="H543" s="107"/>
      <c r="I543" s="107"/>
      <c r="J543" s="107"/>
      <c r="K543" s="107"/>
      <c r="L543" s="107"/>
      <c r="M543" s="109"/>
      <c r="N543" s="109"/>
      <c r="O543" s="107"/>
      <c r="P543" s="107"/>
      <c r="Q543" s="107"/>
      <c r="R543" s="107"/>
      <c r="S543" s="107"/>
      <c r="T543" s="107"/>
      <c r="U543" s="107"/>
      <c r="V543" s="107"/>
      <c r="W543" s="107"/>
      <c r="X543" s="107"/>
      <c r="Y543" s="107"/>
      <c r="Z543" s="107"/>
    </row>
    <row r="544" spans="1:26" ht="15.75" customHeight="1">
      <c r="A544" s="107"/>
      <c r="B544" s="107"/>
      <c r="C544" s="107"/>
      <c r="D544" s="107"/>
      <c r="E544" s="107"/>
      <c r="F544" s="107"/>
      <c r="G544" s="479"/>
      <c r="H544" s="107"/>
      <c r="I544" s="107"/>
      <c r="J544" s="107"/>
      <c r="K544" s="107"/>
      <c r="L544" s="107"/>
      <c r="M544" s="109"/>
      <c r="N544" s="109"/>
      <c r="O544" s="107"/>
      <c r="P544" s="107"/>
      <c r="Q544" s="107"/>
      <c r="R544" s="107"/>
      <c r="S544" s="107"/>
      <c r="T544" s="107"/>
      <c r="U544" s="107"/>
      <c r="V544" s="107"/>
      <c r="W544" s="107"/>
      <c r="X544" s="107"/>
      <c r="Y544" s="107"/>
      <c r="Z544" s="107"/>
    </row>
    <row r="545" spans="1:26" ht="15.75" customHeight="1">
      <c r="A545" s="107"/>
      <c r="B545" s="107"/>
      <c r="C545" s="107"/>
      <c r="D545" s="107"/>
      <c r="E545" s="107"/>
      <c r="F545" s="107"/>
      <c r="G545" s="479"/>
      <c r="H545" s="107"/>
      <c r="I545" s="107"/>
      <c r="J545" s="107"/>
      <c r="K545" s="107"/>
      <c r="L545" s="107"/>
      <c r="M545" s="109"/>
      <c r="N545" s="109"/>
      <c r="O545" s="107"/>
      <c r="P545" s="107"/>
      <c r="Q545" s="107"/>
      <c r="R545" s="107"/>
      <c r="S545" s="107"/>
      <c r="T545" s="107"/>
      <c r="U545" s="107"/>
      <c r="V545" s="107"/>
      <c r="W545" s="107"/>
      <c r="X545" s="107"/>
      <c r="Y545" s="107"/>
      <c r="Z545" s="107"/>
    </row>
    <row r="546" spans="1:26" ht="15.75" customHeight="1">
      <c r="A546" s="107"/>
      <c r="B546" s="107"/>
      <c r="C546" s="107"/>
      <c r="D546" s="107"/>
      <c r="E546" s="107"/>
      <c r="F546" s="107"/>
      <c r="G546" s="479"/>
      <c r="H546" s="107"/>
      <c r="I546" s="107"/>
      <c r="J546" s="107"/>
      <c r="K546" s="107"/>
      <c r="L546" s="107"/>
      <c r="M546" s="109"/>
      <c r="N546" s="109"/>
      <c r="O546" s="107"/>
      <c r="P546" s="107"/>
      <c r="Q546" s="107"/>
      <c r="R546" s="107"/>
      <c r="S546" s="107"/>
      <c r="T546" s="107"/>
      <c r="U546" s="107"/>
      <c r="V546" s="107"/>
      <c r="W546" s="107"/>
      <c r="X546" s="107"/>
      <c r="Y546" s="107"/>
      <c r="Z546" s="107"/>
    </row>
    <row r="547" spans="1:26" ht="15.75" customHeight="1">
      <c r="A547" s="107"/>
      <c r="B547" s="107"/>
      <c r="C547" s="107"/>
      <c r="D547" s="107"/>
      <c r="E547" s="107"/>
      <c r="F547" s="107"/>
      <c r="G547" s="479"/>
      <c r="H547" s="107"/>
      <c r="I547" s="107"/>
      <c r="J547" s="107"/>
      <c r="K547" s="107"/>
      <c r="L547" s="107"/>
      <c r="M547" s="109"/>
      <c r="N547" s="109"/>
      <c r="O547" s="107"/>
      <c r="P547" s="107"/>
      <c r="Q547" s="107"/>
      <c r="R547" s="107"/>
      <c r="S547" s="107"/>
      <c r="T547" s="107"/>
      <c r="U547" s="107"/>
      <c r="V547" s="107"/>
      <c r="W547" s="107"/>
      <c r="X547" s="107"/>
      <c r="Y547" s="107"/>
      <c r="Z547" s="107"/>
    </row>
    <row r="548" spans="1:26" ht="15.75" customHeight="1">
      <c r="A548" s="107"/>
      <c r="B548" s="107"/>
      <c r="C548" s="107"/>
      <c r="D548" s="107"/>
      <c r="E548" s="107"/>
      <c r="F548" s="107"/>
      <c r="G548" s="479"/>
      <c r="H548" s="107"/>
      <c r="I548" s="107"/>
      <c r="J548" s="107"/>
      <c r="K548" s="107"/>
      <c r="L548" s="107"/>
      <c r="M548" s="109"/>
      <c r="N548" s="109"/>
      <c r="O548" s="107"/>
      <c r="P548" s="107"/>
      <c r="Q548" s="107"/>
      <c r="R548" s="107"/>
      <c r="S548" s="107"/>
      <c r="T548" s="107"/>
      <c r="U548" s="107"/>
      <c r="V548" s="107"/>
      <c r="W548" s="107"/>
      <c r="X548" s="107"/>
      <c r="Y548" s="107"/>
      <c r="Z548" s="107"/>
    </row>
    <row r="549" spans="1:26" ht="15.75" customHeight="1">
      <c r="A549" s="107"/>
      <c r="B549" s="107"/>
      <c r="C549" s="107"/>
      <c r="D549" s="107"/>
      <c r="E549" s="107"/>
      <c r="F549" s="107"/>
      <c r="G549" s="479"/>
      <c r="H549" s="107"/>
      <c r="I549" s="107"/>
      <c r="J549" s="107"/>
      <c r="K549" s="107"/>
      <c r="L549" s="107"/>
      <c r="M549" s="109"/>
      <c r="N549" s="109"/>
      <c r="O549" s="107"/>
      <c r="P549" s="107"/>
      <c r="Q549" s="107"/>
      <c r="R549" s="107"/>
      <c r="S549" s="107"/>
      <c r="T549" s="107"/>
      <c r="U549" s="107"/>
      <c r="V549" s="107"/>
      <c r="W549" s="107"/>
      <c r="X549" s="107"/>
      <c r="Y549" s="107"/>
      <c r="Z549" s="107"/>
    </row>
    <row r="550" spans="1:26" ht="15.75" customHeight="1">
      <c r="A550" s="107"/>
      <c r="B550" s="107"/>
      <c r="C550" s="107"/>
      <c r="D550" s="107"/>
      <c r="E550" s="107"/>
      <c r="F550" s="107"/>
      <c r="G550" s="479"/>
      <c r="H550" s="107"/>
      <c r="I550" s="107"/>
      <c r="J550" s="107"/>
      <c r="K550" s="107"/>
      <c r="L550" s="107"/>
      <c r="M550" s="109"/>
      <c r="N550" s="109"/>
      <c r="O550" s="107"/>
      <c r="P550" s="107"/>
      <c r="Q550" s="107"/>
      <c r="R550" s="107"/>
      <c r="S550" s="107"/>
      <c r="T550" s="107"/>
      <c r="U550" s="107"/>
      <c r="V550" s="107"/>
      <c r="W550" s="107"/>
      <c r="X550" s="107"/>
      <c r="Y550" s="107"/>
      <c r="Z550" s="107"/>
    </row>
    <row r="551" spans="1:26" ht="15.75" customHeight="1">
      <c r="A551" s="107"/>
      <c r="B551" s="107"/>
      <c r="C551" s="107"/>
      <c r="D551" s="107"/>
      <c r="E551" s="107"/>
      <c r="F551" s="107"/>
      <c r="G551" s="479"/>
      <c r="H551" s="107"/>
      <c r="I551" s="107"/>
      <c r="J551" s="107"/>
      <c r="K551" s="107"/>
      <c r="L551" s="107"/>
      <c r="M551" s="109"/>
      <c r="N551" s="109"/>
      <c r="O551" s="107"/>
      <c r="P551" s="107"/>
      <c r="Q551" s="107"/>
      <c r="R551" s="107"/>
      <c r="S551" s="107"/>
      <c r="T551" s="107"/>
      <c r="U551" s="107"/>
      <c r="V551" s="107"/>
      <c r="W551" s="107"/>
      <c r="X551" s="107"/>
      <c r="Y551" s="107"/>
      <c r="Z551" s="107"/>
    </row>
    <row r="552" spans="1:26" ht="15.75" customHeight="1">
      <c r="A552" s="107"/>
      <c r="B552" s="107"/>
      <c r="C552" s="107"/>
      <c r="D552" s="107"/>
      <c r="E552" s="107"/>
      <c r="F552" s="107"/>
      <c r="G552" s="479"/>
      <c r="H552" s="107"/>
      <c r="I552" s="107"/>
      <c r="J552" s="107"/>
      <c r="K552" s="107"/>
      <c r="L552" s="107"/>
      <c r="M552" s="109"/>
      <c r="N552" s="109"/>
      <c r="O552" s="107"/>
      <c r="P552" s="107"/>
      <c r="Q552" s="107"/>
      <c r="R552" s="107"/>
      <c r="S552" s="107"/>
      <c r="T552" s="107"/>
      <c r="U552" s="107"/>
      <c r="V552" s="107"/>
      <c r="W552" s="107"/>
      <c r="X552" s="107"/>
      <c r="Y552" s="107"/>
      <c r="Z552" s="107"/>
    </row>
    <row r="553" spans="1:26" ht="15.75" customHeight="1">
      <c r="A553" s="107"/>
      <c r="B553" s="107"/>
      <c r="C553" s="107"/>
      <c r="D553" s="107"/>
      <c r="E553" s="107"/>
      <c r="F553" s="107"/>
      <c r="G553" s="479"/>
      <c r="H553" s="107"/>
      <c r="I553" s="107"/>
      <c r="J553" s="107"/>
      <c r="K553" s="107"/>
      <c r="L553" s="107"/>
      <c r="M553" s="109"/>
      <c r="N553" s="109"/>
      <c r="O553" s="107"/>
      <c r="P553" s="107"/>
      <c r="Q553" s="107"/>
      <c r="R553" s="107"/>
      <c r="S553" s="107"/>
      <c r="T553" s="107"/>
      <c r="U553" s="107"/>
      <c r="V553" s="107"/>
      <c r="W553" s="107"/>
      <c r="X553" s="107"/>
      <c r="Y553" s="107"/>
      <c r="Z553" s="107"/>
    </row>
    <row r="554" spans="1:26" ht="15.75" customHeight="1">
      <c r="A554" s="107"/>
      <c r="B554" s="107"/>
      <c r="C554" s="107"/>
      <c r="D554" s="107"/>
      <c r="E554" s="107"/>
      <c r="F554" s="107"/>
      <c r="G554" s="479"/>
      <c r="H554" s="107"/>
      <c r="I554" s="107"/>
      <c r="J554" s="107"/>
      <c r="K554" s="107"/>
      <c r="L554" s="107"/>
      <c r="M554" s="109"/>
      <c r="N554" s="109"/>
      <c r="O554" s="107"/>
      <c r="P554" s="107"/>
      <c r="Q554" s="107"/>
      <c r="R554" s="107"/>
      <c r="S554" s="107"/>
      <c r="T554" s="107"/>
      <c r="U554" s="107"/>
      <c r="V554" s="107"/>
      <c r="W554" s="107"/>
      <c r="X554" s="107"/>
      <c r="Y554" s="107"/>
      <c r="Z554" s="107"/>
    </row>
    <row r="555" spans="1:26" ht="15.75" customHeight="1">
      <c r="A555" s="107"/>
      <c r="B555" s="107"/>
      <c r="C555" s="107"/>
      <c r="D555" s="107"/>
      <c r="E555" s="107"/>
      <c r="F555" s="107"/>
      <c r="G555" s="479"/>
      <c r="H555" s="107"/>
      <c r="I555" s="107"/>
      <c r="J555" s="107"/>
      <c r="K555" s="107"/>
      <c r="L555" s="107"/>
      <c r="M555" s="109"/>
      <c r="N555" s="109"/>
      <c r="O555" s="107"/>
      <c r="P555" s="107"/>
      <c r="Q555" s="107"/>
      <c r="R555" s="107"/>
      <c r="S555" s="107"/>
      <c r="T555" s="107"/>
      <c r="U555" s="107"/>
      <c r="V555" s="107"/>
      <c r="W555" s="107"/>
      <c r="X555" s="107"/>
      <c r="Y555" s="107"/>
      <c r="Z555" s="107"/>
    </row>
    <row r="556" spans="1:26" ht="15.75" customHeight="1">
      <c r="A556" s="107"/>
      <c r="B556" s="107"/>
      <c r="C556" s="107"/>
      <c r="D556" s="107"/>
      <c r="E556" s="107"/>
      <c r="F556" s="107"/>
      <c r="G556" s="479"/>
      <c r="H556" s="107"/>
      <c r="I556" s="107"/>
      <c r="J556" s="107"/>
      <c r="K556" s="107"/>
      <c r="L556" s="107"/>
      <c r="M556" s="109"/>
      <c r="N556" s="109"/>
      <c r="O556" s="107"/>
      <c r="P556" s="107"/>
      <c r="Q556" s="107"/>
      <c r="R556" s="107"/>
      <c r="S556" s="107"/>
      <c r="T556" s="107"/>
      <c r="U556" s="107"/>
      <c r="V556" s="107"/>
      <c r="W556" s="107"/>
      <c r="X556" s="107"/>
      <c r="Y556" s="107"/>
      <c r="Z556" s="107"/>
    </row>
    <row r="557" spans="1:26" ht="15.75" customHeight="1">
      <c r="A557" s="107"/>
      <c r="B557" s="107"/>
      <c r="C557" s="107"/>
      <c r="D557" s="107"/>
      <c r="E557" s="107"/>
      <c r="F557" s="107"/>
      <c r="G557" s="479"/>
      <c r="H557" s="107"/>
      <c r="I557" s="107"/>
      <c r="J557" s="107"/>
      <c r="K557" s="107"/>
      <c r="L557" s="107"/>
      <c r="M557" s="109"/>
      <c r="N557" s="109"/>
      <c r="O557" s="107"/>
      <c r="P557" s="107"/>
      <c r="Q557" s="107"/>
      <c r="R557" s="107"/>
      <c r="S557" s="107"/>
      <c r="T557" s="107"/>
      <c r="U557" s="107"/>
      <c r="V557" s="107"/>
      <c r="W557" s="107"/>
      <c r="X557" s="107"/>
      <c r="Y557" s="107"/>
      <c r="Z557" s="107"/>
    </row>
    <row r="558" spans="1:26" ht="15.75" customHeight="1">
      <c r="A558" s="107"/>
      <c r="B558" s="107"/>
      <c r="C558" s="107"/>
      <c r="D558" s="107"/>
      <c r="E558" s="107"/>
      <c r="F558" s="107"/>
      <c r="G558" s="479"/>
      <c r="H558" s="107"/>
      <c r="I558" s="107"/>
      <c r="J558" s="107"/>
      <c r="K558" s="107"/>
      <c r="L558" s="107"/>
      <c r="M558" s="109"/>
      <c r="N558" s="109"/>
      <c r="O558" s="107"/>
      <c r="P558" s="107"/>
      <c r="Q558" s="107"/>
      <c r="R558" s="107"/>
      <c r="S558" s="107"/>
      <c r="T558" s="107"/>
      <c r="U558" s="107"/>
      <c r="V558" s="107"/>
      <c r="W558" s="107"/>
      <c r="X558" s="107"/>
      <c r="Y558" s="107"/>
      <c r="Z558" s="107"/>
    </row>
    <row r="559" spans="1:26" ht="15.75" customHeight="1">
      <c r="A559" s="107"/>
      <c r="B559" s="107"/>
      <c r="C559" s="107"/>
      <c r="D559" s="107"/>
      <c r="E559" s="107"/>
      <c r="F559" s="107"/>
      <c r="G559" s="479"/>
      <c r="H559" s="107"/>
      <c r="I559" s="107"/>
      <c r="J559" s="107"/>
      <c r="K559" s="107"/>
      <c r="L559" s="107"/>
      <c r="M559" s="109"/>
      <c r="N559" s="109"/>
      <c r="O559" s="107"/>
      <c r="P559" s="107"/>
      <c r="Q559" s="107"/>
      <c r="R559" s="107"/>
      <c r="S559" s="107"/>
      <c r="T559" s="107"/>
      <c r="U559" s="107"/>
      <c r="V559" s="107"/>
      <c r="W559" s="107"/>
      <c r="X559" s="107"/>
      <c r="Y559" s="107"/>
      <c r="Z559" s="107"/>
    </row>
    <row r="560" spans="1:26" ht="15.75" customHeight="1">
      <c r="A560" s="107"/>
      <c r="B560" s="107"/>
      <c r="C560" s="107"/>
      <c r="D560" s="107"/>
      <c r="E560" s="107"/>
      <c r="F560" s="107"/>
      <c r="G560" s="479"/>
      <c r="H560" s="107"/>
      <c r="I560" s="107"/>
      <c r="J560" s="107"/>
      <c r="K560" s="107"/>
      <c r="L560" s="107"/>
      <c r="M560" s="109"/>
      <c r="N560" s="109"/>
      <c r="O560" s="107"/>
      <c r="P560" s="107"/>
      <c r="Q560" s="107"/>
      <c r="R560" s="107"/>
      <c r="S560" s="107"/>
      <c r="T560" s="107"/>
      <c r="U560" s="107"/>
      <c r="V560" s="107"/>
      <c r="W560" s="107"/>
      <c r="X560" s="107"/>
      <c r="Y560" s="107"/>
      <c r="Z560" s="107"/>
    </row>
    <row r="561" spans="1:26" ht="15.75" customHeight="1">
      <c r="A561" s="107"/>
      <c r="B561" s="107"/>
      <c r="C561" s="107"/>
      <c r="D561" s="107"/>
      <c r="E561" s="107"/>
      <c r="F561" s="107"/>
      <c r="G561" s="479"/>
      <c r="H561" s="107"/>
      <c r="I561" s="107"/>
      <c r="J561" s="107"/>
      <c r="K561" s="107"/>
      <c r="L561" s="107"/>
      <c r="M561" s="109"/>
      <c r="N561" s="109"/>
      <c r="O561" s="107"/>
      <c r="P561" s="107"/>
      <c r="Q561" s="107"/>
      <c r="R561" s="107"/>
      <c r="S561" s="107"/>
      <c r="T561" s="107"/>
      <c r="U561" s="107"/>
      <c r="V561" s="107"/>
      <c r="W561" s="107"/>
      <c r="X561" s="107"/>
      <c r="Y561" s="107"/>
      <c r="Z561" s="107"/>
    </row>
    <row r="562" spans="1:26" ht="15.75" customHeight="1">
      <c r="A562" s="107"/>
      <c r="B562" s="107"/>
      <c r="C562" s="107"/>
      <c r="D562" s="107"/>
      <c r="E562" s="107"/>
      <c r="F562" s="107"/>
      <c r="G562" s="479"/>
      <c r="H562" s="107"/>
      <c r="I562" s="107"/>
      <c r="J562" s="107"/>
      <c r="K562" s="107"/>
      <c r="L562" s="107"/>
      <c r="M562" s="109"/>
      <c r="N562" s="109"/>
      <c r="O562" s="107"/>
      <c r="P562" s="107"/>
      <c r="Q562" s="107"/>
      <c r="R562" s="107"/>
      <c r="S562" s="107"/>
      <c r="T562" s="107"/>
      <c r="U562" s="107"/>
      <c r="V562" s="107"/>
      <c r="W562" s="107"/>
      <c r="X562" s="107"/>
      <c r="Y562" s="107"/>
      <c r="Z562" s="107"/>
    </row>
    <row r="563" spans="1:26" ht="15.75" customHeight="1">
      <c r="A563" s="107"/>
      <c r="B563" s="107"/>
      <c r="C563" s="107"/>
      <c r="D563" s="107"/>
      <c r="E563" s="107"/>
      <c r="F563" s="107"/>
      <c r="G563" s="479"/>
      <c r="H563" s="107"/>
      <c r="I563" s="107"/>
      <c r="J563" s="107"/>
      <c r="K563" s="107"/>
      <c r="L563" s="107"/>
      <c r="M563" s="109"/>
      <c r="N563" s="109"/>
      <c r="O563" s="107"/>
      <c r="P563" s="107"/>
      <c r="Q563" s="107"/>
      <c r="R563" s="107"/>
      <c r="S563" s="107"/>
      <c r="T563" s="107"/>
      <c r="U563" s="107"/>
      <c r="V563" s="107"/>
      <c r="W563" s="107"/>
      <c r="X563" s="107"/>
      <c r="Y563" s="107"/>
      <c r="Z563" s="107"/>
    </row>
    <row r="564" spans="1:26" ht="15.75" customHeight="1">
      <c r="A564" s="107"/>
      <c r="B564" s="107"/>
      <c r="C564" s="107"/>
      <c r="D564" s="107"/>
      <c r="E564" s="107"/>
      <c r="F564" s="107"/>
      <c r="G564" s="479"/>
      <c r="H564" s="107"/>
      <c r="I564" s="107"/>
      <c r="J564" s="107"/>
      <c r="K564" s="107"/>
      <c r="L564" s="107"/>
      <c r="M564" s="109"/>
      <c r="N564" s="109"/>
      <c r="O564" s="107"/>
      <c r="P564" s="107"/>
      <c r="Q564" s="107"/>
      <c r="R564" s="107"/>
      <c r="S564" s="107"/>
      <c r="T564" s="107"/>
      <c r="U564" s="107"/>
      <c r="V564" s="107"/>
      <c r="W564" s="107"/>
      <c r="X564" s="107"/>
      <c r="Y564" s="107"/>
      <c r="Z564" s="107"/>
    </row>
    <row r="565" spans="1:26" ht="15.75" customHeight="1">
      <c r="A565" s="107"/>
      <c r="B565" s="107"/>
      <c r="C565" s="107"/>
      <c r="D565" s="107"/>
      <c r="E565" s="107"/>
      <c r="F565" s="107"/>
      <c r="G565" s="479"/>
      <c r="H565" s="107"/>
      <c r="I565" s="107"/>
      <c r="J565" s="107"/>
      <c r="K565" s="107"/>
      <c r="L565" s="107"/>
      <c r="M565" s="109"/>
      <c r="N565" s="109"/>
      <c r="O565" s="107"/>
      <c r="P565" s="107"/>
      <c r="Q565" s="107"/>
      <c r="R565" s="107"/>
      <c r="S565" s="107"/>
      <c r="T565" s="107"/>
      <c r="U565" s="107"/>
      <c r="V565" s="107"/>
      <c r="W565" s="107"/>
      <c r="X565" s="107"/>
      <c r="Y565" s="107"/>
      <c r="Z565" s="107"/>
    </row>
    <row r="566" spans="1:26" ht="15.75" customHeight="1">
      <c r="A566" s="107"/>
      <c r="B566" s="107"/>
      <c r="C566" s="107"/>
      <c r="D566" s="107"/>
      <c r="E566" s="107"/>
      <c r="F566" s="107"/>
      <c r="G566" s="479"/>
      <c r="H566" s="107"/>
      <c r="I566" s="107"/>
      <c r="J566" s="107"/>
      <c r="K566" s="107"/>
      <c r="L566" s="107"/>
      <c r="M566" s="109"/>
      <c r="N566" s="109"/>
      <c r="O566" s="107"/>
      <c r="P566" s="107"/>
      <c r="Q566" s="107"/>
      <c r="R566" s="107"/>
      <c r="S566" s="107"/>
      <c r="T566" s="107"/>
      <c r="U566" s="107"/>
      <c r="V566" s="107"/>
      <c r="W566" s="107"/>
      <c r="X566" s="107"/>
      <c r="Y566" s="107"/>
      <c r="Z566" s="107"/>
    </row>
    <row r="567" spans="1:26" ht="15.75" customHeight="1">
      <c r="A567" s="107"/>
      <c r="B567" s="107"/>
      <c r="C567" s="107"/>
      <c r="D567" s="107"/>
      <c r="E567" s="107"/>
      <c r="F567" s="107"/>
      <c r="G567" s="479"/>
      <c r="H567" s="107"/>
      <c r="I567" s="107"/>
      <c r="J567" s="107"/>
      <c r="K567" s="107"/>
      <c r="L567" s="107"/>
      <c r="M567" s="109"/>
      <c r="N567" s="109"/>
      <c r="O567" s="107"/>
      <c r="P567" s="107"/>
      <c r="Q567" s="107"/>
      <c r="R567" s="107"/>
      <c r="S567" s="107"/>
      <c r="T567" s="107"/>
      <c r="U567" s="107"/>
      <c r="V567" s="107"/>
      <c r="W567" s="107"/>
      <c r="X567" s="107"/>
      <c r="Y567" s="107"/>
      <c r="Z567" s="107"/>
    </row>
    <row r="568" spans="1:26" ht="15.75" customHeight="1">
      <c r="A568" s="107"/>
      <c r="B568" s="107"/>
      <c r="C568" s="107"/>
      <c r="D568" s="107"/>
      <c r="E568" s="107"/>
      <c r="F568" s="107"/>
      <c r="G568" s="479"/>
      <c r="H568" s="107"/>
      <c r="I568" s="107"/>
      <c r="J568" s="107"/>
      <c r="K568" s="107"/>
      <c r="L568" s="107"/>
      <c r="M568" s="109"/>
      <c r="N568" s="109"/>
      <c r="O568" s="107"/>
      <c r="P568" s="107"/>
      <c r="Q568" s="107"/>
      <c r="R568" s="107"/>
      <c r="S568" s="107"/>
      <c r="T568" s="107"/>
      <c r="U568" s="107"/>
      <c r="V568" s="107"/>
      <c r="W568" s="107"/>
      <c r="X568" s="107"/>
      <c r="Y568" s="107"/>
      <c r="Z568" s="107"/>
    </row>
    <row r="569" spans="1:26" ht="15.75" customHeight="1">
      <c r="A569" s="107"/>
      <c r="B569" s="107"/>
      <c r="C569" s="107"/>
      <c r="D569" s="107"/>
      <c r="E569" s="107"/>
      <c r="F569" s="107"/>
      <c r="G569" s="479"/>
      <c r="H569" s="107"/>
      <c r="I569" s="107"/>
      <c r="J569" s="107"/>
      <c r="K569" s="107"/>
      <c r="L569" s="107"/>
      <c r="M569" s="109"/>
      <c r="N569" s="109"/>
      <c r="O569" s="107"/>
      <c r="P569" s="107"/>
      <c r="Q569" s="107"/>
      <c r="R569" s="107"/>
      <c r="S569" s="107"/>
      <c r="T569" s="107"/>
      <c r="U569" s="107"/>
      <c r="V569" s="107"/>
      <c r="W569" s="107"/>
      <c r="X569" s="107"/>
      <c r="Y569" s="107"/>
      <c r="Z569" s="107"/>
    </row>
    <row r="570" spans="1:26" ht="15.75" customHeight="1">
      <c r="A570" s="107"/>
      <c r="B570" s="107"/>
      <c r="C570" s="107"/>
      <c r="D570" s="107"/>
      <c r="E570" s="107"/>
      <c r="F570" s="107"/>
      <c r="G570" s="479"/>
      <c r="H570" s="107"/>
      <c r="I570" s="107"/>
      <c r="J570" s="107"/>
      <c r="K570" s="107"/>
      <c r="L570" s="107"/>
      <c r="M570" s="109"/>
      <c r="N570" s="109"/>
      <c r="O570" s="107"/>
      <c r="P570" s="107"/>
      <c r="Q570" s="107"/>
      <c r="R570" s="107"/>
      <c r="S570" s="107"/>
      <c r="T570" s="107"/>
      <c r="U570" s="107"/>
      <c r="V570" s="107"/>
      <c r="W570" s="107"/>
      <c r="X570" s="107"/>
      <c r="Y570" s="107"/>
      <c r="Z570" s="107"/>
    </row>
    <row r="571" spans="1:26" ht="15.75" customHeight="1">
      <c r="A571" s="107"/>
      <c r="B571" s="107"/>
      <c r="C571" s="107"/>
      <c r="D571" s="107"/>
      <c r="E571" s="107"/>
      <c r="F571" s="107"/>
      <c r="G571" s="479"/>
      <c r="H571" s="107"/>
      <c r="I571" s="107"/>
      <c r="J571" s="107"/>
      <c r="K571" s="107"/>
      <c r="L571" s="107"/>
      <c r="M571" s="109"/>
      <c r="N571" s="109"/>
      <c r="O571" s="107"/>
      <c r="P571" s="107"/>
      <c r="Q571" s="107"/>
      <c r="R571" s="107"/>
      <c r="S571" s="107"/>
      <c r="T571" s="107"/>
      <c r="U571" s="107"/>
      <c r="V571" s="107"/>
      <c r="W571" s="107"/>
      <c r="X571" s="107"/>
      <c r="Y571" s="107"/>
      <c r="Z571" s="107"/>
    </row>
    <row r="572" spans="1:26" ht="15.75" customHeight="1">
      <c r="A572" s="107"/>
      <c r="B572" s="107"/>
      <c r="C572" s="107"/>
      <c r="D572" s="107"/>
      <c r="E572" s="107"/>
      <c r="F572" s="107"/>
      <c r="G572" s="479"/>
      <c r="H572" s="107"/>
      <c r="I572" s="107"/>
      <c r="J572" s="107"/>
      <c r="K572" s="107"/>
      <c r="L572" s="107"/>
      <c r="M572" s="109"/>
      <c r="N572" s="109"/>
      <c r="O572" s="107"/>
      <c r="P572" s="107"/>
      <c r="Q572" s="107"/>
      <c r="R572" s="107"/>
      <c r="S572" s="107"/>
      <c r="T572" s="107"/>
      <c r="U572" s="107"/>
      <c r="V572" s="107"/>
      <c r="W572" s="107"/>
      <c r="X572" s="107"/>
      <c r="Y572" s="107"/>
      <c r="Z572" s="107"/>
    </row>
    <row r="573" spans="1:26" ht="15.75" customHeight="1">
      <c r="A573" s="107"/>
      <c r="B573" s="107"/>
      <c r="C573" s="107"/>
      <c r="D573" s="107"/>
      <c r="E573" s="107"/>
      <c r="F573" s="107"/>
      <c r="G573" s="479"/>
      <c r="H573" s="107"/>
      <c r="I573" s="107"/>
      <c r="J573" s="107"/>
      <c r="K573" s="107"/>
      <c r="L573" s="107"/>
      <c r="M573" s="109"/>
      <c r="N573" s="109"/>
      <c r="O573" s="107"/>
      <c r="P573" s="107"/>
      <c r="Q573" s="107"/>
      <c r="R573" s="107"/>
      <c r="S573" s="107"/>
      <c r="T573" s="107"/>
      <c r="U573" s="107"/>
      <c r="V573" s="107"/>
      <c r="W573" s="107"/>
      <c r="X573" s="107"/>
      <c r="Y573" s="107"/>
      <c r="Z573" s="107"/>
    </row>
    <row r="574" spans="1:26" ht="15.75" customHeight="1">
      <c r="A574" s="107"/>
      <c r="B574" s="107"/>
      <c r="C574" s="107"/>
      <c r="D574" s="107"/>
      <c r="E574" s="107"/>
      <c r="F574" s="107"/>
      <c r="G574" s="479"/>
      <c r="H574" s="107"/>
      <c r="I574" s="107"/>
      <c r="J574" s="107"/>
      <c r="K574" s="107"/>
      <c r="L574" s="107"/>
      <c r="M574" s="109"/>
      <c r="N574" s="109"/>
      <c r="O574" s="107"/>
      <c r="P574" s="107"/>
      <c r="Q574" s="107"/>
      <c r="R574" s="107"/>
      <c r="S574" s="107"/>
      <c r="T574" s="107"/>
      <c r="U574" s="107"/>
      <c r="V574" s="107"/>
      <c r="W574" s="107"/>
      <c r="X574" s="107"/>
      <c r="Y574" s="107"/>
      <c r="Z574" s="107"/>
    </row>
    <row r="575" spans="1:26" ht="15.75" customHeight="1">
      <c r="A575" s="107"/>
      <c r="B575" s="107"/>
      <c r="C575" s="107"/>
      <c r="D575" s="107"/>
      <c r="E575" s="107"/>
      <c r="F575" s="107"/>
      <c r="G575" s="479"/>
      <c r="H575" s="107"/>
      <c r="I575" s="107"/>
      <c r="J575" s="107"/>
      <c r="K575" s="107"/>
      <c r="L575" s="107"/>
      <c r="M575" s="109"/>
      <c r="N575" s="109"/>
      <c r="O575" s="107"/>
      <c r="P575" s="107"/>
      <c r="Q575" s="107"/>
      <c r="R575" s="107"/>
      <c r="S575" s="107"/>
      <c r="T575" s="107"/>
      <c r="U575" s="107"/>
      <c r="V575" s="107"/>
      <c r="W575" s="107"/>
      <c r="X575" s="107"/>
      <c r="Y575" s="107"/>
      <c r="Z575" s="107"/>
    </row>
    <row r="576" spans="1:26" ht="15.75" customHeight="1">
      <c r="A576" s="107"/>
      <c r="B576" s="107"/>
      <c r="C576" s="107"/>
      <c r="D576" s="107"/>
      <c r="E576" s="107"/>
      <c r="F576" s="107"/>
      <c r="G576" s="479"/>
      <c r="H576" s="107"/>
      <c r="I576" s="107"/>
      <c r="J576" s="107"/>
      <c r="K576" s="107"/>
      <c r="L576" s="107"/>
      <c r="M576" s="109"/>
      <c r="N576" s="109"/>
      <c r="O576" s="107"/>
      <c r="P576" s="107"/>
      <c r="Q576" s="107"/>
      <c r="R576" s="107"/>
      <c r="S576" s="107"/>
      <c r="T576" s="107"/>
      <c r="U576" s="107"/>
      <c r="V576" s="107"/>
      <c r="W576" s="107"/>
      <c r="X576" s="107"/>
      <c r="Y576" s="107"/>
      <c r="Z576" s="107"/>
    </row>
    <row r="577" spans="1:26" ht="15.75" customHeight="1">
      <c r="A577" s="107"/>
      <c r="B577" s="107"/>
      <c r="C577" s="107"/>
      <c r="D577" s="107"/>
      <c r="E577" s="107"/>
      <c r="F577" s="107"/>
      <c r="G577" s="479"/>
      <c r="H577" s="107"/>
      <c r="I577" s="107"/>
      <c r="J577" s="107"/>
      <c r="K577" s="107"/>
      <c r="L577" s="107"/>
      <c r="M577" s="109"/>
      <c r="N577" s="109"/>
      <c r="O577" s="107"/>
      <c r="P577" s="107"/>
      <c r="Q577" s="107"/>
      <c r="R577" s="107"/>
      <c r="S577" s="107"/>
      <c r="T577" s="107"/>
      <c r="U577" s="107"/>
      <c r="V577" s="107"/>
      <c r="W577" s="107"/>
      <c r="X577" s="107"/>
      <c r="Y577" s="107"/>
      <c r="Z577" s="107"/>
    </row>
    <row r="578" spans="1:26" ht="15.75" customHeight="1">
      <c r="A578" s="107"/>
      <c r="B578" s="107"/>
      <c r="C578" s="107"/>
      <c r="D578" s="107"/>
      <c r="E578" s="107"/>
      <c r="F578" s="107"/>
      <c r="G578" s="479"/>
      <c r="H578" s="107"/>
      <c r="I578" s="107"/>
      <c r="J578" s="107"/>
      <c r="K578" s="107"/>
      <c r="L578" s="107"/>
      <c r="M578" s="109"/>
      <c r="N578" s="109"/>
      <c r="O578" s="107"/>
      <c r="P578" s="107"/>
      <c r="Q578" s="107"/>
      <c r="R578" s="107"/>
      <c r="S578" s="107"/>
      <c r="T578" s="107"/>
      <c r="U578" s="107"/>
      <c r="V578" s="107"/>
      <c r="W578" s="107"/>
      <c r="X578" s="107"/>
      <c r="Y578" s="107"/>
      <c r="Z578" s="107"/>
    </row>
    <row r="579" spans="1:26" ht="15.75" customHeight="1">
      <c r="A579" s="107"/>
      <c r="B579" s="107"/>
      <c r="C579" s="107"/>
      <c r="D579" s="107"/>
      <c r="E579" s="107"/>
      <c r="F579" s="107"/>
      <c r="G579" s="479"/>
      <c r="H579" s="107"/>
      <c r="I579" s="107"/>
      <c r="J579" s="107"/>
      <c r="K579" s="107"/>
      <c r="L579" s="107"/>
      <c r="M579" s="109"/>
      <c r="N579" s="109"/>
      <c r="O579" s="107"/>
      <c r="P579" s="107"/>
      <c r="Q579" s="107"/>
      <c r="R579" s="107"/>
      <c r="S579" s="107"/>
      <c r="T579" s="107"/>
      <c r="U579" s="107"/>
      <c r="V579" s="107"/>
      <c r="W579" s="107"/>
      <c r="X579" s="107"/>
      <c r="Y579" s="107"/>
      <c r="Z579" s="107"/>
    </row>
    <row r="580" spans="1:26" ht="15.75" customHeight="1">
      <c r="A580" s="107"/>
      <c r="B580" s="107"/>
      <c r="C580" s="107"/>
      <c r="D580" s="107"/>
      <c r="E580" s="107"/>
      <c r="F580" s="107"/>
      <c r="G580" s="479"/>
      <c r="H580" s="107"/>
      <c r="I580" s="107"/>
      <c r="J580" s="107"/>
      <c r="K580" s="107"/>
      <c r="L580" s="107"/>
      <c r="M580" s="109"/>
      <c r="N580" s="109"/>
      <c r="O580" s="107"/>
      <c r="P580" s="107"/>
      <c r="Q580" s="107"/>
      <c r="R580" s="107"/>
      <c r="S580" s="107"/>
      <c r="T580" s="107"/>
      <c r="U580" s="107"/>
      <c r="V580" s="107"/>
      <c r="W580" s="107"/>
      <c r="X580" s="107"/>
      <c r="Y580" s="107"/>
      <c r="Z580" s="107"/>
    </row>
    <row r="581" spans="1:26" ht="15.75" customHeight="1">
      <c r="A581" s="107"/>
      <c r="B581" s="107"/>
      <c r="C581" s="107"/>
      <c r="D581" s="107"/>
      <c r="E581" s="107"/>
      <c r="F581" s="107"/>
      <c r="G581" s="479"/>
      <c r="H581" s="107"/>
      <c r="I581" s="107"/>
      <c r="J581" s="107"/>
      <c r="K581" s="107"/>
      <c r="L581" s="107"/>
      <c r="M581" s="109"/>
      <c r="N581" s="109"/>
      <c r="O581" s="107"/>
      <c r="P581" s="107"/>
      <c r="Q581" s="107"/>
      <c r="R581" s="107"/>
      <c r="S581" s="107"/>
      <c r="T581" s="107"/>
      <c r="U581" s="107"/>
      <c r="V581" s="107"/>
      <c r="W581" s="107"/>
      <c r="X581" s="107"/>
      <c r="Y581" s="107"/>
      <c r="Z581" s="107"/>
    </row>
    <row r="582" spans="1:26" ht="15.75" customHeight="1">
      <c r="A582" s="107"/>
      <c r="B582" s="107"/>
      <c r="C582" s="107"/>
      <c r="D582" s="107"/>
      <c r="E582" s="107"/>
      <c r="F582" s="107"/>
      <c r="G582" s="479"/>
      <c r="H582" s="107"/>
      <c r="I582" s="107"/>
      <c r="J582" s="107"/>
      <c r="K582" s="107"/>
      <c r="L582" s="107"/>
      <c r="M582" s="109"/>
      <c r="N582" s="109"/>
      <c r="O582" s="107"/>
      <c r="P582" s="107"/>
      <c r="Q582" s="107"/>
      <c r="R582" s="107"/>
      <c r="S582" s="107"/>
      <c r="T582" s="107"/>
      <c r="U582" s="107"/>
      <c r="V582" s="107"/>
      <c r="W582" s="107"/>
      <c r="X582" s="107"/>
      <c r="Y582" s="107"/>
      <c r="Z582" s="107"/>
    </row>
    <row r="583" spans="1:26" ht="15.75" customHeight="1">
      <c r="A583" s="107"/>
      <c r="B583" s="107"/>
      <c r="C583" s="107"/>
      <c r="D583" s="107"/>
      <c r="E583" s="107"/>
      <c r="F583" s="107"/>
      <c r="G583" s="479"/>
      <c r="H583" s="107"/>
      <c r="I583" s="107"/>
      <c r="J583" s="107"/>
      <c r="K583" s="107"/>
      <c r="L583" s="107"/>
      <c r="M583" s="109"/>
      <c r="N583" s="109"/>
      <c r="O583" s="107"/>
      <c r="P583" s="107"/>
      <c r="Q583" s="107"/>
      <c r="R583" s="107"/>
      <c r="S583" s="107"/>
      <c r="T583" s="107"/>
      <c r="U583" s="107"/>
      <c r="V583" s="107"/>
      <c r="W583" s="107"/>
      <c r="X583" s="107"/>
      <c r="Y583" s="107"/>
      <c r="Z583" s="107"/>
    </row>
    <row r="584" spans="1:26" ht="15.75" customHeight="1">
      <c r="A584" s="107"/>
      <c r="B584" s="107"/>
      <c r="C584" s="107"/>
      <c r="D584" s="107"/>
      <c r="E584" s="107"/>
      <c r="F584" s="107"/>
      <c r="G584" s="479"/>
      <c r="H584" s="107"/>
      <c r="I584" s="107"/>
      <c r="J584" s="107"/>
      <c r="K584" s="107"/>
      <c r="L584" s="107"/>
      <c r="M584" s="109"/>
      <c r="N584" s="109"/>
      <c r="O584" s="107"/>
      <c r="P584" s="107"/>
      <c r="Q584" s="107"/>
      <c r="R584" s="107"/>
      <c r="S584" s="107"/>
      <c r="T584" s="107"/>
      <c r="U584" s="107"/>
      <c r="V584" s="107"/>
      <c r="W584" s="107"/>
      <c r="X584" s="107"/>
      <c r="Y584" s="107"/>
      <c r="Z584" s="107"/>
    </row>
    <row r="585" spans="1:26" ht="15.75" customHeight="1">
      <c r="A585" s="107"/>
      <c r="B585" s="107"/>
      <c r="C585" s="107"/>
      <c r="D585" s="107"/>
      <c r="E585" s="107"/>
      <c r="F585" s="107"/>
      <c r="G585" s="479"/>
      <c r="H585" s="107"/>
      <c r="I585" s="107"/>
      <c r="J585" s="107"/>
      <c r="K585" s="107"/>
      <c r="L585" s="107"/>
      <c r="M585" s="109"/>
      <c r="N585" s="109"/>
      <c r="O585" s="107"/>
      <c r="P585" s="107"/>
      <c r="Q585" s="107"/>
      <c r="R585" s="107"/>
      <c r="S585" s="107"/>
      <c r="T585" s="107"/>
      <c r="U585" s="107"/>
      <c r="V585" s="107"/>
      <c r="W585" s="107"/>
      <c r="X585" s="107"/>
      <c r="Y585" s="107"/>
      <c r="Z585" s="107"/>
    </row>
    <row r="586" spans="1:26" ht="15.75" customHeight="1">
      <c r="A586" s="107"/>
      <c r="B586" s="107"/>
      <c r="C586" s="107"/>
      <c r="D586" s="107"/>
      <c r="E586" s="107"/>
      <c r="F586" s="107"/>
      <c r="G586" s="479"/>
      <c r="H586" s="107"/>
      <c r="I586" s="107"/>
      <c r="J586" s="107"/>
      <c r="K586" s="107"/>
      <c r="L586" s="107"/>
      <c r="M586" s="109"/>
      <c r="N586" s="109"/>
      <c r="O586" s="107"/>
      <c r="P586" s="107"/>
      <c r="Q586" s="107"/>
      <c r="R586" s="107"/>
      <c r="S586" s="107"/>
      <c r="T586" s="107"/>
      <c r="U586" s="107"/>
      <c r="V586" s="107"/>
      <c r="W586" s="107"/>
      <c r="X586" s="107"/>
      <c r="Y586" s="107"/>
      <c r="Z586" s="107"/>
    </row>
    <row r="587" spans="1:26" ht="15.75" customHeight="1">
      <c r="A587" s="107"/>
      <c r="B587" s="107"/>
      <c r="C587" s="107"/>
      <c r="D587" s="107"/>
      <c r="E587" s="107"/>
      <c r="F587" s="107"/>
      <c r="G587" s="479"/>
      <c r="H587" s="107"/>
      <c r="I587" s="107"/>
      <c r="J587" s="107"/>
      <c r="K587" s="107"/>
      <c r="L587" s="107"/>
      <c r="M587" s="109"/>
      <c r="N587" s="109"/>
      <c r="O587" s="107"/>
      <c r="P587" s="107"/>
      <c r="Q587" s="107"/>
      <c r="R587" s="107"/>
      <c r="S587" s="107"/>
      <c r="T587" s="107"/>
      <c r="U587" s="107"/>
      <c r="V587" s="107"/>
      <c r="W587" s="107"/>
      <c r="X587" s="107"/>
      <c r="Y587" s="107"/>
      <c r="Z587" s="107"/>
    </row>
    <row r="588" spans="1:26" ht="15.75" customHeight="1">
      <c r="A588" s="107"/>
      <c r="B588" s="107"/>
      <c r="C588" s="107"/>
      <c r="D588" s="107"/>
      <c r="E588" s="107"/>
      <c r="F588" s="107"/>
      <c r="G588" s="479"/>
      <c r="H588" s="107"/>
      <c r="I588" s="107"/>
      <c r="J588" s="107"/>
      <c r="K588" s="107"/>
      <c r="L588" s="107"/>
      <c r="M588" s="109"/>
      <c r="N588" s="109"/>
      <c r="O588" s="107"/>
      <c r="P588" s="107"/>
      <c r="Q588" s="107"/>
      <c r="R588" s="107"/>
      <c r="S588" s="107"/>
      <c r="T588" s="107"/>
      <c r="U588" s="107"/>
      <c r="V588" s="107"/>
      <c r="W588" s="107"/>
      <c r="X588" s="107"/>
      <c r="Y588" s="107"/>
      <c r="Z588" s="107"/>
    </row>
    <row r="589" spans="1:26" ht="15.75" customHeight="1">
      <c r="A589" s="107"/>
      <c r="B589" s="107"/>
      <c r="C589" s="107"/>
      <c r="D589" s="107"/>
      <c r="E589" s="107"/>
      <c r="F589" s="107"/>
      <c r="G589" s="479"/>
      <c r="H589" s="107"/>
      <c r="I589" s="107"/>
      <c r="J589" s="107"/>
      <c r="K589" s="107"/>
      <c r="L589" s="107"/>
      <c r="M589" s="109"/>
      <c r="N589" s="109"/>
      <c r="O589" s="107"/>
      <c r="P589" s="107"/>
      <c r="Q589" s="107"/>
      <c r="R589" s="107"/>
      <c r="S589" s="107"/>
      <c r="T589" s="107"/>
      <c r="U589" s="107"/>
      <c r="V589" s="107"/>
      <c r="W589" s="107"/>
      <c r="X589" s="107"/>
      <c r="Y589" s="107"/>
      <c r="Z589" s="107"/>
    </row>
    <row r="590" spans="1:26" ht="15.75" customHeight="1">
      <c r="A590" s="107"/>
      <c r="B590" s="107"/>
      <c r="C590" s="107"/>
      <c r="D590" s="107"/>
      <c r="E590" s="107"/>
      <c r="F590" s="107"/>
      <c r="G590" s="479"/>
      <c r="H590" s="107"/>
      <c r="I590" s="107"/>
      <c r="J590" s="107"/>
      <c r="K590" s="107"/>
      <c r="L590" s="107"/>
      <c r="M590" s="109"/>
      <c r="N590" s="109"/>
      <c r="O590" s="107"/>
      <c r="P590" s="107"/>
      <c r="Q590" s="107"/>
      <c r="R590" s="107"/>
      <c r="S590" s="107"/>
      <c r="T590" s="107"/>
      <c r="U590" s="107"/>
      <c r="V590" s="107"/>
      <c r="W590" s="107"/>
      <c r="X590" s="107"/>
      <c r="Y590" s="107"/>
      <c r="Z590" s="107"/>
    </row>
    <row r="591" spans="1:26" ht="15.75" customHeight="1">
      <c r="A591" s="107"/>
      <c r="B591" s="107"/>
      <c r="C591" s="107"/>
      <c r="D591" s="107"/>
      <c r="E591" s="107"/>
      <c r="F591" s="107"/>
      <c r="G591" s="479"/>
      <c r="H591" s="107"/>
      <c r="I591" s="107"/>
      <c r="J591" s="107"/>
      <c r="K591" s="107"/>
      <c r="L591" s="107"/>
      <c r="M591" s="109"/>
      <c r="N591" s="109"/>
      <c r="O591" s="107"/>
      <c r="P591" s="107"/>
      <c r="Q591" s="107"/>
      <c r="R591" s="107"/>
      <c r="S591" s="107"/>
      <c r="T591" s="107"/>
      <c r="U591" s="107"/>
      <c r="V591" s="107"/>
      <c r="W591" s="107"/>
      <c r="X591" s="107"/>
      <c r="Y591" s="107"/>
      <c r="Z591" s="107"/>
    </row>
    <row r="592" spans="1:26" ht="15.75" customHeight="1">
      <c r="A592" s="107"/>
      <c r="B592" s="107"/>
      <c r="C592" s="107"/>
      <c r="D592" s="107"/>
      <c r="E592" s="107"/>
      <c r="F592" s="107"/>
      <c r="G592" s="479"/>
      <c r="H592" s="107"/>
      <c r="I592" s="107"/>
      <c r="J592" s="107"/>
      <c r="K592" s="107"/>
      <c r="L592" s="107"/>
      <c r="M592" s="109"/>
      <c r="N592" s="109"/>
      <c r="O592" s="107"/>
      <c r="P592" s="107"/>
      <c r="Q592" s="107"/>
      <c r="R592" s="107"/>
      <c r="S592" s="107"/>
      <c r="T592" s="107"/>
      <c r="U592" s="107"/>
      <c r="V592" s="107"/>
      <c r="W592" s="107"/>
      <c r="X592" s="107"/>
      <c r="Y592" s="107"/>
      <c r="Z592" s="107"/>
    </row>
    <row r="593" spans="1:26" ht="15.75" customHeight="1">
      <c r="A593" s="107"/>
      <c r="B593" s="107"/>
      <c r="C593" s="107"/>
      <c r="D593" s="107"/>
      <c r="E593" s="107"/>
      <c r="F593" s="107"/>
      <c r="G593" s="479"/>
      <c r="H593" s="107"/>
      <c r="I593" s="107"/>
      <c r="J593" s="107"/>
      <c r="K593" s="107"/>
      <c r="L593" s="107"/>
      <c r="M593" s="109"/>
      <c r="N593" s="109"/>
      <c r="O593" s="107"/>
      <c r="P593" s="107"/>
      <c r="Q593" s="107"/>
      <c r="R593" s="107"/>
      <c r="S593" s="107"/>
      <c r="T593" s="107"/>
      <c r="U593" s="107"/>
      <c r="V593" s="107"/>
      <c r="W593" s="107"/>
      <c r="X593" s="107"/>
      <c r="Y593" s="107"/>
      <c r="Z593" s="107"/>
    </row>
    <row r="594" spans="1:26" ht="15.75" customHeight="1">
      <c r="A594" s="107"/>
      <c r="B594" s="107"/>
      <c r="C594" s="107"/>
      <c r="D594" s="107"/>
      <c r="E594" s="107"/>
      <c r="F594" s="107"/>
      <c r="G594" s="479"/>
      <c r="H594" s="107"/>
      <c r="I594" s="107"/>
      <c r="J594" s="107"/>
      <c r="K594" s="107"/>
      <c r="L594" s="107"/>
      <c r="M594" s="109"/>
      <c r="N594" s="109"/>
      <c r="O594" s="107"/>
      <c r="P594" s="107"/>
      <c r="Q594" s="107"/>
      <c r="R594" s="107"/>
      <c r="S594" s="107"/>
      <c r="T594" s="107"/>
      <c r="U594" s="107"/>
      <c r="V594" s="107"/>
      <c r="W594" s="107"/>
      <c r="X594" s="107"/>
      <c r="Y594" s="107"/>
      <c r="Z594" s="107"/>
    </row>
    <row r="595" spans="1:26" ht="15.75" customHeight="1">
      <c r="A595" s="107"/>
      <c r="B595" s="107"/>
      <c r="C595" s="107"/>
      <c r="D595" s="107"/>
      <c r="E595" s="107"/>
      <c r="F595" s="107"/>
      <c r="G595" s="479"/>
      <c r="H595" s="107"/>
      <c r="I595" s="107"/>
      <c r="J595" s="107"/>
      <c r="K595" s="107"/>
      <c r="L595" s="107"/>
      <c r="M595" s="109"/>
      <c r="N595" s="109"/>
      <c r="O595" s="107"/>
      <c r="P595" s="107"/>
      <c r="Q595" s="107"/>
      <c r="R595" s="107"/>
      <c r="S595" s="107"/>
      <c r="T595" s="107"/>
      <c r="U595" s="107"/>
      <c r="V595" s="107"/>
      <c r="W595" s="107"/>
      <c r="X595" s="107"/>
      <c r="Y595" s="107"/>
      <c r="Z595" s="107"/>
    </row>
    <row r="596" spans="1:26" ht="15.75" customHeight="1">
      <c r="A596" s="107"/>
      <c r="B596" s="107"/>
      <c r="C596" s="107"/>
      <c r="D596" s="107"/>
      <c r="E596" s="107"/>
      <c r="F596" s="107"/>
      <c r="G596" s="479"/>
      <c r="H596" s="107"/>
      <c r="I596" s="107"/>
      <c r="J596" s="107"/>
      <c r="K596" s="107"/>
      <c r="L596" s="107"/>
      <c r="M596" s="109"/>
      <c r="N596" s="109"/>
      <c r="O596" s="107"/>
      <c r="P596" s="107"/>
      <c r="Q596" s="107"/>
      <c r="R596" s="107"/>
      <c r="S596" s="107"/>
      <c r="T596" s="107"/>
      <c r="U596" s="107"/>
      <c r="V596" s="107"/>
      <c r="W596" s="107"/>
      <c r="X596" s="107"/>
      <c r="Y596" s="107"/>
      <c r="Z596" s="107"/>
    </row>
    <row r="597" spans="1:26" ht="15.75" customHeight="1">
      <c r="A597" s="107"/>
      <c r="B597" s="107"/>
      <c r="C597" s="107"/>
      <c r="D597" s="107"/>
      <c r="E597" s="107"/>
      <c r="F597" s="107"/>
      <c r="G597" s="479"/>
      <c r="H597" s="107"/>
      <c r="I597" s="107"/>
      <c r="J597" s="107"/>
      <c r="K597" s="107"/>
      <c r="L597" s="107"/>
      <c r="M597" s="109"/>
      <c r="N597" s="109"/>
      <c r="O597" s="107"/>
      <c r="P597" s="107"/>
      <c r="Q597" s="107"/>
      <c r="R597" s="107"/>
      <c r="S597" s="107"/>
      <c r="T597" s="107"/>
      <c r="U597" s="107"/>
      <c r="V597" s="107"/>
      <c r="W597" s="107"/>
      <c r="X597" s="107"/>
      <c r="Y597" s="107"/>
      <c r="Z597" s="107"/>
    </row>
    <row r="598" spans="1:26" ht="15.75" customHeight="1">
      <c r="A598" s="107"/>
      <c r="B598" s="107"/>
      <c r="C598" s="107"/>
      <c r="D598" s="107"/>
      <c r="E598" s="107"/>
      <c r="F598" s="107"/>
      <c r="G598" s="479"/>
      <c r="H598" s="107"/>
      <c r="I598" s="107"/>
      <c r="J598" s="107"/>
      <c r="K598" s="107"/>
      <c r="L598" s="107"/>
      <c r="M598" s="109"/>
      <c r="N598" s="109"/>
      <c r="O598" s="107"/>
      <c r="P598" s="107"/>
      <c r="Q598" s="107"/>
      <c r="R598" s="107"/>
      <c r="S598" s="107"/>
      <c r="T598" s="107"/>
      <c r="U598" s="107"/>
      <c r="V598" s="107"/>
      <c r="W598" s="107"/>
      <c r="X598" s="107"/>
      <c r="Y598" s="107"/>
      <c r="Z598" s="107"/>
    </row>
    <row r="599" spans="1:26" ht="15.75" customHeight="1">
      <c r="A599" s="107"/>
      <c r="B599" s="107"/>
      <c r="C599" s="107"/>
      <c r="D599" s="107"/>
      <c r="E599" s="107"/>
      <c r="F599" s="107"/>
      <c r="G599" s="479"/>
      <c r="H599" s="107"/>
      <c r="I599" s="107"/>
      <c r="J599" s="107"/>
      <c r="K599" s="107"/>
      <c r="L599" s="107"/>
      <c r="M599" s="109"/>
      <c r="N599" s="109"/>
      <c r="O599" s="107"/>
      <c r="P599" s="107"/>
      <c r="Q599" s="107"/>
      <c r="R599" s="107"/>
      <c r="S599" s="107"/>
      <c r="T599" s="107"/>
      <c r="U599" s="107"/>
      <c r="V599" s="107"/>
      <c r="W599" s="107"/>
      <c r="X599" s="107"/>
      <c r="Y599" s="107"/>
      <c r="Z599" s="107"/>
    </row>
    <row r="600" spans="1:26" ht="15.75" customHeight="1">
      <c r="A600" s="107"/>
      <c r="B600" s="107"/>
      <c r="C600" s="107"/>
      <c r="D600" s="107"/>
      <c r="E600" s="107"/>
      <c r="F600" s="107"/>
      <c r="G600" s="479"/>
      <c r="H600" s="107"/>
      <c r="I600" s="107"/>
      <c r="J600" s="107"/>
      <c r="K600" s="107"/>
      <c r="L600" s="107"/>
      <c r="M600" s="109"/>
      <c r="N600" s="109"/>
      <c r="O600" s="107"/>
      <c r="P600" s="107"/>
      <c r="Q600" s="107"/>
      <c r="R600" s="107"/>
      <c r="S600" s="107"/>
      <c r="T600" s="107"/>
      <c r="U600" s="107"/>
      <c r="V600" s="107"/>
      <c r="W600" s="107"/>
      <c r="X600" s="107"/>
      <c r="Y600" s="107"/>
      <c r="Z600" s="107"/>
    </row>
    <row r="601" spans="1:26" ht="15.75" customHeight="1">
      <c r="A601" s="107"/>
      <c r="B601" s="107"/>
      <c r="C601" s="107"/>
      <c r="D601" s="107"/>
      <c r="E601" s="107"/>
      <c r="F601" s="107"/>
      <c r="G601" s="479"/>
      <c r="H601" s="107"/>
      <c r="I601" s="107"/>
      <c r="J601" s="107"/>
      <c r="K601" s="107"/>
      <c r="L601" s="107"/>
      <c r="M601" s="109"/>
      <c r="N601" s="109"/>
      <c r="O601" s="107"/>
      <c r="P601" s="107"/>
      <c r="Q601" s="107"/>
      <c r="R601" s="107"/>
      <c r="S601" s="107"/>
      <c r="T601" s="107"/>
      <c r="U601" s="107"/>
      <c r="V601" s="107"/>
      <c r="W601" s="107"/>
      <c r="X601" s="107"/>
      <c r="Y601" s="107"/>
      <c r="Z601" s="107"/>
    </row>
    <row r="602" spans="1:26" ht="15.75" customHeight="1">
      <c r="A602" s="107"/>
      <c r="B602" s="107"/>
      <c r="C602" s="107"/>
      <c r="D602" s="107"/>
      <c r="E602" s="107"/>
      <c r="F602" s="107"/>
      <c r="G602" s="479"/>
      <c r="H602" s="107"/>
      <c r="I602" s="107"/>
      <c r="J602" s="107"/>
      <c r="K602" s="107"/>
      <c r="L602" s="107"/>
      <c r="M602" s="109"/>
      <c r="N602" s="109"/>
      <c r="O602" s="107"/>
      <c r="P602" s="107"/>
      <c r="Q602" s="107"/>
      <c r="R602" s="107"/>
      <c r="S602" s="107"/>
      <c r="T602" s="107"/>
      <c r="U602" s="107"/>
      <c r="V602" s="107"/>
      <c r="W602" s="107"/>
      <c r="X602" s="107"/>
      <c r="Y602" s="107"/>
      <c r="Z602" s="107"/>
    </row>
    <row r="603" spans="1:26" ht="15.75" customHeight="1">
      <c r="A603" s="107"/>
      <c r="B603" s="107"/>
      <c r="C603" s="107"/>
      <c r="D603" s="107"/>
      <c r="E603" s="107"/>
      <c r="F603" s="107"/>
      <c r="G603" s="479"/>
      <c r="H603" s="107"/>
      <c r="I603" s="107"/>
      <c r="J603" s="107"/>
      <c r="K603" s="107"/>
      <c r="L603" s="107"/>
      <c r="M603" s="109"/>
      <c r="N603" s="109"/>
      <c r="O603" s="107"/>
      <c r="P603" s="107"/>
      <c r="Q603" s="107"/>
      <c r="R603" s="107"/>
      <c r="S603" s="107"/>
      <c r="T603" s="107"/>
      <c r="U603" s="107"/>
      <c r="V603" s="107"/>
      <c r="W603" s="107"/>
      <c r="X603" s="107"/>
      <c r="Y603" s="107"/>
      <c r="Z603" s="107"/>
    </row>
    <row r="604" spans="1:26" ht="15.75" customHeight="1">
      <c r="A604" s="107"/>
      <c r="B604" s="107"/>
      <c r="C604" s="107"/>
      <c r="D604" s="107"/>
      <c r="E604" s="107"/>
      <c r="F604" s="107"/>
      <c r="G604" s="479"/>
      <c r="H604" s="107"/>
      <c r="I604" s="107"/>
      <c r="J604" s="107"/>
      <c r="K604" s="107"/>
      <c r="L604" s="107"/>
      <c r="M604" s="109"/>
      <c r="N604" s="109"/>
      <c r="O604" s="107"/>
      <c r="P604" s="107"/>
      <c r="Q604" s="107"/>
      <c r="R604" s="107"/>
      <c r="S604" s="107"/>
      <c r="T604" s="107"/>
      <c r="U604" s="107"/>
      <c r="V604" s="107"/>
      <c r="W604" s="107"/>
      <c r="X604" s="107"/>
      <c r="Y604" s="107"/>
      <c r="Z604" s="107"/>
    </row>
    <row r="605" spans="1:26" ht="15.75" customHeight="1">
      <c r="A605" s="107"/>
      <c r="B605" s="107"/>
      <c r="C605" s="107"/>
      <c r="D605" s="107"/>
      <c r="E605" s="107"/>
      <c r="F605" s="107"/>
      <c r="G605" s="479"/>
      <c r="H605" s="107"/>
      <c r="I605" s="107"/>
      <c r="J605" s="107"/>
      <c r="K605" s="107"/>
      <c r="L605" s="107"/>
      <c r="M605" s="109"/>
      <c r="N605" s="109"/>
      <c r="O605" s="107"/>
      <c r="P605" s="107"/>
      <c r="Q605" s="107"/>
      <c r="R605" s="107"/>
      <c r="S605" s="107"/>
      <c r="T605" s="107"/>
      <c r="U605" s="107"/>
      <c r="V605" s="107"/>
      <c r="W605" s="107"/>
      <c r="X605" s="107"/>
      <c r="Y605" s="107"/>
      <c r="Z605" s="107"/>
    </row>
    <row r="606" spans="1:26" ht="15.75" customHeight="1">
      <c r="A606" s="107"/>
      <c r="B606" s="107"/>
      <c r="C606" s="107"/>
      <c r="D606" s="107"/>
      <c r="E606" s="107"/>
      <c r="F606" s="107"/>
      <c r="G606" s="479"/>
      <c r="H606" s="107"/>
      <c r="I606" s="107"/>
      <c r="J606" s="107"/>
      <c r="K606" s="107"/>
      <c r="L606" s="107"/>
      <c r="M606" s="109"/>
      <c r="N606" s="109"/>
      <c r="O606" s="107"/>
      <c r="P606" s="107"/>
      <c r="Q606" s="107"/>
      <c r="R606" s="107"/>
      <c r="S606" s="107"/>
      <c r="T606" s="107"/>
      <c r="U606" s="107"/>
      <c r="V606" s="107"/>
      <c r="W606" s="107"/>
      <c r="X606" s="107"/>
      <c r="Y606" s="107"/>
      <c r="Z606" s="107"/>
    </row>
    <row r="607" spans="1:26" ht="15.75" customHeight="1">
      <c r="A607" s="107"/>
      <c r="B607" s="107"/>
      <c r="C607" s="107"/>
      <c r="D607" s="107"/>
      <c r="E607" s="107"/>
      <c r="F607" s="107"/>
      <c r="G607" s="479"/>
      <c r="H607" s="107"/>
      <c r="I607" s="107"/>
      <c r="J607" s="107"/>
      <c r="K607" s="107"/>
      <c r="L607" s="107"/>
      <c r="M607" s="109"/>
      <c r="N607" s="109"/>
      <c r="O607" s="107"/>
      <c r="P607" s="107"/>
      <c r="Q607" s="107"/>
      <c r="R607" s="107"/>
      <c r="S607" s="107"/>
      <c r="T607" s="107"/>
      <c r="U607" s="107"/>
      <c r="V607" s="107"/>
      <c r="W607" s="107"/>
      <c r="X607" s="107"/>
      <c r="Y607" s="107"/>
      <c r="Z607" s="107"/>
    </row>
    <row r="608" spans="1:26" ht="15.75" customHeight="1">
      <c r="A608" s="107"/>
      <c r="B608" s="107"/>
      <c r="C608" s="107"/>
      <c r="D608" s="107"/>
      <c r="E608" s="107"/>
      <c r="F608" s="107"/>
      <c r="G608" s="479"/>
      <c r="H608" s="107"/>
      <c r="I608" s="107"/>
      <c r="J608" s="107"/>
      <c r="K608" s="107"/>
      <c r="L608" s="107"/>
      <c r="M608" s="109"/>
      <c r="N608" s="109"/>
      <c r="O608" s="107"/>
      <c r="P608" s="107"/>
      <c r="Q608" s="107"/>
      <c r="R608" s="107"/>
      <c r="S608" s="107"/>
      <c r="T608" s="107"/>
      <c r="U608" s="107"/>
      <c r="V608" s="107"/>
      <c r="W608" s="107"/>
      <c r="X608" s="107"/>
      <c r="Y608" s="107"/>
      <c r="Z608" s="107"/>
    </row>
    <row r="609" spans="1:26" ht="15.75" customHeight="1">
      <c r="A609" s="107"/>
      <c r="B609" s="107"/>
      <c r="C609" s="107"/>
      <c r="D609" s="107"/>
      <c r="E609" s="107"/>
      <c r="F609" s="107"/>
      <c r="G609" s="479"/>
      <c r="H609" s="107"/>
      <c r="I609" s="107"/>
      <c r="J609" s="107"/>
      <c r="K609" s="107"/>
      <c r="L609" s="107"/>
      <c r="M609" s="109"/>
      <c r="N609" s="109"/>
      <c r="O609" s="107"/>
      <c r="P609" s="107"/>
      <c r="Q609" s="107"/>
      <c r="R609" s="107"/>
      <c r="S609" s="107"/>
      <c r="T609" s="107"/>
      <c r="U609" s="107"/>
      <c r="V609" s="107"/>
      <c r="W609" s="107"/>
      <c r="X609" s="107"/>
      <c r="Y609" s="107"/>
      <c r="Z609" s="107"/>
    </row>
    <row r="610" spans="1:26" ht="15.75" customHeight="1">
      <c r="A610" s="107"/>
      <c r="B610" s="107"/>
      <c r="C610" s="107"/>
      <c r="D610" s="107"/>
      <c r="E610" s="107"/>
      <c r="F610" s="107"/>
      <c r="G610" s="479"/>
      <c r="H610" s="107"/>
      <c r="I610" s="107"/>
      <c r="J610" s="107"/>
      <c r="K610" s="107"/>
      <c r="L610" s="107"/>
      <c r="M610" s="109"/>
      <c r="N610" s="109"/>
      <c r="O610" s="107"/>
      <c r="P610" s="107"/>
      <c r="Q610" s="107"/>
      <c r="R610" s="107"/>
      <c r="S610" s="107"/>
      <c r="T610" s="107"/>
      <c r="U610" s="107"/>
      <c r="V610" s="107"/>
      <c r="W610" s="107"/>
      <c r="X610" s="107"/>
      <c r="Y610" s="107"/>
      <c r="Z610" s="107"/>
    </row>
    <row r="611" spans="1:26" ht="15.75" customHeight="1">
      <c r="A611" s="107"/>
      <c r="B611" s="107"/>
      <c r="C611" s="107"/>
      <c r="D611" s="107"/>
      <c r="E611" s="107"/>
      <c r="F611" s="107"/>
      <c r="G611" s="479"/>
      <c r="H611" s="107"/>
      <c r="I611" s="107"/>
      <c r="J611" s="107"/>
      <c r="K611" s="107"/>
      <c r="L611" s="107"/>
      <c r="M611" s="109"/>
      <c r="N611" s="109"/>
      <c r="O611" s="107"/>
      <c r="P611" s="107"/>
      <c r="Q611" s="107"/>
      <c r="R611" s="107"/>
      <c r="S611" s="107"/>
      <c r="T611" s="107"/>
      <c r="U611" s="107"/>
      <c r="V611" s="107"/>
      <c r="W611" s="107"/>
      <c r="X611" s="107"/>
      <c r="Y611" s="107"/>
      <c r="Z611" s="107"/>
    </row>
    <row r="612" spans="1:26" ht="15.75" customHeight="1">
      <c r="A612" s="107"/>
      <c r="B612" s="107"/>
      <c r="C612" s="107"/>
      <c r="D612" s="107"/>
      <c r="E612" s="107"/>
      <c r="F612" s="107"/>
      <c r="G612" s="479"/>
      <c r="H612" s="107"/>
      <c r="I612" s="107"/>
      <c r="J612" s="107"/>
      <c r="K612" s="107"/>
      <c r="L612" s="107"/>
      <c r="M612" s="109"/>
      <c r="N612" s="109"/>
      <c r="O612" s="107"/>
      <c r="P612" s="107"/>
      <c r="Q612" s="107"/>
      <c r="R612" s="107"/>
      <c r="S612" s="107"/>
      <c r="T612" s="107"/>
      <c r="U612" s="107"/>
      <c r="V612" s="107"/>
      <c r="W612" s="107"/>
      <c r="X612" s="107"/>
      <c r="Y612" s="107"/>
      <c r="Z612" s="107"/>
    </row>
    <row r="613" spans="1:26" ht="15.75" customHeight="1">
      <c r="A613" s="107"/>
      <c r="B613" s="107"/>
      <c r="C613" s="107"/>
      <c r="D613" s="107"/>
      <c r="E613" s="107"/>
      <c r="F613" s="107"/>
      <c r="G613" s="479"/>
      <c r="H613" s="107"/>
      <c r="I613" s="107"/>
      <c r="J613" s="107"/>
      <c r="K613" s="107"/>
      <c r="L613" s="107"/>
      <c r="M613" s="109"/>
      <c r="N613" s="109"/>
      <c r="O613" s="107"/>
      <c r="P613" s="107"/>
      <c r="Q613" s="107"/>
      <c r="R613" s="107"/>
      <c r="S613" s="107"/>
      <c r="T613" s="107"/>
      <c r="U613" s="107"/>
      <c r="V613" s="107"/>
      <c r="W613" s="107"/>
      <c r="X613" s="107"/>
      <c r="Y613" s="107"/>
      <c r="Z613" s="107"/>
    </row>
    <row r="614" spans="1:26" ht="15.75" customHeight="1">
      <c r="A614" s="107"/>
      <c r="B614" s="107"/>
      <c r="C614" s="107"/>
      <c r="D614" s="107"/>
      <c r="E614" s="107"/>
      <c r="F614" s="107"/>
      <c r="G614" s="479"/>
      <c r="H614" s="107"/>
      <c r="I614" s="107"/>
      <c r="J614" s="107"/>
      <c r="K614" s="107"/>
      <c r="L614" s="107"/>
      <c r="M614" s="109"/>
      <c r="N614" s="109"/>
      <c r="O614" s="107"/>
      <c r="P614" s="107"/>
      <c r="Q614" s="107"/>
      <c r="R614" s="107"/>
      <c r="S614" s="107"/>
      <c r="T614" s="107"/>
      <c r="U614" s="107"/>
      <c r="V614" s="107"/>
      <c r="W614" s="107"/>
      <c r="X614" s="107"/>
      <c r="Y614" s="107"/>
      <c r="Z614" s="107"/>
    </row>
    <row r="615" spans="1:26" ht="15.75" customHeight="1">
      <c r="A615" s="107"/>
      <c r="B615" s="107"/>
      <c r="C615" s="107"/>
      <c r="D615" s="107"/>
      <c r="E615" s="107"/>
      <c r="F615" s="107"/>
      <c r="G615" s="479"/>
      <c r="H615" s="107"/>
      <c r="I615" s="107"/>
      <c r="J615" s="107"/>
      <c r="K615" s="107"/>
      <c r="L615" s="107"/>
      <c r="M615" s="109"/>
      <c r="N615" s="109"/>
      <c r="O615" s="107"/>
      <c r="P615" s="107"/>
      <c r="Q615" s="107"/>
      <c r="R615" s="107"/>
      <c r="S615" s="107"/>
      <c r="T615" s="107"/>
      <c r="U615" s="107"/>
      <c r="V615" s="107"/>
      <c r="W615" s="107"/>
      <c r="X615" s="107"/>
      <c r="Y615" s="107"/>
      <c r="Z615" s="107"/>
    </row>
    <row r="616" spans="1:26" ht="15.75" customHeight="1">
      <c r="A616" s="107"/>
      <c r="B616" s="107"/>
      <c r="C616" s="107"/>
      <c r="D616" s="107"/>
      <c r="E616" s="107"/>
      <c r="F616" s="107"/>
      <c r="G616" s="479"/>
      <c r="H616" s="107"/>
      <c r="I616" s="107"/>
      <c r="J616" s="107"/>
      <c r="K616" s="107"/>
      <c r="L616" s="107"/>
      <c r="M616" s="109"/>
      <c r="N616" s="109"/>
      <c r="O616" s="107"/>
      <c r="P616" s="107"/>
      <c r="Q616" s="107"/>
      <c r="R616" s="107"/>
      <c r="S616" s="107"/>
      <c r="T616" s="107"/>
      <c r="U616" s="107"/>
      <c r="V616" s="107"/>
      <c r="W616" s="107"/>
      <c r="X616" s="107"/>
      <c r="Y616" s="107"/>
      <c r="Z616" s="107"/>
    </row>
    <row r="617" spans="1:26" ht="15.75" customHeight="1">
      <c r="A617" s="107"/>
      <c r="B617" s="107"/>
      <c r="C617" s="107"/>
      <c r="D617" s="107"/>
      <c r="E617" s="107"/>
      <c r="F617" s="107"/>
      <c r="G617" s="479"/>
      <c r="H617" s="107"/>
      <c r="I617" s="107"/>
      <c r="J617" s="107"/>
      <c r="K617" s="107"/>
      <c r="L617" s="107"/>
      <c r="M617" s="109"/>
      <c r="N617" s="109"/>
      <c r="O617" s="107"/>
      <c r="P617" s="107"/>
      <c r="Q617" s="107"/>
      <c r="R617" s="107"/>
      <c r="S617" s="107"/>
      <c r="T617" s="107"/>
      <c r="U617" s="107"/>
      <c r="V617" s="107"/>
      <c r="W617" s="107"/>
      <c r="X617" s="107"/>
      <c r="Y617" s="107"/>
      <c r="Z617" s="107"/>
    </row>
    <row r="618" spans="1:26" ht="15.75" customHeight="1">
      <c r="A618" s="107"/>
      <c r="B618" s="107"/>
      <c r="C618" s="107"/>
      <c r="D618" s="107"/>
      <c r="E618" s="107"/>
      <c r="F618" s="107"/>
      <c r="G618" s="479"/>
      <c r="H618" s="107"/>
      <c r="I618" s="107"/>
      <c r="J618" s="107"/>
      <c r="K618" s="107"/>
      <c r="L618" s="107"/>
      <c r="M618" s="109"/>
      <c r="N618" s="109"/>
      <c r="O618" s="107"/>
      <c r="P618" s="107"/>
      <c r="Q618" s="107"/>
      <c r="R618" s="107"/>
      <c r="S618" s="107"/>
      <c r="T618" s="107"/>
      <c r="U618" s="107"/>
      <c r="V618" s="107"/>
      <c r="W618" s="107"/>
      <c r="X618" s="107"/>
      <c r="Y618" s="107"/>
      <c r="Z618" s="107"/>
    </row>
    <row r="619" spans="1:26" ht="15.75" customHeight="1">
      <c r="A619" s="107"/>
      <c r="B619" s="107"/>
      <c r="C619" s="107"/>
      <c r="D619" s="107"/>
      <c r="E619" s="107"/>
      <c r="F619" s="107"/>
      <c r="G619" s="479"/>
      <c r="H619" s="107"/>
      <c r="I619" s="107"/>
      <c r="J619" s="107"/>
      <c r="K619" s="107"/>
      <c r="L619" s="107"/>
      <c r="M619" s="109"/>
      <c r="N619" s="109"/>
      <c r="O619" s="107"/>
      <c r="P619" s="107"/>
      <c r="Q619" s="107"/>
      <c r="R619" s="107"/>
      <c r="S619" s="107"/>
      <c r="T619" s="107"/>
      <c r="U619" s="107"/>
      <c r="V619" s="107"/>
      <c r="W619" s="107"/>
      <c r="X619" s="107"/>
      <c r="Y619" s="107"/>
      <c r="Z619" s="107"/>
    </row>
    <row r="620" spans="1:26" ht="15.75" customHeight="1">
      <c r="A620" s="107"/>
      <c r="B620" s="107"/>
      <c r="C620" s="107"/>
      <c r="D620" s="107"/>
      <c r="E620" s="107"/>
      <c r="F620" s="107"/>
      <c r="G620" s="479"/>
      <c r="H620" s="107"/>
      <c r="I620" s="107"/>
      <c r="J620" s="107"/>
      <c r="K620" s="107"/>
      <c r="L620" s="107"/>
      <c r="M620" s="109"/>
      <c r="N620" s="109"/>
      <c r="O620" s="107"/>
      <c r="P620" s="107"/>
      <c r="Q620" s="107"/>
      <c r="R620" s="107"/>
      <c r="S620" s="107"/>
      <c r="T620" s="107"/>
      <c r="U620" s="107"/>
      <c r="V620" s="107"/>
      <c r="W620" s="107"/>
      <c r="X620" s="107"/>
      <c r="Y620" s="107"/>
      <c r="Z620" s="107"/>
    </row>
    <row r="621" spans="1:26" ht="15.75" customHeight="1">
      <c r="A621" s="107"/>
      <c r="B621" s="107"/>
      <c r="C621" s="107"/>
      <c r="D621" s="107"/>
      <c r="E621" s="107"/>
      <c r="F621" s="107"/>
      <c r="G621" s="479"/>
      <c r="H621" s="107"/>
      <c r="I621" s="107"/>
      <c r="J621" s="107"/>
      <c r="K621" s="107"/>
      <c r="L621" s="107"/>
      <c r="M621" s="109"/>
      <c r="N621" s="109"/>
      <c r="O621" s="107"/>
      <c r="P621" s="107"/>
      <c r="Q621" s="107"/>
      <c r="R621" s="107"/>
      <c r="S621" s="107"/>
      <c r="T621" s="107"/>
      <c r="U621" s="107"/>
      <c r="V621" s="107"/>
      <c r="W621" s="107"/>
      <c r="X621" s="107"/>
      <c r="Y621" s="107"/>
      <c r="Z621" s="107"/>
    </row>
    <row r="622" spans="1:26" ht="15.75" customHeight="1">
      <c r="A622" s="107"/>
      <c r="B622" s="107"/>
      <c r="C622" s="107"/>
      <c r="D622" s="107"/>
      <c r="E622" s="107"/>
      <c r="F622" s="107"/>
      <c r="G622" s="479"/>
      <c r="H622" s="107"/>
      <c r="I622" s="107"/>
      <c r="J622" s="107"/>
      <c r="K622" s="107"/>
      <c r="L622" s="107"/>
      <c r="M622" s="109"/>
      <c r="N622" s="109"/>
      <c r="O622" s="107"/>
      <c r="P622" s="107"/>
      <c r="Q622" s="107"/>
      <c r="R622" s="107"/>
      <c r="S622" s="107"/>
      <c r="T622" s="107"/>
      <c r="U622" s="107"/>
      <c r="V622" s="107"/>
      <c r="W622" s="107"/>
      <c r="X622" s="107"/>
      <c r="Y622" s="107"/>
      <c r="Z622" s="107"/>
    </row>
    <row r="623" spans="1:26" ht="15.75" customHeight="1">
      <c r="A623" s="107"/>
      <c r="B623" s="107"/>
      <c r="C623" s="107"/>
      <c r="D623" s="107"/>
      <c r="E623" s="107"/>
      <c r="F623" s="107"/>
      <c r="G623" s="479"/>
      <c r="H623" s="107"/>
      <c r="I623" s="107"/>
      <c r="J623" s="107"/>
      <c r="K623" s="107"/>
      <c r="L623" s="107"/>
      <c r="M623" s="109"/>
      <c r="N623" s="109"/>
      <c r="O623" s="107"/>
      <c r="P623" s="107"/>
      <c r="Q623" s="107"/>
      <c r="R623" s="107"/>
      <c r="S623" s="107"/>
      <c r="T623" s="107"/>
      <c r="U623" s="107"/>
      <c r="V623" s="107"/>
      <c r="W623" s="107"/>
      <c r="X623" s="107"/>
      <c r="Y623" s="107"/>
      <c r="Z623" s="107"/>
    </row>
    <row r="624" spans="1:26" ht="15.75" customHeight="1">
      <c r="A624" s="107"/>
      <c r="B624" s="107"/>
      <c r="C624" s="107"/>
      <c r="D624" s="107"/>
      <c r="E624" s="107"/>
      <c r="F624" s="107"/>
      <c r="G624" s="479"/>
      <c r="H624" s="107"/>
      <c r="I624" s="107"/>
      <c r="J624" s="107"/>
      <c r="K624" s="107"/>
      <c r="L624" s="107"/>
      <c r="M624" s="109"/>
      <c r="N624" s="109"/>
      <c r="O624" s="107"/>
      <c r="P624" s="107"/>
      <c r="Q624" s="107"/>
      <c r="R624" s="107"/>
      <c r="S624" s="107"/>
      <c r="T624" s="107"/>
      <c r="U624" s="107"/>
      <c r="V624" s="107"/>
      <c r="W624" s="107"/>
      <c r="X624" s="107"/>
      <c r="Y624" s="107"/>
      <c r="Z624" s="107"/>
    </row>
    <row r="625" spans="1:26" ht="15.75" customHeight="1">
      <c r="A625" s="107"/>
      <c r="B625" s="107"/>
      <c r="C625" s="107"/>
      <c r="D625" s="107"/>
      <c r="E625" s="107"/>
      <c r="F625" s="107"/>
      <c r="G625" s="479"/>
      <c r="H625" s="107"/>
      <c r="I625" s="107"/>
      <c r="J625" s="107"/>
      <c r="K625" s="107"/>
      <c r="L625" s="107"/>
      <c r="M625" s="109"/>
      <c r="N625" s="109"/>
      <c r="O625" s="107"/>
      <c r="P625" s="107"/>
      <c r="Q625" s="107"/>
      <c r="R625" s="107"/>
      <c r="S625" s="107"/>
      <c r="T625" s="107"/>
      <c r="U625" s="107"/>
      <c r="V625" s="107"/>
      <c r="W625" s="107"/>
      <c r="X625" s="107"/>
      <c r="Y625" s="107"/>
      <c r="Z625" s="107"/>
    </row>
    <row r="626" spans="1:26" ht="15.75" customHeight="1">
      <c r="A626" s="107"/>
      <c r="B626" s="107"/>
      <c r="C626" s="107"/>
      <c r="D626" s="107"/>
      <c r="E626" s="107"/>
      <c r="F626" s="107"/>
      <c r="G626" s="479"/>
      <c r="H626" s="107"/>
      <c r="I626" s="107"/>
      <c r="J626" s="107"/>
      <c r="K626" s="107"/>
      <c r="L626" s="107"/>
      <c r="M626" s="109"/>
      <c r="N626" s="109"/>
      <c r="O626" s="107"/>
      <c r="P626" s="107"/>
      <c r="Q626" s="107"/>
      <c r="R626" s="107"/>
      <c r="S626" s="107"/>
      <c r="T626" s="107"/>
      <c r="U626" s="107"/>
      <c r="V626" s="107"/>
      <c r="W626" s="107"/>
      <c r="X626" s="107"/>
      <c r="Y626" s="107"/>
      <c r="Z626" s="107"/>
    </row>
    <row r="627" spans="1:26" ht="15.75" customHeight="1">
      <c r="A627" s="107"/>
      <c r="B627" s="107"/>
      <c r="C627" s="107"/>
      <c r="D627" s="107"/>
      <c r="E627" s="107"/>
      <c r="F627" s="107"/>
      <c r="G627" s="479"/>
      <c r="H627" s="107"/>
      <c r="I627" s="107"/>
      <c r="J627" s="107"/>
      <c r="K627" s="107"/>
      <c r="L627" s="107"/>
      <c r="M627" s="109"/>
      <c r="N627" s="109"/>
      <c r="O627" s="107"/>
      <c r="P627" s="107"/>
      <c r="Q627" s="107"/>
      <c r="R627" s="107"/>
      <c r="S627" s="107"/>
      <c r="T627" s="107"/>
      <c r="U627" s="107"/>
      <c r="V627" s="107"/>
      <c r="W627" s="107"/>
      <c r="X627" s="107"/>
      <c r="Y627" s="107"/>
      <c r="Z627" s="107"/>
    </row>
    <row r="628" spans="1:26" ht="15.75" customHeight="1">
      <c r="A628" s="107"/>
      <c r="B628" s="107"/>
      <c r="C628" s="107"/>
      <c r="D628" s="107"/>
      <c r="E628" s="107"/>
      <c r="F628" s="107"/>
      <c r="G628" s="479"/>
      <c r="H628" s="107"/>
      <c r="I628" s="107"/>
      <c r="J628" s="107"/>
      <c r="K628" s="107"/>
      <c r="L628" s="107"/>
      <c r="M628" s="109"/>
      <c r="N628" s="109"/>
      <c r="O628" s="107"/>
      <c r="P628" s="107"/>
      <c r="Q628" s="107"/>
      <c r="R628" s="107"/>
      <c r="S628" s="107"/>
      <c r="T628" s="107"/>
      <c r="U628" s="107"/>
      <c r="V628" s="107"/>
      <c r="W628" s="107"/>
      <c r="X628" s="107"/>
      <c r="Y628" s="107"/>
      <c r="Z628" s="107"/>
    </row>
    <row r="629" spans="1:26" ht="15.75" customHeight="1">
      <c r="A629" s="107"/>
      <c r="B629" s="107"/>
      <c r="C629" s="107"/>
      <c r="D629" s="107"/>
      <c r="E629" s="107"/>
      <c r="F629" s="107"/>
      <c r="G629" s="479"/>
      <c r="H629" s="107"/>
      <c r="I629" s="107"/>
      <c r="J629" s="107"/>
      <c r="K629" s="107"/>
      <c r="L629" s="107"/>
      <c r="M629" s="109"/>
      <c r="N629" s="109"/>
      <c r="O629" s="107"/>
      <c r="P629" s="107"/>
      <c r="Q629" s="107"/>
      <c r="R629" s="107"/>
      <c r="S629" s="107"/>
      <c r="T629" s="107"/>
      <c r="U629" s="107"/>
      <c r="V629" s="107"/>
      <c r="W629" s="107"/>
      <c r="X629" s="107"/>
      <c r="Y629" s="107"/>
      <c r="Z629" s="107"/>
    </row>
    <row r="630" spans="1:26" ht="15.75" customHeight="1">
      <c r="A630" s="107"/>
      <c r="B630" s="107"/>
      <c r="C630" s="107"/>
      <c r="D630" s="107"/>
      <c r="E630" s="107"/>
      <c r="F630" s="107"/>
      <c r="G630" s="479"/>
      <c r="H630" s="107"/>
      <c r="I630" s="107"/>
      <c r="J630" s="107"/>
      <c r="K630" s="107"/>
      <c r="L630" s="107"/>
      <c r="M630" s="109"/>
      <c r="N630" s="109"/>
      <c r="O630" s="107"/>
      <c r="P630" s="107"/>
      <c r="Q630" s="107"/>
      <c r="R630" s="107"/>
      <c r="S630" s="107"/>
      <c r="T630" s="107"/>
      <c r="U630" s="107"/>
      <c r="V630" s="107"/>
      <c r="W630" s="107"/>
      <c r="X630" s="107"/>
      <c r="Y630" s="107"/>
      <c r="Z630" s="107"/>
    </row>
    <row r="631" spans="1:26" ht="15.75" customHeight="1">
      <c r="A631" s="107"/>
      <c r="B631" s="107"/>
      <c r="C631" s="107"/>
      <c r="D631" s="107"/>
      <c r="E631" s="107"/>
      <c r="F631" s="107"/>
      <c r="G631" s="479"/>
      <c r="H631" s="107"/>
      <c r="I631" s="107"/>
      <c r="J631" s="107"/>
      <c r="K631" s="107"/>
      <c r="L631" s="107"/>
      <c r="M631" s="109"/>
      <c r="N631" s="109"/>
      <c r="O631" s="107"/>
      <c r="P631" s="107"/>
      <c r="Q631" s="107"/>
      <c r="R631" s="107"/>
      <c r="S631" s="107"/>
      <c r="T631" s="107"/>
      <c r="U631" s="107"/>
      <c r="V631" s="107"/>
      <c r="W631" s="107"/>
      <c r="X631" s="107"/>
      <c r="Y631" s="107"/>
      <c r="Z631" s="107"/>
    </row>
    <row r="632" spans="1:26" ht="15.75" customHeight="1">
      <c r="A632" s="107"/>
      <c r="B632" s="107"/>
      <c r="C632" s="107"/>
      <c r="D632" s="107"/>
      <c r="E632" s="107"/>
      <c r="F632" s="107"/>
      <c r="G632" s="479"/>
      <c r="H632" s="107"/>
      <c r="I632" s="107"/>
      <c r="J632" s="107"/>
      <c r="K632" s="107"/>
      <c r="L632" s="107"/>
      <c r="M632" s="109"/>
      <c r="N632" s="109"/>
      <c r="O632" s="107"/>
      <c r="P632" s="107"/>
      <c r="Q632" s="107"/>
      <c r="R632" s="107"/>
      <c r="S632" s="107"/>
      <c r="T632" s="107"/>
      <c r="U632" s="107"/>
      <c r="V632" s="107"/>
      <c r="W632" s="107"/>
      <c r="X632" s="107"/>
      <c r="Y632" s="107"/>
      <c r="Z632" s="107"/>
    </row>
    <row r="633" spans="1:26" ht="15.75" customHeight="1">
      <c r="A633" s="107"/>
      <c r="B633" s="107"/>
      <c r="C633" s="107"/>
      <c r="D633" s="107"/>
      <c r="E633" s="107"/>
      <c r="F633" s="107"/>
      <c r="G633" s="479"/>
      <c r="H633" s="107"/>
      <c r="I633" s="107"/>
      <c r="J633" s="107"/>
      <c r="K633" s="107"/>
      <c r="L633" s="107"/>
      <c r="M633" s="109"/>
      <c r="N633" s="109"/>
      <c r="O633" s="107"/>
      <c r="P633" s="107"/>
      <c r="Q633" s="107"/>
      <c r="R633" s="107"/>
      <c r="S633" s="107"/>
      <c r="T633" s="107"/>
      <c r="U633" s="107"/>
      <c r="V633" s="107"/>
      <c r="W633" s="107"/>
      <c r="X633" s="107"/>
      <c r="Y633" s="107"/>
      <c r="Z633" s="107"/>
    </row>
    <row r="634" spans="1:26" ht="15.75" customHeight="1">
      <c r="A634" s="107"/>
      <c r="B634" s="107"/>
      <c r="C634" s="107"/>
      <c r="D634" s="107"/>
      <c r="E634" s="107"/>
      <c r="F634" s="107"/>
      <c r="G634" s="479"/>
      <c r="H634" s="107"/>
      <c r="I634" s="107"/>
      <c r="J634" s="107"/>
      <c r="K634" s="107"/>
      <c r="L634" s="107"/>
      <c r="M634" s="109"/>
      <c r="N634" s="109"/>
      <c r="O634" s="107"/>
      <c r="P634" s="107"/>
      <c r="Q634" s="107"/>
      <c r="R634" s="107"/>
      <c r="S634" s="107"/>
      <c r="T634" s="107"/>
      <c r="U634" s="107"/>
      <c r="V634" s="107"/>
      <c r="W634" s="107"/>
      <c r="X634" s="107"/>
      <c r="Y634" s="107"/>
      <c r="Z634" s="107"/>
    </row>
    <row r="635" spans="1:26" ht="15.75" customHeight="1">
      <c r="A635" s="107"/>
      <c r="B635" s="107"/>
      <c r="C635" s="107"/>
      <c r="D635" s="107"/>
      <c r="E635" s="107"/>
      <c r="F635" s="107"/>
      <c r="G635" s="479"/>
      <c r="H635" s="107"/>
      <c r="I635" s="107"/>
      <c r="J635" s="107"/>
      <c r="K635" s="107"/>
      <c r="L635" s="107"/>
      <c r="M635" s="109"/>
      <c r="N635" s="109"/>
      <c r="O635" s="107"/>
      <c r="P635" s="107"/>
      <c r="Q635" s="107"/>
      <c r="R635" s="107"/>
      <c r="S635" s="107"/>
      <c r="T635" s="107"/>
      <c r="U635" s="107"/>
      <c r="V635" s="107"/>
      <c r="W635" s="107"/>
      <c r="X635" s="107"/>
      <c r="Y635" s="107"/>
      <c r="Z635" s="107"/>
    </row>
    <row r="636" spans="1:26" ht="15.75" customHeight="1">
      <c r="A636" s="107"/>
      <c r="B636" s="107"/>
      <c r="C636" s="107"/>
      <c r="D636" s="107"/>
      <c r="E636" s="107"/>
      <c r="F636" s="107"/>
      <c r="G636" s="479"/>
      <c r="H636" s="107"/>
      <c r="I636" s="107"/>
      <c r="J636" s="107"/>
      <c r="K636" s="107"/>
      <c r="L636" s="107"/>
      <c r="M636" s="109"/>
      <c r="N636" s="109"/>
      <c r="O636" s="107"/>
      <c r="P636" s="107"/>
      <c r="Q636" s="107"/>
      <c r="R636" s="107"/>
      <c r="S636" s="107"/>
      <c r="T636" s="107"/>
      <c r="U636" s="107"/>
      <c r="V636" s="107"/>
      <c r="W636" s="107"/>
      <c r="X636" s="107"/>
      <c r="Y636" s="107"/>
      <c r="Z636" s="107"/>
    </row>
    <row r="637" spans="1:26" ht="15.75" customHeight="1">
      <c r="A637" s="107"/>
      <c r="B637" s="107"/>
      <c r="C637" s="107"/>
      <c r="D637" s="107"/>
      <c r="E637" s="107"/>
      <c r="F637" s="107"/>
      <c r="G637" s="479"/>
      <c r="H637" s="107"/>
      <c r="I637" s="107"/>
      <c r="J637" s="107"/>
      <c r="K637" s="107"/>
      <c r="L637" s="107"/>
      <c r="M637" s="109"/>
      <c r="N637" s="109"/>
      <c r="O637" s="107"/>
      <c r="P637" s="107"/>
      <c r="Q637" s="107"/>
      <c r="R637" s="107"/>
      <c r="S637" s="107"/>
      <c r="T637" s="107"/>
      <c r="U637" s="107"/>
      <c r="V637" s="107"/>
      <c r="W637" s="107"/>
      <c r="X637" s="107"/>
      <c r="Y637" s="107"/>
      <c r="Z637" s="107"/>
    </row>
    <row r="638" spans="1:26" ht="15.75" customHeight="1">
      <c r="A638" s="107"/>
      <c r="B638" s="107"/>
      <c r="C638" s="107"/>
      <c r="D638" s="107"/>
      <c r="E638" s="107"/>
      <c r="F638" s="107"/>
      <c r="G638" s="479"/>
      <c r="H638" s="107"/>
      <c r="I638" s="107"/>
      <c r="J638" s="107"/>
      <c r="K638" s="107"/>
      <c r="L638" s="107"/>
      <c r="M638" s="109"/>
      <c r="N638" s="109"/>
      <c r="O638" s="107"/>
      <c r="P638" s="107"/>
      <c r="Q638" s="107"/>
      <c r="R638" s="107"/>
      <c r="S638" s="107"/>
      <c r="T638" s="107"/>
      <c r="U638" s="107"/>
      <c r="V638" s="107"/>
      <c r="W638" s="107"/>
      <c r="X638" s="107"/>
      <c r="Y638" s="107"/>
      <c r="Z638" s="107"/>
    </row>
    <row r="639" spans="1:26" ht="15.75" customHeight="1">
      <c r="A639" s="107"/>
      <c r="B639" s="107"/>
      <c r="C639" s="107"/>
      <c r="D639" s="107"/>
      <c r="E639" s="107"/>
      <c r="F639" s="107"/>
      <c r="G639" s="479"/>
      <c r="H639" s="107"/>
      <c r="I639" s="107"/>
      <c r="J639" s="107"/>
      <c r="K639" s="107"/>
      <c r="L639" s="107"/>
      <c r="M639" s="109"/>
      <c r="N639" s="109"/>
      <c r="O639" s="107"/>
      <c r="P639" s="107"/>
      <c r="Q639" s="107"/>
      <c r="R639" s="107"/>
      <c r="S639" s="107"/>
      <c r="T639" s="107"/>
      <c r="U639" s="107"/>
      <c r="V639" s="107"/>
      <c r="W639" s="107"/>
      <c r="X639" s="107"/>
      <c r="Y639" s="107"/>
      <c r="Z639" s="107"/>
    </row>
    <row r="640" spans="1:26" ht="15.75" customHeight="1">
      <c r="A640" s="107"/>
      <c r="B640" s="107"/>
      <c r="C640" s="107"/>
      <c r="D640" s="107"/>
      <c r="E640" s="107"/>
      <c r="F640" s="107"/>
      <c r="G640" s="479"/>
      <c r="H640" s="107"/>
      <c r="I640" s="107"/>
      <c r="J640" s="107"/>
      <c r="K640" s="107"/>
      <c r="L640" s="107"/>
      <c r="M640" s="109"/>
      <c r="N640" s="109"/>
      <c r="O640" s="107"/>
      <c r="P640" s="107"/>
      <c r="Q640" s="107"/>
      <c r="R640" s="107"/>
      <c r="S640" s="107"/>
      <c r="T640" s="107"/>
      <c r="U640" s="107"/>
      <c r="V640" s="107"/>
      <c r="W640" s="107"/>
      <c r="X640" s="107"/>
      <c r="Y640" s="107"/>
      <c r="Z640" s="107"/>
    </row>
    <row r="641" spans="1:26" ht="15.75" customHeight="1">
      <c r="A641" s="107"/>
      <c r="B641" s="107"/>
      <c r="C641" s="107"/>
      <c r="D641" s="107"/>
      <c r="E641" s="107"/>
      <c r="F641" s="107"/>
      <c r="G641" s="479"/>
      <c r="H641" s="107"/>
      <c r="I641" s="107"/>
      <c r="J641" s="107"/>
      <c r="K641" s="107"/>
      <c r="L641" s="107"/>
      <c r="M641" s="109"/>
      <c r="N641" s="109"/>
      <c r="O641" s="107"/>
      <c r="P641" s="107"/>
      <c r="Q641" s="107"/>
      <c r="R641" s="107"/>
      <c r="S641" s="107"/>
      <c r="T641" s="107"/>
      <c r="U641" s="107"/>
      <c r="V641" s="107"/>
      <c r="W641" s="107"/>
      <c r="X641" s="107"/>
      <c r="Y641" s="107"/>
      <c r="Z641" s="107"/>
    </row>
    <row r="642" spans="1:26" ht="15.75" customHeight="1">
      <c r="A642" s="107"/>
      <c r="B642" s="107"/>
      <c r="C642" s="107"/>
      <c r="D642" s="107"/>
      <c r="E642" s="107"/>
      <c r="F642" s="107"/>
      <c r="G642" s="479"/>
      <c r="H642" s="107"/>
      <c r="I642" s="107"/>
      <c r="J642" s="107"/>
      <c r="K642" s="107"/>
      <c r="L642" s="107"/>
      <c r="M642" s="109"/>
      <c r="N642" s="109"/>
      <c r="O642" s="107"/>
      <c r="P642" s="107"/>
      <c r="Q642" s="107"/>
      <c r="R642" s="107"/>
      <c r="S642" s="107"/>
      <c r="T642" s="107"/>
      <c r="U642" s="107"/>
      <c r="V642" s="107"/>
      <c r="W642" s="107"/>
      <c r="X642" s="107"/>
      <c r="Y642" s="107"/>
      <c r="Z642" s="107"/>
    </row>
    <row r="643" spans="1:26" ht="15.75" customHeight="1">
      <c r="A643" s="107"/>
      <c r="B643" s="107"/>
      <c r="C643" s="107"/>
      <c r="D643" s="107"/>
      <c r="E643" s="107"/>
      <c r="F643" s="107"/>
      <c r="G643" s="479"/>
      <c r="H643" s="107"/>
      <c r="I643" s="107"/>
      <c r="J643" s="107"/>
      <c r="K643" s="107"/>
      <c r="L643" s="107"/>
      <c r="M643" s="109"/>
      <c r="N643" s="109"/>
      <c r="O643" s="107"/>
      <c r="P643" s="107"/>
      <c r="Q643" s="107"/>
      <c r="R643" s="107"/>
      <c r="S643" s="107"/>
      <c r="T643" s="107"/>
      <c r="U643" s="107"/>
      <c r="V643" s="107"/>
      <c r="W643" s="107"/>
      <c r="X643" s="107"/>
      <c r="Y643" s="107"/>
      <c r="Z643" s="107"/>
    </row>
    <row r="644" spans="1:26" ht="15.75" customHeight="1">
      <c r="A644" s="107"/>
      <c r="B644" s="107"/>
      <c r="C644" s="107"/>
      <c r="D644" s="107"/>
      <c r="E644" s="107"/>
      <c r="F644" s="107"/>
      <c r="G644" s="479"/>
      <c r="H644" s="107"/>
      <c r="I644" s="107"/>
      <c r="J644" s="107"/>
      <c r="K644" s="107"/>
      <c r="L644" s="107"/>
      <c r="M644" s="109"/>
      <c r="N644" s="109"/>
      <c r="O644" s="107"/>
      <c r="P644" s="107"/>
      <c r="Q644" s="107"/>
      <c r="R644" s="107"/>
      <c r="S644" s="107"/>
      <c r="T644" s="107"/>
      <c r="U644" s="107"/>
      <c r="V644" s="107"/>
      <c r="W644" s="107"/>
      <c r="X644" s="107"/>
      <c r="Y644" s="107"/>
      <c r="Z644" s="107"/>
    </row>
    <row r="645" spans="1:26" ht="15.75" customHeight="1">
      <c r="A645" s="107"/>
      <c r="B645" s="107"/>
      <c r="C645" s="107"/>
      <c r="D645" s="107"/>
      <c r="E645" s="107"/>
      <c r="F645" s="107"/>
      <c r="G645" s="479"/>
      <c r="H645" s="107"/>
      <c r="I645" s="107"/>
      <c r="J645" s="107"/>
      <c r="K645" s="107"/>
      <c r="L645" s="107"/>
      <c r="M645" s="109"/>
      <c r="N645" s="109"/>
      <c r="O645" s="107"/>
      <c r="P645" s="107"/>
      <c r="Q645" s="107"/>
      <c r="R645" s="107"/>
      <c r="S645" s="107"/>
      <c r="T645" s="107"/>
      <c r="U645" s="107"/>
      <c r="V645" s="107"/>
      <c r="W645" s="107"/>
      <c r="X645" s="107"/>
      <c r="Y645" s="107"/>
      <c r="Z645" s="107"/>
    </row>
    <row r="646" spans="1:26" ht="15.75" customHeight="1">
      <c r="A646" s="107"/>
      <c r="B646" s="107"/>
      <c r="C646" s="107"/>
      <c r="D646" s="107"/>
      <c r="E646" s="107"/>
      <c r="F646" s="107"/>
      <c r="G646" s="479"/>
      <c r="H646" s="107"/>
      <c r="I646" s="107"/>
      <c r="J646" s="107"/>
      <c r="K646" s="107"/>
      <c r="L646" s="107"/>
      <c r="M646" s="109"/>
      <c r="N646" s="109"/>
      <c r="O646" s="107"/>
      <c r="P646" s="107"/>
      <c r="Q646" s="107"/>
      <c r="R646" s="107"/>
      <c r="S646" s="107"/>
      <c r="T646" s="107"/>
      <c r="U646" s="107"/>
      <c r="V646" s="107"/>
      <c r="W646" s="107"/>
      <c r="X646" s="107"/>
      <c r="Y646" s="107"/>
      <c r="Z646" s="107"/>
    </row>
    <row r="647" spans="1:26" ht="15.75" customHeight="1">
      <c r="A647" s="107"/>
      <c r="B647" s="107"/>
      <c r="C647" s="107"/>
      <c r="D647" s="107"/>
      <c r="E647" s="107"/>
      <c r="F647" s="107"/>
      <c r="G647" s="479"/>
      <c r="H647" s="107"/>
      <c r="I647" s="107"/>
      <c r="J647" s="107"/>
      <c r="K647" s="107"/>
      <c r="L647" s="107"/>
      <c r="M647" s="109"/>
      <c r="N647" s="109"/>
      <c r="O647" s="107"/>
      <c r="P647" s="107"/>
      <c r="Q647" s="107"/>
      <c r="R647" s="107"/>
      <c r="S647" s="107"/>
      <c r="T647" s="107"/>
      <c r="U647" s="107"/>
      <c r="V647" s="107"/>
      <c r="W647" s="107"/>
      <c r="X647" s="107"/>
      <c r="Y647" s="107"/>
      <c r="Z647" s="107"/>
    </row>
    <row r="648" spans="1:26" ht="15.75" customHeight="1">
      <c r="A648" s="107"/>
      <c r="B648" s="107"/>
      <c r="C648" s="107"/>
      <c r="D648" s="107"/>
      <c r="E648" s="107"/>
      <c r="F648" s="107"/>
      <c r="G648" s="479"/>
      <c r="H648" s="107"/>
      <c r="I648" s="107"/>
      <c r="J648" s="107"/>
      <c r="K648" s="107"/>
      <c r="L648" s="107"/>
      <c r="M648" s="109"/>
      <c r="N648" s="109"/>
      <c r="O648" s="107"/>
      <c r="P648" s="107"/>
      <c r="Q648" s="107"/>
      <c r="R648" s="107"/>
      <c r="S648" s="107"/>
      <c r="T648" s="107"/>
      <c r="U648" s="107"/>
      <c r="V648" s="107"/>
      <c r="W648" s="107"/>
      <c r="X648" s="107"/>
      <c r="Y648" s="107"/>
      <c r="Z648" s="107"/>
    </row>
    <row r="649" spans="1:26" ht="15.75" customHeight="1">
      <c r="A649" s="107"/>
      <c r="B649" s="107"/>
      <c r="C649" s="107"/>
      <c r="D649" s="107"/>
      <c r="E649" s="107"/>
      <c r="F649" s="107"/>
      <c r="G649" s="479"/>
      <c r="H649" s="107"/>
      <c r="I649" s="107"/>
      <c r="J649" s="107"/>
      <c r="K649" s="107"/>
      <c r="L649" s="107"/>
      <c r="M649" s="109"/>
      <c r="N649" s="109"/>
      <c r="O649" s="107"/>
      <c r="P649" s="107"/>
      <c r="Q649" s="107"/>
      <c r="R649" s="107"/>
      <c r="S649" s="107"/>
      <c r="T649" s="107"/>
      <c r="U649" s="107"/>
      <c r="V649" s="107"/>
      <c r="W649" s="107"/>
      <c r="X649" s="107"/>
      <c r="Y649" s="107"/>
      <c r="Z649" s="107"/>
    </row>
    <row r="650" spans="1:26" ht="15.75" customHeight="1">
      <c r="A650" s="107"/>
      <c r="B650" s="107"/>
      <c r="C650" s="107"/>
      <c r="D650" s="107"/>
      <c r="E650" s="107"/>
      <c r="F650" s="107"/>
      <c r="G650" s="479"/>
      <c r="H650" s="107"/>
      <c r="I650" s="107"/>
      <c r="J650" s="107"/>
      <c r="K650" s="107"/>
      <c r="L650" s="107"/>
      <c r="M650" s="109"/>
      <c r="N650" s="109"/>
      <c r="O650" s="107"/>
      <c r="P650" s="107"/>
      <c r="Q650" s="107"/>
      <c r="R650" s="107"/>
      <c r="S650" s="107"/>
      <c r="T650" s="107"/>
      <c r="U650" s="107"/>
      <c r="V650" s="107"/>
      <c r="W650" s="107"/>
      <c r="X650" s="107"/>
      <c r="Y650" s="107"/>
      <c r="Z650" s="107"/>
    </row>
    <row r="651" spans="1:26" ht="15.75" customHeight="1">
      <c r="A651" s="107"/>
      <c r="B651" s="107"/>
      <c r="C651" s="107"/>
      <c r="D651" s="107"/>
      <c r="E651" s="107"/>
      <c r="F651" s="107"/>
      <c r="G651" s="479"/>
      <c r="H651" s="107"/>
      <c r="I651" s="107"/>
      <c r="J651" s="107"/>
      <c r="K651" s="107"/>
      <c r="L651" s="107"/>
      <c r="M651" s="109"/>
      <c r="N651" s="109"/>
      <c r="O651" s="107"/>
      <c r="P651" s="107"/>
      <c r="Q651" s="107"/>
      <c r="R651" s="107"/>
      <c r="S651" s="107"/>
      <c r="T651" s="107"/>
      <c r="U651" s="107"/>
      <c r="V651" s="107"/>
      <c r="W651" s="107"/>
      <c r="X651" s="107"/>
      <c r="Y651" s="107"/>
      <c r="Z651" s="107"/>
    </row>
    <row r="652" spans="1:26" ht="15.75" customHeight="1">
      <c r="A652" s="107"/>
      <c r="B652" s="107"/>
      <c r="C652" s="107"/>
      <c r="D652" s="107"/>
      <c r="E652" s="107"/>
      <c r="F652" s="107"/>
      <c r="G652" s="479"/>
      <c r="H652" s="107"/>
      <c r="I652" s="107"/>
      <c r="J652" s="107"/>
      <c r="K652" s="107"/>
      <c r="L652" s="107"/>
      <c r="M652" s="109"/>
      <c r="N652" s="109"/>
      <c r="O652" s="107"/>
      <c r="P652" s="107"/>
      <c r="Q652" s="107"/>
      <c r="R652" s="107"/>
      <c r="S652" s="107"/>
      <c r="T652" s="107"/>
      <c r="U652" s="107"/>
      <c r="V652" s="107"/>
      <c r="W652" s="107"/>
      <c r="X652" s="107"/>
      <c r="Y652" s="107"/>
      <c r="Z652" s="107"/>
    </row>
    <row r="653" spans="1:26" ht="15.75" customHeight="1">
      <c r="A653" s="107"/>
      <c r="B653" s="107"/>
      <c r="C653" s="107"/>
      <c r="D653" s="107"/>
      <c r="E653" s="107"/>
      <c r="F653" s="107"/>
      <c r="G653" s="479"/>
      <c r="H653" s="107"/>
      <c r="I653" s="107"/>
      <c r="J653" s="107"/>
      <c r="K653" s="107"/>
      <c r="L653" s="107"/>
      <c r="M653" s="109"/>
      <c r="N653" s="109"/>
      <c r="O653" s="107"/>
      <c r="P653" s="107"/>
      <c r="Q653" s="107"/>
      <c r="R653" s="107"/>
      <c r="S653" s="107"/>
      <c r="T653" s="107"/>
      <c r="U653" s="107"/>
      <c r="V653" s="107"/>
      <c r="W653" s="107"/>
      <c r="X653" s="107"/>
      <c r="Y653" s="107"/>
      <c r="Z653" s="107"/>
    </row>
    <row r="654" spans="1:26" ht="15.75" customHeight="1">
      <c r="A654" s="107"/>
      <c r="B654" s="107"/>
      <c r="C654" s="107"/>
      <c r="D654" s="107"/>
      <c r="E654" s="107"/>
      <c r="F654" s="107"/>
      <c r="G654" s="479"/>
      <c r="H654" s="107"/>
      <c r="I654" s="107"/>
      <c r="J654" s="107"/>
      <c r="K654" s="107"/>
      <c r="L654" s="107"/>
      <c r="M654" s="109"/>
      <c r="N654" s="109"/>
      <c r="O654" s="107"/>
      <c r="P654" s="107"/>
      <c r="Q654" s="107"/>
      <c r="R654" s="107"/>
      <c r="S654" s="107"/>
      <c r="T654" s="107"/>
      <c r="U654" s="107"/>
      <c r="V654" s="107"/>
      <c r="W654" s="107"/>
      <c r="X654" s="107"/>
      <c r="Y654" s="107"/>
      <c r="Z654" s="107"/>
    </row>
    <row r="655" spans="1:26" ht="15.75" customHeight="1">
      <c r="A655" s="107"/>
      <c r="B655" s="107"/>
      <c r="C655" s="107"/>
      <c r="D655" s="107"/>
      <c r="E655" s="107"/>
      <c r="F655" s="107"/>
      <c r="G655" s="479"/>
      <c r="H655" s="107"/>
      <c r="I655" s="107"/>
      <c r="J655" s="107"/>
      <c r="K655" s="107"/>
      <c r="L655" s="107"/>
      <c r="M655" s="109"/>
      <c r="N655" s="109"/>
      <c r="O655" s="107"/>
      <c r="P655" s="107"/>
      <c r="Q655" s="107"/>
      <c r="R655" s="107"/>
      <c r="S655" s="107"/>
      <c r="T655" s="107"/>
      <c r="U655" s="107"/>
      <c r="V655" s="107"/>
      <c r="W655" s="107"/>
      <c r="X655" s="107"/>
      <c r="Y655" s="107"/>
      <c r="Z655" s="107"/>
    </row>
    <row r="656" spans="1:26" ht="15.75" customHeight="1">
      <c r="A656" s="107"/>
      <c r="B656" s="107"/>
      <c r="C656" s="107"/>
      <c r="D656" s="107"/>
      <c r="E656" s="107"/>
      <c r="F656" s="107"/>
      <c r="G656" s="479"/>
      <c r="H656" s="107"/>
      <c r="I656" s="107"/>
      <c r="J656" s="107"/>
      <c r="K656" s="107"/>
      <c r="L656" s="107"/>
      <c r="M656" s="109"/>
      <c r="N656" s="109"/>
      <c r="O656" s="107"/>
      <c r="P656" s="107"/>
      <c r="Q656" s="107"/>
      <c r="R656" s="107"/>
      <c r="S656" s="107"/>
      <c r="T656" s="107"/>
      <c r="U656" s="107"/>
      <c r="V656" s="107"/>
      <c r="W656" s="107"/>
      <c r="X656" s="107"/>
      <c r="Y656" s="107"/>
      <c r="Z656" s="107"/>
    </row>
    <row r="657" spans="1:26" ht="15.75" customHeight="1">
      <c r="A657" s="107"/>
      <c r="B657" s="107"/>
      <c r="C657" s="107"/>
      <c r="D657" s="107"/>
      <c r="E657" s="107"/>
      <c r="F657" s="107"/>
      <c r="G657" s="479"/>
      <c r="H657" s="107"/>
      <c r="I657" s="107"/>
      <c r="J657" s="107"/>
      <c r="K657" s="107"/>
      <c r="L657" s="107"/>
      <c r="M657" s="109"/>
      <c r="N657" s="109"/>
      <c r="O657" s="107"/>
      <c r="P657" s="107"/>
      <c r="Q657" s="107"/>
      <c r="R657" s="107"/>
      <c r="S657" s="107"/>
      <c r="T657" s="107"/>
      <c r="U657" s="107"/>
      <c r="V657" s="107"/>
      <c r="W657" s="107"/>
      <c r="X657" s="107"/>
      <c r="Y657" s="107"/>
      <c r="Z657" s="107"/>
    </row>
    <row r="658" spans="1:26" ht="15.75" customHeight="1">
      <c r="A658" s="107"/>
      <c r="B658" s="107"/>
      <c r="C658" s="107"/>
      <c r="D658" s="107"/>
      <c r="E658" s="107"/>
      <c r="F658" s="107"/>
      <c r="G658" s="479"/>
      <c r="H658" s="107"/>
      <c r="I658" s="107"/>
      <c r="J658" s="107"/>
      <c r="K658" s="107"/>
      <c r="L658" s="107"/>
      <c r="M658" s="109"/>
      <c r="N658" s="109"/>
      <c r="O658" s="107"/>
      <c r="P658" s="107"/>
      <c r="Q658" s="107"/>
      <c r="R658" s="107"/>
      <c r="S658" s="107"/>
      <c r="T658" s="107"/>
      <c r="U658" s="107"/>
      <c r="V658" s="107"/>
      <c r="W658" s="107"/>
      <c r="X658" s="107"/>
      <c r="Y658" s="107"/>
      <c r="Z658" s="107"/>
    </row>
    <row r="659" spans="1:26" ht="15.75" customHeight="1">
      <c r="A659" s="107"/>
      <c r="B659" s="107"/>
      <c r="C659" s="107"/>
      <c r="D659" s="107"/>
      <c r="E659" s="107"/>
      <c r="F659" s="107"/>
      <c r="G659" s="479"/>
      <c r="H659" s="107"/>
      <c r="I659" s="107"/>
      <c r="J659" s="107"/>
      <c r="K659" s="107"/>
      <c r="L659" s="107"/>
      <c r="M659" s="109"/>
      <c r="N659" s="109"/>
      <c r="O659" s="107"/>
      <c r="P659" s="107"/>
      <c r="Q659" s="107"/>
      <c r="R659" s="107"/>
      <c r="S659" s="107"/>
      <c r="T659" s="107"/>
      <c r="U659" s="107"/>
      <c r="V659" s="107"/>
      <c r="W659" s="107"/>
      <c r="X659" s="107"/>
      <c r="Y659" s="107"/>
      <c r="Z659" s="107"/>
    </row>
    <row r="660" spans="1:26" ht="15.75" customHeight="1">
      <c r="A660" s="107"/>
      <c r="B660" s="107"/>
      <c r="C660" s="107"/>
      <c r="D660" s="107"/>
      <c r="E660" s="107"/>
      <c r="F660" s="107"/>
      <c r="G660" s="479"/>
      <c r="H660" s="107"/>
      <c r="I660" s="107"/>
      <c r="J660" s="107"/>
      <c r="K660" s="107"/>
      <c r="L660" s="107"/>
      <c r="M660" s="109"/>
      <c r="N660" s="109"/>
      <c r="O660" s="107"/>
      <c r="P660" s="107"/>
      <c r="Q660" s="107"/>
      <c r="R660" s="107"/>
      <c r="S660" s="107"/>
      <c r="T660" s="107"/>
      <c r="U660" s="107"/>
      <c r="V660" s="107"/>
      <c r="W660" s="107"/>
      <c r="X660" s="107"/>
      <c r="Y660" s="107"/>
      <c r="Z660" s="107"/>
    </row>
    <row r="661" spans="1:26" ht="15.75" customHeight="1">
      <c r="A661" s="107"/>
      <c r="B661" s="107"/>
      <c r="C661" s="107"/>
      <c r="D661" s="107"/>
      <c r="E661" s="107"/>
      <c r="F661" s="107"/>
      <c r="G661" s="479"/>
      <c r="H661" s="107"/>
      <c r="I661" s="107"/>
      <c r="J661" s="107"/>
      <c r="K661" s="107"/>
      <c r="L661" s="107"/>
      <c r="M661" s="109"/>
      <c r="N661" s="109"/>
      <c r="O661" s="107"/>
      <c r="P661" s="107"/>
      <c r="Q661" s="107"/>
      <c r="R661" s="107"/>
      <c r="S661" s="107"/>
      <c r="T661" s="107"/>
      <c r="U661" s="107"/>
      <c r="V661" s="107"/>
      <c r="W661" s="107"/>
      <c r="X661" s="107"/>
      <c r="Y661" s="107"/>
      <c r="Z661" s="107"/>
    </row>
    <row r="662" spans="1:26" ht="15.75" customHeight="1">
      <c r="A662" s="107"/>
      <c r="B662" s="107"/>
      <c r="C662" s="107"/>
      <c r="D662" s="107"/>
      <c r="E662" s="107"/>
      <c r="F662" s="107"/>
      <c r="G662" s="479"/>
      <c r="H662" s="107"/>
      <c r="I662" s="107"/>
      <c r="J662" s="107"/>
      <c r="K662" s="107"/>
      <c r="L662" s="107"/>
      <c r="M662" s="109"/>
      <c r="N662" s="109"/>
      <c r="O662" s="107"/>
      <c r="P662" s="107"/>
      <c r="Q662" s="107"/>
      <c r="R662" s="107"/>
      <c r="S662" s="107"/>
      <c r="T662" s="107"/>
      <c r="U662" s="107"/>
      <c r="V662" s="107"/>
      <c r="W662" s="107"/>
      <c r="X662" s="107"/>
      <c r="Y662" s="107"/>
      <c r="Z662" s="107"/>
    </row>
    <row r="663" spans="1:26" ht="15.75" customHeight="1">
      <c r="A663" s="107"/>
      <c r="B663" s="107"/>
      <c r="C663" s="107"/>
      <c r="D663" s="107"/>
      <c r="E663" s="107"/>
      <c r="F663" s="107"/>
      <c r="G663" s="479"/>
      <c r="H663" s="107"/>
      <c r="I663" s="107"/>
      <c r="J663" s="107"/>
      <c r="K663" s="107"/>
      <c r="L663" s="107"/>
      <c r="M663" s="109"/>
      <c r="N663" s="109"/>
      <c r="O663" s="107"/>
      <c r="P663" s="107"/>
      <c r="Q663" s="107"/>
      <c r="R663" s="107"/>
      <c r="S663" s="107"/>
      <c r="T663" s="107"/>
      <c r="U663" s="107"/>
      <c r="V663" s="107"/>
      <c r="W663" s="107"/>
      <c r="X663" s="107"/>
      <c r="Y663" s="107"/>
      <c r="Z663" s="107"/>
    </row>
    <row r="664" spans="1:26" ht="15.75" customHeight="1">
      <c r="A664" s="107"/>
      <c r="B664" s="107"/>
      <c r="C664" s="107"/>
      <c r="D664" s="107"/>
      <c r="E664" s="107"/>
      <c r="F664" s="107"/>
      <c r="G664" s="479"/>
      <c r="H664" s="107"/>
      <c r="I664" s="107"/>
      <c r="J664" s="107"/>
      <c r="K664" s="107"/>
      <c r="L664" s="107"/>
      <c r="M664" s="109"/>
      <c r="N664" s="109"/>
      <c r="O664" s="107"/>
      <c r="P664" s="107"/>
      <c r="Q664" s="107"/>
      <c r="R664" s="107"/>
      <c r="S664" s="107"/>
      <c r="T664" s="107"/>
      <c r="U664" s="107"/>
      <c r="V664" s="107"/>
      <c r="W664" s="107"/>
      <c r="X664" s="107"/>
      <c r="Y664" s="107"/>
      <c r="Z664" s="107"/>
    </row>
    <row r="665" spans="1:26" ht="15.75" customHeight="1">
      <c r="A665" s="107"/>
      <c r="B665" s="107"/>
      <c r="C665" s="107"/>
      <c r="D665" s="107"/>
      <c r="E665" s="107"/>
      <c r="F665" s="107"/>
      <c r="G665" s="479"/>
      <c r="H665" s="107"/>
      <c r="I665" s="107"/>
      <c r="J665" s="107"/>
      <c r="K665" s="107"/>
      <c r="L665" s="107"/>
      <c r="M665" s="109"/>
      <c r="N665" s="109"/>
      <c r="O665" s="107"/>
      <c r="P665" s="107"/>
      <c r="Q665" s="107"/>
      <c r="R665" s="107"/>
      <c r="S665" s="107"/>
      <c r="T665" s="107"/>
      <c r="U665" s="107"/>
      <c r="V665" s="107"/>
      <c r="W665" s="107"/>
      <c r="X665" s="107"/>
      <c r="Y665" s="107"/>
      <c r="Z665" s="107"/>
    </row>
    <row r="666" spans="1:26" ht="15.75" customHeight="1">
      <c r="A666" s="107"/>
      <c r="B666" s="107"/>
      <c r="C666" s="107"/>
      <c r="D666" s="107"/>
      <c r="E666" s="107"/>
      <c r="F666" s="107"/>
      <c r="G666" s="479"/>
      <c r="H666" s="107"/>
      <c r="I666" s="107"/>
      <c r="J666" s="107"/>
      <c r="K666" s="107"/>
      <c r="L666" s="107"/>
      <c r="M666" s="109"/>
      <c r="N666" s="109"/>
      <c r="O666" s="107"/>
      <c r="P666" s="107"/>
      <c r="Q666" s="107"/>
      <c r="R666" s="107"/>
      <c r="S666" s="107"/>
      <c r="T666" s="107"/>
      <c r="U666" s="107"/>
      <c r="V666" s="107"/>
      <c r="W666" s="107"/>
      <c r="X666" s="107"/>
      <c r="Y666" s="107"/>
      <c r="Z666" s="107"/>
    </row>
    <row r="667" spans="1:26" ht="15.75" customHeight="1">
      <c r="A667" s="107"/>
      <c r="B667" s="107"/>
      <c r="C667" s="107"/>
      <c r="D667" s="107"/>
      <c r="E667" s="107"/>
      <c r="F667" s="107"/>
      <c r="G667" s="479"/>
      <c r="H667" s="107"/>
      <c r="I667" s="107"/>
      <c r="J667" s="107"/>
      <c r="K667" s="107"/>
      <c r="L667" s="107"/>
      <c r="M667" s="109"/>
      <c r="N667" s="109"/>
      <c r="O667" s="107"/>
      <c r="P667" s="107"/>
      <c r="Q667" s="107"/>
      <c r="R667" s="107"/>
      <c r="S667" s="107"/>
      <c r="T667" s="107"/>
      <c r="U667" s="107"/>
      <c r="V667" s="107"/>
      <c r="W667" s="107"/>
      <c r="X667" s="107"/>
      <c r="Y667" s="107"/>
      <c r="Z667" s="107"/>
    </row>
    <row r="668" spans="1:26" ht="15.75" customHeight="1">
      <c r="A668" s="107"/>
      <c r="B668" s="107"/>
      <c r="C668" s="107"/>
      <c r="D668" s="107"/>
      <c r="E668" s="107"/>
      <c r="F668" s="107"/>
      <c r="G668" s="479"/>
      <c r="H668" s="107"/>
      <c r="I668" s="107"/>
      <c r="J668" s="107"/>
      <c r="K668" s="107"/>
      <c r="L668" s="107"/>
      <c r="M668" s="109"/>
      <c r="N668" s="109"/>
      <c r="O668" s="107"/>
      <c r="P668" s="107"/>
      <c r="Q668" s="107"/>
      <c r="R668" s="107"/>
      <c r="S668" s="107"/>
      <c r="T668" s="107"/>
      <c r="U668" s="107"/>
      <c r="V668" s="107"/>
      <c r="W668" s="107"/>
      <c r="X668" s="107"/>
      <c r="Y668" s="107"/>
      <c r="Z668" s="107"/>
    </row>
    <row r="669" spans="1:26" ht="15.75" customHeight="1">
      <c r="A669" s="107"/>
      <c r="B669" s="107"/>
      <c r="C669" s="107"/>
      <c r="D669" s="107"/>
      <c r="E669" s="107"/>
      <c r="F669" s="107"/>
      <c r="G669" s="479"/>
      <c r="H669" s="107"/>
      <c r="I669" s="107"/>
      <c r="J669" s="107"/>
      <c r="K669" s="107"/>
      <c r="L669" s="107"/>
      <c r="M669" s="109"/>
      <c r="N669" s="109"/>
      <c r="O669" s="107"/>
      <c r="P669" s="107"/>
      <c r="Q669" s="107"/>
      <c r="R669" s="107"/>
      <c r="S669" s="107"/>
      <c r="T669" s="107"/>
      <c r="U669" s="107"/>
      <c r="V669" s="107"/>
      <c r="W669" s="107"/>
      <c r="X669" s="107"/>
      <c r="Y669" s="107"/>
      <c r="Z669" s="107"/>
    </row>
    <row r="670" spans="1:26" ht="15.75" customHeight="1">
      <c r="A670" s="107"/>
      <c r="B670" s="107"/>
      <c r="C670" s="107"/>
      <c r="D670" s="107"/>
      <c r="E670" s="107"/>
      <c r="F670" s="107"/>
      <c r="G670" s="479"/>
      <c r="H670" s="107"/>
      <c r="I670" s="107"/>
      <c r="J670" s="107"/>
      <c r="K670" s="107"/>
      <c r="L670" s="107"/>
      <c r="M670" s="109"/>
      <c r="N670" s="109"/>
      <c r="O670" s="107"/>
      <c r="P670" s="107"/>
      <c r="Q670" s="107"/>
      <c r="R670" s="107"/>
      <c r="S670" s="107"/>
      <c r="T670" s="107"/>
      <c r="U670" s="107"/>
      <c r="V670" s="107"/>
      <c r="W670" s="107"/>
      <c r="X670" s="107"/>
      <c r="Y670" s="107"/>
      <c r="Z670" s="107"/>
    </row>
    <row r="671" spans="1:26" ht="15.75" customHeight="1">
      <c r="A671" s="107"/>
      <c r="B671" s="107"/>
      <c r="C671" s="107"/>
      <c r="D671" s="107"/>
      <c r="E671" s="107"/>
      <c r="F671" s="107"/>
      <c r="G671" s="479"/>
      <c r="H671" s="107"/>
      <c r="I671" s="107"/>
      <c r="J671" s="107"/>
      <c r="K671" s="107"/>
      <c r="L671" s="107"/>
      <c r="M671" s="109"/>
      <c r="N671" s="109"/>
      <c r="O671" s="107"/>
      <c r="P671" s="107"/>
      <c r="Q671" s="107"/>
      <c r="R671" s="107"/>
      <c r="S671" s="107"/>
      <c r="T671" s="107"/>
      <c r="U671" s="107"/>
      <c r="V671" s="107"/>
      <c r="W671" s="107"/>
      <c r="X671" s="107"/>
      <c r="Y671" s="107"/>
      <c r="Z671" s="107"/>
    </row>
    <row r="672" spans="1:26" ht="15.75" customHeight="1">
      <c r="A672" s="107"/>
      <c r="B672" s="107"/>
      <c r="C672" s="107"/>
      <c r="D672" s="107"/>
      <c r="E672" s="107"/>
      <c r="F672" s="107"/>
      <c r="G672" s="479"/>
      <c r="H672" s="107"/>
      <c r="I672" s="107"/>
      <c r="J672" s="107"/>
      <c r="K672" s="107"/>
      <c r="L672" s="107"/>
      <c r="M672" s="109"/>
      <c r="N672" s="109"/>
      <c r="O672" s="107"/>
      <c r="P672" s="107"/>
      <c r="Q672" s="107"/>
      <c r="R672" s="107"/>
      <c r="S672" s="107"/>
      <c r="T672" s="107"/>
      <c r="U672" s="107"/>
      <c r="V672" s="107"/>
      <c r="W672" s="107"/>
      <c r="X672" s="107"/>
      <c r="Y672" s="107"/>
      <c r="Z672" s="107"/>
    </row>
    <row r="673" spans="1:26" ht="15.75" customHeight="1">
      <c r="A673" s="107"/>
      <c r="B673" s="107"/>
      <c r="C673" s="107"/>
      <c r="D673" s="107"/>
      <c r="E673" s="107"/>
      <c r="F673" s="107"/>
      <c r="G673" s="479"/>
      <c r="H673" s="107"/>
      <c r="I673" s="107"/>
      <c r="J673" s="107"/>
      <c r="K673" s="107"/>
      <c r="L673" s="107"/>
      <c r="M673" s="109"/>
      <c r="N673" s="109"/>
      <c r="O673" s="107"/>
      <c r="P673" s="107"/>
      <c r="Q673" s="107"/>
      <c r="R673" s="107"/>
      <c r="S673" s="107"/>
      <c r="T673" s="107"/>
      <c r="U673" s="107"/>
      <c r="V673" s="107"/>
      <c r="W673" s="107"/>
      <c r="X673" s="107"/>
      <c r="Y673" s="107"/>
      <c r="Z673" s="107"/>
    </row>
    <row r="674" spans="1:26" ht="15.75" customHeight="1">
      <c r="A674" s="107"/>
      <c r="B674" s="107"/>
      <c r="C674" s="107"/>
      <c r="D674" s="107"/>
      <c r="E674" s="107"/>
      <c r="F674" s="107"/>
      <c r="G674" s="479"/>
      <c r="H674" s="107"/>
      <c r="I674" s="107"/>
      <c r="J674" s="107"/>
      <c r="K674" s="107"/>
      <c r="L674" s="107"/>
      <c r="M674" s="109"/>
      <c r="N674" s="109"/>
      <c r="O674" s="107"/>
      <c r="P674" s="107"/>
      <c r="Q674" s="107"/>
      <c r="R674" s="107"/>
      <c r="S674" s="107"/>
      <c r="T674" s="107"/>
      <c r="U674" s="107"/>
      <c r="V674" s="107"/>
      <c r="W674" s="107"/>
      <c r="X674" s="107"/>
      <c r="Y674" s="107"/>
      <c r="Z674" s="107"/>
    </row>
    <row r="675" spans="1:26" ht="15.75" customHeight="1">
      <c r="A675" s="107"/>
      <c r="B675" s="107"/>
      <c r="C675" s="107"/>
      <c r="D675" s="107"/>
      <c r="E675" s="107"/>
      <c r="F675" s="107"/>
      <c r="G675" s="479"/>
      <c r="H675" s="107"/>
      <c r="I675" s="107"/>
      <c r="J675" s="107"/>
      <c r="K675" s="107"/>
      <c r="L675" s="107"/>
      <c r="M675" s="109"/>
      <c r="N675" s="109"/>
      <c r="O675" s="107"/>
      <c r="P675" s="107"/>
      <c r="Q675" s="107"/>
      <c r="R675" s="107"/>
      <c r="S675" s="107"/>
      <c r="T675" s="107"/>
      <c r="U675" s="107"/>
      <c r="V675" s="107"/>
      <c r="W675" s="107"/>
      <c r="X675" s="107"/>
      <c r="Y675" s="107"/>
      <c r="Z675" s="107"/>
    </row>
    <row r="676" spans="1:26" ht="15.75" customHeight="1">
      <c r="A676" s="107"/>
      <c r="B676" s="107"/>
      <c r="C676" s="107"/>
      <c r="D676" s="107"/>
      <c r="E676" s="107"/>
      <c r="F676" s="107"/>
      <c r="G676" s="479"/>
      <c r="H676" s="107"/>
      <c r="I676" s="107"/>
      <c r="J676" s="107"/>
      <c r="K676" s="107"/>
      <c r="L676" s="107"/>
      <c r="M676" s="109"/>
      <c r="N676" s="109"/>
      <c r="O676" s="107"/>
      <c r="P676" s="107"/>
      <c r="Q676" s="107"/>
      <c r="R676" s="107"/>
      <c r="S676" s="107"/>
      <c r="T676" s="107"/>
      <c r="U676" s="107"/>
      <c r="V676" s="107"/>
      <c r="W676" s="107"/>
      <c r="X676" s="107"/>
      <c r="Y676" s="107"/>
      <c r="Z676" s="107"/>
    </row>
    <row r="677" spans="1:26" ht="15.75" customHeight="1">
      <c r="A677" s="107"/>
      <c r="B677" s="107"/>
      <c r="C677" s="107"/>
      <c r="D677" s="107"/>
      <c r="E677" s="107"/>
      <c r="F677" s="107"/>
      <c r="G677" s="479"/>
      <c r="H677" s="107"/>
      <c r="I677" s="107"/>
      <c r="J677" s="107"/>
      <c r="K677" s="107"/>
      <c r="L677" s="107"/>
      <c r="M677" s="109"/>
      <c r="N677" s="109"/>
      <c r="O677" s="107"/>
      <c r="P677" s="107"/>
      <c r="Q677" s="107"/>
      <c r="R677" s="107"/>
      <c r="S677" s="107"/>
      <c r="T677" s="107"/>
      <c r="U677" s="107"/>
      <c r="V677" s="107"/>
      <c r="W677" s="107"/>
      <c r="X677" s="107"/>
      <c r="Y677" s="107"/>
      <c r="Z677" s="107"/>
    </row>
    <row r="678" spans="1:26" ht="15.75" customHeight="1">
      <c r="A678" s="107"/>
      <c r="B678" s="107"/>
      <c r="C678" s="107"/>
      <c r="D678" s="107"/>
      <c r="E678" s="107"/>
      <c r="F678" s="107"/>
      <c r="G678" s="479"/>
      <c r="H678" s="107"/>
      <c r="I678" s="107"/>
      <c r="J678" s="107"/>
      <c r="K678" s="107"/>
      <c r="L678" s="107"/>
      <c r="M678" s="109"/>
      <c r="N678" s="109"/>
      <c r="O678" s="107"/>
      <c r="P678" s="107"/>
      <c r="Q678" s="107"/>
      <c r="R678" s="107"/>
      <c r="S678" s="107"/>
      <c r="T678" s="107"/>
      <c r="U678" s="107"/>
      <c r="V678" s="107"/>
      <c r="W678" s="107"/>
      <c r="X678" s="107"/>
      <c r="Y678" s="107"/>
      <c r="Z678" s="107"/>
    </row>
    <row r="679" spans="1:26" ht="15.75" customHeight="1">
      <c r="A679" s="107"/>
      <c r="B679" s="107"/>
      <c r="C679" s="107"/>
      <c r="D679" s="107"/>
      <c r="E679" s="107"/>
      <c r="F679" s="107"/>
      <c r="G679" s="479"/>
      <c r="H679" s="107"/>
      <c r="I679" s="107"/>
      <c r="J679" s="107"/>
      <c r="K679" s="107"/>
      <c r="L679" s="107"/>
      <c r="M679" s="109"/>
      <c r="N679" s="109"/>
      <c r="O679" s="107"/>
      <c r="P679" s="107"/>
      <c r="Q679" s="107"/>
      <c r="R679" s="107"/>
      <c r="S679" s="107"/>
      <c r="T679" s="107"/>
      <c r="U679" s="107"/>
      <c r="V679" s="107"/>
      <c r="W679" s="107"/>
      <c r="X679" s="107"/>
      <c r="Y679" s="107"/>
      <c r="Z679" s="107"/>
    </row>
    <row r="680" spans="1:26" ht="15.75" customHeight="1">
      <c r="A680" s="107"/>
      <c r="B680" s="107"/>
      <c r="C680" s="107"/>
      <c r="D680" s="107"/>
      <c r="E680" s="107"/>
      <c r="F680" s="107"/>
      <c r="G680" s="479"/>
      <c r="H680" s="107"/>
      <c r="I680" s="107"/>
      <c r="J680" s="107"/>
      <c r="K680" s="107"/>
      <c r="L680" s="107"/>
      <c r="M680" s="109"/>
      <c r="N680" s="109"/>
      <c r="O680" s="107"/>
      <c r="P680" s="107"/>
      <c r="Q680" s="107"/>
      <c r="R680" s="107"/>
      <c r="S680" s="107"/>
      <c r="T680" s="107"/>
      <c r="U680" s="107"/>
      <c r="V680" s="107"/>
      <c r="W680" s="107"/>
      <c r="X680" s="107"/>
      <c r="Y680" s="107"/>
      <c r="Z680" s="107"/>
    </row>
    <row r="681" spans="1:26" ht="15.75" customHeight="1">
      <c r="A681" s="107"/>
      <c r="B681" s="107"/>
      <c r="C681" s="107"/>
      <c r="D681" s="107"/>
      <c r="E681" s="107"/>
      <c r="F681" s="107"/>
      <c r="G681" s="479"/>
      <c r="H681" s="107"/>
      <c r="I681" s="107"/>
      <c r="J681" s="107"/>
      <c r="K681" s="107"/>
      <c r="L681" s="107"/>
      <c r="M681" s="109"/>
      <c r="N681" s="109"/>
      <c r="O681" s="107"/>
      <c r="P681" s="107"/>
      <c r="Q681" s="107"/>
      <c r="R681" s="107"/>
      <c r="S681" s="107"/>
      <c r="T681" s="107"/>
      <c r="U681" s="107"/>
      <c r="V681" s="107"/>
      <c r="W681" s="107"/>
      <c r="X681" s="107"/>
      <c r="Y681" s="107"/>
      <c r="Z681" s="107"/>
    </row>
    <row r="682" spans="1:26" ht="15.75" customHeight="1">
      <c r="A682" s="107"/>
      <c r="B682" s="107"/>
      <c r="C682" s="107"/>
      <c r="D682" s="107"/>
      <c r="E682" s="107"/>
      <c r="F682" s="107"/>
      <c r="G682" s="479"/>
      <c r="H682" s="107"/>
      <c r="I682" s="107"/>
      <c r="J682" s="107"/>
      <c r="K682" s="107"/>
      <c r="L682" s="107"/>
      <c r="M682" s="109"/>
      <c r="N682" s="109"/>
      <c r="O682" s="107"/>
      <c r="P682" s="107"/>
      <c r="Q682" s="107"/>
      <c r="R682" s="107"/>
      <c r="S682" s="107"/>
      <c r="T682" s="107"/>
      <c r="U682" s="107"/>
      <c r="V682" s="107"/>
      <c r="W682" s="107"/>
      <c r="X682" s="107"/>
      <c r="Y682" s="107"/>
      <c r="Z682" s="107"/>
    </row>
    <row r="683" spans="1:26" ht="15.75" customHeight="1">
      <c r="A683" s="107"/>
      <c r="B683" s="107"/>
      <c r="C683" s="107"/>
      <c r="D683" s="107"/>
      <c r="E683" s="107"/>
      <c r="F683" s="107"/>
      <c r="G683" s="479"/>
      <c r="H683" s="107"/>
      <c r="I683" s="107"/>
      <c r="J683" s="107"/>
      <c r="K683" s="107"/>
      <c r="L683" s="107"/>
      <c r="M683" s="109"/>
      <c r="N683" s="109"/>
      <c r="O683" s="107"/>
      <c r="P683" s="107"/>
      <c r="Q683" s="107"/>
      <c r="R683" s="107"/>
      <c r="S683" s="107"/>
      <c r="T683" s="107"/>
      <c r="U683" s="107"/>
      <c r="V683" s="107"/>
      <c r="W683" s="107"/>
      <c r="X683" s="107"/>
      <c r="Y683" s="107"/>
      <c r="Z683" s="107"/>
    </row>
    <row r="684" spans="1:26" ht="15.75" customHeight="1">
      <c r="A684" s="107"/>
      <c r="B684" s="107"/>
      <c r="C684" s="107"/>
      <c r="D684" s="107"/>
      <c r="E684" s="107"/>
      <c r="F684" s="107"/>
      <c r="G684" s="479"/>
      <c r="H684" s="107"/>
      <c r="I684" s="107"/>
      <c r="J684" s="107"/>
      <c r="K684" s="107"/>
      <c r="L684" s="107"/>
      <c r="M684" s="109"/>
      <c r="N684" s="109"/>
      <c r="O684" s="107"/>
      <c r="P684" s="107"/>
      <c r="Q684" s="107"/>
      <c r="R684" s="107"/>
      <c r="S684" s="107"/>
      <c r="T684" s="107"/>
      <c r="U684" s="107"/>
      <c r="V684" s="107"/>
      <c r="W684" s="107"/>
      <c r="X684" s="107"/>
      <c r="Y684" s="107"/>
      <c r="Z684" s="107"/>
    </row>
    <row r="685" spans="1:26" ht="15.75" customHeight="1">
      <c r="A685" s="107"/>
      <c r="B685" s="107"/>
      <c r="C685" s="107"/>
      <c r="D685" s="107"/>
      <c r="E685" s="107"/>
      <c r="F685" s="107"/>
      <c r="G685" s="479"/>
      <c r="H685" s="107"/>
      <c r="I685" s="107"/>
      <c r="J685" s="107"/>
      <c r="K685" s="107"/>
      <c r="L685" s="107"/>
      <c r="M685" s="109"/>
      <c r="N685" s="109"/>
      <c r="O685" s="107"/>
      <c r="P685" s="107"/>
      <c r="Q685" s="107"/>
      <c r="R685" s="107"/>
      <c r="S685" s="107"/>
      <c r="T685" s="107"/>
      <c r="U685" s="107"/>
      <c r="V685" s="107"/>
      <c r="W685" s="107"/>
      <c r="X685" s="107"/>
      <c r="Y685" s="107"/>
      <c r="Z685" s="107"/>
    </row>
    <row r="686" spans="1:26" ht="15.75" customHeight="1">
      <c r="A686" s="107"/>
      <c r="B686" s="107"/>
      <c r="C686" s="107"/>
      <c r="D686" s="107"/>
      <c r="E686" s="107"/>
      <c r="F686" s="107"/>
      <c r="G686" s="479"/>
      <c r="H686" s="107"/>
      <c r="I686" s="107"/>
      <c r="J686" s="107"/>
      <c r="K686" s="107"/>
      <c r="L686" s="107"/>
      <c r="M686" s="109"/>
      <c r="N686" s="109"/>
      <c r="O686" s="107"/>
      <c r="P686" s="107"/>
      <c r="Q686" s="107"/>
      <c r="R686" s="107"/>
      <c r="S686" s="107"/>
      <c r="T686" s="107"/>
      <c r="U686" s="107"/>
      <c r="V686" s="107"/>
      <c r="W686" s="107"/>
      <c r="X686" s="107"/>
      <c r="Y686" s="107"/>
      <c r="Z686" s="107"/>
    </row>
    <row r="687" spans="1:26" ht="15.75" customHeight="1">
      <c r="A687" s="107"/>
      <c r="B687" s="107"/>
      <c r="C687" s="107"/>
      <c r="D687" s="107"/>
      <c r="E687" s="107"/>
      <c r="F687" s="107"/>
      <c r="G687" s="479"/>
      <c r="H687" s="107"/>
      <c r="I687" s="107"/>
      <c r="J687" s="107"/>
      <c r="K687" s="107"/>
      <c r="L687" s="107"/>
      <c r="M687" s="109"/>
      <c r="N687" s="109"/>
      <c r="O687" s="107"/>
      <c r="P687" s="107"/>
      <c r="Q687" s="107"/>
      <c r="R687" s="107"/>
      <c r="S687" s="107"/>
      <c r="T687" s="107"/>
      <c r="U687" s="107"/>
      <c r="V687" s="107"/>
      <c r="W687" s="107"/>
      <c r="X687" s="107"/>
      <c r="Y687" s="107"/>
      <c r="Z687" s="107"/>
    </row>
    <row r="688" spans="1:26" ht="15.75" customHeight="1">
      <c r="A688" s="107"/>
      <c r="B688" s="107"/>
      <c r="C688" s="107"/>
      <c r="D688" s="107"/>
      <c r="E688" s="107"/>
      <c r="F688" s="107"/>
      <c r="G688" s="479"/>
      <c r="H688" s="107"/>
      <c r="I688" s="107"/>
      <c r="J688" s="107"/>
      <c r="K688" s="107"/>
      <c r="L688" s="107"/>
      <c r="M688" s="109"/>
      <c r="N688" s="109"/>
      <c r="O688" s="107"/>
      <c r="P688" s="107"/>
      <c r="Q688" s="107"/>
      <c r="R688" s="107"/>
      <c r="S688" s="107"/>
      <c r="T688" s="107"/>
      <c r="U688" s="107"/>
      <c r="V688" s="107"/>
      <c r="W688" s="107"/>
      <c r="X688" s="107"/>
      <c r="Y688" s="107"/>
      <c r="Z688" s="107"/>
    </row>
    <row r="689" spans="1:26" ht="15.75" customHeight="1">
      <c r="A689" s="107"/>
      <c r="B689" s="107"/>
      <c r="C689" s="107"/>
      <c r="D689" s="107"/>
      <c r="E689" s="107"/>
      <c r="F689" s="107"/>
      <c r="G689" s="479"/>
      <c r="H689" s="107"/>
      <c r="I689" s="107"/>
      <c r="J689" s="107"/>
      <c r="K689" s="107"/>
      <c r="L689" s="107"/>
      <c r="M689" s="109"/>
      <c r="N689" s="109"/>
      <c r="O689" s="107"/>
      <c r="P689" s="107"/>
      <c r="Q689" s="107"/>
      <c r="R689" s="107"/>
      <c r="S689" s="107"/>
      <c r="T689" s="107"/>
      <c r="U689" s="107"/>
      <c r="V689" s="107"/>
      <c r="W689" s="107"/>
      <c r="X689" s="107"/>
      <c r="Y689" s="107"/>
      <c r="Z689" s="107"/>
    </row>
    <row r="690" spans="1:26" ht="15.75" customHeight="1">
      <c r="A690" s="107"/>
      <c r="B690" s="107"/>
      <c r="C690" s="107"/>
      <c r="D690" s="107"/>
      <c r="E690" s="107"/>
      <c r="F690" s="107"/>
      <c r="G690" s="479"/>
      <c r="H690" s="107"/>
      <c r="I690" s="107"/>
      <c r="J690" s="107"/>
      <c r="K690" s="107"/>
      <c r="L690" s="107"/>
      <c r="M690" s="109"/>
      <c r="N690" s="109"/>
      <c r="O690" s="107"/>
      <c r="P690" s="107"/>
      <c r="Q690" s="107"/>
      <c r="R690" s="107"/>
      <c r="S690" s="107"/>
      <c r="T690" s="107"/>
      <c r="U690" s="107"/>
      <c r="V690" s="107"/>
      <c r="W690" s="107"/>
      <c r="X690" s="107"/>
      <c r="Y690" s="107"/>
      <c r="Z690" s="107"/>
    </row>
    <row r="691" spans="1:26" ht="15.75" customHeight="1">
      <c r="A691" s="107"/>
      <c r="B691" s="107"/>
      <c r="C691" s="107"/>
      <c r="D691" s="107"/>
      <c r="E691" s="107"/>
      <c r="F691" s="107"/>
      <c r="G691" s="479"/>
      <c r="H691" s="107"/>
      <c r="I691" s="107"/>
      <c r="J691" s="107"/>
      <c r="K691" s="107"/>
      <c r="L691" s="107"/>
      <c r="M691" s="109"/>
      <c r="N691" s="109"/>
      <c r="O691" s="107"/>
      <c r="P691" s="107"/>
      <c r="Q691" s="107"/>
      <c r="R691" s="107"/>
      <c r="S691" s="107"/>
      <c r="T691" s="107"/>
      <c r="U691" s="107"/>
      <c r="V691" s="107"/>
      <c r="W691" s="107"/>
      <c r="X691" s="107"/>
      <c r="Y691" s="107"/>
      <c r="Z691" s="107"/>
    </row>
    <row r="692" spans="1:26" ht="15.75" customHeight="1">
      <c r="A692" s="107"/>
      <c r="B692" s="107"/>
      <c r="C692" s="107"/>
      <c r="D692" s="107"/>
      <c r="E692" s="107"/>
      <c r="F692" s="107"/>
      <c r="G692" s="479"/>
      <c r="H692" s="107"/>
      <c r="I692" s="107"/>
      <c r="J692" s="107"/>
      <c r="K692" s="107"/>
      <c r="L692" s="107"/>
      <c r="M692" s="109"/>
      <c r="N692" s="109"/>
      <c r="O692" s="107"/>
      <c r="P692" s="107"/>
      <c r="Q692" s="107"/>
      <c r="R692" s="107"/>
      <c r="S692" s="107"/>
      <c r="T692" s="107"/>
      <c r="U692" s="107"/>
      <c r="V692" s="107"/>
      <c r="W692" s="107"/>
      <c r="X692" s="107"/>
      <c r="Y692" s="107"/>
      <c r="Z692" s="107"/>
    </row>
    <row r="693" spans="1:26" ht="15.75" customHeight="1">
      <c r="A693" s="107"/>
      <c r="B693" s="107"/>
      <c r="C693" s="107"/>
      <c r="D693" s="107"/>
      <c r="E693" s="107"/>
      <c r="F693" s="107"/>
      <c r="G693" s="479"/>
      <c r="H693" s="107"/>
      <c r="I693" s="107"/>
      <c r="J693" s="107"/>
      <c r="K693" s="107"/>
      <c r="L693" s="107"/>
      <c r="M693" s="109"/>
      <c r="N693" s="109"/>
      <c r="O693" s="107"/>
      <c r="P693" s="107"/>
      <c r="Q693" s="107"/>
      <c r="R693" s="107"/>
      <c r="S693" s="107"/>
      <c r="T693" s="107"/>
      <c r="U693" s="107"/>
      <c r="V693" s="107"/>
      <c r="W693" s="107"/>
      <c r="X693" s="107"/>
      <c r="Y693" s="107"/>
      <c r="Z693" s="107"/>
    </row>
    <row r="694" spans="1:26" ht="15.75" customHeight="1">
      <c r="A694" s="107"/>
      <c r="B694" s="107"/>
      <c r="C694" s="107"/>
      <c r="D694" s="107"/>
      <c r="E694" s="107"/>
      <c r="F694" s="107"/>
      <c r="G694" s="479"/>
      <c r="H694" s="107"/>
      <c r="I694" s="107"/>
      <c r="J694" s="107"/>
      <c r="K694" s="107"/>
      <c r="L694" s="107"/>
      <c r="M694" s="109"/>
      <c r="N694" s="109"/>
      <c r="O694" s="107"/>
      <c r="P694" s="107"/>
      <c r="Q694" s="107"/>
      <c r="R694" s="107"/>
      <c r="S694" s="107"/>
      <c r="T694" s="107"/>
      <c r="U694" s="107"/>
      <c r="V694" s="107"/>
      <c r="W694" s="107"/>
      <c r="X694" s="107"/>
      <c r="Y694" s="107"/>
      <c r="Z694" s="107"/>
    </row>
    <row r="695" spans="1:26" ht="15.75" customHeight="1">
      <c r="A695" s="107"/>
      <c r="B695" s="107"/>
      <c r="C695" s="107"/>
      <c r="D695" s="107"/>
      <c r="E695" s="107"/>
      <c r="F695" s="107"/>
      <c r="G695" s="479"/>
      <c r="H695" s="107"/>
      <c r="I695" s="107"/>
      <c r="J695" s="107"/>
      <c r="K695" s="107"/>
      <c r="L695" s="107"/>
      <c r="M695" s="109"/>
      <c r="N695" s="109"/>
      <c r="O695" s="107"/>
      <c r="P695" s="107"/>
      <c r="Q695" s="107"/>
      <c r="R695" s="107"/>
      <c r="S695" s="107"/>
      <c r="T695" s="107"/>
      <c r="U695" s="107"/>
      <c r="V695" s="107"/>
      <c r="W695" s="107"/>
      <c r="X695" s="107"/>
      <c r="Y695" s="107"/>
      <c r="Z695" s="107"/>
    </row>
    <row r="696" spans="1:26" ht="15.75" customHeight="1">
      <c r="A696" s="107"/>
      <c r="B696" s="107"/>
      <c r="C696" s="107"/>
      <c r="D696" s="107"/>
      <c r="E696" s="107"/>
      <c r="F696" s="107"/>
      <c r="G696" s="479"/>
      <c r="H696" s="107"/>
      <c r="I696" s="107"/>
      <c r="J696" s="107"/>
      <c r="K696" s="107"/>
      <c r="L696" s="107"/>
      <c r="M696" s="109"/>
      <c r="N696" s="109"/>
      <c r="O696" s="107"/>
      <c r="P696" s="107"/>
      <c r="Q696" s="107"/>
      <c r="R696" s="107"/>
      <c r="S696" s="107"/>
      <c r="T696" s="107"/>
      <c r="U696" s="107"/>
      <c r="V696" s="107"/>
      <c r="W696" s="107"/>
      <c r="X696" s="107"/>
      <c r="Y696" s="107"/>
      <c r="Z696" s="107"/>
    </row>
    <row r="697" spans="1:26" ht="15.75" customHeight="1">
      <c r="A697" s="107"/>
      <c r="B697" s="107"/>
      <c r="C697" s="107"/>
      <c r="D697" s="107"/>
      <c r="E697" s="107"/>
      <c r="F697" s="107"/>
      <c r="G697" s="479"/>
      <c r="H697" s="107"/>
      <c r="I697" s="107"/>
      <c r="J697" s="107"/>
      <c r="K697" s="107"/>
      <c r="L697" s="107"/>
      <c r="M697" s="109"/>
      <c r="N697" s="109"/>
      <c r="O697" s="107"/>
      <c r="P697" s="107"/>
      <c r="Q697" s="107"/>
      <c r="R697" s="107"/>
      <c r="S697" s="107"/>
      <c r="T697" s="107"/>
      <c r="U697" s="107"/>
      <c r="V697" s="107"/>
      <c r="W697" s="107"/>
      <c r="X697" s="107"/>
      <c r="Y697" s="107"/>
      <c r="Z697" s="107"/>
    </row>
    <row r="698" spans="1:26" ht="15.75" customHeight="1">
      <c r="A698" s="107"/>
      <c r="B698" s="107"/>
      <c r="C698" s="107"/>
      <c r="D698" s="107"/>
      <c r="E698" s="107"/>
      <c r="F698" s="107"/>
      <c r="G698" s="479"/>
      <c r="H698" s="107"/>
      <c r="I698" s="107"/>
      <c r="J698" s="107"/>
      <c r="K698" s="107"/>
      <c r="L698" s="107"/>
      <c r="M698" s="109"/>
      <c r="N698" s="109"/>
      <c r="O698" s="107"/>
      <c r="P698" s="107"/>
      <c r="Q698" s="107"/>
      <c r="R698" s="107"/>
      <c r="S698" s="107"/>
      <c r="T698" s="107"/>
      <c r="U698" s="107"/>
      <c r="V698" s="107"/>
      <c r="W698" s="107"/>
      <c r="X698" s="107"/>
      <c r="Y698" s="107"/>
      <c r="Z698" s="107"/>
    </row>
    <row r="699" spans="1:26" ht="15.75" customHeight="1">
      <c r="A699" s="107"/>
      <c r="B699" s="107"/>
      <c r="C699" s="107"/>
      <c r="D699" s="107"/>
      <c r="E699" s="107"/>
      <c r="F699" s="107"/>
      <c r="G699" s="479"/>
      <c r="H699" s="107"/>
      <c r="I699" s="107"/>
      <c r="J699" s="107"/>
      <c r="K699" s="107"/>
      <c r="L699" s="107"/>
      <c r="M699" s="109"/>
      <c r="N699" s="109"/>
      <c r="O699" s="107"/>
      <c r="P699" s="107"/>
      <c r="Q699" s="107"/>
      <c r="R699" s="107"/>
      <c r="S699" s="107"/>
      <c r="T699" s="107"/>
      <c r="U699" s="107"/>
      <c r="V699" s="107"/>
      <c r="W699" s="107"/>
      <c r="X699" s="107"/>
      <c r="Y699" s="107"/>
      <c r="Z699" s="107"/>
    </row>
    <row r="700" spans="1:26" ht="15.75" customHeight="1">
      <c r="A700" s="107"/>
      <c r="B700" s="107"/>
      <c r="C700" s="107"/>
      <c r="D700" s="107"/>
      <c r="E700" s="107"/>
      <c r="F700" s="107"/>
      <c r="G700" s="479"/>
      <c r="H700" s="107"/>
      <c r="I700" s="107"/>
      <c r="J700" s="107"/>
      <c r="K700" s="107"/>
      <c r="L700" s="107"/>
      <c r="M700" s="109"/>
      <c r="N700" s="109"/>
      <c r="O700" s="107"/>
      <c r="P700" s="107"/>
      <c r="Q700" s="107"/>
      <c r="R700" s="107"/>
      <c r="S700" s="107"/>
      <c r="T700" s="107"/>
      <c r="U700" s="107"/>
      <c r="V700" s="107"/>
      <c r="W700" s="107"/>
      <c r="X700" s="107"/>
      <c r="Y700" s="107"/>
      <c r="Z700" s="107"/>
    </row>
    <row r="701" spans="1:26" ht="15.75" customHeight="1">
      <c r="A701" s="107"/>
      <c r="B701" s="107"/>
      <c r="C701" s="107"/>
      <c r="D701" s="107"/>
      <c r="E701" s="107"/>
      <c r="F701" s="107"/>
      <c r="G701" s="479"/>
      <c r="H701" s="107"/>
      <c r="I701" s="107"/>
      <c r="J701" s="107"/>
      <c r="K701" s="107"/>
      <c r="L701" s="107"/>
      <c r="M701" s="109"/>
      <c r="N701" s="109"/>
      <c r="O701" s="107"/>
      <c r="P701" s="107"/>
      <c r="Q701" s="107"/>
      <c r="R701" s="107"/>
      <c r="S701" s="107"/>
      <c r="T701" s="107"/>
      <c r="U701" s="107"/>
      <c r="V701" s="107"/>
      <c r="W701" s="107"/>
      <c r="X701" s="107"/>
      <c r="Y701" s="107"/>
      <c r="Z701" s="107"/>
    </row>
    <row r="702" spans="1:26" ht="15.75" customHeight="1">
      <c r="A702" s="107"/>
      <c r="B702" s="107"/>
      <c r="C702" s="107"/>
      <c r="D702" s="107"/>
      <c r="E702" s="107"/>
      <c r="F702" s="107"/>
      <c r="G702" s="479"/>
      <c r="H702" s="107"/>
      <c r="I702" s="107"/>
      <c r="J702" s="107"/>
      <c r="K702" s="107"/>
      <c r="L702" s="107"/>
      <c r="M702" s="109"/>
      <c r="N702" s="109"/>
      <c r="O702" s="107"/>
      <c r="P702" s="107"/>
      <c r="Q702" s="107"/>
      <c r="R702" s="107"/>
      <c r="S702" s="107"/>
      <c r="T702" s="107"/>
      <c r="U702" s="107"/>
      <c r="V702" s="107"/>
      <c r="W702" s="107"/>
      <c r="X702" s="107"/>
      <c r="Y702" s="107"/>
      <c r="Z702" s="107"/>
    </row>
    <row r="703" spans="1:26" ht="15.75" customHeight="1">
      <c r="A703" s="107"/>
      <c r="B703" s="107"/>
      <c r="C703" s="107"/>
      <c r="D703" s="107"/>
      <c r="E703" s="107"/>
      <c r="F703" s="107"/>
      <c r="G703" s="479"/>
      <c r="H703" s="107"/>
      <c r="I703" s="107"/>
      <c r="J703" s="107"/>
      <c r="K703" s="107"/>
      <c r="L703" s="107"/>
      <c r="M703" s="109"/>
      <c r="N703" s="109"/>
      <c r="O703" s="107"/>
      <c r="P703" s="107"/>
      <c r="Q703" s="107"/>
      <c r="R703" s="107"/>
      <c r="S703" s="107"/>
      <c r="T703" s="107"/>
      <c r="U703" s="107"/>
      <c r="V703" s="107"/>
      <c r="W703" s="107"/>
      <c r="X703" s="107"/>
      <c r="Y703" s="107"/>
      <c r="Z703" s="107"/>
    </row>
    <row r="704" spans="1:26" ht="15.75" customHeight="1">
      <c r="A704" s="107"/>
      <c r="B704" s="107"/>
      <c r="C704" s="107"/>
      <c r="D704" s="107"/>
      <c r="E704" s="107"/>
      <c r="F704" s="107"/>
      <c r="G704" s="479"/>
      <c r="H704" s="107"/>
      <c r="I704" s="107"/>
      <c r="J704" s="107"/>
      <c r="K704" s="107"/>
      <c r="L704" s="107"/>
      <c r="M704" s="109"/>
      <c r="N704" s="109"/>
      <c r="O704" s="107"/>
      <c r="P704" s="107"/>
      <c r="Q704" s="107"/>
      <c r="R704" s="107"/>
      <c r="S704" s="107"/>
      <c r="T704" s="107"/>
      <c r="U704" s="107"/>
      <c r="V704" s="107"/>
      <c r="W704" s="107"/>
      <c r="X704" s="107"/>
      <c r="Y704" s="107"/>
      <c r="Z704" s="107"/>
    </row>
    <row r="705" spans="1:26" ht="15.75" customHeight="1">
      <c r="A705" s="107"/>
      <c r="B705" s="107"/>
      <c r="C705" s="107"/>
      <c r="D705" s="107"/>
      <c r="E705" s="107"/>
      <c r="F705" s="107"/>
      <c r="G705" s="479"/>
      <c r="H705" s="107"/>
      <c r="I705" s="107"/>
      <c r="J705" s="107"/>
      <c r="K705" s="107"/>
      <c r="L705" s="107"/>
      <c r="M705" s="109"/>
      <c r="N705" s="109"/>
      <c r="O705" s="107"/>
      <c r="P705" s="107"/>
      <c r="Q705" s="107"/>
      <c r="R705" s="107"/>
      <c r="S705" s="107"/>
      <c r="T705" s="107"/>
      <c r="U705" s="107"/>
      <c r="V705" s="107"/>
      <c r="W705" s="107"/>
      <c r="X705" s="107"/>
      <c r="Y705" s="107"/>
      <c r="Z705" s="107"/>
    </row>
    <row r="706" spans="1:26" ht="15.75" customHeight="1">
      <c r="A706" s="107"/>
      <c r="B706" s="107"/>
      <c r="C706" s="107"/>
      <c r="D706" s="107"/>
      <c r="E706" s="107"/>
      <c r="F706" s="107"/>
      <c r="G706" s="479"/>
      <c r="H706" s="107"/>
      <c r="I706" s="107"/>
      <c r="J706" s="107"/>
      <c r="K706" s="107"/>
      <c r="L706" s="107"/>
      <c r="M706" s="109"/>
      <c r="N706" s="109"/>
      <c r="O706" s="107"/>
      <c r="P706" s="107"/>
      <c r="Q706" s="107"/>
      <c r="R706" s="107"/>
      <c r="S706" s="107"/>
      <c r="T706" s="107"/>
      <c r="U706" s="107"/>
      <c r="V706" s="107"/>
      <c r="W706" s="107"/>
      <c r="X706" s="107"/>
      <c r="Y706" s="107"/>
      <c r="Z706" s="107"/>
    </row>
    <row r="707" spans="1:26" ht="15.75" customHeight="1">
      <c r="A707" s="107"/>
      <c r="B707" s="107"/>
      <c r="C707" s="107"/>
      <c r="D707" s="107"/>
      <c r="E707" s="107"/>
      <c r="F707" s="107"/>
      <c r="G707" s="479"/>
      <c r="H707" s="107"/>
      <c r="I707" s="107"/>
      <c r="J707" s="107"/>
      <c r="K707" s="107"/>
      <c r="L707" s="107"/>
      <c r="M707" s="109"/>
      <c r="N707" s="109"/>
      <c r="O707" s="107"/>
      <c r="P707" s="107"/>
      <c r="Q707" s="107"/>
      <c r="R707" s="107"/>
      <c r="S707" s="107"/>
      <c r="T707" s="107"/>
      <c r="U707" s="107"/>
      <c r="V707" s="107"/>
      <c r="W707" s="107"/>
      <c r="X707" s="107"/>
      <c r="Y707" s="107"/>
      <c r="Z707" s="107"/>
    </row>
    <row r="708" spans="1:26" ht="15.75" customHeight="1">
      <c r="A708" s="107"/>
      <c r="B708" s="107"/>
      <c r="C708" s="107"/>
      <c r="D708" s="107"/>
      <c r="E708" s="107"/>
      <c r="F708" s="107"/>
      <c r="G708" s="479"/>
      <c r="H708" s="107"/>
      <c r="I708" s="107"/>
      <c r="J708" s="107"/>
      <c r="K708" s="107"/>
      <c r="L708" s="107"/>
      <c r="M708" s="109"/>
      <c r="N708" s="109"/>
      <c r="O708" s="107"/>
      <c r="P708" s="107"/>
      <c r="Q708" s="107"/>
      <c r="R708" s="107"/>
      <c r="S708" s="107"/>
      <c r="T708" s="107"/>
      <c r="U708" s="107"/>
      <c r="V708" s="107"/>
      <c r="W708" s="107"/>
      <c r="X708" s="107"/>
      <c r="Y708" s="107"/>
      <c r="Z708" s="107"/>
    </row>
    <row r="709" spans="1:26" ht="15.75" customHeight="1">
      <c r="A709" s="107"/>
      <c r="B709" s="107"/>
      <c r="C709" s="107"/>
      <c r="D709" s="107"/>
      <c r="E709" s="107"/>
      <c r="F709" s="107"/>
      <c r="G709" s="479"/>
      <c r="H709" s="107"/>
      <c r="I709" s="107"/>
      <c r="J709" s="107"/>
      <c r="K709" s="107"/>
      <c r="L709" s="107"/>
      <c r="M709" s="109"/>
      <c r="N709" s="109"/>
      <c r="O709" s="107"/>
      <c r="P709" s="107"/>
      <c r="Q709" s="107"/>
      <c r="R709" s="107"/>
      <c r="S709" s="107"/>
      <c r="T709" s="107"/>
      <c r="U709" s="107"/>
      <c r="V709" s="107"/>
      <c r="W709" s="107"/>
      <c r="X709" s="107"/>
      <c r="Y709" s="107"/>
      <c r="Z709" s="107"/>
    </row>
    <row r="710" spans="1:26" ht="15.75" customHeight="1">
      <c r="A710" s="107"/>
      <c r="B710" s="107"/>
      <c r="C710" s="107"/>
      <c r="D710" s="107"/>
      <c r="E710" s="107"/>
      <c r="F710" s="107"/>
      <c r="G710" s="479"/>
      <c r="H710" s="107"/>
      <c r="I710" s="107"/>
      <c r="J710" s="107"/>
      <c r="K710" s="107"/>
      <c r="L710" s="107"/>
      <c r="M710" s="109"/>
      <c r="N710" s="109"/>
      <c r="O710" s="107"/>
      <c r="P710" s="107"/>
      <c r="Q710" s="107"/>
      <c r="R710" s="107"/>
      <c r="S710" s="107"/>
      <c r="T710" s="107"/>
      <c r="U710" s="107"/>
      <c r="V710" s="107"/>
      <c r="W710" s="107"/>
      <c r="X710" s="107"/>
      <c r="Y710" s="107"/>
      <c r="Z710" s="107"/>
    </row>
    <row r="711" spans="1:26" ht="15.75" customHeight="1">
      <c r="A711" s="107"/>
      <c r="B711" s="107"/>
      <c r="C711" s="107"/>
      <c r="D711" s="107"/>
      <c r="E711" s="107"/>
      <c r="F711" s="107"/>
      <c r="G711" s="479"/>
      <c r="H711" s="107"/>
      <c r="I711" s="107"/>
      <c r="J711" s="107"/>
      <c r="K711" s="107"/>
      <c r="L711" s="107"/>
      <c r="M711" s="109"/>
      <c r="N711" s="109"/>
      <c r="O711" s="107"/>
      <c r="P711" s="107"/>
      <c r="Q711" s="107"/>
      <c r="R711" s="107"/>
      <c r="S711" s="107"/>
      <c r="T711" s="107"/>
      <c r="U711" s="107"/>
      <c r="V711" s="107"/>
      <c r="W711" s="107"/>
      <c r="X711" s="107"/>
      <c r="Y711" s="107"/>
      <c r="Z711" s="107"/>
    </row>
    <row r="712" spans="1:26" ht="15.75" customHeight="1">
      <c r="A712" s="107"/>
      <c r="B712" s="107"/>
      <c r="C712" s="107"/>
      <c r="D712" s="107"/>
      <c r="E712" s="107"/>
      <c r="F712" s="107"/>
      <c r="G712" s="479"/>
      <c r="H712" s="107"/>
      <c r="I712" s="107"/>
      <c r="J712" s="107"/>
      <c r="K712" s="107"/>
      <c r="L712" s="107"/>
      <c r="M712" s="109"/>
      <c r="N712" s="109"/>
      <c r="O712" s="107"/>
      <c r="P712" s="107"/>
      <c r="Q712" s="107"/>
      <c r="R712" s="107"/>
      <c r="S712" s="107"/>
      <c r="T712" s="107"/>
      <c r="U712" s="107"/>
      <c r="V712" s="107"/>
      <c r="W712" s="107"/>
      <c r="X712" s="107"/>
      <c r="Y712" s="107"/>
      <c r="Z712" s="107"/>
    </row>
    <row r="713" spans="1:26" ht="15.75" customHeight="1">
      <c r="A713" s="107"/>
      <c r="B713" s="107"/>
      <c r="C713" s="107"/>
      <c r="D713" s="107"/>
      <c r="E713" s="107"/>
      <c r="F713" s="107"/>
      <c r="G713" s="479"/>
      <c r="H713" s="107"/>
      <c r="I713" s="107"/>
      <c r="J713" s="107"/>
      <c r="K713" s="107"/>
      <c r="L713" s="107"/>
      <c r="M713" s="109"/>
      <c r="N713" s="109"/>
      <c r="O713" s="107"/>
      <c r="P713" s="107"/>
      <c r="Q713" s="107"/>
      <c r="R713" s="107"/>
      <c r="S713" s="107"/>
      <c r="T713" s="107"/>
      <c r="U713" s="107"/>
      <c r="V713" s="107"/>
      <c r="W713" s="107"/>
      <c r="X713" s="107"/>
      <c r="Y713" s="107"/>
      <c r="Z713" s="107"/>
    </row>
    <row r="714" spans="1:26" ht="15.75" customHeight="1">
      <c r="A714" s="107"/>
      <c r="B714" s="107"/>
      <c r="C714" s="107"/>
      <c r="D714" s="107"/>
      <c r="E714" s="107"/>
      <c r="F714" s="107"/>
      <c r="G714" s="479"/>
      <c r="H714" s="107"/>
      <c r="I714" s="107"/>
      <c r="J714" s="107"/>
      <c r="K714" s="107"/>
      <c r="L714" s="107"/>
      <c r="M714" s="109"/>
      <c r="N714" s="109"/>
      <c r="O714" s="107"/>
      <c r="P714" s="107"/>
      <c r="Q714" s="107"/>
      <c r="R714" s="107"/>
      <c r="S714" s="107"/>
      <c r="T714" s="107"/>
      <c r="U714" s="107"/>
      <c r="V714" s="107"/>
      <c r="W714" s="107"/>
      <c r="X714" s="107"/>
      <c r="Y714" s="107"/>
      <c r="Z714" s="107"/>
    </row>
    <row r="715" spans="1:26" ht="15.75" customHeight="1">
      <c r="A715" s="107"/>
      <c r="B715" s="107"/>
      <c r="C715" s="107"/>
      <c r="D715" s="107"/>
      <c r="E715" s="107"/>
      <c r="F715" s="107"/>
      <c r="G715" s="479"/>
      <c r="H715" s="107"/>
      <c r="I715" s="107"/>
      <c r="J715" s="107"/>
      <c r="K715" s="107"/>
      <c r="L715" s="107"/>
      <c r="M715" s="109"/>
      <c r="N715" s="109"/>
      <c r="O715" s="107"/>
      <c r="P715" s="107"/>
      <c r="Q715" s="107"/>
      <c r="R715" s="107"/>
      <c r="S715" s="107"/>
      <c r="T715" s="107"/>
      <c r="U715" s="107"/>
      <c r="V715" s="107"/>
      <c r="W715" s="107"/>
      <c r="X715" s="107"/>
      <c r="Y715" s="107"/>
      <c r="Z715" s="107"/>
    </row>
    <row r="716" spans="1:26" ht="15.75" customHeight="1">
      <c r="A716" s="107"/>
      <c r="B716" s="107"/>
      <c r="C716" s="107"/>
      <c r="D716" s="107"/>
      <c r="E716" s="107"/>
      <c r="F716" s="107"/>
      <c r="G716" s="479"/>
      <c r="H716" s="107"/>
      <c r="I716" s="107"/>
      <c r="J716" s="107"/>
      <c r="K716" s="107"/>
      <c r="L716" s="107"/>
      <c r="M716" s="109"/>
      <c r="N716" s="109"/>
      <c r="O716" s="107"/>
      <c r="P716" s="107"/>
      <c r="Q716" s="107"/>
      <c r="R716" s="107"/>
      <c r="S716" s="107"/>
      <c r="T716" s="107"/>
      <c r="U716" s="107"/>
      <c r="V716" s="107"/>
      <c r="W716" s="107"/>
      <c r="X716" s="107"/>
      <c r="Y716" s="107"/>
      <c r="Z716" s="107"/>
    </row>
    <row r="717" spans="1:26" ht="15.75" customHeight="1">
      <c r="A717" s="107"/>
      <c r="B717" s="107"/>
      <c r="C717" s="107"/>
      <c r="D717" s="107"/>
      <c r="E717" s="107"/>
      <c r="F717" s="107"/>
      <c r="G717" s="479"/>
      <c r="H717" s="107"/>
      <c r="I717" s="107"/>
      <c r="J717" s="107"/>
      <c r="K717" s="107"/>
      <c r="L717" s="107"/>
      <c r="M717" s="109"/>
      <c r="N717" s="109"/>
      <c r="O717" s="107"/>
      <c r="P717" s="107"/>
      <c r="Q717" s="107"/>
      <c r="R717" s="107"/>
      <c r="S717" s="107"/>
      <c r="T717" s="107"/>
      <c r="U717" s="107"/>
      <c r="V717" s="107"/>
      <c r="W717" s="107"/>
      <c r="X717" s="107"/>
      <c r="Y717" s="107"/>
      <c r="Z717" s="107"/>
    </row>
    <row r="718" spans="1:26" ht="15.75" customHeight="1">
      <c r="A718" s="107"/>
      <c r="B718" s="107"/>
      <c r="C718" s="107"/>
      <c r="D718" s="107"/>
      <c r="E718" s="107"/>
      <c r="F718" s="107"/>
      <c r="G718" s="479"/>
      <c r="H718" s="107"/>
      <c r="I718" s="107"/>
      <c r="J718" s="107"/>
      <c r="K718" s="107"/>
      <c r="L718" s="107"/>
      <c r="M718" s="109"/>
      <c r="N718" s="109"/>
      <c r="O718" s="107"/>
      <c r="P718" s="107"/>
      <c r="Q718" s="107"/>
      <c r="R718" s="107"/>
      <c r="S718" s="107"/>
      <c r="T718" s="107"/>
      <c r="U718" s="107"/>
      <c r="V718" s="107"/>
      <c r="W718" s="107"/>
      <c r="X718" s="107"/>
      <c r="Y718" s="107"/>
      <c r="Z718" s="107"/>
    </row>
    <row r="719" spans="1:26" ht="15.75" customHeight="1">
      <c r="A719" s="107"/>
      <c r="B719" s="107"/>
      <c r="C719" s="107"/>
      <c r="D719" s="107"/>
      <c r="E719" s="107"/>
      <c r="F719" s="107"/>
      <c r="G719" s="479"/>
      <c r="H719" s="107"/>
      <c r="I719" s="107"/>
      <c r="J719" s="107"/>
      <c r="K719" s="107"/>
      <c r="L719" s="107"/>
      <c r="M719" s="109"/>
      <c r="N719" s="109"/>
      <c r="O719" s="107"/>
      <c r="P719" s="107"/>
      <c r="Q719" s="107"/>
      <c r="R719" s="107"/>
      <c r="S719" s="107"/>
      <c r="T719" s="107"/>
      <c r="U719" s="107"/>
      <c r="V719" s="107"/>
      <c r="W719" s="107"/>
      <c r="X719" s="107"/>
      <c r="Y719" s="107"/>
      <c r="Z719" s="107"/>
    </row>
    <row r="720" spans="1:26" ht="15.75" customHeight="1">
      <c r="A720" s="107"/>
      <c r="B720" s="107"/>
      <c r="C720" s="107"/>
      <c r="D720" s="107"/>
      <c r="E720" s="107"/>
      <c r="F720" s="107"/>
      <c r="G720" s="479"/>
      <c r="H720" s="107"/>
      <c r="I720" s="107"/>
      <c r="J720" s="107"/>
      <c r="K720" s="107"/>
      <c r="L720" s="107"/>
      <c r="M720" s="109"/>
      <c r="N720" s="109"/>
      <c r="O720" s="107"/>
      <c r="P720" s="107"/>
      <c r="Q720" s="107"/>
      <c r="R720" s="107"/>
      <c r="S720" s="107"/>
      <c r="T720" s="107"/>
      <c r="U720" s="107"/>
      <c r="V720" s="107"/>
      <c r="W720" s="107"/>
      <c r="X720" s="107"/>
      <c r="Y720" s="107"/>
      <c r="Z720" s="107"/>
    </row>
    <row r="721" spans="1:26" ht="15.75" customHeight="1">
      <c r="A721" s="107"/>
      <c r="B721" s="107"/>
      <c r="C721" s="107"/>
      <c r="D721" s="107"/>
      <c r="E721" s="107"/>
      <c r="F721" s="107"/>
      <c r="G721" s="479"/>
      <c r="H721" s="107"/>
      <c r="I721" s="107"/>
      <c r="J721" s="107"/>
      <c r="K721" s="107"/>
      <c r="L721" s="107"/>
      <c r="M721" s="109"/>
      <c r="N721" s="109"/>
      <c r="O721" s="107"/>
      <c r="P721" s="107"/>
      <c r="Q721" s="107"/>
      <c r="R721" s="107"/>
      <c r="S721" s="107"/>
      <c r="T721" s="107"/>
      <c r="U721" s="107"/>
      <c r="V721" s="107"/>
      <c r="W721" s="107"/>
      <c r="X721" s="107"/>
      <c r="Y721" s="107"/>
      <c r="Z721" s="107"/>
    </row>
    <row r="722" spans="1:26" ht="15.75" customHeight="1">
      <c r="A722" s="107"/>
      <c r="B722" s="107"/>
      <c r="C722" s="107"/>
      <c r="D722" s="107"/>
      <c r="E722" s="107"/>
      <c r="F722" s="107"/>
      <c r="G722" s="479"/>
      <c r="H722" s="107"/>
      <c r="I722" s="107"/>
      <c r="J722" s="107"/>
      <c r="K722" s="107"/>
      <c r="L722" s="107"/>
      <c r="M722" s="109"/>
      <c r="N722" s="109"/>
      <c r="O722" s="107"/>
      <c r="P722" s="107"/>
      <c r="Q722" s="107"/>
      <c r="R722" s="107"/>
      <c r="S722" s="107"/>
      <c r="T722" s="107"/>
      <c r="U722" s="107"/>
      <c r="V722" s="107"/>
      <c r="W722" s="107"/>
      <c r="X722" s="107"/>
      <c r="Y722" s="107"/>
      <c r="Z722" s="107"/>
    </row>
    <row r="723" spans="1:26" ht="15.75" customHeight="1">
      <c r="A723" s="107"/>
      <c r="B723" s="107"/>
      <c r="C723" s="107"/>
      <c r="D723" s="107"/>
      <c r="E723" s="107"/>
      <c r="F723" s="107"/>
      <c r="G723" s="479"/>
      <c r="H723" s="107"/>
      <c r="I723" s="107"/>
      <c r="J723" s="107"/>
      <c r="K723" s="107"/>
      <c r="L723" s="107"/>
      <c r="M723" s="109"/>
      <c r="N723" s="109"/>
      <c r="O723" s="107"/>
      <c r="P723" s="107"/>
      <c r="Q723" s="107"/>
      <c r="R723" s="107"/>
      <c r="S723" s="107"/>
      <c r="T723" s="107"/>
      <c r="U723" s="107"/>
      <c r="V723" s="107"/>
      <c r="W723" s="107"/>
      <c r="X723" s="107"/>
      <c r="Y723" s="107"/>
      <c r="Z723" s="107"/>
    </row>
    <row r="724" spans="1:26" ht="15.75" customHeight="1">
      <c r="A724" s="107"/>
      <c r="B724" s="107"/>
      <c r="C724" s="107"/>
      <c r="D724" s="107"/>
      <c r="E724" s="107"/>
      <c r="F724" s="107"/>
      <c r="G724" s="479"/>
      <c r="H724" s="107"/>
      <c r="I724" s="107"/>
      <c r="J724" s="107"/>
      <c r="K724" s="107"/>
      <c r="L724" s="107"/>
      <c r="M724" s="109"/>
      <c r="N724" s="109"/>
      <c r="O724" s="107"/>
      <c r="P724" s="107"/>
      <c r="Q724" s="107"/>
      <c r="R724" s="107"/>
      <c r="S724" s="107"/>
      <c r="T724" s="107"/>
      <c r="U724" s="107"/>
      <c r="V724" s="107"/>
      <c r="W724" s="107"/>
      <c r="X724" s="107"/>
      <c r="Y724" s="107"/>
      <c r="Z724" s="107"/>
    </row>
    <row r="725" spans="1:26" ht="15.75" customHeight="1">
      <c r="A725" s="107"/>
      <c r="B725" s="107"/>
      <c r="C725" s="107"/>
      <c r="D725" s="107"/>
      <c r="E725" s="107"/>
      <c r="F725" s="107"/>
      <c r="G725" s="479"/>
      <c r="H725" s="107"/>
      <c r="I725" s="107"/>
      <c r="J725" s="107"/>
      <c r="K725" s="107"/>
      <c r="L725" s="107"/>
      <c r="M725" s="109"/>
      <c r="N725" s="109"/>
      <c r="O725" s="107"/>
      <c r="P725" s="107"/>
      <c r="Q725" s="107"/>
      <c r="R725" s="107"/>
      <c r="S725" s="107"/>
      <c r="T725" s="107"/>
      <c r="U725" s="107"/>
      <c r="V725" s="107"/>
      <c r="W725" s="107"/>
      <c r="X725" s="107"/>
      <c r="Y725" s="107"/>
      <c r="Z725" s="107"/>
    </row>
    <row r="726" spans="1:26" ht="15.75" customHeight="1">
      <c r="A726" s="107"/>
      <c r="B726" s="107"/>
      <c r="C726" s="107"/>
      <c r="D726" s="107"/>
      <c r="E726" s="107"/>
      <c r="F726" s="107"/>
      <c r="G726" s="479"/>
      <c r="H726" s="107"/>
      <c r="I726" s="107"/>
      <c r="J726" s="107"/>
      <c r="K726" s="107"/>
      <c r="L726" s="107"/>
      <c r="M726" s="109"/>
      <c r="N726" s="109"/>
      <c r="O726" s="107"/>
      <c r="P726" s="107"/>
      <c r="Q726" s="107"/>
      <c r="R726" s="107"/>
      <c r="S726" s="107"/>
      <c r="T726" s="107"/>
      <c r="U726" s="107"/>
      <c r="V726" s="107"/>
      <c r="W726" s="107"/>
      <c r="X726" s="107"/>
      <c r="Y726" s="107"/>
      <c r="Z726" s="107"/>
    </row>
    <row r="727" spans="1:26" ht="15.75" customHeight="1">
      <c r="A727" s="107"/>
      <c r="B727" s="107"/>
      <c r="C727" s="107"/>
      <c r="D727" s="107"/>
      <c r="E727" s="107"/>
      <c r="F727" s="107"/>
      <c r="G727" s="479"/>
      <c r="H727" s="107"/>
      <c r="I727" s="107"/>
      <c r="J727" s="107"/>
      <c r="K727" s="107"/>
      <c r="L727" s="107"/>
      <c r="M727" s="109"/>
      <c r="N727" s="109"/>
      <c r="O727" s="107"/>
      <c r="P727" s="107"/>
      <c r="Q727" s="107"/>
      <c r="R727" s="107"/>
      <c r="S727" s="107"/>
      <c r="T727" s="107"/>
      <c r="U727" s="107"/>
      <c r="V727" s="107"/>
      <c r="W727" s="107"/>
      <c r="X727" s="107"/>
      <c r="Y727" s="107"/>
      <c r="Z727" s="107"/>
    </row>
    <row r="728" spans="1:26" ht="15.75" customHeight="1">
      <c r="A728" s="107"/>
      <c r="B728" s="107"/>
      <c r="C728" s="107"/>
      <c r="D728" s="107"/>
      <c r="E728" s="107"/>
      <c r="F728" s="107"/>
      <c r="G728" s="479"/>
      <c r="H728" s="107"/>
      <c r="I728" s="107"/>
      <c r="J728" s="107"/>
      <c r="K728" s="107"/>
      <c r="L728" s="107"/>
      <c r="M728" s="109"/>
      <c r="N728" s="109"/>
      <c r="O728" s="107"/>
      <c r="P728" s="107"/>
      <c r="Q728" s="107"/>
      <c r="R728" s="107"/>
      <c r="S728" s="107"/>
      <c r="T728" s="107"/>
      <c r="U728" s="107"/>
      <c r="V728" s="107"/>
      <c r="W728" s="107"/>
      <c r="X728" s="107"/>
      <c r="Y728" s="107"/>
      <c r="Z728" s="107"/>
    </row>
    <row r="729" spans="1:26" ht="15.75" customHeight="1">
      <c r="A729" s="107"/>
      <c r="B729" s="107"/>
      <c r="C729" s="107"/>
      <c r="D729" s="107"/>
      <c r="E729" s="107"/>
      <c r="F729" s="107"/>
      <c r="G729" s="479"/>
      <c r="H729" s="107"/>
      <c r="I729" s="107"/>
      <c r="J729" s="107"/>
      <c r="K729" s="107"/>
      <c r="L729" s="107"/>
      <c r="M729" s="109"/>
      <c r="N729" s="109"/>
      <c r="O729" s="107"/>
      <c r="P729" s="107"/>
      <c r="Q729" s="107"/>
      <c r="R729" s="107"/>
      <c r="S729" s="107"/>
      <c r="T729" s="107"/>
      <c r="U729" s="107"/>
      <c r="V729" s="107"/>
      <c r="W729" s="107"/>
      <c r="X729" s="107"/>
      <c r="Y729" s="107"/>
      <c r="Z729" s="107"/>
    </row>
    <row r="730" spans="1:26" ht="15.75" customHeight="1">
      <c r="A730" s="107"/>
      <c r="B730" s="107"/>
      <c r="C730" s="107"/>
      <c r="D730" s="107"/>
      <c r="E730" s="107"/>
      <c r="F730" s="107"/>
      <c r="G730" s="479"/>
      <c r="H730" s="107"/>
      <c r="I730" s="107"/>
      <c r="J730" s="107"/>
      <c r="K730" s="107"/>
      <c r="L730" s="107"/>
      <c r="M730" s="109"/>
      <c r="N730" s="109"/>
      <c r="O730" s="107"/>
      <c r="P730" s="107"/>
      <c r="Q730" s="107"/>
      <c r="R730" s="107"/>
      <c r="S730" s="107"/>
      <c r="T730" s="107"/>
      <c r="U730" s="107"/>
      <c r="V730" s="107"/>
      <c r="W730" s="107"/>
      <c r="X730" s="107"/>
      <c r="Y730" s="107"/>
      <c r="Z730" s="107"/>
    </row>
    <row r="731" spans="1:26" ht="15.75" customHeight="1">
      <c r="A731" s="107"/>
      <c r="B731" s="107"/>
      <c r="C731" s="107"/>
      <c r="D731" s="107"/>
      <c r="E731" s="107"/>
      <c r="F731" s="107"/>
      <c r="G731" s="479"/>
      <c r="H731" s="107"/>
      <c r="I731" s="107"/>
      <c r="J731" s="107"/>
      <c r="K731" s="107"/>
      <c r="L731" s="107"/>
      <c r="M731" s="109"/>
      <c r="N731" s="109"/>
      <c r="O731" s="107"/>
      <c r="P731" s="107"/>
      <c r="Q731" s="107"/>
      <c r="R731" s="107"/>
      <c r="S731" s="107"/>
      <c r="T731" s="107"/>
      <c r="U731" s="107"/>
      <c r="V731" s="107"/>
      <c r="W731" s="107"/>
      <c r="X731" s="107"/>
      <c r="Y731" s="107"/>
      <c r="Z731" s="107"/>
    </row>
    <row r="732" spans="1:26" ht="15.75" customHeight="1">
      <c r="A732" s="107"/>
      <c r="B732" s="107"/>
      <c r="C732" s="107"/>
      <c r="D732" s="107"/>
      <c r="E732" s="107"/>
      <c r="F732" s="107"/>
      <c r="G732" s="479"/>
      <c r="H732" s="107"/>
      <c r="I732" s="107"/>
      <c r="J732" s="107"/>
      <c r="K732" s="107"/>
      <c r="L732" s="107"/>
      <c r="M732" s="109"/>
      <c r="N732" s="109"/>
      <c r="O732" s="107"/>
      <c r="P732" s="107"/>
      <c r="Q732" s="107"/>
      <c r="R732" s="107"/>
      <c r="S732" s="107"/>
      <c r="T732" s="107"/>
      <c r="U732" s="107"/>
      <c r="V732" s="107"/>
      <c r="W732" s="107"/>
      <c r="X732" s="107"/>
      <c r="Y732" s="107"/>
      <c r="Z732" s="107"/>
    </row>
    <row r="733" spans="1:26" ht="15.75" customHeight="1">
      <c r="A733" s="107"/>
      <c r="B733" s="107"/>
      <c r="C733" s="107"/>
      <c r="D733" s="107"/>
      <c r="E733" s="107"/>
      <c r="F733" s="107"/>
      <c r="G733" s="479"/>
      <c r="H733" s="107"/>
      <c r="I733" s="107"/>
      <c r="J733" s="107"/>
      <c r="K733" s="107"/>
      <c r="L733" s="107"/>
      <c r="M733" s="109"/>
      <c r="N733" s="109"/>
      <c r="O733" s="107"/>
      <c r="P733" s="107"/>
      <c r="Q733" s="107"/>
      <c r="R733" s="107"/>
      <c r="S733" s="107"/>
      <c r="T733" s="107"/>
      <c r="U733" s="107"/>
      <c r="V733" s="107"/>
      <c r="W733" s="107"/>
      <c r="X733" s="107"/>
      <c r="Y733" s="107"/>
      <c r="Z733" s="107"/>
    </row>
    <row r="734" spans="1:26" ht="15.75" customHeight="1">
      <c r="A734" s="107"/>
      <c r="B734" s="107"/>
      <c r="C734" s="107"/>
      <c r="D734" s="107"/>
      <c r="E734" s="107"/>
      <c r="F734" s="107"/>
      <c r="G734" s="479"/>
      <c r="H734" s="107"/>
      <c r="I734" s="107"/>
      <c r="J734" s="107"/>
      <c r="K734" s="107"/>
      <c r="L734" s="107"/>
      <c r="M734" s="109"/>
      <c r="N734" s="109"/>
      <c r="O734" s="107"/>
      <c r="P734" s="107"/>
      <c r="Q734" s="107"/>
      <c r="R734" s="107"/>
      <c r="S734" s="107"/>
      <c r="T734" s="107"/>
      <c r="U734" s="107"/>
      <c r="V734" s="107"/>
      <c r="W734" s="107"/>
      <c r="X734" s="107"/>
      <c r="Y734" s="107"/>
      <c r="Z734" s="107"/>
    </row>
    <row r="735" spans="1:26" ht="15.75" customHeight="1">
      <c r="A735" s="107"/>
      <c r="B735" s="107"/>
      <c r="C735" s="107"/>
      <c r="D735" s="107"/>
      <c r="E735" s="107"/>
      <c r="F735" s="107"/>
      <c r="G735" s="479"/>
      <c r="H735" s="107"/>
      <c r="I735" s="107"/>
      <c r="J735" s="107"/>
      <c r="K735" s="107"/>
      <c r="L735" s="107"/>
      <c r="M735" s="109"/>
      <c r="N735" s="109"/>
      <c r="O735" s="107"/>
      <c r="P735" s="107"/>
      <c r="Q735" s="107"/>
      <c r="R735" s="107"/>
      <c r="S735" s="107"/>
      <c r="T735" s="107"/>
      <c r="U735" s="107"/>
      <c r="V735" s="107"/>
      <c r="W735" s="107"/>
      <c r="X735" s="107"/>
      <c r="Y735" s="107"/>
      <c r="Z735" s="107"/>
    </row>
    <row r="736" spans="1:26" ht="15.75" customHeight="1">
      <c r="A736" s="107"/>
      <c r="B736" s="107"/>
      <c r="C736" s="107"/>
      <c r="D736" s="107"/>
      <c r="E736" s="107"/>
      <c r="F736" s="107"/>
      <c r="G736" s="479"/>
      <c r="H736" s="107"/>
      <c r="I736" s="107"/>
      <c r="J736" s="107"/>
      <c r="K736" s="107"/>
      <c r="L736" s="107"/>
      <c r="M736" s="109"/>
      <c r="N736" s="109"/>
      <c r="O736" s="107"/>
      <c r="P736" s="107"/>
      <c r="Q736" s="107"/>
      <c r="R736" s="107"/>
      <c r="S736" s="107"/>
      <c r="T736" s="107"/>
      <c r="U736" s="107"/>
      <c r="V736" s="107"/>
      <c r="W736" s="107"/>
      <c r="X736" s="107"/>
      <c r="Y736" s="107"/>
      <c r="Z736" s="107"/>
    </row>
    <row r="737" spans="1:26" ht="15.75" customHeight="1">
      <c r="A737" s="107"/>
      <c r="B737" s="107"/>
      <c r="C737" s="107"/>
      <c r="D737" s="107"/>
      <c r="E737" s="107"/>
      <c r="F737" s="107"/>
      <c r="G737" s="479"/>
      <c r="H737" s="107"/>
      <c r="I737" s="107"/>
      <c r="J737" s="107"/>
      <c r="K737" s="107"/>
      <c r="L737" s="107"/>
      <c r="M737" s="109"/>
      <c r="N737" s="109"/>
      <c r="O737" s="107"/>
      <c r="P737" s="107"/>
      <c r="Q737" s="107"/>
      <c r="R737" s="107"/>
      <c r="S737" s="107"/>
      <c r="T737" s="107"/>
      <c r="U737" s="107"/>
      <c r="V737" s="107"/>
      <c r="W737" s="107"/>
      <c r="X737" s="107"/>
      <c r="Y737" s="107"/>
      <c r="Z737" s="107"/>
    </row>
    <row r="738" spans="1:26" ht="15.75" customHeight="1">
      <c r="A738" s="107"/>
      <c r="B738" s="107"/>
      <c r="C738" s="107"/>
      <c r="D738" s="107"/>
      <c r="E738" s="107"/>
      <c r="F738" s="107"/>
      <c r="G738" s="479"/>
      <c r="H738" s="107"/>
      <c r="I738" s="107"/>
      <c r="J738" s="107"/>
      <c r="K738" s="107"/>
      <c r="L738" s="107"/>
      <c r="M738" s="109"/>
      <c r="N738" s="109"/>
      <c r="O738" s="107"/>
      <c r="P738" s="107"/>
      <c r="Q738" s="107"/>
      <c r="R738" s="107"/>
      <c r="S738" s="107"/>
      <c r="T738" s="107"/>
      <c r="U738" s="107"/>
      <c r="V738" s="107"/>
      <c r="W738" s="107"/>
      <c r="X738" s="107"/>
      <c r="Y738" s="107"/>
      <c r="Z738" s="107"/>
    </row>
    <row r="739" spans="1:26" ht="15.75" customHeight="1">
      <c r="A739" s="107"/>
      <c r="B739" s="107"/>
      <c r="C739" s="107"/>
      <c r="D739" s="107"/>
      <c r="E739" s="107"/>
      <c r="F739" s="107"/>
      <c r="G739" s="479"/>
      <c r="H739" s="107"/>
      <c r="I739" s="107"/>
      <c r="J739" s="107"/>
      <c r="K739" s="107"/>
      <c r="L739" s="107"/>
      <c r="M739" s="109"/>
      <c r="N739" s="109"/>
      <c r="O739" s="107"/>
      <c r="P739" s="107"/>
      <c r="Q739" s="107"/>
      <c r="R739" s="107"/>
      <c r="S739" s="107"/>
      <c r="T739" s="107"/>
      <c r="U739" s="107"/>
      <c r="V739" s="107"/>
      <c r="W739" s="107"/>
      <c r="X739" s="107"/>
      <c r="Y739" s="107"/>
      <c r="Z739" s="107"/>
    </row>
    <row r="740" spans="1:26" ht="15.75" customHeight="1">
      <c r="A740" s="107"/>
      <c r="B740" s="107"/>
      <c r="C740" s="107"/>
      <c r="D740" s="107"/>
      <c r="E740" s="107"/>
      <c r="F740" s="107"/>
      <c r="G740" s="479"/>
      <c r="H740" s="107"/>
      <c r="I740" s="107"/>
      <c r="J740" s="107"/>
      <c r="K740" s="107"/>
      <c r="L740" s="107"/>
      <c r="M740" s="109"/>
      <c r="N740" s="109"/>
      <c r="O740" s="107"/>
      <c r="P740" s="107"/>
      <c r="Q740" s="107"/>
      <c r="R740" s="107"/>
      <c r="S740" s="107"/>
      <c r="T740" s="107"/>
      <c r="U740" s="107"/>
      <c r="V740" s="107"/>
      <c r="W740" s="107"/>
      <c r="X740" s="107"/>
      <c r="Y740" s="107"/>
      <c r="Z740" s="107"/>
    </row>
    <row r="741" spans="1:26" ht="15.75" customHeight="1">
      <c r="A741" s="107"/>
      <c r="B741" s="107"/>
      <c r="C741" s="107"/>
      <c r="D741" s="107"/>
      <c r="E741" s="107"/>
      <c r="F741" s="107"/>
      <c r="G741" s="479"/>
      <c r="H741" s="107"/>
      <c r="I741" s="107"/>
      <c r="J741" s="107"/>
      <c r="K741" s="107"/>
      <c r="L741" s="107"/>
      <c r="M741" s="109"/>
      <c r="N741" s="109"/>
      <c r="O741" s="107"/>
      <c r="P741" s="107"/>
      <c r="Q741" s="107"/>
      <c r="R741" s="107"/>
      <c r="S741" s="107"/>
      <c r="T741" s="107"/>
      <c r="U741" s="107"/>
      <c r="V741" s="107"/>
      <c r="W741" s="107"/>
      <c r="X741" s="107"/>
      <c r="Y741" s="107"/>
      <c r="Z741" s="107"/>
    </row>
    <row r="742" spans="1:26" ht="15.75" customHeight="1">
      <c r="A742" s="107"/>
      <c r="B742" s="107"/>
      <c r="C742" s="107"/>
      <c r="D742" s="107"/>
      <c r="E742" s="107"/>
      <c r="F742" s="107"/>
      <c r="G742" s="479"/>
      <c r="H742" s="107"/>
      <c r="I742" s="107"/>
      <c r="J742" s="107"/>
      <c r="K742" s="107"/>
      <c r="L742" s="107"/>
      <c r="M742" s="109"/>
      <c r="N742" s="109"/>
      <c r="O742" s="107"/>
      <c r="P742" s="107"/>
      <c r="Q742" s="107"/>
      <c r="R742" s="107"/>
      <c r="S742" s="107"/>
      <c r="T742" s="107"/>
      <c r="U742" s="107"/>
      <c r="V742" s="107"/>
      <c r="W742" s="107"/>
      <c r="X742" s="107"/>
      <c r="Y742" s="107"/>
      <c r="Z742" s="107"/>
    </row>
    <row r="743" spans="1:26" ht="15.75" customHeight="1">
      <c r="A743" s="107"/>
      <c r="B743" s="107"/>
      <c r="C743" s="107"/>
      <c r="D743" s="107"/>
      <c r="E743" s="107"/>
      <c r="F743" s="107"/>
      <c r="G743" s="479"/>
      <c r="H743" s="107"/>
      <c r="I743" s="107"/>
      <c r="J743" s="107"/>
      <c r="K743" s="107"/>
      <c r="L743" s="107"/>
      <c r="M743" s="109"/>
      <c r="N743" s="109"/>
      <c r="O743" s="107"/>
      <c r="P743" s="107"/>
      <c r="Q743" s="107"/>
      <c r="R743" s="107"/>
      <c r="S743" s="107"/>
      <c r="T743" s="107"/>
      <c r="U743" s="107"/>
      <c r="V743" s="107"/>
      <c r="W743" s="107"/>
      <c r="X743" s="107"/>
      <c r="Y743" s="107"/>
      <c r="Z743" s="107"/>
    </row>
    <row r="744" spans="1:26" ht="15.75" customHeight="1">
      <c r="A744" s="107"/>
      <c r="B744" s="107"/>
      <c r="C744" s="107"/>
      <c r="D744" s="107"/>
      <c r="E744" s="107"/>
      <c r="F744" s="107"/>
      <c r="G744" s="479"/>
      <c r="H744" s="107"/>
      <c r="I744" s="107"/>
      <c r="J744" s="107"/>
      <c r="K744" s="107"/>
      <c r="L744" s="107"/>
      <c r="M744" s="109"/>
      <c r="N744" s="109"/>
      <c r="O744" s="107"/>
      <c r="P744" s="107"/>
      <c r="Q744" s="107"/>
      <c r="R744" s="107"/>
      <c r="S744" s="107"/>
      <c r="T744" s="107"/>
      <c r="U744" s="107"/>
      <c r="V744" s="107"/>
      <c r="W744" s="107"/>
      <c r="X744" s="107"/>
      <c r="Y744" s="107"/>
      <c r="Z744" s="107"/>
    </row>
    <row r="745" spans="1:26" ht="15.75" customHeight="1">
      <c r="A745" s="107"/>
      <c r="B745" s="107"/>
      <c r="C745" s="107"/>
      <c r="D745" s="107"/>
      <c r="E745" s="107"/>
      <c r="F745" s="107"/>
      <c r="G745" s="479"/>
      <c r="H745" s="107"/>
      <c r="I745" s="107"/>
      <c r="J745" s="107"/>
      <c r="K745" s="107"/>
      <c r="L745" s="107"/>
      <c r="M745" s="109"/>
      <c r="N745" s="109"/>
      <c r="O745" s="107"/>
      <c r="P745" s="107"/>
      <c r="Q745" s="107"/>
      <c r="R745" s="107"/>
      <c r="S745" s="107"/>
      <c r="T745" s="107"/>
      <c r="U745" s="107"/>
      <c r="V745" s="107"/>
      <c r="W745" s="107"/>
      <c r="X745" s="107"/>
      <c r="Y745" s="107"/>
      <c r="Z745" s="107"/>
    </row>
    <row r="746" spans="1:26" ht="15.75" customHeight="1">
      <c r="A746" s="107"/>
      <c r="B746" s="107"/>
      <c r="C746" s="107"/>
      <c r="D746" s="107"/>
      <c r="E746" s="107"/>
      <c r="F746" s="107"/>
      <c r="G746" s="479"/>
      <c r="H746" s="107"/>
      <c r="I746" s="107"/>
      <c r="J746" s="107"/>
      <c r="K746" s="107"/>
      <c r="L746" s="107"/>
      <c r="M746" s="109"/>
      <c r="N746" s="109"/>
      <c r="O746" s="107"/>
      <c r="P746" s="107"/>
      <c r="Q746" s="107"/>
      <c r="R746" s="107"/>
      <c r="S746" s="107"/>
      <c r="T746" s="107"/>
      <c r="U746" s="107"/>
      <c r="V746" s="107"/>
      <c r="W746" s="107"/>
      <c r="X746" s="107"/>
      <c r="Y746" s="107"/>
      <c r="Z746" s="107"/>
    </row>
    <row r="747" spans="1:26" ht="15.75" customHeight="1">
      <c r="A747" s="107"/>
      <c r="B747" s="107"/>
      <c r="C747" s="107"/>
      <c r="D747" s="107"/>
      <c r="E747" s="107"/>
      <c r="F747" s="107"/>
      <c r="G747" s="479"/>
      <c r="H747" s="107"/>
      <c r="I747" s="107"/>
      <c r="J747" s="107"/>
      <c r="K747" s="107"/>
      <c r="L747" s="107"/>
      <c r="M747" s="109"/>
      <c r="N747" s="109"/>
      <c r="O747" s="107"/>
      <c r="P747" s="107"/>
      <c r="Q747" s="107"/>
      <c r="R747" s="107"/>
      <c r="S747" s="107"/>
      <c r="T747" s="107"/>
      <c r="U747" s="107"/>
      <c r="V747" s="107"/>
      <c r="W747" s="107"/>
      <c r="X747" s="107"/>
      <c r="Y747" s="107"/>
      <c r="Z747" s="107"/>
    </row>
    <row r="748" spans="1:26" ht="15.75" customHeight="1">
      <c r="A748" s="107"/>
      <c r="B748" s="107"/>
      <c r="C748" s="107"/>
      <c r="D748" s="107"/>
      <c r="E748" s="107"/>
      <c r="F748" s="107"/>
      <c r="G748" s="479"/>
      <c r="H748" s="107"/>
      <c r="I748" s="107"/>
      <c r="J748" s="107"/>
      <c r="K748" s="107"/>
      <c r="L748" s="107"/>
      <c r="M748" s="109"/>
      <c r="N748" s="109"/>
      <c r="O748" s="107"/>
      <c r="P748" s="107"/>
      <c r="Q748" s="107"/>
      <c r="R748" s="107"/>
      <c r="S748" s="107"/>
      <c r="T748" s="107"/>
      <c r="U748" s="107"/>
      <c r="V748" s="107"/>
      <c r="W748" s="107"/>
      <c r="X748" s="107"/>
      <c r="Y748" s="107"/>
      <c r="Z748" s="107"/>
    </row>
    <row r="749" spans="1:26" ht="15.75" customHeight="1">
      <c r="A749" s="107"/>
      <c r="B749" s="107"/>
      <c r="C749" s="107"/>
      <c r="D749" s="107"/>
      <c r="E749" s="107"/>
      <c r="F749" s="107"/>
      <c r="G749" s="479"/>
      <c r="H749" s="107"/>
      <c r="I749" s="107"/>
      <c r="J749" s="107"/>
      <c r="K749" s="107"/>
      <c r="L749" s="107"/>
      <c r="M749" s="109"/>
      <c r="N749" s="109"/>
      <c r="O749" s="107"/>
      <c r="P749" s="107"/>
      <c r="Q749" s="107"/>
      <c r="R749" s="107"/>
      <c r="S749" s="107"/>
      <c r="T749" s="107"/>
      <c r="U749" s="107"/>
      <c r="V749" s="107"/>
      <c r="W749" s="107"/>
      <c r="X749" s="107"/>
      <c r="Y749" s="107"/>
      <c r="Z749" s="107"/>
    </row>
    <row r="750" spans="1:26" ht="15.75" customHeight="1">
      <c r="A750" s="107"/>
      <c r="B750" s="107"/>
      <c r="C750" s="107"/>
      <c r="D750" s="107"/>
      <c r="E750" s="107"/>
      <c r="F750" s="107"/>
      <c r="G750" s="479"/>
      <c r="H750" s="107"/>
      <c r="I750" s="107"/>
      <c r="J750" s="107"/>
      <c r="K750" s="107"/>
      <c r="L750" s="107"/>
      <c r="M750" s="109"/>
      <c r="N750" s="109"/>
      <c r="O750" s="107"/>
      <c r="P750" s="107"/>
      <c r="Q750" s="107"/>
      <c r="R750" s="107"/>
      <c r="S750" s="107"/>
      <c r="T750" s="107"/>
      <c r="U750" s="107"/>
      <c r="V750" s="107"/>
      <c r="W750" s="107"/>
      <c r="X750" s="107"/>
      <c r="Y750" s="107"/>
      <c r="Z750" s="107"/>
    </row>
    <row r="751" spans="1:26" ht="15.75" customHeight="1">
      <c r="A751" s="107"/>
      <c r="B751" s="107"/>
      <c r="C751" s="107"/>
      <c r="D751" s="107"/>
      <c r="E751" s="107"/>
      <c r="F751" s="107"/>
      <c r="G751" s="479"/>
      <c r="H751" s="107"/>
      <c r="I751" s="107"/>
      <c r="J751" s="107"/>
      <c r="K751" s="107"/>
      <c r="L751" s="107"/>
      <c r="M751" s="109"/>
      <c r="N751" s="109"/>
      <c r="O751" s="107"/>
      <c r="P751" s="107"/>
      <c r="Q751" s="107"/>
      <c r="R751" s="107"/>
      <c r="S751" s="107"/>
      <c r="T751" s="107"/>
      <c r="U751" s="107"/>
      <c r="V751" s="107"/>
      <c r="W751" s="107"/>
      <c r="X751" s="107"/>
      <c r="Y751" s="107"/>
      <c r="Z751" s="107"/>
    </row>
    <row r="752" spans="1:26" ht="15.75" customHeight="1">
      <c r="A752" s="107"/>
      <c r="B752" s="107"/>
      <c r="C752" s="107"/>
      <c r="D752" s="107"/>
      <c r="E752" s="107"/>
      <c r="F752" s="107"/>
      <c r="G752" s="479"/>
      <c r="H752" s="107"/>
      <c r="I752" s="107"/>
      <c r="J752" s="107"/>
      <c r="K752" s="107"/>
      <c r="L752" s="107"/>
      <c r="M752" s="109"/>
      <c r="N752" s="109"/>
      <c r="O752" s="107"/>
      <c r="P752" s="107"/>
      <c r="Q752" s="107"/>
      <c r="R752" s="107"/>
      <c r="S752" s="107"/>
      <c r="T752" s="107"/>
      <c r="U752" s="107"/>
      <c r="V752" s="107"/>
      <c r="W752" s="107"/>
      <c r="X752" s="107"/>
      <c r="Y752" s="107"/>
      <c r="Z752" s="107"/>
    </row>
    <row r="753" spans="1:26" ht="15.75" customHeight="1">
      <c r="A753" s="107"/>
      <c r="B753" s="107"/>
      <c r="C753" s="107"/>
      <c r="D753" s="107"/>
      <c r="E753" s="107"/>
      <c r="F753" s="107"/>
      <c r="G753" s="479"/>
      <c r="H753" s="107"/>
      <c r="I753" s="107"/>
      <c r="J753" s="107"/>
      <c r="K753" s="107"/>
      <c r="L753" s="107"/>
      <c r="M753" s="109"/>
      <c r="N753" s="109"/>
      <c r="O753" s="107"/>
      <c r="P753" s="107"/>
      <c r="Q753" s="107"/>
      <c r="R753" s="107"/>
      <c r="S753" s="107"/>
      <c r="T753" s="107"/>
      <c r="U753" s="107"/>
      <c r="V753" s="107"/>
      <c r="W753" s="107"/>
      <c r="X753" s="107"/>
      <c r="Y753" s="107"/>
      <c r="Z753" s="107"/>
    </row>
    <row r="754" spans="1:26" ht="15.75" customHeight="1">
      <c r="A754" s="107"/>
      <c r="B754" s="107"/>
      <c r="C754" s="107"/>
      <c r="D754" s="107"/>
      <c r="E754" s="107"/>
      <c r="F754" s="107"/>
      <c r="G754" s="479"/>
      <c r="H754" s="107"/>
      <c r="I754" s="107"/>
      <c r="J754" s="107"/>
      <c r="K754" s="107"/>
      <c r="L754" s="107"/>
      <c r="M754" s="109"/>
      <c r="N754" s="109"/>
      <c r="O754" s="107"/>
      <c r="P754" s="107"/>
      <c r="Q754" s="107"/>
      <c r="R754" s="107"/>
      <c r="S754" s="107"/>
      <c r="T754" s="107"/>
      <c r="U754" s="107"/>
      <c r="V754" s="107"/>
      <c r="W754" s="107"/>
      <c r="X754" s="107"/>
      <c r="Y754" s="107"/>
      <c r="Z754" s="107"/>
    </row>
    <row r="755" spans="1:26" ht="15.75" customHeight="1">
      <c r="A755" s="107"/>
      <c r="B755" s="107"/>
      <c r="C755" s="107"/>
      <c r="D755" s="107"/>
      <c r="E755" s="107"/>
      <c r="F755" s="107"/>
      <c r="G755" s="479"/>
      <c r="H755" s="107"/>
      <c r="I755" s="107"/>
      <c r="J755" s="107"/>
      <c r="K755" s="107"/>
      <c r="L755" s="107"/>
      <c r="M755" s="109"/>
      <c r="N755" s="109"/>
      <c r="O755" s="107"/>
      <c r="P755" s="107"/>
      <c r="Q755" s="107"/>
      <c r="R755" s="107"/>
      <c r="S755" s="107"/>
      <c r="T755" s="107"/>
      <c r="U755" s="107"/>
      <c r="V755" s="107"/>
      <c r="W755" s="107"/>
      <c r="X755" s="107"/>
      <c r="Y755" s="107"/>
      <c r="Z755" s="107"/>
    </row>
    <row r="756" spans="1:26" ht="15.75" customHeight="1">
      <c r="A756" s="107"/>
      <c r="B756" s="107"/>
      <c r="C756" s="107"/>
      <c r="D756" s="107"/>
      <c r="E756" s="107"/>
      <c r="F756" s="107"/>
      <c r="G756" s="479"/>
      <c r="H756" s="107"/>
      <c r="I756" s="107"/>
      <c r="J756" s="107"/>
      <c r="K756" s="107"/>
      <c r="L756" s="107"/>
      <c r="M756" s="109"/>
      <c r="N756" s="109"/>
      <c r="O756" s="107"/>
      <c r="P756" s="107"/>
      <c r="Q756" s="107"/>
      <c r="R756" s="107"/>
      <c r="S756" s="107"/>
      <c r="T756" s="107"/>
      <c r="U756" s="107"/>
      <c r="V756" s="107"/>
      <c r="W756" s="107"/>
      <c r="X756" s="107"/>
      <c r="Y756" s="107"/>
      <c r="Z756" s="107"/>
    </row>
    <row r="757" spans="1:26" ht="15.75" customHeight="1">
      <c r="A757" s="107"/>
      <c r="B757" s="107"/>
      <c r="C757" s="107"/>
      <c r="D757" s="107"/>
      <c r="E757" s="107"/>
      <c r="F757" s="107"/>
      <c r="G757" s="479"/>
      <c r="H757" s="107"/>
      <c r="I757" s="107"/>
      <c r="J757" s="107"/>
      <c r="K757" s="107"/>
      <c r="L757" s="107"/>
      <c r="M757" s="109"/>
      <c r="N757" s="109"/>
      <c r="O757" s="107"/>
      <c r="P757" s="107"/>
      <c r="Q757" s="107"/>
      <c r="R757" s="107"/>
      <c r="S757" s="107"/>
      <c r="T757" s="107"/>
      <c r="U757" s="107"/>
      <c r="V757" s="107"/>
      <c r="W757" s="107"/>
      <c r="X757" s="107"/>
      <c r="Y757" s="107"/>
      <c r="Z757" s="107"/>
    </row>
    <row r="758" spans="1:26" ht="15.75" customHeight="1">
      <c r="A758" s="107"/>
      <c r="B758" s="107"/>
      <c r="C758" s="107"/>
      <c r="D758" s="107"/>
      <c r="E758" s="107"/>
      <c r="F758" s="107"/>
      <c r="G758" s="479"/>
      <c r="H758" s="107"/>
      <c r="I758" s="107"/>
      <c r="J758" s="107"/>
      <c r="K758" s="107"/>
      <c r="L758" s="107"/>
      <c r="M758" s="109"/>
      <c r="N758" s="109"/>
      <c r="O758" s="107"/>
      <c r="P758" s="107"/>
      <c r="Q758" s="107"/>
      <c r="R758" s="107"/>
      <c r="S758" s="107"/>
      <c r="T758" s="107"/>
      <c r="U758" s="107"/>
      <c r="V758" s="107"/>
      <c r="W758" s="107"/>
      <c r="X758" s="107"/>
      <c r="Y758" s="107"/>
      <c r="Z758" s="107"/>
    </row>
    <row r="759" spans="1:26" ht="15.75" customHeight="1">
      <c r="A759" s="107"/>
      <c r="B759" s="107"/>
      <c r="C759" s="107"/>
      <c r="D759" s="107"/>
      <c r="E759" s="107"/>
      <c r="F759" s="107"/>
      <c r="G759" s="479"/>
      <c r="H759" s="107"/>
      <c r="I759" s="107"/>
      <c r="J759" s="107"/>
      <c r="K759" s="107"/>
      <c r="L759" s="107"/>
      <c r="M759" s="109"/>
      <c r="N759" s="109"/>
      <c r="O759" s="107"/>
      <c r="P759" s="107"/>
      <c r="Q759" s="107"/>
      <c r="R759" s="107"/>
      <c r="S759" s="107"/>
      <c r="T759" s="107"/>
      <c r="U759" s="107"/>
      <c r="V759" s="107"/>
      <c r="W759" s="107"/>
      <c r="X759" s="107"/>
      <c r="Y759" s="107"/>
      <c r="Z759" s="107"/>
    </row>
    <row r="760" spans="1:26" ht="15.75" customHeight="1">
      <c r="A760" s="107"/>
      <c r="B760" s="107"/>
      <c r="C760" s="107"/>
      <c r="D760" s="107"/>
      <c r="E760" s="107"/>
      <c r="F760" s="107"/>
      <c r="G760" s="479"/>
      <c r="H760" s="107"/>
      <c r="I760" s="107"/>
      <c r="J760" s="107"/>
      <c r="K760" s="107"/>
      <c r="L760" s="107"/>
      <c r="M760" s="109"/>
      <c r="N760" s="109"/>
      <c r="O760" s="107"/>
      <c r="P760" s="107"/>
      <c r="Q760" s="107"/>
      <c r="R760" s="107"/>
      <c r="S760" s="107"/>
      <c r="T760" s="107"/>
      <c r="U760" s="107"/>
      <c r="V760" s="107"/>
      <c r="W760" s="107"/>
      <c r="X760" s="107"/>
      <c r="Y760" s="107"/>
      <c r="Z760" s="107"/>
    </row>
    <row r="761" spans="1:26" ht="15.75" customHeight="1">
      <c r="A761" s="107"/>
      <c r="B761" s="107"/>
      <c r="C761" s="107"/>
      <c r="D761" s="107"/>
      <c r="E761" s="107"/>
      <c r="F761" s="107"/>
      <c r="G761" s="479"/>
      <c r="H761" s="107"/>
      <c r="I761" s="107"/>
      <c r="J761" s="107"/>
      <c r="K761" s="107"/>
      <c r="L761" s="107"/>
      <c r="M761" s="109"/>
      <c r="N761" s="109"/>
      <c r="O761" s="107"/>
      <c r="P761" s="107"/>
      <c r="Q761" s="107"/>
      <c r="R761" s="107"/>
      <c r="S761" s="107"/>
      <c r="T761" s="107"/>
      <c r="U761" s="107"/>
      <c r="V761" s="107"/>
      <c r="W761" s="107"/>
      <c r="X761" s="107"/>
      <c r="Y761" s="107"/>
      <c r="Z761" s="107"/>
    </row>
    <row r="762" spans="1:26" ht="15.75" customHeight="1">
      <c r="A762" s="107"/>
      <c r="B762" s="107"/>
      <c r="C762" s="107"/>
      <c r="D762" s="107"/>
      <c r="E762" s="107"/>
      <c r="F762" s="107"/>
      <c r="G762" s="479"/>
      <c r="H762" s="107"/>
      <c r="I762" s="107"/>
      <c r="J762" s="107"/>
      <c r="K762" s="107"/>
      <c r="L762" s="107"/>
      <c r="M762" s="109"/>
      <c r="N762" s="109"/>
      <c r="O762" s="107"/>
      <c r="P762" s="107"/>
      <c r="Q762" s="107"/>
      <c r="R762" s="107"/>
      <c r="S762" s="107"/>
      <c r="T762" s="107"/>
      <c r="U762" s="107"/>
      <c r="V762" s="107"/>
      <c r="W762" s="107"/>
      <c r="X762" s="107"/>
      <c r="Y762" s="107"/>
      <c r="Z762" s="107"/>
    </row>
    <row r="763" spans="1:26" ht="15.75" customHeight="1">
      <c r="A763" s="107"/>
      <c r="B763" s="107"/>
      <c r="C763" s="107"/>
      <c r="D763" s="107"/>
      <c r="E763" s="107"/>
      <c r="F763" s="107"/>
      <c r="G763" s="479"/>
      <c r="H763" s="107"/>
      <c r="I763" s="107"/>
      <c r="J763" s="107"/>
      <c r="K763" s="107"/>
      <c r="L763" s="107"/>
      <c r="M763" s="109"/>
      <c r="N763" s="109"/>
      <c r="O763" s="107"/>
      <c r="P763" s="107"/>
      <c r="Q763" s="107"/>
      <c r="R763" s="107"/>
      <c r="S763" s="107"/>
      <c r="T763" s="107"/>
      <c r="U763" s="107"/>
      <c r="V763" s="107"/>
      <c r="W763" s="107"/>
      <c r="X763" s="107"/>
      <c r="Y763" s="107"/>
      <c r="Z763" s="107"/>
    </row>
    <row r="764" spans="1:26" ht="15.75" customHeight="1">
      <c r="A764" s="107"/>
      <c r="B764" s="107"/>
      <c r="C764" s="107"/>
      <c r="D764" s="107"/>
      <c r="E764" s="107"/>
      <c r="F764" s="107"/>
      <c r="G764" s="479"/>
      <c r="H764" s="107"/>
      <c r="I764" s="107"/>
      <c r="J764" s="107"/>
      <c r="K764" s="107"/>
      <c r="L764" s="107"/>
      <c r="M764" s="109"/>
      <c r="N764" s="109"/>
      <c r="O764" s="107"/>
      <c r="P764" s="107"/>
      <c r="Q764" s="107"/>
      <c r="R764" s="107"/>
      <c r="S764" s="107"/>
      <c r="T764" s="107"/>
      <c r="U764" s="107"/>
      <c r="V764" s="107"/>
      <c r="W764" s="107"/>
      <c r="X764" s="107"/>
      <c r="Y764" s="107"/>
      <c r="Z764" s="107"/>
    </row>
    <row r="765" spans="1:26" ht="15.75" customHeight="1">
      <c r="A765" s="107"/>
      <c r="B765" s="107"/>
      <c r="C765" s="107"/>
      <c r="D765" s="107"/>
      <c r="E765" s="107"/>
      <c r="F765" s="107"/>
      <c r="G765" s="479"/>
      <c r="H765" s="107"/>
      <c r="I765" s="107"/>
      <c r="J765" s="107"/>
      <c r="K765" s="107"/>
      <c r="L765" s="107"/>
      <c r="M765" s="109"/>
      <c r="N765" s="109"/>
      <c r="O765" s="107"/>
      <c r="P765" s="107"/>
      <c r="Q765" s="107"/>
      <c r="R765" s="107"/>
      <c r="S765" s="107"/>
      <c r="T765" s="107"/>
      <c r="U765" s="107"/>
      <c r="V765" s="107"/>
      <c r="W765" s="107"/>
      <c r="X765" s="107"/>
      <c r="Y765" s="107"/>
      <c r="Z765" s="107"/>
    </row>
    <row r="766" spans="1:26" ht="15.75" customHeight="1">
      <c r="A766" s="107"/>
      <c r="B766" s="107"/>
      <c r="C766" s="107"/>
      <c r="D766" s="107"/>
      <c r="E766" s="107"/>
      <c r="F766" s="107"/>
      <c r="G766" s="479"/>
      <c r="H766" s="107"/>
      <c r="I766" s="107"/>
      <c r="J766" s="107"/>
      <c r="K766" s="107"/>
      <c r="L766" s="107"/>
      <c r="M766" s="109"/>
      <c r="N766" s="109"/>
      <c r="O766" s="107"/>
      <c r="P766" s="107"/>
      <c r="Q766" s="107"/>
      <c r="R766" s="107"/>
      <c r="S766" s="107"/>
      <c r="T766" s="107"/>
      <c r="U766" s="107"/>
      <c r="V766" s="107"/>
      <c r="W766" s="107"/>
      <c r="X766" s="107"/>
      <c r="Y766" s="107"/>
      <c r="Z766" s="107"/>
    </row>
    <row r="767" spans="1:26" ht="15.75" customHeight="1">
      <c r="A767" s="107"/>
      <c r="B767" s="107"/>
      <c r="C767" s="107"/>
      <c r="D767" s="107"/>
      <c r="E767" s="107"/>
      <c r="F767" s="107"/>
      <c r="G767" s="479"/>
      <c r="H767" s="107"/>
      <c r="I767" s="107"/>
      <c r="J767" s="107"/>
      <c r="K767" s="107"/>
      <c r="L767" s="107"/>
      <c r="M767" s="109"/>
      <c r="N767" s="109"/>
      <c r="O767" s="107"/>
      <c r="P767" s="107"/>
      <c r="Q767" s="107"/>
      <c r="R767" s="107"/>
      <c r="S767" s="107"/>
      <c r="T767" s="107"/>
      <c r="U767" s="107"/>
      <c r="V767" s="107"/>
      <c r="W767" s="107"/>
      <c r="X767" s="107"/>
      <c r="Y767" s="107"/>
      <c r="Z767" s="107"/>
    </row>
    <row r="768" spans="1:26" ht="15.75" customHeight="1">
      <c r="A768" s="107"/>
      <c r="B768" s="107"/>
      <c r="C768" s="107"/>
      <c r="D768" s="107"/>
      <c r="E768" s="107"/>
      <c r="F768" s="107"/>
      <c r="G768" s="479"/>
      <c r="H768" s="107"/>
      <c r="I768" s="107"/>
      <c r="J768" s="107"/>
      <c r="K768" s="107"/>
      <c r="L768" s="107"/>
      <c r="M768" s="109"/>
      <c r="N768" s="109"/>
      <c r="O768" s="107"/>
      <c r="P768" s="107"/>
      <c r="Q768" s="107"/>
      <c r="R768" s="107"/>
      <c r="S768" s="107"/>
      <c r="T768" s="107"/>
      <c r="U768" s="107"/>
      <c r="V768" s="107"/>
      <c r="W768" s="107"/>
      <c r="X768" s="107"/>
      <c r="Y768" s="107"/>
      <c r="Z768" s="107"/>
    </row>
    <row r="769" spans="1:26" ht="15.75" customHeight="1">
      <c r="A769" s="107"/>
      <c r="B769" s="107"/>
      <c r="C769" s="107"/>
      <c r="D769" s="107"/>
      <c r="E769" s="107"/>
      <c r="F769" s="107"/>
      <c r="G769" s="479"/>
      <c r="H769" s="107"/>
      <c r="I769" s="107"/>
      <c r="J769" s="107"/>
      <c r="K769" s="107"/>
      <c r="L769" s="107"/>
      <c r="M769" s="109"/>
      <c r="N769" s="109"/>
      <c r="O769" s="107"/>
      <c r="P769" s="107"/>
      <c r="Q769" s="107"/>
      <c r="R769" s="107"/>
      <c r="S769" s="107"/>
      <c r="T769" s="107"/>
      <c r="U769" s="107"/>
      <c r="V769" s="107"/>
      <c r="W769" s="107"/>
      <c r="X769" s="107"/>
      <c r="Y769" s="107"/>
      <c r="Z769" s="107"/>
    </row>
    <row r="770" spans="1:26" ht="15.75" customHeight="1">
      <c r="A770" s="107"/>
      <c r="B770" s="107"/>
      <c r="C770" s="107"/>
      <c r="D770" s="107"/>
      <c r="E770" s="107"/>
      <c r="F770" s="107"/>
      <c r="G770" s="479"/>
      <c r="H770" s="107"/>
      <c r="I770" s="107"/>
      <c r="J770" s="107"/>
      <c r="K770" s="107"/>
      <c r="L770" s="107"/>
      <c r="M770" s="109"/>
      <c r="N770" s="109"/>
      <c r="O770" s="107"/>
      <c r="P770" s="107"/>
      <c r="Q770" s="107"/>
      <c r="R770" s="107"/>
      <c r="S770" s="107"/>
      <c r="T770" s="107"/>
      <c r="U770" s="107"/>
      <c r="V770" s="107"/>
      <c r="W770" s="107"/>
      <c r="X770" s="107"/>
      <c r="Y770" s="107"/>
      <c r="Z770" s="107"/>
    </row>
    <row r="771" spans="1:26" ht="15.75" customHeight="1">
      <c r="A771" s="107"/>
      <c r="B771" s="107"/>
      <c r="C771" s="107"/>
      <c r="D771" s="107"/>
      <c r="E771" s="107"/>
      <c r="F771" s="107"/>
      <c r="G771" s="479"/>
      <c r="H771" s="107"/>
      <c r="I771" s="107"/>
      <c r="J771" s="107"/>
      <c r="K771" s="107"/>
      <c r="L771" s="107"/>
      <c r="M771" s="109"/>
      <c r="N771" s="109"/>
      <c r="O771" s="107"/>
      <c r="P771" s="107"/>
      <c r="Q771" s="107"/>
      <c r="R771" s="107"/>
      <c r="S771" s="107"/>
      <c r="T771" s="107"/>
      <c r="U771" s="107"/>
      <c r="V771" s="107"/>
      <c r="W771" s="107"/>
      <c r="X771" s="107"/>
      <c r="Y771" s="107"/>
      <c r="Z771" s="107"/>
    </row>
    <row r="772" spans="1:26" ht="15.75" customHeight="1">
      <c r="A772" s="107"/>
      <c r="B772" s="107"/>
      <c r="C772" s="107"/>
      <c r="D772" s="107"/>
      <c r="E772" s="107"/>
      <c r="F772" s="107"/>
      <c r="G772" s="479"/>
      <c r="H772" s="107"/>
      <c r="I772" s="107"/>
      <c r="J772" s="107"/>
      <c r="K772" s="107"/>
      <c r="L772" s="107"/>
      <c r="M772" s="109"/>
      <c r="N772" s="109"/>
      <c r="O772" s="107"/>
      <c r="P772" s="107"/>
      <c r="Q772" s="107"/>
      <c r="R772" s="107"/>
      <c r="S772" s="107"/>
      <c r="T772" s="107"/>
      <c r="U772" s="107"/>
      <c r="V772" s="107"/>
      <c r="W772" s="107"/>
      <c r="X772" s="107"/>
      <c r="Y772" s="107"/>
      <c r="Z772" s="107"/>
    </row>
    <row r="773" spans="1:26" ht="15.75" customHeight="1">
      <c r="A773" s="107"/>
      <c r="B773" s="107"/>
      <c r="C773" s="107"/>
      <c r="D773" s="107"/>
      <c r="E773" s="107"/>
      <c r="F773" s="107"/>
      <c r="G773" s="479"/>
      <c r="H773" s="107"/>
      <c r="I773" s="107"/>
      <c r="J773" s="107"/>
      <c r="K773" s="107"/>
      <c r="L773" s="107"/>
      <c r="M773" s="109"/>
      <c r="N773" s="109"/>
      <c r="O773" s="107"/>
      <c r="P773" s="107"/>
      <c r="Q773" s="107"/>
      <c r="R773" s="107"/>
      <c r="S773" s="107"/>
      <c r="T773" s="107"/>
      <c r="U773" s="107"/>
      <c r="V773" s="107"/>
      <c r="W773" s="107"/>
      <c r="X773" s="107"/>
      <c r="Y773" s="107"/>
      <c r="Z773" s="107"/>
    </row>
    <row r="774" spans="1:26" ht="15.75" customHeight="1">
      <c r="A774" s="107"/>
      <c r="B774" s="107"/>
      <c r="C774" s="107"/>
      <c r="D774" s="107"/>
      <c r="E774" s="107"/>
      <c r="F774" s="107"/>
      <c r="G774" s="479"/>
      <c r="H774" s="107"/>
      <c r="I774" s="107"/>
      <c r="J774" s="107"/>
      <c r="K774" s="107"/>
      <c r="L774" s="107"/>
      <c r="M774" s="109"/>
      <c r="N774" s="109"/>
      <c r="O774" s="107"/>
      <c r="P774" s="107"/>
      <c r="Q774" s="107"/>
      <c r="R774" s="107"/>
      <c r="S774" s="107"/>
      <c r="T774" s="107"/>
      <c r="U774" s="107"/>
      <c r="V774" s="107"/>
      <c r="W774" s="107"/>
      <c r="X774" s="107"/>
      <c r="Y774" s="107"/>
      <c r="Z774" s="107"/>
    </row>
    <row r="775" spans="1:26" ht="15.75" customHeight="1">
      <c r="A775" s="107"/>
      <c r="B775" s="107"/>
      <c r="C775" s="107"/>
      <c r="D775" s="107"/>
      <c r="E775" s="107"/>
      <c r="F775" s="107"/>
      <c r="G775" s="479"/>
      <c r="H775" s="107"/>
      <c r="I775" s="107"/>
      <c r="J775" s="107"/>
      <c r="K775" s="107"/>
      <c r="L775" s="107"/>
      <c r="M775" s="109"/>
      <c r="N775" s="109"/>
      <c r="O775" s="107"/>
      <c r="P775" s="107"/>
      <c r="Q775" s="107"/>
      <c r="R775" s="107"/>
      <c r="S775" s="107"/>
      <c r="T775" s="107"/>
      <c r="U775" s="107"/>
      <c r="V775" s="107"/>
      <c r="W775" s="107"/>
      <c r="X775" s="107"/>
      <c r="Y775" s="107"/>
      <c r="Z775" s="107"/>
    </row>
    <row r="776" spans="1:26" ht="15.75" customHeight="1">
      <c r="A776" s="107"/>
      <c r="B776" s="107"/>
      <c r="C776" s="107"/>
      <c r="D776" s="107"/>
      <c r="E776" s="107"/>
      <c r="F776" s="107"/>
      <c r="G776" s="479"/>
      <c r="H776" s="107"/>
      <c r="I776" s="107"/>
      <c r="J776" s="107"/>
      <c r="K776" s="107"/>
      <c r="L776" s="107"/>
      <c r="M776" s="109"/>
      <c r="N776" s="109"/>
      <c r="O776" s="107"/>
      <c r="P776" s="107"/>
      <c r="Q776" s="107"/>
      <c r="R776" s="107"/>
      <c r="S776" s="107"/>
      <c r="T776" s="107"/>
      <c r="U776" s="107"/>
      <c r="V776" s="107"/>
      <c r="W776" s="107"/>
      <c r="X776" s="107"/>
      <c r="Y776" s="107"/>
      <c r="Z776" s="107"/>
    </row>
    <row r="777" spans="1:26" ht="15.75" customHeight="1">
      <c r="A777" s="107"/>
      <c r="B777" s="107"/>
      <c r="C777" s="107"/>
      <c r="D777" s="107"/>
      <c r="E777" s="107"/>
      <c r="F777" s="107"/>
      <c r="G777" s="479"/>
      <c r="H777" s="107"/>
      <c r="I777" s="107"/>
      <c r="J777" s="107"/>
      <c r="K777" s="107"/>
      <c r="L777" s="107"/>
      <c r="M777" s="109"/>
      <c r="N777" s="109"/>
      <c r="O777" s="107"/>
      <c r="P777" s="107"/>
      <c r="Q777" s="107"/>
      <c r="R777" s="107"/>
      <c r="S777" s="107"/>
      <c r="T777" s="107"/>
      <c r="U777" s="107"/>
      <c r="V777" s="107"/>
      <c r="W777" s="107"/>
      <c r="X777" s="107"/>
      <c r="Y777" s="107"/>
      <c r="Z777" s="107"/>
    </row>
    <row r="778" spans="1:26" ht="15.75" customHeight="1">
      <c r="A778" s="107"/>
      <c r="B778" s="107"/>
      <c r="C778" s="107"/>
      <c r="D778" s="107"/>
      <c r="E778" s="107"/>
      <c r="F778" s="107"/>
      <c r="G778" s="479"/>
      <c r="H778" s="107"/>
      <c r="I778" s="107"/>
      <c r="J778" s="107"/>
      <c r="K778" s="107"/>
      <c r="L778" s="107"/>
      <c r="M778" s="109"/>
      <c r="N778" s="109"/>
      <c r="O778" s="107"/>
      <c r="P778" s="107"/>
      <c r="Q778" s="107"/>
      <c r="R778" s="107"/>
      <c r="S778" s="107"/>
      <c r="T778" s="107"/>
      <c r="U778" s="107"/>
      <c r="V778" s="107"/>
      <c r="W778" s="107"/>
      <c r="X778" s="107"/>
      <c r="Y778" s="107"/>
      <c r="Z778" s="107"/>
    </row>
    <row r="779" spans="1:26" ht="15.75" customHeight="1">
      <c r="A779" s="107"/>
      <c r="B779" s="107"/>
      <c r="C779" s="107"/>
      <c r="D779" s="107"/>
      <c r="E779" s="107"/>
      <c r="F779" s="107"/>
      <c r="G779" s="479"/>
      <c r="H779" s="107"/>
      <c r="I779" s="107"/>
      <c r="J779" s="107"/>
      <c r="K779" s="107"/>
      <c r="L779" s="107"/>
      <c r="M779" s="109"/>
      <c r="N779" s="109"/>
      <c r="O779" s="107"/>
      <c r="P779" s="107"/>
      <c r="Q779" s="107"/>
      <c r="R779" s="107"/>
      <c r="S779" s="107"/>
      <c r="T779" s="107"/>
      <c r="U779" s="107"/>
      <c r="V779" s="107"/>
      <c r="W779" s="107"/>
      <c r="X779" s="107"/>
      <c r="Y779" s="107"/>
      <c r="Z779" s="107"/>
    </row>
    <row r="780" spans="1:26" ht="15.75" customHeight="1">
      <c r="A780" s="107"/>
      <c r="B780" s="107"/>
      <c r="C780" s="107"/>
      <c r="D780" s="107"/>
      <c r="E780" s="107"/>
      <c r="F780" s="107"/>
      <c r="G780" s="479"/>
      <c r="H780" s="107"/>
      <c r="I780" s="107"/>
      <c r="J780" s="107"/>
      <c r="K780" s="107"/>
      <c r="L780" s="107"/>
      <c r="M780" s="109"/>
      <c r="N780" s="109"/>
      <c r="O780" s="107"/>
      <c r="P780" s="107"/>
      <c r="Q780" s="107"/>
      <c r="R780" s="107"/>
      <c r="S780" s="107"/>
      <c r="T780" s="107"/>
      <c r="U780" s="107"/>
      <c r="V780" s="107"/>
      <c r="W780" s="107"/>
      <c r="X780" s="107"/>
      <c r="Y780" s="107"/>
      <c r="Z780" s="107"/>
    </row>
    <row r="781" spans="1:26" ht="15.75" customHeight="1">
      <c r="A781" s="107"/>
      <c r="B781" s="107"/>
      <c r="C781" s="107"/>
      <c r="D781" s="107"/>
      <c r="E781" s="107"/>
      <c r="F781" s="107"/>
      <c r="G781" s="479"/>
      <c r="H781" s="107"/>
      <c r="I781" s="107"/>
      <c r="J781" s="107"/>
      <c r="K781" s="107"/>
      <c r="L781" s="107"/>
      <c r="M781" s="109"/>
      <c r="N781" s="109"/>
      <c r="O781" s="107"/>
      <c r="P781" s="107"/>
      <c r="Q781" s="107"/>
      <c r="R781" s="107"/>
      <c r="S781" s="107"/>
      <c r="T781" s="107"/>
      <c r="U781" s="107"/>
      <c r="V781" s="107"/>
      <c r="W781" s="107"/>
      <c r="X781" s="107"/>
      <c r="Y781" s="107"/>
      <c r="Z781" s="107"/>
    </row>
    <row r="782" spans="1:26" ht="15.75" customHeight="1">
      <c r="A782" s="107"/>
      <c r="B782" s="107"/>
      <c r="C782" s="107"/>
      <c r="D782" s="107"/>
      <c r="E782" s="107"/>
      <c r="F782" s="107"/>
      <c r="G782" s="479"/>
      <c r="H782" s="107"/>
      <c r="I782" s="107"/>
      <c r="J782" s="107"/>
      <c r="K782" s="107"/>
      <c r="L782" s="107"/>
      <c r="M782" s="109"/>
      <c r="N782" s="109"/>
      <c r="O782" s="107"/>
      <c r="P782" s="107"/>
      <c r="Q782" s="107"/>
      <c r="R782" s="107"/>
      <c r="S782" s="107"/>
      <c r="T782" s="107"/>
      <c r="U782" s="107"/>
      <c r="V782" s="107"/>
      <c r="W782" s="107"/>
      <c r="X782" s="107"/>
      <c r="Y782" s="107"/>
      <c r="Z782" s="107"/>
    </row>
    <row r="783" spans="1:26" ht="15.75" customHeight="1">
      <c r="A783" s="107"/>
      <c r="B783" s="107"/>
      <c r="C783" s="107"/>
      <c r="D783" s="107"/>
      <c r="E783" s="107"/>
      <c r="F783" s="107"/>
      <c r="G783" s="479"/>
      <c r="H783" s="107"/>
      <c r="I783" s="107"/>
      <c r="J783" s="107"/>
      <c r="K783" s="107"/>
      <c r="L783" s="107"/>
      <c r="M783" s="109"/>
      <c r="N783" s="109"/>
      <c r="O783" s="107"/>
      <c r="P783" s="107"/>
      <c r="Q783" s="107"/>
      <c r="R783" s="107"/>
      <c r="S783" s="107"/>
      <c r="T783" s="107"/>
      <c r="U783" s="107"/>
      <c r="V783" s="107"/>
      <c r="W783" s="107"/>
      <c r="X783" s="107"/>
      <c r="Y783" s="107"/>
      <c r="Z783" s="107"/>
    </row>
    <row r="784" spans="1:26" ht="15.75" customHeight="1">
      <c r="A784" s="107"/>
      <c r="B784" s="107"/>
      <c r="C784" s="107"/>
      <c r="D784" s="107"/>
      <c r="E784" s="107"/>
      <c r="F784" s="107"/>
      <c r="G784" s="479"/>
      <c r="H784" s="107"/>
      <c r="I784" s="107"/>
      <c r="J784" s="107"/>
      <c r="K784" s="107"/>
      <c r="L784" s="107"/>
      <c r="M784" s="109"/>
      <c r="N784" s="109"/>
      <c r="O784" s="107"/>
      <c r="P784" s="107"/>
      <c r="Q784" s="107"/>
      <c r="R784" s="107"/>
      <c r="S784" s="107"/>
      <c r="T784" s="107"/>
      <c r="U784" s="107"/>
      <c r="V784" s="107"/>
      <c r="W784" s="107"/>
      <c r="X784" s="107"/>
      <c r="Y784" s="107"/>
      <c r="Z784" s="107"/>
    </row>
    <row r="785" spans="1:26" ht="15.75" customHeight="1">
      <c r="A785" s="107"/>
      <c r="B785" s="107"/>
      <c r="C785" s="107"/>
      <c r="D785" s="107"/>
      <c r="E785" s="107"/>
      <c r="F785" s="107"/>
      <c r="G785" s="479"/>
      <c r="H785" s="107"/>
      <c r="I785" s="107"/>
      <c r="J785" s="107"/>
      <c r="K785" s="107"/>
      <c r="L785" s="107"/>
      <c r="M785" s="109"/>
      <c r="N785" s="109"/>
      <c r="O785" s="107"/>
      <c r="P785" s="107"/>
      <c r="Q785" s="107"/>
      <c r="R785" s="107"/>
      <c r="S785" s="107"/>
      <c r="T785" s="107"/>
      <c r="U785" s="107"/>
      <c r="V785" s="107"/>
      <c r="W785" s="107"/>
      <c r="X785" s="107"/>
      <c r="Y785" s="107"/>
      <c r="Z785" s="107"/>
    </row>
    <row r="786" spans="1:26" ht="15.75" customHeight="1">
      <c r="A786" s="107"/>
      <c r="B786" s="107"/>
      <c r="C786" s="107"/>
      <c r="D786" s="107"/>
      <c r="E786" s="107"/>
      <c r="F786" s="107"/>
      <c r="G786" s="479"/>
      <c r="H786" s="107"/>
      <c r="I786" s="107"/>
      <c r="J786" s="107"/>
      <c r="K786" s="107"/>
      <c r="L786" s="107"/>
      <c r="M786" s="109"/>
      <c r="N786" s="109"/>
      <c r="O786" s="107"/>
      <c r="P786" s="107"/>
      <c r="Q786" s="107"/>
      <c r="R786" s="107"/>
      <c r="S786" s="107"/>
      <c r="T786" s="107"/>
      <c r="U786" s="107"/>
      <c r="V786" s="107"/>
      <c r="W786" s="107"/>
      <c r="X786" s="107"/>
      <c r="Y786" s="107"/>
      <c r="Z786" s="107"/>
    </row>
    <row r="787" spans="1:26" ht="15.75" customHeight="1">
      <c r="A787" s="107"/>
      <c r="B787" s="107"/>
      <c r="C787" s="107"/>
      <c r="D787" s="107"/>
      <c r="E787" s="107"/>
      <c r="F787" s="107"/>
      <c r="G787" s="479"/>
      <c r="H787" s="107"/>
      <c r="I787" s="107"/>
      <c r="J787" s="107"/>
      <c r="K787" s="107"/>
      <c r="L787" s="107"/>
      <c r="M787" s="109"/>
      <c r="N787" s="109"/>
      <c r="O787" s="107"/>
      <c r="P787" s="107"/>
      <c r="Q787" s="107"/>
      <c r="R787" s="107"/>
      <c r="S787" s="107"/>
      <c r="T787" s="107"/>
      <c r="U787" s="107"/>
      <c r="V787" s="107"/>
      <c r="W787" s="107"/>
      <c r="X787" s="107"/>
      <c r="Y787" s="107"/>
      <c r="Z787" s="107"/>
    </row>
    <row r="788" spans="1:26" ht="15.75" customHeight="1">
      <c r="A788" s="107"/>
      <c r="B788" s="107"/>
      <c r="C788" s="107"/>
      <c r="D788" s="107"/>
      <c r="E788" s="107"/>
      <c r="F788" s="107"/>
      <c r="G788" s="479"/>
      <c r="H788" s="107"/>
      <c r="I788" s="107"/>
      <c r="J788" s="107"/>
      <c r="K788" s="107"/>
      <c r="L788" s="107"/>
      <c r="M788" s="109"/>
      <c r="N788" s="109"/>
      <c r="O788" s="107"/>
      <c r="P788" s="107"/>
      <c r="Q788" s="107"/>
      <c r="R788" s="107"/>
      <c r="S788" s="107"/>
      <c r="T788" s="107"/>
      <c r="U788" s="107"/>
      <c r="V788" s="107"/>
      <c r="W788" s="107"/>
      <c r="X788" s="107"/>
      <c r="Y788" s="107"/>
      <c r="Z788" s="107"/>
    </row>
    <row r="789" spans="1:26" ht="15.75" customHeight="1">
      <c r="A789" s="107"/>
      <c r="B789" s="107"/>
      <c r="C789" s="107"/>
      <c r="D789" s="107"/>
      <c r="E789" s="107"/>
      <c r="F789" s="107"/>
      <c r="G789" s="479"/>
      <c r="H789" s="107"/>
      <c r="I789" s="107"/>
      <c r="J789" s="107"/>
      <c r="K789" s="107"/>
      <c r="L789" s="107"/>
      <c r="M789" s="109"/>
      <c r="N789" s="109"/>
      <c r="O789" s="107"/>
      <c r="P789" s="107"/>
      <c r="Q789" s="107"/>
      <c r="R789" s="107"/>
      <c r="S789" s="107"/>
      <c r="T789" s="107"/>
      <c r="U789" s="107"/>
      <c r="V789" s="107"/>
      <c r="W789" s="107"/>
      <c r="X789" s="107"/>
      <c r="Y789" s="107"/>
      <c r="Z789" s="107"/>
    </row>
    <row r="790" spans="1:26" ht="15.75" customHeight="1">
      <c r="A790" s="107"/>
      <c r="B790" s="107"/>
      <c r="C790" s="107"/>
      <c r="D790" s="107"/>
      <c r="E790" s="107"/>
      <c r="F790" s="107"/>
      <c r="G790" s="479"/>
      <c r="H790" s="107"/>
      <c r="I790" s="107"/>
      <c r="J790" s="107"/>
      <c r="K790" s="107"/>
      <c r="L790" s="107"/>
      <c r="M790" s="109"/>
      <c r="N790" s="109"/>
      <c r="O790" s="107"/>
      <c r="P790" s="107"/>
      <c r="Q790" s="107"/>
      <c r="R790" s="107"/>
      <c r="S790" s="107"/>
      <c r="T790" s="107"/>
      <c r="U790" s="107"/>
      <c r="V790" s="107"/>
      <c r="W790" s="107"/>
      <c r="X790" s="107"/>
      <c r="Y790" s="107"/>
      <c r="Z790" s="107"/>
    </row>
    <row r="791" spans="1:26" ht="15.75" customHeight="1">
      <c r="A791" s="107"/>
      <c r="B791" s="107"/>
      <c r="C791" s="107"/>
      <c r="D791" s="107"/>
      <c r="E791" s="107"/>
      <c r="F791" s="107"/>
      <c r="G791" s="479"/>
      <c r="H791" s="107"/>
      <c r="I791" s="107"/>
      <c r="J791" s="107"/>
      <c r="K791" s="107"/>
      <c r="L791" s="107"/>
      <c r="M791" s="109"/>
      <c r="N791" s="109"/>
      <c r="O791" s="107"/>
      <c r="P791" s="107"/>
      <c r="Q791" s="107"/>
      <c r="R791" s="107"/>
      <c r="S791" s="107"/>
      <c r="T791" s="107"/>
      <c r="U791" s="107"/>
      <c r="V791" s="107"/>
      <c r="W791" s="107"/>
      <c r="X791" s="107"/>
      <c r="Y791" s="107"/>
      <c r="Z791" s="107"/>
    </row>
    <row r="792" spans="1:26" ht="15.75" customHeight="1">
      <c r="A792" s="107"/>
      <c r="B792" s="107"/>
      <c r="C792" s="107"/>
      <c r="D792" s="107"/>
      <c r="E792" s="107"/>
      <c r="F792" s="107"/>
      <c r="G792" s="479"/>
      <c r="H792" s="107"/>
      <c r="I792" s="107"/>
      <c r="J792" s="107"/>
      <c r="K792" s="107"/>
      <c r="L792" s="107"/>
      <c r="M792" s="109"/>
      <c r="N792" s="109"/>
      <c r="O792" s="107"/>
      <c r="P792" s="107"/>
      <c r="Q792" s="107"/>
      <c r="R792" s="107"/>
      <c r="S792" s="107"/>
      <c r="T792" s="107"/>
      <c r="U792" s="107"/>
      <c r="V792" s="107"/>
      <c r="W792" s="107"/>
      <c r="X792" s="107"/>
      <c r="Y792" s="107"/>
      <c r="Z792" s="107"/>
    </row>
    <row r="793" spans="1:26" ht="15.75" customHeight="1">
      <c r="A793" s="107"/>
      <c r="B793" s="107"/>
      <c r="C793" s="107"/>
      <c r="D793" s="107"/>
      <c r="E793" s="107"/>
      <c r="F793" s="107"/>
      <c r="G793" s="479"/>
      <c r="H793" s="107"/>
      <c r="I793" s="107"/>
      <c r="J793" s="107"/>
      <c r="K793" s="107"/>
      <c r="L793" s="107"/>
      <c r="M793" s="109"/>
      <c r="N793" s="109"/>
      <c r="O793" s="107"/>
      <c r="P793" s="107"/>
      <c r="Q793" s="107"/>
      <c r="R793" s="107"/>
      <c r="S793" s="107"/>
      <c r="T793" s="107"/>
      <c r="U793" s="107"/>
      <c r="V793" s="107"/>
      <c r="W793" s="107"/>
      <c r="X793" s="107"/>
      <c r="Y793" s="107"/>
      <c r="Z793" s="107"/>
    </row>
    <row r="794" spans="1:26" ht="15.75" customHeight="1">
      <c r="A794" s="107"/>
      <c r="B794" s="107"/>
      <c r="C794" s="107"/>
      <c r="D794" s="107"/>
      <c r="E794" s="107"/>
      <c r="F794" s="107"/>
      <c r="G794" s="479"/>
      <c r="H794" s="107"/>
      <c r="I794" s="107"/>
      <c r="J794" s="107"/>
      <c r="K794" s="107"/>
      <c r="L794" s="107"/>
      <c r="M794" s="109"/>
      <c r="N794" s="109"/>
      <c r="O794" s="107"/>
      <c r="P794" s="107"/>
      <c r="Q794" s="107"/>
      <c r="R794" s="107"/>
      <c r="S794" s="107"/>
      <c r="T794" s="107"/>
      <c r="U794" s="107"/>
      <c r="V794" s="107"/>
      <c r="W794" s="107"/>
      <c r="X794" s="107"/>
      <c r="Y794" s="107"/>
      <c r="Z794" s="107"/>
    </row>
    <row r="795" spans="1:26" ht="15.75" customHeight="1">
      <c r="A795" s="107"/>
      <c r="B795" s="107"/>
      <c r="C795" s="107"/>
      <c r="D795" s="107"/>
      <c r="E795" s="107"/>
      <c r="F795" s="107"/>
      <c r="G795" s="479"/>
      <c r="H795" s="107"/>
      <c r="I795" s="107"/>
      <c r="J795" s="107"/>
      <c r="K795" s="107"/>
      <c r="L795" s="107"/>
      <c r="M795" s="109"/>
      <c r="N795" s="109"/>
      <c r="O795" s="107"/>
      <c r="P795" s="107"/>
      <c r="Q795" s="107"/>
      <c r="R795" s="107"/>
      <c r="S795" s="107"/>
      <c r="T795" s="107"/>
      <c r="U795" s="107"/>
      <c r="V795" s="107"/>
      <c r="W795" s="107"/>
      <c r="X795" s="107"/>
      <c r="Y795" s="107"/>
      <c r="Z795" s="107"/>
    </row>
    <row r="796" spans="1:26" ht="15.75" customHeight="1">
      <c r="A796" s="107"/>
      <c r="B796" s="107"/>
      <c r="C796" s="107"/>
      <c r="D796" s="107"/>
      <c r="E796" s="107"/>
      <c r="F796" s="107"/>
      <c r="G796" s="479"/>
      <c r="H796" s="107"/>
      <c r="I796" s="107"/>
      <c r="J796" s="107"/>
      <c r="K796" s="107"/>
      <c r="L796" s="107"/>
      <c r="M796" s="109"/>
      <c r="N796" s="109"/>
      <c r="O796" s="107"/>
      <c r="P796" s="107"/>
      <c r="Q796" s="107"/>
      <c r="R796" s="107"/>
      <c r="S796" s="107"/>
      <c r="T796" s="107"/>
      <c r="U796" s="107"/>
      <c r="V796" s="107"/>
      <c r="W796" s="107"/>
      <c r="X796" s="107"/>
      <c r="Y796" s="107"/>
      <c r="Z796" s="107"/>
    </row>
    <row r="797" spans="1:26" ht="15.75" customHeight="1">
      <c r="A797" s="107"/>
      <c r="B797" s="107"/>
      <c r="C797" s="107"/>
      <c r="D797" s="107"/>
      <c r="E797" s="107"/>
      <c r="F797" s="107"/>
      <c r="G797" s="479"/>
      <c r="H797" s="107"/>
      <c r="I797" s="107"/>
      <c r="J797" s="107"/>
      <c r="K797" s="107"/>
      <c r="L797" s="107"/>
      <c r="M797" s="109"/>
      <c r="N797" s="109"/>
      <c r="O797" s="107"/>
      <c r="P797" s="107"/>
      <c r="Q797" s="107"/>
      <c r="R797" s="107"/>
      <c r="S797" s="107"/>
      <c r="T797" s="107"/>
      <c r="U797" s="107"/>
      <c r="V797" s="107"/>
      <c r="W797" s="107"/>
      <c r="X797" s="107"/>
      <c r="Y797" s="107"/>
      <c r="Z797" s="107"/>
    </row>
    <row r="798" spans="1:26" ht="15.75" customHeight="1">
      <c r="A798" s="107"/>
      <c r="B798" s="107"/>
      <c r="C798" s="107"/>
      <c r="D798" s="107"/>
      <c r="E798" s="107"/>
      <c r="F798" s="107"/>
      <c r="G798" s="479"/>
      <c r="H798" s="107"/>
      <c r="I798" s="107"/>
      <c r="J798" s="107"/>
      <c r="K798" s="107"/>
      <c r="L798" s="107"/>
      <c r="M798" s="109"/>
      <c r="N798" s="109"/>
      <c r="O798" s="107"/>
      <c r="P798" s="107"/>
      <c r="Q798" s="107"/>
      <c r="R798" s="107"/>
      <c r="S798" s="107"/>
      <c r="T798" s="107"/>
      <c r="U798" s="107"/>
      <c r="V798" s="107"/>
      <c r="W798" s="107"/>
      <c r="X798" s="107"/>
      <c r="Y798" s="107"/>
      <c r="Z798" s="107"/>
    </row>
    <row r="799" spans="1:26" ht="15.75" customHeight="1">
      <c r="A799" s="107"/>
      <c r="B799" s="107"/>
      <c r="C799" s="107"/>
      <c r="D799" s="107"/>
      <c r="E799" s="107"/>
      <c r="F799" s="107"/>
      <c r="G799" s="479"/>
      <c r="H799" s="107"/>
      <c r="I799" s="107"/>
      <c r="J799" s="107"/>
      <c r="K799" s="107"/>
      <c r="L799" s="107"/>
      <c r="M799" s="109"/>
      <c r="N799" s="109"/>
      <c r="O799" s="107"/>
      <c r="P799" s="107"/>
      <c r="Q799" s="107"/>
      <c r="R799" s="107"/>
      <c r="S799" s="107"/>
      <c r="T799" s="107"/>
      <c r="U799" s="107"/>
      <c r="V799" s="107"/>
      <c r="W799" s="107"/>
      <c r="X799" s="107"/>
      <c r="Y799" s="107"/>
      <c r="Z799" s="107"/>
    </row>
    <row r="800" spans="1:26" ht="15.75" customHeight="1">
      <c r="A800" s="107"/>
      <c r="B800" s="107"/>
      <c r="C800" s="107"/>
      <c r="D800" s="107"/>
      <c r="E800" s="107"/>
      <c r="F800" s="107"/>
      <c r="G800" s="479"/>
      <c r="H800" s="107"/>
      <c r="I800" s="107"/>
      <c r="J800" s="107"/>
      <c r="K800" s="107"/>
      <c r="L800" s="107"/>
      <c r="M800" s="109"/>
      <c r="N800" s="109"/>
      <c r="O800" s="107"/>
      <c r="P800" s="107"/>
      <c r="Q800" s="107"/>
      <c r="R800" s="107"/>
      <c r="S800" s="107"/>
      <c r="T800" s="107"/>
      <c r="U800" s="107"/>
      <c r="V800" s="107"/>
      <c r="W800" s="107"/>
      <c r="X800" s="107"/>
      <c r="Y800" s="107"/>
      <c r="Z800" s="107"/>
    </row>
    <row r="801" spans="1:26" ht="15.75" customHeight="1">
      <c r="A801" s="107"/>
      <c r="B801" s="107"/>
      <c r="C801" s="107"/>
      <c r="D801" s="107"/>
      <c r="E801" s="107"/>
      <c r="F801" s="107"/>
      <c r="G801" s="479"/>
      <c r="H801" s="107"/>
      <c r="I801" s="107"/>
      <c r="J801" s="107"/>
      <c r="K801" s="107"/>
      <c r="L801" s="107"/>
      <c r="M801" s="109"/>
      <c r="N801" s="109"/>
      <c r="O801" s="107"/>
      <c r="P801" s="107"/>
      <c r="Q801" s="107"/>
      <c r="R801" s="107"/>
      <c r="S801" s="107"/>
      <c r="T801" s="107"/>
      <c r="U801" s="107"/>
      <c r="V801" s="107"/>
      <c r="W801" s="107"/>
      <c r="X801" s="107"/>
      <c r="Y801" s="107"/>
      <c r="Z801" s="107"/>
    </row>
    <row r="802" spans="1:26" ht="15.75" customHeight="1">
      <c r="A802" s="107"/>
      <c r="B802" s="107"/>
      <c r="C802" s="107"/>
      <c r="D802" s="107"/>
      <c r="E802" s="107"/>
      <c r="F802" s="107"/>
      <c r="G802" s="479"/>
      <c r="H802" s="107"/>
      <c r="I802" s="107"/>
      <c r="J802" s="107"/>
      <c r="K802" s="107"/>
      <c r="L802" s="107"/>
      <c r="M802" s="109"/>
      <c r="N802" s="109"/>
      <c r="O802" s="107"/>
      <c r="P802" s="107"/>
      <c r="Q802" s="107"/>
      <c r="R802" s="107"/>
      <c r="S802" s="107"/>
      <c r="T802" s="107"/>
      <c r="U802" s="107"/>
      <c r="V802" s="107"/>
      <c r="W802" s="107"/>
      <c r="X802" s="107"/>
      <c r="Y802" s="107"/>
      <c r="Z802" s="107"/>
    </row>
    <row r="803" spans="1:26" ht="15.75" customHeight="1">
      <c r="A803" s="107"/>
      <c r="B803" s="107"/>
      <c r="C803" s="107"/>
      <c r="D803" s="107"/>
      <c r="E803" s="107"/>
      <c r="F803" s="107"/>
      <c r="G803" s="479"/>
      <c r="H803" s="107"/>
      <c r="I803" s="107"/>
      <c r="J803" s="107"/>
      <c r="K803" s="107"/>
      <c r="L803" s="107"/>
      <c r="M803" s="109"/>
      <c r="N803" s="109"/>
      <c r="O803" s="107"/>
      <c r="P803" s="107"/>
      <c r="Q803" s="107"/>
      <c r="R803" s="107"/>
      <c r="S803" s="107"/>
      <c r="T803" s="107"/>
      <c r="U803" s="107"/>
      <c r="V803" s="107"/>
      <c r="W803" s="107"/>
      <c r="X803" s="107"/>
      <c r="Y803" s="107"/>
      <c r="Z803" s="107"/>
    </row>
    <row r="804" spans="1:26" ht="15.75" customHeight="1">
      <c r="A804" s="107"/>
      <c r="B804" s="107"/>
      <c r="C804" s="107"/>
      <c r="D804" s="107"/>
      <c r="E804" s="107"/>
      <c r="F804" s="107"/>
      <c r="G804" s="479"/>
      <c r="H804" s="107"/>
      <c r="I804" s="107"/>
      <c r="J804" s="107"/>
      <c r="K804" s="107"/>
      <c r="L804" s="107"/>
      <c r="M804" s="109"/>
      <c r="N804" s="109"/>
      <c r="O804" s="107"/>
      <c r="P804" s="107"/>
      <c r="Q804" s="107"/>
      <c r="R804" s="107"/>
      <c r="S804" s="107"/>
      <c r="T804" s="107"/>
      <c r="U804" s="107"/>
      <c r="V804" s="107"/>
      <c r="W804" s="107"/>
      <c r="X804" s="107"/>
      <c r="Y804" s="107"/>
      <c r="Z804" s="107"/>
    </row>
    <row r="805" spans="1:26" ht="15.75" customHeight="1">
      <c r="A805" s="107"/>
      <c r="B805" s="107"/>
      <c r="C805" s="107"/>
      <c r="D805" s="107"/>
      <c r="E805" s="107"/>
      <c r="F805" s="107"/>
      <c r="G805" s="479"/>
      <c r="H805" s="107"/>
      <c r="I805" s="107"/>
      <c r="J805" s="107"/>
      <c r="K805" s="107"/>
      <c r="L805" s="107"/>
      <c r="M805" s="109"/>
      <c r="N805" s="109"/>
      <c r="O805" s="107"/>
      <c r="P805" s="107"/>
      <c r="Q805" s="107"/>
      <c r="R805" s="107"/>
      <c r="S805" s="107"/>
      <c r="T805" s="107"/>
      <c r="U805" s="107"/>
      <c r="V805" s="107"/>
      <c r="W805" s="107"/>
      <c r="X805" s="107"/>
      <c r="Y805" s="107"/>
      <c r="Z805" s="107"/>
    </row>
    <row r="806" spans="1:26" ht="15.75" customHeight="1">
      <c r="A806" s="107"/>
      <c r="B806" s="107"/>
      <c r="C806" s="107"/>
      <c r="D806" s="107"/>
      <c r="E806" s="107"/>
      <c r="F806" s="107"/>
      <c r="G806" s="479"/>
      <c r="H806" s="107"/>
      <c r="I806" s="107"/>
      <c r="J806" s="107"/>
      <c r="K806" s="107"/>
      <c r="L806" s="107"/>
      <c r="M806" s="109"/>
      <c r="N806" s="109"/>
      <c r="O806" s="107"/>
      <c r="P806" s="107"/>
      <c r="Q806" s="107"/>
      <c r="R806" s="107"/>
      <c r="S806" s="107"/>
      <c r="T806" s="107"/>
      <c r="U806" s="107"/>
      <c r="V806" s="107"/>
      <c r="W806" s="107"/>
      <c r="X806" s="107"/>
      <c r="Y806" s="107"/>
      <c r="Z806" s="107"/>
    </row>
    <row r="807" spans="1:26" ht="15.75" customHeight="1">
      <c r="A807" s="107"/>
      <c r="B807" s="107"/>
      <c r="C807" s="107"/>
      <c r="D807" s="107"/>
      <c r="E807" s="107"/>
      <c r="F807" s="107"/>
      <c r="G807" s="479"/>
      <c r="H807" s="107"/>
      <c r="I807" s="107"/>
      <c r="J807" s="107"/>
      <c r="K807" s="107"/>
      <c r="L807" s="107"/>
      <c r="M807" s="109"/>
      <c r="N807" s="109"/>
      <c r="O807" s="107"/>
      <c r="P807" s="107"/>
      <c r="Q807" s="107"/>
      <c r="R807" s="107"/>
      <c r="S807" s="107"/>
      <c r="T807" s="107"/>
      <c r="U807" s="107"/>
      <c r="V807" s="107"/>
      <c r="W807" s="107"/>
      <c r="X807" s="107"/>
      <c r="Y807" s="107"/>
      <c r="Z807" s="107"/>
    </row>
    <row r="808" spans="1:26" ht="15.75" customHeight="1">
      <c r="A808" s="107"/>
      <c r="B808" s="107"/>
      <c r="C808" s="107"/>
      <c r="D808" s="107"/>
      <c r="E808" s="107"/>
      <c r="F808" s="107"/>
      <c r="G808" s="479"/>
      <c r="H808" s="107"/>
      <c r="I808" s="107"/>
      <c r="J808" s="107"/>
      <c r="K808" s="107"/>
      <c r="L808" s="107"/>
      <c r="M808" s="109"/>
      <c r="N808" s="109"/>
      <c r="O808" s="107"/>
      <c r="P808" s="107"/>
      <c r="Q808" s="107"/>
      <c r="R808" s="107"/>
      <c r="S808" s="107"/>
      <c r="T808" s="107"/>
      <c r="U808" s="107"/>
      <c r="V808" s="107"/>
      <c r="W808" s="107"/>
      <c r="X808" s="107"/>
      <c r="Y808" s="107"/>
      <c r="Z808" s="107"/>
    </row>
    <row r="809" spans="1:26" ht="15.75" customHeight="1">
      <c r="A809" s="107"/>
      <c r="B809" s="107"/>
      <c r="C809" s="107"/>
      <c r="D809" s="107"/>
      <c r="E809" s="107"/>
      <c r="F809" s="107"/>
      <c r="G809" s="479"/>
      <c r="H809" s="107"/>
      <c r="I809" s="107"/>
      <c r="J809" s="107"/>
      <c r="K809" s="107"/>
      <c r="L809" s="107"/>
      <c r="M809" s="109"/>
      <c r="N809" s="109"/>
      <c r="O809" s="107"/>
      <c r="P809" s="107"/>
      <c r="Q809" s="107"/>
      <c r="R809" s="107"/>
      <c r="S809" s="107"/>
      <c r="T809" s="107"/>
      <c r="U809" s="107"/>
      <c r="V809" s="107"/>
      <c r="W809" s="107"/>
      <c r="X809" s="107"/>
      <c r="Y809" s="107"/>
      <c r="Z809" s="107"/>
    </row>
    <row r="810" spans="1:26" ht="15.75" customHeight="1">
      <c r="A810" s="107"/>
      <c r="B810" s="107"/>
      <c r="C810" s="107"/>
      <c r="D810" s="107"/>
      <c r="E810" s="107"/>
      <c r="F810" s="107"/>
      <c r="G810" s="479"/>
      <c r="H810" s="107"/>
      <c r="I810" s="107"/>
      <c r="J810" s="107"/>
      <c r="K810" s="107"/>
      <c r="L810" s="107"/>
      <c r="M810" s="109"/>
      <c r="N810" s="109"/>
      <c r="O810" s="107"/>
      <c r="P810" s="107"/>
      <c r="Q810" s="107"/>
      <c r="R810" s="107"/>
      <c r="S810" s="107"/>
      <c r="T810" s="107"/>
      <c r="U810" s="107"/>
      <c r="V810" s="107"/>
      <c r="W810" s="107"/>
      <c r="X810" s="107"/>
      <c r="Y810" s="107"/>
      <c r="Z810" s="107"/>
    </row>
    <row r="811" spans="1:26" ht="15.75" customHeight="1">
      <c r="A811" s="107"/>
      <c r="B811" s="107"/>
      <c r="C811" s="107"/>
      <c r="D811" s="107"/>
      <c r="E811" s="107"/>
      <c r="F811" s="107"/>
      <c r="G811" s="479"/>
      <c r="H811" s="107"/>
      <c r="I811" s="107"/>
      <c r="J811" s="107"/>
      <c r="K811" s="107"/>
      <c r="L811" s="107"/>
      <c r="M811" s="109"/>
      <c r="N811" s="109"/>
      <c r="O811" s="107"/>
      <c r="P811" s="107"/>
      <c r="Q811" s="107"/>
      <c r="R811" s="107"/>
      <c r="S811" s="107"/>
      <c r="T811" s="107"/>
      <c r="U811" s="107"/>
      <c r="V811" s="107"/>
      <c r="W811" s="107"/>
      <c r="X811" s="107"/>
      <c r="Y811" s="107"/>
      <c r="Z811" s="107"/>
    </row>
    <row r="812" spans="1:26" ht="15.75" customHeight="1">
      <c r="A812" s="107"/>
      <c r="B812" s="107"/>
      <c r="C812" s="107"/>
      <c r="D812" s="107"/>
      <c r="E812" s="107"/>
      <c r="F812" s="107"/>
      <c r="G812" s="479"/>
      <c r="H812" s="107"/>
      <c r="I812" s="107"/>
      <c r="J812" s="107"/>
      <c r="K812" s="107"/>
      <c r="L812" s="107"/>
      <c r="M812" s="109"/>
      <c r="N812" s="109"/>
      <c r="O812" s="107"/>
      <c r="P812" s="107"/>
      <c r="Q812" s="107"/>
      <c r="R812" s="107"/>
      <c r="S812" s="107"/>
      <c r="T812" s="107"/>
      <c r="U812" s="107"/>
      <c r="V812" s="107"/>
      <c r="W812" s="107"/>
      <c r="X812" s="107"/>
      <c r="Y812" s="107"/>
      <c r="Z812" s="107"/>
    </row>
    <row r="813" spans="1:26" ht="15.75" customHeight="1">
      <c r="A813" s="107"/>
      <c r="B813" s="107"/>
      <c r="C813" s="107"/>
      <c r="D813" s="107"/>
      <c r="E813" s="107"/>
      <c r="F813" s="107"/>
      <c r="G813" s="479"/>
      <c r="H813" s="107"/>
      <c r="I813" s="107"/>
      <c r="J813" s="107"/>
      <c r="K813" s="107"/>
      <c r="L813" s="107"/>
      <c r="M813" s="109"/>
      <c r="N813" s="109"/>
      <c r="O813" s="107"/>
      <c r="P813" s="107"/>
      <c r="Q813" s="107"/>
      <c r="R813" s="107"/>
      <c r="S813" s="107"/>
      <c r="T813" s="107"/>
      <c r="U813" s="107"/>
      <c r="V813" s="107"/>
      <c r="W813" s="107"/>
      <c r="X813" s="107"/>
      <c r="Y813" s="107"/>
      <c r="Z813" s="107"/>
    </row>
    <row r="814" spans="1:26" ht="15.75" customHeight="1">
      <c r="A814" s="107"/>
      <c r="B814" s="107"/>
      <c r="C814" s="107"/>
      <c r="D814" s="107"/>
      <c r="E814" s="107"/>
      <c r="F814" s="107"/>
      <c r="G814" s="479"/>
      <c r="H814" s="107"/>
      <c r="I814" s="107"/>
      <c r="J814" s="107"/>
      <c r="K814" s="107"/>
      <c r="L814" s="107"/>
      <c r="M814" s="109"/>
      <c r="N814" s="109"/>
      <c r="O814" s="107"/>
      <c r="P814" s="107"/>
      <c r="Q814" s="107"/>
      <c r="R814" s="107"/>
      <c r="S814" s="107"/>
      <c r="T814" s="107"/>
      <c r="U814" s="107"/>
      <c r="V814" s="107"/>
      <c r="W814" s="107"/>
      <c r="X814" s="107"/>
      <c r="Y814" s="107"/>
      <c r="Z814" s="107"/>
    </row>
    <row r="815" spans="1:26" ht="15.75" customHeight="1">
      <c r="A815" s="107"/>
      <c r="B815" s="107"/>
      <c r="C815" s="107"/>
      <c r="D815" s="107"/>
      <c r="E815" s="107"/>
      <c r="F815" s="107"/>
      <c r="G815" s="479"/>
      <c r="H815" s="107"/>
      <c r="I815" s="107"/>
      <c r="J815" s="107"/>
      <c r="K815" s="107"/>
      <c r="L815" s="107"/>
      <c r="M815" s="109"/>
      <c r="N815" s="109"/>
      <c r="O815" s="107"/>
      <c r="P815" s="107"/>
      <c r="Q815" s="107"/>
      <c r="R815" s="107"/>
      <c r="S815" s="107"/>
      <c r="T815" s="107"/>
      <c r="U815" s="107"/>
      <c r="V815" s="107"/>
      <c r="W815" s="107"/>
      <c r="X815" s="107"/>
      <c r="Y815" s="107"/>
      <c r="Z815" s="107"/>
    </row>
    <row r="816" spans="1:26" ht="15.75" customHeight="1">
      <c r="A816" s="107"/>
      <c r="B816" s="107"/>
      <c r="C816" s="107"/>
      <c r="D816" s="107"/>
      <c r="E816" s="107"/>
      <c r="F816" s="107"/>
      <c r="G816" s="479"/>
      <c r="H816" s="107"/>
      <c r="I816" s="107"/>
      <c r="J816" s="107"/>
      <c r="K816" s="107"/>
      <c r="L816" s="107"/>
      <c r="M816" s="109"/>
      <c r="N816" s="109"/>
      <c r="O816" s="107"/>
      <c r="P816" s="107"/>
      <c r="Q816" s="107"/>
      <c r="R816" s="107"/>
      <c r="S816" s="107"/>
      <c r="T816" s="107"/>
      <c r="U816" s="107"/>
      <c r="V816" s="107"/>
      <c r="W816" s="107"/>
      <c r="X816" s="107"/>
      <c r="Y816" s="107"/>
      <c r="Z816" s="107"/>
    </row>
    <row r="817" spans="1:26" ht="15.75" customHeight="1">
      <c r="A817" s="107"/>
      <c r="B817" s="107"/>
      <c r="C817" s="107"/>
      <c r="D817" s="107"/>
      <c r="E817" s="107"/>
      <c r="F817" s="107"/>
      <c r="G817" s="479"/>
      <c r="H817" s="107"/>
      <c r="I817" s="107"/>
      <c r="J817" s="107"/>
      <c r="K817" s="107"/>
      <c r="L817" s="107"/>
      <c r="M817" s="109"/>
      <c r="N817" s="109"/>
      <c r="O817" s="107"/>
      <c r="P817" s="107"/>
      <c r="Q817" s="107"/>
      <c r="R817" s="107"/>
      <c r="S817" s="107"/>
      <c r="T817" s="107"/>
      <c r="U817" s="107"/>
      <c r="V817" s="107"/>
      <c r="W817" s="107"/>
      <c r="X817" s="107"/>
      <c r="Y817" s="107"/>
      <c r="Z817" s="107"/>
    </row>
    <row r="818" spans="1:26" ht="15.75" customHeight="1">
      <c r="A818" s="107"/>
      <c r="B818" s="107"/>
      <c r="C818" s="107"/>
      <c r="D818" s="107"/>
      <c r="E818" s="107"/>
      <c r="F818" s="107"/>
      <c r="G818" s="479"/>
      <c r="H818" s="107"/>
      <c r="I818" s="107"/>
      <c r="J818" s="107"/>
      <c r="K818" s="107"/>
      <c r="L818" s="107"/>
      <c r="M818" s="109"/>
      <c r="N818" s="109"/>
      <c r="O818" s="107"/>
      <c r="P818" s="107"/>
      <c r="Q818" s="107"/>
      <c r="R818" s="107"/>
      <c r="S818" s="107"/>
      <c r="T818" s="107"/>
      <c r="U818" s="107"/>
      <c r="V818" s="107"/>
      <c r="W818" s="107"/>
      <c r="X818" s="107"/>
      <c r="Y818" s="107"/>
      <c r="Z818" s="107"/>
    </row>
    <row r="819" spans="1:26" ht="15.75" customHeight="1">
      <c r="A819" s="107"/>
      <c r="B819" s="107"/>
      <c r="C819" s="107"/>
      <c r="D819" s="107"/>
      <c r="E819" s="107"/>
      <c r="F819" s="107"/>
      <c r="G819" s="479"/>
      <c r="H819" s="107"/>
      <c r="I819" s="107"/>
      <c r="J819" s="107"/>
      <c r="K819" s="107"/>
      <c r="L819" s="107"/>
      <c r="M819" s="109"/>
      <c r="N819" s="109"/>
      <c r="O819" s="107"/>
      <c r="P819" s="107"/>
      <c r="Q819" s="107"/>
      <c r="R819" s="107"/>
      <c r="S819" s="107"/>
      <c r="T819" s="107"/>
      <c r="U819" s="107"/>
      <c r="V819" s="107"/>
      <c r="W819" s="107"/>
      <c r="X819" s="107"/>
      <c r="Y819" s="107"/>
      <c r="Z819" s="107"/>
    </row>
    <row r="820" spans="1:26" ht="15.75" customHeight="1">
      <c r="A820" s="107"/>
      <c r="B820" s="107"/>
      <c r="C820" s="107"/>
      <c r="D820" s="107"/>
      <c r="E820" s="107"/>
      <c r="F820" s="107"/>
      <c r="G820" s="479"/>
      <c r="H820" s="107"/>
      <c r="I820" s="107"/>
      <c r="J820" s="107"/>
      <c r="K820" s="107"/>
      <c r="L820" s="107"/>
      <c r="M820" s="109"/>
      <c r="N820" s="109"/>
      <c r="O820" s="107"/>
      <c r="P820" s="107"/>
      <c r="Q820" s="107"/>
      <c r="R820" s="107"/>
      <c r="S820" s="107"/>
      <c r="T820" s="107"/>
      <c r="U820" s="107"/>
      <c r="V820" s="107"/>
      <c r="W820" s="107"/>
      <c r="X820" s="107"/>
      <c r="Y820" s="107"/>
      <c r="Z820" s="107"/>
    </row>
    <row r="821" spans="1:26" ht="15.75" customHeight="1">
      <c r="A821" s="107"/>
      <c r="B821" s="107"/>
      <c r="C821" s="107"/>
      <c r="D821" s="107"/>
      <c r="E821" s="107"/>
      <c r="F821" s="107"/>
      <c r="G821" s="479"/>
      <c r="H821" s="107"/>
      <c r="I821" s="107"/>
      <c r="J821" s="107"/>
      <c r="K821" s="107"/>
      <c r="L821" s="107"/>
      <c r="M821" s="109"/>
      <c r="N821" s="109"/>
      <c r="O821" s="107"/>
      <c r="P821" s="107"/>
      <c r="Q821" s="107"/>
      <c r="R821" s="107"/>
      <c r="S821" s="107"/>
      <c r="T821" s="107"/>
      <c r="U821" s="107"/>
      <c r="V821" s="107"/>
      <c r="W821" s="107"/>
      <c r="X821" s="107"/>
      <c r="Y821" s="107"/>
      <c r="Z821" s="107"/>
    </row>
    <row r="822" spans="1:26" ht="15.75" customHeight="1">
      <c r="A822" s="107"/>
      <c r="B822" s="107"/>
      <c r="C822" s="107"/>
      <c r="D822" s="107"/>
      <c r="E822" s="107"/>
      <c r="F822" s="107"/>
      <c r="G822" s="479"/>
      <c r="H822" s="107"/>
      <c r="I822" s="107"/>
      <c r="J822" s="107"/>
      <c r="K822" s="107"/>
      <c r="L822" s="107"/>
      <c r="M822" s="109"/>
      <c r="N822" s="109"/>
      <c r="O822" s="107"/>
      <c r="P822" s="107"/>
      <c r="Q822" s="107"/>
      <c r="R822" s="107"/>
      <c r="S822" s="107"/>
      <c r="T822" s="107"/>
      <c r="U822" s="107"/>
      <c r="V822" s="107"/>
      <c r="W822" s="107"/>
      <c r="X822" s="107"/>
      <c r="Y822" s="107"/>
      <c r="Z822" s="107"/>
    </row>
    <row r="823" spans="1:26" ht="15.75" customHeight="1">
      <c r="A823" s="107"/>
      <c r="B823" s="107"/>
      <c r="C823" s="107"/>
      <c r="D823" s="107"/>
      <c r="E823" s="107"/>
      <c r="F823" s="107"/>
      <c r="G823" s="479"/>
      <c r="H823" s="107"/>
      <c r="I823" s="107"/>
      <c r="J823" s="107"/>
      <c r="K823" s="107"/>
      <c r="L823" s="107"/>
      <c r="M823" s="109"/>
      <c r="N823" s="109"/>
      <c r="O823" s="107"/>
      <c r="P823" s="107"/>
      <c r="Q823" s="107"/>
      <c r="R823" s="107"/>
      <c r="S823" s="107"/>
      <c r="T823" s="107"/>
      <c r="U823" s="107"/>
      <c r="V823" s="107"/>
      <c r="W823" s="107"/>
      <c r="X823" s="107"/>
      <c r="Y823" s="107"/>
      <c r="Z823" s="107"/>
    </row>
    <row r="824" spans="1:26" ht="15.75" customHeight="1">
      <c r="A824" s="107"/>
      <c r="B824" s="107"/>
      <c r="C824" s="107"/>
      <c r="D824" s="107"/>
      <c r="E824" s="107"/>
      <c r="F824" s="107"/>
      <c r="G824" s="479"/>
      <c r="H824" s="107"/>
      <c r="I824" s="107"/>
      <c r="J824" s="107"/>
      <c r="K824" s="107"/>
      <c r="L824" s="107"/>
      <c r="M824" s="109"/>
      <c r="N824" s="109"/>
      <c r="O824" s="107"/>
      <c r="P824" s="107"/>
      <c r="Q824" s="107"/>
      <c r="R824" s="107"/>
      <c r="S824" s="107"/>
      <c r="T824" s="107"/>
      <c r="U824" s="107"/>
      <c r="V824" s="107"/>
      <c r="W824" s="107"/>
      <c r="X824" s="107"/>
      <c r="Y824" s="107"/>
      <c r="Z824" s="107"/>
    </row>
    <row r="825" spans="1:26" ht="15.75" customHeight="1">
      <c r="A825" s="107"/>
      <c r="B825" s="107"/>
      <c r="C825" s="107"/>
      <c r="D825" s="107"/>
      <c r="E825" s="107"/>
      <c r="F825" s="107"/>
      <c r="G825" s="479"/>
      <c r="H825" s="107"/>
      <c r="I825" s="107"/>
      <c r="J825" s="107"/>
      <c r="K825" s="107"/>
      <c r="L825" s="107"/>
      <c r="M825" s="109"/>
      <c r="N825" s="109"/>
      <c r="O825" s="107"/>
      <c r="P825" s="107"/>
      <c r="Q825" s="107"/>
      <c r="R825" s="107"/>
      <c r="S825" s="107"/>
      <c r="T825" s="107"/>
      <c r="U825" s="107"/>
      <c r="V825" s="107"/>
      <c r="W825" s="107"/>
      <c r="X825" s="107"/>
      <c r="Y825" s="107"/>
      <c r="Z825" s="107"/>
    </row>
    <row r="826" spans="1:26" ht="15.75" customHeight="1">
      <c r="A826" s="107"/>
      <c r="B826" s="107"/>
      <c r="C826" s="107"/>
      <c r="D826" s="107"/>
      <c r="E826" s="107"/>
      <c r="F826" s="107"/>
      <c r="G826" s="479"/>
      <c r="H826" s="107"/>
      <c r="I826" s="107"/>
      <c r="J826" s="107"/>
      <c r="K826" s="107"/>
      <c r="L826" s="107"/>
      <c r="M826" s="109"/>
      <c r="N826" s="109"/>
      <c r="O826" s="107"/>
      <c r="P826" s="107"/>
      <c r="Q826" s="107"/>
      <c r="R826" s="107"/>
      <c r="S826" s="107"/>
      <c r="T826" s="107"/>
      <c r="U826" s="107"/>
      <c r="V826" s="107"/>
      <c r="W826" s="107"/>
      <c r="X826" s="107"/>
      <c r="Y826" s="107"/>
      <c r="Z826" s="107"/>
    </row>
    <row r="827" spans="1:26" ht="15.75" customHeight="1">
      <c r="A827" s="107"/>
      <c r="B827" s="107"/>
      <c r="C827" s="107"/>
      <c r="D827" s="107"/>
      <c r="E827" s="107"/>
      <c r="F827" s="107"/>
      <c r="G827" s="479"/>
      <c r="H827" s="107"/>
      <c r="I827" s="107"/>
      <c r="J827" s="107"/>
      <c r="K827" s="107"/>
      <c r="L827" s="107"/>
      <c r="M827" s="109"/>
      <c r="N827" s="109"/>
      <c r="O827" s="107"/>
      <c r="P827" s="107"/>
      <c r="Q827" s="107"/>
      <c r="R827" s="107"/>
      <c r="S827" s="107"/>
      <c r="T827" s="107"/>
      <c r="U827" s="107"/>
      <c r="V827" s="107"/>
      <c r="W827" s="107"/>
      <c r="X827" s="107"/>
      <c r="Y827" s="107"/>
      <c r="Z827" s="107"/>
    </row>
    <row r="828" spans="1:26" ht="15.75" customHeight="1">
      <c r="A828" s="107"/>
      <c r="B828" s="107"/>
      <c r="C828" s="107"/>
      <c r="D828" s="107"/>
      <c r="E828" s="107"/>
      <c r="F828" s="107"/>
      <c r="G828" s="479"/>
      <c r="H828" s="107"/>
      <c r="I828" s="107"/>
      <c r="J828" s="107"/>
      <c r="K828" s="107"/>
      <c r="L828" s="107"/>
      <c r="M828" s="109"/>
      <c r="N828" s="109"/>
      <c r="O828" s="107"/>
      <c r="P828" s="107"/>
      <c r="Q828" s="107"/>
      <c r="R828" s="107"/>
      <c r="S828" s="107"/>
      <c r="T828" s="107"/>
      <c r="U828" s="107"/>
      <c r="V828" s="107"/>
      <c r="W828" s="107"/>
      <c r="X828" s="107"/>
      <c r="Y828" s="107"/>
      <c r="Z828" s="107"/>
    </row>
    <row r="829" spans="1:26" ht="15.75" customHeight="1">
      <c r="A829" s="107"/>
      <c r="B829" s="107"/>
      <c r="C829" s="107"/>
      <c r="D829" s="107"/>
      <c r="E829" s="107"/>
      <c r="F829" s="107"/>
      <c r="G829" s="479"/>
      <c r="H829" s="107"/>
      <c r="I829" s="107"/>
      <c r="J829" s="107"/>
      <c r="K829" s="107"/>
      <c r="L829" s="107"/>
      <c r="M829" s="109"/>
      <c r="N829" s="109"/>
      <c r="O829" s="107"/>
      <c r="P829" s="107"/>
      <c r="Q829" s="107"/>
      <c r="R829" s="107"/>
      <c r="S829" s="107"/>
      <c r="T829" s="107"/>
      <c r="U829" s="107"/>
      <c r="V829" s="107"/>
      <c r="W829" s="107"/>
      <c r="X829" s="107"/>
      <c r="Y829" s="107"/>
      <c r="Z829" s="107"/>
    </row>
    <row r="830" spans="1:26" ht="15.75" customHeight="1">
      <c r="A830" s="107"/>
      <c r="B830" s="107"/>
      <c r="C830" s="107"/>
      <c r="D830" s="107"/>
      <c r="E830" s="107"/>
      <c r="F830" s="107"/>
      <c r="G830" s="479"/>
      <c r="H830" s="107"/>
      <c r="I830" s="107"/>
      <c r="J830" s="107"/>
      <c r="K830" s="107"/>
      <c r="L830" s="107"/>
      <c r="M830" s="109"/>
      <c r="N830" s="109"/>
      <c r="O830" s="107"/>
      <c r="P830" s="107"/>
      <c r="Q830" s="107"/>
      <c r="R830" s="107"/>
      <c r="S830" s="107"/>
      <c r="T830" s="107"/>
      <c r="U830" s="107"/>
      <c r="V830" s="107"/>
      <c r="W830" s="107"/>
      <c r="X830" s="107"/>
      <c r="Y830" s="107"/>
      <c r="Z830" s="107"/>
    </row>
    <row r="831" spans="1:26" ht="15.75" customHeight="1">
      <c r="A831" s="107"/>
      <c r="B831" s="107"/>
      <c r="C831" s="107"/>
      <c r="D831" s="107"/>
      <c r="E831" s="107"/>
      <c r="F831" s="107"/>
      <c r="G831" s="479"/>
      <c r="H831" s="107"/>
      <c r="I831" s="107"/>
      <c r="J831" s="107"/>
      <c r="K831" s="107"/>
      <c r="L831" s="107"/>
      <c r="M831" s="109"/>
      <c r="N831" s="109"/>
      <c r="O831" s="107"/>
      <c r="P831" s="107"/>
      <c r="Q831" s="107"/>
      <c r="R831" s="107"/>
      <c r="S831" s="107"/>
      <c r="T831" s="107"/>
      <c r="U831" s="107"/>
      <c r="V831" s="107"/>
      <c r="W831" s="107"/>
      <c r="X831" s="107"/>
      <c r="Y831" s="107"/>
      <c r="Z831" s="107"/>
    </row>
    <row r="832" spans="1:26" ht="15.75" customHeight="1">
      <c r="A832" s="107"/>
      <c r="B832" s="107"/>
      <c r="C832" s="107"/>
      <c r="D832" s="107"/>
      <c r="E832" s="107"/>
      <c r="F832" s="107"/>
      <c r="G832" s="479"/>
      <c r="H832" s="107"/>
      <c r="I832" s="107"/>
      <c r="J832" s="107"/>
      <c r="K832" s="107"/>
      <c r="L832" s="107"/>
      <c r="M832" s="109"/>
      <c r="N832" s="109"/>
      <c r="O832" s="107"/>
      <c r="P832" s="107"/>
      <c r="Q832" s="107"/>
      <c r="R832" s="107"/>
      <c r="S832" s="107"/>
      <c r="T832" s="107"/>
      <c r="U832" s="107"/>
      <c r="V832" s="107"/>
      <c r="W832" s="107"/>
      <c r="X832" s="107"/>
      <c r="Y832" s="107"/>
      <c r="Z832" s="107"/>
    </row>
    <row r="833" spans="1:26" ht="15.75" customHeight="1">
      <c r="A833" s="107"/>
      <c r="B833" s="107"/>
      <c r="C833" s="107"/>
      <c r="D833" s="107"/>
      <c r="E833" s="107"/>
      <c r="F833" s="107"/>
      <c r="G833" s="479"/>
      <c r="H833" s="107"/>
      <c r="I833" s="107"/>
      <c r="J833" s="107"/>
      <c r="K833" s="107"/>
      <c r="L833" s="107"/>
      <c r="M833" s="109"/>
      <c r="N833" s="109"/>
      <c r="O833" s="107"/>
      <c r="P833" s="107"/>
      <c r="Q833" s="107"/>
      <c r="R833" s="107"/>
      <c r="S833" s="107"/>
      <c r="T833" s="107"/>
      <c r="U833" s="107"/>
      <c r="V833" s="107"/>
      <c r="W833" s="107"/>
      <c r="X833" s="107"/>
      <c r="Y833" s="107"/>
      <c r="Z833" s="107"/>
    </row>
    <row r="834" spans="1:26" ht="15.75" customHeight="1">
      <c r="A834" s="107"/>
      <c r="B834" s="107"/>
      <c r="C834" s="107"/>
      <c r="D834" s="107"/>
      <c r="E834" s="107"/>
      <c r="F834" s="107"/>
      <c r="G834" s="479"/>
      <c r="H834" s="107"/>
      <c r="I834" s="107"/>
      <c r="J834" s="107"/>
      <c r="K834" s="107"/>
      <c r="L834" s="107"/>
      <c r="M834" s="109"/>
      <c r="N834" s="109"/>
      <c r="O834" s="107"/>
      <c r="P834" s="107"/>
      <c r="Q834" s="107"/>
      <c r="R834" s="107"/>
      <c r="S834" s="107"/>
      <c r="T834" s="107"/>
      <c r="U834" s="107"/>
      <c r="V834" s="107"/>
      <c r="W834" s="107"/>
      <c r="X834" s="107"/>
      <c r="Y834" s="107"/>
      <c r="Z834" s="107"/>
    </row>
    <row r="835" spans="1:26" ht="15.75" customHeight="1">
      <c r="A835" s="107"/>
      <c r="B835" s="107"/>
      <c r="C835" s="107"/>
      <c r="D835" s="107"/>
      <c r="E835" s="107"/>
      <c r="F835" s="107"/>
      <c r="G835" s="479"/>
      <c r="H835" s="107"/>
      <c r="I835" s="107"/>
      <c r="J835" s="107"/>
      <c r="K835" s="107"/>
      <c r="L835" s="107"/>
      <c r="M835" s="109"/>
      <c r="N835" s="109"/>
      <c r="O835" s="107"/>
      <c r="P835" s="107"/>
      <c r="Q835" s="107"/>
      <c r="R835" s="107"/>
      <c r="S835" s="107"/>
      <c r="T835" s="107"/>
      <c r="U835" s="107"/>
      <c r="V835" s="107"/>
      <c r="W835" s="107"/>
      <c r="X835" s="107"/>
      <c r="Y835" s="107"/>
      <c r="Z835" s="107"/>
    </row>
    <row r="836" spans="1:26" ht="15.75" customHeight="1">
      <c r="A836" s="107"/>
      <c r="B836" s="107"/>
      <c r="C836" s="107"/>
      <c r="D836" s="107"/>
      <c r="E836" s="107"/>
      <c r="F836" s="107"/>
      <c r="G836" s="479"/>
      <c r="H836" s="107"/>
      <c r="I836" s="107"/>
      <c r="J836" s="107"/>
      <c r="K836" s="107"/>
      <c r="L836" s="107"/>
      <c r="M836" s="109"/>
      <c r="N836" s="109"/>
      <c r="O836" s="107"/>
      <c r="P836" s="107"/>
      <c r="Q836" s="107"/>
      <c r="R836" s="107"/>
      <c r="S836" s="107"/>
      <c r="T836" s="107"/>
      <c r="U836" s="107"/>
      <c r="V836" s="107"/>
      <c r="W836" s="107"/>
      <c r="X836" s="107"/>
      <c r="Y836" s="107"/>
      <c r="Z836" s="107"/>
    </row>
    <row r="837" spans="1:26" ht="15.75" customHeight="1">
      <c r="A837" s="107"/>
      <c r="B837" s="107"/>
      <c r="C837" s="107"/>
      <c r="D837" s="107"/>
      <c r="E837" s="107"/>
      <c r="F837" s="107"/>
      <c r="G837" s="479"/>
      <c r="H837" s="107"/>
      <c r="I837" s="107"/>
      <c r="J837" s="107"/>
      <c r="K837" s="107"/>
      <c r="L837" s="107"/>
      <c r="M837" s="109"/>
      <c r="N837" s="109"/>
      <c r="O837" s="107"/>
      <c r="P837" s="107"/>
      <c r="Q837" s="107"/>
      <c r="R837" s="107"/>
      <c r="S837" s="107"/>
      <c r="T837" s="107"/>
      <c r="U837" s="107"/>
      <c r="V837" s="107"/>
      <c r="W837" s="107"/>
      <c r="X837" s="107"/>
      <c r="Y837" s="107"/>
      <c r="Z837" s="107"/>
    </row>
    <row r="838" spans="1:26" ht="15.75" customHeight="1">
      <c r="A838" s="107"/>
      <c r="B838" s="107"/>
      <c r="C838" s="107"/>
      <c r="D838" s="107"/>
      <c r="E838" s="107"/>
      <c r="F838" s="107"/>
      <c r="G838" s="479"/>
      <c r="H838" s="107"/>
      <c r="I838" s="107"/>
      <c r="J838" s="107"/>
      <c r="K838" s="107"/>
      <c r="L838" s="107"/>
      <c r="M838" s="109"/>
      <c r="N838" s="109"/>
      <c r="O838" s="107"/>
      <c r="P838" s="107"/>
      <c r="Q838" s="107"/>
      <c r="R838" s="107"/>
      <c r="S838" s="107"/>
      <c r="T838" s="107"/>
      <c r="U838" s="107"/>
      <c r="V838" s="107"/>
      <c r="W838" s="107"/>
      <c r="X838" s="107"/>
      <c r="Y838" s="107"/>
      <c r="Z838" s="107"/>
    </row>
    <row r="839" spans="1:26" ht="15.75" customHeight="1">
      <c r="A839" s="107"/>
      <c r="B839" s="107"/>
      <c r="C839" s="107"/>
      <c r="D839" s="107"/>
      <c r="E839" s="107"/>
      <c r="F839" s="107"/>
      <c r="G839" s="479"/>
      <c r="H839" s="107"/>
      <c r="I839" s="107"/>
      <c r="J839" s="107"/>
      <c r="K839" s="107"/>
      <c r="L839" s="107"/>
      <c r="M839" s="109"/>
      <c r="N839" s="109"/>
      <c r="O839" s="107"/>
      <c r="P839" s="107"/>
      <c r="Q839" s="107"/>
      <c r="R839" s="107"/>
      <c r="S839" s="107"/>
      <c r="T839" s="107"/>
      <c r="U839" s="107"/>
      <c r="V839" s="107"/>
      <c r="W839" s="107"/>
      <c r="X839" s="107"/>
      <c r="Y839" s="107"/>
      <c r="Z839" s="107"/>
    </row>
    <row r="840" spans="1:26" ht="15.75" customHeight="1">
      <c r="A840" s="107"/>
      <c r="B840" s="107"/>
      <c r="C840" s="107"/>
      <c r="D840" s="107"/>
      <c r="E840" s="107"/>
      <c r="F840" s="107"/>
      <c r="G840" s="479"/>
      <c r="H840" s="107"/>
      <c r="I840" s="107"/>
      <c r="J840" s="107"/>
      <c r="K840" s="107"/>
      <c r="L840" s="107"/>
      <c r="M840" s="109"/>
      <c r="N840" s="109"/>
      <c r="O840" s="107"/>
      <c r="P840" s="107"/>
      <c r="Q840" s="107"/>
      <c r="R840" s="107"/>
      <c r="S840" s="107"/>
      <c r="T840" s="107"/>
      <c r="U840" s="107"/>
      <c r="V840" s="107"/>
      <c r="W840" s="107"/>
      <c r="X840" s="107"/>
      <c r="Y840" s="107"/>
      <c r="Z840" s="107"/>
    </row>
    <row r="841" spans="1:26" ht="15.75" customHeight="1">
      <c r="A841" s="107"/>
      <c r="B841" s="107"/>
      <c r="C841" s="107"/>
      <c r="D841" s="107"/>
      <c r="E841" s="107"/>
      <c r="F841" s="107"/>
      <c r="G841" s="479"/>
      <c r="H841" s="107"/>
      <c r="I841" s="107"/>
      <c r="J841" s="107"/>
      <c r="K841" s="107"/>
      <c r="L841" s="107"/>
      <c r="M841" s="109"/>
      <c r="N841" s="109"/>
      <c r="O841" s="107"/>
      <c r="P841" s="107"/>
      <c r="Q841" s="107"/>
      <c r="R841" s="107"/>
      <c r="S841" s="107"/>
      <c r="T841" s="107"/>
      <c r="U841" s="107"/>
      <c r="V841" s="107"/>
      <c r="W841" s="107"/>
      <c r="X841" s="107"/>
      <c r="Y841" s="107"/>
      <c r="Z841" s="107"/>
    </row>
    <row r="842" spans="1:26" ht="15.75" customHeight="1">
      <c r="A842" s="107"/>
      <c r="B842" s="107"/>
      <c r="C842" s="107"/>
      <c r="D842" s="107"/>
      <c r="E842" s="107"/>
      <c r="F842" s="107"/>
      <c r="G842" s="479"/>
      <c r="H842" s="107"/>
      <c r="I842" s="107"/>
      <c r="J842" s="107"/>
      <c r="K842" s="107"/>
      <c r="L842" s="107"/>
      <c r="M842" s="109"/>
      <c r="N842" s="109"/>
      <c r="O842" s="107"/>
      <c r="P842" s="107"/>
      <c r="Q842" s="107"/>
      <c r="R842" s="107"/>
      <c r="S842" s="107"/>
      <c r="T842" s="107"/>
      <c r="U842" s="107"/>
      <c r="V842" s="107"/>
      <c r="W842" s="107"/>
      <c r="X842" s="107"/>
      <c r="Y842" s="107"/>
      <c r="Z842" s="107"/>
    </row>
    <row r="843" spans="1:26" ht="15.75" customHeight="1">
      <c r="A843" s="107"/>
      <c r="B843" s="107"/>
      <c r="C843" s="107"/>
      <c r="D843" s="107"/>
      <c r="E843" s="107"/>
      <c r="F843" s="107"/>
      <c r="G843" s="479"/>
      <c r="H843" s="107"/>
      <c r="I843" s="107"/>
      <c r="J843" s="107"/>
      <c r="K843" s="107"/>
      <c r="L843" s="107"/>
      <c r="M843" s="109"/>
      <c r="N843" s="109"/>
      <c r="O843" s="107"/>
      <c r="P843" s="107"/>
      <c r="Q843" s="107"/>
      <c r="R843" s="107"/>
      <c r="S843" s="107"/>
      <c r="T843" s="107"/>
      <c r="U843" s="107"/>
      <c r="V843" s="107"/>
      <c r="W843" s="107"/>
      <c r="X843" s="107"/>
      <c r="Y843" s="107"/>
      <c r="Z843" s="107"/>
    </row>
    <row r="844" spans="1:26" ht="15.75" customHeight="1">
      <c r="A844" s="107"/>
      <c r="B844" s="107"/>
      <c r="C844" s="107"/>
      <c r="D844" s="107"/>
      <c r="E844" s="107"/>
      <c r="F844" s="107"/>
      <c r="G844" s="479"/>
      <c r="H844" s="107"/>
      <c r="I844" s="107"/>
      <c r="J844" s="107"/>
      <c r="K844" s="107"/>
      <c r="L844" s="107"/>
      <c r="M844" s="109"/>
      <c r="N844" s="109"/>
      <c r="O844" s="107"/>
      <c r="P844" s="107"/>
      <c r="Q844" s="107"/>
      <c r="R844" s="107"/>
      <c r="S844" s="107"/>
      <c r="T844" s="107"/>
      <c r="U844" s="107"/>
      <c r="V844" s="107"/>
      <c r="W844" s="107"/>
      <c r="X844" s="107"/>
      <c r="Y844" s="107"/>
      <c r="Z844" s="107"/>
    </row>
    <row r="845" spans="1:26" ht="15.75" customHeight="1">
      <c r="A845" s="107"/>
      <c r="B845" s="107"/>
      <c r="C845" s="107"/>
      <c r="D845" s="107"/>
      <c r="E845" s="107"/>
      <c r="F845" s="107"/>
      <c r="G845" s="479"/>
      <c r="H845" s="107"/>
      <c r="I845" s="107"/>
      <c r="J845" s="107"/>
      <c r="K845" s="107"/>
      <c r="L845" s="107"/>
      <c r="M845" s="109"/>
      <c r="N845" s="109"/>
      <c r="O845" s="107"/>
      <c r="P845" s="107"/>
      <c r="Q845" s="107"/>
      <c r="R845" s="107"/>
      <c r="S845" s="107"/>
      <c r="T845" s="107"/>
      <c r="U845" s="107"/>
      <c r="V845" s="107"/>
      <c r="W845" s="107"/>
      <c r="X845" s="107"/>
      <c r="Y845" s="107"/>
      <c r="Z845" s="107"/>
    </row>
    <row r="846" spans="1:26" ht="15.75" customHeight="1">
      <c r="A846" s="107"/>
      <c r="B846" s="107"/>
      <c r="C846" s="107"/>
      <c r="D846" s="107"/>
      <c r="E846" s="107"/>
      <c r="F846" s="107"/>
      <c r="G846" s="479"/>
      <c r="H846" s="107"/>
      <c r="I846" s="107"/>
      <c r="J846" s="107"/>
      <c r="K846" s="107"/>
      <c r="L846" s="107"/>
      <c r="M846" s="109"/>
      <c r="N846" s="109"/>
      <c r="O846" s="107"/>
      <c r="P846" s="107"/>
      <c r="Q846" s="107"/>
      <c r="R846" s="107"/>
      <c r="S846" s="107"/>
      <c r="T846" s="107"/>
      <c r="U846" s="107"/>
      <c r="V846" s="107"/>
      <c r="W846" s="107"/>
      <c r="X846" s="107"/>
      <c r="Y846" s="107"/>
      <c r="Z846" s="107"/>
    </row>
    <row r="847" spans="1:26" ht="15.75" customHeight="1">
      <c r="A847" s="107"/>
      <c r="B847" s="107"/>
      <c r="C847" s="107"/>
      <c r="D847" s="107"/>
      <c r="E847" s="107"/>
      <c r="F847" s="107"/>
      <c r="G847" s="479"/>
      <c r="H847" s="107"/>
      <c r="I847" s="107"/>
      <c r="J847" s="107"/>
      <c r="K847" s="107"/>
      <c r="L847" s="107"/>
      <c r="M847" s="109"/>
      <c r="N847" s="109"/>
      <c r="O847" s="107"/>
      <c r="P847" s="107"/>
      <c r="Q847" s="107"/>
      <c r="R847" s="107"/>
      <c r="S847" s="107"/>
      <c r="T847" s="107"/>
      <c r="U847" s="107"/>
      <c r="V847" s="107"/>
      <c r="W847" s="107"/>
      <c r="X847" s="107"/>
      <c r="Y847" s="107"/>
      <c r="Z847" s="107"/>
    </row>
    <row r="848" spans="1:26" ht="15.75" customHeight="1">
      <c r="A848" s="107"/>
      <c r="B848" s="107"/>
      <c r="C848" s="107"/>
      <c r="D848" s="107"/>
      <c r="E848" s="107"/>
      <c r="F848" s="107"/>
      <c r="G848" s="479"/>
      <c r="H848" s="107"/>
      <c r="I848" s="107"/>
      <c r="J848" s="107"/>
      <c r="K848" s="107"/>
      <c r="L848" s="107"/>
      <c r="M848" s="109"/>
      <c r="N848" s="109"/>
      <c r="O848" s="107"/>
      <c r="P848" s="107"/>
      <c r="Q848" s="107"/>
      <c r="R848" s="107"/>
      <c r="S848" s="107"/>
      <c r="T848" s="107"/>
      <c r="U848" s="107"/>
      <c r="V848" s="107"/>
      <c r="W848" s="107"/>
      <c r="X848" s="107"/>
      <c r="Y848" s="107"/>
      <c r="Z848" s="107"/>
    </row>
    <row r="849" spans="1:26" ht="15.75" customHeight="1">
      <c r="A849" s="107"/>
      <c r="B849" s="107"/>
      <c r="C849" s="107"/>
      <c r="D849" s="107"/>
      <c r="E849" s="107"/>
      <c r="F849" s="107"/>
      <c r="G849" s="479"/>
      <c r="H849" s="107"/>
      <c r="I849" s="107"/>
      <c r="J849" s="107"/>
      <c r="K849" s="107"/>
      <c r="L849" s="107"/>
      <c r="M849" s="109"/>
      <c r="N849" s="109"/>
      <c r="O849" s="107"/>
      <c r="P849" s="107"/>
      <c r="Q849" s="107"/>
      <c r="R849" s="107"/>
      <c r="S849" s="107"/>
      <c r="T849" s="107"/>
      <c r="U849" s="107"/>
      <c r="V849" s="107"/>
      <c r="W849" s="107"/>
      <c r="X849" s="107"/>
      <c r="Y849" s="107"/>
      <c r="Z849" s="107"/>
    </row>
    <row r="850" spans="1:26" ht="15.75" customHeight="1">
      <c r="A850" s="107"/>
      <c r="B850" s="107"/>
      <c r="C850" s="107"/>
      <c r="D850" s="107"/>
      <c r="E850" s="107"/>
      <c r="F850" s="107"/>
      <c r="G850" s="479"/>
      <c r="H850" s="107"/>
      <c r="I850" s="107"/>
      <c r="J850" s="107"/>
      <c r="K850" s="107"/>
      <c r="L850" s="107"/>
      <c r="M850" s="109"/>
      <c r="N850" s="109"/>
      <c r="O850" s="107"/>
      <c r="P850" s="107"/>
      <c r="Q850" s="107"/>
      <c r="R850" s="107"/>
      <c r="S850" s="107"/>
      <c r="T850" s="107"/>
      <c r="U850" s="107"/>
      <c r="V850" s="107"/>
      <c r="W850" s="107"/>
      <c r="X850" s="107"/>
      <c r="Y850" s="107"/>
      <c r="Z850" s="107"/>
    </row>
    <row r="851" spans="1:26" ht="15.75" customHeight="1">
      <c r="A851" s="107"/>
      <c r="B851" s="107"/>
      <c r="C851" s="107"/>
      <c r="D851" s="107"/>
      <c r="E851" s="107"/>
      <c r="F851" s="107"/>
      <c r="G851" s="479"/>
      <c r="H851" s="107"/>
      <c r="I851" s="107"/>
      <c r="J851" s="107"/>
      <c r="K851" s="107"/>
      <c r="L851" s="107"/>
      <c r="M851" s="109"/>
      <c r="N851" s="109"/>
      <c r="O851" s="107"/>
      <c r="P851" s="107"/>
      <c r="Q851" s="107"/>
      <c r="R851" s="107"/>
      <c r="S851" s="107"/>
      <c r="T851" s="107"/>
      <c r="U851" s="107"/>
      <c r="V851" s="107"/>
      <c r="W851" s="107"/>
      <c r="X851" s="107"/>
      <c r="Y851" s="107"/>
      <c r="Z851" s="107"/>
    </row>
    <row r="852" spans="1:26" ht="15.75" customHeight="1">
      <c r="A852" s="107"/>
      <c r="B852" s="107"/>
      <c r="C852" s="107"/>
      <c r="D852" s="107"/>
      <c r="E852" s="107"/>
      <c r="F852" s="107"/>
      <c r="G852" s="479"/>
      <c r="H852" s="107"/>
      <c r="I852" s="107"/>
      <c r="J852" s="107"/>
      <c r="K852" s="107"/>
      <c r="L852" s="107"/>
      <c r="M852" s="109"/>
      <c r="N852" s="109"/>
      <c r="O852" s="107"/>
      <c r="P852" s="107"/>
      <c r="Q852" s="107"/>
      <c r="R852" s="107"/>
      <c r="S852" s="107"/>
      <c r="T852" s="107"/>
      <c r="U852" s="107"/>
      <c r="V852" s="107"/>
      <c r="W852" s="107"/>
      <c r="X852" s="107"/>
      <c r="Y852" s="107"/>
      <c r="Z852" s="107"/>
    </row>
    <row r="853" spans="1:26" ht="15.75" customHeight="1">
      <c r="A853" s="107"/>
      <c r="B853" s="107"/>
      <c r="C853" s="107"/>
      <c r="D853" s="107"/>
      <c r="E853" s="107"/>
      <c r="F853" s="107"/>
      <c r="G853" s="479"/>
      <c r="H853" s="107"/>
      <c r="I853" s="107"/>
      <c r="J853" s="107"/>
      <c r="K853" s="107"/>
      <c r="L853" s="107"/>
      <c r="M853" s="109"/>
      <c r="N853" s="109"/>
      <c r="O853" s="107"/>
      <c r="P853" s="107"/>
      <c r="Q853" s="107"/>
      <c r="R853" s="107"/>
      <c r="S853" s="107"/>
      <c r="T853" s="107"/>
      <c r="U853" s="107"/>
      <c r="V853" s="107"/>
      <c r="W853" s="107"/>
      <c r="X853" s="107"/>
      <c r="Y853" s="107"/>
      <c r="Z853" s="107"/>
    </row>
    <row r="854" spans="1:26" ht="15.75" customHeight="1">
      <c r="A854" s="107"/>
      <c r="B854" s="107"/>
      <c r="C854" s="107"/>
      <c r="D854" s="107"/>
      <c r="E854" s="107"/>
      <c r="F854" s="107"/>
      <c r="G854" s="479"/>
      <c r="H854" s="107"/>
      <c r="I854" s="107"/>
      <c r="J854" s="107"/>
      <c r="K854" s="107"/>
      <c r="L854" s="107"/>
      <c r="M854" s="109"/>
      <c r="N854" s="109"/>
      <c r="O854" s="107"/>
      <c r="P854" s="107"/>
      <c r="Q854" s="107"/>
      <c r="R854" s="107"/>
      <c r="S854" s="107"/>
      <c r="T854" s="107"/>
      <c r="U854" s="107"/>
      <c r="V854" s="107"/>
      <c r="W854" s="107"/>
      <c r="X854" s="107"/>
      <c r="Y854" s="107"/>
      <c r="Z854" s="107"/>
    </row>
    <row r="855" spans="1:26" ht="15.75" customHeight="1">
      <c r="A855" s="107"/>
      <c r="B855" s="107"/>
      <c r="C855" s="107"/>
      <c r="D855" s="107"/>
      <c r="E855" s="107"/>
      <c r="F855" s="107"/>
      <c r="G855" s="479"/>
      <c r="H855" s="107"/>
      <c r="I855" s="107"/>
      <c r="J855" s="107"/>
      <c r="K855" s="107"/>
      <c r="L855" s="107"/>
      <c r="M855" s="109"/>
      <c r="N855" s="109"/>
      <c r="O855" s="107"/>
      <c r="P855" s="107"/>
      <c r="Q855" s="107"/>
      <c r="R855" s="107"/>
      <c r="S855" s="107"/>
      <c r="T855" s="107"/>
      <c r="U855" s="107"/>
      <c r="V855" s="107"/>
      <c r="W855" s="107"/>
      <c r="X855" s="107"/>
      <c r="Y855" s="107"/>
      <c r="Z855" s="107"/>
    </row>
    <row r="856" spans="1:26" ht="15.75" customHeight="1">
      <c r="A856" s="107"/>
      <c r="B856" s="107"/>
      <c r="C856" s="107"/>
      <c r="D856" s="107"/>
      <c r="E856" s="107"/>
      <c r="F856" s="107"/>
      <c r="G856" s="479"/>
      <c r="H856" s="107"/>
      <c r="I856" s="107"/>
      <c r="J856" s="107"/>
      <c r="K856" s="107"/>
      <c r="L856" s="107"/>
      <c r="M856" s="109"/>
      <c r="N856" s="109"/>
      <c r="O856" s="107"/>
      <c r="P856" s="107"/>
      <c r="Q856" s="107"/>
      <c r="R856" s="107"/>
      <c r="S856" s="107"/>
      <c r="T856" s="107"/>
      <c r="U856" s="107"/>
      <c r="V856" s="107"/>
      <c r="W856" s="107"/>
      <c r="X856" s="107"/>
      <c r="Y856" s="107"/>
      <c r="Z856" s="107"/>
    </row>
    <row r="857" spans="1:26" ht="15.75" customHeight="1">
      <c r="A857" s="107"/>
      <c r="B857" s="107"/>
      <c r="C857" s="107"/>
      <c r="D857" s="107"/>
      <c r="E857" s="107"/>
      <c r="F857" s="107"/>
      <c r="G857" s="479"/>
      <c r="H857" s="107"/>
      <c r="I857" s="107"/>
      <c r="J857" s="107"/>
      <c r="K857" s="107"/>
      <c r="L857" s="107"/>
      <c r="M857" s="109"/>
      <c r="N857" s="109"/>
      <c r="O857" s="107"/>
      <c r="P857" s="107"/>
      <c r="Q857" s="107"/>
      <c r="R857" s="107"/>
      <c r="S857" s="107"/>
      <c r="T857" s="107"/>
      <c r="U857" s="107"/>
      <c r="V857" s="107"/>
      <c r="W857" s="107"/>
      <c r="X857" s="107"/>
      <c r="Y857" s="107"/>
      <c r="Z857" s="107"/>
    </row>
    <row r="858" spans="1:26" ht="15.75" customHeight="1">
      <c r="A858" s="107"/>
      <c r="B858" s="107"/>
      <c r="C858" s="107"/>
      <c r="D858" s="107"/>
      <c r="E858" s="107"/>
      <c r="F858" s="107"/>
      <c r="G858" s="479"/>
      <c r="H858" s="107"/>
      <c r="I858" s="107"/>
      <c r="J858" s="107"/>
      <c r="K858" s="107"/>
      <c r="L858" s="107"/>
      <c r="M858" s="109"/>
      <c r="N858" s="109"/>
      <c r="O858" s="107"/>
      <c r="P858" s="107"/>
      <c r="Q858" s="107"/>
      <c r="R858" s="107"/>
      <c r="S858" s="107"/>
      <c r="T858" s="107"/>
      <c r="U858" s="107"/>
      <c r="V858" s="107"/>
      <c r="W858" s="107"/>
      <c r="X858" s="107"/>
      <c r="Y858" s="107"/>
      <c r="Z858" s="107"/>
    </row>
    <row r="859" spans="1:26" ht="15.75" customHeight="1">
      <c r="A859" s="107"/>
      <c r="B859" s="107"/>
      <c r="C859" s="107"/>
      <c r="D859" s="107"/>
      <c r="E859" s="107"/>
      <c r="F859" s="107"/>
      <c r="G859" s="479"/>
      <c r="H859" s="107"/>
      <c r="I859" s="107"/>
      <c r="J859" s="107"/>
      <c r="K859" s="107"/>
      <c r="L859" s="107"/>
      <c r="M859" s="109"/>
      <c r="N859" s="109"/>
      <c r="O859" s="107"/>
      <c r="P859" s="107"/>
      <c r="Q859" s="107"/>
      <c r="R859" s="107"/>
      <c r="S859" s="107"/>
      <c r="T859" s="107"/>
      <c r="U859" s="107"/>
      <c r="V859" s="107"/>
      <c r="W859" s="107"/>
      <c r="X859" s="107"/>
      <c r="Y859" s="107"/>
      <c r="Z859" s="107"/>
    </row>
    <row r="860" spans="1:26" ht="15.75" customHeight="1">
      <c r="A860" s="107"/>
      <c r="B860" s="107"/>
      <c r="C860" s="107"/>
      <c r="D860" s="107"/>
      <c r="E860" s="107"/>
      <c r="F860" s="107"/>
      <c r="G860" s="479"/>
      <c r="H860" s="107"/>
      <c r="I860" s="107"/>
      <c r="J860" s="107"/>
      <c r="K860" s="107"/>
      <c r="L860" s="107"/>
      <c r="M860" s="109"/>
      <c r="N860" s="109"/>
      <c r="O860" s="107"/>
      <c r="P860" s="107"/>
      <c r="Q860" s="107"/>
      <c r="R860" s="107"/>
      <c r="S860" s="107"/>
      <c r="T860" s="107"/>
      <c r="U860" s="107"/>
      <c r="V860" s="107"/>
      <c r="W860" s="107"/>
      <c r="X860" s="107"/>
      <c r="Y860" s="107"/>
      <c r="Z860" s="107"/>
    </row>
    <row r="861" spans="1:26" ht="15.75" customHeight="1">
      <c r="A861" s="107"/>
      <c r="B861" s="107"/>
      <c r="C861" s="107"/>
      <c r="D861" s="107"/>
      <c r="E861" s="107"/>
      <c r="F861" s="107"/>
      <c r="G861" s="479"/>
      <c r="H861" s="107"/>
      <c r="I861" s="107"/>
      <c r="J861" s="107"/>
      <c r="K861" s="107"/>
      <c r="L861" s="107"/>
      <c r="M861" s="109"/>
      <c r="N861" s="109"/>
      <c r="O861" s="107"/>
      <c r="P861" s="107"/>
      <c r="Q861" s="107"/>
      <c r="R861" s="107"/>
      <c r="S861" s="107"/>
      <c r="T861" s="107"/>
      <c r="U861" s="107"/>
      <c r="V861" s="107"/>
      <c r="W861" s="107"/>
      <c r="X861" s="107"/>
      <c r="Y861" s="107"/>
      <c r="Z861" s="107"/>
    </row>
    <row r="862" spans="1:26" ht="15.75" customHeight="1">
      <c r="A862" s="107"/>
      <c r="B862" s="107"/>
      <c r="C862" s="107"/>
      <c r="D862" s="107"/>
      <c r="E862" s="107"/>
      <c r="F862" s="107"/>
      <c r="G862" s="479"/>
      <c r="H862" s="107"/>
      <c r="I862" s="107"/>
      <c r="J862" s="107"/>
      <c r="K862" s="107"/>
      <c r="L862" s="107"/>
      <c r="M862" s="109"/>
      <c r="N862" s="109"/>
      <c r="O862" s="107"/>
      <c r="P862" s="107"/>
      <c r="Q862" s="107"/>
      <c r="R862" s="107"/>
      <c r="S862" s="107"/>
      <c r="T862" s="107"/>
      <c r="U862" s="107"/>
      <c r="V862" s="107"/>
      <c r="W862" s="107"/>
      <c r="X862" s="107"/>
      <c r="Y862" s="107"/>
      <c r="Z862" s="107"/>
    </row>
    <row r="863" spans="1:26" ht="15.75" customHeight="1">
      <c r="A863" s="107"/>
      <c r="B863" s="107"/>
      <c r="C863" s="107"/>
      <c r="D863" s="107"/>
      <c r="E863" s="107"/>
      <c r="F863" s="107"/>
      <c r="G863" s="479"/>
      <c r="H863" s="107"/>
      <c r="I863" s="107"/>
      <c r="J863" s="107"/>
      <c r="K863" s="107"/>
      <c r="L863" s="107"/>
      <c r="M863" s="109"/>
      <c r="N863" s="109"/>
      <c r="O863" s="107"/>
      <c r="P863" s="107"/>
      <c r="Q863" s="107"/>
      <c r="R863" s="107"/>
      <c r="S863" s="107"/>
      <c r="T863" s="107"/>
      <c r="U863" s="107"/>
      <c r="V863" s="107"/>
      <c r="W863" s="107"/>
      <c r="X863" s="107"/>
      <c r="Y863" s="107"/>
      <c r="Z863" s="107"/>
    </row>
    <row r="864" spans="1:26" ht="15.75" customHeight="1">
      <c r="A864" s="107"/>
      <c r="B864" s="107"/>
      <c r="C864" s="107"/>
      <c r="D864" s="107"/>
      <c r="E864" s="107"/>
      <c r="F864" s="107"/>
      <c r="G864" s="479"/>
      <c r="H864" s="107"/>
      <c r="I864" s="107"/>
      <c r="J864" s="107"/>
      <c r="K864" s="107"/>
      <c r="L864" s="107"/>
      <c r="M864" s="109"/>
      <c r="N864" s="109"/>
      <c r="O864" s="107"/>
      <c r="P864" s="107"/>
      <c r="Q864" s="107"/>
      <c r="R864" s="107"/>
      <c r="S864" s="107"/>
      <c r="T864" s="107"/>
      <c r="U864" s="107"/>
      <c r="V864" s="107"/>
      <c r="W864" s="107"/>
      <c r="X864" s="107"/>
      <c r="Y864" s="107"/>
      <c r="Z864" s="107"/>
    </row>
    <row r="865" spans="1:26" ht="15.75" customHeight="1">
      <c r="A865" s="107"/>
      <c r="B865" s="107"/>
      <c r="C865" s="107"/>
      <c r="D865" s="107"/>
      <c r="E865" s="107"/>
      <c r="F865" s="107"/>
      <c r="G865" s="479"/>
      <c r="H865" s="107"/>
      <c r="I865" s="107"/>
      <c r="J865" s="107"/>
      <c r="K865" s="107"/>
      <c r="L865" s="107"/>
      <c r="M865" s="109"/>
      <c r="N865" s="109"/>
      <c r="O865" s="107"/>
      <c r="P865" s="107"/>
      <c r="Q865" s="107"/>
      <c r="R865" s="107"/>
      <c r="S865" s="107"/>
      <c r="T865" s="107"/>
      <c r="U865" s="107"/>
      <c r="V865" s="107"/>
      <c r="W865" s="107"/>
      <c r="X865" s="107"/>
      <c r="Y865" s="107"/>
      <c r="Z865" s="107"/>
    </row>
    <row r="866" spans="1:26" ht="15.75" customHeight="1">
      <c r="A866" s="107"/>
      <c r="B866" s="107"/>
      <c r="C866" s="107"/>
      <c r="D866" s="107"/>
      <c r="E866" s="107"/>
      <c r="F866" s="107"/>
      <c r="G866" s="479"/>
      <c r="H866" s="107"/>
      <c r="I866" s="107"/>
      <c r="J866" s="107"/>
      <c r="K866" s="107"/>
      <c r="L866" s="107"/>
      <c r="M866" s="109"/>
      <c r="N866" s="109"/>
      <c r="O866" s="107"/>
      <c r="P866" s="107"/>
      <c r="Q866" s="107"/>
      <c r="R866" s="107"/>
      <c r="S866" s="107"/>
      <c r="T866" s="107"/>
      <c r="U866" s="107"/>
      <c r="V866" s="107"/>
      <c r="W866" s="107"/>
      <c r="X866" s="107"/>
      <c r="Y866" s="107"/>
      <c r="Z866" s="107"/>
    </row>
    <row r="867" spans="1:26" ht="15.75" customHeight="1">
      <c r="A867" s="107"/>
      <c r="B867" s="107"/>
      <c r="C867" s="107"/>
      <c r="D867" s="107"/>
      <c r="E867" s="107"/>
      <c r="F867" s="107"/>
      <c r="G867" s="479"/>
      <c r="H867" s="107"/>
      <c r="I867" s="107"/>
      <c r="J867" s="107"/>
      <c r="K867" s="107"/>
      <c r="L867" s="107"/>
      <c r="M867" s="109"/>
      <c r="N867" s="109"/>
      <c r="O867" s="107"/>
      <c r="P867" s="107"/>
      <c r="Q867" s="107"/>
      <c r="R867" s="107"/>
      <c r="S867" s="107"/>
      <c r="T867" s="107"/>
      <c r="U867" s="107"/>
      <c r="V867" s="107"/>
      <c r="W867" s="107"/>
      <c r="X867" s="107"/>
      <c r="Y867" s="107"/>
      <c r="Z867" s="107"/>
    </row>
    <row r="868" spans="1:26" ht="15.75" customHeight="1">
      <c r="A868" s="107"/>
      <c r="B868" s="107"/>
      <c r="C868" s="107"/>
      <c r="D868" s="107"/>
      <c r="E868" s="107"/>
      <c r="F868" s="107"/>
      <c r="G868" s="479"/>
      <c r="H868" s="107"/>
      <c r="I868" s="107"/>
      <c r="J868" s="107"/>
      <c r="K868" s="107"/>
      <c r="L868" s="107"/>
      <c r="M868" s="109"/>
      <c r="N868" s="109"/>
      <c r="O868" s="107"/>
      <c r="P868" s="107"/>
      <c r="Q868" s="107"/>
      <c r="R868" s="107"/>
      <c r="S868" s="107"/>
      <c r="T868" s="107"/>
      <c r="U868" s="107"/>
      <c r="V868" s="107"/>
      <c r="W868" s="107"/>
      <c r="X868" s="107"/>
      <c r="Y868" s="107"/>
      <c r="Z868" s="107"/>
    </row>
    <row r="869" spans="1:26" ht="15.75" customHeight="1">
      <c r="A869" s="107"/>
      <c r="B869" s="107"/>
      <c r="C869" s="107"/>
      <c r="D869" s="107"/>
      <c r="E869" s="107"/>
      <c r="F869" s="107"/>
      <c r="G869" s="479"/>
      <c r="H869" s="107"/>
      <c r="I869" s="107"/>
      <c r="J869" s="107"/>
      <c r="K869" s="107"/>
      <c r="L869" s="107"/>
      <c r="M869" s="109"/>
      <c r="N869" s="109"/>
      <c r="O869" s="107"/>
      <c r="P869" s="107"/>
      <c r="Q869" s="107"/>
      <c r="R869" s="107"/>
      <c r="S869" s="107"/>
      <c r="T869" s="107"/>
      <c r="U869" s="107"/>
      <c r="V869" s="107"/>
      <c r="W869" s="107"/>
      <c r="X869" s="107"/>
      <c r="Y869" s="107"/>
      <c r="Z869" s="107"/>
    </row>
    <row r="870" spans="1:26" ht="15.75" customHeight="1">
      <c r="A870" s="107"/>
      <c r="B870" s="107"/>
      <c r="C870" s="107"/>
      <c r="D870" s="107"/>
      <c r="E870" s="107"/>
      <c r="F870" s="107"/>
      <c r="G870" s="479"/>
      <c r="H870" s="107"/>
      <c r="I870" s="107"/>
      <c r="J870" s="107"/>
      <c r="K870" s="107"/>
      <c r="L870" s="107"/>
      <c r="M870" s="109"/>
      <c r="N870" s="109"/>
      <c r="O870" s="107"/>
      <c r="P870" s="107"/>
      <c r="Q870" s="107"/>
      <c r="R870" s="107"/>
      <c r="S870" s="107"/>
      <c r="T870" s="107"/>
      <c r="U870" s="107"/>
      <c r="V870" s="107"/>
      <c r="W870" s="107"/>
      <c r="X870" s="107"/>
      <c r="Y870" s="107"/>
      <c r="Z870" s="107"/>
    </row>
    <row r="871" spans="1:26" ht="15.75" customHeight="1">
      <c r="A871" s="107"/>
      <c r="B871" s="107"/>
      <c r="C871" s="107"/>
      <c r="D871" s="107"/>
      <c r="E871" s="107"/>
      <c r="F871" s="107"/>
      <c r="G871" s="479"/>
      <c r="H871" s="107"/>
      <c r="I871" s="107"/>
      <c r="J871" s="107"/>
      <c r="K871" s="107"/>
      <c r="L871" s="107"/>
      <c r="M871" s="109"/>
      <c r="N871" s="109"/>
      <c r="O871" s="107"/>
      <c r="P871" s="107"/>
      <c r="Q871" s="107"/>
      <c r="R871" s="107"/>
      <c r="S871" s="107"/>
      <c r="T871" s="107"/>
      <c r="U871" s="107"/>
      <c r="V871" s="107"/>
      <c r="W871" s="107"/>
      <c r="X871" s="107"/>
      <c r="Y871" s="107"/>
      <c r="Z871" s="107"/>
    </row>
    <row r="872" spans="1:26" ht="15.75" customHeight="1">
      <c r="A872" s="107"/>
      <c r="B872" s="107"/>
      <c r="C872" s="107"/>
      <c r="D872" s="107"/>
      <c r="E872" s="107"/>
      <c r="F872" s="107"/>
      <c r="G872" s="479"/>
      <c r="H872" s="107"/>
      <c r="I872" s="107"/>
      <c r="J872" s="107"/>
      <c r="K872" s="107"/>
      <c r="L872" s="107"/>
      <c r="M872" s="109"/>
      <c r="N872" s="109"/>
      <c r="O872" s="107"/>
      <c r="P872" s="107"/>
      <c r="Q872" s="107"/>
      <c r="R872" s="107"/>
      <c r="S872" s="107"/>
      <c r="T872" s="107"/>
      <c r="U872" s="107"/>
      <c r="V872" s="107"/>
      <c r="W872" s="107"/>
      <c r="X872" s="107"/>
      <c r="Y872" s="107"/>
      <c r="Z872" s="107"/>
    </row>
    <row r="873" spans="1:26" ht="15.75" customHeight="1">
      <c r="A873" s="107"/>
      <c r="B873" s="107"/>
      <c r="C873" s="107"/>
      <c r="D873" s="107"/>
      <c r="E873" s="107"/>
      <c r="F873" s="107"/>
      <c r="G873" s="479"/>
      <c r="H873" s="107"/>
      <c r="I873" s="107"/>
      <c r="J873" s="107"/>
      <c r="K873" s="107"/>
      <c r="L873" s="107"/>
      <c r="M873" s="109"/>
      <c r="N873" s="109"/>
      <c r="O873" s="107"/>
      <c r="P873" s="107"/>
      <c r="Q873" s="107"/>
      <c r="R873" s="107"/>
      <c r="S873" s="107"/>
      <c r="T873" s="107"/>
      <c r="U873" s="107"/>
      <c r="V873" s="107"/>
      <c r="W873" s="107"/>
      <c r="X873" s="107"/>
      <c r="Y873" s="107"/>
      <c r="Z873" s="107"/>
    </row>
    <row r="874" spans="1:26" ht="15.75" customHeight="1">
      <c r="A874" s="107"/>
      <c r="B874" s="107"/>
      <c r="C874" s="107"/>
      <c r="D874" s="107"/>
      <c r="E874" s="107"/>
      <c r="F874" s="107"/>
      <c r="G874" s="479"/>
      <c r="H874" s="107"/>
      <c r="I874" s="107"/>
      <c r="J874" s="107"/>
      <c r="K874" s="107"/>
      <c r="L874" s="107"/>
      <c r="M874" s="109"/>
      <c r="N874" s="109"/>
      <c r="O874" s="107"/>
      <c r="P874" s="107"/>
      <c r="Q874" s="107"/>
      <c r="R874" s="107"/>
      <c r="S874" s="107"/>
      <c r="T874" s="107"/>
      <c r="U874" s="107"/>
      <c r="V874" s="107"/>
      <c r="W874" s="107"/>
      <c r="X874" s="107"/>
      <c r="Y874" s="107"/>
      <c r="Z874" s="107"/>
    </row>
    <row r="875" spans="1:26" ht="15.75" customHeight="1">
      <c r="A875" s="107"/>
      <c r="B875" s="107"/>
      <c r="C875" s="107"/>
      <c r="D875" s="107"/>
      <c r="E875" s="107"/>
      <c r="F875" s="107"/>
      <c r="G875" s="479"/>
      <c r="H875" s="107"/>
      <c r="I875" s="107"/>
      <c r="J875" s="107"/>
      <c r="K875" s="107"/>
      <c r="L875" s="107"/>
      <c r="M875" s="109"/>
      <c r="N875" s="109"/>
      <c r="O875" s="107"/>
      <c r="P875" s="107"/>
      <c r="Q875" s="107"/>
      <c r="R875" s="107"/>
      <c r="S875" s="107"/>
      <c r="T875" s="107"/>
      <c r="U875" s="107"/>
      <c r="V875" s="107"/>
      <c r="W875" s="107"/>
      <c r="X875" s="107"/>
      <c r="Y875" s="107"/>
      <c r="Z875" s="107"/>
    </row>
    <row r="876" spans="1:26" ht="15.75" customHeight="1">
      <c r="A876" s="107"/>
      <c r="B876" s="107"/>
      <c r="C876" s="107"/>
      <c r="D876" s="107"/>
      <c r="E876" s="107"/>
      <c r="F876" s="107"/>
      <c r="G876" s="479"/>
      <c r="H876" s="107"/>
      <c r="I876" s="107"/>
      <c r="J876" s="107"/>
      <c r="K876" s="107"/>
      <c r="L876" s="107"/>
      <c r="M876" s="109"/>
      <c r="N876" s="109"/>
      <c r="O876" s="107"/>
      <c r="P876" s="107"/>
      <c r="Q876" s="107"/>
      <c r="R876" s="107"/>
      <c r="S876" s="107"/>
      <c r="T876" s="107"/>
      <c r="U876" s="107"/>
      <c r="V876" s="107"/>
      <c r="W876" s="107"/>
      <c r="X876" s="107"/>
      <c r="Y876" s="107"/>
      <c r="Z876" s="107"/>
    </row>
    <row r="877" spans="1:26" ht="15.75" customHeight="1">
      <c r="A877" s="107"/>
      <c r="B877" s="107"/>
      <c r="C877" s="107"/>
      <c r="D877" s="107"/>
      <c r="E877" s="107"/>
      <c r="F877" s="107"/>
      <c r="G877" s="479"/>
      <c r="H877" s="107"/>
      <c r="I877" s="107"/>
      <c r="J877" s="107"/>
      <c r="K877" s="107"/>
      <c r="L877" s="107"/>
      <c r="M877" s="109"/>
      <c r="N877" s="109"/>
      <c r="O877" s="107"/>
      <c r="P877" s="107"/>
      <c r="Q877" s="107"/>
      <c r="R877" s="107"/>
      <c r="S877" s="107"/>
      <c r="T877" s="107"/>
      <c r="U877" s="107"/>
      <c r="V877" s="107"/>
      <c r="W877" s="107"/>
      <c r="X877" s="107"/>
      <c r="Y877" s="107"/>
      <c r="Z877" s="107"/>
    </row>
    <row r="878" spans="1:26" ht="15.75" customHeight="1">
      <c r="A878" s="107"/>
      <c r="B878" s="107"/>
      <c r="C878" s="107"/>
      <c r="D878" s="107"/>
      <c r="E878" s="107"/>
      <c r="F878" s="107"/>
      <c r="G878" s="479"/>
      <c r="H878" s="107"/>
      <c r="I878" s="107"/>
      <c r="J878" s="107"/>
      <c r="K878" s="107"/>
      <c r="L878" s="107"/>
      <c r="M878" s="109"/>
      <c r="N878" s="109"/>
      <c r="O878" s="107"/>
      <c r="P878" s="107"/>
      <c r="Q878" s="107"/>
      <c r="R878" s="107"/>
      <c r="S878" s="107"/>
      <c r="T878" s="107"/>
      <c r="U878" s="107"/>
      <c r="V878" s="107"/>
      <c r="W878" s="107"/>
      <c r="X878" s="107"/>
      <c r="Y878" s="107"/>
      <c r="Z878" s="107"/>
    </row>
    <row r="879" spans="1:26" ht="15.75" customHeight="1">
      <c r="A879" s="107"/>
      <c r="B879" s="107"/>
      <c r="C879" s="107"/>
      <c r="D879" s="107"/>
      <c r="E879" s="107"/>
      <c r="F879" s="107"/>
      <c r="G879" s="479"/>
      <c r="H879" s="107"/>
      <c r="I879" s="107"/>
      <c r="J879" s="107"/>
      <c r="K879" s="107"/>
      <c r="L879" s="107"/>
      <c r="M879" s="109"/>
      <c r="N879" s="109"/>
      <c r="O879" s="107"/>
      <c r="P879" s="107"/>
      <c r="Q879" s="107"/>
      <c r="R879" s="107"/>
      <c r="S879" s="107"/>
      <c r="T879" s="107"/>
      <c r="U879" s="107"/>
      <c r="V879" s="107"/>
      <c r="W879" s="107"/>
      <c r="X879" s="107"/>
      <c r="Y879" s="107"/>
      <c r="Z879" s="107"/>
    </row>
    <row r="880" spans="1:26" ht="15.75" customHeight="1">
      <c r="A880" s="107"/>
      <c r="B880" s="107"/>
      <c r="C880" s="107"/>
      <c r="D880" s="107"/>
      <c r="E880" s="107"/>
      <c r="F880" s="107"/>
      <c r="G880" s="479"/>
      <c r="H880" s="107"/>
      <c r="I880" s="107"/>
      <c r="J880" s="107"/>
      <c r="K880" s="107"/>
      <c r="L880" s="107"/>
      <c r="M880" s="109"/>
      <c r="N880" s="109"/>
      <c r="O880" s="107"/>
      <c r="P880" s="107"/>
      <c r="Q880" s="107"/>
      <c r="R880" s="107"/>
      <c r="S880" s="107"/>
      <c r="T880" s="107"/>
      <c r="U880" s="107"/>
      <c r="V880" s="107"/>
      <c r="W880" s="107"/>
      <c r="X880" s="107"/>
      <c r="Y880" s="107"/>
      <c r="Z880" s="107"/>
    </row>
    <row r="881" spans="1:26" ht="15.75" customHeight="1">
      <c r="A881" s="107"/>
      <c r="B881" s="107"/>
      <c r="C881" s="107"/>
      <c r="D881" s="107"/>
      <c r="E881" s="107"/>
      <c r="F881" s="107"/>
      <c r="G881" s="479"/>
      <c r="H881" s="107"/>
      <c r="I881" s="107"/>
      <c r="J881" s="107"/>
      <c r="K881" s="107"/>
      <c r="L881" s="107"/>
      <c r="M881" s="109"/>
      <c r="N881" s="109"/>
      <c r="O881" s="107"/>
      <c r="P881" s="107"/>
      <c r="Q881" s="107"/>
      <c r="R881" s="107"/>
      <c r="S881" s="107"/>
      <c r="T881" s="107"/>
      <c r="U881" s="107"/>
      <c r="V881" s="107"/>
      <c r="W881" s="107"/>
      <c r="X881" s="107"/>
      <c r="Y881" s="107"/>
      <c r="Z881" s="107"/>
    </row>
    <row r="882" spans="1:26" ht="15.75" customHeight="1">
      <c r="A882" s="107"/>
      <c r="B882" s="107"/>
      <c r="C882" s="107"/>
      <c r="D882" s="107"/>
      <c r="E882" s="107"/>
      <c r="F882" s="107"/>
      <c r="G882" s="479"/>
      <c r="H882" s="107"/>
      <c r="I882" s="107"/>
      <c r="J882" s="107"/>
      <c r="K882" s="107"/>
      <c r="L882" s="107"/>
      <c r="M882" s="109"/>
      <c r="N882" s="109"/>
      <c r="O882" s="107"/>
      <c r="P882" s="107"/>
      <c r="Q882" s="107"/>
      <c r="R882" s="107"/>
      <c r="S882" s="107"/>
      <c r="T882" s="107"/>
      <c r="U882" s="107"/>
      <c r="V882" s="107"/>
      <c r="W882" s="107"/>
      <c r="X882" s="107"/>
      <c r="Y882" s="107"/>
      <c r="Z882" s="107"/>
    </row>
    <row r="883" spans="1:26" ht="15.75" customHeight="1">
      <c r="A883" s="107"/>
      <c r="B883" s="107"/>
      <c r="C883" s="107"/>
      <c r="D883" s="107"/>
      <c r="E883" s="107"/>
      <c r="F883" s="107"/>
      <c r="G883" s="479"/>
      <c r="H883" s="107"/>
      <c r="I883" s="107"/>
      <c r="J883" s="107"/>
      <c r="K883" s="107"/>
      <c r="L883" s="107"/>
      <c r="M883" s="109"/>
      <c r="N883" s="109"/>
      <c r="O883" s="107"/>
      <c r="P883" s="107"/>
      <c r="Q883" s="107"/>
      <c r="R883" s="107"/>
      <c r="S883" s="107"/>
      <c r="T883" s="107"/>
      <c r="U883" s="107"/>
      <c r="V883" s="107"/>
      <c r="W883" s="107"/>
      <c r="X883" s="107"/>
      <c r="Y883" s="107"/>
      <c r="Z883" s="107"/>
    </row>
    <row r="884" spans="1:26" ht="15.75" customHeight="1">
      <c r="A884" s="107"/>
      <c r="B884" s="107"/>
      <c r="C884" s="107"/>
      <c r="D884" s="107"/>
      <c r="E884" s="107"/>
      <c r="F884" s="107"/>
      <c r="G884" s="479"/>
      <c r="H884" s="107"/>
      <c r="I884" s="107"/>
      <c r="J884" s="107"/>
      <c r="K884" s="107"/>
      <c r="L884" s="107"/>
      <c r="M884" s="109"/>
      <c r="N884" s="109"/>
      <c r="O884" s="107"/>
      <c r="P884" s="107"/>
      <c r="Q884" s="107"/>
      <c r="R884" s="107"/>
      <c r="S884" s="107"/>
      <c r="T884" s="107"/>
      <c r="U884" s="107"/>
      <c r="V884" s="107"/>
      <c r="W884" s="107"/>
      <c r="X884" s="107"/>
      <c r="Y884" s="107"/>
      <c r="Z884" s="107"/>
    </row>
    <row r="885" spans="1:26" ht="15.75" customHeight="1">
      <c r="A885" s="107"/>
      <c r="B885" s="107"/>
      <c r="C885" s="107"/>
      <c r="D885" s="107"/>
      <c r="E885" s="107"/>
      <c r="F885" s="107"/>
      <c r="G885" s="479"/>
      <c r="H885" s="107"/>
      <c r="I885" s="107"/>
      <c r="J885" s="107"/>
      <c r="K885" s="107"/>
      <c r="L885" s="107"/>
      <c r="M885" s="109"/>
      <c r="N885" s="109"/>
      <c r="O885" s="107"/>
      <c r="P885" s="107"/>
      <c r="Q885" s="107"/>
      <c r="R885" s="107"/>
      <c r="S885" s="107"/>
      <c r="T885" s="107"/>
      <c r="U885" s="107"/>
      <c r="V885" s="107"/>
      <c r="W885" s="107"/>
      <c r="X885" s="107"/>
      <c r="Y885" s="107"/>
      <c r="Z885" s="107"/>
    </row>
    <row r="886" spans="1:26" ht="15.75" customHeight="1">
      <c r="A886" s="107"/>
      <c r="B886" s="107"/>
      <c r="C886" s="107"/>
      <c r="D886" s="107"/>
      <c r="E886" s="107"/>
      <c r="F886" s="107"/>
      <c r="G886" s="479"/>
      <c r="H886" s="107"/>
      <c r="I886" s="107"/>
      <c r="J886" s="107"/>
      <c r="K886" s="107"/>
      <c r="L886" s="107"/>
      <c r="M886" s="109"/>
      <c r="N886" s="109"/>
      <c r="O886" s="107"/>
      <c r="P886" s="107"/>
      <c r="Q886" s="107"/>
      <c r="R886" s="107"/>
      <c r="S886" s="107"/>
      <c r="T886" s="107"/>
      <c r="U886" s="107"/>
      <c r="V886" s="107"/>
      <c r="W886" s="107"/>
      <c r="X886" s="107"/>
      <c r="Y886" s="107"/>
      <c r="Z886" s="107"/>
    </row>
    <row r="887" spans="1:26" ht="15.75" customHeight="1">
      <c r="A887" s="107"/>
      <c r="B887" s="107"/>
      <c r="C887" s="107"/>
      <c r="D887" s="107"/>
      <c r="E887" s="107"/>
      <c r="F887" s="107"/>
      <c r="G887" s="479"/>
      <c r="H887" s="107"/>
      <c r="I887" s="107"/>
      <c r="J887" s="107"/>
      <c r="K887" s="107"/>
      <c r="L887" s="107"/>
      <c r="M887" s="109"/>
      <c r="N887" s="109"/>
      <c r="O887" s="107"/>
      <c r="P887" s="107"/>
      <c r="Q887" s="107"/>
      <c r="R887" s="107"/>
      <c r="S887" s="107"/>
      <c r="T887" s="107"/>
      <c r="U887" s="107"/>
      <c r="V887" s="107"/>
      <c r="W887" s="107"/>
      <c r="X887" s="107"/>
      <c r="Y887" s="107"/>
      <c r="Z887" s="107"/>
    </row>
    <row r="888" spans="1:26" ht="15.75" customHeight="1">
      <c r="A888" s="107"/>
      <c r="B888" s="107"/>
      <c r="C888" s="107"/>
      <c r="D888" s="107"/>
      <c r="E888" s="107"/>
      <c r="F888" s="107"/>
      <c r="G888" s="479"/>
      <c r="H888" s="107"/>
      <c r="I888" s="107"/>
      <c r="J888" s="107"/>
      <c r="K888" s="107"/>
      <c r="L888" s="107"/>
      <c r="M888" s="109"/>
      <c r="N888" s="109"/>
      <c r="O888" s="107"/>
      <c r="P888" s="107"/>
      <c r="Q888" s="107"/>
      <c r="R888" s="107"/>
      <c r="S888" s="107"/>
      <c r="T888" s="107"/>
      <c r="U888" s="107"/>
      <c r="V888" s="107"/>
      <c r="W888" s="107"/>
      <c r="X888" s="107"/>
      <c r="Y888" s="107"/>
      <c r="Z888" s="107"/>
    </row>
    <row r="889" spans="1:26" ht="15.75" customHeight="1">
      <c r="A889" s="107"/>
      <c r="B889" s="107"/>
      <c r="C889" s="107"/>
      <c r="D889" s="107"/>
      <c r="E889" s="107"/>
      <c r="F889" s="107"/>
      <c r="G889" s="479"/>
      <c r="H889" s="107"/>
      <c r="I889" s="107"/>
      <c r="J889" s="107"/>
      <c r="K889" s="107"/>
      <c r="L889" s="107"/>
      <c r="M889" s="109"/>
      <c r="N889" s="109"/>
      <c r="O889" s="107"/>
      <c r="P889" s="107"/>
      <c r="Q889" s="107"/>
      <c r="R889" s="107"/>
      <c r="S889" s="107"/>
      <c r="T889" s="107"/>
      <c r="U889" s="107"/>
      <c r="V889" s="107"/>
      <c r="W889" s="107"/>
      <c r="X889" s="107"/>
      <c r="Y889" s="107"/>
      <c r="Z889" s="107"/>
    </row>
    <row r="890" spans="1:26" ht="15.75" customHeight="1">
      <c r="A890" s="107"/>
      <c r="B890" s="107"/>
      <c r="C890" s="107"/>
      <c r="D890" s="107"/>
      <c r="E890" s="107"/>
      <c r="F890" s="107"/>
      <c r="G890" s="479"/>
      <c r="H890" s="107"/>
      <c r="I890" s="107"/>
      <c r="J890" s="107"/>
      <c r="K890" s="107"/>
      <c r="L890" s="107"/>
      <c r="M890" s="109"/>
      <c r="N890" s="109"/>
      <c r="O890" s="107"/>
      <c r="P890" s="107"/>
      <c r="Q890" s="107"/>
      <c r="R890" s="107"/>
      <c r="S890" s="107"/>
      <c r="T890" s="107"/>
      <c r="U890" s="107"/>
      <c r="V890" s="107"/>
      <c r="W890" s="107"/>
      <c r="X890" s="107"/>
      <c r="Y890" s="107"/>
      <c r="Z890" s="107"/>
    </row>
    <row r="891" spans="1:26" ht="15.75" customHeight="1">
      <c r="A891" s="107"/>
      <c r="B891" s="107"/>
      <c r="C891" s="107"/>
      <c r="D891" s="107"/>
      <c r="E891" s="107"/>
      <c r="F891" s="107"/>
      <c r="G891" s="479"/>
      <c r="H891" s="107"/>
      <c r="I891" s="107"/>
      <c r="J891" s="107"/>
      <c r="K891" s="107"/>
      <c r="L891" s="107"/>
      <c r="M891" s="109"/>
      <c r="N891" s="109"/>
      <c r="O891" s="107"/>
      <c r="P891" s="107"/>
      <c r="Q891" s="107"/>
      <c r="R891" s="107"/>
      <c r="S891" s="107"/>
      <c r="T891" s="107"/>
      <c r="U891" s="107"/>
      <c r="V891" s="107"/>
      <c r="W891" s="107"/>
      <c r="X891" s="107"/>
      <c r="Y891" s="107"/>
      <c r="Z891" s="107"/>
    </row>
    <row r="892" spans="1:26" ht="15.75" customHeight="1">
      <c r="A892" s="107"/>
      <c r="B892" s="107"/>
      <c r="C892" s="107"/>
      <c r="D892" s="107"/>
      <c r="E892" s="107"/>
      <c r="F892" s="107"/>
      <c r="G892" s="479"/>
      <c r="H892" s="107"/>
      <c r="I892" s="107"/>
      <c r="J892" s="107"/>
      <c r="K892" s="107"/>
      <c r="L892" s="107"/>
      <c r="M892" s="109"/>
      <c r="N892" s="109"/>
      <c r="O892" s="107"/>
      <c r="P892" s="107"/>
      <c r="Q892" s="107"/>
      <c r="R892" s="107"/>
      <c r="S892" s="107"/>
      <c r="T892" s="107"/>
      <c r="U892" s="107"/>
      <c r="V892" s="107"/>
      <c r="W892" s="107"/>
      <c r="X892" s="107"/>
      <c r="Y892" s="107"/>
      <c r="Z892" s="107"/>
    </row>
    <row r="893" spans="1:26" ht="15.75" customHeight="1">
      <c r="A893" s="107"/>
      <c r="B893" s="107"/>
      <c r="C893" s="107"/>
      <c r="D893" s="107"/>
      <c r="E893" s="107"/>
      <c r="F893" s="107"/>
      <c r="G893" s="479"/>
      <c r="H893" s="107"/>
      <c r="I893" s="107"/>
      <c r="J893" s="107"/>
      <c r="K893" s="107"/>
      <c r="L893" s="107"/>
      <c r="M893" s="109"/>
      <c r="N893" s="109"/>
      <c r="O893" s="107"/>
      <c r="P893" s="107"/>
      <c r="Q893" s="107"/>
      <c r="R893" s="107"/>
      <c r="S893" s="107"/>
      <c r="T893" s="107"/>
      <c r="U893" s="107"/>
      <c r="V893" s="107"/>
      <c r="W893" s="107"/>
      <c r="X893" s="107"/>
      <c r="Y893" s="107"/>
      <c r="Z893" s="107"/>
    </row>
    <row r="894" spans="1:26" ht="15.75" customHeight="1">
      <c r="A894" s="107"/>
      <c r="B894" s="107"/>
      <c r="C894" s="107"/>
      <c r="D894" s="107"/>
      <c r="E894" s="107"/>
      <c r="F894" s="107"/>
      <c r="G894" s="479"/>
      <c r="H894" s="107"/>
      <c r="I894" s="107"/>
      <c r="J894" s="107"/>
      <c r="K894" s="107"/>
      <c r="L894" s="107"/>
      <c r="M894" s="109"/>
      <c r="N894" s="109"/>
      <c r="O894" s="107"/>
      <c r="P894" s="107"/>
      <c r="Q894" s="107"/>
      <c r="R894" s="107"/>
      <c r="S894" s="107"/>
      <c r="T894" s="107"/>
      <c r="U894" s="107"/>
      <c r="V894" s="107"/>
      <c r="W894" s="107"/>
      <c r="X894" s="107"/>
      <c r="Y894" s="107"/>
      <c r="Z894" s="107"/>
    </row>
    <row r="895" spans="1:26" ht="15.75" customHeight="1">
      <c r="A895" s="107"/>
      <c r="B895" s="107"/>
      <c r="C895" s="107"/>
      <c r="D895" s="107"/>
      <c r="E895" s="107"/>
      <c r="F895" s="107"/>
      <c r="G895" s="479"/>
      <c r="H895" s="107"/>
      <c r="I895" s="107"/>
      <c r="J895" s="107"/>
      <c r="K895" s="107"/>
      <c r="L895" s="107"/>
      <c r="M895" s="109"/>
      <c r="N895" s="109"/>
      <c r="O895" s="107"/>
      <c r="P895" s="107"/>
      <c r="Q895" s="107"/>
      <c r="R895" s="107"/>
      <c r="S895" s="107"/>
      <c r="T895" s="107"/>
      <c r="U895" s="107"/>
      <c r="V895" s="107"/>
      <c r="W895" s="107"/>
      <c r="X895" s="107"/>
      <c r="Y895" s="107"/>
      <c r="Z895" s="107"/>
    </row>
    <row r="896" spans="1:26" ht="15.75" customHeight="1">
      <c r="A896" s="107"/>
      <c r="B896" s="107"/>
      <c r="C896" s="107"/>
      <c r="D896" s="107"/>
      <c r="E896" s="107"/>
      <c r="F896" s="107"/>
      <c r="G896" s="479"/>
      <c r="H896" s="107"/>
      <c r="I896" s="107"/>
      <c r="J896" s="107"/>
      <c r="K896" s="107"/>
      <c r="L896" s="107"/>
      <c r="M896" s="109"/>
      <c r="N896" s="109"/>
      <c r="O896" s="107"/>
      <c r="P896" s="107"/>
      <c r="Q896" s="107"/>
      <c r="R896" s="107"/>
      <c r="S896" s="107"/>
      <c r="T896" s="107"/>
      <c r="U896" s="107"/>
      <c r="V896" s="107"/>
      <c r="W896" s="107"/>
      <c r="X896" s="107"/>
      <c r="Y896" s="107"/>
      <c r="Z896" s="107"/>
    </row>
    <row r="897" spans="1:26" ht="15.75" customHeight="1">
      <c r="A897" s="107"/>
      <c r="B897" s="107"/>
      <c r="C897" s="107"/>
      <c r="D897" s="107"/>
      <c r="E897" s="107"/>
      <c r="F897" s="107"/>
      <c r="G897" s="479"/>
      <c r="H897" s="107"/>
      <c r="I897" s="107"/>
      <c r="J897" s="107"/>
      <c r="K897" s="107"/>
      <c r="L897" s="107"/>
      <c r="M897" s="109"/>
      <c r="N897" s="109"/>
      <c r="O897" s="107"/>
      <c r="P897" s="107"/>
      <c r="Q897" s="107"/>
      <c r="R897" s="107"/>
      <c r="S897" s="107"/>
      <c r="T897" s="107"/>
      <c r="U897" s="107"/>
      <c r="V897" s="107"/>
      <c r="W897" s="107"/>
      <c r="X897" s="107"/>
      <c r="Y897" s="107"/>
      <c r="Z897" s="107"/>
    </row>
    <row r="898" spans="1:26" ht="15.75" customHeight="1">
      <c r="A898" s="107"/>
      <c r="B898" s="107"/>
      <c r="C898" s="107"/>
      <c r="D898" s="107"/>
      <c r="E898" s="107"/>
      <c r="F898" s="107"/>
      <c r="G898" s="479"/>
      <c r="H898" s="107"/>
      <c r="I898" s="107"/>
      <c r="J898" s="107"/>
      <c r="K898" s="107"/>
      <c r="L898" s="107"/>
      <c r="M898" s="109"/>
      <c r="N898" s="109"/>
      <c r="O898" s="107"/>
      <c r="P898" s="107"/>
      <c r="Q898" s="107"/>
      <c r="R898" s="107"/>
      <c r="S898" s="107"/>
      <c r="T898" s="107"/>
      <c r="U898" s="107"/>
      <c r="V898" s="107"/>
      <c r="W898" s="107"/>
      <c r="X898" s="107"/>
      <c r="Y898" s="107"/>
      <c r="Z898" s="107"/>
    </row>
    <row r="899" spans="1:26" ht="15.75" customHeight="1">
      <c r="A899" s="107"/>
      <c r="B899" s="107"/>
      <c r="C899" s="107"/>
      <c r="D899" s="107"/>
      <c r="E899" s="107"/>
      <c r="F899" s="107"/>
      <c r="G899" s="479"/>
      <c r="H899" s="107"/>
      <c r="I899" s="107"/>
      <c r="J899" s="107"/>
      <c r="K899" s="107"/>
      <c r="L899" s="107"/>
      <c r="M899" s="109"/>
      <c r="N899" s="109"/>
      <c r="O899" s="107"/>
      <c r="P899" s="107"/>
      <c r="Q899" s="107"/>
      <c r="R899" s="107"/>
      <c r="S899" s="107"/>
      <c r="T899" s="107"/>
      <c r="U899" s="107"/>
      <c r="V899" s="107"/>
      <c r="W899" s="107"/>
      <c r="X899" s="107"/>
      <c r="Y899" s="107"/>
      <c r="Z899" s="107"/>
    </row>
    <row r="900" spans="1:26" ht="15.75" customHeight="1">
      <c r="A900" s="107"/>
      <c r="B900" s="107"/>
      <c r="C900" s="107"/>
      <c r="D900" s="107"/>
      <c r="E900" s="107"/>
      <c r="F900" s="107"/>
      <c r="G900" s="479"/>
      <c r="H900" s="107"/>
      <c r="I900" s="107"/>
      <c r="J900" s="107"/>
      <c r="K900" s="107"/>
      <c r="L900" s="107"/>
      <c r="M900" s="109"/>
      <c r="N900" s="109"/>
      <c r="O900" s="107"/>
      <c r="P900" s="107"/>
      <c r="Q900" s="107"/>
      <c r="R900" s="107"/>
      <c r="S900" s="107"/>
      <c r="T900" s="107"/>
      <c r="U900" s="107"/>
      <c r="V900" s="107"/>
      <c r="W900" s="107"/>
      <c r="X900" s="107"/>
      <c r="Y900" s="107"/>
      <c r="Z900" s="107"/>
    </row>
    <row r="901" spans="1:26" ht="15.75" customHeight="1">
      <c r="A901" s="107"/>
      <c r="B901" s="107"/>
      <c r="C901" s="107"/>
      <c r="D901" s="107"/>
      <c r="E901" s="107"/>
      <c r="F901" s="107"/>
      <c r="G901" s="479"/>
      <c r="H901" s="107"/>
      <c r="I901" s="107"/>
      <c r="J901" s="107"/>
      <c r="K901" s="107"/>
      <c r="L901" s="107"/>
      <c r="M901" s="109"/>
      <c r="N901" s="109"/>
      <c r="O901" s="107"/>
      <c r="P901" s="107"/>
      <c r="Q901" s="107"/>
      <c r="R901" s="107"/>
      <c r="S901" s="107"/>
      <c r="T901" s="107"/>
      <c r="U901" s="107"/>
      <c r="V901" s="107"/>
      <c r="W901" s="107"/>
      <c r="X901" s="107"/>
      <c r="Y901" s="107"/>
      <c r="Z901" s="107"/>
    </row>
    <row r="902" spans="1:26" ht="15.75" customHeight="1">
      <c r="A902" s="107"/>
      <c r="B902" s="107"/>
      <c r="C902" s="107"/>
      <c r="D902" s="107"/>
      <c r="E902" s="107"/>
      <c r="F902" s="107"/>
      <c r="G902" s="479"/>
      <c r="H902" s="107"/>
      <c r="I902" s="107"/>
      <c r="J902" s="107"/>
      <c r="K902" s="107"/>
      <c r="L902" s="107"/>
      <c r="M902" s="109"/>
      <c r="N902" s="109"/>
      <c r="O902" s="107"/>
      <c r="P902" s="107"/>
      <c r="Q902" s="107"/>
      <c r="R902" s="107"/>
      <c r="S902" s="107"/>
      <c r="T902" s="107"/>
      <c r="U902" s="107"/>
      <c r="V902" s="107"/>
      <c r="W902" s="107"/>
      <c r="X902" s="107"/>
      <c r="Y902" s="107"/>
      <c r="Z902" s="107"/>
    </row>
    <row r="903" spans="1:26" ht="15.75" customHeight="1">
      <c r="A903" s="107"/>
      <c r="B903" s="107"/>
      <c r="C903" s="107"/>
      <c r="D903" s="107"/>
      <c r="E903" s="107"/>
      <c r="F903" s="107"/>
      <c r="G903" s="479"/>
      <c r="H903" s="107"/>
      <c r="I903" s="107"/>
      <c r="J903" s="107"/>
      <c r="K903" s="107"/>
      <c r="L903" s="107"/>
      <c r="M903" s="109"/>
      <c r="N903" s="109"/>
      <c r="O903" s="107"/>
      <c r="P903" s="107"/>
      <c r="Q903" s="107"/>
      <c r="R903" s="107"/>
      <c r="S903" s="107"/>
      <c r="T903" s="107"/>
      <c r="U903" s="107"/>
      <c r="V903" s="107"/>
      <c r="W903" s="107"/>
      <c r="X903" s="107"/>
      <c r="Y903" s="107"/>
      <c r="Z903" s="107"/>
    </row>
    <row r="904" spans="1:26" ht="15.75" customHeight="1">
      <c r="A904" s="107"/>
      <c r="B904" s="107"/>
      <c r="C904" s="107"/>
      <c r="D904" s="107"/>
      <c r="E904" s="107"/>
      <c r="F904" s="107"/>
      <c r="G904" s="479"/>
      <c r="H904" s="107"/>
      <c r="I904" s="107"/>
      <c r="J904" s="107"/>
      <c r="K904" s="107"/>
      <c r="L904" s="107"/>
      <c r="M904" s="109"/>
      <c r="N904" s="109"/>
      <c r="O904" s="107"/>
      <c r="P904" s="107"/>
      <c r="Q904" s="107"/>
      <c r="R904" s="107"/>
      <c r="S904" s="107"/>
      <c r="T904" s="107"/>
      <c r="U904" s="107"/>
      <c r="V904" s="107"/>
      <c r="W904" s="107"/>
      <c r="X904" s="107"/>
      <c r="Y904" s="107"/>
      <c r="Z904" s="107"/>
    </row>
    <row r="905" spans="1:26" ht="15.75" customHeight="1">
      <c r="A905" s="107"/>
      <c r="B905" s="107"/>
      <c r="C905" s="107"/>
      <c r="D905" s="107"/>
      <c r="E905" s="107"/>
      <c r="F905" s="107"/>
      <c r="G905" s="479"/>
      <c r="H905" s="107"/>
      <c r="I905" s="107"/>
      <c r="J905" s="107"/>
      <c r="K905" s="107"/>
      <c r="L905" s="107"/>
      <c r="M905" s="109"/>
      <c r="N905" s="109"/>
      <c r="O905" s="107"/>
      <c r="P905" s="107"/>
      <c r="Q905" s="107"/>
      <c r="R905" s="107"/>
      <c r="S905" s="107"/>
      <c r="T905" s="107"/>
      <c r="U905" s="107"/>
      <c r="V905" s="107"/>
      <c r="W905" s="107"/>
      <c r="X905" s="107"/>
      <c r="Y905" s="107"/>
      <c r="Z905" s="107"/>
    </row>
    <row r="906" spans="1:26" ht="15.75" customHeight="1">
      <c r="A906" s="107"/>
      <c r="B906" s="107"/>
      <c r="C906" s="107"/>
      <c r="D906" s="107"/>
      <c r="E906" s="107"/>
      <c r="F906" s="107"/>
      <c r="G906" s="479"/>
      <c r="H906" s="107"/>
      <c r="I906" s="107"/>
      <c r="J906" s="107"/>
      <c r="K906" s="107"/>
      <c r="L906" s="107"/>
      <c r="M906" s="109"/>
      <c r="N906" s="109"/>
      <c r="O906" s="107"/>
      <c r="P906" s="107"/>
      <c r="Q906" s="107"/>
      <c r="R906" s="107"/>
      <c r="S906" s="107"/>
      <c r="T906" s="107"/>
      <c r="U906" s="107"/>
      <c r="V906" s="107"/>
      <c r="W906" s="107"/>
      <c r="X906" s="107"/>
      <c r="Y906" s="107"/>
      <c r="Z906" s="107"/>
    </row>
    <row r="907" spans="1:26" ht="15.75" customHeight="1">
      <c r="A907" s="107"/>
      <c r="B907" s="107"/>
      <c r="C907" s="107"/>
      <c r="D907" s="107"/>
      <c r="E907" s="107"/>
      <c r="F907" s="107"/>
      <c r="G907" s="479"/>
      <c r="H907" s="107"/>
      <c r="I907" s="107"/>
      <c r="J907" s="107"/>
      <c r="K907" s="107"/>
      <c r="L907" s="107"/>
      <c r="M907" s="109"/>
      <c r="N907" s="109"/>
      <c r="O907" s="107"/>
      <c r="P907" s="107"/>
      <c r="Q907" s="107"/>
      <c r="R907" s="107"/>
      <c r="S907" s="107"/>
      <c r="T907" s="107"/>
      <c r="U907" s="107"/>
      <c r="V907" s="107"/>
      <c r="W907" s="107"/>
      <c r="X907" s="107"/>
      <c r="Y907" s="107"/>
      <c r="Z907" s="107"/>
    </row>
    <row r="908" spans="1:26" ht="15.75" customHeight="1">
      <c r="A908" s="107"/>
      <c r="B908" s="107"/>
      <c r="C908" s="107"/>
      <c r="D908" s="107"/>
      <c r="E908" s="107"/>
      <c r="F908" s="107"/>
      <c r="G908" s="479"/>
      <c r="H908" s="107"/>
      <c r="I908" s="107"/>
      <c r="J908" s="107"/>
      <c r="K908" s="107"/>
      <c r="L908" s="107"/>
      <c r="M908" s="109"/>
      <c r="N908" s="109"/>
      <c r="O908" s="107"/>
      <c r="P908" s="107"/>
      <c r="Q908" s="107"/>
      <c r="R908" s="107"/>
      <c r="S908" s="107"/>
      <c r="T908" s="107"/>
      <c r="U908" s="107"/>
      <c r="V908" s="107"/>
      <c r="W908" s="107"/>
      <c r="X908" s="107"/>
      <c r="Y908" s="107"/>
      <c r="Z908" s="107"/>
    </row>
    <row r="909" spans="1:26" ht="15.75" customHeight="1">
      <c r="A909" s="107"/>
      <c r="B909" s="107"/>
      <c r="C909" s="107"/>
      <c r="D909" s="107"/>
      <c r="E909" s="107"/>
      <c r="F909" s="107"/>
      <c r="G909" s="479"/>
      <c r="H909" s="107"/>
      <c r="I909" s="107"/>
      <c r="J909" s="107"/>
      <c r="K909" s="107"/>
      <c r="L909" s="107"/>
      <c r="M909" s="109"/>
      <c r="N909" s="109"/>
      <c r="O909" s="107"/>
      <c r="P909" s="107"/>
      <c r="Q909" s="107"/>
      <c r="R909" s="107"/>
      <c r="S909" s="107"/>
      <c r="T909" s="107"/>
      <c r="U909" s="107"/>
      <c r="V909" s="107"/>
      <c r="W909" s="107"/>
      <c r="X909" s="107"/>
      <c r="Y909" s="107"/>
      <c r="Z909" s="107"/>
    </row>
    <row r="910" spans="1:26" ht="15.75" customHeight="1">
      <c r="A910" s="107"/>
      <c r="B910" s="107"/>
      <c r="C910" s="107"/>
      <c r="D910" s="107"/>
      <c r="E910" s="107"/>
      <c r="F910" s="107"/>
      <c r="G910" s="479"/>
      <c r="H910" s="107"/>
      <c r="I910" s="107"/>
      <c r="J910" s="107"/>
      <c r="K910" s="107"/>
      <c r="L910" s="107"/>
      <c r="M910" s="109"/>
      <c r="N910" s="109"/>
      <c r="O910" s="107"/>
      <c r="P910" s="107"/>
      <c r="Q910" s="107"/>
      <c r="R910" s="107"/>
      <c r="S910" s="107"/>
      <c r="T910" s="107"/>
      <c r="U910" s="107"/>
      <c r="V910" s="107"/>
      <c r="W910" s="107"/>
      <c r="X910" s="107"/>
      <c r="Y910" s="107"/>
      <c r="Z910" s="107"/>
    </row>
    <row r="911" spans="1:26" ht="15.75" customHeight="1">
      <c r="A911" s="107"/>
      <c r="B911" s="107"/>
      <c r="C911" s="107"/>
      <c r="D911" s="107"/>
      <c r="E911" s="107"/>
      <c r="F911" s="107"/>
      <c r="G911" s="479"/>
      <c r="H911" s="107"/>
      <c r="I911" s="107"/>
      <c r="J911" s="107"/>
      <c r="K911" s="107"/>
      <c r="L911" s="107"/>
      <c r="M911" s="109"/>
      <c r="N911" s="109"/>
      <c r="O911" s="107"/>
      <c r="P911" s="107"/>
      <c r="Q911" s="107"/>
      <c r="R911" s="107"/>
      <c r="S911" s="107"/>
      <c r="T911" s="107"/>
      <c r="U911" s="107"/>
      <c r="V911" s="107"/>
      <c r="W911" s="107"/>
      <c r="X911" s="107"/>
      <c r="Y911" s="107"/>
      <c r="Z911" s="107"/>
    </row>
    <row r="912" spans="1:26" ht="15.75" customHeight="1">
      <c r="A912" s="107"/>
      <c r="B912" s="107"/>
      <c r="C912" s="107"/>
      <c r="D912" s="107"/>
      <c r="E912" s="107"/>
      <c r="F912" s="107"/>
      <c r="G912" s="479"/>
      <c r="H912" s="107"/>
      <c r="I912" s="107"/>
      <c r="J912" s="107"/>
      <c r="K912" s="107"/>
      <c r="L912" s="107"/>
      <c r="M912" s="109"/>
      <c r="N912" s="109"/>
      <c r="O912" s="107"/>
      <c r="P912" s="107"/>
      <c r="Q912" s="107"/>
      <c r="R912" s="107"/>
      <c r="S912" s="107"/>
      <c r="T912" s="107"/>
      <c r="U912" s="107"/>
      <c r="V912" s="107"/>
      <c r="W912" s="107"/>
      <c r="X912" s="107"/>
      <c r="Y912" s="107"/>
      <c r="Z912" s="107"/>
    </row>
    <row r="913" spans="1:26" ht="15.75" customHeight="1">
      <c r="A913" s="107"/>
      <c r="B913" s="107"/>
      <c r="C913" s="107"/>
      <c r="D913" s="107"/>
      <c r="E913" s="107"/>
      <c r="F913" s="107"/>
      <c r="G913" s="479"/>
      <c r="H913" s="107"/>
      <c r="I913" s="107"/>
      <c r="J913" s="107"/>
      <c r="K913" s="107"/>
      <c r="L913" s="107"/>
      <c r="M913" s="109"/>
      <c r="N913" s="109"/>
      <c r="O913" s="107"/>
      <c r="P913" s="107"/>
      <c r="Q913" s="107"/>
      <c r="R913" s="107"/>
      <c r="S913" s="107"/>
      <c r="T913" s="107"/>
      <c r="U913" s="107"/>
      <c r="V913" s="107"/>
      <c r="W913" s="107"/>
      <c r="X913" s="107"/>
      <c r="Y913" s="107"/>
      <c r="Z913" s="107"/>
    </row>
    <row r="914" spans="1:26" ht="15.75" customHeight="1">
      <c r="A914" s="107"/>
      <c r="B914" s="107"/>
      <c r="C914" s="107"/>
      <c r="D914" s="107"/>
      <c r="E914" s="107"/>
      <c r="F914" s="107"/>
      <c r="G914" s="479"/>
      <c r="H914" s="107"/>
      <c r="I914" s="107"/>
      <c r="J914" s="107"/>
      <c r="K914" s="107"/>
      <c r="L914" s="107"/>
      <c r="M914" s="109"/>
      <c r="N914" s="109"/>
      <c r="O914" s="107"/>
      <c r="P914" s="107"/>
      <c r="Q914" s="107"/>
      <c r="R914" s="107"/>
      <c r="S914" s="107"/>
      <c r="T914" s="107"/>
      <c r="U914" s="107"/>
      <c r="V914" s="107"/>
      <c r="W914" s="107"/>
      <c r="X914" s="107"/>
      <c r="Y914" s="107"/>
      <c r="Z914" s="107"/>
    </row>
    <row r="915" spans="1:26" ht="15.75" customHeight="1">
      <c r="A915" s="107"/>
      <c r="B915" s="107"/>
      <c r="C915" s="107"/>
      <c r="D915" s="107"/>
      <c r="E915" s="107"/>
      <c r="F915" s="107"/>
      <c r="G915" s="479"/>
      <c r="H915" s="107"/>
      <c r="I915" s="107"/>
      <c r="J915" s="107"/>
      <c r="K915" s="107"/>
      <c r="L915" s="107"/>
      <c r="M915" s="109"/>
      <c r="N915" s="109"/>
      <c r="O915" s="107"/>
      <c r="P915" s="107"/>
      <c r="Q915" s="107"/>
      <c r="R915" s="107"/>
      <c r="S915" s="107"/>
      <c r="T915" s="107"/>
      <c r="U915" s="107"/>
      <c r="V915" s="107"/>
      <c r="W915" s="107"/>
      <c r="X915" s="107"/>
      <c r="Y915" s="107"/>
      <c r="Z915" s="107"/>
    </row>
    <row r="916" spans="1:26" ht="15.75" customHeight="1">
      <c r="A916" s="107"/>
      <c r="B916" s="107"/>
      <c r="C916" s="107"/>
      <c r="D916" s="107"/>
      <c r="E916" s="107"/>
      <c r="F916" s="107"/>
      <c r="G916" s="479"/>
      <c r="H916" s="107"/>
      <c r="I916" s="107"/>
      <c r="J916" s="107"/>
      <c r="K916" s="107"/>
      <c r="L916" s="107"/>
      <c r="M916" s="109"/>
      <c r="N916" s="109"/>
      <c r="O916" s="107"/>
      <c r="P916" s="107"/>
      <c r="Q916" s="107"/>
      <c r="R916" s="107"/>
      <c r="S916" s="107"/>
      <c r="T916" s="107"/>
      <c r="U916" s="107"/>
      <c r="V916" s="107"/>
      <c r="W916" s="107"/>
      <c r="X916" s="107"/>
      <c r="Y916" s="107"/>
      <c r="Z916" s="107"/>
    </row>
    <row r="917" spans="1:26" ht="15.75" customHeight="1">
      <c r="A917" s="107"/>
      <c r="B917" s="107"/>
      <c r="C917" s="107"/>
      <c r="D917" s="107"/>
      <c r="E917" s="107"/>
      <c r="F917" s="107"/>
      <c r="G917" s="479"/>
      <c r="H917" s="107"/>
      <c r="I917" s="107"/>
      <c r="J917" s="107"/>
      <c r="K917" s="107"/>
      <c r="L917" s="107"/>
      <c r="M917" s="109"/>
      <c r="N917" s="109"/>
      <c r="O917" s="107"/>
      <c r="P917" s="107"/>
      <c r="Q917" s="107"/>
      <c r="R917" s="107"/>
      <c r="S917" s="107"/>
      <c r="T917" s="107"/>
      <c r="U917" s="107"/>
      <c r="V917" s="107"/>
      <c r="W917" s="107"/>
      <c r="X917" s="107"/>
      <c r="Y917" s="107"/>
      <c r="Z917" s="107"/>
    </row>
    <row r="918" spans="1:26" ht="15.75" customHeight="1">
      <c r="A918" s="107"/>
      <c r="B918" s="107"/>
      <c r="C918" s="107"/>
      <c r="D918" s="107"/>
      <c r="E918" s="107"/>
      <c r="F918" s="107"/>
      <c r="G918" s="479"/>
      <c r="H918" s="107"/>
      <c r="I918" s="107"/>
      <c r="J918" s="107"/>
      <c r="K918" s="107"/>
      <c r="L918" s="107"/>
      <c r="M918" s="109"/>
      <c r="N918" s="109"/>
      <c r="O918" s="107"/>
      <c r="P918" s="107"/>
      <c r="Q918" s="107"/>
      <c r="R918" s="107"/>
      <c r="S918" s="107"/>
      <c r="T918" s="107"/>
      <c r="U918" s="107"/>
      <c r="V918" s="107"/>
      <c r="W918" s="107"/>
      <c r="X918" s="107"/>
      <c r="Y918" s="107"/>
      <c r="Z918" s="107"/>
    </row>
    <row r="919" spans="1:26" ht="15.75" customHeight="1">
      <c r="A919" s="107"/>
      <c r="B919" s="107"/>
      <c r="C919" s="107"/>
      <c r="D919" s="107"/>
      <c r="E919" s="107"/>
      <c r="F919" s="107"/>
      <c r="G919" s="479"/>
      <c r="H919" s="107"/>
      <c r="I919" s="107"/>
      <c r="J919" s="107"/>
      <c r="K919" s="107"/>
      <c r="L919" s="107"/>
      <c r="M919" s="109"/>
      <c r="N919" s="109"/>
      <c r="O919" s="107"/>
      <c r="P919" s="107"/>
      <c r="Q919" s="107"/>
      <c r="R919" s="107"/>
      <c r="S919" s="107"/>
      <c r="T919" s="107"/>
      <c r="U919" s="107"/>
      <c r="V919" s="107"/>
      <c r="W919" s="107"/>
      <c r="X919" s="107"/>
      <c r="Y919" s="107"/>
      <c r="Z919" s="107"/>
    </row>
    <row r="920" spans="1:26" ht="15.75" customHeight="1">
      <c r="A920" s="107"/>
      <c r="B920" s="107"/>
      <c r="C920" s="107"/>
      <c r="D920" s="107"/>
      <c r="E920" s="107"/>
      <c r="F920" s="107"/>
      <c r="G920" s="479"/>
      <c r="H920" s="107"/>
      <c r="I920" s="107"/>
      <c r="J920" s="107"/>
      <c r="K920" s="107"/>
      <c r="L920" s="107"/>
      <c r="M920" s="109"/>
      <c r="N920" s="109"/>
      <c r="O920" s="107"/>
      <c r="P920" s="107"/>
      <c r="Q920" s="107"/>
      <c r="R920" s="107"/>
      <c r="S920" s="107"/>
      <c r="T920" s="107"/>
      <c r="U920" s="107"/>
      <c r="V920" s="107"/>
      <c r="W920" s="107"/>
      <c r="X920" s="107"/>
      <c r="Y920" s="107"/>
      <c r="Z920" s="107"/>
    </row>
    <row r="921" spans="1:26" ht="15.75" customHeight="1">
      <c r="A921" s="107"/>
      <c r="B921" s="107"/>
      <c r="C921" s="107"/>
      <c r="D921" s="107"/>
      <c r="E921" s="107"/>
      <c r="F921" s="107"/>
      <c r="G921" s="479"/>
      <c r="H921" s="107"/>
      <c r="I921" s="107"/>
      <c r="J921" s="107"/>
      <c r="K921" s="107"/>
      <c r="L921" s="107"/>
      <c r="M921" s="109"/>
      <c r="N921" s="109"/>
      <c r="O921" s="107"/>
      <c r="P921" s="107"/>
      <c r="Q921" s="107"/>
      <c r="R921" s="107"/>
      <c r="S921" s="107"/>
      <c r="T921" s="107"/>
      <c r="U921" s="107"/>
      <c r="V921" s="107"/>
      <c r="W921" s="107"/>
      <c r="X921" s="107"/>
      <c r="Y921" s="107"/>
      <c r="Z921" s="107"/>
    </row>
    <row r="922" spans="1:26" ht="15.75" customHeight="1">
      <c r="A922" s="107"/>
      <c r="B922" s="107"/>
      <c r="C922" s="107"/>
      <c r="D922" s="107"/>
      <c r="E922" s="107"/>
      <c r="F922" s="107"/>
      <c r="G922" s="479"/>
      <c r="H922" s="107"/>
      <c r="I922" s="107"/>
      <c r="J922" s="107"/>
      <c r="K922" s="107"/>
      <c r="L922" s="107"/>
      <c r="M922" s="109"/>
      <c r="N922" s="109"/>
      <c r="O922" s="107"/>
      <c r="P922" s="107"/>
      <c r="Q922" s="107"/>
      <c r="R922" s="107"/>
      <c r="S922" s="107"/>
      <c r="T922" s="107"/>
      <c r="U922" s="107"/>
      <c r="V922" s="107"/>
      <c r="W922" s="107"/>
      <c r="X922" s="107"/>
      <c r="Y922" s="107"/>
      <c r="Z922" s="107"/>
    </row>
    <row r="923" spans="1:26" ht="15.75" customHeight="1">
      <c r="A923" s="107"/>
      <c r="B923" s="107"/>
      <c r="C923" s="107"/>
      <c r="D923" s="107"/>
      <c r="E923" s="107"/>
      <c r="F923" s="107"/>
      <c r="G923" s="479"/>
      <c r="H923" s="107"/>
      <c r="I923" s="107"/>
      <c r="J923" s="107"/>
      <c r="K923" s="107"/>
      <c r="L923" s="107"/>
      <c r="M923" s="109"/>
      <c r="N923" s="109"/>
      <c r="O923" s="107"/>
      <c r="P923" s="107"/>
      <c r="Q923" s="107"/>
      <c r="R923" s="107"/>
      <c r="S923" s="107"/>
      <c r="T923" s="107"/>
      <c r="U923" s="107"/>
      <c r="V923" s="107"/>
      <c r="W923" s="107"/>
      <c r="X923" s="107"/>
      <c r="Y923" s="107"/>
      <c r="Z923" s="107"/>
    </row>
    <row r="924" spans="1:26" ht="15.75" customHeight="1">
      <c r="A924" s="107"/>
      <c r="B924" s="107"/>
      <c r="C924" s="107"/>
      <c r="D924" s="107"/>
      <c r="E924" s="107"/>
      <c r="F924" s="107"/>
      <c r="G924" s="479"/>
      <c r="H924" s="107"/>
      <c r="I924" s="107"/>
      <c r="J924" s="107"/>
      <c r="K924" s="107"/>
      <c r="L924" s="107"/>
      <c r="M924" s="109"/>
      <c r="N924" s="109"/>
      <c r="O924" s="107"/>
      <c r="P924" s="107"/>
      <c r="Q924" s="107"/>
      <c r="R924" s="107"/>
      <c r="S924" s="107"/>
      <c r="T924" s="107"/>
      <c r="U924" s="107"/>
      <c r="V924" s="107"/>
      <c r="W924" s="107"/>
      <c r="X924" s="107"/>
      <c r="Y924" s="107"/>
      <c r="Z924" s="107"/>
    </row>
    <row r="925" spans="1:26" ht="15.75" customHeight="1">
      <c r="A925" s="107"/>
      <c r="B925" s="107"/>
      <c r="C925" s="107"/>
      <c r="D925" s="107"/>
      <c r="E925" s="107"/>
      <c r="F925" s="107"/>
      <c r="G925" s="479"/>
      <c r="H925" s="107"/>
      <c r="I925" s="107"/>
      <c r="J925" s="107"/>
      <c r="K925" s="107"/>
      <c r="L925" s="107"/>
      <c r="M925" s="109"/>
      <c r="N925" s="109"/>
      <c r="O925" s="107"/>
      <c r="P925" s="107"/>
      <c r="Q925" s="107"/>
      <c r="R925" s="107"/>
      <c r="S925" s="107"/>
      <c r="T925" s="107"/>
      <c r="U925" s="107"/>
      <c r="V925" s="107"/>
      <c r="W925" s="107"/>
      <c r="X925" s="107"/>
      <c r="Y925" s="107"/>
      <c r="Z925" s="107"/>
    </row>
    <row r="926" spans="1:26" ht="15.75" customHeight="1">
      <c r="A926" s="107"/>
      <c r="B926" s="107"/>
      <c r="C926" s="107"/>
      <c r="D926" s="107"/>
      <c r="E926" s="107"/>
      <c r="F926" s="107"/>
      <c r="G926" s="479"/>
      <c r="H926" s="107"/>
      <c r="I926" s="107"/>
      <c r="J926" s="107"/>
      <c r="K926" s="107"/>
      <c r="L926" s="107"/>
      <c r="M926" s="109"/>
      <c r="N926" s="109"/>
      <c r="O926" s="107"/>
      <c r="P926" s="107"/>
      <c r="Q926" s="107"/>
      <c r="R926" s="107"/>
      <c r="S926" s="107"/>
      <c r="T926" s="107"/>
      <c r="U926" s="107"/>
      <c r="V926" s="107"/>
      <c r="W926" s="107"/>
      <c r="X926" s="107"/>
      <c r="Y926" s="107"/>
      <c r="Z926" s="107"/>
    </row>
    <row r="927" spans="1:26" ht="15.75" customHeight="1">
      <c r="A927" s="107"/>
      <c r="B927" s="107"/>
      <c r="C927" s="107"/>
      <c r="D927" s="107"/>
      <c r="E927" s="107"/>
      <c r="F927" s="107"/>
      <c r="G927" s="479"/>
      <c r="H927" s="107"/>
      <c r="I927" s="107"/>
      <c r="J927" s="107"/>
      <c r="K927" s="107"/>
      <c r="L927" s="107"/>
      <c r="M927" s="109"/>
      <c r="N927" s="109"/>
      <c r="O927" s="107"/>
      <c r="P927" s="107"/>
      <c r="Q927" s="107"/>
      <c r="R927" s="107"/>
      <c r="S927" s="107"/>
      <c r="T927" s="107"/>
      <c r="U927" s="107"/>
      <c r="V927" s="107"/>
      <c r="W927" s="107"/>
      <c r="X927" s="107"/>
      <c r="Y927" s="107"/>
      <c r="Z927" s="107"/>
    </row>
    <row r="928" spans="1:26" ht="15.75" customHeight="1">
      <c r="A928" s="107"/>
      <c r="B928" s="107"/>
      <c r="C928" s="107"/>
      <c r="D928" s="107"/>
      <c r="E928" s="107"/>
      <c r="F928" s="107"/>
      <c r="G928" s="479"/>
      <c r="H928" s="107"/>
      <c r="I928" s="107"/>
      <c r="J928" s="107"/>
      <c r="K928" s="107"/>
      <c r="L928" s="107"/>
      <c r="M928" s="109"/>
      <c r="N928" s="109"/>
      <c r="O928" s="107"/>
      <c r="P928" s="107"/>
      <c r="Q928" s="107"/>
      <c r="R928" s="107"/>
      <c r="S928" s="107"/>
      <c r="T928" s="107"/>
      <c r="U928" s="107"/>
      <c r="V928" s="107"/>
      <c r="W928" s="107"/>
      <c r="X928" s="107"/>
      <c r="Y928" s="107"/>
      <c r="Z928" s="107"/>
    </row>
    <row r="929" spans="1:26" ht="15.75" customHeight="1">
      <c r="A929" s="107"/>
      <c r="B929" s="107"/>
      <c r="C929" s="107"/>
      <c r="D929" s="107"/>
      <c r="E929" s="107"/>
      <c r="F929" s="107"/>
      <c r="G929" s="479"/>
      <c r="H929" s="107"/>
      <c r="I929" s="107"/>
      <c r="J929" s="107"/>
      <c r="K929" s="107"/>
      <c r="L929" s="107"/>
      <c r="M929" s="109"/>
      <c r="N929" s="109"/>
      <c r="O929" s="107"/>
      <c r="P929" s="107"/>
      <c r="Q929" s="107"/>
      <c r="R929" s="107"/>
      <c r="S929" s="107"/>
      <c r="T929" s="107"/>
      <c r="U929" s="107"/>
      <c r="V929" s="107"/>
      <c r="W929" s="107"/>
      <c r="X929" s="107"/>
      <c r="Y929" s="107"/>
      <c r="Z929" s="107"/>
    </row>
    <row r="930" spans="1:26" ht="15.75" customHeight="1">
      <c r="A930" s="107"/>
      <c r="B930" s="107"/>
      <c r="C930" s="107"/>
      <c r="D930" s="107"/>
      <c r="E930" s="107"/>
      <c r="F930" s="107"/>
      <c r="G930" s="479"/>
      <c r="H930" s="107"/>
      <c r="I930" s="107"/>
      <c r="J930" s="107"/>
      <c r="K930" s="107"/>
      <c r="L930" s="107"/>
      <c r="M930" s="109"/>
      <c r="N930" s="109"/>
      <c r="O930" s="107"/>
      <c r="P930" s="107"/>
      <c r="Q930" s="107"/>
      <c r="R930" s="107"/>
      <c r="S930" s="107"/>
      <c r="T930" s="107"/>
      <c r="U930" s="107"/>
      <c r="V930" s="107"/>
      <c r="W930" s="107"/>
      <c r="X930" s="107"/>
      <c r="Y930" s="107"/>
      <c r="Z930" s="107"/>
    </row>
    <row r="931" spans="1:26" ht="15.75" customHeight="1">
      <c r="A931" s="107"/>
      <c r="B931" s="107"/>
      <c r="C931" s="107"/>
      <c r="D931" s="107"/>
      <c r="E931" s="107"/>
      <c r="F931" s="107"/>
      <c r="G931" s="479"/>
      <c r="H931" s="107"/>
      <c r="I931" s="107"/>
      <c r="J931" s="107"/>
      <c r="K931" s="107"/>
      <c r="L931" s="107"/>
      <c r="M931" s="109"/>
      <c r="N931" s="109"/>
      <c r="O931" s="107"/>
      <c r="P931" s="107"/>
      <c r="Q931" s="107"/>
      <c r="R931" s="107"/>
      <c r="S931" s="107"/>
      <c r="T931" s="107"/>
      <c r="U931" s="107"/>
      <c r="V931" s="107"/>
      <c r="W931" s="107"/>
      <c r="X931" s="107"/>
      <c r="Y931" s="107"/>
      <c r="Z931" s="107"/>
    </row>
    <row r="932" spans="1:26" ht="15.75" customHeight="1">
      <c r="A932" s="107"/>
      <c r="B932" s="107"/>
      <c r="C932" s="107"/>
      <c r="D932" s="107"/>
      <c r="E932" s="107"/>
      <c r="F932" s="107"/>
      <c r="G932" s="479"/>
      <c r="H932" s="107"/>
      <c r="I932" s="107"/>
      <c r="J932" s="107"/>
      <c r="K932" s="107"/>
      <c r="L932" s="107"/>
      <c r="M932" s="109"/>
      <c r="N932" s="109"/>
      <c r="O932" s="107"/>
      <c r="P932" s="107"/>
      <c r="Q932" s="107"/>
      <c r="R932" s="107"/>
      <c r="S932" s="107"/>
      <c r="T932" s="107"/>
      <c r="U932" s="107"/>
      <c r="V932" s="107"/>
      <c r="W932" s="107"/>
      <c r="X932" s="107"/>
      <c r="Y932" s="107"/>
      <c r="Z932" s="107"/>
    </row>
    <row r="933" spans="1:26" ht="15.75" customHeight="1">
      <c r="A933" s="107"/>
      <c r="B933" s="107"/>
      <c r="C933" s="107"/>
      <c r="D933" s="107"/>
      <c r="E933" s="107"/>
      <c r="F933" s="107"/>
      <c r="G933" s="479"/>
      <c r="H933" s="107"/>
      <c r="I933" s="107"/>
      <c r="J933" s="107"/>
      <c r="K933" s="107"/>
      <c r="L933" s="107"/>
      <c r="M933" s="109"/>
      <c r="N933" s="109"/>
      <c r="O933" s="107"/>
      <c r="P933" s="107"/>
      <c r="Q933" s="107"/>
      <c r="R933" s="107"/>
      <c r="S933" s="107"/>
      <c r="T933" s="107"/>
      <c r="U933" s="107"/>
      <c r="V933" s="107"/>
      <c r="W933" s="107"/>
      <c r="X933" s="107"/>
      <c r="Y933" s="107"/>
      <c r="Z933" s="107"/>
    </row>
    <row r="934" spans="1:26" ht="15.75" customHeight="1">
      <c r="A934" s="107"/>
      <c r="B934" s="107"/>
      <c r="C934" s="107"/>
      <c r="D934" s="107"/>
      <c r="E934" s="107"/>
      <c r="F934" s="107"/>
      <c r="G934" s="479"/>
      <c r="H934" s="107"/>
      <c r="I934" s="107"/>
      <c r="J934" s="107"/>
      <c r="K934" s="107"/>
      <c r="L934" s="107"/>
      <c r="M934" s="109"/>
      <c r="N934" s="109"/>
      <c r="O934" s="107"/>
      <c r="P934" s="107"/>
      <c r="Q934" s="107"/>
      <c r="R934" s="107"/>
      <c r="S934" s="107"/>
      <c r="T934" s="107"/>
      <c r="U934" s="107"/>
      <c r="V934" s="107"/>
      <c r="W934" s="107"/>
      <c r="X934" s="107"/>
      <c r="Y934" s="107"/>
      <c r="Z934" s="107"/>
    </row>
    <row r="935" spans="1:26" ht="15.75" customHeight="1">
      <c r="A935" s="107"/>
      <c r="B935" s="107"/>
      <c r="C935" s="107"/>
      <c r="D935" s="107"/>
      <c r="E935" s="107"/>
      <c r="F935" s="107"/>
      <c r="G935" s="479"/>
      <c r="H935" s="107"/>
      <c r="I935" s="107"/>
      <c r="J935" s="107"/>
      <c r="K935" s="107"/>
      <c r="L935" s="107"/>
      <c r="M935" s="109"/>
      <c r="N935" s="109"/>
      <c r="O935" s="107"/>
      <c r="P935" s="107"/>
      <c r="Q935" s="107"/>
      <c r="R935" s="107"/>
      <c r="S935" s="107"/>
      <c r="T935" s="107"/>
      <c r="U935" s="107"/>
      <c r="V935" s="107"/>
      <c r="W935" s="107"/>
      <c r="X935" s="107"/>
      <c r="Y935" s="107"/>
      <c r="Z935" s="107"/>
    </row>
    <row r="936" spans="1:26" ht="15.75" customHeight="1">
      <c r="A936" s="107"/>
      <c r="B936" s="107"/>
      <c r="C936" s="107"/>
      <c r="D936" s="107"/>
      <c r="E936" s="107"/>
      <c r="F936" s="107"/>
      <c r="G936" s="479"/>
      <c r="H936" s="107"/>
      <c r="I936" s="107"/>
      <c r="J936" s="107"/>
      <c r="K936" s="107"/>
      <c r="L936" s="107"/>
      <c r="M936" s="109"/>
      <c r="N936" s="109"/>
      <c r="O936" s="107"/>
      <c r="P936" s="107"/>
      <c r="Q936" s="107"/>
      <c r="R936" s="107"/>
      <c r="S936" s="107"/>
      <c r="T936" s="107"/>
      <c r="U936" s="107"/>
      <c r="V936" s="107"/>
      <c r="W936" s="107"/>
      <c r="X936" s="107"/>
      <c r="Y936" s="107"/>
      <c r="Z936" s="107"/>
    </row>
    <row r="937" spans="1:26" ht="15.75" customHeight="1">
      <c r="A937" s="107"/>
      <c r="B937" s="107"/>
      <c r="C937" s="107"/>
      <c r="D937" s="107"/>
      <c r="E937" s="107"/>
      <c r="F937" s="107"/>
      <c r="G937" s="479"/>
      <c r="H937" s="107"/>
      <c r="I937" s="107"/>
      <c r="J937" s="107"/>
      <c r="K937" s="107"/>
      <c r="L937" s="107"/>
      <c r="M937" s="109"/>
      <c r="N937" s="109"/>
      <c r="O937" s="107"/>
      <c r="P937" s="107"/>
      <c r="Q937" s="107"/>
      <c r="R937" s="107"/>
      <c r="S937" s="107"/>
      <c r="T937" s="107"/>
      <c r="U937" s="107"/>
      <c r="V937" s="107"/>
      <c r="W937" s="107"/>
      <c r="X937" s="107"/>
      <c r="Y937" s="107"/>
      <c r="Z937" s="107"/>
    </row>
    <row r="938" spans="1:26" ht="15.75" customHeight="1">
      <c r="A938" s="107"/>
      <c r="B938" s="107"/>
      <c r="C938" s="107"/>
      <c r="D938" s="107"/>
      <c r="E938" s="107"/>
      <c r="F938" s="107"/>
      <c r="G938" s="479"/>
      <c r="H938" s="107"/>
      <c r="I938" s="107"/>
      <c r="J938" s="107"/>
      <c r="K938" s="107"/>
      <c r="L938" s="107"/>
      <c r="M938" s="109"/>
      <c r="N938" s="109"/>
      <c r="O938" s="107"/>
      <c r="P938" s="107"/>
      <c r="Q938" s="107"/>
      <c r="R938" s="107"/>
      <c r="S938" s="107"/>
      <c r="T938" s="107"/>
      <c r="U938" s="107"/>
      <c r="V938" s="107"/>
      <c r="W938" s="107"/>
      <c r="X938" s="107"/>
      <c r="Y938" s="107"/>
      <c r="Z938" s="107"/>
    </row>
    <row r="939" spans="1:26" ht="15.75" customHeight="1">
      <c r="A939" s="107"/>
      <c r="B939" s="107"/>
      <c r="C939" s="107"/>
      <c r="D939" s="107"/>
      <c r="E939" s="107"/>
      <c r="F939" s="107"/>
      <c r="G939" s="479"/>
      <c r="H939" s="107"/>
      <c r="I939" s="107"/>
      <c r="J939" s="107"/>
      <c r="K939" s="107"/>
      <c r="L939" s="107"/>
      <c r="M939" s="109"/>
      <c r="N939" s="109"/>
      <c r="O939" s="107"/>
      <c r="P939" s="107"/>
      <c r="Q939" s="107"/>
      <c r="R939" s="107"/>
      <c r="S939" s="107"/>
      <c r="T939" s="107"/>
      <c r="U939" s="107"/>
      <c r="V939" s="107"/>
      <c r="W939" s="107"/>
      <c r="X939" s="107"/>
      <c r="Y939" s="107"/>
      <c r="Z939" s="107"/>
    </row>
    <row r="940" spans="1:26" ht="15.75" customHeight="1">
      <c r="A940" s="107"/>
      <c r="B940" s="107"/>
      <c r="C940" s="107"/>
      <c r="D940" s="107"/>
      <c r="E940" s="107"/>
      <c r="F940" s="107"/>
      <c r="G940" s="479"/>
      <c r="H940" s="107"/>
      <c r="I940" s="107"/>
      <c r="J940" s="107"/>
      <c r="K940" s="107"/>
      <c r="L940" s="107"/>
      <c r="M940" s="109"/>
      <c r="N940" s="109"/>
      <c r="O940" s="107"/>
      <c r="P940" s="107"/>
      <c r="Q940" s="107"/>
      <c r="R940" s="107"/>
      <c r="S940" s="107"/>
      <c r="T940" s="107"/>
      <c r="U940" s="107"/>
      <c r="V940" s="107"/>
      <c r="W940" s="107"/>
      <c r="X940" s="107"/>
      <c r="Y940" s="107"/>
      <c r="Z940" s="107"/>
    </row>
    <row r="941" spans="1:26" ht="15.75" customHeight="1">
      <c r="A941" s="107"/>
      <c r="B941" s="107"/>
      <c r="C941" s="107"/>
      <c r="D941" s="107"/>
      <c r="E941" s="107"/>
      <c r="F941" s="107"/>
      <c r="G941" s="479"/>
      <c r="H941" s="107"/>
      <c r="I941" s="107"/>
      <c r="J941" s="107"/>
      <c r="K941" s="107"/>
      <c r="L941" s="107"/>
      <c r="M941" s="109"/>
      <c r="N941" s="109"/>
      <c r="O941" s="107"/>
      <c r="P941" s="107"/>
      <c r="Q941" s="107"/>
      <c r="R941" s="107"/>
      <c r="S941" s="107"/>
      <c r="T941" s="107"/>
      <c r="U941" s="107"/>
      <c r="V941" s="107"/>
      <c r="W941" s="107"/>
      <c r="X941" s="107"/>
      <c r="Y941" s="107"/>
      <c r="Z941" s="107"/>
    </row>
    <row r="942" spans="1:26" ht="15.75" customHeight="1">
      <c r="A942" s="107"/>
      <c r="B942" s="107"/>
      <c r="C942" s="107"/>
      <c r="D942" s="107"/>
      <c r="E942" s="107"/>
      <c r="F942" s="107"/>
      <c r="G942" s="479"/>
      <c r="H942" s="107"/>
      <c r="I942" s="107"/>
      <c r="J942" s="107"/>
      <c r="K942" s="107"/>
      <c r="L942" s="107"/>
      <c r="M942" s="109"/>
      <c r="N942" s="109"/>
      <c r="O942" s="107"/>
      <c r="P942" s="107"/>
      <c r="Q942" s="107"/>
      <c r="R942" s="107"/>
      <c r="S942" s="107"/>
      <c r="T942" s="107"/>
      <c r="U942" s="107"/>
      <c r="V942" s="107"/>
      <c r="W942" s="107"/>
      <c r="X942" s="107"/>
      <c r="Y942" s="107"/>
      <c r="Z942" s="107"/>
    </row>
    <row r="943" spans="1:26" ht="15.75" customHeight="1">
      <c r="A943" s="107"/>
      <c r="B943" s="107"/>
      <c r="C943" s="107"/>
      <c r="D943" s="107"/>
      <c r="E943" s="107"/>
      <c r="F943" s="107"/>
      <c r="G943" s="479"/>
      <c r="H943" s="107"/>
      <c r="I943" s="107"/>
      <c r="J943" s="107"/>
      <c r="K943" s="107"/>
      <c r="L943" s="107"/>
      <c r="M943" s="109"/>
      <c r="N943" s="109"/>
      <c r="O943" s="107"/>
      <c r="P943" s="107"/>
      <c r="Q943" s="107"/>
      <c r="R943" s="107"/>
      <c r="S943" s="107"/>
      <c r="T943" s="107"/>
      <c r="U943" s="107"/>
      <c r="V943" s="107"/>
      <c r="W943" s="107"/>
      <c r="X943" s="107"/>
      <c r="Y943" s="107"/>
      <c r="Z943" s="107"/>
    </row>
    <row r="944" spans="1:26" ht="15.75" customHeight="1">
      <c r="A944" s="107"/>
      <c r="B944" s="107"/>
      <c r="C944" s="107"/>
      <c r="D944" s="107"/>
      <c r="E944" s="107"/>
      <c r="F944" s="107"/>
      <c r="G944" s="479"/>
      <c r="H944" s="107"/>
      <c r="I944" s="107"/>
      <c r="J944" s="107"/>
      <c r="K944" s="107"/>
      <c r="L944" s="107"/>
      <c r="M944" s="109"/>
      <c r="N944" s="109"/>
      <c r="O944" s="107"/>
      <c r="P944" s="107"/>
      <c r="Q944" s="107"/>
      <c r="R944" s="107"/>
      <c r="S944" s="107"/>
      <c r="T944" s="107"/>
      <c r="U944" s="107"/>
      <c r="V944" s="107"/>
      <c r="W944" s="107"/>
      <c r="X944" s="107"/>
      <c r="Y944" s="107"/>
      <c r="Z944" s="107"/>
    </row>
    <row r="945" spans="1:26" ht="15.75" customHeight="1">
      <c r="A945" s="107"/>
      <c r="B945" s="107"/>
      <c r="C945" s="107"/>
      <c r="D945" s="107"/>
      <c r="E945" s="107"/>
      <c r="F945" s="107"/>
      <c r="G945" s="479"/>
      <c r="H945" s="107"/>
      <c r="I945" s="107"/>
      <c r="J945" s="107"/>
      <c r="K945" s="107"/>
      <c r="L945" s="107"/>
      <c r="M945" s="109"/>
      <c r="N945" s="109"/>
      <c r="O945" s="107"/>
      <c r="P945" s="107"/>
      <c r="Q945" s="107"/>
      <c r="R945" s="107"/>
      <c r="S945" s="107"/>
      <c r="T945" s="107"/>
      <c r="U945" s="107"/>
      <c r="V945" s="107"/>
      <c r="W945" s="107"/>
      <c r="X945" s="107"/>
      <c r="Y945" s="107"/>
      <c r="Z945" s="107"/>
    </row>
    <row r="946" spans="1:26" ht="15.75" customHeight="1">
      <c r="A946" s="107"/>
      <c r="B946" s="107"/>
      <c r="C946" s="107"/>
      <c r="D946" s="107"/>
      <c r="E946" s="107"/>
      <c r="F946" s="107"/>
      <c r="G946" s="479"/>
      <c r="H946" s="107"/>
      <c r="I946" s="107"/>
      <c r="J946" s="107"/>
      <c r="K946" s="107"/>
      <c r="L946" s="107"/>
      <c r="M946" s="109"/>
      <c r="N946" s="109"/>
      <c r="O946" s="107"/>
      <c r="P946" s="107"/>
      <c r="Q946" s="107"/>
      <c r="R946" s="107"/>
      <c r="S946" s="107"/>
      <c r="T946" s="107"/>
      <c r="U946" s="107"/>
      <c r="V946" s="107"/>
      <c r="W946" s="107"/>
      <c r="X946" s="107"/>
      <c r="Y946" s="107"/>
      <c r="Z946" s="107"/>
    </row>
    <row r="947" spans="1:26" ht="15.75" customHeight="1">
      <c r="A947" s="107"/>
      <c r="B947" s="107"/>
      <c r="C947" s="107"/>
      <c r="D947" s="107"/>
      <c r="E947" s="107"/>
      <c r="F947" s="107"/>
      <c r="G947" s="479"/>
      <c r="H947" s="107"/>
      <c r="I947" s="107"/>
      <c r="J947" s="107"/>
      <c r="K947" s="107"/>
      <c r="L947" s="107"/>
      <c r="M947" s="109"/>
      <c r="N947" s="109"/>
      <c r="O947" s="107"/>
      <c r="P947" s="107"/>
      <c r="Q947" s="107"/>
      <c r="R947" s="107"/>
      <c r="S947" s="107"/>
      <c r="T947" s="107"/>
      <c r="U947" s="107"/>
      <c r="V947" s="107"/>
      <c r="W947" s="107"/>
      <c r="X947" s="107"/>
      <c r="Y947" s="107"/>
      <c r="Z947" s="107"/>
    </row>
    <row r="948" spans="1:26" ht="15.75" customHeight="1">
      <c r="A948" s="107"/>
      <c r="B948" s="107"/>
      <c r="C948" s="107"/>
      <c r="D948" s="107"/>
      <c r="E948" s="107"/>
      <c r="F948" s="107"/>
      <c r="G948" s="479"/>
      <c r="H948" s="107"/>
      <c r="I948" s="107"/>
      <c r="J948" s="107"/>
      <c r="K948" s="107"/>
      <c r="L948" s="107"/>
      <c r="M948" s="109"/>
      <c r="N948" s="109"/>
      <c r="O948" s="107"/>
      <c r="P948" s="107"/>
      <c r="Q948" s="107"/>
      <c r="R948" s="107"/>
      <c r="S948" s="107"/>
      <c r="T948" s="107"/>
      <c r="U948" s="107"/>
      <c r="V948" s="107"/>
      <c r="W948" s="107"/>
      <c r="X948" s="107"/>
      <c r="Y948" s="107"/>
      <c r="Z948" s="107"/>
    </row>
    <row r="949" spans="1:26" ht="15.75" customHeight="1">
      <c r="A949" s="107"/>
      <c r="B949" s="107"/>
      <c r="C949" s="107"/>
      <c r="D949" s="107"/>
      <c r="E949" s="107"/>
      <c r="F949" s="107"/>
      <c r="G949" s="479"/>
      <c r="H949" s="107"/>
      <c r="I949" s="107"/>
      <c r="J949" s="107"/>
      <c r="K949" s="107"/>
      <c r="L949" s="107"/>
      <c r="M949" s="109"/>
      <c r="N949" s="109"/>
      <c r="O949" s="107"/>
      <c r="P949" s="107"/>
      <c r="Q949" s="107"/>
      <c r="R949" s="107"/>
      <c r="S949" s="107"/>
      <c r="T949" s="107"/>
      <c r="U949" s="107"/>
      <c r="V949" s="107"/>
      <c r="W949" s="107"/>
      <c r="X949" s="107"/>
      <c r="Y949" s="107"/>
      <c r="Z949" s="107"/>
    </row>
    <row r="950" spans="1:26" ht="15.75" customHeight="1">
      <c r="A950" s="107"/>
      <c r="B950" s="107"/>
      <c r="C950" s="107"/>
      <c r="D950" s="107"/>
      <c r="E950" s="107"/>
      <c r="F950" s="107"/>
      <c r="G950" s="479"/>
      <c r="H950" s="107"/>
      <c r="I950" s="107"/>
      <c r="J950" s="107"/>
      <c r="K950" s="107"/>
      <c r="L950" s="107"/>
      <c r="M950" s="109"/>
      <c r="N950" s="109"/>
      <c r="O950" s="107"/>
      <c r="P950" s="107"/>
      <c r="Q950" s="107"/>
      <c r="R950" s="107"/>
      <c r="S950" s="107"/>
      <c r="T950" s="107"/>
      <c r="U950" s="107"/>
      <c r="V950" s="107"/>
      <c r="W950" s="107"/>
      <c r="X950" s="107"/>
      <c r="Y950" s="107"/>
      <c r="Z950" s="107"/>
    </row>
    <row r="951" spans="1:26" ht="15.75" customHeight="1">
      <c r="A951" s="107"/>
      <c r="B951" s="107"/>
      <c r="C951" s="107"/>
      <c r="D951" s="107"/>
      <c r="E951" s="107"/>
      <c r="F951" s="107"/>
      <c r="G951" s="479"/>
      <c r="H951" s="107"/>
      <c r="I951" s="107"/>
      <c r="J951" s="107"/>
      <c r="K951" s="107"/>
      <c r="L951" s="107"/>
      <c r="M951" s="109"/>
      <c r="N951" s="109"/>
      <c r="O951" s="107"/>
      <c r="P951" s="107"/>
      <c r="Q951" s="107"/>
      <c r="R951" s="107"/>
      <c r="S951" s="107"/>
      <c r="T951" s="107"/>
      <c r="U951" s="107"/>
      <c r="V951" s="107"/>
      <c r="W951" s="107"/>
      <c r="X951" s="107"/>
      <c r="Y951" s="107"/>
      <c r="Z951" s="107"/>
    </row>
    <row r="952" spans="1:26" ht="15.75" customHeight="1">
      <c r="A952" s="107"/>
      <c r="B952" s="107"/>
      <c r="C952" s="107"/>
      <c r="D952" s="107"/>
      <c r="E952" s="107"/>
      <c r="F952" s="107"/>
      <c r="G952" s="479"/>
      <c r="H952" s="107"/>
      <c r="I952" s="107"/>
      <c r="J952" s="107"/>
      <c r="K952" s="107"/>
      <c r="L952" s="107"/>
      <c r="M952" s="109"/>
      <c r="N952" s="109"/>
      <c r="O952" s="107"/>
      <c r="P952" s="107"/>
      <c r="Q952" s="107"/>
      <c r="R952" s="107"/>
      <c r="S952" s="107"/>
      <c r="T952" s="107"/>
      <c r="U952" s="107"/>
      <c r="V952" s="107"/>
      <c r="W952" s="107"/>
      <c r="X952" s="107"/>
      <c r="Y952" s="107"/>
      <c r="Z952" s="107"/>
    </row>
    <row r="953" spans="1:26" ht="15.75" customHeight="1">
      <c r="A953" s="107"/>
      <c r="B953" s="107"/>
      <c r="C953" s="107"/>
      <c r="D953" s="107"/>
      <c r="E953" s="107"/>
      <c r="F953" s="107"/>
      <c r="G953" s="479"/>
      <c r="H953" s="107"/>
      <c r="I953" s="107"/>
      <c r="J953" s="107"/>
      <c r="K953" s="107"/>
      <c r="L953" s="107"/>
      <c r="M953" s="109"/>
      <c r="N953" s="109"/>
      <c r="O953" s="107"/>
      <c r="P953" s="107"/>
      <c r="Q953" s="107"/>
      <c r="R953" s="107"/>
      <c r="S953" s="107"/>
      <c r="T953" s="107"/>
      <c r="U953" s="107"/>
      <c r="V953" s="107"/>
      <c r="W953" s="107"/>
      <c r="X953" s="107"/>
      <c r="Y953" s="107"/>
      <c r="Z953" s="107"/>
    </row>
    <row r="954" spans="1:26" ht="15.75" customHeight="1">
      <c r="A954" s="107"/>
      <c r="B954" s="107"/>
      <c r="C954" s="107"/>
      <c r="D954" s="107"/>
      <c r="E954" s="107"/>
      <c r="F954" s="107"/>
      <c r="G954" s="479"/>
      <c r="H954" s="107"/>
      <c r="I954" s="107"/>
      <c r="J954" s="107"/>
      <c r="K954" s="107"/>
      <c r="L954" s="107"/>
      <c r="M954" s="109"/>
      <c r="N954" s="109"/>
      <c r="O954" s="107"/>
      <c r="P954" s="107"/>
      <c r="Q954" s="107"/>
      <c r="R954" s="107"/>
      <c r="S954" s="107"/>
      <c r="T954" s="107"/>
      <c r="U954" s="107"/>
      <c r="V954" s="107"/>
      <c r="W954" s="107"/>
      <c r="X954" s="107"/>
      <c r="Y954" s="107"/>
      <c r="Z954" s="107"/>
    </row>
    <row r="955" spans="1:26" ht="15.75" customHeight="1">
      <c r="A955" s="107"/>
      <c r="B955" s="107"/>
      <c r="C955" s="107"/>
      <c r="D955" s="107"/>
      <c r="E955" s="107"/>
      <c r="F955" s="107"/>
      <c r="G955" s="479"/>
      <c r="H955" s="107"/>
      <c r="I955" s="107"/>
      <c r="J955" s="107"/>
      <c r="K955" s="107"/>
      <c r="L955" s="107"/>
      <c r="M955" s="109"/>
      <c r="N955" s="109"/>
      <c r="O955" s="107"/>
      <c r="P955" s="107"/>
      <c r="Q955" s="107"/>
      <c r="R955" s="107"/>
      <c r="S955" s="107"/>
      <c r="T955" s="107"/>
      <c r="U955" s="107"/>
      <c r="V955" s="107"/>
      <c r="W955" s="107"/>
      <c r="X955" s="107"/>
      <c r="Y955" s="107"/>
      <c r="Z955" s="107"/>
    </row>
    <row r="956" spans="1:26" ht="15.75" customHeight="1">
      <c r="A956" s="107"/>
      <c r="B956" s="107"/>
      <c r="C956" s="107"/>
      <c r="D956" s="107"/>
      <c r="E956" s="107"/>
      <c r="F956" s="107"/>
      <c r="G956" s="479"/>
      <c r="H956" s="107"/>
      <c r="I956" s="107"/>
      <c r="J956" s="107"/>
      <c r="K956" s="107"/>
      <c r="L956" s="107"/>
      <c r="M956" s="109"/>
      <c r="N956" s="109"/>
      <c r="O956" s="107"/>
      <c r="P956" s="107"/>
      <c r="Q956" s="107"/>
      <c r="R956" s="107"/>
      <c r="S956" s="107"/>
      <c r="T956" s="107"/>
      <c r="U956" s="107"/>
      <c r="V956" s="107"/>
      <c r="W956" s="107"/>
      <c r="X956" s="107"/>
      <c r="Y956" s="107"/>
      <c r="Z956" s="107"/>
    </row>
    <row r="957" spans="1:26" ht="15.75" customHeight="1">
      <c r="A957" s="107"/>
      <c r="B957" s="107"/>
      <c r="C957" s="107"/>
      <c r="D957" s="107"/>
      <c r="E957" s="107"/>
      <c r="F957" s="107"/>
      <c r="G957" s="479"/>
      <c r="H957" s="107"/>
      <c r="I957" s="107"/>
      <c r="J957" s="107"/>
      <c r="K957" s="107"/>
      <c r="L957" s="107"/>
      <c r="M957" s="109"/>
      <c r="N957" s="109"/>
      <c r="O957" s="107"/>
      <c r="P957" s="107"/>
      <c r="Q957" s="107"/>
      <c r="R957" s="107"/>
      <c r="S957" s="107"/>
      <c r="T957" s="107"/>
      <c r="U957" s="107"/>
      <c r="V957" s="107"/>
      <c r="W957" s="107"/>
      <c r="X957" s="107"/>
      <c r="Y957" s="107"/>
      <c r="Z957" s="107"/>
    </row>
    <row r="958" spans="1:26" ht="15.75" customHeight="1">
      <c r="A958" s="107"/>
      <c r="B958" s="107"/>
      <c r="C958" s="107"/>
      <c r="D958" s="107"/>
      <c r="E958" s="107"/>
      <c r="F958" s="107"/>
      <c r="G958" s="479"/>
      <c r="H958" s="107"/>
      <c r="I958" s="107"/>
      <c r="J958" s="107"/>
      <c r="K958" s="107"/>
      <c r="L958" s="107"/>
      <c r="M958" s="109"/>
      <c r="N958" s="109"/>
      <c r="O958" s="107"/>
      <c r="P958" s="107"/>
      <c r="Q958" s="107"/>
      <c r="R958" s="107"/>
      <c r="S958" s="107"/>
      <c r="T958" s="107"/>
      <c r="U958" s="107"/>
      <c r="V958" s="107"/>
      <c r="W958" s="107"/>
      <c r="X958" s="107"/>
      <c r="Y958" s="107"/>
      <c r="Z958" s="107"/>
    </row>
    <row r="959" spans="1:26" ht="15.75" customHeight="1">
      <c r="A959" s="107"/>
      <c r="B959" s="107"/>
      <c r="C959" s="107"/>
      <c r="D959" s="107"/>
      <c r="E959" s="107"/>
      <c r="F959" s="107"/>
      <c r="G959" s="479"/>
      <c r="H959" s="107"/>
      <c r="I959" s="107"/>
      <c r="J959" s="107"/>
      <c r="K959" s="107"/>
      <c r="L959" s="107"/>
      <c r="M959" s="109"/>
      <c r="N959" s="109"/>
      <c r="O959" s="107"/>
      <c r="P959" s="107"/>
      <c r="Q959" s="107"/>
      <c r="R959" s="107"/>
      <c r="S959" s="107"/>
      <c r="T959" s="107"/>
      <c r="U959" s="107"/>
      <c r="V959" s="107"/>
      <c r="W959" s="107"/>
      <c r="X959" s="107"/>
      <c r="Y959" s="107"/>
      <c r="Z959" s="107"/>
    </row>
    <row r="960" spans="1:26" ht="15.75" customHeight="1">
      <c r="A960" s="107"/>
      <c r="B960" s="107"/>
      <c r="C960" s="107"/>
      <c r="D960" s="107"/>
      <c r="E960" s="107"/>
      <c r="F960" s="107"/>
      <c r="G960" s="479"/>
      <c r="H960" s="107"/>
      <c r="I960" s="107"/>
      <c r="J960" s="107"/>
      <c r="K960" s="107"/>
      <c r="L960" s="107"/>
      <c r="M960" s="109"/>
      <c r="N960" s="109"/>
      <c r="O960" s="107"/>
      <c r="P960" s="107"/>
      <c r="Q960" s="107"/>
      <c r="R960" s="107"/>
      <c r="S960" s="107"/>
      <c r="T960" s="107"/>
      <c r="U960" s="107"/>
      <c r="V960" s="107"/>
      <c r="W960" s="107"/>
      <c r="X960" s="107"/>
      <c r="Y960" s="107"/>
      <c r="Z960" s="107"/>
    </row>
    <row r="961" spans="1:26" ht="15.75" customHeight="1">
      <c r="A961" s="107"/>
      <c r="B961" s="107"/>
      <c r="C961" s="107"/>
      <c r="D961" s="107"/>
      <c r="E961" s="107"/>
      <c r="F961" s="107"/>
      <c r="G961" s="479"/>
      <c r="H961" s="107"/>
      <c r="I961" s="107"/>
      <c r="J961" s="107"/>
      <c r="K961" s="107"/>
      <c r="L961" s="107"/>
      <c r="M961" s="109"/>
      <c r="N961" s="109"/>
      <c r="O961" s="107"/>
      <c r="P961" s="107"/>
      <c r="Q961" s="107"/>
      <c r="R961" s="107"/>
      <c r="S961" s="107"/>
      <c r="T961" s="107"/>
      <c r="U961" s="107"/>
      <c r="V961" s="107"/>
      <c r="W961" s="107"/>
      <c r="X961" s="107"/>
      <c r="Y961" s="107"/>
      <c r="Z961" s="107"/>
    </row>
    <row r="962" spans="1:26" ht="15.75" customHeight="1">
      <c r="A962" s="107"/>
      <c r="B962" s="107"/>
      <c r="C962" s="107"/>
      <c r="D962" s="107"/>
      <c r="E962" s="107"/>
      <c r="F962" s="107"/>
      <c r="G962" s="479"/>
      <c r="H962" s="107"/>
      <c r="I962" s="107"/>
      <c r="J962" s="107"/>
      <c r="K962" s="107"/>
      <c r="L962" s="107"/>
      <c r="M962" s="109"/>
      <c r="N962" s="109"/>
      <c r="O962" s="107"/>
      <c r="P962" s="107"/>
      <c r="Q962" s="107"/>
      <c r="R962" s="107"/>
      <c r="S962" s="107"/>
      <c r="T962" s="107"/>
      <c r="U962" s="107"/>
      <c r="V962" s="107"/>
      <c r="W962" s="107"/>
      <c r="X962" s="107"/>
      <c r="Y962" s="107"/>
      <c r="Z962" s="107"/>
    </row>
    <row r="963" spans="1:26" ht="15.75" customHeight="1">
      <c r="A963" s="107"/>
      <c r="B963" s="107"/>
      <c r="C963" s="107"/>
      <c r="D963" s="107"/>
      <c r="E963" s="107"/>
      <c r="F963" s="107"/>
      <c r="G963" s="479"/>
      <c r="H963" s="107"/>
      <c r="I963" s="107"/>
      <c r="J963" s="107"/>
      <c r="K963" s="107"/>
      <c r="L963" s="107"/>
      <c r="M963" s="109"/>
      <c r="N963" s="109"/>
      <c r="O963" s="107"/>
      <c r="P963" s="107"/>
      <c r="Q963" s="107"/>
      <c r="R963" s="107"/>
      <c r="S963" s="107"/>
      <c r="T963" s="107"/>
      <c r="U963" s="107"/>
      <c r="V963" s="107"/>
      <c r="W963" s="107"/>
      <c r="X963" s="107"/>
      <c r="Y963" s="107"/>
      <c r="Z963" s="107"/>
    </row>
    <row r="964" spans="1:26" ht="15.75" customHeight="1">
      <c r="A964" s="107"/>
      <c r="B964" s="107"/>
      <c r="C964" s="107"/>
      <c r="D964" s="107"/>
      <c r="E964" s="107"/>
      <c r="F964" s="107"/>
      <c r="G964" s="479"/>
      <c r="H964" s="107"/>
      <c r="I964" s="107"/>
      <c r="J964" s="107"/>
      <c r="K964" s="107"/>
      <c r="L964" s="107"/>
      <c r="M964" s="109"/>
      <c r="N964" s="109"/>
      <c r="O964" s="107"/>
      <c r="P964" s="107"/>
      <c r="Q964" s="107"/>
      <c r="R964" s="107"/>
      <c r="S964" s="107"/>
      <c r="T964" s="107"/>
      <c r="U964" s="107"/>
      <c r="V964" s="107"/>
      <c r="W964" s="107"/>
      <c r="X964" s="107"/>
      <c r="Y964" s="107"/>
      <c r="Z964" s="107"/>
    </row>
    <row r="965" spans="1:26" ht="15.75" customHeight="1">
      <c r="A965" s="107"/>
      <c r="B965" s="107"/>
      <c r="C965" s="107"/>
      <c r="D965" s="107"/>
      <c r="E965" s="107"/>
      <c r="F965" s="107"/>
      <c r="G965" s="479"/>
      <c r="H965" s="107"/>
      <c r="I965" s="107"/>
      <c r="J965" s="107"/>
      <c r="K965" s="107"/>
      <c r="L965" s="107"/>
      <c r="M965" s="109"/>
      <c r="N965" s="109"/>
      <c r="O965" s="107"/>
      <c r="P965" s="107"/>
      <c r="Q965" s="107"/>
      <c r="R965" s="107"/>
      <c r="S965" s="107"/>
      <c r="T965" s="107"/>
      <c r="U965" s="107"/>
      <c r="V965" s="107"/>
      <c r="W965" s="107"/>
      <c r="X965" s="107"/>
      <c r="Y965" s="107"/>
      <c r="Z965" s="107"/>
    </row>
    <row r="966" spans="1:26" ht="15.75" customHeight="1">
      <c r="A966" s="107"/>
      <c r="B966" s="107"/>
      <c r="C966" s="107"/>
      <c r="D966" s="107"/>
      <c r="E966" s="107"/>
      <c r="F966" s="107"/>
      <c r="G966" s="479"/>
      <c r="H966" s="107"/>
      <c r="I966" s="107"/>
      <c r="J966" s="107"/>
      <c r="K966" s="107"/>
      <c r="L966" s="107"/>
      <c r="M966" s="109"/>
      <c r="N966" s="109"/>
      <c r="O966" s="107"/>
      <c r="P966" s="107"/>
      <c r="Q966" s="107"/>
      <c r="R966" s="107"/>
      <c r="S966" s="107"/>
      <c r="T966" s="107"/>
      <c r="U966" s="107"/>
      <c r="V966" s="107"/>
      <c r="W966" s="107"/>
      <c r="X966" s="107"/>
      <c r="Y966" s="107"/>
      <c r="Z966" s="107"/>
    </row>
    <row r="967" spans="1:26" ht="15.75" customHeight="1">
      <c r="A967" s="107"/>
      <c r="B967" s="107"/>
      <c r="C967" s="107"/>
      <c r="D967" s="107"/>
      <c r="E967" s="107"/>
      <c r="F967" s="107"/>
      <c r="G967" s="479"/>
      <c r="H967" s="107"/>
      <c r="I967" s="107"/>
      <c r="J967" s="107"/>
      <c r="K967" s="107"/>
      <c r="L967" s="107"/>
      <c r="M967" s="109"/>
      <c r="N967" s="109"/>
      <c r="O967" s="107"/>
      <c r="P967" s="107"/>
      <c r="Q967" s="107"/>
      <c r="R967" s="107"/>
      <c r="S967" s="107"/>
      <c r="T967" s="107"/>
      <c r="U967" s="107"/>
      <c r="V967" s="107"/>
      <c r="W967" s="107"/>
      <c r="X967" s="107"/>
      <c r="Y967" s="107"/>
      <c r="Z967" s="107"/>
    </row>
    <row r="968" spans="1:26" ht="15.75" customHeight="1">
      <c r="A968" s="107"/>
      <c r="B968" s="107"/>
      <c r="C968" s="107"/>
      <c r="D968" s="107"/>
      <c r="E968" s="107"/>
      <c r="F968" s="107"/>
      <c r="G968" s="479"/>
      <c r="H968" s="107"/>
      <c r="I968" s="107"/>
      <c r="J968" s="107"/>
      <c r="K968" s="107"/>
      <c r="L968" s="107"/>
      <c r="M968" s="109"/>
      <c r="N968" s="109"/>
      <c r="O968" s="107"/>
      <c r="P968" s="107"/>
      <c r="Q968" s="107"/>
      <c r="R968" s="107"/>
      <c r="S968" s="107"/>
      <c r="T968" s="107"/>
      <c r="U968" s="107"/>
      <c r="V968" s="107"/>
      <c r="W968" s="107"/>
      <c r="X968" s="107"/>
      <c r="Y968" s="107"/>
      <c r="Z968" s="107"/>
    </row>
    <row r="969" spans="1:26" ht="15.75" customHeight="1">
      <c r="A969" s="107"/>
      <c r="B969" s="107"/>
      <c r="C969" s="107"/>
      <c r="D969" s="107"/>
      <c r="E969" s="107"/>
      <c r="F969" s="107"/>
      <c r="G969" s="479"/>
      <c r="H969" s="107"/>
      <c r="I969" s="107"/>
      <c r="J969" s="107"/>
      <c r="K969" s="107"/>
      <c r="L969" s="107"/>
      <c r="M969" s="109"/>
      <c r="N969" s="109"/>
      <c r="O969" s="107"/>
      <c r="P969" s="107"/>
      <c r="Q969" s="107"/>
      <c r="R969" s="107"/>
      <c r="S969" s="107"/>
      <c r="T969" s="107"/>
      <c r="U969" s="107"/>
      <c r="V969" s="107"/>
      <c r="W969" s="107"/>
      <c r="X969" s="107"/>
      <c r="Y969" s="107"/>
      <c r="Z969" s="107"/>
    </row>
    <row r="970" spans="1:26" ht="15.75" customHeight="1">
      <c r="A970" s="107"/>
      <c r="B970" s="107"/>
      <c r="C970" s="107"/>
      <c r="D970" s="107"/>
      <c r="E970" s="107"/>
      <c r="F970" s="107"/>
      <c r="G970" s="479"/>
      <c r="H970" s="107"/>
      <c r="I970" s="107"/>
      <c r="J970" s="107"/>
      <c r="K970" s="107"/>
      <c r="L970" s="107"/>
      <c r="M970" s="109"/>
      <c r="N970" s="109"/>
      <c r="O970" s="107"/>
      <c r="P970" s="107"/>
      <c r="Q970" s="107"/>
      <c r="R970" s="107"/>
      <c r="S970" s="107"/>
      <c r="T970" s="107"/>
      <c r="U970" s="107"/>
      <c r="V970" s="107"/>
      <c r="W970" s="107"/>
      <c r="X970" s="107"/>
      <c r="Y970" s="107"/>
      <c r="Z970" s="107"/>
    </row>
    <row r="971" spans="1:26" ht="15.75" customHeight="1">
      <c r="A971" s="107"/>
      <c r="B971" s="107"/>
      <c r="C971" s="107"/>
      <c r="D971" s="107"/>
      <c r="E971" s="107"/>
      <c r="F971" s="107"/>
      <c r="G971" s="479"/>
      <c r="H971" s="107"/>
      <c r="I971" s="107"/>
      <c r="J971" s="107"/>
      <c r="K971" s="107"/>
      <c r="L971" s="107"/>
      <c r="M971" s="109"/>
      <c r="N971" s="109"/>
      <c r="O971" s="107"/>
      <c r="P971" s="107"/>
      <c r="Q971" s="107"/>
      <c r="R971" s="107"/>
      <c r="S971" s="107"/>
      <c r="T971" s="107"/>
      <c r="U971" s="107"/>
      <c r="V971" s="107"/>
      <c r="W971" s="107"/>
      <c r="X971" s="107"/>
      <c r="Y971" s="107"/>
      <c r="Z971" s="107"/>
    </row>
    <row r="972" spans="1:26" ht="15.75" customHeight="1">
      <c r="A972" s="107"/>
      <c r="B972" s="107"/>
      <c r="C972" s="107"/>
      <c r="D972" s="107"/>
      <c r="E972" s="107"/>
      <c r="F972" s="107"/>
      <c r="G972" s="479"/>
      <c r="H972" s="107"/>
      <c r="I972" s="107"/>
      <c r="J972" s="107"/>
      <c r="K972" s="107"/>
      <c r="L972" s="107"/>
      <c r="M972" s="109"/>
      <c r="N972" s="109"/>
      <c r="O972" s="107"/>
      <c r="P972" s="107"/>
      <c r="Q972" s="107"/>
      <c r="R972" s="107"/>
      <c r="S972" s="107"/>
      <c r="T972" s="107"/>
      <c r="U972" s="107"/>
      <c r="V972" s="107"/>
      <c r="W972" s="107"/>
      <c r="X972" s="107"/>
      <c r="Y972" s="107"/>
      <c r="Z972" s="107"/>
    </row>
    <row r="973" spans="1:26" ht="15.75" customHeight="1">
      <c r="A973" s="107"/>
      <c r="B973" s="107"/>
      <c r="C973" s="107"/>
      <c r="D973" s="107"/>
      <c r="E973" s="107"/>
      <c r="F973" s="107"/>
      <c r="G973" s="479"/>
      <c r="H973" s="107"/>
      <c r="I973" s="107"/>
      <c r="J973" s="107"/>
      <c r="K973" s="107"/>
      <c r="L973" s="107"/>
      <c r="M973" s="109"/>
      <c r="N973" s="109"/>
      <c r="O973" s="107"/>
      <c r="P973" s="107"/>
      <c r="Q973" s="107"/>
      <c r="R973" s="107"/>
      <c r="S973" s="107"/>
      <c r="T973" s="107"/>
      <c r="U973" s="107"/>
      <c r="V973" s="107"/>
      <c r="W973" s="107"/>
      <c r="X973" s="107"/>
      <c r="Y973" s="107"/>
      <c r="Z973" s="107"/>
    </row>
    <row r="974" spans="1:26" ht="15.75" customHeight="1">
      <c r="A974" s="107"/>
      <c r="B974" s="107"/>
      <c r="C974" s="107"/>
      <c r="D974" s="107"/>
      <c r="E974" s="107"/>
      <c r="F974" s="107"/>
      <c r="G974" s="479"/>
      <c r="H974" s="107"/>
      <c r="I974" s="107"/>
      <c r="J974" s="107"/>
      <c r="K974" s="107"/>
      <c r="L974" s="107"/>
      <c r="M974" s="109"/>
      <c r="N974" s="109"/>
      <c r="O974" s="107"/>
      <c r="P974" s="107"/>
      <c r="Q974" s="107"/>
      <c r="R974" s="107"/>
      <c r="S974" s="107"/>
      <c r="T974" s="107"/>
      <c r="U974" s="107"/>
      <c r="V974" s="107"/>
      <c r="W974" s="107"/>
      <c r="X974" s="107"/>
      <c r="Y974" s="107"/>
      <c r="Z974" s="107"/>
    </row>
    <row r="975" spans="1:26" ht="15.75" customHeight="1">
      <c r="A975" s="107"/>
      <c r="B975" s="107"/>
      <c r="C975" s="107"/>
      <c r="D975" s="107"/>
      <c r="E975" s="107"/>
      <c r="F975" s="107"/>
      <c r="G975" s="479"/>
      <c r="H975" s="107"/>
      <c r="I975" s="107"/>
      <c r="J975" s="107"/>
      <c r="K975" s="107"/>
      <c r="L975" s="107"/>
      <c r="M975" s="109"/>
      <c r="N975" s="109"/>
      <c r="O975" s="107"/>
      <c r="P975" s="107"/>
      <c r="Q975" s="107"/>
      <c r="R975" s="107"/>
      <c r="S975" s="107"/>
      <c r="T975" s="107"/>
      <c r="U975" s="107"/>
      <c r="V975" s="107"/>
      <c r="W975" s="107"/>
      <c r="X975" s="107"/>
      <c r="Y975" s="107"/>
      <c r="Z975" s="107"/>
    </row>
    <row r="976" spans="1:26" ht="15.75" customHeight="1">
      <c r="A976" s="107"/>
      <c r="B976" s="107"/>
      <c r="C976" s="107"/>
      <c r="D976" s="107"/>
      <c r="E976" s="107"/>
      <c r="F976" s="107"/>
      <c r="G976" s="479"/>
      <c r="H976" s="107"/>
      <c r="I976" s="107"/>
      <c r="J976" s="107"/>
      <c r="K976" s="107"/>
      <c r="L976" s="107"/>
      <c r="M976" s="109"/>
      <c r="N976" s="109"/>
      <c r="O976" s="107"/>
      <c r="P976" s="107"/>
      <c r="Q976" s="107"/>
      <c r="R976" s="107"/>
      <c r="S976" s="107"/>
      <c r="T976" s="107"/>
      <c r="U976" s="107"/>
      <c r="V976" s="107"/>
      <c r="W976" s="107"/>
      <c r="X976" s="107"/>
      <c r="Y976" s="107"/>
      <c r="Z976" s="107"/>
    </row>
    <row r="977" spans="1:26" ht="15.75" customHeight="1">
      <c r="A977" s="107"/>
      <c r="B977" s="107"/>
      <c r="C977" s="107"/>
      <c r="D977" s="107"/>
      <c r="E977" s="107"/>
      <c r="F977" s="107"/>
      <c r="G977" s="479"/>
      <c r="H977" s="107"/>
      <c r="I977" s="107"/>
      <c r="J977" s="107"/>
      <c r="K977" s="107"/>
      <c r="L977" s="107"/>
      <c r="M977" s="109"/>
      <c r="N977" s="109"/>
      <c r="O977" s="107"/>
      <c r="P977" s="107"/>
      <c r="Q977" s="107"/>
      <c r="R977" s="107"/>
      <c r="S977" s="107"/>
      <c r="T977" s="107"/>
      <c r="U977" s="107"/>
      <c r="V977" s="107"/>
      <c r="W977" s="107"/>
      <c r="X977" s="107"/>
      <c r="Y977" s="107"/>
      <c r="Z977" s="107"/>
    </row>
    <row r="978" spans="1:26" ht="15.75" customHeight="1">
      <c r="A978" s="107"/>
      <c r="B978" s="107"/>
      <c r="C978" s="107"/>
      <c r="D978" s="107"/>
      <c r="E978" s="107"/>
      <c r="F978" s="107"/>
      <c r="G978" s="479"/>
      <c r="H978" s="107"/>
      <c r="I978" s="107"/>
      <c r="J978" s="107"/>
      <c r="K978" s="107"/>
      <c r="L978" s="107"/>
      <c r="M978" s="109"/>
      <c r="N978" s="109"/>
      <c r="O978" s="107"/>
      <c r="P978" s="107"/>
      <c r="Q978" s="107"/>
      <c r="R978" s="107"/>
      <c r="S978" s="107"/>
      <c r="T978" s="107"/>
      <c r="U978" s="107"/>
      <c r="V978" s="107"/>
      <c r="W978" s="107"/>
      <c r="X978" s="107"/>
      <c r="Y978" s="107"/>
      <c r="Z978" s="107"/>
    </row>
    <row r="979" spans="1:26" ht="15.75" customHeight="1">
      <c r="A979" s="107"/>
      <c r="B979" s="107"/>
      <c r="C979" s="107"/>
      <c r="D979" s="107"/>
      <c r="E979" s="107"/>
      <c r="F979" s="107"/>
      <c r="G979" s="479"/>
      <c r="H979" s="107"/>
      <c r="I979" s="107"/>
      <c r="J979" s="107"/>
      <c r="K979" s="107"/>
      <c r="L979" s="107"/>
      <c r="M979" s="109"/>
      <c r="N979" s="109"/>
      <c r="O979" s="107"/>
      <c r="P979" s="107"/>
      <c r="Q979" s="107"/>
      <c r="R979" s="107"/>
      <c r="S979" s="107"/>
      <c r="T979" s="107"/>
      <c r="U979" s="107"/>
      <c r="V979" s="107"/>
      <c r="W979" s="107"/>
      <c r="X979" s="107"/>
      <c r="Y979" s="107"/>
      <c r="Z979" s="107"/>
    </row>
    <row r="980" spans="1:26" ht="15.75" customHeight="1">
      <c r="A980" s="107"/>
      <c r="B980" s="107"/>
      <c r="C980" s="107"/>
      <c r="D980" s="107"/>
      <c r="E980" s="107"/>
      <c r="F980" s="107"/>
      <c r="G980" s="479"/>
      <c r="H980" s="107"/>
      <c r="I980" s="107"/>
      <c r="J980" s="107"/>
      <c r="K980" s="107"/>
      <c r="L980" s="107"/>
      <c r="M980" s="109"/>
      <c r="N980" s="109"/>
      <c r="O980" s="107"/>
      <c r="P980" s="107"/>
      <c r="Q980" s="107"/>
      <c r="R980" s="107"/>
      <c r="S980" s="107"/>
      <c r="T980" s="107"/>
      <c r="U980" s="107"/>
      <c r="V980" s="107"/>
      <c r="W980" s="107"/>
      <c r="X980" s="107"/>
      <c r="Y980" s="107"/>
      <c r="Z980" s="107"/>
    </row>
    <row r="981" spans="1:26" ht="15.75" customHeight="1">
      <c r="A981" s="107"/>
      <c r="B981" s="107"/>
      <c r="C981" s="107"/>
      <c r="D981" s="107"/>
      <c r="E981" s="107"/>
      <c r="F981" s="107"/>
      <c r="G981" s="479"/>
      <c r="H981" s="107"/>
      <c r="I981" s="107"/>
      <c r="J981" s="107"/>
      <c r="K981" s="107"/>
      <c r="L981" s="107"/>
      <c r="M981" s="109"/>
      <c r="N981" s="109"/>
      <c r="O981" s="107"/>
      <c r="P981" s="107"/>
      <c r="Q981" s="107"/>
      <c r="R981" s="107"/>
      <c r="S981" s="107"/>
      <c r="T981" s="107"/>
      <c r="U981" s="107"/>
      <c r="V981" s="107"/>
      <c r="W981" s="107"/>
      <c r="X981" s="107"/>
      <c r="Y981" s="107"/>
      <c r="Z981" s="107"/>
    </row>
    <row r="982" spans="1:26" ht="15.75" customHeight="1">
      <c r="A982" s="107"/>
      <c r="B982" s="107"/>
      <c r="C982" s="107"/>
      <c r="D982" s="107"/>
      <c r="E982" s="107"/>
      <c r="F982" s="107"/>
      <c r="G982" s="479"/>
      <c r="H982" s="107"/>
      <c r="I982" s="107"/>
      <c r="J982" s="107"/>
      <c r="K982" s="107"/>
      <c r="L982" s="107"/>
      <c r="M982" s="109"/>
      <c r="N982" s="109"/>
      <c r="O982" s="107"/>
      <c r="P982" s="107"/>
      <c r="Q982" s="107"/>
      <c r="R982" s="107"/>
      <c r="S982" s="107"/>
      <c r="T982" s="107"/>
      <c r="U982" s="107"/>
      <c r="V982" s="107"/>
      <c r="W982" s="107"/>
      <c r="X982" s="107"/>
      <c r="Y982" s="107"/>
      <c r="Z982" s="107"/>
    </row>
    <row r="983" spans="1:26" ht="15.75" customHeight="1">
      <c r="A983" s="107"/>
      <c r="B983" s="107"/>
      <c r="C983" s="107"/>
      <c r="D983" s="107"/>
      <c r="E983" s="107"/>
      <c r="F983" s="107"/>
      <c r="G983" s="479"/>
      <c r="H983" s="107"/>
      <c r="I983" s="107"/>
      <c r="J983" s="107"/>
      <c r="K983" s="107"/>
      <c r="L983" s="107"/>
      <c r="M983" s="109"/>
      <c r="N983" s="109"/>
      <c r="O983" s="107"/>
      <c r="P983" s="107"/>
      <c r="Q983" s="107"/>
      <c r="R983" s="107"/>
      <c r="S983" s="107"/>
      <c r="T983" s="107"/>
      <c r="U983" s="107"/>
      <c r="V983" s="107"/>
      <c r="W983" s="107"/>
      <c r="X983" s="107"/>
      <c r="Y983" s="107"/>
      <c r="Z983" s="107"/>
    </row>
    <row r="984" spans="1:26" ht="15.75" customHeight="1">
      <c r="A984" s="107"/>
      <c r="B984" s="107"/>
      <c r="C984" s="107"/>
      <c r="D984" s="107"/>
      <c r="E984" s="107"/>
      <c r="F984" s="107"/>
      <c r="G984" s="479"/>
      <c r="H984" s="107"/>
      <c r="I984" s="107"/>
      <c r="J984" s="107"/>
      <c r="K984" s="107"/>
      <c r="L984" s="107"/>
      <c r="M984" s="109"/>
      <c r="N984" s="109"/>
      <c r="O984" s="107"/>
      <c r="P984" s="107"/>
      <c r="Q984" s="107"/>
      <c r="R984" s="107"/>
      <c r="S984" s="107"/>
      <c r="T984" s="107"/>
      <c r="U984" s="107"/>
      <c r="V984" s="107"/>
      <c r="W984" s="107"/>
      <c r="X984" s="107"/>
      <c r="Y984" s="107"/>
      <c r="Z984" s="107"/>
    </row>
    <row r="985" spans="1:26" ht="15.75" customHeight="1">
      <c r="A985" s="107"/>
      <c r="B985" s="107"/>
      <c r="C985" s="107"/>
      <c r="D985" s="107"/>
      <c r="E985" s="107"/>
      <c r="F985" s="107"/>
      <c r="G985" s="479"/>
      <c r="H985" s="107"/>
      <c r="I985" s="107"/>
      <c r="J985" s="107"/>
      <c r="K985" s="107"/>
      <c r="L985" s="107"/>
      <c r="M985" s="109"/>
      <c r="N985" s="109"/>
      <c r="O985" s="107"/>
      <c r="P985" s="107"/>
      <c r="Q985" s="107"/>
      <c r="R985" s="107"/>
      <c r="S985" s="107"/>
      <c r="T985" s="107"/>
      <c r="U985" s="107"/>
      <c r="V985" s="107"/>
      <c r="W985" s="107"/>
      <c r="X985" s="107"/>
      <c r="Y985" s="107"/>
      <c r="Z985" s="107"/>
    </row>
    <row r="986" spans="1:26" ht="15.75" customHeight="1">
      <c r="A986" s="107"/>
      <c r="B986" s="107"/>
      <c r="C986" s="107"/>
      <c r="D986" s="107"/>
      <c r="E986" s="107"/>
      <c r="F986" s="107"/>
      <c r="G986" s="479"/>
      <c r="H986" s="107"/>
      <c r="I986" s="107"/>
      <c r="J986" s="107"/>
      <c r="K986" s="107"/>
      <c r="L986" s="107"/>
      <c r="M986" s="109"/>
      <c r="N986" s="109"/>
      <c r="O986" s="107"/>
      <c r="P986" s="107"/>
      <c r="Q986" s="107"/>
      <c r="R986" s="107"/>
      <c r="S986" s="107"/>
      <c r="T986" s="107"/>
      <c r="U986" s="107"/>
      <c r="V986" s="107"/>
      <c r="W986" s="107"/>
      <c r="X986" s="107"/>
      <c r="Y986" s="107"/>
      <c r="Z986" s="107"/>
    </row>
    <row r="987" spans="1:26" ht="15.75" customHeight="1">
      <c r="A987" s="107"/>
      <c r="B987" s="107"/>
      <c r="C987" s="107"/>
      <c r="D987" s="107"/>
      <c r="E987" s="107"/>
      <c r="F987" s="107"/>
      <c r="G987" s="479"/>
      <c r="H987" s="107"/>
      <c r="I987" s="107"/>
      <c r="J987" s="107"/>
      <c r="K987" s="107"/>
      <c r="L987" s="107"/>
      <c r="M987" s="109"/>
      <c r="N987" s="109"/>
      <c r="O987" s="107"/>
      <c r="P987" s="107"/>
      <c r="Q987" s="107"/>
      <c r="R987" s="107"/>
      <c r="S987" s="107"/>
      <c r="T987" s="107"/>
      <c r="U987" s="107"/>
      <c r="V987" s="107"/>
      <c r="W987" s="107"/>
      <c r="X987" s="107"/>
      <c r="Y987" s="107"/>
      <c r="Z987" s="107"/>
    </row>
    <row r="988" spans="1:26" ht="15.75" customHeight="1">
      <c r="A988" s="107"/>
      <c r="B988" s="107"/>
      <c r="C988" s="107"/>
      <c r="D988" s="107"/>
      <c r="E988" s="107"/>
      <c r="F988" s="107"/>
      <c r="G988" s="479"/>
      <c r="H988" s="107"/>
      <c r="I988" s="107"/>
      <c r="J988" s="107"/>
      <c r="K988" s="107"/>
      <c r="L988" s="107"/>
      <c r="M988" s="109"/>
      <c r="N988" s="109"/>
      <c r="O988" s="107"/>
      <c r="P988" s="107"/>
      <c r="Q988" s="107"/>
      <c r="R988" s="107"/>
      <c r="S988" s="107"/>
      <c r="T988" s="107"/>
      <c r="U988" s="107"/>
      <c r="V988" s="107"/>
      <c r="W988" s="107"/>
      <c r="X988" s="107"/>
      <c r="Y988" s="107"/>
      <c r="Z988" s="107"/>
    </row>
    <row r="989" spans="1:26" ht="15.75" customHeight="1">
      <c r="A989" s="107"/>
      <c r="B989" s="107"/>
      <c r="C989" s="107"/>
      <c r="D989" s="107"/>
      <c r="E989" s="107"/>
      <c r="F989" s="107"/>
      <c r="G989" s="479"/>
      <c r="H989" s="107"/>
      <c r="I989" s="107"/>
      <c r="J989" s="107"/>
      <c r="K989" s="107"/>
      <c r="L989" s="107"/>
      <c r="M989" s="109"/>
      <c r="N989" s="109"/>
      <c r="O989" s="107"/>
      <c r="P989" s="107"/>
      <c r="Q989" s="107"/>
      <c r="R989" s="107"/>
      <c r="S989" s="107"/>
      <c r="T989" s="107"/>
      <c r="U989" s="107"/>
      <c r="V989" s="107"/>
      <c r="W989" s="107"/>
      <c r="X989" s="107"/>
      <c r="Y989" s="107"/>
      <c r="Z989" s="107"/>
    </row>
    <row r="990" spans="1:26" ht="15.75" customHeight="1">
      <c r="A990" s="107"/>
      <c r="B990" s="107"/>
      <c r="C990" s="107"/>
      <c r="D990" s="107"/>
      <c r="E990" s="107"/>
      <c r="F990" s="107"/>
      <c r="G990" s="479"/>
      <c r="H990" s="107"/>
      <c r="I990" s="107"/>
      <c r="J990" s="107"/>
      <c r="K990" s="107"/>
      <c r="L990" s="107"/>
      <c r="M990" s="109"/>
      <c r="N990" s="109"/>
      <c r="O990" s="107"/>
      <c r="P990" s="107"/>
      <c r="Q990" s="107"/>
      <c r="R990" s="107"/>
      <c r="S990" s="107"/>
      <c r="T990" s="107"/>
      <c r="U990" s="107"/>
      <c r="V990" s="107"/>
      <c r="W990" s="107"/>
      <c r="X990" s="107"/>
      <c r="Y990" s="107"/>
      <c r="Z990" s="107"/>
    </row>
    <row r="991" spans="1:26" ht="15.75" customHeight="1">
      <c r="A991" s="107"/>
      <c r="B991" s="107"/>
      <c r="C991" s="107"/>
      <c r="D991" s="107"/>
      <c r="E991" s="107"/>
      <c r="F991" s="107"/>
      <c r="G991" s="479"/>
      <c r="H991" s="107"/>
      <c r="I991" s="107"/>
      <c r="J991" s="107"/>
      <c r="K991" s="107"/>
      <c r="L991" s="107"/>
      <c r="M991" s="109"/>
      <c r="N991" s="109"/>
      <c r="O991" s="107"/>
      <c r="P991" s="107"/>
      <c r="Q991" s="107"/>
      <c r="R991" s="107"/>
      <c r="S991" s="107"/>
      <c r="T991" s="107"/>
      <c r="U991" s="107"/>
      <c r="V991" s="107"/>
      <c r="W991" s="107"/>
      <c r="X991" s="107"/>
      <c r="Y991" s="107"/>
      <c r="Z991" s="107"/>
    </row>
    <row r="992" spans="1:26" ht="15.75" customHeight="1">
      <c r="A992" s="107"/>
      <c r="B992" s="107"/>
      <c r="C992" s="107"/>
      <c r="D992" s="107"/>
      <c r="E992" s="107"/>
      <c r="F992" s="107"/>
      <c r="G992" s="479"/>
      <c r="H992" s="107"/>
      <c r="I992" s="107"/>
      <c r="J992" s="107"/>
      <c r="K992" s="107"/>
      <c r="L992" s="107"/>
      <c r="M992" s="109"/>
      <c r="N992" s="109"/>
      <c r="O992" s="107"/>
      <c r="P992" s="107"/>
      <c r="Q992" s="107"/>
      <c r="R992" s="107"/>
      <c r="S992" s="107"/>
      <c r="T992" s="107"/>
      <c r="U992" s="107"/>
      <c r="V992" s="107"/>
      <c r="W992" s="107"/>
      <c r="X992" s="107"/>
      <c r="Y992" s="107"/>
      <c r="Z992" s="107"/>
    </row>
    <row r="993" spans="1:26" ht="15.75" customHeight="1">
      <c r="A993" s="107"/>
      <c r="B993" s="107"/>
      <c r="C993" s="107"/>
      <c r="D993" s="107"/>
      <c r="E993" s="107"/>
      <c r="F993" s="107"/>
      <c r="G993" s="479"/>
      <c r="H993" s="107"/>
      <c r="I993" s="107"/>
      <c r="J993" s="107"/>
      <c r="K993" s="107"/>
      <c r="L993" s="107"/>
      <c r="M993" s="109"/>
      <c r="N993" s="109"/>
      <c r="O993" s="107"/>
      <c r="P993" s="107"/>
      <c r="Q993" s="107"/>
      <c r="R993" s="107"/>
      <c r="S993" s="107"/>
      <c r="T993" s="107"/>
      <c r="U993" s="107"/>
      <c r="V993" s="107"/>
      <c r="W993" s="107"/>
      <c r="X993" s="107"/>
      <c r="Y993" s="107"/>
      <c r="Z993" s="107"/>
    </row>
    <row r="994" spans="1:26" ht="15.75" customHeight="1">
      <c r="A994" s="107"/>
      <c r="B994" s="107"/>
      <c r="C994" s="107"/>
      <c r="D994" s="107"/>
      <c r="E994" s="107"/>
      <c r="F994" s="107"/>
      <c r="G994" s="479"/>
      <c r="H994" s="107"/>
      <c r="I994" s="107"/>
      <c r="J994" s="107"/>
      <c r="K994" s="107"/>
      <c r="L994" s="107"/>
      <c r="M994" s="109"/>
      <c r="N994" s="109"/>
      <c r="O994" s="107"/>
      <c r="P994" s="107"/>
      <c r="Q994" s="107"/>
      <c r="R994" s="107"/>
      <c r="S994" s="107"/>
      <c r="T994" s="107"/>
      <c r="U994" s="107"/>
      <c r="V994" s="107"/>
      <c r="W994" s="107"/>
      <c r="X994" s="107"/>
      <c r="Y994" s="107"/>
      <c r="Z994" s="107"/>
    </row>
    <row r="995" spans="1:26" ht="15.75" customHeight="1">
      <c r="A995" s="107"/>
      <c r="B995" s="107"/>
      <c r="C995" s="107"/>
      <c r="D995" s="107"/>
      <c r="E995" s="107"/>
      <c r="F995" s="107"/>
      <c r="G995" s="479"/>
      <c r="H995" s="107"/>
      <c r="I995" s="107"/>
      <c r="J995" s="107"/>
      <c r="K995" s="107"/>
      <c r="L995" s="107"/>
      <c r="M995" s="109"/>
      <c r="N995" s="109"/>
      <c r="O995" s="107"/>
      <c r="P995" s="107"/>
      <c r="Q995" s="107"/>
      <c r="R995" s="107"/>
      <c r="S995" s="107"/>
      <c r="T995" s="107"/>
      <c r="U995" s="107"/>
      <c r="V995" s="107"/>
      <c r="W995" s="107"/>
      <c r="X995" s="107"/>
      <c r="Y995" s="107"/>
      <c r="Z995" s="107"/>
    </row>
    <row r="996" spans="1:26" ht="15.75" customHeight="1">
      <c r="A996" s="107"/>
      <c r="B996" s="107"/>
      <c r="C996" s="107"/>
      <c r="D996" s="107"/>
      <c r="E996" s="107"/>
      <c r="F996" s="107"/>
      <c r="G996" s="479"/>
      <c r="H996" s="107"/>
      <c r="I996" s="107"/>
      <c r="J996" s="107"/>
      <c r="K996" s="107"/>
      <c r="L996" s="107"/>
      <c r="M996" s="109"/>
      <c r="N996" s="109"/>
      <c r="O996" s="107"/>
      <c r="P996" s="107"/>
      <c r="Q996" s="107"/>
      <c r="R996" s="107"/>
      <c r="S996" s="107"/>
      <c r="T996" s="107"/>
      <c r="U996" s="107"/>
      <c r="V996" s="107"/>
      <c r="W996" s="107"/>
      <c r="X996" s="107"/>
      <c r="Y996" s="107"/>
      <c r="Z996" s="107"/>
    </row>
    <row r="997" spans="1:26" ht="15.75" customHeight="1">
      <c r="A997" s="107"/>
      <c r="B997" s="107"/>
      <c r="C997" s="107"/>
      <c r="D997" s="107"/>
      <c r="E997" s="107"/>
      <c r="F997" s="107"/>
      <c r="G997" s="479"/>
      <c r="H997" s="107"/>
      <c r="I997" s="107"/>
      <c r="J997" s="107"/>
      <c r="K997" s="107"/>
      <c r="L997" s="107"/>
      <c r="M997" s="109"/>
      <c r="N997" s="109"/>
      <c r="O997" s="107"/>
      <c r="P997" s="107"/>
      <c r="Q997" s="107"/>
      <c r="R997" s="107"/>
      <c r="S997" s="107"/>
      <c r="T997" s="107"/>
      <c r="U997" s="107"/>
      <c r="V997" s="107"/>
      <c r="W997" s="107"/>
      <c r="X997" s="107"/>
      <c r="Y997" s="107"/>
      <c r="Z997" s="107"/>
    </row>
    <row r="998" spans="1:26" ht="15.75" customHeight="1">
      <c r="A998" s="107"/>
      <c r="B998" s="107"/>
      <c r="C998" s="107"/>
      <c r="D998" s="107"/>
      <c r="E998" s="107"/>
      <c r="F998" s="107"/>
      <c r="G998" s="479"/>
      <c r="H998" s="107"/>
      <c r="I998" s="107"/>
      <c r="J998" s="107"/>
      <c r="K998" s="107"/>
      <c r="L998" s="107"/>
      <c r="M998" s="109"/>
      <c r="N998" s="109"/>
      <c r="O998" s="107"/>
      <c r="P998" s="107"/>
      <c r="Q998" s="107"/>
      <c r="R998" s="107"/>
      <c r="S998" s="107"/>
      <c r="T998" s="107"/>
      <c r="U998" s="107"/>
      <c r="V998" s="107"/>
      <c r="W998" s="107"/>
      <c r="X998" s="107"/>
      <c r="Y998" s="107"/>
      <c r="Z998" s="107"/>
    </row>
    <row r="999" spans="1:26" ht="15.75" customHeight="1">
      <c r="A999" s="107"/>
      <c r="B999" s="107"/>
      <c r="C999" s="107"/>
      <c r="D999" s="107"/>
      <c r="E999" s="107"/>
      <c r="F999" s="107"/>
      <c r="G999" s="479"/>
      <c r="H999" s="107"/>
      <c r="I999" s="107"/>
      <c r="J999" s="107"/>
      <c r="K999" s="107"/>
      <c r="L999" s="107"/>
      <c r="M999" s="109"/>
      <c r="N999" s="109"/>
      <c r="O999" s="107"/>
      <c r="P999" s="107"/>
      <c r="Q999" s="107"/>
      <c r="R999" s="107"/>
      <c r="S999" s="107"/>
      <c r="T999" s="107"/>
      <c r="U999" s="107"/>
      <c r="V999" s="107"/>
      <c r="W999" s="107"/>
      <c r="X999" s="107"/>
      <c r="Y999" s="107"/>
      <c r="Z999" s="107"/>
    </row>
    <row r="1000" spans="1:26" ht="15.75" customHeight="1">
      <c r="A1000" s="107"/>
      <c r="B1000" s="107"/>
      <c r="C1000" s="107"/>
      <c r="D1000" s="107"/>
      <c r="E1000" s="107"/>
      <c r="F1000" s="107"/>
      <c r="G1000" s="479"/>
      <c r="H1000" s="107"/>
      <c r="I1000" s="107"/>
      <c r="J1000" s="107"/>
      <c r="K1000" s="107"/>
      <c r="L1000" s="107"/>
      <c r="M1000" s="109"/>
      <c r="N1000" s="109"/>
      <c r="O1000" s="107"/>
      <c r="P1000" s="107"/>
      <c r="Q1000" s="107"/>
      <c r="R1000" s="107"/>
      <c r="S1000" s="107"/>
      <c r="T1000" s="107"/>
      <c r="U1000" s="107"/>
      <c r="V1000" s="107"/>
      <c r="W1000" s="107"/>
      <c r="X1000" s="107"/>
      <c r="Y1000" s="107"/>
      <c r="Z1000" s="107"/>
    </row>
    <row r="1001" spans="1:26" ht="15.75" customHeight="1">
      <c r="A1001" s="107"/>
      <c r="B1001" s="107"/>
      <c r="C1001" s="107"/>
      <c r="D1001" s="107"/>
      <c r="E1001" s="107"/>
      <c r="F1001" s="107"/>
      <c r="G1001" s="479"/>
      <c r="H1001" s="107"/>
      <c r="I1001" s="107"/>
      <c r="J1001" s="107"/>
      <c r="K1001" s="107"/>
      <c r="L1001" s="107"/>
      <c r="M1001" s="109"/>
      <c r="N1001" s="109"/>
      <c r="O1001" s="107"/>
      <c r="P1001" s="107"/>
      <c r="Q1001" s="107"/>
      <c r="R1001" s="107"/>
      <c r="S1001" s="107"/>
      <c r="T1001" s="107"/>
      <c r="U1001" s="107"/>
      <c r="V1001" s="107"/>
      <c r="W1001" s="107"/>
      <c r="X1001" s="107"/>
      <c r="Y1001" s="107"/>
      <c r="Z1001" s="107"/>
    </row>
    <row r="1002" spans="1:26" ht="15.75" customHeight="1">
      <c r="A1002" s="107"/>
      <c r="B1002" s="107"/>
      <c r="C1002" s="107"/>
      <c r="D1002" s="107"/>
      <c r="E1002" s="107"/>
      <c r="F1002" s="107"/>
      <c r="G1002" s="479"/>
      <c r="H1002" s="107"/>
      <c r="I1002" s="107"/>
      <c r="J1002" s="107"/>
      <c r="K1002" s="107"/>
      <c r="L1002" s="107"/>
      <c r="M1002" s="109"/>
      <c r="N1002" s="109"/>
      <c r="O1002" s="107"/>
      <c r="P1002" s="107"/>
      <c r="Q1002" s="107"/>
      <c r="R1002" s="107"/>
      <c r="S1002" s="107"/>
      <c r="T1002" s="107"/>
      <c r="U1002" s="107"/>
      <c r="V1002" s="107"/>
      <c r="W1002" s="107"/>
      <c r="X1002" s="107"/>
      <c r="Y1002" s="107"/>
      <c r="Z1002" s="107"/>
    </row>
    <row r="1003" spans="1:26" ht="15.75" customHeight="1">
      <c r="A1003" s="107"/>
      <c r="B1003" s="107"/>
      <c r="C1003" s="107"/>
      <c r="D1003" s="107"/>
      <c r="E1003" s="107"/>
      <c r="F1003" s="107"/>
      <c r="G1003" s="479"/>
      <c r="H1003" s="107"/>
      <c r="I1003" s="107"/>
      <c r="J1003" s="107"/>
      <c r="K1003" s="107"/>
      <c r="L1003" s="107"/>
      <c r="M1003" s="109"/>
      <c r="N1003" s="109"/>
      <c r="O1003" s="107"/>
      <c r="P1003" s="107"/>
      <c r="Q1003" s="107"/>
      <c r="R1003" s="107"/>
      <c r="S1003" s="107"/>
      <c r="T1003" s="107"/>
      <c r="U1003" s="107"/>
      <c r="V1003" s="107"/>
      <c r="W1003" s="107"/>
      <c r="X1003" s="107"/>
      <c r="Y1003" s="107"/>
      <c r="Z1003" s="107"/>
    </row>
    <row r="1004" spans="1:26" ht="15.75" customHeight="1">
      <c r="A1004" s="107"/>
      <c r="B1004" s="107"/>
      <c r="C1004" s="107"/>
      <c r="D1004" s="107"/>
      <c r="E1004" s="107"/>
      <c r="F1004" s="107"/>
      <c r="G1004" s="479"/>
      <c r="H1004" s="107"/>
      <c r="I1004" s="107"/>
      <c r="J1004" s="107"/>
      <c r="K1004" s="107"/>
      <c r="L1004" s="107"/>
      <c r="M1004" s="109"/>
      <c r="N1004" s="109"/>
      <c r="O1004" s="107"/>
      <c r="P1004" s="107"/>
      <c r="Q1004" s="107"/>
      <c r="R1004" s="107"/>
      <c r="S1004" s="107"/>
      <c r="T1004" s="107"/>
      <c r="U1004" s="107"/>
      <c r="V1004" s="107"/>
      <c r="W1004" s="107"/>
      <c r="X1004" s="107"/>
      <c r="Y1004" s="107"/>
      <c r="Z1004" s="107"/>
    </row>
    <row r="1005" spans="1:26" ht="15.75" customHeight="1">
      <c r="A1005" s="107"/>
      <c r="B1005" s="107"/>
      <c r="C1005" s="107"/>
      <c r="D1005" s="107"/>
      <c r="E1005" s="107"/>
      <c r="F1005" s="107"/>
      <c r="G1005" s="479"/>
      <c r="H1005" s="107"/>
      <c r="I1005" s="107"/>
      <c r="J1005" s="107"/>
      <c r="K1005" s="107"/>
      <c r="L1005" s="107"/>
      <c r="M1005" s="109"/>
      <c r="N1005" s="109"/>
      <c r="O1005" s="107"/>
      <c r="P1005" s="107"/>
      <c r="Q1005" s="107"/>
      <c r="R1005" s="107"/>
      <c r="S1005" s="107"/>
      <c r="T1005" s="107"/>
      <c r="U1005" s="107"/>
      <c r="V1005" s="107"/>
      <c r="W1005" s="107"/>
      <c r="X1005" s="107"/>
      <c r="Y1005" s="107"/>
      <c r="Z1005" s="107"/>
    </row>
    <row r="1006" spans="1:26" ht="15.75" customHeight="1">
      <c r="A1006" s="107"/>
      <c r="B1006" s="107"/>
      <c r="C1006" s="107"/>
      <c r="D1006" s="107"/>
      <c r="E1006" s="107"/>
      <c r="F1006" s="107"/>
      <c r="G1006" s="479"/>
      <c r="H1006" s="107"/>
      <c r="I1006" s="107"/>
      <c r="J1006" s="107"/>
      <c r="K1006" s="107"/>
      <c r="L1006" s="107"/>
      <c r="M1006" s="109"/>
      <c r="N1006" s="109"/>
      <c r="O1006" s="107"/>
      <c r="P1006" s="107"/>
      <c r="Q1006" s="107"/>
      <c r="R1006" s="107"/>
      <c r="S1006" s="107"/>
      <c r="T1006" s="107"/>
      <c r="U1006" s="107"/>
      <c r="V1006" s="107"/>
      <c r="W1006" s="107"/>
      <c r="X1006" s="107"/>
      <c r="Y1006" s="107"/>
      <c r="Z1006" s="107"/>
    </row>
    <row r="1007" spans="1:26" ht="15.75" customHeight="1">
      <c r="A1007" s="107"/>
      <c r="B1007" s="107"/>
      <c r="C1007" s="107"/>
      <c r="D1007" s="107"/>
      <c r="E1007" s="107"/>
      <c r="F1007" s="107"/>
      <c r="G1007" s="479"/>
      <c r="H1007" s="107"/>
      <c r="I1007" s="107"/>
      <c r="J1007" s="107"/>
      <c r="K1007" s="107"/>
      <c r="L1007" s="107"/>
      <c r="M1007" s="109"/>
      <c r="N1007" s="109"/>
      <c r="O1007" s="107"/>
      <c r="P1007" s="107"/>
      <c r="Q1007" s="107"/>
      <c r="R1007" s="107"/>
      <c r="S1007" s="107"/>
      <c r="T1007" s="107"/>
      <c r="U1007" s="107"/>
      <c r="V1007" s="107"/>
      <c r="W1007" s="107"/>
      <c r="X1007" s="107"/>
      <c r="Y1007" s="107"/>
      <c r="Z1007" s="107"/>
    </row>
    <row r="1008" spans="1:26" ht="15.75" customHeight="1">
      <c r="A1008" s="107"/>
      <c r="B1008" s="107"/>
      <c r="C1008" s="107"/>
      <c r="D1008" s="107"/>
      <c r="E1008" s="107"/>
      <c r="F1008" s="107"/>
      <c r="G1008" s="479"/>
      <c r="H1008" s="107"/>
      <c r="I1008" s="107"/>
      <c r="J1008" s="107"/>
      <c r="K1008" s="107"/>
      <c r="L1008" s="107"/>
      <c r="M1008" s="109"/>
      <c r="N1008" s="109"/>
      <c r="O1008" s="107"/>
      <c r="P1008" s="107"/>
      <c r="Q1008" s="107"/>
      <c r="R1008" s="107"/>
      <c r="S1008" s="107"/>
      <c r="T1008" s="107"/>
      <c r="U1008" s="107"/>
      <c r="V1008" s="107"/>
      <c r="W1008" s="107"/>
      <c r="X1008" s="107"/>
      <c r="Y1008" s="107"/>
      <c r="Z1008" s="107"/>
    </row>
    <row r="1009" spans="1:26" ht="15.75" customHeight="1">
      <c r="A1009" s="107"/>
      <c r="B1009" s="107"/>
      <c r="C1009" s="107"/>
      <c r="D1009" s="107"/>
      <c r="E1009" s="107"/>
      <c r="F1009" s="107"/>
      <c r="G1009" s="479"/>
      <c r="H1009" s="107"/>
      <c r="I1009" s="107"/>
      <c r="J1009" s="107"/>
      <c r="K1009" s="107"/>
      <c r="L1009" s="107"/>
      <c r="M1009" s="109"/>
      <c r="N1009" s="109"/>
      <c r="O1009" s="107"/>
      <c r="P1009" s="107"/>
      <c r="Q1009" s="107"/>
      <c r="R1009" s="107"/>
      <c r="S1009" s="107"/>
      <c r="T1009" s="107"/>
      <c r="U1009" s="107"/>
      <c r="V1009" s="107"/>
      <c r="W1009" s="107"/>
      <c r="X1009" s="107"/>
      <c r="Y1009" s="107"/>
      <c r="Z1009" s="107"/>
    </row>
    <row r="1010" spans="1:26" ht="15.75" customHeight="1">
      <c r="A1010" s="107"/>
      <c r="B1010" s="107"/>
      <c r="C1010" s="107"/>
      <c r="D1010" s="107"/>
      <c r="E1010" s="107"/>
      <c r="F1010" s="107"/>
      <c r="G1010" s="479"/>
      <c r="H1010" s="107"/>
      <c r="I1010" s="107"/>
      <c r="J1010" s="107"/>
      <c r="K1010" s="107"/>
      <c r="L1010" s="107"/>
      <c r="M1010" s="109"/>
      <c r="N1010" s="109"/>
      <c r="O1010" s="107"/>
      <c r="P1010" s="107"/>
      <c r="Q1010" s="107"/>
      <c r="R1010" s="107"/>
      <c r="S1010" s="107"/>
      <c r="T1010" s="107"/>
      <c r="U1010" s="107"/>
      <c r="V1010" s="107"/>
      <c r="W1010" s="107"/>
      <c r="X1010" s="107"/>
      <c r="Y1010" s="107"/>
      <c r="Z1010" s="107"/>
    </row>
    <row r="1011" spans="1:26" ht="15.75" customHeight="1">
      <c r="A1011" s="107"/>
      <c r="B1011" s="107"/>
      <c r="C1011" s="107"/>
      <c r="D1011" s="107"/>
      <c r="E1011" s="107"/>
      <c r="F1011" s="107"/>
      <c r="G1011" s="479"/>
      <c r="H1011" s="107"/>
      <c r="I1011" s="107"/>
      <c r="J1011" s="107"/>
      <c r="K1011" s="107"/>
      <c r="L1011" s="107"/>
      <c r="M1011" s="109"/>
      <c r="N1011" s="109"/>
      <c r="O1011" s="107"/>
      <c r="P1011" s="107"/>
      <c r="Q1011" s="107"/>
      <c r="R1011" s="107"/>
      <c r="S1011" s="107"/>
      <c r="T1011" s="107"/>
      <c r="U1011" s="107"/>
      <c r="V1011" s="107"/>
      <c r="W1011" s="107"/>
      <c r="X1011" s="107"/>
      <c r="Y1011" s="107"/>
      <c r="Z1011" s="107"/>
    </row>
    <row r="1012" spans="1:26" ht="15.75" customHeight="1">
      <c r="A1012" s="107"/>
      <c r="B1012" s="107"/>
      <c r="C1012" s="107"/>
      <c r="D1012" s="107"/>
      <c r="E1012" s="107"/>
      <c r="F1012" s="107"/>
      <c r="G1012" s="479"/>
      <c r="H1012" s="107"/>
      <c r="I1012" s="107"/>
      <c r="J1012" s="107"/>
      <c r="K1012" s="107"/>
      <c r="L1012" s="107"/>
      <c r="M1012" s="109"/>
      <c r="N1012" s="109"/>
      <c r="O1012" s="107"/>
      <c r="P1012" s="107"/>
      <c r="Q1012" s="107"/>
      <c r="R1012" s="107"/>
      <c r="S1012" s="107"/>
      <c r="T1012" s="107"/>
      <c r="U1012" s="107"/>
      <c r="V1012" s="107"/>
      <c r="W1012" s="107"/>
      <c r="X1012" s="107"/>
      <c r="Y1012" s="107"/>
      <c r="Z1012" s="107"/>
    </row>
    <row r="1013" spans="1:26" ht="15.75" customHeight="1">
      <c r="A1013" s="107"/>
      <c r="B1013" s="107"/>
      <c r="C1013" s="107"/>
      <c r="D1013" s="107"/>
      <c r="E1013" s="107"/>
      <c r="F1013" s="107"/>
      <c r="G1013" s="479"/>
      <c r="H1013" s="107"/>
      <c r="I1013" s="107"/>
      <c r="J1013" s="107"/>
      <c r="K1013" s="107"/>
      <c r="L1013" s="107"/>
      <c r="M1013" s="109"/>
      <c r="N1013" s="109"/>
      <c r="O1013" s="107"/>
      <c r="P1013" s="107"/>
      <c r="Q1013" s="107"/>
      <c r="R1013" s="107"/>
      <c r="S1013" s="107"/>
      <c r="T1013" s="107"/>
      <c r="U1013" s="107"/>
      <c r="V1013" s="107"/>
      <c r="W1013" s="107"/>
      <c r="X1013" s="107"/>
      <c r="Y1013" s="107"/>
      <c r="Z1013" s="107"/>
    </row>
    <row r="1014" spans="1:26" ht="15.75" customHeight="1">
      <c r="A1014" s="107"/>
      <c r="B1014" s="107"/>
      <c r="C1014" s="107"/>
      <c r="D1014" s="107"/>
      <c r="E1014" s="107"/>
      <c r="F1014" s="107"/>
      <c r="G1014" s="479"/>
      <c r="H1014" s="107"/>
      <c r="I1014" s="107"/>
      <c r="J1014" s="107"/>
      <c r="K1014" s="107"/>
      <c r="L1014" s="107"/>
      <c r="M1014" s="109"/>
      <c r="N1014" s="109"/>
      <c r="O1014" s="107"/>
      <c r="P1014" s="107"/>
      <c r="Q1014" s="107"/>
      <c r="R1014" s="107"/>
      <c r="S1014" s="107"/>
      <c r="T1014" s="107"/>
      <c r="U1014" s="107"/>
      <c r="V1014" s="107"/>
      <c r="W1014" s="107"/>
      <c r="X1014" s="107"/>
      <c r="Y1014" s="107"/>
      <c r="Z1014" s="107"/>
    </row>
  </sheetData>
  <mergeCells count="31">
    <mergeCell ref="A1:C1"/>
    <mergeCell ref="H1:K1"/>
    <mergeCell ref="A2:C2"/>
    <mergeCell ref="H2:K2"/>
    <mergeCell ref="A3:K3"/>
    <mergeCell ref="A4:K4"/>
    <mergeCell ref="A5:K5"/>
    <mergeCell ref="H7:H8"/>
    <mergeCell ref="I7:I8"/>
    <mergeCell ref="J7:K7"/>
    <mergeCell ref="L7:L8"/>
    <mergeCell ref="A6:B6"/>
    <mergeCell ref="A7:A8"/>
    <mergeCell ref="B7:B8"/>
    <mergeCell ref="C7:C8"/>
    <mergeCell ref="D7:D8"/>
    <mergeCell ref="E7:F7"/>
    <mergeCell ref="G7:G8"/>
    <mergeCell ref="F75:H75"/>
    <mergeCell ref="I75:K75"/>
    <mergeCell ref="A80:C80"/>
    <mergeCell ref="D80:E80"/>
    <mergeCell ref="F80:H80"/>
    <mergeCell ref="I80:K80"/>
    <mergeCell ref="A75:C75"/>
    <mergeCell ref="D75:E75"/>
    <mergeCell ref="B10:K10"/>
    <mergeCell ref="B59:K59"/>
    <mergeCell ref="B65:K65"/>
    <mergeCell ref="B67:K67"/>
    <mergeCell ref="I73:K73"/>
  </mergeCells>
  <conditionalFormatting sqref="A10:L70">
    <cfRule type="expression" dxfId="12" priority="1">
      <formula>AND($D10&lt;&gt;0,$J10&lt;1)</formula>
    </cfRule>
  </conditionalFormatting>
  <printOptions horizontalCentered="1"/>
  <pageMargins left="0.25" right="0.25" top="8.2096683752043556E-2" bottom="0.12900907446749701" header="0" footer="0"/>
  <pageSetup paperSize="9" fitToHeight="0" pageOrder="overThenDown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  <pageSetUpPr fitToPage="1"/>
  </sheetPr>
  <dimension ref="A1:Y1021"/>
  <sheetViews>
    <sheetView workbookViewId="0">
      <pane ySplit="9" topLeftCell="A10" activePane="bottomLeft" state="frozen"/>
      <selection pane="bottomLeft" activeCell="B11" sqref="B11"/>
    </sheetView>
  </sheetViews>
  <sheetFormatPr defaultColWidth="12.5703125" defaultRowHeight="15" customHeight="1"/>
  <cols>
    <col min="1" max="1" width="8.7109375" customWidth="1"/>
    <col min="2" max="2" width="17.7109375" customWidth="1"/>
    <col min="3" max="3" width="15.42578125" customWidth="1"/>
  </cols>
  <sheetData>
    <row r="1" spans="1:25" ht="15" customHeight="1">
      <c r="A1" s="814">
        <v>0</v>
      </c>
      <c r="B1" s="811"/>
      <c r="C1" s="811"/>
      <c r="D1" s="151"/>
      <c r="E1" s="152"/>
      <c r="F1" s="153"/>
      <c r="G1" s="151"/>
      <c r="H1" s="151"/>
      <c r="I1" s="151"/>
      <c r="J1" s="154"/>
      <c r="K1" s="154"/>
      <c r="L1" s="151"/>
      <c r="M1" s="151"/>
      <c r="N1" s="151"/>
      <c r="O1" s="151"/>
      <c r="P1" s="155"/>
      <c r="Q1" s="156"/>
      <c r="R1" s="151"/>
      <c r="S1" s="151"/>
      <c r="T1" s="151"/>
      <c r="U1" s="151"/>
      <c r="V1" s="151"/>
      <c r="W1" s="151"/>
      <c r="X1" s="151"/>
      <c r="Y1" s="151"/>
    </row>
    <row r="2" spans="1:25" ht="15" customHeight="1">
      <c r="A2" s="815" t="s">
        <v>127</v>
      </c>
      <c r="B2" s="811"/>
      <c r="C2" s="811"/>
      <c r="D2" s="151"/>
      <c r="E2" s="152"/>
      <c r="F2" s="153"/>
      <c r="G2" s="151"/>
      <c r="H2" s="151"/>
      <c r="I2" s="151"/>
      <c r="J2" s="154"/>
      <c r="K2" s="154"/>
      <c r="L2" s="151"/>
      <c r="M2" s="151"/>
      <c r="N2" s="151"/>
      <c r="O2" s="151"/>
      <c r="P2" s="155"/>
      <c r="Q2" s="156"/>
      <c r="R2" s="151"/>
      <c r="S2" s="151"/>
      <c r="T2" s="151"/>
      <c r="U2" s="151"/>
      <c r="V2" s="151"/>
      <c r="W2" s="151"/>
      <c r="X2" s="151"/>
      <c r="Y2" s="151"/>
    </row>
    <row r="3" spans="1:25" ht="15" customHeight="1">
      <c r="A3" s="151"/>
      <c r="B3" s="151"/>
      <c r="C3" s="151"/>
      <c r="D3" s="151"/>
      <c r="E3" s="152"/>
      <c r="F3" s="153"/>
      <c r="G3" s="151"/>
      <c r="H3" s="151"/>
      <c r="I3" s="151"/>
      <c r="J3" s="154"/>
      <c r="K3" s="154"/>
      <c r="L3" s="151"/>
      <c r="M3" s="157"/>
      <c r="N3" s="157"/>
      <c r="O3" s="151"/>
      <c r="P3" s="155"/>
      <c r="Q3" s="156"/>
      <c r="R3" s="151"/>
      <c r="S3" s="151"/>
      <c r="T3" s="151"/>
      <c r="U3" s="151"/>
      <c r="V3" s="151"/>
      <c r="W3" s="151"/>
      <c r="X3" s="151"/>
      <c r="Y3" s="151"/>
    </row>
    <row r="4" spans="1:25" ht="15" customHeight="1">
      <c r="A4" s="816" t="s">
        <v>128</v>
      </c>
      <c r="B4" s="772"/>
      <c r="C4" s="772"/>
      <c r="D4" s="772"/>
      <c r="E4" s="772"/>
      <c r="F4" s="772"/>
      <c r="G4" s="772"/>
      <c r="H4" s="772"/>
      <c r="I4" s="772"/>
      <c r="J4" s="772"/>
      <c r="K4" s="772"/>
      <c r="L4" s="772"/>
      <c r="M4" s="772"/>
      <c r="N4" s="772"/>
      <c r="O4" s="772"/>
      <c r="P4" s="772"/>
      <c r="Q4" s="773"/>
      <c r="R4" s="154"/>
      <c r="S4" s="154"/>
      <c r="T4" s="154"/>
      <c r="U4" s="154"/>
      <c r="V4" s="154"/>
      <c r="W4" s="154"/>
      <c r="X4" s="154"/>
      <c r="Y4" s="154"/>
    </row>
    <row r="5" spans="1:25" ht="15" customHeight="1">
      <c r="A5" s="816" t="s">
        <v>129</v>
      </c>
      <c r="B5" s="772"/>
      <c r="C5" s="772"/>
      <c r="D5" s="772"/>
      <c r="E5" s="772"/>
      <c r="F5" s="772"/>
      <c r="G5" s="772"/>
      <c r="H5" s="772"/>
      <c r="I5" s="772"/>
      <c r="J5" s="772"/>
      <c r="K5" s="772"/>
      <c r="L5" s="772"/>
      <c r="M5" s="772"/>
      <c r="N5" s="772"/>
      <c r="O5" s="772"/>
      <c r="P5" s="772"/>
      <c r="Q5" s="773"/>
      <c r="R5" s="154"/>
      <c r="S5" s="154"/>
      <c r="T5" s="154"/>
      <c r="U5" s="154"/>
      <c r="V5" s="154"/>
      <c r="W5" s="154"/>
      <c r="X5" s="154"/>
      <c r="Y5" s="154"/>
    </row>
    <row r="6" spans="1:25" ht="15" customHeight="1">
      <c r="A6" s="817" t="s">
        <v>228</v>
      </c>
      <c r="B6" s="772"/>
      <c r="C6" s="772"/>
      <c r="D6" s="772"/>
      <c r="E6" s="772"/>
      <c r="F6" s="772"/>
      <c r="G6" s="772"/>
      <c r="H6" s="772"/>
      <c r="I6" s="772"/>
      <c r="J6" s="772"/>
      <c r="K6" s="772"/>
      <c r="L6" s="772"/>
      <c r="M6" s="772"/>
      <c r="N6" s="772"/>
      <c r="O6" s="772"/>
      <c r="P6" s="772"/>
      <c r="Q6" s="773"/>
      <c r="R6" s="154"/>
      <c r="S6" s="154"/>
      <c r="T6" s="154"/>
      <c r="U6" s="154"/>
      <c r="V6" s="154"/>
      <c r="W6" s="154"/>
      <c r="X6" s="154"/>
      <c r="Y6" s="154"/>
    </row>
    <row r="7" spans="1:25" ht="15" customHeight="1">
      <c r="A7" s="158"/>
      <c r="B7" s="158"/>
      <c r="C7" s="158"/>
      <c r="D7" s="158"/>
      <c r="E7" s="158"/>
      <c r="F7" s="159"/>
      <c r="G7" s="158"/>
      <c r="H7" s="158"/>
      <c r="I7" s="158"/>
      <c r="J7" s="158"/>
      <c r="K7" s="158"/>
      <c r="L7" s="158"/>
      <c r="M7" s="158"/>
      <c r="N7" s="158"/>
      <c r="O7" s="158"/>
      <c r="P7" s="160"/>
      <c r="Q7" s="160"/>
      <c r="R7" s="154"/>
      <c r="S7" s="154"/>
      <c r="T7" s="154"/>
      <c r="U7" s="154"/>
      <c r="V7" s="154"/>
      <c r="W7" s="154"/>
      <c r="X7" s="154"/>
      <c r="Y7" s="154"/>
    </row>
    <row r="8" spans="1:25" ht="15" customHeight="1">
      <c r="A8" s="807" t="s">
        <v>8</v>
      </c>
      <c r="B8" s="818" t="s">
        <v>130</v>
      </c>
      <c r="C8" s="807" t="s">
        <v>131</v>
      </c>
      <c r="D8" s="807" t="s">
        <v>132</v>
      </c>
      <c r="E8" s="807" t="s">
        <v>133</v>
      </c>
      <c r="F8" s="812" t="s">
        <v>134</v>
      </c>
      <c r="G8" s="809"/>
      <c r="H8" s="807" t="s">
        <v>135</v>
      </c>
      <c r="I8" s="807" t="s">
        <v>136</v>
      </c>
      <c r="J8" s="813" t="s">
        <v>137</v>
      </c>
      <c r="K8" s="809"/>
      <c r="L8" s="807" t="s">
        <v>138</v>
      </c>
      <c r="M8" s="813" t="s">
        <v>139</v>
      </c>
      <c r="N8" s="809"/>
      <c r="O8" s="807" t="s">
        <v>140</v>
      </c>
      <c r="P8" s="808" t="s">
        <v>16</v>
      </c>
      <c r="Q8" s="809"/>
      <c r="R8" s="151"/>
      <c r="S8" s="151"/>
      <c r="T8" s="151"/>
      <c r="U8" s="151"/>
      <c r="V8" s="151"/>
      <c r="W8" s="151"/>
      <c r="X8" s="151"/>
      <c r="Y8" s="151"/>
    </row>
    <row r="9" spans="1:25" ht="15" customHeight="1">
      <c r="A9" s="764"/>
      <c r="B9" s="764"/>
      <c r="C9" s="764"/>
      <c r="D9" s="764"/>
      <c r="E9" s="764"/>
      <c r="F9" s="161" t="s">
        <v>18</v>
      </c>
      <c r="G9" s="162" t="s">
        <v>141</v>
      </c>
      <c r="H9" s="764"/>
      <c r="I9" s="764"/>
      <c r="J9" s="163" t="s">
        <v>18</v>
      </c>
      <c r="K9" s="162" t="s">
        <v>141</v>
      </c>
      <c r="L9" s="764"/>
      <c r="M9" s="162" t="s">
        <v>18</v>
      </c>
      <c r="N9" s="162" t="s">
        <v>141</v>
      </c>
      <c r="O9" s="764"/>
      <c r="P9" s="164" t="s">
        <v>142</v>
      </c>
      <c r="Q9" s="164" t="s">
        <v>19</v>
      </c>
      <c r="R9" s="151"/>
      <c r="S9" s="151"/>
      <c r="T9" s="151"/>
      <c r="U9" s="151"/>
      <c r="V9" s="151"/>
      <c r="W9" s="151"/>
      <c r="X9" s="151"/>
      <c r="Y9" s="151"/>
    </row>
    <row r="10" spans="1:25" ht="15" customHeight="1">
      <c r="A10" s="162" t="s">
        <v>27</v>
      </c>
      <c r="B10" s="165" t="s">
        <v>143</v>
      </c>
      <c r="C10" s="166"/>
      <c r="D10" s="167">
        <f t="shared" ref="D10:O10" si="0">D11+D61+D69+D81</f>
        <v>94281214784</v>
      </c>
      <c r="E10" s="167">
        <f t="shared" si="0"/>
        <v>5872448779</v>
      </c>
      <c r="F10" s="167">
        <f t="shared" si="0"/>
        <v>2009927000</v>
      </c>
      <c r="G10" s="167">
        <f t="shared" si="0"/>
        <v>47465987000</v>
      </c>
      <c r="H10" s="167">
        <f t="shared" si="0"/>
        <v>44074105784</v>
      </c>
      <c r="I10" s="167">
        <f t="shared" si="0"/>
        <v>2929056484</v>
      </c>
      <c r="J10" s="167">
        <f t="shared" si="0"/>
        <v>0</v>
      </c>
      <c r="K10" s="167">
        <f t="shared" si="0"/>
        <v>2823393513</v>
      </c>
      <c r="L10" s="167">
        <f t="shared" si="0"/>
        <v>105663015</v>
      </c>
      <c r="M10" s="167">
        <f t="shared" si="0"/>
        <v>2009927000</v>
      </c>
      <c r="N10" s="167">
        <f t="shared" si="0"/>
        <v>51889380513</v>
      </c>
      <c r="O10" s="167">
        <f t="shared" si="0"/>
        <v>42347074799</v>
      </c>
      <c r="P10" s="168"/>
      <c r="Q10" s="168"/>
      <c r="R10" s="169"/>
      <c r="S10" s="169"/>
      <c r="T10" s="151"/>
      <c r="U10" s="151"/>
      <c r="V10" s="151"/>
      <c r="W10" s="151"/>
      <c r="X10" s="151"/>
      <c r="Y10" s="151"/>
    </row>
    <row r="11" spans="1:25" ht="15" customHeight="1">
      <c r="A11" s="170" t="s">
        <v>24</v>
      </c>
      <c r="B11" s="171" t="s">
        <v>144</v>
      </c>
      <c r="C11" s="171" t="s">
        <v>144</v>
      </c>
      <c r="D11" s="167">
        <f t="shared" ref="D11:O11" si="1">SUM(D12:D59)</f>
        <v>58599040784</v>
      </c>
      <c r="E11" s="167">
        <f t="shared" si="1"/>
        <v>5872448779</v>
      </c>
      <c r="F11" s="167">
        <f t="shared" si="1"/>
        <v>1709927000</v>
      </c>
      <c r="G11" s="167">
        <f t="shared" si="1"/>
        <v>41755840000</v>
      </c>
      <c r="H11" s="167">
        <f t="shared" si="1"/>
        <v>16843200784</v>
      </c>
      <c r="I11" s="167">
        <f t="shared" si="1"/>
        <v>2859626232</v>
      </c>
      <c r="J11" s="167">
        <f t="shared" si="1"/>
        <v>0</v>
      </c>
      <c r="K11" s="167">
        <f t="shared" si="1"/>
        <v>2753963261</v>
      </c>
      <c r="L11" s="167">
        <f t="shared" si="1"/>
        <v>105663015</v>
      </c>
      <c r="M11" s="167">
        <f t="shared" si="1"/>
        <v>1709927000</v>
      </c>
      <c r="N11" s="167">
        <f t="shared" si="1"/>
        <v>44509803261</v>
      </c>
      <c r="O11" s="167">
        <f t="shared" si="1"/>
        <v>16948863799</v>
      </c>
      <c r="P11" s="172"/>
      <c r="Q11" s="172"/>
      <c r="R11" s="173"/>
      <c r="S11" s="173"/>
      <c r="T11" s="173"/>
      <c r="U11" s="173"/>
      <c r="V11" s="173"/>
      <c r="W11" s="151"/>
      <c r="X11" s="151"/>
      <c r="Y11" s="151"/>
    </row>
    <row r="12" spans="1:25" ht="15" customHeight="1">
      <c r="A12" s="174" t="s">
        <v>27</v>
      </c>
      <c r="B12" s="175"/>
      <c r="C12" s="175"/>
      <c r="D12" s="176"/>
      <c r="E12" s="177"/>
      <c r="F12" s="178"/>
      <c r="G12" s="179"/>
      <c r="H12" s="180"/>
      <c r="I12" s="180"/>
      <c r="J12" s="181"/>
      <c r="K12" s="180"/>
      <c r="L12" s="182"/>
      <c r="M12" s="183"/>
      <c r="N12" s="183"/>
      <c r="O12" s="183"/>
      <c r="P12" s="184"/>
      <c r="Q12" s="185"/>
      <c r="R12" s="186"/>
      <c r="S12" s="186"/>
      <c r="T12" s="186"/>
      <c r="U12" s="186"/>
      <c r="V12" s="186"/>
      <c r="W12" s="186"/>
      <c r="X12" s="186"/>
      <c r="Y12" s="186"/>
    </row>
    <row r="13" spans="1:25" ht="15" customHeight="1">
      <c r="A13" s="187">
        <v>1</v>
      </c>
      <c r="B13" s="188" t="s">
        <v>145</v>
      </c>
      <c r="C13" s="188" t="s">
        <v>28</v>
      </c>
      <c r="D13" s="189">
        <v>1140788000</v>
      </c>
      <c r="E13" s="189">
        <v>0</v>
      </c>
      <c r="F13" s="191">
        <v>0</v>
      </c>
      <c r="G13" s="192">
        <v>400000000</v>
      </c>
      <c r="H13" s="193">
        <f t="shared" ref="H13:H17" si="2">D13-G13</f>
        <v>740788000</v>
      </c>
      <c r="I13" s="194"/>
      <c r="J13" s="195"/>
      <c r="K13" s="194"/>
      <c r="L13" s="196">
        <f t="shared" ref="L13:L17" si="3">I13-K13</f>
        <v>0</v>
      </c>
      <c r="M13" s="197">
        <f t="shared" ref="M13:O13" si="4">F13+J13</f>
        <v>0</v>
      </c>
      <c r="N13" s="197">
        <f t="shared" si="4"/>
        <v>400000000</v>
      </c>
      <c r="O13" s="197">
        <f t="shared" si="4"/>
        <v>740788000</v>
      </c>
      <c r="P13" s="198">
        <f t="shared" ref="P13:P17" si="5">IF(E13=0, 0, F13/E13)</f>
        <v>0</v>
      </c>
      <c r="Q13" s="199">
        <f t="shared" ref="Q13:Q17" si="6">IF(D13=0, 0, G13/D13)</f>
        <v>0.35063482434948473</v>
      </c>
      <c r="R13" s="152"/>
      <c r="S13" s="152"/>
      <c r="T13" s="152"/>
      <c r="U13" s="152"/>
      <c r="V13" s="152"/>
      <c r="W13" s="152"/>
      <c r="X13" s="152"/>
      <c r="Y13" s="152"/>
    </row>
    <row r="14" spans="1:25" ht="15" customHeight="1">
      <c r="A14" s="187">
        <v>2</v>
      </c>
      <c r="B14" s="188" t="s">
        <v>145</v>
      </c>
      <c r="C14" s="188" t="s">
        <v>29</v>
      </c>
      <c r="D14" s="189">
        <v>1118543000</v>
      </c>
      <c r="E14" s="189">
        <v>0</v>
      </c>
      <c r="F14" s="191">
        <v>0</v>
      </c>
      <c r="G14" s="192">
        <v>1118000000</v>
      </c>
      <c r="H14" s="193">
        <f t="shared" si="2"/>
        <v>543000</v>
      </c>
      <c r="I14" s="193">
        <v>138256070</v>
      </c>
      <c r="J14" s="201"/>
      <c r="K14" s="202">
        <v>138256070</v>
      </c>
      <c r="L14" s="196">
        <f t="shared" si="3"/>
        <v>0</v>
      </c>
      <c r="M14" s="197">
        <f t="shared" ref="M14:O14" si="7">F14+J14</f>
        <v>0</v>
      </c>
      <c r="N14" s="197">
        <f t="shared" si="7"/>
        <v>1256256070</v>
      </c>
      <c r="O14" s="197">
        <f t="shared" si="7"/>
        <v>543000</v>
      </c>
      <c r="P14" s="198">
        <f t="shared" si="5"/>
        <v>0</v>
      </c>
      <c r="Q14" s="199">
        <f t="shared" si="6"/>
        <v>0.99951454704915232</v>
      </c>
      <c r="R14" s="154"/>
      <c r="S14" s="154"/>
      <c r="T14" s="154"/>
      <c r="U14" s="154"/>
      <c r="V14" s="154"/>
      <c r="W14" s="154"/>
      <c r="X14" s="154"/>
      <c r="Y14" s="154"/>
    </row>
    <row r="15" spans="1:25" ht="15" customHeight="1">
      <c r="A15" s="187">
        <v>3</v>
      </c>
      <c r="B15" s="188" t="s">
        <v>145</v>
      </c>
      <c r="C15" s="188" t="s">
        <v>31</v>
      </c>
      <c r="D15" s="192">
        <v>1161338000</v>
      </c>
      <c r="E15" s="189">
        <v>0</v>
      </c>
      <c r="F15" s="191">
        <v>0</v>
      </c>
      <c r="G15" s="192">
        <v>1161338000</v>
      </c>
      <c r="H15" s="193">
        <f t="shared" si="2"/>
        <v>0</v>
      </c>
      <c r="I15" s="193">
        <v>28072132</v>
      </c>
      <c r="J15" s="193"/>
      <c r="K15" s="202">
        <v>28072132</v>
      </c>
      <c r="L15" s="196">
        <f t="shared" si="3"/>
        <v>0</v>
      </c>
      <c r="M15" s="197">
        <f t="shared" ref="M15:O15" si="8">F15+J15</f>
        <v>0</v>
      </c>
      <c r="N15" s="197">
        <f t="shared" si="8"/>
        <v>1189410132</v>
      </c>
      <c r="O15" s="197">
        <f t="shared" si="8"/>
        <v>0</v>
      </c>
      <c r="P15" s="198">
        <f t="shared" si="5"/>
        <v>0</v>
      </c>
      <c r="Q15" s="199">
        <f t="shared" si="6"/>
        <v>1</v>
      </c>
      <c r="R15" s="154"/>
      <c r="S15" s="154"/>
      <c r="T15" s="154"/>
      <c r="U15" s="154"/>
      <c r="V15" s="154"/>
      <c r="W15" s="154"/>
      <c r="X15" s="154"/>
      <c r="Y15" s="154"/>
    </row>
    <row r="16" spans="1:25" ht="15" customHeight="1">
      <c r="A16" s="187">
        <v>4</v>
      </c>
      <c r="B16" s="188" t="s">
        <v>145</v>
      </c>
      <c r="C16" s="188" t="s">
        <v>222</v>
      </c>
      <c r="D16" s="192">
        <v>1115000000</v>
      </c>
      <c r="E16" s="189">
        <v>0</v>
      </c>
      <c r="F16" s="191">
        <v>400000000</v>
      </c>
      <c r="G16" s="192">
        <v>400000000</v>
      </c>
      <c r="H16" s="193">
        <f t="shared" si="2"/>
        <v>715000000</v>
      </c>
      <c r="I16" s="194"/>
      <c r="J16" s="194"/>
      <c r="K16" s="609"/>
      <c r="L16" s="196">
        <f t="shared" si="3"/>
        <v>0</v>
      </c>
      <c r="M16" s="197">
        <f t="shared" ref="M16:O16" si="9">F16+J16</f>
        <v>400000000</v>
      </c>
      <c r="N16" s="197">
        <f t="shared" si="9"/>
        <v>400000000</v>
      </c>
      <c r="O16" s="197">
        <f t="shared" si="9"/>
        <v>715000000</v>
      </c>
      <c r="P16" s="198">
        <f t="shared" si="5"/>
        <v>0</v>
      </c>
      <c r="Q16" s="199">
        <f t="shared" si="6"/>
        <v>0.35874439461883406</v>
      </c>
      <c r="R16" s="152"/>
      <c r="S16" s="152"/>
      <c r="T16" s="152"/>
      <c r="U16" s="152"/>
      <c r="V16" s="152"/>
      <c r="W16" s="152"/>
      <c r="X16" s="152"/>
      <c r="Y16" s="152"/>
    </row>
    <row r="17" spans="1:25" ht="15" customHeight="1">
      <c r="A17" s="203">
        <v>5</v>
      </c>
      <c r="B17" s="204" t="s">
        <v>145</v>
      </c>
      <c r="C17" s="610" t="s">
        <v>32</v>
      </c>
      <c r="D17" s="192">
        <v>1129099000</v>
      </c>
      <c r="E17" s="192">
        <v>0</v>
      </c>
      <c r="F17" s="480">
        <v>0</v>
      </c>
      <c r="G17" s="192">
        <v>400000000</v>
      </c>
      <c r="H17" s="193">
        <f t="shared" si="2"/>
        <v>729099000</v>
      </c>
      <c r="I17" s="206"/>
      <c r="J17" s="206"/>
      <c r="K17" s="206"/>
      <c r="L17" s="196">
        <f t="shared" si="3"/>
        <v>0</v>
      </c>
      <c r="M17" s="197">
        <f t="shared" ref="M17:O17" si="10">F17+J17</f>
        <v>0</v>
      </c>
      <c r="N17" s="197">
        <f t="shared" si="10"/>
        <v>400000000</v>
      </c>
      <c r="O17" s="197">
        <f t="shared" si="10"/>
        <v>729099000</v>
      </c>
      <c r="P17" s="198">
        <f t="shared" si="5"/>
        <v>0</v>
      </c>
      <c r="Q17" s="199">
        <f t="shared" si="6"/>
        <v>0.35426477217675334</v>
      </c>
      <c r="R17" s="208"/>
      <c r="S17" s="151"/>
      <c r="T17" s="151"/>
      <c r="U17" s="151"/>
      <c r="V17" s="151"/>
      <c r="W17" s="151"/>
      <c r="X17" s="151"/>
      <c r="Y17" s="151"/>
    </row>
    <row r="18" spans="1:25" ht="15" customHeight="1">
      <c r="A18" s="209" t="s">
        <v>34</v>
      </c>
      <c r="B18" s="175"/>
      <c r="C18" s="175"/>
      <c r="D18" s="179"/>
      <c r="E18" s="177"/>
      <c r="F18" s="178"/>
      <c r="G18" s="179"/>
      <c r="H18" s="183"/>
      <c r="I18" s="166"/>
      <c r="J18" s="181"/>
      <c r="K18" s="181"/>
      <c r="L18" s="183"/>
      <c r="M18" s="197"/>
      <c r="N18" s="197"/>
      <c r="O18" s="197"/>
      <c r="P18" s="198"/>
      <c r="Q18" s="199"/>
      <c r="R18" s="210"/>
      <c r="S18" s="211"/>
      <c r="T18" s="212"/>
      <c r="U18" s="211"/>
      <c r="V18" s="211"/>
      <c r="W18" s="211"/>
      <c r="X18" s="211"/>
      <c r="Y18" s="211"/>
    </row>
    <row r="19" spans="1:25" ht="15" customHeight="1">
      <c r="A19" s="203">
        <v>1</v>
      </c>
      <c r="B19" s="188" t="s">
        <v>145</v>
      </c>
      <c r="C19" s="188" t="s">
        <v>35</v>
      </c>
      <c r="D19" s="192">
        <v>1295727000</v>
      </c>
      <c r="E19" s="189">
        <v>145727000</v>
      </c>
      <c r="F19" s="191">
        <v>0</v>
      </c>
      <c r="G19" s="192">
        <v>1150000000</v>
      </c>
      <c r="H19" s="197">
        <f t="shared" ref="H19:H32" si="11">D19-G19</f>
        <v>145727000</v>
      </c>
      <c r="I19" s="213">
        <v>205663339</v>
      </c>
      <c r="J19" s="193"/>
      <c r="K19" s="202">
        <v>100000000</v>
      </c>
      <c r="L19" s="197">
        <f t="shared" ref="L19:L32" si="12">I19-K19</f>
        <v>105663339</v>
      </c>
      <c r="M19" s="197">
        <f t="shared" ref="M19:O19" si="13">F19+J19</f>
        <v>0</v>
      </c>
      <c r="N19" s="197">
        <f t="shared" si="13"/>
        <v>1250000000</v>
      </c>
      <c r="O19" s="197">
        <f t="shared" si="13"/>
        <v>251390339</v>
      </c>
      <c r="P19" s="198">
        <f t="shared" ref="P19:P32" si="14">IF(E19=0, 0, F19/E19)</f>
        <v>0</v>
      </c>
      <c r="Q19" s="199">
        <f t="shared" ref="Q19:Q32" si="15">IF(D19=0, 0, G19/D19)</f>
        <v>0.88753263611856514</v>
      </c>
      <c r="R19" s="208"/>
      <c r="S19" s="151"/>
      <c r="T19" s="214" t="s">
        <v>146</v>
      </c>
      <c r="U19" s="151"/>
      <c r="V19" s="151"/>
      <c r="W19" s="151"/>
      <c r="X19" s="151"/>
      <c r="Y19" s="151"/>
    </row>
    <row r="20" spans="1:25" ht="15" customHeight="1">
      <c r="A20" s="203">
        <v>2</v>
      </c>
      <c r="B20" s="188" t="s">
        <v>145</v>
      </c>
      <c r="C20" s="188" t="s">
        <v>36</v>
      </c>
      <c r="D20" s="192">
        <v>1629894000</v>
      </c>
      <c r="E20" s="189">
        <v>0</v>
      </c>
      <c r="F20" s="191">
        <v>0</v>
      </c>
      <c r="G20" s="192">
        <v>1629894000</v>
      </c>
      <c r="H20" s="197">
        <f t="shared" si="11"/>
        <v>0</v>
      </c>
      <c r="I20" s="213">
        <v>134944617</v>
      </c>
      <c r="J20" s="201"/>
      <c r="K20" s="202">
        <v>134944617</v>
      </c>
      <c r="L20" s="197">
        <f t="shared" si="12"/>
        <v>0</v>
      </c>
      <c r="M20" s="197">
        <f t="shared" ref="M20:O20" si="16">F20+J20</f>
        <v>0</v>
      </c>
      <c r="N20" s="197">
        <f t="shared" si="16"/>
        <v>1764838617</v>
      </c>
      <c r="O20" s="197">
        <f t="shared" si="16"/>
        <v>0</v>
      </c>
      <c r="P20" s="198">
        <f t="shared" si="14"/>
        <v>0</v>
      </c>
      <c r="Q20" s="199">
        <f t="shared" si="15"/>
        <v>1</v>
      </c>
      <c r="R20" s="151"/>
      <c r="S20" s="151"/>
      <c r="T20" s="151"/>
      <c r="U20" s="151"/>
      <c r="V20" s="151"/>
      <c r="W20" s="151"/>
      <c r="X20" s="151"/>
      <c r="Y20" s="151"/>
    </row>
    <row r="21" spans="1:25" ht="15" customHeight="1">
      <c r="A21" s="203">
        <v>3</v>
      </c>
      <c r="B21" s="188" t="s">
        <v>145</v>
      </c>
      <c r="C21" s="188" t="s">
        <v>37</v>
      </c>
      <c r="D21" s="192">
        <v>1323642000</v>
      </c>
      <c r="E21" s="189">
        <v>0</v>
      </c>
      <c r="F21" s="191">
        <v>0</v>
      </c>
      <c r="G21" s="192">
        <v>900000000</v>
      </c>
      <c r="H21" s="197">
        <f t="shared" si="11"/>
        <v>423642000</v>
      </c>
      <c r="I21" s="215"/>
      <c r="J21" s="201"/>
      <c r="K21" s="216"/>
      <c r="L21" s="197">
        <f t="shared" si="12"/>
        <v>0</v>
      </c>
      <c r="M21" s="197">
        <f t="shared" ref="M21:O21" si="17">F21+J21</f>
        <v>0</v>
      </c>
      <c r="N21" s="197">
        <f t="shared" si="17"/>
        <v>900000000</v>
      </c>
      <c r="O21" s="197">
        <f t="shared" si="17"/>
        <v>423642000</v>
      </c>
      <c r="P21" s="198">
        <f t="shared" si="14"/>
        <v>0</v>
      </c>
      <c r="Q21" s="199">
        <f t="shared" si="15"/>
        <v>0.67994215958695781</v>
      </c>
      <c r="R21" s="151"/>
      <c r="S21" s="151"/>
      <c r="T21" s="151"/>
      <c r="U21" s="151"/>
      <c r="V21" s="151"/>
      <c r="W21" s="151"/>
      <c r="X21" s="151"/>
      <c r="Y21" s="151"/>
    </row>
    <row r="22" spans="1:25" ht="15" customHeight="1">
      <c r="A22" s="203">
        <v>4</v>
      </c>
      <c r="B22" s="188" t="s">
        <v>145</v>
      </c>
      <c r="C22" s="188" t="s">
        <v>38</v>
      </c>
      <c r="D22" s="192">
        <v>1325211000</v>
      </c>
      <c r="E22" s="189">
        <v>0</v>
      </c>
      <c r="F22" s="191">
        <v>400000000</v>
      </c>
      <c r="G22" s="192">
        <v>1300000000</v>
      </c>
      <c r="H22" s="197">
        <f t="shared" si="11"/>
        <v>25211000</v>
      </c>
      <c r="I22" s="215"/>
      <c r="J22" s="201"/>
      <c r="K22" s="216"/>
      <c r="L22" s="197">
        <f t="shared" si="12"/>
        <v>0</v>
      </c>
      <c r="M22" s="197">
        <f t="shared" ref="M22:O22" si="18">F22+J22</f>
        <v>400000000</v>
      </c>
      <c r="N22" s="197">
        <f t="shared" si="18"/>
        <v>1300000000</v>
      </c>
      <c r="O22" s="197">
        <f t="shared" si="18"/>
        <v>25211000</v>
      </c>
      <c r="P22" s="198">
        <f t="shared" si="14"/>
        <v>0</v>
      </c>
      <c r="Q22" s="199">
        <f t="shared" si="15"/>
        <v>0.9809758596932866</v>
      </c>
      <c r="R22" s="151"/>
      <c r="S22" s="151"/>
      <c r="T22" s="151"/>
      <c r="U22" s="151"/>
      <c r="V22" s="151"/>
      <c r="W22" s="151"/>
      <c r="X22" s="151"/>
      <c r="Y22" s="151"/>
    </row>
    <row r="23" spans="1:25" ht="15" customHeight="1">
      <c r="A23" s="203">
        <v>5</v>
      </c>
      <c r="B23" s="188" t="s">
        <v>145</v>
      </c>
      <c r="C23" s="188" t="s">
        <v>39</v>
      </c>
      <c r="D23" s="192">
        <v>1325423000</v>
      </c>
      <c r="E23" s="189">
        <v>225423000</v>
      </c>
      <c r="F23" s="191">
        <v>0</v>
      </c>
      <c r="G23" s="192">
        <v>1100000000</v>
      </c>
      <c r="H23" s="197">
        <f t="shared" si="11"/>
        <v>225423000</v>
      </c>
      <c r="I23" s="215"/>
      <c r="J23" s="201"/>
      <c r="K23" s="217"/>
      <c r="L23" s="197">
        <f t="shared" si="12"/>
        <v>0</v>
      </c>
      <c r="M23" s="197">
        <f t="shared" ref="M23:O23" si="19">F23+J23</f>
        <v>0</v>
      </c>
      <c r="N23" s="197">
        <f t="shared" si="19"/>
        <v>1100000000</v>
      </c>
      <c r="O23" s="197">
        <f t="shared" si="19"/>
        <v>225423000</v>
      </c>
      <c r="P23" s="198">
        <f t="shared" si="14"/>
        <v>0</v>
      </c>
      <c r="Q23" s="199">
        <f t="shared" si="15"/>
        <v>0.82992373000921216</v>
      </c>
      <c r="R23" s="151"/>
      <c r="S23" s="151"/>
      <c r="T23" s="151"/>
      <c r="U23" s="151"/>
      <c r="V23" s="151"/>
      <c r="W23" s="151"/>
      <c r="X23" s="151"/>
      <c r="Y23" s="151"/>
    </row>
    <row r="24" spans="1:25" ht="15" customHeight="1">
      <c r="A24" s="203">
        <v>6</v>
      </c>
      <c r="B24" s="188" t="s">
        <v>145</v>
      </c>
      <c r="C24" s="188" t="s">
        <v>40</v>
      </c>
      <c r="D24" s="192">
        <v>1195530000</v>
      </c>
      <c r="E24" s="189">
        <v>0</v>
      </c>
      <c r="F24" s="191">
        <v>0</v>
      </c>
      <c r="G24" s="192">
        <v>1195530000</v>
      </c>
      <c r="H24" s="197">
        <f t="shared" si="11"/>
        <v>0</v>
      </c>
      <c r="I24" s="197">
        <v>141848544</v>
      </c>
      <c r="J24" s="201"/>
      <c r="K24" s="218">
        <v>141848544</v>
      </c>
      <c r="L24" s="197">
        <f t="shared" si="12"/>
        <v>0</v>
      </c>
      <c r="M24" s="197">
        <f t="shared" ref="M24:O24" si="20">F24+J24</f>
        <v>0</v>
      </c>
      <c r="N24" s="197">
        <f t="shared" si="20"/>
        <v>1337378544</v>
      </c>
      <c r="O24" s="197">
        <f t="shared" si="20"/>
        <v>0</v>
      </c>
      <c r="P24" s="198">
        <f t="shared" si="14"/>
        <v>0</v>
      </c>
      <c r="Q24" s="199">
        <f t="shared" si="15"/>
        <v>1</v>
      </c>
      <c r="R24" s="151"/>
      <c r="S24" s="151"/>
      <c r="T24" s="151"/>
      <c r="U24" s="151"/>
      <c r="V24" s="154"/>
      <c r="W24" s="154"/>
      <c r="X24" s="154"/>
      <c r="Y24" s="154"/>
    </row>
    <row r="25" spans="1:25" ht="15" customHeight="1">
      <c r="A25" s="203">
        <v>7</v>
      </c>
      <c r="B25" s="188" t="s">
        <v>145</v>
      </c>
      <c r="C25" s="188" t="s">
        <v>41</v>
      </c>
      <c r="D25" s="192">
        <v>1590985000</v>
      </c>
      <c r="E25" s="189">
        <v>590439630</v>
      </c>
      <c r="F25" s="191">
        <v>0</v>
      </c>
      <c r="G25" s="192">
        <v>1100000000</v>
      </c>
      <c r="H25" s="197">
        <f t="shared" si="11"/>
        <v>490985000</v>
      </c>
      <c r="I25" s="215"/>
      <c r="J25" s="201"/>
      <c r="K25" s="217"/>
      <c r="L25" s="197">
        <f t="shared" si="12"/>
        <v>0</v>
      </c>
      <c r="M25" s="197">
        <f t="shared" ref="M25:O25" si="21">F25+J25</f>
        <v>0</v>
      </c>
      <c r="N25" s="197">
        <f t="shared" si="21"/>
        <v>1100000000</v>
      </c>
      <c r="O25" s="197">
        <f t="shared" si="21"/>
        <v>490985000</v>
      </c>
      <c r="P25" s="198">
        <f t="shared" si="14"/>
        <v>0</v>
      </c>
      <c r="Q25" s="199">
        <f t="shared" si="15"/>
        <v>0.69139558198223117</v>
      </c>
      <c r="R25" s="151"/>
      <c r="S25" s="151"/>
      <c r="T25" s="151"/>
      <c r="U25" s="151"/>
      <c r="V25" s="151"/>
      <c r="W25" s="151"/>
      <c r="X25" s="151"/>
      <c r="Y25" s="151"/>
    </row>
    <row r="26" spans="1:25" ht="15" customHeight="1">
      <c r="A26" s="203">
        <v>8</v>
      </c>
      <c r="B26" s="188" t="s">
        <v>145</v>
      </c>
      <c r="C26" s="188" t="s">
        <v>43</v>
      </c>
      <c r="D26" s="192">
        <v>1590793000</v>
      </c>
      <c r="E26" s="189">
        <v>0</v>
      </c>
      <c r="F26" s="191">
        <v>0</v>
      </c>
      <c r="G26" s="192">
        <v>400000000</v>
      </c>
      <c r="H26" s="197">
        <f t="shared" si="11"/>
        <v>1190793000</v>
      </c>
      <c r="I26" s="166"/>
      <c r="J26" s="201"/>
      <c r="K26" s="216"/>
      <c r="L26" s="197">
        <f t="shared" si="12"/>
        <v>0</v>
      </c>
      <c r="M26" s="197">
        <f t="shared" ref="M26:O26" si="22">F26+J26</f>
        <v>0</v>
      </c>
      <c r="N26" s="197">
        <f t="shared" si="22"/>
        <v>400000000</v>
      </c>
      <c r="O26" s="197">
        <f t="shared" si="22"/>
        <v>1190793000</v>
      </c>
      <c r="P26" s="198">
        <f t="shared" si="14"/>
        <v>0</v>
      </c>
      <c r="Q26" s="199">
        <f t="shared" si="15"/>
        <v>0.25144691986952417</v>
      </c>
      <c r="R26" s="151"/>
      <c r="S26" s="151"/>
      <c r="T26" s="151"/>
      <c r="U26" s="151"/>
      <c r="V26" s="154"/>
      <c r="W26" s="154"/>
      <c r="X26" s="154"/>
      <c r="Y26" s="154"/>
    </row>
    <row r="27" spans="1:25" ht="15" customHeight="1">
      <c r="A27" s="203">
        <v>9</v>
      </c>
      <c r="B27" s="188" t="s">
        <v>145</v>
      </c>
      <c r="C27" s="188" t="s">
        <v>45</v>
      </c>
      <c r="D27" s="192">
        <v>1386198277</v>
      </c>
      <c r="E27" s="192">
        <v>0</v>
      </c>
      <c r="F27" s="191">
        <v>0</v>
      </c>
      <c r="G27" s="192">
        <v>200000000</v>
      </c>
      <c r="H27" s="197">
        <f t="shared" si="11"/>
        <v>1186198277</v>
      </c>
      <c r="I27" s="213"/>
      <c r="J27" s="201"/>
      <c r="K27" s="216"/>
      <c r="L27" s="197">
        <f t="shared" si="12"/>
        <v>0</v>
      </c>
      <c r="M27" s="197">
        <f t="shared" ref="M27:O27" si="23">F27+J27</f>
        <v>0</v>
      </c>
      <c r="N27" s="197">
        <f t="shared" si="23"/>
        <v>200000000</v>
      </c>
      <c r="O27" s="197">
        <f t="shared" si="23"/>
        <v>1186198277</v>
      </c>
      <c r="P27" s="198">
        <f t="shared" si="14"/>
        <v>0</v>
      </c>
      <c r="Q27" s="199">
        <f t="shared" si="15"/>
        <v>0.14427950410733342</v>
      </c>
      <c r="R27" s="151"/>
      <c r="S27" s="151"/>
      <c r="T27" s="151"/>
      <c r="U27" s="151"/>
      <c r="V27" s="151"/>
      <c r="W27" s="151"/>
      <c r="X27" s="151"/>
      <c r="Y27" s="151"/>
    </row>
    <row r="28" spans="1:25" ht="15" customHeight="1">
      <c r="A28" s="203">
        <v>10</v>
      </c>
      <c r="B28" s="188" t="s">
        <v>145</v>
      </c>
      <c r="C28" s="188" t="s">
        <v>46</v>
      </c>
      <c r="D28" s="192">
        <v>1151187000</v>
      </c>
      <c r="E28" s="189">
        <v>0</v>
      </c>
      <c r="F28" s="191">
        <v>0</v>
      </c>
      <c r="G28" s="192">
        <v>1151187000</v>
      </c>
      <c r="H28" s="197">
        <f t="shared" si="11"/>
        <v>0</v>
      </c>
      <c r="I28" s="213">
        <v>139474971</v>
      </c>
      <c r="J28" s="201"/>
      <c r="K28" s="202">
        <v>139474971</v>
      </c>
      <c r="L28" s="197">
        <f t="shared" si="12"/>
        <v>0</v>
      </c>
      <c r="M28" s="197">
        <f t="shared" ref="M28:O28" si="24">F28+J28</f>
        <v>0</v>
      </c>
      <c r="N28" s="197">
        <f t="shared" si="24"/>
        <v>1290661971</v>
      </c>
      <c r="O28" s="197">
        <f t="shared" si="24"/>
        <v>0</v>
      </c>
      <c r="P28" s="198">
        <f t="shared" si="14"/>
        <v>0</v>
      </c>
      <c r="Q28" s="199">
        <f t="shared" si="15"/>
        <v>1</v>
      </c>
      <c r="R28" s="151"/>
      <c r="S28" s="151"/>
      <c r="T28" s="151"/>
      <c r="U28" s="151"/>
      <c r="V28" s="151"/>
      <c r="W28" s="151"/>
      <c r="X28" s="151"/>
      <c r="Y28" s="151"/>
    </row>
    <row r="29" spans="1:25" ht="15" customHeight="1">
      <c r="A29" s="203">
        <v>11</v>
      </c>
      <c r="B29" s="188" t="s">
        <v>145</v>
      </c>
      <c r="C29" s="188" t="s">
        <v>47</v>
      </c>
      <c r="D29" s="192">
        <v>1613912000</v>
      </c>
      <c r="E29" s="189">
        <v>413912000</v>
      </c>
      <c r="F29" s="191">
        <v>0</v>
      </c>
      <c r="G29" s="192">
        <v>1200000000</v>
      </c>
      <c r="H29" s="197">
        <f t="shared" si="11"/>
        <v>413912000</v>
      </c>
      <c r="I29" s="166"/>
      <c r="J29" s="201"/>
      <c r="K29" s="216"/>
      <c r="L29" s="197">
        <f t="shared" si="12"/>
        <v>0</v>
      </c>
      <c r="M29" s="197">
        <f t="shared" ref="M29:O29" si="25">F29+J29</f>
        <v>0</v>
      </c>
      <c r="N29" s="197">
        <f t="shared" si="25"/>
        <v>1200000000</v>
      </c>
      <c r="O29" s="197">
        <f t="shared" si="25"/>
        <v>413912000</v>
      </c>
      <c r="P29" s="198">
        <f t="shared" si="14"/>
        <v>0</v>
      </c>
      <c r="Q29" s="199">
        <f t="shared" si="15"/>
        <v>0.74353496349243331</v>
      </c>
      <c r="R29" s="151"/>
      <c r="S29" s="151"/>
      <c r="T29" s="151"/>
      <c r="U29" s="151"/>
      <c r="V29" s="151"/>
      <c r="W29" s="151"/>
      <c r="X29" s="151"/>
      <c r="Y29" s="151"/>
    </row>
    <row r="30" spans="1:25" ht="15" customHeight="1">
      <c r="A30" s="203">
        <v>12</v>
      </c>
      <c r="B30" s="188" t="s">
        <v>145</v>
      </c>
      <c r="C30" s="188" t="s">
        <v>48</v>
      </c>
      <c r="D30" s="192">
        <v>1512938000</v>
      </c>
      <c r="E30" s="189">
        <v>0</v>
      </c>
      <c r="F30" s="191">
        <v>0</v>
      </c>
      <c r="G30" s="192">
        <v>1512938000</v>
      </c>
      <c r="H30" s="197">
        <f t="shared" si="11"/>
        <v>0</v>
      </c>
      <c r="I30" s="197">
        <v>145883155</v>
      </c>
      <c r="J30" s="201"/>
      <c r="K30" s="218">
        <v>145883155</v>
      </c>
      <c r="L30" s="197">
        <f t="shared" si="12"/>
        <v>0</v>
      </c>
      <c r="M30" s="197">
        <f t="shared" ref="M30:O30" si="26">F30+J30</f>
        <v>0</v>
      </c>
      <c r="N30" s="197">
        <f t="shared" si="26"/>
        <v>1658821155</v>
      </c>
      <c r="O30" s="197">
        <f t="shared" si="26"/>
        <v>0</v>
      </c>
      <c r="P30" s="198">
        <f t="shared" si="14"/>
        <v>0</v>
      </c>
      <c r="Q30" s="199">
        <f t="shared" si="15"/>
        <v>1</v>
      </c>
      <c r="R30" s="151"/>
      <c r="S30" s="151"/>
      <c r="T30" s="151"/>
      <c r="U30" s="151"/>
      <c r="V30" s="151"/>
      <c r="W30" s="151"/>
      <c r="X30" s="151"/>
      <c r="Y30" s="151"/>
    </row>
    <row r="31" spans="1:25" ht="15" customHeight="1">
      <c r="A31" s="203">
        <v>13</v>
      </c>
      <c r="B31" s="188" t="s">
        <v>145</v>
      </c>
      <c r="C31" s="188" t="s">
        <v>49</v>
      </c>
      <c r="D31" s="192">
        <v>1593398000</v>
      </c>
      <c r="E31" s="189">
        <v>0</v>
      </c>
      <c r="F31" s="191">
        <v>0</v>
      </c>
      <c r="G31" s="192">
        <v>1593398000</v>
      </c>
      <c r="H31" s="197">
        <f t="shared" si="11"/>
        <v>0</v>
      </c>
      <c r="I31" s="197">
        <v>113004411</v>
      </c>
      <c r="J31" s="193"/>
      <c r="K31" s="202">
        <v>113004411</v>
      </c>
      <c r="L31" s="197">
        <f t="shared" si="12"/>
        <v>0</v>
      </c>
      <c r="M31" s="197">
        <f t="shared" ref="M31:O31" si="27">F31+J31</f>
        <v>0</v>
      </c>
      <c r="N31" s="197">
        <f t="shared" si="27"/>
        <v>1706402411</v>
      </c>
      <c r="O31" s="197">
        <f t="shared" si="27"/>
        <v>0</v>
      </c>
      <c r="P31" s="198">
        <f t="shared" si="14"/>
        <v>0</v>
      </c>
      <c r="Q31" s="199">
        <f t="shared" si="15"/>
        <v>1</v>
      </c>
      <c r="R31" s="151"/>
      <c r="S31" s="151"/>
      <c r="T31" s="151"/>
      <c r="U31" s="151"/>
      <c r="V31" s="151"/>
      <c r="W31" s="151"/>
      <c r="X31" s="151"/>
      <c r="Y31" s="151"/>
    </row>
    <row r="32" spans="1:25" ht="15" customHeight="1">
      <c r="A32" s="203">
        <v>14</v>
      </c>
      <c r="B32" s="219" t="s">
        <v>145</v>
      </c>
      <c r="C32" s="219" t="s">
        <v>50</v>
      </c>
      <c r="D32" s="220">
        <v>1168758000</v>
      </c>
      <c r="E32" s="481">
        <v>0</v>
      </c>
      <c r="F32" s="222">
        <v>0</v>
      </c>
      <c r="G32" s="223">
        <v>300000000</v>
      </c>
      <c r="H32" s="197">
        <f t="shared" si="11"/>
        <v>868758000</v>
      </c>
      <c r="I32" s="224"/>
      <c r="J32" s="224"/>
      <c r="K32" s="224"/>
      <c r="L32" s="197">
        <f t="shared" si="12"/>
        <v>0</v>
      </c>
      <c r="M32" s="197">
        <f t="shared" ref="M32:O32" si="28">F32+J32</f>
        <v>0</v>
      </c>
      <c r="N32" s="197">
        <f t="shared" si="28"/>
        <v>300000000</v>
      </c>
      <c r="O32" s="197">
        <f t="shared" si="28"/>
        <v>868758000</v>
      </c>
      <c r="P32" s="198">
        <f t="shared" si="14"/>
        <v>0</v>
      </c>
      <c r="Q32" s="199">
        <f t="shared" si="15"/>
        <v>0.25668273500587802</v>
      </c>
      <c r="R32" s="225"/>
      <c r="S32" s="225"/>
      <c r="T32" s="225"/>
      <c r="U32" s="225"/>
      <c r="V32" s="225"/>
      <c r="W32" s="151"/>
      <c r="X32" s="151"/>
      <c r="Y32" s="151"/>
    </row>
    <row r="33" spans="1:25" ht="15" customHeight="1">
      <c r="A33" s="209" t="s">
        <v>51</v>
      </c>
      <c r="B33" s="175"/>
      <c r="C33" s="175"/>
      <c r="D33" s="226"/>
      <c r="E33" s="227"/>
      <c r="F33" s="178"/>
      <c r="G33" s="179"/>
      <c r="H33" s="228"/>
      <c r="I33" s="229"/>
      <c r="J33" s="230"/>
      <c r="K33" s="230"/>
      <c r="L33" s="228"/>
      <c r="M33" s="197"/>
      <c r="N33" s="197"/>
      <c r="O33" s="197"/>
      <c r="P33" s="198"/>
      <c r="Q33" s="199"/>
      <c r="R33" s="211"/>
      <c r="S33" s="211"/>
      <c r="T33" s="211"/>
      <c r="U33" s="211"/>
      <c r="V33" s="211"/>
      <c r="W33" s="211"/>
      <c r="X33" s="211"/>
      <c r="Y33" s="211"/>
    </row>
    <row r="34" spans="1:25" ht="15" customHeight="1">
      <c r="A34" s="203">
        <v>1</v>
      </c>
      <c r="B34" s="188" t="s">
        <v>145</v>
      </c>
      <c r="C34" s="188" t="s">
        <v>52</v>
      </c>
      <c r="D34" s="192">
        <v>1566568000</v>
      </c>
      <c r="E34" s="189">
        <v>146568000</v>
      </c>
      <c r="F34" s="191">
        <v>146568000</v>
      </c>
      <c r="G34" s="192">
        <v>1566568000</v>
      </c>
      <c r="H34" s="197">
        <f t="shared" ref="H34:H39" si="29">D34-G34</f>
        <v>0</v>
      </c>
      <c r="I34" s="213">
        <v>203928380</v>
      </c>
      <c r="J34" s="201"/>
      <c r="K34" s="201">
        <f>200000000+3928704</f>
        <v>203928704</v>
      </c>
      <c r="L34" s="197">
        <f t="shared" ref="L34:L39" si="30">I34-K34</f>
        <v>-324</v>
      </c>
      <c r="M34" s="197">
        <f t="shared" ref="M34:O34" si="31">F34+J34</f>
        <v>146568000</v>
      </c>
      <c r="N34" s="197">
        <f t="shared" si="31"/>
        <v>1770496704</v>
      </c>
      <c r="O34" s="197">
        <f t="shared" si="31"/>
        <v>-324</v>
      </c>
      <c r="P34" s="198">
        <f t="shared" ref="P34:P39" si="32">IF(E34=0, 0, F34/E34)</f>
        <v>1</v>
      </c>
      <c r="Q34" s="199">
        <f t="shared" ref="Q34:Q39" si="33">IF(D34=0, 0, G34/D34)</f>
        <v>1</v>
      </c>
      <c r="R34" s="151"/>
      <c r="S34" s="151"/>
      <c r="T34" s="151"/>
      <c r="U34" s="151"/>
      <c r="V34" s="151"/>
      <c r="W34" s="151"/>
      <c r="X34" s="151"/>
      <c r="Y34" s="151"/>
    </row>
    <row r="35" spans="1:25" ht="15" customHeight="1">
      <c r="A35" s="203">
        <v>2</v>
      </c>
      <c r="B35" s="188" t="s">
        <v>145</v>
      </c>
      <c r="C35" s="188" t="s">
        <v>53</v>
      </c>
      <c r="D35" s="192">
        <v>1258870507</v>
      </c>
      <c r="E35" s="189">
        <v>400000000</v>
      </c>
      <c r="F35" s="191">
        <v>0</v>
      </c>
      <c r="G35" s="192">
        <v>400000000</v>
      </c>
      <c r="H35" s="197">
        <f t="shared" si="29"/>
        <v>858870507</v>
      </c>
      <c r="I35" s="213"/>
      <c r="J35" s="201"/>
      <c r="K35" s="201"/>
      <c r="L35" s="197">
        <f t="shared" si="30"/>
        <v>0</v>
      </c>
      <c r="M35" s="197">
        <f t="shared" ref="M35:O35" si="34">F35+J35</f>
        <v>0</v>
      </c>
      <c r="N35" s="197">
        <f t="shared" si="34"/>
        <v>400000000</v>
      </c>
      <c r="O35" s="197">
        <f t="shared" si="34"/>
        <v>858870507</v>
      </c>
      <c r="P35" s="198">
        <f t="shared" si="32"/>
        <v>0</v>
      </c>
      <c r="Q35" s="199">
        <f t="shared" si="33"/>
        <v>0.31774515152732863</v>
      </c>
      <c r="R35" s="151"/>
      <c r="S35" s="151"/>
      <c r="T35" s="151"/>
      <c r="U35" s="151"/>
      <c r="V35" s="151"/>
      <c r="W35" s="151"/>
      <c r="X35" s="151"/>
      <c r="Y35" s="151"/>
    </row>
    <row r="36" spans="1:25" ht="15" customHeight="1">
      <c r="A36" s="203">
        <v>3</v>
      </c>
      <c r="B36" s="188" t="s">
        <v>145</v>
      </c>
      <c r="C36" s="188" t="s">
        <v>54</v>
      </c>
      <c r="D36" s="192">
        <v>1264264000</v>
      </c>
      <c r="E36" s="189">
        <v>200000000</v>
      </c>
      <c r="F36" s="191">
        <v>0</v>
      </c>
      <c r="G36" s="192">
        <v>200000000</v>
      </c>
      <c r="H36" s="197">
        <f t="shared" si="29"/>
        <v>1064264000</v>
      </c>
      <c r="I36" s="213"/>
      <c r="J36" s="201"/>
      <c r="K36" s="201"/>
      <c r="L36" s="197">
        <f t="shared" si="30"/>
        <v>0</v>
      </c>
      <c r="M36" s="197">
        <f t="shared" ref="M36:O36" si="35">F36+J36</f>
        <v>0</v>
      </c>
      <c r="N36" s="197">
        <f t="shared" si="35"/>
        <v>200000000</v>
      </c>
      <c r="O36" s="197">
        <f t="shared" si="35"/>
        <v>1064264000</v>
      </c>
      <c r="P36" s="198">
        <f t="shared" si="32"/>
        <v>0</v>
      </c>
      <c r="Q36" s="199">
        <f t="shared" si="33"/>
        <v>0.15819480741364145</v>
      </c>
      <c r="R36" s="151"/>
      <c r="S36" s="151"/>
      <c r="T36" s="151"/>
      <c r="U36" s="151"/>
      <c r="V36" s="151"/>
      <c r="W36" s="151"/>
      <c r="X36" s="151"/>
      <c r="Y36" s="151"/>
    </row>
    <row r="37" spans="1:25" ht="15" customHeight="1">
      <c r="A37" s="203">
        <v>4</v>
      </c>
      <c r="B37" s="188" t="s">
        <v>145</v>
      </c>
      <c r="C37" s="188" t="s">
        <v>55</v>
      </c>
      <c r="D37" s="192">
        <v>1259087000</v>
      </c>
      <c r="E37" s="189">
        <v>459087000</v>
      </c>
      <c r="F37" s="191">
        <v>100000000</v>
      </c>
      <c r="G37" s="192">
        <v>900000000</v>
      </c>
      <c r="H37" s="197">
        <f t="shared" si="29"/>
        <v>359087000</v>
      </c>
      <c r="I37" s="166"/>
      <c r="J37" s="201"/>
      <c r="K37" s="201"/>
      <c r="L37" s="197">
        <f t="shared" si="30"/>
        <v>0</v>
      </c>
      <c r="M37" s="197">
        <f t="shared" ref="M37:O37" si="36">F37+J37</f>
        <v>100000000</v>
      </c>
      <c r="N37" s="197">
        <f t="shared" si="36"/>
        <v>900000000</v>
      </c>
      <c r="O37" s="197">
        <f t="shared" si="36"/>
        <v>359087000</v>
      </c>
      <c r="P37" s="198">
        <f t="shared" si="32"/>
        <v>0.21782363691413609</v>
      </c>
      <c r="Q37" s="199">
        <f t="shared" si="33"/>
        <v>0.71480366328935174</v>
      </c>
      <c r="R37" s="231">
        <v>33490349376</v>
      </c>
      <c r="S37" s="151"/>
      <c r="T37" s="151"/>
      <c r="U37" s="151"/>
      <c r="V37" s="151"/>
      <c r="W37" s="151"/>
      <c r="X37" s="151"/>
      <c r="Y37" s="151"/>
    </row>
    <row r="38" spans="1:25" ht="15" customHeight="1">
      <c r="A38" s="203">
        <v>5</v>
      </c>
      <c r="B38" s="188" t="s">
        <v>145</v>
      </c>
      <c r="C38" s="188" t="s">
        <v>56</v>
      </c>
      <c r="D38" s="192">
        <v>1150397000</v>
      </c>
      <c r="E38" s="189">
        <v>0</v>
      </c>
      <c r="F38" s="191">
        <v>0</v>
      </c>
      <c r="G38" s="192">
        <v>1150397000</v>
      </c>
      <c r="H38" s="197">
        <f t="shared" si="29"/>
        <v>0</v>
      </c>
      <c r="I38" s="213">
        <v>157624826</v>
      </c>
      <c r="J38" s="202"/>
      <c r="K38" s="202">
        <v>157624826</v>
      </c>
      <c r="L38" s="197">
        <f t="shared" si="30"/>
        <v>0</v>
      </c>
      <c r="M38" s="197">
        <f t="shared" ref="M38:O38" si="37">F38+J38</f>
        <v>0</v>
      </c>
      <c r="N38" s="197">
        <f t="shared" si="37"/>
        <v>1308021826</v>
      </c>
      <c r="O38" s="197">
        <f t="shared" si="37"/>
        <v>0</v>
      </c>
      <c r="P38" s="198">
        <f t="shared" si="32"/>
        <v>0</v>
      </c>
      <c r="Q38" s="199">
        <f t="shared" si="33"/>
        <v>1</v>
      </c>
      <c r="R38" s="151"/>
      <c r="S38" s="151"/>
      <c r="T38" s="151"/>
      <c r="U38" s="151"/>
      <c r="V38" s="151"/>
      <c r="W38" s="151"/>
      <c r="X38" s="151"/>
      <c r="Y38" s="151"/>
    </row>
    <row r="39" spans="1:25" ht="15" customHeight="1">
      <c r="A39" s="203">
        <v>6</v>
      </c>
      <c r="B39" s="188" t="s">
        <v>145</v>
      </c>
      <c r="C39" s="188" t="s">
        <v>147</v>
      </c>
      <c r="D39" s="232">
        <v>1688339000</v>
      </c>
      <c r="E39" s="249">
        <v>400000000</v>
      </c>
      <c r="F39" s="242">
        <v>0</v>
      </c>
      <c r="G39" s="235">
        <v>100000000</v>
      </c>
      <c r="H39" s="197">
        <f t="shared" si="29"/>
        <v>1588339000</v>
      </c>
      <c r="I39" s="166"/>
      <c r="J39" s="201"/>
      <c r="K39" s="201"/>
      <c r="L39" s="197">
        <f t="shared" si="30"/>
        <v>0</v>
      </c>
      <c r="M39" s="197">
        <f t="shared" ref="M39:O39" si="38">F39+J39</f>
        <v>0</v>
      </c>
      <c r="N39" s="197">
        <f t="shared" si="38"/>
        <v>100000000</v>
      </c>
      <c r="O39" s="197">
        <f t="shared" si="38"/>
        <v>1588339000</v>
      </c>
      <c r="P39" s="198">
        <f t="shared" si="32"/>
        <v>0</v>
      </c>
      <c r="Q39" s="199">
        <f t="shared" si="33"/>
        <v>5.9229811074671616E-2</v>
      </c>
      <c r="R39" s="151"/>
      <c r="S39" s="151"/>
      <c r="T39" s="151"/>
      <c r="U39" s="151"/>
      <c r="V39" s="151"/>
      <c r="W39" s="151"/>
      <c r="X39" s="151"/>
      <c r="Y39" s="151"/>
    </row>
    <row r="40" spans="1:25" ht="15" customHeight="1">
      <c r="A40" s="209" t="s">
        <v>57</v>
      </c>
      <c r="B40" s="175"/>
      <c r="C40" s="175"/>
      <c r="D40" s="236"/>
      <c r="E40" s="237"/>
      <c r="F40" s="238"/>
      <c r="G40" s="236"/>
      <c r="H40" s="183"/>
      <c r="I40" s="166"/>
      <c r="J40" s="239"/>
      <c r="K40" s="239"/>
      <c r="L40" s="197"/>
      <c r="M40" s="197"/>
      <c r="N40" s="197"/>
      <c r="O40" s="197"/>
      <c r="P40" s="198"/>
      <c r="Q40" s="199"/>
      <c r="R40" s="211"/>
      <c r="S40" s="211"/>
      <c r="T40" s="211"/>
      <c r="U40" s="211"/>
      <c r="V40" s="211"/>
      <c r="W40" s="211"/>
      <c r="X40" s="211"/>
      <c r="Y40" s="211"/>
    </row>
    <row r="41" spans="1:25" ht="15" customHeight="1">
      <c r="A41" s="203">
        <v>1</v>
      </c>
      <c r="B41" s="188" t="s">
        <v>145</v>
      </c>
      <c r="C41" s="188" t="s">
        <v>58</v>
      </c>
      <c r="D41" s="235">
        <v>1366377000</v>
      </c>
      <c r="E41" s="249">
        <v>400000000</v>
      </c>
      <c r="F41" s="242">
        <v>0</v>
      </c>
      <c r="G41" s="235">
        <v>400000000</v>
      </c>
      <c r="H41" s="197">
        <f t="shared" ref="H41:H59" si="39">D41-G41</f>
        <v>966377000</v>
      </c>
      <c r="I41" s="166"/>
      <c r="J41" s="201"/>
      <c r="K41" s="216"/>
      <c r="L41" s="197">
        <f t="shared" ref="L41:L51" si="40">I41-K41</f>
        <v>0</v>
      </c>
      <c r="M41" s="197">
        <f t="shared" ref="M41:O41" si="41">F41+J41</f>
        <v>0</v>
      </c>
      <c r="N41" s="197">
        <f t="shared" si="41"/>
        <v>400000000</v>
      </c>
      <c r="O41" s="197">
        <f t="shared" si="41"/>
        <v>966377000</v>
      </c>
      <c r="P41" s="198">
        <f t="shared" ref="P41:P59" si="42">IF(E41=0, 0, F41/E41)</f>
        <v>0</v>
      </c>
      <c r="Q41" s="199">
        <f t="shared" ref="Q41:Q59" si="43">IF(D41=0, 0, G41/D41)</f>
        <v>0.29274497448361614</v>
      </c>
      <c r="R41" s="151"/>
      <c r="S41" s="151"/>
      <c r="T41" s="151"/>
      <c r="U41" s="151"/>
      <c r="V41" s="151"/>
      <c r="W41" s="151"/>
      <c r="X41" s="151"/>
      <c r="Y41" s="151"/>
    </row>
    <row r="42" spans="1:25" ht="15" customHeight="1">
      <c r="A42" s="203">
        <v>2</v>
      </c>
      <c r="B42" s="188" t="s">
        <v>145</v>
      </c>
      <c r="C42" s="188" t="s">
        <v>59</v>
      </c>
      <c r="D42" s="235">
        <v>1307971000</v>
      </c>
      <c r="E42" s="249">
        <v>400000000</v>
      </c>
      <c r="F42" s="242">
        <v>200000000</v>
      </c>
      <c r="G42" s="235">
        <v>700000000</v>
      </c>
      <c r="H42" s="197">
        <f t="shared" si="39"/>
        <v>607971000</v>
      </c>
      <c r="I42" s="166"/>
      <c r="J42" s="201"/>
      <c r="K42" s="216"/>
      <c r="L42" s="197">
        <f t="shared" si="40"/>
        <v>0</v>
      </c>
      <c r="M42" s="197">
        <f t="shared" ref="M42:O42" si="44">F42+J42</f>
        <v>200000000</v>
      </c>
      <c r="N42" s="197">
        <f t="shared" si="44"/>
        <v>700000000</v>
      </c>
      <c r="O42" s="197">
        <f t="shared" si="44"/>
        <v>607971000</v>
      </c>
      <c r="P42" s="198">
        <f t="shared" si="42"/>
        <v>0.5</v>
      </c>
      <c r="Q42" s="199">
        <f t="shared" si="43"/>
        <v>0.53518006133163498</v>
      </c>
      <c r="R42" s="151"/>
      <c r="S42" s="151"/>
      <c r="T42" s="151"/>
      <c r="U42" s="151"/>
      <c r="V42" s="151"/>
      <c r="W42" s="151"/>
      <c r="X42" s="151"/>
      <c r="Y42" s="151"/>
    </row>
    <row r="43" spans="1:25" ht="15" customHeight="1">
      <c r="A43" s="203">
        <v>3</v>
      </c>
      <c r="B43" s="188" t="s">
        <v>145</v>
      </c>
      <c r="C43" s="188" t="s">
        <v>60</v>
      </c>
      <c r="D43" s="235">
        <v>1196198000</v>
      </c>
      <c r="E43" s="249">
        <v>210999852</v>
      </c>
      <c r="F43" s="242">
        <v>46198000</v>
      </c>
      <c r="G43" s="235">
        <v>1196198000</v>
      </c>
      <c r="H43" s="197">
        <f t="shared" si="39"/>
        <v>0</v>
      </c>
      <c r="I43" s="213">
        <v>164802311</v>
      </c>
      <c r="J43" s="201"/>
      <c r="K43" s="202">
        <v>164802311</v>
      </c>
      <c r="L43" s="197">
        <f t="shared" si="40"/>
        <v>0</v>
      </c>
      <c r="M43" s="197">
        <f t="shared" ref="M43:O43" si="45">F43+J43</f>
        <v>46198000</v>
      </c>
      <c r="N43" s="197">
        <f t="shared" si="45"/>
        <v>1361000311</v>
      </c>
      <c r="O43" s="197">
        <f t="shared" si="45"/>
        <v>0</v>
      </c>
      <c r="P43" s="198">
        <f t="shared" si="42"/>
        <v>0.21894802087349333</v>
      </c>
      <c r="Q43" s="199">
        <f t="shared" si="43"/>
        <v>1</v>
      </c>
      <c r="R43" s="151"/>
      <c r="S43" s="151"/>
      <c r="T43" s="151"/>
      <c r="U43" s="151"/>
      <c r="V43" s="151"/>
      <c r="W43" s="151"/>
      <c r="X43" s="151"/>
      <c r="Y43" s="151"/>
    </row>
    <row r="44" spans="1:25" ht="15" customHeight="1">
      <c r="A44" s="203">
        <v>4</v>
      </c>
      <c r="B44" s="188" t="s">
        <v>145</v>
      </c>
      <c r="C44" s="240" t="s">
        <v>62</v>
      </c>
      <c r="D44" s="235">
        <v>1299151000</v>
      </c>
      <c r="E44" s="249">
        <v>400000000</v>
      </c>
      <c r="F44" s="242">
        <v>0</v>
      </c>
      <c r="G44" s="235">
        <v>850000000</v>
      </c>
      <c r="H44" s="197">
        <f t="shared" si="39"/>
        <v>449151000</v>
      </c>
      <c r="I44" s="166"/>
      <c r="J44" s="201"/>
      <c r="K44" s="216"/>
      <c r="L44" s="197">
        <f t="shared" si="40"/>
        <v>0</v>
      </c>
      <c r="M44" s="197">
        <f t="shared" ref="M44:O44" si="46">F44+J44</f>
        <v>0</v>
      </c>
      <c r="N44" s="197">
        <f t="shared" si="46"/>
        <v>850000000</v>
      </c>
      <c r="O44" s="197">
        <f t="shared" si="46"/>
        <v>449151000</v>
      </c>
      <c r="P44" s="198">
        <f t="shared" si="42"/>
        <v>0</v>
      </c>
      <c r="Q44" s="199">
        <f t="shared" si="43"/>
        <v>0.65427344473429183</v>
      </c>
      <c r="R44" s="151"/>
      <c r="S44" s="151"/>
      <c r="T44" s="151"/>
      <c r="U44" s="151"/>
      <c r="V44" s="151"/>
      <c r="W44" s="151"/>
      <c r="X44" s="151"/>
      <c r="Y44" s="151"/>
    </row>
    <row r="45" spans="1:25" ht="15" customHeight="1">
      <c r="A45" s="203">
        <v>5</v>
      </c>
      <c r="B45" s="188" t="s">
        <v>145</v>
      </c>
      <c r="C45" s="241" t="s">
        <v>63</v>
      </c>
      <c r="D45" s="235">
        <v>1178570000</v>
      </c>
      <c r="E45" s="249">
        <v>0</v>
      </c>
      <c r="F45" s="242">
        <v>0</v>
      </c>
      <c r="G45" s="235">
        <v>1178570000</v>
      </c>
      <c r="H45" s="197">
        <f t="shared" si="39"/>
        <v>0</v>
      </c>
      <c r="I45" s="213">
        <v>162990131</v>
      </c>
      <c r="J45" s="193"/>
      <c r="K45" s="202">
        <v>162990131</v>
      </c>
      <c r="L45" s="197">
        <f t="shared" si="40"/>
        <v>0</v>
      </c>
      <c r="M45" s="197">
        <f t="shared" ref="M45:O45" si="47">F45+J45</f>
        <v>0</v>
      </c>
      <c r="N45" s="197">
        <f t="shared" si="47"/>
        <v>1341560131</v>
      </c>
      <c r="O45" s="197">
        <f t="shared" si="47"/>
        <v>0</v>
      </c>
      <c r="P45" s="198">
        <f t="shared" si="42"/>
        <v>0</v>
      </c>
      <c r="Q45" s="199">
        <f t="shared" si="43"/>
        <v>1</v>
      </c>
      <c r="R45" s="151"/>
      <c r="S45" s="151"/>
      <c r="T45" s="243"/>
      <c r="U45" s="151"/>
      <c r="V45" s="151"/>
      <c r="W45" s="151"/>
      <c r="X45" s="151"/>
      <c r="Y45" s="151"/>
    </row>
    <row r="46" spans="1:25" ht="15" customHeight="1">
      <c r="A46" s="203">
        <v>6</v>
      </c>
      <c r="B46" s="188" t="s">
        <v>145</v>
      </c>
      <c r="C46" s="241" t="s">
        <v>224</v>
      </c>
      <c r="D46" s="235">
        <v>1209500000</v>
      </c>
      <c r="E46" s="249">
        <v>0</v>
      </c>
      <c r="F46" s="242">
        <v>300000000</v>
      </c>
      <c r="G46" s="235">
        <v>300000000</v>
      </c>
      <c r="H46" s="197">
        <f t="shared" si="39"/>
        <v>909500000</v>
      </c>
      <c r="I46" s="213"/>
      <c r="J46" s="193"/>
      <c r="K46" s="202"/>
      <c r="L46" s="197">
        <f t="shared" si="40"/>
        <v>0</v>
      </c>
      <c r="M46" s="197">
        <f t="shared" ref="M46:O46" si="48">F46+J46</f>
        <v>300000000</v>
      </c>
      <c r="N46" s="197">
        <f t="shared" si="48"/>
        <v>300000000</v>
      </c>
      <c r="O46" s="197">
        <f t="shared" si="48"/>
        <v>909500000</v>
      </c>
      <c r="P46" s="198">
        <f t="shared" si="42"/>
        <v>0</v>
      </c>
      <c r="Q46" s="199">
        <f t="shared" si="43"/>
        <v>0.24803637866887143</v>
      </c>
      <c r="R46" s="151"/>
      <c r="S46" s="151"/>
      <c r="T46" s="243"/>
      <c r="U46" s="151"/>
      <c r="V46" s="151"/>
      <c r="W46" s="151"/>
      <c r="X46" s="151"/>
      <c r="Y46" s="151"/>
    </row>
    <row r="47" spans="1:25" ht="15" customHeight="1">
      <c r="A47" s="203">
        <v>7</v>
      </c>
      <c r="B47" s="188" t="s">
        <v>145</v>
      </c>
      <c r="C47" s="241" t="s">
        <v>64</v>
      </c>
      <c r="D47" s="235">
        <v>1355857000</v>
      </c>
      <c r="E47" s="249">
        <v>0</v>
      </c>
      <c r="F47" s="242">
        <v>0</v>
      </c>
      <c r="G47" s="235">
        <v>400000000</v>
      </c>
      <c r="H47" s="197">
        <f t="shared" si="39"/>
        <v>955857000</v>
      </c>
      <c r="I47" s="213"/>
      <c r="J47" s="201"/>
      <c r="K47" s="216"/>
      <c r="L47" s="197">
        <f t="shared" si="40"/>
        <v>0</v>
      </c>
      <c r="M47" s="197">
        <f t="shared" ref="M47:O47" si="49">F47+J47</f>
        <v>0</v>
      </c>
      <c r="N47" s="197">
        <f t="shared" si="49"/>
        <v>400000000</v>
      </c>
      <c r="O47" s="197">
        <f t="shared" si="49"/>
        <v>955857000</v>
      </c>
      <c r="P47" s="198">
        <f t="shared" si="42"/>
        <v>0</v>
      </c>
      <c r="Q47" s="199">
        <f t="shared" si="43"/>
        <v>0.29501636234499656</v>
      </c>
      <c r="R47" s="214" t="s">
        <v>148</v>
      </c>
      <c r="S47" s="151"/>
      <c r="T47" s="151"/>
      <c r="U47" s="151"/>
      <c r="V47" s="151"/>
      <c r="W47" s="151"/>
      <c r="X47" s="151"/>
      <c r="Y47" s="151"/>
    </row>
    <row r="48" spans="1:25">
      <c r="A48" s="203">
        <v>8</v>
      </c>
      <c r="B48" s="188" t="s">
        <v>145</v>
      </c>
      <c r="C48" s="241" t="s">
        <v>65</v>
      </c>
      <c r="D48" s="235">
        <v>1227450000</v>
      </c>
      <c r="E48" s="235">
        <v>0</v>
      </c>
      <c r="F48" s="482">
        <v>0</v>
      </c>
      <c r="G48" s="235">
        <v>1227450000</v>
      </c>
      <c r="H48" s="197">
        <f t="shared" si="39"/>
        <v>0</v>
      </c>
      <c r="I48" s="213">
        <v>145866567</v>
      </c>
      <c r="J48" s="201"/>
      <c r="K48" s="202">
        <v>145866567</v>
      </c>
      <c r="L48" s="197">
        <f t="shared" si="40"/>
        <v>0</v>
      </c>
      <c r="M48" s="197">
        <f t="shared" ref="M48:O48" si="50">F48+J48</f>
        <v>0</v>
      </c>
      <c r="N48" s="197">
        <f t="shared" si="50"/>
        <v>1373316567</v>
      </c>
      <c r="O48" s="197">
        <f t="shared" si="50"/>
        <v>0</v>
      </c>
      <c r="P48" s="198">
        <f t="shared" si="42"/>
        <v>0</v>
      </c>
      <c r="Q48" s="199">
        <f t="shared" si="43"/>
        <v>1</v>
      </c>
      <c r="R48" s="151"/>
      <c r="S48" s="151"/>
      <c r="T48" s="151"/>
      <c r="U48" s="151"/>
      <c r="V48" s="151"/>
      <c r="W48" s="151"/>
      <c r="X48" s="151"/>
      <c r="Y48" s="151"/>
    </row>
    <row r="49" spans="1:25">
      <c r="A49" s="203">
        <v>9</v>
      </c>
      <c r="B49" s="188" t="s">
        <v>145</v>
      </c>
      <c r="C49" s="241" t="s">
        <v>66</v>
      </c>
      <c r="D49" s="235">
        <v>1190874000</v>
      </c>
      <c r="E49" s="249">
        <v>0</v>
      </c>
      <c r="F49" s="242">
        <v>0</v>
      </c>
      <c r="G49" s="235">
        <v>800000000</v>
      </c>
      <c r="H49" s="197">
        <f t="shared" si="39"/>
        <v>390874000</v>
      </c>
      <c r="I49" s="213"/>
      <c r="J49" s="201"/>
      <c r="K49" s="216"/>
      <c r="L49" s="197">
        <f t="shared" si="40"/>
        <v>0</v>
      </c>
      <c r="M49" s="197">
        <f t="shared" ref="M49:O49" si="51">F49+J49</f>
        <v>0</v>
      </c>
      <c r="N49" s="197">
        <f t="shared" si="51"/>
        <v>800000000</v>
      </c>
      <c r="O49" s="197">
        <f t="shared" si="51"/>
        <v>390874000</v>
      </c>
      <c r="P49" s="198">
        <f t="shared" si="42"/>
        <v>0</v>
      </c>
      <c r="Q49" s="199">
        <f t="shared" si="43"/>
        <v>0.67177551949240644</v>
      </c>
      <c r="R49" s="151"/>
      <c r="S49" s="151"/>
      <c r="T49" s="151"/>
      <c r="U49" s="151"/>
      <c r="V49" s="151"/>
      <c r="W49" s="151"/>
      <c r="X49" s="151"/>
      <c r="Y49" s="151"/>
    </row>
    <row r="50" spans="1:25">
      <c r="A50" s="203">
        <v>10</v>
      </c>
      <c r="B50" s="188" t="s">
        <v>145</v>
      </c>
      <c r="C50" s="241" t="s">
        <v>67</v>
      </c>
      <c r="D50" s="235">
        <v>1202288000</v>
      </c>
      <c r="E50" s="249">
        <v>0</v>
      </c>
      <c r="F50" s="242">
        <v>0</v>
      </c>
      <c r="G50" s="235">
        <v>1202288000</v>
      </c>
      <c r="H50" s="197">
        <f t="shared" si="39"/>
        <v>0</v>
      </c>
      <c r="I50" s="213">
        <v>139692565</v>
      </c>
      <c r="J50" s="201"/>
      <c r="K50" s="202">
        <v>139692565</v>
      </c>
      <c r="L50" s="197">
        <f t="shared" si="40"/>
        <v>0</v>
      </c>
      <c r="M50" s="197">
        <f t="shared" ref="M50:O50" si="52">F50+J50</f>
        <v>0</v>
      </c>
      <c r="N50" s="197">
        <f t="shared" si="52"/>
        <v>1341980565</v>
      </c>
      <c r="O50" s="197">
        <f t="shared" si="52"/>
        <v>0</v>
      </c>
      <c r="P50" s="198">
        <f t="shared" si="42"/>
        <v>0</v>
      </c>
      <c r="Q50" s="199">
        <f t="shared" si="43"/>
        <v>1</v>
      </c>
      <c r="R50" s="151"/>
      <c r="S50" s="151"/>
      <c r="T50" s="151"/>
      <c r="U50" s="151"/>
      <c r="V50" s="151"/>
      <c r="W50" s="151"/>
      <c r="X50" s="151"/>
      <c r="Y50" s="151"/>
    </row>
    <row r="51" spans="1:25">
      <c r="A51" s="203">
        <v>11</v>
      </c>
      <c r="B51" s="188" t="s">
        <v>145</v>
      </c>
      <c r="C51" s="241" t="s">
        <v>68</v>
      </c>
      <c r="D51" s="235">
        <v>1552019000</v>
      </c>
      <c r="E51" s="249">
        <v>0</v>
      </c>
      <c r="F51" s="242">
        <v>0</v>
      </c>
      <c r="G51" s="235">
        <v>1552019000</v>
      </c>
      <c r="H51" s="197">
        <f t="shared" si="39"/>
        <v>0</v>
      </c>
      <c r="I51" s="213">
        <v>137225262</v>
      </c>
      <c r="J51" s="201"/>
      <c r="K51" s="202">
        <v>137225262</v>
      </c>
      <c r="L51" s="197">
        <f t="shared" si="40"/>
        <v>0</v>
      </c>
      <c r="M51" s="197">
        <f t="shared" ref="M51:O51" si="53">F51+J51</f>
        <v>0</v>
      </c>
      <c r="N51" s="197">
        <f t="shared" si="53"/>
        <v>1689244262</v>
      </c>
      <c r="O51" s="197">
        <f t="shared" si="53"/>
        <v>0</v>
      </c>
      <c r="P51" s="198">
        <f t="shared" si="42"/>
        <v>0</v>
      </c>
      <c r="Q51" s="199">
        <f t="shared" si="43"/>
        <v>1</v>
      </c>
      <c r="R51" s="151"/>
      <c r="S51" s="151"/>
      <c r="T51" s="151"/>
      <c r="U51" s="151"/>
      <c r="V51" s="151"/>
      <c r="W51" s="151"/>
      <c r="X51" s="151"/>
      <c r="Y51" s="151"/>
    </row>
    <row r="52" spans="1:25">
      <c r="A52" s="203">
        <v>12</v>
      </c>
      <c r="B52" s="188" t="s">
        <v>145</v>
      </c>
      <c r="C52" s="241" t="s">
        <v>149</v>
      </c>
      <c r="D52" s="235">
        <v>1191696000</v>
      </c>
      <c r="E52" s="249">
        <v>0</v>
      </c>
      <c r="F52" s="242">
        <v>0</v>
      </c>
      <c r="G52" s="235">
        <v>1191696000</v>
      </c>
      <c r="H52" s="197">
        <f t="shared" si="39"/>
        <v>0</v>
      </c>
      <c r="I52" s="193">
        <v>124999956</v>
      </c>
      <c r="J52" s="201"/>
      <c r="K52" s="202">
        <v>125000000</v>
      </c>
      <c r="L52" s="197">
        <v>0</v>
      </c>
      <c r="M52" s="197">
        <f t="shared" ref="M52:O52" si="54">F52+J52</f>
        <v>0</v>
      </c>
      <c r="N52" s="197">
        <f t="shared" si="54"/>
        <v>1316696000</v>
      </c>
      <c r="O52" s="197">
        <f t="shared" si="54"/>
        <v>0</v>
      </c>
      <c r="P52" s="198">
        <f t="shared" si="42"/>
        <v>0</v>
      </c>
      <c r="Q52" s="199">
        <f t="shared" si="43"/>
        <v>1</v>
      </c>
      <c r="R52" s="245" t="s">
        <v>150</v>
      </c>
      <c r="S52" s="154"/>
      <c r="T52" s="154"/>
      <c r="U52" s="154"/>
      <c r="V52" s="154"/>
      <c r="W52" s="154"/>
      <c r="X52" s="154"/>
      <c r="Y52" s="154"/>
    </row>
    <row r="53" spans="1:25">
      <c r="A53" s="203">
        <v>13</v>
      </c>
      <c r="B53" s="188" t="s">
        <v>145</v>
      </c>
      <c r="C53" s="241" t="s">
        <v>151</v>
      </c>
      <c r="D53" s="235">
        <v>1658348000</v>
      </c>
      <c r="E53" s="249">
        <v>0</v>
      </c>
      <c r="F53" s="242">
        <v>0</v>
      </c>
      <c r="G53" s="235">
        <v>1658348000</v>
      </c>
      <c r="H53" s="197">
        <f t="shared" si="39"/>
        <v>0</v>
      </c>
      <c r="I53" s="193">
        <v>158909689</v>
      </c>
      <c r="J53" s="201"/>
      <c r="K53" s="202">
        <v>158909689</v>
      </c>
      <c r="L53" s="197">
        <f t="shared" ref="L53:L59" si="55">I53-K53</f>
        <v>0</v>
      </c>
      <c r="M53" s="197">
        <f t="shared" ref="M53:O53" si="56">F53+J53</f>
        <v>0</v>
      </c>
      <c r="N53" s="197">
        <f t="shared" si="56"/>
        <v>1817257689</v>
      </c>
      <c r="O53" s="197">
        <f t="shared" si="56"/>
        <v>0</v>
      </c>
      <c r="P53" s="198">
        <f t="shared" si="42"/>
        <v>0</v>
      </c>
      <c r="Q53" s="199">
        <f t="shared" si="43"/>
        <v>1</v>
      </c>
      <c r="R53" s="154"/>
      <c r="S53" s="154"/>
      <c r="T53" s="154"/>
      <c r="U53" s="154"/>
      <c r="V53" s="154"/>
      <c r="W53" s="154"/>
      <c r="X53" s="154"/>
      <c r="Y53" s="154"/>
    </row>
    <row r="54" spans="1:25">
      <c r="A54" s="203">
        <v>14</v>
      </c>
      <c r="B54" s="188" t="s">
        <v>145</v>
      </c>
      <c r="C54" s="246" t="s">
        <v>152</v>
      </c>
      <c r="D54" s="247">
        <v>1420640000</v>
      </c>
      <c r="E54" s="261">
        <v>0</v>
      </c>
      <c r="F54" s="242">
        <v>0</v>
      </c>
      <c r="G54" s="247">
        <v>1420640000</v>
      </c>
      <c r="H54" s="197">
        <f t="shared" si="39"/>
        <v>0</v>
      </c>
      <c r="I54" s="247">
        <v>149077053</v>
      </c>
      <c r="J54" s="233"/>
      <c r="K54" s="249">
        <v>149077053</v>
      </c>
      <c r="L54" s="197">
        <f t="shared" si="55"/>
        <v>0</v>
      </c>
      <c r="M54" s="197">
        <f t="shared" ref="M54:O54" si="57">F54+J54</f>
        <v>0</v>
      </c>
      <c r="N54" s="197">
        <f t="shared" si="57"/>
        <v>1569717053</v>
      </c>
      <c r="O54" s="197">
        <f t="shared" si="57"/>
        <v>0</v>
      </c>
      <c r="P54" s="198">
        <f t="shared" si="42"/>
        <v>0</v>
      </c>
      <c r="Q54" s="199">
        <f t="shared" si="43"/>
        <v>1</v>
      </c>
      <c r="R54" s="151"/>
      <c r="S54" s="151"/>
      <c r="T54" s="151"/>
      <c r="U54" s="151"/>
      <c r="V54" s="151"/>
      <c r="W54" s="151"/>
      <c r="X54" s="151"/>
      <c r="Y54" s="151"/>
    </row>
    <row r="55" spans="1:25">
      <c r="A55" s="203">
        <v>15</v>
      </c>
      <c r="B55" s="188" t="s">
        <v>145</v>
      </c>
      <c r="C55" s="246" t="s">
        <v>72</v>
      </c>
      <c r="D55" s="247">
        <v>1247611000</v>
      </c>
      <c r="E55" s="261">
        <v>232339704</v>
      </c>
      <c r="F55" s="242">
        <v>0</v>
      </c>
      <c r="G55" s="235">
        <v>1100000000</v>
      </c>
      <c r="H55" s="197">
        <f t="shared" si="39"/>
        <v>147611000</v>
      </c>
      <c r="I55" s="250"/>
      <c r="J55" s="233"/>
      <c r="K55" s="232"/>
      <c r="L55" s="197">
        <f t="shared" si="55"/>
        <v>0</v>
      </c>
      <c r="M55" s="197">
        <f t="shared" ref="M55:O55" si="58">F55+J55</f>
        <v>0</v>
      </c>
      <c r="N55" s="197">
        <f t="shared" si="58"/>
        <v>1100000000</v>
      </c>
      <c r="O55" s="197">
        <f t="shared" si="58"/>
        <v>147611000</v>
      </c>
      <c r="P55" s="198">
        <f t="shared" si="42"/>
        <v>0</v>
      </c>
      <c r="Q55" s="199">
        <f t="shared" si="43"/>
        <v>0.88168507651824168</v>
      </c>
      <c r="R55" s="151"/>
      <c r="S55" s="151"/>
      <c r="T55" s="151"/>
      <c r="U55" s="151"/>
      <c r="V55" s="151"/>
      <c r="W55" s="151"/>
      <c r="X55" s="151"/>
      <c r="Y55" s="151"/>
    </row>
    <row r="56" spans="1:25">
      <c r="A56" s="203">
        <v>16</v>
      </c>
      <c r="B56" s="188" t="s">
        <v>145</v>
      </c>
      <c r="C56" s="246" t="s">
        <v>73</v>
      </c>
      <c r="D56" s="247">
        <v>1275262000</v>
      </c>
      <c r="E56" s="261">
        <v>317799963</v>
      </c>
      <c r="F56" s="242">
        <v>117161000</v>
      </c>
      <c r="G56" s="247">
        <v>1217161000</v>
      </c>
      <c r="H56" s="197">
        <f t="shared" si="39"/>
        <v>58101000</v>
      </c>
      <c r="I56" s="247">
        <v>142538141</v>
      </c>
      <c r="J56" s="233"/>
      <c r="K56" s="235">
        <v>142538141</v>
      </c>
      <c r="L56" s="197">
        <f t="shared" si="55"/>
        <v>0</v>
      </c>
      <c r="M56" s="197">
        <f t="shared" ref="M56:O56" si="59">F56+J56</f>
        <v>117161000</v>
      </c>
      <c r="N56" s="197">
        <f t="shared" si="59"/>
        <v>1359699141</v>
      </c>
      <c r="O56" s="197">
        <f t="shared" si="59"/>
        <v>58101000</v>
      </c>
      <c r="P56" s="198">
        <f t="shared" si="42"/>
        <v>0.3686627238531176</v>
      </c>
      <c r="Q56" s="199">
        <f t="shared" si="43"/>
        <v>0.95443995037882412</v>
      </c>
      <c r="R56" s="151"/>
      <c r="S56" s="151"/>
      <c r="T56" s="151"/>
      <c r="U56" s="151"/>
      <c r="V56" s="151"/>
      <c r="W56" s="151"/>
      <c r="X56" s="151"/>
      <c r="Y56" s="151"/>
    </row>
    <row r="57" spans="1:25">
      <c r="A57" s="203">
        <v>17</v>
      </c>
      <c r="B57" s="188" t="s">
        <v>145</v>
      </c>
      <c r="C57" s="246" t="s">
        <v>75</v>
      </c>
      <c r="D57" s="247">
        <v>1271898000</v>
      </c>
      <c r="E57" s="261">
        <v>230152630</v>
      </c>
      <c r="F57" s="242">
        <v>0</v>
      </c>
      <c r="G57" s="247">
        <v>1150000000</v>
      </c>
      <c r="H57" s="197">
        <f t="shared" si="39"/>
        <v>121898000</v>
      </c>
      <c r="I57" s="250"/>
      <c r="J57" s="233"/>
      <c r="K57" s="232"/>
      <c r="L57" s="197">
        <f t="shared" si="55"/>
        <v>0</v>
      </c>
      <c r="M57" s="197">
        <f t="shared" ref="M57:O57" si="60">F57+J57</f>
        <v>0</v>
      </c>
      <c r="N57" s="197">
        <f t="shared" si="60"/>
        <v>1150000000</v>
      </c>
      <c r="O57" s="197">
        <f t="shared" si="60"/>
        <v>121898000</v>
      </c>
      <c r="P57" s="198">
        <f t="shared" si="42"/>
        <v>0</v>
      </c>
      <c r="Q57" s="199">
        <f t="shared" si="43"/>
        <v>0.90416055375509674</v>
      </c>
      <c r="R57" s="151"/>
      <c r="S57" s="151"/>
      <c r="T57" s="151"/>
      <c r="U57" s="151"/>
      <c r="V57" s="151"/>
      <c r="W57" s="151"/>
      <c r="X57" s="151"/>
      <c r="Y57" s="151"/>
    </row>
    <row r="58" spans="1:25">
      <c r="A58" s="203">
        <v>18</v>
      </c>
      <c r="B58" s="188" t="s">
        <v>145</v>
      </c>
      <c r="C58" s="246" t="s">
        <v>76</v>
      </c>
      <c r="D58" s="247">
        <v>1382222000</v>
      </c>
      <c r="E58" s="261">
        <v>0</v>
      </c>
      <c r="F58" s="242">
        <v>0</v>
      </c>
      <c r="G58" s="247">
        <v>1382220000</v>
      </c>
      <c r="H58" s="197">
        <f t="shared" si="39"/>
        <v>2000</v>
      </c>
      <c r="I58" s="247">
        <v>124824112</v>
      </c>
      <c r="J58" s="233"/>
      <c r="K58" s="235">
        <v>124824112</v>
      </c>
      <c r="L58" s="197">
        <f t="shared" si="55"/>
        <v>0</v>
      </c>
      <c r="M58" s="197">
        <f t="shared" ref="M58:O58" si="61">F58+J58</f>
        <v>0</v>
      </c>
      <c r="N58" s="197">
        <f t="shared" si="61"/>
        <v>1507044112</v>
      </c>
      <c r="O58" s="197">
        <f t="shared" si="61"/>
        <v>2000</v>
      </c>
      <c r="P58" s="198">
        <f t="shared" si="42"/>
        <v>0</v>
      </c>
      <c r="Q58" s="199">
        <f t="shared" si="43"/>
        <v>0.99999855305442975</v>
      </c>
      <c r="R58" s="151"/>
      <c r="S58" s="151"/>
      <c r="T58" s="151"/>
      <c r="U58" s="151"/>
      <c r="V58" s="151"/>
      <c r="W58" s="151"/>
      <c r="X58" s="151"/>
      <c r="Y58" s="151"/>
    </row>
    <row r="59" spans="1:25">
      <c r="A59" s="203">
        <v>19</v>
      </c>
      <c r="B59" s="188" t="s">
        <v>145</v>
      </c>
      <c r="C59" s="246" t="s">
        <v>77</v>
      </c>
      <c r="D59" s="247">
        <v>1509219000</v>
      </c>
      <c r="E59" s="261">
        <v>700000000</v>
      </c>
      <c r="F59" s="242">
        <v>0</v>
      </c>
      <c r="G59" s="247">
        <v>300000000</v>
      </c>
      <c r="H59" s="197">
        <f t="shared" si="39"/>
        <v>1209219000</v>
      </c>
      <c r="I59" s="250"/>
      <c r="J59" s="233"/>
      <c r="K59" s="232"/>
      <c r="L59" s="197">
        <f t="shared" si="55"/>
        <v>0</v>
      </c>
      <c r="M59" s="197">
        <f t="shared" ref="M59:O59" si="62">F59+J59</f>
        <v>0</v>
      </c>
      <c r="N59" s="197">
        <f t="shared" si="62"/>
        <v>300000000</v>
      </c>
      <c r="O59" s="197">
        <f t="shared" si="62"/>
        <v>1209219000</v>
      </c>
      <c r="P59" s="198">
        <f t="shared" si="42"/>
        <v>0</v>
      </c>
      <c r="Q59" s="199">
        <f t="shared" si="43"/>
        <v>0.19877830851586151</v>
      </c>
      <c r="R59" s="151"/>
      <c r="S59" s="151"/>
      <c r="T59" s="151"/>
      <c r="U59" s="151"/>
      <c r="V59" s="151"/>
      <c r="W59" s="151"/>
      <c r="X59" s="151"/>
      <c r="Y59" s="151"/>
    </row>
    <row r="60" spans="1:25">
      <c r="A60" s="170" t="s">
        <v>78</v>
      </c>
      <c r="B60" s="171"/>
      <c r="C60" s="251"/>
      <c r="D60" s="252"/>
      <c r="E60" s="253"/>
      <c r="F60" s="254"/>
      <c r="G60" s="252"/>
      <c r="H60" s="255"/>
      <c r="I60" s="256"/>
      <c r="J60" s="257"/>
      <c r="K60" s="257"/>
      <c r="L60" s="255"/>
      <c r="M60" s="197"/>
      <c r="N60" s="197"/>
      <c r="O60" s="197"/>
      <c r="P60" s="198"/>
      <c r="Q60" s="199"/>
      <c r="R60" s="258"/>
      <c r="S60" s="259"/>
      <c r="T60" s="259"/>
      <c r="U60" s="259"/>
      <c r="V60" s="259"/>
      <c r="W60" s="211"/>
      <c r="X60" s="211"/>
      <c r="Y60" s="211"/>
    </row>
    <row r="61" spans="1:25">
      <c r="A61" s="170" t="s">
        <v>79</v>
      </c>
      <c r="B61" s="251" t="s">
        <v>80</v>
      </c>
      <c r="C61" s="251" t="s">
        <v>80</v>
      </c>
      <c r="D61" s="252">
        <f t="shared" ref="D61:Q61" si="63">SUM(D62:D68)</f>
        <v>11479841000</v>
      </c>
      <c r="E61" s="252">
        <f t="shared" si="63"/>
        <v>0</v>
      </c>
      <c r="F61" s="252">
        <f t="shared" si="63"/>
        <v>300000000</v>
      </c>
      <c r="G61" s="252">
        <f t="shared" si="63"/>
        <v>5710147000</v>
      </c>
      <c r="H61" s="252">
        <f t="shared" si="63"/>
        <v>4628572000</v>
      </c>
      <c r="I61" s="252">
        <f t="shared" si="63"/>
        <v>69430252</v>
      </c>
      <c r="J61" s="252">
        <f t="shared" si="63"/>
        <v>0</v>
      </c>
      <c r="K61" s="252">
        <f t="shared" si="63"/>
        <v>69430252</v>
      </c>
      <c r="L61" s="252">
        <f t="shared" si="63"/>
        <v>0</v>
      </c>
      <c r="M61" s="252">
        <f t="shared" si="63"/>
        <v>300000000</v>
      </c>
      <c r="N61" s="252">
        <f t="shared" si="63"/>
        <v>5779577252</v>
      </c>
      <c r="O61" s="252">
        <f t="shared" si="63"/>
        <v>4628572000</v>
      </c>
      <c r="P61" s="252">
        <f t="shared" si="63"/>
        <v>0</v>
      </c>
      <c r="Q61" s="252">
        <f t="shared" si="63"/>
        <v>3.0501702658089478</v>
      </c>
      <c r="R61" s="258"/>
      <c r="S61" s="259"/>
      <c r="T61" s="259"/>
      <c r="U61" s="259"/>
      <c r="V61" s="259"/>
      <c r="W61" s="211"/>
      <c r="X61" s="211"/>
      <c r="Y61" s="211"/>
    </row>
    <row r="62" spans="1:25">
      <c r="A62" s="203">
        <v>1</v>
      </c>
      <c r="B62" s="188" t="s">
        <v>145</v>
      </c>
      <c r="C62" s="240" t="s">
        <v>87</v>
      </c>
      <c r="D62" s="260">
        <v>1450000000</v>
      </c>
      <c r="E62" s="261">
        <v>0</v>
      </c>
      <c r="F62" s="262">
        <v>0</v>
      </c>
      <c r="G62" s="260">
        <v>583700000</v>
      </c>
      <c r="H62" s="215">
        <f t="shared" ref="H62:H67" si="64">D62-G62</f>
        <v>866300000</v>
      </c>
      <c r="I62" s="166"/>
      <c r="J62" s="195"/>
      <c r="K62" s="195"/>
      <c r="L62" s="197">
        <f t="shared" ref="L62:L68" si="65">I62-K62</f>
        <v>0</v>
      </c>
      <c r="M62" s="197">
        <f t="shared" ref="M62:O62" si="66">F62+J62</f>
        <v>0</v>
      </c>
      <c r="N62" s="197">
        <f t="shared" si="66"/>
        <v>583700000</v>
      </c>
      <c r="O62" s="197">
        <f t="shared" si="66"/>
        <v>866300000</v>
      </c>
      <c r="P62" s="198">
        <f t="shared" ref="P62:P67" si="67">IF(E62=0, 0, F62/E62)</f>
        <v>0</v>
      </c>
      <c r="Q62" s="199">
        <f t="shared" ref="Q62:Q71" si="68">IF(D62=0, 0, G62/D62)</f>
        <v>0.40255172413793106</v>
      </c>
      <c r="R62" s="151"/>
      <c r="S62" s="151"/>
      <c r="T62" s="151"/>
      <c r="U62" s="151"/>
      <c r="V62" s="151"/>
      <c r="W62" s="151"/>
      <c r="X62" s="151"/>
      <c r="Y62" s="151"/>
    </row>
    <row r="63" spans="1:25">
      <c r="A63" s="203">
        <v>2</v>
      </c>
      <c r="B63" s="188" t="s">
        <v>145</v>
      </c>
      <c r="C63" s="240" t="s">
        <v>88</v>
      </c>
      <c r="D63" s="260">
        <v>1450000000</v>
      </c>
      <c r="E63" s="261">
        <v>0</v>
      </c>
      <c r="F63" s="262">
        <v>0</v>
      </c>
      <c r="G63" s="260">
        <v>416300000</v>
      </c>
      <c r="H63" s="215">
        <f t="shared" si="64"/>
        <v>1033700000</v>
      </c>
      <c r="I63" s="166"/>
      <c r="J63" s="195"/>
      <c r="K63" s="195"/>
      <c r="L63" s="197">
        <f t="shared" si="65"/>
        <v>0</v>
      </c>
      <c r="M63" s="197">
        <f t="shared" ref="M63:O63" si="69">F63+J63</f>
        <v>0</v>
      </c>
      <c r="N63" s="197">
        <f t="shared" si="69"/>
        <v>416300000</v>
      </c>
      <c r="O63" s="197">
        <f t="shared" si="69"/>
        <v>1033700000</v>
      </c>
      <c r="P63" s="198">
        <f t="shared" si="67"/>
        <v>0</v>
      </c>
      <c r="Q63" s="199">
        <f t="shared" si="68"/>
        <v>0.28710344827586209</v>
      </c>
      <c r="R63" s="151"/>
      <c r="S63" s="151"/>
      <c r="T63" s="151"/>
      <c r="U63" s="151"/>
      <c r="V63" s="151"/>
      <c r="W63" s="151"/>
      <c r="X63" s="151"/>
      <c r="Y63" s="151"/>
    </row>
    <row r="64" spans="1:25">
      <c r="A64" s="203">
        <v>3</v>
      </c>
      <c r="B64" s="188" t="s">
        <v>145</v>
      </c>
      <c r="C64" s="241" t="s">
        <v>89</v>
      </c>
      <c r="D64" s="235">
        <v>1667337000</v>
      </c>
      <c r="E64" s="249">
        <v>0</v>
      </c>
      <c r="F64" s="242">
        <v>0</v>
      </c>
      <c r="G64" s="235">
        <v>1667337000</v>
      </c>
      <c r="H64" s="215">
        <f t="shared" si="64"/>
        <v>0</v>
      </c>
      <c r="I64" s="213">
        <v>69430252</v>
      </c>
      <c r="J64" s="202"/>
      <c r="K64" s="202">
        <v>69430252</v>
      </c>
      <c r="L64" s="197">
        <f t="shared" si="65"/>
        <v>0</v>
      </c>
      <c r="M64" s="197">
        <f t="shared" ref="M64:O64" si="70">F64+J64</f>
        <v>0</v>
      </c>
      <c r="N64" s="197">
        <f t="shared" si="70"/>
        <v>1736767252</v>
      </c>
      <c r="O64" s="197">
        <f t="shared" si="70"/>
        <v>0</v>
      </c>
      <c r="P64" s="198">
        <f t="shared" si="67"/>
        <v>0</v>
      </c>
      <c r="Q64" s="199">
        <f t="shared" si="68"/>
        <v>1</v>
      </c>
      <c r="R64" s="151"/>
      <c r="S64" s="151"/>
      <c r="T64" s="151"/>
      <c r="U64" s="151"/>
      <c r="V64" s="151"/>
      <c r="W64" s="151"/>
      <c r="X64" s="151"/>
      <c r="Y64" s="151"/>
    </row>
    <row r="65" spans="1:25">
      <c r="A65" s="203">
        <v>4</v>
      </c>
      <c r="B65" s="188" t="s">
        <v>145</v>
      </c>
      <c r="C65" s="241" t="s">
        <v>153</v>
      </c>
      <c r="D65" s="235">
        <v>2442810000</v>
      </c>
      <c r="E65" s="249">
        <v>0</v>
      </c>
      <c r="F65" s="242">
        <v>0</v>
      </c>
      <c r="G65" s="235">
        <v>2442810000</v>
      </c>
      <c r="H65" s="215">
        <f t="shared" si="64"/>
        <v>0</v>
      </c>
      <c r="I65" s="166"/>
      <c r="J65" s="201"/>
      <c r="K65" s="201"/>
      <c r="L65" s="197">
        <f t="shared" si="65"/>
        <v>0</v>
      </c>
      <c r="M65" s="197">
        <f t="shared" ref="M65:O65" si="71">F65+J65</f>
        <v>0</v>
      </c>
      <c r="N65" s="197">
        <f t="shared" si="71"/>
        <v>2442810000</v>
      </c>
      <c r="O65" s="197">
        <f t="shared" si="71"/>
        <v>0</v>
      </c>
      <c r="P65" s="198">
        <f t="shared" si="67"/>
        <v>0</v>
      </c>
      <c r="Q65" s="199">
        <f t="shared" si="68"/>
        <v>1</v>
      </c>
      <c r="R65" s="151"/>
      <c r="S65" s="151"/>
      <c r="T65" s="151"/>
      <c r="U65" s="151"/>
      <c r="V65" s="151"/>
      <c r="W65" s="151"/>
      <c r="X65" s="151"/>
      <c r="Y65" s="151"/>
    </row>
    <row r="66" spans="1:25">
      <c r="A66" s="263">
        <v>5</v>
      </c>
      <c r="B66" s="219" t="s">
        <v>145</v>
      </c>
      <c r="C66" s="264" t="s">
        <v>90</v>
      </c>
      <c r="D66" s="268">
        <v>1665300000</v>
      </c>
      <c r="E66" s="483">
        <v>0</v>
      </c>
      <c r="F66" s="267">
        <v>0</v>
      </c>
      <c r="G66" s="268">
        <v>300000000</v>
      </c>
      <c r="H66" s="215">
        <f t="shared" si="64"/>
        <v>1365300000</v>
      </c>
      <c r="I66" s="269"/>
      <c r="J66" s="270"/>
      <c r="K66" s="270"/>
      <c r="L66" s="197">
        <f t="shared" si="65"/>
        <v>0</v>
      </c>
      <c r="M66" s="197">
        <f t="shared" ref="M66:O66" si="72">F66+J66</f>
        <v>0</v>
      </c>
      <c r="N66" s="197">
        <f t="shared" si="72"/>
        <v>300000000</v>
      </c>
      <c r="O66" s="197">
        <f t="shared" si="72"/>
        <v>1365300000</v>
      </c>
      <c r="P66" s="198">
        <f t="shared" si="67"/>
        <v>0</v>
      </c>
      <c r="Q66" s="199">
        <f t="shared" si="68"/>
        <v>0.18014772113132768</v>
      </c>
      <c r="R66" s="225"/>
      <c r="S66" s="225"/>
      <c r="T66" s="225"/>
      <c r="U66" s="225"/>
      <c r="V66" s="225"/>
      <c r="W66" s="151"/>
      <c r="X66" s="151"/>
      <c r="Y66" s="151"/>
    </row>
    <row r="67" spans="1:25">
      <c r="A67" s="263">
        <v>6</v>
      </c>
      <c r="B67" s="219" t="s">
        <v>145</v>
      </c>
      <c r="C67" s="264" t="s">
        <v>92</v>
      </c>
      <c r="D67" s="268">
        <v>1663272000</v>
      </c>
      <c r="E67" s="483">
        <v>0</v>
      </c>
      <c r="F67" s="267">
        <v>300000000</v>
      </c>
      <c r="G67" s="268">
        <v>300000000</v>
      </c>
      <c r="H67" s="215">
        <f t="shared" si="64"/>
        <v>1363272000</v>
      </c>
      <c r="I67" s="269"/>
      <c r="J67" s="270"/>
      <c r="K67" s="270"/>
      <c r="L67" s="197">
        <f t="shared" si="65"/>
        <v>0</v>
      </c>
      <c r="M67" s="197">
        <f t="shared" ref="M67:O67" si="73">F67+J67</f>
        <v>300000000</v>
      </c>
      <c r="N67" s="197">
        <f t="shared" si="73"/>
        <v>300000000</v>
      </c>
      <c r="O67" s="197">
        <f t="shared" si="73"/>
        <v>1363272000</v>
      </c>
      <c r="P67" s="198">
        <f t="shared" si="67"/>
        <v>0</v>
      </c>
      <c r="Q67" s="199">
        <f t="shared" si="68"/>
        <v>0.18036737226382696</v>
      </c>
      <c r="R67" s="225"/>
      <c r="S67" s="225"/>
      <c r="T67" s="225"/>
      <c r="U67" s="225"/>
      <c r="V67" s="225"/>
      <c r="W67" s="151"/>
      <c r="X67" s="151"/>
      <c r="Y67" s="151"/>
    </row>
    <row r="68" spans="1:25">
      <c r="A68" s="203"/>
      <c r="B68" s="188" t="s">
        <v>154</v>
      </c>
      <c r="C68" s="271"/>
      <c r="D68" s="249">
        <v>1141122000</v>
      </c>
      <c r="E68" s="233"/>
      <c r="F68" s="234"/>
      <c r="G68" s="235"/>
      <c r="H68" s="166"/>
      <c r="I68" s="166"/>
      <c r="J68" s="201"/>
      <c r="K68" s="201"/>
      <c r="L68" s="215">
        <f t="shared" si="65"/>
        <v>0</v>
      </c>
      <c r="M68" s="197">
        <f t="shared" ref="M68:O68" si="74">F68+J68</f>
        <v>0</v>
      </c>
      <c r="N68" s="197">
        <f t="shared" si="74"/>
        <v>0</v>
      </c>
      <c r="O68" s="197">
        <f t="shared" si="74"/>
        <v>0</v>
      </c>
      <c r="P68" s="198"/>
      <c r="Q68" s="199">
        <f t="shared" si="68"/>
        <v>0</v>
      </c>
      <c r="R68" s="151"/>
      <c r="S68" s="151"/>
      <c r="T68" s="151"/>
      <c r="U68" s="151"/>
      <c r="V68" s="151"/>
      <c r="W68" s="151"/>
      <c r="X68" s="151"/>
      <c r="Y68" s="151"/>
    </row>
    <row r="69" spans="1:25">
      <c r="A69" s="162" t="s">
        <v>93</v>
      </c>
      <c r="B69" s="272" t="s">
        <v>155</v>
      </c>
      <c r="C69" s="272" t="s">
        <v>155</v>
      </c>
      <c r="D69" s="273">
        <f t="shared" ref="D69:O69" si="75">SUM(D70:D80)</f>
        <v>22330133000</v>
      </c>
      <c r="E69" s="273">
        <f t="shared" si="75"/>
        <v>0</v>
      </c>
      <c r="F69" s="273">
        <f t="shared" si="75"/>
        <v>0</v>
      </c>
      <c r="G69" s="273">
        <f t="shared" si="75"/>
        <v>0</v>
      </c>
      <c r="H69" s="273">
        <f t="shared" si="75"/>
        <v>22330133000</v>
      </c>
      <c r="I69" s="273">
        <f t="shared" si="75"/>
        <v>0</v>
      </c>
      <c r="J69" s="273">
        <f t="shared" si="75"/>
        <v>0</v>
      </c>
      <c r="K69" s="273">
        <f t="shared" si="75"/>
        <v>0</v>
      </c>
      <c r="L69" s="273">
        <f t="shared" si="75"/>
        <v>0</v>
      </c>
      <c r="M69" s="273">
        <f t="shared" si="75"/>
        <v>0</v>
      </c>
      <c r="N69" s="273">
        <f t="shared" si="75"/>
        <v>0</v>
      </c>
      <c r="O69" s="273">
        <f t="shared" si="75"/>
        <v>20497439000</v>
      </c>
      <c r="P69" s="198"/>
      <c r="Q69" s="199">
        <f t="shared" si="68"/>
        <v>0</v>
      </c>
      <c r="R69" s="151"/>
      <c r="S69" s="151"/>
      <c r="T69" s="151"/>
      <c r="U69" s="151"/>
      <c r="V69" s="151"/>
      <c r="W69" s="151"/>
      <c r="X69" s="151"/>
      <c r="Y69" s="151"/>
    </row>
    <row r="70" spans="1:25">
      <c r="A70" s="275">
        <v>1</v>
      </c>
      <c r="B70" s="188" t="s">
        <v>145</v>
      </c>
      <c r="C70" s="241" t="s">
        <v>156</v>
      </c>
      <c r="D70" s="235">
        <v>1280156000</v>
      </c>
      <c r="E70" s="233"/>
      <c r="F70" s="242"/>
      <c r="G70" s="235"/>
      <c r="H70" s="215">
        <f t="shared" ref="H70:H73" si="76">D70-G70</f>
        <v>1280156000</v>
      </c>
      <c r="I70" s="213"/>
      <c r="J70" s="193"/>
      <c r="K70" s="193"/>
      <c r="L70" s="215">
        <f t="shared" ref="L70:L80" si="77">I70-K70</f>
        <v>0</v>
      </c>
      <c r="M70" s="197">
        <f t="shared" ref="M70:O70" si="78">F70+J70</f>
        <v>0</v>
      </c>
      <c r="N70" s="197">
        <f t="shared" si="78"/>
        <v>0</v>
      </c>
      <c r="O70" s="197">
        <f t="shared" si="78"/>
        <v>1280156000</v>
      </c>
      <c r="P70" s="198">
        <f t="shared" ref="P70:P71" si="79">IF(E70=0, 0, F70/E70)</f>
        <v>0</v>
      </c>
      <c r="Q70" s="199">
        <f t="shared" si="68"/>
        <v>0</v>
      </c>
      <c r="R70" s="151"/>
      <c r="S70" s="151"/>
      <c r="T70" s="151"/>
      <c r="U70" s="151"/>
      <c r="V70" s="151"/>
      <c r="W70" s="151"/>
      <c r="X70" s="151"/>
      <c r="Y70" s="151"/>
    </row>
    <row r="71" spans="1:25">
      <c r="A71" s="275">
        <v>2</v>
      </c>
      <c r="B71" s="188" t="s">
        <v>145</v>
      </c>
      <c r="C71" s="241" t="s">
        <v>157</v>
      </c>
      <c r="D71" s="235">
        <v>1280156000</v>
      </c>
      <c r="E71" s="233"/>
      <c r="F71" s="242"/>
      <c r="G71" s="235"/>
      <c r="H71" s="215">
        <f t="shared" si="76"/>
        <v>1280156000</v>
      </c>
      <c r="I71" s="213"/>
      <c r="J71" s="193"/>
      <c r="K71" s="193"/>
      <c r="L71" s="215">
        <f t="shared" si="77"/>
        <v>0</v>
      </c>
      <c r="M71" s="197">
        <f t="shared" ref="M71:O71" si="80">F71+J71</f>
        <v>0</v>
      </c>
      <c r="N71" s="197">
        <f t="shared" si="80"/>
        <v>0</v>
      </c>
      <c r="O71" s="197">
        <f t="shared" si="80"/>
        <v>1280156000</v>
      </c>
      <c r="P71" s="198">
        <f t="shared" si="79"/>
        <v>0</v>
      </c>
      <c r="Q71" s="199">
        <f t="shared" si="68"/>
        <v>0</v>
      </c>
      <c r="R71" s="151"/>
      <c r="S71" s="151"/>
      <c r="T71" s="151"/>
      <c r="U71" s="151"/>
      <c r="V71" s="151"/>
      <c r="W71" s="151"/>
      <c r="X71" s="151"/>
      <c r="Y71" s="151"/>
    </row>
    <row r="72" spans="1:25">
      <c r="A72" s="203">
        <v>3</v>
      </c>
      <c r="B72" s="188" t="s">
        <v>145</v>
      </c>
      <c r="C72" s="241" t="s">
        <v>158</v>
      </c>
      <c r="D72" s="235">
        <v>1832694000</v>
      </c>
      <c r="E72" s="233"/>
      <c r="F72" s="242"/>
      <c r="G72" s="235"/>
      <c r="H72" s="215">
        <f t="shared" si="76"/>
        <v>1832694000</v>
      </c>
      <c r="I72" s="213"/>
      <c r="J72" s="201"/>
      <c r="K72" s="201"/>
      <c r="L72" s="215">
        <f t="shared" si="77"/>
        <v>0</v>
      </c>
      <c r="M72" s="197">
        <f t="shared" ref="M72:N72" si="81">F72+J72</f>
        <v>0</v>
      </c>
      <c r="N72" s="197">
        <f t="shared" si="81"/>
        <v>0</v>
      </c>
      <c r="O72" s="197"/>
      <c r="P72" s="198"/>
      <c r="Q72" s="199"/>
      <c r="R72" s="151"/>
      <c r="S72" s="151"/>
      <c r="T72" s="151"/>
      <c r="U72" s="151"/>
      <c r="V72" s="151"/>
      <c r="W72" s="151"/>
      <c r="X72" s="151"/>
      <c r="Y72" s="151"/>
    </row>
    <row r="73" spans="1:25">
      <c r="A73" s="187">
        <v>4</v>
      </c>
      <c r="B73" s="188" t="s">
        <v>145</v>
      </c>
      <c r="C73" s="241" t="s">
        <v>159</v>
      </c>
      <c r="D73" s="232">
        <v>1219280000</v>
      </c>
      <c r="E73" s="233"/>
      <c r="F73" s="234"/>
      <c r="G73" s="232"/>
      <c r="H73" s="215">
        <f t="shared" si="76"/>
        <v>1219280000</v>
      </c>
      <c r="I73" s="166"/>
      <c r="J73" s="201"/>
      <c r="K73" s="201"/>
      <c r="L73" s="215">
        <f t="shared" si="77"/>
        <v>0</v>
      </c>
      <c r="M73" s="197">
        <f t="shared" ref="M73:O73" si="82">F73+J73</f>
        <v>0</v>
      </c>
      <c r="N73" s="197">
        <f t="shared" si="82"/>
        <v>0</v>
      </c>
      <c r="O73" s="197">
        <f t="shared" si="82"/>
        <v>1219280000</v>
      </c>
      <c r="P73" s="198">
        <f t="shared" ref="P73:P80" si="83">IF(E73=0, 0, F73/E73)</f>
        <v>0</v>
      </c>
      <c r="Q73" s="199">
        <f t="shared" ref="Q73:Q82" si="84">IF(D73=0, 0, G73/D73)</f>
        <v>0</v>
      </c>
      <c r="R73" s="154"/>
      <c r="S73" s="151"/>
      <c r="T73" s="151"/>
      <c r="U73" s="151"/>
      <c r="V73" s="154"/>
      <c r="W73" s="154"/>
      <c r="X73" s="154"/>
      <c r="Y73" s="154"/>
    </row>
    <row r="74" spans="1:25">
      <c r="A74" s="203">
        <v>5</v>
      </c>
      <c r="B74" s="188" t="s">
        <v>145</v>
      </c>
      <c r="C74" s="241" t="s">
        <v>160</v>
      </c>
      <c r="D74" s="233"/>
      <c r="E74" s="233"/>
      <c r="F74" s="234"/>
      <c r="G74" s="235"/>
      <c r="H74" s="166"/>
      <c r="I74" s="166"/>
      <c r="J74" s="201"/>
      <c r="K74" s="201"/>
      <c r="L74" s="215">
        <f t="shared" si="77"/>
        <v>0</v>
      </c>
      <c r="M74" s="197">
        <f t="shared" ref="M74:O74" si="85">F74+J74</f>
        <v>0</v>
      </c>
      <c r="N74" s="197">
        <f t="shared" si="85"/>
        <v>0</v>
      </c>
      <c r="O74" s="197">
        <f t="shared" si="85"/>
        <v>0</v>
      </c>
      <c r="P74" s="198">
        <f t="shared" si="83"/>
        <v>0</v>
      </c>
      <c r="Q74" s="199">
        <f t="shared" si="84"/>
        <v>0</v>
      </c>
      <c r="R74" s="154"/>
      <c r="S74" s="151"/>
      <c r="T74" s="151"/>
      <c r="U74" s="151"/>
      <c r="V74" s="154"/>
      <c r="W74" s="154"/>
      <c r="X74" s="154"/>
      <c r="Y74" s="154"/>
    </row>
    <row r="75" spans="1:25">
      <c r="A75" s="187">
        <v>6</v>
      </c>
      <c r="B75" s="188" t="s">
        <v>145</v>
      </c>
      <c r="C75" s="241" t="s">
        <v>161</v>
      </c>
      <c r="D75" s="233"/>
      <c r="E75" s="233"/>
      <c r="F75" s="234"/>
      <c r="G75" s="235"/>
      <c r="H75" s="166"/>
      <c r="I75" s="166"/>
      <c r="J75" s="201"/>
      <c r="K75" s="201"/>
      <c r="L75" s="215">
        <f t="shared" si="77"/>
        <v>0</v>
      </c>
      <c r="M75" s="197">
        <f t="shared" ref="M75:O75" si="86">F75+J75</f>
        <v>0</v>
      </c>
      <c r="N75" s="197">
        <f t="shared" si="86"/>
        <v>0</v>
      </c>
      <c r="O75" s="197">
        <f t="shared" si="86"/>
        <v>0</v>
      </c>
      <c r="P75" s="198">
        <f t="shared" si="83"/>
        <v>0</v>
      </c>
      <c r="Q75" s="199">
        <f t="shared" si="84"/>
        <v>0</v>
      </c>
      <c r="R75" s="154"/>
      <c r="S75" s="151"/>
      <c r="T75" s="151"/>
      <c r="U75" s="151"/>
      <c r="V75" s="154"/>
      <c r="W75" s="154"/>
      <c r="X75" s="154"/>
      <c r="Y75" s="154"/>
    </row>
    <row r="76" spans="1:25">
      <c r="A76" s="203">
        <v>7</v>
      </c>
      <c r="B76" s="188" t="s">
        <v>145</v>
      </c>
      <c r="C76" s="241" t="s">
        <v>162</v>
      </c>
      <c r="D76" s="233"/>
      <c r="E76" s="233"/>
      <c r="F76" s="234"/>
      <c r="G76" s="235"/>
      <c r="H76" s="166"/>
      <c r="I76" s="166"/>
      <c r="J76" s="201"/>
      <c r="K76" s="201"/>
      <c r="L76" s="215">
        <f t="shared" si="77"/>
        <v>0</v>
      </c>
      <c r="M76" s="197">
        <f t="shared" ref="M76:O76" si="87">F76+J76</f>
        <v>0</v>
      </c>
      <c r="N76" s="197">
        <f t="shared" si="87"/>
        <v>0</v>
      </c>
      <c r="O76" s="197">
        <f t="shared" si="87"/>
        <v>0</v>
      </c>
      <c r="P76" s="198">
        <f t="shared" si="83"/>
        <v>0</v>
      </c>
      <c r="Q76" s="199">
        <f t="shared" si="84"/>
        <v>0</v>
      </c>
      <c r="R76" s="154"/>
      <c r="S76" s="151"/>
      <c r="T76" s="151"/>
      <c r="U76" s="151"/>
      <c r="V76" s="154"/>
      <c r="W76" s="154"/>
      <c r="X76" s="154"/>
      <c r="Y76" s="154"/>
    </row>
    <row r="77" spans="1:25">
      <c r="A77" s="187">
        <v>8</v>
      </c>
      <c r="B77" s="188" t="s">
        <v>145</v>
      </c>
      <c r="C77" s="241" t="s">
        <v>163</v>
      </c>
      <c r="D77" s="233"/>
      <c r="E77" s="233"/>
      <c r="F77" s="234"/>
      <c r="G77" s="235"/>
      <c r="H77" s="166"/>
      <c r="I77" s="166"/>
      <c r="J77" s="201"/>
      <c r="K77" s="201"/>
      <c r="L77" s="215">
        <f t="shared" si="77"/>
        <v>0</v>
      </c>
      <c r="M77" s="197">
        <f t="shared" ref="M77:O77" si="88">F77+J77</f>
        <v>0</v>
      </c>
      <c r="N77" s="197">
        <f t="shared" si="88"/>
        <v>0</v>
      </c>
      <c r="O77" s="197">
        <f t="shared" si="88"/>
        <v>0</v>
      </c>
      <c r="P77" s="198">
        <f t="shared" si="83"/>
        <v>0</v>
      </c>
      <c r="Q77" s="199">
        <f t="shared" si="84"/>
        <v>0</v>
      </c>
      <c r="R77" s="154"/>
      <c r="S77" s="151"/>
      <c r="T77" s="151"/>
      <c r="U77" s="151"/>
      <c r="V77" s="154"/>
      <c r="W77" s="154"/>
      <c r="X77" s="154"/>
      <c r="Y77" s="154"/>
    </row>
    <row r="78" spans="1:25">
      <c r="A78" s="203">
        <v>9</v>
      </c>
      <c r="B78" s="188" t="s">
        <v>145</v>
      </c>
      <c r="C78" s="241" t="s">
        <v>164</v>
      </c>
      <c r="D78" s="233"/>
      <c r="E78" s="233"/>
      <c r="F78" s="234"/>
      <c r="G78" s="235"/>
      <c r="H78" s="166"/>
      <c r="I78" s="166"/>
      <c r="J78" s="201"/>
      <c r="K78" s="201"/>
      <c r="L78" s="215">
        <f t="shared" si="77"/>
        <v>0</v>
      </c>
      <c r="M78" s="197">
        <f t="shared" ref="M78:O78" si="89">F78+J78</f>
        <v>0</v>
      </c>
      <c r="N78" s="197">
        <f t="shared" si="89"/>
        <v>0</v>
      </c>
      <c r="O78" s="197">
        <f t="shared" si="89"/>
        <v>0</v>
      </c>
      <c r="P78" s="198">
        <f t="shared" si="83"/>
        <v>0</v>
      </c>
      <c r="Q78" s="199">
        <f t="shared" si="84"/>
        <v>0</v>
      </c>
      <c r="R78" s="154"/>
      <c r="S78" s="151"/>
      <c r="T78" s="151"/>
      <c r="U78" s="151"/>
      <c r="V78" s="154"/>
      <c r="W78" s="154"/>
      <c r="X78" s="154"/>
      <c r="Y78" s="154"/>
    </row>
    <row r="79" spans="1:25">
      <c r="A79" s="187">
        <v>10</v>
      </c>
      <c r="B79" s="188" t="s">
        <v>145</v>
      </c>
      <c r="C79" s="241" t="s">
        <v>165</v>
      </c>
      <c r="D79" s="233"/>
      <c r="E79" s="233"/>
      <c r="F79" s="234"/>
      <c r="G79" s="235"/>
      <c r="H79" s="166"/>
      <c r="I79" s="166"/>
      <c r="J79" s="201"/>
      <c r="K79" s="201"/>
      <c r="L79" s="215">
        <f t="shared" si="77"/>
        <v>0</v>
      </c>
      <c r="M79" s="197">
        <f t="shared" ref="M79:O79" si="90">F79+J79</f>
        <v>0</v>
      </c>
      <c r="N79" s="197">
        <f t="shared" si="90"/>
        <v>0</v>
      </c>
      <c r="O79" s="197">
        <f t="shared" si="90"/>
        <v>0</v>
      </c>
      <c r="P79" s="198">
        <f t="shared" si="83"/>
        <v>0</v>
      </c>
      <c r="Q79" s="199">
        <f t="shared" si="84"/>
        <v>0</v>
      </c>
      <c r="R79" s="154"/>
      <c r="S79" s="151"/>
      <c r="T79" s="151"/>
      <c r="U79" s="151"/>
      <c r="V79" s="154"/>
      <c r="W79" s="154"/>
      <c r="X79" s="154"/>
      <c r="Y79" s="154"/>
    </row>
    <row r="80" spans="1:25">
      <c r="A80" s="203">
        <v>11</v>
      </c>
      <c r="B80" s="241" t="s">
        <v>166</v>
      </c>
      <c r="C80" s="276" t="s">
        <v>167</v>
      </c>
      <c r="D80" s="232">
        <v>16717847000</v>
      </c>
      <c r="E80" s="233"/>
      <c r="F80" s="234"/>
      <c r="G80" s="235"/>
      <c r="H80" s="215">
        <f>D80-G80</f>
        <v>16717847000</v>
      </c>
      <c r="I80" s="166"/>
      <c r="J80" s="201"/>
      <c r="K80" s="201"/>
      <c r="L80" s="215">
        <f t="shared" si="77"/>
        <v>0</v>
      </c>
      <c r="M80" s="197">
        <f t="shared" ref="M80:O80" si="91">F80+J80</f>
        <v>0</v>
      </c>
      <c r="N80" s="197">
        <f t="shared" si="91"/>
        <v>0</v>
      </c>
      <c r="O80" s="197">
        <f t="shared" si="91"/>
        <v>16717847000</v>
      </c>
      <c r="P80" s="198">
        <f t="shared" si="83"/>
        <v>0</v>
      </c>
      <c r="Q80" s="199">
        <f t="shared" si="84"/>
        <v>0</v>
      </c>
      <c r="R80" s="151"/>
      <c r="S80" s="151"/>
      <c r="T80" s="151"/>
      <c r="U80" s="151"/>
      <c r="V80" s="151"/>
      <c r="W80" s="151"/>
      <c r="X80" s="151"/>
      <c r="Y80" s="151"/>
    </row>
    <row r="81" spans="1:25">
      <c r="A81" s="162" t="s">
        <v>96</v>
      </c>
      <c r="B81" s="277" t="s">
        <v>168</v>
      </c>
      <c r="C81" s="277" t="s">
        <v>168</v>
      </c>
      <c r="D81" s="273">
        <f>D82</f>
        <v>1872200000</v>
      </c>
      <c r="E81" s="273"/>
      <c r="F81" s="274"/>
      <c r="G81" s="273"/>
      <c r="H81" s="273">
        <f t="shared" ref="H81:J81" si="92">H82</f>
        <v>272200000</v>
      </c>
      <c r="I81" s="273">
        <f t="shared" si="92"/>
        <v>0</v>
      </c>
      <c r="J81" s="273">
        <f t="shared" si="92"/>
        <v>0</v>
      </c>
      <c r="K81" s="273"/>
      <c r="L81" s="273">
        <f t="shared" ref="L81:O81" si="93">L82</f>
        <v>0</v>
      </c>
      <c r="M81" s="273">
        <f t="shared" si="93"/>
        <v>0</v>
      </c>
      <c r="N81" s="273">
        <f t="shared" si="93"/>
        <v>1600000000</v>
      </c>
      <c r="O81" s="273">
        <f t="shared" si="93"/>
        <v>272200000</v>
      </c>
      <c r="P81" s="198"/>
      <c r="Q81" s="199">
        <f t="shared" si="84"/>
        <v>0</v>
      </c>
      <c r="R81" s="151"/>
      <c r="S81" s="151"/>
      <c r="T81" s="151"/>
      <c r="U81" s="151"/>
      <c r="V81" s="151"/>
      <c r="W81" s="151"/>
      <c r="X81" s="151"/>
      <c r="Y81" s="151"/>
    </row>
    <row r="82" spans="1:25">
      <c r="A82" s="275">
        <v>1</v>
      </c>
      <c r="B82" s="188" t="s">
        <v>145</v>
      </c>
      <c r="C82" s="241" t="s">
        <v>169</v>
      </c>
      <c r="D82" s="232">
        <v>1872200000</v>
      </c>
      <c r="E82" s="233"/>
      <c r="F82" s="234"/>
      <c r="G82" s="235">
        <v>1600000000</v>
      </c>
      <c r="H82" s="215">
        <f>D82-G82</f>
        <v>272200000</v>
      </c>
      <c r="I82" s="166"/>
      <c r="J82" s="201"/>
      <c r="K82" s="201"/>
      <c r="L82" s="215">
        <f>I82-K82</f>
        <v>0</v>
      </c>
      <c r="M82" s="197">
        <f t="shared" ref="M82:O82" si="94">F82+J82</f>
        <v>0</v>
      </c>
      <c r="N82" s="197">
        <f t="shared" si="94"/>
        <v>1600000000</v>
      </c>
      <c r="O82" s="197">
        <f t="shared" si="94"/>
        <v>272200000</v>
      </c>
      <c r="P82" s="198">
        <f>IF(E82=0, 0, F82/E82)</f>
        <v>0</v>
      </c>
      <c r="Q82" s="199">
        <f t="shared" si="84"/>
        <v>0.85460955026172414</v>
      </c>
      <c r="R82" s="151"/>
      <c r="S82" s="151"/>
      <c r="T82" s="151"/>
      <c r="U82" s="151"/>
      <c r="V82" s="151"/>
      <c r="W82" s="151"/>
      <c r="X82" s="151"/>
      <c r="Y82" s="151"/>
    </row>
    <row r="83" spans="1:25">
      <c r="A83" s="162" t="s">
        <v>34</v>
      </c>
      <c r="B83" s="272" t="s">
        <v>170</v>
      </c>
      <c r="C83" s="272" t="s">
        <v>170</v>
      </c>
      <c r="D83" s="273">
        <f t="shared" ref="D83:Q83" si="95">SUM(D84:D90)</f>
        <v>67449475121</v>
      </c>
      <c r="E83" s="273">
        <f t="shared" si="95"/>
        <v>0</v>
      </c>
      <c r="F83" s="273">
        <f t="shared" si="95"/>
        <v>1132464121</v>
      </c>
      <c r="G83" s="273">
        <f t="shared" si="95"/>
        <v>21802964121</v>
      </c>
      <c r="H83" s="273">
        <f t="shared" si="95"/>
        <v>45646511000</v>
      </c>
      <c r="I83" s="273">
        <f t="shared" si="95"/>
        <v>0</v>
      </c>
      <c r="J83" s="273">
        <f t="shared" si="95"/>
        <v>0</v>
      </c>
      <c r="K83" s="273">
        <f t="shared" si="95"/>
        <v>0</v>
      </c>
      <c r="L83" s="273">
        <f t="shared" si="95"/>
        <v>0</v>
      </c>
      <c r="M83" s="273">
        <f t="shared" si="95"/>
        <v>0</v>
      </c>
      <c r="N83" s="273">
        <f t="shared" si="95"/>
        <v>0</v>
      </c>
      <c r="O83" s="273">
        <f t="shared" si="95"/>
        <v>34923515000</v>
      </c>
      <c r="P83" s="273">
        <f t="shared" si="95"/>
        <v>0</v>
      </c>
      <c r="Q83" s="273">
        <f t="shared" si="95"/>
        <v>0</v>
      </c>
      <c r="R83" s="151"/>
      <c r="S83" s="151"/>
      <c r="T83" s="151"/>
      <c r="U83" s="151"/>
      <c r="V83" s="151"/>
      <c r="W83" s="151"/>
      <c r="X83" s="151"/>
      <c r="Y83" s="151"/>
    </row>
    <row r="84" spans="1:25">
      <c r="A84" s="275">
        <v>1</v>
      </c>
      <c r="B84" s="241" t="s">
        <v>171</v>
      </c>
      <c r="C84" s="276" t="s">
        <v>172</v>
      </c>
      <c r="D84" s="235">
        <v>880470000</v>
      </c>
      <c r="E84" s="233"/>
      <c r="F84" s="234"/>
      <c r="G84" s="235"/>
      <c r="H84" s="215">
        <f t="shared" ref="H84:H90" si="96">D84-G84</f>
        <v>880470000</v>
      </c>
      <c r="I84" s="166"/>
      <c r="J84" s="201"/>
      <c r="K84" s="201"/>
      <c r="L84" s="215">
        <f t="shared" ref="L84:L88" si="97">I84-K84</f>
        <v>0</v>
      </c>
      <c r="M84" s="215">
        <f t="shared" ref="M84:O84" si="98">F84+J84</f>
        <v>0</v>
      </c>
      <c r="N84" s="215">
        <f t="shared" si="98"/>
        <v>0</v>
      </c>
      <c r="O84" s="215">
        <f t="shared" si="98"/>
        <v>880470000</v>
      </c>
      <c r="P84" s="278"/>
      <c r="Q84" s="199"/>
      <c r="R84" s="151"/>
      <c r="S84" s="151"/>
      <c r="T84" s="151"/>
      <c r="U84" s="151"/>
      <c r="V84" s="151"/>
      <c r="W84" s="151"/>
      <c r="X84" s="151"/>
      <c r="Y84" s="151"/>
    </row>
    <row r="85" spans="1:25">
      <c r="A85" s="275">
        <v>2</v>
      </c>
      <c r="B85" s="241" t="s">
        <v>173</v>
      </c>
      <c r="C85" s="276" t="s">
        <v>172</v>
      </c>
      <c r="D85" s="235">
        <v>2225105000</v>
      </c>
      <c r="E85" s="233"/>
      <c r="F85" s="234"/>
      <c r="G85" s="232"/>
      <c r="H85" s="215">
        <f t="shared" si="96"/>
        <v>2225105000</v>
      </c>
      <c r="I85" s="166"/>
      <c r="J85" s="201"/>
      <c r="K85" s="201"/>
      <c r="L85" s="215">
        <f t="shared" si="97"/>
        <v>0</v>
      </c>
      <c r="M85" s="215">
        <f t="shared" ref="M85:O85" si="99">F85+J85</f>
        <v>0</v>
      </c>
      <c r="N85" s="215">
        <f t="shared" si="99"/>
        <v>0</v>
      </c>
      <c r="O85" s="215">
        <f t="shared" si="99"/>
        <v>2225105000</v>
      </c>
      <c r="P85" s="278"/>
      <c r="Q85" s="199"/>
      <c r="R85" s="151"/>
      <c r="S85" s="151"/>
      <c r="T85" s="151"/>
      <c r="U85" s="151"/>
      <c r="V85" s="151"/>
      <c r="W85" s="151"/>
      <c r="X85" s="151"/>
      <c r="Y85" s="151"/>
    </row>
    <row r="86" spans="1:25" ht="26.25">
      <c r="A86" s="275">
        <v>3</v>
      </c>
      <c r="B86" s="276" t="s">
        <v>218</v>
      </c>
      <c r="C86" s="276" t="s">
        <v>175</v>
      </c>
      <c r="D86" s="279">
        <f>10780285588-30328588</f>
        <v>10749957000</v>
      </c>
      <c r="E86" s="280"/>
      <c r="F86" s="281"/>
      <c r="G86" s="218"/>
      <c r="H86" s="215">
        <f t="shared" si="96"/>
        <v>10749957000</v>
      </c>
      <c r="I86" s="166"/>
      <c r="J86" s="201"/>
      <c r="K86" s="201"/>
      <c r="L86" s="215">
        <f t="shared" si="97"/>
        <v>0</v>
      </c>
      <c r="M86" s="215">
        <f t="shared" ref="M86:O86" si="100">F86+J86</f>
        <v>0</v>
      </c>
      <c r="N86" s="215">
        <f t="shared" si="100"/>
        <v>0</v>
      </c>
      <c r="O86" s="215">
        <f t="shared" si="100"/>
        <v>10749957000</v>
      </c>
      <c r="P86" s="278"/>
      <c r="Q86" s="199"/>
      <c r="R86" s="151"/>
      <c r="S86" s="151"/>
      <c r="T86" s="151"/>
      <c r="U86" s="151"/>
      <c r="V86" s="151"/>
      <c r="W86" s="151"/>
      <c r="X86" s="151"/>
      <c r="Y86" s="151"/>
    </row>
    <row r="87" spans="1:25" ht="26.25">
      <c r="A87" s="282">
        <v>4</v>
      </c>
      <c r="B87" s="241" t="s">
        <v>176</v>
      </c>
      <c r="C87" s="276" t="s">
        <v>177</v>
      </c>
      <c r="D87" s="232">
        <v>10026000000</v>
      </c>
      <c r="E87" s="233"/>
      <c r="F87" s="234"/>
      <c r="G87" s="235"/>
      <c r="H87" s="283">
        <f t="shared" si="96"/>
        <v>10026000000</v>
      </c>
      <c r="I87" s="201"/>
      <c r="J87" s="201"/>
      <c r="K87" s="201"/>
      <c r="L87" s="215">
        <f t="shared" si="97"/>
        <v>0</v>
      </c>
      <c r="M87" s="215">
        <f t="shared" ref="M87:O87" si="101">F87+J87</f>
        <v>0</v>
      </c>
      <c r="N87" s="215">
        <f t="shared" si="101"/>
        <v>0</v>
      </c>
      <c r="O87" s="215">
        <f t="shared" si="101"/>
        <v>10026000000</v>
      </c>
      <c r="P87" s="284"/>
      <c r="Q87" s="199"/>
      <c r="R87" s="154"/>
      <c r="S87" s="154"/>
      <c r="T87" s="154"/>
      <c r="U87" s="154"/>
      <c r="V87" s="154"/>
      <c r="W87" s="154"/>
      <c r="X87" s="154"/>
      <c r="Y87" s="154"/>
    </row>
    <row r="88" spans="1:25" ht="51.75">
      <c r="A88" s="187">
        <v>5</v>
      </c>
      <c r="B88" s="240" t="s">
        <v>178</v>
      </c>
      <c r="C88" s="285" t="s">
        <v>179</v>
      </c>
      <c r="D88" s="260">
        <v>11041983000</v>
      </c>
      <c r="E88" s="248"/>
      <c r="F88" s="262"/>
      <c r="G88" s="260"/>
      <c r="H88" s="283">
        <f t="shared" si="96"/>
        <v>11041983000</v>
      </c>
      <c r="I88" s="195"/>
      <c r="J88" s="195"/>
      <c r="K88" s="195"/>
      <c r="L88" s="215">
        <f t="shared" si="97"/>
        <v>0</v>
      </c>
      <c r="M88" s="215">
        <f t="shared" ref="M88:O88" si="102">F88+J88</f>
        <v>0</v>
      </c>
      <c r="N88" s="215">
        <f t="shared" si="102"/>
        <v>0</v>
      </c>
      <c r="O88" s="215">
        <f t="shared" si="102"/>
        <v>11041983000</v>
      </c>
      <c r="P88" s="286"/>
      <c r="Q88" s="199"/>
      <c r="R88" s="152"/>
      <c r="S88" s="152"/>
      <c r="T88" s="152"/>
      <c r="U88" s="152"/>
      <c r="V88" s="152"/>
      <c r="W88" s="152"/>
      <c r="X88" s="152"/>
      <c r="Y88" s="152"/>
    </row>
    <row r="89" spans="1:25" ht="26.25">
      <c r="A89" s="187">
        <v>6</v>
      </c>
      <c r="B89" s="240" t="s">
        <v>180</v>
      </c>
      <c r="C89" s="285" t="s">
        <v>181</v>
      </c>
      <c r="D89" s="260">
        <v>10722996000</v>
      </c>
      <c r="E89" s="248"/>
      <c r="F89" s="262"/>
      <c r="G89" s="260"/>
      <c r="H89" s="283">
        <f t="shared" si="96"/>
        <v>10722996000</v>
      </c>
      <c r="I89" s="195"/>
      <c r="J89" s="195"/>
      <c r="K89" s="195"/>
      <c r="L89" s="215"/>
      <c r="M89" s="215">
        <f t="shared" ref="M89:N89" si="103">F89+J89</f>
        <v>0</v>
      </c>
      <c r="N89" s="215">
        <f t="shared" si="103"/>
        <v>0</v>
      </c>
      <c r="O89" s="215"/>
      <c r="P89" s="286"/>
      <c r="Q89" s="199"/>
      <c r="R89" s="152"/>
      <c r="S89" s="152"/>
      <c r="T89" s="152"/>
      <c r="U89" s="152"/>
      <c r="V89" s="152"/>
      <c r="W89" s="152"/>
      <c r="X89" s="152"/>
      <c r="Y89" s="152"/>
    </row>
    <row r="90" spans="1:25">
      <c r="A90" s="203">
        <v>7</v>
      </c>
      <c r="B90" s="611" t="s">
        <v>232</v>
      </c>
      <c r="C90" s="611" t="s">
        <v>233</v>
      </c>
      <c r="D90" s="197">
        <v>21802964121</v>
      </c>
      <c r="E90" s="215"/>
      <c r="F90" s="197">
        <v>1132464121</v>
      </c>
      <c r="G90" s="197">
        <v>21802964121</v>
      </c>
      <c r="H90" s="283">
        <f t="shared" si="96"/>
        <v>0</v>
      </c>
      <c r="I90" s="215"/>
      <c r="J90" s="215"/>
      <c r="K90" s="215"/>
      <c r="L90" s="215"/>
      <c r="M90" s="215"/>
      <c r="N90" s="215"/>
      <c r="O90" s="215"/>
      <c r="P90" s="215"/>
      <c r="Q90" s="215"/>
      <c r="R90" s="151"/>
      <c r="S90" s="151"/>
      <c r="T90" s="151"/>
      <c r="U90" s="151"/>
      <c r="V90" s="151"/>
      <c r="W90" s="151"/>
      <c r="X90" s="151"/>
      <c r="Y90" s="151"/>
    </row>
    <row r="91" spans="1:25">
      <c r="A91" s="162" t="s">
        <v>51</v>
      </c>
      <c r="B91" s="272" t="s">
        <v>182</v>
      </c>
      <c r="C91" s="272" t="s">
        <v>182</v>
      </c>
      <c r="D91" s="167">
        <f t="shared" ref="D91:Q91" si="104">SUM(D92:D93)</f>
        <v>349999998</v>
      </c>
      <c r="E91" s="167">
        <f t="shared" si="104"/>
        <v>0</v>
      </c>
      <c r="F91" s="167">
        <f t="shared" si="104"/>
        <v>20000000</v>
      </c>
      <c r="G91" s="167">
        <f t="shared" si="104"/>
        <v>1405000000</v>
      </c>
      <c r="H91" s="167">
        <f t="shared" si="104"/>
        <v>0</v>
      </c>
      <c r="I91" s="167">
        <f t="shared" si="104"/>
        <v>0</v>
      </c>
      <c r="J91" s="167">
        <f t="shared" si="104"/>
        <v>0</v>
      </c>
      <c r="K91" s="167">
        <f t="shared" si="104"/>
        <v>0</v>
      </c>
      <c r="L91" s="167">
        <f t="shared" si="104"/>
        <v>0</v>
      </c>
      <c r="M91" s="167">
        <f t="shared" si="104"/>
        <v>20000000</v>
      </c>
      <c r="N91" s="167">
        <f t="shared" si="104"/>
        <v>1405000000</v>
      </c>
      <c r="O91" s="167">
        <f t="shared" si="104"/>
        <v>0</v>
      </c>
      <c r="P91" s="167">
        <f t="shared" si="104"/>
        <v>0</v>
      </c>
      <c r="Q91" s="167">
        <f t="shared" si="104"/>
        <v>0</v>
      </c>
      <c r="R91" s="151"/>
      <c r="S91" s="151"/>
      <c r="T91" s="151"/>
      <c r="U91" s="151"/>
      <c r="V91" s="151"/>
      <c r="W91" s="151"/>
      <c r="X91" s="151"/>
      <c r="Y91" s="151"/>
    </row>
    <row r="92" spans="1:25" ht="34.5">
      <c r="A92" s="275">
        <v>1</v>
      </c>
      <c r="B92" s="484" t="s">
        <v>219</v>
      </c>
      <c r="C92" s="289" t="s">
        <v>184</v>
      </c>
      <c r="D92" s="215">
        <v>349999998</v>
      </c>
      <c r="E92" s="195"/>
      <c r="F92" s="485"/>
      <c r="G92" s="294">
        <v>1090000000</v>
      </c>
      <c r="H92" s="166"/>
      <c r="I92" s="166"/>
      <c r="J92" s="201"/>
      <c r="K92" s="201"/>
      <c r="L92" s="215">
        <f t="shared" ref="L92:L93" si="105">I92-K92</f>
        <v>0</v>
      </c>
      <c r="M92" s="215">
        <f t="shared" ref="M92:M93" si="106">F92+J92</f>
        <v>0</v>
      </c>
      <c r="N92" s="215">
        <f t="shared" ref="N92:N93" si="107">G92+J92</f>
        <v>1090000000</v>
      </c>
      <c r="O92" s="215">
        <f t="shared" ref="O92:O93" si="108">H92+L92</f>
        <v>0</v>
      </c>
      <c r="P92" s="168"/>
      <c r="Q92" s="199"/>
      <c r="R92" s="151"/>
      <c r="S92" s="151"/>
      <c r="T92" s="151"/>
      <c r="U92" s="151"/>
      <c r="V92" s="151"/>
      <c r="W92" s="151"/>
      <c r="X92" s="151"/>
      <c r="Y92" s="151"/>
    </row>
    <row r="93" spans="1:25" ht="26.25">
      <c r="A93" s="275">
        <v>2</v>
      </c>
      <c r="B93" s="484" t="s">
        <v>234</v>
      </c>
      <c r="C93" s="292" t="s">
        <v>186</v>
      </c>
      <c r="D93" s="201"/>
      <c r="E93" s="283"/>
      <c r="F93" s="293">
        <v>20000000</v>
      </c>
      <c r="G93" s="294">
        <v>315000000</v>
      </c>
      <c r="H93" s="166"/>
      <c r="I93" s="166"/>
      <c r="J93" s="201"/>
      <c r="K93" s="201"/>
      <c r="L93" s="215">
        <f t="shared" si="105"/>
        <v>0</v>
      </c>
      <c r="M93" s="215">
        <f t="shared" si="106"/>
        <v>20000000</v>
      </c>
      <c r="N93" s="215">
        <f t="shared" si="107"/>
        <v>315000000</v>
      </c>
      <c r="O93" s="215">
        <f t="shared" si="108"/>
        <v>0</v>
      </c>
      <c r="P93" s="295"/>
      <c r="Q93" s="296"/>
      <c r="R93" s="151" t="s">
        <v>187</v>
      </c>
      <c r="S93" s="151"/>
      <c r="T93" s="151" t="s">
        <v>188</v>
      </c>
      <c r="U93" s="151"/>
      <c r="V93" s="151"/>
      <c r="W93" s="151"/>
      <c r="X93" s="151"/>
      <c r="Y93" s="151"/>
    </row>
    <row r="94" spans="1:25">
      <c r="A94" s="297"/>
      <c r="B94" s="298" t="s">
        <v>99</v>
      </c>
      <c r="C94" s="298" t="s">
        <v>99</v>
      </c>
      <c r="D94" s="299">
        <f t="shared" ref="D94:Q94" si="109">D10+D83+D91</f>
        <v>162080689903</v>
      </c>
      <c r="E94" s="299">
        <f t="shared" si="109"/>
        <v>5872448779</v>
      </c>
      <c r="F94" s="299">
        <f t="shared" si="109"/>
        <v>3162391121</v>
      </c>
      <c r="G94" s="299">
        <f t="shared" si="109"/>
        <v>70673951121</v>
      </c>
      <c r="H94" s="299">
        <f t="shared" si="109"/>
        <v>89720616784</v>
      </c>
      <c r="I94" s="299">
        <f t="shared" si="109"/>
        <v>2929056484</v>
      </c>
      <c r="J94" s="299">
        <f t="shared" si="109"/>
        <v>0</v>
      </c>
      <c r="K94" s="299">
        <f t="shared" si="109"/>
        <v>2823393513</v>
      </c>
      <c r="L94" s="299">
        <f t="shared" si="109"/>
        <v>105663015</v>
      </c>
      <c r="M94" s="299">
        <f t="shared" si="109"/>
        <v>2029927000</v>
      </c>
      <c r="N94" s="299">
        <f t="shared" si="109"/>
        <v>53294380513</v>
      </c>
      <c r="O94" s="299">
        <f t="shared" si="109"/>
        <v>77270589799</v>
      </c>
      <c r="P94" s="299">
        <f t="shared" si="109"/>
        <v>0</v>
      </c>
      <c r="Q94" s="299">
        <f t="shared" si="109"/>
        <v>0</v>
      </c>
      <c r="R94" s="151"/>
      <c r="S94" s="151"/>
      <c r="T94" s="151"/>
      <c r="U94" s="151"/>
      <c r="V94" s="208" t="e">
        <f>#REF!+F94</f>
        <v>#REF!</v>
      </c>
      <c r="W94" s="151"/>
      <c r="X94" s="151"/>
      <c r="Y94" s="151"/>
    </row>
    <row r="95" spans="1:25">
      <c r="A95" s="151"/>
      <c r="B95" s="151"/>
      <c r="C95" s="151"/>
      <c r="D95" s="151"/>
      <c r="E95" s="152"/>
      <c r="F95" s="153"/>
      <c r="G95" s="214"/>
      <c r="H95" s="151"/>
      <c r="I95" s="151"/>
      <c r="J95" s="154"/>
      <c r="K95" s="154"/>
      <c r="L95" s="151"/>
      <c r="M95" s="157"/>
      <c r="N95" s="157"/>
      <c r="O95" s="157"/>
      <c r="P95" s="155"/>
      <c r="Q95" s="155"/>
      <c r="R95" s="151"/>
      <c r="S95" s="151"/>
      <c r="T95" s="151"/>
      <c r="U95" s="151"/>
      <c r="V95" s="151"/>
      <c r="W95" s="151"/>
      <c r="X95" s="151"/>
      <c r="Y95" s="151"/>
    </row>
    <row r="96" spans="1:25" ht="15.75">
      <c r="A96" s="810" t="s">
        <v>189</v>
      </c>
      <c r="B96" s="811"/>
      <c r="C96" s="811"/>
      <c r="D96" s="811"/>
      <c r="E96" s="152"/>
      <c r="F96" s="153"/>
      <c r="G96" s="810" t="s">
        <v>190</v>
      </c>
      <c r="H96" s="811"/>
      <c r="I96" s="811"/>
      <c r="J96" s="811"/>
      <c r="K96" s="151"/>
      <c r="L96" s="302" t="s">
        <v>191</v>
      </c>
      <c r="M96" s="151"/>
      <c r="N96" s="151"/>
      <c r="O96" s="151"/>
      <c r="P96" s="155"/>
      <c r="Q96" s="155"/>
      <c r="R96" s="151"/>
      <c r="S96" s="151"/>
      <c r="T96" s="151"/>
      <c r="U96" s="151"/>
      <c r="V96" s="151"/>
      <c r="W96" s="151"/>
      <c r="X96" s="151"/>
      <c r="Y96" s="151"/>
    </row>
    <row r="97" spans="1:25" ht="12.75">
      <c r="A97" s="303"/>
      <c r="B97" s="303"/>
      <c r="C97" s="303"/>
      <c r="D97" s="303"/>
      <c r="E97" s="303"/>
      <c r="F97" s="304"/>
      <c r="G97" s="303"/>
      <c r="H97" s="303"/>
      <c r="I97" s="303"/>
      <c r="J97" s="303"/>
      <c r="K97" s="303"/>
      <c r="L97" s="303"/>
      <c r="M97" s="303"/>
      <c r="N97" s="303"/>
      <c r="O97" s="303"/>
      <c r="P97" s="305"/>
      <c r="Q97" s="305"/>
      <c r="R97" s="303"/>
      <c r="S97" s="303"/>
      <c r="T97" s="303"/>
      <c r="U97" s="303"/>
      <c r="V97" s="303"/>
      <c r="W97" s="303"/>
      <c r="X97" s="303"/>
      <c r="Y97" s="303"/>
    </row>
    <row r="98" spans="1:25" ht="12.75">
      <c r="A98" s="303"/>
      <c r="B98" s="303"/>
      <c r="C98" s="303"/>
      <c r="D98" s="303"/>
      <c r="E98" s="303"/>
      <c r="F98" s="304"/>
      <c r="G98" s="303"/>
      <c r="H98" s="303"/>
      <c r="I98" s="303"/>
      <c r="J98" s="303"/>
      <c r="K98" s="303"/>
      <c r="L98" s="303"/>
      <c r="M98" s="303"/>
      <c r="N98" s="303"/>
      <c r="O98" s="303"/>
      <c r="P98" s="305"/>
      <c r="Q98" s="305"/>
      <c r="R98" s="303"/>
      <c r="S98" s="303"/>
      <c r="T98" s="303"/>
      <c r="U98" s="303"/>
      <c r="V98" s="303"/>
      <c r="W98" s="303"/>
      <c r="X98" s="303"/>
      <c r="Y98" s="303"/>
    </row>
    <row r="99" spans="1:25" ht="12.75">
      <c r="A99" s="303"/>
      <c r="B99" s="303"/>
      <c r="C99" s="303"/>
      <c r="D99" s="303"/>
      <c r="E99" s="303"/>
      <c r="F99" s="304"/>
      <c r="G99" s="303"/>
      <c r="H99" s="303"/>
      <c r="I99" s="303"/>
      <c r="J99" s="303"/>
      <c r="K99" s="303"/>
      <c r="L99" s="303"/>
      <c r="M99" s="303"/>
      <c r="N99" s="303"/>
      <c r="O99" s="303"/>
      <c r="P99" s="305"/>
      <c r="Q99" s="305"/>
      <c r="R99" s="303"/>
      <c r="S99" s="303"/>
      <c r="T99" s="303"/>
      <c r="U99" s="303"/>
      <c r="V99" s="303"/>
      <c r="W99" s="303"/>
      <c r="X99" s="303"/>
      <c r="Y99" s="303"/>
    </row>
    <row r="100" spans="1:25" ht="12.75">
      <c r="A100" s="303"/>
      <c r="B100" s="303"/>
      <c r="C100" s="303"/>
      <c r="D100" s="303"/>
      <c r="E100" s="303"/>
      <c r="F100" s="304"/>
      <c r="G100" s="303"/>
      <c r="H100" s="303"/>
      <c r="I100" s="303"/>
      <c r="J100" s="303"/>
      <c r="K100" s="303"/>
      <c r="L100" s="303"/>
      <c r="M100" s="303"/>
      <c r="N100" s="303"/>
      <c r="O100" s="303"/>
      <c r="P100" s="305"/>
      <c r="Q100" s="305"/>
      <c r="R100" s="303"/>
      <c r="S100" s="303"/>
      <c r="T100" s="303"/>
      <c r="U100" s="303"/>
      <c r="V100" s="303"/>
      <c r="W100" s="303"/>
      <c r="X100" s="303"/>
      <c r="Y100" s="303"/>
    </row>
    <row r="101" spans="1:25" ht="12.75">
      <c r="A101" s="303"/>
      <c r="B101" s="303"/>
      <c r="C101" s="303"/>
      <c r="D101" s="303"/>
      <c r="E101" s="303"/>
      <c r="F101" s="304"/>
      <c r="G101" s="303"/>
      <c r="H101" s="303"/>
      <c r="I101" s="303"/>
      <c r="J101" s="303"/>
      <c r="K101" s="303"/>
      <c r="L101" s="303"/>
      <c r="M101" s="303"/>
      <c r="N101" s="303"/>
      <c r="O101" s="303"/>
      <c r="P101" s="305"/>
      <c r="Q101" s="305"/>
      <c r="R101" s="303"/>
      <c r="S101" s="303"/>
      <c r="T101" s="303"/>
      <c r="U101" s="303"/>
      <c r="V101" s="303"/>
      <c r="W101" s="303"/>
      <c r="X101" s="303"/>
      <c r="Y101" s="303"/>
    </row>
    <row r="102" spans="1:25" ht="12.75">
      <c r="A102" s="303"/>
      <c r="B102" s="303"/>
      <c r="C102" s="303"/>
      <c r="D102" s="303"/>
      <c r="E102" s="303"/>
      <c r="F102" s="304"/>
      <c r="G102" s="303"/>
      <c r="H102" s="303"/>
      <c r="I102" s="303"/>
      <c r="J102" s="303"/>
      <c r="K102" s="303"/>
      <c r="L102" s="303"/>
      <c r="M102" s="303"/>
      <c r="N102" s="303"/>
      <c r="O102" s="303"/>
      <c r="P102" s="305"/>
      <c r="Q102" s="305"/>
      <c r="R102" s="303"/>
      <c r="S102" s="303"/>
      <c r="T102" s="303"/>
      <c r="U102" s="303"/>
      <c r="V102" s="303"/>
      <c r="W102" s="303"/>
      <c r="X102" s="303"/>
      <c r="Y102" s="303"/>
    </row>
    <row r="103" spans="1:25" ht="12.75">
      <c r="A103" s="303"/>
      <c r="B103" s="303"/>
      <c r="C103" s="303"/>
      <c r="D103" s="303"/>
      <c r="E103" s="303"/>
      <c r="F103" s="304"/>
      <c r="G103" s="303"/>
      <c r="H103" s="303"/>
      <c r="I103" s="303"/>
      <c r="J103" s="303"/>
      <c r="K103" s="303"/>
      <c r="L103" s="303"/>
      <c r="M103" s="303"/>
      <c r="N103" s="303"/>
      <c r="O103" s="303"/>
      <c r="P103" s="305"/>
      <c r="Q103" s="305"/>
      <c r="R103" s="303"/>
      <c r="S103" s="303"/>
      <c r="T103" s="303"/>
      <c r="U103" s="303"/>
      <c r="V103" s="303"/>
      <c r="W103" s="303"/>
      <c r="X103" s="303"/>
      <c r="Y103" s="303"/>
    </row>
    <row r="104" spans="1:25" ht="12.75">
      <c r="A104" s="303"/>
      <c r="B104" s="303"/>
      <c r="C104" s="303"/>
      <c r="D104" s="303"/>
      <c r="E104" s="303"/>
      <c r="F104" s="304"/>
      <c r="G104" s="303"/>
      <c r="H104" s="303"/>
      <c r="I104" s="303"/>
      <c r="J104" s="303"/>
      <c r="K104" s="303"/>
      <c r="L104" s="303"/>
      <c r="M104" s="303"/>
      <c r="N104" s="303"/>
      <c r="O104" s="303"/>
      <c r="P104" s="305"/>
      <c r="Q104" s="305"/>
      <c r="R104" s="303"/>
      <c r="S104" s="303"/>
      <c r="T104" s="303"/>
      <c r="U104" s="303"/>
      <c r="V104" s="303"/>
      <c r="W104" s="303"/>
      <c r="X104" s="303"/>
      <c r="Y104" s="303"/>
    </row>
    <row r="105" spans="1:25" ht="12.75">
      <c r="A105" s="303"/>
      <c r="B105" s="303"/>
      <c r="C105" s="303"/>
      <c r="D105" s="303"/>
      <c r="E105" s="303"/>
      <c r="F105" s="304"/>
      <c r="G105" s="303"/>
      <c r="H105" s="303"/>
      <c r="I105" s="303"/>
      <c r="J105" s="303"/>
      <c r="K105" s="303"/>
      <c r="L105" s="303"/>
      <c r="M105" s="303"/>
      <c r="N105" s="303"/>
      <c r="O105" s="303"/>
      <c r="P105" s="305"/>
      <c r="Q105" s="305"/>
      <c r="R105" s="303"/>
      <c r="S105" s="303"/>
      <c r="T105" s="303"/>
      <c r="U105" s="303"/>
      <c r="V105" s="303"/>
      <c r="W105" s="303"/>
      <c r="X105" s="303"/>
      <c r="Y105" s="303"/>
    </row>
    <row r="106" spans="1:25" ht="12.75">
      <c r="A106" s="303"/>
      <c r="B106" s="303"/>
      <c r="C106" s="303"/>
      <c r="D106" s="303"/>
      <c r="E106" s="303"/>
      <c r="F106" s="304"/>
      <c r="G106" s="303"/>
      <c r="H106" s="303"/>
      <c r="I106" s="303"/>
      <c r="J106" s="303"/>
      <c r="K106" s="303"/>
      <c r="L106" s="303"/>
      <c r="M106" s="303"/>
      <c r="N106" s="303"/>
      <c r="O106" s="303"/>
      <c r="P106" s="305"/>
      <c r="Q106" s="305"/>
      <c r="R106" s="303"/>
      <c r="S106" s="303"/>
      <c r="T106" s="303"/>
      <c r="U106" s="303"/>
      <c r="V106" s="303"/>
      <c r="W106" s="303"/>
      <c r="X106" s="303"/>
      <c r="Y106" s="303"/>
    </row>
    <row r="107" spans="1:25" ht="12.75">
      <c r="A107" s="303"/>
      <c r="B107" s="303"/>
      <c r="C107" s="303"/>
      <c r="D107" s="303"/>
      <c r="E107" s="303"/>
      <c r="F107" s="304"/>
      <c r="G107" s="303"/>
      <c r="H107" s="303"/>
      <c r="I107" s="303"/>
      <c r="J107" s="303"/>
      <c r="K107" s="303"/>
      <c r="L107" s="303"/>
      <c r="M107" s="303"/>
      <c r="N107" s="303"/>
      <c r="O107" s="303"/>
      <c r="P107" s="305"/>
      <c r="Q107" s="305"/>
      <c r="R107" s="303"/>
      <c r="S107" s="303"/>
      <c r="T107" s="303"/>
      <c r="U107" s="303"/>
      <c r="V107" s="303"/>
      <c r="W107" s="303"/>
      <c r="X107" s="303"/>
      <c r="Y107" s="303"/>
    </row>
    <row r="108" spans="1:25" ht="12.75">
      <c r="A108" s="303"/>
      <c r="B108" s="303"/>
      <c r="C108" s="303"/>
      <c r="D108" s="303"/>
      <c r="E108" s="303"/>
      <c r="F108" s="304"/>
      <c r="G108" s="303"/>
      <c r="H108" s="303"/>
      <c r="I108" s="303"/>
      <c r="J108" s="303"/>
      <c r="K108" s="303"/>
      <c r="L108" s="303"/>
      <c r="M108" s="303"/>
      <c r="N108" s="303"/>
      <c r="O108" s="303"/>
      <c r="P108" s="305"/>
      <c r="Q108" s="305"/>
      <c r="R108" s="303"/>
      <c r="S108" s="303"/>
      <c r="T108" s="303"/>
      <c r="U108" s="303"/>
      <c r="V108" s="303"/>
      <c r="W108" s="303"/>
      <c r="X108" s="303"/>
      <c r="Y108" s="303"/>
    </row>
    <row r="109" spans="1:25" ht="12.75">
      <c r="A109" s="303"/>
      <c r="B109" s="303"/>
      <c r="C109" s="303"/>
      <c r="D109" s="303"/>
      <c r="E109" s="303"/>
      <c r="F109" s="304"/>
      <c r="G109" s="303"/>
      <c r="H109" s="303"/>
      <c r="I109" s="303"/>
      <c r="J109" s="303"/>
      <c r="K109" s="303"/>
      <c r="L109" s="303"/>
      <c r="M109" s="303"/>
      <c r="N109" s="303"/>
      <c r="O109" s="303"/>
      <c r="P109" s="305"/>
      <c r="Q109" s="305"/>
      <c r="R109" s="303"/>
      <c r="S109" s="303"/>
      <c r="T109" s="303"/>
      <c r="U109" s="303"/>
      <c r="V109" s="303"/>
      <c r="W109" s="303"/>
      <c r="X109" s="303"/>
      <c r="Y109" s="303"/>
    </row>
    <row r="110" spans="1:25" ht="12.75">
      <c r="A110" s="303"/>
      <c r="B110" s="303"/>
      <c r="C110" s="303"/>
      <c r="D110" s="303"/>
      <c r="E110" s="303"/>
      <c r="F110" s="304"/>
      <c r="G110" s="303"/>
      <c r="H110" s="303"/>
      <c r="I110" s="303"/>
      <c r="J110" s="303"/>
      <c r="K110" s="303"/>
      <c r="L110" s="303"/>
      <c r="M110" s="303"/>
      <c r="N110" s="303"/>
      <c r="O110" s="303"/>
      <c r="P110" s="305"/>
      <c r="Q110" s="305"/>
      <c r="R110" s="303"/>
      <c r="S110" s="303"/>
      <c r="T110" s="303"/>
      <c r="U110" s="303"/>
      <c r="V110" s="303"/>
      <c r="W110" s="303"/>
      <c r="X110" s="303"/>
      <c r="Y110" s="303"/>
    </row>
    <row r="111" spans="1:25" ht="12.75">
      <c r="A111" s="303"/>
      <c r="B111" s="303"/>
      <c r="C111" s="303"/>
      <c r="D111" s="303"/>
      <c r="E111" s="303"/>
      <c r="F111" s="304"/>
      <c r="G111" s="303"/>
      <c r="H111" s="303"/>
      <c r="I111" s="303"/>
      <c r="J111" s="303"/>
      <c r="K111" s="303"/>
      <c r="L111" s="303"/>
      <c r="M111" s="303"/>
      <c r="N111" s="303"/>
      <c r="O111" s="303"/>
      <c r="P111" s="305"/>
      <c r="Q111" s="305"/>
      <c r="R111" s="303"/>
      <c r="S111" s="303"/>
      <c r="T111" s="303"/>
      <c r="U111" s="303"/>
      <c r="V111" s="303"/>
      <c r="W111" s="303"/>
      <c r="X111" s="303"/>
      <c r="Y111" s="303"/>
    </row>
    <row r="112" spans="1:25" ht="12.75">
      <c r="A112" s="303"/>
      <c r="B112" s="303"/>
      <c r="C112" s="303"/>
      <c r="D112" s="303"/>
      <c r="E112" s="303"/>
      <c r="F112" s="304"/>
      <c r="G112" s="303"/>
      <c r="H112" s="303"/>
      <c r="I112" s="303"/>
      <c r="J112" s="303"/>
      <c r="K112" s="303"/>
      <c r="L112" s="303"/>
      <c r="M112" s="303"/>
      <c r="N112" s="303"/>
      <c r="O112" s="303"/>
      <c r="P112" s="305"/>
      <c r="Q112" s="305"/>
      <c r="R112" s="303"/>
      <c r="S112" s="303"/>
      <c r="T112" s="303"/>
      <c r="U112" s="303"/>
      <c r="V112" s="303"/>
      <c r="W112" s="303"/>
      <c r="X112" s="303"/>
      <c r="Y112" s="303"/>
    </row>
    <row r="113" spans="1:25" ht="12.75">
      <c r="A113" s="303"/>
      <c r="B113" s="303"/>
      <c r="C113" s="303"/>
      <c r="D113" s="303"/>
      <c r="E113" s="303"/>
      <c r="F113" s="304"/>
      <c r="G113" s="303"/>
      <c r="H113" s="303"/>
      <c r="I113" s="303"/>
      <c r="J113" s="303"/>
      <c r="K113" s="303"/>
      <c r="L113" s="303"/>
      <c r="M113" s="303"/>
      <c r="N113" s="303"/>
      <c r="O113" s="303"/>
      <c r="P113" s="305"/>
      <c r="Q113" s="305"/>
      <c r="R113" s="303"/>
      <c r="S113" s="303"/>
      <c r="T113" s="303"/>
      <c r="U113" s="303"/>
      <c r="V113" s="303"/>
      <c r="W113" s="303"/>
      <c r="X113" s="303"/>
      <c r="Y113" s="303"/>
    </row>
    <row r="114" spans="1:25" ht="12.75">
      <c r="A114" s="303"/>
      <c r="B114" s="303"/>
      <c r="C114" s="303"/>
      <c r="D114" s="303"/>
      <c r="E114" s="303"/>
      <c r="F114" s="304"/>
      <c r="G114" s="303"/>
      <c r="H114" s="303"/>
      <c r="I114" s="303"/>
      <c r="J114" s="303"/>
      <c r="K114" s="303"/>
      <c r="L114" s="303"/>
      <c r="M114" s="303"/>
      <c r="N114" s="303"/>
      <c r="O114" s="303"/>
      <c r="P114" s="305"/>
      <c r="Q114" s="305"/>
      <c r="R114" s="303"/>
      <c r="S114" s="303"/>
      <c r="T114" s="303"/>
      <c r="U114" s="303"/>
      <c r="V114" s="303"/>
      <c r="W114" s="303"/>
      <c r="X114" s="303"/>
      <c r="Y114" s="303"/>
    </row>
    <row r="115" spans="1:25" ht="12.75">
      <c r="A115" s="303"/>
      <c r="B115" s="303"/>
      <c r="C115" s="303"/>
      <c r="D115" s="303"/>
      <c r="E115" s="303"/>
      <c r="F115" s="304"/>
      <c r="G115" s="303"/>
      <c r="H115" s="303"/>
      <c r="I115" s="303"/>
      <c r="J115" s="303"/>
      <c r="K115" s="303"/>
      <c r="L115" s="303"/>
      <c r="M115" s="303"/>
      <c r="N115" s="303"/>
      <c r="O115" s="303"/>
      <c r="P115" s="305"/>
      <c r="Q115" s="305"/>
      <c r="R115" s="303"/>
      <c r="S115" s="303"/>
      <c r="T115" s="303"/>
      <c r="U115" s="303"/>
      <c r="V115" s="303"/>
      <c r="W115" s="303"/>
      <c r="X115" s="303"/>
      <c r="Y115" s="303"/>
    </row>
    <row r="116" spans="1:25" ht="12.75">
      <c r="A116" s="303"/>
      <c r="B116" s="303"/>
      <c r="C116" s="303"/>
      <c r="D116" s="303"/>
      <c r="E116" s="303"/>
      <c r="F116" s="304"/>
      <c r="G116" s="303"/>
      <c r="H116" s="303"/>
      <c r="I116" s="303"/>
      <c r="J116" s="303"/>
      <c r="K116" s="303"/>
      <c r="L116" s="303"/>
      <c r="M116" s="303"/>
      <c r="N116" s="303"/>
      <c r="O116" s="303"/>
      <c r="P116" s="305"/>
      <c r="Q116" s="305"/>
      <c r="R116" s="303"/>
      <c r="S116" s="303"/>
      <c r="T116" s="303"/>
      <c r="U116" s="303"/>
      <c r="V116" s="303"/>
      <c r="W116" s="303"/>
      <c r="X116" s="303"/>
      <c r="Y116" s="303"/>
    </row>
    <row r="117" spans="1:25" ht="12.75">
      <c r="A117" s="303"/>
      <c r="B117" s="303"/>
      <c r="C117" s="303"/>
      <c r="D117" s="303"/>
      <c r="E117" s="303"/>
      <c r="F117" s="304"/>
      <c r="G117" s="303"/>
      <c r="H117" s="303"/>
      <c r="I117" s="303"/>
      <c r="J117" s="303"/>
      <c r="K117" s="303"/>
      <c r="L117" s="303"/>
      <c r="M117" s="303"/>
      <c r="N117" s="303"/>
      <c r="O117" s="303"/>
      <c r="P117" s="305"/>
      <c r="Q117" s="305"/>
      <c r="R117" s="303"/>
      <c r="S117" s="303"/>
      <c r="T117" s="303"/>
      <c r="U117" s="303"/>
      <c r="V117" s="303"/>
      <c r="W117" s="303"/>
      <c r="X117" s="303"/>
      <c r="Y117" s="303"/>
    </row>
    <row r="118" spans="1:25" ht="12.75">
      <c r="A118" s="303"/>
      <c r="B118" s="303"/>
      <c r="C118" s="303"/>
      <c r="D118" s="303"/>
      <c r="E118" s="303"/>
      <c r="F118" s="304"/>
      <c r="G118" s="303"/>
      <c r="H118" s="303"/>
      <c r="I118" s="303"/>
      <c r="J118" s="303"/>
      <c r="K118" s="303"/>
      <c r="L118" s="303"/>
      <c r="M118" s="303"/>
      <c r="N118" s="303"/>
      <c r="O118" s="303"/>
      <c r="P118" s="305"/>
      <c r="Q118" s="305"/>
      <c r="R118" s="303"/>
      <c r="S118" s="303"/>
      <c r="T118" s="303"/>
      <c r="U118" s="303"/>
      <c r="V118" s="303"/>
      <c r="W118" s="303"/>
      <c r="X118" s="303"/>
      <c r="Y118" s="303"/>
    </row>
    <row r="119" spans="1:25" ht="12.75">
      <c r="A119" s="303"/>
      <c r="B119" s="303"/>
      <c r="C119" s="303"/>
      <c r="D119" s="303"/>
      <c r="E119" s="303"/>
      <c r="F119" s="304"/>
      <c r="G119" s="303"/>
      <c r="H119" s="303"/>
      <c r="I119" s="303"/>
      <c r="J119" s="303"/>
      <c r="K119" s="303"/>
      <c r="L119" s="303"/>
      <c r="M119" s="303"/>
      <c r="N119" s="303"/>
      <c r="O119" s="303"/>
      <c r="P119" s="305"/>
      <c r="Q119" s="305"/>
      <c r="R119" s="303"/>
      <c r="S119" s="303"/>
      <c r="T119" s="303"/>
      <c r="U119" s="303"/>
      <c r="V119" s="303"/>
      <c r="W119" s="303"/>
      <c r="X119" s="303"/>
      <c r="Y119" s="303"/>
    </row>
    <row r="120" spans="1:25" ht="12.75">
      <c r="A120" s="303"/>
      <c r="B120" s="303"/>
      <c r="C120" s="303"/>
      <c r="D120" s="303"/>
      <c r="E120" s="303"/>
      <c r="F120" s="304"/>
      <c r="G120" s="303"/>
      <c r="H120" s="303"/>
      <c r="I120" s="303"/>
      <c r="J120" s="303"/>
      <c r="K120" s="303"/>
      <c r="L120" s="303"/>
      <c r="M120" s="303"/>
      <c r="N120" s="303"/>
      <c r="O120" s="303"/>
      <c r="P120" s="305"/>
      <c r="Q120" s="305"/>
      <c r="R120" s="303"/>
      <c r="S120" s="303"/>
      <c r="T120" s="303"/>
      <c r="U120" s="303"/>
      <c r="V120" s="303"/>
      <c r="W120" s="303"/>
      <c r="X120" s="303"/>
      <c r="Y120" s="303"/>
    </row>
    <row r="121" spans="1:25" ht="12.75">
      <c r="A121" s="303"/>
      <c r="B121" s="303"/>
      <c r="C121" s="303"/>
      <c r="D121" s="303"/>
      <c r="E121" s="303"/>
      <c r="F121" s="304"/>
      <c r="G121" s="303"/>
      <c r="H121" s="303"/>
      <c r="I121" s="303"/>
      <c r="J121" s="303"/>
      <c r="K121" s="303"/>
      <c r="L121" s="303"/>
      <c r="M121" s="303"/>
      <c r="N121" s="303"/>
      <c r="O121" s="303"/>
      <c r="P121" s="305"/>
      <c r="Q121" s="305"/>
      <c r="R121" s="303"/>
      <c r="S121" s="303"/>
      <c r="T121" s="303"/>
      <c r="U121" s="303"/>
      <c r="V121" s="303"/>
      <c r="W121" s="303"/>
      <c r="X121" s="303"/>
      <c r="Y121" s="303"/>
    </row>
    <row r="122" spans="1:25" ht="12.75">
      <c r="A122" s="303"/>
      <c r="B122" s="303"/>
      <c r="C122" s="303"/>
      <c r="D122" s="303"/>
      <c r="E122" s="303"/>
      <c r="F122" s="304"/>
      <c r="G122" s="303"/>
      <c r="H122" s="303"/>
      <c r="I122" s="303"/>
      <c r="J122" s="303"/>
      <c r="K122" s="303"/>
      <c r="L122" s="303"/>
      <c r="M122" s="303"/>
      <c r="N122" s="303"/>
      <c r="O122" s="303"/>
      <c r="P122" s="305"/>
      <c r="Q122" s="305"/>
      <c r="R122" s="303"/>
      <c r="S122" s="303"/>
      <c r="T122" s="303"/>
      <c r="U122" s="303"/>
      <c r="V122" s="303"/>
      <c r="W122" s="303"/>
      <c r="X122" s="303"/>
      <c r="Y122" s="303"/>
    </row>
    <row r="123" spans="1:25" ht="12.75">
      <c r="A123" s="303"/>
      <c r="B123" s="303"/>
      <c r="C123" s="303"/>
      <c r="D123" s="303"/>
      <c r="E123" s="303"/>
      <c r="F123" s="304"/>
      <c r="G123" s="303"/>
      <c r="H123" s="303"/>
      <c r="I123" s="303"/>
      <c r="J123" s="303"/>
      <c r="K123" s="303"/>
      <c r="L123" s="303"/>
      <c r="M123" s="303"/>
      <c r="N123" s="303"/>
      <c r="O123" s="303"/>
      <c r="P123" s="305"/>
      <c r="Q123" s="305"/>
      <c r="R123" s="303"/>
      <c r="S123" s="303"/>
      <c r="T123" s="303"/>
      <c r="U123" s="303"/>
      <c r="V123" s="303"/>
      <c r="W123" s="303"/>
      <c r="X123" s="303"/>
      <c r="Y123" s="303"/>
    </row>
    <row r="124" spans="1:25" ht="12.75">
      <c r="A124" s="303"/>
      <c r="B124" s="303"/>
      <c r="C124" s="303"/>
      <c r="D124" s="303"/>
      <c r="E124" s="303"/>
      <c r="F124" s="304"/>
      <c r="G124" s="303"/>
      <c r="H124" s="303"/>
      <c r="I124" s="303"/>
      <c r="J124" s="303"/>
      <c r="K124" s="303"/>
      <c r="L124" s="303"/>
      <c r="M124" s="303"/>
      <c r="N124" s="303"/>
      <c r="O124" s="303"/>
      <c r="P124" s="305"/>
      <c r="Q124" s="305"/>
      <c r="R124" s="303"/>
      <c r="S124" s="303"/>
      <c r="T124" s="303"/>
      <c r="U124" s="303"/>
      <c r="V124" s="303"/>
      <c r="W124" s="303"/>
      <c r="X124" s="303"/>
      <c r="Y124" s="303"/>
    </row>
    <row r="125" spans="1:25" ht="12.75">
      <c r="A125" s="303"/>
      <c r="B125" s="303"/>
      <c r="C125" s="303"/>
      <c r="D125" s="303"/>
      <c r="E125" s="303"/>
      <c r="F125" s="304"/>
      <c r="G125" s="303"/>
      <c r="H125" s="303"/>
      <c r="I125" s="303"/>
      <c r="J125" s="303"/>
      <c r="K125" s="303"/>
      <c r="L125" s="303"/>
      <c r="M125" s="303"/>
      <c r="N125" s="303"/>
      <c r="O125" s="303"/>
      <c r="P125" s="305"/>
      <c r="Q125" s="305"/>
      <c r="R125" s="303"/>
      <c r="S125" s="303"/>
      <c r="T125" s="303"/>
      <c r="U125" s="303"/>
      <c r="V125" s="303"/>
      <c r="W125" s="303"/>
      <c r="X125" s="303"/>
      <c r="Y125" s="303"/>
    </row>
    <row r="126" spans="1:25" ht="12.75">
      <c r="A126" s="303"/>
      <c r="B126" s="303"/>
      <c r="C126" s="303"/>
      <c r="D126" s="303"/>
      <c r="E126" s="303"/>
      <c r="F126" s="304"/>
      <c r="G126" s="303"/>
      <c r="H126" s="303"/>
      <c r="I126" s="303"/>
      <c r="J126" s="303"/>
      <c r="K126" s="303"/>
      <c r="L126" s="303"/>
      <c r="M126" s="303"/>
      <c r="N126" s="303"/>
      <c r="O126" s="303"/>
      <c r="P126" s="305"/>
      <c r="Q126" s="305"/>
      <c r="R126" s="303"/>
      <c r="S126" s="303"/>
      <c r="T126" s="303"/>
      <c r="U126" s="303"/>
      <c r="V126" s="303"/>
      <c r="W126" s="303"/>
      <c r="X126" s="303"/>
      <c r="Y126" s="303"/>
    </row>
    <row r="127" spans="1:25" ht="12.75">
      <c r="A127" s="303"/>
      <c r="B127" s="303"/>
      <c r="C127" s="303"/>
      <c r="D127" s="303"/>
      <c r="E127" s="303"/>
      <c r="F127" s="304"/>
      <c r="G127" s="303"/>
      <c r="H127" s="303"/>
      <c r="I127" s="303"/>
      <c r="J127" s="303"/>
      <c r="K127" s="303"/>
      <c r="L127" s="303"/>
      <c r="M127" s="303"/>
      <c r="N127" s="303"/>
      <c r="O127" s="303"/>
      <c r="P127" s="305"/>
      <c r="Q127" s="305"/>
      <c r="R127" s="303"/>
      <c r="S127" s="303"/>
      <c r="T127" s="303"/>
      <c r="U127" s="303"/>
      <c r="V127" s="303"/>
      <c r="W127" s="303"/>
      <c r="X127" s="303"/>
      <c r="Y127" s="303"/>
    </row>
    <row r="128" spans="1:25" ht="12.75">
      <c r="A128" s="303"/>
      <c r="B128" s="303"/>
      <c r="C128" s="303"/>
      <c r="D128" s="303"/>
      <c r="E128" s="303"/>
      <c r="F128" s="304"/>
      <c r="G128" s="303"/>
      <c r="H128" s="303"/>
      <c r="I128" s="303"/>
      <c r="J128" s="303"/>
      <c r="K128" s="303"/>
      <c r="L128" s="303"/>
      <c r="M128" s="303"/>
      <c r="N128" s="303"/>
      <c r="O128" s="303"/>
      <c r="P128" s="305"/>
      <c r="Q128" s="305"/>
      <c r="R128" s="303"/>
      <c r="S128" s="303"/>
      <c r="T128" s="303"/>
      <c r="U128" s="303"/>
      <c r="V128" s="303"/>
      <c r="W128" s="303"/>
      <c r="X128" s="303"/>
      <c r="Y128" s="303"/>
    </row>
    <row r="129" spans="1:25" ht="12.75">
      <c r="A129" s="303"/>
      <c r="B129" s="303"/>
      <c r="C129" s="303"/>
      <c r="D129" s="303"/>
      <c r="E129" s="303"/>
      <c r="F129" s="304"/>
      <c r="G129" s="303"/>
      <c r="H129" s="303"/>
      <c r="I129" s="303"/>
      <c r="J129" s="303"/>
      <c r="K129" s="303"/>
      <c r="L129" s="303"/>
      <c r="M129" s="303"/>
      <c r="N129" s="303"/>
      <c r="O129" s="303"/>
      <c r="P129" s="305"/>
      <c r="Q129" s="305"/>
      <c r="R129" s="303"/>
      <c r="S129" s="303"/>
      <c r="T129" s="303"/>
      <c r="U129" s="303"/>
      <c r="V129" s="303"/>
      <c r="W129" s="303"/>
      <c r="X129" s="303"/>
      <c r="Y129" s="303"/>
    </row>
    <row r="130" spans="1:25" ht="12.75">
      <c r="A130" s="303"/>
      <c r="B130" s="303"/>
      <c r="C130" s="303"/>
      <c r="D130" s="303"/>
      <c r="E130" s="303"/>
      <c r="F130" s="304"/>
      <c r="G130" s="303"/>
      <c r="H130" s="303"/>
      <c r="I130" s="303"/>
      <c r="J130" s="303"/>
      <c r="K130" s="303"/>
      <c r="L130" s="303"/>
      <c r="M130" s="303"/>
      <c r="N130" s="303"/>
      <c r="O130" s="303"/>
      <c r="P130" s="305"/>
      <c r="Q130" s="305"/>
      <c r="R130" s="303"/>
      <c r="S130" s="303"/>
      <c r="T130" s="303"/>
      <c r="U130" s="303"/>
      <c r="V130" s="303"/>
      <c r="W130" s="303"/>
      <c r="X130" s="303"/>
      <c r="Y130" s="303"/>
    </row>
    <row r="131" spans="1:25" ht="12.75">
      <c r="A131" s="303"/>
      <c r="B131" s="303"/>
      <c r="C131" s="303"/>
      <c r="D131" s="303"/>
      <c r="E131" s="303"/>
      <c r="F131" s="304"/>
      <c r="G131" s="303"/>
      <c r="H131" s="303"/>
      <c r="I131" s="303"/>
      <c r="J131" s="303"/>
      <c r="K131" s="303"/>
      <c r="L131" s="303"/>
      <c r="M131" s="303"/>
      <c r="N131" s="303"/>
      <c r="O131" s="303"/>
      <c r="P131" s="305"/>
      <c r="Q131" s="305"/>
      <c r="R131" s="303"/>
      <c r="S131" s="303"/>
      <c r="T131" s="303"/>
      <c r="U131" s="303"/>
      <c r="V131" s="303"/>
      <c r="W131" s="303"/>
      <c r="X131" s="303"/>
      <c r="Y131" s="303"/>
    </row>
    <row r="132" spans="1:25" ht="12.75">
      <c r="A132" s="303"/>
      <c r="B132" s="303"/>
      <c r="C132" s="303"/>
      <c r="D132" s="303"/>
      <c r="E132" s="303"/>
      <c r="F132" s="304"/>
      <c r="G132" s="303"/>
      <c r="H132" s="303"/>
      <c r="I132" s="303"/>
      <c r="J132" s="303"/>
      <c r="K132" s="303"/>
      <c r="L132" s="303"/>
      <c r="M132" s="303"/>
      <c r="N132" s="303"/>
      <c r="O132" s="303"/>
      <c r="P132" s="305"/>
      <c r="Q132" s="305"/>
      <c r="R132" s="303"/>
      <c r="S132" s="303"/>
      <c r="T132" s="303"/>
      <c r="U132" s="303"/>
      <c r="V132" s="303"/>
      <c r="W132" s="303"/>
      <c r="X132" s="303"/>
      <c r="Y132" s="303"/>
    </row>
    <row r="133" spans="1:25" ht="12.75">
      <c r="A133" s="303"/>
      <c r="B133" s="303"/>
      <c r="C133" s="303"/>
      <c r="D133" s="303"/>
      <c r="E133" s="303"/>
      <c r="F133" s="304"/>
      <c r="G133" s="303"/>
      <c r="H133" s="303"/>
      <c r="I133" s="303"/>
      <c r="J133" s="303"/>
      <c r="K133" s="303"/>
      <c r="L133" s="303"/>
      <c r="M133" s="303"/>
      <c r="N133" s="303"/>
      <c r="O133" s="303"/>
      <c r="P133" s="305"/>
      <c r="Q133" s="305"/>
      <c r="R133" s="303"/>
      <c r="S133" s="303"/>
      <c r="T133" s="303"/>
      <c r="U133" s="303"/>
      <c r="V133" s="303"/>
      <c r="W133" s="303"/>
      <c r="X133" s="303"/>
      <c r="Y133" s="303"/>
    </row>
    <row r="134" spans="1:25" ht="12.75">
      <c r="A134" s="303"/>
      <c r="B134" s="303"/>
      <c r="C134" s="303"/>
      <c r="D134" s="303"/>
      <c r="E134" s="303"/>
      <c r="F134" s="304"/>
      <c r="G134" s="303"/>
      <c r="H134" s="303"/>
      <c r="I134" s="303"/>
      <c r="J134" s="303"/>
      <c r="K134" s="303"/>
      <c r="L134" s="303"/>
      <c r="M134" s="303"/>
      <c r="N134" s="303"/>
      <c r="O134" s="303"/>
      <c r="P134" s="305"/>
      <c r="Q134" s="305"/>
      <c r="R134" s="303"/>
      <c r="S134" s="303"/>
      <c r="T134" s="303"/>
      <c r="U134" s="303"/>
      <c r="V134" s="303"/>
      <c r="W134" s="303"/>
      <c r="X134" s="303"/>
      <c r="Y134" s="303"/>
    </row>
    <row r="135" spans="1:25" ht="12.75">
      <c r="A135" s="303"/>
      <c r="B135" s="303"/>
      <c r="C135" s="303"/>
      <c r="D135" s="303"/>
      <c r="E135" s="303"/>
      <c r="F135" s="304"/>
      <c r="G135" s="303"/>
      <c r="H135" s="303"/>
      <c r="I135" s="303"/>
      <c r="J135" s="303"/>
      <c r="K135" s="303"/>
      <c r="L135" s="303"/>
      <c r="M135" s="303"/>
      <c r="N135" s="303"/>
      <c r="O135" s="303"/>
      <c r="P135" s="305"/>
      <c r="Q135" s="305"/>
      <c r="R135" s="303"/>
      <c r="S135" s="303"/>
      <c r="T135" s="303"/>
      <c r="U135" s="303"/>
      <c r="V135" s="303"/>
      <c r="W135" s="303"/>
      <c r="X135" s="303"/>
      <c r="Y135" s="303"/>
    </row>
    <row r="136" spans="1:25" ht="12.75">
      <c r="A136" s="303"/>
      <c r="B136" s="303"/>
      <c r="C136" s="303"/>
      <c r="D136" s="303"/>
      <c r="E136" s="303"/>
      <c r="F136" s="304"/>
      <c r="G136" s="303"/>
      <c r="H136" s="303"/>
      <c r="I136" s="303"/>
      <c r="J136" s="303"/>
      <c r="K136" s="303"/>
      <c r="L136" s="303"/>
      <c r="M136" s="303"/>
      <c r="N136" s="303"/>
      <c r="O136" s="303"/>
      <c r="P136" s="305"/>
      <c r="Q136" s="305"/>
      <c r="R136" s="303"/>
      <c r="S136" s="303"/>
      <c r="T136" s="303"/>
      <c r="U136" s="303"/>
      <c r="V136" s="303"/>
      <c r="W136" s="303"/>
      <c r="X136" s="303"/>
      <c r="Y136" s="303"/>
    </row>
    <row r="137" spans="1:25" ht="12.75">
      <c r="A137" s="303"/>
      <c r="B137" s="303"/>
      <c r="C137" s="303"/>
      <c r="D137" s="303"/>
      <c r="E137" s="303"/>
      <c r="F137" s="304"/>
      <c r="G137" s="303"/>
      <c r="H137" s="303"/>
      <c r="I137" s="303"/>
      <c r="J137" s="303"/>
      <c r="K137" s="303"/>
      <c r="L137" s="303"/>
      <c r="M137" s="303"/>
      <c r="N137" s="303"/>
      <c r="O137" s="303"/>
      <c r="P137" s="305"/>
      <c r="Q137" s="305"/>
      <c r="R137" s="303"/>
      <c r="S137" s="303"/>
      <c r="T137" s="303"/>
      <c r="U137" s="303"/>
      <c r="V137" s="303"/>
      <c r="W137" s="303"/>
      <c r="X137" s="303"/>
      <c r="Y137" s="303"/>
    </row>
    <row r="138" spans="1:25" ht="12.75">
      <c r="A138" s="303"/>
      <c r="B138" s="303"/>
      <c r="C138" s="303"/>
      <c r="D138" s="303"/>
      <c r="E138" s="303"/>
      <c r="F138" s="304"/>
      <c r="G138" s="303"/>
      <c r="H138" s="303"/>
      <c r="I138" s="303"/>
      <c r="J138" s="303"/>
      <c r="K138" s="303"/>
      <c r="L138" s="303"/>
      <c r="M138" s="303"/>
      <c r="N138" s="303"/>
      <c r="O138" s="303"/>
      <c r="P138" s="305"/>
      <c r="Q138" s="305"/>
      <c r="R138" s="303"/>
      <c r="S138" s="303"/>
      <c r="T138" s="303"/>
      <c r="U138" s="303"/>
      <c r="V138" s="303"/>
      <c r="W138" s="303"/>
      <c r="X138" s="303"/>
      <c r="Y138" s="303"/>
    </row>
    <row r="139" spans="1:25" ht="12.75">
      <c r="A139" s="303"/>
      <c r="B139" s="303"/>
      <c r="C139" s="303"/>
      <c r="D139" s="303"/>
      <c r="E139" s="303"/>
      <c r="F139" s="304"/>
      <c r="G139" s="303"/>
      <c r="H139" s="303"/>
      <c r="I139" s="303"/>
      <c r="J139" s="303"/>
      <c r="K139" s="303"/>
      <c r="L139" s="303"/>
      <c r="M139" s="303"/>
      <c r="N139" s="303"/>
      <c r="O139" s="303"/>
      <c r="P139" s="305"/>
      <c r="Q139" s="305"/>
      <c r="R139" s="303"/>
      <c r="S139" s="303"/>
      <c r="T139" s="303"/>
      <c r="U139" s="303"/>
      <c r="V139" s="303"/>
      <c r="W139" s="303"/>
      <c r="X139" s="303"/>
      <c r="Y139" s="303"/>
    </row>
    <row r="140" spans="1:25" ht="12.75">
      <c r="A140" s="303"/>
      <c r="B140" s="303"/>
      <c r="C140" s="303"/>
      <c r="D140" s="303"/>
      <c r="E140" s="303"/>
      <c r="F140" s="304"/>
      <c r="G140" s="303"/>
      <c r="H140" s="303"/>
      <c r="I140" s="303"/>
      <c r="J140" s="303"/>
      <c r="K140" s="303"/>
      <c r="L140" s="303"/>
      <c r="M140" s="303"/>
      <c r="N140" s="303"/>
      <c r="O140" s="303"/>
      <c r="P140" s="305"/>
      <c r="Q140" s="305"/>
      <c r="R140" s="303"/>
      <c r="S140" s="303"/>
      <c r="T140" s="303"/>
      <c r="U140" s="303"/>
      <c r="V140" s="303"/>
      <c r="W140" s="303"/>
      <c r="X140" s="303"/>
      <c r="Y140" s="303"/>
    </row>
    <row r="141" spans="1:25" ht="12.75">
      <c r="A141" s="303"/>
      <c r="B141" s="303"/>
      <c r="C141" s="303"/>
      <c r="D141" s="303"/>
      <c r="E141" s="303"/>
      <c r="F141" s="304"/>
      <c r="G141" s="303"/>
      <c r="H141" s="303"/>
      <c r="I141" s="303"/>
      <c r="J141" s="303"/>
      <c r="K141" s="303"/>
      <c r="L141" s="303"/>
      <c r="M141" s="303"/>
      <c r="N141" s="303"/>
      <c r="O141" s="303"/>
      <c r="P141" s="305"/>
      <c r="Q141" s="305"/>
      <c r="R141" s="303"/>
      <c r="S141" s="303"/>
      <c r="T141" s="303"/>
      <c r="U141" s="303"/>
      <c r="V141" s="303"/>
      <c r="W141" s="303"/>
      <c r="X141" s="303"/>
      <c r="Y141" s="303"/>
    </row>
    <row r="142" spans="1:25" ht="12.75">
      <c r="A142" s="303"/>
      <c r="B142" s="303"/>
      <c r="C142" s="303"/>
      <c r="D142" s="303"/>
      <c r="E142" s="303"/>
      <c r="F142" s="304"/>
      <c r="G142" s="303"/>
      <c r="H142" s="303"/>
      <c r="I142" s="303"/>
      <c r="J142" s="303"/>
      <c r="K142" s="303"/>
      <c r="L142" s="303"/>
      <c r="M142" s="303"/>
      <c r="N142" s="303"/>
      <c r="O142" s="303"/>
      <c r="P142" s="305"/>
      <c r="Q142" s="305"/>
      <c r="R142" s="303"/>
      <c r="S142" s="303"/>
      <c r="T142" s="303"/>
      <c r="U142" s="303"/>
      <c r="V142" s="303"/>
      <c r="W142" s="303"/>
      <c r="X142" s="303"/>
      <c r="Y142" s="303"/>
    </row>
    <row r="143" spans="1:25" ht="12.75">
      <c r="A143" s="303"/>
      <c r="B143" s="303"/>
      <c r="C143" s="303"/>
      <c r="D143" s="303"/>
      <c r="E143" s="303"/>
      <c r="F143" s="304"/>
      <c r="G143" s="303"/>
      <c r="H143" s="303"/>
      <c r="I143" s="303"/>
      <c r="J143" s="303"/>
      <c r="K143" s="303"/>
      <c r="L143" s="303"/>
      <c r="M143" s="303"/>
      <c r="N143" s="303"/>
      <c r="O143" s="303"/>
      <c r="P143" s="305"/>
      <c r="Q143" s="305"/>
      <c r="R143" s="303"/>
      <c r="S143" s="303"/>
      <c r="T143" s="303"/>
      <c r="U143" s="303"/>
      <c r="V143" s="303"/>
      <c r="W143" s="303"/>
      <c r="X143" s="303"/>
      <c r="Y143" s="303"/>
    </row>
    <row r="144" spans="1:25" ht="12.75">
      <c r="A144" s="303"/>
      <c r="B144" s="303"/>
      <c r="C144" s="303"/>
      <c r="D144" s="303"/>
      <c r="E144" s="303"/>
      <c r="F144" s="304"/>
      <c r="G144" s="303"/>
      <c r="H144" s="303"/>
      <c r="I144" s="303"/>
      <c r="J144" s="303"/>
      <c r="K144" s="303"/>
      <c r="L144" s="303"/>
      <c r="M144" s="303"/>
      <c r="N144" s="303"/>
      <c r="O144" s="303"/>
      <c r="P144" s="305"/>
      <c r="Q144" s="305"/>
      <c r="R144" s="303"/>
      <c r="S144" s="303"/>
      <c r="T144" s="303"/>
      <c r="U144" s="303"/>
      <c r="V144" s="303"/>
      <c r="W144" s="303"/>
      <c r="X144" s="303"/>
      <c r="Y144" s="303"/>
    </row>
    <row r="145" spans="1:25" ht="12.75">
      <c r="A145" s="303"/>
      <c r="B145" s="303"/>
      <c r="C145" s="303"/>
      <c r="D145" s="303"/>
      <c r="E145" s="303"/>
      <c r="F145" s="304"/>
      <c r="G145" s="303"/>
      <c r="H145" s="303"/>
      <c r="I145" s="303"/>
      <c r="J145" s="303"/>
      <c r="K145" s="303"/>
      <c r="L145" s="303"/>
      <c r="M145" s="303"/>
      <c r="N145" s="303"/>
      <c r="O145" s="303"/>
      <c r="P145" s="305"/>
      <c r="Q145" s="305"/>
      <c r="R145" s="303"/>
      <c r="S145" s="303"/>
      <c r="T145" s="303"/>
      <c r="U145" s="303"/>
      <c r="V145" s="303"/>
      <c r="W145" s="303"/>
      <c r="X145" s="303"/>
      <c r="Y145" s="303"/>
    </row>
    <row r="146" spans="1:25" ht="12.75">
      <c r="A146" s="303"/>
      <c r="B146" s="303"/>
      <c r="C146" s="303"/>
      <c r="D146" s="303"/>
      <c r="E146" s="303"/>
      <c r="F146" s="304"/>
      <c r="G146" s="303"/>
      <c r="H146" s="303"/>
      <c r="I146" s="303"/>
      <c r="J146" s="303"/>
      <c r="K146" s="303"/>
      <c r="L146" s="303"/>
      <c r="M146" s="303"/>
      <c r="N146" s="303"/>
      <c r="O146" s="303"/>
      <c r="P146" s="305"/>
      <c r="Q146" s="305"/>
      <c r="R146" s="303"/>
      <c r="S146" s="303"/>
      <c r="T146" s="303"/>
      <c r="U146" s="303"/>
      <c r="V146" s="303"/>
      <c r="W146" s="303"/>
      <c r="X146" s="303"/>
      <c r="Y146" s="303"/>
    </row>
    <row r="147" spans="1:25" ht="12.75">
      <c r="A147" s="303"/>
      <c r="B147" s="303"/>
      <c r="C147" s="303"/>
      <c r="D147" s="303"/>
      <c r="E147" s="303"/>
      <c r="F147" s="304"/>
      <c r="G147" s="303"/>
      <c r="H147" s="303"/>
      <c r="I147" s="303"/>
      <c r="J147" s="303"/>
      <c r="K147" s="303"/>
      <c r="L147" s="303"/>
      <c r="M147" s="303"/>
      <c r="N147" s="303"/>
      <c r="O147" s="303"/>
      <c r="P147" s="305"/>
      <c r="Q147" s="305"/>
      <c r="R147" s="303"/>
      <c r="S147" s="303"/>
      <c r="T147" s="303"/>
      <c r="U147" s="303"/>
      <c r="V147" s="303"/>
      <c r="W147" s="303"/>
      <c r="X147" s="303"/>
      <c r="Y147" s="303"/>
    </row>
    <row r="148" spans="1:25" ht="12.75">
      <c r="A148" s="303"/>
      <c r="B148" s="303"/>
      <c r="C148" s="303"/>
      <c r="D148" s="303"/>
      <c r="E148" s="303"/>
      <c r="F148" s="304"/>
      <c r="G148" s="303"/>
      <c r="H148" s="303"/>
      <c r="I148" s="303"/>
      <c r="J148" s="303"/>
      <c r="K148" s="303"/>
      <c r="L148" s="303"/>
      <c r="M148" s="303"/>
      <c r="N148" s="303"/>
      <c r="O148" s="303"/>
      <c r="P148" s="305"/>
      <c r="Q148" s="305"/>
      <c r="R148" s="303"/>
      <c r="S148" s="303"/>
      <c r="T148" s="303"/>
      <c r="U148" s="303"/>
      <c r="V148" s="303"/>
      <c r="W148" s="303"/>
      <c r="X148" s="303"/>
      <c r="Y148" s="303"/>
    </row>
    <row r="149" spans="1:25" ht="12.75">
      <c r="A149" s="303"/>
      <c r="B149" s="303"/>
      <c r="C149" s="303"/>
      <c r="D149" s="303"/>
      <c r="E149" s="303"/>
      <c r="F149" s="304"/>
      <c r="G149" s="303"/>
      <c r="H149" s="303"/>
      <c r="I149" s="303"/>
      <c r="J149" s="303"/>
      <c r="K149" s="303"/>
      <c r="L149" s="303"/>
      <c r="M149" s="303"/>
      <c r="N149" s="303"/>
      <c r="O149" s="303"/>
      <c r="P149" s="305"/>
      <c r="Q149" s="305"/>
      <c r="R149" s="303"/>
      <c r="S149" s="303"/>
      <c r="T149" s="303"/>
      <c r="U149" s="303"/>
      <c r="V149" s="303"/>
      <c r="W149" s="303"/>
      <c r="X149" s="303"/>
      <c r="Y149" s="303"/>
    </row>
    <row r="150" spans="1:25" ht="12.75">
      <c r="A150" s="303"/>
      <c r="B150" s="303"/>
      <c r="C150" s="303"/>
      <c r="D150" s="303"/>
      <c r="E150" s="303"/>
      <c r="F150" s="304"/>
      <c r="G150" s="303"/>
      <c r="H150" s="303"/>
      <c r="I150" s="303"/>
      <c r="J150" s="303"/>
      <c r="K150" s="303"/>
      <c r="L150" s="303"/>
      <c r="M150" s="303"/>
      <c r="N150" s="303"/>
      <c r="O150" s="303"/>
      <c r="P150" s="305"/>
      <c r="Q150" s="305"/>
      <c r="R150" s="303"/>
      <c r="S150" s="303"/>
      <c r="T150" s="303"/>
      <c r="U150" s="303"/>
      <c r="V150" s="303"/>
      <c r="W150" s="303"/>
      <c r="X150" s="303"/>
      <c r="Y150" s="303"/>
    </row>
    <row r="151" spans="1:25" ht="12.75">
      <c r="A151" s="303"/>
      <c r="B151" s="303"/>
      <c r="C151" s="303"/>
      <c r="D151" s="303"/>
      <c r="E151" s="303"/>
      <c r="F151" s="304"/>
      <c r="G151" s="303"/>
      <c r="H151" s="303"/>
      <c r="I151" s="303"/>
      <c r="J151" s="303"/>
      <c r="K151" s="303"/>
      <c r="L151" s="303"/>
      <c r="M151" s="303"/>
      <c r="N151" s="303"/>
      <c r="O151" s="303"/>
      <c r="P151" s="305"/>
      <c r="Q151" s="305"/>
      <c r="R151" s="303"/>
      <c r="S151" s="303"/>
      <c r="T151" s="303"/>
      <c r="U151" s="303"/>
      <c r="V151" s="303"/>
      <c r="W151" s="303"/>
      <c r="X151" s="303"/>
      <c r="Y151" s="303"/>
    </row>
    <row r="152" spans="1:25" ht="12.75">
      <c r="A152" s="303"/>
      <c r="B152" s="303"/>
      <c r="C152" s="303"/>
      <c r="D152" s="303"/>
      <c r="E152" s="303"/>
      <c r="F152" s="304"/>
      <c r="G152" s="303"/>
      <c r="H152" s="303"/>
      <c r="I152" s="303"/>
      <c r="J152" s="303"/>
      <c r="K152" s="303"/>
      <c r="L152" s="303"/>
      <c r="M152" s="303"/>
      <c r="N152" s="303"/>
      <c r="O152" s="303"/>
      <c r="P152" s="305"/>
      <c r="Q152" s="305"/>
      <c r="R152" s="303"/>
      <c r="S152" s="303"/>
      <c r="T152" s="303"/>
      <c r="U152" s="303"/>
      <c r="V152" s="303"/>
      <c r="W152" s="303"/>
      <c r="X152" s="303"/>
      <c r="Y152" s="303"/>
    </row>
    <row r="153" spans="1:25" ht="12.75">
      <c r="A153" s="303"/>
      <c r="B153" s="303"/>
      <c r="C153" s="303"/>
      <c r="D153" s="303"/>
      <c r="E153" s="303"/>
      <c r="F153" s="304"/>
      <c r="G153" s="303"/>
      <c r="H153" s="303"/>
      <c r="I153" s="303"/>
      <c r="J153" s="303"/>
      <c r="K153" s="303"/>
      <c r="L153" s="303"/>
      <c r="M153" s="303"/>
      <c r="N153" s="303"/>
      <c r="O153" s="303"/>
      <c r="P153" s="305"/>
      <c r="Q153" s="305"/>
      <c r="R153" s="303"/>
      <c r="S153" s="303"/>
      <c r="T153" s="303"/>
      <c r="U153" s="303"/>
      <c r="V153" s="303"/>
      <c r="W153" s="303"/>
      <c r="X153" s="303"/>
      <c r="Y153" s="303"/>
    </row>
    <row r="154" spans="1:25" ht="12.75">
      <c r="A154" s="303"/>
      <c r="B154" s="303"/>
      <c r="C154" s="303"/>
      <c r="D154" s="303"/>
      <c r="E154" s="303"/>
      <c r="F154" s="304"/>
      <c r="G154" s="303"/>
      <c r="H154" s="303"/>
      <c r="I154" s="303"/>
      <c r="J154" s="303"/>
      <c r="K154" s="303"/>
      <c r="L154" s="303"/>
      <c r="M154" s="303"/>
      <c r="N154" s="303"/>
      <c r="O154" s="303"/>
      <c r="P154" s="305"/>
      <c r="Q154" s="305"/>
      <c r="R154" s="303"/>
      <c r="S154" s="303"/>
      <c r="T154" s="303"/>
      <c r="U154" s="303"/>
      <c r="V154" s="303"/>
      <c r="W154" s="303"/>
      <c r="X154" s="303"/>
      <c r="Y154" s="303"/>
    </row>
    <row r="155" spans="1:25" ht="12.75">
      <c r="A155" s="303"/>
      <c r="B155" s="303"/>
      <c r="C155" s="303"/>
      <c r="D155" s="303"/>
      <c r="E155" s="303"/>
      <c r="F155" s="304"/>
      <c r="G155" s="303"/>
      <c r="H155" s="303"/>
      <c r="I155" s="303"/>
      <c r="J155" s="303"/>
      <c r="K155" s="303"/>
      <c r="L155" s="303"/>
      <c r="M155" s="303"/>
      <c r="N155" s="303"/>
      <c r="O155" s="303"/>
      <c r="P155" s="305"/>
      <c r="Q155" s="305"/>
      <c r="R155" s="303"/>
      <c r="S155" s="303"/>
      <c r="T155" s="303"/>
      <c r="U155" s="303"/>
      <c r="V155" s="303"/>
      <c r="W155" s="303"/>
      <c r="X155" s="303"/>
      <c r="Y155" s="303"/>
    </row>
    <row r="156" spans="1:25" ht="12.75">
      <c r="A156" s="303"/>
      <c r="B156" s="303"/>
      <c r="C156" s="303"/>
      <c r="D156" s="303"/>
      <c r="E156" s="303"/>
      <c r="F156" s="304"/>
      <c r="G156" s="303"/>
      <c r="H156" s="303"/>
      <c r="I156" s="303"/>
      <c r="J156" s="303"/>
      <c r="K156" s="303"/>
      <c r="L156" s="303"/>
      <c r="M156" s="303"/>
      <c r="N156" s="303"/>
      <c r="O156" s="303"/>
      <c r="P156" s="305"/>
      <c r="Q156" s="305"/>
      <c r="R156" s="303"/>
      <c r="S156" s="303"/>
      <c r="T156" s="303"/>
      <c r="U156" s="303"/>
      <c r="V156" s="303"/>
      <c r="W156" s="303"/>
      <c r="X156" s="303"/>
      <c r="Y156" s="303"/>
    </row>
    <row r="157" spans="1:25" ht="12.75">
      <c r="A157" s="303"/>
      <c r="B157" s="303"/>
      <c r="C157" s="303"/>
      <c r="D157" s="303"/>
      <c r="E157" s="303"/>
      <c r="F157" s="304"/>
      <c r="G157" s="303"/>
      <c r="H157" s="303"/>
      <c r="I157" s="303"/>
      <c r="J157" s="303"/>
      <c r="K157" s="303"/>
      <c r="L157" s="303"/>
      <c r="M157" s="303"/>
      <c r="N157" s="303"/>
      <c r="O157" s="303"/>
      <c r="P157" s="305"/>
      <c r="Q157" s="305"/>
      <c r="R157" s="303"/>
      <c r="S157" s="303"/>
      <c r="T157" s="303"/>
      <c r="U157" s="303"/>
      <c r="V157" s="303"/>
      <c r="W157" s="303"/>
      <c r="X157" s="303"/>
      <c r="Y157" s="303"/>
    </row>
    <row r="158" spans="1:25" ht="12.75">
      <c r="A158" s="303"/>
      <c r="B158" s="303"/>
      <c r="C158" s="303"/>
      <c r="D158" s="303"/>
      <c r="E158" s="303"/>
      <c r="F158" s="304"/>
      <c r="G158" s="303"/>
      <c r="H158" s="303"/>
      <c r="I158" s="303"/>
      <c r="J158" s="303"/>
      <c r="K158" s="303"/>
      <c r="L158" s="303"/>
      <c r="M158" s="303"/>
      <c r="N158" s="303"/>
      <c r="O158" s="303"/>
      <c r="P158" s="305"/>
      <c r="Q158" s="305"/>
      <c r="R158" s="303"/>
      <c r="S158" s="303"/>
      <c r="T158" s="303"/>
      <c r="U158" s="303"/>
      <c r="V158" s="303"/>
      <c r="W158" s="303"/>
      <c r="X158" s="303"/>
      <c r="Y158" s="303"/>
    </row>
    <row r="159" spans="1:25" ht="12.75">
      <c r="A159" s="303"/>
      <c r="B159" s="303"/>
      <c r="C159" s="303"/>
      <c r="D159" s="303"/>
      <c r="E159" s="303"/>
      <c r="F159" s="304"/>
      <c r="G159" s="303"/>
      <c r="H159" s="303"/>
      <c r="I159" s="303"/>
      <c r="J159" s="303"/>
      <c r="K159" s="303"/>
      <c r="L159" s="303"/>
      <c r="M159" s="303"/>
      <c r="N159" s="303"/>
      <c r="O159" s="303"/>
      <c r="P159" s="305"/>
      <c r="Q159" s="305"/>
      <c r="R159" s="303"/>
      <c r="S159" s="303"/>
      <c r="T159" s="303"/>
      <c r="U159" s="303"/>
      <c r="V159" s="303"/>
      <c r="W159" s="303"/>
      <c r="X159" s="303"/>
      <c r="Y159" s="303"/>
    </row>
    <row r="160" spans="1:25" ht="12.75">
      <c r="A160" s="303"/>
      <c r="B160" s="303"/>
      <c r="C160" s="303"/>
      <c r="D160" s="303"/>
      <c r="E160" s="303"/>
      <c r="F160" s="304"/>
      <c r="G160" s="303"/>
      <c r="H160" s="303"/>
      <c r="I160" s="303"/>
      <c r="J160" s="303"/>
      <c r="K160" s="303"/>
      <c r="L160" s="303"/>
      <c r="M160" s="303"/>
      <c r="N160" s="303"/>
      <c r="O160" s="303"/>
      <c r="P160" s="305"/>
      <c r="Q160" s="305"/>
      <c r="R160" s="303"/>
      <c r="S160" s="303"/>
      <c r="T160" s="303"/>
      <c r="U160" s="303"/>
      <c r="V160" s="303"/>
      <c r="W160" s="303"/>
      <c r="X160" s="303"/>
      <c r="Y160" s="303"/>
    </row>
    <row r="161" spans="1:25" ht="12.75">
      <c r="A161" s="303"/>
      <c r="B161" s="303"/>
      <c r="C161" s="303"/>
      <c r="D161" s="303"/>
      <c r="E161" s="303"/>
      <c r="F161" s="304"/>
      <c r="G161" s="303"/>
      <c r="H161" s="303"/>
      <c r="I161" s="303"/>
      <c r="J161" s="303"/>
      <c r="K161" s="303"/>
      <c r="L161" s="303"/>
      <c r="M161" s="303"/>
      <c r="N161" s="303"/>
      <c r="O161" s="303"/>
      <c r="P161" s="305"/>
      <c r="Q161" s="305"/>
      <c r="R161" s="303"/>
      <c r="S161" s="303"/>
      <c r="T161" s="303"/>
      <c r="U161" s="303"/>
      <c r="V161" s="303"/>
      <c r="W161" s="303"/>
      <c r="X161" s="303"/>
      <c r="Y161" s="303"/>
    </row>
    <row r="162" spans="1:25" ht="12.75">
      <c r="A162" s="303"/>
      <c r="B162" s="303"/>
      <c r="C162" s="303"/>
      <c r="D162" s="303"/>
      <c r="E162" s="303"/>
      <c r="F162" s="304"/>
      <c r="G162" s="303"/>
      <c r="H162" s="303"/>
      <c r="I162" s="303"/>
      <c r="J162" s="303"/>
      <c r="K162" s="303"/>
      <c r="L162" s="303"/>
      <c r="M162" s="303"/>
      <c r="N162" s="303"/>
      <c r="O162" s="303"/>
      <c r="P162" s="305"/>
      <c r="Q162" s="305"/>
      <c r="R162" s="303"/>
      <c r="S162" s="303"/>
      <c r="T162" s="303"/>
      <c r="U162" s="303"/>
      <c r="V162" s="303"/>
      <c r="W162" s="303"/>
      <c r="X162" s="303"/>
      <c r="Y162" s="303"/>
    </row>
    <row r="163" spans="1:25" ht="12.75">
      <c r="A163" s="303"/>
      <c r="B163" s="303"/>
      <c r="C163" s="303"/>
      <c r="D163" s="303"/>
      <c r="E163" s="303"/>
      <c r="F163" s="304"/>
      <c r="G163" s="303"/>
      <c r="H163" s="303"/>
      <c r="I163" s="303"/>
      <c r="J163" s="303"/>
      <c r="K163" s="303"/>
      <c r="L163" s="303"/>
      <c r="M163" s="303"/>
      <c r="N163" s="303"/>
      <c r="O163" s="303"/>
      <c r="P163" s="305"/>
      <c r="Q163" s="305"/>
      <c r="R163" s="303"/>
      <c r="S163" s="303"/>
      <c r="T163" s="303"/>
      <c r="U163" s="303"/>
      <c r="V163" s="303"/>
      <c r="W163" s="303"/>
      <c r="X163" s="303"/>
      <c r="Y163" s="303"/>
    </row>
    <row r="164" spans="1:25" ht="12.75">
      <c r="A164" s="303"/>
      <c r="B164" s="303"/>
      <c r="C164" s="303"/>
      <c r="D164" s="303"/>
      <c r="E164" s="303"/>
      <c r="F164" s="304"/>
      <c r="G164" s="303"/>
      <c r="H164" s="303"/>
      <c r="I164" s="303"/>
      <c r="J164" s="303"/>
      <c r="K164" s="303"/>
      <c r="L164" s="303"/>
      <c r="M164" s="303"/>
      <c r="N164" s="303"/>
      <c r="O164" s="303"/>
      <c r="P164" s="305"/>
      <c r="Q164" s="305"/>
      <c r="R164" s="303"/>
      <c r="S164" s="303"/>
      <c r="T164" s="303"/>
      <c r="U164" s="303"/>
      <c r="V164" s="303"/>
      <c r="W164" s="303"/>
      <c r="X164" s="303"/>
      <c r="Y164" s="303"/>
    </row>
    <row r="165" spans="1:25" ht="12.75">
      <c r="A165" s="303"/>
      <c r="B165" s="303"/>
      <c r="C165" s="303"/>
      <c r="D165" s="303"/>
      <c r="E165" s="303"/>
      <c r="F165" s="304"/>
      <c r="G165" s="303"/>
      <c r="H165" s="303"/>
      <c r="I165" s="303"/>
      <c r="J165" s="303"/>
      <c r="K165" s="303"/>
      <c r="L165" s="303"/>
      <c r="M165" s="303"/>
      <c r="N165" s="303"/>
      <c r="O165" s="303"/>
      <c r="P165" s="305"/>
      <c r="Q165" s="305"/>
      <c r="R165" s="303"/>
      <c r="S165" s="303"/>
      <c r="T165" s="303"/>
      <c r="U165" s="303"/>
      <c r="V165" s="303"/>
      <c r="W165" s="303"/>
      <c r="X165" s="303"/>
      <c r="Y165" s="303"/>
    </row>
    <row r="166" spans="1:25" ht="12.75">
      <c r="A166" s="303"/>
      <c r="B166" s="303"/>
      <c r="C166" s="303"/>
      <c r="D166" s="303"/>
      <c r="E166" s="303"/>
      <c r="F166" s="304"/>
      <c r="G166" s="303"/>
      <c r="H166" s="303"/>
      <c r="I166" s="303"/>
      <c r="J166" s="303"/>
      <c r="K166" s="303"/>
      <c r="L166" s="303"/>
      <c r="M166" s="303"/>
      <c r="N166" s="303"/>
      <c r="O166" s="303"/>
      <c r="P166" s="305"/>
      <c r="Q166" s="305"/>
      <c r="R166" s="303"/>
      <c r="S166" s="303"/>
      <c r="T166" s="303"/>
      <c r="U166" s="303"/>
      <c r="V166" s="303"/>
      <c r="W166" s="303"/>
      <c r="X166" s="303"/>
      <c r="Y166" s="303"/>
    </row>
    <row r="167" spans="1:25" ht="12.75">
      <c r="A167" s="303"/>
      <c r="B167" s="303"/>
      <c r="C167" s="303"/>
      <c r="D167" s="303"/>
      <c r="E167" s="303"/>
      <c r="F167" s="304"/>
      <c r="G167" s="303"/>
      <c r="H167" s="303"/>
      <c r="I167" s="303"/>
      <c r="J167" s="303"/>
      <c r="K167" s="303"/>
      <c r="L167" s="303"/>
      <c r="M167" s="303"/>
      <c r="N167" s="303"/>
      <c r="O167" s="303"/>
      <c r="P167" s="305"/>
      <c r="Q167" s="305"/>
      <c r="R167" s="303"/>
      <c r="S167" s="303"/>
      <c r="T167" s="303"/>
      <c r="U167" s="303"/>
      <c r="V167" s="303"/>
      <c r="W167" s="303"/>
      <c r="X167" s="303"/>
      <c r="Y167" s="303"/>
    </row>
    <row r="168" spans="1:25" ht="12.75">
      <c r="A168" s="303"/>
      <c r="B168" s="303"/>
      <c r="C168" s="303"/>
      <c r="D168" s="303"/>
      <c r="E168" s="303"/>
      <c r="F168" s="304"/>
      <c r="G168" s="303"/>
      <c r="H168" s="303"/>
      <c r="I168" s="303"/>
      <c r="J168" s="303"/>
      <c r="K168" s="303"/>
      <c r="L168" s="303"/>
      <c r="M168" s="303"/>
      <c r="N168" s="303"/>
      <c r="O168" s="303"/>
      <c r="P168" s="305"/>
      <c r="Q168" s="305"/>
      <c r="R168" s="303"/>
      <c r="S168" s="303"/>
      <c r="T168" s="303"/>
      <c r="U168" s="303"/>
      <c r="V168" s="303"/>
      <c r="W168" s="303"/>
      <c r="X168" s="303"/>
      <c r="Y168" s="303"/>
    </row>
    <row r="169" spans="1:25" ht="12.75">
      <c r="A169" s="303"/>
      <c r="B169" s="303"/>
      <c r="C169" s="303"/>
      <c r="D169" s="303"/>
      <c r="E169" s="303"/>
      <c r="F169" s="304"/>
      <c r="G169" s="303"/>
      <c r="H169" s="303"/>
      <c r="I169" s="303"/>
      <c r="J169" s="303"/>
      <c r="K169" s="303"/>
      <c r="L169" s="303"/>
      <c r="M169" s="303"/>
      <c r="N169" s="303"/>
      <c r="O169" s="303"/>
      <c r="P169" s="305"/>
      <c r="Q169" s="305"/>
      <c r="R169" s="303"/>
      <c r="S169" s="303"/>
      <c r="T169" s="303"/>
      <c r="U169" s="303"/>
      <c r="V169" s="303"/>
      <c r="W169" s="303"/>
      <c r="X169" s="303"/>
      <c r="Y169" s="303"/>
    </row>
    <row r="170" spans="1:25" ht="12.75">
      <c r="A170" s="303"/>
      <c r="B170" s="303"/>
      <c r="C170" s="303"/>
      <c r="D170" s="303"/>
      <c r="E170" s="303"/>
      <c r="F170" s="304"/>
      <c r="G170" s="303"/>
      <c r="H170" s="303"/>
      <c r="I170" s="303"/>
      <c r="J170" s="303"/>
      <c r="K170" s="303"/>
      <c r="L170" s="303"/>
      <c r="M170" s="303"/>
      <c r="N170" s="303"/>
      <c r="O170" s="303"/>
      <c r="P170" s="305"/>
      <c r="Q170" s="305"/>
      <c r="R170" s="303"/>
      <c r="S170" s="303"/>
      <c r="T170" s="303"/>
      <c r="U170" s="303"/>
      <c r="V170" s="303"/>
      <c r="W170" s="303"/>
      <c r="X170" s="303"/>
      <c r="Y170" s="303"/>
    </row>
    <row r="171" spans="1:25" ht="12.75">
      <c r="A171" s="303"/>
      <c r="B171" s="303"/>
      <c r="C171" s="303"/>
      <c r="D171" s="303"/>
      <c r="E171" s="303"/>
      <c r="F171" s="304"/>
      <c r="G171" s="303"/>
      <c r="H171" s="303"/>
      <c r="I171" s="303"/>
      <c r="J171" s="303"/>
      <c r="K171" s="303"/>
      <c r="L171" s="303"/>
      <c r="M171" s="303"/>
      <c r="N171" s="303"/>
      <c r="O171" s="303"/>
      <c r="P171" s="305"/>
      <c r="Q171" s="305"/>
      <c r="R171" s="303"/>
      <c r="S171" s="303"/>
      <c r="T171" s="303"/>
      <c r="U171" s="303"/>
      <c r="V171" s="303"/>
      <c r="W171" s="303"/>
      <c r="X171" s="303"/>
      <c r="Y171" s="303"/>
    </row>
    <row r="172" spans="1:25" ht="12.75">
      <c r="A172" s="303"/>
      <c r="B172" s="303"/>
      <c r="C172" s="303"/>
      <c r="D172" s="303"/>
      <c r="E172" s="303"/>
      <c r="F172" s="304"/>
      <c r="G172" s="303"/>
      <c r="H172" s="303"/>
      <c r="I172" s="303"/>
      <c r="J172" s="303"/>
      <c r="K172" s="303"/>
      <c r="L172" s="303"/>
      <c r="M172" s="303"/>
      <c r="N172" s="303"/>
      <c r="O172" s="303"/>
      <c r="P172" s="305"/>
      <c r="Q172" s="305"/>
      <c r="R172" s="303"/>
      <c r="S172" s="303"/>
      <c r="T172" s="303"/>
      <c r="U172" s="303"/>
      <c r="V172" s="303"/>
      <c r="W172" s="303"/>
      <c r="X172" s="303"/>
      <c r="Y172" s="303"/>
    </row>
    <row r="173" spans="1:25" ht="12.75">
      <c r="A173" s="303"/>
      <c r="B173" s="303"/>
      <c r="C173" s="303"/>
      <c r="D173" s="303"/>
      <c r="E173" s="303"/>
      <c r="F173" s="304"/>
      <c r="G173" s="303"/>
      <c r="H173" s="303"/>
      <c r="I173" s="303"/>
      <c r="J173" s="303"/>
      <c r="K173" s="303"/>
      <c r="L173" s="303"/>
      <c r="M173" s="303"/>
      <c r="N173" s="303"/>
      <c r="O173" s="303"/>
      <c r="P173" s="305"/>
      <c r="Q173" s="305"/>
      <c r="R173" s="303"/>
      <c r="S173" s="303"/>
      <c r="T173" s="303"/>
      <c r="U173" s="303"/>
      <c r="V173" s="303"/>
      <c r="W173" s="303"/>
      <c r="X173" s="303"/>
      <c r="Y173" s="303"/>
    </row>
    <row r="174" spans="1:25" ht="12.75">
      <c r="A174" s="303"/>
      <c r="B174" s="303"/>
      <c r="C174" s="303"/>
      <c r="D174" s="303"/>
      <c r="E174" s="303"/>
      <c r="F174" s="304"/>
      <c r="G174" s="303"/>
      <c r="H174" s="303"/>
      <c r="I174" s="303"/>
      <c r="J174" s="303"/>
      <c r="K174" s="303"/>
      <c r="L174" s="303"/>
      <c r="M174" s="303"/>
      <c r="N174" s="303"/>
      <c r="O174" s="303"/>
      <c r="P174" s="305"/>
      <c r="Q174" s="305"/>
      <c r="R174" s="303"/>
      <c r="S174" s="303"/>
      <c r="T174" s="303"/>
      <c r="U174" s="303"/>
      <c r="V174" s="303"/>
      <c r="W174" s="303"/>
      <c r="X174" s="303"/>
      <c r="Y174" s="303"/>
    </row>
    <row r="175" spans="1:25" ht="12.75">
      <c r="A175" s="303"/>
      <c r="B175" s="303"/>
      <c r="C175" s="303"/>
      <c r="D175" s="303"/>
      <c r="E175" s="303"/>
      <c r="F175" s="304"/>
      <c r="G175" s="303"/>
      <c r="H175" s="303"/>
      <c r="I175" s="303"/>
      <c r="J175" s="303"/>
      <c r="K175" s="303"/>
      <c r="L175" s="303"/>
      <c r="M175" s="303"/>
      <c r="N175" s="303"/>
      <c r="O175" s="303"/>
      <c r="P175" s="305"/>
      <c r="Q175" s="305"/>
      <c r="R175" s="303"/>
      <c r="S175" s="303"/>
      <c r="T175" s="303"/>
      <c r="U175" s="303"/>
      <c r="V175" s="303"/>
      <c r="W175" s="303"/>
      <c r="X175" s="303"/>
      <c r="Y175" s="303"/>
    </row>
    <row r="176" spans="1:25" ht="12.75">
      <c r="A176" s="303"/>
      <c r="B176" s="303"/>
      <c r="C176" s="303"/>
      <c r="D176" s="303"/>
      <c r="E176" s="303"/>
      <c r="F176" s="304"/>
      <c r="G176" s="303"/>
      <c r="H176" s="303"/>
      <c r="I176" s="303"/>
      <c r="J176" s="303"/>
      <c r="K176" s="303"/>
      <c r="L176" s="303"/>
      <c r="M176" s="303"/>
      <c r="N176" s="303"/>
      <c r="O176" s="303"/>
      <c r="P176" s="305"/>
      <c r="Q176" s="305"/>
      <c r="R176" s="303"/>
      <c r="S176" s="303"/>
      <c r="T176" s="303"/>
      <c r="U176" s="303"/>
      <c r="V176" s="303"/>
      <c r="W176" s="303"/>
      <c r="X176" s="303"/>
      <c r="Y176" s="303"/>
    </row>
    <row r="177" spans="1:25" ht="12.75">
      <c r="A177" s="303"/>
      <c r="B177" s="303"/>
      <c r="C177" s="303"/>
      <c r="D177" s="303"/>
      <c r="E177" s="303"/>
      <c r="F177" s="304"/>
      <c r="G177" s="303"/>
      <c r="H177" s="303"/>
      <c r="I177" s="303"/>
      <c r="J177" s="303"/>
      <c r="K177" s="303"/>
      <c r="L177" s="303"/>
      <c r="M177" s="303"/>
      <c r="N177" s="303"/>
      <c r="O177" s="303"/>
      <c r="P177" s="305"/>
      <c r="Q177" s="305"/>
      <c r="R177" s="303"/>
      <c r="S177" s="303"/>
      <c r="T177" s="303"/>
      <c r="U177" s="303"/>
      <c r="V177" s="303"/>
      <c r="W177" s="303"/>
      <c r="X177" s="303"/>
      <c r="Y177" s="303"/>
    </row>
    <row r="178" spans="1:25" ht="12.75">
      <c r="A178" s="303"/>
      <c r="B178" s="303"/>
      <c r="C178" s="303"/>
      <c r="D178" s="303"/>
      <c r="E178" s="303"/>
      <c r="F178" s="304"/>
      <c r="G178" s="303"/>
      <c r="H178" s="303"/>
      <c r="I178" s="303"/>
      <c r="J178" s="303"/>
      <c r="K178" s="303"/>
      <c r="L178" s="303"/>
      <c r="M178" s="303"/>
      <c r="N178" s="303"/>
      <c r="O178" s="303"/>
      <c r="P178" s="305"/>
      <c r="Q178" s="305"/>
      <c r="R178" s="303"/>
      <c r="S178" s="303"/>
      <c r="T178" s="303"/>
      <c r="U178" s="303"/>
      <c r="V178" s="303"/>
      <c r="W178" s="303"/>
      <c r="X178" s="303"/>
      <c r="Y178" s="303"/>
    </row>
    <row r="179" spans="1:25" ht="12.75">
      <c r="A179" s="303"/>
      <c r="B179" s="303"/>
      <c r="C179" s="303"/>
      <c r="D179" s="303"/>
      <c r="E179" s="303"/>
      <c r="F179" s="304"/>
      <c r="G179" s="303"/>
      <c r="H179" s="303"/>
      <c r="I179" s="303"/>
      <c r="J179" s="303"/>
      <c r="K179" s="303"/>
      <c r="L179" s="303"/>
      <c r="M179" s="303"/>
      <c r="N179" s="303"/>
      <c r="O179" s="303"/>
      <c r="P179" s="305"/>
      <c r="Q179" s="305"/>
      <c r="R179" s="303"/>
      <c r="S179" s="303"/>
      <c r="T179" s="303"/>
      <c r="U179" s="303"/>
      <c r="V179" s="303"/>
      <c r="W179" s="303"/>
      <c r="X179" s="303"/>
      <c r="Y179" s="303"/>
    </row>
    <row r="180" spans="1:25" ht="12.75">
      <c r="A180" s="303"/>
      <c r="B180" s="303"/>
      <c r="C180" s="303"/>
      <c r="D180" s="303"/>
      <c r="E180" s="303"/>
      <c r="F180" s="304"/>
      <c r="G180" s="303"/>
      <c r="H180" s="303"/>
      <c r="I180" s="303"/>
      <c r="J180" s="303"/>
      <c r="K180" s="303"/>
      <c r="L180" s="303"/>
      <c r="M180" s="303"/>
      <c r="N180" s="303"/>
      <c r="O180" s="303"/>
      <c r="P180" s="305"/>
      <c r="Q180" s="305"/>
      <c r="R180" s="303"/>
      <c r="S180" s="303"/>
      <c r="T180" s="303"/>
      <c r="U180" s="303"/>
      <c r="V180" s="303"/>
      <c r="W180" s="303"/>
      <c r="X180" s="303"/>
      <c r="Y180" s="303"/>
    </row>
    <row r="181" spans="1:25" ht="12.75">
      <c r="A181" s="303"/>
      <c r="B181" s="303"/>
      <c r="C181" s="303"/>
      <c r="D181" s="303"/>
      <c r="E181" s="303"/>
      <c r="F181" s="304"/>
      <c r="G181" s="303"/>
      <c r="H181" s="303"/>
      <c r="I181" s="303"/>
      <c r="J181" s="303"/>
      <c r="K181" s="303"/>
      <c r="L181" s="303"/>
      <c r="M181" s="303"/>
      <c r="N181" s="303"/>
      <c r="O181" s="303"/>
      <c r="P181" s="305"/>
      <c r="Q181" s="305"/>
      <c r="R181" s="303"/>
      <c r="S181" s="303"/>
      <c r="T181" s="303"/>
      <c r="U181" s="303"/>
      <c r="V181" s="303"/>
      <c r="W181" s="303"/>
      <c r="X181" s="303"/>
      <c r="Y181" s="303"/>
    </row>
    <row r="182" spans="1:25" ht="12.75">
      <c r="A182" s="303"/>
      <c r="B182" s="303"/>
      <c r="C182" s="303"/>
      <c r="D182" s="303"/>
      <c r="E182" s="303"/>
      <c r="F182" s="304"/>
      <c r="G182" s="303"/>
      <c r="H182" s="303"/>
      <c r="I182" s="303"/>
      <c r="J182" s="303"/>
      <c r="K182" s="303"/>
      <c r="L182" s="303"/>
      <c r="M182" s="303"/>
      <c r="N182" s="303"/>
      <c r="O182" s="303"/>
      <c r="P182" s="305"/>
      <c r="Q182" s="305"/>
      <c r="R182" s="303"/>
      <c r="S182" s="303"/>
      <c r="T182" s="303"/>
      <c r="U182" s="303"/>
      <c r="V182" s="303"/>
      <c r="W182" s="303"/>
      <c r="X182" s="303"/>
      <c r="Y182" s="303"/>
    </row>
    <row r="183" spans="1:25" ht="12.75">
      <c r="A183" s="303"/>
      <c r="B183" s="303"/>
      <c r="C183" s="303"/>
      <c r="D183" s="303"/>
      <c r="E183" s="303"/>
      <c r="F183" s="304"/>
      <c r="G183" s="303"/>
      <c r="H183" s="303"/>
      <c r="I183" s="303"/>
      <c r="J183" s="303"/>
      <c r="K183" s="303"/>
      <c r="L183" s="303"/>
      <c r="M183" s="303"/>
      <c r="N183" s="303"/>
      <c r="O183" s="303"/>
      <c r="P183" s="305"/>
      <c r="Q183" s="305"/>
      <c r="R183" s="303"/>
      <c r="S183" s="303"/>
      <c r="T183" s="303"/>
      <c r="U183" s="303"/>
      <c r="V183" s="303"/>
      <c r="W183" s="303"/>
      <c r="X183" s="303"/>
      <c r="Y183" s="303"/>
    </row>
    <row r="184" spans="1:25" ht="12.75">
      <c r="A184" s="303"/>
      <c r="B184" s="303"/>
      <c r="C184" s="303"/>
      <c r="D184" s="303"/>
      <c r="E184" s="303"/>
      <c r="F184" s="304"/>
      <c r="G184" s="303"/>
      <c r="H184" s="303"/>
      <c r="I184" s="303"/>
      <c r="J184" s="303"/>
      <c r="K184" s="303"/>
      <c r="L184" s="303"/>
      <c r="M184" s="303"/>
      <c r="N184" s="303"/>
      <c r="O184" s="303"/>
      <c r="P184" s="305"/>
      <c r="Q184" s="305"/>
      <c r="R184" s="303"/>
      <c r="S184" s="303"/>
      <c r="T184" s="303"/>
      <c r="U184" s="303"/>
      <c r="V184" s="303"/>
      <c r="W184" s="303"/>
      <c r="X184" s="303"/>
      <c r="Y184" s="303"/>
    </row>
    <row r="185" spans="1:25" ht="12.75">
      <c r="A185" s="303"/>
      <c r="B185" s="303"/>
      <c r="C185" s="303"/>
      <c r="D185" s="303"/>
      <c r="E185" s="303"/>
      <c r="F185" s="304"/>
      <c r="G185" s="303"/>
      <c r="H185" s="303"/>
      <c r="I185" s="303"/>
      <c r="J185" s="303"/>
      <c r="K185" s="303"/>
      <c r="L185" s="303"/>
      <c r="M185" s="303"/>
      <c r="N185" s="303"/>
      <c r="O185" s="303"/>
      <c r="P185" s="305"/>
      <c r="Q185" s="305"/>
      <c r="R185" s="303"/>
      <c r="S185" s="303"/>
      <c r="T185" s="303"/>
      <c r="U185" s="303"/>
      <c r="V185" s="303"/>
      <c r="W185" s="303"/>
      <c r="X185" s="303"/>
      <c r="Y185" s="303"/>
    </row>
    <row r="186" spans="1:25" ht="12.75">
      <c r="A186" s="303"/>
      <c r="B186" s="303"/>
      <c r="C186" s="303"/>
      <c r="D186" s="303"/>
      <c r="E186" s="303"/>
      <c r="F186" s="304"/>
      <c r="G186" s="303"/>
      <c r="H186" s="303"/>
      <c r="I186" s="303"/>
      <c r="J186" s="303"/>
      <c r="K186" s="303"/>
      <c r="L186" s="303"/>
      <c r="M186" s="303"/>
      <c r="N186" s="303"/>
      <c r="O186" s="303"/>
      <c r="P186" s="305"/>
      <c r="Q186" s="305"/>
      <c r="R186" s="303"/>
      <c r="S186" s="303"/>
      <c r="T186" s="303"/>
      <c r="U186" s="303"/>
      <c r="V186" s="303"/>
      <c r="W186" s="303"/>
      <c r="X186" s="303"/>
      <c r="Y186" s="303"/>
    </row>
    <row r="187" spans="1:25" ht="12.75">
      <c r="A187" s="303"/>
      <c r="B187" s="303"/>
      <c r="C187" s="303"/>
      <c r="D187" s="303"/>
      <c r="E187" s="303"/>
      <c r="F187" s="304"/>
      <c r="G187" s="303"/>
      <c r="H187" s="303"/>
      <c r="I187" s="303"/>
      <c r="J187" s="303"/>
      <c r="K187" s="303"/>
      <c r="L187" s="303"/>
      <c r="M187" s="303"/>
      <c r="N187" s="303"/>
      <c r="O187" s="303"/>
      <c r="P187" s="305"/>
      <c r="Q187" s="305"/>
      <c r="R187" s="303"/>
      <c r="S187" s="303"/>
      <c r="T187" s="303"/>
      <c r="U187" s="303"/>
      <c r="V187" s="303"/>
      <c r="W187" s="303"/>
      <c r="X187" s="303"/>
      <c r="Y187" s="303"/>
    </row>
    <row r="188" spans="1:25" ht="12.75">
      <c r="A188" s="303"/>
      <c r="B188" s="303"/>
      <c r="C188" s="303"/>
      <c r="D188" s="303"/>
      <c r="E188" s="303"/>
      <c r="F188" s="304"/>
      <c r="G188" s="303"/>
      <c r="H188" s="303"/>
      <c r="I188" s="303"/>
      <c r="J188" s="303"/>
      <c r="K188" s="303"/>
      <c r="L188" s="303"/>
      <c r="M188" s="303"/>
      <c r="N188" s="303"/>
      <c r="O188" s="303"/>
      <c r="P188" s="305"/>
      <c r="Q188" s="305"/>
      <c r="R188" s="303"/>
      <c r="S188" s="303"/>
      <c r="T188" s="303"/>
      <c r="U188" s="303"/>
      <c r="V188" s="303"/>
      <c r="W188" s="303"/>
      <c r="X188" s="303"/>
      <c r="Y188" s="303"/>
    </row>
    <row r="189" spans="1:25" ht="12.75">
      <c r="A189" s="303"/>
      <c r="B189" s="303"/>
      <c r="C189" s="303"/>
      <c r="D189" s="303"/>
      <c r="E189" s="303"/>
      <c r="F189" s="304"/>
      <c r="G189" s="303"/>
      <c r="H189" s="303"/>
      <c r="I189" s="303"/>
      <c r="J189" s="303"/>
      <c r="K189" s="303"/>
      <c r="L189" s="303"/>
      <c r="M189" s="303"/>
      <c r="N189" s="303"/>
      <c r="O189" s="303"/>
      <c r="P189" s="305"/>
      <c r="Q189" s="305"/>
      <c r="R189" s="303"/>
      <c r="S189" s="303"/>
      <c r="T189" s="303"/>
      <c r="U189" s="303"/>
      <c r="V189" s="303"/>
      <c r="W189" s="303"/>
      <c r="X189" s="303"/>
      <c r="Y189" s="303"/>
    </row>
    <row r="190" spans="1:25" ht="12.75">
      <c r="A190" s="303"/>
      <c r="B190" s="303"/>
      <c r="C190" s="303"/>
      <c r="D190" s="303"/>
      <c r="E190" s="303"/>
      <c r="F190" s="304"/>
      <c r="G190" s="303"/>
      <c r="H190" s="303"/>
      <c r="I190" s="303"/>
      <c r="J190" s="303"/>
      <c r="K190" s="303"/>
      <c r="L190" s="303"/>
      <c r="M190" s="303"/>
      <c r="N190" s="303"/>
      <c r="O190" s="303"/>
      <c r="P190" s="305"/>
      <c r="Q190" s="305"/>
      <c r="R190" s="303"/>
      <c r="S190" s="303"/>
      <c r="T190" s="303"/>
      <c r="U190" s="303"/>
      <c r="V190" s="303"/>
      <c r="W190" s="303"/>
      <c r="X190" s="303"/>
      <c r="Y190" s="303"/>
    </row>
    <row r="191" spans="1:25" ht="12.75">
      <c r="A191" s="303"/>
      <c r="B191" s="303"/>
      <c r="C191" s="303"/>
      <c r="D191" s="303"/>
      <c r="E191" s="303"/>
      <c r="F191" s="304"/>
      <c r="G191" s="303"/>
      <c r="H191" s="303"/>
      <c r="I191" s="303"/>
      <c r="J191" s="303"/>
      <c r="K191" s="303"/>
      <c r="L191" s="303"/>
      <c r="M191" s="303"/>
      <c r="N191" s="303"/>
      <c r="O191" s="303"/>
      <c r="P191" s="305"/>
      <c r="Q191" s="305"/>
      <c r="R191" s="303"/>
      <c r="S191" s="303"/>
      <c r="T191" s="303"/>
      <c r="U191" s="303"/>
      <c r="V191" s="303"/>
      <c r="W191" s="303"/>
      <c r="X191" s="303"/>
      <c r="Y191" s="303"/>
    </row>
    <row r="192" spans="1:25" ht="12.75">
      <c r="A192" s="303"/>
      <c r="B192" s="303"/>
      <c r="C192" s="303"/>
      <c r="D192" s="303"/>
      <c r="E192" s="303"/>
      <c r="F192" s="304"/>
      <c r="G192" s="303"/>
      <c r="H192" s="303"/>
      <c r="I192" s="303"/>
      <c r="J192" s="303"/>
      <c r="K192" s="303"/>
      <c r="L192" s="303"/>
      <c r="M192" s="303"/>
      <c r="N192" s="303"/>
      <c r="O192" s="303"/>
      <c r="P192" s="305"/>
      <c r="Q192" s="305"/>
      <c r="R192" s="303"/>
      <c r="S192" s="303"/>
      <c r="T192" s="303"/>
      <c r="U192" s="303"/>
      <c r="V192" s="303"/>
      <c r="W192" s="303"/>
      <c r="X192" s="303"/>
      <c r="Y192" s="303"/>
    </row>
    <row r="193" spans="1:25" ht="12.75">
      <c r="A193" s="303"/>
      <c r="B193" s="303"/>
      <c r="C193" s="303"/>
      <c r="D193" s="303"/>
      <c r="E193" s="303"/>
      <c r="F193" s="304"/>
      <c r="G193" s="303"/>
      <c r="H193" s="303"/>
      <c r="I193" s="303"/>
      <c r="J193" s="303"/>
      <c r="K193" s="303"/>
      <c r="L193" s="303"/>
      <c r="M193" s="303"/>
      <c r="N193" s="303"/>
      <c r="O193" s="303"/>
      <c r="P193" s="305"/>
      <c r="Q193" s="305"/>
      <c r="R193" s="303"/>
      <c r="S193" s="303"/>
      <c r="T193" s="303"/>
      <c r="U193" s="303"/>
      <c r="V193" s="303"/>
      <c r="W193" s="303"/>
      <c r="X193" s="303"/>
      <c r="Y193" s="303"/>
    </row>
    <row r="194" spans="1:25" ht="12.75">
      <c r="A194" s="303"/>
      <c r="B194" s="303"/>
      <c r="C194" s="303"/>
      <c r="D194" s="303"/>
      <c r="E194" s="303"/>
      <c r="F194" s="304"/>
      <c r="G194" s="303"/>
      <c r="H194" s="303"/>
      <c r="I194" s="303"/>
      <c r="J194" s="303"/>
      <c r="K194" s="303"/>
      <c r="L194" s="303"/>
      <c r="M194" s="303"/>
      <c r="N194" s="303"/>
      <c r="O194" s="303"/>
      <c r="P194" s="305"/>
      <c r="Q194" s="305"/>
      <c r="R194" s="303"/>
      <c r="S194" s="303"/>
      <c r="T194" s="303"/>
      <c r="U194" s="303"/>
      <c r="V194" s="303"/>
      <c r="W194" s="303"/>
      <c r="X194" s="303"/>
      <c r="Y194" s="303"/>
    </row>
    <row r="195" spans="1:25" ht="12.75">
      <c r="A195" s="303"/>
      <c r="B195" s="303"/>
      <c r="C195" s="303"/>
      <c r="D195" s="303"/>
      <c r="E195" s="303"/>
      <c r="F195" s="304"/>
      <c r="G195" s="303"/>
      <c r="H195" s="303"/>
      <c r="I195" s="303"/>
      <c r="J195" s="303"/>
      <c r="K195" s="303"/>
      <c r="L195" s="303"/>
      <c r="M195" s="303"/>
      <c r="N195" s="303"/>
      <c r="O195" s="303"/>
      <c r="P195" s="305"/>
      <c r="Q195" s="305"/>
      <c r="R195" s="303"/>
      <c r="S195" s="303"/>
      <c r="T195" s="303"/>
      <c r="U195" s="303"/>
      <c r="V195" s="303"/>
      <c r="W195" s="303"/>
      <c r="X195" s="303"/>
      <c r="Y195" s="303"/>
    </row>
    <row r="196" spans="1:25" ht="12.75">
      <c r="A196" s="303"/>
      <c r="B196" s="303"/>
      <c r="C196" s="303"/>
      <c r="D196" s="303"/>
      <c r="E196" s="303"/>
      <c r="F196" s="304"/>
      <c r="G196" s="303"/>
      <c r="H196" s="303"/>
      <c r="I196" s="303"/>
      <c r="J196" s="303"/>
      <c r="K196" s="303"/>
      <c r="L196" s="303"/>
      <c r="M196" s="303"/>
      <c r="N196" s="303"/>
      <c r="O196" s="303"/>
      <c r="P196" s="305"/>
      <c r="Q196" s="305"/>
      <c r="R196" s="303"/>
      <c r="S196" s="303"/>
      <c r="T196" s="303"/>
      <c r="U196" s="303"/>
      <c r="V196" s="303"/>
      <c r="W196" s="303"/>
      <c r="X196" s="303"/>
      <c r="Y196" s="303"/>
    </row>
    <row r="197" spans="1:25" ht="12.75">
      <c r="A197" s="303"/>
      <c r="B197" s="303"/>
      <c r="C197" s="303"/>
      <c r="D197" s="303"/>
      <c r="E197" s="303"/>
      <c r="F197" s="304"/>
      <c r="G197" s="303"/>
      <c r="H197" s="303"/>
      <c r="I197" s="303"/>
      <c r="J197" s="303"/>
      <c r="K197" s="303"/>
      <c r="L197" s="303"/>
      <c r="M197" s="303"/>
      <c r="N197" s="303"/>
      <c r="O197" s="303"/>
      <c r="P197" s="305"/>
      <c r="Q197" s="305"/>
      <c r="R197" s="303"/>
      <c r="S197" s="303"/>
      <c r="T197" s="303"/>
      <c r="U197" s="303"/>
      <c r="V197" s="303"/>
      <c r="W197" s="303"/>
      <c r="X197" s="303"/>
      <c r="Y197" s="303"/>
    </row>
    <row r="198" spans="1:25" ht="12.75">
      <c r="A198" s="303"/>
      <c r="B198" s="303"/>
      <c r="C198" s="303"/>
      <c r="D198" s="303"/>
      <c r="E198" s="303"/>
      <c r="F198" s="304"/>
      <c r="G198" s="303"/>
      <c r="H198" s="303"/>
      <c r="I198" s="303"/>
      <c r="J198" s="303"/>
      <c r="K198" s="303"/>
      <c r="L198" s="303"/>
      <c r="M198" s="303"/>
      <c r="N198" s="303"/>
      <c r="O198" s="303"/>
      <c r="P198" s="305"/>
      <c r="Q198" s="305"/>
      <c r="R198" s="303"/>
      <c r="S198" s="303"/>
      <c r="T198" s="303"/>
      <c r="U198" s="303"/>
      <c r="V198" s="303"/>
      <c r="W198" s="303"/>
      <c r="X198" s="303"/>
      <c r="Y198" s="303"/>
    </row>
    <row r="199" spans="1:25" ht="12.75">
      <c r="A199" s="303"/>
      <c r="B199" s="303"/>
      <c r="C199" s="303"/>
      <c r="D199" s="303"/>
      <c r="E199" s="303"/>
      <c r="F199" s="304"/>
      <c r="G199" s="303"/>
      <c r="H199" s="303"/>
      <c r="I199" s="303"/>
      <c r="J199" s="303"/>
      <c r="K199" s="303"/>
      <c r="L199" s="303"/>
      <c r="M199" s="303"/>
      <c r="N199" s="303"/>
      <c r="O199" s="303"/>
      <c r="P199" s="305"/>
      <c r="Q199" s="305"/>
      <c r="R199" s="303"/>
      <c r="S199" s="303"/>
      <c r="T199" s="303"/>
      <c r="U199" s="303"/>
      <c r="V199" s="303"/>
      <c r="W199" s="303"/>
      <c r="X199" s="303"/>
      <c r="Y199" s="303"/>
    </row>
    <row r="200" spans="1:25" ht="12.75">
      <c r="A200" s="303"/>
      <c r="B200" s="303"/>
      <c r="C200" s="303"/>
      <c r="D200" s="303"/>
      <c r="E200" s="303"/>
      <c r="F200" s="304"/>
      <c r="G200" s="303"/>
      <c r="H200" s="303"/>
      <c r="I200" s="303"/>
      <c r="J200" s="303"/>
      <c r="K200" s="303"/>
      <c r="L200" s="303"/>
      <c r="M200" s="303"/>
      <c r="N200" s="303"/>
      <c r="O200" s="303"/>
      <c r="P200" s="305"/>
      <c r="Q200" s="305"/>
      <c r="R200" s="303"/>
      <c r="S200" s="303"/>
      <c r="T200" s="303"/>
      <c r="U200" s="303"/>
      <c r="V200" s="303"/>
      <c r="W200" s="303"/>
      <c r="X200" s="303"/>
      <c r="Y200" s="303"/>
    </row>
    <row r="201" spans="1:25" ht="12.75">
      <c r="A201" s="303"/>
      <c r="B201" s="303"/>
      <c r="C201" s="303"/>
      <c r="D201" s="303"/>
      <c r="E201" s="303"/>
      <c r="F201" s="304"/>
      <c r="G201" s="303"/>
      <c r="H201" s="303"/>
      <c r="I201" s="303"/>
      <c r="J201" s="303"/>
      <c r="K201" s="303"/>
      <c r="L201" s="303"/>
      <c r="M201" s="303"/>
      <c r="N201" s="303"/>
      <c r="O201" s="303"/>
      <c r="P201" s="305"/>
      <c r="Q201" s="305"/>
      <c r="R201" s="303"/>
      <c r="S201" s="303"/>
      <c r="T201" s="303"/>
      <c r="U201" s="303"/>
      <c r="V201" s="303"/>
      <c r="W201" s="303"/>
      <c r="X201" s="303"/>
      <c r="Y201" s="303"/>
    </row>
    <row r="202" spans="1:25" ht="12.75">
      <c r="A202" s="303"/>
      <c r="B202" s="303"/>
      <c r="C202" s="303"/>
      <c r="D202" s="303"/>
      <c r="E202" s="303"/>
      <c r="F202" s="304"/>
      <c r="G202" s="303"/>
      <c r="H202" s="303"/>
      <c r="I202" s="303"/>
      <c r="J202" s="303"/>
      <c r="K202" s="303"/>
      <c r="L202" s="303"/>
      <c r="M202" s="303"/>
      <c r="N202" s="303"/>
      <c r="O202" s="303"/>
      <c r="P202" s="305"/>
      <c r="Q202" s="305"/>
      <c r="R202" s="303"/>
      <c r="S202" s="303"/>
      <c r="T202" s="303"/>
      <c r="U202" s="303"/>
      <c r="V202" s="303"/>
      <c r="W202" s="303"/>
      <c r="X202" s="303"/>
      <c r="Y202" s="303"/>
    </row>
    <row r="203" spans="1:25" ht="12.75">
      <c r="A203" s="303"/>
      <c r="B203" s="303"/>
      <c r="C203" s="303"/>
      <c r="D203" s="303"/>
      <c r="E203" s="303"/>
      <c r="F203" s="304"/>
      <c r="G203" s="303"/>
      <c r="H203" s="303"/>
      <c r="I203" s="303"/>
      <c r="J203" s="303"/>
      <c r="K203" s="303"/>
      <c r="L203" s="303"/>
      <c r="M203" s="303"/>
      <c r="N203" s="303"/>
      <c r="O203" s="303"/>
      <c r="P203" s="305"/>
      <c r="Q203" s="305"/>
      <c r="R203" s="303"/>
      <c r="S203" s="303"/>
      <c r="T203" s="303"/>
      <c r="U203" s="303"/>
      <c r="V203" s="303"/>
      <c r="W203" s="303"/>
      <c r="X203" s="303"/>
      <c r="Y203" s="303"/>
    </row>
    <row r="204" spans="1:25" ht="12.75">
      <c r="A204" s="303"/>
      <c r="B204" s="303"/>
      <c r="C204" s="303"/>
      <c r="D204" s="303"/>
      <c r="E204" s="303"/>
      <c r="F204" s="304"/>
      <c r="G204" s="303"/>
      <c r="H204" s="303"/>
      <c r="I204" s="303"/>
      <c r="J204" s="303"/>
      <c r="K204" s="303"/>
      <c r="L204" s="303"/>
      <c r="M204" s="303"/>
      <c r="N204" s="303"/>
      <c r="O204" s="303"/>
      <c r="P204" s="305"/>
      <c r="Q204" s="305"/>
      <c r="R204" s="303"/>
      <c r="S204" s="303"/>
      <c r="T204" s="303"/>
      <c r="U204" s="303"/>
      <c r="V204" s="303"/>
      <c r="W204" s="303"/>
      <c r="X204" s="303"/>
      <c r="Y204" s="303"/>
    </row>
    <row r="205" spans="1:25" ht="12.75">
      <c r="A205" s="303"/>
      <c r="B205" s="303"/>
      <c r="C205" s="303"/>
      <c r="D205" s="303"/>
      <c r="E205" s="303"/>
      <c r="F205" s="304"/>
      <c r="G205" s="303"/>
      <c r="H205" s="303"/>
      <c r="I205" s="303"/>
      <c r="J205" s="303"/>
      <c r="K205" s="303"/>
      <c r="L205" s="303"/>
      <c r="M205" s="303"/>
      <c r="N205" s="303"/>
      <c r="O205" s="303"/>
      <c r="P205" s="305"/>
      <c r="Q205" s="305"/>
      <c r="R205" s="303"/>
      <c r="S205" s="303"/>
      <c r="T205" s="303"/>
      <c r="U205" s="303"/>
      <c r="V205" s="303"/>
      <c r="W205" s="303"/>
      <c r="X205" s="303"/>
      <c r="Y205" s="303"/>
    </row>
    <row r="206" spans="1:25" ht="12.75">
      <c r="A206" s="303"/>
      <c r="B206" s="303"/>
      <c r="C206" s="303"/>
      <c r="D206" s="303"/>
      <c r="E206" s="303"/>
      <c r="F206" s="304"/>
      <c r="G206" s="303"/>
      <c r="H206" s="303"/>
      <c r="I206" s="303"/>
      <c r="J206" s="303"/>
      <c r="K206" s="303"/>
      <c r="L206" s="303"/>
      <c r="M206" s="303"/>
      <c r="N206" s="303"/>
      <c r="O206" s="303"/>
      <c r="P206" s="305"/>
      <c r="Q206" s="305"/>
      <c r="R206" s="303"/>
      <c r="S206" s="303"/>
      <c r="T206" s="303"/>
      <c r="U206" s="303"/>
      <c r="V206" s="303"/>
      <c r="W206" s="303"/>
      <c r="X206" s="303"/>
      <c r="Y206" s="303"/>
    </row>
    <row r="207" spans="1:25" ht="12.75">
      <c r="A207" s="303"/>
      <c r="B207" s="303"/>
      <c r="C207" s="303"/>
      <c r="D207" s="303"/>
      <c r="E207" s="303"/>
      <c r="F207" s="304"/>
      <c r="G207" s="303"/>
      <c r="H207" s="303"/>
      <c r="I207" s="303"/>
      <c r="J207" s="303"/>
      <c r="K207" s="303"/>
      <c r="L207" s="303"/>
      <c r="M207" s="303"/>
      <c r="N207" s="303"/>
      <c r="O207" s="303"/>
      <c r="P207" s="305"/>
      <c r="Q207" s="305"/>
      <c r="R207" s="303"/>
      <c r="S207" s="303"/>
      <c r="T207" s="303"/>
      <c r="U207" s="303"/>
      <c r="V207" s="303"/>
      <c r="W207" s="303"/>
      <c r="X207" s="303"/>
      <c r="Y207" s="303"/>
    </row>
    <row r="208" spans="1:25" ht="12.75">
      <c r="A208" s="303"/>
      <c r="B208" s="303"/>
      <c r="C208" s="303"/>
      <c r="D208" s="303"/>
      <c r="E208" s="303"/>
      <c r="F208" s="304"/>
      <c r="G208" s="303"/>
      <c r="H208" s="303"/>
      <c r="I208" s="303"/>
      <c r="J208" s="303"/>
      <c r="K208" s="303"/>
      <c r="L208" s="303"/>
      <c r="M208" s="303"/>
      <c r="N208" s="303"/>
      <c r="O208" s="303"/>
      <c r="P208" s="305"/>
      <c r="Q208" s="305"/>
      <c r="R208" s="303"/>
      <c r="S208" s="303"/>
      <c r="T208" s="303"/>
      <c r="U208" s="303"/>
      <c r="V208" s="303"/>
      <c r="W208" s="303"/>
      <c r="X208" s="303"/>
      <c r="Y208" s="303"/>
    </row>
    <row r="209" spans="1:25" ht="12.75">
      <c r="A209" s="303"/>
      <c r="B209" s="303"/>
      <c r="C209" s="303"/>
      <c r="D209" s="303"/>
      <c r="E209" s="303"/>
      <c r="F209" s="304"/>
      <c r="G209" s="303"/>
      <c r="H209" s="303"/>
      <c r="I209" s="303"/>
      <c r="J209" s="303"/>
      <c r="K209" s="303"/>
      <c r="L209" s="303"/>
      <c r="M209" s="303"/>
      <c r="N209" s="303"/>
      <c r="O209" s="303"/>
      <c r="P209" s="305"/>
      <c r="Q209" s="305"/>
      <c r="R209" s="303"/>
      <c r="S209" s="303"/>
      <c r="T209" s="303"/>
      <c r="U209" s="303"/>
      <c r="V209" s="303"/>
      <c r="W209" s="303"/>
      <c r="X209" s="303"/>
      <c r="Y209" s="303"/>
    </row>
    <row r="210" spans="1:25" ht="12.75">
      <c r="A210" s="303"/>
      <c r="B210" s="303"/>
      <c r="C210" s="303"/>
      <c r="D210" s="303"/>
      <c r="E210" s="303"/>
      <c r="F210" s="304"/>
      <c r="G210" s="303"/>
      <c r="H210" s="303"/>
      <c r="I210" s="303"/>
      <c r="J210" s="303"/>
      <c r="K210" s="303"/>
      <c r="L210" s="303"/>
      <c r="M210" s="303"/>
      <c r="N210" s="303"/>
      <c r="O210" s="303"/>
      <c r="P210" s="305"/>
      <c r="Q210" s="305"/>
      <c r="R210" s="303"/>
      <c r="S210" s="303"/>
      <c r="T210" s="303"/>
      <c r="U210" s="303"/>
      <c r="V210" s="303"/>
      <c r="W210" s="303"/>
      <c r="X210" s="303"/>
      <c r="Y210" s="303"/>
    </row>
    <row r="211" spans="1:25" ht="12.75">
      <c r="A211" s="303"/>
      <c r="B211" s="303"/>
      <c r="C211" s="303"/>
      <c r="D211" s="303"/>
      <c r="E211" s="303"/>
      <c r="F211" s="304"/>
      <c r="G211" s="303"/>
      <c r="H211" s="303"/>
      <c r="I211" s="303"/>
      <c r="J211" s="303"/>
      <c r="K211" s="303"/>
      <c r="L211" s="303"/>
      <c r="M211" s="303"/>
      <c r="N211" s="303"/>
      <c r="O211" s="303"/>
      <c r="P211" s="305"/>
      <c r="Q211" s="305"/>
      <c r="R211" s="303"/>
      <c r="S211" s="303"/>
      <c r="T211" s="303"/>
      <c r="U211" s="303"/>
      <c r="V211" s="303"/>
      <c r="W211" s="303"/>
      <c r="X211" s="303"/>
      <c r="Y211" s="303"/>
    </row>
    <row r="212" spans="1:25" ht="12.75">
      <c r="A212" s="303"/>
      <c r="B212" s="303"/>
      <c r="C212" s="303"/>
      <c r="D212" s="303"/>
      <c r="E212" s="303"/>
      <c r="F212" s="304"/>
      <c r="G212" s="303"/>
      <c r="H212" s="303"/>
      <c r="I212" s="303"/>
      <c r="J212" s="303"/>
      <c r="K212" s="303"/>
      <c r="L212" s="303"/>
      <c r="M212" s="303"/>
      <c r="N212" s="303"/>
      <c r="O212" s="303"/>
      <c r="P212" s="305"/>
      <c r="Q212" s="305"/>
      <c r="R212" s="303"/>
      <c r="S212" s="303"/>
      <c r="T212" s="303"/>
      <c r="U212" s="303"/>
      <c r="V212" s="303"/>
      <c r="W212" s="303"/>
      <c r="X212" s="303"/>
      <c r="Y212" s="303"/>
    </row>
    <row r="213" spans="1:25" ht="12.75">
      <c r="A213" s="303"/>
      <c r="B213" s="303"/>
      <c r="C213" s="303"/>
      <c r="D213" s="303"/>
      <c r="E213" s="303"/>
      <c r="F213" s="304"/>
      <c r="G213" s="303"/>
      <c r="H213" s="303"/>
      <c r="I213" s="303"/>
      <c r="J213" s="303"/>
      <c r="K213" s="303"/>
      <c r="L213" s="303"/>
      <c r="M213" s="303"/>
      <c r="N213" s="303"/>
      <c r="O213" s="303"/>
      <c r="P213" s="305"/>
      <c r="Q213" s="305"/>
      <c r="R213" s="303"/>
      <c r="S213" s="303"/>
      <c r="T213" s="303"/>
      <c r="U213" s="303"/>
      <c r="V213" s="303"/>
      <c r="W213" s="303"/>
      <c r="X213" s="303"/>
      <c r="Y213" s="303"/>
    </row>
    <row r="214" spans="1:25" ht="12.75">
      <c r="A214" s="303"/>
      <c r="B214" s="303"/>
      <c r="C214" s="303"/>
      <c r="D214" s="303"/>
      <c r="E214" s="303"/>
      <c r="F214" s="304"/>
      <c r="G214" s="303"/>
      <c r="H214" s="303"/>
      <c r="I214" s="303"/>
      <c r="J214" s="303"/>
      <c r="K214" s="303"/>
      <c r="L214" s="303"/>
      <c r="M214" s="303"/>
      <c r="N214" s="303"/>
      <c r="O214" s="303"/>
      <c r="P214" s="305"/>
      <c r="Q214" s="305"/>
      <c r="R214" s="303"/>
      <c r="S214" s="303"/>
      <c r="T214" s="303"/>
      <c r="U214" s="303"/>
      <c r="V214" s="303"/>
      <c r="W214" s="303"/>
      <c r="X214" s="303"/>
      <c r="Y214" s="303"/>
    </row>
    <row r="215" spans="1:25" ht="12.75">
      <c r="A215" s="303"/>
      <c r="B215" s="303"/>
      <c r="C215" s="303"/>
      <c r="D215" s="303"/>
      <c r="E215" s="303"/>
      <c r="F215" s="304"/>
      <c r="G215" s="303"/>
      <c r="H215" s="303"/>
      <c r="I215" s="303"/>
      <c r="J215" s="303"/>
      <c r="K215" s="303"/>
      <c r="L215" s="303"/>
      <c r="M215" s="303"/>
      <c r="N215" s="303"/>
      <c r="O215" s="303"/>
      <c r="P215" s="305"/>
      <c r="Q215" s="305"/>
      <c r="R215" s="303"/>
      <c r="S215" s="303"/>
      <c r="T215" s="303"/>
      <c r="U215" s="303"/>
      <c r="V215" s="303"/>
      <c r="W215" s="303"/>
      <c r="X215" s="303"/>
      <c r="Y215" s="303"/>
    </row>
    <row r="216" spans="1:25" ht="12.75">
      <c r="A216" s="303"/>
      <c r="B216" s="303"/>
      <c r="C216" s="303"/>
      <c r="D216" s="303"/>
      <c r="E216" s="303"/>
      <c r="F216" s="304"/>
      <c r="G216" s="303"/>
      <c r="H216" s="303"/>
      <c r="I216" s="303"/>
      <c r="J216" s="303"/>
      <c r="K216" s="303"/>
      <c r="L216" s="303"/>
      <c r="M216" s="303"/>
      <c r="N216" s="303"/>
      <c r="O216" s="303"/>
      <c r="P216" s="305"/>
      <c r="Q216" s="305"/>
      <c r="R216" s="303"/>
      <c r="S216" s="303"/>
      <c r="T216" s="303"/>
      <c r="U216" s="303"/>
      <c r="V216" s="303"/>
      <c r="W216" s="303"/>
      <c r="X216" s="303"/>
      <c r="Y216" s="303"/>
    </row>
    <row r="217" spans="1:25" ht="12.75">
      <c r="A217" s="303"/>
      <c r="B217" s="303"/>
      <c r="C217" s="303"/>
      <c r="D217" s="303"/>
      <c r="E217" s="303"/>
      <c r="F217" s="304"/>
      <c r="G217" s="303"/>
      <c r="H217" s="303"/>
      <c r="I217" s="303"/>
      <c r="J217" s="303"/>
      <c r="K217" s="303"/>
      <c r="L217" s="303"/>
      <c r="M217" s="303"/>
      <c r="N217" s="303"/>
      <c r="O217" s="303"/>
      <c r="P217" s="305"/>
      <c r="Q217" s="305"/>
      <c r="R217" s="303"/>
      <c r="S217" s="303"/>
      <c r="T217" s="303"/>
      <c r="U217" s="303"/>
      <c r="V217" s="303"/>
      <c r="W217" s="303"/>
      <c r="X217" s="303"/>
      <c r="Y217" s="303"/>
    </row>
    <row r="218" spans="1:25" ht="12.75">
      <c r="A218" s="303"/>
      <c r="B218" s="303"/>
      <c r="C218" s="303"/>
      <c r="D218" s="303"/>
      <c r="E218" s="303"/>
      <c r="F218" s="304"/>
      <c r="G218" s="303"/>
      <c r="H218" s="303"/>
      <c r="I218" s="303"/>
      <c r="J218" s="303"/>
      <c r="K218" s="303"/>
      <c r="L218" s="303"/>
      <c r="M218" s="303"/>
      <c r="N218" s="303"/>
      <c r="O218" s="303"/>
      <c r="P218" s="305"/>
      <c r="Q218" s="305"/>
      <c r="R218" s="303"/>
      <c r="S218" s="303"/>
      <c r="T218" s="303"/>
      <c r="U218" s="303"/>
      <c r="V218" s="303"/>
      <c r="W218" s="303"/>
      <c r="X218" s="303"/>
      <c r="Y218" s="303"/>
    </row>
    <row r="219" spans="1:25" ht="12.75">
      <c r="A219" s="303"/>
      <c r="B219" s="303"/>
      <c r="C219" s="303"/>
      <c r="D219" s="303"/>
      <c r="E219" s="303"/>
      <c r="F219" s="304"/>
      <c r="G219" s="303"/>
      <c r="H219" s="303"/>
      <c r="I219" s="303"/>
      <c r="J219" s="303"/>
      <c r="K219" s="303"/>
      <c r="L219" s="303"/>
      <c r="M219" s="303"/>
      <c r="N219" s="303"/>
      <c r="O219" s="303"/>
      <c r="P219" s="305"/>
      <c r="Q219" s="305"/>
      <c r="R219" s="303"/>
      <c r="S219" s="303"/>
      <c r="T219" s="303"/>
      <c r="U219" s="303"/>
      <c r="V219" s="303"/>
      <c r="W219" s="303"/>
      <c r="X219" s="303"/>
      <c r="Y219" s="303"/>
    </row>
    <row r="220" spans="1:25" ht="12.75">
      <c r="A220" s="303"/>
      <c r="B220" s="303"/>
      <c r="C220" s="303"/>
      <c r="D220" s="303"/>
      <c r="E220" s="303"/>
      <c r="F220" s="304"/>
      <c r="G220" s="303"/>
      <c r="H220" s="303"/>
      <c r="I220" s="303"/>
      <c r="J220" s="303"/>
      <c r="K220" s="303"/>
      <c r="L220" s="303"/>
      <c r="M220" s="303"/>
      <c r="N220" s="303"/>
      <c r="O220" s="303"/>
      <c r="P220" s="305"/>
      <c r="Q220" s="305"/>
      <c r="R220" s="303"/>
      <c r="S220" s="303"/>
      <c r="T220" s="303"/>
      <c r="U220" s="303"/>
      <c r="V220" s="303"/>
      <c r="W220" s="303"/>
      <c r="X220" s="303"/>
      <c r="Y220" s="303"/>
    </row>
    <row r="221" spans="1:25" ht="12.75">
      <c r="A221" s="303"/>
      <c r="B221" s="303"/>
      <c r="C221" s="303"/>
      <c r="D221" s="303"/>
      <c r="E221" s="303"/>
      <c r="F221" s="304"/>
      <c r="G221" s="303"/>
      <c r="H221" s="303"/>
      <c r="I221" s="303"/>
      <c r="J221" s="303"/>
      <c r="K221" s="303"/>
      <c r="L221" s="303"/>
      <c r="M221" s="303"/>
      <c r="N221" s="303"/>
      <c r="O221" s="303"/>
      <c r="P221" s="305"/>
      <c r="Q221" s="305"/>
      <c r="R221" s="303"/>
      <c r="S221" s="303"/>
      <c r="T221" s="303"/>
      <c r="U221" s="303"/>
      <c r="V221" s="303"/>
      <c r="W221" s="303"/>
      <c r="X221" s="303"/>
      <c r="Y221" s="303"/>
    </row>
    <row r="222" spans="1:25" ht="12.75">
      <c r="A222" s="303"/>
      <c r="B222" s="303"/>
      <c r="C222" s="303"/>
      <c r="D222" s="303"/>
      <c r="E222" s="303"/>
      <c r="F222" s="304"/>
      <c r="G222" s="303"/>
      <c r="H222" s="303"/>
      <c r="I222" s="303"/>
      <c r="J222" s="303"/>
      <c r="K222" s="303"/>
      <c r="L222" s="303"/>
      <c r="M222" s="303"/>
      <c r="N222" s="303"/>
      <c r="O222" s="303"/>
      <c r="P222" s="305"/>
      <c r="Q222" s="305"/>
      <c r="R222" s="303"/>
      <c r="S222" s="303"/>
      <c r="T222" s="303"/>
      <c r="U222" s="303"/>
      <c r="V222" s="303"/>
      <c r="W222" s="303"/>
      <c r="X222" s="303"/>
      <c r="Y222" s="303"/>
    </row>
    <row r="223" spans="1:25" ht="12.75">
      <c r="A223" s="303"/>
      <c r="B223" s="303"/>
      <c r="C223" s="303"/>
      <c r="D223" s="303"/>
      <c r="E223" s="303"/>
      <c r="F223" s="304"/>
      <c r="G223" s="303"/>
      <c r="H223" s="303"/>
      <c r="I223" s="303"/>
      <c r="J223" s="303"/>
      <c r="K223" s="303"/>
      <c r="L223" s="303"/>
      <c r="M223" s="303"/>
      <c r="N223" s="303"/>
      <c r="O223" s="303"/>
      <c r="P223" s="305"/>
      <c r="Q223" s="305"/>
      <c r="R223" s="303"/>
      <c r="S223" s="303"/>
      <c r="T223" s="303"/>
      <c r="U223" s="303"/>
      <c r="V223" s="303"/>
      <c r="W223" s="303"/>
      <c r="X223" s="303"/>
      <c r="Y223" s="303"/>
    </row>
    <row r="224" spans="1:25" ht="12.75">
      <c r="A224" s="303"/>
      <c r="B224" s="303"/>
      <c r="C224" s="303"/>
      <c r="D224" s="303"/>
      <c r="E224" s="303"/>
      <c r="F224" s="304"/>
      <c r="G224" s="303"/>
      <c r="H224" s="303"/>
      <c r="I224" s="303"/>
      <c r="J224" s="303"/>
      <c r="K224" s="303"/>
      <c r="L224" s="303"/>
      <c r="M224" s="303"/>
      <c r="N224" s="303"/>
      <c r="O224" s="303"/>
      <c r="P224" s="305"/>
      <c r="Q224" s="305"/>
      <c r="R224" s="303"/>
      <c r="S224" s="303"/>
      <c r="T224" s="303"/>
      <c r="U224" s="303"/>
      <c r="V224" s="303"/>
      <c r="W224" s="303"/>
      <c r="X224" s="303"/>
      <c r="Y224" s="303"/>
    </row>
    <row r="225" spans="1:25" ht="12.75">
      <c r="A225" s="303"/>
      <c r="B225" s="303"/>
      <c r="C225" s="303"/>
      <c r="D225" s="303"/>
      <c r="E225" s="303"/>
      <c r="F225" s="304"/>
      <c r="G225" s="303"/>
      <c r="H225" s="303"/>
      <c r="I225" s="303"/>
      <c r="J225" s="303"/>
      <c r="K225" s="303"/>
      <c r="L225" s="303"/>
      <c r="M225" s="303"/>
      <c r="N225" s="303"/>
      <c r="O225" s="303"/>
      <c r="P225" s="305"/>
      <c r="Q225" s="305"/>
      <c r="R225" s="303"/>
      <c r="S225" s="303"/>
      <c r="T225" s="303"/>
      <c r="U225" s="303"/>
      <c r="V225" s="303"/>
      <c r="W225" s="303"/>
      <c r="X225" s="303"/>
      <c r="Y225" s="303"/>
    </row>
    <row r="226" spans="1:25" ht="12.75">
      <c r="A226" s="303"/>
      <c r="B226" s="303"/>
      <c r="C226" s="303"/>
      <c r="D226" s="303"/>
      <c r="E226" s="303"/>
      <c r="F226" s="304"/>
      <c r="G226" s="303"/>
      <c r="H226" s="303"/>
      <c r="I226" s="303"/>
      <c r="J226" s="303"/>
      <c r="K226" s="303"/>
      <c r="L226" s="303"/>
      <c r="M226" s="303"/>
      <c r="N226" s="303"/>
      <c r="O226" s="303"/>
      <c r="P226" s="305"/>
      <c r="Q226" s="305"/>
      <c r="R226" s="303"/>
      <c r="S226" s="303"/>
      <c r="T226" s="303"/>
      <c r="U226" s="303"/>
      <c r="V226" s="303"/>
      <c r="W226" s="303"/>
      <c r="X226" s="303"/>
      <c r="Y226" s="303"/>
    </row>
    <row r="227" spans="1:25" ht="12.75">
      <c r="A227" s="303"/>
      <c r="B227" s="303"/>
      <c r="C227" s="303"/>
      <c r="D227" s="303"/>
      <c r="E227" s="303"/>
      <c r="F227" s="304"/>
      <c r="G227" s="303"/>
      <c r="H227" s="303"/>
      <c r="I227" s="303"/>
      <c r="J227" s="303"/>
      <c r="K227" s="303"/>
      <c r="L227" s="303"/>
      <c r="M227" s="303"/>
      <c r="N227" s="303"/>
      <c r="O227" s="303"/>
      <c r="P227" s="305"/>
      <c r="Q227" s="305"/>
      <c r="R227" s="303"/>
      <c r="S227" s="303"/>
      <c r="T227" s="303"/>
      <c r="U227" s="303"/>
      <c r="V227" s="303"/>
      <c r="W227" s="303"/>
      <c r="X227" s="303"/>
      <c r="Y227" s="303"/>
    </row>
    <row r="228" spans="1:25" ht="12.75">
      <c r="A228" s="303"/>
      <c r="B228" s="303"/>
      <c r="C228" s="303"/>
      <c r="D228" s="303"/>
      <c r="E228" s="303"/>
      <c r="F228" s="304"/>
      <c r="G228" s="303"/>
      <c r="H228" s="303"/>
      <c r="I228" s="303"/>
      <c r="J228" s="303"/>
      <c r="K228" s="303"/>
      <c r="L228" s="303"/>
      <c r="M228" s="303"/>
      <c r="N228" s="303"/>
      <c r="O228" s="303"/>
      <c r="P228" s="305"/>
      <c r="Q228" s="305"/>
      <c r="R228" s="303"/>
      <c r="S228" s="303"/>
      <c r="T228" s="303"/>
      <c r="U228" s="303"/>
      <c r="V228" s="303"/>
      <c r="W228" s="303"/>
      <c r="X228" s="303"/>
      <c r="Y228" s="303"/>
    </row>
    <row r="229" spans="1:25" ht="12.75">
      <c r="A229" s="303"/>
      <c r="B229" s="303"/>
      <c r="C229" s="303"/>
      <c r="D229" s="303"/>
      <c r="E229" s="303"/>
      <c r="F229" s="304"/>
      <c r="G229" s="303"/>
      <c r="H229" s="303"/>
      <c r="I229" s="303"/>
      <c r="J229" s="303"/>
      <c r="K229" s="303"/>
      <c r="L229" s="303"/>
      <c r="M229" s="303"/>
      <c r="N229" s="303"/>
      <c r="O229" s="303"/>
      <c r="P229" s="305"/>
      <c r="Q229" s="305"/>
      <c r="R229" s="303"/>
      <c r="S229" s="303"/>
      <c r="T229" s="303"/>
      <c r="U229" s="303"/>
      <c r="V229" s="303"/>
      <c r="W229" s="303"/>
      <c r="X229" s="303"/>
      <c r="Y229" s="303"/>
    </row>
    <row r="230" spans="1:25" ht="12.75">
      <c r="A230" s="303"/>
      <c r="B230" s="303"/>
      <c r="C230" s="303"/>
      <c r="D230" s="303"/>
      <c r="E230" s="303"/>
      <c r="F230" s="304"/>
      <c r="G230" s="303"/>
      <c r="H230" s="303"/>
      <c r="I230" s="303"/>
      <c r="J230" s="303"/>
      <c r="K230" s="303"/>
      <c r="L230" s="303"/>
      <c r="M230" s="303"/>
      <c r="N230" s="303"/>
      <c r="O230" s="303"/>
      <c r="P230" s="305"/>
      <c r="Q230" s="305"/>
      <c r="R230" s="303"/>
      <c r="S230" s="303"/>
      <c r="T230" s="303"/>
      <c r="U230" s="303"/>
      <c r="V230" s="303"/>
      <c r="W230" s="303"/>
      <c r="X230" s="303"/>
      <c r="Y230" s="303"/>
    </row>
    <row r="231" spans="1:25" ht="12.75">
      <c r="A231" s="303"/>
      <c r="B231" s="303"/>
      <c r="C231" s="303"/>
      <c r="D231" s="303"/>
      <c r="E231" s="303"/>
      <c r="F231" s="304"/>
      <c r="G231" s="303"/>
      <c r="H231" s="303"/>
      <c r="I231" s="303"/>
      <c r="J231" s="303"/>
      <c r="K231" s="303"/>
      <c r="L231" s="303"/>
      <c r="M231" s="303"/>
      <c r="N231" s="303"/>
      <c r="O231" s="303"/>
      <c r="P231" s="305"/>
      <c r="Q231" s="305"/>
      <c r="R231" s="303"/>
      <c r="S231" s="303"/>
      <c r="T231" s="303"/>
      <c r="U231" s="303"/>
      <c r="V231" s="303"/>
      <c r="W231" s="303"/>
      <c r="X231" s="303"/>
      <c r="Y231" s="303"/>
    </row>
    <row r="232" spans="1:25" ht="12.75">
      <c r="A232" s="303"/>
      <c r="B232" s="303"/>
      <c r="C232" s="303"/>
      <c r="D232" s="303"/>
      <c r="E232" s="303"/>
      <c r="F232" s="304"/>
      <c r="G232" s="303"/>
      <c r="H232" s="303"/>
      <c r="I232" s="303"/>
      <c r="J232" s="303"/>
      <c r="K232" s="303"/>
      <c r="L232" s="303"/>
      <c r="M232" s="303"/>
      <c r="N232" s="303"/>
      <c r="O232" s="303"/>
      <c r="P232" s="305"/>
      <c r="Q232" s="305"/>
      <c r="R232" s="303"/>
      <c r="S232" s="303"/>
      <c r="T232" s="303"/>
      <c r="U232" s="303"/>
      <c r="V232" s="303"/>
      <c r="W232" s="303"/>
      <c r="X232" s="303"/>
      <c r="Y232" s="303"/>
    </row>
    <row r="233" spans="1:25" ht="12.75">
      <c r="A233" s="303"/>
      <c r="B233" s="303"/>
      <c r="C233" s="303"/>
      <c r="D233" s="303"/>
      <c r="E233" s="303"/>
      <c r="F233" s="304"/>
      <c r="G233" s="303"/>
      <c r="H233" s="303"/>
      <c r="I233" s="303"/>
      <c r="J233" s="303"/>
      <c r="K233" s="303"/>
      <c r="L233" s="303"/>
      <c r="M233" s="303"/>
      <c r="N233" s="303"/>
      <c r="O233" s="303"/>
      <c r="P233" s="305"/>
      <c r="Q233" s="305"/>
      <c r="R233" s="303"/>
      <c r="S233" s="303"/>
      <c r="T233" s="303"/>
      <c r="U233" s="303"/>
      <c r="V233" s="303"/>
      <c r="W233" s="303"/>
      <c r="X233" s="303"/>
      <c r="Y233" s="303"/>
    </row>
    <row r="234" spans="1:25" ht="12.75">
      <c r="A234" s="303"/>
      <c r="B234" s="303"/>
      <c r="C234" s="303"/>
      <c r="D234" s="303"/>
      <c r="E234" s="303"/>
      <c r="F234" s="304"/>
      <c r="G234" s="303"/>
      <c r="H234" s="303"/>
      <c r="I234" s="303"/>
      <c r="J234" s="303"/>
      <c r="K234" s="303"/>
      <c r="L234" s="303"/>
      <c r="M234" s="303"/>
      <c r="N234" s="303"/>
      <c r="O234" s="303"/>
      <c r="P234" s="305"/>
      <c r="Q234" s="305"/>
      <c r="R234" s="303"/>
      <c r="S234" s="303"/>
      <c r="T234" s="303"/>
      <c r="U234" s="303"/>
      <c r="V234" s="303"/>
      <c r="W234" s="303"/>
      <c r="X234" s="303"/>
      <c r="Y234" s="303"/>
    </row>
    <row r="235" spans="1:25" ht="12.75">
      <c r="A235" s="303"/>
      <c r="B235" s="303"/>
      <c r="C235" s="303"/>
      <c r="D235" s="303"/>
      <c r="E235" s="303"/>
      <c r="F235" s="304"/>
      <c r="G235" s="303"/>
      <c r="H235" s="303"/>
      <c r="I235" s="303"/>
      <c r="J235" s="303"/>
      <c r="K235" s="303"/>
      <c r="L235" s="303"/>
      <c r="M235" s="303"/>
      <c r="N235" s="303"/>
      <c r="O235" s="303"/>
      <c r="P235" s="305"/>
      <c r="Q235" s="305"/>
      <c r="R235" s="303"/>
      <c r="S235" s="303"/>
      <c r="T235" s="303"/>
      <c r="U235" s="303"/>
      <c r="V235" s="303"/>
      <c r="W235" s="303"/>
      <c r="X235" s="303"/>
      <c r="Y235" s="303"/>
    </row>
    <row r="236" spans="1:25" ht="12.75">
      <c r="A236" s="303"/>
      <c r="B236" s="303"/>
      <c r="C236" s="303"/>
      <c r="D236" s="303"/>
      <c r="E236" s="303"/>
      <c r="F236" s="304"/>
      <c r="G236" s="303"/>
      <c r="H236" s="303"/>
      <c r="I236" s="303"/>
      <c r="J236" s="303"/>
      <c r="K236" s="303"/>
      <c r="L236" s="303"/>
      <c r="M236" s="303"/>
      <c r="N236" s="303"/>
      <c r="O236" s="303"/>
      <c r="P236" s="305"/>
      <c r="Q236" s="305"/>
      <c r="R236" s="303"/>
      <c r="S236" s="303"/>
      <c r="T236" s="303"/>
      <c r="U236" s="303"/>
      <c r="V236" s="303"/>
      <c r="W236" s="303"/>
      <c r="X236" s="303"/>
      <c r="Y236" s="303"/>
    </row>
    <row r="237" spans="1:25" ht="12.75">
      <c r="A237" s="303"/>
      <c r="B237" s="303"/>
      <c r="C237" s="303"/>
      <c r="D237" s="303"/>
      <c r="E237" s="303"/>
      <c r="F237" s="304"/>
      <c r="G237" s="303"/>
      <c r="H237" s="303"/>
      <c r="I237" s="303"/>
      <c r="J237" s="303"/>
      <c r="K237" s="303"/>
      <c r="L237" s="303"/>
      <c r="M237" s="303"/>
      <c r="N237" s="303"/>
      <c r="O237" s="303"/>
      <c r="P237" s="305"/>
      <c r="Q237" s="305"/>
      <c r="R237" s="303"/>
      <c r="S237" s="303"/>
      <c r="T237" s="303"/>
      <c r="U237" s="303"/>
      <c r="V237" s="303"/>
      <c r="W237" s="303"/>
      <c r="X237" s="303"/>
      <c r="Y237" s="303"/>
    </row>
    <row r="238" spans="1:25" ht="12.75">
      <c r="A238" s="303"/>
      <c r="B238" s="303"/>
      <c r="C238" s="303"/>
      <c r="D238" s="303"/>
      <c r="E238" s="303"/>
      <c r="F238" s="304"/>
      <c r="G238" s="303"/>
      <c r="H238" s="303"/>
      <c r="I238" s="303"/>
      <c r="J238" s="303"/>
      <c r="K238" s="303"/>
      <c r="L238" s="303"/>
      <c r="M238" s="303"/>
      <c r="N238" s="303"/>
      <c r="O238" s="303"/>
      <c r="P238" s="305"/>
      <c r="Q238" s="305"/>
      <c r="R238" s="303"/>
      <c r="S238" s="303"/>
      <c r="T238" s="303"/>
      <c r="U238" s="303"/>
      <c r="V238" s="303"/>
      <c r="W238" s="303"/>
      <c r="X238" s="303"/>
      <c r="Y238" s="303"/>
    </row>
    <row r="239" spans="1:25" ht="12.75">
      <c r="A239" s="303"/>
      <c r="B239" s="303"/>
      <c r="C239" s="303"/>
      <c r="D239" s="303"/>
      <c r="E239" s="303"/>
      <c r="F239" s="304"/>
      <c r="G239" s="303"/>
      <c r="H239" s="303"/>
      <c r="I239" s="303"/>
      <c r="J239" s="303"/>
      <c r="K239" s="303"/>
      <c r="L239" s="303"/>
      <c r="M239" s="303"/>
      <c r="N239" s="303"/>
      <c r="O239" s="303"/>
      <c r="P239" s="305"/>
      <c r="Q239" s="305"/>
      <c r="R239" s="303"/>
      <c r="S239" s="303"/>
      <c r="T239" s="303"/>
      <c r="U239" s="303"/>
      <c r="V239" s="303"/>
      <c r="W239" s="303"/>
      <c r="X239" s="303"/>
      <c r="Y239" s="303"/>
    </row>
    <row r="240" spans="1:25" ht="12.75">
      <c r="A240" s="303"/>
      <c r="B240" s="303"/>
      <c r="C240" s="303"/>
      <c r="D240" s="303"/>
      <c r="E240" s="303"/>
      <c r="F240" s="304"/>
      <c r="G240" s="303"/>
      <c r="H240" s="303"/>
      <c r="I240" s="303"/>
      <c r="J240" s="303"/>
      <c r="K240" s="303"/>
      <c r="L240" s="303"/>
      <c r="M240" s="303"/>
      <c r="N240" s="303"/>
      <c r="O240" s="303"/>
      <c r="P240" s="305"/>
      <c r="Q240" s="305"/>
      <c r="R240" s="303"/>
      <c r="S240" s="303"/>
      <c r="T240" s="303"/>
      <c r="U240" s="303"/>
      <c r="V240" s="303"/>
      <c r="W240" s="303"/>
      <c r="X240" s="303"/>
      <c r="Y240" s="303"/>
    </row>
    <row r="241" spans="1:25" ht="12.75">
      <c r="A241" s="303"/>
      <c r="B241" s="303"/>
      <c r="C241" s="303"/>
      <c r="D241" s="303"/>
      <c r="E241" s="303"/>
      <c r="F241" s="304"/>
      <c r="G241" s="303"/>
      <c r="H241" s="303"/>
      <c r="I241" s="303"/>
      <c r="J241" s="303"/>
      <c r="K241" s="303"/>
      <c r="L241" s="303"/>
      <c r="M241" s="303"/>
      <c r="N241" s="303"/>
      <c r="O241" s="303"/>
      <c r="P241" s="305"/>
      <c r="Q241" s="305"/>
      <c r="R241" s="303"/>
      <c r="S241" s="303"/>
      <c r="T241" s="303"/>
      <c r="U241" s="303"/>
      <c r="V241" s="303"/>
      <c r="W241" s="303"/>
      <c r="X241" s="303"/>
      <c r="Y241" s="303"/>
    </row>
    <row r="242" spans="1:25" ht="12.75">
      <c r="A242" s="303"/>
      <c r="B242" s="303"/>
      <c r="C242" s="303"/>
      <c r="D242" s="303"/>
      <c r="E242" s="303"/>
      <c r="F242" s="304"/>
      <c r="G242" s="303"/>
      <c r="H242" s="303"/>
      <c r="I242" s="303"/>
      <c r="J242" s="303"/>
      <c r="K242" s="303"/>
      <c r="L242" s="303"/>
      <c r="M242" s="303"/>
      <c r="N242" s="303"/>
      <c r="O242" s="303"/>
      <c r="P242" s="305"/>
      <c r="Q242" s="305"/>
      <c r="R242" s="303"/>
      <c r="S242" s="303"/>
      <c r="T242" s="303"/>
      <c r="U242" s="303"/>
      <c r="V242" s="303"/>
      <c r="W242" s="303"/>
      <c r="X242" s="303"/>
      <c r="Y242" s="303"/>
    </row>
    <row r="243" spans="1:25" ht="12.75">
      <c r="A243" s="303"/>
      <c r="B243" s="303"/>
      <c r="C243" s="303"/>
      <c r="D243" s="303"/>
      <c r="E243" s="303"/>
      <c r="F243" s="304"/>
      <c r="G243" s="303"/>
      <c r="H243" s="303"/>
      <c r="I243" s="303"/>
      <c r="J243" s="303"/>
      <c r="K243" s="303"/>
      <c r="L243" s="303"/>
      <c r="M243" s="303"/>
      <c r="N243" s="303"/>
      <c r="O243" s="303"/>
      <c r="P243" s="305"/>
      <c r="Q243" s="305"/>
      <c r="R243" s="303"/>
      <c r="S243" s="303"/>
      <c r="T243" s="303"/>
      <c r="U243" s="303"/>
      <c r="V243" s="303"/>
      <c r="W243" s="303"/>
      <c r="X243" s="303"/>
      <c r="Y243" s="303"/>
    </row>
    <row r="244" spans="1:25" ht="12.75">
      <c r="A244" s="303"/>
      <c r="B244" s="303"/>
      <c r="C244" s="303"/>
      <c r="D244" s="303"/>
      <c r="E244" s="303"/>
      <c r="F244" s="304"/>
      <c r="G244" s="303"/>
      <c r="H244" s="303"/>
      <c r="I244" s="303"/>
      <c r="J244" s="303"/>
      <c r="K244" s="303"/>
      <c r="L244" s="303"/>
      <c r="M244" s="303"/>
      <c r="N244" s="303"/>
      <c r="O244" s="303"/>
      <c r="P244" s="305"/>
      <c r="Q244" s="305"/>
      <c r="R244" s="303"/>
      <c r="S244" s="303"/>
      <c r="T244" s="303"/>
      <c r="U244" s="303"/>
      <c r="V244" s="303"/>
      <c r="W244" s="303"/>
      <c r="X244" s="303"/>
      <c r="Y244" s="303"/>
    </row>
    <row r="245" spans="1:25" ht="12.75">
      <c r="A245" s="303"/>
      <c r="B245" s="303"/>
      <c r="C245" s="303"/>
      <c r="D245" s="303"/>
      <c r="E245" s="303"/>
      <c r="F245" s="304"/>
      <c r="G245" s="303"/>
      <c r="H245" s="303"/>
      <c r="I245" s="303"/>
      <c r="J245" s="303"/>
      <c r="K245" s="303"/>
      <c r="L245" s="303"/>
      <c r="M245" s="303"/>
      <c r="N245" s="303"/>
      <c r="O245" s="303"/>
      <c r="P245" s="305"/>
      <c r="Q245" s="305"/>
      <c r="R245" s="303"/>
      <c r="S245" s="303"/>
      <c r="T245" s="303"/>
      <c r="U245" s="303"/>
      <c r="V245" s="303"/>
      <c r="W245" s="303"/>
      <c r="X245" s="303"/>
      <c r="Y245" s="303"/>
    </row>
    <row r="246" spans="1:25" ht="12.75">
      <c r="A246" s="303"/>
      <c r="B246" s="303"/>
      <c r="C246" s="303"/>
      <c r="D246" s="303"/>
      <c r="E246" s="303"/>
      <c r="F246" s="304"/>
      <c r="G246" s="303"/>
      <c r="H246" s="303"/>
      <c r="I246" s="303"/>
      <c r="J246" s="303"/>
      <c r="K246" s="303"/>
      <c r="L246" s="303"/>
      <c r="M246" s="303"/>
      <c r="N246" s="303"/>
      <c r="O246" s="303"/>
      <c r="P246" s="305"/>
      <c r="Q246" s="305"/>
      <c r="R246" s="303"/>
      <c r="S246" s="303"/>
      <c r="T246" s="303"/>
      <c r="U246" s="303"/>
      <c r="V246" s="303"/>
      <c r="W246" s="303"/>
      <c r="X246" s="303"/>
      <c r="Y246" s="303"/>
    </row>
    <row r="247" spans="1:25" ht="12.75">
      <c r="A247" s="303"/>
      <c r="B247" s="303"/>
      <c r="C247" s="303"/>
      <c r="D247" s="303"/>
      <c r="E247" s="303"/>
      <c r="F247" s="304"/>
      <c r="G247" s="303"/>
      <c r="H247" s="303"/>
      <c r="I247" s="303"/>
      <c r="J247" s="303"/>
      <c r="K247" s="303"/>
      <c r="L247" s="303"/>
      <c r="M247" s="303"/>
      <c r="N247" s="303"/>
      <c r="O247" s="303"/>
      <c r="P247" s="305"/>
      <c r="Q247" s="305"/>
      <c r="R247" s="303"/>
      <c r="S247" s="303"/>
      <c r="T247" s="303"/>
      <c r="U247" s="303"/>
      <c r="V247" s="303"/>
      <c r="W247" s="303"/>
      <c r="X247" s="303"/>
      <c r="Y247" s="303"/>
    </row>
    <row r="248" spans="1:25" ht="12.75">
      <c r="A248" s="303"/>
      <c r="B248" s="303"/>
      <c r="C248" s="303"/>
      <c r="D248" s="303"/>
      <c r="E248" s="303"/>
      <c r="F248" s="304"/>
      <c r="G248" s="303"/>
      <c r="H248" s="303"/>
      <c r="I248" s="303"/>
      <c r="J248" s="303"/>
      <c r="K248" s="303"/>
      <c r="L248" s="303"/>
      <c r="M248" s="303"/>
      <c r="N248" s="303"/>
      <c r="O248" s="303"/>
      <c r="P248" s="305"/>
      <c r="Q248" s="305"/>
      <c r="R248" s="303"/>
      <c r="S248" s="303"/>
      <c r="T248" s="303"/>
      <c r="U248" s="303"/>
      <c r="V248" s="303"/>
      <c r="W248" s="303"/>
      <c r="X248" s="303"/>
      <c r="Y248" s="303"/>
    </row>
    <row r="249" spans="1:25" ht="12.75">
      <c r="A249" s="303"/>
      <c r="B249" s="303"/>
      <c r="C249" s="303"/>
      <c r="D249" s="303"/>
      <c r="E249" s="303"/>
      <c r="F249" s="304"/>
      <c r="G249" s="303"/>
      <c r="H249" s="303"/>
      <c r="I249" s="303"/>
      <c r="J249" s="303"/>
      <c r="K249" s="303"/>
      <c r="L249" s="303"/>
      <c r="M249" s="303"/>
      <c r="N249" s="303"/>
      <c r="O249" s="303"/>
      <c r="P249" s="305"/>
      <c r="Q249" s="305"/>
      <c r="R249" s="303"/>
      <c r="S249" s="303"/>
      <c r="T249" s="303"/>
      <c r="U249" s="303"/>
      <c r="V249" s="303"/>
      <c r="W249" s="303"/>
      <c r="X249" s="303"/>
      <c r="Y249" s="303"/>
    </row>
    <row r="250" spans="1:25" ht="12.75">
      <c r="A250" s="303"/>
      <c r="B250" s="303"/>
      <c r="C250" s="303"/>
      <c r="D250" s="303"/>
      <c r="E250" s="303"/>
      <c r="F250" s="304"/>
      <c r="G250" s="303"/>
      <c r="H250" s="303"/>
      <c r="I250" s="303"/>
      <c r="J250" s="303"/>
      <c r="K250" s="303"/>
      <c r="L250" s="303"/>
      <c r="M250" s="303"/>
      <c r="N250" s="303"/>
      <c r="O250" s="303"/>
      <c r="P250" s="305"/>
      <c r="Q250" s="305"/>
      <c r="R250" s="303"/>
      <c r="S250" s="303"/>
      <c r="T250" s="303"/>
      <c r="U250" s="303"/>
      <c r="V250" s="303"/>
      <c r="W250" s="303"/>
      <c r="X250" s="303"/>
      <c r="Y250" s="303"/>
    </row>
    <row r="251" spans="1:25" ht="12.75">
      <c r="A251" s="303"/>
      <c r="B251" s="303"/>
      <c r="C251" s="303"/>
      <c r="D251" s="303"/>
      <c r="E251" s="303"/>
      <c r="F251" s="304"/>
      <c r="G251" s="303"/>
      <c r="H251" s="303"/>
      <c r="I251" s="303"/>
      <c r="J251" s="303"/>
      <c r="K251" s="303"/>
      <c r="L251" s="303"/>
      <c r="M251" s="303"/>
      <c r="N251" s="303"/>
      <c r="O251" s="303"/>
      <c r="P251" s="305"/>
      <c r="Q251" s="305"/>
      <c r="R251" s="303"/>
      <c r="S251" s="303"/>
      <c r="T251" s="303"/>
      <c r="U251" s="303"/>
      <c r="V251" s="303"/>
      <c r="W251" s="303"/>
      <c r="X251" s="303"/>
      <c r="Y251" s="303"/>
    </row>
    <row r="252" spans="1:25" ht="12.75">
      <c r="A252" s="303"/>
      <c r="B252" s="303"/>
      <c r="C252" s="303"/>
      <c r="D252" s="303"/>
      <c r="E252" s="303"/>
      <c r="F252" s="304"/>
      <c r="G252" s="303"/>
      <c r="H252" s="303"/>
      <c r="I252" s="303"/>
      <c r="J252" s="303"/>
      <c r="K252" s="303"/>
      <c r="L252" s="303"/>
      <c r="M252" s="303"/>
      <c r="N252" s="303"/>
      <c r="O252" s="303"/>
      <c r="P252" s="305"/>
      <c r="Q252" s="305"/>
      <c r="R252" s="303"/>
      <c r="S252" s="303"/>
      <c r="T252" s="303"/>
      <c r="U252" s="303"/>
      <c r="V252" s="303"/>
      <c r="W252" s="303"/>
      <c r="X252" s="303"/>
      <c r="Y252" s="303"/>
    </row>
    <row r="253" spans="1:25" ht="12.75">
      <c r="A253" s="303"/>
      <c r="B253" s="303"/>
      <c r="C253" s="303"/>
      <c r="D253" s="303"/>
      <c r="E253" s="303"/>
      <c r="F253" s="304"/>
      <c r="G253" s="303"/>
      <c r="H253" s="303"/>
      <c r="I253" s="303"/>
      <c r="J253" s="303"/>
      <c r="K253" s="303"/>
      <c r="L253" s="303"/>
      <c r="M253" s="303"/>
      <c r="N253" s="303"/>
      <c r="O253" s="303"/>
      <c r="P253" s="305"/>
      <c r="Q253" s="305"/>
      <c r="R253" s="303"/>
      <c r="S253" s="303"/>
      <c r="T253" s="303"/>
      <c r="U253" s="303"/>
      <c r="V253" s="303"/>
      <c r="W253" s="303"/>
      <c r="X253" s="303"/>
      <c r="Y253" s="303"/>
    </row>
    <row r="254" spans="1:25" ht="12.75">
      <c r="A254" s="303"/>
      <c r="B254" s="303"/>
      <c r="C254" s="303"/>
      <c r="D254" s="303"/>
      <c r="E254" s="303"/>
      <c r="F254" s="304"/>
      <c r="G254" s="303"/>
      <c r="H254" s="303"/>
      <c r="I254" s="303"/>
      <c r="J254" s="303"/>
      <c r="K254" s="303"/>
      <c r="L254" s="303"/>
      <c r="M254" s="303"/>
      <c r="N254" s="303"/>
      <c r="O254" s="303"/>
      <c r="P254" s="305"/>
      <c r="Q254" s="305"/>
      <c r="R254" s="303"/>
      <c r="S254" s="303"/>
      <c r="T254" s="303"/>
      <c r="U254" s="303"/>
      <c r="V254" s="303"/>
      <c r="W254" s="303"/>
      <c r="X254" s="303"/>
      <c r="Y254" s="303"/>
    </row>
    <row r="255" spans="1:25" ht="12.75">
      <c r="A255" s="303"/>
      <c r="B255" s="303"/>
      <c r="C255" s="303"/>
      <c r="D255" s="303"/>
      <c r="E255" s="303"/>
      <c r="F255" s="304"/>
      <c r="G255" s="303"/>
      <c r="H255" s="303"/>
      <c r="I255" s="303"/>
      <c r="J255" s="303"/>
      <c r="K255" s="303"/>
      <c r="L255" s="303"/>
      <c r="M255" s="303"/>
      <c r="N255" s="303"/>
      <c r="O255" s="303"/>
      <c r="P255" s="305"/>
      <c r="Q255" s="305"/>
      <c r="R255" s="303"/>
      <c r="S255" s="303"/>
      <c r="T255" s="303"/>
      <c r="U255" s="303"/>
      <c r="V255" s="303"/>
      <c r="W255" s="303"/>
      <c r="X255" s="303"/>
      <c r="Y255" s="303"/>
    </row>
    <row r="256" spans="1:25" ht="12.75">
      <c r="A256" s="303"/>
      <c r="B256" s="303"/>
      <c r="C256" s="303"/>
      <c r="D256" s="303"/>
      <c r="E256" s="303"/>
      <c r="F256" s="304"/>
      <c r="G256" s="303"/>
      <c r="H256" s="303"/>
      <c r="I256" s="303"/>
      <c r="J256" s="303"/>
      <c r="K256" s="303"/>
      <c r="L256" s="303"/>
      <c r="M256" s="303"/>
      <c r="N256" s="303"/>
      <c r="O256" s="303"/>
      <c r="P256" s="305"/>
      <c r="Q256" s="305"/>
      <c r="R256" s="303"/>
      <c r="S256" s="303"/>
      <c r="T256" s="303"/>
      <c r="U256" s="303"/>
      <c r="V256" s="303"/>
      <c r="W256" s="303"/>
      <c r="X256" s="303"/>
      <c r="Y256" s="303"/>
    </row>
    <row r="257" spans="1:25" ht="12.75">
      <c r="A257" s="303"/>
      <c r="B257" s="303"/>
      <c r="C257" s="303"/>
      <c r="D257" s="303"/>
      <c r="E257" s="303"/>
      <c r="F257" s="304"/>
      <c r="G257" s="303"/>
      <c r="H257" s="303"/>
      <c r="I257" s="303"/>
      <c r="J257" s="303"/>
      <c r="K257" s="303"/>
      <c r="L257" s="303"/>
      <c r="M257" s="303"/>
      <c r="N257" s="303"/>
      <c r="O257" s="303"/>
      <c r="P257" s="305"/>
      <c r="Q257" s="305"/>
      <c r="R257" s="303"/>
      <c r="S257" s="303"/>
      <c r="T257" s="303"/>
      <c r="U257" s="303"/>
      <c r="V257" s="303"/>
      <c r="W257" s="303"/>
      <c r="X257" s="303"/>
      <c r="Y257" s="303"/>
    </row>
    <row r="258" spans="1:25" ht="12.75">
      <c r="A258" s="303"/>
      <c r="B258" s="303"/>
      <c r="C258" s="303"/>
      <c r="D258" s="303"/>
      <c r="E258" s="303"/>
      <c r="F258" s="304"/>
      <c r="G258" s="303"/>
      <c r="H258" s="303"/>
      <c r="I258" s="303"/>
      <c r="J258" s="303"/>
      <c r="K258" s="303"/>
      <c r="L258" s="303"/>
      <c r="M258" s="303"/>
      <c r="N258" s="303"/>
      <c r="O258" s="303"/>
      <c r="P258" s="305"/>
      <c r="Q258" s="305"/>
      <c r="R258" s="303"/>
      <c r="S258" s="303"/>
      <c r="T258" s="303"/>
      <c r="U258" s="303"/>
      <c r="V258" s="303"/>
      <c r="W258" s="303"/>
      <c r="X258" s="303"/>
      <c r="Y258" s="303"/>
    </row>
    <row r="259" spans="1:25" ht="12.75">
      <c r="A259" s="303"/>
      <c r="B259" s="303"/>
      <c r="C259" s="303"/>
      <c r="D259" s="303"/>
      <c r="E259" s="303"/>
      <c r="F259" s="304"/>
      <c r="G259" s="303"/>
      <c r="H259" s="303"/>
      <c r="I259" s="303"/>
      <c r="J259" s="303"/>
      <c r="K259" s="303"/>
      <c r="L259" s="303"/>
      <c r="M259" s="303"/>
      <c r="N259" s="303"/>
      <c r="O259" s="303"/>
      <c r="P259" s="305"/>
      <c r="Q259" s="305"/>
      <c r="R259" s="303"/>
      <c r="S259" s="303"/>
      <c r="T259" s="303"/>
      <c r="U259" s="303"/>
      <c r="V259" s="303"/>
      <c r="W259" s="303"/>
      <c r="X259" s="303"/>
      <c r="Y259" s="303"/>
    </row>
    <row r="260" spans="1:25" ht="12.75">
      <c r="A260" s="303"/>
      <c r="B260" s="303"/>
      <c r="C260" s="303"/>
      <c r="D260" s="303"/>
      <c r="E260" s="303"/>
      <c r="F260" s="304"/>
      <c r="G260" s="303"/>
      <c r="H260" s="303"/>
      <c r="I260" s="303"/>
      <c r="J260" s="303"/>
      <c r="K260" s="303"/>
      <c r="L260" s="303"/>
      <c r="M260" s="303"/>
      <c r="N260" s="303"/>
      <c r="O260" s="303"/>
      <c r="P260" s="305"/>
      <c r="Q260" s="305"/>
      <c r="R260" s="303"/>
      <c r="S260" s="303"/>
      <c r="T260" s="303"/>
      <c r="U260" s="303"/>
      <c r="V260" s="303"/>
      <c r="W260" s="303"/>
      <c r="X260" s="303"/>
      <c r="Y260" s="303"/>
    </row>
    <row r="261" spans="1:25" ht="12.75">
      <c r="A261" s="303"/>
      <c r="B261" s="303"/>
      <c r="C261" s="303"/>
      <c r="D261" s="303"/>
      <c r="E261" s="303"/>
      <c r="F261" s="304"/>
      <c r="G261" s="303"/>
      <c r="H261" s="303"/>
      <c r="I261" s="303"/>
      <c r="J261" s="303"/>
      <c r="K261" s="303"/>
      <c r="L261" s="303"/>
      <c r="M261" s="303"/>
      <c r="N261" s="303"/>
      <c r="O261" s="303"/>
      <c r="P261" s="305"/>
      <c r="Q261" s="305"/>
      <c r="R261" s="303"/>
      <c r="S261" s="303"/>
      <c r="T261" s="303"/>
      <c r="U261" s="303"/>
      <c r="V261" s="303"/>
      <c r="W261" s="303"/>
      <c r="X261" s="303"/>
      <c r="Y261" s="303"/>
    </row>
    <row r="262" spans="1:25" ht="12.75">
      <c r="A262" s="303"/>
      <c r="B262" s="303"/>
      <c r="C262" s="303"/>
      <c r="D262" s="303"/>
      <c r="E262" s="303"/>
      <c r="F262" s="304"/>
      <c r="G262" s="303"/>
      <c r="H262" s="303"/>
      <c r="I262" s="303"/>
      <c r="J262" s="303"/>
      <c r="K262" s="303"/>
      <c r="L262" s="303"/>
      <c r="M262" s="303"/>
      <c r="N262" s="303"/>
      <c r="O262" s="303"/>
      <c r="P262" s="305"/>
      <c r="Q262" s="305"/>
      <c r="R262" s="303"/>
      <c r="S262" s="303"/>
      <c r="T262" s="303"/>
      <c r="U262" s="303"/>
      <c r="V262" s="303"/>
      <c r="W262" s="303"/>
      <c r="X262" s="303"/>
      <c r="Y262" s="303"/>
    </row>
    <row r="263" spans="1:25" ht="12.75">
      <c r="A263" s="303"/>
      <c r="B263" s="303"/>
      <c r="C263" s="303"/>
      <c r="D263" s="303"/>
      <c r="E263" s="303"/>
      <c r="F263" s="304"/>
      <c r="G263" s="303"/>
      <c r="H263" s="303"/>
      <c r="I263" s="303"/>
      <c r="J263" s="303"/>
      <c r="K263" s="303"/>
      <c r="L263" s="303"/>
      <c r="M263" s="303"/>
      <c r="N263" s="303"/>
      <c r="O263" s="303"/>
      <c r="P263" s="305"/>
      <c r="Q263" s="305"/>
      <c r="R263" s="303"/>
      <c r="S263" s="303"/>
      <c r="T263" s="303"/>
      <c r="U263" s="303"/>
      <c r="V263" s="303"/>
      <c r="W263" s="303"/>
      <c r="X263" s="303"/>
      <c r="Y263" s="303"/>
    </row>
    <row r="264" spans="1:25" ht="12.75">
      <c r="A264" s="303"/>
      <c r="B264" s="303"/>
      <c r="C264" s="303"/>
      <c r="D264" s="303"/>
      <c r="E264" s="303"/>
      <c r="F264" s="304"/>
      <c r="G264" s="303"/>
      <c r="H264" s="303"/>
      <c r="I264" s="303"/>
      <c r="J264" s="303"/>
      <c r="K264" s="303"/>
      <c r="L264" s="303"/>
      <c r="M264" s="303"/>
      <c r="N264" s="303"/>
      <c r="O264" s="303"/>
      <c r="P264" s="305"/>
      <c r="Q264" s="305"/>
      <c r="R264" s="303"/>
      <c r="S264" s="303"/>
      <c r="T264" s="303"/>
      <c r="U264" s="303"/>
      <c r="V264" s="303"/>
      <c r="W264" s="303"/>
      <c r="X264" s="303"/>
      <c r="Y264" s="303"/>
    </row>
    <row r="265" spans="1:25" ht="12.75">
      <c r="A265" s="303"/>
      <c r="B265" s="303"/>
      <c r="C265" s="303"/>
      <c r="D265" s="303"/>
      <c r="E265" s="303"/>
      <c r="F265" s="304"/>
      <c r="G265" s="303"/>
      <c r="H265" s="303"/>
      <c r="I265" s="303"/>
      <c r="J265" s="303"/>
      <c r="K265" s="303"/>
      <c r="L265" s="303"/>
      <c r="M265" s="303"/>
      <c r="N265" s="303"/>
      <c r="O265" s="303"/>
      <c r="P265" s="305"/>
      <c r="Q265" s="305"/>
      <c r="R265" s="303"/>
      <c r="S265" s="303"/>
      <c r="T265" s="303"/>
      <c r="U265" s="303"/>
      <c r="V265" s="303"/>
      <c r="W265" s="303"/>
      <c r="X265" s="303"/>
      <c r="Y265" s="303"/>
    </row>
    <row r="266" spans="1:25" ht="12.75">
      <c r="A266" s="303"/>
      <c r="B266" s="303"/>
      <c r="C266" s="303"/>
      <c r="D266" s="303"/>
      <c r="E266" s="303"/>
      <c r="F266" s="304"/>
      <c r="G266" s="303"/>
      <c r="H266" s="303"/>
      <c r="I266" s="303"/>
      <c r="J266" s="303"/>
      <c r="K266" s="303"/>
      <c r="L266" s="303"/>
      <c r="M266" s="303"/>
      <c r="N266" s="303"/>
      <c r="O266" s="303"/>
      <c r="P266" s="305"/>
      <c r="Q266" s="305"/>
      <c r="R266" s="303"/>
      <c r="S266" s="303"/>
      <c r="T266" s="303"/>
      <c r="U266" s="303"/>
      <c r="V266" s="303"/>
      <c r="W266" s="303"/>
      <c r="X266" s="303"/>
      <c r="Y266" s="303"/>
    </row>
    <row r="267" spans="1:25" ht="12.75">
      <c r="A267" s="303"/>
      <c r="B267" s="303"/>
      <c r="C267" s="303"/>
      <c r="D267" s="303"/>
      <c r="E267" s="303"/>
      <c r="F267" s="304"/>
      <c r="G267" s="303"/>
      <c r="H267" s="303"/>
      <c r="I267" s="303"/>
      <c r="J267" s="303"/>
      <c r="K267" s="303"/>
      <c r="L267" s="303"/>
      <c r="M267" s="303"/>
      <c r="N267" s="303"/>
      <c r="O267" s="303"/>
      <c r="P267" s="305"/>
      <c r="Q267" s="305"/>
      <c r="R267" s="303"/>
      <c r="S267" s="303"/>
      <c r="T267" s="303"/>
      <c r="U267" s="303"/>
      <c r="V267" s="303"/>
      <c r="W267" s="303"/>
      <c r="X267" s="303"/>
      <c r="Y267" s="303"/>
    </row>
    <row r="268" spans="1:25" ht="12.75">
      <c r="A268" s="303"/>
      <c r="B268" s="303"/>
      <c r="C268" s="303"/>
      <c r="D268" s="303"/>
      <c r="E268" s="303"/>
      <c r="F268" s="304"/>
      <c r="G268" s="303"/>
      <c r="H268" s="303"/>
      <c r="I268" s="303"/>
      <c r="J268" s="303"/>
      <c r="K268" s="303"/>
      <c r="L268" s="303"/>
      <c r="M268" s="303"/>
      <c r="N268" s="303"/>
      <c r="O268" s="303"/>
      <c r="P268" s="305"/>
      <c r="Q268" s="305"/>
      <c r="R268" s="303"/>
      <c r="S268" s="303"/>
      <c r="T268" s="303"/>
      <c r="U268" s="303"/>
      <c r="V268" s="303"/>
      <c r="W268" s="303"/>
      <c r="X268" s="303"/>
      <c r="Y268" s="303"/>
    </row>
    <row r="269" spans="1:25" ht="12.75">
      <c r="A269" s="303"/>
      <c r="B269" s="303"/>
      <c r="C269" s="303"/>
      <c r="D269" s="303"/>
      <c r="E269" s="303"/>
      <c r="F269" s="304"/>
      <c r="G269" s="303"/>
      <c r="H269" s="303"/>
      <c r="I269" s="303"/>
      <c r="J269" s="303"/>
      <c r="K269" s="303"/>
      <c r="L269" s="303"/>
      <c r="M269" s="303"/>
      <c r="N269" s="303"/>
      <c r="O269" s="303"/>
      <c r="P269" s="305"/>
      <c r="Q269" s="305"/>
      <c r="R269" s="303"/>
      <c r="S269" s="303"/>
      <c r="T269" s="303"/>
      <c r="U269" s="303"/>
      <c r="V269" s="303"/>
      <c r="W269" s="303"/>
      <c r="X269" s="303"/>
      <c r="Y269" s="303"/>
    </row>
    <row r="270" spans="1:25" ht="12.75">
      <c r="A270" s="303"/>
      <c r="B270" s="303"/>
      <c r="C270" s="303"/>
      <c r="D270" s="303"/>
      <c r="E270" s="303"/>
      <c r="F270" s="304"/>
      <c r="G270" s="303"/>
      <c r="H270" s="303"/>
      <c r="I270" s="303"/>
      <c r="J270" s="303"/>
      <c r="K270" s="303"/>
      <c r="L270" s="303"/>
      <c r="M270" s="303"/>
      <c r="N270" s="303"/>
      <c r="O270" s="303"/>
      <c r="P270" s="305"/>
      <c r="Q270" s="305"/>
      <c r="R270" s="303"/>
      <c r="S270" s="303"/>
      <c r="T270" s="303"/>
      <c r="U270" s="303"/>
      <c r="V270" s="303"/>
      <c r="W270" s="303"/>
      <c r="X270" s="303"/>
      <c r="Y270" s="303"/>
    </row>
    <row r="271" spans="1:25" ht="12.75">
      <c r="A271" s="303"/>
      <c r="B271" s="303"/>
      <c r="C271" s="303"/>
      <c r="D271" s="303"/>
      <c r="E271" s="303"/>
      <c r="F271" s="304"/>
      <c r="G271" s="303"/>
      <c r="H271" s="303"/>
      <c r="I271" s="303"/>
      <c r="J271" s="303"/>
      <c r="K271" s="303"/>
      <c r="L271" s="303"/>
      <c r="M271" s="303"/>
      <c r="N271" s="303"/>
      <c r="O271" s="303"/>
      <c r="P271" s="305"/>
      <c r="Q271" s="305"/>
      <c r="R271" s="303"/>
      <c r="S271" s="303"/>
      <c r="T271" s="303"/>
      <c r="U271" s="303"/>
      <c r="V271" s="303"/>
      <c r="W271" s="303"/>
      <c r="X271" s="303"/>
      <c r="Y271" s="303"/>
    </row>
    <row r="272" spans="1:25" ht="12.75">
      <c r="A272" s="303"/>
      <c r="B272" s="303"/>
      <c r="C272" s="303"/>
      <c r="D272" s="303"/>
      <c r="E272" s="303"/>
      <c r="F272" s="304"/>
      <c r="G272" s="303"/>
      <c r="H272" s="303"/>
      <c r="I272" s="303"/>
      <c r="J272" s="303"/>
      <c r="K272" s="303"/>
      <c r="L272" s="303"/>
      <c r="M272" s="303"/>
      <c r="N272" s="303"/>
      <c r="O272" s="303"/>
      <c r="P272" s="305"/>
      <c r="Q272" s="305"/>
      <c r="R272" s="303"/>
      <c r="S272" s="303"/>
      <c r="T272" s="303"/>
      <c r="U272" s="303"/>
      <c r="V272" s="303"/>
      <c r="W272" s="303"/>
      <c r="X272" s="303"/>
      <c r="Y272" s="303"/>
    </row>
    <row r="273" spans="1:25" ht="12.75">
      <c r="A273" s="303"/>
      <c r="B273" s="303"/>
      <c r="C273" s="303"/>
      <c r="D273" s="303"/>
      <c r="E273" s="303"/>
      <c r="F273" s="304"/>
      <c r="G273" s="303"/>
      <c r="H273" s="303"/>
      <c r="I273" s="303"/>
      <c r="J273" s="303"/>
      <c r="K273" s="303"/>
      <c r="L273" s="303"/>
      <c r="M273" s="303"/>
      <c r="N273" s="303"/>
      <c r="O273" s="303"/>
      <c r="P273" s="305"/>
      <c r="Q273" s="305"/>
      <c r="R273" s="303"/>
      <c r="S273" s="303"/>
      <c r="T273" s="303"/>
      <c r="U273" s="303"/>
      <c r="V273" s="303"/>
      <c r="W273" s="303"/>
      <c r="X273" s="303"/>
      <c r="Y273" s="303"/>
    </row>
    <row r="274" spans="1:25" ht="12.75">
      <c r="A274" s="303"/>
      <c r="B274" s="303"/>
      <c r="C274" s="303"/>
      <c r="D274" s="303"/>
      <c r="E274" s="303"/>
      <c r="F274" s="304"/>
      <c r="G274" s="303"/>
      <c r="H274" s="303"/>
      <c r="I274" s="303"/>
      <c r="J274" s="303"/>
      <c r="K274" s="303"/>
      <c r="L274" s="303"/>
      <c r="M274" s="303"/>
      <c r="N274" s="303"/>
      <c r="O274" s="303"/>
      <c r="P274" s="305"/>
      <c r="Q274" s="305"/>
      <c r="R274" s="303"/>
      <c r="S274" s="303"/>
      <c r="T274" s="303"/>
      <c r="U274" s="303"/>
      <c r="V274" s="303"/>
      <c r="W274" s="303"/>
      <c r="X274" s="303"/>
      <c r="Y274" s="303"/>
    </row>
    <row r="275" spans="1:25" ht="12.75">
      <c r="A275" s="303"/>
      <c r="B275" s="303"/>
      <c r="C275" s="303"/>
      <c r="D275" s="303"/>
      <c r="E275" s="303"/>
      <c r="F275" s="304"/>
      <c r="G275" s="303"/>
      <c r="H275" s="303"/>
      <c r="I275" s="303"/>
      <c r="J275" s="303"/>
      <c r="K275" s="303"/>
      <c r="L275" s="303"/>
      <c r="M275" s="303"/>
      <c r="N275" s="303"/>
      <c r="O275" s="303"/>
      <c r="P275" s="305"/>
      <c r="Q275" s="305"/>
      <c r="R275" s="303"/>
      <c r="S275" s="303"/>
      <c r="T275" s="303"/>
      <c r="U275" s="303"/>
      <c r="V275" s="303"/>
      <c r="W275" s="303"/>
      <c r="X275" s="303"/>
      <c r="Y275" s="303"/>
    </row>
    <row r="276" spans="1:25" ht="12.75">
      <c r="A276" s="303"/>
      <c r="B276" s="303"/>
      <c r="C276" s="303"/>
      <c r="D276" s="303"/>
      <c r="E276" s="303"/>
      <c r="F276" s="304"/>
      <c r="G276" s="303"/>
      <c r="H276" s="303"/>
      <c r="I276" s="303"/>
      <c r="J276" s="303"/>
      <c r="K276" s="303"/>
      <c r="L276" s="303"/>
      <c r="M276" s="303"/>
      <c r="N276" s="303"/>
      <c r="O276" s="303"/>
      <c r="P276" s="305"/>
      <c r="Q276" s="305"/>
      <c r="R276" s="303"/>
      <c r="S276" s="303"/>
      <c r="T276" s="303"/>
      <c r="U276" s="303"/>
      <c r="V276" s="303"/>
      <c r="W276" s="303"/>
      <c r="X276" s="303"/>
      <c r="Y276" s="303"/>
    </row>
    <row r="277" spans="1:25" ht="12.75">
      <c r="A277" s="303"/>
      <c r="B277" s="303"/>
      <c r="C277" s="303"/>
      <c r="D277" s="303"/>
      <c r="E277" s="303"/>
      <c r="F277" s="304"/>
      <c r="G277" s="303"/>
      <c r="H277" s="303"/>
      <c r="I277" s="303"/>
      <c r="J277" s="303"/>
      <c r="K277" s="303"/>
      <c r="L277" s="303"/>
      <c r="M277" s="303"/>
      <c r="N277" s="303"/>
      <c r="O277" s="303"/>
      <c r="P277" s="305"/>
      <c r="Q277" s="305"/>
      <c r="R277" s="303"/>
      <c r="S277" s="303"/>
      <c r="T277" s="303"/>
      <c r="U277" s="303"/>
      <c r="V277" s="303"/>
      <c r="W277" s="303"/>
      <c r="X277" s="303"/>
      <c r="Y277" s="303"/>
    </row>
    <row r="278" spans="1:25" ht="12.75">
      <c r="A278" s="303"/>
      <c r="B278" s="303"/>
      <c r="C278" s="303"/>
      <c r="D278" s="303"/>
      <c r="E278" s="303"/>
      <c r="F278" s="304"/>
      <c r="G278" s="303"/>
      <c r="H278" s="303"/>
      <c r="I278" s="303"/>
      <c r="J278" s="303"/>
      <c r="K278" s="303"/>
      <c r="L278" s="303"/>
      <c r="M278" s="303"/>
      <c r="N278" s="303"/>
      <c r="O278" s="303"/>
      <c r="P278" s="305"/>
      <c r="Q278" s="305"/>
      <c r="R278" s="303"/>
      <c r="S278" s="303"/>
      <c r="T278" s="303"/>
      <c r="U278" s="303"/>
      <c r="V278" s="303"/>
      <c r="W278" s="303"/>
      <c r="X278" s="303"/>
      <c r="Y278" s="303"/>
    </row>
    <row r="279" spans="1:25" ht="12.75">
      <c r="A279" s="303"/>
      <c r="B279" s="303"/>
      <c r="C279" s="303"/>
      <c r="D279" s="303"/>
      <c r="E279" s="303"/>
      <c r="F279" s="304"/>
      <c r="G279" s="303"/>
      <c r="H279" s="303"/>
      <c r="I279" s="303"/>
      <c r="J279" s="303"/>
      <c r="K279" s="303"/>
      <c r="L279" s="303"/>
      <c r="M279" s="303"/>
      <c r="N279" s="303"/>
      <c r="O279" s="303"/>
      <c r="P279" s="305"/>
      <c r="Q279" s="305"/>
      <c r="R279" s="303"/>
      <c r="S279" s="303"/>
      <c r="T279" s="303"/>
      <c r="U279" s="303"/>
      <c r="V279" s="303"/>
      <c r="W279" s="303"/>
      <c r="X279" s="303"/>
      <c r="Y279" s="303"/>
    </row>
    <row r="280" spans="1:25" ht="12.75">
      <c r="A280" s="303"/>
      <c r="B280" s="303"/>
      <c r="C280" s="303"/>
      <c r="D280" s="303"/>
      <c r="E280" s="303"/>
      <c r="F280" s="304"/>
      <c r="G280" s="303"/>
      <c r="H280" s="303"/>
      <c r="I280" s="303"/>
      <c r="J280" s="303"/>
      <c r="K280" s="303"/>
      <c r="L280" s="303"/>
      <c r="M280" s="303"/>
      <c r="N280" s="303"/>
      <c r="O280" s="303"/>
      <c r="P280" s="305"/>
      <c r="Q280" s="305"/>
      <c r="R280" s="303"/>
      <c r="S280" s="303"/>
      <c r="T280" s="303"/>
      <c r="U280" s="303"/>
      <c r="V280" s="303"/>
      <c r="W280" s="303"/>
      <c r="X280" s="303"/>
      <c r="Y280" s="303"/>
    </row>
    <row r="281" spans="1:25" ht="12.75">
      <c r="A281" s="303"/>
      <c r="B281" s="303"/>
      <c r="C281" s="303"/>
      <c r="D281" s="303"/>
      <c r="E281" s="303"/>
      <c r="F281" s="304"/>
      <c r="G281" s="303"/>
      <c r="H281" s="303"/>
      <c r="I281" s="303"/>
      <c r="J281" s="303"/>
      <c r="K281" s="303"/>
      <c r="L281" s="303"/>
      <c r="M281" s="303"/>
      <c r="N281" s="303"/>
      <c r="O281" s="303"/>
      <c r="P281" s="305"/>
      <c r="Q281" s="305"/>
      <c r="R281" s="303"/>
      <c r="S281" s="303"/>
      <c r="T281" s="303"/>
      <c r="U281" s="303"/>
      <c r="V281" s="303"/>
      <c r="W281" s="303"/>
      <c r="X281" s="303"/>
      <c r="Y281" s="303"/>
    </row>
    <row r="282" spans="1:25" ht="12.75">
      <c r="A282" s="303"/>
      <c r="B282" s="303"/>
      <c r="C282" s="303"/>
      <c r="D282" s="303"/>
      <c r="E282" s="303"/>
      <c r="F282" s="304"/>
      <c r="G282" s="303"/>
      <c r="H282" s="303"/>
      <c r="I282" s="303"/>
      <c r="J282" s="303"/>
      <c r="K282" s="303"/>
      <c r="L282" s="303"/>
      <c r="M282" s="303"/>
      <c r="N282" s="303"/>
      <c r="O282" s="303"/>
      <c r="P282" s="305"/>
      <c r="Q282" s="305"/>
      <c r="R282" s="303"/>
      <c r="S282" s="303"/>
      <c r="T282" s="303"/>
      <c r="U282" s="303"/>
      <c r="V282" s="303"/>
      <c r="W282" s="303"/>
      <c r="X282" s="303"/>
      <c r="Y282" s="303"/>
    </row>
    <row r="283" spans="1:25" ht="12.75">
      <c r="A283" s="303"/>
      <c r="B283" s="303"/>
      <c r="C283" s="303"/>
      <c r="D283" s="303"/>
      <c r="E283" s="303"/>
      <c r="F283" s="304"/>
      <c r="G283" s="303"/>
      <c r="H283" s="303"/>
      <c r="I283" s="303"/>
      <c r="J283" s="303"/>
      <c r="K283" s="303"/>
      <c r="L283" s="303"/>
      <c r="M283" s="303"/>
      <c r="N283" s="303"/>
      <c r="O283" s="303"/>
      <c r="P283" s="305"/>
      <c r="Q283" s="305"/>
      <c r="R283" s="303"/>
      <c r="S283" s="303"/>
      <c r="T283" s="303"/>
      <c r="U283" s="303"/>
      <c r="V283" s="303"/>
      <c r="W283" s="303"/>
      <c r="X283" s="303"/>
      <c r="Y283" s="303"/>
    </row>
    <row r="284" spans="1:25" ht="12.75">
      <c r="A284" s="303"/>
      <c r="B284" s="303"/>
      <c r="C284" s="303"/>
      <c r="D284" s="303"/>
      <c r="E284" s="303"/>
      <c r="F284" s="304"/>
      <c r="G284" s="303"/>
      <c r="H284" s="303"/>
      <c r="I284" s="303"/>
      <c r="J284" s="303"/>
      <c r="K284" s="303"/>
      <c r="L284" s="303"/>
      <c r="M284" s="303"/>
      <c r="N284" s="303"/>
      <c r="O284" s="303"/>
      <c r="P284" s="305"/>
      <c r="Q284" s="305"/>
      <c r="R284" s="303"/>
      <c r="S284" s="303"/>
      <c r="T284" s="303"/>
      <c r="U284" s="303"/>
      <c r="V284" s="303"/>
      <c r="W284" s="303"/>
      <c r="X284" s="303"/>
      <c r="Y284" s="303"/>
    </row>
    <row r="285" spans="1:25" ht="12.75">
      <c r="A285" s="303"/>
      <c r="B285" s="303"/>
      <c r="C285" s="303"/>
      <c r="D285" s="303"/>
      <c r="E285" s="303"/>
      <c r="F285" s="304"/>
      <c r="G285" s="303"/>
      <c r="H285" s="303"/>
      <c r="I285" s="303"/>
      <c r="J285" s="303"/>
      <c r="K285" s="303"/>
      <c r="L285" s="303"/>
      <c r="M285" s="303"/>
      <c r="N285" s="303"/>
      <c r="O285" s="303"/>
      <c r="P285" s="305"/>
      <c r="Q285" s="305"/>
      <c r="R285" s="303"/>
      <c r="S285" s="303"/>
      <c r="T285" s="303"/>
      <c r="U285" s="303"/>
      <c r="V285" s="303"/>
      <c r="W285" s="303"/>
      <c r="X285" s="303"/>
      <c r="Y285" s="303"/>
    </row>
    <row r="286" spans="1:25" ht="12.75">
      <c r="A286" s="303"/>
      <c r="B286" s="303"/>
      <c r="C286" s="303"/>
      <c r="D286" s="303"/>
      <c r="E286" s="303"/>
      <c r="F286" s="304"/>
      <c r="G286" s="303"/>
      <c r="H286" s="303"/>
      <c r="I286" s="303"/>
      <c r="J286" s="303"/>
      <c r="K286" s="303"/>
      <c r="L286" s="303"/>
      <c r="M286" s="303"/>
      <c r="N286" s="303"/>
      <c r="O286" s="303"/>
      <c r="P286" s="305"/>
      <c r="Q286" s="305"/>
      <c r="R286" s="303"/>
      <c r="S286" s="303"/>
      <c r="T286" s="303"/>
      <c r="U286" s="303"/>
      <c r="V286" s="303"/>
      <c r="W286" s="303"/>
      <c r="X286" s="303"/>
      <c r="Y286" s="303"/>
    </row>
    <row r="287" spans="1:25" ht="12.75">
      <c r="A287" s="303"/>
      <c r="B287" s="303"/>
      <c r="C287" s="303"/>
      <c r="D287" s="303"/>
      <c r="E287" s="303"/>
      <c r="F287" s="304"/>
      <c r="G287" s="303"/>
      <c r="H287" s="303"/>
      <c r="I287" s="303"/>
      <c r="J287" s="303"/>
      <c r="K287" s="303"/>
      <c r="L287" s="303"/>
      <c r="M287" s="303"/>
      <c r="N287" s="303"/>
      <c r="O287" s="303"/>
      <c r="P287" s="305"/>
      <c r="Q287" s="305"/>
      <c r="R287" s="303"/>
      <c r="S287" s="303"/>
      <c r="T287" s="303"/>
      <c r="U287" s="303"/>
      <c r="V287" s="303"/>
      <c r="W287" s="303"/>
      <c r="X287" s="303"/>
      <c r="Y287" s="303"/>
    </row>
    <row r="288" spans="1:25" ht="12.75">
      <c r="A288" s="303"/>
      <c r="B288" s="303"/>
      <c r="C288" s="303"/>
      <c r="D288" s="303"/>
      <c r="E288" s="303"/>
      <c r="F288" s="304"/>
      <c r="G288" s="303"/>
      <c r="H288" s="303"/>
      <c r="I288" s="303"/>
      <c r="J288" s="303"/>
      <c r="K288" s="303"/>
      <c r="L288" s="303"/>
      <c r="M288" s="303"/>
      <c r="N288" s="303"/>
      <c r="O288" s="303"/>
      <c r="P288" s="305"/>
      <c r="Q288" s="305"/>
      <c r="R288" s="303"/>
      <c r="S288" s="303"/>
      <c r="T288" s="303"/>
      <c r="U288" s="303"/>
      <c r="V288" s="303"/>
      <c r="W288" s="303"/>
      <c r="X288" s="303"/>
      <c r="Y288" s="303"/>
    </row>
    <row r="289" spans="1:25" ht="12.75">
      <c r="A289" s="303"/>
      <c r="B289" s="303"/>
      <c r="C289" s="303"/>
      <c r="D289" s="303"/>
      <c r="E289" s="303"/>
      <c r="F289" s="304"/>
      <c r="G289" s="303"/>
      <c r="H289" s="303"/>
      <c r="I289" s="303"/>
      <c r="J289" s="303"/>
      <c r="K289" s="303"/>
      <c r="L289" s="303"/>
      <c r="M289" s="303"/>
      <c r="N289" s="303"/>
      <c r="O289" s="303"/>
      <c r="P289" s="305"/>
      <c r="Q289" s="305"/>
      <c r="R289" s="303"/>
      <c r="S289" s="303"/>
      <c r="T289" s="303"/>
      <c r="U289" s="303"/>
      <c r="V289" s="303"/>
      <c r="W289" s="303"/>
      <c r="X289" s="303"/>
      <c r="Y289" s="303"/>
    </row>
    <row r="290" spans="1:25" ht="12.75">
      <c r="A290" s="303"/>
      <c r="B290" s="303"/>
      <c r="C290" s="303"/>
      <c r="D290" s="303"/>
      <c r="E290" s="303"/>
      <c r="F290" s="304"/>
      <c r="G290" s="303"/>
      <c r="H290" s="303"/>
      <c r="I290" s="303"/>
      <c r="J290" s="303"/>
      <c r="K290" s="303"/>
      <c r="L290" s="303"/>
      <c r="M290" s="303"/>
      <c r="N290" s="303"/>
      <c r="O290" s="303"/>
      <c r="P290" s="305"/>
      <c r="Q290" s="305"/>
      <c r="R290" s="303"/>
      <c r="S290" s="303"/>
      <c r="T290" s="303"/>
      <c r="U290" s="303"/>
      <c r="V290" s="303"/>
      <c r="W290" s="303"/>
      <c r="X290" s="303"/>
      <c r="Y290" s="303"/>
    </row>
    <row r="291" spans="1:25" ht="12.75">
      <c r="A291" s="303"/>
      <c r="B291" s="303"/>
      <c r="C291" s="303"/>
      <c r="D291" s="303"/>
      <c r="E291" s="303"/>
      <c r="F291" s="304"/>
      <c r="G291" s="303"/>
      <c r="H291" s="303"/>
      <c r="I291" s="303"/>
      <c r="J291" s="303"/>
      <c r="K291" s="303"/>
      <c r="L291" s="303"/>
      <c r="M291" s="303"/>
      <c r="N291" s="303"/>
      <c r="O291" s="303"/>
      <c r="P291" s="305"/>
      <c r="Q291" s="305"/>
      <c r="R291" s="303"/>
      <c r="S291" s="303"/>
      <c r="T291" s="303"/>
      <c r="U291" s="303"/>
      <c r="V291" s="303"/>
      <c r="W291" s="303"/>
      <c r="X291" s="303"/>
      <c r="Y291" s="303"/>
    </row>
    <row r="292" spans="1:25" ht="12.75">
      <c r="A292" s="303"/>
      <c r="B292" s="303"/>
      <c r="C292" s="303"/>
      <c r="D292" s="303"/>
      <c r="E292" s="303"/>
      <c r="F292" s="304"/>
      <c r="G292" s="303"/>
      <c r="H292" s="303"/>
      <c r="I292" s="303"/>
      <c r="J292" s="303"/>
      <c r="K292" s="303"/>
      <c r="L292" s="303"/>
      <c r="M292" s="303"/>
      <c r="N292" s="303"/>
      <c r="O292" s="303"/>
      <c r="P292" s="305"/>
      <c r="Q292" s="305"/>
      <c r="R292" s="303"/>
      <c r="S292" s="303"/>
      <c r="T292" s="303"/>
      <c r="U292" s="303"/>
      <c r="V292" s="303"/>
      <c r="W292" s="303"/>
      <c r="X292" s="303"/>
      <c r="Y292" s="303"/>
    </row>
    <row r="293" spans="1:25" ht="12.75">
      <c r="A293" s="303"/>
      <c r="B293" s="303"/>
      <c r="C293" s="303"/>
      <c r="D293" s="303"/>
      <c r="E293" s="303"/>
      <c r="F293" s="304"/>
      <c r="G293" s="303"/>
      <c r="H293" s="303"/>
      <c r="I293" s="303"/>
      <c r="J293" s="303"/>
      <c r="K293" s="303"/>
      <c r="L293" s="303"/>
      <c r="M293" s="303"/>
      <c r="N293" s="303"/>
      <c r="O293" s="303"/>
      <c r="P293" s="305"/>
      <c r="Q293" s="305"/>
      <c r="R293" s="303"/>
      <c r="S293" s="303"/>
      <c r="T293" s="303"/>
      <c r="U293" s="303"/>
      <c r="V293" s="303"/>
      <c r="W293" s="303"/>
      <c r="X293" s="303"/>
      <c r="Y293" s="303"/>
    </row>
    <row r="294" spans="1:25" ht="12.75">
      <c r="A294" s="303"/>
      <c r="B294" s="303"/>
      <c r="C294" s="303"/>
      <c r="D294" s="303"/>
      <c r="E294" s="303"/>
      <c r="F294" s="304"/>
      <c r="G294" s="303"/>
      <c r="H294" s="303"/>
      <c r="I294" s="303"/>
      <c r="J294" s="303"/>
      <c r="K294" s="303"/>
      <c r="L294" s="303"/>
      <c r="M294" s="303"/>
      <c r="N294" s="303"/>
      <c r="O294" s="303"/>
      <c r="P294" s="305"/>
      <c r="Q294" s="305"/>
      <c r="R294" s="303"/>
      <c r="S294" s="303"/>
      <c r="T294" s="303"/>
      <c r="U294" s="303"/>
      <c r="V294" s="303"/>
      <c r="W294" s="303"/>
      <c r="X294" s="303"/>
      <c r="Y294" s="303"/>
    </row>
    <row r="295" spans="1:25" ht="12.75">
      <c r="A295" s="303"/>
      <c r="B295" s="303"/>
      <c r="C295" s="303"/>
      <c r="D295" s="303"/>
      <c r="E295" s="303"/>
      <c r="F295" s="304"/>
      <c r="G295" s="303"/>
      <c r="H295" s="303"/>
      <c r="I295" s="303"/>
      <c r="J295" s="303"/>
      <c r="K295" s="303"/>
      <c r="L295" s="303"/>
      <c r="M295" s="303"/>
      <c r="N295" s="303"/>
      <c r="O295" s="303"/>
      <c r="P295" s="305"/>
      <c r="Q295" s="305"/>
      <c r="R295" s="303"/>
      <c r="S295" s="303"/>
      <c r="T295" s="303"/>
      <c r="U295" s="303"/>
      <c r="V295" s="303"/>
      <c r="W295" s="303"/>
      <c r="X295" s="303"/>
      <c r="Y295" s="303"/>
    </row>
    <row r="296" spans="1:25" ht="12.75">
      <c r="A296" s="303"/>
      <c r="B296" s="303"/>
      <c r="C296" s="303"/>
      <c r="D296" s="303"/>
      <c r="E296" s="303"/>
      <c r="F296" s="304"/>
      <c r="G296" s="303"/>
      <c r="H296" s="303"/>
      <c r="I296" s="303"/>
      <c r="J296" s="303"/>
      <c r="K296" s="303"/>
      <c r="L296" s="303"/>
      <c r="M296" s="303"/>
      <c r="N296" s="303"/>
      <c r="O296" s="303"/>
      <c r="P296" s="305"/>
      <c r="Q296" s="305"/>
      <c r="R296" s="303"/>
      <c r="S296" s="303"/>
      <c r="T296" s="303"/>
      <c r="U296" s="303"/>
      <c r="V296" s="303"/>
      <c r="W296" s="303"/>
      <c r="X296" s="303"/>
      <c r="Y296" s="303"/>
    </row>
    <row r="297" spans="1:25" ht="12.75">
      <c r="A297" s="303"/>
      <c r="B297" s="303"/>
      <c r="C297" s="303"/>
      <c r="D297" s="303"/>
      <c r="E297" s="303"/>
      <c r="F297" s="304"/>
      <c r="G297" s="303"/>
      <c r="H297" s="303"/>
      <c r="I297" s="303"/>
      <c r="J297" s="303"/>
      <c r="K297" s="303"/>
      <c r="L297" s="303"/>
      <c r="M297" s="303"/>
      <c r="N297" s="303"/>
      <c r="O297" s="303"/>
      <c r="P297" s="305"/>
      <c r="Q297" s="305"/>
      <c r="R297" s="303"/>
      <c r="S297" s="303"/>
      <c r="T297" s="303"/>
      <c r="U297" s="303"/>
      <c r="V297" s="303"/>
      <c r="W297" s="303"/>
      <c r="X297" s="303"/>
      <c r="Y297" s="303"/>
    </row>
    <row r="298" spans="1:25" ht="12.75">
      <c r="A298" s="303"/>
      <c r="B298" s="303"/>
      <c r="C298" s="303"/>
      <c r="D298" s="303"/>
      <c r="E298" s="303"/>
      <c r="F298" s="304"/>
      <c r="G298" s="303"/>
      <c r="H298" s="303"/>
      <c r="I298" s="303"/>
      <c r="J298" s="303"/>
      <c r="K298" s="303"/>
      <c r="L298" s="303"/>
      <c r="M298" s="303"/>
      <c r="N298" s="303"/>
      <c r="O298" s="303"/>
      <c r="P298" s="305"/>
      <c r="Q298" s="305"/>
      <c r="R298" s="303"/>
      <c r="S298" s="303"/>
      <c r="T298" s="303"/>
      <c r="U298" s="303"/>
      <c r="V298" s="303"/>
      <c r="W298" s="303"/>
      <c r="X298" s="303"/>
      <c r="Y298" s="303"/>
    </row>
    <row r="299" spans="1:25" ht="12.75">
      <c r="A299" s="303"/>
      <c r="B299" s="303"/>
      <c r="C299" s="303"/>
      <c r="D299" s="303"/>
      <c r="E299" s="303"/>
      <c r="F299" s="304"/>
      <c r="G299" s="303"/>
      <c r="H299" s="303"/>
      <c r="I299" s="303"/>
      <c r="J299" s="303"/>
      <c r="K299" s="303"/>
      <c r="L299" s="303"/>
      <c r="M299" s="303"/>
      <c r="N299" s="303"/>
      <c r="O299" s="303"/>
      <c r="P299" s="305"/>
      <c r="Q299" s="305"/>
      <c r="R299" s="303"/>
      <c r="S299" s="303"/>
      <c r="T299" s="303"/>
      <c r="U299" s="303"/>
      <c r="V299" s="303"/>
      <c r="W299" s="303"/>
      <c r="X299" s="303"/>
      <c r="Y299" s="303"/>
    </row>
    <row r="300" spans="1:25" ht="12.75">
      <c r="A300" s="303"/>
      <c r="B300" s="303"/>
      <c r="C300" s="303"/>
      <c r="D300" s="303"/>
      <c r="E300" s="303"/>
      <c r="F300" s="304"/>
      <c r="G300" s="303"/>
      <c r="H300" s="303"/>
      <c r="I300" s="303"/>
      <c r="J300" s="303"/>
      <c r="K300" s="303"/>
      <c r="L300" s="303"/>
      <c r="M300" s="303"/>
      <c r="N300" s="303"/>
      <c r="O300" s="303"/>
      <c r="P300" s="305"/>
      <c r="Q300" s="305"/>
      <c r="R300" s="303"/>
      <c r="S300" s="303"/>
      <c r="T300" s="303"/>
      <c r="U300" s="303"/>
      <c r="V300" s="303"/>
      <c r="W300" s="303"/>
      <c r="X300" s="303"/>
      <c r="Y300" s="303"/>
    </row>
    <row r="301" spans="1:25" ht="12.75">
      <c r="A301" s="303"/>
      <c r="B301" s="303"/>
      <c r="C301" s="303"/>
      <c r="D301" s="303"/>
      <c r="E301" s="303"/>
      <c r="F301" s="304"/>
      <c r="G301" s="303"/>
      <c r="H301" s="303"/>
      <c r="I301" s="303"/>
      <c r="J301" s="303"/>
      <c r="K301" s="303"/>
      <c r="L301" s="303"/>
      <c r="M301" s="303"/>
      <c r="N301" s="303"/>
      <c r="O301" s="303"/>
      <c r="P301" s="305"/>
      <c r="Q301" s="305"/>
      <c r="R301" s="303"/>
      <c r="S301" s="303"/>
      <c r="T301" s="303"/>
      <c r="U301" s="303"/>
      <c r="V301" s="303"/>
      <c r="W301" s="303"/>
      <c r="X301" s="303"/>
      <c r="Y301" s="303"/>
    </row>
    <row r="302" spans="1:25" ht="12.75">
      <c r="A302" s="303"/>
      <c r="B302" s="303"/>
      <c r="C302" s="303"/>
      <c r="D302" s="303"/>
      <c r="E302" s="303"/>
      <c r="F302" s="304"/>
      <c r="G302" s="303"/>
      <c r="H302" s="303"/>
      <c r="I302" s="303"/>
      <c r="J302" s="303"/>
      <c r="K302" s="303"/>
      <c r="L302" s="303"/>
      <c r="M302" s="303"/>
      <c r="N302" s="303"/>
      <c r="O302" s="303"/>
      <c r="P302" s="305"/>
      <c r="Q302" s="305"/>
      <c r="R302" s="303"/>
      <c r="S302" s="303"/>
      <c r="T302" s="303"/>
      <c r="U302" s="303"/>
      <c r="V302" s="303"/>
      <c r="W302" s="303"/>
      <c r="X302" s="303"/>
      <c r="Y302" s="303"/>
    </row>
    <row r="303" spans="1:25" ht="12.75">
      <c r="A303" s="303"/>
      <c r="B303" s="303"/>
      <c r="C303" s="303"/>
      <c r="D303" s="303"/>
      <c r="E303" s="303"/>
      <c r="F303" s="304"/>
      <c r="G303" s="303"/>
      <c r="H303" s="303"/>
      <c r="I303" s="303"/>
      <c r="J303" s="303"/>
      <c r="K303" s="303"/>
      <c r="L303" s="303"/>
      <c r="M303" s="303"/>
      <c r="N303" s="303"/>
      <c r="O303" s="303"/>
      <c r="P303" s="305"/>
      <c r="Q303" s="305"/>
      <c r="R303" s="303"/>
      <c r="S303" s="303"/>
      <c r="T303" s="303"/>
      <c r="U303" s="303"/>
      <c r="V303" s="303"/>
      <c r="W303" s="303"/>
      <c r="X303" s="303"/>
      <c r="Y303" s="303"/>
    </row>
    <row r="304" spans="1:25" ht="12.75">
      <c r="A304" s="303"/>
      <c r="B304" s="303"/>
      <c r="C304" s="303"/>
      <c r="D304" s="303"/>
      <c r="E304" s="303"/>
      <c r="F304" s="304"/>
      <c r="G304" s="303"/>
      <c r="H304" s="303"/>
      <c r="I304" s="303"/>
      <c r="J304" s="303"/>
      <c r="K304" s="303"/>
      <c r="L304" s="303"/>
      <c r="M304" s="303"/>
      <c r="N304" s="303"/>
      <c r="O304" s="303"/>
      <c r="P304" s="305"/>
      <c r="Q304" s="305"/>
      <c r="R304" s="303"/>
      <c r="S304" s="303"/>
      <c r="T304" s="303"/>
      <c r="U304" s="303"/>
      <c r="V304" s="303"/>
      <c r="W304" s="303"/>
      <c r="X304" s="303"/>
      <c r="Y304" s="303"/>
    </row>
    <row r="305" spans="1:25" ht="12.75">
      <c r="A305" s="303"/>
      <c r="B305" s="303"/>
      <c r="C305" s="303"/>
      <c r="D305" s="303"/>
      <c r="E305" s="303"/>
      <c r="F305" s="304"/>
      <c r="G305" s="303"/>
      <c r="H305" s="303"/>
      <c r="I305" s="303"/>
      <c r="J305" s="303"/>
      <c r="K305" s="303"/>
      <c r="L305" s="303"/>
      <c r="M305" s="303"/>
      <c r="N305" s="303"/>
      <c r="O305" s="303"/>
      <c r="P305" s="305"/>
      <c r="Q305" s="305"/>
      <c r="R305" s="303"/>
      <c r="S305" s="303"/>
      <c r="T305" s="303"/>
      <c r="U305" s="303"/>
      <c r="V305" s="303"/>
      <c r="W305" s="303"/>
      <c r="X305" s="303"/>
      <c r="Y305" s="303"/>
    </row>
    <row r="306" spans="1:25" ht="12.75">
      <c r="A306" s="303"/>
      <c r="B306" s="303"/>
      <c r="C306" s="303"/>
      <c r="D306" s="303"/>
      <c r="E306" s="303"/>
      <c r="F306" s="304"/>
      <c r="G306" s="303"/>
      <c r="H306" s="303"/>
      <c r="I306" s="303"/>
      <c r="J306" s="303"/>
      <c r="K306" s="303"/>
      <c r="L306" s="303"/>
      <c r="M306" s="303"/>
      <c r="N306" s="303"/>
      <c r="O306" s="303"/>
      <c r="P306" s="305"/>
      <c r="Q306" s="305"/>
      <c r="R306" s="303"/>
      <c r="S306" s="303"/>
      <c r="T306" s="303"/>
      <c r="U306" s="303"/>
      <c r="V306" s="303"/>
      <c r="W306" s="303"/>
      <c r="X306" s="303"/>
      <c r="Y306" s="303"/>
    </row>
    <row r="307" spans="1:25" ht="12.75">
      <c r="A307" s="303"/>
      <c r="B307" s="303"/>
      <c r="C307" s="303"/>
      <c r="D307" s="303"/>
      <c r="E307" s="303"/>
      <c r="F307" s="304"/>
      <c r="G307" s="303"/>
      <c r="H307" s="303"/>
      <c r="I307" s="303"/>
      <c r="J307" s="303"/>
      <c r="K307" s="303"/>
      <c r="L307" s="303"/>
      <c r="M307" s="303"/>
      <c r="N307" s="303"/>
      <c r="O307" s="303"/>
      <c r="P307" s="305"/>
      <c r="Q307" s="305"/>
      <c r="R307" s="303"/>
      <c r="S307" s="303"/>
      <c r="T307" s="303"/>
      <c r="U307" s="303"/>
      <c r="V307" s="303"/>
      <c r="W307" s="303"/>
      <c r="X307" s="303"/>
      <c r="Y307" s="303"/>
    </row>
    <row r="308" spans="1:25" ht="12.75">
      <c r="A308" s="303"/>
      <c r="B308" s="303"/>
      <c r="C308" s="303"/>
      <c r="D308" s="303"/>
      <c r="E308" s="303"/>
      <c r="F308" s="304"/>
      <c r="G308" s="303"/>
      <c r="H308" s="303"/>
      <c r="I308" s="303"/>
      <c r="J308" s="303"/>
      <c r="K308" s="303"/>
      <c r="L308" s="303"/>
      <c r="M308" s="303"/>
      <c r="N308" s="303"/>
      <c r="O308" s="303"/>
      <c r="P308" s="305"/>
      <c r="Q308" s="305"/>
      <c r="R308" s="303"/>
      <c r="S308" s="303"/>
      <c r="T308" s="303"/>
      <c r="U308" s="303"/>
      <c r="V308" s="303"/>
      <c r="W308" s="303"/>
      <c r="X308" s="303"/>
      <c r="Y308" s="303"/>
    </row>
    <row r="309" spans="1:25" ht="12.75">
      <c r="A309" s="303"/>
      <c r="B309" s="303"/>
      <c r="C309" s="303"/>
      <c r="D309" s="303"/>
      <c r="E309" s="303"/>
      <c r="F309" s="304"/>
      <c r="G309" s="303"/>
      <c r="H309" s="303"/>
      <c r="I309" s="303"/>
      <c r="J309" s="303"/>
      <c r="K309" s="303"/>
      <c r="L309" s="303"/>
      <c r="M309" s="303"/>
      <c r="N309" s="303"/>
      <c r="O309" s="303"/>
      <c r="P309" s="305"/>
      <c r="Q309" s="305"/>
      <c r="R309" s="303"/>
      <c r="S309" s="303"/>
      <c r="T309" s="303"/>
      <c r="U309" s="303"/>
      <c r="V309" s="303"/>
      <c r="W309" s="303"/>
      <c r="X309" s="303"/>
      <c r="Y309" s="303"/>
    </row>
    <row r="310" spans="1:25" ht="12.75">
      <c r="A310" s="303"/>
      <c r="B310" s="303"/>
      <c r="C310" s="303"/>
      <c r="D310" s="303"/>
      <c r="E310" s="303"/>
      <c r="F310" s="304"/>
      <c r="G310" s="303"/>
      <c r="H310" s="303"/>
      <c r="I310" s="303"/>
      <c r="J310" s="303"/>
      <c r="K310" s="303"/>
      <c r="L310" s="303"/>
      <c r="M310" s="303"/>
      <c r="N310" s="303"/>
      <c r="O310" s="303"/>
      <c r="P310" s="305"/>
      <c r="Q310" s="305"/>
      <c r="R310" s="303"/>
      <c r="S310" s="303"/>
      <c r="T310" s="303"/>
      <c r="U310" s="303"/>
      <c r="V310" s="303"/>
      <c r="W310" s="303"/>
      <c r="X310" s="303"/>
      <c r="Y310" s="303"/>
    </row>
    <row r="311" spans="1:25" ht="12.75">
      <c r="A311" s="303"/>
      <c r="B311" s="303"/>
      <c r="C311" s="303"/>
      <c r="D311" s="303"/>
      <c r="E311" s="303"/>
      <c r="F311" s="304"/>
      <c r="G311" s="303"/>
      <c r="H311" s="303"/>
      <c r="I311" s="303"/>
      <c r="J311" s="303"/>
      <c r="K311" s="303"/>
      <c r="L311" s="303"/>
      <c r="M311" s="303"/>
      <c r="N311" s="303"/>
      <c r="O311" s="303"/>
      <c r="P311" s="305"/>
      <c r="Q311" s="305"/>
      <c r="R311" s="303"/>
      <c r="S311" s="303"/>
      <c r="T311" s="303"/>
      <c r="U311" s="303"/>
      <c r="V311" s="303"/>
      <c r="W311" s="303"/>
      <c r="X311" s="303"/>
      <c r="Y311" s="303"/>
    </row>
    <row r="312" spans="1:25" ht="12.75">
      <c r="A312" s="303"/>
      <c r="B312" s="303"/>
      <c r="C312" s="303"/>
      <c r="D312" s="303"/>
      <c r="E312" s="303"/>
      <c r="F312" s="304"/>
      <c r="G312" s="303"/>
      <c r="H312" s="303"/>
      <c r="I312" s="303"/>
      <c r="J312" s="303"/>
      <c r="K312" s="303"/>
      <c r="L312" s="303"/>
      <c r="M312" s="303"/>
      <c r="N312" s="303"/>
      <c r="O312" s="303"/>
      <c r="P312" s="305"/>
      <c r="Q312" s="305"/>
      <c r="R312" s="303"/>
      <c r="S312" s="303"/>
      <c r="T312" s="303"/>
      <c r="U312" s="303"/>
      <c r="V312" s="303"/>
      <c r="W312" s="303"/>
      <c r="X312" s="303"/>
      <c r="Y312" s="303"/>
    </row>
    <row r="313" spans="1:25" ht="12.75">
      <c r="A313" s="303"/>
      <c r="B313" s="303"/>
      <c r="C313" s="303"/>
      <c r="D313" s="303"/>
      <c r="E313" s="303"/>
      <c r="F313" s="304"/>
      <c r="G313" s="303"/>
      <c r="H313" s="303"/>
      <c r="I313" s="303"/>
      <c r="J313" s="303"/>
      <c r="K313" s="303"/>
      <c r="L313" s="303"/>
      <c r="M313" s="303"/>
      <c r="N313" s="303"/>
      <c r="O313" s="303"/>
      <c r="P313" s="305"/>
      <c r="Q313" s="305"/>
      <c r="R313" s="303"/>
      <c r="S313" s="303"/>
      <c r="T313" s="303"/>
      <c r="U313" s="303"/>
      <c r="V313" s="303"/>
      <c r="W313" s="303"/>
      <c r="X313" s="303"/>
      <c r="Y313" s="303"/>
    </row>
    <row r="314" spans="1:25" ht="12.75">
      <c r="A314" s="303"/>
      <c r="B314" s="303"/>
      <c r="C314" s="303"/>
      <c r="D314" s="303"/>
      <c r="E314" s="303"/>
      <c r="F314" s="304"/>
      <c r="G314" s="303"/>
      <c r="H314" s="303"/>
      <c r="I314" s="303"/>
      <c r="J314" s="303"/>
      <c r="K314" s="303"/>
      <c r="L314" s="303"/>
      <c r="M314" s="303"/>
      <c r="N314" s="303"/>
      <c r="O314" s="303"/>
      <c r="P314" s="305"/>
      <c r="Q314" s="305"/>
      <c r="R314" s="303"/>
      <c r="S314" s="303"/>
      <c r="T314" s="303"/>
      <c r="U314" s="303"/>
      <c r="V314" s="303"/>
      <c r="W314" s="303"/>
      <c r="X314" s="303"/>
      <c r="Y314" s="303"/>
    </row>
    <row r="315" spans="1:25" ht="12.75">
      <c r="A315" s="303"/>
      <c r="B315" s="303"/>
      <c r="C315" s="303"/>
      <c r="D315" s="303"/>
      <c r="E315" s="303"/>
      <c r="F315" s="304"/>
      <c r="G315" s="303"/>
      <c r="H315" s="303"/>
      <c r="I315" s="303"/>
      <c r="J315" s="303"/>
      <c r="K315" s="303"/>
      <c r="L315" s="303"/>
      <c r="M315" s="303"/>
      <c r="N315" s="303"/>
      <c r="O315" s="303"/>
      <c r="P315" s="305"/>
      <c r="Q315" s="305"/>
      <c r="R315" s="303"/>
      <c r="S315" s="303"/>
      <c r="T315" s="303"/>
      <c r="U315" s="303"/>
      <c r="V315" s="303"/>
      <c r="W315" s="303"/>
      <c r="X315" s="303"/>
      <c r="Y315" s="303"/>
    </row>
    <row r="316" spans="1:25" ht="12.75">
      <c r="A316" s="303"/>
      <c r="B316" s="303"/>
      <c r="C316" s="303"/>
      <c r="D316" s="303"/>
      <c r="E316" s="303"/>
      <c r="F316" s="304"/>
      <c r="G316" s="303"/>
      <c r="H316" s="303"/>
      <c r="I316" s="303"/>
      <c r="J316" s="303"/>
      <c r="K316" s="303"/>
      <c r="L316" s="303"/>
      <c r="M316" s="303"/>
      <c r="N316" s="303"/>
      <c r="O316" s="303"/>
      <c r="P316" s="305"/>
      <c r="Q316" s="305"/>
      <c r="R316" s="303"/>
      <c r="S316" s="303"/>
      <c r="T316" s="303"/>
      <c r="U316" s="303"/>
      <c r="V316" s="303"/>
      <c r="W316" s="303"/>
      <c r="X316" s="303"/>
      <c r="Y316" s="303"/>
    </row>
    <row r="317" spans="1:25" ht="12.75">
      <c r="A317" s="303"/>
      <c r="B317" s="303"/>
      <c r="C317" s="303"/>
      <c r="D317" s="303"/>
      <c r="E317" s="303"/>
      <c r="F317" s="304"/>
      <c r="G317" s="303"/>
      <c r="H317" s="303"/>
      <c r="I317" s="303"/>
      <c r="J317" s="303"/>
      <c r="K317" s="303"/>
      <c r="L317" s="303"/>
      <c r="M317" s="303"/>
      <c r="N317" s="303"/>
      <c r="O317" s="303"/>
      <c r="P317" s="305"/>
      <c r="Q317" s="305"/>
      <c r="R317" s="303"/>
      <c r="S317" s="303"/>
      <c r="T317" s="303"/>
      <c r="U317" s="303"/>
      <c r="V317" s="303"/>
      <c r="W317" s="303"/>
      <c r="X317" s="303"/>
      <c r="Y317" s="303"/>
    </row>
    <row r="318" spans="1:25" ht="12.75">
      <c r="A318" s="303"/>
      <c r="B318" s="303"/>
      <c r="C318" s="303"/>
      <c r="D318" s="303"/>
      <c r="E318" s="303"/>
      <c r="F318" s="304"/>
      <c r="G318" s="303"/>
      <c r="H318" s="303"/>
      <c r="I318" s="303"/>
      <c r="J318" s="303"/>
      <c r="K318" s="303"/>
      <c r="L318" s="303"/>
      <c r="M318" s="303"/>
      <c r="N318" s="303"/>
      <c r="O318" s="303"/>
      <c r="P318" s="305"/>
      <c r="Q318" s="305"/>
      <c r="R318" s="303"/>
      <c r="S318" s="303"/>
      <c r="T318" s="303"/>
      <c r="U318" s="303"/>
      <c r="V318" s="303"/>
      <c r="W318" s="303"/>
      <c r="X318" s="303"/>
      <c r="Y318" s="303"/>
    </row>
    <row r="319" spans="1:25" ht="12.75">
      <c r="A319" s="303"/>
      <c r="B319" s="303"/>
      <c r="C319" s="303"/>
      <c r="D319" s="303"/>
      <c r="E319" s="303"/>
      <c r="F319" s="304"/>
      <c r="G319" s="303"/>
      <c r="H319" s="303"/>
      <c r="I319" s="303"/>
      <c r="J319" s="303"/>
      <c r="K319" s="303"/>
      <c r="L319" s="303"/>
      <c r="M319" s="303"/>
      <c r="N319" s="303"/>
      <c r="O319" s="303"/>
      <c r="P319" s="305"/>
      <c r="Q319" s="305"/>
      <c r="R319" s="303"/>
      <c r="S319" s="303"/>
      <c r="T319" s="303"/>
      <c r="U319" s="303"/>
      <c r="V319" s="303"/>
      <c r="W319" s="303"/>
      <c r="X319" s="303"/>
      <c r="Y319" s="303"/>
    </row>
    <row r="320" spans="1:25" ht="12.75">
      <c r="A320" s="303"/>
      <c r="B320" s="303"/>
      <c r="C320" s="303"/>
      <c r="D320" s="303"/>
      <c r="E320" s="303"/>
      <c r="F320" s="304"/>
      <c r="G320" s="303"/>
      <c r="H320" s="303"/>
      <c r="I320" s="303"/>
      <c r="J320" s="303"/>
      <c r="K320" s="303"/>
      <c r="L320" s="303"/>
      <c r="M320" s="303"/>
      <c r="N320" s="303"/>
      <c r="O320" s="303"/>
      <c r="P320" s="305"/>
      <c r="Q320" s="305"/>
      <c r="R320" s="303"/>
      <c r="S320" s="303"/>
      <c r="T320" s="303"/>
      <c r="U320" s="303"/>
      <c r="V320" s="303"/>
      <c r="W320" s="303"/>
      <c r="X320" s="303"/>
      <c r="Y320" s="303"/>
    </row>
    <row r="321" spans="1:25" ht="12.75">
      <c r="A321" s="303"/>
      <c r="B321" s="303"/>
      <c r="C321" s="303"/>
      <c r="D321" s="303"/>
      <c r="E321" s="303"/>
      <c r="F321" s="304"/>
      <c r="G321" s="303"/>
      <c r="H321" s="303"/>
      <c r="I321" s="303"/>
      <c r="J321" s="303"/>
      <c r="K321" s="303"/>
      <c r="L321" s="303"/>
      <c r="M321" s="303"/>
      <c r="N321" s="303"/>
      <c r="O321" s="303"/>
      <c r="P321" s="305"/>
      <c r="Q321" s="305"/>
      <c r="R321" s="303"/>
      <c r="S321" s="303"/>
      <c r="T321" s="303"/>
      <c r="U321" s="303"/>
      <c r="V321" s="303"/>
      <c r="W321" s="303"/>
      <c r="X321" s="303"/>
      <c r="Y321" s="303"/>
    </row>
    <row r="322" spans="1:25" ht="12.75">
      <c r="A322" s="303"/>
      <c r="B322" s="303"/>
      <c r="C322" s="303"/>
      <c r="D322" s="303"/>
      <c r="E322" s="303"/>
      <c r="F322" s="304"/>
      <c r="G322" s="303"/>
      <c r="H322" s="303"/>
      <c r="I322" s="303"/>
      <c r="J322" s="303"/>
      <c r="K322" s="303"/>
      <c r="L322" s="303"/>
      <c r="M322" s="303"/>
      <c r="N322" s="303"/>
      <c r="O322" s="303"/>
      <c r="P322" s="305"/>
      <c r="Q322" s="305"/>
      <c r="R322" s="303"/>
      <c r="S322" s="303"/>
      <c r="T322" s="303"/>
      <c r="U322" s="303"/>
      <c r="V322" s="303"/>
      <c r="W322" s="303"/>
      <c r="X322" s="303"/>
      <c r="Y322" s="303"/>
    </row>
    <row r="323" spans="1:25" ht="12.75">
      <c r="A323" s="303"/>
      <c r="B323" s="303"/>
      <c r="C323" s="303"/>
      <c r="D323" s="303"/>
      <c r="E323" s="303"/>
      <c r="F323" s="304"/>
      <c r="G323" s="303"/>
      <c r="H323" s="303"/>
      <c r="I323" s="303"/>
      <c r="J323" s="303"/>
      <c r="K323" s="303"/>
      <c r="L323" s="303"/>
      <c r="M323" s="303"/>
      <c r="N323" s="303"/>
      <c r="O323" s="303"/>
      <c r="P323" s="305"/>
      <c r="Q323" s="305"/>
      <c r="R323" s="303"/>
      <c r="S323" s="303"/>
      <c r="T323" s="303"/>
      <c r="U323" s="303"/>
      <c r="V323" s="303"/>
      <c r="W323" s="303"/>
      <c r="X323" s="303"/>
      <c r="Y323" s="303"/>
    </row>
    <row r="324" spans="1:25" ht="12.75">
      <c r="A324" s="303"/>
      <c r="B324" s="303"/>
      <c r="C324" s="303"/>
      <c r="D324" s="303"/>
      <c r="E324" s="303"/>
      <c r="F324" s="304"/>
      <c r="G324" s="303"/>
      <c r="H324" s="303"/>
      <c r="I324" s="303"/>
      <c r="J324" s="303"/>
      <c r="K324" s="303"/>
      <c r="L324" s="303"/>
      <c r="M324" s="303"/>
      <c r="N324" s="303"/>
      <c r="O324" s="303"/>
      <c r="P324" s="305"/>
      <c r="Q324" s="305"/>
      <c r="R324" s="303"/>
      <c r="S324" s="303"/>
      <c r="T324" s="303"/>
      <c r="U324" s="303"/>
      <c r="V324" s="303"/>
      <c r="W324" s="303"/>
      <c r="X324" s="303"/>
      <c r="Y324" s="303"/>
    </row>
    <row r="325" spans="1:25" ht="12.75">
      <c r="A325" s="303"/>
      <c r="B325" s="303"/>
      <c r="C325" s="303"/>
      <c r="D325" s="303"/>
      <c r="E325" s="303"/>
      <c r="F325" s="304"/>
      <c r="G325" s="303"/>
      <c r="H325" s="303"/>
      <c r="I325" s="303"/>
      <c r="J325" s="303"/>
      <c r="K325" s="303"/>
      <c r="L325" s="303"/>
      <c r="M325" s="303"/>
      <c r="N325" s="303"/>
      <c r="O325" s="303"/>
      <c r="P325" s="305"/>
      <c r="Q325" s="305"/>
      <c r="R325" s="303"/>
      <c r="S325" s="303"/>
      <c r="T325" s="303"/>
      <c r="U325" s="303"/>
      <c r="V325" s="303"/>
      <c r="W325" s="303"/>
      <c r="X325" s="303"/>
      <c r="Y325" s="303"/>
    </row>
    <row r="326" spans="1:25" ht="12.75">
      <c r="A326" s="303"/>
      <c r="B326" s="303"/>
      <c r="C326" s="303"/>
      <c r="D326" s="303"/>
      <c r="E326" s="303"/>
      <c r="F326" s="304"/>
      <c r="G326" s="303"/>
      <c r="H326" s="303"/>
      <c r="I326" s="303"/>
      <c r="J326" s="303"/>
      <c r="K326" s="303"/>
      <c r="L326" s="303"/>
      <c r="M326" s="303"/>
      <c r="N326" s="303"/>
      <c r="O326" s="303"/>
      <c r="P326" s="305"/>
      <c r="Q326" s="305"/>
      <c r="R326" s="303"/>
      <c r="S326" s="303"/>
      <c r="T326" s="303"/>
      <c r="U326" s="303"/>
      <c r="V326" s="303"/>
      <c r="W326" s="303"/>
      <c r="X326" s="303"/>
      <c r="Y326" s="303"/>
    </row>
    <row r="327" spans="1:25" ht="12.75">
      <c r="A327" s="303"/>
      <c r="B327" s="303"/>
      <c r="C327" s="303"/>
      <c r="D327" s="303"/>
      <c r="E327" s="303"/>
      <c r="F327" s="304"/>
      <c r="G327" s="303"/>
      <c r="H327" s="303"/>
      <c r="I327" s="303"/>
      <c r="J327" s="303"/>
      <c r="K327" s="303"/>
      <c r="L327" s="303"/>
      <c r="M327" s="303"/>
      <c r="N327" s="303"/>
      <c r="O327" s="303"/>
      <c r="P327" s="305"/>
      <c r="Q327" s="305"/>
      <c r="R327" s="303"/>
      <c r="S327" s="303"/>
      <c r="T327" s="303"/>
      <c r="U327" s="303"/>
      <c r="V327" s="303"/>
      <c r="W327" s="303"/>
      <c r="X327" s="303"/>
      <c r="Y327" s="303"/>
    </row>
    <row r="328" spans="1:25" ht="12.75">
      <c r="A328" s="303"/>
      <c r="B328" s="303"/>
      <c r="C328" s="303"/>
      <c r="D328" s="303"/>
      <c r="E328" s="303"/>
      <c r="F328" s="304"/>
      <c r="G328" s="303"/>
      <c r="H328" s="303"/>
      <c r="I328" s="303"/>
      <c r="J328" s="303"/>
      <c r="K328" s="303"/>
      <c r="L328" s="303"/>
      <c r="M328" s="303"/>
      <c r="N328" s="303"/>
      <c r="O328" s="303"/>
      <c r="P328" s="305"/>
      <c r="Q328" s="305"/>
      <c r="R328" s="303"/>
      <c r="S328" s="303"/>
      <c r="T328" s="303"/>
      <c r="U328" s="303"/>
      <c r="V328" s="303"/>
      <c r="W328" s="303"/>
      <c r="X328" s="303"/>
      <c r="Y328" s="303"/>
    </row>
    <row r="329" spans="1:25" ht="12.75">
      <c r="A329" s="303"/>
      <c r="B329" s="303"/>
      <c r="C329" s="303"/>
      <c r="D329" s="303"/>
      <c r="E329" s="303"/>
      <c r="F329" s="304"/>
      <c r="G329" s="303"/>
      <c r="H329" s="303"/>
      <c r="I329" s="303"/>
      <c r="J329" s="303"/>
      <c r="K329" s="303"/>
      <c r="L329" s="303"/>
      <c r="M329" s="303"/>
      <c r="N329" s="303"/>
      <c r="O329" s="303"/>
      <c r="P329" s="305"/>
      <c r="Q329" s="305"/>
      <c r="R329" s="303"/>
      <c r="S329" s="303"/>
      <c r="T329" s="303"/>
      <c r="U329" s="303"/>
      <c r="V329" s="303"/>
      <c r="W329" s="303"/>
      <c r="X329" s="303"/>
      <c r="Y329" s="303"/>
    </row>
    <row r="330" spans="1:25" ht="12.75">
      <c r="A330" s="303"/>
      <c r="B330" s="303"/>
      <c r="C330" s="303"/>
      <c r="D330" s="303"/>
      <c r="E330" s="303"/>
      <c r="F330" s="304"/>
      <c r="G330" s="303"/>
      <c r="H330" s="303"/>
      <c r="I330" s="303"/>
      <c r="J330" s="303"/>
      <c r="K330" s="303"/>
      <c r="L330" s="303"/>
      <c r="M330" s="303"/>
      <c r="N330" s="303"/>
      <c r="O330" s="303"/>
      <c r="P330" s="305"/>
      <c r="Q330" s="305"/>
      <c r="R330" s="303"/>
      <c r="S330" s="303"/>
      <c r="T330" s="303"/>
      <c r="U330" s="303"/>
      <c r="V330" s="303"/>
      <c r="W330" s="303"/>
      <c r="X330" s="303"/>
      <c r="Y330" s="303"/>
    </row>
    <row r="331" spans="1:25" ht="12.75">
      <c r="A331" s="303"/>
      <c r="B331" s="303"/>
      <c r="C331" s="303"/>
      <c r="D331" s="303"/>
      <c r="E331" s="303"/>
      <c r="F331" s="304"/>
      <c r="G331" s="303"/>
      <c r="H331" s="303"/>
      <c r="I331" s="303"/>
      <c r="J331" s="303"/>
      <c r="K331" s="303"/>
      <c r="L331" s="303"/>
      <c r="M331" s="303"/>
      <c r="N331" s="303"/>
      <c r="O331" s="303"/>
      <c r="P331" s="305"/>
      <c r="Q331" s="305"/>
      <c r="R331" s="303"/>
      <c r="S331" s="303"/>
      <c r="T331" s="303"/>
      <c r="U331" s="303"/>
      <c r="V331" s="303"/>
      <c r="W331" s="303"/>
      <c r="X331" s="303"/>
      <c r="Y331" s="303"/>
    </row>
    <row r="332" spans="1:25" ht="12.75">
      <c r="A332" s="303"/>
      <c r="B332" s="303"/>
      <c r="C332" s="303"/>
      <c r="D332" s="303"/>
      <c r="E332" s="303"/>
      <c r="F332" s="304"/>
      <c r="G332" s="303"/>
      <c r="H332" s="303"/>
      <c r="I332" s="303"/>
      <c r="J332" s="303"/>
      <c r="K332" s="303"/>
      <c r="L332" s="303"/>
      <c r="M332" s="303"/>
      <c r="N332" s="303"/>
      <c r="O332" s="303"/>
      <c r="P332" s="305"/>
      <c r="Q332" s="305"/>
      <c r="R332" s="303"/>
      <c r="S332" s="303"/>
      <c r="T332" s="303"/>
      <c r="U332" s="303"/>
      <c r="V332" s="303"/>
      <c r="W332" s="303"/>
      <c r="X332" s="303"/>
      <c r="Y332" s="303"/>
    </row>
    <row r="333" spans="1:25" ht="12.75">
      <c r="A333" s="303"/>
      <c r="B333" s="303"/>
      <c r="C333" s="303"/>
      <c r="D333" s="303"/>
      <c r="E333" s="303"/>
      <c r="F333" s="304"/>
      <c r="G333" s="303"/>
      <c r="H333" s="303"/>
      <c r="I333" s="303"/>
      <c r="J333" s="303"/>
      <c r="K333" s="303"/>
      <c r="L333" s="303"/>
      <c r="M333" s="303"/>
      <c r="N333" s="303"/>
      <c r="O333" s="303"/>
      <c r="P333" s="305"/>
      <c r="Q333" s="305"/>
      <c r="R333" s="303"/>
      <c r="S333" s="303"/>
      <c r="T333" s="303"/>
      <c r="U333" s="303"/>
      <c r="V333" s="303"/>
      <c r="W333" s="303"/>
      <c r="X333" s="303"/>
      <c r="Y333" s="303"/>
    </row>
    <row r="334" spans="1:25" ht="12.75">
      <c r="A334" s="303"/>
      <c r="B334" s="303"/>
      <c r="C334" s="303"/>
      <c r="D334" s="303"/>
      <c r="E334" s="303"/>
      <c r="F334" s="304"/>
      <c r="G334" s="303"/>
      <c r="H334" s="303"/>
      <c r="I334" s="303"/>
      <c r="J334" s="303"/>
      <c r="K334" s="303"/>
      <c r="L334" s="303"/>
      <c r="M334" s="303"/>
      <c r="N334" s="303"/>
      <c r="O334" s="303"/>
      <c r="P334" s="305"/>
      <c r="Q334" s="305"/>
      <c r="R334" s="303"/>
      <c r="S334" s="303"/>
      <c r="T334" s="303"/>
      <c r="U334" s="303"/>
      <c r="V334" s="303"/>
      <c r="W334" s="303"/>
      <c r="X334" s="303"/>
      <c r="Y334" s="303"/>
    </row>
    <row r="335" spans="1:25" ht="12.75">
      <c r="A335" s="303"/>
      <c r="B335" s="303"/>
      <c r="C335" s="303"/>
      <c r="D335" s="303"/>
      <c r="E335" s="303"/>
      <c r="F335" s="304"/>
      <c r="G335" s="303"/>
      <c r="H335" s="303"/>
      <c r="I335" s="303"/>
      <c r="J335" s="303"/>
      <c r="K335" s="303"/>
      <c r="L335" s="303"/>
      <c r="M335" s="303"/>
      <c r="N335" s="303"/>
      <c r="O335" s="303"/>
      <c r="P335" s="305"/>
      <c r="Q335" s="305"/>
      <c r="R335" s="303"/>
      <c r="S335" s="303"/>
      <c r="T335" s="303"/>
      <c r="U335" s="303"/>
      <c r="V335" s="303"/>
      <c r="W335" s="303"/>
      <c r="X335" s="303"/>
      <c r="Y335" s="303"/>
    </row>
    <row r="336" spans="1:25" ht="12.75">
      <c r="A336" s="303"/>
      <c r="B336" s="303"/>
      <c r="C336" s="303"/>
      <c r="D336" s="303"/>
      <c r="E336" s="303"/>
      <c r="F336" s="304"/>
      <c r="G336" s="303"/>
      <c r="H336" s="303"/>
      <c r="I336" s="303"/>
      <c r="J336" s="303"/>
      <c r="K336" s="303"/>
      <c r="L336" s="303"/>
      <c r="M336" s="303"/>
      <c r="N336" s="303"/>
      <c r="O336" s="303"/>
      <c r="P336" s="305"/>
      <c r="Q336" s="305"/>
      <c r="R336" s="303"/>
      <c r="S336" s="303"/>
      <c r="T336" s="303"/>
      <c r="U336" s="303"/>
      <c r="V336" s="303"/>
      <c r="W336" s="303"/>
      <c r="X336" s="303"/>
      <c r="Y336" s="303"/>
    </row>
    <row r="337" spans="1:25" ht="12.75">
      <c r="A337" s="303"/>
      <c r="B337" s="303"/>
      <c r="C337" s="303"/>
      <c r="D337" s="303"/>
      <c r="E337" s="303"/>
      <c r="F337" s="304"/>
      <c r="G337" s="303"/>
      <c r="H337" s="303"/>
      <c r="I337" s="303"/>
      <c r="J337" s="303"/>
      <c r="K337" s="303"/>
      <c r="L337" s="303"/>
      <c r="M337" s="303"/>
      <c r="N337" s="303"/>
      <c r="O337" s="303"/>
      <c r="P337" s="305"/>
      <c r="Q337" s="305"/>
      <c r="R337" s="303"/>
      <c r="S337" s="303"/>
      <c r="T337" s="303"/>
      <c r="U337" s="303"/>
      <c r="V337" s="303"/>
      <c r="W337" s="303"/>
      <c r="X337" s="303"/>
      <c r="Y337" s="303"/>
    </row>
    <row r="338" spans="1:25" ht="12.75">
      <c r="A338" s="303"/>
      <c r="B338" s="303"/>
      <c r="C338" s="303"/>
      <c r="D338" s="303"/>
      <c r="E338" s="303"/>
      <c r="F338" s="304"/>
      <c r="G338" s="303"/>
      <c r="H338" s="303"/>
      <c r="I338" s="303"/>
      <c r="J338" s="303"/>
      <c r="K338" s="303"/>
      <c r="L338" s="303"/>
      <c r="M338" s="303"/>
      <c r="N338" s="303"/>
      <c r="O338" s="303"/>
      <c r="P338" s="305"/>
      <c r="Q338" s="305"/>
      <c r="R338" s="303"/>
      <c r="S338" s="303"/>
      <c r="T338" s="303"/>
      <c r="U338" s="303"/>
      <c r="V338" s="303"/>
      <c r="W338" s="303"/>
      <c r="X338" s="303"/>
      <c r="Y338" s="303"/>
    </row>
    <row r="339" spans="1:25" ht="12.75">
      <c r="A339" s="303"/>
      <c r="B339" s="303"/>
      <c r="C339" s="303"/>
      <c r="D339" s="303"/>
      <c r="E339" s="303"/>
      <c r="F339" s="304"/>
      <c r="G339" s="303"/>
      <c r="H339" s="303"/>
      <c r="I339" s="303"/>
      <c r="J339" s="303"/>
      <c r="K339" s="303"/>
      <c r="L339" s="303"/>
      <c r="M339" s="303"/>
      <c r="N339" s="303"/>
      <c r="O339" s="303"/>
      <c r="P339" s="305"/>
      <c r="Q339" s="305"/>
      <c r="R339" s="303"/>
      <c r="S339" s="303"/>
      <c r="T339" s="303"/>
      <c r="U339" s="303"/>
      <c r="V339" s="303"/>
      <c r="W339" s="303"/>
      <c r="X339" s="303"/>
      <c r="Y339" s="303"/>
    </row>
    <row r="340" spans="1:25" ht="12.75">
      <c r="A340" s="303"/>
      <c r="B340" s="303"/>
      <c r="C340" s="303"/>
      <c r="D340" s="303"/>
      <c r="E340" s="303"/>
      <c r="F340" s="304"/>
      <c r="G340" s="303"/>
      <c r="H340" s="303"/>
      <c r="I340" s="303"/>
      <c r="J340" s="303"/>
      <c r="K340" s="303"/>
      <c r="L340" s="303"/>
      <c r="M340" s="303"/>
      <c r="N340" s="303"/>
      <c r="O340" s="303"/>
      <c r="P340" s="305"/>
      <c r="Q340" s="305"/>
      <c r="R340" s="303"/>
      <c r="S340" s="303"/>
      <c r="T340" s="303"/>
      <c r="U340" s="303"/>
      <c r="V340" s="303"/>
      <c r="W340" s="303"/>
      <c r="X340" s="303"/>
      <c r="Y340" s="303"/>
    </row>
    <row r="341" spans="1:25" ht="12.75">
      <c r="A341" s="303"/>
      <c r="B341" s="303"/>
      <c r="C341" s="303"/>
      <c r="D341" s="303"/>
      <c r="E341" s="303"/>
      <c r="F341" s="304"/>
      <c r="G341" s="303"/>
      <c r="H341" s="303"/>
      <c r="I341" s="303"/>
      <c r="J341" s="303"/>
      <c r="K341" s="303"/>
      <c r="L341" s="303"/>
      <c r="M341" s="303"/>
      <c r="N341" s="303"/>
      <c r="O341" s="303"/>
      <c r="P341" s="305"/>
      <c r="Q341" s="305"/>
      <c r="R341" s="303"/>
      <c r="S341" s="303"/>
      <c r="T341" s="303"/>
      <c r="U341" s="303"/>
      <c r="V341" s="303"/>
      <c r="W341" s="303"/>
      <c r="X341" s="303"/>
      <c r="Y341" s="303"/>
    </row>
    <row r="342" spans="1:25" ht="12.75">
      <c r="A342" s="303"/>
      <c r="B342" s="303"/>
      <c r="C342" s="303"/>
      <c r="D342" s="303"/>
      <c r="E342" s="303"/>
      <c r="F342" s="304"/>
      <c r="G342" s="303"/>
      <c r="H342" s="303"/>
      <c r="I342" s="303"/>
      <c r="J342" s="303"/>
      <c r="K342" s="303"/>
      <c r="L342" s="303"/>
      <c r="M342" s="303"/>
      <c r="N342" s="303"/>
      <c r="O342" s="303"/>
      <c r="P342" s="305"/>
      <c r="Q342" s="305"/>
      <c r="R342" s="303"/>
      <c r="S342" s="303"/>
      <c r="T342" s="303"/>
      <c r="U342" s="303"/>
      <c r="V342" s="303"/>
      <c r="W342" s="303"/>
      <c r="X342" s="303"/>
      <c r="Y342" s="303"/>
    </row>
    <row r="343" spans="1:25" ht="12.75">
      <c r="A343" s="303"/>
      <c r="B343" s="303"/>
      <c r="C343" s="303"/>
      <c r="D343" s="303"/>
      <c r="E343" s="303"/>
      <c r="F343" s="304"/>
      <c r="G343" s="303"/>
      <c r="H343" s="303"/>
      <c r="I343" s="303"/>
      <c r="J343" s="303"/>
      <c r="K343" s="303"/>
      <c r="L343" s="303"/>
      <c r="M343" s="303"/>
      <c r="N343" s="303"/>
      <c r="O343" s="303"/>
      <c r="P343" s="305"/>
      <c r="Q343" s="305"/>
      <c r="R343" s="303"/>
      <c r="S343" s="303"/>
      <c r="T343" s="303"/>
      <c r="U343" s="303"/>
      <c r="V343" s="303"/>
      <c r="W343" s="303"/>
      <c r="X343" s="303"/>
      <c r="Y343" s="303"/>
    </row>
    <row r="344" spans="1:25" ht="12.75">
      <c r="A344" s="303"/>
      <c r="B344" s="303"/>
      <c r="C344" s="303"/>
      <c r="D344" s="303"/>
      <c r="E344" s="303"/>
      <c r="F344" s="304"/>
      <c r="G344" s="303"/>
      <c r="H344" s="303"/>
      <c r="I344" s="303"/>
      <c r="J344" s="303"/>
      <c r="K344" s="303"/>
      <c r="L344" s="303"/>
      <c r="M344" s="303"/>
      <c r="N344" s="303"/>
      <c r="O344" s="303"/>
      <c r="P344" s="305"/>
      <c r="Q344" s="305"/>
      <c r="R344" s="303"/>
      <c r="S344" s="303"/>
      <c r="T344" s="303"/>
      <c r="U344" s="303"/>
      <c r="V344" s="303"/>
      <c r="W344" s="303"/>
      <c r="X344" s="303"/>
      <c r="Y344" s="303"/>
    </row>
    <row r="345" spans="1:25" ht="12.75">
      <c r="A345" s="303"/>
      <c r="B345" s="303"/>
      <c r="C345" s="303"/>
      <c r="D345" s="303"/>
      <c r="E345" s="303"/>
      <c r="F345" s="304"/>
      <c r="G345" s="303"/>
      <c r="H345" s="303"/>
      <c r="I345" s="303"/>
      <c r="J345" s="303"/>
      <c r="K345" s="303"/>
      <c r="L345" s="303"/>
      <c r="M345" s="303"/>
      <c r="N345" s="303"/>
      <c r="O345" s="303"/>
      <c r="P345" s="305"/>
      <c r="Q345" s="305"/>
      <c r="R345" s="303"/>
      <c r="S345" s="303"/>
      <c r="T345" s="303"/>
      <c r="U345" s="303"/>
      <c r="V345" s="303"/>
      <c r="W345" s="303"/>
      <c r="X345" s="303"/>
      <c r="Y345" s="303"/>
    </row>
    <row r="346" spans="1:25" ht="12.75">
      <c r="A346" s="303"/>
      <c r="B346" s="303"/>
      <c r="C346" s="303"/>
      <c r="D346" s="303"/>
      <c r="E346" s="303"/>
      <c r="F346" s="304"/>
      <c r="G346" s="303"/>
      <c r="H346" s="303"/>
      <c r="I346" s="303"/>
      <c r="J346" s="303"/>
      <c r="K346" s="303"/>
      <c r="L346" s="303"/>
      <c r="M346" s="303"/>
      <c r="N346" s="303"/>
      <c r="O346" s="303"/>
      <c r="P346" s="305"/>
      <c r="Q346" s="305"/>
      <c r="R346" s="303"/>
      <c r="S346" s="303"/>
      <c r="T346" s="303"/>
      <c r="U346" s="303"/>
      <c r="V346" s="303"/>
      <c r="W346" s="303"/>
      <c r="X346" s="303"/>
      <c r="Y346" s="303"/>
    </row>
    <row r="347" spans="1:25" ht="12.75">
      <c r="A347" s="303"/>
      <c r="B347" s="303"/>
      <c r="C347" s="303"/>
      <c r="D347" s="303"/>
      <c r="E347" s="303"/>
      <c r="F347" s="304"/>
      <c r="G347" s="303"/>
      <c r="H347" s="303"/>
      <c r="I347" s="303"/>
      <c r="J347" s="303"/>
      <c r="K347" s="303"/>
      <c r="L347" s="303"/>
      <c r="M347" s="303"/>
      <c r="N347" s="303"/>
      <c r="O347" s="303"/>
      <c r="P347" s="305"/>
      <c r="Q347" s="305"/>
      <c r="R347" s="303"/>
      <c r="S347" s="303"/>
      <c r="T347" s="303"/>
      <c r="U347" s="303"/>
      <c r="V347" s="303"/>
      <c r="W347" s="303"/>
      <c r="X347" s="303"/>
      <c r="Y347" s="303"/>
    </row>
    <row r="348" spans="1:25" ht="12.75">
      <c r="A348" s="303"/>
      <c r="B348" s="303"/>
      <c r="C348" s="303"/>
      <c r="D348" s="303"/>
      <c r="E348" s="303"/>
      <c r="F348" s="304"/>
      <c r="G348" s="303"/>
      <c r="H348" s="303"/>
      <c r="I348" s="303"/>
      <c r="J348" s="303"/>
      <c r="K348" s="303"/>
      <c r="L348" s="303"/>
      <c r="M348" s="303"/>
      <c r="N348" s="303"/>
      <c r="O348" s="303"/>
      <c r="P348" s="305"/>
      <c r="Q348" s="305"/>
      <c r="R348" s="303"/>
      <c r="S348" s="303"/>
      <c r="T348" s="303"/>
      <c r="U348" s="303"/>
      <c r="V348" s="303"/>
      <c r="W348" s="303"/>
      <c r="X348" s="303"/>
      <c r="Y348" s="303"/>
    </row>
    <row r="349" spans="1:25" ht="12.75">
      <c r="A349" s="303"/>
      <c r="B349" s="303"/>
      <c r="C349" s="303"/>
      <c r="D349" s="303"/>
      <c r="E349" s="303"/>
      <c r="F349" s="304"/>
      <c r="G349" s="303"/>
      <c r="H349" s="303"/>
      <c r="I349" s="303"/>
      <c r="J349" s="303"/>
      <c r="K349" s="303"/>
      <c r="L349" s="303"/>
      <c r="M349" s="303"/>
      <c r="N349" s="303"/>
      <c r="O349" s="303"/>
      <c r="P349" s="305"/>
      <c r="Q349" s="305"/>
      <c r="R349" s="303"/>
      <c r="S349" s="303"/>
      <c r="T349" s="303"/>
      <c r="U349" s="303"/>
      <c r="V349" s="303"/>
      <c r="W349" s="303"/>
      <c r="X349" s="303"/>
      <c r="Y349" s="303"/>
    </row>
    <row r="350" spans="1:25" ht="12.75">
      <c r="A350" s="303"/>
      <c r="B350" s="303"/>
      <c r="C350" s="303"/>
      <c r="D350" s="303"/>
      <c r="E350" s="303"/>
      <c r="F350" s="304"/>
      <c r="G350" s="303"/>
      <c r="H350" s="303"/>
      <c r="I350" s="303"/>
      <c r="J350" s="303"/>
      <c r="K350" s="303"/>
      <c r="L350" s="303"/>
      <c r="M350" s="303"/>
      <c r="N350" s="303"/>
      <c r="O350" s="303"/>
      <c r="P350" s="305"/>
      <c r="Q350" s="305"/>
      <c r="R350" s="303"/>
      <c r="S350" s="303"/>
      <c r="T350" s="303"/>
      <c r="U350" s="303"/>
      <c r="V350" s="303"/>
      <c r="W350" s="303"/>
      <c r="X350" s="303"/>
      <c r="Y350" s="303"/>
    </row>
    <row r="351" spans="1:25" ht="12.75">
      <c r="A351" s="303"/>
      <c r="B351" s="303"/>
      <c r="C351" s="303"/>
      <c r="D351" s="303"/>
      <c r="E351" s="303"/>
      <c r="F351" s="304"/>
      <c r="G351" s="303"/>
      <c r="H351" s="303"/>
      <c r="I351" s="303"/>
      <c r="J351" s="303"/>
      <c r="K351" s="303"/>
      <c r="L351" s="303"/>
      <c r="M351" s="303"/>
      <c r="N351" s="303"/>
      <c r="O351" s="303"/>
      <c r="P351" s="305"/>
      <c r="Q351" s="305"/>
      <c r="R351" s="303"/>
      <c r="S351" s="303"/>
      <c r="T351" s="303"/>
      <c r="U351" s="303"/>
      <c r="V351" s="303"/>
      <c r="W351" s="303"/>
      <c r="X351" s="303"/>
      <c r="Y351" s="303"/>
    </row>
    <row r="352" spans="1:25" ht="12.75">
      <c r="A352" s="303"/>
      <c r="B352" s="303"/>
      <c r="C352" s="303"/>
      <c r="D352" s="303"/>
      <c r="E352" s="303"/>
      <c r="F352" s="304"/>
      <c r="G352" s="303"/>
      <c r="H352" s="303"/>
      <c r="I352" s="303"/>
      <c r="J352" s="303"/>
      <c r="K352" s="303"/>
      <c r="L352" s="303"/>
      <c r="M352" s="303"/>
      <c r="N352" s="303"/>
      <c r="O352" s="303"/>
      <c r="P352" s="305"/>
      <c r="Q352" s="305"/>
      <c r="R352" s="303"/>
      <c r="S352" s="303"/>
      <c r="T352" s="303"/>
      <c r="U352" s="303"/>
      <c r="V352" s="303"/>
      <c r="W352" s="303"/>
      <c r="X352" s="303"/>
      <c r="Y352" s="303"/>
    </row>
    <row r="353" spans="1:25" ht="12.75">
      <c r="A353" s="303"/>
      <c r="B353" s="303"/>
      <c r="C353" s="303"/>
      <c r="D353" s="303"/>
      <c r="E353" s="303"/>
      <c r="F353" s="304"/>
      <c r="G353" s="303"/>
      <c r="H353" s="303"/>
      <c r="I353" s="303"/>
      <c r="J353" s="303"/>
      <c r="K353" s="303"/>
      <c r="L353" s="303"/>
      <c r="M353" s="303"/>
      <c r="N353" s="303"/>
      <c r="O353" s="303"/>
      <c r="P353" s="305"/>
      <c r="Q353" s="305"/>
      <c r="R353" s="303"/>
      <c r="S353" s="303"/>
      <c r="T353" s="303"/>
      <c r="U353" s="303"/>
      <c r="V353" s="303"/>
      <c r="W353" s="303"/>
      <c r="X353" s="303"/>
      <c r="Y353" s="303"/>
    </row>
    <row r="354" spans="1:25" ht="12.75">
      <c r="A354" s="303"/>
      <c r="B354" s="303"/>
      <c r="C354" s="303"/>
      <c r="D354" s="303"/>
      <c r="E354" s="303"/>
      <c r="F354" s="304"/>
      <c r="G354" s="303"/>
      <c r="H354" s="303"/>
      <c r="I354" s="303"/>
      <c r="J354" s="303"/>
      <c r="K354" s="303"/>
      <c r="L354" s="303"/>
      <c r="M354" s="303"/>
      <c r="N354" s="303"/>
      <c r="O354" s="303"/>
      <c r="P354" s="305"/>
      <c r="Q354" s="305"/>
      <c r="R354" s="303"/>
      <c r="S354" s="303"/>
      <c r="T354" s="303"/>
      <c r="U354" s="303"/>
      <c r="V354" s="303"/>
      <c r="W354" s="303"/>
      <c r="X354" s="303"/>
      <c r="Y354" s="303"/>
    </row>
    <row r="355" spans="1:25" ht="12.75">
      <c r="A355" s="303"/>
      <c r="B355" s="303"/>
      <c r="C355" s="303"/>
      <c r="D355" s="303"/>
      <c r="E355" s="303"/>
      <c r="F355" s="304"/>
      <c r="G355" s="303"/>
      <c r="H355" s="303"/>
      <c r="I355" s="303"/>
      <c r="J355" s="303"/>
      <c r="K355" s="303"/>
      <c r="L355" s="303"/>
      <c r="M355" s="303"/>
      <c r="N355" s="303"/>
      <c r="O355" s="303"/>
      <c r="P355" s="305"/>
      <c r="Q355" s="305"/>
      <c r="R355" s="303"/>
      <c r="S355" s="303"/>
      <c r="T355" s="303"/>
      <c r="U355" s="303"/>
      <c r="V355" s="303"/>
      <c r="W355" s="303"/>
      <c r="X355" s="303"/>
      <c r="Y355" s="303"/>
    </row>
    <row r="356" spans="1:25" ht="12.75">
      <c r="A356" s="303"/>
      <c r="B356" s="303"/>
      <c r="C356" s="303"/>
      <c r="D356" s="303"/>
      <c r="E356" s="303"/>
      <c r="F356" s="304"/>
      <c r="G356" s="303"/>
      <c r="H356" s="303"/>
      <c r="I356" s="303"/>
      <c r="J356" s="303"/>
      <c r="K356" s="303"/>
      <c r="L356" s="303"/>
      <c r="M356" s="303"/>
      <c r="N356" s="303"/>
      <c r="O356" s="303"/>
      <c r="P356" s="305"/>
      <c r="Q356" s="305"/>
      <c r="R356" s="303"/>
      <c r="S356" s="303"/>
      <c r="T356" s="303"/>
      <c r="U356" s="303"/>
      <c r="V356" s="303"/>
      <c r="W356" s="303"/>
      <c r="X356" s="303"/>
      <c r="Y356" s="303"/>
    </row>
    <row r="357" spans="1:25" ht="12.75">
      <c r="A357" s="303"/>
      <c r="B357" s="303"/>
      <c r="C357" s="303"/>
      <c r="D357" s="303"/>
      <c r="E357" s="303"/>
      <c r="F357" s="304"/>
      <c r="G357" s="303"/>
      <c r="H357" s="303"/>
      <c r="I357" s="303"/>
      <c r="J357" s="303"/>
      <c r="K357" s="303"/>
      <c r="L357" s="303"/>
      <c r="M357" s="303"/>
      <c r="N357" s="303"/>
      <c r="O357" s="303"/>
      <c r="P357" s="305"/>
      <c r="Q357" s="305"/>
      <c r="R357" s="303"/>
      <c r="S357" s="303"/>
      <c r="T357" s="303"/>
      <c r="U357" s="303"/>
      <c r="V357" s="303"/>
      <c r="W357" s="303"/>
      <c r="X357" s="303"/>
      <c r="Y357" s="303"/>
    </row>
    <row r="358" spans="1:25" ht="12.75">
      <c r="A358" s="303"/>
      <c r="B358" s="303"/>
      <c r="C358" s="303"/>
      <c r="D358" s="303"/>
      <c r="E358" s="303"/>
      <c r="F358" s="304"/>
      <c r="G358" s="303"/>
      <c r="H358" s="303"/>
      <c r="I358" s="303"/>
      <c r="J358" s="303"/>
      <c r="K358" s="303"/>
      <c r="L358" s="303"/>
      <c r="M358" s="303"/>
      <c r="N358" s="303"/>
      <c r="O358" s="303"/>
      <c r="P358" s="305"/>
      <c r="Q358" s="305"/>
      <c r="R358" s="303"/>
      <c r="S358" s="303"/>
      <c r="T358" s="303"/>
      <c r="U358" s="303"/>
      <c r="V358" s="303"/>
      <c r="W358" s="303"/>
      <c r="X358" s="303"/>
      <c r="Y358" s="303"/>
    </row>
    <row r="359" spans="1:25" ht="12.75">
      <c r="A359" s="303"/>
      <c r="B359" s="303"/>
      <c r="C359" s="303"/>
      <c r="D359" s="303"/>
      <c r="E359" s="303"/>
      <c r="F359" s="304"/>
      <c r="G359" s="303"/>
      <c r="H359" s="303"/>
      <c r="I359" s="303"/>
      <c r="J359" s="303"/>
      <c r="K359" s="303"/>
      <c r="L359" s="303"/>
      <c r="M359" s="303"/>
      <c r="N359" s="303"/>
      <c r="O359" s="303"/>
      <c r="P359" s="305"/>
      <c r="Q359" s="305"/>
      <c r="R359" s="303"/>
      <c r="S359" s="303"/>
      <c r="T359" s="303"/>
      <c r="U359" s="303"/>
      <c r="V359" s="303"/>
      <c r="W359" s="303"/>
      <c r="X359" s="303"/>
      <c r="Y359" s="303"/>
    </row>
    <row r="360" spans="1:25" ht="12.75">
      <c r="A360" s="303"/>
      <c r="B360" s="303"/>
      <c r="C360" s="303"/>
      <c r="D360" s="303"/>
      <c r="E360" s="303"/>
      <c r="F360" s="304"/>
      <c r="G360" s="303"/>
      <c r="H360" s="303"/>
      <c r="I360" s="303"/>
      <c r="J360" s="303"/>
      <c r="K360" s="303"/>
      <c r="L360" s="303"/>
      <c r="M360" s="303"/>
      <c r="N360" s="303"/>
      <c r="O360" s="303"/>
      <c r="P360" s="305"/>
      <c r="Q360" s="305"/>
      <c r="R360" s="303"/>
      <c r="S360" s="303"/>
      <c r="T360" s="303"/>
      <c r="U360" s="303"/>
      <c r="V360" s="303"/>
      <c r="W360" s="303"/>
      <c r="X360" s="303"/>
      <c r="Y360" s="303"/>
    </row>
    <row r="361" spans="1:25" ht="12.75">
      <c r="A361" s="303"/>
      <c r="B361" s="303"/>
      <c r="C361" s="303"/>
      <c r="D361" s="303"/>
      <c r="E361" s="303"/>
      <c r="F361" s="304"/>
      <c r="G361" s="303"/>
      <c r="H361" s="303"/>
      <c r="I361" s="303"/>
      <c r="J361" s="303"/>
      <c r="K361" s="303"/>
      <c r="L361" s="303"/>
      <c r="M361" s="303"/>
      <c r="N361" s="303"/>
      <c r="O361" s="303"/>
      <c r="P361" s="305"/>
      <c r="Q361" s="305"/>
      <c r="R361" s="303"/>
      <c r="S361" s="303"/>
      <c r="T361" s="303"/>
      <c r="U361" s="303"/>
      <c r="V361" s="303"/>
      <c r="W361" s="303"/>
      <c r="X361" s="303"/>
      <c r="Y361" s="303"/>
    </row>
    <row r="362" spans="1:25" ht="12.75">
      <c r="A362" s="303"/>
      <c r="B362" s="303"/>
      <c r="C362" s="303"/>
      <c r="D362" s="303"/>
      <c r="E362" s="303"/>
      <c r="F362" s="304"/>
      <c r="G362" s="303"/>
      <c r="H362" s="303"/>
      <c r="I362" s="303"/>
      <c r="J362" s="303"/>
      <c r="K362" s="303"/>
      <c r="L362" s="303"/>
      <c r="M362" s="303"/>
      <c r="N362" s="303"/>
      <c r="O362" s="303"/>
      <c r="P362" s="305"/>
      <c r="Q362" s="305"/>
      <c r="R362" s="303"/>
      <c r="S362" s="303"/>
      <c r="T362" s="303"/>
      <c r="U362" s="303"/>
      <c r="V362" s="303"/>
      <c r="W362" s="303"/>
      <c r="X362" s="303"/>
      <c r="Y362" s="303"/>
    </row>
    <row r="363" spans="1:25" ht="12.75">
      <c r="A363" s="303"/>
      <c r="B363" s="303"/>
      <c r="C363" s="303"/>
      <c r="D363" s="303"/>
      <c r="E363" s="303"/>
      <c r="F363" s="304"/>
      <c r="G363" s="303"/>
      <c r="H363" s="303"/>
      <c r="I363" s="303"/>
      <c r="J363" s="303"/>
      <c r="K363" s="303"/>
      <c r="L363" s="303"/>
      <c r="M363" s="303"/>
      <c r="N363" s="303"/>
      <c r="O363" s="303"/>
      <c r="P363" s="305"/>
      <c r="Q363" s="305"/>
      <c r="R363" s="303"/>
      <c r="S363" s="303"/>
      <c r="T363" s="303"/>
      <c r="U363" s="303"/>
      <c r="V363" s="303"/>
      <c r="W363" s="303"/>
      <c r="X363" s="303"/>
      <c r="Y363" s="303"/>
    </row>
    <row r="364" spans="1:25" ht="12.75">
      <c r="A364" s="303"/>
      <c r="B364" s="303"/>
      <c r="C364" s="303"/>
      <c r="D364" s="303"/>
      <c r="E364" s="303"/>
      <c r="F364" s="304"/>
      <c r="G364" s="303"/>
      <c r="H364" s="303"/>
      <c r="I364" s="303"/>
      <c r="J364" s="303"/>
      <c r="K364" s="303"/>
      <c r="L364" s="303"/>
      <c r="M364" s="303"/>
      <c r="N364" s="303"/>
      <c r="O364" s="303"/>
      <c r="P364" s="305"/>
      <c r="Q364" s="305"/>
      <c r="R364" s="303"/>
      <c r="S364" s="303"/>
      <c r="T364" s="303"/>
      <c r="U364" s="303"/>
      <c r="V364" s="303"/>
      <c r="W364" s="303"/>
      <c r="X364" s="303"/>
      <c r="Y364" s="303"/>
    </row>
    <row r="365" spans="1:25" ht="12.75">
      <c r="A365" s="303"/>
      <c r="B365" s="303"/>
      <c r="C365" s="303"/>
      <c r="D365" s="303"/>
      <c r="E365" s="303"/>
      <c r="F365" s="304"/>
      <c r="G365" s="303"/>
      <c r="H365" s="303"/>
      <c r="I365" s="303"/>
      <c r="J365" s="303"/>
      <c r="K365" s="303"/>
      <c r="L365" s="303"/>
      <c r="M365" s="303"/>
      <c r="N365" s="303"/>
      <c r="O365" s="303"/>
      <c r="P365" s="305"/>
      <c r="Q365" s="305"/>
      <c r="R365" s="303"/>
      <c r="S365" s="303"/>
      <c r="T365" s="303"/>
      <c r="U365" s="303"/>
      <c r="V365" s="303"/>
      <c r="W365" s="303"/>
      <c r="X365" s="303"/>
      <c r="Y365" s="303"/>
    </row>
    <row r="366" spans="1:25" ht="12.75">
      <c r="A366" s="303"/>
      <c r="B366" s="303"/>
      <c r="C366" s="303"/>
      <c r="D366" s="303"/>
      <c r="E366" s="303"/>
      <c r="F366" s="304"/>
      <c r="G366" s="303"/>
      <c r="H366" s="303"/>
      <c r="I366" s="303"/>
      <c r="J366" s="303"/>
      <c r="K366" s="303"/>
      <c r="L366" s="303"/>
      <c r="M366" s="303"/>
      <c r="N366" s="303"/>
      <c r="O366" s="303"/>
      <c r="P366" s="305"/>
      <c r="Q366" s="305"/>
      <c r="R366" s="303"/>
      <c r="S366" s="303"/>
      <c r="T366" s="303"/>
      <c r="U366" s="303"/>
      <c r="V366" s="303"/>
      <c r="W366" s="303"/>
      <c r="X366" s="303"/>
      <c r="Y366" s="303"/>
    </row>
    <row r="367" spans="1:25" ht="12.75">
      <c r="A367" s="303"/>
      <c r="B367" s="303"/>
      <c r="C367" s="303"/>
      <c r="D367" s="303"/>
      <c r="E367" s="303"/>
      <c r="F367" s="304"/>
      <c r="G367" s="303"/>
      <c r="H367" s="303"/>
      <c r="I367" s="303"/>
      <c r="J367" s="303"/>
      <c r="K367" s="303"/>
      <c r="L367" s="303"/>
      <c r="M367" s="303"/>
      <c r="N367" s="303"/>
      <c r="O367" s="303"/>
      <c r="P367" s="305"/>
      <c r="Q367" s="305"/>
      <c r="R367" s="303"/>
      <c r="S367" s="303"/>
      <c r="T367" s="303"/>
      <c r="U367" s="303"/>
      <c r="V367" s="303"/>
      <c r="W367" s="303"/>
      <c r="X367" s="303"/>
      <c r="Y367" s="303"/>
    </row>
    <row r="368" spans="1:25" ht="12.75">
      <c r="A368" s="303"/>
      <c r="B368" s="303"/>
      <c r="C368" s="303"/>
      <c r="D368" s="303"/>
      <c r="E368" s="303"/>
      <c r="F368" s="304"/>
      <c r="G368" s="303"/>
      <c r="H368" s="303"/>
      <c r="I368" s="303"/>
      <c r="J368" s="303"/>
      <c r="K368" s="303"/>
      <c r="L368" s="303"/>
      <c r="M368" s="303"/>
      <c r="N368" s="303"/>
      <c r="O368" s="303"/>
      <c r="P368" s="305"/>
      <c r="Q368" s="305"/>
      <c r="R368" s="303"/>
      <c r="S368" s="303"/>
      <c r="T368" s="303"/>
      <c r="U368" s="303"/>
      <c r="V368" s="303"/>
      <c r="W368" s="303"/>
      <c r="X368" s="303"/>
      <c r="Y368" s="303"/>
    </row>
    <row r="369" spans="1:25" ht="12.75">
      <c r="A369" s="303"/>
      <c r="B369" s="303"/>
      <c r="C369" s="303"/>
      <c r="D369" s="303"/>
      <c r="E369" s="303"/>
      <c r="F369" s="304"/>
      <c r="G369" s="303"/>
      <c r="H369" s="303"/>
      <c r="I369" s="303"/>
      <c r="J369" s="303"/>
      <c r="K369" s="303"/>
      <c r="L369" s="303"/>
      <c r="M369" s="303"/>
      <c r="N369" s="303"/>
      <c r="O369" s="303"/>
      <c r="P369" s="305"/>
      <c r="Q369" s="305"/>
      <c r="R369" s="303"/>
      <c r="S369" s="303"/>
      <c r="T369" s="303"/>
      <c r="U369" s="303"/>
      <c r="V369" s="303"/>
      <c r="W369" s="303"/>
      <c r="X369" s="303"/>
      <c r="Y369" s="303"/>
    </row>
    <row r="370" spans="1:25" ht="12.75">
      <c r="A370" s="303"/>
      <c r="B370" s="303"/>
      <c r="C370" s="303"/>
      <c r="D370" s="303"/>
      <c r="E370" s="303"/>
      <c r="F370" s="304"/>
      <c r="G370" s="303"/>
      <c r="H370" s="303"/>
      <c r="I370" s="303"/>
      <c r="J370" s="303"/>
      <c r="K370" s="303"/>
      <c r="L370" s="303"/>
      <c r="M370" s="303"/>
      <c r="N370" s="303"/>
      <c r="O370" s="303"/>
      <c r="P370" s="305"/>
      <c r="Q370" s="305"/>
      <c r="R370" s="303"/>
      <c r="S370" s="303"/>
      <c r="T370" s="303"/>
      <c r="U370" s="303"/>
      <c r="V370" s="303"/>
      <c r="W370" s="303"/>
      <c r="X370" s="303"/>
      <c r="Y370" s="303"/>
    </row>
    <row r="371" spans="1:25" ht="12.75">
      <c r="A371" s="303"/>
      <c r="B371" s="303"/>
      <c r="C371" s="303"/>
      <c r="D371" s="303"/>
      <c r="E371" s="303"/>
      <c r="F371" s="304"/>
      <c r="G371" s="303"/>
      <c r="H371" s="303"/>
      <c r="I371" s="303"/>
      <c r="J371" s="303"/>
      <c r="K371" s="303"/>
      <c r="L371" s="303"/>
      <c r="M371" s="303"/>
      <c r="N371" s="303"/>
      <c r="O371" s="303"/>
      <c r="P371" s="305"/>
      <c r="Q371" s="305"/>
      <c r="R371" s="303"/>
      <c r="S371" s="303"/>
      <c r="T371" s="303"/>
      <c r="U371" s="303"/>
      <c r="V371" s="303"/>
      <c r="W371" s="303"/>
      <c r="X371" s="303"/>
      <c r="Y371" s="303"/>
    </row>
    <row r="372" spans="1:25" ht="12.75">
      <c r="A372" s="303"/>
      <c r="B372" s="303"/>
      <c r="C372" s="303"/>
      <c r="D372" s="303"/>
      <c r="E372" s="303"/>
      <c r="F372" s="304"/>
      <c r="G372" s="303"/>
      <c r="H372" s="303"/>
      <c r="I372" s="303"/>
      <c r="J372" s="303"/>
      <c r="K372" s="303"/>
      <c r="L372" s="303"/>
      <c r="M372" s="303"/>
      <c r="N372" s="303"/>
      <c r="O372" s="303"/>
      <c r="P372" s="305"/>
      <c r="Q372" s="305"/>
      <c r="R372" s="303"/>
      <c r="S372" s="303"/>
      <c r="T372" s="303"/>
      <c r="U372" s="303"/>
      <c r="V372" s="303"/>
      <c r="W372" s="303"/>
      <c r="X372" s="303"/>
      <c r="Y372" s="303"/>
    </row>
    <row r="373" spans="1:25" ht="12.75">
      <c r="A373" s="303"/>
      <c r="B373" s="303"/>
      <c r="C373" s="303"/>
      <c r="D373" s="303"/>
      <c r="E373" s="303"/>
      <c r="F373" s="304"/>
      <c r="G373" s="303"/>
      <c r="H373" s="303"/>
      <c r="I373" s="303"/>
      <c r="J373" s="303"/>
      <c r="K373" s="303"/>
      <c r="L373" s="303"/>
      <c r="M373" s="303"/>
      <c r="N373" s="303"/>
      <c r="O373" s="303"/>
      <c r="P373" s="305"/>
      <c r="Q373" s="305"/>
      <c r="R373" s="303"/>
      <c r="S373" s="303"/>
      <c r="T373" s="303"/>
      <c r="U373" s="303"/>
      <c r="V373" s="303"/>
      <c r="W373" s="303"/>
      <c r="X373" s="303"/>
      <c r="Y373" s="303"/>
    </row>
    <row r="374" spans="1:25" ht="12.75">
      <c r="A374" s="303"/>
      <c r="B374" s="303"/>
      <c r="C374" s="303"/>
      <c r="D374" s="303"/>
      <c r="E374" s="303"/>
      <c r="F374" s="304"/>
      <c r="G374" s="303"/>
      <c r="H374" s="303"/>
      <c r="I374" s="303"/>
      <c r="J374" s="303"/>
      <c r="K374" s="303"/>
      <c r="L374" s="303"/>
      <c r="M374" s="303"/>
      <c r="N374" s="303"/>
      <c r="O374" s="303"/>
      <c r="P374" s="305"/>
      <c r="Q374" s="305"/>
      <c r="R374" s="303"/>
      <c r="S374" s="303"/>
      <c r="T374" s="303"/>
      <c r="U374" s="303"/>
      <c r="V374" s="303"/>
      <c r="W374" s="303"/>
      <c r="X374" s="303"/>
      <c r="Y374" s="303"/>
    </row>
    <row r="375" spans="1:25" ht="12.75">
      <c r="A375" s="303"/>
      <c r="B375" s="303"/>
      <c r="C375" s="303"/>
      <c r="D375" s="303"/>
      <c r="E375" s="303"/>
      <c r="F375" s="304"/>
      <c r="G375" s="303"/>
      <c r="H375" s="303"/>
      <c r="I375" s="303"/>
      <c r="J375" s="303"/>
      <c r="K375" s="303"/>
      <c r="L375" s="303"/>
      <c r="M375" s="303"/>
      <c r="N375" s="303"/>
      <c r="O375" s="303"/>
      <c r="P375" s="305"/>
      <c r="Q375" s="305"/>
      <c r="R375" s="303"/>
      <c r="S375" s="303"/>
      <c r="T375" s="303"/>
      <c r="U375" s="303"/>
      <c r="V375" s="303"/>
      <c r="W375" s="303"/>
      <c r="X375" s="303"/>
      <c r="Y375" s="303"/>
    </row>
    <row r="376" spans="1:25" ht="12.75">
      <c r="A376" s="303"/>
      <c r="B376" s="303"/>
      <c r="C376" s="303"/>
      <c r="D376" s="303"/>
      <c r="E376" s="303"/>
      <c r="F376" s="304"/>
      <c r="G376" s="303"/>
      <c r="H376" s="303"/>
      <c r="I376" s="303"/>
      <c r="J376" s="303"/>
      <c r="K376" s="303"/>
      <c r="L376" s="303"/>
      <c r="M376" s="303"/>
      <c r="N376" s="303"/>
      <c r="O376" s="303"/>
      <c r="P376" s="305"/>
      <c r="Q376" s="305"/>
      <c r="R376" s="303"/>
      <c r="S376" s="303"/>
      <c r="T376" s="303"/>
      <c r="U376" s="303"/>
      <c r="V376" s="303"/>
      <c r="W376" s="303"/>
      <c r="X376" s="303"/>
      <c r="Y376" s="303"/>
    </row>
    <row r="377" spans="1:25" ht="12.75">
      <c r="A377" s="303"/>
      <c r="B377" s="303"/>
      <c r="C377" s="303"/>
      <c r="D377" s="303"/>
      <c r="E377" s="303"/>
      <c r="F377" s="304"/>
      <c r="G377" s="303"/>
      <c r="H377" s="303"/>
      <c r="I377" s="303"/>
      <c r="J377" s="303"/>
      <c r="K377" s="303"/>
      <c r="L377" s="303"/>
      <c r="M377" s="303"/>
      <c r="N377" s="303"/>
      <c r="O377" s="303"/>
      <c r="P377" s="305"/>
      <c r="Q377" s="305"/>
      <c r="R377" s="303"/>
      <c r="S377" s="303"/>
      <c r="T377" s="303"/>
      <c r="U377" s="303"/>
      <c r="V377" s="303"/>
      <c r="W377" s="303"/>
      <c r="X377" s="303"/>
      <c r="Y377" s="303"/>
    </row>
    <row r="378" spans="1:25" ht="12.75">
      <c r="A378" s="303"/>
      <c r="B378" s="303"/>
      <c r="C378" s="303"/>
      <c r="D378" s="303"/>
      <c r="E378" s="303"/>
      <c r="F378" s="304"/>
      <c r="G378" s="303"/>
      <c r="H378" s="303"/>
      <c r="I378" s="303"/>
      <c r="J378" s="303"/>
      <c r="K378" s="303"/>
      <c r="L378" s="303"/>
      <c r="M378" s="303"/>
      <c r="N378" s="303"/>
      <c r="O378" s="303"/>
      <c r="P378" s="305"/>
      <c r="Q378" s="305"/>
      <c r="R378" s="303"/>
      <c r="S378" s="303"/>
      <c r="T378" s="303"/>
      <c r="U378" s="303"/>
      <c r="V378" s="303"/>
      <c r="W378" s="303"/>
      <c r="X378" s="303"/>
      <c r="Y378" s="303"/>
    </row>
    <row r="379" spans="1:25" ht="12.75">
      <c r="A379" s="303"/>
      <c r="B379" s="303"/>
      <c r="C379" s="303"/>
      <c r="D379" s="303"/>
      <c r="E379" s="303"/>
      <c r="F379" s="304"/>
      <c r="G379" s="303"/>
      <c r="H379" s="303"/>
      <c r="I379" s="303"/>
      <c r="J379" s="303"/>
      <c r="K379" s="303"/>
      <c r="L379" s="303"/>
      <c r="M379" s="303"/>
      <c r="N379" s="303"/>
      <c r="O379" s="303"/>
      <c r="P379" s="305"/>
      <c r="Q379" s="305"/>
      <c r="R379" s="303"/>
      <c r="S379" s="303"/>
      <c r="T379" s="303"/>
      <c r="U379" s="303"/>
      <c r="V379" s="303"/>
      <c r="W379" s="303"/>
      <c r="X379" s="303"/>
      <c r="Y379" s="303"/>
    </row>
    <row r="380" spans="1:25" ht="12.75">
      <c r="A380" s="303"/>
      <c r="B380" s="303"/>
      <c r="C380" s="303"/>
      <c r="D380" s="303"/>
      <c r="E380" s="303"/>
      <c r="F380" s="304"/>
      <c r="G380" s="303"/>
      <c r="H380" s="303"/>
      <c r="I380" s="303"/>
      <c r="J380" s="303"/>
      <c r="K380" s="303"/>
      <c r="L380" s="303"/>
      <c r="M380" s="303"/>
      <c r="N380" s="303"/>
      <c r="O380" s="303"/>
      <c r="P380" s="305"/>
      <c r="Q380" s="305"/>
      <c r="R380" s="303"/>
      <c r="S380" s="303"/>
      <c r="T380" s="303"/>
      <c r="U380" s="303"/>
      <c r="V380" s="303"/>
      <c r="W380" s="303"/>
      <c r="X380" s="303"/>
      <c r="Y380" s="303"/>
    </row>
    <row r="381" spans="1:25" ht="12.75">
      <c r="A381" s="303"/>
      <c r="B381" s="303"/>
      <c r="C381" s="303"/>
      <c r="D381" s="303"/>
      <c r="E381" s="303"/>
      <c r="F381" s="304"/>
      <c r="G381" s="303"/>
      <c r="H381" s="303"/>
      <c r="I381" s="303"/>
      <c r="J381" s="303"/>
      <c r="K381" s="303"/>
      <c r="L381" s="303"/>
      <c r="M381" s="303"/>
      <c r="N381" s="303"/>
      <c r="O381" s="303"/>
      <c r="P381" s="305"/>
      <c r="Q381" s="305"/>
      <c r="R381" s="303"/>
      <c r="S381" s="303"/>
      <c r="T381" s="303"/>
      <c r="U381" s="303"/>
      <c r="V381" s="303"/>
      <c r="W381" s="303"/>
      <c r="X381" s="303"/>
      <c r="Y381" s="303"/>
    </row>
    <row r="382" spans="1:25" ht="12.75">
      <c r="A382" s="303"/>
      <c r="B382" s="303"/>
      <c r="C382" s="303"/>
      <c r="D382" s="303"/>
      <c r="E382" s="303"/>
      <c r="F382" s="304"/>
      <c r="G382" s="303"/>
      <c r="H382" s="303"/>
      <c r="I382" s="303"/>
      <c r="J382" s="303"/>
      <c r="K382" s="303"/>
      <c r="L382" s="303"/>
      <c r="M382" s="303"/>
      <c r="N382" s="303"/>
      <c r="O382" s="303"/>
      <c r="P382" s="305"/>
      <c r="Q382" s="305"/>
      <c r="R382" s="303"/>
      <c r="S382" s="303"/>
      <c r="T382" s="303"/>
      <c r="U382" s="303"/>
      <c r="V382" s="303"/>
      <c r="W382" s="303"/>
      <c r="X382" s="303"/>
      <c r="Y382" s="303"/>
    </row>
    <row r="383" spans="1:25" ht="12.75">
      <c r="A383" s="303"/>
      <c r="B383" s="303"/>
      <c r="C383" s="303"/>
      <c r="D383" s="303"/>
      <c r="E383" s="303"/>
      <c r="F383" s="304"/>
      <c r="G383" s="303"/>
      <c r="H383" s="303"/>
      <c r="I383" s="303"/>
      <c r="J383" s="303"/>
      <c r="K383" s="303"/>
      <c r="L383" s="303"/>
      <c r="M383" s="303"/>
      <c r="N383" s="303"/>
      <c r="O383" s="303"/>
      <c r="P383" s="305"/>
      <c r="Q383" s="305"/>
      <c r="R383" s="303"/>
      <c r="S383" s="303"/>
      <c r="T383" s="303"/>
      <c r="U383" s="303"/>
      <c r="V383" s="303"/>
      <c r="W383" s="303"/>
      <c r="X383" s="303"/>
      <c r="Y383" s="303"/>
    </row>
    <row r="384" spans="1:25" ht="12.75">
      <c r="A384" s="303"/>
      <c r="B384" s="303"/>
      <c r="C384" s="303"/>
      <c r="D384" s="303"/>
      <c r="E384" s="303"/>
      <c r="F384" s="304"/>
      <c r="G384" s="303"/>
      <c r="H384" s="303"/>
      <c r="I384" s="303"/>
      <c r="J384" s="303"/>
      <c r="K384" s="303"/>
      <c r="L384" s="303"/>
      <c r="M384" s="303"/>
      <c r="N384" s="303"/>
      <c r="O384" s="303"/>
      <c r="P384" s="305"/>
      <c r="Q384" s="305"/>
      <c r="R384" s="303"/>
      <c r="S384" s="303"/>
      <c r="T384" s="303"/>
      <c r="U384" s="303"/>
      <c r="V384" s="303"/>
      <c r="W384" s="303"/>
      <c r="X384" s="303"/>
      <c r="Y384" s="303"/>
    </row>
    <row r="385" spans="1:25" ht="12.75">
      <c r="A385" s="303"/>
      <c r="B385" s="303"/>
      <c r="C385" s="303"/>
      <c r="D385" s="303"/>
      <c r="E385" s="303"/>
      <c r="F385" s="304"/>
      <c r="G385" s="303"/>
      <c r="H385" s="303"/>
      <c r="I385" s="303"/>
      <c r="J385" s="303"/>
      <c r="K385" s="303"/>
      <c r="L385" s="303"/>
      <c r="M385" s="303"/>
      <c r="N385" s="303"/>
      <c r="O385" s="303"/>
      <c r="P385" s="305"/>
      <c r="Q385" s="305"/>
      <c r="R385" s="303"/>
      <c r="S385" s="303"/>
      <c r="T385" s="303"/>
      <c r="U385" s="303"/>
      <c r="V385" s="303"/>
      <c r="W385" s="303"/>
      <c r="X385" s="303"/>
      <c r="Y385" s="303"/>
    </row>
    <row r="386" spans="1:25" ht="12.75">
      <c r="A386" s="303"/>
      <c r="B386" s="303"/>
      <c r="C386" s="303"/>
      <c r="D386" s="303"/>
      <c r="E386" s="303"/>
      <c r="F386" s="304"/>
      <c r="G386" s="303"/>
      <c r="H386" s="303"/>
      <c r="I386" s="303"/>
      <c r="J386" s="303"/>
      <c r="K386" s="303"/>
      <c r="L386" s="303"/>
      <c r="M386" s="303"/>
      <c r="N386" s="303"/>
      <c r="O386" s="303"/>
      <c r="P386" s="305"/>
      <c r="Q386" s="305"/>
      <c r="R386" s="303"/>
      <c r="S386" s="303"/>
      <c r="T386" s="303"/>
      <c r="U386" s="303"/>
      <c r="V386" s="303"/>
      <c r="W386" s="303"/>
      <c r="X386" s="303"/>
      <c r="Y386" s="303"/>
    </row>
    <row r="387" spans="1:25" ht="12.75">
      <c r="A387" s="303"/>
      <c r="B387" s="303"/>
      <c r="C387" s="303"/>
      <c r="D387" s="303"/>
      <c r="E387" s="303"/>
      <c r="F387" s="304"/>
      <c r="G387" s="303"/>
      <c r="H387" s="303"/>
      <c r="I387" s="303"/>
      <c r="J387" s="303"/>
      <c r="K387" s="303"/>
      <c r="L387" s="303"/>
      <c r="M387" s="303"/>
      <c r="N387" s="303"/>
      <c r="O387" s="303"/>
      <c r="P387" s="305"/>
      <c r="Q387" s="305"/>
      <c r="R387" s="303"/>
      <c r="S387" s="303"/>
      <c r="T387" s="303"/>
      <c r="U387" s="303"/>
      <c r="V387" s="303"/>
      <c r="W387" s="303"/>
      <c r="X387" s="303"/>
      <c r="Y387" s="303"/>
    </row>
    <row r="388" spans="1:25" ht="12.75">
      <c r="A388" s="303"/>
      <c r="B388" s="303"/>
      <c r="C388" s="303"/>
      <c r="D388" s="303"/>
      <c r="E388" s="303"/>
      <c r="F388" s="304"/>
      <c r="G388" s="303"/>
      <c r="H388" s="303"/>
      <c r="I388" s="303"/>
      <c r="J388" s="303"/>
      <c r="K388" s="303"/>
      <c r="L388" s="303"/>
      <c r="M388" s="303"/>
      <c r="N388" s="303"/>
      <c r="O388" s="303"/>
      <c r="P388" s="305"/>
      <c r="Q388" s="305"/>
      <c r="R388" s="303"/>
      <c r="S388" s="303"/>
      <c r="T388" s="303"/>
      <c r="U388" s="303"/>
      <c r="V388" s="303"/>
      <c r="W388" s="303"/>
      <c r="X388" s="303"/>
      <c r="Y388" s="303"/>
    </row>
    <row r="389" spans="1:25" ht="12.75">
      <c r="A389" s="303"/>
      <c r="B389" s="303"/>
      <c r="C389" s="303"/>
      <c r="D389" s="303"/>
      <c r="E389" s="303"/>
      <c r="F389" s="304"/>
      <c r="G389" s="303"/>
      <c r="H389" s="303"/>
      <c r="I389" s="303"/>
      <c r="J389" s="303"/>
      <c r="K389" s="303"/>
      <c r="L389" s="303"/>
      <c r="M389" s="303"/>
      <c r="N389" s="303"/>
      <c r="O389" s="303"/>
      <c r="P389" s="305"/>
      <c r="Q389" s="305"/>
      <c r="R389" s="303"/>
      <c r="S389" s="303"/>
      <c r="T389" s="303"/>
      <c r="U389" s="303"/>
      <c r="V389" s="303"/>
      <c r="W389" s="303"/>
      <c r="X389" s="303"/>
      <c r="Y389" s="303"/>
    </row>
    <row r="390" spans="1:25" ht="12.75">
      <c r="A390" s="303"/>
      <c r="B390" s="303"/>
      <c r="C390" s="303"/>
      <c r="D390" s="303"/>
      <c r="E390" s="303"/>
      <c r="F390" s="304"/>
      <c r="G390" s="303"/>
      <c r="H390" s="303"/>
      <c r="I390" s="303"/>
      <c r="J390" s="303"/>
      <c r="K390" s="303"/>
      <c r="L390" s="303"/>
      <c r="M390" s="303"/>
      <c r="N390" s="303"/>
      <c r="O390" s="303"/>
      <c r="P390" s="305"/>
      <c r="Q390" s="305"/>
      <c r="R390" s="303"/>
      <c r="S390" s="303"/>
      <c r="T390" s="303"/>
      <c r="U390" s="303"/>
      <c r="V390" s="303"/>
      <c r="W390" s="303"/>
      <c r="X390" s="303"/>
      <c r="Y390" s="303"/>
    </row>
    <row r="391" spans="1:25" ht="12.75">
      <c r="A391" s="303"/>
      <c r="B391" s="303"/>
      <c r="C391" s="303"/>
      <c r="D391" s="303"/>
      <c r="E391" s="303"/>
      <c r="F391" s="304"/>
      <c r="G391" s="303"/>
      <c r="H391" s="303"/>
      <c r="I391" s="303"/>
      <c r="J391" s="303"/>
      <c r="K391" s="303"/>
      <c r="L391" s="303"/>
      <c r="M391" s="303"/>
      <c r="N391" s="303"/>
      <c r="O391" s="303"/>
      <c r="P391" s="305"/>
      <c r="Q391" s="305"/>
      <c r="R391" s="303"/>
      <c r="S391" s="303"/>
      <c r="T391" s="303"/>
      <c r="U391" s="303"/>
      <c r="V391" s="303"/>
      <c r="W391" s="303"/>
      <c r="X391" s="303"/>
      <c r="Y391" s="303"/>
    </row>
    <row r="392" spans="1:25" ht="12.75">
      <c r="A392" s="303"/>
      <c r="B392" s="303"/>
      <c r="C392" s="303"/>
      <c r="D392" s="303"/>
      <c r="E392" s="303"/>
      <c r="F392" s="304"/>
      <c r="G392" s="303"/>
      <c r="H392" s="303"/>
      <c r="I392" s="303"/>
      <c r="J392" s="303"/>
      <c r="K392" s="303"/>
      <c r="L392" s="303"/>
      <c r="M392" s="303"/>
      <c r="N392" s="303"/>
      <c r="O392" s="303"/>
      <c r="P392" s="305"/>
      <c r="Q392" s="305"/>
      <c r="R392" s="303"/>
      <c r="S392" s="303"/>
      <c r="T392" s="303"/>
      <c r="U392" s="303"/>
      <c r="V392" s="303"/>
      <c r="W392" s="303"/>
      <c r="X392" s="303"/>
      <c r="Y392" s="303"/>
    </row>
    <row r="393" spans="1:25" ht="12.75">
      <c r="A393" s="303"/>
      <c r="B393" s="303"/>
      <c r="C393" s="303"/>
      <c r="D393" s="303"/>
      <c r="E393" s="303"/>
      <c r="F393" s="304"/>
      <c r="G393" s="303"/>
      <c r="H393" s="303"/>
      <c r="I393" s="303"/>
      <c r="J393" s="303"/>
      <c r="K393" s="303"/>
      <c r="L393" s="303"/>
      <c r="M393" s="303"/>
      <c r="N393" s="303"/>
      <c r="O393" s="303"/>
      <c r="P393" s="305"/>
      <c r="Q393" s="305"/>
      <c r="R393" s="303"/>
      <c r="S393" s="303"/>
      <c r="T393" s="303"/>
      <c r="U393" s="303"/>
      <c r="V393" s="303"/>
      <c r="W393" s="303"/>
      <c r="X393" s="303"/>
      <c r="Y393" s="303"/>
    </row>
    <row r="394" spans="1:25" ht="12.75">
      <c r="A394" s="303"/>
      <c r="B394" s="303"/>
      <c r="C394" s="303"/>
      <c r="D394" s="303"/>
      <c r="E394" s="303"/>
      <c r="F394" s="304"/>
      <c r="G394" s="303"/>
      <c r="H394" s="303"/>
      <c r="I394" s="303"/>
      <c r="J394" s="303"/>
      <c r="K394" s="303"/>
      <c r="L394" s="303"/>
      <c r="M394" s="303"/>
      <c r="N394" s="303"/>
      <c r="O394" s="303"/>
      <c r="P394" s="305"/>
      <c r="Q394" s="305"/>
      <c r="R394" s="303"/>
      <c r="S394" s="303"/>
      <c r="T394" s="303"/>
      <c r="U394" s="303"/>
      <c r="V394" s="303"/>
      <c r="W394" s="303"/>
      <c r="X394" s="303"/>
      <c r="Y394" s="303"/>
    </row>
    <row r="395" spans="1:25" ht="12.75">
      <c r="A395" s="303"/>
      <c r="B395" s="303"/>
      <c r="C395" s="303"/>
      <c r="D395" s="303"/>
      <c r="E395" s="303"/>
      <c r="F395" s="304"/>
      <c r="G395" s="303"/>
      <c r="H395" s="303"/>
      <c r="I395" s="303"/>
      <c r="J395" s="303"/>
      <c r="K395" s="303"/>
      <c r="L395" s="303"/>
      <c r="M395" s="303"/>
      <c r="N395" s="303"/>
      <c r="O395" s="303"/>
      <c r="P395" s="305"/>
      <c r="Q395" s="305"/>
      <c r="R395" s="303"/>
      <c r="S395" s="303"/>
      <c r="T395" s="303"/>
      <c r="U395" s="303"/>
      <c r="V395" s="303"/>
      <c r="W395" s="303"/>
      <c r="X395" s="303"/>
      <c r="Y395" s="303"/>
    </row>
    <row r="396" spans="1:25" ht="12.75">
      <c r="A396" s="303"/>
      <c r="B396" s="303"/>
      <c r="C396" s="303"/>
      <c r="D396" s="303"/>
      <c r="E396" s="303"/>
      <c r="F396" s="304"/>
      <c r="G396" s="303"/>
      <c r="H396" s="303"/>
      <c r="I396" s="303"/>
      <c r="J396" s="303"/>
      <c r="K396" s="303"/>
      <c r="L396" s="303"/>
      <c r="M396" s="303"/>
      <c r="N396" s="303"/>
      <c r="O396" s="303"/>
      <c r="P396" s="305"/>
      <c r="Q396" s="305"/>
      <c r="R396" s="303"/>
      <c r="S396" s="303"/>
      <c r="T396" s="303"/>
      <c r="U396" s="303"/>
      <c r="V396" s="303"/>
      <c r="W396" s="303"/>
      <c r="X396" s="303"/>
      <c r="Y396" s="303"/>
    </row>
    <row r="397" spans="1:25" ht="12.75">
      <c r="A397" s="303"/>
      <c r="B397" s="303"/>
      <c r="C397" s="303"/>
      <c r="D397" s="303"/>
      <c r="E397" s="303"/>
      <c r="F397" s="304"/>
      <c r="G397" s="303"/>
      <c r="H397" s="303"/>
      <c r="I397" s="303"/>
      <c r="J397" s="303"/>
      <c r="K397" s="303"/>
      <c r="L397" s="303"/>
      <c r="M397" s="303"/>
      <c r="N397" s="303"/>
      <c r="O397" s="303"/>
      <c r="P397" s="305"/>
      <c r="Q397" s="305"/>
      <c r="R397" s="303"/>
      <c r="S397" s="303"/>
      <c r="T397" s="303"/>
      <c r="U397" s="303"/>
      <c r="V397" s="303"/>
      <c r="W397" s="303"/>
      <c r="X397" s="303"/>
      <c r="Y397" s="303"/>
    </row>
    <row r="398" spans="1:25" ht="12.75">
      <c r="A398" s="303"/>
      <c r="B398" s="303"/>
      <c r="C398" s="303"/>
      <c r="D398" s="303"/>
      <c r="E398" s="303"/>
      <c r="F398" s="304"/>
      <c r="G398" s="303"/>
      <c r="H398" s="303"/>
      <c r="I398" s="303"/>
      <c r="J398" s="303"/>
      <c r="K398" s="303"/>
      <c r="L398" s="303"/>
      <c r="M398" s="303"/>
      <c r="N398" s="303"/>
      <c r="O398" s="303"/>
      <c r="P398" s="305"/>
      <c r="Q398" s="305"/>
      <c r="R398" s="303"/>
      <c r="S398" s="303"/>
      <c r="T398" s="303"/>
      <c r="U398" s="303"/>
      <c r="V398" s="303"/>
      <c r="W398" s="303"/>
      <c r="X398" s="303"/>
      <c r="Y398" s="303"/>
    </row>
    <row r="399" spans="1:25" ht="12.75">
      <c r="A399" s="303"/>
      <c r="B399" s="303"/>
      <c r="C399" s="303"/>
      <c r="D399" s="303"/>
      <c r="E399" s="303"/>
      <c r="F399" s="304"/>
      <c r="G399" s="303"/>
      <c r="H399" s="303"/>
      <c r="I399" s="303"/>
      <c r="J399" s="303"/>
      <c r="K399" s="303"/>
      <c r="L399" s="303"/>
      <c r="M399" s="303"/>
      <c r="N399" s="303"/>
      <c r="O399" s="303"/>
      <c r="P399" s="305"/>
      <c r="Q399" s="305"/>
      <c r="R399" s="303"/>
      <c r="S399" s="303"/>
      <c r="T399" s="303"/>
      <c r="U399" s="303"/>
      <c r="V399" s="303"/>
      <c r="W399" s="303"/>
      <c r="X399" s="303"/>
      <c r="Y399" s="303"/>
    </row>
    <row r="400" spans="1:25" ht="12.75">
      <c r="A400" s="303"/>
      <c r="B400" s="303"/>
      <c r="C400" s="303"/>
      <c r="D400" s="303"/>
      <c r="E400" s="303"/>
      <c r="F400" s="304"/>
      <c r="G400" s="303"/>
      <c r="H400" s="303"/>
      <c r="I400" s="303"/>
      <c r="J400" s="303"/>
      <c r="K400" s="303"/>
      <c r="L400" s="303"/>
      <c r="M400" s="303"/>
      <c r="N400" s="303"/>
      <c r="O400" s="303"/>
      <c r="P400" s="305"/>
      <c r="Q400" s="305"/>
      <c r="R400" s="303"/>
      <c r="S400" s="303"/>
      <c r="T400" s="303"/>
      <c r="U400" s="303"/>
      <c r="V400" s="303"/>
      <c r="W400" s="303"/>
      <c r="X400" s="303"/>
      <c r="Y400" s="303"/>
    </row>
    <row r="401" spans="1:25" ht="12.75">
      <c r="A401" s="303"/>
      <c r="B401" s="303"/>
      <c r="C401" s="303"/>
      <c r="D401" s="303"/>
      <c r="E401" s="303"/>
      <c r="F401" s="304"/>
      <c r="G401" s="303"/>
      <c r="H401" s="303"/>
      <c r="I401" s="303"/>
      <c r="J401" s="303"/>
      <c r="K401" s="303"/>
      <c r="L401" s="303"/>
      <c r="M401" s="303"/>
      <c r="N401" s="303"/>
      <c r="O401" s="303"/>
      <c r="P401" s="305"/>
      <c r="Q401" s="305"/>
      <c r="R401" s="303"/>
      <c r="S401" s="303"/>
      <c r="T401" s="303"/>
      <c r="U401" s="303"/>
      <c r="V401" s="303"/>
      <c r="W401" s="303"/>
      <c r="X401" s="303"/>
      <c r="Y401" s="303"/>
    </row>
    <row r="402" spans="1:25" ht="12.75">
      <c r="A402" s="303"/>
      <c r="B402" s="303"/>
      <c r="C402" s="303"/>
      <c r="D402" s="303"/>
      <c r="E402" s="303"/>
      <c r="F402" s="304"/>
      <c r="G402" s="303"/>
      <c r="H402" s="303"/>
      <c r="I402" s="303"/>
      <c r="J402" s="303"/>
      <c r="K402" s="303"/>
      <c r="L402" s="303"/>
      <c r="M402" s="303"/>
      <c r="N402" s="303"/>
      <c r="O402" s="303"/>
      <c r="P402" s="305"/>
      <c r="Q402" s="305"/>
      <c r="R402" s="303"/>
      <c r="S402" s="303"/>
      <c r="T402" s="303"/>
      <c r="U402" s="303"/>
      <c r="V402" s="303"/>
      <c r="W402" s="303"/>
      <c r="X402" s="303"/>
      <c r="Y402" s="303"/>
    </row>
    <row r="403" spans="1:25" ht="12.75">
      <c r="A403" s="303"/>
      <c r="B403" s="303"/>
      <c r="C403" s="303"/>
      <c r="D403" s="303"/>
      <c r="E403" s="303"/>
      <c r="F403" s="304"/>
      <c r="G403" s="303"/>
      <c r="H403" s="303"/>
      <c r="I403" s="303"/>
      <c r="J403" s="303"/>
      <c r="K403" s="303"/>
      <c r="L403" s="303"/>
      <c r="M403" s="303"/>
      <c r="N403" s="303"/>
      <c r="O403" s="303"/>
      <c r="P403" s="305"/>
      <c r="Q403" s="305"/>
      <c r="R403" s="303"/>
      <c r="S403" s="303"/>
      <c r="T403" s="303"/>
      <c r="U403" s="303"/>
      <c r="V403" s="303"/>
      <c r="W403" s="303"/>
      <c r="X403" s="303"/>
      <c r="Y403" s="303"/>
    </row>
    <row r="404" spans="1:25" ht="12.75">
      <c r="A404" s="303"/>
      <c r="B404" s="303"/>
      <c r="C404" s="303"/>
      <c r="D404" s="303"/>
      <c r="E404" s="303"/>
      <c r="F404" s="304"/>
      <c r="G404" s="303"/>
      <c r="H404" s="303"/>
      <c r="I404" s="303"/>
      <c r="J404" s="303"/>
      <c r="K404" s="303"/>
      <c r="L404" s="303"/>
      <c r="M404" s="303"/>
      <c r="N404" s="303"/>
      <c r="O404" s="303"/>
      <c r="P404" s="305"/>
      <c r="Q404" s="305"/>
      <c r="R404" s="303"/>
      <c r="S404" s="303"/>
      <c r="T404" s="303"/>
      <c r="U404" s="303"/>
      <c r="V404" s="303"/>
      <c r="W404" s="303"/>
      <c r="X404" s="303"/>
      <c r="Y404" s="303"/>
    </row>
    <row r="405" spans="1:25" ht="12.75">
      <c r="A405" s="303"/>
      <c r="B405" s="303"/>
      <c r="C405" s="303"/>
      <c r="D405" s="303"/>
      <c r="E405" s="303"/>
      <c r="F405" s="304"/>
      <c r="G405" s="303"/>
      <c r="H405" s="303"/>
      <c r="I405" s="303"/>
      <c r="J405" s="303"/>
      <c r="K405" s="303"/>
      <c r="L405" s="303"/>
      <c r="M405" s="303"/>
      <c r="N405" s="303"/>
      <c r="O405" s="303"/>
      <c r="P405" s="305"/>
      <c r="Q405" s="305"/>
      <c r="R405" s="303"/>
      <c r="S405" s="303"/>
      <c r="T405" s="303"/>
      <c r="U405" s="303"/>
      <c r="V405" s="303"/>
      <c r="W405" s="303"/>
      <c r="X405" s="303"/>
      <c r="Y405" s="303"/>
    </row>
    <row r="406" spans="1:25" ht="12.75">
      <c r="A406" s="303"/>
      <c r="B406" s="303"/>
      <c r="C406" s="303"/>
      <c r="D406" s="303"/>
      <c r="E406" s="303"/>
      <c r="F406" s="304"/>
      <c r="G406" s="303"/>
      <c r="H406" s="303"/>
      <c r="I406" s="303"/>
      <c r="J406" s="303"/>
      <c r="K406" s="303"/>
      <c r="L406" s="303"/>
      <c r="M406" s="303"/>
      <c r="N406" s="303"/>
      <c r="O406" s="303"/>
      <c r="P406" s="305"/>
      <c r="Q406" s="305"/>
      <c r="R406" s="303"/>
      <c r="S406" s="303"/>
      <c r="T406" s="303"/>
      <c r="U406" s="303"/>
      <c r="V406" s="303"/>
      <c r="W406" s="303"/>
      <c r="X406" s="303"/>
      <c r="Y406" s="303"/>
    </row>
    <row r="407" spans="1:25" ht="12.75">
      <c r="A407" s="303"/>
      <c r="B407" s="303"/>
      <c r="C407" s="303"/>
      <c r="D407" s="303"/>
      <c r="E407" s="303"/>
      <c r="F407" s="304"/>
      <c r="G407" s="303"/>
      <c r="H407" s="303"/>
      <c r="I407" s="303"/>
      <c r="J407" s="303"/>
      <c r="K407" s="303"/>
      <c r="L407" s="303"/>
      <c r="M407" s="303"/>
      <c r="N407" s="303"/>
      <c r="O407" s="303"/>
      <c r="P407" s="305"/>
      <c r="Q407" s="305"/>
      <c r="R407" s="303"/>
      <c r="S407" s="303"/>
      <c r="T407" s="303"/>
      <c r="U407" s="303"/>
      <c r="V407" s="303"/>
      <c r="W407" s="303"/>
      <c r="X407" s="303"/>
      <c r="Y407" s="303"/>
    </row>
    <row r="408" spans="1:25" ht="12.75">
      <c r="A408" s="303"/>
      <c r="B408" s="303"/>
      <c r="C408" s="303"/>
      <c r="D408" s="303"/>
      <c r="E408" s="303"/>
      <c r="F408" s="304"/>
      <c r="G408" s="303"/>
      <c r="H408" s="303"/>
      <c r="I408" s="303"/>
      <c r="J408" s="303"/>
      <c r="K408" s="303"/>
      <c r="L408" s="303"/>
      <c r="M408" s="303"/>
      <c r="N408" s="303"/>
      <c r="O408" s="303"/>
      <c r="P408" s="305"/>
      <c r="Q408" s="305"/>
      <c r="R408" s="303"/>
      <c r="S408" s="303"/>
      <c r="T408" s="303"/>
      <c r="U408" s="303"/>
      <c r="V408" s="303"/>
      <c r="W408" s="303"/>
      <c r="X408" s="303"/>
      <c r="Y408" s="303"/>
    </row>
    <row r="409" spans="1:25" ht="12.75">
      <c r="A409" s="303"/>
      <c r="B409" s="303"/>
      <c r="C409" s="303"/>
      <c r="D409" s="303"/>
      <c r="E409" s="303"/>
      <c r="F409" s="304"/>
      <c r="G409" s="303"/>
      <c r="H409" s="303"/>
      <c r="I409" s="303"/>
      <c r="J409" s="303"/>
      <c r="K409" s="303"/>
      <c r="L409" s="303"/>
      <c r="M409" s="303"/>
      <c r="N409" s="303"/>
      <c r="O409" s="303"/>
      <c r="P409" s="305"/>
      <c r="Q409" s="305"/>
      <c r="R409" s="303"/>
      <c r="S409" s="303"/>
      <c r="T409" s="303"/>
      <c r="U409" s="303"/>
      <c r="V409" s="303"/>
      <c r="W409" s="303"/>
      <c r="X409" s="303"/>
      <c r="Y409" s="303"/>
    </row>
    <row r="410" spans="1:25" ht="12.75">
      <c r="A410" s="303"/>
      <c r="B410" s="303"/>
      <c r="C410" s="303"/>
      <c r="D410" s="303"/>
      <c r="E410" s="303"/>
      <c r="F410" s="304"/>
      <c r="G410" s="303"/>
      <c r="H410" s="303"/>
      <c r="I410" s="303"/>
      <c r="J410" s="303"/>
      <c r="K410" s="303"/>
      <c r="L410" s="303"/>
      <c r="M410" s="303"/>
      <c r="N410" s="303"/>
      <c r="O410" s="303"/>
      <c r="P410" s="305"/>
      <c r="Q410" s="305"/>
      <c r="R410" s="303"/>
      <c r="S410" s="303"/>
      <c r="T410" s="303"/>
      <c r="U410" s="303"/>
      <c r="V410" s="303"/>
      <c r="W410" s="303"/>
      <c r="X410" s="303"/>
      <c r="Y410" s="303"/>
    </row>
    <row r="411" spans="1:25" ht="12.75">
      <c r="A411" s="303"/>
      <c r="B411" s="303"/>
      <c r="C411" s="303"/>
      <c r="D411" s="303"/>
      <c r="E411" s="303"/>
      <c r="F411" s="304"/>
      <c r="G411" s="303"/>
      <c r="H411" s="303"/>
      <c r="I411" s="303"/>
      <c r="J411" s="303"/>
      <c r="K411" s="303"/>
      <c r="L411" s="303"/>
      <c r="M411" s="303"/>
      <c r="N411" s="303"/>
      <c r="O411" s="303"/>
      <c r="P411" s="305"/>
      <c r="Q411" s="305"/>
      <c r="R411" s="303"/>
      <c r="S411" s="303"/>
      <c r="T411" s="303"/>
      <c r="U411" s="303"/>
      <c r="V411" s="303"/>
      <c r="W411" s="303"/>
      <c r="X411" s="303"/>
      <c r="Y411" s="303"/>
    </row>
    <row r="412" spans="1:25" ht="12.75">
      <c r="A412" s="303"/>
      <c r="B412" s="303"/>
      <c r="C412" s="303"/>
      <c r="D412" s="303"/>
      <c r="E412" s="303"/>
      <c r="F412" s="304"/>
      <c r="G412" s="303"/>
      <c r="H412" s="303"/>
      <c r="I412" s="303"/>
      <c r="J412" s="303"/>
      <c r="K412" s="303"/>
      <c r="L412" s="303"/>
      <c r="M412" s="303"/>
      <c r="N412" s="303"/>
      <c r="O412" s="303"/>
      <c r="P412" s="305"/>
      <c r="Q412" s="305"/>
      <c r="R412" s="303"/>
      <c r="S412" s="303"/>
      <c r="T412" s="303"/>
      <c r="U412" s="303"/>
      <c r="V412" s="303"/>
      <c r="W412" s="303"/>
      <c r="X412" s="303"/>
      <c r="Y412" s="303"/>
    </row>
    <row r="413" spans="1:25" ht="12.75">
      <c r="A413" s="303"/>
      <c r="B413" s="303"/>
      <c r="C413" s="303"/>
      <c r="D413" s="303"/>
      <c r="E413" s="303"/>
      <c r="F413" s="304"/>
      <c r="G413" s="303"/>
      <c r="H413" s="303"/>
      <c r="I413" s="303"/>
      <c r="J413" s="303"/>
      <c r="K413" s="303"/>
      <c r="L413" s="303"/>
      <c r="M413" s="303"/>
      <c r="N413" s="303"/>
      <c r="O413" s="303"/>
      <c r="P413" s="305"/>
      <c r="Q413" s="305"/>
      <c r="R413" s="303"/>
      <c r="S413" s="303"/>
      <c r="T413" s="303"/>
      <c r="U413" s="303"/>
      <c r="V413" s="303"/>
      <c r="W413" s="303"/>
      <c r="X413" s="303"/>
      <c r="Y413" s="303"/>
    </row>
    <row r="414" spans="1:25" ht="12.75">
      <c r="A414" s="303"/>
      <c r="B414" s="303"/>
      <c r="C414" s="303"/>
      <c r="D414" s="303"/>
      <c r="E414" s="303"/>
      <c r="F414" s="304"/>
      <c r="G414" s="303"/>
      <c r="H414" s="303"/>
      <c r="I414" s="303"/>
      <c r="J414" s="303"/>
      <c r="K414" s="303"/>
      <c r="L414" s="303"/>
      <c r="M414" s="303"/>
      <c r="N414" s="303"/>
      <c r="O414" s="303"/>
      <c r="P414" s="305"/>
      <c r="Q414" s="305"/>
      <c r="R414" s="303"/>
      <c r="S414" s="303"/>
      <c r="T414" s="303"/>
      <c r="U414" s="303"/>
      <c r="V414" s="303"/>
      <c r="W414" s="303"/>
      <c r="X414" s="303"/>
      <c r="Y414" s="303"/>
    </row>
    <row r="415" spans="1:25" ht="12.75">
      <c r="A415" s="303"/>
      <c r="B415" s="303"/>
      <c r="C415" s="303"/>
      <c r="D415" s="303"/>
      <c r="E415" s="303"/>
      <c r="F415" s="304"/>
      <c r="G415" s="303"/>
      <c r="H415" s="303"/>
      <c r="I415" s="303"/>
      <c r="J415" s="303"/>
      <c r="K415" s="303"/>
      <c r="L415" s="303"/>
      <c r="M415" s="303"/>
      <c r="N415" s="303"/>
      <c r="O415" s="303"/>
      <c r="P415" s="305"/>
      <c r="Q415" s="305"/>
      <c r="R415" s="303"/>
      <c r="S415" s="303"/>
      <c r="T415" s="303"/>
      <c r="U415" s="303"/>
      <c r="V415" s="303"/>
      <c r="W415" s="303"/>
      <c r="X415" s="303"/>
      <c r="Y415" s="303"/>
    </row>
    <row r="416" spans="1:25" ht="12.75">
      <c r="A416" s="303"/>
      <c r="B416" s="303"/>
      <c r="C416" s="303"/>
      <c r="D416" s="303"/>
      <c r="E416" s="303"/>
      <c r="F416" s="304"/>
      <c r="G416" s="303"/>
      <c r="H416" s="303"/>
      <c r="I416" s="303"/>
      <c r="J416" s="303"/>
      <c r="K416" s="303"/>
      <c r="L416" s="303"/>
      <c r="M416" s="303"/>
      <c r="N416" s="303"/>
      <c r="O416" s="303"/>
      <c r="P416" s="305"/>
      <c r="Q416" s="305"/>
      <c r="R416" s="303"/>
      <c r="S416" s="303"/>
      <c r="T416" s="303"/>
      <c r="U416" s="303"/>
      <c r="V416" s="303"/>
      <c r="W416" s="303"/>
      <c r="X416" s="303"/>
      <c r="Y416" s="303"/>
    </row>
    <row r="417" spans="1:25" ht="12.75">
      <c r="A417" s="303"/>
      <c r="B417" s="303"/>
      <c r="C417" s="303"/>
      <c r="D417" s="303"/>
      <c r="E417" s="303"/>
      <c r="F417" s="304"/>
      <c r="G417" s="303"/>
      <c r="H417" s="303"/>
      <c r="I417" s="303"/>
      <c r="J417" s="303"/>
      <c r="K417" s="303"/>
      <c r="L417" s="303"/>
      <c r="M417" s="303"/>
      <c r="N417" s="303"/>
      <c r="O417" s="303"/>
      <c r="P417" s="305"/>
      <c r="Q417" s="305"/>
      <c r="R417" s="303"/>
      <c r="S417" s="303"/>
      <c r="T417" s="303"/>
      <c r="U417" s="303"/>
      <c r="V417" s="303"/>
      <c r="W417" s="303"/>
      <c r="X417" s="303"/>
      <c r="Y417" s="303"/>
    </row>
    <row r="418" spans="1:25" ht="12.75">
      <c r="A418" s="303"/>
      <c r="B418" s="303"/>
      <c r="C418" s="303"/>
      <c r="D418" s="303"/>
      <c r="E418" s="303"/>
      <c r="F418" s="304"/>
      <c r="G418" s="303"/>
      <c r="H418" s="303"/>
      <c r="I418" s="303"/>
      <c r="J418" s="303"/>
      <c r="K418" s="303"/>
      <c r="L418" s="303"/>
      <c r="M418" s="303"/>
      <c r="N418" s="303"/>
      <c r="O418" s="303"/>
      <c r="P418" s="305"/>
      <c r="Q418" s="305"/>
      <c r="R418" s="303"/>
      <c r="S418" s="303"/>
      <c r="T418" s="303"/>
      <c r="U418" s="303"/>
      <c r="V418" s="303"/>
      <c r="W418" s="303"/>
      <c r="X418" s="303"/>
      <c r="Y418" s="303"/>
    </row>
    <row r="419" spans="1:25" ht="12.75">
      <c r="A419" s="303"/>
      <c r="B419" s="303"/>
      <c r="C419" s="303"/>
      <c r="D419" s="303"/>
      <c r="E419" s="303"/>
      <c r="F419" s="304"/>
      <c r="G419" s="303"/>
      <c r="H419" s="303"/>
      <c r="I419" s="303"/>
      <c r="J419" s="303"/>
      <c r="K419" s="303"/>
      <c r="L419" s="303"/>
      <c r="M419" s="303"/>
      <c r="N419" s="303"/>
      <c r="O419" s="303"/>
      <c r="P419" s="305"/>
      <c r="Q419" s="305"/>
      <c r="R419" s="303"/>
      <c r="S419" s="303"/>
      <c r="T419" s="303"/>
      <c r="U419" s="303"/>
      <c r="V419" s="303"/>
      <c r="W419" s="303"/>
      <c r="X419" s="303"/>
      <c r="Y419" s="303"/>
    </row>
    <row r="420" spans="1:25" ht="12.75">
      <c r="A420" s="303"/>
      <c r="B420" s="303"/>
      <c r="C420" s="303"/>
      <c r="D420" s="303"/>
      <c r="E420" s="303"/>
      <c r="F420" s="304"/>
      <c r="G420" s="303"/>
      <c r="H420" s="303"/>
      <c r="I420" s="303"/>
      <c r="J420" s="303"/>
      <c r="K420" s="303"/>
      <c r="L420" s="303"/>
      <c r="M420" s="303"/>
      <c r="N420" s="303"/>
      <c r="O420" s="303"/>
      <c r="P420" s="305"/>
      <c r="Q420" s="305"/>
      <c r="R420" s="303"/>
      <c r="S420" s="303"/>
      <c r="T420" s="303"/>
      <c r="U420" s="303"/>
      <c r="V420" s="303"/>
      <c r="W420" s="303"/>
      <c r="X420" s="303"/>
      <c r="Y420" s="303"/>
    </row>
    <row r="421" spans="1:25" ht="12.75">
      <c r="A421" s="303"/>
      <c r="B421" s="303"/>
      <c r="C421" s="303"/>
      <c r="D421" s="303"/>
      <c r="E421" s="303"/>
      <c r="F421" s="304"/>
      <c r="G421" s="303"/>
      <c r="H421" s="303"/>
      <c r="I421" s="303"/>
      <c r="J421" s="303"/>
      <c r="K421" s="303"/>
      <c r="L421" s="303"/>
      <c r="M421" s="303"/>
      <c r="N421" s="303"/>
      <c r="O421" s="303"/>
      <c r="P421" s="305"/>
      <c r="Q421" s="305"/>
      <c r="R421" s="303"/>
      <c r="S421" s="303"/>
      <c r="T421" s="303"/>
      <c r="U421" s="303"/>
      <c r="V421" s="303"/>
      <c r="W421" s="303"/>
      <c r="X421" s="303"/>
      <c r="Y421" s="303"/>
    </row>
    <row r="422" spans="1:25" ht="12.75">
      <c r="A422" s="303"/>
      <c r="B422" s="303"/>
      <c r="C422" s="303"/>
      <c r="D422" s="303"/>
      <c r="E422" s="303"/>
      <c r="F422" s="304"/>
      <c r="G422" s="303"/>
      <c r="H422" s="303"/>
      <c r="I422" s="303"/>
      <c r="J422" s="303"/>
      <c r="K422" s="303"/>
      <c r="L422" s="303"/>
      <c r="M422" s="303"/>
      <c r="N422" s="303"/>
      <c r="O422" s="303"/>
      <c r="P422" s="305"/>
      <c r="Q422" s="305"/>
      <c r="R422" s="303"/>
      <c r="S422" s="303"/>
      <c r="T422" s="303"/>
      <c r="U422" s="303"/>
      <c r="V422" s="303"/>
      <c r="W422" s="303"/>
      <c r="X422" s="303"/>
      <c r="Y422" s="303"/>
    </row>
    <row r="423" spans="1:25" ht="12.75">
      <c r="A423" s="303"/>
      <c r="B423" s="303"/>
      <c r="C423" s="303"/>
      <c r="D423" s="303"/>
      <c r="E423" s="303"/>
      <c r="F423" s="304"/>
      <c r="G423" s="303"/>
      <c r="H423" s="303"/>
      <c r="I423" s="303"/>
      <c r="J423" s="303"/>
      <c r="K423" s="303"/>
      <c r="L423" s="303"/>
      <c r="M423" s="303"/>
      <c r="N423" s="303"/>
      <c r="O423" s="303"/>
      <c r="P423" s="305"/>
      <c r="Q423" s="305"/>
      <c r="R423" s="303"/>
      <c r="S423" s="303"/>
      <c r="T423" s="303"/>
      <c r="U423" s="303"/>
      <c r="V423" s="303"/>
      <c r="W423" s="303"/>
      <c r="X423" s="303"/>
      <c r="Y423" s="303"/>
    </row>
    <row r="424" spans="1:25" ht="12.75">
      <c r="A424" s="303"/>
      <c r="B424" s="303"/>
      <c r="C424" s="303"/>
      <c r="D424" s="303"/>
      <c r="E424" s="303"/>
      <c r="F424" s="304"/>
      <c r="G424" s="303"/>
      <c r="H424" s="303"/>
      <c r="I424" s="303"/>
      <c r="J424" s="303"/>
      <c r="K424" s="303"/>
      <c r="L424" s="303"/>
      <c r="M424" s="303"/>
      <c r="N424" s="303"/>
      <c r="O424" s="303"/>
      <c r="P424" s="305"/>
      <c r="Q424" s="305"/>
      <c r="R424" s="303"/>
      <c r="S424" s="303"/>
      <c r="T424" s="303"/>
      <c r="U424" s="303"/>
      <c r="V424" s="303"/>
      <c r="W424" s="303"/>
      <c r="X424" s="303"/>
      <c r="Y424" s="303"/>
    </row>
    <row r="425" spans="1:25" ht="12.75">
      <c r="A425" s="303"/>
      <c r="B425" s="303"/>
      <c r="C425" s="303"/>
      <c r="D425" s="303"/>
      <c r="E425" s="303"/>
      <c r="F425" s="304"/>
      <c r="G425" s="303"/>
      <c r="H425" s="303"/>
      <c r="I425" s="303"/>
      <c r="J425" s="303"/>
      <c r="K425" s="303"/>
      <c r="L425" s="303"/>
      <c r="M425" s="303"/>
      <c r="N425" s="303"/>
      <c r="O425" s="303"/>
      <c r="P425" s="305"/>
      <c r="Q425" s="305"/>
      <c r="R425" s="303"/>
      <c r="S425" s="303"/>
      <c r="T425" s="303"/>
      <c r="U425" s="303"/>
      <c r="V425" s="303"/>
      <c r="W425" s="303"/>
      <c r="X425" s="303"/>
      <c r="Y425" s="303"/>
    </row>
    <row r="426" spans="1:25" ht="12.75">
      <c r="A426" s="303"/>
      <c r="B426" s="303"/>
      <c r="C426" s="303"/>
      <c r="D426" s="303"/>
      <c r="E426" s="303"/>
      <c r="F426" s="304"/>
      <c r="G426" s="303"/>
      <c r="H426" s="303"/>
      <c r="I426" s="303"/>
      <c r="J426" s="303"/>
      <c r="K426" s="303"/>
      <c r="L426" s="303"/>
      <c r="M426" s="303"/>
      <c r="N426" s="303"/>
      <c r="O426" s="303"/>
      <c r="P426" s="305"/>
      <c r="Q426" s="305"/>
      <c r="R426" s="303"/>
      <c r="S426" s="303"/>
      <c r="T426" s="303"/>
      <c r="U426" s="303"/>
      <c r="V426" s="303"/>
      <c r="W426" s="303"/>
      <c r="X426" s="303"/>
      <c r="Y426" s="303"/>
    </row>
    <row r="427" spans="1:25" ht="12.75">
      <c r="A427" s="303"/>
      <c r="B427" s="303"/>
      <c r="C427" s="303"/>
      <c r="D427" s="303"/>
      <c r="E427" s="303"/>
      <c r="F427" s="304"/>
      <c r="G427" s="303"/>
      <c r="H427" s="303"/>
      <c r="I427" s="303"/>
      <c r="J427" s="303"/>
      <c r="K427" s="303"/>
      <c r="L427" s="303"/>
      <c r="M427" s="303"/>
      <c r="N427" s="303"/>
      <c r="O427" s="303"/>
      <c r="P427" s="305"/>
      <c r="Q427" s="305"/>
      <c r="R427" s="303"/>
      <c r="S427" s="303"/>
      <c r="T427" s="303"/>
      <c r="U427" s="303"/>
      <c r="V427" s="303"/>
      <c r="W427" s="303"/>
      <c r="X427" s="303"/>
      <c r="Y427" s="303"/>
    </row>
    <row r="428" spans="1:25" ht="12.75">
      <c r="A428" s="303"/>
      <c r="B428" s="303"/>
      <c r="C428" s="303"/>
      <c r="D428" s="303"/>
      <c r="E428" s="303"/>
      <c r="F428" s="304"/>
      <c r="G428" s="303"/>
      <c r="H428" s="303"/>
      <c r="I428" s="303"/>
      <c r="J428" s="303"/>
      <c r="K428" s="303"/>
      <c r="L428" s="303"/>
      <c r="M428" s="303"/>
      <c r="N428" s="303"/>
      <c r="O428" s="303"/>
      <c r="P428" s="305"/>
      <c r="Q428" s="305"/>
      <c r="R428" s="303"/>
      <c r="S428" s="303"/>
      <c r="T428" s="303"/>
      <c r="U428" s="303"/>
      <c r="V428" s="303"/>
      <c r="W428" s="303"/>
      <c r="X428" s="303"/>
      <c r="Y428" s="303"/>
    </row>
    <row r="429" spans="1:25" ht="12.75">
      <c r="A429" s="303"/>
      <c r="B429" s="303"/>
      <c r="C429" s="303"/>
      <c r="D429" s="303"/>
      <c r="E429" s="303"/>
      <c r="F429" s="304"/>
      <c r="G429" s="303"/>
      <c r="H429" s="303"/>
      <c r="I429" s="303"/>
      <c r="J429" s="303"/>
      <c r="K429" s="303"/>
      <c r="L429" s="303"/>
      <c r="M429" s="303"/>
      <c r="N429" s="303"/>
      <c r="O429" s="303"/>
      <c r="P429" s="305"/>
      <c r="Q429" s="305"/>
      <c r="R429" s="303"/>
      <c r="S429" s="303"/>
      <c r="T429" s="303"/>
      <c r="U429" s="303"/>
      <c r="V429" s="303"/>
      <c r="W429" s="303"/>
      <c r="X429" s="303"/>
      <c r="Y429" s="303"/>
    </row>
    <row r="430" spans="1:25" ht="12.75">
      <c r="A430" s="303"/>
      <c r="B430" s="303"/>
      <c r="C430" s="303"/>
      <c r="D430" s="303"/>
      <c r="E430" s="303"/>
      <c r="F430" s="304"/>
      <c r="G430" s="303"/>
      <c r="H430" s="303"/>
      <c r="I430" s="303"/>
      <c r="J430" s="303"/>
      <c r="K430" s="303"/>
      <c r="L430" s="303"/>
      <c r="M430" s="303"/>
      <c r="N430" s="303"/>
      <c r="O430" s="303"/>
      <c r="P430" s="305"/>
      <c r="Q430" s="305"/>
      <c r="R430" s="303"/>
      <c r="S430" s="303"/>
      <c r="T430" s="303"/>
      <c r="U430" s="303"/>
      <c r="V430" s="303"/>
      <c r="W430" s="303"/>
      <c r="X430" s="303"/>
      <c r="Y430" s="303"/>
    </row>
    <row r="431" spans="1:25" ht="12.75">
      <c r="A431" s="303"/>
      <c r="B431" s="303"/>
      <c r="C431" s="303"/>
      <c r="D431" s="303"/>
      <c r="E431" s="303"/>
      <c r="F431" s="304"/>
      <c r="G431" s="303"/>
      <c r="H431" s="303"/>
      <c r="I431" s="303"/>
      <c r="J431" s="303"/>
      <c r="K431" s="303"/>
      <c r="L431" s="303"/>
      <c r="M431" s="303"/>
      <c r="N431" s="303"/>
      <c r="O431" s="303"/>
      <c r="P431" s="305"/>
      <c r="Q431" s="305"/>
      <c r="R431" s="303"/>
      <c r="S431" s="303"/>
      <c r="T431" s="303"/>
      <c r="U431" s="303"/>
      <c r="V431" s="303"/>
      <c r="W431" s="303"/>
      <c r="X431" s="303"/>
      <c r="Y431" s="303"/>
    </row>
    <row r="432" spans="1:25" ht="12.75">
      <c r="A432" s="303"/>
      <c r="B432" s="303"/>
      <c r="C432" s="303"/>
      <c r="D432" s="303"/>
      <c r="E432" s="303"/>
      <c r="F432" s="304"/>
      <c r="G432" s="303"/>
      <c r="H432" s="303"/>
      <c r="I432" s="303"/>
      <c r="J432" s="303"/>
      <c r="K432" s="303"/>
      <c r="L432" s="303"/>
      <c r="M432" s="303"/>
      <c r="N432" s="303"/>
      <c r="O432" s="303"/>
      <c r="P432" s="305"/>
      <c r="Q432" s="305"/>
      <c r="R432" s="303"/>
      <c r="S432" s="303"/>
      <c r="T432" s="303"/>
      <c r="U432" s="303"/>
      <c r="V432" s="303"/>
      <c r="W432" s="303"/>
      <c r="X432" s="303"/>
      <c r="Y432" s="303"/>
    </row>
    <row r="433" spans="1:25" ht="12.75">
      <c r="A433" s="303"/>
      <c r="B433" s="303"/>
      <c r="C433" s="303"/>
      <c r="D433" s="303"/>
      <c r="E433" s="303"/>
      <c r="F433" s="304"/>
      <c r="G433" s="303"/>
      <c r="H433" s="303"/>
      <c r="I433" s="303"/>
      <c r="J433" s="303"/>
      <c r="K433" s="303"/>
      <c r="L433" s="303"/>
      <c r="M433" s="303"/>
      <c r="N433" s="303"/>
      <c r="O433" s="303"/>
      <c r="P433" s="305"/>
      <c r="Q433" s="305"/>
      <c r="R433" s="303"/>
      <c r="S433" s="303"/>
      <c r="T433" s="303"/>
      <c r="U433" s="303"/>
      <c r="V433" s="303"/>
      <c r="W433" s="303"/>
      <c r="X433" s="303"/>
      <c r="Y433" s="303"/>
    </row>
    <row r="434" spans="1:25" ht="12.75">
      <c r="A434" s="303"/>
      <c r="B434" s="303"/>
      <c r="C434" s="303"/>
      <c r="D434" s="303"/>
      <c r="E434" s="303"/>
      <c r="F434" s="304"/>
      <c r="G434" s="303"/>
      <c r="H434" s="303"/>
      <c r="I434" s="303"/>
      <c r="J434" s="303"/>
      <c r="K434" s="303"/>
      <c r="L434" s="303"/>
      <c r="M434" s="303"/>
      <c r="N434" s="303"/>
      <c r="O434" s="303"/>
      <c r="P434" s="305"/>
      <c r="Q434" s="305"/>
      <c r="R434" s="303"/>
      <c r="S434" s="303"/>
      <c r="T434" s="303"/>
      <c r="U434" s="303"/>
      <c r="V434" s="303"/>
      <c r="W434" s="303"/>
      <c r="X434" s="303"/>
      <c r="Y434" s="303"/>
    </row>
    <row r="435" spans="1:25" ht="12.75">
      <c r="A435" s="303"/>
      <c r="B435" s="303"/>
      <c r="C435" s="303"/>
      <c r="D435" s="303"/>
      <c r="E435" s="303"/>
      <c r="F435" s="304"/>
      <c r="G435" s="303"/>
      <c r="H435" s="303"/>
      <c r="I435" s="303"/>
      <c r="J435" s="303"/>
      <c r="K435" s="303"/>
      <c r="L435" s="303"/>
      <c r="M435" s="303"/>
      <c r="N435" s="303"/>
      <c r="O435" s="303"/>
      <c r="P435" s="305"/>
      <c r="Q435" s="305"/>
      <c r="R435" s="303"/>
      <c r="S435" s="303"/>
      <c r="T435" s="303"/>
      <c r="U435" s="303"/>
      <c r="V435" s="303"/>
      <c r="W435" s="303"/>
      <c r="X435" s="303"/>
      <c r="Y435" s="303"/>
    </row>
    <row r="436" spans="1:25" ht="12.75">
      <c r="A436" s="303"/>
      <c r="B436" s="303"/>
      <c r="C436" s="303"/>
      <c r="D436" s="303"/>
      <c r="E436" s="303"/>
      <c r="F436" s="304"/>
      <c r="G436" s="303"/>
      <c r="H436" s="303"/>
      <c r="I436" s="303"/>
      <c r="J436" s="303"/>
      <c r="K436" s="303"/>
      <c r="L436" s="303"/>
      <c r="M436" s="303"/>
      <c r="N436" s="303"/>
      <c r="O436" s="303"/>
      <c r="P436" s="305"/>
      <c r="Q436" s="305"/>
      <c r="R436" s="303"/>
      <c r="S436" s="303"/>
      <c r="T436" s="303"/>
      <c r="U436" s="303"/>
      <c r="V436" s="303"/>
      <c r="W436" s="303"/>
      <c r="X436" s="303"/>
      <c r="Y436" s="303"/>
    </row>
    <row r="437" spans="1:25" ht="12.75">
      <c r="A437" s="303"/>
      <c r="B437" s="303"/>
      <c r="C437" s="303"/>
      <c r="D437" s="303"/>
      <c r="E437" s="303"/>
      <c r="F437" s="304"/>
      <c r="G437" s="303"/>
      <c r="H437" s="303"/>
      <c r="I437" s="303"/>
      <c r="J437" s="303"/>
      <c r="K437" s="303"/>
      <c r="L437" s="303"/>
      <c r="M437" s="303"/>
      <c r="N437" s="303"/>
      <c r="O437" s="303"/>
      <c r="P437" s="305"/>
      <c r="Q437" s="305"/>
      <c r="R437" s="303"/>
      <c r="S437" s="303"/>
      <c r="T437" s="303"/>
      <c r="U437" s="303"/>
      <c r="V437" s="303"/>
      <c r="W437" s="303"/>
      <c r="X437" s="303"/>
      <c r="Y437" s="303"/>
    </row>
    <row r="438" spans="1:25" ht="12.75">
      <c r="A438" s="303"/>
      <c r="B438" s="303"/>
      <c r="C438" s="303"/>
      <c r="D438" s="303"/>
      <c r="E438" s="303"/>
      <c r="F438" s="304"/>
      <c r="G438" s="303"/>
      <c r="H438" s="303"/>
      <c r="I438" s="303"/>
      <c r="J438" s="303"/>
      <c r="K438" s="303"/>
      <c r="L438" s="303"/>
      <c r="M438" s="303"/>
      <c r="N438" s="303"/>
      <c r="O438" s="303"/>
      <c r="P438" s="305"/>
      <c r="Q438" s="305"/>
      <c r="R438" s="303"/>
      <c r="S438" s="303"/>
      <c r="T438" s="303"/>
      <c r="U438" s="303"/>
      <c r="V438" s="303"/>
      <c r="W438" s="303"/>
      <c r="X438" s="303"/>
      <c r="Y438" s="303"/>
    </row>
    <row r="439" spans="1:25" ht="12.75">
      <c r="A439" s="303"/>
      <c r="B439" s="303"/>
      <c r="C439" s="303"/>
      <c r="D439" s="303"/>
      <c r="E439" s="303"/>
      <c r="F439" s="304"/>
      <c r="G439" s="303"/>
      <c r="H439" s="303"/>
      <c r="I439" s="303"/>
      <c r="J439" s="303"/>
      <c r="K439" s="303"/>
      <c r="L439" s="303"/>
      <c r="M439" s="303"/>
      <c r="N439" s="303"/>
      <c r="O439" s="303"/>
      <c r="P439" s="305"/>
      <c r="Q439" s="305"/>
      <c r="R439" s="303"/>
      <c r="S439" s="303"/>
      <c r="T439" s="303"/>
      <c r="U439" s="303"/>
      <c r="V439" s="303"/>
      <c r="W439" s="303"/>
      <c r="X439" s="303"/>
      <c r="Y439" s="303"/>
    </row>
    <row r="440" spans="1:25" ht="12.75">
      <c r="A440" s="303"/>
      <c r="B440" s="303"/>
      <c r="C440" s="303"/>
      <c r="D440" s="303"/>
      <c r="E440" s="303"/>
      <c r="F440" s="304"/>
      <c r="G440" s="303"/>
      <c r="H440" s="303"/>
      <c r="I440" s="303"/>
      <c r="J440" s="303"/>
      <c r="K440" s="303"/>
      <c r="L440" s="303"/>
      <c r="M440" s="303"/>
      <c r="N440" s="303"/>
      <c r="O440" s="303"/>
      <c r="P440" s="305"/>
      <c r="Q440" s="305"/>
      <c r="R440" s="303"/>
      <c r="S440" s="303"/>
      <c r="T440" s="303"/>
      <c r="U440" s="303"/>
      <c r="V440" s="303"/>
      <c r="W440" s="303"/>
      <c r="X440" s="303"/>
      <c r="Y440" s="303"/>
    </row>
    <row r="441" spans="1:25" ht="12.75">
      <c r="A441" s="303"/>
      <c r="B441" s="303"/>
      <c r="C441" s="303"/>
      <c r="D441" s="303"/>
      <c r="E441" s="303"/>
      <c r="F441" s="304"/>
      <c r="G441" s="303"/>
      <c r="H441" s="303"/>
      <c r="I441" s="303"/>
      <c r="J441" s="303"/>
      <c r="K441" s="303"/>
      <c r="L441" s="303"/>
      <c r="M441" s="303"/>
      <c r="N441" s="303"/>
      <c r="O441" s="303"/>
      <c r="P441" s="305"/>
      <c r="Q441" s="305"/>
      <c r="R441" s="303"/>
      <c r="S441" s="303"/>
      <c r="T441" s="303"/>
      <c r="U441" s="303"/>
      <c r="V441" s="303"/>
      <c r="W441" s="303"/>
      <c r="X441" s="303"/>
      <c r="Y441" s="303"/>
    </row>
    <row r="442" spans="1:25" ht="12.75">
      <c r="A442" s="303"/>
      <c r="B442" s="303"/>
      <c r="C442" s="303"/>
      <c r="D442" s="303"/>
      <c r="E442" s="303"/>
      <c r="F442" s="304"/>
      <c r="G442" s="303"/>
      <c r="H442" s="303"/>
      <c r="I442" s="303"/>
      <c r="J442" s="303"/>
      <c r="K442" s="303"/>
      <c r="L442" s="303"/>
      <c r="M442" s="303"/>
      <c r="N442" s="303"/>
      <c r="O442" s="303"/>
      <c r="P442" s="305"/>
      <c r="Q442" s="305"/>
      <c r="R442" s="303"/>
      <c r="S442" s="303"/>
      <c r="T442" s="303"/>
      <c r="U442" s="303"/>
      <c r="V442" s="303"/>
      <c r="W442" s="303"/>
      <c r="X442" s="303"/>
      <c r="Y442" s="303"/>
    </row>
    <row r="443" spans="1:25" ht="12.75">
      <c r="A443" s="303"/>
      <c r="B443" s="303"/>
      <c r="C443" s="303"/>
      <c r="D443" s="303"/>
      <c r="E443" s="303"/>
      <c r="F443" s="304"/>
      <c r="G443" s="303"/>
      <c r="H443" s="303"/>
      <c r="I443" s="303"/>
      <c r="J443" s="303"/>
      <c r="K443" s="303"/>
      <c r="L443" s="303"/>
      <c r="M443" s="303"/>
      <c r="N443" s="303"/>
      <c r="O443" s="303"/>
      <c r="P443" s="305"/>
      <c r="Q443" s="305"/>
      <c r="R443" s="303"/>
      <c r="S443" s="303"/>
      <c r="T443" s="303"/>
      <c r="U443" s="303"/>
      <c r="V443" s="303"/>
      <c r="W443" s="303"/>
      <c r="X443" s="303"/>
      <c r="Y443" s="303"/>
    </row>
    <row r="444" spans="1:25" ht="12.75">
      <c r="A444" s="303"/>
      <c r="B444" s="303"/>
      <c r="C444" s="303"/>
      <c r="D444" s="303"/>
      <c r="E444" s="303"/>
      <c r="F444" s="304"/>
      <c r="G444" s="303"/>
      <c r="H444" s="303"/>
      <c r="I444" s="303"/>
      <c r="J444" s="303"/>
      <c r="K444" s="303"/>
      <c r="L444" s="303"/>
      <c r="M444" s="303"/>
      <c r="N444" s="303"/>
      <c r="O444" s="303"/>
      <c r="P444" s="305"/>
      <c r="Q444" s="305"/>
      <c r="R444" s="303"/>
      <c r="S444" s="303"/>
      <c r="T444" s="303"/>
      <c r="U444" s="303"/>
      <c r="V444" s="303"/>
      <c r="W444" s="303"/>
      <c r="X444" s="303"/>
      <c r="Y444" s="303"/>
    </row>
    <row r="445" spans="1:25" ht="12.75">
      <c r="A445" s="303"/>
      <c r="B445" s="303"/>
      <c r="C445" s="303"/>
      <c r="D445" s="303"/>
      <c r="E445" s="303"/>
      <c r="F445" s="304"/>
      <c r="G445" s="303"/>
      <c r="H445" s="303"/>
      <c r="I445" s="303"/>
      <c r="J445" s="303"/>
      <c r="K445" s="303"/>
      <c r="L445" s="303"/>
      <c r="M445" s="303"/>
      <c r="N445" s="303"/>
      <c r="O445" s="303"/>
      <c r="P445" s="305"/>
      <c r="Q445" s="305"/>
      <c r="R445" s="303"/>
      <c r="S445" s="303"/>
      <c r="T445" s="303"/>
      <c r="U445" s="303"/>
      <c r="V445" s="303"/>
      <c r="W445" s="303"/>
      <c r="X445" s="303"/>
      <c r="Y445" s="303"/>
    </row>
    <row r="446" spans="1:25" ht="12.75">
      <c r="A446" s="303"/>
      <c r="B446" s="303"/>
      <c r="C446" s="303"/>
      <c r="D446" s="303"/>
      <c r="E446" s="303"/>
      <c r="F446" s="304"/>
      <c r="G446" s="303"/>
      <c r="H446" s="303"/>
      <c r="I446" s="303"/>
      <c r="J446" s="303"/>
      <c r="K446" s="303"/>
      <c r="L446" s="303"/>
      <c r="M446" s="303"/>
      <c r="N446" s="303"/>
      <c r="O446" s="303"/>
      <c r="P446" s="305"/>
      <c r="Q446" s="305"/>
      <c r="R446" s="303"/>
      <c r="S446" s="303"/>
      <c r="T446" s="303"/>
      <c r="U446" s="303"/>
      <c r="V446" s="303"/>
      <c r="W446" s="303"/>
      <c r="X446" s="303"/>
      <c r="Y446" s="303"/>
    </row>
    <row r="447" spans="1:25" ht="12.75">
      <c r="A447" s="303"/>
      <c r="B447" s="303"/>
      <c r="C447" s="303"/>
      <c r="D447" s="303"/>
      <c r="E447" s="303"/>
      <c r="F447" s="304"/>
      <c r="G447" s="303"/>
      <c r="H447" s="303"/>
      <c r="I447" s="303"/>
      <c r="J447" s="303"/>
      <c r="K447" s="303"/>
      <c r="L447" s="303"/>
      <c r="M447" s="303"/>
      <c r="N447" s="303"/>
      <c r="O447" s="303"/>
      <c r="P447" s="305"/>
      <c r="Q447" s="305"/>
      <c r="R447" s="303"/>
      <c r="S447" s="303"/>
      <c r="T447" s="303"/>
      <c r="U447" s="303"/>
      <c r="V447" s="303"/>
      <c r="W447" s="303"/>
      <c r="X447" s="303"/>
      <c r="Y447" s="303"/>
    </row>
    <row r="448" spans="1:25" ht="12.75">
      <c r="A448" s="303"/>
      <c r="B448" s="303"/>
      <c r="C448" s="303"/>
      <c r="D448" s="303"/>
      <c r="E448" s="303"/>
      <c r="F448" s="304"/>
      <c r="G448" s="303"/>
      <c r="H448" s="303"/>
      <c r="I448" s="303"/>
      <c r="J448" s="303"/>
      <c r="K448" s="303"/>
      <c r="L448" s="303"/>
      <c r="M448" s="303"/>
      <c r="N448" s="303"/>
      <c r="O448" s="303"/>
      <c r="P448" s="305"/>
      <c r="Q448" s="305"/>
      <c r="R448" s="303"/>
      <c r="S448" s="303"/>
      <c r="T448" s="303"/>
      <c r="U448" s="303"/>
      <c r="V448" s="303"/>
      <c r="W448" s="303"/>
      <c r="X448" s="303"/>
      <c r="Y448" s="303"/>
    </row>
    <row r="449" spans="1:25" ht="12.75">
      <c r="A449" s="303"/>
      <c r="B449" s="303"/>
      <c r="C449" s="303"/>
      <c r="D449" s="303"/>
      <c r="E449" s="303"/>
      <c r="F449" s="304"/>
      <c r="G449" s="303"/>
      <c r="H449" s="303"/>
      <c r="I449" s="303"/>
      <c r="J449" s="303"/>
      <c r="K449" s="303"/>
      <c r="L449" s="303"/>
      <c r="M449" s="303"/>
      <c r="N449" s="303"/>
      <c r="O449" s="303"/>
      <c r="P449" s="305"/>
      <c r="Q449" s="305"/>
      <c r="R449" s="303"/>
      <c r="S449" s="303"/>
      <c r="T449" s="303"/>
      <c r="U449" s="303"/>
      <c r="V449" s="303"/>
      <c r="W449" s="303"/>
      <c r="X449" s="303"/>
      <c r="Y449" s="303"/>
    </row>
    <row r="450" spans="1:25" ht="12.75">
      <c r="A450" s="303"/>
      <c r="B450" s="303"/>
      <c r="C450" s="303"/>
      <c r="D450" s="303"/>
      <c r="E450" s="303"/>
      <c r="F450" s="304"/>
      <c r="G450" s="303"/>
      <c r="H450" s="303"/>
      <c r="I450" s="303"/>
      <c r="J450" s="303"/>
      <c r="K450" s="303"/>
      <c r="L450" s="303"/>
      <c r="M450" s="303"/>
      <c r="N450" s="303"/>
      <c r="O450" s="303"/>
      <c r="P450" s="305"/>
      <c r="Q450" s="305"/>
      <c r="R450" s="303"/>
      <c r="S450" s="303"/>
      <c r="T450" s="303"/>
      <c r="U450" s="303"/>
      <c r="V450" s="303"/>
      <c r="W450" s="303"/>
      <c r="X450" s="303"/>
      <c r="Y450" s="303"/>
    </row>
    <row r="451" spans="1:25" ht="12.75">
      <c r="A451" s="303"/>
      <c r="B451" s="303"/>
      <c r="C451" s="303"/>
      <c r="D451" s="303"/>
      <c r="E451" s="303"/>
      <c r="F451" s="304"/>
      <c r="G451" s="303"/>
      <c r="H451" s="303"/>
      <c r="I451" s="303"/>
      <c r="J451" s="303"/>
      <c r="K451" s="303"/>
      <c r="L451" s="303"/>
      <c r="M451" s="303"/>
      <c r="N451" s="303"/>
      <c r="O451" s="303"/>
      <c r="P451" s="305"/>
      <c r="Q451" s="305"/>
      <c r="R451" s="303"/>
      <c r="S451" s="303"/>
      <c r="T451" s="303"/>
      <c r="U451" s="303"/>
      <c r="V451" s="303"/>
      <c r="W451" s="303"/>
      <c r="X451" s="303"/>
      <c r="Y451" s="303"/>
    </row>
    <row r="452" spans="1:25" ht="12.75">
      <c r="A452" s="303"/>
      <c r="B452" s="303"/>
      <c r="C452" s="303"/>
      <c r="D452" s="303"/>
      <c r="E452" s="303"/>
      <c r="F452" s="304"/>
      <c r="G452" s="303"/>
      <c r="H452" s="303"/>
      <c r="I452" s="303"/>
      <c r="J452" s="303"/>
      <c r="K452" s="303"/>
      <c r="L452" s="303"/>
      <c r="M452" s="303"/>
      <c r="N452" s="303"/>
      <c r="O452" s="303"/>
      <c r="P452" s="305"/>
      <c r="Q452" s="305"/>
      <c r="R452" s="303"/>
      <c r="S452" s="303"/>
      <c r="T452" s="303"/>
      <c r="U452" s="303"/>
      <c r="V452" s="303"/>
      <c r="W452" s="303"/>
      <c r="X452" s="303"/>
      <c r="Y452" s="303"/>
    </row>
    <row r="453" spans="1:25" ht="12.75">
      <c r="A453" s="303"/>
      <c r="B453" s="303"/>
      <c r="C453" s="303"/>
      <c r="D453" s="303"/>
      <c r="E453" s="303"/>
      <c r="F453" s="304"/>
      <c r="G453" s="303"/>
      <c r="H453" s="303"/>
      <c r="I453" s="303"/>
      <c r="J453" s="303"/>
      <c r="K453" s="303"/>
      <c r="L453" s="303"/>
      <c r="M453" s="303"/>
      <c r="N453" s="303"/>
      <c r="O453" s="303"/>
      <c r="P453" s="305"/>
      <c r="Q453" s="305"/>
      <c r="R453" s="303"/>
      <c r="S453" s="303"/>
      <c r="T453" s="303"/>
      <c r="U453" s="303"/>
      <c r="V453" s="303"/>
      <c r="W453" s="303"/>
      <c r="X453" s="303"/>
      <c r="Y453" s="303"/>
    </row>
    <row r="454" spans="1:25" ht="12.75">
      <c r="A454" s="303"/>
      <c r="B454" s="303"/>
      <c r="C454" s="303"/>
      <c r="D454" s="303"/>
      <c r="E454" s="303"/>
      <c r="F454" s="304"/>
      <c r="G454" s="303"/>
      <c r="H454" s="303"/>
      <c r="I454" s="303"/>
      <c r="J454" s="303"/>
      <c r="K454" s="303"/>
      <c r="L454" s="303"/>
      <c r="M454" s="303"/>
      <c r="N454" s="303"/>
      <c r="O454" s="303"/>
      <c r="P454" s="305"/>
      <c r="Q454" s="305"/>
      <c r="R454" s="303"/>
      <c r="S454" s="303"/>
      <c r="T454" s="303"/>
      <c r="U454" s="303"/>
      <c r="V454" s="303"/>
      <c r="W454" s="303"/>
      <c r="X454" s="303"/>
      <c r="Y454" s="303"/>
    </row>
    <row r="455" spans="1:25" ht="12.75">
      <c r="A455" s="303"/>
      <c r="B455" s="303"/>
      <c r="C455" s="303"/>
      <c r="D455" s="303"/>
      <c r="E455" s="303"/>
      <c r="F455" s="304"/>
      <c r="G455" s="303"/>
      <c r="H455" s="303"/>
      <c r="I455" s="303"/>
      <c r="J455" s="303"/>
      <c r="K455" s="303"/>
      <c r="L455" s="303"/>
      <c r="M455" s="303"/>
      <c r="N455" s="303"/>
      <c r="O455" s="303"/>
      <c r="P455" s="305"/>
      <c r="Q455" s="305"/>
      <c r="R455" s="303"/>
      <c r="S455" s="303"/>
      <c r="T455" s="303"/>
      <c r="U455" s="303"/>
      <c r="V455" s="303"/>
      <c r="W455" s="303"/>
      <c r="X455" s="303"/>
      <c r="Y455" s="303"/>
    </row>
    <row r="456" spans="1:25" ht="12.75">
      <c r="A456" s="303"/>
      <c r="B456" s="303"/>
      <c r="C456" s="303"/>
      <c r="D456" s="303"/>
      <c r="E456" s="303"/>
      <c r="F456" s="304"/>
      <c r="G456" s="303"/>
      <c r="H456" s="303"/>
      <c r="I456" s="303"/>
      <c r="J456" s="303"/>
      <c r="K456" s="303"/>
      <c r="L456" s="303"/>
      <c r="M456" s="303"/>
      <c r="N456" s="303"/>
      <c r="O456" s="303"/>
      <c r="P456" s="305"/>
      <c r="Q456" s="305"/>
      <c r="R456" s="303"/>
      <c r="S456" s="303"/>
      <c r="T456" s="303"/>
      <c r="U456" s="303"/>
      <c r="V456" s="303"/>
      <c r="W456" s="303"/>
      <c r="X456" s="303"/>
      <c r="Y456" s="303"/>
    </row>
    <row r="457" spans="1:25" ht="12.75">
      <c r="A457" s="303"/>
      <c r="B457" s="303"/>
      <c r="C457" s="303"/>
      <c r="D457" s="303"/>
      <c r="E457" s="303"/>
      <c r="F457" s="304"/>
      <c r="G457" s="303"/>
      <c r="H457" s="303"/>
      <c r="I457" s="303"/>
      <c r="J457" s="303"/>
      <c r="K457" s="303"/>
      <c r="L457" s="303"/>
      <c r="M457" s="303"/>
      <c r="N457" s="303"/>
      <c r="O457" s="303"/>
      <c r="P457" s="305"/>
      <c r="Q457" s="305"/>
      <c r="R457" s="303"/>
      <c r="S457" s="303"/>
      <c r="T457" s="303"/>
      <c r="U457" s="303"/>
      <c r="V457" s="303"/>
      <c r="W457" s="303"/>
      <c r="X457" s="303"/>
      <c r="Y457" s="303"/>
    </row>
    <row r="458" spans="1:25" ht="12.75">
      <c r="A458" s="303"/>
      <c r="B458" s="303"/>
      <c r="C458" s="303"/>
      <c r="D458" s="303"/>
      <c r="E458" s="303"/>
      <c r="F458" s="304"/>
      <c r="G458" s="303"/>
      <c r="H458" s="303"/>
      <c r="I458" s="303"/>
      <c r="J458" s="303"/>
      <c r="K458" s="303"/>
      <c r="L458" s="303"/>
      <c r="M458" s="303"/>
      <c r="N458" s="303"/>
      <c r="O458" s="303"/>
      <c r="P458" s="305"/>
      <c r="Q458" s="305"/>
      <c r="R458" s="303"/>
      <c r="S458" s="303"/>
      <c r="T458" s="303"/>
      <c r="U458" s="303"/>
      <c r="V458" s="303"/>
      <c r="W458" s="303"/>
      <c r="X458" s="303"/>
      <c r="Y458" s="303"/>
    </row>
    <row r="459" spans="1:25" ht="12.75">
      <c r="A459" s="303"/>
      <c r="B459" s="303"/>
      <c r="C459" s="303"/>
      <c r="D459" s="303"/>
      <c r="E459" s="303"/>
      <c r="F459" s="304"/>
      <c r="G459" s="303"/>
      <c r="H459" s="303"/>
      <c r="I459" s="303"/>
      <c r="J459" s="303"/>
      <c r="K459" s="303"/>
      <c r="L459" s="303"/>
      <c r="M459" s="303"/>
      <c r="N459" s="303"/>
      <c r="O459" s="303"/>
      <c r="P459" s="305"/>
      <c r="Q459" s="305"/>
      <c r="R459" s="303"/>
      <c r="S459" s="303"/>
      <c r="T459" s="303"/>
      <c r="U459" s="303"/>
      <c r="V459" s="303"/>
      <c r="W459" s="303"/>
      <c r="X459" s="303"/>
      <c r="Y459" s="303"/>
    </row>
    <row r="460" spans="1:25" ht="12.75">
      <c r="A460" s="303"/>
      <c r="B460" s="303"/>
      <c r="C460" s="303"/>
      <c r="D460" s="303"/>
      <c r="E460" s="303"/>
      <c r="F460" s="304"/>
      <c r="G460" s="303"/>
      <c r="H460" s="303"/>
      <c r="I460" s="303"/>
      <c r="J460" s="303"/>
      <c r="K460" s="303"/>
      <c r="L460" s="303"/>
      <c r="M460" s="303"/>
      <c r="N460" s="303"/>
      <c r="O460" s="303"/>
      <c r="P460" s="305"/>
      <c r="Q460" s="305"/>
      <c r="R460" s="303"/>
      <c r="S460" s="303"/>
      <c r="T460" s="303"/>
      <c r="U460" s="303"/>
      <c r="V460" s="303"/>
      <c r="W460" s="303"/>
      <c r="X460" s="303"/>
      <c r="Y460" s="303"/>
    </row>
    <row r="461" spans="1:25" ht="12.75">
      <c r="A461" s="303"/>
      <c r="B461" s="303"/>
      <c r="C461" s="303"/>
      <c r="D461" s="303"/>
      <c r="E461" s="303"/>
      <c r="F461" s="304"/>
      <c r="G461" s="303"/>
      <c r="H461" s="303"/>
      <c r="I461" s="303"/>
      <c r="J461" s="303"/>
      <c r="K461" s="303"/>
      <c r="L461" s="303"/>
      <c r="M461" s="303"/>
      <c r="N461" s="303"/>
      <c r="O461" s="303"/>
      <c r="P461" s="305"/>
      <c r="Q461" s="305"/>
      <c r="R461" s="303"/>
      <c r="S461" s="303"/>
      <c r="T461" s="303"/>
      <c r="U461" s="303"/>
      <c r="V461" s="303"/>
      <c r="W461" s="303"/>
      <c r="X461" s="303"/>
      <c r="Y461" s="303"/>
    </row>
    <row r="462" spans="1:25" ht="12.75">
      <c r="A462" s="303"/>
      <c r="B462" s="303"/>
      <c r="C462" s="303"/>
      <c r="D462" s="303"/>
      <c r="E462" s="303"/>
      <c r="F462" s="304"/>
      <c r="G462" s="303"/>
      <c r="H462" s="303"/>
      <c r="I462" s="303"/>
      <c r="J462" s="303"/>
      <c r="K462" s="303"/>
      <c r="L462" s="303"/>
      <c r="M462" s="303"/>
      <c r="N462" s="303"/>
      <c r="O462" s="303"/>
      <c r="P462" s="305"/>
      <c r="Q462" s="305"/>
      <c r="R462" s="303"/>
      <c r="S462" s="303"/>
      <c r="T462" s="303"/>
      <c r="U462" s="303"/>
      <c r="V462" s="303"/>
      <c r="W462" s="303"/>
      <c r="X462" s="303"/>
      <c r="Y462" s="303"/>
    </row>
    <row r="463" spans="1:25" ht="12.75">
      <c r="A463" s="303"/>
      <c r="B463" s="303"/>
      <c r="C463" s="303"/>
      <c r="D463" s="303"/>
      <c r="E463" s="303"/>
      <c r="F463" s="304"/>
      <c r="G463" s="303"/>
      <c r="H463" s="303"/>
      <c r="I463" s="303"/>
      <c r="J463" s="303"/>
      <c r="K463" s="303"/>
      <c r="L463" s="303"/>
      <c r="M463" s="303"/>
      <c r="N463" s="303"/>
      <c r="O463" s="303"/>
      <c r="P463" s="305"/>
      <c r="Q463" s="305"/>
      <c r="R463" s="303"/>
      <c r="S463" s="303"/>
      <c r="T463" s="303"/>
      <c r="U463" s="303"/>
      <c r="V463" s="303"/>
      <c r="W463" s="303"/>
      <c r="X463" s="303"/>
      <c r="Y463" s="303"/>
    </row>
    <row r="464" spans="1:25" ht="12.75">
      <c r="A464" s="303"/>
      <c r="B464" s="303"/>
      <c r="C464" s="303"/>
      <c r="D464" s="303"/>
      <c r="E464" s="303"/>
      <c r="F464" s="304"/>
      <c r="G464" s="303"/>
      <c r="H464" s="303"/>
      <c r="I464" s="303"/>
      <c r="J464" s="303"/>
      <c r="K464" s="303"/>
      <c r="L464" s="303"/>
      <c r="M464" s="303"/>
      <c r="N464" s="303"/>
      <c r="O464" s="303"/>
      <c r="P464" s="305"/>
      <c r="Q464" s="305"/>
      <c r="R464" s="303"/>
      <c r="S464" s="303"/>
      <c r="T464" s="303"/>
      <c r="U464" s="303"/>
      <c r="V464" s="303"/>
      <c r="W464" s="303"/>
      <c r="X464" s="303"/>
      <c r="Y464" s="303"/>
    </row>
    <row r="465" spans="1:25" ht="12.75">
      <c r="A465" s="303"/>
      <c r="B465" s="303"/>
      <c r="C465" s="303"/>
      <c r="D465" s="303"/>
      <c r="E465" s="303"/>
      <c r="F465" s="304"/>
      <c r="G465" s="303"/>
      <c r="H465" s="303"/>
      <c r="I465" s="303"/>
      <c r="J465" s="303"/>
      <c r="K465" s="303"/>
      <c r="L465" s="303"/>
      <c r="M465" s="303"/>
      <c r="N465" s="303"/>
      <c r="O465" s="303"/>
      <c r="P465" s="305"/>
      <c r="Q465" s="305"/>
      <c r="R465" s="303"/>
      <c r="S465" s="303"/>
      <c r="T465" s="303"/>
      <c r="U465" s="303"/>
      <c r="V465" s="303"/>
      <c r="W465" s="303"/>
      <c r="X465" s="303"/>
      <c r="Y465" s="303"/>
    </row>
    <row r="466" spans="1:25" ht="12.75">
      <c r="A466" s="303"/>
      <c r="B466" s="303"/>
      <c r="C466" s="303"/>
      <c r="D466" s="303"/>
      <c r="E466" s="303"/>
      <c r="F466" s="304"/>
      <c r="G466" s="303"/>
      <c r="H466" s="303"/>
      <c r="I466" s="303"/>
      <c r="J466" s="303"/>
      <c r="K466" s="303"/>
      <c r="L466" s="303"/>
      <c r="M466" s="303"/>
      <c r="N466" s="303"/>
      <c r="O466" s="303"/>
      <c r="P466" s="305"/>
      <c r="Q466" s="305"/>
      <c r="R466" s="303"/>
      <c r="S466" s="303"/>
      <c r="T466" s="303"/>
      <c r="U466" s="303"/>
      <c r="V466" s="303"/>
      <c r="W466" s="303"/>
      <c r="X466" s="303"/>
      <c r="Y466" s="303"/>
    </row>
    <row r="467" spans="1:25" ht="12.75">
      <c r="A467" s="303"/>
      <c r="B467" s="303"/>
      <c r="C467" s="303"/>
      <c r="D467" s="303"/>
      <c r="E467" s="303"/>
      <c r="F467" s="304"/>
      <c r="G467" s="303"/>
      <c r="H467" s="303"/>
      <c r="I467" s="303"/>
      <c r="J467" s="303"/>
      <c r="K467" s="303"/>
      <c r="L467" s="303"/>
      <c r="M467" s="303"/>
      <c r="N467" s="303"/>
      <c r="O467" s="303"/>
      <c r="P467" s="305"/>
      <c r="Q467" s="305"/>
      <c r="R467" s="303"/>
      <c r="S467" s="303"/>
      <c r="T467" s="303"/>
      <c r="U467" s="303"/>
      <c r="V467" s="303"/>
      <c r="W467" s="303"/>
      <c r="X467" s="303"/>
      <c r="Y467" s="303"/>
    </row>
    <row r="468" spans="1:25" ht="12.75">
      <c r="A468" s="303"/>
      <c r="B468" s="303"/>
      <c r="C468" s="303"/>
      <c r="D468" s="303"/>
      <c r="E468" s="303"/>
      <c r="F468" s="304"/>
      <c r="G468" s="303"/>
      <c r="H468" s="303"/>
      <c r="I468" s="303"/>
      <c r="J468" s="303"/>
      <c r="K468" s="303"/>
      <c r="L468" s="303"/>
      <c r="M468" s="303"/>
      <c r="N468" s="303"/>
      <c r="O468" s="303"/>
      <c r="P468" s="305"/>
      <c r="Q468" s="305"/>
      <c r="R468" s="303"/>
      <c r="S468" s="303"/>
      <c r="T468" s="303"/>
      <c r="U468" s="303"/>
      <c r="V468" s="303"/>
      <c r="W468" s="303"/>
      <c r="X468" s="303"/>
      <c r="Y468" s="303"/>
    </row>
    <row r="469" spans="1:25" ht="12.75">
      <c r="A469" s="303"/>
      <c r="B469" s="303"/>
      <c r="C469" s="303"/>
      <c r="D469" s="303"/>
      <c r="E469" s="303"/>
      <c r="F469" s="304"/>
      <c r="G469" s="303"/>
      <c r="H469" s="303"/>
      <c r="I469" s="303"/>
      <c r="J469" s="303"/>
      <c r="K469" s="303"/>
      <c r="L469" s="303"/>
      <c r="M469" s="303"/>
      <c r="N469" s="303"/>
      <c r="O469" s="303"/>
      <c r="P469" s="305"/>
      <c r="Q469" s="305"/>
      <c r="R469" s="303"/>
      <c r="S469" s="303"/>
      <c r="T469" s="303"/>
      <c r="U469" s="303"/>
      <c r="V469" s="303"/>
      <c r="W469" s="303"/>
      <c r="X469" s="303"/>
      <c r="Y469" s="303"/>
    </row>
    <row r="470" spans="1:25" ht="12.75">
      <c r="A470" s="303"/>
      <c r="B470" s="303"/>
      <c r="C470" s="303"/>
      <c r="D470" s="303"/>
      <c r="E470" s="303"/>
      <c r="F470" s="304"/>
      <c r="G470" s="303"/>
      <c r="H470" s="303"/>
      <c r="I470" s="303"/>
      <c r="J470" s="303"/>
      <c r="K470" s="303"/>
      <c r="L470" s="303"/>
      <c r="M470" s="303"/>
      <c r="N470" s="303"/>
      <c r="O470" s="303"/>
      <c r="P470" s="305"/>
      <c r="Q470" s="305"/>
      <c r="R470" s="303"/>
      <c r="S470" s="303"/>
      <c r="T470" s="303"/>
      <c r="U470" s="303"/>
      <c r="V470" s="303"/>
      <c r="W470" s="303"/>
      <c r="X470" s="303"/>
      <c r="Y470" s="303"/>
    </row>
    <row r="471" spans="1:25" ht="12.75">
      <c r="A471" s="303"/>
      <c r="B471" s="303"/>
      <c r="C471" s="303"/>
      <c r="D471" s="303"/>
      <c r="E471" s="303"/>
      <c r="F471" s="304"/>
      <c r="G471" s="303"/>
      <c r="H471" s="303"/>
      <c r="I471" s="303"/>
      <c r="J471" s="303"/>
      <c r="K471" s="303"/>
      <c r="L471" s="303"/>
      <c r="M471" s="303"/>
      <c r="N471" s="303"/>
      <c r="O471" s="303"/>
      <c r="P471" s="305"/>
      <c r="Q471" s="305"/>
      <c r="R471" s="303"/>
      <c r="S471" s="303"/>
      <c r="T471" s="303"/>
      <c r="U471" s="303"/>
      <c r="V471" s="303"/>
      <c r="W471" s="303"/>
      <c r="X471" s="303"/>
      <c r="Y471" s="303"/>
    </row>
    <row r="472" spans="1:25" ht="12.75">
      <c r="A472" s="303"/>
      <c r="B472" s="303"/>
      <c r="C472" s="303"/>
      <c r="D472" s="303"/>
      <c r="E472" s="303"/>
      <c r="F472" s="304"/>
      <c r="G472" s="303"/>
      <c r="H472" s="303"/>
      <c r="I472" s="303"/>
      <c r="J472" s="303"/>
      <c r="K472" s="303"/>
      <c r="L472" s="303"/>
      <c r="M472" s="303"/>
      <c r="N472" s="303"/>
      <c r="O472" s="303"/>
      <c r="P472" s="305"/>
      <c r="Q472" s="305"/>
      <c r="R472" s="303"/>
      <c r="S472" s="303"/>
      <c r="T472" s="303"/>
      <c r="U472" s="303"/>
      <c r="V472" s="303"/>
      <c r="W472" s="303"/>
      <c r="X472" s="303"/>
      <c r="Y472" s="303"/>
    </row>
    <row r="473" spans="1:25" ht="12.75">
      <c r="A473" s="303"/>
      <c r="B473" s="303"/>
      <c r="C473" s="303"/>
      <c r="D473" s="303"/>
      <c r="E473" s="303"/>
      <c r="F473" s="304"/>
      <c r="G473" s="303"/>
      <c r="H473" s="303"/>
      <c r="I473" s="303"/>
      <c r="J473" s="303"/>
      <c r="K473" s="303"/>
      <c r="L473" s="303"/>
      <c r="M473" s="303"/>
      <c r="N473" s="303"/>
      <c r="O473" s="303"/>
      <c r="P473" s="305"/>
      <c r="Q473" s="305"/>
      <c r="R473" s="303"/>
      <c r="S473" s="303"/>
      <c r="T473" s="303"/>
      <c r="U473" s="303"/>
      <c r="V473" s="303"/>
      <c r="W473" s="303"/>
      <c r="X473" s="303"/>
      <c r="Y473" s="303"/>
    </row>
    <row r="474" spans="1:25" ht="12.75">
      <c r="A474" s="303"/>
      <c r="B474" s="303"/>
      <c r="C474" s="303"/>
      <c r="D474" s="303"/>
      <c r="E474" s="303"/>
      <c r="F474" s="304"/>
      <c r="G474" s="303"/>
      <c r="H474" s="303"/>
      <c r="I474" s="303"/>
      <c r="J474" s="303"/>
      <c r="K474" s="303"/>
      <c r="L474" s="303"/>
      <c r="M474" s="303"/>
      <c r="N474" s="303"/>
      <c r="O474" s="303"/>
      <c r="P474" s="305"/>
      <c r="Q474" s="305"/>
      <c r="R474" s="303"/>
      <c r="S474" s="303"/>
      <c r="T474" s="303"/>
      <c r="U474" s="303"/>
      <c r="V474" s="303"/>
      <c r="W474" s="303"/>
      <c r="X474" s="303"/>
      <c r="Y474" s="303"/>
    </row>
    <row r="475" spans="1:25" ht="12.75">
      <c r="A475" s="303"/>
      <c r="B475" s="303"/>
      <c r="C475" s="303"/>
      <c r="D475" s="303"/>
      <c r="E475" s="303"/>
      <c r="F475" s="304"/>
      <c r="G475" s="303"/>
      <c r="H475" s="303"/>
      <c r="I475" s="303"/>
      <c r="J475" s="303"/>
      <c r="K475" s="303"/>
      <c r="L475" s="303"/>
      <c r="M475" s="303"/>
      <c r="N475" s="303"/>
      <c r="O475" s="303"/>
      <c r="P475" s="305"/>
      <c r="Q475" s="305"/>
      <c r="R475" s="303"/>
      <c r="S475" s="303"/>
      <c r="T475" s="303"/>
      <c r="U475" s="303"/>
      <c r="V475" s="303"/>
      <c r="W475" s="303"/>
      <c r="X475" s="303"/>
      <c r="Y475" s="303"/>
    </row>
    <row r="476" spans="1:25" ht="12.75">
      <c r="A476" s="303"/>
      <c r="B476" s="303"/>
      <c r="C476" s="303"/>
      <c r="D476" s="303"/>
      <c r="E476" s="303"/>
      <c r="F476" s="304"/>
      <c r="G476" s="303"/>
      <c r="H476" s="303"/>
      <c r="I476" s="303"/>
      <c r="J476" s="303"/>
      <c r="K476" s="303"/>
      <c r="L476" s="303"/>
      <c r="M476" s="303"/>
      <c r="N476" s="303"/>
      <c r="O476" s="303"/>
      <c r="P476" s="305"/>
      <c r="Q476" s="305"/>
      <c r="R476" s="303"/>
      <c r="S476" s="303"/>
      <c r="T476" s="303"/>
      <c r="U476" s="303"/>
      <c r="V476" s="303"/>
      <c r="W476" s="303"/>
      <c r="X476" s="303"/>
      <c r="Y476" s="303"/>
    </row>
    <row r="477" spans="1:25" ht="12.75">
      <c r="A477" s="303"/>
      <c r="B477" s="303"/>
      <c r="C477" s="303"/>
      <c r="D477" s="303"/>
      <c r="E477" s="303"/>
      <c r="F477" s="304"/>
      <c r="G477" s="303"/>
      <c r="H477" s="303"/>
      <c r="I477" s="303"/>
      <c r="J477" s="303"/>
      <c r="K477" s="303"/>
      <c r="L477" s="303"/>
      <c r="M477" s="303"/>
      <c r="N477" s="303"/>
      <c r="O477" s="303"/>
      <c r="P477" s="305"/>
      <c r="Q477" s="305"/>
      <c r="R477" s="303"/>
      <c r="S477" s="303"/>
      <c r="T477" s="303"/>
      <c r="U477" s="303"/>
      <c r="V477" s="303"/>
      <c r="W477" s="303"/>
      <c r="X477" s="303"/>
      <c r="Y477" s="303"/>
    </row>
    <row r="478" spans="1:25" ht="12.75">
      <c r="A478" s="303"/>
      <c r="B478" s="303"/>
      <c r="C478" s="303"/>
      <c r="D478" s="303"/>
      <c r="E478" s="303"/>
      <c r="F478" s="304"/>
      <c r="G478" s="303"/>
      <c r="H478" s="303"/>
      <c r="I478" s="303"/>
      <c r="J478" s="303"/>
      <c r="K478" s="303"/>
      <c r="L478" s="303"/>
      <c r="M478" s="303"/>
      <c r="N478" s="303"/>
      <c r="O478" s="303"/>
      <c r="P478" s="305"/>
      <c r="Q478" s="305"/>
      <c r="R478" s="303"/>
      <c r="S478" s="303"/>
      <c r="T478" s="303"/>
      <c r="U478" s="303"/>
      <c r="V478" s="303"/>
      <c r="W478" s="303"/>
      <c r="X478" s="303"/>
      <c r="Y478" s="303"/>
    </row>
    <row r="479" spans="1:25" ht="12.75">
      <c r="A479" s="303"/>
      <c r="B479" s="303"/>
      <c r="C479" s="303"/>
      <c r="D479" s="303"/>
      <c r="E479" s="303"/>
      <c r="F479" s="304"/>
      <c r="G479" s="303"/>
      <c r="H479" s="303"/>
      <c r="I479" s="303"/>
      <c r="J479" s="303"/>
      <c r="K479" s="303"/>
      <c r="L479" s="303"/>
      <c r="M479" s="303"/>
      <c r="N479" s="303"/>
      <c r="O479" s="303"/>
      <c r="P479" s="305"/>
      <c r="Q479" s="305"/>
      <c r="R479" s="303"/>
      <c r="S479" s="303"/>
      <c r="T479" s="303"/>
      <c r="U479" s="303"/>
      <c r="V479" s="303"/>
      <c r="W479" s="303"/>
      <c r="X479" s="303"/>
      <c r="Y479" s="303"/>
    </row>
    <row r="480" spans="1:25" ht="12.75">
      <c r="A480" s="303"/>
      <c r="B480" s="303"/>
      <c r="C480" s="303"/>
      <c r="D480" s="303"/>
      <c r="E480" s="303"/>
      <c r="F480" s="304"/>
      <c r="G480" s="303"/>
      <c r="H480" s="303"/>
      <c r="I480" s="303"/>
      <c r="J480" s="303"/>
      <c r="K480" s="303"/>
      <c r="L480" s="303"/>
      <c r="M480" s="303"/>
      <c r="N480" s="303"/>
      <c r="O480" s="303"/>
      <c r="P480" s="305"/>
      <c r="Q480" s="305"/>
      <c r="R480" s="303"/>
      <c r="S480" s="303"/>
      <c r="T480" s="303"/>
      <c r="U480" s="303"/>
      <c r="V480" s="303"/>
      <c r="W480" s="303"/>
      <c r="X480" s="303"/>
      <c r="Y480" s="303"/>
    </row>
    <row r="481" spans="1:25" ht="12.75">
      <c r="A481" s="303"/>
      <c r="B481" s="303"/>
      <c r="C481" s="303"/>
      <c r="D481" s="303"/>
      <c r="E481" s="303"/>
      <c r="F481" s="304"/>
      <c r="G481" s="303"/>
      <c r="H481" s="303"/>
      <c r="I481" s="303"/>
      <c r="J481" s="303"/>
      <c r="K481" s="303"/>
      <c r="L481" s="303"/>
      <c r="M481" s="303"/>
      <c r="N481" s="303"/>
      <c r="O481" s="303"/>
      <c r="P481" s="305"/>
      <c r="Q481" s="305"/>
      <c r="R481" s="303"/>
      <c r="S481" s="303"/>
      <c r="T481" s="303"/>
      <c r="U481" s="303"/>
      <c r="V481" s="303"/>
      <c r="W481" s="303"/>
      <c r="X481" s="303"/>
      <c r="Y481" s="303"/>
    </row>
    <row r="482" spans="1:25" ht="12.75">
      <c r="A482" s="303"/>
      <c r="B482" s="303"/>
      <c r="C482" s="303"/>
      <c r="D482" s="303"/>
      <c r="E482" s="303"/>
      <c r="F482" s="304"/>
      <c r="G482" s="303"/>
      <c r="H482" s="303"/>
      <c r="I482" s="303"/>
      <c r="J482" s="303"/>
      <c r="K482" s="303"/>
      <c r="L482" s="303"/>
      <c r="M482" s="303"/>
      <c r="N482" s="303"/>
      <c r="O482" s="303"/>
      <c r="P482" s="305"/>
      <c r="Q482" s="305"/>
      <c r="R482" s="303"/>
      <c r="S482" s="303"/>
      <c r="T482" s="303"/>
      <c r="U482" s="303"/>
      <c r="V482" s="303"/>
      <c r="W482" s="303"/>
      <c r="X482" s="303"/>
      <c r="Y482" s="303"/>
    </row>
    <row r="483" spans="1:25" ht="12.75">
      <c r="A483" s="303"/>
      <c r="B483" s="303"/>
      <c r="C483" s="303"/>
      <c r="D483" s="303"/>
      <c r="E483" s="303"/>
      <c r="F483" s="304"/>
      <c r="G483" s="303"/>
      <c r="H483" s="303"/>
      <c r="I483" s="303"/>
      <c r="J483" s="303"/>
      <c r="K483" s="303"/>
      <c r="L483" s="303"/>
      <c r="M483" s="303"/>
      <c r="N483" s="303"/>
      <c r="O483" s="303"/>
      <c r="P483" s="305"/>
      <c r="Q483" s="305"/>
      <c r="R483" s="303"/>
      <c r="S483" s="303"/>
      <c r="T483" s="303"/>
      <c r="U483" s="303"/>
      <c r="V483" s="303"/>
      <c r="W483" s="303"/>
      <c r="X483" s="303"/>
      <c r="Y483" s="303"/>
    </row>
    <row r="484" spans="1:25" ht="12.75">
      <c r="A484" s="303"/>
      <c r="B484" s="303"/>
      <c r="C484" s="303"/>
      <c r="D484" s="303"/>
      <c r="E484" s="303"/>
      <c r="F484" s="304"/>
      <c r="G484" s="303"/>
      <c r="H484" s="303"/>
      <c r="I484" s="303"/>
      <c r="J484" s="303"/>
      <c r="K484" s="303"/>
      <c r="L484" s="303"/>
      <c r="M484" s="303"/>
      <c r="N484" s="303"/>
      <c r="O484" s="303"/>
      <c r="P484" s="305"/>
      <c r="Q484" s="305"/>
      <c r="R484" s="303"/>
      <c r="S484" s="303"/>
      <c r="T484" s="303"/>
      <c r="U484" s="303"/>
      <c r="V484" s="303"/>
      <c r="W484" s="303"/>
      <c r="X484" s="303"/>
      <c r="Y484" s="303"/>
    </row>
    <row r="485" spans="1:25" ht="12.75">
      <c r="A485" s="303"/>
      <c r="B485" s="303"/>
      <c r="C485" s="303"/>
      <c r="D485" s="303"/>
      <c r="E485" s="303"/>
      <c r="F485" s="304"/>
      <c r="G485" s="303"/>
      <c r="H485" s="303"/>
      <c r="I485" s="303"/>
      <c r="J485" s="303"/>
      <c r="K485" s="303"/>
      <c r="L485" s="303"/>
      <c r="M485" s="303"/>
      <c r="N485" s="303"/>
      <c r="O485" s="303"/>
      <c r="P485" s="305"/>
      <c r="Q485" s="305"/>
      <c r="R485" s="303"/>
      <c r="S485" s="303"/>
      <c r="T485" s="303"/>
      <c r="U485" s="303"/>
      <c r="V485" s="303"/>
      <c r="W485" s="303"/>
      <c r="X485" s="303"/>
      <c r="Y485" s="303"/>
    </row>
    <row r="486" spans="1:25" ht="12.75">
      <c r="A486" s="303"/>
      <c r="B486" s="303"/>
      <c r="C486" s="303"/>
      <c r="D486" s="303"/>
      <c r="E486" s="303"/>
      <c r="F486" s="304"/>
      <c r="G486" s="303"/>
      <c r="H486" s="303"/>
      <c r="I486" s="303"/>
      <c r="J486" s="303"/>
      <c r="K486" s="303"/>
      <c r="L486" s="303"/>
      <c r="M486" s="303"/>
      <c r="N486" s="303"/>
      <c r="O486" s="303"/>
      <c r="P486" s="305"/>
      <c r="Q486" s="305"/>
      <c r="R486" s="303"/>
      <c r="S486" s="303"/>
      <c r="T486" s="303"/>
      <c r="U486" s="303"/>
      <c r="V486" s="303"/>
      <c r="W486" s="303"/>
      <c r="X486" s="303"/>
      <c r="Y486" s="303"/>
    </row>
    <row r="487" spans="1:25" ht="12.75">
      <c r="A487" s="303"/>
      <c r="B487" s="303"/>
      <c r="C487" s="303"/>
      <c r="D487" s="303"/>
      <c r="E487" s="303"/>
      <c r="F487" s="304"/>
      <c r="G487" s="303"/>
      <c r="H487" s="303"/>
      <c r="I487" s="303"/>
      <c r="J487" s="303"/>
      <c r="K487" s="303"/>
      <c r="L487" s="303"/>
      <c r="M487" s="303"/>
      <c r="N487" s="303"/>
      <c r="O487" s="303"/>
      <c r="P487" s="305"/>
      <c r="Q487" s="305"/>
      <c r="R487" s="303"/>
      <c r="S487" s="303"/>
      <c r="T487" s="303"/>
      <c r="U487" s="303"/>
      <c r="V487" s="303"/>
      <c r="W487" s="303"/>
      <c r="X487" s="303"/>
      <c r="Y487" s="303"/>
    </row>
    <row r="488" spans="1:25" ht="12.75">
      <c r="A488" s="303"/>
      <c r="B488" s="303"/>
      <c r="C488" s="303"/>
      <c r="D488" s="303"/>
      <c r="E488" s="303"/>
      <c r="F488" s="304"/>
      <c r="G488" s="303"/>
      <c r="H488" s="303"/>
      <c r="I488" s="303"/>
      <c r="J488" s="303"/>
      <c r="K488" s="303"/>
      <c r="L488" s="303"/>
      <c r="M488" s="303"/>
      <c r="N488" s="303"/>
      <c r="O488" s="303"/>
      <c r="P488" s="305"/>
      <c r="Q488" s="305"/>
      <c r="R488" s="303"/>
      <c r="S488" s="303"/>
      <c r="T488" s="303"/>
      <c r="U488" s="303"/>
      <c r="V488" s="303"/>
      <c r="W488" s="303"/>
      <c r="X488" s="303"/>
      <c r="Y488" s="303"/>
    </row>
    <row r="489" spans="1:25" ht="12.75">
      <c r="A489" s="303"/>
      <c r="B489" s="303"/>
      <c r="C489" s="303"/>
      <c r="D489" s="303"/>
      <c r="E489" s="303"/>
      <c r="F489" s="304"/>
      <c r="G489" s="303"/>
      <c r="H489" s="303"/>
      <c r="I489" s="303"/>
      <c r="J489" s="303"/>
      <c r="K489" s="303"/>
      <c r="L489" s="303"/>
      <c r="M489" s="303"/>
      <c r="N489" s="303"/>
      <c r="O489" s="303"/>
      <c r="P489" s="305"/>
      <c r="Q489" s="305"/>
      <c r="R489" s="303"/>
      <c r="S489" s="303"/>
      <c r="T489" s="303"/>
      <c r="U489" s="303"/>
      <c r="V489" s="303"/>
      <c r="W489" s="303"/>
      <c r="X489" s="303"/>
      <c r="Y489" s="303"/>
    </row>
    <row r="490" spans="1:25" ht="12.75">
      <c r="A490" s="303"/>
      <c r="B490" s="303"/>
      <c r="C490" s="303"/>
      <c r="D490" s="303"/>
      <c r="E490" s="303"/>
      <c r="F490" s="304"/>
      <c r="G490" s="303"/>
      <c r="H490" s="303"/>
      <c r="I490" s="303"/>
      <c r="J490" s="303"/>
      <c r="K490" s="303"/>
      <c r="L490" s="303"/>
      <c r="M490" s="303"/>
      <c r="N490" s="303"/>
      <c r="O490" s="303"/>
      <c r="P490" s="305"/>
      <c r="Q490" s="305"/>
      <c r="R490" s="303"/>
      <c r="S490" s="303"/>
      <c r="T490" s="303"/>
      <c r="U490" s="303"/>
      <c r="V490" s="303"/>
      <c r="W490" s="303"/>
      <c r="X490" s="303"/>
      <c r="Y490" s="303"/>
    </row>
    <row r="491" spans="1:25" ht="12.75">
      <c r="A491" s="303"/>
      <c r="B491" s="303"/>
      <c r="C491" s="303"/>
      <c r="D491" s="303"/>
      <c r="E491" s="303"/>
      <c r="F491" s="304"/>
      <c r="G491" s="303"/>
      <c r="H491" s="303"/>
      <c r="I491" s="303"/>
      <c r="J491" s="303"/>
      <c r="K491" s="303"/>
      <c r="L491" s="303"/>
      <c r="M491" s="303"/>
      <c r="N491" s="303"/>
      <c r="O491" s="303"/>
      <c r="P491" s="305"/>
      <c r="Q491" s="305"/>
      <c r="R491" s="303"/>
      <c r="S491" s="303"/>
      <c r="T491" s="303"/>
      <c r="U491" s="303"/>
      <c r="V491" s="303"/>
      <c r="W491" s="303"/>
      <c r="X491" s="303"/>
      <c r="Y491" s="303"/>
    </row>
    <row r="492" spans="1:25" ht="12.75">
      <c r="A492" s="303"/>
      <c r="B492" s="303"/>
      <c r="C492" s="303"/>
      <c r="D492" s="303"/>
      <c r="E492" s="303"/>
      <c r="F492" s="304"/>
      <c r="G492" s="303"/>
      <c r="H492" s="303"/>
      <c r="I492" s="303"/>
      <c r="J492" s="303"/>
      <c r="K492" s="303"/>
      <c r="L492" s="303"/>
      <c r="M492" s="303"/>
      <c r="N492" s="303"/>
      <c r="O492" s="303"/>
      <c r="P492" s="305"/>
      <c r="Q492" s="305"/>
      <c r="R492" s="303"/>
      <c r="S492" s="303"/>
      <c r="T492" s="303"/>
      <c r="U492" s="303"/>
      <c r="V492" s="303"/>
      <c r="W492" s="303"/>
      <c r="X492" s="303"/>
      <c r="Y492" s="303"/>
    </row>
    <row r="493" spans="1:25" ht="12.75">
      <c r="A493" s="303"/>
      <c r="B493" s="303"/>
      <c r="C493" s="303"/>
      <c r="D493" s="303"/>
      <c r="E493" s="303"/>
      <c r="F493" s="304"/>
      <c r="G493" s="303"/>
      <c r="H493" s="303"/>
      <c r="I493" s="303"/>
      <c r="J493" s="303"/>
      <c r="K493" s="303"/>
      <c r="L493" s="303"/>
      <c r="M493" s="303"/>
      <c r="N493" s="303"/>
      <c r="O493" s="303"/>
      <c r="P493" s="305"/>
      <c r="Q493" s="305"/>
      <c r="R493" s="303"/>
      <c r="S493" s="303"/>
      <c r="T493" s="303"/>
      <c r="U493" s="303"/>
      <c r="V493" s="303"/>
      <c r="W493" s="303"/>
      <c r="X493" s="303"/>
      <c r="Y493" s="303"/>
    </row>
    <row r="494" spans="1:25" ht="12.75">
      <c r="A494" s="303"/>
      <c r="B494" s="303"/>
      <c r="C494" s="303"/>
      <c r="D494" s="303"/>
      <c r="E494" s="303"/>
      <c r="F494" s="304"/>
      <c r="G494" s="303"/>
      <c r="H494" s="303"/>
      <c r="I494" s="303"/>
      <c r="J494" s="303"/>
      <c r="K494" s="303"/>
      <c r="L494" s="303"/>
      <c r="M494" s="303"/>
      <c r="N494" s="303"/>
      <c r="O494" s="303"/>
      <c r="P494" s="305"/>
      <c r="Q494" s="305"/>
      <c r="R494" s="303"/>
      <c r="S494" s="303"/>
      <c r="T494" s="303"/>
      <c r="U494" s="303"/>
      <c r="V494" s="303"/>
      <c r="W494" s="303"/>
      <c r="X494" s="303"/>
      <c r="Y494" s="303"/>
    </row>
    <row r="495" spans="1:25" ht="12.75">
      <c r="A495" s="303"/>
      <c r="B495" s="303"/>
      <c r="C495" s="303"/>
      <c r="D495" s="303"/>
      <c r="E495" s="303"/>
      <c r="F495" s="304"/>
      <c r="G495" s="303"/>
      <c r="H495" s="303"/>
      <c r="I495" s="303"/>
      <c r="J495" s="303"/>
      <c r="K495" s="303"/>
      <c r="L495" s="303"/>
      <c r="M495" s="303"/>
      <c r="N495" s="303"/>
      <c r="O495" s="303"/>
      <c r="P495" s="305"/>
      <c r="Q495" s="305"/>
      <c r="R495" s="303"/>
      <c r="S495" s="303"/>
      <c r="T495" s="303"/>
      <c r="U495" s="303"/>
      <c r="V495" s="303"/>
      <c r="W495" s="303"/>
      <c r="X495" s="303"/>
      <c r="Y495" s="303"/>
    </row>
    <row r="496" spans="1:25" ht="12.75">
      <c r="A496" s="303"/>
      <c r="B496" s="303"/>
      <c r="C496" s="303"/>
      <c r="D496" s="303"/>
      <c r="E496" s="303"/>
      <c r="F496" s="304"/>
      <c r="G496" s="303"/>
      <c r="H496" s="303"/>
      <c r="I496" s="303"/>
      <c r="J496" s="303"/>
      <c r="K496" s="303"/>
      <c r="L496" s="303"/>
      <c r="M496" s="303"/>
      <c r="N496" s="303"/>
      <c r="O496" s="303"/>
      <c r="P496" s="305"/>
      <c r="Q496" s="305"/>
      <c r="R496" s="303"/>
      <c r="S496" s="303"/>
      <c r="T496" s="303"/>
      <c r="U496" s="303"/>
      <c r="V496" s="303"/>
      <c r="W496" s="303"/>
      <c r="X496" s="303"/>
      <c r="Y496" s="303"/>
    </row>
    <row r="497" spans="1:25" ht="12.75">
      <c r="A497" s="303"/>
      <c r="B497" s="303"/>
      <c r="C497" s="303"/>
      <c r="D497" s="303"/>
      <c r="E497" s="303"/>
      <c r="F497" s="304"/>
      <c r="G497" s="303"/>
      <c r="H497" s="303"/>
      <c r="I497" s="303"/>
      <c r="J497" s="303"/>
      <c r="K497" s="303"/>
      <c r="L497" s="303"/>
      <c r="M497" s="303"/>
      <c r="N497" s="303"/>
      <c r="O497" s="303"/>
      <c r="P497" s="305"/>
      <c r="Q497" s="305"/>
      <c r="R497" s="303"/>
      <c r="S497" s="303"/>
      <c r="T497" s="303"/>
      <c r="U497" s="303"/>
      <c r="V497" s="303"/>
      <c r="W497" s="303"/>
      <c r="X497" s="303"/>
      <c r="Y497" s="303"/>
    </row>
    <row r="498" spans="1:25" ht="12.75">
      <c r="A498" s="303"/>
      <c r="B498" s="303"/>
      <c r="C498" s="303"/>
      <c r="D498" s="303"/>
      <c r="E498" s="303"/>
      <c r="F498" s="304"/>
      <c r="G498" s="303"/>
      <c r="H498" s="303"/>
      <c r="I498" s="303"/>
      <c r="J498" s="303"/>
      <c r="K498" s="303"/>
      <c r="L498" s="303"/>
      <c r="M498" s="303"/>
      <c r="N498" s="303"/>
      <c r="O498" s="303"/>
      <c r="P498" s="305"/>
      <c r="Q498" s="305"/>
      <c r="R498" s="303"/>
      <c r="S498" s="303"/>
      <c r="T498" s="303"/>
      <c r="U498" s="303"/>
      <c r="V498" s="303"/>
      <c r="W498" s="303"/>
      <c r="X498" s="303"/>
      <c r="Y498" s="303"/>
    </row>
    <row r="499" spans="1:25" ht="12.75">
      <c r="A499" s="303"/>
      <c r="B499" s="303"/>
      <c r="C499" s="303"/>
      <c r="D499" s="303"/>
      <c r="E499" s="303"/>
      <c r="F499" s="304"/>
      <c r="G499" s="303"/>
      <c r="H499" s="303"/>
      <c r="I499" s="303"/>
      <c r="J499" s="303"/>
      <c r="K499" s="303"/>
      <c r="L499" s="303"/>
      <c r="M499" s="303"/>
      <c r="N499" s="303"/>
      <c r="O499" s="303"/>
      <c r="P499" s="305"/>
      <c r="Q499" s="305"/>
      <c r="R499" s="303"/>
      <c r="S499" s="303"/>
      <c r="T499" s="303"/>
      <c r="U499" s="303"/>
      <c r="V499" s="303"/>
      <c r="W499" s="303"/>
      <c r="X499" s="303"/>
      <c r="Y499" s="303"/>
    </row>
    <row r="500" spans="1:25" ht="12.75">
      <c r="A500" s="303"/>
      <c r="B500" s="303"/>
      <c r="C500" s="303"/>
      <c r="D500" s="303"/>
      <c r="E500" s="303"/>
      <c r="F500" s="304"/>
      <c r="G500" s="303"/>
      <c r="H500" s="303"/>
      <c r="I500" s="303"/>
      <c r="J500" s="303"/>
      <c r="K500" s="303"/>
      <c r="L500" s="303"/>
      <c r="M500" s="303"/>
      <c r="N500" s="303"/>
      <c r="O500" s="303"/>
      <c r="P500" s="305"/>
      <c r="Q500" s="305"/>
      <c r="R500" s="303"/>
      <c r="S500" s="303"/>
      <c r="T500" s="303"/>
      <c r="U500" s="303"/>
      <c r="V500" s="303"/>
      <c r="W500" s="303"/>
      <c r="X500" s="303"/>
      <c r="Y500" s="303"/>
    </row>
    <row r="501" spans="1:25" ht="12.75">
      <c r="A501" s="303"/>
      <c r="B501" s="303"/>
      <c r="C501" s="303"/>
      <c r="D501" s="303"/>
      <c r="E501" s="303"/>
      <c r="F501" s="304"/>
      <c r="G501" s="303"/>
      <c r="H501" s="303"/>
      <c r="I501" s="303"/>
      <c r="J501" s="303"/>
      <c r="K501" s="303"/>
      <c r="L501" s="303"/>
      <c r="M501" s="303"/>
      <c r="N501" s="303"/>
      <c r="O501" s="303"/>
      <c r="P501" s="305"/>
      <c r="Q501" s="305"/>
      <c r="R501" s="303"/>
      <c r="S501" s="303"/>
      <c r="T501" s="303"/>
      <c r="U501" s="303"/>
      <c r="V501" s="303"/>
      <c r="W501" s="303"/>
      <c r="X501" s="303"/>
      <c r="Y501" s="303"/>
    </row>
    <row r="502" spans="1:25" ht="12.75">
      <c r="A502" s="303"/>
      <c r="B502" s="303"/>
      <c r="C502" s="303"/>
      <c r="D502" s="303"/>
      <c r="E502" s="303"/>
      <c r="F502" s="304"/>
      <c r="G502" s="303"/>
      <c r="H502" s="303"/>
      <c r="I502" s="303"/>
      <c r="J502" s="303"/>
      <c r="K502" s="303"/>
      <c r="L502" s="303"/>
      <c r="M502" s="303"/>
      <c r="N502" s="303"/>
      <c r="O502" s="303"/>
      <c r="P502" s="305"/>
      <c r="Q502" s="305"/>
      <c r="R502" s="303"/>
      <c r="S502" s="303"/>
      <c r="T502" s="303"/>
      <c r="U502" s="303"/>
      <c r="V502" s="303"/>
      <c r="W502" s="303"/>
      <c r="X502" s="303"/>
      <c r="Y502" s="303"/>
    </row>
    <row r="503" spans="1:25" ht="12.75">
      <c r="A503" s="303"/>
      <c r="B503" s="303"/>
      <c r="C503" s="303"/>
      <c r="D503" s="303"/>
      <c r="E503" s="303"/>
      <c r="F503" s="304"/>
      <c r="G503" s="303"/>
      <c r="H503" s="303"/>
      <c r="I503" s="303"/>
      <c r="J503" s="303"/>
      <c r="K503" s="303"/>
      <c r="L503" s="303"/>
      <c r="M503" s="303"/>
      <c r="N503" s="303"/>
      <c r="O503" s="303"/>
      <c r="P503" s="305"/>
      <c r="Q503" s="305"/>
      <c r="R503" s="303"/>
      <c r="S503" s="303"/>
      <c r="T503" s="303"/>
      <c r="U503" s="303"/>
      <c r="V503" s="303"/>
      <c r="W503" s="303"/>
      <c r="X503" s="303"/>
      <c r="Y503" s="303"/>
    </row>
    <row r="504" spans="1:25" ht="12.75">
      <c r="A504" s="303"/>
      <c r="B504" s="303"/>
      <c r="C504" s="303"/>
      <c r="D504" s="303"/>
      <c r="E504" s="303"/>
      <c r="F504" s="304"/>
      <c r="G504" s="303"/>
      <c r="H504" s="303"/>
      <c r="I504" s="303"/>
      <c r="J504" s="303"/>
      <c r="K504" s="303"/>
      <c r="L504" s="303"/>
      <c r="M504" s="303"/>
      <c r="N504" s="303"/>
      <c r="O504" s="303"/>
      <c r="P504" s="305"/>
      <c r="Q504" s="305"/>
      <c r="R504" s="303"/>
      <c r="S504" s="303"/>
      <c r="T504" s="303"/>
      <c r="U504" s="303"/>
      <c r="V504" s="303"/>
      <c r="W504" s="303"/>
      <c r="X504" s="303"/>
      <c r="Y504" s="303"/>
    </row>
    <row r="505" spans="1:25" ht="12.75">
      <c r="A505" s="303"/>
      <c r="B505" s="303"/>
      <c r="C505" s="303"/>
      <c r="D505" s="303"/>
      <c r="E505" s="303"/>
      <c r="F505" s="304"/>
      <c r="G505" s="303"/>
      <c r="H505" s="303"/>
      <c r="I505" s="303"/>
      <c r="J505" s="303"/>
      <c r="K505" s="303"/>
      <c r="L505" s="303"/>
      <c r="M505" s="303"/>
      <c r="N505" s="303"/>
      <c r="O505" s="303"/>
      <c r="P505" s="305"/>
      <c r="Q505" s="305"/>
      <c r="R505" s="303"/>
      <c r="S505" s="303"/>
      <c r="T505" s="303"/>
      <c r="U505" s="303"/>
      <c r="V505" s="303"/>
      <c r="W505" s="303"/>
      <c r="X505" s="303"/>
      <c r="Y505" s="303"/>
    </row>
    <row r="506" spans="1:25" ht="12.75">
      <c r="A506" s="303"/>
      <c r="B506" s="303"/>
      <c r="C506" s="303"/>
      <c r="D506" s="303"/>
      <c r="E506" s="303"/>
      <c r="F506" s="304"/>
      <c r="G506" s="303"/>
      <c r="H506" s="303"/>
      <c r="I506" s="303"/>
      <c r="J506" s="303"/>
      <c r="K506" s="303"/>
      <c r="L506" s="303"/>
      <c r="M506" s="303"/>
      <c r="N506" s="303"/>
      <c r="O506" s="303"/>
      <c r="P506" s="305"/>
      <c r="Q506" s="305"/>
      <c r="R506" s="303"/>
      <c r="S506" s="303"/>
      <c r="T506" s="303"/>
      <c r="U506" s="303"/>
      <c r="V506" s="303"/>
      <c r="W506" s="303"/>
      <c r="X506" s="303"/>
      <c r="Y506" s="303"/>
    </row>
    <row r="507" spans="1:25" ht="12.75">
      <c r="A507" s="303"/>
      <c r="B507" s="303"/>
      <c r="C507" s="303"/>
      <c r="D507" s="303"/>
      <c r="E507" s="303"/>
      <c r="F507" s="304"/>
      <c r="G507" s="303"/>
      <c r="H507" s="303"/>
      <c r="I507" s="303"/>
      <c r="J507" s="303"/>
      <c r="K507" s="303"/>
      <c r="L507" s="303"/>
      <c r="M507" s="303"/>
      <c r="N507" s="303"/>
      <c r="O507" s="303"/>
      <c r="P507" s="305"/>
      <c r="Q507" s="305"/>
      <c r="R507" s="303"/>
      <c r="S507" s="303"/>
      <c r="T507" s="303"/>
      <c r="U507" s="303"/>
      <c r="V507" s="303"/>
      <c r="W507" s="303"/>
      <c r="X507" s="303"/>
      <c r="Y507" s="303"/>
    </row>
    <row r="508" spans="1:25" ht="12.75">
      <c r="A508" s="303"/>
      <c r="B508" s="303"/>
      <c r="C508" s="303"/>
      <c r="D508" s="303"/>
      <c r="E508" s="303"/>
      <c r="F508" s="304"/>
      <c r="G508" s="303"/>
      <c r="H508" s="303"/>
      <c r="I508" s="303"/>
      <c r="J508" s="303"/>
      <c r="K508" s="303"/>
      <c r="L508" s="303"/>
      <c r="M508" s="303"/>
      <c r="N508" s="303"/>
      <c r="O508" s="303"/>
      <c r="P508" s="305"/>
      <c r="Q508" s="305"/>
      <c r="R508" s="303"/>
      <c r="S508" s="303"/>
      <c r="T508" s="303"/>
      <c r="U508" s="303"/>
      <c r="V508" s="303"/>
      <c r="W508" s="303"/>
      <c r="X508" s="303"/>
      <c r="Y508" s="303"/>
    </row>
    <row r="509" spans="1:25" ht="12.75">
      <c r="A509" s="303"/>
      <c r="B509" s="303"/>
      <c r="C509" s="303"/>
      <c r="D509" s="303"/>
      <c r="E509" s="303"/>
      <c r="F509" s="304"/>
      <c r="G509" s="303"/>
      <c r="H509" s="303"/>
      <c r="I509" s="303"/>
      <c r="J509" s="303"/>
      <c r="K509" s="303"/>
      <c r="L509" s="303"/>
      <c r="M509" s="303"/>
      <c r="N509" s="303"/>
      <c r="O509" s="303"/>
      <c r="P509" s="305"/>
      <c r="Q509" s="305"/>
      <c r="R509" s="303"/>
      <c r="S509" s="303"/>
      <c r="T509" s="303"/>
      <c r="U509" s="303"/>
      <c r="V509" s="303"/>
      <c r="W509" s="303"/>
      <c r="X509" s="303"/>
      <c r="Y509" s="303"/>
    </row>
    <row r="510" spans="1:25" ht="12.75">
      <c r="A510" s="303"/>
      <c r="B510" s="303"/>
      <c r="C510" s="303"/>
      <c r="D510" s="303"/>
      <c r="E510" s="303"/>
      <c r="F510" s="304"/>
      <c r="G510" s="303"/>
      <c r="H510" s="303"/>
      <c r="I510" s="303"/>
      <c r="J510" s="303"/>
      <c r="K510" s="303"/>
      <c r="L510" s="303"/>
      <c r="M510" s="303"/>
      <c r="N510" s="303"/>
      <c r="O510" s="303"/>
      <c r="P510" s="305"/>
      <c r="Q510" s="305"/>
      <c r="R510" s="303"/>
      <c r="S510" s="303"/>
      <c r="T510" s="303"/>
      <c r="U510" s="303"/>
      <c r="V510" s="303"/>
      <c r="W510" s="303"/>
      <c r="X510" s="303"/>
      <c r="Y510" s="303"/>
    </row>
    <row r="511" spans="1:25" ht="12.75">
      <c r="A511" s="303"/>
      <c r="B511" s="303"/>
      <c r="C511" s="303"/>
      <c r="D511" s="303"/>
      <c r="E511" s="303"/>
      <c r="F511" s="304"/>
      <c r="G511" s="303"/>
      <c r="H511" s="303"/>
      <c r="I511" s="303"/>
      <c r="J511" s="303"/>
      <c r="K511" s="303"/>
      <c r="L511" s="303"/>
      <c r="M511" s="303"/>
      <c r="N511" s="303"/>
      <c r="O511" s="303"/>
      <c r="P511" s="305"/>
      <c r="Q511" s="305"/>
      <c r="R511" s="303"/>
      <c r="S511" s="303"/>
      <c r="T511" s="303"/>
      <c r="U511" s="303"/>
      <c r="V511" s="303"/>
      <c r="W511" s="303"/>
      <c r="X511" s="303"/>
      <c r="Y511" s="303"/>
    </row>
    <row r="512" spans="1:25" ht="12.75">
      <c r="A512" s="303"/>
      <c r="B512" s="303"/>
      <c r="C512" s="303"/>
      <c r="D512" s="303"/>
      <c r="E512" s="303"/>
      <c r="F512" s="304"/>
      <c r="G512" s="303"/>
      <c r="H512" s="303"/>
      <c r="I512" s="303"/>
      <c r="J512" s="303"/>
      <c r="K512" s="303"/>
      <c r="L512" s="303"/>
      <c r="M512" s="303"/>
      <c r="N512" s="303"/>
      <c r="O512" s="303"/>
      <c r="P512" s="305"/>
      <c r="Q512" s="305"/>
      <c r="R512" s="303"/>
      <c r="S512" s="303"/>
      <c r="T512" s="303"/>
      <c r="U512" s="303"/>
      <c r="V512" s="303"/>
      <c r="W512" s="303"/>
      <c r="X512" s="303"/>
      <c r="Y512" s="303"/>
    </row>
    <row r="513" spans="1:25" ht="12.75">
      <c r="A513" s="303"/>
      <c r="B513" s="303"/>
      <c r="C513" s="303"/>
      <c r="D513" s="303"/>
      <c r="E513" s="303"/>
      <c r="F513" s="304"/>
      <c r="G513" s="303"/>
      <c r="H513" s="303"/>
      <c r="I513" s="303"/>
      <c r="J513" s="303"/>
      <c r="K513" s="303"/>
      <c r="L513" s="303"/>
      <c r="M513" s="303"/>
      <c r="N513" s="303"/>
      <c r="O513" s="303"/>
      <c r="P513" s="305"/>
      <c r="Q513" s="305"/>
      <c r="R513" s="303"/>
      <c r="S513" s="303"/>
      <c r="T513" s="303"/>
      <c r="U513" s="303"/>
      <c r="V513" s="303"/>
      <c r="W513" s="303"/>
      <c r="X513" s="303"/>
      <c r="Y513" s="303"/>
    </row>
    <row r="514" spans="1:25" ht="12.75">
      <c r="A514" s="303"/>
      <c r="B514" s="303"/>
      <c r="C514" s="303"/>
      <c r="D514" s="303"/>
      <c r="E514" s="303"/>
      <c r="F514" s="304"/>
      <c r="G514" s="303"/>
      <c r="H514" s="303"/>
      <c r="I514" s="303"/>
      <c r="J514" s="303"/>
      <c r="K514" s="303"/>
      <c r="L514" s="303"/>
      <c r="M514" s="303"/>
      <c r="N514" s="303"/>
      <c r="O514" s="303"/>
      <c r="P514" s="305"/>
      <c r="Q514" s="305"/>
      <c r="R514" s="303"/>
      <c r="S514" s="303"/>
      <c r="T514" s="303"/>
      <c r="U514" s="303"/>
      <c r="V514" s="303"/>
      <c r="W514" s="303"/>
      <c r="X514" s="303"/>
      <c r="Y514" s="303"/>
    </row>
    <row r="515" spans="1:25" ht="12.75">
      <c r="A515" s="303"/>
      <c r="B515" s="303"/>
      <c r="C515" s="303"/>
      <c r="D515" s="303"/>
      <c r="E515" s="303"/>
      <c r="F515" s="304"/>
      <c r="G515" s="303"/>
      <c r="H515" s="303"/>
      <c r="I515" s="303"/>
      <c r="J515" s="303"/>
      <c r="K515" s="303"/>
      <c r="L515" s="303"/>
      <c r="M515" s="303"/>
      <c r="N515" s="303"/>
      <c r="O515" s="303"/>
      <c r="P515" s="305"/>
      <c r="Q515" s="305"/>
      <c r="R515" s="303"/>
      <c r="S515" s="303"/>
      <c r="T515" s="303"/>
      <c r="U515" s="303"/>
      <c r="V515" s="303"/>
      <c r="W515" s="303"/>
      <c r="X515" s="303"/>
      <c r="Y515" s="303"/>
    </row>
    <row r="516" spans="1:25" ht="12.75">
      <c r="A516" s="303"/>
      <c r="B516" s="303"/>
      <c r="C516" s="303"/>
      <c r="D516" s="303"/>
      <c r="E516" s="303"/>
      <c r="F516" s="304"/>
      <c r="G516" s="303"/>
      <c r="H516" s="303"/>
      <c r="I516" s="303"/>
      <c r="J516" s="303"/>
      <c r="K516" s="303"/>
      <c r="L516" s="303"/>
      <c r="M516" s="303"/>
      <c r="N516" s="303"/>
      <c r="O516" s="303"/>
      <c r="P516" s="305"/>
      <c r="Q516" s="305"/>
      <c r="R516" s="303"/>
      <c r="S516" s="303"/>
      <c r="T516" s="303"/>
      <c r="U516" s="303"/>
      <c r="V516" s="303"/>
      <c r="W516" s="303"/>
      <c r="X516" s="303"/>
      <c r="Y516" s="303"/>
    </row>
    <row r="517" spans="1:25" ht="12.75">
      <c r="A517" s="303"/>
      <c r="B517" s="303"/>
      <c r="C517" s="303"/>
      <c r="D517" s="303"/>
      <c r="E517" s="303"/>
      <c r="F517" s="304"/>
      <c r="G517" s="303"/>
      <c r="H517" s="303"/>
      <c r="I517" s="303"/>
      <c r="J517" s="303"/>
      <c r="K517" s="303"/>
      <c r="L517" s="303"/>
      <c r="M517" s="303"/>
      <c r="N517" s="303"/>
      <c r="O517" s="303"/>
      <c r="P517" s="305"/>
      <c r="Q517" s="305"/>
      <c r="R517" s="303"/>
      <c r="S517" s="303"/>
      <c r="T517" s="303"/>
      <c r="U517" s="303"/>
      <c r="V517" s="303"/>
      <c r="W517" s="303"/>
      <c r="X517" s="303"/>
      <c r="Y517" s="303"/>
    </row>
    <row r="518" spans="1:25" ht="12.75">
      <c r="A518" s="303"/>
      <c r="B518" s="303"/>
      <c r="C518" s="303"/>
      <c r="D518" s="303"/>
      <c r="E518" s="303"/>
      <c r="F518" s="304"/>
      <c r="G518" s="303"/>
      <c r="H518" s="303"/>
      <c r="I518" s="303"/>
      <c r="J518" s="303"/>
      <c r="K518" s="303"/>
      <c r="L518" s="303"/>
      <c r="M518" s="303"/>
      <c r="N518" s="303"/>
      <c r="O518" s="303"/>
      <c r="P518" s="305"/>
      <c r="Q518" s="305"/>
      <c r="R518" s="303"/>
      <c r="S518" s="303"/>
      <c r="T518" s="303"/>
      <c r="U518" s="303"/>
      <c r="V518" s="303"/>
      <c r="W518" s="303"/>
      <c r="X518" s="303"/>
      <c r="Y518" s="303"/>
    </row>
    <row r="519" spans="1:25" ht="12.75">
      <c r="A519" s="303"/>
      <c r="B519" s="303"/>
      <c r="C519" s="303"/>
      <c r="D519" s="303"/>
      <c r="E519" s="303"/>
      <c r="F519" s="304"/>
      <c r="G519" s="303"/>
      <c r="H519" s="303"/>
      <c r="I519" s="303"/>
      <c r="J519" s="303"/>
      <c r="K519" s="303"/>
      <c r="L519" s="303"/>
      <c r="M519" s="303"/>
      <c r="N519" s="303"/>
      <c r="O519" s="303"/>
      <c r="P519" s="305"/>
      <c r="Q519" s="305"/>
      <c r="R519" s="303"/>
      <c r="S519" s="303"/>
      <c r="T519" s="303"/>
      <c r="U519" s="303"/>
      <c r="V519" s="303"/>
      <c r="W519" s="303"/>
      <c r="X519" s="303"/>
      <c r="Y519" s="303"/>
    </row>
    <row r="520" spans="1:25" ht="12.75">
      <c r="A520" s="303"/>
      <c r="B520" s="303"/>
      <c r="C520" s="303"/>
      <c r="D520" s="303"/>
      <c r="E520" s="303"/>
      <c r="F520" s="304"/>
      <c r="G520" s="303"/>
      <c r="H520" s="303"/>
      <c r="I520" s="303"/>
      <c r="J520" s="303"/>
      <c r="K520" s="303"/>
      <c r="L520" s="303"/>
      <c r="M520" s="303"/>
      <c r="N520" s="303"/>
      <c r="O520" s="303"/>
      <c r="P520" s="305"/>
      <c r="Q520" s="305"/>
      <c r="R520" s="303"/>
      <c r="S520" s="303"/>
      <c r="T520" s="303"/>
      <c r="U520" s="303"/>
      <c r="V520" s="303"/>
      <c r="W520" s="303"/>
      <c r="X520" s="303"/>
      <c r="Y520" s="303"/>
    </row>
    <row r="521" spans="1:25" ht="12.75">
      <c r="A521" s="303"/>
      <c r="B521" s="303"/>
      <c r="C521" s="303"/>
      <c r="D521" s="303"/>
      <c r="E521" s="303"/>
      <c r="F521" s="304"/>
      <c r="G521" s="303"/>
      <c r="H521" s="303"/>
      <c r="I521" s="303"/>
      <c r="J521" s="303"/>
      <c r="K521" s="303"/>
      <c r="L521" s="303"/>
      <c r="M521" s="303"/>
      <c r="N521" s="303"/>
      <c r="O521" s="303"/>
      <c r="P521" s="305"/>
      <c r="Q521" s="305"/>
      <c r="R521" s="303"/>
      <c r="S521" s="303"/>
      <c r="T521" s="303"/>
      <c r="U521" s="303"/>
      <c r="V521" s="303"/>
      <c r="W521" s="303"/>
      <c r="X521" s="303"/>
      <c r="Y521" s="303"/>
    </row>
    <row r="522" spans="1:25" ht="12.75">
      <c r="A522" s="303"/>
      <c r="B522" s="303"/>
      <c r="C522" s="303"/>
      <c r="D522" s="303"/>
      <c r="E522" s="303"/>
      <c r="F522" s="304"/>
      <c r="G522" s="303"/>
      <c r="H522" s="303"/>
      <c r="I522" s="303"/>
      <c r="J522" s="303"/>
      <c r="K522" s="303"/>
      <c r="L522" s="303"/>
      <c r="M522" s="303"/>
      <c r="N522" s="303"/>
      <c r="O522" s="303"/>
      <c r="P522" s="305"/>
      <c r="Q522" s="305"/>
      <c r="R522" s="303"/>
      <c r="S522" s="303"/>
      <c r="T522" s="303"/>
      <c r="U522" s="303"/>
      <c r="V522" s="303"/>
      <c r="W522" s="303"/>
      <c r="X522" s="303"/>
      <c r="Y522" s="303"/>
    </row>
    <row r="523" spans="1:25" ht="12.75">
      <c r="A523" s="303"/>
      <c r="B523" s="303"/>
      <c r="C523" s="303"/>
      <c r="D523" s="303"/>
      <c r="E523" s="303"/>
      <c r="F523" s="304"/>
      <c r="G523" s="303"/>
      <c r="H523" s="303"/>
      <c r="I523" s="303"/>
      <c r="J523" s="303"/>
      <c r="K523" s="303"/>
      <c r="L523" s="303"/>
      <c r="M523" s="303"/>
      <c r="N523" s="303"/>
      <c r="O523" s="303"/>
      <c r="P523" s="305"/>
      <c r="Q523" s="305"/>
      <c r="R523" s="303"/>
      <c r="S523" s="303"/>
      <c r="T523" s="303"/>
      <c r="U523" s="303"/>
      <c r="V523" s="303"/>
      <c r="W523" s="303"/>
      <c r="X523" s="303"/>
      <c r="Y523" s="303"/>
    </row>
    <row r="524" spans="1:25" ht="12.75">
      <c r="A524" s="303"/>
      <c r="B524" s="303"/>
      <c r="C524" s="303"/>
      <c r="D524" s="303"/>
      <c r="E524" s="303"/>
      <c r="F524" s="304"/>
      <c r="G524" s="303"/>
      <c r="H524" s="303"/>
      <c r="I524" s="303"/>
      <c r="J524" s="303"/>
      <c r="K524" s="303"/>
      <c r="L524" s="303"/>
      <c r="M524" s="303"/>
      <c r="N524" s="303"/>
      <c r="O524" s="303"/>
      <c r="P524" s="305"/>
      <c r="Q524" s="305"/>
      <c r="R524" s="303"/>
      <c r="S524" s="303"/>
      <c r="T524" s="303"/>
      <c r="U524" s="303"/>
      <c r="V524" s="303"/>
      <c r="W524" s="303"/>
      <c r="X524" s="303"/>
      <c r="Y524" s="303"/>
    </row>
    <row r="525" spans="1:25" ht="12.75">
      <c r="A525" s="303"/>
      <c r="B525" s="303"/>
      <c r="C525" s="303"/>
      <c r="D525" s="303"/>
      <c r="E525" s="303"/>
      <c r="F525" s="304"/>
      <c r="G525" s="303"/>
      <c r="H525" s="303"/>
      <c r="I525" s="303"/>
      <c r="J525" s="303"/>
      <c r="K525" s="303"/>
      <c r="L525" s="303"/>
      <c r="M525" s="303"/>
      <c r="N525" s="303"/>
      <c r="O525" s="303"/>
      <c r="P525" s="305"/>
      <c r="Q525" s="305"/>
      <c r="R525" s="303"/>
      <c r="S525" s="303"/>
      <c r="T525" s="303"/>
      <c r="U525" s="303"/>
      <c r="V525" s="303"/>
      <c r="W525" s="303"/>
      <c r="X525" s="303"/>
      <c r="Y525" s="303"/>
    </row>
    <row r="526" spans="1:25" ht="12.75">
      <c r="A526" s="303"/>
      <c r="B526" s="303"/>
      <c r="C526" s="303"/>
      <c r="D526" s="303"/>
      <c r="E526" s="303"/>
      <c r="F526" s="304"/>
      <c r="G526" s="303"/>
      <c r="H526" s="303"/>
      <c r="I526" s="303"/>
      <c r="J526" s="303"/>
      <c r="K526" s="303"/>
      <c r="L526" s="303"/>
      <c r="M526" s="303"/>
      <c r="N526" s="303"/>
      <c r="O526" s="303"/>
      <c r="P526" s="305"/>
      <c r="Q526" s="305"/>
      <c r="R526" s="303"/>
      <c r="S526" s="303"/>
      <c r="T526" s="303"/>
      <c r="U526" s="303"/>
      <c r="V526" s="303"/>
      <c r="W526" s="303"/>
      <c r="X526" s="303"/>
      <c r="Y526" s="303"/>
    </row>
    <row r="527" spans="1:25" ht="12.75">
      <c r="A527" s="303"/>
      <c r="B527" s="303"/>
      <c r="C527" s="303"/>
      <c r="D527" s="303"/>
      <c r="E527" s="303"/>
      <c r="F527" s="304"/>
      <c r="G527" s="303"/>
      <c r="H527" s="303"/>
      <c r="I527" s="303"/>
      <c r="J527" s="303"/>
      <c r="K527" s="303"/>
      <c r="L527" s="303"/>
      <c r="M527" s="303"/>
      <c r="N527" s="303"/>
      <c r="O527" s="303"/>
      <c r="P527" s="305"/>
      <c r="Q527" s="305"/>
      <c r="R527" s="303"/>
      <c r="S527" s="303"/>
      <c r="T527" s="303"/>
      <c r="U527" s="303"/>
      <c r="V527" s="303"/>
      <c r="W527" s="303"/>
      <c r="X527" s="303"/>
      <c r="Y527" s="303"/>
    </row>
    <row r="528" spans="1:25" ht="12.75">
      <c r="A528" s="303"/>
      <c r="B528" s="303"/>
      <c r="C528" s="303"/>
      <c r="D528" s="303"/>
      <c r="E528" s="303"/>
      <c r="F528" s="304"/>
      <c r="G528" s="303"/>
      <c r="H528" s="303"/>
      <c r="I528" s="303"/>
      <c r="J528" s="303"/>
      <c r="K528" s="303"/>
      <c r="L528" s="303"/>
      <c r="M528" s="303"/>
      <c r="N528" s="303"/>
      <c r="O528" s="303"/>
      <c r="P528" s="305"/>
      <c r="Q528" s="305"/>
      <c r="R528" s="303"/>
      <c r="S528" s="303"/>
      <c r="T528" s="303"/>
      <c r="U528" s="303"/>
      <c r="V528" s="303"/>
      <c r="W528" s="303"/>
      <c r="X528" s="303"/>
      <c r="Y528" s="303"/>
    </row>
    <row r="529" spans="1:25" ht="12.75">
      <c r="A529" s="303"/>
      <c r="B529" s="303"/>
      <c r="C529" s="303"/>
      <c r="D529" s="303"/>
      <c r="E529" s="303"/>
      <c r="F529" s="304"/>
      <c r="G529" s="303"/>
      <c r="H529" s="303"/>
      <c r="I529" s="303"/>
      <c r="J529" s="303"/>
      <c r="K529" s="303"/>
      <c r="L529" s="303"/>
      <c r="M529" s="303"/>
      <c r="N529" s="303"/>
      <c r="O529" s="303"/>
      <c r="P529" s="305"/>
      <c r="Q529" s="305"/>
      <c r="R529" s="303"/>
      <c r="S529" s="303"/>
      <c r="T529" s="303"/>
      <c r="U529" s="303"/>
      <c r="V529" s="303"/>
      <c r="W529" s="303"/>
      <c r="X529" s="303"/>
      <c r="Y529" s="303"/>
    </row>
    <row r="530" spans="1:25" ht="12.75">
      <c r="A530" s="303"/>
      <c r="B530" s="303"/>
      <c r="C530" s="303"/>
      <c r="D530" s="303"/>
      <c r="E530" s="303"/>
      <c r="F530" s="304"/>
      <c r="G530" s="303"/>
      <c r="H530" s="303"/>
      <c r="I530" s="303"/>
      <c r="J530" s="303"/>
      <c r="K530" s="303"/>
      <c r="L530" s="303"/>
      <c r="M530" s="303"/>
      <c r="N530" s="303"/>
      <c r="O530" s="303"/>
      <c r="P530" s="305"/>
      <c r="Q530" s="305"/>
      <c r="R530" s="303"/>
      <c r="S530" s="303"/>
      <c r="T530" s="303"/>
      <c r="U530" s="303"/>
      <c r="V530" s="303"/>
      <c r="W530" s="303"/>
      <c r="X530" s="303"/>
      <c r="Y530" s="303"/>
    </row>
    <row r="531" spans="1:25" ht="12.75">
      <c r="A531" s="303"/>
      <c r="B531" s="303"/>
      <c r="C531" s="303"/>
      <c r="D531" s="303"/>
      <c r="E531" s="303"/>
      <c r="F531" s="304"/>
      <c r="G531" s="303"/>
      <c r="H531" s="303"/>
      <c r="I531" s="303"/>
      <c r="J531" s="303"/>
      <c r="K531" s="303"/>
      <c r="L531" s="303"/>
      <c r="M531" s="303"/>
      <c r="N531" s="303"/>
      <c r="O531" s="303"/>
      <c r="P531" s="305"/>
      <c r="Q531" s="305"/>
      <c r="R531" s="303"/>
      <c r="S531" s="303"/>
      <c r="T531" s="303"/>
      <c r="U531" s="303"/>
      <c r="V531" s="303"/>
      <c r="W531" s="303"/>
      <c r="X531" s="303"/>
      <c r="Y531" s="303"/>
    </row>
    <row r="532" spans="1:25" ht="12.75">
      <c r="A532" s="303"/>
      <c r="B532" s="303"/>
      <c r="C532" s="303"/>
      <c r="D532" s="303"/>
      <c r="E532" s="303"/>
      <c r="F532" s="304"/>
      <c r="G532" s="303"/>
      <c r="H532" s="303"/>
      <c r="I532" s="303"/>
      <c r="J532" s="303"/>
      <c r="K532" s="303"/>
      <c r="L532" s="303"/>
      <c r="M532" s="303"/>
      <c r="N532" s="303"/>
      <c r="O532" s="303"/>
      <c r="P532" s="305"/>
      <c r="Q532" s="305"/>
      <c r="R532" s="303"/>
      <c r="S532" s="303"/>
      <c r="T532" s="303"/>
      <c r="U532" s="303"/>
      <c r="V532" s="303"/>
      <c r="W532" s="303"/>
      <c r="X532" s="303"/>
      <c r="Y532" s="303"/>
    </row>
    <row r="533" spans="1:25" ht="12.75">
      <c r="A533" s="303"/>
      <c r="B533" s="303"/>
      <c r="C533" s="303"/>
      <c r="D533" s="303"/>
      <c r="E533" s="303"/>
      <c r="F533" s="304"/>
      <c r="G533" s="303"/>
      <c r="H533" s="303"/>
      <c r="I533" s="303"/>
      <c r="J533" s="303"/>
      <c r="K533" s="303"/>
      <c r="L533" s="303"/>
      <c r="M533" s="303"/>
      <c r="N533" s="303"/>
      <c r="O533" s="303"/>
      <c r="P533" s="305"/>
      <c r="Q533" s="305"/>
      <c r="R533" s="303"/>
      <c r="S533" s="303"/>
      <c r="T533" s="303"/>
      <c r="U533" s="303"/>
      <c r="V533" s="303"/>
      <c r="W533" s="303"/>
      <c r="X533" s="303"/>
      <c r="Y533" s="303"/>
    </row>
    <row r="534" spans="1:25" ht="12.75">
      <c r="A534" s="303"/>
      <c r="B534" s="303"/>
      <c r="C534" s="303"/>
      <c r="D534" s="303"/>
      <c r="E534" s="303"/>
      <c r="F534" s="304"/>
      <c r="G534" s="303"/>
      <c r="H534" s="303"/>
      <c r="I534" s="303"/>
      <c r="J534" s="303"/>
      <c r="K534" s="303"/>
      <c r="L534" s="303"/>
      <c r="M534" s="303"/>
      <c r="N534" s="303"/>
      <c r="O534" s="303"/>
      <c r="P534" s="305"/>
      <c r="Q534" s="305"/>
      <c r="R534" s="303"/>
      <c r="S534" s="303"/>
      <c r="T534" s="303"/>
      <c r="U534" s="303"/>
      <c r="V534" s="303"/>
      <c r="W534" s="303"/>
      <c r="X534" s="303"/>
      <c r="Y534" s="303"/>
    </row>
    <row r="535" spans="1:25" ht="12.75">
      <c r="A535" s="303"/>
      <c r="B535" s="303"/>
      <c r="C535" s="303"/>
      <c r="D535" s="303"/>
      <c r="E535" s="303"/>
      <c r="F535" s="304"/>
      <c r="G535" s="303"/>
      <c r="H535" s="303"/>
      <c r="I535" s="303"/>
      <c r="J535" s="303"/>
      <c r="K535" s="303"/>
      <c r="L535" s="303"/>
      <c r="M535" s="303"/>
      <c r="N535" s="303"/>
      <c r="O535" s="303"/>
      <c r="P535" s="305"/>
      <c r="Q535" s="305"/>
      <c r="R535" s="303"/>
      <c r="S535" s="303"/>
      <c r="T535" s="303"/>
      <c r="U535" s="303"/>
      <c r="V535" s="303"/>
      <c r="W535" s="303"/>
      <c r="X535" s="303"/>
      <c r="Y535" s="303"/>
    </row>
    <row r="536" spans="1:25" ht="12.75">
      <c r="A536" s="303"/>
      <c r="B536" s="303"/>
      <c r="C536" s="303"/>
      <c r="D536" s="303"/>
      <c r="E536" s="303"/>
      <c r="F536" s="304"/>
      <c r="G536" s="303"/>
      <c r="H536" s="303"/>
      <c r="I536" s="303"/>
      <c r="J536" s="303"/>
      <c r="K536" s="303"/>
      <c r="L536" s="303"/>
      <c r="M536" s="303"/>
      <c r="N536" s="303"/>
      <c r="O536" s="303"/>
      <c r="P536" s="305"/>
      <c r="Q536" s="305"/>
      <c r="R536" s="303"/>
      <c r="S536" s="303"/>
      <c r="T536" s="303"/>
      <c r="U536" s="303"/>
      <c r="V536" s="303"/>
      <c r="W536" s="303"/>
      <c r="X536" s="303"/>
      <c r="Y536" s="303"/>
    </row>
    <row r="537" spans="1:25" ht="12.75">
      <c r="A537" s="303"/>
      <c r="B537" s="303"/>
      <c r="C537" s="303"/>
      <c r="D537" s="303"/>
      <c r="E537" s="303"/>
      <c r="F537" s="304"/>
      <c r="G537" s="303"/>
      <c r="H537" s="303"/>
      <c r="I537" s="303"/>
      <c r="J537" s="303"/>
      <c r="K537" s="303"/>
      <c r="L537" s="303"/>
      <c r="M537" s="303"/>
      <c r="N537" s="303"/>
      <c r="O537" s="303"/>
      <c r="P537" s="305"/>
      <c r="Q537" s="305"/>
      <c r="R537" s="303"/>
      <c r="S537" s="303"/>
      <c r="T537" s="303"/>
      <c r="U537" s="303"/>
      <c r="V537" s="303"/>
      <c r="W537" s="303"/>
      <c r="X537" s="303"/>
      <c r="Y537" s="303"/>
    </row>
    <row r="538" spans="1:25" ht="12.75">
      <c r="A538" s="303"/>
      <c r="B538" s="303"/>
      <c r="C538" s="303"/>
      <c r="D538" s="303"/>
      <c r="E538" s="303"/>
      <c r="F538" s="304"/>
      <c r="G538" s="303"/>
      <c r="H538" s="303"/>
      <c r="I538" s="303"/>
      <c r="J538" s="303"/>
      <c r="K538" s="303"/>
      <c r="L538" s="303"/>
      <c r="M538" s="303"/>
      <c r="N538" s="303"/>
      <c r="O538" s="303"/>
      <c r="P538" s="305"/>
      <c r="Q538" s="305"/>
      <c r="R538" s="303"/>
      <c r="S538" s="303"/>
      <c r="T538" s="303"/>
      <c r="U538" s="303"/>
      <c r="V538" s="303"/>
      <c r="W538" s="303"/>
      <c r="X538" s="303"/>
      <c r="Y538" s="303"/>
    </row>
    <row r="539" spans="1:25" ht="12.75">
      <c r="A539" s="303"/>
      <c r="B539" s="303"/>
      <c r="C539" s="303"/>
      <c r="D539" s="303"/>
      <c r="E539" s="303"/>
      <c r="F539" s="304"/>
      <c r="G539" s="303"/>
      <c r="H539" s="303"/>
      <c r="I539" s="303"/>
      <c r="J539" s="303"/>
      <c r="K539" s="303"/>
      <c r="L539" s="303"/>
      <c r="M539" s="303"/>
      <c r="N539" s="303"/>
      <c r="O539" s="303"/>
      <c r="P539" s="305"/>
      <c r="Q539" s="305"/>
      <c r="R539" s="303"/>
      <c r="S539" s="303"/>
      <c r="T539" s="303"/>
      <c r="U539" s="303"/>
      <c r="V539" s="303"/>
      <c r="W539" s="303"/>
      <c r="X539" s="303"/>
      <c r="Y539" s="303"/>
    </row>
    <row r="540" spans="1:25" ht="12.75">
      <c r="A540" s="303"/>
      <c r="B540" s="303"/>
      <c r="C540" s="303"/>
      <c r="D540" s="303"/>
      <c r="E540" s="303"/>
      <c r="F540" s="304"/>
      <c r="G540" s="303"/>
      <c r="H540" s="303"/>
      <c r="I540" s="303"/>
      <c r="J540" s="303"/>
      <c r="K540" s="303"/>
      <c r="L540" s="303"/>
      <c r="M540" s="303"/>
      <c r="N540" s="303"/>
      <c r="O540" s="303"/>
      <c r="P540" s="305"/>
      <c r="Q540" s="305"/>
      <c r="R540" s="303"/>
      <c r="S540" s="303"/>
      <c r="T540" s="303"/>
      <c r="U540" s="303"/>
      <c r="V540" s="303"/>
      <c r="W540" s="303"/>
      <c r="X540" s="303"/>
      <c r="Y540" s="303"/>
    </row>
    <row r="541" spans="1:25" ht="12.75">
      <c r="A541" s="303"/>
      <c r="B541" s="303"/>
      <c r="C541" s="303"/>
      <c r="D541" s="303"/>
      <c r="E541" s="303"/>
      <c r="F541" s="304"/>
      <c r="G541" s="303"/>
      <c r="H541" s="303"/>
      <c r="I541" s="303"/>
      <c r="J541" s="303"/>
      <c r="K541" s="303"/>
      <c r="L541" s="303"/>
      <c r="M541" s="303"/>
      <c r="N541" s="303"/>
      <c r="O541" s="303"/>
      <c r="P541" s="305"/>
      <c r="Q541" s="305"/>
      <c r="R541" s="303"/>
      <c r="S541" s="303"/>
      <c r="T541" s="303"/>
      <c r="U541" s="303"/>
      <c r="V541" s="303"/>
      <c r="W541" s="303"/>
      <c r="X541" s="303"/>
      <c r="Y541" s="303"/>
    </row>
    <row r="542" spans="1:25" ht="12.75">
      <c r="A542" s="303"/>
      <c r="B542" s="303"/>
      <c r="C542" s="303"/>
      <c r="D542" s="303"/>
      <c r="E542" s="303"/>
      <c r="F542" s="304"/>
      <c r="G542" s="303"/>
      <c r="H542" s="303"/>
      <c r="I542" s="303"/>
      <c r="J542" s="303"/>
      <c r="K542" s="303"/>
      <c r="L542" s="303"/>
      <c r="M542" s="303"/>
      <c r="N542" s="303"/>
      <c r="O542" s="303"/>
      <c r="P542" s="305"/>
      <c r="Q542" s="305"/>
      <c r="R542" s="303"/>
      <c r="S542" s="303"/>
      <c r="T542" s="303"/>
      <c r="U542" s="303"/>
      <c r="V542" s="303"/>
      <c r="W542" s="303"/>
      <c r="X542" s="303"/>
      <c r="Y542" s="303"/>
    </row>
    <row r="543" spans="1:25" ht="12.75">
      <c r="A543" s="303"/>
      <c r="B543" s="303"/>
      <c r="C543" s="303"/>
      <c r="D543" s="303"/>
      <c r="E543" s="303"/>
      <c r="F543" s="304"/>
      <c r="G543" s="303"/>
      <c r="H543" s="303"/>
      <c r="I543" s="303"/>
      <c r="J543" s="303"/>
      <c r="K543" s="303"/>
      <c r="L543" s="303"/>
      <c r="M543" s="303"/>
      <c r="N543" s="303"/>
      <c r="O543" s="303"/>
      <c r="P543" s="305"/>
      <c r="Q543" s="305"/>
      <c r="R543" s="303"/>
      <c r="S543" s="303"/>
      <c r="T543" s="303"/>
      <c r="U543" s="303"/>
      <c r="V543" s="303"/>
      <c r="W543" s="303"/>
      <c r="X543" s="303"/>
      <c r="Y543" s="303"/>
    </row>
    <row r="544" spans="1:25" ht="12.75">
      <c r="A544" s="303"/>
      <c r="B544" s="303"/>
      <c r="C544" s="303"/>
      <c r="D544" s="303"/>
      <c r="E544" s="303"/>
      <c r="F544" s="304"/>
      <c r="G544" s="303"/>
      <c r="H544" s="303"/>
      <c r="I544" s="303"/>
      <c r="J544" s="303"/>
      <c r="K544" s="303"/>
      <c r="L544" s="303"/>
      <c r="M544" s="303"/>
      <c r="N544" s="303"/>
      <c r="O544" s="303"/>
      <c r="P544" s="305"/>
      <c r="Q544" s="305"/>
      <c r="R544" s="303"/>
      <c r="S544" s="303"/>
      <c r="T544" s="303"/>
      <c r="U544" s="303"/>
      <c r="V544" s="303"/>
      <c r="W544" s="303"/>
      <c r="X544" s="303"/>
      <c r="Y544" s="303"/>
    </row>
    <row r="545" spans="1:25" ht="12.75">
      <c r="A545" s="303"/>
      <c r="B545" s="303"/>
      <c r="C545" s="303"/>
      <c r="D545" s="303"/>
      <c r="E545" s="303"/>
      <c r="F545" s="304"/>
      <c r="G545" s="303"/>
      <c r="H545" s="303"/>
      <c r="I545" s="303"/>
      <c r="J545" s="303"/>
      <c r="K545" s="303"/>
      <c r="L545" s="303"/>
      <c r="M545" s="303"/>
      <c r="N545" s="303"/>
      <c r="O545" s="303"/>
      <c r="P545" s="305"/>
      <c r="Q545" s="305"/>
      <c r="R545" s="303"/>
      <c r="S545" s="303"/>
      <c r="T545" s="303"/>
      <c r="U545" s="303"/>
      <c r="V545" s="303"/>
      <c r="W545" s="303"/>
      <c r="X545" s="303"/>
      <c r="Y545" s="303"/>
    </row>
    <row r="546" spans="1:25" ht="12.75">
      <c r="A546" s="303"/>
      <c r="B546" s="303"/>
      <c r="C546" s="303"/>
      <c r="D546" s="303"/>
      <c r="E546" s="303"/>
      <c r="F546" s="304"/>
      <c r="G546" s="303"/>
      <c r="H546" s="303"/>
      <c r="I546" s="303"/>
      <c r="J546" s="303"/>
      <c r="K546" s="303"/>
      <c r="L546" s="303"/>
      <c r="M546" s="303"/>
      <c r="N546" s="303"/>
      <c r="O546" s="303"/>
      <c r="P546" s="305"/>
      <c r="Q546" s="305"/>
      <c r="R546" s="303"/>
      <c r="S546" s="303"/>
      <c r="T546" s="303"/>
      <c r="U546" s="303"/>
      <c r="V546" s="303"/>
      <c r="W546" s="303"/>
      <c r="X546" s="303"/>
      <c r="Y546" s="303"/>
    </row>
    <row r="547" spans="1:25" ht="12.75">
      <c r="A547" s="303"/>
      <c r="B547" s="303"/>
      <c r="C547" s="303"/>
      <c r="D547" s="303"/>
      <c r="E547" s="303"/>
      <c r="F547" s="304"/>
      <c r="G547" s="303"/>
      <c r="H547" s="303"/>
      <c r="I547" s="303"/>
      <c r="J547" s="303"/>
      <c r="K547" s="303"/>
      <c r="L547" s="303"/>
      <c r="M547" s="303"/>
      <c r="N547" s="303"/>
      <c r="O547" s="303"/>
      <c r="P547" s="305"/>
      <c r="Q547" s="305"/>
      <c r="R547" s="303"/>
      <c r="S547" s="303"/>
      <c r="T547" s="303"/>
      <c r="U547" s="303"/>
      <c r="V547" s="303"/>
      <c r="W547" s="303"/>
      <c r="X547" s="303"/>
      <c r="Y547" s="303"/>
    </row>
    <row r="548" spans="1:25" ht="12.75">
      <c r="A548" s="303"/>
      <c r="B548" s="303"/>
      <c r="C548" s="303"/>
      <c r="D548" s="303"/>
      <c r="E548" s="303"/>
      <c r="F548" s="304"/>
      <c r="G548" s="303"/>
      <c r="H548" s="303"/>
      <c r="I548" s="303"/>
      <c r="J548" s="303"/>
      <c r="K548" s="303"/>
      <c r="L548" s="303"/>
      <c r="M548" s="303"/>
      <c r="N548" s="303"/>
      <c r="O548" s="303"/>
      <c r="P548" s="305"/>
      <c r="Q548" s="305"/>
      <c r="R548" s="303"/>
      <c r="S548" s="303"/>
      <c r="T548" s="303"/>
      <c r="U548" s="303"/>
      <c r="V548" s="303"/>
      <c r="W548" s="303"/>
      <c r="X548" s="303"/>
      <c r="Y548" s="303"/>
    </row>
    <row r="549" spans="1:25" ht="12.75">
      <c r="A549" s="303"/>
      <c r="B549" s="303"/>
      <c r="C549" s="303"/>
      <c r="D549" s="303"/>
      <c r="E549" s="303"/>
      <c r="F549" s="304"/>
      <c r="G549" s="303"/>
      <c r="H549" s="303"/>
      <c r="I549" s="303"/>
      <c r="J549" s="303"/>
      <c r="K549" s="303"/>
      <c r="L549" s="303"/>
      <c r="M549" s="303"/>
      <c r="N549" s="303"/>
      <c r="O549" s="303"/>
      <c r="P549" s="305"/>
      <c r="Q549" s="305"/>
      <c r="R549" s="303"/>
      <c r="S549" s="303"/>
      <c r="T549" s="303"/>
      <c r="U549" s="303"/>
      <c r="V549" s="303"/>
      <c r="W549" s="303"/>
      <c r="X549" s="303"/>
      <c r="Y549" s="303"/>
    </row>
    <row r="550" spans="1:25" ht="12.75">
      <c r="A550" s="303"/>
      <c r="B550" s="303"/>
      <c r="C550" s="303"/>
      <c r="D550" s="303"/>
      <c r="E550" s="303"/>
      <c r="F550" s="304"/>
      <c r="G550" s="303"/>
      <c r="H550" s="303"/>
      <c r="I550" s="303"/>
      <c r="J550" s="303"/>
      <c r="K550" s="303"/>
      <c r="L550" s="303"/>
      <c r="M550" s="303"/>
      <c r="N550" s="303"/>
      <c r="O550" s="303"/>
      <c r="P550" s="305"/>
      <c r="Q550" s="305"/>
      <c r="R550" s="303"/>
      <c r="S550" s="303"/>
      <c r="T550" s="303"/>
      <c r="U550" s="303"/>
      <c r="V550" s="303"/>
      <c r="W550" s="303"/>
      <c r="X550" s="303"/>
      <c r="Y550" s="303"/>
    </row>
    <row r="551" spans="1:25" ht="12.75">
      <c r="A551" s="303"/>
      <c r="B551" s="303"/>
      <c r="C551" s="303"/>
      <c r="D551" s="303"/>
      <c r="E551" s="303"/>
      <c r="F551" s="304"/>
      <c r="G551" s="303"/>
      <c r="H551" s="303"/>
      <c r="I551" s="303"/>
      <c r="J551" s="303"/>
      <c r="K551" s="303"/>
      <c r="L551" s="303"/>
      <c r="M551" s="303"/>
      <c r="N551" s="303"/>
      <c r="O551" s="303"/>
      <c r="P551" s="305"/>
      <c r="Q551" s="305"/>
      <c r="R551" s="303"/>
      <c r="S551" s="303"/>
      <c r="T551" s="303"/>
      <c r="U551" s="303"/>
      <c r="V551" s="303"/>
      <c r="W551" s="303"/>
      <c r="X551" s="303"/>
      <c r="Y551" s="303"/>
    </row>
    <row r="552" spans="1:25" ht="12.75">
      <c r="A552" s="303"/>
      <c r="B552" s="303"/>
      <c r="C552" s="303"/>
      <c r="D552" s="303"/>
      <c r="E552" s="303"/>
      <c r="F552" s="304"/>
      <c r="G552" s="303"/>
      <c r="H552" s="303"/>
      <c r="I552" s="303"/>
      <c r="J552" s="303"/>
      <c r="K552" s="303"/>
      <c r="L552" s="303"/>
      <c r="M552" s="303"/>
      <c r="N552" s="303"/>
      <c r="O552" s="303"/>
      <c r="P552" s="305"/>
      <c r="Q552" s="305"/>
      <c r="R552" s="303"/>
      <c r="S552" s="303"/>
      <c r="T552" s="303"/>
      <c r="U552" s="303"/>
      <c r="V552" s="303"/>
      <c r="W552" s="303"/>
      <c r="X552" s="303"/>
      <c r="Y552" s="303"/>
    </row>
    <row r="553" spans="1:25" ht="12.75">
      <c r="A553" s="303"/>
      <c r="B553" s="303"/>
      <c r="C553" s="303"/>
      <c r="D553" s="303"/>
      <c r="E553" s="303"/>
      <c r="F553" s="304"/>
      <c r="G553" s="303"/>
      <c r="H553" s="303"/>
      <c r="I553" s="303"/>
      <c r="J553" s="303"/>
      <c r="K553" s="303"/>
      <c r="L553" s="303"/>
      <c r="M553" s="303"/>
      <c r="N553" s="303"/>
      <c r="O553" s="303"/>
      <c r="P553" s="305"/>
      <c r="Q553" s="305"/>
      <c r="R553" s="303"/>
      <c r="S553" s="303"/>
      <c r="T553" s="303"/>
      <c r="U553" s="303"/>
      <c r="V553" s="303"/>
      <c r="W553" s="303"/>
      <c r="X553" s="303"/>
      <c r="Y553" s="303"/>
    </row>
    <row r="554" spans="1:25" ht="12.75">
      <c r="A554" s="303"/>
      <c r="B554" s="303"/>
      <c r="C554" s="303"/>
      <c r="D554" s="303"/>
      <c r="E554" s="303"/>
      <c r="F554" s="304"/>
      <c r="G554" s="303"/>
      <c r="H554" s="303"/>
      <c r="I554" s="303"/>
      <c r="J554" s="303"/>
      <c r="K554" s="303"/>
      <c r="L554" s="303"/>
      <c r="M554" s="303"/>
      <c r="N554" s="303"/>
      <c r="O554" s="303"/>
      <c r="P554" s="305"/>
      <c r="Q554" s="305"/>
      <c r="R554" s="303"/>
      <c r="S554" s="303"/>
      <c r="T554" s="303"/>
      <c r="U554" s="303"/>
      <c r="V554" s="303"/>
      <c r="W554" s="303"/>
      <c r="X554" s="303"/>
      <c r="Y554" s="303"/>
    </row>
    <row r="555" spans="1:25" ht="12.75">
      <c r="A555" s="303"/>
      <c r="B555" s="303"/>
      <c r="C555" s="303"/>
      <c r="D555" s="303"/>
      <c r="E555" s="303"/>
      <c r="F555" s="304"/>
      <c r="G555" s="303"/>
      <c r="H555" s="303"/>
      <c r="I555" s="303"/>
      <c r="J555" s="303"/>
      <c r="K555" s="303"/>
      <c r="L555" s="303"/>
      <c r="M555" s="303"/>
      <c r="N555" s="303"/>
      <c r="O555" s="303"/>
      <c r="P555" s="305"/>
      <c r="Q555" s="305"/>
      <c r="R555" s="303"/>
      <c r="S555" s="303"/>
      <c r="T555" s="303"/>
      <c r="U555" s="303"/>
      <c r="V555" s="303"/>
      <c r="W555" s="303"/>
      <c r="X555" s="303"/>
      <c r="Y555" s="303"/>
    </row>
    <row r="556" spans="1:25" ht="12.75">
      <c r="A556" s="303"/>
      <c r="B556" s="303"/>
      <c r="C556" s="303"/>
      <c r="D556" s="303"/>
      <c r="E556" s="303"/>
      <c r="F556" s="304"/>
      <c r="G556" s="303"/>
      <c r="H556" s="303"/>
      <c r="I556" s="303"/>
      <c r="J556" s="303"/>
      <c r="K556" s="303"/>
      <c r="L556" s="303"/>
      <c r="M556" s="303"/>
      <c r="N556" s="303"/>
      <c r="O556" s="303"/>
      <c r="P556" s="305"/>
      <c r="Q556" s="305"/>
      <c r="R556" s="303"/>
      <c r="S556" s="303"/>
      <c r="T556" s="303"/>
      <c r="U556" s="303"/>
      <c r="V556" s="303"/>
      <c r="W556" s="303"/>
      <c r="X556" s="303"/>
      <c r="Y556" s="303"/>
    </row>
    <row r="557" spans="1:25" ht="12.75">
      <c r="A557" s="303"/>
      <c r="B557" s="303"/>
      <c r="C557" s="303"/>
      <c r="D557" s="303"/>
      <c r="E557" s="303"/>
      <c r="F557" s="304"/>
      <c r="G557" s="303"/>
      <c r="H557" s="303"/>
      <c r="I557" s="303"/>
      <c r="J557" s="303"/>
      <c r="K557" s="303"/>
      <c r="L557" s="303"/>
      <c r="M557" s="303"/>
      <c r="N557" s="303"/>
      <c r="O557" s="303"/>
      <c r="P557" s="305"/>
      <c r="Q557" s="305"/>
      <c r="R557" s="303"/>
      <c r="S557" s="303"/>
      <c r="T557" s="303"/>
      <c r="U557" s="303"/>
      <c r="V557" s="303"/>
      <c r="W557" s="303"/>
      <c r="X557" s="303"/>
      <c r="Y557" s="303"/>
    </row>
    <row r="558" spans="1:25" ht="12.75">
      <c r="A558" s="303"/>
      <c r="B558" s="303"/>
      <c r="C558" s="303"/>
      <c r="D558" s="303"/>
      <c r="E558" s="303"/>
      <c r="F558" s="304"/>
      <c r="G558" s="303"/>
      <c r="H558" s="303"/>
      <c r="I558" s="303"/>
      <c r="J558" s="303"/>
      <c r="K558" s="303"/>
      <c r="L558" s="303"/>
      <c r="M558" s="303"/>
      <c r="N558" s="303"/>
      <c r="O558" s="303"/>
      <c r="P558" s="305"/>
      <c r="Q558" s="305"/>
      <c r="R558" s="303"/>
      <c r="S558" s="303"/>
      <c r="T558" s="303"/>
      <c r="U558" s="303"/>
      <c r="V558" s="303"/>
      <c r="W558" s="303"/>
      <c r="X558" s="303"/>
      <c r="Y558" s="303"/>
    </row>
    <row r="559" spans="1:25" ht="12.75">
      <c r="A559" s="303"/>
      <c r="B559" s="303"/>
      <c r="C559" s="303"/>
      <c r="D559" s="303"/>
      <c r="E559" s="303"/>
      <c r="F559" s="304"/>
      <c r="G559" s="303"/>
      <c r="H559" s="303"/>
      <c r="I559" s="303"/>
      <c r="J559" s="303"/>
      <c r="K559" s="303"/>
      <c r="L559" s="303"/>
      <c r="M559" s="303"/>
      <c r="N559" s="303"/>
      <c r="O559" s="303"/>
      <c r="P559" s="305"/>
      <c r="Q559" s="305"/>
      <c r="R559" s="303"/>
      <c r="S559" s="303"/>
      <c r="T559" s="303"/>
      <c r="U559" s="303"/>
      <c r="V559" s="303"/>
      <c r="W559" s="303"/>
      <c r="X559" s="303"/>
      <c r="Y559" s="303"/>
    </row>
    <row r="560" spans="1:25" ht="12.75">
      <c r="A560" s="303"/>
      <c r="B560" s="303"/>
      <c r="C560" s="303"/>
      <c r="D560" s="303"/>
      <c r="E560" s="303"/>
      <c r="F560" s="304"/>
      <c r="G560" s="303"/>
      <c r="H560" s="303"/>
      <c r="I560" s="303"/>
      <c r="J560" s="303"/>
      <c r="K560" s="303"/>
      <c r="L560" s="303"/>
      <c r="M560" s="303"/>
      <c r="N560" s="303"/>
      <c r="O560" s="303"/>
      <c r="P560" s="305"/>
      <c r="Q560" s="305"/>
      <c r="R560" s="303"/>
      <c r="S560" s="303"/>
      <c r="T560" s="303"/>
      <c r="U560" s="303"/>
      <c r="V560" s="303"/>
      <c r="W560" s="303"/>
      <c r="X560" s="303"/>
      <c r="Y560" s="303"/>
    </row>
    <row r="561" spans="1:25" ht="12.75">
      <c r="A561" s="303"/>
      <c r="B561" s="303"/>
      <c r="C561" s="303"/>
      <c r="D561" s="303"/>
      <c r="E561" s="303"/>
      <c r="F561" s="304"/>
      <c r="G561" s="303"/>
      <c r="H561" s="303"/>
      <c r="I561" s="303"/>
      <c r="J561" s="303"/>
      <c r="K561" s="303"/>
      <c r="L561" s="303"/>
      <c r="M561" s="303"/>
      <c r="N561" s="303"/>
      <c r="O561" s="303"/>
      <c r="P561" s="305"/>
      <c r="Q561" s="305"/>
      <c r="R561" s="303"/>
      <c r="S561" s="303"/>
      <c r="T561" s="303"/>
      <c r="U561" s="303"/>
      <c r="V561" s="303"/>
      <c r="W561" s="303"/>
      <c r="X561" s="303"/>
      <c r="Y561" s="303"/>
    </row>
    <row r="562" spans="1:25" ht="12.75">
      <c r="A562" s="303"/>
      <c r="B562" s="303"/>
      <c r="C562" s="303"/>
      <c r="D562" s="303"/>
      <c r="E562" s="303"/>
      <c r="F562" s="304"/>
      <c r="G562" s="303"/>
      <c r="H562" s="303"/>
      <c r="I562" s="303"/>
      <c r="J562" s="303"/>
      <c r="K562" s="303"/>
      <c r="L562" s="303"/>
      <c r="M562" s="303"/>
      <c r="N562" s="303"/>
      <c r="O562" s="303"/>
      <c r="P562" s="305"/>
      <c r="Q562" s="305"/>
      <c r="R562" s="303"/>
      <c r="S562" s="303"/>
      <c r="T562" s="303"/>
      <c r="U562" s="303"/>
      <c r="V562" s="303"/>
      <c r="W562" s="303"/>
      <c r="X562" s="303"/>
      <c r="Y562" s="303"/>
    </row>
    <row r="563" spans="1:25" ht="12.75">
      <c r="A563" s="303"/>
      <c r="B563" s="303"/>
      <c r="C563" s="303"/>
      <c r="D563" s="303"/>
      <c r="E563" s="303"/>
      <c r="F563" s="304"/>
      <c r="G563" s="303"/>
      <c r="H563" s="303"/>
      <c r="I563" s="303"/>
      <c r="J563" s="303"/>
      <c r="K563" s="303"/>
      <c r="L563" s="303"/>
      <c r="M563" s="303"/>
      <c r="N563" s="303"/>
      <c r="O563" s="303"/>
      <c r="P563" s="305"/>
      <c r="Q563" s="305"/>
      <c r="R563" s="303"/>
      <c r="S563" s="303"/>
      <c r="T563" s="303"/>
      <c r="U563" s="303"/>
      <c r="V563" s="303"/>
      <c r="W563" s="303"/>
      <c r="X563" s="303"/>
      <c r="Y563" s="303"/>
    </row>
    <row r="564" spans="1:25" ht="12.75">
      <c r="A564" s="303"/>
      <c r="B564" s="303"/>
      <c r="C564" s="303"/>
      <c r="D564" s="303"/>
      <c r="E564" s="303"/>
      <c r="F564" s="304"/>
      <c r="G564" s="303"/>
      <c r="H564" s="303"/>
      <c r="I564" s="303"/>
      <c r="J564" s="303"/>
      <c r="K564" s="303"/>
      <c r="L564" s="303"/>
      <c r="M564" s="303"/>
      <c r="N564" s="303"/>
      <c r="O564" s="303"/>
      <c r="P564" s="305"/>
      <c r="Q564" s="305"/>
      <c r="R564" s="303"/>
      <c r="S564" s="303"/>
      <c r="T564" s="303"/>
      <c r="U564" s="303"/>
      <c r="V564" s="303"/>
      <c r="W564" s="303"/>
      <c r="X564" s="303"/>
      <c r="Y564" s="303"/>
    </row>
    <row r="565" spans="1:25" ht="12.75">
      <c r="A565" s="303"/>
      <c r="B565" s="303"/>
      <c r="C565" s="303"/>
      <c r="D565" s="303"/>
      <c r="E565" s="303"/>
      <c r="F565" s="304"/>
      <c r="G565" s="303"/>
      <c r="H565" s="303"/>
      <c r="I565" s="303"/>
      <c r="J565" s="303"/>
      <c r="K565" s="303"/>
      <c r="L565" s="303"/>
      <c r="M565" s="303"/>
      <c r="N565" s="303"/>
      <c r="O565" s="303"/>
      <c r="P565" s="305"/>
      <c r="Q565" s="305"/>
      <c r="R565" s="303"/>
      <c r="S565" s="303"/>
      <c r="T565" s="303"/>
      <c r="U565" s="303"/>
      <c r="V565" s="303"/>
      <c r="W565" s="303"/>
      <c r="X565" s="303"/>
      <c r="Y565" s="303"/>
    </row>
    <row r="566" spans="1:25" ht="12.75">
      <c r="A566" s="303"/>
      <c r="B566" s="303"/>
      <c r="C566" s="303"/>
      <c r="D566" s="303"/>
      <c r="E566" s="303"/>
      <c r="F566" s="304"/>
      <c r="G566" s="303"/>
      <c r="H566" s="303"/>
      <c r="I566" s="303"/>
      <c r="J566" s="303"/>
      <c r="K566" s="303"/>
      <c r="L566" s="303"/>
      <c r="M566" s="303"/>
      <c r="N566" s="303"/>
      <c r="O566" s="303"/>
      <c r="P566" s="305"/>
      <c r="Q566" s="305"/>
      <c r="R566" s="303"/>
      <c r="S566" s="303"/>
      <c r="T566" s="303"/>
      <c r="U566" s="303"/>
      <c r="V566" s="303"/>
      <c r="W566" s="303"/>
      <c r="X566" s="303"/>
      <c r="Y566" s="303"/>
    </row>
    <row r="567" spans="1:25" ht="12.75">
      <c r="A567" s="303"/>
      <c r="B567" s="303"/>
      <c r="C567" s="303"/>
      <c r="D567" s="303"/>
      <c r="E567" s="303"/>
      <c r="F567" s="304"/>
      <c r="G567" s="303"/>
      <c r="H567" s="303"/>
      <c r="I567" s="303"/>
      <c r="J567" s="303"/>
      <c r="K567" s="303"/>
      <c r="L567" s="303"/>
      <c r="M567" s="303"/>
      <c r="N567" s="303"/>
      <c r="O567" s="303"/>
      <c r="P567" s="305"/>
      <c r="Q567" s="305"/>
      <c r="R567" s="303"/>
      <c r="S567" s="303"/>
      <c r="T567" s="303"/>
      <c r="U567" s="303"/>
      <c r="V567" s="303"/>
      <c r="W567" s="303"/>
      <c r="X567" s="303"/>
      <c r="Y567" s="303"/>
    </row>
    <row r="568" spans="1:25" ht="12.75">
      <c r="A568" s="303"/>
      <c r="B568" s="303"/>
      <c r="C568" s="303"/>
      <c r="D568" s="303"/>
      <c r="E568" s="303"/>
      <c r="F568" s="304"/>
      <c r="G568" s="303"/>
      <c r="H568" s="303"/>
      <c r="I568" s="303"/>
      <c r="J568" s="303"/>
      <c r="K568" s="303"/>
      <c r="L568" s="303"/>
      <c r="M568" s="303"/>
      <c r="N568" s="303"/>
      <c r="O568" s="303"/>
      <c r="P568" s="305"/>
      <c r="Q568" s="305"/>
      <c r="R568" s="303"/>
      <c r="S568" s="303"/>
      <c r="T568" s="303"/>
      <c r="U568" s="303"/>
      <c r="V568" s="303"/>
      <c r="W568" s="303"/>
      <c r="X568" s="303"/>
      <c r="Y568" s="303"/>
    </row>
    <row r="569" spans="1:25" ht="12.75">
      <c r="A569" s="303"/>
      <c r="B569" s="303"/>
      <c r="C569" s="303"/>
      <c r="D569" s="303"/>
      <c r="E569" s="303"/>
      <c r="F569" s="304"/>
      <c r="G569" s="303"/>
      <c r="H569" s="303"/>
      <c r="I569" s="303"/>
      <c r="J569" s="303"/>
      <c r="K569" s="303"/>
      <c r="L569" s="303"/>
      <c r="M569" s="303"/>
      <c r="N569" s="303"/>
      <c r="O569" s="303"/>
      <c r="P569" s="305"/>
      <c r="Q569" s="305"/>
      <c r="R569" s="303"/>
      <c r="S569" s="303"/>
      <c r="T569" s="303"/>
      <c r="U569" s="303"/>
      <c r="V569" s="303"/>
      <c r="W569" s="303"/>
      <c r="X569" s="303"/>
      <c r="Y569" s="303"/>
    </row>
    <row r="570" spans="1:25" ht="12.75">
      <c r="A570" s="303"/>
      <c r="B570" s="303"/>
      <c r="C570" s="303"/>
      <c r="D570" s="303"/>
      <c r="E570" s="303"/>
      <c r="F570" s="304"/>
      <c r="G570" s="303"/>
      <c r="H570" s="303"/>
      <c r="I570" s="303"/>
      <c r="J570" s="303"/>
      <c r="K570" s="303"/>
      <c r="L570" s="303"/>
      <c r="M570" s="303"/>
      <c r="N570" s="303"/>
      <c r="O570" s="303"/>
      <c r="P570" s="305"/>
      <c r="Q570" s="305"/>
      <c r="R570" s="303"/>
      <c r="S570" s="303"/>
      <c r="T570" s="303"/>
      <c r="U570" s="303"/>
      <c r="V570" s="303"/>
      <c r="W570" s="303"/>
      <c r="X570" s="303"/>
      <c r="Y570" s="303"/>
    </row>
    <row r="571" spans="1:25" ht="12.75">
      <c r="A571" s="303"/>
      <c r="B571" s="303"/>
      <c r="C571" s="303"/>
      <c r="D571" s="303"/>
      <c r="E571" s="303"/>
      <c r="F571" s="304"/>
      <c r="G571" s="303"/>
      <c r="H571" s="303"/>
      <c r="I571" s="303"/>
      <c r="J571" s="303"/>
      <c r="K571" s="303"/>
      <c r="L571" s="303"/>
      <c r="M571" s="303"/>
      <c r="N571" s="303"/>
      <c r="O571" s="303"/>
      <c r="P571" s="305"/>
      <c r="Q571" s="305"/>
      <c r="R571" s="303"/>
      <c r="S571" s="303"/>
      <c r="T571" s="303"/>
      <c r="U571" s="303"/>
      <c r="V571" s="303"/>
      <c r="W571" s="303"/>
      <c r="X571" s="303"/>
      <c r="Y571" s="303"/>
    </row>
    <row r="572" spans="1:25" ht="12.75">
      <c r="A572" s="303"/>
      <c r="B572" s="303"/>
      <c r="C572" s="303"/>
      <c r="D572" s="303"/>
      <c r="E572" s="303"/>
      <c r="F572" s="304"/>
      <c r="G572" s="303"/>
      <c r="H572" s="303"/>
      <c r="I572" s="303"/>
      <c r="J572" s="303"/>
      <c r="K572" s="303"/>
      <c r="L572" s="303"/>
      <c r="M572" s="303"/>
      <c r="N572" s="303"/>
      <c r="O572" s="303"/>
      <c r="P572" s="305"/>
      <c r="Q572" s="305"/>
      <c r="R572" s="303"/>
      <c r="S572" s="303"/>
      <c r="T572" s="303"/>
      <c r="U572" s="303"/>
      <c r="V572" s="303"/>
      <c r="W572" s="303"/>
      <c r="X572" s="303"/>
      <c r="Y572" s="303"/>
    </row>
    <row r="573" spans="1:25" ht="12.75">
      <c r="A573" s="303"/>
      <c r="B573" s="303"/>
      <c r="C573" s="303"/>
      <c r="D573" s="303"/>
      <c r="E573" s="303"/>
      <c r="F573" s="304"/>
      <c r="G573" s="303"/>
      <c r="H573" s="303"/>
      <c r="I573" s="303"/>
      <c r="J573" s="303"/>
      <c r="K573" s="303"/>
      <c r="L573" s="303"/>
      <c r="M573" s="303"/>
      <c r="N573" s="303"/>
      <c r="O573" s="303"/>
      <c r="P573" s="305"/>
      <c r="Q573" s="305"/>
      <c r="R573" s="303"/>
      <c r="S573" s="303"/>
      <c r="T573" s="303"/>
      <c r="U573" s="303"/>
      <c r="V573" s="303"/>
      <c r="W573" s="303"/>
      <c r="X573" s="303"/>
      <c r="Y573" s="303"/>
    </row>
    <row r="574" spans="1:25" ht="12.75">
      <c r="A574" s="303"/>
      <c r="B574" s="303"/>
      <c r="C574" s="303"/>
      <c r="D574" s="303"/>
      <c r="E574" s="303"/>
      <c r="F574" s="304"/>
      <c r="G574" s="303"/>
      <c r="H574" s="303"/>
      <c r="I574" s="303"/>
      <c r="J574" s="303"/>
      <c r="K574" s="303"/>
      <c r="L574" s="303"/>
      <c r="M574" s="303"/>
      <c r="N574" s="303"/>
      <c r="O574" s="303"/>
      <c r="P574" s="305"/>
      <c r="Q574" s="305"/>
      <c r="R574" s="303"/>
      <c r="S574" s="303"/>
      <c r="T574" s="303"/>
      <c r="U574" s="303"/>
      <c r="V574" s="303"/>
      <c r="W574" s="303"/>
      <c r="X574" s="303"/>
      <c r="Y574" s="303"/>
    </row>
    <row r="575" spans="1:25" ht="12.75">
      <c r="A575" s="303"/>
      <c r="B575" s="303"/>
      <c r="C575" s="303"/>
      <c r="D575" s="303"/>
      <c r="E575" s="303"/>
      <c r="F575" s="304"/>
      <c r="G575" s="303"/>
      <c r="H575" s="303"/>
      <c r="I575" s="303"/>
      <c r="J575" s="303"/>
      <c r="K575" s="303"/>
      <c r="L575" s="303"/>
      <c r="M575" s="303"/>
      <c r="N575" s="303"/>
      <c r="O575" s="303"/>
      <c r="P575" s="305"/>
      <c r="Q575" s="305"/>
      <c r="R575" s="303"/>
      <c r="S575" s="303"/>
      <c r="T575" s="303"/>
      <c r="U575" s="303"/>
      <c r="V575" s="303"/>
      <c r="W575" s="303"/>
      <c r="X575" s="303"/>
      <c r="Y575" s="303"/>
    </row>
    <row r="576" spans="1:25" ht="12.75">
      <c r="A576" s="303"/>
      <c r="B576" s="303"/>
      <c r="C576" s="303"/>
      <c r="D576" s="303"/>
      <c r="E576" s="303"/>
      <c r="F576" s="304"/>
      <c r="G576" s="303"/>
      <c r="H576" s="303"/>
      <c r="I576" s="303"/>
      <c r="J576" s="303"/>
      <c r="K576" s="303"/>
      <c r="L576" s="303"/>
      <c r="M576" s="303"/>
      <c r="N576" s="303"/>
      <c r="O576" s="303"/>
      <c r="P576" s="305"/>
      <c r="Q576" s="305"/>
      <c r="R576" s="303"/>
      <c r="S576" s="303"/>
      <c r="T576" s="303"/>
      <c r="U576" s="303"/>
      <c r="V576" s="303"/>
      <c r="W576" s="303"/>
      <c r="X576" s="303"/>
      <c r="Y576" s="303"/>
    </row>
    <row r="577" spans="1:25" ht="12.75">
      <c r="A577" s="303"/>
      <c r="B577" s="303"/>
      <c r="C577" s="303"/>
      <c r="D577" s="303"/>
      <c r="E577" s="303"/>
      <c r="F577" s="304"/>
      <c r="G577" s="303"/>
      <c r="H577" s="303"/>
      <c r="I577" s="303"/>
      <c r="J577" s="303"/>
      <c r="K577" s="303"/>
      <c r="L577" s="303"/>
      <c r="M577" s="303"/>
      <c r="N577" s="303"/>
      <c r="O577" s="303"/>
      <c r="P577" s="305"/>
      <c r="Q577" s="305"/>
      <c r="R577" s="303"/>
      <c r="S577" s="303"/>
      <c r="T577" s="303"/>
      <c r="U577" s="303"/>
      <c r="V577" s="303"/>
      <c r="W577" s="303"/>
      <c r="X577" s="303"/>
      <c r="Y577" s="303"/>
    </row>
    <row r="578" spans="1:25" ht="12.75">
      <c r="A578" s="303"/>
      <c r="B578" s="303"/>
      <c r="C578" s="303"/>
      <c r="D578" s="303"/>
      <c r="E578" s="303"/>
      <c r="F578" s="304"/>
      <c r="G578" s="303"/>
      <c r="H578" s="303"/>
      <c r="I578" s="303"/>
      <c r="J578" s="303"/>
      <c r="K578" s="303"/>
      <c r="L578" s="303"/>
      <c r="M578" s="303"/>
      <c r="N578" s="303"/>
      <c r="O578" s="303"/>
      <c r="P578" s="305"/>
      <c r="Q578" s="305"/>
      <c r="R578" s="303"/>
      <c r="S578" s="303"/>
      <c r="T578" s="303"/>
      <c r="U578" s="303"/>
      <c r="V578" s="303"/>
      <c r="W578" s="303"/>
      <c r="X578" s="303"/>
      <c r="Y578" s="303"/>
    </row>
    <row r="579" spans="1:25" ht="12.75">
      <c r="A579" s="303"/>
      <c r="B579" s="303"/>
      <c r="C579" s="303"/>
      <c r="D579" s="303"/>
      <c r="E579" s="303"/>
      <c r="F579" s="304"/>
      <c r="G579" s="303"/>
      <c r="H579" s="303"/>
      <c r="I579" s="303"/>
      <c r="J579" s="303"/>
      <c r="K579" s="303"/>
      <c r="L579" s="303"/>
      <c r="M579" s="303"/>
      <c r="N579" s="303"/>
      <c r="O579" s="303"/>
      <c r="P579" s="305"/>
      <c r="Q579" s="305"/>
      <c r="R579" s="303"/>
      <c r="S579" s="303"/>
      <c r="T579" s="303"/>
      <c r="U579" s="303"/>
      <c r="V579" s="303"/>
      <c r="W579" s="303"/>
      <c r="X579" s="303"/>
      <c r="Y579" s="303"/>
    </row>
    <row r="580" spans="1:25" ht="12.75">
      <c r="A580" s="303"/>
      <c r="B580" s="303"/>
      <c r="C580" s="303"/>
      <c r="D580" s="303"/>
      <c r="E580" s="303"/>
      <c r="F580" s="304"/>
      <c r="G580" s="303"/>
      <c r="H580" s="303"/>
      <c r="I580" s="303"/>
      <c r="J580" s="303"/>
      <c r="K580" s="303"/>
      <c r="L580" s="303"/>
      <c r="M580" s="303"/>
      <c r="N580" s="303"/>
      <c r="O580" s="303"/>
      <c r="P580" s="305"/>
      <c r="Q580" s="305"/>
      <c r="R580" s="303"/>
      <c r="S580" s="303"/>
      <c r="T580" s="303"/>
      <c r="U580" s="303"/>
      <c r="V580" s="303"/>
      <c r="W580" s="303"/>
      <c r="X580" s="303"/>
      <c r="Y580" s="303"/>
    </row>
    <row r="581" spans="1:25" ht="12.75">
      <c r="A581" s="303"/>
      <c r="B581" s="303"/>
      <c r="C581" s="303"/>
      <c r="D581" s="303"/>
      <c r="E581" s="303"/>
      <c r="F581" s="304"/>
      <c r="G581" s="303"/>
      <c r="H581" s="303"/>
      <c r="I581" s="303"/>
      <c r="J581" s="303"/>
      <c r="K581" s="303"/>
      <c r="L581" s="303"/>
      <c r="M581" s="303"/>
      <c r="N581" s="303"/>
      <c r="O581" s="303"/>
      <c r="P581" s="305"/>
      <c r="Q581" s="305"/>
      <c r="R581" s="303"/>
      <c r="S581" s="303"/>
      <c r="T581" s="303"/>
      <c r="U581" s="303"/>
      <c r="V581" s="303"/>
      <c r="W581" s="303"/>
      <c r="X581" s="303"/>
      <c r="Y581" s="303"/>
    </row>
    <row r="582" spans="1:25" ht="12.75">
      <c r="A582" s="303"/>
      <c r="B582" s="303"/>
      <c r="C582" s="303"/>
      <c r="D582" s="303"/>
      <c r="E582" s="303"/>
      <c r="F582" s="304"/>
      <c r="G582" s="303"/>
      <c r="H582" s="303"/>
      <c r="I582" s="303"/>
      <c r="J582" s="303"/>
      <c r="K582" s="303"/>
      <c r="L582" s="303"/>
      <c r="M582" s="303"/>
      <c r="N582" s="303"/>
      <c r="O582" s="303"/>
      <c r="P582" s="305"/>
      <c r="Q582" s="305"/>
      <c r="R582" s="303"/>
      <c r="S582" s="303"/>
      <c r="T582" s="303"/>
      <c r="U582" s="303"/>
      <c r="V582" s="303"/>
      <c r="W582" s="303"/>
      <c r="X582" s="303"/>
      <c r="Y582" s="303"/>
    </row>
    <row r="583" spans="1:25" ht="12.75">
      <c r="A583" s="303"/>
      <c r="B583" s="303"/>
      <c r="C583" s="303"/>
      <c r="D583" s="303"/>
      <c r="E583" s="303"/>
      <c r="F583" s="304"/>
      <c r="G583" s="303"/>
      <c r="H583" s="303"/>
      <c r="I583" s="303"/>
      <c r="J583" s="303"/>
      <c r="K583" s="303"/>
      <c r="L583" s="303"/>
      <c r="M583" s="303"/>
      <c r="N583" s="303"/>
      <c r="O583" s="303"/>
      <c r="P583" s="305"/>
      <c r="Q583" s="305"/>
      <c r="R583" s="303"/>
      <c r="S583" s="303"/>
      <c r="T583" s="303"/>
      <c r="U583" s="303"/>
      <c r="V583" s="303"/>
      <c r="W583" s="303"/>
      <c r="X583" s="303"/>
      <c r="Y583" s="303"/>
    </row>
    <row r="584" spans="1:25" ht="12.75">
      <c r="A584" s="303"/>
      <c r="B584" s="303"/>
      <c r="C584" s="303"/>
      <c r="D584" s="303"/>
      <c r="E584" s="303"/>
      <c r="F584" s="304"/>
      <c r="G584" s="303"/>
      <c r="H584" s="303"/>
      <c r="I584" s="303"/>
      <c r="J584" s="303"/>
      <c r="K584" s="303"/>
      <c r="L584" s="303"/>
      <c r="M584" s="303"/>
      <c r="N584" s="303"/>
      <c r="O584" s="303"/>
      <c r="P584" s="305"/>
      <c r="Q584" s="305"/>
      <c r="R584" s="303"/>
      <c r="S584" s="303"/>
      <c r="T584" s="303"/>
      <c r="U584" s="303"/>
      <c r="V584" s="303"/>
      <c r="W584" s="303"/>
      <c r="X584" s="303"/>
      <c r="Y584" s="303"/>
    </row>
    <row r="585" spans="1:25" ht="12.75">
      <c r="A585" s="303"/>
      <c r="B585" s="303"/>
      <c r="C585" s="303"/>
      <c r="D585" s="303"/>
      <c r="E585" s="303"/>
      <c r="F585" s="304"/>
      <c r="G585" s="303"/>
      <c r="H585" s="303"/>
      <c r="I585" s="303"/>
      <c r="J585" s="303"/>
      <c r="K585" s="303"/>
      <c r="L585" s="303"/>
      <c r="M585" s="303"/>
      <c r="N585" s="303"/>
      <c r="O585" s="303"/>
      <c r="P585" s="305"/>
      <c r="Q585" s="305"/>
      <c r="R585" s="303"/>
      <c r="S585" s="303"/>
      <c r="T585" s="303"/>
      <c r="U585" s="303"/>
      <c r="V585" s="303"/>
      <c r="W585" s="303"/>
      <c r="X585" s="303"/>
      <c r="Y585" s="303"/>
    </row>
    <row r="586" spans="1:25" ht="12.75">
      <c r="A586" s="303"/>
      <c r="B586" s="303"/>
      <c r="C586" s="303"/>
      <c r="D586" s="303"/>
      <c r="E586" s="303"/>
      <c r="F586" s="304"/>
      <c r="G586" s="303"/>
      <c r="H586" s="303"/>
      <c r="I586" s="303"/>
      <c r="J586" s="303"/>
      <c r="K586" s="303"/>
      <c r="L586" s="303"/>
      <c r="M586" s="303"/>
      <c r="N586" s="303"/>
      <c r="O586" s="303"/>
      <c r="P586" s="305"/>
      <c r="Q586" s="305"/>
      <c r="R586" s="303"/>
      <c r="S586" s="303"/>
      <c r="T586" s="303"/>
      <c r="U586" s="303"/>
      <c r="V586" s="303"/>
      <c r="W586" s="303"/>
      <c r="X586" s="303"/>
      <c r="Y586" s="303"/>
    </row>
    <row r="587" spans="1:25" ht="12.75">
      <c r="A587" s="303"/>
      <c r="B587" s="303"/>
      <c r="C587" s="303"/>
      <c r="D587" s="303"/>
      <c r="E587" s="303"/>
      <c r="F587" s="304"/>
      <c r="G587" s="303"/>
      <c r="H587" s="303"/>
      <c r="I587" s="303"/>
      <c r="J587" s="303"/>
      <c r="K587" s="303"/>
      <c r="L587" s="303"/>
      <c r="M587" s="303"/>
      <c r="N587" s="303"/>
      <c r="O587" s="303"/>
      <c r="P587" s="305"/>
      <c r="Q587" s="305"/>
      <c r="R587" s="303"/>
      <c r="S587" s="303"/>
      <c r="T587" s="303"/>
      <c r="U587" s="303"/>
      <c r="V587" s="303"/>
      <c r="W587" s="303"/>
      <c r="X587" s="303"/>
      <c r="Y587" s="303"/>
    </row>
    <row r="588" spans="1:25" ht="12.75">
      <c r="A588" s="303"/>
      <c r="B588" s="303"/>
      <c r="C588" s="303"/>
      <c r="D588" s="303"/>
      <c r="E588" s="303"/>
      <c r="F588" s="304"/>
      <c r="G588" s="303"/>
      <c r="H588" s="303"/>
      <c r="I588" s="303"/>
      <c r="J588" s="303"/>
      <c r="K588" s="303"/>
      <c r="L588" s="303"/>
      <c r="M588" s="303"/>
      <c r="N588" s="303"/>
      <c r="O588" s="303"/>
      <c r="P588" s="305"/>
      <c r="Q588" s="305"/>
      <c r="R588" s="303"/>
      <c r="S588" s="303"/>
      <c r="T588" s="303"/>
      <c r="U588" s="303"/>
      <c r="V588" s="303"/>
      <c r="W588" s="303"/>
      <c r="X588" s="303"/>
      <c r="Y588" s="303"/>
    </row>
    <row r="589" spans="1:25" ht="12.75">
      <c r="A589" s="303"/>
      <c r="B589" s="303"/>
      <c r="C589" s="303"/>
      <c r="D589" s="303"/>
      <c r="E589" s="303"/>
      <c r="F589" s="304"/>
      <c r="G589" s="303"/>
      <c r="H589" s="303"/>
      <c r="I589" s="303"/>
      <c r="J589" s="303"/>
      <c r="K589" s="303"/>
      <c r="L589" s="303"/>
      <c r="M589" s="303"/>
      <c r="N589" s="303"/>
      <c r="O589" s="303"/>
      <c r="P589" s="305"/>
      <c r="Q589" s="305"/>
      <c r="R589" s="303"/>
      <c r="S589" s="303"/>
      <c r="T589" s="303"/>
      <c r="U589" s="303"/>
      <c r="V589" s="303"/>
      <c r="W589" s="303"/>
      <c r="X589" s="303"/>
      <c r="Y589" s="303"/>
    </row>
    <row r="590" spans="1:25" ht="12.75">
      <c r="A590" s="303"/>
      <c r="B590" s="303"/>
      <c r="C590" s="303"/>
      <c r="D590" s="303"/>
      <c r="E590" s="303"/>
      <c r="F590" s="304"/>
      <c r="G590" s="303"/>
      <c r="H590" s="303"/>
      <c r="I590" s="303"/>
      <c r="J590" s="303"/>
      <c r="K590" s="303"/>
      <c r="L590" s="303"/>
      <c r="M590" s="303"/>
      <c r="N590" s="303"/>
      <c r="O590" s="303"/>
      <c r="P590" s="305"/>
      <c r="Q590" s="305"/>
      <c r="R590" s="303"/>
      <c r="S590" s="303"/>
      <c r="T590" s="303"/>
      <c r="U590" s="303"/>
      <c r="V590" s="303"/>
      <c r="W590" s="303"/>
      <c r="X590" s="303"/>
      <c r="Y590" s="303"/>
    </row>
    <row r="591" spans="1:25" ht="12.75">
      <c r="A591" s="303"/>
      <c r="B591" s="303"/>
      <c r="C591" s="303"/>
      <c r="D591" s="303"/>
      <c r="E591" s="303"/>
      <c r="F591" s="304"/>
      <c r="G591" s="303"/>
      <c r="H591" s="303"/>
      <c r="I591" s="303"/>
      <c r="J591" s="303"/>
      <c r="K591" s="303"/>
      <c r="L591" s="303"/>
      <c r="M591" s="303"/>
      <c r="N591" s="303"/>
      <c r="O591" s="303"/>
      <c r="P591" s="305"/>
      <c r="Q591" s="305"/>
      <c r="R591" s="303"/>
      <c r="S591" s="303"/>
      <c r="T591" s="303"/>
      <c r="U591" s="303"/>
      <c r="V591" s="303"/>
      <c r="W591" s="303"/>
      <c r="X591" s="303"/>
      <c r="Y591" s="303"/>
    </row>
    <row r="592" spans="1:25" ht="12.75">
      <c r="A592" s="303"/>
      <c r="B592" s="303"/>
      <c r="C592" s="303"/>
      <c r="D592" s="303"/>
      <c r="E592" s="303"/>
      <c r="F592" s="304"/>
      <c r="G592" s="303"/>
      <c r="H592" s="303"/>
      <c r="I592" s="303"/>
      <c r="J592" s="303"/>
      <c r="K592" s="303"/>
      <c r="L592" s="303"/>
      <c r="M592" s="303"/>
      <c r="N592" s="303"/>
      <c r="O592" s="303"/>
      <c r="P592" s="305"/>
      <c r="Q592" s="305"/>
      <c r="R592" s="303"/>
      <c r="S592" s="303"/>
      <c r="T592" s="303"/>
      <c r="U592" s="303"/>
      <c r="V592" s="303"/>
      <c r="W592" s="303"/>
      <c r="X592" s="303"/>
      <c r="Y592" s="303"/>
    </row>
    <row r="593" spans="1:25" ht="12.75">
      <c r="A593" s="303"/>
      <c r="B593" s="303"/>
      <c r="C593" s="303"/>
      <c r="D593" s="303"/>
      <c r="E593" s="303"/>
      <c r="F593" s="304"/>
      <c r="G593" s="303"/>
      <c r="H593" s="303"/>
      <c r="I593" s="303"/>
      <c r="J593" s="303"/>
      <c r="K593" s="303"/>
      <c r="L593" s="303"/>
      <c r="M593" s="303"/>
      <c r="N593" s="303"/>
      <c r="O593" s="303"/>
      <c r="P593" s="305"/>
      <c r="Q593" s="305"/>
      <c r="R593" s="303"/>
      <c r="S593" s="303"/>
      <c r="T593" s="303"/>
      <c r="U593" s="303"/>
      <c r="V593" s="303"/>
      <c r="W593" s="303"/>
      <c r="X593" s="303"/>
      <c r="Y593" s="303"/>
    </row>
    <row r="594" spans="1:25" ht="12.75">
      <c r="A594" s="303"/>
      <c r="B594" s="303"/>
      <c r="C594" s="303"/>
      <c r="D594" s="303"/>
      <c r="E594" s="303"/>
      <c r="F594" s="304"/>
      <c r="G594" s="303"/>
      <c r="H594" s="303"/>
      <c r="I594" s="303"/>
      <c r="J594" s="303"/>
      <c r="K594" s="303"/>
      <c r="L594" s="303"/>
      <c r="M594" s="303"/>
      <c r="N594" s="303"/>
      <c r="O594" s="303"/>
      <c r="P594" s="305"/>
      <c r="Q594" s="305"/>
      <c r="R594" s="303"/>
      <c r="S594" s="303"/>
      <c r="T594" s="303"/>
      <c r="U594" s="303"/>
      <c r="V594" s="303"/>
      <c r="W594" s="303"/>
      <c r="X594" s="303"/>
      <c r="Y594" s="303"/>
    </row>
    <row r="595" spans="1:25" ht="12.75">
      <c r="A595" s="303"/>
      <c r="B595" s="303"/>
      <c r="C595" s="303"/>
      <c r="D595" s="303"/>
      <c r="E595" s="303"/>
      <c r="F595" s="304"/>
      <c r="G595" s="303"/>
      <c r="H595" s="303"/>
      <c r="I595" s="303"/>
      <c r="J595" s="303"/>
      <c r="K595" s="303"/>
      <c r="L595" s="303"/>
      <c r="M595" s="303"/>
      <c r="N595" s="303"/>
      <c r="O595" s="303"/>
      <c r="P595" s="305"/>
      <c r="Q595" s="305"/>
      <c r="R595" s="303"/>
      <c r="S595" s="303"/>
      <c r="T595" s="303"/>
      <c r="U595" s="303"/>
      <c r="V595" s="303"/>
      <c r="W595" s="303"/>
      <c r="X595" s="303"/>
      <c r="Y595" s="303"/>
    </row>
    <row r="596" spans="1:25" ht="12.75">
      <c r="A596" s="303"/>
      <c r="B596" s="303"/>
      <c r="C596" s="303"/>
      <c r="D596" s="303"/>
      <c r="E596" s="303"/>
      <c r="F596" s="304"/>
      <c r="G596" s="303"/>
      <c r="H596" s="303"/>
      <c r="I596" s="303"/>
      <c r="J596" s="303"/>
      <c r="K596" s="303"/>
      <c r="L596" s="303"/>
      <c r="M596" s="303"/>
      <c r="N596" s="303"/>
      <c r="O596" s="303"/>
      <c r="P596" s="305"/>
      <c r="Q596" s="305"/>
      <c r="R596" s="303"/>
      <c r="S596" s="303"/>
      <c r="T596" s="303"/>
      <c r="U596" s="303"/>
      <c r="V596" s="303"/>
      <c r="W596" s="303"/>
      <c r="X596" s="303"/>
      <c r="Y596" s="303"/>
    </row>
    <row r="597" spans="1:25" ht="12.75">
      <c r="A597" s="303"/>
      <c r="B597" s="303"/>
      <c r="C597" s="303"/>
      <c r="D597" s="303"/>
      <c r="E597" s="303"/>
      <c r="F597" s="304"/>
      <c r="G597" s="303"/>
      <c r="H597" s="303"/>
      <c r="I597" s="303"/>
      <c r="J597" s="303"/>
      <c r="K597" s="303"/>
      <c r="L597" s="303"/>
      <c r="M597" s="303"/>
      <c r="N597" s="303"/>
      <c r="O597" s="303"/>
      <c r="P597" s="305"/>
      <c r="Q597" s="305"/>
      <c r="R597" s="303"/>
      <c r="S597" s="303"/>
      <c r="T597" s="303"/>
      <c r="U597" s="303"/>
      <c r="V597" s="303"/>
      <c r="W597" s="303"/>
      <c r="X597" s="303"/>
      <c r="Y597" s="303"/>
    </row>
    <row r="598" spans="1:25" ht="12.75">
      <c r="A598" s="303"/>
      <c r="B598" s="303"/>
      <c r="C598" s="303"/>
      <c r="D598" s="303"/>
      <c r="E598" s="303"/>
      <c r="F598" s="304"/>
      <c r="G598" s="303"/>
      <c r="H598" s="303"/>
      <c r="I598" s="303"/>
      <c r="J598" s="303"/>
      <c r="K598" s="303"/>
      <c r="L598" s="303"/>
      <c r="M598" s="303"/>
      <c r="N598" s="303"/>
      <c r="O598" s="303"/>
      <c r="P598" s="305"/>
      <c r="Q598" s="305"/>
      <c r="R598" s="303"/>
      <c r="S598" s="303"/>
      <c r="T598" s="303"/>
      <c r="U598" s="303"/>
      <c r="V598" s="303"/>
      <c r="W598" s="303"/>
      <c r="X598" s="303"/>
      <c r="Y598" s="303"/>
    </row>
    <row r="599" spans="1:25" ht="12.75">
      <c r="A599" s="303"/>
      <c r="B599" s="303"/>
      <c r="C599" s="303"/>
      <c r="D599" s="303"/>
      <c r="E599" s="303"/>
      <c r="F599" s="304"/>
      <c r="G599" s="303"/>
      <c r="H599" s="303"/>
      <c r="I599" s="303"/>
      <c r="J599" s="303"/>
      <c r="K599" s="303"/>
      <c r="L599" s="303"/>
      <c r="M599" s="303"/>
      <c r="N599" s="303"/>
      <c r="O599" s="303"/>
      <c r="P599" s="305"/>
      <c r="Q599" s="305"/>
      <c r="R599" s="303"/>
      <c r="S599" s="303"/>
      <c r="T599" s="303"/>
      <c r="U599" s="303"/>
      <c r="V599" s="303"/>
      <c r="W599" s="303"/>
      <c r="X599" s="303"/>
      <c r="Y599" s="303"/>
    </row>
    <row r="600" spans="1:25" ht="12.75">
      <c r="A600" s="303"/>
      <c r="B600" s="303"/>
      <c r="C600" s="303"/>
      <c r="D600" s="303"/>
      <c r="E600" s="303"/>
      <c r="F600" s="304"/>
      <c r="G600" s="303"/>
      <c r="H600" s="303"/>
      <c r="I600" s="303"/>
      <c r="J600" s="303"/>
      <c r="K600" s="303"/>
      <c r="L600" s="303"/>
      <c r="M600" s="303"/>
      <c r="N600" s="303"/>
      <c r="O600" s="303"/>
      <c r="P600" s="305"/>
      <c r="Q600" s="305"/>
      <c r="R600" s="303"/>
      <c r="S600" s="303"/>
      <c r="T600" s="303"/>
      <c r="U600" s="303"/>
      <c r="V600" s="303"/>
      <c r="W600" s="303"/>
      <c r="X600" s="303"/>
      <c r="Y600" s="303"/>
    </row>
    <row r="601" spans="1:25" ht="12.75">
      <c r="A601" s="303"/>
      <c r="B601" s="303"/>
      <c r="C601" s="303"/>
      <c r="D601" s="303"/>
      <c r="E601" s="303"/>
      <c r="F601" s="304"/>
      <c r="G601" s="303"/>
      <c r="H601" s="303"/>
      <c r="I601" s="303"/>
      <c r="J601" s="303"/>
      <c r="K601" s="303"/>
      <c r="L601" s="303"/>
      <c r="M601" s="303"/>
      <c r="N601" s="303"/>
      <c r="O601" s="303"/>
      <c r="P601" s="305"/>
      <c r="Q601" s="305"/>
      <c r="R601" s="303"/>
      <c r="S601" s="303"/>
      <c r="T601" s="303"/>
      <c r="U601" s="303"/>
      <c r="V601" s="303"/>
      <c r="W601" s="303"/>
      <c r="X601" s="303"/>
      <c r="Y601" s="303"/>
    </row>
    <row r="602" spans="1:25" ht="12.75">
      <c r="A602" s="303"/>
      <c r="B602" s="303"/>
      <c r="C602" s="303"/>
      <c r="D602" s="303"/>
      <c r="E602" s="303"/>
      <c r="F602" s="304"/>
      <c r="G602" s="303"/>
      <c r="H602" s="303"/>
      <c r="I602" s="303"/>
      <c r="J602" s="303"/>
      <c r="K602" s="303"/>
      <c r="L602" s="303"/>
      <c r="M602" s="303"/>
      <c r="N602" s="303"/>
      <c r="O602" s="303"/>
      <c r="P602" s="305"/>
      <c r="Q602" s="305"/>
      <c r="R602" s="303"/>
      <c r="S602" s="303"/>
      <c r="T602" s="303"/>
      <c r="U602" s="303"/>
      <c r="V602" s="303"/>
      <c r="W602" s="303"/>
      <c r="X602" s="303"/>
      <c r="Y602" s="303"/>
    </row>
    <row r="603" spans="1:25" ht="12.75">
      <c r="A603" s="303"/>
      <c r="B603" s="303"/>
      <c r="C603" s="303"/>
      <c r="D603" s="303"/>
      <c r="E603" s="303"/>
      <c r="F603" s="304"/>
      <c r="G603" s="303"/>
      <c r="H603" s="303"/>
      <c r="I603" s="303"/>
      <c r="J603" s="303"/>
      <c r="K603" s="303"/>
      <c r="L603" s="303"/>
      <c r="M603" s="303"/>
      <c r="N603" s="303"/>
      <c r="O603" s="303"/>
      <c r="P603" s="305"/>
      <c r="Q603" s="305"/>
      <c r="R603" s="303"/>
      <c r="S603" s="303"/>
      <c r="T603" s="303"/>
      <c r="U603" s="303"/>
      <c r="V603" s="303"/>
      <c r="W603" s="303"/>
      <c r="X603" s="303"/>
      <c r="Y603" s="303"/>
    </row>
    <row r="604" spans="1:25" ht="12.75">
      <c r="A604" s="303"/>
      <c r="B604" s="303"/>
      <c r="C604" s="303"/>
      <c r="D604" s="303"/>
      <c r="E604" s="303"/>
      <c r="F604" s="304"/>
      <c r="G604" s="303"/>
      <c r="H604" s="303"/>
      <c r="I604" s="303"/>
      <c r="J604" s="303"/>
      <c r="K604" s="303"/>
      <c r="L604" s="303"/>
      <c r="M604" s="303"/>
      <c r="N604" s="303"/>
      <c r="O604" s="303"/>
      <c r="P604" s="305"/>
      <c r="Q604" s="305"/>
      <c r="R604" s="303"/>
      <c r="S604" s="303"/>
      <c r="T604" s="303"/>
      <c r="U604" s="303"/>
      <c r="V604" s="303"/>
      <c r="W604" s="303"/>
      <c r="X604" s="303"/>
      <c r="Y604" s="303"/>
    </row>
    <row r="605" spans="1:25" ht="12.75">
      <c r="A605" s="303"/>
      <c r="B605" s="303"/>
      <c r="C605" s="303"/>
      <c r="D605" s="303"/>
      <c r="E605" s="303"/>
      <c r="F605" s="304"/>
      <c r="G605" s="303"/>
      <c r="H605" s="303"/>
      <c r="I605" s="303"/>
      <c r="J605" s="303"/>
      <c r="K605" s="303"/>
      <c r="L605" s="303"/>
      <c r="M605" s="303"/>
      <c r="N605" s="303"/>
      <c r="O605" s="303"/>
      <c r="P605" s="305"/>
      <c r="Q605" s="305"/>
      <c r="R605" s="303"/>
      <c r="S605" s="303"/>
      <c r="T605" s="303"/>
      <c r="U605" s="303"/>
      <c r="V605" s="303"/>
      <c r="W605" s="303"/>
      <c r="X605" s="303"/>
      <c r="Y605" s="303"/>
    </row>
    <row r="606" spans="1:25" ht="12.75">
      <c r="A606" s="303"/>
      <c r="B606" s="303"/>
      <c r="C606" s="303"/>
      <c r="D606" s="303"/>
      <c r="E606" s="303"/>
      <c r="F606" s="304"/>
      <c r="G606" s="303"/>
      <c r="H606" s="303"/>
      <c r="I606" s="303"/>
      <c r="J606" s="303"/>
      <c r="K606" s="303"/>
      <c r="L606" s="303"/>
      <c r="M606" s="303"/>
      <c r="N606" s="303"/>
      <c r="O606" s="303"/>
      <c r="P606" s="305"/>
      <c r="Q606" s="305"/>
      <c r="R606" s="303"/>
      <c r="S606" s="303"/>
      <c r="T606" s="303"/>
      <c r="U606" s="303"/>
      <c r="V606" s="303"/>
      <c r="W606" s="303"/>
      <c r="X606" s="303"/>
      <c r="Y606" s="303"/>
    </row>
    <row r="607" spans="1:25" ht="12.75">
      <c r="A607" s="303"/>
      <c r="B607" s="303"/>
      <c r="C607" s="303"/>
      <c r="D607" s="303"/>
      <c r="E607" s="303"/>
      <c r="F607" s="304"/>
      <c r="G607" s="303"/>
      <c r="H607" s="303"/>
      <c r="I607" s="303"/>
      <c r="J607" s="303"/>
      <c r="K607" s="303"/>
      <c r="L607" s="303"/>
      <c r="M607" s="303"/>
      <c r="N607" s="303"/>
      <c r="O607" s="303"/>
      <c r="P607" s="305"/>
      <c r="Q607" s="305"/>
      <c r="R607" s="303"/>
      <c r="S607" s="303"/>
      <c r="T607" s="303"/>
      <c r="U607" s="303"/>
      <c r="V607" s="303"/>
      <c r="W607" s="303"/>
      <c r="X607" s="303"/>
      <c r="Y607" s="303"/>
    </row>
    <row r="608" spans="1:25" ht="12.75">
      <c r="A608" s="303"/>
      <c r="B608" s="303"/>
      <c r="C608" s="303"/>
      <c r="D608" s="303"/>
      <c r="E608" s="303"/>
      <c r="F608" s="304"/>
      <c r="G608" s="303"/>
      <c r="H608" s="303"/>
      <c r="I608" s="303"/>
      <c r="J608" s="303"/>
      <c r="K608" s="303"/>
      <c r="L608" s="303"/>
      <c r="M608" s="303"/>
      <c r="N608" s="303"/>
      <c r="O608" s="303"/>
      <c r="P608" s="305"/>
      <c r="Q608" s="305"/>
      <c r="R608" s="303"/>
      <c r="S608" s="303"/>
      <c r="T608" s="303"/>
      <c r="U608" s="303"/>
      <c r="V608" s="303"/>
      <c r="W608" s="303"/>
      <c r="X608" s="303"/>
      <c r="Y608" s="303"/>
    </row>
    <row r="609" spans="1:25" ht="12.75">
      <c r="A609" s="303"/>
      <c r="B609" s="303"/>
      <c r="C609" s="303"/>
      <c r="D609" s="303"/>
      <c r="E609" s="303"/>
      <c r="F609" s="304"/>
      <c r="G609" s="303"/>
      <c r="H609" s="303"/>
      <c r="I609" s="303"/>
      <c r="J609" s="303"/>
      <c r="K609" s="303"/>
      <c r="L609" s="303"/>
      <c r="M609" s="303"/>
      <c r="N609" s="303"/>
      <c r="O609" s="303"/>
      <c r="P609" s="305"/>
      <c r="Q609" s="305"/>
      <c r="R609" s="303"/>
      <c r="S609" s="303"/>
      <c r="T609" s="303"/>
      <c r="U609" s="303"/>
      <c r="V609" s="303"/>
      <c r="W609" s="303"/>
      <c r="X609" s="303"/>
      <c r="Y609" s="303"/>
    </row>
    <row r="610" spans="1:25" ht="12.75">
      <c r="A610" s="303"/>
      <c r="B610" s="303"/>
      <c r="C610" s="303"/>
      <c r="D610" s="303"/>
      <c r="E610" s="303"/>
      <c r="F610" s="304"/>
      <c r="G610" s="303"/>
      <c r="H610" s="303"/>
      <c r="I610" s="303"/>
      <c r="J610" s="303"/>
      <c r="K610" s="303"/>
      <c r="L610" s="303"/>
      <c r="M610" s="303"/>
      <c r="N610" s="303"/>
      <c r="O610" s="303"/>
      <c r="P610" s="305"/>
      <c r="Q610" s="305"/>
      <c r="R610" s="303"/>
      <c r="S610" s="303"/>
      <c r="T610" s="303"/>
      <c r="U610" s="303"/>
      <c r="V610" s="303"/>
      <c r="W610" s="303"/>
      <c r="X610" s="303"/>
      <c r="Y610" s="303"/>
    </row>
    <row r="611" spans="1:25" ht="12.75">
      <c r="A611" s="303"/>
      <c r="B611" s="303"/>
      <c r="C611" s="303"/>
      <c r="D611" s="303"/>
      <c r="E611" s="303"/>
      <c r="F611" s="304"/>
      <c r="G611" s="303"/>
      <c r="H611" s="303"/>
      <c r="I611" s="303"/>
      <c r="J611" s="303"/>
      <c r="K611" s="303"/>
      <c r="L611" s="303"/>
      <c r="M611" s="303"/>
      <c r="N611" s="303"/>
      <c r="O611" s="303"/>
      <c r="P611" s="305"/>
      <c r="Q611" s="305"/>
      <c r="R611" s="303"/>
      <c r="S611" s="303"/>
      <c r="T611" s="303"/>
      <c r="U611" s="303"/>
      <c r="V611" s="303"/>
      <c r="W611" s="303"/>
      <c r="X611" s="303"/>
      <c r="Y611" s="303"/>
    </row>
    <row r="612" spans="1:25" ht="12.75">
      <c r="A612" s="303"/>
      <c r="B612" s="303"/>
      <c r="C612" s="303"/>
      <c r="D612" s="303"/>
      <c r="E612" s="303"/>
      <c r="F612" s="304"/>
      <c r="G612" s="303"/>
      <c r="H612" s="303"/>
      <c r="I612" s="303"/>
      <c r="J612" s="303"/>
      <c r="K612" s="303"/>
      <c r="L612" s="303"/>
      <c r="M612" s="303"/>
      <c r="N612" s="303"/>
      <c r="O612" s="303"/>
      <c r="P612" s="305"/>
      <c r="Q612" s="305"/>
      <c r="R612" s="303"/>
      <c r="S612" s="303"/>
      <c r="T612" s="303"/>
      <c r="U612" s="303"/>
      <c r="V612" s="303"/>
      <c r="W612" s="303"/>
      <c r="X612" s="303"/>
      <c r="Y612" s="303"/>
    </row>
    <row r="613" spans="1:25" ht="12.75">
      <c r="A613" s="303"/>
      <c r="B613" s="303"/>
      <c r="C613" s="303"/>
      <c r="D613" s="303"/>
      <c r="E613" s="303"/>
      <c r="F613" s="304"/>
      <c r="G613" s="303"/>
      <c r="H613" s="303"/>
      <c r="I613" s="303"/>
      <c r="J613" s="303"/>
      <c r="K613" s="303"/>
      <c r="L613" s="303"/>
      <c r="M613" s="303"/>
      <c r="N613" s="303"/>
      <c r="O613" s="303"/>
      <c r="P613" s="305"/>
      <c r="Q613" s="305"/>
      <c r="R613" s="303"/>
      <c r="S613" s="303"/>
      <c r="T613" s="303"/>
      <c r="U613" s="303"/>
      <c r="V613" s="303"/>
      <c r="W613" s="303"/>
      <c r="X613" s="303"/>
      <c r="Y613" s="303"/>
    </row>
    <row r="614" spans="1:25" ht="12.75">
      <c r="A614" s="303"/>
      <c r="B614" s="303"/>
      <c r="C614" s="303"/>
      <c r="D614" s="303"/>
      <c r="E614" s="303"/>
      <c r="F614" s="304"/>
      <c r="G614" s="303"/>
      <c r="H614" s="303"/>
      <c r="I614" s="303"/>
      <c r="J614" s="303"/>
      <c r="K614" s="303"/>
      <c r="L614" s="303"/>
      <c r="M614" s="303"/>
      <c r="N614" s="303"/>
      <c r="O614" s="303"/>
      <c r="P614" s="305"/>
      <c r="Q614" s="305"/>
      <c r="R614" s="303"/>
      <c r="S614" s="303"/>
      <c r="T614" s="303"/>
      <c r="U614" s="303"/>
      <c r="V614" s="303"/>
      <c r="W614" s="303"/>
      <c r="X614" s="303"/>
      <c r="Y614" s="303"/>
    </row>
    <row r="615" spans="1:25" ht="12.75">
      <c r="A615" s="303"/>
      <c r="B615" s="303"/>
      <c r="C615" s="303"/>
      <c r="D615" s="303"/>
      <c r="E615" s="303"/>
      <c r="F615" s="304"/>
      <c r="G615" s="303"/>
      <c r="H615" s="303"/>
      <c r="I615" s="303"/>
      <c r="J615" s="303"/>
      <c r="K615" s="303"/>
      <c r="L615" s="303"/>
      <c r="M615" s="303"/>
      <c r="N615" s="303"/>
      <c r="O615" s="303"/>
      <c r="P615" s="305"/>
      <c r="Q615" s="305"/>
      <c r="R615" s="303"/>
      <c r="S615" s="303"/>
      <c r="T615" s="303"/>
      <c r="U615" s="303"/>
      <c r="V615" s="303"/>
      <c r="W615" s="303"/>
      <c r="X615" s="303"/>
      <c r="Y615" s="303"/>
    </row>
    <row r="616" spans="1:25" ht="12.75">
      <c r="A616" s="303"/>
      <c r="B616" s="303"/>
      <c r="C616" s="303"/>
      <c r="D616" s="303"/>
      <c r="E616" s="303"/>
      <c r="F616" s="304"/>
      <c r="G616" s="303"/>
      <c r="H616" s="303"/>
      <c r="I616" s="303"/>
      <c r="J616" s="303"/>
      <c r="K616" s="303"/>
      <c r="L616" s="303"/>
      <c r="M616" s="303"/>
      <c r="N616" s="303"/>
      <c r="O616" s="303"/>
      <c r="P616" s="305"/>
      <c r="Q616" s="305"/>
      <c r="R616" s="303"/>
      <c r="S616" s="303"/>
      <c r="T616" s="303"/>
      <c r="U616" s="303"/>
      <c r="V616" s="303"/>
      <c r="W616" s="303"/>
      <c r="X616" s="303"/>
      <c r="Y616" s="303"/>
    </row>
    <row r="617" spans="1:25" ht="12.75">
      <c r="A617" s="303"/>
      <c r="B617" s="303"/>
      <c r="C617" s="303"/>
      <c r="D617" s="303"/>
      <c r="E617" s="303"/>
      <c r="F617" s="304"/>
      <c r="G617" s="303"/>
      <c r="H617" s="303"/>
      <c r="I617" s="303"/>
      <c r="J617" s="303"/>
      <c r="K617" s="303"/>
      <c r="L617" s="303"/>
      <c r="M617" s="303"/>
      <c r="N617" s="303"/>
      <c r="O617" s="303"/>
      <c r="P617" s="305"/>
      <c r="Q617" s="305"/>
      <c r="R617" s="303"/>
      <c r="S617" s="303"/>
      <c r="T617" s="303"/>
      <c r="U617" s="303"/>
      <c r="V617" s="303"/>
      <c r="W617" s="303"/>
      <c r="X617" s="303"/>
      <c r="Y617" s="303"/>
    </row>
    <row r="618" spans="1:25" ht="12.75">
      <c r="A618" s="303"/>
      <c r="B618" s="303"/>
      <c r="C618" s="303"/>
      <c r="D618" s="303"/>
      <c r="E618" s="303"/>
      <c r="F618" s="304"/>
      <c r="G618" s="303"/>
      <c r="H618" s="303"/>
      <c r="I618" s="303"/>
      <c r="J618" s="303"/>
      <c r="K618" s="303"/>
      <c r="L618" s="303"/>
      <c r="M618" s="303"/>
      <c r="N618" s="303"/>
      <c r="O618" s="303"/>
      <c r="P618" s="305"/>
      <c r="Q618" s="305"/>
      <c r="R618" s="303"/>
      <c r="S618" s="303"/>
      <c r="T618" s="303"/>
      <c r="U618" s="303"/>
      <c r="V618" s="303"/>
      <c r="W618" s="303"/>
      <c r="X618" s="303"/>
      <c r="Y618" s="303"/>
    </row>
    <row r="619" spans="1:25" ht="12.75">
      <c r="A619" s="303"/>
      <c r="B619" s="303"/>
      <c r="C619" s="303"/>
      <c r="D619" s="303"/>
      <c r="E619" s="303"/>
      <c r="F619" s="304"/>
      <c r="G619" s="303"/>
      <c r="H619" s="303"/>
      <c r="I619" s="303"/>
      <c r="J619" s="303"/>
      <c r="K619" s="303"/>
      <c r="L619" s="303"/>
      <c r="M619" s="303"/>
      <c r="N619" s="303"/>
      <c r="O619" s="303"/>
      <c r="P619" s="305"/>
      <c r="Q619" s="305"/>
      <c r="R619" s="303"/>
      <c r="S619" s="303"/>
      <c r="T619" s="303"/>
      <c r="U619" s="303"/>
      <c r="V619" s="303"/>
      <c r="W619" s="303"/>
      <c r="X619" s="303"/>
      <c r="Y619" s="303"/>
    </row>
    <row r="620" spans="1:25" ht="12.75">
      <c r="A620" s="303"/>
      <c r="B620" s="303"/>
      <c r="C620" s="303"/>
      <c r="D620" s="303"/>
      <c r="E620" s="303"/>
      <c r="F620" s="304"/>
      <c r="G620" s="303"/>
      <c r="H620" s="303"/>
      <c r="I620" s="303"/>
      <c r="J620" s="303"/>
      <c r="K620" s="303"/>
      <c r="L620" s="303"/>
      <c r="M620" s="303"/>
      <c r="N620" s="303"/>
      <c r="O620" s="303"/>
      <c r="P620" s="305"/>
      <c r="Q620" s="305"/>
      <c r="R620" s="303"/>
      <c r="S620" s="303"/>
      <c r="T620" s="303"/>
      <c r="U620" s="303"/>
      <c r="V620" s="303"/>
      <c r="W620" s="303"/>
      <c r="X620" s="303"/>
      <c r="Y620" s="303"/>
    </row>
    <row r="621" spans="1:25" ht="12.75">
      <c r="A621" s="303"/>
      <c r="B621" s="303"/>
      <c r="C621" s="303"/>
      <c r="D621" s="303"/>
      <c r="E621" s="303"/>
      <c r="F621" s="304"/>
      <c r="G621" s="303"/>
      <c r="H621" s="303"/>
      <c r="I621" s="303"/>
      <c r="J621" s="303"/>
      <c r="K621" s="303"/>
      <c r="L621" s="303"/>
      <c r="M621" s="303"/>
      <c r="N621" s="303"/>
      <c r="O621" s="303"/>
      <c r="P621" s="305"/>
      <c r="Q621" s="305"/>
      <c r="R621" s="303"/>
      <c r="S621" s="303"/>
      <c r="T621" s="303"/>
      <c r="U621" s="303"/>
      <c r="V621" s="303"/>
      <c r="W621" s="303"/>
      <c r="X621" s="303"/>
      <c r="Y621" s="303"/>
    </row>
    <row r="622" spans="1:25" ht="12.75">
      <c r="A622" s="303"/>
      <c r="B622" s="303"/>
      <c r="C622" s="303"/>
      <c r="D622" s="303"/>
      <c r="E622" s="303"/>
      <c r="F622" s="304"/>
      <c r="G622" s="303"/>
      <c r="H622" s="303"/>
      <c r="I622" s="303"/>
      <c r="J622" s="303"/>
      <c r="K622" s="303"/>
      <c r="L622" s="303"/>
      <c r="M622" s="303"/>
      <c r="N622" s="303"/>
      <c r="O622" s="303"/>
      <c r="P622" s="305"/>
      <c r="Q622" s="305"/>
      <c r="R622" s="303"/>
      <c r="S622" s="303"/>
      <c r="T622" s="303"/>
      <c r="U622" s="303"/>
      <c r="V622" s="303"/>
      <c r="W622" s="303"/>
      <c r="X622" s="303"/>
      <c r="Y622" s="303"/>
    </row>
    <row r="623" spans="1:25" ht="12.75">
      <c r="A623" s="303"/>
      <c r="B623" s="303"/>
      <c r="C623" s="303"/>
      <c r="D623" s="303"/>
      <c r="E623" s="303"/>
      <c r="F623" s="304"/>
      <c r="G623" s="303"/>
      <c r="H623" s="303"/>
      <c r="I623" s="303"/>
      <c r="J623" s="303"/>
      <c r="K623" s="303"/>
      <c r="L623" s="303"/>
      <c r="M623" s="303"/>
      <c r="N623" s="303"/>
      <c r="O623" s="303"/>
      <c r="P623" s="305"/>
      <c r="Q623" s="305"/>
      <c r="R623" s="303"/>
      <c r="S623" s="303"/>
      <c r="T623" s="303"/>
      <c r="U623" s="303"/>
      <c r="V623" s="303"/>
      <c r="W623" s="303"/>
      <c r="X623" s="303"/>
      <c r="Y623" s="303"/>
    </row>
    <row r="624" spans="1:25" ht="12.75">
      <c r="A624" s="303"/>
      <c r="B624" s="303"/>
      <c r="C624" s="303"/>
      <c r="D624" s="303"/>
      <c r="E624" s="303"/>
      <c r="F624" s="304"/>
      <c r="G624" s="303"/>
      <c r="H624" s="303"/>
      <c r="I624" s="303"/>
      <c r="J624" s="303"/>
      <c r="K624" s="303"/>
      <c r="L624" s="303"/>
      <c r="M624" s="303"/>
      <c r="N624" s="303"/>
      <c r="O624" s="303"/>
      <c r="P624" s="305"/>
      <c r="Q624" s="305"/>
      <c r="R624" s="303"/>
      <c r="S624" s="303"/>
      <c r="T624" s="303"/>
      <c r="U624" s="303"/>
      <c r="V624" s="303"/>
      <c r="W624" s="303"/>
      <c r="X624" s="303"/>
      <c r="Y624" s="303"/>
    </row>
    <row r="625" spans="1:25" ht="12.75">
      <c r="A625" s="303"/>
      <c r="B625" s="303"/>
      <c r="C625" s="303"/>
      <c r="D625" s="303"/>
      <c r="E625" s="303"/>
      <c r="F625" s="304"/>
      <c r="G625" s="303"/>
      <c r="H625" s="303"/>
      <c r="I625" s="303"/>
      <c r="J625" s="303"/>
      <c r="K625" s="303"/>
      <c r="L625" s="303"/>
      <c r="M625" s="303"/>
      <c r="N625" s="303"/>
      <c r="O625" s="303"/>
      <c r="P625" s="305"/>
      <c r="Q625" s="305"/>
      <c r="R625" s="303"/>
      <c r="S625" s="303"/>
      <c r="T625" s="303"/>
      <c r="U625" s="303"/>
      <c r="V625" s="303"/>
      <c r="W625" s="303"/>
      <c r="X625" s="303"/>
      <c r="Y625" s="303"/>
    </row>
    <row r="626" spans="1:25" ht="12.75">
      <c r="A626" s="303"/>
      <c r="B626" s="303"/>
      <c r="C626" s="303"/>
      <c r="D626" s="303"/>
      <c r="E626" s="303"/>
      <c r="F626" s="304"/>
      <c r="G626" s="303"/>
      <c r="H626" s="303"/>
      <c r="I626" s="303"/>
      <c r="J626" s="303"/>
      <c r="K626" s="303"/>
      <c r="L626" s="303"/>
      <c r="M626" s="303"/>
      <c r="N626" s="303"/>
      <c r="O626" s="303"/>
      <c r="P626" s="305"/>
      <c r="Q626" s="305"/>
      <c r="R626" s="303"/>
      <c r="S626" s="303"/>
      <c r="T626" s="303"/>
      <c r="U626" s="303"/>
      <c r="V626" s="303"/>
      <c r="W626" s="303"/>
      <c r="X626" s="303"/>
      <c r="Y626" s="303"/>
    </row>
    <row r="627" spans="1:25" ht="12.75">
      <c r="A627" s="303"/>
      <c r="B627" s="303"/>
      <c r="C627" s="303"/>
      <c r="D627" s="303"/>
      <c r="E627" s="303"/>
      <c r="F627" s="304"/>
      <c r="G627" s="303"/>
      <c r="H627" s="303"/>
      <c r="I627" s="303"/>
      <c r="J627" s="303"/>
      <c r="K627" s="303"/>
      <c r="L627" s="303"/>
      <c r="M627" s="303"/>
      <c r="N627" s="303"/>
      <c r="O627" s="303"/>
      <c r="P627" s="305"/>
      <c r="Q627" s="305"/>
      <c r="R627" s="303"/>
      <c r="S627" s="303"/>
      <c r="T627" s="303"/>
      <c r="U627" s="303"/>
      <c r="V627" s="303"/>
      <c r="W627" s="303"/>
      <c r="X627" s="303"/>
      <c r="Y627" s="303"/>
    </row>
    <row r="628" spans="1:25" ht="12.75">
      <c r="A628" s="303"/>
      <c r="B628" s="303"/>
      <c r="C628" s="303"/>
      <c r="D628" s="303"/>
      <c r="E628" s="303"/>
      <c r="F628" s="304"/>
      <c r="G628" s="303"/>
      <c r="H628" s="303"/>
      <c r="I628" s="303"/>
      <c r="J628" s="303"/>
      <c r="K628" s="303"/>
      <c r="L628" s="303"/>
      <c r="M628" s="303"/>
      <c r="N628" s="303"/>
      <c r="O628" s="303"/>
      <c r="P628" s="305"/>
      <c r="Q628" s="305"/>
      <c r="R628" s="303"/>
      <c r="S628" s="303"/>
      <c r="T628" s="303"/>
      <c r="U628" s="303"/>
      <c r="V628" s="303"/>
      <c r="W628" s="303"/>
      <c r="X628" s="303"/>
      <c r="Y628" s="303"/>
    </row>
    <row r="629" spans="1:25" ht="12.75">
      <c r="A629" s="303"/>
      <c r="B629" s="303"/>
      <c r="C629" s="303"/>
      <c r="D629" s="303"/>
      <c r="E629" s="303"/>
      <c r="F629" s="304"/>
      <c r="G629" s="303"/>
      <c r="H629" s="303"/>
      <c r="I629" s="303"/>
      <c r="J629" s="303"/>
      <c r="K629" s="303"/>
      <c r="L629" s="303"/>
      <c r="M629" s="303"/>
      <c r="N629" s="303"/>
      <c r="O629" s="303"/>
      <c r="P629" s="305"/>
      <c r="Q629" s="305"/>
      <c r="R629" s="303"/>
      <c r="S629" s="303"/>
      <c r="T629" s="303"/>
      <c r="U629" s="303"/>
      <c r="V629" s="303"/>
      <c r="W629" s="303"/>
      <c r="X629" s="303"/>
      <c r="Y629" s="303"/>
    </row>
    <row r="630" spans="1:25" ht="12.75">
      <c r="A630" s="303"/>
      <c r="B630" s="303"/>
      <c r="C630" s="303"/>
      <c r="D630" s="303"/>
      <c r="E630" s="303"/>
      <c r="F630" s="304"/>
      <c r="G630" s="303"/>
      <c r="H630" s="303"/>
      <c r="I630" s="303"/>
      <c r="J630" s="303"/>
      <c r="K630" s="303"/>
      <c r="L630" s="303"/>
      <c r="M630" s="303"/>
      <c r="N630" s="303"/>
      <c r="O630" s="303"/>
      <c r="P630" s="305"/>
      <c r="Q630" s="305"/>
      <c r="R630" s="303"/>
      <c r="S630" s="303"/>
      <c r="T630" s="303"/>
      <c r="U630" s="303"/>
      <c r="V630" s="303"/>
      <c r="W630" s="303"/>
      <c r="X630" s="303"/>
      <c r="Y630" s="303"/>
    </row>
    <row r="631" spans="1:25" ht="12.75">
      <c r="A631" s="303"/>
      <c r="B631" s="303"/>
      <c r="C631" s="303"/>
      <c r="D631" s="303"/>
      <c r="E631" s="303"/>
      <c r="F631" s="304"/>
      <c r="G631" s="303"/>
      <c r="H631" s="303"/>
      <c r="I631" s="303"/>
      <c r="J631" s="303"/>
      <c r="K631" s="303"/>
      <c r="L631" s="303"/>
      <c r="M631" s="303"/>
      <c r="N631" s="303"/>
      <c r="O631" s="303"/>
      <c r="P631" s="305"/>
      <c r="Q631" s="305"/>
      <c r="R631" s="303"/>
      <c r="S631" s="303"/>
      <c r="T631" s="303"/>
      <c r="U631" s="303"/>
      <c r="V631" s="303"/>
      <c r="W631" s="303"/>
      <c r="X631" s="303"/>
      <c r="Y631" s="303"/>
    </row>
    <row r="632" spans="1:25" ht="12.75">
      <c r="A632" s="303"/>
      <c r="B632" s="303"/>
      <c r="C632" s="303"/>
      <c r="D632" s="303"/>
      <c r="E632" s="303"/>
      <c r="F632" s="304"/>
      <c r="G632" s="303"/>
      <c r="H632" s="303"/>
      <c r="I632" s="303"/>
      <c r="J632" s="303"/>
      <c r="K632" s="303"/>
      <c r="L632" s="303"/>
      <c r="M632" s="303"/>
      <c r="N632" s="303"/>
      <c r="O632" s="303"/>
      <c r="P632" s="305"/>
      <c r="Q632" s="305"/>
      <c r="R632" s="303"/>
      <c r="S632" s="303"/>
      <c r="T632" s="303"/>
      <c r="U632" s="303"/>
      <c r="V632" s="303"/>
      <c r="W632" s="303"/>
      <c r="X632" s="303"/>
      <c r="Y632" s="303"/>
    </row>
    <row r="633" spans="1:25" ht="12.75">
      <c r="A633" s="303"/>
      <c r="B633" s="303"/>
      <c r="C633" s="303"/>
      <c r="D633" s="303"/>
      <c r="E633" s="303"/>
      <c r="F633" s="304"/>
      <c r="G633" s="303"/>
      <c r="H633" s="303"/>
      <c r="I633" s="303"/>
      <c r="J633" s="303"/>
      <c r="K633" s="303"/>
      <c r="L633" s="303"/>
      <c r="M633" s="303"/>
      <c r="N633" s="303"/>
      <c r="O633" s="303"/>
      <c r="P633" s="305"/>
      <c r="Q633" s="305"/>
      <c r="R633" s="303"/>
      <c r="S633" s="303"/>
      <c r="T633" s="303"/>
      <c r="U633" s="303"/>
      <c r="V633" s="303"/>
      <c r="W633" s="303"/>
      <c r="X633" s="303"/>
      <c r="Y633" s="303"/>
    </row>
    <row r="634" spans="1:25" ht="12.75">
      <c r="A634" s="303"/>
      <c r="B634" s="303"/>
      <c r="C634" s="303"/>
      <c r="D634" s="303"/>
      <c r="E634" s="303"/>
      <c r="F634" s="304"/>
      <c r="G634" s="303"/>
      <c r="H634" s="303"/>
      <c r="I634" s="303"/>
      <c r="J634" s="303"/>
      <c r="K634" s="303"/>
      <c r="L634" s="303"/>
      <c r="M634" s="303"/>
      <c r="N634" s="303"/>
      <c r="O634" s="303"/>
      <c r="P634" s="305"/>
      <c r="Q634" s="305"/>
      <c r="R634" s="303"/>
      <c r="S634" s="303"/>
      <c r="T634" s="303"/>
      <c r="U634" s="303"/>
      <c r="V634" s="303"/>
      <c r="W634" s="303"/>
      <c r="X634" s="303"/>
      <c r="Y634" s="303"/>
    </row>
    <row r="635" spans="1:25" ht="12.75">
      <c r="A635" s="303"/>
      <c r="B635" s="303"/>
      <c r="C635" s="303"/>
      <c r="D635" s="303"/>
      <c r="E635" s="303"/>
      <c r="F635" s="304"/>
      <c r="G635" s="303"/>
      <c r="H635" s="303"/>
      <c r="I635" s="303"/>
      <c r="J635" s="303"/>
      <c r="K635" s="303"/>
      <c r="L635" s="303"/>
      <c r="M635" s="303"/>
      <c r="N635" s="303"/>
      <c r="O635" s="303"/>
      <c r="P635" s="305"/>
      <c r="Q635" s="305"/>
      <c r="R635" s="303"/>
      <c r="S635" s="303"/>
      <c r="T635" s="303"/>
      <c r="U635" s="303"/>
      <c r="V635" s="303"/>
      <c r="W635" s="303"/>
      <c r="X635" s="303"/>
      <c r="Y635" s="303"/>
    </row>
    <row r="636" spans="1:25" ht="12.75">
      <c r="A636" s="303"/>
      <c r="B636" s="303"/>
      <c r="C636" s="303"/>
      <c r="D636" s="303"/>
      <c r="E636" s="303"/>
      <c r="F636" s="304"/>
      <c r="G636" s="303"/>
      <c r="H636" s="303"/>
      <c r="I636" s="303"/>
      <c r="J636" s="303"/>
      <c r="K636" s="303"/>
      <c r="L636" s="303"/>
      <c r="M636" s="303"/>
      <c r="N636" s="303"/>
      <c r="O636" s="303"/>
      <c r="P636" s="305"/>
      <c r="Q636" s="305"/>
      <c r="R636" s="303"/>
      <c r="S636" s="303"/>
      <c r="T636" s="303"/>
      <c r="U636" s="303"/>
      <c r="V636" s="303"/>
      <c r="W636" s="303"/>
      <c r="X636" s="303"/>
      <c r="Y636" s="303"/>
    </row>
    <row r="637" spans="1:25" ht="12.75">
      <c r="A637" s="303"/>
      <c r="B637" s="303"/>
      <c r="C637" s="303"/>
      <c r="D637" s="303"/>
      <c r="E637" s="303"/>
      <c r="F637" s="304"/>
      <c r="G637" s="303"/>
      <c r="H637" s="303"/>
      <c r="I637" s="303"/>
      <c r="J637" s="303"/>
      <c r="K637" s="303"/>
      <c r="L637" s="303"/>
      <c r="M637" s="303"/>
      <c r="N637" s="303"/>
      <c r="O637" s="303"/>
      <c r="P637" s="305"/>
      <c r="Q637" s="305"/>
      <c r="R637" s="303"/>
      <c r="S637" s="303"/>
      <c r="T637" s="303"/>
      <c r="U637" s="303"/>
      <c r="V637" s="303"/>
      <c r="W637" s="303"/>
      <c r="X637" s="303"/>
      <c r="Y637" s="303"/>
    </row>
    <row r="638" spans="1:25" ht="12.75">
      <c r="A638" s="303"/>
      <c r="B638" s="303"/>
      <c r="C638" s="303"/>
      <c r="D638" s="303"/>
      <c r="E638" s="303"/>
      <c r="F638" s="304"/>
      <c r="G638" s="303"/>
      <c r="H638" s="303"/>
      <c r="I638" s="303"/>
      <c r="J638" s="303"/>
      <c r="K638" s="303"/>
      <c r="L638" s="303"/>
      <c r="M638" s="303"/>
      <c r="N638" s="303"/>
      <c r="O638" s="303"/>
      <c r="P638" s="305"/>
      <c r="Q638" s="305"/>
      <c r="R638" s="303"/>
      <c r="S638" s="303"/>
      <c r="T638" s="303"/>
      <c r="U638" s="303"/>
      <c r="V638" s="303"/>
      <c r="W638" s="303"/>
      <c r="X638" s="303"/>
      <c r="Y638" s="303"/>
    </row>
    <row r="639" spans="1:25" ht="12.75">
      <c r="A639" s="303"/>
      <c r="B639" s="303"/>
      <c r="C639" s="303"/>
      <c r="D639" s="303"/>
      <c r="E639" s="303"/>
      <c r="F639" s="304"/>
      <c r="G639" s="303"/>
      <c r="H639" s="303"/>
      <c r="I639" s="303"/>
      <c r="J639" s="303"/>
      <c r="K639" s="303"/>
      <c r="L639" s="303"/>
      <c r="M639" s="303"/>
      <c r="N639" s="303"/>
      <c r="O639" s="303"/>
      <c r="P639" s="305"/>
      <c r="Q639" s="305"/>
      <c r="R639" s="303"/>
      <c r="S639" s="303"/>
      <c r="T639" s="303"/>
      <c r="U639" s="303"/>
      <c r="V639" s="303"/>
      <c r="W639" s="303"/>
      <c r="X639" s="303"/>
      <c r="Y639" s="303"/>
    </row>
    <row r="640" spans="1:25" ht="12.75">
      <c r="A640" s="303"/>
      <c r="B640" s="303"/>
      <c r="C640" s="303"/>
      <c r="D640" s="303"/>
      <c r="E640" s="303"/>
      <c r="F640" s="304"/>
      <c r="G640" s="303"/>
      <c r="H640" s="303"/>
      <c r="I640" s="303"/>
      <c r="J640" s="303"/>
      <c r="K640" s="303"/>
      <c r="L640" s="303"/>
      <c r="M640" s="303"/>
      <c r="N640" s="303"/>
      <c r="O640" s="303"/>
      <c r="P640" s="305"/>
      <c r="Q640" s="305"/>
      <c r="R640" s="303"/>
      <c r="S640" s="303"/>
      <c r="T640" s="303"/>
      <c r="U640" s="303"/>
      <c r="V640" s="303"/>
      <c r="W640" s="303"/>
      <c r="X640" s="303"/>
      <c r="Y640" s="303"/>
    </row>
    <row r="641" spans="1:25" ht="12.75">
      <c r="A641" s="303"/>
      <c r="B641" s="303"/>
      <c r="C641" s="303"/>
      <c r="D641" s="303"/>
      <c r="E641" s="303"/>
      <c r="F641" s="304"/>
      <c r="G641" s="303"/>
      <c r="H641" s="303"/>
      <c r="I641" s="303"/>
      <c r="J641" s="303"/>
      <c r="K641" s="303"/>
      <c r="L641" s="303"/>
      <c r="M641" s="303"/>
      <c r="N641" s="303"/>
      <c r="O641" s="303"/>
      <c r="P641" s="305"/>
      <c r="Q641" s="305"/>
      <c r="R641" s="303"/>
      <c r="S641" s="303"/>
      <c r="T641" s="303"/>
      <c r="U641" s="303"/>
      <c r="V641" s="303"/>
      <c r="W641" s="303"/>
      <c r="X641" s="303"/>
      <c r="Y641" s="303"/>
    </row>
    <row r="642" spans="1:25" ht="12.75">
      <c r="A642" s="303"/>
      <c r="B642" s="303"/>
      <c r="C642" s="303"/>
      <c r="D642" s="303"/>
      <c r="E642" s="303"/>
      <c r="F642" s="304"/>
      <c r="G642" s="303"/>
      <c r="H642" s="303"/>
      <c r="I642" s="303"/>
      <c r="J642" s="303"/>
      <c r="K642" s="303"/>
      <c r="L642" s="303"/>
      <c r="M642" s="303"/>
      <c r="N642" s="303"/>
      <c r="O642" s="303"/>
      <c r="P642" s="305"/>
      <c r="Q642" s="305"/>
      <c r="R642" s="303"/>
      <c r="S642" s="303"/>
      <c r="T642" s="303"/>
      <c r="U642" s="303"/>
      <c r="V642" s="303"/>
      <c r="W642" s="303"/>
      <c r="X642" s="303"/>
      <c r="Y642" s="303"/>
    </row>
    <row r="643" spans="1:25" ht="12.75">
      <c r="A643" s="303"/>
      <c r="B643" s="303"/>
      <c r="C643" s="303"/>
      <c r="D643" s="303"/>
      <c r="E643" s="303"/>
      <c r="F643" s="304"/>
      <c r="G643" s="303"/>
      <c r="H643" s="303"/>
      <c r="I643" s="303"/>
      <c r="J643" s="303"/>
      <c r="K643" s="303"/>
      <c r="L643" s="303"/>
      <c r="M643" s="303"/>
      <c r="N643" s="303"/>
      <c r="O643" s="303"/>
      <c r="P643" s="305"/>
      <c r="Q643" s="305"/>
      <c r="R643" s="303"/>
      <c r="S643" s="303"/>
      <c r="T643" s="303"/>
      <c r="U643" s="303"/>
      <c r="V643" s="303"/>
      <c r="W643" s="303"/>
      <c r="X643" s="303"/>
      <c r="Y643" s="303"/>
    </row>
    <row r="644" spans="1:25" ht="12.75">
      <c r="A644" s="303"/>
      <c r="B644" s="303"/>
      <c r="C644" s="303"/>
      <c r="D644" s="303"/>
      <c r="E644" s="303"/>
      <c r="F644" s="304"/>
      <c r="G644" s="303"/>
      <c r="H644" s="303"/>
      <c r="I644" s="303"/>
      <c r="J644" s="303"/>
      <c r="K644" s="303"/>
      <c r="L644" s="303"/>
      <c r="M644" s="303"/>
      <c r="N644" s="303"/>
      <c r="O644" s="303"/>
      <c r="P644" s="305"/>
      <c r="Q644" s="305"/>
      <c r="R644" s="303"/>
      <c r="S644" s="303"/>
      <c r="T644" s="303"/>
      <c r="U644" s="303"/>
      <c r="V644" s="303"/>
      <c r="W644" s="303"/>
      <c r="X644" s="303"/>
      <c r="Y644" s="303"/>
    </row>
    <row r="645" spans="1:25" ht="12.75">
      <c r="A645" s="303"/>
      <c r="B645" s="303"/>
      <c r="C645" s="303"/>
      <c r="D645" s="303"/>
      <c r="E645" s="303"/>
      <c r="F645" s="304"/>
      <c r="G645" s="303"/>
      <c r="H645" s="303"/>
      <c r="I645" s="303"/>
      <c r="J645" s="303"/>
      <c r="K645" s="303"/>
      <c r="L645" s="303"/>
      <c r="M645" s="303"/>
      <c r="N645" s="303"/>
      <c r="O645" s="303"/>
      <c r="P645" s="305"/>
      <c r="Q645" s="305"/>
      <c r="R645" s="303"/>
      <c r="S645" s="303"/>
      <c r="T645" s="303"/>
      <c r="U645" s="303"/>
      <c r="V645" s="303"/>
      <c r="W645" s="303"/>
      <c r="X645" s="303"/>
      <c r="Y645" s="303"/>
    </row>
    <row r="646" spans="1:25" ht="12.75">
      <c r="A646" s="303"/>
      <c r="B646" s="303"/>
      <c r="C646" s="303"/>
      <c r="D646" s="303"/>
      <c r="E646" s="303"/>
      <c r="F646" s="304"/>
      <c r="G646" s="303"/>
      <c r="H646" s="303"/>
      <c r="I646" s="303"/>
      <c r="J646" s="303"/>
      <c r="K646" s="303"/>
      <c r="L646" s="303"/>
      <c r="M646" s="303"/>
      <c r="N646" s="303"/>
      <c r="O646" s="303"/>
      <c r="P646" s="305"/>
      <c r="Q646" s="305"/>
      <c r="R646" s="303"/>
      <c r="S646" s="303"/>
      <c r="T646" s="303"/>
      <c r="U646" s="303"/>
      <c r="V646" s="303"/>
      <c r="W646" s="303"/>
      <c r="X646" s="303"/>
      <c r="Y646" s="303"/>
    </row>
    <row r="647" spans="1:25" ht="12.75">
      <c r="A647" s="303"/>
      <c r="B647" s="303"/>
      <c r="C647" s="303"/>
      <c r="D647" s="303"/>
      <c r="E647" s="303"/>
      <c r="F647" s="304"/>
      <c r="G647" s="303"/>
      <c r="H647" s="303"/>
      <c r="I647" s="303"/>
      <c r="J647" s="303"/>
      <c r="K647" s="303"/>
      <c r="L647" s="303"/>
      <c r="M647" s="303"/>
      <c r="N647" s="303"/>
      <c r="O647" s="303"/>
      <c r="P647" s="305"/>
      <c r="Q647" s="305"/>
      <c r="R647" s="303"/>
      <c r="S647" s="303"/>
      <c r="T647" s="303"/>
      <c r="U647" s="303"/>
      <c r="V647" s="303"/>
      <c r="W647" s="303"/>
      <c r="X647" s="303"/>
      <c r="Y647" s="303"/>
    </row>
    <row r="648" spans="1:25" ht="12.75">
      <c r="A648" s="303"/>
      <c r="B648" s="303"/>
      <c r="C648" s="303"/>
      <c r="D648" s="303"/>
      <c r="E648" s="303"/>
      <c r="F648" s="304"/>
      <c r="G648" s="303"/>
      <c r="H648" s="303"/>
      <c r="I648" s="303"/>
      <c r="J648" s="303"/>
      <c r="K648" s="303"/>
      <c r="L648" s="303"/>
      <c r="M648" s="303"/>
      <c r="N648" s="303"/>
      <c r="O648" s="303"/>
      <c r="P648" s="305"/>
      <c r="Q648" s="305"/>
      <c r="R648" s="303"/>
      <c r="S648" s="303"/>
      <c r="T648" s="303"/>
      <c r="U648" s="303"/>
      <c r="V648" s="303"/>
      <c r="W648" s="303"/>
      <c r="X648" s="303"/>
      <c r="Y648" s="303"/>
    </row>
    <row r="649" spans="1:25" ht="12.75">
      <c r="A649" s="303"/>
      <c r="B649" s="303"/>
      <c r="C649" s="303"/>
      <c r="D649" s="303"/>
      <c r="E649" s="303"/>
      <c r="F649" s="304"/>
      <c r="G649" s="303"/>
      <c r="H649" s="303"/>
      <c r="I649" s="303"/>
      <c r="J649" s="303"/>
      <c r="K649" s="303"/>
      <c r="L649" s="303"/>
      <c r="M649" s="303"/>
      <c r="N649" s="303"/>
      <c r="O649" s="303"/>
      <c r="P649" s="305"/>
      <c r="Q649" s="305"/>
      <c r="R649" s="303"/>
      <c r="S649" s="303"/>
      <c r="T649" s="303"/>
      <c r="U649" s="303"/>
      <c r="V649" s="303"/>
      <c r="W649" s="303"/>
      <c r="X649" s="303"/>
      <c r="Y649" s="303"/>
    </row>
    <row r="650" spans="1:25" ht="12.75">
      <c r="A650" s="303"/>
      <c r="B650" s="303"/>
      <c r="C650" s="303"/>
      <c r="D650" s="303"/>
      <c r="E650" s="303"/>
      <c r="F650" s="304"/>
      <c r="G650" s="303"/>
      <c r="H650" s="303"/>
      <c r="I650" s="303"/>
      <c r="J650" s="303"/>
      <c r="K650" s="303"/>
      <c r="L650" s="303"/>
      <c r="M650" s="303"/>
      <c r="N650" s="303"/>
      <c r="O650" s="303"/>
      <c r="P650" s="305"/>
      <c r="Q650" s="305"/>
      <c r="R650" s="303"/>
      <c r="S650" s="303"/>
      <c r="T650" s="303"/>
      <c r="U650" s="303"/>
      <c r="V650" s="303"/>
      <c r="W650" s="303"/>
      <c r="X650" s="303"/>
      <c r="Y650" s="303"/>
    </row>
    <row r="651" spans="1:25" ht="12.75">
      <c r="A651" s="303"/>
      <c r="B651" s="303"/>
      <c r="C651" s="303"/>
      <c r="D651" s="303"/>
      <c r="E651" s="303"/>
      <c r="F651" s="304"/>
      <c r="G651" s="303"/>
      <c r="H651" s="303"/>
      <c r="I651" s="303"/>
      <c r="J651" s="303"/>
      <c r="K651" s="303"/>
      <c r="L651" s="303"/>
      <c r="M651" s="303"/>
      <c r="N651" s="303"/>
      <c r="O651" s="303"/>
      <c r="P651" s="305"/>
      <c r="Q651" s="305"/>
      <c r="R651" s="303"/>
      <c r="S651" s="303"/>
      <c r="T651" s="303"/>
      <c r="U651" s="303"/>
      <c r="V651" s="303"/>
      <c r="W651" s="303"/>
      <c r="X651" s="303"/>
      <c r="Y651" s="303"/>
    </row>
    <row r="652" spans="1:25" ht="12.75">
      <c r="A652" s="303"/>
      <c r="B652" s="303"/>
      <c r="C652" s="303"/>
      <c r="D652" s="303"/>
      <c r="E652" s="303"/>
      <c r="F652" s="304"/>
      <c r="G652" s="303"/>
      <c r="H652" s="303"/>
      <c r="I652" s="303"/>
      <c r="J652" s="303"/>
      <c r="K652" s="303"/>
      <c r="L652" s="303"/>
      <c r="M652" s="303"/>
      <c r="N652" s="303"/>
      <c r="O652" s="303"/>
      <c r="P652" s="305"/>
      <c r="Q652" s="305"/>
      <c r="R652" s="303"/>
      <c r="S652" s="303"/>
      <c r="T652" s="303"/>
      <c r="U652" s="303"/>
      <c r="V652" s="303"/>
      <c r="W652" s="303"/>
      <c r="X652" s="303"/>
      <c r="Y652" s="303"/>
    </row>
    <row r="653" spans="1:25" ht="12.75">
      <c r="A653" s="303"/>
      <c r="B653" s="303"/>
      <c r="C653" s="303"/>
      <c r="D653" s="303"/>
      <c r="E653" s="303"/>
      <c r="F653" s="304"/>
      <c r="G653" s="303"/>
      <c r="H653" s="303"/>
      <c r="I653" s="303"/>
      <c r="J653" s="303"/>
      <c r="K653" s="303"/>
      <c r="L653" s="303"/>
      <c r="M653" s="303"/>
      <c r="N653" s="303"/>
      <c r="O653" s="303"/>
      <c r="P653" s="305"/>
      <c r="Q653" s="305"/>
      <c r="R653" s="303"/>
      <c r="S653" s="303"/>
      <c r="T653" s="303"/>
      <c r="U653" s="303"/>
      <c r="V653" s="303"/>
      <c r="W653" s="303"/>
      <c r="X653" s="303"/>
      <c r="Y653" s="303"/>
    </row>
    <row r="654" spans="1:25" ht="12.75">
      <c r="A654" s="303"/>
      <c r="B654" s="303"/>
      <c r="C654" s="303"/>
      <c r="D654" s="303"/>
      <c r="E654" s="303"/>
      <c r="F654" s="304"/>
      <c r="G654" s="303"/>
      <c r="H654" s="303"/>
      <c r="I654" s="303"/>
      <c r="J654" s="303"/>
      <c r="K654" s="303"/>
      <c r="L654" s="303"/>
      <c r="M654" s="303"/>
      <c r="N654" s="303"/>
      <c r="O654" s="303"/>
      <c r="P654" s="305"/>
      <c r="Q654" s="305"/>
      <c r="R654" s="303"/>
      <c r="S654" s="303"/>
      <c r="T654" s="303"/>
      <c r="U654" s="303"/>
      <c r="V654" s="303"/>
      <c r="W654" s="303"/>
      <c r="X654" s="303"/>
      <c r="Y654" s="303"/>
    </row>
    <row r="655" spans="1:25" ht="12.75">
      <c r="A655" s="303"/>
      <c r="B655" s="303"/>
      <c r="C655" s="303"/>
      <c r="D655" s="303"/>
      <c r="E655" s="303"/>
      <c r="F655" s="304"/>
      <c r="G655" s="303"/>
      <c r="H655" s="303"/>
      <c r="I655" s="303"/>
      <c r="J655" s="303"/>
      <c r="K655" s="303"/>
      <c r="L655" s="303"/>
      <c r="M655" s="303"/>
      <c r="N655" s="303"/>
      <c r="O655" s="303"/>
      <c r="P655" s="305"/>
      <c r="Q655" s="305"/>
      <c r="R655" s="303"/>
      <c r="S655" s="303"/>
      <c r="T655" s="303"/>
      <c r="U655" s="303"/>
      <c r="V655" s="303"/>
      <c r="W655" s="303"/>
      <c r="X655" s="303"/>
      <c r="Y655" s="303"/>
    </row>
    <row r="656" spans="1:25" ht="12.75">
      <c r="A656" s="303"/>
      <c r="B656" s="303"/>
      <c r="C656" s="303"/>
      <c r="D656" s="303"/>
      <c r="E656" s="303"/>
      <c r="F656" s="304"/>
      <c r="G656" s="303"/>
      <c r="H656" s="303"/>
      <c r="I656" s="303"/>
      <c r="J656" s="303"/>
      <c r="K656" s="303"/>
      <c r="L656" s="303"/>
      <c r="M656" s="303"/>
      <c r="N656" s="303"/>
      <c r="O656" s="303"/>
      <c r="P656" s="305"/>
      <c r="Q656" s="305"/>
      <c r="R656" s="303"/>
      <c r="S656" s="303"/>
      <c r="T656" s="303"/>
      <c r="U656" s="303"/>
      <c r="V656" s="303"/>
      <c r="W656" s="303"/>
      <c r="X656" s="303"/>
      <c r="Y656" s="303"/>
    </row>
    <row r="657" spans="1:25" ht="12.75">
      <c r="A657" s="303"/>
      <c r="B657" s="303"/>
      <c r="C657" s="303"/>
      <c r="D657" s="303"/>
      <c r="E657" s="303"/>
      <c r="F657" s="304"/>
      <c r="G657" s="303"/>
      <c r="H657" s="303"/>
      <c r="I657" s="303"/>
      <c r="J657" s="303"/>
      <c r="K657" s="303"/>
      <c r="L657" s="303"/>
      <c r="M657" s="303"/>
      <c r="N657" s="303"/>
      <c r="O657" s="303"/>
      <c r="P657" s="305"/>
      <c r="Q657" s="305"/>
      <c r="R657" s="303"/>
      <c r="S657" s="303"/>
      <c r="T657" s="303"/>
      <c r="U657" s="303"/>
      <c r="V657" s="303"/>
      <c r="W657" s="303"/>
      <c r="X657" s="303"/>
      <c r="Y657" s="303"/>
    </row>
    <row r="658" spans="1:25" ht="12.75">
      <c r="A658" s="303"/>
      <c r="B658" s="303"/>
      <c r="C658" s="303"/>
      <c r="D658" s="303"/>
      <c r="E658" s="303"/>
      <c r="F658" s="304"/>
      <c r="G658" s="303"/>
      <c r="H658" s="303"/>
      <c r="I658" s="303"/>
      <c r="J658" s="303"/>
      <c r="K658" s="303"/>
      <c r="L658" s="303"/>
      <c r="M658" s="303"/>
      <c r="N658" s="303"/>
      <c r="O658" s="303"/>
      <c r="P658" s="305"/>
      <c r="Q658" s="305"/>
      <c r="R658" s="303"/>
      <c r="S658" s="303"/>
      <c r="T658" s="303"/>
      <c r="U658" s="303"/>
      <c r="V658" s="303"/>
      <c r="W658" s="303"/>
      <c r="X658" s="303"/>
      <c r="Y658" s="303"/>
    </row>
    <row r="659" spans="1:25" ht="12.75">
      <c r="A659" s="303"/>
      <c r="B659" s="303"/>
      <c r="C659" s="303"/>
      <c r="D659" s="303"/>
      <c r="E659" s="303"/>
      <c r="F659" s="304"/>
      <c r="G659" s="303"/>
      <c r="H659" s="303"/>
      <c r="I659" s="303"/>
      <c r="J659" s="303"/>
      <c r="K659" s="303"/>
      <c r="L659" s="303"/>
      <c r="M659" s="303"/>
      <c r="N659" s="303"/>
      <c r="O659" s="303"/>
      <c r="P659" s="305"/>
      <c r="Q659" s="305"/>
      <c r="R659" s="303"/>
      <c r="S659" s="303"/>
      <c r="T659" s="303"/>
      <c r="U659" s="303"/>
      <c r="V659" s="303"/>
      <c r="W659" s="303"/>
      <c r="X659" s="303"/>
      <c r="Y659" s="303"/>
    </row>
    <row r="660" spans="1:25" ht="12.75">
      <c r="A660" s="303"/>
      <c r="B660" s="303"/>
      <c r="C660" s="303"/>
      <c r="D660" s="303"/>
      <c r="E660" s="303"/>
      <c r="F660" s="304"/>
      <c r="G660" s="303"/>
      <c r="H660" s="303"/>
      <c r="I660" s="303"/>
      <c r="J660" s="303"/>
      <c r="K660" s="303"/>
      <c r="L660" s="303"/>
      <c r="M660" s="303"/>
      <c r="N660" s="303"/>
      <c r="O660" s="303"/>
      <c r="P660" s="305"/>
      <c r="Q660" s="305"/>
      <c r="R660" s="303"/>
      <c r="S660" s="303"/>
      <c r="T660" s="303"/>
      <c r="U660" s="303"/>
      <c r="V660" s="303"/>
      <c r="W660" s="303"/>
      <c r="X660" s="303"/>
      <c r="Y660" s="303"/>
    </row>
    <row r="661" spans="1:25" ht="12.75">
      <c r="A661" s="303"/>
      <c r="B661" s="303"/>
      <c r="C661" s="303"/>
      <c r="D661" s="303"/>
      <c r="E661" s="303"/>
      <c r="F661" s="304"/>
      <c r="G661" s="303"/>
      <c r="H661" s="303"/>
      <c r="I661" s="303"/>
      <c r="J661" s="303"/>
      <c r="K661" s="303"/>
      <c r="L661" s="303"/>
      <c r="M661" s="303"/>
      <c r="N661" s="303"/>
      <c r="O661" s="303"/>
      <c r="P661" s="305"/>
      <c r="Q661" s="305"/>
      <c r="R661" s="303"/>
      <c r="S661" s="303"/>
      <c r="T661" s="303"/>
      <c r="U661" s="303"/>
      <c r="V661" s="303"/>
      <c r="W661" s="303"/>
      <c r="X661" s="303"/>
      <c r="Y661" s="303"/>
    </row>
    <row r="662" spans="1:25" ht="12.75">
      <c r="A662" s="303"/>
      <c r="B662" s="303"/>
      <c r="C662" s="303"/>
      <c r="D662" s="303"/>
      <c r="E662" s="303"/>
      <c r="F662" s="304"/>
      <c r="G662" s="303"/>
      <c r="H662" s="303"/>
      <c r="I662" s="303"/>
      <c r="J662" s="303"/>
      <c r="K662" s="303"/>
      <c r="L662" s="303"/>
      <c r="M662" s="303"/>
      <c r="N662" s="303"/>
      <c r="O662" s="303"/>
      <c r="P662" s="305"/>
      <c r="Q662" s="305"/>
      <c r="R662" s="303"/>
      <c r="S662" s="303"/>
      <c r="T662" s="303"/>
      <c r="U662" s="303"/>
      <c r="V662" s="303"/>
      <c r="W662" s="303"/>
      <c r="X662" s="303"/>
      <c r="Y662" s="303"/>
    </row>
    <row r="663" spans="1:25" ht="12.75">
      <c r="A663" s="303"/>
      <c r="B663" s="303"/>
      <c r="C663" s="303"/>
      <c r="D663" s="303"/>
      <c r="E663" s="303"/>
      <c r="F663" s="304"/>
      <c r="G663" s="303"/>
      <c r="H663" s="303"/>
      <c r="I663" s="303"/>
      <c r="J663" s="303"/>
      <c r="K663" s="303"/>
      <c r="L663" s="303"/>
      <c r="M663" s="303"/>
      <c r="N663" s="303"/>
      <c r="O663" s="303"/>
      <c r="P663" s="305"/>
      <c r="Q663" s="305"/>
      <c r="R663" s="303"/>
      <c r="S663" s="303"/>
      <c r="T663" s="303"/>
      <c r="U663" s="303"/>
      <c r="V663" s="303"/>
      <c r="W663" s="303"/>
      <c r="X663" s="303"/>
      <c r="Y663" s="303"/>
    </row>
    <row r="664" spans="1:25" ht="12.75">
      <c r="A664" s="303"/>
      <c r="B664" s="303"/>
      <c r="C664" s="303"/>
      <c r="D664" s="303"/>
      <c r="E664" s="303"/>
      <c r="F664" s="304"/>
      <c r="G664" s="303"/>
      <c r="H664" s="303"/>
      <c r="I664" s="303"/>
      <c r="J664" s="303"/>
      <c r="K664" s="303"/>
      <c r="L664" s="303"/>
      <c r="M664" s="303"/>
      <c r="N664" s="303"/>
      <c r="O664" s="303"/>
      <c r="P664" s="305"/>
      <c r="Q664" s="305"/>
      <c r="R664" s="303"/>
      <c r="S664" s="303"/>
      <c r="T664" s="303"/>
      <c r="U664" s="303"/>
      <c r="V664" s="303"/>
      <c r="W664" s="303"/>
      <c r="X664" s="303"/>
      <c r="Y664" s="303"/>
    </row>
    <row r="665" spans="1:25" ht="12.75">
      <c r="A665" s="303"/>
      <c r="B665" s="303"/>
      <c r="C665" s="303"/>
      <c r="D665" s="303"/>
      <c r="E665" s="303"/>
      <c r="F665" s="304"/>
      <c r="G665" s="303"/>
      <c r="H665" s="303"/>
      <c r="I665" s="303"/>
      <c r="J665" s="303"/>
      <c r="K665" s="303"/>
      <c r="L665" s="303"/>
      <c r="M665" s="303"/>
      <c r="N665" s="303"/>
      <c r="O665" s="303"/>
      <c r="P665" s="305"/>
      <c r="Q665" s="305"/>
      <c r="R665" s="303"/>
      <c r="S665" s="303"/>
      <c r="T665" s="303"/>
      <c r="U665" s="303"/>
      <c r="V665" s="303"/>
      <c r="W665" s="303"/>
      <c r="X665" s="303"/>
      <c r="Y665" s="303"/>
    </row>
    <row r="666" spans="1:25" ht="12.75">
      <c r="A666" s="303"/>
      <c r="B666" s="303"/>
      <c r="C666" s="303"/>
      <c r="D666" s="303"/>
      <c r="E666" s="303"/>
      <c r="F666" s="304"/>
      <c r="G666" s="303"/>
      <c r="H666" s="303"/>
      <c r="I666" s="303"/>
      <c r="J666" s="303"/>
      <c r="K666" s="303"/>
      <c r="L666" s="303"/>
      <c r="M666" s="303"/>
      <c r="N666" s="303"/>
      <c r="O666" s="303"/>
      <c r="P666" s="305"/>
      <c r="Q666" s="305"/>
      <c r="R666" s="303"/>
      <c r="S666" s="303"/>
      <c r="T666" s="303"/>
      <c r="U666" s="303"/>
      <c r="V666" s="303"/>
      <c r="W666" s="303"/>
      <c r="X666" s="303"/>
      <c r="Y666" s="303"/>
    </row>
    <row r="667" spans="1:25" ht="12.75">
      <c r="A667" s="303"/>
      <c r="B667" s="303"/>
      <c r="C667" s="303"/>
      <c r="D667" s="303"/>
      <c r="E667" s="303"/>
      <c r="F667" s="304"/>
      <c r="G667" s="303"/>
      <c r="H667" s="303"/>
      <c r="I667" s="303"/>
      <c r="J667" s="303"/>
      <c r="K667" s="303"/>
      <c r="L667" s="303"/>
      <c r="M667" s="303"/>
      <c r="N667" s="303"/>
      <c r="O667" s="303"/>
      <c r="P667" s="305"/>
      <c r="Q667" s="305"/>
      <c r="R667" s="303"/>
      <c r="S667" s="303"/>
      <c r="T667" s="303"/>
      <c r="U667" s="303"/>
      <c r="V667" s="303"/>
      <c r="W667" s="303"/>
      <c r="X667" s="303"/>
      <c r="Y667" s="303"/>
    </row>
    <row r="668" spans="1:25" ht="12.75">
      <c r="A668" s="303"/>
      <c r="B668" s="303"/>
      <c r="C668" s="303"/>
      <c r="D668" s="303"/>
      <c r="E668" s="303"/>
      <c r="F668" s="304"/>
      <c r="G668" s="303"/>
      <c r="H668" s="303"/>
      <c r="I668" s="303"/>
      <c r="J668" s="303"/>
      <c r="K668" s="303"/>
      <c r="L668" s="303"/>
      <c r="M668" s="303"/>
      <c r="N668" s="303"/>
      <c r="O668" s="303"/>
      <c r="P668" s="305"/>
      <c r="Q668" s="305"/>
      <c r="R668" s="303"/>
      <c r="S668" s="303"/>
      <c r="T668" s="303"/>
      <c r="U668" s="303"/>
      <c r="V668" s="303"/>
      <c r="W668" s="303"/>
      <c r="X668" s="303"/>
      <c r="Y668" s="303"/>
    </row>
    <row r="669" spans="1:25" ht="12.75">
      <c r="A669" s="303"/>
      <c r="B669" s="303"/>
      <c r="C669" s="303"/>
      <c r="D669" s="303"/>
      <c r="E669" s="303"/>
      <c r="F669" s="304"/>
      <c r="G669" s="303"/>
      <c r="H669" s="303"/>
      <c r="I669" s="303"/>
      <c r="J669" s="303"/>
      <c r="K669" s="303"/>
      <c r="L669" s="303"/>
      <c r="M669" s="303"/>
      <c r="N669" s="303"/>
      <c r="O669" s="303"/>
      <c r="P669" s="305"/>
      <c r="Q669" s="305"/>
      <c r="R669" s="303"/>
      <c r="S669" s="303"/>
      <c r="T669" s="303"/>
      <c r="U669" s="303"/>
      <c r="V669" s="303"/>
      <c r="W669" s="303"/>
      <c r="X669" s="303"/>
      <c r="Y669" s="303"/>
    </row>
    <row r="670" spans="1:25" ht="12.75">
      <c r="A670" s="303"/>
      <c r="B670" s="303"/>
      <c r="C670" s="303"/>
      <c r="D670" s="303"/>
      <c r="E670" s="303"/>
      <c r="F670" s="304"/>
      <c r="G670" s="303"/>
      <c r="H670" s="303"/>
      <c r="I670" s="303"/>
      <c r="J670" s="303"/>
      <c r="K670" s="303"/>
      <c r="L670" s="303"/>
      <c r="M670" s="303"/>
      <c r="N670" s="303"/>
      <c r="O670" s="303"/>
      <c r="P670" s="305"/>
      <c r="Q670" s="305"/>
      <c r="R670" s="303"/>
      <c r="S670" s="303"/>
      <c r="T670" s="303"/>
      <c r="U670" s="303"/>
      <c r="V670" s="303"/>
      <c r="W670" s="303"/>
      <c r="X670" s="303"/>
      <c r="Y670" s="303"/>
    </row>
    <row r="671" spans="1:25" ht="12.75">
      <c r="A671" s="303"/>
      <c r="B671" s="303"/>
      <c r="C671" s="303"/>
      <c r="D671" s="303"/>
      <c r="E671" s="303"/>
      <c r="F671" s="304"/>
      <c r="G671" s="303"/>
      <c r="H671" s="303"/>
      <c r="I671" s="303"/>
      <c r="J671" s="303"/>
      <c r="K671" s="303"/>
      <c r="L671" s="303"/>
      <c r="M671" s="303"/>
      <c r="N671" s="303"/>
      <c r="O671" s="303"/>
      <c r="P671" s="305"/>
      <c r="Q671" s="305"/>
      <c r="R671" s="303"/>
      <c r="S671" s="303"/>
      <c r="T671" s="303"/>
      <c r="U671" s="303"/>
      <c r="V671" s="303"/>
      <c r="W671" s="303"/>
      <c r="X671" s="303"/>
      <c r="Y671" s="303"/>
    </row>
    <row r="672" spans="1:25" ht="12.75">
      <c r="A672" s="303"/>
      <c r="B672" s="303"/>
      <c r="C672" s="303"/>
      <c r="D672" s="303"/>
      <c r="E672" s="303"/>
      <c r="F672" s="304"/>
      <c r="G672" s="303"/>
      <c r="H672" s="303"/>
      <c r="I672" s="303"/>
      <c r="J672" s="303"/>
      <c r="K672" s="303"/>
      <c r="L672" s="303"/>
      <c r="M672" s="303"/>
      <c r="N672" s="303"/>
      <c r="O672" s="303"/>
      <c r="P672" s="305"/>
      <c r="Q672" s="305"/>
      <c r="R672" s="303"/>
      <c r="S672" s="303"/>
      <c r="T672" s="303"/>
      <c r="U672" s="303"/>
      <c r="V672" s="303"/>
      <c r="W672" s="303"/>
      <c r="X672" s="303"/>
      <c r="Y672" s="303"/>
    </row>
    <row r="673" spans="1:25" ht="12.75">
      <c r="A673" s="303"/>
      <c r="B673" s="303"/>
      <c r="C673" s="303"/>
      <c r="D673" s="303"/>
      <c r="E673" s="303"/>
      <c r="F673" s="304"/>
      <c r="G673" s="303"/>
      <c r="H673" s="303"/>
      <c r="I673" s="303"/>
      <c r="J673" s="303"/>
      <c r="K673" s="303"/>
      <c r="L673" s="303"/>
      <c r="M673" s="303"/>
      <c r="N673" s="303"/>
      <c r="O673" s="303"/>
      <c r="P673" s="305"/>
      <c r="Q673" s="305"/>
      <c r="R673" s="303"/>
      <c r="S673" s="303"/>
      <c r="T673" s="303"/>
      <c r="U673" s="303"/>
      <c r="V673" s="303"/>
      <c r="W673" s="303"/>
      <c r="X673" s="303"/>
      <c r="Y673" s="303"/>
    </row>
    <row r="674" spans="1:25" ht="12.75">
      <c r="A674" s="303"/>
      <c r="B674" s="303"/>
      <c r="C674" s="303"/>
      <c r="D674" s="303"/>
      <c r="E674" s="303"/>
      <c r="F674" s="304"/>
      <c r="G674" s="303"/>
      <c r="H674" s="303"/>
      <c r="I674" s="303"/>
      <c r="J674" s="303"/>
      <c r="K674" s="303"/>
      <c r="L674" s="303"/>
      <c r="M674" s="303"/>
      <c r="N674" s="303"/>
      <c r="O674" s="303"/>
      <c r="P674" s="305"/>
      <c r="Q674" s="305"/>
      <c r="R674" s="303"/>
      <c r="S674" s="303"/>
      <c r="T674" s="303"/>
      <c r="U674" s="303"/>
      <c r="V674" s="303"/>
      <c r="W674" s="303"/>
      <c r="X674" s="303"/>
      <c r="Y674" s="303"/>
    </row>
    <row r="675" spans="1:25" ht="12.75">
      <c r="A675" s="303"/>
      <c r="B675" s="303"/>
      <c r="C675" s="303"/>
      <c r="D675" s="303"/>
      <c r="E675" s="303"/>
      <c r="F675" s="304"/>
      <c r="G675" s="303"/>
      <c r="H675" s="303"/>
      <c r="I675" s="303"/>
      <c r="J675" s="303"/>
      <c r="K675" s="303"/>
      <c r="L675" s="303"/>
      <c r="M675" s="303"/>
      <c r="N675" s="303"/>
      <c r="O675" s="303"/>
      <c r="P675" s="305"/>
      <c r="Q675" s="305"/>
      <c r="R675" s="303"/>
      <c r="S675" s="303"/>
      <c r="T675" s="303"/>
      <c r="U675" s="303"/>
      <c r="V675" s="303"/>
      <c r="W675" s="303"/>
      <c r="X675" s="303"/>
      <c r="Y675" s="303"/>
    </row>
    <row r="676" spans="1:25" ht="12.75">
      <c r="A676" s="303"/>
      <c r="B676" s="303"/>
      <c r="C676" s="303"/>
      <c r="D676" s="303"/>
      <c r="E676" s="303"/>
      <c r="F676" s="304"/>
      <c r="G676" s="303"/>
      <c r="H676" s="303"/>
      <c r="I676" s="303"/>
      <c r="J676" s="303"/>
      <c r="K676" s="303"/>
      <c r="L676" s="303"/>
      <c r="M676" s="303"/>
      <c r="N676" s="303"/>
      <c r="O676" s="303"/>
      <c r="P676" s="305"/>
      <c r="Q676" s="305"/>
      <c r="R676" s="303"/>
      <c r="S676" s="303"/>
      <c r="T676" s="303"/>
      <c r="U676" s="303"/>
      <c r="V676" s="303"/>
      <c r="W676" s="303"/>
      <c r="X676" s="303"/>
      <c r="Y676" s="303"/>
    </row>
    <row r="677" spans="1:25" ht="12.75">
      <c r="A677" s="303"/>
      <c r="B677" s="303"/>
      <c r="C677" s="303"/>
      <c r="D677" s="303"/>
      <c r="E677" s="303"/>
      <c r="F677" s="304"/>
      <c r="G677" s="303"/>
      <c r="H677" s="303"/>
      <c r="I677" s="303"/>
      <c r="J677" s="303"/>
      <c r="K677" s="303"/>
      <c r="L677" s="303"/>
      <c r="M677" s="303"/>
      <c r="N677" s="303"/>
      <c r="O677" s="303"/>
      <c r="P677" s="305"/>
      <c r="Q677" s="305"/>
      <c r="R677" s="303"/>
      <c r="S677" s="303"/>
      <c r="T677" s="303"/>
      <c r="U677" s="303"/>
      <c r="V677" s="303"/>
      <c r="W677" s="303"/>
      <c r="X677" s="303"/>
      <c r="Y677" s="303"/>
    </row>
    <row r="678" spans="1:25" ht="12.75">
      <c r="A678" s="303"/>
      <c r="B678" s="303"/>
      <c r="C678" s="303"/>
      <c r="D678" s="303"/>
      <c r="E678" s="303"/>
      <c r="F678" s="304"/>
      <c r="G678" s="303"/>
      <c r="H678" s="303"/>
      <c r="I678" s="303"/>
      <c r="J678" s="303"/>
      <c r="K678" s="303"/>
      <c r="L678" s="303"/>
      <c r="M678" s="303"/>
      <c r="N678" s="303"/>
      <c r="O678" s="303"/>
      <c r="P678" s="305"/>
      <c r="Q678" s="305"/>
      <c r="R678" s="303"/>
      <c r="S678" s="303"/>
      <c r="T678" s="303"/>
      <c r="U678" s="303"/>
      <c r="V678" s="303"/>
      <c r="W678" s="303"/>
      <c r="X678" s="303"/>
      <c r="Y678" s="303"/>
    </row>
    <row r="679" spans="1:25" ht="12.75">
      <c r="A679" s="303"/>
      <c r="B679" s="303"/>
      <c r="C679" s="303"/>
      <c r="D679" s="303"/>
      <c r="E679" s="303"/>
      <c r="F679" s="304"/>
      <c r="G679" s="303"/>
      <c r="H679" s="303"/>
      <c r="I679" s="303"/>
      <c r="J679" s="303"/>
      <c r="K679" s="303"/>
      <c r="L679" s="303"/>
      <c r="M679" s="303"/>
      <c r="N679" s="303"/>
      <c r="O679" s="303"/>
      <c r="P679" s="305"/>
      <c r="Q679" s="305"/>
      <c r="R679" s="303"/>
      <c r="S679" s="303"/>
      <c r="T679" s="303"/>
      <c r="U679" s="303"/>
      <c r="V679" s="303"/>
      <c r="W679" s="303"/>
      <c r="X679" s="303"/>
      <c r="Y679" s="303"/>
    </row>
    <row r="680" spans="1:25" ht="12.75">
      <c r="A680" s="303"/>
      <c r="B680" s="303"/>
      <c r="C680" s="303"/>
      <c r="D680" s="303"/>
      <c r="E680" s="303"/>
      <c r="F680" s="304"/>
      <c r="G680" s="303"/>
      <c r="H680" s="303"/>
      <c r="I680" s="303"/>
      <c r="J680" s="303"/>
      <c r="K680" s="303"/>
      <c r="L680" s="303"/>
      <c r="M680" s="303"/>
      <c r="N680" s="303"/>
      <c r="O680" s="303"/>
      <c r="P680" s="305"/>
      <c r="Q680" s="305"/>
      <c r="R680" s="303"/>
      <c r="S680" s="303"/>
      <c r="T680" s="303"/>
      <c r="U680" s="303"/>
      <c r="V680" s="303"/>
      <c r="W680" s="303"/>
      <c r="X680" s="303"/>
      <c r="Y680" s="303"/>
    </row>
    <row r="681" spans="1:25" ht="12.75">
      <c r="A681" s="303"/>
      <c r="B681" s="303"/>
      <c r="C681" s="303"/>
      <c r="D681" s="303"/>
      <c r="E681" s="303"/>
      <c r="F681" s="304"/>
      <c r="G681" s="303"/>
      <c r="H681" s="303"/>
      <c r="I681" s="303"/>
      <c r="J681" s="303"/>
      <c r="K681" s="303"/>
      <c r="L681" s="303"/>
      <c r="M681" s="303"/>
      <c r="N681" s="303"/>
      <c r="O681" s="303"/>
      <c r="P681" s="305"/>
      <c r="Q681" s="305"/>
      <c r="R681" s="303"/>
      <c r="S681" s="303"/>
      <c r="T681" s="303"/>
      <c r="U681" s="303"/>
      <c r="V681" s="303"/>
      <c r="W681" s="303"/>
      <c r="X681" s="303"/>
      <c r="Y681" s="303"/>
    </row>
    <row r="682" spans="1:25" ht="12.75">
      <c r="A682" s="303"/>
      <c r="B682" s="303"/>
      <c r="C682" s="303"/>
      <c r="D682" s="303"/>
      <c r="E682" s="303"/>
      <c r="F682" s="304"/>
      <c r="G682" s="303"/>
      <c r="H682" s="303"/>
      <c r="I682" s="303"/>
      <c r="J682" s="303"/>
      <c r="K682" s="303"/>
      <c r="L682" s="303"/>
      <c r="M682" s="303"/>
      <c r="N682" s="303"/>
      <c r="O682" s="303"/>
      <c r="P682" s="305"/>
      <c r="Q682" s="305"/>
      <c r="R682" s="303"/>
      <c r="S682" s="303"/>
      <c r="T682" s="303"/>
      <c r="U682" s="303"/>
      <c r="V682" s="303"/>
      <c r="W682" s="303"/>
      <c r="X682" s="303"/>
      <c r="Y682" s="303"/>
    </row>
    <row r="683" spans="1:25" ht="12.75">
      <c r="A683" s="303"/>
      <c r="B683" s="303"/>
      <c r="C683" s="303"/>
      <c r="D683" s="303"/>
      <c r="E683" s="303"/>
      <c r="F683" s="304"/>
      <c r="G683" s="303"/>
      <c r="H683" s="303"/>
      <c r="I683" s="303"/>
      <c r="J683" s="303"/>
      <c r="K683" s="303"/>
      <c r="L683" s="303"/>
      <c r="M683" s="303"/>
      <c r="N683" s="303"/>
      <c r="O683" s="303"/>
      <c r="P683" s="305"/>
      <c r="Q683" s="305"/>
      <c r="R683" s="303"/>
      <c r="S683" s="303"/>
      <c r="T683" s="303"/>
      <c r="U683" s="303"/>
      <c r="V683" s="303"/>
      <c r="W683" s="303"/>
      <c r="X683" s="303"/>
      <c r="Y683" s="303"/>
    </row>
    <row r="684" spans="1:25" ht="12.75">
      <c r="A684" s="303"/>
      <c r="B684" s="303"/>
      <c r="C684" s="303"/>
      <c r="D684" s="303"/>
      <c r="E684" s="303"/>
      <c r="F684" s="304"/>
      <c r="G684" s="303"/>
      <c r="H684" s="303"/>
      <c r="I684" s="303"/>
      <c r="J684" s="303"/>
      <c r="K684" s="303"/>
      <c r="L684" s="303"/>
      <c r="M684" s="303"/>
      <c r="N684" s="303"/>
      <c r="O684" s="303"/>
      <c r="P684" s="305"/>
      <c r="Q684" s="305"/>
      <c r="R684" s="303"/>
      <c r="S684" s="303"/>
      <c r="T684" s="303"/>
      <c r="U684" s="303"/>
      <c r="V684" s="303"/>
      <c r="W684" s="303"/>
      <c r="X684" s="303"/>
      <c r="Y684" s="303"/>
    </row>
    <row r="685" spans="1:25" ht="12.75">
      <c r="A685" s="303"/>
      <c r="B685" s="303"/>
      <c r="C685" s="303"/>
      <c r="D685" s="303"/>
      <c r="E685" s="303"/>
      <c r="F685" s="304"/>
      <c r="G685" s="303"/>
      <c r="H685" s="303"/>
      <c r="I685" s="303"/>
      <c r="J685" s="303"/>
      <c r="K685" s="303"/>
      <c r="L685" s="303"/>
      <c r="M685" s="303"/>
      <c r="N685" s="303"/>
      <c r="O685" s="303"/>
      <c r="P685" s="305"/>
      <c r="Q685" s="305"/>
      <c r="R685" s="303"/>
      <c r="S685" s="303"/>
      <c r="T685" s="303"/>
      <c r="U685" s="303"/>
      <c r="V685" s="303"/>
      <c r="W685" s="303"/>
      <c r="X685" s="303"/>
      <c r="Y685" s="303"/>
    </row>
    <row r="686" spans="1:25" ht="12.75">
      <c r="A686" s="303"/>
      <c r="B686" s="303"/>
      <c r="C686" s="303"/>
      <c r="D686" s="303"/>
      <c r="E686" s="303"/>
      <c r="F686" s="304"/>
      <c r="G686" s="303"/>
      <c r="H686" s="303"/>
      <c r="I686" s="303"/>
      <c r="J686" s="303"/>
      <c r="K686" s="303"/>
      <c r="L686" s="303"/>
      <c r="M686" s="303"/>
      <c r="N686" s="303"/>
      <c r="O686" s="303"/>
      <c r="P686" s="305"/>
      <c r="Q686" s="305"/>
      <c r="R686" s="303"/>
      <c r="S686" s="303"/>
      <c r="T686" s="303"/>
      <c r="U686" s="303"/>
      <c r="V686" s="303"/>
      <c r="W686" s="303"/>
      <c r="X686" s="303"/>
      <c r="Y686" s="303"/>
    </row>
    <row r="687" spans="1:25" ht="12.75">
      <c r="A687" s="303"/>
      <c r="B687" s="303"/>
      <c r="C687" s="303"/>
      <c r="D687" s="303"/>
      <c r="E687" s="303"/>
      <c r="F687" s="304"/>
      <c r="G687" s="303"/>
      <c r="H687" s="303"/>
      <c r="I687" s="303"/>
      <c r="J687" s="303"/>
      <c r="K687" s="303"/>
      <c r="L687" s="303"/>
      <c r="M687" s="303"/>
      <c r="N687" s="303"/>
      <c r="O687" s="303"/>
      <c r="P687" s="305"/>
      <c r="Q687" s="305"/>
      <c r="R687" s="303"/>
      <c r="S687" s="303"/>
      <c r="T687" s="303"/>
      <c r="U687" s="303"/>
      <c r="V687" s="303"/>
      <c r="W687" s="303"/>
      <c r="X687" s="303"/>
      <c r="Y687" s="303"/>
    </row>
    <row r="688" spans="1:25" ht="12.75">
      <c r="A688" s="303"/>
      <c r="B688" s="303"/>
      <c r="C688" s="303"/>
      <c r="D688" s="303"/>
      <c r="E688" s="303"/>
      <c r="F688" s="304"/>
      <c r="G688" s="303"/>
      <c r="H688" s="303"/>
      <c r="I688" s="303"/>
      <c r="J688" s="303"/>
      <c r="K688" s="303"/>
      <c r="L688" s="303"/>
      <c r="M688" s="303"/>
      <c r="N688" s="303"/>
      <c r="O688" s="303"/>
      <c r="P688" s="305"/>
      <c r="Q688" s="305"/>
      <c r="R688" s="303"/>
      <c r="S688" s="303"/>
      <c r="T688" s="303"/>
      <c r="U688" s="303"/>
      <c r="V688" s="303"/>
      <c r="W688" s="303"/>
      <c r="X688" s="303"/>
      <c r="Y688" s="303"/>
    </row>
    <row r="689" spans="1:25" ht="12.75">
      <c r="A689" s="303"/>
      <c r="B689" s="303"/>
      <c r="C689" s="303"/>
      <c r="D689" s="303"/>
      <c r="E689" s="303"/>
      <c r="F689" s="304"/>
      <c r="G689" s="303"/>
      <c r="H689" s="303"/>
      <c r="I689" s="303"/>
      <c r="J689" s="303"/>
      <c r="K689" s="303"/>
      <c r="L689" s="303"/>
      <c r="M689" s="303"/>
      <c r="N689" s="303"/>
      <c r="O689" s="303"/>
      <c r="P689" s="305"/>
      <c r="Q689" s="305"/>
      <c r="R689" s="303"/>
      <c r="S689" s="303"/>
      <c r="T689" s="303"/>
      <c r="U689" s="303"/>
      <c r="V689" s="303"/>
      <c r="W689" s="303"/>
      <c r="X689" s="303"/>
      <c r="Y689" s="303"/>
    </row>
    <row r="690" spans="1:25" ht="12.75">
      <c r="A690" s="303"/>
      <c r="B690" s="303"/>
      <c r="C690" s="303"/>
      <c r="D690" s="303"/>
      <c r="E690" s="303"/>
      <c r="F690" s="304"/>
      <c r="G690" s="303"/>
      <c r="H690" s="303"/>
      <c r="I690" s="303"/>
      <c r="J690" s="303"/>
      <c r="K690" s="303"/>
      <c r="L690" s="303"/>
      <c r="M690" s="303"/>
      <c r="N690" s="303"/>
      <c r="O690" s="303"/>
      <c r="P690" s="305"/>
      <c r="Q690" s="305"/>
      <c r="R690" s="303"/>
      <c r="S690" s="303"/>
      <c r="T690" s="303"/>
      <c r="U690" s="303"/>
      <c r="V690" s="303"/>
      <c r="W690" s="303"/>
      <c r="X690" s="303"/>
      <c r="Y690" s="303"/>
    </row>
    <row r="691" spans="1:25" ht="12.75">
      <c r="A691" s="303"/>
      <c r="B691" s="303"/>
      <c r="C691" s="303"/>
      <c r="D691" s="303"/>
      <c r="E691" s="303"/>
      <c r="F691" s="304"/>
      <c r="G691" s="303"/>
      <c r="H691" s="303"/>
      <c r="I691" s="303"/>
      <c r="J691" s="303"/>
      <c r="K691" s="303"/>
      <c r="L691" s="303"/>
      <c r="M691" s="303"/>
      <c r="N691" s="303"/>
      <c r="O691" s="303"/>
      <c r="P691" s="305"/>
      <c r="Q691" s="305"/>
      <c r="R691" s="303"/>
      <c r="S691" s="303"/>
      <c r="T691" s="303"/>
      <c r="U691" s="303"/>
      <c r="V691" s="303"/>
      <c r="W691" s="303"/>
      <c r="X691" s="303"/>
      <c r="Y691" s="303"/>
    </row>
    <row r="692" spans="1:25" ht="12.75">
      <c r="A692" s="303"/>
      <c r="B692" s="303"/>
      <c r="C692" s="303"/>
      <c r="D692" s="303"/>
      <c r="E692" s="303"/>
      <c r="F692" s="304"/>
      <c r="G692" s="303"/>
      <c r="H692" s="303"/>
      <c r="I692" s="303"/>
      <c r="J692" s="303"/>
      <c r="K692" s="303"/>
      <c r="L692" s="303"/>
      <c r="M692" s="303"/>
      <c r="N692" s="303"/>
      <c r="O692" s="303"/>
      <c r="P692" s="305"/>
      <c r="Q692" s="305"/>
      <c r="R692" s="303"/>
      <c r="S692" s="303"/>
      <c r="T692" s="303"/>
      <c r="U692" s="303"/>
      <c r="V692" s="303"/>
      <c r="W692" s="303"/>
      <c r="X692" s="303"/>
      <c r="Y692" s="303"/>
    </row>
    <row r="693" spans="1:25" ht="12.75">
      <c r="A693" s="303"/>
      <c r="B693" s="303"/>
      <c r="C693" s="303"/>
      <c r="D693" s="303"/>
      <c r="E693" s="303"/>
      <c r="F693" s="304"/>
      <c r="G693" s="303"/>
      <c r="H693" s="303"/>
      <c r="I693" s="303"/>
      <c r="J693" s="303"/>
      <c r="K693" s="303"/>
      <c r="L693" s="303"/>
      <c r="M693" s="303"/>
      <c r="N693" s="303"/>
      <c r="O693" s="303"/>
      <c r="P693" s="305"/>
      <c r="Q693" s="305"/>
      <c r="R693" s="303"/>
      <c r="S693" s="303"/>
      <c r="T693" s="303"/>
      <c r="U693" s="303"/>
      <c r="V693" s="303"/>
      <c r="W693" s="303"/>
      <c r="X693" s="303"/>
      <c r="Y693" s="303"/>
    </row>
    <row r="694" spans="1:25" ht="12.75">
      <c r="A694" s="303"/>
      <c r="B694" s="303"/>
      <c r="C694" s="303"/>
      <c r="D694" s="303"/>
      <c r="E694" s="303"/>
      <c r="F694" s="304"/>
      <c r="G694" s="303"/>
      <c r="H694" s="303"/>
      <c r="I694" s="303"/>
      <c r="J694" s="303"/>
      <c r="K694" s="303"/>
      <c r="L694" s="303"/>
      <c r="M694" s="303"/>
      <c r="N694" s="303"/>
      <c r="O694" s="303"/>
      <c r="P694" s="305"/>
      <c r="Q694" s="305"/>
      <c r="R694" s="303"/>
      <c r="S694" s="303"/>
      <c r="T694" s="303"/>
      <c r="U694" s="303"/>
      <c r="V694" s="303"/>
      <c r="W694" s="303"/>
      <c r="X694" s="303"/>
      <c r="Y694" s="303"/>
    </row>
    <row r="695" spans="1:25" ht="12.75">
      <c r="A695" s="303"/>
      <c r="B695" s="303"/>
      <c r="C695" s="303"/>
      <c r="D695" s="303"/>
      <c r="E695" s="303"/>
      <c r="F695" s="304"/>
      <c r="G695" s="303"/>
      <c r="H695" s="303"/>
      <c r="I695" s="303"/>
      <c r="J695" s="303"/>
      <c r="K695" s="303"/>
      <c r="L695" s="303"/>
      <c r="M695" s="303"/>
      <c r="N695" s="303"/>
      <c r="O695" s="303"/>
      <c r="P695" s="305"/>
      <c r="Q695" s="305"/>
      <c r="R695" s="303"/>
      <c r="S695" s="303"/>
      <c r="T695" s="303"/>
      <c r="U695" s="303"/>
      <c r="V695" s="303"/>
      <c r="W695" s="303"/>
      <c r="X695" s="303"/>
      <c r="Y695" s="303"/>
    </row>
    <row r="696" spans="1:25" ht="12.75">
      <c r="A696" s="303"/>
      <c r="B696" s="303"/>
      <c r="C696" s="303"/>
      <c r="D696" s="303"/>
      <c r="E696" s="303"/>
      <c r="F696" s="304"/>
      <c r="G696" s="303"/>
      <c r="H696" s="303"/>
      <c r="I696" s="303"/>
      <c r="J696" s="303"/>
      <c r="K696" s="303"/>
      <c r="L696" s="303"/>
      <c r="M696" s="303"/>
      <c r="N696" s="303"/>
      <c r="O696" s="303"/>
      <c r="P696" s="305"/>
      <c r="Q696" s="305"/>
      <c r="R696" s="303"/>
      <c r="S696" s="303"/>
      <c r="T696" s="303"/>
      <c r="U696" s="303"/>
      <c r="V696" s="303"/>
      <c r="W696" s="303"/>
      <c r="X696" s="303"/>
      <c r="Y696" s="303"/>
    </row>
    <row r="697" spans="1:25" ht="12.75">
      <c r="A697" s="303"/>
      <c r="B697" s="303"/>
      <c r="C697" s="303"/>
      <c r="D697" s="303"/>
      <c r="E697" s="303"/>
      <c r="F697" s="304"/>
      <c r="G697" s="303"/>
      <c r="H697" s="303"/>
      <c r="I697" s="303"/>
      <c r="J697" s="303"/>
      <c r="K697" s="303"/>
      <c r="L697" s="303"/>
      <c r="M697" s="303"/>
      <c r="N697" s="303"/>
      <c r="O697" s="303"/>
      <c r="P697" s="305"/>
      <c r="Q697" s="305"/>
      <c r="R697" s="303"/>
      <c r="S697" s="303"/>
      <c r="T697" s="303"/>
      <c r="U697" s="303"/>
      <c r="V697" s="303"/>
      <c r="W697" s="303"/>
      <c r="X697" s="303"/>
      <c r="Y697" s="303"/>
    </row>
    <row r="698" spans="1:25" ht="12.75">
      <c r="A698" s="303"/>
      <c r="B698" s="303"/>
      <c r="C698" s="303"/>
      <c r="D698" s="303"/>
      <c r="E698" s="303"/>
      <c r="F698" s="304"/>
      <c r="G698" s="303"/>
      <c r="H698" s="303"/>
      <c r="I698" s="303"/>
      <c r="J698" s="303"/>
      <c r="K698" s="303"/>
      <c r="L698" s="303"/>
      <c r="M698" s="303"/>
      <c r="N698" s="303"/>
      <c r="O698" s="303"/>
      <c r="P698" s="305"/>
      <c r="Q698" s="305"/>
      <c r="R698" s="303"/>
      <c r="S698" s="303"/>
      <c r="T698" s="303"/>
      <c r="U698" s="303"/>
      <c r="V698" s="303"/>
      <c r="W698" s="303"/>
      <c r="X698" s="303"/>
      <c r="Y698" s="303"/>
    </row>
    <row r="699" spans="1:25" ht="12.75">
      <c r="A699" s="303"/>
      <c r="B699" s="303"/>
      <c r="C699" s="303"/>
      <c r="D699" s="303"/>
      <c r="E699" s="303"/>
      <c r="F699" s="304"/>
      <c r="G699" s="303"/>
      <c r="H699" s="303"/>
      <c r="I699" s="303"/>
      <c r="J699" s="303"/>
      <c r="K699" s="303"/>
      <c r="L699" s="303"/>
      <c r="M699" s="303"/>
      <c r="N699" s="303"/>
      <c r="O699" s="303"/>
      <c r="P699" s="305"/>
      <c r="Q699" s="305"/>
      <c r="R699" s="303"/>
      <c r="S699" s="303"/>
      <c r="T699" s="303"/>
      <c r="U699" s="303"/>
      <c r="V699" s="303"/>
      <c r="W699" s="303"/>
      <c r="X699" s="303"/>
      <c r="Y699" s="303"/>
    </row>
    <row r="700" spans="1:25" ht="12.75">
      <c r="A700" s="303"/>
      <c r="B700" s="303"/>
      <c r="C700" s="303"/>
      <c r="D700" s="303"/>
      <c r="E700" s="303"/>
      <c r="F700" s="304"/>
      <c r="G700" s="303"/>
      <c r="H700" s="303"/>
      <c r="I700" s="303"/>
      <c r="J700" s="303"/>
      <c r="K700" s="303"/>
      <c r="L700" s="303"/>
      <c r="M700" s="303"/>
      <c r="N700" s="303"/>
      <c r="O700" s="303"/>
      <c r="P700" s="305"/>
      <c r="Q700" s="305"/>
      <c r="R700" s="303"/>
      <c r="S700" s="303"/>
      <c r="T700" s="303"/>
      <c r="U700" s="303"/>
      <c r="V700" s="303"/>
      <c r="W700" s="303"/>
      <c r="X700" s="303"/>
      <c r="Y700" s="303"/>
    </row>
    <row r="701" spans="1:25" ht="12.75">
      <c r="A701" s="303"/>
      <c r="B701" s="303"/>
      <c r="C701" s="303"/>
      <c r="D701" s="303"/>
      <c r="E701" s="303"/>
      <c r="F701" s="304"/>
      <c r="G701" s="303"/>
      <c r="H701" s="303"/>
      <c r="I701" s="303"/>
      <c r="J701" s="303"/>
      <c r="K701" s="303"/>
      <c r="L701" s="303"/>
      <c r="M701" s="303"/>
      <c r="N701" s="303"/>
      <c r="O701" s="303"/>
      <c r="P701" s="305"/>
      <c r="Q701" s="305"/>
      <c r="R701" s="303"/>
      <c r="S701" s="303"/>
      <c r="T701" s="303"/>
      <c r="U701" s="303"/>
      <c r="V701" s="303"/>
      <c r="W701" s="303"/>
      <c r="X701" s="303"/>
      <c r="Y701" s="303"/>
    </row>
    <row r="702" spans="1:25" ht="12.75">
      <c r="A702" s="303"/>
      <c r="B702" s="303"/>
      <c r="C702" s="303"/>
      <c r="D702" s="303"/>
      <c r="E702" s="303"/>
      <c r="F702" s="304"/>
      <c r="G702" s="303"/>
      <c r="H702" s="303"/>
      <c r="I702" s="303"/>
      <c r="J702" s="303"/>
      <c r="K702" s="303"/>
      <c r="L702" s="303"/>
      <c r="M702" s="303"/>
      <c r="N702" s="303"/>
      <c r="O702" s="303"/>
      <c r="P702" s="305"/>
      <c r="Q702" s="305"/>
      <c r="R702" s="303"/>
      <c r="S702" s="303"/>
      <c r="T702" s="303"/>
      <c r="U702" s="303"/>
      <c r="V702" s="303"/>
      <c r="W702" s="303"/>
      <c r="X702" s="303"/>
      <c r="Y702" s="303"/>
    </row>
    <row r="703" spans="1:25" ht="12.75">
      <c r="A703" s="303"/>
      <c r="B703" s="303"/>
      <c r="C703" s="303"/>
      <c r="D703" s="303"/>
      <c r="E703" s="303"/>
      <c r="F703" s="304"/>
      <c r="G703" s="303"/>
      <c r="H703" s="303"/>
      <c r="I703" s="303"/>
      <c r="J703" s="303"/>
      <c r="K703" s="303"/>
      <c r="L703" s="303"/>
      <c r="M703" s="303"/>
      <c r="N703" s="303"/>
      <c r="O703" s="303"/>
      <c r="P703" s="305"/>
      <c r="Q703" s="305"/>
      <c r="R703" s="303"/>
      <c r="S703" s="303"/>
      <c r="T703" s="303"/>
      <c r="U703" s="303"/>
      <c r="V703" s="303"/>
      <c r="W703" s="303"/>
      <c r="X703" s="303"/>
      <c r="Y703" s="303"/>
    </row>
    <row r="704" spans="1:25" ht="12.75">
      <c r="A704" s="303"/>
      <c r="B704" s="303"/>
      <c r="C704" s="303"/>
      <c r="D704" s="303"/>
      <c r="E704" s="303"/>
      <c r="F704" s="304"/>
      <c r="G704" s="303"/>
      <c r="H704" s="303"/>
      <c r="I704" s="303"/>
      <c r="J704" s="303"/>
      <c r="K704" s="303"/>
      <c r="L704" s="303"/>
      <c r="M704" s="303"/>
      <c r="N704" s="303"/>
      <c r="O704" s="303"/>
      <c r="P704" s="305"/>
      <c r="Q704" s="305"/>
      <c r="R704" s="303"/>
      <c r="S704" s="303"/>
      <c r="T704" s="303"/>
      <c r="U704" s="303"/>
      <c r="V704" s="303"/>
      <c r="W704" s="303"/>
      <c r="X704" s="303"/>
      <c r="Y704" s="303"/>
    </row>
    <row r="705" spans="1:25" ht="12.75">
      <c r="A705" s="303"/>
      <c r="B705" s="303"/>
      <c r="C705" s="303"/>
      <c r="D705" s="303"/>
      <c r="E705" s="303"/>
      <c r="F705" s="304"/>
      <c r="G705" s="303"/>
      <c r="H705" s="303"/>
      <c r="I705" s="303"/>
      <c r="J705" s="303"/>
      <c r="K705" s="303"/>
      <c r="L705" s="303"/>
      <c r="M705" s="303"/>
      <c r="N705" s="303"/>
      <c r="O705" s="303"/>
      <c r="P705" s="305"/>
      <c r="Q705" s="305"/>
      <c r="R705" s="303"/>
      <c r="S705" s="303"/>
      <c r="T705" s="303"/>
      <c r="U705" s="303"/>
      <c r="V705" s="303"/>
      <c r="W705" s="303"/>
      <c r="X705" s="303"/>
      <c r="Y705" s="303"/>
    </row>
    <row r="706" spans="1:25" ht="12.75">
      <c r="A706" s="303"/>
      <c r="B706" s="303"/>
      <c r="C706" s="303"/>
      <c r="D706" s="303"/>
      <c r="E706" s="303"/>
      <c r="F706" s="304"/>
      <c r="G706" s="303"/>
      <c r="H706" s="303"/>
      <c r="I706" s="303"/>
      <c r="J706" s="303"/>
      <c r="K706" s="303"/>
      <c r="L706" s="303"/>
      <c r="M706" s="303"/>
      <c r="N706" s="303"/>
      <c r="O706" s="303"/>
      <c r="P706" s="305"/>
      <c r="Q706" s="305"/>
      <c r="R706" s="303"/>
      <c r="S706" s="303"/>
      <c r="T706" s="303"/>
      <c r="U706" s="303"/>
      <c r="V706" s="303"/>
      <c r="W706" s="303"/>
      <c r="X706" s="303"/>
      <c r="Y706" s="303"/>
    </row>
    <row r="707" spans="1:25" ht="12.75">
      <c r="A707" s="303"/>
      <c r="B707" s="303"/>
      <c r="C707" s="303"/>
      <c r="D707" s="303"/>
      <c r="E707" s="303"/>
      <c r="F707" s="304"/>
      <c r="G707" s="303"/>
      <c r="H707" s="303"/>
      <c r="I707" s="303"/>
      <c r="J707" s="303"/>
      <c r="K707" s="303"/>
      <c r="L707" s="303"/>
      <c r="M707" s="303"/>
      <c r="N707" s="303"/>
      <c r="O707" s="303"/>
      <c r="P707" s="305"/>
      <c r="Q707" s="305"/>
      <c r="R707" s="303"/>
      <c r="S707" s="303"/>
      <c r="T707" s="303"/>
      <c r="U707" s="303"/>
      <c r="V707" s="303"/>
      <c r="W707" s="303"/>
      <c r="X707" s="303"/>
      <c r="Y707" s="303"/>
    </row>
    <row r="708" spans="1:25" ht="12.75">
      <c r="A708" s="303"/>
      <c r="B708" s="303"/>
      <c r="C708" s="303"/>
      <c r="D708" s="303"/>
      <c r="E708" s="303"/>
      <c r="F708" s="304"/>
      <c r="G708" s="303"/>
      <c r="H708" s="303"/>
      <c r="I708" s="303"/>
      <c r="J708" s="303"/>
      <c r="K708" s="303"/>
      <c r="L708" s="303"/>
      <c r="M708" s="303"/>
      <c r="N708" s="303"/>
      <c r="O708" s="303"/>
      <c r="P708" s="305"/>
      <c r="Q708" s="305"/>
      <c r="R708" s="303"/>
      <c r="S708" s="303"/>
      <c r="T708" s="303"/>
      <c r="U708" s="303"/>
      <c r="V708" s="303"/>
      <c r="W708" s="303"/>
      <c r="X708" s="303"/>
      <c r="Y708" s="303"/>
    </row>
    <row r="709" spans="1:25" ht="12.75">
      <c r="A709" s="303"/>
      <c r="B709" s="303"/>
      <c r="C709" s="303"/>
      <c r="D709" s="303"/>
      <c r="E709" s="303"/>
      <c r="F709" s="304"/>
      <c r="G709" s="303"/>
      <c r="H709" s="303"/>
      <c r="I709" s="303"/>
      <c r="J709" s="303"/>
      <c r="K709" s="303"/>
      <c r="L709" s="303"/>
      <c r="M709" s="303"/>
      <c r="N709" s="303"/>
      <c r="O709" s="303"/>
      <c r="P709" s="305"/>
      <c r="Q709" s="305"/>
      <c r="R709" s="303"/>
      <c r="S709" s="303"/>
      <c r="T709" s="303"/>
      <c r="U709" s="303"/>
      <c r="V709" s="303"/>
      <c r="W709" s="303"/>
      <c r="X709" s="303"/>
      <c r="Y709" s="303"/>
    </row>
    <row r="710" spans="1:25" ht="12.75">
      <c r="A710" s="303"/>
      <c r="B710" s="303"/>
      <c r="C710" s="303"/>
      <c r="D710" s="303"/>
      <c r="E710" s="303"/>
      <c r="F710" s="304"/>
      <c r="G710" s="303"/>
      <c r="H710" s="303"/>
      <c r="I710" s="303"/>
      <c r="J710" s="303"/>
      <c r="K710" s="303"/>
      <c r="L710" s="303"/>
      <c r="M710" s="303"/>
      <c r="N710" s="303"/>
      <c r="O710" s="303"/>
      <c r="P710" s="305"/>
      <c r="Q710" s="305"/>
      <c r="R710" s="303"/>
      <c r="S710" s="303"/>
      <c r="T710" s="303"/>
      <c r="U710" s="303"/>
      <c r="V710" s="303"/>
      <c r="W710" s="303"/>
      <c r="X710" s="303"/>
      <c r="Y710" s="303"/>
    </row>
    <row r="711" spans="1:25" ht="12.75">
      <c r="A711" s="303"/>
      <c r="B711" s="303"/>
      <c r="C711" s="303"/>
      <c r="D711" s="303"/>
      <c r="E711" s="303"/>
      <c r="F711" s="304"/>
      <c r="G711" s="303"/>
      <c r="H711" s="303"/>
      <c r="I711" s="303"/>
      <c r="J711" s="303"/>
      <c r="K711" s="303"/>
      <c r="L711" s="303"/>
      <c r="M711" s="303"/>
      <c r="N711" s="303"/>
      <c r="O711" s="303"/>
      <c r="P711" s="305"/>
      <c r="Q711" s="305"/>
      <c r="R711" s="303"/>
      <c r="S711" s="303"/>
      <c r="T711" s="303"/>
      <c r="U711" s="303"/>
      <c r="V711" s="303"/>
      <c r="W711" s="303"/>
      <c r="X711" s="303"/>
      <c r="Y711" s="303"/>
    </row>
    <row r="712" spans="1:25" ht="12.75">
      <c r="A712" s="303"/>
      <c r="B712" s="303"/>
      <c r="C712" s="303"/>
      <c r="D712" s="303"/>
      <c r="E712" s="303"/>
      <c r="F712" s="304"/>
      <c r="G712" s="303"/>
      <c r="H712" s="303"/>
      <c r="I712" s="303"/>
      <c r="J712" s="303"/>
      <c r="K712" s="303"/>
      <c r="L712" s="303"/>
      <c r="M712" s="303"/>
      <c r="N712" s="303"/>
      <c r="O712" s="303"/>
      <c r="P712" s="305"/>
      <c r="Q712" s="305"/>
      <c r="R712" s="303"/>
      <c r="S712" s="303"/>
      <c r="T712" s="303"/>
      <c r="U712" s="303"/>
      <c r="V712" s="303"/>
      <c r="W712" s="303"/>
      <c r="X712" s="303"/>
      <c r="Y712" s="303"/>
    </row>
    <row r="713" spans="1:25" ht="12.75">
      <c r="A713" s="303"/>
      <c r="B713" s="303"/>
      <c r="C713" s="303"/>
      <c r="D713" s="303"/>
      <c r="E713" s="303"/>
      <c r="F713" s="304"/>
      <c r="G713" s="303"/>
      <c r="H713" s="303"/>
      <c r="I713" s="303"/>
      <c r="J713" s="303"/>
      <c r="K713" s="303"/>
      <c r="L713" s="303"/>
      <c r="M713" s="303"/>
      <c r="N713" s="303"/>
      <c r="O713" s="303"/>
      <c r="P713" s="305"/>
      <c r="Q713" s="305"/>
      <c r="R713" s="303"/>
      <c r="S713" s="303"/>
      <c r="T713" s="303"/>
      <c r="U713" s="303"/>
      <c r="V713" s="303"/>
      <c r="W713" s="303"/>
      <c r="X713" s="303"/>
      <c r="Y713" s="303"/>
    </row>
    <row r="714" spans="1:25" ht="12.75">
      <c r="A714" s="303"/>
      <c r="B714" s="303"/>
      <c r="C714" s="303"/>
      <c r="D714" s="303"/>
      <c r="E714" s="303"/>
      <c r="F714" s="304"/>
      <c r="G714" s="303"/>
      <c r="H714" s="303"/>
      <c r="I714" s="303"/>
      <c r="J714" s="303"/>
      <c r="K714" s="303"/>
      <c r="L714" s="303"/>
      <c r="M714" s="303"/>
      <c r="N714" s="303"/>
      <c r="O714" s="303"/>
      <c r="P714" s="305"/>
      <c r="Q714" s="305"/>
      <c r="R714" s="303"/>
      <c r="S714" s="303"/>
      <c r="T714" s="303"/>
      <c r="U714" s="303"/>
      <c r="V714" s="303"/>
      <c r="W714" s="303"/>
      <c r="X714" s="303"/>
      <c r="Y714" s="303"/>
    </row>
    <row r="715" spans="1:25" ht="12.75">
      <c r="A715" s="303"/>
      <c r="B715" s="303"/>
      <c r="C715" s="303"/>
      <c r="D715" s="303"/>
      <c r="E715" s="303"/>
      <c r="F715" s="304"/>
      <c r="G715" s="303"/>
      <c r="H715" s="303"/>
      <c r="I715" s="303"/>
      <c r="J715" s="303"/>
      <c r="K715" s="303"/>
      <c r="L715" s="303"/>
      <c r="M715" s="303"/>
      <c r="N715" s="303"/>
      <c r="O715" s="303"/>
      <c r="P715" s="305"/>
      <c r="Q715" s="305"/>
      <c r="R715" s="303"/>
      <c r="S715" s="303"/>
      <c r="T715" s="303"/>
      <c r="U715" s="303"/>
      <c r="V715" s="303"/>
      <c r="W715" s="303"/>
      <c r="X715" s="303"/>
      <c r="Y715" s="303"/>
    </row>
    <row r="716" spans="1:25" ht="12.75">
      <c r="A716" s="303"/>
      <c r="B716" s="303"/>
      <c r="C716" s="303"/>
      <c r="D716" s="303"/>
      <c r="E716" s="303"/>
      <c r="F716" s="304"/>
      <c r="G716" s="303"/>
      <c r="H716" s="303"/>
      <c r="I716" s="303"/>
      <c r="J716" s="303"/>
      <c r="K716" s="303"/>
      <c r="L716" s="303"/>
      <c r="M716" s="303"/>
      <c r="N716" s="303"/>
      <c r="O716" s="303"/>
      <c r="P716" s="305"/>
      <c r="Q716" s="305"/>
      <c r="R716" s="303"/>
      <c r="S716" s="303"/>
      <c r="T716" s="303"/>
      <c r="U716" s="303"/>
      <c r="V716" s="303"/>
      <c r="W716" s="303"/>
      <c r="X716" s="303"/>
      <c r="Y716" s="303"/>
    </row>
    <row r="717" spans="1:25" ht="12.75">
      <c r="A717" s="303"/>
      <c r="B717" s="303"/>
      <c r="C717" s="303"/>
      <c r="D717" s="303"/>
      <c r="E717" s="303"/>
      <c r="F717" s="304"/>
      <c r="G717" s="303"/>
      <c r="H717" s="303"/>
      <c r="I717" s="303"/>
      <c r="J717" s="303"/>
      <c r="K717" s="303"/>
      <c r="L717" s="303"/>
      <c r="M717" s="303"/>
      <c r="N717" s="303"/>
      <c r="O717" s="303"/>
      <c r="P717" s="305"/>
      <c r="Q717" s="305"/>
      <c r="R717" s="303"/>
      <c r="S717" s="303"/>
      <c r="T717" s="303"/>
      <c r="U717" s="303"/>
      <c r="V717" s="303"/>
      <c r="W717" s="303"/>
      <c r="X717" s="303"/>
      <c r="Y717" s="303"/>
    </row>
    <row r="718" spans="1:25" ht="12.75">
      <c r="A718" s="303"/>
      <c r="B718" s="303"/>
      <c r="C718" s="303"/>
      <c r="D718" s="303"/>
      <c r="E718" s="303"/>
      <c r="F718" s="304"/>
      <c r="G718" s="303"/>
      <c r="H718" s="303"/>
      <c r="I718" s="303"/>
      <c r="J718" s="303"/>
      <c r="K718" s="303"/>
      <c r="L718" s="303"/>
      <c r="M718" s="303"/>
      <c r="N718" s="303"/>
      <c r="O718" s="303"/>
      <c r="P718" s="305"/>
      <c r="Q718" s="305"/>
      <c r="R718" s="303"/>
      <c r="S718" s="303"/>
      <c r="T718" s="303"/>
      <c r="U718" s="303"/>
      <c r="V718" s="303"/>
      <c r="W718" s="303"/>
      <c r="X718" s="303"/>
      <c r="Y718" s="303"/>
    </row>
    <row r="719" spans="1:25" ht="12.75">
      <c r="A719" s="303"/>
      <c r="B719" s="303"/>
      <c r="C719" s="303"/>
      <c r="D719" s="303"/>
      <c r="E719" s="303"/>
      <c r="F719" s="304"/>
      <c r="G719" s="303"/>
      <c r="H719" s="303"/>
      <c r="I719" s="303"/>
      <c r="J719" s="303"/>
      <c r="K719" s="303"/>
      <c r="L719" s="303"/>
      <c r="M719" s="303"/>
      <c r="N719" s="303"/>
      <c r="O719" s="303"/>
      <c r="P719" s="305"/>
      <c r="Q719" s="305"/>
      <c r="R719" s="303"/>
      <c r="S719" s="303"/>
      <c r="T719" s="303"/>
      <c r="U719" s="303"/>
      <c r="V719" s="303"/>
      <c r="W719" s="303"/>
      <c r="X719" s="303"/>
      <c r="Y719" s="303"/>
    </row>
    <row r="720" spans="1:25" ht="12.75">
      <c r="A720" s="303"/>
      <c r="B720" s="303"/>
      <c r="C720" s="303"/>
      <c r="D720" s="303"/>
      <c r="E720" s="303"/>
      <c r="F720" s="304"/>
      <c r="G720" s="303"/>
      <c r="H720" s="303"/>
      <c r="I720" s="303"/>
      <c r="J720" s="303"/>
      <c r="K720" s="303"/>
      <c r="L720" s="303"/>
      <c r="M720" s="303"/>
      <c r="N720" s="303"/>
      <c r="O720" s="303"/>
      <c r="P720" s="305"/>
      <c r="Q720" s="305"/>
      <c r="R720" s="303"/>
      <c r="S720" s="303"/>
      <c r="T720" s="303"/>
      <c r="U720" s="303"/>
      <c r="V720" s="303"/>
      <c r="W720" s="303"/>
      <c r="X720" s="303"/>
      <c r="Y720" s="303"/>
    </row>
    <row r="721" spans="1:25" ht="12.75">
      <c r="A721" s="303"/>
      <c r="B721" s="303"/>
      <c r="C721" s="303"/>
      <c r="D721" s="303"/>
      <c r="E721" s="303"/>
      <c r="F721" s="304"/>
      <c r="G721" s="303"/>
      <c r="H721" s="303"/>
      <c r="I721" s="303"/>
      <c r="J721" s="303"/>
      <c r="K721" s="303"/>
      <c r="L721" s="303"/>
      <c r="M721" s="303"/>
      <c r="N721" s="303"/>
      <c r="O721" s="303"/>
      <c r="P721" s="305"/>
      <c r="Q721" s="305"/>
      <c r="R721" s="303"/>
      <c r="S721" s="303"/>
      <c r="T721" s="303"/>
      <c r="U721" s="303"/>
      <c r="V721" s="303"/>
      <c r="W721" s="303"/>
      <c r="X721" s="303"/>
      <c r="Y721" s="303"/>
    </row>
    <row r="722" spans="1:25" ht="12.75">
      <c r="A722" s="303"/>
      <c r="B722" s="303"/>
      <c r="C722" s="303"/>
      <c r="D722" s="303"/>
      <c r="E722" s="303"/>
      <c r="F722" s="304"/>
      <c r="G722" s="303"/>
      <c r="H722" s="303"/>
      <c r="I722" s="303"/>
      <c r="J722" s="303"/>
      <c r="K722" s="303"/>
      <c r="L722" s="303"/>
      <c r="M722" s="303"/>
      <c r="N722" s="303"/>
      <c r="O722" s="303"/>
      <c r="P722" s="305"/>
      <c r="Q722" s="305"/>
      <c r="R722" s="303"/>
      <c r="S722" s="303"/>
      <c r="T722" s="303"/>
      <c r="U722" s="303"/>
      <c r="V722" s="303"/>
      <c r="W722" s="303"/>
      <c r="X722" s="303"/>
      <c r="Y722" s="303"/>
    </row>
    <row r="723" spans="1:25" ht="12.75">
      <c r="A723" s="303"/>
      <c r="B723" s="303"/>
      <c r="C723" s="303"/>
      <c r="D723" s="303"/>
      <c r="E723" s="303"/>
      <c r="F723" s="304"/>
      <c r="G723" s="303"/>
      <c r="H723" s="303"/>
      <c r="I723" s="303"/>
      <c r="J723" s="303"/>
      <c r="K723" s="303"/>
      <c r="L723" s="303"/>
      <c r="M723" s="303"/>
      <c r="N723" s="303"/>
      <c r="O723" s="303"/>
      <c r="P723" s="305"/>
      <c r="Q723" s="305"/>
      <c r="R723" s="303"/>
      <c r="S723" s="303"/>
      <c r="T723" s="303"/>
      <c r="U723" s="303"/>
      <c r="V723" s="303"/>
      <c r="W723" s="303"/>
      <c r="X723" s="303"/>
      <c r="Y723" s="303"/>
    </row>
    <row r="724" spans="1:25" ht="12.75">
      <c r="A724" s="303"/>
      <c r="B724" s="303"/>
      <c r="C724" s="303"/>
      <c r="D724" s="303"/>
      <c r="E724" s="303"/>
      <c r="F724" s="304"/>
      <c r="G724" s="303"/>
      <c r="H724" s="303"/>
      <c r="I724" s="303"/>
      <c r="J724" s="303"/>
      <c r="K724" s="303"/>
      <c r="L724" s="303"/>
      <c r="M724" s="303"/>
      <c r="N724" s="303"/>
      <c r="O724" s="303"/>
      <c r="P724" s="305"/>
      <c r="Q724" s="305"/>
      <c r="R724" s="303"/>
      <c r="S724" s="303"/>
      <c r="T724" s="303"/>
      <c r="U724" s="303"/>
      <c r="V724" s="303"/>
      <c r="W724" s="303"/>
      <c r="X724" s="303"/>
      <c r="Y724" s="303"/>
    </row>
    <row r="725" spans="1:25" ht="12.75">
      <c r="A725" s="303"/>
      <c r="B725" s="303"/>
      <c r="C725" s="303"/>
      <c r="D725" s="303"/>
      <c r="E725" s="303"/>
      <c r="F725" s="304"/>
      <c r="G725" s="303"/>
      <c r="H725" s="303"/>
      <c r="I725" s="303"/>
      <c r="J725" s="303"/>
      <c r="K725" s="303"/>
      <c r="L725" s="303"/>
      <c r="M725" s="303"/>
      <c r="N725" s="303"/>
      <c r="O725" s="303"/>
      <c r="P725" s="305"/>
      <c r="Q725" s="305"/>
      <c r="R725" s="303"/>
      <c r="S725" s="303"/>
      <c r="T725" s="303"/>
      <c r="U725" s="303"/>
      <c r="V725" s="303"/>
      <c r="W725" s="303"/>
      <c r="X725" s="303"/>
      <c r="Y725" s="303"/>
    </row>
    <row r="726" spans="1:25" ht="12.75">
      <c r="A726" s="303"/>
      <c r="B726" s="303"/>
      <c r="C726" s="303"/>
      <c r="D726" s="303"/>
      <c r="E726" s="303"/>
      <c r="F726" s="304"/>
      <c r="G726" s="303"/>
      <c r="H726" s="303"/>
      <c r="I726" s="303"/>
      <c r="J726" s="303"/>
      <c r="K726" s="303"/>
      <c r="L726" s="303"/>
      <c r="M726" s="303"/>
      <c r="N726" s="303"/>
      <c r="O726" s="303"/>
      <c r="P726" s="305"/>
      <c r="Q726" s="305"/>
      <c r="R726" s="303"/>
      <c r="S726" s="303"/>
      <c r="T726" s="303"/>
      <c r="U726" s="303"/>
      <c r="V726" s="303"/>
      <c r="W726" s="303"/>
      <c r="X726" s="303"/>
      <c r="Y726" s="303"/>
    </row>
    <row r="727" spans="1:25" ht="12.75">
      <c r="A727" s="303"/>
      <c r="B727" s="303"/>
      <c r="C727" s="303"/>
      <c r="D727" s="303"/>
      <c r="E727" s="303"/>
      <c r="F727" s="304"/>
      <c r="G727" s="303"/>
      <c r="H727" s="303"/>
      <c r="I727" s="303"/>
      <c r="J727" s="303"/>
      <c r="K727" s="303"/>
      <c r="L727" s="303"/>
      <c r="M727" s="303"/>
      <c r="N727" s="303"/>
      <c r="O727" s="303"/>
      <c r="P727" s="305"/>
      <c r="Q727" s="305"/>
      <c r="R727" s="303"/>
      <c r="S727" s="303"/>
      <c r="T727" s="303"/>
      <c r="U727" s="303"/>
      <c r="V727" s="303"/>
      <c r="W727" s="303"/>
      <c r="X727" s="303"/>
      <c r="Y727" s="303"/>
    </row>
    <row r="728" spans="1:25" ht="12.75">
      <c r="A728" s="303"/>
      <c r="B728" s="303"/>
      <c r="C728" s="303"/>
      <c r="D728" s="303"/>
      <c r="E728" s="303"/>
      <c r="F728" s="304"/>
      <c r="G728" s="303"/>
      <c r="H728" s="303"/>
      <c r="I728" s="303"/>
      <c r="J728" s="303"/>
      <c r="K728" s="303"/>
      <c r="L728" s="303"/>
      <c r="M728" s="303"/>
      <c r="N728" s="303"/>
      <c r="O728" s="303"/>
      <c r="P728" s="305"/>
      <c r="Q728" s="305"/>
      <c r="R728" s="303"/>
      <c r="S728" s="303"/>
      <c r="T728" s="303"/>
      <c r="U728" s="303"/>
      <c r="V728" s="303"/>
      <c r="W728" s="303"/>
      <c r="X728" s="303"/>
      <c r="Y728" s="303"/>
    </row>
    <row r="729" spans="1:25" ht="12.75">
      <c r="A729" s="303"/>
      <c r="B729" s="303"/>
      <c r="C729" s="303"/>
      <c r="D729" s="303"/>
      <c r="E729" s="303"/>
      <c r="F729" s="304"/>
      <c r="G729" s="303"/>
      <c r="H729" s="303"/>
      <c r="I729" s="303"/>
      <c r="J729" s="303"/>
      <c r="K729" s="303"/>
      <c r="L729" s="303"/>
      <c r="M729" s="303"/>
      <c r="N729" s="303"/>
      <c r="O729" s="303"/>
      <c r="P729" s="305"/>
      <c r="Q729" s="305"/>
      <c r="R729" s="303"/>
      <c r="S729" s="303"/>
      <c r="T729" s="303"/>
      <c r="U729" s="303"/>
      <c r="V729" s="303"/>
      <c r="W729" s="303"/>
      <c r="X729" s="303"/>
      <c r="Y729" s="303"/>
    </row>
    <row r="730" spans="1:25" ht="12.75">
      <c r="A730" s="303"/>
      <c r="B730" s="303"/>
      <c r="C730" s="303"/>
      <c r="D730" s="303"/>
      <c r="E730" s="303"/>
      <c r="F730" s="304"/>
      <c r="G730" s="303"/>
      <c r="H730" s="303"/>
      <c r="I730" s="303"/>
      <c r="J730" s="303"/>
      <c r="K730" s="303"/>
      <c r="L730" s="303"/>
      <c r="M730" s="303"/>
      <c r="N730" s="303"/>
      <c r="O730" s="303"/>
      <c r="P730" s="305"/>
      <c r="Q730" s="305"/>
      <c r="R730" s="303"/>
      <c r="S730" s="303"/>
      <c r="T730" s="303"/>
      <c r="U730" s="303"/>
      <c r="V730" s="303"/>
      <c r="W730" s="303"/>
      <c r="X730" s="303"/>
      <c r="Y730" s="303"/>
    </row>
    <row r="731" spans="1:25" ht="12.75">
      <c r="A731" s="303"/>
      <c r="B731" s="303"/>
      <c r="C731" s="303"/>
      <c r="D731" s="303"/>
      <c r="E731" s="303"/>
      <c r="F731" s="304"/>
      <c r="G731" s="303"/>
      <c r="H731" s="303"/>
      <c r="I731" s="303"/>
      <c r="J731" s="303"/>
      <c r="K731" s="303"/>
      <c r="L731" s="303"/>
      <c r="M731" s="303"/>
      <c r="N731" s="303"/>
      <c r="O731" s="303"/>
      <c r="P731" s="305"/>
      <c r="Q731" s="305"/>
      <c r="R731" s="303"/>
      <c r="S731" s="303"/>
      <c r="T731" s="303"/>
      <c r="U731" s="303"/>
      <c r="V731" s="303"/>
      <c r="W731" s="303"/>
      <c r="X731" s="303"/>
      <c r="Y731" s="303"/>
    </row>
    <row r="732" spans="1:25" ht="12.75">
      <c r="A732" s="303"/>
      <c r="B732" s="303"/>
      <c r="C732" s="303"/>
      <c r="D732" s="303"/>
      <c r="E732" s="303"/>
      <c r="F732" s="304"/>
      <c r="G732" s="303"/>
      <c r="H732" s="303"/>
      <c r="I732" s="303"/>
      <c r="J732" s="303"/>
      <c r="K732" s="303"/>
      <c r="L732" s="303"/>
      <c r="M732" s="303"/>
      <c r="N732" s="303"/>
      <c r="O732" s="303"/>
      <c r="P732" s="305"/>
      <c r="Q732" s="305"/>
      <c r="R732" s="303"/>
      <c r="S732" s="303"/>
      <c r="T732" s="303"/>
      <c r="U732" s="303"/>
      <c r="V732" s="303"/>
      <c r="W732" s="303"/>
      <c r="X732" s="303"/>
      <c r="Y732" s="303"/>
    </row>
    <row r="733" spans="1:25" ht="12.75">
      <c r="A733" s="303"/>
      <c r="B733" s="303"/>
      <c r="C733" s="303"/>
      <c r="D733" s="303"/>
      <c r="E733" s="303"/>
      <c r="F733" s="304"/>
      <c r="G733" s="303"/>
      <c r="H733" s="303"/>
      <c r="I733" s="303"/>
      <c r="J733" s="303"/>
      <c r="K733" s="303"/>
      <c r="L733" s="303"/>
      <c r="M733" s="303"/>
      <c r="N733" s="303"/>
      <c r="O733" s="303"/>
      <c r="P733" s="305"/>
      <c r="Q733" s="305"/>
      <c r="R733" s="303"/>
      <c r="S733" s="303"/>
      <c r="T733" s="303"/>
      <c r="U733" s="303"/>
      <c r="V733" s="303"/>
      <c r="W733" s="303"/>
      <c r="X733" s="303"/>
      <c r="Y733" s="303"/>
    </row>
    <row r="734" spans="1:25" ht="12.75">
      <c r="A734" s="303"/>
      <c r="B734" s="303"/>
      <c r="C734" s="303"/>
      <c r="D734" s="303"/>
      <c r="E734" s="303"/>
      <c r="F734" s="304"/>
      <c r="G734" s="303"/>
      <c r="H734" s="303"/>
      <c r="I734" s="303"/>
      <c r="J734" s="303"/>
      <c r="K734" s="303"/>
      <c r="L734" s="303"/>
      <c r="M734" s="303"/>
      <c r="N734" s="303"/>
      <c r="O734" s="303"/>
      <c r="P734" s="305"/>
      <c r="Q734" s="305"/>
      <c r="R734" s="303"/>
      <c r="S734" s="303"/>
      <c r="T734" s="303"/>
      <c r="U734" s="303"/>
      <c r="V734" s="303"/>
      <c r="W734" s="303"/>
      <c r="X734" s="303"/>
      <c r="Y734" s="303"/>
    </row>
    <row r="735" spans="1:25" ht="12.75">
      <c r="A735" s="303"/>
      <c r="B735" s="303"/>
      <c r="C735" s="303"/>
      <c r="D735" s="303"/>
      <c r="E735" s="303"/>
      <c r="F735" s="304"/>
      <c r="G735" s="303"/>
      <c r="H735" s="303"/>
      <c r="I735" s="303"/>
      <c r="J735" s="303"/>
      <c r="K735" s="303"/>
      <c r="L735" s="303"/>
      <c r="M735" s="303"/>
      <c r="N735" s="303"/>
      <c r="O735" s="303"/>
      <c r="P735" s="305"/>
      <c r="Q735" s="305"/>
      <c r="R735" s="303"/>
      <c r="S735" s="303"/>
      <c r="T735" s="303"/>
      <c r="U735" s="303"/>
      <c r="V735" s="303"/>
      <c r="W735" s="303"/>
      <c r="X735" s="303"/>
      <c r="Y735" s="303"/>
    </row>
    <row r="736" spans="1:25" ht="12.75">
      <c r="A736" s="303"/>
      <c r="B736" s="303"/>
      <c r="C736" s="303"/>
      <c r="D736" s="303"/>
      <c r="E736" s="303"/>
      <c r="F736" s="304"/>
      <c r="G736" s="303"/>
      <c r="H736" s="303"/>
      <c r="I736" s="303"/>
      <c r="J736" s="303"/>
      <c r="K736" s="303"/>
      <c r="L736" s="303"/>
      <c r="M736" s="303"/>
      <c r="N736" s="303"/>
      <c r="O736" s="303"/>
      <c r="P736" s="305"/>
      <c r="Q736" s="305"/>
      <c r="R736" s="303"/>
      <c r="S736" s="303"/>
      <c r="T736" s="303"/>
      <c r="U736" s="303"/>
      <c r="V736" s="303"/>
      <c r="W736" s="303"/>
      <c r="X736" s="303"/>
      <c r="Y736" s="303"/>
    </row>
    <row r="737" spans="1:25" ht="12.75">
      <c r="A737" s="303"/>
      <c r="B737" s="303"/>
      <c r="C737" s="303"/>
      <c r="D737" s="303"/>
      <c r="E737" s="303"/>
      <c r="F737" s="304"/>
      <c r="G737" s="303"/>
      <c r="H737" s="303"/>
      <c r="I737" s="303"/>
      <c r="J737" s="303"/>
      <c r="K737" s="303"/>
      <c r="L737" s="303"/>
      <c r="M737" s="303"/>
      <c r="N737" s="303"/>
      <c r="O737" s="303"/>
      <c r="P737" s="305"/>
      <c r="Q737" s="305"/>
      <c r="R737" s="303"/>
      <c r="S737" s="303"/>
      <c r="T737" s="303"/>
      <c r="U737" s="303"/>
      <c r="V737" s="303"/>
      <c r="W737" s="303"/>
      <c r="X737" s="303"/>
      <c r="Y737" s="303"/>
    </row>
    <row r="738" spans="1:25" ht="12.75">
      <c r="A738" s="303"/>
      <c r="B738" s="303"/>
      <c r="C738" s="303"/>
      <c r="D738" s="303"/>
      <c r="E738" s="303"/>
      <c r="F738" s="304"/>
      <c r="G738" s="303"/>
      <c r="H738" s="303"/>
      <c r="I738" s="303"/>
      <c r="J738" s="303"/>
      <c r="K738" s="303"/>
      <c r="L738" s="303"/>
      <c r="M738" s="303"/>
      <c r="N738" s="303"/>
      <c r="O738" s="303"/>
      <c r="P738" s="305"/>
      <c r="Q738" s="305"/>
      <c r="R738" s="303"/>
      <c r="S738" s="303"/>
      <c r="T738" s="303"/>
      <c r="U738" s="303"/>
      <c r="V738" s="303"/>
      <c r="W738" s="303"/>
      <c r="X738" s="303"/>
      <c r="Y738" s="303"/>
    </row>
    <row r="739" spans="1:25" ht="12.75">
      <c r="A739" s="303"/>
      <c r="B739" s="303"/>
      <c r="C739" s="303"/>
      <c r="D739" s="303"/>
      <c r="E739" s="303"/>
      <c r="F739" s="304"/>
      <c r="G739" s="303"/>
      <c r="H739" s="303"/>
      <c r="I739" s="303"/>
      <c r="J739" s="303"/>
      <c r="K739" s="303"/>
      <c r="L739" s="303"/>
      <c r="M739" s="303"/>
      <c r="N739" s="303"/>
      <c r="O739" s="303"/>
      <c r="P739" s="305"/>
      <c r="Q739" s="305"/>
      <c r="R739" s="303"/>
      <c r="S739" s="303"/>
      <c r="T739" s="303"/>
      <c r="U739" s="303"/>
      <c r="V739" s="303"/>
      <c r="W739" s="303"/>
      <c r="X739" s="303"/>
      <c r="Y739" s="303"/>
    </row>
    <row r="740" spans="1:25" ht="12.75">
      <c r="A740" s="303"/>
      <c r="B740" s="303"/>
      <c r="C740" s="303"/>
      <c r="D740" s="303"/>
      <c r="E740" s="303"/>
      <c r="F740" s="304"/>
      <c r="G740" s="303"/>
      <c r="H740" s="303"/>
      <c r="I740" s="303"/>
      <c r="J740" s="303"/>
      <c r="K740" s="303"/>
      <c r="L740" s="303"/>
      <c r="M740" s="303"/>
      <c r="N740" s="303"/>
      <c r="O740" s="303"/>
      <c r="P740" s="305"/>
      <c r="Q740" s="305"/>
      <c r="R740" s="303"/>
      <c r="S740" s="303"/>
      <c r="T740" s="303"/>
      <c r="U740" s="303"/>
      <c r="V740" s="303"/>
      <c r="W740" s="303"/>
      <c r="X740" s="303"/>
      <c r="Y740" s="303"/>
    </row>
    <row r="741" spans="1:25" ht="12.75">
      <c r="A741" s="303"/>
      <c r="B741" s="303"/>
      <c r="C741" s="303"/>
      <c r="D741" s="303"/>
      <c r="E741" s="303"/>
      <c r="F741" s="304"/>
      <c r="G741" s="303"/>
      <c r="H741" s="303"/>
      <c r="I741" s="303"/>
      <c r="J741" s="303"/>
      <c r="K741" s="303"/>
      <c r="L741" s="303"/>
      <c r="M741" s="303"/>
      <c r="N741" s="303"/>
      <c r="O741" s="303"/>
      <c r="P741" s="305"/>
      <c r="Q741" s="305"/>
      <c r="R741" s="303"/>
      <c r="S741" s="303"/>
      <c r="T741" s="303"/>
      <c r="U741" s="303"/>
      <c r="V741" s="303"/>
      <c r="W741" s="303"/>
      <c r="X741" s="303"/>
      <c r="Y741" s="303"/>
    </row>
    <row r="742" spans="1:25" ht="12.75">
      <c r="A742" s="303"/>
      <c r="B742" s="303"/>
      <c r="C742" s="303"/>
      <c r="D742" s="303"/>
      <c r="E742" s="303"/>
      <c r="F742" s="304"/>
      <c r="G742" s="303"/>
      <c r="H742" s="303"/>
      <c r="I742" s="303"/>
      <c r="J742" s="303"/>
      <c r="K742" s="303"/>
      <c r="L742" s="303"/>
      <c r="M742" s="303"/>
      <c r="N742" s="303"/>
      <c r="O742" s="303"/>
      <c r="P742" s="305"/>
      <c r="Q742" s="305"/>
      <c r="R742" s="303"/>
      <c r="S742" s="303"/>
      <c r="T742" s="303"/>
      <c r="U742" s="303"/>
      <c r="V742" s="303"/>
      <c r="W742" s="303"/>
      <c r="X742" s="303"/>
      <c r="Y742" s="303"/>
    </row>
    <row r="743" spans="1:25" ht="12.75">
      <c r="A743" s="303"/>
      <c r="B743" s="303"/>
      <c r="C743" s="303"/>
      <c r="D743" s="303"/>
      <c r="E743" s="303"/>
      <c r="F743" s="304"/>
      <c r="G743" s="303"/>
      <c r="H743" s="303"/>
      <c r="I743" s="303"/>
      <c r="J743" s="303"/>
      <c r="K743" s="303"/>
      <c r="L743" s="303"/>
      <c r="M743" s="303"/>
      <c r="N743" s="303"/>
      <c r="O743" s="303"/>
      <c r="P743" s="305"/>
      <c r="Q743" s="305"/>
      <c r="R743" s="303"/>
      <c r="S743" s="303"/>
      <c r="T743" s="303"/>
      <c r="U743" s="303"/>
      <c r="V743" s="303"/>
      <c r="W743" s="303"/>
      <c r="X743" s="303"/>
      <c r="Y743" s="303"/>
    </row>
    <row r="744" spans="1:25" ht="12.75">
      <c r="A744" s="303"/>
      <c r="B744" s="303"/>
      <c r="C744" s="303"/>
      <c r="D744" s="303"/>
      <c r="E744" s="303"/>
      <c r="F744" s="304"/>
      <c r="G744" s="303"/>
      <c r="H744" s="303"/>
      <c r="I744" s="303"/>
      <c r="J744" s="303"/>
      <c r="K744" s="303"/>
      <c r="L744" s="303"/>
      <c r="M744" s="303"/>
      <c r="N744" s="303"/>
      <c r="O744" s="303"/>
      <c r="P744" s="305"/>
      <c r="Q744" s="305"/>
      <c r="R744" s="303"/>
      <c r="S744" s="303"/>
      <c r="T744" s="303"/>
      <c r="U744" s="303"/>
      <c r="V744" s="303"/>
      <c r="W744" s="303"/>
      <c r="X744" s="303"/>
      <c r="Y744" s="303"/>
    </row>
    <row r="745" spans="1:25" ht="12.75">
      <c r="A745" s="303"/>
      <c r="B745" s="303"/>
      <c r="C745" s="303"/>
      <c r="D745" s="303"/>
      <c r="E745" s="303"/>
      <c r="F745" s="304"/>
      <c r="G745" s="303"/>
      <c r="H745" s="303"/>
      <c r="I745" s="303"/>
      <c r="J745" s="303"/>
      <c r="K745" s="303"/>
      <c r="L745" s="303"/>
      <c r="M745" s="303"/>
      <c r="N745" s="303"/>
      <c r="O745" s="303"/>
      <c r="P745" s="305"/>
      <c r="Q745" s="305"/>
      <c r="R745" s="303"/>
      <c r="S745" s="303"/>
      <c r="T745" s="303"/>
      <c r="U745" s="303"/>
      <c r="V745" s="303"/>
      <c r="W745" s="303"/>
      <c r="X745" s="303"/>
      <c r="Y745" s="303"/>
    </row>
    <row r="746" spans="1:25" ht="12.75">
      <c r="A746" s="303"/>
      <c r="B746" s="303"/>
      <c r="C746" s="303"/>
      <c r="D746" s="303"/>
      <c r="E746" s="303"/>
      <c r="F746" s="304"/>
      <c r="G746" s="303"/>
      <c r="H746" s="303"/>
      <c r="I746" s="303"/>
      <c r="J746" s="303"/>
      <c r="K746" s="303"/>
      <c r="L746" s="303"/>
      <c r="M746" s="303"/>
      <c r="N746" s="303"/>
      <c r="O746" s="303"/>
      <c r="P746" s="305"/>
      <c r="Q746" s="305"/>
      <c r="R746" s="303"/>
      <c r="S746" s="303"/>
      <c r="T746" s="303"/>
      <c r="U746" s="303"/>
      <c r="V746" s="303"/>
      <c r="W746" s="303"/>
      <c r="X746" s="303"/>
      <c r="Y746" s="303"/>
    </row>
    <row r="747" spans="1:25" ht="12.75">
      <c r="A747" s="303"/>
      <c r="B747" s="303"/>
      <c r="C747" s="303"/>
      <c r="D747" s="303"/>
      <c r="E747" s="303"/>
      <c r="F747" s="304"/>
      <c r="G747" s="303"/>
      <c r="H747" s="303"/>
      <c r="I747" s="303"/>
      <c r="J747" s="303"/>
      <c r="K747" s="303"/>
      <c r="L747" s="303"/>
      <c r="M747" s="303"/>
      <c r="N747" s="303"/>
      <c r="O747" s="303"/>
      <c r="P747" s="305"/>
      <c r="Q747" s="305"/>
      <c r="R747" s="303"/>
      <c r="S747" s="303"/>
      <c r="T747" s="303"/>
      <c r="U747" s="303"/>
      <c r="V747" s="303"/>
      <c r="W747" s="303"/>
      <c r="X747" s="303"/>
      <c r="Y747" s="303"/>
    </row>
    <row r="748" spans="1:25" ht="12.75">
      <c r="A748" s="303"/>
      <c r="B748" s="303"/>
      <c r="C748" s="303"/>
      <c r="D748" s="303"/>
      <c r="E748" s="303"/>
      <c r="F748" s="304"/>
      <c r="G748" s="303"/>
      <c r="H748" s="303"/>
      <c r="I748" s="303"/>
      <c r="J748" s="303"/>
      <c r="K748" s="303"/>
      <c r="L748" s="303"/>
      <c r="M748" s="303"/>
      <c r="N748" s="303"/>
      <c r="O748" s="303"/>
      <c r="P748" s="305"/>
      <c r="Q748" s="305"/>
      <c r="R748" s="303"/>
      <c r="S748" s="303"/>
      <c r="T748" s="303"/>
      <c r="U748" s="303"/>
      <c r="V748" s="303"/>
      <c r="W748" s="303"/>
      <c r="X748" s="303"/>
      <c r="Y748" s="303"/>
    </row>
    <row r="749" spans="1:25" ht="12.75">
      <c r="A749" s="303"/>
      <c r="B749" s="303"/>
      <c r="C749" s="303"/>
      <c r="D749" s="303"/>
      <c r="E749" s="303"/>
      <c r="F749" s="304"/>
      <c r="G749" s="303"/>
      <c r="H749" s="303"/>
      <c r="I749" s="303"/>
      <c r="J749" s="303"/>
      <c r="K749" s="303"/>
      <c r="L749" s="303"/>
      <c r="M749" s="303"/>
      <c r="N749" s="303"/>
      <c r="O749" s="303"/>
      <c r="P749" s="305"/>
      <c r="Q749" s="305"/>
      <c r="R749" s="303"/>
      <c r="S749" s="303"/>
      <c r="T749" s="303"/>
      <c r="U749" s="303"/>
      <c r="V749" s="303"/>
      <c r="W749" s="303"/>
      <c r="X749" s="303"/>
      <c r="Y749" s="303"/>
    </row>
    <row r="750" spans="1:25" ht="12.75">
      <c r="A750" s="303"/>
      <c r="B750" s="303"/>
      <c r="C750" s="303"/>
      <c r="D750" s="303"/>
      <c r="E750" s="303"/>
      <c r="F750" s="304"/>
      <c r="G750" s="303"/>
      <c r="H750" s="303"/>
      <c r="I750" s="303"/>
      <c r="J750" s="303"/>
      <c r="K750" s="303"/>
      <c r="L750" s="303"/>
      <c r="M750" s="303"/>
      <c r="N750" s="303"/>
      <c r="O750" s="303"/>
      <c r="P750" s="305"/>
      <c r="Q750" s="305"/>
      <c r="R750" s="303"/>
      <c r="S750" s="303"/>
      <c r="T750" s="303"/>
      <c r="U750" s="303"/>
      <c r="V750" s="303"/>
      <c r="W750" s="303"/>
      <c r="X750" s="303"/>
      <c r="Y750" s="303"/>
    </row>
    <row r="751" spans="1:25" ht="12.75">
      <c r="A751" s="303"/>
      <c r="B751" s="303"/>
      <c r="C751" s="303"/>
      <c r="D751" s="303"/>
      <c r="E751" s="303"/>
      <c r="F751" s="304"/>
      <c r="G751" s="303"/>
      <c r="H751" s="303"/>
      <c r="I751" s="303"/>
      <c r="J751" s="303"/>
      <c r="K751" s="303"/>
      <c r="L751" s="303"/>
      <c r="M751" s="303"/>
      <c r="N751" s="303"/>
      <c r="O751" s="303"/>
      <c r="P751" s="305"/>
      <c r="Q751" s="305"/>
      <c r="R751" s="303"/>
      <c r="S751" s="303"/>
      <c r="T751" s="303"/>
      <c r="U751" s="303"/>
      <c r="V751" s="303"/>
      <c r="W751" s="303"/>
      <c r="X751" s="303"/>
      <c r="Y751" s="303"/>
    </row>
    <row r="752" spans="1:25" ht="12.75">
      <c r="A752" s="303"/>
      <c r="B752" s="303"/>
      <c r="C752" s="303"/>
      <c r="D752" s="303"/>
      <c r="E752" s="303"/>
      <c r="F752" s="304"/>
      <c r="G752" s="303"/>
      <c r="H752" s="303"/>
      <c r="I752" s="303"/>
      <c r="J752" s="303"/>
      <c r="K752" s="303"/>
      <c r="L752" s="303"/>
      <c r="M752" s="303"/>
      <c r="N752" s="303"/>
      <c r="O752" s="303"/>
      <c r="P752" s="305"/>
      <c r="Q752" s="305"/>
      <c r="R752" s="303"/>
      <c r="S752" s="303"/>
      <c r="T752" s="303"/>
      <c r="U752" s="303"/>
      <c r="V752" s="303"/>
      <c r="W752" s="303"/>
      <c r="X752" s="303"/>
      <c r="Y752" s="303"/>
    </row>
    <row r="753" spans="1:25" ht="12.75">
      <c r="A753" s="303"/>
      <c r="B753" s="303"/>
      <c r="C753" s="303"/>
      <c r="D753" s="303"/>
      <c r="E753" s="303"/>
      <c r="F753" s="304"/>
      <c r="G753" s="303"/>
      <c r="H753" s="303"/>
      <c r="I753" s="303"/>
      <c r="J753" s="303"/>
      <c r="K753" s="303"/>
      <c r="L753" s="303"/>
      <c r="M753" s="303"/>
      <c r="N753" s="303"/>
      <c r="O753" s="303"/>
      <c r="P753" s="305"/>
      <c r="Q753" s="305"/>
      <c r="R753" s="303"/>
      <c r="S753" s="303"/>
      <c r="T753" s="303"/>
      <c r="U753" s="303"/>
      <c r="V753" s="303"/>
      <c r="W753" s="303"/>
      <c r="X753" s="303"/>
      <c r="Y753" s="303"/>
    </row>
    <row r="754" spans="1:25" ht="12.75">
      <c r="A754" s="303"/>
      <c r="B754" s="303"/>
      <c r="C754" s="303"/>
      <c r="D754" s="303"/>
      <c r="E754" s="303"/>
      <c r="F754" s="304"/>
      <c r="G754" s="303"/>
      <c r="H754" s="303"/>
      <c r="I754" s="303"/>
      <c r="J754" s="303"/>
      <c r="K754" s="303"/>
      <c r="L754" s="303"/>
      <c r="M754" s="303"/>
      <c r="N754" s="303"/>
      <c r="O754" s="303"/>
      <c r="P754" s="305"/>
      <c r="Q754" s="305"/>
      <c r="R754" s="303"/>
      <c r="S754" s="303"/>
      <c r="T754" s="303"/>
      <c r="U754" s="303"/>
      <c r="V754" s="303"/>
      <c r="W754" s="303"/>
      <c r="X754" s="303"/>
      <c r="Y754" s="303"/>
    </row>
    <row r="755" spans="1:25" ht="12.75">
      <c r="A755" s="303"/>
      <c r="B755" s="303"/>
      <c r="C755" s="303"/>
      <c r="D755" s="303"/>
      <c r="E755" s="303"/>
      <c r="F755" s="304"/>
      <c r="G755" s="303"/>
      <c r="H755" s="303"/>
      <c r="I755" s="303"/>
      <c r="J755" s="303"/>
      <c r="K755" s="303"/>
      <c r="L755" s="303"/>
      <c r="M755" s="303"/>
      <c r="N755" s="303"/>
      <c r="O755" s="303"/>
      <c r="P755" s="305"/>
      <c r="Q755" s="305"/>
      <c r="R755" s="303"/>
      <c r="S755" s="303"/>
      <c r="T755" s="303"/>
      <c r="U755" s="303"/>
      <c r="V755" s="303"/>
      <c r="W755" s="303"/>
      <c r="X755" s="303"/>
      <c r="Y755" s="303"/>
    </row>
    <row r="756" spans="1:25" ht="12.75">
      <c r="A756" s="303"/>
      <c r="B756" s="303"/>
      <c r="C756" s="303"/>
      <c r="D756" s="303"/>
      <c r="E756" s="303"/>
      <c r="F756" s="304"/>
      <c r="G756" s="303"/>
      <c r="H756" s="303"/>
      <c r="I756" s="303"/>
      <c r="J756" s="303"/>
      <c r="K756" s="303"/>
      <c r="L756" s="303"/>
      <c r="M756" s="303"/>
      <c r="N756" s="303"/>
      <c r="O756" s="303"/>
      <c r="P756" s="305"/>
      <c r="Q756" s="305"/>
      <c r="R756" s="303"/>
      <c r="S756" s="303"/>
      <c r="T756" s="303"/>
      <c r="U756" s="303"/>
      <c r="V756" s="303"/>
      <c r="W756" s="303"/>
      <c r="X756" s="303"/>
      <c r="Y756" s="303"/>
    </row>
    <row r="757" spans="1:25" ht="12.75">
      <c r="A757" s="303"/>
      <c r="B757" s="303"/>
      <c r="C757" s="303"/>
      <c r="D757" s="303"/>
      <c r="E757" s="303"/>
      <c r="F757" s="304"/>
      <c r="G757" s="303"/>
      <c r="H757" s="303"/>
      <c r="I757" s="303"/>
      <c r="J757" s="303"/>
      <c r="K757" s="303"/>
      <c r="L757" s="303"/>
      <c r="M757" s="303"/>
      <c r="N757" s="303"/>
      <c r="O757" s="303"/>
      <c r="P757" s="305"/>
      <c r="Q757" s="305"/>
      <c r="R757" s="303"/>
      <c r="S757" s="303"/>
      <c r="T757" s="303"/>
      <c r="U757" s="303"/>
      <c r="V757" s="303"/>
      <c r="W757" s="303"/>
      <c r="X757" s="303"/>
      <c r="Y757" s="303"/>
    </row>
    <row r="758" spans="1:25" ht="12.75">
      <c r="A758" s="303"/>
      <c r="B758" s="303"/>
      <c r="C758" s="303"/>
      <c r="D758" s="303"/>
      <c r="E758" s="303"/>
      <c r="F758" s="304"/>
      <c r="G758" s="303"/>
      <c r="H758" s="303"/>
      <c r="I758" s="303"/>
      <c r="J758" s="303"/>
      <c r="K758" s="303"/>
      <c r="L758" s="303"/>
      <c r="M758" s="303"/>
      <c r="N758" s="303"/>
      <c r="O758" s="303"/>
      <c r="P758" s="305"/>
      <c r="Q758" s="305"/>
      <c r="R758" s="303"/>
      <c r="S758" s="303"/>
      <c r="T758" s="303"/>
      <c r="U758" s="303"/>
      <c r="V758" s="303"/>
      <c r="W758" s="303"/>
      <c r="X758" s="303"/>
      <c r="Y758" s="303"/>
    </row>
    <row r="759" spans="1:25" ht="12.75">
      <c r="A759" s="303"/>
      <c r="B759" s="303"/>
      <c r="C759" s="303"/>
      <c r="D759" s="303"/>
      <c r="E759" s="303"/>
      <c r="F759" s="304"/>
      <c r="G759" s="303"/>
      <c r="H759" s="303"/>
      <c r="I759" s="303"/>
      <c r="J759" s="303"/>
      <c r="K759" s="303"/>
      <c r="L759" s="303"/>
      <c r="M759" s="303"/>
      <c r="N759" s="303"/>
      <c r="O759" s="303"/>
      <c r="P759" s="305"/>
      <c r="Q759" s="305"/>
      <c r="R759" s="303"/>
      <c r="S759" s="303"/>
      <c r="T759" s="303"/>
      <c r="U759" s="303"/>
      <c r="V759" s="303"/>
      <c r="W759" s="303"/>
      <c r="X759" s="303"/>
      <c r="Y759" s="303"/>
    </row>
    <row r="760" spans="1:25" ht="12.75">
      <c r="A760" s="303"/>
      <c r="B760" s="303"/>
      <c r="C760" s="303"/>
      <c r="D760" s="303"/>
      <c r="E760" s="303"/>
      <c r="F760" s="304"/>
      <c r="G760" s="303"/>
      <c r="H760" s="303"/>
      <c r="I760" s="303"/>
      <c r="J760" s="303"/>
      <c r="K760" s="303"/>
      <c r="L760" s="303"/>
      <c r="M760" s="303"/>
      <c r="N760" s="303"/>
      <c r="O760" s="303"/>
      <c r="P760" s="305"/>
      <c r="Q760" s="305"/>
      <c r="R760" s="303"/>
      <c r="S760" s="303"/>
      <c r="T760" s="303"/>
      <c r="U760" s="303"/>
      <c r="V760" s="303"/>
      <c r="W760" s="303"/>
      <c r="X760" s="303"/>
      <c r="Y760" s="303"/>
    </row>
    <row r="761" spans="1:25" ht="12.75">
      <c r="A761" s="303"/>
      <c r="B761" s="303"/>
      <c r="C761" s="303"/>
      <c r="D761" s="303"/>
      <c r="E761" s="303"/>
      <c r="F761" s="304"/>
      <c r="G761" s="303"/>
      <c r="H761" s="303"/>
      <c r="I761" s="303"/>
      <c r="J761" s="303"/>
      <c r="K761" s="303"/>
      <c r="L761" s="303"/>
      <c r="M761" s="303"/>
      <c r="N761" s="303"/>
      <c r="O761" s="303"/>
      <c r="P761" s="305"/>
      <c r="Q761" s="305"/>
      <c r="R761" s="303"/>
      <c r="S761" s="303"/>
      <c r="T761" s="303"/>
      <c r="U761" s="303"/>
      <c r="V761" s="303"/>
      <c r="W761" s="303"/>
      <c r="X761" s="303"/>
      <c r="Y761" s="303"/>
    </row>
    <row r="762" spans="1:25" ht="12.75">
      <c r="A762" s="303"/>
      <c r="B762" s="303"/>
      <c r="C762" s="303"/>
      <c r="D762" s="303"/>
      <c r="E762" s="303"/>
      <c r="F762" s="304"/>
      <c r="G762" s="303"/>
      <c r="H762" s="303"/>
      <c r="I762" s="303"/>
      <c r="J762" s="303"/>
      <c r="K762" s="303"/>
      <c r="L762" s="303"/>
      <c r="M762" s="303"/>
      <c r="N762" s="303"/>
      <c r="O762" s="303"/>
      <c r="P762" s="305"/>
      <c r="Q762" s="305"/>
      <c r="R762" s="303"/>
      <c r="S762" s="303"/>
      <c r="T762" s="303"/>
      <c r="U762" s="303"/>
      <c r="V762" s="303"/>
      <c r="W762" s="303"/>
      <c r="X762" s="303"/>
      <c r="Y762" s="303"/>
    </row>
    <row r="763" spans="1:25" ht="12.75">
      <c r="A763" s="303"/>
      <c r="B763" s="303"/>
      <c r="C763" s="303"/>
      <c r="D763" s="303"/>
      <c r="E763" s="303"/>
      <c r="F763" s="304"/>
      <c r="G763" s="303"/>
      <c r="H763" s="303"/>
      <c r="I763" s="303"/>
      <c r="J763" s="303"/>
      <c r="K763" s="303"/>
      <c r="L763" s="303"/>
      <c r="M763" s="303"/>
      <c r="N763" s="303"/>
      <c r="O763" s="303"/>
      <c r="P763" s="305"/>
      <c r="Q763" s="305"/>
      <c r="R763" s="303"/>
      <c r="S763" s="303"/>
      <c r="T763" s="303"/>
      <c r="U763" s="303"/>
      <c r="V763" s="303"/>
      <c r="W763" s="303"/>
      <c r="X763" s="303"/>
      <c r="Y763" s="303"/>
    </row>
    <row r="764" spans="1:25" ht="12.75">
      <c r="A764" s="303"/>
      <c r="B764" s="303"/>
      <c r="C764" s="303"/>
      <c r="D764" s="303"/>
      <c r="E764" s="303"/>
      <c r="F764" s="304"/>
      <c r="G764" s="303"/>
      <c r="H764" s="303"/>
      <c r="I764" s="303"/>
      <c r="J764" s="303"/>
      <c r="K764" s="303"/>
      <c r="L764" s="303"/>
      <c r="M764" s="303"/>
      <c r="N764" s="303"/>
      <c r="O764" s="303"/>
      <c r="P764" s="305"/>
      <c r="Q764" s="305"/>
      <c r="R764" s="303"/>
      <c r="S764" s="303"/>
      <c r="T764" s="303"/>
      <c r="U764" s="303"/>
      <c r="V764" s="303"/>
      <c r="W764" s="303"/>
      <c r="X764" s="303"/>
      <c r="Y764" s="303"/>
    </row>
    <row r="765" spans="1:25" ht="12.75">
      <c r="A765" s="303"/>
      <c r="B765" s="303"/>
      <c r="C765" s="303"/>
      <c r="D765" s="303"/>
      <c r="E765" s="303"/>
      <c r="F765" s="304"/>
      <c r="G765" s="303"/>
      <c r="H765" s="303"/>
      <c r="I765" s="303"/>
      <c r="J765" s="303"/>
      <c r="K765" s="303"/>
      <c r="L765" s="303"/>
      <c r="M765" s="303"/>
      <c r="N765" s="303"/>
      <c r="O765" s="303"/>
      <c r="P765" s="305"/>
      <c r="Q765" s="305"/>
      <c r="R765" s="303"/>
      <c r="S765" s="303"/>
      <c r="T765" s="303"/>
      <c r="U765" s="303"/>
      <c r="V765" s="303"/>
      <c r="W765" s="303"/>
      <c r="X765" s="303"/>
      <c r="Y765" s="303"/>
    </row>
    <row r="766" spans="1:25" ht="12.75">
      <c r="A766" s="303"/>
      <c r="B766" s="303"/>
      <c r="C766" s="303"/>
      <c r="D766" s="303"/>
      <c r="E766" s="303"/>
      <c r="F766" s="304"/>
      <c r="G766" s="303"/>
      <c r="H766" s="303"/>
      <c r="I766" s="303"/>
      <c r="J766" s="303"/>
      <c r="K766" s="303"/>
      <c r="L766" s="303"/>
      <c r="M766" s="303"/>
      <c r="N766" s="303"/>
      <c r="O766" s="303"/>
      <c r="P766" s="305"/>
      <c r="Q766" s="305"/>
      <c r="R766" s="303"/>
      <c r="S766" s="303"/>
      <c r="T766" s="303"/>
      <c r="U766" s="303"/>
      <c r="V766" s="303"/>
      <c r="W766" s="303"/>
      <c r="X766" s="303"/>
      <c r="Y766" s="303"/>
    </row>
    <row r="767" spans="1:25" ht="12.75">
      <c r="A767" s="303"/>
      <c r="B767" s="303"/>
      <c r="C767" s="303"/>
      <c r="D767" s="303"/>
      <c r="E767" s="303"/>
      <c r="F767" s="304"/>
      <c r="G767" s="303"/>
      <c r="H767" s="303"/>
      <c r="I767" s="303"/>
      <c r="J767" s="303"/>
      <c r="K767" s="303"/>
      <c r="L767" s="303"/>
      <c r="M767" s="303"/>
      <c r="N767" s="303"/>
      <c r="O767" s="303"/>
      <c r="P767" s="305"/>
      <c r="Q767" s="305"/>
      <c r="R767" s="303"/>
      <c r="S767" s="303"/>
      <c r="T767" s="303"/>
      <c r="U767" s="303"/>
      <c r="V767" s="303"/>
      <c r="W767" s="303"/>
      <c r="X767" s="303"/>
      <c r="Y767" s="303"/>
    </row>
    <row r="768" spans="1:25" ht="12.75">
      <c r="A768" s="303"/>
      <c r="B768" s="303"/>
      <c r="C768" s="303"/>
      <c r="D768" s="303"/>
      <c r="E768" s="303"/>
      <c r="F768" s="304"/>
      <c r="G768" s="303"/>
      <c r="H768" s="303"/>
      <c r="I768" s="303"/>
      <c r="J768" s="303"/>
      <c r="K768" s="303"/>
      <c r="L768" s="303"/>
      <c r="M768" s="303"/>
      <c r="N768" s="303"/>
      <c r="O768" s="303"/>
      <c r="P768" s="305"/>
      <c r="Q768" s="305"/>
      <c r="R768" s="303"/>
      <c r="S768" s="303"/>
      <c r="T768" s="303"/>
      <c r="U768" s="303"/>
      <c r="V768" s="303"/>
      <c r="W768" s="303"/>
      <c r="X768" s="303"/>
      <c r="Y768" s="303"/>
    </row>
    <row r="769" spans="1:25" ht="12.75">
      <c r="A769" s="303"/>
      <c r="B769" s="303"/>
      <c r="C769" s="303"/>
      <c r="D769" s="303"/>
      <c r="E769" s="303"/>
      <c r="F769" s="304"/>
      <c r="G769" s="303"/>
      <c r="H769" s="303"/>
      <c r="I769" s="303"/>
      <c r="J769" s="303"/>
      <c r="K769" s="303"/>
      <c r="L769" s="303"/>
      <c r="M769" s="303"/>
      <c r="N769" s="303"/>
      <c r="O769" s="303"/>
      <c r="P769" s="305"/>
      <c r="Q769" s="305"/>
      <c r="R769" s="303"/>
      <c r="S769" s="303"/>
      <c r="T769" s="303"/>
      <c r="U769" s="303"/>
      <c r="V769" s="303"/>
      <c r="W769" s="303"/>
      <c r="X769" s="303"/>
      <c r="Y769" s="303"/>
    </row>
    <row r="770" spans="1:25" ht="12.75">
      <c r="A770" s="303"/>
      <c r="B770" s="303"/>
      <c r="C770" s="303"/>
      <c r="D770" s="303"/>
      <c r="E770" s="303"/>
      <c r="F770" s="304"/>
      <c r="G770" s="303"/>
      <c r="H770" s="303"/>
      <c r="I770" s="303"/>
      <c r="J770" s="303"/>
      <c r="K770" s="303"/>
      <c r="L770" s="303"/>
      <c r="M770" s="303"/>
      <c r="N770" s="303"/>
      <c r="O770" s="303"/>
      <c r="P770" s="305"/>
      <c r="Q770" s="305"/>
      <c r="R770" s="303"/>
      <c r="S770" s="303"/>
      <c r="T770" s="303"/>
      <c r="U770" s="303"/>
      <c r="V770" s="303"/>
      <c r="W770" s="303"/>
      <c r="X770" s="303"/>
      <c r="Y770" s="303"/>
    </row>
    <row r="771" spans="1:25" ht="12.75">
      <c r="A771" s="303"/>
      <c r="B771" s="303"/>
      <c r="C771" s="303"/>
      <c r="D771" s="303"/>
      <c r="E771" s="303"/>
      <c r="F771" s="304"/>
      <c r="G771" s="303"/>
      <c r="H771" s="303"/>
      <c r="I771" s="303"/>
      <c r="J771" s="303"/>
      <c r="K771" s="303"/>
      <c r="L771" s="303"/>
      <c r="M771" s="303"/>
      <c r="N771" s="303"/>
      <c r="O771" s="303"/>
      <c r="P771" s="305"/>
      <c r="Q771" s="305"/>
      <c r="R771" s="303"/>
      <c r="S771" s="303"/>
      <c r="T771" s="303"/>
      <c r="U771" s="303"/>
      <c r="V771" s="303"/>
      <c r="W771" s="303"/>
      <c r="X771" s="303"/>
      <c r="Y771" s="303"/>
    </row>
    <row r="772" spans="1:25" ht="12.75">
      <c r="A772" s="303"/>
      <c r="B772" s="303"/>
      <c r="C772" s="303"/>
      <c r="D772" s="303"/>
      <c r="E772" s="303"/>
      <c r="F772" s="304"/>
      <c r="G772" s="303"/>
      <c r="H772" s="303"/>
      <c r="I772" s="303"/>
      <c r="J772" s="303"/>
      <c r="K772" s="303"/>
      <c r="L772" s="303"/>
      <c r="M772" s="303"/>
      <c r="N772" s="303"/>
      <c r="O772" s="303"/>
      <c r="P772" s="305"/>
      <c r="Q772" s="305"/>
      <c r="R772" s="303"/>
      <c r="S772" s="303"/>
      <c r="T772" s="303"/>
      <c r="U772" s="303"/>
      <c r="V772" s="303"/>
      <c r="W772" s="303"/>
      <c r="X772" s="303"/>
      <c r="Y772" s="303"/>
    </row>
    <row r="773" spans="1:25" ht="12.75">
      <c r="A773" s="303"/>
      <c r="B773" s="303"/>
      <c r="C773" s="303"/>
      <c r="D773" s="303"/>
      <c r="E773" s="303"/>
      <c r="F773" s="304"/>
      <c r="G773" s="303"/>
      <c r="H773" s="303"/>
      <c r="I773" s="303"/>
      <c r="J773" s="303"/>
      <c r="K773" s="303"/>
      <c r="L773" s="303"/>
      <c r="M773" s="303"/>
      <c r="N773" s="303"/>
      <c r="O773" s="303"/>
      <c r="P773" s="305"/>
      <c r="Q773" s="305"/>
      <c r="R773" s="303"/>
      <c r="S773" s="303"/>
      <c r="T773" s="303"/>
      <c r="U773" s="303"/>
      <c r="V773" s="303"/>
      <c r="W773" s="303"/>
      <c r="X773" s="303"/>
      <c r="Y773" s="303"/>
    </row>
    <row r="774" spans="1:25" ht="12.75">
      <c r="A774" s="303"/>
      <c r="B774" s="303"/>
      <c r="C774" s="303"/>
      <c r="D774" s="303"/>
      <c r="E774" s="303"/>
      <c r="F774" s="304"/>
      <c r="G774" s="303"/>
      <c r="H774" s="303"/>
      <c r="I774" s="303"/>
      <c r="J774" s="303"/>
      <c r="K774" s="303"/>
      <c r="L774" s="303"/>
      <c r="M774" s="303"/>
      <c r="N774" s="303"/>
      <c r="O774" s="303"/>
      <c r="P774" s="305"/>
      <c r="Q774" s="305"/>
      <c r="R774" s="303"/>
      <c r="S774" s="303"/>
      <c r="T774" s="303"/>
      <c r="U774" s="303"/>
      <c r="V774" s="303"/>
      <c r="W774" s="303"/>
      <c r="X774" s="303"/>
      <c r="Y774" s="303"/>
    </row>
    <row r="775" spans="1:25" ht="12.75">
      <c r="A775" s="303"/>
      <c r="B775" s="303"/>
      <c r="C775" s="303"/>
      <c r="D775" s="303"/>
      <c r="E775" s="303"/>
      <c r="F775" s="304"/>
      <c r="G775" s="303"/>
      <c r="H775" s="303"/>
      <c r="I775" s="303"/>
      <c r="J775" s="303"/>
      <c r="K775" s="303"/>
      <c r="L775" s="303"/>
      <c r="M775" s="303"/>
      <c r="N775" s="303"/>
      <c r="O775" s="303"/>
      <c r="P775" s="305"/>
      <c r="Q775" s="305"/>
      <c r="R775" s="303"/>
      <c r="S775" s="303"/>
      <c r="T775" s="303"/>
      <c r="U775" s="303"/>
      <c r="V775" s="303"/>
      <c r="W775" s="303"/>
      <c r="X775" s="303"/>
      <c r="Y775" s="303"/>
    </row>
    <row r="776" spans="1:25" ht="12.75">
      <c r="A776" s="303"/>
      <c r="B776" s="303"/>
      <c r="C776" s="303"/>
      <c r="D776" s="303"/>
      <c r="E776" s="303"/>
      <c r="F776" s="304"/>
      <c r="G776" s="303"/>
      <c r="H776" s="303"/>
      <c r="I776" s="303"/>
      <c r="J776" s="303"/>
      <c r="K776" s="303"/>
      <c r="L776" s="303"/>
      <c r="M776" s="303"/>
      <c r="N776" s="303"/>
      <c r="O776" s="303"/>
      <c r="P776" s="305"/>
      <c r="Q776" s="305"/>
      <c r="R776" s="303"/>
      <c r="S776" s="303"/>
      <c r="T776" s="303"/>
      <c r="U776" s="303"/>
      <c r="V776" s="303"/>
      <c r="W776" s="303"/>
      <c r="X776" s="303"/>
      <c r="Y776" s="303"/>
    </row>
    <row r="777" spans="1:25" ht="12.75">
      <c r="A777" s="303"/>
      <c r="B777" s="303"/>
      <c r="C777" s="303"/>
      <c r="D777" s="303"/>
      <c r="E777" s="303"/>
      <c r="F777" s="304"/>
      <c r="G777" s="303"/>
      <c r="H777" s="303"/>
      <c r="I777" s="303"/>
      <c r="J777" s="303"/>
      <c r="K777" s="303"/>
      <c r="L777" s="303"/>
      <c r="M777" s="303"/>
      <c r="N777" s="303"/>
      <c r="O777" s="303"/>
      <c r="P777" s="305"/>
      <c r="Q777" s="305"/>
      <c r="R777" s="303"/>
      <c r="S777" s="303"/>
      <c r="T777" s="303"/>
      <c r="U777" s="303"/>
      <c r="V777" s="303"/>
      <c r="W777" s="303"/>
      <c r="X777" s="303"/>
      <c r="Y777" s="303"/>
    </row>
    <row r="778" spans="1:25" ht="12.75">
      <c r="A778" s="303"/>
      <c r="B778" s="303"/>
      <c r="C778" s="303"/>
      <c r="D778" s="303"/>
      <c r="E778" s="303"/>
      <c r="F778" s="304"/>
      <c r="G778" s="303"/>
      <c r="H778" s="303"/>
      <c r="I778" s="303"/>
      <c r="J778" s="303"/>
      <c r="K778" s="303"/>
      <c r="L778" s="303"/>
      <c r="M778" s="303"/>
      <c r="N778" s="303"/>
      <c r="O778" s="303"/>
      <c r="P778" s="305"/>
      <c r="Q778" s="305"/>
      <c r="R778" s="303"/>
      <c r="S778" s="303"/>
      <c r="T778" s="303"/>
      <c r="U778" s="303"/>
      <c r="V778" s="303"/>
      <c r="W778" s="303"/>
      <c r="X778" s="303"/>
      <c r="Y778" s="303"/>
    </row>
    <row r="779" spans="1:25" ht="12.75">
      <c r="A779" s="303"/>
      <c r="B779" s="303"/>
      <c r="C779" s="303"/>
      <c r="D779" s="303"/>
      <c r="E779" s="303"/>
      <c r="F779" s="304"/>
      <c r="G779" s="303"/>
      <c r="H779" s="303"/>
      <c r="I779" s="303"/>
      <c r="J779" s="303"/>
      <c r="K779" s="303"/>
      <c r="L779" s="303"/>
      <c r="M779" s="303"/>
      <c r="N779" s="303"/>
      <c r="O779" s="303"/>
      <c r="P779" s="305"/>
      <c r="Q779" s="305"/>
      <c r="R779" s="303"/>
      <c r="S779" s="303"/>
      <c r="T779" s="303"/>
      <c r="U779" s="303"/>
      <c r="V779" s="303"/>
      <c r="W779" s="303"/>
      <c r="X779" s="303"/>
      <c r="Y779" s="303"/>
    </row>
    <row r="780" spans="1:25" ht="12.75">
      <c r="A780" s="303"/>
      <c r="B780" s="303"/>
      <c r="C780" s="303"/>
      <c r="D780" s="303"/>
      <c r="E780" s="303"/>
      <c r="F780" s="304"/>
      <c r="G780" s="303"/>
      <c r="H780" s="303"/>
      <c r="I780" s="303"/>
      <c r="J780" s="303"/>
      <c r="K780" s="303"/>
      <c r="L780" s="303"/>
      <c r="M780" s="303"/>
      <c r="N780" s="303"/>
      <c r="O780" s="303"/>
      <c r="P780" s="305"/>
      <c r="Q780" s="305"/>
      <c r="R780" s="303"/>
      <c r="S780" s="303"/>
      <c r="T780" s="303"/>
      <c r="U780" s="303"/>
      <c r="V780" s="303"/>
      <c r="W780" s="303"/>
      <c r="X780" s="303"/>
      <c r="Y780" s="303"/>
    </row>
    <row r="781" spans="1:25" ht="12.75">
      <c r="A781" s="303"/>
      <c r="B781" s="303"/>
      <c r="C781" s="303"/>
      <c r="D781" s="303"/>
      <c r="E781" s="303"/>
      <c r="F781" s="304"/>
      <c r="G781" s="303"/>
      <c r="H781" s="303"/>
      <c r="I781" s="303"/>
      <c r="J781" s="303"/>
      <c r="K781" s="303"/>
      <c r="L781" s="303"/>
      <c r="M781" s="303"/>
      <c r="N781" s="303"/>
      <c r="O781" s="303"/>
      <c r="P781" s="305"/>
      <c r="Q781" s="305"/>
      <c r="R781" s="303"/>
      <c r="S781" s="303"/>
      <c r="T781" s="303"/>
      <c r="U781" s="303"/>
      <c r="V781" s="303"/>
      <c r="W781" s="303"/>
      <c r="X781" s="303"/>
      <c r="Y781" s="303"/>
    </row>
    <row r="782" spans="1:25" ht="12.75">
      <c r="A782" s="303"/>
      <c r="B782" s="303"/>
      <c r="C782" s="303"/>
      <c r="D782" s="303"/>
      <c r="E782" s="303"/>
      <c r="F782" s="304"/>
      <c r="G782" s="303"/>
      <c r="H782" s="303"/>
      <c r="I782" s="303"/>
      <c r="J782" s="303"/>
      <c r="K782" s="303"/>
      <c r="L782" s="303"/>
      <c r="M782" s="303"/>
      <c r="N782" s="303"/>
      <c r="O782" s="303"/>
      <c r="P782" s="305"/>
      <c r="Q782" s="305"/>
      <c r="R782" s="303"/>
      <c r="S782" s="303"/>
      <c r="T782" s="303"/>
      <c r="U782" s="303"/>
      <c r="V782" s="303"/>
      <c r="W782" s="303"/>
      <c r="X782" s="303"/>
      <c r="Y782" s="303"/>
    </row>
    <row r="783" spans="1:25" ht="12.75">
      <c r="A783" s="303"/>
      <c r="B783" s="303"/>
      <c r="C783" s="303"/>
      <c r="D783" s="303"/>
      <c r="E783" s="303"/>
      <c r="F783" s="304"/>
      <c r="G783" s="303"/>
      <c r="H783" s="303"/>
      <c r="I783" s="303"/>
      <c r="J783" s="303"/>
      <c r="K783" s="303"/>
      <c r="L783" s="303"/>
      <c r="M783" s="303"/>
      <c r="N783" s="303"/>
      <c r="O783" s="303"/>
      <c r="P783" s="305"/>
      <c r="Q783" s="305"/>
      <c r="R783" s="303"/>
      <c r="S783" s="303"/>
      <c r="T783" s="303"/>
      <c r="U783" s="303"/>
      <c r="V783" s="303"/>
      <c r="W783" s="303"/>
      <c r="X783" s="303"/>
      <c r="Y783" s="303"/>
    </row>
    <row r="784" spans="1:25" ht="12.75">
      <c r="A784" s="303"/>
      <c r="B784" s="303"/>
      <c r="C784" s="303"/>
      <c r="D784" s="303"/>
      <c r="E784" s="303"/>
      <c r="F784" s="304"/>
      <c r="G784" s="303"/>
      <c r="H784" s="303"/>
      <c r="I784" s="303"/>
      <c r="J784" s="303"/>
      <c r="K784" s="303"/>
      <c r="L784" s="303"/>
      <c r="M784" s="303"/>
      <c r="N784" s="303"/>
      <c r="O784" s="303"/>
      <c r="P784" s="305"/>
      <c r="Q784" s="305"/>
      <c r="R784" s="303"/>
      <c r="S784" s="303"/>
      <c r="T784" s="303"/>
      <c r="U784" s="303"/>
      <c r="V784" s="303"/>
      <c r="W784" s="303"/>
      <c r="X784" s="303"/>
      <c r="Y784" s="303"/>
    </row>
    <row r="785" spans="1:25" ht="12.75">
      <c r="A785" s="303"/>
      <c r="B785" s="303"/>
      <c r="C785" s="303"/>
      <c r="D785" s="303"/>
      <c r="E785" s="303"/>
      <c r="F785" s="304"/>
      <c r="G785" s="303"/>
      <c r="H785" s="303"/>
      <c r="I785" s="303"/>
      <c r="J785" s="303"/>
      <c r="K785" s="303"/>
      <c r="L785" s="303"/>
      <c r="M785" s="303"/>
      <c r="N785" s="303"/>
      <c r="O785" s="303"/>
      <c r="P785" s="305"/>
      <c r="Q785" s="305"/>
      <c r="R785" s="303"/>
      <c r="S785" s="303"/>
      <c r="T785" s="303"/>
      <c r="U785" s="303"/>
      <c r="V785" s="303"/>
      <c r="W785" s="303"/>
      <c r="X785" s="303"/>
      <c r="Y785" s="303"/>
    </row>
    <row r="786" spans="1:25" ht="12.75">
      <c r="A786" s="303"/>
      <c r="B786" s="303"/>
      <c r="C786" s="303"/>
      <c r="D786" s="303"/>
      <c r="E786" s="303"/>
      <c r="F786" s="304"/>
      <c r="G786" s="303"/>
      <c r="H786" s="303"/>
      <c r="I786" s="303"/>
      <c r="J786" s="303"/>
      <c r="K786" s="303"/>
      <c r="L786" s="303"/>
      <c r="M786" s="303"/>
      <c r="N786" s="303"/>
      <c r="O786" s="303"/>
      <c r="P786" s="305"/>
      <c r="Q786" s="305"/>
      <c r="R786" s="303"/>
      <c r="S786" s="303"/>
      <c r="T786" s="303"/>
      <c r="U786" s="303"/>
      <c r="V786" s="303"/>
      <c r="W786" s="303"/>
      <c r="X786" s="303"/>
      <c r="Y786" s="303"/>
    </row>
    <row r="787" spans="1:25" ht="12.75">
      <c r="A787" s="303"/>
      <c r="B787" s="303"/>
      <c r="C787" s="303"/>
      <c r="D787" s="303"/>
      <c r="E787" s="303"/>
      <c r="F787" s="304"/>
      <c r="G787" s="303"/>
      <c r="H787" s="303"/>
      <c r="I787" s="303"/>
      <c r="J787" s="303"/>
      <c r="K787" s="303"/>
      <c r="L787" s="303"/>
      <c r="M787" s="303"/>
      <c r="N787" s="303"/>
      <c r="O787" s="303"/>
      <c r="P787" s="305"/>
      <c r="Q787" s="305"/>
      <c r="R787" s="303"/>
      <c r="S787" s="303"/>
      <c r="T787" s="303"/>
      <c r="U787" s="303"/>
      <c r="V787" s="303"/>
      <c r="W787" s="303"/>
      <c r="X787" s="303"/>
      <c r="Y787" s="303"/>
    </row>
    <row r="788" spans="1:25" ht="12.75">
      <c r="A788" s="303"/>
      <c r="B788" s="303"/>
      <c r="C788" s="303"/>
      <c r="D788" s="303"/>
      <c r="E788" s="303"/>
      <c r="F788" s="304"/>
      <c r="G788" s="303"/>
      <c r="H788" s="303"/>
      <c r="I788" s="303"/>
      <c r="J788" s="303"/>
      <c r="K788" s="303"/>
      <c r="L788" s="303"/>
      <c r="M788" s="303"/>
      <c r="N788" s="303"/>
      <c r="O788" s="303"/>
      <c r="P788" s="305"/>
      <c r="Q788" s="305"/>
      <c r="R788" s="303"/>
      <c r="S788" s="303"/>
      <c r="T788" s="303"/>
      <c r="U788" s="303"/>
      <c r="V788" s="303"/>
      <c r="W788" s="303"/>
      <c r="X788" s="303"/>
      <c r="Y788" s="303"/>
    </row>
    <row r="789" spans="1:25" ht="12.75">
      <c r="A789" s="303"/>
      <c r="B789" s="303"/>
      <c r="C789" s="303"/>
      <c r="D789" s="303"/>
      <c r="E789" s="303"/>
      <c r="F789" s="304"/>
      <c r="G789" s="303"/>
      <c r="H789" s="303"/>
      <c r="I789" s="303"/>
      <c r="J789" s="303"/>
      <c r="K789" s="303"/>
      <c r="L789" s="303"/>
      <c r="M789" s="303"/>
      <c r="N789" s="303"/>
      <c r="O789" s="303"/>
      <c r="P789" s="305"/>
      <c r="Q789" s="305"/>
      <c r="R789" s="303"/>
      <c r="S789" s="303"/>
      <c r="T789" s="303"/>
      <c r="U789" s="303"/>
      <c r="V789" s="303"/>
      <c r="W789" s="303"/>
      <c r="X789" s="303"/>
      <c r="Y789" s="303"/>
    </row>
    <row r="790" spans="1:25" ht="12.75">
      <c r="A790" s="303"/>
      <c r="B790" s="303"/>
      <c r="C790" s="303"/>
      <c r="D790" s="303"/>
      <c r="E790" s="303"/>
      <c r="F790" s="304"/>
      <c r="G790" s="303"/>
      <c r="H790" s="303"/>
      <c r="I790" s="303"/>
      <c r="J790" s="303"/>
      <c r="K790" s="303"/>
      <c r="L790" s="303"/>
      <c r="M790" s="303"/>
      <c r="N790" s="303"/>
      <c r="O790" s="303"/>
      <c r="P790" s="305"/>
      <c r="Q790" s="305"/>
      <c r="R790" s="303"/>
      <c r="S790" s="303"/>
      <c r="T790" s="303"/>
      <c r="U790" s="303"/>
      <c r="V790" s="303"/>
      <c r="W790" s="303"/>
      <c r="X790" s="303"/>
      <c r="Y790" s="303"/>
    </row>
    <row r="791" spans="1:25" ht="12.75">
      <c r="A791" s="303"/>
      <c r="B791" s="303"/>
      <c r="C791" s="303"/>
      <c r="D791" s="303"/>
      <c r="E791" s="303"/>
      <c r="F791" s="304"/>
      <c r="G791" s="303"/>
      <c r="H791" s="303"/>
      <c r="I791" s="303"/>
      <c r="J791" s="303"/>
      <c r="K791" s="303"/>
      <c r="L791" s="303"/>
      <c r="M791" s="303"/>
      <c r="N791" s="303"/>
      <c r="O791" s="303"/>
      <c r="P791" s="305"/>
      <c r="Q791" s="305"/>
      <c r="R791" s="303"/>
      <c r="S791" s="303"/>
      <c r="T791" s="303"/>
      <c r="U791" s="303"/>
      <c r="V791" s="303"/>
      <c r="W791" s="303"/>
      <c r="X791" s="303"/>
      <c r="Y791" s="303"/>
    </row>
    <row r="792" spans="1:25" ht="12.75">
      <c r="A792" s="303"/>
      <c r="B792" s="303"/>
      <c r="C792" s="303"/>
      <c r="D792" s="303"/>
      <c r="E792" s="303"/>
      <c r="F792" s="304"/>
      <c r="G792" s="303"/>
      <c r="H792" s="303"/>
      <c r="I792" s="303"/>
      <c r="J792" s="303"/>
      <c r="K792" s="303"/>
      <c r="L792" s="303"/>
      <c r="M792" s="303"/>
      <c r="N792" s="303"/>
      <c r="O792" s="303"/>
      <c r="P792" s="305"/>
      <c r="Q792" s="305"/>
      <c r="R792" s="303"/>
      <c r="S792" s="303"/>
      <c r="T792" s="303"/>
      <c r="U792" s="303"/>
      <c r="V792" s="303"/>
      <c r="W792" s="303"/>
      <c r="X792" s="303"/>
      <c r="Y792" s="303"/>
    </row>
    <row r="793" spans="1:25" ht="12.75">
      <c r="A793" s="303"/>
      <c r="B793" s="303"/>
      <c r="C793" s="303"/>
      <c r="D793" s="303"/>
      <c r="E793" s="303"/>
      <c r="F793" s="304"/>
      <c r="G793" s="303"/>
      <c r="H793" s="303"/>
      <c r="I793" s="303"/>
      <c r="J793" s="303"/>
      <c r="K793" s="303"/>
      <c r="L793" s="303"/>
      <c r="M793" s="303"/>
      <c r="N793" s="303"/>
      <c r="O793" s="303"/>
      <c r="P793" s="305"/>
      <c r="Q793" s="305"/>
      <c r="R793" s="303"/>
      <c r="S793" s="303"/>
      <c r="T793" s="303"/>
      <c r="U793" s="303"/>
      <c r="V793" s="303"/>
      <c r="W793" s="303"/>
      <c r="X793" s="303"/>
      <c r="Y793" s="303"/>
    </row>
    <row r="794" spans="1:25" ht="12.75">
      <c r="A794" s="303"/>
      <c r="B794" s="303"/>
      <c r="C794" s="303"/>
      <c r="D794" s="303"/>
      <c r="E794" s="303"/>
      <c r="F794" s="304"/>
      <c r="G794" s="303"/>
      <c r="H794" s="303"/>
      <c r="I794" s="303"/>
      <c r="J794" s="303"/>
      <c r="K794" s="303"/>
      <c r="L794" s="303"/>
      <c r="M794" s="303"/>
      <c r="N794" s="303"/>
      <c r="O794" s="303"/>
      <c r="P794" s="305"/>
      <c r="Q794" s="305"/>
      <c r="R794" s="303"/>
      <c r="S794" s="303"/>
      <c r="T794" s="303"/>
      <c r="U794" s="303"/>
      <c r="V794" s="303"/>
      <c r="W794" s="303"/>
      <c r="X794" s="303"/>
      <c r="Y794" s="303"/>
    </row>
    <row r="795" spans="1:25" ht="12.75">
      <c r="A795" s="303"/>
      <c r="B795" s="303"/>
      <c r="C795" s="303"/>
      <c r="D795" s="303"/>
      <c r="E795" s="303"/>
      <c r="F795" s="304"/>
      <c r="G795" s="303"/>
      <c r="H795" s="303"/>
      <c r="I795" s="303"/>
      <c r="J795" s="303"/>
      <c r="K795" s="303"/>
      <c r="L795" s="303"/>
      <c r="M795" s="303"/>
      <c r="N795" s="303"/>
      <c r="O795" s="303"/>
      <c r="P795" s="305"/>
      <c r="Q795" s="305"/>
      <c r="R795" s="303"/>
      <c r="S795" s="303"/>
      <c r="T795" s="303"/>
      <c r="U795" s="303"/>
      <c r="V795" s="303"/>
      <c r="W795" s="303"/>
      <c r="X795" s="303"/>
      <c r="Y795" s="303"/>
    </row>
    <row r="796" spans="1:25" ht="12.75">
      <c r="A796" s="303"/>
      <c r="B796" s="303"/>
      <c r="C796" s="303"/>
      <c r="D796" s="303"/>
      <c r="E796" s="303"/>
      <c r="F796" s="304"/>
      <c r="G796" s="303"/>
      <c r="H796" s="303"/>
      <c r="I796" s="303"/>
      <c r="J796" s="303"/>
      <c r="K796" s="303"/>
      <c r="L796" s="303"/>
      <c r="M796" s="303"/>
      <c r="N796" s="303"/>
      <c r="O796" s="303"/>
      <c r="P796" s="305"/>
      <c r="Q796" s="305"/>
      <c r="R796" s="303"/>
      <c r="S796" s="303"/>
      <c r="T796" s="303"/>
      <c r="U796" s="303"/>
      <c r="V796" s="303"/>
      <c r="W796" s="303"/>
      <c r="X796" s="303"/>
      <c r="Y796" s="303"/>
    </row>
    <row r="797" spans="1:25" ht="12.75">
      <c r="A797" s="303"/>
      <c r="B797" s="303"/>
      <c r="C797" s="303"/>
      <c r="D797" s="303"/>
      <c r="E797" s="303"/>
      <c r="F797" s="304"/>
      <c r="G797" s="303"/>
      <c r="H797" s="303"/>
      <c r="I797" s="303"/>
      <c r="J797" s="303"/>
      <c r="K797" s="303"/>
      <c r="L797" s="303"/>
      <c r="M797" s="303"/>
      <c r="N797" s="303"/>
      <c r="O797" s="303"/>
      <c r="P797" s="305"/>
      <c r="Q797" s="305"/>
      <c r="R797" s="303"/>
      <c r="S797" s="303"/>
      <c r="T797" s="303"/>
      <c r="U797" s="303"/>
      <c r="V797" s="303"/>
      <c r="W797" s="303"/>
      <c r="X797" s="303"/>
      <c r="Y797" s="303"/>
    </row>
    <row r="798" spans="1:25" ht="12.75">
      <c r="A798" s="303"/>
      <c r="B798" s="303"/>
      <c r="C798" s="303"/>
      <c r="D798" s="303"/>
      <c r="E798" s="303"/>
      <c r="F798" s="304"/>
      <c r="G798" s="303"/>
      <c r="H798" s="303"/>
      <c r="I798" s="303"/>
      <c r="J798" s="303"/>
      <c r="K798" s="303"/>
      <c r="L798" s="303"/>
      <c r="M798" s="303"/>
      <c r="N798" s="303"/>
      <c r="O798" s="303"/>
      <c r="P798" s="305"/>
      <c r="Q798" s="305"/>
      <c r="R798" s="303"/>
      <c r="S798" s="303"/>
      <c r="T798" s="303"/>
      <c r="U798" s="303"/>
      <c r="V798" s="303"/>
      <c r="W798" s="303"/>
      <c r="X798" s="303"/>
      <c r="Y798" s="303"/>
    </row>
    <row r="799" spans="1:25" ht="12.75">
      <c r="A799" s="303"/>
      <c r="B799" s="303"/>
      <c r="C799" s="303"/>
      <c r="D799" s="303"/>
      <c r="E799" s="303"/>
      <c r="F799" s="304"/>
      <c r="G799" s="303"/>
      <c r="H799" s="303"/>
      <c r="I799" s="303"/>
      <c r="J799" s="303"/>
      <c r="K799" s="303"/>
      <c r="L799" s="303"/>
      <c r="M799" s="303"/>
      <c r="N799" s="303"/>
      <c r="O799" s="303"/>
      <c r="P799" s="305"/>
      <c r="Q799" s="305"/>
      <c r="R799" s="303"/>
      <c r="S799" s="303"/>
      <c r="T799" s="303"/>
      <c r="U799" s="303"/>
      <c r="V799" s="303"/>
      <c r="W799" s="303"/>
      <c r="X799" s="303"/>
      <c r="Y799" s="303"/>
    </row>
    <row r="800" spans="1:25" ht="12.75">
      <c r="A800" s="303"/>
      <c r="B800" s="303"/>
      <c r="C800" s="303"/>
      <c r="D800" s="303"/>
      <c r="E800" s="303"/>
      <c r="F800" s="304"/>
      <c r="G800" s="303"/>
      <c r="H800" s="303"/>
      <c r="I800" s="303"/>
      <c r="J800" s="303"/>
      <c r="K800" s="303"/>
      <c r="L800" s="303"/>
      <c r="M800" s="303"/>
      <c r="N800" s="303"/>
      <c r="O800" s="303"/>
      <c r="P800" s="305"/>
      <c r="Q800" s="305"/>
      <c r="R800" s="303"/>
      <c r="S800" s="303"/>
      <c r="T800" s="303"/>
      <c r="U800" s="303"/>
      <c r="V800" s="303"/>
      <c r="W800" s="303"/>
      <c r="X800" s="303"/>
      <c r="Y800" s="303"/>
    </row>
    <row r="801" spans="1:25" ht="12.75">
      <c r="A801" s="303"/>
      <c r="B801" s="303"/>
      <c r="C801" s="303"/>
      <c r="D801" s="303"/>
      <c r="E801" s="303"/>
      <c r="F801" s="304"/>
      <c r="G801" s="303"/>
      <c r="H801" s="303"/>
      <c r="I801" s="303"/>
      <c r="J801" s="303"/>
      <c r="K801" s="303"/>
      <c r="L801" s="303"/>
      <c r="M801" s="303"/>
      <c r="N801" s="303"/>
      <c r="O801" s="303"/>
      <c r="P801" s="305"/>
      <c r="Q801" s="305"/>
      <c r="R801" s="303"/>
      <c r="S801" s="303"/>
      <c r="T801" s="303"/>
      <c r="U801" s="303"/>
      <c r="V801" s="303"/>
      <c r="W801" s="303"/>
      <c r="X801" s="303"/>
      <c r="Y801" s="303"/>
    </row>
    <row r="802" spans="1:25" ht="12.75">
      <c r="A802" s="303"/>
      <c r="B802" s="303"/>
      <c r="C802" s="303"/>
      <c r="D802" s="303"/>
      <c r="E802" s="303"/>
      <c r="F802" s="304"/>
      <c r="G802" s="303"/>
      <c r="H802" s="303"/>
      <c r="I802" s="303"/>
      <c r="J802" s="303"/>
      <c r="K802" s="303"/>
      <c r="L802" s="303"/>
      <c r="M802" s="303"/>
      <c r="N802" s="303"/>
      <c r="O802" s="303"/>
      <c r="P802" s="305"/>
      <c r="Q802" s="305"/>
      <c r="R802" s="303"/>
      <c r="S802" s="303"/>
      <c r="T802" s="303"/>
      <c r="U802" s="303"/>
      <c r="V802" s="303"/>
      <c r="W802" s="303"/>
      <c r="X802" s="303"/>
      <c r="Y802" s="303"/>
    </row>
    <row r="803" spans="1:25" ht="12.75">
      <c r="A803" s="303"/>
      <c r="B803" s="303"/>
      <c r="C803" s="303"/>
      <c r="D803" s="303"/>
      <c r="E803" s="303"/>
      <c r="F803" s="304"/>
      <c r="G803" s="303"/>
      <c r="H803" s="303"/>
      <c r="I803" s="303"/>
      <c r="J803" s="303"/>
      <c r="K803" s="303"/>
      <c r="L803" s="303"/>
      <c r="M803" s="303"/>
      <c r="N803" s="303"/>
      <c r="O803" s="303"/>
      <c r="P803" s="305"/>
      <c r="Q803" s="305"/>
      <c r="R803" s="303"/>
      <c r="S803" s="303"/>
      <c r="T803" s="303"/>
      <c r="U803" s="303"/>
      <c r="V803" s="303"/>
      <c r="W803" s="303"/>
      <c r="X803" s="303"/>
      <c r="Y803" s="303"/>
    </row>
    <row r="804" spans="1:25" ht="12.75">
      <c r="A804" s="303"/>
      <c r="B804" s="303"/>
      <c r="C804" s="303"/>
      <c r="D804" s="303"/>
      <c r="E804" s="303"/>
      <c r="F804" s="304"/>
      <c r="G804" s="303"/>
      <c r="H804" s="303"/>
      <c r="I804" s="303"/>
      <c r="J804" s="303"/>
      <c r="K804" s="303"/>
      <c r="L804" s="303"/>
      <c r="M804" s="303"/>
      <c r="N804" s="303"/>
      <c r="O804" s="303"/>
      <c r="P804" s="305"/>
      <c r="Q804" s="305"/>
      <c r="R804" s="303"/>
      <c r="S804" s="303"/>
      <c r="T804" s="303"/>
      <c r="U804" s="303"/>
      <c r="V804" s="303"/>
      <c r="W804" s="303"/>
      <c r="X804" s="303"/>
      <c r="Y804" s="303"/>
    </row>
    <row r="805" spans="1:25" ht="12.75">
      <c r="A805" s="303"/>
      <c r="B805" s="303"/>
      <c r="C805" s="303"/>
      <c r="D805" s="303"/>
      <c r="E805" s="303"/>
      <c r="F805" s="304"/>
      <c r="G805" s="303"/>
      <c r="H805" s="303"/>
      <c r="I805" s="303"/>
      <c r="J805" s="303"/>
      <c r="K805" s="303"/>
      <c r="L805" s="303"/>
      <c r="M805" s="303"/>
      <c r="N805" s="303"/>
      <c r="O805" s="303"/>
      <c r="P805" s="305"/>
      <c r="Q805" s="305"/>
      <c r="R805" s="303"/>
      <c r="S805" s="303"/>
      <c r="T805" s="303"/>
      <c r="U805" s="303"/>
      <c r="V805" s="303"/>
      <c r="W805" s="303"/>
      <c r="X805" s="303"/>
      <c r="Y805" s="303"/>
    </row>
    <row r="806" spans="1:25" ht="12.75">
      <c r="A806" s="303"/>
      <c r="B806" s="303"/>
      <c r="C806" s="303"/>
      <c r="D806" s="303"/>
      <c r="E806" s="303"/>
      <c r="F806" s="304"/>
      <c r="G806" s="303"/>
      <c r="H806" s="303"/>
      <c r="I806" s="303"/>
      <c r="J806" s="303"/>
      <c r="K806" s="303"/>
      <c r="L806" s="303"/>
      <c r="M806" s="303"/>
      <c r="N806" s="303"/>
      <c r="O806" s="303"/>
      <c r="P806" s="305"/>
      <c r="Q806" s="305"/>
      <c r="R806" s="303"/>
      <c r="S806" s="303"/>
      <c r="T806" s="303"/>
      <c r="U806" s="303"/>
      <c r="V806" s="303"/>
      <c r="W806" s="303"/>
      <c r="X806" s="303"/>
      <c r="Y806" s="303"/>
    </row>
    <row r="807" spans="1:25" ht="12.75">
      <c r="A807" s="303"/>
      <c r="B807" s="303"/>
      <c r="C807" s="303"/>
      <c r="D807" s="303"/>
      <c r="E807" s="303"/>
      <c r="F807" s="304"/>
      <c r="G807" s="303"/>
      <c r="H807" s="303"/>
      <c r="I807" s="303"/>
      <c r="J807" s="303"/>
      <c r="K807" s="303"/>
      <c r="L807" s="303"/>
      <c r="M807" s="303"/>
      <c r="N807" s="303"/>
      <c r="O807" s="303"/>
      <c r="P807" s="305"/>
      <c r="Q807" s="305"/>
      <c r="R807" s="303"/>
      <c r="S807" s="303"/>
      <c r="T807" s="303"/>
      <c r="U807" s="303"/>
      <c r="V807" s="303"/>
      <c r="W807" s="303"/>
      <c r="X807" s="303"/>
      <c r="Y807" s="303"/>
    </row>
    <row r="808" spans="1:25" ht="12.75">
      <c r="A808" s="303"/>
      <c r="B808" s="303"/>
      <c r="C808" s="303"/>
      <c r="D808" s="303"/>
      <c r="E808" s="303"/>
      <c r="F808" s="304"/>
      <c r="G808" s="303"/>
      <c r="H808" s="303"/>
      <c r="I808" s="303"/>
      <c r="J808" s="303"/>
      <c r="K808" s="303"/>
      <c r="L808" s="303"/>
      <c r="M808" s="303"/>
      <c r="N808" s="303"/>
      <c r="O808" s="303"/>
      <c r="P808" s="305"/>
      <c r="Q808" s="305"/>
      <c r="R808" s="303"/>
      <c r="S808" s="303"/>
      <c r="T808" s="303"/>
      <c r="U808" s="303"/>
      <c r="V808" s="303"/>
      <c r="W808" s="303"/>
      <c r="X808" s="303"/>
      <c r="Y808" s="303"/>
    </row>
    <row r="809" spans="1:25" ht="12.75">
      <c r="A809" s="303"/>
      <c r="B809" s="303"/>
      <c r="C809" s="303"/>
      <c r="D809" s="303"/>
      <c r="E809" s="303"/>
      <c r="F809" s="304"/>
      <c r="G809" s="303"/>
      <c r="H809" s="303"/>
      <c r="I809" s="303"/>
      <c r="J809" s="303"/>
      <c r="K809" s="303"/>
      <c r="L809" s="303"/>
      <c r="M809" s="303"/>
      <c r="N809" s="303"/>
      <c r="O809" s="303"/>
      <c r="P809" s="305"/>
      <c r="Q809" s="305"/>
      <c r="R809" s="303"/>
      <c r="S809" s="303"/>
      <c r="T809" s="303"/>
      <c r="U809" s="303"/>
      <c r="V809" s="303"/>
      <c r="W809" s="303"/>
      <c r="X809" s="303"/>
      <c r="Y809" s="303"/>
    </row>
    <row r="810" spans="1:25" ht="12.75">
      <c r="A810" s="303"/>
      <c r="B810" s="303"/>
      <c r="C810" s="303"/>
      <c r="D810" s="303"/>
      <c r="E810" s="303"/>
      <c r="F810" s="304"/>
      <c r="G810" s="303"/>
      <c r="H810" s="303"/>
      <c r="I810" s="303"/>
      <c r="J810" s="303"/>
      <c r="K810" s="303"/>
      <c r="L810" s="303"/>
      <c r="M810" s="303"/>
      <c r="N810" s="303"/>
      <c r="O810" s="303"/>
      <c r="P810" s="305"/>
      <c r="Q810" s="305"/>
      <c r="R810" s="303"/>
      <c r="S810" s="303"/>
      <c r="T810" s="303"/>
      <c r="U810" s="303"/>
      <c r="V810" s="303"/>
      <c r="W810" s="303"/>
      <c r="X810" s="303"/>
      <c r="Y810" s="303"/>
    </row>
    <row r="811" spans="1:25" ht="12.75">
      <c r="A811" s="303"/>
      <c r="B811" s="303"/>
      <c r="C811" s="303"/>
      <c r="D811" s="303"/>
      <c r="E811" s="303"/>
      <c r="F811" s="304"/>
      <c r="G811" s="303"/>
      <c r="H811" s="303"/>
      <c r="I811" s="303"/>
      <c r="J811" s="303"/>
      <c r="K811" s="303"/>
      <c r="L811" s="303"/>
      <c r="M811" s="303"/>
      <c r="N811" s="303"/>
      <c r="O811" s="303"/>
      <c r="P811" s="305"/>
      <c r="Q811" s="305"/>
      <c r="R811" s="303"/>
      <c r="S811" s="303"/>
      <c r="T811" s="303"/>
      <c r="U811" s="303"/>
      <c r="V811" s="303"/>
      <c r="W811" s="303"/>
      <c r="X811" s="303"/>
      <c r="Y811" s="303"/>
    </row>
    <row r="812" spans="1:25" ht="12.75">
      <c r="A812" s="303"/>
      <c r="B812" s="303"/>
      <c r="C812" s="303"/>
      <c r="D812" s="303"/>
      <c r="E812" s="303"/>
      <c r="F812" s="304"/>
      <c r="G812" s="303"/>
      <c r="H812" s="303"/>
      <c r="I812" s="303"/>
      <c r="J812" s="303"/>
      <c r="K812" s="303"/>
      <c r="L812" s="303"/>
      <c r="M812" s="303"/>
      <c r="N812" s="303"/>
      <c r="O812" s="303"/>
      <c r="P812" s="305"/>
      <c r="Q812" s="305"/>
      <c r="R812" s="303"/>
      <c r="S812" s="303"/>
      <c r="T812" s="303"/>
      <c r="U812" s="303"/>
      <c r="V812" s="303"/>
      <c r="W812" s="303"/>
      <c r="X812" s="303"/>
      <c r="Y812" s="303"/>
    </row>
    <row r="813" spans="1:25" ht="12.75">
      <c r="A813" s="303"/>
      <c r="B813" s="303"/>
      <c r="C813" s="303"/>
      <c r="D813" s="303"/>
      <c r="E813" s="303"/>
      <c r="F813" s="304"/>
      <c r="G813" s="303"/>
      <c r="H813" s="303"/>
      <c r="I813" s="303"/>
      <c r="J813" s="303"/>
      <c r="K813" s="303"/>
      <c r="L813" s="303"/>
      <c r="M813" s="303"/>
      <c r="N813" s="303"/>
      <c r="O813" s="303"/>
      <c r="P813" s="305"/>
      <c r="Q813" s="305"/>
      <c r="R813" s="303"/>
      <c r="S813" s="303"/>
      <c r="T813" s="303"/>
      <c r="U813" s="303"/>
      <c r="V813" s="303"/>
      <c r="W813" s="303"/>
      <c r="X813" s="303"/>
      <c r="Y813" s="303"/>
    </row>
    <row r="814" spans="1:25" ht="12.75">
      <c r="A814" s="303"/>
      <c r="B814" s="303"/>
      <c r="C814" s="303"/>
      <c r="D814" s="303"/>
      <c r="E814" s="303"/>
      <c r="F814" s="304"/>
      <c r="G814" s="303"/>
      <c r="H814" s="303"/>
      <c r="I814" s="303"/>
      <c r="J814" s="303"/>
      <c r="K814" s="303"/>
      <c r="L814" s="303"/>
      <c r="M814" s="303"/>
      <c r="N814" s="303"/>
      <c r="O814" s="303"/>
      <c r="P814" s="305"/>
      <c r="Q814" s="305"/>
      <c r="R814" s="303"/>
      <c r="S814" s="303"/>
      <c r="T814" s="303"/>
      <c r="U814" s="303"/>
      <c r="V814" s="303"/>
      <c r="W814" s="303"/>
      <c r="X814" s="303"/>
      <c r="Y814" s="303"/>
    </row>
    <row r="815" spans="1:25" ht="12.75">
      <c r="A815" s="303"/>
      <c r="B815" s="303"/>
      <c r="C815" s="303"/>
      <c r="D815" s="303"/>
      <c r="E815" s="303"/>
      <c r="F815" s="304"/>
      <c r="G815" s="303"/>
      <c r="H815" s="303"/>
      <c r="I815" s="303"/>
      <c r="J815" s="303"/>
      <c r="K815" s="303"/>
      <c r="L815" s="303"/>
      <c r="M815" s="303"/>
      <c r="N815" s="303"/>
      <c r="O815" s="303"/>
      <c r="P815" s="305"/>
      <c r="Q815" s="305"/>
      <c r="R815" s="303"/>
      <c r="S815" s="303"/>
      <c r="T815" s="303"/>
      <c r="U815" s="303"/>
      <c r="V815" s="303"/>
      <c r="W815" s="303"/>
      <c r="X815" s="303"/>
      <c r="Y815" s="303"/>
    </row>
    <row r="816" spans="1:25" ht="12.75">
      <c r="A816" s="303"/>
      <c r="B816" s="303"/>
      <c r="C816" s="303"/>
      <c r="D816" s="303"/>
      <c r="E816" s="303"/>
      <c r="F816" s="304"/>
      <c r="G816" s="303"/>
      <c r="H816" s="303"/>
      <c r="I816" s="303"/>
      <c r="J816" s="303"/>
      <c r="K816" s="303"/>
      <c r="L816" s="303"/>
      <c r="M816" s="303"/>
      <c r="N816" s="303"/>
      <c r="O816" s="303"/>
      <c r="P816" s="305"/>
      <c r="Q816" s="305"/>
      <c r="R816" s="303"/>
      <c r="S816" s="303"/>
      <c r="T816" s="303"/>
      <c r="U816" s="303"/>
      <c r="V816" s="303"/>
      <c r="W816" s="303"/>
      <c r="X816" s="303"/>
      <c r="Y816" s="303"/>
    </row>
    <row r="817" spans="1:25" ht="12.75">
      <c r="A817" s="303"/>
      <c r="B817" s="303"/>
      <c r="C817" s="303"/>
      <c r="D817" s="303"/>
      <c r="E817" s="303"/>
      <c r="F817" s="304"/>
      <c r="G817" s="303"/>
      <c r="H817" s="303"/>
      <c r="I817" s="303"/>
      <c r="J817" s="303"/>
      <c r="K817" s="303"/>
      <c r="L817" s="303"/>
      <c r="M817" s="303"/>
      <c r="N817" s="303"/>
      <c r="O817" s="303"/>
      <c r="P817" s="305"/>
      <c r="Q817" s="305"/>
      <c r="R817" s="303"/>
      <c r="S817" s="303"/>
      <c r="T817" s="303"/>
      <c r="U817" s="303"/>
      <c r="V817" s="303"/>
      <c r="W817" s="303"/>
      <c r="X817" s="303"/>
      <c r="Y817" s="303"/>
    </row>
    <row r="818" spans="1:25" ht="12.75">
      <c r="A818" s="303"/>
      <c r="B818" s="303"/>
      <c r="C818" s="303"/>
      <c r="D818" s="303"/>
      <c r="E818" s="303"/>
      <c r="F818" s="304"/>
      <c r="G818" s="303"/>
      <c r="H818" s="303"/>
      <c r="I818" s="303"/>
      <c r="J818" s="303"/>
      <c r="K818" s="303"/>
      <c r="L818" s="303"/>
      <c r="M818" s="303"/>
      <c r="N818" s="303"/>
      <c r="O818" s="303"/>
      <c r="P818" s="305"/>
      <c r="Q818" s="305"/>
      <c r="R818" s="303"/>
      <c r="S818" s="303"/>
      <c r="T818" s="303"/>
      <c r="U818" s="303"/>
      <c r="V818" s="303"/>
      <c r="W818" s="303"/>
      <c r="X818" s="303"/>
      <c r="Y818" s="303"/>
    </row>
    <row r="819" spans="1:25" ht="12.75">
      <c r="A819" s="303"/>
      <c r="B819" s="303"/>
      <c r="C819" s="303"/>
      <c r="D819" s="303"/>
      <c r="E819" s="303"/>
      <c r="F819" s="304"/>
      <c r="G819" s="303"/>
      <c r="H819" s="303"/>
      <c r="I819" s="303"/>
      <c r="J819" s="303"/>
      <c r="K819" s="303"/>
      <c r="L819" s="303"/>
      <c r="M819" s="303"/>
      <c r="N819" s="303"/>
      <c r="O819" s="303"/>
      <c r="P819" s="305"/>
      <c r="Q819" s="305"/>
      <c r="R819" s="303"/>
      <c r="S819" s="303"/>
      <c r="T819" s="303"/>
      <c r="U819" s="303"/>
      <c r="V819" s="303"/>
      <c r="W819" s="303"/>
      <c r="X819" s="303"/>
      <c r="Y819" s="303"/>
    </row>
    <row r="820" spans="1:25" ht="12.75">
      <c r="A820" s="303"/>
      <c r="B820" s="303"/>
      <c r="C820" s="303"/>
      <c r="D820" s="303"/>
      <c r="E820" s="303"/>
      <c r="F820" s="304"/>
      <c r="G820" s="303"/>
      <c r="H820" s="303"/>
      <c r="I820" s="303"/>
      <c r="J820" s="303"/>
      <c r="K820" s="303"/>
      <c r="L820" s="303"/>
      <c r="M820" s="303"/>
      <c r="N820" s="303"/>
      <c r="O820" s="303"/>
      <c r="P820" s="305"/>
      <c r="Q820" s="305"/>
      <c r="R820" s="303"/>
      <c r="S820" s="303"/>
      <c r="T820" s="303"/>
      <c r="U820" s="303"/>
      <c r="V820" s="303"/>
      <c r="W820" s="303"/>
      <c r="X820" s="303"/>
      <c r="Y820" s="303"/>
    </row>
    <row r="821" spans="1:25" ht="12.75">
      <c r="A821" s="303"/>
      <c r="B821" s="303"/>
      <c r="C821" s="303"/>
      <c r="D821" s="303"/>
      <c r="E821" s="303"/>
      <c r="F821" s="304"/>
      <c r="G821" s="303"/>
      <c r="H821" s="303"/>
      <c r="I821" s="303"/>
      <c r="J821" s="303"/>
      <c r="K821" s="303"/>
      <c r="L821" s="303"/>
      <c r="M821" s="303"/>
      <c r="N821" s="303"/>
      <c r="O821" s="303"/>
      <c r="P821" s="305"/>
      <c r="Q821" s="305"/>
      <c r="R821" s="303"/>
      <c r="S821" s="303"/>
      <c r="T821" s="303"/>
      <c r="U821" s="303"/>
      <c r="V821" s="303"/>
      <c r="W821" s="303"/>
      <c r="X821" s="303"/>
      <c r="Y821" s="303"/>
    </row>
    <row r="822" spans="1:25" ht="12.75">
      <c r="A822" s="303"/>
      <c r="B822" s="303"/>
      <c r="C822" s="303"/>
      <c r="D822" s="303"/>
      <c r="E822" s="303"/>
      <c r="F822" s="304"/>
      <c r="G822" s="303"/>
      <c r="H822" s="303"/>
      <c r="I822" s="303"/>
      <c r="J822" s="303"/>
      <c r="K822" s="303"/>
      <c r="L822" s="303"/>
      <c r="M822" s="303"/>
      <c r="N822" s="303"/>
      <c r="O822" s="303"/>
      <c r="P822" s="305"/>
      <c r="Q822" s="305"/>
      <c r="R822" s="303"/>
      <c r="S822" s="303"/>
      <c r="T822" s="303"/>
      <c r="U822" s="303"/>
      <c r="V822" s="303"/>
      <c r="W822" s="303"/>
      <c r="X822" s="303"/>
      <c r="Y822" s="303"/>
    </row>
    <row r="823" spans="1:25" ht="12.75">
      <c r="A823" s="303"/>
      <c r="B823" s="303"/>
      <c r="C823" s="303"/>
      <c r="D823" s="303"/>
      <c r="E823" s="303"/>
      <c r="F823" s="304"/>
      <c r="G823" s="303"/>
      <c r="H823" s="303"/>
      <c r="I823" s="303"/>
      <c r="J823" s="303"/>
      <c r="K823" s="303"/>
      <c r="L823" s="303"/>
      <c r="M823" s="303"/>
      <c r="N823" s="303"/>
      <c r="O823" s="303"/>
      <c r="P823" s="305"/>
      <c r="Q823" s="305"/>
      <c r="R823" s="303"/>
      <c r="S823" s="303"/>
      <c r="T823" s="303"/>
      <c r="U823" s="303"/>
      <c r="V823" s="303"/>
      <c r="W823" s="303"/>
      <c r="X823" s="303"/>
      <c r="Y823" s="303"/>
    </row>
    <row r="824" spans="1:25" ht="12.75">
      <c r="A824" s="303"/>
      <c r="B824" s="303"/>
      <c r="C824" s="303"/>
      <c r="D824" s="303"/>
      <c r="E824" s="303"/>
      <c r="F824" s="304"/>
      <c r="G824" s="303"/>
      <c r="H824" s="303"/>
      <c r="I824" s="303"/>
      <c r="J824" s="303"/>
      <c r="K824" s="303"/>
      <c r="L824" s="303"/>
      <c r="M824" s="303"/>
      <c r="N824" s="303"/>
      <c r="O824" s="303"/>
      <c r="P824" s="305"/>
      <c r="Q824" s="305"/>
      <c r="R824" s="303"/>
      <c r="S824" s="303"/>
      <c r="T824" s="303"/>
      <c r="U824" s="303"/>
      <c r="V824" s="303"/>
      <c r="W824" s="303"/>
      <c r="X824" s="303"/>
      <c r="Y824" s="303"/>
    </row>
    <row r="825" spans="1:25" ht="12.75">
      <c r="A825" s="303"/>
      <c r="B825" s="303"/>
      <c r="C825" s="303"/>
      <c r="D825" s="303"/>
      <c r="E825" s="303"/>
      <c r="F825" s="304"/>
      <c r="G825" s="303"/>
      <c r="H825" s="303"/>
      <c r="I825" s="303"/>
      <c r="J825" s="303"/>
      <c r="K825" s="303"/>
      <c r="L825" s="303"/>
      <c r="M825" s="303"/>
      <c r="N825" s="303"/>
      <c r="O825" s="303"/>
      <c r="P825" s="305"/>
      <c r="Q825" s="305"/>
      <c r="R825" s="303"/>
      <c r="S825" s="303"/>
      <c r="T825" s="303"/>
      <c r="U825" s="303"/>
      <c r="V825" s="303"/>
      <c r="W825" s="303"/>
      <c r="X825" s="303"/>
      <c r="Y825" s="303"/>
    </row>
    <row r="826" spans="1:25" ht="12.75">
      <c r="A826" s="303"/>
      <c r="B826" s="303"/>
      <c r="C826" s="303"/>
      <c r="D826" s="303"/>
      <c r="E826" s="303"/>
      <c r="F826" s="304"/>
      <c r="G826" s="303"/>
      <c r="H826" s="303"/>
      <c r="I826" s="303"/>
      <c r="J826" s="303"/>
      <c r="K826" s="303"/>
      <c r="L826" s="303"/>
      <c r="M826" s="303"/>
      <c r="N826" s="303"/>
      <c r="O826" s="303"/>
      <c r="P826" s="305"/>
      <c r="Q826" s="305"/>
      <c r="R826" s="303"/>
      <c r="S826" s="303"/>
      <c r="T826" s="303"/>
      <c r="U826" s="303"/>
      <c r="V826" s="303"/>
      <c r="W826" s="303"/>
      <c r="X826" s="303"/>
      <c r="Y826" s="303"/>
    </row>
    <row r="827" spans="1:25" ht="12.75">
      <c r="A827" s="303"/>
      <c r="B827" s="303"/>
      <c r="C827" s="303"/>
      <c r="D827" s="303"/>
      <c r="E827" s="303"/>
      <c r="F827" s="304"/>
      <c r="G827" s="303"/>
      <c r="H827" s="303"/>
      <c r="I827" s="303"/>
      <c r="J827" s="303"/>
      <c r="K827" s="303"/>
      <c r="L827" s="303"/>
      <c r="M827" s="303"/>
      <c r="N827" s="303"/>
      <c r="O827" s="303"/>
      <c r="P827" s="305"/>
      <c r="Q827" s="305"/>
      <c r="R827" s="303"/>
      <c r="S827" s="303"/>
      <c r="T827" s="303"/>
      <c r="U827" s="303"/>
      <c r="V827" s="303"/>
      <c r="W827" s="303"/>
      <c r="X827" s="303"/>
      <c r="Y827" s="303"/>
    </row>
    <row r="828" spans="1:25" ht="12.75">
      <c r="A828" s="303"/>
      <c r="B828" s="303"/>
      <c r="C828" s="303"/>
      <c r="D828" s="303"/>
      <c r="E828" s="303"/>
      <c r="F828" s="304"/>
      <c r="G828" s="303"/>
      <c r="H828" s="303"/>
      <c r="I828" s="303"/>
      <c r="J828" s="303"/>
      <c r="K828" s="303"/>
      <c r="L828" s="303"/>
      <c r="M828" s="303"/>
      <c r="N828" s="303"/>
      <c r="O828" s="303"/>
      <c r="P828" s="305"/>
      <c r="Q828" s="305"/>
      <c r="R828" s="303"/>
      <c r="S828" s="303"/>
      <c r="T828" s="303"/>
      <c r="U828" s="303"/>
      <c r="V828" s="303"/>
      <c r="W828" s="303"/>
      <c r="X828" s="303"/>
      <c r="Y828" s="303"/>
    </row>
    <row r="829" spans="1:25" ht="12.75">
      <c r="A829" s="303"/>
      <c r="B829" s="303"/>
      <c r="C829" s="303"/>
      <c r="D829" s="303"/>
      <c r="E829" s="303"/>
      <c r="F829" s="304"/>
      <c r="G829" s="303"/>
      <c r="H829" s="303"/>
      <c r="I829" s="303"/>
      <c r="J829" s="303"/>
      <c r="K829" s="303"/>
      <c r="L829" s="303"/>
      <c r="M829" s="303"/>
      <c r="N829" s="303"/>
      <c r="O829" s="303"/>
      <c r="P829" s="305"/>
      <c r="Q829" s="305"/>
      <c r="R829" s="303"/>
      <c r="S829" s="303"/>
      <c r="T829" s="303"/>
      <c r="U829" s="303"/>
      <c r="V829" s="303"/>
      <c r="W829" s="303"/>
      <c r="X829" s="303"/>
      <c r="Y829" s="303"/>
    </row>
    <row r="830" spans="1:25" ht="12.75">
      <c r="A830" s="303"/>
      <c r="B830" s="303"/>
      <c r="C830" s="303"/>
      <c r="D830" s="303"/>
      <c r="E830" s="303"/>
      <c r="F830" s="304"/>
      <c r="G830" s="303"/>
      <c r="H830" s="303"/>
      <c r="I830" s="303"/>
      <c r="J830" s="303"/>
      <c r="K830" s="303"/>
      <c r="L830" s="303"/>
      <c r="M830" s="303"/>
      <c r="N830" s="303"/>
      <c r="O830" s="303"/>
      <c r="P830" s="305"/>
      <c r="Q830" s="305"/>
      <c r="R830" s="303"/>
      <c r="S830" s="303"/>
      <c r="T830" s="303"/>
      <c r="U830" s="303"/>
      <c r="V830" s="303"/>
      <c r="W830" s="303"/>
      <c r="X830" s="303"/>
      <c r="Y830" s="303"/>
    </row>
    <row r="831" spans="1:25" ht="12.75">
      <c r="A831" s="303"/>
      <c r="B831" s="303"/>
      <c r="C831" s="303"/>
      <c r="D831" s="303"/>
      <c r="E831" s="303"/>
      <c r="F831" s="304"/>
      <c r="G831" s="303"/>
      <c r="H831" s="303"/>
      <c r="I831" s="303"/>
      <c r="J831" s="303"/>
      <c r="K831" s="303"/>
      <c r="L831" s="303"/>
      <c r="M831" s="303"/>
      <c r="N831" s="303"/>
      <c r="O831" s="303"/>
      <c r="P831" s="305"/>
      <c r="Q831" s="305"/>
      <c r="R831" s="303"/>
      <c r="S831" s="303"/>
      <c r="T831" s="303"/>
      <c r="U831" s="303"/>
      <c r="V831" s="303"/>
      <c r="W831" s="303"/>
      <c r="X831" s="303"/>
      <c r="Y831" s="303"/>
    </row>
    <row r="832" spans="1:25" ht="12.75">
      <c r="A832" s="303"/>
      <c r="B832" s="303"/>
      <c r="C832" s="303"/>
      <c r="D832" s="303"/>
      <c r="E832" s="303"/>
      <c r="F832" s="304"/>
      <c r="G832" s="303"/>
      <c r="H832" s="303"/>
      <c r="I832" s="303"/>
      <c r="J832" s="303"/>
      <c r="K832" s="303"/>
      <c r="L832" s="303"/>
      <c r="M832" s="303"/>
      <c r="N832" s="303"/>
      <c r="O832" s="303"/>
      <c r="P832" s="305"/>
      <c r="Q832" s="305"/>
      <c r="R832" s="303"/>
      <c r="S832" s="303"/>
      <c r="T832" s="303"/>
      <c r="U832" s="303"/>
      <c r="V832" s="303"/>
      <c r="W832" s="303"/>
      <c r="X832" s="303"/>
      <c r="Y832" s="303"/>
    </row>
    <row r="833" spans="1:25" ht="12.75">
      <c r="A833" s="303"/>
      <c r="B833" s="303"/>
      <c r="C833" s="303"/>
      <c r="D833" s="303"/>
      <c r="E833" s="303"/>
      <c r="F833" s="304"/>
      <c r="G833" s="303"/>
      <c r="H833" s="303"/>
      <c r="I833" s="303"/>
      <c r="J833" s="303"/>
      <c r="K833" s="303"/>
      <c r="L833" s="303"/>
      <c r="M833" s="303"/>
      <c r="N833" s="303"/>
      <c r="O833" s="303"/>
      <c r="P833" s="305"/>
      <c r="Q833" s="305"/>
      <c r="R833" s="303"/>
      <c r="S833" s="303"/>
      <c r="T833" s="303"/>
      <c r="U833" s="303"/>
      <c r="V833" s="303"/>
      <c r="W833" s="303"/>
      <c r="X833" s="303"/>
      <c r="Y833" s="303"/>
    </row>
    <row r="834" spans="1:25" ht="12.75">
      <c r="A834" s="303"/>
      <c r="B834" s="303"/>
      <c r="C834" s="303"/>
      <c r="D834" s="303"/>
      <c r="E834" s="303"/>
      <c r="F834" s="304"/>
      <c r="G834" s="303"/>
      <c r="H834" s="303"/>
      <c r="I834" s="303"/>
      <c r="J834" s="303"/>
      <c r="K834" s="303"/>
      <c r="L834" s="303"/>
      <c r="M834" s="303"/>
      <c r="N834" s="303"/>
      <c r="O834" s="303"/>
      <c r="P834" s="305"/>
      <c r="Q834" s="305"/>
      <c r="R834" s="303"/>
      <c r="S834" s="303"/>
      <c r="T834" s="303"/>
      <c r="U834" s="303"/>
      <c r="V834" s="303"/>
      <c r="W834" s="303"/>
      <c r="X834" s="303"/>
      <c r="Y834" s="303"/>
    </row>
    <row r="835" spans="1:25" ht="12.75">
      <c r="A835" s="303"/>
      <c r="B835" s="303"/>
      <c r="C835" s="303"/>
      <c r="D835" s="303"/>
      <c r="E835" s="303"/>
      <c r="F835" s="304"/>
      <c r="G835" s="303"/>
      <c r="H835" s="303"/>
      <c r="I835" s="303"/>
      <c r="J835" s="303"/>
      <c r="K835" s="303"/>
      <c r="L835" s="303"/>
      <c r="M835" s="303"/>
      <c r="N835" s="303"/>
      <c r="O835" s="303"/>
      <c r="P835" s="305"/>
      <c r="Q835" s="305"/>
      <c r="R835" s="303"/>
      <c r="S835" s="303"/>
      <c r="T835" s="303"/>
      <c r="U835" s="303"/>
      <c r="V835" s="303"/>
      <c r="W835" s="303"/>
      <c r="X835" s="303"/>
      <c r="Y835" s="303"/>
    </row>
    <row r="836" spans="1:25" ht="12.75">
      <c r="A836" s="303"/>
      <c r="B836" s="303"/>
      <c r="C836" s="303"/>
      <c r="D836" s="303"/>
      <c r="E836" s="303"/>
      <c r="F836" s="304"/>
      <c r="G836" s="303"/>
      <c r="H836" s="303"/>
      <c r="I836" s="303"/>
      <c r="J836" s="303"/>
      <c r="K836" s="303"/>
      <c r="L836" s="303"/>
      <c r="M836" s="303"/>
      <c r="N836" s="303"/>
      <c r="O836" s="303"/>
      <c r="P836" s="305"/>
      <c r="Q836" s="305"/>
      <c r="R836" s="303"/>
      <c r="S836" s="303"/>
      <c r="T836" s="303"/>
      <c r="U836" s="303"/>
      <c r="V836" s="303"/>
      <c r="W836" s="303"/>
      <c r="X836" s="303"/>
      <c r="Y836" s="303"/>
    </row>
    <row r="837" spans="1:25" ht="12.75">
      <c r="A837" s="303"/>
      <c r="B837" s="303"/>
      <c r="C837" s="303"/>
      <c r="D837" s="303"/>
      <c r="E837" s="303"/>
      <c r="F837" s="304"/>
      <c r="G837" s="303"/>
      <c r="H837" s="303"/>
      <c r="I837" s="303"/>
      <c r="J837" s="303"/>
      <c r="K837" s="303"/>
      <c r="L837" s="303"/>
      <c r="M837" s="303"/>
      <c r="N837" s="303"/>
      <c r="O837" s="303"/>
      <c r="P837" s="305"/>
      <c r="Q837" s="305"/>
      <c r="R837" s="303"/>
      <c r="S837" s="303"/>
      <c r="T837" s="303"/>
      <c r="U837" s="303"/>
      <c r="V837" s="303"/>
      <c r="W837" s="303"/>
      <c r="X837" s="303"/>
      <c r="Y837" s="303"/>
    </row>
    <row r="838" spans="1:25" ht="12.75">
      <c r="A838" s="303"/>
      <c r="B838" s="303"/>
      <c r="C838" s="303"/>
      <c r="D838" s="303"/>
      <c r="E838" s="303"/>
      <c r="F838" s="304"/>
      <c r="G838" s="303"/>
      <c r="H838" s="303"/>
      <c r="I838" s="303"/>
      <c r="J838" s="303"/>
      <c r="K838" s="303"/>
      <c r="L838" s="303"/>
      <c r="M838" s="303"/>
      <c r="N838" s="303"/>
      <c r="O838" s="303"/>
      <c r="P838" s="305"/>
      <c r="Q838" s="305"/>
      <c r="R838" s="303"/>
      <c r="S838" s="303"/>
      <c r="T838" s="303"/>
      <c r="U838" s="303"/>
      <c r="V838" s="303"/>
      <c r="W838" s="303"/>
      <c r="X838" s="303"/>
      <c r="Y838" s="303"/>
    </row>
    <row r="839" spans="1:25" ht="12.75">
      <c r="A839" s="303"/>
      <c r="B839" s="303"/>
      <c r="C839" s="303"/>
      <c r="D839" s="303"/>
      <c r="E839" s="303"/>
      <c r="F839" s="304"/>
      <c r="G839" s="303"/>
      <c r="H839" s="303"/>
      <c r="I839" s="303"/>
      <c r="J839" s="303"/>
      <c r="K839" s="303"/>
      <c r="L839" s="303"/>
      <c r="M839" s="303"/>
      <c r="N839" s="303"/>
      <c r="O839" s="303"/>
      <c r="P839" s="305"/>
      <c r="Q839" s="305"/>
      <c r="R839" s="303"/>
      <c r="S839" s="303"/>
      <c r="T839" s="303"/>
      <c r="U839" s="303"/>
      <c r="V839" s="303"/>
      <c r="W839" s="303"/>
      <c r="X839" s="303"/>
      <c r="Y839" s="303"/>
    </row>
    <row r="840" spans="1:25" ht="12.75">
      <c r="A840" s="303"/>
      <c r="B840" s="303"/>
      <c r="C840" s="303"/>
      <c r="D840" s="303"/>
      <c r="E840" s="303"/>
      <c r="F840" s="304"/>
      <c r="G840" s="303"/>
      <c r="H840" s="303"/>
      <c r="I840" s="303"/>
      <c r="J840" s="303"/>
      <c r="K840" s="303"/>
      <c r="L840" s="303"/>
      <c r="M840" s="303"/>
      <c r="N840" s="303"/>
      <c r="O840" s="303"/>
      <c r="P840" s="305"/>
      <c r="Q840" s="305"/>
      <c r="R840" s="303"/>
      <c r="S840" s="303"/>
      <c r="T840" s="303"/>
      <c r="U840" s="303"/>
      <c r="V840" s="303"/>
      <c r="W840" s="303"/>
      <c r="X840" s="303"/>
      <c r="Y840" s="303"/>
    </row>
    <row r="841" spans="1:25" ht="12.75">
      <c r="A841" s="303"/>
      <c r="B841" s="303"/>
      <c r="C841" s="303"/>
      <c r="D841" s="303"/>
      <c r="E841" s="303"/>
      <c r="F841" s="304"/>
      <c r="G841" s="303"/>
      <c r="H841" s="303"/>
      <c r="I841" s="303"/>
      <c r="J841" s="303"/>
      <c r="K841" s="303"/>
      <c r="L841" s="303"/>
      <c r="M841" s="303"/>
      <c r="N841" s="303"/>
      <c r="O841" s="303"/>
      <c r="P841" s="305"/>
      <c r="Q841" s="305"/>
      <c r="R841" s="303"/>
      <c r="S841" s="303"/>
      <c r="T841" s="303"/>
      <c r="U841" s="303"/>
      <c r="V841" s="303"/>
      <c r="W841" s="303"/>
      <c r="X841" s="303"/>
      <c r="Y841" s="303"/>
    </row>
    <row r="842" spans="1:25" ht="12.75">
      <c r="A842" s="303"/>
      <c r="B842" s="303"/>
      <c r="C842" s="303"/>
      <c r="D842" s="303"/>
      <c r="E842" s="303"/>
      <c r="F842" s="304"/>
      <c r="G842" s="303"/>
      <c r="H842" s="303"/>
      <c r="I842" s="303"/>
      <c r="J842" s="303"/>
      <c r="K842" s="303"/>
      <c r="L842" s="303"/>
      <c r="M842" s="303"/>
      <c r="N842" s="303"/>
      <c r="O842" s="303"/>
      <c r="P842" s="305"/>
      <c r="Q842" s="305"/>
      <c r="R842" s="303"/>
      <c r="S842" s="303"/>
      <c r="T842" s="303"/>
      <c r="U842" s="303"/>
      <c r="V842" s="303"/>
      <c r="W842" s="303"/>
      <c r="X842" s="303"/>
      <c r="Y842" s="303"/>
    </row>
    <row r="843" spans="1:25" ht="12.75">
      <c r="A843" s="303"/>
      <c r="B843" s="303"/>
      <c r="C843" s="303"/>
      <c r="D843" s="303"/>
      <c r="E843" s="303"/>
      <c r="F843" s="304"/>
      <c r="G843" s="303"/>
      <c r="H843" s="303"/>
      <c r="I843" s="303"/>
      <c r="J843" s="303"/>
      <c r="K843" s="303"/>
      <c r="L843" s="303"/>
      <c r="M843" s="303"/>
      <c r="N843" s="303"/>
      <c r="O843" s="303"/>
      <c r="P843" s="305"/>
      <c r="Q843" s="305"/>
      <c r="R843" s="303"/>
      <c r="S843" s="303"/>
      <c r="T843" s="303"/>
      <c r="U843" s="303"/>
      <c r="V843" s="303"/>
      <c r="W843" s="303"/>
      <c r="X843" s="303"/>
      <c r="Y843" s="303"/>
    </row>
    <row r="844" spans="1:25" ht="12.75">
      <c r="A844" s="303"/>
      <c r="B844" s="303"/>
      <c r="C844" s="303"/>
      <c r="D844" s="303"/>
      <c r="E844" s="303"/>
      <c r="F844" s="304"/>
      <c r="G844" s="303"/>
      <c r="H844" s="303"/>
      <c r="I844" s="303"/>
      <c r="J844" s="303"/>
      <c r="K844" s="303"/>
      <c r="L844" s="303"/>
      <c r="M844" s="303"/>
      <c r="N844" s="303"/>
      <c r="O844" s="303"/>
      <c r="P844" s="305"/>
      <c r="Q844" s="305"/>
      <c r="R844" s="303"/>
      <c r="S844" s="303"/>
      <c r="T844" s="303"/>
      <c r="U844" s="303"/>
      <c r="V844" s="303"/>
      <c r="W844" s="303"/>
      <c r="X844" s="303"/>
      <c r="Y844" s="303"/>
    </row>
    <row r="845" spans="1:25" ht="12.75">
      <c r="A845" s="303"/>
      <c r="B845" s="303"/>
      <c r="C845" s="303"/>
      <c r="D845" s="303"/>
      <c r="E845" s="303"/>
      <c r="F845" s="304"/>
      <c r="G845" s="303"/>
      <c r="H845" s="303"/>
      <c r="I845" s="303"/>
      <c r="J845" s="303"/>
      <c r="K845" s="303"/>
      <c r="L845" s="303"/>
      <c r="M845" s="303"/>
      <c r="N845" s="303"/>
      <c r="O845" s="303"/>
      <c r="P845" s="305"/>
      <c r="Q845" s="305"/>
      <c r="R845" s="303"/>
      <c r="S845" s="303"/>
      <c r="T845" s="303"/>
      <c r="U845" s="303"/>
      <c r="V845" s="303"/>
      <c r="W845" s="303"/>
      <c r="X845" s="303"/>
      <c r="Y845" s="303"/>
    </row>
    <row r="846" spans="1:25" ht="12.75">
      <c r="A846" s="303"/>
      <c r="B846" s="303"/>
      <c r="C846" s="303"/>
      <c r="D846" s="303"/>
      <c r="E846" s="303"/>
      <c r="F846" s="304"/>
      <c r="G846" s="303"/>
      <c r="H846" s="303"/>
      <c r="I846" s="303"/>
      <c r="J846" s="303"/>
      <c r="K846" s="303"/>
      <c r="L846" s="303"/>
      <c r="M846" s="303"/>
      <c r="N846" s="303"/>
      <c r="O846" s="303"/>
      <c r="P846" s="305"/>
      <c r="Q846" s="305"/>
      <c r="R846" s="303"/>
      <c r="S846" s="303"/>
      <c r="T846" s="303"/>
      <c r="U846" s="303"/>
      <c r="V846" s="303"/>
      <c r="W846" s="303"/>
      <c r="X846" s="303"/>
      <c r="Y846" s="303"/>
    </row>
    <row r="847" spans="1:25" ht="12.75">
      <c r="A847" s="303"/>
      <c r="B847" s="303"/>
      <c r="C847" s="303"/>
      <c r="D847" s="303"/>
      <c r="E847" s="303"/>
      <c r="F847" s="304"/>
      <c r="G847" s="303"/>
      <c r="H847" s="303"/>
      <c r="I847" s="303"/>
      <c r="J847" s="303"/>
      <c r="K847" s="303"/>
      <c r="L847" s="303"/>
      <c r="M847" s="303"/>
      <c r="N847" s="303"/>
      <c r="O847" s="303"/>
      <c r="P847" s="305"/>
      <c r="Q847" s="305"/>
      <c r="R847" s="303"/>
      <c r="S847" s="303"/>
      <c r="T847" s="303"/>
      <c r="U847" s="303"/>
      <c r="V847" s="303"/>
      <c r="W847" s="303"/>
      <c r="X847" s="303"/>
      <c r="Y847" s="303"/>
    </row>
    <row r="848" spans="1:25" ht="12.75">
      <c r="A848" s="303"/>
      <c r="B848" s="303"/>
      <c r="C848" s="303"/>
      <c r="D848" s="303"/>
      <c r="E848" s="303"/>
      <c r="F848" s="304"/>
      <c r="G848" s="303"/>
      <c r="H848" s="303"/>
      <c r="I848" s="303"/>
      <c r="J848" s="303"/>
      <c r="K848" s="303"/>
      <c r="L848" s="303"/>
      <c r="M848" s="303"/>
      <c r="N848" s="303"/>
      <c r="O848" s="303"/>
      <c r="P848" s="305"/>
      <c r="Q848" s="305"/>
      <c r="R848" s="303"/>
      <c r="S848" s="303"/>
      <c r="T848" s="303"/>
      <c r="U848" s="303"/>
      <c r="V848" s="303"/>
      <c r="W848" s="303"/>
      <c r="X848" s="303"/>
      <c r="Y848" s="303"/>
    </row>
    <row r="849" spans="1:25" ht="12.75">
      <c r="A849" s="303"/>
      <c r="B849" s="303"/>
      <c r="C849" s="303"/>
      <c r="D849" s="303"/>
      <c r="E849" s="303"/>
      <c r="F849" s="304"/>
      <c r="G849" s="303"/>
      <c r="H849" s="303"/>
      <c r="I849" s="303"/>
      <c r="J849" s="303"/>
      <c r="K849" s="303"/>
      <c r="L849" s="303"/>
      <c r="M849" s="303"/>
      <c r="N849" s="303"/>
      <c r="O849" s="303"/>
      <c r="P849" s="305"/>
      <c r="Q849" s="305"/>
      <c r="R849" s="303"/>
      <c r="S849" s="303"/>
      <c r="T849" s="303"/>
      <c r="U849" s="303"/>
      <c r="V849" s="303"/>
      <c r="W849" s="303"/>
      <c r="X849" s="303"/>
      <c r="Y849" s="303"/>
    </row>
    <row r="850" spans="1:25" ht="12.75">
      <c r="A850" s="303"/>
      <c r="B850" s="303"/>
      <c r="C850" s="303"/>
      <c r="D850" s="303"/>
      <c r="E850" s="303"/>
      <c r="F850" s="304"/>
      <c r="G850" s="303"/>
      <c r="H850" s="303"/>
      <c r="I850" s="303"/>
      <c r="J850" s="303"/>
      <c r="K850" s="303"/>
      <c r="L850" s="303"/>
      <c r="M850" s="303"/>
      <c r="N850" s="303"/>
      <c r="O850" s="303"/>
      <c r="P850" s="305"/>
      <c r="Q850" s="305"/>
      <c r="R850" s="303"/>
      <c r="S850" s="303"/>
      <c r="T850" s="303"/>
      <c r="U850" s="303"/>
      <c r="V850" s="303"/>
      <c r="W850" s="303"/>
      <c r="X850" s="303"/>
      <c r="Y850" s="303"/>
    </row>
    <row r="851" spans="1:25" ht="12.75">
      <c r="A851" s="303"/>
      <c r="B851" s="303"/>
      <c r="C851" s="303"/>
      <c r="D851" s="303"/>
      <c r="E851" s="303"/>
      <c r="F851" s="304"/>
      <c r="G851" s="303"/>
      <c r="H851" s="303"/>
      <c r="I851" s="303"/>
      <c r="J851" s="303"/>
      <c r="K851" s="303"/>
      <c r="L851" s="303"/>
      <c r="M851" s="303"/>
      <c r="N851" s="303"/>
      <c r="O851" s="303"/>
      <c r="P851" s="305"/>
      <c r="Q851" s="305"/>
      <c r="R851" s="303"/>
      <c r="S851" s="303"/>
      <c r="T851" s="303"/>
      <c r="U851" s="303"/>
      <c r="V851" s="303"/>
      <c r="W851" s="303"/>
      <c r="X851" s="303"/>
      <c r="Y851" s="303"/>
    </row>
    <row r="852" spans="1:25" ht="12.75">
      <c r="A852" s="303"/>
      <c r="B852" s="303"/>
      <c r="C852" s="303"/>
      <c r="D852" s="303"/>
      <c r="E852" s="303"/>
      <c r="F852" s="304"/>
      <c r="G852" s="303"/>
      <c r="H852" s="303"/>
      <c r="I852" s="303"/>
      <c r="J852" s="303"/>
      <c r="K852" s="303"/>
      <c r="L852" s="303"/>
      <c r="M852" s="303"/>
      <c r="N852" s="303"/>
      <c r="O852" s="303"/>
      <c r="P852" s="305"/>
      <c r="Q852" s="305"/>
      <c r="R852" s="303"/>
      <c r="S852" s="303"/>
      <c r="T852" s="303"/>
      <c r="U852" s="303"/>
      <c r="V852" s="303"/>
      <c r="W852" s="303"/>
      <c r="X852" s="303"/>
      <c r="Y852" s="303"/>
    </row>
    <row r="853" spans="1:25" ht="12.75">
      <c r="A853" s="303"/>
      <c r="B853" s="303"/>
      <c r="C853" s="303"/>
      <c r="D853" s="303"/>
      <c r="E853" s="303"/>
      <c r="F853" s="304"/>
      <c r="G853" s="303"/>
      <c r="H853" s="303"/>
      <c r="I853" s="303"/>
      <c r="J853" s="303"/>
      <c r="K853" s="303"/>
      <c r="L853" s="303"/>
      <c r="M853" s="303"/>
      <c r="N853" s="303"/>
      <c r="O853" s="303"/>
      <c r="P853" s="305"/>
      <c r="Q853" s="305"/>
      <c r="R853" s="303"/>
      <c r="S853" s="303"/>
      <c r="T853" s="303"/>
      <c r="U853" s="303"/>
      <c r="V853" s="303"/>
      <c r="W853" s="303"/>
      <c r="X853" s="303"/>
      <c r="Y853" s="303"/>
    </row>
    <row r="854" spans="1:25" ht="12.75">
      <c r="A854" s="303"/>
      <c r="B854" s="303"/>
      <c r="C854" s="303"/>
      <c r="D854" s="303"/>
      <c r="E854" s="303"/>
      <c r="F854" s="304"/>
      <c r="G854" s="303"/>
      <c r="H854" s="303"/>
      <c r="I854" s="303"/>
      <c r="J854" s="303"/>
      <c r="K854" s="303"/>
      <c r="L854" s="303"/>
      <c r="M854" s="303"/>
      <c r="N854" s="303"/>
      <c r="O854" s="303"/>
      <c r="P854" s="305"/>
      <c r="Q854" s="305"/>
      <c r="R854" s="303"/>
      <c r="S854" s="303"/>
      <c r="T854" s="303"/>
      <c r="U854" s="303"/>
      <c r="V854" s="303"/>
      <c r="W854" s="303"/>
      <c r="X854" s="303"/>
      <c r="Y854" s="303"/>
    </row>
    <row r="855" spans="1:25" ht="12.75">
      <c r="A855" s="303"/>
      <c r="B855" s="303"/>
      <c r="C855" s="303"/>
      <c r="D855" s="303"/>
      <c r="E855" s="303"/>
      <c r="F855" s="304"/>
      <c r="G855" s="303"/>
      <c r="H855" s="303"/>
      <c r="I855" s="303"/>
      <c r="J855" s="303"/>
      <c r="K855" s="303"/>
      <c r="L855" s="303"/>
      <c r="M855" s="303"/>
      <c r="N855" s="303"/>
      <c r="O855" s="303"/>
      <c r="P855" s="305"/>
      <c r="Q855" s="305"/>
      <c r="R855" s="303"/>
      <c r="S855" s="303"/>
      <c r="T855" s="303"/>
      <c r="U855" s="303"/>
      <c r="V855" s="303"/>
      <c r="W855" s="303"/>
      <c r="X855" s="303"/>
      <c r="Y855" s="303"/>
    </row>
    <row r="856" spans="1:25" ht="12.75">
      <c r="A856" s="303"/>
      <c r="B856" s="303"/>
      <c r="C856" s="303"/>
      <c r="D856" s="303"/>
      <c r="E856" s="303"/>
      <c r="F856" s="304"/>
      <c r="G856" s="303"/>
      <c r="H856" s="303"/>
      <c r="I856" s="303"/>
      <c r="J856" s="303"/>
      <c r="K856" s="303"/>
      <c r="L856" s="303"/>
      <c r="M856" s="303"/>
      <c r="N856" s="303"/>
      <c r="O856" s="303"/>
      <c r="P856" s="305"/>
      <c r="Q856" s="305"/>
      <c r="R856" s="303"/>
      <c r="S856" s="303"/>
      <c r="T856" s="303"/>
      <c r="U856" s="303"/>
      <c r="V856" s="303"/>
      <c r="W856" s="303"/>
      <c r="X856" s="303"/>
      <c r="Y856" s="303"/>
    </row>
    <row r="857" spans="1:25" ht="12.75">
      <c r="A857" s="303"/>
      <c r="B857" s="303"/>
      <c r="C857" s="303"/>
      <c r="D857" s="303"/>
      <c r="E857" s="303"/>
      <c r="F857" s="304"/>
      <c r="G857" s="303"/>
      <c r="H857" s="303"/>
      <c r="I857" s="303"/>
      <c r="J857" s="303"/>
      <c r="K857" s="303"/>
      <c r="L857" s="303"/>
      <c r="M857" s="303"/>
      <c r="N857" s="303"/>
      <c r="O857" s="303"/>
      <c r="P857" s="305"/>
      <c r="Q857" s="305"/>
      <c r="R857" s="303"/>
      <c r="S857" s="303"/>
      <c r="T857" s="303"/>
      <c r="U857" s="303"/>
      <c r="V857" s="303"/>
      <c r="W857" s="303"/>
      <c r="X857" s="303"/>
      <c r="Y857" s="303"/>
    </row>
    <row r="858" spans="1:25" ht="12.75">
      <c r="A858" s="303"/>
      <c r="B858" s="303"/>
      <c r="C858" s="303"/>
      <c r="D858" s="303"/>
      <c r="E858" s="303"/>
      <c r="F858" s="304"/>
      <c r="G858" s="303"/>
      <c r="H858" s="303"/>
      <c r="I858" s="303"/>
      <c r="J858" s="303"/>
      <c r="K858" s="303"/>
      <c r="L858" s="303"/>
      <c r="M858" s="303"/>
      <c r="N858" s="303"/>
      <c r="O858" s="303"/>
      <c r="P858" s="305"/>
      <c r="Q858" s="305"/>
      <c r="R858" s="303"/>
      <c r="S858" s="303"/>
      <c r="T858" s="303"/>
      <c r="U858" s="303"/>
      <c r="V858" s="303"/>
      <c r="W858" s="303"/>
      <c r="X858" s="303"/>
      <c r="Y858" s="303"/>
    </row>
    <row r="859" spans="1:25" ht="12.75">
      <c r="A859" s="303"/>
      <c r="B859" s="303"/>
      <c r="C859" s="303"/>
      <c r="D859" s="303"/>
      <c r="E859" s="303"/>
      <c r="F859" s="304"/>
      <c r="G859" s="303"/>
      <c r="H859" s="303"/>
      <c r="I859" s="303"/>
      <c r="J859" s="303"/>
      <c r="K859" s="303"/>
      <c r="L859" s="303"/>
      <c r="M859" s="303"/>
      <c r="N859" s="303"/>
      <c r="O859" s="303"/>
      <c r="P859" s="305"/>
      <c r="Q859" s="305"/>
      <c r="R859" s="303"/>
      <c r="S859" s="303"/>
      <c r="T859" s="303"/>
      <c r="U859" s="303"/>
      <c r="V859" s="303"/>
      <c r="W859" s="303"/>
      <c r="X859" s="303"/>
      <c r="Y859" s="303"/>
    </row>
    <row r="860" spans="1:25" ht="12.75">
      <c r="A860" s="303"/>
      <c r="B860" s="303"/>
      <c r="C860" s="303"/>
      <c r="D860" s="303"/>
      <c r="E860" s="303"/>
      <c r="F860" s="304"/>
      <c r="G860" s="303"/>
      <c r="H860" s="303"/>
      <c r="I860" s="303"/>
      <c r="J860" s="303"/>
      <c r="K860" s="303"/>
      <c r="L860" s="303"/>
      <c r="M860" s="303"/>
      <c r="N860" s="303"/>
      <c r="O860" s="303"/>
      <c r="P860" s="305"/>
      <c r="Q860" s="305"/>
      <c r="R860" s="303"/>
      <c r="S860" s="303"/>
      <c r="T860" s="303"/>
      <c r="U860" s="303"/>
      <c r="V860" s="303"/>
      <c r="W860" s="303"/>
      <c r="X860" s="303"/>
      <c r="Y860" s="303"/>
    </row>
    <row r="861" spans="1:25" ht="12.75">
      <c r="A861" s="303"/>
      <c r="B861" s="303"/>
      <c r="C861" s="303"/>
      <c r="D861" s="303"/>
      <c r="E861" s="303"/>
      <c r="F861" s="304"/>
      <c r="G861" s="303"/>
      <c r="H861" s="303"/>
      <c r="I861" s="303"/>
      <c r="J861" s="303"/>
      <c r="K861" s="303"/>
      <c r="L861" s="303"/>
      <c r="M861" s="303"/>
      <c r="N861" s="303"/>
      <c r="O861" s="303"/>
      <c r="P861" s="305"/>
      <c r="Q861" s="305"/>
      <c r="R861" s="303"/>
      <c r="S861" s="303"/>
      <c r="T861" s="303"/>
      <c r="U861" s="303"/>
      <c r="V861" s="303"/>
      <c r="W861" s="303"/>
      <c r="X861" s="303"/>
      <c r="Y861" s="303"/>
    </row>
    <row r="862" spans="1:25" ht="12.75">
      <c r="A862" s="303"/>
      <c r="B862" s="303"/>
      <c r="C862" s="303"/>
      <c r="D862" s="303"/>
      <c r="E862" s="303"/>
      <c r="F862" s="304"/>
      <c r="G862" s="303"/>
      <c r="H862" s="303"/>
      <c r="I862" s="303"/>
      <c r="J862" s="303"/>
      <c r="K862" s="303"/>
      <c r="L862" s="303"/>
      <c r="M862" s="303"/>
      <c r="N862" s="303"/>
      <c r="O862" s="303"/>
      <c r="P862" s="305"/>
      <c r="Q862" s="305"/>
      <c r="R862" s="303"/>
      <c r="S862" s="303"/>
      <c r="T862" s="303"/>
      <c r="U862" s="303"/>
      <c r="V862" s="303"/>
      <c r="W862" s="303"/>
      <c r="X862" s="303"/>
      <c r="Y862" s="303"/>
    </row>
    <row r="863" spans="1:25" ht="12.75">
      <c r="A863" s="303"/>
      <c r="B863" s="303"/>
      <c r="C863" s="303"/>
      <c r="D863" s="303"/>
      <c r="E863" s="303"/>
      <c r="F863" s="304"/>
      <c r="G863" s="303"/>
      <c r="H863" s="303"/>
      <c r="I863" s="303"/>
      <c r="J863" s="303"/>
      <c r="K863" s="303"/>
      <c r="L863" s="303"/>
      <c r="M863" s="303"/>
      <c r="N863" s="303"/>
      <c r="O863" s="303"/>
      <c r="P863" s="305"/>
      <c r="Q863" s="305"/>
      <c r="R863" s="303"/>
      <c r="S863" s="303"/>
      <c r="T863" s="303"/>
      <c r="U863" s="303"/>
      <c r="V863" s="303"/>
      <c r="W863" s="303"/>
      <c r="X863" s="303"/>
      <c r="Y863" s="303"/>
    </row>
    <row r="864" spans="1:25" ht="12.75">
      <c r="A864" s="303"/>
      <c r="B864" s="303"/>
      <c r="C864" s="303"/>
      <c r="D864" s="303"/>
      <c r="E864" s="303"/>
      <c r="F864" s="304"/>
      <c r="G864" s="303"/>
      <c r="H864" s="303"/>
      <c r="I864" s="303"/>
      <c r="J864" s="303"/>
      <c r="K864" s="303"/>
      <c r="L864" s="303"/>
      <c r="M864" s="303"/>
      <c r="N864" s="303"/>
      <c r="O864" s="303"/>
      <c r="P864" s="305"/>
      <c r="Q864" s="305"/>
      <c r="R864" s="303"/>
      <c r="S864" s="303"/>
      <c r="T864" s="303"/>
      <c r="U864" s="303"/>
      <c r="V864" s="303"/>
      <c r="W864" s="303"/>
      <c r="X864" s="303"/>
      <c r="Y864" s="303"/>
    </row>
    <row r="865" spans="1:25" ht="12.75">
      <c r="A865" s="303"/>
      <c r="B865" s="303"/>
      <c r="C865" s="303"/>
      <c r="D865" s="303"/>
      <c r="E865" s="303"/>
      <c r="F865" s="304"/>
      <c r="G865" s="303"/>
      <c r="H865" s="303"/>
      <c r="I865" s="303"/>
      <c r="J865" s="303"/>
      <c r="K865" s="303"/>
      <c r="L865" s="303"/>
      <c r="M865" s="303"/>
      <c r="N865" s="303"/>
      <c r="O865" s="303"/>
      <c r="P865" s="305"/>
      <c r="Q865" s="305"/>
      <c r="R865" s="303"/>
      <c r="S865" s="303"/>
      <c r="T865" s="303"/>
      <c r="U865" s="303"/>
      <c r="V865" s="303"/>
      <c r="W865" s="303"/>
      <c r="X865" s="303"/>
      <c r="Y865" s="303"/>
    </row>
    <row r="866" spans="1:25" ht="12.75">
      <c r="A866" s="303"/>
      <c r="B866" s="303"/>
      <c r="C866" s="303"/>
      <c r="D866" s="303"/>
      <c r="E866" s="303"/>
      <c r="F866" s="304"/>
      <c r="G866" s="303"/>
      <c r="H866" s="303"/>
      <c r="I866" s="303"/>
      <c r="J866" s="303"/>
      <c r="K866" s="303"/>
      <c r="L866" s="303"/>
      <c r="M866" s="303"/>
      <c r="N866" s="303"/>
      <c r="O866" s="303"/>
      <c r="P866" s="305"/>
      <c r="Q866" s="305"/>
      <c r="R866" s="303"/>
      <c r="S866" s="303"/>
      <c r="T866" s="303"/>
      <c r="U866" s="303"/>
      <c r="V866" s="303"/>
      <c r="W866" s="303"/>
      <c r="X866" s="303"/>
      <c r="Y866" s="303"/>
    </row>
    <row r="867" spans="1:25" ht="12.75">
      <c r="A867" s="303"/>
      <c r="B867" s="303"/>
      <c r="C867" s="303"/>
      <c r="D867" s="303"/>
      <c r="E867" s="303"/>
      <c r="F867" s="304"/>
      <c r="G867" s="303"/>
      <c r="H867" s="303"/>
      <c r="I867" s="303"/>
      <c r="J867" s="303"/>
      <c r="K867" s="303"/>
      <c r="L867" s="303"/>
      <c r="M867" s="303"/>
      <c r="N867" s="303"/>
      <c r="O867" s="303"/>
      <c r="P867" s="305"/>
      <c r="Q867" s="305"/>
      <c r="R867" s="303"/>
      <c r="S867" s="303"/>
      <c r="T867" s="303"/>
      <c r="U867" s="303"/>
      <c r="V867" s="303"/>
      <c r="W867" s="303"/>
      <c r="X867" s="303"/>
      <c r="Y867" s="303"/>
    </row>
    <row r="868" spans="1:25" ht="12.75">
      <c r="A868" s="303"/>
      <c r="B868" s="303"/>
      <c r="C868" s="303"/>
      <c r="D868" s="303"/>
      <c r="E868" s="303"/>
      <c r="F868" s="304"/>
      <c r="G868" s="303"/>
      <c r="H868" s="303"/>
      <c r="I868" s="303"/>
      <c r="J868" s="303"/>
      <c r="K868" s="303"/>
      <c r="L868" s="303"/>
      <c r="M868" s="303"/>
      <c r="N868" s="303"/>
      <c r="O868" s="303"/>
      <c r="P868" s="305"/>
      <c r="Q868" s="305"/>
      <c r="R868" s="303"/>
      <c r="S868" s="303"/>
      <c r="T868" s="303"/>
      <c r="U868" s="303"/>
      <c r="V868" s="303"/>
      <c r="W868" s="303"/>
      <c r="X868" s="303"/>
      <c r="Y868" s="303"/>
    </row>
    <row r="869" spans="1:25" ht="12.75">
      <c r="A869" s="303"/>
      <c r="B869" s="303"/>
      <c r="C869" s="303"/>
      <c r="D869" s="303"/>
      <c r="E869" s="303"/>
      <c r="F869" s="304"/>
      <c r="G869" s="303"/>
      <c r="H869" s="303"/>
      <c r="I869" s="303"/>
      <c r="J869" s="303"/>
      <c r="K869" s="303"/>
      <c r="L869" s="303"/>
      <c r="M869" s="303"/>
      <c r="N869" s="303"/>
      <c r="O869" s="303"/>
      <c r="P869" s="305"/>
      <c r="Q869" s="305"/>
      <c r="R869" s="303"/>
      <c r="S869" s="303"/>
      <c r="T869" s="303"/>
      <c r="U869" s="303"/>
      <c r="V869" s="303"/>
      <c r="W869" s="303"/>
      <c r="X869" s="303"/>
      <c r="Y869" s="303"/>
    </row>
    <row r="870" spans="1:25" ht="12.75">
      <c r="A870" s="303"/>
      <c r="B870" s="303"/>
      <c r="C870" s="303"/>
      <c r="D870" s="303"/>
      <c r="E870" s="303"/>
      <c r="F870" s="304"/>
      <c r="G870" s="303"/>
      <c r="H870" s="303"/>
      <c r="I870" s="303"/>
      <c r="J870" s="303"/>
      <c r="K870" s="303"/>
      <c r="L870" s="303"/>
      <c r="M870" s="303"/>
      <c r="N870" s="303"/>
      <c r="O870" s="303"/>
      <c r="P870" s="305"/>
      <c r="Q870" s="305"/>
      <c r="R870" s="303"/>
      <c r="S870" s="303"/>
      <c r="T870" s="303"/>
      <c r="U870" s="303"/>
      <c r="V870" s="303"/>
      <c r="W870" s="303"/>
      <c r="X870" s="303"/>
      <c r="Y870" s="303"/>
    </row>
    <row r="871" spans="1:25" ht="12.75">
      <c r="A871" s="303"/>
      <c r="B871" s="303"/>
      <c r="C871" s="303"/>
      <c r="D871" s="303"/>
      <c r="E871" s="303"/>
      <c r="F871" s="304"/>
      <c r="G871" s="303"/>
      <c r="H871" s="303"/>
      <c r="I871" s="303"/>
      <c r="J871" s="303"/>
      <c r="K871" s="303"/>
      <c r="L871" s="303"/>
      <c r="M871" s="303"/>
      <c r="N871" s="303"/>
      <c r="O871" s="303"/>
      <c r="P871" s="305"/>
      <c r="Q871" s="305"/>
      <c r="R871" s="303"/>
      <c r="S871" s="303"/>
      <c r="T871" s="303"/>
      <c r="U871" s="303"/>
      <c r="V871" s="303"/>
      <c r="W871" s="303"/>
      <c r="X871" s="303"/>
      <c r="Y871" s="303"/>
    </row>
    <row r="872" spans="1:25" ht="12.75">
      <c r="A872" s="303"/>
      <c r="B872" s="303"/>
      <c r="C872" s="303"/>
      <c r="D872" s="303"/>
      <c r="E872" s="303"/>
      <c r="F872" s="304"/>
      <c r="G872" s="303"/>
      <c r="H872" s="303"/>
      <c r="I872" s="303"/>
      <c r="J872" s="303"/>
      <c r="K872" s="303"/>
      <c r="L872" s="303"/>
      <c r="M872" s="303"/>
      <c r="N872" s="303"/>
      <c r="O872" s="303"/>
      <c r="P872" s="305"/>
      <c r="Q872" s="305"/>
      <c r="R872" s="303"/>
      <c r="S872" s="303"/>
      <c r="T872" s="303"/>
      <c r="U872" s="303"/>
      <c r="V872" s="303"/>
      <c r="W872" s="303"/>
      <c r="X872" s="303"/>
      <c r="Y872" s="303"/>
    </row>
    <row r="873" spans="1:25" ht="12.75">
      <c r="A873" s="303"/>
      <c r="B873" s="303"/>
      <c r="C873" s="303"/>
      <c r="D873" s="303"/>
      <c r="E873" s="303"/>
      <c r="F873" s="304"/>
      <c r="G873" s="303"/>
      <c r="H873" s="303"/>
      <c r="I873" s="303"/>
      <c r="J873" s="303"/>
      <c r="K873" s="303"/>
      <c r="L873" s="303"/>
      <c r="M873" s="303"/>
      <c r="N873" s="303"/>
      <c r="O873" s="303"/>
      <c r="P873" s="305"/>
      <c r="Q873" s="305"/>
      <c r="R873" s="303"/>
      <c r="S873" s="303"/>
      <c r="T873" s="303"/>
      <c r="U873" s="303"/>
      <c r="V873" s="303"/>
      <c r="W873" s="303"/>
      <c r="X873" s="303"/>
      <c r="Y873" s="303"/>
    </row>
    <row r="874" spans="1:25" ht="12.75">
      <c r="A874" s="303"/>
      <c r="B874" s="303"/>
      <c r="C874" s="303"/>
      <c r="D874" s="303"/>
      <c r="E874" s="303"/>
      <c r="F874" s="304"/>
      <c r="G874" s="303"/>
      <c r="H874" s="303"/>
      <c r="I874" s="303"/>
      <c r="J874" s="303"/>
      <c r="K874" s="303"/>
      <c r="L874" s="303"/>
      <c r="M874" s="303"/>
      <c r="N874" s="303"/>
      <c r="O874" s="303"/>
      <c r="P874" s="305"/>
      <c r="Q874" s="305"/>
      <c r="R874" s="303"/>
      <c r="S874" s="303"/>
      <c r="T874" s="303"/>
      <c r="U874" s="303"/>
      <c r="V874" s="303"/>
      <c r="W874" s="303"/>
      <c r="X874" s="303"/>
      <c r="Y874" s="303"/>
    </row>
    <row r="875" spans="1:25" ht="12.75">
      <c r="A875" s="303"/>
      <c r="B875" s="303"/>
      <c r="C875" s="303"/>
      <c r="D875" s="303"/>
      <c r="E875" s="303"/>
      <c r="F875" s="304"/>
      <c r="G875" s="303"/>
      <c r="H875" s="303"/>
      <c r="I875" s="303"/>
      <c r="J875" s="303"/>
      <c r="K875" s="303"/>
      <c r="L875" s="303"/>
      <c r="M875" s="303"/>
      <c r="N875" s="303"/>
      <c r="O875" s="303"/>
      <c r="P875" s="305"/>
      <c r="Q875" s="305"/>
      <c r="R875" s="303"/>
      <c r="S875" s="303"/>
      <c r="T875" s="303"/>
      <c r="U875" s="303"/>
      <c r="V875" s="303"/>
      <c r="W875" s="303"/>
      <c r="X875" s="303"/>
      <c r="Y875" s="303"/>
    </row>
    <row r="876" spans="1:25" ht="12.75">
      <c r="A876" s="303"/>
      <c r="B876" s="303"/>
      <c r="C876" s="303"/>
      <c r="D876" s="303"/>
      <c r="E876" s="303"/>
      <c r="F876" s="304"/>
      <c r="G876" s="303"/>
      <c r="H876" s="303"/>
      <c r="I876" s="303"/>
      <c r="J876" s="303"/>
      <c r="K876" s="303"/>
      <c r="L876" s="303"/>
      <c r="M876" s="303"/>
      <c r="N876" s="303"/>
      <c r="O876" s="303"/>
      <c r="P876" s="305"/>
      <c r="Q876" s="305"/>
      <c r="R876" s="303"/>
      <c r="S876" s="303"/>
      <c r="T876" s="303"/>
      <c r="U876" s="303"/>
      <c r="V876" s="303"/>
      <c r="W876" s="303"/>
      <c r="X876" s="303"/>
      <c r="Y876" s="303"/>
    </row>
    <row r="877" spans="1:25" ht="12.75">
      <c r="A877" s="303"/>
      <c r="B877" s="303"/>
      <c r="C877" s="303"/>
      <c r="D877" s="303"/>
      <c r="E877" s="303"/>
      <c r="F877" s="304"/>
      <c r="G877" s="303"/>
      <c r="H877" s="303"/>
      <c r="I877" s="303"/>
      <c r="J877" s="303"/>
      <c r="K877" s="303"/>
      <c r="L877" s="303"/>
      <c r="M877" s="303"/>
      <c r="N877" s="303"/>
      <c r="O877" s="303"/>
      <c r="P877" s="305"/>
      <c r="Q877" s="305"/>
      <c r="R877" s="303"/>
      <c r="S877" s="303"/>
      <c r="T877" s="303"/>
      <c r="U877" s="303"/>
      <c r="V877" s="303"/>
      <c r="W877" s="303"/>
      <c r="X877" s="303"/>
      <c r="Y877" s="303"/>
    </row>
    <row r="878" spans="1:25" ht="12.75">
      <c r="A878" s="303"/>
      <c r="B878" s="303"/>
      <c r="C878" s="303"/>
      <c r="D878" s="303"/>
      <c r="E878" s="303"/>
      <c r="F878" s="304"/>
      <c r="G878" s="303"/>
      <c r="H878" s="303"/>
      <c r="I878" s="303"/>
      <c r="J878" s="303"/>
      <c r="K878" s="303"/>
      <c r="L878" s="303"/>
      <c r="M878" s="303"/>
      <c r="N878" s="303"/>
      <c r="O878" s="303"/>
      <c r="P878" s="305"/>
      <c r="Q878" s="305"/>
      <c r="R878" s="303"/>
      <c r="S878" s="303"/>
      <c r="T878" s="303"/>
      <c r="U878" s="303"/>
      <c r="V878" s="303"/>
      <c r="W878" s="303"/>
      <c r="X878" s="303"/>
      <c r="Y878" s="303"/>
    </row>
    <row r="879" spans="1:25" ht="12.75">
      <c r="A879" s="303"/>
      <c r="B879" s="303"/>
      <c r="C879" s="303"/>
      <c r="D879" s="303"/>
      <c r="E879" s="303"/>
      <c r="F879" s="304"/>
      <c r="G879" s="303"/>
      <c r="H879" s="303"/>
      <c r="I879" s="303"/>
      <c r="J879" s="303"/>
      <c r="K879" s="303"/>
      <c r="L879" s="303"/>
      <c r="M879" s="303"/>
      <c r="N879" s="303"/>
      <c r="O879" s="303"/>
      <c r="P879" s="305"/>
      <c r="Q879" s="305"/>
      <c r="R879" s="303"/>
      <c r="S879" s="303"/>
      <c r="T879" s="303"/>
      <c r="U879" s="303"/>
      <c r="V879" s="303"/>
      <c r="W879" s="303"/>
      <c r="X879" s="303"/>
      <c r="Y879" s="303"/>
    </row>
    <row r="880" spans="1:25" ht="12.75">
      <c r="A880" s="303"/>
      <c r="B880" s="303"/>
      <c r="C880" s="303"/>
      <c r="D880" s="303"/>
      <c r="E880" s="303"/>
      <c r="F880" s="304"/>
      <c r="G880" s="303"/>
      <c r="H880" s="303"/>
      <c r="I880" s="303"/>
      <c r="J880" s="303"/>
      <c r="K880" s="303"/>
      <c r="L880" s="303"/>
      <c r="M880" s="303"/>
      <c r="N880" s="303"/>
      <c r="O880" s="303"/>
      <c r="P880" s="305"/>
      <c r="Q880" s="305"/>
      <c r="R880" s="303"/>
      <c r="S880" s="303"/>
      <c r="T880" s="303"/>
      <c r="U880" s="303"/>
      <c r="V880" s="303"/>
      <c r="W880" s="303"/>
      <c r="X880" s="303"/>
      <c r="Y880" s="303"/>
    </row>
    <row r="881" spans="1:25" ht="12.75">
      <c r="A881" s="303"/>
      <c r="B881" s="303"/>
      <c r="C881" s="303"/>
      <c r="D881" s="303"/>
      <c r="E881" s="303"/>
      <c r="F881" s="304"/>
      <c r="G881" s="303"/>
      <c r="H881" s="303"/>
      <c r="I881" s="303"/>
      <c r="J881" s="303"/>
      <c r="K881" s="303"/>
      <c r="L881" s="303"/>
      <c r="M881" s="303"/>
      <c r="N881" s="303"/>
      <c r="O881" s="303"/>
      <c r="P881" s="305"/>
      <c r="Q881" s="305"/>
      <c r="R881" s="303"/>
      <c r="S881" s="303"/>
      <c r="T881" s="303"/>
      <c r="U881" s="303"/>
      <c r="V881" s="303"/>
      <c r="W881" s="303"/>
      <c r="X881" s="303"/>
      <c r="Y881" s="303"/>
    </row>
    <row r="882" spans="1:25" ht="12.75">
      <c r="A882" s="303"/>
      <c r="B882" s="303"/>
      <c r="C882" s="303"/>
      <c r="D882" s="303"/>
      <c r="E882" s="303"/>
      <c r="F882" s="304"/>
      <c r="G882" s="303"/>
      <c r="H882" s="303"/>
      <c r="I882" s="303"/>
      <c r="J882" s="303"/>
      <c r="K882" s="303"/>
      <c r="L882" s="303"/>
      <c r="M882" s="303"/>
      <c r="N882" s="303"/>
      <c r="O882" s="303"/>
      <c r="P882" s="305"/>
      <c r="Q882" s="305"/>
      <c r="R882" s="303"/>
      <c r="S882" s="303"/>
      <c r="T882" s="303"/>
      <c r="U882" s="303"/>
      <c r="V882" s="303"/>
      <c r="W882" s="303"/>
      <c r="X882" s="303"/>
      <c r="Y882" s="303"/>
    </row>
    <row r="883" spans="1:25" ht="12.75">
      <c r="A883" s="303"/>
      <c r="B883" s="303"/>
      <c r="C883" s="303"/>
      <c r="D883" s="303"/>
      <c r="E883" s="303"/>
      <c r="F883" s="304"/>
      <c r="G883" s="303"/>
      <c r="H883" s="303"/>
      <c r="I883" s="303"/>
      <c r="J883" s="303"/>
      <c r="K883" s="303"/>
      <c r="L883" s="303"/>
      <c r="M883" s="303"/>
      <c r="N883" s="303"/>
      <c r="O883" s="303"/>
      <c r="P883" s="305"/>
      <c r="Q883" s="305"/>
      <c r="R883" s="303"/>
      <c r="S883" s="303"/>
      <c r="T883" s="303"/>
      <c r="U883" s="303"/>
      <c r="V883" s="303"/>
      <c r="W883" s="303"/>
      <c r="X883" s="303"/>
      <c r="Y883" s="303"/>
    </row>
    <row r="884" spans="1:25" ht="12.75">
      <c r="A884" s="303"/>
      <c r="B884" s="303"/>
      <c r="C884" s="303"/>
      <c r="D884" s="303"/>
      <c r="E884" s="303"/>
      <c r="F884" s="304"/>
      <c r="G884" s="303"/>
      <c r="H884" s="303"/>
      <c r="I884" s="303"/>
      <c r="J884" s="303"/>
      <c r="K884" s="303"/>
      <c r="L884" s="303"/>
      <c r="M884" s="303"/>
      <c r="N884" s="303"/>
      <c r="O884" s="303"/>
      <c r="P884" s="305"/>
      <c r="Q884" s="305"/>
      <c r="R884" s="303"/>
      <c r="S884" s="303"/>
      <c r="T884" s="303"/>
      <c r="U884" s="303"/>
      <c r="V884" s="303"/>
      <c r="W884" s="303"/>
      <c r="X884" s="303"/>
      <c r="Y884" s="303"/>
    </row>
    <row r="885" spans="1:25" ht="12.75">
      <c r="A885" s="303"/>
      <c r="B885" s="303"/>
      <c r="C885" s="303"/>
      <c r="D885" s="303"/>
      <c r="E885" s="303"/>
      <c r="F885" s="304"/>
      <c r="G885" s="303"/>
      <c r="H885" s="303"/>
      <c r="I885" s="303"/>
      <c r="J885" s="303"/>
      <c r="K885" s="303"/>
      <c r="L885" s="303"/>
      <c r="M885" s="303"/>
      <c r="N885" s="303"/>
      <c r="O885" s="303"/>
      <c r="P885" s="305"/>
      <c r="Q885" s="305"/>
      <c r="R885" s="303"/>
      <c r="S885" s="303"/>
      <c r="T885" s="303"/>
      <c r="U885" s="303"/>
      <c r="V885" s="303"/>
      <c r="W885" s="303"/>
      <c r="X885" s="303"/>
      <c r="Y885" s="303"/>
    </row>
    <row r="886" spans="1:25" ht="12.75">
      <c r="A886" s="303"/>
      <c r="B886" s="303"/>
      <c r="C886" s="303"/>
      <c r="D886" s="303"/>
      <c r="E886" s="303"/>
      <c r="F886" s="304"/>
      <c r="G886" s="303"/>
      <c r="H886" s="303"/>
      <c r="I886" s="303"/>
      <c r="J886" s="303"/>
      <c r="K886" s="303"/>
      <c r="L886" s="303"/>
      <c r="M886" s="303"/>
      <c r="N886" s="303"/>
      <c r="O886" s="303"/>
      <c r="P886" s="305"/>
      <c r="Q886" s="305"/>
      <c r="R886" s="303"/>
      <c r="S886" s="303"/>
      <c r="T886" s="303"/>
      <c r="U886" s="303"/>
      <c r="V886" s="303"/>
      <c r="W886" s="303"/>
      <c r="X886" s="303"/>
      <c r="Y886" s="303"/>
    </row>
    <row r="887" spans="1:25" ht="12.75">
      <c r="A887" s="303"/>
      <c r="B887" s="303"/>
      <c r="C887" s="303"/>
      <c r="D887" s="303"/>
      <c r="E887" s="303"/>
      <c r="F887" s="304"/>
      <c r="G887" s="303"/>
      <c r="H887" s="303"/>
      <c r="I887" s="303"/>
      <c r="J887" s="303"/>
      <c r="K887" s="303"/>
      <c r="L887" s="303"/>
      <c r="M887" s="303"/>
      <c r="N887" s="303"/>
      <c r="O887" s="303"/>
      <c r="P887" s="305"/>
      <c r="Q887" s="305"/>
      <c r="R887" s="303"/>
      <c r="S887" s="303"/>
      <c r="T887" s="303"/>
      <c r="U887" s="303"/>
      <c r="V887" s="303"/>
      <c r="W887" s="303"/>
      <c r="X887" s="303"/>
      <c r="Y887" s="303"/>
    </row>
    <row r="888" spans="1:25" ht="12.75">
      <c r="A888" s="303"/>
      <c r="B888" s="303"/>
      <c r="C888" s="303"/>
      <c r="D888" s="303"/>
      <c r="E888" s="303"/>
      <c r="F888" s="304"/>
      <c r="G888" s="303"/>
      <c r="H888" s="303"/>
      <c r="I888" s="303"/>
      <c r="J888" s="303"/>
      <c r="K888" s="303"/>
      <c r="L888" s="303"/>
      <c r="M888" s="303"/>
      <c r="N888" s="303"/>
      <c r="O888" s="303"/>
      <c r="P888" s="305"/>
      <c r="Q888" s="305"/>
      <c r="R888" s="303"/>
      <c r="S888" s="303"/>
      <c r="T888" s="303"/>
      <c r="U888" s="303"/>
      <c r="V888" s="303"/>
      <c r="W888" s="303"/>
      <c r="X888" s="303"/>
      <c r="Y888" s="303"/>
    </row>
    <row r="889" spans="1:25" ht="12.75">
      <c r="A889" s="303"/>
      <c r="B889" s="303"/>
      <c r="C889" s="303"/>
      <c r="D889" s="303"/>
      <c r="E889" s="303"/>
      <c r="F889" s="304"/>
      <c r="G889" s="303"/>
      <c r="H889" s="303"/>
      <c r="I889" s="303"/>
      <c r="J889" s="303"/>
      <c r="K889" s="303"/>
      <c r="L889" s="303"/>
      <c r="M889" s="303"/>
      <c r="N889" s="303"/>
      <c r="O889" s="303"/>
      <c r="P889" s="305"/>
      <c r="Q889" s="305"/>
      <c r="R889" s="303"/>
      <c r="S889" s="303"/>
      <c r="T889" s="303"/>
      <c r="U889" s="303"/>
      <c r="V889" s="303"/>
      <c r="W889" s="303"/>
      <c r="X889" s="303"/>
      <c r="Y889" s="303"/>
    </row>
    <row r="890" spans="1:25" ht="12.75">
      <c r="A890" s="303"/>
      <c r="B890" s="303"/>
      <c r="C890" s="303"/>
      <c r="D890" s="303"/>
      <c r="E890" s="303"/>
      <c r="F890" s="304"/>
      <c r="G890" s="303"/>
      <c r="H890" s="303"/>
      <c r="I890" s="303"/>
      <c r="J890" s="303"/>
      <c r="K890" s="303"/>
      <c r="L890" s="303"/>
      <c r="M890" s="303"/>
      <c r="N890" s="303"/>
      <c r="O890" s="303"/>
      <c r="P890" s="305"/>
      <c r="Q890" s="305"/>
      <c r="R890" s="303"/>
      <c r="S890" s="303"/>
      <c r="T890" s="303"/>
      <c r="U890" s="303"/>
      <c r="V890" s="303"/>
      <c r="W890" s="303"/>
      <c r="X890" s="303"/>
      <c r="Y890" s="303"/>
    </row>
    <row r="891" spans="1:25" ht="12.75">
      <c r="A891" s="303"/>
      <c r="B891" s="303"/>
      <c r="C891" s="303"/>
      <c r="D891" s="303"/>
      <c r="E891" s="303"/>
      <c r="F891" s="304"/>
      <c r="G891" s="303"/>
      <c r="H891" s="303"/>
      <c r="I891" s="303"/>
      <c r="J891" s="303"/>
      <c r="K891" s="303"/>
      <c r="L891" s="303"/>
      <c r="M891" s="303"/>
      <c r="N891" s="303"/>
      <c r="O891" s="303"/>
      <c r="P891" s="305"/>
      <c r="Q891" s="305"/>
      <c r="R891" s="303"/>
      <c r="S891" s="303"/>
      <c r="T891" s="303"/>
      <c r="U891" s="303"/>
      <c r="V891" s="303"/>
      <c r="W891" s="303"/>
      <c r="X891" s="303"/>
      <c r="Y891" s="303"/>
    </row>
    <row r="892" spans="1:25" ht="12.75">
      <c r="A892" s="303"/>
      <c r="B892" s="303"/>
      <c r="C892" s="303"/>
      <c r="D892" s="303"/>
      <c r="E892" s="303"/>
      <c r="F892" s="304"/>
      <c r="G892" s="303"/>
      <c r="H892" s="303"/>
      <c r="I892" s="303"/>
      <c r="J892" s="303"/>
      <c r="K892" s="303"/>
      <c r="L892" s="303"/>
      <c r="M892" s="303"/>
      <c r="N892" s="303"/>
      <c r="O892" s="303"/>
      <c r="P892" s="305"/>
      <c r="Q892" s="305"/>
      <c r="R892" s="303"/>
      <c r="S892" s="303"/>
      <c r="T892" s="303"/>
      <c r="U892" s="303"/>
      <c r="V892" s="303"/>
      <c r="W892" s="303"/>
      <c r="X892" s="303"/>
      <c r="Y892" s="303"/>
    </row>
    <row r="893" spans="1:25" ht="12.75">
      <c r="A893" s="303"/>
      <c r="B893" s="303"/>
      <c r="C893" s="303"/>
      <c r="D893" s="303"/>
      <c r="E893" s="303"/>
      <c r="F893" s="304"/>
      <c r="G893" s="303"/>
      <c r="H893" s="303"/>
      <c r="I893" s="303"/>
      <c r="J893" s="303"/>
      <c r="K893" s="303"/>
      <c r="L893" s="303"/>
      <c r="M893" s="303"/>
      <c r="N893" s="303"/>
      <c r="O893" s="303"/>
      <c r="P893" s="305"/>
      <c r="Q893" s="305"/>
      <c r="R893" s="303"/>
      <c r="S893" s="303"/>
      <c r="T893" s="303"/>
      <c r="U893" s="303"/>
      <c r="V893" s="303"/>
      <c r="W893" s="303"/>
      <c r="X893" s="303"/>
      <c r="Y893" s="303"/>
    </row>
    <row r="894" spans="1:25" ht="12.75">
      <c r="A894" s="303"/>
      <c r="B894" s="303"/>
      <c r="C894" s="303"/>
      <c r="D894" s="303"/>
      <c r="E894" s="303"/>
      <c r="F894" s="304"/>
      <c r="G894" s="303"/>
      <c r="H894" s="303"/>
      <c r="I894" s="303"/>
      <c r="J894" s="303"/>
      <c r="K894" s="303"/>
      <c r="L894" s="303"/>
      <c r="M894" s="303"/>
      <c r="N894" s="303"/>
      <c r="O894" s="303"/>
      <c r="P894" s="305"/>
      <c r="Q894" s="305"/>
      <c r="R894" s="303"/>
      <c r="S894" s="303"/>
      <c r="T894" s="303"/>
      <c r="U894" s="303"/>
      <c r="V894" s="303"/>
      <c r="W894" s="303"/>
      <c r="X894" s="303"/>
      <c r="Y894" s="303"/>
    </row>
    <row r="895" spans="1:25" ht="12.75">
      <c r="A895" s="303"/>
      <c r="B895" s="303"/>
      <c r="C895" s="303"/>
      <c r="D895" s="303"/>
      <c r="E895" s="303"/>
      <c r="F895" s="304"/>
      <c r="G895" s="303"/>
      <c r="H895" s="303"/>
      <c r="I895" s="303"/>
      <c r="J895" s="303"/>
      <c r="K895" s="303"/>
      <c r="L895" s="303"/>
      <c r="M895" s="303"/>
      <c r="N895" s="303"/>
      <c r="O895" s="303"/>
      <c r="P895" s="305"/>
      <c r="Q895" s="305"/>
      <c r="R895" s="303"/>
      <c r="S895" s="303"/>
      <c r="T895" s="303"/>
      <c r="U895" s="303"/>
      <c r="V895" s="303"/>
      <c r="W895" s="303"/>
      <c r="X895" s="303"/>
      <c r="Y895" s="303"/>
    </row>
    <row r="896" spans="1:25" ht="12.75">
      <c r="A896" s="303"/>
      <c r="B896" s="303"/>
      <c r="C896" s="303"/>
      <c r="D896" s="303"/>
      <c r="E896" s="303"/>
      <c r="F896" s="304"/>
      <c r="G896" s="303"/>
      <c r="H896" s="303"/>
      <c r="I896" s="303"/>
      <c r="J896" s="303"/>
      <c r="K896" s="303"/>
      <c r="L896" s="303"/>
      <c r="M896" s="303"/>
      <c r="N896" s="303"/>
      <c r="O896" s="303"/>
      <c r="P896" s="305"/>
      <c r="Q896" s="305"/>
      <c r="R896" s="303"/>
      <c r="S896" s="303"/>
      <c r="T896" s="303"/>
      <c r="U896" s="303"/>
      <c r="V896" s="303"/>
      <c r="W896" s="303"/>
      <c r="X896" s="303"/>
      <c r="Y896" s="303"/>
    </row>
    <row r="897" spans="1:25" ht="12.75">
      <c r="A897" s="303"/>
      <c r="B897" s="303"/>
      <c r="C897" s="303"/>
      <c r="D897" s="303"/>
      <c r="E897" s="303"/>
      <c r="F897" s="304"/>
      <c r="G897" s="303"/>
      <c r="H897" s="303"/>
      <c r="I897" s="303"/>
      <c r="J897" s="303"/>
      <c r="K897" s="303"/>
      <c r="L897" s="303"/>
      <c r="M897" s="303"/>
      <c r="N897" s="303"/>
      <c r="O897" s="303"/>
      <c r="P897" s="305"/>
      <c r="Q897" s="305"/>
      <c r="R897" s="303"/>
      <c r="S897" s="303"/>
      <c r="T897" s="303"/>
      <c r="U897" s="303"/>
      <c r="V897" s="303"/>
      <c r="W897" s="303"/>
      <c r="X897" s="303"/>
      <c r="Y897" s="303"/>
    </row>
    <row r="898" spans="1:25" ht="12.75">
      <c r="A898" s="303"/>
      <c r="B898" s="303"/>
      <c r="C898" s="303"/>
      <c r="D898" s="303"/>
      <c r="E898" s="303"/>
      <c r="F898" s="304"/>
      <c r="G898" s="303"/>
      <c r="H898" s="303"/>
      <c r="I898" s="303"/>
      <c r="J898" s="303"/>
      <c r="K898" s="303"/>
      <c r="L898" s="303"/>
      <c r="M898" s="303"/>
      <c r="N898" s="303"/>
      <c r="O898" s="303"/>
      <c r="P898" s="305"/>
      <c r="Q898" s="305"/>
      <c r="R898" s="303"/>
      <c r="S898" s="303"/>
      <c r="T898" s="303"/>
      <c r="U898" s="303"/>
      <c r="V898" s="303"/>
      <c r="W898" s="303"/>
      <c r="X898" s="303"/>
      <c r="Y898" s="303"/>
    </row>
    <row r="899" spans="1:25" ht="12.75">
      <c r="A899" s="303"/>
      <c r="B899" s="303"/>
      <c r="C899" s="303"/>
      <c r="D899" s="303"/>
      <c r="E899" s="303"/>
      <c r="F899" s="304"/>
      <c r="G899" s="303"/>
      <c r="H899" s="303"/>
      <c r="I899" s="303"/>
      <c r="J899" s="303"/>
      <c r="K899" s="303"/>
      <c r="L899" s="303"/>
      <c r="M899" s="303"/>
      <c r="N899" s="303"/>
      <c r="O899" s="303"/>
      <c r="P899" s="305"/>
      <c r="Q899" s="305"/>
      <c r="R899" s="303"/>
      <c r="S899" s="303"/>
      <c r="T899" s="303"/>
      <c r="U899" s="303"/>
      <c r="V899" s="303"/>
      <c r="W899" s="303"/>
      <c r="X899" s="303"/>
      <c r="Y899" s="303"/>
    </row>
    <row r="900" spans="1:25" ht="12.75">
      <c r="A900" s="303"/>
      <c r="B900" s="303"/>
      <c r="C900" s="303"/>
      <c r="D900" s="303"/>
      <c r="E900" s="303"/>
      <c r="F900" s="304"/>
      <c r="G900" s="303"/>
      <c r="H900" s="303"/>
      <c r="I900" s="303"/>
      <c r="J900" s="303"/>
      <c r="K900" s="303"/>
      <c r="L900" s="303"/>
      <c r="M900" s="303"/>
      <c r="N900" s="303"/>
      <c r="O900" s="303"/>
      <c r="P900" s="305"/>
      <c r="Q900" s="305"/>
      <c r="R900" s="303"/>
      <c r="S900" s="303"/>
      <c r="T900" s="303"/>
      <c r="U900" s="303"/>
      <c r="V900" s="303"/>
      <c r="W900" s="303"/>
      <c r="X900" s="303"/>
      <c r="Y900" s="303"/>
    </row>
    <row r="901" spans="1:25" ht="12.75">
      <c r="A901" s="303"/>
      <c r="B901" s="303"/>
      <c r="C901" s="303"/>
      <c r="D901" s="303"/>
      <c r="E901" s="303"/>
      <c r="F901" s="304"/>
      <c r="G901" s="303"/>
      <c r="H901" s="303"/>
      <c r="I901" s="303"/>
      <c r="J901" s="303"/>
      <c r="K901" s="303"/>
      <c r="L901" s="303"/>
      <c r="M901" s="303"/>
      <c r="N901" s="303"/>
      <c r="O901" s="303"/>
      <c r="P901" s="305"/>
      <c r="Q901" s="305"/>
      <c r="R901" s="303"/>
      <c r="S901" s="303"/>
      <c r="T901" s="303"/>
      <c r="U901" s="303"/>
      <c r="V901" s="303"/>
      <c r="W901" s="303"/>
      <c r="X901" s="303"/>
      <c r="Y901" s="303"/>
    </row>
    <row r="902" spans="1:25" ht="12.75">
      <c r="A902" s="303"/>
      <c r="B902" s="303"/>
      <c r="C902" s="303"/>
      <c r="D902" s="303"/>
      <c r="E902" s="303"/>
      <c r="F902" s="304"/>
      <c r="G902" s="303"/>
      <c r="H902" s="303"/>
      <c r="I902" s="303"/>
      <c r="J902" s="303"/>
      <c r="K902" s="303"/>
      <c r="L902" s="303"/>
      <c r="M902" s="303"/>
      <c r="N902" s="303"/>
      <c r="O902" s="303"/>
      <c r="P902" s="305"/>
      <c r="Q902" s="305"/>
      <c r="R902" s="303"/>
      <c r="S902" s="303"/>
      <c r="T902" s="303"/>
      <c r="U902" s="303"/>
      <c r="V902" s="303"/>
      <c r="W902" s="303"/>
      <c r="X902" s="303"/>
      <c r="Y902" s="303"/>
    </row>
    <row r="903" spans="1:25" ht="12.75">
      <c r="A903" s="303"/>
      <c r="B903" s="303"/>
      <c r="C903" s="303"/>
      <c r="D903" s="303"/>
      <c r="E903" s="303"/>
      <c r="F903" s="304"/>
      <c r="G903" s="303"/>
      <c r="H903" s="303"/>
      <c r="I903" s="303"/>
      <c r="J903" s="303"/>
      <c r="K903" s="303"/>
      <c r="L903" s="303"/>
      <c r="M903" s="303"/>
      <c r="N903" s="303"/>
      <c r="O903" s="303"/>
      <c r="P903" s="305"/>
      <c r="Q903" s="305"/>
      <c r="R903" s="303"/>
      <c r="S903" s="303"/>
      <c r="T903" s="303"/>
      <c r="U903" s="303"/>
      <c r="V903" s="303"/>
      <c r="W903" s="303"/>
      <c r="X903" s="303"/>
      <c r="Y903" s="303"/>
    </row>
    <row r="904" spans="1:25" ht="12.75">
      <c r="A904" s="303"/>
      <c r="B904" s="303"/>
      <c r="C904" s="303"/>
      <c r="D904" s="303"/>
      <c r="E904" s="303"/>
      <c r="F904" s="304"/>
      <c r="G904" s="303"/>
      <c r="H904" s="303"/>
      <c r="I904" s="303"/>
      <c r="J904" s="303"/>
      <c r="K904" s="303"/>
      <c r="L904" s="303"/>
      <c r="M904" s="303"/>
      <c r="N904" s="303"/>
      <c r="O904" s="303"/>
      <c r="P904" s="305"/>
      <c r="Q904" s="305"/>
      <c r="R904" s="303"/>
      <c r="S904" s="303"/>
      <c r="T904" s="303"/>
      <c r="U904" s="303"/>
      <c r="V904" s="303"/>
      <c r="W904" s="303"/>
      <c r="X904" s="303"/>
      <c r="Y904" s="303"/>
    </row>
    <row r="905" spans="1:25" ht="12.75">
      <c r="A905" s="303"/>
      <c r="B905" s="303"/>
      <c r="C905" s="303"/>
      <c r="D905" s="303"/>
      <c r="E905" s="303"/>
      <c r="F905" s="304"/>
      <c r="G905" s="303"/>
      <c r="H905" s="303"/>
      <c r="I905" s="303"/>
      <c r="J905" s="303"/>
      <c r="K905" s="303"/>
      <c r="L905" s="303"/>
      <c r="M905" s="303"/>
      <c r="N905" s="303"/>
      <c r="O905" s="303"/>
      <c r="P905" s="305"/>
      <c r="Q905" s="305"/>
      <c r="R905" s="303"/>
      <c r="S905" s="303"/>
      <c r="T905" s="303"/>
      <c r="U905" s="303"/>
      <c r="V905" s="303"/>
      <c r="W905" s="303"/>
      <c r="X905" s="303"/>
      <c r="Y905" s="303"/>
    </row>
    <row r="906" spans="1:25" ht="12.75">
      <c r="A906" s="303"/>
      <c r="B906" s="303"/>
      <c r="C906" s="303"/>
      <c r="D906" s="303"/>
      <c r="E906" s="303"/>
      <c r="F906" s="304"/>
      <c r="G906" s="303"/>
      <c r="H906" s="303"/>
      <c r="I906" s="303"/>
      <c r="J906" s="303"/>
      <c r="K906" s="303"/>
      <c r="L906" s="303"/>
      <c r="M906" s="303"/>
      <c r="N906" s="303"/>
      <c r="O906" s="303"/>
      <c r="P906" s="305"/>
      <c r="Q906" s="305"/>
      <c r="R906" s="303"/>
      <c r="S906" s="303"/>
      <c r="T906" s="303"/>
      <c r="U906" s="303"/>
      <c r="V906" s="303"/>
      <c r="W906" s="303"/>
      <c r="X906" s="303"/>
      <c r="Y906" s="303"/>
    </row>
    <row r="907" spans="1:25" ht="12.75">
      <c r="A907" s="303"/>
      <c r="B907" s="303"/>
      <c r="C907" s="303"/>
      <c r="D907" s="303"/>
      <c r="E907" s="303"/>
      <c r="F907" s="304"/>
      <c r="G907" s="303"/>
      <c r="H907" s="303"/>
      <c r="I907" s="303"/>
      <c r="J907" s="303"/>
      <c r="K907" s="303"/>
      <c r="L907" s="303"/>
      <c r="M907" s="303"/>
      <c r="N907" s="303"/>
      <c r="O907" s="303"/>
      <c r="P907" s="305"/>
      <c r="Q907" s="305"/>
      <c r="R907" s="303"/>
      <c r="S907" s="303"/>
      <c r="T907" s="303"/>
      <c r="U907" s="303"/>
      <c r="V907" s="303"/>
      <c r="W907" s="303"/>
      <c r="X907" s="303"/>
      <c r="Y907" s="303"/>
    </row>
    <row r="908" spans="1:25" ht="12.75">
      <c r="A908" s="303"/>
      <c r="B908" s="303"/>
      <c r="C908" s="303"/>
      <c r="D908" s="303"/>
      <c r="E908" s="303"/>
      <c r="F908" s="304"/>
      <c r="G908" s="303"/>
      <c r="H908" s="303"/>
      <c r="I908" s="303"/>
      <c r="J908" s="303"/>
      <c r="K908" s="303"/>
      <c r="L908" s="303"/>
      <c r="M908" s="303"/>
      <c r="N908" s="303"/>
      <c r="O908" s="303"/>
      <c r="P908" s="305"/>
      <c r="Q908" s="305"/>
      <c r="R908" s="303"/>
      <c r="S908" s="303"/>
      <c r="T908" s="303"/>
      <c r="U908" s="303"/>
      <c r="V908" s="303"/>
      <c r="W908" s="303"/>
      <c r="X908" s="303"/>
      <c r="Y908" s="303"/>
    </row>
    <row r="909" spans="1:25" ht="12.75">
      <c r="A909" s="303"/>
      <c r="B909" s="303"/>
      <c r="C909" s="303"/>
      <c r="D909" s="303"/>
      <c r="E909" s="303"/>
      <c r="F909" s="304"/>
      <c r="G909" s="303"/>
      <c r="H909" s="303"/>
      <c r="I909" s="303"/>
      <c r="J909" s="303"/>
      <c r="K909" s="303"/>
      <c r="L909" s="303"/>
      <c r="M909" s="303"/>
      <c r="N909" s="303"/>
      <c r="O909" s="303"/>
      <c r="P909" s="305"/>
      <c r="Q909" s="305"/>
      <c r="R909" s="303"/>
      <c r="S909" s="303"/>
      <c r="T909" s="303"/>
      <c r="U909" s="303"/>
      <c r="V909" s="303"/>
      <c r="W909" s="303"/>
      <c r="X909" s="303"/>
      <c r="Y909" s="303"/>
    </row>
    <row r="910" spans="1:25" ht="12.75">
      <c r="A910" s="303"/>
      <c r="B910" s="303"/>
      <c r="C910" s="303"/>
      <c r="D910" s="303"/>
      <c r="E910" s="303"/>
      <c r="F910" s="304"/>
      <c r="G910" s="303"/>
      <c r="H910" s="303"/>
      <c r="I910" s="303"/>
      <c r="J910" s="303"/>
      <c r="K910" s="303"/>
      <c r="L910" s="303"/>
      <c r="M910" s="303"/>
      <c r="N910" s="303"/>
      <c r="O910" s="303"/>
      <c r="P910" s="305"/>
      <c r="Q910" s="305"/>
      <c r="R910" s="303"/>
      <c r="S910" s="303"/>
      <c r="T910" s="303"/>
      <c r="U910" s="303"/>
      <c r="V910" s="303"/>
      <c r="W910" s="303"/>
      <c r="X910" s="303"/>
      <c r="Y910" s="303"/>
    </row>
    <row r="911" spans="1:25" ht="12.75">
      <c r="A911" s="303"/>
      <c r="B911" s="303"/>
      <c r="C911" s="303"/>
      <c r="D911" s="303"/>
      <c r="E911" s="303"/>
      <c r="F911" s="304"/>
      <c r="G911" s="303"/>
      <c r="H911" s="303"/>
      <c r="I911" s="303"/>
      <c r="J911" s="303"/>
      <c r="K911" s="303"/>
      <c r="L911" s="303"/>
      <c r="M911" s="303"/>
      <c r="N911" s="303"/>
      <c r="O911" s="303"/>
      <c r="P911" s="305"/>
      <c r="Q911" s="305"/>
      <c r="R911" s="303"/>
      <c r="S911" s="303"/>
      <c r="T911" s="303"/>
      <c r="U911" s="303"/>
      <c r="V911" s="303"/>
      <c r="W911" s="303"/>
      <c r="X911" s="303"/>
      <c r="Y911" s="303"/>
    </row>
    <row r="912" spans="1:25" ht="12.75">
      <c r="A912" s="303"/>
      <c r="B912" s="303"/>
      <c r="C912" s="303"/>
      <c r="D912" s="303"/>
      <c r="E912" s="303"/>
      <c r="F912" s="304"/>
      <c r="G912" s="303"/>
      <c r="H912" s="303"/>
      <c r="I912" s="303"/>
      <c r="J912" s="303"/>
      <c r="K912" s="303"/>
      <c r="L912" s="303"/>
      <c r="M912" s="303"/>
      <c r="N912" s="303"/>
      <c r="O912" s="303"/>
      <c r="P912" s="305"/>
      <c r="Q912" s="305"/>
      <c r="R912" s="303"/>
      <c r="S912" s="303"/>
      <c r="T912" s="303"/>
      <c r="U912" s="303"/>
      <c r="V912" s="303"/>
      <c r="W912" s="303"/>
      <c r="X912" s="303"/>
      <c r="Y912" s="303"/>
    </row>
    <row r="913" spans="1:25" ht="12.75">
      <c r="A913" s="303"/>
      <c r="B913" s="303"/>
      <c r="C913" s="303"/>
      <c r="D913" s="303"/>
      <c r="E913" s="303"/>
      <c r="F913" s="304"/>
      <c r="G913" s="303"/>
      <c r="H913" s="303"/>
      <c r="I913" s="303"/>
      <c r="J913" s="303"/>
      <c r="K913" s="303"/>
      <c r="L913" s="303"/>
      <c r="M913" s="303"/>
      <c r="N913" s="303"/>
      <c r="O913" s="303"/>
      <c r="P913" s="305"/>
      <c r="Q913" s="305"/>
      <c r="R913" s="303"/>
      <c r="S913" s="303"/>
      <c r="T913" s="303"/>
      <c r="U913" s="303"/>
      <c r="V913" s="303"/>
      <c r="W913" s="303"/>
      <c r="X913" s="303"/>
      <c r="Y913" s="303"/>
    </row>
    <row r="914" spans="1:25" ht="12.75">
      <c r="A914" s="303"/>
      <c r="B914" s="303"/>
      <c r="C914" s="303"/>
      <c r="D914" s="303"/>
      <c r="E914" s="303"/>
      <c r="F914" s="304"/>
      <c r="G914" s="303"/>
      <c r="H914" s="303"/>
      <c r="I914" s="303"/>
      <c r="J914" s="303"/>
      <c r="K914" s="303"/>
      <c r="L914" s="303"/>
      <c r="M914" s="303"/>
      <c r="N914" s="303"/>
      <c r="O914" s="303"/>
      <c r="P914" s="305"/>
      <c r="Q914" s="305"/>
      <c r="R914" s="303"/>
      <c r="S914" s="303"/>
      <c r="T914" s="303"/>
      <c r="U914" s="303"/>
      <c r="V914" s="303"/>
      <c r="W914" s="303"/>
      <c r="X914" s="303"/>
      <c r="Y914" s="303"/>
    </row>
    <row r="915" spans="1:25" ht="12.75">
      <c r="A915" s="303"/>
      <c r="B915" s="303"/>
      <c r="C915" s="303"/>
      <c r="D915" s="303"/>
      <c r="E915" s="303"/>
      <c r="F915" s="304"/>
      <c r="G915" s="303"/>
      <c r="H915" s="303"/>
      <c r="I915" s="303"/>
      <c r="J915" s="303"/>
      <c r="K915" s="303"/>
      <c r="L915" s="303"/>
      <c r="M915" s="303"/>
      <c r="N915" s="303"/>
      <c r="O915" s="303"/>
      <c r="P915" s="305"/>
      <c r="Q915" s="305"/>
      <c r="R915" s="303"/>
      <c r="S915" s="303"/>
      <c r="T915" s="303"/>
      <c r="U915" s="303"/>
      <c r="V915" s="303"/>
      <c r="W915" s="303"/>
      <c r="X915" s="303"/>
      <c r="Y915" s="303"/>
    </row>
    <row r="916" spans="1:25" ht="12.75">
      <c r="A916" s="303"/>
      <c r="B916" s="303"/>
      <c r="C916" s="303"/>
      <c r="D916" s="303"/>
      <c r="E916" s="303"/>
      <c r="F916" s="304"/>
      <c r="G916" s="303"/>
      <c r="H916" s="303"/>
      <c r="I916" s="303"/>
      <c r="J916" s="303"/>
      <c r="K916" s="303"/>
      <c r="L916" s="303"/>
      <c r="M916" s="303"/>
      <c r="N916" s="303"/>
      <c r="O916" s="303"/>
      <c r="P916" s="305"/>
      <c r="Q916" s="305"/>
      <c r="R916" s="303"/>
      <c r="S916" s="303"/>
      <c r="T916" s="303"/>
      <c r="U916" s="303"/>
      <c r="V916" s="303"/>
      <c r="W916" s="303"/>
      <c r="X916" s="303"/>
      <c r="Y916" s="303"/>
    </row>
    <row r="917" spans="1:25" ht="12.75">
      <c r="A917" s="303"/>
      <c r="B917" s="303"/>
      <c r="C917" s="303"/>
      <c r="D917" s="303"/>
      <c r="E917" s="303"/>
      <c r="F917" s="304"/>
      <c r="G917" s="303"/>
      <c r="H917" s="303"/>
      <c r="I917" s="303"/>
      <c r="J917" s="303"/>
      <c r="K917" s="303"/>
      <c r="L917" s="303"/>
      <c r="M917" s="303"/>
      <c r="N917" s="303"/>
      <c r="O917" s="303"/>
      <c r="P917" s="305"/>
      <c r="Q917" s="305"/>
      <c r="R917" s="303"/>
      <c r="S917" s="303"/>
      <c r="T917" s="303"/>
      <c r="U917" s="303"/>
      <c r="V917" s="303"/>
      <c r="W917" s="303"/>
      <c r="X917" s="303"/>
      <c r="Y917" s="303"/>
    </row>
    <row r="918" spans="1:25" ht="12.75">
      <c r="A918" s="303"/>
      <c r="B918" s="303"/>
      <c r="C918" s="303"/>
      <c r="D918" s="303"/>
      <c r="E918" s="303"/>
      <c r="F918" s="304"/>
      <c r="G918" s="303"/>
      <c r="H918" s="303"/>
      <c r="I918" s="303"/>
      <c r="J918" s="303"/>
      <c r="K918" s="303"/>
      <c r="L918" s="303"/>
      <c r="M918" s="303"/>
      <c r="N918" s="303"/>
      <c r="O918" s="303"/>
      <c r="P918" s="305"/>
      <c r="Q918" s="305"/>
      <c r="R918" s="303"/>
      <c r="S918" s="303"/>
      <c r="T918" s="303"/>
      <c r="U918" s="303"/>
      <c r="V918" s="303"/>
      <c r="W918" s="303"/>
      <c r="X918" s="303"/>
      <c r="Y918" s="303"/>
    </row>
    <row r="919" spans="1:25" ht="12.75">
      <c r="A919" s="303"/>
      <c r="B919" s="303"/>
      <c r="C919" s="303"/>
      <c r="D919" s="303"/>
      <c r="E919" s="303"/>
      <c r="F919" s="304"/>
      <c r="G919" s="303"/>
      <c r="H919" s="303"/>
      <c r="I919" s="303"/>
      <c r="J919" s="303"/>
      <c r="K919" s="303"/>
      <c r="L919" s="303"/>
      <c r="M919" s="303"/>
      <c r="N919" s="303"/>
      <c r="O919" s="303"/>
      <c r="P919" s="305"/>
      <c r="Q919" s="305"/>
      <c r="R919" s="303"/>
      <c r="S919" s="303"/>
      <c r="T919" s="303"/>
      <c r="U919" s="303"/>
      <c r="V919" s="303"/>
      <c r="W919" s="303"/>
      <c r="X919" s="303"/>
      <c r="Y919" s="303"/>
    </row>
    <row r="920" spans="1:25" ht="12.75">
      <c r="A920" s="303"/>
      <c r="B920" s="303"/>
      <c r="C920" s="303"/>
      <c r="D920" s="303"/>
      <c r="E920" s="303"/>
      <c r="F920" s="304"/>
      <c r="G920" s="303"/>
      <c r="H920" s="303"/>
      <c r="I920" s="303"/>
      <c r="J920" s="303"/>
      <c r="K920" s="303"/>
      <c r="L920" s="303"/>
      <c r="M920" s="303"/>
      <c r="N920" s="303"/>
      <c r="O920" s="303"/>
      <c r="P920" s="305"/>
      <c r="Q920" s="305"/>
      <c r="R920" s="303"/>
      <c r="S920" s="303"/>
      <c r="T920" s="303"/>
      <c r="U920" s="303"/>
      <c r="V920" s="303"/>
      <c r="W920" s="303"/>
      <c r="X920" s="303"/>
      <c r="Y920" s="303"/>
    </row>
    <row r="921" spans="1:25" ht="12.75">
      <c r="A921" s="303"/>
      <c r="B921" s="303"/>
      <c r="C921" s="303"/>
      <c r="D921" s="303"/>
      <c r="E921" s="303"/>
      <c r="F921" s="304"/>
      <c r="G921" s="303"/>
      <c r="H921" s="303"/>
      <c r="I921" s="303"/>
      <c r="J921" s="303"/>
      <c r="K921" s="303"/>
      <c r="L921" s="303"/>
      <c r="M921" s="303"/>
      <c r="N921" s="303"/>
      <c r="O921" s="303"/>
      <c r="P921" s="305"/>
      <c r="Q921" s="305"/>
      <c r="R921" s="303"/>
      <c r="S921" s="303"/>
      <c r="T921" s="303"/>
      <c r="U921" s="303"/>
      <c r="V921" s="303"/>
      <c r="W921" s="303"/>
      <c r="X921" s="303"/>
      <c r="Y921" s="303"/>
    </row>
    <row r="922" spans="1:25" ht="12.75">
      <c r="A922" s="303"/>
      <c r="B922" s="303"/>
      <c r="C922" s="303"/>
      <c r="D922" s="303"/>
      <c r="E922" s="303"/>
      <c r="F922" s="304"/>
      <c r="G922" s="303"/>
      <c r="H922" s="303"/>
      <c r="I922" s="303"/>
      <c r="J922" s="303"/>
      <c r="K922" s="303"/>
      <c r="L922" s="303"/>
      <c r="M922" s="303"/>
      <c r="N922" s="303"/>
      <c r="O922" s="303"/>
      <c r="P922" s="305"/>
      <c r="Q922" s="305"/>
      <c r="R922" s="303"/>
      <c r="S922" s="303"/>
      <c r="T922" s="303"/>
      <c r="U922" s="303"/>
      <c r="V922" s="303"/>
      <c r="W922" s="303"/>
      <c r="X922" s="303"/>
      <c r="Y922" s="303"/>
    </row>
    <row r="923" spans="1:25" ht="12.75">
      <c r="A923" s="303"/>
      <c r="B923" s="303"/>
      <c r="C923" s="303"/>
      <c r="D923" s="303"/>
      <c r="E923" s="303"/>
      <c r="F923" s="304"/>
      <c r="G923" s="303"/>
      <c r="H923" s="303"/>
      <c r="I923" s="303"/>
      <c r="J923" s="303"/>
      <c r="K923" s="303"/>
      <c r="L923" s="303"/>
      <c r="M923" s="303"/>
      <c r="N923" s="303"/>
      <c r="O923" s="303"/>
      <c r="P923" s="305"/>
      <c r="Q923" s="305"/>
      <c r="R923" s="303"/>
      <c r="S923" s="303"/>
      <c r="T923" s="303"/>
      <c r="U923" s="303"/>
      <c r="V923" s="303"/>
      <c r="W923" s="303"/>
      <c r="X923" s="303"/>
      <c r="Y923" s="303"/>
    </row>
    <row r="924" spans="1:25" ht="12.75">
      <c r="A924" s="303"/>
      <c r="B924" s="303"/>
      <c r="C924" s="303"/>
      <c r="D924" s="303"/>
      <c r="E924" s="303"/>
      <c r="F924" s="304"/>
      <c r="G924" s="303"/>
      <c r="H924" s="303"/>
      <c r="I924" s="303"/>
      <c r="J924" s="303"/>
      <c r="K924" s="303"/>
      <c r="L924" s="303"/>
      <c r="M924" s="303"/>
      <c r="N924" s="303"/>
      <c r="O924" s="303"/>
      <c r="P924" s="305"/>
      <c r="Q924" s="305"/>
      <c r="R924" s="303"/>
      <c r="S924" s="303"/>
      <c r="T924" s="303"/>
      <c r="U924" s="303"/>
      <c r="V924" s="303"/>
      <c r="W924" s="303"/>
      <c r="X924" s="303"/>
      <c r="Y924" s="303"/>
    </row>
    <row r="925" spans="1:25" ht="12.75">
      <c r="A925" s="303"/>
      <c r="B925" s="303"/>
      <c r="C925" s="303"/>
      <c r="D925" s="303"/>
      <c r="E925" s="303"/>
      <c r="F925" s="304"/>
      <c r="G925" s="303"/>
      <c r="H925" s="303"/>
      <c r="I925" s="303"/>
      <c r="J925" s="303"/>
      <c r="K925" s="303"/>
      <c r="L925" s="303"/>
      <c r="M925" s="303"/>
      <c r="N925" s="303"/>
      <c r="O925" s="303"/>
      <c r="P925" s="305"/>
      <c r="Q925" s="305"/>
      <c r="R925" s="303"/>
      <c r="S925" s="303"/>
      <c r="T925" s="303"/>
      <c r="U925" s="303"/>
      <c r="V925" s="303"/>
      <c r="W925" s="303"/>
      <c r="X925" s="303"/>
      <c r="Y925" s="303"/>
    </row>
    <row r="926" spans="1:25" ht="12.75">
      <c r="A926" s="303"/>
      <c r="B926" s="303"/>
      <c r="C926" s="303"/>
      <c r="D926" s="303"/>
      <c r="E926" s="303"/>
      <c r="F926" s="304"/>
      <c r="G926" s="303"/>
      <c r="H926" s="303"/>
      <c r="I926" s="303"/>
      <c r="J926" s="303"/>
      <c r="K926" s="303"/>
      <c r="L926" s="303"/>
      <c r="M926" s="303"/>
      <c r="N926" s="303"/>
      <c r="O926" s="303"/>
      <c r="P926" s="305"/>
      <c r="Q926" s="305"/>
      <c r="R926" s="303"/>
      <c r="S926" s="303"/>
      <c r="T926" s="303"/>
      <c r="U926" s="303"/>
      <c r="V926" s="303"/>
      <c r="W926" s="303"/>
      <c r="X926" s="303"/>
      <c r="Y926" s="303"/>
    </row>
    <row r="927" spans="1:25" ht="12.75">
      <c r="A927" s="303"/>
      <c r="B927" s="303"/>
      <c r="C927" s="303"/>
      <c r="D927" s="303"/>
      <c r="E927" s="303"/>
      <c r="F927" s="304"/>
      <c r="G927" s="303"/>
      <c r="H927" s="303"/>
      <c r="I927" s="303"/>
      <c r="J927" s="303"/>
      <c r="K927" s="303"/>
      <c r="L927" s="303"/>
      <c r="M927" s="303"/>
      <c r="N927" s="303"/>
      <c r="O927" s="303"/>
      <c r="P927" s="305"/>
      <c r="Q927" s="305"/>
      <c r="R927" s="303"/>
      <c r="S927" s="303"/>
      <c r="T927" s="303"/>
      <c r="U927" s="303"/>
      <c r="V927" s="303"/>
      <c r="W927" s="303"/>
      <c r="X927" s="303"/>
      <c r="Y927" s="303"/>
    </row>
    <row r="928" spans="1:25" ht="12.75">
      <c r="A928" s="303"/>
      <c r="B928" s="303"/>
      <c r="C928" s="303"/>
      <c r="D928" s="303"/>
      <c r="E928" s="303"/>
      <c r="F928" s="304"/>
      <c r="G928" s="303"/>
      <c r="H928" s="303"/>
      <c r="I928" s="303"/>
      <c r="J928" s="303"/>
      <c r="K928" s="303"/>
      <c r="L928" s="303"/>
      <c r="M928" s="303"/>
      <c r="N928" s="303"/>
      <c r="O928" s="303"/>
      <c r="P928" s="305"/>
      <c r="Q928" s="305"/>
      <c r="R928" s="303"/>
      <c r="S928" s="303"/>
      <c r="T928" s="303"/>
      <c r="U928" s="303"/>
      <c r="V928" s="303"/>
      <c r="W928" s="303"/>
      <c r="X928" s="303"/>
      <c r="Y928" s="303"/>
    </row>
    <row r="929" spans="1:25" ht="12.75">
      <c r="A929" s="303"/>
      <c r="B929" s="303"/>
      <c r="C929" s="303"/>
      <c r="D929" s="303"/>
      <c r="E929" s="303"/>
      <c r="F929" s="304"/>
      <c r="G929" s="303"/>
      <c r="H929" s="303"/>
      <c r="I929" s="303"/>
      <c r="J929" s="303"/>
      <c r="K929" s="303"/>
      <c r="L929" s="303"/>
      <c r="M929" s="303"/>
      <c r="N929" s="303"/>
      <c r="O929" s="303"/>
      <c r="P929" s="305"/>
      <c r="Q929" s="305"/>
      <c r="R929" s="303"/>
      <c r="S929" s="303"/>
      <c r="T929" s="303"/>
      <c r="U929" s="303"/>
      <c r="V929" s="303"/>
      <c r="W929" s="303"/>
      <c r="X929" s="303"/>
      <c r="Y929" s="303"/>
    </row>
    <row r="930" spans="1:25" ht="12.75">
      <c r="A930" s="303"/>
      <c r="B930" s="303"/>
      <c r="C930" s="303"/>
      <c r="D930" s="303"/>
      <c r="E930" s="303"/>
      <c r="F930" s="304"/>
      <c r="G930" s="303"/>
      <c r="H930" s="303"/>
      <c r="I930" s="303"/>
      <c r="J930" s="303"/>
      <c r="K930" s="303"/>
      <c r="L930" s="303"/>
      <c r="M930" s="303"/>
      <c r="N930" s="303"/>
      <c r="O930" s="303"/>
      <c r="P930" s="305"/>
      <c r="Q930" s="305"/>
      <c r="R930" s="303"/>
      <c r="S930" s="303"/>
      <c r="T930" s="303"/>
      <c r="U930" s="303"/>
      <c r="V930" s="303"/>
      <c r="W930" s="303"/>
      <c r="X930" s="303"/>
      <c r="Y930" s="303"/>
    </row>
    <row r="931" spans="1:25" ht="12.75">
      <c r="A931" s="303"/>
      <c r="B931" s="303"/>
      <c r="C931" s="303"/>
      <c r="D931" s="303"/>
      <c r="E931" s="303"/>
      <c r="F931" s="304"/>
      <c r="G931" s="303"/>
      <c r="H931" s="303"/>
      <c r="I931" s="303"/>
      <c r="J931" s="303"/>
      <c r="K931" s="303"/>
      <c r="L931" s="303"/>
      <c r="M931" s="303"/>
      <c r="N931" s="303"/>
      <c r="O931" s="303"/>
      <c r="P931" s="305"/>
      <c r="Q931" s="305"/>
      <c r="R931" s="303"/>
      <c r="S931" s="303"/>
      <c r="T931" s="303"/>
      <c r="U931" s="303"/>
      <c r="V931" s="303"/>
      <c r="W931" s="303"/>
      <c r="X931" s="303"/>
      <c r="Y931" s="303"/>
    </row>
    <row r="932" spans="1:25" ht="12.75">
      <c r="A932" s="303"/>
      <c r="B932" s="303"/>
      <c r="C932" s="303"/>
      <c r="D932" s="303"/>
      <c r="E932" s="303"/>
      <c r="F932" s="304"/>
      <c r="G932" s="303"/>
      <c r="H932" s="303"/>
      <c r="I932" s="303"/>
      <c r="J932" s="303"/>
      <c r="K932" s="303"/>
      <c r="L932" s="303"/>
      <c r="M932" s="303"/>
      <c r="N932" s="303"/>
      <c r="O932" s="303"/>
      <c r="P932" s="305"/>
      <c r="Q932" s="305"/>
      <c r="R932" s="303"/>
      <c r="S932" s="303"/>
      <c r="T932" s="303"/>
      <c r="U932" s="303"/>
      <c r="V932" s="303"/>
      <c r="W932" s="303"/>
      <c r="X932" s="303"/>
      <c r="Y932" s="303"/>
    </row>
    <row r="933" spans="1:25" ht="12.75">
      <c r="A933" s="303"/>
      <c r="B933" s="303"/>
      <c r="C933" s="303"/>
      <c r="D933" s="303"/>
      <c r="E933" s="303"/>
      <c r="F933" s="304"/>
      <c r="G933" s="303"/>
      <c r="H933" s="303"/>
      <c r="I933" s="303"/>
      <c r="J933" s="303"/>
      <c r="K933" s="303"/>
      <c r="L933" s="303"/>
      <c r="M933" s="303"/>
      <c r="N933" s="303"/>
      <c r="O933" s="303"/>
      <c r="P933" s="305"/>
      <c r="Q933" s="305"/>
      <c r="R933" s="303"/>
      <c r="S933" s="303"/>
      <c r="T933" s="303"/>
      <c r="U933" s="303"/>
      <c r="V933" s="303"/>
      <c r="W933" s="303"/>
      <c r="X933" s="303"/>
      <c r="Y933" s="303"/>
    </row>
    <row r="934" spans="1:25" ht="12.75">
      <c r="A934" s="303"/>
      <c r="B934" s="303"/>
      <c r="C934" s="303"/>
      <c r="D934" s="303"/>
      <c r="E934" s="303"/>
      <c r="F934" s="304"/>
      <c r="G934" s="303"/>
      <c r="H934" s="303"/>
      <c r="I934" s="303"/>
      <c r="J934" s="303"/>
      <c r="K934" s="303"/>
      <c r="L934" s="303"/>
      <c r="M934" s="303"/>
      <c r="N934" s="303"/>
      <c r="O934" s="303"/>
      <c r="P934" s="305"/>
      <c r="Q934" s="305"/>
      <c r="R934" s="303"/>
      <c r="S934" s="303"/>
      <c r="T934" s="303"/>
      <c r="U934" s="303"/>
      <c r="V934" s="303"/>
      <c r="W934" s="303"/>
      <c r="X934" s="303"/>
      <c r="Y934" s="303"/>
    </row>
    <row r="935" spans="1:25" ht="12.75">
      <c r="A935" s="303"/>
      <c r="B935" s="303"/>
      <c r="C935" s="303"/>
      <c r="D935" s="303"/>
      <c r="E935" s="303"/>
      <c r="F935" s="304"/>
      <c r="G935" s="303"/>
      <c r="H935" s="303"/>
      <c r="I935" s="303"/>
      <c r="J935" s="303"/>
      <c r="K935" s="303"/>
      <c r="L935" s="303"/>
      <c r="M935" s="303"/>
      <c r="N935" s="303"/>
      <c r="O935" s="303"/>
      <c r="P935" s="305"/>
      <c r="Q935" s="305"/>
      <c r="R935" s="303"/>
      <c r="S935" s="303"/>
      <c r="T935" s="303"/>
      <c r="U935" s="303"/>
      <c r="V935" s="303"/>
      <c r="W935" s="303"/>
      <c r="X935" s="303"/>
      <c r="Y935" s="303"/>
    </row>
    <row r="936" spans="1:25" ht="12.75">
      <c r="A936" s="303"/>
      <c r="B936" s="303"/>
      <c r="C936" s="303"/>
      <c r="D936" s="303"/>
      <c r="E936" s="303"/>
      <c r="F936" s="304"/>
      <c r="G936" s="303"/>
      <c r="H936" s="303"/>
      <c r="I936" s="303"/>
      <c r="J936" s="303"/>
      <c r="K936" s="303"/>
      <c r="L936" s="303"/>
      <c r="M936" s="303"/>
      <c r="N936" s="303"/>
      <c r="O936" s="303"/>
      <c r="P936" s="305"/>
      <c r="Q936" s="305"/>
      <c r="R936" s="303"/>
      <c r="S936" s="303"/>
      <c r="T936" s="303"/>
      <c r="U936" s="303"/>
      <c r="V936" s="303"/>
      <c r="W936" s="303"/>
      <c r="X936" s="303"/>
      <c r="Y936" s="303"/>
    </row>
    <row r="937" spans="1:25" ht="12.75">
      <c r="A937" s="303"/>
      <c r="B937" s="303"/>
      <c r="C937" s="303"/>
      <c r="D937" s="303"/>
      <c r="E937" s="303"/>
      <c r="F937" s="304"/>
      <c r="G937" s="303"/>
      <c r="H937" s="303"/>
      <c r="I937" s="303"/>
      <c r="J937" s="303"/>
      <c r="K937" s="303"/>
      <c r="L937" s="303"/>
      <c r="M937" s="303"/>
      <c r="N937" s="303"/>
      <c r="O937" s="303"/>
      <c r="P937" s="305"/>
      <c r="Q937" s="305"/>
      <c r="R937" s="303"/>
      <c r="S937" s="303"/>
      <c r="T937" s="303"/>
      <c r="U937" s="303"/>
      <c r="V937" s="303"/>
      <c r="W937" s="303"/>
      <c r="X937" s="303"/>
      <c r="Y937" s="303"/>
    </row>
    <row r="938" spans="1:25" ht="12.75">
      <c r="A938" s="303"/>
      <c r="B938" s="303"/>
      <c r="C938" s="303"/>
      <c r="D938" s="303"/>
      <c r="E938" s="303"/>
      <c r="F938" s="304"/>
      <c r="G938" s="303"/>
      <c r="H938" s="303"/>
      <c r="I938" s="303"/>
      <c r="J938" s="303"/>
      <c r="K938" s="303"/>
      <c r="L938" s="303"/>
      <c r="M938" s="303"/>
      <c r="N938" s="303"/>
      <c r="O938" s="303"/>
      <c r="P938" s="305"/>
      <c r="Q938" s="305"/>
      <c r="R938" s="303"/>
      <c r="S938" s="303"/>
      <c r="T938" s="303"/>
      <c r="U938" s="303"/>
      <c r="V938" s="303"/>
      <c r="W938" s="303"/>
      <c r="X938" s="303"/>
      <c r="Y938" s="303"/>
    </row>
    <row r="939" spans="1:25" ht="12.75">
      <c r="A939" s="303"/>
      <c r="B939" s="303"/>
      <c r="C939" s="303"/>
      <c r="D939" s="303"/>
      <c r="E939" s="303"/>
      <c r="F939" s="304"/>
      <c r="G939" s="303"/>
      <c r="H939" s="303"/>
      <c r="I939" s="303"/>
      <c r="J939" s="303"/>
      <c r="K939" s="303"/>
      <c r="L939" s="303"/>
      <c r="M939" s="303"/>
      <c r="N939" s="303"/>
      <c r="O939" s="303"/>
      <c r="P939" s="305"/>
      <c r="Q939" s="305"/>
      <c r="R939" s="303"/>
      <c r="S939" s="303"/>
      <c r="T939" s="303"/>
      <c r="U939" s="303"/>
      <c r="V939" s="303"/>
      <c r="W939" s="303"/>
      <c r="X939" s="303"/>
      <c r="Y939" s="303"/>
    </row>
    <row r="940" spans="1:25" ht="12.75">
      <c r="A940" s="303"/>
      <c r="B940" s="303"/>
      <c r="C940" s="303"/>
      <c r="D940" s="303"/>
      <c r="E940" s="303"/>
      <c r="F940" s="304"/>
      <c r="G940" s="303"/>
      <c r="H940" s="303"/>
      <c r="I940" s="303"/>
      <c r="J940" s="303"/>
      <c r="K940" s="303"/>
      <c r="L940" s="303"/>
      <c r="M940" s="303"/>
      <c r="N940" s="303"/>
      <c r="O940" s="303"/>
      <c r="P940" s="305"/>
      <c r="Q940" s="305"/>
      <c r="R940" s="303"/>
      <c r="S940" s="303"/>
      <c r="T940" s="303"/>
      <c r="U940" s="303"/>
      <c r="V940" s="303"/>
      <c r="W940" s="303"/>
      <c r="X940" s="303"/>
      <c r="Y940" s="303"/>
    </row>
    <row r="941" spans="1:25" ht="12.75">
      <c r="A941" s="303"/>
      <c r="B941" s="303"/>
      <c r="C941" s="303"/>
      <c r="D941" s="303"/>
      <c r="E941" s="303"/>
      <c r="F941" s="304"/>
      <c r="G941" s="303"/>
      <c r="H941" s="303"/>
      <c r="I941" s="303"/>
      <c r="J941" s="303"/>
      <c r="K941" s="303"/>
      <c r="L941" s="303"/>
      <c r="M941" s="303"/>
      <c r="N941" s="303"/>
      <c r="O941" s="303"/>
      <c r="P941" s="305"/>
      <c r="Q941" s="305"/>
      <c r="R941" s="303"/>
      <c r="S941" s="303"/>
      <c r="T941" s="303"/>
      <c r="U941" s="303"/>
      <c r="V941" s="303"/>
      <c r="W941" s="303"/>
      <c r="X941" s="303"/>
      <c r="Y941" s="303"/>
    </row>
    <row r="942" spans="1:25" ht="12.75">
      <c r="A942" s="303"/>
      <c r="B942" s="303"/>
      <c r="C942" s="303"/>
      <c r="D942" s="303"/>
      <c r="E942" s="303"/>
      <c r="F942" s="304"/>
      <c r="G942" s="303"/>
      <c r="H942" s="303"/>
      <c r="I942" s="303"/>
      <c r="J942" s="303"/>
      <c r="K942" s="303"/>
      <c r="L942" s="303"/>
      <c r="M942" s="303"/>
      <c r="N942" s="303"/>
      <c r="O942" s="303"/>
      <c r="P942" s="305"/>
      <c r="Q942" s="305"/>
      <c r="R942" s="303"/>
      <c r="S942" s="303"/>
      <c r="T942" s="303"/>
      <c r="U942" s="303"/>
      <c r="V942" s="303"/>
      <c r="W942" s="303"/>
      <c r="X942" s="303"/>
      <c r="Y942" s="303"/>
    </row>
    <row r="943" spans="1:25" ht="12.75">
      <c r="A943" s="303"/>
      <c r="B943" s="303"/>
      <c r="C943" s="303"/>
      <c r="D943" s="303"/>
      <c r="E943" s="303"/>
      <c r="F943" s="304"/>
      <c r="G943" s="303"/>
      <c r="H943" s="303"/>
      <c r="I943" s="303"/>
      <c r="J943" s="303"/>
      <c r="K943" s="303"/>
      <c r="L943" s="303"/>
      <c r="M943" s="303"/>
      <c r="N943" s="303"/>
      <c r="O943" s="303"/>
      <c r="P943" s="305"/>
      <c r="Q943" s="305"/>
      <c r="R943" s="303"/>
      <c r="S943" s="303"/>
      <c r="T943" s="303"/>
      <c r="U943" s="303"/>
      <c r="V943" s="303"/>
      <c r="W943" s="303"/>
      <c r="X943" s="303"/>
      <c r="Y943" s="303"/>
    </row>
    <row r="944" spans="1:25" ht="12.75">
      <c r="A944" s="303"/>
      <c r="B944" s="303"/>
      <c r="C944" s="303"/>
      <c r="D944" s="303"/>
      <c r="E944" s="303"/>
      <c r="F944" s="304"/>
      <c r="G944" s="303"/>
      <c r="H944" s="303"/>
      <c r="I944" s="303"/>
      <c r="J944" s="303"/>
      <c r="K944" s="303"/>
      <c r="L944" s="303"/>
      <c r="M944" s="303"/>
      <c r="N944" s="303"/>
      <c r="O944" s="303"/>
      <c r="P944" s="305"/>
      <c r="Q944" s="305"/>
      <c r="R944" s="303"/>
      <c r="S944" s="303"/>
      <c r="T944" s="303"/>
      <c r="U944" s="303"/>
      <c r="V944" s="303"/>
      <c r="W944" s="303"/>
      <c r="X944" s="303"/>
      <c r="Y944" s="303"/>
    </row>
    <row r="945" spans="1:25" ht="12.75">
      <c r="A945" s="303"/>
      <c r="B945" s="303"/>
      <c r="C945" s="303"/>
      <c r="D945" s="303"/>
      <c r="E945" s="303"/>
      <c r="F945" s="304"/>
      <c r="G945" s="303"/>
      <c r="H945" s="303"/>
      <c r="I945" s="303"/>
      <c r="J945" s="303"/>
      <c r="K945" s="303"/>
      <c r="L945" s="303"/>
      <c r="M945" s="303"/>
      <c r="N945" s="303"/>
      <c r="O945" s="303"/>
      <c r="P945" s="305"/>
      <c r="Q945" s="305"/>
      <c r="R945" s="303"/>
      <c r="S945" s="303"/>
      <c r="T945" s="303"/>
      <c r="U945" s="303"/>
      <c r="V945" s="303"/>
      <c r="W945" s="303"/>
      <c r="X945" s="303"/>
      <c r="Y945" s="303"/>
    </row>
    <row r="946" spans="1:25" ht="12.75">
      <c r="A946" s="303"/>
      <c r="B946" s="303"/>
      <c r="C946" s="303"/>
      <c r="D946" s="303"/>
      <c r="E946" s="303"/>
      <c r="F946" s="304"/>
      <c r="G946" s="303"/>
      <c r="H946" s="303"/>
      <c r="I946" s="303"/>
      <c r="J946" s="303"/>
      <c r="K946" s="303"/>
      <c r="L946" s="303"/>
      <c r="M946" s="303"/>
      <c r="N946" s="303"/>
      <c r="O946" s="303"/>
      <c r="P946" s="305"/>
      <c r="Q946" s="305"/>
      <c r="R946" s="303"/>
      <c r="S946" s="303"/>
      <c r="T946" s="303"/>
      <c r="U946" s="303"/>
      <c r="V946" s="303"/>
      <c r="W946" s="303"/>
      <c r="X946" s="303"/>
      <c r="Y946" s="303"/>
    </row>
    <row r="947" spans="1:25" ht="12.75">
      <c r="A947" s="303"/>
      <c r="B947" s="303"/>
      <c r="C947" s="303"/>
      <c r="D947" s="303"/>
      <c r="E947" s="303"/>
      <c r="F947" s="304"/>
      <c r="G947" s="303"/>
      <c r="H947" s="303"/>
      <c r="I947" s="303"/>
      <c r="J947" s="303"/>
      <c r="K947" s="303"/>
      <c r="L947" s="303"/>
      <c r="M947" s="303"/>
      <c r="N947" s="303"/>
      <c r="O947" s="303"/>
      <c r="P947" s="305"/>
      <c r="Q947" s="305"/>
      <c r="R947" s="303"/>
      <c r="S947" s="303"/>
      <c r="T947" s="303"/>
      <c r="U947" s="303"/>
      <c r="V947" s="303"/>
      <c r="W947" s="303"/>
      <c r="X947" s="303"/>
      <c r="Y947" s="303"/>
    </row>
    <row r="948" spans="1:25" ht="12.75">
      <c r="A948" s="303"/>
      <c r="B948" s="303"/>
      <c r="C948" s="303"/>
      <c r="D948" s="303"/>
      <c r="E948" s="303"/>
      <c r="F948" s="304"/>
      <c r="G948" s="303"/>
      <c r="H948" s="303"/>
      <c r="I948" s="303"/>
      <c r="J948" s="303"/>
      <c r="K948" s="303"/>
      <c r="L948" s="303"/>
      <c r="M948" s="303"/>
      <c r="N948" s="303"/>
      <c r="O948" s="303"/>
      <c r="P948" s="305"/>
      <c r="Q948" s="305"/>
      <c r="R948" s="303"/>
      <c r="S948" s="303"/>
      <c r="T948" s="303"/>
      <c r="U948" s="303"/>
      <c r="V948" s="303"/>
      <c r="W948" s="303"/>
      <c r="X948" s="303"/>
      <c r="Y948" s="303"/>
    </row>
    <row r="949" spans="1:25" ht="12.75">
      <c r="A949" s="303"/>
      <c r="B949" s="303"/>
      <c r="C949" s="303"/>
      <c r="D949" s="303"/>
      <c r="E949" s="303"/>
      <c r="F949" s="304"/>
      <c r="G949" s="303"/>
      <c r="H949" s="303"/>
      <c r="I949" s="303"/>
      <c r="J949" s="303"/>
      <c r="K949" s="303"/>
      <c r="L949" s="303"/>
      <c r="M949" s="303"/>
      <c r="N949" s="303"/>
      <c r="O949" s="303"/>
      <c r="P949" s="305"/>
      <c r="Q949" s="305"/>
      <c r="R949" s="303"/>
      <c r="S949" s="303"/>
      <c r="T949" s="303"/>
      <c r="U949" s="303"/>
      <c r="V949" s="303"/>
      <c r="W949" s="303"/>
      <c r="X949" s="303"/>
      <c r="Y949" s="303"/>
    </row>
    <row r="950" spans="1:25" ht="12.75">
      <c r="A950" s="303"/>
      <c r="B950" s="303"/>
      <c r="C950" s="303"/>
      <c r="D950" s="303"/>
      <c r="E950" s="303"/>
      <c r="F950" s="304"/>
      <c r="G950" s="303"/>
      <c r="H950" s="303"/>
      <c r="I950" s="303"/>
      <c r="J950" s="303"/>
      <c r="K950" s="303"/>
      <c r="L950" s="303"/>
      <c r="M950" s="303"/>
      <c r="N950" s="303"/>
      <c r="O950" s="303"/>
      <c r="P950" s="305"/>
      <c r="Q950" s="305"/>
      <c r="R950" s="303"/>
      <c r="S950" s="303"/>
      <c r="T950" s="303"/>
      <c r="U950" s="303"/>
      <c r="V950" s="303"/>
      <c r="W950" s="303"/>
      <c r="X950" s="303"/>
      <c r="Y950" s="303"/>
    </row>
    <row r="951" spans="1:25" ht="12.75">
      <c r="A951" s="303"/>
      <c r="B951" s="303"/>
      <c r="C951" s="303"/>
      <c r="D951" s="303"/>
      <c r="E951" s="303"/>
      <c r="F951" s="304"/>
      <c r="G951" s="303"/>
      <c r="H951" s="303"/>
      <c r="I951" s="303"/>
      <c r="J951" s="303"/>
      <c r="K951" s="303"/>
      <c r="L951" s="303"/>
      <c r="M951" s="303"/>
      <c r="N951" s="303"/>
      <c r="O951" s="303"/>
      <c r="P951" s="305"/>
      <c r="Q951" s="305"/>
      <c r="R951" s="303"/>
      <c r="S951" s="303"/>
      <c r="T951" s="303"/>
      <c r="U951" s="303"/>
      <c r="V951" s="303"/>
      <c r="W951" s="303"/>
      <c r="X951" s="303"/>
      <c r="Y951" s="303"/>
    </row>
    <row r="952" spans="1:25" ht="12.75">
      <c r="A952" s="303"/>
      <c r="B952" s="303"/>
      <c r="C952" s="303"/>
      <c r="D952" s="303"/>
      <c r="E952" s="303"/>
      <c r="F952" s="304"/>
      <c r="G952" s="303"/>
      <c r="H952" s="303"/>
      <c r="I952" s="303"/>
      <c r="J952" s="303"/>
      <c r="K952" s="303"/>
      <c r="L952" s="303"/>
      <c r="M952" s="303"/>
      <c r="N952" s="303"/>
      <c r="O952" s="303"/>
      <c r="P952" s="305"/>
      <c r="Q952" s="305"/>
      <c r="R952" s="303"/>
      <c r="S952" s="303"/>
      <c r="T952" s="303"/>
      <c r="U952" s="303"/>
      <c r="V952" s="303"/>
      <c r="W952" s="303"/>
      <c r="X952" s="303"/>
      <c r="Y952" s="303"/>
    </row>
    <row r="953" spans="1:25" ht="12.75">
      <c r="A953" s="303"/>
      <c r="B953" s="303"/>
      <c r="C953" s="303"/>
      <c r="D953" s="303"/>
      <c r="E953" s="303"/>
      <c r="F953" s="304"/>
      <c r="G953" s="303"/>
      <c r="H953" s="303"/>
      <c r="I953" s="303"/>
      <c r="J953" s="303"/>
      <c r="K953" s="303"/>
      <c r="L953" s="303"/>
      <c r="M953" s="303"/>
      <c r="N953" s="303"/>
      <c r="O953" s="303"/>
      <c r="P953" s="305"/>
      <c r="Q953" s="305"/>
      <c r="R953" s="303"/>
      <c r="S953" s="303"/>
      <c r="T953" s="303"/>
      <c r="U953" s="303"/>
      <c r="V953" s="303"/>
      <c r="W953" s="303"/>
      <c r="X953" s="303"/>
      <c r="Y953" s="303"/>
    </row>
    <row r="954" spans="1:25" ht="12.75">
      <c r="A954" s="303"/>
      <c r="B954" s="303"/>
      <c r="C954" s="303"/>
      <c r="D954" s="303"/>
      <c r="E954" s="303"/>
      <c r="F954" s="304"/>
      <c r="G954" s="303"/>
      <c r="H954" s="303"/>
      <c r="I954" s="303"/>
      <c r="J954" s="303"/>
      <c r="K954" s="303"/>
      <c r="L954" s="303"/>
      <c r="M954" s="303"/>
      <c r="N954" s="303"/>
      <c r="O954" s="303"/>
      <c r="P954" s="305"/>
      <c r="Q954" s="305"/>
      <c r="R954" s="303"/>
      <c r="S954" s="303"/>
      <c r="T954" s="303"/>
      <c r="U954" s="303"/>
      <c r="V954" s="303"/>
      <c r="W954" s="303"/>
      <c r="X954" s="303"/>
      <c r="Y954" s="303"/>
    </row>
    <row r="955" spans="1:25" ht="12.75">
      <c r="A955" s="303"/>
      <c r="B955" s="303"/>
      <c r="C955" s="303"/>
      <c r="D955" s="303"/>
      <c r="E955" s="303"/>
      <c r="F955" s="304"/>
      <c r="G955" s="303"/>
      <c r="H955" s="303"/>
      <c r="I955" s="303"/>
      <c r="J955" s="303"/>
      <c r="K955" s="303"/>
      <c r="L955" s="303"/>
      <c r="M955" s="303"/>
      <c r="N955" s="303"/>
      <c r="O955" s="303"/>
      <c r="P955" s="305"/>
      <c r="Q955" s="305"/>
      <c r="R955" s="303"/>
      <c r="S955" s="303"/>
      <c r="T955" s="303"/>
      <c r="U955" s="303"/>
      <c r="V955" s="303"/>
      <c r="W955" s="303"/>
      <c r="X955" s="303"/>
      <c r="Y955" s="303"/>
    </row>
    <row r="956" spans="1:25" ht="12.75">
      <c r="A956" s="303"/>
      <c r="B956" s="303"/>
      <c r="C956" s="303"/>
      <c r="D956" s="303"/>
      <c r="E956" s="303"/>
      <c r="F956" s="304"/>
      <c r="G956" s="303"/>
      <c r="H956" s="303"/>
      <c r="I956" s="303"/>
      <c r="J956" s="303"/>
      <c r="K956" s="303"/>
      <c r="L956" s="303"/>
      <c r="M956" s="303"/>
      <c r="N956" s="303"/>
      <c r="O956" s="303"/>
      <c r="P956" s="305"/>
      <c r="Q956" s="305"/>
      <c r="R956" s="303"/>
      <c r="S956" s="303"/>
      <c r="T956" s="303"/>
      <c r="U956" s="303"/>
      <c r="V956" s="303"/>
      <c r="W956" s="303"/>
      <c r="X956" s="303"/>
      <c r="Y956" s="303"/>
    </row>
    <row r="957" spans="1:25" ht="12.75">
      <c r="A957" s="303"/>
      <c r="B957" s="303"/>
      <c r="C957" s="303"/>
      <c r="D957" s="303"/>
      <c r="E957" s="303"/>
      <c r="F957" s="304"/>
      <c r="G957" s="303"/>
      <c r="H957" s="303"/>
      <c r="I957" s="303"/>
      <c r="J957" s="303"/>
      <c r="K957" s="303"/>
      <c r="L957" s="303"/>
      <c r="M957" s="303"/>
      <c r="N957" s="303"/>
      <c r="O957" s="303"/>
      <c r="P957" s="305"/>
      <c r="Q957" s="305"/>
      <c r="R957" s="303"/>
      <c r="S957" s="303"/>
      <c r="T957" s="303"/>
      <c r="U957" s="303"/>
      <c r="V957" s="303"/>
      <c r="W957" s="303"/>
      <c r="X957" s="303"/>
      <c r="Y957" s="303"/>
    </row>
    <row r="958" spans="1:25" ht="12.75">
      <c r="A958" s="303"/>
      <c r="B958" s="303"/>
      <c r="C958" s="303"/>
      <c r="D958" s="303"/>
      <c r="E958" s="303"/>
      <c r="F958" s="304"/>
      <c r="G958" s="303"/>
      <c r="H958" s="303"/>
      <c r="I958" s="303"/>
      <c r="J958" s="303"/>
      <c r="K958" s="303"/>
      <c r="L958" s="303"/>
      <c r="M958" s="303"/>
      <c r="N958" s="303"/>
      <c r="O958" s="303"/>
      <c r="P958" s="305"/>
      <c r="Q958" s="305"/>
      <c r="R958" s="303"/>
      <c r="S958" s="303"/>
      <c r="T958" s="303"/>
      <c r="U958" s="303"/>
      <c r="V958" s="303"/>
      <c r="W958" s="303"/>
      <c r="X958" s="303"/>
      <c r="Y958" s="303"/>
    </row>
    <row r="959" spans="1:25" ht="12.75">
      <c r="A959" s="303"/>
      <c r="B959" s="303"/>
      <c r="C959" s="303"/>
      <c r="D959" s="303"/>
      <c r="E959" s="303"/>
      <c r="F959" s="304"/>
      <c r="G959" s="303"/>
      <c r="H959" s="303"/>
      <c r="I959" s="303"/>
      <c r="J959" s="303"/>
      <c r="K959" s="303"/>
      <c r="L959" s="303"/>
      <c r="M959" s="303"/>
      <c r="N959" s="303"/>
      <c r="O959" s="303"/>
      <c r="P959" s="305"/>
      <c r="Q959" s="305"/>
      <c r="R959" s="303"/>
      <c r="S959" s="303"/>
      <c r="T959" s="303"/>
      <c r="U959" s="303"/>
      <c r="V959" s="303"/>
      <c r="W959" s="303"/>
      <c r="X959" s="303"/>
      <c r="Y959" s="303"/>
    </row>
    <row r="960" spans="1:25" ht="12.75">
      <c r="A960" s="303"/>
      <c r="B960" s="303"/>
      <c r="C960" s="303"/>
      <c r="D960" s="303"/>
      <c r="E960" s="303"/>
      <c r="F960" s="304"/>
      <c r="G960" s="303"/>
      <c r="H960" s="303"/>
      <c r="I960" s="303"/>
      <c r="J960" s="303"/>
      <c r="K960" s="303"/>
      <c r="L960" s="303"/>
      <c r="M960" s="303"/>
      <c r="N960" s="303"/>
      <c r="O960" s="303"/>
      <c r="P960" s="305"/>
      <c r="Q960" s="305"/>
      <c r="R960" s="303"/>
      <c r="S960" s="303"/>
      <c r="T960" s="303"/>
      <c r="U960" s="303"/>
      <c r="V960" s="303"/>
      <c r="W960" s="303"/>
      <c r="X960" s="303"/>
      <c r="Y960" s="303"/>
    </row>
    <row r="961" spans="1:25" ht="12.75">
      <c r="A961" s="303"/>
      <c r="B961" s="303"/>
      <c r="C961" s="303"/>
      <c r="D961" s="303"/>
      <c r="E961" s="303"/>
      <c r="F961" s="304"/>
      <c r="G961" s="303"/>
      <c r="H961" s="303"/>
      <c r="I961" s="303"/>
      <c r="J961" s="303"/>
      <c r="K961" s="303"/>
      <c r="L961" s="303"/>
      <c r="M961" s="303"/>
      <c r="N961" s="303"/>
      <c r="O961" s="303"/>
      <c r="P961" s="305"/>
      <c r="Q961" s="305"/>
      <c r="R961" s="303"/>
      <c r="S961" s="303"/>
      <c r="T961" s="303"/>
      <c r="U961" s="303"/>
      <c r="V961" s="303"/>
      <c r="W961" s="303"/>
      <c r="X961" s="303"/>
      <c r="Y961" s="303"/>
    </row>
    <row r="962" spans="1:25" ht="12.75">
      <c r="A962" s="303"/>
      <c r="B962" s="303"/>
      <c r="C962" s="303"/>
      <c r="D962" s="303"/>
      <c r="E962" s="303"/>
      <c r="F962" s="304"/>
      <c r="G962" s="303"/>
      <c r="H962" s="303"/>
      <c r="I962" s="303"/>
      <c r="J962" s="303"/>
      <c r="K962" s="303"/>
      <c r="L962" s="303"/>
      <c r="M962" s="303"/>
      <c r="N962" s="303"/>
      <c r="O962" s="303"/>
      <c r="P962" s="305"/>
      <c r="Q962" s="305"/>
      <c r="R962" s="303"/>
      <c r="S962" s="303"/>
      <c r="T962" s="303"/>
      <c r="U962" s="303"/>
      <c r="V962" s="303"/>
      <c r="W962" s="303"/>
      <c r="X962" s="303"/>
      <c r="Y962" s="303"/>
    </row>
    <row r="963" spans="1:25" ht="12.75">
      <c r="A963" s="303"/>
      <c r="B963" s="303"/>
      <c r="C963" s="303"/>
      <c r="D963" s="303"/>
      <c r="E963" s="303"/>
      <c r="F963" s="304"/>
      <c r="G963" s="303"/>
      <c r="H963" s="303"/>
      <c r="I963" s="303"/>
      <c r="J963" s="303"/>
      <c r="K963" s="303"/>
      <c r="L963" s="303"/>
      <c r="M963" s="303"/>
      <c r="N963" s="303"/>
      <c r="O963" s="303"/>
      <c r="P963" s="305"/>
      <c r="Q963" s="305"/>
      <c r="R963" s="303"/>
      <c r="S963" s="303"/>
      <c r="T963" s="303"/>
      <c r="U963" s="303"/>
      <c r="V963" s="303"/>
      <c r="W963" s="303"/>
      <c r="X963" s="303"/>
      <c r="Y963" s="303"/>
    </row>
    <row r="964" spans="1:25" ht="12.75">
      <c r="A964" s="303"/>
      <c r="B964" s="303"/>
      <c r="C964" s="303"/>
      <c r="D964" s="303"/>
      <c r="E964" s="303"/>
      <c r="F964" s="304"/>
      <c r="G964" s="303"/>
      <c r="H964" s="303"/>
      <c r="I964" s="303"/>
      <c r="J964" s="303"/>
      <c r="K964" s="303"/>
      <c r="L964" s="303"/>
      <c r="M964" s="303"/>
      <c r="N964" s="303"/>
      <c r="O964" s="303"/>
      <c r="P964" s="305"/>
      <c r="Q964" s="305"/>
      <c r="R964" s="303"/>
      <c r="S964" s="303"/>
      <c r="T964" s="303"/>
      <c r="U964" s="303"/>
      <c r="V964" s="303"/>
      <c r="W964" s="303"/>
      <c r="X964" s="303"/>
      <c r="Y964" s="303"/>
    </row>
    <row r="965" spans="1:25" ht="12.75">
      <c r="A965" s="303"/>
      <c r="B965" s="303"/>
      <c r="C965" s="303"/>
      <c r="D965" s="303"/>
      <c r="E965" s="303"/>
      <c r="F965" s="304"/>
      <c r="G965" s="303"/>
      <c r="H965" s="303"/>
      <c r="I965" s="303"/>
      <c r="J965" s="303"/>
      <c r="K965" s="303"/>
      <c r="L965" s="303"/>
      <c r="M965" s="303"/>
      <c r="N965" s="303"/>
      <c r="O965" s="303"/>
      <c r="P965" s="305"/>
      <c r="Q965" s="305"/>
      <c r="R965" s="303"/>
      <c r="S965" s="303"/>
      <c r="T965" s="303"/>
      <c r="U965" s="303"/>
      <c r="V965" s="303"/>
      <c r="W965" s="303"/>
      <c r="X965" s="303"/>
      <c r="Y965" s="303"/>
    </row>
    <row r="966" spans="1:25" ht="12.75">
      <c r="A966" s="303"/>
      <c r="B966" s="303"/>
      <c r="C966" s="303"/>
      <c r="D966" s="303"/>
      <c r="E966" s="303"/>
      <c r="F966" s="304"/>
      <c r="G966" s="303"/>
      <c r="H966" s="303"/>
      <c r="I966" s="303"/>
      <c r="J966" s="303"/>
      <c r="K966" s="303"/>
      <c r="L966" s="303"/>
      <c r="M966" s="303"/>
      <c r="N966" s="303"/>
      <c r="O966" s="303"/>
      <c r="P966" s="305"/>
      <c r="Q966" s="305"/>
      <c r="R966" s="303"/>
      <c r="S966" s="303"/>
      <c r="T966" s="303"/>
      <c r="U966" s="303"/>
      <c r="V966" s="303"/>
      <c r="W966" s="303"/>
      <c r="X966" s="303"/>
      <c r="Y966" s="303"/>
    </row>
    <row r="967" spans="1:25" ht="12.75">
      <c r="A967" s="303"/>
      <c r="B967" s="303"/>
      <c r="C967" s="303"/>
      <c r="D967" s="303"/>
      <c r="E967" s="303"/>
      <c r="F967" s="304"/>
      <c r="G967" s="303"/>
      <c r="H967" s="303"/>
      <c r="I967" s="303"/>
      <c r="J967" s="303"/>
      <c r="K967" s="303"/>
      <c r="L967" s="303"/>
      <c r="M967" s="303"/>
      <c r="N967" s="303"/>
      <c r="O967" s="303"/>
      <c r="P967" s="305"/>
      <c r="Q967" s="305"/>
      <c r="R967" s="303"/>
      <c r="S967" s="303"/>
      <c r="T967" s="303"/>
      <c r="U967" s="303"/>
      <c r="V967" s="303"/>
      <c r="W967" s="303"/>
      <c r="X967" s="303"/>
      <c r="Y967" s="303"/>
    </row>
    <row r="968" spans="1:25" ht="12.75">
      <c r="A968" s="303"/>
      <c r="B968" s="303"/>
      <c r="C968" s="303"/>
      <c r="D968" s="303"/>
      <c r="E968" s="303"/>
      <c r="F968" s="304"/>
      <c r="G968" s="303"/>
      <c r="H968" s="303"/>
      <c r="I968" s="303"/>
      <c r="J968" s="303"/>
      <c r="K968" s="303"/>
      <c r="L968" s="303"/>
      <c r="M968" s="303"/>
      <c r="N968" s="303"/>
      <c r="O968" s="303"/>
      <c r="P968" s="305"/>
      <c r="Q968" s="305"/>
      <c r="R968" s="303"/>
      <c r="S968" s="303"/>
      <c r="T968" s="303"/>
      <c r="U968" s="303"/>
      <c r="V968" s="303"/>
      <c r="W968" s="303"/>
      <c r="X968" s="303"/>
      <c r="Y968" s="303"/>
    </row>
    <row r="969" spans="1:25" ht="12.75">
      <c r="A969" s="303"/>
      <c r="B969" s="303"/>
      <c r="C969" s="303"/>
      <c r="D969" s="303"/>
      <c r="E969" s="303"/>
      <c r="F969" s="304"/>
      <c r="G969" s="303"/>
      <c r="H969" s="303"/>
      <c r="I969" s="303"/>
      <c r="J969" s="303"/>
      <c r="K969" s="303"/>
      <c r="L969" s="303"/>
      <c r="M969" s="303"/>
      <c r="N969" s="303"/>
      <c r="O969" s="303"/>
      <c r="P969" s="305"/>
      <c r="Q969" s="305"/>
      <c r="R969" s="303"/>
      <c r="S969" s="303"/>
      <c r="T969" s="303"/>
      <c r="U969" s="303"/>
      <c r="V969" s="303"/>
      <c r="W969" s="303"/>
      <c r="X969" s="303"/>
      <c r="Y969" s="303"/>
    </row>
    <row r="970" spans="1:25" ht="12.75">
      <c r="A970" s="303"/>
      <c r="B970" s="303"/>
      <c r="C970" s="303"/>
      <c r="D970" s="303"/>
      <c r="E970" s="303"/>
      <c r="F970" s="304"/>
      <c r="G970" s="303"/>
      <c r="H970" s="303"/>
      <c r="I970" s="303"/>
      <c r="J970" s="303"/>
      <c r="K970" s="303"/>
      <c r="L970" s="303"/>
      <c r="M970" s="303"/>
      <c r="N970" s="303"/>
      <c r="O970" s="303"/>
      <c r="P970" s="305"/>
      <c r="Q970" s="305"/>
      <c r="R970" s="303"/>
      <c r="S970" s="303"/>
      <c r="T970" s="303"/>
      <c r="U970" s="303"/>
      <c r="V970" s="303"/>
      <c r="W970" s="303"/>
      <c r="X970" s="303"/>
      <c r="Y970" s="303"/>
    </row>
    <row r="971" spans="1:25" ht="12.75">
      <c r="A971" s="303"/>
      <c r="B971" s="303"/>
      <c r="C971" s="303"/>
      <c r="D971" s="303"/>
      <c r="E971" s="303"/>
      <c r="F971" s="304"/>
      <c r="G971" s="303"/>
      <c r="H971" s="303"/>
      <c r="I971" s="303"/>
      <c r="J971" s="303"/>
      <c r="K971" s="303"/>
      <c r="L971" s="303"/>
      <c r="M971" s="303"/>
      <c r="N971" s="303"/>
      <c r="O971" s="303"/>
      <c r="P971" s="305"/>
      <c r="Q971" s="305"/>
      <c r="R971" s="303"/>
      <c r="S971" s="303"/>
      <c r="T971" s="303"/>
      <c r="U971" s="303"/>
      <c r="V971" s="303"/>
      <c r="W971" s="303"/>
      <c r="X971" s="303"/>
      <c r="Y971" s="303"/>
    </row>
    <row r="972" spans="1:25" ht="12.75">
      <c r="A972" s="303"/>
      <c r="B972" s="303"/>
      <c r="C972" s="303"/>
      <c r="D972" s="303"/>
      <c r="E972" s="303"/>
      <c r="F972" s="304"/>
      <c r="G972" s="303"/>
      <c r="H972" s="303"/>
      <c r="I972" s="303"/>
      <c r="J972" s="303"/>
      <c r="K972" s="303"/>
      <c r="L972" s="303"/>
      <c r="M972" s="303"/>
      <c r="N972" s="303"/>
      <c r="O972" s="303"/>
      <c r="P972" s="305"/>
      <c r="Q972" s="305"/>
      <c r="R972" s="303"/>
      <c r="S972" s="303"/>
      <c r="T972" s="303"/>
      <c r="U972" s="303"/>
      <c r="V972" s="303"/>
      <c r="W972" s="303"/>
      <c r="X972" s="303"/>
      <c r="Y972" s="303"/>
    </row>
    <row r="973" spans="1:25" ht="12.75">
      <c r="A973" s="303"/>
      <c r="B973" s="303"/>
      <c r="C973" s="303"/>
      <c r="D973" s="303"/>
      <c r="E973" s="303"/>
      <c r="F973" s="304"/>
      <c r="G973" s="303"/>
      <c r="H973" s="303"/>
      <c r="I973" s="303"/>
      <c r="J973" s="303"/>
      <c r="K973" s="303"/>
      <c r="L973" s="303"/>
      <c r="M973" s="303"/>
      <c r="N973" s="303"/>
      <c r="O973" s="303"/>
      <c r="P973" s="305"/>
      <c r="Q973" s="305"/>
      <c r="R973" s="303"/>
      <c r="S973" s="303"/>
      <c r="T973" s="303"/>
      <c r="U973" s="303"/>
      <c r="V973" s="303"/>
      <c r="W973" s="303"/>
      <c r="X973" s="303"/>
      <c r="Y973" s="303"/>
    </row>
    <row r="974" spans="1:25" ht="12.75">
      <c r="A974" s="303"/>
      <c r="B974" s="303"/>
      <c r="C974" s="303"/>
      <c r="D974" s="303"/>
      <c r="E974" s="303"/>
      <c r="F974" s="304"/>
      <c r="G974" s="303"/>
      <c r="H974" s="303"/>
      <c r="I974" s="303"/>
      <c r="J974" s="303"/>
      <c r="K974" s="303"/>
      <c r="L974" s="303"/>
      <c r="M974" s="303"/>
      <c r="N974" s="303"/>
      <c r="O974" s="303"/>
      <c r="P974" s="305"/>
      <c r="Q974" s="305"/>
      <c r="R974" s="303"/>
      <c r="S974" s="303"/>
      <c r="T974" s="303"/>
      <c r="U974" s="303"/>
      <c r="V974" s="303"/>
      <c r="W974" s="303"/>
      <c r="X974" s="303"/>
      <c r="Y974" s="303"/>
    </row>
    <row r="975" spans="1:25" ht="12.75">
      <c r="A975" s="303"/>
      <c r="B975" s="303"/>
      <c r="C975" s="303"/>
      <c r="D975" s="303"/>
      <c r="E975" s="303"/>
      <c r="F975" s="304"/>
      <c r="G975" s="303"/>
      <c r="H975" s="303"/>
      <c r="I975" s="303"/>
      <c r="J975" s="303"/>
      <c r="K975" s="303"/>
      <c r="L975" s="303"/>
      <c r="M975" s="303"/>
      <c r="N975" s="303"/>
      <c r="O975" s="303"/>
      <c r="P975" s="305"/>
      <c r="Q975" s="305"/>
      <c r="R975" s="303"/>
      <c r="S975" s="303"/>
      <c r="T975" s="303"/>
      <c r="U975" s="303"/>
      <c r="V975" s="303"/>
      <c r="W975" s="303"/>
      <c r="X975" s="303"/>
      <c r="Y975" s="303"/>
    </row>
    <row r="976" spans="1:25" ht="12.75">
      <c r="A976" s="303"/>
      <c r="B976" s="303"/>
      <c r="C976" s="303"/>
      <c r="D976" s="303"/>
      <c r="E976" s="303"/>
      <c r="F976" s="304"/>
      <c r="G976" s="303"/>
      <c r="H976" s="303"/>
      <c r="I976" s="303"/>
      <c r="J976" s="303"/>
      <c r="K976" s="303"/>
      <c r="L976" s="303"/>
      <c r="M976" s="303"/>
      <c r="N976" s="303"/>
      <c r="O976" s="303"/>
      <c r="P976" s="305"/>
      <c r="Q976" s="305"/>
      <c r="R976" s="303"/>
      <c r="S976" s="303"/>
      <c r="T976" s="303"/>
      <c r="U976" s="303"/>
      <c r="V976" s="303"/>
      <c r="W976" s="303"/>
      <c r="X976" s="303"/>
      <c r="Y976" s="303"/>
    </row>
    <row r="977" spans="1:25" ht="12.75">
      <c r="A977" s="303"/>
      <c r="B977" s="303"/>
      <c r="C977" s="303"/>
      <c r="D977" s="303"/>
      <c r="E977" s="303"/>
      <c r="F977" s="304"/>
      <c r="G977" s="303"/>
      <c r="H977" s="303"/>
      <c r="I977" s="303"/>
      <c r="J977" s="303"/>
      <c r="K977" s="303"/>
      <c r="L977" s="303"/>
      <c r="M977" s="303"/>
      <c r="N977" s="303"/>
      <c r="O977" s="303"/>
      <c r="P977" s="305"/>
      <c r="Q977" s="305"/>
      <c r="R977" s="303"/>
      <c r="S977" s="303"/>
      <c r="T977" s="303"/>
      <c r="U977" s="303"/>
      <c r="V977" s="303"/>
      <c r="W977" s="303"/>
      <c r="X977" s="303"/>
      <c r="Y977" s="303"/>
    </row>
    <row r="978" spans="1:25" ht="12.75">
      <c r="A978" s="303"/>
      <c r="B978" s="303"/>
      <c r="C978" s="303"/>
      <c r="D978" s="303"/>
      <c r="E978" s="303"/>
      <c r="F978" s="304"/>
      <c r="G978" s="303"/>
      <c r="H978" s="303"/>
      <c r="I978" s="303"/>
      <c r="J978" s="303"/>
      <c r="K978" s="303"/>
      <c r="L978" s="303"/>
      <c r="M978" s="303"/>
      <c r="N978" s="303"/>
      <c r="O978" s="303"/>
      <c r="P978" s="305"/>
      <c r="Q978" s="305"/>
      <c r="R978" s="303"/>
      <c r="S978" s="303"/>
      <c r="T978" s="303"/>
      <c r="U978" s="303"/>
      <c r="V978" s="303"/>
      <c r="W978" s="303"/>
      <c r="X978" s="303"/>
      <c r="Y978" s="303"/>
    </row>
    <row r="979" spans="1:25" ht="12.75">
      <c r="A979" s="303"/>
      <c r="B979" s="303"/>
      <c r="C979" s="303"/>
      <c r="D979" s="303"/>
      <c r="E979" s="303"/>
      <c r="F979" s="304"/>
      <c r="G979" s="303"/>
      <c r="H979" s="303"/>
      <c r="I979" s="303"/>
      <c r="J979" s="303"/>
      <c r="K979" s="303"/>
      <c r="L979" s="303"/>
      <c r="M979" s="303"/>
      <c r="N979" s="303"/>
      <c r="O979" s="303"/>
      <c r="P979" s="305"/>
      <c r="Q979" s="305"/>
      <c r="R979" s="303"/>
      <c r="S979" s="303"/>
      <c r="T979" s="303"/>
      <c r="U979" s="303"/>
      <c r="V979" s="303"/>
      <c r="W979" s="303"/>
      <c r="X979" s="303"/>
      <c r="Y979" s="303"/>
    </row>
    <row r="980" spans="1:25" ht="12.75">
      <c r="A980" s="303"/>
      <c r="B980" s="303"/>
      <c r="C980" s="303"/>
      <c r="D980" s="303"/>
      <c r="E980" s="303"/>
      <c r="F980" s="304"/>
      <c r="G980" s="303"/>
      <c r="H980" s="303"/>
      <c r="I980" s="303"/>
      <c r="J980" s="303"/>
      <c r="K980" s="303"/>
      <c r="L980" s="303"/>
      <c r="M980" s="303"/>
      <c r="N980" s="303"/>
      <c r="O980" s="303"/>
      <c r="P980" s="305"/>
      <c r="Q980" s="305"/>
      <c r="R980" s="303"/>
      <c r="S980" s="303"/>
      <c r="T980" s="303"/>
      <c r="U980" s="303"/>
      <c r="V980" s="303"/>
      <c r="W980" s="303"/>
      <c r="X980" s="303"/>
      <c r="Y980" s="303"/>
    </row>
    <row r="981" spans="1:25" ht="12.75">
      <c r="A981" s="303"/>
      <c r="B981" s="303"/>
      <c r="C981" s="303"/>
      <c r="D981" s="303"/>
      <c r="E981" s="303"/>
      <c r="F981" s="304"/>
      <c r="G981" s="303"/>
      <c r="H981" s="303"/>
      <c r="I981" s="303"/>
      <c r="J981" s="303"/>
      <c r="K981" s="303"/>
      <c r="L981" s="303"/>
      <c r="M981" s="303"/>
      <c r="N981" s="303"/>
      <c r="O981" s="303"/>
      <c r="P981" s="305"/>
      <c r="Q981" s="305"/>
      <c r="R981" s="303"/>
      <c r="S981" s="303"/>
      <c r="T981" s="303"/>
      <c r="U981" s="303"/>
      <c r="V981" s="303"/>
      <c r="W981" s="303"/>
      <c r="X981" s="303"/>
      <c r="Y981" s="303"/>
    </row>
    <row r="982" spans="1:25" ht="12.75">
      <c r="A982" s="303"/>
      <c r="B982" s="303"/>
      <c r="C982" s="303"/>
      <c r="D982" s="303"/>
      <c r="E982" s="303"/>
      <c r="F982" s="304"/>
      <c r="G982" s="303"/>
      <c r="H982" s="303"/>
      <c r="I982" s="303"/>
      <c r="J982" s="303"/>
      <c r="K982" s="303"/>
      <c r="L982" s="303"/>
      <c r="M982" s="303"/>
      <c r="N982" s="303"/>
      <c r="O982" s="303"/>
      <c r="P982" s="305"/>
      <c r="Q982" s="305"/>
      <c r="R982" s="303"/>
      <c r="S982" s="303"/>
      <c r="T982" s="303"/>
      <c r="U982" s="303"/>
      <c r="V982" s="303"/>
      <c r="W982" s="303"/>
      <c r="X982" s="303"/>
      <c r="Y982" s="303"/>
    </row>
    <row r="983" spans="1:25" ht="12.75">
      <c r="A983" s="303"/>
      <c r="B983" s="303"/>
      <c r="C983" s="303"/>
      <c r="D983" s="303"/>
      <c r="E983" s="303"/>
      <c r="F983" s="304"/>
      <c r="G983" s="303"/>
      <c r="H983" s="303"/>
      <c r="I983" s="303"/>
      <c r="J983" s="303"/>
      <c r="K983" s="303"/>
      <c r="L983" s="303"/>
      <c r="M983" s="303"/>
      <c r="N983" s="303"/>
      <c r="O983" s="303"/>
      <c r="P983" s="305"/>
      <c r="Q983" s="305"/>
      <c r="R983" s="303"/>
      <c r="S983" s="303"/>
      <c r="T983" s="303"/>
      <c r="U983" s="303"/>
      <c r="V983" s="303"/>
      <c r="W983" s="303"/>
      <c r="X983" s="303"/>
      <c r="Y983" s="303"/>
    </row>
    <row r="984" spans="1:25" ht="12.75">
      <c r="A984" s="303"/>
      <c r="B984" s="303"/>
      <c r="C984" s="303"/>
      <c r="D984" s="303"/>
      <c r="E984" s="303"/>
      <c r="F984" s="304"/>
      <c r="G984" s="303"/>
      <c r="H984" s="303"/>
      <c r="I984" s="303"/>
      <c r="J984" s="303"/>
      <c r="K984" s="303"/>
      <c r="L984" s="303"/>
      <c r="M984" s="303"/>
      <c r="N984" s="303"/>
      <c r="O984" s="303"/>
      <c r="P984" s="305"/>
      <c r="Q984" s="305"/>
      <c r="R984" s="303"/>
      <c r="S984" s="303"/>
      <c r="T984" s="303"/>
      <c r="U984" s="303"/>
      <c r="V984" s="303"/>
      <c r="W984" s="303"/>
      <c r="X984" s="303"/>
      <c r="Y984" s="303"/>
    </row>
    <row r="985" spans="1:25" ht="12.75">
      <c r="A985" s="303"/>
      <c r="B985" s="303"/>
      <c r="C985" s="303"/>
      <c r="D985" s="303"/>
      <c r="E985" s="303"/>
      <c r="F985" s="304"/>
      <c r="G985" s="303"/>
      <c r="H985" s="303"/>
      <c r="I985" s="303"/>
      <c r="J985" s="303"/>
      <c r="K985" s="303"/>
      <c r="L985" s="303"/>
      <c r="M985" s="303"/>
      <c r="N985" s="303"/>
      <c r="O985" s="303"/>
      <c r="P985" s="305"/>
      <c r="Q985" s="305"/>
      <c r="R985" s="303"/>
      <c r="S985" s="303"/>
      <c r="T985" s="303"/>
      <c r="U985" s="303"/>
      <c r="V985" s="303"/>
      <c r="W985" s="303"/>
      <c r="X985" s="303"/>
      <c r="Y985" s="303"/>
    </row>
    <row r="986" spans="1:25" ht="12.75">
      <c r="A986" s="303"/>
      <c r="B986" s="303"/>
      <c r="C986" s="303"/>
      <c r="D986" s="303"/>
      <c r="E986" s="303"/>
      <c r="F986" s="304"/>
      <c r="G986" s="303"/>
      <c r="H986" s="303"/>
      <c r="I986" s="303"/>
      <c r="J986" s="303"/>
      <c r="K986" s="303"/>
      <c r="L986" s="303"/>
      <c r="M986" s="303"/>
      <c r="N986" s="303"/>
      <c r="O986" s="303"/>
      <c r="P986" s="305"/>
      <c r="Q986" s="305"/>
      <c r="R986" s="303"/>
      <c r="S986" s="303"/>
      <c r="T986" s="303"/>
      <c r="U986" s="303"/>
      <c r="V986" s="303"/>
      <c r="W986" s="303"/>
      <c r="X986" s="303"/>
      <c r="Y986" s="303"/>
    </row>
    <row r="987" spans="1:25" ht="12.75">
      <c r="A987" s="303"/>
      <c r="B987" s="303"/>
      <c r="C987" s="303"/>
      <c r="D987" s="303"/>
      <c r="E987" s="303"/>
      <c r="F987" s="304"/>
      <c r="G987" s="303"/>
      <c r="H987" s="303"/>
      <c r="I987" s="303"/>
      <c r="J987" s="303"/>
      <c r="K987" s="303"/>
      <c r="L987" s="303"/>
      <c r="M987" s="303"/>
      <c r="N987" s="303"/>
      <c r="O987" s="303"/>
      <c r="P987" s="305"/>
      <c r="Q987" s="305"/>
      <c r="R987" s="303"/>
      <c r="S987" s="303"/>
      <c r="T987" s="303"/>
      <c r="U987" s="303"/>
      <c r="V987" s="303"/>
      <c r="W987" s="303"/>
      <c r="X987" s="303"/>
      <c r="Y987" s="303"/>
    </row>
    <row r="988" spans="1:25" ht="12.75">
      <c r="A988" s="303"/>
      <c r="B988" s="303"/>
      <c r="C988" s="303"/>
      <c r="D988" s="303"/>
      <c r="E988" s="303"/>
      <c r="F988" s="304"/>
      <c r="G988" s="303"/>
      <c r="H988" s="303"/>
      <c r="I988" s="303"/>
      <c r="J988" s="303"/>
      <c r="K988" s="303"/>
      <c r="L988" s="303"/>
      <c r="M988" s="303"/>
      <c r="N988" s="303"/>
      <c r="O988" s="303"/>
      <c r="P988" s="305"/>
      <c r="Q988" s="305"/>
      <c r="R988" s="303"/>
      <c r="S988" s="303"/>
      <c r="T988" s="303"/>
      <c r="U988" s="303"/>
      <c r="V988" s="303"/>
      <c r="W988" s="303"/>
      <c r="X988" s="303"/>
      <c r="Y988" s="303"/>
    </row>
    <row r="989" spans="1:25" ht="12.75">
      <c r="A989" s="303"/>
      <c r="B989" s="303"/>
      <c r="C989" s="303"/>
      <c r="D989" s="303"/>
      <c r="E989" s="303"/>
      <c r="F989" s="304"/>
      <c r="G989" s="303"/>
      <c r="H989" s="303"/>
      <c r="I989" s="303"/>
      <c r="J989" s="303"/>
      <c r="K989" s="303"/>
      <c r="L989" s="303"/>
      <c r="M989" s="303"/>
      <c r="N989" s="303"/>
      <c r="O989" s="303"/>
      <c r="P989" s="305"/>
      <c r="Q989" s="305"/>
      <c r="R989" s="303"/>
      <c r="S989" s="303"/>
      <c r="T989" s="303"/>
      <c r="U989" s="303"/>
      <c r="V989" s="303"/>
      <c r="W989" s="303"/>
      <c r="X989" s="303"/>
      <c r="Y989" s="303"/>
    </row>
    <row r="990" spans="1:25" ht="12.75">
      <c r="A990" s="303"/>
      <c r="B990" s="303"/>
      <c r="C990" s="303"/>
      <c r="D990" s="303"/>
      <c r="E990" s="303"/>
      <c r="F990" s="304"/>
      <c r="G990" s="303"/>
      <c r="H990" s="303"/>
      <c r="I990" s="303"/>
      <c r="J990" s="303"/>
      <c r="K990" s="303"/>
      <c r="L990" s="303"/>
      <c r="M990" s="303"/>
      <c r="N990" s="303"/>
      <c r="O990" s="303"/>
      <c r="P990" s="305"/>
      <c r="Q990" s="305"/>
      <c r="R990" s="303"/>
      <c r="S990" s="303"/>
      <c r="T990" s="303"/>
      <c r="U990" s="303"/>
      <c r="V990" s="303"/>
      <c r="W990" s="303"/>
      <c r="X990" s="303"/>
      <c r="Y990" s="303"/>
    </row>
    <row r="991" spans="1:25" ht="12.75">
      <c r="A991" s="303"/>
      <c r="B991" s="303"/>
      <c r="C991" s="303"/>
      <c r="D991" s="303"/>
      <c r="E991" s="303"/>
      <c r="F991" s="304"/>
      <c r="G991" s="303"/>
      <c r="H991" s="303"/>
      <c r="I991" s="303"/>
      <c r="J991" s="303"/>
      <c r="K991" s="303"/>
      <c r="L991" s="303"/>
      <c r="M991" s="303"/>
      <c r="N991" s="303"/>
      <c r="O991" s="303"/>
      <c r="P991" s="305"/>
      <c r="Q991" s="305"/>
      <c r="R991" s="303"/>
      <c r="S991" s="303"/>
      <c r="T991" s="303"/>
      <c r="U991" s="303"/>
      <c r="V991" s="303"/>
      <c r="W991" s="303"/>
      <c r="X991" s="303"/>
      <c r="Y991" s="303"/>
    </row>
    <row r="992" spans="1:25" ht="12.75">
      <c r="A992" s="303"/>
      <c r="B992" s="303"/>
      <c r="C992" s="303"/>
      <c r="D992" s="303"/>
      <c r="E992" s="303"/>
      <c r="F992" s="304"/>
      <c r="G992" s="303"/>
      <c r="H992" s="303"/>
      <c r="I992" s="303"/>
      <c r="J992" s="303"/>
      <c r="K992" s="303"/>
      <c r="L992" s="303"/>
      <c r="M992" s="303"/>
      <c r="N992" s="303"/>
      <c r="O992" s="303"/>
      <c r="P992" s="305"/>
      <c r="Q992" s="305"/>
      <c r="R992" s="303"/>
      <c r="S992" s="303"/>
      <c r="T992" s="303"/>
      <c r="U992" s="303"/>
      <c r="V992" s="303"/>
      <c r="W992" s="303"/>
      <c r="X992" s="303"/>
      <c r="Y992" s="303"/>
    </row>
    <row r="993" spans="1:25" ht="12.75">
      <c r="A993" s="303"/>
      <c r="B993" s="303"/>
      <c r="C993" s="303"/>
      <c r="D993" s="303"/>
      <c r="E993" s="303"/>
      <c r="F993" s="304"/>
      <c r="G993" s="303"/>
      <c r="H993" s="303"/>
      <c r="I993" s="303"/>
      <c r="J993" s="303"/>
      <c r="K993" s="303"/>
      <c r="L993" s="303"/>
      <c r="M993" s="303"/>
      <c r="N993" s="303"/>
      <c r="O993" s="303"/>
      <c r="P993" s="305"/>
      <c r="Q993" s="305"/>
      <c r="R993" s="303"/>
      <c r="S993" s="303"/>
      <c r="T993" s="303"/>
      <c r="U993" s="303"/>
      <c r="V993" s="303"/>
      <c r="W993" s="303"/>
      <c r="X993" s="303"/>
      <c r="Y993" s="303"/>
    </row>
    <row r="994" spans="1:25" ht="12.75">
      <c r="A994" s="303"/>
      <c r="B994" s="303"/>
      <c r="C994" s="303"/>
      <c r="D994" s="303"/>
      <c r="E994" s="303"/>
      <c r="F994" s="304"/>
      <c r="G994" s="303"/>
      <c r="H994" s="303"/>
      <c r="I994" s="303"/>
      <c r="J994" s="303"/>
      <c r="K994" s="303"/>
      <c r="L994" s="303"/>
      <c r="M994" s="303"/>
      <c r="N994" s="303"/>
      <c r="O994" s="303"/>
      <c r="P994" s="305"/>
      <c r="Q994" s="305"/>
      <c r="R994" s="303"/>
      <c r="S994" s="303"/>
      <c r="T994" s="303"/>
      <c r="U994" s="303"/>
      <c r="V994" s="303"/>
      <c r="W994" s="303"/>
      <c r="X994" s="303"/>
      <c r="Y994" s="303"/>
    </row>
    <row r="995" spans="1:25" ht="12.75">
      <c r="A995" s="303"/>
      <c r="B995" s="303"/>
      <c r="C995" s="303"/>
      <c r="D995" s="303"/>
      <c r="E995" s="303"/>
      <c r="F995" s="304"/>
      <c r="G995" s="303"/>
      <c r="H995" s="303"/>
      <c r="I995" s="303"/>
      <c r="J995" s="303"/>
      <c r="K995" s="303"/>
      <c r="L995" s="303"/>
      <c r="M995" s="303"/>
      <c r="N995" s="303"/>
      <c r="O995" s="303"/>
      <c r="P995" s="305"/>
      <c r="Q995" s="305"/>
      <c r="R995" s="303"/>
      <c r="S995" s="303"/>
      <c r="T995" s="303"/>
      <c r="U995" s="303"/>
      <c r="V995" s="303"/>
      <c r="W995" s="303"/>
      <c r="X995" s="303"/>
      <c r="Y995" s="303"/>
    </row>
    <row r="996" spans="1:25" ht="12.75">
      <c r="A996" s="303"/>
      <c r="B996" s="303"/>
      <c r="C996" s="303"/>
      <c r="D996" s="303"/>
      <c r="E996" s="303"/>
      <c r="F996" s="304"/>
      <c r="G996" s="303"/>
      <c r="H996" s="303"/>
      <c r="I996" s="303"/>
      <c r="J996" s="303"/>
      <c r="K996" s="303"/>
      <c r="L996" s="303"/>
      <c r="M996" s="303"/>
      <c r="N996" s="303"/>
      <c r="O996" s="303"/>
      <c r="P996" s="305"/>
      <c r="Q996" s="305"/>
      <c r="R996" s="303"/>
      <c r="S996" s="303"/>
      <c r="T996" s="303"/>
      <c r="U996" s="303"/>
      <c r="V996" s="303"/>
      <c r="W996" s="303"/>
      <c r="X996" s="303"/>
      <c r="Y996" s="303"/>
    </row>
    <row r="997" spans="1:25" ht="12.75">
      <c r="A997" s="303"/>
      <c r="B997" s="303"/>
      <c r="C997" s="303"/>
      <c r="D997" s="303"/>
      <c r="E997" s="303"/>
      <c r="F997" s="304"/>
      <c r="G997" s="303"/>
      <c r="H997" s="303"/>
      <c r="I997" s="303"/>
      <c r="J997" s="303"/>
      <c r="K997" s="303"/>
      <c r="L997" s="303"/>
      <c r="M997" s="303"/>
      <c r="N997" s="303"/>
      <c r="O997" s="303"/>
      <c r="P997" s="305"/>
      <c r="Q997" s="305"/>
      <c r="R997" s="303"/>
      <c r="S997" s="303"/>
      <c r="T997" s="303"/>
      <c r="U997" s="303"/>
      <c r="V997" s="303"/>
      <c r="W997" s="303"/>
      <c r="X997" s="303"/>
      <c r="Y997" s="303"/>
    </row>
    <row r="998" spans="1:25" ht="12.75">
      <c r="A998" s="303"/>
      <c r="B998" s="303"/>
      <c r="C998" s="303"/>
      <c r="D998" s="303"/>
      <c r="E998" s="303"/>
      <c r="F998" s="304"/>
      <c r="G998" s="303"/>
      <c r="H998" s="303"/>
      <c r="I998" s="303"/>
      <c r="J998" s="303"/>
      <c r="K998" s="303"/>
      <c r="L998" s="303"/>
      <c r="M998" s="303"/>
      <c r="N998" s="303"/>
      <c r="O998" s="303"/>
      <c r="P998" s="305"/>
      <c r="Q998" s="305"/>
      <c r="R998" s="303"/>
      <c r="S998" s="303"/>
      <c r="T998" s="303"/>
      <c r="U998" s="303"/>
      <c r="V998" s="303"/>
      <c r="W998" s="303"/>
      <c r="X998" s="303"/>
      <c r="Y998" s="303"/>
    </row>
    <row r="999" spans="1:25" ht="12.75">
      <c r="A999" s="303"/>
      <c r="B999" s="303"/>
      <c r="C999" s="303"/>
      <c r="D999" s="303"/>
      <c r="E999" s="303"/>
      <c r="F999" s="304"/>
      <c r="G999" s="303"/>
      <c r="H999" s="303"/>
      <c r="I999" s="303"/>
      <c r="J999" s="303"/>
      <c r="K999" s="303"/>
      <c r="L999" s="303"/>
      <c r="M999" s="303"/>
      <c r="N999" s="303"/>
      <c r="O999" s="303"/>
      <c r="P999" s="305"/>
      <c r="Q999" s="305"/>
      <c r="R999" s="303"/>
      <c r="S999" s="303"/>
      <c r="T999" s="303"/>
      <c r="U999" s="303"/>
      <c r="V999" s="303"/>
      <c r="W999" s="303"/>
      <c r="X999" s="303"/>
      <c r="Y999" s="303"/>
    </row>
    <row r="1000" spans="1:25" ht="12.75">
      <c r="A1000" s="303"/>
      <c r="B1000" s="303"/>
      <c r="C1000" s="303"/>
      <c r="D1000" s="303"/>
      <c r="E1000" s="303"/>
      <c r="F1000" s="304"/>
      <c r="G1000" s="303"/>
      <c r="H1000" s="303"/>
      <c r="I1000" s="303"/>
      <c r="J1000" s="303"/>
      <c r="K1000" s="303"/>
      <c r="L1000" s="303"/>
      <c r="M1000" s="303"/>
      <c r="N1000" s="303"/>
      <c r="O1000" s="303"/>
      <c r="P1000" s="305"/>
      <c r="Q1000" s="305"/>
      <c r="R1000" s="303"/>
      <c r="S1000" s="303"/>
      <c r="T1000" s="303"/>
      <c r="U1000" s="303"/>
      <c r="V1000" s="303"/>
      <c r="W1000" s="303"/>
      <c r="X1000" s="303"/>
      <c r="Y1000" s="303"/>
    </row>
    <row r="1001" spans="1:25" ht="12.75">
      <c r="A1001" s="303"/>
      <c r="B1001" s="303"/>
      <c r="C1001" s="303"/>
      <c r="D1001" s="303"/>
      <c r="E1001" s="303"/>
      <c r="F1001" s="304"/>
      <c r="G1001" s="303"/>
      <c r="H1001" s="303"/>
      <c r="I1001" s="303"/>
      <c r="J1001" s="303"/>
      <c r="K1001" s="303"/>
      <c r="L1001" s="303"/>
      <c r="M1001" s="303"/>
      <c r="N1001" s="303"/>
      <c r="O1001" s="303"/>
      <c r="P1001" s="305"/>
      <c r="Q1001" s="305"/>
      <c r="R1001" s="303"/>
      <c r="S1001" s="303"/>
      <c r="T1001" s="303"/>
      <c r="U1001" s="303"/>
      <c r="V1001" s="303"/>
      <c r="W1001" s="303"/>
      <c r="X1001" s="303"/>
      <c r="Y1001" s="303"/>
    </row>
    <row r="1002" spans="1:25" ht="12.75">
      <c r="A1002" s="303"/>
      <c r="B1002" s="303"/>
      <c r="C1002" s="303"/>
      <c r="D1002" s="303"/>
      <c r="E1002" s="303"/>
      <c r="F1002" s="304"/>
      <c r="G1002" s="303"/>
      <c r="H1002" s="303"/>
      <c r="I1002" s="303"/>
      <c r="J1002" s="303"/>
      <c r="K1002" s="303"/>
      <c r="L1002" s="303"/>
      <c r="M1002" s="303"/>
      <c r="N1002" s="303"/>
      <c r="O1002" s="303"/>
      <c r="P1002" s="305"/>
      <c r="Q1002" s="305"/>
      <c r="R1002" s="303"/>
      <c r="S1002" s="303"/>
      <c r="T1002" s="303"/>
      <c r="U1002" s="303"/>
      <c r="V1002" s="303"/>
      <c r="W1002" s="303"/>
      <c r="X1002" s="303"/>
      <c r="Y1002" s="303"/>
    </row>
    <row r="1003" spans="1:25" ht="12.75">
      <c r="A1003" s="303"/>
      <c r="B1003" s="303"/>
      <c r="C1003" s="303"/>
      <c r="D1003" s="303"/>
      <c r="E1003" s="303"/>
      <c r="F1003" s="304"/>
      <c r="G1003" s="303"/>
      <c r="H1003" s="303"/>
      <c r="I1003" s="303"/>
      <c r="J1003" s="303"/>
      <c r="K1003" s="303"/>
      <c r="L1003" s="303"/>
      <c r="M1003" s="303"/>
      <c r="N1003" s="303"/>
      <c r="O1003" s="303"/>
      <c r="P1003" s="305"/>
      <c r="Q1003" s="305"/>
      <c r="R1003" s="303"/>
      <c r="S1003" s="303"/>
      <c r="T1003" s="303"/>
      <c r="U1003" s="303"/>
      <c r="V1003" s="303"/>
      <c r="W1003" s="303"/>
      <c r="X1003" s="303"/>
      <c r="Y1003" s="303"/>
    </row>
    <row r="1004" spans="1:25" ht="12.75">
      <c r="A1004" s="303"/>
      <c r="B1004" s="303"/>
      <c r="C1004" s="303"/>
      <c r="D1004" s="303"/>
      <c r="E1004" s="303"/>
      <c r="F1004" s="304"/>
      <c r="G1004" s="303"/>
      <c r="H1004" s="303"/>
      <c r="I1004" s="303"/>
      <c r="J1004" s="303"/>
      <c r="K1004" s="303"/>
      <c r="L1004" s="303"/>
      <c r="M1004" s="303"/>
      <c r="N1004" s="303"/>
      <c r="O1004" s="303"/>
      <c r="P1004" s="305"/>
      <c r="Q1004" s="305"/>
      <c r="R1004" s="303"/>
      <c r="S1004" s="303"/>
      <c r="T1004" s="303"/>
      <c r="U1004" s="303"/>
      <c r="V1004" s="303"/>
      <c r="W1004" s="303"/>
      <c r="X1004" s="303"/>
      <c r="Y1004" s="303"/>
    </row>
    <row r="1005" spans="1:25" ht="12.75">
      <c r="A1005" s="303"/>
      <c r="B1005" s="303"/>
      <c r="C1005" s="303"/>
      <c r="D1005" s="303"/>
      <c r="E1005" s="303"/>
      <c r="F1005" s="304"/>
      <c r="G1005" s="303"/>
      <c r="H1005" s="303"/>
      <c r="I1005" s="303"/>
      <c r="J1005" s="303"/>
      <c r="K1005" s="303"/>
      <c r="L1005" s="303"/>
      <c r="M1005" s="303"/>
      <c r="N1005" s="303"/>
      <c r="O1005" s="303"/>
      <c r="P1005" s="305"/>
      <c r="Q1005" s="305"/>
      <c r="R1005" s="303"/>
      <c r="S1005" s="303"/>
      <c r="T1005" s="303"/>
      <c r="U1005" s="303"/>
      <c r="V1005" s="303"/>
      <c r="W1005" s="303"/>
      <c r="X1005" s="303"/>
      <c r="Y1005" s="303"/>
    </row>
    <row r="1006" spans="1:25" ht="12.75">
      <c r="A1006" s="303"/>
      <c r="B1006" s="303"/>
      <c r="C1006" s="303"/>
      <c r="D1006" s="303"/>
      <c r="E1006" s="303"/>
      <c r="F1006" s="304"/>
      <c r="G1006" s="303"/>
      <c r="H1006" s="303"/>
      <c r="I1006" s="303"/>
      <c r="J1006" s="303"/>
      <c r="K1006" s="303"/>
      <c r="L1006" s="303"/>
      <c r="M1006" s="303"/>
      <c r="N1006" s="303"/>
      <c r="O1006" s="303"/>
      <c r="P1006" s="305"/>
      <c r="Q1006" s="305"/>
      <c r="R1006" s="303"/>
      <c r="S1006" s="303"/>
      <c r="T1006" s="303"/>
      <c r="U1006" s="303"/>
      <c r="V1006" s="303"/>
      <c r="W1006" s="303"/>
      <c r="X1006" s="303"/>
      <c r="Y1006" s="303"/>
    </row>
    <row r="1007" spans="1:25" ht="12.75">
      <c r="A1007" s="303"/>
      <c r="B1007" s="303"/>
      <c r="C1007" s="303"/>
      <c r="D1007" s="303"/>
      <c r="E1007" s="303"/>
      <c r="F1007" s="304"/>
      <c r="G1007" s="303"/>
      <c r="H1007" s="303"/>
      <c r="I1007" s="303"/>
      <c r="J1007" s="303"/>
      <c r="K1007" s="303"/>
      <c r="L1007" s="303"/>
      <c r="M1007" s="303"/>
      <c r="N1007" s="303"/>
      <c r="O1007" s="303"/>
      <c r="P1007" s="305"/>
      <c r="Q1007" s="305"/>
      <c r="R1007" s="303"/>
      <c r="S1007" s="303"/>
      <c r="T1007" s="303"/>
      <c r="U1007" s="303"/>
      <c r="V1007" s="303"/>
      <c r="W1007" s="303"/>
      <c r="X1007" s="303"/>
      <c r="Y1007" s="303"/>
    </row>
    <row r="1008" spans="1:25" ht="12.75">
      <c r="A1008" s="303"/>
      <c r="B1008" s="303"/>
      <c r="C1008" s="303"/>
      <c r="D1008" s="303"/>
      <c r="E1008" s="303"/>
      <c r="F1008" s="304"/>
      <c r="G1008" s="303"/>
      <c r="H1008" s="303"/>
      <c r="I1008" s="303"/>
      <c r="J1008" s="303"/>
      <c r="K1008" s="303"/>
      <c r="L1008" s="303"/>
      <c r="M1008" s="303"/>
      <c r="N1008" s="303"/>
      <c r="O1008" s="303"/>
      <c r="P1008" s="305"/>
      <c r="Q1008" s="305"/>
      <c r="R1008" s="303"/>
      <c r="S1008" s="303"/>
      <c r="T1008" s="303"/>
      <c r="U1008" s="303"/>
      <c r="V1008" s="303"/>
      <c r="W1008" s="303"/>
      <c r="X1008" s="303"/>
      <c r="Y1008" s="303"/>
    </row>
    <row r="1009" spans="1:25" ht="12.75">
      <c r="A1009" s="303"/>
      <c r="B1009" s="303"/>
      <c r="C1009" s="303"/>
      <c r="D1009" s="303"/>
      <c r="E1009" s="303"/>
      <c r="F1009" s="304"/>
      <c r="G1009" s="303"/>
      <c r="H1009" s="303"/>
      <c r="I1009" s="303"/>
      <c r="J1009" s="303"/>
      <c r="K1009" s="303"/>
      <c r="L1009" s="303"/>
      <c r="M1009" s="303"/>
      <c r="N1009" s="303"/>
      <c r="O1009" s="303"/>
      <c r="P1009" s="305"/>
      <c r="Q1009" s="305"/>
      <c r="R1009" s="303"/>
      <c r="S1009" s="303"/>
      <c r="T1009" s="303"/>
      <c r="U1009" s="303"/>
      <c r="V1009" s="303"/>
      <c r="W1009" s="303"/>
      <c r="X1009" s="303"/>
      <c r="Y1009" s="303"/>
    </row>
    <row r="1010" spans="1:25" ht="12.75">
      <c r="A1010" s="303"/>
      <c r="B1010" s="303"/>
      <c r="C1010" s="303"/>
      <c r="D1010" s="303"/>
      <c r="E1010" s="303"/>
      <c r="F1010" s="304"/>
      <c r="G1010" s="303"/>
      <c r="H1010" s="303"/>
      <c r="I1010" s="303"/>
      <c r="J1010" s="303"/>
      <c r="K1010" s="303"/>
      <c r="L1010" s="303"/>
      <c r="M1010" s="303"/>
      <c r="N1010" s="303"/>
      <c r="O1010" s="303"/>
      <c r="P1010" s="305"/>
      <c r="Q1010" s="305"/>
      <c r="R1010" s="303"/>
      <c r="S1010" s="303"/>
      <c r="T1010" s="303"/>
      <c r="U1010" s="303"/>
      <c r="V1010" s="303"/>
      <c r="W1010" s="303"/>
      <c r="X1010" s="303"/>
      <c r="Y1010" s="303"/>
    </row>
    <row r="1011" spans="1:25" ht="12.75">
      <c r="A1011" s="303"/>
      <c r="B1011" s="303"/>
      <c r="C1011" s="303"/>
      <c r="D1011" s="303"/>
      <c r="E1011" s="303"/>
      <c r="F1011" s="304"/>
      <c r="G1011" s="303"/>
      <c r="H1011" s="303"/>
      <c r="I1011" s="303"/>
      <c r="J1011" s="303"/>
      <c r="K1011" s="303"/>
      <c r="L1011" s="303"/>
      <c r="M1011" s="303"/>
      <c r="N1011" s="303"/>
      <c r="O1011" s="303"/>
      <c r="P1011" s="305"/>
      <c r="Q1011" s="305"/>
      <c r="R1011" s="303"/>
      <c r="S1011" s="303"/>
      <c r="T1011" s="303"/>
      <c r="U1011" s="303"/>
      <c r="V1011" s="303"/>
      <c r="W1011" s="303"/>
      <c r="X1011" s="303"/>
      <c r="Y1011" s="303"/>
    </row>
    <row r="1012" spans="1:25" ht="12.75">
      <c r="A1012" s="303"/>
      <c r="B1012" s="303"/>
      <c r="C1012" s="303"/>
      <c r="D1012" s="303"/>
      <c r="E1012" s="303"/>
      <c r="F1012" s="304"/>
      <c r="G1012" s="303"/>
      <c r="H1012" s="303"/>
      <c r="I1012" s="303"/>
      <c r="J1012" s="303"/>
      <c r="K1012" s="303"/>
      <c r="L1012" s="303"/>
      <c r="M1012" s="303"/>
      <c r="N1012" s="303"/>
      <c r="O1012" s="303"/>
      <c r="P1012" s="305"/>
      <c r="Q1012" s="305"/>
      <c r="R1012" s="303"/>
      <c r="S1012" s="303"/>
      <c r="T1012" s="303"/>
      <c r="U1012" s="303"/>
      <c r="V1012" s="303"/>
      <c r="W1012" s="303"/>
      <c r="X1012" s="303"/>
      <c r="Y1012" s="303"/>
    </row>
    <row r="1013" spans="1:25" ht="12.75">
      <c r="A1013" s="303"/>
      <c r="B1013" s="303"/>
      <c r="C1013" s="303"/>
      <c r="D1013" s="303"/>
      <c r="E1013" s="303"/>
      <c r="F1013" s="304"/>
      <c r="G1013" s="303"/>
      <c r="H1013" s="303"/>
      <c r="I1013" s="303"/>
      <c r="J1013" s="303"/>
      <c r="K1013" s="303"/>
      <c r="L1013" s="303"/>
      <c r="M1013" s="303"/>
      <c r="N1013" s="303"/>
      <c r="O1013" s="303"/>
      <c r="P1013" s="305"/>
      <c r="Q1013" s="305"/>
      <c r="R1013" s="303"/>
      <c r="S1013" s="303"/>
      <c r="T1013" s="303"/>
      <c r="U1013" s="303"/>
      <c r="V1013" s="303"/>
      <c r="W1013" s="303"/>
      <c r="X1013" s="303"/>
      <c r="Y1013" s="303"/>
    </row>
    <row r="1014" spans="1:25" ht="12.75">
      <c r="A1014" s="303"/>
      <c r="B1014" s="303"/>
      <c r="C1014" s="303"/>
      <c r="D1014" s="303"/>
      <c r="E1014" s="303"/>
      <c r="F1014" s="304"/>
      <c r="G1014" s="303"/>
      <c r="H1014" s="303"/>
      <c r="I1014" s="303"/>
      <c r="J1014" s="303"/>
      <c r="K1014" s="303"/>
      <c r="L1014" s="303"/>
      <c r="M1014" s="303"/>
      <c r="N1014" s="303"/>
      <c r="O1014" s="303"/>
      <c r="P1014" s="305"/>
      <c r="Q1014" s="305"/>
      <c r="R1014" s="303"/>
      <c r="S1014" s="303"/>
      <c r="T1014" s="303"/>
      <c r="U1014" s="303"/>
      <c r="V1014" s="303"/>
      <c r="W1014" s="303"/>
      <c r="X1014" s="303"/>
      <c r="Y1014" s="303"/>
    </row>
    <row r="1015" spans="1:25" ht="12.75">
      <c r="A1015" s="303"/>
      <c r="B1015" s="303"/>
      <c r="C1015" s="303"/>
      <c r="D1015" s="303"/>
      <c r="E1015" s="303"/>
      <c r="F1015" s="304"/>
      <c r="G1015" s="303"/>
      <c r="H1015" s="303"/>
      <c r="I1015" s="303"/>
      <c r="J1015" s="303"/>
      <c r="K1015" s="303"/>
      <c r="L1015" s="303"/>
      <c r="M1015" s="303"/>
      <c r="N1015" s="303"/>
      <c r="O1015" s="303"/>
      <c r="P1015" s="305"/>
      <c r="Q1015" s="305"/>
      <c r="R1015" s="303"/>
      <c r="S1015" s="303"/>
      <c r="T1015" s="303"/>
      <c r="U1015" s="303"/>
      <c r="V1015" s="303"/>
      <c r="W1015" s="303"/>
      <c r="X1015" s="303"/>
      <c r="Y1015" s="303"/>
    </row>
    <row r="1016" spans="1:25" ht="12.75">
      <c r="A1016" s="303"/>
      <c r="B1016" s="303"/>
      <c r="C1016" s="303"/>
      <c r="D1016" s="303"/>
      <c r="E1016" s="303"/>
      <c r="F1016" s="304"/>
      <c r="G1016" s="303"/>
      <c r="H1016" s="303"/>
      <c r="I1016" s="303"/>
      <c r="J1016" s="303"/>
      <c r="K1016" s="303"/>
      <c r="L1016" s="303"/>
      <c r="M1016" s="303"/>
      <c r="N1016" s="303"/>
      <c r="O1016" s="303"/>
      <c r="P1016" s="305"/>
      <c r="Q1016" s="305"/>
      <c r="R1016" s="303"/>
      <c r="S1016" s="303"/>
      <c r="T1016" s="303"/>
      <c r="U1016" s="303"/>
      <c r="V1016" s="303"/>
      <c r="W1016" s="303"/>
      <c r="X1016" s="303"/>
      <c r="Y1016" s="303"/>
    </row>
    <row r="1017" spans="1:25" ht="12.75">
      <c r="A1017" s="303"/>
      <c r="B1017" s="303"/>
      <c r="C1017" s="303"/>
      <c r="D1017" s="303"/>
      <c r="E1017" s="303"/>
      <c r="F1017" s="304"/>
      <c r="G1017" s="303"/>
      <c r="H1017" s="303"/>
      <c r="I1017" s="303"/>
      <c r="J1017" s="303"/>
      <c r="K1017" s="303"/>
      <c r="L1017" s="303"/>
      <c r="M1017" s="303"/>
      <c r="N1017" s="303"/>
      <c r="O1017" s="303"/>
      <c r="P1017" s="305"/>
      <c r="Q1017" s="305"/>
      <c r="R1017" s="303"/>
      <c r="S1017" s="303"/>
      <c r="T1017" s="303"/>
      <c r="U1017" s="303"/>
      <c r="V1017" s="303"/>
      <c r="W1017" s="303"/>
      <c r="X1017" s="303"/>
      <c r="Y1017" s="303"/>
    </row>
    <row r="1018" spans="1:25" ht="12.75">
      <c r="A1018" s="303"/>
      <c r="B1018" s="303"/>
      <c r="C1018" s="303"/>
      <c r="D1018" s="303"/>
      <c r="E1018" s="303"/>
      <c r="F1018" s="304"/>
      <c r="G1018" s="303"/>
      <c r="H1018" s="303"/>
      <c r="I1018" s="303"/>
      <c r="J1018" s="303"/>
      <c r="K1018" s="303"/>
      <c r="L1018" s="303"/>
      <c r="M1018" s="303"/>
      <c r="N1018" s="303"/>
      <c r="O1018" s="303"/>
      <c r="P1018" s="305"/>
      <c r="Q1018" s="305"/>
      <c r="R1018" s="303"/>
      <c r="S1018" s="303"/>
      <c r="T1018" s="303"/>
      <c r="U1018" s="303"/>
      <c r="V1018" s="303"/>
      <c r="W1018" s="303"/>
      <c r="X1018" s="303"/>
      <c r="Y1018" s="303"/>
    </row>
    <row r="1019" spans="1:25" ht="12.75">
      <c r="A1019" s="303"/>
      <c r="B1019" s="303"/>
      <c r="C1019" s="303"/>
      <c r="D1019" s="303"/>
      <c r="E1019" s="303"/>
      <c r="F1019" s="304"/>
      <c r="G1019" s="303"/>
      <c r="H1019" s="303"/>
      <c r="I1019" s="303"/>
      <c r="J1019" s="303"/>
      <c r="K1019" s="303"/>
      <c r="L1019" s="303"/>
      <c r="M1019" s="303"/>
      <c r="N1019" s="303"/>
      <c r="O1019" s="303"/>
      <c r="P1019" s="305"/>
      <c r="Q1019" s="305"/>
      <c r="R1019" s="303"/>
      <c r="S1019" s="303"/>
      <c r="T1019" s="303"/>
      <c r="U1019" s="303"/>
      <c r="V1019" s="303"/>
      <c r="W1019" s="303"/>
      <c r="X1019" s="303"/>
      <c r="Y1019" s="303"/>
    </row>
    <row r="1020" spans="1:25" ht="12.75">
      <c r="A1020" s="303"/>
      <c r="B1020" s="303"/>
      <c r="C1020" s="303"/>
      <c r="D1020" s="303"/>
      <c r="E1020" s="303"/>
      <c r="F1020" s="304"/>
      <c r="G1020" s="303"/>
      <c r="H1020" s="303"/>
      <c r="I1020" s="303"/>
      <c r="J1020" s="303"/>
      <c r="K1020" s="303"/>
      <c r="L1020" s="303"/>
      <c r="M1020" s="303"/>
      <c r="N1020" s="303"/>
      <c r="O1020" s="303"/>
      <c r="P1020" s="305"/>
      <c r="Q1020" s="305"/>
      <c r="R1020" s="303"/>
      <c r="S1020" s="303"/>
      <c r="T1020" s="303"/>
      <c r="U1020" s="303"/>
      <c r="V1020" s="303"/>
      <c r="W1020" s="303"/>
      <c r="X1020" s="303"/>
      <c r="Y1020" s="303"/>
    </row>
    <row r="1021" spans="1:25" ht="12.75">
      <c r="A1021" s="303"/>
      <c r="B1021" s="303"/>
      <c r="C1021" s="303"/>
      <c r="D1021" s="303"/>
      <c r="E1021" s="303"/>
      <c r="F1021" s="304"/>
      <c r="G1021" s="303"/>
      <c r="H1021" s="303"/>
      <c r="I1021" s="303"/>
      <c r="J1021" s="303"/>
      <c r="K1021" s="303"/>
      <c r="L1021" s="303"/>
      <c r="M1021" s="303"/>
      <c r="N1021" s="303"/>
      <c r="O1021" s="303"/>
      <c r="P1021" s="305"/>
      <c r="Q1021" s="305"/>
      <c r="R1021" s="303"/>
      <c r="S1021" s="303"/>
      <c r="T1021" s="303"/>
      <c r="U1021" s="303"/>
      <c r="V1021" s="303"/>
      <c r="W1021" s="303"/>
      <c r="X1021" s="303"/>
      <c r="Y1021" s="303"/>
    </row>
  </sheetData>
  <mergeCells count="20">
    <mergeCell ref="G96:J96"/>
    <mergeCell ref="J8:K8"/>
    <mergeCell ref="L8:L9"/>
    <mergeCell ref="C8:C9"/>
    <mergeCell ref="D8:D9"/>
    <mergeCell ref="A96:D96"/>
    <mergeCell ref="E8:E9"/>
    <mergeCell ref="F8:G8"/>
    <mergeCell ref="M8:N8"/>
    <mergeCell ref="O8:O9"/>
    <mergeCell ref="A1:C1"/>
    <mergeCell ref="A2:C2"/>
    <mergeCell ref="A4:Q4"/>
    <mergeCell ref="A5:Q5"/>
    <mergeCell ref="A6:Q6"/>
    <mergeCell ref="A8:A9"/>
    <mergeCell ref="B8:B9"/>
    <mergeCell ref="P8:Q8"/>
    <mergeCell ref="H8:H9"/>
    <mergeCell ref="I8:I9"/>
  </mergeCells>
  <conditionalFormatting sqref="A12:Q93">
    <cfRule type="expression" dxfId="11" priority="1">
      <formula>AND($E12&lt;&gt;0,$P12&lt;1)</formula>
    </cfRule>
  </conditionalFormatting>
  <printOptions horizontalCentered="1"/>
  <pageMargins left="0.25" right="0.2500043545012971" top="0.35998707117140583" bottom="0.45331705258621474" header="0" footer="0"/>
  <pageSetup paperSize="9" fitToHeight="0" pageOrder="overThenDown" orientation="landscape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  <outlinePr summaryBelow="0" summaryRight="0"/>
  </sheetPr>
  <dimension ref="A1:T1010"/>
  <sheetViews>
    <sheetView workbookViewId="0">
      <pane ySplit="9" topLeftCell="A10" activePane="bottomLeft" state="frozen"/>
      <selection pane="bottomLeft" activeCell="B11" sqref="B11"/>
    </sheetView>
  </sheetViews>
  <sheetFormatPr defaultColWidth="12.5703125" defaultRowHeight="15" customHeight="1"/>
  <cols>
    <col min="1" max="1" width="6.42578125" customWidth="1"/>
    <col min="2" max="2" width="19.42578125" customWidth="1"/>
    <col min="3" max="3" width="16.42578125" customWidth="1"/>
    <col min="4" max="4" width="15.28515625" customWidth="1"/>
    <col min="5" max="5" width="16.7109375" customWidth="1"/>
    <col min="6" max="6" width="16" customWidth="1"/>
    <col min="7" max="9" width="15.7109375" customWidth="1"/>
    <col min="10" max="11" width="14.28515625" customWidth="1"/>
    <col min="12" max="12" width="17" customWidth="1"/>
    <col min="13" max="13" width="20.140625" customWidth="1"/>
    <col min="14" max="14" width="30.140625" customWidth="1"/>
    <col min="15" max="20" width="12.5703125" customWidth="1"/>
  </cols>
  <sheetData>
    <row r="1" spans="1:20" ht="9" customHeight="1">
      <c r="A1" s="782" t="s">
        <v>26</v>
      </c>
      <c r="B1" s="773"/>
      <c r="C1" s="1"/>
      <c r="D1" s="1"/>
      <c r="E1" s="1"/>
      <c r="F1" s="1"/>
      <c r="G1" s="486"/>
      <c r="H1" s="1"/>
      <c r="I1" s="1"/>
      <c r="J1" s="100"/>
      <c r="K1" s="100"/>
      <c r="L1" s="100"/>
      <c r="M1" s="1"/>
      <c r="N1" s="1"/>
      <c r="O1" s="5"/>
      <c r="P1" s="5"/>
      <c r="Q1" s="5"/>
      <c r="R1" s="5"/>
      <c r="S1" s="5"/>
      <c r="T1" s="306"/>
    </row>
    <row r="2" spans="1:20" ht="15.75" customHeight="1">
      <c r="A2" s="783" t="s">
        <v>0</v>
      </c>
      <c r="B2" s="772"/>
      <c r="C2" s="773"/>
      <c r="D2" s="1"/>
      <c r="E2" s="1"/>
      <c r="F2" s="1"/>
      <c r="G2" s="486"/>
      <c r="H2" s="784" t="s">
        <v>1</v>
      </c>
      <c r="I2" s="772"/>
      <c r="J2" s="772"/>
      <c r="K2" s="773"/>
      <c r="L2" s="6"/>
      <c r="M2" s="6"/>
      <c r="N2" s="6"/>
      <c r="O2" s="5"/>
      <c r="P2" s="5"/>
      <c r="Q2" s="5"/>
      <c r="R2" s="5"/>
      <c r="S2" s="5"/>
      <c r="T2" s="5"/>
    </row>
    <row r="3" spans="1:20" ht="19.5" customHeight="1">
      <c r="A3" s="783" t="s">
        <v>2</v>
      </c>
      <c r="B3" s="772"/>
      <c r="C3" s="773"/>
      <c r="D3" s="1"/>
      <c r="E3" s="1"/>
      <c r="F3" s="1"/>
      <c r="G3" s="486"/>
      <c r="H3" s="785" t="s">
        <v>3</v>
      </c>
      <c r="I3" s="772"/>
      <c r="J3" s="772"/>
      <c r="K3" s="773"/>
      <c r="L3" s="8"/>
      <c r="M3" s="8"/>
      <c r="N3" s="8"/>
      <c r="O3" s="5"/>
      <c r="P3" s="5"/>
      <c r="Q3" s="5"/>
      <c r="R3" s="5"/>
      <c r="S3" s="5"/>
      <c r="T3" s="5"/>
    </row>
    <row r="4" spans="1:20" ht="21.75" customHeight="1">
      <c r="A4" s="771" t="s">
        <v>235</v>
      </c>
      <c r="B4" s="772"/>
      <c r="C4" s="772"/>
      <c r="D4" s="772"/>
      <c r="E4" s="772"/>
      <c r="F4" s="772"/>
      <c r="G4" s="772"/>
      <c r="H4" s="772"/>
      <c r="I4" s="772"/>
      <c r="J4" s="772"/>
      <c r="K4" s="773"/>
      <c r="L4" s="307"/>
      <c r="M4" s="10"/>
      <c r="N4" s="10"/>
      <c r="O4" s="5"/>
      <c r="P4" s="5"/>
      <c r="Q4" s="5"/>
      <c r="R4" s="5"/>
      <c r="S4" s="5"/>
      <c r="T4" s="5"/>
    </row>
    <row r="5" spans="1:20" ht="22.5" customHeight="1">
      <c r="A5" s="771" t="s">
        <v>5</v>
      </c>
      <c r="B5" s="772"/>
      <c r="C5" s="772"/>
      <c r="D5" s="772"/>
      <c r="E5" s="772"/>
      <c r="F5" s="772"/>
      <c r="G5" s="772"/>
      <c r="H5" s="772"/>
      <c r="I5" s="772"/>
      <c r="J5" s="772"/>
      <c r="K5" s="773"/>
      <c r="L5" s="10"/>
      <c r="M5" s="10"/>
      <c r="N5" s="10"/>
      <c r="O5" s="5"/>
      <c r="P5" s="5"/>
      <c r="Q5" s="5"/>
      <c r="R5" s="5"/>
      <c r="S5" s="5"/>
      <c r="T5" s="5"/>
    </row>
    <row r="6" spans="1:20" ht="15.75" customHeight="1">
      <c r="A6" s="774" t="s">
        <v>236</v>
      </c>
      <c r="B6" s="772"/>
      <c r="C6" s="772"/>
      <c r="D6" s="772"/>
      <c r="E6" s="772"/>
      <c r="F6" s="772"/>
      <c r="G6" s="772"/>
      <c r="H6" s="772"/>
      <c r="I6" s="772"/>
      <c r="J6" s="772"/>
      <c r="K6" s="773"/>
      <c r="L6" s="308"/>
      <c r="M6" s="1"/>
      <c r="N6" s="1"/>
      <c r="O6" s="5"/>
      <c r="P6" s="5"/>
      <c r="Q6" s="5"/>
      <c r="R6" s="5"/>
      <c r="S6" s="5"/>
      <c r="T6" s="5"/>
    </row>
    <row r="7" spans="1:20" ht="23.25" customHeight="1">
      <c r="A7" s="775" t="s">
        <v>7</v>
      </c>
      <c r="B7" s="773"/>
      <c r="C7" s="11"/>
      <c r="D7" s="11"/>
      <c r="E7" s="309"/>
      <c r="F7" s="309"/>
      <c r="G7" s="487"/>
      <c r="H7" s="309"/>
      <c r="I7" s="309"/>
      <c r="J7" s="310"/>
      <c r="K7" s="310"/>
      <c r="L7" s="310"/>
      <c r="M7" s="309"/>
      <c r="N7" s="11"/>
      <c r="O7" s="5"/>
      <c r="P7" s="5"/>
      <c r="Q7" s="5"/>
      <c r="R7" s="5"/>
      <c r="S7" s="5"/>
      <c r="T7" s="5"/>
    </row>
    <row r="8" spans="1:20" ht="34.5" customHeight="1">
      <c r="A8" s="776" t="s">
        <v>8</v>
      </c>
      <c r="B8" s="778" t="s">
        <v>9</v>
      </c>
      <c r="C8" s="779" t="s">
        <v>10</v>
      </c>
      <c r="D8" s="779" t="s">
        <v>193</v>
      </c>
      <c r="E8" s="778" t="s">
        <v>194</v>
      </c>
      <c r="F8" s="780" t="s">
        <v>195</v>
      </c>
      <c r="G8" s="781"/>
      <c r="H8" s="780" t="s">
        <v>196</v>
      </c>
      <c r="I8" s="781"/>
      <c r="J8" s="763" t="s">
        <v>119</v>
      </c>
      <c r="K8" s="765" t="s">
        <v>197</v>
      </c>
      <c r="L8" s="769" t="s">
        <v>198</v>
      </c>
      <c r="M8" s="770" t="s">
        <v>199</v>
      </c>
      <c r="N8" s="755" t="s">
        <v>17</v>
      </c>
      <c r="O8" s="5"/>
      <c r="P8" s="5"/>
      <c r="Q8" s="5"/>
      <c r="R8" s="5"/>
      <c r="S8" s="5"/>
      <c r="T8" s="5"/>
    </row>
    <row r="9" spans="1:20" ht="37.5" customHeight="1">
      <c r="A9" s="777"/>
      <c r="B9" s="764"/>
      <c r="C9" s="764"/>
      <c r="D9" s="764"/>
      <c r="E9" s="764"/>
      <c r="F9" s="311" t="s">
        <v>200</v>
      </c>
      <c r="G9" s="488" t="s">
        <v>201</v>
      </c>
      <c r="H9" s="311" t="s">
        <v>200</v>
      </c>
      <c r="I9" s="312" t="s">
        <v>201</v>
      </c>
      <c r="J9" s="764"/>
      <c r="K9" s="766"/>
      <c r="L9" s="768"/>
      <c r="M9" s="768"/>
      <c r="N9" s="756"/>
      <c r="O9" s="5"/>
      <c r="P9" s="5"/>
      <c r="Q9" s="5"/>
      <c r="R9" s="5"/>
      <c r="S9" s="5"/>
      <c r="T9" s="5"/>
    </row>
    <row r="10" spans="1:20" ht="23.25" customHeight="1">
      <c r="A10" s="313"/>
      <c r="B10" s="314"/>
      <c r="C10" s="314"/>
      <c r="D10" s="314"/>
      <c r="E10" s="314"/>
      <c r="F10" s="315"/>
      <c r="G10" s="489"/>
      <c r="H10" s="315"/>
      <c r="I10" s="315"/>
      <c r="J10" s="316"/>
      <c r="K10" s="317"/>
      <c r="L10" s="318"/>
      <c r="M10" s="319"/>
      <c r="N10" s="320"/>
      <c r="O10" s="4"/>
      <c r="P10" s="5"/>
      <c r="Q10" s="5"/>
      <c r="R10" s="5"/>
      <c r="S10" s="5"/>
      <c r="T10" s="5"/>
    </row>
    <row r="11" spans="1:20" ht="23.25" customHeight="1">
      <c r="A11" s="321" t="s">
        <v>24</v>
      </c>
      <c r="B11" s="757" t="s">
        <v>25</v>
      </c>
      <c r="C11" s="758"/>
      <c r="D11" s="758"/>
      <c r="E11" s="758"/>
      <c r="F11" s="758"/>
      <c r="G11" s="758"/>
      <c r="H11" s="758"/>
      <c r="I11" s="758"/>
      <c r="J11" s="758"/>
      <c r="K11" s="759"/>
      <c r="L11" s="322"/>
      <c r="M11" s="323"/>
      <c r="N11" s="324"/>
      <c r="O11" s="4"/>
      <c r="P11" s="5"/>
      <c r="Q11" s="5"/>
      <c r="R11" s="5"/>
      <c r="S11" s="5"/>
      <c r="T11" s="5"/>
    </row>
    <row r="12" spans="1:20" ht="23.25" customHeight="1">
      <c r="A12" s="321" t="s">
        <v>27</v>
      </c>
      <c r="B12" s="325"/>
      <c r="C12" s="326"/>
      <c r="D12" s="327"/>
      <c r="E12" s="327"/>
      <c r="F12" s="326"/>
      <c r="G12" s="490"/>
      <c r="H12" s="326"/>
      <c r="I12" s="328"/>
      <c r="J12" s="329"/>
      <c r="K12" s="330"/>
      <c r="L12" s="331"/>
      <c r="M12" s="332"/>
      <c r="N12" s="333"/>
      <c r="O12" s="4"/>
      <c r="P12" s="5"/>
      <c r="Q12" s="5"/>
      <c r="R12" s="5"/>
      <c r="S12" s="5"/>
      <c r="T12" s="5"/>
    </row>
    <row r="13" spans="1:20" ht="23.25" customHeight="1">
      <c r="A13" s="334">
        <v>1</v>
      </c>
      <c r="B13" s="335" t="s">
        <v>28</v>
      </c>
      <c r="C13" s="336">
        <v>1140788000</v>
      </c>
      <c r="D13" s="337">
        <v>249777675</v>
      </c>
      <c r="E13" s="336">
        <v>400000000</v>
      </c>
      <c r="F13" s="336">
        <v>200000000</v>
      </c>
      <c r="G13" s="491">
        <v>144150300</v>
      </c>
      <c r="H13" s="336">
        <v>300000000</v>
      </c>
      <c r="I13" s="612">
        <v>300000000</v>
      </c>
      <c r="J13" s="337"/>
      <c r="K13" s="340"/>
      <c r="L13" s="341" t="s">
        <v>202</v>
      </c>
      <c r="M13" s="342" t="s">
        <v>204</v>
      </c>
      <c r="N13" s="343"/>
      <c r="O13" s="4"/>
      <c r="P13" s="5"/>
      <c r="Q13" s="5"/>
      <c r="R13" s="5"/>
      <c r="S13" s="5"/>
      <c r="T13" s="5"/>
    </row>
    <row r="14" spans="1:20" ht="23.25" customHeight="1">
      <c r="A14" s="344">
        <v>2</v>
      </c>
      <c r="B14" s="345" t="s">
        <v>29</v>
      </c>
      <c r="C14" s="346">
        <v>1118543000</v>
      </c>
      <c r="D14" s="347">
        <v>1118543000</v>
      </c>
      <c r="E14" s="348">
        <v>1118000000</v>
      </c>
      <c r="F14" s="346"/>
      <c r="G14" s="492"/>
      <c r="H14" s="346"/>
      <c r="I14" s="349"/>
      <c r="J14" s="493">
        <v>138256481.48148146</v>
      </c>
      <c r="K14" s="350">
        <v>138256070</v>
      </c>
      <c r="L14" s="351"/>
      <c r="M14" s="352"/>
      <c r="N14" s="613" t="s">
        <v>30</v>
      </c>
      <c r="O14" s="4"/>
      <c r="P14" s="5"/>
      <c r="Q14" s="5"/>
      <c r="R14" s="5"/>
      <c r="S14" s="5"/>
      <c r="T14" s="5"/>
    </row>
    <row r="15" spans="1:20" ht="23.25" customHeight="1">
      <c r="A15" s="344">
        <v>3</v>
      </c>
      <c r="B15" s="345" t="s">
        <v>31</v>
      </c>
      <c r="C15" s="348">
        <v>1129099000</v>
      </c>
      <c r="D15" s="347">
        <v>1161338000</v>
      </c>
      <c r="E15" s="348">
        <v>1161338000</v>
      </c>
      <c r="F15" s="353"/>
      <c r="G15" s="492"/>
      <c r="H15" s="346"/>
      <c r="I15" s="349"/>
      <c r="J15" s="493">
        <v>28072222.22222222</v>
      </c>
      <c r="K15" s="350">
        <v>28072132</v>
      </c>
      <c r="L15" s="351"/>
      <c r="M15" s="352"/>
      <c r="N15" s="613" t="s">
        <v>30</v>
      </c>
      <c r="O15" s="4"/>
      <c r="P15" s="5"/>
      <c r="Q15" s="5"/>
      <c r="R15" s="5"/>
      <c r="S15" s="5"/>
      <c r="T15" s="5"/>
    </row>
    <row r="16" spans="1:20" ht="23.25" customHeight="1">
      <c r="A16" s="344">
        <v>4</v>
      </c>
      <c r="B16" s="364" t="s">
        <v>222</v>
      </c>
      <c r="C16" s="348">
        <v>1129099000</v>
      </c>
      <c r="D16" s="347">
        <v>240997680</v>
      </c>
      <c r="E16" s="348">
        <v>400000000</v>
      </c>
      <c r="F16" s="354">
        <v>200000000</v>
      </c>
      <c r="G16" s="491">
        <v>0</v>
      </c>
      <c r="H16" s="366">
        <v>400000000</v>
      </c>
      <c r="I16" s="356"/>
      <c r="J16" s="495"/>
      <c r="K16" s="350"/>
      <c r="L16" s="351" t="s">
        <v>202</v>
      </c>
      <c r="M16" s="342" t="s">
        <v>203</v>
      </c>
      <c r="N16" s="614"/>
      <c r="O16" s="4"/>
      <c r="P16" s="5"/>
      <c r="Q16" s="5"/>
      <c r="R16" s="5"/>
      <c r="S16" s="5"/>
      <c r="T16" s="5"/>
    </row>
    <row r="17" spans="1:20" ht="23.25" customHeight="1">
      <c r="A17" s="344">
        <v>5</v>
      </c>
      <c r="B17" s="345" t="s">
        <v>32</v>
      </c>
      <c r="C17" s="346">
        <v>1129099000</v>
      </c>
      <c r="D17" s="347">
        <v>649826280</v>
      </c>
      <c r="E17" s="348">
        <v>400000000</v>
      </c>
      <c r="F17" s="354"/>
      <c r="G17" s="497"/>
      <c r="H17" s="354"/>
      <c r="I17" s="356"/>
      <c r="J17" s="498"/>
      <c r="K17" s="350"/>
      <c r="L17" s="351" t="s">
        <v>202</v>
      </c>
      <c r="M17" s="342" t="s">
        <v>204</v>
      </c>
      <c r="N17" s="614" t="s">
        <v>214</v>
      </c>
      <c r="O17" s="4"/>
      <c r="P17" s="5"/>
      <c r="Q17" s="5"/>
      <c r="R17" s="5"/>
      <c r="S17" s="5"/>
      <c r="T17" s="5"/>
    </row>
    <row r="18" spans="1:20" ht="23.25" customHeight="1">
      <c r="A18" s="357" t="s">
        <v>34</v>
      </c>
      <c r="B18" s="345"/>
      <c r="C18" s="346"/>
      <c r="D18" s="347"/>
      <c r="E18" s="348"/>
      <c r="F18" s="353"/>
      <c r="G18" s="499"/>
      <c r="H18" s="346"/>
      <c r="I18" s="349"/>
      <c r="J18" s="359"/>
      <c r="K18" s="360"/>
      <c r="L18" s="361"/>
      <c r="M18" s="362"/>
      <c r="N18" s="363"/>
      <c r="O18" s="4"/>
      <c r="P18" s="5"/>
      <c r="Q18" s="5"/>
      <c r="R18" s="5"/>
      <c r="S18" s="5"/>
      <c r="T18" s="5"/>
    </row>
    <row r="19" spans="1:20" ht="23.25" customHeight="1">
      <c r="A19" s="344">
        <v>1</v>
      </c>
      <c r="B19" s="364" t="s">
        <v>35</v>
      </c>
      <c r="C19" s="348">
        <v>1295727000</v>
      </c>
      <c r="D19" s="347">
        <v>1295727000</v>
      </c>
      <c r="E19" s="348">
        <v>1150000000</v>
      </c>
      <c r="F19" s="354"/>
      <c r="G19" s="497"/>
      <c r="H19" s="346">
        <f>D19-E19</f>
        <v>145727000</v>
      </c>
      <c r="I19" s="349"/>
      <c r="J19" s="518">
        <v>205662963</v>
      </c>
      <c r="K19" s="350">
        <v>100000000</v>
      </c>
      <c r="L19" s="351"/>
      <c r="M19" s="365"/>
      <c r="N19" s="613" t="s">
        <v>30</v>
      </c>
      <c r="O19" s="4"/>
      <c r="P19" s="5"/>
      <c r="Q19" s="5"/>
      <c r="R19" s="5"/>
      <c r="S19" s="5"/>
      <c r="T19" s="5"/>
    </row>
    <row r="20" spans="1:20" ht="23.25" customHeight="1">
      <c r="A20" s="344">
        <v>2</v>
      </c>
      <c r="B20" s="364" t="s">
        <v>36</v>
      </c>
      <c r="C20" s="348">
        <v>1629894000</v>
      </c>
      <c r="D20" s="347">
        <v>1629894000</v>
      </c>
      <c r="E20" s="348">
        <v>1629894000</v>
      </c>
      <c r="F20" s="353"/>
      <c r="G20" s="499"/>
      <c r="H20" s="346"/>
      <c r="I20" s="349"/>
      <c r="J20" s="500">
        <v>134944444.44444445</v>
      </c>
      <c r="K20" s="350">
        <v>134944617</v>
      </c>
      <c r="L20" s="351"/>
      <c r="M20" s="365"/>
      <c r="N20" s="613" t="s">
        <v>30</v>
      </c>
      <c r="O20" s="4"/>
      <c r="P20" s="5"/>
      <c r="Q20" s="5"/>
      <c r="R20" s="5"/>
      <c r="S20" s="5"/>
      <c r="T20" s="5"/>
    </row>
    <row r="21" spans="1:20" ht="23.25" customHeight="1">
      <c r="A21" s="344">
        <v>3</v>
      </c>
      <c r="B21" s="364" t="s">
        <v>37</v>
      </c>
      <c r="C21" s="348">
        <v>1323642000</v>
      </c>
      <c r="D21" s="347">
        <v>927504000</v>
      </c>
      <c r="E21" s="348">
        <v>900000000</v>
      </c>
      <c r="F21" s="354">
        <v>200000000</v>
      </c>
      <c r="G21" s="491">
        <v>136800000</v>
      </c>
      <c r="H21" s="348">
        <v>400000000</v>
      </c>
      <c r="I21" s="356">
        <v>400000000</v>
      </c>
      <c r="J21" s="498"/>
      <c r="K21" s="360"/>
      <c r="L21" s="351" t="s">
        <v>208</v>
      </c>
      <c r="M21" s="342" t="s">
        <v>223</v>
      </c>
      <c r="N21" s="615"/>
      <c r="O21" s="4"/>
      <c r="P21" s="5"/>
      <c r="Q21" s="5"/>
      <c r="R21" s="5"/>
      <c r="S21" s="5"/>
      <c r="T21" s="5"/>
    </row>
    <row r="22" spans="1:20" ht="23.25" customHeight="1">
      <c r="A22" s="344">
        <v>4</v>
      </c>
      <c r="B22" s="364" t="s">
        <v>38</v>
      </c>
      <c r="C22" s="348">
        <v>1325213000</v>
      </c>
      <c r="D22" s="347">
        <v>925303500</v>
      </c>
      <c r="E22" s="348">
        <v>1300000000</v>
      </c>
      <c r="F22" s="366">
        <v>200000000</v>
      </c>
      <c r="G22" s="491">
        <v>69052500</v>
      </c>
      <c r="H22" s="348"/>
      <c r="I22" s="356"/>
      <c r="J22" s="498"/>
      <c r="K22" s="360"/>
      <c r="L22" s="351" t="s">
        <v>208</v>
      </c>
      <c r="M22" s="342" t="s">
        <v>223</v>
      </c>
      <c r="N22" s="616" t="s">
        <v>237</v>
      </c>
      <c r="O22" s="617" t="s">
        <v>238</v>
      </c>
      <c r="P22" s="5"/>
      <c r="Q22" s="5"/>
      <c r="R22" s="5"/>
      <c r="S22" s="5"/>
      <c r="T22" s="5"/>
    </row>
    <row r="23" spans="1:20" ht="23.25" customHeight="1">
      <c r="A23" s="344">
        <v>5</v>
      </c>
      <c r="B23" s="364" t="s">
        <v>39</v>
      </c>
      <c r="C23" s="348">
        <v>1221751000</v>
      </c>
      <c r="D23" s="347">
        <f>C23</f>
        <v>1221751000</v>
      </c>
      <c r="E23" s="348">
        <v>1100000000</v>
      </c>
      <c r="F23" s="348"/>
      <c r="G23" s="502"/>
      <c r="H23" s="346">
        <f>D23-E23</f>
        <v>121751000</v>
      </c>
      <c r="I23" s="349"/>
      <c r="J23" s="557">
        <v>56776852</v>
      </c>
      <c r="K23" s="360"/>
      <c r="L23" s="351" t="s">
        <v>208</v>
      </c>
      <c r="M23" s="342" t="s">
        <v>208</v>
      </c>
      <c r="N23" s="618"/>
      <c r="O23" s="4"/>
      <c r="P23" s="5"/>
      <c r="Q23" s="5"/>
      <c r="R23" s="5"/>
      <c r="S23" s="5"/>
      <c r="T23" s="5"/>
    </row>
    <row r="24" spans="1:20" ht="23.25" customHeight="1">
      <c r="A24" s="344">
        <v>6</v>
      </c>
      <c r="B24" s="364" t="s">
        <v>40</v>
      </c>
      <c r="C24" s="348">
        <v>1195530000</v>
      </c>
      <c r="D24" s="347">
        <v>1195530000</v>
      </c>
      <c r="E24" s="348">
        <v>1195530000</v>
      </c>
      <c r="F24" s="353"/>
      <c r="G24" s="499"/>
      <c r="H24" s="346"/>
      <c r="I24" s="349"/>
      <c r="J24" s="500">
        <v>141848148.14814815</v>
      </c>
      <c r="K24" s="350">
        <v>141848544</v>
      </c>
      <c r="L24" s="351"/>
      <c r="M24" s="365"/>
      <c r="N24" s="613" t="s">
        <v>30</v>
      </c>
      <c r="O24" s="4"/>
      <c r="P24" s="5"/>
      <c r="Q24" s="5"/>
      <c r="R24" s="5"/>
      <c r="S24" s="5"/>
      <c r="T24" s="5"/>
    </row>
    <row r="25" spans="1:20" ht="15.75">
      <c r="A25" s="344">
        <v>7</v>
      </c>
      <c r="B25" s="364" t="s">
        <v>41</v>
      </c>
      <c r="C25" s="348">
        <v>1487132000</v>
      </c>
      <c r="D25" s="347">
        <f>C25</f>
        <v>1487132000</v>
      </c>
      <c r="E25" s="348">
        <v>1100000000</v>
      </c>
      <c r="F25" s="346"/>
      <c r="G25" s="492"/>
      <c r="H25" s="348">
        <f>1300374000-E25+J25</f>
        <v>299828630</v>
      </c>
      <c r="I25" s="356"/>
      <c r="J25" s="505">
        <v>99454630</v>
      </c>
      <c r="K25" s="350">
        <v>99454630</v>
      </c>
      <c r="L25" s="351" t="s">
        <v>208</v>
      </c>
      <c r="M25" s="342" t="s">
        <v>208</v>
      </c>
      <c r="N25" s="614" t="s">
        <v>42</v>
      </c>
      <c r="O25" s="4"/>
      <c r="P25" s="5"/>
      <c r="Q25" s="5"/>
      <c r="R25" s="5"/>
      <c r="S25" s="5"/>
      <c r="T25" s="5"/>
    </row>
    <row r="26" spans="1:20" ht="15.75">
      <c r="A26" s="344">
        <v>8</v>
      </c>
      <c r="B26" s="364" t="s">
        <v>43</v>
      </c>
      <c r="C26" s="348">
        <v>1590793000</v>
      </c>
      <c r="D26" s="347">
        <v>520020000</v>
      </c>
      <c r="E26" s="348">
        <v>400000000</v>
      </c>
      <c r="F26" s="353"/>
      <c r="G26" s="492"/>
      <c r="H26" s="348"/>
      <c r="I26" s="349"/>
      <c r="J26" s="503"/>
      <c r="K26" s="360"/>
      <c r="L26" s="361"/>
      <c r="M26" s="365"/>
      <c r="N26" s="613" t="s">
        <v>214</v>
      </c>
      <c r="O26" s="4"/>
      <c r="P26" s="5"/>
      <c r="Q26" s="5"/>
      <c r="R26" s="5"/>
      <c r="S26" s="5"/>
      <c r="T26" s="5"/>
    </row>
    <row r="27" spans="1:20" ht="15.75">
      <c r="A27" s="344">
        <v>9</v>
      </c>
      <c r="B27" s="364" t="s">
        <v>45</v>
      </c>
      <c r="C27" s="348">
        <v>1386198000</v>
      </c>
      <c r="D27" s="347">
        <v>220603680</v>
      </c>
      <c r="E27" s="348">
        <v>200000000</v>
      </c>
      <c r="F27" s="354"/>
      <c r="G27" s="492"/>
      <c r="H27" s="348"/>
      <c r="I27" s="349"/>
      <c r="J27" s="506"/>
      <c r="K27" s="360"/>
      <c r="L27" s="351" t="s">
        <v>202</v>
      </c>
      <c r="M27" s="368" t="s">
        <v>203</v>
      </c>
      <c r="N27" s="613" t="s">
        <v>214</v>
      </c>
      <c r="O27" s="4"/>
      <c r="P27" s="5"/>
      <c r="Q27" s="5"/>
      <c r="R27" s="5"/>
      <c r="S27" s="5"/>
      <c r="T27" s="5"/>
    </row>
    <row r="28" spans="1:20" ht="23.25" customHeight="1">
      <c r="A28" s="344">
        <v>10</v>
      </c>
      <c r="B28" s="364" t="s">
        <v>46</v>
      </c>
      <c r="C28" s="347">
        <v>1151187000</v>
      </c>
      <c r="D28" s="347">
        <v>1151187000</v>
      </c>
      <c r="E28" s="348">
        <v>1151187000</v>
      </c>
      <c r="F28" s="353"/>
      <c r="G28" s="492"/>
      <c r="H28" s="346"/>
      <c r="I28" s="349"/>
      <c r="J28" s="493">
        <v>139475000</v>
      </c>
      <c r="K28" s="350">
        <v>139474971</v>
      </c>
      <c r="L28" s="351"/>
      <c r="M28" s="365"/>
      <c r="N28" s="613" t="s">
        <v>30</v>
      </c>
      <c r="O28" s="4"/>
      <c r="P28" s="5"/>
      <c r="Q28" s="5"/>
      <c r="R28" s="5"/>
      <c r="S28" s="5"/>
      <c r="T28" s="5"/>
    </row>
    <row r="29" spans="1:20" ht="23.25" customHeight="1">
      <c r="A29" s="344">
        <v>11</v>
      </c>
      <c r="B29" s="364" t="s">
        <v>47</v>
      </c>
      <c r="C29" s="348">
        <v>1613912000</v>
      </c>
      <c r="D29" s="348">
        <v>1613912000</v>
      </c>
      <c r="E29" s="348">
        <v>1200000000</v>
      </c>
      <c r="F29" s="354"/>
      <c r="G29" s="491"/>
      <c r="H29" s="348">
        <f>C29-E29</f>
        <v>413912000</v>
      </c>
      <c r="I29" s="356">
        <v>200000000</v>
      </c>
      <c r="J29" s="503"/>
      <c r="K29" s="360"/>
      <c r="L29" s="351" t="s">
        <v>208</v>
      </c>
      <c r="M29" s="342" t="s">
        <v>208</v>
      </c>
      <c r="N29" s="613" t="s">
        <v>30</v>
      </c>
      <c r="O29" s="4"/>
      <c r="P29" s="5"/>
      <c r="Q29" s="5"/>
      <c r="R29" s="5"/>
      <c r="S29" s="5"/>
      <c r="T29" s="5"/>
    </row>
    <row r="30" spans="1:20" ht="23.25" customHeight="1">
      <c r="A30" s="344">
        <v>12</v>
      </c>
      <c r="B30" s="364" t="s">
        <v>48</v>
      </c>
      <c r="C30" s="348">
        <v>1512938000</v>
      </c>
      <c r="D30" s="347">
        <v>1512938000</v>
      </c>
      <c r="E30" s="348">
        <v>1512938000</v>
      </c>
      <c r="F30" s="353"/>
      <c r="G30" s="492"/>
      <c r="H30" s="346"/>
      <c r="I30" s="349"/>
      <c r="J30" s="493">
        <v>145883333.33333331</v>
      </c>
      <c r="K30" s="350">
        <v>145883155</v>
      </c>
      <c r="L30" s="351"/>
      <c r="M30" s="365"/>
      <c r="N30" s="613" t="s">
        <v>30</v>
      </c>
      <c r="O30" s="4"/>
      <c r="P30" s="5"/>
      <c r="Q30" s="5"/>
      <c r="R30" s="5"/>
      <c r="S30" s="5"/>
      <c r="T30" s="5"/>
    </row>
    <row r="31" spans="1:20" ht="23.25" customHeight="1">
      <c r="A31" s="344">
        <v>13</v>
      </c>
      <c r="B31" s="364" t="s">
        <v>49</v>
      </c>
      <c r="C31" s="348">
        <v>1593398000</v>
      </c>
      <c r="D31" s="347">
        <v>1593398000</v>
      </c>
      <c r="E31" s="348">
        <v>1593398000</v>
      </c>
      <c r="F31" s="353"/>
      <c r="G31" s="492"/>
      <c r="H31" s="346"/>
      <c r="I31" s="349"/>
      <c r="J31" s="503"/>
      <c r="K31" s="350">
        <v>113004411</v>
      </c>
      <c r="L31" s="351"/>
      <c r="M31" s="365"/>
      <c r="N31" s="613" t="s">
        <v>30</v>
      </c>
      <c r="O31" s="4"/>
      <c r="P31" s="5"/>
      <c r="Q31" s="5"/>
      <c r="R31" s="5"/>
      <c r="S31" s="5"/>
      <c r="T31" s="5"/>
    </row>
    <row r="32" spans="1:20" ht="23.25" customHeight="1">
      <c r="A32" s="344">
        <v>14</v>
      </c>
      <c r="B32" s="364" t="s">
        <v>50</v>
      </c>
      <c r="C32" s="348">
        <v>1168758000</v>
      </c>
      <c r="D32" s="347">
        <v>1168758000</v>
      </c>
      <c r="E32" s="348">
        <v>300000000</v>
      </c>
      <c r="F32" s="353"/>
      <c r="G32" s="502"/>
      <c r="H32" s="348"/>
      <c r="I32" s="349"/>
      <c r="J32" s="498"/>
      <c r="K32" s="360"/>
      <c r="L32" s="361"/>
      <c r="M32" s="342" t="s">
        <v>208</v>
      </c>
      <c r="N32" s="619"/>
      <c r="O32" s="5"/>
      <c r="P32" s="5"/>
      <c r="Q32" s="5"/>
      <c r="R32" s="5"/>
      <c r="S32" s="5"/>
      <c r="T32" s="5"/>
    </row>
    <row r="33" spans="1:20" ht="23.25" customHeight="1">
      <c r="A33" s="357" t="s">
        <v>51</v>
      </c>
      <c r="B33" s="345"/>
      <c r="C33" s="346"/>
      <c r="D33" s="347"/>
      <c r="E33" s="348"/>
      <c r="F33" s="353"/>
      <c r="G33" s="492"/>
      <c r="H33" s="346"/>
      <c r="I33" s="349"/>
      <c r="J33" s="347"/>
      <c r="K33" s="360"/>
      <c r="L33" s="361"/>
      <c r="M33" s="362"/>
      <c r="N33" s="363"/>
      <c r="O33" s="4"/>
      <c r="P33" s="5"/>
      <c r="Q33" s="5"/>
      <c r="R33" s="5"/>
      <c r="S33" s="5"/>
      <c r="T33" s="5"/>
    </row>
    <row r="34" spans="1:20" ht="23.25" customHeight="1">
      <c r="A34" s="344">
        <v>1</v>
      </c>
      <c r="B34" s="364" t="s">
        <v>52</v>
      </c>
      <c r="C34" s="348">
        <v>1566568000</v>
      </c>
      <c r="D34" s="347">
        <v>1566568000</v>
      </c>
      <c r="E34" s="348">
        <v>1566568000</v>
      </c>
      <c r="F34" s="353"/>
      <c r="G34" s="492"/>
      <c r="H34" s="348"/>
      <c r="I34" s="356"/>
      <c r="J34" s="347">
        <v>203928703.7037037</v>
      </c>
      <c r="K34" s="350">
        <v>203928704</v>
      </c>
      <c r="L34" s="361"/>
      <c r="M34" s="369"/>
      <c r="N34" s="370" t="s">
        <v>30</v>
      </c>
      <c r="O34" s="4"/>
      <c r="P34" s="5"/>
      <c r="Q34" s="5"/>
      <c r="R34" s="5"/>
      <c r="S34" s="5"/>
      <c r="T34" s="5"/>
    </row>
    <row r="35" spans="1:20" ht="23.25" customHeight="1">
      <c r="A35" s="344">
        <v>2</v>
      </c>
      <c r="B35" s="364" t="s">
        <v>53</v>
      </c>
      <c r="C35" s="348">
        <v>1264042000</v>
      </c>
      <c r="D35" s="347">
        <v>264316320</v>
      </c>
      <c r="E35" s="348">
        <v>400000000</v>
      </c>
      <c r="F35" s="366">
        <v>200000000</v>
      </c>
      <c r="G35" s="491">
        <v>57297600</v>
      </c>
      <c r="H35" s="348">
        <v>400000000</v>
      </c>
      <c r="I35" s="356"/>
      <c r="J35" s="347"/>
      <c r="K35" s="360"/>
      <c r="L35" s="351" t="s">
        <v>202</v>
      </c>
      <c r="M35" s="369" t="s">
        <v>211</v>
      </c>
      <c r="N35" s="370"/>
      <c r="O35" s="4"/>
      <c r="P35" s="5"/>
      <c r="Q35" s="5"/>
      <c r="R35" s="5"/>
      <c r="S35" s="5"/>
      <c r="T35" s="5"/>
    </row>
    <row r="36" spans="1:20" ht="23.25" customHeight="1">
      <c r="A36" s="344">
        <v>3</v>
      </c>
      <c r="B36" s="364" t="s">
        <v>54</v>
      </c>
      <c r="C36" s="348">
        <v>1264264000</v>
      </c>
      <c r="D36" s="347">
        <v>264067200</v>
      </c>
      <c r="E36" s="348">
        <v>200000000</v>
      </c>
      <c r="F36" s="366"/>
      <c r="G36" s="491">
        <v>151963200</v>
      </c>
      <c r="H36" s="348">
        <v>200000000</v>
      </c>
      <c r="I36" s="356"/>
      <c r="J36" s="359"/>
      <c r="K36" s="360"/>
      <c r="L36" s="351" t="s">
        <v>202</v>
      </c>
      <c r="M36" s="369" t="s">
        <v>203</v>
      </c>
      <c r="N36" s="372"/>
      <c r="O36" s="4"/>
      <c r="P36" s="5"/>
      <c r="Q36" s="5"/>
      <c r="R36" s="5"/>
      <c r="S36" s="5"/>
      <c r="T36" s="5"/>
    </row>
    <row r="37" spans="1:20" ht="23.25" customHeight="1">
      <c r="A37" s="344">
        <v>4</v>
      </c>
      <c r="B37" s="364" t="s">
        <v>55</v>
      </c>
      <c r="C37" s="348">
        <v>929889000</v>
      </c>
      <c r="D37" s="348">
        <v>929889000</v>
      </c>
      <c r="E37" s="348">
        <v>900000000</v>
      </c>
      <c r="F37" s="346"/>
      <c r="G37" s="492"/>
      <c r="H37" s="348">
        <f>C37-E37</f>
        <v>29889000</v>
      </c>
      <c r="I37" s="356">
        <v>29889000</v>
      </c>
      <c r="J37" s="359"/>
      <c r="K37" s="350">
        <v>41060664</v>
      </c>
      <c r="L37" s="351" t="s">
        <v>208</v>
      </c>
      <c r="M37" s="369" t="s">
        <v>208</v>
      </c>
      <c r="N37" s="372"/>
      <c r="O37" s="4"/>
      <c r="P37" s="5"/>
      <c r="Q37" s="5"/>
      <c r="R37" s="5"/>
      <c r="S37" s="5"/>
      <c r="T37" s="5"/>
    </row>
    <row r="38" spans="1:20" ht="23.25" customHeight="1">
      <c r="A38" s="344">
        <v>5</v>
      </c>
      <c r="B38" s="364" t="s">
        <v>56</v>
      </c>
      <c r="C38" s="348">
        <v>1150397000</v>
      </c>
      <c r="D38" s="347">
        <v>1150397000</v>
      </c>
      <c r="E38" s="348">
        <v>1150397000</v>
      </c>
      <c r="F38" s="353"/>
      <c r="G38" s="499"/>
      <c r="H38" s="346"/>
      <c r="I38" s="349"/>
      <c r="J38" s="545">
        <f>170235000/1.08</f>
        <v>157625000</v>
      </c>
      <c r="K38" s="350">
        <v>157624826</v>
      </c>
      <c r="L38" s="373"/>
      <c r="M38" s="374"/>
      <c r="N38" s="370" t="s">
        <v>30</v>
      </c>
      <c r="O38" s="4"/>
      <c r="P38" s="5"/>
      <c r="Q38" s="5"/>
      <c r="R38" s="5"/>
      <c r="S38" s="5"/>
      <c r="T38" s="5"/>
    </row>
    <row r="39" spans="1:20" ht="23.25" customHeight="1">
      <c r="A39" s="507">
        <v>6</v>
      </c>
      <c r="B39" s="145" t="s">
        <v>147</v>
      </c>
      <c r="C39" s="69">
        <v>1688339000</v>
      </c>
      <c r="D39" s="508">
        <v>0</v>
      </c>
      <c r="E39" s="509">
        <v>100000000</v>
      </c>
      <c r="F39" s="510"/>
      <c r="G39" s="58"/>
      <c r="H39" s="509"/>
      <c r="I39" s="148"/>
      <c r="J39" s="146"/>
      <c r="K39" s="511"/>
      <c r="L39" s="512"/>
      <c r="M39" s="513"/>
      <c r="N39" s="620" t="s">
        <v>239</v>
      </c>
      <c r="O39" s="515"/>
      <c r="P39" s="106"/>
      <c r="Q39" s="106"/>
      <c r="R39" s="106"/>
      <c r="S39" s="106"/>
      <c r="T39" s="106"/>
    </row>
    <row r="40" spans="1:20" ht="23.25" customHeight="1">
      <c r="A40" s="357" t="s">
        <v>57</v>
      </c>
      <c r="B40" s="375"/>
      <c r="C40" s="376"/>
      <c r="D40" s="377"/>
      <c r="E40" s="516"/>
      <c r="F40" s="378"/>
      <c r="G40" s="517"/>
      <c r="H40" s="376"/>
      <c r="I40" s="380"/>
      <c r="J40" s="381"/>
      <c r="K40" s="360"/>
      <c r="L40" s="361"/>
      <c r="M40" s="382"/>
      <c r="N40" s="383"/>
      <c r="O40" s="74"/>
      <c r="P40" s="75"/>
      <c r="Q40" s="75"/>
      <c r="R40" s="75"/>
      <c r="S40" s="75"/>
      <c r="T40" s="75"/>
    </row>
    <row r="41" spans="1:20" ht="23.25" customHeight="1">
      <c r="A41" s="344">
        <v>1</v>
      </c>
      <c r="B41" s="364" t="s">
        <v>58</v>
      </c>
      <c r="C41" s="348">
        <v>1366377000</v>
      </c>
      <c r="D41" s="347">
        <v>518926725</v>
      </c>
      <c r="E41" s="348">
        <v>400000000</v>
      </c>
      <c r="F41" s="366">
        <v>100000000</v>
      </c>
      <c r="G41" s="491">
        <v>160245000</v>
      </c>
      <c r="H41" s="348">
        <v>400000000</v>
      </c>
      <c r="I41" s="356">
        <v>400000000</v>
      </c>
      <c r="J41" s="503"/>
      <c r="K41" s="360"/>
      <c r="L41" s="351" t="s">
        <v>206</v>
      </c>
      <c r="M41" s="342" t="s">
        <v>212</v>
      </c>
      <c r="N41" s="615"/>
      <c r="O41" s="4"/>
      <c r="P41" s="5"/>
      <c r="Q41" s="5"/>
      <c r="R41" s="5"/>
      <c r="S41" s="5"/>
      <c r="T41" s="5"/>
    </row>
    <row r="42" spans="1:20" ht="23.25" customHeight="1">
      <c r="A42" s="344">
        <v>2</v>
      </c>
      <c r="B42" s="364" t="s">
        <v>59</v>
      </c>
      <c r="C42" s="348">
        <v>1307971000</v>
      </c>
      <c r="D42" s="347">
        <v>571222800</v>
      </c>
      <c r="E42" s="348">
        <v>700000000</v>
      </c>
      <c r="F42" s="366">
        <v>200000000</v>
      </c>
      <c r="G42" s="491">
        <v>276804000</v>
      </c>
      <c r="H42" s="348">
        <v>550000000</v>
      </c>
      <c r="I42" s="356">
        <v>200000000</v>
      </c>
      <c r="J42" s="503"/>
      <c r="K42" s="360"/>
      <c r="L42" s="351" t="s">
        <v>240</v>
      </c>
      <c r="M42" s="342" t="s">
        <v>207</v>
      </c>
      <c r="N42" s="615"/>
      <c r="O42" s="4"/>
      <c r="P42" s="5"/>
      <c r="Q42" s="5"/>
      <c r="R42" s="5"/>
      <c r="S42" s="5"/>
      <c r="T42" s="5"/>
    </row>
    <row r="43" spans="1:20" ht="15.75">
      <c r="A43" s="344">
        <v>3</v>
      </c>
      <c r="B43" s="364" t="s">
        <v>60</v>
      </c>
      <c r="C43" s="348">
        <v>1196198000</v>
      </c>
      <c r="D43" s="347">
        <v>1196198000</v>
      </c>
      <c r="E43" s="348">
        <v>1196198000</v>
      </c>
      <c r="F43" s="346"/>
      <c r="G43" s="492"/>
      <c r="H43" s="348"/>
      <c r="I43" s="356"/>
      <c r="J43" s="505">
        <v>164801852</v>
      </c>
      <c r="K43" s="350">
        <v>164802311</v>
      </c>
      <c r="L43" s="351" t="s">
        <v>208</v>
      </c>
      <c r="M43" s="342" t="s">
        <v>208</v>
      </c>
      <c r="N43" s="614" t="s">
        <v>61</v>
      </c>
      <c r="O43" s="4"/>
      <c r="P43" s="5"/>
      <c r="Q43" s="5"/>
      <c r="R43" s="5"/>
      <c r="S43" s="5"/>
      <c r="T43" s="5"/>
    </row>
    <row r="44" spans="1:20" ht="23.25" customHeight="1">
      <c r="A44" s="344">
        <v>4</v>
      </c>
      <c r="B44" s="364" t="s">
        <v>62</v>
      </c>
      <c r="C44" s="348">
        <v>1299151000</v>
      </c>
      <c r="D44" s="347">
        <v>906469200</v>
      </c>
      <c r="E44" s="348">
        <v>850000000</v>
      </c>
      <c r="F44" s="366"/>
      <c r="G44" s="491">
        <v>69728400</v>
      </c>
      <c r="H44" s="348">
        <v>400000000</v>
      </c>
      <c r="I44" s="356">
        <v>400000000</v>
      </c>
      <c r="J44" s="503"/>
      <c r="K44" s="360"/>
      <c r="L44" s="351" t="s">
        <v>206</v>
      </c>
      <c r="M44" s="342" t="s">
        <v>223</v>
      </c>
      <c r="N44" s="621" t="str">
        <f>N22</f>
        <v>đặt lịch 30-9 đổ mái</v>
      </c>
      <c r="O44" s="4"/>
      <c r="P44" s="5"/>
      <c r="Q44" s="5"/>
      <c r="R44" s="5"/>
      <c r="S44" s="5"/>
      <c r="T44" s="5"/>
    </row>
    <row r="45" spans="1:20" ht="23.25" customHeight="1">
      <c r="A45" s="344">
        <v>5</v>
      </c>
      <c r="B45" s="364" t="s">
        <v>63</v>
      </c>
      <c r="C45" s="348">
        <v>1178570000</v>
      </c>
      <c r="D45" s="347">
        <v>1178570000</v>
      </c>
      <c r="E45" s="348">
        <v>1178570000</v>
      </c>
      <c r="F45" s="353"/>
      <c r="G45" s="499"/>
      <c r="H45" s="346"/>
      <c r="I45" s="349"/>
      <c r="J45" s="500">
        <v>162989814.81481481</v>
      </c>
      <c r="K45" s="350">
        <v>162990131</v>
      </c>
      <c r="L45" s="351"/>
      <c r="M45" s="365"/>
      <c r="N45" s="613" t="s">
        <v>30</v>
      </c>
      <c r="O45" s="4"/>
      <c r="P45" s="5"/>
      <c r="Q45" s="5"/>
      <c r="R45" s="5"/>
      <c r="S45" s="5"/>
      <c r="T45" s="5"/>
    </row>
    <row r="46" spans="1:20" ht="23.25" customHeight="1">
      <c r="A46" s="344">
        <v>6</v>
      </c>
      <c r="B46" s="364" t="s">
        <v>224</v>
      </c>
      <c r="C46" s="348">
        <v>1209500000</v>
      </c>
      <c r="D46" s="347">
        <v>0</v>
      </c>
      <c r="E46" s="348">
        <v>300000000</v>
      </c>
      <c r="F46" s="354">
        <v>200000000</v>
      </c>
      <c r="G46" s="499"/>
      <c r="H46" s="348"/>
      <c r="I46" s="356"/>
      <c r="J46" s="498"/>
      <c r="K46" s="360"/>
      <c r="L46" s="351" t="s">
        <v>202</v>
      </c>
      <c r="M46" s="342" t="s">
        <v>203</v>
      </c>
      <c r="N46" s="614"/>
      <c r="O46" s="5"/>
      <c r="P46" s="5"/>
      <c r="Q46" s="5"/>
      <c r="R46" s="5"/>
      <c r="S46" s="5"/>
      <c r="T46" s="5"/>
    </row>
    <row r="47" spans="1:20" ht="23.25" customHeight="1">
      <c r="A47" s="344">
        <v>7</v>
      </c>
      <c r="B47" s="364" t="s">
        <v>64</v>
      </c>
      <c r="C47" s="348">
        <v>1355857000</v>
      </c>
      <c r="D47" s="347">
        <v>524149542</v>
      </c>
      <c r="E47" s="348">
        <v>400000000</v>
      </c>
      <c r="F47" s="353"/>
      <c r="G47" s="499"/>
      <c r="H47" s="348"/>
      <c r="I47" s="349"/>
      <c r="J47" s="498"/>
      <c r="K47" s="360"/>
      <c r="L47" s="351" t="s">
        <v>202</v>
      </c>
      <c r="M47" s="342" t="s">
        <v>211</v>
      </c>
      <c r="N47" s="614" t="s">
        <v>214</v>
      </c>
      <c r="O47" s="5"/>
      <c r="P47" s="5"/>
      <c r="Q47" s="5"/>
      <c r="R47" s="5"/>
      <c r="S47" s="5"/>
      <c r="T47" s="5"/>
    </row>
    <row r="48" spans="1:20" ht="23.25" customHeight="1">
      <c r="A48" s="344">
        <v>8</v>
      </c>
      <c r="B48" s="364" t="s">
        <v>65</v>
      </c>
      <c r="C48" s="348">
        <v>1227450000</v>
      </c>
      <c r="D48" s="347">
        <v>1227450000</v>
      </c>
      <c r="E48" s="347">
        <v>1227450000</v>
      </c>
      <c r="F48" s="353"/>
      <c r="G48" s="499"/>
      <c r="H48" s="346"/>
      <c r="I48" s="349"/>
      <c r="J48" s="500">
        <v>145866666.66666666</v>
      </c>
      <c r="K48" s="350">
        <v>145866567</v>
      </c>
      <c r="L48" s="351"/>
      <c r="M48" s="365"/>
      <c r="N48" s="613" t="s">
        <v>30</v>
      </c>
      <c r="O48" s="4"/>
      <c r="P48" s="5"/>
      <c r="Q48" s="5"/>
      <c r="R48" s="5"/>
      <c r="S48" s="5"/>
      <c r="T48" s="5"/>
    </row>
    <row r="49" spans="1:20" ht="23.25" customHeight="1">
      <c r="A49" s="344">
        <v>9</v>
      </c>
      <c r="B49" s="364" t="s">
        <v>66</v>
      </c>
      <c r="C49" s="348">
        <v>1190874000</v>
      </c>
      <c r="D49" s="347">
        <v>880286648</v>
      </c>
      <c r="E49" s="348">
        <v>800000000</v>
      </c>
      <c r="F49" s="354"/>
      <c r="G49" s="491">
        <v>25288673</v>
      </c>
      <c r="H49" s="348">
        <v>350000000</v>
      </c>
      <c r="I49" s="356"/>
      <c r="J49" s="498"/>
      <c r="K49" s="360"/>
      <c r="L49" s="351" t="s">
        <v>240</v>
      </c>
      <c r="M49" s="342" t="s">
        <v>223</v>
      </c>
      <c r="N49" s="614"/>
      <c r="O49" s="4"/>
      <c r="P49" s="5"/>
      <c r="Q49" s="5"/>
      <c r="R49" s="5"/>
      <c r="S49" s="5"/>
      <c r="T49" s="5"/>
    </row>
    <row r="50" spans="1:20" ht="23.25" customHeight="1">
      <c r="A50" s="344">
        <v>10</v>
      </c>
      <c r="B50" s="364" t="s">
        <v>67</v>
      </c>
      <c r="C50" s="348">
        <v>1202288000</v>
      </c>
      <c r="D50" s="347">
        <v>1202288000</v>
      </c>
      <c r="E50" s="348">
        <v>1202288000</v>
      </c>
      <c r="F50" s="353"/>
      <c r="G50" s="499"/>
      <c r="H50" s="346"/>
      <c r="I50" s="349"/>
      <c r="J50" s="500">
        <v>139692592.5925926</v>
      </c>
      <c r="K50" s="350">
        <v>139692565</v>
      </c>
      <c r="L50" s="351"/>
      <c r="M50" s="365"/>
      <c r="N50" s="613" t="s">
        <v>30</v>
      </c>
      <c r="O50" s="4"/>
      <c r="P50" s="5"/>
      <c r="Q50" s="5"/>
      <c r="R50" s="5"/>
      <c r="S50" s="5"/>
      <c r="T50" s="5"/>
    </row>
    <row r="51" spans="1:20" ht="23.25" customHeight="1">
      <c r="A51" s="344">
        <v>11</v>
      </c>
      <c r="B51" s="364" t="s">
        <v>68</v>
      </c>
      <c r="C51" s="348">
        <v>1552019000</v>
      </c>
      <c r="D51" s="347">
        <v>1552019000</v>
      </c>
      <c r="E51" s="348">
        <v>1552019000</v>
      </c>
      <c r="F51" s="353"/>
      <c r="G51" s="499"/>
      <c r="H51" s="346"/>
      <c r="I51" s="349"/>
      <c r="J51" s="500">
        <v>137225000</v>
      </c>
      <c r="K51" s="350">
        <v>137225262</v>
      </c>
      <c r="L51" s="351"/>
      <c r="M51" s="365"/>
      <c r="N51" s="613" t="s">
        <v>30</v>
      </c>
      <c r="O51" s="4"/>
      <c r="P51" s="5"/>
      <c r="Q51" s="5"/>
      <c r="R51" s="5"/>
      <c r="S51" s="5"/>
      <c r="T51" s="5"/>
    </row>
    <row r="52" spans="1:20" ht="23.25" customHeight="1">
      <c r="A52" s="344">
        <v>12</v>
      </c>
      <c r="B52" s="364" t="s">
        <v>149</v>
      </c>
      <c r="C52" s="348">
        <v>1191696000</v>
      </c>
      <c r="D52" s="347">
        <v>1191696000</v>
      </c>
      <c r="E52" s="348">
        <v>1191696000</v>
      </c>
      <c r="F52" s="353"/>
      <c r="G52" s="499"/>
      <c r="H52" s="346"/>
      <c r="I52" s="349"/>
      <c r="J52" s="500">
        <v>124999999.99999999</v>
      </c>
      <c r="K52" s="350">
        <v>125000000</v>
      </c>
      <c r="L52" s="351"/>
      <c r="M52" s="365"/>
      <c r="N52" s="613" t="s">
        <v>30</v>
      </c>
      <c r="O52" s="4"/>
      <c r="P52" s="5"/>
      <c r="Q52" s="5"/>
      <c r="R52" s="5"/>
      <c r="S52" s="5"/>
      <c r="T52" s="5"/>
    </row>
    <row r="53" spans="1:20" ht="23.25" customHeight="1">
      <c r="A53" s="344">
        <v>13</v>
      </c>
      <c r="B53" s="364" t="s">
        <v>151</v>
      </c>
      <c r="C53" s="348">
        <v>1658348000</v>
      </c>
      <c r="D53" s="347">
        <v>1658348000</v>
      </c>
      <c r="E53" s="348">
        <v>1658348000</v>
      </c>
      <c r="F53" s="353"/>
      <c r="G53" s="499"/>
      <c r="H53" s="346"/>
      <c r="I53" s="349"/>
      <c r="J53" s="500">
        <v>158909259.25925925</v>
      </c>
      <c r="K53" s="350">
        <v>158909689</v>
      </c>
      <c r="L53" s="351"/>
      <c r="M53" s="365"/>
      <c r="N53" s="613" t="s">
        <v>30</v>
      </c>
      <c r="O53" s="4"/>
      <c r="P53" s="5"/>
      <c r="Q53" s="5"/>
      <c r="R53" s="5"/>
      <c r="S53" s="5"/>
      <c r="T53" s="5"/>
    </row>
    <row r="54" spans="1:20" ht="21.75" customHeight="1">
      <c r="A54" s="344">
        <v>14</v>
      </c>
      <c r="B54" s="364" t="s">
        <v>152</v>
      </c>
      <c r="C54" s="348">
        <v>1420640000</v>
      </c>
      <c r="D54" s="347">
        <v>1420640000</v>
      </c>
      <c r="E54" s="348">
        <v>1420640000</v>
      </c>
      <c r="F54" s="353"/>
      <c r="G54" s="499"/>
      <c r="H54" s="346"/>
      <c r="I54" s="349"/>
      <c r="J54" s="500">
        <v>149076851.85185185</v>
      </c>
      <c r="K54" s="350">
        <v>149077053</v>
      </c>
      <c r="L54" s="351"/>
      <c r="M54" s="365"/>
      <c r="N54" s="613" t="s">
        <v>30</v>
      </c>
      <c r="O54" s="4"/>
      <c r="P54" s="5"/>
      <c r="Q54" s="5"/>
      <c r="R54" s="5"/>
      <c r="S54" s="5"/>
      <c r="T54" s="5"/>
    </row>
    <row r="55" spans="1:20" ht="15.75">
      <c r="A55" s="344">
        <v>15</v>
      </c>
      <c r="B55" s="364" t="s">
        <v>72</v>
      </c>
      <c r="C55" s="348">
        <v>1215243000</v>
      </c>
      <c r="D55" s="348">
        <v>1215243000</v>
      </c>
      <c r="E55" s="348">
        <v>1100000000</v>
      </c>
      <c r="F55" s="353"/>
      <c r="G55" s="499"/>
      <c r="H55" s="348">
        <f>C55-E55+J55</f>
        <v>199971704</v>
      </c>
      <c r="I55" s="349"/>
      <c r="J55" s="518">
        <v>84728704</v>
      </c>
      <c r="K55" s="360"/>
      <c r="L55" s="351" t="s">
        <v>208</v>
      </c>
      <c r="M55" s="342" t="s">
        <v>208</v>
      </c>
      <c r="N55" s="614" t="s">
        <v>42</v>
      </c>
      <c r="O55" s="4"/>
      <c r="P55" s="5"/>
      <c r="Q55" s="5"/>
      <c r="R55" s="5"/>
      <c r="S55" s="5"/>
      <c r="T55" s="5"/>
    </row>
    <row r="56" spans="1:20" ht="15.75">
      <c r="A56" s="344">
        <v>16</v>
      </c>
      <c r="B56" s="364" t="s">
        <v>73</v>
      </c>
      <c r="C56" s="348">
        <v>1217161000</v>
      </c>
      <c r="D56" s="347">
        <v>1217161000</v>
      </c>
      <c r="E56" s="348">
        <v>1217161000</v>
      </c>
      <c r="F56" s="353"/>
      <c r="G56" s="499"/>
      <c r="H56" s="348"/>
      <c r="I56" s="356"/>
      <c r="J56" s="518">
        <v>142537963</v>
      </c>
      <c r="K56" s="350">
        <v>142538141</v>
      </c>
      <c r="L56" s="351" t="s">
        <v>208</v>
      </c>
      <c r="M56" s="342" t="s">
        <v>208</v>
      </c>
      <c r="N56" s="614" t="s">
        <v>74</v>
      </c>
      <c r="O56" s="4"/>
      <c r="P56" s="5"/>
      <c r="Q56" s="5"/>
      <c r="R56" s="5"/>
      <c r="S56" s="5"/>
      <c r="T56" s="5"/>
    </row>
    <row r="57" spans="1:20" ht="15.75">
      <c r="A57" s="344">
        <v>17</v>
      </c>
      <c r="B57" s="364" t="s">
        <v>75</v>
      </c>
      <c r="C57" s="348">
        <v>1267836000</v>
      </c>
      <c r="D57" s="348">
        <v>1267836000</v>
      </c>
      <c r="E57" s="348">
        <v>1150000000</v>
      </c>
      <c r="F57" s="353"/>
      <c r="G57" s="499"/>
      <c r="H57" s="348">
        <f>1142640000-E57+J57</f>
        <v>100894630</v>
      </c>
      <c r="I57" s="349"/>
      <c r="J57" s="518">
        <v>108254630</v>
      </c>
      <c r="K57" s="360"/>
      <c r="L57" s="351" t="s">
        <v>208</v>
      </c>
      <c r="M57" s="342" t="s">
        <v>208</v>
      </c>
      <c r="N57" s="614" t="s">
        <v>42</v>
      </c>
      <c r="O57" s="4"/>
      <c r="P57" s="5"/>
      <c r="Q57" s="5"/>
      <c r="R57" s="5"/>
      <c r="S57" s="5"/>
      <c r="T57" s="5"/>
    </row>
    <row r="58" spans="1:20" ht="18" customHeight="1">
      <c r="A58" s="344">
        <v>18</v>
      </c>
      <c r="B58" s="364" t="s">
        <v>225</v>
      </c>
      <c r="C58" s="348">
        <v>1269841117</v>
      </c>
      <c r="D58" s="347">
        <v>0</v>
      </c>
      <c r="E58" s="348">
        <v>300000000</v>
      </c>
      <c r="F58" s="354">
        <v>200000000</v>
      </c>
      <c r="G58" s="499"/>
      <c r="H58" s="346"/>
      <c r="I58" s="356"/>
      <c r="J58" s="500"/>
      <c r="K58" s="350"/>
      <c r="L58" s="351" t="s">
        <v>202</v>
      </c>
      <c r="M58" s="365"/>
      <c r="N58" s="622" t="s">
        <v>241</v>
      </c>
      <c r="O58" s="5"/>
      <c r="P58" s="5"/>
      <c r="Q58" s="5"/>
      <c r="R58" s="5"/>
      <c r="S58" s="5"/>
      <c r="T58" s="5"/>
    </row>
    <row r="59" spans="1:20" ht="18" customHeight="1">
      <c r="A59" s="344">
        <v>19</v>
      </c>
      <c r="B59" s="364" t="s">
        <v>76</v>
      </c>
      <c r="C59" s="348">
        <v>1382220000</v>
      </c>
      <c r="D59" s="347">
        <v>1382220000</v>
      </c>
      <c r="E59" s="348">
        <v>1382220000</v>
      </c>
      <c r="F59" s="353"/>
      <c r="G59" s="499"/>
      <c r="H59" s="346"/>
      <c r="I59" s="349"/>
      <c r="J59" s="500">
        <v>124824074.07407406</v>
      </c>
      <c r="K59" s="350">
        <v>124824112</v>
      </c>
      <c r="L59" s="351"/>
      <c r="M59" s="365"/>
      <c r="N59" s="613" t="s">
        <v>30</v>
      </c>
      <c r="O59" s="5"/>
      <c r="P59" s="5"/>
      <c r="Q59" s="5"/>
      <c r="R59" s="5"/>
      <c r="S59" s="5"/>
      <c r="T59" s="5"/>
    </row>
    <row r="60" spans="1:20" ht="15.75">
      <c r="A60" s="344">
        <v>20</v>
      </c>
      <c r="B60" s="364" t="s">
        <v>77</v>
      </c>
      <c r="C60" s="348">
        <v>1509219000</v>
      </c>
      <c r="D60" s="347">
        <v>426300000</v>
      </c>
      <c r="E60" s="348">
        <v>300000000</v>
      </c>
      <c r="F60" s="354"/>
      <c r="G60" s="499"/>
      <c r="H60" s="348"/>
      <c r="I60" s="349"/>
      <c r="J60" s="498"/>
      <c r="K60" s="360"/>
      <c r="L60" s="351" t="s">
        <v>202</v>
      </c>
      <c r="M60" s="365"/>
      <c r="N60" s="613" t="s">
        <v>214</v>
      </c>
      <c r="O60" s="4"/>
      <c r="P60" s="5"/>
      <c r="Q60" s="5"/>
      <c r="R60" s="5"/>
      <c r="S60" s="5"/>
      <c r="T60" s="5"/>
    </row>
    <row r="61" spans="1:20" ht="23.25" customHeight="1">
      <c r="A61" s="357" t="s">
        <v>79</v>
      </c>
      <c r="B61" s="760" t="s">
        <v>80</v>
      </c>
      <c r="C61" s="761"/>
      <c r="D61" s="761"/>
      <c r="E61" s="761"/>
      <c r="F61" s="761"/>
      <c r="G61" s="761"/>
      <c r="H61" s="761"/>
      <c r="I61" s="761"/>
      <c r="J61" s="761"/>
      <c r="K61" s="762"/>
      <c r="L61" s="386"/>
      <c r="M61" s="387"/>
      <c r="N61" s="324"/>
      <c r="O61" s="4"/>
      <c r="P61" s="5"/>
      <c r="Q61" s="5"/>
      <c r="R61" s="5"/>
      <c r="S61" s="5"/>
      <c r="T61" s="5"/>
    </row>
    <row r="62" spans="1:20" ht="23.25" customHeight="1">
      <c r="A62" s="344">
        <v>1</v>
      </c>
      <c r="B62" s="388" t="s">
        <v>87</v>
      </c>
      <c r="C62" s="389">
        <v>1450000000</v>
      </c>
      <c r="D62" s="390">
        <v>477276401</v>
      </c>
      <c r="E62" s="389">
        <v>583700000</v>
      </c>
      <c r="F62" s="391"/>
      <c r="G62" s="491">
        <v>130429901</v>
      </c>
      <c r="H62" s="391"/>
      <c r="I62" s="392">
        <v>500000000</v>
      </c>
      <c r="J62" s="393"/>
      <c r="K62" s="360"/>
      <c r="L62" s="351" t="s">
        <v>206</v>
      </c>
      <c r="M62" s="369" t="s">
        <v>205</v>
      </c>
      <c r="N62" s="363"/>
      <c r="O62" s="5"/>
      <c r="P62" s="5"/>
      <c r="Q62" s="5"/>
      <c r="R62" s="5"/>
      <c r="S62" s="5"/>
      <c r="T62" s="5"/>
    </row>
    <row r="63" spans="1:20" ht="23.25" customHeight="1">
      <c r="A63" s="344">
        <v>2</v>
      </c>
      <c r="B63" s="388" t="s">
        <v>88</v>
      </c>
      <c r="C63" s="389">
        <v>1450000000</v>
      </c>
      <c r="D63" s="390">
        <v>377252184</v>
      </c>
      <c r="E63" s="389">
        <v>416300000</v>
      </c>
      <c r="F63" s="391"/>
      <c r="G63" s="491">
        <v>30405684</v>
      </c>
      <c r="H63" s="391"/>
      <c r="I63" s="392">
        <v>500000000</v>
      </c>
      <c r="J63" s="393"/>
      <c r="K63" s="360"/>
      <c r="L63" s="351" t="s">
        <v>206</v>
      </c>
      <c r="M63" s="369" t="s">
        <v>204</v>
      </c>
      <c r="N63" s="363"/>
      <c r="O63" s="5"/>
      <c r="P63" s="5"/>
      <c r="Q63" s="5"/>
      <c r="R63" s="5"/>
      <c r="S63" s="5"/>
      <c r="T63" s="5"/>
    </row>
    <row r="64" spans="1:20" ht="23.25" customHeight="1">
      <c r="A64" s="344">
        <v>3</v>
      </c>
      <c r="B64" s="345" t="s">
        <v>89</v>
      </c>
      <c r="C64" s="348">
        <v>1667337000</v>
      </c>
      <c r="D64" s="347">
        <v>1667337000</v>
      </c>
      <c r="E64" s="348">
        <v>1667337000</v>
      </c>
      <c r="F64" s="353"/>
      <c r="G64" s="499"/>
      <c r="H64" s="358"/>
      <c r="I64" s="349"/>
      <c r="J64" s="359"/>
      <c r="K64" s="350">
        <v>69430252</v>
      </c>
      <c r="L64" s="351"/>
      <c r="M64" s="369"/>
      <c r="N64" s="370" t="s">
        <v>30</v>
      </c>
      <c r="O64" s="5"/>
      <c r="P64" s="5"/>
      <c r="Q64" s="5"/>
      <c r="R64" s="5"/>
      <c r="S64" s="5"/>
      <c r="T64" s="5"/>
    </row>
    <row r="65" spans="1:20" ht="23.25" customHeight="1">
      <c r="A65" s="344">
        <v>4</v>
      </c>
      <c r="B65" s="364" t="s">
        <v>153</v>
      </c>
      <c r="C65" s="348">
        <v>2442810000</v>
      </c>
      <c r="D65" s="347">
        <v>2442810000</v>
      </c>
      <c r="E65" s="348">
        <v>2442810000</v>
      </c>
      <c r="F65" s="353"/>
      <c r="G65" s="499"/>
      <c r="H65" s="358"/>
      <c r="I65" s="349"/>
      <c r="J65" s="359"/>
      <c r="K65" s="360"/>
      <c r="L65" s="361"/>
      <c r="M65" s="369"/>
      <c r="N65" s="370" t="s">
        <v>30</v>
      </c>
      <c r="O65" s="5"/>
      <c r="P65" s="5"/>
      <c r="Q65" s="5"/>
      <c r="R65" s="5"/>
      <c r="S65" s="5"/>
      <c r="T65" s="5"/>
    </row>
    <row r="66" spans="1:20" ht="23.25" customHeight="1">
      <c r="A66" s="344">
        <v>5</v>
      </c>
      <c r="B66" s="345" t="s">
        <v>90</v>
      </c>
      <c r="C66" s="348">
        <v>1665300000</v>
      </c>
      <c r="D66" s="347">
        <v>1584443250</v>
      </c>
      <c r="E66" s="348">
        <v>300000000</v>
      </c>
      <c r="F66" s="353"/>
      <c r="G66" s="519"/>
      <c r="H66" s="346"/>
      <c r="I66" s="349"/>
      <c r="J66" s="359"/>
      <c r="K66" s="360"/>
      <c r="L66" s="361"/>
      <c r="M66" s="369" t="s">
        <v>208</v>
      </c>
      <c r="N66" s="370" t="s">
        <v>226</v>
      </c>
      <c r="O66" s="4"/>
      <c r="P66" s="5"/>
      <c r="Q66" s="5"/>
      <c r="R66" s="5"/>
      <c r="S66" s="5"/>
      <c r="T66" s="5"/>
    </row>
    <row r="67" spans="1:20" ht="23.25" customHeight="1">
      <c r="A67" s="344">
        <v>6</v>
      </c>
      <c r="B67" s="388" t="s">
        <v>92</v>
      </c>
      <c r="C67" s="389">
        <v>1663272000</v>
      </c>
      <c r="D67" s="390">
        <v>283577927</v>
      </c>
      <c r="E67" s="389">
        <v>300000000</v>
      </c>
      <c r="F67" s="395"/>
      <c r="G67" s="491">
        <v>61513650</v>
      </c>
      <c r="H67" s="396"/>
      <c r="I67" s="392"/>
      <c r="J67" s="393"/>
      <c r="K67" s="360"/>
      <c r="L67" s="361"/>
      <c r="M67" s="369" t="s">
        <v>211</v>
      </c>
      <c r="N67" s="370" t="s">
        <v>227</v>
      </c>
      <c r="O67" s="4"/>
      <c r="P67" s="5"/>
      <c r="Q67" s="5"/>
      <c r="R67" s="5"/>
      <c r="S67" s="5"/>
      <c r="T67" s="5"/>
    </row>
    <row r="68" spans="1:20" ht="23.25" customHeight="1">
      <c r="A68" s="357" t="s">
        <v>93</v>
      </c>
      <c r="B68" s="760" t="s">
        <v>94</v>
      </c>
      <c r="C68" s="761"/>
      <c r="D68" s="761"/>
      <c r="E68" s="761"/>
      <c r="F68" s="761"/>
      <c r="G68" s="761"/>
      <c r="H68" s="761"/>
      <c r="I68" s="761"/>
      <c r="J68" s="761"/>
      <c r="K68" s="762"/>
      <c r="L68" s="386"/>
      <c r="M68" s="387"/>
      <c r="N68" s="324"/>
      <c r="O68" s="4"/>
      <c r="P68" s="5"/>
      <c r="Q68" s="5"/>
      <c r="R68" s="5"/>
      <c r="S68" s="5"/>
      <c r="T68" s="5"/>
    </row>
    <row r="69" spans="1:20" ht="23.25" customHeight="1">
      <c r="A69" s="397">
        <v>1</v>
      </c>
      <c r="B69" s="345" t="s">
        <v>95</v>
      </c>
      <c r="C69" s="346">
        <v>2579225000</v>
      </c>
      <c r="D69" s="347">
        <v>1092559710</v>
      </c>
      <c r="E69" s="348">
        <v>0</v>
      </c>
      <c r="F69" s="353"/>
      <c r="G69" s="491">
        <v>257922500</v>
      </c>
      <c r="H69" s="358"/>
      <c r="I69" s="349"/>
      <c r="J69" s="359"/>
      <c r="K69" s="360"/>
      <c r="L69" s="361"/>
      <c r="M69" s="362"/>
      <c r="N69" s="363"/>
      <c r="O69" s="5"/>
      <c r="P69" s="5"/>
      <c r="Q69" s="5"/>
      <c r="R69" s="5"/>
      <c r="S69" s="5"/>
      <c r="T69" s="5"/>
    </row>
    <row r="70" spans="1:20" ht="23.25" customHeight="1">
      <c r="A70" s="357" t="s">
        <v>96</v>
      </c>
      <c r="B70" s="760" t="s">
        <v>97</v>
      </c>
      <c r="C70" s="761"/>
      <c r="D70" s="761"/>
      <c r="E70" s="761"/>
      <c r="F70" s="761"/>
      <c r="G70" s="761"/>
      <c r="H70" s="761"/>
      <c r="I70" s="761"/>
      <c r="J70" s="761"/>
      <c r="K70" s="762"/>
      <c r="L70" s="386"/>
      <c r="M70" s="387"/>
      <c r="N70" s="324"/>
      <c r="O70" s="5"/>
      <c r="P70" s="5"/>
      <c r="Q70" s="5"/>
      <c r="R70" s="5"/>
      <c r="S70" s="5"/>
      <c r="T70" s="5"/>
    </row>
    <row r="71" spans="1:20" ht="34.5" customHeight="1">
      <c r="A71" s="398">
        <v>1</v>
      </c>
      <c r="B71" s="399" t="s">
        <v>110</v>
      </c>
      <c r="C71" s="400">
        <v>6120000000</v>
      </c>
      <c r="D71" s="401">
        <v>1219410000</v>
      </c>
      <c r="E71" s="520">
        <v>0</v>
      </c>
      <c r="F71" s="402"/>
      <c r="G71" s="623">
        <v>0</v>
      </c>
      <c r="H71" s="404"/>
      <c r="I71" s="405"/>
      <c r="J71" s="401"/>
      <c r="K71" s="406"/>
      <c r="L71" s="407"/>
      <c r="M71" s="408"/>
      <c r="N71" s="409"/>
      <c r="O71" s="5"/>
      <c r="P71" s="5"/>
      <c r="Q71" s="5"/>
      <c r="R71" s="5"/>
      <c r="S71" s="5"/>
      <c r="T71" s="5"/>
    </row>
    <row r="72" spans="1:20" ht="34.5" customHeight="1">
      <c r="A72" s="624" t="s">
        <v>229</v>
      </c>
      <c r="B72" s="625" t="s">
        <v>230</v>
      </c>
      <c r="C72" s="626"/>
      <c r="D72" s="627"/>
      <c r="E72" s="628"/>
      <c r="F72" s="626"/>
      <c r="G72" s="629"/>
      <c r="H72" s="626"/>
      <c r="I72" s="630"/>
      <c r="J72" s="627"/>
      <c r="K72" s="631"/>
      <c r="L72" s="632"/>
      <c r="M72" s="633"/>
      <c r="N72" s="416"/>
      <c r="O72" s="5"/>
      <c r="P72" s="5"/>
      <c r="Q72" s="5"/>
      <c r="R72" s="5"/>
      <c r="S72" s="5"/>
      <c r="T72" s="5"/>
    </row>
    <row r="73" spans="1:20" ht="34.5" customHeight="1">
      <c r="A73" s="634">
        <v>1</v>
      </c>
      <c r="B73" s="635" t="s">
        <v>169</v>
      </c>
      <c r="C73" s="636">
        <v>1872200000</v>
      </c>
      <c r="D73" s="627">
        <v>1890897000</v>
      </c>
      <c r="E73" s="628">
        <v>1600000000</v>
      </c>
      <c r="F73" s="626"/>
      <c r="G73" s="629"/>
      <c r="H73" s="626">
        <f>1869900000-E73+J73</f>
        <v>339495000</v>
      </c>
      <c r="I73" s="637">
        <v>272200000</v>
      </c>
      <c r="J73" s="627">
        <v>69595000</v>
      </c>
      <c r="K73" s="631"/>
      <c r="L73" s="632"/>
      <c r="M73" s="633"/>
      <c r="N73" s="416"/>
      <c r="O73" s="5"/>
      <c r="P73" s="5"/>
      <c r="Q73" s="5"/>
      <c r="R73" s="5"/>
      <c r="S73" s="5"/>
      <c r="T73" s="5"/>
    </row>
    <row r="74" spans="1:20" ht="25.5" customHeight="1">
      <c r="A74" s="410"/>
      <c r="B74" s="411" t="s">
        <v>99</v>
      </c>
      <c r="C74" s="607">
        <f t="shared" ref="C74:K74" si="0">SUM(C12:C73)</f>
        <v>80134803117</v>
      </c>
      <c r="D74" s="412">
        <f t="shared" si="0"/>
        <v>54631965722</v>
      </c>
      <c r="E74" s="412">
        <f t="shared" si="0"/>
        <v>49365987000</v>
      </c>
      <c r="F74" s="412">
        <f t="shared" si="0"/>
        <v>1700000000</v>
      </c>
      <c r="G74" s="412">
        <f t="shared" si="0"/>
        <v>1571601408</v>
      </c>
      <c r="H74" s="412">
        <f t="shared" si="0"/>
        <v>5051468964</v>
      </c>
      <c r="I74" s="412">
        <f t="shared" si="0"/>
        <v>3202089000</v>
      </c>
      <c r="J74" s="412">
        <f t="shared" si="0"/>
        <v>3165430186.5925927</v>
      </c>
      <c r="K74" s="412">
        <f t="shared" si="0"/>
        <v>2963908807</v>
      </c>
      <c r="L74" s="414"/>
      <c r="M74" s="415"/>
      <c r="N74" s="416"/>
      <c r="O74" s="5"/>
      <c r="P74" s="5"/>
      <c r="Q74" s="5"/>
      <c r="R74" s="5"/>
      <c r="S74" s="5"/>
      <c r="T74" s="5"/>
    </row>
    <row r="75" spans="1:20" ht="15.75" customHeight="1">
      <c r="A75" s="11"/>
      <c r="B75" s="1"/>
      <c r="C75" s="100"/>
      <c r="D75" s="100"/>
      <c r="E75" s="100"/>
      <c r="F75" s="100"/>
      <c r="G75" s="522"/>
      <c r="H75" s="100"/>
      <c r="I75" s="100"/>
      <c r="J75" s="417"/>
      <c r="K75" s="417"/>
      <c r="L75" s="417"/>
      <c r="M75" s="102"/>
      <c r="N75" s="102"/>
      <c r="O75" s="5"/>
      <c r="P75" s="5"/>
      <c r="Q75" s="5"/>
      <c r="R75" s="5"/>
      <c r="S75" s="5"/>
      <c r="T75" s="5"/>
    </row>
    <row r="76" spans="1:20" ht="15.75" customHeight="1">
      <c r="A76" s="11"/>
      <c r="B76" s="11"/>
      <c r="C76" s="11"/>
      <c r="D76" s="418"/>
      <c r="E76" s="11"/>
      <c r="F76" s="11"/>
      <c r="G76" s="523"/>
      <c r="H76" s="11"/>
      <c r="I76" s="11"/>
      <c r="J76" s="417"/>
      <c r="K76" s="417"/>
      <c r="L76" s="417"/>
      <c r="M76" s="11"/>
      <c r="N76" s="11"/>
      <c r="O76" s="5"/>
      <c r="P76" s="5"/>
      <c r="Q76" s="5"/>
      <c r="R76" s="5"/>
      <c r="S76" s="5"/>
      <c r="T76" s="5"/>
    </row>
    <row r="77" spans="1:20" ht="15.75" customHeight="1">
      <c r="A77" s="5"/>
      <c r="B77" s="5"/>
      <c r="C77" s="5"/>
      <c r="D77" s="4"/>
      <c r="E77" s="4"/>
      <c r="F77" s="5"/>
      <c r="G77" s="524"/>
      <c r="H77" s="5"/>
      <c r="I77" s="5"/>
      <c r="J77" s="419"/>
      <c r="K77" s="419"/>
      <c r="L77" s="419"/>
      <c r="M77" s="5"/>
      <c r="N77" s="5"/>
      <c r="O77" s="5"/>
      <c r="P77" s="5"/>
      <c r="Q77" s="5"/>
      <c r="R77" s="5"/>
      <c r="S77" s="5"/>
      <c r="T77" s="5"/>
    </row>
    <row r="78" spans="1:20" ht="15.75" customHeight="1">
      <c r="A78" s="5"/>
      <c r="B78" s="5"/>
      <c r="C78" s="5"/>
      <c r="D78" s="5"/>
      <c r="E78" s="5"/>
      <c r="F78" s="5"/>
      <c r="G78" s="524"/>
      <c r="H78" s="5"/>
      <c r="I78" s="5"/>
      <c r="J78" s="419"/>
      <c r="K78" s="419"/>
      <c r="L78" s="419"/>
      <c r="M78" s="5"/>
      <c r="N78" s="5"/>
      <c r="O78" s="5"/>
      <c r="P78" s="5"/>
      <c r="Q78" s="5"/>
      <c r="R78" s="5"/>
      <c r="S78" s="5"/>
      <c r="T78" s="5"/>
    </row>
    <row r="79" spans="1:20" ht="15.75" customHeight="1">
      <c r="A79" s="5"/>
      <c r="B79" s="5"/>
      <c r="C79" s="5"/>
      <c r="D79" s="5"/>
      <c r="E79" s="5"/>
      <c r="F79" s="5"/>
      <c r="G79" s="524"/>
      <c r="H79" s="5"/>
      <c r="I79" s="5"/>
      <c r="J79" s="419"/>
      <c r="K79" s="419"/>
      <c r="L79" s="419"/>
      <c r="M79" s="5"/>
      <c r="N79" s="5"/>
      <c r="O79" s="5"/>
      <c r="P79" s="5"/>
      <c r="Q79" s="5"/>
      <c r="R79" s="5"/>
      <c r="S79" s="5"/>
      <c r="T79" s="5"/>
    </row>
    <row r="80" spans="1:20" ht="15.75" customHeight="1">
      <c r="A80" s="5"/>
      <c r="B80" s="5"/>
      <c r="C80" s="5"/>
      <c r="D80" s="5"/>
      <c r="E80" s="5"/>
      <c r="F80" s="5"/>
      <c r="G80" s="524"/>
      <c r="H80" s="5"/>
      <c r="I80" s="5"/>
      <c r="J80" s="419"/>
      <c r="K80" s="419"/>
      <c r="L80" s="419"/>
      <c r="M80" s="5"/>
      <c r="N80" s="5"/>
      <c r="O80" s="5"/>
      <c r="P80" s="5"/>
      <c r="Q80" s="5"/>
      <c r="R80" s="5"/>
      <c r="S80" s="5"/>
      <c r="T80" s="5"/>
    </row>
    <row r="81" spans="1:20" ht="15.75" customHeight="1">
      <c r="A81" s="5"/>
      <c r="B81" s="5"/>
      <c r="C81" s="5"/>
      <c r="D81" s="5"/>
      <c r="E81" s="5"/>
      <c r="F81" s="5"/>
      <c r="G81" s="524"/>
      <c r="H81" s="5"/>
      <c r="I81" s="5"/>
      <c r="J81" s="419"/>
      <c r="K81" s="419"/>
      <c r="L81" s="419"/>
      <c r="M81" s="5"/>
      <c r="N81" s="5"/>
      <c r="O81" s="5"/>
      <c r="P81" s="5"/>
      <c r="Q81" s="5"/>
      <c r="R81" s="5"/>
      <c r="S81" s="5"/>
      <c r="T81" s="5"/>
    </row>
    <row r="82" spans="1:20" ht="15.75" customHeight="1">
      <c r="A82" s="5"/>
      <c r="B82" s="5"/>
      <c r="C82" s="5"/>
      <c r="D82" s="5"/>
      <c r="E82" s="5"/>
      <c r="F82" s="5"/>
      <c r="G82" s="524"/>
      <c r="H82" s="5"/>
      <c r="I82" s="5"/>
      <c r="J82" s="419"/>
      <c r="K82" s="419"/>
      <c r="L82" s="419"/>
      <c r="M82" s="5"/>
      <c r="N82" s="5"/>
      <c r="O82" s="5"/>
      <c r="P82" s="5"/>
      <c r="Q82" s="5"/>
      <c r="R82" s="5"/>
      <c r="S82" s="5"/>
      <c r="T82" s="5"/>
    </row>
    <row r="83" spans="1:20" ht="15.75" customHeight="1">
      <c r="A83" s="5"/>
      <c r="B83" s="5"/>
      <c r="C83" s="5"/>
      <c r="D83" s="5"/>
      <c r="E83" s="5"/>
      <c r="F83" s="5"/>
      <c r="G83" s="524"/>
      <c r="H83" s="5"/>
      <c r="I83" s="5"/>
      <c r="J83" s="419"/>
      <c r="K83" s="419"/>
      <c r="L83" s="419"/>
      <c r="M83" s="5"/>
      <c r="N83" s="5"/>
      <c r="O83" s="5"/>
      <c r="P83" s="5"/>
      <c r="Q83" s="5"/>
      <c r="R83" s="5"/>
      <c r="S83" s="5"/>
      <c r="T83" s="5"/>
    </row>
    <row r="84" spans="1:20" ht="15.75" customHeight="1">
      <c r="A84" s="5"/>
      <c r="B84" s="5"/>
      <c r="C84" s="5"/>
      <c r="D84" s="5"/>
      <c r="E84" s="5"/>
      <c r="F84" s="5"/>
      <c r="G84" s="524"/>
      <c r="H84" s="5"/>
      <c r="I84" s="5"/>
      <c r="J84" s="419"/>
      <c r="K84" s="419"/>
      <c r="L84" s="419"/>
      <c r="M84" s="5"/>
      <c r="N84" s="5"/>
      <c r="O84" s="5"/>
      <c r="P84" s="5"/>
      <c r="Q84" s="5"/>
      <c r="R84" s="5"/>
      <c r="S84" s="5"/>
      <c r="T84" s="5"/>
    </row>
    <row r="85" spans="1:20" ht="15.75" customHeight="1">
      <c r="A85" s="5"/>
      <c r="B85" s="5"/>
      <c r="C85" s="5"/>
      <c r="D85" s="5"/>
      <c r="E85" s="5"/>
      <c r="F85" s="5"/>
      <c r="G85" s="524"/>
      <c r="H85" s="5"/>
      <c r="I85" s="5"/>
      <c r="J85" s="419"/>
      <c r="K85" s="419"/>
      <c r="L85" s="419"/>
      <c r="M85" s="5"/>
      <c r="N85" s="5"/>
      <c r="O85" s="5"/>
      <c r="P85" s="5"/>
      <c r="Q85" s="5"/>
      <c r="R85" s="5"/>
      <c r="S85" s="5"/>
      <c r="T85" s="5"/>
    </row>
    <row r="86" spans="1:20" ht="15.75" customHeight="1">
      <c r="A86" s="5"/>
      <c r="B86" s="5"/>
      <c r="C86" s="5"/>
      <c r="D86" s="5"/>
      <c r="E86" s="5"/>
      <c r="F86" s="5"/>
      <c r="G86" s="524"/>
      <c r="H86" s="5"/>
      <c r="I86" s="5"/>
      <c r="J86" s="419"/>
      <c r="K86" s="419"/>
      <c r="L86" s="419"/>
      <c r="M86" s="5"/>
      <c r="N86" s="5"/>
      <c r="O86" s="5"/>
      <c r="P86" s="5"/>
      <c r="Q86" s="5"/>
      <c r="R86" s="5"/>
      <c r="S86" s="5"/>
      <c r="T86" s="5"/>
    </row>
    <row r="87" spans="1:20" ht="15.75" customHeight="1">
      <c r="A87" s="5"/>
      <c r="B87" s="5"/>
      <c r="C87" s="5"/>
      <c r="D87" s="5"/>
      <c r="E87" s="5"/>
      <c r="F87" s="5"/>
      <c r="G87" s="524"/>
      <c r="H87" s="5"/>
      <c r="I87" s="5"/>
      <c r="J87" s="419"/>
      <c r="K87" s="419"/>
      <c r="L87" s="419"/>
      <c r="M87" s="5"/>
      <c r="N87" s="5"/>
      <c r="O87" s="5"/>
      <c r="P87" s="5"/>
      <c r="Q87" s="5"/>
      <c r="R87" s="5"/>
      <c r="S87" s="5"/>
      <c r="T87" s="5"/>
    </row>
    <row r="88" spans="1:20" ht="15.75" customHeight="1">
      <c r="A88" s="5"/>
      <c r="B88" s="5"/>
      <c r="C88" s="5"/>
      <c r="D88" s="5"/>
      <c r="E88" s="5"/>
      <c r="F88" s="5"/>
      <c r="G88" s="524"/>
      <c r="H88" s="5"/>
      <c r="I88" s="5"/>
      <c r="J88" s="419"/>
      <c r="K88" s="419"/>
      <c r="L88" s="419"/>
      <c r="M88" s="5"/>
      <c r="N88" s="5"/>
      <c r="O88" s="5"/>
      <c r="P88" s="5"/>
      <c r="Q88" s="5"/>
      <c r="R88" s="5"/>
      <c r="S88" s="5"/>
      <c r="T88" s="5"/>
    </row>
    <row r="89" spans="1:20" ht="15.75" customHeight="1">
      <c r="A89" s="5"/>
      <c r="B89" s="5"/>
      <c r="C89" s="5"/>
      <c r="D89" s="5"/>
      <c r="E89" s="5"/>
      <c r="F89" s="5"/>
      <c r="G89" s="524"/>
      <c r="H89" s="5"/>
      <c r="I89" s="5"/>
      <c r="J89" s="419"/>
      <c r="K89" s="419"/>
      <c r="L89" s="419"/>
      <c r="M89" s="5"/>
      <c r="N89" s="5"/>
      <c r="O89" s="5"/>
      <c r="P89" s="5"/>
      <c r="Q89" s="5"/>
      <c r="R89" s="5"/>
      <c r="S89" s="5"/>
      <c r="T89" s="5"/>
    </row>
    <row r="90" spans="1:20" ht="15.75" customHeight="1">
      <c r="A90" s="5"/>
      <c r="B90" s="5"/>
      <c r="C90" s="5"/>
      <c r="D90" s="5"/>
      <c r="E90" s="5"/>
      <c r="F90" s="5"/>
      <c r="G90" s="524"/>
      <c r="H90" s="5"/>
      <c r="I90" s="5"/>
      <c r="J90" s="419"/>
      <c r="K90" s="419"/>
      <c r="L90" s="419"/>
      <c r="M90" s="5"/>
      <c r="N90" s="5"/>
      <c r="O90" s="5"/>
      <c r="P90" s="5"/>
      <c r="Q90" s="5"/>
      <c r="R90" s="5"/>
      <c r="S90" s="5"/>
      <c r="T90" s="5"/>
    </row>
    <row r="91" spans="1:20" ht="15.75" customHeight="1">
      <c r="A91" s="5"/>
      <c r="B91" s="5"/>
      <c r="C91" s="5"/>
      <c r="D91" s="5"/>
      <c r="E91" s="5"/>
      <c r="F91" s="5"/>
      <c r="G91" s="524"/>
      <c r="H91" s="5"/>
      <c r="I91" s="5"/>
      <c r="J91" s="419"/>
      <c r="K91" s="419"/>
      <c r="L91" s="419"/>
      <c r="M91" s="5"/>
      <c r="N91" s="5"/>
      <c r="O91" s="5"/>
      <c r="P91" s="5"/>
      <c r="Q91" s="5"/>
      <c r="R91" s="5"/>
      <c r="S91" s="5"/>
      <c r="T91" s="5"/>
    </row>
    <row r="92" spans="1:20" ht="15.75" customHeight="1">
      <c r="A92" s="5"/>
      <c r="B92" s="5"/>
      <c r="C92" s="5"/>
      <c r="D92" s="5"/>
      <c r="E92" s="5"/>
      <c r="F92" s="5"/>
      <c r="G92" s="524"/>
      <c r="H92" s="5"/>
      <c r="I92" s="5"/>
      <c r="J92" s="419"/>
      <c r="K92" s="419"/>
      <c r="L92" s="419"/>
      <c r="M92" s="5"/>
      <c r="N92" s="5"/>
      <c r="O92" s="5"/>
      <c r="P92" s="5"/>
      <c r="Q92" s="5"/>
      <c r="R92" s="5"/>
      <c r="S92" s="5"/>
      <c r="T92" s="5"/>
    </row>
    <row r="93" spans="1:20" ht="15.75" customHeight="1">
      <c r="A93" s="5"/>
      <c r="B93" s="5"/>
      <c r="C93" s="5"/>
      <c r="D93" s="5"/>
      <c r="E93" s="5"/>
      <c r="F93" s="5"/>
      <c r="G93" s="524"/>
      <c r="H93" s="5"/>
      <c r="I93" s="5"/>
      <c r="J93" s="419"/>
      <c r="K93" s="419"/>
      <c r="L93" s="419"/>
      <c r="M93" s="5"/>
      <c r="N93" s="5"/>
      <c r="O93" s="5"/>
      <c r="P93" s="5"/>
      <c r="Q93" s="5"/>
      <c r="R93" s="5"/>
      <c r="S93" s="5"/>
      <c r="T93" s="5"/>
    </row>
    <row r="94" spans="1:20" ht="15.75" customHeight="1">
      <c r="A94" s="5"/>
      <c r="B94" s="5"/>
      <c r="C94" s="5"/>
      <c r="D94" s="5"/>
      <c r="E94" s="5"/>
      <c r="F94" s="5"/>
      <c r="G94" s="524"/>
      <c r="H94" s="5"/>
      <c r="I94" s="5"/>
      <c r="J94" s="419"/>
      <c r="K94" s="419"/>
      <c r="L94" s="419"/>
      <c r="M94" s="5"/>
      <c r="N94" s="5"/>
      <c r="O94" s="5"/>
      <c r="P94" s="5"/>
      <c r="Q94" s="5"/>
      <c r="R94" s="5"/>
      <c r="S94" s="5"/>
      <c r="T94" s="5"/>
    </row>
    <row r="95" spans="1:20" ht="15.75" customHeight="1">
      <c r="A95" s="5"/>
      <c r="B95" s="5"/>
      <c r="C95" s="5"/>
      <c r="D95" s="5"/>
      <c r="E95" s="5"/>
      <c r="F95" s="5"/>
      <c r="G95" s="524"/>
      <c r="H95" s="5"/>
      <c r="I95" s="5"/>
      <c r="J95" s="419"/>
      <c r="K95" s="419"/>
      <c r="L95" s="419"/>
      <c r="M95" s="5"/>
      <c r="N95" s="5"/>
      <c r="O95" s="5"/>
      <c r="P95" s="5"/>
      <c r="Q95" s="5"/>
      <c r="R95" s="5"/>
      <c r="S95" s="5"/>
      <c r="T95" s="5"/>
    </row>
    <row r="96" spans="1:20" ht="15.75" customHeight="1">
      <c r="A96" s="5"/>
      <c r="B96" s="5"/>
      <c r="C96" s="5"/>
      <c r="D96" s="5"/>
      <c r="E96" s="5"/>
      <c r="F96" s="5"/>
      <c r="G96" s="524"/>
      <c r="H96" s="5"/>
      <c r="I96" s="5"/>
      <c r="J96" s="419"/>
      <c r="K96" s="419"/>
      <c r="L96" s="419"/>
      <c r="M96" s="5"/>
      <c r="N96" s="5"/>
      <c r="O96" s="5"/>
      <c r="P96" s="5"/>
      <c r="Q96" s="5"/>
      <c r="R96" s="5"/>
      <c r="S96" s="5"/>
      <c r="T96" s="5"/>
    </row>
    <row r="97" spans="1:20" ht="15.75" customHeight="1">
      <c r="A97" s="5"/>
      <c r="B97" s="5"/>
      <c r="C97" s="5"/>
      <c r="D97" s="5"/>
      <c r="E97" s="5"/>
      <c r="F97" s="5"/>
      <c r="G97" s="524"/>
      <c r="H97" s="5"/>
      <c r="I97" s="5"/>
      <c r="J97" s="419"/>
      <c r="K97" s="419"/>
      <c r="L97" s="419"/>
      <c r="M97" s="5"/>
      <c r="N97" s="5"/>
      <c r="O97" s="5"/>
      <c r="P97" s="5"/>
      <c r="Q97" s="5"/>
      <c r="R97" s="5"/>
      <c r="S97" s="5"/>
      <c r="T97" s="5"/>
    </row>
    <row r="98" spans="1:20" ht="15.75" customHeight="1">
      <c r="A98" s="5"/>
      <c r="B98" s="5"/>
      <c r="C98" s="5"/>
      <c r="D98" s="5"/>
      <c r="E98" s="5"/>
      <c r="F98" s="5"/>
      <c r="G98" s="524"/>
      <c r="H98" s="5"/>
      <c r="I98" s="5"/>
      <c r="J98" s="419"/>
      <c r="K98" s="419"/>
      <c r="L98" s="419"/>
      <c r="M98" s="5"/>
      <c r="N98" s="5"/>
      <c r="O98" s="5"/>
      <c r="P98" s="5"/>
      <c r="Q98" s="5"/>
      <c r="R98" s="5"/>
      <c r="S98" s="5"/>
      <c r="T98" s="5"/>
    </row>
    <row r="99" spans="1:20" ht="15.75" customHeight="1">
      <c r="A99" s="5"/>
      <c r="B99" s="5"/>
      <c r="C99" s="5"/>
      <c r="D99" s="5"/>
      <c r="E99" s="5"/>
      <c r="F99" s="5"/>
      <c r="G99" s="524"/>
      <c r="H99" s="5"/>
      <c r="I99" s="5"/>
      <c r="J99" s="419"/>
      <c r="K99" s="419"/>
      <c r="L99" s="419"/>
      <c r="M99" s="5"/>
      <c r="N99" s="5"/>
      <c r="O99" s="5"/>
      <c r="P99" s="5"/>
      <c r="Q99" s="5"/>
      <c r="R99" s="5"/>
      <c r="S99" s="5"/>
      <c r="T99" s="5"/>
    </row>
    <row r="100" spans="1:20" ht="15.75" customHeight="1">
      <c r="A100" s="5"/>
      <c r="B100" s="5"/>
      <c r="C100" s="5"/>
      <c r="D100" s="5"/>
      <c r="E100" s="5"/>
      <c r="F100" s="5"/>
      <c r="G100" s="524"/>
      <c r="H100" s="5"/>
      <c r="I100" s="5"/>
      <c r="J100" s="419"/>
      <c r="K100" s="419"/>
      <c r="L100" s="419"/>
      <c r="M100" s="5"/>
      <c r="N100" s="5"/>
      <c r="O100" s="5"/>
      <c r="P100" s="5"/>
      <c r="Q100" s="5"/>
      <c r="R100" s="5"/>
      <c r="S100" s="5"/>
      <c r="T100" s="5"/>
    </row>
    <row r="101" spans="1:20" ht="15.75" customHeight="1">
      <c r="A101" s="5"/>
      <c r="B101" s="5"/>
      <c r="C101" s="5"/>
      <c r="D101" s="5"/>
      <c r="E101" s="5"/>
      <c r="F101" s="5"/>
      <c r="G101" s="524"/>
      <c r="H101" s="5"/>
      <c r="I101" s="5"/>
      <c r="J101" s="419"/>
      <c r="K101" s="419"/>
      <c r="L101" s="419"/>
      <c r="M101" s="5"/>
      <c r="N101" s="5"/>
      <c r="O101" s="5"/>
      <c r="P101" s="5"/>
      <c r="Q101" s="5"/>
      <c r="R101" s="5"/>
      <c r="S101" s="5"/>
      <c r="T101" s="5"/>
    </row>
    <row r="102" spans="1:20" ht="15.75" customHeight="1">
      <c r="A102" s="5"/>
      <c r="B102" s="5"/>
      <c r="C102" s="5"/>
      <c r="D102" s="5"/>
      <c r="E102" s="5"/>
      <c r="F102" s="5"/>
      <c r="G102" s="524"/>
      <c r="H102" s="5"/>
      <c r="I102" s="5"/>
      <c r="J102" s="419"/>
      <c r="K102" s="419"/>
      <c r="L102" s="419"/>
      <c r="M102" s="5"/>
      <c r="N102" s="5"/>
      <c r="O102" s="5"/>
      <c r="P102" s="5"/>
      <c r="Q102" s="5"/>
      <c r="R102" s="5"/>
      <c r="S102" s="5"/>
      <c r="T102" s="5"/>
    </row>
    <row r="103" spans="1:20" ht="15.75" customHeight="1">
      <c r="A103" s="5"/>
      <c r="B103" s="5"/>
      <c r="C103" s="5"/>
      <c r="D103" s="5"/>
      <c r="E103" s="5"/>
      <c r="F103" s="5"/>
      <c r="G103" s="524"/>
      <c r="H103" s="5"/>
      <c r="I103" s="5"/>
      <c r="J103" s="419"/>
      <c r="K103" s="419"/>
      <c r="L103" s="419"/>
      <c r="M103" s="5"/>
      <c r="N103" s="5"/>
      <c r="O103" s="5"/>
      <c r="P103" s="5"/>
      <c r="Q103" s="5"/>
      <c r="R103" s="5"/>
      <c r="S103" s="5"/>
      <c r="T103" s="5"/>
    </row>
    <row r="104" spans="1:20" ht="15.75" customHeight="1">
      <c r="A104" s="5"/>
      <c r="B104" s="5"/>
      <c r="C104" s="5"/>
      <c r="D104" s="5"/>
      <c r="E104" s="5"/>
      <c r="F104" s="5"/>
      <c r="G104" s="524"/>
      <c r="H104" s="5"/>
      <c r="I104" s="5"/>
      <c r="J104" s="419"/>
      <c r="K104" s="419"/>
      <c r="L104" s="419"/>
      <c r="M104" s="5"/>
      <c r="N104" s="5"/>
      <c r="O104" s="5"/>
      <c r="P104" s="5"/>
      <c r="Q104" s="5"/>
      <c r="R104" s="5"/>
      <c r="S104" s="5"/>
      <c r="T104" s="5"/>
    </row>
    <row r="105" spans="1:20" ht="15.75" customHeight="1">
      <c r="A105" s="5"/>
      <c r="B105" s="5"/>
      <c r="C105" s="5"/>
      <c r="D105" s="5"/>
      <c r="E105" s="5"/>
      <c r="F105" s="5"/>
      <c r="G105" s="524"/>
      <c r="H105" s="5"/>
      <c r="I105" s="5"/>
      <c r="J105" s="419"/>
      <c r="K105" s="419"/>
      <c r="L105" s="419"/>
      <c r="M105" s="5"/>
      <c r="N105" s="5"/>
      <c r="O105" s="5"/>
      <c r="P105" s="5"/>
      <c r="Q105" s="5"/>
      <c r="R105" s="5"/>
      <c r="S105" s="5"/>
      <c r="T105" s="5"/>
    </row>
    <row r="106" spans="1:20" ht="15.75" customHeight="1">
      <c r="A106" s="5"/>
      <c r="B106" s="5"/>
      <c r="C106" s="5"/>
      <c r="D106" s="5"/>
      <c r="E106" s="5"/>
      <c r="F106" s="5"/>
      <c r="G106" s="524"/>
      <c r="H106" s="5"/>
      <c r="I106" s="5"/>
      <c r="J106" s="419"/>
      <c r="K106" s="419"/>
      <c r="L106" s="419"/>
      <c r="M106" s="5"/>
      <c r="N106" s="5"/>
      <c r="O106" s="5"/>
      <c r="P106" s="5"/>
      <c r="Q106" s="5"/>
      <c r="R106" s="5"/>
      <c r="S106" s="5"/>
      <c r="T106" s="5"/>
    </row>
    <row r="107" spans="1:20" ht="15.75" customHeight="1">
      <c r="A107" s="5"/>
      <c r="B107" s="5"/>
      <c r="C107" s="5"/>
      <c r="D107" s="5"/>
      <c r="E107" s="5"/>
      <c r="F107" s="5"/>
      <c r="G107" s="524"/>
      <c r="H107" s="5"/>
      <c r="I107" s="5"/>
      <c r="J107" s="419"/>
      <c r="K107" s="419"/>
      <c r="L107" s="419"/>
      <c r="M107" s="5"/>
      <c r="N107" s="5"/>
      <c r="O107" s="5"/>
      <c r="P107" s="5"/>
      <c r="Q107" s="5"/>
      <c r="R107" s="5"/>
      <c r="S107" s="5"/>
      <c r="T107" s="5"/>
    </row>
    <row r="108" spans="1:20" ht="15.75" customHeight="1">
      <c r="A108" s="5"/>
      <c r="B108" s="5"/>
      <c r="C108" s="5"/>
      <c r="D108" s="5"/>
      <c r="E108" s="5"/>
      <c r="F108" s="5"/>
      <c r="G108" s="524"/>
      <c r="H108" s="5"/>
      <c r="I108" s="5"/>
      <c r="J108" s="419"/>
      <c r="K108" s="419"/>
      <c r="L108" s="419"/>
      <c r="M108" s="5"/>
      <c r="N108" s="5"/>
      <c r="O108" s="5"/>
      <c r="P108" s="5"/>
      <c r="Q108" s="5"/>
      <c r="R108" s="5"/>
      <c r="S108" s="5"/>
      <c r="T108" s="5"/>
    </row>
    <row r="109" spans="1:20" ht="15.75" customHeight="1">
      <c r="A109" s="5"/>
      <c r="B109" s="5"/>
      <c r="C109" s="5"/>
      <c r="D109" s="5"/>
      <c r="E109" s="5"/>
      <c r="F109" s="5"/>
      <c r="G109" s="524"/>
      <c r="H109" s="5"/>
      <c r="I109" s="5"/>
      <c r="J109" s="419"/>
      <c r="K109" s="419"/>
      <c r="L109" s="419"/>
      <c r="M109" s="5"/>
      <c r="N109" s="5"/>
      <c r="O109" s="5"/>
      <c r="P109" s="5"/>
      <c r="Q109" s="5"/>
      <c r="R109" s="5"/>
      <c r="S109" s="5"/>
      <c r="T109" s="5"/>
    </row>
    <row r="110" spans="1:20" ht="15.75" customHeight="1">
      <c r="A110" s="5"/>
      <c r="B110" s="5"/>
      <c r="C110" s="5"/>
      <c r="D110" s="5"/>
      <c r="E110" s="5"/>
      <c r="F110" s="5"/>
      <c r="G110" s="524"/>
      <c r="H110" s="5"/>
      <c r="I110" s="5"/>
      <c r="J110" s="419"/>
      <c r="K110" s="419"/>
      <c r="L110" s="419"/>
      <c r="M110" s="5"/>
      <c r="N110" s="5"/>
      <c r="O110" s="5"/>
      <c r="P110" s="5"/>
      <c r="Q110" s="5"/>
      <c r="R110" s="5"/>
      <c r="S110" s="5"/>
      <c r="T110" s="5"/>
    </row>
    <row r="111" spans="1:20" ht="15.75" customHeight="1">
      <c r="A111" s="5"/>
      <c r="B111" s="5"/>
      <c r="C111" s="5"/>
      <c r="D111" s="5"/>
      <c r="E111" s="5"/>
      <c r="F111" s="5"/>
      <c r="G111" s="524"/>
      <c r="H111" s="5"/>
      <c r="I111" s="5"/>
      <c r="J111" s="419"/>
      <c r="K111" s="419"/>
      <c r="L111" s="419"/>
      <c r="M111" s="5"/>
      <c r="N111" s="5"/>
      <c r="O111" s="5"/>
      <c r="P111" s="5"/>
      <c r="Q111" s="5"/>
      <c r="R111" s="5"/>
      <c r="S111" s="5"/>
      <c r="T111" s="5"/>
    </row>
    <row r="112" spans="1:20" ht="15.75" customHeight="1">
      <c r="A112" s="5"/>
      <c r="B112" s="5"/>
      <c r="C112" s="5"/>
      <c r="D112" s="5"/>
      <c r="E112" s="5"/>
      <c r="F112" s="5"/>
      <c r="G112" s="524"/>
      <c r="H112" s="5"/>
      <c r="I112" s="5"/>
      <c r="J112" s="419"/>
      <c r="K112" s="419"/>
      <c r="L112" s="419"/>
      <c r="M112" s="5"/>
      <c r="N112" s="5"/>
      <c r="O112" s="5"/>
      <c r="P112" s="5"/>
      <c r="Q112" s="5"/>
      <c r="R112" s="5"/>
      <c r="S112" s="5"/>
      <c r="T112" s="5"/>
    </row>
    <row r="113" spans="1:20" ht="15.75" customHeight="1">
      <c r="A113" s="5"/>
      <c r="B113" s="5"/>
      <c r="C113" s="5"/>
      <c r="D113" s="5"/>
      <c r="E113" s="5"/>
      <c r="F113" s="5"/>
      <c r="G113" s="524"/>
      <c r="H113" s="5"/>
      <c r="I113" s="5"/>
      <c r="J113" s="419"/>
      <c r="K113" s="419"/>
      <c r="L113" s="419"/>
      <c r="M113" s="5"/>
      <c r="N113" s="5"/>
      <c r="O113" s="5"/>
      <c r="P113" s="5"/>
      <c r="Q113" s="5"/>
      <c r="R113" s="5"/>
      <c r="S113" s="5"/>
      <c r="T113" s="5"/>
    </row>
    <row r="114" spans="1:20" ht="15.75" customHeight="1">
      <c r="A114" s="5"/>
      <c r="B114" s="5"/>
      <c r="C114" s="5"/>
      <c r="D114" s="5"/>
      <c r="E114" s="5"/>
      <c r="F114" s="5"/>
      <c r="G114" s="524"/>
      <c r="H114" s="5"/>
      <c r="I114" s="5"/>
      <c r="J114" s="419"/>
      <c r="K114" s="419"/>
      <c r="L114" s="419"/>
      <c r="M114" s="5"/>
      <c r="N114" s="5"/>
      <c r="O114" s="5"/>
      <c r="P114" s="5"/>
      <c r="Q114" s="5"/>
      <c r="R114" s="5"/>
      <c r="S114" s="5"/>
      <c r="T114" s="5"/>
    </row>
    <row r="115" spans="1:20" ht="15.75" customHeight="1">
      <c r="A115" s="5"/>
      <c r="B115" s="5"/>
      <c r="C115" s="5"/>
      <c r="D115" s="5"/>
      <c r="E115" s="5"/>
      <c r="F115" s="5"/>
      <c r="G115" s="524"/>
      <c r="H115" s="5"/>
      <c r="I115" s="5"/>
      <c r="J115" s="419"/>
      <c r="K115" s="419"/>
      <c r="L115" s="419"/>
      <c r="M115" s="5"/>
      <c r="N115" s="5"/>
      <c r="O115" s="5"/>
      <c r="P115" s="5"/>
      <c r="Q115" s="5"/>
      <c r="R115" s="5"/>
      <c r="S115" s="5"/>
      <c r="T115" s="5"/>
    </row>
    <row r="116" spans="1:20" ht="15.75" customHeight="1">
      <c r="A116" s="5"/>
      <c r="B116" s="5"/>
      <c r="C116" s="5"/>
      <c r="D116" s="5"/>
      <c r="E116" s="5"/>
      <c r="F116" s="5"/>
      <c r="G116" s="524"/>
      <c r="H116" s="5"/>
      <c r="I116" s="5"/>
      <c r="J116" s="419"/>
      <c r="K116" s="419"/>
      <c r="L116" s="419"/>
      <c r="M116" s="5"/>
      <c r="N116" s="5"/>
      <c r="O116" s="5"/>
      <c r="P116" s="5"/>
      <c r="Q116" s="5"/>
      <c r="R116" s="5"/>
      <c r="S116" s="5"/>
      <c r="T116" s="5"/>
    </row>
    <row r="117" spans="1:20" ht="15.75" customHeight="1">
      <c r="A117" s="5"/>
      <c r="B117" s="5"/>
      <c r="C117" s="5"/>
      <c r="D117" s="5"/>
      <c r="E117" s="5"/>
      <c r="F117" s="5"/>
      <c r="G117" s="524"/>
      <c r="H117" s="5"/>
      <c r="I117" s="5"/>
      <c r="J117" s="419"/>
      <c r="K117" s="419"/>
      <c r="L117" s="419"/>
      <c r="M117" s="5"/>
      <c r="N117" s="5"/>
      <c r="O117" s="5"/>
      <c r="P117" s="5"/>
      <c r="Q117" s="5"/>
      <c r="R117" s="5"/>
      <c r="S117" s="5"/>
      <c r="T117" s="5"/>
    </row>
    <row r="118" spans="1:20" ht="15.75" customHeight="1">
      <c r="A118" s="5"/>
      <c r="B118" s="5"/>
      <c r="C118" s="5"/>
      <c r="D118" s="5"/>
      <c r="E118" s="5"/>
      <c r="F118" s="5"/>
      <c r="G118" s="524"/>
      <c r="H118" s="5"/>
      <c r="I118" s="5"/>
      <c r="J118" s="419"/>
      <c r="K118" s="419"/>
      <c r="L118" s="419"/>
      <c r="M118" s="5"/>
      <c r="N118" s="5"/>
      <c r="O118" s="5"/>
      <c r="P118" s="5"/>
      <c r="Q118" s="5"/>
      <c r="R118" s="5"/>
      <c r="S118" s="5"/>
      <c r="T118" s="5"/>
    </row>
    <row r="119" spans="1:20" ht="15.75" customHeight="1">
      <c r="A119" s="5"/>
      <c r="B119" s="5"/>
      <c r="C119" s="5"/>
      <c r="D119" s="5"/>
      <c r="E119" s="5"/>
      <c r="F119" s="5"/>
      <c r="G119" s="524"/>
      <c r="H119" s="5"/>
      <c r="I119" s="5"/>
      <c r="J119" s="419"/>
      <c r="K119" s="419"/>
      <c r="L119" s="419"/>
      <c r="M119" s="5"/>
      <c r="N119" s="5"/>
      <c r="O119" s="5"/>
      <c r="P119" s="5"/>
      <c r="Q119" s="5"/>
      <c r="R119" s="5"/>
      <c r="S119" s="5"/>
      <c r="T119" s="5"/>
    </row>
    <row r="120" spans="1:20" ht="15.75" customHeight="1">
      <c r="A120" s="5"/>
      <c r="B120" s="5"/>
      <c r="C120" s="5"/>
      <c r="D120" s="5"/>
      <c r="E120" s="5"/>
      <c r="F120" s="5"/>
      <c r="G120" s="524"/>
      <c r="H120" s="5"/>
      <c r="I120" s="5"/>
      <c r="J120" s="419"/>
      <c r="K120" s="419"/>
      <c r="L120" s="419"/>
      <c r="M120" s="5"/>
      <c r="N120" s="5"/>
      <c r="O120" s="5"/>
      <c r="P120" s="5"/>
      <c r="Q120" s="5"/>
      <c r="R120" s="5"/>
      <c r="S120" s="5"/>
      <c r="T120" s="5"/>
    </row>
    <row r="121" spans="1:20" ht="15.75" customHeight="1">
      <c r="A121" s="5"/>
      <c r="B121" s="5"/>
      <c r="C121" s="5"/>
      <c r="D121" s="5"/>
      <c r="E121" s="5"/>
      <c r="F121" s="5"/>
      <c r="G121" s="524"/>
      <c r="H121" s="5"/>
      <c r="I121" s="5"/>
      <c r="J121" s="419"/>
      <c r="K121" s="419"/>
      <c r="L121" s="419"/>
      <c r="M121" s="5"/>
      <c r="N121" s="5"/>
      <c r="O121" s="5"/>
      <c r="P121" s="5"/>
      <c r="Q121" s="5"/>
      <c r="R121" s="5"/>
      <c r="S121" s="5"/>
      <c r="T121" s="5"/>
    </row>
    <row r="122" spans="1:20" ht="15.75" customHeight="1">
      <c r="A122" s="5"/>
      <c r="B122" s="5"/>
      <c r="C122" s="5"/>
      <c r="D122" s="5"/>
      <c r="E122" s="5"/>
      <c r="F122" s="5"/>
      <c r="G122" s="524"/>
      <c r="H122" s="5"/>
      <c r="I122" s="5"/>
      <c r="J122" s="419"/>
      <c r="K122" s="419"/>
      <c r="L122" s="419"/>
      <c r="M122" s="5"/>
      <c r="N122" s="5"/>
      <c r="O122" s="5"/>
      <c r="P122" s="5"/>
      <c r="Q122" s="5"/>
      <c r="R122" s="5"/>
      <c r="S122" s="5"/>
      <c r="T122" s="5"/>
    </row>
    <row r="123" spans="1:20" ht="15.75" customHeight="1">
      <c r="A123" s="5"/>
      <c r="B123" s="5"/>
      <c r="C123" s="5"/>
      <c r="D123" s="5"/>
      <c r="E123" s="5"/>
      <c r="F123" s="5"/>
      <c r="G123" s="524"/>
      <c r="H123" s="5"/>
      <c r="I123" s="5"/>
      <c r="J123" s="419"/>
      <c r="K123" s="419"/>
      <c r="L123" s="419"/>
      <c r="M123" s="5"/>
      <c r="N123" s="5"/>
      <c r="O123" s="5"/>
      <c r="P123" s="5"/>
      <c r="Q123" s="5"/>
      <c r="R123" s="5"/>
      <c r="S123" s="5"/>
      <c r="T123" s="5"/>
    </row>
    <row r="124" spans="1:20" ht="15.75" customHeight="1">
      <c r="A124" s="5"/>
      <c r="B124" s="5"/>
      <c r="C124" s="5"/>
      <c r="D124" s="5"/>
      <c r="E124" s="5"/>
      <c r="F124" s="5"/>
      <c r="G124" s="524"/>
      <c r="H124" s="5"/>
      <c r="I124" s="5"/>
      <c r="J124" s="419"/>
      <c r="K124" s="419"/>
      <c r="L124" s="419"/>
      <c r="M124" s="5"/>
      <c r="N124" s="5"/>
      <c r="O124" s="5"/>
      <c r="P124" s="5"/>
      <c r="Q124" s="5"/>
      <c r="R124" s="5"/>
      <c r="S124" s="5"/>
      <c r="T124" s="5"/>
    </row>
    <row r="125" spans="1:20" ht="15.75" customHeight="1">
      <c r="A125" s="5"/>
      <c r="B125" s="5"/>
      <c r="C125" s="5"/>
      <c r="D125" s="5"/>
      <c r="E125" s="5"/>
      <c r="F125" s="5"/>
      <c r="G125" s="524"/>
      <c r="H125" s="5"/>
      <c r="I125" s="5"/>
      <c r="J125" s="419"/>
      <c r="K125" s="419"/>
      <c r="L125" s="419"/>
      <c r="M125" s="5"/>
      <c r="N125" s="5"/>
      <c r="O125" s="5"/>
      <c r="P125" s="5"/>
      <c r="Q125" s="5"/>
      <c r="R125" s="5"/>
      <c r="S125" s="5"/>
      <c r="T125" s="5"/>
    </row>
    <row r="126" spans="1:20" ht="15.75" customHeight="1">
      <c r="A126" s="5"/>
      <c r="B126" s="5"/>
      <c r="C126" s="5"/>
      <c r="D126" s="5"/>
      <c r="E126" s="5"/>
      <c r="F126" s="5"/>
      <c r="G126" s="524"/>
      <c r="H126" s="5"/>
      <c r="I126" s="5"/>
      <c r="J126" s="419"/>
      <c r="K126" s="419"/>
      <c r="L126" s="419"/>
      <c r="M126" s="5"/>
      <c r="N126" s="5"/>
      <c r="O126" s="5"/>
      <c r="P126" s="5"/>
      <c r="Q126" s="5"/>
      <c r="R126" s="5"/>
      <c r="S126" s="5"/>
      <c r="T126" s="5"/>
    </row>
    <row r="127" spans="1:20" ht="15.75" customHeight="1">
      <c r="A127" s="5"/>
      <c r="B127" s="5"/>
      <c r="C127" s="5"/>
      <c r="D127" s="5"/>
      <c r="E127" s="5"/>
      <c r="F127" s="5"/>
      <c r="G127" s="524"/>
      <c r="H127" s="5"/>
      <c r="I127" s="5"/>
      <c r="J127" s="419"/>
      <c r="K127" s="419"/>
      <c r="L127" s="419"/>
      <c r="M127" s="5"/>
      <c r="N127" s="5"/>
      <c r="O127" s="5"/>
      <c r="P127" s="5"/>
      <c r="Q127" s="5"/>
      <c r="R127" s="5"/>
      <c r="S127" s="5"/>
      <c r="T127" s="5"/>
    </row>
    <row r="128" spans="1:20" ht="15.75" customHeight="1">
      <c r="A128" s="5"/>
      <c r="B128" s="5"/>
      <c r="C128" s="5"/>
      <c r="D128" s="5"/>
      <c r="E128" s="5"/>
      <c r="F128" s="5"/>
      <c r="G128" s="524"/>
      <c r="H128" s="5"/>
      <c r="I128" s="5"/>
      <c r="J128" s="419"/>
      <c r="K128" s="419"/>
      <c r="L128" s="419"/>
      <c r="M128" s="5"/>
      <c r="N128" s="5"/>
      <c r="O128" s="5"/>
      <c r="P128" s="5"/>
      <c r="Q128" s="5"/>
      <c r="R128" s="5"/>
      <c r="S128" s="5"/>
      <c r="T128" s="5"/>
    </row>
    <row r="129" spans="1:20" ht="15.75" customHeight="1">
      <c r="A129" s="5"/>
      <c r="B129" s="5"/>
      <c r="C129" s="5"/>
      <c r="D129" s="5"/>
      <c r="E129" s="5"/>
      <c r="F129" s="5"/>
      <c r="G129" s="524"/>
      <c r="H129" s="5"/>
      <c r="I129" s="5"/>
      <c r="J129" s="419"/>
      <c r="K129" s="419"/>
      <c r="L129" s="419"/>
      <c r="M129" s="5"/>
      <c r="N129" s="5"/>
      <c r="O129" s="5"/>
      <c r="P129" s="5"/>
      <c r="Q129" s="5"/>
      <c r="R129" s="5"/>
      <c r="S129" s="5"/>
      <c r="T129" s="5"/>
    </row>
    <row r="130" spans="1:20" ht="15.75" customHeight="1">
      <c r="A130" s="5"/>
      <c r="B130" s="5"/>
      <c r="C130" s="5"/>
      <c r="D130" s="5"/>
      <c r="E130" s="5"/>
      <c r="F130" s="5"/>
      <c r="G130" s="524"/>
      <c r="H130" s="5"/>
      <c r="I130" s="5"/>
      <c r="J130" s="419"/>
      <c r="K130" s="419"/>
      <c r="L130" s="419"/>
      <c r="M130" s="5"/>
      <c r="N130" s="5"/>
      <c r="O130" s="5"/>
      <c r="P130" s="5"/>
      <c r="Q130" s="5"/>
      <c r="R130" s="5"/>
      <c r="S130" s="5"/>
      <c r="T130" s="5"/>
    </row>
    <row r="131" spans="1:20" ht="15.75" customHeight="1">
      <c r="A131" s="5"/>
      <c r="B131" s="5"/>
      <c r="C131" s="5"/>
      <c r="D131" s="5"/>
      <c r="E131" s="5"/>
      <c r="F131" s="5"/>
      <c r="G131" s="524"/>
      <c r="H131" s="5"/>
      <c r="I131" s="5"/>
      <c r="J131" s="419"/>
      <c r="K131" s="419"/>
      <c r="L131" s="419"/>
      <c r="M131" s="5"/>
      <c r="N131" s="5"/>
      <c r="O131" s="5"/>
      <c r="P131" s="5"/>
      <c r="Q131" s="5"/>
      <c r="R131" s="5"/>
      <c r="S131" s="5"/>
      <c r="T131" s="5"/>
    </row>
    <row r="132" spans="1:20" ht="15.75" customHeight="1">
      <c r="A132" s="5"/>
      <c r="B132" s="5"/>
      <c r="C132" s="5"/>
      <c r="D132" s="5"/>
      <c r="E132" s="5"/>
      <c r="F132" s="5"/>
      <c r="G132" s="524"/>
      <c r="H132" s="5"/>
      <c r="I132" s="5"/>
      <c r="J132" s="419"/>
      <c r="K132" s="419"/>
      <c r="L132" s="419"/>
      <c r="M132" s="5"/>
      <c r="N132" s="5"/>
      <c r="O132" s="5"/>
      <c r="P132" s="5"/>
      <c r="Q132" s="5"/>
      <c r="R132" s="5"/>
      <c r="S132" s="5"/>
      <c r="T132" s="5"/>
    </row>
    <row r="133" spans="1:20" ht="15.75" customHeight="1">
      <c r="A133" s="5"/>
      <c r="B133" s="5"/>
      <c r="C133" s="5"/>
      <c r="D133" s="5"/>
      <c r="E133" s="5"/>
      <c r="F133" s="5"/>
      <c r="G133" s="524"/>
      <c r="H133" s="5"/>
      <c r="I133" s="5"/>
      <c r="J133" s="419"/>
      <c r="K133" s="419"/>
      <c r="L133" s="419"/>
      <c r="M133" s="5"/>
      <c r="N133" s="5"/>
      <c r="O133" s="5"/>
      <c r="P133" s="5"/>
      <c r="Q133" s="5"/>
      <c r="R133" s="5"/>
      <c r="S133" s="5"/>
      <c r="T133" s="5"/>
    </row>
    <row r="134" spans="1:20" ht="15.75" customHeight="1">
      <c r="A134" s="5"/>
      <c r="B134" s="5"/>
      <c r="C134" s="5"/>
      <c r="D134" s="5"/>
      <c r="E134" s="5"/>
      <c r="F134" s="5"/>
      <c r="G134" s="524"/>
      <c r="H134" s="5"/>
      <c r="I134" s="5"/>
      <c r="J134" s="419"/>
      <c r="K134" s="419"/>
      <c r="L134" s="419"/>
      <c r="M134" s="5"/>
      <c r="N134" s="5"/>
      <c r="O134" s="5"/>
      <c r="P134" s="5"/>
      <c r="Q134" s="5"/>
      <c r="R134" s="5"/>
      <c r="S134" s="5"/>
      <c r="T134" s="5"/>
    </row>
    <row r="135" spans="1:20" ht="15.75" customHeight="1">
      <c r="A135" s="5"/>
      <c r="B135" s="5"/>
      <c r="C135" s="5"/>
      <c r="D135" s="5"/>
      <c r="E135" s="5"/>
      <c r="F135" s="5"/>
      <c r="G135" s="524"/>
      <c r="H135" s="5"/>
      <c r="I135" s="5"/>
      <c r="J135" s="419"/>
      <c r="K135" s="419"/>
      <c r="L135" s="419"/>
      <c r="M135" s="5"/>
      <c r="N135" s="5"/>
      <c r="O135" s="5"/>
      <c r="P135" s="5"/>
      <c r="Q135" s="5"/>
      <c r="R135" s="5"/>
      <c r="S135" s="5"/>
      <c r="T135" s="5"/>
    </row>
    <row r="136" spans="1:20" ht="15.75" customHeight="1">
      <c r="A136" s="5"/>
      <c r="B136" s="5"/>
      <c r="C136" s="5"/>
      <c r="D136" s="5"/>
      <c r="E136" s="5"/>
      <c r="F136" s="5"/>
      <c r="G136" s="524"/>
      <c r="H136" s="5"/>
      <c r="I136" s="5"/>
      <c r="J136" s="419"/>
      <c r="K136" s="419"/>
      <c r="L136" s="419"/>
      <c r="M136" s="5"/>
      <c r="N136" s="5"/>
      <c r="O136" s="5"/>
      <c r="P136" s="5"/>
      <c r="Q136" s="5"/>
      <c r="R136" s="5"/>
      <c r="S136" s="5"/>
      <c r="T136" s="5"/>
    </row>
    <row r="137" spans="1:20" ht="15.75" customHeight="1">
      <c r="A137" s="5"/>
      <c r="B137" s="5"/>
      <c r="C137" s="5"/>
      <c r="D137" s="5"/>
      <c r="E137" s="5"/>
      <c r="F137" s="5"/>
      <c r="G137" s="524"/>
      <c r="H137" s="5"/>
      <c r="I137" s="5"/>
      <c r="J137" s="419"/>
      <c r="K137" s="419"/>
      <c r="L137" s="419"/>
      <c r="M137" s="5"/>
      <c r="N137" s="5"/>
      <c r="O137" s="5"/>
      <c r="P137" s="5"/>
      <c r="Q137" s="5"/>
      <c r="R137" s="5"/>
      <c r="S137" s="5"/>
      <c r="T137" s="5"/>
    </row>
    <row r="138" spans="1:20" ht="15.75" customHeight="1">
      <c r="A138" s="5"/>
      <c r="B138" s="5"/>
      <c r="C138" s="5"/>
      <c r="D138" s="5"/>
      <c r="E138" s="5"/>
      <c r="F138" s="5"/>
      <c r="G138" s="524"/>
      <c r="H138" s="5"/>
      <c r="I138" s="5"/>
      <c r="J138" s="419"/>
      <c r="K138" s="419"/>
      <c r="L138" s="419"/>
      <c r="M138" s="5"/>
      <c r="N138" s="5"/>
      <c r="O138" s="5"/>
      <c r="P138" s="5"/>
      <c r="Q138" s="5"/>
      <c r="R138" s="5"/>
      <c r="S138" s="5"/>
      <c r="T138" s="5"/>
    </row>
    <row r="139" spans="1:20" ht="15.75" customHeight="1">
      <c r="A139" s="5"/>
      <c r="B139" s="5"/>
      <c r="C139" s="5"/>
      <c r="D139" s="5"/>
      <c r="E139" s="5"/>
      <c r="F139" s="5"/>
      <c r="G139" s="524"/>
      <c r="H139" s="5"/>
      <c r="I139" s="5"/>
      <c r="J139" s="419"/>
      <c r="K139" s="419"/>
      <c r="L139" s="419"/>
      <c r="M139" s="5"/>
      <c r="N139" s="5"/>
      <c r="O139" s="5"/>
      <c r="P139" s="5"/>
      <c r="Q139" s="5"/>
      <c r="R139" s="5"/>
      <c r="S139" s="5"/>
      <c r="T139" s="5"/>
    </row>
    <row r="140" spans="1:20" ht="15.75" customHeight="1">
      <c r="A140" s="5"/>
      <c r="B140" s="5"/>
      <c r="C140" s="5"/>
      <c r="D140" s="5"/>
      <c r="E140" s="5"/>
      <c r="F140" s="5"/>
      <c r="G140" s="524"/>
      <c r="H140" s="5"/>
      <c r="I140" s="5"/>
      <c r="J140" s="419"/>
      <c r="K140" s="419"/>
      <c r="L140" s="419"/>
      <c r="M140" s="5"/>
      <c r="N140" s="5"/>
      <c r="O140" s="5"/>
      <c r="P140" s="5"/>
      <c r="Q140" s="5"/>
      <c r="R140" s="5"/>
      <c r="S140" s="5"/>
      <c r="T140" s="5"/>
    </row>
    <row r="141" spans="1:20" ht="15.75" customHeight="1">
      <c r="A141" s="5"/>
      <c r="B141" s="5"/>
      <c r="C141" s="5"/>
      <c r="D141" s="5"/>
      <c r="E141" s="5"/>
      <c r="F141" s="5"/>
      <c r="G141" s="524"/>
      <c r="H141" s="5"/>
      <c r="I141" s="5"/>
      <c r="J141" s="419"/>
      <c r="K141" s="419"/>
      <c r="L141" s="419"/>
      <c r="M141" s="5"/>
      <c r="N141" s="5"/>
      <c r="O141" s="5"/>
      <c r="P141" s="5"/>
      <c r="Q141" s="5"/>
      <c r="R141" s="5"/>
      <c r="S141" s="5"/>
      <c r="T141" s="5"/>
    </row>
    <row r="142" spans="1:20" ht="15.75" customHeight="1">
      <c r="A142" s="5"/>
      <c r="B142" s="5"/>
      <c r="C142" s="5"/>
      <c r="D142" s="5"/>
      <c r="E142" s="5"/>
      <c r="F142" s="5"/>
      <c r="G142" s="524"/>
      <c r="H142" s="5"/>
      <c r="I142" s="5"/>
      <c r="J142" s="419"/>
      <c r="K142" s="419"/>
      <c r="L142" s="419"/>
      <c r="M142" s="5"/>
      <c r="N142" s="5"/>
      <c r="O142" s="5"/>
      <c r="P142" s="5"/>
      <c r="Q142" s="5"/>
      <c r="R142" s="5"/>
      <c r="S142" s="5"/>
      <c r="T142" s="5"/>
    </row>
    <row r="143" spans="1:20" ht="15.75" customHeight="1">
      <c r="A143" s="5"/>
      <c r="B143" s="5"/>
      <c r="C143" s="5"/>
      <c r="D143" s="5"/>
      <c r="E143" s="5"/>
      <c r="F143" s="5"/>
      <c r="G143" s="524"/>
      <c r="H143" s="5"/>
      <c r="I143" s="5"/>
      <c r="J143" s="419"/>
      <c r="K143" s="419"/>
      <c r="L143" s="419"/>
      <c r="M143" s="5"/>
      <c r="N143" s="5"/>
      <c r="O143" s="5"/>
      <c r="P143" s="5"/>
      <c r="Q143" s="5"/>
      <c r="R143" s="5"/>
      <c r="S143" s="5"/>
      <c r="T143" s="5"/>
    </row>
    <row r="144" spans="1:20" ht="15.75" customHeight="1">
      <c r="A144" s="5"/>
      <c r="B144" s="5"/>
      <c r="C144" s="5"/>
      <c r="D144" s="5"/>
      <c r="E144" s="5"/>
      <c r="F144" s="5"/>
      <c r="G144" s="524"/>
      <c r="H144" s="5"/>
      <c r="I144" s="5"/>
      <c r="J144" s="419"/>
      <c r="K144" s="419"/>
      <c r="L144" s="419"/>
      <c r="M144" s="5"/>
      <c r="N144" s="5"/>
      <c r="O144" s="5"/>
      <c r="P144" s="5"/>
      <c r="Q144" s="5"/>
      <c r="R144" s="5"/>
      <c r="S144" s="5"/>
      <c r="T144" s="5"/>
    </row>
    <row r="145" spans="1:20" ht="15.75" customHeight="1">
      <c r="A145" s="5"/>
      <c r="B145" s="5"/>
      <c r="C145" s="5"/>
      <c r="D145" s="5"/>
      <c r="E145" s="5"/>
      <c r="F145" s="5"/>
      <c r="G145" s="524"/>
      <c r="H145" s="5"/>
      <c r="I145" s="5"/>
      <c r="J145" s="419"/>
      <c r="K145" s="419"/>
      <c r="L145" s="419"/>
      <c r="M145" s="5"/>
      <c r="N145" s="5"/>
      <c r="O145" s="5"/>
      <c r="P145" s="5"/>
      <c r="Q145" s="5"/>
      <c r="R145" s="5"/>
      <c r="S145" s="5"/>
      <c r="T145" s="5"/>
    </row>
    <row r="146" spans="1:20" ht="15.75" customHeight="1">
      <c r="A146" s="5"/>
      <c r="B146" s="5"/>
      <c r="C146" s="5"/>
      <c r="D146" s="5"/>
      <c r="E146" s="5"/>
      <c r="F146" s="5"/>
      <c r="G146" s="524"/>
      <c r="H146" s="5"/>
      <c r="I146" s="5"/>
      <c r="J146" s="419"/>
      <c r="K146" s="419"/>
      <c r="L146" s="419"/>
      <c r="M146" s="5"/>
      <c r="N146" s="5"/>
      <c r="O146" s="5"/>
      <c r="P146" s="5"/>
      <c r="Q146" s="5"/>
      <c r="R146" s="5"/>
      <c r="S146" s="5"/>
      <c r="T146" s="5"/>
    </row>
    <row r="147" spans="1:20" ht="15.75" customHeight="1">
      <c r="A147" s="5"/>
      <c r="B147" s="5"/>
      <c r="C147" s="5"/>
      <c r="D147" s="5"/>
      <c r="E147" s="5"/>
      <c r="F147" s="5"/>
      <c r="G147" s="524"/>
      <c r="H147" s="5"/>
      <c r="I147" s="5"/>
      <c r="J147" s="419"/>
      <c r="K147" s="419"/>
      <c r="L147" s="419"/>
      <c r="M147" s="5"/>
      <c r="N147" s="5"/>
      <c r="O147" s="5"/>
      <c r="P147" s="5"/>
      <c r="Q147" s="5"/>
      <c r="R147" s="5"/>
      <c r="S147" s="5"/>
      <c r="T147" s="5"/>
    </row>
    <row r="148" spans="1:20" ht="15.75" customHeight="1">
      <c r="A148" s="5"/>
      <c r="B148" s="5"/>
      <c r="C148" s="5"/>
      <c r="D148" s="5"/>
      <c r="E148" s="5"/>
      <c r="F148" s="5"/>
      <c r="G148" s="524"/>
      <c r="H148" s="5"/>
      <c r="I148" s="5"/>
      <c r="J148" s="419"/>
      <c r="K148" s="419"/>
      <c r="L148" s="419"/>
      <c r="M148" s="5"/>
      <c r="N148" s="5"/>
      <c r="O148" s="5"/>
      <c r="P148" s="5"/>
      <c r="Q148" s="5"/>
      <c r="R148" s="5"/>
      <c r="S148" s="5"/>
      <c r="T148" s="5"/>
    </row>
    <row r="149" spans="1:20" ht="15.75" customHeight="1">
      <c r="A149" s="5"/>
      <c r="B149" s="5"/>
      <c r="C149" s="5"/>
      <c r="D149" s="5"/>
      <c r="E149" s="5"/>
      <c r="F149" s="5"/>
      <c r="G149" s="524"/>
      <c r="H149" s="5"/>
      <c r="I149" s="5"/>
      <c r="J149" s="419"/>
      <c r="K149" s="419"/>
      <c r="L149" s="419"/>
      <c r="M149" s="5"/>
      <c r="N149" s="5"/>
      <c r="O149" s="5"/>
      <c r="P149" s="5"/>
      <c r="Q149" s="5"/>
      <c r="R149" s="5"/>
      <c r="S149" s="5"/>
      <c r="T149" s="5"/>
    </row>
    <row r="150" spans="1:20" ht="15.75" customHeight="1">
      <c r="A150" s="5"/>
      <c r="B150" s="5"/>
      <c r="C150" s="5"/>
      <c r="D150" s="5"/>
      <c r="E150" s="5"/>
      <c r="F150" s="5"/>
      <c r="G150" s="524"/>
      <c r="H150" s="5"/>
      <c r="I150" s="5"/>
      <c r="J150" s="419"/>
      <c r="K150" s="419"/>
      <c r="L150" s="419"/>
      <c r="M150" s="5"/>
      <c r="N150" s="5"/>
      <c r="O150" s="5"/>
      <c r="P150" s="5"/>
      <c r="Q150" s="5"/>
      <c r="R150" s="5"/>
      <c r="S150" s="5"/>
      <c r="T150" s="5"/>
    </row>
    <row r="151" spans="1:20" ht="15.75" customHeight="1">
      <c r="A151" s="5"/>
      <c r="B151" s="5"/>
      <c r="C151" s="5"/>
      <c r="D151" s="5"/>
      <c r="E151" s="5"/>
      <c r="F151" s="5"/>
      <c r="G151" s="524"/>
      <c r="H151" s="5"/>
      <c r="I151" s="5"/>
      <c r="J151" s="419"/>
      <c r="K151" s="419"/>
      <c r="L151" s="419"/>
      <c r="M151" s="5"/>
      <c r="N151" s="5"/>
      <c r="O151" s="5"/>
      <c r="P151" s="5"/>
      <c r="Q151" s="5"/>
      <c r="R151" s="5"/>
      <c r="S151" s="5"/>
      <c r="T151" s="5"/>
    </row>
    <row r="152" spans="1:20" ht="15.75" customHeight="1">
      <c r="A152" s="5"/>
      <c r="B152" s="5"/>
      <c r="C152" s="5"/>
      <c r="D152" s="5"/>
      <c r="E152" s="5"/>
      <c r="F152" s="5"/>
      <c r="G152" s="524"/>
      <c r="H152" s="5"/>
      <c r="I152" s="5"/>
      <c r="J152" s="419"/>
      <c r="K152" s="419"/>
      <c r="L152" s="419"/>
      <c r="M152" s="5"/>
      <c r="N152" s="5"/>
      <c r="O152" s="5"/>
      <c r="P152" s="5"/>
      <c r="Q152" s="5"/>
      <c r="R152" s="5"/>
      <c r="S152" s="5"/>
      <c r="T152" s="5"/>
    </row>
    <row r="153" spans="1:20" ht="15.75" customHeight="1">
      <c r="A153" s="5"/>
      <c r="B153" s="5"/>
      <c r="C153" s="5"/>
      <c r="D153" s="5"/>
      <c r="E153" s="5"/>
      <c r="F153" s="5"/>
      <c r="G153" s="524"/>
      <c r="H153" s="5"/>
      <c r="I153" s="5"/>
      <c r="J153" s="419"/>
      <c r="K153" s="419"/>
      <c r="L153" s="419"/>
      <c r="M153" s="5"/>
      <c r="N153" s="5"/>
      <c r="O153" s="5"/>
      <c r="P153" s="5"/>
      <c r="Q153" s="5"/>
      <c r="R153" s="5"/>
      <c r="S153" s="5"/>
      <c r="T153" s="5"/>
    </row>
    <row r="154" spans="1:20" ht="15.75" customHeight="1">
      <c r="A154" s="5"/>
      <c r="B154" s="5"/>
      <c r="C154" s="5"/>
      <c r="D154" s="5"/>
      <c r="E154" s="5"/>
      <c r="F154" s="5"/>
      <c r="G154" s="524"/>
      <c r="H154" s="5"/>
      <c r="I154" s="5"/>
      <c r="J154" s="419"/>
      <c r="K154" s="419"/>
      <c r="L154" s="419"/>
      <c r="M154" s="5"/>
      <c r="N154" s="5"/>
      <c r="O154" s="5"/>
      <c r="P154" s="5"/>
      <c r="Q154" s="5"/>
      <c r="R154" s="5"/>
      <c r="S154" s="5"/>
      <c r="T154" s="5"/>
    </row>
    <row r="155" spans="1:20" ht="15.75" customHeight="1">
      <c r="A155" s="5"/>
      <c r="B155" s="5"/>
      <c r="C155" s="5"/>
      <c r="D155" s="5"/>
      <c r="E155" s="5"/>
      <c r="F155" s="5"/>
      <c r="G155" s="524"/>
      <c r="H155" s="5"/>
      <c r="I155" s="5"/>
      <c r="J155" s="419"/>
      <c r="K155" s="419"/>
      <c r="L155" s="419"/>
      <c r="M155" s="5"/>
      <c r="N155" s="5"/>
      <c r="O155" s="5"/>
      <c r="P155" s="5"/>
      <c r="Q155" s="5"/>
      <c r="R155" s="5"/>
      <c r="S155" s="5"/>
      <c r="T155" s="5"/>
    </row>
    <row r="156" spans="1:20" ht="15.75" customHeight="1">
      <c r="A156" s="5"/>
      <c r="B156" s="5"/>
      <c r="C156" s="5"/>
      <c r="D156" s="5"/>
      <c r="E156" s="5"/>
      <c r="F156" s="5"/>
      <c r="G156" s="524"/>
      <c r="H156" s="5"/>
      <c r="I156" s="5"/>
      <c r="J156" s="419"/>
      <c r="K156" s="419"/>
      <c r="L156" s="419"/>
      <c r="M156" s="5"/>
      <c r="N156" s="5"/>
      <c r="O156" s="5"/>
      <c r="P156" s="5"/>
      <c r="Q156" s="5"/>
      <c r="R156" s="5"/>
      <c r="S156" s="5"/>
      <c r="T156" s="5"/>
    </row>
    <row r="157" spans="1:20" ht="15.75" customHeight="1">
      <c r="A157" s="5"/>
      <c r="B157" s="5"/>
      <c r="C157" s="5"/>
      <c r="D157" s="5"/>
      <c r="E157" s="5"/>
      <c r="F157" s="5"/>
      <c r="G157" s="524"/>
      <c r="H157" s="5"/>
      <c r="I157" s="5"/>
      <c r="J157" s="419"/>
      <c r="K157" s="419"/>
      <c r="L157" s="419"/>
      <c r="M157" s="5"/>
      <c r="N157" s="5"/>
      <c r="O157" s="5"/>
      <c r="P157" s="5"/>
      <c r="Q157" s="5"/>
      <c r="R157" s="5"/>
      <c r="S157" s="5"/>
      <c r="T157" s="5"/>
    </row>
    <row r="158" spans="1:20" ht="15.75" customHeight="1">
      <c r="A158" s="5"/>
      <c r="B158" s="5"/>
      <c r="C158" s="5"/>
      <c r="D158" s="5"/>
      <c r="E158" s="5"/>
      <c r="F158" s="5"/>
      <c r="G158" s="524"/>
      <c r="H158" s="5"/>
      <c r="I158" s="5"/>
      <c r="J158" s="419"/>
      <c r="K158" s="419"/>
      <c r="L158" s="419"/>
      <c r="M158" s="5"/>
      <c r="N158" s="5"/>
      <c r="O158" s="5"/>
      <c r="P158" s="5"/>
      <c r="Q158" s="5"/>
      <c r="R158" s="5"/>
      <c r="S158" s="5"/>
      <c r="T158" s="5"/>
    </row>
    <row r="159" spans="1:20" ht="15.75" customHeight="1">
      <c r="A159" s="5"/>
      <c r="B159" s="5"/>
      <c r="C159" s="5"/>
      <c r="D159" s="5"/>
      <c r="E159" s="5"/>
      <c r="F159" s="5"/>
      <c r="G159" s="524"/>
      <c r="H159" s="5"/>
      <c r="I159" s="5"/>
      <c r="J159" s="419"/>
      <c r="K159" s="419"/>
      <c r="L159" s="419"/>
      <c r="M159" s="5"/>
      <c r="N159" s="5"/>
      <c r="O159" s="5"/>
      <c r="P159" s="5"/>
      <c r="Q159" s="5"/>
      <c r="R159" s="5"/>
      <c r="S159" s="5"/>
      <c r="T159" s="5"/>
    </row>
    <row r="160" spans="1:20" ht="15.75" customHeight="1">
      <c r="A160" s="5"/>
      <c r="B160" s="5"/>
      <c r="C160" s="5"/>
      <c r="D160" s="5"/>
      <c r="E160" s="5"/>
      <c r="F160" s="5"/>
      <c r="G160" s="524"/>
      <c r="H160" s="5"/>
      <c r="I160" s="5"/>
      <c r="J160" s="419"/>
      <c r="K160" s="419"/>
      <c r="L160" s="419"/>
      <c r="M160" s="5"/>
      <c r="N160" s="5"/>
      <c r="O160" s="5"/>
      <c r="P160" s="5"/>
      <c r="Q160" s="5"/>
      <c r="R160" s="5"/>
      <c r="S160" s="5"/>
      <c r="T160" s="5"/>
    </row>
    <row r="161" spans="1:20" ht="15.75" customHeight="1">
      <c r="A161" s="5"/>
      <c r="B161" s="5"/>
      <c r="C161" s="5"/>
      <c r="D161" s="5"/>
      <c r="E161" s="5"/>
      <c r="F161" s="5"/>
      <c r="G161" s="524"/>
      <c r="H161" s="5"/>
      <c r="I161" s="5"/>
      <c r="J161" s="419"/>
      <c r="K161" s="419"/>
      <c r="L161" s="419"/>
      <c r="M161" s="5"/>
      <c r="N161" s="5"/>
      <c r="O161" s="5"/>
      <c r="P161" s="5"/>
      <c r="Q161" s="5"/>
      <c r="R161" s="5"/>
      <c r="S161" s="5"/>
      <c r="T161" s="5"/>
    </row>
    <row r="162" spans="1:20" ht="15.75" customHeight="1">
      <c r="A162" s="5"/>
      <c r="B162" s="5"/>
      <c r="C162" s="5"/>
      <c r="D162" s="5"/>
      <c r="E162" s="5"/>
      <c r="F162" s="5"/>
      <c r="G162" s="524"/>
      <c r="H162" s="5"/>
      <c r="I162" s="5"/>
      <c r="J162" s="419"/>
      <c r="K162" s="419"/>
      <c r="L162" s="419"/>
      <c r="M162" s="5"/>
      <c r="N162" s="5"/>
      <c r="O162" s="5"/>
      <c r="P162" s="5"/>
      <c r="Q162" s="5"/>
      <c r="R162" s="5"/>
      <c r="S162" s="5"/>
      <c r="T162" s="5"/>
    </row>
    <row r="163" spans="1:20" ht="15.75" customHeight="1">
      <c r="A163" s="5"/>
      <c r="B163" s="5"/>
      <c r="C163" s="5"/>
      <c r="D163" s="5"/>
      <c r="E163" s="5"/>
      <c r="F163" s="5"/>
      <c r="G163" s="524"/>
      <c r="H163" s="5"/>
      <c r="I163" s="5"/>
      <c r="J163" s="419"/>
      <c r="K163" s="419"/>
      <c r="L163" s="419"/>
      <c r="M163" s="5"/>
      <c r="N163" s="5"/>
      <c r="O163" s="5"/>
      <c r="P163" s="5"/>
      <c r="Q163" s="5"/>
      <c r="R163" s="5"/>
      <c r="S163" s="5"/>
      <c r="T163" s="5"/>
    </row>
    <row r="164" spans="1:20" ht="15.75" customHeight="1">
      <c r="A164" s="5"/>
      <c r="B164" s="5"/>
      <c r="C164" s="5"/>
      <c r="D164" s="5"/>
      <c r="E164" s="5"/>
      <c r="F164" s="5"/>
      <c r="G164" s="524"/>
      <c r="H164" s="5"/>
      <c r="I164" s="5"/>
      <c r="J164" s="419"/>
      <c r="K164" s="419"/>
      <c r="L164" s="419"/>
      <c r="M164" s="5"/>
      <c r="N164" s="5"/>
      <c r="O164" s="5"/>
      <c r="P164" s="5"/>
      <c r="Q164" s="5"/>
      <c r="R164" s="5"/>
      <c r="S164" s="5"/>
      <c r="T164" s="5"/>
    </row>
    <row r="165" spans="1:20" ht="15.75" customHeight="1">
      <c r="A165" s="5"/>
      <c r="B165" s="5"/>
      <c r="C165" s="5"/>
      <c r="D165" s="5"/>
      <c r="E165" s="5"/>
      <c r="F165" s="5"/>
      <c r="G165" s="524"/>
      <c r="H165" s="5"/>
      <c r="I165" s="5"/>
      <c r="J165" s="419"/>
      <c r="K165" s="419"/>
      <c r="L165" s="419"/>
      <c r="M165" s="5"/>
      <c r="N165" s="5"/>
      <c r="O165" s="5"/>
      <c r="P165" s="5"/>
      <c r="Q165" s="5"/>
      <c r="R165" s="5"/>
      <c r="S165" s="5"/>
      <c r="T165" s="5"/>
    </row>
    <row r="166" spans="1:20" ht="15.75" customHeight="1">
      <c r="A166" s="5"/>
      <c r="B166" s="5"/>
      <c r="C166" s="5"/>
      <c r="D166" s="5"/>
      <c r="E166" s="5"/>
      <c r="F166" s="5"/>
      <c r="G166" s="524"/>
      <c r="H166" s="5"/>
      <c r="I166" s="5"/>
      <c r="J166" s="419"/>
      <c r="K166" s="419"/>
      <c r="L166" s="419"/>
      <c r="M166" s="5"/>
      <c r="N166" s="5"/>
      <c r="O166" s="5"/>
      <c r="P166" s="5"/>
      <c r="Q166" s="5"/>
      <c r="R166" s="5"/>
      <c r="S166" s="5"/>
      <c r="T166" s="5"/>
    </row>
    <row r="167" spans="1:20" ht="15.75" customHeight="1">
      <c r="A167" s="5"/>
      <c r="B167" s="5"/>
      <c r="C167" s="5"/>
      <c r="D167" s="5"/>
      <c r="E167" s="5"/>
      <c r="F167" s="5"/>
      <c r="G167" s="524"/>
      <c r="H167" s="5"/>
      <c r="I167" s="5"/>
      <c r="J167" s="419"/>
      <c r="K167" s="419"/>
      <c r="L167" s="419"/>
      <c r="M167" s="5"/>
      <c r="N167" s="5"/>
      <c r="O167" s="5"/>
      <c r="P167" s="5"/>
      <c r="Q167" s="5"/>
      <c r="R167" s="5"/>
      <c r="S167" s="5"/>
      <c r="T167" s="5"/>
    </row>
    <row r="168" spans="1:20" ht="15.75" customHeight="1">
      <c r="A168" s="5"/>
      <c r="B168" s="5"/>
      <c r="C168" s="5"/>
      <c r="D168" s="5"/>
      <c r="E168" s="5"/>
      <c r="F168" s="5"/>
      <c r="G168" s="524"/>
      <c r="H168" s="5"/>
      <c r="I168" s="5"/>
      <c r="J168" s="419"/>
      <c r="K168" s="419"/>
      <c r="L168" s="419"/>
      <c r="M168" s="5"/>
      <c r="N168" s="5"/>
      <c r="O168" s="5"/>
      <c r="P168" s="5"/>
      <c r="Q168" s="5"/>
      <c r="R168" s="5"/>
      <c r="S168" s="5"/>
      <c r="T168" s="5"/>
    </row>
    <row r="169" spans="1:20" ht="15.75" customHeight="1">
      <c r="A169" s="5"/>
      <c r="B169" s="5"/>
      <c r="C169" s="5"/>
      <c r="D169" s="5"/>
      <c r="E169" s="5"/>
      <c r="F169" s="5"/>
      <c r="G169" s="524"/>
      <c r="H169" s="5"/>
      <c r="I169" s="5"/>
      <c r="J169" s="419"/>
      <c r="K169" s="419"/>
      <c r="L169" s="419"/>
      <c r="M169" s="5"/>
      <c r="N169" s="5"/>
      <c r="O169" s="5"/>
      <c r="P169" s="5"/>
      <c r="Q169" s="5"/>
      <c r="R169" s="5"/>
      <c r="S169" s="5"/>
      <c r="T169" s="5"/>
    </row>
    <row r="170" spans="1:20" ht="15.75" customHeight="1">
      <c r="A170" s="5"/>
      <c r="B170" s="5"/>
      <c r="C170" s="5"/>
      <c r="D170" s="5"/>
      <c r="E170" s="5"/>
      <c r="F170" s="5"/>
      <c r="G170" s="524"/>
      <c r="H170" s="5"/>
      <c r="I170" s="5"/>
      <c r="J170" s="419"/>
      <c r="K170" s="419"/>
      <c r="L170" s="419"/>
      <c r="M170" s="5"/>
      <c r="N170" s="5"/>
      <c r="O170" s="5"/>
      <c r="P170" s="5"/>
      <c r="Q170" s="5"/>
      <c r="R170" s="5"/>
      <c r="S170" s="5"/>
      <c r="T170" s="5"/>
    </row>
    <row r="171" spans="1:20" ht="15.75" customHeight="1">
      <c r="A171" s="5"/>
      <c r="B171" s="5"/>
      <c r="C171" s="5"/>
      <c r="D171" s="5"/>
      <c r="E171" s="5"/>
      <c r="F171" s="5"/>
      <c r="G171" s="524"/>
      <c r="H171" s="5"/>
      <c r="I171" s="5"/>
      <c r="J171" s="419"/>
      <c r="K171" s="419"/>
      <c r="L171" s="419"/>
      <c r="M171" s="5"/>
      <c r="N171" s="5"/>
      <c r="O171" s="5"/>
      <c r="P171" s="5"/>
      <c r="Q171" s="5"/>
      <c r="R171" s="5"/>
      <c r="S171" s="5"/>
      <c r="T171" s="5"/>
    </row>
    <row r="172" spans="1:20" ht="15.75" customHeight="1">
      <c r="A172" s="5"/>
      <c r="B172" s="5"/>
      <c r="C172" s="5"/>
      <c r="D172" s="5"/>
      <c r="E172" s="5"/>
      <c r="F172" s="5"/>
      <c r="G172" s="524"/>
      <c r="H172" s="5"/>
      <c r="I172" s="5"/>
      <c r="J172" s="419"/>
      <c r="K172" s="419"/>
      <c r="L172" s="419"/>
      <c r="M172" s="5"/>
      <c r="N172" s="5"/>
      <c r="O172" s="5"/>
      <c r="P172" s="5"/>
      <c r="Q172" s="5"/>
      <c r="R172" s="5"/>
      <c r="S172" s="5"/>
      <c r="T172" s="5"/>
    </row>
    <row r="173" spans="1:20" ht="15.75" customHeight="1">
      <c r="A173" s="5"/>
      <c r="B173" s="5"/>
      <c r="C173" s="5"/>
      <c r="D173" s="5"/>
      <c r="E173" s="5"/>
      <c r="F173" s="5"/>
      <c r="G173" s="524"/>
      <c r="H173" s="5"/>
      <c r="I173" s="5"/>
      <c r="J173" s="419"/>
      <c r="K173" s="419"/>
      <c r="L173" s="419"/>
      <c r="M173" s="5"/>
      <c r="N173" s="5"/>
      <c r="O173" s="5"/>
      <c r="P173" s="5"/>
      <c r="Q173" s="5"/>
      <c r="R173" s="5"/>
      <c r="S173" s="5"/>
      <c r="T173" s="5"/>
    </row>
    <row r="174" spans="1:20" ht="15.75" customHeight="1">
      <c r="A174" s="5"/>
      <c r="B174" s="5"/>
      <c r="C174" s="5"/>
      <c r="D174" s="5"/>
      <c r="E174" s="5"/>
      <c r="F174" s="5"/>
      <c r="G174" s="524"/>
      <c r="H174" s="5"/>
      <c r="I174" s="5"/>
      <c r="J174" s="419"/>
      <c r="K174" s="419"/>
      <c r="L174" s="419"/>
      <c r="M174" s="5"/>
      <c r="N174" s="5"/>
      <c r="O174" s="5"/>
      <c r="P174" s="5"/>
      <c r="Q174" s="5"/>
      <c r="R174" s="5"/>
      <c r="S174" s="5"/>
      <c r="T174" s="5"/>
    </row>
    <row r="175" spans="1:20" ht="15.75" customHeight="1">
      <c r="A175" s="5"/>
      <c r="B175" s="5"/>
      <c r="C175" s="5"/>
      <c r="D175" s="5"/>
      <c r="E175" s="5"/>
      <c r="F175" s="5"/>
      <c r="G175" s="524"/>
      <c r="H175" s="5"/>
      <c r="I175" s="5"/>
      <c r="J175" s="419"/>
      <c r="K175" s="419"/>
      <c r="L175" s="419"/>
      <c r="M175" s="5"/>
      <c r="N175" s="5"/>
      <c r="O175" s="5"/>
      <c r="P175" s="5"/>
      <c r="Q175" s="5"/>
      <c r="R175" s="5"/>
      <c r="S175" s="5"/>
      <c r="T175" s="5"/>
    </row>
    <row r="176" spans="1:20" ht="15.75" customHeight="1">
      <c r="A176" s="5"/>
      <c r="B176" s="5"/>
      <c r="C176" s="5"/>
      <c r="D176" s="5"/>
      <c r="E176" s="5"/>
      <c r="F176" s="5"/>
      <c r="G176" s="524"/>
      <c r="H176" s="5"/>
      <c r="I176" s="5"/>
      <c r="J176" s="419"/>
      <c r="K176" s="419"/>
      <c r="L176" s="419"/>
      <c r="M176" s="5"/>
      <c r="N176" s="5"/>
      <c r="O176" s="5"/>
      <c r="P176" s="5"/>
      <c r="Q176" s="5"/>
      <c r="R176" s="5"/>
      <c r="S176" s="5"/>
      <c r="T176" s="5"/>
    </row>
    <row r="177" spans="1:20" ht="15.75" customHeight="1">
      <c r="A177" s="5"/>
      <c r="B177" s="5"/>
      <c r="C177" s="5"/>
      <c r="D177" s="5"/>
      <c r="E177" s="5"/>
      <c r="F177" s="5"/>
      <c r="G177" s="524"/>
      <c r="H177" s="5"/>
      <c r="I177" s="5"/>
      <c r="J177" s="419"/>
      <c r="K177" s="419"/>
      <c r="L177" s="419"/>
      <c r="M177" s="5"/>
      <c r="N177" s="5"/>
      <c r="O177" s="5"/>
      <c r="P177" s="5"/>
      <c r="Q177" s="5"/>
      <c r="R177" s="5"/>
      <c r="S177" s="5"/>
      <c r="T177" s="5"/>
    </row>
    <row r="178" spans="1:20" ht="15.75" customHeight="1">
      <c r="A178" s="5"/>
      <c r="B178" s="5"/>
      <c r="C178" s="5"/>
      <c r="D178" s="5"/>
      <c r="E178" s="5"/>
      <c r="F178" s="5"/>
      <c r="G178" s="524"/>
      <c r="H178" s="5"/>
      <c r="I178" s="5"/>
      <c r="J178" s="419"/>
      <c r="K178" s="419"/>
      <c r="L178" s="419"/>
      <c r="M178" s="5"/>
      <c r="N178" s="5"/>
      <c r="O178" s="5"/>
      <c r="P178" s="5"/>
      <c r="Q178" s="5"/>
      <c r="R178" s="5"/>
      <c r="S178" s="5"/>
      <c r="T178" s="5"/>
    </row>
    <row r="179" spans="1:20" ht="15.75" customHeight="1">
      <c r="A179" s="5"/>
      <c r="B179" s="5"/>
      <c r="C179" s="5"/>
      <c r="D179" s="5"/>
      <c r="E179" s="5"/>
      <c r="F179" s="5"/>
      <c r="G179" s="524"/>
      <c r="H179" s="5"/>
      <c r="I179" s="5"/>
      <c r="J179" s="419"/>
      <c r="K179" s="419"/>
      <c r="L179" s="419"/>
      <c r="M179" s="5"/>
      <c r="N179" s="5"/>
      <c r="O179" s="5"/>
      <c r="P179" s="5"/>
      <c r="Q179" s="5"/>
      <c r="R179" s="5"/>
      <c r="S179" s="5"/>
      <c r="T179" s="5"/>
    </row>
    <row r="180" spans="1:20" ht="15.75" customHeight="1">
      <c r="A180" s="5"/>
      <c r="B180" s="5"/>
      <c r="C180" s="5"/>
      <c r="D180" s="5"/>
      <c r="E180" s="5"/>
      <c r="F180" s="5"/>
      <c r="G180" s="524"/>
      <c r="H180" s="5"/>
      <c r="I180" s="5"/>
      <c r="J180" s="419"/>
      <c r="K180" s="419"/>
      <c r="L180" s="419"/>
      <c r="M180" s="5"/>
      <c r="N180" s="5"/>
      <c r="O180" s="5"/>
      <c r="P180" s="5"/>
      <c r="Q180" s="5"/>
      <c r="R180" s="5"/>
      <c r="S180" s="5"/>
      <c r="T180" s="5"/>
    </row>
    <row r="181" spans="1:20" ht="15.75" customHeight="1">
      <c r="A181" s="5"/>
      <c r="B181" s="5"/>
      <c r="C181" s="5"/>
      <c r="D181" s="5"/>
      <c r="E181" s="5"/>
      <c r="F181" s="5"/>
      <c r="G181" s="524"/>
      <c r="H181" s="5"/>
      <c r="I181" s="5"/>
      <c r="J181" s="419"/>
      <c r="K181" s="419"/>
      <c r="L181" s="419"/>
      <c r="M181" s="5"/>
      <c r="N181" s="5"/>
      <c r="O181" s="5"/>
      <c r="P181" s="5"/>
      <c r="Q181" s="5"/>
      <c r="R181" s="5"/>
      <c r="S181" s="5"/>
      <c r="T181" s="5"/>
    </row>
    <row r="182" spans="1:20" ht="15.75" customHeight="1">
      <c r="A182" s="5"/>
      <c r="B182" s="5"/>
      <c r="C182" s="5"/>
      <c r="D182" s="5"/>
      <c r="E182" s="5"/>
      <c r="F182" s="5"/>
      <c r="G182" s="524"/>
      <c r="H182" s="5"/>
      <c r="I182" s="5"/>
      <c r="J182" s="419"/>
      <c r="K182" s="419"/>
      <c r="L182" s="419"/>
      <c r="M182" s="5"/>
      <c r="N182" s="5"/>
      <c r="O182" s="5"/>
      <c r="P182" s="5"/>
      <c r="Q182" s="5"/>
      <c r="R182" s="5"/>
      <c r="S182" s="5"/>
      <c r="T182" s="5"/>
    </row>
    <row r="183" spans="1:20" ht="15.75" customHeight="1">
      <c r="A183" s="5"/>
      <c r="B183" s="5"/>
      <c r="C183" s="5"/>
      <c r="D183" s="5"/>
      <c r="E183" s="5"/>
      <c r="F183" s="5"/>
      <c r="G183" s="524"/>
      <c r="H183" s="5"/>
      <c r="I183" s="5"/>
      <c r="J183" s="419"/>
      <c r="K183" s="419"/>
      <c r="L183" s="419"/>
      <c r="M183" s="5"/>
      <c r="N183" s="5"/>
      <c r="O183" s="5"/>
      <c r="P183" s="5"/>
      <c r="Q183" s="5"/>
      <c r="R183" s="5"/>
      <c r="S183" s="5"/>
      <c r="T183" s="5"/>
    </row>
    <row r="184" spans="1:20" ht="15.75" customHeight="1">
      <c r="A184" s="5"/>
      <c r="B184" s="5"/>
      <c r="C184" s="5"/>
      <c r="D184" s="5"/>
      <c r="E184" s="5"/>
      <c r="F184" s="5"/>
      <c r="G184" s="524"/>
      <c r="H184" s="5"/>
      <c r="I184" s="5"/>
      <c r="J184" s="419"/>
      <c r="K184" s="419"/>
      <c r="L184" s="419"/>
      <c r="M184" s="5"/>
      <c r="N184" s="5"/>
      <c r="O184" s="5"/>
      <c r="P184" s="5"/>
      <c r="Q184" s="5"/>
      <c r="R184" s="5"/>
      <c r="S184" s="5"/>
      <c r="T184" s="5"/>
    </row>
    <row r="185" spans="1:20" ht="15.75" customHeight="1">
      <c r="A185" s="5"/>
      <c r="B185" s="5"/>
      <c r="C185" s="5"/>
      <c r="D185" s="5"/>
      <c r="E185" s="5"/>
      <c r="F185" s="5"/>
      <c r="G185" s="524"/>
      <c r="H185" s="5"/>
      <c r="I185" s="5"/>
      <c r="J185" s="419"/>
      <c r="K185" s="419"/>
      <c r="L185" s="419"/>
      <c r="M185" s="5"/>
      <c r="N185" s="5"/>
      <c r="O185" s="5"/>
      <c r="P185" s="5"/>
      <c r="Q185" s="5"/>
      <c r="R185" s="5"/>
      <c r="S185" s="5"/>
      <c r="T185" s="5"/>
    </row>
    <row r="186" spans="1:20" ht="15.75" customHeight="1">
      <c r="A186" s="5"/>
      <c r="B186" s="5"/>
      <c r="C186" s="5"/>
      <c r="D186" s="5"/>
      <c r="E186" s="5"/>
      <c r="F186" s="5"/>
      <c r="G186" s="524"/>
      <c r="H186" s="5"/>
      <c r="I186" s="5"/>
      <c r="J186" s="419"/>
      <c r="K186" s="419"/>
      <c r="L186" s="419"/>
      <c r="M186" s="5"/>
      <c r="N186" s="5"/>
      <c r="O186" s="5"/>
      <c r="P186" s="5"/>
      <c r="Q186" s="5"/>
      <c r="R186" s="5"/>
      <c r="S186" s="5"/>
      <c r="T186" s="5"/>
    </row>
    <row r="187" spans="1:20" ht="15.75" customHeight="1">
      <c r="A187" s="5"/>
      <c r="B187" s="5"/>
      <c r="C187" s="5"/>
      <c r="D187" s="5"/>
      <c r="E187" s="5"/>
      <c r="F187" s="5"/>
      <c r="G187" s="524"/>
      <c r="H187" s="5"/>
      <c r="I187" s="5"/>
      <c r="J187" s="419"/>
      <c r="K187" s="419"/>
      <c r="L187" s="419"/>
      <c r="M187" s="5"/>
      <c r="N187" s="5"/>
      <c r="O187" s="5"/>
      <c r="P187" s="5"/>
      <c r="Q187" s="5"/>
      <c r="R187" s="5"/>
      <c r="S187" s="5"/>
      <c r="T187" s="5"/>
    </row>
    <row r="188" spans="1:20" ht="15.75" customHeight="1">
      <c r="A188" s="5"/>
      <c r="B188" s="5"/>
      <c r="C188" s="5"/>
      <c r="D188" s="5"/>
      <c r="E188" s="5"/>
      <c r="F188" s="5"/>
      <c r="G188" s="524"/>
      <c r="H188" s="5"/>
      <c r="I188" s="5"/>
      <c r="J188" s="419"/>
      <c r="K188" s="419"/>
      <c r="L188" s="419"/>
      <c r="M188" s="5"/>
      <c r="N188" s="5"/>
      <c r="O188" s="5"/>
      <c r="P188" s="5"/>
      <c r="Q188" s="5"/>
      <c r="R188" s="5"/>
      <c r="S188" s="5"/>
      <c r="T188" s="5"/>
    </row>
    <row r="189" spans="1:20" ht="15.75" customHeight="1">
      <c r="A189" s="5"/>
      <c r="B189" s="5"/>
      <c r="C189" s="5"/>
      <c r="D189" s="5"/>
      <c r="E189" s="5"/>
      <c r="F189" s="5"/>
      <c r="G189" s="524"/>
      <c r="H189" s="5"/>
      <c r="I189" s="5"/>
      <c r="J189" s="419"/>
      <c r="K189" s="419"/>
      <c r="L189" s="419"/>
      <c r="M189" s="5"/>
      <c r="N189" s="5"/>
      <c r="O189" s="5"/>
      <c r="P189" s="5"/>
      <c r="Q189" s="5"/>
      <c r="R189" s="5"/>
      <c r="S189" s="5"/>
      <c r="T189" s="5"/>
    </row>
    <row r="190" spans="1:20" ht="15.75" customHeight="1">
      <c r="A190" s="5"/>
      <c r="B190" s="5"/>
      <c r="C190" s="5"/>
      <c r="D190" s="5"/>
      <c r="E190" s="5"/>
      <c r="F190" s="5"/>
      <c r="G190" s="524"/>
      <c r="H190" s="5"/>
      <c r="I190" s="5"/>
      <c r="J190" s="419"/>
      <c r="K190" s="419"/>
      <c r="L190" s="419"/>
      <c r="M190" s="5"/>
      <c r="N190" s="5"/>
      <c r="O190" s="5"/>
      <c r="P190" s="5"/>
      <c r="Q190" s="5"/>
      <c r="R190" s="5"/>
      <c r="S190" s="5"/>
      <c r="T190" s="5"/>
    </row>
    <row r="191" spans="1:20" ht="15.75" customHeight="1">
      <c r="A191" s="5"/>
      <c r="B191" s="5"/>
      <c r="C191" s="5"/>
      <c r="D191" s="5"/>
      <c r="E191" s="5"/>
      <c r="F191" s="5"/>
      <c r="G191" s="524"/>
      <c r="H191" s="5"/>
      <c r="I191" s="5"/>
      <c r="J191" s="419"/>
      <c r="K191" s="419"/>
      <c r="L191" s="419"/>
      <c r="M191" s="5"/>
      <c r="N191" s="5"/>
      <c r="O191" s="5"/>
      <c r="P191" s="5"/>
      <c r="Q191" s="5"/>
      <c r="R191" s="5"/>
      <c r="S191" s="5"/>
      <c r="T191" s="5"/>
    </row>
    <row r="192" spans="1:20" ht="15.75" customHeight="1">
      <c r="A192" s="5"/>
      <c r="B192" s="5"/>
      <c r="C192" s="5"/>
      <c r="D192" s="5"/>
      <c r="E192" s="5"/>
      <c r="F192" s="5"/>
      <c r="G192" s="524"/>
      <c r="H192" s="5"/>
      <c r="I192" s="5"/>
      <c r="J192" s="419"/>
      <c r="K192" s="419"/>
      <c r="L192" s="419"/>
      <c r="M192" s="5"/>
      <c r="N192" s="5"/>
      <c r="O192" s="5"/>
      <c r="P192" s="5"/>
      <c r="Q192" s="5"/>
      <c r="R192" s="5"/>
      <c r="S192" s="5"/>
      <c r="T192" s="5"/>
    </row>
    <row r="193" spans="1:20" ht="15.75" customHeight="1">
      <c r="A193" s="5"/>
      <c r="B193" s="5"/>
      <c r="C193" s="5"/>
      <c r="D193" s="5"/>
      <c r="E193" s="5"/>
      <c r="F193" s="5"/>
      <c r="G193" s="524"/>
      <c r="H193" s="5"/>
      <c r="I193" s="5"/>
      <c r="J193" s="419"/>
      <c r="K193" s="419"/>
      <c r="L193" s="419"/>
      <c r="M193" s="5"/>
      <c r="N193" s="5"/>
      <c r="O193" s="5"/>
      <c r="P193" s="5"/>
      <c r="Q193" s="5"/>
      <c r="R193" s="5"/>
      <c r="S193" s="5"/>
      <c r="T193" s="5"/>
    </row>
    <row r="194" spans="1:20" ht="15.75" customHeight="1">
      <c r="A194" s="5"/>
      <c r="B194" s="5"/>
      <c r="C194" s="5"/>
      <c r="D194" s="5"/>
      <c r="E194" s="5"/>
      <c r="F194" s="5"/>
      <c r="G194" s="524"/>
      <c r="H194" s="5"/>
      <c r="I194" s="5"/>
      <c r="J194" s="419"/>
      <c r="K194" s="419"/>
      <c r="L194" s="419"/>
      <c r="M194" s="5"/>
      <c r="N194" s="5"/>
      <c r="O194" s="5"/>
      <c r="P194" s="5"/>
      <c r="Q194" s="5"/>
      <c r="R194" s="5"/>
      <c r="S194" s="5"/>
      <c r="T194" s="5"/>
    </row>
    <row r="195" spans="1:20" ht="15.75" customHeight="1">
      <c r="A195" s="5"/>
      <c r="B195" s="5"/>
      <c r="C195" s="5"/>
      <c r="D195" s="5"/>
      <c r="E195" s="5"/>
      <c r="F195" s="5"/>
      <c r="G195" s="524"/>
      <c r="H195" s="5"/>
      <c r="I195" s="5"/>
      <c r="J195" s="419"/>
      <c r="K195" s="419"/>
      <c r="L195" s="419"/>
      <c r="M195" s="5"/>
      <c r="N195" s="5"/>
      <c r="O195" s="5"/>
      <c r="P195" s="5"/>
      <c r="Q195" s="5"/>
      <c r="R195" s="5"/>
      <c r="S195" s="5"/>
      <c r="T195" s="5"/>
    </row>
    <row r="196" spans="1:20" ht="15.75" customHeight="1">
      <c r="A196" s="5"/>
      <c r="B196" s="5"/>
      <c r="C196" s="5"/>
      <c r="D196" s="5"/>
      <c r="E196" s="5"/>
      <c r="F196" s="5"/>
      <c r="G196" s="524"/>
      <c r="H196" s="5"/>
      <c r="I196" s="5"/>
      <c r="J196" s="419"/>
      <c r="K196" s="419"/>
      <c r="L196" s="419"/>
      <c r="M196" s="5"/>
      <c r="N196" s="5"/>
      <c r="O196" s="5"/>
      <c r="P196" s="5"/>
      <c r="Q196" s="5"/>
      <c r="R196" s="5"/>
      <c r="S196" s="5"/>
      <c r="T196" s="5"/>
    </row>
    <row r="197" spans="1:20" ht="15.75" customHeight="1">
      <c r="A197" s="5"/>
      <c r="B197" s="5"/>
      <c r="C197" s="5"/>
      <c r="D197" s="5"/>
      <c r="E197" s="5"/>
      <c r="F197" s="5"/>
      <c r="G197" s="524"/>
      <c r="H197" s="5"/>
      <c r="I197" s="5"/>
      <c r="J197" s="419"/>
      <c r="K197" s="419"/>
      <c r="L197" s="419"/>
      <c r="M197" s="5"/>
      <c r="N197" s="5"/>
      <c r="O197" s="5"/>
      <c r="P197" s="5"/>
      <c r="Q197" s="5"/>
      <c r="R197" s="5"/>
      <c r="S197" s="5"/>
      <c r="T197" s="5"/>
    </row>
    <row r="198" spans="1:20" ht="15.75" customHeight="1">
      <c r="A198" s="5"/>
      <c r="B198" s="5"/>
      <c r="C198" s="5"/>
      <c r="D198" s="5"/>
      <c r="E198" s="5"/>
      <c r="F198" s="5"/>
      <c r="G198" s="524"/>
      <c r="H198" s="5"/>
      <c r="I198" s="5"/>
      <c r="J198" s="419"/>
      <c r="K198" s="419"/>
      <c r="L198" s="419"/>
      <c r="M198" s="5"/>
      <c r="N198" s="5"/>
      <c r="O198" s="5"/>
      <c r="P198" s="5"/>
      <c r="Q198" s="5"/>
      <c r="R198" s="5"/>
      <c r="S198" s="5"/>
      <c r="T198" s="5"/>
    </row>
    <row r="199" spans="1:20" ht="15.75" customHeight="1">
      <c r="A199" s="5"/>
      <c r="B199" s="5"/>
      <c r="C199" s="5"/>
      <c r="D199" s="5"/>
      <c r="E199" s="5"/>
      <c r="F199" s="5"/>
      <c r="G199" s="524"/>
      <c r="H199" s="5"/>
      <c r="I199" s="5"/>
      <c r="J199" s="419"/>
      <c r="K199" s="419"/>
      <c r="L199" s="419"/>
      <c r="M199" s="5"/>
      <c r="N199" s="5"/>
      <c r="O199" s="5"/>
      <c r="P199" s="5"/>
      <c r="Q199" s="5"/>
      <c r="R199" s="5"/>
      <c r="S199" s="5"/>
      <c r="T199" s="5"/>
    </row>
    <row r="200" spans="1:20" ht="15.75" customHeight="1">
      <c r="A200" s="5"/>
      <c r="B200" s="5"/>
      <c r="C200" s="5"/>
      <c r="D200" s="5"/>
      <c r="E200" s="5"/>
      <c r="F200" s="5"/>
      <c r="G200" s="524"/>
      <c r="H200" s="5"/>
      <c r="I200" s="5"/>
      <c r="J200" s="419"/>
      <c r="K200" s="419"/>
      <c r="L200" s="419"/>
      <c r="M200" s="5"/>
      <c r="N200" s="5"/>
      <c r="O200" s="5"/>
      <c r="P200" s="5"/>
      <c r="Q200" s="5"/>
      <c r="R200" s="5"/>
      <c r="S200" s="5"/>
      <c r="T200" s="5"/>
    </row>
    <row r="201" spans="1:20" ht="15.75" customHeight="1">
      <c r="A201" s="5"/>
      <c r="B201" s="5"/>
      <c r="C201" s="5"/>
      <c r="D201" s="5"/>
      <c r="E201" s="5"/>
      <c r="F201" s="5"/>
      <c r="G201" s="524"/>
      <c r="H201" s="5"/>
      <c r="I201" s="5"/>
      <c r="J201" s="419"/>
      <c r="K201" s="419"/>
      <c r="L201" s="419"/>
      <c r="M201" s="5"/>
      <c r="N201" s="5"/>
      <c r="O201" s="5"/>
      <c r="P201" s="5"/>
      <c r="Q201" s="5"/>
      <c r="R201" s="5"/>
      <c r="S201" s="5"/>
      <c r="T201" s="5"/>
    </row>
    <row r="202" spans="1:20" ht="15.75" customHeight="1">
      <c r="A202" s="5"/>
      <c r="B202" s="5"/>
      <c r="C202" s="5"/>
      <c r="D202" s="5"/>
      <c r="E202" s="5"/>
      <c r="F202" s="5"/>
      <c r="G202" s="524"/>
      <c r="H202" s="5"/>
      <c r="I202" s="5"/>
      <c r="J202" s="419"/>
      <c r="K202" s="419"/>
      <c r="L202" s="419"/>
      <c r="M202" s="5"/>
      <c r="N202" s="5"/>
      <c r="O202" s="5"/>
      <c r="P202" s="5"/>
      <c r="Q202" s="5"/>
      <c r="R202" s="5"/>
      <c r="S202" s="5"/>
      <c r="T202" s="5"/>
    </row>
    <row r="203" spans="1:20" ht="15.75" customHeight="1">
      <c r="A203" s="5"/>
      <c r="B203" s="5"/>
      <c r="C203" s="5"/>
      <c r="D203" s="5"/>
      <c r="E203" s="5"/>
      <c r="F203" s="5"/>
      <c r="G203" s="524"/>
      <c r="H203" s="5"/>
      <c r="I203" s="5"/>
      <c r="J203" s="419"/>
      <c r="K203" s="419"/>
      <c r="L203" s="419"/>
      <c r="M203" s="5"/>
      <c r="N203" s="5"/>
      <c r="O203" s="5"/>
      <c r="P203" s="5"/>
      <c r="Q203" s="5"/>
      <c r="R203" s="5"/>
      <c r="S203" s="5"/>
      <c r="T203" s="5"/>
    </row>
    <row r="204" spans="1:20" ht="15.75" customHeight="1">
      <c r="A204" s="5"/>
      <c r="B204" s="5"/>
      <c r="C204" s="5"/>
      <c r="D204" s="5"/>
      <c r="E204" s="5"/>
      <c r="F204" s="5"/>
      <c r="G204" s="524"/>
      <c r="H204" s="5"/>
      <c r="I204" s="5"/>
      <c r="J204" s="419"/>
      <c r="K204" s="419"/>
      <c r="L204" s="419"/>
      <c r="M204" s="5"/>
      <c r="N204" s="5"/>
      <c r="O204" s="5"/>
      <c r="P204" s="5"/>
      <c r="Q204" s="5"/>
      <c r="R204" s="5"/>
      <c r="S204" s="5"/>
      <c r="T204" s="5"/>
    </row>
    <row r="205" spans="1:20" ht="15.75" customHeight="1">
      <c r="A205" s="5"/>
      <c r="B205" s="5"/>
      <c r="C205" s="5"/>
      <c r="D205" s="5"/>
      <c r="E205" s="5"/>
      <c r="F205" s="5"/>
      <c r="G205" s="524"/>
      <c r="H205" s="5"/>
      <c r="I205" s="5"/>
      <c r="J205" s="419"/>
      <c r="K205" s="419"/>
      <c r="L205" s="419"/>
      <c r="M205" s="5"/>
      <c r="N205" s="5"/>
      <c r="O205" s="5"/>
      <c r="P205" s="5"/>
      <c r="Q205" s="5"/>
      <c r="R205" s="5"/>
      <c r="S205" s="5"/>
      <c r="T205" s="5"/>
    </row>
    <row r="206" spans="1:20" ht="15.75" customHeight="1">
      <c r="A206" s="5"/>
      <c r="B206" s="5"/>
      <c r="C206" s="5"/>
      <c r="D206" s="5"/>
      <c r="E206" s="5"/>
      <c r="F206" s="5"/>
      <c r="G206" s="524"/>
      <c r="H206" s="5"/>
      <c r="I206" s="5"/>
      <c r="J206" s="419"/>
      <c r="K206" s="419"/>
      <c r="L206" s="419"/>
      <c r="M206" s="5"/>
      <c r="N206" s="5"/>
      <c r="O206" s="5"/>
      <c r="P206" s="5"/>
      <c r="Q206" s="5"/>
      <c r="R206" s="5"/>
      <c r="S206" s="5"/>
      <c r="T206" s="5"/>
    </row>
    <row r="207" spans="1:20" ht="15.75" customHeight="1">
      <c r="A207" s="5"/>
      <c r="B207" s="5"/>
      <c r="C207" s="5"/>
      <c r="D207" s="5"/>
      <c r="E207" s="5"/>
      <c r="F207" s="5"/>
      <c r="G207" s="524"/>
      <c r="H207" s="5"/>
      <c r="I207" s="5"/>
      <c r="J207" s="419"/>
      <c r="K207" s="419"/>
      <c r="L207" s="419"/>
      <c r="M207" s="5"/>
      <c r="N207" s="5"/>
      <c r="O207" s="5"/>
      <c r="P207" s="5"/>
      <c r="Q207" s="5"/>
      <c r="R207" s="5"/>
      <c r="S207" s="5"/>
      <c r="T207" s="5"/>
    </row>
    <row r="208" spans="1:20" ht="15.75" customHeight="1">
      <c r="A208" s="5"/>
      <c r="B208" s="5"/>
      <c r="C208" s="5"/>
      <c r="D208" s="5"/>
      <c r="E208" s="5"/>
      <c r="F208" s="5"/>
      <c r="G208" s="524"/>
      <c r="H208" s="5"/>
      <c r="I208" s="5"/>
      <c r="J208" s="419"/>
      <c r="K208" s="419"/>
      <c r="L208" s="419"/>
      <c r="M208" s="5"/>
      <c r="N208" s="5"/>
      <c r="O208" s="5"/>
      <c r="P208" s="5"/>
      <c r="Q208" s="5"/>
      <c r="R208" s="5"/>
      <c r="S208" s="5"/>
      <c r="T208" s="5"/>
    </row>
    <row r="209" spans="1:20" ht="15.75" customHeight="1">
      <c r="A209" s="5"/>
      <c r="B209" s="5"/>
      <c r="C209" s="5"/>
      <c r="D209" s="5"/>
      <c r="E209" s="5"/>
      <c r="F209" s="5"/>
      <c r="G209" s="524"/>
      <c r="H209" s="5"/>
      <c r="I209" s="5"/>
      <c r="J209" s="419"/>
      <c r="K209" s="419"/>
      <c r="L209" s="419"/>
      <c r="M209" s="5"/>
      <c r="N209" s="5"/>
      <c r="O209" s="5"/>
      <c r="P209" s="5"/>
      <c r="Q209" s="5"/>
      <c r="R209" s="5"/>
      <c r="S209" s="5"/>
      <c r="T209" s="5"/>
    </row>
    <row r="210" spans="1:20" ht="15.75" customHeight="1">
      <c r="A210" s="5"/>
      <c r="B210" s="5"/>
      <c r="C210" s="5"/>
      <c r="D210" s="5"/>
      <c r="E210" s="5"/>
      <c r="F210" s="5"/>
      <c r="G210" s="524"/>
      <c r="H210" s="5"/>
      <c r="I210" s="5"/>
      <c r="J210" s="419"/>
      <c r="K210" s="419"/>
      <c r="L210" s="419"/>
      <c r="M210" s="5"/>
      <c r="N210" s="5"/>
      <c r="O210" s="5"/>
      <c r="P210" s="5"/>
      <c r="Q210" s="5"/>
      <c r="R210" s="5"/>
      <c r="S210" s="5"/>
      <c r="T210" s="5"/>
    </row>
    <row r="211" spans="1:20" ht="15.75" customHeight="1">
      <c r="A211" s="5"/>
      <c r="B211" s="5"/>
      <c r="C211" s="5"/>
      <c r="D211" s="5"/>
      <c r="E211" s="5"/>
      <c r="F211" s="5"/>
      <c r="G211" s="524"/>
      <c r="H211" s="5"/>
      <c r="I211" s="5"/>
      <c r="J211" s="419"/>
      <c r="K211" s="419"/>
      <c r="L211" s="419"/>
      <c r="M211" s="5"/>
      <c r="N211" s="5"/>
      <c r="O211" s="5"/>
      <c r="P211" s="5"/>
      <c r="Q211" s="5"/>
      <c r="R211" s="5"/>
      <c r="S211" s="5"/>
      <c r="T211" s="5"/>
    </row>
    <row r="212" spans="1:20" ht="15.75" customHeight="1">
      <c r="A212" s="5"/>
      <c r="B212" s="5"/>
      <c r="C212" s="5"/>
      <c r="D212" s="5"/>
      <c r="E212" s="5"/>
      <c r="F212" s="5"/>
      <c r="G212" s="524"/>
      <c r="H212" s="5"/>
      <c r="I212" s="5"/>
      <c r="J212" s="419"/>
      <c r="K212" s="419"/>
      <c r="L212" s="419"/>
      <c r="M212" s="5"/>
      <c r="N212" s="5"/>
      <c r="O212" s="5"/>
      <c r="P212" s="5"/>
      <c r="Q212" s="5"/>
      <c r="R212" s="5"/>
      <c r="S212" s="5"/>
      <c r="T212" s="5"/>
    </row>
    <row r="213" spans="1:20" ht="15.75" customHeight="1">
      <c r="A213" s="5"/>
      <c r="B213" s="5"/>
      <c r="C213" s="5"/>
      <c r="D213" s="5"/>
      <c r="E213" s="5"/>
      <c r="F213" s="5"/>
      <c r="G213" s="524"/>
      <c r="H213" s="5"/>
      <c r="I213" s="5"/>
      <c r="J213" s="419"/>
      <c r="K213" s="419"/>
      <c r="L213" s="419"/>
      <c r="M213" s="5"/>
      <c r="N213" s="5"/>
      <c r="O213" s="5"/>
      <c r="P213" s="5"/>
      <c r="Q213" s="5"/>
      <c r="R213" s="5"/>
      <c r="S213" s="5"/>
      <c r="T213" s="5"/>
    </row>
    <row r="214" spans="1:20" ht="15.75" customHeight="1">
      <c r="A214" s="5"/>
      <c r="B214" s="5"/>
      <c r="C214" s="5"/>
      <c r="D214" s="5"/>
      <c r="E214" s="5"/>
      <c r="F214" s="5"/>
      <c r="G214" s="524"/>
      <c r="H214" s="5"/>
      <c r="I214" s="5"/>
      <c r="J214" s="419"/>
      <c r="K214" s="419"/>
      <c r="L214" s="419"/>
      <c r="M214" s="5"/>
      <c r="N214" s="5"/>
      <c r="O214" s="5"/>
      <c r="P214" s="5"/>
      <c r="Q214" s="5"/>
      <c r="R214" s="5"/>
      <c r="S214" s="5"/>
      <c r="T214" s="5"/>
    </row>
    <row r="215" spans="1:20" ht="15.75" customHeight="1">
      <c r="A215" s="5"/>
      <c r="B215" s="5"/>
      <c r="C215" s="5"/>
      <c r="D215" s="5"/>
      <c r="E215" s="5"/>
      <c r="F215" s="5"/>
      <c r="G215" s="524"/>
      <c r="H215" s="5"/>
      <c r="I215" s="5"/>
      <c r="J215" s="419"/>
      <c r="K215" s="419"/>
      <c r="L215" s="419"/>
      <c r="M215" s="5"/>
      <c r="N215" s="5"/>
      <c r="O215" s="5"/>
      <c r="P215" s="5"/>
      <c r="Q215" s="5"/>
      <c r="R215" s="5"/>
      <c r="S215" s="5"/>
      <c r="T215" s="5"/>
    </row>
    <row r="216" spans="1:20" ht="15.75" customHeight="1">
      <c r="A216" s="5"/>
      <c r="B216" s="5"/>
      <c r="C216" s="5"/>
      <c r="D216" s="5"/>
      <c r="E216" s="5"/>
      <c r="F216" s="5"/>
      <c r="G216" s="524"/>
      <c r="H216" s="5"/>
      <c r="I216" s="5"/>
      <c r="J216" s="419"/>
      <c r="K216" s="419"/>
      <c r="L216" s="419"/>
      <c r="M216" s="5"/>
      <c r="N216" s="5"/>
      <c r="O216" s="5"/>
      <c r="P216" s="5"/>
      <c r="Q216" s="5"/>
      <c r="R216" s="5"/>
      <c r="S216" s="5"/>
      <c r="T216" s="5"/>
    </row>
    <row r="217" spans="1:20" ht="15.75" customHeight="1">
      <c r="A217" s="5"/>
      <c r="B217" s="5"/>
      <c r="C217" s="5"/>
      <c r="D217" s="5"/>
      <c r="E217" s="5"/>
      <c r="F217" s="5"/>
      <c r="G217" s="524"/>
      <c r="H217" s="5"/>
      <c r="I217" s="5"/>
      <c r="J217" s="419"/>
      <c r="K217" s="419"/>
      <c r="L217" s="419"/>
      <c r="M217" s="5"/>
      <c r="N217" s="5"/>
      <c r="O217" s="5"/>
      <c r="P217" s="5"/>
      <c r="Q217" s="5"/>
      <c r="R217" s="5"/>
      <c r="S217" s="5"/>
      <c r="T217" s="5"/>
    </row>
    <row r="218" spans="1:20" ht="15.75" customHeight="1">
      <c r="A218" s="5"/>
      <c r="B218" s="5"/>
      <c r="C218" s="5"/>
      <c r="D218" s="5"/>
      <c r="E218" s="5"/>
      <c r="F218" s="5"/>
      <c r="G218" s="524"/>
      <c r="H218" s="5"/>
      <c r="I218" s="5"/>
      <c r="J218" s="419"/>
      <c r="K218" s="419"/>
      <c r="L218" s="419"/>
      <c r="M218" s="5"/>
      <c r="N218" s="5"/>
      <c r="O218" s="5"/>
      <c r="P218" s="5"/>
      <c r="Q218" s="5"/>
      <c r="R218" s="5"/>
      <c r="S218" s="5"/>
      <c r="T218" s="5"/>
    </row>
    <row r="219" spans="1:20" ht="15.75" customHeight="1">
      <c r="A219" s="5"/>
      <c r="B219" s="5"/>
      <c r="C219" s="5"/>
      <c r="D219" s="5"/>
      <c r="E219" s="5"/>
      <c r="F219" s="5"/>
      <c r="G219" s="524"/>
      <c r="H219" s="5"/>
      <c r="I219" s="5"/>
      <c r="J219" s="419"/>
      <c r="K219" s="419"/>
      <c r="L219" s="419"/>
      <c r="M219" s="5"/>
      <c r="N219" s="5"/>
      <c r="O219" s="5"/>
      <c r="P219" s="5"/>
      <c r="Q219" s="5"/>
      <c r="R219" s="5"/>
      <c r="S219" s="5"/>
      <c r="T219" s="5"/>
    </row>
    <row r="220" spans="1:20" ht="15.75" customHeight="1">
      <c r="A220" s="5"/>
      <c r="B220" s="5"/>
      <c r="C220" s="5"/>
      <c r="D220" s="5"/>
      <c r="E220" s="5"/>
      <c r="F220" s="5"/>
      <c r="G220" s="524"/>
      <c r="H220" s="5"/>
      <c r="I220" s="5"/>
      <c r="J220" s="419"/>
      <c r="K220" s="419"/>
      <c r="L220" s="419"/>
      <c r="M220" s="5"/>
      <c r="N220" s="5"/>
      <c r="O220" s="5"/>
      <c r="P220" s="5"/>
      <c r="Q220" s="5"/>
      <c r="R220" s="5"/>
      <c r="S220" s="5"/>
      <c r="T220" s="5"/>
    </row>
    <row r="221" spans="1:20" ht="15.75" customHeight="1">
      <c r="A221" s="5"/>
      <c r="B221" s="5"/>
      <c r="C221" s="5"/>
      <c r="D221" s="5"/>
      <c r="E221" s="5"/>
      <c r="F221" s="5"/>
      <c r="G221" s="524"/>
      <c r="H221" s="5"/>
      <c r="I221" s="5"/>
      <c r="J221" s="419"/>
      <c r="K221" s="419"/>
      <c r="L221" s="419"/>
      <c r="M221" s="5"/>
      <c r="N221" s="5"/>
      <c r="O221" s="5"/>
      <c r="P221" s="5"/>
      <c r="Q221" s="5"/>
      <c r="R221" s="5"/>
      <c r="S221" s="5"/>
      <c r="T221" s="5"/>
    </row>
    <row r="222" spans="1:20" ht="15.75" customHeight="1">
      <c r="A222" s="5"/>
      <c r="B222" s="5"/>
      <c r="C222" s="5"/>
      <c r="D222" s="5"/>
      <c r="E222" s="5"/>
      <c r="F222" s="5"/>
      <c r="G222" s="524"/>
      <c r="H222" s="5"/>
      <c r="I222" s="5"/>
      <c r="J222" s="419"/>
      <c r="K222" s="419"/>
      <c r="L222" s="419"/>
      <c r="M222" s="5"/>
      <c r="N222" s="5"/>
      <c r="O222" s="5"/>
      <c r="P222" s="5"/>
      <c r="Q222" s="5"/>
      <c r="R222" s="5"/>
      <c r="S222" s="5"/>
      <c r="T222" s="5"/>
    </row>
    <row r="223" spans="1:20" ht="15.75" customHeight="1">
      <c r="A223" s="5"/>
      <c r="B223" s="5"/>
      <c r="C223" s="5"/>
      <c r="D223" s="5"/>
      <c r="E223" s="5"/>
      <c r="F223" s="5"/>
      <c r="G223" s="524"/>
      <c r="H223" s="5"/>
      <c r="I223" s="5"/>
      <c r="J223" s="419"/>
      <c r="K223" s="419"/>
      <c r="L223" s="419"/>
      <c r="M223" s="5"/>
      <c r="N223" s="5"/>
      <c r="O223" s="5"/>
      <c r="P223" s="5"/>
      <c r="Q223" s="5"/>
      <c r="R223" s="5"/>
      <c r="S223" s="5"/>
      <c r="T223" s="5"/>
    </row>
    <row r="224" spans="1:20" ht="15.75" customHeight="1">
      <c r="A224" s="5"/>
      <c r="B224" s="5"/>
      <c r="C224" s="5"/>
      <c r="D224" s="5"/>
      <c r="E224" s="5"/>
      <c r="F224" s="5"/>
      <c r="G224" s="524"/>
      <c r="H224" s="5"/>
      <c r="I224" s="5"/>
      <c r="J224" s="419"/>
      <c r="K224" s="419"/>
      <c r="L224" s="419"/>
      <c r="M224" s="5"/>
      <c r="N224" s="5"/>
      <c r="O224" s="5"/>
      <c r="P224" s="5"/>
      <c r="Q224" s="5"/>
      <c r="R224" s="5"/>
      <c r="S224" s="5"/>
      <c r="T224" s="5"/>
    </row>
    <row r="225" spans="1:20" ht="15.75" customHeight="1">
      <c r="A225" s="5"/>
      <c r="B225" s="5"/>
      <c r="C225" s="5"/>
      <c r="D225" s="5"/>
      <c r="E225" s="5"/>
      <c r="F225" s="5"/>
      <c r="G225" s="524"/>
      <c r="H225" s="5"/>
      <c r="I225" s="5"/>
      <c r="J225" s="419"/>
      <c r="K225" s="419"/>
      <c r="L225" s="419"/>
      <c r="M225" s="5"/>
      <c r="N225" s="5"/>
      <c r="O225" s="5"/>
      <c r="P225" s="5"/>
      <c r="Q225" s="5"/>
      <c r="R225" s="5"/>
      <c r="S225" s="5"/>
      <c r="T225" s="5"/>
    </row>
    <row r="226" spans="1:20" ht="15.75" customHeight="1">
      <c r="A226" s="5"/>
      <c r="B226" s="5"/>
      <c r="C226" s="5"/>
      <c r="D226" s="5"/>
      <c r="E226" s="5"/>
      <c r="F226" s="5"/>
      <c r="G226" s="524"/>
      <c r="H226" s="5"/>
      <c r="I226" s="5"/>
      <c r="J226" s="419"/>
      <c r="K226" s="419"/>
      <c r="L226" s="419"/>
      <c r="M226" s="5"/>
      <c r="N226" s="5"/>
      <c r="O226" s="5"/>
      <c r="P226" s="5"/>
      <c r="Q226" s="5"/>
      <c r="R226" s="5"/>
      <c r="S226" s="5"/>
      <c r="T226" s="5"/>
    </row>
    <row r="227" spans="1:20" ht="15.75" customHeight="1">
      <c r="A227" s="5"/>
      <c r="B227" s="5"/>
      <c r="C227" s="5"/>
      <c r="D227" s="5"/>
      <c r="E227" s="5"/>
      <c r="F227" s="5"/>
      <c r="G227" s="524"/>
      <c r="H227" s="5"/>
      <c r="I227" s="5"/>
      <c r="J227" s="419"/>
      <c r="K227" s="419"/>
      <c r="L227" s="419"/>
      <c r="M227" s="5"/>
      <c r="N227" s="5"/>
      <c r="O227" s="5"/>
      <c r="P227" s="5"/>
      <c r="Q227" s="5"/>
      <c r="R227" s="5"/>
      <c r="S227" s="5"/>
      <c r="T227" s="5"/>
    </row>
    <row r="228" spans="1:20" ht="15.75" customHeight="1">
      <c r="A228" s="5"/>
      <c r="B228" s="5"/>
      <c r="C228" s="5"/>
      <c r="D228" s="5"/>
      <c r="E228" s="5"/>
      <c r="F228" s="5"/>
      <c r="G228" s="524"/>
      <c r="H228" s="5"/>
      <c r="I228" s="5"/>
      <c r="J228" s="419"/>
      <c r="K228" s="419"/>
      <c r="L228" s="419"/>
      <c r="M228" s="5"/>
      <c r="N228" s="5"/>
      <c r="O228" s="5"/>
      <c r="P228" s="5"/>
      <c r="Q228" s="5"/>
      <c r="R228" s="5"/>
      <c r="S228" s="5"/>
      <c r="T228" s="5"/>
    </row>
    <row r="229" spans="1:20" ht="15.75" customHeight="1">
      <c r="A229" s="5"/>
      <c r="B229" s="5"/>
      <c r="C229" s="5"/>
      <c r="D229" s="5"/>
      <c r="E229" s="5"/>
      <c r="F229" s="5"/>
      <c r="G229" s="524"/>
      <c r="H229" s="5"/>
      <c r="I229" s="5"/>
      <c r="J229" s="419"/>
      <c r="K229" s="419"/>
      <c r="L229" s="419"/>
      <c r="M229" s="5"/>
      <c r="N229" s="5"/>
      <c r="O229" s="5"/>
      <c r="P229" s="5"/>
      <c r="Q229" s="5"/>
      <c r="R229" s="5"/>
      <c r="S229" s="5"/>
      <c r="T229" s="5"/>
    </row>
    <row r="230" spans="1:20" ht="15.75" customHeight="1">
      <c r="A230" s="5"/>
      <c r="B230" s="5"/>
      <c r="C230" s="5"/>
      <c r="D230" s="5"/>
      <c r="E230" s="5"/>
      <c r="F230" s="5"/>
      <c r="G230" s="524"/>
      <c r="H230" s="5"/>
      <c r="I230" s="5"/>
      <c r="J230" s="419"/>
      <c r="K230" s="419"/>
      <c r="L230" s="419"/>
      <c r="M230" s="5"/>
      <c r="N230" s="5"/>
      <c r="O230" s="5"/>
      <c r="P230" s="5"/>
      <c r="Q230" s="5"/>
      <c r="R230" s="5"/>
      <c r="S230" s="5"/>
      <c r="T230" s="5"/>
    </row>
    <row r="231" spans="1:20" ht="15.75" customHeight="1">
      <c r="A231" s="5"/>
      <c r="B231" s="5"/>
      <c r="C231" s="5"/>
      <c r="D231" s="5"/>
      <c r="E231" s="5"/>
      <c r="F231" s="5"/>
      <c r="G231" s="524"/>
      <c r="H231" s="5"/>
      <c r="I231" s="5"/>
      <c r="J231" s="419"/>
      <c r="K231" s="419"/>
      <c r="L231" s="419"/>
      <c r="M231" s="5"/>
      <c r="N231" s="5"/>
      <c r="O231" s="5"/>
      <c r="P231" s="5"/>
      <c r="Q231" s="5"/>
      <c r="R231" s="5"/>
      <c r="S231" s="5"/>
      <c r="T231" s="5"/>
    </row>
    <row r="232" spans="1:20" ht="15.75" customHeight="1">
      <c r="A232" s="5"/>
      <c r="B232" s="5"/>
      <c r="C232" s="5"/>
      <c r="D232" s="5"/>
      <c r="E232" s="5"/>
      <c r="F232" s="5"/>
      <c r="G232" s="524"/>
      <c r="H232" s="5"/>
      <c r="I232" s="5"/>
      <c r="J232" s="419"/>
      <c r="K232" s="419"/>
      <c r="L232" s="419"/>
      <c r="M232" s="5"/>
      <c r="N232" s="5"/>
      <c r="O232" s="5"/>
      <c r="P232" s="5"/>
      <c r="Q232" s="5"/>
      <c r="R232" s="5"/>
      <c r="S232" s="5"/>
      <c r="T232" s="5"/>
    </row>
    <row r="233" spans="1:20" ht="15.75" customHeight="1">
      <c r="A233" s="5"/>
      <c r="B233" s="5"/>
      <c r="C233" s="5"/>
      <c r="D233" s="5"/>
      <c r="E233" s="5"/>
      <c r="F233" s="5"/>
      <c r="G233" s="524"/>
      <c r="H233" s="5"/>
      <c r="I233" s="5"/>
      <c r="J233" s="419"/>
      <c r="K233" s="419"/>
      <c r="L233" s="419"/>
      <c r="M233" s="5"/>
      <c r="N233" s="5"/>
      <c r="O233" s="5"/>
      <c r="P233" s="5"/>
      <c r="Q233" s="5"/>
      <c r="R233" s="5"/>
      <c r="S233" s="5"/>
      <c r="T233" s="5"/>
    </row>
    <row r="234" spans="1:20" ht="15.75" customHeight="1">
      <c r="A234" s="5"/>
      <c r="B234" s="5"/>
      <c r="C234" s="5"/>
      <c r="D234" s="5"/>
      <c r="E234" s="5"/>
      <c r="F234" s="5"/>
      <c r="G234" s="524"/>
      <c r="H234" s="5"/>
      <c r="I234" s="5"/>
      <c r="J234" s="419"/>
      <c r="K234" s="419"/>
      <c r="L234" s="419"/>
      <c r="M234" s="5"/>
      <c r="N234" s="5"/>
      <c r="O234" s="5"/>
      <c r="P234" s="5"/>
      <c r="Q234" s="5"/>
      <c r="R234" s="5"/>
      <c r="S234" s="5"/>
      <c r="T234" s="5"/>
    </row>
    <row r="235" spans="1:20" ht="15.75" customHeight="1">
      <c r="A235" s="5"/>
      <c r="B235" s="5"/>
      <c r="C235" s="5"/>
      <c r="D235" s="5"/>
      <c r="E235" s="5"/>
      <c r="F235" s="5"/>
      <c r="G235" s="524"/>
      <c r="H235" s="5"/>
      <c r="I235" s="5"/>
      <c r="J235" s="419"/>
      <c r="K235" s="419"/>
      <c r="L235" s="419"/>
      <c r="M235" s="5"/>
      <c r="N235" s="5"/>
      <c r="O235" s="5"/>
      <c r="P235" s="5"/>
      <c r="Q235" s="5"/>
      <c r="R235" s="5"/>
      <c r="S235" s="5"/>
      <c r="T235" s="5"/>
    </row>
    <row r="236" spans="1:20" ht="15.75" customHeight="1">
      <c r="A236" s="5"/>
      <c r="B236" s="5"/>
      <c r="C236" s="5"/>
      <c r="D236" s="5"/>
      <c r="E236" s="5"/>
      <c r="F236" s="5"/>
      <c r="G236" s="524"/>
      <c r="H236" s="5"/>
      <c r="I236" s="5"/>
      <c r="J236" s="419"/>
      <c r="K236" s="419"/>
      <c r="L236" s="419"/>
      <c r="M236" s="5"/>
      <c r="N236" s="5"/>
      <c r="O236" s="5"/>
      <c r="P236" s="5"/>
      <c r="Q236" s="5"/>
      <c r="R236" s="5"/>
      <c r="S236" s="5"/>
      <c r="T236" s="5"/>
    </row>
    <row r="237" spans="1:20" ht="15.75" customHeight="1">
      <c r="A237" s="5"/>
      <c r="B237" s="5"/>
      <c r="C237" s="5"/>
      <c r="D237" s="5"/>
      <c r="E237" s="5"/>
      <c r="F237" s="5"/>
      <c r="G237" s="524"/>
      <c r="H237" s="5"/>
      <c r="I237" s="5"/>
      <c r="J237" s="419"/>
      <c r="K237" s="419"/>
      <c r="L237" s="419"/>
      <c r="M237" s="5"/>
      <c r="N237" s="5"/>
      <c r="O237" s="5"/>
      <c r="P237" s="5"/>
      <c r="Q237" s="5"/>
      <c r="R237" s="5"/>
      <c r="S237" s="5"/>
      <c r="T237" s="5"/>
    </row>
    <row r="238" spans="1:20" ht="15.75" customHeight="1">
      <c r="A238" s="5"/>
      <c r="B238" s="5"/>
      <c r="C238" s="5"/>
      <c r="D238" s="5"/>
      <c r="E238" s="5"/>
      <c r="F238" s="5"/>
      <c r="G238" s="524"/>
      <c r="H238" s="5"/>
      <c r="I238" s="5"/>
      <c r="J238" s="419"/>
      <c r="K238" s="419"/>
      <c r="L238" s="419"/>
      <c r="M238" s="5"/>
      <c r="N238" s="5"/>
      <c r="O238" s="5"/>
      <c r="P238" s="5"/>
      <c r="Q238" s="5"/>
      <c r="R238" s="5"/>
      <c r="S238" s="5"/>
      <c r="T238" s="5"/>
    </row>
    <row r="239" spans="1:20" ht="15.75" customHeight="1">
      <c r="A239" s="5"/>
      <c r="B239" s="5"/>
      <c r="C239" s="5"/>
      <c r="D239" s="5"/>
      <c r="E239" s="5"/>
      <c r="F239" s="5"/>
      <c r="G239" s="524"/>
      <c r="H239" s="5"/>
      <c r="I239" s="5"/>
      <c r="J239" s="419"/>
      <c r="K239" s="419"/>
      <c r="L239" s="419"/>
      <c r="M239" s="5"/>
      <c r="N239" s="5"/>
      <c r="O239" s="5"/>
      <c r="P239" s="5"/>
      <c r="Q239" s="5"/>
      <c r="R239" s="5"/>
      <c r="S239" s="5"/>
      <c r="T239" s="5"/>
    </row>
    <row r="240" spans="1:20" ht="15.75" customHeight="1">
      <c r="A240" s="5"/>
      <c r="B240" s="5"/>
      <c r="C240" s="5"/>
      <c r="D240" s="5"/>
      <c r="E240" s="5"/>
      <c r="F240" s="5"/>
      <c r="G240" s="524"/>
      <c r="H240" s="5"/>
      <c r="I240" s="5"/>
      <c r="J240" s="419"/>
      <c r="K240" s="419"/>
      <c r="L240" s="419"/>
      <c r="M240" s="5"/>
      <c r="N240" s="5"/>
      <c r="O240" s="5"/>
      <c r="P240" s="5"/>
      <c r="Q240" s="5"/>
      <c r="R240" s="5"/>
      <c r="S240" s="5"/>
      <c r="T240" s="5"/>
    </row>
    <row r="241" spans="1:20" ht="15.75" customHeight="1">
      <c r="A241" s="5"/>
      <c r="B241" s="5"/>
      <c r="C241" s="5"/>
      <c r="D241" s="5"/>
      <c r="E241" s="5"/>
      <c r="F241" s="5"/>
      <c r="G241" s="524"/>
      <c r="H241" s="5"/>
      <c r="I241" s="5"/>
      <c r="J241" s="419"/>
      <c r="K241" s="419"/>
      <c r="L241" s="419"/>
      <c r="M241" s="5"/>
      <c r="N241" s="5"/>
      <c r="O241" s="5"/>
      <c r="P241" s="5"/>
      <c r="Q241" s="5"/>
      <c r="R241" s="5"/>
      <c r="S241" s="5"/>
      <c r="T241" s="5"/>
    </row>
    <row r="242" spans="1:20" ht="15.75" customHeight="1">
      <c r="A242" s="5"/>
      <c r="B242" s="5"/>
      <c r="C242" s="5"/>
      <c r="D242" s="5"/>
      <c r="E242" s="5"/>
      <c r="F242" s="5"/>
      <c r="G242" s="524"/>
      <c r="H242" s="5"/>
      <c r="I242" s="5"/>
      <c r="J242" s="419"/>
      <c r="K242" s="419"/>
      <c r="L242" s="419"/>
      <c r="M242" s="5"/>
      <c r="N242" s="5"/>
      <c r="O242" s="5"/>
      <c r="P242" s="5"/>
      <c r="Q242" s="5"/>
      <c r="R242" s="5"/>
      <c r="S242" s="5"/>
      <c r="T242" s="5"/>
    </row>
    <row r="243" spans="1:20" ht="15.75" customHeight="1">
      <c r="A243" s="5"/>
      <c r="B243" s="5"/>
      <c r="C243" s="5"/>
      <c r="D243" s="5"/>
      <c r="E243" s="5"/>
      <c r="F243" s="5"/>
      <c r="G243" s="524"/>
      <c r="H243" s="5"/>
      <c r="I243" s="5"/>
      <c r="J243" s="419"/>
      <c r="K243" s="419"/>
      <c r="L243" s="419"/>
      <c r="M243" s="5"/>
      <c r="N243" s="5"/>
      <c r="O243" s="5"/>
      <c r="P243" s="5"/>
      <c r="Q243" s="5"/>
      <c r="R243" s="5"/>
      <c r="S243" s="5"/>
      <c r="T243" s="5"/>
    </row>
    <row r="244" spans="1:20" ht="15.75" customHeight="1">
      <c r="A244" s="5"/>
      <c r="B244" s="5"/>
      <c r="C244" s="5"/>
      <c r="D244" s="5"/>
      <c r="E244" s="5"/>
      <c r="F244" s="5"/>
      <c r="G244" s="524"/>
      <c r="H244" s="5"/>
      <c r="I244" s="5"/>
      <c r="J244" s="419"/>
      <c r="K244" s="419"/>
      <c r="L244" s="419"/>
      <c r="M244" s="5"/>
      <c r="N244" s="5"/>
      <c r="O244" s="5"/>
      <c r="P244" s="5"/>
      <c r="Q244" s="5"/>
      <c r="R244" s="5"/>
      <c r="S244" s="5"/>
      <c r="T244" s="5"/>
    </row>
    <row r="245" spans="1:20" ht="15.75" customHeight="1">
      <c r="A245" s="5"/>
      <c r="B245" s="5"/>
      <c r="C245" s="5"/>
      <c r="D245" s="5"/>
      <c r="E245" s="5"/>
      <c r="F245" s="5"/>
      <c r="G245" s="524"/>
      <c r="H245" s="5"/>
      <c r="I245" s="5"/>
      <c r="J245" s="419"/>
      <c r="K245" s="419"/>
      <c r="L245" s="419"/>
      <c r="M245" s="5"/>
      <c r="N245" s="5"/>
      <c r="O245" s="5"/>
      <c r="P245" s="5"/>
      <c r="Q245" s="5"/>
      <c r="R245" s="5"/>
      <c r="S245" s="5"/>
      <c r="T245" s="5"/>
    </row>
    <row r="246" spans="1:20" ht="15.75" customHeight="1">
      <c r="A246" s="5"/>
      <c r="B246" s="5"/>
      <c r="C246" s="5"/>
      <c r="D246" s="5"/>
      <c r="E246" s="5"/>
      <c r="F246" s="5"/>
      <c r="G246" s="524"/>
      <c r="H246" s="5"/>
      <c r="I246" s="5"/>
      <c r="J246" s="419"/>
      <c r="K246" s="419"/>
      <c r="L246" s="419"/>
      <c r="M246" s="5"/>
      <c r="N246" s="5"/>
      <c r="O246" s="5"/>
      <c r="P246" s="5"/>
      <c r="Q246" s="5"/>
      <c r="R246" s="5"/>
      <c r="S246" s="5"/>
      <c r="T246" s="5"/>
    </row>
    <row r="247" spans="1:20" ht="15.75" customHeight="1">
      <c r="A247" s="5"/>
      <c r="B247" s="5"/>
      <c r="C247" s="5"/>
      <c r="D247" s="5"/>
      <c r="E247" s="5"/>
      <c r="F247" s="5"/>
      <c r="G247" s="524"/>
      <c r="H247" s="5"/>
      <c r="I247" s="5"/>
      <c r="J247" s="419"/>
      <c r="K247" s="419"/>
      <c r="L247" s="419"/>
      <c r="M247" s="5"/>
      <c r="N247" s="5"/>
      <c r="O247" s="5"/>
      <c r="P247" s="5"/>
      <c r="Q247" s="5"/>
      <c r="R247" s="5"/>
      <c r="S247" s="5"/>
      <c r="T247" s="5"/>
    </row>
    <row r="248" spans="1:20" ht="15.75" customHeight="1">
      <c r="A248" s="5"/>
      <c r="B248" s="5"/>
      <c r="C248" s="5"/>
      <c r="D248" s="5"/>
      <c r="E248" s="5"/>
      <c r="F248" s="5"/>
      <c r="G248" s="524"/>
      <c r="H248" s="5"/>
      <c r="I248" s="5"/>
      <c r="J248" s="419"/>
      <c r="K248" s="419"/>
      <c r="L248" s="419"/>
      <c r="M248" s="5"/>
      <c r="N248" s="5"/>
      <c r="O248" s="5"/>
      <c r="P248" s="5"/>
      <c r="Q248" s="5"/>
      <c r="R248" s="5"/>
      <c r="S248" s="5"/>
      <c r="T248" s="5"/>
    </row>
    <row r="249" spans="1:20" ht="15.75" customHeight="1">
      <c r="A249" s="5"/>
      <c r="B249" s="5"/>
      <c r="C249" s="5"/>
      <c r="D249" s="5"/>
      <c r="E249" s="5"/>
      <c r="F249" s="5"/>
      <c r="G249" s="524"/>
      <c r="H249" s="5"/>
      <c r="I249" s="5"/>
      <c r="J249" s="419"/>
      <c r="K249" s="419"/>
      <c r="L249" s="419"/>
      <c r="M249" s="5"/>
      <c r="N249" s="5"/>
      <c r="O249" s="5"/>
      <c r="P249" s="5"/>
      <c r="Q249" s="5"/>
      <c r="R249" s="5"/>
      <c r="S249" s="5"/>
      <c r="T249" s="5"/>
    </row>
    <row r="250" spans="1:20" ht="15.75" customHeight="1">
      <c r="A250" s="5"/>
      <c r="B250" s="5"/>
      <c r="C250" s="5"/>
      <c r="D250" s="5"/>
      <c r="E250" s="5"/>
      <c r="F250" s="5"/>
      <c r="G250" s="524"/>
      <c r="H250" s="5"/>
      <c r="I250" s="5"/>
      <c r="J250" s="419"/>
      <c r="K250" s="419"/>
      <c r="L250" s="419"/>
      <c r="M250" s="5"/>
      <c r="N250" s="5"/>
      <c r="O250" s="5"/>
      <c r="P250" s="5"/>
      <c r="Q250" s="5"/>
      <c r="R250" s="5"/>
      <c r="S250" s="5"/>
      <c r="T250" s="5"/>
    </row>
    <row r="251" spans="1:20" ht="15.75" customHeight="1">
      <c r="A251" s="5"/>
      <c r="B251" s="5"/>
      <c r="C251" s="5"/>
      <c r="D251" s="5"/>
      <c r="E251" s="5"/>
      <c r="F251" s="5"/>
      <c r="G251" s="524"/>
      <c r="H251" s="5"/>
      <c r="I251" s="5"/>
      <c r="J251" s="419"/>
      <c r="K251" s="419"/>
      <c r="L251" s="419"/>
      <c r="M251" s="5"/>
      <c r="N251" s="5"/>
      <c r="O251" s="5"/>
      <c r="P251" s="5"/>
      <c r="Q251" s="5"/>
      <c r="R251" s="5"/>
      <c r="S251" s="5"/>
      <c r="T251" s="5"/>
    </row>
    <row r="252" spans="1:20" ht="15.75" customHeight="1">
      <c r="A252" s="5"/>
      <c r="B252" s="5"/>
      <c r="C252" s="5"/>
      <c r="D252" s="5"/>
      <c r="E252" s="5"/>
      <c r="F252" s="5"/>
      <c r="G252" s="524"/>
      <c r="H252" s="5"/>
      <c r="I252" s="5"/>
      <c r="J252" s="419"/>
      <c r="K252" s="419"/>
      <c r="L252" s="419"/>
      <c r="M252" s="5"/>
      <c r="N252" s="5"/>
      <c r="O252" s="5"/>
      <c r="P252" s="5"/>
      <c r="Q252" s="5"/>
      <c r="R252" s="5"/>
      <c r="S252" s="5"/>
      <c r="T252" s="5"/>
    </row>
    <row r="253" spans="1:20" ht="15.75" customHeight="1">
      <c r="A253" s="5"/>
      <c r="B253" s="5"/>
      <c r="C253" s="5"/>
      <c r="D253" s="5"/>
      <c r="E253" s="5"/>
      <c r="F253" s="5"/>
      <c r="G253" s="524"/>
      <c r="H253" s="5"/>
      <c r="I253" s="5"/>
      <c r="J253" s="419"/>
      <c r="K253" s="419"/>
      <c r="L253" s="419"/>
      <c r="M253" s="5"/>
      <c r="N253" s="5"/>
      <c r="O253" s="5"/>
      <c r="P253" s="5"/>
      <c r="Q253" s="5"/>
      <c r="R253" s="5"/>
      <c r="S253" s="5"/>
      <c r="T253" s="5"/>
    </row>
    <row r="254" spans="1:20" ht="15.75" customHeight="1">
      <c r="A254" s="5"/>
      <c r="B254" s="5"/>
      <c r="C254" s="5"/>
      <c r="D254" s="5"/>
      <c r="E254" s="5"/>
      <c r="F254" s="5"/>
      <c r="G254" s="524"/>
      <c r="H254" s="5"/>
      <c r="I254" s="5"/>
      <c r="J254" s="419"/>
      <c r="K254" s="419"/>
      <c r="L254" s="419"/>
      <c r="M254" s="5"/>
      <c r="N254" s="5"/>
      <c r="O254" s="5"/>
      <c r="P254" s="5"/>
      <c r="Q254" s="5"/>
      <c r="R254" s="5"/>
      <c r="S254" s="5"/>
      <c r="T254" s="5"/>
    </row>
    <row r="255" spans="1:20" ht="15.75" customHeight="1">
      <c r="A255" s="5"/>
      <c r="B255" s="5"/>
      <c r="C255" s="5"/>
      <c r="D255" s="5"/>
      <c r="E255" s="5"/>
      <c r="F255" s="5"/>
      <c r="G255" s="524"/>
      <c r="H255" s="5"/>
      <c r="I255" s="5"/>
      <c r="J255" s="419"/>
      <c r="K255" s="419"/>
      <c r="L255" s="419"/>
      <c r="M255" s="5"/>
      <c r="N255" s="5"/>
      <c r="O255" s="5"/>
      <c r="P255" s="5"/>
      <c r="Q255" s="5"/>
      <c r="R255" s="5"/>
      <c r="S255" s="5"/>
      <c r="T255" s="5"/>
    </row>
    <row r="256" spans="1:20" ht="15.75" customHeight="1">
      <c r="A256" s="5"/>
      <c r="B256" s="5"/>
      <c r="C256" s="5"/>
      <c r="D256" s="5"/>
      <c r="E256" s="5"/>
      <c r="F256" s="5"/>
      <c r="G256" s="524"/>
      <c r="H256" s="5"/>
      <c r="I256" s="5"/>
      <c r="J256" s="419"/>
      <c r="K256" s="419"/>
      <c r="L256" s="419"/>
      <c r="M256" s="5"/>
      <c r="N256" s="5"/>
      <c r="O256" s="5"/>
      <c r="P256" s="5"/>
      <c r="Q256" s="5"/>
      <c r="R256" s="5"/>
      <c r="S256" s="5"/>
      <c r="T256" s="5"/>
    </row>
    <row r="257" spans="1:20" ht="15.75" customHeight="1">
      <c r="A257" s="5"/>
      <c r="B257" s="5"/>
      <c r="C257" s="5"/>
      <c r="D257" s="5"/>
      <c r="E257" s="5"/>
      <c r="F257" s="5"/>
      <c r="G257" s="524"/>
      <c r="H257" s="5"/>
      <c r="I257" s="5"/>
      <c r="J257" s="419"/>
      <c r="K257" s="419"/>
      <c r="L257" s="419"/>
      <c r="M257" s="5"/>
      <c r="N257" s="5"/>
      <c r="O257" s="5"/>
      <c r="P257" s="5"/>
      <c r="Q257" s="5"/>
      <c r="R257" s="5"/>
      <c r="S257" s="5"/>
      <c r="T257" s="5"/>
    </row>
    <row r="258" spans="1:20" ht="15.75" customHeight="1">
      <c r="A258" s="5"/>
      <c r="B258" s="5"/>
      <c r="C258" s="5"/>
      <c r="D258" s="5"/>
      <c r="E258" s="5"/>
      <c r="F258" s="5"/>
      <c r="G258" s="524"/>
      <c r="H258" s="5"/>
      <c r="I258" s="5"/>
      <c r="J258" s="419"/>
      <c r="K258" s="419"/>
      <c r="L258" s="419"/>
      <c r="M258" s="5"/>
      <c r="N258" s="5"/>
      <c r="O258" s="5"/>
      <c r="P258" s="5"/>
      <c r="Q258" s="5"/>
      <c r="R258" s="5"/>
      <c r="S258" s="5"/>
      <c r="T258" s="5"/>
    </row>
    <row r="259" spans="1:20" ht="15.75" customHeight="1">
      <c r="A259" s="5"/>
      <c r="B259" s="5"/>
      <c r="C259" s="5"/>
      <c r="D259" s="5"/>
      <c r="E259" s="5"/>
      <c r="F259" s="5"/>
      <c r="G259" s="524"/>
      <c r="H259" s="5"/>
      <c r="I259" s="5"/>
      <c r="J259" s="419"/>
      <c r="K259" s="419"/>
      <c r="L259" s="419"/>
      <c r="M259" s="5"/>
      <c r="N259" s="5"/>
      <c r="O259" s="5"/>
      <c r="P259" s="5"/>
      <c r="Q259" s="5"/>
      <c r="R259" s="5"/>
      <c r="S259" s="5"/>
      <c r="T259" s="5"/>
    </row>
    <row r="260" spans="1:20" ht="15.75" customHeight="1">
      <c r="A260" s="5"/>
      <c r="B260" s="5"/>
      <c r="C260" s="5"/>
      <c r="D260" s="5"/>
      <c r="E260" s="5"/>
      <c r="F260" s="5"/>
      <c r="G260" s="524"/>
      <c r="H260" s="5"/>
      <c r="I260" s="5"/>
      <c r="J260" s="419"/>
      <c r="K260" s="419"/>
      <c r="L260" s="419"/>
      <c r="M260" s="5"/>
      <c r="N260" s="5"/>
      <c r="O260" s="5"/>
      <c r="P260" s="5"/>
      <c r="Q260" s="5"/>
      <c r="R260" s="5"/>
      <c r="S260" s="5"/>
      <c r="T260" s="5"/>
    </row>
    <row r="261" spans="1:20" ht="15.75" customHeight="1">
      <c r="A261" s="5"/>
      <c r="B261" s="5"/>
      <c r="C261" s="5"/>
      <c r="D261" s="5"/>
      <c r="E261" s="5"/>
      <c r="F261" s="5"/>
      <c r="G261" s="524"/>
      <c r="H261" s="5"/>
      <c r="I261" s="5"/>
      <c r="J261" s="419"/>
      <c r="K261" s="419"/>
      <c r="L261" s="419"/>
      <c r="M261" s="5"/>
      <c r="N261" s="5"/>
      <c r="O261" s="5"/>
      <c r="P261" s="5"/>
      <c r="Q261" s="5"/>
      <c r="R261" s="5"/>
      <c r="S261" s="5"/>
      <c r="T261" s="5"/>
    </row>
    <row r="262" spans="1:20" ht="15.75" customHeight="1">
      <c r="A262" s="5"/>
      <c r="B262" s="5"/>
      <c r="C262" s="5"/>
      <c r="D262" s="5"/>
      <c r="E262" s="5"/>
      <c r="F262" s="5"/>
      <c r="G262" s="524"/>
      <c r="H262" s="5"/>
      <c r="I262" s="5"/>
      <c r="J262" s="419"/>
      <c r="K262" s="419"/>
      <c r="L262" s="419"/>
      <c r="M262" s="5"/>
      <c r="N262" s="5"/>
      <c r="O262" s="5"/>
      <c r="P262" s="5"/>
      <c r="Q262" s="5"/>
      <c r="R262" s="5"/>
      <c r="S262" s="5"/>
      <c r="T262" s="5"/>
    </row>
    <row r="263" spans="1:20" ht="15.75" customHeight="1">
      <c r="A263" s="5"/>
      <c r="B263" s="5"/>
      <c r="C263" s="5"/>
      <c r="D263" s="5"/>
      <c r="E263" s="5"/>
      <c r="F263" s="5"/>
      <c r="G263" s="524"/>
      <c r="H263" s="5"/>
      <c r="I263" s="5"/>
      <c r="J263" s="419"/>
      <c r="K263" s="419"/>
      <c r="L263" s="419"/>
      <c r="M263" s="5"/>
      <c r="N263" s="5"/>
      <c r="O263" s="5"/>
      <c r="P263" s="5"/>
      <c r="Q263" s="5"/>
      <c r="R263" s="5"/>
      <c r="S263" s="5"/>
      <c r="T263" s="5"/>
    </row>
    <row r="264" spans="1:20" ht="15.75" customHeight="1">
      <c r="A264" s="5"/>
      <c r="B264" s="5"/>
      <c r="C264" s="5"/>
      <c r="D264" s="5"/>
      <c r="E264" s="5"/>
      <c r="F264" s="5"/>
      <c r="G264" s="524"/>
      <c r="H264" s="5"/>
      <c r="I264" s="5"/>
      <c r="J264" s="419"/>
      <c r="K264" s="419"/>
      <c r="L264" s="419"/>
      <c r="M264" s="5"/>
      <c r="N264" s="5"/>
      <c r="O264" s="5"/>
      <c r="P264" s="5"/>
      <c r="Q264" s="5"/>
      <c r="R264" s="5"/>
      <c r="S264" s="5"/>
      <c r="T264" s="5"/>
    </row>
    <row r="265" spans="1:20" ht="15.75" customHeight="1">
      <c r="A265" s="5"/>
      <c r="B265" s="5"/>
      <c r="C265" s="5"/>
      <c r="D265" s="5"/>
      <c r="E265" s="5"/>
      <c r="F265" s="5"/>
      <c r="G265" s="524"/>
      <c r="H265" s="5"/>
      <c r="I265" s="5"/>
      <c r="J265" s="419"/>
      <c r="K265" s="419"/>
      <c r="L265" s="419"/>
      <c r="M265" s="5"/>
      <c r="N265" s="5"/>
      <c r="O265" s="5"/>
      <c r="P265" s="5"/>
      <c r="Q265" s="5"/>
      <c r="R265" s="5"/>
      <c r="S265" s="5"/>
      <c r="T265" s="5"/>
    </row>
    <row r="266" spans="1:20" ht="15.75" customHeight="1">
      <c r="A266" s="5"/>
      <c r="B266" s="5"/>
      <c r="C266" s="5"/>
      <c r="D266" s="5"/>
      <c r="E266" s="5"/>
      <c r="F266" s="5"/>
      <c r="G266" s="524"/>
      <c r="H266" s="5"/>
      <c r="I266" s="5"/>
      <c r="J266" s="419"/>
      <c r="K266" s="419"/>
      <c r="L266" s="419"/>
      <c r="M266" s="5"/>
      <c r="N266" s="5"/>
      <c r="O266" s="5"/>
      <c r="P266" s="5"/>
      <c r="Q266" s="5"/>
      <c r="R266" s="5"/>
      <c r="S266" s="5"/>
      <c r="T266" s="5"/>
    </row>
    <row r="267" spans="1:20" ht="15.75" customHeight="1">
      <c r="A267" s="5"/>
      <c r="B267" s="5"/>
      <c r="C267" s="5"/>
      <c r="D267" s="5"/>
      <c r="E267" s="5"/>
      <c r="F267" s="5"/>
      <c r="G267" s="524"/>
      <c r="H267" s="5"/>
      <c r="I267" s="5"/>
      <c r="J267" s="419"/>
      <c r="K267" s="419"/>
      <c r="L267" s="419"/>
      <c r="M267" s="5"/>
      <c r="N267" s="5"/>
      <c r="O267" s="5"/>
      <c r="P267" s="5"/>
      <c r="Q267" s="5"/>
      <c r="R267" s="5"/>
      <c r="S267" s="5"/>
      <c r="T267" s="5"/>
    </row>
    <row r="268" spans="1:20" ht="15.75" customHeight="1">
      <c r="A268" s="5"/>
      <c r="B268" s="5"/>
      <c r="C268" s="5"/>
      <c r="D268" s="5"/>
      <c r="E268" s="5"/>
      <c r="F268" s="5"/>
      <c r="G268" s="524"/>
      <c r="H268" s="5"/>
      <c r="I268" s="5"/>
      <c r="J268" s="419"/>
      <c r="K268" s="419"/>
      <c r="L268" s="419"/>
      <c r="M268" s="5"/>
      <c r="N268" s="5"/>
      <c r="O268" s="5"/>
      <c r="P268" s="5"/>
      <c r="Q268" s="5"/>
      <c r="R268" s="5"/>
      <c r="S268" s="5"/>
      <c r="T268" s="5"/>
    </row>
    <row r="269" spans="1:20" ht="15.75" customHeight="1">
      <c r="A269" s="5"/>
      <c r="B269" s="5"/>
      <c r="C269" s="5"/>
      <c r="D269" s="5"/>
      <c r="E269" s="5"/>
      <c r="F269" s="5"/>
      <c r="G269" s="524"/>
      <c r="H269" s="5"/>
      <c r="I269" s="5"/>
      <c r="J269" s="419"/>
      <c r="K269" s="419"/>
      <c r="L269" s="419"/>
      <c r="M269" s="5"/>
      <c r="N269" s="5"/>
      <c r="O269" s="5"/>
      <c r="P269" s="5"/>
      <c r="Q269" s="5"/>
      <c r="R269" s="5"/>
      <c r="S269" s="5"/>
      <c r="T269" s="5"/>
    </row>
    <row r="270" spans="1:20" ht="15.75" customHeight="1">
      <c r="A270" s="5"/>
      <c r="B270" s="5"/>
      <c r="C270" s="5"/>
      <c r="D270" s="5"/>
      <c r="E270" s="5"/>
      <c r="F270" s="5"/>
      <c r="G270" s="524"/>
      <c r="H270" s="5"/>
      <c r="I270" s="5"/>
      <c r="J270" s="419"/>
      <c r="K270" s="419"/>
      <c r="L270" s="419"/>
      <c r="M270" s="5"/>
      <c r="N270" s="5"/>
      <c r="O270" s="5"/>
      <c r="P270" s="5"/>
      <c r="Q270" s="5"/>
      <c r="R270" s="5"/>
      <c r="S270" s="5"/>
      <c r="T270" s="5"/>
    </row>
    <row r="271" spans="1:20" ht="15.75" customHeight="1">
      <c r="A271" s="5"/>
      <c r="B271" s="5"/>
      <c r="C271" s="5"/>
      <c r="D271" s="5"/>
      <c r="E271" s="5"/>
      <c r="F271" s="5"/>
      <c r="G271" s="524"/>
      <c r="H271" s="5"/>
      <c r="I271" s="5"/>
      <c r="J271" s="419"/>
      <c r="K271" s="419"/>
      <c r="L271" s="419"/>
      <c r="M271" s="5"/>
      <c r="N271" s="5"/>
      <c r="O271" s="5"/>
      <c r="P271" s="5"/>
      <c r="Q271" s="5"/>
      <c r="R271" s="5"/>
      <c r="S271" s="5"/>
      <c r="T271" s="5"/>
    </row>
    <row r="272" spans="1:20" ht="15.75" customHeight="1">
      <c r="A272" s="5"/>
      <c r="B272" s="5"/>
      <c r="C272" s="5"/>
      <c r="D272" s="5"/>
      <c r="E272" s="5"/>
      <c r="F272" s="5"/>
      <c r="G272" s="524"/>
      <c r="H272" s="5"/>
      <c r="I272" s="5"/>
      <c r="J272" s="419"/>
      <c r="K272" s="419"/>
      <c r="L272" s="419"/>
      <c r="M272" s="5"/>
      <c r="N272" s="5"/>
      <c r="O272" s="5"/>
      <c r="P272" s="5"/>
      <c r="Q272" s="5"/>
      <c r="R272" s="5"/>
      <c r="S272" s="5"/>
      <c r="T272" s="5"/>
    </row>
    <row r="273" spans="1:20" ht="15.75" customHeight="1">
      <c r="A273" s="5"/>
      <c r="B273" s="5"/>
      <c r="C273" s="5"/>
      <c r="D273" s="5"/>
      <c r="E273" s="5"/>
      <c r="F273" s="5"/>
      <c r="G273" s="524"/>
      <c r="H273" s="5"/>
      <c r="I273" s="5"/>
      <c r="J273" s="419"/>
      <c r="K273" s="419"/>
      <c r="L273" s="419"/>
      <c r="M273" s="5"/>
      <c r="N273" s="5"/>
      <c r="O273" s="5"/>
      <c r="P273" s="5"/>
      <c r="Q273" s="5"/>
      <c r="R273" s="5"/>
      <c r="S273" s="5"/>
      <c r="T273" s="5"/>
    </row>
    <row r="274" spans="1:20" ht="15.75" customHeight="1">
      <c r="A274" s="5"/>
      <c r="B274" s="5"/>
      <c r="C274" s="5"/>
      <c r="D274" s="5"/>
      <c r="E274" s="5"/>
      <c r="F274" s="5"/>
      <c r="G274" s="524"/>
      <c r="H274" s="5"/>
      <c r="I274" s="5"/>
      <c r="J274" s="419"/>
      <c r="K274" s="419"/>
      <c r="L274" s="419"/>
      <c r="M274" s="5"/>
      <c r="N274" s="5"/>
      <c r="O274" s="5"/>
      <c r="P274" s="5"/>
      <c r="Q274" s="5"/>
      <c r="R274" s="5"/>
      <c r="S274" s="5"/>
      <c r="T274" s="5"/>
    </row>
    <row r="275" spans="1:20" ht="15.75" customHeight="1">
      <c r="A275" s="5"/>
      <c r="B275" s="5"/>
      <c r="C275" s="5"/>
      <c r="D275" s="5"/>
      <c r="E275" s="5"/>
      <c r="F275" s="5"/>
      <c r="G275" s="524"/>
      <c r="H275" s="5"/>
      <c r="I275" s="5"/>
      <c r="J275" s="419"/>
      <c r="K275" s="419"/>
      <c r="L275" s="419"/>
      <c r="M275" s="5"/>
      <c r="N275" s="5"/>
      <c r="O275" s="5"/>
      <c r="P275" s="5"/>
      <c r="Q275" s="5"/>
      <c r="R275" s="5"/>
      <c r="S275" s="5"/>
      <c r="T275" s="5"/>
    </row>
    <row r="276" spans="1:20" ht="15.75" customHeight="1">
      <c r="A276" s="5"/>
      <c r="B276" s="5"/>
      <c r="C276" s="5"/>
      <c r="D276" s="5"/>
      <c r="E276" s="5"/>
      <c r="F276" s="5"/>
      <c r="G276" s="524"/>
      <c r="H276" s="5"/>
      <c r="I276" s="5"/>
      <c r="J276" s="419"/>
      <c r="K276" s="419"/>
      <c r="L276" s="419"/>
      <c r="M276" s="5"/>
      <c r="N276" s="5"/>
      <c r="O276" s="5"/>
      <c r="P276" s="5"/>
      <c r="Q276" s="5"/>
      <c r="R276" s="5"/>
      <c r="S276" s="5"/>
      <c r="T276" s="5"/>
    </row>
    <row r="277" spans="1:20" ht="15.75" customHeight="1">
      <c r="A277" s="638"/>
      <c r="B277" s="638"/>
      <c r="C277" s="638"/>
      <c r="D277" s="638"/>
      <c r="E277" s="638"/>
      <c r="F277" s="638"/>
      <c r="G277" s="639"/>
      <c r="H277" s="638"/>
      <c r="I277" s="638"/>
      <c r="J277" s="640"/>
      <c r="K277" s="640"/>
      <c r="L277" s="640"/>
      <c r="M277" s="421"/>
      <c r="N277" s="638"/>
      <c r="O277" s="638"/>
      <c r="P277" s="638"/>
      <c r="Q277" s="638"/>
      <c r="R277" s="638"/>
      <c r="S277" s="638"/>
      <c r="T277" s="638"/>
    </row>
    <row r="278" spans="1:20" ht="15.75" customHeight="1">
      <c r="A278" s="638"/>
      <c r="B278" s="638"/>
      <c r="C278" s="638"/>
      <c r="D278" s="638"/>
      <c r="E278" s="638"/>
      <c r="F278" s="638"/>
      <c r="G278" s="639"/>
      <c r="H278" s="638"/>
      <c r="I278" s="638"/>
      <c r="J278" s="640"/>
      <c r="K278" s="640"/>
      <c r="L278" s="640"/>
      <c r="M278" s="421"/>
      <c r="N278" s="638"/>
      <c r="O278" s="638"/>
      <c r="P278" s="638"/>
      <c r="Q278" s="638"/>
      <c r="R278" s="638"/>
      <c r="S278" s="638"/>
      <c r="T278" s="638"/>
    </row>
    <row r="279" spans="1:20" ht="15.75" customHeight="1">
      <c r="A279" s="638"/>
      <c r="B279" s="638"/>
      <c r="C279" s="638"/>
      <c r="D279" s="638"/>
      <c r="E279" s="638"/>
      <c r="F279" s="638"/>
      <c r="G279" s="639"/>
      <c r="H279" s="638"/>
      <c r="I279" s="638"/>
      <c r="J279" s="640"/>
      <c r="K279" s="640"/>
      <c r="L279" s="640"/>
      <c r="M279" s="421"/>
      <c r="N279" s="638"/>
      <c r="O279" s="638"/>
      <c r="P279" s="638"/>
      <c r="Q279" s="638"/>
      <c r="R279" s="638"/>
      <c r="S279" s="638"/>
      <c r="T279" s="638"/>
    </row>
    <row r="280" spans="1:20" ht="15.75" customHeight="1">
      <c r="A280" s="638"/>
      <c r="B280" s="638"/>
      <c r="C280" s="638"/>
      <c r="D280" s="638"/>
      <c r="E280" s="638"/>
      <c r="F280" s="638"/>
      <c r="G280" s="639"/>
      <c r="H280" s="638"/>
      <c r="I280" s="638"/>
      <c r="J280" s="640"/>
      <c r="K280" s="640"/>
      <c r="L280" s="640"/>
      <c r="M280" s="421"/>
      <c r="N280" s="638"/>
      <c r="O280" s="638"/>
      <c r="P280" s="638"/>
      <c r="Q280" s="638"/>
      <c r="R280" s="638"/>
      <c r="S280" s="638"/>
      <c r="T280" s="638"/>
    </row>
    <row r="281" spans="1:20" ht="15.75" customHeight="1">
      <c r="A281" s="638"/>
      <c r="B281" s="638"/>
      <c r="C281" s="638"/>
      <c r="D281" s="638"/>
      <c r="E281" s="638"/>
      <c r="F281" s="638"/>
      <c r="G281" s="639"/>
      <c r="H281" s="638"/>
      <c r="I281" s="638"/>
      <c r="J281" s="640"/>
      <c r="K281" s="640"/>
      <c r="L281" s="640"/>
      <c r="M281" s="421"/>
      <c r="N281" s="638"/>
      <c r="O281" s="638"/>
      <c r="P281" s="638"/>
      <c r="Q281" s="638"/>
      <c r="R281" s="638"/>
      <c r="S281" s="638"/>
      <c r="T281" s="638"/>
    </row>
    <row r="282" spans="1:20" ht="15.75" customHeight="1">
      <c r="A282" s="638"/>
      <c r="B282" s="638"/>
      <c r="C282" s="638"/>
      <c r="D282" s="638"/>
      <c r="E282" s="638"/>
      <c r="F282" s="638"/>
      <c r="G282" s="639"/>
      <c r="H282" s="638"/>
      <c r="I282" s="638"/>
      <c r="J282" s="640"/>
      <c r="K282" s="640"/>
      <c r="L282" s="640"/>
      <c r="M282" s="421"/>
      <c r="N282" s="638"/>
      <c r="O282" s="638"/>
      <c r="P282" s="638"/>
      <c r="Q282" s="638"/>
      <c r="R282" s="638"/>
      <c r="S282" s="638"/>
      <c r="T282" s="638"/>
    </row>
    <row r="283" spans="1:20" ht="15.75" customHeight="1">
      <c r="A283" s="638"/>
      <c r="B283" s="638"/>
      <c r="C283" s="638"/>
      <c r="D283" s="638"/>
      <c r="E283" s="638"/>
      <c r="F283" s="638"/>
      <c r="G283" s="639"/>
      <c r="H283" s="638"/>
      <c r="I283" s="638"/>
      <c r="J283" s="640"/>
      <c r="K283" s="640"/>
      <c r="L283" s="640"/>
      <c r="M283" s="421"/>
      <c r="N283" s="638"/>
      <c r="O283" s="638"/>
      <c r="P283" s="638"/>
      <c r="Q283" s="638"/>
      <c r="R283" s="638"/>
      <c r="S283" s="638"/>
      <c r="T283" s="638"/>
    </row>
    <row r="284" spans="1:20" ht="15.75" customHeight="1">
      <c r="A284" s="638"/>
      <c r="B284" s="638"/>
      <c r="C284" s="638"/>
      <c r="D284" s="638"/>
      <c r="E284" s="638"/>
      <c r="F284" s="638"/>
      <c r="G284" s="639"/>
      <c r="H284" s="638"/>
      <c r="I284" s="638"/>
      <c r="J284" s="640"/>
      <c r="K284" s="640"/>
      <c r="L284" s="640"/>
      <c r="M284" s="421"/>
      <c r="N284" s="638"/>
      <c r="O284" s="638"/>
      <c r="P284" s="638"/>
      <c r="Q284" s="638"/>
      <c r="R284" s="638"/>
      <c r="S284" s="638"/>
      <c r="T284" s="638"/>
    </row>
    <row r="285" spans="1:20" ht="15.75" customHeight="1">
      <c r="A285" s="638"/>
      <c r="B285" s="638"/>
      <c r="C285" s="638"/>
      <c r="D285" s="638"/>
      <c r="E285" s="638"/>
      <c r="F285" s="638"/>
      <c r="G285" s="639"/>
      <c r="H285" s="638"/>
      <c r="I285" s="638"/>
      <c r="J285" s="640"/>
      <c r="K285" s="640"/>
      <c r="L285" s="640"/>
      <c r="M285" s="421"/>
      <c r="N285" s="638"/>
      <c r="O285" s="638"/>
      <c r="P285" s="638"/>
      <c r="Q285" s="638"/>
      <c r="R285" s="638"/>
      <c r="S285" s="638"/>
      <c r="T285" s="638"/>
    </row>
    <row r="286" spans="1:20" ht="15.75" customHeight="1">
      <c r="A286" s="638"/>
      <c r="B286" s="638"/>
      <c r="C286" s="638"/>
      <c r="D286" s="638"/>
      <c r="E286" s="638"/>
      <c r="F286" s="638"/>
      <c r="G286" s="639"/>
      <c r="H286" s="638"/>
      <c r="I286" s="638"/>
      <c r="J286" s="640"/>
      <c r="K286" s="640"/>
      <c r="L286" s="640"/>
      <c r="M286" s="421"/>
      <c r="N286" s="638"/>
      <c r="O286" s="638"/>
      <c r="P286" s="638"/>
      <c r="Q286" s="638"/>
      <c r="R286" s="638"/>
      <c r="S286" s="638"/>
      <c r="T286" s="638"/>
    </row>
    <row r="287" spans="1:20" ht="15.75" customHeight="1">
      <c r="A287" s="638"/>
      <c r="B287" s="638"/>
      <c r="C287" s="638"/>
      <c r="D287" s="638"/>
      <c r="E287" s="638"/>
      <c r="F287" s="638"/>
      <c r="G287" s="639"/>
      <c r="H287" s="638"/>
      <c r="I287" s="638"/>
      <c r="J287" s="640"/>
      <c r="K287" s="640"/>
      <c r="L287" s="640"/>
      <c r="M287" s="421"/>
      <c r="N287" s="638"/>
      <c r="O287" s="638"/>
      <c r="P287" s="638"/>
      <c r="Q287" s="638"/>
      <c r="R287" s="638"/>
      <c r="S287" s="638"/>
      <c r="T287" s="638"/>
    </row>
    <row r="288" spans="1:20" ht="15.75" customHeight="1">
      <c r="A288" s="638"/>
      <c r="B288" s="638"/>
      <c r="C288" s="638"/>
      <c r="D288" s="638"/>
      <c r="E288" s="638"/>
      <c r="F288" s="638"/>
      <c r="G288" s="639"/>
      <c r="H288" s="638"/>
      <c r="I288" s="638"/>
      <c r="J288" s="640"/>
      <c r="K288" s="640"/>
      <c r="L288" s="640"/>
      <c r="M288" s="421"/>
      <c r="N288" s="638"/>
      <c r="O288" s="638"/>
      <c r="P288" s="638"/>
      <c r="Q288" s="638"/>
      <c r="R288" s="638"/>
      <c r="S288" s="638"/>
      <c r="T288" s="638"/>
    </row>
    <row r="289" spans="1:20" ht="15.75" customHeight="1">
      <c r="A289" s="638"/>
      <c r="B289" s="638"/>
      <c r="C289" s="638"/>
      <c r="D289" s="638"/>
      <c r="E289" s="638"/>
      <c r="F289" s="638"/>
      <c r="G289" s="639"/>
      <c r="H289" s="638"/>
      <c r="I289" s="638"/>
      <c r="J289" s="640"/>
      <c r="K289" s="640"/>
      <c r="L289" s="640"/>
      <c r="M289" s="421"/>
      <c r="N289" s="638"/>
      <c r="O289" s="638"/>
      <c r="P289" s="638"/>
      <c r="Q289" s="638"/>
      <c r="R289" s="638"/>
      <c r="S289" s="638"/>
      <c r="T289" s="638"/>
    </row>
    <row r="290" spans="1:20" ht="15.75" customHeight="1">
      <c r="A290" s="638"/>
      <c r="B290" s="638"/>
      <c r="C290" s="638"/>
      <c r="D290" s="638"/>
      <c r="E290" s="638"/>
      <c r="F290" s="638"/>
      <c r="G290" s="639"/>
      <c r="H290" s="638"/>
      <c r="I290" s="638"/>
      <c r="J290" s="640"/>
      <c r="K290" s="640"/>
      <c r="L290" s="640"/>
      <c r="M290" s="421"/>
      <c r="N290" s="638"/>
      <c r="O290" s="638"/>
      <c r="P290" s="638"/>
      <c r="Q290" s="638"/>
      <c r="R290" s="638"/>
      <c r="S290" s="638"/>
      <c r="T290" s="638"/>
    </row>
    <row r="291" spans="1:20" ht="15.75" customHeight="1">
      <c r="A291" s="638"/>
      <c r="B291" s="638"/>
      <c r="C291" s="638"/>
      <c r="D291" s="638"/>
      <c r="E291" s="638"/>
      <c r="F291" s="638"/>
      <c r="G291" s="639"/>
      <c r="H291" s="638"/>
      <c r="I291" s="638"/>
      <c r="J291" s="640"/>
      <c r="K291" s="640"/>
      <c r="L291" s="640"/>
      <c r="M291" s="421"/>
      <c r="N291" s="638"/>
      <c r="O291" s="638"/>
      <c r="P291" s="638"/>
      <c r="Q291" s="638"/>
      <c r="R291" s="638"/>
      <c r="S291" s="638"/>
      <c r="T291" s="638"/>
    </row>
    <row r="292" spans="1:20" ht="15.75" customHeight="1">
      <c r="A292" s="638"/>
      <c r="B292" s="638"/>
      <c r="C292" s="638"/>
      <c r="D292" s="638"/>
      <c r="E292" s="638"/>
      <c r="F292" s="638"/>
      <c r="G292" s="639"/>
      <c r="H292" s="638"/>
      <c r="I292" s="638"/>
      <c r="J292" s="640"/>
      <c r="K292" s="640"/>
      <c r="L292" s="640"/>
      <c r="M292" s="421"/>
      <c r="N292" s="638"/>
      <c r="O292" s="638"/>
      <c r="P292" s="638"/>
      <c r="Q292" s="638"/>
      <c r="R292" s="638"/>
      <c r="S292" s="638"/>
      <c r="T292" s="638"/>
    </row>
    <row r="293" spans="1:20" ht="15.75" customHeight="1">
      <c r="A293" s="638"/>
      <c r="B293" s="638"/>
      <c r="C293" s="638"/>
      <c r="D293" s="638"/>
      <c r="E293" s="638"/>
      <c r="F293" s="638"/>
      <c r="G293" s="639"/>
      <c r="H293" s="638"/>
      <c r="I293" s="638"/>
      <c r="J293" s="640"/>
      <c r="K293" s="640"/>
      <c r="L293" s="640"/>
      <c r="M293" s="421"/>
      <c r="N293" s="638"/>
      <c r="O293" s="638"/>
      <c r="P293" s="638"/>
      <c r="Q293" s="638"/>
      <c r="R293" s="638"/>
      <c r="S293" s="638"/>
      <c r="T293" s="638"/>
    </row>
    <row r="294" spans="1:20" ht="15.75" customHeight="1">
      <c r="A294" s="638"/>
      <c r="B294" s="638"/>
      <c r="C294" s="638"/>
      <c r="D294" s="638"/>
      <c r="E294" s="638"/>
      <c r="F294" s="638"/>
      <c r="G294" s="639"/>
      <c r="H294" s="638"/>
      <c r="I294" s="638"/>
      <c r="J294" s="640"/>
      <c r="K294" s="640"/>
      <c r="L294" s="640"/>
      <c r="M294" s="421"/>
      <c r="N294" s="638"/>
      <c r="O294" s="638"/>
      <c r="P294" s="638"/>
      <c r="Q294" s="638"/>
      <c r="R294" s="638"/>
      <c r="S294" s="638"/>
      <c r="T294" s="638"/>
    </row>
    <row r="295" spans="1:20" ht="15.75" customHeight="1">
      <c r="A295" s="638"/>
      <c r="B295" s="638"/>
      <c r="C295" s="638"/>
      <c r="D295" s="638"/>
      <c r="E295" s="638"/>
      <c r="F295" s="638"/>
      <c r="G295" s="639"/>
      <c r="H295" s="638"/>
      <c r="I295" s="638"/>
      <c r="J295" s="640"/>
      <c r="K295" s="640"/>
      <c r="L295" s="640"/>
      <c r="M295" s="421"/>
      <c r="N295" s="638"/>
      <c r="O295" s="638"/>
      <c r="P295" s="638"/>
      <c r="Q295" s="638"/>
      <c r="R295" s="638"/>
      <c r="S295" s="638"/>
      <c r="T295" s="638"/>
    </row>
    <row r="296" spans="1:20" ht="15.75" customHeight="1">
      <c r="A296" s="638"/>
      <c r="B296" s="638"/>
      <c r="C296" s="638"/>
      <c r="D296" s="638"/>
      <c r="E296" s="638"/>
      <c r="F296" s="638"/>
      <c r="G296" s="639"/>
      <c r="H296" s="638"/>
      <c r="I296" s="638"/>
      <c r="J296" s="640"/>
      <c r="K296" s="640"/>
      <c r="L296" s="640"/>
      <c r="M296" s="421"/>
      <c r="N296" s="638"/>
      <c r="O296" s="638"/>
      <c r="P296" s="638"/>
      <c r="Q296" s="638"/>
      <c r="R296" s="638"/>
      <c r="S296" s="638"/>
      <c r="T296" s="638"/>
    </row>
    <row r="297" spans="1:20" ht="15.75" customHeight="1">
      <c r="A297" s="638"/>
      <c r="B297" s="638"/>
      <c r="C297" s="638"/>
      <c r="D297" s="638"/>
      <c r="E297" s="638"/>
      <c r="F297" s="638"/>
      <c r="G297" s="639"/>
      <c r="H297" s="638"/>
      <c r="I297" s="638"/>
      <c r="J297" s="640"/>
      <c r="K297" s="640"/>
      <c r="L297" s="640"/>
      <c r="M297" s="421"/>
      <c r="N297" s="638"/>
      <c r="O297" s="638"/>
      <c r="P297" s="638"/>
      <c r="Q297" s="638"/>
      <c r="R297" s="638"/>
      <c r="S297" s="638"/>
      <c r="T297" s="638"/>
    </row>
    <row r="298" spans="1:20" ht="15.75" customHeight="1">
      <c r="A298" s="638"/>
      <c r="B298" s="638"/>
      <c r="C298" s="638"/>
      <c r="D298" s="638"/>
      <c r="E298" s="638"/>
      <c r="F298" s="638"/>
      <c r="G298" s="639"/>
      <c r="H298" s="638"/>
      <c r="I298" s="638"/>
      <c r="J298" s="640"/>
      <c r="K298" s="640"/>
      <c r="L298" s="640"/>
      <c r="M298" s="421"/>
      <c r="N298" s="638"/>
      <c r="O298" s="638"/>
      <c r="P298" s="638"/>
      <c r="Q298" s="638"/>
      <c r="R298" s="638"/>
      <c r="S298" s="638"/>
      <c r="T298" s="638"/>
    </row>
    <row r="299" spans="1:20" ht="15.75" customHeight="1">
      <c r="A299" s="638"/>
      <c r="B299" s="638"/>
      <c r="C299" s="638"/>
      <c r="D299" s="638"/>
      <c r="E299" s="638"/>
      <c r="F299" s="638"/>
      <c r="G299" s="639"/>
      <c r="H299" s="638"/>
      <c r="I299" s="638"/>
      <c r="J299" s="640"/>
      <c r="K299" s="640"/>
      <c r="L299" s="640"/>
      <c r="M299" s="421"/>
      <c r="N299" s="638"/>
      <c r="O299" s="638"/>
      <c r="P299" s="638"/>
      <c r="Q299" s="638"/>
      <c r="R299" s="638"/>
      <c r="S299" s="638"/>
      <c r="T299" s="638"/>
    </row>
    <row r="300" spans="1:20" ht="15.75" customHeight="1">
      <c r="A300" s="638"/>
      <c r="B300" s="638"/>
      <c r="C300" s="638"/>
      <c r="D300" s="638"/>
      <c r="E300" s="638"/>
      <c r="F300" s="638"/>
      <c r="G300" s="639"/>
      <c r="H300" s="638"/>
      <c r="I300" s="638"/>
      <c r="J300" s="640"/>
      <c r="K300" s="640"/>
      <c r="L300" s="640"/>
      <c r="M300" s="421"/>
      <c r="N300" s="638"/>
      <c r="O300" s="638"/>
      <c r="P300" s="638"/>
      <c r="Q300" s="638"/>
      <c r="R300" s="638"/>
      <c r="S300" s="638"/>
      <c r="T300" s="638"/>
    </row>
    <row r="301" spans="1:20" ht="15.75" customHeight="1">
      <c r="A301" s="638"/>
      <c r="B301" s="638"/>
      <c r="C301" s="638"/>
      <c r="D301" s="638"/>
      <c r="E301" s="638"/>
      <c r="F301" s="638"/>
      <c r="G301" s="639"/>
      <c r="H301" s="638"/>
      <c r="I301" s="638"/>
      <c r="J301" s="640"/>
      <c r="K301" s="640"/>
      <c r="L301" s="640"/>
      <c r="M301" s="421"/>
      <c r="N301" s="638"/>
      <c r="O301" s="638"/>
      <c r="P301" s="638"/>
      <c r="Q301" s="638"/>
      <c r="R301" s="638"/>
      <c r="S301" s="638"/>
      <c r="T301" s="638"/>
    </row>
    <row r="302" spans="1:20" ht="15.75" customHeight="1">
      <c r="A302" s="638"/>
      <c r="B302" s="638"/>
      <c r="C302" s="638"/>
      <c r="D302" s="638"/>
      <c r="E302" s="638"/>
      <c r="F302" s="638"/>
      <c r="G302" s="639"/>
      <c r="H302" s="638"/>
      <c r="I302" s="638"/>
      <c r="J302" s="640"/>
      <c r="K302" s="640"/>
      <c r="L302" s="640"/>
      <c r="M302" s="421"/>
      <c r="N302" s="638"/>
      <c r="O302" s="638"/>
      <c r="P302" s="638"/>
      <c r="Q302" s="638"/>
      <c r="R302" s="638"/>
      <c r="S302" s="638"/>
      <c r="T302" s="638"/>
    </row>
    <row r="303" spans="1:20" ht="15.75" customHeight="1">
      <c r="A303" s="638"/>
      <c r="B303" s="638"/>
      <c r="C303" s="638"/>
      <c r="D303" s="638"/>
      <c r="E303" s="638"/>
      <c r="F303" s="638"/>
      <c r="G303" s="639"/>
      <c r="H303" s="638"/>
      <c r="I303" s="638"/>
      <c r="J303" s="640"/>
      <c r="K303" s="640"/>
      <c r="L303" s="640"/>
      <c r="M303" s="421"/>
      <c r="N303" s="638"/>
      <c r="O303" s="638"/>
      <c r="P303" s="638"/>
      <c r="Q303" s="638"/>
      <c r="R303" s="638"/>
      <c r="S303" s="638"/>
      <c r="T303" s="638"/>
    </row>
    <row r="304" spans="1:20" ht="15.75" customHeight="1">
      <c r="A304" s="638"/>
      <c r="B304" s="638"/>
      <c r="C304" s="638"/>
      <c r="D304" s="638"/>
      <c r="E304" s="638"/>
      <c r="F304" s="638"/>
      <c r="G304" s="639"/>
      <c r="H304" s="638"/>
      <c r="I304" s="638"/>
      <c r="J304" s="640"/>
      <c r="K304" s="640"/>
      <c r="L304" s="640"/>
      <c r="M304" s="421"/>
      <c r="N304" s="638"/>
      <c r="O304" s="638"/>
      <c r="P304" s="638"/>
      <c r="Q304" s="638"/>
      <c r="R304" s="638"/>
      <c r="S304" s="638"/>
      <c r="T304" s="638"/>
    </row>
    <row r="305" spans="1:20" ht="15.75" customHeight="1">
      <c r="A305" s="638"/>
      <c r="B305" s="638"/>
      <c r="C305" s="638"/>
      <c r="D305" s="638"/>
      <c r="E305" s="638"/>
      <c r="F305" s="638"/>
      <c r="G305" s="639"/>
      <c r="H305" s="638"/>
      <c r="I305" s="638"/>
      <c r="J305" s="640"/>
      <c r="K305" s="640"/>
      <c r="L305" s="640"/>
      <c r="M305" s="421"/>
      <c r="N305" s="638"/>
      <c r="O305" s="638"/>
      <c r="P305" s="638"/>
      <c r="Q305" s="638"/>
      <c r="R305" s="638"/>
      <c r="S305" s="638"/>
      <c r="T305" s="638"/>
    </row>
    <row r="306" spans="1:20" ht="15.75" customHeight="1">
      <c r="A306" s="638"/>
      <c r="B306" s="638"/>
      <c r="C306" s="638"/>
      <c r="D306" s="638"/>
      <c r="E306" s="638"/>
      <c r="F306" s="638"/>
      <c r="G306" s="639"/>
      <c r="H306" s="638"/>
      <c r="I306" s="638"/>
      <c r="J306" s="640"/>
      <c r="K306" s="640"/>
      <c r="L306" s="640"/>
      <c r="M306" s="421"/>
      <c r="N306" s="638"/>
      <c r="O306" s="638"/>
      <c r="P306" s="638"/>
      <c r="Q306" s="638"/>
      <c r="R306" s="638"/>
      <c r="S306" s="638"/>
      <c r="T306" s="638"/>
    </row>
    <row r="307" spans="1:20" ht="15.75" customHeight="1">
      <c r="A307" s="638"/>
      <c r="B307" s="638"/>
      <c r="C307" s="638"/>
      <c r="D307" s="638"/>
      <c r="E307" s="638"/>
      <c r="F307" s="638"/>
      <c r="G307" s="639"/>
      <c r="H307" s="638"/>
      <c r="I307" s="638"/>
      <c r="J307" s="640"/>
      <c r="K307" s="640"/>
      <c r="L307" s="640"/>
      <c r="M307" s="421"/>
      <c r="N307" s="638"/>
      <c r="O307" s="638"/>
      <c r="P307" s="638"/>
      <c r="Q307" s="638"/>
      <c r="R307" s="638"/>
      <c r="S307" s="638"/>
      <c r="T307" s="638"/>
    </row>
    <row r="308" spans="1:20" ht="15.75" customHeight="1">
      <c r="A308" s="638"/>
      <c r="B308" s="638"/>
      <c r="C308" s="638"/>
      <c r="D308" s="638"/>
      <c r="E308" s="638"/>
      <c r="F308" s="638"/>
      <c r="G308" s="639"/>
      <c r="H308" s="638"/>
      <c r="I308" s="638"/>
      <c r="J308" s="640"/>
      <c r="K308" s="640"/>
      <c r="L308" s="640"/>
      <c r="M308" s="421"/>
      <c r="N308" s="638"/>
      <c r="O308" s="638"/>
      <c r="P308" s="638"/>
      <c r="Q308" s="638"/>
      <c r="R308" s="638"/>
      <c r="S308" s="638"/>
      <c r="T308" s="638"/>
    </row>
    <row r="309" spans="1:20" ht="15.75" customHeight="1">
      <c r="A309" s="638"/>
      <c r="B309" s="638"/>
      <c r="C309" s="638"/>
      <c r="D309" s="638"/>
      <c r="E309" s="638"/>
      <c r="F309" s="638"/>
      <c r="G309" s="639"/>
      <c r="H309" s="638"/>
      <c r="I309" s="638"/>
      <c r="J309" s="640"/>
      <c r="K309" s="640"/>
      <c r="L309" s="640"/>
      <c r="M309" s="421"/>
      <c r="N309" s="638"/>
      <c r="O309" s="638"/>
      <c r="P309" s="638"/>
      <c r="Q309" s="638"/>
      <c r="R309" s="638"/>
      <c r="S309" s="638"/>
      <c r="T309" s="638"/>
    </row>
    <row r="310" spans="1:20" ht="15.75" customHeight="1">
      <c r="A310" s="638"/>
      <c r="B310" s="638"/>
      <c r="C310" s="638"/>
      <c r="D310" s="638"/>
      <c r="E310" s="638"/>
      <c r="F310" s="638"/>
      <c r="G310" s="639"/>
      <c r="H310" s="638"/>
      <c r="I310" s="638"/>
      <c r="J310" s="640"/>
      <c r="K310" s="640"/>
      <c r="L310" s="640"/>
      <c r="M310" s="421"/>
      <c r="N310" s="638"/>
      <c r="O310" s="638"/>
      <c r="P310" s="638"/>
      <c r="Q310" s="638"/>
      <c r="R310" s="638"/>
      <c r="S310" s="638"/>
      <c r="T310" s="638"/>
    </row>
    <row r="311" spans="1:20" ht="15.75" customHeight="1">
      <c r="A311" s="638"/>
      <c r="B311" s="638"/>
      <c r="C311" s="638"/>
      <c r="D311" s="638"/>
      <c r="E311" s="638"/>
      <c r="F311" s="638"/>
      <c r="G311" s="639"/>
      <c r="H311" s="638"/>
      <c r="I311" s="638"/>
      <c r="J311" s="640"/>
      <c r="K311" s="640"/>
      <c r="L311" s="640"/>
      <c r="M311" s="421"/>
      <c r="N311" s="638"/>
      <c r="O311" s="638"/>
      <c r="P311" s="638"/>
      <c r="Q311" s="638"/>
      <c r="R311" s="638"/>
      <c r="S311" s="638"/>
      <c r="T311" s="638"/>
    </row>
    <row r="312" spans="1:20" ht="15.75" customHeight="1">
      <c r="A312" s="638"/>
      <c r="B312" s="638"/>
      <c r="C312" s="638"/>
      <c r="D312" s="638"/>
      <c r="E312" s="638"/>
      <c r="F312" s="638"/>
      <c r="G312" s="639"/>
      <c r="H312" s="638"/>
      <c r="I312" s="638"/>
      <c r="J312" s="640"/>
      <c r="K312" s="640"/>
      <c r="L312" s="640"/>
      <c r="M312" s="421"/>
      <c r="N312" s="638"/>
      <c r="O312" s="638"/>
      <c r="P312" s="638"/>
      <c r="Q312" s="638"/>
      <c r="R312" s="638"/>
      <c r="S312" s="638"/>
      <c r="T312" s="638"/>
    </row>
    <row r="313" spans="1:20" ht="15.75" customHeight="1">
      <c r="A313" s="638"/>
      <c r="B313" s="638"/>
      <c r="C313" s="638"/>
      <c r="D313" s="638"/>
      <c r="E313" s="638"/>
      <c r="F313" s="638"/>
      <c r="G313" s="639"/>
      <c r="H313" s="638"/>
      <c r="I313" s="638"/>
      <c r="J313" s="640"/>
      <c r="K313" s="640"/>
      <c r="L313" s="640"/>
      <c r="M313" s="421"/>
      <c r="N313" s="638"/>
      <c r="O313" s="638"/>
      <c r="P313" s="638"/>
      <c r="Q313" s="638"/>
      <c r="R313" s="638"/>
      <c r="S313" s="638"/>
      <c r="T313" s="638"/>
    </row>
    <row r="314" spans="1:20" ht="15.75" customHeight="1">
      <c r="A314" s="638"/>
      <c r="B314" s="638"/>
      <c r="C314" s="638"/>
      <c r="D314" s="638"/>
      <c r="E314" s="638"/>
      <c r="F314" s="638"/>
      <c r="G314" s="639"/>
      <c r="H314" s="638"/>
      <c r="I314" s="638"/>
      <c r="J314" s="640"/>
      <c r="K314" s="640"/>
      <c r="L314" s="640"/>
      <c r="M314" s="421"/>
      <c r="N314" s="638"/>
      <c r="O314" s="638"/>
      <c r="P314" s="638"/>
      <c r="Q314" s="638"/>
      <c r="R314" s="638"/>
      <c r="S314" s="638"/>
      <c r="T314" s="638"/>
    </row>
    <row r="315" spans="1:20" ht="15.75" customHeight="1">
      <c r="A315" s="638"/>
      <c r="B315" s="638"/>
      <c r="C315" s="638"/>
      <c r="D315" s="638"/>
      <c r="E315" s="638"/>
      <c r="F315" s="638"/>
      <c r="G315" s="639"/>
      <c r="H315" s="638"/>
      <c r="I315" s="638"/>
      <c r="J315" s="640"/>
      <c r="K315" s="640"/>
      <c r="L315" s="640"/>
      <c r="M315" s="421"/>
      <c r="N315" s="638"/>
      <c r="O315" s="638"/>
      <c r="P315" s="638"/>
      <c r="Q315" s="638"/>
      <c r="R315" s="638"/>
      <c r="S315" s="638"/>
      <c r="T315" s="638"/>
    </row>
    <row r="316" spans="1:20" ht="15.75" customHeight="1">
      <c r="A316" s="638"/>
      <c r="B316" s="638"/>
      <c r="C316" s="638"/>
      <c r="D316" s="638"/>
      <c r="E316" s="638"/>
      <c r="F316" s="638"/>
      <c r="G316" s="639"/>
      <c r="H316" s="638"/>
      <c r="I316" s="638"/>
      <c r="J316" s="640"/>
      <c r="K316" s="640"/>
      <c r="L316" s="640"/>
      <c r="M316" s="421"/>
      <c r="N316" s="638"/>
      <c r="O316" s="638"/>
      <c r="P316" s="638"/>
      <c r="Q316" s="638"/>
      <c r="R316" s="638"/>
      <c r="S316" s="638"/>
      <c r="T316" s="638"/>
    </row>
    <row r="317" spans="1:20" ht="15.75" customHeight="1">
      <c r="A317" s="638"/>
      <c r="B317" s="638"/>
      <c r="C317" s="638"/>
      <c r="D317" s="638"/>
      <c r="E317" s="638"/>
      <c r="F317" s="638"/>
      <c r="G317" s="639"/>
      <c r="H317" s="638"/>
      <c r="I317" s="638"/>
      <c r="J317" s="640"/>
      <c r="K317" s="640"/>
      <c r="L317" s="640"/>
      <c r="M317" s="421"/>
      <c r="N317" s="638"/>
      <c r="O317" s="638"/>
      <c r="P317" s="638"/>
      <c r="Q317" s="638"/>
      <c r="R317" s="638"/>
      <c r="S317" s="638"/>
      <c r="T317" s="638"/>
    </row>
    <row r="318" spans="1:20" ht="15.75" customHeight="1">
      <c r="A318" s="638"/>
      <c r="B318" s="638"/>
      <c r="C318" s="638"/>
      <c r="D318" s="638"/>
      <c r="E318" s="638"/>
      <c r="F318" s="638"/>
      <c r="G318" s="639"/>
      <c r="H318" s="638"/>
      <c r="I318" s="638"/>
      <c r="J318" s="640"/>
      <c r="K318" s="640"/>
      <c r="L318" s="640"/>
      <c r="M318" s="421"/>
      <c r="N318" s="638"/>
      <c r="O318" s="638"/>
      <c r="P318" s="638"/>
      <c r="Q318" s="638"/>
      <c r="R318" s="638"/>
      <c r="S318" s="638"/>
      <c r="T318" s="638"/>
    </row>
    <row r="319" spans="1:20" ht="15.75" customHeight="1">
      <c r="A319" s="638"/>
      <c r="B319" s="638"/>
      <c r="C319" s="638"/>
      <c r="D319" s="638"/>
      <c r="E319" s="638"/>
      <c r="F319" s="638"/>
      <c r="G319" s="639"/>
      <c r="H319" s="638"/>
      <c r="I319" s="638"/>
      <c r="J319" s="640"/>
      <c r="K319" s="640"/>
      <c r="L319" s="640"/>
      <c r="M319" s="421"/>
      <c r="N319" s="638"/>
      <c r="O319" s="638"/>
      <c r="P319" s="638"/>
      <c r="Q319" s="638"/>
      <c r="R319" s="638"/>
      <c r="S319" s="638"/>
      <c r="T319" s="638"/>
    </row>
    <row r="320" spans="1:20" ht="15.75" customHeight="1">
      <c r="A320" s="638"/>
      <c r="B320" s="638"/>
      <c r="C320" s="638"/>
      <c r="D320" s="638"/>
      <c r="E320" s="638"/>
      <c r="F320" s="638"/>
      <c r="G320" s="639"/>
      <c r="H320" s="638"/>
      <c r="I320" s="638"/>
      <c r="J320" s="640"/>
      <c r="K320" s="640"/>
      <c r="L320" s="640"/>
      <c r="M320" s="421"/>
      <c r="N320" s="638"/>
      <c r="O320" s="638"/>
      <c r="P320" s="638"/>
      <c r="Q320" s="638"/>
      <c r="R320" s="638"/>
      <c r="S320" s="638"/>
      <c r="T320" s="638"/>
    </row>
    <row r="321" spans="1:20" ht="15.75" customHeight="1">
      <c r="A321" s="638"/>
      <c r="B321" s="638"/>
      <c r="C321" s="638"/>
      <c r="D321" s="638"/>
      <c r="E321" s="638"/>
      <c r="F321" s="638"/>
      <c r="G321" s="639"/>
      <c r="H321" s="638"/>
      <c r="I321" s="638"/>
      <c r="J321" s="640"/>
      <c r="K321" s="640"/>
      <c r="L321" s="640"/>
      <c r="M321" s="421"/>
      <c r="N321" s="638"/>
      <c r="O321" s="638"/>
      <c r="P321" s="638"/>
      <c r="Q321" s="638"/>
      <c r="R321" s="638"/>
      <c r="S321" s="638"/>
      <c r="T321" s="638"/>
    </row>
    <row r="322" spans="1:20" ht="15.75" customHeight="1">
      <c r="A322" s="638"/>
      <c r="B322" s="638"/>
      <c r="C322" s="638"/>
      <c r="D322" s="638"/>
      <c r="E322" s="638"/>
      <c r="F322" s="638"/>
      <c r="G322" s="639"/>
      <c r="H322" s="638"/>
      <c r="I322" s="638"/>
      <c r="J322" s="640"/>
      <c r="K322" s="640"/>
      <c r="L322" s="640"/>
      <c r="M322" s="421"/>
      <c r="N322" s="638"/>
      <c r="O322" s="638"/>
      <c r="P322" s="638"/>
      <c r="Q322" s="638"/>
      <c r="R322" s="638"/>
      <c r="S322" s="638"/>
      <c r="T322" s="638"/>
    </row>
    <row r="323" spans="1:20" ht="15.75" customHeight="1">
      <c r="A323" s="638"/>
      <c r="B323" s="638"/>
      <c r="C323" s="638"/>
      <c r="D323" s="638"/>
      <c r="E323" s="638"/>
      <c r="F323" s="638"/>
      <c r="G323" s="639"/>
      <c r="H323" s="638"/>
      <c r="I323" s="638"/>
      <c r="J323" s="640"/>
      <c r="K323" s="640"/>
      <c r="L323" s="640"/>
      <c r="M323" s="421"/>
      <c r="N323" s="638"/>
      <c r="O323" s="638"/>
      <c r="P323" s="638"/>
      <c r="Q323" s="638"/>
      <c r="R323" s="638"/>
      <c r="S323" s="638"/>
      <c r="T323" s="638"/>
    </row>
    <row r="324" spans="1:20" ht="15.75" customHeight="1">
      <c r="A324" s="638"/>
      <c r="B324" s="638"/>
      <c r="C324" s="638"/>
      <c r="D324" s="638"/>
      <c r="E324" s="638"/>
      <c r="F324" s="638"/>
      <c r="G324" s="639"/>
      <c r="H324" s="638"/>
      <c r="I324" s="638"/>
      <c r="J324" s="640"/>
      <c r="K324" s="640"/>
      <c r="L324" s="640"/>
      <c r="M324" s="421"/>
      <c r="N324" s="638"/>
      <c r="O324" s="638"/>
      <c r="P324" s="638"/>
      <c r="Q324" s="638"/>
      <c r="R324" s="638"/>
      <c r="S324" s="638"/>
      <c r="T324" s="638"/>
    </row>
    <row r="325" spans="1:20" ht="15.75" customHeight="1">
      <c r="A325" s="638"/>
      <c r="B325" s="638"/>
      <c r="C325" s="638"/>
      <c r="D325" s="638"/>
      <c r="E325" s="638"/>
      <c r="F325" s="638"/>
      <c r="G325" s="639"/>
      <c r="H325" s="638"/>
      <c r="I325" s="638"/>
      <c r="J325" s="640"/>
      <c r="K325" s="640"/>
      <c r="L325" s="640"/>
      <c r="M325" s="421"/>
      <c r="N325" s="638"/>
      <c r="O325" s="638"/>
      <c r="P325" s="638"/>
      <c r="Q325" s="638"/>
      <c r="R325" s="638"/>
      <c r="S325" s="638"/>
      <c r="T325" s="638"/>
    </row>
    <row r="326" spans="1:20" ht="15.75" customHeight="1">
      <c r="A326" s="638"/>
      <c r="B326" s="638"/>
      <c r="C326" s="638"/>
      <c r="D326" s="638"/>
      <c r="E326" s="638"/>
      <c r="F326" s="638"/>
      <c r="G326" s="639"/>
      <c r="H326" s="638"/>
      <c r="I326" s="638"/>
      <c r="J326" s="640"/>
      <c r="K326" s="640"/>
      <c r="L326" s="640"/>
      <c r="M326" s="421"/>
      <c r="N326" s="638"/>
      <c r="O326" s="638"/>
      <c r="P326" s="638"/>
      <c r="Q326" s="638"/>
      <c r="R326" s="638"/>
      <c r="S326" s="638"/>
      <c r="T326" s="638"/>
    </row>
    <row r="327" spans="1:20" ht="15.75" customHeight="1">
      <c r="A327" s="638"/>
      <c r="B327" s="638"/>
      <c r="C327" s="638"/>
      <c r="D327" s="638"/>
      <c r="E327" s="638"/>
      <c r="F327" s="638"/>
      <c r="G327" s="639"/>
      <c r="H327" s="638"/>
      <c r="I327" s="638"/>
      <c r="J327" s="640"/>
      <c r="K327" s="640"/>
      <c r="L327" s="640"/>
      <c r="M327" s="421"/>
      <c r="N327" s="638"/>
      <c r="O327" s="638"/>
      <c r="P327" s="638"/>
      <c r="Q327" s="638"/>
      <c r="R327" s="638"/>
      <c r="S327" s="638"/>
      <c r="T327" s="638"/>
    </row>
    <row r="328" spans="1:20" ht="15.75" customHeight="1">
      <c r="A328" s="638"/>
      <c r="B328" s="638"/>
      <c r="C328" s="638"/>
      <c r="D328" s="638"/>
      <c r="E328" s="638"/>
      <c r="F328" s="638"/>
      <c r="G328" s="639"/>
      <c r="H328" s="638"/>
      <c r="I328" s="638"/>
      <c r="J328" s="640"/>
      <c r="K328" s="640"/>
      <c r="L328" s="640"/>
      <c r="M328" s="421"/>
      <c r="N328" s="638"/>
      <c r="O328" s="638"/>
      <c r="P328" s="638"/>
      <c r="Q328" s="638"/>
      <c r="R328" s="638"/>
      <c r="S328" s="638"/>
      <c r="T328" s="638"/>
    </row>
    <row r="329" spans="1:20" ht="15.75" customHeight="1">
      <c r="A329" s="638"/>
      <c r="B329" s="638"/>
      <c r="C329" s="638"/>
      <c r="D329" s="638"/>
      <c r="E329" s="638"/>
      <c r="F329" s="638"/>
      <c r="G329" s="639"/>
      <c r="H329" s="638"/>
      <c r="I329" s="638"/>
      <c r="J329" s="640"/>
      <c r="K329" s="640"/>
      <c r="L329" s="640"/>
      <c r="M329" s="421"/>
      <c r="N329" s="638"/>
      <c r="O329" s="638"/>
      <c r="P329" s="638"/>
      <c r="Q329" s="638"/>
      <c r="R329" s="638"/>
      <c r="S329" s="638"/>
      <c r="T329" s="638"/>
    </row>
    <row r="330" spans="1:20" ht="15.75" customHeight="1">
      <c r="A330" s="638"/>
      <c r="B330" s="638"/>
      <c r="C330" s="638"/>
      <c r="D330" s="638"/>
      <c r="E330" s="638"/>
      <c r="F330" s="638"/>
      <c r="G330" s="639"/>
      <c r="H330" s="638"/>
      <c r="I330" s="638"/>
      <c r="J330" s="640"/>
      <c r="K330" s="640"/>
      <c r="L330" s="640"/>
      <c r="M330" s="421"/>
      <c r="N330" s="638"/>
      <c r="O330" s="638"/>
      <c r="P330" s="638"/>
      <c r="Q330" s="638"/>
      <c r="R330" s="638"/>
      <c r="S330" s="638"/>
      <c r="T330" s="638"/>
    </row>
    <row r="331" spans="1:20" ht="15.75" customHeight="1">
      <c r="A331" s="638"/>
      <c r="B331" s="638"/>
      <c r="C331" s="638"/>
      <c r="D331" s="638"/>
      <c r="E331" s="638"/>
      <c r="F331" s="638"/>
      <c r="G331" s="639"/>
      <c r="H331" s="638"/>
      <c r="I331" s="638"/>
      <c r="J331" s="640"/>
      <c r="K331" s="640"/>
      <c r="L331" s="640"/>
      <c r="M331" s="421"/>
      <c r="N331" s="638"/>
      <c r="O331" s="638"/>
      <c r="P331" s="638"/>
      <c r="Q331" s="638"/>
      <c r="R331" s="638"/>
      <c r="S331" s="638"/>
      <c r="T331" s="638"/>
    </row>
    <row r="332" spans="1:20" ht="15.75" customHeight="1">
      <c r="A332" s="638"/>
      <c r="B332" s="638"/>
      <c r="C332" s="638"/>
      <c r="D332" s="638"/>
      <c r="E332" s="638"/>
      <c r="F332" s="638"/>
      <c r="G332" s="639"/>
      <c r="H332" s="638"/>
      <c r="I332" s="638"/>
      <c r="J332" s="640"/>
      <c r="K332" s="640"/>
      <c r="L332" s="640"/>
      <c r="M332" s="421"/>
      <c r="N332" s="638"/>
      <c r="O332" s="638"/>
      <c r="P332" s="638"/>
      <c r="Q332" s="638"/>
      <c r="R332" s="638"/>
      <c r="S332" s="638"/>
      <c r="T332" s="638"/>
    </row>
    <row r="333" spans="1:20" ht="15.75" customHeight="1">
      <c r="A333" s="638"/>
      <c r="B333" s="638"/>
      <c r="C333" s="638"/>
      <c r="D333" s="638"/>
      <c r="E333" s="638"/>
      <c r="F333" s="638"/>
      <c r="G333" s="639"/>
      <c r="H333" s="638"/>
      <c r="I333" s="638"/>
      <c r="J333" s="640"/>
      <c r="K333" s="640"/>
      <c r="L333" s="640"/>
      <c r="M333" s="421"/>
      <c r="N333" s="638"/>
      <c r="O333" s="638"/>
      <c r="P333" s="638"/>
      <c r="Q333" s="638"/>
      <c r="R333" s="638"/>
      <c r="S333" s="638"/>
      <c r="T333" s="638"/>
    </row>
    <row r="334" spans="1:20" ht="15.75" customHeight="1">
      <c r="A334" s="638"/>
      <c r="B334" s="638"/>
      <c r="C334" s="638"/>
      <c r="D334" s="638"/>
      <c r="E334" s="638"/>
      <c r="F334" s="638"/>
      <c r="G334" s="639"/>
      <c r="H334" s="638"/>
      <c r="I334" s="638"/>
      <c r="J334" s="640"/>
      <c r="K334" s="640"/>
      <c r="L334" s="640"/>
      <c r="M334" s="421"/>
      <c r="N334" s="638"/>
      <c r="O334" s="638"/>
      <c r="P334" s="638"/>
      <c r="Q334" s="638"/>
      <c r="R334" s="638"/>
      <c r="S334" s="638"/>
      <c r="T334" s="638"/>
    </row>
    <row r="335" spans="1:20" ht="15.75" customHeight="1">
      <c r="A335" s="638"/>
      <c r="B335" s="638"/>
      <c r="C335" s="638"/>
      <c r="D335" s="638"/>
      <c r="E335" s="638"/>
      <c r="F335" s="638"/>
      <c r="G335" s="639"/>
      <c r="H335" s="638"/>
      <c r="I335" s="638"/>
      <c r="J335" s="640"/>
      <c r="K335" s="640"/>
      <c r="L335" s="640"/>
      <c r="M335" s="421"/>
      <c r="N335" s="638"/>
      <c r="O335" s="638"/>
      <c r="P335" s="638"/>
      <c r="Q335" s="638"/>
      <c r="R335" s="638"/>
      <c r="S335" s="638"/>
      <c r="T335" s="638"/>
    </row>
    <row r="336" spans="1:20" ht="15.75" customHeight="1">
      <c r="A336" s="638"/>
      <c r="B336" s="638"/>
      <c r="C336" s="638"/>
      <c r="D336" s="638"/>
      <c r="E336" s="638"/>
      <c r="F336" s="638"/>
      <c r="G336" s="639"/>
      <c r="H336" s="638"/>
      <c r="I336" s="638"/>
      <c r="J336" s="640"/>
      <c r="K336" s="640"/>
      <c r="L336" s="640"/>
      <c r="M336" s="421"/>
      <c r="N336" s="638"/>
      <c r="O336" s="638"/>
      <c r="P336" s="638"/>
      <c r="Q336" s="638"/>
      <c r="R336" s="638"/>
      <c r="S336" s="638"/>
      <c r="T336" s="638"/>
    </row>
    <row r="337" spans="1:20" ht="15.75" customHeight="1">
      <c r="A337" s="638"/>
      <c r="B337" s="638"/>
      <c r="C337" s="638"/>
      <c r="D337" s="638"/>
      <c r="E337" s="638"/>
      <c r="F337" s="638"/>
      <c r="G337" s="639"/>
      <c r="H337" s="638"/>
      <c r="I337" s="638"/>
      <c r="J337" s="640"/>
      <c r="K337" s="640"/>
      <c r="L337" s="640"/>
      <c r="M337" s="421"/>
      <c r="N337" s="638"/>
      <c r="O337" s="638"/>
      <c r="P337" s="638"/>
      <c r="Q337" s="638"/>
      <c r="R337" s="638"/>
      <c r="S337" s="638"/>
      <c r="T337" s="638"/>
    </row>
    <row r="338" spans="1:20" ht="15.75" customHeight="1">
      <c r="A338" s="638"/>
      <c r="B338" s="638"/>
      <c r="C338" s="638"/>
      <c r="D338" s="638"/>
      <c r="E338" s="638"/>
      <c r="F338" s="638"/>
      <c r="G338" s="639"/>
      <c r="H338" s="638"/>
      <c r="I338" s="638"/>
      <c r="J338" s="640"/>
      <c r="K338" s="640"/>
      <c r="L338" s="640"/>
      <c r="M338" s="421"/>
      <c r="N338" s="638"/>
      <c r="O338" s="638"/>
      <c r="P338" s="638"/>
      <c r="Q338" s="638"/>
      <c r="R338" s="638"/>
      <c r="S338" s="638"/>
      <c r="T338" s="638"/>
    </row>
    <row r="339" spans="1:20" ht="15.75" customHeight="1">
      <c r="A339" s="638"/>
      <c r="B339" s="638"/>
      <c r="C339" s="638"/>
      <c r="D339" s="638"/>
      <c r="E339" s="638"/>
      <c r="F339" s="638"/>
      <c r="G339" s="639"/>
      <c r="H339" s="638"/>
      <c r="I339" s="638"/>
      <c r="J339" s="640"/>
      <c r="K339" s="640"/>
      <c r="L339" s="640"/>
      <c r="M339" s="421"/>
      <c r="N339" s="638"/>
      <c r="O339" s="638"/>
      <c r="P339" s="638"/>
      <c r="Q339" s="638"/>
      <c r="R339" s="638"/>
      <c r="S339" s="638"/>
      <c r="T339" s="638"/>
    </row>
    <row r="340" spans="1:20" ht="15.75" customHeight="1">
      <c r="A340" s="638"/>
      <c r="B340" s="638"/>
      <c r="C340" s="638"/>
      <c r="D340" s="638"/>
      <c r="E340" s="638"/>
      <c r="F340" s="638"/>
      <c r="G340" s="639"/>
      <c r="H340" s="638"/>
      <c r="I340" s="638"/>
      <c r="J340" s="640"/>
      <c r="K340" s="640"/>
      <c r="L340" s="640"/>
      <c r="M340" s="421"/>
      <c r="N340" s="638"/>
      <c r="O340" s="638"/>
      <c r="P340" s="638"/>
      <c r="Q340" s="638"/>
      <c r="R340" s="638"/>
      <c r="S340" s="638"/>
      <c r="T340" s="638"/>
    </row>
    <row r="341" spans="1:20" ht="15.75" customHeight="1">
      <c r="A341" s="638"/>
      <c r="B341" s="638"/>
      <c r="C341" s="638"/>
      <c r="D341" s="638"/>
      <c r="E341" s="638"/>
      <c r="F341" s="638"/>
      <c r="G341" s="639"/>
      <c r="H341" s="638"/>
      <c r="I341" s="638"/>
      <c r="J341" s="640"/>
      <c r="K341" s="640"/>
      <c r="L341" s="640"/>
      <c r="M341" s="421"/>
      <c r="N341" s="638"/>
      <c r="O341" s="638"/>
      <c r="P341" s="638"/>
      <c r="Q341" s="638"/>
      <c r="R341" s="638"/>
      <c r="S341" s="638"/>
      <c r="T341" s="638"/>
    </row>
    <row r="342" spans="1:20" ht="15.75" customHeight="1">
      <c r="A342" s="638"/>
      <c r="B342" s="638"/>
      <c r="C342" s="638"/>
      <c r="D342" s="638"/>
      <c r="E342" s="638"/>
      <c r="F342" s="638"/>
      <c r="G342" s="639"/>
      <c r="H342" s="638"/>
      <c r="I342" s="638"/>
      <c r="J342" s="640"/>
      <c r="K342" s="640"/>
      <c r="L342" s="640"/>
      <c r="M342" s="421"/>
      <c r="N342" s="638"/>
      <c r="O342" s="638"/>
      <c r="P342" s="638"/>
      <c r="Q342" s="638"/>
      <c r="R342" s="638"/>
      <c r="S342" s="638"/>
      <c r="T342" s="638"/>
    </row>
    <row r="343" spans="1:20" ht="15.75" customHeight="1">
      <c r="A343" s="638"/>
      <c r="B343" s="638"/>
      <c r="C343" s="638"/>
      <c r="D343" s="638"/>
      <c r="E343" s="638"/>
      <c r="F343" s="638"/>
      <c r="G343" s="639"/>
      <c r="H343" s="638"/>
      <c r="I343" s="638"/>
      <c r="J343" s="640"/>
      <c r="K343" s="640"/>
      <c r="L343" s="640"/>
      <c r="M343" s="421"/>
      <c r="N343" s="638"/>
      <c r="O343" s="638"/>
      <c r="P343" s="638"/>
      <c r="Q343" s="638"/>
      <c r="R343" s="638"/>
      <c r="S343" s="638"/>
      <c r="T343" s="638"/>
    </row>
    <row r="344" spans="1:20" ht="15.75" customHeight="1">
      <c r="A344" s="638"/>
      <c r="B344" s="638"/>
      <c r="C344" s="638"/>
      <c r="D344" s="638"/>
      <c r="E344" s="638"/>
      <c r="F344" s="638"/>
      <c r="G344" s="639"/>
      <c r="H344" s="638"/>
      <c r="I344" s="638"/>
      <c r="J344" s="640"/>
      <c r="K344" s="640"/>
      <c r="L344" s="640"/>
      <c r="M344" s="421"/>
      <c r="N344" s="638"/>
      <c r="O344" s="638"/>
      <c r="P344" s="638"/>
      <c r="Q344" s="638"/>
      <c r="R344" s="638"/>
      <c r="S344" s="638"/>
      <c r="T344" s="638"/>
    </row>
    <row r="345" spans="1:20" ht="15.75" customHeight="1">
      <c r="A345" s="638"/>
      <c r="B345" s="638"/>
      <c r="C345" s="638"/>
      <c r="D345" s="638"/>
      <c r="E345" s="638"/>
      <c r="F345" s="638"/>
      <c r="G345" s="639"/>
      <c r="H345" s="638"/>
      <c r="I345" s="638"/>
      <c r="J345" s="640"/>
      <c r="K345" s="640"/>
      <c r="L345" s="640"/>
      <c r="M345" s="421"/>
      <c r="N345" s="638"/>
      <c r="O345" s="638"/>
      <c r="P345" s="638"/>
      <c r="Q345" s="638"/>
      <c r="R345" s="638"/>
      <c r="S345" s="638"/>
      <c r="T345" s="638"/>
    </row>
    <row r="346" spans="1:20" ht="15.75" customHeight="1">
      <c r="A346" s="638"/>
      <c r="B346" s="638"/>
      <c r="C346" s="638"/>
      <c r="D346" s="638"/>
      <c r="E346" s="638"/>
      <c r="F346" s="638"/>
      <c r="G346" s="639"/>
      <c r="H346" s="638"/>
      <c r="I346" s="638"/>
      <c r="J346" s="640"/>
      <c r="K346" s="640"/>
      <c r="L346" s="640"/>
      <c r="M346" s="421"/>
      <c r="N346" s="638"/>
      <c r="O346" s="638"/>
      <c r="P346" s="638"/>
      <c r="Q346" s="638"/>
      <c r="R346" s="638"/>
      <c r="S346" s="638"/>
      <c r="T346" s="638"/>
    </row>
    <row r="347" spans="1:20" ht="15.75" customHeight="1">
      <c r="A347" s="638"/>
      <c r="B347" s="638"/>
      <c r="C347" s="638"/>
      <c r="D347" s="638"/>
      <c r="E347" s="638"/>
      <c r="F347" s="638"/>
      <c r="G347" s="639"/>
      <c r="H347" s="638"/>
      <c r="I347" s="638"/>
      <c r="J347" s="640"/>
      <c r="K347" s="640"/>
      <c r="L347" s="640"/>
      <c r="M347" s="421"/>
      <c r="N347" s="638"/>
      <c r="O347" s="638"/>
      <c r="P347" s="638"/>
      <c r="Q347" s="638"/>
      <c r="R347" s="638"/>
      <c r="S347" s="638"/>
      <c r="T347" s="638"/>
    </row>
    <row r="348" spans="1:20" ht="15.75" customHeight="1">
      <c r="A348" s="638"/>
      <c r="B348" s="638"/>
      <c r="C348" s="638"/>
      <c r="D348" s="638"/>
      <c r="E348" s="638"/>
      <c r="F348" s="638"/>
      <c r="G348" s="639"/>
      <c r="H348" s="638"/>
      <c r="I348" s="638"/>
      <c r="J348" s="640"/>
      <c r="K348" s="640"/>
      <c r="L348" s="640"/>
      <c r="M348" s="421"/>
      <c r="N348" s="638"/>
      <c r="O348" s="638"/>
      <c r="P348" s="638"/>
      <c r="Q348" s="638"/>
      <c r="R348" s="638"/>
      <c r="S348" s="638"/>
      <c r="T348" s="638"/>
    </row>
    <row r="349" spans="1:20" ht="15.75" customHeight="1">
      <c r="A349" s="638"/>
      <c r="B349" s="638"/>
      <c r="C349" s="638"/>
      <c r="D349" s="638"/>
      <c r="E349" s="638"/>
      <c r="F349" s="638"/>
      <c r="G349" s="639"/>
      <c r="H349" s="638"/>
      <c r="I349" s="638"/>
      <c r="J349" s="640"/>
      <c r="K349" s="640"/>
      <c r="L349" s="640"/>
      <c r="M349" s="421"/>
      <c r="N349" s="638"/>
      <c r="O349" s="638"/>
      <c r="P349" s="638"/>
      <c r="Q349" s="638"/>
      <c r="R349" s="638"/>
      <c r="S349" s="638"/>
      <c r="T349" s="638"/>
    </row>
    <row r="350" spans="1:20" ht="15.75" customHeight="1">
      <c r="A350" s="638"/>
      <c r="B350" s="638"/>
      <c r="C350" s="638"/>
      <c r="D350" s="638"/>
      <c r="E350" s="638"/>
      <c r="F350" s="638"/>
      <c r="G350" s="639"/>
      <c r="H350" s="638"/>
      <c r="I350" s="638"/>
      <c r="J350" s="640"/>
      <c r="K350" s="640"/>
      <c r="L350" s="640"/>
      <c r="M350" s="421"/>
      <c r="N350" s="638"/>
      <c r="O350" s="638"/>
      <c r="P350" s="638"/>
      <c r="Q350" s="638"/>
      <c r="R350" s="638"/>
      <c r="S350" s="638"/>
      <c r="T350" s="638"/>
    </row>
    <row r="351" spans="1:20" ht="15.75" customHeight="1">
      <c r="A351" s="638"/>
      <c r="B351" s="638"/>
      <c r="C351" s="638"/>
      <c r="D351" s="638"/>
      <c r="E351" s="638"/>
      <c r="F351" s="638"/>
      <c r="G351" s="639"/>
      <c r="H351" s="638"/>
      <c r="I351" s="638"/>
      <c r="J351" s="640"/>
      <c r="K351" s="640"/>
      <c r="L351" s="640"/>
      <c r="M351" s="421"/>
      <c r="N351" s="638"/>
      <c r="O351" s="638"/>
      <c r="P351" s="638"/>
      <c r="Q351" s="638"/>
      <c r="R351" s="638"/>
      <c r="S351" s="638"/>
      <c r="T351" s="638"/>
    </row>
    <row r="352" spans="1:20" ht="15.75" customHeight="1">
      <c r="A352" s="638"/>
      <c r="B352" s="638"/>
      <c r="C352" s="638"/>
      <c r="D352" s="638"/>
      <c r="E352" s="638"/>
      <c r="F352" s="638"/>
      <c r="G352" s="639"/>
      <c r="H352" s="638"/>
      <c r="I352" s="638"/>
      <c r="J352" s="640"/>
      <c r="K352" s="640"/>
      <c r="L352" s="640"/>
      <c r="M352" s="421"/>
      <c r="N352" s="638"/>
      <c r="O352" s="638"/>
      <c r="P352" s="638"/>
      <c r="Q352" s="638"/>
      <c r="R352" s="638"/>
      <c r="S352" s="638"/>
      <c r="T352" s="638"/>
    </row>
    <row r="353" spans="1:20" ht="15.75" customHeight="1">
      <c r="A353" s="638"/>
      <c r="B353" s="638"/>
      <c r="C353" s="638"/>
      <c r="D353" s="638"/>
      <c r="E353" s="638"/>
      <c r="F353" s="638"/>
      <c r="G353" s="639"/>
      <c r="H353" s="638"/>
      <c r="I353" s="638"/>
      <c r="J353" s="640"/>
      <c r="K353" s="640"/>
      <c r="L353" s="640"/>
      <c r="M353" s="421"/>
      <c r="N353" s="638"/>
      <c r="O353" s="638"/>
      <c r="P353" s="638"/>
      <c r="Q353" s="638"/>
      <c r="R353" s="638"/>
      <c r="S353" s="638"/>
      <c r="T353" s="638"/>
    </row>
    <row r="354" spans="1:20" ht="15.75" customHeight="1">
      <c r="A354" s="638"/>
      <c r="B354" s="638"/>
      <c r="C354" s="638"/>
      <c r="D354" s="638"/>
      <c r="E354" s="638"/>
      <c r="F354" s="638"/>
      <c r="G354" s="639"/>
      <c r="H354" s="638"/>
      <c r="I354" s="638"/>
      <c r="J354" s="640"/>
      <c r="K354" s="640"/>
      <c r="L354" s="640"/>
      <c r="M354" s="421"/>
      <c r="N354" s="638"/>
      <c r="O354" s="638"/>
      <c r="P354" s="638"/>
      <c r="Q354" s="638"/>
      <c r="R354" s="638"/>
      <c r="S354" s="638"/>
      <c r="T354" s="638"/>
    </row>
    <row r="355" spans="1:20" ht="15.75" customHeight="1">
      <c r="A355" s="638"/>
      <c r="B355" s="638"/>
      <c r="C355" s="638"/>
      <c r="D355" s="638"/>
      <c r="E355" s="638"/>
      <c r="F355" s="638"/>
      <c r="G355" s="639"/>
      <c r="H355" s="638"/>
      <c r="I355" s="638"/>
      <c r="J355" s="640"/>
      <c r="K355" s="640"/>
      <c r="L355" s="640"/>
      <c r="M355" s="421"/>
      <c r="N355" s="638"/>
      <c r="O355" s="638"/>
      <c r="P355" s="638"/>
      <c r="Q355" s="638"/>
      <c r="R355" s="638"/>
      <c r="S355" s="638"/>
      <c r="T355" s="638"/>
    </row>
    <row r="356" spans="1:20" ht="15.75" customHeight="1">
      <c r="A356" s="638"/>
      <c r="B356" s="638"/>
      <c r="C356" s="638"/>
      <c r="D356" s="638"/>
      <c r="E356" s="638"/>
      <c r="F356" s="638"/>
      <c r="G356" s="639"/>
      <c r="H356" s="638"/>
      <c r="I356" s="638"/>
      <c r="J356" s="640"/>
      <c r="K356" s="640"/>
      <c r="L356" s="640"/>
      <c r="M356" s="421"/>
      <c r="N356" s="638"/>
      <c r="O356" s="638"/>
      <c r="P356" s="638"/>
      <c r="Q356" s="638"/>
      <c r="R356" s="638"/>
      <c r="S356" s="638"/>
      <c r="T356" s="638"/>
    </row>
    <row r="357" spans="1:20" ht="15.75" customHeight="1">
      <c r="A357" s="638"/>
      <c r="B357" s="638"/>
      <c r="C357" s="638"/>
      <c r="D357" s="638"/>
      <c r="E357" s="638"/>
      <c r="F357" s="638"/>
      <c r="G357" s="639"/>
      <c r="H357" s="638"/>
      <c r="I357" s="638"/>
      <c r="J357" s="640"/>
      <c r="K357" s="640"/>
      <c r="L357" s="640"/>
      <c r="M357" s="421"/>
      <c r="N357" s="638"/>
      <c r="O357" s="638"/>
      <c r="P357" s="638"/>
      <c r="Q357" s="638"/>
      <c r="R357" s="638"/>
      <c r="S357" s="638"/>
      <c r="T357" s="638"/>
    </row>
    <row r="358" spans="1:20" ht="15.75" customHeight="1">
      <c r="A358" s="638"/>
      <c r="B358" s="638"/>
      <c r="C358" s="638"/>
      <c r="D358" s="638"/>
      <c r="E358" s="638"/>
      <c r="F358" s="638"/>
      <c r="G358" s="639"/>
      <c r="H358" s="638"/>
      <c r="I358" s="638"/>
      <c r="J358" s="640"/>
      <c r="K358" s="640"/>
      <c r="L358" s="640"/>
      <c r="M358" s="421"/>
      <c r="N358" s="638"/>
      <c r="O358" s="638"/>
      <c r="P358" s="638"/>
      <c r="Q358" s="638"/>
      <c r="R358" s="638"/>
      <c r="S358" s="638"/>
      <c r="T358" s="638"/>
    </row>
    <row r="359" spans="1:20" ht="15.75" customHeight="1">
      <c r="A359" s="638"/>
      <c r="B359" s="638"/>
      <c r="C359" s="638"/>
      <c r="D359" s="638"/>
      <c r="E359" s="638"/>
      <c r="F359" s="638"/>
      <c r="G359" s="639"/>
      <c r="H359" s="638"/>
      <c r="I359" s="638"/>
      <c r="J359" s="640"/>
      <c r="K359" s="640"/>
      <c r="L359" s="640"/>
      <c r="M359" s="421"/>
      <c r="N359" s="638"/>
      <c r="O359" s="638"/>
      <c r="P359" s="638"/>
      <c r="Q359" s="638"/>
      <c r="R359" s="638"/>
      <c r="S359" s="638"/>
      <c r="T359" s="638"/>
    </row>
    <row r="360" spans="1:20" ht="15.75" customHeight="1">
      <c r="A360" s="638"/>
      <c r="B360" s="638"/>
      <c r="C360" s="638"/>
      <c r="D360" s="638"/>
      <c r="E360" s="638"/>
      <c r="F360" s="638"/>
      <c r="G360" s="639"/>
      <c r="H360" s="638"/>
      <c r="I360" s="638"/>
      <c r="J360" s="640"/>
      <c r="K360" s="640"/>
      <c r="L360" s="640"/>
      <c r="M360" s="421"/>
      <c r="N360" s="638"/>
      <c r="O360" s="638"/>
      <c r="P360" s="638"/>
      <c r="Q360" s="638"/>
      <c r="R360" s="638"/>
      <c r="S360" s="638"/>
      <c r="T360" s="638"/>
    </row>
    <row r="361" spans="1:20" ht="15.75" customHeight="1">
      <c r="A361" s="638"/>
      <c r="B361" s="638"/>
      <c r="C361" s="638"/>
      <c r="D361" s="638"/>
      <c r="E361" s="638"/>
      <c r="F361" s="638"/>
      <c r="G361" s="639"/>
      <c r="H361" s="638"/>
      <c r="I361" s="638"/>
      <c r="J361" s="640"/>
      <c r="K361" s="640"/>
      <c r="L361" s="640"/>
      <c r="M361" s="421"/>
      <c r="N361" s="638"/>
      <c r="O361" s="638"/>
      <c r="P361" s="638"/>
      <c r="Q361" s="638"/>
      <c r="R361" s="638"/>
      <c r="S361" s="638"/>
      <c r="T361" s="638"/>
    </row>
    <row r="362" spans="1:20" ht="15.75" customHeight="1">
      <c r="A362" s="638"/>
      <c r="B362" s="638"/>
      <c r="C362" s="638"/>
      <c r="D362" s="638"/>
      <c r="E362" s="638"/>
      <c r="F362" s="638"/>
      <c r="G362" s="639"/>
      <c r="H362" s="638"/>
      <c r="I362" s="638"/>
      <c r="J362" s="640"/>
      <c r="K362" s="640"/>
      <c r="L362" s="640"/>
      <c r="M362" s="421"/>
      <c r="N362" s="638"/>
      <c r="O362" s="638"/>
      <c r="P362" s="638"/>
      <c r="Q362" s="638"/>
      <c r="R362" s="638"/>
      <c r="S362" s="638"/>
      <c r="T362" s="638"/>
    </row>
    <row r="363" spans="1:20" ht="15.75" customHeight="1">
      <c r="A363" s="638"/>
      <c r="B363" s="638"/>
      <c r="C363" s="638"/>
      <c r="D363" s="638"/>
      <c r="E363" s="638"/>
      <c r="F363" s="638"/>
      <c r="G363" s="639"/>
      <c r="H363" s="638"/>
      <c r="I363" s="638"/>
      <c r="J363" s="640"/>
      <c r="K363" s="640"/>
      <c r="L363" s="640"/>
      <c r="M363" s="421"/>
      <c r="N363" s="638"/>
      <c r="O363" s="638"/>
      <c r="P363" s="638"/>
      <c r="Q363" s="638"/>
      <c r="R363" s="638"/>
      <c r="S363" s="638"/>
      <c r="T363" s="638"/>
    </row>
    <row r="364" spans="1:20" ht="15.75" customHeight="1">
      <c r="A364" s="638"/>
      <c r="B364" s="638"/>
      <c r="C364" s="638"/>
      <c r="D364" s="638"/>
      <c r="E364" s="638"/>
      <c r="F364" s="638"/>
      <c r="G364" s="639"/>
      <c r="H364" s="638"/>
      <c r="I364" s="638"/>
      <c r="J364" s="640"/>
      <c r="K364" s="640"/>
      <c r="L364" s="640"/>
      <c r="M364" s="421"/>
      <c r="N364" s="638"/>
      <c r="O364" s="638"/>
      <c r="P364" s="638"/>
      <c r="Q364" s="638"/>
      <c r="R364" s="638"/>
      <c r="S364" s="638"/>
      <c r="T364" s="638"/>
    </row>
    <row r="365" spans="1:20" ht="15.75" customHeight="1">
      <c r="A365" s="638"/>
      <c r="B365" s="638"/>
      <c r="C365" s="638"/>
      <c r="D365" s="638"/>
      <c r="E365" s="638"/>
      <c r="F365" s="638"/>
      <c r="G365" s="639"/>
      <c r="H365" s="638"/>
      <c r="I365" s="638"/>
      <c r="J365" s="640"/>
      <c r="K365" s="640"/>
      <c r="L365" s="640"/>
      <c r="M365" s="421"/>
      <c r="N365" s="638"/>
      <c r="O365" s="638"/>
      <c r="P365" s="638"/>
      <c r="Q365" s="638"/>
      <c r="R365" s="638"/>
      <c r="S365" s="638"/>
      <c r="T365" s="638"/>
    </row>
    <row r="366" spans="1:20" ht="15.75" customHeight="1">
      <c r="A366" s="638"/>
      <c r="B366" s="638"/>
      <c r="C366" s="638"/>
      <c r="D366" s="638"/>
      <c r="E366" s="638"/>
      <c r="F366" s="638"/>
      <c r="G366" s="639"/>
      <c r="H366" s="638"/>
      <c r="I366" s="638"/>
      <c r="J366" s="640"/>
      <c r="K366" s="640"/>
      <c r="L366" s="640"/>
      <c r="M366" s="421"/>
      <c r="N366" s="638"/>
      <c r="O366" s="638"/>
      <c r="P366" s="638"/>
      <c r="Q366" s="638"/>
      <c r="R366" s="638"/>
      <c r="S366" s="638"/>
      <c r="T366" s="638"/>
    </row>
    <row r="367" spans="1:20" ht="15.75" customHeight="1">
      <c r="A367" s="638"/>
      <c r="B367" s="638"/>
      <c r="C367" s="638"/>
      <c r="D367" s="638"/>
      <c r="E367" s="638"/>
      <c r="F367" s="638"/>
      <c r="G367" s="639"/>
      <c r="H367" s="638"/>
      <c r="I367" s="638"/>
      <c r="J367" s="640"/>
      <c r="K367" s="640"/>
      <c r="L367" s="640"/>
      <c r="M367" s="421"/>
      <c r="N367" s="638"/>
      <c r="O367" s="638"/>
      <c r="P367" s="638"/>
      <c r="Q367" s="638"/>
      <c r="R367" s="638"/>
      <c r="S367" s="638"/>
      <c r="T367" s="638"/>
    </row>
    <row r="368" spans="1:20" ht="15.75" customHeight="1">
      <c r="A368" s="638"/>
      <c r="B368" s="638"/>
      <c r="C368" s="638"/>
      <c r="D368" s="638"/>
      <c r="E368" s="638"/>
      <c r="F368" s="638"/>
      <c r="G368" s="639"/>
      <c r="H368" s="638"/>
      <c r="I368" s="638"/>
      <c r="J368" s="640"/>
      <c r="K368" s="640"/>
      <c r="L368" s="640"/>
      <c r="M368" s="421"/>
      <c r="N368" s="638"/>
      <c r="O368" s="638"/>
      <c r="P368" s="638"/>
      <c r="Q368" s="638"/>
      <c r="R368" s="638"/>
      <c r="S368" s="638"/>
      <c r="T368" s="638"/>
    </row>
    <row r="369" spans="1:20" ht="15.75" customHeight="1">
      <c r="A369" s="638"/>
      <c r="B369" s="638"/>
      <c r="C369" s="638"/>
      <c r="D369" s="638"/>
      <c r="E369" s="638"/>
      <c r="F369" s="638"/>
      <c r="G369" s="639"/>
      <c r="H369" s="638"/>
      <c r="I369" s="638"/>
      <c r="J369" s="640"/>
      <c r="K369" s="640"/>
      <c r="L369" s="640"/>
      <c r="M369" s="421"/>
      <c r="N369" s="638"/>
      <c r="O369" s="638"/>
      <c r="P369" s="638"/>
      <c r="Q369" s="638"/>
      <c r="R369" s="638"/>
      <c r="S369" s="638"/>
      <c r="T369" s="638"/>
    </row>
    <row r="370" spans="1:20" ht="15.75" customHeight="1">
      <c r="A370" s="638"/>
      <c r="B370" s="638"/>
      <c r="C370" s="638"/>
      <c r="D370" s="638"/>
      <c r="E370" s="638"/>
      <c r="F370" s="638"/>
      <c r="G370" s="639"/>
      <c r="H370" s="638"/>
      <c r="I370" s="638"/>
      <c r="J370" s="640"/>
      <c r="K370" s="640"/>
      <c r="L370" s="640"/>
      <c r="M370" s="421"/>
      <c r="N370" s="638"/>
      <c r="O370" s="638"/>
      <c r="P370" s="638"/>
      <c r="Q370" s="638"/>
      <c r="R370" s="638"/>
      <c r="S370" s="638"/>
      <c r="T370" s="638"/>
    </row>
    <row r="371" spans="1:20" ht="15.75" customHeight="1">
      <c r="A371" s="638"/>
      <c r="B371" s="638"/>
      <c r="C371" s="638"/>
      <c r="D371" s="638"/>
      <c r="E371" s="638"/>
      <c r="F371" s="638"/>
      <c r="G371" s="639"/>
      <c r="H371" s="638"/>
      <c r="I371" s="638"/>
      <c r="J371" s="640"/>
      <c r="K371" s="640"/>
      <c r="L371" s="640"/>
      <c r="M371" s="421"/>
      <c r="N371" s="638"/>
      <c r="O371" s="638"/>
      <c r="P371" s="638"/>
      <c r="Q371" s="638"/>
      <c r="R371" s="638"/>
      <c r="S371" s="638"/>
      <c r="T371" s="638"/>
    </row>
    <row r="372" spans="1:20" ht="15.75" customHeight="1">
      <c r="A372" s="638"/>
      <c r="B372" s="638"/>
      <c r="C372" s="638"/>
      <c r="D372" s="638"/>
      <c r="E372" s="638"/>
      <c r="F372" s="638"/>
      <c r="G372" s="639"/>
      <c r="H372" s="638"/>
      <c r="I372" s="638"/>
      <c r="J372" s="640"/>
      <c r="K372" s="640"/>
      <c r="L372" s="640"/>
      <c r="M372" s="421"/>
      <c r="N372" s="638"/>
      <c r="O372" s="638"/>
      <c r="P372" s="638"/>
      <c r="Q372" s="638"/>
      <c r="R372" s="638"/>
      <c r="S372" s="638"/>
      <c r="T372" s="638"/>
    </row>
    <row r="373" spans="1:20" ht="15.75" customHeight="1">
      <c r="A373" s="638"/>
      <c r="B373" s="638"/>
      <c r="C373" s="638"/>
      <c r="D373" s="638"/>
      <c r="E373" s="638"/>
      <c r="F373" s="638"/>
      <c r="G373" s="639"/>
      <c r="H373" s="638"/>
      <c r="I373" s="638"/>
      <c r="J373" s="640"/>
      <c r="K373" s="640"/>
      <c r="L373" s="640"/>
      <c r="M373" s="421"/>
      <c r="N373" s="638"/>
      <c r="O373" s="638"/>
      <c r="P373" s="638"/>
      <c r="Q373" s="638"/>
      <c r="R373" s="638"/>
      <c r="S373" s="638"/>
      <c r="T373" s="638"/>
    </row>
    <row r="374" spans="1:20" ht="15.75" customHeight="1">
      <c r="A374" s="638"/>
      <c r="B374" s="638"/>
      <c r="C374" s="638"/>
      <c r="D374" s="638"/>
      <c r="E374" s="638"/>
      <c r="F374" s="638"/>
      <c r="G374" s="639"/>
      <c r="H374" s="638"/>
      <c r="I374" s="638"/>
      <c r="J374" s="640"/>
      <c r="K374" s="640"/>
      <c r="L374" s="640"/>
      <c r="M374" s="421"/>
      <c r="N374" s="638"/>
      <c r="O374" s="638"/>
      <c r="P374" s="638"/>
      <c r="Q374" s="638"/>
      <c r="R374" s="638"/>
      <c r="S374" s="638"/>
      <c r="T374" s="638"/>
    </row>
    <row r="375" spans="1:20" ht="15.75" customHeight="1">
      <c r="A375" s="638"/>
      <c r="B375" s="638"/>
      <c r="C375" s="638"/>
      <c r="D375" s="638"/>
      <c r="E375" s="638"/>
      <c r="F375" s="638"/>
      <c r="G375" s="639"/>
      <c r="H375" s="638"/>
      <c r="I375" s="638"/>
      <c r="J375" s="640"/>
      <c r="K375" s="640"/>
      <c r="L375" s="640"/>
      <c r="M375" s="421"/>
      <c r="N375" s="638"/>
      <c r="O375" s="638"/>
      <c r="P375" s="638"/>
      <c r="Q375" s="638"/>
      <c r="R375" s="638"/>
      <c r="S375" s="638"/>
      <c r="T375" s="638"/>
    </row>
    <row r="376" spans="1:20" ht="15.75" customHeight="1">
      <c r="A376" s="638"/>
      <c r="B376" s="638"/>
      <c r="C376" s="638"/>
      <c r="D376" s="638"/>
      <c r="E376" s="638"/>
      <c r="F376" s="638"/>
      <c r="G376" s="639"/>
      <c r="H376" s="638"/>
      <c r="I376" s="638"/>
      <c r="J376" s="640"/>
      <c r="K376" s="640"/>
      <c r="L376" s="640"/>
      <c r="M376" s="421"/>
      <c r="N376" s="638"/>
      <c r="O376" s="638"/>
      <c r="P376" s="638"/>
      <c r="Q376" s="638"/>
      <c r="R376" s="638"/>
      <c r="S376" s="638"/>
      <c r="T376" s="638"/>
    </row>
    <row r="377" spans="1:20" ht="15.75" customHeight="1">
      <c r="A377" s="638"/>
      <c r="B377" s="638"/>
      <c r="C377" s="638"/>
      <c r="D377" s="638"/>
      <c r="E377" s="638"/>
      <c r="F377" s="638"/>
      <c r="G377" s="639"/>
      <c r="H377" s="638"/>
      <c r="I377" s="638"/>
      <c r="J377" s="640"/>
      <c r="K377" s="640"/>
      <c r="L377" s="640"/>
      <c r="M377" s="421"/>
      <c r="N377" s="638"/>
      <c r="O377" s="638"/>
      <c r="P377" s="638"/>
      <c r="Q377" s="638"/>
      <c r="R377" s="638"/>
      <c r="S377" s="638"/>
      <c r="T377" s="638"/>
    </row>
    <row r="378" spans="1:20" ht="15.75" customHeight="1">
      <c r="A378" s="638"/>
      <c r="B378" s="638"/>
      <c r="C378" s="638"/>
      <c r="D378" s="638"/>
      <c r="E378" s="638"/>
      <c r="F378" s="638"/>
      <c r="G378" s="639"/>
      <c r="H378" s="638"/>
      <c r="I378" s="638"/>
      <c r="J378" s="640"/>
      <c r="K378" s="640"/>
      <c r="L378" s="640"/>
      <c r="M378" s="421"/>
      <c r="N378" s="638"/>
      <c r="O378" s="638"/>
      <c r="P378" s="638"/>
      <c r="Q378" s="638"/>
      <c r="R378" s="638"/>
      <c r="S378" s="638"/>
      <c r="T378" s="638"/>
    </row>
    <row r="379" spans="1:20" ht="15.75" customHeight="1">
      <c r="A379" s="638"/>
      <c r="B379" s="638"/>
      <c r="C379" s="638"/>
      <c r="D379" s="638"/>
      <c r="E379" s="638"/>
      <c r="F379" s="638"/>
      <c r="G379" s="639"/>
      <c r="H379" s="638"/>
      <c r="I379" s="638"/>
      <c r="J379" s="640"/>
      <c r="K379" s="640"/>
      <c r="L379" s="640"/>
      <c r="M379" s="421"/>
      <c r="N379" s="638"/>
      <c r="O379" s="638"/>
      <c r="P379" s="638"/>
      <c r="Q379" s="638"/>
      <c r="R379" s="638"/>
      <c r="S379" s="638"/>
      <c r="T379" s="638"/>
    </row>
    <row r="380" spans="1:20" ht="15.75" customHeight="1">
      <c r="A380" s="638"/>
      <c r="B380" s="638"/>
      <c r="C380" s="638"/>
      <c r="D380" s="638"/>
      <c r="E380" s="638"/>
      <c r="F380" s="638"/>
      <c r="G380" s="639"/>
      <c r="H380" s="638"/>
      <c r="I380" s="638"/>
      <c r="J380" s="640"/>
      <c r="K380" s="640"/>
      <c r="L380" s="640"/>
      <c r="M380" s="421"/>
      <c r="N380" s="638"/>
      <c r="O380" s="638"/>
      <c r="P380" s="638"/>
      <c r="Q380" s="638"/>
      <c r="R380" s="638"/>
      <c r="S380" s="638"/>
      <c r="T380" s="638"/>
    </row>
    <row r="381" spans="1:20" ht="15.75" customHeight="1">
      <c r="A381" s="638"/>
      <c r="B381" s="638"/>
      <c r="C381" s="638"/>
      <c r="D381" s="638"/>
      <c r="E381" s="638"/>
      <c r="F381" s="638"/>
      <c r="G381" s="639"/>
      <c r="H381" s="638"/>
      <c r="I381" s="638"/>
      <c r="J381" s="640"/>
      <c r="K381" s="640"/>
      <c r="L381" s="640"/>
      <c r="M381" s="421"/>
      <c r="N381" s="638"/>
      <c r="O381" s="638"/>
      <c r="P381" s="638"/>
      <c r="Q381" s="638"/>
      <c r="R381" s="638"/>
      <c r="S381" s="638"/>
      <c r="T381" s="638"/>
    </row>
    <row r="382" spans="1:20" ht="15.75" customHeight="1">
      <c r="A382" s="638"/>
      <c r="B382" s="638"/>
      <c r="C382" s="638"/>
      <c r="D382" s="638"/>
      <c r="E382" s="638"/>
      <c r="F382" s="638"/>
      <c r="G382" s="639"/>
      <c r="H382" s="638"/>
      <c r="I382" s="638"/>
      <c r="J382" s="640"/>
      <c r="K382" s="640"/>
      <c r="L382" s="640"/>
      <c r="M382" s="421"/>
      <c r="N382" s="638"/>
      <c r="O382" s="638"/>
      <c r="P382" s="638"/>
      <c r="Q382" s="638"/>
      <c r="R382" s="638"/>
      <c r="S382" s="638"/>
      <c r="T382" s="638"/>
    </row>
    <row r="383" spans="1:20" ht="15.75" customHeight="1">
      <c r="A383" s="638"/>
      <c r="B383" s="638"/>
      <c r="C383" s="638"/>
      <c r="D383" s="638"/>
      <c r="E383" s="638"/>
      <c r="F383" s="638"/>
      <c r="G383" s="639"/>
      <c r="H383" s="638"/>
      <c r="I383" s="638"/>
      <c r="J383" s="640"/>
      <c r="K383" s="640"/>
      <c r="L383" s="640"/>
      <c r="M383" s="421"/>
      <c r="N383" s="638"/>
      <c r="O383" s="638"/>
      <c r="P383" s="638"/>
      <c r="Q383" s="638"/>
      <c r="R383" s="638"/>
      <c r="S383" s="638"/>
      <c r="T383" s="638"/>
    </row>
    <row r="384" spans="1:20" ht="15.75" customHeight="1">
      <c r="A384" s="638"/>
      <c r="B384" s="638"/>
      <c r="C384" s="638"/>
      <c r="D384" s="638"/>
      <c r="E384" s="638"/>
      <c r="F384" s="638"/>
      <c r="G384" s="639"/>
      <c r="H384" s="638"/>
      <c r="I384" s="638"/>
      <c r="J384" s="640"/>
      <c r="K384" s="640"/>
      <c r="L384" s="640"/>
      <c r="M384" s="421"/>
      <c r="N384" s="638"/>
      <c r="O384" s="638"/>
      <c r="P384" s="638"/>
      <c r="Q384" s="638"/>
      <c r="R384" s="638"/>
      <c r="S384" s="638"/>
      <c r="T384" s="638"/>
    </row>
    <row r="385" spans="1:20" ht="15.75" customHeight="1">
      <c r="A385" s="638"/>
      <c r="B385" s="638"/>
      <c r="C385" s="638"/>
      <c r="D385" s="638"/>
      <c r="E385" s="638"/>
      <c r="F385" s="638"/>
      <c r="G385" s="639"/>
      <c r="H385" s="638"/>
      <c r="I385" s="638"/>
      <c r="J385" s="640"/>
      <c r="K385" s="640"/>
      <c r="L385" s="640"/>
      <c r="M385" s="421"/>
      <c r="N385" s="638"/>
      <c r="O385" s="638"/>
      <c r="P385" s="638"/>
      <c r="Q385" s="638"/>
      <c r="R385" s="638"/>
      <c r="S385" s="638"/>
      <c r="T385" s="638"/>
    </row>
    <row r="386" spans="1:20" ht="15.75" customHeight="1">
      <c r="A386" s="638"/>
      <c r="B386" s="638"/>
      <c r="C386" s="638"/>
      <c r="D386" s="638"/>
      <c r="E386" s="638"/>
      <c r="F386" s="638"/>
      <c r="G386" s="639"/>
      <c r="H386" s="638"/>
      <c r="I386" s="638"/>
      <c r="J386" s="640"/>
      <c r="K386" s="640"/>
      <c r="L386" s="640"/>
      <c r="M386" s="421"/>
      <c r="N386" s="638"/>
      <c r="O386" s="638"/>
      <c r="P386" s="638"/>
      <c r="Q386" s="638"/>
      <c r="R386" s="638"/>
      <c r="S386" s="638"/>
      <c r="T386" s="638"/>
    </row>
    <row r="387" spans="1:20" ht="15.75" customHeight="1">
      <c r="A387" s="638"/>
      <c r="B387" s="638"/>
      <c r="C387" s="638"/>
      <c r="D387" s="638"/>
      <c r="E387" s="638"/>
      <c r="F387" s="638"/>
      <c r="G387" s="639"/>
      <c r="H387" s="638"/>
      <c r="I387" s="638"/>
      <c r="J387" s="640"/>
      <c r="K387" s="640"/>
      <c r="L387" s="640"/>
      <c r="M387" s="421"/>
      <c r="N387" s="638"/>
      <c r="O387" s="638"/>
      <c r="P387" s="638"/>
      <c r="Q387" s="638"/>
      <c r="R387" s="638"/>
      <c r="S387" s="638"/>
      <c r="T387" s="638"/>
    </row>
    <row r="388" spans="1:20" ht="15.75" customHeight="1">
      <c r="A388" s="638"/>
      <c r="B388" s="638"/>
      <c r="C388" s="638"/>
      <c r="D388" s="638"/>
      <c r="E388" s="638"/>
      <c r="F388" s="638"/>
      <c r="G388" s="639"/>
      <c r="H388" s="638"/>
      <c r="I388" s="638"/>
      <c r="J388" s="640"/>
      <c r="K388" s="640"/>
      <c r="L388" s="640"/>
      <c r="M388" s="421"/>
      <c r="N388" s="638"/>
      <c r="O388" s="638"/>
      <c r="P388" s="638"/>
      <c r="Q388" s="638"/>
      <c r="R388" s="638"/>
      <c r="S388" s="638"/>
      <c r="T388" s="638"/>
    </row>
    <row r="389" spans="1:20" ht="15.75" customHeight="1">
      <c r="A389" s="638"/>
      <c r="B389" s="638"/>
      <c r="C389" s="638"/>
      <c r="D389" s="638"/>
      <c r="E389" s="638"/>
      <c r="F389" s="638"/>
      <c r="G389" s="639"/>
      <c r="H389" s="638"/>
      <c r="I389" s="638"/>
      <c r="J389" s="640"/>
      <c r="K389" s="640"/>
      <c r="L389" s="640"/>
      <c r="M389" s="421"/>
      <c r="N389" s="638"/>
      <c r="O389" s="638"/>
      <c r="P389" s="638"/>
      <c r="Q389" s="638"/>
      <c r="R389" s="638"/>
      <c r="S389" s="638"/>
      <c r="T389" s="638"/>
    </row>
    <row r="390" spans="1:20" ht="15.75" customHeight="1">
      <c r="A390" s="638"/>
      <c r="B390" s="638"/>
      <c r="C390" s="638"/>
      <c r="D390" s="638"/>
      <c r="E390" s="638"/>
      <c r="F390" s="638"/>
      <c r="G390" s="639"/>
      <c r="H390" s="638"/>
      <c r="I390" s="638"/>
      <c r="J390" s="640"/>
      <c r="K390" s="640"/>
      <c r="L390" s="640"/>
      <c r="M390" s="421"/>
      <c r="N390" s="638"/>
      <c r="O390" s="638"/>
      <c r="P390" s="638"/>
      <c r="Q390" s="638"/>
      <c r="R390" s="638"/>
      <c r="S390" s="638"/>
      <c r="T390" s="638"/>
    </row>
    <row r="391" spans="1:20" ht="15.75" customHeight="1">
      <c r="A391" s="638"/>
      <c r="B391" s="638"/>
      <c r="C391" s="638"/>
      <c r="D391" s="638"/>
      <c r="E391" s="638"/>
      <c r="F391" s="638"/>
      <c r="G391" s="639"/>
      <c r="H391" s="638"/>
      <c r="I391" s="638"/>
      <c r="J391" s="640"/>
      <c r="K391" s="640"/>
      <c r="L391" s="640"/>
      <c r="M391" s="421"/>
      <c r="N391" s="638"/>
      <c r="O391" s="638"/>
      <c r="P391" s="638"/>
      <c r="Q391" s="638"/>
      <c r="R391" s="638"/>
      <c r="S391" s="638"/>
      <c r="T391" s="638"/>
    </row>
    <row r="392" spans="1:20" ht="15.75" customHeight="1">
      <c r="A392" s="638"/>
      <c r="B392" s="638"/>
      <c r="C392" s="638"/>
      <c r="D392" s="638"/>
      <c r="E392" s="638"/>
      <c r="F392" s="638"/>
      <c r="G392" s="639"/>
      <c r="H392" s="638"/>
      <c r="I392" s="638"/>
      <c r="J392" s="640"/>
      <c r="K392" s="640"/>
      <c r="L392" s="640"/>
      <c r="M392" s="421"/>
      <c r="N392" s="638"/>
      <c r="O392" s="638"/>
      <c r="P392" s="638"/>
      <c r="Q392" s="638"/>
      <c r="R392" s="638"/>
      <c r="S392" s="638"/>
      <c r="T392" s="638"/>
    </row>
    <row r="393" spans="1:20" ht="15.75" customHeight="1">
      <c r="A393" s="638"/>
      <c r="B393" s="638"/>
      <c r="C393" s="638"/>
      <c r="D393" s="638"/>
      <c r="E393" s="638"/>
      <c r="F393" s="638"/>
      <c r="G393" s="639"/>
      <c r="H393" s="638"/>
      <c r="I393" s="638"/>
      <c r="J393" s="640"/>
      <c r="K393" s="640"/>
      <c r="L393" s="640"/>
      <c r="M393" s="421"/>
      <c r="N393" s="638"/>
      <c r="O393" s="638"/>
      <c r="P393" s="638"/>
      <c r="Q393" s="638"/>
      <c r="R393" s="638"/>
      <c r="S393" s="638"/>
      <c r="T393" s="638"/>
    </row>
    <row r="394" spans="1:20" ht="15.75" customHeight="1">
      <c r="A394" s="638"/>
      <c r="B394" s="638"/>
      <c r="C394" s="638"/>
      <c r="D394" s="638"/>
      <c r="E394" s="638"/>
      <c r="F394" s="638"/>
      <c r="G394" s="639"/>
      <c r="H394" s="638"/>
      <c r="I394" s="638"/>
      <c r="J394" s="640"/>
      <c r="K394" s="640"/>
      <c r="L394" s="640"/>
      <c r="M394" s="421"/>
      <c r="N394" s="638"/>
      <c r="O394" s="638"/>
      <c r="P394" s="638"/>
      <c r="Q394" s="638"/>
      <c r="R394" s="638"/>
      <c r="S394" s="638"/>
      <c r="T394" s="638"/>
    </row>
    <row r="395" spans="1:20" ht="15.75" customHeight="1">
      <c r="A395" s="638"/>
      <c r="B395" s="638"/>
      <c r="C395" s="638"/>
      <c r="D395" s="638"/>
      <c r="E395" s="638"/>
      <c r="F395" s="638"/>
      <c r="G395" s="639"/>
      <c r="H395" s="638"/>
      <c r="I395" s="638"/>
      <c r="J395" s="640"/>
      <c r="K395" s="640"/>
      <c r="L395" s="640"/>
      <c r="M395" s="421"/>
      <c r="N395" s="638"/>
      <c r="O395" s="638"/>
      <c r="P395" s="638"/>
      <c r="Q395" s="638"/>
      <c r="R395" s="638"/>
      <c r="S395" s="638"/>
      <c r="T395" s="638"/>
    </row>
    <row r="396" spans="1:20" ht="15.75" customHeight="1">
      <c r="A396" s="638"/>
      <c r="B396" s="638"/>
      <c r="C396" s="638"/>
      <c r="D396" s="638"/>
      <c r="E396" s="638"/>
      <c r="F396" s="638"/>
      <c r="G396" s="639"/>
      <c r="H396" s="638"/>
      <c r="I396" s="638"/>
      <c r="J396" s="640"/>
      <c r="K396" s="640"/>
      <c r="L396" s="640"/>
      <c r="M396" s="421"/>
      <c r="N396" s="638"/>
      <c r="O396" s="638"/>
      <c r="P396" s="638"/>
      <c r="Q396" s="638"/>
      <c r="R396" s="638"/>
      <c r="S396" s="638"/>
      <c r="T396" s="638"/>
    </row>
    <row r="397" spans="1:20" ht="15.75" customHeight="1">
      <c r="A397" s="638"/>
      <c r="B397" s="638"/>
      <c r="C397" s="638"/>
      <c r="D397" s="638"/>
      <c r="E397" s="638"/>
      <c r="F397" s="638"/>
      <c r="G397" s="639"/>
      <c r="H397" s="638"/>
      <c r="I397" s="638"/>
      <c r="J397" s="640"/>
      <c r="K397" s="640"/>
      <c r="L397" s="640"/>
      <c r="M397" s="421"/>
      <c r="N397" s="638"/>
      <c r="O397" s="638"/>
      <c r="P397" s="638"/>
      <c r="Q397" s="638"/>
      <c r="R397" s="638"/>
      <c r="S397" s="638"/>
      <c r="T397" s="638"/>
    </row>
    <row r="398" spans="1:20" ht="15.75" customHeight="1">
      <c r="A398" s="638"/>
      <c r="B398" s="638"/>
      <c r="C398" s="638"/>
      <c r="D398" s="638"/>
      <c r="E398" s="638"/>
      <c r="F398" s="638"/>
      <c r="G398" s="639"/>
      <c r="H398" s="638"/>
      <c r="I398" s="638"/>
      <c r="J398" s="640"/>
      <c r="K398" s="640"/>
      <c r="L398" s="640"/>
      <c r="M398" s="421"/>
      <c r="N398" s="638"/>
      <c r="O398" s="638"/>
      <c r="P398" s="638"/>
      <c r="Q398" s="638"/>
      <c r="R398" s="638"/>
      <c r="S398" s="638"/>
      <c r="T398" s="638"/>
    </row>
    <row r="399" spans="1:20" ht="15.75" customHeight="1">
      <c r="A399" s="638"/>
      <c r="B399" s="638"/>
      <c r="C399" s="638"/>
      <c r="D399" s="638"/>
      <c r="E399" s="638"/>
      <c r="F399" s="638"/>
      <c r="G399" s="639"/>
      <c r="H399" s="638"/>
      <c r="I399" s="638"/>
      <c r="J399" s="640"/>
      <c r="K399" s="640"/>
      <c r="L399" s="640"/>
      <c r="M399" s="421"/>
      <c r="N399" s="638"/>
      <c r="O399" s="638"/>
      <c r="P399" s="638"/>
      <c r="Q399" s="638"/>
      <c r="R399" s="638"/>
      <c r="S399" s="638"/>
      <c r="T399" s="638"/>
    </row>
    <row r="400" spans="1:20" ht="15.75" customHeight="1">
      <c r="A400" s="638"/>
      <c r="B400" s="638"/>
      <c r="C400" s="638"/>
      <c r="D400" s="638"/>
      <c r="E400" s="638"/>
      <c r="F400" s="638"/>
      <c r="G400" s="639"/>
      <c r="H400" s="638"/>
      <c r="I400" s="638"/>
      <c r="J400" s="640"/>
      <c r="K400" s="640"/>
      <c r="L400" s="640"/>
      <c r="M400" s="421"/>
      <c r="N400" s="638"/>
      <c r="O400" s="638"/>
      <c r="P400" s="638"/>
      <c r="Q400" s="638"/>
      <c r="R400" s="638"/>
      <c r="S400" s="638"/>
      <c r="T400" s="638"/>
    </row>
    <row r="401" spans="1:20" ht="15.75" customHeight="1">
      <c r="A401" s="638"/>
      <c r="B401" s="638"/>
      <c r="C401" s="638"/>
      <c r="D401" s="638"/>
      <c r="E401" s="638"/>
      <c r="F401" s="638"/>
      <c r="G401" s="639"/>
      <c r="H401" s="638"/>
      <c r="I401" s="638"/>
      <c r="J401" s="640"/>
      <c r="K401" s="640"/>
      <c r="L401" s="640"/>
      <c r="M401" s="421"/>
      <c r="N401" s="638"/>
      <c r="O401" s="638"/>
      <c r="P401" s="638"/>
      <c r="Q401" s="638"/>
      <c r="R401" s="638"/>
      <c r="S401" s="638"/>
      <c r="T401" s="638"/>
    </row>
    <row r="402" spans="1:20" ht="15.75" customHeight="1">
      <c r="A402" s="638"/>
      <c r="B402" s="638"/>
      <c r="C402" s="638"/>
      <c r="D402" s="638"/>
      <c r="E402" s="638"/>
      <c r="F402" s="638"/>
      <c r="G402" s="639"/>
      <c r="H402" s="638"/>
      <c r="I402" s="638"/>
      <c r="J402" s="640"/>
      <c r="K402" s="640"/>
      <c r="L402" s="640"/>
      <c r="M402" s="421"/>
      <c r="N402" s="638"/>
      <c r="O402" s="638"/>
      <c r="P402" s="638"/>
      <c r="Q402" s="638"/>
      <c r="R402" s="638"/>
      <c r="S402" s="638"/>
      <c r="T402" s="638"/>
    </row>
    <row r="403" spans="1:20" ht="15.75" customHeight="1">
      <c r="A403" s="638"/>
      <c r="B403" s="638"/>
      <c r="C403" s="638"/>
      <c r="D403" s="638"/>
      <c r="E403" s="638"/>
      <c r="F403" s="638"/>
      <c r="G403" s="639"/>
      <c r="H403" s="638"/>
      <c r="I403" s="638"/>
      <c r="J403" s="640"/>
      <c r="K403" s="640"/>
      <c r="L403" s="640"/>
      <c r="M403" s="421"/>
      <c r="N403" s="638"/>
      <c r="O403" s="638"/>
      <c r="P403" s="638"/>
      <c r="Q403" s="638"/>
      <c r="R403" s="638"/>
      <c r="S403" s="638"/>
      <c r="T403" s="638"/>
    </row>
    <row r="404" spans="1:20" ht="15.75" customHeight="1">
      <c r="A404" s="638"/>
      <c r="B404" s="638"/>
      <c r="C404" s="638"/>
      <c r="D404" s="638"/>
      <c r="E404" s="638"/>
      <c r="F404" s="638"/>
      <c r="G404" s="639"/>
      <c r="H404" s="638"/>
      <c r="I404" s="638"/>
      <c r="J404" s="640"/>
      <c r="K404" s="640"/>
      <c r="L404" s="640"/>
      <c r="M404" s="421"/>
      <c r="N404" s="638"/>
      <c r="O404" s="638"/>
      <c r="P404" s="638"/>
      <c r="Q404" s="638"/>
      <c r="R404" s="638"/>
      <c r="S404" s="638"/>
      <c r="T404" s="638"/>
    </row>
    <row r="405" spans="1:20" ht="15.75" customHeight="1">
      <c r="A405" s="638"/>
      <c r="B405" s="638"/>
      <c r="C405" s="638"/>
      <c r="D405" s="638"/>
      <c r="E405" s="638"/>
      <c r="F405" s="638"/>
      <c r="G405" s="639"/>
      <c r="H405" s="638"/>
      <c r="I405" s="638"/>
      <c r="J405" s="640"/>
      <c r="K405" s="640"/>
      <c r="L405" s="640"/>
      <c r="M405" s="421"/>
      <c r="N405" s="638"/>
      <c r="O405" s="638"/>
      <c r="P405" s="638"/>
      <c r="Q405" s="638"/>
      <c r="R405" s="638"/>
      <c r="S405" s="638"/>
      <c r="T405" s="638"/>
    </row>
    <row r="406" spans="1:20" ht="15.75" customHeight="1">
      <c r="A406" s="638"/>
      <c r="B406" s="638"/>
      <c r="C406" s="638"/>
      <c r="D406" s="638"/>
      <c r="E406" s="638"/>
      <c r="F406" s="638"/>
      <c r="G406" s="639"/>
      <c r="H406" s="638"/>
      <c r="I406" s="638"/>
      <c r="J406" s="640"/>
      <c r="K406" s="640"/>
      <c r="L406" s="640"/>
      <c r="M406" s="421"/>
      <c r="N406" s="638"/>
      <c r="O406" s="638"/>
      <c r="P406" s="638"/>
      <c r="Q406" s="638"/>
      <c r="R406" s="638"/>
      <c r="S406" s="638"/>
      <c r="T406" s="638"/>
    </row>
    <row r="407" spans="1:20" ht="15.75" customHeight="1">
      <c r="A407" s="638"/>
      <c r="B407" s="638"/>
      <c r="C407" s="638"/>
      <c r="D407" s="638"/>
      <c r="E407" s="638"/>
      <c r="F407" s="638"/>
      <c r="G407" s="639"/>
      <c r="H407" s="638"/>
      <c r="I407" s="638"/>
      <c r="J407" s="640"/>
      <c r="K407" s="640"/>
      <c r="L407" s="640"/>
      <c r="M407" s="421"/>
      <c r="N407" s="638"/>
      <c r="O407" s="638"/>
      <c r="P407" s="638"/>
      <c r="Q407" s="638"/>
      <c r="R407" s="638"/>
      <c r="S407" s="638"/>
      <c r="T407" s="638"/>
    </row>
    <row r="408" spans="1:20" ht="15.75" customHeight="1">
      <c r="A408" s="638"/>
      <c r="B408" s="638"/>
      <c r="C408" s="638"/>
      <c r="D408" s="638"/>
      <c r="E408" s="638"/>
      <c r="F408" s="638"/>
      <c r="G408" s="639"/>
      <c r="H408" s="638"/>
      <c r="I408" s="638"/>
      <c r="J408" s="640"/>
      <c r="K408" s="640"/>
      <c r="L408" s="640"/>
      <c r="M408" s="421"/>
      <c r="N408" s="638"/>
      <c r="O408" s="638"/>
      <c r="P408" s="638"/>
      <c r="Q408" s="638"/>
      <c r="R408" s="638"/>
      <c r="S408" s="638"/>
      <c r="T408" s="638"/>
    </row>
    <row r="409" spans="1:20" ht="15.75" customHeight="1">
      <c r="A409" s="638"/>
      <c r="B409" s="638"/>
      <c r="C409" s="638"/>
      <c r="D409" s="638"/>
      <c r="E409" s="638"/>
      <c r="F409" s="638"/>
      <c r="G409" s="639"/>
      <c r="H409" s="638"/>
      <c r="I409" s="638"/>
      <c r="J409" s="640"/>
      <c r="K409" s="640"/>
      <c r="L409" s="640"/>
      <c r="M409" s="421"/>
      <c r="N409" s="638"/>
      <c r="O409" s="638"/>
      <c r="P409" s="638"/>
      <c r="Q409" s="638"/>
      <c r="R409" s="638"/>
      <c r="S409" s="638"/>
      <c r="T409" s="638"/>
    </row>
    <row r="410" spans="1:20" ht="15.75" customHeight="1">
      <c r="A410" s="638"/>
      <c r="B410" s="638"/>
      <c r="C410" s="638"/>
      <c r="D410" s="638"/>
      <c r="E410" s="638"/>
      <c r="F410" s="638"/>
      <c r="G410" s="639"/>
      <c r="H410" s="638"/>
      <c r="I410" s="638"/>
      <c r="J410" s="640"/>
      <c r="K410" s="640"/>
      <c r="L410" s="640"/>
      <c r="M410" s="421"/>
      <c r="N410" s="638"/>
      <c r="O410" s="638"/>
      <c r="P410" s="638"/>
      <c r="Q410" s="638"/>
      <c r="R410" s="638"/>
      <c r="S410" s="638"/>
      <c r="T410" s="638"/>
    </row>
    <row r="411" spans="1:20" ht="15.75" customHeight="1">
      <c r="A411" s="638"/>
      <c r="B411" s="638"/>
      <c r="C411" s="638"/>
      <c r="D411" s="638"/>
      <c r="E411" s="638"/>
      <c r="F411" s="638"/>
      <c r="G411" s="639"/>
      <c r="H411" s="638"/>
      <c r="I411" s="638"/>
      <c r="J411" s="640"/>
      <c r="K411" s="640"/>
      <c r="L411" s="640"/>
      <c r="M411" s="421"/>
      <c r="N411" s="638"/>
      <c r="O411" s="638"/>
      <c r="P411" s="638"/>
      <c r="Q411" s="638"/>
      <c r="R411" s="638"/>
      <c r="S411" s="638"/>
      <c r="T411" s="638"/>
    </row>
    <row r="412" spans="1:20" ht="15.75" customHeight="1">
      <c r="A412" s="638"/>
      <c r="B412" s="638"/>
      <c r="C412" s="638"/>
      <c r="D412" s="638"/>
      <c r="E412" s="638"/>
      <c r="F412" s="638"/>
      <c r="G412" s="639"/>
      <c r="H412" s="638"/>
      <c r="I412" s="638"/>
      <c r="J412" s="640"/>
      <c r="K412" s="640"/>
      <c r="L412" s="640"/>
      <c r="M412" s="421"/>
      <c r="N412" s="638"/>
      <c r="O412" s="638"/>
      <c r="P412" s="638"/>
      <c r="Q412" s="638"/>
      <c r="R412" s="638"/>
      <c r="S412" s="638"/>
      <c r="T412" s="638"/>
    </row>
    <row r="413" spans="1:20" ht="15.75" customHeight="1">
      <c r="A413" s="638"/>
      <c r="B413" s="638"/>
      <c r="C413" s="638"/>
      <c r="D413" s="638"/>
      <c r="E413" s="638"/>
      <c r="F413" s="638"/>
      <c r="G413" s="639"/>
      <c r="H413" s="638"/>
      <c r="I413" s="638"/>
      <c r="J413" s="640"/>
      <c r="K413" s="640"/>
      <c r="L413" s="640"/>
      <c r="M413" s="421"/>
      <c r="N413" s="638"/>
      <c r="O413" s="638"/>
      <c r="P413" s="638"/>
      <c r="Q413" s="638"/>
      <c r="R413" s="638"/>
      <c r="S413" s="638"/>
      <c r="T413" s="638"/>
    </row>
    <row r="414" spans="1:20" ht="15.75" customHeight="1">
      <c r="A414" s="638"/>
      <c r="B414" s="638"/>
      <c r="C414" s="638"/>
      <c r="D414" s="638"/>
      <c r="E414" s="638"/>
      <c r="F414" s="638"/>
      <c r="G414" s="639"/>
      <c r="H414" s="638"/>
      <c r="I414" s="638"/>
      <c r="J414" s="640"/>
      <c r="K414" s="640"/>
      <c r="L414" s="640"/>
      <c r="M414" s="421"/>
      <c r="N414" s="638"/>
      <c r="O414" s="638"/>
      <c r="P414" s="638"/>
      <c r="Q414" s="638"/>
      <c r="R414" s="638"/>
      <c r="S414" s="638"/>
      <c r="T414" s="638"/>
    </row>
    <row r="415" spans="1:20" ht="15.75" customHeight="1">
      <c r="A415" s="638"/>
      <c r="B415" s="638"/>
      <c r="C415" s="638"/>
      <c r="D415" s="638"/>
      <c r="E415" s="638"/>
      <c r="F415" s="638"/>
      <c r="G415" s="639"/>
      <c r="H415" s="638"/>
      <c r="I415" s="638"/>
      <c r="J415" s="640"/>
      <c r="K415" s="640"/>
      <c r="L415" s="640"/>
      <c r="M415" s="421"/>
      <c r="N415" s="638"/>
      <c r="O415" s="638"/>
      <c r="P415" s="638"/>
      <c r="Q415" s="638"/>
      <c r="R415" s="638"/>
      <c r="S415" s="638"/>
      <c r="T415" s="638"/>
    </row>
    <row r="416" spans="1:20" ht="15.75" customHeight="1">
      <c r="A416" s="638"/>
      <c r="B416" s="638"/>
      <c r="C416" s="638"/>
      <c r="D416" s="638"/>
      <c r="E416" s="638"/>
      <c r="F416" s="638"/>
      <c r="G416" s="639"/>
      <c r="H416" s="638"/>
      <c r="I416" s="638"/>
      <c r="J416" s="640"/>
      <c r="K416" s="640"/>
      <c r="L416" s="640"/>
      <c r="M416" s="421"/>
      <c r="N416" s="638"/>
      <c r="O416" s="638"/>
      <c r="P416" s="638"/>
      <c r="Q416" s="638"/>
      <c r="R416" s="638"/>
      <c r="S416" s="638"/>
      <c r="T416" s="638"/>
    </row>
    <row r="417" spans="1:20" ht="15.75" customHeight="1">
      <c r="A417" s="638"/>
      <c r="B417" s="638"/>
      <c r="C417" s="638"/>
      <c r="D417" s="638"/>
      <c r="E417" s="638"/>
      <c r="F417" s="638"/>
      <c r="G417" s="639"/>
      <c r="H417" s="638"/>
      <c r="I417" s="638"/>
      <c r="J417" s="640"/>
      <c r="K417" s="640"/>
      <c r="L417" s="640"/>
      <c r="M417" s="421"/>
      <c r="N417" s="638"/>
      <c r="O417" s="638"/>
      <c r="P417" s="638"/>
      <c r="Q417" s="638"/>
      <c r="R417" s="638"/>
      <c r="S417" s="638"/>
      <c r="T417" s="638"/>
    </row>
    <row r="418" spans="1:20" ht="15.75" customHeight="1">
      <c r="A418" s="638"/>
      <c r="B418" s="638"/>
      <c r="C418" s="638"/>
      <c r="D418" s="638"/>
      <c r="E418" s="638"/>
      <c r="F418" s="638"/>
      <c r="G418" s="639"/>
      <c r="H418" s="638"/>
      <c r="I418" s="638"/>
      <c r="J418" s="640"/>
      <c r="K418" s="640"/>
      <c r="L418" s="640"/>
      <c r="M418" s="421"/>
      <c r="N418" s="638"/>
      <c r="O418" s="638"/>
      <c r="P418" s="638"/>
      <c r="Q418" s="638"/>
      <c r="R418" s="638"/>
      <c r="S418" s="638"/>
      <c r="T418" s="638"/>
    </row>
    <row r="419" spans="1:20" ht="15.75" customHeight="1">
      <c r="A419" s="638"/>
      <c r="B419" s="638"/>
      <c r="C419" s="638"/>
      <c r="D419" s="638"/>
      <c r="E419" s="638"/>
      <c r="F419" s="638"/>
      <c r="G419" s="639"/>
      <c r="H419" s="638"/>
      <c r="I419" s="638"/>
      <c r="J419" s="640"/>
      <c r="K419" s="640"/>
      <c r="L419" s="640"/>
      <c r="M419" s="421"/>
      <c r="N419" s="638"/>
      <c r="O419" s="638"/>
      <c r="P419" s="638"/>
      <c r="Q419" s="638"/>
      <c r="R419" s="638"/>
      <c r="S419" s="638"/>
      <c r="T419" s="638"/>
    </row>
    <row r="420" spans="1:20" ht="15.75" customHeight="1">
      <c r="A420" s="638"/>
      <c r="B420" s="638"/>
      <c r="C420" s="638"/>
      <c r="D420" s="638"/>
      <c r="E420" s="638"/>
      <c r="F420" s="638"/>
      <c r="G420" s="639"/>
      <c r="H420" s="638"/>
      <c r="I420" s="638"/>
      <c r="J420" s="640"/>
      <c r="K420" s="640"/>
      <c r="L420" s="640"/>
      <c r="M420" s="421"/>
      <c r="N420" s="638"/>
      <c r="O420" s="638"/>
      <c r="P420" s="638"/>
      <c r="Q420" s="638"/>
      <c r="R420" s="638"/>
      <c r="S420" s="638"/>
      <c r="T420" s="638"/>
    </row>
    <row r="421" spans="1:20" ht="15.75" customHeight="1">
      <c r="A421" s="638"/>
      <c r="B421" s="638"/>
      <c r="C421" s="638"/>
      <c r="D421" s="638"/>
      <c r="E421" s="638"/>
      <c r="F421" s="638"/>
      <c r="G421" s="639"/>
      <c r="H421" s="638"/>
      <c r="I421" s="638"/>
      <c r="J421" s="640"/>
      <c r="K421" s="640"/>
      <c r="L421" s="640"/>
      <c r="M421" s="421"/>
      <c r="N421" s="638"/>
      <c r="O421" s="638"/>
      <c r="P421" s="638"/>
      <c r="Q421" s="638"/>
      <c r="R421" s="638"/>
      <c r="S421" s="638"/>
      <c r="T421" s="638"/>
    </row>
    <row r="422" spans="1:20" ht="15.75" customHeight="1">
      <c r="A422" s="638"/>
      <c r="B422" s="638"/>
      <c r="C422" s="638"/>
      <c r="D422" s="638"/>
      <c r="E422" s="638"/>
      <c r="F422" s="638"/>
      <c r="G422" s="639"/>
      <c r="H422" s="638"/>
      <c r="I422" s="638"/>
      <c r="J422" s="640"/>
      <c r="K422" s="640"/>
      <c r="L422" s="640"/>
      <c r="M422" s="421"/>
      <c r="N422" s="638"/>
      <c r="O422" s="638"/>
      <c r="P422" s="638"/>
      <c r="Q422" s="638"/>
      <c r="R422" s="638"/>
      <c r="S422" s="638"/>
      <c r="T422" s="638"/>
    </row>
    <row r="423" spans="1:20" ht="15.75" customHeight="1">
      <c r="A423" s="638"/>
      <c r="B423" s="638"/>
      <c r="C423" s="638"/>
      <c r="D423" s="638"/>
      <c r="E423" s="638"/>
      <c r="F423" s="638"/>
      <c r="G423" s="639"/>
      <c r="H423" s="638"/>
      <c r="I423" s="638"/>
      <c r="J423" s="640"/>
      <c r="K423" s="640"/>
      <c r="L423" s="640"/>
      <c r="M423" s="421"/>
      <c r="N423" s="638"/>
      <c r="O423" s="638"/>
      <c r="P423" s="638"/>
      <c r="Q423" s="638"/>
      <c r="R423" s="638"/>
      <c r="S423" s="638"/>
      <c r="T423" s="638"/>
    </row>
    <row r="424" spans="1:20" ht="15.75" customHeight="1">
      <c r="A424" s="638"/>
      <c r="B424" s="638"/>
      <c r="C424" s="638"/>
      <c r="D424" s="638"/>
      <c r="E424" s="638"/>
      <c r="F424" s="638"/>
      <c r="G424" s="639"/>
      <c r="H424" s="638"/>
      <c r="I424" s="638"/>
      <c r="J424" s="640"/>
      <c r="K424" s="640"/>
      <c r="L424" s="640"/>
      <c r="M424" s="421"/>
      <c r="N424" s="638"/>
      <c r="O424" s="638"/>
      <c r="P424" s="638"/>
      <c r="Q424" s="638"/>
      <c r="R424" s="638"/>
      <c r="S424" s="638"/>
      <c r="T424" s="638"/>
    </row>
    <row r="425" spans="1:20" ht="15.75" customHeight="1">
      <c r="A425" s="638"/>
      <c r="B425" s="638"/>
      <c r="C425" s="638"/>
      <c r="D425" s="638"/>
      <c r="E425" s="638"/>
      <c r="F425" s="638"/>
      <c r="G425" s="639"/>
      <c r="H425" s="638"/>
      <c r="I425" s="638"/>
      <c r="J425" s="640"/>
      <c r="K425" s="640"/>
      <c r="L425" s="640"/>
      <c r="M425" s="421"/>
      <c r="N425" s="638"/>
      <c r="O425" s="638"/>
      <c r="P425" s="638"/>
      <c r="Q425" s="638"/>
      <c r="R425" s="638"/>
      <c r="S425" s="638"/>
      <c r="T425" s="638"/>
    </row>
    <row r="426" spans="1:20" ht="15.75" customHeight="1">
      <c r="A426" s="638"/>
      <c r="B426" s="638"/>
      <c r="C426" s="638"/>
      <c r="D426" s="638"/>
      <c r="E426" s="638"/>
      <c r="F426" s="638"/>
      <c r="G426" s="639"/>
      <c r="H426" s="638"/>
      <c r="I426" s="638"/>
      <c r="J426" s="640"/>
      <c r="K426" s="640"/>
      <c r="L426" s="640"/>
      <c r="M426" s="421"/>
      <c r="N426" s="638"/>
      <c r="O426" s="638"/>
      <c r="P426" s="638"/>
      <c r="Q426" s="638"/>
      <c r="R426" s="638"/>
      <c r="S426" s="638"/>
      <c r="T426" s="638"/>
    </row>
    <row r="427" spans="1:20" ht="15.75" customHeight="1">
      <c r="A427" s="638"/>
      <c r="B427" s="638"/>
      <c r="C427" s="638"/>
      <c r="D427" s="638"/>
      <c r="E427" s="638"/>
      <c r="F427" s="638"/>
      <c r="G427" s="639"/>
      <c r="H427" s="638"/>
      <c r="I427" s="638"/>
      <c r="J427" s="640"/>
      <c r="K427" s="640"/>
      <c r="L427" s="640"/>
      <c r="M427" s="421"/>
      <c r="N427" s="638"/>
      <c r="O427" s="638"/>
      <c r="P427" s="638"/>
      <c r="Q427" s="638"/>
      <c r="R427" s="638"/>
      <c r="S427" s="638"/>
      <c r="T427" s="638"/>
    </row>
    <row r="428" spans="1:20" ht="15.75" customHeight="1">
      <c r="A428" s="638"/>
      <c r="B428" s="638"/>
      <c r="C428" s="638"/>
      <c r="D428" s="638"/>
      <c r="E428" s="638"/>
      <c r="F428" s="638"/>
      <c r="G428" s="639"/>
      <c r="H428" s="638"/>
      <c r="I428" s="638"/>
      <c r="J428" s="640"/>
      <c r="K428" s="640"/>
      <c r="L428" s="640"/>
      <c r="M428" s="421"/>
      <c r="N428" s="638"/>
      <c r="O428" s="638"/>
      <c r="P428" s="638"/>
      <c r="Q428" s="638"/>
      <c r="R428" s="638"/>
      <c r="S428" s="638"/>
      <c r="T428" s="638"/>
    </row>
    <row r="429" spans="1:20" ht="15.75" customHeight="1">
      <c r="A429" s="638"/>
      <c r="B429" s="638"/>
      <c r="C429" s="638"/>
      <c r="D429" s="638"/>
      <c r="E429" s="638"/>
      <c r="F429" s="638"/>
      <c r="G429" s="639"/>
      <c r="H429" s="638"/>
      <c r="I429" s="638"/>
      <c r="J429" s="640"/>
      <c r="K429" s="640"/>
      <c r="L429" s="640"/>
      <c r="M429" s="421"/>
      <c r="N429" s="638"/>
      <c r="O429" s="638"/>
      <c r="P429" s="638"/>
      <c r="Q429" s="638"/>
      <c r="R429" s="638"/>
      <c r="S429" s="638"/>
      <c r="T429" s="638"/>
    </row>
    <row r="430" spans="1:20" ht="15.75" customHeight="1">
      <c r="A430" s="638"/>
      <c r="B430" s="638"/>
      <c r="C430" s="638"/>
      <c r="D430" s="638"/>
      <c r="E430" s="638"/>
      <c r="F430" s="638"/>
      <c r="G430" s="639"/>
      <c r="H430" s="638"/>
      <c r="I430" s="638"/>
      <c r="J430" s="640"/>
      <c r="K430" s="640"/>
      <c r="L430" s="640"/>
      <c r="M430" s="421"/>
      <c r="N430" s="638"/>
      <c r="O430" s="638"/>
      <c r="P430" s="638"/>
      <c r="Q430" s="638"/>
      <c r="R430" s="638"/>
      <c r="S430" s="638"/>
      <c r="T430" s="638"/>
    </row>
    <row r="431" spans="1:20" ht="15.75" customHeight="1">
      <c r="A431" s="638"/>
      <c r="B431" s="638"/>
      <c r="C431" s="638"/>
      <c r="D431" s="638"/>
      <c r="E431" s="638"/>
      <c r="F431" s="638"/>
      <c r="G431" s="639"/>
      <c r="H431" s="638"/>
      <c r="I431" s="638"/>
      <c r="J431" s="640"/>
      <c r="K431" s="640"/>
      <c r="L431" s="640"/>
      <c r="M431" s="421"/>
      <c r="N431" s="638"/>
      <c r="O431" s="638"/>
      <c r="P431" s="638"/>
      <c r="Q431" s="638"/>
      <c r="R431" s="638"/>
      <c r="S431" s="638"/>
      <c r="T431" s="638"/>
    </row>
    <row r="432" spans="1:20" ht="15.75" customHeight="1">
      <c r="A432" s="638"/>
      <c r="B432" s="638"/>
      <c r="C432" s="638"/>
      <c r="D432" s="638"/>
      <c r="E432" s="638"/>
      <c r="F432" s="638"/>
      <c r="G432" s="639"/>
      <c r="H432" s="638"/>
      <c r="I432" s="638"/>
      <c r="J432" s="640"/>
      <c r="K432" s="640"/>
      <c r="L432" s="640"/>
      <c r="M432" s="421"/>
      <c r="N432" s="638"/>
      <c r="O432" s="638"/>
      <c r="P432" s="638"/>
      <c r="Q432" s="638"/>
      <c r="R432" s="638"/>
      <c r="S432" s="638"/>
      <c r="T432" s="638"/>
    </row>
    <row r="433" spans="1:20" ht="15.75" customHeight="1">
      <c r="A433" s="638"/>
      <c r="B433" s="638"/>
      <c r="C433" s="638"/>
      <c r="D433" s="638"/>
      <c r="E433" s="638"/>
      <c r="F433" s="638"/>
      <c r="G433" s="639"/>
      <c r="H433" s="638"/>
      <c r="I433" s="638"/>
      <c r="J433" s="640"/>
      <c r="K433" s="640"/>
      <c r="L433" s="640"/>
      <c r="M433" s="421"/>
      <c r="N433" s="638"/>
      <c r="O433" s="638"/>
      <c r="P433" s="638"/>
      <c r="Q433" s="638"/>
      <c r="R433" s="638"/>
      <c r="S433" s="638"/>
      <c r="T433" s="638"/>
    </row>
    <row r="434" spans="1:20" ht="15.75" customHeight="1">
      <c r="A434" s="638"/>
      <c r="B434" s="638"/>
      <c r="C434" s="638"/>
      <c r="D434" s="638"/>
      <c r="E434" s="638"/>
      <c r="F434" s="638"/>
      <c r="G434" s="639"/>
      <c r="H434" s="638"/>
      <c r="I434" s="638"/>
      <c r="J434" s="640"/>
      <c r="K434" s="640"/>
      <c r="L434" s="640"/>
      <c r="M434" s="421"/>
      <c r="N434" s="638"/>
      <c r="O434" s="638"/>
      <c r="P434" s="638"/>
      <c r="Q434" s="638"/>
      <c r="R434" s="638"/>
      <c r="S434" s="638"/>
      <c r="T434" s="638"/>
    </row>
    <row r="435" spans="1:20" ht="15.75" customHeight="1">
      <c r="A435" s="638"/>
      <c r="B435" s="638"/>
      <c r="C435" s="638"/>
      <c r="D435" s="638"/>
      <c r="E435" s="638"/>
      <c r="F435" s="638"/>
      <c r="G435" s="639"/>
      <c r="H435" s="638"/>
      <c r="I435" s="638"/>
      <c r="J435" s="640"/>
      <c r="K435" s="640"/>
      <c r="L435" s="640"/>
      <c r="M435" s="421"/>
      <c r="N435" s="638"/>
      <c r="O435" s="638"/>
      <c r="P435" s="638"/>
      <c r="Q435" s="638"/>
      <c r="R435" s="638"/>
      <c r="S435" s="638"/>
      <c r="T435" s="638"/>
    </row>
    <row r="436" spans="1:20" ht="15.75" customHeight="1">
      <c r="A436" s="638"/>
      <c r="B436" s="638"/>
      <c r="C436" s="638"/>
      <c r="D436" s="638"/>
      <c r="E436" s="638"/>
      <c r="F436" s="638"/>
      <c r="G436" s="639"/>
      <c r="H436" s="638"/>
      <c r="I436" s="638"/>
      <c r="J436" s="640"/>
      <c r="K436" s="640"/>
      <c r="L436" s="640"/>
      <c r="M436" s="421"/>
      <c r="N436" s="638"/>
      <c r="O436" s="638"/>
      <c r="P436" s="638"/>
      <c r="Q436" s="638"/>
      <c r="R436" s="638"/>
      <c r="S436" s="638"/>
      <c r="T436" s="638"/>
    </row>
    <row r="437" spans="1:20" ht="15.75" customHeight="1">
      <c r="A437" s="638"/>
      <c r="B437" s="638"/>
      <c r="C437" s="638"/>
      <c r="D437" s="638"/>
      <c r="E437" s="638"/>
      <c r="F437" s="638"/>
      <c r="G437" s="639"/>
      <c r="H437" s="638"/>
      <c r="I437" s="638"/>
      <c r="J437" s="640"/>
      <c r="K437" s="640"/>
      <c r="L437" s="640"/>
      <c r="M437" s="421"/>
      <c r="N437" s="638"/>
      <c r="O437" s="638"/>
      <c r="P437" s="638"/>
      <c r="Q437" s="638"/>
      <c r="R437" s="638"/>
      <c r="S437" s="638"/>
      <c r="T437" s="638"/>
    </row>
    <row r="438" spans="1:20" ht="15.75" customHeight="1">
      <c r="A438" s="638"/>
      <c r="B438" s="638"/>
      <c r="C438" s="638"/>
      <c r="D438" s="638"/>
      <c r="E438" s="638"/>
      <c r="F438" s="638"/>
      <c r="G438" s="639"/>
      <c r="H438" s="638"/>
      <c r="I438" s="638"/>
      <c r="J438" s="640"/>
      <c r="K438" s="640"/>
      <c r="L438" s="640"/>
      <c r="M438" s="421"/>
      <c r="N438" s="638"/>
      <c r="O438" s="638"/>
      <c r="P438" s="638"/>
      <c r="Q438" s="638"/>
      <c r="R438" s="638"/>
      <c r="S438" s="638"/>
      <c r="T438" s="638"/>
    </row>
    <row r="439" spans="1:20" ht="15.75" customHeight="1">
      <c r="A439" s="638"/>
      <c r="B439" s="638"/>
      <c r="C439" s="638"/>
      <c r="D439" s="638"/>
      <c r="E439" s="638"/>
      <c r="F439" s="638"/>
      <c r="G439" s="639"/>
      <c r="H439" s="638"/>
      <c r="I439" s="638"/>
      <c r="J439" s="640"/>
      <c r="K439" s="640"/>
      <c r="L439" s="640"/>
      <c r="M439" s="421"/>
      <c r="N439" s="638"/>
      <c r="O439" s="638"/>
      <c r="P439" s="638"/>
      <c r="Q439" s="638"/>
      <c r="R439" s="638"/>
      <c r="S439" s="638"/>
      <c r="T439" s="638"/>
    </row>
    <row r="440" spans="1:20" ht="15.75" customHeight="1">
      <c r="A440" s="638"/>
      <c r="B440" s="638"/>
      <c r="C440" s="638"/>
      <c r="D440" s="638"/>
      <c r="E440" s="638"/>
      <c r="F440" s="638"/>
      <c r="G440" s="639"/>
      <c r="H440" s="638"/>
      <c r="I440" s="638"/>
      <c r="J440" s="640"/>
      <c r="K440" s="640"/>
      <c r="L440" s="640"/>
      <c r="M440" s="421"/>
      <c r="N440" s="638"/>
      <c r="O440" s="638"/>
      <c r="P440" s="638"/>
      <c r="Q440" s="638"/>
      <c r="R440" s="638"/>
      <c r="S440" s="638"/>
      <c r="T440" s="638"/>
    </row>
    <row r="441" spans="1:20" ht="15.75" customHeight="1">
      <c r="A441" s="638"/>
      <c r="B441" s="638"/>
      <c r="C441" s="638"/>
      <c r="D441" s="638"/>
      <c r="E441" s="638"/>
      <c r="F441" s="638"/>
      <c r="G441" s="639"/>
      <c r="H441" s="638"/>
      <c r="I441" s="638"/>
      <c r="J441" s="640"/>
      <c r="K441" s="640"/>
      <c r="L441" s="640"/>
      <c r="M441" s="421"/>
      <c r="N441" s="638"/>
      <c r="O441" s="638"/>
      <c r="P441" s="638"/>
      <c r="Q441" s="638"/>
      <c r="R441" s="638"/>
      <c r="S441" s="638"/>
      <c r="T441" s="638"/>
    </row>
    <row r="442" spans="1:20" ht="15.75" customHeight="1">
      <c r="A442" s="638"/>
      <c r="B442" s="638"/>
      <c r="C442" s="638"/>
      <c r="D442" s="638"/>
      <c r="E442" s="638"/>
      <c r="F442" s="638"/>
      <c r="G442" s="639"/>
      <c r="H442" s="638"/>
      <c r="I442" s="638"/>
      <c r="J442" s="640"/>
      <c r="K442" s="640"/>
      <c r="L442" s="640"/>
      <c r="M442" s="421"/>
      <c r="N442" s="638"/>
      <c r="O442" s="638"/>
      <c r="P442" s="638"/>
      <c r="Q442" s="638"/>
      <c r="R442" s="638"/>
      <c r="S442" s="638"/>
      <c r="T442" s="638"/>
    </row>
    <row r="443" spans="1:20" ht="15.75" customHeight="1">
      <c r="A443" s="638"/>
      <c r="B443" s="638"/>
      <c r="C443" s="638"/>
      <c r="D443" s="638"/>
      <c r="E443" s="638"/>
      <c r="F443" s="638"/>
      <c r="G443" s="639"/>
      <c r="H443" s="638"/>
      <c r="I443" s="638"/>
      <c r="J443" s="640"/>
      <c r="K443" s="640"/>
      <c r="L443" s="640"/>
      <c r="M443" s="421"/>
      <c r="N443" s="638"/>
      <c r="O443" s="638"/>
      <c r="P443" s="638"/>
      <c r="Q443" s="638"/>
      <c r="R443" s="638"/>
      <c r="S443" s="638"/>
      <c r="T443" s="638"/>
    </row>
    <row r="444" spans="1:20" ht="15.75" customHeight="1">
      <c r="A444" s="638"/>
      <c r="B444" s="638"/>
      <c r="C444" s="638"/>
      <c r="D444" s="638"/>
      <c r="E444" s="638"/>
      <c r="F444" s="638"/>
      <c r="G444" s="639"/>
      <c r="H444" s="638"/>
      <c r="I444" s="638"/>
      <c r="J444" s="640"/>
      <c r="K444" s="640"/>
      <c r="L444" s="640"/>
      <c r="M444" s="421"/>
      <c r="N444" s="638"/>
      <c r="O444" s="638"/>
      <c r="P444" s="638"/>
      <c r="Q444" s="638"/>
      <c r="R444" s="638"/>
      <c r="S444" s="638"/>
      <c r="T444" s="638"/>
    </row>
    <row r="445" spans="1:20" ht="15.75" customHeight="1">
      <c r="A445" s="638"/>
      <c r="B445" s="638"/>
      <c r="C445" s="638"/>
      <c r="D445" s="638"/>
      <c r="E445" s="638"/>
      <c r="F445" s="638"/>
      <c r="G445" s="639"/>
      <c r="H445" s="638"/>
      <c r="I445" s="638"/>
      <c r="J445" s="640"/>
      <c r="K445" s="640"/>
      <c r="L445" s="640"/>
      <c r="M445" s="421"/>
      <c r="N445" s="638"/>
      <c r="O445" s="638"/>
      <c r="P445" s="638"/>
      <c r="Q445" s="638"/>
      <c r="R445" s="638"/>
      <c r="S445" s="638"/>
      <c r="T445" s="638"/>
    </row>
    <row r="446" spans="1:20" ht="15.75" customHeight="1">
      <c r="A446" s="638"/>
      <c r="B446" s="638"/>
      <c r="C446" s="638"/>
      <c r="D446" s="638"/>
      <c r="E446" s="638"/>
      <c r="F446" s="638"/>
      <c r="G446" s="639"/>
      <c r="H446" s="638"/>
      <c r="I446" s="638"/>
      <c r="J446" s="640"/>
      <c r="K446" s="640"/>
      <c r="L446" s="640"/>
      <c r="M446" s="421"/>
      <c r="N446" s="638"/>
      <c r="O446" s="638"/>
      <c r="P446" s="638"/>
      <c r="Q446" s="638"/>
      <c r="R446" s="638"/>
      <c r="S446" s="638"/>
      <c r="T446" s="638"/>
    </row>
    <row r="447" spans="1:20" ht="15.75" customHeight="1">
      <c r="A447" s="638"/>
      <c r="B447" s="638"/>
      <c r="C447" s="638"/>
      <c r="D447" s="638"/>
      <c r="E447" s="638"/>
      <c r="F447" s="638"/>
      <c r="G447" s="639"/>
      <c r="H447" s="638"/>
      <c r="I447" s="638"/>
      <c r="J447" s="640"/>
      <c r="K447" s="640"/>
      <c r="L447" s="640"/>
      <c r="M447" s="421"/>
      <c r="N447" s="638"/>
      <c r="O447" s="638"/>
      <c r="P447" s="638"/>
      <c r="Q447" s="638"/>
      <c r="R447" s="638"/>
      <c r="S447" s="638"/>
      <c r="T447" s="638"/>
    </row>
    <row r="448" spans="1:20" ht="15.75" customHeight="1">
      <c r="A448" s="638"/>
      <c r="B448" s="638"/>
      <c r="C448" s="638"/>
      <c r="D448" s="638"/>
      <c r="E448" s="638"/>
      <c r="F448" s="638"/>
      <c r="G448" s="639"/>
      <c r="H448" s="638"/>
      <c r="I448" s="638"/>
      <c r="J448" s="640"/>
      <c r="K448" s="640"/>
      <c r="L448" s="640"/>
      <c r="M448" s="421"/>
      <c r="N448" s="638"/>
      <c r="O448" s="638"/>
      <c r="P448" s="638"/>
      <c r="Q448" s="638"/>
      <c r="R448" s="638"/>
      <c r="S448" s="638"/>
      <c r="T448" s="638"/>
    </row>
    <row r="449" spans="1:20" ht="15.75" customHeight="1">
      <c r="A449" s="638"/>
      <c r="B449" s="638"/>
      <c r="C449" s="638"/>
      <c r="D449" s="638"/>
      <c r="E449" s="638"/>
      <c r="F449" s="638"/>
      <c r="G449" s="639"/>
      <c r="H449" s="638"/>
      <c r="I449" s="638"/>
      <c r="J449" s="640"/>
      <c r="K449" s="640"/>
      <c r="L449" s="640"/>
      <c r="M449" s="421"/>
      <c r="N449" s="638"/>
      <c r="O449" s="638"/>
      <c r="P449" s="638"/>
      <c r="Q449" s="638"/>
      <c r="R449" s="638"/>
      <c r="S449" s="638"/>
      <c r="T449" s="638"/>
    </row>
    <row r="450" spans="1:20" ht="15.75" customHeight="1">
      <c r="A450" s="638"/>
      <c r="B450" s="638"/>
      <c r="C450" s="638"/>
      <c r="D450" s="638"/>
      <c r="E450" s="638"/>
      <c r="F450" s="638"/>
      <c r="G450" s="639"/>
      <c r="H450" s="638"/>
      <c r="I450" s="638"/>
      <c r="J450" s="640"/>
      <c r="K450" s="640"/>
      <c r="L450" s="640"/>
      <c r="M450" s="421"/>
      <c r="N450" s="638"/>
      <c r="O450" s="638"/>
      <c r="P450" s="638"/>
      <c r="Q450" s="638"/>
      <c r="R450" s="638"/>
      <c r="S450" s="638"/>
      <c r="T450" s="638"/>
    </row>
    <row r="451" spans="1:20" ht="15.75" customHeight="1">
      <c r="A451" s="638"/>
      <c r="B451" s="638"/>
      <c r="C451" s="638"/>
      <c r="D451" s="638"/>
      <c r="E451" s="638"/>
      <c r="F451" s="638"/>
      <c r="G451" s="639"/>
      <c r="H451" s="638"/>
      <c r="I451" s="638"/>
      <c r="J451" s="640"/>
      <c r="K451" s="640"/>
      <c r="L451" s="640"/>
      <c r="M451" s="421"/>
      <c r="N451" s="638"/>
      <c r="O451" s="638"/>
      <c r="P451" s="638"/>
      <c r="Q451" s="638"/>
      <c r="R451" s="638"/>
      <c r="S451" s="638"/>
      <c r="T451" s="638"/>
    </row>
    <row r="452" spans="1:20" ht="15.75" customHeight="1">
      <c r="A452" s="638"/>
      <c r="B452" s="638"/>
      <c r="C452" s="638"/>
      <c r="D452" s="638"/>
      <c r="E452" s="638"/>
      <c r="F452" s="638"/>
      <c r="G452" s="639"/>
      <c r="H452" s="638"/>
      <c r="I452" s="638"/>
      <c r="J452" s="640"/>
      <c r="K452" s="640"/>
      <c r="L452" s="640"/>
      <c r="M452" s="421"/>
      <c r="N452" s="638"/>
      <c r="O452" s="638"/>
      <c r="P452" s="638"/>
      <c r="Q452" s="638"/>
      <c r="R452" s="638"/>
      <c r="S452" s="638"/>
      <c r="T452" s="638"/>
    </row>
    <row r="453" spans="1:20" ht="15.75" customHeight="1">
      <c r="A453" s="638"/>
      <c r="B453" s="638"/>
      <c r="C453" s="638"/>
      <c r="D453" s="638"/>
      <c r="E453" s="638"/>
      <c r="F453" s="638"/>
      <c r="G453" s="639"/>
      <c r="H453" s="638"/>
      <c r="I453" s="638"/>
      <c r="J453" s="640"/>
      <c r="K453" s="640"/>
      <c r="L453" s="640"/>
      <c r="M453" s="421"/>
      <c r="N453" s="638"/>
      <c r="O453" s="638"/>
      <c r="P453" s="638"/>
      <c r="Q453" s="638"/>
      <c r="R453" s="638"/>
      <c r="S453" s="638"/>
      <c r="T453" s="638"/>
    </row>
    <row r="454" spans="1:20" ht="15.75" customHeight="1">
      <c r="A454" s="638"/>
      <c r="B454" s="638"/>
      <c r="C454" s="638"/>
      <c r="D454" s="638"/>
      <c r="E454" s="638"/>
      <c r="F454" s="638"/>
      <c r="G454" s="639"/>
      <c r="H454" s="638"/>
      <c r="I454" s="638"/>
      <c r="J454" s="640"/>
      <c r="K454" s="640"/>
      <c r="L454" s="640"/>
      <c r="M454" s="421"/>
      <c r="N454" s="638"/>
      <c r="O454" s="638"/>
      <c r="P454" s="638"/>
      <c r="Q454" s="638"/>
      <c r="R454" s="638"/>
      <c r="S454" s="638"/>
      <c r="T454" s="638"/>
    </row>
    <row r="455" spans="1:20" ht="15.75" customHeight="1">
      <c r="A455" s="638"/>
      <c r="B455" s="638"/>
      <c r="C455" s="638"/>
      <c r="D455" s="638"/>
      <c r="E455" s="638"/>
      <c r="F455" s="638"/>
      <c r="G455" s="639"/>
      <c r="H455" s="638"/>
      <c r="I455" s="638"/>
      <c r="J455" s="640"/>
      <c r="K455" s="640"/>
      <c r="L455" s="640"/>
      <c r="M455" s="421"/>
      <c r="N455" s="638"/>
      <c r="O455" s="638"/>
      <c r="P455" s="638"/>
      <c r="Q455" s="638"/>
      <c r="R455" s="638"/>
      <c r="S455" s="638"/>
      <c r="T455" s="638"/>
    </row>
    <row r="456" spans="1:20" ht="15.75" customHeight="1">
      <c r="A456" s="638"/>
      <c r="B456" s="638"/>
      <c r="C456" s="638"/>
      <c r="D456" s="638"/>
      <c r="E456" s="638"/>
      <c r="F456" s="638"/>
      <c r="G456" s="639"/>
      <c r="H456" s="638"/>
      <c r="I456" s="638"/>
      <c r="J456" s="640"/>
      <c r="K456" s="640"/>
      <c r="L456" s="640"/>
      <c r="M456" s="421"/>
      <c r="N456" s="638"/>
      <c r="O456" s="638"/>
      <c r="P456" s="638"/>
      <c r="Q456" s="638"/>
      <c r="R456" s="638"/>
      <c r="S456" s="638"/>
      <c r="T456" s="638"/>
    </row>
    <row r="457" spans="1:20" ht="15.75" customHeight="1">
      <c r="A457" s="638"/>
      <c r="B457" s="638"/>
      <c r="C457" s="638"/>
      <c r="D457" s="638"/>
      <c r="E457" s="638"/>
      <c r="F457" s="638"/>
      <c r="G457" s="639"/>
      <c r="H457" s="638"/>
      <c r="I457" s="638"/>
      <c r="J457" s="640"/>
      <c r="K457" s="640"/>
      <c r="L457" s="640"/>
      <c r="M457" s="421"/>
      <c r="N457" s="638"/>
      <c r="O457" s="638"/>
      <c r="P457" s="638"/>
      <c r="Q457" s="638"/>
      <c r="R457" s="638"/>
      <c r="S457" s="638"/>
      <c r="T457" s="638"/>
    </row>
    <row r="458" spans="1:20" ht="15.75" customHeight="1">
      <c r="A458" s="638"/>
      <c r="B458" s="638"/>
      <c r="C458" s="638"/>
      <c r="D458" s="638"/>
      <c r="E458" s="638"/>
      <c r="F458" s="638"/>
      <c r="G458" s="639"/>
      <c r="H458" s="638"/>
      <c r="I458" s="638"/>
      <c r="J458" s="640"/>
      <c r="K458" s="640"/>
      <c r="L458" s="640"/>
      <c r="M458" s="421"/>
      <c r="N458" s="638"/>
      <c r="O458" s="638"/>
      <c r="P458" s="638"/>
      <c r="Q458" s="638"/>
      <c r="R458" s="638"/>
      <c r="S458" s="638"/>
      <c r="T458" s="638"/>
    </row>
    <row r="459" spans="1:20" ht="15.75" customHeight="1">
      <c r="A459" s="638"/>
      <c r="B459" s="638"/>
      <c r="C459" s="638"/>
      <c r="D459" s="638"/>
      <c r="E459" s="638"/>
      <c r="F459" s="638"/>
      <c r="G459" s="639"/>
      <c r="H459" s="638"/>
      <c r="I459" s="638"/>
      <c r="J459" s="640"/>
      <c r="K459" s="640"/>
      <c r="L459" s="640"/>
      <c r="M459" s="421"/>
      <c r="N459" s="638"/>
      <c r="O459" s="638"/>
      <c r="P459" s="638"/>
      <c r="Q459" s="638"/>
      <c r="R459" s="638"/>
      <c r="S459" s="638"/>
      <c r="T459" s="638"/>
    </row>
    <row r="460" spans="1:20" ht="15.75" customHeight="1">
      <c r="A460" s="638"/>
      <c r="B460" s="638"/>
      <c r="C460" s="638"/>
      <c r="D460" s="638"/>
      <c r="E460" s="638"/>
      <c r="F460" s="638"/>
      <c r="G460" s="639"/>
      <c r="H460" s="638"/>
      <c r="I460" s="638"/>
      <c r="J460" s="640"/>
      <c r="K460" s="640"/>
      <c r="L460" s="640"/>
      <c r="M460" s="421"/>
      <c r="N460" s="638"/>
      <c r="O460" s="638"/>
      <c r="P460" s="638"/>
      <c r="Q460" s="638"/>
      <c r="R460" s="638"/>
      <c r="S460" s="638"/>
      <c r="T460" s="638"/>
    </row>
    <row r="461" spans="1:20" ht="15.75" customHeight="1">
      <c r="A461" s="638"/>
      <c r="B461" s="638"/>
      <c r="C461" s="638"/>
      <c r="D461" s="638"/>
      <c r="E461" s="638"/>
      <c r="F461" s="638"/>
      <c r="G461" s="639"/>
      <c r="H461" s="638"/>
      <c r="I461" s="638"/>
      <c r="J461" s="640"/>
      <c r="K461" s="640"/>
      <c r="L461" s="640"/>
      <c r="M461" s="421"/>
      <c r="N461" s="638"/>
      <c r="O461" s="638"/>
      <c r="P461" s="638"/>
      <c r="Q461" s="638"/>
      <c r="R461" s="638"/>
      <c r="S461" s="638"/>
      <c r="T461" s="638"/>
    </row>
    <row r="462" spans="1:20" ht="15.75" customHeight="1">
      <c r="A462" s="638"/>
      <c r="B462" s="638"/>
      <c r="C462" s="638"/>
      <c r="D462" s="638"/>
      <c r="E462" s="638"/>
      <c r="F462" s="638"/>
      <c r="G462" s="639"/>
      <c r="H462" s="638"/>
      <c r="I462" s="638"/>
      <c r="J462" s="640"/>
      <c r="K462" s="640"/>
      <c r="L462" s="640"/>
      <c r="M462" s="421"/>
      <c r="N462" s="638"/>
      <c r="O462" s="638"/>
      <c r="P462" s="638"/>
      <c r="Q462" s="638"/>
      <c r="R462" s="638"/>
      <c r="S462" s="638"/>
      <c r="T462" s="638"/>
    </row>
    <row r="463" spans="1:20" ht="15.75" customHeight="1">
      <c r="A463" s="638"/>
      <c r="B463" s="638"/>
      <c r="C463" s="638"/>
      <c r="D463" s="638"/>
      <c r="E463" s="638"/>
      <c r="F463" s="638"/>
      <c r="G463" s="639"/>
      <c r="H463" s="638"/>
      <c r="I463" s="638"/>
      <c r="J463" s="640"/>
      <c r="K463" s="640"/>
      <c r="L463" s="640"/>
      <c r="M463" s="421"/>
      <c r="N463" s="638"/>
      <c r="O463" s="638"/>
      <c r="P463" s="638"/>
      <c r="Q463" s="638"/>
      <c r="R463" s="638"/>
      <c r="S463" s="638"/>
      <c r="T463" s="638"/>
    </row>
    <row r="464" spans="1:20" ht="15.75" customHeight="1">
      <c r="A464" s="638"/>
      <c r="B464" s="638"/>
      <c r="C464" s="638"/>
      <c r="D464" s="638"/>
      <c r="E464" s="638"/>
      <c r="F464" s="638"/>
      <c r="G464" s="639"/>
      <c r="H464" s="638"/>
      <c r="I464" s="638"/>
      <c r="J464" s="640"/>
      <c r="K464" s="640"/>
      <c r="L464" s="640"/>
      <c r="M464" s="421"/>
      <c r="N464" s="638"/>
      <c r="O464" s="638"/>
      <c r="P464" s="638"/>
      <c r="Q464" s="638"/>
      <c r="R464" s="638"/>
      <c r="S464" s="638"/>
      <c r="T464" s="638"/>
    </row>
    <row r="465" spans="1:20" ht="15.75" customHeight="1">
      <c r="A465" s="638"/>
      <c r="B465" s="638"/>
      <c r="C465" s="638"/>
      <c r="D465" s="638"/>
      <c r="E465" s="638"/>
      <c r="F465" s="638"/>
      <c r="G465" s="639"/>
      <c r="H465" s="638"/>
      <c r="I465" s="638"/>
      <c r="J465" s="640"/>
      <c r="K465" s="640"/>
      <c r="L465" s="640"/>
      <c r="M465" s="421"/>
      <c r="N465" s="638"/>
      <c r="O465" s="638"/>
      <c r="P465" s="638"/>
      <c r="Q465" s="638"/>
      <c r="R465" s="638"/>
      <c r="S465" s="638"/>
      <c r="T465" s="638"/>
    </row>
    <row r="466" spans="1:20" ht="15.75" customHeight="1">
      <c r="A466" s="638"/>
      <c r="B466" s="638"/>
      <c r="C466" s="638"/>
      <c r="D466" s="638"/>
      <c r="E466" s="638"/>
      <c r="F466" s="638"/>
      <c r="G466" s="639"/>
      <c r="H466" s="638"/>
      <c r="I466" s="638"/>
      <c r="J466" s="640"/>
      <c r="K466" s="640"/>
      <c r="L466" s="640"/>
      <c r="M466" s="421"/>
      <c r="N466" s="638"/>
      <c r="O466" s="638"/>
      <c r="P466" s="638"/>
      <c r="Q466" s="638"/>
      <c r="R466" s="638"/>
      <c r="S466" s="638"/>
      <c r="T466" s="638"/>
    </row>
    <row r="467" spans="1:20" ht="15.75" customHeight="1">
      <c r="A467" s="638"/>
      <c r="B467" s="638"/>
      <c r="C467" s="638"/>
      <c r="D467" s="638"/>
      <c r="E467" s="638"/>
      <c r="F467" s="638"/>
      <c r="G467" s="639"/>
      <c r="H467" s="638"/>
      <c r="I467" s="638"/>
      <c r="J467" s="640"/>
      <c r="K467" s="640"/>
      <c r="L467" s="640"/>
      <c r="M467" s="421"/>
      <c r="N467" s="638"/>
      <c r="O467" s="638"/>
      <c r="P467" s="638"/>
      <c r="Q467" s="638"/>
      <c r="R467" s="638"/>
      <c r="S467" s="638"/>
      <c r="T467" s="638"/>
    </row>
    <row r="468" spans="1:20" ht="15.75" customHeight="1">
      <c r="A468" s="638"/>
      <c r="B468" s="638"/>
      <c r="C468" s="638"/>
      <c r="D468" s="638"/>
      <c r="E468" s="638"/>
      <c r="F468" s="638"/>
      <c r="G468" s="639"/>
      <c r="H468" s="638"/>
      <c r="I468" s="638"/>
      <c r="J468" s="640"/>
      <c r="K468" s="640"/>
      <c r="L468" s="640"/>
      <c r="M468" s="421"/>
      <c r="N468" s="638"/>
      <c r="O468" s="638"/>
      <c r="P468" s="638"/>
      <c r="Q468" s="638"/>
      <c r="R468" s="638"/>
      <c r="S468" s="638"/>
      <c r="T468" s="638"/>
    </row>
    <row r="469" spans="1:20" ht="15.75" customHeight="1">
      <c r="A469" s="638"/>
      <c r="B469" s="638"/>
      <c r="C469" s="638"/>
      <c r="D469" s="638"/>
      <c r="E469" s="638"/>
      <c r="F469" s="638"/>
      <c r="G469" s="639"/>
      <c r="H469" s="638"/>
      <c r="I469" s="638"/>
      <c r="J469" s="640"/>
      <c r="K469" s="640"/>
      <c r="L469" s="640"/>
      <c r="M469" s="421"/>
      <c r="N469" s="638"/>
      <c r="O469" s="638"/>
      <c r="P469" s="638"/>
      <c r="Q469" s="638"/>
      <c r="R469" s="638"/>
      <c r="S469" s="638"/>
      <c r="T469" s="638"/>
    </row>
    <row r="470" spans="1:20" ht="15.75" customHeight="1">
      <c r="A470" s="638"/>
      <c r="B470" s="638"/>
      <c r="C470" s="638"/>
      <c r="D470" s="638"/>
      <c r="E470" s="638"/>
      <c r="F470" s="638"/>
      <c r="G470" s="639"/>
      <c r="H470" s="638"/>
      <c r="I470" s="638"/>
      <c r="J470" s="640"/>
      <c r="K470" s="640"/>
      <c r="L470" s="640"/>
      <c r="M470" s="421"/>
      <c r="N470" s="638"/>
      <c r="O470" s="638"/>
      <c r="P470" s="638"/>
      <c r="Q470" s="638"/>
      <c r="R470" s="638"/>
      <c r="S470" s="638"/>
      <c r="T470" s="638"/>
    </row>
    <row r="471" spans="1:20" ht="15.75" customHeight="1">
      <c r="A471" s="638"/>
      <c r="B471" s="638"/>
      <c r="C471" s="638"/>
      <c r="D471" s="638"/>
      <c r="E471" s="638"/>
      <c r="F471" s="638"/>
      <c r="G471" s="639"/>
      <c r="H471" s="638"/>
      <c r="I471" s="638"/>
      <c r="J471" s="640"/>
      <c r="K471" s="640"/>
      <c r="L471" s="640"/>
      <c r="M471" s="421"/>
      <c r="N471" s="638"/>
      <c r="O471" s="638"/>
      <c r="P471" s="638"/>
      <c r="Q471" s="638"/>
      <c r="R471" s="638"/>
      <c r="S471" s="638"/>
      <c r="T471" s="638"/>
    </row>
    <row r="472" spans="1:20" ht="15.75" customHeight="1">
      <c r="A472" s="638"/>
      <c r="B472" s="638"/>
      <c r="C472" s="638"/>
      <c r="D472" s="638"/>
      <c r="E472" s="638"/>
      <c r="F472" s="638"/>
      <c r="G472" s="639"/>
      <c r="H472" s="638"/>
      <c r="I472" s="638"/>
      <c r="J472" s="640"/>
      <c r="K472" s="640"/>
      <c r="L472" s="640"/>
      <c r="M472" s="421"/>
      <c r="N472" s="638"/>
      <c r="O472" s="638"/>
      <c r="P472" s="638"/>
      <c r="Q472" s="638"/>
      <c r="R472" s="638"/>
      <c r="S472" s="638"/>
      <c r="T472" s="638"/>
    </row>
    <row r="473" spans="1:20" ht="15.75" customHeight="1">
      <c r="A473" s="638"/>
      <c r="B473" s="638"/>
      <c r="C473" s="638"/>
      <c r="D473" s="638"/>
      <c r="E473" s="638"/>
      <c r="F473" s="638"/>
      <c r="G473" s="639"/>
      <c r="H473" s="638"/>
      <c r="I473" s="638"/>
      <c r="J473" s="640"/>
      <c r="K473" s="640"/>
      <c r="L473" s="640"/>
      <c r="M473" s="421"/>
      <c r="N473" s="638"/>
      <c r="O473" s="638"/>
      <c r="P473" s="638"/>
      <c r="Q473" s="638"/>
      <c r="R473" s="638"/>
      <c r="S473" s="638"/>
      <c r="T473" s="638"/>
    </row>
    <row r="474" spans="1:20" ht="15.75" customHeight="1">
      <c r="A474" s="638"/>
      <c r="B474" s="638"/>
      <c r="C474" s="638"/>
      <c r="D474" s="638"/>
      <c r="E474" s="638"/>
      <c r="F474" s="638"/>
      <c r="G474" s="639"/>
      <c r="H474" s="638"/>
      <c r="I474" s="638"/>
      <c r="J474" s="640"/>
      <c r="K474" s="640"/>
      <c r="L474" s="640"/>
      <c r="M474" s="421"/>
      <c r="N474" s="638"/>
      <c r="O474" s="638"/>
      <c r="P474" s="638"/>
      <c r="Q474" s="638"/>
      <c r="R474" s="638"/>
      <c r="S474" s="638"/>
      <c r="T474" s="638"/>
    </row>
    <row r="475" spans="1:20" ht="15.75" customHeight="1">
      <c r="A475" s="638"/>
      <c r="B475" s="638"/>
      <c r="C475" s="638"/>
      <c r="D475" s="638"/>
      <c r="E475" s="638"/>
      <c r="F475" s="638"/>
      <c r="G475" s="639"/>
      <c r="H475" s="638"/>
      <c r="I475" s="638"/>
      <c r="J475" s="640"/>
      <c r="K475" s="640"/>
      <c r="L475" s="640"/>
      <c r="M475" s="421"/>
      <c r="N475" s="638"/>
      <c r="O475" s="638"/>
      <c r="P475" s="638"/>
      <c r="Q475" s="638"/>
      <c r="R475" s="638"/>
      <c r="S475" s="638"/>
      <c r="T475" s="638"/>
    </row>
    <row r="476" spans="1:20" ht="15.75" customHeight="1">
      <c r="A476" s="638"/>
      <c r="B476" s="638"/>
      <c r="C476" s="638"/>
      <c r="D476" s="638"/>
      <c r="E476" s="638"/>
      <c r="F476" s="638"/>
      <c r="G476" s="639"/>
      <c r="H476" s="638"/>
      <c r="I476" s="638"/>
      <c r="J476" s="640"/>
      <c r="K476" s="640"/>
      <c r="L476" s="640"/>
      <c r="M476" s="421"/>
      <c r="N476" s="638"/>
      <c r="O476" s="638"/>
      <c r="P476" s="638"/>
      <c r="Q476" s="638"/>
      <c r="R476" s="638"/>
      <c r="S476" s="638"/>
      <c r="T476" s="638"/>
    </row>
    <row r="477" spans="1:20" ht="15.75" customHeight="1">
      <c r="A477" s="638"/>
      <c r="B477" s="638"/>
      <c r="C477" s="638"/>
      <c r="D477" s="638"/>
      <c r="E477" s="638"/>
      <c r="F477" s="638"/>
      <c r="G477" s="639"/>
      <c r="H477" s="638"/>
      <c r="I477" s="638"/>
      <c r="J477" s="640"/>
      <c r="K477" s="640"/>
      <c r="L477" s="640"/>
      <c r="M477" s="421"/>
      <c r="N477" s="638"/>
      <c r="O477" s="638"/>
      <c r="P477" s="638"/>
      <c r="Q477" s="638"/>
      <c r="R477" s="638"/>
      <c r="S477" s="638"/>
      <c r="T477" s="638"/>
    </row>
    <row r="478" spans="1:20" ht="15.75" customHeight="1">
      <c r="A478" s="638"/>
      <c r="B478" s="638"/>
      <c r="C478" s="638"/>
      <c r="D478" s="638"/>
      <c r="E478" s="638"/>
      <c r="F478" s="638"/>
      <c r="G478" s="639"/>
      <c r="H478" s="638"/>
      <c r="I478" s="638"/>
      <c r="J478" s="640"/>
      <c r="K478" s="640"/>
      <c r="L478" s="640"/>
      <c r="M478" s="421"/>
      <c r="N478" s="638"/>
      <c r="O478" s="638"/>
      <c r="P478" s="638"/>
      <c r="Q478" s="638"/>
      <c r="R478" s="638"/>
      <c r="S478" s="638"/>
      <c r="T478" s="638"/>
    </row>
    <row r="479" spans="1:20" ht="15.75" customHeight="1">
      <c r="A479" s="638"/>
      <c r="B479" s="638"/>
      <c r="C479" s="638"/>
      <c r="D479" s="638"/>
      <c r="E479" s="638"/>
      <c r="F479" s="638"/>
      <c r="G479" s="639"/>
      <c r="H479" s="638"/>
      <c r="I479" s="638"/>
      <c r="J479" s="640"/>
      <c r="K479" s="640"/>
      <c r="L479" s="640"/>
      <c r="M479" s="421"/>
      <c r="N479" s="638"/>
      <c r="O479" s="638"/>
      <c r="P479" s="638"/>
      <c r="Q479" s="638"/>
      <c r="R479" s="638"/>
      <c r="S479" s="638"/>
      <c r="T479" s="638"/>
    </row>
    <row r="480" spans="1:20" ht="15.75" customHeight="1">
      <c r="A480" s="638"/>
      <c r="B480" s="638"/>
      <c r="C480" s="638"/>
      <c r="D480" s="638"/>
      <c r="E480" s="638"/>
      <c r="F480" s="638"/>
      <c r="G480" s="639"/>
      <c r="H480" s="638"/>
      <c r="I480" s="638"/>
      <c r="J480" s="640"/>
      <c r="K480" s="640"/>
      <c r="L480" s="640"/>
      <c r="M480" s="421"/>
      <c r="N480" s="638"/>
      <c r="O480" s="638"/>
      <c r="P480" s="638"/>
      <c r="Q480" s="638"/>
      <c r="R480" s="638"/>
      <c r="S480" s="638"/>
      <c r="T480" s="638"/>
    </row>
    <row r="481" spans="1:20" ht="15.75" customHeight="1">
      <c r="A481" s="638"/>
      <c r="B481" s="638"/>
      <c r="C481" s="638"/>
      <c r="D481" s="638"/>
      <c r="E481" s="638"/>
      <c r="F481" s="638"/>
      <c r="G481" s="639"/>
      <c r="H481" s="638"/>
      <c r="I481" s="638"/>
      <c r="J481" s="640"/>
      <c r="K481" s="640"/>
      <c r="L481" s="640"/>
      <c r="M481" s="421"/>
      <c r="N481" s="638"/>
      <c r="O481" s="638"/>
      <c r="P481" s="638"/>
      <c r="Q481" s="638"/>
      <c r="R481" s="638"/>
      <c r="S481" s="638"/>
      <c r="T481" s="638"/>
    </row>
    <row r="482" spans="1:20" ht="15.75" customHeight="1">
      <c r="A482" s="638"/>
      <c r="B482" s="638"/>
      <c r="C482" s="638"/>
      <c r="D482" s="638"/>
      <c r="E482" s="638"/>
      <c r="F482" s="638"/>
      <c r="G482" s="639"/>
      <c r="H482" s="638"/>
      <c r="I482" s="638"/>
      <c r="J482" s="640"/>
      <c r="K482" s="640"/>
      <c r="L482" s="640"/>
      <c r="M482" s="421"/>
      <c r="N482" s="638"/>
      <c r="O482" s="638"/>
      <c r="P482" s="638"/>
      <c r="Q482" s="638"/>
      <c r="R482" s="638"/>
      <c r="S482" s="638"/>
      <c r="T482" s="638"/>
    </row>
    <row r="483" spans="1:20" ht="15.75" customHeight="1">
      <c r="A483" s="638"/>
      <c r="B483" s="638"/>
      <c r="C483" s="638"/>
      <c r="D483" s="638"/>
      <c r="E483" s="638"/>
      <c r="F483" s="638"/>
      <c r="G483" s="639"/>
      <c r="H483" s="638"/>
      <c r="I483" s="638"/>
      <c r="J483" s="640"/>
      <c r="K483" s="640"/>
      <c r="L483" s="640"/>
      <c r="M483" s="421"/>
      <c r="N483" s="638"/>
      <c r="O483" s="638"/>
      <c r="P483" s="638"/>
      <c r="Q483" s="638"/>
      <c r="R483" s="638"/>
      <c r="S483" s="638"/>
      <c r="T483" s="638"/>
    </row>
    <row r="484" spans="1:20" ht="15.75" customHeight="1">
      <c r="A484" s="638"/>
      <c r="B484" s="638"/>
      <c r="C484" s="638"/>
      <c r="D484" s="638"/>
      <c r="E484" s="638"/>
      <c r="F484" s="638"/>
      <c r="G484" s="639"/>
      <c r="H484" s="638"/>
      <c r="I484" s="638"/>
      <c r="J484" s="640"/>
      <c r="K484" s="640"/>
      <c r="L484" s="640"/>
      <c r="M484" s="421"/>
      <c r="N484" s="638"/>
      <c r="O484" s="638"/>
      <c r="P484" s="638"/>
      <c r="Q484" s="638"/>
      <c r="R484" s="638"/>
      <c r="S484" s="638"/>
      <c r="T484" s="638"/>
    </row>
    <row r="485" spans="1:20" ht="15.75" customHeight="1">
      <c r="A485" s="638"/>
      <c r="B485" s="638"/>
      <c r="C485" s="638"/>
      <c r="D485" s="638"/>
      <c r="E485" s="638"/>
      <c r="F485" s="638"/>
      <c r="G485" s="639"/>
      <c r="H485" s="638"/>
      <c r="I485" s="638"/>
      <c r="J485" s="640"/>
      <c r="K485" s="640"/>
      <c r="L485" s="640"/>
      <c r="M485" s="421"/>
      <c r="N485" s="638"/>
      <c r="O485" s="638"/>
      <c r="P485" s="638"/>
      <c r="Q485" s="638"/>
      <c r="R485" s="638"/>
      <c r="S485" s="638"/>
      <c r="T485" s="638"/>
    </row>
    <row r="486" spans="1:20" ht="15.75" customHeight="1">
      <c r="A486" s="638"/>
      <c r="B486" s="638"/>
      <c r="C486" s="638"/>
      <c r="D486" s="638"/>
      <c r="E486" s="638"/>
      <c r="F486" s="638"/>
      <c r="G486" s="639"/>
      <c r="H486" s="638"/>
      <c r="I486" s="638"/>
      <c r="J486" s="640"/>
      <c r="K486" s="640"/>
      <c r="L486" s="640"/>
      <c r="M486" s="421"/>
      <c r="N486" s="638"/>
      <c r="O486" s="638"/>
      <c r="P486" s="638"/>
      <c r="Q486" s="638"/>
      <c r="R486" s="638"/>
      <c r="S486" s="638"/>
      <c r="T486" s="638"/>
    </row>
    <row r="487" spans="1:20" ht="15.75" customHeight="1">
      <c r="A487" s="638"/>
      <c r="B487" s="638"/>
      <c r="C487" s="638"/>
      <c r="D487" s="638"/>
      <c r="E487" s="638"/>
      <c r="F487" s="638"/>
      <c r="G487" s="639"/>
      <c r="H487" s="638"/>
      <c r="I487" s="638"/>
      <c r="J487" s="640"/>
      <c r="K487" s="640"/>
      <c r="L487" s="640"/>
      <c r="M487" s="421"/>
      <c r="N487" s="638"/>
      <c r="O487" s="638"/>
      <c r="P487" s="638"/>
      <c r="Q487" s="638"/>
      <c r="R487" s="638"/>
      <c r="S487" s="638"/>
      <c r="T487" s="638"/>
    </row>
    <row r="488" spans="1:20" ht="15.75" customHeight="1">
      <c r="A488" s="638"/>
      <c r="B488" s="638"/>
      <c r="C488" s="638"/>
      <c r="D488" s="638"/>
      <c r="E488" s="638"/>
      <c r="F488" s="638"/>
      <c r="G488" s="639"/>
      <c r="H488" s="638"/>
      <c r="I488" s="638"/>
      <c r="J488" s="640"/>
      <c r="K488" s="640"/>
      <c r="L488" s="640"/>
      <c r="M488" s="421"/>
      <c r="N488" s="638"/>
      <c r="O488" s="638"/>
      <c r="P488" s="638"/>
      <c r="Q488" s="638"/>
      <c r="R488" s="638"/>
      <c r="S488" s="638"/>
      <c r="T488" s="638"/>
    </row>
    <row r="489" spans="1:20" ht="15.75" customHeight="1">
      <c r="A489" s="638"/>
      <c r="B489" s="638"/>
      <c r="C489" s="638"/>
      <c r="D489" s="638"/>
      <c r="E489" s="638"/>
      <c r="F489" s="638"/>
      <c r="G489" s="639"/>
      <c r="H489" s="638"/>
      <c r="I489" s="638"/>
      <c r="J489" s="640"/>
      <c r="K489" s="640"/>
      <c r="L489" s="640"/>
      <c r="M489" s="421"/>
      <c r="N489" s="638"/>
      <c r="O489" s="638"/>
      <c r="P489" s="638"/>
      <c r="Q489" s="638"/>
      <c r="R489" s="638"/>
      <c r="S489" s="638"/>
      <c r="T489" s="638"/>
    </row>
    <row r="490" spans="1:20" ht="15.75" customHeight="1">
      <c r="A490" s="638"/>
      <c r="B490" s="638"/>
      <c r="C490" s="638"/>
      <c r="D490" s="638"/>
      <c r="E490" s="638"/>
      <c r="F490" s="638"/>
      <c r="G490" s="639"/>
      <c r="H490" s="638"/>
      <c r="I490" s="638"/>
      <c r="J490" s="640"/>
      <c r="K490" s="640"/>
      <c r="L490" s="640"/>
      <c r="M490" s="421"/>
      <c r="N490" s="638"/>
      <c r="O490" s="638"/>
      <c r="P490" s="638"/>
      <c r="Q490" s="638"/>
      <c r="R490" s="638"/>
      <c r="S490" s="638"/>
      <c r="T490" s="638"/>
    </row>
    <row r="491" spans="1:20" ht="15.75" customHeight="1">
      <c r="A491" s="638"/>
      <c r="B491" s="638"/>
      <c r="C491" s="638"/>
      <c r="D491" s="638"/>
      <c r="E491" s="638"/>
      <c r="F491" s="638"/>
      <c r="G491" s="639"/>
      <c r="H491" s="638"/>
      <c r="I491" s="638"/>
      <c r="J491" s="640"/>
      <c r="K491" s="640"/>
      <c r="L491" s="640"/>
      <c r="M491" s="421"/>
      <c r="N491" s="638"/>
      <c r="O491" s="638"/>
      <c r="P491" s="638"/>
      <c r="Q491" s="638"/>
      <c r="R491" s="638"/>
      <c r="S491" s="638"/>
      <c r="T491" s="638"/>
    </row>
    <row r="492" spans="1:20" ht="15.75" customHeight="1">
      <c r="A492" s="638"/>
      <c r="B492" s="638"/>
      <c r="C492" s="638"/>
      <c r="D492" s="638"/>
      <c r="E492" s="638"/>
      <c r="F492" s="638"/>
      <c r="G492" s="639"/>
      <c r="H492" s="638"/>
      <c r="I492" s="638"/>
      <c r="J492" s="640"/>
      <c r="K492" s="640"/>
      <c r="L492" s="640"/>
      <c r="M492" s="421"/>
      <c r="N492" s="638"/>
      <c r="O492" s="638"/>
      <c r="P492" s="638"/>
      <c r="Q492" s="638"/>
      <c r="R492" s="638"/>
      <c r="S492" s="638"/>
      <c r="T492" s="638"/>
    </row>
    <row r="493" spans="1:20" ht="15.75" customHeight="1">
      <c r="A493" s="638"/>
      <c r="B493" s="638"/>
      <c r="C493" s="638"/>
      <c r="D493" s="638"/>
      <c r="E493" s="638"/>
      <c r="F493" s="638"/>
      <c r="G493" s="639"/>
      <c r="H493" s="638"/>
      <c r="I493" s="638"/>
      <c r="J493" s="640"/>
      <c r="K493" s="640"/>
      <c r="L493" s="640"/>
      <c r="M493" s="421"/>
      <c r="N493" s="638"/>
      <c r="O493" s="638"/>
      <c r="P493" s="638"/>
      <c r="Q493" s="638"/>
      <c r="R493" s="638"/>
      <c r="S493" s="638"/>
      <c r="T493" s="638"/>
    </row>
    <row r="494" spans="1:20" ht="15.75" customHeight="1">
      <c r="A494" s="638"/>
      <c r="B494" s="638"/>
      <c r="C494" s="638"/>
      <c r="D494" s="638"/>
      <c r="E494" s="638"/>
      <c r="F494" s="638"/>
      <c r="G494" s="639"/>
      <c r="H494" s="638"/>
      <c r="I494" s="638"/>
      <c r="J494" s="640"/>
      <c r="K494" s="640"/>
      <c r="L494" s="640"/>
      <c r="M494" s="421"/>
      <c r="N494" s="638"/>
      <c r="O494" s="638"/>
      <c r="P494" s="638"/>
      <c r="Q494" s="638"/>
      <c r="R494" s="638"/>
      <c r="S494" s="638"/>
      <c r="T494" s="638"/>
    </row>
    <row r="495" spans="1:20" ht="15.75" customHeight="1">
      <c r="A495" s="638"/>
      <c r="B495" s="638"/>
      <c r="C495" s="638"/>
      <c r="D495" s="638"/>
      <c r="E495" s="638"/>
      <c r="F495" s="638"/>
      <c r="G495" s="639"/>
      <c r="H495" s="638"/>
      <c r="I495" s="638"/>
      <c r="J495" s="640"/>
      <c r="K495" s="640"/>
      <c r="L495" s="640"/>
      <c r="M495" s="421"/>
      <c r="N495" s="638"/>
      <c r="O495" s="638"/>
      <c r="P495" s="638"/>
      <c r="Q495" s="638"/>
      <c r="R495" s="638"/>
      <c r="S495" s="638"/>
      <c r="T495" s="638"/>
    </row>
    <row r="496" spans="1:20" ht="15.75" customHeight="1">
      <c r="A496" s="638"/>
      <c r="B496" s="638"/>
      <c r="C496" s="638"/>
      <c r="D496" s="638"/>
      <c r="E496" s="638"/>
      <c r="F496" s="638"/>
      <c r="G496" s="639"/>
      <c r="H496" s="638"/>
      <c r="I496" s="638"/>
      <c r="J496" s="640"/>
      <c r="K496" s="640"/>
      <c r="L496" s="640"/>
      <c r="M496" s="421"/>
      <c r="N496" s="638"/>
      <c r="O496" s="638"/>
      <c r="P496" s="638"/>
      <c r="Q496" s="638"/>
      <c r="R496" s="638"/>
      <c r="S496" s="638"/>
      <c r="T496" s="638"/>
    </row>
    <row r="497" spans="1:20" ht="15.75" customHeight="1">
      <c r="A497" s="638"/>
      <c r="B497" s="638"/>
      <c r="C497" s="638"/>
      <c r="D497" s="638"/>
      <c r="E497" s="638"/>
      <c r="F497" s="638"/>
      <c r="G497" s="639"/>
      <c r="H497" s="638"/>
      <c r="I497" s="638"/>
      <c r="J497" s="640"/>
      <c r="K497" s="640"/>
      <c r="L497" s="640"/>
      <c r="M497" s="421"/>
      <c r="N497" s="638"/>
      <c r="O497" s="638"/>
      <c r="P497" s="638"/>
      <c r="Q497" s="638"/>
      <c r="R497" s="638"/>
      <c r="S497" s="638"/>
      <c r="T497" s="638"/>
    </row>
    <row r="498" spans="1:20" ht="15.75" customHeight="1">
      <c r="A498" s="638"/>
      <c r="B498" s="638"/>
      <c r="C498" s="638"/>
      <c r="D498" s="638"/>
      <c r="E498" s="638"/>
      <c r="F498" s="638"/>
      <c r="G498" s="639"/>
      <c r="H498" s="638"/>
      <c r="I498" s="638"/>
      <c r="J498" s="640"/>
      <c r="K498" s="640"/>
      <c r="L498" s="640"/>
      <c r="M498" s="421"/>
      <c r="N498" s="638"/>
      <c r="O498" s="638"/>
      <c r="P498" s="638"/>
      <c r="Q498" s="638"/>
      <c r="R498" s="638"/>
      <c r="S498" s="638"/>
      <c r="T498" s="638"/>
    </row>
    <row r="499" spans="1:20" ht="15.75" customHeight="1">
      <c r="A499" s="638"/>
      <c r="B499" s="638"/>
      <c r="C499" s="638"/>
      <c r="D499" s="638"/>
      <c r="E499" s="638"/>
      <c r="F499" s="638"/>
      <c r="G499" s="639"/>
      <c r="H499" s="638"/>
      <c r="I499" s="638"/>
      <c r="J499" s="640"/>
      <c r="K499" s="640"/>
      <c r="L499" s="640"/>
      <c r="M499" s="421"/>
      <c r="N499" s="638"/>
      <c r="O499" s="638"/>
      <c r="P499" s="638"/>
      <c r="Q499" s="638"/>
      <c r="R499" s="638"/>
      <c r="S499" s="638"/>
      <c r="T499" s="638"/>
    </row>
    <row r="500" spans="1:20" ht="15.75" customHeight="1">
      <c r="A500" s="638"/>
      <c r="B500" s="638"/>
      <c r="C500" s="638"/>
      <c r="D500" s="638"/>
      <c r="E500" s="638"/>
      <c r="F500" s="638"/>
      <c r="G500" s="639"/>
      <c r="H500" s="638"/>
      <c r="I500" s="638"/>
      <c r="J500" s="640"/>
      <c r="K500" s="640"/>
      <c r="L500" s="640"/>
      <c r="M500" s="421"/>
      <c r="N500" s="638"/>
      <c r="O500" s="638"/>
      <c r="P500" s="638"/>
      <c r="Q500" s="638"/>
      <c r="R500" s="638"/>
      <c r="S500" s="638"/>
      <c r="T500" s="638"/>
    </row>
    <row r="501" spans="1:20" ht="15.75" customHeight="1">
      <c r="A501" s="638"/>
      <c r="B501" s="638"/>
      <c r="C501" s="638"/>
      <c r="D501" s="638"/>
      <c r="E501" s="638"/>
      <c r="F501" s="638"/>
      <c r="G501" s="639"/>
      <c r="H501" s="638"/>
      <c r="I501" s="638"/>
      <c r="J501" s="640"/>
      <c r="K501" s="640"/>
      <c r="L501" s="640"/>
      <c r="M501" s="421"/>
      <c r="N501" s="638"/>
      <c r="O501" s="638"/>
      <c r="P501" s="638"/>
      <c r="Q501" s="638"/>
      <c r="R501" s="638"/>
      <c r="S501" s="638"/>
      <c r="T501" s="638"/>
    </row>
    <row r="502" spans="1:20" ht="15.75" customHeight="1">
      <c r="A502" s="638"/>
      <c r="B502" s="638"/>
      <c r="C502" s="638"/>
      <c r="D502" s="638"/>
      <c r="E502" s="638"/>
      <c r="F502" s="638"/>
      <c r="G502" s="639"/>
      <c r="H502" s="638"/>
      <c r="I502" s="638"/>
      <c r="J502" s="640"/>
      <c r="K502" s="640"/>
      <c r="L502" s="640"/>
      <c r="M502" s="421"/>
      <c r="N502" s="638"/>
      <c r="O502" s="638"/>
      <c r="P502" s="638"/>
      <c r="Q502" s="638"/>
      <c r="R502" s="638"/>
      <c r="S502" s="638"/>
      <c r="T502" s="638"/>
    </row>
    <row r="503" spans="1:20" ht="15.75" customHeight="1">
      <c r="A503" s="638"/>
      <c r="B503" s="638"/>
      <c r="C503" s="638"/>
      <c r="D503" s="638"/>
      <c r="E503" s="638"/>
      <c r="F503" s="638"/>
      <c r="G503" s="639"/>
      <c r="H503" s="638"/>
      <c r="I503" s="638"/>
      <c r="J503" s="640"/>
      <c r="K503" s="640"/>
      <c r="L503" s="640"/>
      <c r="M503" s="421"/>
      <c r="N503" s="638"/>
      <c r="O503" s="638"/>
      <c r="P503" s="638"/>
      <c r="Q503" s="638"/>
      <c r="R503" s="638"/>
      <c r="S503" s="638"/>
      <c r="T503" s="638"/>
    </row>
    <row r="504" spans="1:20" ht="15.75" customHeight="1">
      <c r="A504" s="638"/>
      <c r="B504" s="638"/>
      <c r="C504" s="638"/>
      <c r="D504" s="638"/>
      <c r="E504" s="638"/>
      <c r="F504" s="638"/>
      <c r="G504" s="639"/>
      <c r="H504" s="638"/>
      <c r="I504" s="638"/>
      <c r="J504" s="640"/>
      <c r="K504" s="640"/>
      <c r="L504" s="640"/>
      <c r="M504" s="421"/>
      <c r="N504" s="638"/>
      <c r="O504" s="638"/>
      <c r="P504" s="638"/>
      <c r="Q504" s="638"/>
      <c r="R504" s="638"/>
      <c r="S504" s="638"/>
      <c r="T504" s="638"/>
    </row>
    <row r="505" spans="1:20" ht="15.75" customHeight="1">
      <c r="A505" s="638"/>
      <c r="B505" s="638"/>
      <c r="C505" s="638"/>
      <c r="D505" s="638"/>
      <c r="E505" s="638"/>
      <c r="F505" s="638"/>
      <c r="G505" s="639"/>
      <c r="H505" s="638"/>
      <c r="I505" s="638"/>
      <c r="J505" s="640"/>
      <c r="K505" s="640"/>
      <c r="L505" s="640"/>
      <c r="M505" s="421"/>
      <c r="N505" s="638"/>
      <c r="O505" s="638"/>
      <c r="P505" s="638"/>
      <c r="Q505" s="638"/>
      <c r="R505" s="638"/>
      <c r="S505" s="638"/>
      <c r="T505" s="638"/>
    </row>
    <row r="506" spans="1:20" ht="15.75" customHeight="1">
      <c r="A506" s="638"/>
      <c r="B506" s="638"/>
      <c r="C506" s="638"/>
      <c r="D506" s="638"/>
      <c r="E506" s="638"/>
      <c r="F506" s="638"/>
      <c r="G506" s="639"/>
      <c r="H506" s="638"/>
      <c r="I506" s="638"/>
      <c r="J506" s="640"/>
      <c r="K506" s="640"/>
      <c r="L506" s="640"/>
      <c r="M506" s="421"/>
      <c r="N506" s="638"/>
      <c r="O506" s="638"/>
      <c r="P506" s="638"/>
      <c r="Q506" s="638"/>
      <c r="R506" s="638"/>
      <c r="S506" s="638"/>
      <c r="T506" s="638"/>
    </row>
    <row r="507" spans="1:20" ht="15.75" customHeight="1">
      <c r="A507" s="638"/>
      <c r="B507" s="638"/>
      <c r="C507" s="638"/>
      <c r="D507" s="638"/>
      <c r="E507" s="638"/>
      <c r="F507" s="638"/>
      <c r="G507" s="639"/>
      <c r="H507" s="638"/>
      <c r="I507" s="638"/>
      <c r="J507" s="640"/>
      <c r="K507" s="640"/>
      <c r="L507" s="640"/>
      <c r="M507" s="421"/>
      <c r="N507" s="638"/>
      <c r="O507" s="638"/>
      <c r="P507" s="638"/>
      <c r="Q507" s="638"/>
      <c r="R507" s="638"/>
      <c r="S507" s="638"/>
      <c r="T507" s="638"/>
    </row>
    <row r="508" spans="1:20" ht="15.75" customHeight="1">
      <c r="A508" s="638"/>
      <c r="B508" s="638"/>
      <c r="C508" s="638"/>
      <c r="D508" s="638"/>
      <c r="E508" s="638"/>
      <c r="F508" s="638"/>
      <c r="G508" s="639"/>
      <c r="H508" s="638"/>
      <c r="I508" s="638"/>
      <c r="J508" s="640"/>
      <c r="K508" s="640"/>
      <c r="L508" s="640"/>
      <c r="M508" s="421"/>
      <c r="N508" s="638"/>
      <c r="O508" s="638"/>
      <c r="P508" s="638"/>
      <c r="Q508" s="638"/>
      <c r="R508" s="638"/>
      <c r="S508" s="638"/>
      <c r="T508" s="638"/>
    </row>
    <row r="509" spans="1:20" ht="15.75" customHeight="1">
      <c r="A509" s="638"/>
      <c r="B509" s="638"/>
      <c r="C509" s="638"/>
      <c r="D509" s="638"/>
      <c r="E509" s="638"/>
      <c r="F509" s="638"/>
      <c r="G509" s="639"/>
      <c r="H509" s="638"/>
      <c r="I509" s="638"/>
      <c r="J509" s="640"/>
      <c r="K509" s="640"/>
      <c r="L509" s="640"/>
      <c r="M509" s="421"/>
      <c r="N509" s="638"/>
      <c r="O509" s="638"/>
      <c r="P509" s="638"/>
      <c r="Q509" s="638"/>
      <c r="R509" s="638"/>
      <c r="S509" s="638"/>
      <c r="T509" s="638"/>
    </row>
    <row r="510" spans="1:20" ht="15.75" customHeight="1">
      <c r="A510" s="638"/>
      <c r="B510" s="638"/>
      <c r="C510" s="638"/>
      <c r="D510" s="638"/>
      <c r="E510" s="638"/>
      <c r="F510" s="638"/>
      <c r="G510" s="639"/>
      <c r="H510" s="638"/>
      <c r="I510" s="638"/>
      <c r="J510" s="640"/>
      <c r="K510" s="640"/>
      <c r="L510" s="640"/>
      <c r="M510" s="421"/>
      <c r="N510" s="638"/>
      <c r="O510" s="638"/>
      <c r="P510" s="638"/>
      <c r="Q510" s="638"/>
      <c r="R510" s="638"/>
      <c r="S510" s="638"/>
      <c r="T510" s="638"/>
    </row>
    <row r="511" spans="1:20" ht="15.75" customHeight="1">
      <c r="A511" s="638"/>
      <c r="B511" s="638"/>
      <c r="C511" s="638"/>
      <c r="D511" s="638"/>
      <c r="E511" s="638"/>
      <c r="F511" s="638"/>
      <c r="G511" s="639"/>
      <c r="H511" s="638"/>
      <c r="I511" s="638"/>
      <c r="J511" s="640"/>
      <c r="K511" s="640"/>
      <c r="L511" s="640"/>
      <c r="M511" s="421"/>
      <c r="N511" s="638"/>
      <c r="O511" s="638"/>
      <c r="P511" s="638"/>
      <c r="Q511" s="638"/>
      <c r="R511" s="638"/>
      <c r="S511" s="638"/>
      <c r="T511" s="638"/>
    </row>
    <row r="512" spans="1:20" ht="15.75" customHeight="1">
      <c r="A512" s="638"/>
      <c r="B512" s="638"/>
      <c r="C512" s="638"/>
      <c r="D512" s="638"/>
      <c r="E512" s="638"/>
      <c r="F512" s="638"/>
      <c r="G512" s="639"/>
      <c r="H512" s="638"/>
      <c r="I512" s="638"/>
      <c r="J512" s="640"/>
      <c r="K512" s="640"/>
      <c r="L512" s="640"/>
      <c r="M512" s="421"/>
      <c r="N512" s="638"/>
      <c r="O512" s="638"/>
      <c r="P512" s="638"/>
      <c r="Q512" s="638"/>
      <c r="R512" s="638"/>
      <c r="S512" s="638"/>
      <c r="T512" s="638"/>
    </row>
    <row r="513" spans="1:20" ht="15.75" customHeight="1">
      <c r="A513" s="638"/>
      <c r="B513" s="638"/>
      <c r="C513" s="638"/>
      <c r="D513" s="638"/>
      <c r="E513" s="638"/>
      <c r="F513" s="638"/>
      <c r="G513" s="639"/>
      <c r="H513" s="638"/>
      <c r="I513" s="638"/>
      <c r="J513" s="640"/>
      <c r="K513" s="640"/>
      <c r="L513" s="640"/>
      <c r="M513" s="421"/>
      <c r="N513" s="638"/>
      <c r="O513" s="638"/>
      <c r="P513" s="638"/>
      <c r="Q513" s="638"/>
      <c r="R513" s="638"/>
      <c r="S513" s="638"/>
      <c r="T513" s="638"/>
    </row>
    <row r="514" spans="1:20" ht="15.75" customHeight="1">
      <c r="A514" s="638"/>
      <c r="B514" s="638"/>
      <c r="C514" s="638"/>
      <c r="D514" s="638"/>
      <c r="E514" s="638"/>
      <c r="F514" s="638"/>
      <c r="G514" s="639"/>
      <c r="H514" s="638"/>
      <c r="I514" s="638"/>
      <c r="J514" s="640"/>
      <c r="K514" s="640"/>
      <c r="L514" s="640"/>
      <c r="M514" s="421"/>
      <c r="N514" s="638"/>
      <c r="O514" s="638"/>
      <c r="P514" s="638"/>
      <c r="Q514" s="638"/>
      <c r="R514" s="638"/>
      <c r="S514" s="638"/>
      <c r="T514" s="638"/>
    </row>
    <row r="515" spans="1:20" ht="15.75" customHeight="1">
      <c r="A515" s="638"/>
      <c r="B515" s="638"/>
      <c r="C515" s="638"/>
      <c r="D515" s="638"/>
      <c r="E515" s="638"/>
      <c r="F515" s="638"/>
      <c r="G515" s="639"/>
      <c r="H515" s="638"/>
      <c r="I515" s="638"/>
      <c r="J515" s="640"/>
      <c r="K515" s="640"/>
      <c r="L515" s="640"/>
      <c r="M515" s="421"/>
      <c r="N515" s="638"/>
      <c r="O515" s="638"/>
      <c r="P515" s="638"/>
      <c r="Q515" s="638"/>
      <c r="R515" s="638"/>
      <c r="S515" s="638"/>
      <c r="T515" s="638"/>
    </row>
    <row r="516" spans="1:20" ht="15.75" customHeight="1">
      <c r="A516" s="638"/>
      <c r="B516" s="638"/>
      <c r="C516" s="638"/>
      <c r="D516" s="638"/>
      <c r="E516" s="638"/>
      <c r="F516" s="638"/>
      <c r="G516" s="639"/>
      <c r="H516" s="638"/>
      <c r="I516" s="638"/>
      <c r="J516" s="640"/>
      <c r="K516" s="640"/>
      <c r="L516" s="640"/>
      <c r="M516" s="421"/>
      <c r="N516" s="638"/>
      <c r="O516" s="638"/>
      <c r="P516" s="638"/>
      <c r="Q516" s="638"/>
      <c r="R516" s="638"/>
      <c r="S516" s="638"/>
      <c r="T516" s="638"/>
    </row>
    <row r="517" spans="1:20" ht="15.75" customHeight="1">
      <c r="A517" s="638"/>
      <c r="B517" s="638"/>
      <c r="C517" s="638"/>
      <c r="D517" s="638"/>
      <c r="E517" s="638"/>
      <c r="F517" s="638"/>
      <c r="G517" s="639"/>
      <c r="H517" s="638"/>
      <c r="I517" s="638"/>
      <c r="J517" s="640"/>
      <c r="K517" s="640"/>
      <c r="L517" s="640"/>
      <c r="M517" s="421"/>
      <c r="N517" s="638"/>
      <c r="O517" s="638"/>
      <c r="P517" s="638"/>
      <c r="Q517" s="638"/>
      <c r="R517" s="638"/>
      <c r="S517" s="638"/>
      <c r="T517" s="638"/>
    </row>
    <row r="518" spans="1:20" ht="15.75" customHeight="1">
      <c r="A518" s="638"/>
      <c r="B518" s="638"/>
      <c r="C518" s="638"/>
      <c r="D518" s="638"/>
      <c r="E518" s="638"/>
      <c r="F518" s="638"/>
      <c r="G518" s="639"/>
      <c r="H518" s="638"/>
      <c r="I518" s="638"/>
      <c r="J518" s="640"/>
      <c r="K518" s="640"/>
      <c r="L518" s="640"/>
      <c r="M518" s="421"/>
      <c r="N518" s="638"/>
      <c r="O518" s="638"/>
      <c r="P518" s="638"/>
      <c r="Q518" s="638"/>
      <c r="R518" s="638"/>
      <c r="S518" s="638"/>
      <c r="T518" s="638"/>
    </row>
    <row r="519" spans="1:20" ht="15.75" customHeight="1">
      <c r="A519" s="638"/>
      <c r="B519" s="638"/>
      <c r="C519" s="638"/>
      <c r="D519" s="638"/>
      <c r="E519" s="638"/>
      <c r="F519" s="638"/>
      <c r="G519" s="639"/>
      <c r="H519" s="638"/>
      <c r="I519" s="638"/>
      <c r="J519" s="640"/>
      <c r="K519" s="640"/>
      <c r="L519" s="640"/>
      <c r="M519" s="421"/>
      <c r="N519" s="638"/>
      <c r="O519" s="638"/>
      <c r="P519" s="638"/>
      <c r="Q519" s="638"/>
      <c r="R519" s="638"/>
      <c r="S519" s="638"/>
      <c r="T519" s="638"/>
    </row>
    <row r="520" spans="1:20" ht="15.75" customHeight="1">
      <c r="A520" s="638"/>
      <c r="B520" s="638"/>
      <c r="C520" s="638"/>
      <c r="D520" s="638"/>
      <c r="E520" s="638"/>
      <c r="F520" s="638"/>
      <c r="G520" s="639"/>
      <c r="H520" s="638"/>
      <c r="I520" s="638"/>
      <c r="J520" s="640"/>
      <c r="K520" s="640"/>
      <c r="L520" s="640"/>
      <c r="M520" s="421"/>
      <c r="N520" s="638"/>
      <c r="O520" s="638"/>
      <c r="P520" s="638"/>
      <c r="Q520" s="638"/>
      <c r="R520" s="638"/>
      <c r="S520" s="638"/>
      <c r="T520" s="638"/>
    </row>
    <row r="521" spans="1:20" ht="15.75" customHeight="1">
      <c r="A521" s="638"/>
      <c r="B521" s="638"/>
      <c r="C521" s="638"/>
      <c r="D521" s="638"/>
      <c r="E521" s="638"/>
      <c r="F521" s="638"/>
      <c r="G521" s="639"/>
      <c r="H521" s="638"/>
      <c r="I521" s="638"/>
      <c r="J521" s="640"/>
      <c r="K521" s="640"/>
      <c r="L521" s="640"/>
      <c r="M521" s="421"/>
      <c r="N521" s="638"/>
      <c r="O521" s="638"/>
      <c r="P521" s="638"/>
      <c r="Q521" s="638"/>
      <c r="R521" s="638"/>
      <c r="S521" s="638"/>
      <c r="T521" s="638"/>
    </row>
    <row r="522" spans="1:20" ht="15.75" customHeight="1">
      <c r="A522" s="638"/>
      <c r="B522" s="638"/>
      <c r="C522" s="638"/>
      <c r="D522" s="638"/>
      <c r="E522" s="638"/>
      <c r="F522" s="638"/>
      <c r="G522" s="639"/>
      <c r="H522" s="638"/>
      <c r="I522" s="638"/>
      <c r="J522" s="640"/>
      <c r="K522" s="640"/>
      <c r="L522" s="640"/>
      <c r="M522" s="421"/>
      <c r="N522" s="638"/>
      <c r="O522" s="638"/>
      <c r="P522" s="638"/>
      <c r="Q522" s="638"/>
      <c r="R522" s="638"/>
      <c r="S522" s="638"/>
      <c r="T522" s="638"/>
    </row>
    <row r="523" spans="1:20" ht="15.75" customHeight="1">
      <c r="A523" s="638"/>
      <c r="B523" s="638"/>
      <c r="C523" s="638"/>
      <c r="D523" s="638"/>
      <c r="E523" s="638"/>
      <c r="F523" s="638"/>
      <c r="G523" s="639"/>
      <c r="H523" s="638"/>
      <c r="I523" s="638"/>
      <c r="J523" s="640"/>
      <c r="K523" s="640"/>
      <c r="L523" s="640"/>
      <c r="M523" s="421"/>
      <c r="N523" s="638"/>
      <c r="O523" s="638"/>
      <c r="P523" s="638"/>
      <c r="Q523" s="638"/>
      <c r="R523" s="638"/>
      <c r="S523" s="638"/>
      <c r="T523" s="638"/>
    </row>
    <row r="524" spans="1:20" ht="15.75" customHeight="1">
      <c r="A524" s="638"/>
      <c r="B524" s="638"/>
      <c r="C524" s="638"/>
      <c r="D524" s="638"/>
      <c r="E524" s="638"/>
      <c r="F524" s="638"/>
      <c r="G524" s="639"/>
      <c r="H524" s="638"/>
      <c r="I524" s="638"/>
      <c r="J524" s="640"/>
      <c r="K524" s="640"/>
      <c r="L524" s="640"/>
      <c r="M524" s="421"/>
      <c r="N524" s="638"/>
      <c r="O524" s="638"/>
      <c r="P524" s="638"/>
      <c r="Q524" s="638"/>
      <c r="R524" s="638"/>
      <c r="S524" s="638"/>
      <c r="T524" s="638"/>
    </row>
    <row r="525" spans="1:20" ht="15.75" customHeight="1">
      <c r="A525" s="638"/>
      <c r="B525" s="638"/>
      <c r="C525" s="638"/>
      <c r="D525" s="638"/>
      <c r="E525" s="638"/>
      <c r="F525" s="638"/>
      <c r="G525" s="639"/>
      <c r="H525" s="638"/>
      <c r="I525" s="638"/>
      <c r="J525" s="640"/>
      <c r="K525" s="640"/>
      <c r="L525" s="640"/>
      <c r="M525" s="421"/>
      <c r="N525" s="638"/>
      <c r="O525" s="638"/>
      <c r="P525" s="638"/>
      <c r="Q525" s="638"/>
      <c r="R525" s="638"/>
      <c r="S525" s="638"/>
      <c r="T525" s="638"/>
    </row>
    <row r="526" spans="1:20" ht="15.75" customHeight="1">
      <c r="A526" s="638"/>
      <c r="B526" s="638"/>
      <c r="C526" s="638"/>
      <c r="D526" s="638"/>
      <c r="E526" s="638"/>
      <c r="F526" s="638"/>
      <c r="G526" s="639"/>
      <c r="H526" s="638"/>
      <c r="I526" s="638"/>
      <c r="J526" s="640"/>
      <c r="K526" s="640"/>
      <c r="L526" s="640"/>
      <c r="M526" s="421"/>
      <c r="N526" s="638"/>
      <c r="O526" s="638"/>
      <c r="P526" s="638"/>
      <c r="Q526" s="638"/>
      <c r="R526" s="638"/>
      <c r="S526" s="638"/>
      <c r="T526" s="638"/>
    </row>
    <row r="527" spans="1:20" ht="15.75" customHeight="1">
      <c r="A527" s="638"/>
      <c r="B527" s="638"/>
      <c r="C527" s="638"/>
      <c r="D527" s="638"/>
      <c r="E527" s="638"/>
      <c r="F527" s="638"/>
      <c r="G527" s="639"/>
      <c r="H527" s="638"/>
      <c r="I527" s="638"/>
      <c r="J527" s="640"/>
      <c r="K527" s="640"/>
      <c r="L527" s="640"/>
      <c r="M527" s="421"/>
      <c r="N527" s="638"/>
      <c r="O527" s="638"/>
      <c r="P527" s="638"/>
      <c r="Q527" s="638"/>
      <c r="R527" s="638"/>
      <c r="S527" s="638"/>
      <c r="T527" s="638"/>
    </row>
    <row r="528" spans="1:20" ht="15.75" customHeight="1">
      <c r="A528" s="638"/>
      <c r="B528" s="638"/>
      <c r="C528" s="638"/>
      <c r="D528" s="638"/>
      <c r="E528" s="638"/>
      <c r="F528" s="638"/>
      <c r="G528" s="639"/>
      <c r="H528" s="638"/>
      <c r="I528" s="638"/>
      <c r="J528" s="640"/>
      <c r="K528" s="640"/>
      <c r="L528" s="640"/>
      <c r="M528" s="421"/>
      <c r="N528" s="638"/>
      <c r="O528" s="638"/>
      <c r="P528" s="638"/>
      <c r="Q528" s="638"/>
      <c r="R528" s="638"/>
      <c r="S528" s="638"/>
      <c r="T528" s="638"/>
    </row>
    <row r="529" spans="1:20" ht="15.75" customHeight="1">
      <c r="A529" s="638"/>
      <c r="B529" s="638"/>
      <c r="C529" s="638"/>
      <c r="D529" s="638"/>
      <c r="E529" s="638"/>
      <c r="F529" s="638"/>
      <c r="G529" s="639"/>
      <c r="H529" s="638"/>
      <c r="I529" s="638"/>
      <c r="J529" s="640"/>
      <c r="K529" s="640"/>
      <c r="L529" s="640"/>
      <c r="M529" s="421"/>
      <c r="N529" s="638"/>
      <c r="O529" s="638"/>
      <c r="P529" s="638"/>
      <c r="Q529" s="638"/>
      <c r="R529" s="638"/>
      <c r="S529" s="638"/>
      <c r="T529" s="638"/>
    </row>
    <row r="530" spans="1:20" ht="15.75" customHeight="1">
      <c r="A530" s="638"/>
      <c r="B530" s="638"/>
      <c r="C530" s="638"/>
      <c r="D530" s="638"/>
      <c r="E530" s="638"/>
      <c r="F530" s="638"/>
      <c r="G530" s="639"/>
      <c r="H530" s="638"/>
      <c r="I530" s="638"/>
      <c r="J530" s="640"/>
      <c r="K530" s="640"/>
      <c r="L530" s="640"/>
      <c r="M530" s="421"/>
      <c r="N530" s="638"/>
      <c r="O530" s="638"/>
      <c r="P530" s="638"/>
      <c r="Q530" s="638"/>
      <c r="R530" s="638"/>
      <c r="S530" s="638"/>
      <c r="T530" s="638"/>
    </row>
    <row r="531" spans="1:20" ht="15.75" customHeight="1">
      <c r="A531" s="638"/>
      <c r="B531" s="638"/>
      <c r="C531" s="638"/>
      <c r="D531" s="638"/>
      <c r="E531" s="638"/>
      <c r="F531" s="638"/>
      <c r="G531" s="639"/>
      <c r="H531" s="638"/>
      <c r="I531" s="638"/>
      <c r="J531" s="640"/>
      <c r="K531" s="640"/>
      <c r="L531" s="640"/>
      <c r="M531" s="421"/>
      <c r="N531" s="638"/>
      <c r="O531" s="638"/>
      <c r="P531" s="638"/>
      <c r="Q531" s="638"/>
      <c r="R531" s="638"/>
      <c r="S531" s="638"/>
      <c r="T531" s="638"/>
    </row>
    <row r="532" spans="1:20" ht="15.75" customHeight="1">
      <c r="A532" s="638"/>
      <c r="B532" s="638"/>
      <c r="C532" s="638"/>
      <c r="D532" s="638"/>
      <c r="E532" s="638"/>
      <c r="F532" s="638"/>
      <c r="G532" s="639"/>
      <c r="H532" s="638"/>
      <c r="I532" s="638"/>
      <c r="J532" s="640"/>
      <c r="K532" s="640"/>
      <c r="L532" s="640"/>
      <c r="M532" s="421"/>
      <c r="N532" s="638"/>
      <c r="O532" s="638"/>
      <c r="P532" s="638"/>
      <c r="Q532" s="638"/>
      <c r="R532" s="638"/>
      <c r="S532" s="638"/>
      <c r="T532" s="638"/>
    </row>
    <row r="533" spans="1:20" ht="15.75" customHeight="1">
      <c r="A533" s="638"/>
      <c r="B533" s="638"/>
      <c r="C533" s="638"/>
      <c r="D533" s="638"/>
      <c r="E533" s="638"/>
      <c r="F533" s="638"/>
      <c r="G533" s="639"/>
      <c r="H533" s="638"/>
      <c r="I533" s="638"/>
      <c r="J533" s="640"/>
      <c r="K533" s="640"/>
      <c r="L533" s="640"/>
      <c r="M533" s="421"/>
      <c r="N533" s="638"/>
      <c r="O533" s="638"/>
      <c r="P533" s="638"/>
      <c r="Q533" s="638"/>
      <c r="R533" s="638"/>
      <c r="S533" s="638"/>
      <c r="T533" s="638"/>
    </row>
    <row r="534" spans="1:20" ht="15.75" customHeight="1">
      <c r="A534" s="638"/>
      <c r="B534" s="638"/>
      <c r="C534" s="638"/>
      <c r="D534" s="638"/>
      <c r="E534" s="638"/>
      <c r="F534" s="638"/>
      <c r="G534" s="639"/>
      <c r="H534" s="638"/>
      <c r="I534" s="638"/>
      <c r="J534" s="640"/>
      <c r="K534" s="640"/>
      <c r="L534" s="640"/>
      <c r="M534" s="421"/>
      <c r="N534" s="638"/>
      <c r="O534" s="638"/>
      <c r="P534" s="638"/>
      <c r="Q534" s="638"/>
      <c r="R534" s="638"/>
      <c r="S534" s="638"/>
      <c r="T534" s="638"/>
    </row>
    <row r="535" spans="1:20" ht="15.75" customHeight="1">
      <c r="A535" s="638"/>
      <c r="B535" s="638"/>
      <c r="C535" s="638"/>
      <c r="D535" s="638"/>
      <c r="E535" s="638"/>
      <c r="F535" s="638"/>
      <c r="G535" s="639"/>
      <c r="H535" s="638"/>
      <c r="I535" s="638"/>
      <c r="J535" s="640"/>
      <c r="K535" s="640"/>
      <c r="L535" s="640"/>
      <c r="M535" s="421"/>
      <c r="N535" s="638"/>
      <c r="O535" s="638"/>
      <c r="P535" s="638"/>
      <c r="Q535" s="638"/>
      <c r="R535" s="638"/>
      <c r="S535" s="638"/>
      <c r="T535" s="638"/>
    </row>
    <row r="536" spans="1:20" ht="15.75" customHeight="1">
      <c r="A536" s="638"/>
      <c r="B536" s="638"/>
      <c r="C536" s="638"/>
      <c r="D536" s="638"/>
      <c r="E536" s="638"/>
      <c r="F536" s="638"/>
      <c r="G536" s="639"/>
      <c r="H536" s="638"/>
      <c r="I536" s="638"/>
      <c r="J536" s="640"/>
      <c r="K536" s="640"/>
      <c r="L536" s="640"/>
      <c r="M536" s="421"/>
      <c r="N536" s="638"/>
      <c r="O536" s="638"/>
      <c r="P536" s="638"/>
      <c r="Q536" s="638"/>
      <c r="R536" s="638"/>
      <c r="S536" s="638"/>
      <c r="T536" s="638"/>
    </row>
    <row r="537" spans="1:20" ht="15.75" customHeight="1">
      <c r="A537" s="638"/>
      <c r="B537" s="638"/>
      <c r="C537" s="638"/>
      <c r="D537" s="638"/>
      <c r="E537" s="638"/>
      <c r="F537" s="638"/>
      <c r="G537" s="639"/>
      <c r="H537" s="638"/>
      <c r="I537" s="638"/>
      <c r="J537" s="640"/>
      <c r="K537" s="640"/>
      <c r="L537" s="640"/>
      <c r="M537" s="421"/>
      <c r="N537" s="638"/>
      <c r="O537" s="638"/>
      <c r="P537" s="638"/>
      <c r="Q537" s="638"/>
      <c r="R537" s="638"/>
      <c r="S537" s="638"/>
      <c r="T537" s="638"/>
    </row>
    <row r="538" spans="1:20" ht="15.75" customHeight="1">
      <c r="A538" s="638"/>
      <c r="B538" s="638"/>
      <c r="C538" s="638"/>
      <c r="D538" s="638"/>
      <c r="E538" s="638"/>
      <c r="F538" s="638"/>
      <c r="G538" s="639"/>
      <c r="H538" s="638"/>
      <c r="I538" s="638"/>
      <c r="J538" s="640"/>
      <c r="K538" s="640"/>
      <c r="L538" s="640"/>
      <c r="M538" s="421"/>
      <c r="N538" s="638"/>
      <c r="O538" s="638"/>
      <c r="P538" s="638"/>
      <c r="Q538" s="638"/>
      <c r="R538" s="638"/>
      <c r="S538" s="638"/>
      <c r="T538" s="638"/>
    </row>
    <row r="539" spans="1:20" ht="15.75" customHeight="1">
      <c r="A539" s="638"/>
      <c r="B539" s="638"/>
      <c r="C539" s="638"/>
      <c r="D539" s="638"/>
      <c r="E539" s="638"/>
      <c r="F539" s="638"/>
      <c r="G539" s="639"/>
      <c r="H539" s="638"/>
      <c r="I539" s="638"/>
      <c r="J539" s="640"/>
      <c r="K539" s="640"/>
      <c r="L539" s="640"/>
      <c r="M539" s="421"/>
      <c r="N539" s="638"/>
      <c r="O539" s="638"/>
      <c r="P539" s="638"/>
      <c r="Q539" s="638"/>
      <c r="R539" s="638"/>
      <c r="S539" s="638"/>
      <c r="T539" s="638"/>
    </row>
    <row r="540" spans="1:20" ht="15.75" customHeight="1">
      <c r="A540" s="638"/>
      <c r="B540" s="638"/>
      <c r="C540" s="638"/>
      <c r="D540" s="638"/>
      <c r="E540" s="638"/>
      <c r="F540" s="638"/>
      <c r="G540" s="639"/>
      <c r="H540" s="638"/>
      <c r="I540" s="638"/>
      <c r="J540" s="640"/>
      <c r="K540" s="640"/>
      <c r="L540" s="640"/>
      <c r="M540" s="421"/>
      <c r="N540" s="638"/>
      <c r="O540" s="638"/>
      <c r="P540" s="638"/>
      <c r="Q540" s="638"/>
      <c r="R540" s="638"/>
      <c r="S540" s="638"/>
      <c r="T540" s="638"/>
    </row>
    <row r="541" spans="1:20" ht="15.75" customHeight="1">
      <c r="A541" s="638"/>
      <c r="B541" s="638"/>
      <c r="C541" s="638"/>
      <c r="D541" s="638"/>
      <c r="E541" s="638"/>
      <c r="F541" s="638"/>
      <c r="G541" s="639"/>
      <c r="H541" s="638"/>
      <c r="I541" s="638"/>
      <c r="J541" s="640"/>
      <c r="K541" s="640"/>
      <c r="L541" s="640"/>
      <c r="M541" s="421"/>
      <c r="N541" s="638"/>
      <c r="O541" s="638"/>
      <c r="P541" s="638"/>
      <c r="Q541" s="638"/>
      <c r="R541" s="638"/>
      <c r="S541" s="638"/>
      <c r="T541" s="638"/>
    </row>
    <row r="542" spans="1:20" ht="15.75" customHeight="1">
      <c r="A542" s="638"/>
      <c r="B542" s="638"/>
      <c r="C542" s="638"/>
      <c r="D542" s="638"/>
      <c r="E542" s="638"/>
      <c r="F542" s="638"/>
      <c r="G542" s="639"/>
      <c r="H542" s="638"/>
      <c r="I542" s="638"/>
      <c r="J542" s="640"/>
      <c r="K542" s="640"/>
      <c r="L542" s="640"/>
      <c r="M542" s="421"/>
      <c r="N542" s="638"/>
      <c r="O542" s="638"/>
      <c r="P542" s="638"/>
      <c r="Q542" s="638"/>
      <c r="R542" s="638"/>
      <c r="S542" s="638"/>
      <c r="T542" s="638"/>
    </row>
    <row r="543" spans="1:20" ht="15.75" customHeight="1">
      <c r="A543" s="638"/>
      <c r="B543" s="638"/>
      <c r="C543" s="638"/>
      <c r="D543" s="638"/>
      <c r="E543" s="638"/>
      <c r="F543" s="638"/>
      <c r="G543" s="639"/>
      <c r="H543" s="638"/>
      <c r="I543" s="638"/>
      <c r="J543" s="640"/>
      <c r="K543" s="640"/>
      <c r="L543" s="640"/>
      <c r="M543" s="421"/>
      <c r="N543" s="638"/>
      <c r="O543" s="638"/>
      <c r="P543" s="638"/>
      <c r="Q543" s="638"/>
      <c r="R543" s="638"/>
      <c r="S543" s="638"/>
      <c r="T543" s="638"/>
    </row>
    <row r="544" spans="1:20" ht="15.75" customHeight="1">
      <c r="A544" s="638"/>
      <c r="B544" s="638"/>
      <c r="C544" s="638"/>
      <c r="D544" s="638"/>
      <c r="E544" s="638"/>
      <c r="F544" s="638"/>
      <c r="G544" s="639"/>
      <c r="H544" s="638"/>
      <c r="I544" s="638"/>
      <c r="J544" s="640"/>
      <c r="K544" s="640"/>
      <c r="L544" s="640"/>
      <c r="M544" s="421"/>
      <c r="N544" s="638"/>
      <c r="O544" s="638"/>
      <c r="P544" s="638"/>
      <c r="Q544" s="638"/>
      <c r="R544" s="638"/>
      <c r="S544" s="638"/>
      <c r="T544" s="638"/>
    </row>
    <row r="545" spans="1:20" ht="15.75" customHeight="1">
      <c r="A545" s="638"/>
      <c r="B545" s="638"/>
      <c r="C545" s="638"/>
      <c r="D545" s="638"/>
      <c r="E545" s="638"/>
      <c r="F545" s="638"/>
      <c r="G545" s="639"/>
      <c r="H545" s="638"/>
      <c r="I545" s="638"/>
      <c r="J545" s="640"/>
      <c r="K545" s="640"/>
      <c r="L545" s="640"/>
      <c r="M545" s="421"/>
      <c r="N545" s="638"/>
      <c r="O545" s="638"/>
      <c r="P545" s="638"/>
      <c r="Q545" s="638"/>
      <c r="R545" s="638"/>
      <c r="S545" s="638"/>
      <c r="T545" s="638"/>
    </row>
    <row r="546" spans="1:20" ht="15.75" customHeight="1">
      <c r="A546" s="638"/>
      <c r="B546" s="638"/>
      <c r="C546" s="638"/>
      <c r="D546" s="638"/>
      <c r="E546" s="638"/>
      <c r="F546" s="638"/>
      <c r="G546" s="639"/>
      <c r="H546" s="638"/>
      <c r="I546" s="638"/>
      <c r="J546" s="640"/>
      <c r="K546" s="640"/>
      <c r="L546" s="640"/>
      <c r="M546" s="421"/>
      <c r="N546" s="638"/>
      <c r="O546" s="638"/>
      <c r="P546" s="638"/>
      <c r="Q546" s="638"/>
      <c r="R546" s="638"/>
      <c r="S546" s="638"/>
      <c r="T546" s="638"/>
    </row>
    <row r="547" spans="1:20" ht="15.75" customHeight="1">
      <c r="A547" s="638"/>
      <c r="B547" s="638"/>
      <c r="C547" s="638"/>
      <c r="D547" s="638"/>
      <c r="E547" s="638"/>
      <c r="F547" s="638"/>
      <c r="G547" s="639"/>
      <c r="H547" s="638"/>
      <c r="I547" s="638"/>
      <c r="J547" s="640"/>
      <c r="K547" s="640"/>
      <c r="L547" s="640"/>
      <c r="M547" s="421"/>
      <c r="N547" s="638"/>
      <c r="O547" s="638"/>
      <c r="P547" s="638"/>
      <c r="Q547" s="638"/>
      <c r="R547" s="638"/>
      <c r="S547" s="638"/>
      <c r="T547" s="638"/>
    </row>
    <row r="548" spans="1:20" ht="15.75" customHeight="1">
      <c r="A548" s="638"/>
      <c r="B548" s="638"/>
      <c r="C548" s="638"/>
      <c r="D548" s="638"/>
      <c r="E548" s="638"/>
      <c r="F548" s="638"/>
      <c r="G548" s="639"/>
      <c r="H548" s="638"/>
      <c r="I548" s="638"/>
      <c r="J548" s="640"/>
      <c r="K548" s="640"/>
      <c r="L548" s="640"/>
      <c r="M548" s="421"/>
      <c r="N548" s="638"/>
      <c r="O548" s="638"/>
      <c r="P548" s="638"/>
      <c r="Q548" s="638"/>
      <c r="R548" s="638"/>
      <c r="S548" s="638"/>
      <c r="T548" s="638"/>
    </row>
    <row r="549" spans="1:20" ht="15.75" customHeight="1">
      <c r="A549" s="638"/>
      <c r="B549" s="638"/>
      <c r="C549" s="638"/>
      <c r="D549" s="638"/>
      <c r="E549" s="638"/>
      <c r="F549" s="638"/>
      <c r="G549" s="639"/>
      <c r="H549" s="638"/>
      <c r="I549" s="638"/>
      <c r="J549" s="640"/>
      <c r="K549" s="640"/>
      <c r="L549" s="640"/>
      <c r="M549" s="421"/>
      <c r="N549" s="638"/>
      <c r="O549" s="638"/>
      <c r="P549" s="638"/>
      <c r="Q549" s="638"/>
      <c r="R549" s="638"/>
      <c r="S549" s="638"/>
      <c r="T549" s="638"/>
    </row>
    <row r="550" spans="1:20" ht="15.75" customHeight="1">
      <c r="A550" s="638"/>
      <c r="B550" s="638"/>
      <c r="C550" s="638"/>
      <c r="D550" s="638"/>
      <c r="E550" s="638"/>
      <c r="F550" s="638"/>
      <c r="G550" s="639"/>
      <c r="H550" s="638"/>
      <c r="I550" s="638"/>
      <c r="J550" s="640"/>
      <c r="K550" s="640"/>
      <c r="L550" s="640"/>
      <c r="M550" s="421"/>
      <c r="N550" s="638"/>
      <c r="O550" s="638"/>
      <c r="P550" s="638"/>
      <c r="Q550" s="638"/>
      <c r="R550" s="638"/>
      <c r="S550" s="638"/>
      <c r="T550" s="638"/>
    </row>
    <row r="551" spans="1:20" ht="15.75" customHeight="1">
      <c r="A551" s="638"/>
      <c r="B551" s="638"/>
      <c r="C551" s="638"/>
      <c r="D551" s="638"/>
      <c r="E551" s="638"/>
      <c r="F551" s="638"/>
      <c r="G551" s="639"/>
      <c r="H551" s="638"/>
      <c r="I551" s="638"/>
      <c r="J551" s="640"/>
      <c r="K551" s="640"/>
      <c r="L551" s="640"/>
      <c r="M551" s="421"/>
      <c r="N551" s="638"/>
      <c r="O551" s="638"/>
      <c r="P551" s="638"/>
      <c r="Q551" s="638"/>
      <c r="R551" s="638"/>
      <c r="S551" s="638"/>
      <c r="T551" s="638"/>
    </row>
    <row r="552" spans="1:20" ht="15.75" customHeight="1">
      <c r="A552" s="638"/>
      <c r="B552" s="638"/>
      <c r="C552" s="638"/>
      <c r="D552" s="638"/>
      <c r="E552" s="638"/>
      <c r="F552" s="638"/>
      <c r="G552" s="639"/>
      <c r="H552" s="638"/>
      <c r="I552" s="638"/>
      <c r="J552" s="640"/>
      <c r="K552" s="640"/>
      <c r="L552" s="640"/>
      <c r="M552" s="421"/>
      <c r="N552" s="638"/>
      <c r="O552" s="638"/>
      <c r="P552" s="638"/>
      <c r="Q552" s="638"/>
      <c r="R552" s="638"/>
      <c r="S552" s="638"/>
      <c r="T552" s="638"/>
    </row>
    <row r="553" spans="1:20" ht="15.75" customHeight="1">
      <c r="A553" s="638"/>
      <c r="B553" s="638"/>
      <c r="C553" s="638"/>
      <c r="D553" s="638"/>
      <c r="E553" s="638"/>
      <c r="F553" s="638"/>
      <c r="G553" s="639"/>
      <c r="H553" s="638"/>
      <c r="I553" s="638"/>
      <c r="J553" s="640"/>
      <c r="K553" s="640"/>
      <c r="L553" s="640"/>
      <c r="M553" s="421"/>
      <c r="N553" s="638"/>
      <c r="O553" s="638"/>
      <c r="P553" s="638"/>
      <c r="Q553" s="638"/>
      <c r="R553" s="638"/>
      <c r="S553" s="638"/>
      <c r="T553" s="638"/>
    </row>
    <row r="554" spans="1:20" ht="15.75" customHeight="1">
      <c r="A554" s="638"/>
      <c r="B554" s="638"/>
      <c r="C554" s="638"/>
      <c r="D554" s="638"/>
      <c r="E554" s="638"/>
      <c r="F554" s="638"/>
      <c r="G554" s="639"/>
      <c r="H554" s="638"/>
      <c r="I554" s="638"/>
      <c r="J554" s="640"/>
      <c r="K554" s="640"/>
      <c r="L554" s="640"/>
      <c r="M554" s="421"/>
      <c r="N554" s="638"/>
      <c r="O554" s="638"/>
      <c r="P554" s="638"/>
      <c r="Q554" s="638"/>
      <c r="R554" s="638"/>
      <c r="S554" s="638"/>
      <c r="T554" s="638"/>
    </row>
    <row r="555" spans="1:20" ht="15.75" customHeight="1">
      <c r="A555" s="638"/>
      <c r="B555" s="638"/>
      <c r="C555" s="638"/>
      <c r="D555" s="638"/>
      <c r="E555" s="638"/>
      <c r="F555" s="638"/>
      <c r="G555" s="639"/>
      <c r="H555" s="638"/>
      <c r="I555" s="638"/>
      <c r="J555" s="640"/>
      <c r="K555" s="640"/>
      <c r="L555" s="640"/>
      <c r="M555" s="421"/>
      <c r="N555" s="638"/>
      <c r="O555" s="638"/>
      <c r="P555" s="638"/>
      <c r="Q555" s="638"/>
      <c r="R555" s="638"/>
      <c r="S555" s="638"/>
      <c r="T555" s="638"/>
    </row>
    <row r="556" spans="1:20" ht="15.75" customHeight="1">
      <c r="A556" s="638"/>
      <c r="B556" s="638"/>
      <c r="C556" s="638"/>
      <c r="D556" s="638"/>
      <c r="E556" s="638"/>
      <c r="F556" s="638"/>
      <c r="G556" s="639"/>
      <c r="H556" s="638"/>
      <c r="I556" s="638"/>
      <c r="J556" s="640"/>
      <c r="K556" s="640"/>
      <c r="L556" s="640"/>
      <c r="M556" s="421"/>
      <c r="N556" s="638"/>
      <c r="O556" s="638"/>
      <c r="P556" s="638"/>
      <c r="Q556" s="638"/>
      <c r="R556" s="638"/>
      <c r="S556" s="638"/>
      <c r="T556" s="638"/>
    </row>
    <row r="557" spans="1:20" ht="15.75" customHeight="1">
      <c r="A557" s="638"/>
      <c r="B557" s="638"/>
      <c r="C557" s="638"/>
      <c r="D557" s="638"/>
      <c r="E557" s="638"/>
      <c r="F557" s="638"/>
      <c r="G557" s="639"/>
      <c r="H557" s="638"/>
      <c r="I557" s="638"/>
      <c r="J557" s="640"/>
      <c r="K557" s="640"/>
      <c r="L557" s="640"/>
      <c r="M557" s="421"/>
      <c r="N557" s="638"/>
      <c r="O557" s="638"/>
      <c r="P557" s="638"/>
      <c r="Q557" s="638"/>
      <c r="R557" s="638"/>
      <c r="S557" s="638"/>
      <c r="T557" s="638"/>
    </row>
    <row r="558" spans="1:20" ht="15.75" customHeight="1">
      <c r="A558" s="638"/>
      <c r="B558" s="638"/>
      <c r="C558" s="638"/>
      <c r="D558" s="638"/>
      <c r="E558" s="638"/>
      <c r="F558" s="638"/>
      <c r="G558" s="639"/>
      <c r="H558" s="638"/>
      <c r="I558" s="638"/>
      <c r="J558" s="640"/>
      <c r="K558" s="640"/>
      <c r="L558" s="640"/>
      <c r="M558" s="421"/>
      <c r="N558" s="638"/>
      <c r="O558" s="638"/>
      <c r="P558" s="638"/>
      <c r="Q558" s="638"/>
      <c r="R558" s="638"/>
      <c r="S558" s="638"/>
      <c r="T558" s="638"/>
    </row>
    <row r="559" spans="1:20" ht="15.75" customHeight="1">
      <c r="A559" s="638"/>
      <c r="B559" s="638"/>
      <c r="C559" s="638"/>
      <c r="D559" s="638"/>
      <c r="E559" s="638"/>
      <c r="F559" s="638"/>
      <c r="G559" s="639"/>
      <c r="H559" s="638"/>
      <c r="I559" s="638"/>
      <c r="J559" s="640"/>
      <c r="K559" s="640"/>
      <c r="L559" s="640"/>
      <c r="M559" s="421"/>
      <c r="N559" s="638"/>
      <c r="O559" s="638"/>
      <c r="P559" s="638"/>
      <c r="Q559" s="638"/>
      <c r="R559" s="638"/>
      <c r="S559" s="638"/>
      <c r="T559" s="638"/>
    </row>
    <row r="560" spans="1:20" ht="15.75" customHeight="1">
      <c r="A560" s="638"/>
      <c r="B560" s="638"/>
      <c r="C560" s="638"/>
      <c r="D560" s="638"/>
      <c r="E560" s="638"/>
      <c r="F560" s="638"/>
      <c r="G560" s="639"/>
      <c r="H560" s="638"/>
      <c r="I560" s="638"/>
      <c r="J560" s="640"/>
      <c r="K560" s="640"/>
      <c r="L560" s="640"/>
      <c r="M560" s="421"/>
      <c r="N560" s="638"/>
      <c r="O560" s="638"/>
      <c r="P560" s="638"/>
      <c r="Q560" s="638"/>
      <c r="R560" s="638"/>
      <c r="S560" s="638"/>
      <c r="T560" s="638"/>
    </row>
    <row r="561" spans="1:20" ht="15.75" customHeight="1">
      <c r="A561" s="638"/>
      <c r="B561" s="638"/>
      <c r="C561" s="638"/>
      <c r="D561" s="638"/>
      <c r="E561" s="638"/>
      <c r="F561" s="638"/>
      <c r="G561" s="639"/>
      <c r="H561" s="638"/>
      <c r="I561" s="638"/>
      <c r="J561" s="640"/>
      <c r="K561" s="640"/>
      <c r="L561" s="640"/>
      <c r="M561" s="421"/>
      <c r="N561" s="638"/>
      <c r="O561" s="638"/>
      <c r="P561" s="638"/>
      <c r="Q561" s="638"/>
      <c r="R561" s="638"/>
      <c r="S561" s="638"/>
      <c r="T561" s="638"/>
    </row>
    <row r="562" spans="1:20" ht="15.75" customHeight="1">
      <c r="A562" s="638"/>
      <c r="B562" s="638"/>
      <c r="C562" s="638"/>
      <c r="D562" s="638"/>
      <c r="E562" s="638"/>
      <c r="F562" s="638"/>
      <c r="G562" s="639"/>
      <c r="H562" s="638"/>
      <c r="I562" s="638"/>
      <c r="J562" s="640"/>
      <c r="K562" s="640"/>
      <c r="L562" s="640"/>
      <c r="M562" s="421"/>
      <c r="N562" s="638"/>
      <c r="O562" s="638"/>
      <c r="P562" s="638"/>
      <c r="Q562" s="638"/>
      <c r="R562" s="638"/>
      <c r="S562" s="638"/>
      <c r="T562" s="638"/>
    </row>
    <row r="563" spans="1:20" ht="15.75" customHeight="1">
      <c r="A563" s="638"/>
      <c r="B563" s="638"/>
      <c r="C563" s="638"/>
      <c r="D563" s="638"/>
      <c r="E563" s="638"/>
      <c r="F563" s="638"/>
      <c r="G563" s="639"/>
      <c r="H563" s="638"/>
      <c r="I563" s="638"/>
      <c r="J563" s="640"/>
      <c r="K563" s="640"/>
      <c r="L563" s="640"/>
      <c r="M563" s="421"/>
      <c r="N563" s="638"/>
      <c r="O563" s="638"/>
      <c r="P563" s="638"/>
      <c r="Q563" s="638"/>
      <c r="R563" s="638"/>
      <c r="S563" s="638"/>
      <c r="T563" s="638"/>
    </row>
    <row r="564" spans="1:20" ht="15.75" customHeight="1">
      <c r="A564" s="638"/>
      <c r="B564" s="638"/>
      <c r="C564" s="638"/>
      <c r="D564" s="638"/>
      <c r="E564" s="638"/>
      <c r="F564" s="638"/>
      <c r="G564" s="639"/>
      <c r="H564" s="638"/>
      <c r="I564" s="638"/>
      <c r="J564" s="640"/>
      <c r="K564" s="640"/>
      <c r="L564" s="640"/>
      <c r="M564" s="421"/>
      <c r="N564" s="638"/>
      <c r="O564" s="638"/>
      <c r="P564" s="638"/>
      <c r="Q564" s="638"/>
      <c r="R564" s="638"/>
      <c r="S564" s="638"/>
      <c r="T564" s="638"/>
    </row>
    <row r="565" spans="1:20" ht="15.75" customHeight="1">
      <c r="A565" s="638"/>
      <c r="B565" s="638"/>
      <c r="C565" s="638"/>
      <c r="D565" s="638"/>
      <c r="E565" s="638"/>
      <c r="F565" s="638"/>
      <c r="G565" s="639"/>
      <c r="H565" s="638"/>
      <c r="I565" s="638"/>
      <c r="J565" s="640"/>
      <c r="K565" s="640"/>
      <c r="L565" s="640"/>
      <c r="M565" s="421"/>
      <c r="N565" s="638"/>
      <c r="O565" s="638"/>
      <c r="P565" s="638"/>
      <c r="Q565" s="638"/>
      <c r="R565" s="638"/>
      <c r="S565" s="638"/>
      <c r="T565" s="638"/>
    </row>
    <row r="566" spans="1:20" ht="15.75" customHeight="1">
      <c r="A566" s="638"/>
      <c r="B566" s="638"/>
      <c r="C566" s="638"/>
      <c r="D566" s="638"/>
      <c r="E566" s="638"/>
      <c r="F566" s="638"/>
      <c r="G566" s="639"/>
      <c r="H566" s="638"/>
      <c r="I566" s="638"/>
      <c r="J566" s="640"/>
      <c r="K566" s="640"/>
      <c r="L566" s="640"/>
      <c r="M566" s="421"/>
      <c r="N566" s="638"/>
      <c r="O566" s="638"/>
      <c r="P566" s="638"/>
      <c r="Q566" s="638"/>
      <c r="R566" s="638"/>
      <c r="S566" s="638"/>
      <c r="T566" s="638"/>
    </row>
    <row r="567" spans="1:20" ht="15.75" customHeight="1">
      <c r="A567" s="638"/>
      <c r="B567" s="638"/>
      <c r="C567" s="638"/>
      <c r="D567" s="638"/>
      <c r="E567" s="638"/>
      <c r="F567" s="638"/>
      <c r="G567" s="639"/>
      <c r="H567" s="638"/>
      <c r="I567" s="638"/>
      <c r="J567" s="640"/>
      <c r="K567" s="640"/>
      <c r="L567" s="640"/>
      <c r="M567" s="421"/>
      <c r="N567" s="638"/>
      <c r="O567" s="638"/>
      <c r="P567" s="638"/>
      <c r="Q567" s="638"/>
      <c r="R567" s="638"/>
      <c r="S567" s="638"/>
      <c r="T567" s="638"/>
    </row>
    <row r="568" spans="1:20" ht="15.75" customHeight="1">
      <c r="A568" s="638"/>
      <c r="B568" s="638"/>
      <c r="C568" s="638"/>
      <c r="D568" s="638"/>
      <c r="E568" s="638"/>
      <c r="F568" s="638"/>
      <c r="G568" s="639"/>
      <c r="H568" s="638"/>
      <c r="I568" s="638"/>
      <c r="J568" s="640"/>
      <c r="K568" s="640"/>
      <c r="L568" s="640"/>
      <c r="M568" s="421"/>
      <c r="N568" s="638"/>
      <c r="O568" s="638"/>
      <c r="P568" s="638"/>
      <c r="Q568" s="638"/>
      <c r="R568" s="638"/>
      <c r="S568" s="638"/>
      <c r="T568" s="638"/>
    </row>
    <row r="569" spans="1:20" ht="15.75" customHeight="1">
      <c r="A569" s="638"/>
      <c r="B569" s="638"/>
      <c r="C569" s="638"/>
      <c r="D569" s="638"/>
      <c r="E569" s="638"/>
      <c r="F569" s="638"/>
      <c r="G569" s="639"/>
      <c r="H569" s="638"/>
      <c r="I569" s="638"/>
      <c r="J569" s="640"/>
      <c r="K569" s="640"/>
      <c r="L569" s="640"/>
      <c r="M569" s="421"/>
      <c r="N569" s="638"/>
      <c r="O569" s="638"/>
      <c r="P569" s="638"/>
      <c r="Q569" s="638"/>
      <c r="R569" s="638"/>
      <c r="S569" s="638"/>
      <c r="T569" s="638"/>
    </row>
    <row r="570" spans="1:20" ht="15.75" customHeight="1">
      <c r="A570" s="638"/>
      <c r="B570" s="638"/>
      <c r="C570" s="638"/>
      <c r="D570" s="638"/>
      <c r="E570" s="638"/>
      <c r="F570" s="638"/>
      <c r="G570" s="639"/>
      <c r="H570" s="638"/>
      <c r="I570" s="638"/>
      <c r="J570" s="640"/>
      <c r="K570" s="640"/>
      <c r="L570" s="640"/>
      <c r="M570" s="421"/>
      <c r="N570" s="638"/>
      <c r="O570" s="638"/>
      <c r="P570" s="638"/>
      <c r="Q570" s="638"/>
      <c r="R570" s="638"/>
      <c r="S570" s="638"/>
      <c r="T570" s="638"/>
    </row>
    <row r="571" spans="1:20" ht="15.75" customHeight="1">
      <c r="A571" s="638"/>
      <c r="B571" s="638"/>
      <c r="C571" s="638"/>
      <c r="D571" s="638"/>
      <c r="E571" s="638"/>
      <c r="F571" s="638"/>
      <c r="G571" s="639"/>
      <c r="H571" s="638"/>
      <c r="I571" s="638"/>
      <c r="J571" s="640"/>
      <c r="K571" s="640"/>
      <c r="L571" s="640"/>
      <c r="M571" s="421"/>
      <c r="N571" s="638"/>
      <c r="O571" s="638"/>
      <c r="P571" s="638"/>
      <c r="Q571" s="638"/>
      <c r="R571" s="638"/>
      <c r="S571" s="638"/>
      <c r="T571" s="638"/>
    </row>
    <row r="572" spans="1:20" ht="15.75" customHeight="1">
      <c r="A572" s="638"/>
      <c r="B572" s="638"/>
      <c r="C572" s="638"/>
      <c r="D572" s="638"/>
      <c r="E572" s="638"/>
      <c r="F572" s="638"/>
      <c r="G572" s="639"/>
      <c r="H572" s="638"/>
      <c r="I572" s="638"/>
      <c r="J572" s="640"/>
      <c r="K572" s="640"/>
      <c r="L572" s="640"/>
      <c r="M572" s="421"/>
      <c r="N572" s="638"/>
      <c r="O572" s="638"/>
      <c r="P572" s="638"/>
      <c r="Q572" s="638"/>
      <c r="R572" s="638"/>
      <c r="S572" s="638"/>
      <c r="T572" s="638"/>
    </row>
    <row r="573" spans="1:20" ht="15.75" customHeight="1">
      <c r="A573" s="638"/>
      <c r="B573" s="638"/>
      <c r="C573" s="638"/>
      <c r="D573" s="638"/>
      <c r="E573" s="638"/>
      <c r="F573" s="638"/>
      <c r="G573" s="639"/>
      <c r="H573" s="638"/>
      <c r="I573" s="638"/>
      <c r="J573" s="640"/>
      <c r="K573" s="640"/>
      <c r="L573" s="640"/>
      <c r="M573" s="421"/>
      <c r="N573" s="638"/>
      <c r="O573" s="638"/>
      <c r="P573" s="638"/>
      <c r="Q573" s="638"/>
      <c r="R573" s="638"/>
      <c r="S573" s="638"/>
      <c r="T573" s="638"/>
    </row>
    <row r="574" spans="1:20" ht="15.75" customHeight="1">
      <c r="A574" s="638"/>
      <c r="B574" s="638"/>
      <c r="C574" s="638"/>
      <c r="D574" s="638"/>
      <c r="E574" s="638"/>
      <c r="F574" s="638"/>
      <c r="G574" s="639"/>
      <c r="H574" s="638"/>
      <c r="I574" s="638"/>
      <c r="J574" s="640"/>
      <c r="K574" s="640"/>
      <c r="L574" s="640"/>
      <c r="M574" s="421"/>
      <c r="N574" s="638"/>
      <c r="O574" s="638"/>
      <c r="P574" s="638"/>
      <c r="Q574" s="638"/>
      <c r="R574" s="638"/>
      <c r="S574" s="638"/>
      <c r="T574" s="638"/>
    </row>
    <row r="575" spans="1:20" ht="15.75" customHeight="1">
      <c r="A575" s="638"/>
      <c r="B575" s="638"/>
      <c r="C575" s="638"/>
      <c r="D575" s="638"/>
      <c r="E575" s="638"/>
      <c r="F575" s="638"/>
      <c r="G575" s="639"/>
      <c r="H575" s="638"/>
      <c r="I575" s="638"/>
      <c r="J575" s="640"/>
      <c r="K575" s="640"/>
      <c r="L575" s="640"/>
      <c r="M575" s="421"/>
      <c r="N575" s="638"/>
      <c r="O575" s="638"/>
      <c r="P575" s="638"/>
      <c r="Q575" s="638"/>
      <c r="R575" s="638"/>
      <c r="S575" s="638"/>
      <c r="T575" s="638"/>
    </row>
    <row r="576" spans="1:20" ht="15.75" customHeight="1">
      <c r="A576" s="638"/>
      <c r="B576" s="638"/>
      <c r="C576" s="638"/>
      <c r="D576" s="638"/>
      <c r="E576" s="638"/>
      <c r="F576" s="638"/>
      <c r="G576" s="639"/>
      <c r="H576" s="638"/>
      <c r="I576" s="638"/>
      <c r="J576" s="640"/>
      <c r="K576" s="640"/>
      <c r="L576" s="640"/>
      <c r="M576" s="421"/>
      <c r="N576" s="638"/>
      <c r="O576" s="638"/>
      <c r="P576" s="638"/>
      <c r="Q576" s="638"/>
      <c r="R576" s="638"/>
      <c r="S576" s="638"/>
      <c r="T576" s="638"/>
    </row>
    <row r="577" spans="1:20" ht="15.75" customHeight="1">
      <c r="A577" s="638"/>
      <c r="B577" s="638"/>
      <c r="C577" s="638"/>
      <c r="D577" s="638"/>
      <c r="E577" s="638"/>
      <c r="F577" s="638"/>
      <c r="G577" s="639"/>
      <c r="H577" s="638"/>
      <c r="I577" s="638"/>
      <c r="J577" s="640"/>
      <c r="K577" s="640"/>
      <c r="L577" s="640"/>
      <c r="M577" s="421"/>
      <c r="N577" s="638"/>
      <c r="O577" s="638"/>
      <c r="P577" s="638"/>
      <c r="Q577" s="638"/>
      <c r="R577" s="638"/>
      <c r="S577" s="638"/>
      <c r="T577" s="638"/>
    </row>
    <row r="578" spans="1:20" ht="15.75" customHeight="1">
      <c r="A578" s="638"/>
      <c r="B578" s="638"/>
      <c r="C578" s="638"/>
      <c r="D578" s="638"/>
      <c r="E578" s="638"/>
      <c r="F578" s="638"/>
      <c r="G578" s="639"/>
      <c r="H578" s="638"/>
      <c r="I578" s="638"/>
      <c r="J578" s="640"/>
      <c r="K578" s="640"/>
      <c r="L578" s="640"/>
      <c r="M578" s="421"/>
      <c r="N578" s="638"/>
      <c r="O578" s="638"/>
      <c r="P578" s="638"/>
      <c r="Q578" s="638"/>
      <c r="R578" s="638"/>
      <c r="S578" s="638"/>
      <c r="T578" s="638"/>
    </row>
    <row r="579" spans="1:20" ht="15.75" customHeight="1">
      <c r="A579" s="638"/>
      <c r="B579" s="638"/>
      <c r="C579" s="638"/>
      <c r="D579" s="638"/>
      <c r="E579" s="638"/>
      <c r="F579" s="638"/>
      <c r="G579" s="639"/>
      <c r="H579" s="638"/>
      <c r="I579" s="638"/>
      <c r="J579" s="640"/>
      <c r="K579" s="640"/>
      <c r="L579" s="640"/>
      <c r="M579" s="421"/>
      <c r="N579" s="638"/>
      <c r="O579" s="638"/>
      <c r="P579" s="638"/>
      <c r="Q579" s="638"/>
      <c r="R579" s="638"/>
      <c r="S579" s="638"/>
      <c r="T579" s="638"/>
    </row>
    <row r="580" spans="1:20" ht="15.75" customHeight="1">
      <c r="A580" s="638"/>
      <c r="B580" s="638"/>
      <c r="C580" s="638"/>
      <c r="D580" s="638"/>
      <c r="E580" s="638"/>
      <c r="F580" s="638"/>
      <c r="G580" s="639"/>
      <c r="H580" s="638"/>
      <c r="I580" s="638"/>
      <c r="J580" s="640"/>
      <c r="K580" s="640"/>
      <c r="L580" s="640"/>
      <c r="M580" s="421"/>
      <c r="N580" s="638"/>
      <c r="O580" s="638"/>
      <c r="P580" s="638"/>
      <c r="Q580" s="638"/>
      <c r="R580" s="638"/>
      <c r="S580" s="638"/>
      <c r="T580" s="638"/>
    </row>
    <row r="581" spans="1:20" ht="15.75" customHeight="1">
      <c r="A581" s="638"/>
      <c r="B581" s="638"/>
      <c r="C581" s="638"/>
      <c r="D581" s="638"/>
      <c r="E581" s="638"/>
      <c r="F581" s="638"/>
      <c r="G581" s="639"/>
      <c r="H581" s="638"/>
      <c r="I581" s="638"/>
      <c r="J581" s="640"/>
      <c r="K581" s="640"/>
      <c r="L581" s="640"/>
      <c r="M581" s="421"/>
      <c r="N581" s="638"/>
      <c r="O581" s="638"/>
      <c r="P581" s="638"/>
      <c r="Q581" s="638"/>
      <c r="R581" s="638"/>
      <c r="S581" s="638"/>
      <c r="T581" s="638"/>
    </row>
    <row r="582" spans="1:20" ht="15.75" customHeight="1">
      <c r="A582" s="638"/>
      <c r="B582" s="638"/>
      <c r="C582" s="638"/>
      <c r="D582" s="638"/>
      <c r="E582" s="638"/>
      <c r="F582" s="638"/>
      <c r="G582" s="639"/>
      <c r="H582" s="638"/>
      <c r="I582" s="638"/>
      <c r="J582" s="640"/>
      <c r="K582" s="640"/>
      <c r="L582" s="640"/>
      <c r="M582" s="421"/>
      <c r="N582" s="638"/>
      <c r="O582" s="638"/>
      <c r="P582" s="638"/>
      <c r="Q582" s="638"/>
      <c r="R582" s="638"/>
      <c r="S582" s="638"/>
      <c r="T582" s="638"/>
    </row>
    <row r="583" spans="1:20" ht="15.75" customHeight="1">
      <c r="A583" s="638"/>
      <c r="B583" s="638"/>
      <c r="C583" s="638"/>
      <c r="D583" s="638"/>
      <c r="E583" s="638"/>
      <c r="F583" s="638"/>
      <c r="G583" s="639"/>
      <c r="H583" s="638"/>
      <c r="I583" s="638"/>
      <c r="J583" s="640"/>
      <c r="K583" s="640"/>
      <c r="L583" s="640"/>
      <c r="M583" s="421"/>
      <c r="N583" s="638"/>
      <c r="O583" s="638"/>
      <c r="P583" s="638"/>
      <c r="Q583" s="638"/>
      <c r="R583" s="638"/>
      <c r="S583" s="638"/>
      <c r="T583" s="638"/>
    </row>
    <row r="584" spans="1:20" ht="15.75" customHeight="1">
      <c r="A584" s="638"/>
      <c r="B584" s="638"/>
      <c r="C584" s="638"/>
      <c r="D584" s="638"/>
      <c r="E584" s="638"/>
      <c r="F584" s="638"/>
      <c r="G584" s="639"/>
      <c r="H584" s="638"/>
      <c r="I584" s="638"/>
      <c r="J584" s="640"/>
      <c r="K584" s="640"/>
      <c r="L584" s="640"/>
      <c r="M584" s="421"/>
      <c r="N584" s="638"/>
      <c r="O584" s="638"/>
      <c r="P584" s="638"/>
      <c r="Q584" s="638"/>
      <c r="R584" s="638"/>
      <c r="S584" s="638"/>
      <c r="T584" s="638"/>
    </row>
    <row r="585" spans="1:20" ht="15.75" customHeight="1">
      <c r="A585" s="638"/>
      <c r="B585" s="638"/>
      <c r="C585" s="638"/>
      <c r="D585" s="638"/>
      <c r="E585" s="638"/>
      <c r="F585" s="638"/>
      <c r="G585" s="639"/>
      <c r="H585" s="638"/>
      <c r="I585" s="638"/>
      <c r="J585" s="640"/>
      <c r="K585" s="640"/>
      <c r="L585" s="640"/>
      <c r="M585" s="421"/>
      <c r="N585" s="638"/>
      <c r="O585" s="638"/>
      <c r="P585" s="638"/>
      <c r="Q585" s="638"/>
      <c r="R585" s="638"/>
      <c r="S585" s="638"/>
      <c r="T585" s="638"/>
    </row>
    <row r="586" spans="1:20" ht="15.75" customHeight="1">
      <c r="A586" s="638"/>
      <c r="B586" s="638"/>
      <c r="C586" s="638"/>
      <c r="D586" s="638"/>
      <c r="E586" s="638"/>
      <c r="F586" s="638"/>
      <c r="G586" s="639"/>
      <c r="H586" s="638"/>
      <c r="I586" s="638"/>
      <c r="J586" s="640"/>
      <c r="K586" s="640"/>
      <c r="L586" s="640"/>
      <c r="M586" s="421"/>
      <c r="N586" s="638"/>
      <c r="O586" s="638"/>
      <c r="P586" s="638"/>
      <c r="Q586" s="638"/>
      <c r="R586" s="638"/>
      <c r="S586" s="638"/>
      <c r="T586" s="638"/>
    </row>
    <row r="587" spans="1:20" ht="15.75" customHeight="1">
      <c r="A587" s="638"/>
      <c r="B587" s="638"/>
      <c r="C587" s="638"/>
      <c r="D587" s="638"/>
      <c r="E587" s="638"/>
      <c r="F587" s="638"/>
      <c r="G587" s="639"/>
      <c r="H587" s="638"/>
      <c r="I587" s="638"/>
      <c r="J587" s="640"/>
      <c r="K587" s="640"/>
      <c r="L587" s="640"/>
      <c r="M587" s="421"/>
      <c r="N587" s="638"/>
      <c r="O587" s="638"/>
      <c r="P587" s="638"/>
      <c r="Q587" s="638"/>
      <c r="R587" s="638"/>
      <c r="S587" s="638"/>
      <c r="T587" s="638"/>
    </row>
    <row r="588" spans="1:20" ht="15.75" customHeight="1">
      <c r="A588" s="638"/>
      <c r="B588" s="638"/>
      <c r="C588" s="638"/>
      <c r="D588" s="638"/>
      <c r="E588" s="638"/>
      <c r="F588" s="638"/>
      <c r="G588" s="639"/>
      <c r="H588" s="638"/>
      <c r="I588" s="638"/>
      <c r="J588" s="640"/>
      <c r="K588" s="640"/>
      <c r="L588" s="640"/>
      <c r="M588" s="421"/>
      <c r="N588" s="638"/>
      <c r="O588" s="638"/>
      <c r="P588" s="638"/>
      <c r="Q588" s="638"/>
      <c r="R588" s="638"/>
      <c r="S588" s="638"/>
      <c r="T588" s="638"/>
    </row>
    <row r="589" spans="1:20" ht="15.75" customHeight="1">
      <c r="A589" s="638"/>
      <c r="B589" s="638"/>
      <c r="C589" s="638"/>
      <c r="D589" s="638"/>
      <c r="E589" s="638"/>
      <c r="F589" s="638"/>
      <c r="G589" s="639"/>
      <c r="H589" s="638"/>
      <c r="I589" s="638"/>
      <c r="J589" s="640"/>
      <c r="K589" s="640"/>
      <c r="L589" s="640"/>
      <c r="M589" s="421"/>
      <c r="N589" s="638"/>
      <c r="O589" s="638"/>
      <c r="P589" s="638"/>
      <c r="Q589" s="638"/>
      <c r="R589" s="638"/>
      <c r="S589" s="638"/>
      <c r="T589" s="638"/>
    </row>
    <row r="590" spans="1:20" ht="15.75" customHeight="1">
      <c r="A590" s="638"/>
      <c r="B590" s="638"/>
      <c r="C590" s="638"/>
      <c r="D590" s="638"/>
      <c r="E590" s="638"/>
      <c r="F590" s="638"/>
      <c r="G590" s="639"/>
      <c r="H590" s="638"/>
      <c r="I590" s="638"/>
      <c r="J590" s="640"/>
      <c r="K590" s="640"/>
      <c r="L590" s="640"/>
      <c r="M590" s="421"/>
      <c r="N590" s="638"/>
      <c r="O590" s="638"/>
      <c r="P590" s="638"/>
      <c r="Q590" s="638"/>
      <c r="R590" s="638"/>
      <c r="S590" s="638"/>
      <c r="T590" s="638"/>
    </row>
    <row r="591" spans="1:20" ht="15.75" customHeight="1">
      <c r="A591" s="638"/>
      <c r="B591" s="638"/>
      <c r="C591" s="638"/>
      <c r="D591" s="638"/>
      <c r="E591" s="638"/>
      <c r="F591" s="638"/>
      <c r="G591" s="639"/>
      <c r="H591" s="638"/>
      <c r="I591" s="638"/>
      <c r="J591" s="640"/>
      <c r="K591" s="640"/>
      <c r="L591" s="640"/>
      <c r="M591" s="421"/>
      <c r="N591" s="638"/>
      <c r="O591" s="638"/>
      <c r="P591" s="638"/>
      <c r="Q591" s="638"/>
      <c r="R591" s="638"/>
      <c r="S591" s="638"/>
      <c r="T591" s="638"/>
    </row>
    <row r="592" spans="1:20" ht="15.75" customHeight="1">
      <c r="A592" s="638"/>
      <c r="B592" s="638"/>
      <c r="C592" s="638"/>
      <c r="D592" s="638"/>
      <c r="E592" s="638"/>
      <c r="F592" s="638"/>
      <c r="G592" s="639"/>
      <c r="H592" s="638"/>
      <c r="I592" s="638"/>
      <c r="J592" s="640"/>
      <c r="K592" s="640"/>
      <c r="L592" s="640"/>
      <c r="M592" s="421"/>
      <c r="N592" s="638"/>
      <c r="O592" s="638"/>
      <c r="P592" s="638"/>
      <c r="Q592" s="638"/>
      <c r="R592" s="638"/>
      <c r="S592" s="638"/>
      <c r="T592" s="638"/>
    </row>
    <row r="593" spans="1:20" ht="15.75" customHeight="1">
      <c r="A593" s="638"/>
      <c r="B593" s="638"/>
      <c r="C593" s="638"/>
      <c r="D593" s="638"/>
      <c r="E593" s="638"/>
      <c r="F593" s="638"/>
      <c r="G593" s="639"/>
      <c r="H593" s="638"/>
      <c r="I593" s="638"/>
      <c r="J593" s="640"/>
      <c r="K593" s="640"/>
      <c r="L593" s="640"/>
      <c r="M593" s="421"/>
      <c r="N593" s="638"/>
      <c r="O593" s="638"/>
      <c r="P593" s="638"/>
      <c r="Q593" s="638"/>
      <c r="R593" s="638"/>
      <c r="S593" s="638"/>
      <c r="T593" s="638"/>
    </row>
    <row r="594" spans="1:20" ht="15.75" customHeight="1">
      <c r="A594" s="638"/>
      <c r="B594" s="638"/>
      <c r="C594" s="638"/>
      <c r="D594" s="638"/>
      <c r="E594" s="638"/>
      <c r="F594" s="638"/>
      <c r="G594" s="639"/>
      <c r="H594" s="638"/>
      <c r="I594" s="638"/>
      <c r="J594" s="640"/>
      <c r="K594" s="640"/>
      <c r="L594" s="640"/>
      <c r="M594" s="421"/>
      <c r="N594" s="638"/>
      <c r="O594" s="638"/>
      <c r="P594" s="638"/>
      <c r="Q594" s="638"/>
      <c r="R594" s="638"/>
      <c r="S594" s="638"/>
      <c r="T594" s="638"/>
    </row>
    <row r="595" spans="1:20" ht="15.75" customHeight="1">
      <c r="A595" s="638"/>
      <c r="B595" s="638"/>
      <c r="C595" s="638"/>
      <c r="D595" s="638"/>
      <c r="E595" s="638"/>
      <c r="F595" s="638"/>
      <c r="G595" s="639"/>
      <c r="H595" s="638"/>
      <c r="I595" s="638"/>
      <c r="J595" s="640"/>
      <c r="K595" s="640"/>
      <c r="L595" s="640"/>
      <c r="M595" s="421"/>
      <c r="N595" s="638"/>
      <c r="O595" s="638"/>
      <c r="P595" s="638"/>
      <c r="Q595" s="638"/>
      <c r="R595" s="638"/>
      <c r="S595" s="638"/>
      <c r="T595" s="638"/>
    </row>
    <row r="596" spans="1:20" ht="15.75" customHeight="1">
      <c r="A596" s="638"/>
      <c r="B596" s="638"/>
      <c r="C596" s="638"/>
      <c r="D596" s="638"/>
      <c r="E596" s="638"/>
      <c r="F596" s="638"/>
      <c r="G596" s="639"/>
      <c r="H596" s="638"/>
      <c r="I596" s="638"/>
      <c r="J596" s="640"/>
      <c r="K596" s="640"/>
      <c r="L596" s="640"/>
      <c r="M596" s="421"/>
      <c r="N596" s="638"/>
      <c r="O596" s="638"/>
      <c r="P596" s="638"/>
      <c r="Q596" s="638"/>
      <c r="R596" s="638"/>
      <c r="S596" s="638"/>
      <c r="T596" s="638"/>
    </row>
    <row r="597" spans="1:20" ht="15.75" customHeight="1">
      <c r="A597" s="638"/>
      <c r="B597" s="638"/>
      <c r="C597" s="638"/>
      <c r="D597" s="638"/>
      <c r="E597" s="638"/>
      <c r="F597" s="638"/>
      <c r="G597" s="639"/>
      <c r="H597" s="638"/>
      <c r="I597" s="638"/>
      <c r="J597" s="640"/>
      <c r="K597" s="640"/>
      <c r="L597" s="640"/>
      <c r="M597" s="421"/>
      <c r="N597" s="638"/>
      <c r="O597" s="638"/>
      <c r="P597" s="638"/>
      <c r="Q597" s="638"/>
      <c r="R597" s="638"/>
      <c r="S597" s="638"/>
      <c r="T597" s="638"/>
    </row>
    <row r="598" spans="1:20" ht="15.75" customHeight="1">
      <c r="A598" s="638"/>
      <c r="B598" s="638"/>
      <c r="C598" s="638"/>
      <c r="D598" s="638"/>
      <c r="E598" s="638"/>
      <c r="F598" s="638"/>
      <c r="G598" s="639"/>
      <c r="H598" s="638"/>
      <c r="I598" s="638"/>
      <c r="J598" s="640"/>
      <c r="K598" s="640"/>
      <c r="L598" s="640"/>
      <c r="M598" s="421"/>
      <c r="N598" s="638"/>
      <c r="O598" s="638"/>
      <c r="P598" s="638"/>
      <c r="Q598" s="638"/>
      <c r="R598" s="638"/>
      <c r="S598" s="638"/>
      <c r="T598" s="638"/>
    </row>
    <row r="599" spans="1:20" ht="15.75" customHeight="1">
      <c r="A599" s="638"/>
      <c r="B599" s="638"/>
      <c r="C599" s="638"/>
      <c r="D599" s="638"/>
      <c r="E599" s="638"/>
      <c r="F599" s="638"/>
      <c r="G599" s="639"/>
      <c r="H599" s="638"/>
      <c r="I599" s="638"/>
      <c r="J599" s="640"/>
      <c r="K599" s="640"/>
      <c r="L599" s="640"/>
      <c r="M599" s="421"/>
      <c r="N599" s="638"/>
      <c r="O599" s="638"/>
      <c r="P599" s="638"/>
      <c r="Q599" s="638"/>
      <c r="R599" s="638"/>
      <c r="S599" s="638"/>
      <c r="T599" s="638"/>
    </row>
    <row r="600" spans="1:20" ht="15.75" customHeight="1">
      <c r="A600" s="638"/>
      <c r="B600" s="638"/>
      <c r="C600" s="638"/>
      <c r="D600" s="638"/>
      <c r="E600" s="638"/>
      <c r="F600" s="638"/>
      <c r="G600" s="639"/>
      <c r="H600" s="638"/>
      <c r="I600" s="638"/>
      <c r="J600" s="640"/>
      <c r="K600" s="640"/>
      <c r="L600" s="640"/>
      <c r="M600" s="421"/>
      <c r="N600" s="638"/>
      <c r="O600" s="638"/>
      <c r="P600" s="638"/>
      <c r="Q600" s="638"/>
      <c r="R600" s="638"/>
      <c r="S600" s="638"/>
      <c r="T600" s="638"/>
    </row>
    <row r="601" spans="1:20" ht="15.75" customHeight="1">
      <c r="A601" s="638"/>
      <c r="B601" s="638"/>
      <c r="C601" s="638"/>
      <c r="D601" s="638"/>
      <c r="E601" s="638"/>
      <c r="F601" s="638"/>
      <c r="G601" s="639"/>
      <c r="H601" s="638"/>
      <c r="I601" s="638"/>
      <c r="J601" s="640"/>
      <c r="K601" s="640"/>
      <c r="L601" s="640"/>
      <c r="M601" s="421"/>
      <c r="N601" s="638"/>
      <c r="O601" s="638"/>
      <c r="P601" s="638"/>
      <c r="Q601" s="638"/>
      <c r="R601" s="638"/>
      <c r="S601" s="638"/>
      <c r="T601" s="638"/>
    </row>
    <row r="602" spans="1:20" ht="15.75" customHeight="1">
      <c r="A602" s="638"/>
      <c r="B602" s="638"/>
      <c r="C602" s="638"/>
      <c r="D602" s="638"/>
      <c r="E602" s="638"/>
      <c r="F602" s="638"/>
      <c r="G602" s="639"/>
      <c r="H602" s="638"/>
      <c r="I602" s="638"/>
      <c r="J602" s="640"/>
      <c r="K602" s="640"/>
      <c r="L602" s="640"/>
      <c r="M602" s="421"/>
      <c r="N602" s="638"/>
      <c r="O602" s="638"/>
      <c r="P602" s="638"/>
      <c r="Q602" s="638"/>
      <c r="R602" s="638"/>
      <c r="S602" s="638"/>
      <c r="T602" s="638"/>
    </row>
    <row r="603" spans="1:20" ht="15.75" customHeight="1">
      <c r="A603" s="638"/>
      <c r="B603" s="638"/>
      <c r="C603" s="638"/>
      <c r="D603" s="638"/>
      <c r="E603" s="638"/>
      <c r="F603" s="638"/>
      <c r="G603" s="639"/>
      <c r="H603" s="638"/>
      <c r="I603" s="638"/>
      <c r="J603" s="640"/>
      <c r="K603" s="640"/>
      <c r="L603" s="640"/>
      <c r="M603" s="421"/>
      <c r="N603" s="638"/>
      <c r="O603" s="638"/>
      <c r="P603" s="638"/>
      <c r="Q603" s="638"/>
      <c r="R603" s="638"/>
      <c r="S603" s="638"/>
      <c r="T603" s="638"/>
    </row>
    <row r="604" spans="1:20" ht="15.75" customHeight="1">
      <c r="A604" s="638"/>
      <c r="B604" s="638"/>
      <c r="C604" s="638"/>
      <c r="D604" s="638"/>
      <c r="E604" s="638"/>
      <c r="F604" s="638"/>
      <c r="G604" s="639"/>
      <c r="H604" s="638"/>
      <c r="I604" s="638"/>
      <c r="J604" s="640"/>
      <c r="K604" s="640"/>
      <c r="L604" s="640"/>
      <c r="M604" s="421"/>
      <c r="N604" s="638"/>
      <c r="O604" s="638"/>
      <c r="P604" s="638"/>
      <c r="Q604" s="638"/>
      <c r="R604" s="638"/>
      <c r="S604" s="638"/>
      <c r="T604" s="638"/>
    </row>
    <row r="605" spans="1:20" ht="15.75" customHeight="1">
      <c r="A605" s="638"/>
      <c r="B605" s="638"/>
      <c r="C605" s="638"/>
      <c r="D605" s="638"/>
      <c r="E605" s="638"/>
      <c r="F605" s="638"/>
      <c r="G605" s="639"/>
      <c r="H605" s="638"/>
      <c r="I605" s="638"/>
      <c r="J605" s="640"/>
      <c r="K605" s="640"/>
      <c r="L605" s="640"/>
      <c r="M605" s="421"/>
      <c r="N605" s="638"/>
      <c r="O605" s="638"/>
      <c r="P605" s="638"/>
      <c r="Q605" s="638"/>
      <c r="R605" s="638"/>
      <c r="S605" s="638"/>
      <c r="T605" s="638"/>
    </row>
    <row r="606" spans="1:20" ht="15.75" customHeight="1">
      <c r="A606" s="638"/>
      <c r="B606" s="638"/>
      <c r="C606" s="638"/>
      <c r="D606" s="638"/>
      <c r="E606" s="638"/>
      <c r="F606" s="638"/>
      <c r="G606" s="639"/>
      <c r="H606" s="638"/>
      <c r="I606" s="638"/>
      <c r="J606" s="640"/>
      <c r="K606" s="640"/>
      <c r="L606" s="640"/>
      <c r="M606" s="421"/>
      <c r="N606" s="638"/>
      <c r="O606" s="638"/>
      <c r="P606" s="638"/>
      <c r="Q606" s="638"/>
      <c r="R606" s="638"/>
      <c r="S606" s="638"/>
      <c r="T606" s="638"/>
    </row>
    <row r="607" spans="1:20" ht="15.75" customHeight="1">
      <c r="A607" s="638"/>
      <c r="B607" s="638"/>
      <c r="C607" s="638"/>
      <c r="D607" s="638"/>
      <c r="E607" s="638"/>
      <c r="F607" s="638"/>
      <c r="G607" s="639"/>
      <c r="H607" s="638"/>
      <c r="I607" s="638"/>
      <c r="J607" s="640"/>
      <c r="K607" s="640"/>
      <c r="L607" s="640"/>
      <c r="M607" s="421"/>
      <c r="N607" s="638"/>
      <c r="O607" s="638"/>
      <c r="P607" s="638"/>
      <c r="Q607" s="638"/>
      <c r="R607" s="638"/>
      <c r="S607" s="638"/>
      <c r="T607" s="638"/>
    </row>
    <row r="608" spans="1:20" ht="15.75" customHeight="1">
      <c r="A608" s="638"/>
      <c r="B608" s="638"/>
      <c r="C608" s="638"/>
      <c r="D608" s="638"/>
      <c r="E608" s="638"/>
      <c r="F608" s="638"/>
      <c r="G608" s="639"/>
      <c r="H608" s="638"/>
      <c r="I608" s="638"/>
      <c r="J608" s="640"/>
      <c r="K608" s="640"/>
      <c r="L608" s="640"/>
      <c r="M608" s="421"/>
      <c r="N608" s="638"/>
      <c r="O608" s="638"/>
      <c r="P608" s="638"/>
      <c r="Q608" s="638"/>
      <c r="R608" s="638"/>
      <c r="S608" s="638"/>
      <c r="T608" s="638"/>
    </row>
    <row r="609" spans="1:20" ht="15.75" customHeight="1">
      <c r="A609" s="638"/>
      <c r="B609" s="638"/>
      <c r="C609" s="638"/>
      <c r="D609" s="638"/>
      <c r="E609" s="638"/>
      <c r="F609" s="638"/>
      <c r="G609" s="639"/>
      <c r="H609" s="638"/>
      <c r="I609" s="638"/>
      <c r="J609" s="640"/>
      <c r="K609" s="640"/>
      <c r="L609" s="640"/>
      <c r="M609" s="421"/>
      <c r="N609" s="638"/>
      <c r="O609" s="638"/>
      <c r="P609" s="638"/>
      <c r="Q609" s="638"/>
      <c r="R609" s="638"/>
      <c r="S609" s="638"/>
      <c r="T609" s="638"/>
    </row>
    <row r="610" spans="1:20" ht="15.75" customHeight="1">
      <c r="A610" s="638"/>
      <c r="B610" s="638"/>
      <c r="C610" s="638"/>
      <c r="D610" s="638"/>
      <c r="E610" s="638"/>
      <c r="F610" s="638"/>
      <c r="G610" s="639"/>
      <c r="H610" s="638"/>
      <c r="I610" s="638"/>
      <c r="J610" s="640"/>
      <c r="K610" s="640"/>
      <c r="L610" s="640"/>
      <c r="M610" s="421"/>
      <c r="N610" s="638"/>
      <c r="O610" s="638"/>
      <c r="P610" s="638"/>
      <c r="Q610" s="638"/>
      <c r="R610" s="638"/>
      <c r="S610" s="638"/>
      <c r="T610" s="638"/>
    </row>
    <row r="611" spans="1:20" ht="15.75" customHeight="1">
      <c r="A611" s="638"/>
      <c r="B611" s="638"/>
      <c r="C611" s="638"/>
      <c r="D611" s="638"/>
      <c r="E611" s="638"/>
      <c r="F611" s="638"/>
      <c r="G611" s="639"/>
      <c r="H611" s="638"/>
      <c r="I611" s="638"/>
      <c r="J611" s="640"/>
      <c r="K611" s="640"/>
      <c r="L611" s="640"/>
      <c r="M611" s="421"/>
      <c r="N611" s="638"/>
      <c r="O611" s="638"/>
      <c r="P611" s="638"/>
      <c r="Q611" s="638"/>
      <c r="R611" s="638"/>
      <c r="S611" s="638"/>
      <c r="T611" s="638"/>
    </row>
    <row r="612" spans="1:20" ht="15.75" customHeight="1">
      <c r="A612" s="638"/>
      <c r="B612" s="638"/>
      <c r="C612" s="638"/>
      <c r="D612" s="638"/>
      <c r="E612" s="638"/>
      <c r="F612" s="638"/>
      <c r="G612" s="639"/>
      <c r="H612" s="638"/>
      <c r="I612" s="638"/>
      <c r="J612" s="640"/>
      <c r="K612" s="640"/>
      <c r="L612" s="640"/>
      <c r="M612" s="421"/>
      <c r="N612" s="638"/>
      <c r="O612" s="638"/>
      <c r="P612" s="638"/>
      <c r="Q612" s="638"/>
      <c r="R612" s="638"/>
      <c r="S612" s="638"/>
      <c r="T612" s="638"/>
    </row>
    <row r="613" spans="1:20" ht="15.75" customHeight="1">
      <c r="A613" s="638"/>
      <c r="B613" s="638"/>
      <c r="C613" s="638"/>
      <c r="D613" s="638"/>
      <c r="E613" s="638"/>
      <c r="F613" s="638"/>
      <c r="G613" s="639"/>
      <c r="H613" s="638"/>
      <c r="I613" s="638"/>
      <c r="J613" s="640"/>
      <c r="K613" s="640"/>
      <c r="L613" s="640"/>
      <c r="M613" s="421"/>
      <c r="N613" s="638"/>
      <c r="O613" s="638"/>
      <c r="P613" s="638"/>
      <c r="Q613" s="638"/>
      <c r="R613" s="638"/>
      <c r="S613" s="638"/>
      <c r="T613" s="638"/>
    </row>
    <row r="614" spans="1:20" ht="15.75" customHeight="1">
      <c r="A614" s="638"/>
      <c r="B614" s="638"/>
      <c r="C614" s="638"/>
      <c r="D614" s="638"/>
      <c r="E614" s="638"/>
      <c r="F614" s="638"/>
      <c r="G614" s="639"/>
      <c r="H614" s="638"/>
      <c r="I614" s="638"/>
      <c r="J614" s="640"/>
      <c r="K614" s="640"/>
      <c r="L614" s="640"/>
      <c r="M614" s="421"/>
      <c r="N614" s="638"/>
      <c r="O614" s="638"/>
      <c r="P614" s="638"/>
      <c r="Q614" s="638"/>
      <c r="R614" s="638"/>
      <c r="S614" s="638"/>
      <c r="T614" s="638"/>
    </row>
    <row r="615" spans="1:20" ht="15.75" customHeight="1">
      <c r="A615" s="638"/>
      <c r="B615" s="638"/>
      <c r="C615" s="638"/>
      <c r="D615" s="638"/>
      <c r="E615" s="638"/>
      <c r="F615" s="638"/>
      <c r="G615" s="639"/>
      <c r="H615" s="638"/>
      <c r="I615" s="638"/>
      <c r="J615" s="640"/>
      <c r="K615" s="640"/>
      <c r="L615" s="640"/>
      <c r="M615" s="421"/>
      <c r="N615" s="638"/>
      <c r="O615" s="638"/>
      <c r="P615" s="638"/>
      <c r="Q615" s="638"/>
      <c r="R615" s="638"/>
      <c r="S615" s="638"/>
      <c r="T615" s="638"/>
    </row>
    <row r="616" spans="1:20" ht="15.75" customHeight="1">
      <c r="A616" s="638"/>
      <c r="B616" s="638"/>
      <c r="C616" s="638"/>
      <c r="D616" s="638"/>
      <c r="E616" s="638"/>
      <c r="F616" s="638"/>
      <c r="G616" s="639"/>
      <c r="H616" s="638"/>
      <c r="I616" s="638"/>
      <c r="J616" s="640"/>
      <c r="K616" s="640"/>
      <c r="L616" s="640"/>
      <c r="M616" s="421"/>
      <c r="N616" s="638"/>
      <c r="O616" s="638"/>
      <c r="P616" s="638"/>
      <c r="Q616" s="638"/>
      <c r="R616" s="638"/>
      <c r="S616" s="638"/>
      <c r="T616" s="638"/>
    </row>
    <row r="617" spans="1:20" ht="15.75" customHeight="1">
      <c r="A617" s="638"/>
      <c r="B617" s="638"/>
      <c r="C617" s="638"/>
      <c r="D617" s="638"/>
      <c r="E617" s="638"/>
      <c r="F617" s="638"/>
      <c r="G617" s="639"/>
      <c r="H617" s="638"/>
      <c r="I617" s="638"/>
      <c r="J617" s="640"/>
      <c r="K617" s="640"/>
      <c r="L617" s="640"/>
      <c r="M617" s="421"/>
      <c r="N617" s="638"/>
      <c r="O617" s="638"/>
      <c r="P617" s="638"/>
      <c r="Q617" s="638"/>
      <c r="R617" s="638"/>
      <c r="S617" s="638"/>
      <c r="T617" s="638"/>
    </row>
    <row r="618" spans="1:20" ht="15.75" customHeight="1">
      <c r="A618" s="638"/>
      <c r="B618" s="638"/>
      <c r="C618" s="638"/>
      <c r="D618" s="638"/>
      <c r="E618" s="638"/>
      <c r="F618" s="638"/>
      <c r="G618" s="639"/>
      <c r="H618" s="638"/>
      <c r="I618" s="638"/>
      <c r="J618" s="640"/>
      <c r="K618" s="640"/>
      <c r="L618" s="640"/>
      <c r="M618" s="421"/>
      <c r="N618" s="638"/>
      <c r="O618" s="638"/>
      <c r="P618" s="638"/>
      <c r="Q618" s="638"/>
      <c r="R618" s="638"/>
      <c r="S618" s="638"/>
      <c r="T618" s="638"/>
    </row>
    <row r="619" spans="1:20" ht="15.75" customHeight="1">
      <c r="A619" s="638"/>
      <c r="B619" s="638"/>
      <c r="C619" s="638"/>
      <c r="D619" s="638"/>
      <c r="E619" s="638"/>
      <c r="F619" s="638"/>
      <c r="G619" s="639"/>
      <c r="H619" s="638"/>
      <c r="I619" s="638"/>
      <c r="J619" s="640"/>
      <c r="K619" s="640"/>
      <c r="L619" s="640"/>
      <c r="M619" s="421"/>
      <c r="N619" s="638"/>
      <c r="O619" s="638"/>
      <c r="P619" s="638"/>
      <c r="Q619" s="638"/>
      <c r="R619" s="638"/>
      <c r="S619" s="638"/>
      <c r="T619" s="638"/>
    </row>
    <row r="620" spans="1:20" ht="15.75" customHeight="1">
      <c r="A620" s="638"/>
      <c r="B620" s="638"/>
      <c r="C620" s="638"/>
      <c r="D620" s="638"/>
      <c r="E620" s="638"/>
      <c r="F620" s="638"/>
      <c r="G620" s="639"/>
      <c r="H620" s="638"/>
      <c r="I620" s="638"/>
      <c r="J620" s="640"/>
      <c r="K620" s="640"/>
      <c r="L620" s="640"/>
      <c r="M620" s="421"/>
      <c r="N620" s="638"/>
      <c r="O620" s="638"/>
      <c r="P620" s="638"/>
      <c r="Q620" s="638"/>
      <c r="R620" s="638"/>
      <c r="S620" s="638"/>
      <c r="T620" s="638"/>
    </row>
    <row r="621" spans="1:20" ht="15.75" customHeight="1">
      <c r="A621" s="638"/>
      <c r="B621" s="638"/>
      <c r="C621" s="638"/>
      <c r="D621" s="638"/>
      <c r="E621" s="638"/>
      <c r="F621" s="638"/>
      <c r="G621" s="639"/>
      <c r="H621" s="638"/>
      <c r="I621" s="638"/>
      <c r="J621" s="640"/>
      <c r="K621" s="640"/>
      <c r="L621" s="640"/>
      <c r="M621" s="421"/>
      <c r="N621" s="638"/>
      <c r="O621" s="638"/>
      <c r="P621" s="638"/>
      <c r="Q621" s="638"/>
      <c r="R621" s="638"/>
      <c r="S621" s="638"/>
      <c r="T621" s="638"/>
    </row>
    <row r="622" spans="1:20" ht="15.75" customHeight="1">
      <c r="A622" s="638"/>
      <c r="B622" s="638"/>
      <c r="C622" s="638"/>
      <c r="D622" s="638"/>
      <c r="E622" s="638"/>
      <c r="F622" s="638"/>
      <c r="G622" s="639"/>
      <c r="H622" s="638"/>
      <c r="I622" s="638"/>
      <c r="J622" s="640"/>
      <c r="K622" s="640"/>
      <c r="L622" s="640"/>
      <c r="M622" s="421"/>
      <c r="N622" s="638"/>
      <c r="O622" s="638"/>
      <c r="P622" s="638"/>
      <c r="Q622" s="638"/>
      <c r="R622" s="638"/>
      <c r="S622" s="638"/>
      <c r="T622" s="638"/>
    </row>
    <row r="623" spans="1:20" ht="15.75" customHeight="1">
      <c r="A623" s="638"/>
      <c r="B623" s="638"/>
      <c r="C623" s="638"/>
      <c r="D623" s="638"/>
      <c r="E623" s="638"/>
      <c r="F623" s="638"/>
      <c r="G623" s="639"/>
      <c r="H623" s="638"/>
      <c r="I623" s="638"/>
      <c r="J623" s="640"/>
      <c r="K623" s="640"/>
      <c r="L623" s="640"/>
      <c r="M623" s="421"/>
      <c r="N623" s="638"/>
      <c r="O623" s="638"/>
      <c r="P623" s="638"/>
      <c r="Q623" s="638"/>
      <c r="R623" s="638"/>
      <c r="S623" s="638"/>
      <c r="T623" s="638"/>
    </row>
    <row r="624" spans="1:20" ht="15.75" customHeight="1">
      <c r="A624" s="638"/>
      <c r="B624" s="638"/>
      <c r="C624" s="638"/>
      <c r="D624" s="638"/>
      <c r="E624" s="638"/>
      <c r="F624" s="638"/>
      <c r="G624" s="639"/>
      <c r="H624" s="638"/>
      <c r="I624" s="638"/>
      <c r="J624" s="640"/>
      <c r="K624" s="640"/>
      <c r="L624" s="640"/>
      <c r="M624" s="421"/>
      <c r="N624" s="638"/>
      <c r="O624" s="638"/>
      <c r="P624" s="638"/>
      <c r="Q624" s="638"/>
      <c r="R624" s="638"/>
      <c r="S624" s="638"/>
      <c r="T624" s="638"/>
    </row>
    <row r="625" spans="1:20" ht="15.75" customHeight="1">
      <c r="A625" s="638"/>
      <c r="B625" s="638"/>
      <c r="C625" s="638"/>
      <c r="D625" s="638"/>
      <c r="E625" s="638"/>
      <c r="F625" s="638"/>
      <c r="G625" s="639"/>
      <c r="H625" s="638"/>
      <c r="I625" s="638"/>
      <c r="J625" s="640"/>
      <c r="K625" s="640"/>
      <c r="L625" s="640"/>
      <c r="M625" s="421"/>
      <c r="N625" s="638"/>
      <c r="O625" s="638"/>
      <c r="P625" s="638"/>
      <c r="Q625" s="638"/>
      <c r="R625" s="638"/>
      <c r="S625" s="638"/>
      <c r="T625" s="638"/>
    </row>
    <row r="626" spans="1:20" ht="15.75" customHeight="1">
      <c r="A626" s="638"/>
      <c r="B626" s="638"/>
      <c r="C626" s="638"/>
      <c r="D626" s="638"/>
      <c r="E626" s="638"/>
      <c r="F626" s="638"/>
      <c r="G626" s="639"/>
      <c r="H626" s="638"/>
      <c r="I626" s="638"/>
      <c r="J626" s="640"/>
      <c r="K626" s="640"/>
      <c r="L626" s="640"/>
      <c r="M626" s="421"/>
      <c r="N626" s="638"/>
      <c r="O626" s="638"/>
      <c r="P626" s="638"/>
      <c r="Q626" s="638"/>
      <c r="R626" s="638"/>
      <c r="S626" s="638"/>
      <c r="T626" s="638"/>
    </row>
    <row r="627" spans="1:20" ht="15.75" customHeight="1">
      <c r="A627" s="638"/>
      <c r="B627" s="638"/>
      <c r="C627" s="638"/>
      <c r="D627" s="638"/>
      <c r="E627" s="638"/>
      <c r="F627" s="638"/>
      <c r="G627" s="639"/>
      <c r="H627" s="638"/>
      <c r="I627" s="638"/>
      <c r="J627" s="640"/>
      <c r="K627" s="640"/>
      <c r="L627" s="640"/>
      <c r="M627" s="421"/>
      <c r="N627" s="638"/>
      <c r="O627" s="638"/>
      <c r="P627" s="638"/>
      <c r="Q627" s="638"/>
      <c r="R627" s="638"/>
      <c r="S627" s="638"/>
      <c r="T627" s="638"/>
    </row>
    <row r="628" spans="1:20" ht="15.75" customHeight="1">
      <c r="A628" s="638"/>
      <c r="B628" s="638"/>
      <c r="C628" s="638"/>
      <c r="D628" s="638"/>
      <c r="E628" s="638"/>
      <c r="F628" s="638"/>
      <c r="G628" s="639"/>
      <c r="H628" s="638"/>
      <c r="I628" s="638"/>
      <c r="J628" s="640"/>
      <c r="K628" s="640"/>
      <c r="L628" s="640"/>
      <c r="M628" s="421"/>
      <c r="N628" s="638"/>
      <c r="O628" s="638"/>
      <c r="P628" s="638"/>
      <c r="Q628" s="638"/>
      <c r="R628" s="638"/>
      <c r="S628" s="638"/>
      <c r="T628" s="638"/>
    </row>
    <row r="629" spans="1:20" ht="15.75" customHeight="1">
      <c r="A629" s="638"/>
      <c r="B629" s="638"/>
      <c r="C629" s="638"/>
      <c r="D629" s="638"/>
      <c r="E629" s="638"/>
      <c r="F629" s="638"/>
      <c r="G629" s="639"/>
      <c r="H629" s="638"/>
      <c r="I629" s="638"/>
      <c r="J629" s="640"/>
      <c r="K629" s="640"/>
      <c r="L629" s="640"/>
      <c r="M629" s="421"/>
      <c r="N629" s="638"/>
      <c r="O629" s="638"/>
      <c r="P629" s="638"/>
      <c r="Q629" s="638"/>
      <c r="R629" s="638"/>
      <c r="S629" s="638"/>
      <c r="T629" s="638"/>
    </row>
    <row r="630" spans="1:20" ht="15.75" customHeight="1">
      <c r="A630" s="638"/>
      <c r="B630" s="638"/>
      <c r="C630" s="638"/>
      <c r="D630" s="638"/>
      <c r="E630" s="638"/>
      <c r="F630" s="638"/>
      <c r="G630" s="639"/>
      <c r="H630" s="638"/>
      <c r="I630" s="638"/>
      <c r="J630" s="640"/>
      <c r="K630" s="640"/>
      <c r="L630" s="640"/>
      <c r="M630" s="421"/>
      <c r="N630" s="638"/>
      <c r="O630" s="638"/>
      <c r="P630" s="638"/>
      <c r="Q630" s="638"/>
      <c r="R630" s="638"/>
      <c r="S630" s="638"/>
      <c r="T630" s="638"/>
    </row>
    <row r="631" spans="1:20" ht="15.75" customHeight="1">
      <c r="A631" s="638"/>
      <c r="B631" s="638"/>
      <c r="C631" s="638"/>
      <c r="D631" s="638"/>
      <c r="E631" s="638"/>
      <c r="F631" s="638"/>
      <c r="G631" s="639"/>
      <c r="H631" s="638"/>
      <c r="I631" s="638"/>
      <c r="J631" s="640"/>
      <c r="K631" s="640"/>
      <c r="L631" s="640"/>
      <c r="M631" s="421"/>
      <c r="N631" s="638"/>
      <c r="O631" s="638"/>
      <c r="P631" s="638"/>
      <c r="Q631" s="638"/>
      <c r="R631" s="638"/>
      <c r="S631" s="638"/>
      <c r="T631" s="638"/>
    </row>
    <row r="632" spans="1:20" ht="15.75" customHeight="1">
      <c r="A632" s="638"/>
      <c r="B632" s="638"/>
      <c r="C632" s="638"/>
      <c r="D632" s="638"/>
      <c r="E632" s="638"/>
      <c r="F632" s="638"/>
      <c r="G632" s="639"/>
      <c r="H632" s="638"/>
      <c r="I632" s="638"/>
      <c r="J632" s="640"/>
      <c r="K632" s="640"/>
      <c r="L632" s="640"/>
      <c r="M632" s="421"/>
      <c r="N632" s="638"/>
      <c r="O632" s="638"/>
      <c r="P632" s="638"/>
      <c r="Q632" s="638"/>
      <c r="R632" s="638"/>
      <c r="S632" s="638"/>
      <c r="T632" s="638"/>
    </row>
    <row r="633" spans="1:20" ht="15.75" customHeight="1">
      <c r="A633" s="638"/>
      <c r="B633" s="638"/>
      <c r="C633" s="638"/>
      <c r="D633" s="638"/>
      <c r="E633" s="638"/>
      <c r="F633" s="638"/>
      <c r="G633" s="639"/>
      <c r="H633" s="638"/>
      <c r="I633" s="638"/>
      <c r="J633" s="640"/>
      <c r="K633" s="640"/>
      <c r="L633" s="640"/>
      <c r="M633" s="421"/>
      <c r="N633" s="638"/>
      <c r="O633" s="638"/>
      <c r="P633" s="638"/>
      <c r="Q633" s="638"/>
      <c r="R633" s="638"/>
      <c r="S633" s="638"/>
      <c r="T633" s="638"/>
    </row>
    <row r="634" spans="1:20" ht="15.75" customHeight="1">
      <c r="A634" s="638"/>
      <c r="B634" s="638"/>
      <c r="C634" s="638"/>
      <c r="D634" s="638"/>
      <c r="E634" s="638"/>
      <c r="F634" s="638"/>
      <c r="G634" s="639"/>
      <c r="H634" s="638"/>
      <c r="I634" s="638"/>
      <c r="J634" s="640"/>
      <c r="K634" s="640"/>
      <c r="L634" s="640"/>
      <c r="M634" s="421"/>
      <c r="N634" s="638"/>
      <c r="O634" s="638"/>
      <c r="P634" s="638"/>
      <c r="Q634" s="638"/>
      <c r="R634" s="638"/>
      <c r="S634" s="638"/>
      <c r="T634" s="638"/>
    </row>
    <row r="635" spans="1:20" ht="15.75" customHeight="1">
      <c r="A635" s="638"/>
      <c r="B635" s="638"/>
      <c r="C635" s="638"/>
      <c r="D635" s="638"/>
      <c r="E635" s="638"/>
      <c r="F635" s="638"/>
      <c r="G635" s="639"/>
      <c r="H635" s="638"/>
      <c r="I635" s="638"/>
      <c r="J635" s="640"/>
      <c r="K635" s="640"/>
      <c r="L635" s="640"/>
      <c r="M635" s="421"/>
      <c r="N635" s="638"/>
      <c r="O635" s="638"/>
      <c r="P635" s="638"/>
      <c r="Q635" s="638"/>
      <c r="R635" s="638"/>
      <c r="S635" s="638"/>
      <c r="T635" s="638"/>
    </row>
    <row r="636" spans="1:20" ht="15.75" customHeight="1">
      <c r="A636" s="638"/>
      <c r="B636" s="638"/>
      <c r="C636" s="638"/>
      <c r="D636" s="638"/>
      <c r="E636" s="638"/>
      <c r="F636" s="638"/>
      <c r="G636" s="639"/>
      <c r="H636" s="638"/>
      <c r="I636" s="638"/>
      <c r="J636" s="640"/>
      <c r="K636" s="640"/>
      <c r="L636" s="640"/>
      <c r="M636" s="421"/>
      <c r="N636" s="638"/>
      <c r="O636" s="638"/>
      <c r="P636" s="638"/>
      <c r="Q636" s="638"/>
      <c r="R636" s="638"/>
      <c r="S636" s="638"/>
      <c r="T636" s="638"/>
    </row>
    <row r="637" spans="1:20" ht="15.75" customHeight="1">
      <c r="A637" s="638"/>
      <c r="B637" s="638"/>
      <c r="C637" s="638"/>
      <c r="D637" s="638"/>
      <c r="E637" s="638"/>
      <c r="F637" s="638"/>
      <c r="G637" s="639"/>
      <c r="H637" s="638"/>
      <c r="I637" s="638"/>
      <c r="J637" s="640"/>
      <c r="K637" s="640"/>
      <c r="L637" s="640"/>
      <c r="M637" s="421"/>
      <c r="N637" s="638"/>
      <c r="O637" s="638"/>
      <c r="P637" s="638"/>
      <c r="Q637" s="638"/>
      <c r="R637" s="638"/>
      <c r="S637" s="638"/>
      <c r="T637" s="638"/>
    </row>
    <row r="638" spans="1:20" ht="15.75" customHeight="1">
      <c r="A638" s="638"/>
      <c r="B638" s="638"/>
      <c r="C638" s="638"/>
      <c r="D638" s="638"/>
      <c r="E638" s="638"/>
      <c r="F638" s="638"/>
      <c r="G638" s="639"/>
      <c r="H638" s="638"/>
      <c r="I638" s="638"/>
      <c r="J638" s="640"/>
      <c r="K638" s="640"/>
      <c r="L638" s="640"/>
      <c r="M638" s="421"/>
      <c r="N638" s="638"/>
      <c r="O638" s="638"/>
      <c r="P638" s="638"/>
      <c r="Q638" s="638"/>
      <c r="R638" s="638"/>
      <c r="S638" s="638"/>
      <c r="T638" s="638"/>
    </row>
    <row r="639" spans="1:20" ht="15.75" customHeight="1">
      <c r="A639" s="638"/>
      <c r="B639" s="638"/>
      <c r="C639" s="638"/>
      <c r="D639" s="638"/>
      <c r="E639" s="638"/>
      <c r="F639" s="638"/>
      <c r="G639" s="639"/>
      <c r="H639" s="638"/>
      <c r="I639" s="638"/>
      <c r="J639" s="640"/>
      <c r="K639" s="640"/>
      <c r="L639" s="640"/>
      <c r="M639" s="421"/>
      <c r="N639" s="638"/>
      <c r="O639" s="638"/>
      <c r="P639" s="638"/>
      <c r="Q639" s="638"/>
      <c r="R639" s="638"/>
      <c r="S639" s="638"/>
      <c r="T639" s="638"/>
    </row>
    <row r="640" spans="1:20" ht="15.75" customHeight="1">
      <c r="A640" s="638"/>
      <c r="B640" s="638"/>
      <c r="C640" s="638"/>
      <c r="D640" s="638"/>
      <c r="E640" s="638"/>
      <c r="F640" s="638"/>
      <c r="G640" s="639"/>
      <c r="H640" s="638"/>
      <c r="I640" s="638"/>
      <c r="J640" s="640"/>
      <c r="K640" s="640"/>
      <c r="L640" s="640"/>
      <c r="M640" s="421"/>
      <c r="N640" s="638"/>
      <c r="O640" s="638"/>
      <c r="P640" s="638"/>
      <c r="Q640" s="638"/>
      <c r="R640" s="638"/>
      <c r="S640" s="638"/>
      <c r="T640" s="638"/>
    </row>
    <row r="641" spans="1:20" ht="15.75" customHeight="1">
      <c r="A641" s="638"/>
      <c r="B641" s="638"/>
      <c r="C641" s="638"/>
      <c r="D641" s="638"/>
      <c r="E641" s="638"/>
      <c r="F641" s="638"/>
      <c r="G641" s="639"/>
      <c r="H641" s="638"/>
      <c r="I641" s="638"/>
      <c r="J641" s="640"/>
      <c r="K641" s="640"/>
      <c r="L641" s="640"/>
      <c r="M641" s="421"/>
      <c r="N641" s="638"/>
      <c r="O641" s="638"/>
      <c r="P641" s="638"/>
      <c r="Q641" s="638"/>
      <c r="R641" s="638"/>
      <c r="S641" s="638"/>
      <c r="T641" s="638"/>
    </row>
    <row r="642" spans="1:20" ht="15.75" customHeight="1">
      <c r="A642" s="638"/>
      <c r="B642" s="638"/>
      <c r="C642" s="638"/>
      <c r="D642" s="638"/>
      <c r="E642" s="638"/>
      <c r="F642" s="638"/>
      <c r="G642" s="639"/>
      <c r="H642" s="638"/>
      <c r="I642" s="638"/>
      <c r="J642" s="640"/>
      <c r="K642" s="640"/>
      <c r="L642" s="640"/>
      <c r="M642" s="421"/>
      <c r="N642" s="638"/>
      <c r="O642" s="638"/>
      <c r="P642" s="638"/>
      <c r="Q642" s="638"/>
      <c r="R642" s="638"/>
      <c r="S642" s="638"/>
      <c r="T642" s="638"/>
    </row>
    <row r="643" spans="1:20" ht="15.75" customHeight="1">
      <c r="A643" s="638"/>
      <c r="B643" s="638"/>
      <c r="C643" s="638"/>
      <c r="D643" s="638"/>
      <c r="E643" s="638"/>
      <c r="F643" s="638"/>
      <c r="G643" s="639"/>
      <c r="H643" s="638"/>
      <c r="I643" s="638"/>
      <c r="J643" s="640"/>
      <c r="K643" s="640"/>
      <c r="L643" s="640"/>
      <c r="M643" s="421"/>
      <c r="N643" s="638"/>
      <c r="O643" s="638"/>
      <c r="P643" s="638"/>
      <c r="Q643" s="638"/>
      <c r="R643" s="638"/>
      <c r="S643" s="638"/>
      <c r="T643" s="638"/>
    </row>
    <row r="644" spans="1:20" ht="15.75" customHeight="1">
      <c r="A644" s="638"/>
      <c r="B644" s="638"/>
      <c r="C644" s="638"/>
      <c r="D644" s="638"/>
      <c r="E644" s="638"/>
      <c r="F644" s="638"/>
      <c r="G644" s="639"/>
      <c r="H644" s="638"/>
      <c r="I644" s="638"/>
      <c r="J644" s="640"/>
      <c r="K644" s="640"/>
      <c r="L644" s="640"/>
      <c r="M644" s="421"/>
      <c r="N644" s="638"/>
      <c r="O644" s="638"/>
      <c r="P644" s="638"/>
      <c r="Q644" s="638"/>
      <c r="R644" s="638"/>
      <c r="S644" s="638"/>
      <c r="T644" s="638"/>
    </row>
    <row r="645" spans="1:20" ht="15.75" customHeight="1">
      <c r="A645" s="638"/>
      <c r="B645" s="638"/>
      <c r="C645" s="638"/>
      <c r="D645" s="638"/>
      <c r="E645" s="638"/>
      <c r="F645" s="638"/>
      <c r="G645" s="639"/>
      <c r="H645" s="638"/>
      <c r="I645" s="638"/>
      <c r="J645" s="640"/>
      <c r="K645" s="640"/>
      <c r="L645" s="640"/>
      <c r="M645" s="421"/>
      <c r="N645" s="638"/>
      <c r="O645" s="638"/>
      <c r="P645" s="638"/>
      <c r="Q645" s="638"/>
      <c r="R645" s="638"/>
      <c r="S645" s="638"/>
      <c r="T645" s="638"/>
    </row>
    <row r="646" spans="1:20" ht="15.75" customHeight="1">
      <c r="A646" s="638"/>
      <c r="B646" s="638"/>
      <c r="C646" s="638"/>
      <c r="D646" s="638"/>
      <c r="E646" s="638"/>
      <c r="F646" s="638"/>
      <c r="G646" s="639"/>
      <c r="H646" s="638"/>
      <c r="I646" s="638"/>
      <c r="J646" s="640"/>
      <c r="K646" s="640"/>
      <c r="L646" s="640"/>
      <c r="M646" s="421"/>
      <c r="N646" s="638"/>
      <c r="O646" s="638"/>
      <c r="P646" s="638"/>
      <c r="Q646" s="638"/>
      <c r="R646" s="638"/>
      <c r="S646" s="638"/>
      <c r="T646" s="638"/>
    </row>
    <row r="647" spans="1:20" ht="15.75" customHeight="1">
      <c r="A647" s="638"/>
      <c r="B647" s="638"/>
      <c r="C647" s="638"/>
      <c r="D647" s="638"/>
      <c r="E647" s="638"/>
      <c r="F647" s="638"/>
      <c r="G647" s="639"/>
      <c r="H647" s="638"/>
      <c r="I647" s="638"/>
      <c r="J647" s="640"/>
      <c r="K647" s="640"/>
      <c r="L647" s="640"/>
      <c r="M647" s="421"/>
      <c r="N647" s="638"/>
      <c r="O647" s="638"/>
      <c r="P647" s="638"/>
      <c r="Q647" s="638"/>
      <c r="R647" s="638"/>
      <c r="S647" s="638"/>
      <c r="T647" s="638"/>
    </row>
    <row r="648" spans="1:20" ht="15.75" customHeight="1">
      <c r="A648" s="638"/>
      <c r="B648" s="638"/>
      <c r="C648" s="638"/>
      <c r="D648" s="638"/>
      <c r="E648" s="638"/>
      <c r="F648" s="638"/>
      <c r="G648" s="639"/>
      <c r="H648" s="638"/>
      <c r="I648" s="638"/>
      <c r="J648" s="640"/>
      <c r="K648" s="640"/>
      <c r="L648" s="640"/>
      <c r="M648" s="421"/>
      <c r="N648" s="638"/>
      <c r="O648" s="638"/>
      <c r="P648" s="638"/>
      <c r="Q648" s="638"/>
      <c r="R648" s="638"/>
      <c r="S648" s="638"/>
      <c r="T648" s="638"/>
    </row>
    <row r="649" spans="1:20" ht="15.75" customHeight="1">
      <c r="A649" s="638"/>
      <c r="B649" s="638"/>
      <c r="C649" s="638"/>
      <c r="D649" s="638"/>
      <c r="E649" s="638"/>
      <c r="F649" s="638"/>
      <c r="G649" s="639"/>
      <c r="H649" s="638"/>
      <c r="I649" s="638"/>
      <c r="J649" s="640"/>
      <c r="K649" s="640"/>
      <c r="L649" s="640"/>
      <c r="M649" s="421"/>
      <c r="N649" s="638"/>
      <c r="O649" s="638"/>
      <c r="P649" s="638"/>
      <c r="Q649" s="638"/>
      <c r="R649" s="638"/>
      <c r="S649" s="638"/>
      <c r="T649" s="638"/>
    </row>
    <row r="650" spans="1:20" ht="15.75" customHeight="1">
      <c r="A650" s="638"/>
      <c r="B650" s="638"/>
      <c r="C650" s="638"/>
      <c r="D650" s="638"/>
      <c r="E650" s="638"/>
      <c r="F650" s="638"/>
      <c r="G650" s="639"/>
      <c r="H650" s="638"/>
      <c r="I650" s="638"/>
      <c r="J650" s="640"/>
      <c r="K650" s="640"/>
      <c r="L650" s="640"/>
      <c r="M650" s="421"/>
      <c r="N650" s="638"/>
      <c r="O650" s="638"/>
      <c r="P650" s="638"/>
      <c r="Q650" s="638"/>
      <c r="R650" s="638"/>
      <c r="S650" s="638"/>
      <c r="T650" s="638"/>
    </row>
    <row r="651" spans="1:20" ht="15.75" customHeight="1">
      <c r="A651" s="638"/>
      <c r="B651" s="638"/>
      <c r="C651" s="638"/>
      <c r="D651" s="638"/>
      <c r="E651" s="638"/>
      <c r="F651" s="638"/>
      <c r="G651" s="639"/>
      <c r="H651" s="638"/>
      <c r="I651" s="638"/>
      <c r="J651" s="640"/>
      <c r="K651" s="640"/>
      <c r="L651" s="640"/>
      <c r="M651" s="421"/>
      <c r="N651" s="638"/>
      <c r="O651" s="638"/>
      <c r="P651" s="638"/>
      <c r="Q651" s="638"/>
      <c r="R651" s="638"/>
      <c r="S651" s="638"/>
      <c r="T651" s="638"/>
    </row>
    <row r="652" spans="1:20" ht="15.75" customHeight="1">
      <c r="A652" s="638"/>
      <c r="B652" s="638"/>
      <c r="C652" s="638"/>
      <c r="D652" s="638"/>
      <c r="E652" s="638"/>
      <c r="F652" s="638"/>
      <c r="G652" s="639"/>
      <c r="H652" s="638"/>
      <c r="I652" s="638"/>
      <c r="J652" s="640"/>
      <c r="K652" s="640"/>
      <c r="L652" s="640"/>
      <c r="M652" s="421"/>
      <c r="N652" s="638"/>
      <c r="O652" s="638"/>
      <c r="P652" s="638"/>
      <c r="Q652" s="638"/>
      <c r="R652" s="638"/>
      <c r="S652" s="638"/>
      <c r="T652" s="638"/>
    </row>
    <row r="653" spans="1:20" ht="15.75" customHeight="1">
      <c r="A653" s="638"/>
      <c r="B653" s="638"/>
      <c r="C653" s="638"/>
      <c r="D653" s="638"/>
      <c r="E653" s="638"/>
      <c r="F653" s="638"/>
      <c r="G653" s="639"/>
      <c r="H653" s="638"/>
      <c r="I653" s="638"/>
      <c r="J653" s="640"/>
      <c r="K653" s="640"/>
      <c r="L653" s="640"/>
      <c r="M653" s="421"/>
      <c r="N653" s="638"/>
      <c r="O653" s="638"/>
      <c r="P653" s="638"/>
      <c r="Q653" s="638"/>
      <c r="R653" s="638"/>
      <c r="S653" s="638"/>
      <c r="T653" s="638"/>
    </row>
    <row r="654" spans="1:20" ht="15.75" customHeight="1">
      <c r="A654" s="638"/>
      <c r="B654" s="638"/>
      <c r="C654" s="638"/>
      <c r="D654" s="638"/>
      <c r="E654" s="638"/>
      <c r="F654" s="638"/>
      <c r="G654" s="639"/>
      <c r="H654" s="638"/>
      <c r="I654" s="638"/>
      <c r="J654" s="640"/>
      <c r="K654" s="640"/>
      <c r="L654" s="640"/>
      <c r="M654" s="421"/>
      <c r="N654" s="638"/>
      <c r="O654" s="638"/>
      <c r="P654" s="638"/>
      <c r="Q654" s="638"/>
      <c r="R654" s="638"/>
      <c r="S654" s="638"/>
      <c r="T654" s="638"/>
    </row>
    <row r="655" spans="1:20" ht="15.75" customHeight="1">
      <c r="A655" s="638"/>
      <c r="B655" s="638"/>
      <c r="C655" s="638"/>
      <c r="D655" s="638"/>
      <c r="E655" s="638"/>
      <c r="F655" s="638"/>
      <c r="G655" s="639"/>
      <c r="H655" s="638"/>
      <c r="I655" s="638"/>
      <c r="J655" s="640"/>
      <c r="K655" s="640"/>
      <c r="L655" s="640"/>
      <c r="M655" s="421"/>
      <c r="N655" s="638"/>
      <c r="O655" s="638"/>
      <c r="P655" s="638"/>
      <c r="Q655" s="638"/>
      <c r="R655" s="638"/>
      <c r="S655" s="638"/>
      <c r="T655" s="638"/>
    </row>
    <row r="656" spans="1:20" ht="15.75" customHeight="1">
      <c r="A656" s="638"/>
      <c r="B656" s="638"/>
      <c r="C656" s="638"/>
      <c r="D656" s="638"/>
      <c r="E656" s="638"/>
      <c r="F656" s="638"/>
      <c r="G656" s="639"/>
      <c r="H656" s="638"/>
      <c r="I656" s="638"/>
      <c r="J656" s="640"/>
      <c r="K656" s="640"/>
      <c r="L656" s="640"/>
      <c r="M656" s="421"/>
      <c r="N656" s="638"/>
      <c r="O656" s="638"/>
      <c r="P656" s="638"/>
      <c r="Q656" s="638"/>
      <c r="R656" s="638"/>
      <c r="S656" s="638"/>
      <c r="T656" s="638"/>
    </row>
    <row r="657" spans="1:20" ht="15.75" customHeight="1">
      <c r="A657" s="638"/>
      <c r="B657" s="638"/>
      <c r="C657" s="638"/>
      <c r="D657" s="638"/>
      <c r="E657" s="638"/>
      <c r="F657" s="638"/>
      <c r="G657" s="639"/>
      <c r="H657" s="638"/>
      <c r="I657" s="638"/>
      <c r="J657" s="640"/>
      <c r="K657" s="640"/>
      <c r="L657" s="640"/>
      <c r="M657" s="421"/>
      <c r="N657" s="638"/>
      <c r="O657" s="638"/>
      <c r="P657" s="638"/>
      <c r="Q657" s="638"/>
      <c r="R657" s="638"/>
      <c r="S657" s="638"/>
      <c r="T657" s="638"/>
    </row>
    <row r="658" spans="1:20" ht="15.75" customHeight="1">
      <c r="A658" s="638"/>
      <c r="B658" s="638"/>
      <c r="C658" s="638"/>
      <c r="D658" s="638"/>
      <c r="E658" s="638"/>
      <c r="F658" s="638"/>
      <c r="G658" s="639"/>
      <c r="H658" s="638"/>
      <c r="I658" s="638"/>
      <c r="J658" s="640"/>
      <c r="K658" s="640"/>
      <c r="L658" s="640"/>
      <c r="M658" s="421"/>
      <c r="N658" s="638"/>
      <c r="O658" s="638"/>
      <c r="P658" s="638"/>
      <c r="Q658" s="638"/>
      <c r="R658" s="638"/>
      <c r="S658" s="638"/>
      <c r="T658" s="638"/>
    </row>
    <row r="659" spans="1:20" ht="15.75" customHeight="1">
      <c r="A659" s="638"/>
      <c r="B659" s="638"/>
      <c r="C659" s="638"/>
      <c r="D659" s="638"/>
      <c r="E659" s="638"/>
      <c r="F659" s="638"/>
      <c r="G659" s="639"/>
      <c r="H659" s="638"/>
      <c r="I659" s="638"/>
      <c r="J659" s="640"/>
      <c r="K659" s="640"/>
      <c r="L659" s="640"/>
      <c r="M659" s="421"/>
      <c r="N659" s="638"/>
      <c r="O659" s="638"/>
      <c r="P659" s="638"/>
      <c r="Q659" s="638"/>
      <c r="R659" s="638"/>
      <c r="S659" s="638"/>
      <c r="T659" s="638"/>
    </row>
    <row r="660" spans="1:20" ht="15.75" customHeight="1">
      <c r="A660" s="638"/>
      <c r="B660" s="638"/>
      <c r="C660" s="638"/>
      <c r="D660" s="638"/>
      <c r="E660" s="638"/>
      <c r="F660" s="638"/>
      <c r="G660" s="639"/>
      <c r="H660" s="638"/>
      <c r="I660" s="638"/>
      <c r="J660" s="640"/>
      <c r="K660" s="640"/>
      <c r="L660" s="640"/>
      <c r="M660" s="421"/>
      <c r="N660" s="638"/>
      <c r="O660" s="638"/>
      <c r="P660" s="638"/>
      <c r="Q660" s="638"/>
      <c r="R660" s="638"/>
      <c r="S660" s="638"/>
      <c r="T660" s="638"/>
    </row>
    <row r="661" spans="1:20" ht="15.75" customHeight="1">
      <c r="A661" s="638"/>
      <c r="B661" s="638"/>
      <c r="C661" s="638"/>
      <c r="D661" s="638"/>
      <c r="E661" s="638"/>
      <c r="F661" s="638"/>
      <c r="G661" s="639"/>
      <c r="H661" s="638"/>
      <c r="I661" s="638"/>
      <c r="J661" s="640"/>
      <c r="K661" s="640"/>
      <c r="L661" s="640"/>
      <c r="M661" s="421"/>
      <c r="N661" s="638"/>
      <c r="O661" s="638"/>
      <c r="P661" s="638"/>
      <c r="Q661" s="638"/>
      <c r="R661" s="638"/>
      <c r="S661" s="638"/>
      <c r="T661" s="638"/>
    </row>
    <row r="662" spans="1:20" ht="15.75" customHeight="1">
      <c r="A662" s="638"/>
      <c r="B662" s="638"/>
      <c r="C662" s="638"/>
      <c r="D662" s="638"/>
      <c r="E662" s="638"/>
      <c r="F662" s="638"/>
      <c r="G662" s="639"/>
      <c r="H662" s="638"/>
      <c r="I662" s="638"/>
      <c r="J662" s="640"/>
      <c r="K662" s="640"/>
      <c r="L662" s="640"/>
      <c r="M662" s="421"/>
      <c r="N662" s="638"/>
      <c r="O662" s="638"/>
      <c r="P662" s="638"/>
      <c r="Q662" s="638"/>
      <c r="R662" s="638"/>
      <c r="S662" s="638"/>
      <c r="T662" s="638"/>
    </row>
    <row r="663" spans="1:20" ht="15.75" customHeight="1">
      <c r="A663" s="638"/>
      <c r="B663" s="638"/>
      <c r="C663" s="638"/>
      <c r="D663" s="638"/>
      <c r="E663" s="638"/>
      <c r="F663" s="638"/>
      <c r="G663" s="639"/>
      <c r="H663" s="638"/>
      <c r="I663" s="638"/>
      <c r="J663" s="640"/>
      <c r="K663" s="640"/>
      <c r="L663" s="640"/>
      <c r="M663" s="421"/>
      <c r="N663" s="638"/>
      <c r="O663" s="638"/>
      <c r="P663" s="638"/>
      <c r="Q663" s="638"/>
      <c r="R663" s="638"/>
      <c r="S663" s="638"/>
      <c r="T663" s="638"/>
    </row>
    <row r="664" spans="1:20" ht="15.75" customHeight="1">
      <c r="A664" s="638"/>
      <c r="B664" s="638"/>
      <c r="C664" s="638"/>
      <c r="D664" s="638"/>
      <c r="E664" s="638"/>
      <c r="F664" s="638"/>
      <c r="G664" s="639"/>
      <c r="H664" s="638"/>
      <c r="I664" s="638"/>
      <c r="J664" s="640"/>
      <c r="K664" s="640"/>
      <c r="L664" s="640"/>
      <c r="M664" s="421"/>
      <c r="N664" s="638"/>
      <c r="O664" s="638"/>
      <c r="P664" s="638"/>
      <c r="Q664" s="638"/>
      <c r="R664" s="638"/>
      <c r="S664" s="638"/>
      <c r="T664" s="638"/>
    </row>
    <row r="665" spans="1:20" ht="15.75" customHeight="1">
      <c r="A665" s="638"/>
      <c r="B665" s="638"/>
      <c r="C665" s="638"/>
      <c r="D665" s="638"/>
      <c r="E665" s="638"/>
      <c r="F665" s="638"/>
      <c r="G665" s="639"/>
      <c r="H665" s="638"/>
      <c r="I665" s="638"/>
      <c r="J665" s="640"/>
      <c r="K665" s="640"/>
      <c r="L665" s="640"/>
      <c r="M665" s="421"/>
      <c r="N665" s="638"/>
      <c r="O665" s="638"/>
      <c r="P665" s="638"/>
      <c r="Q665" s="638"/>
      <c r="R665" s="638"/>
      <c r="S665" s="638"/>
      <c r="T665" s="638"/>
    </row>
    <row r="666" spans="1:20" ht="15.75" customHeight="1">
      <c r="A666" s="638"/>
      <c r="B666" s="638"/>
      <c r="C666" s="638"/>
      <c r="D666" s="638"/>
      <c r="E666" s="638"/>
      <c r="F666" s="638"/>
      <c r="G666" s="639"/>
      <c r="H666" s="638"/>
      <c r="I666" s="638"/>
      <c r="J666" s="640"/>
      <c r="K666" s="640"/>
      <c r="L666" s="640"/>
      <c r="M666" s="421"/>
      <c r="N666" s="638"/>
      <c r="O666" s="638"/>
      <c r="P666" s="638"/>
      <c r="Q666" s="638"/>
      <c r="R666" s="638"/>
      <c r="S666" s="638"/>
      <c r="T666" s="638"/>
    </row>
    <row r="667" spans="1:20" ht="15.75" customHeight="1">
      <c r="A667" s="638"/>
      <c r="B667" s="638"/>
      <c r="C667" s="638"/>
      <c r="D667" s="638"/>
      <c r="E667" s="638"/>
      <c r="F667" s="638"/>
      <c r="G667" s="639"/>
      <c r="H667" s="638"/>
      <c r="I667" s="638"/>
      <c r="J667" s="640"/>
      <c r="K667" s="640"/>
      <c r="L667" s="640"/>
      <c r="M667" s="421"/>
      <c r="N667" s="638"/>
      <c r="O667" s="638"/>
      <c r="P667" s="638"/>
      <c r="Q667" s="638"/>
      <c r="R667" s="638"/>
      <c r="S667" s="638"/>
      <c r="T667" s="638"/>
    </row>
    <row r="668" spans="1:20" ht="15.75" customHeight="1">
      <c r="A668" s="638"/>
      <c r="B668" s="638"/>
      <c r="C668" s="638"/>
      <c r="D668" s="638"/>
      <c r="E668" s="638"/>
      <c r="F668" s="638"/>
      <c r="G668" s="639"/>
      <c r="H668" s="638"/>
      <c r="I668" s="638"/>
      <c r="J668" s="640"/>
      <c r="K668" s="640"/>
      <c r="L668" s="640"/>
      <c r="M668" s="421"/>
      <c r="N668" s="638"/>
      <c r="O668" s="638"/>
      <c r="P668" s="638"/>
      <c r="Q668" s="638"/>
      <c r="R668" s="638"/>
      <c r="S668" s="638"/>
      <c r="T668" s="638"/>
    </row>
    <row r="669" spans="1:20" ht="15.75" customHeight="1">
      <c r="A669" s="638"/>
      <c r="B669" s="638"/>
      <c r="C669" s="638"/>
      <c r="D669" s="638"/>
      <c r="E669" s="638"/>
      <c r="F669" s="638"/>
      <c r="G669" s="639"/>
      <c r="H669" s="638"/>
      <c r="I669" s="638"/>
      <c r="J669" s="640"/>
      <c r="K669" s="640"/>
      <c r="L669" s="640"/>
      <c r="M669" s="421"/>
      <c r="N669" s="638"/>
      <c r="O669" s="638"/>
      <c r="P669" s="638"/>
      <c r="Q669" s="638"/>
      <c r="R669" s="638"/>
      <c r="S669" s="638"/>
      <c r="T669" s="638"/>
    </row>
    <row r="670" spans="1:20" ht="15.75" customHeight="1">
      <c r="A670" s="638"/>
      <c r="B670" s="638"/>
      <c r="C670" s="638"/>
      <c r="D670" s="638"/>
      <c r="E670" s="638"/>
      <c r="F670" s="638"/>
      <c r="G670" s="639"/>
      <c r="H670" s="638"/>
      <c r="I670" s="638"/>
      <c r="J670" s="640"/>
      <c r="K670" s="640"/>
      <c r="L670" s="640"/>
      <c r="M670" s="421"/>
      <c r="N670" s="638"/>
      <c r="O670" s="638"/>
      <c r="P670" s="638"/>
      <c r="Q670" s="638"/>
      <c r="R670" s="638"/>
      <c r="S670" s="638"/>
      <c r="T670" s="638"/>
    </row>
    <row r="671" spans="1:20" ht="15.75" customHeight="1">
      <c r="A671" s="638"/>
      <c r="B671" s="638"/>
      <c r="C671" s="638"/>
      <c r="D671" s="638"/>
      <c r="E671" s="638"/>
      <c r="F671" s="638"/>
      <c r="G671" s="639"/>
      <c r="H671" s="638"/>
      <c r="I671" s="638"/>
      <c r="J671" s="640"/>
      <c r="K671" s="640"/>
      <c r="L671" s="640"/>
      <c r="M671" s="421"/>
      <c r="N671" s="638"/>
      <c r="O671" s="638"/>
      <c r="P671" s="638"/>
      <c r="Q671" s="638"/>
      <c r="R671" s="638"/>
      <c r="S671" s="638"/>
      <c r="T671" s="638"/>
    </row>
    <row r="672" spans="1:20" ht="15.75" customHeight="1">
      <c r="A672" s="638"/>
      <c r="B672" s="638"/>
      <c r="C672" s="638"/>
      <c r="D672" s="638"/>
      <c r="E672" s="638"/>
      <c r="F672" s="638"/>
      <c r="G672" s="639"/>
      <c r="H672" s="638"/>
      <c r="I672" s="638"/>
      <c r="J672" s="640"/>
      <c r="K672" s="640"/>
      <c r="L672" s="640"/>
      <c r="M672" s="421"/>
      <c r="N672" s="638"/>
      <c r="O672" s="638"/>
      <c r="P672" s="638"/>
      <c r="Q672" s="638"/>
      <c r="R672" s="638"/>
      <c r="S672" s="638"/>
      <c r="T672" s="638"/>
    </row>
    <row r="673" spans="1:20" ht="15.75" customHeight="1">
      <c r="A673" s="638"/>
      <c r="B673" s="638"/>
      <c r="C673" s="638"/>
      <c r="D673" s="638"/>
      <c r="E673" s="638"/>
      <c r="F673" s="638"/>
      <c r="G673" s="639"/>
      <c r="H673" s="638"/>
      <c r="I673" s="638"/>
      <c r="J673" s="640"/>
      <c r="K673" s="640"/>
      <c r="L673" s="640"/>
      <c r="M673" s="421"/>
      <c r="N673" s="638"/>
      <c r="O673" s="638"/>
      <c r="P673" s="638"/>
      <c r="Q673" s="638"/>
      <c r="R673" s="638"/>
      <c r="S673" s="638"/>
      <c r="T673" s="638"/>
    </row>
    <row r="674" spans="1:20" ht="15.75" customHeight="1">
      <c r="A674" s="638"/>
      <c r="B674" s="638"/>
      <c r="C674" s="638"/>
      <c r="D674" s="638"/>
      <c r="E674" s="638"/>
      <c r="F674" s="638"/>
      <c r="G674" s="639"/>
      <c r="H674" s="638"/>
      <c r="I674" s="638"/>
      <c r="J674" s="640"/>
      <c r="K674" s="640"/>
      <c r="L674" s="640"/>
      <c r="M674" s="421"/>
      <c r="N674" s="638"/>
      <c r="O674" s="638"/>
      <c r="P674" s="638"/>
      <c r="Q674" s="638"/>
      <c r="R674" s="638"/>
      <c r="S674" s="638"/>
      <c r="T674" s="638"/>
    </row>
    <row r="675" spans="1:20" ht="15.75" customHeight="1">
      <c r="A675" s="638"/>
      <c r="B675" s="638"/>
      <c r="C675" s="638"/>
      <c r="D675" s="638"/>
      <c r="E675" s="638"/>
      <c r="F675" s="638"/>
      <c r="G675" s="639"/>
      <c r="H675" s="638"/>
      <c r="I675" s="638"/>
      <c r="J675" s="640"/>
      <c r="K675" s="640"/>
      <c r="L675" s="640"/>
      <c r="M675" s="421"/>
      <c r="N675" s="638"/>
      <c r="O675" s="638"/>
      <c r="P675" s="638"/>
      <c r="Q675" s="638"/>
      <c r="R675" s="638"/>
      <c r="S675" s="638"/>
      <c r="T675" s="638"/>
    </row>
    <row r="676" spans="1:20" ht="15.75" customHeight="1">
      <c r="A676" s="638"/>
      <c r="B676" s="638"/>
      <c r="C676" s="638"/>
      <c r="D676" s="638"/>
      <c r="E676" s="638"/>
      <c r="F676" s="638"/>
      <c r="G676" s="639"/>
      <c r="H676" s="638"/>
      <c r="I676" s="638"/>
      <c r="J676" s="640"/>
      <c r="K676" s="640"/>
      <c r="L676" s="640"/>
      <c r="M676" s="421"/>
      <c r="N676" s="638"/>
      <c r="O676" s="638"/>
      <c r="P676" s="638"/>
      <c r="Q676" s="638"/>
      <c r="R676" s="638"/>
      <c r="S676" s="638"/>
      <c r="T676" s="638"/>
    </row>
    <row r="677" spans="1:20" ht="15.75" customHeight="1">
      <c r="A677" s="638"/>
      <c r="B677" s="638"/>
      <c r="C677" s="638"/>
      <c r="D677" s="638"/>
      <c r="E677" s="638"/>
      <c r="F677" s="638"/>
      <c r="G677" s="639"/>
      <c r="H677" s="638"/>
      <c r="I677" s="638"/>
      <c r="J677" s="640"/>
      <c r="K677" s="640"/>
      <c r="L677" s="640"/>
      <c r="M677" s="421"/>
      <c r="N677" s="638"/>
      <c r="O677" s="638"/>
      <c r="P677" s="638"/>
      <c r="Q677" s="638"/>
      <c r="R677" s="638"/>
      <c r="S677" s="638"/>
      <c r="T677" s="638"/>
    </row>
    <row r="678" spans="1:20" ht="15.75" customHeight="1">
      <c r="A678" s="638"/>
      <c r="B678" s="638"/>
      <c r="C678" s="638"/>
      <c r="D678" s="638"/>
      <c r="E678" s="638"/>
      <c r="F678" s="638"/>
      <c r="G678" s="639"/>
      <c r="H678" s="638"/>
      <c r="I678" s="638"/>
      <c r="J678" s="640"/>
      <c r="K678" s="640"/>
      <c r="L678" s="640"/>
      <c r="M678" s="421"/>
      <c r="N678" s="638"/>
      <c r="O678" s="638"/>
      <c r="P678" s="638"/>
      <c r="Q678" s="638"/>
      <c r="R678" s="638"/>
      <c r="S678" s="638"/>
      <c r="T678" s="638"/>
    </row>
    <row r="679" spans="1:20" ht="15.75" customHeight="1">
      <c r="A679" s="638"/>
      <c r="B679" s="638"/>
      <c r="C679" s="638"/>
      <c r="D679" s="638"/>
      <c r="E679" s="638"/>
      <c r="F679" s="638"/>
      <c r="G679" s="639"/>
      <c r="H679" s="638"/>
      <c r="I679" s="638"/>
      <c r="J679" s="640"/>
      <c r="K679" s="640"/>
      <c r="L679" s="640"/>
      <c r="M679" s="421"/>
      <c r="N679" s="638"/>
      <c r="O679" s="638"/>
      <c r="P679" s="638"/>
      <c r="Q679" s="638"/>
      <c r="R679" s="638"/>
      <c r="S679" s="638"/>
      <c r="T679" s="638"/>
    </row>
    <row r="680" spans="1:20" ht="15.75" customHeight="1">
      <c r="A680" s="638"/>
      <c r="B680" s="638"/>
      <c r="C680" s="638"/>
      <c r="D680" s="638"/>
      <c r="E680" s="638"/>
      <c r="F680" s="638"/>
      <c r="G680" s="639"/>
      <c r="H680" s="638"/>
      <c r="I680" s="638"/>
      <c r="J680" s="640"/>
      <c r="K680" s="640"/>
      <c r="L680" s="640"/>
      <c r="M680" s="421"/>
      <c r="N680" s="638"/>
      <c r="O680" s="638"/>
      <c r="P680" s="638"/>
      <c r="Q680" s="638"/>
      <c r="R680" s="638"/>
      <c r="S680" s="638"/>
      <c r="T680" s="638"/>
    </row>
    <row r="681" spans="1:20" ht="15.75" customHeight="1">
      <c r="A681" s="638"/>
      <c r="B681" s="638"/>
      <c r="C681" s="638"/>
      <c r="D681" s="638"/>
      <c r="E681" s="638"/>
      <c r="F681" s="638"/>
      <c r="G681" s="639"/>
      <c r="H681" s="638"/>
      <c r="I681" s="638"/>
      <c r="J681" s="640"/>
      <c r="K681" s="640"/>
      <c r="L681" s="640"/>
      <c r="M681" s="421"/>
      <c r="N681" s="638"/>
      <c r="O681" s="638"/>
      <c r="P681" s="638"/>
      <c r="Q681" s="638"/>
      <c r="R681" s="638"/>
      <c r="S681" s="638"/>
      <c r="T681" s="638"/>
    </row>
    <row r="682" spans="1:20" ht="15.75" customHeight="1">
      <c r="A682" s="638"/>
      <c r="B682" s="638"/>
      <c r="C682" s="638"/>
      <c r="D682" s="638"/>
      <c r="E682" s="638"/>
      <c r="F682" s="638"/>
      <c r="G682" s="639"/>
      <c r="H682" s="638"/>
      <c r="I682" s="638"/>
      <c r="J682" s="640"/>
      <c r="K682" s="640"/>
      <c r="L682" s="640"/>
      <c r="M682" s="421"/>
      <c r="N682" s="638"/>
      <c r="O682" s="638"/>
      <c r="P682" s="638"/>
      <c r="Q682" s="638"/>
      <c r="R682" s="638"/>
      <c r="S682" s="638"/>
      <c r="T682" s="638"/>
    </row>
    <row r="683" spans="1:20" ht="15.75" customHeight="1">
      <c r="A683" s="638"/>
      <c r="B683" s="638"/>
      <c r="C683" s="638"/>
      <c r="D683" s="638"/>
      <c r="E683" s="638"/>
      <c r="F683" s="638"/>
      <c r="G683" s="639"/>
      <c r="H683" s="638"/>
      <c r="I683" s="638"/>
      <c r="J683" s="640"/>
      <c r="K683" s="640"/>
      <c r="L683" s="640"/>
      <c r="M683" s="421"/>
      <c r="N683" s="638"/>
      <c r="O683" s="638"/>
      <c r="P683" s="638"/>
      <c r="Q683" s="638"/>
      <c r="R683" s="638"/>
      <c r="S683" s="638"/>
      <c r="T683" s="638"/>
    </row>
    <row r="684" spans="1:20" ht="15.75" customHeight="1">
      <c r="A684" s="638"/>
      <c r="B684" s="638"/>
      <c r="C684" s="638"/>
      <c r="D684" s="638"/>
      <c r="E684" s="638"/>
      <c r="F684" s="638"/>
      <c r="G684" s="639"/>
      <c r="H684" s="638"/>
      <c r="I684" s="638"/>
      <c r="J684" s="640"/>
      <c r="K684" s="640"/>
      <c r="L684" s="640"/>
      <c r="M684" s="421"/>
      <c r="N684" s="638"/>
      <c r="O684" s="638"/>
      <c r="P684" s="638"/>
      <c r="Q684" s="638"/>
      <c r="R684" s="638"/>
      <c r="S684" s="638"/>
      <c r="T684" s="638"/>
    </row>
    <row r="685" spans="1:20" ht="15.75" customHeight="1">
      <c r="A685" s="638"/>
      <c r="B685" s="638"/>
      <c r="C685" s="638"/>
      <c r="D685" s="638"/>
      <c r="E685" s="638"/>
      <c r="F685" s="638"/>
      <c r="G685" s="639"/>
      <c r="H685" s="638"/>
      <c r="I685" s="638"/>
      <c r="J685" s="640"/>
      <c r="K685" s="640"/>
      <c r="L685" s="640"/>
      <c r="M685" s="421"/>
      <c r="N685" s="638"/>
      <c r="O685" s="638"/>
      <c r="P685" s="638"/>
      <c r="Q685" s="638"/>
      <c r="R685" s="638"/>
      <c r="S685" s="638"/>
      <c r="T685" s="638"/>
    </row>
    <row r="686" spans="1:20" ht="15.75" customHeight="1">
      <c r="A686" s="638"/>
      <c r="B686" s="638"/>
      <c r="C686" s="638"/>
      <c r="D686" s="638"/>
      <c r="E686" s="638"/>
      <c r="F686" s="638"/>
      <c r="G686" s="639"/>
      <c r="H686" s="638"/>
      <c r="I686" s="638"/>
      <c r="J686" s="640"/>
      <c r="K686" s="640"/>
      <c r="L686" s="640"/>
      <c r="M686" s="421"/>
      <c r="N686" s="638"/>
      <c r="O686" s="638"/>
      <c r="P686" s="638"/>
      <c r="Q686" s="638"/>
      <c r="R686" s="638"/>
      <c r="S686" s="638"/>
      <c r="T686" s="638"/>
    </row>
    <row r="687" spans="1:20" ht="15.75" customHeight="1">
      <c r="A687" s="638"/>
      <c r="B687" s="638"/>
      <c r="C687" s="638"/>
      <c r="D687" s="638"/>
      <c r="E687" s="638"/>
      <c r="F687" s="638"/>
      <c r="G687" s="639"/>
      <c r="H687" s="638"/>
      <c r="I687" s="638"/>
      <c r="J687" s="640"/>
      <c r="K687" s="640"/>
      <c r="L687" s="640"/>
      <c r="M687" s="421"/>
      <c r="N687" s="638"/>
      <c r="O687" s="638"/>
      <c r="P687" s="638"/>
      <c r="Q687" s="638"/>
      <c r="R687" s="638"/>
      <c r="S687" s="638"/>
      <c r="T687" s="638"/>
    </row>
    <row r="688" spans="1:20" ht="15.75" customHeight="1">
      <c r="A688" s="638"/>
      <c r="B688" s="638"/>
      <c r="C688" s="638"/>
      <c r="D688" s="638"/>
      <c r="E688" s="638"/>
      <c r="F688" s="638"/>
      <c r="G688" s="639"/>
      <c r="H688" s="638"/>
      <c r="I688" s="638"/>
      <c r="J688" s="640"/>
      <c r="K688" s="640"/>
      <c r="L688" s="640"/>
      <c r="M688" s="421"/>
      <c r="N688" s="638"/>
      <c r="O688" s="638"/>
      <c r="P688" s="638"/>
      <c r="Q688" s="638"/>
      <c r="R688" s="638"/>
      <c r="S688" s="638"/>
      <c r="T688" s="638"/>
    </row>
    <row r="689" spans="1:20" ht="15.75" customHeight="1">
      <c r="A689" s="638"/>
      <c r="B689" s="638"/>
      <c r="C689" s="638"/>
      <c r="D689" s="638"/>
      <c r="E689" s="638"/>
      <c r="F689" s="638"/>
      <c r="G689" s="639"/>
      <c r="H689" s="638"/>
      <c r="I689" s="638"/>
      <c r="J689" s="640"/>
      <c r="K689" s="640"/>
      <c r="L689" s="640"/>
      <c r="M689" s="421"/>
      <c r="N689" s="638"/>
      <c r="O689" s="638"/>
      <c r="P689" s="638"/>
      <c r="Q689" s="638"/>
      <c r="R689" s="638"/>
      <c r="S689" s="638"/>
      <c r="T689" s="638"/>
    </row>
    <row r="690" spans="1:20" ht="15.75" customHeight="1">
      <c r="A690" s="638"/>
      <c r="B690" s="638"/>
      <c r="C690" s="638"/>
      <c r="D690" s="638"/>
      <c r="E690" s="638"/>
      <c r="F690" s="638"/>
      <c r="G690" s="639"/>
      <c r="H690" s="638"/>
      <c r="I690" s="638"/>
      <c r="J690" s="640"/>
      <c r="K690" s="640"/>
      <c r="L690" s="640"/>
      <c r="M690" s="421"/>
      <c r="N690" s="638"/>
      <c r="O690" s="638"/>
      <c r="P690" s="638"/>
      <c r="Q690" s="638"/>
      <c r="R690" s="638"/>
      <c r="S690" s="638"/>
      <c r="T690" s="638"/>
    </row>
    <row r="691" spans="1:20" ht="15.75" customHeight="1">
      <c r="A691" s="638"/>
      <c r="B691" s="638"/>
      <c r="C691" s="638"/>
      <c r="D691" s="638"/>
      <c r="E691" s="638"/>
      <c r="F691" s="638"/>
      <c r="G691" s="639"/>
      <c r="H691" s="638"/>
      <c r="I691" s="638"/>
      <c r="J691" s="640"/>
      <c r="K691" s="640"/>
      <c r="L691" s="640"/>
      <c r="M691" s="421"/>
      <c r="N691" s="638"/>
      <c r="O691" s="638"/>
      <c r="P691" s="638"/>
      <c r="Q691" s="638"/>
      <c r="R691" s="638"/>
      <c r="S691" s="638"/>
      <c r="T691" s="638"/>
    </row>
    <row r="692" spans="1:20" ht="15.75" customHeight="1">
      <c r="A692" s="638"/>
      <c r="B692" s="638"/>
      <c r="C692" s="638"/>
      <c r="D692" s="638"/>
      <c r="E692" s="638"/>
      <c r="F692" s="638"/>
      <c r="G692" s="639"/>
      <c r="H692" s="638"/>
      <c r="I692" s="638"/>
      <c r="J692" s="640"/>
      <c r="K692" s="640"/>
      <c r="L692" s="640"/>
      <c r="M692" s="421"/>
      <c r="N692" s="638"/>
      <c r="O692" s="638"/>
      <c r="P692" s="638"/>
      <c r="Q692" s="638"/>
      <c r="R692" s="638"/>
      <c r="S692" s="638"/>
      <c r="T692" s="638"/>
    </row>
    <row r="693" spans="1:20" ht="15.75" customHeight="1">
      <c r="A693" s="638"/>
      <c r="B693" s="638"/>
      <c r="C693" s="638"/>
      <c r="D693" s="638"/>
      <c r="E693" s="638"/>
      <c r="F693" s="638"/>
      <c r="G693" s="639"/>
      <c r="H693" s="638"/>
      <c r="I693" s="638"/>
      <c r="J693" s="640"/>
      <c r="K693" s="640"/>
      <c r="L693" s="640"/>
      <c r="M693" s="421"/>
      <c r="N693" s="638"/>
      <c r="O693" s="638"/>
      <c r="P693" s="638"/>
      <c r="Q693" s="638"/>
      <c r="R693" s="638"/>
      <c r="S693" s="638"/>
      <c r="T693" s="638"/>
    </row>
    <row r="694" spans="1:20" ht="15.75" customHeight="1">
      <c r="A694" s="638"/>
      <c r="B694" s="638"/>
      <c r="C694" s="638"/>
      <c r="D694" s="638"/>
      <c r="E694" s="638"/>
      <c r="F694" s="638"/>
      <c r="G694" s="639"/>
      <c r="H694" s="638"/>
      <c r="I694" s="638"/>
      <c r="J694" s="640"/>
      <c r="K694" s="640"/>
      <c r="L694" s="640"/>
      <c r="M694" s="421"/>
      <c r="N694" s="638"/>
      <c r="O694" s="638"/>
      <c r="P694" s="638"/>
      <c r="Q694" s="638"/>
      <c r="R694" s="638"/>
      <c r="S694" s="638"/>
      <c r="T694" s="638"/>
    </row>
    <row r="695" spans="1:20" ht="15.75" customHeight="1">
      <c r="A695" s="638"/>
      <c r="B695" s="638"/>
      <c r="C695" s="638"/>
      <c r="D695" s="638"/>
      <c r="E695" s="638"/>
      <c r="F695" s="638"/>
      <c r="G695" s="639"/>
      <c r="H695" s="638"/>
      <c r="I695" s="638"/>
      <c r="J695" s="640"/>
      <c r="K695" s="640"/>
      <c r="L695" s="640"/>
      <c r="M695" s="421"/>
      <c r="N695" s="638"/>
      <c r="O695" s="638"/>
      <c r="P695" s="638"/>
      <c r="Q695" s="638"/>
      <c r="R695" s="638"/>
      <c r="S695" s="638"/>
      <c r="T695" s="638"/>
    </row>
    <row r="696" spans="1:20" ht="15.75" customHeight="1">
      <c r="A696" s="638"/>
      <c r="B696" s="638"/>
      <c r="C696" s="638"/>
      <c r="D696" s="638"/>
      <c r="E696" s="638"/>
      <c r="F696" s="638"/>
      <c r="G696" s="639"/>
      <c r="H696" s="638"/>
      <c r="I696" s="638"/>
      <c r="J696" s="640"/>
      <c r="K696" s="640"/>
      <c r="L696" s="640"/>
      <c r="M696" s="421"/>
      <c r="N696" s="638"/>
      <c r="O696" s="638"/>
      <c r="P696" s="638"/>
      <c r="Q696" s="638"/>
      <c r="R696" s="638"/>
      <c r="S696" s="638"/>
      <c r="T696" s="638"/>
    </row>
    <row r="697" spans="1:20" ht="15.75" customHeight="1">
      <c r="A697" s="638"/>
      <c r="B697" s="638"/>
      <c r="C697" s="638"/>
      <c r="D697" s="638"/>
      <c r="E697" s="638"/>
      <c r="F697" s="638"/>
      <c r="G697" s="639"/>
      <c r="H697" s="638"/>
      <c r="I697" s="638"/>
      <c r="J697" s="640"/>
      <c r="K697" s="640"/>
      <c r="L697" s="640"/>
      <c r="M697" s="421"/>
      <c r="N697" s="638"/>
      <c r="O697" s="638"/>
      <c r="P697" s="638"/>
      <c r="Q697" s="638"/>
      <c r="R697" s="638"/>
      <c r="S697" s="638"/>
      <c r="T697" s="638"/>
    </row>
    <row r="698" spans="1:20" ht="15.75" customHeight="1">
      <c r="A698" s="638"/>
      <c r="B698" s="638"/>
      <c r="C698" s="638"/>
      <c r="D698" s="638"/>
      <c r="E698" s="638"/>
      <c r="F698" s="638"/>
      <c r="G698" s="639"/>
      <c r="H698" s="638"/>
      <c r="I698" s="638"/>
      <c r="J698" s="640"/>
      <c r="K698" s="640"/>
      <c r="L698" s="640"/>
      <c r="M698" s="421"/>
      <c r="N698" s="638"/>
      <c r="O698" s="638"/>
      <c r="P698" s="638"/>
      <c r="Q698" s="638"/>
      <c r="R698" s="638"/>
      <c r="S698" s="638"/>
      <c r="T698" s="638"/>
    </row>
    <row r="699" spans="1:20" ht="15.75" customHeight="1">
      <c r="A699" s="638"/>
      <c r="B699" s="638"/>
      <c r="C699" s="638"/>
      <c r="D699" s="638"/>
      <c r="E699" s="638"/>
      <c r="F699" s="638"/>
      <c r="G699" s="639"/>
      <c r="H699" s="638"/>
      <c r="I699" s="638"/>
      <c r="J699" s="640"/>
      <c r="K699" s="640"/>
      <c r="L699" s="640"/>
      <c r="M699" s="421"/>
      <c r="N699" s="638"/>
      <c r="O699" s="638"/>
      <c r="P699" s="638"/>
      <c r="Q699" s="638"/>
      <c r="R699" s="638"/>
      <c r="S699" s="638"/>
      <c r="T699" s="638"/>
    </row>
    <row r="700" spans="1:20" ht="15.75" customHeight="1">
      <c r="A700" s="638"/>
      <c r="B700" s="638"/>
      <c r="C700" s="638"/>
      <c r="D700" s="638"/>
      <c r="E700" s="638"/>
      <c r="F700" s="638"/>
      <c r="G700" s="639"/>
      <c r="H700" s="638"/>
      <c r="I700" s="638"/>
      <c r="J700" s="640"/>
      <c r="K700" s="640"/>
      <c r="L700" s="640"/>
      <c r="M700" s="421"/>
      <c r="N700" s="638"/>
      <c r="O700" s="638"/>
      <c r="P700" s="638"/>
      <c r="Q700" s="638"/>
      <c r="R700" s="638"/>
      <c r="S700" s="638"/>
      <c r="T700" s="638"/>
    </row>
    <row r="701" spans="1:20" ht="15.75" customHeight="1">
      <c r="A701" s="638"/>
      <c r="B701" s="638"/>
      <c r="C701" s="638"/>
      <c r="D701" s="638"/>
      <c r="E701" s="638"/>
      <c r="F701" s="638"/>
      <c r="G701" s="639"/>
      <c r="H701" s="638"/>
      <c r="I701" s="638"/>
      <c r="J701" s="640"/>
      <c r="K701" s="640"/>
      <c r="L701" s="640"/>
      <c r="M701" s="421"/>
      <c r="N701" s="638"/>
      <c r="O701" s="638"/>
      <c r="P701" s="638"/>
      <c r="Q701" s="638"/>
      <c r="R701" s="638"/>
      <c r="S701" s="638"/>
      <c r="T701" s="638"/>
    </row>
    <row r="702" spans="1:20" ht="15.75" customHeight="1">
      <c r="A702" s="638"/>
      <c r="B702" s="638"/>
      <c r="C702" s="638"/>
      <c r="D702" s="638"/>
      <c r="E702" s="638"/>
      <c r="F702" s="638"/>
      <c r="G702" s="639"/>
      <c r="H702" s="638"/>
      <c r="I702" s="638"/>
      <c r="J702" s="640"/>
      <c r="K702" s="640"/>
      <c r="L702" s="640"/>
      <c r="M702" s="421"/>
      <c r="N702" s="638"/>
      <c r="O702" s="638"/>
      <c r="P702" s="638"/>
      <c r="Q702" s="638"/>
      <c r="R702" s="638"/>
      <c r="S702" s="638"/>
      <c r="T702" s="638"/>
    </row>
    <row r="703" spans="1:20" ht="15.75" customHeight="1">
      <c r="A703" s="638"/>
      <c r="B703" s="638"/>
      <c r="C703" s="638"/>
      <c r="D703" s="638"/>
      <c r="E703" s="638"/>
      <c r="F703" s="638"/>
      <c r="G703" s="639"/>
      <c r="H703" s="638"/>
      <c r="I703" s="638"/>
      <c r="J703" s="640"/>
      <c r="K703" s="640"/>
      <c r="L703" s="640"/>
      <c r="M703" s="421"/>
      <c r="N703" s="638"/>
      <c r="O703" s="638"/>
      <c r="P703" s="638"/>
      <c r="Q703" s="638"/>
      <c r="R703" s="638"/>
      <c r="S703" s="638"/>
      <c r="T703" s="638"/>
    </row>
    <row r="704" spans="1:20" ht="15.75" customHeight="1">
      <c r="A704" s="638"/>
      <c r="B704" s="638"/>
      <c r="C704" s="638"/>
      <c r="D704" s="638"/>
      <c r="E704" s="638"/>
      <c r="F704" s="638"/>
      <c r="G704" s="639"/>
      <c r="H704" s="638"/>
      <c r="I704" s="638"/>
      <c r="J704" s="640"/>
      <c r="K704" s="640"/>
      <c r="L704" s="640"/>
      <c r="M704" s="421"/>
      <c r="N704" s="638"/>
      <c r="O704" s="638"/>
      <c r="P704" s="638"/>
      <c r="Q704" s="638"/>
      <c r="R704" s="638"/>
      <c r="S704" s="638"/>
      <c r="T704" s="638"/>
    </row>
    <row r="705" spans="1:20" ht="15.75" customHeight="1">
      <c r="A705" s="638"/>
      <c r="B705" s="638"/>
      <c r="C705" s="638"/>
      <c r="D705" s="638"/>
      <c r="E705" s="638"/>
      <c r="F705" s="638"/>
      <c r="G705" s="639"/>
      <c r="H705" s="638"/>
      <c r="I705" s="638"/>
      <c r="J705" s="640"/>
      <c r="K705" s="640"/>
      <c r="L705" s="640"/>
      <c r="M705" s="421"/>
      <c r="N705" s="638"/>
      <c r="O705" s="638"/>
      <c r="P705" s="638"/>
      <c r="Q705" s="638"/>
      <c r="R705" s="638"/>
      <c r="S705" s="638"/>
      <c r="T705" s="638"/>
    </row>
    <row r="706" spans="1:20" ht="15.75" customHeight="1">
      <c r="A706" s="638"/>
      <c r="B706" s="638"/>
      <c r="C706" s="638"/>
      <c r="D706" s="638"/>
      <c r="E706" s="638"/>
      <c r="F706" s="638"/>
      <c r="G706" s="639"/>
      <c r="H706" s="638"/>
      <c r="I706" s="638"/>
      <c r="J706" s="640"/>
      <c r="K706" s="640"/>
      <c r="L706" s="640"/>
      <c r="M706" s="421"/>
      <c r="N706" s="638"/>
      <c r="O706" s="638"/>
      <c r="P706" s="638"/>
      <c r="Q706" s="638"/>
      <c r="R706" s="638"/>
      <c r="S706" s="638"/>
      <c r="T706" s="638"/>
    </row>
    <row r="707" spans="1:20" ht="15.75" customHeight="1">
      <c r="A707" s="638"/>
      <c r="B707" s="638"/>
      <c r="C707" s="638"/>
      <c r="D707" s="638"/>
      <c r="E707" s="638"/>
      <c r="F707" s="638"/>
      <c r="G707" s="639"/>
      <c r="H707" s="638"/>
      <c r="I707" s="638"/>
      <c r="J707" s="640"/>
      <c r="K707" s="640"/>
      <c r="L707" s="640"/>
      <c r="M707" s="421"/>
      <c r="N707" s="638"/>
      <c r="O707" s="638"/>
      <c r="P707" s="638"/>
      <c r="Q707" s="638"/>
      <c r="R707" s="638"/>
      <c r="S707" s="638"/>
      <c r="T707" s="638"/>
    </row>
    <row r="708" spans="1:20" ht="15.75" customHeight="1">
      <c r="A708" s="638"/>
      <c r="B708" s="638"/>
      <c r="C708" s="638"/>
      <c r="D708" s="638"/>
      <c r="E708" s="638"/>
      <c r="F708" s="638"/>
      <c r="G708" s="639"/>
      <c r="H708" s="638"/>
      <c r="I708" s="638"/>
      <c r="J708" s="640"/>
      <c r="K708" s="640"/>
      <c r="L708" s="640"/>
      <c r="M708" s="421"/>
      <c r="N708" s="638"/>
      <c r="O708" s="638"/>
      <c r="P708" s="638"/>
      <c r="Q708" s="638"/>
      <c r="R708" s="638"/>
      <c r="S708" s="638"/>
      <c r="T708" s="638"/>
    </row>
    <row r="709" spans="1:20" ht="15.75" customHeight="1">
      <c r="A709" s="638"/>
      <c r="B709" s="638"/>
      <c r="C709" s="638"/>
      <c r="D709" s="638"/>
      <c r="E709" s="638"/>
      <c r="F709" s="638"/>
      <c r="G709" s="639"/>
      <c r="H709" s="638"/>
      <c r="I709" s="638"/>
      <c r="J709" s="640"/>
      <c r="K709" s="640"/>
      <c r="L709" s="640"/>
      <c r="M709" s="421"/>
      <c r="N709" s="638"/>
      <c r="O709" s="638"/>
      <c r="P709" s="638"/>
      <c r="Q709" s="638"/>
      <c r="R709" s="638"/>
      <c r="S709" s="638"/>
      <c r="T709" s="638"/>
    </row>
    <row r="710" spans="1:20" ht="15.75" customHeight="1">
      <c r="A710" s="638"/>
      <c r="B710" s="638"/>
      <c r="C710" s="638"/>
      <c r="D710" s="638"/>
      <c r="E710" s="638"/>
      <c r="F710" s="638"/>
      <c r="G710" s="639"/>
      <c r="H710" s="638"/>
      <c r="I710" s="638"/>
      <c r="J710" s="640"/>
      <c r="K710" s="640"/>
      <c r="L710" s="640"/>
      <c r="M710" s="421"/>
      <c r="N710" s="638"/>
      <c r="O710" s="638"/>
      <c r="P710" s="638"/>
      <c r="Q710" s="638"/>
      <c r="R710" s="638"/>
      <c r="S710" s="638"/>
      <c r="T710" s="638"/>
    </row>
    <row r="711" spans="1:20" ht="15.75" customHeight="1">
      <c r="A711" s="638"/>
      <c r="B711" s="638"/>
      <c r="C711" s="638"/>
      <c r="D711" s="638"/>
      <c r="E711" s="638"/>
      <c r="F711" s="638"/>
      <c r="G711" s="639"/>
      <c r="H711" s="638"/>
      <c r="I711" s="638"/>
      <c r="J711" s="640"/>
      <c r="K711" s="640"/>
      <c r="L711" s="640"/>
      <c r="M711" s="421"/>
      <c r="N711" s="638"/>
      <c r="O711" s="638"/>
      <c r="P711" s="638"/>
      <c r="Q711" s="638"/>
      <c r="R711" s="638"/>
      <c r="S711" s="638"/>
      <c r="T711" s="638"/>
    </row>
    <row r="712" spans="1:20" ht="15.75" customHeight="1">
      <c r="A712" s="638"/>
      <c r="B712" s="638"/>
      <c r="C712" s="638"/>
      <c r="D712" s="638"/>
      <c r="E712" s="638"/>
      <c r="F712" s="638"/>
      <c r="G712" s="639"/>
      <c r="H712" s="638"/>
      <c r="I712" s="638"/>
      <c r="J712" s="640"/>
      <c r="K712" s="640"/>
      <c r="L712" s="640"/>
      <c r="M712" s="421"/>
      <c r="N712" s="638"/>
      <c r="O712" s="638"/>
      <c r="P712" s="638"/>
      <c r="Q712" s="638"/>
      <c r="R712" s="638"/>
      <c r="S712" s="638"/>
      <c r="T712" s="638"/>
    </row>
    <row r="713" spans="1:20" ht="15.75" customHeight="1">
      <c r="A713" s="638"/>
      <c r="B713" s="638"/>
      <c r="C713" s="638"/>
      <c r="D713" s="638"/>
      <c r="E713" s="638"/>
      <c r="F713" s="638"/>
      <c r="G713" s="639"/>
      <c r="H713" s="638"/>
      <c r="I713" s="638"/>
      <c r="J713" s="640"/>
      <c r="K713" s="640"/>
      <c r="L713" s="640"/>
      <c r="M713" s="421"/>
      <c r="N713" s="638"/>
      <c r="O713" s="638"/>
      <c r="P713" s="638"/>
      <c r="Q713" s="638"/>
      <c r="R713" s="638"/>
      <c r="S713" s="638"/>
      <c r="T713" s="638"/>
    </row>
    <row r="714" spans="1:20" ht="15.75" customHeight="1">
      <c r="A714" s="638"/>
      <c r="B714" s="638"/>
      <c r="C714" s="638"/>
      <c r="D714" s="638"/>
      <c r="E714" s="638"/>
      <c r="F714" s="638"/>
      <c r="G714" s="639"/>
      <c r="H714" s="638"/>
      <c r="I714" s="638"/>
      <c r="J714" s="640"/>
      <c r="K714" s="640"/>
      <c r="L714" s="640"/>
      <c r="M714" s="421"/>
      <c r="N714" s="638"/>
      <c r="O714" s="638"/>
      <c r="P714" s="638"/>
      <c r="Q714" s="638"/>
      <c r="R714" s="638"/>
      <c r="S714" s="638"/>
      <c r="T714" s="638"/>
    </row>
    <row r="715" spans="1:20" ht="15.75" customHeight="1">
      <c r="A715" s="638"/>
      <c r="B715" s="638"/>
      <c r="C715" s="638"/>
      <c r="D715" s="638"/>
      <c r="E715" s="638"/>
      <c r="F715" s="638"/>
      <c r="G715" s="639"/>
      <c r="H715" s="638"/>
      <c r="I715" s="638"/>
      <c r="J715" s="640"/>
      <c r="K715" s="640"/>
      <c r="L715" s="640"/>
      <c r="M715" s="421"/>
      <c r="N715" s="638"/>
      <c r="O715" s="638"/>
      <c r="P715" s="638"/>
      <c r="Q715" s="638"/>
      <c r="R715" s="638"/>
      <c r="S715" s="638"/>
      <c r="T715" s="638"/>
    </row>
    <row r="716" spans="1:20" ht="15.75" customHeight="1">
      <c r="A716" s="638"/>
      <c r="B716" s="638"/>
      <c r="C716" s="638"/>
      <c r="D716" s="638"/>
      <c r="E716" s="638"/>
      <c r="F716" s="638"/>
      <c r="G716" s="639"/>
      <c r="H716" s="638"/>
      <c r="I716" s="638"/>
      <c r="J716" s="640"/>
      <c r="K716" s="640"/>
      <c r="L716" s="640"/>
      <c r="M716" s="421"/>
      <c r="N716" s="638"/>
      <c r="O716" s="638"/>
      <c r="P716" s="638"/>
      <c r="Q716" s="638"/>
      <c r="R716" s="638"/>
      <c r="S716" s="638"/>
      <c r="T716" s="638"/>
    </row>
    <row r="717" spans="1:20" ht="15.75" customHeight="1">
      <c r="A717" s="638"/>
      <c r="B717" s="638"/>
      <c r="C717" s="638"/>
      <c r="D717" s="638"/>
      <c r="E717" s="638"/>
      <c r="F717" s="638"/>
      <c r="G717" s="639"/>
      <c r="H717" s="638"/>
      <c r="I717" s="638"/>
      <c r="J717" s="640"/>
      <c r="K717" s="640"/>
      <c r="L717" s="640"/>
      <c r="M717" s="421"/>
      <c r="N717" s="638"/>
      <c r="O717" s="638"/>
      <c r="P717" s="638"/>
      <c r="Q717" s="638"/>
      <c r="R717" s="638"/>
      <c r="S717" s="638"/>
      <c r="T717" s="638"/>
    </row>
    <row r="718" spans="1:20" ht="15.75" customHeight="1">
      <c r="A718" s="638"/>
      <c r="B718" s="638"/>
      <c r="C718" s="638"/>
      <c r="D718" s="638"/>
      <c r="E718" s="638"/>
      <c r="F718" s="638"/>
      <c r="G718" s="639"/>
      <c r="H718" s="638"/>
      <c r="I718" s="638"/>
      <c r="J718" s="640"/>
      <c r="K718" s="640"/>
      <c r="L718" s="640"/>
      <c r="M718" s="421"/>
      <c r="N718" s="638"/>
      <c r="O718" s="638"/>
      <c r="P718" s="638"/>
      <c r="Q718" s="638"/>
      <c r="R718" s="638"/>
      <c r="S718" s="638"/>
      <c r="T718" s="638"/>
    </row>
    <row r="719" spans="1:20" ht="15.75" customHeight="1">
      <c r="A719" s="638"/>
      <c r="B719" s="638"/>
      <c r="C719" s="638"/>
      <c r="D719" s="638"/>
      <c r="E719" s="638"/>
      <c r="F719" s="638"/>
      <c r="G719" s="639"/>
      <c r="H719" s="638"/>
      <c r="I719" s="638"/>
      <c r="J719" s="640"/>
      <c r="K719" s="640"/>
      <c r="L719" s="640"/>
      <c r="M719" s="421"/>
      <c r="N719" s="638"/>
      <c r="O719" s="638"/>
      <c r="P719" s="638"/>
      <c r="Q719" s="638"/>
      <c r="R719" s="638"/>
      <c r="S719" s="638"/>
      <c r="T719" s="638"/>
    </row>
    <row r="720" spans="1:20" ht="15.75" customHeight="1">
      <c r="A720" s="638"/>
      <c r="B720" s="638"/>
      <c r="C720" s="638"/>
      <c r="D720" s="638"/>
      <c r="E720" s="638"/>
      <c r="F720" s="638"/>
      <c r="G720" s="639"/>
      <c r="H720" s="638"/>
      <c r="I720" s="638"/>
      <c r="J720" s="640"/>
      <c r="K720" s="640"/>
      <c r="L720" s="640"/>
      <c r="M720" s="421"/>
      <c r="N720" s="638"/>
      <c r="O720" s="638"/>
      <c r="P720" s="638"/>
      <c r="Q720" s="638"/>
      <c r="R720" s="638"/>
      <c r="S720" s="638"/>
      <c r="T720" s="638"/>
    </row>
    <row r="721" spans="1:20" ht="15.75" customHeight="1">
      <c r="A721" s="638"/>
      <c r="B721" s="638"/>
      <c r="C721" s="638"/>
      <c r="D721" s="638"/>
      <c r="E721" s="638"/>
      <c r="F721" s="638"/>
      <c r="G721" s="639"/>
      <c r="H721" s="638"/>
      <c r="I721" s="638"/>
      <c r="J721" s="640"/>
      <c r="K721" s="640"/>
      <c r="L721" s="640"/>
      <c r="M721" s="421"/>
      <c r="N721" s="638"/>
      <c r="O721" s="638"/>
      <c r="P721" s="638"/>
      <c r="Q721" s="638"/>
      <c r="R721" s="638"/>
      <c r="S721" s="638"/>
      <c r="T721" s="638"/>
    </row>
    <row r="722" spans="1:20" ht="15.75" customHeight="1">
      <c r="A722" s="638"/>
      <c r="B722" s="638"/>
      <c r="C722" s="638"/>
      <c r="D722" s="638"/>
      <c r="E722" s="638"/>
      <c r="F722" s="638"/>
      <c r="G722" s="639"/>
      <c r="H722" s="638"/>
      <c r="I722" s="638"/>
      <c r="J722" s="640"/>
      <c r="K722" s="640"/>
      <c r="L722" s="640"/>
      <c r="M722" s="421"/>
      <c r="N722" s="638"/>
      <c r="O722" s="638"/>
      <c r="P722" s="638"/>
      <c r="Q722" s="638"/>
      <c r="R722" s="638"/>
      <c r="S722" s="638"/>
      <c r="T722" s="638"/>
    </row>
    <row r="723" spans="1:20" ht="15.75" customHeight="1">
      <c r="A723" s="638"/>
      <c r="B723" s="638"/>
      <c r="C723" s="638"/>
      <c r="D723" s="638"/>
      <c r="E723" s="638"/>
      <c r="F723" s="638"/>
      <c r="G723" s="639"/>
      <c r="H723" s="638"/>
      <c r="I723" s="638"/>
      <c r="J723" s="640"/>
      <c r="K723" s="640"/>
      <c r="L723" s="640"/>
      <c r="M723" s="421"/>
      <c r="N723" s="638"/>
      <c r="O723" s="638"/>
      <c r="P723" s="638"/>
      <c r="Q723" s="638"/>
      <c r="R723" s="638"/>
      <c r="S723" s="638"/>
      <c r="T723" s="638"/>
    </row>
    <row r="724" spans="1:20" ht="15.75" customHeight="1">
      <c r="A724" s="638"/>
      <c r="B724" s="638"/>
      <c r="C724" s="638"/>
      <c r="D724" s="638"/>
      <c r="E724" s="638"/>
      <c r="F724" s="638"/>
      <c r="G724" s="639"/>
      <c r="H724" s="638"/>
      <c r="I724" s="638"/>
      <c r="J724" s="640"/>
      <c r="K724" s="640"/>
      <c r="L724" s="640"/>
      <c r="M724" s="421"/>
      <c r="N724" s="638"/>
      <c r="O724" s="638"/>
      <c r="P724" s="638"/>
      <c r="Q724" s="638"/>
      <c r="R724" s="638"/>
      <c r="S724" s="638"/>
      <c r="T724" s="638"/>
    </row>
    <row r="725" spans="1:20" ht="15.75" customHeight="1">
      <c r="A725" s="638"/>
      <c r="B725" s="638"/>
      <c r="C725" s="638"/>
      <c r="D725" s="638"/>
      <c r="E725" s="638"/>
      <c r="F725" s="638"/>
      <c r="G725" s="639"/>
      <c r="H725" s="638"/>
      <c r="I725" s="638"/>
      <c r="J725" s="640"/>
      <c r="K725" s="640"/>
      <c r="L725" s="640"/>
      <c r="M725" s="421"/>
      <c r="N725" s="638"/>
      <c r="O725" s="638"/>
      <c r="P725" s="638"/>
      <c r="Q725" s="638"/>
      <c r="R725" s="638"/>
      <c r="S725" s="638"/>
      <c r="T725" s="638"/>
    </row>
    <row r="726" spans="1:20" ht="15.75" customHeight="1">
      <c r="A726" s="638"/>
      <c r="B726" s="638"/>
      <c r="C726" s="638"/>
      <c r="D726" s="638"/>
      <c r="E726" s="638"/>
      <c r="F726" s="638"/>
      <c r="G726" s="639"/>
      <c r="H726" s="638"/>
      <c r="I726" s="638"/>
      <c r="J726" s="640"/>
      <c r="K726" s="640"/>
      <c r="L726" s="640"/>
      <c r="M726" s="421"/>
      <c r="N726" s="638"/>
      <c r="O726" s="638"/>
      <c r="P726" s="638"/>
      <c r="Q726" s="638"/>
      <c r="R726" s="638"/>
      <c r="S726" s="638"/>
      <c r="T726" s="638"/>
    </row>
    <row r="727" spans="1:20" ht="15.75" customHeight="1">
      <c r="A727" s="638"/>
      <c r="B727" s="638"/>
      <c r="C727" s="638"/>
      <c r="D727" s="638"/>
      <c r="E727" s="638"/>
      <c r="F727" s="638"/>
      <c r="G727" s="639"/>
      <c r="H727" s="638"/>
      <c r="I727" s="638"/>
      <c r="J727" s="640"/>
      <c r="K727" s="640"/>
      <c r="L727" s="640"/>
      <c r="M727" s="421"/>
      <c r="N727" s="638"/>
      <c r="O727" s="638"/>
      <c r="P727" s="638"/>
      <c r="Q727" s="638"/>
      <c r="R727" s="638"/>
      <c r="S727" s="638"/>
      <c r="T727" s="638"/>
    </row>
    <row r="728" spans="1:20" ht="15.75" customHeight="1">
      <c r="A728" s="638"/>
      <c r="B728" s="638"/>
      <c r="C728" s="638"/>
      <c r="D728" s="638"/>
      <c r="E728" s="638"/>
      <c r="F728" s="638"/>
      <c r="G728" s="639"/>
      <c r="H728" s="638"/>
      <c r="I728" s="638"/>
      <c r="J728" s="640"/>
      <c r="K728" s="640"/>
      <c r="L728" s="640"/>
      <c r="M728" s="421"/>
      <c r="N728" s="638"/>
      <c r="O728" s="638"/>
      <c r="P728" s="638"/>
      <c r="Q728" s="638"/>
      <c r="R728" s="638"/>
      <c r="S728" s="638"/>
      <c r="T728" s="638"/>
    </row>
    <row r="729" spans="1:20" ht="15.75" customHeight="1">
      <c r="A729" s="638"/>
      <c r="B729" s="638"/>
      <c r="C729" s="638"/>
      <c r="D729" s="638"/>
      <c r="E729" s="638"/>
      <c r="F729" s="638"/>
      <c r="G729" s="639"/>
      <c r="H729" s="638"/>
      <c r="I729" s="638"/>
      <c r="J729" s="640"/>
      <c r="K729" s="640"/>
      <c r="L729" s="640"/>
      <c r="M729" s="421"/>
      <c r="N729" s="638"/>
      <c r="O729" s="638"/>
      <c r="P729" s="638"/>
      <c r="Q729" s="638"/>
      <c r="R729" s="638"/>
      <c r="S729" s="638"/>
      <c r="T729" s="638"/>
    </row>
    <row r="730" spans="1:20" ht="15.75" customHeight="1">
      <c r="A730" s="638"/>
      <c r="B730" s="638"/>
      <c r="C730" s="638"/>
      <c r="D730" s="638"/>
      <c r="E730" s="638"/>
      <c r="F730" s="638"/>
      <c r="G730" s="639"/>
      <c r="H730" s="638"/>
      <c r="I730" s="638"/>
      <c r="J730" s="640"/>
      <c r="K730" s="640"/>
      <c r="L730" s="640"/>
      <c r="M730" s="421"/>
      <c r="N730" s="638"/>
      <c r="O730" s="638"/>
      <c r="P730" s="638"/>
      <c r="Q730" s="638"/>
      <c r="R730" s="638"/>
      <c r="S730" s="638"/>
      <c r="T730" s="638"/>
    </row>
    <row r="731" spans="1:20" ht="15.75" customHeight="1">
      <c r="A731" s="638"/>
      <c r="B731" s="638"/>
      <c r="C731" s="638"/>
      <c r="D731" s="638"/>
      <c r="E731" s="638"/>
      <c r="F731" s="638"/>
      <c r="G731" s="639"/>
      <c r="H731" s="638"/>
      <c r="I731" s="638"/>
      <c r="J731" s="640"/>
      <c r="K731" s="640"/>
      <c r="L731" s="640"/>
      <c r="M731" s="421"/>
      <c r="N731" s="638"/>
      <c r="O731" s="638"/>
      <c r="P731" s="638"/>
      <c r="Q731" s="638"/>
      <c r="R731" s="638"/>
      <c r="S731" s="638"/>
      <c r="T731" s="638"/>
    </row>
    <row r="732" spans="1:20" ht="15.75" customHeight="1">
      <c r="A732" s="638"/>
      <c r="B732" s="638"/>
      <c r="C732" s="638"/>
      <c r="D732" s="638"/>
      <c r="E732" s="638"/>
      <c r="F732" s="638"/>
      <c r="G732" s="639"/>
      <c r="H732" s="638"/>
      <c r="I732" s="638"/>
      <c r="J732" s="640"/>
      <c r="K732" s="640"/>
      <c r="L732" s="640"/>
      <c r="M732" s="421"/>
      <c r="N732" s="638"/>
      <c r="O732" s="638"/>
      <c r="P732" s="638"/>
      <c r="Q732" s="638"/>
      <c r="R732" s="638"/>
      <c r="S732" s="638"/>
      <c r="T732" s="638"/>
    </row>
    <row r="733" spans="1:20" ht="15.75" customHeight="1">
      <c r="A733" s="638"/>
      <c r="B733" s="638"/>
      <c r="C733" s="638"/>
      <c r="D733" s="638"/>
      <c r="E733" s="638"/>
      <c r="F733" s="638"/>
      <c r="G733" s="639"/>
      <c r="H733" s="638"/>
      <c r="I733" s="638"/>
      <c r="J733" s="640"/>
      <c r="K733" s="640"/>
      <c r="L733" s="640"/>
      <c r="M733" s="421"/>
      <c r="N733" s="638"/>
      <c r="O733" s="638"/>
      <c r="P733" s="638"/>
      <c r="Q733" s="638"/>
      <c r="R733" s="638"/>
      <c r="S733" s="638"/>
      <c r="T733" s="638"/>
    </row>
    <row r="734" spans="1:20" ht="15.75" customHeight="1">
      <c r="A734" s="638"/>
      <c r="B734" s="638"/>
      <c r="C734" s="638"/>
      <c r="D734" s="638"/>
      <c r="E734" s="638"/>
      <c r="F734" s="638"/>
      <c r="G734" s="639"/>
      <c r="H734" s="638"/>
      <c r="I734" s="638"/>
      <c r="J734" s="640"/>
      <c r="K734" s="640"/>
      <c r="L734" s="640"/>
      <c r="M734" s="421"/>
      <c r="N734" s="638"/>
      <c r="O734" s="638"/>
      <c r="P734" s="638"/>
      <c r="Q734" s="638"/>
      <c r="R734" s="638"/>
      <c r="S734" s="638"/>
      <c r="T734" s="638"/>
    </row>
    <row r="735" spans="1:20" ht="15.75" customHeight="1">
      <c r="A735" s="638"/>
      <c r="B735" s="638"/>
      <c r="C735" s="638"/>
      <c r="D735" s="638"/>
      <c r="E735" s="638"/>
      <c r="F735" s="638"/>
      <c r="G735" s="639"/>
      <c r="H735" s="638"/>
      <c r="I735" s="638"/>
      <c r="J735" s="640"/>
      <c r="K735" s="640"/>
      <c r="L735" s="640"/>
      <c r="M735" s="421"/>
      <c r="N735" s="638"/>
      <c r="O735" s="638"/>
      <c r="P735" s="638"/>
      <c r="Q735" s="638"/>
      <c r="R735" s="638"/>
      <c r="S735" s="638"/>
      <c r="T735" s="638"/>
    </row>
    <row r="736" spans="1:20" ht="15.75" customHeight="1">
      <c r="A736" s="638"/>
      <c r="B736" s="638"/>
      <c r="C736" s="638"/>
      <c r="D736" s="638"/>
      <c r="E736" s="638"/>
      <c r="F736" s="638"/>
      <c r="G736" s="639"/>
      <c r="H736" s="638"/>
      <c r="I736" s="638"/>
      <c r="J736" s="640"/>
      <c r="K736" s="640"/>
      <c r="L736" s="640"/>
      <c r="M736" s="421"/>
      <c r="N736" s="638"/>
      <c r="O736" s="638"/>
      <c r="P736" s="638"/>
      <c r="Q736" s="638"/>
      <c r="R736" s="638"/>
      <c r="S736" s="638"/>
      <c r="T736" s="638"/>
    </row>
    <row r="737" spans="1:20" ht="15.75" customHeight="1">
      <c r="A737" s="638"/>
      <c r="B737" s="638"/>
      <c r="C737" s="638"/>
      <c r="D737" s="638"/>
      <c r="E737" s="638"/>
      <c r="F737" s="638"/>
      <c r="G737" s="639"/>
      <c r="H737" s="638"/>
      <c r="I737" s="638"/>
      <c r="J737" s="640"/>
      <c r="K737" s="640"/>
      <c r="L737" s="640"/>
      <c r="M737" s="421"/>
      <c r="N737" s="638"/>
      <c r="O737" s="638"/>
      <c r="P737" s="638"/>
      <c r="Q737" s="638"/>
      <c r="R737" s="638"/>
      <c r="S737" s="638"/>
      <c r="T737" s="638"/>
    </row>
    <row r="738" spans="1:20" ht="15.75" customHeight="1">
      <c r="A738" s="638"/>
      <c r="B738" s="638"/>
      <c r="C738" s="638"/>
      <c r="D738" s="638"/>
      <c r="E738" s="638"/>
      <c r="F738" s="638"/>
      <c r="G738" s="639"/>
      <c r="H738" s="638"/>
      <c r="I738" s="638"/>
      <c r="J738" s="640"/>
      <c r="K738" s="640"/>
      <c r="L738" s="640"/>
      <c r="M738" s="421"/>
      <c r="N738" s="638"/>
      <c r="O738" s="638"/>
      <c r="P738" s="638"/>
      <c r="Q738" s="638"/>
      <c r="R738" s="638"/>
      <c r="S738" s="638"/>
      <c r="T738" s="638"/>
    </row>
    <row r="739" spans="1:20" ht="15.75" customHeight="1">
      <c r="A739" s="638"/>
      <c r="B739" s="638"/>
      <c r="C739" s="638"/>
      <c r="D739" s="638"/>
      <c r="E739" s="638"/>
      <c r="F739" s="638"/>
      <c r="G739" s="639"/>
      <c r="H739" s="638"/>
      <c r="I739" s="638"/>
      <c r="J739" s="640"/>
      <c r="K739" s="640"/>
      <c r="L739" s="640"/>
      <c r="M739" s="421"/>
      <c r="N739" s="638"/>
      <c r="O739" s="638"/>
      <c r="P739" s="638"/>
      <c r="Q739" s="638"/>
      <c r="R739" s="638"/>
      <c r="S739" s="638"/>
      <c r="T739" s="638"/>
    </row>
    <row r="740" spans="1:20" ht="15.75" customHeight="1">
      <c r="A740" s="638"/>
      <c r="B740" s="638"/>
      <c r="C740" s="638"/>
      <c r="D740" s="638"/>
      <c r="E740" s="638"/>
      <c r="F740" s="638"/>
      <c r="G740" s="639"/>
      <c r="H740" s="638"/>
      <c r="I740" s="638"/>
      <c r="J740" s="640"/>
      <c r="K740" s="640"/>
      <c r="L740" s="640"/>
      <c r="M740" s="421"/>
      <c r="N740" s="638"/>
      <c r="O740" s="638"/>
      <c r="P740" s="638"/>
      <c r="Q740" s="638"/>
      <c r="R740" s="638"/>
      <c r="S740" s="638"/>
      <c r="T740" s="638"/>
    </row>
    <row r="741" spans="1:20" ht="15.75" customHeight="1">
      <c r="A741" s="638"/>
      <c r="B741" s="638"/>
      <c r="C741" s="638"/>
      <c r="D741" s="638"/>
      <c r="E741" s="638"/>
      <c r="F741" s="638"/>
      <c r="G741" s="639"/>
      <c r="H741" s="638"/>
      <c r="I741" s="638"/>
      <c r="J741" s="640"/>
      <c r="K741" s="640"/>
      <c r="L741" s="640"/>
      <c r="M741" s="421"/>
      <c r="N741" s="638"/>
      <c r="O741" s="638"/>
      <c r="P741" s="638"/>
      <c r="Q741" s="638"/>
      <c r="R741" s="638"/>
      <c r="S741" s="638"/>
      <c r="T741" s="638"/>
    </row>
    <row r="742" spans="1:20" ht="15.75" customHeight="1">
      <c r="A742" s="638"/>
      <c r="B742" s="638"/>
      <c r="C742" s="638"/>
      <c r="D742" s="638"/>
      <c r="E742" s="638"/>
      <c r="F742" s="638"/>
      <c r="G742" s="639"/>
      <c r="H742" s="638"/>
      <c r="I742" s="638"/>
      <c r="J742" s="640"/>
      <c r="K742" s="640"/>
      <c r="L742" s="640"/>
      <c r="M742" s="421"/>
      <c r="N742" s="638"/>
      <c r="O742" s="638"/>
      <c r="P742" s="638"/>
      <c r="Q742" s="638"/>
      <c r="R742" s="638"/>
      <c r="S742" s="638"/>
      <c r="T742" s="638"/>
    </row>
    <row r="743" spans="1:20" ht="15.75" customHeight="1">
      <c r="A743" s="638"/>
      <c r="B743" s="638"/>
      <c r="C743" s="638"/>
      <c r="D743" s="638"/>
      <c r="E743" s="638"/>
      <c r="F743" s="638"/>
      <c r="G743" s="639"/>
      <c r="H743" s="638"/>
      <c r="I743" s="638"/>
      <c r="J743" s="640"/>
      <c r="K743" s="640"/>
      <c r="L743" s="640"/>
      <c r="M743" s="421"/>
      <c r="N743" s="638"/>
      <c r="O743" s="638"/>
      <c r="P743" s="638"/>
      <c r="Q743" s="638"/>
      <c r="R743" s="638"/>
      <c r="S743" s="638"/>
      <c r="T743" s="638"/>
    </row>
    <row r="744" spans="1:20" ht="15.75" customHeight="1">
      <c r="A744" s="638"/>
      <c r="B744" s="638"/>
      <c r="C744" s="638"/>
      <c r="D744" s="638"/>
      <c r="E744" s="638"/>
      <c r="F744" s="638"/>
      <c r="G744" s="639"/>
      <c r="H744" s="638"/>
      <c r="I744" s="638"/>
      <c r="J744" s="640"/>
      <c r="K744" s="640"/>
      <c r="L744" s="640"/>
      <c r="M744" s="421"/>
      <c r="N744" s="638"/>
      <c r="O744" s="638"/>
      <c r="P744" s="638"/>
      <c r="Q744" s="638"/>
      <c r="R744" s="638"/>
      <c r="S744" s="638"/>
      <c r="T744" s="638"/>
    </row>
    <row r="745" spans="1:20" ht="15.75" customHeight="1">
      <c r="A745" s="638"/>
      <c r="B745" s="638"/>
      <c r="C745" s="638"/>
      <c r="D745" s="638"/>
      <c r="E745" s="638"/>
      <c r="F745" s="638"/>
      <c r="G745" s="639"/>
      <c r="H745" s="638"/>
      <c r="I745" s="638"/>
      <c r="J745" s="640"/>
      <c r="K745" s="640"/>
      <c r="L745" s="640"/>
      <c r="M745" s="421"/>
      <c r="N745" s="638"/>
      <c r="O745" s="638"/>
      <c r="P745" s="638"/>
      <c r="Q745" s="638"/>
      <c r="R745" s="638"/>
      <c r="S745" s="638"/>
      <c r="T745" s="638"/>
    </row>
    <row r="746" spans="1:20" ht="15.75" customHeight="1">
      <c r="A746" s="638"/>
      <c r="B746" s="638"/>
      <c r="C746" s="638"/>
      <c r="D746" s="638"/>
      <c r="E746" s="638"/>
      <c r="F746" s="638"/>
      <c r="G746" s="639"/>
      <c r="H746" s="638"/>
      <c r="I746" s="638"/>
      <c r="J746" s="640"/>
      <c r="K746" s="640"/>
      <c r="L746" s="640"/>
      <c r="M746" s="421"/>
      <c r="N746" s="638"/>
      <c r="O746" s="638"/>
      <c r="P746" s="638"/>
      <c r="Q746" s="638"/>
      <c r="R746" s="638"/>
      <c r="S746" s="638"/>
      <c r="T746" s="638"/>
    </row>
    <row r="747" spans="1:20" ht="15.75" customHeight="1">
      <c r="A747" s="638"/>
      <c r="B747" s="638"/>
      <c r="C747" s="638"/>
      <c r="D747" s="638"/>
      <c r="E747" s="638"/>
      <c r="F747" s="638"/>
      <c r="G747" s="639"/>
      <c r="H747" s="638"/>
      <c r="I747" s="638"/>
      <c r="J747" s="640"/>
      <c r="K747" s="640"/>
      <c r="L747" s="640"/>
      <c r="M747" s="421"/>
      <c r="N747" s="638"/>
      <c r="O747" s="638"/>
      <c r="P747" s="638"/>
      <c r="Q747" s="638"/>
      <c r="R747" s="638"/>
      <c r="S747" s="638"/>
      <c r="T747" s="638"/>
    </row>
    <row r="748" spans="1:20" ht="15.75" customHeight="1">
      <c r="A748" s="638"/>
      <c r="B748" s="638"/>
      <c r="C748" s="638"/>
      <c r="D748" s="638"/>
      <c r="E748" s="638"/>
      <c r="F748" s="638"/>
      <c r="G748" s="639"/>
      <c r="H748" s="638"/>
      <c r="I748" s="638"/>
      <c r="J748" s="640"/>
      <c r="K748" s="640"/>
      <c r="L748" s="640"/>
      <c r="M748" s="421"/>
      <c r="N748" s="638"/>
      <c r="O748" s="638"/>
      <c r="P748" s="638"/>
      <c r="Q748" s="638"/>
      <c r="R748" s="638"/>
      <c r="S748" s="638"/>
      <c r="T748" s="638"/>
    </row>
    <row r="749" spans="1:20" ht="15.75" customHeight="1">
      <c r="A749" s="638"/>
      <c r="B749" s="638"/>
      <c r="C749" s="638"/>
      <c r="D749" s="638"/>
      <c r="E749" s="638"/>
      <c r="F749" s="638"/>
      <c r="G749" s="639"/>
      <c r="H749" s="638"/>
      <c r="I749" s="638"/>
      <c r="J749" s="640"/>
      <c r="K749" s="640"/>
      <c r="L749" s="640"/>
      <c r="M749" s="421"/>
      <c r="N749" s="638"/>
      <c r="O749" s="638"/>
      <c r="P749" s="638"/>
      <c r="Q749" s="638"/>
      <c r="R749" s="638"/>
      <c r="S749" s="638"/>
      <c r="T749" s="638"/>
    </row>
    <row r="750" spans="1:20" ht="15.75" customHeight="1">
      <c r="A750" s="638"/>
      <c r="B750" s="638"/>
      <c r="C750" s="638"/>
      <c r="D750" s="638"/>
      <c r="E750" s="638"/>
      <c r="F750" s="638"/>
      <c r="G750" s="639"/>
      <c r="H750" s="638"/>
      <c r="I750" s="638"/>
      <c r="J750" s="640"/>
      <c r="K750" s="640"/>
      <c r="L750" s="640"/>
      <c r="M750" s="421"/>
      <c r="N750" s="638"/>
      <c r="O750" s="638"/>
      <c r="P750" s="638"/>
      <c r="Q750" s="638"/>
      <c r="R750" s="638"/>
      <c r="S750" s="638"/>
      <c r="T750" s="638"/>
    </row>
    <row r="751" spans="1:20" ht="15.75" customHeight="1">
      <c r="A751" s="638"/>
      <c r="B751" s="638"/>
      <c r="C751" s="638"/>
      <c r="D751" s="638"/>
      <c r="E751" s="638"/>
      <c r="F751" s="638"/>
      <c r="G751" s="639"/>
      <c r="H751" s="638"/>
      <c r="I751" s="638"/>
      <c r="J751" s="640"/>
      <c r="K751" s="640"/>
      <c r="L751" s="640"/>
      <c r="M751" s="421"/>
      <c r="N751" s="638"/>
      <c r="O751" s="638"/>
      <c r="P751" s="638"/>
      <c r="Q751" s="638"/>
      <c r="R751" s="638"/>
      <c r="S751" s="638"/>
      <c r="T751" s="638"/>
    </row>
    <row r="752" spans="1:20" ht="15.75" customHeight="1">
      <c r="A752" s="638"/>
      <c r="B752" s="638"/>
      <c r="C752" s="638"/>
      <c r="D752" s="638"/>
      <c r="E752" s="638"/>
      <c r="F752" s="638"/>
      <c r="G752" s="639"/>
      <c r="H752" s="638"/>
      <c r="I752" s="638"/>
      <c r="J752" s="640"/>
      <c r="K752" s="640"/>
      <c r="L752" s="640"/>
      <c r="M752" s="421"/>
      <c r="N752" s="638"/>
      <c r="O752" s="638"/>
      <c r="P752" s="638"/>
      <c r="Q752" s="638"/>
      <c r="R752" s="638"/>
      <c r="S752" s="638"/>
      <c r="T752" s="638"/>
    </row>
    <row r="753" spans="1:20" ht="15.75" customHeight="1">
      <c r="A753" s="638"/>
      <c r="B753" s="638"/>
      <c r="C753" s="638"/>
      <c r="D753" s="638"/>
      <c r="E753" s="638"/>
      <c r="F753" s="638"/>
      <c r="G753" s="639"/>
      <c r="H753" s="638"/>
      <c r="I753" s="638"/>
      <c r="J753" s="640"/>
      <c r="K753" s="640"/>
      <c r="L753" s="640"/>
      <c r="M753" s="421"/>
      <c r="N753" s="638"/>
      <c r="O753" s="638"/>
      <c r="P753" s="638"/>
      <c r="Q753" s="638"/>
      <c r="R753" s="638"/>
      <c r="S753" s="638"/>
      <c r="T753" s="638"/>
    </row>
    <row r="754" spans="1:20" ht="15.75" customHeight="1">
      <c r="A754" s="638"/>
      <c r="B754" s="638"/>
      <c r="C754" s="638"/>
      <c r="D754" s="638"/>
      <c r="E754" s="638"/>
      <c r="F754" s="638"/>
      <c r="G754" s="639"/>
      <c r="H754" s="638"/>
      <c r="I754" s="638"/>
      <c r="J754" s="640"/>
      <c r="K754" s="640"/>
      <c r="L754" s="640"/>
      <c r="M754" s="421"/>
      <c r="N754" s="638"/>
      <c r="O754" s="638"/>
      <c r="P754" s="638"/>
      <c r="Q754" s="638"/>
      <c r="R754" s="638"/>
      <c r="S754" s="638"/>
      <c r="T754" s="638"/>
    </row>
    <row r="755" spans="1:20" ht="15.75" customHeight="1">
      <c r="A755" s="638"/>
      <c r="B755" s="638"/>
      <c r="C755" s="638"/>
      <c r="D755" s="638"/>
      <c r="E755" s="638"/>
      <c r="F755" s="638"/>
      <c r="G755" s="639"/>
      <c r="H755" s="638"/>
      <c r="I755" s="638"/>
      <c r="J755" s="640"/>
      <c r="K755" s="640"/>
      <c r="L755" s="640"/>
      <c r="M755" s="421"/>
      <c r="N755" s="638"/>
      <c r="O755" s="638"/>
      <c r="P755" s="638"/>
      <c r="Q755" s="638"/>
      <c r="R755" s="638"/>
      <c r="S755" s="638"/>
      <c r="T755" s="638"/>
    </row>
    <row r="756" spans="1:20" ht="15.75" customHeight="1">
      <c r="A756" s="638"/>
      <c r="B756" s="638"/>
      <c r="C756" s="638"/>
      <c r="D756" s="638"/>
      <c r="E756" s="638"/>
      <c r="F756" s="638"/>
      <c r="G756" s="639"/>
      <c r="H756" s="638"/>
      <c r="I756" s="638"/>
      <c r="J756" s="640"/>
      <c r="K756" s="640"/>
      <c r="L756" s="640"/>
      <c r="M756" s="421"/>
      <c r="N756" s="638"/>
      <c r="O756" s="638"/>
      <c r="P756" s="638"/>
      <c r="Q756" s="638"/>
      <c r="R756" s="638"/>
      <c r="S756" s="638"/>
      <c r="T756" s="638"/>
    </row>
    <row r="757" spans="1:20" ht="15.75" customHeight="1">
      <c r="A757" s="638"/>
      <c r="B757" s="638"/>
      <c r="C757" s="638"/>
      <c r="D757" s="638"/>
      <c r="E757" s="638"/>
      <c r="F757" s="638"/>
      <c r="G757" s="639"/>
      <c r="H757" s="638"/>
      <c r="I757" s="638"/>
      <c r="J757" s="640"/>
      <c r="K757" s="640"/>
      <c r="L757" s="640"/>
      <c r="M757" s="421"/>
      <c r="N757" s="638"/>
      <c r="O757" s="638"/>
      <c r="P757" s="638"/>
      <c r="Q757" s="638"/>
      <c r="R757" s="638"/>
      <c r="S757" s="638"/>
      <c r="T757" s="638"/>
    </row>
    <row r="758" spans="1:20" ht="15.75" customHeight="1">
      <c r="A758" s="638"/>
      <c r="B758" s="638"/>
      <c r="C758" s="638"/>
      <c r="D758" s="638"/>
      <c r="E758" s="638"/>
      <c r="F758" s="638"/>
      <c r="G758" s="639"/>
      <c r="H758" s="638"/>
      <c r="I758" s="638"/>
      <c r="J758" s="640"/>
      <c r="K758" s="640"/>
      <c r="L758" s="640"/>
      <c r="M758" s="421"/>
      <c r="N758" s="638"/>
      <c r="O758" s="638"/>
      <c r="P758" s="638"/>
      <c r="Q758" s="638"/>
      <c r="R758" s="638"/>
      <c r="S758" s="638"/>
      <c r="T758" s="638"/>
    </row>
    <row r="759" spans="1:20" ht="15.75" customHeight="1">
      <c r="A759" s="638"/>
      <c r="B759" s="638"/>
      <c r="C759" s="638"/>
      <c r="D759" s="638"/>
      <c r="E759" s="638"/>
      <c r="F759" s="638"/>
      <c r="G759" s="639"/>
      <c r="H759" s="638"/>
      <c r="I759" s="638"/>
      <c r="J759" s="640"/>
      <c r="K759" s="640"/>
      <c r="L759" s="640"/>
      <c r="M759" s="421"/>
      <c r="N759" s="638"/>
      <c r="O759" s="638"/>
      <c r="P759" s="638"/>
      <c r="Q759" s="638"/>
      <c r="R759" s="638"/>
      <c r="S759" s="638"/>
      <c r="T759" s="638"/>
    </row>
    <row r="760" spans="1:20" ht="15.75" customHeight="1">
      <c r="A760" s="638"/>
      <c r="B760" s="638"/>
      <c r="C760" s="638"/>
      <c r="D760" s="638"/>
      <c r="E760" s="638"/>
      <c r="F760" s="638"/>
      <c r="G760" s="639"/>
      <c r="H760" s="638"/>
      <c r="I760" s="638"/>
      <c r="J760" s="640"/>
      <c r="K760" s="640"/>
      <c r="L760" s="640"/>
      <c r="M760" s="421"/>
      <c r="N760" s="638"/>
      <c r="O760" s="638"/>
      <c r="P760" s="638"/>
      <c r="Q760" s="638"/>
      <c r="R760" s="638"/>
      <c r="S760" s="638"/>
      <c r="T760" s="638"/>
    </row>
    <row r="761" spans="1:20" ht="15.75" customHeight="1">
      <c r="A761" s="638"/>
      <c r="B761" s="638"/>
      <c r="C761" s="638"/>
      <c r="D761" s="638"/>
      <c r="E761" s="638"/>
      <c r="F761" s="638"/>
      <c r="G761" s="639"/>
      <c r="H761" s="638"/>
      <c r="I761" s="638"/>
      <c r="J761" s="640"/>
      <c r="K761" s="640"/>
      <c r="L761" s="640"/>
      <c r="M761" s="421"/>
      <c r="N761" s="638"/>
      <c r="O761" s="638"/>
      <c r="P761" s="638"/>
      <c r="Q761" s="638"/>
      <c r="R761" s="638"/>
      <c r="S761" s="638"/>
      <c r="T761" s="638"/>
    </row>
    <row r="762" spans="1:20" ht="15.75" customHeight="1">
      <c r="A762" s="638"/>
      <c r="B762" s="638"/>
      <c r="C762" s="638"/>
      <c r="D762" s="638"/>
      <c r="E762" s="638"/>
      <c r="F762" s="638"/>
      <c r="G762" s="639"/>
      <c r="H762" s="638"/>
      <c r="I762" s="638"/>
      <c r="J762" s="640"/>
      <c r="K762" s="640"/>
      <c r="L762" s="640"/>
      <c r="M762" s="421"/>
      <c r="N762" s="638"/>
      <c r="O762" s="638"/>
      <c r="P762" s="638"/>
      <c r="Q762" s="638"/>
      <c r="R762" s="638"/>
      <c r="S762" s="638"/>
      <c r="T762" s="638"/>
    </row>
    <row r="763" spans="1:20" ht="15.75" customHeight="1">
      <c r="A763" s="638"/>
      <c r="B763" s="638"/>
      <c r="C763" s="638"/>
      <c r="D763" s="638"/>
      <c r="E763" s="638"/>
      <c r="F763" s="638"/>
      <c r="G763" s="639"/>
      <c r="H763" s="638"/>
      <c r="I763" s="638"/>
      <c r="J763" s="640"/>
      <c r="K763" s="640"/>
      <c r="L763" s="640"/>
      <c r="M763" s="421"/>
      <c r="N763" s="638"/>
      <c r="O763" s="638"/>
      <c r="P763" s="638"/>
      <c r="Q763" s="638"/>
      <c r="R763" s="638"/>
      <c r="S763" s="638"/>
      <c r="T763" s="638"/>
    </row>
    <row r="764" spans="1:20" ht="15.75" customHeight="1">
      <c r="A764" s="638"/>
      <c r="B764" s="638"/>
      <c r="C764" s="638"/>
      <c r="D764" s="638"/>
      <c r="E764" s="638"/>
      <c r="F764" s="638"/>
      <c r="G764" s="639"/>
      <c r="H764" s="638"/>
      <c r="I764" s="638"/>
      <c r="J764" s="640"/>
      <c r="K764" s="640"/>
      <c r="L764" s="640"/>
      <c r="M764" s="421"/>
      <c r="N764" s="638"/>
      <c r="O764" s="638"/>
      <c r="P764" s="638"/>
      <c r="Q764" s="638"/>
      <c r="R764" s="638"/>
      <c r="S764" s="638"/>
      <c r="T764" s="638"/>
    </row>
    <row r="765" spans="1:20" ht="15.75" customHeight="1">
      <c r="A765" s="638"/>
      <c r="B765" s="638"/>
      <c r="C765" s="638"/>
      <c r="D765" s="638"/>
      <c r="E765" s="638"/>
      <c r="F765" s="638"/>
      <c r="G765" s="639"/>
      <c r="H765" s="638"/>
      <c r="I765" s="638"/>
      <c r="J765" s="640"/>
      <c r="K765" s="640"/>
      <c r="L765" s="640"/>
      <c r="M765" s="421"/>
      <c r="N765" s="638"/>
      <c r="O765" s="638"/>
      <c r="P765" s="638"/>
      <c r="Q765" s="638"/>
      <c r="R765" s="638"/>
      <c r="S765" s="638"/>
      <c r="T765" s="638"/>
    </row>
    <row r="766" spans="1:20" ht="15.75" customHeight="1">
      <c r="A766" s="638"/>
      <c r="B766" s="638"/>
      <c r="C766" s="638"/>
      <c r="D766" s="638"/>
      <c r="E766" s="638"/>
      <c r="F766" s="638"/>
      <c r="G766" s="639"/>
      <c r="H766" s="638"/>
      <c r="I766" s="638"/>
      <c r="J766" s="640"/>
      <c r="K766" s="640"/>
      <c r="L766" s="640"/>
      <c r="M766" s="421"/>
      <c r="N766" s="638"/>
      <c r="O766" s="638"/>
      <c r="P766" s="638"/>
      <c r="Q766" s="638"/>
      <c r="R766" s="638"/>
      <c r="S766" s="638"/>
      <c r="T766" s="638"/>
    </row>
    <row r="767" spans="1:20" ht="15.75" customHeight="1">
      <c r="A767" s="638"/>
      <c r="B767" s="638"/>
      <c r="C767" s="638"/>
      <c r="D767" s="638"/>
      <c r="E767" s="638"/>
      <c r="F767" s="638"/>
      <c r="G767" s="639"/>
      <c r="H767" s="638"/>
      <c r="I767" s="638"/>
      <c r="J767" s="640"/>
      <c r="K767" s="640"/>
      <c r="L767" s="640"/>
      <c r="M767" s="421"/>
      <c r="N767" s="638"/>
      <c r="O767" s="638"/>
      <c r="P767" s="638"/>
      <c r="Q767" s="638"/>
      <c r="R767" s="638"/>
      <c r="S767" s="638"/>
      <c r="T767" s="638"/>
    </row>
    <row r="768" spans="1:20" ht="15.75" customHeight="1">
      <c r="A768" s="638"/>
      <c r="B768" s="638"/>
      <c r="C768" s="638"/>
      <c r="D768" s="638"/>
      <c r="E768" s="638"/>
      <c r="F768" s="638"/>
      <c r="G768" s="639"/>
      <c r="H768" s="638"/>
      <c r="I768" s="638"/>
      <c r="J768" s="640"/>
      <c r="K768" s="640"/>
      <c r="L768" s="640"/>
      <c r="M768" s="421"/>
      <c r="N768" s="638"/>
      <c r="O768" s="638"/>
      <c r="P768" s="638"/>
      <c r="Q768" s="638"/>
      <c r="R768" s="638"/>
      <c r="S768" s="638"/>
      <c r="T768" s="638"/>
    </row>
    <row r="769" spans="1:20" ht="15.75" customHeight="1">
      <c r="A769" s="638"/>
      <c r="B769" s="638"/>
      <c r="C769" s="638"/>
      <c r="D769" s="638"/>
      <c r="E769" s="638"/>
      <c r="F769" s="638"/>
      <c r="G769" s="639"/>
      <c r="H769" s="638"/>
      <c r="I769" s="638"/>
      <c r="J769" s="640"/>
      <c r="K769" s="640"/>
      <c r="L769" s="640"/>
      <c r="M769" s="421"/>
      <c r="N769" s="638"/>
      <c r="O769" s="638"/>
      <c r="P769" s="638"/>
      <c r="Q769" s="638"/>
      <c r="R769" s="638"/>
      <c r="S769" s="638"/>
      <c r="T769" s="638"/>
    </row>
    <row r="770" spans="1:20" ht="15.75" customHeight="1">
      <c r="A770" s="638"/>
      <c r="B770" s="638"/>
      <c r="C770" s="638"/>
      <c r="D770" s="638"/>
      <c r="E770" s="638"/>
      <c r="F770" s="638"/>
      <c r="G770" s="639"/>
      <c r="H770" s="638"/>
      <c r="I770" s="638"/>
      <c r="J770" s="640"/>
      <c r="K770" s="640"/>
      <c r="L770" s="640"/>
      <c r="M770" s="421"/>
      <c r="N770" s="638"/>
      <c r="O770" s="638"/>
      <c r="P770" s="638"/>
      <c r="Q770" s="638"/>
      <c r="R770" s="638"/>
      <c r="S770" s="638"/>
      <c r="T770" s="638"/>
    </row>
    <row r="771" spans="1:20" ht="15.75" customHeight="1">
      <c r="A771" s="638"/>
      <c r="B771" s="638"/>
      <c r="C771" s="638"/>
      <c r="D771" s="638"/>
      <c r="E771" s="638"/>
      <c r="F771" s="638"/>
      <c r="G771" s="639"/>
      <c r="H771" s="638"/>
      <c r="I771" s="638"/>
      <c r="J771" s="640"/>
      <c r="K771" s="640"/>
      <c r="L771" s="640"/>
      <c r="M771" s="421"/>
      <c r="N771" s="638"/>
      <c r="O771" s="638"/>
      <c r="P771" s="638"/>
      <c r="Q771" s="638"/>
      <c r="R771" s="638"/>
      <c r="S771" s="638"/>
      <c r="T771" s="638"/>
    </row>
    <row r="772" spans="1:20" ht="15.75" customHeight="1">
      <c r="A772" s="638"/>
      <c r="B772" s="638"/>
      <c r="C772" s="638"/>
      <c r="D772" s="638"/>
      <c r="E772" s="638"/>
      <c r="F772" s="638"/>
      <c r="G772" s="639"/>
      <c r="H772" s="638"/>
      <c r="I772" s="638"/>
      <c r="J772" s="640"/>
      <c r="K772" s="640"/>
      <c r="L772" s="640"/>
      <c r="M772" s="421"/>
      <c r="N772" s="638"/>
      <c r="O772" s="638"/>
      <c r="P772" s="638"/>
      <c r="Q772" s="638"/>
      <c r="R772" s="638"/>
      <c r="S772" s="638"/>
      <c r="T772" s="638"/>
    </row>
    <row r="773" spans="1:20" ht="15.75" customHeight="1">
      <c r="A773" s="638"/>
      <c r="B773" s="638"/>
      <c r="C773" s="638"/>
      <c r="D773" s="638"/>
      <c r="E773" s="638"/>
      <c r="F773" s="638"/>
      <c r="G773" s="639"/>
      <c r="H773" s="638"/>
      <c r="I773" s="638"/>
      <c r="J773" s="640"/>
      <c r="K773" s="640"/>
      <c r="L773" s="640"/>
      <c r="M773" s="421"/>
      <c r="N773" s="638"/>
      <c r="O773" s="638"/>
      <c r="P773" s="638"/>
      <c r="Q773" s="638"/>
      <c r="R773" s="638"/>
      <c r="S773" s="638"/>
      <c r="T773" s="638"/>
    </row>
    <row r="774" spans="1:20" ht="15.75" customHeight="1">
      <c r="A774" s="638"/>
      <c r="B774" s="638"/>
      <c r="C774" s="638"/>
      <c r="D774" s="638"/>
      <c r="E774" s="638"/>
      <c r="F774" s="638"/>
      <c r="G774" s="639"/>
      <c r="H774" s="638"/>
      <c r="I774" s="638"/>
      <c r="J774" s="640"/>
      <c r="K774" s="640"/>
      <c r="L774" s="640"/>
      <c r="M774" s="421"/>
      <c r="N774" s="638"/>
      <c r="O774" s="638"/>
      <c r="P774" s="638"/>
      <c r="Q774" s="638"/>
      <c r="R774" s="638"/>
      <c r="S774" s="638"/>
      <c r="T774" s="638"/>
    </row>
    <row r="775" spans="1:20" ht="15.75" customHeight="1">
      <c r="A775" s="638"/>
      <c r="B775" s="638"/>
      <c r="C775" s="638"/>
      <c r="D775" s="638"/>
      <c r="E775" s="638"/>
      <c r="F775" s="638"/>
      <c r="G775" s="639"/>
      <c r="H775" s="638"/>
      <c r="I775" s="638"/>
      <c r="J775" s="640"/>
      <c r="K775" s="640"/>
      <c r="L775" s="640"/>
      <c r="M775" s="421"/>
      <c r="N775" s="638"/>
      <c r="O775" s="638"/>
      <c r="P775" s="638"/>
      <c r="Q775" s="638"/>
      <c r="R775" s="638"/>
      <c r="S775" s="638"/>
      <c r="T775" s="638"/>
    </row>
    <row r="776" spans="1:20" ht="15.75" customHeight="1">
      <c r="A776" s="638"/>
      <c r="B776" s="638"/>
      <c r="C776" s="638"/>
      <c r="D776" s="638"/>
      <c r="E776" s="638"/>
      <c r="F776" s="638"/>
      <c r="G776" s="639"/>
      <c r="H776" s="638"/>
      <c r="I776" s="638"/>
      <c r="J776" s="640"/>
      <c r="K776" s="640"/>
      <c r="L776" s="640"/>
      <c r="M776" s="421"/>
      <c r="N776" s="638"/>
      <c r="O776" s="638"/>
      <c r="P776" s="638"/>
      <c r="Q776" s="638"/>
      <c r="R776" s="638"/>
      <c r="S776" s="638"/>
      <c r="T776" s="638"/>
    </row>
    <row r="777" spans="1:20" ht="15.75" customHeight="1">
      <c r="A777" s="638"/>
      <c r="B777" s="638"/>
      <c r="C777" s="638"/>
      <c r="D777" s="638"/>
      <c r="E777" s="638"/>
      <c r="F777" s="638"/>
      <c r="G777" s="639"/>
      <c r="H777" s="638"/>
      <c r="I777" s="638"/>
      <c r="J777" s="640"/>
      <c r="K777" s="640"/>
      <c r="L777" s="640"/>
      <c r="M777" s="421"/>
      <c r="N777" s="638"/>
      <c r="O777" s="638"/>
      <c r="P777" s="638"/>
      <c r="Q777" s="638"/>
      <c r="R777" s="638"/>
      <c r="S777" s="638"/>
      <c r="T777" s="638"/>
    </row>
    <row r="778" spans="1:20" ht="15.75" customHeight="1">
      <c r="A778" s="638"/>
      <c r="B778" s="638"/>
      <c r="C778" s="638"/>
      <c r="D778" s="638"/>
      <c r="E778" s="638"/>
      <c r="F778" s="638"/>
      <c r="G778" s="639"/>
      <c r="H778" s="638"/>
      <c r="I778" s="638"/>
      <c r="J778" s="640"/>
      <c r="K778" s="640"/>
      <c r="L778" s="640"/>
      <c r="M778" s="421"/>
      <c r="N778" s="638"/>
      <c r="O778" s="638"/>
      <c r="P778" s="638"/>
      <c r="Q778" s="638"/>
      <c r="R778" s="638"/>
      <c r="S778" s="638"/>
      <c r="T778" s="638"/>
    </row>
    <row r="779" spans="1:20" ht="15.75" customHeight="1">
      <c r="A779" s="638"/>
      <c r="B779" s="638"/>
      <c r="C779" s="638"/>
      <c r="D779" s="638"/>
      <c r="E779" s="638"/>
      <c r="F779" s="638"/>
      <c r="G779" s="639"/>
      <c r="H779" s="638"/>
      <c r="I779" s="638"/>
      <c r="J779" s="640"/>
      <c r="K779" s="640"/>
      <c r="L779" s="640"/>
      <c r="M779" s="421"/>
      <c r="N779" s="638"/>
      <c r="O779" s="638"/>
      <c r="P779" s="638"/>
      <c r="Q779" s="638"/>
      <c r="R779" s="638"/>
      <c r="S779" s="638"/>
      <c r="T779" s="638"/>
    </row>
    <row r="780" spans="1:20" ht="15.75" customHeight="1">
      <c r="A780" s="638"/>
      <c r="B780" s="638"/>
      <c r="C780" s="638"/>
      <c r="D780" s="638"/>
      <c r="E780" s="638"/>
      <c r="F780" s="638"/>
      <c r="G780" s="639"/>
      <c r="H780" s="638"/>
      <c r="I780" s="638"/>
      <c r="J780" s="640"/>
      <c r="K780" s="640"/>
      <c r="L780" s="640"/>
      <c r="M780" s="421"/>
      <c r="N780" s="638"/>
      <c r="O780" s="638"/>
      <c r="P780" s="638"/>
      <c r="Q780" s="638"/>
      <c r="R780" s="638"/>
      <c r="S780" s="638"/>
      <c r="T780" s="638"/>
    </row>
    <row r="781" spans="1:20" ht="15.75" customHeight="1">
      <c r="A781" s="638"/>
      <c r="B781" s="638"/>
      <c r="C781" s="638"/>
      <c r="D781" s="638"/>
      <c r="E781" s="638"/>
      <c r="F781" s="638"/>
      <c r="G781" s="639"/>
      <c r="H781" s="638"/>
      <c r="I781" s="638"/>
      <c r="J781" s="640"/>
      <c r="K781" s="640"/>
      <c r="L781" s="640"/>
      <c r="M781" s="421"/>
      <c r="N781" s="638"/>
      <c r="O781" s="638"/>
      <c r="P781" s="638"/>
      <c r="Q781" s="638"/>
      <c r="R781" s="638"/>
      <c r="S781" s="638"/>
      <c r="T781" s="638"/>
    </row>
    <row r="782" spans="1:20" ht="15.75" customHeight="1">
      <c r="A782" s="638"/>
      <c r="B782" s="638"/>
      <c r="C782" s="638"/>
      <c r="D782" s="638"/>
      <c r="E782" s="638"/>
      <c r="F782" s="638"/>
      <c r="G782" s="639"/>
      <c r="H782" s="638"/>
      <c r="I782" s="638"/>
      <c r="J782" s="640"/>
      <c r="K782" s="640"/>
      <c r="L782" s="640"/>
      <c r="M782" s="421"/>
      <c r="N782" s="638"/>
      <c r="O782" s="638"/>
      <c r="P782" s="638"/>
      <c r="Q782" s="638"/>
      <c r="R782" s="638"/>
      <c r="S782" s="638"/>
      <c r="T782" s="638"/>
    </row>
    <row r="783" spans="1:20" ht="15.75" customHeight="1">
      <c r="A783" s="638"/>
      <c r="B783" s="638"/>
      <c r="C783" s="638"/>
      <c r="D783" s="638"/>
      <c r="E783" s="638"/>
      <c r="F783" s="638"/>
      <c r="G783" s="639"/>
      <c r="H783" s="638"/>
      <c r="I783" s="638"/>
      <c r="J783" s="640"/>
      <c r="K783" s="640"/>
      <c r="L783" s="640"/>
      <c r="M783" s="421"/>
      <c r="N783" s="638"/>
      <c r="O783" s="638"/>
      <c r="P783" s="638"/>
      <c r="Q783" s="638"/>
      <c r="R783" s="638"/>
      <c r="S783" s="638"/>
      <c r="T783" s="638"/>
    </row>
    <row r="784" spans="1:20" ht="15.75" customHeight="1">
      <c r="A784" s="638"/>
      <c r="B784" s="638"/>
      <c r="C784" s="638"/>
      <c r="D784" s="638"/>
      <c r="E784" s="638"/>
      <c r="F784" s="638"/>
      <c r="G784" s="639"/>
      <c r="H784" s="638"/>
      <c r="I784" s="638"/>
      <c r="J784" s="640"/>
      <c r="K784" s="640"/>
      <c r="L784" s="640"/>
      <c r="M784" s="421"/>
      <c r="N784" s="638"/>
      <c r="O784" s="638"/>
      <c r="P784" s="638"/>
      <c r="Q784" s="638"/>
      <c r="R784" s="638"/>
      <c r="S784" s="638"/>
      <c r="T784" s="638"/>
    </row>
    <row r="785" spans="1:20" ht="15.75" customHeight="1">
      <c r="A785" s="638"/>
      <c r="B785" s="638"/>
      <c r="C785" s="638"/>
      <c r="D785" s="638"/>
      <c r="E785" s="638"/>
      <c r="F785" s="638"/>
      <c r="G785" s="639"/>
      <c r="H785" s="638"/>
      <c r="I785" s="638"/>
      <c r="J785" s="640"/>
      <c r="K785" s="640"/>
      <c r="L785" s="640"/>
      <c r="M785" s="421"/>
      <c r="N785" s="638"/>
      <c r="O785" s="638"/>
      <c r="P785" s="638"/>
      <c r="Q785" s="638"/>
      <c r="R785" s="638"/>
      <c r="S785" s="638"/>
      <c r="T785" s="638"/>
    </row>
    <row r="786" spans="1:20" ht="15.75" customHeight="1">
      <c r="A786" s="638"/>
      <c r="B786" s="638"/>
      <c r="C786" s="638"/>
      <c r="D786" s="638"/>
      <c r="E786" s="638"/>
      <c r="F786" s="638"/>
      <c r="G786" s="639"/>
      <c r="H786" s="638"/>
      <c r="I786" s="638"/>
      <c r="J786" s="640"/>
      <c r="K786" s="640"/>
      <c r="L786" s="640"/>
      <c r="M786" s="421"/>
      <c r="N786" s="638"/>
      <c r="O786" s="638"/>
      <c r="P786" s="638"/>
      <c r="Q786" s="638"/>
      <c r="R786" s="638"/>
      <c r="S786" s="638"/>
      <c r="T786" s="638"/>
    </row>
    <row r="787" spans="1:20" ht="15.75" customHeight="1">
      <c r="A787" s="638"/>
      <c r="B787" s="638"/>
      <c r="C787" s="638"/>
      <c r="D787" s="638"/>
      <c r="E787" s="638"/>
      <c r="F787" s="638"/>
      <c r="G787" s="639"/>
      <c r="H787" s="638"/>
      <c r="I787" s="638"/>
      <c r="J787" s="640"/>
      <c r="K787" s="640"/>
      <c r="L787" s="640"/>
      <c r="M787" s="421"/>
      <c r="N787" s="638"/>
      <c r="O787" s="638"/>
      <c r="P787" s="638"/>
      <c r="Q787" s="638"/>
      <c r="R787" s="638"/>
      <c r="S787" s="638"/>
      <c r="T787" s="638"/>
    </row>
    <row r="788" spans="1:20" ht="15.75" customHeight="1">
      <c r="A788" s="638"/>
      <c r="B788" s="638"/>
      <c r="C788" s="638"/>
      <c r="D788" s="638"/>
      <c r="E788" s="638"/>
      <c r="F788" s="638"/>
      <c r="G788" s="639"/>
      <c r="H788" s="638"/>
      <c r="I788" s="638"/>
      <c r="J788" s="640"/>
      <c r="K788" s="640"/>
      <c r="L788" s="640"/>
      <c r="M788" s="421"/>
      <c r="N788" s="638"/>
      <c r="O788" s="638"/>
      <c r="P788" s="638"/>
      <c r="Q788" s="638"/>
      <c r="R788" s="638"/>
      <c r="S788" s="638"/>
      <c r="T788" s="638"/>
    </row>
    <row r="789" spans="1:20" ht="15.75" customHeight="1">
      <c r="A789" s="638"/>
      <c r="B789" s="638"/>
      <c r="C789" s="638"/>
      <c r="D789" s="638"/>
      <c r="E789" s="638"/>
      <c r="F789" s="638"/>
      <c r="G789" s="639"/>
      <c r="H789" s="638"/>
      <c r="I789" s="638"/>
      <c r="J789" s="640"/>
      <c r="K789" s="640"/>
      <c r="L789" s="640"/>
      <c r="M789" s="421"/>
      <c r="N789" s="638"/>
      <c r="O789" s="638"/>
      <c r="P789" s="638"/>
      <c r="Q789" s="638"/>
      <c r="R789" s="638"/>
      <c r="S789" s="638"/>
      <c r="T789" s="638"/>
    </row>
    <row r="790" spans="1:20" ht="15.75" customHeight="1">
      <c r="A790" s="638"/>
      <c r="B790" s="638"/>
      <c r="C790" s="638"/>
      <c r="D790" s="638"/>
      <c r="E790" s="638"/>
      <c r="F790" s="638"/>
      <c r="G790" s="639"/>
      <c r="H790" s="638"/>
      <c r="I790" s="638"/>
      <c r="J790" s="640"/>
      <c r="K790" s="640"/>
      <c r="L790" s="640"/>
      <c r="M790" s="421"/>
      <c r="N790" s="638"/>
      <c r="O790" s="638"/>
      <c r="P790" s="638"/>
      <c r="Q790" s="638"/>
      <c r="R790" s="638"/>
      <c r="S790" s="638"/>
      <c r="T790" s="638"/>
    </row>
    <row r="791" spans="1:20" ht="15.75" customHeight="1">
      <c r="A791" s="638"/>
      <c r="B791" s="638"/>
      <c r="C791" s="638"/>
      <c r="D791" s="638"/>
      <c r="E791" s="638"/>
      <c r="F791" s="638"/>
      <c r="G791" s="639"/>
      <c r="H791" s="638"/>
      <c r="I791" s="638"/>
      <c r="J791" s="640"/>
      <c r="K791" s="640"/>
      <c r="L791" s="640"/>
      <c r="M791" s="421"/>
      <c r="N791" s="638"/>
      <c r="O791" s="638"/>
      <c r="P791" s="638"/>
      <c r="Q791" s="638"/>
      <c r="R791" s="638"/>
      <c r="S791" s="638"/>
      <c r="T791" s="638"/>
    </row>
    <row r="792" spans="1:20" ht="15.75" customHeight="1">
      <c r="A792" s="638"/>
      <c r="B792" s="638"/>
      <c r="C792" s="638"/>
      <c r="D792" s="638"/>
      <c r="E792" s="638"/>
      <c r="F792" s="638"/>
      <c r="G792" s="639"/>
      <c r="H792" s="638"/>
      <c r="I792" s="638"/>
      <c r="J792" s="640"/>
      <c r="K792" s="640"/>
      <c r="L792" s="640"/>
      <c r="M792" s="421"/>
      <c r="N792" s="638"/>
      <c r="O792" s="638"/>
      <c r="P792" s="638"/>
      <c r="Q792" s="638"/>
      <c r="R792" s="638"/>
      <c r="S792" s="638"/>
      <c r="T792" s="638"/>
    </row>
    <row r="793" spans="1:20" ht="15.75" customHeight="1">
      <c r="A793" s="638"/>
      <c r="B793" s="638"/>
      <c r="C793" s="638"/>
      <c r="D793" s="638"/>
      <c r="E793" s="638"/>
      <c r="F793" s="638"/>
      <c r="G793" s="639"/>
      <c r="H793" s="638"/>
      <c r="I793" s="638"/>
      <c r="J793" s="640"/>
      <c r="K793" s="640"/>
      <c r="L793" s="640"/>
      <c r="M793" s="421"/>
      <c r="N793" s="638"/>
      <c r="O793" s="638"/>
      <c r="P793" s="638"/>
      <c r="Q793" s="638"/>
      <c r="R793" s="638"/>
      <c r="S793" s="638"/>
      <c r="T793" s="638"/>
    </row>
    <row r="794" spans="1:20" ht="15.75" customHeight="1">
      <c r="A794" s="638"/>
      <c r="B794" s="638"/>
      <c r="C794" s="638"/>
      <c r="D794" s="638"/>
      <c r="E794" s="638"/>
      <c r="F794" s="638"/>
      <c r="G794" s="639"/>
      <c r="H794" s="638"/>
      <c r="I794" s="638"/>
      <c r="J794" s="640"/>
      <c r="K794" s="640"/>
      <c r="L794" s="640"/>
      <c r="M794" s="421"/>
      <c r="N794" s="638"/>
      <c r="O794" s="638"/>
      <c r="P794" s="638"/>
      <c r="Q794" s="638"/>
      <c r="R794" s="638"/>
      <c r="S794" s="638"/>
      <c r="T794" s="638"/>
    </row>
    <row r="795" spans="1:20" ht="15.75" customHeight="1">
      <c r="A795" s="638"/>
      <c r="B795" s="638"/>
      <c r="C795" s="638"/>
      <c r="D795" s="638"/>
      <c r="E795" s="638"/>
      <c r="F795" s="638"/>
      <c r="G795" s="639"/>
      <c r="H795" s="638"/>
      <c r="I795" s="638"/>
      <c r="J795" s="640"/>
      <c r="K795" s="640"/>
      <c r="L795" s="640"/>
      <c r="M795" s="421"/>
      <c r="N795" s="638"/>
      <c r="O795" s="638"/>
      <c r="P795" s="638"/>
      <c r="Q795" s="638"/>
      <c r="R795" s="638"/>
      <c r="S795" s="638"/>
      <c r="T795" s="638"/>
    </row>
    <row r="796" spans="1:20" ht="15.75" customHeight="1">
      <c r="A796" s="638"/>
      <c r="B796" s="638"/>
      <c r="C796" s="638"/>
      <c r="D796" s="638"/>
      <c r="E796" s="638"/>
      <c r="F796" s="638"/>
      <c r="G796" s="639"/>
      <c r="H796" s="638"/>
      <c r="I796" s="638"/>
      <c r="J796" s="640"/>
      <c r="K796" s="640"/>
      <c r="L796" s="640"/>
      <c r="M796" s="421"/>
      <c r="N796" s="638"/>
      <c r="O796" s="638"/>
      <c r="P796" s="638"/>
      <c r="Q796" s="638"/>
      <c r="R796" s="638"/>
      <c r="S796" s="638"/>
      <c r="T796" s="638"/>
    </row>
    <row r="797" spans="1:20" ht="15.75" customHeight="1">
      <c r="A797" s="638"/>
      <c r="B797" s="638"/>
      <c r="C797" s="638"/>
      <c r="D797" s="638"/>
      <c r="E797" s="638"/>
      <c r="F797" s="638"/>
      <c r="G797" s="639"/>
      <c r="H797" s="638"/>
      <c r="I797" s="638"/>
      <c r="J797" s="640"/>
      <c r="K797" s="640"/>
      <c r="L797" s="640"/>
      <c r="M797" s="421"/>
      <c r="N797" s="638"/>
      <c r="O797" s="638"/>
      <c r="P797" s="638"/>
      <c r="Q797" s="638"/>
      <c r="R797" s="638"/>
      <c r="S797" s="638"/>
      <c r="T797" s="638"/>
    </row>
    <row r="798" spans="1:20" ht="15.75" customHeight="1">
      <c r="A798" s="638"/>
      <c r="B798" s="638"/>
      <c r="C798" s="638"/>
      <c r="D798" s="638"/>
      <c r="E798" s="638"/>
      <c r="F798" s="638"/>
      <c r="G798" s="639"/>
      <c r="H798" s="638"/>
      <c r="I798" s="638"/>
      <c r="J798" s="640"/>
      <c r="K798" s="640"/>
      <c r="L798" s="640"/>
      <c r="M798" s="421"/>
      <c r="N798" s="638"/>
      <c r="O798" s="638"/>
      <c r="P798" s="638"/>
      <c r="Q798" s="638"/>
      <c r="R798" s="638"/>
      <c r="S798" s="638"/>
      <c r="T798" s="638"/>
    </row>
    <row r="799" spans="1:20" ht="15.75" customHeight="1">
      <c r="A799" s="638"/>
      <c r="B799" s="638"/>
      <c r="C799" s="638"/>
      <c r="D799" s="638"/>
      <c r="E799" s="638"/>
      <c r="F799" s="638"/>
      <c r="G799" s="639"/>
      <c r="H799" s="638"/>
      <c r="I799" s="638"/>
      <c r="J799" s="640"/>
      <c r="K799" s="640"/>
      <c r="L799" s="640"/>
      <c r="M799" s="421"/>
      <c r="N799" s="638"/>
      <c r="O799" s="638"/>
      <c r="P799" s="638"/>
      <c r="Q799" s="638"/>
      <c r="R799" s="638"/>
      <c r="S799" s="638"/>
      <c r="T799" s="638"/>
    </row>
    <row r="800" spans="1:20" ht="15.75" customHeight="1">
      <c r="A800" s="638"/>
      <c r="B800" s="638"/>
      <c r="C800" s="638"/>
      <c r="D800" s="638"/>
      <c r="E800" s="638"/>
      <c r="F800" s="638"/>
      <c r="G800" s="639"/>
      <c r="H800" s="638"/>
      <c r="I800" s="638"/>
      <c r="J800" s="640"/>
      <c r="K800" s="640"/>
      <c r="L800" s="640"/>
      <c r="M800" s="421"/>
      <c r="N800" s="638"/>
      <c r="O800" s="638"/>
      <c r="P800" s="638"/>
      <c r="Q800" s="638"/>
      <c r="R800" s="638"/>
      <c r="S800" s="638"/>
      <c r="T800" s="638"/>
    </row>
    <row r="801" spans="1:20" ht="15.75" customHeight="1">
      <c r="A801" s="638"/>
      <c r="B801" s="638"/>
      <c r="C801" s="638"/>
      <c r="D801" s="638"/>
      <c r="E801" s="638"/>
      <c r="F801" s="638"/>
      <c r="G801" s="639"/>
      <c r="H801" s="638"/>
      <c r="I801" s="638"/>
      <c r="J801" s="640"/>
      <c r="K801" s="640"/>
      <c r="L801" s="640"/>
      <c r="M801" s="421"/>
      <c r="N801" s="638"/>
      <c r="O801" s="638"/>
      <c r="P801" s="638"/>
      <c r="Q801" s="638"/>
      <c r="R801" s="638"/>
      <c r="S801" s="638"/>
      <c r="T801" s="638"/>
    </row>
    <row r="802" spans="1:20" ht="15.75" customHeight="1">
      <c r="A802" s="638"/>
      <c r="B802" s="638"/>
      <c r="C802" s="638"/>
      <c r="D802" s="638"/>
      <c r="E802" s="638"/>
      <c r="F802" s="638"/>
      <c r="G802" s="639"/>
      <c r="H802" s="638"/>
      <c r="I802" s="638"/>
      <c r="J802" s="640"/>
      <c r="K802" s="640"/>
      <c r="L802" s="640"/>
      <c r="M802" s="421"/>
      <c r="N802" s="638"/>
      <c r="O802" s="638"/>
      <c r="P802" s="638"/>
      <c r="Q802" s="638"/>
      <c r="R802" s="638"/>
      <c r="S802" s="638"/>
      <c r="T802" s="638"/>
    </row>
    <row r="803" spans="1:20" ht="15.75" customHeight="1">
      <c r="A803" s="638"/>
      <c r="B803" s="638"/>
      <c r="C803" s="638"/>
      <c r="D803" s="638"/>
      <c r="E803" s="638"/>
      <c r="F803" s="638"/>
      <c r="G803" s="639"/>
      <c r="H803" s="638"/>
      <c r="I803" s="638"/>
      <c r="J803" s="640"/>
      <c r="K803" s="640"/>
      <c r="L803" s="640"/>
      <c r="M803" s="421"/>
      <c r="N803" s="638"/>
      <c r="O803" s="638"/>
      <c r="P803" s="638"/>
      <c r="Q803" s="638"/>
      <c r="R803" s="638"/>
      <c r="S803" s="638"/>
      <c r="T803" s="638"/>
    </row>
    <row r="804" spans="1:20" ht="15.75" customHeight="1">
      <c r="A804" s="638"/>
      <c r="B804" s="638"/>
      <c r="C804" s="638"/>
      <c r="D804" s="638"/>
      <c r="E804" s="638"/>
      <c r="F804" s="638"/>
      <c r="G804" s="639"/>
      <c r="H804" s="638"/>
      <c r="I804" s="638"/>
      <c r="J804" s="640"/>
      <c r="K804" s="640"/>
      <c r="L804" s="640"/>
      <c r="M804" s="421"/>
      <c r="N804" s="638"/>
      <c r="O804" s="638"/>
      <c r="P804" s="638"/>
      <c r="Q804" s="638"/>
      <c r="R804" s="638"/>
      <c r="S804" s="638"/>
      <c r="T804" s="638"/>
    </row>
    <row r="805" spans="1:20" ht="15.75" customHeight="1">
      <c r="A805" s="638"/>
      <c r="B805" s="638"/>
      <c r="C805" s="638"/>
      <c r="D805" s="638"/>
      <c r="E805" s="638"/>
      <c r="F805" s="638"/>
      <c r="G805" s="639"/>
      <c r="H805" s="638"/>
      <c r="I805" s="638"/>
      <c r="J805" s="640"/>
      <c r="K805" s="640"/>
      <c r="L805" s="640"/>
      <c r="M805" s="421"/>
      <c r="N805" s="638"/>
      <c r="O805" s="638"/>
      <c r="P805" s="638"/>
      <c r="Q805" s="638"/>
      <c r="R805" s="638"/>
      <c r="S805" s="638"/>
      <c r="T805" s="638"/>
    </row>
    <row r="806" spans="1:20" ht="15.75" customHeight="1">
      <c r="A806" s="638"/>
      <c r="B806" s="638"/>
      <c r="C806" s="638"/>
      <c r="D806" s="638"/>
      <c r="E806" s="638"/>
      <c r="F806" s="638"/>
      <c r="G806" s="639"/>
      <c r="H806" s="638"/>
      <c r="I806" s="638"/>
      <c r="J806" s="640"/>
      <c r="K806" s="640"/>
      <c r="L806" s="640"/>
      <c r="M806" s="421"/>
      <c r="N806" s="638"/>
      <c r="O806" s="638"/>
      <c r="P806" s="638"/>
      <c r="Q806" s="638"/>
      <c r="R806" s="638"/>
      <c r="S806" s="638"/>
      <c r="T806" s="638"/>
    </row>
    <row r="807" spans="1:20" ht="15.75" customHeight="1">
      <c r="A807" s="638"/>
      <c r="B807" s="638"/>
      <c r="C807" s="638"/>
      <c r="D807" s="638"/>
      <c r="E807" s="638"/>
      <c r="F807" s="638"/>
      <c r="G807" s="639"/>
      <c r="H807" s="638"/>
      <c r="I807" s="638"/>
      <c r="J807" s="640"/>
      <c r="K807" s="640"/>
      <c r="L807" s="640"/>
      <c r="M807" s="421"/>
      <c r="N807" s="638"/>
      <c r="O807" s="638"/>
      <c r="P807" s="638"/>
      <c r="Q807" s="638"/>
      <c r="R807" s="638"/>
      <c r="S807" s="638"/>
      <c r="T807" s="638"/>
    </row>
    <row r="808" spans="1:20" ht="15.75" customHeight="1">
      <c r="A808" s="638"/>
      <c r="B808" s="638"/>
      <c r="C808" s="638"/>
      <c r="D808" s="638"/>
      <c r="E808" s="638"/>
      <c r="F808" s="638"/>
      <c r="G808" s="639"/>
      <c r="H808" s="638"/>
      <c r="I808" s="638"/>
      <c r="J808" s="640"/>
      <c r="K808" s="640"/>
      <c r="L808" s="640"/>
      <c r="M808" s="421"/>
      <c r="N808" s="638"/>
      <c r="O808" s="638"/>
      <c r="P808" s="638"/>
      <c r="Q808" s="638"/>
      <c r="R808" s="638"/>
      <c r="S808" s="638"/>
      <c r="T808" s="638"/>
    </row>
    <row r="809" spans="1:20" ht="15.75" customHeight="1">
      <c r="A809" s="638"/>
      <c r="B809" s="638"/>
      <c r="C809" s="638"/>
      <c r="D809" s="638"/>
      <c r="E809" s="638"/>
      <c r="F809" s="638"/>
      <c r="G809" s="639"/>
      <c r="H809" s="638"/>
      <c r="I809" s="638"/>
      <c r="J809" s="640"/>
      <c r="K809" s="640"/>
      <c r="L809" s="640"/>
      <c r="M809" s="421"/>
      <c r="N809" s="638"/>
      <c r="O809" s="638"/>
      <c r="P809" s="638"/>
      <c r="Q809" s="638"/>
      <c r="R809" s="638"/>
      <c r="S809" s="638"/>
      <c r="T809" s="638"/>
    </row>
    <row r="810" spans="1:20" ht="15.75" customHeight="1">
      <c r="A810" s="638"/>
      <c r="B810" s="638"/>
      <c r="C810" s="638"/>
      <c r="D810" s="638"/>
      <c r="E810" s="638"/>
      <c r="F810" s="638"/>
      <c r="G810" s="639"/>
      <c r="H810" s="638"/>
      <c r="I810" s="638"/>
      <c r="J810" s="640"/>
      <c r="K810" s="640"/>
      <c r="L810" s="640"/>
      <c r="M810" s="421"/>
      <c r="N810" s="638"/>
      <c r="O810" s="638"/>
      <c r="P810" s="638"/>
      <c r="Q810" s="638"/>
      <c r="R810" s="638"/>
      <c r="S810" s="638"/>
      <c r="T810" s="638"/>
    </row>
    <row r="811" spans="1:20" ht="15.75" customHeight="1">
      <c r="A811" s="638"/>
      <c r="B811" s="638"/>
      <c r="C811" s="638"/>
      <c r="D811" s="638"/>
      <c r="E811" s="638"/>
      <c r="F811" s="638"/>
      <c r="G811" s="639"/>
      <c r="H811" s="638"/>
      <c r="I811" s="638"/>
      <c r="J811" s="640"/>
      <c r="K811" s="640"/>
      <c r="L811" s="640"/>
      <c r="M811" s="421"/>
      <c r="N811" s="638"/>
      <c r="O811" s="638"/>
      <c r="P811" s="638"/>
      <c r="Q811" s="638"/>
      <c r="R811" s="638"/>
      <c r="S811" s="638"/>
      <c r="T811" s="638"/>
    </row>
    <row r="812" spans="1:20" ht="15.75" customHeight="1">
      <c r="A812" s="638"/>
      <c r="B812" s="638"/>
      <c r="C812" s="638"/>
      <c r="D812" s="638"/>
      <c r="E812" s="638"/>
      <c r="F812" s="638"/>
      <c r="G812" s="639"/>
      <c r="H812" s="638"/>
      <c r="I812" s="638"/>
      <c r="J812" s="640"/>
      <c r="K812" s="640"/>
      <c r="L812" s="640"/>
      <c r="M812" s="421"/>
      <c r="N812" s="638"/>
      <c r="O812" s="638"/>
      <c r="P812" s="638"/>
      <c r="Q812" s="638"/>
      <c r="R812" s="638"/>
      <c r="S812" s="638"/>
      <c r="T812" s="638"/>
    </row>
    <row r="813" spans="1:20" ht="15.75" customHeight="1">
      <c r="A813" s="638"/>
      <c r="B813" s="638"/>
      <c r="C813" s="638"/>
      <c r="D813" s="638"/>
      <c r="E813" s="638"/>
      <c r="F813" s="638"/>
      <c r="G813" s="639"/>
      <c r="H813" s="638"/>
      <c r="I813" s="638"/>
      <c r="J813" s="640"/>
      <c r="K813" s="640"/>
      <c r="L813" s="640"/>
      <c r="M813" s="421"/>
      <c r="N813" s="638"/>
      <c r="O813" s="638"/>
      <c r="P813" s="638"/>
      <c r="Q813" s="638"/>
      <c r="R813" s="638"/>
      <c r="S813" s="638"/>
      <c r="T813" s="638"/>
    </row>
    <row r="814" spans="1:20" ht="15.75" customHeight="1">
      <c r="A814" s="638"/>
      <c r="B814" s="638"/>
      <c r="C814" s="638"/>
      <c r="D814" s="638"/>
      <c r="E814" s="638"/>
      <c r="F814" s="638"/>
      <c r="G814" s="639"/>
      <c r="H814" s="638"/>
      <c r="I814" s="638"/>
      <c r="J814" s="640"/>
      <c r="K814" s="640"/>
      <c r="L814" s="640"/>
      <c r="M814" s="421"/>
      <c r="N814" s="638"/>
      <c r="O814" s="638"/>
      <c r="P814" s="638"/>
      <c r="Q814" s="638"/>
      <c r="R814" s="638"/>
      <c r="S814" s="638"/>
      <c r="T814" s="638"/>
    </row>
    <row r="815" spans="1:20" ht="15.75" customHeight="1">
      <c r="A815" s="638"/>
      <c r="B815" s="638"/>
      <c r="C815" s="638"/>
      <c r="D815" s="638"/>
      <c r="E815" s="638"/>
      <c r="F815" s="638"/>
      <c r="G815" s="639"/>
      <c r="H815" s="638"/>
      <c r="I815" s="638"/>
      <c r="J815" s="640"/>
      <c r="K815" s="640"/>
      <c r="L815" s="640"/>
      <c r="M815" s="421"/>
      <c r="N815" s="638"/>
      <c r="O815" s="638"/>
      <c r="P815" s="638"/>
      <c r="Q815" s="638"/>
      <c r="R815" s="638"/>
      <c r="S815" s="638"/>
      <c r="T815" s="638"/>
    </row>
    <row r="816" spans="1:20" ht="15.75" customHeight="1">
      <c r="A816" s="638"/>
      <c r="B816" s="638"/>
      <c r="C816" s="638"/>
      <c r="D816" s="638"/>
      <c r="E816" s="638"/>
      <c r="F816" s="638"/>
      <c r="G816" s="639"/>
      <c r="H816" s="638"/>
      <c r="I816" s="638"/>
      <c r="J816" s="640"/>
      <c r="K816" s="640"/>
      <c r="L816" s="640"/>
      <c r="M816" s="421"/>
      <c r="N816" s="638"/>
      <c r="O816" s="638"/>
      <c r="P816" s="638"/>
      <c r="Q816" s="638"/>
      <c r="R816" s="638"/>
      <c r="S816" s="638"/>
      <c r="T816" s="638"/>
    </row>
    <row r="817" spans="1:20" ht="15.75" customHeight="1">
      <c r="A817" s="638"/>
      <c r="B817" s="638"/>
      <c r="C817" s="638"/>
      <c r="D817" s="638"/>
      <c r="E817" s="638"/>
      <c r="F817" s="638"/>
      <c r="G817" s="639"/>
      <c r="H817" s="638"/>
      <c r="I817" s="638"/>
      <c r="J817" s="640"/>
      <c r="K817" s="640"/>
      <c r="L817" s="640"/>
      <c r="M817" s="421"/>
      <c r="N817" s="638"/>
      <c r="O817" s="638"/>
      <c r="P817" s="638"/>
      <c r="Q817" s="638"/>
      <c r="R817" s="638"/>
      <c r="S817" s="638"/>
      <c r="T817" s="638"/>
    </row>
    <row r="818" spans="1:20" ht="15.75" customHeight="1">
      <c r="A818" s="638"/>
      <c r="B818" s="638"/>
      <c r="C818" s="638"/>
      <c r="D818" s="638"/>
      <c r="E818" s="638"/>
      <c r="F818" s="638"/>
      <c r="G818" s="639"/>
      <c r="H818" s="638"/>
      <c r="I818" s="638"/>
      <c r="J818" s="640"/>
      <c r="K818" s="640"/>
      <c r="L818" s="640"/>
      <c r="M818" s="421"/>
      <c r="N818" s="638"/>
      <c r="O818" s="638"/>
      <c r="P818" s="638"/>
      <c r="Q818" s="638"/>
      <c r="R818" s="638"/>
      <c r="S818" s="638"/>
      <c r="T818" s="638"/>
    </row>
    <row r="819" spans="1:20" ht="15.75" customHeight="1">
      <c r="A819" s="638"/>
      <c r="B819" s="638"/>
      <c r="C819" s="638"/>
      <c r="D819" s="638"/>
      <c r="E819" s="638"/>
      <c r="F819" s="638"/>
      <c r="G819" s="639"/>
      <c r="H819" s="638"/>
      <c r="I819" s="638"/>
      <c r="J819" s="640"/>
      <c r="K819" s="640"/>
      <c r="L819" s="640"/>
      <c r="M819" s="421"/>
      <c r="N819" s="638"/>
      <c r="O819" s="638"/>
      <c r="P819" s="638"/>
      <c r="Q819" s="638"/>
      <c r="R819" s="638"/>
      <c r="S819" s="638"/>
      <c r="T819" s="638"/>
    </row>
    <row r="820" spans="1:20" ht="15.75" customHeight="1">
      <c r="A820" s="638"/>
      <c r="B820" s="638"/>
      <c r="C820" s="638"/>
      <c r="D820" s="638"/>
      <c r="E820" s="638"/>
      <c r="F820" s="638"/>
      <c r="G820" s="639"/>
      <c r="H820" s="638"/>
      <c r="I820" s="638"/>
      <c r="J820" s="640"/>
      <c r="K820" s="640"/>
      <c r="L820" s="640"/>
      <c r="M820" s="421"/>
      <c r="N820" s="638"/>
      <c r="O820" s="638"/>
      <c r="P820" s="638"/>
      <c r="Q820" s="638"/>
      <c r="R820" s="638"/>
      <c r="S820" s="638"/>
      <c r="T820" s="638"/>
    </row>
    <row r="821" spans="1:20" ht="15.75" customHeight="1">
      <c r="A821" s="638"/>
      <c r="B821" s="638"/>
      <c r="C821" s="638"/>
      <c r="D821" s="638"/>
      <c r="E821" s="638"/>
      <c r="F821" s="638"/>
      <c r="G821" s="639"/>
      <c r="H821" s="638"/>
      <c r="I821" s="638"/>
      <c r="J821" s="640"/>
      <c r="K821" s="640"/>
      <c r="L821" s="640"/>
      <c r="M821" s="421"/>
      <c r="N821" s="638"/>
      <c r="O821" s="638"/>
      <c r="P821" s="638"/>
      <c r="Q821" s="638"/>
      <c r="R821" s="638"/>
      <c r="S821" s="638"/>
      <c r="T821" s="638"/>
    </row>
    <row r="822" spans="1:20" ht="15.75" customHeight="1">
      <c r="A822" s="638"/>
      <c r="B822" s="638"/>
      <c r="C822" s="638"/>
      <c r="D822" s="638"/>
      <c r="E822" s="638"/>
      <c r="F822" s="638"/>
      <c r="G822" s="639"/>
      <c r="H822" s="638"/>
      <c r="I822" s="638"/>
      <c r="J822" s="640"/>
      <c r="K822" s="640"/>
      <c r="L822" s="640"/>
      <c r="M822" s="421"/>
      <c r="N822" s="638"/>
      <c r="O822" s="638"/>
      <c r="P822" s="638"/>
      <c r="Q822" s="638"/>
      <c r="R822" s="638"/>
      <c r="S822" s="638"/>
      <c r="T822" s="638"/>
    </row>
    <row r="823" spans="1:20" ht="15.75" customHeight="1">
      <c r="A823" s="638"/>
      <c r="B823" s="638"/>
      <c r="C823" s="638"/>
      <c r="D823" s="638"/>
      <c r="E823" s="638"/>
      <c r="F823" s="638"/>
      <c r="G823" s="639"/>
      <c r="H823" s="638"/>
      <c r="I823" s="638"/>
      <c r="J823" s="640"/>
      <c r="K823" s="640"/>
      <c r="L823" s="640"/>
      <c r="M823" s="421"/>
      <c r="N823" s="638"/>
      <c r="O823" s="638"/>
      <c r="P823" s="638"/>
      <c r="Q823" s="638"/>
      <c r="R823" s="638"/>
      <c r="S823" s="638"/>
      <c r="T823" s="638"/>
    </row>
    <row r="824" spans="1:20" ht="15.75" customHeight="1">
      <c r="A824" s="638"/>
      <c r="B824" s="638"/>
      <c r="C824" s="638"/>
      <c r="D824" s="638"/>
      <c r="E824" s="638"/>
      <c r="F824" s="638"/>
      <c r="G824" s="639"/>
      <c r="H824" s="638"/>
      <c r="I824" s="638"/>
      <c r="J824" s="640"/>
      <c r="K824" s="640"/>
      <c r="L824" s="640"/>
      <c r="M824" s="421"/>
      <c r="N824" s="638"/>
      <c r="O824" s="638"/>
      <c r="P824" s="638"/>
      <c r="Q824" s="638"/>
      <c r="R824" s="638"/>
      <c r="S824" s="638"/>
      <c r="T824" s="638"/>
    </row>
    <row r="825" spans="1:20" ht="15.75" customHeight="1">
      <c r="A825" s="638"/>
      <c r="B825" s="638"/>
      <c r="C825" s="638"/>
      <c r="D825" s="638"/>
      <c r="E825" s="638"/>
      <c r="F825" s="638"/>
      <c r="G825" s="639"/>
      <c r="H825" s="638"/>
      <c r="I825" s="638"/>
      <c r="J825" s="640"/>
      <c r="K825" s="640"/>
      <c r="L825" s="640"/>
      <c r="M825" s="421"/>
      <c r="N825" s="638"/>
      <c r="O825" s="638"/>
      <c r="P825" s="638"/>
      <c r="Q825" s="638"/>
      <c r="R825" s="638"/>
      <c r="S825" s="638"/>
      <c r="T825" s="638"/>
    </row>
    <row r="826" spans="1:20" ht="15.75" customHeight="1">
      <c r="A826" s="638"/>
      <c r="B826" s="638"/>
      <c r="C826" s="638"/>
      <c r="D826" s="638"/>
      <c r="E826" s="638"/>
      <c r="F826" s="638"/>
      <c r="G826" s="639"/>
      <c r="H826" s="638"/>
      <c r="I826" s="638"/>
      <c r="J826" s="640"/>
      <c r="K826" s="640"/>
      <c r="L826" s="640"/>
      <c r="M826" s="421"/>
      <c r="N826" s="638"/>
      <c r="O826" s="638"/>
      <c r="P826" s="638"/>
      <c r="Q826" s="638"/>
      <c r="R826" s="638"/>
      <c r="S826" s="638"/>
      <c r="T826" s="638"/>
    </row>
    <row r="827" spans="1:20" ht="15.75" customHeight="1">
      <c r="A827" s="638"/>
      <c r="B827" s="638"/>
      <c r="C827" s="638"/>
      <c r="D827" s="638"/>
      <c r="E827" s="638"/>
      <c r="F827" s="638"/>
      <c r="G827" s="639"/>
      <c r="H827" s="638"/>
      <c r="I827" s="638"/>
      <c r="J827" s="640"/>
      <c r="K827" s="640"/>
      <c r="L827" s="640"/>
      <c r="M827" s="421"/>
      <c r="N827" s="638"/>
      <c r="O827" s="638"/>
      <c r="P827" s="638"/>
      <c r="Q827" s="638"/>
      <c r="R827" s="638"/>
      <c r="S827" s="638"/>
      <c r="T827" s="638"/>
    </row>
    <row r="828" spans="1:20" ht="15.75" customHeight="1">
      <c r="A828" s="638"/>
      <c r="B828" s="638"/>
      <c r="C828" s="638"/>
      <c r="D828" s="638"/>
      <c r="E828" s="638"/>
      <c r="F828" s="638"/>
      <c r="G828" s="639"/>
      <c r="H828" s="638"/>
      <c r="I828" s="638"/>
      <c r="J828" s="640"/>
      <c r="K828" s="640"/>
      <c r="L828" s="640"/>
      <c r="M828" s="421"/>
      <c r="N828" s="638"/>
      <c r="O828" s="638"/>
      <c r="P828" s="638"/>
      <c r="Q828" s="638"/>
      <c r="R828" s="638"/>
      <c r="S828" s="638"/>
      <c r="T828" s="638"/>
    </row>
    <row r="829" spans="1:20" ht="15.75" customHeight="1">
      <c r="A829" s="638"/>
      <c r="B829" s="638"/>
      <c r="C829" s="638"/>
      <c r="D829" s="638"/>
      <c r="E829" s="638"/>
      <c r="F829" s="638"/>
      <c r="G829" s="639"/>
      <c r="H829" s="638"/>
      <c r="I829" s="638"/>
      <c r="J829" s="640"/>
      <c r="K829" s="640"/>
      <c r="L829" s="640"/>
      <c r="M829" s="421"/>
      <c r="N829" s="638"/>
      <c r="O829" s="638"/>
      <c r="P829" s="638"/>
      <c r="Q829" s="638"/>
      <c r="R829" s="638"/>
      <c r="S829" s="638"/>
      <c r="T829" s="638"/>
    </row>
    <row r="830" spans="1:20" ht="15.75" customHeight="1">
      <c r="A830" s="638"/>
      <c r="B830" s="638"/>
      <c r="C830" s="638"/>
      <c r="D830" s="638"/>
      <c r="E830" s="638"/>
      <c r="F830" s="638"/>
      <c r="G830" s="639"/>
      <c r="H830" s="638"/>
      <c r="I830" s="638"/>
      <c r="J830" s="640"/>
      <c r="K830" s="640"/>
      <c r="L830" s="640"/>
      <c r="M830" s="421"/>
      <c r="N830" s="638"/>
      <c r="O830" s="638"/>
      <c r="P830" s="638"/>
      <c r="Q830" s="638"/>
      <c r="R830" s="638"/>
      <c r="S830" s="638"/>
      <c r="T830" s="638"/>
    </row>
    <row r="831" spans="1:20" ht="15.75" customHeight="1">
      <c r="A831" s="638"/>
      <c r="B831" s="638"/>
      <c r="C831" s="638"/>
      <c r="D831" s="638"/>
      <c r="E831" s="638"/>
      <c r="F831" s="638"/>
      <c r="G831" s="639"/>
      <c r="H831" s="638"/>
      <c r="I831" s="638"/>
      <c r="J831" s="640"/>
      <c r="K831" s="640"/>
      <c r="L831" s="640"/>
      <c r="M831" s="421"/>
      <c r="N831" s="638"/>
      <c r="O831" s="638"/>
      <c r="P831" s="638"/>
      <c r="Q831" s="638"/>
      <c r="R831" s="638"/>
      <c r="S831" s="638"/>
      <c r="T831" s="638"/>
    </row>
    <row r="832" spans="1:20" ht="15.75" customHeight="1">
      <c r="A832" s="638"/>
      <c r="B832" s="638"/>
      <c r="C832" s="638"/>
      <c r="D832" s="638"/>
      <c r="E832" s="638"/>
      <c r="F832" s="638"/>
      <c r="G832" s="639"/>
      <c r="H832" s="638"/>
      <c r="I832" s="638"/>
      <c r="J832" s="640"/>
      <c r="K832" s="640"/>
      <c r="L832" s="640"/>
      <c r="M832" s="421"/>
      <c r="N832" s="638"/>
      <c r="O832" s="638"/>
      <c r="P832" s="638"/>
      <c r="Q832" s="638"/>
      <c r="R832" s="638"/>
      <c r="S832" s="638"/>
      <c r="T832" s="638"/>
    </row>
    <row r="833" spans="1:20" ht="15.75" customHeight="1">
      <c r="A833" s="638"/>
      <c r="B833" s="638"/>
      <c r="C833" s="638"/>
      <c r="D833" s="638"/>
      <c r="E833" s="638"/>
      <c r="F833" s="638"/>
      <c r="G833" s="639"/>
      <c r="H833" s="638"/>
      <c r="I833" s="638"/>
      <c r="J833" s="640"/>
      <c r="K833" s="640"/>
      <c r="L833" s="640"/>
      <c r="M833" s="421"/>
      <c r="N833" s="638"/>
      <c r="O833" s="638"/>
      <c r="P833" s="638"/>
      <c r="Q833" s="638"/>
      <c r="R833" s="638"/>
      <c r="S833" s="638"/>
      <c r="T833" s="638"/>
    </row>
    <row r="834" spans="1:20" ht="15.75" customHeight="1">
      <c r="A834" s="638"/>
      <c r="B834" s="638"/>
      <c r="C834" s="638"/>
      <c r="D834" s="638"/>
      <c r="E834" s="638"/>
      <c r="F834" s="638"/>
      <c r="G834" s="639"/>
      <c r="H834" s="638"/>
      <c r="I834" s="638"/>
      <c r="J834" s="640"/>
      <c r="K834" s="640"/>
      <c r="L834" s="640"/>
      <c r="M834" s="421"/>
      <c r="N834" s="638"/>
      <c r="O834" s="638"/>
      <c r="P834" s="638"/>
      <c r="Q834" s="638"/>
      <c r="R834" s="638"/>
      <c r="S834" s="638"/>
      <c r="T834" s="638"/>
    </row>
    <row r="835" spans="1:20" ht="15.75" customHeight="1">
      <c r="A835" s="638"/>
      <c r="B835" s="638"/>
      <c r="C835" s="638"/>
      <c r="D835" s="638"/>
      <c r="E835" s="638"/>
      <c r="F835" s="638"/>
      <c r="G835" s="639"/>
      <c r="H835" s="638"/>
      <c r="I835" s="638"/>
      <c r="J835" s="640"/>
      <c r="K835" s="640"/>
      <c r="L835" s="640"/>
      <c r="M835" s="421"/>
      <c r="N835" s="638"/>
      <c r="O835" s="638"/>
      <c r="P835" s="638"/>
      <c r="Q835" s="638"/>
      <c r="R835" s="638"/>
      <c r="S835" s="638"/>
      <c r="T835" s="638"/>
    </row>
    <row r="836" spans="1:20" ht="15.75" customHeight="1">
      <c r="A836" s="638"/>
      <c r="B836" s="638"/>
      <c r="C836" s="638"/>
      <c r="D836" s="638"/>
      <c r="E836" s="638"/>
      <c r="F836" s="638"/>
      <c r="G836" s="639"/>
      <c r="H836" s="638"/>
      <c r="I836" s="638"/>
      <c r="J836" s="640"/>
      <c r="K836" s="640"/>
      <c r="L836" s="640"/>
      <c r="M836" s="421"/>
      <c r="N836" s="638"/>
      <c r="O836" s="638"/>
      <c r="P836" s="638"/>
      <c r="Q836" s="638"/>
      <c r="R836" s="638"/>
      <c r="S836" s="638"/>
      <c r="T836" s="638"/>
    </row>
    <row r="837" spans="1:20" ht="15.75" customHeight="1">
      <c r="A837" s="638"/>
      <c r="B837" s="638"/>
      <c r="C837" s="638"/>
      <c r="D837" s="638"/>
      <c r="E837" s="638"/>
      <c r="F837" s="638"/>
      <c r="G837" s="639"/>
      <c r="H837" s="638"/>
      <c r="I837" s="638"/>
      <c r="J837" s="640"/>
      <c r="K837" s="640"/>
      <c r="L837" s="640"/>
      <c r="M837" s="421"/>
      <c r="N837" s="638"/>
      <c r="O837" s="638"/>
      <c r="P837" s="638"/>
      <c r="Q837" s="638"/>
      <c r="R837" s="638"/>
      <c r="S837" s="638"/>
      <c r="T837" s="638"/>
    </row>
    <row r="838" spans="1:20" ht="15.75" customHeight="1">
      <c r="A838" s="638"/>
      <c r="B838" s="638"/>
      <c r="C838" s="638"/>
      <c r="D838" s="638"/>
      <c r="E838" s="638"/>
      <c r="F838" s="638"/>
      <c r="G838" s="639"/>
      <c r="H838" s="638"/>
      <c r="I838" s="638"/>
      <c r="J838" s="640"/>
      <c r="K838" s="640"/>
      <c r="L838" s="640"/>
      <c r="M838" s="421"/>
      <c r="N838" s="638"/>
      <c r="O838" s="638"/>
      <c r="P838" s="638"/>
      <c r="Q838" s="638"/>
      <c r="R838" s="638"/>
      <c r="S838" s="638"/>
      <c r="T838" s="638"/>
    </row>
    <row r="839" spans="1:20" ht="15.75" customHeight="1">
      <c r="A839" s="638"/>
      <c r="B839" s="638"/>
      <c r="C839" s="638"/>
      <c r="D839" s="638"/>
      <c r="E839" s="638"/>
      <c r="F839" s="638"/>
      <c r="G839" s="639"/>
      <c r="H839" s="638"/>
      <c r="I839" s="638"/>
      <c r="J839" s="640"/>
      <c r="K839" s="640"/>
      <c r="L839" s="640"/>
      <c r="M839" s="421"/>
      <c r="N839" s="638"/>
      <c r="O839" s="638"/>
      <c r="P839" s="638"/>
      <c r="Q839" s="638"/>
      <c r="R839" s="638"/>
      <c r="S839" s="638"/>
      <c r="T839" s="638"/>
    </row>
    <row r="840" spans="1:20" ht="15.75" customHeight="1">
      <c r="A840" s="638"/>
      <c r="B840" s="638"/>
      <c r="C840" s="638"/>
      <c r="D840" s="638"/>
      <c r="E840" s="638"/>
      <c r="F840" s="638"/>
      <c r="G840" s="639"/>
      <c r="H840" s="638"/>
      <c r="I840" s="638"/>
      <c r="J840" s="640"/>
      <c r="K840" s="640"/>
      <c r="L840" s="640"/>
      <c r="M840" s="421"/>
      <c r="N840" s="638"/>
      <c r="O840" s="638"/>
      <c r="P840" s="638"/>
      <c r="Q840" s="638"/>
      <c r="R840" s="638"/>
      <c r="S840" s="638"/>
      <c r="T840" s="638"/>
    </row>
    <row r="841" spans="1:20" ht="15.75" customHeight="1">
      <c r="A841" s="638"/>
      <c r="B841" s="638"/>
      <c r="C841" s="638"/>
      <c r="D841" s="638"/>
      <c r="E841" s="638"/>
      <c r="F841" s="638"/>
      <c r="G841" s="639"/>
      <c r="H841" s="638"/>
      <c r="I841" s="638"/>
      <c r="J841" s="640"/>
      <c r="K841" s="640"/>
      <c r="L841" s="640"/>
      <c r="M841" s="421"/>
      <c r="N841" s="638"/>
      <c r="O841" s="638"/>
      <c r="P841" s="638"/>
      <c r="Q841" s="638"/>
      <c r="R841" s="638"/>
      <c r="S841" s="638"/>
      <c r="T841" s="638"/>
    </row>
    <row r="842" spans="1:20" ht="15.75" customHeight="1">
      <c r="A842" s="638"/>
      <c r="B842" s="638"/>
      <c r="C842" s="638"/>
      <c r="D842" s="638"/>
      <c r="E842" s="638"/>
      <c r="F842" s="638"/>
      <c r="G842" s="639"/>
      <c r="H842" s="638"/>
      <c r="I842" s="638"/>
      <c r="J842" s="640"/>
      <c r="K842" s="640"/>
      <c r="L842" s="640"/>
      <c r="M842" s="421"/>
      <c r="N842" s="638"/>
      <c r="O842" s="638"/>
      <c r="P842" s="638"/>
      <c r="Q842" s="638"/>
      <c r="R842" s="638"/>
      <c r="S842" s="638"/>
      <c r="T842" s="638"/>
    </row>
    <row r="843" spans="1:20" ht="15.75" customHeight="1">
      <c r="A843" s="638"/>
      <c r="B843" s="638"/>
      <c r="C843" s="638"/>
      <c r="D843" s="638"/>
      <c r="E843" s="638"/>
      <c r="F843" s="638"/>
      <c r="G843" s="639"/>
      <c r="H843" s="638"/>
      <c r="I843" s="638"/>
      <c r="J843" s="640"/>
      <c r="K843" s="640"/>
      <c r="L843" s="640"/>
      <c r="M843" s="421"/>
      <c r="N843" s="638"/>
      <c r="O843" s="638"/>
      <c r="P843" s="638"/>
      <c r="Q843" s="638"/>
      <c r="R843" s="638"/>
      <c r="S843" s="638"/>
      <c r="T843" s="638"/>
    </row>
    <row r="844" spans="1:20" ht="15.75" customHeight="1">
      <c r="A844" s="638"/>
      <c r="B844" s="638"/>
      <c r="C844" s="638"/>
      <c r="D844" s="638"/>
      <c r="E844" s="638"/>
      <c r="F844" s="638"/>
      <c r="G844" s="639"/>
      <c r="H844" s="638"/>
      <c r="I844" s="638"/>
      <c r="J844" s="640"/>
      <c r="K844" s="640"/>
      <c r="L844" s="640"/>
      <c r="M844" s="421"/>
      <c r="N844" s="638"/>
      <c r="O844" s="638"/>
      <c r="P844" s="638"/>
      <c r="Q844" s="638"/>
      <c r="R844" s="638"/>
      <c r="S844" s="638"/>
      <c r="T844" s="638"/>
    </row>
    <row r="845" spans="1:20" ht="15.75" customHeight="1">
      <c r="A845" s="638"/>
      <c r="B845" s="638"/>
      <c r="C845" s="638"/>
      <c r="D845" s="638"/>
      <c r="E845" s="638"/>
      <c r="F845" s="638"/>
      <c r="G845" s="639"/>
      <c r="H845" s="638"/>
      <c r="I845" s="638"/>
      <c r="J845" s="640"/>
      <c r="K845" s="640"/>
      <c r="L845" s="640"/>
      <c r="M845" s="421"/>
      <c r="N845" s="638"/>
      <c r="O845" s="638"/>
      <c r="P845" s="638"/>
      <c r="Q845" s="638"/>
      <c r="R845" s="638"/>
      <c r="S845" s="638"/>
      <c r="T845" s="638"/>
    </row>
    <row r="846" spans="1:20" ht="15.75" customHeight="1">
      <c r="A846" s="638"/>
      <c r="B846" s="638"/>
      <c r="C846" s="638"/>
      <c r="D846" s="638"/>
      <c r="E846" s="638"/>
      <c r="F846" s="638"/>
      <c r="G846" s="639"/>
      <c r="H846" s="638"/>
      <c r="I846" s="638"/>
      <c r="J846" s="640"/>
      <c r="K846" s="640"/>
      <c r="L846" s="640"/>
      <c r="M846" s="421"/>
      <c r="N846" s="638"/>
      <c r="O846" s="638"/>
      <c r="P846" s="638"/>
      <c r="Q846" s="638"/>
      <c r="R846" s="638"/>
      <c r="S846" s="638"/>
      <c r="T846" s="638"/>
    </row>
    <row r="847" spans="1:20" ht="15.75" customHeight="1">
      <c r="A847" s="638"/>
      <c r="B847" s="638"/>
      <c r="C847" s="638"/>
      <c r="D847" s="638"/>
      <c r="E847" s="638"/>
      <c r="F847" s="638"/>
      <c r="G847" s="639"/>
      <c r="H847" s="638"/>
      <c r="I847" s="638"/>
      <c r="J847" s="640"/>
      <c r="K847" s="640"/>
      <c r="L847" s="640"/>
      <c r="M847" s="421"/>
      <c r="N847" s="638"/>
      <c r="O847" s="638"/>
      <c r="P847" s="638"/>
      <c r="Q847" s="638"/>
      <c r="R847" s="638"/>
      <c r="S847" s="638"/>
      <c r="T847" s="638"/>
    </row>
    <row r="848" spans="1:20" ht="15.75" customHeight="1">
      <c r="A848" s="638"/>
      <c r="B848" s="638"/>
      <c r="C848" s="638"/>
      <c r="D848" s="638"/>
      <c r="E848" s="638"/>
      <c r="F848" s="638"/>
      <c r="G848" s="639"/>
      <c r="H848" s="638"/>
      <c r="I848" s="638"/>
      <c r="J848" s="640"/>
      <c r="K848" s="640"/>
      <c r="L848" s="640"/>
      <c r="M848" s="421"/>
      <c r="N848" s="638"/>
      <c r="O848" s="638"/>
      <c r="P848" s="638"/>
      <c r="Q848" s="638"/>
      <c r="R848" s="638"/>
      <c r="S848" s="638"/>
      <c r="T848" s="638"/>
    </row>
    <row r="849" spans="1:20" ht="15.75" customHeight="1">
      <c r="A849" s="638"/>
      <c r="B849" s="638"/>
      <c r="C849" s="638"/>
      <c r="D849" s="638"/>
      <c r="E849" s="638"/>
      <c r="F849" s="638"/>
      <c r="G849" s="639"/>
      <c r="H849" s="638"/>
      <c r="I849" s="638"/>
      <c r="J849" s="640"/>
      <c r="K849" s="640"/>
      <c r="L849" s="640"/>
      <c r="M849" s="421"/>
      <c r="N849" s="638"/>
      <c r="O849" s="638"/>
      <c r="P849" s="638"/>
      <c r="Q849" s="638"/>
      <c r="R849" s="638"/>
      <c r="S849" s="638"/>
      <c r="T849" s="638"/>
    </row>
    <row r="850" spans="1:20" ht="15.75" customHeight="1">
      <c r="A850" s="638"/>
      <c r="B850" s="638"/>
      <c r="C850" s="638"/>
      <c r="D850" s="638"/>
      <c r="E850" s="638"/>
      <c r="F850" s="638"/>
      <c r="G850" s="639"/>
      <c r="H850" s="638"/>
      <c r="I850" s="638"/>
      <c r="J850" s="640"/>
      <c r="K850" s="640"/>
      <c r="L850" s="640"/>
      <c r="M850" s="421"/>
      <c r="N850" s="638"/>
      <c r="O850" s="638"/>
      <c r="P850" s="638"/>
      <c r="Q850" s="638"/>
      <c r="R850" s="638"/>
      <c r="S850" s="638"/>
      <c r="T850" s="638"/>
    </row>
    <row r="851" spans="1:20" ht="15.75" customHeight="1">
      <c r="A851" s="638"/>
      <c r="B851" s="638"/>
      <c r="C851" s="638"/>
      <c r="D851" s="638"/>
      <c r="E851" s="638"/>
      <c r="F851" s="638"/>
      <c r="G851" s="639"/>
      <c r="H851" s="638"/>
      <c r="I851" s="638"/>
      <c r="J851" s="640"/>
      <c r="K851" s="640"/>
      <c r="L851" s="640"/>
      <c r="M851" s="421"/>
      <c r="N851" s="638"/>
      <c r="O851" s="638"/>
      <c r="P851" s="638"/>
      <c r="Q851" s="638"/>
      <c r="R851" s="638"/>
      <c r="S851" s="638"/>
      <c r="T851" s="638"/>
    </row>
    <row r="852" spans="1:20" ht="15.75" customHeight="1">
      <c r="A852" s="638"/>
      <c r="B852" s="638"/>
      <c r="C852" s="638"/>
      <c r="D852" s="638"/>
      <c r="E852" s="638"/>
      <c r="F852" s="638"/>
      <c r="G852" s="639"/>
      <c r="H852" s="638"/>
      <c r="I852" s="638"/>
      <c r="J852" s="640"/>
      <c r="K852" s="640"/>
      <c r="L852" s="640"/>
      <c r="M852" s="421"/>
      <c r="N852" s="638"/>
      <c r="O852" s="638"/>
      <c r="P852" s="638"/>
      <c r="Q852" s="638"/>
      <c r="R852" s="638"/>
      <c r="S852" s="638"/>
      <c r="T852" s="638"/>
    </row>
    <row r="853" spans="1:20" ht="15.75" customHeight="1">
      <c r="A853" s="638"/>
      <c r="B853" s="638"/>
      <c r="C853" s="638"/>
      <c r="D853" s="638"/>
      <c r="E853" s="638"/>
      <c r="F853" s="638"/>
      <c r="G853" s="639"/>
      <c r="H853" s="638"/>
      <c r="I853" s="638"/>
      <c r="J853" s="640"/>
      <c r="K853" s="640"/>
      <c r="L853" s="640"/>
      <c r="M853" s="421"/>
      <c r="N853" s="638"/>
      <c r="O853" s="638"/>
      <c r="P853" s="638"/>
      <c r="Q853" s="638"/>
      <c r="R853" s="638"/>
      <c r="S853" s="638"/>
      <c r="T853" s="638"/>
    </row>
    <row r="854" spans="1:20" ht="15.75" customHeight="1">
      <c r="A854" s="638"/>
      <c r="B854" s="638"/>
      <c r="C854" s="638"/>
      <c r="D854" s="638"/>
      <c r="E854" s="638"/>
      <c r="F854" s="638"/>
      <c r="G854" s="639"/>
      <c r="H854" s="638"/>
      <c r="I854" s="638"/>
      <c r="J854" s="640"/>
      <c r="K854" s="640"/>
      <c r="L854" s="640"/>
      <c r="M854" s="421"/>
      <c r="N854" s="638"/>
      <c r="O854" s="638"/>
      <c r="P854" s="638"/>
      <c r="Q854" s="638"/>
      <c r="R854" s="638"/>
      <c r="S854" s="638"/>
      <c r="T854" s="638"/>
    </row>
    <row r="855" spans="1:20" ht="15.75" customHeight="1">
      <c r="A855" s="638"/>
      <c r="B855" s="638"/>
      <c r="C855" s="638"/>
      <c r="D855" s="638"/>
      <c r="E855" s="638"/>
      <c r="F855" s="638"/>
      <c r="G855" s="639"/>
      <c r="H855" s="638"/>
      <c r="I855" s="638"/>
      <c r="J855" s="640"/>
      <c r="K855" s="640"/>
      <c r="L855" s="640"/>
      <c r="M855" s="421"/>
      <c r="N855" s="638"/>
      <c r="O855" s="638"/>
      <c r="P855" s="638"/>
      <c r="Q855" s="638"/>
      <c r="R855" s="638"/>
      <c r="S855" s="638"/>
      <c r="T855" s="638"/>
    </row>
    <row r="856" spans="1:20" ht="15.75" customHeight="1">
      <c r="A856" s="638"/>
      <c r="B856" s="638"/>
      <c r="C856" s="638"/>
      <c r="D856" s="638"/>
      <c r="E856" s="638"/>
      <c r="F856" s="638"/>
      <c r="G856" s="639"/>
      <c r="H856" s="638"/>
      <c r="I856" s="638"/>
      <c r="J856" s="640"/>
      <c r="K856" s="640"/>
      <c r="L856" s="640"/>
      <c r="M856" s="421"/>
      <c r="N856" s="638"/>
      <c r="O856" s="638"/>
      <c r="P856" s="638"/>
      <c r="Q856" s="638"/>
      <c r="R856" s="638"/>
      <c r="S856" s="638"/>
      <c r="T856" s="638"/>
    </row>
    <row r="857" spans="1:20" ht="15.75" customHeight="1">
      <c r="A857" s="638"/>
      <c r="B857" s="638"/>
      <c r="C857" s="638"/>
      <c r="D857" s="638"/>
      <c r="E857" s="638"/>
      <c r="F857" s="638"/>
      <c r="G857" s="639"/>
      <c r="H857" s="638"/>
      <c r="I857" s="638"/>
      <c r="J857" s="640"/>
      <c r="K857" s="640"/>
      <c r="L857" s="640"/>
      <c r="M857" s="421"/>
      <c r="N857" s="638"/>
      <c r="O857" s="638"/>
      <c r="P857" s="638"/>
      <c r="Q857" s="638"/>
      <c r="R857" s="638"/>
      <c r="S857" s="638"/>
      <c r="T857" s="638"/>
    </row>
    <row r="858" spans="1:20" ht="15.75" customHeight="1">
      <c r="A858" s="638"/>
      <c r="B858" s="638"/>
      <c r="C858" s="638"/>
      <c r="D858" s="638"/>
      <c r="E858" s="638"/>
      <c r="F858" s="638"/>
      <c r="G858" s="639"/>
      <c r="H858" s="638"/>
      <c r="I858" s="638"/>
      <c r="J858" s="640"/>
      <c r="K858" s="640"/>
      <c r="L858" s="640"/>
      <c r="M858" s="421"/>
      <c r="N858" s="638"/>
      <c r="O858" s="638"/>
      <c r="P858" s="638"/>
      <c r="Q858" s="638"/>
      <c r="R858" s="638"/>
      <c r="S858" s="638"/>
      <c r="T858" s="638"/>
    </row>
    <row r="859" spans="1:20" ht="15.75" customHeight="1">
      <c r="A859" s="638"/>
      <c r="B859" s="638"/>
      <c r="C859" s="638"/>
      <c r="D859" s="638"/>
      <c r="E859" s="638"/>
      <c r="F859" s="638"/>
      <c r="G859" s="639"/>
      <c r="H859" s="638"/>
      <c r="I859" s="638"/>
      <c r="J859" s="640"/>
      <c r="K859" s="640"/>
      <c r="L859" s="640"/>
      <c r="M859" s="421"/>
      <c r="N859" s="638"/>
      <c r="O859" s="638"/>
      <c r="P859" s="638"/>
      <c r="Q859" s="638"/>
      <c r="R859" s="638"/>
      <c r="S859" s="638"/>
      <c r="T859" s="638"/>
    </row>
    <row r="860" spans="1:20" ht="15.75" customHeight="1">
      <c r="A860" s="638"/>
      <c r="B860" s="638"/>
      <c r="C860" s="638"/>
      <c r="D860" s="638"/>
      <c r="E860" s="638"/>
      <c r="F860" s="638"/>
      <c r="G860" s="639"/>
      <c r="H860" s="638"/>
      <c r="I860" s="638"/>
      <c r="J860" s="640"/>
      <c r="K860" s="640"/>
      <c r="L860" s="640"/>
      <c r="M860" s="421"/>
      <c r="N860" s="638"/>
      <c r="O860" s="638"/>
      <c r="P860" s="638"/>
      <c r="Q860" s="638"/>
      <c r="R860" s="638"/>
      <c r="S860" s="638"/>
      <c r="T860" s="638"/>
    </row>
    <row r="861" spans="1:20" ht="15.75" customHeight="1">
      <c r="A861" s="638"/>
      <c r="B861" s="638"/>
      <c r="C861" s="638"/>
      <c r="D861" s="638"/>
      <c r="E861" s="638"/>
      <c r="F861" s="638"/>
      <c r="G861" s="639"/>
      <c r="H861" s="638"/>
      <c r="I861" s="638"/>
      <c r="J861" s="640"/>
      <c r="K861" s="640"/>
      <c r="L861" s="640"/>
      <c r="M861" s="421"/>
      <c r="N861" s="638"/>
      <c r="O861" s="638"/>
      <c r="P861" s="638"/>
      <c r="Q861" s="638"/>
      <c r="R861" s="638"/>
      <c r="S861" s="638"/>
      <c r="T861" s="638"/>
    </row>
    <row r="862" spans="1:20" ht="15.75" customHeight="1">
      <c r="A862" s="638"/>
      <c r="B862" s="638"/>
      <c r="C862" s="638"/>
      <c r="D862" s="638"/>
      <c r="E862" s="638"/>
      <c r="F862" s="638"/>
      <c r="G862" s="639"/>
      <c r="H862" s="638"/>
      <c r="I862" s="638"/>
      <c r="J862" s="640"/>
      <c r="K862" s="640"/>
      <c r="L862" s="640"/>
      <c r="M862" s="421"/>
      <c r="N862" s="638"/>
      <c r="O862" s="638"/>
      <c r="P862" s="638"/>
      <c r="Q862" s="638"/>
      <c r="R862" s="638"/>
      <c r="S862" s="638"/>
      <c r="T862" s="638"/>
    </row>
    <row r="863" spans="1:20" ht="15.75" customHeight="1">
      <c r="A863" s="638"/>
      <c r="B863" s="638"/>
      <c r="C863" s="638"/>
      <c r="D863" s="638"/>
      <c r="E863" s="638"/>
      <c r="F863" s="638"/>
      <c r="G863" s="639"/>
      <c r="H863" s="638"/>
      <c r="I863" s="638"/>
      <c r="J863" s="640"/>
      <c r="K863" s="640"/>
      <c r="L863" s="640"/>
      <c r="M863" s="421"/>
      <c r="N863" s="638"/>
      <c r="O863" s="638"/>
      <c r="P863" s="638"/>
      <c r="Q863" s="638"/>
      <c r="R863" s="638"/>
      <c r="S863" s="638"/>
      <c r="T863" s="638"/>
    </row>
    <row r="864" spans="1:20" ht="15.75" customHeight="1">
      <c r="A864" s="638"/>
      <c r="B864" s="638"/>
      <c r="C864" s="638"/>
      <c r="D864" s="638"/>
      <c r="E864" s="638"/>
      <c r="F864" s="638"/>
      <c r="G864" s="639"/>
      <c r="H864" s="638"/>
      <c r="I864" s="638"/>
      <c r="J864" s="640"/>
      <c r="K864" s="640"/>
      <c r="L864" s="640"/>
      <c r="M864" s="421"/>
      <c r="N864" s="638"/>
      <c r="O864" s="638"/>
      <c r="P864" s="638"/>
      <c r="Q864" s="638"/>
      <c r="R864" s="638"/>
      <c r="S864" s="638"/>
      <c r="T864" s="638"/>
    </row>
    <row r="865" spans="1:20" ht="15.75" customHeight="1">
      <c r="A865" s="638"/>
      <c r="B865" s="638"/>
      <c r="C865" s="638"/>
      <c r="D865" s="638"/>
      <c r="E865" s="638"/>
      <c r="F865" s="638"/>
      <c r="G865" s="639"/>
      <c r="H865" s="638"/>
      <c r="I865" s="638"/>
      <c r="J865" s="640"/>
      <c r="K865" s="640"/>
      <c r="L865" s="640"/>
      <c r="M865" s="421"/>
      <c r="N865" s="638"/>
      <c r="O865" s="638"/>
      <c r="P865" s="638"/>
      <c r="Q865" s="638"/>
      <c r="R865" s="638"/>
      <c r="S865" s="638"/>
      <c r="T865" s="638"/>
    </row>
    <row r="866" spans="1:20" ht="15.75" customHeight="1">
      <c r="A866" s="638"/>
      <c r="B866" s="638"/>
      <c r="C866" s="638"/>
      <c r="D866" s="638"/>
      <c r="E866" s="638"/>
      <c r="F866" s="638"/>
      <c r="G866" s="639"/>
      <c r="H866" s="638"/>
      <c r="I866" s="638"/>
      <c r="J866" s="640"/>
      <c r="K866" s="640"/>
      <c r="L866" s="640"/>
      <c r="M866" s="421"/>
      <c r="N866" s="638"/>
      <c r="O866" s="638"/>
      <c r="P866" s="638"/>
      <c r="Q866" s="638"/>
      <c r="R866" s="638"/>
      <c r="S866" s="638"/>
      <c r="T866" s="638"/>
    </row>
    <row r="867" spans="1:20" ht="15.75" customHeight="1">
      <c r="A867" s="638"/>
      <c r="B867" s="638"/>
      <c r="C867" s="638"/>
      <c r="D867" s="638"/>
      <c r="E867" s="638"/>
      <c r="F867" s="638"/>
      <c r="G867" s="639"/>
      <c r="H867" s="638"/>
      <c r="I867" s="638"/>
      <c r="J867" s="640"/>
      <c r="K867" s="640"/>
      <c r="L867" s="640"/>
      <c r="M867" s="421"/>
      <c r="N867" s="638"/>
      <c r="O867" s="638"/>
      <c r="P867" s="638"/>
      <c r="Q867" s="638"/>
      <c r="R867" s="638"/>
      <c r="S867" s="638"/>
      <c r="T867" s="638"/>
    </row>
    <row r="868" spans="1:20" ht="15.75" customHeight="1">
      <c r="A868" s="638"/>
      <c r="B868" s="638"/>
      <c r="C868" s="638"/>
      <c r="D868" s="638"/>
      <c r="E868" s="638"/>
      <c r="F868" s="638"/>
      <c r="G868" s="639"/>
      <c r="H868" s="638"/>
      <c r="I868" s="638"/>
      <c r="J868" s="640"/>
      <c r="K868" s="640"/>
      <c r="L868" s="640"/>
      <c r="M868" s="421"/>
      <c r="N868" s="638"/>
      <c r="O868" s="638"/>
      <c r="P868" s="638"/>
      <c r="Q868" s="638"/>
      <c r="R868" s="638"/>
      <c r="S868" s="638"/>
      <c r="T868" s="638"/>
    </row>
    <row r="869" spans="1:20" ht="15.75" customHeight="1">
      <c r="A869" s="638"/>
      <c r="B869" s="638"/>
      <c r="C869" s="638"/>
      <c r="D869" s="638"/>
      <c r="E869" s="638"/>
      <c r="F869" s="638"/>
      <c r="G869" s="639"/>
      <c r="H869" s="638"/>
      <c r="I869" s="638"/>
      <c r="J869" s="640"/>
      <c r="K869" s="640"/>
      <c r="L869" s="640"/>
      <c r="M869" s="421"/>
      <c r="N869" s="638"/>
      <c r="O869" s="638"/>
      <c r="P869" s="638"/>
      <c r="Q869" s="638"/>
      <c r="R869" s="638"/>
      <c r="S869" s="638"/>
      <c r="T869" s="638"/>
    </row>
    <row r="870" spans="1:20" ht="15.75" customHeight="1">
      <c r="A870" s="638"/>
      <c r="B870" s="638"/>
      <c r="C870" s="638"/>
      <c r="D870" s="638"/>
      <c r="E870" s="638"/>
      <c r="F870" s="638"/>
      <c r="G870" s="639"/>
      <c r="H870" s="638"/>
      <c r="I870" s="638"/>
      <c r="J870" s="640"/>
      <c r="K870" s="640"/>
      <c r="L870" s="640"/>
      <c r="M870" s="421"/>
      <c r="N870" s="638"/>
      <c r="O870" s="638"/>
      <c r="P870" s="638"/>
      <c r="Q870" s="638"/>
      <c r="R870" s="638"/>
      <c r="S870" s="638"/>
      <c r="T870" s="638"/>
    </row>
    <row r="871" spans="1:20" ht="15.75" customHeight="1">
      <c r="A871" s="638"/>
      <c r="B871" s="638"/>
      <c r="C871" s="638"/>
      <c r="D871" s="638"/>
      <c r="E871" s="638"/>
      <c r="F871" s="638"/>
      <c r="G871" s="639"/>
      <c r="H871" s="638"/>
      <c r="I871" s="638"/>
      <c r="J871" s="640"/>
      <c r="K871" s="640"/>
      <c r="L871" s="640"/>
      <c r="M871" s="421"/>
      <c r="N871" s="638"/>
      <c r="O871" s="638"/>
      <c r="P871" s="638"/>
      <c r="Q871" s="638"/>
      <c r="R871" s="638"/>
      <c r="S871" s="638"/>
      <c r="T871" s="638"/>
    </row>
    <row r="872" spans="1:20" ht="15.75" customHeight="1">
      <c r="A872" s="638"/>
      <c r="B872" s="638"/>
      <c r="C872" s="638"/>
      <c r="D872" s="638"/>
      <c r="E872" s="638"/>
      <c r="F872" s="638"/>
      <c r="G872" s="639"/>
      <c r="H872" s="638"/>
      <c r="I872" s="638"/>
      <c r="J872" s="640"/>
      <c r="K872" s="640"/>
      <c r="L872" s="640"/>
      <c r="M872" s="421"/>
      <c r="N872" s="638"/>
      <c r="O872" s="638"/>
      <c r="P872" s="638"/>
      <c r="Q872" s="638"/>
      <c r="R872" s="638"/>
      <c r="S872" s="638"/>
      <c r="T872" s="638"/>
    </row>
    <row r="873" spans="1:20" ht="15.75" customHeight="1">
      <c r="A873" s="638"/>
      <c r="B873" s="638"/>
      <c r="C873" s="638"/>
      <c r="D873" s="638"/>
      <c r="E873" s="638"/>
      <c r="F873" s="638"/>
      <c r="G873" s="639"/>
      <c r="H873" s="638"/>
      <c r="I873" s="638"/>
      <c r="J873" s="640"/>
      <c r="K873" s="640"/>
      <c r="L873" s="640"/>
      <c r="M873" s="421"/>
      <c r="N873" s="638"/>
      <c r="O873" s="638"/>
      <c r="P873" s="638"/>
      <c r="Q873" s="638"/>
      <c r="R873" s="638"/>
      <c r="S873" s="638"/>
      <c r="T873" s="638"/>
    </row>
    <row r="874" spans="1:20" ht="15.75" customHeight="1">
      <c r="A874" s="638"/>
      <c r="B874" s="638"/>
      <c r="C874" s="638"/>
      <c r="D874" s="638"/>
      <c r="E874" s="638"/>
      <c r="F874" s="638"/>
      <c r="G874" s="639"/>
      <c r="H874" s="638"/>
      <c r="I874" s="638"/>
      <c r="J874" s="640"/>
      <c r="K874" s="640"/>
      <c r="L874" s="640"/>
      <c r="M874" s="421"/>
      <c r="N874" s="638"/>
      <c r="O874" s="638"/>
      <c r="P874" s="638"/>
      <c r="Q874" s="638"/>
      <c r="R874" s="638"/>
      <c r="S874" s="638"/>
      <c r="T874" s="638"/>
    </row>
    <row r="875" spans="1:20" ht="15.75" customHeight="1">
      <c r="A875" s="638"/>
      <c r="B875" s="638"/>
      <c r="C875" s="638"/>
      <c r="D875" s="638"/>
      <c r="E875" s="638"/>
      <c r="F875" s="638"/>
      <c r="G875" s="639"/>
      <c r="H875" s="638"/>
      <c r="I875" s="638"/>
      <c r="J875" s="640"/>
      <c r="K875" s="640"/>
      <c r="L875" s="640"/>
      <c r="M875" s="421"/>
      <c r="N875" s="638"/>
      <c r="O875" s="638"/>
      <c r="P875" s="638"/>
      <c r="Q875" s="638"/>
      <c r="R875" s="638"/>
      <c r="S875" s="638"/>
      <c r="T875" s="638"/>
    </row>
    <row r="876" spans="1:20" ht="15.75" customHeight="1">
      <c r="A876" s="638"/>
      <c r="B876" s="638"/>
      <c r="C876" s="638"/>
      <c r="D876" s="638"/>
      <c r="E876" s="638"/>
      <c r="F876" s="638"/>
      <c r="G876" s="639"/>
      <c r="H876" s="638"/>
      <c r="I876" s="638"/>
      <c r="J876" s="640"/>
      <c r="K876" s="640"/>
      <c r="L876" s="640"/>
      <c r="M876" s="421"/>
      <c r="N876" s="638"/>
      <c r="O876" s="638"/>
      <c r="P876" s="638"/>
      <c r="Q876" s="638"/>
      <c r="R876" s="638"/>
      <c r="S876" s="638"/>
      <c r="T876" s="638"/>
    </row>
    <row r="877" spans="1:20" ht="15.75" customHeight="1">
      <c r="A877" s="638"/>
      <c r="B877" s="638"/>
      <c r="C877" s="638"/>
      <c r="D877" s="638"/>
      <c r="E877" s="638"/>
      <c r="F877" s="638"/>
      <c r="G877" s="639"/>
      <c r="H877" s="638"/>
      <c r="I877" s="638"/>
      <c r="J877" s="640"/>
      <c r="K877" s="640"/>
      <c r="L877" s="640"/>
      <c r="M877" s="421"/>
      <c r="N877" s="638"/>
      <c r="O877" s="638"/>
      <c r="P877" s="638"/>
      <c r="Q877" s="638"/>
      <c r="R877" s="638"/>
      <c r="S877" s="638"/>
      <c r="T877" s="638"/>
    </row>
    <row r="878" spans="1:20" ht="15.75" customHeight="1">
      <c r="A878" s="638"/>
      <c r="B878" s="638"/>
      <c r="C878" s="638"/>
      <c r="D878" s="638"/>
      <c r="E878" s="638"/>
      <c r="F878" s="638"/>
      <c r="G878" s="639"/>
      <c r="H878" s="638"/>
      <c r="I878" s="638"/>
      <c r="J878" s="640"/>
      <c r="K878" s="640"/>
      <c r="L878" s="640"/>
      <c r="M878" s="421"/>
      <c r="N878" s="638"/>
      <c r="O878" s="638"/>
      <c r="P878" s="638"/>
      <c r="Q878" s="638"/>
      <c r="R878" s="638"/>
      <c r="S878" s="638"/>
      <c r="T878" s="638"/>
    </row>
    <row r="879" spans="1:20" ht="15.75" customHeight="1">
      <c r="A879" s="638"/>
      <c r="B879" s="638"/>
      <c r="C879" s="638"/>
      <c r="D879" s="638"/>
      <c r="E879" s="638"/>
      <c r="F879" s="638"/>
      <c r="G879" s="639"/>
      <c r="H879" s="638"/>
      <c r="I879" s="638"/>
      <c r="J879" s="640"/>
      <c r="K879" s="640"/>
      <c r="L879" s="640"/>
      <c r="M879" s="421"/>
      <c r="N879" s="638"/>
      <c r="O879" s="638"/>
      <c r="P879" s="638"/>
      <c r="Q879" s="638"/>
      <c r="R879" s="638"/>
      <c r="S879" s="638"/>
      <c r="T879" s="638"/>
    </row>
    <row r="880" spans="1:20" ht="15.75" customHeight="1">
      <c r="A880" s="638"/>
      <c r="B880" s="638"/>
      <c r="C880" s="638"/>
      <c r="D880" s="638"/>
      <c r="E880" s="638"/>
      <c r="F880" s="638"/>
      <c r="G880" s="639"/>
      <c r="H880" s="638"/>
      <c r="I880" s="638"/>
      <c r="J880" s="640"/>
      <c r="K880" s="640"/>
      <c r="L880" s="640"/>
      <c r="M880" s="421"/>
      <c r="N880" s="638"/>
      <c r="O880" s="638"/>
      <c r="P880" s="638"/>
      <c r="Q880" s="638"/>
      <c r="R880" s="638"/>
      <c r="S880" s="638"/>
      <c r="T880" s="638"/>
    </row>
    <row r="881" spans="1:20" ht="15.75" customHeight="1">
      <c r="A881" s="638"/>
      <c r="B881" s="638"/>
      <c r="C881" s="638"/>
      <c r="D881" s="638"/>
      <c r="E881" s="638"/>
      <c r="F881" s="638"/>
      <c r="G881" s="639"/>
      <c r="H881" s="638"/>
      <c r="I881" s="638"/>
      <c r="J881" s="640"/>
      <c r="K881" s="640"/>
      <c r="L881" s="640"/>
      <c r="M881" s="421"/>
      <c r="N881" s="638"/>
      <c r="O881" s="638"/>
      <c r="P881" s="638"/>
      <c r="Q881" s="638"/>
      <c r="R881" s="638"/>
      <c r="S881" s="638"/>
      <c r="T881" s="638"/>
    </row>
    <row r="882" spans="1:20" ht="15.75" customHeight="1">
      <c r="A882" s="638"/>
      <c r="B882" s="638"/>
      <c r="C882" s="638"/>
      <c r="D882" s="638"/>
      <c r="E882" s="638"/>
      <c r="F882" s="638"/>
      <c r="G882" s="639"/>
      <c r="H882" s="638"/>
      <c r="I882" s="638"/>
      <c r="J882" s="640"/>
      <c r="K882" s="640"/>
      <c r="L882" s="640"/>
      <c r="M882" s="421"/>
      <c r="N882" s="638"/>
      <c r="O882" s="638"/>
      <c r="P882" s="638"/>
      <c r="Q882" s="638"/>
      <c r="R882" s="638"/>
      <c r="S882" s="638"/>
      <c r="T882" s="638"/>
    </row>
    <row r="883" spans="1:20" ht="15.75" customHeight="1">
      <c r="A883" s="638"/>
      <c r="B883" s="638"/>
      <c r="C883" s="638"/>
      <c r="D883" s="638"/>
      <c r="E883" s="638"/>
      <c r="F883" s="638"/>
      <c r="G883" s="639"/>
      <c r="H883" s="638"/>
      <c r="I883" s="638"/>
      <c r="J883" s="640"/>
      <c r="K883" s="640"/>
      <c r="L883" s="640"/>
      <c r="M883" s="421"/>
      <c r="N883" s="638"/>
      <c r="O883" s="638"/>
      <c r="P883" s="638"/>
      <c r="Q883" s="638"/>
      <c r="R883" s="638"/>
      <c r="S883" s="638"/>
      <c r="T883" s="638"/>
    </row>
    <row r="884" spans="1:20" ht="15.75" customHeight="1">
      <c r="A884" s="638"/>
      <c r="B884" s="638"/>
      <c r="C884" s="638"/>
      <c r="D884" s="638"/>
      <c r="E884" s="638"/>
      <c r="F884" s="638"/>
      <c r="G884" s="639"/>
      <c r="H884" s="638"/>
      <c r="I884" s="638"/>
      <c r="J884" s="640"/>
      <c r="K884" s="640"/>
      <c r="L884" s="640"/>
      <c r="M884" s="421"/>
      <c r="N884" s="638"/>
      <c r="O884" s="638"/>
      <c r="P884" s="638"/>
      <c r="Q884" s="638"/>
      <c r="R884" s="638"/>
      <c r="S884" s="638"/>
      <c r="T884" s="638"/>
    </row>
    <row r="885" spans="1:20" ht="15.75" customHeight="1">
      <c r="A885" s="638"/>
      <c r="B885" s="638"/>
      <c r="C885" s="638"/>
      <c r="D885" s="638"/>
      <c r="E885" s="638"/>
      <c r="F885" s="638"/>
      <c r="G885" s="639"/>
      <c r="H885" s="638"/>
      <c r="I885" s="638"/>
      <c r="J885" s="640"/>
      <c r="K885" s="640"/>
      <c r="L885" s="640"/>
      <c r="M885" s="421"/>
      <c r="N885" s="638"/>
      <c r="O885" s="638"/>
      <c r="P885" s="638"/>
      <c r="Q885" s="638"/>
      <c r="R885" s="638"/>
      <c r="S885" s="638"/>
      <c r="T885" s="638"/>
    </row>
    <row r="886" spans="1:20" ht="15.75" customHeight="1">
      <c r="A886" s="638"/>
      <c r="B886" s="638"/>
      <c r="C886" s="638"/>
      <c r="D886" s="638"/>
      <c r="E886" s="638"/>
      <c r="F886" s="638"/>
      <c r="G886" s="639"/>
      <c r="H886" s="638"/>
      <c r="I886" s="638"/>
      <c r="J886" s="640"/>
      <c r="K886" s="640"/>
      <c r="L886" s="640"/>
      <c r="M886" s="421"/>
      <c r="N886" s="638"/>
      <c r="O886" s="638"/>
      <c r="P886" s="638"/>
      <c r="Q886" s="638"/>
      <c r="R886" s="638"/>
      <c r="S886" s="638"/>
      <c r="T886" s="638"/>
    </row>
    <row r="887" spans="1:20" ht="15.75" customHeight="1">
      <c r="A887" s="638"/>
      <c r="B887" s="638"/>
      <c r="C887" s="638"/>
      <c r="D887" s="638"/>
      <c r="E887" s="638"/>
      <c r="F887" s="638"/>
      <c r="G887" s="639"/>
      <c r="H887" s="638"/>
      <c r="I887" s="638"/>
      <c r="J887" s="640"/>
      <c r="K887" s="640"/>
      <c r="L887" s="640"/>
      <c r="M887" s="421"/>
      <c r="N887" s="638"/>
      <c r="O887" s="638"/>
      <c r="P887" s="638"/>
      <c r="Q887" s="638"/>
      <c r="R887" s="638"/>
      <c r="S887" s="638"/>
      <c r="T887" s="638"/>
    </row>
    <row r="888" spans="1:20" ht="15.75" customHeight="1">
      <c r="A888" s="638"/>
      <c r="B888" s="638"/>
      <c r="C888" s="638"/>
      <c r="D888" s="638"/>
      <c r="E888" s="638"/>
      <c r="F888" s="638"/>
      <c r="G888" s="639"/>
      <c r="H888" s="638"/>
      <c r="I888" s="638"/>
      <c r="J888" s="640"/>
      <c r="K888" s="640"/>
      <c r="L888" s="640"/>
      <c r="M888" s="421"/>
      <c r="N888" s="638"/>
      <c r="O888" s="638"/>
      <c r="P888" s="638"/>
      <c r="Q888" s="638"/>
      <c r="R888" s="638"/>
      <c r="S888" s="638"/>
      <c r="T888" s="638"/>
    </row>
    <row r="889" spans="1:20" ht="15.75" customHeight="1">
      <c r="A889" s="638"/>
      <c r="B889" s="638"/>
      <c r="C889" s="638"/>
      <c r="D889" s="638"/>
      <c r="E889" s="638"/>
      <c r="F889" s="638"/>
      <c r="G889" s="639"/>
      <c r="H889" s="638"/>
      <c r="I889" s="638"/>
      <c r="J889" s="640"/>
      <c r="K889" s="640"/>
      <c r="L889" s="640"/>
      <c r="M889" s="421"/>
      <c r="N889" s="638"/>
      <c r="O889" s="638"/>
      <c r="P889" s="638"/>
      <c r="Q889" s="638"/>
      <c r="R889" s="638"/>
      <c r="S889" s="638"/>
      <c r="T889" s="638"/>
    </row>
    <row r="890" spans="1:20" ht="15.75" customHeight="1">
      <c r="A890" s="638"/>
      <c r="B890" s="638"/>
      <c r="C890" s="638"/>
      <c r="D890" s="638"/>
      <c r="E890" s="638"/>
      <c r="F890" s="638"/>
      <c r="G890" s="639"/>
      <c r="H890" s="638"/>
      <c r="I890" s="638"/>
      <c r="J890" s="640"/>
      <c r="K890" s="640"/>
      <c r="L890" s="640"/>
      <c r="M890" s="421"/>
      <c r="N890" s="638"/>
      <c r="O890" s="638"/>
      <c r="P890" s="638"/>
      <c r="Q890" s="638"/>
      <c r="R890" s="638"/>
      <c r="S890" s="638"/>
      <c r="T890" s="638"/>
    </row>
    <row r="891" spans="1:20" ht="15.75" customHeight="1">
      <c r="A891" s="638"/>
      <c r="B891" s="638"/>
      <c r="C891" s="638"/>
      <c r="D891" s="638"/>
      <c r="E891" s="638"/>
      <c r="F891" s="638"/>
      <c r="G891" s="639"/>
      <c r="H891" s="638"/>
      <c r="I891" s="638"/>
      <c r="J891" s="640"/>
      <c r="K891" s="640"/>
      <c r="L891" s="640"/>
      <c r="M891" s="421"/>
      <c r="N891" s="638"/>
      <c r="O891" s="638"/>
      <c r="P891" s="638"/>
      <c r="Q891" s="638"/>
      <c r="R891" s="638"/>
      <c r="S891" s="638"/>
      <c r="T891" s="638"/>
    </row>
    <row r="892" spans="1:20" ht="15.75" customHeight="1">
      <c r="A892" s="638"/>
      <c r="B892" s="638"/>
      <c r="C892" s="638"/>
      <c r="D892" s="638"/>
      <c r="E892" s="638"/>
      <c r="F892" s="638"/>
      <c r="G892" s="639"/>
      <c r="H892" s="638"/>
      <c r="I892" s="638"/>
      <c r="J892" s="640"/>
      <c r="K892" s="640"/>
      <c r="L892" s="640"/>
      <c r="M892" s="421"/>
      <c r="N892" s="638"/>
      <c r="O892" s="638"/>
      <c r="P892" s="638"/>
      <c r="Q892" s="638"/>
      <c r="R892" s="638"/>
      <c r="S892" s="638"/>
      <c r="T892" s="638"/>
    </row>
    <row r="893" spans="1:20" ht="15.75" customHeight="1">
      <c r="A893" s="638"/>
      <c r="B893" s="638"/>
      <c r="C893" s="638"/>
      <c r="D893" s="638"/>
      <c r="E893" s="638"/>
      <c r="F893" s="638"/>
      <c r="G893" s="639"/>
      <c r="H893" s="638"/>
      <c r="I893" s="638"/>
      <c r="J893" s="640"/>
      <c r="K893" s="640"/>
      <c r="L893" s="640"/>
      <c r="M893" s="421"/>
      <c r="N893" s="638"/>
      <c r="O893" s="638"/>
      <c r="P893" s="638"/>
      <c r="Q893" s="638"/>
      <c r="R893" s="638"/>
      <c r="S893" s="638"/>
      <c r="T893" s="638"/>
    </row>
    <row r="894" spans="1:20" ht="15.75" customHeight="1">
      <c r="A894" s="638"/>
      <c r="B894" s="638"/>
      <c r="C894" s="638"/>
      <c r="D894" s="638"/>
      <c r="E894" s="638"/>
      <c r="F894" s="638"/>
      <c r="G894" s="639"/>
      <c r="H894" s="638"/>
      <c r="I894" s="638"/>
      <c r="J894" s="640"/>
      <c r="K894" s="640"/>
      <c r="L894" s="640"/>
      <c r="M894" s="421"/>
      <c r="N894" s="638"/>
      <c r="O894" s="638"/>
      <c r="P894" s="638"/>
      <c r="Q894" s="638"/>
      <c r="R894" s="638"/>
      <c r="S894" s="638"/>
      <c r="T894" s="638"/>
    </row>
    <row r="895" spans="1:20" ht="15.75" customHeight="1">
      <c r="A895" s="638"/>
      <c r="B895" s="638"/>
      <c r="C895" s="638"/>
      <c r="D895" s="638"/>
      <c r="E895" s="638"/>
      <c r="F895" s="638"/>
      <c r="G895" s="639"/>
      <c r="H895" s="638"/>
      <c r="I895" s="638"/>
      <c r="J895" s="640"/>
      <c r="K895" s="640"/>
      <c r="L895" s="640"/>
      <c r="M895" s="421"/>
      <c r="N895" s="638"/>
      <c r="O895" s="638"/>
      <c r="P895" s="638"/>
      <c r="Q895" s="638"/>
      <c r="R895" s="638"/>
      <c r="S895" s="638"/>
      <c r="T895" s="638"/>
    </row>
    <row r="896" spans="1:20" ht="15.75" customHeight="1">
      <c r="A896" s="638"/>
      <c r="B896" s="638"/>
      <c r="C896" s="638"/>
      <c r="D896" s="638"/>
      <c r="E896" s="638"/>
      <c r="F896" s="638"/>
      <c r="G896" s="639"/>
      <c r="H896" s="638"/>
      <c r="I896" s="638"/>
      <c r="J896" s="640"/>
      <c r="K896" s="640"/>
      <c r="L896" s="640"/>
      <c r="M896" s="421"/>
      <c r="N896" s="638"/>
      <c r="O896" s="638"/>
      <c r="P896" s="638"/>
      <c r="Q896" s="638"/>
      <c r="R896" s="638"/>
      <c r="S896" s="638"/>
      <c r="T896" s="638"/>
    </row>
    <row r="897" spans="1:20" ht="15.75" customHeight="1">
      <c r="A897" s="638"/>
      <c r="B897" s="638"/>
      <c r="C897" s="638"/>
      <c r="D897" s="638"/>
      <c r="E897" s="638"/>
      <c r="F897" s="638"/>
      <c r="G897" s="639"/>
      <c r="H897" s="638"/>
      <c r="I897" s="638"/>
      <c r="J897" s="640"/>
      <c r="K897" s="640"/>
      <c r="L897" s="640"/>
      <c r="M897" s="421"/>
      <c r="N897" s="638"/>
      <c r="O897" s="638"/>
      <c r="P897" s="638"/>
      <c r="Q897" s="638"/>
      <c r="R897" s="638"/>
      <c r="S897" s="638"/>
      <c r="T897" s="638"/>
    </row>
    <row r="898" spans="1:20" ht="15.75" customHeight="1">
      <c r="A898" s="638"/>
      <c r="B898" s="638"/>
      <c r="C898" s="638"/>
      <c r="D898" s="638"/>
      <c r="E898" s="638"/>
      <c r="F898" s="638"/>
      <c r="G898" s="639"/>
      <c r="H898" s="638"/>
      <c r="I898" s="638"/>
      <c r="J898" s="640"/>
      <c r="K898" s="640"/>
      <c r="L898" s="640"/>
      <c r="M898" s="421"/>
      <c r="N898" s="638"/>
      <c r="O898" s="638"/>
      <c r="P898" s="638"/>
      <c r="Q898" s="638"/>
      <c r="R898" s="638"/>
      <c r="S898" s="638"/>
      <c r="T898" s="638"/>
    </row>
    <row r="899" spans="1:20" ht="15.75" customHeight="1">
      <c r="A899" s="638"/>
      <c r="B899" s="638"/>
      <c r="C899" s="638"/>
      <c r="D899" s="638"/>
      <c r="E899" s="638"/>
      <c r="F899" s="638"/>
      <c r="G899" s="639"/>
      <c r="H899" s="638"/>
      <c r="I899" s="638"/>
      <c r="J899" s="640"/>
      <c r="K899" s="640"/>
      <c r="L899" s="640"/>
      <c r="M899" s="421"/>
      <c r="N899" s="638"/>
      <c r="O899" s="638"/>
      <c r="P899" s="638"/>
      <c r="Q899" s="638"/>
      <c r="R899" s="638"/>
      <c r="S899" s="638"/>
      <c r="T899" s="638"/>
    </row>
    <row r="900" spans="1:20" ht="15.75" customHeight="1">
      <c r="A900" s="638"/>
      <c r="B900" s="638"/>
      <c r="C900" s="638"/>
      <c r="D900" s="638"/>
      <c r="E900" s="638"/>
      <c r="F900" s="638"/>
      <c r="G900" s="639"/>
      <c r="H900" s="638"/>
      <c r="I900" s="638"/>
      <c r="J900" s="640"/>
      <c r="K900" s="640"/>
      <c r="L900" s="640"/>
      <c r="M900" s="421"/>
      <c r="N900" s="638"/>
      <c r="O900" s="638"/>
      <c r="P900" s="638"/>
      <c r="Q900" s="638"/>
      <c r="R900" s="638"/>
      <c r="S900" s="638"/>
      <c r="T900" s="638"/>
    </row>
    <row r="901" spans="1:20" ht="15.75" customHeight="1">
      <c r="A901" s="638"/>
      <c r="B901" s="638"/>
      <c r="C901" s="638"/>
      <c r="D901" s="638"/>
      <c r="E901" s="638"/>
      <c r="F901" s="638"/>
      <c r="G901" s="639"/>
      <c r="H901" s="638"/>
      <c r="I901" s="638"/>
      <c r="J901" s="640"/>
      <c r="K901" s="640"/>
      <c r="L901" s="640"/>
      <c r="M901" s="421"/>
      <c r="N901" s="638"/>
      <c r="O901" s="638"/>
      <c r="P901" s="638"/>
      <c r="Q901" s="638"/>
      <c r="R901" s="638"/>
      <c r="S901" s="638"/>
      <c r="T901" s="638"/>
    </row>
    <row r="902" spans="1:20" ht="15.75" customHeight="1">
      <c r="A902" s="638"/>
      <c r="B902" s="638"/>
      <c r="C902" s="638"/>
      <c r="D902" s="638"/>
      <c r="E902" s="638"/>
      <c r="F902" s="638"/>
      <c r="G902" s="639"/>
      <c r="H902" s="638"/>
      <c r="I902" s="638"/>
      <c r="J902" s="640"/>
      <c r="K902" s="640"/>
      <c r="L902" s="640"/>
      <c r="M902" s="421"/>
      <c r="N902" s="638"/>
      <c r="O902" s="638"/>
      <c r="P902" s="638"/>
      <c r="Q902" s="638"/>
      <c r="R902" s="638"/>
      <c r="S902" s="638"/>
      <c r="T902" s="638"/>
    </row>
    <row r="903" spans="1:20" ht="15.75" customHeight="1">
      <c r="A903" s="638"/>
      <c r="B903" s="638"/>
      <c r="C903" s="638"/>
      <c r="D903" s="638"/>
      <c r="E903" s="638"/>
      <c r="F903" s="638"/>
      <c r="G903" s="639"/>
      <c r="H903" s="638"/>
      <c r="I903" s="638"/>
      <c r="J903" s="640"/>
      <c r="K903" s="640"/>
      <c r="L903" s="640"/>
      <c r="M903" s="421"/>
      <c r="N903" s="638"/>
      <c r="O903" s="638"/>
      <c r="P903" s="638"/>
      <c r="Q903" s="638"/>
      <c r="R903" s="638"/>
      <c r="S903" s="638"/>
      <c r="T903" s="638"/>
    </row>
    <row r="904" spans="1:20" ht="15.75" customHeight="1">
      <c r="A904" s="638"/>
      <c r="B904" s="638"/>
      <c r="C904" s="638"/>
      <c r="D904" s="638"/>
      <c r="E904" s="638"/>
      <c r="F904" s="638"/>
      <c r="G904" s="639"/>
      <c r="H904" s="638"/>
      <c r="I904" s="638"/>
      <c r="J904" s="640"/>
      <c r="K904" s="640"/>
      <c r="L904" s="640"/>
      <c r="M904" s="421"/>
      <c r="N904" s="638"/>
      <c r="O904" s="638"/>
      <c r="P904" s="638"/>
      <c r="Q904" s="638"/>
      <c r="R904" s="638"/>
      <c r="S904" s="638"/>
      <c r="T904" s="638"/>
    </row>
    <row r="905" spans="1:20" ht="15.75" customHeight="1">
      <c r="A905" s="638"/>
      <c r="B905" s="638"/>
      <c r="C905" s="638"/>
      <c r="D905" s="638"/>
      <c r="E905" s="638"/>
      <c r="F905" s="638"/>
      <c r="G905" s="639"/>
      <c r="H905" s="638"/>
      <c r="I905" s="638"/>
      <c r="J905" s="640"/>
      <c r="K905" s="640"/>
      <c r="L905" s="640"/>
      <c r="M905" s="421"/>
      <c r="N905" s="638"/>
      <c r="O905" s="638"/>
      <c r="P905" s="638"/>
      <c r="Q905" s="638"/>
      <c r="R905" s="638"/>
      <c r="S905" s="638"/>
      <c r="T905" s="638"/>
    </row>
    <row r="906" spans="1:20" ht="15.75" customHeight="1">
      <c r="A906" s="638"/>
      <c r="B906" s="638"/>
      <c r="C906" s="638"/>
      <c r="D906" s="638"/>
      <c r="E906" s="638"/>
      <c r="F906" s="638"/>
      <c r="G906" s="639"/>
      <c r="H906" s="638"/>
      <c r="I906" s="638"/>
      <c r="J906" s="640"/>
      <c r="K906" s="640"/>
      <c r="L906" s="640"/>
      <c r="M906" s="421"/>
      <c r="N906" s="638"/>
      <c r="O906" s="638"/>
      <c r="P906" s="638"/>
      <c r="Q906" s="638"/>
      <c r="R906" s="638"/>
      <c r="S906" s="638"/>
      <c r="T906" s="638"/>
    </row>
    <row r="907" spans="1:20" ht="15.75" customHeight="1">
      <c r="A907" s="638"/>
      <c r="B907" s="638"/>
      <c r="C907" s="638"/>
      <c r="D907" s="638"/>
      <c r="E907" s="638"/>
      <c r="F907" s="638"/>
      <c r="G907" s="639"/>
      <c r="H907" s="638"/>
      <c r="I907" s="638"/>
      <c r="J907" s="640"/>
      <c r="K907" s="640"/>
      <c r="L907" s="640"/>
      <c r="M907" s="421"/>
      <c r="N907" s="638"/>
      <c r="O907" s="638"/>
      <c r="P907" s="638"/>
      <c r="Q907" s="638"/>
      <c r="R907" s="638"/>
      <c r="S907" s="638"/>
      <c r="T907" s="638"/>
    </row>
    <row r="908" spans="1:20" ht="15.75" customHeight="1">
      <c r="A908" s="638"/>
      <c r="B908" s="638"/>
      <c r="C908" s="638"/>
      <c r="D908" s="638"/>
      <c r="E908" s="638"/>
      <c r="F908" s="638"/>
      <c r="G908" s="639"/>
      <c r="H908" s="638"/>
      <c r="I908" s="638"/>
      <c r="J908" s="640"/>
      <c r="K908" s="640"/>
      <c r="L908" s="640"/>
      <c r="M908" s="421"/>
      <c r="N908" s="638"/>
      <c r="O908" s="638"/>
      <c r="P908" s="638"/>
      <c r="Q908" s="638"/>
      <c r="R908" s="638"/>
      <c r="S908" s="638"/>
      <c r="T908" s="638"/>
    </row>
    <row r="909" spans="1:20" ht="15.75" customHeight="1">
      <c r="A909" s="638"/>
      <c r="B909" s="638"/>
      <c r="C909" s="638"/>
      <c r="D909" s="638"/>
      <c r="E909" s="638"/>
      <c r="F909" s="638"/>
      <c r="G909" s="639"/>
      <c r="H909" s="638"/>
      <c r="I909" s="638"/>
      <c r="J909" s="640"/>
      <c r="K909" s="640"/>
      <c r="L909" s="640"/>
      <c r="M909" s="421"/>
      <c r="N909" s="638"/>
      <c r="O909" s="638"/>
      <c r="P909" s="638"/>
      <c r="Q909" s="638"/>
      <c r="R909" s="638"/>
      <c r="S909" s="638"/>
      <c r="T909" s="638"/>
    </row>
    <row r="910" spans="1:20" ht="15.75" customHeight="1">
      <c r="A910" s="638"/>
      <c r="B910" s="638"/>
      <c r="C910" s="638"/>
      <c r="D910" s="638"/>
      <c r="E910" s="638"/>
      <c r="F910" s="638"/>
      <c r="G910" s="639"/>
      <c r="H910" s="638"/>
      <c r="I910" s="638"/>
      <c r="J910" s="640"/>
      <c r="K910" s="640"/>
      <c r="L910" s="640"/>
      <c r="M910" s="421"/>
      <c r="N910" s="638"/>
      <c r="O910" s="638"/>
      <c r="P910" s="638"/>
      <c r="Q910" s="638"/>
      <c r="R910" s="638"/>
      <c r="S910" s="638"/>
      <c r="T910" s="638"/>
    </row>
    <row r="911" spans="1:20" ht="15.75" customHeight="1">
      <c r="A911" s="638"/>
      <c r="B911" s="638"/>
      <c r="C911" s="638"/>
      <c r="D911" s="638"/>
      <c r="E911" s="638"/>
      <c r="F911" s="638"/>
      <c r="G911" s="639"/>
      <c r="H911" s="638"/>
      <c r="I911" s="638"/>
      <c r="J911" s="640"/>
      <c r="K911" s="640"/>
      <c r="L911" s="640"/>
      <c r="M911" s="421"/>
      <c r="N911" s="638"/>
      <c r="O911" s="638"/>
      <c r="P911" s="638"/>
      <c r="Q911" s="638"/>
      <c r="R911" s="638"/>
      <c r="S911" s="638"/>
      <c r="T911" s="638"/>
    </row>
    <row r="912" spans="1:20" ht="15.75" customHeight="1">
      <c r="A912" s="638"/>
      <c r="B912" s="638"/>
      <c r="C912" s="638"/>
      <c r="D912" s="638"/>
      <c r="E912" s="638"/>
      <c r="F912" s="638"/>
      <c r="G912" s="639"/>
      <c r="H912" s="638"/>
      <c r="I912" s="638"/>
      <c r="J912" s="640"/>
      <c r="K912" s="640"/>
      <c r="L912" s="640"/>
      <c r="M912" s="421"/>
      <c r="N912" s="638"/>
      <c r="O912" s="638"/>
      <c r="P912" s="638"/>
      <c r="Q912" s="638"/>
      <c r="R912" s="638"/>
      <c r="S912" s="638"/>
      <c r="T912" s="638"/>
    </row>
    <row r="913" spans="1:20" ht="15.75" customHeight="1">
      <c r="A913" s="638"/>
      <c r="B913" s="638"/>
      <c r="C913" s="638"/>
      <c r="D913" s="638"/>
      <c r="E913" s="638"/>
      <c r="F913" s="638"/>
      <c r="G913" s="639"/>
      <c r="H913" s="638"/>
      <c r="I913" s="638"/>
      <c r="J913" s="640"/>
      <c r="K913" s="640"/>
      <c r="L913" s="640"/>
      <c r="M913" s="421"/>
      <c r="N913" s="638"/>
      <c r="O913" s="638"/>
      <c r="P913" s="638"/>
      <c r="Q913" s="638"/>
      <c r="R913" s="638"/>
      <c r="S913" s="638"/>
      <c r="T913" s="638"/>
    </row>
    <row r="914" spans="1:20" ht="15.75" customHeight="1">
      <c r="A914" s="638"/>
      <c r="B914" s="638"/>
      <c r="C914" s="638"/>
      <c r="D914" s="638"/>
      <c r="E914" s="638"/>
      <c r="F914" s="638"/>
      <c r="G914" s="639"/>
      <c r="H914" s="638"/>
      <c r="I914" s="638"/>
      <c r="J914" s="640"/>
      <c r="K914" s="640"/>
      <c r="L914" s="640"/>
      <c r="M914" s="421"/>
      <c r="N914" s="638"/>
      <c r="O914" s="638"/>
      <c r="P914" s="638"/>
      <c r="Q914" s="638"/>
      <c r="R914" s="638"/>
      <c r="S914" s="638"/>
      <c r="T914" s="638"/>
    </row>
    <row r="915" spans="1:20" ht="15.75" customHeight="1">
      <c r="A915" s="638"/>
      <c r="B915" s="638"/>
      <c r="C915" s="638"/>
      <c r="D915" s="638"/>
      <c r="E915" s="638"/>
      <c r="F915" s="638"/>
      <c r="G915" s="639"/>
      <c r="H915" s="638"/>
      <c r="I915" s="638"/>
      <c r="J915" s="640"/>
      <c r="K915" s="640"/>
      <c r="L915" s="640"/>
      <c r="M915" s="421"/>
      <c r="N915" s="638"/>
      <c r="O915" s="638"/>
      <c r="P915" s="638"/>
      <c r="Q915" s="638"/>
      <c r="R915" s="638"/>
      <c r="S915" s="638"/>
      <c r="T915" s="638"/>
    </row>
    <row r="916" spans="1:20" ht="15.75" customHeight="1">
      <c r="A916" s="638"/>
      <c r="B916" s="638"/>
      <c r="C916" s="638"/>
      <c r="D916" s="638"/>
      <c r="E916" s="638"/>
      <c r="F916" s="638"/>
      <c r="G916" s="639"/>
      <c r="H916" s="638"/>
      <c r="I916" s="638"/>
      <c r="J916" s="640"/>
      <c r="K916" s="640"/>
      <c r="L916" s="640"/>
      <c r="M916" s="421"/>
      <c r="N916" s="638"/>
      <c r="O916" s="638"/>
      <c r="P916" s="638"/>
      <c r="Q916" s="638"/>
      <c r="R916" s="638"/>
      <c r="S916" s="638"/>
      <c r="T916" s="638"/>
    </row>
    <row r="917" spans="1:20" ht="15.75" customHeight="1">
      <c r="A917" s="638"/>
      <c r="B917" s="638"/>
      <c r="C917" s="638"/>
      <c r="D917" s="638"/>
      <c r="E917" s="638"/>
      <c r="F917" s="638"/>
      <c r="G917" s="639"/>
      <c r="H917" s="638"/>
      <c r="I917" s="638"/>
      <c r="J917" s="640"/>
      <c r="K917" s="640"/>
      <c r="L917" s="640"/>
      <c r="M917" s="421"/>
      <c r="N917" s="638"/>
      <c r="O917" s="638"/>
      <c r="P917" s="638"/>
      <c r="Q917" s="638"/>
      <c r="R917" s="638"/>
      <c r="S917" s="638"/>
      <c r="T917" s="638"/>
    </row>
    <row r="918" spans="1:20" ht="15.75" customHeight="1">
      <c r="A918" s="638"/>
      <c r="B918" s="638"/>
      <c r="C918" s="638"/>
      <c r="D918" s="638"/>
      <c r="E918" s="638"/>
      <c r="F918" s="638"/>
      <c r="G918" s="639"/>
      <c r="H918" s="638"/>
      <c r="I918" s="638"/>
      <c r="J918" s="640"/>
      <c r="K918" s="640"/>
      <c r="L918" s="640"/>
      <c r="M918" s="421"/>
      <c r="N918" s="638"/>
      <c r="O918" s="638"/>
      <c r="P918" s="638"/>
      <c r="Q918" s="638"/>
      <c r="R918" s="638"/>
      <c r="S918" s="638"/>
      <c r="T918" s="638"/>
    </row>
    <row r="919" spans="1:20" ht="15.75" customHeight="1">
      <c r="A919" s="638"/>
      <c r="B919" s="638"/>
      <c r="C919" s="638"/>
      <c r="D919" s="638"/>
      <c r="E919" s="638"/>
      <c r="F919" s="638"/>
      <c r="G919" s="639"/>
      <c r="H919" s="638"/>
      <c r="I919" s="638"/>
      <c r="J919" s="640"/>
      <c r="K919" s="640"/>
      <c r="L919" s="640"/>
      <c r="M919" s="421"/>
      <c r="N919" s="638"/>
      <c r="O919" s="638"/>
      <c r="P919" s="638"/>
      <c r="Q919" s="638"/>
      <c r="R919" s="638"/>
      <c r="S919" s="638"/>
      <c r="T919" s="638"/>
    </row>
    <row r="920" spans="1:20" ht="15.75" customHeight="1">
      <c r="A920" s="638"/>
      <c r="B920" s="638"/>
      <c r="C920" s="638"/>
      <c r="D920" s="638"/>
      <c r="E920" s="638"/>
      <c r="F920" s="638"/>
      <c r="G920" s="639"/>
      <c r="H920" s="638"/>
      <c r="I920" s="638"/>
      <c r="J920" s="640"/>
      <c r="K920" s="640"/>
      <c r="L920" s="640"/>
      <c r="M920" s="421"/>
      <c r="N920" s="638"/>
      <c r="O920" s="638"/>
      <c r="P920" s="638"/>
      <c r="Q920" s="638"/>
      <c r="R920" s="638"/>
      <c r="S920" s="638"/>
      <c r="T920" s="638"/>
    </row>
    <row r="921" spans="1:20" ht="15.75" customHeight="1">
      <c r="A921" s="638"/>
      <c r="B921" s="638"/>
      <c r="C921" s="638"/>
      <c r="D921" s="638"/>
      <c r="E921" s="638"/>
      <c r="F921" s="638"/>
      <c r="G921" s="639"/>
      <c r="H921" s="638"/>
      <c r="I921" s="638"/>
      <c r="J921" s="640"/>
      <c r="K921" s="640"/>
      <c r="L921" s="640"/>
      <c r="M921" s="421"/>
      <c r="N921" s="638"/>
      <c r="O921" s="638"/>
      <c r="P921" s="638"/>
      <c r="Q921" s="638"/>
      <c r="R921" s="638"/>
      <c r="S921" s="638"/>
      <c r="T921" s="638"/>
    </row>
    <row r="922" spans="1:20" ht="15.75" customHeight="1">
      <c r="A922" s="638"/>
      <c r="B922" s="638"/>
      <c r="C922" s="638"/>
      <c r="D922" s="638"/>
      <c r="E922" s="638"/>
      <c r="F922" s="638"/>
      <c r="G922" s="639"/>
      <c r="H922" s="638"/>
      <c r="I922" s="638"/>
      <c r="J922" s="640"/>
      <c r="K922" s="640"/>
      <c r="L922" s="640"/>
      <c r="M922" s="421"/>
      <c r="N922" s="638"/>
      <c r="O922" s="638"/>
      <c r="P922" s="638"/>
      <c r="Q922" s="638"/>
      <c r="R922" s="638"/>
      <c r="S922" s="638"/>
      <c r="T922" s="638"/>
    </row>
    <row r="923" spans="1:20" ht="15.75" customHeight="1">
      <c r="A923" s="638"/>
      <c r="B923" s="638"/>
      <c r="C923" s="638"/>
      <c r="D923" s="638"/>
      <c r="E923" s="638"/>
      <c r="F923" s="638"/>
      <c r="G923" s="639"/>
      <c r="H923" s="638"/>
      <c r="I923" s="638"/>
      <c r="J923" s="640"/>
      <c r="K923" s="640"/>
      <c r="L923" s="640"/>
      <c r="M923" s="421"/>
      <c r="N923" s="638"/>
      <c r="O923" s="638"/>
      <c r="P923" s="638"/>
      <c r="Q923" s="638"/>
      <c r="R923" s="638"/>
      <c r="S923" s="638"/>
      <c r="T923" s="638"/>
    </row>
    <row r="924" spans="1:20" ht="15.75" customHeight="1">
      <c r="A924" s="638"/>
      <c r="B924" s="638"/>
      <c r="C924" s="638"/>
      <c r="D924" s="638"/>
      <c r="E924" s="638"/>
      <c r="F924" s="638"/>
      <c r="G924" s="639"/>
      <c r="H924" s="638"/>
      <c r="I924" s="638"/>
      <c r="J924" s="640"/>
      <c r="K924" s="640"/>
      <c r="L924" s="640"/>
      <c r="M924" s="421"/>
      <c r="N924" s="638"/>
      <c r="O924" s="638"/>
      <c r="P924" s="638"/>
      <c r="Q924" s="638"/>
      <c r="R924" s="638"/>
      <c r="S924" s="638"/>
      <c r="T924" s="638"/>
    </row>
    <row r="925" spans="1:20" ht="15.75" customHeight="1">
      <c r="A925" s="638"/>
      <c r="B925" s="638"/>
      <c r="C925" s="638"/>
      <c r="D925" s="638"/>
      <c r="E925" s="638"/>
      <c r="F925" s="638"/>
      <c r="G925" s="639"/>
      <c r="H925" s="638"/>
      <c r="I925" s="638"/>
      <c r="J925" s="640"/>
      <c r="K925" s="640"/>
      <c r="L925" s="640"/>
      <c r="M925" s="421"/>
      <c r="N925" s="638"/>
      <c r="O925" s="638"/>
      <c r="P925" s="638"/>
      <c r="Q925" s="638"/>
      <c r="R925" s="638"/>
      <c r="S925" s="638"/>
      <c r="T925" s="638"/>
    </row>
    <row r="926" spans="1:20" ht="15.75" customHeight="1">
      <c r="A926" s="638"/>
      <c r="B926" s="638"/>
      <c r="C926" s="638"/>
      <c r="D926" s="638"/>
      <c r="E926" s="638"/>
      <c r="F926" s="638"/>
      <c r="G926" s="639"/>
      <c r="H926" s="638"/>
      <c r="I926" s="638"/>
      <c r="J926" s="640"/>
      <c r="K926" s="640"/>
      <c r="L926" s="640"/>
      <c r="M926" s="421"/>
      <c r="N926" s="638"/>
      <c r="O926" s="638"/>
      <c r="P926" s="638"/>
      <c r="Q926" s="638"/>
      <c r="R926" s="638"/>
      <c r="S926" s="638"/>
      <c r="T926" s="638"/>
    </row>
    <row r="927" spans="1:20" ht="15.75" customHeight="1">
      <c r="A927" s="638"/>
      <c r="B927" s="638"/>
      <c r="C927" s="638"/>
      <c r="D927" s="638"/>
      <c r="E927" s="638"/>
      <c r="F927" s="638"/>
      <c r="G927" s="639"/>
      <c r="H927" s="638"/>
      <c r="I927" s="638"/>
      <c r="J927" s="640"/>
      <c r="K927" s="640"/>
      <c r="L927" s="640"/>
      <c r="M927" s="421"/>
      <c r="N927" s="638"/>
      <c r="O927" s="638"/>
      <c r="P927" s="638"/>
      <c r="Q927" s="638"/>
      <c r="R927" s="638"/>
      <c r="S927" s="638"/>
      <c r="T927" s="638"/>
    </row>
    <row r="928" spans="1:20" ht="15.75" customHeight="1">
      <c r="A928" s="638"/>
      <c r="B928" s="638"/>
      <c r="C928" s="638"/>
      <c r="D928" s="638"/>
      <c r="E928" s="638"/>
      <c r="F928" s="638"/>
      <c r="G928" s="639"/>
      <c r="H928" s="638"/>
      <c r="I928" s="638"/>
      <c r="J928" s="640"/>
      <c r="K928" s="640"/>
      <c r="L928" s="640"/>
      <c r="M928" s="421"/>
      <c r="N928" s="638"/>
      <c r="O928" s="638"/>
      <c r="P928" s="638"/>
      <c r="Q928" s="638"/>
      <c r="R928" s="638"/>
      <c r="S928" s="638"/>
      <c r="T928" s="638"/>
    </row>
    <row r="929" spans="1:20" ht="15.75" customHeight="1">
      <c r="A929" s="638"/>
      <c r="B929" s="638"/>
      <c r="C929" s="638"/>
      <c r="D929" s="638"/>
      <c r="E929" s="638"/>
      <c r="F929" s="638"/>
      <c r="G929" s="639"/>
      <c r="H929" s="638"/>
      <c r="I929" s="638"/>
      <c r="J929" s="640"/>
      <c r="K929" s="640"/>
      <c r="L929" s="640"/>
      <c r="M929" s="421"/>
      <c r="N929" s="638"/>
      <c r="O929" s="638"/>
      <c r="P929" s="638"/>
      <c r="Q929" s="638"/>
      <c r="R929" s="638"/>
      <c r="S929" s="638"/>
      <c r="T929" s="638"/>
    </row>
    <row r="930" spans="1:20" ht="15.75" customHeight="1">
      <c r="A930" s="638"/>
      <c r="B930" s="638"/>
      <c r="C930" s="638"/>
      <c r="D930" s="638"/>
      <c r="E930" s="638"/>
      <c r="F930" s="638"/>
      <c r="G930" s="639"/>
      <c r="H930" s="638"/>
      <c r="I930" s="638"/>
      <c r="J930" s="640"/>
      <c r="K930" s="640"/>
      <c r="L930" s="640"/>
      <c r="M930" s="421"/>
      <c r="N930" s="638"/>
      <c r="O930" s="638"/>
      <c r="P930" s="638"/>
      <c r="Q930" s="638"/>
      <c r="R930" s="638"/>
      <c r="S930" s="638"/>
      <c r="T930" s="638"/>
    </row>
    <row r="931" spans="1:20" ht="15.75" customHeight="1">
      <c r="A931" s="638"/>
      <c r="B931" s="638"/>
      <c r="C931" s="638"/>
      <c r="D931" s="638"/>
      <c r="E931" s="638"/>
      <c r="F931" s="638"/>
      <c r="G931" s="639"/>
      <c r="H931" s="638"/>
      <c r="I931" s="638"/>
      <c r="J931" s="640"/>
      <c r="K931" s="640"/>
      <c r="L931" s="640"/>
      <c r="M931" s="421"/>
      <c r="N931" s="638"/>
      <c r="O931" s="638"/>
      <c r="P931" s="638"/>
      <c r="Q931" s="638"/>
      <c r="R931" s="638"/>
      <c r="S931" s="638"/>
      <c r="T931" s="638"/>
    </row>
    <row r="932" spans="1:20" ht="15.75" customHeight="1">
      <c r="A932" s="638"/>
      <c r="B932" s="638"/>
      <c r="C932" s="638"/>
      <c r="D932" s="638"/>
      <c r="E932" s="638"/>
      <c r="F932" s="638"/>
      <c r="G932" s="639"/>
      <c r="H932" s="638"/>
      <c r="I932" s="638"/>
      <c r="J932" s="640"/>
      <c r="K932" s="640"/>
      <c r="L932" s="640"/>
      <c r="M932" s="421"/>
      <c r="N932" s="638"/>
      <c r="O932" s="638"/>
      <c r="P932" s="638"/>
      <c r="Q932" s="638"/>
      <c r="R932" s="638"/>
      <c r="S932" s="638"/>
      <c r="T932" s="638"/>
    </row>
    <row r="933" spans="1:20" ht="15.75" customHeight="1">
      <c r="A933" s="638"/>
      <c r="B933" s="638"/>
      <c r="C933" s="638"/>
      <c r="D933" s="638"/>
      <c r="E933" s="638"/>
      <c r="F933" s="638"/>
      <c r="G933" s="639"/>
      <c r="H933" s="638"/>
      <c r="I933" s="638"/>
      <c r="J933" s="640"/>
      <c r="K933" s="640"/>
      <c r="L933" s="640"/>
      <c r="M933" s="421"/>
      <c r="N933" s="638"/>
      <c r="O933" s="638"/>
      <c r="P933" s="638"/>
      <c r="Q933" s="638"/>
      <c r="R933" s="638"/>
      <c r="S933" s="638"/>
      <c r="T933" s="638"/>
    </row>
    <row r="934" spans="1:20" ht="15.75" customHeight="1">
      <c r="A934" s="638"/>
      <c r="B934" s="638"/>
      <c r="C934" s="638"/>
      <c r="D934" s="638"/>
      <c r="E934" s="638"/>
      <c r="F934" s="638"/>
      <c r="G934" s="639"/>
      <c r="H934" s="638"/>
      <c r="I934" s="638"/>
      <c r="J934" s="640"/>
      <c r="K934" s="640"/>
      <c r="L934" s="640"/>
      <c r="M934" s="421"/>
      <c r="N934" s="638"/>
      <c r="O934" s="638"/>
      <c r="P934" s="638"/>
      <c r="Q934" s="638"/>
      <c r="R934" s="638"/>
      <c r="S934" s="638"/>
      <c r="T934" s="638"/>
    </row>
    <row r="935" spans="1:20" ht="15.75" customHeight="1">
      <c r="A935" s="638"/>
      <c r="B935" s="638"/>
      <c r="C935" s="638"/>
      <c r="D935" s="638"/>
      <c r="E935" s="638"/>
      <c r="F935" s="638"/>
      <c r="G935" s="639"/>
      <c r="H935" s="638"/>
      <c r="I935" s="638"/>
      <c r="J935" s="640"/>
      <c r="K935" s="640"/>
      <c r="L935" s="640"/>
      <c r="M935" s="421"/>
      <c r="N935" s="638"/>
      <c r="O935" s="638"/>
      <c r="P935" s="638"/>
      <c r="Q935" s="638"/>
      <c r="R935" s="638"/>
      <c r="S935" s="638"/>
      <c r="T935" s="638"/>
    </row>
    <row r="936" spans="1:20" ht="15.75" customHeight="1">
      <c r="A936" s="638"/>
      <c r="B936" s="638"/>
      <c r="C936" s="638"/>
      <c r="D936" s="638"/>
      <c r="E936" s="638"/>
      <c r="F936" s="638"/>
      <c r="G936" s="639"/>
      <c r="H936" s="638"/>
      <c r="I936" s="638"/>
      <c r="J936" s="640"/>
      <c r="K936" s="640"/>
      <c r="L936" s="640"/>
      <c r="M936" s="421"/>
      <c r="N936" s="638"/>
      <c r="O936" s="638"/>
      <c r="P936" s="638"/>
      <c r="Q936" s="638"/>
      <c r="R936" s="638"/>
      <c r="S936" s="638"/>
      <c r="T936" s="638"/>
    </row>
    <row r="937" spans="1:20" ht="15.75" customHeight="1">
      <c r="A937" s="638"/>
      <c r="B937" s="638"/>
      <c r="C937" s="638"/>
      <c r="D937" s="638"/>
      <c r="E937" s="638"/>
      <c r="F937" s="638"/>
      <c r="G937" s="639"/>
      <c r="H937" s="638"/>
      <c r="I937" s="638"/>
      <c r="J937" s="640"/>
      <c r="K937" s="640"/>
      <c r="L937" s="640"/>
      <c r="M937" s="421"/>
      <c r="N937" s="638"/>
      <c r="O937" s="638"/>
      <c r="P937" s="638"/>
      <c r="Q937" s="638"/>
      <c r="R937" s="638"/>
      <c r="S937" s="638"/>
      <c r="T937" s="638"/>
    </row>
    <row r="938" spans="1:20" ht="15.75" customHeight="1">
      <c r="A938" s="638"/>
      <c r="B938" s="638"/>
      <c r="C938" s="638"/>
      <c r="D938" s="638"/>
      <c r="E938" s="638"/>
      <c r="F938" s="638"/>
      <c r="G938" s="639"/>
      <c r="H938" s="638"/>
      <c r="I938" s="638"/>
      <c r="J938" s="640"/>
      <c r="K938" s="640"/>
      <c r="L938" s="640"/>
      <c r="M938" s="421"/>
      <c r="N938" s="638"/>
      <c r="O938" s="638"/>
      <c r="P938" s="638"/>
      <c r="Q938" s="638"/>
      <c r="R938" s="638"/>
      <c r="S938" s="638"/>
      <c r="T938" s="638"/>
    </row>
    <row r="939" spans="1:20" ht="15.75" customHeight="1">
      <c r="A939" s="638"/>
      <c r="B939" s="638"/>
      <c r="C939" s="638"/>
      <c r="D939" s="638"/>
      <c r="E939" s="638"/>
      <c r="F939" s="638"/>
      <c r="G939" s="639"/>
      <c r="H939" s="638"/>
      <c r="I939" s="638"/>
      <c r="J939" s="640"/>
      <c r="K939" s="640"/>
      <c r="L939" s="640"/>
      <c r="M939" s="421"/>
      <c r="N939" s="638"/>
      <c r="O939" s="638"/>
      <c r="P939" s="638"/>
      <c r="Q939" s="638"/>
      <c r="R939" s="638"/>
      <c r="S939" s="638"/>
      <c r="T939" s="638"/>
    </row>
    <row r="940" spans="1:20" ht="15.75" customHeight="1">
      <c r="A940" s="638"/>
      <c r="B940" s="638"/>
      <c r="C940" s="638"/>
      <c r="D940" s="638"/>
      <c r="E940" s="638"/>
      <c r="F940" s="638"/>
      <c r="G940" s="639"/>
      <c r="H940" s="638"/>
      <c r="I940" s="638"/>
      <c r="J940" s="640"/>
      <c r="K940" s="640"/>
      <c r="L940" s="640"/>
      <c r="M940" s="421"/>
      <c r="N940" s="638"/>
      <c r="O940" s="638"/>
      <c r="P940" s="638"/>
      <c r="Q940" s="638"/>
      <c r="R940" s="638"/>
      <c r="S940" s="638"/>
      <c r="T940" s="638"/>
    </row>
    <row r="941" spans="1:20" ht="15.75" customHeight="1">
      <c r="A941" s="638"/>
      <c r="B941" s="638"/>
      <c r="C941" s="638"/>
      <c r="D941" s="638"/>
      <c r="E941" s="638"/>
      <c r="F941" s="638"/>
      <c r="G941" s="639"/>
      <c r="H941" s="638"/>
      <c r="I941" s="638"/>
      <c r="J941" s="640"/>
      <c r="K941" s="640"/>
      <c r="L941" s="640"/>
      <c r="M941" s="421"/>
      <c r="N941" s="638"/>
      <c r="O941" s="638"/>
      <c r="P941" s="638"/>
      <c r="Q941" s="638"/>
      <c r="R941" s="638"/>
      <c r="S941" s="638"/>
      <c r="T941" s="638"/>
    </row>
    <row r="942" spans="1:20" ht="15.75" customHeight="1">
      <c r="A942" s="638"/>
      <c r="B942" s="638"/>
      <c r="C942" s="638"/>
      <c r="D942" s="638"/>
      <c r="E942" s="638"/>
      <c r="F942" s="638"/>
      <c r="G942" s="639"/>
      <c r="H942" s="638"/>
      <c r="I942" s="638"/>
      <c r="J942" s="640"/>
      <c r="K942" s="640"/>
      <c r="L942" s="640"/>
      <c r="M942" s="421"/>
      <c r="N942" s="638"/>
      <c r="O942" s="638"/>
      <c r="P942" s="638"/>
      <c r="Q942" s="638"/>
      <c r="R942" s="638"/>
      <c r="S942" s="638"/>
      <c r="T942" s="638"/>
    </row>
    <row r="943" spans="1:20" ht="15.75" customHeight="1">
      <c r="A943" s="638"/>
      <c r="B943" s="638"/>
      <c r="C943" s="638"/>
      <c r="D943" s="638"/>
      <c r="E943" s="638"/>
      <c r="F943" s="638"/>
      <c r="G943" s="639"/>
      <c r="H943" s="638"/>
      <c r="I943" s="638"/>
      <c r="J943" s="640"/>
      <c r="K943" s="640"/>
      <c r="L943" s="640"/>
      <c r="M943" s="421"/>
      <c r="N943" s="638"/>
      <c r="O943" s="638"/>
      <c r="P943" s="638"/>
      <c r="Q943" s="638"/>
      <c r="R943" s="638"/>
      <c r="S943" s="638"/>
      <c r="T943" s="638"/>
    </row>
    <row r="944" spans="1:20" ht="15.75" customHeight="1">
      <c r="A944" s="638"/>
      <c r="B944" s="638"/>
      <c r="C944" s="638"/>
      <c r="D944" s="638"/>
      <c r="E944" s="638"/>
      <c r="F944" s="638"/>
      <c r="G944" s="639"/>
      <c r="H944" s="638"/>
      <c r="I944" s="638"/>
      <c r="J944" s="640"/>
      <c r="K944" s="640"/>
      <c r="L944" s="640"/>
      <c r="M944" s="421"/>
      <c r="N944" s="638"/>
      <c r="O944" s="638"/>
      <c r="P944" s="638"/>
      <c r="Q944" s="638"/>
      <c r="R944" s="638"/>
      <c r="S944" s="638"/>
      <c r="T944" s="638"/>
    </row>
    <row r="945" spans="1:20" ht="15.75" customHeight="1">
      <c r="A945" s="638"/>
      <c r="B945" s="638"/>
      <c r="C945" s="638"/>
      <c r="D945" s="638"/>
      <c r="E945" s="638"/>
      <c r="F945" s="638"/>
      <c r="G945" s="639"/>
      <c r="H945" s="638"/>
      <c r="I945" s="638"/>
      <c r="J945" s="640"/>
      <c r="K945" s="640"/>
      <c r="L945" s="640"/>
      <c r="M945" s="421"/>
      <c r="N945" s="638"/>
      <c r="O945" s="638"/>
      <c r="P945" s="638"/>
      <c r="Q945" s="638"/>
      <c r="R945" s="638"/>
      <c r="S945" s="638"/>
      <c r="T945" s="638"/>
    </row>
    <row r="946" spans="1:20" ht="15.75" customHeight="1">
      <c r="A946" s="638"/>
      <c r="B946" s="638"/>
      <c r="C946" s="638"/>
      <c r="D946" s="638"/>
      <c r="E946" s="638"/>
      <c r="F946" s="638"/>
      <c r="G946" s="639"/>
      <c r="H946" s="638"/>
      <c r="I946" s="638"/>
      <c r="J946" s="640"/>
      <c r="K946" s="640"/>
      <c r="L946" s="640"/>
      <c r="M946" s="421"/>
      <c r="N946" s="638"/>
      <c r="O946" s="638"/>
      <c r="P946" s="638"/>
      <c r="Q946" s="638"/>
      <c r="R946" s="638"/>
      <c r="S946" s="638"/>
      <c r="T946" s="638"/>
    </row>
    <row r="947" spans="1:20" ht="15.75" customHeight="1">
      <c r="A947" s="638"/>
      <c r="B947" s="638"/>
      <c r="C947" s="638"/>
      <c r="D947" s="638"/>
      <c r="E947" s="638"/>
      <c r="F947" s="638"/>
      <c r="G947" s="639"/>
      <c r="H947" s="638"/>
      <c r="I947" s="638"/>
      <c r="J947" s="640"/>
      <c r="K947" s="640"/>
      <c r="L947" s="640"/>
      <c r="M947" s="421"/>
      <c r="N947" s="638"/>
      <c r="O947" s="638"/>
      <c r="P947" s="638"/>
      <c r="Q947" s="638"/>
      <c r="R947" s="638"/>
      <c r="S947" s="638"/>
      <c r="T947" s="638"/>
    </row>
    <row r="948" spans="1:20" ht="15.75" customHeight="1">
      <c r="A948" s="638"/>
      <c r="B948" s="638"/>
      <c r="C948" s="638"/>
      <c r="D948" s="638"/>
      <c r="E948" s="638"/>
      <c r="F948" s="638"/>
      <c r="G948" s="639"/>
      <c r="H948" s="638"/>
      <c r="I948" s="638"/>
      <c r="J948" s="640"/>
      <c r="K948" s="640"/>
      <c r="L948" s="640"/>
      <c r="M948" s="421"/>
      <c r="N948" s="638"/>
      <c r="O948" s="638"/>
      <c r="P948" s="638"/>
      <c r="Q948" s="638"/>
      <c r="R948" s="638"/>
      <c r="S948" s="638"/>
      <c r="T948" s="638"/>
    </row>
    <row r="949" spans="1:20" ht="15.75" customHeight="1">
      <c r="A949" s="638"/>
      <c r="B949" s="638"/>
      <c r="C949" s="638"/>
      <c r="D949" s="638"/>
      <c r="E949" s="638"/>
      <c r="F949" s="638"/>
      <c r="G949" s="639"/>
      <c r="H949" s="638"/>
      <c r="I949" s="638"/>
      <c r="J949" s="640"/>
      <c r="K949" s="640"/>
      <c r="L949" s="640"/>
      <c r="M949" s="421"/>
      <c r="N949" s="638"/>
      <c r="O949" s="638"/>
      <c r="P949" s="638"/>
      <c r="Q949" s="638"/>
      <c r="R949" s="638"/>
      <c r="S949" s="638"/>
      <c r="T949" s="638"/>
    </row>
    <row r="950" spans="1:20" ht="15.75" customHeight="1">
      <c r="A950" s="638"/>
      <c r="B950" s="638"/>
      <c r="C950" s="638"/>
      <c r="D950" s="638"/>
      <c r="E950" s="638"/>
      <c r="F950" s="638"/>
      <c r="G950" s="639"/>
      <c r="H950" s="638"/>
      <c r="I950" s="638"/>
      <c r="J950" s="640"/>
      <c r="K950" s="640"/>
      <c r="L950" s="640"/>
      <c r="M950" s="421"/>
      <c r="N950" s="638"/>
      <c r="O950" s="638"/>
      <c r="P950" s="638"/>
      <c r="Q950" s="638"/>
      <c r="R950" s="638"/>
      <c r="S950" s="638"/>
      <c r="T950" s="638"/>
    </row>
    <row r="951" spans="1:20" ht="15.75" customHeight="1">
      <c r="A951" s="638"/>
      <c r="B951" s="638"/>
      <c r="C951" s="638"/>
      <c r="D951" s="638"/>
      <c r="E951" s="638"/>
      <c r="F951" s="638"/>
      <c r="G951" s="639"/>
      <c r="H951" s="638"/>
      <c r="I951" s="638"/>
      <c r="J951" s="640"/>
      <c r="K951" s="640"/>
      <c r="L951" s="640"/>
      <c r="M951" s="421"/>
      <c r="N951" s="638"/>
      <c r="O951" s="638"/>
      <c r="P951" s="638"/>
      <c r="Q951" s="638"/>
      <c r="R951" s="638"/>
      <c r="S951" s="638"/>
      <c r="T951" s="638"/>
    </row>
    <row r="952" spans="1:20" ht="15.75" customHeight="1">
      <c r="A952" s="638"/>
      <c r="B952" s="638"/>
      <c r="C952" s="638"/>
      <c r="D952" s="638"/>
      <c r="E952" s="638"/>
      <c r="F952" s="638"/>
      <c r="G952" s="639"/>
      <c r="H952" s="638"/>
      <c r="I952" s="638"/>
      <c r="J952" s="640"/>
      <c r="K952" s="640"/>
      <c r="L952" s="640"/>
      <c r="M952" s="421"/>
      <c r="N952" s="638"/>
      <c r="O952" s="638"/>
      <c r="P952" s="638"/>
      <c r="Q952" s="638"/>
      <c r="R952" s="638"/>
      <c r="S952" s="638"/>
      <c r="T952" s="638"/>
    </row>
    <row r="953" spans="1:20" ht="15.75" customHeight="1">
      <c r="A953" s="638"/>
      <c r="B953" s="638"/>
      <c r="C953" s="638"/>
      <c r="D953" s="638"/>
      <c r="E953" s="638"/>
      <c r="F953" s="638"/>
      <c r="G953" s="639"/>
      <c r="H953" s="638"/>
      <c r="I953" s="638"/>
      <c r="J953" s="640"/>
      <c r="K953" s="640"/>
      <c r="L953" s="640"/>
      <c r="M953" s="421"/>
      <c r="N953" s="638"/>
      <c r="O953" s="638"/>
      <c r="P953" s="638"/>
      <c r="Q953" s="638"/>
      <c r="R953" s="638"/>
      <c r="S953" s="638"/>
      <c r="T953" s="638"/>
    </row>
    <row r="954" spans="1:20" ht="15.75" customHeight="1">
      <c r="A954" s="638"/>
      <c r="B954" s="638"/>
      <c r="C954" s="638"/>
      <c r="D954" s="638"/>
      <c r="E954" s="638"/>
      <c r="F954" s="638"/>
      <c r="G954" s="639"/>
      <c r="H954" s="638"/>
      <c r="I954" s="638"/>
      <c r="J954" s="640"/>
      <c r="K954" s="640"/>
      <c r="L954" s="640"/>
      <c r="M954" s="421"/>
      <c r="N954" s="638"/>
      <c r="O954" s="638"/>
      <c r="P954" s="638"/>
      <c r="Q954" s="638"/>
      <c r="R954" s="638"/>
      <c r="S954" s="638"/>
      <c r="T954" s="638"/>
    </row>
    <row r="955" spans="1:20" ht="15.75" customHeight="1">
      <c r="A955" s="638"/>
      <c r="B955" s="638"/>
      <c r="C955" s="638"/>
      <c r="D955" s="638"/>
      <c r="E955" s="638"/>
      <c r="F955" s="638"/>
      <c r="G955" s="639"/>
      <c r="H955" s="638"/>
      <c r="I955" s="638"/>
      <c r="J955" s="640"/>
      <c r="K955" s="640"/>
      <c r="L955" s="640"/>
      <c r="M955" s="421"/>
      <c r="N955" s="638"/>
      <c r="O955" s="638"/>
      <c r="P955" s="638"/>
      <c r="Q955" s="638"/>
      <c r="R955" s="638"/>
      <c r="S955" s="638"/>
      <c r="T955" s="638"/>
    </row>
    <row r="956" spans="1:20" ht="15.75" customHeight="1">
      <c r="A956" s="638"/>
      <c r="B956" s="638"/>
      <c r="C956" s="638"/>
      <c r="D956" s="638"/>
      <c r="E956" s="638"/>
      <c r="F956" s="638"/>
      <c r="G956" s="639"/>
      <c r="H956" s="638"/>
      <c r="I956" s="638"/>
      <c r="J956" s="640"/>
      <c r="K956" s="640"/>
      <c r="L956" s="640"/>
      <c r="M956" s="421"/>
      <c r="N956" s="638"/>
      <c r="O956" s="638"/>
      <c r="P956" s="638"/>
      <c r="Q956" s="638"/>
      <c r="R956" s="638"/>
      <c r="S956" s="638"/>
      <c r="T956" s="638"/>
    </row>
    <row r="957" spans="1:20" ht="15.75" customHeight="1">
      <c r="A957" s="638"/>
      <c r="B957" s="638"/>
      <c r="C957" s="638"/>
      <c r="D957" s="638"/>
      <c r="E957" s="638"/>
      <c r="F957" s="638"/>
      <c r="G957" s="639"/>
      <c r="H957" s="638"/>
      <c r="I957" s="638"/>
      <c r="J957" s="640"/>
      <c r="K957" s="640"/>
      <c r="L957" s="640"/>
      <c r="M957" s="421"/>
      <c r="N957" s="638"/>
      <c r="O957" s="638"/>
      <c r="P957" s="638"/>
      <c r="Q957" s="638"/>
      <c r="R957" s="638"/>
      <c r="S957" s="638"/>
      <c r="T957" s="638"/>
    </row>
    <row r="958" spans="1:20" ht="15.75" customHeight="1">
      <c r="A958" s="638"/>
      <c r="B958" s="638"/>
      <c r="C958" s="638"/>
      <c r="D958" s="638"/>
      <c r="E958" s="638"/>
      <c r="F958" s="638"/>
      <c r="G958" s="639"/>
      <c r="H958" s="638"/>
      <c r="I958" s="638"/>
      <c r="J958" s="640"/>
      <c r="K958" s="640"/>
      <c r="L958" s="640"/>
      <c r="M958" s="421"/>
      <c r="N958" s="638"/>
      <c r="O958" s="638"/>
      <c r="P958" s="638"/>
      <c r="Q958" s="638"/>
      <c r="R958" s="638"/>
      <c r="S958" s="638"/>
      <c r="T958" s="638"/>
    </row>
    <row r="959" spans="1:20" ht="15.75" customHeight="1">
      <c r="A959" s="638"/>
      <c r="B959" s="638"/>
      <c r="C959" s="638"/>
      <c r="D959" s="638"/>
      <c r="E959" s="638"/>
      <c r="F959" s="638"/>
      <c r="G959" s="639"/>
      <c r="H959" s="638"/>
      <c r="I959" s="638"/>
      <c r="J959" s="640"/>
      <c r="K959" s="640"/>
      <c r="L959" s="640"/>
      <c r="M959" s="421"/>
      <c r="N959" s="638"/>
      <c r="O959" s="638"/>
      <c r="P959" s="638"/>
      <c r="Q959" s="638"/>
      <c r="R959" s="638"/>
      <c r="S959" s="638"/>
      <c r="T959" s="638"/>
    </row>
    <row r="960" spans="1:20" ht="15.75" customHeight="1">
      <c r="A960" s="638"/>
      <c r="B960" s="638"/>
      <c r="C960" s="638"/>
      <c r="D960" s="638"/>
      <c r="E960" s="638"/>
      <c r="F960" s="638"/>
      <c r="G960" s="639"/>
      <c r="H960" s="638"/>
      <c r="I960" s="638"/>
      <c r="J960" s="640"/>
      <c r="K960" s="640"/>
      <c r="L960" s="640"/>
      <c r="M960" s="421"/>
      <c r="N960" s="638"/>
      <c r="O960" s="638"/>
      <c r="P960" s="638"/>
      <c r="Q960" s="638"/>
      <c r="R960" s="638"/>
      <c r="S960" s="638"/>
      <c r="T960" s="638"/>
    </row>
    <row r="961" spans="1:20" ht="15.75" customHeight="1">
      <c r="A961" s="638"/>
      <c r="B961" s="638"/>
      <c r="C961" s="638"/>
      <c r="D961" s="638"/>
      <c r="E961" s="638"/>
      <c r="F961" s="638"/>
      <c r="G961" s="639"/>
      <c r="H961" s="638"/>
      <c r="I961" s="638"/>
      <c r="J961" s="640"/>
      <c r="K961" s="640"/>
      <c r="L961" s="640"/>
      <c r="M961" s="421"/>
      <c r="N961" s="638"/>
      <c r="O961" s="638"/>
      <c r="P961" s="638"/>
      <c r="Q961" s="638"/>
      <c r="R961" s="638"/>
      <c r="S961" s="638"/>
      <c r="T961" s="638"/>
    </row>
    <row r="962" spans="1:20" ht="15.75" customHeight="1">
      <c r="A962" s="638"/>
      <c r="B962" s="638"/>
      <c r="C962" s="638"/>
      <c r="D962" s="638"/>
      <c r="E962" s="638"/>
      <c r="F962" s="638"/>
      <c r="G962" s="639"/>
      <c r="H962" s="638"/>
      <c r="I962" s="638"/>
      <c r="J962" s="640"/>
      <c r="K962" s="640"/>
      <c r="L962" s="640"/>
      <c r="M962" s="421"/>
      <c r="N962" s="638"/>
      <c r="O962" s="638"/>
      <c r="P962" s="638"/>
      <c r="Q962" s="638"/>
      <c r="R962" s="638"/>
      <c r="S962" s="638"/>
      <c r="T962" s="638"/>
    </row>
    <row r="963" spans="1:20" ht="15.75" customHeight="1">
      <c r="A963" s="638"/>
      <c r="B963" s="638"/>
      <c r="C963" s="638"/>
      <c r="D963" s="638"/>
      <c r="E963" s="638"/>
      <c r="F963" s="638"/>
      <c r="G963" s="639"/>
      <c r="H963" s="638"/>
      <c r="I963" s="638"/>
      <c r="J963" s="640"/>
      <c r="K963" s="640"/>
      <c r="L963" s="640"/>
      <c r="M963" s="421"/>
      <c r="N963" s="638"/>
      <c r="O963" s="638"/>
      <c r="P963" s="638"/>
      <c r="Q963" s="638"/>
      <c r="R963" s="638"/>
      <c r="S963" s="638"/>
      <c r="T963" s="638"/>
    </row>
    <row r="964" spans="1:20" ht="15.75" customHeight="1">
      <c r="A964" s="638"/>
      <c r="B964" s="638"/>
      <c r="C964" s="638"/>
      <c r="D964" s="638"/>
      <c r="E964" s="638"/>
      <c r="F964" s="638"/>
      <c r="G964" s="639"/>
      <c r="H964" s="638"/>
      <c r="I964" s="638"/>
      <c r="J964" s="640"/>
      <c r="K964" s="640"/>
      <c r="L964" s="640"/>
      <c r="M964" s="421"/>
      <c r="N964" s="638"/>
      <c r="O964" s="638"/>
      <c r="P964" s="638"/>
      <c r="Q964" s="638"/>
      <c r="R964" s="638"/>
      <c r="S964" s="638"/>
      <c r="T964" s="638"/>
    </row>
    <row r="965" spans="1:20" ht="15.75" customHeight="1">
      <c r="A965" s="638"/>
      <c r="B965" s="638"/>
      <c r="C965" s="638"/>
      <c r="D965" s="638"/>
      <c r="E965" s="638"/>
      <c r="F965" s="638"/>
      <c r="G965" s="639"/>
      <c r="H965" s="638"/>
      <c r="I965" s="638"/>
      <c r="J965" s="640"/>
      <c r="K965" s="640"/>
      <c r="L965" s="640"/>
      <c r="M965" s="421"/>
      <c r="N965" s="638"/>
      <c r="O965" s="638"/>
      <c r="P965" s="638"/>
      <c r="Q965" s="638"/>
      <c r="R965" s="638"/>
      <c r="S965" s="638"/>
      <c r="T965" s="638"/>
    </row>
    <row r="966" spans="1:20" ht="15.75" customHeight="1">
      <c r="A966" s="638"/>
      <c r="B966" s="638"/>
      <c r="C966" s="638"/>
      <c r="D966" s="638"/>
      <c r="E966" s="638"/>
      <c r="F966" s="638"/>
      <c r="G966" s="639"/>
      <c r="H966" s="638"/>
      <c r="I966" s="638"/>
      <c r="J966" s="640"/>
      <c r="K966" s="640"/>
      <c r="L966" s="640"/>
      <c r="M966" s="421"/>
      <c r="N966" s="638"/>
      <c r="O966" s="638"/>
      <c r="P966" s="638"/>
      <c r="Q966" s="638"/>
      <c r="R966" s="638"/>
      <c r="S966" s="638"/>
      <c r="T966" s="638"/>
    </row>
    <row r="967" spans="1:20" ht="15.75" customHeight="1">
      <c r="A967" s="638"/>
      <c r="B967" s="638"/>
      <c r="C967" s="638"/>
      <c r="D967" s="638"/>
      <c r="E967" s="638"/>
      <c r="F967" s="638"/>
      <c r="G967" s="639"/>
      <c r="H967" s="638"/>
      <c r="I967" s="638"/>
      <c r="J967" s="640"/>
      <c r="K967" s="640"/>
      <c r="L967" s="640"/>
      <c r="M967" s="421"/>
      <c r="N967" s="638"/>
      <c r="O967" s="638"/>
      <c r="P967" s="638"/>
      <c r="Q967" s="638"/>
      <c r="R967" s="638"/>
      <c r="S967" s="638"/>
      <c r="T967" s="638"/>
    </row>
    <row r="968" spans="1:20" ht="15.75" customHeight="1">
      <c r="A968" s="638"/>
      <c r="B968" s="638"/>
      <c r="C968" s="638"/>
      <c r="D968" s="638"/>
      <c r="E968" s="638"/>
      <c r="F968" s="638"/>
      <c r="G968" s="639"/>
      <c r="H968" s="638"/>
      <c r="I968" s="638"/>
      <c r="J968" s="640"/>
      <c r="K968" s="640"/>
      <c r="L968" s="640"/>
      <c r="M968" s="421"/>
      <c r="N968" s="638"/>
      <c r="O968" s="638"/>
      <c r="P968" s="638"/>
      <c r="Q968" s="638"/>
      <c r="R968" s="638"/>
      <c r="S968" s="638"/>
      <c r="T968" s="638"/>
    </row>
    <row r="969" spans="1:20" ht="15.75" customHeight="1">
      <c r="A969" s="638"/>
      <c r="B969" s="638"/>
      <c r="C969" s="638"/>
      <c r="D969" s="638"/>
      <c r="E969" s="638"/>
      <c r="F969" s="638"/>
      <c r="G969" s="639"/>
      <c r="H969" s="638"/>
      <c r="I969" s="638"/>
      <c r="J969" s="640"/>
      <c r="K969" s="640"/>
      <c r="L969" s="640"/>
      <c r="M969" s="421"/>
      <c r="N969" s="638"/>
      <c r="O969" s="638"/>
      <c r="P969" s="638"/>
      <c r="Q969" s="638"/>
      <c r="R969" s="638"/>
      <c r="S969" s="638"/>
      <c r="T969" s="638"/>
    </row>
    <row r="970" spans="1:20" ht="15.75" customHeight="1">
      <c r="A970" s="638"/>
      <c r="B970" s="638"/>
      <c r="C970" s="638"/>
      <c r="D970" s="638"/>
      <c r="E970" s="638"/>
      <c r="F970" s="638"/>
      <c r="G970" s="639"/>
      <c r="H970" s="638"/>
      <c r="I970" s="638"/>
      <c r="J970" s="640"/>
      <c r="K970" s="640"/>
      <c r="L970" s="640"/>
      <c r="M970" s="421"/>
      <c r="N970" s="638"/>
      <c r="O970" s="638"/>
      <c r="P970" s="638"/>
      <c r="Q970" s="638"/>
      <c r="R970" s="638"/>
      <c r="S970" s="638"/>
      <c r="T970" s="638"/>
    </row>
    <row r="971" spans="1:20" ht="15.75" customHeight="1">
      <c r="A971" s="638"/>
      <c r="B971" s="638"/>
      <c r="C971" s="638"/>
      <c r="D971" s="638"/>
      <c r="E971" s="638"/>
      <c r="F971" s="638"/>
      <c r="G971" s="639"/>
      <c r="H971" s="638"/>
      <c r="I971" s="638"/>
      <c r="J971" s="640"/>
      <c r="K971" s="640"/>
      <c r="L971" s="640"/>
      <c r="M971" s="421"/>
      <c r="N971" s="638"/>
      <c r="O971" s="638"/>
      <c r="P971" s="638"/>
      <c r="Q971" s="638"/>
      <c r="R971" s="638"/>
      <c r="S971" s="638"/>
      <c r="T971" s="638"/>
    </row>
    <row r="972" spans="1:20" ht="15.75" customHeight="1">
      <c r="A972" s="638"/>
      <c r="B972" s="638"/>
      <c r="C972" s="638"/>
      <c r="D972" s="638"/>
      <c r="E972" s="638"/>
      <c r="F972" s="638"/>
      <c r="G972" s="639"/>
      <c r="H972" s="638"/>
      <c r="I972" s="638"/>
      <c r="J972" s="640"/>
      <c r="K972" s="640"/>
      <c r="L972" s="640"/>
      <c r="M972" s="421"/>
      <c r="N972" s="638"/>
      <c r="O972" s="638"/>
      <c r="P972" s="638"/>
      <c r="Q972" s="638"/>
      <c r="R972" s="638"/>
      <c r="S972" s="638"/>
      <c r="T972" s="638"/>
    </row>
    <row r="973" spans="1:20" ht="15.75" customHeight="1">
      <c r="A973" s="638"/>
      <c r="B973" s="638"/>
      <c r="C973" s="638"/>
      <c r="D973" s="638"/>
      <c r="E973" s="638"/>
      <c r="F973" s="638"/>
      <c r="G973" s="639"/>
      <c r="H973" s="638"/>
      <c r="I973" s="638"/>
      <c r="J973" s="640"/>
      <c r="K973" s="640"/>
      <c r="L973" s="640"/>
      <c r="M973" s="421"/>
      <c r="N973" s="638"/>
      <c r="O973" s="638"/>
      <c r="P973" s="638"/>
      <c r="Q973" s="638"/>
      <c r="R973" s="638"/>
      <c r="S973" s="638"/>
      <c r="T973" s="638"/>
    </row>
    <row r="974" spans="1:20" ht="15.75" customHeight="1">
      <c r="A974" s="638"/>
      <c r="B974" s="638"/>
      <c r="C974" s="638"/>
      <c r="D974" s="638"/>
      <c r="E974" s="638"/>
      <c r="F974" s="638"/>
      <c r="G974" s="639"/>
      <c r="H974" s="638"/>
      <c r="I974" s="638"/>
      <c r="J974" s="640"/>
      <c r="K974" s="640"/>
      <c r="L974" s="640"/>
      <c r="M974" s="421"/>
      <c r="N974" s="638"/>
      <c r="O974" s="638"/>
      <c r="P974" s="638"/>
      <c r="Q974" s="638"/>
      <c r="R974" s="638"/>
      <c r="S974" s="638"/>
      <c r="T974" s="638"/>
    </row>
    <row r="975" spans="1:20" ht="15.75" customHeight="1">
      <c r="A975" s="638"/>
      <c r="B975" s="638"/>
      <c r="C975" s="638"/>
      <c r="D975" s="638"/>
      <c r="E975" s="638"/>
      <c r="F975" s="638"/>
      <c r="G975" s="639"/>
      <c r="H975" s="638"/>
      <c r="I975" s="638"/>
      <c r="J975" s="640"/>
      <c r="K975" s="640"/>
      <c r="L975" s="640"/>
      <c r="M975" s="421"/>
      <c r="N975" s="638"/>
      <c r="O975" s="638"/>
      <c r="P975" s="638"/>
      <c r="Q975" s="638"/>
      <c r="R975" s="638"/>
      <c r="S975" s="638"/>
      <c r="T975" s="638"/>
    </row>
    <row r="976" spans="1:20" ht="15.75" customHeight="1">
      <c r="A976" s="638"/>
      <c r="B976" s="638"/>
      <c r="C976" s="638"/>
      <c r="D976" s="638"/>
      <c r="E976" s="638"/>
      <c r="F976" s="638"/>
      <c r="G976" s="639"/>
      <c r="H976" s="638"/>
      <c r="I976" s="638"/>
      <c r="J976" s="640"/>
      <c r="K976" s="640"/>
      <c r="L976" s="640"/>
      <c r="M976" s="421"/>
      <c r="N976" s="638"/>
      <c r="O976" s="638"/>
      <c r="P976" s="638"/>
      <c r="Q976" s="638"/>
      <c r="R976" s="638"/>
      <c r="S976" s="638"/>
      <c r="T976" s="638"/>
    </row>
    <row r="977" spans="1:20" ht="15.75" customHeight="1">
      <c r="A977" s="638"/>
      <c r="B977" s="638"/>
      <c r="C977" s="638"/>
      <c r="D977" s="638"/>
      <c r="E977" s="638"/>
      <c r="F977" s="638"/>
      <c r="G977" s="639"/>
      <c r="H977" s="638"/>
      <c r="I977" s="638"/>
      <c r="J977" s="640"/>
      <c r="K977" s="640"/>
      <c r="L977" s="640"/>
      <c r="M977" s="421"/>
      <c r="N977" s="638"/>
      <c r="O977" s="638"/>
      <c r="P977" s="638"/>
      <c r="Q977" s="638"/>
      <c r="R977" s="638"/>
      <c r="S977" s="638"/>
      <c r="T977" s="638"/>
    </row>
    <row r="978" spans="1:20" ht="15.75" customHeight="1">
      <c r="A978" s="638"/>
      <c r="B978" s="638"/>
      <c r="C978" s="638"/>
      <c r="D978" s="638"/>
      <c r="E978" s="638"/>
      <c r="F978" s="638"/>
      <c r="G978" s="639"/>
      <c r="H978" s="638"/>
      <c r="I978" s="638"/>
      <c r="J978" s="640"/>
      <c r="K978" s="640"/>
      <c r="L978" s="640"/>
      <c r="M978" s="421"/>
      <c r="N978" s="638"/>
      <c r="O978" s="638"/>
      <c r="P978" s="638"/>
      <c r="Q978" s="638"/>
      <c r="R978" s="638"/>
      <c r="S978" s="638"/>
      <c r="T978" s="638"/>
    </row>
    <row r="979" spans="1:20" ht="15.75" customHeight="1">
      <c r="A979" s="638"/>
      <c r="B979" s="638"/>
      <c r="C979" s="638"/>
      <c r="D979" s="638"/>
      <c r="E979" s="638"/>
      <c r="F979" s="638"/>
      <c r="G979" s="639"/>
      <c r="H979" s="638"/>
      <c r="I979" s="638"/>
      <c r="J979" s="640"/>
      <c r="K979" s="640"/>
      <c r="L979" s="640"/>
      <c r="M979" s="421"/>
      <c r="N979" s="638"/>
      <c r="O979" s="638"/>
      <c r="P979" s="638"/>
      <c r="Q979" s="638"/>
      <c r="R979" s="638"/>
      <c r="S979" s="638"/>
      <c r="T979" s="638"/>
    </row>
    <row r="980" spans="1:20" ht="15.75" customHeight="1">
      <c r="A980" s="638"/>
      <c r="B980" s="638"/>
      <c r="C980" s="638"/>
      <c r="D980" s="638"/>
      <c r="E980" s="638"/>
      <c r="F980" s="638"/>
      <c r="G980" s="639"/>
      <c r="H980" s="638"/>
      <c r="I980" s="638"/>
      <c r="J980" s="640"/>
      <c r="K980" s="640"/>
      <c r="L980" s="640"/>
      <c r="M980" s="421"/>
      <c r="N980" s="638"/>
      <c r="O980" s="638"/>
      <c r="P980" s="638"/>
      <c r="Q980" s="638"/>
      <c r="R980" s="638"/>
      <c r="S980" s="638"/>
      <c r="T980" s="638"/>
    </row>
    <row r="981" spans="1:20" ht="15.75" customHeight="1">
      <c r="A981" s="638"/>
      <c r="B981" s="638"/>
      <c r="C981" s="638"/>
      <c r="D981" s="638"/>
      <c r="E981" s="638"/>
      <c r="F981" s="638"/>
      <c r="G981" s="639"/>
      <c r="H981" s="638"/>
      <c r="I981" s="638"/>
      <c r="J981" s="640"/>
      <c r="K981" s="640"/>
      <c r="L981" s="640"/>
      <c r="M981" s="421"/>
      <c r="N981" s="638"/>
      <c r="O981" s="638"/>
      <c r="P981" s="638"/>
      <c r="Q981" s="638"/>
      <c r="R981" s="638"/>
      <c r="S981" s="638"/>
      <c r="T981" s="638"/>
    </row>
    <row r="982" spans="1:20" ht="15.75" customHeight="1">
      <c r="A982" s="638"/>
      <c r="B982" s="638"/>
      <c r="C982" s="638"/>
      <c r="D982" s="638"/>
      <c r="E982" s="638"/>
      <c r="F982" s="638"/>
      <c r="G982" s="639"/>
      <c r="H982" s="638"/>
      <c r="I982" s="638"/>
      <c r="J982" s="640"/>
      <c r="K982" s="640"/>
      <c r="L982" s="640"/>
      <c r="M982" s="421"/>
      <c r="N982" s="638"/>
      <c r="O982" s="638"/>
      <c r="P982" s="638"/>
      <c r="Q982" s="638"/>
      <c r="R982" s="638"/>
      <c r="S982" s="638"/>
      <c r="T982" s="638"/>
    </row>
    <row r="983" spans="1:20" ht="15.75" customHeight="1">
      <c r="A983" s="638"/>
      <c r="B983" s="638"/>
      <c r="C983" s="638"/>
      <c r="D983" s="638"/>
      <c r="E983" s="638"/>
      <c r="F983" s="638"/>
      <c r="G983" s="639"/>
      <c r="H983" s="638"/>
      <c r="I983" s="638"/>
      <c r="J983" s="640"/>
      <c r="K983" s="640"/>
      <c r="L983" s="640"/>
      <c r="M983" s="421"/>
      <c r="N983" s="638"/>
      <c r="O983" s="638"/>
      <c r="P983" s="638"/>
      <c r="Q983" s="638"/>
      <c r="R983" s="638"/>
      <c r="S983" s="638"/>
      <c r="T983" s="638"/>
    </row>
    <row r="984" spans="1:20" ht="15.75" customHeight="1">
      <c r="A984" s="638"/>
      <c r="B984" s="638"/>
      <c r="C984" s="638"/>
      <c r="D984" s="638"/>
      <c r="E984" s="638"/>
      <c r="F984" s="638"/>
      <c r="G984" s="639"/>
      <c r="H984" s="638"/>
      <c r="I984" s="638"/>
      <c r="J984" s="640"/>
      <c r="K984" s="640"/>
      <c r="L984" s="640"/>
      <c r="M984" s="421"/>
      <c r="N984" s="638"/>
      <c r="O984" s="638"/>
      <c r="P984" s="638"/>
      <c r="Q984" s="638"/>
      <c r="R984" s="638"/>
      <c r="S984" s="638"/>
      <c r="T984" s="638"/>
    </row>
    <row r="985" spans="1:20" ht="15.75" customHeight="1">
      <c r="A985" s="638"/>
      <c r="B985" s="638"/>
      <c r="C985" s="638"/>
      <c r="D985" s="638"/>
      <c r="E985" s="638"/>
      <c r="F985" s="638"/>
      <c r="G985" s="639"/>
      <c r="H985" s="638"/>
      <c r="I985" s="638"/>
      <c r="J985" s="640"/>
      <c r="K985" s="640"/>
      <c r="L985" s="640"/>
      <c r="M985" s="421"/>
      <c r="N985" s="638"/>
      <c r="O985" s="638"/>
      <c r="P985" s="638"/>
      <c r="Q985" s="638"/>
      <c r="R985" s="638"/>
      <c r="S985" s="638"/>
      <c r="T985" s="638"/>
    </row>
    <row r="986" spans="1:20" ht="15.75" customHeight="1">
      <c r="A986" s="638"/>
      <c r="B986" s="638"/>
      <c r="C986" s="638"/>
      <c r="D986" s="638"/>
      <c r="E986" s="638"/>
      <c r="F986" s="638"/>
      <c r="G986" s="639"/>
      <c r="H986" s="638"/>
      <c r="I986" s="638"/>
      <c r="J986" s="640"/>
      <c r="K986" s="640"/>
      <c r="L986" s="640"/>
      <c r="M986" s="421"/>
      <c r="N986" s="638"/>
      <c r="O986" s="638"/>
      <c r="P986" s="638"/>
      <c r="Q986" s="638"/>
      <c r="R986" s="638"/>
      <c r="S986" s="638"/>
      <c r="T986" s="638"/>
    </row>
    <row r="987" spans="1:20" ht="15.75" customHeight="1">
      <c r="A987" s="638"/>
      <c r="B987" s="638"/>
      <c r="C987" s="638"/>
      <c r="D987" s="638"/>
      <c r="E987" s="638"/>
      <c r="F987" s="638"/>
      <c r="G987" s="639"/>
      <c r="H987" s="638"/>
      <c r="I987" s="638"/>
      <c r="J987" s="640"/>
      <c r="K987" s="640"/>
      <c r="L987" s="640"/>
      <c r="M987" s="421"/>
      <c r="N987" s="638"/>
      <c r="O987" s="638"/>
      <c r="P987" s="638"/>
      <c r="Q987" s="638"/>
      <c r="R987" s="638"/>
      <c r="S987" s="638"/>
      <c r="T987" s="638"/>
    </row>
    <row r="988" spans="1:20" ht="15.75" customHeight="1">
      <c r="A988" s="638"/>
      <c r="B988" s="638"/>
      <c r="C988" s="638"/>
      <c r="D988" s="638"/>
      <c r="E988" s="638"/>
      <c r="F988" s="638"/>
      <c r="G988" s="639"/>
      <c r="H988" s="638"/>
      <c r="I988" s="638"/>
      <c r="J988" s="640"/>
      <c r="K988" s="640"/>
      <c r="L988" s="640"/>
      <c r="M988" s="421"/>
      <c r="N988" s="638"/>
      <c r="O988" s="638"/>
      <c r="P988" s="638"/>
      <c r="Q988" s="638"/>
      <c r="R988" s="638"/>
      <c r="S988" s="638"/>
      <c r="T988" s="638"/>
    </row>
    <row r="989" spans="1:20" ht="15.75" customHeight="1">
      <c r="A989" s="638"/>
      <c r="B989" s="638"/>
      <c r="C989" s="638"/>
      <c r="D989" s="638"/>
      <c r="E989" s="638"/>
      <c r="F989" s="638"/>
      <c r="G989" s="639"/>
      <c r="H989" s="638"/>
      <c r="I989" s="638"/>
      <c r="J989" s="640"/>
      <c r="K989" s="640"/>
      <c r="L989" s="640"/>
      <c r="M989" s="421"/>
      <c r="N989" s="638"/>
      <c r="O989" s="638"/>
      <c r="P989" s="638"/>
      <c r="Q989" s="638"/>
      <c r="R989" s="638"/>
      <c r="S989" s="638"/>
      <c r="T989" s="638"/>
    </row>
    <row r="990" spans="1:20" ht="15.75" customHeight="1">
      <c r="A990" s="638"/>
      <c r="B990" s="638"/>
      <c r="C990" s="638"/>
      <c r="D990" s="638"/>
      <c r="E990" s="638"/>
      <c r="F990" s="638"/>
      <c r="G990" s="639"/>
      <c r="H990" s="638"/>
      <c r="I990" s="638"/>
      <c r="J990" s="640"/>
      <c r="K990" s="640"/>
      <c r="L990" s="640"/>
      <c r="M990" s="421"/>
      <c r="N990" s="638"/>
      <c r="O990" s="638"/>
      <c r="P990" s="638"/>
      <c r="Q990" s="638"/>
      <c r="R990" s="638"/>
      <c r="S990" s="638"/>
      <c r="T990" s="638"/>
    </row>
    <row r="991" spans="1:20" ht="15.75" customHeight="1">
      <c r="A991" s="638"/>
      <c r="B991" s="638"/>
      <c r="C991" s="638"/>
      <c r="D991" s="638"/>
      <c r="E991" s="638"/>
      <c r="F991" s="638"/>
      <c r="G991" s="639"/>
      <c r="H991" s="638"/>
      <c r="I991" s="638"/>
      <c r="J991" s="640"/>
      <c r="K991" s="640"/>
      <c r="L991" s="640"/>
      <c r="M991" s="421"/>
      <c r="N991" s="638"/>
      <c r="O991" s="638"/>
      <c r="P991" s="638"/>
      <c r="Q991" s="638"/>
      <c r="R991" s="638"/>
      <c r="S991" s="638"/>
      <c r="T991" s="638"/>
    </row>
    <row r="992" spans="1:20" ht="15.75" customHeight="1">
      <c r="A992" s="638"/>
      <c r="B992" s="638"/>
      <c r="C992" s="638"/>
      <c r="D992" s="638"/>
      <c r="E992" s="638"/>
      <c r="F992" s="638"/>
      <c r="G992" s="639"/>
      <c r="H992" s="638"/>
      <c r="I992" s="638"/>
      <c r="J992" s="640"/>
      <c r="K992" s="640"/>
      <c r="L992" s="640"/>
      <c r="M992" s="421"/>
      <c r="N992" s="638"/>
      <c r="O992" s="638"/>
      <c r="P992" s="638"/>
      <c r="Q992" s="638"/>
      <c r="R992" s="638"/>
      <c r="S992" s="638"/>
      <c r="T992" s="638"/>
    </row>
    <row r="993" spans="1:20" ht="15.75" customHeight="1">
      <c r="A993" s="638"/>
      <c r="B993" s="638"/>
      <c r="C993" s="638"/>
      <c r="D993" s="638"/>
      <c r="E993" s="638"/>
      <c r="F993" s="638"/>
      <c r="G993" s="639"/>
      <c r="H993" s="638"/>
      <c r="I993" s="638"/>
      <c r="J993" s="640"/>
      <c r="K993" s="640"/>
      <c r="L993" s="640"/>
      <c r="M993" s="421"/>
      <c r="N993" s="638"/>
      <c r="O993" s="638"/>
      <c r="P993" s="638"/>
      <c r="Q993" s="638"/>
      <c r="R993" s="638"/>
      <c r="S993" s="638"/>
      <c r="T993" s="638"/>
    </row>
    <row r="994" spans="1:20" ht="15.75" customHeight="1">
      <c r="A994" s="638"/>
      <c r="B994" s="638"/>
      <c r="C994" s="638"/>
      <c r="D994" s="638"/>
      <c r="E994" s="638"/>
      <c r="F994" s="638"/>
      <c r="G994" s="639"/>
      <c r="H994" s="638"/>
      <c r="I994" s="638"/>
      <c r="J994" s="640"/>
      <c r="K994" s="640"/>
      <c r="L994" s="640"/>
      <c r="M994" s="421"/>
      <c r="N994" s="638"/>
      <c r="O994" s="638"/>
      <c r="P994" s="638"/>
      <c r="Q994" s="638"/>
      <c r="R994" s="638"/>
      <c r="S994" s="638"/>
      <c r="T994" s="638"/>
    </row>
    <row r="995" spans="1:20" ht="15.75" customHeight="1">
      <c r="A995" s="638"/>
      <c r="B995" s="638"/>
      <c r="C995" s="638"/>
      <c r="D995" s="638"/>
      <c r="E995" s="638"/>
      <c r="F995" s="638"/>
      <c r="G995" s="639"/>
      <c r="H995" s="638"/>
      <c r="I995" s="638"/>
      <c r="J995" s="640"/>
      <c r="K995" s="640"/>
      <c r="L995" s="640"/>
      <c r="M995" s="421"/>
      <c r="N995" s="638"/>
      <c r="O995" s="638"/>
      <c r="P995" s="638"/>
      <c r="Q995" s="638"/>
      <c r="R995" s="638"/>
      <c r="S995" s="638"/>
      <c r="T995" s="638"/>
    </row>
    <row r="996" spans="1:20" ht="15.75" customHeight="1">
      <c r="A996" s="638"/>
      <c r="B996" s="638"/>
      <c r="C996" s="638"/>
      <c r="D996" s="638"/>
      <c r="E996" s="638"/>
      <c r="F996" s="638"/>
      <c r="G996" s="639"/>
      <c r="H996" s="638"/>
      <c r="I996" s="638"/>
      <c r="J996" s="640"/>
      <c r="K996" s="640"/>
      <c r="L996" s="640"/>
      <c r="M996" s="421"/>
      <c r="N996" s="638"/>
      <c r="O996" s="638"/>
      <c r="P996" s="638"/>
      <c r="Q996" s="638"/>
      <c r="R996" s="638"/>
      <c r="S996" s="638"/>
      <c r="T996" s="638"/>
    </row>
    <row r="997" spans="1:20" ht="15.75" customHeight="1">
      <c r="A997" s="638"/>
      <c r="B997" s="638"/>
      <c r="C997" s="638"/>
      <c r="D997" s="638"/>
      <c r="E997" s="638"/>
      <c r="F997" s="638"/>
      <c r="G997" s="639"/>
      <c r="H997" s="638"/>
      <c r="I997" s="638"/>
      <c r="J997" s="640"/>
      <c r="K997" s="640"/>
      <c r="L997" s="640"/>
      <c r="M997" s="421"/>
      <c r="N997" s="638"/>
      <c r="O997" s="638"/>
      <c r="P997" s="638"/>
      <c r="Q997" s="638"/>
      <c r="R997" s="638"/>
      <c r="S997" s="638"/>
      <c r="T997" s="638"/>
    </row>
    <row r="998" spans="1:20" ht="15.75" customHeight="1">
      <c r="A998" s="638"/>
      <c r="B998" s="638"/>
      <c r="C998" s="638"/>
      <c r="D998" s="638"/>
      <c r="E998" s="638"/>
      <c r="F998" s="638"/>
      <c r="G998" s="639"/>
      <c r="H998" s="638"/>
      <c r="I998" s="638"/>
      <c r="J998" s="640"/>
      <c r="K998" s="640"/>
      <c r="L998" s="640"/>
      <c r="M998" s="421"/>
      <c r="N998" s="638"/>
      <c r="O998" s="638"/>
      <c r="P998" s="638"/>
      <c r="Q998" s="638"/>
      <c r="R998" s="638"/>
      <c r="S998" s="638"/>
      <c r="T998" s="638"/>
    </row>
    <row r="999" spans="1:20" ht="15.75" customHeight="1">
      <c r="A999" s="638"/>
      <c r="B999" s="638"/>
      <c r="C999" s="638"/>
      <c r="D999" s="638"/>
      <c r="E999" s="638"/>
      <c r="F999" s="638"/>
      <c r="G999" s="639"/>
      <c r="H999" s="638"/>
      <c r="I999" s="638"/>
      <c r="J999" s="640"/>
      <c r="K999" s="640"/>
      <c r="L999" s="640"/>
      <c r="M999" s="421"/>
      <c r="N999" s="638"/>
      <c r="O999" s="638"/>
      <c r="P999" s="638"/>
      <c r="Q999" s="638"/>
      <c r="R999" s="638"/>
      <c r="S999" s="638"/>
      <c r="T999" s="638"/>
    </row>
    <row r="1000" spans="1:20" ht="15.75" customHeight="1">
      <c r="A1000" s="638"/>
      <c r="B1000" s="638"/>
      <c r="C1000" s="638"/>
      <c r="D1000" s="638"/>
      <c r="E1000" s="638"/>
      <c r="F1000" s="638"/>
      <c r="G1000" s="639"/>
      <c r="H1000" s="638"/>
      <c r="I1000" s="638"/>
      <c r="J1000" s="640"/>
      <c r="K1000" s="640"/>
      <c r="L1000" s="640"/>
      <c r="M1000" s="421"/>
      <c r="N1000" s="638"/>
      <c r="O1000" s="638"/>
      <c r="P1000" s="638"/>
      <c r="Q1000" s="638"/>
      <c r="R1000" s="638"/>
      <c r="S1000" s="638"/>
      <c r="T1000" s="638"/>
    </row>
    <row r="1001" spans="1:20" ht="15.75" customHeight="1">
      <c r="A1001" s="638"/>
      <c r="B1001" s="638"/>
      <c r="C1001" s="638"/>
      <c r="D1001" s="638"/>
      <c r="E1001" s="638"/>
      <c r="F1001" s="638"/>
      <c r="G1001" s="639"/>
      <c r="H1001" s="638"/>
      <c r="I1001" s="638"/>
      <c r="J1001" s="640"/>
      <c r="K1001" s="640"/>
      <c r="L1001" s="640"/>
      <c r="M1001" s="421"/>
      <c r="N1001" s="638"/>
      <c r="O1001" s="638"/>
      <c r="P1001" s="638"/>
      <c r="Q1001" s="638"/>
      <c r="R1001" s="638"/>
      <c r="S1001" s="638"/>
      <c r="T1001" s="638"/>
    </row>
    <row r="1002" spans="1:20" ht="15.75" customHeight="1">
      <c r="A1002" s="638"/>
      <c r="B1002" s="638"/>
      <c r="C1002" s="638"/>
      <c r="D1002" s="638"/>
      <c r="E1002" s="638"/>
      <c r="F1002" s="638"/>
      <c r="G1002" s="639"/>
      <c r="H1002" s="638"/>
      <c r="I1002" s="638"/>
      <c r="J1002" s="640"/>
      <c r="K1002" s="640"/>
      <c r="L1002" s="640"/>
      <c r="M1002" s="421"/>
      <c r="N1002" s="638"/>
      <c r="O1002" s="638"/>
      <c r="P1002" s="638"/>
      <c r="Q1002" s="638"/>
      <c r="R1002" s="638"/>
      <c r="S1002" s="638"/>
      <c r="T1002" s="638"/>
    </row>
    <row r="1003" spans="1:20" ht="15.75" customHeight="1">
      <c r="A1003" s="638"/>
      <c r="B1003" s="638"/>
      <c r="C1003" s="638"/>
      <c r="D1003" s="638"/>
      <c r="E1003" s="638"/>
      <c r="F1003" s="638"/>
      <c r="G1003" s="639"/>
      <c r="H1003" s="638"/>
      <c r="I1003" s="638"/>
      <c r="J1003" s="640"/>
      <c r="K1003" s="640"/>
      <c r="L1003" s="640"/>
      <c r="M1003" s="421"/>
      <c r="N1003" s="638"/>
      <c r="O1003" s="638"/>
      <c r="P1003" s="638"/>
      <c r="Q1003" s="638"/>
      <c r="R1003" s="638"/>
      <c r="S1003" s="638"/>
      <c r="T1003" s="638"/>
    </row>
    <row r="1004" spans="1:20" ht="15.75" customHeight="1">
      <c r="A1004" s="638"/>
      <c r="B1004" s="638"/>
      <c r="C1004" s="638"/>
      <c r="D1004" s="638"/>
      <c r="E1004" s="638"/>
      <c r="F1004" s="638"/>
      <c r="G1004" s="639"/>
      <c r="H1004" s="638"/>
      <c r="I1004" s="638"/>
      <c r="J1004" s="640"/>
      <c r="K1004" s="640"/>
      <c r="L1004" s="640"/>
      <c r="M1004" s="421"/>
      <c r="N1004" s="638"/>
      <c r="O1004" s="638"/>
      <c r="P1004" s="638"/>
      <c r="Q1004" s="638"/>
      <c r="R1004" s="638"/>
      <c r="S1004" s="638"/>
      <c r="T1004" s="638"/>
    </row>
    <row r="1005" spans="1:20" ht="15.75" customHeight="1">
      <c r="A1005" s="638"/>
      <c r="B1005" s="638"/>
      <c r="C1005" s="638"/>
      <c r="D1005" s="638"/>
      <c r="E1005" s="638"/>
      <c r="F1005" s="638"/>
      <c r="G1005" s="639"/>
      <c r="H1005" s="638"/>
      <c r="I1005" s="638"/>
      <c r="J1005" s="640"/>
      <c r="K1005" s="640"/>
      <c r="L1005" s="640"/>
      <c r="M1005" s="421"/>
      <c r="N1005" s="638"/>
      <c r="O1005" s="638"/>
      <c r="P1005" s="638"/>
      <c r="Q1005" s="638"/>
      <c r="R1005" s="638"/>
      <c r="S1005" s="638"/>
      <c r="T1005" s="638"/>
    </row>
    <row r="1006" spans="1:20" ht="15.75" customHeight="1">
      <c r="A1006" s="638"/>
      <c r="B1006" s="638"/>
      <c r="C1006" s="638"/>
      <c r="D1006" s="638"/>
      <c r="E1006" s="638"/>
      <c r="F1006" s="638"/>
      <c r="G1006" s="639"/>
      <c r="H1006" s="638"/>
      <c r="I1006" s="638"/>
      <c r="J1006" s="640"/>
      <c r="K1006" s="640"/>
      <c r="L1006" s="640"/>
      <c r="M1006" s="421"/>
      <c r="N1006" s="638"/>
      <c r="O1006" s="638"/>
      <c r="P1006" s="638"/>
      <c r="Q1006" s="638"/>
      <c r="R1006" s="638"/>
      <c r="S1006" s="638"/>
      <c r="T1006" s="638"/>
    </row>
    <row r="1007" spans="1:20" ht="15.75" customHeight="1">
      <c r="A1007" s="638"/>
      <c r="B1007" s="638"/>
      <c r="C1007" s="638"/>
      <c r="D1007" s="638"/>
      <c r="E1007" s="638"/>
      <c r="F1007" s="638"/>
      <c r="G1007" s="639"/>
      <c r="H1007" s="638"/>
      <c r="I1007" s="638"/>
      <c r="J1007" s="640"/>
      <c r="K1007" s="640"/>
      <c r="L1007" s="640"/>
      <c r="M1007" s="421"/>
      <c r="N1007" s="638"/>
      <c r="O1007" s="638"/>
      <c r="P1007" s="638"/>
      <c r="Q1007" s="638"/>
      <c r="R1007" s="638"/>
      <c r="S1007" s="638"/>
      <c r="T1007" s="638"/>
    </row>
    <row r="1008" spans="1:20" ht="15.75" customHeight="1">
      <c r="A1008" s="638"/>
      <c r="B1008" s="638"/>
      <c r="C1008" s="638"/>
      <c r="D1008" s="638"/>
      <c r="E1008" s="638"/>
      <c r="F1008" s="638"/>
      <c r="G1008" s="639"/>
      <c r="H1008" s="638"/>
      <c r="I1008" s="638"/>
      <c r="J1008" s="640"/>
      <c r="K1008" s="640"/>
      <c r="L1008" s="640"/>
      <c r="M1008" s="421"/>
      <c r="N1008" s="638"/>
      <c r="O1008" s="638"/>
      <c r="P1008" s="638"/>
      <c r="Q1008" s="638"/>
      <c r="R1008" s="638"/>
      <c r="S1008" s="638"/>
      <c r="T1008" s="638"/>
    </row>
    <row r="1009" spans="1:20" ht="15.75" customHeight="1">
      <c r="A1009" s="638"/>
      <c r="B1009" s="638"/>
      <c r="C1009" s="638"/>
      <c r="D1009" s="638"/>
      <c r="E1009" s="638"/>
      <c r="F1009" s="638"/>
      <c r="G1009" s="639"/>
      <c r="H1009" s="638"/>
      <c r="I1009" s="638"/>
      <c r="J1009" s="640"/>
      <c r="K1009" s="640"/>
      <c r="L1009" s="640"/>
      <c r="M1009" s="421"/>
      <c r="N1009" s="638"/>
      <c r="O1009" s="638"/>
      <c r="P1009" s="638"/>
      <c r="Q1009" s="638"/>
      <c r="R1009" s="638"/>
      <c r="S1009" s="638"/>
      <c r="T1009" s="638"/>
    </row>
    <row r="1010" spans="1:20" ht="15.75" customHeight="1">
      <c r="A1010" s="638"/>
      <c r="B1010" s="638"/>
      <c r="C1010" s="638"/>
      <c r="D1010" s="638"/>
      <c r="E1010" s="638"/>
      <c r="F1010" s="638"/>
      <c r="G1010" s="639"/>
      <c r="H1010" s="638"/>
      <c r="I1010" s="638"/>
      <c r="J1010" s="640"/>
      <c r="K1010" s="640"/>
      <c r="L1010" s="640"/>
      <c r="M1010" s="421"/>
      <c r="N1010" s="638"/>
      <c r="O1010" s="638"/>
      <c r="P1010" s="638"/>
      <c r="Q1010" s="638"/>
      <c r="R1010" s="638"/>
      <c r="S1010" s="638"/>
      <c r="T1010" s="638"/>
    </row>
  </sheetData>
  <mergeCells count="25">
    <mergeCell ref="A1:B1"/>
    <mergeCell ref="A2:C2"/>
    <mergeCell ref="H2:K2"/>
    <mergeCell ref="A3:C3"/>
    <mergeCell ref="H3:K3"/>
    <mergeCell ref="A4:K4"/>
    <mergeCell ref="A5:K5"/>
    <mergeCell ref="F8:G8"/>
    <mergeCell ref="H8:I8"/>
    <mergeCell ref="B61:K61"/>
    <mergeCell ref="B68:K68"/>
    <mergeCell ref="B70:K70"/>
    <mergeCell ref="J8:J9"/>
    <mergeCell ref="K8:K9"/>
    <mergeCell ref="L8:L9"/>
    <mergeCell ref="B11:K11"/>
    <mergeCell ref="M8:M9"/>
    <mergeCell ref="N8:N9"/>
    <mergeCell ref="A6:K6"/>
    <mergeCell ref="A7:B7"/>
    <mergeCell ref="A8:A9"/>
    <mergeCell ref="B8:B9"/>
    <mergeCell ref="C8:C9"/>
    <mergeCell ref="D8:D9"/>
    <mergeCell ref="E8:E9"/>
  </mergeCells>
  <dataValidations count="2">
    <dataValidation type="list" allowBlank="1" showErrorMessage="1" sqref="M13:M17 M19:M32 M34:M39 M41:M60 M62:M67" xr:uid="{00000000-0002-0000-0B00-000000000000}">
      <formula1>"Cọc bê tông,Móng,Cột Tầng 1,Mái Tầng 1,Cột Tầng 2,Mái Tầng 2,Cột Tầng 3,Mái Tầng 3,Cột tầng 4,Mái Tầng 4,TUM,Toàn bộ phần thô"</formula1>
    </dataValidation>
    <dataValidation type="list" allowBlank="1" showErrorMessage="1" sqref="L13:L17 L19:L32 L34:L39 L41:L60 L62:L67" xr:uid="{00000000-0002-0000-0B00-000001000000}">
      <formula1>"Mái tầng 1,Mái tầng 2,Mái tầng 3,Toàn bộ phần thô"</formula1>
    </dataValidation>
  </dataValidations>
  <printOptions horizontalCentered="1"/>
  <pageMargins left="0.35433070866141736" right="0.15748031496062992" top="0.27559055118110237" bottom="0.23622047244094491" header="0" footer="0"/>
  <pageSetup paperSize="9" scale="70" pageOrder="overThenDown" orientation="landscape" cellComments="atEnd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  <outlinePr summaryBelow="0" summaryRight="0"/>
    <pageSetUpPr fitToPage="1"/>
  </sheetPr>
  <dimension ref="A1:Z1018"/>
  <sheetViews>
    <sheetView workbookViewId="0">
      <pane ySplit="8" topLeftCell="A9" activePane="bottomLeft" state="frozen"/>
      <selection pane="bottomLeft" activeCell="B10" sqref="B10"/>
    </sheetView>
  </sheetViews>
  <sheetFormatPr defaultColWidth="12.5703125" defaultRowHeight="15" customHeight="1"/>
  <cols>
    <col min="1" max="1" width="11.5703125" customWidth="1"/>
    <col min="2" max="2" width="29.42578125" customWidth="1"/>
    <col min="3" max="3" width="20" customWidth="1"/>
    <col min="4" max="5" width="16.7109375" customWidth="1"/>
    <col min="6" max="6" width="18.85546875" customWidth="1"/>
    <col min="7" max="11" width="15.7109375" customWidth="1"/>
    <col min="12" max="12" width="18.5703125" customWidth="1"/>
    <col min="13" max="13" width="20.140625" customWidth="1"/>
    <col min="14" max="14" width="19.85546875" customWidth="1"/>
    <col min="15" max="16" width="15.7109375" customWidth="1"/>
    <col min="17" max="17" width="18" customWidth="1"/>
    <col min="18" max="26" width="12.5703125" customWidth="1"/>
  </cols>
  <sheetData>
    <row r="1" spans="1:26" ht="15.75" customHeight="1">
      <c r="A1" s="787" t="s">
        <v>0</v>
      </c>
      <c r="B1" s="772"/>
      <c r="C1" s="773"/>
      <c r="D1" s="422"/>
      <c r="E1" s="422"/>
      <c r="F1" s="422"/>
      <c r="G1" s="422"/>
      <c r="H1" s="804" t="s">
        <v>1</v>
      </c>
      <c r="I1" s="772"/>
      <c r="J1" s="772"/>
      <c r="K1" s="773"/>
      <c r="L1" s="423"/>
      <c r="M1" s="4"/>
      <c r="N1" s="7"/>
      <c r="O1" s="7"/>
      <c r="P1" s="7"/>
      <c r="Q1" s="4"/>
      <c r="R1" s="4"/>
      <c r="S1" s="4"/>
      <c r="T1" s="5"/>
      <c r="U1" s="5"/>
      <c r="V1" s="5"/>
      <c r="W1" s="5"/>
      <c r="X1" s="5"/>
      <c r="Y1" s="5"/>
      <c r="Z1" s="5"/>
    </row>
    <row r="2" spans="1:26" ht="19.5" customHeight="1">
      <c r="A2" s="787" t="s">
        <v>2</v>
      </c>
      <c r="B2" s="772"/>
      <c r="C2" s="773"/>
      <c r="D2" s="422"/>
      <c r="E2" s="422"/>
      <c r="F2" s="422"/>
      <c r="G2" s="422"/>
      <c r="H2" s="805" t="s">
        <v>3</v>
      </c>
      <c r="I2" s="772"/>
      <c r="J2" s="772"/>
      <c r="K2" s="773"/>
      <c r="L2" s="424"/>
      <c r="M2" s="4"/>
      <c r="N2" s="4"/>
      <c r="O2" s="9"/>
      <c r="P2" s="9"/>
      <c r="Q2" s="4"/>
      <c r="R2" s="4"/>
      <c r="S2" s="4"/>
      <c r="T2" s="5"/>
      <c r="U2" s="5"/>
      <c r="V2" s="5"/>
      <c r="W2" s="5"/>
      <c r="X2" s="5"/>
      <c r="Y2" s="5"/>
      <c r="Z2" s="5"/>
    </row>
    <row r="3" spans="1:26" ht="20.25">
      <c r="A3" s="806" t="s">
        <v>4</v>
      </c>
      <c r="B3" s="772"/>
      <c r="C3" s="772"/>
      <c r="D3" s="772"/>
      <c r="E3" s="772"/>
      <c r="F3" s="772"/>
      <c r="G3" s="772"/>
      <c r="H3" s="772"/>
      <c r="I3" s="772"/>
      <c r="J3" s="772"/>
      <c r="K3" s="773"/>
      <c r="L3" s="425"/>
      <c r="M3" s="3"/>
      <c r="N3" s="4"/>
      <c r="O3" s="4"/>
      <c r="P3" s="4"/>
      <c r="Q3" s="4"/>
      <c r="R3" s="4"/>
      <c r="S3" s="4"/>
      <c r="T3" s="5"/>
      <c r="U3" s="5"/>
      <c r="V3" s="5"/>
      <c r="W3" s="5"/>
      <c r="X3" s="5"/>
      <c r="Y3" s="5"/>
      <c r="Z3" s="5"/>
    </row>
    <row r="4" spans="1:26" ht="20.25">
      <c r="A4" s="806" t="s">
        <v>5</v>
      </c>
      <c r="B4" s="772"/>
      <c r="C4" s="772"/>
      <c r="D4" s="772"/>
      <c r="E4" s="772"/>
      <c r="F4" s="772"/>
      <c r="G4" s="772"/>
      <c r="H4" s="772"/>
      <c r="I4" s="772"/>
      <c r="J4" s="772"/>
      <c r="K4" s="773"/>
      <c r="L4" s="425"/>
      <c r="M4" s="3"/>
      <c r="N4" s="4"/>
      <c r="O4" s="4"/>
      <c r="P4" s="4"/>
      <c r="Q4" s="4"/>
      <c r="R4" s="4"/>
      <c r="S4" s="4"/>
      <c r="T4" s="5"/>
      <c r="U4" s="5"/>
      <c r="V4" s="5"/>
      <c r="W4" s="5"/>
      <c r="X4" s="5"/>
      <c r="Y4" s="5"/>
      <c r="Z4" s="5"/>
    </row>
    <row r="5" spans="1:26" ht="15.75" customHeight="1">
      <c r="A5" s="797" t="s">
        <v>242</v>
      </c>
      <c r="B5" s="772"/>
      <c r="C5" s="772"/>
      <c r="D5" s="772"/>
      <c r="E5" s="772"/>
      <c r="F5" s="772"/>
      <c r="G5" s="772"/>
      <c r="H5" s="772"/>
      <c r="I5" s="772"/>
      <c r="J5" s="772"/>
      <c r="K5" s="773"/>
      <c r="L5" s="422"/>
      <c r="M5" s="3"/>
      <c r="N5" s="4"/>
      <c r="O5" s="4"/>
      <c r="P5" s="4"/>
      <c r="Q5" s="4"/>
      <c r="R5" s="4"/>
      <c r="S5" s="4"/>
      <c r="T5" s="5"/>
      <c r="U5" s="5"/>
      <c r="V5" s="5"/>
      <c r="W5" s="5"/>
      <c r="X5" s="5"/>
      <c r="Y5" s="5"/>
      <c r="Z5" s="5"/>
    </row>
    <row r="6" spans="1:26" ht="16.5" customHeight="1">
      <c r="A6" s="798" t="s">
        <v>7</v>
      </c>
      <c r="B6" s="773"/>
      <c r="C6" s="426"/>
      <c r="D6" s="426"/>
      <c r="E6" s="426"/>
      <c r="F6" s="426"/>
      <c r="G6" s="426"/>
      <c r="H6" s="426"/>
      <c r="I6" s="426"/>
      <c r="J6" s="426"/>
      <c r="K6" s="426"/>
      <c r="L6" s="426"/>
      <c r="M6" s="3"/>
      <c r="N6" s="4"/>
      <c r="O6" s="4"/>
      <c r="P6" s="4"/>
      <c r="Q6" s="4"/>
      <c r="R6" s="4"/>
      <c r="S6" s="4"/>
      <c r="T6" s="5"/>
      <c r="U6" s="5"/>
      <c r="V6" s="5"/>
      <c r="W6" s="5"/>
      <c r="X6" s="5"/>
      <c r="Y6" s="5"/>
      <c r="Z6" s="5"/>
    </row>
    <row r="7" spans="1:26" ht="34.5" customHeight="1">
      <c r="A7" s="799" t="s">
        <v>8</v>
      </c>
      <c r="B7" s="800" t="s">
        <v>9</v>
      </c>
      <c r="C7" s="801" t="s">
        <v>10</v>
      </c>
      <c r="D7" s="801" t="s">
        <v>11</v>
      </c>
      <c r="E7" s="802" t="s">
        <v>12</v>
      </c>
      <c r="F7" s="803"/>
      <c r="G7" s="801" t="s">
        <v>13</v>
      </c>
      <c r="H7" s="800" t="s">
        <v>14</v>
      </c>
      <c r="I7" s="801" t="s">
        <v>15</v>
      </c>
      <c r="J7" s="793" t="s">
        <v>16</v>
      </c>
      <c r="K7" s="794"/>
      <c r="L7" s="795" t="s">
        <v>17</v>
      </c>
      <c r="M7" s="3"/>
      <c r="N7" s="4"/>
      <c r="O7" s="4"/>
      <c r="P7" s="4"/>
      <c r="Q7" s="4"/>
      <c r="R7" s="4"/>
      <c r="S7" s="4"/>
      <c r="T7" s="5"/>
      <c r="U7" s="5"/>
      <c r="V7" s="5"/>
      <c r="W7" s="5"/>
      <c r="X7" s="5"/>
      <c r="Y7" s="5"/>
      <c r="Z7" s="5"/>
    </row>
    <row r="8" spans="1:26" ht="37.5" customHeight="1">
      <c r="A8" s="777"/>
      <c r="B8" s="764"/>
      <c r="C8" s="764"/>
      <c r="D8" s="764"/>
      <c r="E8" s="427" t="s">
        <v>18</v>
      </c>
      <c r="F8" s="427" t="s">
        <v>19</v>
      </c>
      <c r="G8" s="764"/>
      <c r="H8" s="764"/>
      <c r="I8" s="764"/>
      <c r="J8" s="428" t="s">
        <v>20</v>
      </c>
      <c r="K8" s="429" t="s">
        <v>21</v>
      </c>
      <c r="L8" s="756"/>
      <c r="M8" s="3"/>
      <c r="N8" s="4"/>
      <c r="O8" s="4"/>
      <c r="P8" s="4"/>
      <c r="Q8" s="4"/>
      <c r="R8" s="4"/>
      <c r="S8" s="4"/>
      <c r="T8" s="5"/>
      <c r="U8" s="5"/>
      <c r="V8" s="5"/>
      <c r="W8" s="5"/>
      <c r="X8" s="5"/>
      <c r="Y8" s="5"/>
      <c r="Z8" s="5"/>
    </row>
    <row r="9" spans="1:26" ht="22.5" customHeight="1">
      <c r="A9" s="430"/>
      <c r="B9" s="431">
        <v>1</v>
      </c>
      <c r="C9" s="431">
        <v>2</v>
      </c>
      <c r="D9" s="431">
        <v>3</v>
      </c>
      <c r="E9" s="431">
        <v>4</v>
      </c>
      <c r="F9" s="431">
        <v>5</v>
      </c>
      <c r="G9" s="432">
        <v>6</v>
      </c>
      <c r="H9" s="432" t="s">
        <v>22</v>
      </c>
      <c r="I9" s="433" t="s">
        <v>23</v>
      </c>
      <c r="J9" s="431">
        <v>9</v>
      </c>
      <c r="K9" s="434">
        <v>10</v>
      </c>
      <c r="L9" s="435"/>
      <c r="M9" s="3"/>
      <c r="N9" s="4"/>
      <c r="O9" s="4"/>
      <c r="P9" s="4"/>
      <c r="Q9" s="4"/>
      <c r="R9" s="4"/>
      <c r="S9" s="4"/>
      <c r="T9" s="5"/>
      <c r="U9" s="5"/>
      <c r="V9" s="5"/>
      <c r="W9" s="5"/>
      <c r="X9" s="5"/>
      <c r="Y9" s="5"/>
      <c r="Z9" s="5"/>
    </row>
    <row r="10" spans="1:26" ht="22.5" customHeight="1">
      <c r="A10" s="321" t="s">
        <v>24</v>
      </c>
      <c r="B10" s="757" t="s">
        <v>25</v>
      </c>
      <c r="C10" s="758"/>
      <c r="D10" s="758"/>
      <c r="E10" s="758"/>
      <c r="F10" s="758"/>
      <c r="G10" s="758"/>
      <c r="H10" s="758"/>
      <c r="I10" s="758"/>
      <c r="J10" s="758"/>
      <c r="K10" s="759"/>
      <c r="L10" s="324"/>
      <c r="M10" s="3"/>
      <c r="N10" s="4"/>
      <c r="O10" s="4" t="s">
        <v>26</v>
      </c>
      <c r="P10" s="4"/>
      <c r="Q10" s="4"/>
      <c r="R10" s="4"/>
      <c r="S10" s="4"/>
      <c r="T10" s="4"/>
      <c r="U10" s="4"/>
      <c r="V10" s="5"/>
      <c r="W10" s="5"/>
      <c r="X10" s="5"/>
      <c r="Y10" s="5"/>
      <c r="Z10" s="5"/>
    </row>
    <row r="11" spans="1:26" ht="22.5" customHeight="1">
      <c r="A11" s="321" t="s">
        <v>27</v>
      </c>
      <c r="B11" s="325"/>
      <c r="C11" s="326"/>
      <c r="D11" s="326"/>
      <c r="E11" s="326"/>
      <c r="F11" s="326"/>
      <c r="G11" s="326"/>
      <c r="H11" s="326"/>
      <c r="I11" s="349"/>
      <c r="J11" s="326"/>
      <c r="K11" s="436"/>
      <c r="L11" s="333"/>
      <c r="M11" s="3"/>
      <c r="N11" s="4"/>
      <c r="O11" s="4"/>
      <c r="P11" s="4"/>
      <c r="Q11" s="4"/>
      <c r="R11" s="4"/>
      <c r="S11" s="4"/>
      <c r="T11" s="4"/>
      <c r="U11" s="4"/>
      <c r="V11" s="5"/>
      <c r="W11" s="5"/>
      <c r="X11" s="5"/>
      <c r="Y11" s="5"/>
      <c r="Z11" s="5"/>
    </row>
    <row r="12" spans="1:26" ht="22.5" customHeight="1">
      <c r="A12" s="526">
        <v>1</v>
      </c>
      <c r="B12" s="527" t="s">
        <v>28</v>
      </c>
      <c r="C12" s="528">
        <v>1140788000</v>
      </c>
      <c r="D12" s="528">
        <v>200000000</v>
      </c>
      <c r="E12" s="528">
        <v>144150300</v>
      </c>
      <c r="F12" s="528">
        <v>393927975</v>
      </c>
      <c r="G12" s="641">
        <v>0</v>
      </c>
      <c r="H12" s="528">
        <f t="shared" ref="H12:H16" si="0">F12+G12</f>
        <v>393927975</v>
      </c>
      <c r="I12" s="530">
        <f t="shared" ref="I12:I16" si="1">C12-F12</f>
        <v>746860025</v>
      </c>
      <c r="J12" s="531">
        <f t="shared" ref="J12:J16" si="2">IF(D12=0, 0, E12/D12)</f>
        <v>0.72075149999999999</v>
      </c>
      <c r="K12" s="532">
        <f t="shared" ref="K12:K16" si="3">IF(C12=0, 0, F12/C12)</f>
        <v>0.34531216580118307</v>
      </c>
      <c r="L12" s="642"/>
      <c r="M12" s="533"/>
      <c r="N12" s="534"/>
      <c r="O12" s="534"/>
      <c r="P12" s="534"/>
      <c r="Q12" s="534"/>
      <c r="R12" s="534"/>
      <c r="S12" s="534"/>
      <c r="T12" s="534"/>
      <c r="U12" s="534"/>
      <c r="V12" s="477"/>
      <c r="W12" s="477"/>
      <c r="X12" s="477"/>
      <c r="Y12" s="477"/>
      <c r="Z12" s="477"/>
    </row>
    <row r="13" spans="1:26" ht="22.5" customHeight="1">
      <c r="A13" s="535">
        <v>2</v>
      </c>
      <c r="B13" s="536" t="s">
        <v>29</v>
      </c>
      <c r="C13" s="506">
        <v>1118543000</v>
      </c>
      <c r="D13" s="493">
        <v>0</v>
      </c>
      <c r="E13" s="493">
        <v>0</v>
      </c>
      <c r="F13" s="493">
        <v>1118543000</v>
      </c>
      <c r="G13" s="537">
        <v>138256481.48148146</v>
      </c>
      <c r="H13" s="506">
        <f t="shared" si="0"/>
        <v>1256799481.4814816</v>
      </c>
      <c r="I13" s="538">
        <f t="shared" si="1"/>
        <v>0</v>
      </c>
      <c r="J13" s="531">
        <f t="shared" si="2"/>
        <v>0</v>
      </c>
      <c r="K13" s="532">
        <f t="shared" si="3"/>
        <v>1</v>
      </c>
      <c r="L13" s="613" t="s">
        <v>30</v>
      </c>
      <c r="M13" s="533">
        <f t="shared" ref="M13:M14" si="4">C13</f>
        <v>1118543000</v>
      </c>
      <c r="N13" s="534"/>
      <c r="O13" s="534"/>
      <c r="P13" s="534"/>
      <c r="Q13" s="534"/>
      <c r="R13" s="534"/>
      <c r="S13" s="534"/>
      <c r="T13" s="534"/>
      <c r="U13" s="534"/>
      <c r="V13" s="477"/>
      <c r="W13" s="477"/>
      <c r="X13" s="477"/>
      <c r="Y13" s="477"/>
      <c r="Z13" s="477"/>
    </row>
    <row r="14" spans="1:26" ht="22.5" customHeight="1">
      <c r="A14" s="535">
        <v>3</v>
      </c>
      <c r="B14" s="536" t="s">
        <v>31</v>
      </c>
      <c r="C14" s="493">
        <f>F14</f>
        <v>1161338000</v>
      </c>
      <c r="D14" s="493">
        <v>0</v>
      </c>
      <c r="E14" s="493">
        <v>0</v>
      </c>
      <c r="F14" s="493">
        <v>1161338000</v>
      </c>
      <c r="G14" s="537">
        <v>28072222.22222222</v>
      </c>
      <c r="H14" s="506">
        <f t="shared" si="0"/>
        <v>1189410222.2222223</v>
      </c>
      <c r="I14" s="539">
        <f t="shared" si="1"/>
        <v>0</v>
      </c>
      <c r="J14" s="531">
        <f t="shared" si="2"/>
        <v>0</v>
      </c>
      <c r="K14" s="532">
        <f t="shared" si="3"/>
        <v>1</v>
      </c>
      <c r="L14" s="613" t="s">
        <v>30</v>
      </c>
      <c r="M14" s="533">
        <f t="shared" si="4"/>
        <v>1161338000</v>
      </c>
      <c r="N14" s="534"/>
      <c r="O14" s="534"/>
      <c r="P14" s="534"/>
      <c r="Q14" s="534"/>
      <c r="R14" s="534"/>
      <c r="S14" s="534"/>
      <c r="T14" s="534"/>
      <c r="U14" s="534"/>
      <c r="V14" s="477"/>
      <c r="W14" s="477"/>
      <c r="X14" s="477"/>
      <c r="Y14" s="477"/>
      <c r="Z14" s="477"/>
    </row>
    <row r="15" spans="1:26" ht="22.5" customHeight="1">
      <c r="A15" s="535">
        <v>4</v>
      </c>
      <c r="B15" s="540" t="s">
        <v>222</v>
      </c>
      <c r="C15" s="493">
        <v>1129099000</v>
      </c>
      <c r="D15" s="493">
        <v>200000000</v>
      </c>
      <c r="E15" s="493">
        <v>0</v>
      </c>
      <c r="F15" s="541">
        <v>240997680</v>
      </c>
      <c r="G15" s="537">
        <v>0</v>
      </c>
      <c r="H15" s="506">
        <f t="shared" si="0"/>
        <v>240997680</v>
      </c>
      <c r="I15" s="539">
        <f t="shared" si="1"/>
        <v>888101320</v>
      </c>
      <c r="J15" s="531">
        <f t="shared" si="2"/>
        <v>0</v>
      </c>
      <c r="K15" s="532">
        <f t="shared" si="3"/>
        <v>0.21344247050081525</v>
      </c>
      <c r="L15" s="613"/>
      <c r="M15" s="542"/>
      <c r="N15" s="543"/>
      <c r="O15" s="543"/>
      <c r="P15" s="543"/>
      <c r="Q15" s="543"/>
      <c r="R15" s="534"/>
      <c r="S15" s="534"/>
      <c r="T15" s="534"/>
      <c r="U15" s="534"/>
      <c r="V15" s="477"/>
      <c r="W15" s="477"/>
      <c r="X15" s="477"/>
      <c r="Y15" s="477"/>
      <c r="Z15" s="477"/>
    </row>
    <row r="16" spans="1:26" ht="22.5" customHeight="1">
      <c r="A16" s="535">
        <v>5</v>
      </c>
      <c r="B16" s="536" t="s">
        <v>32</v>
      </c>
      <c r="C16" s="506">
        <v>1129099000</v>
      </c>
      <c r="D16" s="493">
        <v>0</v>
      </c>
      <c r="E16" s="493">
        <v>0</v>
      </c>
      <c r="F16" s="544">
        <v>649826280</v>
      </c>
      <c r="G16" s="643">
        <v>0</v>
      </c>
      <c r="H16" s="506">
        <f t="shared" si="0"/>
        <v>649826280</v>
      </c>
      <c r="I16" s="506">
        <f t="shared" si="1"/>
        <v>479272720</v>
      </c>
      <c r="J16" s="531">
        <f t="shared" si="2"/>
        <v>0</v>
      </c>
      <c r="K16" s="532">
        <f t="shared" si="3"/>
        <v>0.57552639759666779</v>
      </c>
      <c r="L16" s="614" t="s">
        <v>214</v>
      </c>
      <c r="M16" s="546">
        <f>ROUND(13.806*4,3)</f>
        <v>55.223999999999997</v>
      </c>
      <c r="N16" s="547">
        <v>4500000</v>
      </c>
      <c r="O16" s="547">
        <f>ROUND(M16*N16,3)</f>
        <v>248508000</v>
      </c>
      <c r="P16" s="547">
        <f>O16*0.55</f>
        <v>136679400</v>
      </c>
      <c r="Q16" s="547">
        <f>O16*0.45</f>
        <v>111828600</v>
      </c>
      <c r="R16" s="534"/>
      <c r="S16" s="534"/>
      <c r="T16" s="534"/>
      <c r="U16" s="534"/>
      <c r="V16" s="477"/>
      <c r="W16" s="477"/>
      <c r="X16" s="477"/>
      <c r="Y16" s="477"/>
      <c r="Z16" s="477"/>
    </row>
    <row r="17" spans="1:26" ht="22.5" customHeight="1">
      <c r="A17" s="548" t="s">
        <v>34</v>
      </c>
      <c r="B17" s="549"/>
      <c r="C17" s="550"/>
      <c r="D17" s="506"/>
      <c r="E17" s="550"/>
      <c r="F17" s="551"/>
      <c r="G17" s="552"/>
      <c r="H17" s="506"/>
      <c r="I17" s="506">
        <f>G17+H17</f>
        <v>0</v>
      </c>
      <c r="J17" s="531"/>
      <c r="K17" s="532"/>
      <c r="L17" s="553"/>
      <c r="M17" s="554">
        <v>0</v>
      </c>
      <c r="N17" s="534"/>
      <c r="O17" s="534"/>
      <c r="P17" s="534"/>
      <c r="Q17" s="534"/>
      <c r="R17" s="534"/>
      <c r="S17" s="534"/>
      <c r="T17" s="534"/>
      <c r="U17" s="534"/>
      <c r="V17" s="477"/>
      <c r="W17" s="477"/>
      <c r="X17" s="477"/>
      <c r="Y17" s="477"/>
      <c r="Z17" s="477"/>
    </row>
    <row r="18" spans="1:26" ht="22.5" customHeight="1">
      <c r="A18" s="555">
        <v>1</v>
      </c>
      <c r="B18" s="556" t="s">
        <v>35</v>
      </c>
      <c r="C18" s="544">
        <v>1295727000</v>
      </c>
      <c r="D18" s="493">
        <v>0</v>
      </c>
      <c r="E18" s="493">
        <v>0</v>
      </c>
      <c r="F18" s="544">
        <v>1295727000</v>
      </c>
      <c r="G18" s="643">
        <f>222116000/1.08</f>
        <v>205662962.96296296</v>
      </c>
      <c r="H18" s="506">
        <f t="shared" ref="H18:H31" si="5">F18+G18</f>
        <v>1501389962.9629629</v>
      </c>
      <c r="I18" s="506">
        <f t="shared" ref="I18:I31" si="6">C18-F18</f>
        <v>0</v>
      </c>
      <c r="J18" s="531">
        <f t="shared" ref="J18:J31" si="7">IF(D18=0, 0, E18/D18)</f>
        <v>0</v>
      </c>
      <c r="K18" s="532">
        <f t="shared" ref="K18:K31" si="8">IF(C18=0, 0, F18/C18)</f>
        <v>1</v>
      </c>
      <c r="L18" s="613" t="s">
        <v>30</v>
      </c>
      <c r="M18" s="554">
        <v>1209628000</v>
      </c>
      <c r="N18" s="534"/>
      <c r="O18" s="534"/>
      <c r="P18" s="534"/>
      <c r="Q18" s="534"/>
      <c r="R18" s="534"/>
      <c r="S18" s="534"/>
      <c r="T18" s="534"/>
      <c r="U18" s="534"/>
      <c r="V18" s="477"/>
      <c r="W18" s="477"/>
      <c r="X18" s="477"/>
      <c r="Y18" s="477"/>
      <c r="Z18" s="477"/>
    </row>
    <row r="19" spans="1:26" ht="22.5" customHeight="1">
      <c r="A19" s="555">
        <f t="shared" ref="A19:A31" si="9">A18+1</f>
        <v>2</v>
      </c>
      <c r="B19" s="556" t="s">
        <v>36</v>
      </c>
      <c r="C19" s="506">
        <v>1629894000</v>
      </c>
      <c r="D19" s="493">
        <v>0</v>
      </c>
      <c r="E19" s="493">
        <v>0</v>
      </c>
      <c r="F19" s="544">
        <v>1629894000</v>
      </c>
      <c r="G19" s="557">
        <v>134944444.44444445</v>
      </c>
      <c r="H19" s="506">
        <f t="shared" si="5"/>
        <v>1764838444.4444444</v>
      </c>
      <c r="I19" s="538">
        <f t="shared" si="6"/>
        <v>0</v>
      </c>
      <c r="J19" s="531">
        <f t="shared" si="7"/>
        <v>0</v>
      </c>
      <c r="K19" s="532">
        <f t="shared" si="8"/>
        <v>1</v>
      </c>
      <c r="L19" s="613" t="s">
        <v>30</v>
      </c>
      <c r="M19" s="533">
        <f>C19</f>
        <v>1629894000</v>
      </c>
      <c r="N19" s="534"/>
      <c r="O19" s="534"/>
      <c r="P19" s="534"/>
      <c r="Q19" s="534"/>
      <c r="R19" s="534"/>
      <c r="S19" s="534"/>
      <c r="T19" s="534"/>
      <c r="U19" s="534"/>
      <c r="V19" s="477"/>
      <c r="W19" s="477"/>
      <c r="X19" s="477"/>
      <c r="Y19" s="477"/>
      <c r="Z19" s="477"/>
    </row>
    <row r="20" spans="1:26" ht="22.5" customHeight="1">
      <c r="A20" s="555">
        <f t="shared" si="9"/>
        <v>3</v>
      </c>
      <c r="B20" s="556" t="s">
        <v>37</v>
      </c>
      <c r="C20" s="506">
        <v>1323642000</v>
      </c>
      <c r="D20" s="493">
        <v>200000000</v>
      </c>
      <c r="E20" s="493">
        <v>136800000</v>
      </c>
      <c r="F20" s="544">
        <v>1064304000</v>
      </c>
      <c r="G20" s="643">
        <v>0</v>
      </c>
      <c r="H20" s="506">
        <f t="shared" si="5"/>
        <v>1064304000</v>
      </c>
      <c r="I20" s="538">
        <f t="shared" si="6"/>
        <v>259338000</v>
      </c>
      <c r="J20" s="531">
        <f t="shared" si="7"/>
        <v>0.68400000000000005</v>
      </c>
      <c r="K20" s="532">
        <f t="shared" si="8"/>
        <v>0.80407240024115278</v>
      </c>
      <c r="L20" s="644"/>
      <c r="M20" s="554">
        <v>0</v>
      </c>
      <c r="N20" s="534"/>
      <c r="O20" s="534"/>
      <c r="P20" s="534"/>
      <c r="Q20" s="534"/>
      <c r="R20" s="534"/>
      <c r="S20" s="534"/>
      <c r="T20" s="534"/>
      <c r="U20" s="534"/>
      <c r="V20" s="477"/>
      <c r="W20" s="477"/>
      <c r="X20" s="477"/>
      <c r="Y20" s="477"/>
      <c r="Z20" s="477"/>
    </row>
    <row r="21" spans="1:26" ht="22.5" customHeight="1">
      <c r="A21" s="555">
        <f t="shared" si="9"/>
        <v>4</v>
      </c>
      <c r="B21" s="556" t="s">
        <v>38</v>
      </c>
      <c r="C21" s="506">
        <v>1325213000</v>
      </c>
      <c r="D21" s="493">
        <v>200000000</v>
      </c>
      <c r="E21" s="493">
        <v>69052500</v>
      </c>
      <c r="F21" s="544">
        <v>994356000</v>
      </c>
      <c r="G21" s="643">
        <v>0</v>
      </c>
      <c r="H21" s="506">
        <f t="shared" si="5"/>
        <v>994356000</v>
      </c>
      <c r="I21" s="538">
        <f t="shared" si="6"/>
        <v>330857000</v>
      </c>
      <c r="J21" s="531">
        <f t="shared" si="7"/>
        <v>0.34526250000000003</v>
      </c>
      <c r="K21" s="532">
        <f t="shared" si="8"/>
        <v>0.75033673832055681</v>
      </c>
      <c r="L21" s="644"/>
      <c r="M21" s="554"/>
      <c r="N21" s="534"/>
      <c r="O21" s="534"/>
      <c r="P21" s="534"/>
      <c r="Q21" s="534"/>
      <c r="R21" s="534"/>
      <c r="S21" s="534"/>
      <c r="T21" s="534"/>
      <c r="U21" s="534"/>
      <c r="V21" s="477"/>
      <c r="W21" s="477"/>
      <c r="X21" s="477"/>
      <c r="Y21" s="477"/>
      <c r="Z21" s="477"/>
    </row>
    <row r="22" spans="1:26" ht="27" customHeight="1">
      <c r="A22" s="555">
        <f t="shared" si="9"/>
        <v>5</v>
      </c>
      <c r="B22" s="556" t="s">
        <v>39</v>
      </c>
      <c r="C22" s="493">
        <v>1221751000</v>
      </c>
      <c r="D22" s="493">
        <v>0</v>
      </c>
      <c r="E22" s="493">
        <v>0</v>
      </c>
      <c r="F22" s="493">
        <v>1221751000</v>
      </c>
      <c r="G22" s="557">
        <v>56776852</v>
      </c>
      <c r="H22" s="506">
        <f t="shared" si="5"/>
        <v>1278527852</v>
      </c>
      <c r="I22" s="538">
        <f t="shared" si="6"/>
        <v>0</v>
      </c>
      <c r="J22" s="531">
        <f t="shared" si="7"/>
        <v>0</v>
      </c>
      <c r="K22" s="532">
        <f t="shared" si="8"/>
        <v>1</v>
      </c>
      <c r="L22" s="614" t="s">
        <v>42</v>
      </c>
      <c r="M22" s="533">
        <v>454374313</v>
      </c>
      <c r="N22" s="534"/>
      <c r="O22" s="534"/>
      <c r="P22" s="534"/>
      <c r="Q22" s="534"/>
      <c r="R22" s="534"/>
      <c r="S22" s="534"/>
      <c r="T22" s="534"/>
      <c r="U22" s="534"/>
      <c r="V22" s="477"/>
      <c r="W22" s="477"/>
      <c r="X22" s="477"/>
      <c r="Y22" s="477"/>
      <c r="Z22" s="477"/>
    </row>
    <row r="23" spans="1:26" ht="22.5" customHeight="1">
      <c r="A23" s="555">
        <f t="shared" si="9"/>
        <v>6</v>
      </c>
      <c r="B23" s="556" t="s">
        <v>40</v>
      </c>
      <c r="C23" s="506">
        <v>1195530000</v>
      </c>
      <c r="D23" s="493">
        <v>0</v>
      </c>
      <c r="E23" s="493">
        <v>0</v>
      </c>
      <c r="F23" s="544">
        <v>1195530000</v>
      </c>
      <c r="G23" s="557">
        <v>141848148.14814815</v>
      </c>
      <c r="H23" s="506">
        <f t="shared" si="5"/>
        <v>1337378148.1481481</v>
      </c>
      <c r="I23" s="538">
        <f t="shared" si="6"/>
        <v>0</v>
      </c>
      <c r="J23" s="531">
        <f t="shared" si="7"/>
        <v>0</v>
      </c>
      <c r="K23" s="532">
        <f t="shared" si="8"/>
        <v>1</v>
      </c>
      <c r="L23" s="613" t="s">
        <v>30</v>
      </c>
      <c r="M23" s="533">
        <f>C23</f>
        <v>1195530000</v>
      </c>
      <c r="N23" s="534"/>
      <c r="O23" s="534"/>
      <c r="P23" s="534"/>
      <c r="Q23" s="534"/>
      <c r="R23" s="534"/>
      <c r="S23" s="534"/>
      <c r="T23" s="534"/>
      <c r="U23" s="534"/>
      <c r="V23" s="477"/>
      <c r="W23" s="477"/>
      <c r="X23" s="477"/>
      <c r="Y23" s="477"/>
      <c r="Z23" s="477"/>
    </row>
    <row r="24" spans="1:26" ht="27.75" customHeight="1">
      <c r="A24" s="555">
        <f t="shared" si="9"/>
        <v>7</v>
      </c>
      <c r="B24" s="556" t="s">
        <v>41</v>
      </c>
      <c r="C24" s="493">
        <v>1487132000</v>
      </c>
      <c r="D24" s="493">
        <v>0</v>
      </c>
      <c r="E24" s="493">
        <v>0</v>
      </c>
      <c r="F24" s="493">
        <v>1487132000</v>
      </c>
      <c r="G24" s="537">
        <v>99454630</v>
      </c>
      <c r="H24" s="506">
        <f t="shared" si="5"/>
        <v>1586586630</v>
      </c>
      <c r="I24" s="538">
        <f t="shared" si="6"/>
        <v>0</v>
      </c>
      <c r="J24" s="531">
        <f t="shared" si="7"/>
        <v>0</v>
      </c>
      <c r="K24" s="532">
        <f t="shared" si="8"/>
        <v>1</v>
      </c>
      <c r="L24" s="614" t="s">
        <v>42</v>
      </c>
      <c r="M24" s="533">
        <v>484855876</v>
      </c>
      <c r="N24" s="534"/>
      <c r="O24" s="534"/>
      <c r="P24" s="534"/>
      <c r="Q24" s="534"/>
      <c r="R24" s="534"/>
      <c r="S24" s="534"/>
      <c r="T24" s="534"/>
      <c r="U24" s="534"/>
      <c r="V24" s="477"/>
      <c r="W24" s="477"/>
      <c r="X24" s="477"/>
      <c r="Y24" s="477"/>
      <c r="Z24" s="477"/>
    </row>
    <row r="25" spans="1:26" ht="27.75" customHeight="1">
      <c r="A25" s="555">
        <f t="shared" si="9"/>
        <v>8</v>
      </c>
      <c r="B25" s="556" t="s">
        <v>43</v>
      </c>
      <c r="C25" s="506">
        <v>1590793000</v>
      </c>
      <c r="D25" s="493">
        <v>0</v>
      </c>
      <c r="E25" s="493">
        <v>0</v>
      </c>
      <c r="F25" s="544">
        <v>520020000</v>
      </c>
      <c r="G25" s="641">
        <v>0</v>
      </c>
      <c r="H25" s="506">
        <f t="shared" si="5"/>
        <v>520020000</v>
      </c>
      <c r="I25" s="538">
        <f t="shared" si="6"/>
        <v>1070773000</v>
      </c>
      <c r="J25" s="531">
        <f t="shared" si="7"/>
        <v>0</v>
      </c>
      <c r="K25" s="532">
        <f t="shared" si="8"/>
        <v>0.32689356817637494</v>
      </c>
      <c r="L25" s="614" t="s">
        <v>214</v>
      </c>
      <c r="M25" s="554">
        <v>0</v>
      </c>
      <c r="N25" s="534"/>
      <c r="O25" s="534"/>
      <c r="P25" s="534"/>
      <c r="Q25" s="534"/>
      <c r="R25" s="534"/>
      <c r="S25" s="534"/>
      <c r="T25" s="534"/>
      <c r="U25" s="534"/>
      <c r="V25" s="477"/>
      <c r="W25" s="477"/>
      <c r="X25" s="477"/>
      <c r="Y25" s="477"/>
      <c r="Z25" s="477"/>
    </row>
    <row r="26" spans="1:26" ht="22.5" customHeight="1">
      <c r="A26" s="555">
        <f t="shared" si="9"/>
        <v>9</v>
      </c>
      <c r="B26" s="556" t="s">
        <v>45</v>
      </c>
      <c r="C26" s="506">
        <v>1386198000</v>
      </c>
      <c r="D26" s="493">
        <v>0</v>
      </c>
      <c r="E26" s="493">
        <v>0</v>
      </c>
      <c r="F26" s="544">
        <v>220603680</v>
      </c>
      <c r="G26" s="641">
        <v>0</v>
      </c>
      <c r="H26" s="506">
        <f t="shared" si="5"/>
        <v>220603680</v>
      </c>
      <c r="I26" s="538">
        <f t="shared" si="6"/>
        <v>1165594320</v>
      </c>
      <c r="J26" s="531">
        <f t="shared" si="7"/>
        <v>0</v>
      </c>
      <c r="K26" s="532">
        <f t="shared" si="8"/>
        <v>0.15914297957434653</v>
      </c>
      <c r="L26" s="614" t="s">
        <v>214</v>
      </c>
      <c r="M26" s="533"/>
      <c r="N26" s="534"/>
      <c r="O26" s="534"/>
      <c r="P26" s="534"/>
      <c r="Q26" s="534"/>
      <c r="R26" s="534"/>
      <c r="S26" s="534"/>
      <c r="T26" s="534"/>
      <c r="U26" s="534"/>
      <c r="V26" s="477"/>
      <c r="W26" s="477"/>
      <c r="X26" s="477"/>
      <c r="Y26" s="477"/>
      <c r="Z26" s="477"/>
    </row>
    <row r="27" spans="1:26" ht="22.5" customHeight="1">
      <c r="A27" s="555">
        <f t="shared" si="9"/>
        <v>10</v>
      </c>
      <c r="B27" s="556" t="s">
        <v>46</v>
      </c>
      <c r="C27" s="506">
        <v>1151187000</v>
      </c>
      <c r="D27" s="493">
        <v>0</v>
      </c>
      <c r="E27" s="493">
        <v>0</v>
      </c>
      <c r="F27" s="544">
        <v>1151187000</v>
      </c>
      <c r="G27" s="537">
        <v>139475000</v>
      </c>
      <c r="H27" s="506">
        <f t="shared" si="5"/>
        <v>1290662000</v>
      </c>
      <c r="I27" s="538">
        <f t="shared" si="6"/>
        <v>0</v>
      </c>
      <c r="J27" s="531">
        <f t="shared" si="7"/>
        <v>0</v>
      </c>
      <c r="K27" s="532">
        <f t="shared" si="8"/>
        <v>1</v>
      </c>
      <c r="L27" s="613" t="s">
        <v>30</v>
      </c>
      <c r="M27" s="533">
        <f>C27</f>
        <v>1151187000</v>
      </c>
      <c r="N27" s="534"/>
      <c r="O27" s="534"/>
      <c r="P27" s="534"/>
      <c r="Q27" s="534"/>
      <c r="R27" s="534"/>
      <c r="S27" s="534"/>
      <c r="T27" s="534"/>
      <c r="U27" s="534"/>
      <c r="V27" s="477"/>
      <c r="W27" s="477"/>
      <c r="X27" s="477"/>
      <c r="Y27" s="477"/>
      <c r="Z27" s="477"/>
    </row>
    <row r="28" spans="1:26" ht="22.5" customHeight="1">
      <c r="A28" s="555">
        <f t="shared" si="9"/>
        <v>11</v>
      </c>
      <c r="B28" s="556" t="s">
        <v>47</v>
      </c>
      <c r="C28" s="493">
        <v>1599758000</v>
      </c>
      <c r="D28" s="493">
        <v>0</v>
      </c>
      <c r="E28" s="493">
        <v>0</v>
      </c>
      <c r="F28" s="544">
        <v>1599758000</v>
      </c>
      <c r="G28" s="641">
        <v>0</v>
      </c>
      <c r="H28" s="506">
        <f t="shared" si="5"/>
        <v>1599758000</v>
      </c>
      <c r="I28" s="538">
        <f t="shared" si="6"/>
        <v>0</v>
      </c>
      <c r="J28" s="531">
        <f t="shared" si="7"/>
        <v>0</v>
      </c>
      <c r="K28" s="532">
        <f t="shared" si="8"/>
        <v>1</v>
      </c>
      <c r="L28" s="613" t="s">
        <v>30</v>
      </c>
      <c r="M28" s="554">
        <v>0</v>
      </c>
      <c r="N28" s="534"/>
      <c r="O28" s="534"/>
      <c r="P28" s="534"/>
      <c r="Q28" s="534"/>
      <c r="R28" s="534"/>
      <c r="S28" s="534"/>
      <c r="T28" s="534"/>
      <c r="U28" s="534"/>
      <c r="V28" s="477"/>
      <c r="W28" s="477"/>
      <c r="X28" s="477"/>
      <c r="Y28" s="477"/>
      <c r="Z28" s="477"/>
    </row>
    <row r="29" spans="1:26" ht="22.5" customHeight="1">
      <c r="A29" s="555">
        <f t="shared" si="9"/>
        <v>12</v>
      </c>
      <c r="B29" s="556" t="s">
        <v>48</v>
      </c>
      <c r="C29" s="506">
        <v>1512938000</v>
      </c>
      <c r="D29" s="493">
        <v>0</v>
      </c>
      <c r="E29" s="493">
        <v>0</v>
      </c>
      <c r="F29" s="544">
        <v>1512938000</v>
      </c>
      <c r="G29" s="537">
        <v>145883333.33333331</v>
      </c>
      <c r="H29" s="506">
        <f t="shared" si="5"/>
        <v>1658821333.3333333</v>
      </c>
      <c r="I29" s="538">
        <f t="shared" si="6"/>
        <v>0</v>
      </c>
      <c r="J29" s="531">
        <f t="shared" si="7"/>
        <v>0</v>
      </c>
      <c r="K29" s="532">
        <f t="shared" si="8"/>
        <v>1</v>
      </c>
      <c r="L29" s="613" t="s">
        <v>30</v>
      </c>
      <c r="M29" s="533">
        <f t="shared" ref="M29:M30" si="10">C29</f>
        <v>1512938000</v>
      </c>
      <c r="N29" s="534"/>
      <c r="O29" s="534"/>
      <c r="P29" s="534"/>
      <c r="Q29" s="534"/>
      <c r="R29" s="534"/>
      <c r="S29" s="534"/>
      <c r="T29" s="534"/>
      <c r="U29" s="534"/>
      <c r="V29" s="477"/>
      <c r="W29" s="477"/>
      <c r="X29" s="477"/>
      <c r="Y29" s="477"/>
      <c r="Z29" s="477"/>
    </row>
    <row r="30" spans="1:26" ht="22.5" customHeight="1">
      <c r="A30" s="555">
        <f t="shared" si="9"/>
        <v>13</v>
      </c>
      <c r="B30" s="556" t="s">
        <v>49</v>
      </c>
      <c r="C30" s="506">
        <v>1593398000</v>
      </c>
      <c r="D30" s="493">
        <v>0</v>
      </c>
      <c r="E30" s="493">
        <v>0</v>
      </c>
      <c r="F30" s="544">
        <v>1593398000</v>
      </c>
      <c r="G30" s="641">
        <f>122045000/1.08</f>
        <v>113004629.62962963</v>
      </c>
      <c r="H30" s="506">
        <f t="shared" si="5"/>
        <v>1706402629.6296296</v>
      </c>
      <c r="I30" s="538">
        <f t="shared" si="6"/>
        <v>0</v>
      </c>
      <c r="J30" s="531">
        <f t="shared" si="7"/>
        <v>0</v>
      </c>
      <c r="K30" s="532">
        <f t="shared" si="8"/>
        <v>1</v>
      </c>
      <c r="L30" s="613" t="s">
        <v>30</v>
      </c>
      <c r="M30" s="533">
        <f t="shared" si="10"/>
        <v>1593398000</v>
      </c>
      <c r="N30" s="534"/>
      <c r="O30" s="534"/>
      <c r="P30" s="534"/>
      <c r="Q30" s="534"/>
      <c r="R30" s="534"/>
      <c r="S30" s="534"/>
      <c r="T30" s="534"/>
      <c r="U30" s="534"/>
      <c r="V30" s="477"/>
      <c r="W30" s="477"/>
      <c r="X30" s="477"/>
      <c r="Y30" s="477"/>
      <c r="Z30" s="477"/>
    </row>
    <row r="31" spans="1:26" ht="22.5" customHeight="1">
      <c r="A31" s="555">
        <f t="shared" si="9"/>
        <v>14</v>
      </c>
      <c r="B31" s="556" t="s">
        <v>50</v>
      </c>
      <c r="C31" s="506">
        <v>1168758000</v>
      </c>
      <c r="D31" s="493">
        <v>0</v>
      </c>
      <c r="E31" s="493">
        <v>0</v>
      </c>
      <c r="F31" s="544">
        <v>1168758000</v>
      </c>
      <c r="G31" s="643">
        <v>0</v>
      </c>
      <c r="H31" s="506">
        <f t="shared" si="5"/>
        <v>1168758000</v>
      </c>
      <c r="I31" s="538">
        <f t="shared" si="6"/>
        <v>0</v>
      </c>
      <c r="J31" s="531">
        <f t="shared" si="7"/>
        <v>0</v>
      </c>
      <c r="K31" s="532">
        <f t="shared" si="8"/>
        <v>1</v>
      </c>
      <c r="L31" s="619"/>
      <c r="M31" s="554">
        <f>101*4500000</f>
        <v>454500000</v>
      </c>
      <c r="N31" s="534"/>
      <c r="O31" s="534"/>
      <c r="P31" s="534"/>
      <c r="Q31" s="534"/>
      <c r="R31" s="534"/>
      <c r="S31" s="534"/>
      <c r="T31" s="477"/>
      <c r="U31" s="477"/>
      <c r="V31" s="477"/>
      <c r="W31" s="477"/>
      <c r="X31" s="477"/>
      <c r="Y31" s="477"/>
      <c r="Z31" s="477"/>
    </row>
    <row r="32" spans="1:26" ht="22.5" customHeight="1">
      <c r="A32" s="548" t="s">
        <v>51</v>
      </c>
      <c r="B32" s="549"/>
      <c r="C32" s="550"/>
      <c r="D32" s="506"/>
      <c r="E32" s="550"/>
      <c r="F32" s="551"/>
      <c r="G32" s="550"/>
      <c r="H32" s="506"/>
      <c r="I32" s="538"/>
      <c r="J32" s="531"/>
      <c r="K32" s="532"/>
      <c r="L32" s="553"/>
      <c r="M32" s="554"/>
      <c r="N32" s="534"/>
      <c r="O32" s="534"/>
      <c r="P32" s="534"/>
      <c r="Q32" s="534"/>
      <c r="R32" s="534"/>
      <c r="S32" s="534"/>
      <c r="T32" s="534"/>
      <c r="U32" s="534"/>
      <c r="V32" s="477"/>
      <c r="W32" s="477"/>
      <c r="X32" s="477"/>
      <c r="Y32" s="477"/>
      <c r="Z32" s="477"/>
    </row>
    <row r="33" spans="1:26" ht="22.5" customHeight="1">
      <c r="A33" s="555">
        <v>1</v>
      </c>
      <c r="B33" s="556" t="s">
        <v>52</v>
      </c>
      <c r="C33" s="506">
        <v>1566568000</v>
      </c>
      <c r="D33" s="493">
        <v>0</v>
      </c>
      <c r="E33" s="493">
        <v>0</v>
      </c>
      <c r="F33" s="544">
        <v>1566568000</v>
      </c>
      <c r="G33" s="537">
        <v>203928703.7037037</v>
      </c>
      <c r="H33" s="506">
        <f t="shared" ref="H33:H38" si="11">F33+G33</f>
        <v>1770496703.7037036</v>
      </c>
      <c r="I33" s="538">
        <f t="shared" ref="I33:I38" si="12">C33-F33</f>
        <v>0</v>
      </c>
      <c r="J33" s="531">
        <f t="shared" ref="J33:J38" si="13">IF(D33=0, 0, E33/D33)</f>
        <v>0</v>
      </c>
      <c r="K33" s="532">
        <f t="shared" ref="K33:K38" si="14">IF(C33=0, 0, F33/C33)</f>
        <v>1</v>
      </c>
      <c r="L33" s="613" t="s">
        <v>30</v>
      </c>
      <c r="M33" s="533">
        <f>C33</f>
        <v>1566568000</v>
      </c>
      <c r="N33" s="534"/>
      <c r="O33" s="534"/>
      <c r="P33" s="534"/>
      <c r="Q33" s="534"/>
      <c r="R33" s="534"/>
      <c r="S33" s="534"/>
      <c r="T33" s="534"/>
      <c r="U33" s="534"/>
      <c r="V33" s="477"/>
      <c r="W33" s="477"/>
      <c r="X33" s="477"/>
      <c r="Y33" s="477"/>
      <c r="Z33" s="477"/>
    </row>
    <row r="34" spans="1:26" ht="22.5" customHeight="1">
      <c r="A34" s="535">
        <v>2</v>
      </c>
      <c r="B34" s="540" t="s">
        <v>53</v>
      </c>
      <c r="C34" s="493">
        <v>1264042000</v>
      </c>
      <c r="D34" s="493">
        <v>200000000</v>
      </c>
      <c r="E34" s="493">
        <v>57297600</v>
      </c>
      <c r="F34" s="541">
        <v>321613920</v>
      </c>
      <c r="G34" s="641">
        <v>0</v>
      </c>
      <c r="H34" s="493">
        <f t="shared" si="11"/>
        <v>321613920</v>
      </c>
      <c r="I34" s="530">
        <f t="shared" si="12"/>
        <v>942428080</v>
      </c>
      <c r="J34" s="531">
        <f t="shared" si="13"/>
        <v>0.28648800000000002</v>
      </c>
      <c r="K34" s="532">
        <f t="shared" si="14"/>
        <v>0.25443293814604262</v>
      </c>
      <c r="L34" s="644"/>
      <c r="M34" s="554"/>
      <c r="N34" s="558"/>
      <c r="O34" s="534"/>
      <c r="P34" s="534"/>
      <c r="Q34" s="534"/>
      <c r="R34" s="534"/>
      <c r="S34" s="534"/>
      <c r="T34" s="534"/>
      <c r="U34" s="534"/>
      <c r="V34" s="477"/>
      <c r="W34" s="477"/>
      <c r="X34" s="477"/>
      <c r="Y34" s="477"/>
      <c r="Z34" s="477"/>
    </row>
    <row r="35" spans="1:26" ht="22.5" customHeight="1">
      <c r="A35" s="535">
        <v>3</v>
      </c>
      <c r="B35" s="540" t="s">
        <v>54</v>
      </c>
      <c r="C35" s="493">
        <v>1264264000</v>
      </c>
      <c r="D35" s="493">
        <v>0</v>
      </c>
      <c r="E35" s="493">
        <v>0</v>
      </c>
      <c r="F35" s="36">
        <v>264067200</v>
      </c>
      <c r="G35" s="641">
        <v>0</v>
      </c>
      <c r="H35" s="493">
        <f t="shared" si="11"/>
        <v>264067200</v>
      </c>
      <c r="I35" s="530">
        <f t="shared" si="12"/>
        <v>1000196800</v>
      </c>
      <c r="J35" s="531">
        <f t="shared" si="13"/>
        <v>0</v>
      </c>
      <c r="K35" s="532">
        <f t="shared" si="14"/>
        <v>0.20887029924129771</v>
      </c>
      <c r="L35" s="644"/>
      <c r="M35" s="554"/>
      <c r="N35" s="558"/>
      <c r="O35" s="534"/>
      <c r="P35" s="534"/>
      <c r="Q35" s="534"/>
      <c r="R35" s="534"/>
      <c r="S35" s="534"/>
      <c r="T35" s="534"/>
      <c r="U35" s="534"/>
      <c r="V35" s="477"/>
      <c r="W35" s="477"/>
      <c r="X35" s="477"/>
      <c r="Y35" s="477"/>
      <c r="Z35" s="477"/>
    </row>
    <row r="36" spans="1:26" ht="22.5" customHeight="1">
      <c r="A36" s="535">
        <v>4</v>
      </c>
      <c r="B36" s="556" t="s">
        <v>55</v>
      </c>
      <c r="C36" s="493">
        <v>929889000</v>
      </c>
      <c r="D36" s="493">
        <v>0</v>
      </c>
      <c r="E36" s="493">
        <v>0</v>
      </c>
      <c r="F36" s="493">
        <v>929889000</v>
      </c>
      <c r="G36" s="641">
        <f>44346000/1.08</f>
        <v>41061111.111111112</v>
      </c>
      <c r="H36" s="506">
        <f t="shared" si="11"/>
        <v>970950111.11111116</v>
      </c>
      <c r="I36" s="538">
        <f t="shared" si="12"/>
        <v>0</v>
      </c>
      <c r="J36" s="531">
        <f t="shared" si="13"/>
        <v>0</v>
      </c>
      <c r="K36" s="532">
        <f t="shared" si="14"/>
        <v>1</v>
      </c>
      <c r="L36" s="613" t="s">
        <v>30</v>
      </c>
      <c r="M36" s="554">
        <v>970903800</v>
      </c>
      <c r="N36" s="558"/>
      <c r="O36" s="534"/>
      <c r="P36" s="534"/>
      <c r="Q36" s="534"/>
      <c r="R36" s="534"/>
      <c r="S36" s="534"/>
      <c r="T36" s="534"/>
      <c r="U36" s="534"/>
      <c r="V36" s="477"/>
      <c r="W36" s="477"/>
      <c r="X36" s="477"/>
      <c r="Y36" s="477"/>
      <c r="Z36" s="477"/>
    </row>
    <row r="37" spans="1:26" ht="22.5" customHeight="1">
      <c r="A37" s="535">
        <v>5</v>
      </c>
      <c r="B37" s="556" t="s">
        <v>56</v>
      </c>
      <c r="C37" s="506">
        <v>1150397000</v>
      </c>
      <c r="D37" s="493">
        <v>0</v>
      </c>
      <c r="E37" s="493">
        <v>0</v>
      </c>
      <c r="F37" s="544">
        <v>1150397000</v>
      </c>
      <c r="G37" s="643">
        <v>157625000</v>
      </c>
      <c r="H37" s="506">
        <f t="shared" si="11"/>
        <v>1308022000</v>
      </c>
      <c r="I37" s="538">
        <f t="shared" si="12"/>
        <v>0</v>
      </c>
      <c r="J37" s="531">
        <f t="shared" si="13"/>
        <v>0</v>
      </c>
      <c r="K37" s="532">
        <f t="shared" si="14"/>
        <v>1</v>
      </c>
      <c r="L37" s="613" t="s">
        <v>30</v>
      </c>
      <c r="M37" s="559">
        <v>1150976700</v>
      </c>
      <c r="N37" s="560"/>
      <c r="O37" s="561"/>
      <c r="P37" s="561"/>
      <c r="Q37" s="561"/>
      <c r="R37" s="561"/>
      <c r="S37" s="561"/>
      <c r="T37" s="561"/>
      <c r="U37" s="561"/>
      <c r="V37" s="562"/>
      <c r="W37" s="562"/>
      <c r="X37" s="562"/>
      <c r="Y37" s="562"/>
      <c r="Z37" s="562"/>
    </row>
    <row r="38" spans="1:26" ht="31.5">
      <c r="A38" s="535">
        <v>6</v>
      </c>
      <c r="B38" s="540" t="s">
        <v>147</v>
      </c>
      <c r="C38" s="493">
        <v>1688339000</v>
      </c>
      <c r="D38" s="493">
        <v>0</v>
      </c>
      <c r="E38" s="493">
        <v>0</v>
      </c>
      <c r="F38" s="544">
        <v>0</v>
      </c>
      <c r="G38" s="643">
        <v>0</v>
      </c>
      <c r="H38" s="506">
        <f t="shared" si="11"/>
        <v>0</v>
      </c>
      <c r="I38" s="538">
        <f t="shared" si="12"/>
        <v>1688339000</v>
      </c>
      <c r="J38" s="531">
        <f t="shared" si="13"/>
        <v>0</v>
      </c>
      <c r="K38" s="532">
        <f t="shared" si="14"/>
        <v>0</v>
      </c>
      <c r="L38" s="645" t="s">
        <v>239</v>
      </c>
      <c r="M38" s="559"/>
      <c r="N38" s="560"/>
      <c r="O38" s="561"/>
      <c r="P38" s="561"/>
      <c r="Q38" s="561"/>
      <c r="R38" s="561"/>
      <c r="S38" s="561"/>
      <c r="T38" s="561"/>
      <c r="U38" s="561"/>
      <c r="V38" s="562"/>
      <c r="W38" s="562"/>
      <c r="X38" s="562"/>
      <c r="Y38" s="562"/>
      <c r="Z38" s="562"/>
    </row>
    <row r="39" spans="1:26" ht="15.75">
      <c r="A39" s="535">
        <v>7</v>
      </c>
      <c r="B39" s="540" t="s">
        <v>243</v>
      </c>
      <c r="C39" s="493">
        <v>1437536000</v>
      </c>
      <c r="D39" s="493"/>
      <c r="E39" s="493"/>
      <c r="F39" s="544"/>
      <c r="G39" s="643"/>
      <c r="H39" s="506"/>
      <c r="I39" s="538"/>
      <c r="J39" s="531"/>
      <c r="K39" s="532"/>
      <c r="L39" s="645"/>
      <c r="M39" s="559"/>
      <c r="N39" s="560"/>
      <c r="O39" s="561"/>
      <c r="P39" s="561"/>
      <c r="Q39" s="561"/>
      <c r="R39" s="561"/>
      <c r="S39" s="561"/>
      <c r="T39" s="561"/>
      <c r="U39" s="561"/>
      <c r="V39" s="562"/>
      <c r="W39" s="562"/>
      <c r="X39" s="562"/>
      <c r="Y39" s="562"/>
      <c r="Z39" s="562"/>
    </row>
    <row r="40" spans="1:26" ht="22.5" customHeight="1">
      <c r="A40" s="555" t="s">
        <v>57</v>
      </c>
      <c r="B40" s="549"/>
      <c r="C40" s="550"/>
      <c r="D40" s="506"/>
      <c r="E40" s="550"/>
      <c r="F40" s="551"/>
      <c r="G40" s="529"/>
      <c r="H40" s="506"/>
      <c r="I40" s="538"/>
      <c r="J40" s="531"/>
      <c r="K40" s="532"/>
      <c r="L40" s="553"/>
      <c r="M40" s="554"/>
      <c r="N40" s="534"/>
      <c r="O40" s="534"/>
      <c r="P40" s="534"/>
      <c r="Q40" s="534"/>
      <c r="R40" s="534"/>
      <c r="S40" s="534"/>
      <c r="T40" s="534"/>
      <c r="U40" s="534"/>
      <c r="V40" s="477"/>
      <c r="W40" s="477"/>
      <c r="X40" s="477"/>
      <c r="Y40" s="477"/>
      <c r="Z40" s="477"/>
    </row>
    <row r="41" spans="1:26" ht="22.5" customHeight="1">
      <c r="A41" s="555">
        <v>1</v>
      </c>
      <c r="B41" s="556" t="s">
        <v>58</v>
      </c>
      <c r="C41" s="506">
        <v>1366377000</v>
      </c>
      <c r="D41" s="493">
        <v>100000000</v>
      </c>
      <c r="E41" s="493">
        <v>160245000</v>
      </c>
      <c r="F41" s="493">
        <v>679171725</v>
      </c>
      <c r="G41" s="641">
        <v>0</v>
      </c>
      <c r="H41" s="506">
        <f t="shared" ref="H41:H57" si="15">F41+G41</f>
        <v>679171725</v>
      </c>
      <c r="I41" s="538">
        <f t="shared" ref="I41:I57" si="16">C41-F41</f>
        <v>687205275</v>
      </c>
      <c r="J41" s="531">
        <f t="shared" ref="J41:J57" si="17">IF(D41=0, 0, E41/D41)</f>
        <v>1.6024499999999999</v>
      </c>
      <c r="K41" s="532">
        <f t="shared" ref="K41:K57" si="18">IF(C41=0, 0, F41/C41)</f>
        <v>0.49706027326279645</v>
      </c>
      <c r="L41" s="644"/>
      <c r="M41" s="563"/>
      <c r="N41" s="561"/>
      <c r="O41" s="561"/>
      <c r="P41" s="561"/>
      <c r="Q41" s="561"/>
      <c r="R41" s="561"/>
      <c r="S41" s="561"/>
      <c r="T41" s="561"/>
      <c r="U41" s="561"/>
      <c r="V41" s="562"/>
      <c r="W41" s="562"/>
      <c r="X41" s="562"/>
      <c r="Y41" s="562"/>
      <c r="Z41" s="562"/>
    </row>
    <row r="42" spans="1:26" ht="22.5" customHeight="1">
      <c r="A42" s="555">
        <f t="shared" ref="A42:A57" si="19">A41+1</f>
        <v>2</v>
      </c>
      <c r="B42" s="556" t="s">
        <v>59</v>
      </c>
      <c r="C42" s="506">
        <v>1307971000</v>
      </c>
      <c r="D42" s="493">
        <v>200000000</v>
      </c>
      <c r="E42" s="493">
        <v>276804000</v>
      </c>
      <c r="F42" s="493">
        <v>848026800</v>
      </c>
      <c r="G42" s="641">
        <v>0</v>
      </c>
      <c r="H42" s="506">
        <f t="shared" si="15"/>
        <v>848026800</v>
      </c>
      <c r="I42" s="538">
        <f t="shared" si="16"/>
        <v>459944200</v>
      </c>
      <c r="J42" s="531">
        <f t="shared" si="17"/>
        <v>1.38402</v>
      </c>
      <c r="K42" s="532">
        <f t="shared" si="18"/>
        <v>0.64835290690695746</v>
      </c>
      <c r="L42" s="644"/>
      <c r="M42" s="563"/>
      <c r="N42" s="561"/>
      <c r="O42" s="561"/>
      <c r="P42" s="561"/>
      <c r="Q42" s="561"/>
      <c r="R42" s="561"/>
      <c r="S42" s="561"/>
      <c r="T42" s="561"/>
      <c r="U42" s="561"/>
      <c r="V42" s="562"/>
      <c r="W42" s="562"/>
      <c r="X42" s="562"/>
      <c r="Y42" s="562"/>
      <c r="Z42" s="562"/>
    </row>
    <row r="43" spans="1:26" ht="26.25" customHeight="1">
      <c r="A43" s="555">
        <f t="shared" si="19"/>
        <v>3</v>
      </c>
      <c r="B43" s="556" t="s">
        <v>60</v>
      </c>
      <c r="C43" s="493">
        <v>1196198000</v>
      </c>
      <c r="D43" s="493">
        <v>0</v>
      </c>
      <c r="E43" s="493">
        <v>0</v>
      </c>
      <c r="F43" s="493">
        <v>1196198000</v>
      </c>
      <c r="G43" s="537">
        <v>164801852</v>
      </c>
      <c r="H43" s="506">
        <f t="shared" si="15"/>
        <v>1360999852</v>
      </c>
      <c r="I43" s="538">
        <f t="shared" si="16"/>
        <v>0</v>
      </c>
      <c r="J43" s="531">
        <f t="shared" si="17"/>
        <v>0</v>
      </c>
      <c r="K43" s="532">
        <f t="shared" si="18"/>
        <v>1</v>
      </c>
      <c r="L43" s="613" t="s">
        <v>30</v>
      </c>
      <c r="M43" s="563">
        <f>C43-237520800</f>
        <v>958677200</v>
      </c>
      <c r="N43" s="561"/>
      <c r="O43" s="561"/>
      <c r="P43" s="561"/>
      <c r="Q43" s="561"/>
      <c r="R43" s="561"/>
      <c r="S43" s="561"/>
      <c r="T43" s="561"/>
      <c r="U43" s="561"/>
      <c r="V43" s="562"/>
      <c r="W43" s="562"/>
      <c r="X43" s="562"/>
      <c r="Y43" s="562"/>
      <c r="Z43" s="562"/>
    </row>
    <row r="44" spans="1:26" ht="22.5" customHeight="1">
      <c r="A44" s="555">
        <f t="shared" si="19"/>
        <v>4</v>
      </c>
      <c r="B44" s="556" t="s">
        <v>62</v>
      </c>
      <c r="C44" s="506">
        <v>1299151000</v>
      </c>
      <c r="D44" s="493">
        <v>0</v>
      </c>
      <c r="E44" s="493">
        <v>69728400</v>
      </c>
      <c r="F44" s="493">
        <v>976197600</v>
      </c>
      <c r="G44" s="641">
        <v>0</v>
      </c>
      <c r="H44" s="506">
        <f t="shared" si="15"/>
        <v>976197600</v>
      </c>
      <c r="I44" s="538">
        <f t="shared" si="16"/>
        <v>322953400</v>
      </c>
      <c r="J44" s="531">
        <f t="shared" si="17"/>
        <v>0</v>
      </c>
      <c r="K44" s="532">
        <f t="shared" si="18"/>
        <v>0.75141196058040982</v>
      </c>
      <c r="L44" s="644"/>
      <c r="M44" s="563"/>
      <c r="N44" s="561"/>
      <c r="O44" s="561"/>
      <c r="P44" s="561"/>
      <c r="Q44" s="561"/>
      <c r="R44" s="561"/>
      <c r="S44" s="561"/>
      <c r="T44" s="561"/>
      <c r="U44" s="561"/>
      <c r="V44" s="562"/>
      <c r="W44" s="562"/>
      <c r="X44" s="562"/>
      <c r="Y44" s="562"/>
      <c r="Z44" s="562"/>
    </row>
    <row r="45" spans="1:26" ht="22.5" customHeight="1">
      <c r="A45" s="555">
        <f t="shared" si="19"/>
        <v>5</v>
      </c>
      <c r="B45" s="556" t="s">
        <v>63</v>
      </c>
      <c r="C45" s="506">
        <v>1178570000</v>
      </c>
      <c r="D45" s="493">
        <v>0</v>
      </c>
      <c r="E45" s="493">
        <v>0</v>
      </c>
      <c r="F45" s="544">
        <v>1178570000</v>
      </c>
      <c r="G45" s="557">
        <v>162989814.81481481</v>
      </c>
      <c r="H45" s="506">
        <f t="shared" si="15"/>
        <v>1341559814.8148148</v>
      </c>
      <c r="I45" s="538">
        <f t="shared" si="16"/>
        <v>0</v>
      </c>
      <c r="J45" s="531">
        <f t="shared" si="17"/>
        <v>0</v>
      </c>
      <c r="K45" s="532">
        <f t="shared" si="18"/>
        <v>1</v>
      </c>
      <c r="L45" s="613" t="s">
        <v>30</v>
      </c>
      <c r="M45" s="533">
        <f>C45</f>
        <v>1178570000</v>
      </c>
      <c r="N45" s="534"/>
      <c r="O45" s="534"/>
      <c r="P45" s="534"/>
      <c r="Q45" s="534"/>
      <c r="R45" s="534"/>
      <c r="S45" s="534"/>
      <c r="T45" s="534"/>
      <c r="U45" s="534"/>
      <c r="V45" s="477"/>
      <c r="W45" s="477"/>
      <c r="X45" s="477"/>
      <c r="Y45" s="477"/>
      <c r="Z45" s="477"/>
    </row>
    <row r="46" spans="1:26" ht="22.5" customHeight="1">
      <c r="A46" s="555">
        <f t="shared" si="19"/>
        <v>6</v>
      </c>
      <c r="B46" s="540" t="s">
        <v>224</v>
      </c>
      <c r="C46" s="493">
        <v>1209500000</v>
      </c>
      <c r="D46" s="493">
        <v>200000000</v>
      </c>
      <c r="E46" s="493">
        <v>0</v>
      </c>
      <c r="F46" s="544">
        <v>244624050</v>
      </c>
      <c r="G46" s="537">
        <v>0</v>
      </c>
      <c r="H46" s="506">
        <f t="shared" si="15"/>
        <v>244624050</v>
      </c>
      <c r="I46" s="538">
        <f t="shared" si="16"/>
        <v>964875950</v>
      </c>
      <c r="J46" s="531">
        <f t="shared" si="17"/>
        <v>0</v>
      </c>
      <c r="K46" s="532">
        <f t="shared" si="18"/>
        <v>0.20225221165770979</v>
      </c>
      <c r="L46" s="613"/>
      <c r="M46" s="533"/>
      <c r="N46" s="534"/>
      <c r="O46" s="534"/>
      <c r="P46" s="534"/>
      <c r="Q46" s="534"/>
      <c r="R46" s="534"/>
      <c r="S46" s="534"/>
      <c r="T46" s="534"/>
      <c r="U46" s="534"/>
      <c r="V46" s="477"/>
      <c r="W46" s="477"/>
      <c r="X46" s="477"/>
      <c r="Y46" s="477"/>
      <c r="Z46" s="477"/>
    </row>
    <row r="47" spans="1:26" ht="28.5" customHeight="1">
      <c r="A47" s="555">
        <f t="shared" si="19"/>
        <v>7</v>
      </c>
      <c r="B47" s="556" t="s">
        <v>64</v>
      </c>
      <c r="C47" s="506">
        <v>1355857000</v>
      </c>
      <c r="D47" s="493">
        <v>0</v>
      </c>
      <c r="E47" s="493">
        <v>0</v>
      </c>
      <c r="F47" s="544">
        <v>524149542</v>
      </c>
      <c r="G47" s="643">
        <v>0</v>
      </c>
      <c r="H47" s="506">
        <f t="shared" si="15"/>
        <v>524149542</v>
      </c>
      <c r="I47" s="538">
        <f t="shared" si="16"/>
        <v>831707458</v>
      </c>
      <c r="J47" s="531">
        <f t="shared" si="17"/>
        <v>0</v>
      </c>
      <c r="K47" s="532">
        <f t="shared" si="18"/>
        <v>0.38658172801408996</v>
      </c>
      <c r="L47" s="614" t="s">
        <v>214</v>
      </c>
      <c r="M47" s="564">
        <f>ROUND(12.15*4.76,3)</f>
        <v>57.834000000000003</v>
      </c>
      <c r="N47" s="565">
        <v>4500000</v>
      </c>
      <c r="O47" s="565">
        <f>ROUND(M47*N47,3)</f>
        <v>260253000</v>
      </c>
      <c r="P47" s="565">
        <f>O47*0.55</f>
        <v>143139150</v>
      </c>
      <c r="Q47" s="565">
        <f>O47*0.45</f>
        <v>117113850</v>
      </c>
      <c r="R47" s="565"/>
      <c r="S47" s="534"/>
      <c r="T47" s="477"/>
      <c r="U47" s="477"/>
      <c r="V47" s="477"/>
      <c r="W47" s="477"/>
      <c r="X47" s="477"/>
      <c r="Y47" s="477"/>
      <c r="Z47" s="477"/>
    </row>
    <row r="48" spans="1:26" ht="22.5" customHeight="1">
      <c r="A48" s="555">
        <f t="shared" si="19"/>
        <v>8</v>
      </c>
      <c r="B48" s="556" t="s">
        <v>65</v>
      </c>
      <c r="C48" s="506">
        <v>1227450000</v>
      </c>
      <c r="D48" s="493">
        <v>0</v>
      </c>
      <c r="E48" s="493">
        <v>0</v>
      </c>
      <c r="F48" s="544">
        <v>1227450000</v>
      </c>
      <c r="G48" s="557">
        <v>145866666.66666666</v>
      </c>
      <c r="H48" s="506">
        <f t="shared" si="15"/>
        <v>1373316666.6666667</v>
      </c>
      <c r="I48" s="538">
        <f t="shared" si="16"/>
        <v>0</v>
      </c>
      <c r="J48" s="531">
        <f t="shared" si="17"/>
        <v>0</v>
      </c>
      <c r="K48" s="532">
        <f t="shared" si="18"/>
        <v>1</v>
      </c>
      <c r="L48" s="613" t="s">
        <v>30</v>
      </c>
      <c r="M48" s="533">
        <f>C48</f>
        <v>1227450000</v>
      </c>
      <c r="N48" s="534"/>
      <c r="O48" s="534"/>
      <c r="P48" s="534"/>
      <c r="Q48" s="534"/>
      <c r="R48" s="534"/>
      <c r="S48" s="534"/>
      <c r="T48" s="534"/>
      <c r="U48" s="534"/>
      <c r="V48" s="477"/>
      <c r="W48" s="477"/>
      <c r="X48" s="477"/>
      <c r="Y48" s="477"/>
      <c r="Z48" s="477"/>
    </row>
    <row r="49" spans="1:26" ht="22.5" customHeight="1">
      <c r="A49" s="555">
        <f t="shared" si="19"/>
        <v>9</v>
      </c>
      <c r="B49" s="556" t="s">
        <v>66</v>
      </c>
      <c r="C49" s="506">
        <v>1190874000</v>
      </c>
      <c r="D49" s="493">
        <v>0</v>
      </c>
      <c r="E49" s="493">
        <v>25288673</v>
      </c>
      <c r="F49" s="544">
        <v>905575321</v>
      </c>
      <c r="G49" s="643">
        <v>0</v>
      </c>
      <c r="H49" s="506">
        <f t="shared" si="15"/>
        <v>905575321</v>
      </c>
      <c r="I49" s="538">
        <f t="shared" si="16"/>
        <v>285298679</v>
      </c>
      <c r="J49" s="531">
        <f t="shared" si="17"/>
        <v>0</v>
      </c>
      <c r="K49" s="532">
        <f t="shared" si="18"/>
        <v>0.76042916463034715</v>
      </c>
      <c r="L49" s="644"/>
      <c r="M49" s="533"/>
      <c r="N49" s="534"/>
      <c r="O49" s="534"/>
      <c r="P49" s="534"/>
      <c r="Q49" s="534"/>
      <c r="R49" s="534"/>
      <c r="S49" s="534"/>
      <c r="T49" s="534"/>
      <c r="U49" s="534"/>
      <c r="V49" s="477"/>
      <c r="W49" s="477"/>
      <c r="X49" s="477"/>
      <c r="Y49" s="477"/>
      <c r="Z49" s="477"/>
    </row>
    <row r="50" spans="1:26" ht="22.5" customHeight="1">
      <c r="A50" s="555">
        <f t="shared" si="19"/>
        <v>10</v>
      </c>
      <c r="B50" s="556" t="s">
        <v>67</v>
      </c>
      <c r="C50" s="506">
        <v>1202288000</v>
      </c>
      <c r="D50" s="493">
        <v>0</v>
      </c>
      <c r="E50" s="493">
        <v>0</v>
      </c>
      <c r="F50" s="544">
        <v>1202288000</v>
      </c>
      <c r="G50" s="557">
        <v>139692592.5925926</v>
      </c>
      <c r="H50" s="506">
        <f t="shared" si="15"/>
        <v>1341980592.5925927</v>
      </c>
      <c r="I50" s="538">
        <f t="shared" si="16"/>
        <v>0</v>
      </c>
      <c r="J50" s="531">
        <f t="shared" si="17"/>
        <v>0</v>
      </c>
      <c r="K50" s="532">
        <f t="shared" si="18"/>
        <v>1</v>
      </c>
      <c r="L50" s="613" t="s">
        <v>30</v>
      </c>
      <c r="M50" s="533">
        <f t="shared" ref="M50:M54" si="20">C50</f>
        <v>1202288000</v>
      </c>
      <c r="N50" s="534"/>
      <c r="O50" s="534"/>
      <c r="P50" s="534"/>
      <c r="Q50" s="534"/>
      <c r="R50" s="534"/>
      <c r="S50" s="534"/>
      <c r="T50" s="534"/>
      <c r="U50" s="534"/>
      <c r="V50" s="477"/>
      <c r="W50" s="477"/>
      <c r="X50" s="477"/>
      <c r="Y50" s="477"/>
      <c r="Z50" s="477"/>
    </row>
    <row r="51" spans="1:26" ht="22.5" customHeight="1">
      <c r="A51" s="555">
        <f t="shared" si="19"/>
        <v>11</v>
      </c>
      <c r="B51" s="556" t="s">
        <v>68</v>
      </c>
      <c r="C51" s="506">
        <v>1552019000</v>
      </c>
      <c r="D51" s="493">
        <v>0</v>
      </c>
      <c r="E51" s="493">
        <v>0</v>
      </c>
      <c r="F51" s="544">
        <v>1552019000</v>
      </c>
      <c r="G51" s="557">
        <v>137225000</v>
      </c>
      <c r="H51" s="506">
        <f t="shared" si="15"/>
        <v>1689244000</v>
      </c>
      <c r="I51" s="538">
        <f t="shared" si="16"/>
        <v>0</v>
      </c>
      <c r="J51" s="531">
        <f t="shared" si="17"/>
        <v>0</v>
      </c>
      <c r="K51" s="532">
        <f t="shared" si="18"/>
        <v>1</v>
      </c>
      <c r="L51" s="613" t="s">
        <v>30</v>
      </c>
      <c r="M51" s="533">
        <f t="shared" si="20"/>
        <v>1552019000</v>
      </c>
      <c r="N51" s="534"/>
      <c r="O51" s="534"/>
      <c r="P51" s="534"/>
      <c r="Q51" s="534"/>
      <c r="R51" s="534"/>
      <c r="S51" s="534"/>
      <c r="T51" s="534"/>
      <c r="U51" s="534"/>
      <c r="V51" s="477"/>
      <c r="W51" s="477"/>
      <c r="X51" s="477"/>
      <c r="Y51" s="477"/>
      <c r="Z51" s="477"/>
    </row>
    <row r="52" spans="1:26" ht="22.5" customHeight="1">
      <c r="A52" s="555">
        <f t="shared" si="19"/>
        <v>12</v>
      </c>
      <c r="B52" s="540" t="s">
        <v>149</v>
      </c>
      <c r="C52" s="359">
        <v>1191696000</v>
      </c>
      <c r="D52" s="347">
        <v>0</v>
      </c>
      <c r="E52" s="347">
        <v>0</v>
      </c>
      <c r="F52" s="566">
        <v>1191696000</v>
      </c>
      <c r="G52" s="646">
        <v>124999999.99999999</v>
      </c>
      <c r="H52" s="506">
        <f t="shared" si="15"/>
        <v>1316696000</v>
      </c>
      <c r="I52" s="538">
        <f t="shared" si="16"/>
        <v>0</v>
      </c>
      <c r="J52" s="531">
        <f t="shared" si="17"/>
        <v>0</v>
      </c>
      <c r="K52" s="532">
        <f t="shared" si="18"/>
        <v>1</v>
      </c>
      <c r="L52" s="613" t="s">
        <v>30</v>
      </c>
      <c r="M52" s="533">
        <f t="shared" si="20"/>
        <v>1191696000</v>
      </c>
      <c r="N52" s="534"/>
      <c r="O52" s="534"/>
      <c r="P52" s="534"/>
      <c r="Q52" s="534"/>
      <c r="R52" s="534"/>
      <c r="S52" s="534"/>
      <c r="T52" s="534"/>
      <c r="U52" s="534"/>
      <c r="V52" s="477"/>
      <c r="W52" s="477"/>
      <c r="X52" s="477"/>
      <c r="Y52" s="477"/>
      <c r="Z52" s="477"/>
    </row>
    <row r="53" spans="1:26" ht="22.5" customHeight="1">
      <c r="A53" s="555">
        <f t="shared" si="19"/>
        <v>13</v>
      </c>
      <c r="B53" s="540" t="s">
        <v>151</v>
      </c>
      <c r="C53" s="359">
        <v>1658348000</v>
      </c>
      <c r="D53" s="347">
        <v>0</v>
      </c>
      <c r="E53" s="347">
        <v>0</v>
      </c>
      <c r="F53" s="566">
        <v>1658348000</v>
      </c>
      <c r="G53" s="646">
        <v>158909259.25925925</v>
      </c>
      <c r="H53" s="506">
        <f t="shared" si="15"/>
        <v>1817257259.2592592</v>
      </c>
      <c r="I53" s="538">
        <f t="shared" si="16"/>
        <v>0</v>
      </c>
      <c r="J53" s="531">
        <f t="shared" si="17"/>
        <v>0</v>
      </c>
      <c r="K53" s="532">
        <f t="shared" si="18"/>
        <v>1</v>
      </c>
      <c r="L53" s="613" t="s">
        <v>30</v>
      </c>
      <c r="M53" s="533">
        <f t="shared" si="20"/>
        <v>1658348000</v>
      </c>
      <c r="N53" s="534"/>
      <c r="O53" s="534"/>
      <c r="P53" s="534"/>
      <c r="Q53" s="534"/>
      <c r="R53" s="534"/>
      <c r="S53" s="534"/>
      <c r="T53" s="534"/>
      <c r="U53" s="534"/>
      <c r="V53" s="477"/>
      <c r="W53" s="477"/>
      <c r="X53" s="477"/>
      <c r="Y53" s="477"/>
      <c r="Z53" s="477"/>
    </row>
    <row r="54" spans="1:26" ht="22.5" customHeight="1">
      <c r="A54" s="555">
        <f t="shared" si="19"/>
        <v>14</v>
      </c>
      <c r="B54" s="540" t="s">
        <v>152</v>
      </c>
      <c r="C54" s="359">
        <v>1420640000</v>
      </c>
      <c r="D54" s="347">
        <v>0</v>
      </c>
      <c r="E54" s="347">
        <v>0</v>
      </c>
      <c r="F54" s="566">
        <v>1420640000</v>
      </c>
      <c r="G54" s="646">
        <v>149076851.85185185</v>
      </c>
      <c r="H54" s="506">
        <f t="shared" si="15"/>
        <v>1569716851.8518519</v>
      </c>
      <c r="I54" s="538">
        <f t="shared" si="16"/>
        <v>0</v>
      </c>
      <c r="J54" s="531">
        <f t="shared" si="17"/>
        <v>0</v>
      </c>
      <c r="K54" s="532">
        <f t="shared" si="18"/>
        <v>1</v>
      </c>
      <c r="L54" s="613" t="s">
        <v>30</v>
      </c>
      <c r="M54" s="533">
        <f t="shared" si="20"/>
        <v>1420640000</v>
      </c>
      <c r="N54" s="534"/>
      <c r="O54" s="534"/>
      <c r="P54" s="534"/>
      <c r="Q54" s="534"/>
      <c r="R54" s="534"/>
      <c r="S54" s="534"/>
      <c r="T54" s="534"/>
      <c r="U54" s="534"/>
      <c r="V54" s="477"/>
      <c r="W54" s="477"/>
      <c r="X54" s="477"/>
      <c r="Y54" s="477"/>
      <c r="Z54" s="477"/>
    </row>
    <row r="55" spans="1:26" ht="30.75" customHeight="1">
      <c r="A55" s="555">
        <f t="shared" si="19"/>
        <v>15</v>
      </c>
      <c r="B55" s="556" t="s">
        <v>72</v>
      </c>
      <c r="C55" s="493">
        <v>1215243000</v>
      </c>
      <c r="D55" s="493">
        <v>0</v>
      </c>
      <c r="E55" s="493">
        <v>0</v>
      </c>
      <c r="F55" s="544">
        <v>1215243000</v>
      </c>
      <c r="G55" s="646">
        <v>84728704</v>
      </c>
      <c r="H55" s="506">
        <f t="shared" si="15"/>
        <v>1299971704</v>
      </c>
      <c r="I55" s="538">
        <f t="shared" si="16"/>
        <v>0</v>
      </c>
      <c r="J55" s="531">
        <f t="shared" si="17"/>
        <v>0</v>
      </c>
      <c r="K55" s="532">
        <f t="shared" si="18"/>
        <v>1</v>
      </c>
      <c r="L55" s="613" t="s">
        <v>30</v>
      </c>
      <c r="M55" s="533">
        <f>C55-132167700*3.7</f>
        <v>726222510</v>
      </c>
      <c r="N55" s="534"/>
      <c r="O55" s="534"/>
      <c r="P55" s="534"/>
      <c r="Q55" s="534"/>
      <c r="R55" s="534"/>
      <c r="S55" s="534"/>
      <c r="T55" s="534"/>
      <c r="U55" s="534"/>
      <c r="V55" s="477"/>
      <c r="W55" s="477"/>
      <c r="X55" s="477"/>
      <c r="Y55" s="477"/>
      <c r="Z55" s="477"/>
    </row>
    <row r="56" spans="1:26" ht="30.75" customHeight="1">
      <c r="A56" s="555">
        <f t="shared" si="19"/>
        <v>16</v>
      </c>
      <c r="B56" s="556" t="s">
        <v>73</v>
      </c>
      <c r="C56" s="493">
        <v>1217161000</v>
      </c>
      <c r="D56" s="493">
        <v>0</v>
      </c>
      <c r="E56" s="493">
        <v>0</v>
      </c>
      <c r="F56" s="544">
        <v>1217161000</v>
      </c>
      <c r="G56" s="646">
        <v>142537963</v>
      </c>
      <c r="H56" s="506">
        <f t="shared" si="15"/>
        <v>1359698963</v>
      </c>
      <c r="I56" s="538">
        <f t="shared" si="16"/>
        <v>0</v>
      </c>
      <c r="J56" s="531">
        <f t="shared" si="17"/>
        <v>0</v>
      </c>
      <c r="K56" s="532">
        <f t="shared" si="18"/>
        <v>1</v>
      </c>
      <c r="L56" s="613" t="s">
        <v>30</v>
      </c>
      <c r="M56" s="533">
        <f>C56</f>
        <v>1217161000</v>
      </c>
      <c r="N56" s="534"/>
      <c r="O56" s="534"/>
      <c r="P56" s="534"/>
      <c r="Q56" s="534"/>
      <c r="R56" s="534"/>
      <c r="S56" s="534"/>
      <c r="T56" s="534"/>
      <c r="U56" s="534"/>
      <c r="V56" s="477"/>
      <c r="W56" s="477"/>
      <c r="X56" s="477"/>
      <c r="Y56" s="477"/>
      <c r="Z56" s="477"/>
    </row>
    <row r="57" spans="1:26" ht="30" customHeight="1">
      <c r="A57" s="555">
        <f t="shared" si="19"/>
        <v>17</v>
      </c>
      <c r="B57" s="556" t="s">
        <v>75</v>
      </c>
      <c r="C57" s="493">
        <v>1267836000</v>
      </c>
      <c r="D57" s="493">
        <v>0</v>
      </c>
      <c r="E57" s="493">
        <v>0</v>
      </c>
      <c r="F57" s="544">
        <v>1267836000</v>
      </c>
      <c r="G57" s="646">
        <v>108254630</v>
      </c>
      <c r="H57" s="506">
        <f t="shared" si="15"/>
        <v>1376090630</v>
      </c>
      <c r="I57" s="538">
        <f t="shared" si="16"/>
        <v>0</v>
      </c>
      <c r="J57" s="531">
        <f t="shared" si="17"/>
        <v>0</v>
      </c>
      <c r="K57" s="532">
        <f t="shared" si="18"/>
        <v>1</v>
      </c>
      <c r="L57" s="613" t="s">
        <v>30</v>
      </c>
      <c r="M57" s="533">
        <f>C57-132167700*3.1</f>
        <v>858116130</v>
      </c>
      <c r="N57" s="534"/>
      <c r="O57" s="534"/>
      <c r="P57" s="534"/>
      <c r="Q57" s="534"/>
      <c r="R57" s="534"/>
      <c r="S57" s="534"/>
      <c r="T57" s="534"/>
      <c r="U57" s="534"/>
      <c r="V57" s="477"/>
      <c r="W57" s="477"/>
      <c r="X57" s="477"/>
      <c r="Y57" s="477"/>
      <c r="Z57" s="477"/>
    </row>
    <row r="58" spans="1:26" ht="30" customHeight="1">
      <c r="A58" s="535">
        <v>18</v>
      </c>
      <c r="B58" s="647" t="s">
        <v>244</v>
      </c>
      <c r="C58" s="359"/>
      <c r="D58" s="493"/>
      <c r="E58" s="493"/>
      <c r="F58" s="544"/>
      <c r="G58" s="498"/>
      <c r="H58" s="506"/>
      <c r="I58" s="538"/>
      <c r="J58" s="531"/>
      <c r="K58" s="532"/>
      <c r="L58" s="613"/>
      <c r="M58" s="533"/>
      <c r="N58" s="534"/>
      <c r="O58" s="534"/>
      <c r="P58" s="534"/>
      <c r="Q58" s="534"/>
      <c r="R58" s="534"/>
      <c r="S58" s="534"/>
      <c r="T58" s="534"/>
      <c r="U58" s="534"/>
      <c r="V58" s="477"/>
      <c r="W58" s="477"/>
      <c r="X58" s="477"/>
      <c r="Y58" s="477"/>
      <c r="Z58" s="477"/>
    </row>
    <row r="59" spans="1:26" ht="30" customHeight="1">
      <c r="A59" s="535">
        <v>19</v>
      </c>
      <c r="B59" s="587" t="s">
        <v>225</v>
      </c>
      <c r="C59" s="359">
        <v>1269841117</v>
      </c>
      <c r="D59" s="493">
        <v>0</v>
      </c>
      <c r="E59" s="493"/>
      <c r="F59" s="544">
        <v>0</v>
      </c>
      <c r="G59" s="498"/>
      <c r="H59" s="506">
        <f t="shared" ref="H59:H61" si="21">F59+G59</f>
        <v>0</v>
      </c>
      <c r="I59" s="538">
        <f t="shared" ref="I59:I61" si="22">C59-F59</f>
        <v>1269841117</v>
      </c>
      <c r="J59" s="531">
        <f t="shared" ref="J59:J61" si="23">IF(D59=0, 0, E59/D59)</f>
        <v>0</v>
      </c>
      <c r="K59" s="532">
        <f t="shared" ref="K59:K61" si="24">IF(C59=0, 0, F59/C59)</f>
        <v>0</v>
      </c>
      <c r="L59" s="613"/>
      <c r="M59" s="533"/>
      <c r="N59" s="534"/>
      <c r="O59" s="534"/>
      <c r="P59" s="534"/>
      <c r="Q59" s="534"/>
      <c r="R59" s="534"/>
      <c r="S59" s="534"/>
      <c r="T59" s="534"/>
      <c r="U59" s="534"/>
      <c r="V59" s="477"/>
      <c r="W59" s="477"/>
      <c r="X59" s="477"/>
      <c r="Y59" s="477"/>
      <c r="Z59" s="477"/>
    </row>
    <row r="60" spans="1:26" ht="22.5" customHeight="1">
      <c r="A60" s="535">
        <v>20</v>
      </c>
      <c r="B60" s="556" t="s">
        <v>76</v>
      </c>
      <c r="C60" s="506">
        <v>1382220000</v>
      </c>
      <c r="D60" s="493">
        <v>0</v>
      </c>
      <c r="E60" s="493">
        <v>0</v>
      </c>
      <c r="F60" s="544">
        <v>1382220000</v>
      </c>
      <c r="G60" s="646">
        <v>124824074.07407406</v>
      </c>
      <c r="H60" s="506">
        <f t="shared" si="21"/>
        <v>1507044074.074074</v>
      </c>
      <c r="I60" s="538">
        <f t="shared" si="22"/>
        <v>0</v>
      </c>
      <c r="J60" s="531">
        <f t="shared" si="23"/>
        <v>0</v>
      </c>
      <c r="K60" s="532">
        <f t="shared" si="24"/>
        <v>1</v>
      </c>
      <c r="L60" s="613" t="s">
        <v>30</v>
      </c>
      <c r="M60" s="533">
        <f>C60</f>
        <v>1382220000</v>
      </c>
      <c r="N60" s="534"/>
      <c r="O60" s="534"/>
      <c r="P60" s="534"/>
      <c r="Q60" s="534"/>
      <c r="R60" s="534"/>
      <c r="S60" s="534"/>
      <c r="T60" s="534"/>
      <c r="U60" s="477"/>
      <c r="V60" s="477"/>
      <c r="W60" s="477"/>
      <c r="X60" s="477"/>
      <c r="Y60" s="477"/>
      <c r="Z60" s="477"/>
    </row>
    <row r="61" spans="1:26" ht="27" customHeight="1">
      <c r="A61" s="535">
        <v>21</v>
      </c>
      <c r="B61" s="556" t="s">
        <v>77</v>
      </c>
      <c r="C61" s="506">
        <v>1509219000</v>
      </c>
      <c r="D61" s="493">
        <v>0</v>
      </c>
      <c r="E61" s="493">
        <v>0</v>
      </c>
      <c r="F61" s="544">
        <v>426300000</v>
      </c>
      <c r="G61" s="498"/>
      <c r="H61" s="506">
        <f t="shared" si="21"/>
        <v>426300000</v>
      </c>
      <c r="I61" s="538">
        <f t="shared" si="22"/>
        <v>1082919000</v>
      </c>
      <c r="J61" s="531">
        <f t="shared" si="23"/>
        <v>0</v>
      </c>
      <c r="K61" s="532">
        <f t="shared" si="24"/>
        <v>0.28246397640103921</v>
      </c>
      <c r="L61" s="613" t="s">
        <v>214</v>
      </c>
      <c r="M61" s="554">
        <v>0</v>
      </c>
      <c r="N61" s="534"/>
      <c r="O61" s="534"/>
      <c r="P61" s="534"/>
      <c r="Q61" s="534"/>
      <c r="R61" s="534"/>
      <c r="S61" s="534"/>
      <c r="T61" s="534"/>
      <c r="U61" s="534"/>
      <c r="V61" s="477"/>
      <c r="W61" s="477"/>
      <c r="X61" s="477"/>
      <c r="Y61" s="477"/>
      <c r="Z61" s="477"/>
    </row>
    <row r="62" spans="1:26" ht="22.5" customHeight="1">
      <c r="A62" s="548" t="s">
        <v>78</v>
      </c>
      <c r="B62" s="549"/>
      <c r="C62" s="550"/>
      <c r="D62" s="506"/>
      <c r="E62" s="550"/>
      <c r="F62" s="551"/>
      <c r="G62" s="552"/>
      <c r="H62" s="550"/>
      <c r="I62" s="538"/>
      <c r="J62" s="531"/>
      <c r="K62" s="532"/>
      <c r="L62" s="553"/>
      <c r="M62" s="554"/>
      <c r="N62" s="534"/>
      <c r="O62" s="534"/>
      <c r="P62" s="534"/>
      <c r="Q62" s="534"/>
      <c r="R62" s="534"/>
      <c r="S62" s="534"/>
      <c r="T62" s="534"/>
      <c r="U62" s="534"/>
      <c r="V62" s="477"/>
      <c r="W62" s="477"/>
      <c r="X62" s="477"/>
      <c r="Y62" s="477"/>
      <c r="Z62" s="477"/>
    </row>
    <row r="63" spans="1:26" ht="22.5" customHeight="1">
      <c r="A63" s="548" t="s">
        <v>79</v>
      </c>
      <c r="B63" s="796" t="s">
        <v>80</v>
      </c>
      <c r="C63" s="761"/>
      <c r="D63" s="761"/>
      <c r="E63" s="761"/>
      <c r="F63" s="761"/>
      <c r="G63" s="761"/>
      <c r="H63" s="761"/>
      <c r="I63" s="761"/>
      <c r="J63" s="761"/>
      <c r="K63" s="762"/>
      <c r="L63" s="567"/>
      <c r="M63" s="568" t="s">
        <v>81</v>
      </c>
      <c r="N63" s="568" t="s">
        <v>82</v>
      </c>
      <c r="O63" s="568" t="s">
        <v>83</v>
      </c>
      <c r="P63" s="568" t="s">
        <v>84</v>
      </c>
      <c r="Q63" s="568" t="s">
        <v>85</v>
      </c>
      <c r="R63" s="568" t="s">
        <v>86</v>
      </c>
      <c r="S63" s="534"/>
      <c r="T63" s="534"/>
      <c r="U63" s="534"/>
      <c r="V63" s="477"/>
      <c r="W63" s="477"/>
      <c r="X63" s="477"/>
      <c r="Y63" s="477"/>
      <c r="Z63" s="477"/>
    </row>
    <row r="64" spans="1:26" ht="22.5" customHeight="1">
      <c r="A64" s="569">
        <v>1</v>
      </c>
      <c r="B64" s="570" t="s">
        <v>87</v>
      </c>
      <c r="C64" s="571">
        <v>1450000000</v>
      </c>
      <c r="D64" s="571">
        <v>0</v>
      </c>
      <c r="E64" s="572">
        <v>41938875</v>
      </c>
      <c r="F64" s="573">
        <f>E64+477276401</f>
        <v>519215276</v>
      </c>
      <c r="G64" s="573">
        <v>0</v>
      </c>
      <c r="H64" s="574">
        <f t="shared" ref="H64:H68" si="25">F64+G64</f>
        <v>519215276</v>
      </c>
      <c r="I64" s="648">
        <v>0</v>
      </c>
      <c r="J64" s="576">
        <f t="shared" ref="J64:J68" si="26">IF(D64=0, 0, E64/D64)</f>
        <v>0</v>
      </c>
      <c r="K64" s="577">
        <f t="shared" ref="K64:K68" si="27">IF(C64=0, 0, F64/C64)</f>
        <v>0.35807950068965516</v>
      </c>
      <c r="L64" s="649"/>
      <c r="M64" s="579">
        <v>1588950000</v>
      </c>
      <c r="N64" s="580">
        <v>105.8</v>
      </c>
      <c r="O64" s="580">
        <v>105.8</v>
      </c>
      <c r="P64" s="580">
        <v>56.2</v>
      </c>
      <c r="Q64" s="580">
        <f>ROUND(SUM(M64+N64+O64+P64),3)</f>
        <v>1588950267.8</v>
      </c>
      <c r="R64" s="580">
        <v>4500000</v>
      </c>
      <c r="S64" s="561">
        <f>Q64*R64</f>
        <v>7150276205100000</v>
      </c>
      <c r="T64" s="534">
        <v>1170000000</v>
      </c>
      <c r="U64" s="477"/>
      <c r="V64" s="477"/>
      <c r="W64" s="477"/>
      <c r="X64" s="477"/>
      <c r="Y64" s="477"/>
      <c r="Z64" s="477"/>
    </row>
    <row r="65" spans="1:26" ht="22.5" customHeight="1">
      <c r="A65" s="569">
        <f t="shared" ref="A65:A68" si="28">A64+1</f>
        <v>2</v>
      </c>
      <c r="B65" s="570" t="s">
        <v>88</v>
      </c>
      <c r="C65" s="571">
        <v>1450000000</v>
      </c>
      <c r="D65" s="571">
        <v>0</v>
      </c>
      <c r="E65" s="36">
        <v>209694375</v>
      </c>
      <c r="F65" s="581">
        <f>E65+377252184</f>
        <v>586946559</v>
      </c>
      <c r="G65" s="582">
        <v>0</v>
      </c>
      <c r="H65" s="583">
        <f t="shared" si="25"/>
        <v>586946559</v>
      </c>
      <c r="I65" s="648">
        <v>0</v>
      </c>
      <c r="J65" s="576">
        <f t="shared" si="26"/>
        <v>0</v>
      </c>
      <c r="K65" s="577">
        <f t="shared" si="27"/>
        <v>0.4047907303448276</v>
      </c>
      <c r="L65" s="649"/>
      <c r="M65" s="554">
        <f>101*4500000</f>
        <v>454500000</v>
      </c>
      <c r="N65" s="534"/>
      <c r="O65" s="534"/>
      <c r="P65" s="534"/>
      <c r="Q65" s="534"/>
      <c r="R65" s="534"/>
      <c r="S65" s="534"/>
      <c r="T65" s="534"/>
      <c r="U65" s="534"/>
      <c r="V65" s="477"/>
      <c r="W65" s="477"/>
      <c r="X65" s="477"/>
      <c r="Y65" s="477"/>
      <c r="Z65" s="477"/>
    </row>
    <row r="66" spans="1:26" ht="22.5" customHeight="1">
      <c r="A66" s="555">
        <f t="shared" si="28"/>
        <v>3</v>
      </c>
      <c r="B66" s="556" t="s">
        <v>89</v>
      </c>
      <c r="C66" s="493">
        <v>1667337000</v>
      </c>
      <c r="D66" s="584">
        <v>0</v>
      </c>
      <c r="E66" s="585">
        <v>0</v>
      </c>
      <c r="F66" s="586">
        <v>1667337000</v>
      </c>
      <c r="G66" s="586">
        <f>74985000/1.08</f>
        <v>69430555.555555552</v>
      </c>
      <c r="H66" s="552">
        <f t="shared" si="25"/>
        <v>1736767555.5555556</v>
      </c>
      <c r="I66" s="538">
        <f t="shared" ref="I66:I68" si="29">C66-F66</f>
        <v>0</v>
      </c>
      <c r="J66" s="531">
        <f t="shared" si="26"/>
        <v>0</v>
      </c>
      <c r="K66" s="532">
        <f t="shared" si="27"/>
        <v>1</v>
      </c>
      <c r="L66" s="613" t="s">
        <v>30</v>
      </c>
      <c r="M66" s="554"/>
      <c r="N66" s="534"/>
      <c r="O66" s="534"/>
      <c r="P66" s="534"/>
      <c r="Q66" s="534"/>
      <c r="R66" s="534"/>
      <c r="S66" s="534"/>
      <c r="T66" s="534"/>
      <c r="U66" s="534"/>
      <c r="V66" s="477"/>
      <c r="W66" s="477"/>
      <c r="X66" s="477"/>
      <c r="Y66" s="477"/>
      <c r="Z66" s="477"/>
    </row>
    <row r="67" spans="1:26" ht="22.5" customHeight="1">
      <c r="A67" s="397">
        <f t="shared" si="28"/>
        <v>4</v>
      </c>
      <c r="B67" s="587" t="s">
        <v>90</v>
      </c>
      <c r="C67" s="347">
        <v>1665300000</v>
      </c>
      <c r="D67" s="390">
        <v>0</v>
      </c>
      <c r="E67" s="389">
        <v>0</v>
      </c>
      <c r="F67" s="391">
        <f>C67</f>
        <v>1665300000</v>
      </c>
      <c r="G67" s="391">
        <v>0</v>
      </c>
      <c r="H67" s="358">
        <f t="shared" si="25"/>
        <v>1665300000</v>
      </c>
      <c r="I67" s="349">
        <f t="shared" si="29"/>
        <v>0</v>
      </c>
      <c r="J67" s="439">
        <f t="shared" si="26"/>
        <v>0</v>
      </c>
      <c r="K67" s="440">
        <f t="shared" si="27"/>
        <v>1</v>
      </c>
      <c r="L67" s="650" t="s">
        <v>215</v>
      </c>
      <c r="M67" s="473"/>
      <c r="N67" s="475"/>
      <c r="O67" s="475"/>
      <c r="P67" s="475"/>
      <c r="Q67" s="475"/>
      <c r="R67" s="475"/>
      <c r="S67" s="475"/>
      <c r="T67" s="475"/>
      <c r="U67" s="475"/>
      <c r="V67" s="474"/>
      <c r="W67" s="474"/>
      <c r="X67" s="474"/>
      <c r="Y67" s="474"/>
      <c r="Z67" s="474"/>
    </row>
    <row r="68" spans="1:26" ht="22.5" customHeight="1">
      <c r="A68" s="397">
        <f t="shared" si="28"/>
        <v>5</v>
      </c>
      <c r="B68" s="587" t="s">
        <v>92</v>
      </c>
      <c r="C68" s="347">
        <v>1663272000</v>
      </c>
      <c r="D68" s="390">
        <v>0</v>
      </c>
      <c r="E68" s="389">
        <v>61513650</v>
      </c>
      <c r="F68" s="391">
        <v>345091577</v>
      </c>
      <c r="G68" s="391">
        <v>0</v>
      </c>
      <c r="H68" s="358">
        <f t="shared" si="25"/>
        <v>345091577</v>
      </c>
      <c r="I68" s="349">
        <f t="shared" si="29"/>
        <v>1318180423</v>
      </c>
      <c r="J68" s="439">
        <f t="shared" si="26"/>
        <v>0</v>
      </c>
      <c r="K68" s="440">
        <f t="shared" si="27"/>
        <v>0.20747753644623368</v>
      </c>
      <c r="L68" s="650" t="s">
        <v>215</v>
      </c>
      <c r="M68" s="3"/>
      <c r="N68" s="4"/>
      <c r="O68" s="4"/>
      <c r="P68" s="4"/>
      <c r="Q68" s="4"/>
      <c r="R68" s="4"/>
      <c r="S68" s="4"/>
      <c r="T68" s="4"/>
      <c r="U68" s="4"/>
      <c r="V68" s="5"/>
      <c r="W68" s="5"/>
      <c r="X68" s="5"/>
      <c r="Y68" s="5"/>
      <c r="Z68" s="5"/>
    </row>
    <row r="69" spans="1:26" ht="22.5" customHeight="1">
      <c r="A69" s="357" t="s">
        <v>93</v>
      </c>
      <c r="B69" s="760" t="s">
        <v>94</v>
      </c>
      <c r="C69" s="761"/>
      <c r="D69" s="761"/>
      <c r="E69" s="761"/>
      <c r="F69" s="761"/>
      <c r="G69" s="761"/>
      <c r="H69" s="761"/>
      <c r="I69" s="761"/>
      <c r="J69" s="761"/>
      <c r="K69" s="762"/>
      <c r="L69" s="324"/>
      <c r="M69" s="3"/>
      <c r="N69" s="4"/>
      <c r="O69" s="4"/>
      <c r="P69" s="4"/>
      <c r="Q69" s="4"/>
      <c r="R69" s="4"/>
      <c r="S69" s="4"/>
      <c r="T69" s="4"/>
      <c r="U69" s="4"/>
      <c r="V69" s="5"/>
      <c r="W69" s="5"/>
      <c r="X69" s="5"/>
      <c r="Y69" s="5"/>
      <c r="Z69" s="5"/>
    </row>
    <row r="70" spans="1:26" ht="22.5" customHeight="1">
      <c r="A70" s="397">
        <v>1</v>
      </c>
      <c r="B70" s="345" t="s">
        <v>95</v>
      </c>
      <c r="C70" s="346">
        <v>2579225000</v>
      </c>
      <c r="D70" s="347">
        <v>0</v>
      </c>
      <c r="E70" s="348">
        <v>386883750</v>
      </c>
      <c r="F70" s="588">
        <v>1479443460</v>
      </c>
      <c r="G70" s="366">
        <v>0</v>
      </c>
      <c r="H70" s="371">
        <f>F70+G70</f>
        <v>1479443460</v>
      </c>
      <c r="I70" s="349">
        <f>C70-F70</f>
        <v>1099781540</v>
      </c>
      <c r="J70" s="439">
        <f>IF(D70=0, 0, E70/D70)</f>
        <v>0</v>
      </c>
      <c r="K70" s="440">
        <f>IF(C70=0, 0, F70/C70)</f>
        <v>0.5736</v>
      </c>
      <c r="L70" s="363"/>
      <c r="M70" s="3">
        <v>773767500</v>
      </c>
      <c r="N70" s="4"/>
      <c r="O70" s="4"/>
      <c r="P70" s="4"/>
      <c r="Q70" s="4"/>
      <c r="R70" s="4"/>
      <c r="S70" s="4"/>
      <c r="T70" s="5"/>
      <c r="U70" s="5"/>
      <c r="V70" s="5"/>
      <c r="W70" s="5"/>
      <c r="X70" s="5"/>
      <c r="Y70" s="5"/>
      <c r="Z70" s="5"/>
    </row>
    <row r="71" spans="1:26" ht="22.5" customHeight="1">
      <c r="A71" s="357" t="s">
        <v>96</v>
      </c>
      <c r="B71" s="760" t="s">
        <v>97</v>
      </c>
      <c r="C71" s="761"/>
      <c r="D71" s="761"/>
      <c r="E71" s="761"/>
      <c r="F71" s="761"/>
      <c r="G71" s="761"/>
      <c r="H71" s="761"/>
      <c r="I71" s="761"/>
      <c r="J71" s="761"/>
      <c r="K71" s="762"/>
      <c r="L71" s="324"/>
      <c r="M71" s="3"/>
      <c r="N71" s="4"/>
      <c r="O71" s="4"/>
      <c r="P71" s="4"/>
      <c r="Q71" s="4"/>
      <c r="R71" s="4"/>
      <c r="S71" s="4"/>
      <c r="T71" s="5"/>
      <c r="U71" s="5"/>
      <c r="V71" s="5"/>
      <c r="W71" s="5"/>
      <c r="X71" s="5"/>
      <c r="Y71" s="5"/>
      <c r="Z71" s="5"/>
    </row>
    <row r="72" spans="1:26" ht="22.5" customHeight="1">
      <c r="A72" s="357">
        <v>1</v>
      </c>
      <c r="B72" s="462" t="s">
        <v>216</v>
      </c>
      <c r="C72" s="346">
        <f>N72*2</f>
        <v>6120000000</v>
      </c>
      <c r="D72" s="347">
        <v>0</v>
      </c>
      <c r="E72" s="348">
        <v>122400000</v>
      </c>
      <c r="F72" s="588">
        <f>E72+1219410000</f>
        <v>1341810000</v>
      </c>
      <c r="G72" s="366">
        <v>0</v>
      </c>
      <c r="H72" s="371">
        <f t="shared" ref="H72:H74" si="30">F72+G72</f>
        <v>1341810000</v>
      </c>
      <c r="I72" s="349">
        <f t="shared" ref="I72:I74" si="31">C72-F72</f>
        <v>4778190000</v>
      </c>
      <c r="J72" s="439">
        <f>IF(D72=0, 0, E72/D72)</f>
        <v>0</v>
      </c>
      <c r="K72" s="440">
        <f>IF(C72=0, 0, F72/C72)</f>
        <v>0.21925</v>
      </c>
      <c r="L72" s="363"/>
      <c r="M72" s="3">
        <v>716040000</v>
      </c>
      <c r="N72" s="3">
        <f>680*4500000</f>
        <v>3060000000</v>
      </c>
      <c r="O72" s="4"/>
      <c r="P72" s="4"/>
      <c r="Q72" s="4"/>
      <c r="R72" s="4"/>
      <c r="S72" s="4"/>
      <c r="T72" s="5"/>
      <c r="U72" s="5"/>
      <c r="V72" s="5"/>
      <c r="W72" s="5"/>
      <c r="X72" s="5"/>
      <c r="Y72" s="5"/>
      <c r="Z72" s="5"/>
    </row>
    <row r="73" spans="1:26" ht="22.5" customHeight="1">
      <c r="A73" s="590" t="s">
        <v>229</v>
      </c>
      <c r="B73" s="591" t="s">
        <v>230</v>
      </c>
      <c r="C73" s="592"/>
      <c r="D73" s="593">
        <v>0</v>
      </c>
      <c r="E73" s="594">
        <v>0</v>
      </c>
      <c r="F73" s="595"/>
      <c r="G73" s="596">
        <v>0</v>
      </c>
      <c r="H73" s="597">
        <f t="shared" si="30"/>
        <v>0</v>
      </c>
      <c r="I73" s="598">
        <f t="shared" si="31"/>
        <v>0</v>
      </c>
      <c r="J73" s="439"/>
      <c r="K73" s="440"/>
      <c r="L73" s="599"/>
      <c r="M73" s="72"/>
      <c r="N73" s="72"/>
      <c r="O73" s="74"/>
      <c r="P73" s="74"/>
      <c r="Q73" s="74"/>
      <c r="R73" s="74"/>
      <c r="S73" s="74"/>
      <c r="T73" s="75"/>
      <c r="U73" s="75"/>
      <c r="V73" s="75"/>
      <c r="W73" s="75"/>
      <c r="X73" s="75"/>
      <c r="Y73" s="75"/>
      <c r="Z73" s="75"/>
    </row>
    <row r="74" spans="1:26" ht="22.5" customHeight="1">
      <c r="A74" s="590">
        <v>1</v>
      </c>
      <c r="B74" s="600" t="s">
        <v>169</v>
      </c>
      <c r="C74" s="336">
        <f>F74</f>
        <v>1890897000</v>
      </c>
      <c r="D74" s="337">
        <v>0</v>
      </c>
      <c r="E74" s="601">
        <v>0</v>
      </c>
      <c r="F74" s="601">
        <v>1890897000</v>
      </c>
      <c r="G74" s="336">
        <v>69595000</v>
      </c>
      <c r="H74" s="371">
        <f t="shared" si="30"/>
        <v>1960492000</v>
      </c>
      <c r="I74" s="339">
        <f t="shared" si="31"/>
        <v>0</v>
      </c>
      <c r="J74" s="602">
        <f>IF(D74=0, 0, E74/D74)</f>
        <v>0</v>
      </c>
      <c r="K74" s="603">
        <f>IF(C74=0, 0, F74/C74)</f>
        <v>1</v>
      </c>
      <c r="L74" s="604"/>
      <c r="M74" s="3"/>
      <c r="N74" s="3"/>
      <c r="O74" s="4"/>
      <c r="P74" s="4"/>
      <c r="Q74" s="4"/>
      <c r="R74" s="4"/>
      <c r="S74" s="4"/>
      <c r="T74" s="5"/>
      <c r="U74" s="5"/>
      <c r="V74" s="5"/>
      <c r="W74" s="5"/>
      <c r="X74" s="5"/>
      <c r="Y74" s="5"/>
      <c r="Z74" s="5"/>
    </row>
    <row r="75" spans="1:26" ht="22.5" customHeight="1">
      <c r="A75" s="605"/>
      <c r="B75" s="606" t="s">
        <v>99</v>
      </c>
      <c r="C75" s="607">
        <f t="shared" ref="C75:I75" si="32">SUM(C11:C74)</f>
        <v>79166311117</v>
      </c>
      <c r="D75" s="607">
        <f t="shared" si="32"/>
        <v>1500000000</v>
      </c>
      <c r="E75" s="607">
        <f t="shared" si="32"/>
        <v>1761797123</v>
      </c>
      <c r="F75" s="607">
        <f t="shared" si="32"/>
        <v>54262279645</v>
      </c>
      <c r="G75" s="607">
        <f t="shared" si="32"/>
        <v>3388926482.8518519</v>
      </c>
      <c r="H75" s="607">
        <f t="shared" si="32"/>
        <v>57651206127.85186</v>
      </c>
      <c r="I75" s="607">
        <f t="shared" si="32"/>
        <v>21672657307</v>
      </c>
      <c r="J75" s="607"/>
      <c r="K75" s="607"/>
      <c r="L75" s="608"/>
      <c r="M75" s="469"/>
      <c r="N75" s="4"/>
      <c r="O75" s="4"/>
      <c r="P75" s="4"/>
      <c r="Q75" s="4"/>
      <c r="R75" s="4"/>
      <c r="S75" s="4"/>
      <c r="T75" s="5"/>
      <c r="U75" s="5"/>
      <c r="V75" s="5"/>
      <c r="W75" s="5"/>
      <c r="X75" s="5"/>
      <c r="Y75" s="5"/>
      <c r="Z75" s="5"/>
    </row>
    <row r="76" spans="1:26" ht="15.75" customHeight="1">
      <c r="A76" s="426"/>
      <c r="B76" s="422"/>
      <c r="C76" s="470"/>
      <c r="D76" s="470"/>
      <c r="E76" s="470"/>
      <c r="F76" s="470"/>
      <c r="G76" s="470"/>
      <c r="H76" s="470"/>
      <c r="I76" s="470"/>
      <c r="J76" s="426"/>
      <c r="K76" s="471"/>
      <c r="L76" s="471"/>
      <c r="M76" s="3"/>
      <c r="N76" s="4"/>
      <c r="O76" s="4"/>
      <c r="P76" s="4"/>
      <c r="Q76" s="4"/>
      <c r="R76" s="4"/>
      <c r="S76" s="4"/>
      <c r="T76" s="5"/>
      <c r="U76" s="5"/>
      <c r="V76" s="5"/>
      <c r="W76" s="5"/>
      <c r="X76" s="5"/>
      <c r="Y76" s="5"/>
      <c r="Z76" s="5"/>
    </row>
    <row r="77" spans="1:26" ht="32.25" customHeight="1">
      <c r="A77" s="426"/>
      <c r="B77" s="422"/>
      <c r="C77" s="470"/>
      <c r="D77" s="470"/>
      <c r="E77" s="470"/>
      <c r="F77" s="470"/>
      <c r="G77" s="470"/>
      <c r="H77" s="470"/>
      <c r="I77" s="786" t="s">
        <v>245</v>
      </c>
      <c r="J77" s="772"/>
      <c r="K77" s="773"/>
      <c r="L77" s="472"/>
      <c r="M77" s="3"/>
      <c r="N77" s="4"/>
      <c r="O77" s="4"/>
      <c r="P77" s="4"/>
      <c r="Q77" s="4"/>
      <c r="R77" s="4"/>
      <c r="S77" s="4"/>
      <c r="T77" s="5"/>
      <c r="U77" s="5"/>
      <c r="V77" s="5"/>
      <c r="W77" s="5"/>
      <c r="X77" s="5"/>
      <c r="Y77" s="5"/>
      <c r="Z77" s="5"/>
    </row>
    <row r="78" spans="1:26" ht="15.75" customHeight="1">
      <c r="A78" s="426"/>
      <c r="B78" s="426"/>
      <c r="C78" s="426"/>
      <c r="D78" s="426"/>
      <c r="E78" s="426"/>
      <c r="F78" s="426"/>
      <c r="G78" s="426"/>
      <c r="H78" s="426"/>
      <c r="I78" s="426"/>
      <c r="J78" s="426"/>
      <c r="K78" s="426"/>
      <c r="L78" s="426"/>
      <c r="M78" s="3"/>
      <c r="N78" s="4"/>
      <c r="O78" s="4"/>
      <c r="P78" s="4"/>
      <c r="Q78" s="4"/>
      <c r="R78" s="4"/>
      <c r="S78" s="4"/>
      <c r="T78" s="5"/>
      <c r="U78" s="5"/>
      <c r="V78" s="5"/>
      <c r="W78" s="5"/>
      <c r="X78" s="5"/>
      <c r="Y78" s="5"/>
      <c r="Z78" s="5"/>
    </row>
    <row r="79" spans="1:26" ht="15.75" customHeight="1">
      <c r="A79" s="787" t="s">
        <v>101</v>
      </c>
      <c r="B79" s="772"/>
      <c r="C79" s="773"/>
      <c r="D79" s="788" t="s">
        <v>102</v>
      </c>
      <c r="E79" s="773"/>
      <c r="F79" s="789" t="s">
        <v>103</v>
      </c>
      <c r="G79" s="772"/>
      <c r="H79" s="773"/>
      <c r="I79" s="787" t="s">
        <v>104</v>
      </c>
      <c r="J79" s="772"/>
      <c r="K79" s="773"/>
      <c r="L79" s="422"/>
      <c r="M79" s="3"/>
      <c r="N79" s="105"/>
      <c r="O79" s="4"/>
      <c r="P79" s="4"/>
      <c r="Q79" s="4"/>
      <c r="R79" s="4"/>
      <c r="S79" s="4"/>
      <c r="T79" s="5"/>
      <c r="U79" s="5"/>
      <c r="V79" s="5"/>
      <c r="W79" s="5"/>
      <c r="X79" s="5"/>
      <c r="Y79" s="5"/>
      <c r="Z79" s="5"/>
    </row>
    <row r="80" spans="1:26" ht="15.75" customHeight="1">
      <c r="A80" s="426"/>
      <c r="B80" s="426"/>
      <c r="C80" s="426"/>
      <c r="D80" s="473"/>
      <c r="E80" s="473"/>
      <c r="F80" s="426"/>
      <c r="G80" s="426"/>
      <c r="H80" s="426"/>
      <c r="I80" s="426"/>
      <c r="J80" s="426"/>
      <c r="K80" s="426"/>
      <c r="L80" s="426"/>
      <c r="M80" s="3"/>
      <c r="N80" s="4"/>
      <c r="O80" s="4"/>
      <c r="P80" s="4"/>
      <c r="Q80" s="4"/>
      <c r="R80" s="4"/>
      <c r="S80" s="4"/>
      <c r="T80" s="5"/>
      <c r="U80" s="5"/>
      <c r="V80" s="5"/>
      <c r="W80" s="5"/>
      <c r="X80" s="5"/>
      <c r="Y80" s="5"/>
      <c r="Z80" s="5"/>
    </row>
    <row r="81" spans="1:26" ht="15.75" customHeight="1">
      <c r="A81" s="474"/>
      <c r="B81" s="474"/>
      <c r="C81" s="474"/>
      <c r="D81" s="475"/>
      <c r="E81" s="475"/>
      <c r="F81" s="474"/>
      <c r="G81" s="474"/>
      <c r="H81" s="474"/>
      <c r="I81" s="474"/>
      <c r="J81" s="474"/>
      <c r="K81" s="474"/>
      <c r="L81" s="474"/>
      <c r="M81" s="4"/>
      <c r="N81" s="4"/>
      <c r="O81" s="4"/>
      <c r="P81" s="4"/>
      <c r="Q81" s="4"/>
      <c r="R81" s="4"/>
      <c r="S81" s="4"/>
      <c r="T81" s="5"/>
      <c r="U81" s="5"/>
      <c r="V81" s="5"/>
      <c r="W81" s="5"/>
      <c r="X81" s="5"/>
      <c r="Y81" s="5"/>
      <c r="Z81" s="5"/>
    </row>
    <row r="82" spans="1:26" ht="15.75" customHeight="1">
      <c r="A82" s="474"/>
      <c r="B82" s="474"/>
      <c r="C82" s="474"/>
      <c r="D82" s="475"/>
      <c r="E82" s="475"/>
      <c r="F82" s="474"/>
      <c r="G82" s="474"/>
      <c r="H82" s="474"/>
      <c r="I82" s="474"/>
      <c r="J82" s="474"/>
      <c r="K82" s="474"/>
      <c r="L82" s="474"/>
      <c r="M82" s="4"/>
      <c r="N82" s="4"/>
      <c r="O82" s="4"/>
      <c r="P82" s="4"/>
      <c r="Q82" s="4"/>
      <c r="R82" s="4"/>
      <c r="S82" s="4"/>
      <c r="T82" s="5"/>
      <c r="U82" s="5"/>
      <c r="V82" s="5"/>
      <c r="W82" s="5"/>
      <c r="X82" s="5"/>
      <c r="Y82" s="5"/>
      <c r="Z82" s="5"/>
    </row>
    <row r="83" spans="1:26" ht="15.75" customHeight="1">
      <c r="A83" s="474"/>
      <c r="B83" s="474"/>
      <c r="C83" s="474"/>
      <c r="D83" s="475"/>
      <c r="E83" s="475"/>
      <c r="F83" s="474"/>
      <c r="G83" s="474"/>
      <c r="H83" s="474"/>
      <c r="I83" s="474"/>
      <c r="J83" s="474"/>
      <c r="K83" s="474"/>
      <c r="L83" s="474"/>
      <c r="M83" s="4"/>
      <c r="N83" s="4"/>
      <c r="O83" s="4"/>
      <c r="P83" s="4"/>
      <c r="Q83" s="4"/>
      <c r="R83" s="4"/>
      <c r="S83" s="4"/>
      <c r="T83" s="5"/>
      <c r="U83" s="5"/>
      <c r="V83" s="5"/>
      <c r="W83" s="5"/>
      <c r="X83" s="5"/>
      <c r="Y83" s="5"/>
      <c r="Z83" s="5"/>
    </row>
    <row r="84" spans="1:26" ht="15.75" customHeight="1">
      <c r="A84" s="790" t="s">
        <v>105</v>
      </c>
      <c r="B84" s="772"/>
      <c r="C84" s="773"/>
      <c r="D84" s="791" t="s">
        <v>106</v>
      </c>
      <c r="E84" s="773"/>
      <c r="F84" s="792" t="s">
        <v>107</v>
      </c>
      <c r="G84" s="772"/>
      <c r="H84" s="773"/>
      <c r="I84" s="790" t="s">
        <v>108</v>
      </c>
      <c r="J84" s="772"/>
      <c r="K84" s="773"/>
      <c r="L84" s="476"/>
      <c r="M84" s="4"/>
      <c r="N84" s="4"/>
      <c r="O84" s="4"/>
      <c r="P84" s="4"/>
      <c r="Q84" s="4"/>
      <c r="R84" s="4"/>
      <c r="S84" s="4"/>
      <c r="T84" s="5"/>
      <c r="U84" s="5"/>
      <c r="V84" s="5"/>
      <c r="W84" s="5"/>
      <c r="X84" s="5"/>
      <c r="Y84" s="5"/>
      <c r="Z84" s="5"/>
    </row>
    <row r="85" spans="1:26" ht="15.75" customHeight="1">
      <c r="A85" s="5"/>
      <c r="B85" s="5"/>
      <c r="C85" s="5"/>
      <c r="D85" s="4"/>
      <c r="E85" s="4"/>
      <c r="F85" s="5"/>
      <c r="G85" s="477"/>
      <c r="H85" s="5"/>
      <c r="I85" s="5"/>
      <c r="J85" s="5"/>
      <c r="K85" s="5"/>
      <c r="L85" s="5"/>
      <c r="M85" s="4"/>
      <c r="N85" s="4"/>
      <c r="O85" s="4"/>
      <c r="P85" s="4"/>
      <c r="Q85" s="4"/>
      <c r="R85" s="4"/>
      <c r="S85" s="4"/>
      <c r="T85" s="5"/>
      <c r="U85" s="5"/>
      <c r="V85" s="5"/>
      <c r="W85" s="5"/>
      <c r="X85" s="5"/>
      <c r="Y85" s="5"/>
      <c r="Z85" s="5"/>
    </row>
    <row r="86" spans="1:26" ht="15.75" customHeight="1">
      <c r="A86" s="5"/>
      <c r="B86" s="5"/>
      <c r="C86" s="5"/>
      <c r="D86" s="5"/>
      <c r="E86" s="5"/>
      <c r="F86" s="5"/>
      <c r="G86" s="477"/>
      <c r="H86" s="5"/>
      <c r="I86" s="5"/>
      <c r="J86" s="5"/>
      <c r="K86" s="5"/>
      <c r="L86" s="5"/>
      <c r="M86" s="4"/>
      <c r="N86" s="4"/>
      <c r="O86" s="4"/>
      <c r="P86" s="4"/>
      <c r="Q86" s="4"/>
      <c r="R86" s="4"/>
      <c r="S86" s="4"/>
      <c r="T86" s="5"/>
      <c r="U86" s="5"/>
      <c r="V86" s="5"/>
      <c r="W86" s="5"/>
      <c r="X86" s="5"/>
      <c r="Y86" s="5"/>
      <c r="Z86" s="5"/>
    </row>
    <row r="87" spans="1:26" ht="15.75" customHeight="1">
      <c r="A87" s="5"/>
      <c r="B87" s="5"/>
      <c r="C87" s="5"/>
      <c r="D87" s="5"/>
      <c r="E87" s="5"/>
      <c r="F87" s="5"/>
      <c r="G87" s="477"/>
      <c r="H87" s="5"/>
      <c r="I87" s="5"/>
      <c r="J87" s="5"/>
      <c r="K87" s="5"/>
      <c r="L87" s="5"/>
      <c r="M87" s="4"/>
      <c r="N87" s="4"/>
      <c r="O87" s="4"/>
      <c r="P87" s="4"/>
      <c r="Q87" s="4"/>
      <c r="R87" s="4"/>
      <c r="S87" s="4"/>
      <c r="T87" s="5"/>
      <c r="U87" s="5"/>
      <c r="V87" s="5"/>
      <c r="W87" s="5"/>
      <c r="X87" s="5"/>
      <c r="Y87" s="5"/>
      <c r="Z87" s="5"/>
    </row>
    <row r="88" spans="1:26" ht="15.75" customHeight="1">
      <c r="A88" s="5"/>
      <c r="B88" s="5"/>
      <c r="C88" s="5"/>
      <c r="D88" s="5"/>
      <c r="E88" s="5"/>
      <c r="F88" s="5"/>
      <c r="G88" s="477"/>
      <c r="H88" s="5"/>
      <c r="I88" s="5"/>
      <c r="J88" s="5"/>
      <c r="K88" s="5"/>
      <c r="L88" s="478" t="s">
        <v>217</v>
      </c>
      <c r="M88" s="4"/>
      <c r="N88" s="4"/>
      <c r="O88" s="4"/>
      <c r="P88" s="4"/>
      <c r="Q88" s="4"/>
      <c r="R88" s="4"/>
      <c r="S88" s="4"/>
      <c r="T88" s="5"/>
      <c r="U88" s="5"/>
      <c r="V88" s="5"/>
      <c r="W88" s="5"/>
      <c r="X88" s="5"/>
      <c r="Y88" s="5"/>
      <c r="Z88" s="5"/>
    </row>
    <row r="89" spans="1:26" ht="15.75" customHeight="1">
      <c r="A89" s="5"/>
      <c r="B89" s="5"/>
      <c r="C89" s="5"/>
      <c r="D89" s="5"/>
      <c r="E89" s="5"/>
      <c r="F89" s="5"/>
      <c r="G89" s="477"/>
      <c r="H89" s="5"/>
      <c r="I89" s="5"/>
      <c r="J89" s="5"/>
      <c r="K89" s="5"/>
      <c r="L89" s="5"/>
      <c r="M89" s="4"/>
      <c r="N89" s="4"/>
      <c r="O89" s="4"/>
      <c r="P89" s="4"/>
      <c r="Q89" s="4"/>
      <c r="R89" s="4"/>
      <c r="S89" s="4"/>
      <c r="T89" s="5"/>
      <c r="U89" s="5"/>
      <c r="V89" s="5"/>
      <c r="W89" s="5"/>
      <c r="X89" s="5"/>
      <c r="Y89" s="5"/>
      <c r="Z89" s="5"/>
    </row>
    <row r="90" spans="1:26" ht="15.75" customHeight="1">
      <c r="A90" s="5"/>
      <c r="B90" s="5"/>
      <c r="C90" s="5"/>
      <c r="D90" s="5"/>
      <c r="E90" s="5"/>
      <c r="F90" s="5"/>
      <c r="G90" s="477"/>
      <c r="H90" s="5"/>
      <c r="I90" s="5"/>
      <c r="J90" s="5"/>
      <c r="K90" s="5"/>
      <c r="L90" s="5"/>
      <c r="M90" s="4"/>
      <c r="N90" s="4"/>
      <c r="O90" s="4"/>
      <c r="P90" s="4"/>
      <c r="Q90" s="4"/>
      <c r="R90" s="4"/>
      <c r="S90" s="4"/>
      <c r="T90" s="5"/>
      <c r="U90" s="5"/>
      <c r="V90" s="5"/>
      <c r="W90" s="5"/>
      <c r="X90" s="5"/>
      <c r="Y90" s="5"/>
      <c r="Z90" s="5"/>
    </row>
    <row r="91" spans="1:26" ht="15.75" customHeight="1">
      <c r="A91" s="5"/>
      <c r="B91" s="5"/>
      <c r="C91" s="5"/>
      <c r="D91" s="5"/>
      <c r="E91" s="5"/>
      <c r="F91" s="5"/>
      <c r="G91" s="477"/>
      <c r="H91" s="5"/>
      <c r="I91" s="5"/>
      <c r="J91" s="5"/>
      <c r="K91" s="5"/>
      <c r="L91" s="5"/>
      <c r="M91" s="4"/>
      <c r="N91" s="4"/>
      <c r="O91" s="4"/>
      <c r="P91" s="4"/>
      <c r="Q91" s="4"/>
      <c r="R91" s="4"/>
      <c r="S91" s="4"/>
      <c r="T91" s="5"/>
      <c r="U91" s="5"/>
      <c r="V91" s="5"/>
      <c r="W91" s="5"/>
      <c r="X91" s="5"/>
      <c r="Y91" s="5"/>
      <c r="Z91" s="5"/>
    </row>
    <row r="92" spans="1:26" ht="15.75" customHeight="1">
      <c r="A92" s="5"/>
      <c r="B92" s="5"/>
      <c r="C92" s="5"/>
      <c r="D92" s="5"/>
      <c r="E92" s="5"/>
      <c r="F92" s="5"/>
      <c r="G92" s="477"/>
      <c r="H92" s="5"/>
      <c r="I92" s="5"/>
      <c r="J92" s="5"/>
      <c r="K92" s="5"/>
      <c r="L92" s="5"/>
      <c r="M92" s="4"/>
      <c r="N92" s="4"/>
      <c r="O92" s="4"/>
      <c r="P92" s="4"/>
      <c r="Q92" s="4"/>
      <c r="R92" s="4"/>
      <c r="S92" s="4"/>
      <c r="T92" s="5"/>
      <c r="U92" s="5"/>
      <c r="V92" s="5"/>
      <c r="W92" s="5"/>
      <c r="X92" s="5"/>
      <c r="Y92" s="5"/>
      <c r="Z92" s="5"/>
    </row>
    <row r="93" spans="1:26" ht="15.75" customHeight="1">
      <c r="A93" s="5"/>
      <c r="B93" s="5"/>
      <c r="C93" s="5"/>
      <c r="D93" s="5"/>
      <c r="E93" s="5"/>
      <c r="F93" s="5"/>
      <c r="G93" s="477"/>
      <c r="H93" s="5"/>
      <c r="I93" s="5"/>
      <c r="J93" s="5"/>
      <c r="K93" s="5"/>
      <c r="L93" s="5"/>
      <c r="M93" s="4"/>
      <c r="N93" s="4"/>
      <c r="O93" s="4"/>
      <c r="P93" s="4"/>
      <c r="Q93" s="4"/>
      <c r="R93" s="4"/>
      <c r="S93" s="4"/>
      <c r="T93" s="5"/>
      <c r="U93" s="5"/>
      <c r="V93" s="5"/>
      <c r="W93" s="5"/>
      <c r="X93" s="5"/>
      <c r="Y93" s="5"/>
      <c r="Z93" s="5"/>
    </row>
    <row r="94" spans="1:26" ht="15.75" customHeight="1">
      <c r="A94" s="5"/>
      <c r="B94" s="5"/>
      <c r="C94" s="5"/>
      <c r="D94" s="5"/>
      <c r="E94" s="5"/>
      <c r="F94" s="5"/>
      <c r="G94" s="477"/>
      <c r="H94" s="5"/>
      <c r="I94" s="5"/>
      <c r="J94" s="5"/>
      <c r="K94" s="5"/>
      <c r="L94" s="5"/>
      <c r="M94" s="4"/>
      <c r="N94" s="4"/>
      <c r="O94" s="4"/>
      <c r="P94" s="4"/>
      <c r="Q94" s="4"/>
      <c r="R94" s="4"/>
      <c r="S94" s="4"/>
      <c r="T94" s="5"/>
      <c r="U94" s="5"/>
      <c r="V94" s="5"/>
      <c r="W94" s="5"/>
      <c r="X94" s="5"/>
      <c r="Y94" s="5"/>
      <c r="Z94" s="5"/>
    </row>
    <row r="95" spans="1:26" ht="15.75" customHeight="1">
      <c r="A95" s="5"/>
      <c r="B95" s="5"/>
      <c r="C95" s="5"/>
      <c r="D95" s="5"/>
      <c r="E95" s="5"/>
      <c r="F95" s="5"/>
      <c r="G95" s="477"/>
      <c r="H95" s="5"/>
      <c r="I95" s="5"/>
      <c r="J95" s="5"/>
      <c r="K95" s="5"/>
      <c r="L95" s="5"/>
      <c r="M95" s="4"/>
      <c r="N95" s="4"/>
      <c r="O95" s="4"/>
      <c r="P95" s="4"/>
      <c r="Q95" s="4"/>
      <c r="R95" s="4"/>
      <c r="S95" s="4"/>
      <c r="T95" s="5"/>
      <c r="U95" s="5"/>
      <c r="V95" s="5"/>
      <c r="W95" s="5"/>
      <c r="X95" s="5"/>
      <c r="Y95" s="5"/>
      <c r="Z95" s="5"/>
    </row>
    <row r="96" spans="1:26" ht="15.75" customHeight="1">
      <c r="A96" s="5"/>
      <c r="B96" s="5"/>
      <c r="C96" s="5"/>
      <c r="D96" s="5"/>
      <c r="E96" s="5"/>
      <c r="F96" s="5"/>
      <c r="G96" s="477"/>
      <c r="H96" s="5"/>
      <c r="I96" s="5"/>
      <c r="J96" s="5"/>
      <c r="K96" s="5"/>
      <c r="L96" s="5"/>
      <c r="M96" s="4"/>
      <c r="N96" s="4"/>
      <c r="O96" s="4"/>
      <c r="P96" s="4"/>
      <c r="Q96" s="4"/>
      <c r="R96" s="4"/>
      <c r="S96" s="4"/>
      <c r="T96" s="5"/>
      <c r="U96" s="5"/>
      <c r="V96" s="5"/>
      <c r="W96" s="5"/>
      <c r="X96" s="5"/>
      <c r="Y96" s="5"/>
      <c r="Z96" s="5"/>
    </row>
    <row r="97" spans="1:26" ht="15.75" customHeight="1">
      <c r="A97" s="5"/>
      <c r="B97" s="5"/>
      <c r="C97" s="5"/>
      <c r="D97" s="5"/>
      <c r="E97" s="5"/>
      <c r="F97" s="5"/>
      <c r="G97" s="477"/>
      <c r="H97" s="5"/>
      <c r="I97" s="5"/>
      <c r="J97" s="5"/>
      <c r="K97" s="5"/>
      <c r="L97" s="5"/>
      <c r="M97" s="4"/>
      <c r="N97" s="4"/>
      <c r="O97" s="4"/>
      <c r="P97" s="4"/>
      <c r="Q97" s="4"/>
      <c r="R97" s="4"/>
      <c r="S97" s="4"/>
      <c r="T97" s="5"/>
      <c r="U97" s="5"/>
      <c r="V97" s="5"/>
      <c r="W97" s="5"/>
      <c r="X97" s="5"/>
      <c r="Y97" s="5"/>
      <c r="Z97" s="5"/>
    </row>
    <row r="98" spans="1:26" ht="15.75" customHeight="1">
      <c r="A98" s="5"/>
      <c r="B98" s="5"/>
      <c r="C98" s="5"/>
      <c r="D98" s="5"/>
      <c r="E98" s="5"/>
      <c r="F98" s="5"/>
      <c r="G98" s="477"/>
      <c r="H98" s="5"/>
      <c r="I98" s="5"/>
      <c r="J98" s="5"/>
      <c r="K98" s="5"/>
      <c r="L98" s="5"/>
      <c r="M98" s="4"/>
      <c r="N98" s="4"/>
      <c r="O98" s="4"/>
      <c r="P98" s="4"/>
      <c r="Q98" s="4"/>
      <c r="R98" s="4"/>
      <c r="S98" s="4"/>
      <c r="T98" s="5"/>
      <c r="U98" s="5"/>
      <c r="V98" s="5"/>
      <c r="W98" s="5"/>
      <c r="X98" s="5"/>
      <c r="Y98" s="5"/>
      <c r="Z98" s="5"/>
    </row>
    <row r="99" spans="1:26" ht="15.75" customHeight="1">
      <c r="A99" s="5"/>
      <c r="B99" s="5"/>
      <c r="C99" s="5"/>
      <c r="D99" s="5"/>
      <c r="E99" s="5"/>
      <c r="F99" s="5"/>
      <c r="G99" s="477"/>
      <c r="H99" s="5"/>
      <c r="I99" s="5"/>
      <c r="J99" s="5"/>
      <c r="K99" s="5"/>
      <c r="L99" s="5"/>
      <c r="M99" s="4"/>
      <c r="N99" s="4"/>
      <c r="O99" s="4"/>
      <c r="P99" s="4"/>
      <c r="Q99" s="4"/>
      <c r="R99" s="4"/>
      <c r="S99" s="4"/>
      <c r="T99" s="5"/>
      <c r="U99" s="5"/>
      <c r="V99" s="5"/>
      <c r="W99" s="5"/>
      <c r="X99" s="5"/>
      <c r="Y99" s="5"/>
      <c r="Z99" s="5"/>
    </row>
    <row r="100" spans="1:26" ht="15.75" customHeight="1">
      <c r="A100" s="5"/>
      <c r="B100" s="5"/>
      <c r="C100" s="5"/>
      <c r="D100" s="5"/>
      <c r="E100" s="5"/>
      <c r="F100" s="5"/>
      <c r="G100" s="477"/>
      <c r="H100" s="5"/>
      <c r="I100" s="5"/>
      <c r="J100" s="5"/>
      <c r="K100" s="5"/>
      <c r="L100" s="5"/>
      <c r="M100" s="4"/>
      <c r="N100" s="4"/>
      <c r="O100" s="4"/>
      <c r="P100" s="4"/>
      <c r="Q100" s="4"/>
      <c r="R100" s="4"/>
      <c r="S100" s="4"/>
      <c r="T100" s="5"/>
      <c r="U100" s="5"/>
      <c r="V100" s="5"/>
      <c r="W100" s="5"/>
      <c r="X100" s="5"/>
      <c r="Y100" s="5"/>
      <c r="Z100" s="5"/>
    </row>
    <row r="101" spans="1:26" ht="15.75" customHeight="1">
      <c r="A101" s="5"/>
      <c r="B101" s="5"/>
      <c r="C101" s="5"/>
      <c r="D101" s="5"/>
      <c r="E101" s="5"/>
      <c r="F101" s="5"/>
      <c r="G101" s="477"/>
      <c r="H101" s="5"/>
      <c r="I101" s="5"/>
      <c r="J101" s="5"/>
      <c r="K101" s="5"/>
      <c r="L101" s="5"/>
      <c r="M101" s="4"/>
      <c r="N101" s="4"/>
      <c r="O101" s="4"/>
      <c r="P101" s="4"/>
      <c r="Q101" s="4"/>
      <c r="R101" s="4"/>
      <c r="S101" s="4"/>
      <c r="T101" s="5"/>
      <c r="U101" s="5"/>
      <c r="V101" s="5"/>
      <c r="W101" s="5"/>
      <c r="X101" s="5"/>
      <c r="Y101" s="5"/>
      <c r="Z101" s="5"/>
    </row>
    <row r="102" spans="1:26" ht="15.75" customHeight="1">
      <c r="A102" s="5"/>
      <c r="B102" s="5"/>
      <c r="C102" s="5"/>
      <c r="D102" s="5"/>
      <c r="E102" s="5"/>
      <c r="F102" s="5"/>
      <c r="G102" s="477"/>
      <c r="H102" s="5"/>
      <c r="I102" s="5"/>
      <c r="J102" s="5"/>
      <c r="K102" s="5"/>
      <c r="L102" s="5"/>
      <c r="M102" s="4"/>
      <c r="N102" s="4"/>
      <c r="O102" s="4"/>
      <c r="P102" s="4"/>
      <c r="Q102" s="4"/>
      <c r="R102" s="4"/>
      <c r="S102" s="4"/>
      <c r="T102" s="5"/>
      <c r="U102" s="5"/>
      <c r="V102" s="5"/>
      <c r="W102" s="5"/>
      <c r="X102" s="5"/>
      <c r="Y102" s="5"/>
      <c r="Z102" s="5"/>
    </row>
    <row r="103" spans="1:26" ht="15.75" customHeight="1">
      <c r="A103" s="5"/>
      <c r="B103" s="5"/>
      <c r="C103" s="5"/>
      <c r="D103" s="5"/>
      <c r="E103" s="5"/>
      <c r="F103" s="5"/>
      <c r="G103" s="477"/>
      <c r="H103" s="5"/>
      <c r="I103" s="5"/>
      <c r="J103" s="5"/>
      <c r="K103" s="5"/>
      <c r="L103" s="5"/>
      <c r="M103" s="4"/>
      <c r="N103" s="4"/>
      <c r="O103" s="4"/>
      <c r="P103" s="4"/>
      <c r="Q103" s="4"/>
      <c r="R103" s="4"/>
      <c r="S103" s="4"/>
      <c r="T103" s="5"/>
      <c r="U103" s="5"/>
      <c r="V103" s="5"/>
      <c r="W103" s="5"/>
      <c r="X103" s="5"/>
      <c r="Y103" s="5"/>
      <c r="Z103" s="5"/>
    </row>
    <row r="104" spans="1:26" ht="15.75" customHeight="1">
      <c r="A104" s="5"/>
      <c r="B104" s="5"/>
      <c r="C104" s="5"/>
      <c r="D104" s="5"/>
      <c r="E104" s="5"/>
      <c r="F104" s="5"/>
      <c r="G104" s="477"/>
      <c r="H104" s="5"/>
      <c r="I104" s="5"/>
      <c r="J104" s="5"/>
      <c r="K104" s="5"/>
      <c r="L104" s="5"/>
      <c r="M104" s="4"/>
      <c r="N104" s="4"/>
      <c r="O104" s="4"/>
      <c r="P104" s="4"/>
      <c r="Q104" s="4"/>
      <c r="R104" s="4"/>
      <c r="S104" s="4"/>
      <c r="T104" s="5"/>
      <c r="U104" s="5"/>
      <c r="V104" s="5"/>
      <c r="W104" s="5"/>
      <c r="X104" s="5"/>
      <c r="Y104" s="5"/>
      <c r="Z104" s="5"/>
    </row>
    <row r="105" spans="1:26" ht="15.75" customHeight="1">
      <c r="A105" s="5"/>
      <c r="B105" s="5"/>
      <c r="C105" s="5"/>
      <c r="D105" s="5"/>
      <c r="E105" s="5"/>
      <c r="F105" s="5"/>
      <c r="G105" s="477"/>
      <c r="H105" s="5"/>
      <c r="I105" s="5"/>
      <c r="J105" s="5"/>
      <c r="K105" s="5"/>
      <c r="L105" s="5"/>
      <c r="M105" s="4"/>
      <c r="N105" s="4"/>
      <c r="O105" s="4"/>
      <c r="P105" s="4"/>
      <c r="Q105" s="4"/>
      <c r="R105" s="4"/>
      <c r="S105" s="4"/>
      <c r="T105" s="5"/>
      <c r="U105" s="5"/>
      <c r="V105" s="5"/>
      <c r="W105" s="5"/>
      <c r="X105" s="5"/>
      <c r="Y105" s="5"/>
      <c r="Z105" s="5"/>
    </row>
    <row r="106" spans="1:26" ht="15.75" customHeight="1">
      <c r="A106" s="5"/>
      <c r="B106" s="5"/>
      <c r="C106" s="5"/>
      <c r="D106" s="5"/>
      <c r="E106" s="5"/>
      <c r="F106" s="5"/>
      <c r="G106" s="477"/>
      <c r="H106" s="5"/>
      <c r="I106" s="5"/>
      <c r="J106" s="5"/>
      <c r="K106" s="5"/>
      <c r="L106" s="5"/>
      <c r="M106" s="4"/>
      <c r="N106" s="4"/>
      <c r="O106" s="4"/>
      <c r="P106" s="4"/>
      <c r="Q106" s="4"/>
      <c r="R106" s="4"/>
      <c r="S106" s="4"/>
      <c r="T106" s="5"/>
      <c r="U106" s="5"/>
      <c r="V106" s="5"/>
      <c r="W106" s="5"/>
      <c r="X106" s="5"/>
      <c r="Y106" s="5"/>
      <c r="Z106" s="5"/>
    </row>
    <row r="107" spans="1:26" ht="15.75" customHeight="1">
      <c r="A107" s="5"/>
      <c r="B107" s="5"/>
      <c r="C107" s="5"/>
      <c r="D107" s="5"/>
      <c r="E107" s="5"/>
      <c r="F107" s="5"/>
      <c r="G107" s="477"/>
      <c r="H107" s="5"/>
      <c r="I107" s="5"/>
      <c r="J107" s="5"/>
      <c r="K107" s="5"/>
      <c r="L107" s="5"/>
      <c r="M107" s="4"/>
      <c r="N107" s="4"/>
      <c r="O107" s="4"/>
      <c r="P107" s="4"/>
      <c r="Q107" s="4"/>
      <c r="R107" s="4"/>
      <c r="S107" s="4"/>
      <c r="T107" s="5"/>
      <c r="U107" s="5"/>
      <c r="V107" s="5"/>
      <c r="W107" s="5"/>
      <c r="X107" s="5"/>
      <c r="Y107" s="5"/>
      <c r="Z107" s="5"/>
    </row>
    <row r="108" spans="1:26" ht="15.75" customHeight="1">
      <c r="A108" s="5"/>
      <c r="B108" s="5"/>
      <c r="C108" s="5"/>
      <c r="D108" s="5"/>
      <c r="E108" s="5"/>
      <c r="F108" s="5"/>
      <c r="G108" s="477"/>
      <c r="H108" s="5"/>
      <c r="I108" s="5"/>
      <c r="J108" s="5"/>
      <c r="K108" s="5"/>
      <c r="L108" s="5"/>
      <c r="M108" s="4"/>
      <c r="N108" s="4"/>
      <c r="O108" s="4"/>
      <c r="P108" s="4"/>
      <c r="Q108" s="4"/>
      <c r="R108" s="4"/>
      <c r="S108" s="4"/>
      <c r="T108" s="5"/>
      <c r="U108" s="5"/>
      <c r="V108" s="5"/>
      <c r="W108" s="5"/>
      <c r="X108" s="5"/>
      <c r="Y108" s="5"/>
      <c r="Z108" s="5"/>
    </row>
    <row r="109" spans="1:26" ht="15.75" customHeight="1">
      <c r="A109" s="5"/>
      <c r="B109" s="5"/>
      <c r="C109" s="5"/>
      <c r="D109" s="5"/>
      <c r="E109" s="5"/>
      <c r="F109" s="5"/>
      <c r="G109" s="477"/>
      <c r="H109" s="5"/>
      <c r="I109" s="5"/>
      <c r="J109" s="5"/>
      <c r="K109" s="5"/>
      <c r="L109" s="5"/>
      <c r="M109" s="4"/>
      <c r="N109" s="4"/>
      <c r="O109" s="4"/>
      <c r="P109" s="4"/>
      <c r="Q109" s="4"/>
      <c r="R109" s="4"/>
      <c r="S109" s="4"/>
      <c r="T109" s="5"/>
      <c r="U109" s="5"/>
      <c r="V109" s="5"/>
      <c r="W109" s="5"/>
      <c r="X109" s="5"/>
      <c r="Y109" s="5"/>
      <c r="Z109" s="5"/>
    </row>
    <row r="110" spans="1:26" ht="15.75" customHeight="1">
      <c r="A110" s="5"/>
      <c r="B110" s="5"/>
      <c r="C110" s="5"/>
      <c r="D110" s="5"/>
      <c r="E110" s="5"/>
      <c r="F110" s="5"/>
      <c r="G110" s="477"/>
      <c r="H110" s="5"/>
      <c r="I110" s="5"/>
      <c r="J110" s="5"/>
      <c r="K110" s="5"/>
      <c r="L110" s="5"/>
      <c r="M110" s="4"/>
      <c r="N110" s="4"/>
      <c r="O110" s="4"/>
      <c r="P110" s="4"/>
      <c r="Q110" s="4"/>
      <c r="R110" s="4"/>
      <c r="S110" s="4"/>
      <c r="T110" s="5"/>
      <c r="U110" s="5"/>
      <c r="V110" s="5"/>
      <c r="W110" s="5"/>
      <c r="X110" s="5"/>
      <c r="Y110" s="5"/>
      <c r="Z110" s="5"/>
    </row>
    <row r="111" spans="1:26" ht="15.75" customHeight="1">
      <c r="A111" s="5"/>
      <c r="B111" s="5"/>
      <c r="C111" s="5"/>
      <c r="D111" s="5"/>
      <c r="E111" s="5"/>
      <c r="F111" s="5"/>
      <c r="G111" s="477"/>
      <c r="H111" s="5"/>
      <c r="I111" s="5"/>
      <c r="J111" s="5"/>
      <c r="K111" s="5"/>
      <c r="L111" s="5"/>
      <c r="M111" s="4"/>
      <c r="N111" s="4"/>
      <c r="O111" s="4"/>
      <c r="P111" s="4"/>
      <c r="Q111" s="4"/>
      <c r="R111" s="4"/>
      <c r="S111" s="4"/>
      <c r="T111" s="5"/>
      <c r="U111" s="5"/>
      <c r="V111" s="5"/>
      <c r="W111" s="5"/>
      <c r="X111" s="5"/>
      <c r="Y111" s="5"/>
      <c r="Z111" s="5"/>
    </row>
    <row r="112" spans="1:26" ht="15.75" customHeight="1">
      <c r="A112" s="5"/>
      <c r="B112" s="5"/>
      <c r="C112" s="5"/>
      <c r="D112" s="5"/>
      <c r="E112" s="5"/>
      <c r="F112" s="5"/>
      <c r="G112" s="477"/>
      <c r="H112" s="5"/>
      <c r="I112" s="5"/>
      <c r="J112" s="5"/>
      <c r="K112" s="5"/>
      <c r="L112" s="5"/>
      <c r="M112" s="4"/>
      <c r="N112" s="4"/>
      <c r="O112" s="4"/>
      <c r="P112" s="4"/>
      <c r="Q112" s="4"/>
      <c r="R112" s="4"/>
      <c r="S112" s="4"/>
      <c r="T112" s="5"/>
      <c r="U112" s="5"/>
      <c r="V112" s="5"/>
      <c r="W112" s="5"/>
      <c r="X112" s="5"/>
      <c r="Y112" s="5"/>
      <c r="Z112" s="5"/>
    </row>
    <row r="113" spans="1:26" ht="15.75" customHeight="1">
      <c r="A113" s="5"/>
      <c r="B113" s="5"/>
      <c r="C113" s="5"/>
      <c r="D113" s="5"/>
      <c r="E113" s="5"/>
      <c r="F113" s="5"/>
      <c r="G113" s="477"/>
      <c r="H113" s="5"/>
      <c r="I113" s="5"/>
      <c r="J113" s="5"/>
      <c r="K113" s="5"/>
      <c r="L113" s="5"/>
      <c r="M113" s="4"/>
      <c r="N113" s="4"/>
      <c r="O113" s="4"/>
      <c r="P113" s="4"/>
      <c r="Q113" s="4"/>
      <c r="R113" s="4"/>
      <c r="S113" s="4"/>
      <c r="T113" s="5"/>
      <c r="U113" s="5"/>
      <c r="V113" s="5"/>
      <c r="W113" s="5"/>
      <c r="X113" s="5"/>
      <c r="Y113" s="5"/>
      <c r="Z113" s="5"/>
    </row>
    <row r="114" spans="1:26" ht="15.75" customHeight="1">
      <c r="A114" s="5"/>
      <c r="B114" s="5"/>
      <c r="C114" s="5"/>
      <c r="D114" s="5"/>
      <c r="E114" s="5"/>
      <c r="F114" s="5"/>
      <c r="G114" s="477"/>
      <c r="H114" s="5"/>
      <c r="I114" s="5"/>
      <c r="J114" s="5"/>
      <c r="K114" s="5"/>
      <c r="L114" s="5"/>
      <c r="M114" s="4"/>
      <c r="N114" s="4"/>
      <c r="O114" s="4"/>
      <c r="P114" s="4"/>
      <c r="Q114" s="4"/>
      <c r="R114" s="4"/>
      <c r="S114" s="4"/>
      <c r="T114" s="5"/>
      <c r="U114" s="5"/>
      <c r="V114" s="5"/>
      <c r="W114" s="5"/>
      <c r="X114" s="5"/>
      <c r="Y114" s="5"/>
      <c r="Z114" s="5"/>
    </row>
    <row r="115" spans="1:26" ht="15.75" customHeight="1">
      <c r="A115" s="5"/>
      <c r="B115" s="5"/>
      <c r="C115" s="5"/>
      <c r="D115" s="5"/>
      <c r="E115" s="5"/>
      <c r="F115" s="5"/>
      <c r="G115" s="477"/>
      <c r="H115" s="5"/>
      <c r="I115" s="5"/>
      <c r="J115" s="5"/>
      <c r="K115" s="5"/>
      <c r="L115" s="5"/>
      <c r="M115" s="4"/>
      <c r="N115" s="4"/>
      <c r="O115" s="4"/>
      <c r="P115" s="4"/>
      <c r="Q115" s="4"/>
      <c r="R115" s="4"/>
      <c r="S115" s="4"/>
      <c r="T115" s="5"/>
      <c r="U115" s="5"/>
      <c r="V115" s="5"/>
      <c r="W115" s="5"/>
      <c r="X115" s="5"/>
      <c r="Y115" s="5"/>
      <c r="Z115" s="5"/>
    </row>
    <row r="116" spans="1:26" ht="15.75" customHeight="1">
      <c r="A116" s="5"/>
      <c r="B116" s="5"/>
      <c r="C116" s="5"/>
      <c r="D116" s="5"/>
      <c r="E116" s="5"/>
      <c r="F116" s="5"/>
      <c r="G116" s="477"/>
      <c r="H116" s="5"/>
      <c r="I116" s="5"/>
      <c r="J116" s="5"/>
      <c r="K116" s="5"/>
      <c r="L116" s="5"/>
      <c r="M116" s="4"/>
      <c r="N116" s="4"/>
      <c r="O116" s="4"/>
      <c r="P116" s="4"/>
      <c r="Q116" s="4"/>
      <c r="R116" s="4"/>
      <c r="S116" s="4"/>
      <c r="T116" s="5"/>
      <c r="U116" s="5"/>
      <c r="V116" s="5"/>
      <c r="W116" s="5"/>
      <c r="X116" s="5"/>
      <c r="Y116" s="5"/>
      <c r="Z116" s="5"/>
    </row>
    <row r="117" spans="1:26" ht="15.75" customHeight="1">
      <c r="A117" s="5"/>
      <c r="B117" s="5"/>
      <c r="C117" s="5"/>
      <c r="D117" s="5"/>
      <c r="E117" s="5"/>
      <c r="F117" s="5"/>
      <c r="G117" s="477"/>
      <c r="H117" s="5"/>
      <c r="I117" s="5"/>
      <c r="J117" s="5"/>
      <c r="K117" s="5"/>
      <c r="L117" s="5"/>
      <c r="M117" s="4"/>
      <c r="N117" s="4"/>
      <c r="O117" s="4"/>
      <c r="P117" s="4"/>
      <c r="Q117" s="4"/>
      <c r="R117" s="4"/>
      <c r="S117" s="4"/>
      <c r="T117" s="5"/>
      <c r="U117" s="5"/>
      <c r="V117" s="5"/>
      <c r="W117" s="5"/>
      <c r="X117" s="5"/>
      <c r="Y117" s="5"/>
      <c r="Z117" s="5"/>
    </row>
    <row r="118" spans="1:26" ht="15.75" customHeight="1">
      <c r="A118" s="5"/>
      <c r="B118" s="5"/>
      <c r="C118" s="5"/>
      <c r="D118" s="5"/>
      <c r="E118" s="5"/>
      <c r="F118" s="5"/>
      <c r="G118" s="477"/>
      <c r="H118" s="5"/>
      <c r="I118" s="5"/>
      <c r="J118" s="5"/>
      <c r="K118" s="5"/>
      <c r="L118" s="5"/>
      <c r="M118" s="4"/>
      <c r="N118" s="4"/>
      <c r="O118" s="4"/>
      <c r="P118" s="4"/>
      <c r="Q118" s="4"/>
      <c r="R118" s="4"/>
      <c r="S118" s="4"/>
      <c r="T118" s="5"/>
      <c r="U118" s="5"/>
      <c r="V118" s="5"/>
      <c r="W118" s="5"/>
      <c r="X118" s="5"/>
      <c r="Y118" s="5"/>
      <c r="Z118" s="5"/>
    </row>
    <row r="119" spans="1:26" ht="15.75" customHeight="1">
      <c r="A119" s="5"/>
      <c r="B119" s="5"/>
      <c r="C119" s="5"/>
      <c r="D119" s="5"/>
      <c r="E119" s="5"/>
      <c r="F119" s="5"/>
      <c r="G119" s="477"/>
      <c r="H119" s="5"/>
      <c r="I119" s="5"/>
      <c r="J119" s="5"/>
      <c r="K119" s="5"/>
      <c r="L119" s="5"/>
      <c r="M119" s="4"/>
      <c r="N119" s="4"/>
      <c r="O119" s="4"/>
      <c r="P119" s="4"/>
      <c r="Q119" s="4"/>
      <c r="R119" s="4"/>
      <c r="S119" s="4"/>
      <c r="T119" s="5"/>
      <c r="U119" s="5"/>
      <c r="V119" s="5"/>
      <c r="W119" s="5"/>
      <c r="X119" s="5"/>
      <c r="Y119" s="5"/>
      <c r="Z119" s="5"/>
    </row>
    <row r="120" spans="1:26" ht="15.75" customHeight="1">
      <c r="A120" s="5"/>
      <c r="B120" s="5"/>
      <c r="C120" s="5"/>
      <c r="D120" s="5"/>
      <c r="E120" s="5"/>
      <c r="F120" s="5"/>
      <c r="G120" s="477"/>
      <c r="H120" s="5"/>
      <c r="I120" s="5"/>
      <c r="J120" s="5"/>
      <c r="K120" s="5"/>
      <c r="L120" s="5"/>
      <c r="M120" s="4"/>
      <c r="N120" s="4"/>
      <c r="O120" s="4"/>
      <c r="P120" s="4"/>
      <c r="Q120" s="4"/>
      <c r="R120" s="4"/>
      <c r="S120" s="4"/>
      <c r="T120" s="5"/>
      <c r="U120" s="5"/>
      <c r="V120" s="5"/>
      <c r="W120" s="5"/>
      <c r="X120" s="5"/>
      <c r="Y120" s="5"/>
      <c r="Z120" s="5"/>
    </row>
    <row r="121" spans="1:26" ht="15.75" customHeight="1">
      <c r="A121" s="5"/>
      <c r="B121" s="5"/>
      <c r="C121" s="5"/>
      <c r="D121" s="5"/>
      <c r="E121" s="5"/>
      <c r="F121" s="5"/>
      <c r="G121" s="477"/>
      <c r="H121" s="5"/>
      <c r="I121" s="5"/>
      <c r="J121" s="5"/>
      <c r="K121" s="5"/>
      <c r="L121" s="5"/>
      <c r="M121" s="4"/>
      <c r="N121" s="4"/>
      <c r="O121" s="4"/>
      <c r="P121" s="4"/>
      <c r="Q121" s="4"/>
      <c r="R121" s="4"/>
      <c r="S121" s="4"/>
      <c r="T121" s="5"/>
      <c r="U121" s="5"/>
      <c r="V121" s="5"/>
      <c r="W121" s="5"/>
      <c r="X121" s="5"/>
      <c r="Y121" s="5"/>
      <c r="Z121" s="5"/>
    </row>
    <row r="122" spans="1:26" ht="15.75" customHeight="1">
      <c r="A122" s="5"/>
      <c r="B122" s="5"/>
      <c r="C122" s="5"/>
      <c r="D122" s="5"/>
      <c r="E122" s="5"/>
      <c r="F122" s="5"/>
      <c r="G122" s="477"/>
      <c r="H122" s="5"/>
      <c r="I122" s="5"/>
      <c r="J122" s="5"/>
      <c r="K122" s="5"/>
      <c r="L122" s="5"/>
      <c r="M122" s="4"/>
      <c r="N122" s="4"/>
      <c r="O122" s="4"/>
      <c r="P122" s="4"/>
      <c r="Q122" s="4"/>
      <c r="R122" s="4"/>
      <c r="S122" s="4"/>
      <c r="T122" s="5"/>
      <c r="U122" s="5"/>
      <c r="V122" s="5"/>
      <c r="W122" s="5"/>
      <c r="X122" s="5"/>
      <c r="Y122" s="5"/>
      <c r="Z122" s="5"/>
    </row>
    <row r="123" spans="1:26" ht="15.75" customHeight="1">
      <c r="A123" s="5"/>
      <c r="B123" s="5"/>
      <c r="C123" s="5"/>
      <c r="D123" s="5"/>
      <c r="E123" s="5"/>
      <c r="F123" s="5"/>
      <c r="G123" s="477"/>
      <c r="H123" s="5"/>
      <c r="I123" s="5"/>
      <c r="J123" s="5"/>
      <c r="K123" s="5"/>
      <c r="L123" s="5"/>
      <c r="M123" s="4"/>
      <c r="N123" s="4"/>
      <c r="O123" s="4"/>
      <c r="P123" s="4"/>
      <c r="Q123" s="4"/>
      <c r="R123" s="4"/>
      <c r="S123" s="4"/>
      <c r="T123" s="5"/>
      <c r="U123" s="5"/>
      <c r="V123" s="5"/>
      <c r="W123" s="5"/>
      <c r="X123" s="5"/>
      <c r="Y123" s="5"/>
      <c r="Z123" s="5"/>
    </row>
    <row r="124" spans="1:26" ht="15.75" customHeight="1">
      <c r="A124" s="5"/>
      <c r="B124" s="5"/>
      <c r="C124" s="5"/>
      <c r="D124" s="5"/>
      <c r="E124" s="5"/>
      <c r="F124" s="5"/>
      <c r="G124" s="477"/>
      <c r="H124" s="5"/>
      <c r="I124" s="5"/>
      <c r="J124" s="5"/>
      <c r="K124" s="5"/>
      <c r="L124" s="5"/>
      <c r="M124" s="4"/>
      <c r="N124" s="4"/>
      <c r="O124" s="4"/>
      <c r="P124" s="4"/>
      <c r="Q124" s="4"/>
      <c r="R124" s="4"/>
      <c r="S124" s="4"/>
      <c r="T124" s="5"/>
      <c r="U124" s="5"/>
      <c r="V124" s="5"/>
      <c r="W124" s="5"/>
      <c r="X124" s="5"/>
      <c r="Y124" s="5"/>
      <c r="Z124" s="5"/>
    </row>
    <row r="125" spans="1:26" ht="15.75" customHeight="1">
      <c r="A125" s="5"/>
      <c r="B125" s="5"/>
      <c r="C125" s="5"/>
      <c r="D125" s="5"/>
      <c r="E125" s="5"/>
      <c r="F125" s="5"/>
      <c r="G125" s="477"/>
      <c r="H125" s="5"/>
      <c r="I125" s="5"/>
      <c r="J125" s="5"/>
      <c r="K125" s="5"/>
      <c r="L125" s="5"/>
      <c r="M125" s="4"/>
      <c r="N125" s="4"/>
      <c r="O125" s="4"/>
      <c r="P125" s="4"/>
      <c r="Q125" s="4"/>
      <c r="R125" s="4"/>
      <c r="S125" s="4"/>
      <c r="T125" s="5"/>
      <c r="U125" s="5"/>
      <c r="V125" s="5"/>
      <c r="W125" s="5"/>
      <c r="X125" s="5"/>
      <c r="Y125" s="5"/>
      <c r="Z125" s="5"/>
    </row>
    <row r="126" spans="1:26" ht="15.75" customHeight="1">
      <c r="A126" s="5"/>
      <c r="B126" s="5"/>
      <c r="C126" s="5"/>
      <c r="D126" s="5"/>
      <c r="E126" s="5"/>
      <c r="F126" s="5"/>
      <c r="G126" s="477"/>
      <c r="H126" s="5"/>
      <c r="I126" s="5"/>
      <c r="J126" s="5"/>
      <c r="K126" s="5"/>
      <c r="L126" s="5"/>
      <c r="M126" s="4"/>
      <c r="N126" s="4"/>
      <c r="O126" s="4"/>
      <c r="P126" s="4"/>
      <c r="Q126" s="4"/>
      <c r="R126" s="4"/>
      <c r="S126" s="4"/>
      <c r="T126" s="5"/>
      <c r="U126" s="5"/>
      <c r="V126" s="5"/>
      <c r="W126" s="5"/>
      <c r="X126" s="5"/>
      <c r="Y126" s="5"/>
      <c r="Z126" s="5"/>
    </row>
    <row r="127" spans="1:26" ht="15.75" customHeight="1">
      <c r="A127" s="5"/>
      <c r="B127" s="5"/>
      <c r="C127" s="5"/>
      <c r="D127" s="5"/>
      <c r="E127" s="5"/>
      <c r="F127" s="5"/>
      <c r="G127" s="477"/>
      <c r="H127" s="5"/>
      <c r="I127" s="5"/>
      <c r="J127" s="5"/>
      <c r="K127" s="5"/>
      <c r="L127" s="5"/>
      <c r="M127" s="4"/>
      <c r="N127" s="4"/>
      <c r="O127" s="4"/>
      <c r="P127" s="4"/>
      <c r="Q127" s="4"/>
      <c r="R127" s="4"/>
      <c r="S127" s="4"/>
      <c r="T127" s="5"/>
      <c r="U127" s="5"/>
      <c r="V127" s="5"/>
      <c r="W127" s="5"/>
      <c r="X127" s="5"/>
      <c r="Y127" s="5"/>
      <c r="Z127" s="5"/>
    </row>
    <row r="128" spans="1:26" ht="15.75" customHeight="1">
      <c r="A128" s="5"/>
      <c r="B128" s="5"/>
      <c r="C128" s="5"/>
      <c r="D128" s="5"/>
      <c r="E128" s="5"/>
      <c r="F128" s="5"/>
      <c r="G128" s="477"/>
      <c r="H128" s="5"/>
      <c r="I128" s="5"/>
      <c r="J128" s="5"/>
      <c r="K128" s="5"/>
      <c r="L128" s="5"/>
      <c r="M128" s="4"/>
      <c r="N128" s="4"/>
      <c r="O128" s="4"/>
      <c r="P128" s="4"/>
      <c r="Q128" s="4"/>
      <c r="R128" s="4"/>
      <c r="S128" s="4"/>
      <c r="T128" s="5"/>
      <c r="U128" s="5"/>
      <c r="V128" s="5"/>
      <c r="W128" s="5"/>
      <c r="X128" s="5"/>
      <c r="Y128" s="5"/>
      <c r="Z128" s="5"/>
    </row>
    <row r="129" spans="1:26" ht="15.75" customHeight="1">
      <c r="A129" s="5"/>
      <c r="B129" s="5"/>
      <c r="C129" s="5"/>
      <c r="D129" s="5"/>
      <c r="E129" s="5"/>
      <c r="F129" s="5"/>
      <c r="G129" s="477"/>
      <c r="H129" s="5"/>
      <c r="I129" s="5"/>
      <c r="J129" s="5"/>
      <c r="K129" s="5"/>
      <c r="L129" s="5"/>
      <c r="M129" s="4"/>
      <c r="N129" s="4"/>
      <c r="O129" s="4"/>
      <c r="P129" s="4"/>
      <c r="Q129" s="4"/>
      <c r="R129" s="4"/>
      <c r="S129" s="4"/>
      <c r="T129" s="5"/>
      <c r="U129" s="5"/>
      <c r="V129" s="5"/>
      <c r="W129" s="5"/>
      <c r="X129" s="5"/>
      <c r="Y129" s="5"/>
      <c r="Z129" s="5"/>
    </row>
    <row r="130" spans="1:26" ht="15.75" customHeight="1">
      <c r="A130" s="5"/>
      <c r="B130" s="5"/>
      <c r="C130" s="5"/>
      <c r="D130" s="5"/>
      <c r="E130" s="5"/>
      <c r="F130" s="5"/>
      <c r="G130" s="477"/>
      <c r="H130" s="5"/>
      <c r="I130" s="5"/>
      <c r="J130" s="5"/>
      <c r="K130" s="5"/>
      <c r="L130" s="5"/>
      <c r="M130" s="4"/>
      <c r="N130" s="4"/>
      <c r="O130" s="4"/>
      <c r="P130" s="4"/>
      <c r="Q130" s="4"/>
      <c r="R130" s="4"/>
      <c r="S130" s="4"/>
      <c r="T130" s="5"/>
      <c r="U130" s="5"/>
      <c r="V130" s="5"/>
      <c r="W130" s="5"/>
      <c r="X130" s="5"/>
      <c r="Y130" s="5"/>
      <c r="Z130" s="5"/>
    </row>
    <row r="131" spans="1:26" ht="15.75" customHeight="1">
      <c r="A131" s="5"/>
      <c r="B131" s="5"/>
      <c r="C131" s="5"/>
      <c r="D131" s="5"/>
      <c r="E131" s="5"/>
      <c r="F131" s="5"/>
      <c r="G131" s="477"/>
      <c r="H131" s="5"/>
      <c r="I131" s="5"/>
      <c r="J131" s="5"/>
      <c r="K131" s="5"/>
      <c r="L131" s="5"/>
      <c r="M131" s="4"/>
      <c r="N131" s="4"/>
      <c r="O131" s="4"/>
      <c r="P131" s="4"/>
      <c r="Q131" s="4"/>
      <c r="R131" s="4"/>
      <c r="S131" s="4"/>
      <c r="T131" s="5"/>
      <c r="U131" s="5"/>
      <c r="V131" s="5"/>
      <c r="W131" s="5"/>
      <c r="X131" s="5"/>
      <c r="Y131" s="5"/>
      <c r="Z131" s="5"/>
    </row>
    <row r="132" spans="1:26" ht="15.75" customHeight="1">
      <c r="A132" s="5"/>
      <c r="B132" s="5"/>
      <c r="C132" s="5"/>
      <c r="D132" s="5"/>
      <c r="E132" s="5"/>
      <c r="F132" s="5"/>
      <c r="G132" s="477"/>
      <c r="H132" s="5"/>
      <c r="I132" s="5"/>
      <c r="J132" s="5"/>
      <c r="K132" s="5"/>
      <c r="L132" s="5"/>
      <c r="M132" s="4"/>
      <c r="N132" s="4"/>
      <c r="O132" s="4"/>
      <c r="P132" s="4"/>
      <c r="Q132" s="4"/>
      <c r="R132" s="4"/>
      <c r="S132" s="4"/>
      <c r="T132" s="5"/>
      <c r="U132" s="5"/>
      <c r="V132" s="5"/>
      <c r="W132" s="5"/>
      <c r="X132" s="5"/>
      <c r="Y132" s="5"/>
      <c r="Z132" s="5"/>
    </row>
    <row r="133" spans="1:26" ht="15.75" customHeight="1">
      <c r="A133" s="5"/>
      <c r="B133" s="5"/>
      <c r="C133" s="5"/>
      <c r="D133" s="5"/>
      <c r="E133" s="5"/>
      <c r="F133" s="5"/>
      <c r="G133" s="477"/>
      <c r="H133" s="5"/>
      <c r="I133" s="5"/>
      <c r="J133" s="5"/>
      <c r="K133" s="5"/>
      <c r="L133" s="5"/>
      <c r="M133" s="4"/>
      <c r="N133" s="4"/>
      <c r="O133" s="4"/>
      <c r="P133" s="4"/>
      <c r="Q133" s="4"/>
      <c r="R133" s="4"/>
      <c r="S133" s="4"/>
      <c r="T133" s="5"/>
      <c r="U133" s="5"/>
      <c r="V133" s="5"/>
      <c r="W133" s="5"/>
      <c r="X133" s="5"/>
      <c r="Y133" s="5"/>
      <c r="Z133" s="5"/>
    </row>
    <row r="134" spans="1:26" ht="15.75" customHeight="1">
      <c r="A134" s="5"/>
      <c r="B134" s="5"/>
      <c r="C134" s="5"/>
      <c r="D134" s="5"/>
      <c r="E134" s="5"/>
      <c r="F134" s="5"/>
      <c r="G134" s="477"/>
      <c r="H134" s="5"/>
      <c r="I134" s="5"/>
      <c r="J134" s="5"/>
      <c r="K134" s="5"/>
      <c r="L134" s="5"/>
      <c r="M134" s="4"/>
      <c r="N134" s="4"/>
      <c r="O134" s="4"/>
      <c r="P134" s="4"/>
      <c r="Q134" s="4"/>
      <c r="R134" s="4"/>
      <c r="S134" s="4"/>
      <c r="T134" s="5"/>
      <c r="U134" s="5"/>
      <c r="V134" s="5"/>
      <c r="W134" s="5"/>
      <c r="X134" s="5"/>
      <c r="Y134" s="5"/>
      <c r="Z134" s="5"/>
    </row>
    <row r="135" spans="1:26" ht="15.75" customHeight="1">
      <c r="A135" s="5"/>
      <c r="B135" s="5"/>
      <c r="C135" s="5"/>
      <c r="D135" s="5"/>
      <c r="E135" s="5"/>
      <c r="F135" s="5"/>
      <c r="G135" s="477"/>
      <c r="H135" s="5"/>
      <c r="I135" s="5"/>
      <c r="J135" s="5"/>
      <c r="K135" s="5"/>
      <c r="L135" s="5"/>
      <c r="M135" s="4"/>
      <c r="N135" s="4"/>
      <c r="O135" s="4"/>
      <c r="P135" s="4"/>
      <c r="Q135" s="4"/>
      <c r="R135" s="4"/>
      <c r="S135" s="4"/>
      <c r="T135" s="5"/>
      <c r="U135" s="5"/>
      <c r="V135" s="5"/>
      <c r="W135" s="5"/>
      <c r="X135" s="5"/>
      <c r="Y135" s="5"/>
      <c r="Z135" s="5"/>
    </row>
    <row r="136" spans="1:26" ht="15.75" customHeight="1">
      <c r="A136" s="5"/>
      <c r="B136" s="5"/>
      <c r="C136" s="5"/>
      <c r="D136" s="5"/>
      <c r="E136" s="5"/>
      <c r="F136" s="5"/>
      <c r="G136" s="477"/>
      <c r="H136" s="5"/>
      <c r="I136" s="5"/>
      <c r="J136" s="5"/>
      <c r="K136" s="5"/>
      <c r="L136" s="5"/>
      <c r="M136" s="4"/>
      <c r="N136" s="4"/>
      <c r="O136" s="4"/>
      <c r="P136" s="4"/>
      <c r="Q136" s="4"/>
      <c r="R136" s="4"/>
      <c r="S136" s="4"/>
      <c r="T136" s="5"/>
      <c r="U136" s="5"/>
      <c r="V136" s="5"/>
      <c r="W136" s="5"/>
      <c r="X136" s="5"/>
      <c r="Y136" s="5"/>
      <c r="Z136" s="5"/>
    </row>
    <row r="137" spans="1:26" ht="15.75" customHeight="1">
      <c r="A137" s="5"/>
      <c r="B137" s="5"/>
      <c r="C137" s="5"/>
      <c r="D137" s="5"/>
      <c r="E137" s="5"/>
      <c r="F137" s="5"/>
      <c r="G137" s="477"/>
      <c r="H137" s="5"/>
      <c r="I137" s="5"/>
      <c r="J137" s="5"/>
      <c r="K137" s="5"/>
      <c r="L137" s="5"/>
      <c r="M137" s="4"/>
      <c r="N137" s="4"/>
      <c r="O137" s="4"/>
      <c r="P137" s="4"/>
      <c r="Q137" s="4"/>
      <c r="R137" s="4"/>
      <c r="S137" s="4"/>
      <c r="T137" s="5"/>
      <c r="U137" s="5"/>
      <c r="V137" s="5"/>
      <c r="W137" s="5"/>
      <c r="X137" s="5"/>
      <c r="Y137" s="5"/>
      <c r="Z137" s="5"/>
    </row>
    <row r="138" spans="1:26" ht="15.75" customHeight="1">
      <c r="A138" s="5"/>
      <c r="B138" s="5"/>
      <c r="C138" s="5"/>
      <c r="D138" s="5"/>
      <c r="E138" s="5"/>
      <c r="F138" s="5"/>
      <c r="G138" s="477"/>
      <c r="H138" s="5"/>
      <c r="I138" s="5"/>
      <c r="J138" s="5"/>
      <c r="K138" s="5"/>
      <c r="L138" s="5"/>
      <c r="M138" s="4"/>
      <c r="N138" s="4"/>
      <c r="O138" s="4"/>
      <c r="P138" s="4"/>
      <c r="Q138" s="4"/>
      <c r="R138" s="4"/>
      <c r="S138" s="4"/>
      <c r="T138" s="5"/>
      <c r="U138" s="5"/>
      <c r="V138" s="5"/>
      <c r="W138" s="5"/>
      <c r="X138" s="5"/>
      <c r="Y138" s="5"/>
      <c r="Z138" s="5"/>
    </row>
    <row r="139" spans="1:26" ht="15.75" customHeight="1">
      <c r="A139" s="5"/>
      <c r="B139" s="5"/>
      <c r="C139" s="5"/>
      <c r="D139" s="5"/>
      <c r="E139" s="5"/>
      <c r="F139" s="5"/>
      <c r="G139" s="477"/>
      <c r="H139" s="5"/>
      <c r="I139" s="5"/>
      <c r="J139" s="5"/>
      <c r="K139" s="5"/>
      <c r="L139" s="5"/>
      <c r="M139" s="4"/>
      <c r="N139" s="4"/>
      <c r="O139" s="4"/>
      <c r="P139" s="4"/>
      <c r="Q139" s="4"/>
      <c r="R139" s="4"/>
      <c r="S139" s="4"/>
      <c r="T139" s="5"/>
      <c r="U139" s="5"/>
      <c r="V139" s="5"/>
      <c r="W139" s="5"/>
      <c r="X139" s="5"/>
      <c r="Y139" s="5"/>
      <c r="Z139" s="5"/>
    </row>
    <row r="140" spans="1:26" ht="15.75" customHeight="1">
      <c r="A140" s="5"/>
      <c r="B140" s="5"/>
      <c r="C140" s="5"/>
      <c r="D140" s="5"/>
      <c r="E140" s="5"/>
      <c r="F140" s="5"/>
      <c r="G140" s="477"/>
      <c r="H140" s="5"/>
      <c r="I140" s="5"/>
      <c r="J140" s="5"/>
      <c r="K140" s="5"/>
      <c r="L140" s="5"/>
      <c r="M140" s="4"/>
      <c r="N140" s="4"/>
      <c r="O140" s="4"/>
      <c r="P140" s="4"/>
      <c r="Q140" s="4"/>
      <c r="R140" s="4"/>
      <c r="S140" s="4"/>
      <c r="T140" s="5"/>
      <c r="U140" s="5"/>
      <c r="V140" s="5"/>
      <c r="W140" s="5"/>
      <c r="X140" s="5"/>
      <c r="Y140" s="5"/>
      <c r="Z140" s="5"/>
    </row>
    <row r="141" spans="1:26" ht="15.75" customHeight="1">
      <c r="A141" s="5"/>
      <c r="B141" s="5"/>
      <c r="C141" s="5"/>
      <c r="D141" s="5"/>
      <c r="E141" s="5"/>
      <c r="F141" s="5"/>
      <c r="G141" s="477"/>
      <c r="H141" s="5"/>
      <c r="I141" s="5"/>
      <c r="J141" s="5"/>
      <c r="K141" s="5"/>
      <c r="L141" s="5"/>
      <c r="M141" s="4"/>
      <c r="N141" s="4"/>
      <c r="O141" s="4"/>
      <c r="P141" s="4"/>
      <c r="Q141" s="4"/>
      <c r="R141" s="4"/>
      <c r="S141" s="4"/>
      <c r="T141" s="5"/>
      <c r="U141" s="5"/>
      <c r="V141" s="5"/>
      <c r="W141" s="5"/>
      <c r="X141" s="5"/>
      <c r="Y141" s="5"/>
      <c r="Z141" s="5"/>
    </row>
    <row r="142" spans="1:26" ht="15.75" customHeight="1">
      <c r="A142" s="5"/>
      <c r="B142" s="5"/>
      <c r="C142" s="5"/>
      <c r="D142" s="5"/>
      <c r="E142" s="5"/>
      <c r="F142" s="5"/>
      <c r="G142" s="477"/>
      <c r="H142" s="5"/>
      <c r="I142" s="5"/>
      <c r="J142" s="5"/>
      <c r="K142" s="5"/>
      <c r="L142" s="5"/>
      <c r="M142" s="4"/>
      <c r="N142" s="4"/>
      <c r="O142" s="4"/>
      <c r="P142" s="4"/>
      <c r="Q142" s="4"/>
      <c r="R142" s="4"/>
      <c r="S142" s="4"/>
      <c r="T142" s="5"/>
      <c r="U142" s="5"/>
      <c r="V142" s="5"/>
      <c r="W142" s="5"/>
      <c r="X142" s="5"/>
      <c r="Y142" s="5"/>
      <c r="Z142" s="5"/>
    </row>
    <row r="143" spans="1:26" ht="15.75" customHeight="1">
      <c r="A143" s="5"/>
      <c r="B143" s="5"/>
      <c r="C143" s="5"/>
      <c r="D143" s="5"/>
      <c r="E143" s="5"/>
      <c r="F143" s="5"/>
      <c r="G143" s="477"/>
      <c r="H143" s="5"/>
      <c r="I143" s="5"/>
      <c r="J143" s="5"/>
      <c r="K143" s="5"/>
      <c r="L143" s="5"/>
      <c r="M143" s="4"/>
      <c r="N143" s="4"/>
      <c r="O143" s="4"/>
      <c r="P143" s="4"/>
      <c r="Q143" s="4"/>
      <c r="R143" s="4"/>
      <c r="S143" s="4"/>
      <c r="T143" s="5"/>
      <c r="U143" s="5"/>
      <c r="V143" s="5"/>
      <c r="W143" s="5"/>
      <c r="X143" s="5"/>
      <c r="Y143" s="5"/>
      <c r="Z143" s="5"/>
    </row>
    <row r="144" spans="1:26" ht="15.75" customHeight="1">
      <c r="A144" s="5"/>
      <c r="B144" s="5"/>
      <c r="C144" s="5"/>
      <c r="D144" s="5"/>
      <c r="E144" s="5"/>
      <c r="F144" s="5"/>
      <c r="G144" s="477"/>
      <c r="H144" s="5"/>
      <c r="I144" s="5"/>
      <c r="J144" s="5"/>
      <c r="K144" s="5"/>
      <c r="L144" s="5"/>
      <c r="M144" s="4"/>
      <c r="N144" s="4"/>
      <c r="O144" s="4"/>
      <c r="P144" s="4"/>
      <c r="Q144" s="4"/>
      <c r="R144" s="4"/>
      <c r="S144" s="4"/>
      <c r="T144" s="5"/>
      <c r="U144" s="5"/>
      <c r="V144" s="5"/>
      <c r="W144" s="5"/>
      <c r="X144" s="5"/>
      <c r="Y144" s="5"/>
      <c r="Z144" s="5"/>
    </row>
    <row r="145" spans="1:26" ht="15.75" customHeight="1">
      <c r="A145" s="5"/>
      <c r="B145" s="5"/>
      <c r="C145" s="5"/>
      <c r="D145" s="5"/>
      <c r="E145" s="5"/>
      <c r="F145" s="5"/>
      <c r="G145" s="477"/>
      <c r="H145" s="5"/>
      <c r="I145" s="5"/>
      <c r="J145" s="5"/>
      <c r="K145" s="5"/>
      <c r="L145" s="5"/>
      <c r="M145" s="4"/>
      <c r="N145" s="4"/>
      <c r="O145" s="4"/>
      <c r="P145" s="4"/>
      <c r="Q145" s="4"/>
      <c r="R145" s="4"/>
      <c r="S145" s="4"/>
      <c r="T145" s="5"/>
      <c r="U145" s="5"/>
      <c r="V145" s="5"/>
      <c r="W145" s="5"/>
      <c r="X145" s="5"/>
      <c r="Y145" s="5"/>
      <c r="Z145" s="5"/>
    </row>
    <row r="146" spans="1:26" ht="15.75" customHeight="1">
      <c r="A146" s="5"/>
      <c r="B146" s="5"/>
      <c r="C146" s="5"/>
      <c r="D146" s="5"/>
      <c r="E146" s="5"/>
      <c r="F146" s="5"/>
      <c r="G146" s="477"/>
      <c r="H146" s="5"/>
      <c r="I146" s="5"/>
      <c r="J146" s="5"/>
      <c r="K146" s="5"/>
      <c r="L146" s="5"/>
      <c r="M146" s="4"/>
      <c r="N146" s="4"/>
      <c r="O146" s="4"/>
      <c r="P146" s="4"/>
      <c r="Q146" s="4"/>
      <c r="R146" s="4"/>
      <c r="S146" s="4"/>
      <c r="T146" s="5"/>
      <c r="U146" s="5"/>
      <c r="V146" s="5"/>
      <c r="W146" s="5"/>
      <c r="X146" s="5"/>
      <c r="Y146" s="5"/>
      <c r="Z146" s="5"/>
    </row>
    <row r="147" spans="1:26" ht="15.75" customHeight="1">
      <c r="A147" s="5"/>
      <c r="B147" s="5"/>
      <c r="C147" s="5"/>
      <c r="D147" s="5"/>
      <c r="E147" s="5"/>
      <c r="F147" s="5"/>
      <c r="G147" s="477"/>
      <c r="H147" s="5"/>
      <c r="I147" s="5"/>
      <c r="J147" s="5"/>
      <c r="K147" s="5"/>
      <c r="L147" s="5"/>
      <c r="M147" s="4"/>
      <c r="N147" s="4"/>
      <c r="O147" s="4"/>
      <c r="P147" s="4"/>
      <c r="Q147" s="4"/>
      <c r="R147" s="4"/>
      <c r="S147" s="4"/>
      <c r="T147" s="5"/>
      <c r="U147" s="5"/>
      <c r="V147" s="5"/>
      <c r="W147" s="5"/>
      <c r="X147" s="5"/>
      <c r="Y147" s="5"/>
      <c r="Z147" s="5"/>
    </row>
    <row r="148" spans="1:26" ht="15.75" customHeight="1">
      <c r="A148" s="5"/>
      <c r="B148" s="5"/>
      <c r="C148" s="5"/>
      <c r="D148" s="5"/>
      <c r="E148" s="5"/>
      <c r="F148" s="5"/>
      <c r="G148" s="477"/>
      <c r="H148" s="5"/>
      <c r="I148" s="5"/>
      <c r="J148" s="5"/>
      <c r="K148" s="5"/>
      <c r="L148" s="5"/>
      <c r="M148" s="4"/>
      <c r="N148" s="4"/>
      <c r="O148" s="4"/>
      <c r="P148" s="4"/>
      <c r="Q148" s="4"/>
      <c r="R148" s="4"/>
      <c r="S148" s="4"/>
      <c r="T148" s="5"/>
      <c r="U148" s="5"/>
      <c r="V148" s="5"/>
      <c r="W148" s="5"/>
      <c r="X148" s="5"/>
      <c r="Y148" s="5"/>
      <c r="Z148" s="5"/>
    </row>
    <row r="149" spans="1:26" ht="15.75" customHeight="1">
      <c r="A149" s="5"/>
      <c r="B149" s="5"/>
      <c r="C149" s="5"/>
      <c r="D149" s="5"/>
      <c r="E149" s="5"/>
      <c r="F149" s="5"/>
      <c r="G149" s="477"/>
      <c r="H149" s="5"/>
      <c r="I149" s="5"/>
      <c r="J149" s="5"/>
      <c r="K149" s="5"/>
      <c r="L149" s="5"/>
      <c r="M149" s="4"/>
      <c r="N149" s="4"/>
      <c r="O149" s="4"/>
      <c r="P149" s="4"/>
      <c r="Q149" s="4"/>
      <c r="R149" s="4"/>
      <c r="S149" s="4"/>
      <c r="T149" s="5"/>
      <c r="U149" s="5"/>
      <c r="V149" s="5"/>
      <c r="W149" s="5"/>
      <c r="X149" s="5"/>
      <c r="Y149" s="5"/>
      <c r="Z149" s="5"/>
    </row>
    <row r="150" spans="1:26" ht="15.75" customHeight="1">
      <c r="A150" s="5"/>
      <c r="B150" s="5"/>
      <c r="C150" s="5"/>
      <c r="D150" s="5"/>
      <c r="E150" s="5"/>
      <c r="F150" s="5"/>
      <c r="G150" s="477"/>
      <c r="H150" s="5"/>
      <c r="I150" s="5"/>
      <c r="J150" s="5"/>
      <c r="K150" s="5"/>
      <c r="L150" s="5"/>
      <c r="M150" s="4"/>
      <c r="N150" s="4"/>
      <c r="O150" s="4"/>
      <c r="P150" s="4"/>
      <c r="Q150" s="4"/>
      <c r="R150" s="4"/>
      <c r="S150" s="4"/>
      <c r="T150" s="5"/>
      <c r="U150" s="5"/>
      <c r="V150" s="5"/>
      <c r="W150" s="5"/>
      <c r="X150" s="5"/>
      <c r="Y150" s="5"/>
      <c r="Z150" s="5"/>
    </row>
    <row r="151" spans="1:26" ht="15.75" customHeight="1">
      <c r="A151" s="5"/>
      <c r="B151" s="5"/>
      <c r="C151" s="5"/>
      <c r="D151" s="5"/>
      <c r="E151" s="5"/>
      <c r="F151" s="5"/>
      <c r="G151" s="477"/>
      <c r="H151" s="5"/>
      <c r="I151" s="5"/>
      <c r="J151" s="5"/>
      <c r="K151" s="5"/>
      <c r="L151" s="5"/>
      <c r="M151" s="4"/>
      <c r="N151" s="4"/>
      <c r="O151" s="4"/>
      <c r="P151" s="4"/>
      <c r="Q151" s="4"/>
      <c r="R151" s="4"/>
      <c r="S151" s="4"/>
      <c r="T151" s="5"/>
      <c r="U151" s="5"/>
      <c r="V151" s="5"/>
      <c r="W151" s="5"/>
      <c r="X151" s="5"/>
      <c r="Y151" s="5"/>
      <c r="Z151" s="5"/>
    </row>
    <row r="152" spans="1:26" ht="15.75" customHeight="1">
      <c r="A152" s="5"/>
      <c r="B152" s="5"/>
      <c r="C152" s="5"/>
      <c r="D152" s="5"/>
      <c r="E152" s="5"/>
      <c r="F152" s="5"/>
      <c r="G152" s="477"/>
      <c r="H152" s="5"/>
      <c r="I152" s="5"/>
      <c r="J152" s="5"/>
      <c r="K152" s="5"/>
      <c r="L152" s="5"/>
      <c r="M152" s="4"/>
      <c r="N152" s="4"/>
      <c r="O152" s="4"/>
      <c r="P152" s="4"/>
      <c r="Q152" s="4"/>
      <c r="R152" s="4"/>
      <c r="S152" s="4"/>
      <c r="T152" s="5"/>
      <c r="U152" s="5"/>
      <c r="V152" s="5"/>
      <c r="W152" s="5"/>
      <c r="X152" s="5"/>
      <c r="Y152" s="5"/>
      <c r="Z152" s="5"/>
    </row>
    <row r="153" spans="1:26" ht="15.75" customHeight="1">
      <c r="A153" s="5"/>
      <c r="B153" s="5"/>
      <c r="C153" s="5"/>
      <c r="D153" s="5"/>
      <c r="E153" s="5"/>
      <c r="F153" s="5"/>
      <c r="G153" s="477"/>
      <c r="H153" s="5"/>
      <c r="I153" s="5"/>
      <c r="J153" s="5"/>
      <c r="K153" s="5"/>
      <c r="L153" s="5"/>
      <c r="M153" s="4"/>
      <c r="N153" s="4"/>
      <c r="O153" s="4"/>
      <c r="P153" s="4"/>
      <c r="Q153" s="4"/>
      <c r="R153" s="4"/>
      <c r="S153" s="4"/>
      <c r="T153" s="5"/>
      <c r="U153" s="5"/>
      <c r="V153" s="5"/>
      <c r="W153" s="5"/>
      <c r="X153" s="5"/>
      <c r="Y153" s="5"/>
      <c r="Z153" s="5"/>
    </row>
    <row r="154" spans="1:26" ht="15.75" customHeight="1">
      <c r="A154" s="5"/>
      <c r="B154" s="5"/>
      <c r="C154" s="5"/>
      <c r="D154" s="5"/>
      <c r="E154" s="5"/>
      <c r="F154" s="5"/>
      <c r="G154" s="477"/>
      <c r="H154" s="5"/>
      <c r="I154" s="5"/>
      <c r="J154" s="5"/>
      <c r="K154" s="5"/>
      <c r="L154" s="5"/>
      <c r="M154" s="4"/>
      <c r="N154" s="4"/>
      <c r="O154" s="4"/>
      <c r="P154" s="4"/>
      <c r="Q154" s="4"/>
      <c r="R154" s="4"/>
      <c r="S154" s="4"/>
      <c r="T154" s="5"/>
      <c r="U154" s="5"/>
      <c r="V154" s="5"/>
      <c r="W154" s="5"/>
      <c r="X154" s="5"/>
      <c r="Y154" s="5"/>
      <c r="Z154" s="5"/>
    </row>
    <row r="155" spans="1:26" ht="15.75" customHeight="1">
      <c r="A155" s="5"/>
      <c r="B155" s="5"/>
      <c r="C155" s="5"/>
      <c r="D155" s="5"/>
      <c r="E155" s="5"/>
      <c r="F155" s="5"/>
      <c r="G155" s="477"/>
      <c r="H155" s="5"/>
      <c r="I155" s="5"/>
      <c r="J155" s="5"/>
      <c r="K155" s="5"/>
      <c r="L155" s="5"/>
      <c r="M155" s="4"/>
      <c r="N155" s="4"/>
      <c r="O155" s="4"/>
      <c r="P155" s="4"/>
      <c r="Q155" s="4"/>
      <c r="R155" s="4"/>
      <c r="S155" s="4"/>
      <c r="T155" s="5"/>
      <c r="U155" s="5"/>
      <c r="V155" s="5"/>
      <c r="W155" s="5"/>
      <c r="X155" s="5"/>
      <c r="Y155" s="5"/>
      <c r="Z155" s="5"/>
    </row>
    <row r="156" spans="1:26" ht="15.75" customHeight="1">
      <c r="A156" s="5"/>
      <c r="B156" s="5"/>
      <c r="C156" s="5"/>
      <c r="D156" s="5"/>
      <c r="E156" s="5"/>
      <c r="F156" s="5"/>
      <c r="G156" s="477"/>
      <c r="H156" s="5"/>
      <c r="I156" s="5"/>
      <c r="J156" s="5"/>
      <c r="K156" s="5"/>
      <c r="L156" s="5"/>
      <c r="M156" s="4"/>
      <c r="N156" s="4"/>
      <c r="O156" s="4"/>
      <c r="P156" s="4"/>
      <c r="Q156" s="4"/>
      <c r="R156" s="4"/>
      <c r="S156" s="4"/>
      <c r="T156" s="5"/>
      <c r="U156" s="5"/>
      <c r="V156" s="5"/>
      <c r="W156" s="5"/>
      <c r="X156" s="5"/>
      <c r="Y156" s="5"/>
      <c r="Z156" s="5"/>
    </row>
    <row r="157" spans="1:26" ht="15.75" customHeight="1">
      <c r="A157" s="5"/>
      <c r="B157" s="5"/>
      <c r="C157" s="5"/>
      <c r="D157" s="5"/>
      <c r="E157" s="5"/>
      <c r="F157" s="5"/>
      <c r="G157" s="477"/>
      <c r="H157" s="5"/>
      <c r="I157" s="5"/>
      <c r="J157" s="5"/>
      <c r="K157" s="5"/>
      <c r="L157" s="5"/>
      <c r="M157" s="4"/>
      <c r="N157" s="4"/>
      <c r="O157" s="4"/>
      <c r="P157" s="4"/>
      <c r="Q157" s="4"/>
      <c r="R157" s="4"/>
      <c r="S157" s="4"/>
      <c r="T157" s="5"/>
      <c r="U157" s="5"/>
      <c r="V157" s="5"/>
      <c r="W157" s="5"/>
      <c r="X157" s="5"/>
      <c r="Y157" s="5"/>
      <c r="Z157" s="5"/>
    </row>
    <row r="158" spans="1:26" ht="15.75" customHeight="1">
      <c r="A158" s="5"/>
      <c r="B158" s="5"/>
      <c r="C158" s="5"/>
      <c r="D158" s="5"/>
      <c r="E158" s="5"/>
      <c r="F158" s="5"/>
      <c r="G158" s="477"/>
      <c r="H158" s="5"/>
      <c r="I158" s="5"/>
      <c r="J158" s="5"/>
      <c r="K158" s="5"/>
      <c r="L158" s="5"/>
      <c r="M158" s="4"/>
      <c r="N158" s="4"/>
      <c r="O158" s="4"/>
      <c r="P158" s="4"/>
      <c r="Q158" s="4"/>
      <c r="R158" s="4"/>
      <c r="S158" s="4"/>
      <c r="T158" s="5"/>
      <c r="U158" s="5"/>
      <c r="V158" s="5"/>
      <c r="W158" s="5"/>
      <c r="X158" s="5"/>
      <c r="Y158" s="5"/>
      <c r="Z158" s="5"/>
    </row>
    <row r="159" spans="1:26" ht="15.75" customHeight="1">
      <c r="A159" s="5"/>
      <c r="B159" s="5"/>
      <c r="C159" s="5"/>
      <c r="D159" s="5"/>
      <c r="E159" s="5"/>
      <c r="F159" s="5"/>
      <c r="G159" s="477"/>
      <c r="H159" s="5"/>
      <c r="I159" s="5"/>
      <c r="J159" s="5"/>
      <c r="K159" s="5"/>
      <c r="L159" s="5"/>
      <c r="M159" s="4"/>
      <c r="N159" s="4"/>
      <c r="O159" s="4"/>
      <c r="P159" s="4"/>
      <c r="Q159" s="4"/>
      <c r="R159" s="4"/>
      <c r="S159" s="4"/>
      <c r="T159" s="5"/>
      <c r="U159" s="5"/>
      <c r="V159" s="5"/>
      <c r="W159" s="5"/>
      <c r="X159" s="5"/>
      <c r="Y159" s="5"/>
      <c r="Z159" s="5"/>
    </row>
    <row r="160" spans="1:26" ht="15.75" customHeight="1">
      <c r="A160" s="5"/>
      <c r="B160" s="5"/>
      <c r="C160" s="5"/>
      <c r="D160" s="5"/>
      <c r="E160" s="5"/>
      <c r="F160" s="5"/>
      <c r="G160" s="477"/>
      <c r="H160" s="5"/>
      <c r="I160" s="5"/>
      <c r="J160" s="5"/>
      <c r="K160" s="5"/>
      <c r="L160" s="5"/>
      <c r="M160" s="4"/>
      <c r="N160" s="4"/>
      <c r="O160" s="4"/>
      <c r="P160" s="4"/>
      <c r="Q160" s="4"/>
      <c r="R160" s="4"/>
      <c r="S160" s="4"/>
      <c r="T160" s="5"/>
      <c r="U160" s="5"/>
      <c r="V160" s="5"/>
      <c r="W160" s="5"/>
      <c r="X160" s="5"/>
      <c r="Y160" s="5"/>
      <c r="Z160" s="5"/>
    </row>
    <row r="161" spans="1:26" ht="15.75" customHeight="1">
      <c r="A161" s="5"/>
      <c r="B161" s="5"/>
      <c r="C161" s="5"/>
      <c r="D161" s="5"/>
      <c r="E161" s="5"/>
      <c r="F161" s="5"/>
      <c r="G161" s="477"/>
      <c r="H161" s="5"/>
      <c r="I161" s="5"/>
      <c r="J161" s="5"/>
      <c r="K161" s="5"/>
      <c r="L161" s="5"/>
      <c r="M161" s="4"/>
      <c r="N161" s="4"/>
      <c r="O161" s="4"/>
      <c r="P161" s="4"/>
      <c r="Q161" s="4"/>
      <c r="R161" s="4"/>
      <c r="S161" s="4"/>
      <c r="T161" s="5"/>
      <c r="U161" s="5"/>
      <c r="V161" s="5"/>
      <c r="W161" s="5"/>
      <c r="X161" s="5"/>
      <c r="Y161" s="5"/>
      <c r="Z161" s="5"/>
    </row>
    <row r="162" spans="1:26" ht="15.75" customHeight="1">
      <c r="A162" s="5"/>
      <c r="B162" s="5"/>
      <c r="C162" s="5"/>
      <c r="D162" s="5"/>
      <c r="E162" s="5"/>
      <c r="F162" s="5"/>
      <c r="G162" s="477"/>
      <c r="H162" s="5"/>
      <c r="I162" s="5"/>
      <c r="J162" s="5"/>
      <c r="K162" s="5"/>
      <c r="L162" s="5"/>
      <c r="M162" s="4"/>
      <c r="N162" s="4"/>
      <c r="O162" s="4"/>
      <c r="P162" s="4"/>
      <c r="Q162" s="4"/>
      <c r="R162" s="4"/>
      <c r="S162" s="4"/>
      <c r="T162" s="5"/>
      <c r="U162" s="5"/>
      <c r="V162" s="5"/>
      <c r="W162" s="5"/>
      <c r="X162" s="5"/>
      <c r="Y162" s="5"/>
      <c r="Z162" s="5"/>
    </row>
    <row r="163" spans="1:26" ht="15.75" customHeight="1">
      <c r="A163" s="5"/>
      <c r="B163" s="5"/>
      <c r="C163" s="5"/>
      <c r="D163" s="5"/>
      <c r="E163" s="5"/>
      <c r="F163" s="5"/>
      <c r="G163" s="477"/>
      <c r="H163" s="5"/>
      <c r="I163" s="5"/>
      <c r="J163" s="5"/>
      <c r="K163" s="5"/>
      <c r="L163" s="5"/>
      <c r="M163" s="4"/>
      <c r="N163" s="4"/>
      <c r="O163" s="4"/>
      <c r="P163" s="4"/>
      <c r="Q163" s="4"/>
      <c r="R163" s="4"/>
      <c r="S163" s="4"/>
      <c r="T163" s="5"/>
      <c r="U163" s="5"/>
      <c r="V163" s="5"/>
      <c r="W163" s="5"/>
      <c r="X163" s="5"/>
      <c r="Y163" s="5"/>
      <c r="Z163" s="5"/>
    </row>
    <row r="164" spans="1:26" ht="15.75" customHeight="1">
      <c r="A164" s="5"/>
      <c r="B164" s="5"/>
      <c r="C164" s="5"/>
      <c r="D164" s="5"/>
      <c r="E164" s="5"/>
      <c r="F164" s="5"/>
      <c r="G164" s="477"/>
      <c r="H164" s="5"/>
      <c r="I164" s="5"/>
      <c r="J164" s="5"/>
      <c r="K164" s="5"/>
      <c r="L164" s="5"/>
      <c r="M164" s="4"/>
      <c r="N164" s="4"/>
      <c r="O164" s="4"/>
      <c r="P164" s="4"/>
      <c r="Q164" s="4"/>
      <c r="R164" s="4"/>
      <c r="S164" s="4"/>
      <c r="T164" s="5"/>
      <c r="U164" s="5"/>
      <c r="V164" s="5"/>
      <c r="W164" s="5"/>
      <c r="X164" s="5"/>
      <c r="Y164" s="5"/>
      <c r="Z164" s="5"/>
    </row>
    <row r="165" spans="1:26" ht="15.75" customHeight="1">
      <c r="A165" s="5"/>
      <c r="B165" s="5"/>
      <c r="C165" s="5"/>
      <c r="D165" s="5"/>
      <c r="E165" s="5"/>
      <c r="F165" s="5"/>
      <c r="G165" s="477"/>
      <c r="H165" s="5"/>
      <c r="I165" s="5"/>
      <c r="J165" s="5"/>
      <c r="K165" s="5"/>
      <c r="L165" s="5"/>
      <c r="M165" s="4"/>
      <c r="N165" s="4"/>
      <c r="O165" s="4"/>
      <c r="P165" s="4"/>
      <c r="Q165" s="4"/>
      <c r="R165" s="4"/>
      <c r="S165" s="4"/>
      <c r="T165" s="5"/>
      <c r="U165" s="5"/>
      <c r="V165" s="5"/>
      <c r="W165" s="5"/>
      <c r="X165" s="5"/>
      <c r="Y165" s="5"/>
      <c r="Z165" s="5"/>
    </row>
    <row r="166" spans="1:26" ht="15.75" customHeight="1">
      <c r="A166" s="5"/>
      <c r="B166" s="5"/>
      <c r="C166" s="5"/>
      <c r="D166" s="5"/>
      <c r="E166" s="5"/>
      <c r="F166" s="5"/>
      <c r="G166" s="477"/>
      <c r="H166" s="5"/>
      <c r="I166" s="5"/>
      <c r="J166" s="5"/>
      <c r="K166" s="5"/>
      <c r="L166" s="5"/>
      <c r="M166" s="4"/>
      <c r="N166" s="4"/>
      <c r="O166" s="4"/>
      <c r="P166" s="4"/>
      <c r="Q166" s="4"/>
      <c r="R166" s="4"/>
      <c r="S166" s="4"/>
      <c r="T166" s="5"/>
      <c r="U166" s="5"/>
      <c r="V166" s="5"/>
      <c r="W166" s="5"/>
      <c r="X166" s="5"/>
      <c r="Y166" s="5"/>
      <c r="Z166" s="5"/>
    </row>
    <row r="167" spans="1:26" ht="15.75" customHeight="1">
      <c r="A167" s="5"/>
      <c r="B167" s="5"/>
      <c r="C167" s="5"/>
      <c r="D167" s="5"/>
      <c r="E167" s="5"/>
      <c r="F167" s="5"/>
      <c r="G167" s="477"/>
      <c r="H167" s="5"/>
      <c r="I167" s="5"/>
      <c r="J167" s="5"/>
      <c r="K167" s="5"/>
      <c r="L167" s="5"/>
      <c r="M167" s="4"/>
      <c r="N167" s="4"/>
      <c r="O167" s="4"/>
      <c r="P167" s="4"/>
      <c r="Q167" s="4"/>
      <c r="R167" s="4"/>
      <c r="S167" s="4"/>
      <c r="T167" s="5"/>
      <c r="U167" s="5"/>
      <c r="V167" s="5"/>
      <c r="W167" s="5"/>
      <c r="X167" s="5"/>
      <c r="Y167" s="5"/>
      <c r="Z167" s="5"/>
    </row>
    <row r="168" spans="1:26" ht="15.75" customHeight="1">
      <c r="A168" s="5"/>
      <c r="B168" s="5"/>
      <c r="C168" s="5"/>
      <c r="D168" s="5"/>
      <c r="E168" s="5"/>
      <c r="F168" s="5"/>
      <c r="G168" s="477"/>
      <c r="H168" s="5"/>
      <c r="I168" s="5"/>
      <c r="J168" s="5"/>
      <c r="K168" s="5"/>
      <c r="L168" s="5"/>
      <c r="M168" s="4"/>
      <c r="N168" s="4"/>
      <c r="O168" s="4"/>
      <c r="P168" s="4"/>
      <c r="Q168" s="4"/>
      <c r="R168" s="4"/>
      <c r="S168" s="4"/>
      <c r="T168" s="5"/>
      <c r="U168" s="5"/>
      <c r="V168" s="5"/>
      <c r="W168" s="5"/>
      <c r="X168" s="5"/>
      <c r="Y168" s="5"/>
      <c r="Z168" s="5"/>
    </row>
    <row r="169" spans="1:26" ht="15.75" customHeight="1">
      <c r="A169" s="5"/>
      <c r="B169" s="5"/>
      <c r="C169" s="5"/>
      <c r="D169" s="5"/>
      <c r="E169" s="5"/>
      <c r="F169" s="5"/>
      <c r="G169" s="477"/>
      <c r="H169" s="5"/>
      <c r="I169" s="5"/>
      <c r="J169" s="5"/>
      <c r="K169" s="5"/>
      <c r="L169" s="5"/>
      <c r="M169" s="4"/>
      <c r="N169" s="4"/>
      <c r="O169" s="4"/>
      <c r="P169" s="4"/>
      <c r="Q169" s="4"/>
      <c r="R169" s="4"/>
      <c r="S169" s="4"/>
      <c r="T169" s="5"/>
      <c r="U169" s="5"/>
      <c r="V169" s="5"/>
      <c r="W169" s="5"/>
      <c r="X169" s="5"/>
      <c r="Y169" s="5"/>
      <c r="Z169" s="5"/>
    </row>
    <row r="170" spans="1:26" ht="15.75" customHeight="1">
      <c r="A170" s="5"/>
      <c r="B170" s="5"/>
      <c r="C170" s="5"/>
      <c r="D170" s="5"/>
      <c r="E170" s="5"/>
      <c r="F170" s="5"/>
      <c r="G170" s="477"/>
      <c r="H170" s="5"/>
      <c r="I170" s="5"/>
      <c r="J170" s="5"/>
      <c r="K170" s="5"/>
      <c r="L170" s="5"/>
      <c r="M170" s="4"/>
      <c r="N170" s="4"/>
      <c r="O170" s="4"/>
      <c r="P170" s="4"/>
      <c r="Q170" s="4"/>
      <c r="R170" s="4"/>
      <c r="S170" s="4"/>
      <c r="T170" s="5"/>
      <c r="U170" s="5"/>
      <c r="V170" s="5"/>
      <c r="W170" s="5"/>
      <c r="X170" s="5"/>
      <c r="Y170" s="5"/>
      <c r="Z170" s="5"/>
    </row>
    <row r="171" spans="1:26" ht="15.75" customHeight="1">
      <c r="A171" s="5"/>
      <c r="B171" s="5"/>
      <c r="C171" s="5"/>
      <c r="D171" s="5"/>
      <c r="E171" s="5"/>
      <c r="F171" s="5"/>
      <c r="G171" s="477"/>
      <c r="H171" s="5"/>
      <c r="I171" s="5"/>
      <c r="J171" s="5"/>
      <c r="K171" s="5"/>
      <c r="L171" s="5"/>
      <c r="M171" s="4"/>
      <c r="N171" s="4"/>
      <c r="O171" s="4"/>
      <c r="P171" s="4"/>
      <c r="Q171" s="4"/>
      <c r="R171" s="4"/>
      <c r="S171" s="4"/>
      <c r="T171" s="5"/>
      <c r="U171" s="5"/>
      <c r="V171" s="5"/>
      <c r="W171" s="5"/>
      <c r="X171" s="5"/>
      <c r="Y171" s="5"/>
      <c r="Z171" s="5"/>
    </row>
    <row r="172" spans="1:26" ht="15.75" customHeight="1">
      <c r="A172" s="5"/>
      <c r="B172" s="5"/>
      <c r="C172" s="5"/>
      <c r="D172" s="5"/>
      <c r="E172" s="5"/>
      <c r="F172" s="5"/>
      <c r="G172" s="477"/>
      <c r="H172" s="5"/>
      <c r="I172" s="5"/>
      <c r="J172" s="5"/>
      <c r="K172" s="5"/>
      <c r="L172" s="5"/>
      <c r="M172" s="4"/>
      <c r="N172" s="4"/>
      <c r="O172" s="4"/>
      <c r="P172" s="4"/>
      <c r="Q172" s="4"/>
      <c r="R172" s="4"/>
      <c r="S172" s="4"/>
      <c r="T172" s="5"/>
      <c r="U172" s="5"/>
      <c r="V172" s="5"/>
      <c r="W172" s="5"/>
      <c r="X172" s="5"/>
      <c r="Y172" s="5"/>
      <c r="Z172" s="5"/>
    </row>
    <row r="173" spans="1:26" ht="15.75" customHeight="1">
      <c r="A173" s="5"/>
      <c r="B173" s="5"/>
      <c r="C173" s="5"/>
      <c r="D173" s="5"/>
      <c r="E173" s="5"/>
      <c r="F173" s="5"/>
      <c r="G173" s="477"/>
      <c r="H173" s="5"/>
      <c r="I173" s="5"/>
      <c r="J173" s="5"/>
      <c r="K173" s="5"/>
      <c r="L173" s="5"/>
      <c r="M173" s="4"/>
      <c r="N173" s="4"/>
      <c r="O173" s="4"/>
      <c r="P173" s="4"/>
      <c r="Q173" s="4"/>
      <c r="R173" s="4"/>
      <c r="S173" s="4"/>
      <c r="T173" s="5"/>
      <c r="U173" s="5"/>
      <c r="V173" s="5"/>
      <c r="W173" s="5"/>
      <c r="X173" s="5"/>
      <c r="Y173" s="5"/>
      <c r="Z173" s="5"/>
    </row>
    <row r="174" spans="1:26" ht="15.75" customHeight="1">
      <c r="A174" s="5"/>
      <c r="B174" s="5"/>
      <c r="C174" s="5"/>
      <c r="D174" s="5"/>
      <c r="E174" s="5"/>
      <c r="F174" s="5"/>
      <c r="G174" s="477"/>
      <c r="H174" s="5"/>
      <c r="I174" s="5"/>
      <c r="J174" s="5"/>
      <c r="K174" s="5"/>
      <c r="L174" s="5"/>
      <c r="M174" s="4"/>
      <c r="N174" s="4"/>
      <c r="O174" s="4"/>
      <c r="P174" s="4"/>
      <c r="Q174" s="4"/>
      <c r="R174" s="4"/>
      <c r="S174" s="4"/>
      <c r="T174" s="5"/>
      <c r="U174" s="5"/>
      <c r="V174" s="5"/>
      <c r="W174" s="5"/>
      <c r="X174" s="5"/>
      <c r="Y174" s="5"/>
      <c r="Z174" s="5"/>
    </row>
    <row r="175" spans="1:26" ht="15.75" customHeight="1">
      <c r="A175" s="5"/>
      <c r="B175" s="5"/>
      <c r="C175" s="5"/>
      <c r="D175" s="5"/>
      <c r="E175" s="5"/>
      <c r="F175" s="5"/>
      <c r="G175" s="477"/>
      <c r="H175" s="5"/>
      <c r="I175" s="5"/>
      <c r="J175" s="5"/>
      <c r="K175" s="5"/>
      <c r="L175" s="5"/>
      <c r="M175" s="4"/>
      <c r="N175" s="4"/>
      <c r="O175" s="4"/>
      <c r="P175" s="4"/>
      <c r="Q175" s="4"/>
      <c r="R175" s="4"/>
      <c r="S175" s="4"/>
      <c r="T175" s="5"/>
      <c r="U175" s="5"/>
      <c r="V175" s="5"/>
      <c r="W175" s="5"/>
      <c r="X175" s="5"/>
      <c r="Y175" s="5"/>
      <c r="Z175" s="5"/>
    </row>
    <row r="176" spans="1:26" ht="15.75" customHeight="1">
      <c r="A176" s="5"/>
      <c r="B176" s="5"/>
      <c r="C176" s="5"/>
      <c r="D176" s="5"/>
      <c r="E176" s="5"/>
      <c r="F176" s="5"/>
      <c r="G176" s="477"/>
      <c r="H176" s="5"/>
      <c r="I176" s="5"/>
      <c r="J176" s="5"/>
      <c r="K176" s="5"/>
      <c r="L176" s="5"/>
      <c r="M176" s="4"/>
      <c r="N176" s="4"/>
      <c r="O176" s="4"/>
      <c r="P176" s="4"/>
      <c r="Q176" s="4"/>
      <c r="R176" s="4"/>
      <c r="S176" s="4"/>
      <c r="T176" s="5"/>
      <c r="U176" s="5"/>
      <c r="V176" s="5"/>
      <c r="W176" s="5"/>
      <c r="X176" s="5"/>
      <c r="Y176" s="5"/>
      <c r="Z176" s="5"/>
    </row>
    <row r="177" spans="1:26" ht="15.75" customHeight="1">
      <c r="A177" s="5"/>
      <c r="B177" s="5"/>
      <c r="C177" s="5"/>
      <c r="D177" s="5"/>
      <c r="E177" s="5"/>
      <c r="F177" s="5"/>
      <c r="G177" s="477"/>
      <c r="H177" s="5"/>
      <c r="I177" s="5"/>
      <c r="J177" s="5"/>
      <c r="K177" s="5"/>
      <c r="L177" s="5"/>
      <c r="M177" s="4"/>
      <c r="N177" s="4"/>
      <c r="O177" s="4"/>
      <c r="P177" s="4"/>
      <c r="Q177" s="4"/>
      <c r="R177" s="4"/>
      <c r="S177" s="4"/>
      <c r="T177" s="5"/>
      <c r="U177" s="5"/>
      <c r="V177" s="5"/>
      <c r="W177" s="5"/>
      <c r="X177" s="5"/>
      <c r="Y177" s="5"/>
      <c r="Z177" s="5"/>
    </row>
    <row r="178" spans="1:26" ht="15.75" customHeight="1">
      <c r="A178" s="5"/>
      <c r="B178" s="5"/>
      <c r="C178" s="5"/>
      <c r="D178" s="5"/>
      <c r="E178" s="5"/>
      <c r="F178" s="5"/>
      <c r="G178" s="477"/>
      <c r="H178" s="5"/>
      <c r="I178" s="5"/>
      <c r="J178" s="5"/>
      <c r="K178" s="5"/>
      <c r="L178" s="5"/>
      <c r="M178" s="4"/>
      <c r="N178" s="4"/>
      <c r="O178" s="4"/>
      <c r="P178" s="4"/>
      <c r="Q178" s="4"/>
      <c r="R178" s="4"/>
      <c r="S178" s="4"/>
      <c r="T178" s="5"/>
      <c r="U178" s="5"/>
      <c r="V178" s="5"/>
      <c r="W178" s="5"/>
      <c r="X178" s="5"/>
      <c r="Y178" s="5"/>
      <c r="Z178" s="5"/>
    </row>
    <row r="179" spans="1:26" ht="15.75" customHeight="1">
      <c r="A179" s="5"/>
      <c r="B179" s="5"/>
      <c r="C179" s="5"/>
      <c r="D179" s="5"/>
      <c r="E179" s="5"/>
      <c r="F179" s="5"/>
      <c r="G179" s="477"/>
      <c r="H179" s="5"/>
      <c r="I179" s="5"/>
      <c r="J179" s="5"/>
      <c r="K179" s="5"/>
      <c r="L179" s="5"/>
      <c r="M179" s="4"/>
      <c r="N179" s="4"/>
      <c r="O179" s="4"/>
      <c r="P179" s="4"/>
      <c r="Q179" s="4"/>
      <c r="R179" s="4"/>
      <c r="S179" s="4"/>
      <c r="T179" s="5"/>
      <c r="U179" s="5"/>
      <c r="V179" s="5"/>
      <c r="W179" s="5"/>
      <c r="X179" s="5"/>
      <c r="Y179" s="5"/>
      <c r="Z179" s="5"/>
    </row>
    <row r="180" spans="1:26" ht="15.75" customHeight="1">
      <c r="A180" s="5"/>
      <c r="B180" s="5"/>
      <c r="C180" s="5"/>
      <c r="D180" s="5"/>
      <c r="E180" s="5"/>
      <c r="F180" s="5"/>
      <c r="G180" s="477"/>
      <c r="H180" s="5"/>
      <c r="I180" s="5"/>
      <c r="J180" s="5"/>
      <c r="K180" s="5"/>
      <c r="L180" s="5"/>
      <c r="M180" s="4"/>
      <c r="N180" s="4"/>
      <c r="O180" s="4"/>
      <c r="P180" s="4"/>
      <c r="Q180" s="4"/>
      <c r="R180" s="4"/>
      <c r="S180" s="4"/>
      <c r="T180" s="5"/>
      <c r="U180" s="5"/>
      <c r="V180" s="5"/>
      <c r="W180" s="5"/>
      <c r="X180" s="5"/>
      <c r="Y180" s="5"/>
      <c r="Z180" s="5"/>
    </row>
    <row r="181" spans="1:26" ht="15.75" customHeight="1">
      <c r="A181" s="5"/>
      <c r="B181" s="5"/>
      <c r="C181" s="5"/>
      <c r="D181" s="5"/>
      <c r="E181" s="5"/>
      <c r="F181" s="5"/>
      <c r="G181" s="477"/>
      <c r="H181" s="5"/>
      <c r="I181" s="5"/>
      <c r="J181" s="5"/>
      <c r="K181" s="5"/>
      <c r="L181" s="5"/>
      <c r="M181" s="4"/>
      <c r="N181" s="4"/>
      <c r="O181" s="4"/>
      <c r="P181" s="4"/>
      <c r="Q181" s="4"/>
      <c r="R181" s="4"/>
      <c r="S181" s="4"/>
      <c r="T181" s="5"/>
      <c r="U181" s="5"/>
      <c r="V181" s="5"/>
      <c r="W181" s="5"/>
      <c r="X181" s="5"/>
      <c r="Y181" s="5"/>
      <c r="Z181" s="5"/>
    </row>
    <row r="182" spans="1:26" ht="15.75" customHeight="1">
      <c r="A182" s="5"/>
      <c r="B182" s="5"/>
      <c r="C182" s="5"/>
      <c r="D182" s="5"/>
      <c r="E182" s="5"/>
      <c r="F182" s="5"/>
      <c r="G182" s="477"/>
      <c r="H182" s="5"/>
      <c r="I182" s="5"/>
      <c r="J182" s="5"/>
      <c r="K182" s="5"/>
      <c r="L182" s="5"/>
      <c r="M182" s="4"/>
      <c r="N182" s="4"/>
      <c r="O182" s="4"/>
      <c r="P182" s="4"/>
      <c r="Q182" s="4"/>
      <c r="R182" s="4"/>
      <c r="S182" s="4"/>
      <c r="T182" s="5"/>
      <c r="U182" s="5"/>
      <c r="V182" s="5"/>
      <c r="W182" s="5"/>
      <c r="X182" s="5"/>
      <c r="Y182" s="5"/>
      <c r="Z182" s="5"/>
    </row>
    <row r="183" spans="1:26" ht="15.75" customHeight="1">
      <c r="A183" s="5"/>
      <c r="B183" s="5"/>
      <c r="C183" s="5"/>
      <c r="D183" s="5"/>
      <c r="E183" s="5"/>
      <c r="F183" s="5"/>
      <c r="G183" s="477"/>
      <c r="H183" s="5"/>
      <c r="I183" s="5"/>
      <c r="J183" s="5"/>
      <c r="K183" s="5"/>
      <c r="L183" s="5"/>
      <c r="M183" s="4"/>
      <c r="N183" s="4"/>
      <c r="O183" s="4"/>
      <c r="P183" s="4"/>
      <c r="Q183" s="4"/>
      <c r="R183" s="4"/>
      <c r="S183" s="4"/>
      <c r="T183" s="5"/>
      <c r="U183" s="5"/>
      <c r="V183" s="5"/>
      <c r="W183" s="5"/>
      <c r="X183" s="5"/>
      <c r="Y183" s="5"/>
      <c r="Z183" s="5"/>
    </row>
    <row r="184" spans="1:26" ht="15.75" customHeight="1">
      <c r="A184" s="5"/>
      <c r="B184" s="5"/>
      <c r="C184" s="5"/>
      <c r="D184" s="5"/>
      <c r="E184" s="5"/>
      <c r="F184" s="5"/>
      <c r="G184" s="477"/>
      <c r="H184" s="5"/>
      <c r="I184" s="5"/>
      <c r="J184" s="5"/>
      <c r="K184" s="5"/>
      <c r="L184" s="5"/>
      <c r="M184" s="4"/>
      <c r="N184" s="4"/>
      <c r="O184" s="4"/>
      <c r="P184" s="4"/>
      <c r="Q184" s="4"/>
      <c r="R184" s="4"/>
      <c r="S184" s="4"/>
      <c r="T184" s="5"/>
      <c r="U184" s="5"/>
      <c r="V184" s="5"/>
      <c r="W184" s="5"/>
      <c r="X184" s="5"/>
      <c r="Y184" s="5"/>
      <c r="Z184" s="5"/>
    </row>
    <row r="185" spans="1:26" ht="15.75" customHeight="1">
      <c r="A185" s="5"/>
      <c r="B185" s="5"/>
      <c r="C185" s="5"/>
      <c r="D185" s="5"/>
      <c r="E185" s="5"/>
      <c r="F185" s="5"/>
      <c r="G185" s="477"/>
      <c r="H185" s="5"/>
      <c r="I185" s="5"/>
      <c r="J185" s="5"/>
      <c r="K185" s="5"/>
      <c r="L185" s="5"/>
      <c r="M185" s="4"/>
      <c r="N185" s="4"/>
      <c r="O185" s="4"/>
      <c r="P185" s="4"/>
      <c r="Q185" s="4"/>
      <c r="R185" s="4"/>
      <c r="S185" s="4"/>
      <c r="T185" s="5"/>
      <c r="U185" s="5"/>
      <c r="V185" s="5"/>
      <c r="W185" s="5"/>
      <c r="X185" s="5"/>
      <c r="Y185" s="5"/>
      <c r="Z185" s="5"/>
    </row>
    <row r="186" spans="1:26" ht="15.75" customHeight="1">
      <c r="A186" s="5"/>
      <c r="B186" s="5"/>
      <c r="C186" s="5"/>
      <c r="D186" s="5"/>
      <c r="E186" s="5"/>
      <c r="F186" s="5"/>
      <c r="G186" s="477"/>
      <c r="H186" s="5"/>
      <c r="I186" s="5"/>
      <c r="J186" s="5"/>
      <c r="K186" s="5"/>
      <c r="L186" s="5"/>
      <c r="M186" s="4"/>
      <c r="N186" s="4"/>
      <c r="O186" s="4"/>
      <c r="P186" s="4"/>
      <c r="Q186" s="4"/>
      <c r="R186" s="4"/>
      <c r="S186" s="4"/>
      <c r="T186" s="5"/>
      <c r="U186" s="5"/>
      <c r="V186" s="5"/>
      <c r="W186" s="5"/>
      <c r="X186" s="5"/>
      <c r="Y186" s="5"/>
      <c r="Z186" s="5"/>
    </row>
    <row r="187" spans="1:26" ht="15.75" customHeight="1">
      <c r="A187" s="5"/>
      <c r="B187" s="5"/>
      <c r="C187" s="5"/>
      <c r="D187" s="5"/>
      <c r="E187" s="5"/>
      <c r="F187" s="5"/>
      <c r="G187" s="477"/>
      <c r="H187" s="5"/>
      <c r="I187" s="5"/>
      <c r="J187" s="5"/>
      <c r="K187" s="5"/>
      <c r="L187" s="5"/>
      <c r="M187" s="4"/>
      <c r="N187" s="4"/>
      <c r="O187" s="4"/>
      <c r="P187" s="4"/>
      <c r="Q187" s="4"/>
      <c r="R187" s="4"/>
      <c r="S187" s="4"/>
      <c r="T187" s="5"/>
      <c r="U187" s="5"/>
      <c r="V187" s="5"/>
      <c r="W187" s="5"/>
      <c r="X187" s="5"/>
      <c r="Y187" s="5"/>
      <c r="Z187" s="5"/>
    </row>
    <row r="188" spans="1:26" ht="15.75" customHeight="1">
      <c r="A188" s="5"/>
      <c r="B188" s="5"/>
      <c r="C188" s="5"/>
      <c r="D188" s="5"/>
      <c r="E188" s="5"/>
      <c r="F188" s="5"/>
      <c r="G188" s="477"/>
      <c r="H188" s="5"/>
      <c r="I188" s="5"/>
      <c r="J188" s="5"/>
      <c r="K188" s="5"/>
      <c r="L188" s="5"/>
      <c r="M188" s="4"/>
      <c r="N188" s="4"/>
      <c r="O188" s="4"/>
      <c r="P188" s="4"/>
      <c r="Q188" s="4"/>
      <c r="R188" s="4"/>
      <c r="S188" s="4"/>
      <c r="T188" s="5"/>
      <c r="U188" s="5"/>
      <c r="V188" s="5"/>
      <c r="W188" s="5"/>
      <c r="X188" s="5"/>
      <c r="Y188" s="5"/>
      <c r="Z188" s="5"/>
    </row>
    <row r="189" spans="1:26" ht="15.75" customHeight="1">
      <c r="A189" s="5"/>
      <c r="B189" s="5"/>
      <c r="C189" s="5"/>
      <c r="D189" s="5"/>
      <c r="E189" s="5"/>
      <c r="F189" s="5"/>
      <c r="G189" s="477"/>
      <c r="H189" s="5"/>
      <c r="I189" s="5"/>
      <c r="J189" s="5"/>
      <c r="K189" s="5"/>
      <c r="L189" s="5"/>
      <c r="M189" s="4"/>
      <c r="N189" s="4"/>
      <c r="O189" s="4"/>
      <c r="P189" s="4"/>
      <c r="Q189" s="4"/>
      <c r="R189" s="4"/>
      <c r="S189" s="4"/>
      <c r="T189" s="5"/>
      <c r="U189" s="5"/>
      <c r="V189" s="5"/>
      <c r="W189" s="5"/>
      <c r="X189" s="5"/>
      <c r="Y189" s="5"/>
      <c r="Z189" s="5"/>
    </row>
    <row r="190" spans="1:26" ht="15.75" customHeight="1">
      <c r="A190" s="5"/>
      <c r="B190" s="5"/>
      <c r="C190" s="5"/>
      <c r="D190" s="5"/>
      <c r="E190" s="5"/>
      <c r="F190" s="5"/>
      <c r="G190" s="477"/>
      <c r="H190" s="5"/>
      <c r="I190" s="5"/>
      <c r="J190" s="5"/>
      <c r="K190" s="5"/>
      <c r="L190" s="5"/>
      <c r="M190" s="4"/>
      <c r="N190" s="4"/>
      <c r="O190" s="4"/>
      <c r="P190" s="4"/>
      <c r="Q190" s="4"/>
      <c r="R190" s="4"/>
      <c r="S190" s="4"/>
      <c r="T190" s="5"/>
      <c r="U190" s="5"/>
      <c r="V190" s="5"/>
      <c r="W190" s="5"/>
      <c r="X190" s="5"/>
      <c r="Y190" s="5"/>
      <c r="Z190" s="5"/>
    </row>
    <row r="191" spans="1:26" ht="15.75" customHeight="1">
      <c r="A191" s="5"/>
      <c r="B191" s="5"/>
      <c r="C191" s="5"/>
      <c r="D191" s="5"/>
      <c r="E191" s="5"/>
      <c r="F191" s="5"/>
      <c r="G191" s="477"/>
      <c r="H191" s="5"/>
      <c r="I191" s="5"/>
      <c r="J191" s="5"/>
      <c r="K191" s="5"/>
      <c r="L191" s="5"/>
      <c r="M191" s="4"/>
      <c r="N191" s="4"/>
      <c r="O191" s="4"/>
      <c r="P191" s="4"/>
      <c r="Q191" s="4"/>
      <c r="R191" s="4"/>
      <c r="S191" s="4"/>
      <c r="T191" s="5"/>
      <c r="U191" s="5"/>
      <c r="V191" s="5"/>
      <c r="W191" s="5"/>
      <c r="X191" s="5"/>
      <c r="Y191" s="5"/>
      <c r="Z191" s="5"/>
    </row>
    <row r="192" spans="1:26" ht="15.75" customHeight="1">
      <c r="A192" s="5"/>
      <c r="B192" s="5"/>
      <c r="C192" s="5"/>
      <c r="D192" s="5"/>
      <c r="E192" s="5"/>
      <c r="F192" s="5"/>
      <c r="G192" s="477"/>
      <c r="H192" s="5"/>
      <c r="I192" s="5"/>
      <c r="J192" s="5"/>
      <c r="K192" s="5"/>
      <c r="L192" s="5"/>
      <c r="M192" s="4"/>
      <c r="N192" s="4"/>
      <c r="O192" s="4"/>
      <c r="P192" s="4"/>
      <c r="Q192" s="4"/>
      <c r="R192" s="4"/>
      <c r="S192" s="4"/>
      <c r="T192" s="5"/>
      <c r="U192" s="5"/>
      <c r="V192" s="5"/>
      <c r="W192" s="5"/>
      <c r="X192" s="5"/>
      <c r="Y192" s="5"/>
      <c r="Z192" s="5"/>
    </row>
    <row r="193" spans="1:26" ht="15.75" customHeight="1">
      <c r="A193" s="5"/>
      <c r="B193" s="5"/>
      <c r="C193" s="5"/>
      <c r="D193" s="5"/>
      <c r="E193" s="5"/>
      <c r="F193" s="5"/>
      <c r="G193" s="477"/>
      <c r="H193" s="5"/>
      <c r="I193" s="5"/>
      <c r="J193" s="5"/>
      <c r="K193" s="5"/>
      <c r="L193" s="5"/>
      <c r="M193" s="4"/>
      <c r="N193" s="4"/>
      <c r="O193" s="4"/>
      <c r="P193" s="4"/>
      <c r="Q193" s="4"/>
      <c r="R193" s="4"/>
      <c r="S193" s="4"/>
      <c r="T193" s="5"/>
      <c r="U193" s="5"/>
      <c r="V193" s="5"/>
      <c r="W193" s="5"/>
      <c r="X193" s="5"/>
      <c r="Y193" s="5"/>
      <c r="Z193" s="5"/>
    </row>
    <row r="194" spans="1:26" ht="15.75" customHeight="1">
      <c r="A194" s="5"/>
      <c r="B194" s="5"/>
      <c r="C194" s="5"/>
      <c r="D194" s="5"/>
      <c r="E194" s="5"/>
      <c r="F194" s="5"/>
      <c r="G194" s="477"/>
      <c r="H194" s="5"/>
      <c r="I194" s="5"/>
      <c r="J194" s="5"/>
      <c r="K194" s="5"/>
      <c r="L194" s="5"/>
      <c r="M194" s="4"/>
      <c r="N194" s="4"/>
      <c r="O194" s="4"/>
      <c r="P194" s="4"/>
      <c r="Q194" s="4"/>
      <c r="R194" s="4"/>
      <c r="S194" s="4"/>
      <c r="T194" s="5"/>
      <c r="U194" s="5"/>
      <c r="V194" s="5"/>
      <c r="W194" s="5"/>
      <c r="X194" s="5"/>
      <c r="Y194" s="5"/>
      <c r="Z194" s="5"/>
    </row>
    <row r="195" spans="1:26" ht="15.75" customHeight="1">
      <c r="A195" s="5"/>
      <c r="B195" s="5"/>
      <c r="C195" s="5"/>
      <c r="D195" s="5"/>
      <c r="E195" s="5"/>
      <c r="F195" s="5"/>
      <c r="G195" s="477"/>
      <c r="H195" s="5"/>
      <c r="I195" s="5"/>
      <c r="J195" s="5"/>
      <c r="K195" s="5"/>
      <c r="L195" s="5"/>
      <c r="M195" s="4"/>
      <c r="N195" s="4"/>
      <c r="O195" s="4"/>
      <c r="P195" s="4"/>
      <c r="Q195" s="4"/>
      <c r="R195" s="4"/>
      <c r="S195" s="4"/>
      <c r="T195" s="5"/>
      <c r="U195" s="5"/>
      <c r="V195" s="5"/>
      <c r="W195" s="5"/>
      <c r="X195" s="5"/>
      <c r="Y195" s="5"/>
      <c r="Z195" s="5"/>
    </row>
    <row r="196" spans="1:26" ht="15.75" customHeight="1">
      <c r="A196" s="5"/>
      <c r="B196" s="5"/>
      <c r="C196" s="5"/>
      <c r="D196" s="5"/>
      <c r="E196" s="5"/>
      <c r="F196" s="5"/>
      <c r="G196" s="477"/>
      <c r="H196" s="5"/>
      <c r="I196" s="5"/>
      <c r="J196" s="5"/>
      <c r="K196" s="5"/>
      <c r="L196" s="5"/>
      <c r="M196" s="4"/>
      <c r="N196" s="4"/>
      <c r="O196" s="4"/>
      <c r="P196" s="4"/>
      <c r="Q196" s="4"/>
      <c r="R196" s="4"/>
      <c r="S196" s="4"/>
      <c r="T196" s="5"/>
      <c r="U196" s="5"/>
      <c r="V196" s="5"/>
      <c r="W196" s="5"/>
      <c r="X196" s="5"/>
      <c r="Y196" s="5"/>
      <c r="Z196" s="5"/>
    </row>
    <row r="197" spans="1:26" ht="15.75" customHeight="1">
      <c r="A197" s="5"/>
      <c r="B197" s="5"/>
      <c r="C197" s="5"/>
      <c r="D197" s="5"/>
      <c r="E197" s="5"/>
      <c r="F197" s="5"/>
      <c r="G197" s="477"/>
      <c r="H197" s="5"/>
      <c r="I197" s="5"/>
      <c r="J197" s="5"/>
      <c r="K197" s="5"/>
      <c r="L197" s="5"/>
      <c r="M197" s="4"/>
      <c r="N197" s="4"/>
      <c r="O197" s="4"/>
      <c r="P197" s="4"/>
      <c r="Q197" s="4"/>
      <c r="R197" s="4"/>
      <c r="S197" s="4"/>
      <c r="T197" s="5"/>
      <c r="U197" s="5"/>
      <c r="V197" s="5"/>
      <c r="W197" s="5"/>
      <c r="X197" s="5"/>
      <c r="Y197" s="5"/>
      <c r="Z197" s="5"/>
    </row>
    <row r="198" spans="1:26" ht="15.75" customHeight="1">
      <c r="A198" s="5"/>
      <c r="B198" s="5"/>
      <c r="C198" s="5"/>
      <c r="D198" s="5"/>
      <c r="E198" s="5"/>
      <c r="F198" s="5"/>
      <c r="G198" s="477"/>
      <c r="H198" s="5"/>
      <c r="I198" s="5"/>
      <c r="J198" s="5"/>
      <c r="K198" s="5"/>
      <c r="L198" s="5"/>
      <c r="M198" s="4"/>
      <c r="N198" s="4"/>
      <c r="O198" s="4"/>
      <c r="P198" s="4"/>
      <c r="Q198" s="4"/>
      <c r="R198" s="4"/>
      <c r="S198" s="4"/>
      <c r="T198" s="5"/>
      <c r="U198" s="5"/>
      <c r="V198" s="5"/>
      <c r="W198" s="5"/>
      <c r="X198" s="5"/>
      <c r="Y198" s="5"/>
      <c r="Z198" s="5"/>
    </row>
    <row r="199" spans="1:26" ht="15.75" customHeight="1">
      <c r="A199" s="5"/>
      <c r="B199" s="5"/>
      <c r="C199" s="5"/>
      <c r="D199" s="5"/>
      <c r="E199" s="5"/>
      <c r="F199" s="5"/>
      <c r="G199" s="477"/>
      <c r="H199" s="5"/>
      <c r="I199" s="5"/>
      <c r="J199" s="5"/>
      <c r="K199" s="5"/>
      <c r="L199" s="5"/>
      <c r="M199" s="4"/>
      <c r="N199" s="4"/>
      <c r="O199" s="4"/>
      <c r="P199" s="4"/>
      <c r="Q199" s="4"/>
      <c r="R199" s="4"/>
      <c r="S199" s="4"/>
      <c r="T199" s="5"/>
      <c r="U199" s="5"/>
      <c r="V199" s="5"/>
      <c r="W199" s="5"/>
      <c r="X199" s="5"/>
      <c r="Y199" s="5"/>
      <c r="Z199" s="5"/>
    </row>
    <row r="200" spans="1:26" ht="15.75" customHeight="1">
      <c r="A200" s="5"/>
      <c r="B200" s="5"/>
      <c r="C200" s="5"/>
      <c r="D200" s="5"/>
      <c r="E200" s="5"/>
      <c r="F200" s="5"/>
      <c r="G200" s="477"/>
      <c r="H200" s="5"/>
      <c r="I200" s="5"/>
      <c r="J200" s="5"/>
      <c r="K200" s="5"/>
      <c r="L200" s="5"/>
      <c r="M200" s="4"/>
      <c r="N200" s="4"/>
      <c r="O200" s="4"/>
      <c r="P200" s="4"/>
      <c r="Q200" s="4"/>
      <c r="R200" s="4"/>
      <c r="S200" s="4"/>
      <c r="T200" s="5"/>
      <c r="U200" s="5"/>
      <c r="V200" s="5"/>
      <c r="W200" s="5"/>
      <c r="X200" s="5"/>
      <c r="Y200" s="5"/>
      <c r="Z200" s="5"/>
    </row>
    <row r="201" spans="1:26" ht="15.75" customHeight="1">
      <c r="A201" s="5"/>
      <c r="B201" s="5"/>
      <c r="C201" s="5"/>
      <c r="D201" s="5"/>
      <c r="E201" s="5"/>
      <c r="F201" s="5"/>
      <c r="G201" s="477"/>
      <c r="H201" s="5"/>
      <c r="I201" s="5"/>
      <c r="J201" s="5"/>
      <c r="K201" s="5"/>
      <c r="L201" s="5"/>
      <c r="M201" s="4"/>
      <c r="N201" s="4"/>
      <c r="O201" s="4"/>
      <c r="P201" s="4"/>
      <c r="Q201" s="4"/>
      <c r="R201" s="4"/>
      <c r="S201" s="4"/>
      <c r="T201" s="5"/>
      <c r="U201" s="5"/>
      <c r="V201" s="5"/>
      <c r="W201" s="5"/>
      <c r="X201" s="5"/>
      <c r="Y201" s="5"/>
      <c r="Z201" s="5"/>
    </row>
    <row r="202" spans="1:26" ht="15.75" customHeight="1">
      <c r="A202" s="5"/>
      <c r="B202" s="5"/>
      <c r="C202" s="5"/>
      <c r="D202" s="5"/>
      <c r="E202" s="5"/>
      <c r="F202" s="5"/>
      <c r="G202" s="477"/>
      <c r="H202" s="5"/>
      <c r="I202" s="5"/>
      <c r="J202" s="5"/>
      <c r="K202" s="5"/>
      <c r="L202" s="5"/>
      <c r="M202" s="4"/>
      <c r="N202" s="4"/>
      <c r="O202" s="4"/>
      <c r="P202" s="4"/>
      <c r="Q202" s="4"/>
      <c r="R202" s="4"/>
      <c r="S202" s="4"/>
      <c r="T202" s="5"/>
      <c r="U202" s="5"/>
      <c r="V202" s="5"/>
      <c r="W202" s="5"/>
      <c r="X202" s="5"/>
      <c r="Y202" s="5"/>
      <c r="Z202" s="5"/>
    </row>
    <row r="203" spans="1:26" ht="15.75" customHeight="1">
      <c r="A203" s="5"/>
      <c r="B203" s="5"/>
      <c r="C203" s="5"/>
      <c r="D203" s="5"/>
      <c r="E203" s="5"/>
      <c r="F203" s="5"/>
      <c r="G203" s="477"/>
      <c r="H203" s="5"/>
      <c r="I203" s="5"/>
      <c r="J203" s="5"/>
      <c r="K203" s="5"/>
      <c r="L203" s="5"/>
      <c r="M203" s="4"/>
      <c r="N203" s="4"/>
      <c r="O203" s="4"/>
      <c r="P203" s="4"/>
      <c r="Q203" s="4"/>
      <c r="R203" s="4"/>
      <c r="S203" s="4"/>
      <c r="T203" s="5"/>
      <c r="U203" s="5"/>
      <c r="V203" s="5"/>
      <c r="W203" s="5"/>
      <c r="X203" s="5"/>
      <c r="Y203" s="5"/>
      <c r="Z203" s="5"/>
    </row>
    <row r="204" spans="1:26" ht="15.75" customHeight="1">
      <c r="A204" s="5"/>
      <c r="B204" s="5"/>
      <c r="C204" s="5"/>
      <c r="D204" s="5"/>
      <c r="E204" s="5"/>
      <c r="F204" s="5"/>
      <c r="G204" s="477"/>
      <c r="H204" s="5"/>
      <c r="I204" s="5"/>
      <c r="J204" s="5"/>
      <c r="K204" s="5"/>
      <c r="L204" s="5"/>
      <c r="M204" s="4"/>
      <c r="N204" s="4"/>
      <c r="O204" s="4"/>
      <c r="P204" s="4"/>
      <c r="Q204" s="4"/>
      <c r="R204" s="4"/>
      <c r="S204" s="4"/>
      <c r="T204" s="5"/>
      <c r="U204" s="5"/>
      <c r="V204" s="5"/>
      <c r="W204" s="5"/>
      <c r="X204" s="5"/>
      <c r="Y204" s="5"/>
      <c r="Z204" s="5"/>
    </row>
    <row r="205" spans="1:26" ht="15.75" customHeight="1">
      <c r="A205" s="5"/>
      <c r="B205" s="5"/>
      <c r="C205" s="5"/>
      <c r="D205" s="5"/>
      <c r="E205" s="5"/>
      <c r="F205" s="5"/>
      <c r="G205" s="477"/>
      <c r="H205" s="5"/>
      <c r="I205" s="5"/>
      <c r="J205" s="5"/>
      <c r="K205" s="5"/>
      <c r="L205" s="5"/>
      <c r="M205" s="4"/>
      <c r="N205" s="4"/>
      <c r="O205" s="4"/>
      <c r="P205" s="4"/>
      <c r="Q205" s="4"/>
      <c r="R205" s="4"/>
      <c r="S205" s="4"/>
      <c r="T205" s="5"/>
      <c r="U205" s="5"/>
      <c r="V205" s="5"/>
      <c r="W205" s="5"/>
      <c r="X205" s="5"/>
      <c r="Y205" s="5"/>
      <c r="Z205" s="5"/>
    </row>
    <row r="206" spans="1:26" ht="15.75" customHeight="1">
      <c r="A206" s="5"/>
      <c r="B206" s="5"/>
      <c r="C206" s="5"/>
      <c r="D206" s="5"/>
      <c r="E206" s="5"/>
      <c r="F206" s="5"/>
      <c r="G206" s="477"/>
      <c r="H206" s="5"/>
      <c r="I206" s="5"/>
      <c r="J206" s="5"/>
      <c r="K206" s="5"/>
      <c r="L206" s="5"/>
      <c r="M206" s="4"/>
      <c r="N206" s="4"/>
      <c r="O206" s="4"/>
      <c r="P206" s="4"/>
      <c r="Q206" s="4"/>
      <c r="R206" s="4"/>
      <c r="S206" s="4"/>
      <c r="T206" s="5"/>
      <c r="U206" s="5"/>
      <c r="V206" s="5"/>
      <c r="W206" s="5"/>
      <c r="X206" s="5"/>
      <c r="Y206" s="5"/>
      <c r="Z206" s="5"/>
    </row>
    <row r="207" spans="1:26" ht="15.75" customHeight="1">
      <c r="A207" s="5"/>
      <c r="B207" s="5"/>
      <c r="C207" s="5"/>
      <c r="D207" s="5"/>
      <c r="E207" s="5"/>
      <c r="F207" s="5"/>
      <c r="G207" s="477"/>
      <c r="H207" s="5"/>
      <c r="I207" s="5"/>
      <c r="J207" s="5"/>
      <c r="K207" s="5"/>
      <c r="L207" s="5"/>
      <c r="M207" s="4"/>
      <c r="N207" s="4"/>
      <c r="O207" s="4"/>
      <c r="P207" s="4"/>
      <c r="Q207" s="4"/>
      <c r="R207" s="4"/>
      <c r="S207" s="4"/>
      <c r="T207" s="5"/>
      <c r="U207" s="5"/>
      <c r="V207" s="5"/>
      <c r="W207" s="5"/>
      <c r="X207" s="5"/>
      <c r="Y207" s="5"/>
      <c r="Z207" s="5"/>
    </row>
    <row r="208" spans="1:26" ht="15.75" customHeight="1">
      <c r="A208" s="5"/>
      <c r="B208" s="5"/>
      <c r="C208" s="5"/>
      <c r="D208" s="5"/>
      <c r="E208" s="5"/>
      <c r="F208" s="5"/>
      <c r="G208" s="477"/>
      <c r="H208" s="5"/>
      <c r="I208" s="5"/>
      <c r="J208" s="5"/>
      <c r="K208" s="5"/>
      <c r="L208" s="5"/>
      <c r="M208" s="4"/>
      <c r="N208" s="4"/>
      <c r="O208" s="4"/>
      <c r="P208" s="4"/>
      <c r="Q208" s="4"/>
      <c r="R208" s="4"/>
      <c r="S208" s="4"/>
      <c r="T208" s="5"/>
      <c r="U208" s="5"/>
      <c r="V208" s="5"/>
      <c r="W208" s="5"/>
      <c r="X208" s="5"/>
      <c r="Y208" s="5"/>
      <c r="Z208" s="5"/>
    </row>
    <row r="209" spans="1:26" ht="15.75" customHeight="1">
      <c r="A209" s="5"/>
      <c r="B209" s="5"/>
      <c r="C209" s="5"/>
      <c r="D209" s="5"/>
      <c r="E209" s="5"/>
      <c r="F209" s="5"/>
      <c r="G209" s="477"/>
      <c r="H209" s="5"/>
      <c r="I209" s="5"/>
      <c r="J209" s="5"/>
      <c r="K209" s="5"/>
      <c r="L209" s="5"/>
      <c r="M209" s="4"/>
      <c r="N209" s="4"/>
      <c r="O209" s="4"/>
      <c r="P209" s="4"/>
      <c r="Q209" s="4"/>
      <c r="R209" s="4"/>
      <c r="S209" s="4"/>
      <c r="T209" s="5"/>
      <c r="U209" s="5"/>
      <c r="V209" s="5"/>
      <c r="W209" s="5"/>
      <c r="X209" s="5"/>
      <c r="Y209" s="5"/>
      <c r="Z209" s="5"/>
    </row>
    <row r="210" spans="1:26" ht="15.75" customHeight="1">
      <c r="A210" s="5"/>
      <c r="B210" s="5"/>
      <c r="C210" s="5"/>
      <c r="D210" s="5"/>
      <c r="E210" s="5"/>
      <c r="F210" s="5"/>
      <c r="G210" s="477"/>
      <c r="H210" s="5"/>
      <c r="I210" s="5"/>
      <c r="J210" s="5"/>
      <c r="K210" s="5"/>
      <c r="L210" s="5"/>
      <c r="M210" s="4"/>
      <c r="N210" s="4"/>
      <c r="O210" s="4"/>
      <c r="P210" s="4"/>
      <c r="Q210" s="4"/>
      <c r="R210" s="4"/>
      <c r="S210" s="4"/>
      <c r="T210" s="5"/>
      <c r="U210" s="5"/>
      <c r="V210" s="5"/>
      <c r="W210" s="5"/>
      <c r="X210" s="5"/>
      <c r="Y210" s="5"/>
      <c r="Z210" s="5"/>
    </row>
    <row r="211" spans="1:26" ht="15.75" customHeight="1">
      <c r="A211" s="5"/>
      <c r="B211" s="5"/>
      <c r="C211" s="5"/>
      <c r="D211" s="5"/>
      <c r="E211" s="5"/>
      <c r="F211" s="5"/>
      <c r="G211" s="477"/>
      <c r="H211" s="5"/>
      <c r="I211" s="5"/>
      <c r="J211" s="5"/>
      <c r="K211" s="5"/>
      <c r="L211" s="5"/>
      <c r="M211" s="4"/>
      <c r="N211" s="4"/>
      <c r="O211" s="4"/>
      <c r="P211" s="4"/>
      <c r="Q211" s="4"/>
      <c r="R211" s="4"/>
      <c r="S211" s="4"/>
      <c r="T211" s="5"/>
      <c r="U211" s="5"/>
      <c r="V211" s="5"/>
      <c r="W211" s="5"/>
      <c r="X211" s="5"/>
      <c r="Y211" s="5"/>
      <c r="Z211" s="5"/>
    </row>
    <row r="212" spans="1:26" ht="15.75" customHeight="1">
      <c r="A212" s="5"/>
      <c r="B212" s="5"/>
      <c r="C212" s="5"/>
      <c r="D212" s="5"/>
      <c r="E212" s="5"/>
      <c r="F212" s="5"/>
      <c r="G212" s="477"/>
      <c r="H212" s="5"/>
      <c r="I212" s="5"/>
      <c r="J212" s="5"/>
      <c r="K212" s="5"/>
      <c r="L212" s="5"/>
      <c r="M212" s="4"/>
      <c r="N212" s="4"/>
      <c r="O212" s="4"/>
      <c r="P212" s="4"/>
      <c r="Q212" s="4"/>
      <c r="R212" s="4"/>
      <c r="S212" s="4"/>
      <c r="T212" s="5"/>
      <c r="U212" s="5"/>
      <c r="V212" s="5"/>
      <c r="W212" s="5"/>
      <c r="X212" s="5"/>
      <c r="Y212" s="5"/>
      <c r="Z212" s="5"/>
    </row>
    <row r="213" spans="1:26" ht="15.75" customHeight="1">
      <c r="A213" s="5"/>
      <c r="B213" s="5"/>
      <c r="C213" s="5"/>
      <c r="D213" s="5"/>
      <c r="E213" s="5"/>
      <c r="F213" s="5"/>
      <c r="G213" s="477"/>
      <c r="H213" s="5"/>
      <c r="I213" s="5"/>
      <c r="J213" s="5"/>
      <c r="K213" s="5"/>
      <c r="L213" s="5"/>
      <c r="M213" s="4"/>
      <c r="N213" s="4"/>
      <c r="O213" s="4"/>
      <c r="P213" s="4"/>
      <c r="Q213" s="4"/>
      <c r="R213" s="4"/>
      <c r="S213" s="4"/>
      <c r="T213" s="5"/>
      <c r="U213" s="5"/>
      <c r="V213" s="5"/>
      <c r="W213" s="5"/>
      <c r="X213" s="5"/>
      <c r="Y213" s="5"/>
      <c r="Z213" s="5"/>
    </row>
    <row r="214" spans="1:26" ht="15.75" customHeight="1">
      <c r="A214" s="5"/>
      <c r="B214" s="5"/>
      <c r="C214" s="5"/>
      <c r="D214" s="5"/>
      <c r="E214" s="5"/>
      <c r="F214" s="5"/>
      <c r="G214" s="477"/>
      <c r="H214" s="5"/>
      <c r="I214" s="5"/>
      <c r="J214" s="5"/>
      <c r="K214" s="5"/>
      <c r="L214" s="5"/>
      <c r="M214" s="4"/>
      <c r="N214" s="4"/>
      <c r="O214" s="4"/>
      <c r="P214" s="4"/>
      <c r="Q214" s="4"/>
      <c r="R214" s="4"/>
      <c r="S214" s="4"/>
      <c r="T214" s="5"/>
      <c r="U214" s="5"/>
      <c r="V214" s="5"/>
      <c r="W214" s="5"/>
      <c r="X214" s="5"/>
      <c r="Y214" s="5"/>
      <c r="Z214" s="5"/>
    </row>
    <row r="215" spans="1:26" ht="15.75" customHeight="1">
      <c r="A215" s="5"/>
      <c r="B215" s="5"/>
      <c r="C215" s="5"/>
      <c r="D215" s="5"/>
      <c r="E215" s="5"/>
      <c r="F215" s="5"/>
      <c r="G215" s="477"/>
      <c r="H215" s="5"/>
      <c r="I215" s="5"/>
      <c r="J215" s="5"/>
      <c r="K215" s="5"/>
      <c r="L215" s="5"/>
      <c r="M215" s="4"/>
      <c r="N215" s="4"/>
      <c r="O215" s="4"/>
      <c r="P215" s="4"/>
      <c r="Q215" s="4"/>
      <c r="R215" s="4"/>
      <c r="S215" s="4"/>
      <c r="T215" s="5"/>
      <c r="U215" s="5"/>
      <c r="V215" s="5"/>
      <c r="W215" s="5"/>
      <c r="X215" s="5"/>
      <c r="Y215" s="5"/>
      <c r="Z215" s="5"/>
    </row>
    <row r="216" spans="1:26" ht="15.75" customHeight="1">
      <c r="A216" s="5"/>
      <c r="B216" s="5"/>
      <c r="C216" s="5"/>
      <c r="D216" s="5"/>
      <c r="E216" s="5"/>
      <c r="F216" s="5"/>
      <c r="G216" s="477"/>
      <c r="H216" s="5"/>
      <c r="I216" s="5"/>
      <c r="J216" s="5"/>
      <c r="K216" s="5"/>
      <c r="L216" s="5"/>
      <c r="M216" s="4"/>
      <c r="N216" s="4"/>
      <c r="O216" s="4"/>
      <c r="P216" s="4"/>
      <c r="Q216" s="4"/>
      <c r="R216" s="4"/>
      <c r="S216" s="4"/>
      <c r="T216" s="5"/>
      <c r="U216" s="5"/>
      <c r="V216" s="5"/>
      <c r="W216" s="5"/>
      <c r="X216" s="5"/>
      <c r="Y216" s="5"/>
      <c r="Z216" s="5"/>
    </row>
    <row r="217" spans="1:26" ht="15.75" customHeight="1">
      <c r="A217" s="5"/>
      <c r="B217" s="5"/>
      <c r="C217" s="5"/>
      <c r="D217" s="5"/>
      <c r="E217" s="5"/>
      <c r="F217" s="5"/>
      <c r="G217" s="477"/>
      <c r="H217" s="5"/>
      <c r="I217" s="5"/>
      <c r="J217" s="5"/>
      <c r="K217" s="5"/>
      <c r="L217" s="5"/>
      <c r="M217" s="4"/>
      <c r="N217" s="4"/>
      <c r="O217" s="4"/>
      <c r="P217" s="4"/>
      <c r="Q217" s="4"/>
      <c r="R217" s="4"/>
      <c r="S217" s="4"/>
      <c r="T217" s="5"/>
      <c r="U217" s="5"/>
      <c r="V217" s="5"/>
      <c r="W217" s="5"/>
      <c r="X217" s="5"/>
      <c r="Y217" s="5"/>
      <c r="Z217" s="5"/>
    </row>
    <row r="218" spans="1:26" ht="15.75" customHeight="1">
      <c r="A218" s="5"/>
      <c r="B218" s="5"/>
      <c r="C218" s="5"/>
      <c r="D218" s="5"/>
      <c r="E218" s="5"/>
      <c r="F218" s="5"/>
      <c r="G218" s="477"/>
      <c r="H218" s="5"/>
      <c r="I218" s="5"/>
      <c r="J218" s="5"/>
      <c r="K218" s="5"/>
      <c r="L218" s="5"/>
      <c r="M218" s="4"/>
      <c r="N218" s="4"/>
      <c r="O218" s="4"/>
      <c r="P218" s="4"/>
      <c r="Q218" s="4"/>
      <c r="R218" s="4"/>
      <c r="S218" s="4"/>
      <c r="T218" s="5"/>
      <c r="U218" s="5"/>
      <c r="V218" s="5"/>
      <c r="W218" s="5"/>
      <c r="X218" s="5"/>
      <c r="Y218" s="5"/>
      <c r="Z218" s="5"/>
    </row>
    <row r="219" spans="1:26" ht="15.75" customHeight="1">
      <c r="A219" s="5"/>
      <c r="B219" s="5"/>
      <c r="C219" s="5"/>
      <c r="D219" s="5"/>
      <c r="E219" s="5"/>
      <c r="F219" s="5"/>
      <c r="G219" s="477"/>
      <c r="H219" s="5"/>
      <c r="I219" s="5"/>
      <c r="J219" s="5"/>
      <c r="K219" s="5"/>
      <c r="L219" s="5"/>
      <c r="M219" s="4"/>
      <c r="N219" s="4"/>
      <c r="O219" s="4"/>
      <c r="P219" s="4"/>
      <c r="Q219" s="4"/>
      <c r="R219" s="4"/>
      <c r="S219" s="4"/>
      <c r="T219" s="5"/>
      <c r="U219" s="5"/>
      <c r="V219" s="5"/>
      <c r="W219" s="5"/>
      <c r="X219" s="5"/>
      <c r="Y219" s="5"/>
      <c r="Z219" s="5"/>
    </row>
    <row r="220" spans="1:26" ht="15.75" customHeight="1">
      <c r="A220" s="5"/>
      <c r="B220" s="5"/>
      <c r="C220" s="5"/>
      <c r="D220" s="5"/>
      <c r="E220" s="5"/>
      <c r="F220" s="5"/>
      <c r="G220" s="477"/>
      <c r="H220" s="5"/>
      <c r="I220" s="5"/>
      <c r="J220" s="5"/>
      <c r="K220" s="5"/>
      <c r="L220" s="5"/>
      <c r="M220" s="4"/>
      <c r="N220" s="4"/>
      <c r="O220" s="4"/>
      <c r="P220" s="4"/>
      <c r="Q220" s="4"/>
      <c r="R220" s="4"/>
      <c r="S220" s="4"/>
      <c r="T220" s="5"/>
      <c r="U220" s="5"/>
      <c r="V220" s="5"/>
      <c r="W220" s="5"/>
      <c r="X220" s="5"/>
      <c r="Y220" s="5"/>
      <c r="Z220" s="5"/>
    </row>
    <row r="221" spans="1:26" ht="15.75" customHeight="1">
      <c r="A221" s="5"/>
      <c r="B221" s="5"/>
      <c r="C221" s="5"/>
      <c r="D221" s="5"/>
      <c r="E221" s="5"/>
      <c r="F221" s="5"/>
      <c r="G221" s="477"/>
      <c r="H221" s="5"/>
      <c r="I221" s="5"/>
      <c r="J221" s="5"/>
      <c r="K221" s="5"/>
      <c r="L221" s="5"/>
      <c r="M221" s="4"/>
      <c r="N221" s="4"/>
      <c r="O221" s="4"/>
      <c r="P221" s="4"/>
      <c r="Q221" s="4"/>
      <c r="R221" s="4"/>
      <c r="S221" s="4"/>
      <c r="T221" s="5"/>
      <c r="U221" s="5"/>
      <c r="V221" s="5"/>
      <c r="W221" s="5"/>
      <c r="X221" s="5"/>
      <c r="Y221" s="5"/>
      <c r="Z221" s="5"/>
    </row>
    <row r="222" spans="1:26" ht="15.75" customHeight="1">
      <c r="A222" s="5"/>
      <c r="B222" s="5"/>
      <c r="C222" s="5"/>
      <c r="D222" s="5"/>
      <c r="E222" s="5"/>
      <c r="F222" s="5"/>
      <c r="G222" s="477"/>
      <c r="H222" s="5"/>
      <c r="I222" s="5"/>
      <c r="J222" s="5"/>
      <c r="K222" s="5"/>
      <c r="L222" s="5"/>
      <c r="M222" s="4"/>
      <c r="N222" s="4"/>
      <c r="O222" s="4"/>
      <c r="P222" s="4"/>
      <c r="Q222" s="4"/>
      <c r="R222" s="4"/>
      <c r="S222" s="4"/>
      <c r="T222" s="5"/>
      <c r="U222" s="5"/>
      <c r="V222" s="5"/>
      <c r="W222" s="5"/>
      <c r="X222" s="5"/>
      <c r="Y222" s="5"/>
      <c r="Z222" s="5"/>
    </row>
    <row r="223" spans="1:26" ht="15.75" customHeight="1">
      <c r="A223" s="5"/>
      <c r="B223" s="5"/>
      <c r="C223" s="5"/>
      <c r="D223" s="5"/>
      <c r="E223" s="5"/>
      <c r="F223" s="5"/>
      <c r="G223" s="477"/>
      <c r="H223" s="5"/>
      <c r="I223" s="5"/>
      <c r="J223" s="5"/>
      <c r="K223" s="5"/>
      <c r="L223" s="5"/>
      <c r="M223" s="4"/>
      <c r="N223" s="4"/>
      <c r="O223" s="4"/>
      <c r="P223" s="4"/>
      <c r="Q223" s="4"/>
      <c r="R223" s="4"/>
      <c r="S223" s="4"/>
      <c r="T223" s="5"/>
      <c r="U223" s="5"/>
      <c r="V223" s="5"/>
      <c r="W223" s="5"/>
      <c r="X223" s="5"/>
      <c r="Y223" s="5"/>
      <c r="Z223" s="5"/>
    </row>
    <row r="224" spans="1:26" ht="15.75" customHeight="1">
      <c r="A224" s="5"/>
      <c r="B224" s="5"/>
      <c r="C224" s="5"/>
      <c r="D224" s="5"/>
      <c r="E224" s="5"/>
      <c r="F224" s="5"/>
      <c r="G224" s="477"/>
      <c r="H224" s="5"/>
      <c r="I224" s="5"/>
      <c r="J224" s="5"/>
      <c r="K224" s="5"/>
      <c r="L224" s="5"/>
      <c r="M224" s="4"/>
      <c r="N224" s="4"/>
      <c r="O224" s="4"/>
      <c r="P224" s="4"/>
      <c r="Q224" s="4"/>
      <c r="R224" s="4"/>
      <c r="S224" s="4"/>
      <c r="T224" s="5"/>
      <c r="U224" s="5"/>
      <c r="V224" s="5"/>
      <c r="W224" s="5"/>
      <c r="X224" s="5"/>
      <c r="Y224" s="5"/>
      <c r="Z224" s="5"/>
    </row>
    <row r="225" spans="1:26" ht="15.75" customHeight="1">
      <c r="A225" s="5"/>
      <c r="B225" s="5"/>
      <c r="C225" s="5"/>
      <c r="D225" s="5"/>
      <c r="E225" s="5"/>
      <c r="F225" s="5"/>
      <c r="G225" s="477"/>
      <c r="H225" s="5"/>
      <c r="I225" s="5"/>
      <c r="J225" s="5"/>
      <c r="K225" s="5"/>
      <c r="L225" s="5"/>
      <c r="M225" s="4"/>
      <c r="N225" s="4"/>
      <c r="O225" s="4"/>
      <c r="P225" s="4"/>
      <c r="Q225" s="4"/>
      <c r="R225" s="4"/>
      <c r="S225" s="4"/>
      <c r="T225" s="5"/>
      <c r="U225" s="5"/>
      <c r="V225" s="5"/>
      <c r="W225" s="5"/>
      <c r="X225" s="5"/>
      <c r="Y225" s="5"/>
      <c r="Z225" s="5"/>
    </row>
    <row r="226" spans="1:26" ht="15.75" customHeight="1">
      <c r="A226" s="5"/>
      <c r="B226" s="5"/>
      <c r="C226" s="5"/>
      <c r="D226" s="5"/>
      <c r="E226" s="5"/>
      <c r="F226" s="5"/>
      <c r="G226" s="477"/>
      <c r="H226" s="5"/>
      <c r="I226" s="5"/>
      <c r="J226" s="5"/>
      <c r="K226" s="5"/>
      <c r="L226" s="5"/>
      <c r="M226" s="4"/>
      <c r="N226" s="4"/>
      <c r="O226" s="4"/>
      <c r="P226" s="4"/>
      <c r="Q226" s="4"/>
      <c r="R226" s="4"/>
      <c r="S226" s="4"/>
      <c r="T226" s="5"/>
      <c r="U226" s="5"/>
      <c r="V226" s="5"/>
      <c r="W226" s="5"/>
      <c r="X226" s="5"/>
      <c r="Y226" s="5"/>
      <c r="Z226" s="5"/>
    </row>
    <row r="227" spans="1:26" ht="15.75" customHeight="1">
      <c r="A227" s="5"/>
      <c r="B227" s="5"/>
      <c r="C227" s="5"/>
      <c r="D227" s="5"/>
      <c r="E227" s="5"/>
      <c r="F227" s="5"/>
      <c r="G227" s="477"/>
      <c r="H227" s="5"/>
      <c r="I227" s="5"/>
      <c r="J227" s="5"/>
      <c r="K227" s="5"/>
      <c r="L227" s="5"/>
      <c r="M227" s="4"/>
      <c r="N227" s="4"/>
      <c r="O227" s="4"/>
      <c r="P227" s="4"/>
      <c r="Q227" s="4"/>
      <c r="R227" s="4"/>
      <c r="S227" s="4"/>
      <c r="T227" s="5"/>
      <c r="U227" s="5"/>
      <c r="V227" s="5"/>
      <c r="W227" s="5"/>
      <c r="X227" s="5"/>
      <c r="Y227" s="5"/>
      <c r="Z227" s="5"/>
    </row>
    <row r="228" spans="1:26" ht="15.75" customHeight="1">
      <c r="A228" s="5"/>
      <c r="B228" s="5"/>
      <c r="C228" s="5"/>
      <c r="D228" s="5"/>
      <c r="E228" s="5"/>
      <c r="F228" s="5"/>
      <c r="G228" s="477"/>
      <c r="H228" s="5"/>
      <c r="I228" s="5"/>
      <c r="J228" s="5"/>
      <c r="K228" s="5"/>
      <c r="L228" s="5"/>
      <c r="M228" s="4"/>
      <c r="N228" s="4"/>
      <c r="O228" s="4"/>
      <c r="P228" s="4"/>
      <c r="Q228" s="4"/>
      <c r="R228" s="4"/>
      <c r="S228" s="4"/>
      <c r="T228" s="5"/>
      <c r="U228" s="5"/>
      <c r="V228" s="5"/>
      <c r="W228" s="5"/>
      <c r="X228" s="5"/>
      <c r="Y228" s="5"/>
      <c r="Z228" s="5"/>
    </row>
    <row r="229" spans="1:26" ht="15.75" customHeight="1">
      <c r="A229" s="5"/>
      <c r="B229" s="5"/>
      <c r="C229" s="5"/>
      <c r="D229" s="5"/>
      <c r="E229" s="5"/>
      <c r="F229" s="5"/>
      <c r="G229" s="477"/>
      <c r="H229" s="5"/>
      <c r="I229" s="5"/>
      <c r="J229" s="5"/>
      <c r="K229" s="5"/>
      <c r="L229" s="5"/>
      <c r="M229" s="4"/>
      <c r="N229" s="4"/>
      <c r="O229" s="4"/>
      <c r="P229" s="4"/>
      <c r="Q229" s="4"/>
      <c r="R229" s="4"/>
      <c r="S229" s="4"/>
      <c r="T229" s="5"/>
      <c r="U229" s="5"/>
      <c r="V229" s="5"/>
      <c r="W229" s="5"/>
      <c r="X229" s="5"/>
      <c r="Y229" s="5"/>
      <c r="Z229" s="5"/>
    </row>
    <row r="230" spans="1:26" ht="15.75" customHeight="1">
      <c r="A230" s="5"/>
      <c r="B230" s="5"/>
      <c r="C230" s="5"/>
      <c r="D230" s="5"/>
      <c r="E230" s="5"/>
      <c r="F230" s="5"/>
      <c r="G230" s="477"/>
      <c r="H230" s="5"/>
      <c r="I230" s="5"/>
      <c r="J230" s="5"/>
      <c r="K230" s="5"/>
      <c r="L230" s="5"/>
      <c r="M230" s="4"/>
      <c r="N230" s="4"/>
      <c r="O230" s="4"/>
      <c r="P230" s="4"/>
      <c r="Q230" s="4"/>
      <c r="R230" s="4"/>
      <c r="S230" s="4"/>
      <c r="T230" s="5"/>
      <c r="U230" s="5"/>
      <c r="V230" s="5"/>
      <c r="W230" s="5"/>
      <c r="X230" s="5"/>
      <c r="Y230" s="5"/>
      <c r="Z230" s="5"/>
    </row>
    <row r="231" spans="1:26" ht="15.75" customHeight="1">
      <c r="A231" s="5"/>
      <c r="B231" s="5"/>
      <c r="C231" s="5"/>
      <c r="D231" s="5"/>
      <c r="E231" s="5"/>
      <c r="F231" s="5"/>
      <c r="G231" s="477"/>
      <c r="H231" s="5"/>
      <c r="I231" s="5"/>
      <c r="J231" s="5"/>
      <c r="K231" s="5"/>
      <c r="L231" s="5"/>
      <c r="M231" s="4"/>
      <c r="N231" s="4"/>
      <c r="O231" s="4"/>
      <c r="P231" s="4"/>
      <c r="Q231" s="4"/>
      <c r="R231" s="4"/>
      <c r="S231" s="4"/>
      <c r="T231" s="5"/>
      <c r="U231" s="5"/>
      <c r="V231" s="5"/>
      <c r="W231" s="5"/>
      <c r="X231" s="5"/>
      <c r="Y231" s="5"/>
      <c r="Z231" s="5"/>
    </row>
    <row r="232" spans="1:26" ht="15.75" customHeight="1">
      <c r="A232" s="5"/>
      <c r="B232" s="5"/>
      <c r="C232" s="5"/>
      <c r="D232" s="5"/>
      <c r="E232" s="5"/>
      <c r="F232" s="5"/>
      <c r="G232" s="477"/>
      <c r="H232" s="5"/>
      <c r="I232" s="5"/>
      <c r="J232" s="5"/>
      <c r="K232" s="5"/>
      <c r="L232" s="5"/>
      <c r="M232" s="4"/>
      <c r="N232" s="4"/>
      <c r="O232" s="4"/>
      <c r="P232" s="4"/>
      <c r="Q232" s="4"/>
      <c r="R232" s="4"/>
      <c r="S232" s="4"/>
      <c r="T232" s="5"/>
      <c r="U232" s="5"/>
      <c r="V232" s="5"/>
      <c r="W232" s="5"/>
      <c r="X232" s="5"/>
      <c r="Y232" s="5"/>
      <c r="Z232" s="5"/>
    </row>
    <row r="233" spans="1:26" ht="15.75" customHeight="1">
      <c r="A233" s="5"/>
      <c r="B233" s="5"/>
      <c r="C233" s="5"/>
      <c r="D233" s="5"/>
      <c r="E233" s="5"/>
      <c r="F233" s="5"/>
      <c r="G233" s="477"/>
      <c r="H233" s="5"/>
      <c r="I233" s="5"/>
      <c r="J233" s="5"/>
      <c r="K233" s="5"/>
      <c r="L233" s="5"/>
      <c r="M233" s="4"/>
      <c r="N233" s="4"/>
      <c r="O233" s="4"/>
      <c r="P233" s="4"/>
      <c r="Q233" s="4"/>
      <c r="R233" s="4"/>
      <c r="S233" s="4"/>
      <c r="T233" s="5"/>
      <c r="U233" s="5"/>
      <c r="V233" s="5"/>
      <c r="W233" s="5"/>
      <c r="X233" s="5"/>
      <c r="Y233" s="5"/>
      <c r="Z233" s="5"/>
    </row>
    <row r="234" spans="1:26" ht="15.75" customHeight="1">
      <c r="A234" s="5"/>
      <c r="B234" s="5"/>
      <c r="C234" s="5"/>
      <c r="D234" s="5"/>
      <c r="E234" s="5"/>
      <c r="F234" s="5"/>
      <c r="G234" s="477"/>
      <c r="H234" s="5"/>
      <c r="I234" s="5"/>
      <c r="J234" s="5"/>
      <c r="K234" s="5"/>
      <c r="L234" s="5"/>
      <c r="M234" s="4"/>
      <c r="N234" s="4"/>
      <c r="O234" s="4"/>
      <c r="P234" s="4"/>
      <c r="Q234" s="4"/>
      <c r="R234" s="4"/>
      <c r="S234" s="4"/>
      <c r="T234" s="5"/>
      <c r="U234" s="5"/>
      <c r="V234" s="5"/>
      <c r="W234" s="5"/>
      <c r="X234" s="5"/>
      <c r="Y234" s="5"/>
      <c r="Z234" s="5"/>
    </row>
    <row r="235" spans="1:26" ht="15.75" customHeight="1">
      <c r="A235" s="5"/>
      <c r="B235" s="5"/>
      <c r="C235" s="5"/>
      <c r="D235" s="5"/>
      <c r="E235" s="5"/>
      <c r="F235" s="5"/>
      <c r="G235" s="477"/>
      <c r="H235" s="5"/>
      <c r="I235" s="5"/>
      <c r="J235" s="5"/>
      <c r="K235" s="5"/>
      <c r="L235" s="5"/>
      <c r="M235" s="4"/>
      <c r="N235" s="4"/>
      <c r="O235" s="4"/>
      <c r="P235" s="4"/>
      <c r="Q235" s="4"/>
      <c r="R235" s="4"/>
      <c r="S235" s="4"/>
      <c r="T235" s="5"/>
      <c r="U235" s="5"/>
      <c r="V235" s="5"/>
      <c r="W235" s="5"/>
      <c r="X235" s="5"/>
      <c r="Y235" s="5"/>
      <c r="Z235" s="5"/>
    </row>
    <row r="236" spans="1:26" ht="15.75" customHeight="1">
      <c r="A236" s="5"/>
      <c r="B236" s="5"/>
      <c r="C236" s="5"/>
      <c r="D236" s="5"/>
      <c r="E236" s="5"/>
      <c r="F236" s="5"/>
      <c r="G236" s="477"/>
      <c r="H236" s="5"/>
      <c r="I236" s="5"/>
      <c r="J236" s="5"/>
      <c r="K236" s="5"/>
      <c r="L236" s="5"/>
      <c r="M236" s="4"/>
      <c r="N236" s="4"/>
      <c r="O236" s="4"/>
      <c r="P236" s="4"/>
      <c r="Q236" s="4"/>
      <c r="R236" s="4"/>
      <c r="S236" s="4"/>
      <c r="T236" s="5"/>
      <c r="U236" s="5"/>
      <c r="V236" s="5"/>
      <c r="W236" s="5"/>
      <c r="X236" s="5"/>
      <c r="Y236" s="5"/>
      <c r="Z236" s="5"/>
    </row>
    <row r="237" spans="1:26" ht="15.75" customHeight="1">
      <c r="A237" s="5"/>
      <c r="B237" s="5"/>
      <c r="C237" s="5"/>
      <c r="D237" s="5"/>
      <c r="E237" s="5"/>
      <c r="F237" s="5"/>
      <c r="G237" s="477"/>
      <c r="H237" s="5"/>
      <c r="I237" s="5"/>
      <c r="J237" s="5"/>
      <c r="K237" s="5"/>
      <c r="L237" s="5"/>
      <c r="M237" s="4"/>
      <c r="N237" s="4"/>
      <c r="O237" s="4"/>
      <c r="P237" s="4"/>
      <c r="Q237" s="4"/>
      <c r="R237" s="4"/>
      <c r="S237" s="4"/>
      <c r="T237" s="5"/>
      <c r="U237" s="5"/>
      <c r="V237" s="5"/>
      <c r="W237" s="5"/>
      <c r="X237" s="5"/>
      <c r="Y237" s="5"/>
      <c r="Z237" s="5"/>
    </row>
    <row r="238" spans="1:26" ht="15.75" customHeight="1">
      <c r="A238" s="5"/>
      <c r="B238" s="5"/>
      <c r="C238" s="5"/>
      <c r="D238" s="5"/>
      <c r="E238" s="5"/>
      <c r="F238" s="5"/>
      <c r="G238" s="477"/>
      <c r="H238" s="5"/>
      <c r="I238" s="5"/>
      <c r="J238" s="5"/>
      <c r="K238" s="5"/>
      <c r="L238" s="5"/>
      <c r="M238" s="4"/>
      <c r="N238" s="4"/>
      <c r="O238" s="4"/>
      <c r="P238" s="4"/>
      <c r="Q238" s="4"/>
      <c r="R238" s="4"/>
      <c r="S238" s="4"/>
      <c r="T238" s="5"/>
      <c r="U238" s="5"/>
      <c r="V238" s="5"/>
      <c r="W238" s="5"/>
      <c r="X238" s="5"/>
      <c r="Y238" s="5"/>
      <c r="Z238" s="5"/>
    </row>
    <row r="239" spans="1:26" ht="15.75" customHeight="1">
      <c r="A239" s="5"/>
      <c r="B239" s="5"/>
      <c r="C239" s="5"/>
      <c r="D239" s="5"/>
      <c r="E239" s="5"/>
      <c r="F239" s="5"/>
      <c r="G239" s="477"/>
      <c r="H239" s="5"/>
      <c r="I239" s="5"/>
      <c r="J239" s="5"/>
      <c r="K239" s="5"/>
      <c r="L239" s="5"/>
      <c r="M239" s="4"/>
      <c r="N239" s="4"/>
      <c r="O239" s="4"/>
      <c r="P239" s="4"/>
      <c r="Q239" s="4"/>
      <c r="R239" s="4"/>
      <c r="S239" s="4"/>
      <c r="T239" s="5"/>
      <c r="U239" s="5"/>
      <c r="V239" s="5"/>
      <c r="W239" s="5"/>
      <c r="X239" s="5"/>
      <c r="Y239" s="5"/>
      <c r="Z239" s="5"/>
    </row>
    <row r="240" spans="1:26" ht="15.75" customHeight="1">
      <c r="A240" s="5"/>
      <c r="B240" s="5"/>
      <c r="C240" s="5"/>
      <c r="D240" s="5"/>
      <c r="E240" s="5"/>
      <c r="F240" s="5"/>
      <c r="G240" s="477"/>
      <c r="H240" s="5"/>
      <c r="I240" s="5"/>
      <c r="J240" s="5"/>
      <c r="K240" s="5"/>
      <c r="L240" s="5"/>
      <c r="M240" s="4"/>
      <c r="N240" s="4"/>
      <c r="O240" s="4"/>
      <c r="P240" s="4"/>
      <c r="Q240" s="4"/>
      <c r="R240" s="4"/>
      <c r="S240" s="4"/>
      <c r="T240" s="5"/>
      <c r="U240" s="5"/>
      <c r="V240" s="5"/>
      <c r="W240" s="5"/>
      <c r="X240" s="5"/>
      <c r="Y240" s="5"/>
      <c r="Z240" s="5"/>
    </row>
    <row r="241" spans="1:26" ht="15.75" customHeight="1">
      <c r="A241" s="5"/>
      <c r="B241" s="5"/>
      <c r="C241" s="5"/>
      <c r="D241" s="5"/>
      <c r="E241" s="5"/>
      <c r="F241" s="5"/>
      <c r="G241" s="477"/>
      <c r="H241" s="5"/>
      <c r="I241" s="5"/>
      <c r="J241" s="5"/>
      <c r="K241" s="5"/>
      <c r="L241" s="5"/>
      <c r="M241" s="4"/>
      <c r="N241" s="4"/>
      <c r="O241" s="4"/>
      <c r="P241" s="4"/>
      <c r="Q241" s="4"/>
      <c r="R241" s="4"/>
      <c r="S241" s="4"/>
      <c r="T241" s="5"/>
      <c r="U241" s="5"/>
      <c r="V241" s="5"/>
      <c r="W241" s="5"/>
      <c r="X241" s="5"/>
      <c r="Y241" s="5"/>
      <c r="Z241" s="5"/>
    </row>
    <row r="242" spans="1:26" ht="15.75" customHeight="1">
      <c r="A242" s="5"/>
      <c r="B242" s="5"/>
      <c r="C242" s="5"/>
      <c r="D242" s="5"/>
      <c r="E242" s="5"/>
      <c r="F242" s="5"/>
      <c r="G242" s="477"/>
      <c r="H242" s="5"/>
      <c r="I242" s="5"/>
      <c r="J242" s="5"/>
      <c r="K242" s="5"/>
      <c r="L242" s="5"/>
      <c r="M242" s="4"/>
      <c r="N242" s="4"/>
      <c r="O242" s="4"/>
      <c r="P242" s="4"/>
      <c r="Q242" s="4"/>
      <c r="R242" s="4"/>
      <c r="S242" s="4"/>
      <c r="T242" s="5"/>
      <c r="U242" s="5"/>
      <c r="V242" s="5"/>
      <c r="W242" s="5"/>
      <c r="X242" s="5"/>
      <c r="Y242" s="5"/>
      <c r="Z242" s="5"/>
    </row>
    <row r="243" spans="1:26" ht="15.75" customHeight="1">
      <c r="A243" s="5"/>
      <c r="B243" s="5"/>
      <c r="C243" s="5"/>
      <c r="D243" s="5"/>
      <c r="E243" s="5"/>
      <c r="F243" s="5"/>
      <c r="G243" s="477"/>
      <c r="H243" s="5"/>
      <c r="I243" s="5"/>
      <c r="J243" s="5"/>
      <c r="K243" s="5"/>
      <c r="L243" s="5"/>
      <c r="M243" s="4"/>
      <c r="N243" s="4"/>
      <c r="O243" s="4"/>
      <c r="P243" s="4"/>
      <c r="Q243" s="4"/>
      <c r="R243" s="4"/>
      <c r="S243" s="4"/>
      <c r="T243" s="5"/>
      <c r="U243" s="5"/>
      <c r="V243" s="5"/>
      <c r="W243" s="5"/>
      <c r="X243" s="5"/>
      <c r="Y243" s="5"/>
      <c r="Z243" s="5"/>
    </row>
    <row r="244" spans="1:26" ht="15.75" customHeight="1">
      <c r="A244" s="5"/>
      <c r="B244" s="5"/>
      <c r="C244" s="5"/>
      <c r="D244" s="5"/>
      <c r="E244" s="5"/>
      <c r="F244" s="5"/>
      <c r="G244" s="477"/>
      <c r="H244" s="5"/>
      <c r="I244" s="5"/>
      <c r="J244" s="5"/>
      <c r="K244" s="5"/>
      <c r="L244" s="5"/>
      <c r="M244" s="4"/>
      <c r="N244" s="4"/>
      <c r="O244" s="4"/>
      <c r="P244" s="4"/>
      <c r="Q244" s="4"/>
      <c r="R244" s="4"/>
      <c r="S244" s="4"/>
      <c r="T244" s="5"/>
      <c r="U244" s="5"/>
      <c r="V244" s="5"/>
      <c r="W244" s="5"/>
      <c r="X244" s="5"/>
      <c r="Y244" s="5"/>
      <c r="Z244" s="5"/>
    </row>
    <row r="245" spans="1:26" ht="15.75" customHeight="1">
      <c r="A245" s="5"/>
      <c r="B245" s="5"/>
      <c r="C245" s="5"/>
      <c r="D245" s="5"/>
      <c r="E245" s="5"/>
      <c r="F245" s="5"/>
      <c r="G245" s="477"/>
      <c r="H245" s="5"/>
      <c r="I245" s="5"/>
      <c r="J245" s="5"/>
      <c r="K245" s="5"/>
      <c r="L245" s="5"/>
      <c r="M245" s="4"/>
      <c r="N245" s="4"/>
      <c r="O245" s="4"/>
      <c r="P245" s="4"/>
      <c r="Q245" s="4"/>
      <c r="R245" s="4"/>
      <c r="S245" s="4"/>
      <c r="T245" s="5"/>
      <c r="U245" s="5"/>
      <c r="V245" s="5"/>
      <c r="W245" s="5"/>
      <c r="X245" s="5"/>
      <c r="Y245" s="5"/>
      <c r="Z245" s="5"/>
    </row>
    <row r="246" spans="1:26" ht="15.75" customHeight="1">
      <c r="A246" s="5"/>
      <c r="B246" s="5"/>
      <c r="C246" s="5"/>
      <c r="D246" s="5"/>
      <c r="E246" s="5"/>
      <c r="F246" s="5"/>
      <c r="G246" s="477"/>
      <c r="H246" s="5"/>
      <c r="I246" s="5"/>
      <c r="J246" s="5"/>
      <c r="K246" s="5"/>
      <c r="L246" s="5"/>
      <c r="M246" s="4"/>
      <c r="N246" s="4"/>
      <c r="O246" s="4"/>
      <c r="P246" s="4"/>
      <c r="Q246" s="4"/>
      <c r="R246" s="4"/>
      <c r="S246" s="4"/>
      <c r="T246" s="5"/>
      <c r="U246" s="5"/>
      <c r="V246" s="5"/>
      <c r="W246" s="5"/>
      <c r="X246" s="5"/>
      <c r="Y246" s="5"/>
      <c r="Z246" s="5"/>
    </row>
    <row r="247" spans="1:26" ht="15.75" customHeight="1">
      <c r="A247" s="5"/>
      <c r="B247" s="5"/>
      <c r="C247" s="5"/>
      <c r="D247" s="5"/>
      <c r="E247" s="5"/>
      <c r="F247" s="5"/>
      <c r="G247" s="477"/>
      <c r="H247" s="5"/>
      <c r="I247" s="5"/>
      <c r="J247" s="5"/>
      <c r="K247" s="5"/>
      <c r="L247" s="5"/>
      <c r="M247" s="4"/>
      <c r="N247" s="4"/>
      <c r="O247" s="4"/>
      <c r="P247" s="4"/>
      <c r="Q247" s="4"/>
      <c r="R247" s="4"/>
      <c r="S247" s="4"/>
      <c r="T247" s="5"/>
      <c r="U247" s="5"/>
      <c r="V247" s="5"/>
      <c r="W247" s="5"/>
      <c r="X247" s="5"/>
      <c r="Y247" s="5"/>
      <c r="Z247" s="5"/>
    </row>
    <row r="248" spans="1:26" ht="15.75" customHeight="1">
      <c r="A248" s="5"/>
      <c r="B248" s="5"/>
      <c r="C248" s="5"/>
      <c r="D248" s="5"/>
      <c r="E248" s="5"/>
      <c r="F248" s="5"/>
      <c r="G248" s="477"/>
      <c r="H248" s="5"/>
      <c r="I248" s="5"/>
      <c r="J248" s="5"/>
      <c r="K248" s="5"/>
      <c r="L248" s="5"/>
      <c r="M248" s="4"/>
      <c r="N248" s="4"/>
      <c r="O248" s="4"/>
      <c r="P248" s="4"/>
      <c r="Q248" s="4"/>
      <c r="R248" s="4"/>
      <c r="S248" s="4"/>
      <c r="T248" s="5"/>
      <c r="U248" s="5"/>
      <c r="V248" s="5"/>
      <c r="W248" s="5"/>
      <c r="X248" s="5"/>
      <c r="Y248" s="5"/>
      <c r="Z248" s="5"/>
    </row>
    <row r="249" spans="1:26" ht="15.75" customHeight="1">
      <c r="A249" s="5"/>
      <c r="B249" s="5"/>
      <c r="C249" s="5"/>
      <c r="D249" s="5"/>
      <c r="E249" s="5"/>
      <c r="F249" s="5"/>
      <c r="G249" s="477"/>
      <c r="H249" s="5"/>
      <c r="I249" s="5"/>
      <c r="J249" s="5"/>
      <c r="K249" s="5"/>
      <c r="L249" s="5"/>
      <c r="M249" s="4"/>
      <c r="N249" s="4"/>
      <c r="O249" s="4"/>
      <c r="P249" s="4"/>
      <c r="Q249" s="4"/>
      <c r="R249" s="4"/>
      <c r="S249" s="4"/>
      <c r="T249" s="5"/>
      <c r="U249" s="5"/>
      <c r="V249" s="5"/>
      <c r="W249" s="5"/>
      <c r="X249" s="5"/>
      <c r="Y249" s="5"/>
      <c r="Z249" s="5"/>
    </row>
    <row r="250" spans="1:26" ht="15.75" customHeight="1">
      <c r="A250" s="5"/>
      <c r="B250" s="5"/>
      <c r="C250" s="5"/>
      <c r="D250" s="5"/>
      <c r="E250" s="5"/>
      <c r="F250" s="5"/>
      <c r="G250" s="477"/>
      <c r="H250" s="5"/>
      <c r="I250" s="5"/>
      <c r="J250" s="5"/>
      <c r="K250" s="5"/>
      <c r="L250" s="5"/>
      <c r="M250" s="4"/>
      <c r="N250" s="4"/>
      <c r="O250" s="4"/>
      <c r="P250" s="4"/>
      <c r="Q250" s="4"/>
      <c r="R250" s="4"/>
      <c r="S250" s="4"/>
      <c r="T250" s="5"/>
      <c r="U250" s="5"/>
      <c r="V250" s="5"/>
      <c r="W250" s="5"/>
      <c r="X250" s="5"/>
      <c r="Y250" s="5"/>
      <c r="Z250" s="5"/>
    </row>
    <row r="251" spans="1:26" ht="15.75" customHeight="1">
      <c r="A251" s="5"/>
      <c r="B251" s="5"/>
      <c r="C251" s="5"/>
      <c r="D251" s="5"/>
      <c r="E251" s="5"/>
      <c r="F251" s="5"/>
      <c r="G251" s="477"/>
      <c r="H251" s="5"/>
      <c r="I251" s="5"/>
      <c r="J251" s="5"/>
      <c r="K251" s="5"/>
      <c r="L251" s="5"/>
      <c r="M251" s="4"/>
      <c r="N251" s="4"/>
      <c r="O251" s="4"/>
      <c r="P251" s="4"/>
      <c r="Q251" s="4"/>
      <c r="R251" s="4"/>
      <c r="S251" s="4"/>
      <c r="T251" s="5"/>
      <c r="U251" s="5"/>
      <c r="V251" s="5"/>
      <c r="W251" s="5"/>
      <c r="X251" s="5"/>
      <c r="Y251" s="5"/>
      <c r="Z251" s="5"/>
    </row>
    <row r="252" spans="1:26" ht="15.75" customHeight="1">
      <c r="A252" s="5"/>
      <c r="B252" s="5"/>
      <c r="C252" s="5"/>
      <c r="D252" s="5"/>
      <c r="E252" s="5"/>
      <c r="F252" s="5"/>
      <c r="G252" s="477"/>
      <c r="H252" s="5"/>
      <c r="I252" s="5"/>
      <c r="J252" s="5"/>
      <c r="K252" s="5"/>
      <c r="L252" s="5"/>
      <c r="M252" s="4"/>
      <c r="N252" s="4"/>
      <c r="O252" s="4"/>
      <c r="P252" s="4"/>
      <c r="Q252" s="4"/>
      <c r="R252" s="4"/>
      <c r="S252" s="4"/>
      <c r="T252" s="5"/>
      <c r="U252" s="5"/>
      <c r="V252" s="5"/>
      <c r="W252" s="5"/>
      <c r="X252" s="5"/>
      <c r="Y252" s="5"/>
      <c r="Z252" s="5"/>
    </row>
    <row r="253" spans="1:26" ht="15.75" customHeight="1">
      <c r="A253" s="5"/>
      <c r="B253" s="5"/>
      <c r="C253" s="5"/>
      <c r="D253" s="5"/>
      <c r="E253" s="5"/>
      <c r="F253" s="5"/>
      <c r="G253" s="477"/>
      <c r="H253" s="5"/>
      <c r="I253" s="5"/>
      <c r="J253" s="5"/>
      <c r="K253" s="5"/>
      <c r="L253" s="5"/>
      <c r="M253" s="4"/>
      <c r="N253" s="4"/>
      <c r="O253" s="4"/>
      <c r="P253" s="4"/>
      <c r="Q253" s="4"/>
      <c r="R253" s="4"/>
      <c r="S253" s="4"/>
      <c r="T253" s="5"/>
      <c r="U253" s="5"/>
      <c r="V253" s="5"/>
      <c r="W253" s="5"/>
      <c r="X253" s="5"/>
      <c r="Y253" s="5"/>
      <c r="Z253" s="5"/>
    </row>
    <row r="254" spans="1:26" ht="15.75" customHeight="1">
      <c r="A254" s="5"/>
      <c r="B254" s="5"/>
      <c r="C254" s="5"/>
      <c r="D254" s="5"/>
      <c r="E254" s="5"/>
      <c r="F254" s="5"/>
      <c r="G254" s="477"/>
      <c r="H254" s="5"/>
      <c r="I254" s="5"/>
      <c r="J254" s="5"/>
      <c r="K254" s="5"/>
      <c r="L254" s="5"/>
      <c r="M254" s="4"/>
      <c r="N254" s="4"/>
      <c r="O254" s="4"/>
      <c r="P254" s="4"/>
      <c r="Q254" s="4"/>
      <c r="R254" s="4"/>
      <c r="S254" s="4"/>
      <c r="T254" s="5"/>
      <c r="U254" s="5"/>
      <c r="V254" s="5"/>
      <c r="W254" s="5"/>
      <c r="X254" s="5"/>
      <c r="Y254" s="5"/>
      <c r="Z254" s="5"/>
    </row>
    <row r="255" spans="1:26" ht="15.75" customHeight="1">
      <c r="A255" s="5"/>
      <c r="B255" s="5"/>
      <c r="C255" s="5"/>
      <c r="D255" s="5"/>
      <c r="E255" s="5"/>
      <c r="F255" s="5"/>
      <c r="G255" s="477"/>
      <c r="H255" s="5"/>
      <c r="I255" s="5"/>
      <c r="J255" s="5"/>
      <c r="K255" s="5"/>
      <c r="L255" s="5"/>
      <c r="M255" s="4"/>
      <c r="N255" s="4"/>
      <c r="O255" s="4"/>
      <c r="P255" s="4"/>
      <c r="Q255" s="4"/>
      <c r="R255" s="4"/>
      <c r="S255" s="4"/>
      <c r="T255" s="5"/>
      <c r="U255" s="5"/>
      <c r="V255" s="5"/>
      <c r="W255" s="5"/>
      <c r="X255" s="5"/>
      <c r="Y255" s="5"/>
      <c r="Z255" s="5"/>
    </row>
    <row r="256" spans="1:26" ht="15.75" customHeight="1">
      <c r="A256" s="5"/>
      <c r="B256" s="5"/>
      <c r="C256" s="5"/>
      <c r="D256" s="5"/>
      <c r="E256" s="5"/>
      <c r="F256" s="5"/>
      <c r="G256" s="477"/>
      <c r="H256" s="5"/>
      <c r="I256" s="5"/>
      <c r="J256" s="5"/>
      <c r="K256" s="5"/>
      <c r="L256" s="5"/>
      <c r="M256" s="4"/>
      <c r="N256" s="4"/>
      <c r="O256" s="4"/>
      <c r="P256" s="4"/>
      <c r="Q256" s="4"/>
      <c r="R256" s="4"/>
      <c r="S256" s="4"/>
      <c r="T256" s="5"/>
      <c r="U256" s="5"/>
      <c r="V256" s="5"/>
      <c r="W256" s="5"/>
      <c r="X256" s="5"/>
      <c r="Y256" s="5"/>
      <c r="Z256" s="5"/>
    </row>
    <row r="257" spans="1:26" ht="15.75" customHeight="1">
      <c r="A257" s="5"/>
      <c r="B257" s="5"/>
      <c r="C257" s="5"/>
      <c r="D257" s="5"/>
      <c r="E257" s="5"/>
      <c r="F257" s="5"/>
      <c r="G257" s="477"/>
      <c r="H257" s="5"/>
      <c r="I257" s="5"/>
      <c r="J257" s="5"/>
      <c r="K257" s="5"/>
      <c r="L257" s="5"/>
      <c r="M257" s="4"/>
      <c r="N257" s="4"/>
      <c r="O257" s="4"/>
      <c r="P257" s="4"/>
      <c r="Q257" s="4"/>
      <c r="R257" s="4"/>
      <c r="S257" s="4"/>
      <c r="T257" s="5"/>
      <c r="U257" s="5"/>
      <c r="V257" s="5"/>
      <c r="W257" s="5"/>
      <c r="X257" s="5"/>
      <c r="Y257" s="5"/>
      <c r="Z257" s="5"/>
    </row>
    <row r="258" spans="1:26" ht="15.75" customHeight="1">
      <c r="A258" s="5"/>
      <c r="B258" s="5"/>
      <c r="C258" s="5"/>
      <c r="D258" s="5"/>
      <c r="E258" s="5"/>
      <c r="F258" s="5"/>
      <c r="G258" s="477"/>
      <c r="H258" s="5"/>
      <c r="I258" s="5"/>
      <c r="J258" s="5"/>
      <c r="K258" s="5"/>
      <c r="L258" s="5"/>
      <c r="M258" s="4"/>
      <c r="N258" s="4"/>
      <c r="O258" s="4"/>
      <c r="P258" s="4"/>
      <c r="Q258" s="4"/>
      <c r="R258" s="4"/>
      <c r="S258" s="4"/>
      <c r="T258" s="5"/>
      <c r="U258" s="5"/>
      <c r="V258" s="5"/>
      <c r="W258" s="5"/>
      <c r="X258" s="5"/>
      <c r="Y258" s="5"/>
      <c r="Z258" s="5"/>
    </row>
    <row r="259" spans="1:26" ht="15.75" customHeight="1">
      <c r="A259" s="5"/>
      <c r="B259" s="5"/>
      <c r="C259" s="5"/>
      <c r="D259" s="5"/>
      <c r="E259" s="5"/>
      <c r="F259" s="5"/>
      <c r="G259" s="477"/>
      <c r="H259" s="5"/>
      <c r="I259" s="5"/>
      <c r="J259" s="5"/>
      <c r="K259" s="5"/>
      <c r="L259" s="5"/>
      <c r="M259" s="4"/>
      <c r="N259" s="4"/>
      <c r="O259" s="4"/>
      <c r="P259" s="4"/>
      <c r="Q259" s="4"/>
      <c r="R259" s="4"/>
      <c r="S259" s="4"/>
      <c r="T259" s="5"/>
      <c r="U259" s="5"/>
      <c r="V259" s="5"/>
      <c r="W259" s="5"/>
      <c r="X259" s="5"/>
      <c r="Y259" s="5"/>
      <c r="Z259" s="5"/>
    </row>
    <row r="260" spans="1:26" ht="15.75" customHeight="1">
      <c r="A260" s="5"/>
      <c r="B260" s="5"/>
      <c r="C260" s="5"/>
      <c r="D260" s="5"/>
      <c r="E260" s="5"/>
      <c r="F260" s="5"/>
      <c r="G260" s="477"/>
      <c r="H260" s="5"/>
      <c r="I260" s="5"/>
      <c r="J260" s="5"/>
      <c r="K260" s="5"/>
      <c r="L260" s="5"/>
      <c r="M260" s="4"/>
      <c r="N260" s="4"/>
      <c r="O260" s="4"/>
      <c r="P260" s="4"/>
      <c r="Q260" s="4"/>
      <c r="R260" s="4"/>
      <c r="S260" s="4"/>
      <c r="T260" s="5"/>
      <c r="U260" s="5"/>
      <c r="V260" s="5"/>
      <c r="W260" s="5"/>
      <c r="X260" s="5"/>
      <c r="Y260" s="5"/>
      <c r="Z260" s="5"/>
    </row>
    <row r="261" spans="1:26" ht="15.75" customHeight="1">
      <c r="A261" s="5"/>
      <c r="B261" s="5"/>
      <c r="C261" s="5"/>
      <c r="D261" s="5"/>
      <c r="E261" s="5"/>
      <c r="F261" s="5"/>
      <c r="G261" s="477"/>
      <c r="H261" s="5"/>
      <c r="I261" s="5"/>
      <c r="J261" s="5"/>
      <c r="K261" s="5"/>
      <c r="L261" s="5"/>
      <c r="M261" s="4"/>
      <c r="N261" s="4"/>
      <c r="O261" s="4"/>
      <c r="P261" s="4"/>
      <c r="Q261" s="4"/>
      <c r="R261" s="4"/>
      <c r="S261" s="4"/>
      <c r="T261" s="5"/>
      <c r="U261" s="5"/>
      <c r="V261" s="5"/>
      <c r="W261" s="5"/>
      <c r="X261" s="5"/>
      <c r="Y261" s="5"/>
      <c r="Z261" s="5"/>
    </row>
    <row r="262" spans="1:26" ht="15.75" customHeight="1">
      <c r="A262" s="5"/>
      <c r="B262" s="5"/>
      <c r="C262" s="5"/>
      <c r="D262" s="5"/>
      <c r="E262" s="5"/>
      <c r="F262" s="5"/>
      <c r="G262" s="477"/>
      <c r="H262" s="5"/>
      <c r="I262" s="5"/>
      <c r="J262" s="5"/>
      <c r="K262" s="5"/>
      <c r="L262" s="5"/>
      <c r="M262" s="4"/>
      <c r="N262" s="4"/>
      <c r="O262" s="4"/>
      <c r="P262" s="4"/>
      <c r="Q262" s="4"/>
      <c r="R262" s="4"/>
      <c r="S262" s="4"/>
      <c r="T262" s="5"/>
      <c r="U262" s="5"/>
      <c r="V262" s="5"/>
      <c r="W262" s="5"/>
      <c r="X262" s="5"/>
      <c r="Y262" s="5"/>
      <c r="Z262" s="5"/>
    </row>
    <row r="263" spans="1:26" ht="15.75" customHeight="1">
      <c r="A263" s="5"/>
      <c r="B263" s="5"/>
      <c r="C263" s="5"/>
      <c r="D263" s="5"/>
      <c r="E263" s="5"/>
      <c r="F263" s="5"/>
      <c r="G263" s="477"/>
      <c r="H263" s="5"/>
      <c r="I263" s="5"/>
      <c r="J263" s="5"/>
      <c r="K263" s="5"/>
      <c r="L263" s="5"/>
      <c r="M263" s="4"/>
      <c r="N263" s="4"/>
      <c r="O263" s="4"/>
      <c r="P263" s="4"/>
      <c r="Q263" s="4"/>
      <c r="R263" s="4"/>
      <c r="S263" s="4"/>
      <c r="T263" s="5"/>
      <c r="U263" s="5"/>
      <c r="V263" s="5"/>
      <c r="W263" s="5"/>
      <c r="X263" s="5"/>
      <c r="Y263" s="5"/>
      <c r="Z263" s="5"/>
    </row>
    <row r="264" spans="1:26" ht="15.75" customHeight="1">
      <c r="A264" s="5"/>
      <c r="B264" s="5"/>
      <c r="C264" s="5"/>
      <c r="D264" s="5"/>
      <c r="E264" s="5"/>
      <c r="F264" s="5"/>
      <c r="G264" s="477"/>
      <c r="H264" s="5"/>
      <c r="I264" s="5"/>
      <c r="J264" s="5"/>
      <c r="K264" s="5"/>
      <c r="L264" s="5"/>
      <c r="M264" s="4"/>
      <c r="N264" s="4"/>
      <c r="O264" s="4"/>
      <c r="P264" s="4"/>
      <c r="Q264" s="4"/>
      <c r="R264" s="4"/>
      <c r="S264" s="4"/>
      <c r="T264" s="5"/>
      <c r="U264" s="5"/>
      <c r="V264" s="5"/>
      <c r="W264" s="5"/>
      <c r="X264" s="5"/>
      <c r="Y264" s="5"/>
      <c r="Z264" s="5"/>
    </row>
    <row r="265" spans="1:26" ht="15.75" customHeight="1">
      <c r="A265" s="5"/>
      <c r="B265" s="5"/>
      <c r="C265" s="5"/>
      <c r="D265" s="5"/>
      <c r="E265" s="5"/>
      <c r="F265" s="5"/>
      <c r="G265" s="477"/>
      <c r="H265" s="5"/>
      <c r="I265" s="5"/>
      <c r="J265" s="5"/>
      <c r="K265" s="5"/>
      <c r="L265" s="5"/>
      <c r="M265" s="4"/>
      <c r="N265" s="4"/>
      <c r="O265" s="4"/>
      <c r="P265" s="4"/>
      <c r="Q265" s="4"/>
      <c r="R265" s="4"/>
      <c r="S265" s="4"/>
      <c r="T265" s="5"/>
      <c r="U265" s="5"/>
      <c r="V265" s="5"/>
      <c r="W265" s="5"/>
      <c r="X265" s="5"/>
      <c r="Y265" s="5"/>
      <c r="Z265" s="5"/>
    </row>
    <row r="266" spans="1:26" ht="15.75" customHeight="1">
      <c r="A266" s="5"/>
      <c r="B266" s="5"/>
      <c r="C266" s="5"/>
      <c r="D266" s="5"/>
      <c r="E266" s="5"/>
      <c r="F266" s="5"/>
      <c r="G266" s="477"/>
      <c r="H266" s="5"/>
      <c r="I266" s="5"/>
      <c r="J266" s="5"/>
      <c r="K266" s="5"/>
      <c r="L266" s="5"/>
      <c r="M266" s="4"/>
      <c r="N266" s="4"/>
      <c r="O266" s="4"/>
      <c r="P266" s="4"/>
      <c r="Q266" s="4"/>
      <c r="R266" s="4"/>
      <c r="S266" s="4"/>
      <c r="T266" s="5"/>
      <c r="U266" s="5"/>
      <c r="V266" s="5"/>
      <c r="W266" s="5"/>
      <c r="X266" s="5"/>
      <c r="Y266" s="5"/>
      <c r="Z266" s="5"/>
    </row>
    <row r="267" spans="1:26" ht="15.75" customHeight="1">
      <c r="A267" s="5"/>
      <c r="B267" s="5"/>
      <c r="C267" s="5"/>
      <c r="D267" s="5"/>
      <c r="E267" s="5"/>
      <c r="F267" s="5"/>
      <c r="G267" s="477"/>
      <c r="H267" s="5"/>
      <c r="I267" s="5"/>
      <c r="J267" s="5"/>
      <c r="K267" s="5"/>
      <c r="L267" s="5"/>
      <c r="M267" s="4"/>
      <c r="N267" s="4"/>
      <c r="O267" s="4"/>
      <c r="P267" s="4"/>
      <c r="Q267" s="4"/>
      <c r="R267" s="4"/>
      <c r="S267" s="4"/>
      <c r="T267" s="5"/>
      <c r="U267" s="5"/>
      <c r="V267" s="5"/>
      <c r="W267" s="5"/>
      <c r="X267" s="5"/>
      <c r="Y267" s="5"/>
      <c r="Z267" s="5"/>
    </row>
    <row r="268" spans="1:26" ht="15.75" customHeight="1">
      <c r="A268" s="5"/>
      <c r="B268" s="5"/>
      <c r="C268" s="5"/>
      <c r="D268" s="5"/>
      <c r="E268" s="5"/>
      <c r="F268" s="5"/>
      <c r="G268" s="477"/>
      <c r="H268" s="5"/>
      <c r="I268" s="5"/>
      <c r="J268" s="5"/>
      <c r="K268" s="5"/>
      <c r="L268" s="5"/>
      <c r="M268" s="4"/>
      <c r="N268" s="4"/>
      <c r="O268" s="4"/>
      <c r="P268" s="4"/>
      <c r="Q268" s="4"/>
      <c r="R268" s="4"/>
      <c r="S268" s="4"/>
      <c r="T268" s="5"/>
      <c r="U268" s="5"/>
      <c r="V268" s="5"/>
      <c r="W268" s="5"/>
      <c r="X268" s="5"/>
      <c r="Y268" s="5"/>
      <c r="Z268" s="5"/>
    </row>
    <row r="269" spans="1:26" ht="15.75" customHeight="1">
      <c r="A269" s="5"/>
      <c r="B269" s="5"/>
      <c r="C269" s="5"/>
      <c r="D269" s="5"/>
      <c r="E269" s="5"/>
      <c r="F269" s="5"/>
      <c r="G269" s="477"/>
      <c r="H269" s="5"/>
      <c r="I269" s="5"/>
      <c r="J269" s="5"/>
      <c r="K269" s="5"/>
      <c r="L269" s="5"/>
      <c r="M269" s="4"/>
      <c r="N269" s="4"/>
      <c r="O269" s="4"/>
      <c r="P269" s="4"/>
      <c r="Q269" s="4"/>
      <c r="R269" s="4"/>
      <c r="S269" s="4"/>
      <c r="T269" s="5"/>
      <c r="U269" s="5"/>
      <c r="V269" s="5"/>
      <c r="W269" s="5"/>
      <c r="X269" s="5"/>
      <c r="Y269" s="5"/>
      <c r="Z269" s="5"/>
    </row>
    <row r="270" spans="1:26" ht="15.75" customHeight="1">
      <c r="A270" s="5"/>
      <c r="B270" s="5"/>
      <c r="C270" s="5"/>
      <c r="D270" s="5"/>
      <c r="E270" s="5"/>
      <c r="F270" s="5"/>
      <c r="G270" s="477"/>
      <c r="H270" s="5"/>
      <c r="I270" s="5"/>
      <c r="J270" s="5"/>
      <c r="K270" s="5"/>
      <c r="L270" s="5"/>
      <c r="M270" s="4"/>
      <c r="N270" s="4"/>
      <c r="O270" s="4"/>
      <c r="P270" s="4"/>
      <c r="Q270" s="4"/>
      <c r="R270" s="4"/>
      <c r="S270" s="4"/>
      <c r="T270" s="5"/>
      <c r="U270" s="5"/>
      <c r="V270" s="5"/>
      <c r="W270" s="5"/>
      <c r="X270" s="5"/>
      <c r="Y270" s="5"/>
      <c r="Z270" s="5"/>
    </row>
    <row r="271" spans="1:26" ht="15.75" customHeight="1">
      <c r="A271" s="5"/>
      <c r="B271" s="5"/>
      <c r="C271" s="5"/>
      <c r="D271" s="5"/>
      <c r="E271" s="5"/>
      <c r="F271" s="5"/>
      <c r="G271" s="477"/>
      <c r="H271" s="5"/>
      <c r="I271" s="5"/>
      <c r="J271" s="5"/>
      <c r="K271" s="5"/>
      <c r="L271" s="5"/>
      <c r="M271" s="4"/>
      <c r="N271" s="4"/>
      <c r="O271" s="4"/>
      <c r="P271" s="4"/>
      <c r="Q271" s="4"/>
      <c r="R271" s="4"/>
      <c r="S271" s="4"/>
      <c r="T271" s="5"/>
      <c r="U271" s="5"/>
      <c r="V271" s="5"/>
      <c r="W271" s="5"/>
      <c r="X271" s="5"/>
      <c r="Y271" s="5"/>
      <c r="Z271" s="5"/>
    </row>
    <row r="272" spans="1:26" ht="15.75" customHeight="1">
      <c r="A272" s="5"/>
      <c r="B272" s="5"/>
      <c r="C272" s="5"/>
      <c r="D272" s="5"/>
      <c r="E272" s="5"/>
      <c r="F272" s="5"/>
      <c r="G272" s="477"/>
      <c r="H272" s="5"/>
      <c r="I272" s="5"/>
      <c r="J272" s="5"/>
      <c r="K272" s="5"/>
      <c r="L272" s="5"/>
      <c r="M272" s="4"/>
      <c r="N272" s="4"/>
      <c r="O272" s="4"/>
      <c r="P272" s="4"/>
      <c r="Q272" s="4"/>
      <c r="R272" s="4"/>
      <c r="S272" s="4"/>
      <c r="T272" s="5"/>
      <c r="U272" s="5"/>
      <c r="V272" s="5"/>
      <c r="W272" s="5"/>
      <c r="X272" s="5"/>
      <c r="Y272" s="5"/>
      <c r="Z272" s="5"/>
    </row>
    <row r="273" spans="1:26" ht="15.75" customHeight="1">
      <c r="A273" s="5"/>
      <c r="B273" s="5"/>
      <c r="C273" s="5"/>
      <c r="D273" s="5"/>
      <c r="E273" s="5"/>
      <c r="F273" s="5"/>
      <c r="G273" s="477"/>
      <c r="H273" s="5"/>
      <c r="I273" s="5"/>
      <c r="J273" s="5"/>
      <c r="K273" s="5"/>
      <c r="L273" s="5"/>
      <c r="M273" s="4"/>
      <c r="N273" s="4"/>
      <c r="O273" s="4"/>
      <c r="P273" s="4"/>
      <c r="Q273" s="4"/>
      <c r="R273" s="4"/>
      <c r="S273" s="4"/>
      <c r="T273" s="5"/>
      <c r="U273" s="5"/>
      <c r="V273" s="5"/>
      <c r="W273" s="5"/>
      <c r="X273" s="5"/>
      <c r="Y273" s="5"/>
      <c r="Z273" s="5"/>
    </row>
    <row r="274" spans="1:26" ht="15.75" customHeight="1">
      <c r="A274" s="5"/>
      <c r="B274" s="5"/>
      <c r="C274" s="5"/>
      <c r="D274" s="5"/>
      <c r="E274" s="5"/>
      <c r="F274" s="5"/>
      <c r="G274" s="477"/>
      <c r="H274" s="5"/>
      <c r="I274" s="5"/>
      <c r="J274" s="5"/>
      <c r="K274" s="5"/>
      <c r="L274" s="5"/>
      <c r="M274" s="4"/>
      <c r="N274" s="4"/>
      <c r="O274" s="4"/>
      <c r="P274" s="4"/>
      <c r="Q274" s="4"/>
      <c r="R274" s="4"/>
      <c r="S274" s="4"/>
      <c r="T274" s="5"/>
      <c r="U274" s="5"/>
      <c r="V274" s="5"/>
      <c r="W274" s="5"/>
      <c r="X274" s="5"/>
      <c r="Y274" s="5"/>
      <c r="Z274" s="5"/>
    </row>
    <row r="275" spans="1:26" ht="15.75" customHeight="1">
      <c r="A275" s="5"/>
      <c r="B275" s="5"/>
      <c r="C275" s="5"/>
      <c r="D275" s="5"/>
      <c r="E275" s="5"/>
      <c r="F275" s="5"/>
      <c r="G275" s="477"/>
      <c r="H275" s="5"/>
      <c r="I275" s="5"/>
      <c r="J275" s="5"/>
      <c r="K275" s="5"/>
      <c r="L275" s="5"/>
      <c r="M275" s="4"/>
      <c r="N275" s="4"/>
      <c r="O275" s="4"/>
      <c r="P275" s="4"/>
      <c r="Q275" s="4"/>
      <c r="R275" s="4"/>
      <c r="S275" s="4"/>
      <c r="T275" s="5"/>
      <c r="U275" s="5"/>
      <c r="V275" s="5"/>
      <c r="W275" s="5"/>
      <c r="X275" s="5"/>
      <c r="Y275" s="5"/>
      <c r="Z275" s="5"/>
    </row>
    <row r="276" spans="1:26" ht="15.75" customHeight="1">
      <c r="A276" s="5"/>
      <c r="B276" s="5"/>
      <c r="C276" s="5"/>
      <c r="D276" s="5"/>
      <c r="E276" s="5"/>
      <c r="F276" s="5"/>
      <c r="G276" s="477"/>
      <c r="H276" s="5"/>
      <c r="I276" s="5"/>
      <c r="J276" s="5"/>
      <c r="K276" s="5"/>
      <c r="L276" s="5"/>
      <c r="M276" s="4"/>
      <c r="N276" s="4"/>
      <c r="O276" s="4"/>
      <c r="P276" s="4"/>
      <c r="Q276" s="4"/>
      <c r="R276" s="4"/>
      <c r="S276" s="4"/>
      <c r="T276" s="5"/>
      <c r="U276" s="5"/>
      <c r="V276" s="5"/>
      <c r="W276" s="5"/>
      <c r="X276" s="5"/>
      <c r="Y276" s="5"/>
      <c r="Z276" s="5"/>
    </row>
    <row r="277" spans="1:26" ht="15.75" customHeight="1">
      <c r="A277" s="5"/>
      <c r="B277" s="5"/>
      <c r="C277" s="5"/>
      <c r="D277" s="5"/>
      <c r="E277" s="5"/>
      <c r="F277" s="5"/>
      <c r="G277" s="477"/>
      <c r="H277" s="5"/>
      <c r="I277" s="5"/>
      <c r="J277" s="5"/>
      <c r="K277" s="5"/>
      <c r="L277" s="5"/>
      <c r="M277" s="4"/>
      <c r="N277" s="4"/>
      <c r="O277" s="4"/>
      <c r="P277" s="4"/>
      <c r="Q277" s="4"/>
      <c r="R277" s="4"/>
      <c r="S277" s="4"/>
      <c r="T277" s="5"/>
      <c r="U277" s="5"/>
      <c r="V277" s="5"/>
      <c r="W277" s="5"/>
      <c r="X277" s="5"/>
      <c r="Y277" s="5"/>
      <c r="Z277" s="5"/>
    </row>
    <row r="278" spans="1:26" ht="15.75" customHeight="1">
      <c r="A278" s="5"/>
      <c r="B278" s="5"/>
      <c r="C278" s="5"/>
      <c r="D278" s="5"/>
      <c r="E278" s="5"/>
      <c r="F278" s="5"/>
      <c r="G278" s="477"/>
      <c r="H278" s="5"/>
      <c r="I278" s="5"/>
      <c r="J278" s="5"/>
      <c r="K278" s="5"/>
      <c r="L278" s="5"/>
      <c r="M278" s="4"/>
      <c r="N278" s="4"/>
      <c r="O278" s="4"/>
      <c r="P278" s="4"/>
      <c r="Q278" s="4"/>
      <c r="R278" s="4"/>
      <c r="S278" s="4"/>
      <c r="T278" s="5"/>
      <c r="U278" s="5"/>
      <c r="V278" s="5"/>
      <c r="W278" s="5"/>
      <c r="X278" s="5"/>
      <c r="Y278" s="5"/>
      <c r="Z278" s="5"/>
    </row>
    <row r="279" spans="1:26" ht="15.75" customHeight="1">
      <c r="A279" s="5"/>
      <c r="B279" s="5"/>
      <c r="C279" s="5"/>
      <c r="D279" s="5"/>
      <c r="E279" s="5"/>
      <c r="F279" s="5"/>
      <c r="G279" s="477"/>
      <c r="H279" s="5"/>
      <c r="I279" s="5"/>
      <c r="J279" s="5"/>
      <c r="K279" s="5"/>
      <c r="L279" s="5"/>
      <c r="M279" s="4"/>
      <c r="N279" s="4"/>
      <c r="O279" s="4"/>
      <c r="P279" s="4"/>
      <c r="Q279" s="4"/>
      <c r="R279" s="4"/>
      <c r="S279" s="4"/>
      <c r="T279" s="5"/>
      <c r="U279" s="5"/>
      <c r="V279" s="5"/>
      <c r="W279" s="5"/>
      <c r="X279" s="5"/>
      <c r="Y279" s="5"/>
      <c r="Z279" s="5"/>
    </row>
    <row r="280" spans="1:26" ht="15.75" customHeight="1">
      <c r="A280" s="5"/>
      <c r="B280" s="5"/>
      <c r="C280" s="5"/>
      <c r="D280" s="5"/>
      <c r="E280" s="5"/>
      <c r="F280" s="5"/>
      <c r="G280" s="477"/>
      <c r="H280" s="5"/>
      <c r="I280" s="5"/>
      <c r="J280" s="5"/>
      <c r="K280" s="5"/>
      <c r="L280" s="5"/>
      <c r="M280" s="4"/>
      <c r="N280" s="4"/>
      <c r="O280" s="4"/>
      <c r="P280" s="4"/>
      <c r="Q280" s="4"/>
      <c r="R280" s="4"/>
      <c r="S280" s="4"/>
      <c r="T280" s="5"/>
      <c r="U280" s="5"/>
      <c r="V280" s="5"/>
      <c r="W280" s="5"/>
      <c r="X280" s="5"/>
      <c r="Y280" s="5"/>
      <c r="Z280" s="5"/>
    </row>
    <row r="281" spans="1:26" ht="15.75" customHeight="1">
      <c r="A281" s="5"/>
      <c r="B281" s="5"/>
      <c r="C281" s="5"/>
      <c r="D281" s="5"/>
      <c r="E281" s="5"/>
      <c r="F281" s="5"/>
      <c r="G281" s="477"/>
      <c r="H281" s="5"/>
      <c r="I281" s="5"/>
      <c r="J281" s="5"/>
      <c r="K281" s="5"/>
      <c r="L281" s="5"/>
      <c r="M281" s="4"/>
      <c r="N281" s="4"/>
      <c r="O281" s="4"/>
      <c r="P281" s="4"/>
      <c r="Q281" s="4"/>
      <c r="R281" s="4"/>
      <c r="S281" s="4"/>
      <c r="T281" s="5"/>
      <c r="U281" s="5"/>
      <c r="V281" s="5"/>
      <c r="W281" s="5"/>
      <c r="X281" s="5"/>
      <c r="Y281" s="5"/>
      <c r="Z281" s="5"/>
    </row>
    <row r="282" spans="1:26" ht="15.75" customHeight="1">
      <c r="A282" s="5"/>
      <c r="B282" s="5"/>
      <c r="C282" s="5"/>
      <c r="D282" s="5"/>
      <c r="E282" s="5"/>
      <c r="F282" s="5"/>
      <c r="G282" s="477"/>
      <c r="H282" s="5"/>
      <c r="I282" s="5"/>
      <c r="J282" s="5"/>
      <c r="K282" s="5"/>
      <c r="L282" s="5"/>
      <c r="M282" s="4"/>
      <c r="N282" s="4"/>
      <c r="O282" s="4"/>
      <c r="P282" s="4"/>
      <c r="Q282" s="4"/>
      <c r="R282" s="4"/>
      <c r="S282" s="4"/>
      <c r="T282" s="5"/>
      <c r="U282" s="5"/>
      <c r="V282" s="5"/>
      <c r="W282" s="5"/>
      <c r="X282" s="5"/>
      <c r="Y282" s="5"/>
      <c r="Z282" s="5"/>
    </row>
    <row r="283" spans="1:26" ht="15.75" customHeight="1">
      <c r="A283" s="5"/>
      <c r="B283" s="5"/>
      <c r="C283" s="5"/>
      <c r="D283" s="5"/>
      <c r="E283" s="5"/>
      <c r="F283" s="5"/>
      <c r="G283" s="477"/>
      <c r="H283" s="5"/>
      <c r="I283" s="5"/>
      <c r="J283" s="5"/>
      <c r="K283" s="5"/>
      <c r="L283" s="5"/>
      <c r="M283" s="4"/>
      <c r="N283" s="4"/>
      <c r="O283" s="4"/>
      <c r="P283" s="4"/>
      <c r="Q283" s="4"/>
      <c r="R283" s="4"/>
      <c r="S283" s="4"/>
      <c r="T283" s="5"/>
      <c r="U283" s="5"/>
      <c r="V283" s="5"/>
      <c r="W283" s="5"/>
      <c r="X283" s="5"/>
      <c r="Y283" s="5"/>
      <c r="Z283" s="5"/>
    </row>
    <row r="284" spans="1:26" ht="15.75" customHeight="1">
      <c r="A284" s="5"/>
      <c r="B284" s="5"/>
      <c r="C284" s="5"/>
      <c r="D284" s="5"/>
      <c r="E284" s="5"/>
      <c r="F284" s="5"/>
      <c r="G284" s="477"/>
      <c r="H284" s="5"/>
      <c r="I284" s="5"/>
      <c r="J284" s="5"/>
      <c r="K284" s="5"/>
      <c r="L284" s="5"/>
      <c r="M284" s="4"/>
      <c r="N284" s="4"/>
      <c r="O284" s="4"/>
      <c r="P284" s="4"/>
      <c r="Q284" s="4"/>
      <c r="R284" s="4"/>
      <c r="S284" s="4"/>
      <c r="T284" s="5"/>
      <c r="U284" s="5"/>
      <c r="V284" s="5"/>
      <c r="W284" s="5"/>
      <c r="X284" s="5"/>
      <c r="Y284" s="5"/>
      <c r="Z284" s="5"/>
    </row>
    <row r="285" spans="1:26" ht="15.75" customHeight="1">
      <c r="A285" s="107"/>
      <c r="B285" s="107"/>
      <c r="C285" s="107"/>
      <c r="D285" s="107"/>
      <c r="E285" s="107"/>
      <c r="F285" s="107"/>
      <c r="G285" s="479"/>
      <c r="H285" s="107"/>
      <c r="I285" s="107"/>
      <c r="J285" s="107"/>
      <c r="K285" s="107"/>
      <c r="L285" s="107"/>
      <c r="M285" s="109"/>
      <c r="N285" s="109"/>
      <c r="O285" s="107"/>
      <c r="P285" s="107"/>
      <c r="Q285" s="107"/>
      <c r="R285" s="107"/>
      <c r="S285" s="107"/>
      <c r="T285" s="107"/>
      <c r="U285" s="107"/>
      <c r="V285" s="107"/>
      <c r="W285" s="107"/>
      <c r="X285" s="107"/>
      <c r="Y285" s="107"/>
      <c r="Z285" s="107"/>
    </row>
    <row r="286" spans="1:26" ht="15.75" customHeight="1">
      <c r="A286" s="107"/>
      <c r="B286" s="107"/>
      <c r="C286" s="107"/>
      <c r="D286" s="107"/>
      <c r="E286" s="107"/>
      <c r="F286" s="107"/>
      <c r="G286" s="479"/>
      <c r="H286" s="107"/>
      <c r="I286" s="107"/>
      <c r="J286" s="107"/>
      <c r="K286" s="107"/>
      <c r="L286" s="107"/>
      <c r="M286" s="109"/>
      <c r="N286" s="109"/>
      <c r="O286" s="107"/>
      <c r="P286" s="107"/>
      <c r="Q286" s="107"/>
      <c r="R286" s="107"/>
      <c r="S286" s="107"/>
      <c r="T286" s="107"/>
      <c r="U286" s="107"/>
      <c r="V286" s="107"/>
      <c r="W286" s="107"/>
      <c r="X286" s="107"/>
      <c r="Y286" s="107"/>
      <c r="Z286" s="107"/>
    </row>
    <row r="287" spans="1:26" ht="15.75" customHeight="1">
      <c r="A287" s="107"/>
      <c r="B287" s="107"/>
      <c r="C287" s="107"/>
      <c r="D287" s="107"/>
      <c r="E287" s="107"/>
      <c r="F287" s="107"/>
      <c r="G287" s="479"/>
      <c r="H287" s="107"/>
      <c r="I287" s="107"/>
      <c r="J287" s="107"/>
      <c r="K287" s="107"/>
      <c r="L287" s="107"/>
      <c r="M287" s="109"/>
      <c r="N287" s="109"/>
      <c r="O287" s="107"/>
      <c r="P287" s="107"/>
      <c r="Q287" s="107"/>
      <c r="R287" s="107"/>
      <c r="S287" s="107"/>
      <c r="T287" s="107"/>
      <c r="U287" s="107"/>
      <c r="V287" s="107"/>
      <c r="W287" s="107"/>
      <c r="X287" s="107"/>
      <c r="Y287" s="107"/>
      <c r="Z287" s="107"/>
    </row>
    <row r="288" spans="1:26" ht="15.75" customHeight="1">
      <c r="A288" s="107"/>
      <c r="B288" s="107"/>
      <c r="C288" s="107"/>
      <c r="D288" s="107"/>
      <c r="E288" s="107"/>
      <c r="F288" s="107"/>
      <c r="G288" s="479"/>
      <c r="H288" s="107"/>
      <c r="I288" s="107"/>
      <c r="J288" s="107"/>
      <c r="K288" s="107"/>
      <c r="L288" s="107"/>
      <c r="M288" s="109"/>
      <c r="N288" s="109"/>
      <c r="O288" s="107"/>
      <c r="P288" s="107"/>
      <c r="Q288" s="107"/>
      <c r="R288" s="107"/>
      <c r="S288" s="107"/>
      <c r="T288" s="107"/>
      <c r="U288" s="107"/>
      <c r="V288" s="107"/>
      <c r="W288" s="107"/>
      <c r="X288" s="107"/>
      <c r="Y288" s="107"/>
      <c r="Z288" s="107"/>
    </row>
    <row r="289" spans="1:26" ht="15.75" customHeight="1">
      <c r="A289" s="107"/>
      <c r="B289" s="107"/>
      <c r="C289" s="107"/>
      <c r="D289" s="107"/>
      <c r="E289" s="107"/>
      <c r="F289" s="107"/>
      <c r="G289" s="479"/>
      <c r="H289" s="107"/>
      <c r="I289" s="107"/>
      <c r="J289" s="107"/>
      <c r="K289" s="107"/>
      <c r="L289" s="107"/>
      <c r="M289" s="109"/>
      <c r="N289" s="109"/>
      <c r="O289" s="107"/>
      <c r="P289" s="107"/>
      <c r="Q289" s="107"/>
      <c r="R289" s="107"/>
      <c r="S289" s="107"/>
      <c r="T289" s="107"/>
      <c r="U289" s="107"/>
      <c r="V289" s="107"/>
      <c r="W289" s="107"/>
      <c r="X289" s="107"/>
      <c r="Y289" s="107"/>
      <c r="Z289" s="107"/>
    </row>
    <row r="290" spans="1:26" ht="15.75" customHeight="1">
      <c r="A290" s="107"/>
      <c r="B290" s="107"/>
      <c r="C290" s="107"/>
      <c r="D290" s="107"/>
      <c r="E290" s="107"/>
      <c r="F290" s="107"/>
      <c r="G290" s="479"/>
      <c r="H290" s="107"/>
      <c r="I290" s="107"/>
      <c r="J290" s="107"/>
      <c r="K290" s="107"/>
      <c r="L290" s="107"/>
      <c r="M290" s="109"/>
      <c r="N290" s="109"/>
      <c r="O290" s="107"/>
      <c r="P290" s="107"/>
      <c r="Q290" s="107"/>
      <c r="R290" s="107"/>
      <c r="S290" s="107"/>
      <c r="T290" s="107"/>
      <c r="U290" s="107"/>
      <c r="V290" s="107"/>
      <c r="W290" s="107"/>
      <c r="X290" s="107"/>
      <c r="Y290" s="107"/>
      <c r="Z290" s="107"/>
    </row>
    <row r="291" spans="1:26" ht="15.75" customHeight="1">
      <c r="A291" s="107"/>
      <c r="B291" s="107"/>
      <c r="C291" s="107"/>
      <c r="D291" s="107"/>
      <c r="E291" s="107"/>
      <c r="F291" s="107"/>
      <c r="G291" s="479"/>
      <c r="H291" s="107"/>
      <c r="I291" s="107"/>
      <c r="J291" s="107"/>
      <c r="K291" s="107"/>
      <c r="L291" s="107"/>
      <c r="M291" s="109"/>
      <c r="N291" s="109"/>
      <c r="O291" s="107"/>
      <c r="P291" s="107"/>
      <c r="Q291" s="107"/>
      <c r="R291" s="107"/>
      <c r="S291" s="107"/>
      <c r="T291" s="107"/>
      <c r="U291" s="107"/>
      <c r="V291" s="107"/>
      <c r="W291" s="107"/>
      <c r="X291" s="107"/>
      <c r="Y291" s="107"/>
      <c r="Z291" s="107"/>
    </row>
    <row r="292" spans="1:26" ht="15.75" customHeight="1">
      <c r="A292" s="107"/>
      <c r="B292" s="107"/>
      <c r="C292" s="107"/>
      <c r="D292" s="107"/>
      <c r="E292" s="107"/>
      <c r="F292" s="107"/>
      <c r="G292" s="479"/>
      <c r="H292" s="107"/>
      <c r="I292" s="107"/>
      <c r="J292" s="107"/>
      <c r="K292" s="107"/>
      <c r="L292" s="107"/>
      <c r="M292" s="109"/>
      <c r="N292" s="109"/>
      <c r="O292" s="107"/>
      <c r="P292" s="107"/>
      <c r="Q292" s="107"/>
      <c r="R292" s="107"/>
      <c r="S292" s="107"/>
      <c r="T292" s="107"/>
      <c r="U292" s="107"/>
      <c r="V292" s="107"/>
      <c r="W292" s="107"/>
      <c r="X292" s="107"/>
      <c r="Y292" s="107"/>
      <c r="Z292" s="107"/>
    </row>
    <row r="293" spans="1:26" ht="15.75" customHeight="1">
      <c r="A293" s="107"/>
      <c r="B293" s="107"/>
      <c r="C293" s="107"/>
      <c r="D293" s="107"/>
      <c r="E293" s="107"/>
      <c r="F293" s="107"/>
      <c r="G293" s="479"/>
      <c r="H293" s="107"/>
      <c r="I293" s="107"/>
      <c r="J293" s="107"/>
      <c r="K293" s="107"/>
      <c r="L293" s="107"/>
      <c r="M293" s="109"/>
      <c r="N293" s="109"/>
      <c r="O293" s="107"/>
      <c r="P293" s="107"/>
      <c r="Q293" s="107"/>
      <c r="R293" s="107"/>
      <c r="S293" s="107"/>
      <c r="T293" s="107"/>
      <c r="U293" s="107"/>
      <c r="V293" s="107"/>
      <c r="W293" s="107"/>
      <c r="X293" s="107"/>
      <c r="Y293" s="107"/>
      <c r="Z293" s="107"/>
    </row>
    <row r="294" spans="1:26" ht="15.75" customHeight="1">
      <c r="A294" s="107"/>
      <c r="B294" s="107"/>
      <c r="C294" s="107"/>
      <c r="D294" s="107"/>
      <c r="E294" s="107"/>
      <c r="F294" s="107"/>
      <c r="G294" s="479"/>
      <c r="H294" s="107"/>
      <c r="I294" s="107"/>
      <c r="J294" s="107"/>
      <c r="K294" s="107"/>
      <c r="L294" s="107"/>
      <c r="M294" s="109"/>
      <c r="N294" s="109"/>
      <c r="O294" s="107"/>
      <c r="P294" s="107"/>
      <c r="Q294" s="107"/>
      <c r="R294" s="107"/>
      <c r="S294" s="107"/>
      <c r="T294" s="107"/>
      <c r="U294" s="107"/>
      <c r="V294" s="107"/>
      <c r="W294" s="107"/>
      <c r="X294" s="107"/>
      <c r="Y294" s="107"/>
      <c r="Z294" s="107"/>
    </row>
    <row r="295" spans="1:26" ht="15.75" customHeight="1">
      <c r="A295" s="107"/>
      <c r="B295" s="107"/>
      <c r="C295" s="107"/>
      <c r="D295" s="107"/>
      <c r="E295" s="107"/>
      <c r="F295" s="107"/>
      <c r="G295" s="479"/>
      <c r="H295" s="107"/>
      <c r="I295" s="107"/>
      <c r="J295" s="107"/>
      <c r="K295" s="107"/>
      <c r="L295" s="107"/>
      <c r="M295" s="109"/>
      <c r="N295" s="109"/>
      <c r="O295" s="107"/>
      <c r="P295" s="107"/>
      <c r="Q295" s="107"/>
      <c r="R295" s="107"/>
      <c r="S295" s="107"/>
      <c r="T295" s="107"/>
      <c r="U295" s="107"/>
      <c r="V295" s="107"/>
      <c r="W295" s="107"/>
      <c r="X295" s="107"/>
      <c r="Y295" s="107"/>
      <c r="Z295" s="107"/>
    </row>
    <row r="296" spans="1:26" ht="15.75" customHeight="1">
      <c r="A296" s="107"/>
      <c r="B296" s="107"/>
      <c r="C296" s="107"/>
      <c r="D296" s="107"/>
      <c r="E296" s="107"/>
      <c r="F296" s="107"/>
      <c r="G296" s="479"/>
      <c r="H296" s="107"/>
      <c r="I296" s="107"/>
      <c r="J296" s="107"/>
      <c r="K296" s="107"/>
      <c r="L296" s="107"/>
      <c r="M296" s="109"/>
      <c r="N296" s="109"/>
      <c r="O296" s="107"/>
      <c r="P296" s="107"/>
      <c r="Q296" s="107"/>
      <c r="R296" s="107"/>
      <c r="S296" s="107"/>
      <c r="T296" s="107"/>
      <c r="U296" s="107"/>
      <c r="V296" s="107"/>
      <c r="W296" s="107"/>
      <c r="X296" s="107"/>
      <c r="Y296" s="107"/>
      <c r="Z296" s="107"/>
    </row>
    <row r="297" spans="1:26" ht="15.75" customHeight="1">
      <c r="A297" s="107"/>
      <c r="B297" s="107"/>
      <c r="C297" s="107"/>
      <c r="D297" s="107"/>
      <c r="E297" s="107"/>
      <c r="F297" s="107"/>
      <c r="G297" s="479"/>
      <c r="H297" s="107"/>
      <c r="I297" s="107"/>
      <c r="J297" s="107"/>
      <c r="K297" s="107"/>
      <c r="L297" s="107"/>
      <c r="M297" s="109"/>
      <c r="N297" s="109"/>
      <c r="O297" s="107"/>
      <c r="P297" s="107"/>
      <c r="Q297" s="107"/>
      <c r="R297" s="107"/>
      <c r="S297" s="107"/>
      <c r="T297" s="107"/>
      <c r="U297" s="107"/>
      <c r="V297" s="107"/>
      <c r="W297" s="107"/>
      <c r="X297" s="107"/>
      <c r="Y297" s="107"/>
      <c r="Z297" s="107"/>
    </row>
    <row r="298" spans="1:26" ht="15.75" customHeight="1">
      <c r="A298" s="107"/>
      <c r="B298" s="107"/>
      <c r="C298" s="107"/>
      <c r="D298" s="107"/>
      <c r="E298" s="107"/>
      <c r="F298" s="107"/>
      <c r="G298" s="479"/>
      <c r="H298" s="107"/>
      <c r="I298" s="107"/>
      <c r="J298" s="107"/>
      <c r="K298" s="107"/>
      <c r="L298" s="107"/>
      <c r="M298" s="109"/>
      <c r="N298" s="109"/>
      <c r="O298" s="107"/>
      <c r="P298" s="107"/>
      <c r="Q298" s="107"/>
      <c r="R298" s="107"/>
      <c r="S298" s="107"/>
      <c r="T298" s="107"/>
      <c r="U298" s="107"/>
      <c r="V298" s="107"/>
      <c r="W298" s="107"/>
      <c r="X298" s="107"/>
      <c r="Y298" s="107"/>
      <c r="Z298" s="107"/>
    </row>
    <row r="299" spans="1:26" ht="15.75" customHeight="1">
      <c r="A299" s="107"/>
      <c r="B299" s="107"/>
      <c r="C299" s="107"/>
      <c r="D299" s="107"/>
      <c r="E299" s="107"/>
      <c r="F299" s="107"/>
      <c r="G299" s="479"/>
      <c r="H299" s="107"/>
      <c r="I299" s="107"/>
      <c r="J299" s="107"/>
      <c r="K299" s="107"/>
      <c r="L299" s="107"/>
      <c r="M299" s="109"/>
      <c r="N299" s="109"/>
      <c r="O299" s="107"/>
      <c r="P299" s="107"/>
      <c r="Q299" s="107"/>
      <c r="R299" s="107"/>
      <c r="S299" s="107"/>
      <c r="T299" s="107"/>
      <c r="U299" s="107"/>
      <c r="V299" s="107"/>
      <c r="W299" s="107"/>
      <c r="X299" s="107"/>
      <c r="Y299" s="107"/>
      <c r="Z299" s="107"/>
    </row>
    <row r="300" spans="1:26" ht="15.75" customHeight="1">
      <c r="A300" s="107"/>
      <c r="B300" s="107"/>
      <c r="C300" s="107"/>
      <c r="D300" s="107"/>
      <c r="E300" s="107"/>
      <c r="F300" s="107"/>
      <c r="G300" s="479"/>
      <c r="H300" s="107"/>
      <c r="I300" s="107"/>
      <c r="J300" s="107"/>
      <c r="K300" s="107"/>
      <c r="L300" s="107"/>
      <c r="M300" s="109"/>
      <c r="N300" s="109"/>
      <c r="O300" s="107"/>
      <c r="P300" s="107"/>
      <c r="Q300" s="107"/>
      <c r="R300" s="107"/>
      <c r="S300" s="107"/>
      <c r="T300" s="107"/>
      <c r="U300" s="107"/>
      <c r="V300" s="107"/>
      <c r="W300" s="107"/>
      <c r="X300" s="107"/>
      <c r="Y300" s="107"/>
      <c r="Z300" s="107"/>
    </row>
    <row r="301" spans="1:26" ht="15.75" customHeight="1">
      <c r="A301" s="107"/>
      <c r="B301" s="107"/>
      <c r="C301" s="107"/>
      <c r="D301" s="107"/>
      <c r="E301" s="107"/>
      <c r="F301" s="107"/>
      <c r="G301" s="479"/>
      <c r="H301" s="107"/>
      <c r="I301" s="107"/>
      <c r="J301" s="107"/>
      <c r="K301" s="107"/>
      <c r="L301" s="107"/>
      <c r="M301" s="109"/>
      <c r="N301" s="109"/>
      <c r="O301" s="107"/>
      <c r="P301" s="107"/>
      <c r="Q301" s="107"/>
      <c r="R301" s="107"/>
      <c r="S301" s="107"/>
      <c r="T301" s="107"/>
      <c r="U301" s="107"/>
      <c r="V301" s="107"/>
      <c r="W301" s="107"/>
      <c r="X301" s="107"/>
      <c r="Y301" s="107"/>
      <c r="Z301" s="107"/>
    </row>
    <row r="302" spans="1:26" ht="15.75" customHeight="1">
      <c r="A302" s="107"/>
      <c r="B302" s="107"/>
      <c r="C302" s="107"/>
      <c r="D302" s="107"/>
      <c r="E302" s="107"/>
      <c r="F302" s="107"/>
      <c r="G302" s="479"/>
      <c r="H302" s="107"/>
      <c r="I302" s="107"/>
      <c r="J302" s="107"/>
      <c r="K302" s="107"/>
      <c r="L302" s="107"/>
      <c r="M302" s="109"/>
      <c r="N302" s="109"/>
      <c r="O302" s="107"/>
      <c r="P302" s="107"/>
      <c r="Q302" s="107"/>
      <c r="R302" s="107"/>
      <c r="S302" s="107"/>
      <c r="T302" s="107"/>
      <c r="U302" s="107"/>
      <c r="V302" s="107"/>
      <c r="W302" s="107"/>
      <c r="X302" s="107"/>
      <c r="Y302" s="107"/>
      <c r="Z302" s="107"/>
    </row>
    <row r="303" spans="1:26" ht="15.75" customHeight="1">
      <c r="A303" s="107"/>
      <c r="B303" s="107"/>
      <c r="C303" s="107"/>
      <c r="D303" s="107"/>
      <c r="E303" s="107"/>
      <c r="F303" s="107"/>
      <c r="G303" s="479"/>
      <c r="H303" s="107"/>
      <c r="I303" s="107"/>
      <c r="J303" s="107"/>
      <c r="K303" s="107"/>
      <c r="L303" s="107"/>
      <c r="M303" s="109"/>
      <c r="N303" s="109"/>
      <c r="O303" s="107"/>
      <c r="P303" s="107"/>
      <c r="Q303" s="107"/>
      <c r="R303" s="107"/>
      <c r="S303" s="107"/>
      <c r="T303" s="107"/>
      <c r="U303" s="107"/>
      <c r="V303" s="107"/>
      <c r="W303" s="107"/>
      <c r="X303" s="107"/>
      <c r="Y303" s="107"/>
      <c r="Z303" s="107"/>
    </row>
    <row r="304" spans="1:26" ht="15.75" customHeight="1">
      <c r="A304" s="107"/>
      <c r="B304" s="107"/>
      <c r="C304" s="107"/>
      <c r="D304" s="107"/>
      <c r="E304" s="107"/>
      <c r="F304" s="107"/>
      <c r="G304" s="479"/>
      <c r="H304" s="107"/>
      <c r="I304" s="107"/>
      <c r="J304" s="107"/>
      <c r="K304" s="107"/>
      <c r="L304" s="107"/>
      <c r="M304" s="109"/>
      <c r="N304" s="109"/>
      <c r="O304" s="107"/>
      <c r="P304" s="107"/>
      <c r="Q304" s="107"/>
      <c r="R304" s="107"/>
      <c r="S304" s="107"/>
      <c r="T304" s="107"/>
      <c r="U304" s="107"/>
      <c r="V304" s="107"/>
      <c r="W304" s="107"/>
      <c r="X304" s="107"/>
      <c r="Y304" s="107"/>
      <c r="Z304" s="107"/>
    </row>
    <row r="305" spans="1:26" ht="15.75" customHeight="1">
      <c r="A305" s="107"/>
      <c r="B305" s="107"/>
      <c r="C305" s="107"/>
      <c r="D305" s="107"/>
      <c r="E305" s="107"/>
      <c r="F305" s="107"/>
      <c r="G305" s="479"/>
      <c r="H305" s="107"/>
      <c r="I305" s="107"/>
      <c r="J305" s="107"/>
      <c r="K305" s="107"/>
      <c r="L305" s="107"/>
      <c r="M305" s="109"/>
      <c r="N305" s="109"/>
      <c r="O305" s="107"/>
      <c r="P305" s="107"/>
      <c r="Q305" s="107"/>
      <c r="R305" s="107"/>
      <c r="S305" s="107"/>
      <c r="T305" s="107"/>
      <c r="U305" s="107"/>
      <c r="V305" s="107"/>
      <c r="W305" s="107"/>
      <c r="X305" s="107"/>
      <c r="Y305" s="107"/>
      <c r="Z305" s="107"/>
    </row>
    <row r="306" spans="1:26" ht="15.75" customHeight="1">
      <c r="A306" s="107"/>
      <c r="B306" s="107"/>
      <c r="C306" s="107"/>
      <c r="D306" s="107"/>
      <c r="E306" s="107"/>
      <c r="F306" s="107"/>
      <c r="G306" s="479"/>
      <c r="H306" s="107"/>
      <c r="I306" s="107"/>
      <c r="J306" s="107"/>
      <c r="K306" s="107"/>
      <c r="L306" s="107"/>
      <c r="M306" s="109"/>
      <c r="N306" s="109"/>
      <c r="O306" s="107"/>
      <c r="P306" s="107"/>
      <c r="Q306" s="107"/>
      <c r="R306" s="107"/>
      <c r="S306" s="107"/>
      <c r="T306" s="107"/>
      <c r="U306" s="107"/>
      <c r="V306" s="107"/>
      <c r="W306" s="107"/>
      <c r="X306" s="107"/>
      <c r="Y306" s="107"/>
      <c r="Z306" s="107"/>
    </row>
    <row r="307" spans="1:26" ht="15.75" customHeight="1">
      <c r="A307" s="107"/>
      <c r="B307" s="107"/>
      <c r="C307" s="107"/>
      <c r="D307" s="107"/>
      <c r="E307" s="107"/>
      <c r="F307" s="107"/>
      <c r="G307" s="479"/>
      <c r="H307" s="107"/>
      <c r="I307" s="107"/>
      <c r="J307" s="107"/>
      <c r="K307" s="107"/>
      <c r="L307" s="107"/>
      <c r="M307" s="109"/>
      <c r="N307" s="109"/>
      <c r="O307" s="107"/>
      <c r="P307" s="107"/>
      <c r="Q307" s="107"/>
      <c r="R307" s="107"/>
      <c r="S307" s="107"/>
      <c r="T307" s="107"/>
      <c r="U307" s="107"/>
      <c r="V307" s="107"/>
      <c r="W307" s="107"/>
      <c r="X307" s="107"/>
      <c r="Y307" s="107"/>
      <c r="Z307" s="107"/>
    </row>
    <row r="308" spans="1:26" ht="15.75" customHeight="1">
      <c r="A308" s="107"/>
      <c r="B308" s="107"/>
      <c r="C308" s="107"/>
      <c r="D308" s="107"/>
      <c r="E308" s="107"/>
      <c r="F308" s="107"/>
      <c r="G308" s="479"/>
      <c r="H308" s="107"/>
      <c r="I308" s="107"/>
      <c r="J308" s="107"/>
      <c r="K308" s="107"/>
      <c r="L308" s="107"/>
      <c r="M308" s="109"/>
      <c r="N308" s="109"/>
      <c r="O308" s="107"/>
      <c r="P308" s="107"/>
      <c r="Q308" s="107"/>
      <c r="R308" s="107"/>
      <c r="S308" s="107"/>
      <c r="T308" s="107"/>
      <c r="U308" s="107"/>
      <c r="V308" s="107"/>
      <c r="W308" s="107"/>
      <c r="X308" s="107"/>
      <c r="Y308" s="107"/>
      <c r="Z308" s="107"/>
    </row>
    <row r="309" spans="1:26" ht="15.75" customHeight="1">
      <c r="A309" s="107"/>
      <c r="B309" s="107"/>
      <c r="C309" s="107"/>
      <c r="D309" s="107"/>
      <c r="E309" s="107"/>
      <c r="F309" s="107"/>
      <c r="G309" s="479"/>
      <c r="H309" s="107"/>
      <c r="I309" s="107"/>
      <c r="J309" s="107"/>
      <c r="K309" s="107"/>
      <c r="L309" s="107"/>
      <c r="M309" s="109"/>
      <c r="N309" s="109"/>
      <c r="O309" s="107"/>
      <c r="P309" s="107"/>
      <c r="Q309" s="107"/>
      <c r="R309" s="107"/>
      <c r="S309" s="107"/>
      <c r="T309" s="107"/>
      <c r="U309" s="107"/>
      <c r="V309" s="107"/>
      <c r="W309" s="107"/>
      <c r="X309" s="107"/>
      <c r="Y309" s="107"/>
      <c r="Z309" s="107"/>
    </row>
    <row r="310" spans="1:26" ht="15.75" customHeight="1">
      <c r="A310" s="107"/>
      <c r="B310" s="107"/>
      <c r="C310" s="107"/>
      <c r="D310" s="107"/>
      <c r="E310" s="107"/>
      <c r="F310" s="107"/>
      <c r="G310" s="479"/>
      <c r="H310" s="107"/>
      <c r="I310" s="107"/>
      <c r="J310" s="107"/>
      <c r="K310" s="107"/>
      <c r="L310" s="107"/>
      <c r="M310" s="109"/>
      <c r="N310" s="109"/>
      <c r="O310" s="107"/>
      <c r="P310" s="107"/>
      <c r="Q310" s="107"/>
      <c r="R310" s="107"/>
      <c r="S310" s="107"/>
      <c r="T310" s="107"/>
      <c r="U310" s="107"/>
      <c r="V310" s="107"/>
      <c r="W310" s="107"/>
      <c r="X310" s="107"/>
      <c r="Y310" s="107"/>
      <c r="Z310" s="107"/>
    </row>
    <row r="311" spans="1:26" ht="15.75" customHeight="1">
      <c r="A311" s="107"/>
      <c r="B311" s="107"/>
      <c r="C311" s="107"/>
      <c r="D311" s="107"/>
      <c r="E311" s="107"/>
      <c r="F311" s="107"/>
      <c r="G311" s="479"/>
      <c r="H311" s="107"/>
      <c r="I311" s="107"/>
      <c r="J311" s="107"/>
      <c r="K311" s="107"/>
      <c r="L311" s="107"/>
      <c r="M311" s="109"/>
      <c r="N311" s="109"/>
      <c r="O311" s="107"/>
      <c r="P311" s="107"/>
      <c r="Q311" s="107"/>
      <c r="R311" s="107"/>
      <c r="S311" s="107"/>
      <c r="T311" s="107"/>
      <c r="U311" s="107"/>
      <c r="V311" s="107"/>
      <c r="W311" s="107"/>
      <c r="X311" s="107"/>
      <c r="Y311" s="107"/>
      <c r="Z311" s="107"/>
    </row>
    <row r="312" spans="1:26" ht="15.75" customHeight="1">
      <c r="A312" s="107"/>
      <c r="B312" s="107"/>
      <c r="C312" s="107"/>
      <c r="D312" s="107"/>
      <c r="E312" s="107"/>
      <c r="F312" s="107"/>
      <c r="G312" s="479"/>
      <c r="H312" s="107"/>
      <c r="I312" s="107"/>
      <c r="J312" s="107"/>
      <c r="K312" s="107"/>
      <c r="L312" s="107"/>
      <c r="M312" s="109"/>
      <c r="N312" s="109"/>
      <c r="O312" s="107"/>
      <c r="P312" s="107"/>
      <c r="Q312" s="107"/>
      <c r="R312" s="107"/>
      <c r="S312" s="107"/>
      <c r="T312" s="107"/>
      <c r="U312" s="107"/>
      <c r="V312" s="107"/>
      <c r="W312" s="107"/>
      <c r="X312" s="107"/>
      <c r="Y312" s="107"/>
      <c r="Z312" s="107"/>
    </row>
    <row r="313" spans="1:26" ht="15.75" customHeight="1">
      <c r="A313" s="107"/>
      <c r="B313" s="107"/>
      <c r="C313" s="107"/>
      <c r="D313" s="107"/>
      <c r="E313" s="107"/>
      <c r="F313" s="107"/>
      <c r="G313" s="479"/>
      <c r="H313" s="107"/>
      <c r="I313" s="107"/>
      <c r="J313" s="107"/>
      <c r="K313" s="107"/>
      <c r="L313" s="107"/>
      <c r="M313" s="109"/>
      <c r="N313" s="109"/>
      <c r="O313" s="107"/>
      <c r="P313" s="107"/>
      <c r="Q313" s="107"/>
      <c r="R313" s="107"/>
      <c r="S313" s="107"/>
      <c r="T313" s="107"/>
      <c r="U313" s="107"/>
      <c r="V313" s="107"/>
      <c r="W313" s="107"/>
      <c r="X313" s="107"/>
      <c r="Y313" s="107"/>
      <c r="Z313" s="107"/>
    </row>
    <row r="314" spans="1:26" ht="15.75" customHeight="1">
      <c r="A314" s="107"/>
      <c r="B314" s="107"/>
      <c r="C314" s="107"/>
      <c r="D314" s="107"/>
      <c r="E314" s="107"/>
      <c r="F314" s="107"/>
      <c r="G314" s="479"/>
      <c r="H314" s="107"/>
      <c r="I314" s="107"/>
      <c r="J314" s="107"/>
      <c r="K314" s="107"/>
      <c r="L314" s="107"/>
      <c r="M314" s="109"/>
      <c r="N314" s="109"/>
      <c r="O314" s="107"/>
      <c r="P314" s="107"/>
      <c r="Q314" s="107"/>
      <c r="R314" s="107"/>
      <c r="S314" s="107"/>
      <c r="T314" s="107"/>
      <c r="U314" s="107"/>
      <c r="V314" s="107"/>
      <c r="W314" s="107"/>
      <c r="X314" s="107"/>
      <c r="Y314" s="107"/>
      <c r="Z314" s="107"/>
    </row>
    <row r="315" spans="1:26" ht="15.75" customHeight="1">
      <c r="A315" s="107"/>
      <c r="B315" s="107"/>
      <c r="C315" s="107"/>
      <c r="D315" s="107"/>
      <c r="E315" s="107"/>
      <c r="F315" s="107"/>
      <c r="G315" s="479"/>
      <c r="H315" s="107"/>
      <c r="I315" s="107"/>
      <c r="J315" s="107"/>
      <c r="K315" s="107"/>
      <c r="L315" s="107"/>
      <c r="M315" s="109"/>
      <c r="N315" s="109"/>
      <c r="O315" s="107"/>
      <c r="P315" s="107"/>
      <c r="Q315" s="107"/>
      <c r="R315" s="107"/>
      <c r="S315" s="107"/>
      <c r="T315" s="107"/>
      <c r="U315" s="107"/>
      <c r="V315" s="107"/>
      <c r="W315" s="107"/>
      <c r="X315" s="107"/>
      <c r="Y315" s="107"/>
      <c r="Z315" s="107"/>
    </row>
    <row r="316" spans="1:26" ht="15.75" customHeight="1">
      <c r="A316" s="107"/>
      <c r="B316" s="107"/>
      <c r="C316" s="107"/>
      <c r="D316" s="107"/>
      <c r="E316" s="107"/>
      <c r="F316" s="107"/>
      <c r="G316" s="479"/>
      <c r="H316" s="107"/>
      <c r="I316" s="107"/>
      <c r="J316" s="107"/>
      <c r="K316" s="107"/>
      <c r="L316" s="107"/>
      <c r="M316" s="109"/>
      <c r="N316" s="109"/>
      <c r="O316" s="107"/>
      <c r="P316" s="107"/>
      <c r="Q316" s="107"/>
      <c r="R316" s="107"/>
      <c r="S316" s="107"/>
      <c r="T316" s="107"/>
      <c r="U316" s="107"/>
      <c r="V316" s="107"/>
      <c r="W316" s="107"/>
      <c r="X316" s="107"/>
      <c r="Y316" s="107"/>
      <c r="Z316" s="107"/>
    </row>
    <row r="317" spans="1:26" ht="15.75" customHeight="1">
      <c r="A317" s="107"/>
      <c r="B317" s="107"/>
      <c r="C317" s="107"/>
      <c r="D317" s="107"/>
      <c r="E317" s="107"/>
      <c r="F317" s="107"/>
      <c r="G317" s="479"/>
      <c r="H317" s="107"/>
      <c r="I317" s="107"/>
      <c r="J317" s="107"/>
      <c r="K317" s="107"/>
      <c r="L317" s="107"/>
      <c r="M317" s="109"/>
      <c r="N317" s="109"/>
      <c r="O317" s="107"/>
      <c r="P317" s="107"/>
      <c r="Q317" s="107"/>
      <c r="R317" s="107"/>
      <c r="S317" s="107"/>
      <c r="T317" s="107"/>
      <c r="U317" s="107"/>
      <c r="V317" s="107"/>
      <c r="W317" s="107"/>
      <c r="X317" s="107"/>
      <c r="Y317" s="107"/>
      <c r="Z317" s="107"/>
    </row>
    <row r="318" spans="1:26" ht="15.75" customHeight="1">
      <c r="A318" s="107"/>
      <c r="B318" s="107"/>
      <c r="C318" s="107"/>
      <c r="D318" s="107"/>
      <c r="E318" s="107"/>
      <c r="F318" s="107"/>
      <c r="G318" s="479"/>
      <c r="H318" s="107"/>
      <c r="I318" s="107"/>
      <c r="J318" s="107"/>
      <c r="K318" s="107"/>
      <c r="L318" s="107"/>
      <c r="M318" s="109"/>
      <c r="N318" s="109"/>
      <c r="O318" s="107"/>
      <c r="P318" s="107"/>
      <c r="Q318" s="107"/>
      <c r="R318" s="107"/>
      <c r="S318" s="107"/>
      <c r="T318" s="107"/>
      <c r="U318" s="107"/>
      <c r="V318" s="107"/>
      <c r="W318" s="107"/>
      <c r="X318" s="107"/>
      <c r="Y318" s="107"/>
      <c r="Z318" s="107"/>
    </row>
    <row r="319" spans="1:26" ht="15.75" customHeight="1">
      <c r="A319" s="107"/>
      <c r="B319" s="107"/>
      <c r="C319" s="107"/>
      <c r="D319" s="107"/>
      <c r="E319" s="107"/>
      <c r="F319" s="107"/>
      <c r="G319" s="479"/>
      <c r="H319" s="107"/>
      <c r="I319" s="107"/>
      <c r="J319" s="107"/>
      <c r="K319" s="107"/>
      <c r="L319" s="107"/>
      <c r="M319" s="109"/>
      <c r="N319" s="109"/>
      <c r="O319" s="107"/>
      <c r="P319" s="107"/>
      <c r="Q319" s="107"/>
      <c r="R319" s="107"/>
      <c r="S319" s="107"/>
      <c r="T319" s="107"/>
      <c r="U319" s="107"/>
      <c r="V319" s="107"/>
      <c r="W319" s="107"/>
      <c r="X319" s="107"/>
      <c r="Y319" s="107"/>
      <c r="Z319" s="107"/>
    </row>
    <row r="320" spans="1:26" ht="15.75" customHeight="1">
      <c r="A320" s="107"/>
      <c r="B320" s="107"/>
      <c r="C320" s="107"/>
      <c r="D320" s="107"/>
      <c r="E320" s="107"/>
      <c r="F320" s="107"/>
      <c r="G320" s="479"/>
      <c r="H320" s="107"/>
      <c r="I320" s="107"/>
      <c r="J320" s="107"/>
      <c r="K320" s="107"/>
      <c r="L320" s="107"/>
      <c r="M320" s="109"/>
      <c r="N320" s="109"/>
      <c r="O320" s="107"/>
      <c r="P320" s="107"/>
      <c r="Q320" s="107"/>
      <c r="R320" s="107"/>
      <c r="S320" s="107"/>
      <c r="T320" s="107"/>
      <c r="U320" s="107"/>
      <c r="V320" s="107"/>
      <c r="W320" s="107"/>
      <c r="X320" s="107"/>
      <c r="Y320" s="107"/>
      <c r="Z320" s="107"/>
    </row>
    <row r="321" spans="1:26" ht="15.75" customHeight="1">
      <c r="A321" s="107"/>
      <c r="B321" s="107"/>
      <c r="C321" s="107"/>
      <c r="D321" s="107"/>
      <c r="E321" s="107"/>
      <c r="F321" s="107"/>
      <c r="G321" s="479"/>
      <c r="H321" s="107"/>
      <c r="I321" s="107"/>
      <c r="J321" s="107"/>
      <c r="K321" s="107"/>
      <c r="L321" s="107"/>
      <c r="M321" s="109"/>
      <c r="N321" s="109"/>
      <c r="O321" s="107"/>
      <c r="P321" s="107"/>
      <c r="Q321" s="107"/>
      <c r="R321" s="107"/>
      <c r="S321" s="107"/>
      <c r="T321" s="107"/>
      <c r="U321" s="107"/>
      <c r="V321" s="107"/>
      <c r="W321" s="107"/>
      <c r="X321" s="107"/>
      <c r="Y321" s="107"/>
      <c r="Z321" s="107"/>
    </row>
    <row r="322" spans="1:26" ht="15.75" customHeight="1">
      <c r="A322" s="107"/>
      <c r="B322" s="107"/>
      <c r="C322" s="107"/>
      <c r="D322" s="107"/>
      <c r="E322" s="107"/>
      <c r="F322" s="107"/>
      <c r="G322" s="479"/>
      <c r="H322" s="107"/>
      <c r="I322" s="107"/>
      <c r="J322" s="107"/>
      <c r="K322" s="107"/>
      <c r="L322" s="107"/>
      <c r="M322" s="109"/>
      <c r="N322" s="109"/>
      <c r="O322" s="107"/>
      <c r="P322" s="107"/>
      <c r="Q322" s="107"/>
      <c r="R322" s="107"/>
      <c r="S322" s="107"/>
      <c r="T322" s="107"/>
      <c r="U322" s="107"/>
      <c r="V322" s="107"/>
      <c r="W322" s="107"/>
      <c r="X322" s="107"/>
      <c r="Y322" s="107"/>
      <c r="Z322" s="107"/>
    </row>
    <row r="323" spans="1:26" ht="15.75" customHeight="1">
      <c r="A323" s="107"/>
      <c r="B323" s="107"/>
      <c r="C323" s="107"/>
      <c r="D323" s="107"/>
      <c r="E323" s="107"/>
      <c r="F323" s="107"/>
      <c r="G323" s="479"/>
      <c r="H323" s="107"/>
      <c r="I323" s="107"/>
      <c r="J323" s="107"/>
      <c r="K323" s="107"/>
      <c r="L323" s="107"/>
      <c r="M323" s="109"/>
      <c r="N323" s="109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  <c r="Y323" s="107"/>
      <c r="Z323" s="107"/>
    </row>
    <row r="324" spans="1:26" ht="15.75" customHeight="1">
      <c r="A324" s="107"/>
      <c r="B324" s="107"/>
      <c r="C324" s="107"/>
      <c r="D324" s="107"/>
      <c r="E324" s="107"/>
      <c r="F324" s="107"/>
      <c r="G324" s="479"/>
      <c r="H324" s="107"/>
      <c r="I324" s="107"/>
      <c r="J324" s="107"/>
      <c r="K324" s="107"/>
      <c r="L324" s="107"/>
      <c r="M324" s="109"/>
      <c r="N324" s="109"/>
      <c r="O324" s="107"/>
      <c r="P324" s="107"/>
      <c r="Q324" s="107"/>
      <c r="R324" s="107"/>
      <c r="S324" s="107"/>
      <c r="T324" s="107"/>
      <c r="U324" s="107"/>
      <c r="V324" s="107"/>
      <c r="W324" s="107"/>
      <c r="X324" s="107"/>
      <c r="Y324" s="107"/>
      <c r="Z324" s="107"/>
    </row>
    <row r="325" spans="1:26" ht="15.75" customHeight="1">
      <c r="A325" s="107"/>
      <c r="B325" s="107"/>
      <c r="C325" s="107"/>
      <c r="D325" s="107"/>
      <c r="E325" s="107"/>
      <c r="F325" s="107"/>
      <c r="G325" s="479"/>
      <c r="H325" s="107"/>
      <c r="I325" s="107"/>
      <c r="J325" s="107"/>
      <c r="K325" s="107"/>
      <c r="L325" s="107"/>
      <c r="M325" s="109"/>
      <c r="N325" s="109"/>
      <c r="O325" s="107"/>
      <c r="P325" s="107"/>
      <c r="Q325" s="107"/>
      <c r="R325" s="107"/>
      <c r="S325" s="107"/>
      <c r="T325" s="107"/>
      <c r="U325" s="107"/>
      <c r="V325" s="107"/>
      <c r="W325" s="107"/>
      <c r="X325" s="107"/>
      <c r="Y325" s="107"/>
      <c r="Z325" s="107"/>
    </row>
    <row r="326" spans="1:26" ht="15.75" customHeight="1">
      <c r="A326" s="107"/>
      <c r="B326" s="107"/>
      <c r="C326" s="107"/>
      <c r="D326" s="107"/>
      <c r="E326" s="107"/>
      <c r="F326" s="107"/>
      <c r="G326" s="479"/>
      <c r="H326" s="107"/>
      <c r="I326" s="107"/>
      <c r="J326" s="107"/>
      <c r="K326" s="107"/>
      <c r="L326" s="107"/>
      <c r="M326" s="109"/>
      <c r="N326" s="109"/>
      <c r="O326" s="107"/>
      <c r="P326" s="107"/>
      <c r="Q326" s="107"/>
      <c r="R326" s="107"/>
      <c r="S326" s="107"/>
      <c r="T326" s="107"/>
      <c r="U326" s="107"/>
      <c r="V326" s="107"/>
      <c r="W326" s="107"/>
      <c r="X326" s="107"/>
      <c r="Y326" s="107"/>
      <c r="Z326" s="107"/>
    </row>
    <row r="327" spans="1:26" ht="15.75" customHeight="1">
      <c r="A327" s="107"/>
      <c r="B327" s="107"/>
      <c r="C327" s="107"/>
      <c r="D327" s="107"/>
      <c r="E327" s="107"/>
      <c r="F327" s="107"/>
      <c r="G327" s="479"/>
      <c r="H327" s="107"/>
      <c r="I327" s="107"/>
      <c r="J327" s="107"/>
      <c r="K327" s="107"/>
      <c r="L327" s="107"/>
      <c r="M327" s="109"/>
      <c r="N327" s="109"/>
      <c r="O327" s="107"/>
      <c r="P327" s="107"/>
      <c r="Q327" s="107"/>
      <c r="R327" s="107"/>
      <c r="S327" s="107"/>
      <c r="T327" s="107"/>
      <c r="U327" s="107"/>
      <c r="V327" s="107"/>
      <c r="W327" s="107"/>
      <c r="X327" s="107"/>
      <c r="Y327" s="107"/>
      <c r="Z327" s="107"/>
    </row>
    <row r="328" spans="1:26" ht="15.75" customHeight="1">
      <c r="A328" s="107"/>
      <c r="B328" s="107"/>
      <c r="C328" s="107"/>
      <c r="D328" s="107"/>
      <c r="E328" s="107"/>
      <c r="F328" s="107"/>
      <c r="G328" s="479"/>
      <c r="H328" s="107"/>
      <c r="I328" s="107"/>
      <c r="J328" s="107"/>
      <c r="K328" s="107"/>
      <c r="L328" s="107"/>
      <c r="M328" s="109"/>
      <c r="N328" s="109"/>
      <c r="O328" s="107"/>
      <c r="P328" s="107"/>
      <c r="Q328" s="107"/>
      <c r="R328" s="107"/>
      <c r="S328" s="107"/>
      <c r="T328" s="107"/>
      <c r="U328" s="107"/>
      <c r="V328" s="107"/>
      <c r="W328" s="107"/>
      <c r="X328" s="107"/>
      <c r="Y328" s="107"/>
      <c r="Z328" s="107"/>
    </row>
    <row r="329" spans="1:26" ht="15.75" customHeight="1">
      <c r="A329" s="107"/>
      <c r="B329" s="107"/>
      <c r="C329" s="107"/>
      <c r="D329" s="107"/>
      <c r="E329" s="107"/>
      <c r="F329" s="107"/>
      <c r="G329" s="479"/>
      <c r="H329" s="107"/>
      <c r="I329" s="107"/>
      <c r="J329" s="107"/>
      <c r="K329" s="107"/>
      <c r="L329" s="107"/>
      <c r="M329" s="109"/>
      <c r="N329" s="109"/>
      <c r="O329" s="107"/>
      <c r="P329" s="107"/>
      <c r="Q329" s="107"/>
      <c r="R329" s="107"/>
      <c r="S329" s="107"/>
      <c r="T329" s="107"/>
      <c r="U329" s="107"/>
      <c r="V329" s="107"/>
      <c r="W329" s="107"/>
      <c r="X329" s="107"/>
      <c r="Y329" s="107"/>
      <c r="Z329" s="107"/>
    </row>
    <row r="330" spans="1:26" ht="15.75" customHeight="1">
      <c r="A330" s="107"/>
      <c r="B330" s="107"/>
      <c r="C330" s="107"/>
      <c r="D330" s="107"/>
      <c r="E330" s="107"/>
      <c r="F330" s="107"/>
      <c r="G330" s="479"/>
      <c r="H330" s="107"/>
      <c r="I330" s="107"/>
      <c r="J330" s="107"/>
      <c r="K330" s="107"/>
      <c r="L330" s="107"/>
      <c r="M330" s="109"/>
      <c r="N330" s="109"/>
      <c r="O330" s="107"/>
      <c r="P330" s="107"/>
      <c r="Q330" s="107"/>
      <c r="R330" s="107"/>
      <c r="S330" s="107"/>
      <c r="T330" s="107"/>
      <c r="U330" s="107"/>
      <c r="V330" s="107"/>
      <c r="W330" s="107"/>
      <c r="X330" s="107"/>
      <c r="Y330" s="107"/>
      <c r="Z330" s="107"/>
    </row>
    <row r="331" spans="1:26" ht="15.75" customHeight="1">
      <c r="A331" s="107"/>
      <c r="B331" s="107"/>
      <c r="C331" s="107"/>
      <c r="D331" s="107"/>
      <c r="E331" s="107"/>
      <c r="F331" s="107"/>
      <c r="G331" s="479"/>
      <c r="H331" s="107"/>
      <c r="I331" s="107"/>
      <c r="J331" s="107"/>
      <c r="K331" s="107"/>
      <c r="L331" s="107"/>
      <c r="M331" s="109"/>
      <c r="N331" s="109"/>
      <c r="O331" s="107"/>
      <c r="P331" s="107"/>
      <c r="Q331" s="107"/>
      <c r="R331" s="107"/>
      <c r="S331" s="107"/>
      <c r="T331" s="107"/>
      <c r="U331" s="107"/>
      <c r="V331" s="107"/>
      <c r="W331" s="107"/>
      <c r="X331" s="107"/>
      <c r="Y331" s="107"/>
      <c r="Z331" s="107"/>
    </row>
    <row r="332" spans="1:26" ht="15.75" customHeight="1">
      <c r="A332" s="107"/>
      <c r="B332" s="107"/>
      <c r="C332" s="107"/>
      <c r="D332" s="107"/>
      <c r="E332" s="107"/>
      <c r="F332" s="107"/>
      <c r="G332" s="479"/>
      <c r="H332" s="107"/>
      <c r="I332" s="107"/>
      <c r="J332" s="107"/>
      <c r="K332" s="107"/>
      <c r="L332" s="107"/>
      <c r="M332" s="109"/>
      <c r="N332" s="109"/>
      <c r="O332" s="107"/>
      <c r="P332" s="107"/>
      <c r="Q332" s="107"/>
      <c r="R332" s="107"/>
      <c r="S332" s="107"/>
      <c r="T332" s="107"/>
      <c r="U332" s="107"/>
      <c r="V332" s="107"/>
      <c r="W332" s="107"/>
      <c r="X332" s="107"/>
      <c r="Y332" s="107"/>
      <c r="Z332" s="107"/>
    </row>
    <row r="333" spans="1:26" ht="15.75" customHeight="1">
      <c r="A333" s="107"/>
      <c r="B333" s="107"/>
      <c r="C333" s="107"/>
      <c r="D333" s="107"/>
      <c r="E333" s="107"/>
      <c r="F333" s="107"/>
      <c r="G333" s="479"/>
      <c r="H333" s="107"/>
      <c r="I333" s="107"/>
      <c r="J333" s="107"/>
      <c r="K333" s="107"/>
      <c r="L333" s="107"/>
      <c r="M333" s="109"/>
      <c r="N333" s="109"/>
      <c r="O333" s="107"/>
      <c r="P333" s="107"/>
      <c r="Q333" s="107"/>
      <c r="R333" s="107"/>
      <c r="S333" s="107"/>
      <c r="T333" s="107"/>
      <c r="U333" s="107"/>
      <c r="V333" s="107"/>
      <c r="W333" s="107"/>
      <c r="X333" s="107"/>
      <c r="Y333" s="107"/>
      <c r="Z333" s="107"/>
    </row>
    <row r="334" spans="1:26" ht="15.75" customHeight="1">
      <c r="A334" s="107"/>
      <c r="B334" s="107"/>
      <c r="C334" s="107"/>
      <c r="D334" s="107"/>
      <c r="E334" s="107"/>
      <c r="F334" s="107"/>
      <c r="G334" s="479"/>
      <c r="H334" s="107"/>
      <c r="I334" s="107"/>
      <c r="J334" s="107"/>
      <c r="K334" s="107"/>
      <c r="L334" s="107"/>
      <c r="M334" s="109"/>
      <c r="N334" s="109"/>
      <c r="O334" s="107"/>
      <c r="P334" s="107"/>
      <c r="Q334" s="107"/>
      <c r="R334" s="107"/>
      <c r="S334" s="107"/>
      <c r="T334" s="107"/>
      <c r="U334" s="107"/>
      <c r="V334" s="107"/>
      <c r="W334" s="107"/>
      <c r="X334" s="107"/>
      <c r="Y334" s="107"/>
      <c r="Z334" s="107"/>
    </row>
    <row r="335" spans="1:26" ht="15.75" customHeight="1">
      <c r="A335" s="107"/>
      <c r="B335" s="107"/>
      <c r="C335" s="107"/>
      <c r="D335" s="107"/>
      <c r="E335" s="107"/>
      <c r="F335" s="107"/>
      <c r="G335" s="479"/>
      <c r="H335" s="107"/>
      <c r="I335" s="107"/>
      <c r="J335" s="107"/>
      <c r="K335" s="107"/>
      <c r="L335" s="107"/>
      <c r="M335" s="109"/>
      <c r="N335" s="109"/>
      <c r="O335" s="107"/>
      <c r="P335" s="107"/>
      <c r="Q335" s="107"/>
      <c r="R335" s="107"/>
      <c r="S335" s="107"/>
      <c r="T335" s="107"/>
      <c r="U335" s="107"/>
      <c r="V335" s="107"/>
      <c r="W335" s="107"/>
      <c r="X335" s="107"/>
      <c r="Y335" s="107"/>
      <c r="Z335" s="107"/>
    </row>
    <row r="336" spans="1:26" ht="15.75" customHeight="1">
      <c r="A336" s="107"/>
      <c r="B336" s="107"/>
      <c r="C336" s="107"/>
      <c r="D336" s="107"/>
      <c r="E336" s="107"/>
      <c r="F336" s="107"/>
      <c r="G336" s="479"/>
      <c r="H336" s="107"/>
      <c r="I336" s="107"/>
      <c r="J336" s="107"/>
      <c r="K336" s="107"/>
      <c r="L336" s="107"/>
      <c r="M336" s="109"/>
      <c r="N336" s="109"/>
      <c r="O336" s="107"/>
      <c r="P336" s="107"/>
      <c r="Q336" s="107"/>
      <c r="R336" s="107"/>
      <c r="S336" s="107"/>
      <c r="T336" s="107"/>
      <c r="U336" s="107"/>
      <c r="V336" s="107"/>
      <c r="W336" s="107"/>
      <c r="X336" s="107"/>
      <c r="Y336" s="107"/>
      <c r="Z336" s="107"/>
    </row>
    <row r="337" spans="1:26" ht="15.75" customHeight="1">
      <c r="A337" s="107"/>
      <c r="B337" s="107"/>
      <c r="C337" s="107"/>
      <c r="D337" s="107"/>
      <c r="E337" s="107"/>
      <c r="F337" s="107"/>
      <c r="G337" s="479"/>
      <c r="H337" s="107"/>
      <c r="I337" s="107"/>
      <c r="J337" s="107"/>
      <c r="K337" s="107"/>
      <c r="L337" s="107"/>
      <c r="M337" s="109"/>
      <c r="N337" s="109"/>
      <c r="O337" s="107"/>
      <c r="P337" s="107"/>
      <c r="Q337" s="107"/>
      <c r="R337" s="107"/>
      <c r="S337" s="107"/>
      <c r="T337" s="107"/>
      <c r="U337" s="107"/>
      <c r="V337" s="107"/>
      <c r="W337" s="107"/>
      <c r="X337" s="107"/>
      <c r="Y337" s="107"/>
      <c r="Z337" s="107"/>
    </row>
    <row r="338" spans="1:26" ht="15.75" customHeight="1">
      <c r="A338" s="107"/>
      <c r="B338" s="107"/>
      <c r="C338" s="107"/>
      <c r="D338" s="107"/>
      <c r="E338" s="107"/>
      <c r="F338" s="107"/>
      <c r="G338" s="479"/>
      <c r="H338" s="107"/>
      <c r="I338" s="107"/>
      <c r="J338" s="107"/>
      <c r="K338" s="107"/>
      <c r="L338" s="107"/>
      <c r="M338" s="109"/>
      <c r="N338" s="109"/>
      <c r="O338" s="107"/>
      <c r="P338" s="107"/>
      <c r="Q338" s="107"/>
      <c r="R338" s="107"/>
      <c r="S338" s="107"/>
      <c r="T338" s="107"/>
      <c r="U338" s="107"/>
      <c r="V338" s="107"/>
      <c r="W338" s="107"/>
      <c r="X338" s="107"/>
      <c r="Y338" s="107"/>
      <c r="Z338" s="107"/>
    </row>
    <row r="339" spans="1:26" ht="15.75" customHeight="1">
      <c r="A339" s="107"/>
      <c r="B339" s="107"/>
      <c r="C339" s="107"/>
      <c r="D339" s="107"/>
      <c r="E339" s="107"/>
      <c r="F339" s="107"/>
      <c r="G339" s="479"/>
      <c r="H339" s="107"/>
      <c r="I339" s="107"/>
      <c r="J339" s="107"/>
      <c r="K339" s="107"/>
      <c r="L339" s="107"/>
      <c r="M339" s="109"/>
      <c r="N339" s="109"/>
      <c r="O339" s="107"/>
      <c r="P339" s="107"/>
      <c r="Q339" s="107"/>
      <c r="R339" s="107"/>
      <c r="S339" s="107"/>
      <c r="T339" s="107"/>
      <c r="U339" s="107"/>
      <c r="V339" s="107"/>
      <c r="W339" s="107"/>
      <c r="X339" s="107"/>
      <c r="Y339" s="107"/>
      <c r="Z339" s="107"/>
    </row>
    <row r="340" spans="1:26" ht="15.75" customHeight="1">
      <c r="A340" s="107"/>
      <c r="B340" s="107"/>
      <c r="C340" s="107"/>
      <c r="D340" s="107"/>
      <c r="E340" s="107"/>
      <c r="F340" s="107"/>
      <c r="G340" s="479"/>
      <c r="H340" s="107"/>
      <c r="I340" s="107"/>
      <c r="J340" s="107"/>
      <c r="K340" s="107"/>
      <c r="L340" s="107"/>
      <c r="M340" s="109"/>
      <c r="N340" s="109"/>
      <c r="O340" s="107"/>
      <c r="P340" s="107"/>
      <c r="Q340" s="107"/>
      <c r="R340" s="107"/>
      <c r="S340" s="107"/>
      <c r="T340" s="107"/>
      <c r="U340" s="107"/>
      <c r="V340" s="107"/>
      <c r="W340" s="107"/>
      <c r="X340" s="107"/>
      <c r="Y340" s="107"/>
      <c r="Z340" s="107"/>
    </row>
    <row r="341" spans="1:26" ht="15.75" customHeight="1">
      <c r="A341" s="107"/>
      <c r="B341" s="107"/>
      <c r="C341" s="107"/>
      <c r="D341" s="107"/>
      <c r="E341" s="107"/>
      <c r="F341" s="107"/>
      <c r="G341" s="479"/>
      <c r="H341" s="107"/>
      <c r="I341" s="107"/>
      <c r="J341" s="107"/>
      <c r="K341" s="107"/>
      <c r="L341" s="107"/>
      <c r="M341" s="109"/>
      <c r="N341" s="109"/>
      <c r="O341" s="107"/>
      <c r="P341" s="107"/>
      <c r="Q341" s="107"/>
      <c r="R341" s="107"/>
      <c r="S341" s="107"/>
      <c r="T341" s="107"/>
      <c r="U341" s="107"/>
      <c r="V341" s="107"/>
      <c r="W341" s="107"/>
      <c r="X341" s="107"/>
      <c r="Y341" s="107"/>
      <c r="Z341" s="107"/>
    </row>
    <row r="342" spans="1:26" ht="15.75" customHeight="1">
      <c r="A342" s="107"/>
      <c r="B342" s="107"/>
      <c r="C342" s="107"/>
      <c r="D342" s="107"/>
      <c r="E342" s="107"/>
      <c r="F342" s="107"/>
      <c r="G342" s="479"/>
      <c r="H342" s="107"/>
      <c r="I342" s="107"/>
      <c r="J342" s="107"/>
      <c r="K342" s="107"/>
      <c r="L342" s="107"/>
      <c r="M342" s="109"/>
      <c r="N342" s="109"/>
      <c r="O342" s="107"/>
      <c r="P342" s="107"/>
      <c r="Q342" s="107"/>
      <c r="R342" s="107"/>
      <c r="S342" s="107"/>
      <c r="T342" s="107"/>
      <c r="U342" s="107"/>
      <c r="V342" s="107"/>
      <c r="W342" s="107"/>
      <c r="X342" s="107"/>
      <c r="Y342" s="107"/>
      <c r="Z342" s="107"/>
    </row>
    <row r="343" spans="1:26" ht="15.75" customHeight="1">
      <c r="A343" s="107"/>
      <c r="B343" s="107"/>
      <c r="C343" s="107"/>
      <c r="D343" s="107"/>
      <c r="E343" s="107"/>
      <c r="F343" s="107"/>
      <c r="G343" s="479"/>
      <c r="H343" s="107"/>
      <c r="I343" s="107"/>
      <c r="J343" s="107"/>
      <c r="K343" s="107"/>
      <c r="L343" s="107"/>
      <c r="M343" s="109"/>
      <c r="N343" s="109"/>
      <c r="O343" s="107"/>
      <c r="P343" s="107"/>
      <c r="Q343" s="107"/>
      <c r="R343" s="107"/>
      <c r="S343" s="107"/>
      <c r="T343" s="107"/>
      <c r="U343" s="107"/>
      <c r="V343" s="107"/>
      <c r="W343" s="107"/>
      <c r="X343" s="107"/>
      <c r="Y343" s="107"/>
      <c r="Z343" s="107"/>
    </row>
    <row r="344" spans="1:26" ht="15.75" customHeight="1">
      <c r="A344" s="107"/>
      <c r="B344" s="107"/>
      <c r="C344" s="107"/>
      <c r="D344" s="107"/>
      <c r="E344" s="107"/>
      <c r="F344" s="107"/>
      <c r="G344" s="479"/>
      <c r="H344" s="107"/>
      <c r="I344" s="107"/>
      <c r="J344" s="107"/>
      <c r="K344" s="107"/>
      <c r="L344" s="107"/>
      <c r="M344" s="109"/>
      <c r="N344" s="109"/>
      <c r="O344" s="107"/>
      <c r="P344" s="107"/>
      <c r="Q344" s="107"/>
      <c r="R344" s="107"/>
      <c r="S344" s="107"/>
      <c r="T344" s="107"/>
      <c r="U344" s="107"/>
      <c r="V344" s="107"/>
      <c r="W344" s="107"/>
      <c r="X344" s="107"/>
      <c r="Y344" s="107"/>
      <c r="Z344" s="107"/>
    </row>
    <row r="345" spans="1:26" ht="15.75" customHeight="1">
      <c r="A345" s="107"/>
      <c r="B345" s="107"/>
      <c r="C345" s="107"/>
      <c r="D345" s="107"/>
      <c r="E345" s="107"/>
      <c r="F345" s="107"/>
      <c r="G345" s="479"/>
      <c r="H345" s="107"/>
      <c r="I345" s="107"/>
      <c r="J345" s="107"/>
      <c r="K345" s="107"/>
      <c r="L345" s="107"/>
      <c r="M345" s="109"/>
      <c r="N345" s="109"/>
      <c r="O345" s="107"/>
      <c r="P345" s="107"/>
      <c r="Q345" s="107"/>
      <c r="R345" s="107"/>
      <c r="S345" s="107"/>
      <c r="T345" s="107"/>
      <c r="U345" s="107"/>
      <c r="V345" s="107"/>
      <c r="W345" s="107"/>
      <c r="X345" s="107"/>
      <c r="Y345" s="107"/>
      <c r="Z345" s="107"/>
    </row>
    <row r="346" spans="1:26" ht="15.75" customHeight="1">
      <c r="A346" s="107"/>
      <c r="B346" s="107"/>
      <c r="C346" s="107"/>
      <c r="D346" s="107"/>
      <c r="E346" s="107"/>
      <c r="F346" s="107"/>
      <c r="G346" s="479"/>
      <c r="H346" s="107"/>
      <c r="I346" s="107"/>
      <c r="J346" s="107"/>
      <c r="K346" s="107"/>
      <c r="L346" s="107"/>
      <c r="M346" s="109"/>
      <c r="N346" s="109"/>
      <c r="O346" s="107"/>
      <c r="P346" s="107"/>
      <c r="Q346" s="107"/>
      <c r="R346" s="107"/>
      <c r="S346" s="107"/>
      <c r="T346" s="107"/>
      <c r="U346" s="107"/>
      <c r="V346" s="107"/>
      <c r="W346" s="107"/>
      <c r="X346" s="107"/>
      <c r="Y346" s="107"/>
      <c r="Z346" s="107"/>
    </row>
    <row r="347" spans="1:26" ht="15.75" customHeight="1">
      <c r="A347" s="107"/>
      <c r="B347" s="107"/>
      <c r="C347" s="107"/>
      <c r="D347" s="107"/>
      <c r="E347" s="107"/>
      <c r="F347" s="107"/>
      <c r="G347" s="479"/>
      <c r="H347" s="107"/>
      <c r="I347" s="107"/>
      <c r="J347" s="107"/>
      <c r="K347" s="107"/>
      <c r="L347" s="107"/>
      <c r="M347" s="109"/>
      <c r="N347" s="109"/>
      <c r="O347" s="107"/>
      <c r="P347" s="107"/>
      <c r="Q347" s="107"/>
      <c r="R347" s="107"/>
      <c r="S347" s="107"/>
      <c r="T347" s="107"/>
      <c r="U347" s="107"/>
      <c r="V347" s="107"/>
      <c r="W347" s="107"/>
      <c r="X347" s="107"/>
      <c r="Y347" s="107"/>
      <c r="Z347" s="107"/>
    </row>
    <row r="348" spans="1:26" ht="15.75" customHeight="1">
      <c r="A348" s="107"/>
      <c r="B348" s="107"/>
      <c r="C348" s="107"/>
      <c r="D348" s="107"/>
      <c r="E348" s="107"/>
      <c r="F348" s="107"/>
      <c r="G348" s="479"/>
      <c r="H348" s="107"/>
      <c r="I348" s="107"/>
      <c r="J348" s="107"/>
      <c r="K348" s="107"/>
      <c r="L348" s="107"/>
      <c r="M348" s="109"/>
      <c r="N348" s="109"/>
      <c r="O348" s="107"/>
      <c r="P348" s="107"/>
      <c r="Q348" s="107"/>
      <c r="R348" s="107"/>
      <c r="S348" s="107"/>
      <c r="T348" s="107"/>
      <c r="U348" s="107"/>
      <c r="V348" s="107"/>
      <c r="W348" s="107"/>
      <c r="X348" s="107"/>
      <c r="Y348" s="107"/>
      <c r="Z348" s="107"/>
    </row>
    <row r="349" spans="1:26" ht="15.75" customHeight="1">
      <c r="A349" s="107"/>
      <c r="B349" s="107"/>
      <c r="C349" s="107"/>
      <c r="D349" s="107"/>
      <c r="E349" s="107"/>
      <c r="F349" s="107"/>
      <c r="G349" s="479"/>
      <c r="H349" s="107"/>
      <c r="I349" s="107"/>
      <c r="J349" s="107"/>
      <c r="K349" s="107"/>
      <c r="L349" s="107"/>
      <c r="M349" s="109"/>
      <c r="N349" s="109"/>
      <c r="O349" s="107"/>
      <c r="P349" s="107"/>
      <c r="Q349" s="107"/>
      <c r="R349" s="107"/>
      <c r="S349" s="107"/>
      <c r="T349" s="107"/>
      <c r="U349" s="107"/>
      <c r="V349" s="107"/>
      <c r="W349" s="107"/>
      <c r="X349" s="107"/>
      <c r="Y349" s="107"/>
      <c r="Z349" s="107"/>
    </row>
    <row r="350" spans="1:26" ht="15.75" customHeight="1">
      <c r="A350" s="107"/>
      <c r="B350" s="107"/>
      <c r="C350" s="107"/>
      <c r="D350" s="107"/>
      <c r="E350" s="107"/>
      <c r="F350" s="107"/>
      <c r="G350" s="479"/>
      <c r="H350" s="107"/>
      <c r="I350" s="107"/>
      <c r="J350" s="107"/>
      <c r="K350" s="107"/>
      <c r="L350" s="107"/>
      <c r="M350" s="109"/>
      <c r="N350" s="109"/>
      <c r="O350" s="107"/>
      <c r="P350" s="107"/>
      <c r="Q350" s="107"/>
      <c r="R350" s="107"/>
      <c r="S350" s="107"/>
      <c r="T350" s="107"/>
      <c r="U350" s="107"/>
      <c r="V350" s="107"/>
      <c r="W350" s="107"/>
      <c r="X350" s="107"/>
      <c r="Y350" s="107"/>
      <c r="Z350" s="107"/>
    </row>
    <row r="351" spans="1:26" ht="15.75" customHeight="1">
      <c r="A351" s="107"/>
      <c r="B351" s="107"/>
      <c r="C351" s="107"/>
      <c r="D351" s="107"/>
      <c r="E351" s="107"/>
      <c r="F351" s="107"/>
      <c r="G351" s="479"/>
      <c r="H351" s="107"/>
      <c r="I351" s="107"/>
      <c r="J351" s="107"/>
      <c r="K351" s="107"/>
      <c r="L351" s="107"/>
      <c r="M351" s="109"/>
      <c r="N351" s="109"/>
      <c r="O351" s="107"/>
      <c r="P351" s="107"/>
      <c r="Q351" s="107"/>
      <c r="R351" s="107"/>
      <c r="S351" s="107"/>
      <c r="T351" s="107"/>
      <c r="U351" s="107"/>
      <c r="V351" s="107"/>
      <c r="W351" s="107"/>
      <c r="X351" s="107"/>
      <c r="Y351" s="107"/>
      <c r="Z351" s="107"/>
    </row>
    <row r="352" spans="1:26" ht="15.75" customHeight="1">
      <c r="A352" s="107"/>
      <c r="B352" s="107"/>
      <c r="C352" s="107"/>
      <c r="D352" s="107"/>
      <c r="E352" s="107"/>
      <c r="F352" s="107"/>
      <c r="G352" s="479"/>
      <c r="H352" s="107"/>
      <c r="I352" s="107"/>
      <c r="J352" s="107"/>
      <c r="K352" s="107"/>
      <c r="L352" s="107"/>
      <c r="M352" s="109"/>
      <c r="N352" s="109"/>
      <c r="O352" s="107"/>
      <c r="P352" s="107"/>
      <c r="Q352" s="107"/>
      <c r="R352" s="107"/>
      <c r="S352" s="107"/>
      <c r="T352" s="107"/>
      <c r="U352" s="107"/>
      <c r="V352" s="107"/>
      <c r="W352" s="107"/>
      <c r="X352" s="107"/>
      <c r="Y352" s="107"/>
      <c r="Z352" s="107"/>
    </row>
    <row r="353" spans="1:26" ht="15.75" customHeight="1">
      <c r="A353" s="107"/>
      <c r="B353" s="107"/>
      <c r="C353" s="107"/>
      <c r="D353" s="107"/>
      <c r="E353" s="107"/>
      <c r="F353" s="107"/>
      <c r="G353" s="479"/>
      <c r="H353" s="107"/>
      <c r="I353" s="107"/>
      <c r="J353" s="107"/>
      <c r="K353" s="107"/>
      <c r="L353" s="107"/>
      <c r="M353" s="109"/>
      <c r="N353" s="109"/>
      <c r="O353" s="107"/>
      <c r="P353" s="107"/>
      <c r="Q353" s="107"/>
      <c r="R353" s="107"/>
      <c r="S353" s="107"/>
      <c r="T353" s="107"/>
      <c r="U353" s="107"/>
      <c r="V353" s="107"/>
      <c r="W353" s="107"/>
      <c r="X353" s="107"/>
      <c r="Y353" s="107"/>
      <c r="Z353" s="107"/>
    </row>
    <row r="354" spans="1:26" ht="15.75" customHeight="1">
      <c r="A354" s="107"/>
      <c r="B354" s="107"/>
      <c r="C354" s="107"/>
      <c r="D354" s="107"/>
      <c r="E354" s="107"/>
      <c r="F354" s="107"/>
      <c r="G354" s="479"/>
      <c r="H354" s="107"/>
      <c r="I354" s="107"/>
      <c r="J354" s="107"/>
      <c r="K354" s="107"/>
      <c r="L354" s="107"/>
      <c r="M354" s="109"/>
      <c r="N354" s="109"/>
      <c r="O354" s="107"/>
      <c r="P354" s="107"/>
      <c r="Q354" s="107"/>
      <c r="R354" s="107"/>
      <c r="S354" s="107"/>
      <c r="T354" s="107"/>
      <c r="U354" s="107"/>
      <c r="V354" s="107"/>
      <c r="W354" s="107"/>
      <c r="X354" s="107"/>
      <c r="Y354" s="107"/>
      <c r="Z354" s="107"/>
    </row>
    <row r="355" spans="1:26" ht="15.75" customHeight="1">
      <c r="A355" s="107"/>
      <c r="B355" s="107"/>
      <c r="C355" s="107"/>
      <c r="D355" s="107"/>
      <c r="E355" s="107"/>
      <c r="F355" s="107"/>
      <c r="G355" s="479"/>
      <c r="H355" s="107"/>
      <c r="I355" s="107"/>
      <c r="J355" s="107"/>
      <c r="K355" s="107"/>
      <c r="L355" s="107"/>
      <c r="M355" s="109"/>
      <c r="N355" s="109"/>
      <c r="O355" s="107"/>
      <c r="P355" s="107"/>
      <c r="Q355" s="107"/>
      <c r="R355" s="107"/>
      <c r="S355" s="107"/>
      <c r="T355" s="107"/>
      <c r="U355" s="107"/>
      <c r="V355" s="107"/>
      <c r="W355" s="107"/>
      <c r="X355" s="107"/>
      <c r="Y355" s="107"/>
      <c r="Z355" s="107"/>
    </row>
    <row r="356" spans="1:26" ht="15.75" customHeight="1">
      <c r="A356" s="107"/>
      <c r="B356" s="107"/>
      <c r="C356" s="107"/>
      <c r="D356" s="107"/>
      <c r="E356" s="107"/>
      <c r="F356" s="107"/>
      <c r="G356" s="479"/>
      <c r="H356" s="107"/>
      <c r="I356" s="107"/>
      <c r="J356" s="107"/>
      <c r="K356" s="107"/>
      <c r="L356" s="107"/>
      <c r="M356" s="109"/>
      <c r="N356" s="109"/>
      <c r="O356" s="107"/>
      <c r="P356" s="107"/>
      <c r="Q356" s="107"/>
      <c r="R356" s="107"/>
      <c r="S356" s="107"/>
      <c r="T356" s="107"/>
      <c r="U356" s="107"/>
      <c r="V356" s="107"/>
      <c r="W356" s="107"/>
      <c r="X356" s="107"/>
      <c r="Y356" s="107"/>
      <c r="Z356" s="107"/>
    </row>
    <row r="357" spans="1:26" ht="15.75" customHeight="1">
      <c r="A357" s="107"/>
      <c r="B357" s="107"/>
      <c r="C357" s="107"/>
      <c r="D357" s="107"/>
      <c r="E357" s="107"/>
      <c r="F357" s="107"/>
      <c r="G357" s="479"/>
      <c r="H357" s="107"/>
      <c r="I357" s="107"/>
      <c r="J357" s="107"/>
      <c r="K357" s="107"/>
      <c r="L357" s="107"/>
      <c r="M357" s="109"/>
      <c r="N357" s="109"/>
      <c r="O357" s="107"/>
      <c r="P357" s="107"/>
      <c r="Q357" s="107"/>
      <c r="R357" s="107"/>
      <c r="S357" s="107"/>
      <c r="T357" s="107"/>
      <c r="U357" s="107"/>
      <c r="V357" s="107"/>
      <c r="W357" s="107"/>
      <c r="X357" s="107"/>
      <c r="Y357" s="107"/>
      <c r="Z357" s="107"/>
    </row>
    <row r="358" spans="1:26" ht="15.75" customHeight="1">
      <c r="A358" s="107"/>
      <c r="B358" s="107"/>
      <c r="C358" s="107"/>
      <c r="D358" s="107"/>
      <c r="E358" s="107"/>
      <c r="F358" s="107"/>
      <c r="G358" s="479"/>
      <c r="H358" s="107"/>
      <c r="I358" s="107"/>
      <c r="J358" s="107"/>
      <c r="K358" s="107"/>
      <c r="L358" s="107"/>
      <c r="M358" s="109"/>
      <c r="N358" s="109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</row>
    <row r="359" spans="1:26" ht="15.75" customHeight="1">
      <c r="A359" s="107"/>
      <c r="B359" s="107"/>
      <c r="C359" s="107"/>
      <c r="D359" s="107"/>
      <c r="E359" s="107"/>
      <c r="F359" s="107"/>
      <c r="G359" s="479"/>
      <c r="H359" s="107"/>
      <c r="I359" s="107"/>
      <c r="J359" s="107"/>
      <c r="K359" s="107"/>
      <c r="L359" s="107"/>
      <c r="M359" s="109"/>
      <c r="N359" s="109"/>
      <c r="O359" s="107"/>
      <c r="P359" s="107"/>
      <c r="Q359" s="107"/>
      <c r="R359" s="107"/>
      <c r="S359" s="107"/>
      <c r="T359" s="107"/>
      <c r="U359" s="107"/>
      <c r="V359" s="107"/>
      <c r="W359" s="107"/>
      <c r="X359" s="107"/>
      <c r="Y359" s="107"/>
      <c r="Z359" s="107"/>
    </row>
    <row r="360" spans="1:26" ht="15.75" customHeight="1">
      <c r="A360" s="107"/>
      <c r="B360" s="107"/>
      <c r="C360" s="107"/>
      <c r="D360" s="107"/>
      <c r="E360" s="107"/>
      <c r="F360" s="107"/>
      <c r="G360" s="479"/>
      <c r="H360" s="107"/>
      <c r="I360" s="107"/>
      <c r="J360" s="107"/>
      <c r="K360" s="107"/>
      <c r="L360" s="107"/>
      <c r="M360" s="109"/>
      <c r="N360" s="109"/>
      <c r="O360" s="107"/>
      <c r="P360" s="107"/>
      <c r="Q360" s="107"/>
      <c r="R360" s="107"/>
      <c r="S360" s="107"/>
      <c r="T360" s="107"/>
      <c r="U360" s="107"/>
      <c r="V360" s="107"/>
      <c r="W360" s="107"/>
      <c r="X360" s="107"/>
      <c r="Y360" s="107"/>
      <c r="Z360" s="107"/>
    </row>
    <row r="361" spans="1:26" ht="15.75" customHeight="1">
      <c r="A361" s="107"/>
      <c r="B361" s="107"/>
      <c r="C361" s="107"/>
      <c r="D361" s="107"/>
      <c r="E361" s="107"/>
      <c r="F361" s="107"/>
      <c r="G361" s="479"/>
      <c r="H361" s="107"/>
      <c r="I361" s="107"/>
      <c r="J361" s="107"/>
      <c r="K361" s="107"/>
      <c r="L361" s="107"/>
      <c r="M361" s="109"/>
      <c r="N361" s="109"/>
      <c r="O361" s="107"/>
      <c r="P361" s="107"/>
      <c r="Q361" s="107"/>
      <c r="R361" s="107"/>
      <c r="S361" s="107"/>
      <c r="T361" s="107"/>
      <c r="U361" s="107"/>
      <c r="V361" s="107"/>
      <c r="W361" s="107"/>
      <c r="X361" s="107"/>
      <c r="Y361" s="107"/>
      <c r="Z361" s="107"/>
    </row>
    <row r="362" spans="1:26" ht="15.75" customHeight="1">
      <c r="A362" s="107"/>
      <c r="B362" s="107"/>
      <c r="C362" s="107"/>
      <c r="D362" s="107"/>
      <c r="E362" s="107"/>
      <c r="F362" s="107"/>
      <c r="G362" s="479"/>
      <c r="H362" s="107"/>
      <c r="I362" s="107"/>
      <c r="J362" s="107"/>
      <c r="K362" s="107"/>
      <c r="L362" s="107"/>
      <c r="M362" s="109"/>
      <c r="N362" s="109"/>
      <c r="O362" s="107"/>
      <c r="P362" s="107"/>
      <c r="Q362" s="107"/>
      <c r="R362" s="107"/>
      <c r="S362" s="107"/>
      <c r="T362" s="107"/>
      <c r="U362" s="107"/>
      <c r="V362" s="107"/>
      <c r="W362" s="107"/>
      <c r="X362" s="107"/>
      <c r="Y362" s="107"/>
      <c r="Z362" s="107"/>
    </row>
    <row r="363" spans="1:26" ht="15.75" customHeight="1">
      <c r="A363" s="107"/>
      <c r="B363" s="107"/>
      <c r="C363" s="107"/>
      <c r="D363" s="107"/>
      <c r="E363" s="107"/>
      <c r="F363" s="107"/>
      <c r="G363" s="479"/>
      <c r="H363" s="107"/>
      <c r="I363" s="107"/>
      <c r="J363" s="107"/>
      <c r="K363" s="107"/>
      <c r="L363" s="107"/>
      <c r="M363" s="109"/>
      <c r="N363" s="109"/>
      <c r="O363" s="107"/>
      <c r="P363" s="107"/>
      <c r="Q363" s="107"/>
      <c r="R363" s="107"/>
      <c r="S363" s="107"/>
      <c r="T363" s="107"/>
      <c r="U363" s="107"/>
      <c r="V363" s="107"/>
      <c r="W363" s="107"/>
      <c r="X363" s="107"/>
      <c r="Y363" s="107"/>
      <c r="Z363" s="107"/>
    </row>
    <row r="364" spans="1:26" ht="15.75" customHeight="1">
      <c r="A364" s="107"/>
      <c r="B364" s="107"/>
      <c r="C364" s="107"/>
      <c r="D364" s="107"/>
      <c r="E364" s="107"/>
      <c r="F364" s="107"/>
      <c r="G364" s="479"/>
      <c r="H364" s="107"/>
      <c r="I364" s="107"/>
      <c r="J364" s="107"/>
      <c r="K364" s="107"/>
      <c r="L364" s="107"/>
      <c r="M364" s="109"/>
      <c r="N364" s="109"/>
      <c r="O364" s="107"/>
      <c r="P364" s="107"/>
      <c r="Q364" s="107"/>
      <c r="R364" s="107"/>
      <c r="S364" s="107"/>
      <c r="T364" s="107"/>
      <c r="U364" s="107"/>
      <c r="V364" s="107"/>
      <c r="W364" s="107"/>
      <c r="X364" s="107"/>
      <c r="Y364" s="107"/>
      <c r="Z364" s="107"/>
    </row>
    <row r="365" spans="1:26" ht="15.75" customHeight="1">
      <c r="A365" s="107"/>
      <c r="B365" s="107"/>
      <c r="C365" s="107"/>
      <c r="D365" s="107"/>
      <c r="E365" s="107"/>
      <c r="F365" s="107"/>
      <c r="G365" s="479"/>
      <c r="H365" s="107"/>
      <c r="I365" s="107"/>
      <c r="J365" s="107"/>
      <c r="K365" s="107"/>
      <c r="L365" s="107"/>
      <c r="M365" s="109"/>
      <c r="N365" s="109"/>
      <c r="O365" s="107"/>
      <c r="P365" s="107"/>
      <c r="Q365" s="107"/>
      <c r="R365" s="107"/>
      <c r="S365" s="107"/>
      <c r="T365" s="107"/>
      <c r="U365" s="107"/>
      <c r="V365" s="107"/>
      <c r="W365" s="107"/>
      <c r="X365" s="107"/>
      <c r="Y365" s="107"/>
      <c r="Z365" s="107"/>
    </row>
    <row r="366" spans="1:26" ht="15.75" customHeight="1">
      <c r="A366" s="107"/>
      <c r="B366" s="107"/>
      <c r="C366" s="107"/>
      <c r="D366" s="107"/>
      <c r="E366" s="107"/>
      <c r="F366" s="107"/>
      <c r="G366" s="479"/>
      <c r="H366" s="107"/>
      <c r="I366" s="107"/>
      <c r="J366" s="107"/>
      <c r="K366" s="107"/>
      <c r="L366" s="107"/>
      <c r="M366" s="109"/>
      <c r="N366" s="109"/>
      <c r="O366" s="107"/>
      <c r="P366" s="107"/>
      <c r="Q366" s="107"/>
      <c r="R366" s="107"/>
      <c r="S366" s="107"/>
      <c r="T366" s="107"/>
      <c r="U366" s="107"/>
      <c r="V366" s="107"/>
      <c r="W366" s="107"/>
      <c r="X366" s="107"/>
      <c r="Y366" s="107"/>
      <c r="Z366" s="107"/>
    </row>
    <row r="367" spans="1:26" ht="15.75" customHeight="1">
      <c r="A367" s="107"/>
      <c r="B367" s="107"/>
      <c r="C367" s="107"/>
      <c r="D367" s="107"/>
      <c r="E367" s="107"/>
      <c r="F367" s="107"/>
      <c r="G367" s="479"/>
      <c r="H367" s="107"/>
      <c r="I367" s="107"/>
      <c r="J367" s="107"/>
      <c r="K367" s="107"/>
      <c r="L367" s="107"/>
      <c r="M367" s="109"/>
      <c r="N367" s="109"/>
      <c r="O367" s="107"/>
      <c r="P367" s="107"/>
      <c r="Q367" s="107"/>
      <c r="R367" s="107"/>
      <c r="S367" s="107"/>
      <c r="T367" s="107"/>
      <c r="U367" s="107"/>
      <c r="V367" s="107"/>
      <c r="W367" s="107"/>
      <c r="X367" s="107"/>
      <c r="Y367" s="107"/>
      <c r="Z367" s="107"/>
    </row>
    <row r="368" spans="1:26" ht="15.75" customHeight="1">
      <c r="A368" s="107"/>
      <c r="B368" s="107"/>
      <c r="C368" s="107"/>
      <c r="D368" s="107"/>
      <c r="E368" s="107"/>
      <c r="F368" s="107"/>
      <c r="G368" s="479"/>
      <c r="H368" s="107"/>
      <c r="I368" s="107"/>
      <c r="J368" s="107"/>
      <c r="K368" s="107"/>
      <c r="L368" s="107"/>
      <c r="M368" s="109"/>
      <c r="N368" s="109"/>
      <c r="O368" s="107"/>
      <c r="P368" s="107"/>
      <c r="Q368" s="107"/>
      <c r="R368" s="107"/>
      <c r="S368" s="107"/>
      <c r="T368" s="107"/>
      <c r="U368" s="107"/>
      <c r="V368" s="107"/>
      <c r="W368" s="107"/>
      <c r="X368" s="107"/>
      <c r="Y368" s="107"/>
      <c r="Z368" s="107"/>
    </row>
    <row r="369" spans="1:26" ht="15.75" customHeight="1">
      <c r="A369" s="107"/>
      <c r="B369" s="107"/>
      <c r="C369" s="107"/>
      <c r="D369" s="107"/>
      <c r="E369" s="107"/>
      <c r="F369" s="107"/>
      <c r="G369" s="479"/>
      <c r="H369" s="107"/>
      <c r="I369" s="107"/>
      <c r="J369" s="107"/>
      <c r="K369" s="107"/>
      <c r="L369" s="107"/>
      <c r="M369" s="109"/>
      <c r="N369" s="109"/>
      <c r="O369" s="107"/>
      <c r="P369" s="107"/>
      <c r="Q369" s="107"/>
      <c r="R369" s="107"/>
      <c r="S369" s="107"/>
      <c r="T369" s="107"/>
      <c r="U369" s="107"/>
      <c r="V369" s="107"/>
      <c r="W369" s="107"/>
      <c r="X369" s="107"/>
      <c r="Y369" s="107"/>
      <c r="Z369" s="107"/>
    </row>
    <row r="370" spans="1:26" ht="15.75" customHeight="1">
      <c r="A370" s="107"/>
      <c r="B370" s="107"/>
      <c r="C370" s="107"/>
      <c r="D370" s="107"/>
      <c r="E370" s="107"/>
      <c r="F370" s="107"/>
      <c r="G370" s="479"/>
      <c r="H370" s="107"/>
      <c r="I370" s="107"/>
      <c r="J370" s="107"/>
      <c r="K370" s="107"/>
      <c r="L370" s="107"/>
      <c r="M370" s="109"/>
      <c r="N370" s="109"/>
      <c r="O370" s="107"/>
      <c r="P370" s="107"/>
      <c r="Q370" s="107"/>
      <c r="R370" s="107"/>
      <c r="S370" s="107"/>
      <c r="T370" s="107"/>
      <c r="U370" s="107"/>
      <c r="V370" s="107"/>
      <c r="W370" s="107"/>
      <c r="X370" s="107"/>
      <c r="Y370" s="107"/>
      <c r="Z370" s="107"/>
    </row>
    <row r="371" spans="1:26" ht="15.75" customHeight="1">
      <c r="A371" s="107"/>
      <c r="B371" s="107"/>
      <c r="C371" s="107"/>
      <c r="D371" s="107"/>
      <c r="E371" s="107"/>
      <c r="F371" s="107"/>
      <c r="G371" s="479"/>
      <c r="H371" s="107"/>
      <c r="I371" s="107"/>
      <c r="J371" s="107"/>
      <c r="K371" s="107"/>
      <c r="L371" s="107"/>
      <c r="M371" s="109"/>
      <c r="N371" s="109"/>
      <c r="O371" s="107"/>
      <c r="P371" s="107"/>
      <c r="Q371" s="107"/>
      <c r="R371" s="107"/>
      <c r="S371" s="107"/>
      <c r="T371" s="107"/>
      <c r="U371" s="107"/>
      <c r="V371" s="107"/>
      <c r="W371" s="107"/>
      <c r="X371" s="107"/>
      <c r="Y371" s="107"/>
      <c r="Z371" s="107"/>
    </row>
    <row r="372" spans="1:26" ht="15.75" customHeight="1">
      <c r="A372" s="107"/>
      <c r="B372" s="107"/>
      <c r="C372" s="107"/>
      <c r="D372" s="107"/>
      <c r="E372" s="107"/>
      <c r="F372" s="107"/>
      <c r="G372" s="479"/>
      <c r="H372" s="107"/>
      <c r="I372" s="107"/>
      <c r="J372" s="107"/>
      <c r="K372" s="107"/>
      <c r="L372" s="107"/>
      <c r="M372" s="109"/>
      <c r="N372" s="109"/>
      <c r="O372" s="107"/>
      <c r="P372" s="107"/>
      <c r="Q372" s="107"/>
      <c r="R372" s="107"/>
      <c r="S372" s="107"/>
      <c r="T372" s="107"/>
      <c r="U372" s="107"/>
      <c r="V372" s="107"/>
      <c r="W372" s="107"/>
      <c r="X372" s="107"/>
      <c r="Y372" s="107"/>
      <c r="Z372" s="107"/>
    </row>
    <row r="373" spans="1:26" ht="15.75" customHeight="1">
      <c r="A373" s="107"/>
      <c r="B373" s="107"/>
      <c r="C373" s="107"/>
      <c r="D373" s="107"/>
      <c r="E373" s="107"/>
      <c r="F373" s="107"/>
      <c r="G373" s="479"/>
      <c r="H373" s="107"/>
      <c r="I373" s="107"/>
      <c r="J373" s="107"/>
      <c r="K373" s="107"/>
      <c r="L373" s="107"/>
      <c r="M373" s="109"/>
      <c r="N373" s="109"/>
      <c r="O373" s="107"/>
      <c r="P373" s="107"/>
      <c r="Q373" s="107"/>
      <c r="R373" s="107"/>
      <c r="S373" s="107"/>
      <c r="T373" s="107"/>
      <c r="U373" s="107"/>
      <c r="V373" s="107"/>
      <c r="W373" s="107"/>
      <c r="X373" s="107"/>
      <c r="Y373" s="107"/>
      <c r="Z373" s="107"/>
    </row>
    <row r="374" spans="1:26" ht="15.75" customHeight="1">
      <c r="A374" s="107"/>
      <c r="B374" s="107"/>
      <c r="C374" s="107"/>
      <c r="D374" s="107"/>
      <c r="E374" s="107"/>
      <c r="F374" s="107"/>
      <c r="G374" s="479"/>
      <c r="H374" s="107"/>
      <c r="I374" s="107"/>
      <c r="J374" s="107"/>
      <c r="K374" s="107"/>
      <c r="L374" s="107"/>
      <c r="M374" s="109"/>
      <c r="N374" s="109"/>
      <c r="O374" s="107"/>
      <c r="P374" s="107"/>
      <c r="Q374" s="107"/>
      <c r="R374" s="107"/>
      <c r="S374" s="107"/>
      <c r="T374" s="107"/>
      <c r="U374" s="107"/>
      <c r="V374" s="107"/>
      <c r="W374" s="107"/>
      <c r="X374" s="107"/>
      <c r="Y374" s="107"/>
      <c r="Z374" s="107"/>
    </row>
    <row r="375" spans="1:26" ht="15.75" customHeight="1">
      <c r="A375" s="107"/>
      <c r="B375" s="107"/>
      <c r="C375" s="107"/>
      <c r="D375" s="107"/>
      <c r="E375" s="107"/>
      <c r="F375" s="107"/>
      <c r="G375" s="479"/>
      <c r="H375" s="107"/>
      <c r="I375" s="107"/>
      <c r="J375" s="107"/>
      <c r="K375" s="107"/>
      <c r="L375" s="107"/>
      <c r="M375" s="109"/>
      <c r="N375" s="109"/>
      <c r="O375" s="107"/>
      <c r="P375" s="107"/>
      <c r="Q375" s="107"/>
      <c r="R375" s="107"/>
      <c r="S375" s="107"/>
      <c r="T375" s="107"/>
      <c r="U375" s="107"/>
      <c r="V375" s="107"/>
      <c r="W375" s="107"/>
      <c r="X375" s="107"/>
      <c r="Y375" s="107"/>
      <c r="Z375" s="107"/>
    </row>
    <row r="376" spans="1:26" ht="15.75" customHeight="1">
      <c r="A376" s="107"/>
      <c r="B376" s="107"/>
      <c r="C376" s="107"/>
      <c r="D376" s="107"/>
      <c r="E376" s="107"/>
      <c r="F376" s="107"/>
      <c r="G376" s="479"/>
      <c r="H376" s="107"/>
      <c r="I376" s="107"/>
      <c r="J376" s="107"/>
      <c r="K376" s="107"/>
      <c r="L376" s="107"/>
      <c r="M376" s="109"/>
      <c r="N376" s="109"/>
      <c r="O376" s="107"/>
      <c r="P376" s="107"/>
      <c r="Q376" s="107"/>
      <c r="R376" s="107"/>
      <c r="S376" s="107"/>
      <c r="T376" s="107"/>
      <c r="U376" s="107"/>
      <c r="V376" s="107"/>
      <c r="W376" s="107"/>
      <c r="X376" s="107"/>
      <c r="Y376" s="107"/>
      <c r="Z376" s="107"/>
    </row>
    <row r="377" spans="1:26" ht="15.75" customHeight="1">
      <c r="A377" s="107"/>
      <c r="B377" s="107"/>
      <c r="C377" s="107"/>
      <c r="D377" s="107"/>
      <c r="E377" s="107"/>
      <c r="F377" s="107"/>
      <c r="G377" s="479"/>
      <c r="H377" s="107"/>
      <c r="I377" s="107"/>
      <c r="J377" s="107"/>
      <c r="K377" s="107"/>
      <c r="L377" s="107"/>
      <c r="M377" s="109"/>
      <c r="N377" s="109"/>
      <c r="O377" s="107"/>
      <c r="P377" s="107"/>
      <c r="Q377" s="107"/>
      <c r="R377" s="107"/>
      <c r="S377" s="107"/>
      <c r="T377" s="107"/>
      <c r="U377" s="107"/>
      <c r="V377" s="107"/>
      <c r="W377" s="107"/>
      <c r="X377" s="107"/>
      <c r="Y377" s="107"/>
      <c r="Z377" s="107"/>
    </row>
    <row r="378" spans="1:26" ht="15.75" customHeight="1">
      <c r="A378" s="107"/>
      <c r="B378" s="107"/>
      <c r="C378" s="107"/>
      <c r="D378" s="107"/>
      <c r="E378" s="107"/>
      <c r="F378" s="107"/>
      <c r="G378" s="479"/>
      <c r="H378" s="107"/>
      <c r="I378" s="107"/>
      <c r="J378" s="107"/>
      <c r="K378" s="107"/>
      <c r="L378" s="107"/>
      <c r="M378" s="109"/>
      <c r="N378" s="109"/>
      <c r="O378" s="107"/>
      <c r="P378" s="107"/>
      <c r="Q378" s="107"/>
      <c r="R378" s="107"/>
      <c r="S378" s="107"/>
      <c r="T378" s="107"/>
      <c r="U378" s="107"/>
      <c r="V378" s="107"/>
      <c r="W378" s="107"/>
      <c r="X378" s="107"/>
      <c r="Y378" s="107"/>
      <c r="Z378" s="107"/>
    </row>
    <row r="379" spans="1:26" ht="15.75" customHeight="1">
      <c r="A379" s="107"/>
      <c r="B379" s="107"/>
      <c r="C379" s="107"/>
      <c r="D379" s="107"/>
      <c r="E379" s="107"/>
      <c r="F379" s="107"/>
      <c r="G379" s="479"/>
      <c r="H379" s="107"/>
      <c r="I379" s="107"/>
      <c r="J379" s="107"/>
      <c r="K379" s="107"/>
      <c r="L379" s="107"/>
      <c r="M379" s="109"/>
      <c r="N379" s="109"/>
      <c r="O379" s="107"/>
      <c r="P379" s="107"/>
      <c r="Q379" s="107"/>
      <c r="R379" s="107"/>
      <c r="S379" s="107"/>
      <c r="T379" s="107"/>
      <c r="U379" s="107"/>
      <c r="V379" s="107"/>
      <c r="W379" s="107"/>
      <c r="X379" s="107"/>
      <c r="Y379" s="107"/>
      <c r="Z379" s="107"/>
    </row>
    <row r="380" spans="1:26" ht="15.75" customHeight="1">
      <c r="A380" s="107"/>
      <c r="B380" s="107"/>
      <c r="C380" s="107"/>
      <c r="D380" s="107"/>
      <c r="E380" s="107"/>
      <c r="F380" s="107"/>
      <c r="G380" s="479"/>
      <c r="H380" s="107"/>
      <c r="I380" s="107"/>
      <c r="J380" s="107"/>
      <c r="K380" s="107"/>
      <c r="L380" s="107"/>
      <c r="M380" s="109"/>
      <c r="N380" s="109"/>
      <c r="O380" s="107"/>
      <c r="P380" s="107"/>
      <c r="Q380" s="107"/>
      <c r="R380" s="107"/>
      <c r="S380" s="107"/>
      <c r="T380" s="107"/>
      <c r="U380" s="107"/>
      <c r="V380" s="107"/>
      <c r="W380" s="107"/>
      <c r="X380" s="107"/>
      <c r="Y380" s="107"/>
      <c r="Z380" s="107"/>
    </row>
    <row r="381" spans="1:26" ht="15.75" customHeight="1">
      <c r="A381" s="107"/>
      <c r="B381" s="107"/>
      <c r="C381" s="107"/>
      <c r="D381" s="107"/>
      <c r="E381" s="107"/>
      <c r="F381" s="107"/>
      <c r="G381" s="479"/>
      <c r="H381" s="107"/>
      <c r="I381" s="107"/>
      <c r="J381" s="107"/>
      <c r="K381" s="107"/>
      <c r="L381" s="107"/>
      <c r="M381" s="109"/>
      <c r="N381" s="109"/>
      <c r="O381" s="107"/>
      <c r="P381" s="107"/>
      <c r="Q381" s="107"/>
      <c r="R381" s="107"/>
      <c r="S381" s="107"/>
      <c r="T381" s="107"/>
      <c r="U381" s="107"/>
      <c r="V381" s="107"/>
      <c r="W381" s="107"/>
      <c r="X381" s="107"/>
      <c r="Y381" s="107"/>
      <c r="Z381" s="107"/>
    </row>
    <row r="382" spans="1:26" ht="15.75" customHeight="1">
      <c r="A382" s="107"/>
      <c r="B382" s="107"/>
      <c r="C382" s="107"/>
      <c r="D382" s="107"/>
      <c r="E382" s="107"/>
      <c r="F382" s="107"/>
      <c r="G382" s="479"/>
      <c r="H382" s="107"/>
      <c r="I382" s="107"/>
      <c r="J382" s="107"/>
      <c r="K382" s="107"/>
      <c r="L382" s="107"/>
      <c r="M382" s="109"/>
      <c r="N382" s="109"/>
      <c r="O382" s="107"/>
      <c r="P382" s="107"/>
      <c r="Q382" s="107"/>
      <c r="R382" s="107"/>
      <c r="S382" s="107"/>
      <c r="T382" s="107"/>
      <c r="U382" s="107"/>
      <c r="V382" s="107"/>
      <c r="W382" s="107"/>
      <c r="X382" s="107"/>
      <c r="Y382" s="107"/>
      <c r="Z382" s="107"/>
    </row>
    <row r="383" spans="1:26" ht="15.75" customHeight="1">
      <c r="A383" s="107"/>
      <c r="B383" s="107"/>
      <c r="C383" s="107"/>
      <c r="D383" s="107"/>
      <c r="E383" s="107"/>
      <c r="F383" s="107"/>
      <c r="G383" s="479"/>
      <c r="H383" s="107"/>
      <c r="I383" s="107"/>
      <c r="J383" s="107"/>
      <c r="K383" s="107"/>
      <c r="L383" s="107"/>
      <c r="M383" s="109"/>
      <c r="N383" s="109"/>
      <c r="O383" s="107"/>
      <c r="P383" s="107"/>
      <c r="Q383" s="107"/>
      <c r="R383" s="107"/>
      <c r="S383" s="107"/>
      <c r="T383" s="107"/>
      <c r="U383" s="107"/>
      <c r="V383" s="107"/>
      <c r="W383" s="107"/>
      <c r="X383" s="107"/>
      <c r="Y383" s="107"/>
      <c r="Z383" s="107"/>
    </row>
    <row r="384" spans="1:26" ht="15.75" customHeight="1">
      <c r="A384" s="107"/>
      <c r="B384" s="107"/>
      <c r="C384" s="107"/>
      <c r="D384" s="107"/>
      <c r="E384" s="107"/>
      <c r="F384" s="107"/>
      <c r="G384" s="479"/>
      <c r="H384" s="107"/>
      <c r="I384" s="107"/>
      <c r="J384" s="107"/>
      <c r="K384" s="107"/>
      <c r="L384" s="107"/>
      <c r="M384" s="109"/>
      <c r="N384" s="109"/>
      <c r="O384" s="107"/>
      <c r="P384" s="107"/>
      <c r="Q384" s="107"/>
      <c r="R384" s="107"/>
      <c r="S384" s="107"/>
      <c r="T384" s="107"/>
      <c r="U384" s="107"/>
      <c r="V384" s="107"/>
      <c r="W384" s="107"/>
      <c r="X384" s="107"/>
      <c r="Y384" s="107"/>
      <c r="Z384" s="107"/>
    </row>
    <row r="385" spans="1:26" ht="15.75" customHeight="1">
      <c r="A385" s="107"/>
      <c r="B385" s="107"/>
      <c r="C385" s="107"/>
      <c r="D385" s="107"/>
      <c r="E385" s="107"/>
      <c r="F385" s="107"/>
      <c r="G385" s="479"/>
      <c r="H385" s="107"/>
      <c r="I385" s="107"/>
      <c r="J385" s="107"/>
      <c r="K385" s="107"/>
      <c r="L385" s="107"/>
      <c r="M385" s="109"/>
      <c r="N385" s="109"/>
      <c r="O385" s="107"/>
      <c r="P385" s="107"/>
      <c r="Q385" s="107"/>
      <c r="R385" s="107"/>
      <c r="S385" s="107"/>
      <c r="T385" s="107"/>
      <c r="U385" s="107"/>
      <c r="V385" s="107"/>
      <c r="W385" s="107"/>
      <c r="X385" s="107"/>
      <c r="Y385" s="107"/>
      <c r="Z385" s="107"/>
    </row>
    <row r="386" spans="1:26" ht="15.75" customHeight="1">
      <c r="A386" s="107"/>
      <c r="B386" s="107"/>
      <c r="C386" s="107"/>
      <c r="D386" s="107"/>
      <c r="E386" s="107"/>
      <c r="F386" s="107"/>
      <c r="G386" s="479"/>
      <c r="H386" s="107"/>
      <c r="I386" s="107"/>
      <c r="J386" s="107"/>
      <c r="K386" s="107"/>
      <c r="L386" s="107"/>
      <c r="M386" s="109"/>
      <c r="N386" s="109"/>
      <c r="O386" s="107"/>
      <c r="P386" s="107"/>
      <c r="Q386" s="107"/>
      <c r="R386" s="107"/>
      <c r="S386" s="107"/>
      <c r="T386" s="107"/>
      <c r="U386" s="107"/>
      <c r="V386" s="107"/>
      <c r="W386" s="107"/>
      <c r="X386" s="107"/>
      <c r="Y386" s="107"/>
      <c r="Z386" s="107"/>
    </row>
    <row r="387" spans="1:26" ht="15.75" customHeight="1">
      <c r="A387" s="107"/>
      <c r="B387" s="107"/>
      <c r="C387" s="107"/>
      <c r="D387" s="107"/>
      <c r="E387" s="107"/>
      <c r="F387" s="107"/>
      <c r="G387" s="479"/>
      <c r="H387" s="107"/>
      <c r="I387" s="107"/>
      <c r="J387" s="107"/>
      <c r="K387" s="107"/>
      <c r="L387" s="107"/>
      <c r="M387" s="109"/>
      <c r="N387" s="109"/>
      <c r="O387" s="107"/>
      <c r="P387" s="107"/>
      <c r="Q387" s="107"/>
      <c r="R387" s="107"/>
      <c r="S387" s="107"/>
      <c r="T387" s="107"/>
      <c r="U387" s="107"/>
      <c r="V387" s="107"/>
      <c r="W387" s="107"/>
      <c r="X387" s="107"/>
      <c r="Y387" s="107"/>
      <c r="Z387" s="107"/>
    </row>
    <row r="388" spans="1:26" ht="15.75" customHeight="1">
      <c r="A388" s="107"/>
      <c r="B388" s="107"/>
      <c r="C388" s="107"/>
      <c r="D388" s="107"/>
      <c r="E388" s="107"/>
      <c r="F388" s="107"/>
      <c r="G388" s="479"/>
      <c r="H388" s="107"/>
      <c r="I388" s="107"/>
      <c r="J388" s="107"/>
      <c r="K388" s="107"/>
      <c r="L388" s="107"/>
      <c r="M388" s="109"/>
      <c r="N388" s="109"/>
      <c r="O388" s="107"/>
      <c r="P388" s="107"/>
      <c r="Q388" s="107"/>
      <c r="R388" s="107"/>
      <c r="S388" s="107"/>
      <c r="T388" s="107"/>
      <c r="U388" s="107"/>
      <c r="V388" s="107"/>
      <c r="W388" s="107"/>
      <c r="X388" s="107"/>
      <c r="Y388" s="107"/>
      <c r="Z388" s="107"/>
    </row>
    <row r="389" spans="1:26" ht="15.75" customHeight="1">
      <c r="A389" s="107"/>
      <c r="B389" s="107"/>
      <c r="C389" s="107"/>
      <c r="D389" s="107"/>
      <c r="E389" s="107"/>
      <c r="F389" s="107"/>
      <c r="G389" s="479"/>
      <c r="H389" s="107"/>
      <c r="I389" s="107"/>
      <c r="J389" s="107"/>
      <c r="K389" s="107"/>
      <c r="L389" s="107"/>
      <c r="M389" s="109"/>
      <c r="N389" s="109"/>
      <c r="O389" s="107"/>
      <c r="P389" s="107"/>
      <c r="Q389" s="107"/>
      <c r="R389" s="107"/>
      <c r="S389" s="107"/>
      <c r="T389" s="107"/>
      <c r="U389" s="107"/>
      <c r="V389" s="107"/>
      <c r="W389" s="107"/>
      <c r="X389" s="107"/>
      <c r="Y389" s="107"/>
      <c r="Z389" s="107"/>
    </row>
    <row r="390" spans="1:26" ht="15.75" customHeight="1">
      <c r="A390" s="107"/>
      <c r="B390" s="107"/>
      <c r="C390" s="107"/>
      <c r="D390" s="107"/>
      <c r="E390" s="107"/>
      <c r="F390" s="107"/>
      <c r="G390" s="479"/>
      <c r="H390" s="107"/>
      <c r="I390" s="107"/>
      <c r="J390" s="107"/>
      <c r="K390" s="107"/>
      <c r="L390" s="107"/>
      <c r="M390" s="109"/>
      <c r="N390" s="109"/>
      <c r="O390" s="107"/>
      <c r="P390" s="107"/>
      <c r="Q390" s="107"/>
      <c r="R390" s="107"/>
      <c r="S390" s="107"/>
      <c r="T390" s="107"/>
      <c r="U390" s="107"/>
      <c r="V390" s="107"/>
      <c r="W390" s="107"/>
      <c r="X390" s="107"/>
      <c r="Y390" s="107"/>
      <c r="Z390" s="107"/>
    </row>
    <row r="391" spans="1:26" ht="15.75" customHeight="1">
      <c r="A391" s="107"/>
      <c r="B391" s="107"/>
      <c r="C391" s="107"/>
      <c r="D391" s="107"/>
      <c r="E391" s="107"/>
      <c r="F391" s="107"/>
      <c r="G391" s="479"/>
      <c r="H391" s="107"/>
      <c r="I391" s="107"/>
      <c r="J391" s="107"/>
      <c r="K391" s="107"/>
      <c r="L391" s="107"/>
      <c r="M391" s="109"/>
      <c r="N391" s="109"/>
      <c r="O391" s="107"/>
      <c r="P391" s="107"/>
      <c r="Q391" s="107"/>
      <c r="R391" s="107"/>
      <c r="S391" s="107"/>
      <c r="T391" s="107"/>
      <c r="U391" s="107"/>
      <c r="V391" s="107"/>
      <c r="W391" s="107"/>
      <c r="X391" s="107"/>
      <c r="Y391" s="107"/>
      <c r="Z391" s="107"/>
    </row>
    <row r="392" spans="1:26" ht="15.75" customHeight="1">
      <c r="A392" s="107"/>
      <c r="B392" s="107"/>
      <c r="C392" s="107"/>
      <c r="D392" s="107"/>
      <c r="E392" s="107"/>
      <c r="F392" s="107"/>
      <c r="G392" s="479"/>
      <c r="H392" s="107"/>
      <c r="I392" s="107"/>
      <c r="J392" s="107"/>
      <c r="K392" s="107"/>
      <c r="L392" s="107"/>
      <c r="M392" s="109"/>
      <c r="N392" s="109"/>
      <c r="O392" s="107"/>
      <c r="P392" s="107"/>
      <c r="Q392" s="107"/>
      <c r="R392" s="107"/>
      <c r="S392" s="107"/>
      <c r="T392" s="107"/>
      <c r="U392" s="107"/>
      <c r="V392" s="107"/>
      <c r="W392" s="107"/>
      <c r="X392" s="107"/>
      <c r="Y392" s="107"/>
      <c r="Z392" s="107"/>
    </row>
    <row r="393" spans="1:26" ht="15.75" customHeight="1">
      <c r="A393" s="107"/>
      <c r="B393" s="107"/>
      <c r="C393" s="107"/>
      <c r="D393" s="107"/>
      <c r="E393" s="107"/>
      <c r="F393" s="107"/>
      <c r="G393" s="479"/>
      <c r="H393" s="107"/>
      <c r="I393" s="107"/>
      <c r="J393" s="107"/>
      <c r="K393" s="107"/>
      <c r="L393" s="107"/>
      <c r="M393" s="109"/>
      <c r="N393" s="109"/>
      <c r="O393" s="107"/>
      <c r="P393" s="107"/>
      <c r="Q393" s="107"/>
      <c r="R393" s="107"/>
      <c r="S393" s="107"/>
      <c r="T393" s="107"/>
      <c r="U393" s="107"/>
      <c r="V393" s="107"/>
      <c r="W393" s="107"/>
      <c r="X393" s="107"/>
      <c r="Y393" s="107"/>
      <c r="Z393" s="107"/>
    </row>
    <row r="394" spans="1:26" ht="15.75" customHeight="1">
      <c r="A394" s="107"/>
      <c r="B394" s="107"/>
      <c r="C394" s="107"/>
      <c r="D394" s="107"/>
      <c r="E394" s="107"/>
      <c r="F394" s="107"/>
      <c r="G394" s="479"/>
      <c r="H394" s="107"/>
      <c r="I394" s="107"/>
      <c r="J394" s="107"/>
      <c r="K394" s="107"/>
      <c r="L394" s="107"/>
      <c r="M394" s="109"/>
      <c r="N394" s="109"/>
      <c r="O394" s="107"/>
      <c r="P394" s="107"/>
      <c r="Q394" s="107"/>
      <c r="R394" s="107"/>
      <c r="S394" s="107"/>
      <c r="T394" s="107"/>
      <c r="U394" s="107"/>
      <c r="V394" s="107"/>
      <c r="W394" s="107"/>
      <c r="X394" s="107"/>
      <c r="Y394" s="107"/>
      <c r="Z394" s="107"/>
    </row>
    <row r="395" spans="1:26" ht="15.75" customHeight="1">
      <c r="A395" s="107"/>
      <c r="B395" s="107"/>
      <c r="C395" s="107"/>
      <c r="D395" s="107"/>
      <c r="E395" s="107"/>
      <c r="F395" s="107"/>
      <c r="G395" s="479"/>
      <c r="H395" s="107"/>
      <c r="I395" s="107"/>
      <c r="J395" s="107"/>
      <c r="K395" s="107"/>
      <c r="L395" s="107"/>
      <c r="M395" s="109"/>
      <c r="N395" s="109"/>
      <c r="O395" s="107"/>
      <c r="P395" s="107"/>
      <c r="Q395" s="107"/>
      <c r="R395" s="107"/>
      <c r="S395" s="107"/>
      <c r="T395" s="107"/>
      <c r="U395" s="107"/>
      <c r="V395" s="107"/>
      <c r="W395" s="107"/>
      <c r="X395" s="107"/>
      <c r="Y395" s="107"/>
      <c r="Z395" s="107"/>
    </row>
    <row r="396" spans="1:26" ht="15.75" customHeight="1">
      <c r="A396" s="107"/>
      <c r="B396" s="107"/>
      <c r="C396" s="107"/>
      <c r="D396" s="107"/>
      <c r="E396" s="107"/>
      <c r="F396" s="107"/>
      <c r="G396" s="479"/>
      <c r="H396" s="107"/>
      <c r="I396" s="107"/>
      <c r="J396" s="107"/>
      <c r="K396" s="107"/>
      <c r="L396" s="107"/>
      <c r="M396" s="109"/>
      <c r="N396" s="109"/>
      <c r="O396" s="107"/>
      <c r="P396" s="107"/>
      <c r="Q396" s="107"/>
      <c r="R396" s="107"/>
      <c r="S396" s="107"/>
      <c r="T396" s="107"/>
      <c r="U396" s="107"/>
      <c r="V396" s="107"/>
      <c r="W396" s="107"/>
      <c r="X396" s="107"/>
      <c r="Y396" s="107"/>
      <c r="Z396" s="107"/>
    </row>
    <row r="397" spans="1:26" ht="15.75" customHeight="1">
      <c r="A397" s="107"/>
      <c r="B397" s="107"/>
      <c r="C397" s="107"/>
      <c r="D397" s="107"/>
      <c r="E397" s="107"/>
      <c r="F397" s="107"/>
      <c r="G397" s="479"/>
      <c r="H397" s="107"/>
      <c r="I397" s="107"/>
      <c r="J397" s="107"/>
      <c r="K397" s="107"/>
      <c r="L397" s="107"/>
      <c r="M397" s="109"/>
      <c r="N397" s="109"/>
      <c r="O397" s="107"/>
      <c r="P397" s="107"/>
      <c r="Q397" s="107"/>
      <c r="R397" s="107"/>
      <c r="S397" s="107"/>
      <c r="T397" s="107"/>
      <c r="U397" s="107"/>
      <c r="V397" s="107"/>
      <c r="W397" s="107"/>
      <c r="X397" s="107"/>
      <c r="Y397" s="107"/>
      <c r="Z397" s="107"/>
    </row>
    <row r="398" spans="1:26" ht="15.75" customHeight="1">
      <c r="A398" s="107"/>
      <c r="B398" s="107"/>
      <c r="C398" s="107"/>
      <c r="D398" s="107"/>
      <c r="E398" s="107"/>
      <c r="F398" s="107"/>
      <c r="G398" s="479"/>
      <c r="H398" s="107"/>
      <c r="I398" s="107"/>
      <c r="J398" s="107"/>
      <c r="K398" s="107"/>
      <c r="L398" s="107"/>
      <c r="M398" s="109"/>
      <c r="N398" s="109"/>
      <c r="O398" s="107"/>
      <c r="P398" s="107"/>
      <c r="Q398" s="107"/>
      <c r="R398" s="107"/>
      <c r="S398" s="107"/>
      <c r="T398" s="107"/>
      <c r="U398" s="107"/>
      <c r="V398" s="107"/>
      <c r="W398" s="107"/>
      <c r="X398" s="107"/>
      <c r="Y398" s="107"/>
      <c r="Z398" s="107"/>
    </row>
    <row r="399" spans="1:26" ht="15.75" customHeight="1">
      <c r="A399" s="107"/>
      <c r="B399" s="107"/>
      <c r="C399" s="107"/>
      <c r="D399" s="107"/>
      <c r="E399" s="107"/>
      <c r="F399" s="107"/>
      <c r="G399" s="479"/>
      <c r="H399" s="107"/>
      <c r="I399" s="107"/>
      <c r="J399" s="107"/>
      <c r="K399" s="107"/>
      <c r="L399" s="107"/>
      <c r="M399" s="109"/>
      <c r="N399" s="109"/>
      <c r="O399" s="107"/>
      <c r="P399" s="107"/>
      <c r="Q399" s="107"/>
      <c r="R399" s="107"/>
      <c r="S399" s="107"/>
      <c r="T399" s="107"/>
      <c r="U399" s="107"/>
      <c r="V399" s="107"/>
      <c r="W399" s="107"/>
      <c r="X399" s="107"/>
      <c r="Y399" s="107"/>
      <c r="Z399" s="107"/>
    </row>
    <row r="400" spans="1:26" ht="15.75" customHeight="1">
      <c r="A400" s="107"/>
      <c r="B400" s="107"/>
      <c r="C400" s="107"/>
      <c r="D400" s="107"/>
      <c r="E400" s="107"/>
      <c r="F400" s="107"/>
      <c r="G400" s="479"/>
      <c r="H400" s="107"/>
      <c r="I400" s="107"/>
      <c r="J400" s="107"/>
      <c r="K400" s="107"/>
      <c r="L400" s="107"/>
      <c r="M400" s="109"/>
      <c r="N400" s="109"/>
      <c r="O400" s="107"/>
      <c r="P400" s="107"/>
      <c r="Q400" s="107"/>
      <c r="R400" s="107"/>
      <c r="S400" s="107"/>
      <c r="T400" s="107"/>
      <c r="U400" s="107"/>
      <c r="V400" s="107"/>
      <c r="W400" s="107"/>
      <c r="X400" s="107"/>
      <c r="Y400" s="107"/>
      <c r="Z400" s="107"/>
    </row>
    <row r="401" spans="1:26" ht="15.75" customHeight="1">
      <c r="A401" s="107"/>
      <c r="B401" s="107"/>
      <c r="C401" s="107"/>
      <c r="D401" s="107"/>
      <c r="E401" s="107"/>
      <c r="F401" s="107"/>
      <c r="G401" s="479"/>
      <c r="H401" s="107"/>
      <c r="I401" s="107"/>
      <c r="J401" s="107"/>
      <c r="K401" s="107"/>
      <c r="L401" s="107"/>
      <c r="M401" s="109"/>
      <c r="N401" s="109"/>
      <c r="O401" s="107"/>
      <c r="P401" s="107"/>
      <c r="Q401" s="107"/>
      <c r="R401" s="107"/>
      <c r="S401" s="107"/>
      <c r="T401" s="107"/>
      <c r="U401" s="107"/>
      <c r="V401" s="107"/>
      <c r="W401" s="107"/>
      <c r="X401" s="107"/>
      <c r="Y401" s="107"/>
      <c r="Z401" s="107"/>
    </row>
    <row r="402" spans="1:26" ht="15.75" customHeight="1">
      <c r="A402" s="107"/>
      <c r="B402" s="107"/>
      <c r="C402" s="107"/>
      <c r="D402" s="107"/>
      <c r="E402" s="107"/>
      <c r="F402" s="107"/>
      <c r="G402" s="479"/>
      <c r="H402" s="107"/>
      <c r="I402" s="107"/>
      <c r="J402" s="107"/>
      <c r="K402" s="107"/>
      <c r="L402" s="107"/>
      <c r="M402" s="109"/>
      <c r="N402" s="109"/>
      <c r="O402" s="107"/>
      <c r="P402" s="107"/>
      <c r="Q402" s="107"/>
      <c r="R402" s="107"/>
      <c r="S402" s="107"/>
      <c r="T402" s="107"/>
      <c r="U402" s="107"/>
      <c r="V402" s="107"/>
      <c r="W402" s="107"/>
      <c r="X402" s="107"/>
      <c r="Y402" s="107"/>
      <c r="Z402" s="107"/>
    </row>
    <row r="403" spans="1:26" ht="15.75" customHeight="1">
      <c r="A403" s="107"/>
      <c r="B403" s="107"/>
      <c r="C403" s="107"/>
      <c r="D403" s="107"/>
      <c r="E403" s="107"/>
      <c r="F403" s="107"/>
      <c r="G403" s="479"/>
      <c r="H403" s="107"/>
      <c r="I403" s="107"/>
      <c r="J403" s="107"/>
      <c r="K403" s="107"/>
      <c r="L403" s="107"/>
      <c r="M403" s="109"/>
      <c r="N403" s="109"/>
      <c r="O403" s="107"/>
      <c r="P403" s="107"/>
      <c r="Q403" s="107"/>
      <c r="R403" s="107"/>
      <c r="S403" s="107"/>
      <c r="T403" s="107"/>
      <c r="U403" s="107"/>
      <c r="V403" s="107"/>
      <c r="W403" s="107"/>
      <c r="X403" s="107"/>
      <c r="Y403" s="107"/>
      <c r="Z403" s="107"/>
    </row>
    <row r="404" spans="1:26" ht="15.75" customHeight="1">
      <c r="A404" s="107"/>
      <c r="B404" s="107"/>
      <c r="C404" s="107"/>
      <c r="D404" s="107"/>
      <c r="E404" s="107"/>
      <c r="F404" s="107"/>
      <c r="G404" s="479"/>
      <c r="H404" s="107"/>
      <c r="I404" s="107"/>
      <c r="J404" s="107"/>
      <c r="K404" s="107"/>
      <c r="L404" s="107"/>
      <c r="M404" s="109"/>
      <c r="N404" s="109"/>
      <c r="O404" s="107"/>
      <c r="P404" s="107"/>
      <c r="Q404" s="107"/>
      <c r="R404" s="107"/>
      <c r="S404" s="107"/>
      <c r="T404" s="107"/>
      <c r="U404" s="107"/>
      <c r="V404" s="107"/>
      <c r="W404" s="107"/>
      <c r="X404" s="107"/>
      <c r="Y404" s="107"/>
      <c r="Z404" s="107"/>
    </row>
    <row r="405" spans="1:26" ht="15.75" customHeight="1">
      <c r="A405" s="107"/>
      <c r="B405" s="107"/>
      <c r="C405" s="107"/>
      <c r="D405" s="107"/>
      <c r="E405" s="107"/>
      <c r="F405" s="107"/>
      <c r="G405" s="479"/>
      <c r="H405" s="107"/>
      <c r="I405" s="107"/>
      <c r="J405" s="107"/>
      <c r="K405" s="107"/>
      <c r="L405" s="107"/>
      <c r="M405" s="109"/>
      <c r="N405" s="109"/>
      <c r="O405" s="107"/>
      <c r="P405" s="107"/>
      <c r="Q405" s="107"/>
      <c r="R405" s="107"/>
      <c r="S405" s="107"/>
      <c r="T405" s="107"/>
      <c r="U405" s="107"/>
      <c r="V405" s="107"/>
      <c r="W405" s="107"/>
      <c r="X405" s="107"/>
      <c r="Y405" s="107"/>
      <c r="Z405" s="107"/>
    </row>
    <row r="406" spans="1:26" ht="15.75" customHeight="1">
      <c r="A406" s="107"/>
      <c r="B406" s="107"/>
      <c r="C406" s="107"/>
      <c r="D406" s="107"/>
      <c r="E406" s="107"/>
      <c r="F406" s="107"/>
      <c r="G406" s="479"/>
      <c r="H406" s="107"/>
      <c r="I406" s="107"/>
      <c r="J406" s="107"/>
      <c r="K406" s="107"/>
      <c r="L406" s="107"/>
      <c r="M406" s="109"/>
      <c r="N406" s="109"/>
      <c r="O406" s="107"/>
      <c r="P406" s="107"/>
      <c r="Q406" s="107"/>
      <c r="R406" s="107"/>
      <c r="S406" s="107"/>
      <c r="T406" s="107"/>
      <c r="U406" s="107"/>
      <c r="V406" s="107"/>
      <c r="W406" s="107"/>
      <c r="X406" s="107"/>
      <c r="Y406" s="107"/>
      <c r="Z406" s="107"/>
    </row>
    <row r="407" spans="1:26" ht="15.75" customHeight="1">
      <c r="A407" s="107"/>
      <c r="B407" s="107"/>
      <c r="C407" s="107"/>
      <c r="D407" s="107"/>
      <c r="E407" s="107"/>
      <c r="F407" s="107"/>
      <c r="G407" s="479"/>
      <c r="H407" s="107"/>
      <c r="I407" s="107"/>
      <c r="J407" s="107"/>
      <c r="K407" s="107"/>
      <c r="L407" s="107"/>
      <c r="M407" s="109"/>
      <c r="N407" s="109"/>
      <c r="O407" s="107"/>
      <c r="P407" s="107"/>
      <c r="Q407" s="107"/>
      <c r="R407" s="107"/>
      <c r="S407" s="107"/>
      <c r="T407" s="107"/>
      <c r="U407" s="107"/>
      <c r="V407" s="107"/>
      <c r="W407" s="107"/>
      <c r="X407" s="107"/>
      <c r="Y407" s="107"/>
      <c r="Z407" s="107"/>
    </row>
    <row r="408" spans="1:26" ht="15.75" customHeight="1">
      <c r="A408" s="107"/>
      <c r="B408" s="107"/>
      <c r="C408" s="107"/>
      <c r="D408" s="107"/>
      <c r="E408" s="107"/>
      <c r="F408" s="107"/>
      <c r="G408" s="479"/>
      <c r="H408" s="107"/>
      <c r="I408" s="107"/>
      <c r="J408" s="107"/>
      <c r="K408" s="107"/>
      <c r="L408" s="107"/>
      <c r="M408" s="109"/>
      <c r="N408" s="109"/>
      <c r="O408" s="107"/>
      <c r="P408" s="107"/>
      <c r="Q408" s="107"/>
      <c r="R408" s="107"/>
      <c r="S408" s="107"/>
      <c r="T408" s="107"/>
      <c r="U408" s="107"/>
      <c r="V408" s="107"/>
      <c r="W408" s="107"/>
      <c r="X408" s="107"/>
      <c r="Y408" s="107"/>
      <c r="Z408" s="107"/>
    </row>
    <row r="409" spans="1:26" ht="15.75" customHeight="1">
      <c r="A409" s="107"/>
      <c r="B409" s="107"/>
      <c r="C409" s="107"/>
      <c r="D409" s="107"/>
      <c r="E409" s="107"/>
      <c r="F409" s="107"/>
      <c r="G409" s="479"/>
      <c r="H409" s="107"/>
      <c r="I409" s="107"/>
      <c r="J409" s="107"/>
      <c r="K409" s="107"/>
      <c r="L409" s="107"/>
      <c r="M409" s="109"/>
      <c r="N409" s="109"/>
      <c r="O409" s="107"/>
      <c r="P409" s="107"/>
      <c r="Q409" s="107"/>
      <c r="R409" s="107"/>
      <c r="S409" s="107"/>
      <c r="T409" s="107"/>
      <c r="U409" s="107"/>
      <c r="V409" s="107"/>
      <c r="W409" s="107"/>
      <c r="X409" s="107"/>
      <c r="Y409" s="107"/>
      <c r="Z409" s="107"/>
    </row>
    <row r="410" spans="1:26" ht="15.75" customHeight="1">
      <c r="A410" s="107"/>
      <c r="B410" s="107"/>
      <c r="C410" s="107"/>
      <c r="D410" s="107"/>
      <c r="E410" s="107"/>
      <c r="F410" s="107"/>
      <c r="G410" s="479"/>
      <c r="H410" s="107"/>
      <c r="I410" s="107"/>
      <c r="J410" s="107"/>
      <c r="K410" s="107"/>
      <c r="L410" s="107"/>
      <c r="M410" s="109"/>
      <c r="N410" s="109"/>
      <c r="O410" s="107"/>
      <c r="P410" s="107"/>
      <c r="Q410" s="107"/>
      <c r="R410" s="107"/>
      <c r="S410" s="107"/>
      <c r="T410" s="107"/>
      <c r="U410" s="107"/>
      <c r="V410" s="107"/>
      <c r="W410" s="107"/>
      <c r="X410" s="107"/>
      <c r="Y410" s="107"/>
      <c r="Z410" s="107"/>
    </row>
    <row r="411" spans="1:26" ht="15.75" customHeight="1">
      <c r="A411" s="107"/>
      <c r="B411" s="107"/>
      <c r="C411" s="107"/>
      <c r="D411" s="107"/>
      <c r="E411" s="107"/>
      <c r="F411" s="107"/>
      <c r="G411" s="479"/>
      <c r="H411" s="107"/>
      <c r="I411" s="107"/>
      <c r="J411" s="107"/>
      <c r="K411" s="107"/>
      <c r="L411" s="107"/>
      <c r="M411" s="109"/>
      <c r="N411" s="109"/>
      <c r="O411" s="107"/>
      <c r="P411" s="107"/>
      <c r="Q411" s="107"/>
      <c r="R411" s="107"/>
      <c r="S411" s="107"/>
      <c r="T411" s="107"/>
      <c r="U411" s="107"/>
      <c r="V411" s="107"/>
      <c r="W411" s="107"/>
      <c r="X411" s="107"/>
      <c r="Y411" s="107"/>
      <c r="Z411" s="107"/>
    </row>
    <row r="412" spans="1:26" ht="15.75" customHeight="1">
      <c r="A412" s="107"/>
      <c r="B412" s="107"/>
      <c r="C412" s="107"/>
      <c r="D412" s="107"/>
      <c r="E412" s="107"/>
      <c r="F412" s="107"/>
      <c r="G412" s="479"/>
      <c r="H412" s="107"/>
      <c r="I412" s="107"/>
      <c r="J412" s="107"/>
      <c r="K412" s="107"/>
      <c r="L412" s="107"/>
      <c r="M412" s="109"/>
      <c r="N412" s="109"/>
      <c r="O412" s="107"/>
      <c r="P412" s="107"/>
      <c r="Q412" s="107"/>
      <c r="R412" s="107"/>
      <c r="S412" s="107"/>
      <c r="T412" s="107"/>
      <c r="U412" s="107"/>
      <c r="V412" s="107"/>
      <c r="W412" s="107"/>
      <c r="X412" s="107"/>
      <c r="Y412" s="107"/>
      <c r="Z412" s="107"/>
    </row>
    <row r="413" spans="1:26" ht="15.75" customHeight="1">
      <c r="A413" s="107"/>
      <c r="B413" s="107"/>
      <c r="C413" s="107"/>
      <c r="D413" s="107"/>
      <c r="E413" s="107"/>
      <c r="F413" s="107"/>
      <c r="G413" s="479"/>
      <c r="H413" s="107"/>
      <c r="I413" s="107"/>
      <c r="J413" s="107"/>
      <c r="K413" s="107"/>
      <c r="L413" s="107"/>
      <c r="M413" s="109"/>
      <c r="N413" s="109"/>
      <c r="O413" s="107"/>
      <c r="P413" s="107"/>
      <c r="Q413" s="107"/>
      <c r="R413" s="107"/>
      <c r="S413" s="107"/>
      <c r="T413" s="107"/>
      <c r="U413" s="107"/>
      <c r="V413" s="107"/>
      <c r="W413" s="107"/>
      <c r="X413" s="107"/>
      <c r="Y413" s="107"/>
      <c r="Z413" s="107"/>
    </row>
    <row r="414" spans="1:26" ht="15.75" customHeight="1">
      <c r="A414" s="107"/>
      <c r="B414" s="107"/>
      <c r="C414" s="107"/>
      <c r="D414" s="107"/>
      <c r="E414" s="107"/>
      <c r="F414" s="107"/>
      <c r="G414" s="479"/>
      <c r="H414" s="107"/>
      <c r="I414" s="107"/>
      <c r="J414" s="107"/>
      <c r="K414" s="107"/>
      <c r="L414" s="107"/>
      <c r="M414" s="109"/>
      <c r="N414" s="109"/>
      <c r="O414" s="107"/>
      <c r="P414" s="107"/>
      <c r="Q414" s="107"/>
      <c r="R414" s="107"/>
      <c r="S414" s="107"/>
      <c r="T414" s="107"/>
      <c r="U414" s="107"/>
      <c r="V414" s="107"/>
      <c r="W414" s="107"/>
      <c r="X414" s="107"/>
      <c r="Y414" s="107"/>
      <c r="Z414" s="107"/>
    </row>
    <row r="415" spans="1:26" ht="15.75" customHeight="1">
      <c r="A415" s="107"/>
      <c r="B415" s="107"/>
      <c r="C415" s="107"/>
      <c r="D415" s="107"/>
      <c r="E415" s="107"/>
      <c r="F415" s="107"/>
      <c r="G415" s="479"/>
      <c r="H415" s="107"/>
      <c r="I415" s="107"/>
      <c r="J415" s="107"/>
      <c r="K415" s="107"/>
      <c r="L415" s="107"/>
      <c r="M415" s="109"/>
      <c r="N415" s="109"/>
      <c r="O415" s="107"/>
      <c r="P415" s="107"/>
      <c r="Q415" s="107"/>
      <c r="R415" s="107"/>
      <c r="S415" s="107"/>
      <c r="T415" s="107"/>
      <c r="U415" s="107"/>
      <c r="V415" s="107"/>
      <c r="W415" s="107"/>
      <c r="X415" s="107"/>
      <c r="Y415" s="107"/>
      <c r="Z415" s="107"/>
    </row>
    <row r="416" spans="1:26" ht="15.75" customHeight="1">
      <c r="A416" s="107"/>
      <c r="B416" s="107"/>
      <c r="C416" s="107"/>
      <c r="D416" s="107"/>
      <c r="E416" s="107"/>
      <c r="F416" s="107"/>
      <c r="G416" s="479"/>
      <c r="H416" s="107"/>
      <c r="I416" s="107"/>
      <c r="J416" s="107"/>
      <c r="K416" s="107"/>
      <c r="L416" s="107"/>
      <c r="M416" s="109"/>
      <c r="N416" s="109"/>
      <c r="O416" s="107"/>
      <c r="P416" s="107"/>
      <c r="Q416" s="107"/>
      <c r="R416" s="107"/>
      <c r="S416" s="107"/>
      <c r="T416" s="107"/>
      <c r="U416" s="107"/>
      <c r="V416" s="107"/>
      <c r="W416" s="107"/>
      <c r="X416" s="107"/>
      <c r="Y416" s="107"/>
      <c r="Z416" s="107"/>
    </row>
    <row r="417" spans="1:26" ht="15.75" customHeight="1">
      <c r="A417" s="107"/>
      <c r="B417" s="107"/>
      <c r="C417" s="107"/>
      <c r="D417" s="107"/>
      <c r="E417" s="107"/>
      <c r="F417" s="107"/>
      <c r="G417" s="479"/>
      <c r="H417" s="107"/>
      <c r="I417" s="107"/>
      <c r="J417" s="107"/>
      <c r="K417" s="107"/>
      <c r="L417" s="107"/>
      <c r="M417" s="109"/>
      <c r="N417" s="109"/>
      <c r="O417" s="107"/>
      <c r="P417" s="107"/>
      <c r="Q417" s="107"/>
      <c r="R417" s="107"/>
      <c r="S417" s="107"/>
      <c r="T417" s="107"/>
      <c r="U417" s="107"/>
      <c r="V417" s="107"/>
      <c r="W417" s="107"/>
      <c r="X417" s="107"/>
      <c r="Y417" s="107"/>
      <c r="Z417" s="107"/>
    </row>
    <row r="418" spans="1:26" ht="15.75" customHeight="1">
      <c r="A418" s="107"/>
      <c r="B418" s="107"/>
      <c r="C418" s="107"/>
      <c r="D418" s="107"/>
      <c r="E418" s="107"/>
      <c r="F418" s="107"/>
      <c r="G418" s="479"/>
      <c r="H418" s="107"/>
      <c r="I418" s="107"/>
      <c r="J418" s="107"/>
      <c r="K418" s="107"/>
      <c r="L418" s="107"/>
      <c r="M418" s="109"/>
      <c r="N418" s="109"/>
      <c r="O418" s="107"/>
      <c r="P418" s="107"/>
      <c r="Q418" s="107"/>
      <c r="R418" s="107"/>
      <c r="S418" s="107"/>
      <c r="T418" s="107"/>
      <c r="U418" s="107"/>
      <c r="V418" s="107"/>
      <c r="W418" s="107"/>
      <c r="X418" s="107"/>
      <c r="Y418" s="107"/>
      <c r="Z418" s="107"/>
    </row>
    <row r="419" spans="1:26" ht="15.75" customHeight="1">
      <c r="A419" s="107"/>
      <c r="B419" s="107"/>
      <c r="C419" s="107"/>
      <c r="D419" s="107"/>
      <c r="E419" s="107"/>
      <c r="F419" s="107"/>
      <c r="G419" s="479"/>
      <c r="H419" s="107"/>
      <c r="I419" s="107"/>
      <c r="J419" s="107"/>
      <c r="K419" s="107"/>
      <c r="L419" s="107"/>
      <c r="M419" s="109"/>
      <c r="N419" s="109"/>
      <c r="O419" s="107"/>
      <c r="P419" s="107"/>
      <c r="Q419" s="107"/>
      <c r="R419" s="107"/>
      <c r="S419" s="107"/>
      <c r="T419" s="107"/>
      <c r="U419" s="107"/>
      <c r="V419" s="107"/>
      <c r="W419" s="107"/>
      <c r="X419" s="107"/>
      <c r="Y419" s="107"/>
      <c r="Z419" s="107"/>
    </row>
    <row r="420" spans="1:26" ht="15.75" customHeight="1">
      <c r="A420" s="107"/>
      <c r="B420" s="107"/>
      <c r="C420" s="107"/>
      <c r="D420" s="107"/>
      <c r="E420" s="107"/>
      <c r="F420" s="107"/>
      <c r="G420" s="479"/>
      <c r="H420" s="107"/>
      <c r="I420" s="107"/>
      <c r="J420" s="107"/>
      <c r="K420" s="107"/>
      <c r="L420" s="107"/>
      <c r="M420" s="109"/>
      <c r="N420" s="109"/>
      <c r="O420" s="107"/>
      <c r="P420" s="107"/>
      <c r="Q420" s="107"/>
      <c r="R420" s="107"/>
      <c r="S420" s="107"/>
      <c r="T420" s="107"/>
      <c r="U420" s="107"/>
      <c r="V420" s="107"/>
      <c r="W420" s="107"/>
      <c r="X420" s="107"/>
      <c r="Y420" s="107"/>
      <c r="Z420" s="107"/>
    </row>
    <row r="421" spans="1:26" ht="15.75" customHeight="1">
      <c r="A421" s="107"/>
      <c r="B421" s="107"/>
      <c r="C421" s="107"/>
      <c r="D421" s="107"/>
      <c r="E421" s="107"/>
      <c r="F421" s="107"/>
      <c r="G421" s="479"/>
      <c r="H421" s="107"/>
      <c r="I421" s="107"/>
      <c r="J421" s="107"/>
      <c r="K421" s="107"/>
      <c r="L421" s="107"/>
      <c r="M421" s="109"/>
      <c r="N421" s="109"/>
      <c r="O421" s="107"/>
      <c r="P421" s="107"/>
      <c r="Q421" s="107"/>
      <c r="R421" s="107"/>
      <c r="S421" s="107"/>
      <c r="T421" s="107"/>
      <c r="U421" s="107"/>
      <c r="V421" s="107"/>
      <c r="W421" s="107"/>
      <c r="X421" s="107"/>
      <c r="Y421" s="107"/>
      <c r="Z421" s="107"/>
    </row>
    <row r="422" spans="1:26" ht="15.75" customHeight="1">
      <c r="A422" s="107"/>
      <c r="B422" s="107"/>
      <c r="C422" s="107"/>
      <c r="D422" s="107"/>
      <c r="E422" s="107"/>
      <c r="F422" s="107"/>
      <c r="G422" s="479"/>
      <c r="H422" s="107"/>
      <c r="I422" s="107"/>
      <c r="J422" s="107"/>
      <c r="K422" s="107"/>
      <c r="L422" s="107"/>
      <c r="M422" s="109"/>
      <c r="N422" s="109"/>
      <c r="O422" s="107"/>
      <c r="P422" s="107"/>
      <c r="Q422" s="107"/>
      <c r="R422" s="107"/>
      <c r="S422" s="107"/>
      <c r="T422" s="107"/>
      <c r="U422" s="107"/>
      <c r="V422" s="107"/>
      <c r="W422" s="107"/>
      <c r="X422" s="107"/>
      <c r="Y422" s="107"/>
      <c r="Z422" s="107"/>
    </row>
    <row r="423" spans="1:26" ht="15.75" customHeight="1">
      <c r="A423" s="107"/>
      <c r="B423" s="107"/>
      <c r="C423" s="107"/>
      <c r="D423" s="107"/>
      <c r="E423" s="107"/>
      <c r="F423" s="107"/>
      <c r="G423" s="479"/>
      <c r="H423" s="107"/>
      <c r="I423" s="107"/>
      <c r="J423" s="107"/>
      <c r="K423" s="107"/>
      <c r="L423" s="107"/>
      <c r="M423" s="109"/>
      <c r="N423" s="109"/>
      <c r="O423" s="107"/>
      <c r="P423" s="107"/>
      <c r="Q423" s="107"/>
      <c r="R423" s="107"/>
      <c r="S423" s="107"/>
      <c r="T423" s="107"/>
      <c r="U423" s="107"/>
      <c r="V423" s="107"/>
      <c r="W423" s="107"/>
      <c r="X423" s="107"/>
      <c r="Y423" s="107"/>
      <c r="Z423" s="107"/>
    </row>
    <row r="424" spans="1:26" ht="15.75" customHeight="1">
      <c r="A424" s="107"/>
      <c r="B424" s="107"/>
      <c r="C424" s="107"/>
      <c r="D424" s="107"/>
      <c r="E424" s="107"/>
      <c r="F424" s="107"/>
      <c r="G424" s="479"/>
      <c r="H424" s="107"/>
      <c r="I424" s="107"/>
      <c r="J424" s="107"/>
      <c r="K424" s="107"/>
      <c r="L424" s="107"/>
      <c r="M424" s="109"/>
      <c r="N424" s="109"/>
      <c r="O424" s="107"/>
      <c r="P424" s="107"/>
      <c r="Q424" s="107"/>
      <c r="R424" s="107"/>
      <c r="S424" s="107"/>
      <c r="T424" s="107"/>
      <c r="U424" s="107"/>
      <c r="V424" s="107"/>
      <c r="W424" s="107"/>
      <c r="X424" s="107"/>
      <c r="Y424" s="107"/>
      <c r="Z424" s="107"/>
    </row>
    <row r="425" spans="1:26" ht="15.75" customHeight="1">
      <c r="A425" s="107"/>
      <c r="B425" s="107"/>
      <c r="C425" s="107"/>
      <c r="D425" s="107"/>
      <c r="E425" s="107"/>
      <c r="F425" s="107"/>
      <c r="G425" s="479"/>
      <c r="H425" s="107"/>
      <c r="I425" s="107"/>
      <c r="J425" s="107"/>
      <c r="K425" s="107"/>
      <c r="L425" s="107"/>
      <c r="M425" s="109"/>
      <c r="N425" s="109"/>
      <c r="O425" s="107"/>
      <c r="P425" s="107"/>
      <c r="Q425" s="107"/>
      <c r="R425" s="107"/>
      <c r="S425" s="107"/>
      <c r="T425" s="107"/>
      <c r="U425" s="107"/>
      <c r="V425" s="107"/>
      <c r="W425" s="107"/>
      <c r="X425" s="107"/>
      <c r="Y425" s="107"/>
      <c r="Z425" s="107"/>
    </row>
    <row r="426" spans="1:26" ht="15.75" customHeight="1">
      <c r="A426" s="107"/>
      <c r="B426" s="107"/>
      <c r="C426" s="107"/>
      <c r="D426" s="107"/>
      <c r="E426" s="107"/>
      <c r="F426" s="107"/>
      <c r="G426" s="479"/>
      <c r="H426" s="107"/>
      <c r="I426" s="107"/>
      <c r="J426" s="107"/>
      <c r="K426" s="107"/>
      <c r="L426" s="107"/>
      <c r="M426" s="109"/>
      <c r="N426" s="109"/>
      <c r="O426" s="107"/>
      <c r="P426" s="107"/>
      <c r="Q426" s="107"/>
      <c r="R426" s="107"/>
      <c r="S426" s="107"/>
      <c r="T426" s="107"/>
      <c r="U426" s="107"/>
      <c r="V426" s="107"/>
      <c r="W426" s="107"/>
      <c r="X426" s="107"/>
      <c r="Y426" s="107"/>
      <c r="Z426" s="107"/>
    </row>
    <row r="427" spans="1:26" ht="15.75" customHeight="1">
      <c r="A427" s="107"/>
      <c r="B427" s="107"/>
      <c r="C427" s="107"/>
      <c r="D427" s="107"/>
      <c r="E427" s="107"/>
      <c r="F427" s="107"/>
      <c r="G427" s="479"/>
      <c r="H427" s="107"/>
      <c r="I427" s="107"/>
      <c r="J427" s="107"/>
      <c r="K427" s="107"/>
      <c r="L427" s="107"/>
      <c r="M427" s="109"/>
      <c r="N427" s="109"/>
      <c r="O427" s="107"/>
      <c r="P427" s="107"/>
      <c r="Q427" s="107"/>
      <c r="R427" s="107"/>
      <c r="S427" s="107"/>
      <c r="T427" s="107"/>
      <c r="U427" s="107"/>
      <c r="V427" s="107"/>
      <c r="W427" s="107"/>
      <c r="X427" s="107"/>
      <c r="Y427" s="107"/>
      <c r="Z427" s="107"/>
    </row>
    <row r="428" spans="1:26" ht="15.75" customHeight="1">
      <c r="A428" s="107"/>
      <c r="B428" s="107"/>
      <c r="C428" s="107"/>
      <c r="D428" s="107"/>
      <c r="E428" s="107"/>
      <c r="F428" s="107"/>
      <c r="G428" s="479"/>
      <c r="H428" s="107"/>
      <c r="I428" s="107"/>
      <c r="J428" s="107"/>
      <c r="K428" s="107"/>
      <c r="L428" s="107"/>
      <c r="M428" s="109"/>
      <c r="N428" s="109"/>
      <c r="O428" s="107"/>
      <c r="P428" s="107"/>
      <c r="Q428" s="107"/>
      <c r="R428" s="107"/>
      <c r="S428" s="107"/>
      <c r="T428" s="107"/>
      <c r="U428" s="107"/>
      <c r="V428" s="107"/>
      <c r="W428" s="107"/>
      <c r="X428" s="107"/>
      <c r="Y428" s="107"/>
      <c r="Z428" s="107"/>
    </row>
    <row r="429" spans="1:26" ht="15.75" customHeight="1">
      <c r="A429" s="107"/>
      <c r="B429" s="107"/>
      <c r="C429" s="107"/>
      <c r="D429" s="107"/>
      <c r="E429" s="107"/>
      <c r="F429" s="107"/>
      <c r="G429" s="479"/>
      <c r="H429" s="107"/>
      <c r="I429" s="107"/>
      <c r="J429" s="107"/>
      <c r="K429" s="107"/>
      <c r="L429" s="107"/>
      <c r="M429" s="109"/>
      <c r="N429" s="109"/>
      <c r="O429" s="107"/>
      <c r="P429" s="107"/>
      <c r="Q429" s="107"/>
      <c r="R429" s="107"/>
      <c r="S429" s="107"/>
      <c r="T429" s="107"/>
      <c r="U429" s="107"/>
      <c r="V429" s="107"/>
      <c r="W429" s="107"/>
      <c r="X429" s="107"/>
      <c r="Y429" s="107"/>
      <c r="Z429" s="107"/>
    </row>
    <row r="430" spans="1:26" ht="15.75" customHeight="1">
      <c r="A430" s="107"/>
      <c r="B430" s="107"/>
      <c r="C430" s="107"/>
      <c r="D430" s="107"/>
      <c r="E430" s="107"/>
      <c r="F430" s="107"/>
      <c r="G430" s="479"/>
      <c r="H430" s="107"/>
      <c r="I430" s="107"/>
      <c r="J430" s="107"/>
      <c r="K430" s="107"/>
      <c r="L430" s="107"/>
      <c r="M430" s="109"/>
      <c r="N430" s="109"/>
      <c r="O430" s="107"/>
      <c r="P430" s="107"/>
      <c r="Q430" s="107"/>
      <c r="R430" s="107"/>
      <c r="S430" s="107"/>
      <c r="T430" s="107"/>
      <c r="U430" s="107"/>
      <c r="V430" s="107"/>
      <c r="W430" s="107"/>
      <c r="X430" s="107"/>
      <c r="Y430" s="107"/>
      <c r="Z430" s="107"/>
    </row>
    <row r="431" spans="1:26" ht="15.75" customHeight="1">
      <c r="A431" s="107"/>
      <c r="B431" s="107"/>
      <c r="C431" s="107"/>
      <c r="D431" s="107"/>
      <c r="E431" s="107"/>
      <c r="F431" s="107"/>
      <c r="G431" s="479"/>
      <c r="H431" s="107"/>
      <c r="I431" s="107"/>
      <c r="J431" s="107"/>
      <c r="K431" s="107"/>
      <c r="L431" s="107"/>
      <c r="M431" s="109"/>
      <c r="N431" s="109"/>
      <c r="O431" s="107"/>
      <c r="P431" s="107"/>
      <c r="Q431" s="107"/>
      <c r="R431" s="107"/>
      <c r="S431" s="107"/>
      <c r="T431" s="107"/>
      <c r="U431" s="107"/>
      <c r="V431" s="107"/>
      <c r="W431" s="107"/>
      <c r="X431" s="107"/>
      <c r="Y431" s="107"/>
      <c r="Z431" s="107"/>
    </row>
    <row r="432" spans="1:26" ht="15.75" customHeight="1">
      <c r="A432" s="107"/>
      <c r="B432" s="107"/>
      <c r="C432" s="107"/>
      <c r="D432" s="107"/>
      <c r="E432" s="107"/>
      <c r="F432" s="107"/>
      <c r="G432" s="479"/>
      <c r="H432" s="107"/>
      <c r="I432" s="107"/>
      <c r="J432" s="107"/>
      <c r="K432" s="107"/>
      <c r="L432" s="107"/>
      <c r="M432" s="109"/>
      <c r="N432" s="109"/>
      <c r="O432" s="107"/>
      <c r="P432" s="107"/>
      <c r="Q432" s="107"/>
      <c r="R432" s="107"/>
      <c r="S432" s="107"/>
      <c r="T432" s="107"/>
      <c r="U432" s="107"/>
      <c r="V432" s="107"/>
      <c r="W432" s="107"/>
      <c r="X432" s="107"/>
      <c r="Y432" s="107"/>
      <c r="Z432" s="107"/>
    </row>
    <row r="433" spans="1:26" ht="15.75" customHeight="1">
      <c r="A433" s="107"/>
      <c r="B433" s="107"/>
      <c r="C433" s="107"/>
      <c r="D433" s="107"/>
      <c r="E433" s="107"/>
      <c r="F433" s="107"/>
      <c r="G433" s="479"/>
      <c r="H433" s="107"/>
      <c r="I433" s="107"/>
      <c r="J433" s="107"/>
      <c r="K433" s="107"/>
      <c r="L433" s="107"/>
      <c r="M433" s="109"/>
      <c r="N433" s="109"/>
      <c r="O433" s="107"/>
      <c r="P433" s="107"/>
      <c r="Q433" s="107"/>
      <c r="R433" s="107"/>
      <c r="S433" s="107"/>
      <c r="T433" s="107"/>
      <c r="U433" s="107"/>
      <c r="V433" s="107"/>
      <c r="W433" s="107"/>
      <c r="X433" s="107"/>
      <c r="Y433" s="107"/>
      <c r="Z433" s="107"/>
    </row>
    <row r="434" spans="1:26" ht="15.75" customHeight="1">
      <c r="A434" s="107"/>
      <c r="B434" s="107"/>
      <c r="C434" s="107"/>
      <c r="D434" s="107"/>
      <c r="E434" s="107"/>
      <c r="F434" s="107"/>
      <c r="G434" s="479"/>
      <c r="H434" s="107"/>
      <c r="I434" s="107"/>
      <c r="J434" s="107"/>
      <c r="K434" s="107"/>
      <c r="L434" s="107"/>
      <c r="M434" s="109"/>
      <c r="N434" s="109"/>
      <c r="O434" s="107"/>
      <c r="P434" s="107"/>
      <c r="Q434" s="107"/>
      <c r="R434" s="107"/>
      <c r="S434" s="107"/>
      <c r="T434" s="107"/>
      <c r="U434" s="107"/>
      <c r="V434" s="107"/>
      <c r="W434" s="107"/>
      <c r="X434" s="107"/>
      <c r="Y434" s="107"/>
      <c r="Z434" s="107"/>
    </row>
    <row r="435" spans="1:26" ht="15.75" customHeight="1">
      <c r="A435" s="107"/>
      <c r="B435" s="107"/>
      <c r="C435" s="107"/>
      <c r="D435" s="107"/>
      <c r="E435" s="107"/>
      <c r="F435" s="107"/>
      <c r="G435" s="479"/>
      <c r="H435" s="107"/>
      <c r="I435" s="107"/>
      <c r="J435" s="107"/>
      <c r="K435" s="107"/>
      <c r="L435" s="107"/>
      <c r="M435" s="109"/>
      <c r="N435" s="109"/>
      <c r="O435" s="107"/>
      <c r="P435" s="107"/>
      <c r="Q435" s="107"/>
      <c r="R435" s="107"/>
      <c r="S435" s="107"/>
      <c r="T435" s="107"/>
      <c r="U435" s="107"/>
      <c r="V435" s="107"/>
      <c r="W435" s="107"/>
      <c r="X435" s="107"/>
      <c r="Y435" s="107"/>
      <c r="Z435" s="107"/>
    </row>
    <row r="436" spans="1:26" ht="15.75" customHeight="1">
      <c r="A436" s="107"/>
      <c r="B436" s="107"/>
      <c r="C436" s="107"/>
      <c r="D436" s="107"/>
      <c r="E436" s="107"/>
      <c r="F436" s="107"/>
      <c r="G436" s="479"/>
      <c r="H436" s="107"/>
      <c r="I436" s="107"/>
      <c r="J436" s="107"/>
      <c r="K436" s="107"/>
      <c r="L436" s="107"/>
      <c r="M436" s="109"/>
      <c r="N436" s="109"/>
      <c r="O436" s="107"/>
      <c r="P436" s="107"/>
      <c r="Q436" s="107"/>
      <c r="R436" s="107"/>
      <c r="S436" s="107"/>
      <c r="T436" s="107"/>
      <c r="U436" s="107"/>
      <c r="V436" s="107"/>
      <c r="W436" s="107"/>
      <c r="X436" s="107"/>
      <c r="Y436" s="107"/>
      <c r="Z436" s="107"/>
    </row>
    <row r="437" spans="1:26" ht="15.75" customHeight="1">
      <c r="A437" s="107"/>
      <c r="B437" s="107"/>
      <c r="C437" s="107"/>
      <c r="D437" s="107"/>
      <c r="E437" s="107"/>
      <c r="F437" s="107"/>
      <c r="G437" s="479"/>
      <c r="H437" s="107"/>
      <c r="I437" s="107"/>
      <c r="J437" s="107"/>
      <c r="K437" s="107"/>
      <c r="L437" s="107"/>
      <c r="M437" s="109"/>
      <c r="N437" s="109"/>
      <c r="O437" s="107"/>
      <c r="P437" s="107"/>
      <c r="Q437" s="107"/>
      <c r="R437" s="107"/>
      <c r="S437" s="107"/>
      <c r="T437" s="107"/>
      <c r="U437" s="107"/>
      <c r="V437" s="107"/>
      <c r="W437" s="107"/>
      <c r="X437" s="107"/>
      <c r="Y437" s="107"/>
      <c r="Z437" s="107"/>
    </row>
    <row r="438" spans="1:26" ht="15.75" customHeight="1">
      <c r="A438" s="107"/>
      <c r="B438" s="107"/>
      <c r="C438" s="107"/>
      <c r="D438" s="107"/>
      <c r="E438" s="107"/>
      <c r="F438" s="107"/>
      <c r="G438" s="479"/>
      <c r="H438" s="107"/>
      <c r="I438" s="107"/>
      <c r="J438" s="107"/>
      <c r="K438" s="107"/>
      <c r="L438" s="107"/>
      <c r="M438" s="109"/>
      <c r="N438" s="109"/>
      <c r="O438" s="107"/>
      <c r="P438" s="107"/>
      <c r="Q438" s="107"/>
      <c r="R438" s="107"/>
      <c r="S438" s="107"/>
      <c r="T438" s="107"/>
      <c r="U438" s="107"/>
      <c r="V438" s="107"/>
      <c r="W438" s="107"/>
      <c r="X438" s="107"/>
      <c r="Y438" s="107"/>
      <c r="Z438" s="107"/>
    </row>
    <row r="439" spans="1:26" ht="15.75" customHeight="1">
      <c r="A439" s="107"/>
      <c r="B439" s="107"/>
      <c r="C439" s="107"/>
      <c r="D439" s="107"/>
      <c r="E439" s="107"/>
      <c r="F439" s="107"/>
      <c r="G439" s="479"/>
      <c r="H439" s="107"/>
      <c r="I439" s="107"/>
      <c r="J439" s="107"/>
      <c r="K439" s="107"/>
      <c r="L439" s="107"/>
      <c r="M439" s="109"/>
      <c r="N439" s="109"/>
      <c r="O439" s="107"/>
      <c r="P439" s="107"/>
      <c r="Q439" s="107"/>
      <c r="R439" s="107"/>
      <c r="S439" s="107"/>
      <c r="T439" s="107"/>
      <c r="U439" s="107"/>
      <c r="V439" s="107"/>
      <c r="W439" s="107"/>
      <c r="X439" s="107"/>
      <c r="Y439" s="107"/>
      <c r="Z439" s="107"/>
    </row>
    <row r="440" spans="1:26" ht="15.75" customHeight="1">
      <c r="A440" s="107"/>
      <c r="B440" s="107"/>
      <c r="C440" s="107"/>
      <c r="D440" s="107"/>
      <c r="E440" s="107"/>
      <c r="F440" s="107"/>
      <c r="G440" s="479"/>
      <c r="H440" s="107"/>
      <c r="I440" s="107"/>
      <c r="J440" s="107"/>
      <c r="K440" s="107"/>
      <c r="L440" s="107"/>
      <c r="M440" s="109"/>
      <c r="N440" s="109"/>
      <c r="O440" s="107"/>
      <c r="P440" s="107"/>
      <c r="Q440" s="107"/>
      <c r="R440" s="107"/>
      <c r="S440" s="107"/>
      <c r="T440" s="107"/>
      <c r="U440" s="107"/>
      <c r="V440" s="107"/>
      <c r="W440" s="107"/>
      <c r="X440" s="107"/>
      <c r="Y440" s="107"/>
      <c r="Z440" s="107"/>
    </row>
    <row r="441" spans="1:26" ht="15.75" customHeight="1">
      <c r="A441" s="107"/>
      <c r="B441" s="107"/>
      <c r="C441" s="107"/>
      <c r="D441" s="107"/>
      <c r="E441" s="107"/>
      <c r="F441" s="107"/>
      <c r="G441" s="479"/>
      <c r="H441" s="107"/>
      <c r="I441" s="107"/>
      <c r="J441" s="107"/>
      <c r="K441" s="107"/>
      <c r="L441" s="107"/>
      <c r="M441" s="109"/>
      <c r="N441" s="109"/>
      <c r="O441" s="107"/>
      <c r="P441" s="107"/>
      <c r="Q441" s="107"/>
      <c r="R441" s="107"/>
      <c r="S441" s="107"/>
      <c r="T441" s="107"/>
      <c r="U441" s="107"/>
      <c r="V441" s="107"/>
      <c r="W441" s="107"/>
      <c r="X441" s="107"/>
      <c r="Y441" s="107"/>
      <c r="Z441" s="107"/>
    </row>
    <row r="442" spans="1:26" ht="15.75" customHeight="1">
      <c r="A442" s="107"/>
      <c r="B442" s="107"/>
      <c r="C442" s="107"/>
      <c r="D442" s="107"/>
      <c r="E442" s="107"/>
      <c r="F442" s="107"/>
      <c r="G442" s="479"/>
      <c r="H442" s="107"/>
      <c r="I442" s="107"/>
      <c r="J442" s="107"/>
      <c r="K442" s="107"/>
      <c r="L442" s="107"/>
      <c r="M442" s="109"/>
      <c r="N442" s="109"/>
      <c r="O442" s="107"/>
      <c r="P442" s="107"/>
      <c r="Q442" s="107"/>
      <c r="R442" s="107"/>
      <c r="S442" s="107"/>
      <c r="T442" s="107"/>
      <c r="U442" s="107"/>
      <c r="V442" s="107"/>
      <c r="W442" s="107"/>
      <c r="X442" s="107"/>
      <c r="Y442" s="107"/>
      <c r="Z442" s="107"/>
    </row>
    <row r="443" spans="1:26" ht="15.75" customHeight="1">
      <c r="A443" s="107"/>
      <c r="B443" s="107"/>
      <c r="C443" s="107"/>
      <c r="D443" s="107"/>
      <c r="E443" s="107"/>
      <c r="F443" s="107"/>
      <c r="G443" s="479"/>
      <c r="H443" s="107"/>
      <c r="I443" s="107"/>
      <c r="J443" s="107"/>
      <c r="K443" s="107"/>
      <c r="L443" s="107"/>
      <c r="M443" s="109"/>
      <c r="N443" s="109"/>
      <c r="O443" s="107"/>
      <c r="P443" s="107"/>
      <c r="Q443" s="107"/>
      <c r="R443" s="107"/>
      <c r="S443" s="107"/>
      <c r="T443" s="107"/>
      <c r="U443" s="107"/>
      <c r="V443" s="107"/>
      <c r="W443" s="107"/>
      <c r="X443" s="107"/>
      <c r="Y443" s="107"/>
      <c r="Z443" s="107"/>
    </row>
    <row r="444" spans="1:26" ht="15.75" customHeight="1">
      <c r="A444" s="107"/>
      <c r="B444" s="107"/>
      <c r="C444" s="107"/>
      <c r="D444" s="107"/>
      <c r="E444" s="107"/>
      <c r="F444" s="107"/>
      <c r="G444" s="479"/>
      <c r="H444" s="107"/>
      <c r="I444" s="107"/>
      <c r="J444" s="107"/>
      <c r="K444" s="107"/>
      <c r="L444" s="107"/>
      <c r="M444" s="109"/>
      <c r="N444" s="109"/>
      <c r="O444" s="107"/>
      <c r="P444" s="107"/>
      <c r="Q444" s="107"/>
      <c r="R444" s="107"/>
      <c r="S444" s="107"/>
      <c r="T444" s="107"/>
      <c r="U444" s="107"/>
      <c r="V444" s="107"/>
      <c r="W444" s="107"/>
      <c r="X444" s="107"/>
      <c r="Y444" s="107"/>
      <c r="Z444" s="107"/>
    </row>
    <row r="445" spans="1:26" ht="15.75" customHeight="1">
      <c r="A445" s="107"/>
      <c r="B445" s="107"/>
      <c r="C445" s="107"/>
      <c r="D445" s="107"/>
      <c r="E445" s="107"/>
      <c r="F445" s="107"/>
      <c r="G445" s="479"/>
      <c r="H445" s="107"/>
      <c r="I445" s="107"/>
      <c r="J445" s="107"/>
      <c r="K445" s="107"/>
      <c r="L445" s="107"/>
      <c r="M445" s="109"/>
      <c r="N445" s="109"/>
      <c r="O445" s="107"/>
      <c r="P445" s="107"/>
      <c r="Q445" s="107"/>
      <c r="R445" s="107"/>
      <c r="S445" s="107"/>
      <c r="T445" s="107"/>
      <c r="U445" s="107"/>
      <c r="V445" s="107"/>
      <c r="W445" s="107"/>
      <c r="X445" s="107"/>
      <c r="Y445" s="107"/>
      <c r="Z445" s="107"/>
    </row>
    <row r="446" spans="1:26" ht="15.75" customHeight="1">
      <c r="A446" s="107"/>
      <c r="B446" s="107"/>
      <c r="C446" s="107"/>
      <c r="D446" s="107"/>
      <c r="E446" s="107"/>
      <c r="F446" s="107"/>
      <c r="G446" s="479"/>
      <c r="H446" s="107"/>
      <c r="I446" s="107"/>
      <c r="J446" s="107"/>
      <c r="K446" s="107"/>
      <c r="L446" s="107"/>
      <c r="M446" s="109"/>
      <c r="N446" s="109"/>
      <c r="O446" s="107"/>
      <c r="P446" s="107"/>
      <c r="Q446" s="107"/>
      <c r="R446" s="107"/>
      <c r="S446" s="107"/>
      <c r="T446" s="107"/>
      <c r="U446" s="107"/>
      <c r="V446" s="107"/>
      <c r="W446" s="107"/>
      <c r="X446" s="107"/>
      <c r="Y446" s="107"/>
      <c r="Z446" s="107"/>
    </row>
    <row r="447" spans="1:26" ht="15.75" customHeight="1">
      <c r="A447" s="107"/>
      <c r="B447" s="107"/>
      <c r="C447" s="107"/>
      <c r="D447" s="107"/>
      <c r="E447" s="107"/>
      <c r="F447" s="107"/>
      <c r="G447" s="479"/>
      <c r="H447" s="107"/>
      <c r="I447" s="107"/>
      <c r="J447" s="107"/>
      <c r="K447" s="107"/>
      <c r="L447" s="107"/>
      <c r="M447" s="109"/>
      <c r="N447" s="109"/>
      <c r="O447" s="107"/>
      <c r="P447" s="107"/>
      <c r="Q447" s="107"/>
      <c r="R447" s="107"/>
      <c r="S447" s="107"/>
      <c r="T447" s="107"/>
      <c r="U447" s="107"/>
      <c r="V447" s="107"/>
      <c r="W447" s="107"/>
      <c r="X447" s="107"/>
      <c r="Y447" s="107"/>
      <c r="Z447" s="107"/>
    </row>
    <row r="448" spans="1:26" ht="15.75" customHeight="1">
      <c r="A448" s="107"/>
      <c r="B448" s="107"/>
      <c r="C448" s="107"/>
      <c r="D448" s="107"/>
      <c r="E448" s="107"/>
      <c r="F448" s="107"/>
      <c r="G448" s="479"/>
      <c r="H448" s="107"/>
      <c r="I448" s="107"/>
      <c r="J448" s="107"/>
      <c r="K448" s="107"/>
      <c r="L448" s="107"/>
      <c r="M448" s="109"/>
      <c r="N448" s="109"/>
      <c r="O448" s="107"/>
      <c r="P448" s="107"/>
      <c r="Q448" s="107"/>
      <c r="R448" s="107"/>
      <c r="S448" s="107"/>
      <c r="T448" s="107"/>
      <c r="U448" s="107"/>
      <c r="V448" s="107"/>
      <c r="W448" s="107"/>
      <c r="X448" s="107"/>
      <c r="Y448" s="107"/>
      <c r="Z448" s="107"/>
    </row>
    <row r="449" spans="1:26" ht="15.75" customHeight="1">
      <c r="A449" s="107"/>
      <c r="B449" s="107"/>
      <c r="C449" s="107"/>
      <c r="D449" s="107"/>
      <c r="E449" s="107"/>
      <c r="F449" s="107"/>
      <c r="G449" s="479"/>
      <c r="H449" s="107"/>
      <c r="I449" s="107"/>
      <c r="J449" s="107"/>
      <c r="K449" s="107"/>
      <c r="L449" s="107"/>
      <c r="M449" s="109"/>
      <c r="N449" s="109"/>
      <c r="O449" s="107"/>
      <c r="P449" s="107"/>
      <c r="Q449" s="107"/>
      <c r="R449" s="107"/>
      <c r="S449" s="107"/>
      <c r="T449" s="107"/>
      <c r="U449" s="107"/>
      <c r="V449" s="107"/>
      <c r="W449" s="107"/>
      <c r="X449" s="107"/>
      <c r="Y449" s="107"/>
      <c r="Z449" s="107"/>
    </row>
    <row r="450" spans="1:26" ht="15.75" customHeight="1">
      <c r="A450" s="107"/>
      <c r="B450" s="107"/>
      <c r="C450" s="107"/>
      <c r="D450" s="107"/>
      <c r="E450" s="107"/>
      <c r="F450" s="107"/>
      <c r="G450" s="479"/>
      <c r="H450" s="107"/>
      <c r="I450" s="107"/>
      <c r="J450" s="107"/>
      <c r="K450" s="107"/>
      <c r="L450" s="107"/>
      <c r="M450" s="109"/>
      <c r="N450" s="109"/>
      <c r="O450" s="107"/>
      <c r="P450" s="107"/>
      <c r="Q450" s="107"/>
      <c r="R450" s="107"/>
      <c r="S450" s="107"/>
      <c r="T450" s="107"/>
      <c r="U450" s="107"/>
      <c r="V450" s="107"/>
      <c r="W450" s="107"/>
      <c r="X450" s="107"/>
      <c r="Y450" s="107"/>
      <c r="Z450" s="107"/>
    </row>
    <row r="451" spans="1:26" ht="15.75" customHeight="1">
      <c r="A451" s="107"/>
      <c r="B451" s="107"/>
      <c r="C451" s="107"/>
      <c r="D451" s="107"/>
      <c r="E451" s="107"/>
      <c r="F451" s="107"/>
      <c r="G451" s="479"/>
      <c r="H451" s="107"/>
      <c r="I451" s="107"/>
      <c r="J451" s="107"/>
      <c r="K451" s="107"/>
      <c r="L451" s="107"/>
      <c r="M451" s="109"/>
      <c r="N451" s="109"/>
      <c r="O451" s="107"/>
      <c r="P451" s="107"/>
      <c r="Q451" s="107"/>
      <c r="R451" s="107"/>
      <c r="S451" s="107"/>
      <c r="T451" s="107"/>
      <c r="U451" s="107"/>
      <c r="V451" s="107"/>
      <c r="W451" s="107"/>
      <c r="X451" s="107"/>
      <c r="Y451" s="107"/>
      <c r="Z451" s="107"/>
    </row>
    <row r="452" spans="1:26" ht="15.75" customHeight="1">
      <c r="A452" s="107"/>
      <c r="B452" s="107"/>
      <c r="C452" s="107"/>
      <c r="D452" s="107"/>
      <c r="E452" s="107"/>
      <c r="F452" s="107"/>
      <c r="G452" s="479"/>
      <c r="H452" s="107"/>
      <c r="I452" s="107"/>
      <c r="J452" s="107"/>
      <c r="K452" s="107"/>
      <c r="L452" s="107"/>
      <c r="M452" s="109"/>
      <c r="N452" s="109"/>
      <c r="O452" s="107"/>
      <c r="P452" s="107"/>
      <c r="Q452" s="107"/>
      <c r="R452" s="107"/>
      <c r="S452" s="107"/>
      <c r="T452" s="107"/>
      <c r="U452" s="107"/>
      <c r="V452" s="107"/>
      <c r="W452" s="107"/>
      <c r="X452" s="107"/>
      <c r="Y452" s="107"/>
      <c r="Z452" s="107"/>
    </row>
    <row r="453" spans="1:26" ht="15.75" customHeight="1">
      <c r="A453" s="107"/>
      <c r="B453" s="107"/>
      <c r="C453" s="107"/>
      <c r="D453" s="107"/>
      <c r="E453" s="107"/>
      <c r="F453" s="107"/>
      <c r="G453" s="479"/>
      <c r="H453" s="107"/>
      <c r="I453" s="107"/>
      <c r="J453" s="107"/>
      <c r="K453" s="107"/>
      <c r="L453" s="107"/>
      <c r="M453" s="109"/>
      <c r="N453" s="109"/>
      <c r="O453" s="107"/>
      <c r="P453" s="107"/>
      <c r="Q453" s="107"/>
      <c r="R453" s="107"/>
      <c r="S453" s="107"/>
      <c r="T453" s="107"/>
      <c r="U453" s="107"/>
      <c r="V453" s="107"/>
      <c r="W453" s="107"/>
      <c r="X453" s="107"/>
      <c r="Y453" s="107"/>
      <c r="Z453" s="107"/>
    </row>
    <row r="454" spans="1:26" ht="15.75" customHeight="1">
      <c r="A454" s="107"/>
      <c r="B454" s="107"/>
      <c r="C454" s="107"/>
      <c r="D454" s="107"/>
      <c r="E454" s="107"/>
      <c r="F454" s="107"/>
      <c r="G454" s="479"/>
      <c r="H454" s="107"/>
      <c r="I454" s="107"/>
      <c r="J454" s="107"/>
      <c r="K454" s="107"/>
      <c r="L454" s="107"/>
      <c r="M454" s="109"/>
      <c r="N454" s="109"/>
      <c r="O454" s="107"/>
      <c r="P454" s="107"/>
      <c r="Q454" s="107"/>
      <c r="R454" s="107"/>
      <c r="S454" s="107"/>
      <c r="T454" s="107"/>
      <c r="U454" s="107"/>
      <c r="V454" s="107"/>
      <c r="W454" s="107"/>
      <c r="X454" s="107"/>
      <c r="Y454" s="107"/>
      <c r="Z454" s="107"/>
    </row>
    <row r="455" spans="1:26" ht="15.75" customHeight="1">
      <c r="A455" s="107"/>
      <c r="B455" s="107"/>
      <c r="C455" s="107"/>
      <c r="D455" s="107"/>
      <c r="E455" s="107"/>
      <c r="F455" s="107"/>
      <c r="G455" s="479"/>
      <c r="H455" s="107"/>
      <c r="I455" s="107"/>
      <c r="J455" s="107"/>
      <c r="K455" s="107"/>
      <c r="L455" s="107"/>
      <c r="M455" s="109"/>
      <c r="N455" s="109"/>
      <c r="O455" s="107"/>
      <c r="P455" s="107"/>
      <c r="Q455" s="107"/>
      <c r="R455" s="107"/>
      <c r="S455" s="107"/>
      <c r="T455" s="107"/>
      <c r="U455" s="107"/>
      <c r="V455" s="107"/>
      <c r="W455" s="107"/>
      <c r="X455" s="107"/>
      <c r="Y455" s="107"/>
      <c r="Z455" s="107"/>
    </row>
    <row r="456" spans="1:26" ht="15.75" customHeight="1">
      <c r="A456" s="107"/>
      <c r="B456" s="107"/>
      <c r="C456" s="107"/>
      <c r="D456" s="107"/>
      <c r="E456" s="107"/>
      <c r="F456" s="107"/>
      <c r="G456" s="479"/>
      <c r="H456" s="107"/>
      <c r="I456" s="107"/>
      <c r="J456" s="107"/>
      <c r="K456" s="107"/>
      <c r="L456" s="107"/>
      <c r="M456" s="109"/>
      <c r="N456" s="109"/>
      <c r="O456" s="107"/>
      <c r="P456" s="107"/>
      <c r="Q456" s="107"/>
      <c r="R456" s="107"/>
      <c r="S456" s="107"/>
      <c r="T456" s="107"/>
      <c r="U456" s="107"/>
      <c r="V456" s="107"/>
      <c r="W456" s="107"/>
      <c r="X456" s="107"/>
      <c r="Y456" s="107"/>
      <c r="Z456" s="107"/>
    </row>
    <row r="457" spans="1:26" ht="15.75" customHeight="1">
      <c r="A457" s="107"/>
      <c r="B457" s="107"/>
      <c r="C457" s="107"/>
      <c r="D457" s="107"/>
      <c r="E457" s="107"/>
      <c r="F457" s="107"/>
      <c r="G457" s="479"/>
      <c r="H457" s="107"/>
      <c r="I457" s="107"/>
      <c r="J457" s="107"/>
      <c r="K457" s="107"/>
      <c r="L457" s="107"/>
      <c r="M457" s="109"/>
      <c r="N457" s="109"/>
      <c r="O457" s="107"/>
      <c r="P457" s="107"/>
      <c r="Q457" s="107"/>
      <c r="R457" s="107"/>
      <c r="S457" s="107"/>
      <c r="T457" s="107"/>
      <c r="U457" s="107"/>
      <c r="V457" s="107"/>
      <c r="W457" s="107"/>
      <c r="X457" s="107"/>
      <c r="Y457" s="107"/>
      <c r="Z457" s="107"/>
    </row>
    <row r="458" spans="1:26" ht="15.75" customHeight="1">
      <c r="A458" s="107"/>
      <c r="B458" s="107"/>
      <c r="C458" s="107"/>
      <c r="D458" s="107"/>
      <c r="E458" s="107"/>
      <c r="F458" s="107"/>
      <c r="G458" s="479"/>
      <c r="H458" s="107"/>
      <c r="I458" s="107"/>
      <c r="J458" s="107"/>
      <c r="K458" s="107"/>
      <c r="L458" s="107"/>
      <c r="M458" s="109"/>
      <c r="N458" s="109"/>
      <c r="O458" s="107"/>
      <c r="P458" s="107"/>
      <c r="Q458" s="107"/>
      <c r="R458" s="107"/>
      <c r="S458" s="107"/>
      <c r="T458" s="107"/>
      <c r="U458" s="107"/>
      <c r="V458" s="107"/>
      <c r="W458" s="107"/>
      <c r="X458" s="107"/>
      <c r="Y458" s="107"/>
      <c r="Z458" s="107"/>
    </row>
    <row r="459" spans="1:26" ht="15.75" customHeight="1">
      <c r="A459" s="107"/>
      <c r="B459" s="107"/>
      <c r="C459" s="107"/>
      <c r="D459" s="107"/>
      <c r="E459" s="107"/>
      <c r="F459" s="107"/>
      <c r="G459" s="479"/>
      <c r="H459" s="107"/>
      <c r="I459" s="107"/>
      <c r="J459" s="107"/>
      <c r="K459" s="107"/>
      <c r="L459" s="107"/>
      <c r="M459" s="109"/>
      <c r="N459" s="109"/>
      <c r="O459" s="107"/>
      <c r="P459" s="107"/>
      <c r="Q459" s="107"/>
      <c r="R459" s="107"/>
      <c r="S459" s="107"/>
      <c r="T459" s="107"/>
      <c r="U459" s="107"/>
      <c r="V459" s="107"/>
      <c r="W459" s="107"/>
      <c r="X459" s="107"/>
      <c r="Y459" s="107"/>
      <c r="Z459" s="107"/>
    </row>
    <row r="460" spans="1:26" ht="15.75" customHeight="1">
      <c r="A460" s="107"/>
      <c r="B460" s="107"/>
      <c r="C460" s="107"/>
      <c r="D460" s="107"/>
      <c r="E460" s="107"/>
      <c r="F460" s="107"/>
      <c r="G460" s="479"/>
      <c r="H460" s="107"/>
      <c r="I460" s="107"/>
      <c r="J460" s="107"/>
      <c r="K460" s="107"/>
      <c r="L460" s="107"/>
      <c r="M460" s="109"/>
      <c r="N460" s="109"/>
      <c r="O460" s="107"/>
      <c r="P460" s="107"/>
      <c r="Q460" s="107"/>
      <c r="R460" s="107"/>
      <c r="S460" s="107"/>
      <c r="T460" s="107"/>
      <c r="U460" s="107"/>
      <c r="V460" s="107"/>
      <c r="W460" s="107"/>
      <c r="X460" s="107"/>
      <c r="Y460" s="107"/>
      <c r="Z460" s="107"/>
    </row>
    <row r="461" spans="1:26" ht="15.75" customHeight="1">
      <c r="A461" s="107"/>
      <c r="B461" s="107"/>
      <c r="C461" s="107"/>
      <c r="D461" s="107"/>
      <c r="E461" s="107"/>
      <c r="F461" s="107"/>
      <c r="G461" s="479"/>
      <c r="H461" s="107"/>
      <c r="I461" s="107"/>
      <c r="J461" s="107"/>
      <c r="K461" s="107"/>
      <c r="L461" s="107"/>
      <c r="M461" s="109"/>
      <c r="N461" s="109"/>
      <c r="O461" s="107"/>
      <c r="P461" s="107"/>
      <c r="Q461" s="107"/>
      <c r="R461" s="107"/>
      <c r="S461" s="107"/>
      <c r="T461" s="107"/>
      <c r="U461" s="107"/>
      <c r="V461" s="107"/>
      <c r="W461" s="107"/>
      <c r="X461" s="107"/>
      <c r="Y461" s="107"/>
      <c r="Z461" s="107"/>
    </row>
    <row r="462" spans="1:26" ht="15.75" customHeight="1">
      <c r="A462" s="107"/>
      <c r="B462" s="107"/>
      <c r="C462" s="107"/>
      <c r="D462" s="107"/>
      <c r="E462" s="107"/>
      <c r="F462" s="107"/>
      <c r="G462" s="479"/>
      <c r="H462" s="107"/>
      <c r="I462" s="107"/>
      <c r="J462" s="107"/>
      <c r="K462" s="107"/>
      <c r="L462" s="107"/>
      <c r="M462" s="109"/>
      <c r="N462" s="109"/>
      <c r="O462" s="107"/>
      <c r="P462" s="107"/>
      <c r="Q462" s="107"/>
      <c r="R462" s="107"/>
      <c r="S462" s="107"/>
      <c r="T462" s="107"/>
      <c r="U462" s="107"/>
      <c r="V462" s="107"/>
      <c r="W462" s="107"/>
      <c r="X462" s="107"/>
      <c r="Y462" s="107"/>
      <c r="Z462" s="107"/>
    </row>
    <row r="463" spans="1:26" ht="15.75" customHeight="1">
      <c r="A463" s="107"/>
      <c r="B463" s="107"/>
      <c r="C463" s="107"/>
      <c r="D463" s="107"/>
      <c r="E463" s="107"/>
      <c r="F463" s="107"/>
      <c r="G463" s="479"/>
      <c r="H463" s="107"/>
      <c r="I463" s="107"/>
      <c r="J463" s="107"/>
      <c r="K463" s="107"/>
      <c r="L463" s="107"/>
      <c r="M463" s="109"/>
      <c r="N463" s="109"/>
      <c r="O463" s="107"/>
      <c r="P463" s="107"/>
      <c r="Q463" s="107"/>
      <c r="R463" s="107"/>
      <c r="S463" s="107"/>
      <c r="T463" s="107"/>
      <c r="U463" s="107"/>
      <c r="V463" s="107"/>
      <c r="W463" s="107"/>
      <c r="X463" s="107"/>
      <c r="Y463" s="107"/>
      <c r="Z463" s="107"/>
    </row>
    <row r="464" spans="1:26" ht="15.75" customHeight="1">
      <c r="A464" s="107"/>
      <c r="B464" s="107"/>
      <c r="C464" s="107"/>
      <c r="D464" s="107"/>
      <c r="E464" s="107"/>
      <c r="F464" s="107"/>
      <c r="G464" s="479"/>
      <c r="H464" s="107"/>
      <c r="I464" s="107"/>
      <c r="J464" s="107"/>
      <c r="K464" s="107"/>
      <c r="L464" s="107"/>
      <c r="M464" s="109"/>
      <c r="N464" s="109"/>
      <c r="O464" s="107"/>
      <c r="P464" s="107"/>
      <c r="Q464" s="107"/>
      <c r="R464" s="107"/>
      <c r="S464" s="107"/>
      <c r="T464" s="107"/>
      <c r="U464" s="107"/>
      <c r="V464" s="107"/>
      <c r="W464" s="107"/>
      <c r="X464" s="107"/>
      <c r="Y464" s="107"/>
      <c r="Z464" s="107"/>
    </row>
    <row r="465" spans="1:26" ht="15.75" customHeight="1">
      <c r="A465" s="107"/>
      <c r="B465" s="107"/>
      <c r="C465" s="107"/>
      <c r="D465" s="107"/>
      <c r="E465" s="107"/>
      <c r="F465" s="107"/>
      <c r="G465" s="479"/>
      <c r="H465" s="107"/>
      <c r="I465" s="107"/>
      <c r="J465" s="107"/>
      <c r="K465" s="107"/>
      <c r="L465" s="107"/>
      <c r="M465" s="109"/>
      <c r="N465" s="109"/>
      <c r="O465" s="107"/>
      <c r="P465" s="107"/>
      <c r="Q465" s="107"/>
      <c r="R465" s="107"/>
      <c r="S465" s="107"/>
      <c r="T465" s="107"/>
      <c r="U465" s="107"/>
      <c r="V465" s="107"/>
      <c r="W465" s="107"/>
      <c r="X465" s="107"/>
      <c r="Y465" s="107"/>
      <c r="Z465" s="107"/>
    </row>
    <row r="466" spans="1:26" ht="15.75" customHeight="1">
      <c r="A466" s="107"/>
      <c r="B466" s="107"/>
      <c r="C466" s="107"/>
      <c r="D466" s="107"/>
      <c r="E466" s="107"/>
      <c r="F466" s="107"/>
      <c r="G466" s="479"/>
      <c r="H466" s="107"/>
      <c r="I466" s="107"/>
      <c r="J466" s="107"/>
      <c r="K466" s="107"/>
      <c r="L466" s="107"/>
      <c r="M466" s="109"/>
      <c r="N466" s="109"/>
      <c r="O466" s="107"/>
      <c r="P466" s="107"/>
      <c r="Q466" s="107"/>
      <c r="R466" s="107"/>
      <c r="S466" s="107"/>
      <c r="T466" s="107"/>
      <c r="U466" s="107"/>
      <c r="V466" s="107"/>
      <c r="W466" s="107"/>
      <c r="X466" s="107"/>
      <c r="Y466" s="107"/>
      <c r="Z466" s="107"/>
    </row>
    <row r="467" spans="1:26" ht="15.75" customHeight="1">
      <c r="A467" s="107"/>
      <c r="B467" s="107"/>
      <c r="C467" s="107"/>
      <c r="D467" s="107"/>
      <c r="E467" s="107"/>
      <c r="F467" s="107"/>
      <c r="G467" s="479"/>
      <c r="H467" s="107"/>
      <c r="I467" s="107"/>
      <c r="J467" s="107"/>
      <c r="K467" s="107"/>
      <c r="L467" s="107"/>
      <c r="M467" s="109"/>
      <c r="N467" s="109"/>
      <c r="O467" s="107"/>
      <c r="P467" s="107"/>
      <c r="Q467" s="107"/>
      <c r="R467" s="107"/>
      <c r="S467" s="107"/>
      <c r="T467" s="107"/>
      <c r="U467" s="107"/>
      <c r="V467" s="107"/>
      <c r="W467" s="107"/>
      <c r="X467" s="107"/>
      <c r="Y467" s="107"/>
      <c r="Z467" s="107"/>
    </row>
    <row r="468" spans="1:26" ht="15.75" customHeight="1">
      <c r="A468" s="107"/>
      <c r="B468" s="107"/>
      <c r="C468" s="107"/>
      <c r="D468" s="107"/>
      <c r="E468" s="107"/>
      <c r="F468" s="107"/>
      <c r="G468" s="479"/>
      <c r="H468" s="107"/>
      <c r="I468" s="107"/>
      <c r="J468" s="107"/>
      <c r="K468" s="107"/>
      <c r="L468" s="107"/>
      <c r="M468" s="109"/>
      <c r="N468" s="109"/>
      <c r="O468" s="107"/>
      <c r="P468" s="107"/>
      <c r="Q468" s="107"/>
      <c r="R468" s="107"/>
      <c r="S468" s="107"/>
      <c r="T468" s="107"/>
      <c r="U468" s="107"/>
      <c r="V468" s="107"/>
      <c r="W468" s="107"/>
      <c r="X468" s="107"/>
      <c r="Y468" s="107"/>
      <c r="Z468" s="107"/>
    </row>
    <row r="469" spans="1:26" ht="15.75" customHeight="1">
      <c r="A469" s="107"/>
      <c r="B469" s="107"/>
      <c r="C469" s="107"/>
      <c r="D469" s="107"/>
      <c r="E469" s="107"/>
      <c r="F469" s="107"/>
      <c r="G469" s="479"/>
      <c r="H469" s="107"/>
      <c r="I469" s="107"/>
      <c r="J469" s="107"/>
      <c r="K469" s="107"/>
      <c r="L469" s="107"/>
      <c r="M469" s="109"/>
      <c r="N469" s="109"/>
      <c r="O469" s="107"/>
      <c r="P469" s="107"/>
      <c r="Q469" s="107"/>
      <c r="R469" s="107"/>
      <c r="S469" s="107"/>
      <c r="T469" s="107"/>
      <c r="U469" s="107"/>
      <c r="V469" s="107"/>
      <c r="W469" s="107"/>
      <c r="X469" s="107"/>
      <c r="Y469" s="107"/>
      <c r="Z469" s="107"/>
    </row>
    <row r="470" spans="1:26" ht="15.75" customHeight="1">
      <c r="A470" s="107"/>
      <c r="B470" s="107"/>
      <c r="C470" s="107"/>
      <c r="D470" s="107"/>
      <c r="E470" s="107"/>
      <c r="F470" s="107"/>
      <c r="G470" s="479"/>
      <c r="H470" s="107"/>
      <c r="I470" s="107"/>
      <c r="J470" s="107"/>
      <c r="K470" s="107"/>
      <c r="L470" s="107"/>
      <c r="M470" s="109"/>
      <c r="N470" s="109"/>
      <c r="O470" s="107"/>
      <c r="P470" s="107"/>
      <c r="Q470" s="107"/>
      <c r="R470" s="107"/>
      <c r="S470" s="107"/>
      <c r="T470" s="107"/>
      <c r="U470" s="107"/>
      <c r="V470" s="107"/>
      <c r="W470" s="107"/>
      <c r="X470" s="107"/>
      <c r="Y470" s="107"/>
      <c r="Z470" s="107"/>
    </row>
    <row r="471" spans="1:26" ht="15.75" customHeight="1">
      <c r="A471" s="107"/>
      <c r="B471" s="107"/>
      <c r="C471" s="107"/>
      <c r="D471" s="107"/>
      <c r="E471" s="107"/>
      <c r="F471" s="107"/>
      <c r="G471" s="479"/>
      <c r="H471" s="107"/>
      <c r="I471" s="107"/>
      <c r="J471" s="107"/>
      <c r="K471" s="107"/>
      <c r="L471" s="107"/>
      <c r="M471" s="109"/>
      <c r="N471" s="109"/>
      <c r="O471" s="107"/>
      <c r="P471" s="107"/>
      <c r="Q471" s="107"/>
      <c r="R471" s="107"/>
      <c r="S471" s="107"/>
      <c r="T471" s="107"/>
      <c r="U471" s="107"/>
      <c r="V471" s="107"/>
      <c r="W471" s="107"/>
      <c r="X471" s="107"/>
      <c r="Y471" s="107"/>
      <c r="Z471" s="107"/>
    </row>
    <row r="472" spans="1:26" ht="15.75" customHeight="1">
      <c r="A472" s="107"/>
      <c r="B472" s="107"/>
      <c r="C472" s="107"/>
      <c r="D472" s="107"/>
      <c r="E472" s="107"/>
      <c r="F472" s="107"/>
      <c r="G472" s="479"/>
      <c r="H472" s="107"/>
      <c r="I472" s="107"/>
      <c r="J472" s="107"/>
      <c r="K472" s="107"/>
      <c r="L472" s="107"/>
      <c r="M472" s="109"/>
      <c r="N472" s="109"/>
      <c r="O472" s="107"/>
      <c r="P472" s="107"/>
      <c r="Q472" s="107"/>
      <c r="R472" s="107"/>
      <c r="S472" s="107"/>
      <c r="T472" s="107"/>
      <c r="U472" s="107"/>
      <c r="V472" s="107"/>
      <c r="W472" s="107"/>
      <c r="X472" s="107"/>
      <c r="Y472" s="107"/>
      <c r="Z472" s="107"/>
    </row>
    <row r="473" spans="1:26" ht="15.75" customHeight="1">
      <c r="A473" s="107"/>
      <c r="B473" s="107"/>
      <c r="C473" s="107"/>
      <c r="D473" s="107"/>
      <c r="E473" s="107"/>
      <c r="F473" s="107"/>
      <c r="G473" s="479"/>
      <c r="H473" s="107"/>
      <c r="I473" s="107"/>
      <c r="J473" s="107"/>
      <c r="K473" s="107"/>
      <c r="L473" s="107"/>
      <c r="M473" s="109"/>
      <c r="N473" s="109"/>
      <c r="O473" s="107"/>
      <c r="P473" s="107"/>
      <c r="Q473" s="107"/>
      <c r="R473" s="107"/>
      <c r="S473" s="107"/>
      <c r="T473" s="107"/>
      <c r="U473" s="107"/>
      <c r="V473" s="107"/>
      <c r="W473" s="107"/>
      <c r="X473" s="107"/>
      <c r="Y473" s="107"/>
      <c r="Z473" s="107"/>
    </row>
    <row r="474" spans="1:26" ht="15.75" customHeight="1">
      <c r="A474" s="107"/>
      <c r="B474" s="107"/>
      <c r="C474" s="107"/>
      <c r="D474" s="107"/>
      <c r="E474" s="107"/>
      <c r="F474" s="107"/>
      <c r="G474" s="479"/>
      <c r="H474" s="107"/>
      <c r="I474" s="107"/>
      <c r="J474" s="107"/>
      <c r="K474" s="107"/>
      <c r="L474" s="107"/>
      <c r="M474" s="109"/>
      <c r="N474" s="109"/>
      <c r="O474" s="107"/>
      <c r="P474" s="107"/>
      <c r="Q474" s="107"/>
      <c r="R474" s="107"/>
      <c r="S474" s="107"/>
      <c r="T474" s="107"/>
      <c r="U474" s="107"/>
      <c r="V474" s="107"/>
      <c r="W474" s="107"/>
      <c r="X474" s="107"/>
      <c r="Y474" s="107"/>
      <c r="Z474" s="107"/>
    </row>
    <row r="475" spans="1:26" ht="15.75" customHeight="1">
      <c r="A475" s="107"/>
      <c r="B475" s="107"/>
      <c r="C475" s="107"/>
      <c r="D475" s="107"/>
      <c r="E475" s="107"/>
      <c r="F475" s="107"/>
      <c r="G475" s="479"/>
      <c r="H475" s="107"/>
      <c r="I475" s="107"/>
      <c r="J475" s="107"/>
      <c r="K475" s="107"/>
      <c r="L475" s="107"/>
      <c r="M475" s="109"/>
      <c r="N475" s="109"/>
      <c r="O475" s="107"/>
      <c r="P475" s="107"/>
      <c r="Q475" s="107"/>
      <c r="R475" s="107"/>
      <c r="S475" s="107"/>
      <c r="T475" s="107"/>
      <c r="U475" s="107"/>
      <c r="V475" s="107"/>
      <c r="W475" s="107"/>
      <c r="X475" s="107"/>
      <c r="Y475" s="107"/>
      <c r="Z475" s="107"/>
    </row>
    <row r="476" spans="1:26" ht="15.75" customHeight="1">
      <c r="A476" s="107"/>
      <c r="B476" s="107"/>
      <c r="C476" s="107"/>
      <c r="D476" s="107"/>
      <c r="E476" s="107"/>
      <c r="F476" s="107"/>
      <c r="G476" s="479"/>
      <c r="H476" s="107"/>
      <c r="I476" s="107"/>
      <c r="J476" s="107"/>
      <c r="K476" s="107"/>
      <c r="L476" s="107"/>
      <c r="M476" s="109"/>
      <c r="N476" s="109"/>
      <c r="O476" s="107"/>
      <c r="P476" s="107"/>
      <c r="Q476" s="107"/>
      <c r="R476" s="107"/>
      <c r="S476" s="107"/>
      <c r="T476" s="107"/>
      <c r="U476" s="107"/>
      <c r="V476" s="107"/>
      <c r="W476" s="107"/>
      <c r="X476" s="107"/>
      <c r="Y476" s="107"/>
      <c r="Z476" s="107"/>
    </row>
    <row r="477" spans="1:26" ht="15.75" customHeight="1">
      <c r="A477" s="107"/>
      <c r="B477" s="107"/>
      <c r="C477" s="107"/>
      <c r="D477" s="107"/>
      <c r="E477" s="107"/>
      <c r="F477" s="107"/>
      <c r="G477" s="479"/>
      <c r="H477" s="107"/>
      <c r="I477" s="107"/>
      <c r="J477" s="107"/>
      <c r="K477" s="107"/>
      <c r="L477" s="107"/>
      <c r="M477" s="109"/>
      <c r="N477" s="109"/>
      <c r="O477" s="107"/>
      <c r="P477" s="107"/>
      <c r="Q477" s="107"/>
      <c r="R477" s="107"/>
      <c r="S477" s="107"/>
      <c r="T477" s="107"/>
      <c r="U477" s="107"/>
      <c r="V477" s="107"/>
      <c r="W477" s="107"/>
      <c r="X477" s="107"/>
      <c r="Y477" s="107"/>
      <c r="Z477" s="107"/>
    </row>
    <row r="478" spans="1:26" ht="15.75" customHeight="1">
      <c r="A478" s="107"/>
      <c r="B478" s="107"/>
      <c r="C478" s="107"/>
      <c r="D478" s="107"/>
      <c r="E478" s="107"/>
      <c r="F478" s="107"/>
      <c r="G478" s="479"/>
      <c r="H478" s="107"/>
      <c r="I478" s="107"/>
      <c r="J478" s="107"/>
      <c r="K478" s="107"/>
      <c r="L478" s="107"/>
      <c r="M478" s="109"/>
      <c r="N478" s="109"/>
      <c r="O478" s="107"/>
      <c r="P478" s="107"/>
      <c r="Q478" s="107"/>
      <c r="R478" s="107"/>
      <c r="S478" s="107"/>
      <c r="T478" s="107"/>
      <c r="U478" s="107"/>
      <c r="V478" s="107"/>
      <c r="W478" s="107"/>
      <c r="X478" s="107"/>
      <c r="Y478" s="107"/>
      <c r="Z478" s="107"/>
    </row>
    <row r="479" spans="1:26" ht="15.75" customHeight="1">
      <c r="A479" s="107"/>
      <c r="B479" s="107"/>
      <c r="C479" s="107"/>
      <c r="D479" s="107"/>
      <c r="E479" s="107"/>
      <c r="F479" s="107"/>
      <c r="G479" s="479"/>
      <c r="H479" s="107"/>
      <c r="I479" s="107"/>
      <c r="J479" s="107"/>
      <c r="K479" s="107"/>
      <c r="L479" s="107"/>
      <c r="M479" s="109"/>
      <c r="N479" s="109"/>
      <c r="O479" s="107"/>
      <c r="P479" s="107"/>
      <c r="Q479" s="107"/>
      <c r="R479" s="107"/>
      <c r="S479" s="107"/>
      <c r="T479" s="107"/>
      <c r="U479" s="107"/>
      <c r="V479" s="107"/>
      <c r="W479" s="107"/>
      <c r="X479" s="107"/>
      <c r="Y479" s="107"/>
      <c r="Z479" s="107"/>
    </row>
    <row r="480" spans="1:26" ht="15.75" customHeight="1">
      <c r="A480" s="107"/>
      <c r="B480" s="107"/>
      <c r="C480" s="107"/>
      <c r="D480" s="107"/>
      <c r="E480" s="107"/>
      <c r="F480" s="107"/>
      <c r="G480" s="479"/>
      <c r="H480" s="107"/>
      <c r="I480" s="107"/>
      <c r="J480" s="107"/>
      <c r="K480" s="107"/>
      <c r="L480" s="107"/>
      <c r="M480" s="109"/>
      <c r="N480" s="109"/>
      <c r="O480" s="107"/>
      <c r="P480" s="107"/>
      <c r="Q480" s="107"/>
      <c r="R480" s="107"/>
      <c r="S480" s="107"/>
      <c r="T480" s="107"/>
      <c r="U480" s="107"/>
      <c r="V480" s="107"/>
      <c r="W480" s="107"/>
      <c r="X480" s="107"/>
      <c r="Y480" s="107"/>
      <c r="Z480" s="107"/>
    </row>
    <row r="481" spans="1:26" ht="15.75" customHeight="1">
      <c r="A481" s="107"/>
      <c r="B481" s="107"/>
      <c r="C481" s="107"/>
      <c r="D481" s="107"/>
      <c r="E481" s="107"/>
      <c r="F481" s="107"/>
      <c r="G481" s="479"/>
      <c r="H481" s="107"/>
      <c r="I481" s="107"/>
      <c r="J481" s="107"/>
      <c r="K481" s="107"/>
      <c r="L481" s="107"/>
      <c r="M481" s="109"/>
      <c r="N481" s="109"/>
      <c r="O481" s="107"/>
      <c r="P481" s="107"/>
      <c r="Q481" s="107"/>
      <c r="R481" s="107"/>
      <c r="S481" s="107"/>
      <c r="T481" s="107"/>
      <c r="U481" s="107"/>
      <c r="V481" s="107"/>
      <c r="W481" s="107"/>
      <c r="X481" s="107"/>
      <c r="Y481" s="107"/>
      <c r="Z481" s="107"/>
    </row>
    <row r="482" spans="1:26" ht="15.75" customHeight="1">
      <c r="A482" s="107"/>
      <c r="B482" s="107"/>
      <c r="C482" s="107"/>
      <c r="D482" s="107"/>
      <c r="E482" s="107"/>
      <c r="F482" s="107"/>
      <c r="G482" s="479"/>
      <c r="H482" s="107"/>
      <c r="I482" s="107"/>
      <c r="J482" s="107"/>
      <c r="K482" s="107"/>
      <c r="L482" s="107"/>
      <c r="M482" s="109"/>
      <c r="N482" s="109"/>
      <c r="O482" s="107"/>
      <c r="P482" s="107"/>
      <c r="Q482" s="107"/>
      <c r="R482" s="107"/>
      <c r="S482" s="107"/>
      <c r="T482" s="107"/>
      <c r="U482" s="107"/>
      <c r="V482" s="107"/>
      <c r="W482" s="107"/>
      <c r="X482" s="107"/>
      <c r="Y482" s="107"/>
      <c r="Z482" s="107"/>
    </row>
    <row r="483" spans="1:26" ht="15.75" customHeight="1">
      <c r="A483" s="107"/>
      <c r="B483" s="107"/>
      <c r="C483" s="107"/>
      <c r="D483" s="107"/>
      <c r="E483" s="107"/>
      <c r="F483" s="107"/>
      <c r="G483" s="479"/>
      <c r="H483" s="107"/>
      <c r="I483" s="107"/>
      <c r="J483" s="107"/>
      <c r="K483" s="107"/>
      <c r="L483" s="107"/>
      <c r="M483" s="109"/>
      <c r="N483" s="109"/>
      <c r="O483" s="107"/>
      <c r="P483" s="107"/>
      <c r="Q483" s="107"/>
      <c r="R483" s="107"/>
      <c r="S483" s="107"/>
      <c r="T483" s="107"/>
      <c r="U483" s="107"/>
      <c r="V483" s="107"/>
      <c r="W483" s="107"/>
      <c r="X483" s="107"/>
      <c r="Y483" s="107"/>
      <c r="Z483" s="107"/>
    </row>
    <row r="484" spans="1:26" ht="15.75" customHeight="1">
      <c r="A484" s="107"/>
      <c r="B484" s="107"/>
      <c r="C484" s="107"/>
      <c r="D484" s="107"/>
      <c r="E484" s="107"/>
      <c r="F484" s="107"/>
      <c r="G484" s="479"/>
      <c r="H484" s="107"/>
      <c r="I484" s="107"/>
      <c r="J484" s="107"/>
      <c r="K484" s="107"/>
      <c r="L484" s="107"/>
      <c r="M484" s="109"/>
      <c r="N484" s="109"/>
      <c r="O484" s="107"/>
      <c r="P484" s="107"/>
      <c r="Q484" s="107"/>
      <c r="R484" s="107"/>
      <c r="S484" s="107"/>
      <c r="T484" s="107"/>
      <c r="U484" s="107"/>
      <c r="V484" s="107"/>
      <c r="W484" s="107"/>
      <c r="X484" s="107"/>
      <c r="Y484" s="107"/>
      <c r="Z484" s="107"/>
    </row>
    <row r="485" spans="1:26" ht="15.75" customHeight="1">
      <c r="A485" s="107"/>
      <c r="B485" s="107"/>
      <c r="C485" s="107"/>
      <c r="D485" s="107"/>
      <c r="E485" s="107"/>
      <c r="F485" s="107"/>
      <c r="G485" s="479"/>
      <c r="H485" s="107"/>
      <c r="I485" s="107"/>
      <c r="J485" s="107"/>
      <c r="K485" s="107"/>
      <c r="L485" s="107"/>
      <c r="M485" s="109"/>
      <c r="N485" s="109"/>
      <c r="O485" s="107"/>
      <c r="P485" s="107"/>
      <c r="Q485" s="107"/>
      <c r="R485" s="107"/>
      <c r="S485" s="107"/>
      <c r="T485" s="107"/>
      <c r="U485" s="107"/>
      <c r="V485" s="107"/>
      <c r="W485" s="107"/>
      <c r="X485" s="107"/>
      <c r="Y485" s="107"/>
      <c r="Z485" s="107"/>
    </row>
    <row r="486" spans="1:26" ht="15.75" customHeight="1">
      <c r="A486" s="107"/>
      <c r="B486" s="107"/>
      <c r="C486" s="107"/>
      <c r="D486" s="107"/>
      <c r="E486" s="107"/>
      <c r="F486" s="107"/>
      <c r="G486" s="479"/>
      <c r="H486" s="107"/>
      <c r="I486" s="107"/>
      <c r="J486" s="107"/>
      <c r="K486" s="107"/>
      <c r="L486" s="107"/>
      <c r="M486" s="109"/>
      <c r="N486" s="109"/>
      <c r="O486" s="107"/>
      <c r="P486" s="107"/>
      <c r="Q486" s="107"/>
      <c r="R486" s="107"/>
      <c r="S486" s="107"/>
      <c r="T486" s="107"/>
      <c r="U486" s="107"/>
      <c r="V486" s="107"/>
      <c r="W486" s="107"/>
      <c r="X486" s="107"/>
      <c r="Y486" s="107"/>
      <c r="Z486" s="107"/>
    </row>
    <row r="487" spans="1:26" ht="15.75" customHeight="1">
      <c r="A487" s="107"/>
      <c r="B487" s="107"/>
      <c r="C487" s="107"/>
      <c r="D487" s="107"/>
      <c r="E487" s="107"/>
      <c r="F487" s="107"/>
      <c r="G487" s="479"/>
      <c r="H487" s="107"/>
      <c r="I487" s="107"/>
      <c r="J487" s="107"/>
      <c r="K487" s="107"/>
      <c r="L487" s="107"/>
      <c r="M487" s="109"/>
      <c r="N487" s="109"/>
      <c r="O487" s="107"/>
      <c r="P487" s="107"/>
      <c r="Q487" s="107"/>
      <c r="R487" s="107"/>
      <c r="S487" s="107"/>
      <c r="T487" s="107"/>
      <c r="U487" s="107"/>
      <c r="V487" s="107"/>
      <c r="W487" s="107"/>
      <c r="X487" s="107"/>
      <c r="Y487" s="107"/>
      <c r="Z487" s="107"/>
    </row>
    <row r="488" spans="1:26" ht="15.75" customHeight="1">
      <c r="A488" s="107"/>
      <c r="B488" s="107"/>
      <c r="C488" s="107"/>
      <c r="D488" s="107"/>
      <c r="E488" s="107"/>
      <c r="F488" s="107"/>
      <c r="G488" s="479"/>
      <c r="H488" s="107"/>
      <c r="I488" s="107"/>
      <c r="J488" s="107"/>
      <c r="K488" s="107"/>
      <c r="L488" s="107"/>
      <c r="M488" s="109"/>
      <c r="N488" s="109"/>
      <c r="O488" s="107"/>
      <c r="P488" s="107"/>
      <c r="Q488" s="107"/>
      <c r="R488" s="107"/>
      <c r="S488" s="107"/>
      <c r="T488" s="107"/>
      <c r="U488" s="107"/>
      <c r="V488" s="107"/>
      <c r="W488" s="107"/>
      <c r="X488" s="107"/>
      <c r="Y488" s="107"/>
      <c r="Z488" s="107"/>
    </row>
    <row r="489" spans="1:26" ht="15.75" customHeight="1">
      <c r="A489" s="107"/>
      <c r="B489" s="107"/>
      <c r="C489" s="107"/>
      <c r="D489" s="107"/>
      <c r="E489" s="107"/>
      <c r="F489" s="107"/>
      <c r="G489" s="479"/>
      <c r="H489" s="107"/>
      <c r="I489" s="107"/>
      <c r="J489" s="107"/>
      <c r="K489" s="107"/>
      <c r="L489" s="107"/>
      <c r="M489" s="109"/>
      <c r="N489" s="109"/>
      <c r="O489" s="107"/>
      <c r="P489" s="107"/>
      <c r="Q489" s="107"/>
      <c r="R489" s="107"/>
      <c r="S489" s="107"/>
      <c r="T489" s="107"/>
      <c r="U489" s="107"/>
      <c r="V489" s="107"/>
      <c r="W489" s="107"/>
      <c r="X489" s="107"/>
      <c r="Y489" s="107"/>
      <c r="Z489" s="107"/>
    </row>
    <row r="490" spans="1:26" ht="15.75" customHeight="1">
      <c r="A490" s="107"/>
      <c r="B490" s="107"/>
      <c r="C490" s="107"/>
      <c r="D490" s="107"/>
      <c r="E490" s="107"/>
      <c r="F490" s="107"/>
      <c r="G490" s="479"/>
      <c r="H490" s="107"/>
      <c r="I490" s="107"/>
      <c r="J490" s="107"/>
      <c r="K490" s="107"/>
      <c r="L490" s="107"/>
      <c r="M490" s="109"/>
      <c r="N490" s="109"/>
      <c r="O490" s="107"/>
      <c r="P490" s="107"/>
      <c r="Q490" s="107"/>
      <c r="R490" s="107"/>
      <c r="S490" s="107"/>
      <c r="T490" s="107"/>
      <c r="U490" s="107"/>
      <c r="V490" s="107"/>
      <c r="W490" s="107"/>
      <c r="X490" s="107"/>
      <c r="Y490" s="107"/>
      <c r="Z490" s="107"/>
    </row>
    <row r="491" spans="1:26" ht="15.75" customHeight="1">
      <c r="A491" s="107"/>
      <c r="B491" s="107"/>
      <c r="C491" s="107"/>
      <c r="D491" s="107"/>
      <c r="E491" s="107"/>
      <c r="F491" s="107"/>
      <c r="G491" s="479"/>
      <c r="H491" s="107"/>
      <c r="I491" s="107"/>
      <c r="J491" s="107"/>
      <c r="K491" s="107"/>
      <c r="L491" s="107"/>
      <c r="M491" s="109"/>
      <c r="N491" s="109"/>
      <c r="O491" s="107"/>
      <c r="P491" s="107"/>
      <c r="Q491" s="107"/>
      <c r="R491" s="107"/>
      <c r="S491" s="107"/>
      <c r="T491" s="107"/>
      <c r="U491" s="107"/>
      <c r="V491" s="107"/>
      <c r="W491" s="107"/>
      <c r="X491" s="107"/>
      <c r="Y491" s="107"/>
      <c r="Z491" s="107"/>
    </row>
    <row r="492" spans="1:26" ht="15.75" customHeight="1">
      <c r="A492" s="107"/>
      <c r="B492" s="107"/>
      <c r="C492" s="107"/>
      <c r="D492" s="107"/>
      <c r="E492" s="107"/>
      <c r="F492" s="107"/>
      <c r="G492" s="479"/>
      <c r="H492" s="107"/>
      <c r="I492" s="107"/>
      <c r="J492" s="107"/>
      <c r="K492" s="107"/>
      <c r="L492" s="107"/>
      <c r="M492" s="109"/>
      <c r="N492" s="109"/>
      <c r="O492" s="107"/>
      <c r="P492" s="107"/>
      <c r="Q492" s="107"/>
      <c r="R492" s="107"/>
      <c r="S492" s="107"/>
      <c r="T492" s="107"/>
      <c r="U492" s="107"/>
      <c r="V492" s="107"/>
      <c r="W492" s="107"/>
      <c r="X492" s="107"/>
      <c r="Y492" s="107"/>
      <c r="Z492" s="107"/>
    </row>
    <row r="493" spans="1:26" ht="15.75" customHeight="1">
      <c r="A493" s="107"/>
      <c r="B493" s="107"/>
      <c r="C493" s="107"/>
      <c r="D493" s="107"/>
      <c r="E493" s="107"/>
      <c r="F493" s="107"/>
      <c r="G493" s="479"/>
      <c r="H493" s="107"/>
      <c r="I493" s="107"/>
      <c r="J493" s="107"/>
      <c r="K493" s="107"/>
      <c r="L493" s="107"/>
      <c r="M493" s="109"/>
      <c r="N493" s="109"/>
      <c r="O493" s="107"/>
      <c r="P493" s="107"/>
      <c r="Q493" s="107"/>
      <c r="R493" s="107"/>
      <c r="S493" s="107"/>
      <c r="T493" s="107"/>
      <c r="U493" s="107"/>
      <c r="V493" s="107"/>
      <c r="W493" s="107"/>
      <c r="X493" s="107"/>
      <c r="Y493" s="107"/>
      <c r="Z493" s="107"/>
    </row>
    <row r="494" spans="1:26" ht="15.75" customHeight="1">
      <c r="A494" s="107"/>
      <c r="B494" s="107"/>
      <c r="C494" s="107"/>
      <c r="D494" s="107"/>
      <c r="E494" s="107"/>
      <c r="F494" s="107"/>
      <c r="G494" s="479"/>
      <c r="H494" s="107"/>
      <c r="I494" s="107"/>
      <c r="J494" s="107"/>
      <c r="K494" s="107"/>
      <c r="L494" s="107"/>
      <c r="M494" s="109"/>
      <c r="N494" s="109"/>
      <c r="O494" s="107"/>
      <c r="P494" s="107"/>
      <c r="Q494" s="107"/>
      <c r="R494" s="107"/>
      <c r="S494" s="107"/>
      <c r="T494" s="107"/>
      <c r="U494" s="107"/>
      <c r="V494" s="107"/>
      <c r="W494" s="107"/>
      <c r="X494" s="107"/>
      <c r="Y494" s="107"/>
      <c r="Z494" s="107"/>
    </row>
    <row r="495" spans="1:26" ht="15.75" customHeight="1">
      <c r="A495" s="107"/>
      <c r="B495" s="107"/>
      <c r="C495" s="107"/>
      <c r="D495" s="107"/>
      <c r="E495" s="107"/>
      <c r="F495" s="107"/>
      <c r="G495" s="479"/>
      <c r="H495" s="107"/>
      <c r="I495" s="107"/>
      <c r="J495" s="107"/>
      <c r="K495" s="107"/>
      <c r="L495" s="107"/>
      <c r="M495" s="109"/>
      <c r="N495" s="109"/>
      <c r="O495" s="107"/>
      <c r="P495" s="107"/>
      <c r="Q495" s="107"/>
      <c r="R495" s="107"/>
      <c r="S495" s="107"/>
      <c r="T495" s="107"/>
      <c r="U495" s="107"/>
      <c r="V495" s="107"/>
      <c r="W495" s="107"/>
      <c r="X495" s="107"/>
      <c r="Y495" s="107"/>
      <c r="Z495" s="107"/>
    </row>
    <row r="496" spans="1:26" ht="15.75" customHeight="1">
      <c r="A496" s="107"/>
      <c r="B496" s="107"/>
      <c r="C496" s="107"/>
      <c r="D496" s="107"/>
      <c r="E496" s="107"/>
      <c r="F496" s="107"/>
      <c r="G496" s="479"/>
      <c r="H496" s="107"/>
      <c r="I496" s="107"/>
      <c r="J496" s="107"/>
      <c r="K496" s="107"/>
      <c r="L496" s="107"/>
      <c r="M496" s="109"/>
      <c r="N496" s="109"/>
      <c r="O496" s="107"/>
      <c r="P496" s="107"/>
      <c r="Q496" s="107"/>
      <c r="R496" s="107"/>
      <c r="S496" s="107"/>
      <c r="T496" s="107"/>
      <c r="U496" s="107"/>
      <c r="V496" s="107"/>
      <c r="W496" s="107"/>
      <c r="X496" s="107"/>
      <c r="Y496" s="107"/>
      <c r="Z496" s="107"/>
    </row>
    <row r="497" spans="1:26" ht="15.75" customHeight="1">
      <c r="A497" s="107"/>
      <c r="B497" s="107"/>
      <c r="C497" s="107"/>
      <c r="D497" s="107"/>
      <c r="E497" s="107"/>
      <c r="F497" s="107"/>
      <c r="G497" s="479"/>
      <c r="H497" s="107"/>
      <c r="I497" s="107"/>
      <c r="J497" s="107"/>
      <c r="K497" s="107"/>
      <c r="L497" s="107"/>
      <c r="M497" s="109"/>
      <c r="N497" s="109"/>
      <c r="O497" s="107"/>
      <c r="P497" s="107"/>
      <c r="Q497" s="107"/>
      <c r="R497" s="107"/>
      <c r="S497" s="107"/>
      <c r="T497" s="107"/>
      <c r="U497" s="107"/>
      <c r="V497" s="107"/>
      <c r="W497" s="107"/>
      <c r="X497" s="107"/>
      <c r="Y497" s="107"/>
      <c r="Z497" s="107"/>
    </row>
    <row r="498" spans="1:26" ht="15.75" customHeight="1">
      <c r="A498" s="107"/>
      <c r="B498" s="107"/>
      <c r="C498" s="107"/>
      <c r="D498" s="107"/>
      <c r="E498" s="107"/>
      <c r="F498" s="107"/>
      <c r="G498" s="479"/>
      <c r="H498" s="107"/>
      <c r="I498" s="107"/>
      <c r="J498" s="107"/>
      <c r="K498" s="107"/>
      <c r="L498" s="107"/>
      <c r="M498" s="109"/>
      <c r="N498" s="109"/>
      <c r="O498" s="107"/>
      <c r="P498" s="107"/>
      <c r="Q498" s="107"/>
      <c r="R498" s="107"/>
      <c r="S498" s="107"/>
      <c r="T498" s="107"/>
      <c r="U498" s="107"/>
      <c r="V498" s="107"/>
      <c r="W498" s="107"/>
      <c r="X498" s="107"/>
      <c r="Y498" s="107"/>
      <c r="Z498" s="107"/>
    </row>
    <row r="499" spans="1:26" ht="15.75" customHeight="1">
      <c r="A499" s="107"/>
      <c r="B499" s="107"/>
      <c r="C499" s="107"/>
      <c r="D499" s="107"/>
      <c r="E499" s="107"/>
      <c r="F499" s="107"/>
      <c r="G499" s="479"/>
      <c r="H499" s="107"/>
      <c r="I499" s="107"/>
      <c r="J499" s="107"/>
      <c r="K499" s="107"/>
      <c r="L499" s="107"/>
      <c r="M499" s="109"/>
      <c r="N499" s="109"/>
      <c r="O499" s="107"/>
      <c r="P499" s="107"/>
      <c r="Q499" s="107"/>
      <c r="R499" s="107"/>
      <c r="S499" s="107"/>
      <c r="T499" s="107"/>
      <c r="U499" s="107"/>
      <c r="V499" s="107"/>
      <c r="W499" s="107"/>
      <c r="X499" s="107"/>
      <c r="Y499" s="107"/>
      <c r="Z499" s="107"/>
    </row>
    <row r="500" spans="1:26" ht="15.75" customHeight="1">
      <c r="A500" s="107"/>
      <c r="B500" s="107"/>
      <c r="C500" s="107"/>
      <c r="D500" s="107"/>
      <c r="E500" s="107"/>
      <c r="F500" s="107"/>
      <c r="G500" s="479"/>
      <c r="H500" s="107"/>
      <c r="I500" s="107"/>
      <c r="J500" s="107"/>
      <c r="K500" s="107"/>
      <c r="L500" s="107"/>
      <c r="M500" s="109"/>
      <c r="N500" s="109"/>
      <c r="O500" s="107"/>
      <c r="P500" s="107"/>
      <c r="Q500" s="107"/>
      <c r="R500" s="107"/>
      <c r="S500" s="107"/>
      <c r="T500" s="107"/>
      <c r="U500" s="107"/>
      <c r="V500" s="107"/>
      <c r="W500" s="107"/>
      <c r="X500" s="107"/>
      <c r="Y500" s="107"/>
      <c r="Z500" s="107"/>
    </row>
    <row r="501" spans="1:26" ht="15.75" customHeight="1">
      <c r="A501" s="107"/>
      <c r="B501" s="107"/>
      <c r="C501" s="107"/>
      <c r="D501" s="107"/>
      <c r="E501" s="107"/>
      <c r="F501" s="107"/>
      <c r="G501" s="479"/>
      <c r="H501" s="107"/>
      <c r="I501" s="107"/>
      <c r="J501" s="107"/>
      <c r="K501" s="107"/>
      <c r="L501" s="107"/>
      <c r="M501" s="109"/>
      <c r="N501" s="109"/>
      <c r="O501" s="107"/>
      <c r="P501" s="107"/>
      <c r="Q501" s="107"/>
      <c r="R501" s="107"/>
      <c r="S501" s="107"/>
      <c r="T501" s="107"/>
      <c r="U501" s="107"/>
      <c r="V501" s="107"/>
      <c r="W501" s="107"/>
      <c r="X501" s="107"/>
      <c r="Y501" s="107"/>
      <c r="Z501" s="107"/>
    </row>
    <row r="502" spans="1:26" ht="15.75" customHeight="1">
      <c r="A502" s="107"/>
      <c r="B502" s="107"/>
      <c r="C502" s="107"/>
      <c r="D502" s="107"/>
      <c r="E502" s="107"/>
      <c r="F502" s="107"/>
      <c r="G502" s="479"/>
      <c r="H502" s="107"/>
      <c r="I502" s="107"/>
      <c r="J502" s="107"/>
      <c r="K502" s="107"/>
      <c r="L502" s="107"/>
      <c r="M502" s="109"/>
      <c r="N502" s="109"/>
      <c r="O502" s="107"/>
      <c r="P502" s="107"/>
      <c r="Q502" s="107"/>
      <c r="R502" s="107"/>
      <c r="S502" s="107"/>
      <c r="T502" s="107"/>
      <c r="U502" s="107"/>
      <c r="V502" s="107"/>
      <c r="W502" s="107"/>
      <c r="X502" s="107"/>
      <c r="Y502" s="107"/>
      <c r="Z502" s="107"/>
    </row>
    <row r="503" spans="1:26" ht="15.75" customHeight="1">
      <c r="A503" s="107"/>
      <c r="B503" s="107"/>
      <c r="C503" s="107"/>
      <c r="D503" s="107"/>
      <c r="E503" s="107"/>
      <c r="F503" s="107"/>
      <c r="G503" s="479"/>
      <c r="H503" s="107"/>
      <c r="I503" s="107"/>
      <c r="J503" s="107"/>
      <c r="K503" s="107"/>
      <c r="L503" s="107"/>
      <c r="M503" s="109"/>
      <c r="N503" s="109"/>
      <c r="O503" s="107"/>
      <c r="P503" s="107"/>
      <c r="Q503" s="107"/>
      <c r="R503" s="107"/>
      <c r="S503" s="107"/>
      <c r="T503" s="107"/>
      <c r="U503" s="107"/>
      <c r="V503" s="107"/>
      <c r="W503" s="107"/>
      <c r="X503" s="107"/>
      <c r="Y503" s="107"/>
      <c r="Z503" s="107"/>
    </row>
    <row r="504" spans="1:26" ht="15.75" customHeight="1">
      <c r="A504" s="107"/>
      <c r="B504" s="107"/>
      <c r="C504" s="107"/>
      <c r="D504" s="107"/>
      <c r="E504" s="107"/>
      <c r="F504" s="107"/>
      <c r="G504" s="479"/>
      <c r="H504" s="107"/>
      <c r="I504" s="107"/>
      <c r="J504" s="107"/>
      <c r="K504" s="107"/>
      <c r="L504" s="107"/>
      <c r="M504" s="109"/>
      <c r="N504" s="109"/>
      <c r="O504" s="107"/>
      <c r="P504" s="107"/>
      <c r="Q504" s="107"/>
      <c r="R504" s="107"/>
      <c r="S504" s="107"/>
      <c r="T504" s="107"/>
      <c r="U504" s="107"/>
      <c r="V504" s="107"/>
      <c r="W504" s="107"/>
      <c r="X504" s="107"/>
      <c r="Y504" s="107"/>
      <c r="Z504" s="107"/>
    </row>
    <row r="505" spans="1:26" ht="15.75" customHeight="1">
      <c r="A505" s="107"/>
      <c r="B505" s="107"/>
      <c r="C505" s="107"/>
      <c r="D505" s="107"/>
      <c r="E505" s="107"/>
      <c r="F505" s="107"/>
      <c r="G505" s="479"/>
      <c r="H505" s="107"/>
      <c r="I505" s="107"/>
      <c r="J505" s="107"/>
      <c r="K505" s="107"/>
      <c r="L505" s="107"/>
      <c r="M505" s="109"/>
      <c r="N505" s="109"/>
      <c r="O505" s="107"/>
      <c r="P505" s="107"/>
      <c r="Q505" s="107"/>
      <c r="R505" s="107"/>
      <c r="S505" s="107"/>
      <c r="T505" s="107"/>
      <c r="U505" s="107"/>
      <c r="V505" s="107"/>
      <c r="W505" s="107"/>
      <c r="X505" s="107"/>
      <c r="Y505" s="107"/>
      <c r="Z505" s="107"/>
    </row>
    <row r="506" spans="1:26" ht="15.75" customHeight="1">
      <c r="A506" s="107"/>
      <c r="B506" s="107"/>
      <c r="C506" s="107"/>
      <c r="D506" s="107"/>
      <c r="E506" s="107"/>
      <c r="F506" s="107"/>
      <c r="G506" s="479"/>
      <c r="H506" s="107"/>
      <c r="I506" s="107"/>
      <c r="J506" s="107"/>
      <c r="K506" s="107"/>
      <c r="L506" s="107"/>
      <c r="M506" s="109"/>
      <c r="N506" s="109"/>
      <c r="O506" s="107"/>
      <c r="P506" s="107"/>
      <c r="Q506" s="107"/>
      <c r="R506" s="107"/>
      <c r="S506" s="107"/>
      <c r="T506" s="107"/>
      <c r="U506" s="107"/>
      <c r="V506" s="107"/>
      <c r="W506" s="107"/>
      <c r="X506" s="107"/>
      <c r="Y506" s="107"/>
      <c r="Z506" s="107"/>
    </row>
    <row r="507" spans="1:26" ht="15.75" customHeight="1">
      <c r="A507" s="107"/>
      <c r="B507" s="107"/>
      <c r="C507" s="107"/>
      <c r="D507" s="107"/>
      <c r="E507" s="107"/>
      <c r="F507" s="107"/>
      <c r="G507" s="479"/>
      <c r="H507" s="107"/>
      <c r="I507" s="107"/>
      <c r="J507" s="107"/>
      <c r="K507" s="107"/>
      <c r="L507" s="107"/>
      <c r="M507" s="109"/>
      <c r="N507" s="109"/>
      <c r="O507" s="107"/>
      <c r="P507" s="107"/>
      <c r="Q507" s="107"/>
      <c r="R507" s="107"/>
      <c r="S507" s="107"/>
      <c r="T507" s="107"/>
      <c r="U507" s="107"/>
      <c r="V507" s="107"/>
      <c r="W507" s="107"/>
      <c r="X507" s="107"/>
      <c r="Y507" s="107"/>
      <c r="Z507" s="107"/>
    </row>
    <row r="508" spans="1:26" ht="15.75" customHeight="1">
      <c r="A508" s="107"/>
      <c r="B508" s="107"/>
      <c r="C508" s="107"/>
      <c r="D508" s="107"/>
      <c r="E508" s="107"/>
      <c r="F508" s="107"/>
      <c r="G508" s="479"/>
      <c r="H508" s="107"/>
      <c r="I508" s="107"/>
      <c r="J508" s="107"/>
      <c r="K508" s="107"/>
      <c r="L508" s="107"/>
      <c r="M508" s="109"/>
      <c r="N508" s="109"/>
      <c r="O508" s="107"/>
      <c r="P508" s="107"/>
      <c r="Q508" s="107"/>
      <c r="R508" s="107"/>
      <c r="S508" s="107"/>
      <c r="T508" s="107"/>
      <c r="U508" s="107"/>
      <c r="V508" s="107"/>
      <c r="W508" s="107"/>
      <c r="X508" s="107"/>
      <c r="Y508" s="107"/>
      <c r="Z508" s="107"/>
    </row>
    <row r="509" spans="1:26" ht="15.75" customHeight="1">
      <c r="A509" s="107"/>
      <c r="B509" s="107"/>
      <c r="C509" s="107"/>
      <c r="D509" s="107"/>
      <c r="E509" s="107"/>
      <c r="F509" s="107"/>
      <c r="G509" s="479"/>
      <c r="H509" s="107"/>
      <c r="I509" s="107"/>
      <c r="J509" s="107"/>
      <c r="K509" s="107"/>
      <c r="L509" s="107"/>
      <c r="M509" s="109"/>
      <c r="N509" s="109"/>
      <c r="O509" s="107"/>
      <c r="P509" s="107"/>
      <c r="Q509" s="107"/>
      <c r="R509" s="107"/>
      <c r="S509" s="107"/>
      <c r="T509" s="107"/>
      <c r="U509" s="107"/>
      <c r="V509" s="107"/>
      <c r="W509" s="107"/>
      <c r="X509" s="107"/>
      <c r="Y509" s="107"/>
      <c r="Z509" s="107"/>
    </row>
    <row r="510" spans="1:26" ht="15.75" customHeight="1">
      <c r="A510" s="107"/>
      <c r="B510" s="107"/>
      <c r="C510" s="107"/>
      <c r="D510" s="107"/>
      <c r="E510" s="107"/>
      <c r="F510" s="107"/>
      <c r="G510" s="479"/>
      <c r="H510" s="107"/>
      <c r="I510" s="107"/>
      <c r="J510" s="107"/>
      <c r="K510" s="107"/>
      <c r="L510" s="107"/>
      <c r="M510" s="109"/>
      <c r="N510" s="109"/>
      <c r="O510" s="107"/>
      <c r="P510" s="107"/>
      <c r="Q510" s="107"/>
      <c r="R510" s="107"/>
      <c r="S510" s="107"/>
      <c r="T510" s="107"/>
      <c r="U510" s="107"/>
      <c r="V510" s="107"/>
      <c r="W510" s="107"/>
      <c r="X510" s="107"/>
      <c r="Y510" s="107"/>
      <c r="Z510" s="107"/>
    </row>
    <row r="511" spans="1:26" ht="15.75" customHeight="1">
      <c r="A511" s="107"/>
      <c r="B511" s="107"/>
      <c r="C511" s="107"/>
      <c r="D511" s="107"/>
      <c r="E511" s="107"/>
      <c r="F511" s="107"/>
      <c r="G511" s="479"/>
      <c r="H511" s="107"/>
      <c r="I511" s="107"/>
      <c r="J511" s="107"/>
      <c r="K511" s="107"/>
      <c r="L511" s="107"/>
      <c r="M511" s="109"/>
      <c r="N511" s="109"/>
      <c r="O511" s="107"/>
      <c r="P511" s="107"/>
      <c r="Q511" s="107"/>
      <c r="R511" s="107"/>
      <c r="S511" s="107"/>
      <c r="T511" s="107"/>
      <c r="U511" s="107"/>
      <c r="V511" s="107"/>
      <c r="W511" s="107"/>
      <c r="X511" s="107"/>
      <c r="Y511" s="107"/>
      <c r="Z511" s="107"/>
    </row>
    <row r="512" spans="1:26" ht="15.75" customHeight="1">
      <c r="A512" s="107"/>
      <c r="B512" s="107"/>
      <c r="C512" s="107"/>
      <c r="D512" s="107"/>
      <c r="E512" s="107"/>
      <c r="F512" s="107"/>
      <c r="G512" s="479"/>
      <c r="H512" s="107"/>
      <c r="I512" s="107"/>
      <c r="J512" s="107"/>
      <c r="K512" s="107"/>
      <c r="L512" s="107"/>
      <c r="M512" s="109"/>
      <c r="N512" s="109"/>
      <c r="O512" s="107"/>
      <c r="P512" s="107"/>
      <c r="Q512" s="107"/>
      <c r="R512" s="107"/>
      <c r="S512" s="107"/>
      <c r="T512" s="107"/>
      <c r="U512" s="107"/>
      <c r="V512" s="107"/>
      <c r="W512" s="107"/>
      <c r="X512" s="107"/>
      <c r="Y512" s="107"/>
      <c r="Z512" s="107"/>
    </row>
    <row r="513" spans="1:26" ht="15.75" customHeight="1">
      <c r="A513" s="107"/>
      <c r="B513" s="107"/>
      <c r="C513" s="107"/>
      <c r="D513" s="107"/>
      <c r="E513" s="107"/>
      <c r="F513" s="107"/>
      <c r="G513" s="479"/>
      <c r="H513" s="107"/>
      <c r="I513" s="107"/>
      <c r="J513" s="107"/>
      <c r="K513" s="107"/>
      <c r="L513" s="107"/>
      <c r="M513" s="109"/>
      <c r="N513" s="109"/>
      <c r="O513" s="107"/>
      <c r="P513" s="107"/>
      <c r="Q513" s="107"/>
      <c r="R513" s="107"/>
      <c r="S513" s="107"/>
      <c r="T513" s="107"/>
      <c r="U513" s="107"/>
      <c r="V513" s="107"/>
      <c r="W513" s="107"/>
      <c r="X513" s="107"/>
      <c r="Y513" s="107"/>
      <c r="Z513" s="107"/>
    </row>
    <row r="514" spans="1:26" ht="15.75" customHeight="1">
      <c r="A514" s="107"/>
      <c r="B514" s="107"/>
      <c r="C514" s="107"/>
      <c r="D514" s="107"/>
      <c r="E514" s="107"/>
      <c r="F514" s="107"/>
      <c r="G514" s="479"/>
      <c r="H514" s="107"/>
      <c r="I514" s="107"/>
      <c r="J514" s="107"/>
      <c r="K514" s="107"/>
      <c r="L514" s="107"/>
      <c r="M514" s="109"/>
      <c r="N514" s="109"/>
      <c r="O514" s="107"/>
      <c r="P514" s="107"/>
      <c r="Q514" s="107"/>
      <c r="R514" s="107"/>
      <c r="S514" s="107"/>
      <c r="T514" s="107"/>
      <c r="U514" s="107"/>
      <c r="V514" s="107"/>
      <c r="W514" s="107"/>
      <c r="X514" s="107"/>
      <c r="Y514" s="107"/>
      <c r="Z514" s="107"/>
    </row>
    <row r="515" spans="1:26" ht="15.75" customHeight="1">
      <c r="A515" s="107"/>
      <c r="B515" s="107"/>
      <c r="C515" s="107"/>
      <c r="D515" s="107"/>
      <c r="E515" s="107"/>
      <c r="F515" s="107"/>
      <c r="G515" s="479"/>
      <c r="H515" s="107"/>
      <c r="I515" s="107"/>
      <c r="J515" s="107"/>
      <c r="K515" s="107"/>
      <c r="L515" s="107"/>
      <c r="M515" s="109"/>
      <c r="N515" s="109"/>
      <c r="O515" s="107"/>
      <c r="P515" s="107"/>
      <c r="Q515" s="107"/>
      <c r="R515" s="107"/>
      <c r="S515" s="107"/>
      <c r="T515" s="107"/>
      <c r="U515" s="107"/>
      <c r="V515" s="107"/>
      <c r="W515" s="107"/>
      <c r="X515" s="107"/>
      <c r="Y515" s="107"/>
      <c r="Z515" s="107"/>
    </row>
    <row r="516" spans="1:26" ht="15.75" customHeight="1">
      <c r="A516" s="107"/>
      <c r="B516" s="107"/>
      <c r="C516" s="107"/>
      <c r="D516" s="107"/>
      <c r="E516" s="107"/>
      <c r="F516" s="107"/>
      <c r="G516" s="479"/>
      <c r="H516" s="107"/>
      <c r="I516" s="107"/>
      <c r="J516" s="107"/>
      <c r="K516" s="107"/>
      <c r="L516" s="107"/>
      <c r="M516" s="109"/>
      <c r="N516" s="109"/>
      <c r="O516" s="107"/>
      <c r="P516" s="107"/>
      <c r="Q516" s="107"/>
      <c r="R516" s="107"/>
      <c r="S516" s="107"/>
      <c r="T516" s="107"/>
      <c r="U516" s="107"/>
      <c r="V516" s="107"/>
      <c r="W516" s="107"/>
      <c r="X516" s="107"/>
      <c r="Y516" s="107"/>
      <c r="Z516" s="107"/>
    </row>
    <row r="517" spans="1:26" ht="15.75" customHeight="1">
      <c r="A517" s="107"/>
      <c r="B517" s="107"/>
      <c r="C517" s="107"/>
      <c r="D517" s="107"/>
      <c r="E517" s="107"/>
      <c r="F517" s="107"/>
      <c r="G517" s="479"/>
      <c r="H517" s="107"/>
      <c r="I517" s="107"/>
      <c r="J517" s="107"/>
      <c r="K517" s="107"/>
      <c r="L517" s="107"/>
      <c r="M517" s="109"/>
      <c r="N517" s="109"/>
      <c r="O517" s="107"/>
      <c r="P517" s="107"/>
      <c r="Q517" s="107"/>
      <c r="R517" s="107"/>
      <c r="S517" s="107"/>
      <c r="T517" s="107"/>
      <c r="U517" s="107"/>
      <c r="V517" s="107"/>
      <c r="W517" s="107"/>
      <c r="X517" s="107"/>
      <c r="Y517" s="107"/>
      <c r="Z517" s="107"/>
    </row>
    <row r="518" spans="1:26" ht="15.75" customHeight="1">
      <c r="A518" s="107"/>
      <c r="B518" s="107"/>
      <c r="C518" s="107"/>
      <c r="D518" s="107"/>
      <c r="E518" s="107"/>
      <c r="F518" s="107"/>
      <c r="G518" s="479"/>
      <c r="H518" s="107"/>
      <c r="I518" s="107"/>
      <c r="J518" s="107"/>
      <c r="K518" s="107"/>
      <c r="L518" s="107"/>
      <c r="M518" s="109"/>
      <c r="N518" s="109"/>
      <c r="O518" s="107"/>
      <c r="P518" s="107"/>
      <c r="Q518" s="107"/>
      <c r="R518" s="107"/>
      <c r="S518" s="107"/>
      <c r="T518" s="107"/>
      <c r="U518" s="107"/>
      <c r="V518" s="107"/>
      <c r="W518" s="107"/>
      <c r="X518" s="107"/>
      <c r="Y518" s="107"/>
      <c r="Z518" s="107"/>
    </row>
    <row r="519" spans="1:26" ht="15.75" customHeight="1">
      <c r="A519" s="107"/>
      <c r="B519" s="107"/>
      <c r="C519" s="107"/>
      <c r="D519" s="107"/>
      <c r="E519" s="107"/>
      <c r="F519" s="107"/>
      <c r="G519" s="479"/>
      <c r="H519" s="107"/>
      <c r="I519" s="107"/>
      <c r="J519" s="107"/>
      <c r="K519" s="107"/>
      <c r="L519" s="107"/>
      <c r="M519" s="109"/>
      <c r="N519" s="109"/>
      <c r="O519" s="107"/>
      <c r="P519" s="107"/>
      <c r="Q519" s="107"/>
      <c r="R519" s="107"/>
      <c r="S519" s="107"/>
      <c r="T519" s="107"/>
      <c r="U519" s="107"/>
      <c r="V519" s="107"/>
      <c r="W519" s="107"/>
      <c r="X519" s="107"/>
      <c r="Y519" s="107"/>
      <c r="Z519" s="107"/>
    </row>
    <row r="520" spans="1:26" ht="15.75" customHeight="1">
      <c r="A520" s="107"/>
      <c r="B520" s="107"/>
      <c r="C520" s="107"/>
      <c r="D520" s="107"/>
      <c r="E520" s="107"/>
      <c r="F520" s="107"/>
      <c r="G520" s="479"/>
      <c r="H520" s="107"/>
      <c r="I520" s="107"/>
      <c r="J520" s="107"/>
      <c r="K520" s="107"/>
      <c r="L520" s="107"/>
      <c r="M520" s="109"/>
      <c r="N520" s="109"/>
      <c r="O520" s="107"/>
      <c r="P520" s="107"/>
      <c r="Q520" s="107"/>
      <c r="R520" s="107"/>
      <c r="S520" s="107"/>
      <c r="T520" s="107"/>
      <c r="U520" s="107"/>
      <c r="V520" s="107"/>
      <c r="W520" s="107"/>
      <c r="X520" s="107"/>
      <c r="Y520" s="107"/>
      <c r="Z520" s="107"/>
    </row>
    <row r="521" spans="1:26" ht="15.75" customHeight="1">
      <c r="A521" s="107"/>
      <c r="B521" s="107"/>
      <c r="C521" s="107"/>
      <c r="D521" s="107"/>
      <c r="E521" s="107"/>
      <c r="F521" s="107"/>
      <c r="G521" s="479"/>
      <c r="H521" s="107"/>
      <c r="I521" s="107"/>
      <c r="J521" s="107"/>
      <c r="K521" s="107"/>
      <c r="L521" s="107"/>
      <c r="M521" s="109"/>
      <c r="N521" s="109"/>
      <c r="O521" s="107"/>
      <c r="P521" s="107"/>
      <c r="Q521" s="107"/>
      <c r="R521" s="107"/>
      <c r="S521" s="107"/>
      <c r="T521" s="107"/>
      <c r="U521" s="107"/>
      <c r="V521" s="107"/>
      <c r="W521" s="107"/>
      <c r="X521" s="107"/>
      <c r="Y521" s="107"/>
      <c r="Z521" s="107"/>
    </row>
    <row r="522" spans="1:26" ht="15.75" customHeight="1">
      <c r="A522" s="107"/>
      <c r="B522" s="107"/>
      <c r="C522" s="107"/>
      <c r="D522" s="107"/>
      <c r="E522" s="107"/>
      <c r="F522" s="107"/>
      <c r="G522" s="479"/>
      <c r="H522" s="107"/>
      <c r="I522" s="107"/>
      <c r="J522" s="107"/>
      <c r="K522" s="107"/>
      <c r="L522" s="107"/>
      <c r="M522" s="109"/>
      <c r="N522" s="109"/>
      <c r="O522" s="107"/>
      <c r="P522" s="107"/>
      <c r="Q522" s="107"/>
      <c r="R522" s="107"/>
      <c r="S522" s="107"/>
      <c r="T522" s="107"/>
      <c r="U522" s="107"/>
      <c r="V522" s="107"/>
      <c r="W522" s="107"/>
      <c r="X522" s="107"/>
      <c r="Y522" s="107"/>
      <c r="Z522" s="107"/>
    </row>
    <row r="523" spans="1:26" ht="15.75" customHeight="1">
      <c r="A523" s="107"/>
      <c r="B523" s="107"/>
      <c r="C523" s="107"/>
      <c r="D523" s="107"/>
      <c r="E523" s="107"/>
      <c r="F523" s="107"/>
      <c r="G523" s="479"/>
      <c r="H523" s="107"/>
      <c r="I523" s="107"/>
      <c r="J523" s="107"/>
      <c r="K523" s="107"/>
      <c r="L523" s="107"/>
      <c r="M523" s="109"/>
      <c r="N523" s="109"/>
      <c r="O523" s="107"/>
      <c r="P523" s="107"/>
      <c r="Q523" s="107"/>
      <c r="R523" s="107"/>
      <c r="S523" s="107"/>
      <c r="T523" s="107"/>
      <c r="U523" s="107"/>
      <c r="V523" s="107"/>
      <c r="W523" s="107"/>
      <c r="X523" s="107"/>
      <c r="Y523" s="107"/>
      <c r="Z523" s="107"/>
    </row>
    <row r="524" spans="1:26" ht="15.75" customHeight="1">
      <c r="A524" s="107"/>
      <c r="B524" s="107"/>
      <c r="C524" s="107"/>
      <c r="D524" s="107"/>
      <c r="E524" s="107"/>
      <c r="F524" s="107"/>
      <c r="G524" s="479"/>
      <c r="H524" s="107"/>
      <c r="I524" s="107"/>
      <c r="J524" s="107"/>
      <c r="K524" s="107"/>
      <c r="L524" s="107"/>
      <c r="M524" s="109"/>
      <c r="N524" s="109"/>
      <c r="O524" s="107"/>
      <c r="P524" s="107"/>
      <c r="Q524" s="107"/>
      <c r="R524" s="107"/>
      <c r="S524" s="107"/>
      <c r="T524" s="107"/>
      <c r="U524" s="107"/>
      <c r="V524" s="107"/>
      <c r="W524" s="107"/>
      <c r="X524" s="107"/>
      <c r="Y524" s="107"/>
      <c r="Z524" s="107"/>
    </row>
    <row r="525" spans="1:26" ht="15.75" customHeight="1">
      <c r="A525" s="107"/>
      <c r="B525" s="107"/>
      <c r="C525" s="107"/>
      <c r="D525" s="107"/>
      <c r="E525" s="107"/>
      <c r="F525" s="107"/>
      <c r="G525" s="479"/>
      <c r="H525" s="107"/>
      <c r="I525" s="107"/>
      <c r="J525" s="107"/>
      <c r="K525" s="107"/>
      <c r="L525" s="107"/>
      <c r="M525" s="109"/>
      <c r="N525" s="109"/>
      <c r="O525" s="107"/>
      <c r="P525" s="107"/>
      <c r="Q525" s="107"/>
      <c r="R525" s="107"/>
      <c r="S525" s="107"/>
      <c r="T525" s="107"/>
      <c r="U525" s="107"/>
      <c r="V525" s="107"/>
      <c r="W525" s="107"/>
      <c r="X525" s="107"/>
      <c r="Y525" s="107"/>
      <c r="Z525" s="107"/>
    </row>
    <row r="526" spans="1:26" ht="15.75" customHeight="1">
      <c r="A526" s="107"/>
      <c r="B526" s="107"/>
      <c r="C526" s="107"/>
      <c r="D526" s="107"/>
      <c r="E526" s="107"/>
      <c r="F526" s="107"/>
      <c r="G526" s="479"/>
      <c r="H526" s="107"/>
      <c r="I526" s="107"/>
      <c r="J526" s="107"/>
      <c r="K526" s="107"/>
      <c r="L526" s="107"/>
      <c r="M526" s="109"/>
      <c r="N526" s="109"/>
      <c r="O526" s="107"/>
      <c r="P526" s="107"/>
      <c r="Q526" s="107"/>
      <c r="R526" s="107"/>
      <c r="S526" s="107"/>
      <c r="T526" s="107"/>
      <c r="U526" s="107"/>
      <c r="V526" s="107"/>
      <c r="W526" s="107"/>
      <c r="X526" s="107"/>
      <c r="Y526" s="107"/>
      <c r="Z526" s="107"/>
    </row>
    <row r="527" spans="1:26" ht="15.75" customHeight="1">
      <c r="A527" s="107"/>
      <c r="B527" s="107"/>
      <c r="C527" s="107"/>
      <c r="D527" s="107"/>
      <c r="E527" s="107"/>
      <c r="F527" s="107"/>
      <c r="G527" s="479"/>
      <c r="H527" s="107"/>
      <c r="I527" s="107"/>
      <c r="J527" s="107"/>
      <c r="K527" s="107"/>
      <c r="L527" s="107"/>
      <c r="M527" s="109"/>
      <c r="N527" s="109"/>
      <c r="O527" s="107"/>
      <c r="P527" s="107"/>
      <c r="Q527" s="107"/>
      <c r="R527" s="107"/>
      <c r="S527" s="107"/>
      <c r="T527" s="107"/>
      <c r="U527" s="107"/>
      <c r="V527" s="107"/>
      <c r="W527" s="107"/>
      <c r="X527" s="107"/>
      <c r="Y527" s="107"/>
      <c r="Z527" s="107"/>
    </row>
    <row r="528" spans="1:26" ht="15.75" customHeight="1">
      <c r="A528" s="107"/>
      <c r="B528" s="107"/>
      <c r="C528" s="107"/>
      <c r="D528" s="107"/>
      <c r="E528" s="107"/>
      <c r="F528" s="107"/>
      <c r="G528" s="479"/>
      <c r="H528" s="107"/>
      <c r="I528" s="107"/>
      <c r="J528" s="107"/>
      <c r="K528" s="107"/>
      <c r="L528" s="107"/>
      <c r="M528" s="109"/>
      <c r="N528" s="109"/>
      <c r="O528" s="107"/>
      <c r="P528" s="107"/>
      <c r="Q528" s="107"/>
      <c r="R528" s="107"/>
      <c r="S528" s="107"/>
      <c r="T528" s="107"/>
      <c r="U528" s="107"/>
      <c r="V528" s="107"/>
      <c r="W528" s="107"/>
      <c r="X528" s="107"/>
      <c r="Y528" s="107"/>
      <c r="Z528" s="107"/>
    </row>
    <row r="529" spans="1:26" ht="15.75" customHeight="1">
      <c r="A529" s="107"/>
      <c r="B529" s="107"/>
      <c r="C529" s="107"/>
      <c r="D529" s="107"/>
      <c r="E529" s="107"/>
      <c r="F529" s="107"/>
      <c r="G529" s="479"/>
      <c r="H529" s="107"/>
      <c r="I529" s="107"/>
      <c r="J529" s="107"/>
      <c r="K529" s="107"/>
      <c r="L529" s="107"/>
      <c r="M529" s="109"/>
      <c r="N529" s="109"/>
      <c r="O529" s="107"/>
      <c r="P529" s="107"/>
      <c r="Q529" s="107"/>
      <c r="R529" s="107"/>
      <c r="S529" s="107"/>
      <c r="T529" s="107"/>
      <c r="U529" s="107"/>
      <c r="V529" s="107"/>
      <c r="W529" s="107"/>
      <c r="X529" s="107"/>
      <c r="Y529" s="107"/>
      <c r="Z529" s="107"/>
    </row>
    <row r="530" spans="1:26" ht="15.75" customHeight="1">
      <c r="A530" s="107"/>
      <c r="B530" s="107"/>
      <c r="C530" s="107"/>
      <c r="D530" s="107"/>
      <c r="E530" s="107"/>
      <c r="F530" s="107"/>
      <c r="G530" s="479"/>
      <c r="H530" s="107"/>
      <c r="I530" s="107"/>
      <c r="J530" s="107"/>
      <c r="K530" s="107"/>
      <c r="L530" s="107"/>
      <c r="M530" s="109"/>
      <c r="N530" s="109"/>
      <c r="O530" s="107"/>
      <c r="P530" s="107"/>
      <c r="Q530" s="107"/>
      <c r="R530" s="107"/>
      <c r="S530" s="107"/>
      <c r="T530" s="107"/>
      <c r="U530" s="107"/>
      <c r="V530" s="107"/>
      <c r="W530" s="107"/>
      <c r="X530" s="107"/>
      <c r="Y530" s="107"/>
      <c r="Z530" s="107"/>
    </row>
    <row r="531" spans="1:26" ht="15.75" customHeight="1">
      <c r="A531" s="107"/>
      <c r="B531" s="107"/>
      <c r="C531" s="107"/>
      <c r="D531" s="107"/>
      <c r="E531" s="107"/>
      <c r="F531" s="107"/>
      <c r="G531" s="479"/>
      <c r="H531" s="107"/>
      <c r="I531" s="107"/>
      <c r="J531" s="107"/>
      <c r="K531" s="107"/>
      <c r="L531" s="107"/>
      <c r="M531" s="109"/>
      <c r="N531" s="109"/>
      <c r="O531" s="107"/>
      <c r="P531" s="107"/>
      <c r="Q531" s="107"/>
      <c r="R531" s="107"/>
      <c r="S531" s="107"/>
      <c r="T531" s="107"/>
      <c r="U531" s="107"/>
      <c r="V531" s="107"/>
      <c r="W531" s="107"/>
      <c r="X531" s="107"/>
      <c r="Y531" s="107"/>
      <c r="Z531" s="107"/>
    </row>
    <row r="532" spans="1:26" ht="15.75" customHeight="1">
      <c r="A532" s="107"/>
      <c r="B532" s="107"/>
      <c r="C532" s="107"/>
      <c r="D532" s="107"/>
      <c r="E532" s="107"/>
      <c r="F532" s="107"/>
      <c r="G532" s="479"/>
      <c r="H532" s="107"/>
      <c r="I532" s="107"/>
      <c r="J532" s="107"/>
      <c r="K532" s="107"/>
      <c r="L532" s="107"/>
      <c r="M532" s="109"/>
      <c r="N532" s="109"/>
      <c r="O532" s="107"/>
      <c r="P532" s="107"/>
      <c r="Q532" s="107"/>
      <c r="R532" s="107"/>
      <c r="S532" s="107"/>
      <c r="T532" s="107"/>
      <c r="U532" s="107"/>
      <c r="V532" s="107"/>
      <c r="W532" s="107"/>
      <c r="X532" s="107"/>
      <c r="Y532" s="107"/>
      <c r="Z532" s="107"/>
    </row>
    <row r="533" spans="1:26" ht="15.75" customHeight="1">
      <c r="A533" s="107"/>
      <c r="B533" s="107"/>
      <c r="C533" s="107"/>
      <c r="D533" s="107"/>
      <c r="E533" s="107"/>
      <c r="F533" s="107"/>
      <c r="G533" s="479"/>
      <c r="H533" s="107"/>
      <c r="I533" s="107"/>
      <c r="J533" s="107"/>
      <c r="K533" s="107"/>
      <c r="L533" s="107"/>
      <c r="M533" s="109"/>
      <c r="N533" s="109"/>
      <c r="O533" s="107"/>
      <c r="P533" s="107"/>
      <c r="Q533" s="107"/>
      <c r="R533" s="107"/>
      <c r="S533" s="107"/>
      <c r="T533" s="107"/>
      <c r="U533" s="107"/>
      <c r="V533" s="107"/>
      <c r="W533" s="107"/>
      <c r="X533" s="107"/>
      <c r="Y533" s="107"/>
      <c r="Z533" s="107"/>
    </row>
    <row r="534" spans="1:26" ht="15.75" customHeight="1">
      <c r="A534" s="107"/>
      <c r="B534" s="107"/>
      <c r="C534" s="107"/>
      <c r="D534" s="107"/>
      <c r="E534" s="107"/>
      <c r="F534" s="107"/>
      <c r="G534" s="479"/>
      <c r="H534" s="107"/>
      <c r="I534" s="107"/>
      <c r="J534" s="107"/>
      <c r="K534" s="107"/>
      <c r="L534" s="107"/>
      <c r="M534" s="109"/>
      <c r="N534" s="109"/>
      <c r="O534" s="107"/>
      <c r="P534" s="107"/>
      <c r="Q534" s="107"/>
      <c r="R534" s="107"/>
      <c r="S534" s="107"/>
      <c r="T534" s="107"/>
      <c r="U534" s="107"/>
      <c r="V534" s="107"/>
      <c r="W534" s="107"/>
      <c r="X534" s="107"/>
      <c r="Y534" s="107"/>
      <c r="Z534" s="107"/>
    </row>
    <row r="535" spans="1:26" ht="15.75" customHeight="1">
      <c r="A535" s="107"/>
      <c r="B535" s="107"/>
      <c r="C535" s="107"/>
      <c r="D535" s="107"/>
      <c r="E535" s="107"/>
      <c r="F535" s="107"/>
      <c r="G535" s="479"/>
      <c r="H535" s="107"/>
      <c r="I535" s="107"/>
      <c r="J535" s="107"/>
      <c r="K535" s="107"/>
      <c r="L535" s="107"/>
      <c r="M535" s="109"/>
      <c r="N535" s="109"/>
      <c r="O535" s="107"/>
      <c r="P535" s="107"/>
      <c r="Q535" s="107"/>
      <c r="R535" s="107"/>
      <c r="S535" s="107"/>
      <c r="T535" s="107"/>
      <c r="U535" s="107"/>
      <c r="V535" s="107"/>
      <c r="W535" s="107"/>
      <c r="X535" s="107"/>
      <c r="Y535" s="107"/>
      <c r="Z535" s="107"/>
    </row>
    <row r="536" spans="1:26" ht="15.75" customHeight="1">
      <c r="A536" s="107"/>
      <c r="B536" s="107"/>
      <c r="C536" s="107"/>
      <c r="D536" s="107"/>
      <c r="E536" s="107"/>
      <c r="F536" s="107"/>
      <c r="G536" s="479"/>
      <c r="H536" s="107"/>
      <c r="I536" s="107"/>
      <c r="J536" s="107"/>
      <c r="K536" s="107"/>
      <c r="L536" s="107"/>
      <c r="M536" s="109"/>
      <c r="N536" s="109"/>
      <c r="O536" s="107"/>
      <c r="P536" s="107"/>
      <c r="Q536" s="107"/>
      <c r="R536" s="107"/>
      <c r="S536" s="107"/>
      <c r="T536" s="107"/>
      <c r="U536" s="107"/>
      <c r="V536" s="107"/>
      <c r="W536" s="107"/>
      <c r="X536" s="107"/>
      <c r="Y536" s="107"/>
      <c r="Z536" s="107"/>
    </row>
    <row r="537" spans="1:26" ht="15.75" customHeight="1">
      <c r="A537" s="107"/>
      <c r="B537" s="107"/>
      <c r="C537" s="107"/>
      <c r="D537" s="107"/>
      <c r="E537" s="107"/>
      <c r="F537" s="107"/>
      <c r="G537" s="479"/>
      <c r="H537" s="107"/>
      <c r="I537" s="107"/>
      <c r="J537" s="107"/>
      <c r="K537" s="107"/>
      <c r="L537" s="107"/>
      <c r="M537" s="109"/>
      <c r="N537" s="109"/>
      <c r="O537" s="107"/>
      <c r="P537" s="107"/>
      <c r="Q537" s="107"/>
      <c r="R537" s="107"/>
      <c r="S537" s="107"/>
      <c r="T537" s="107"/>
      <c r="U537" s="107"/>
      <c r="V537" s="107"/>
      <c r="W537" s="107"/>
      <c r="X537" s="107"/>
      <c r="Y537" s="107"/>
      <c r="Z537" s="107"/>
    </row>
    <row r="538" spans="1:26" ht="15.75" customHeight="1">
      <c r="A538" s="107"/>
      <c r="B538" s="107"/>
      <c r="C538" s="107"/>
      <c r="D538" s="107"/>
      <c r="E538" s="107"/>
      <c r="F538" s="107"/>
      <c r="G538" s="479"/>
      <c r="H538" s="107"/>
      <c r="I538" s="107"/>
      <c r="J538" s="107"/>
      <c r="K538" s="107"/>
      <c r="L538" s="107"/>
      <c r="M538" s="109"/>
      <c r="N538" s="109"/>
      <c r="O538" s="107"/>
      <c r="P538" s="107"/>
      <c r="Q538" s="107"/>
      <c r="R538" s="107"/>
      <c r="S538" s="107"/>
      <c r="T538" s="107"/>
      <c r="U538" s="107"/>
      <c r="V538" s="107"/>
      <c r="W538" s="107"/>
      <c r="X538" s="107"/>
      <c r="Y538" s="107"/>
      <c r="Z538" s="107"/>
    </row>
    <row r="539" spans="1:26" ht="15.75" customHeight="1">
      <c r="A539" s="107"/>
      <c r="B539" s="107"/>
      <c r="C539" s="107"/>
      <c r="D539" s="107"/>
      <c r="E539" s="107"/>
      <c r="F539" s="107"/>
      <c r="G539" s="479"/>
      <c r="H539" s="107"/>
      <c r="I539" s="107"/>
      <c r="J539" s="107"/>
      <c r="K539" s="107"/>
      <c r="L539" s="107"/>
      <c r="M539" s="109"/>
      <c r="N539" s="109"/>
      <c r="O539" s="107"/>
      <c r="P539" s="107"/>
      <c r="Q539" s="107"/>
      <c r="R539" s="107"/>
      <c r="S539" s="107"/>
      <c r="T539" s="107"/>
      <c r="U539" s="107"/>
      <c r="V539" s="107"/>
      <c r="W539" s="107"/>
      <c r="X539" s="107"/>
      <c r="Y539" s="107"/>
      <c r="Z539" s="107"/>
    </row>
    <row r="540" spans="1:26" ht="15.75" customHeight="1">
      <c r="A540" s="107"/>
      <c r="B540" s="107"/>
      <c r="C540" s="107"/>
      <c r="D540" s="107"/>
      <c r="E540" s="107"/>
      <c r="F540" s="107"/>
      <c r="G540" s="479"/>
      <c r="H540" s="107"/>
      <c r="I540" s="107"/>
      <c r="J540" s="107"/>
      <c r="K540" s="107"/>
      <c r="L540" s="107"/>
      <c r="M540" s="109"/>
      <c r="N540" s="109"/>
      <c r="O540" s="107"/>
      <c r="P540" s="107"/>
      <c r="Q540" s="107"/>
      <c r="R540" s="107"/>
      <c r="S540" s="107"/>
      <c r="T540" s="107"/>
      <c r="U540" s="107"/>
      <c r="V540" s="107"/>
      <c r="W540" s="107"/>
      <c r="X540" s="107"/>
      <c r="Y540" s="107"/>
      <c r="Z540" s="107"/>
    </row>
    <row r="541" spans="1:26" ht="15.75" customHeight="1">
      <c r="A541" s="107"/>
      <c r="B541" s="107"/>
      <c r="C541" s="107"/>
      <c r="D541" s="107"/>
      <c r="E541" s="107"/>
      <c r="F541" s="107"/>
      <c r="G541" s="479"/>
      <c r="H541" s="107"/>
      <c r="I541" s="107"/>
      <c r="J541" s="107"/>
      <c r="K541" s="107"/>
      <c r="L541" s="107"/>
      <c r="M541" s="109"/>
      <c r="N541" s="109"/>
      <c r="O541" s="107"/>
      <c r="P541" s="107"/>
      <c r="Q541" s="107"/>
      <c r="R541" s="107"/>
      <c r="S541" s="107"/>
      <c r="T541" s="107"/>
      <c r="U541" s="107"/>
      <c r="V541" s="107"/>
      <c r="W541" s="107"/>
      <c r="X541" s="107"/>
      <c r="Y541" s="107"/>
      <c r="Z541" s="107"/>
    </row>
    <row r="542" spans="1:26" ht="15.75" customHeight="1">
      <c r="A542" s="107"/>
      <c r="B542" s="107"/>
      <c r="C542" s="107"/>
      <c r="D542" s="107"/>
      <c r="E542" s="107"/>
      <c r="F542" s="107"/>
      <c r="G542" s="479"/>
      <c r="H542" s="107"/>
      <c r="I542" s="107"/>
      <c r="J542" s="107"/>
      <c r="K542" s="107"/>
      <c r="L542" s="107"/>
      <c r="M542" s="109"/>
      <c r="N542" s="109"/>
      <c r="O542" s="107"/>
      <c r="P542" s="107"/>
      <c r="Q542" s="107"/>
      <c r="R542" s="107"/>
      <c r="S542" s="107"/>
      <c r="T542" s="107"/>
      <c r="U542" s="107"/>
      <c r="V542" s="107"/>
      <c r="W542" s="107"/>
      <c r="X542" s="107"/>
      <c r="Y542" s="107"/>
      <c r="Z542" s="107"/>
    </row>
    <row r="543" spans="1:26" ht="15.75" customHeight="1">
      <c r="A543" s="107"/>
      <c r="B543" s="107"/>
      <c r="C543" s="107"/>
      <c r="D543" s="107"/>
      <c r="E543" s="107"/>
      <c r="F543" s="107"/>
      <c r="G543" s="479"/>
      <c r="H543" s="107"/>
      <c r="I543" s="107"/>
      <c r="J543" s="107"/>
      <c r="K543" s="107"/>
      <c r="L543" s="107"/>
      <c r="M543" s="109"/>
      <c r="N543" s="109"/>
      <c r="O543" s="107"/>
      <c r="P543" s="107"/>
      <c r="Q543" s="107"/>
      <c r="R543" s="107"/>
      <c r="S543" s="107"/>
      <c r="T543" s="107"/>
      <c r="U543" s="107"/>
      <c r="V543" s="107"/>
      <c r="W543" s="107"/>
      <c r="X543" s="107"/>
      <c r="Y543" s="107"/>
      <c r="Z543" s="107"/>
    </row>
    <row r="544" spans="1:26" ht="15.75" customHeight="1">
      <c r="A544" s="107"/>
      <c r="B544" s="107"/>
      <c r="C544" s="107"/>
      <c r="D544" s="107"/>
      <c r="E544" s="107"/>
      <c r="F544" s="107"/>
      <c r="G544" s="479"/>
      <c r="H544" s="107"/>
      <c r="I544" s="107"/>
      <c r="J544" s="107"/>
      <c r="K544" s="107"/>
      <c r="L544" s="107"/>
      <c r="M544" s="109"/>
      <c r="N544" s="109"/>
      <c r="O544" s="107"/>
      <c r="P544" s="107"/>
      <c r="Q544" s="107"/>
      <c r="R544" s="107"/>
      <c r="S544" s="107"/>
      <c r="T544" s="107"/>
      <c r="U544" s="107"/>
      <c r="V544" s="107"/>
      <c r="W544" s="107"/>
      <c r="X544" s="107"/>
      <c r="Y544" s="107"/>
      <c r="Z544" s="107"/>
    </row>
    <row r="545" spans="1:26" ht="15.75" customHeight="1">
      <c r="A545" s="107"/>
      <c r="B545" s="107"/>
      <c r="C545" s="107"/>
      <c r="D545" s="107"/>
      <c r="E545" s="107"/>
      <c r="F545" s="107"/>
      <c r="G545" s="479"/>
      <c r="H545" s="107"/>
      <c r="I545" s="107"/>
      <c r="J545" s="107"/>
      <c r="K545" s="107"/>
      <c r="L545" s="107"/>
      <c r="M545" s="109"/>
      <c r="N545" s="109"/>
      <c r="O545" s="107"/>
      <c r="P545" s="107"/>
      <c r="Q545" s="107"/>
      <c r="R545" s="107"/>
      <c r="S545" s="107"/>
      <c r="T545" s="107"/>
      <c r="U545" s="107"/>
      <c r="V545" s="107"/>
      <c r="W545" s="107"/>
      <c r="X545" s="107"/>
      <c r="Y545" s="107"/>
      <c r="Z545" s="107"/>
    </row>
    <row r="546" spans="1:26" ht="15.75" customHeight="1">
      <c r="A546" s="107"/>
      <c r="B546" s="107"/>
      <c r="C546" s="107"/>
      <c r="D546" s="107"/>
      <c r="E546" s="107"/>
      <c r="F546" s="107"/>
      <c r="G546" s="479"/>
      <c r="H546" s="107"/>
      <c r="I546" s="107"/>
      <c r="J546" s="107"/>
      <c r="K546" s="107"/>
      <c r="L546" s="107"/>
      <c r="M546" s="109"/>
      <c r="N546" s="109"/>
      <c r="O546" s="107"/>
      <c r="P546" s="107"/>
      <c r="Q546" s="107"/>
      <c r="R546" s="107"/>
      <c r="S546" s="107"/>
      <c r="T546" s="107"/>
      <c r="U546" s="107"/>
      <c r="V546" s="107"/>
      <c r="W546" s="107"/>
      <c r="X546" s="107"/>
      <c r="Y546" s="107"/>
      <c r="Z546" s="107"/>
    </row>
    <row r="547" spans="1:26" ht="15.75" customHeight="1">
      <c r="A547" s="107"/>
      <c r="B547" s="107"/>
      <c r="C547" s="107"/>
      <c r="D547" s="107"/>
      <c r="E547" s="107"/>
      <c r="F547" s="107"/>
      <c r="G547" s="479"/>
      <c r="H547" s="107"/>
      <c r="I547" s="107"/>
      <c r="J547" s="107"/>
      <c r="K547" s="107"/>
      <c r="L547" s="107"/>
      <c r="M547" s="109"/>
      <c r="N547" s="109"/>
      <c r="O547" s="107"/>
      <c r="P547" s="107"/>
      <c r="Q547" s="107"/>
      <c r="R547" s="107"/>
      <c r="S547" s="107"/>
      <c r="T547" s="107"/>
      <c r="U547" s="107"/>
      <c r="V547" s="107"/>
      <c r="W547" s="107"/>
      <c r="X547" s="107"/>
      <c r="Y547" s="107"/>
      <c r="Z547" s="107"/>
    </row>
    <row r="548" spans="1:26" ht="15.75" customHeight="1">
      <c r="A548" s="107"/>
      <c r="B548" s="107"/>
      <c r="C548" s="107"/>
      <c r="D548" s="107"/>
      <c r="E548" s="107"/>
      <c r="F548" s="107"/>
      <c r="G548" s="479"/>
      <c r="H548" s="107"/>
      <c r="I548" s="107"/>
      <c r="J548" s="107"/>
      <c r="K548" s="107"/>
      <c r="L548" s="107"/>
      <c r="M548" s="109"/>
      <c r="N548" s="109"/>
      <c r="O548" s="107"/>
      <c r="P548" s="107"/>
      <c r="Q548" s="107"/>
      <c r="R548" s="107"/>
      <c r="S548" s="107"/>
      <c r="T548" s="107"/>
      <c r="U548" s="107"/>
      <c r="V548" s="107"/>
      <c r="W548" s="107"/>
      <c r="X548" s="107"/>
      <c r="Y548" s="107"/>
      <c r="Z548" s="107"/>
    </row>
    <row r="549" spans="1:26" ht="15.75" customHeight="1">
      <c r="A549" s="107"/>
      <c r="B549" s="107"/>
      <c r="C549" s="107"/>
      <c r="D549" s="107"/>
      <c r="E549" s="107"/>
      <c r="F549" s="107"/>
      <c r="G549" s="479"/>
      <c r="H549" s="107"/>
      <c r="I549" s="107"/>
      <c r="J549" s="107"/>
      <c r="K549" s="107"/>
      <c r="L549" s="107"/>
      <c r="M549" s="109"/>
      <c r="N549" s="109"/>
      <c r="O549" s="107"/>
      <c r="P549" s="107"/>
      <c r="Q549" s="107"/>
      <c r="R549" s="107"/>
      <c r="S549" s="107"/>
      <c r="T549" s="107"/>
      <c r="U549" s="107"/>
      <c r="V549" s="107"/>
      <c r="W549" s="107"/>
      <c r="X549" s="107"/>
      <c r="Y549" s="107"/>
      <c r="Z549" s="107"/>
    </row>
    <row r="550" spans="1:26" ht="15.75" customHeight="1">
      <c r="A550" s="107"/>
      <c r="B550" s="107"/>
      <c r="C550" s="107"/>
      <c r="D550" s="107"/>
      <c r="E550" s="107"/>
      <c r="F550" s="107"/>
      <c r="G550" s="479"/>
      <c r="H550" s="107"/>
      <c r="I550" s="107"/>
      <c r="J550" s="107"/>
      <c r="K550" s="107"/>
      <c r="L550" s="107"/>
      <c r="M550" s="109"/>
      <c r="N550" s="109"/>
      <c r="O550" s="107"/>
      <c r="P550" s="107"/>
      <c r="Q550" s="107"/>
      <c r="R550" s="107"/>
      <c r="S550" s="107"/>
      <c r="T550" s="107"/>
      <c r="U550" s="107"/>
      <c r="V550" s="107"/>
      <c r="W550" s="107"/>
      <c r="X550" s="107"/>
      <c r="Y550" s="107"/>
      <c r="Z550" s="107"/>
    </row>
    <row r="551" spans="1:26" ht="15.75" customHeight="1">
      <c r="A551" s="107"/>
      <c r="B551" s="107"/>
      <c r="C551" s="107"/>
      <c r="D551" s="107"/>
      <c r="E551" s="107"/>
      <c r="F551" s="107"/>
      <c r="G551" s="479"/>
      <c r="H551" s="107"/>
      <c r="I551" s="107"/>
      <c r="J551" s="107"/>
      <c r="K551" s="107"/>
      <c r="L551" s="107"/>
      <c r="M551" s="109"/>
      <c r="N551" s="109"/>
      <c r="O551" s="107"/>
      <c r="P551" s="107"/>
      <c r="Q551" s="107"/>
      <c r="R551" s="107"/>
      <c r="S551" s="107"/>
      <c r="T551" s="107"/>
      <c r="U551" s="107"/>
      <c r="V551" s="107"/>
      <c r="W551" s="107"/>
      <c r="X551" s="107"/>
      <c r="Y551" s="107"/>
      <c r="Z551" s="107"/>
    </row>
    <row r="552" spans="1:26" ht="15.75" customHeight="1">
      <c r="A552" s="107"/>
      <c r="B552" s="107"/>
      <c r="C552" s="107"/>
      <c r="D552" s="107"/>
      <c r="E552" s="107"/>
      <c r="F552" s="107"/>
      <c r="G552" s="479"/>
      <c r="H552" s="107"/>
      <c r="I552" s="107"/>
      <c r="J552" s="107"/>
      <c r="K552" s="107"/>
      <c r="L552" s="107"/>
      <c r="M552" s="109"/>
      <c r="N552" s="109"/>
      <c r="O552" s="107"/>
      <c r="P552" s="107"/>
      <c r="Q552" s="107"/>
      <c r="R552" s="107"/>
      <c r="S552" s="107"/>
      <c r="T552" s="107"/>
      <c r="U552" s="107"/>
      <c r="V552" s="107"/>
      <c r="W552" s="107"/>
      <c r="X552" s="107"/>
      <c r="Y552" s="107"/>
      <c r="Z552" s="107"/>
    </row>
    <row r="553" spans="1:26" ht="15.75" customHeight="1">
      <c r="A553" s="107"/>
      <c r="B553" s="107"/>
      <c r="C553" s="107"/>
      <c r="D553" s="107"/>
      <c r="E553" s="107"/>
      <c r="F553" s="107"/>
      <c r="G553" s="479"/>
      <c r="H553" s="107"/>
      <c r="I553" s="107"/>
      <c r="J553" s="107"/>
      <c r="K553" s="107"/>
      <c r="L553" s="107"/>
      <c r="M553" s="109"/>
      <c r="N553" s="109"/>
      <c r="O553" s="107"/>
      <c r="P553" s="107"/>
      <c r="Q553" s="107"/>
      <c r="R553" s="107"/>
      <c r="S553" s="107"/>
      <c r="T553" s="107"/>
      <c r="U553" s="107"/>
      <c r="V553" s="107"/>
      <c r="W553" s="107"/>
      <c r="X553" s="107"/>
      <c r="Y553" s="107"/>
      <c r="Z553" s="107"/>
    </row>
    <row r="554" spans="1:26" ht="15.75" customHeight="1">
      <c r="A554" s="107"/>
      <c r="B554" s="107"/>
      <c r="C554" s="107"/>
      <c r="D554" s="107"/>
      <c r="E554" s="107"/>
      <c r="F554" s="107"/>
      <c r="G554" s="479"/>
      <c r="H554" s="107"/>
      <c r="I554" s="107"/>
      <c r="J554" s="107"/>
      <c r="K554" s="107"/>
      <c r="L554" s="107"/>
      <c r="M554" s="109"/>
      <c r="N554" s="109"/>
      <c r="O554" s="107"/>
      <c r="P554" s="107"/>
      <c r="Q554" s="107"/>
      <c r="R554" s="107"/>
      <c r="S554" s="107"/>
      <c r="T554" s="107"/>
      <c r="U554" s="107"/>
      <c r="V554" s="107"/>
      <c r="W554" s="107"/>
      <c r="X554" s="107"/>
      <c r="Y554" s="107"/>
      <c r="Z554" s="107"/>
    </row>
    <row r="555" spans="1:26" ht="15.75" customHeight="1">
      <c r="A555" s="107"/>
      <c r="B555" s="107"/>
      <c r="C555" s="107"/>
      <c r="D555" s="107"/>
      <c r="E555" s="107"/>
      <c r="F555" s="107"/>
      <c r="G555" s="479"/>
      <c r="H555" s="107"/>
      <c r="I555" s="107"/>
      <c r="J555" s="107"/>
      <c r="K555" s="107"/>
      <c r="L555" s="107"/>
      <c r="M555" s="109"/>
      <c r="N555" s="109"/>
      <c r="O555" s="107"/>
      <c r="P555" s="107"/>
      <c r="Q555" s="107"/>
      <c r="R555" s="107"/>
      <c r="S555" s="107"/>
      <c r="T555" s="107"/>
      <c r="U555" s="107"/>
      <c r="V555" s="107"/>
      <c r="W555" s="107"/>
      <c r="X555" s="107"/>
      <c r="Y555" s="107"/>
      <c r="Z555" s="107"/>
    </row>
    <row r="556" spans="1:26" ht="15.75" customHeight="1">
      <c r="A556" s="107"/>
      <c r="B556" s="107"/>
      <c r="C556" s="107"/>
      <c r="D556" s="107"/>
      <c r="E556" s="107"/>
      <c r="F556" s="107"/>
      <c r="G556" s="479"/>
      <c r="H556" s="107"/>
      <c r="I556" s="107"/>
      <c r="J556" s="107"/>
      <c r="K556" s="107"/>
      <c r="L556" s="107"/>
      <c r="M556" s="109"/>
      <c r="N556" s="109"/>
      <c r="O556" s="107"/>
      <c r="P556" s="107"/>
      <c r="Q556" s="107"/>
      <c r="R556" s="107"/>
      <c r="S556" s="107"/>
      <c r="T556" s="107"/>
      <c r="U556" s="107"/>
      <c r="V556" s="107"/>
      <c r="W556" s="107"/>
      <c r="X556" s="107"/>
      <c r="Y556" s="107"/>
      <c r="Z556" s="107"/>
    </row>
    <row r="557" spans="1:26" ht="15.75" customHeight="1">
      <c r="A557" s="107"/>
      <c r="B557" s="107"/>
      <c r="C557" s="107"/>
      <c r="D557" s="107"/>
      <c r="E557" s="107"/>
      <c r="F557" s="107"/>
      <c r="G557" s="479"/>
      <c r="H557" s="107"/>
      <c r="I557" s="107"/>
      <c r="J557" s="107"/>
      <c r="K557" s="107"/>
      <c r="L557" s="107"/>
      <c r="M557" s="109"/>
      <c r="N557" s="109"/>
      <c r="O557" s="107"/>
      <c r="P557" s="107"/>
      <c r="Q557" s="107"/>
      <c r="R557" s="107"/>
      <c r="S557" s="107"/>
      <c r="T557" s="107"/>
      <c r="U557" s="107"/>
      <c r="V557" s="107"/>
      <c r="W557" s="107"/>
      <c r="X557" s="107"/>
      <c r="Y557" s="107"/>
      <c r="Z557" s="107"/>
    </row>
    <row r="558" spans="1:26" ht="15.75" customHeight="1">
      <c r="A558" s="107"/>
      <c r="B558" s="107"/>
      <c r="C558" s="107"/>
      <c r="D558" s="107"/>
      <c r="E558" s="107"/>
      <c r="F558" s="107"/>
      <c r="G558" s="479"/>
      <c r="H558" s="107"/>
      <c r="I558" s="107"/>
      <c r="J558" s="107"/>
      <c r="K558" s="107"/>
      <c r="L558" s="107"/>
      <c r="M558" s="109"/>
      <c r="N558" s="109"/>
      <c r="O558" s="107"/>
      <c r="P558" s="107"/>
      <c r="Q558" s="107"/>
      <c r="R558" s="107"/>
      <c r="S558" s="107"/>
      <c r="T558" s="107"/>
      <c r="U558" s="107"/>
      <c r="V558" s="107"/>
      <c r="W558" s="107"/>
      <c r="X558" s="107"/>
      <c r="Y558" s="107"/>
      <c r="Z558" s="107"/>
    </row>
    <row r="559" spans="1:26" ht="15.75" customHeight="1">
      <c r="A559" s="107"/>
      <c r="B559" s="107"/>
      <c r="C559" s="107"/>
      <c r="D559" s="107"/>
      <c r="E559" s="107"/>
      <c r="F559" s="107"/>
      <c r="G559" s="479"/>
      <c r="H559" s="107"/>
      <c r="I559" s="107"/>
      <c r="J559" s="107"/>
      <c r="K559" s="107"/>
      <c r="L559" s="107"/>
      <c r="M559" s="109"/>
      <c r="N559" s="109"/>
      <c r="O559" s="107"/>
      <c r="P559" s="107"/>
      <c r="Q559" s="107"/>
      <c r="R559" s="107"/>
      <c r="S559" s="107"/>
      <c r="T559" s="107"/>
      <c r="U559" s="107"/>
      <c r="V559" s="107"/>
      <c r="W559" s="107"/>
      <c r="X559" s="107"/>
      <c r="Y559" s="107"/>
      <c r="Z559" s="107"/>
    </row>
    <row r="560" spans="1:26" ht="15.75" customHeight="1">
      <c r="A560" s="107"/>
      <c r="B560" s="107"/>
      <c r="C560" s="107"/>
      <c r="D560" s="107"/>
      <c r="E560" s="107"/>
      <c r="F560" s="107"/>
      <c r="G560" s="479"/>
      <c r="H560" s="107"/>
      <c r="I560" s="107"/>
      <c r="J560" s="107"/>
      <c r="K560" s="107"/>
      <c r="L560" s="107"/>
      <c r="M560" s="109"/>
      <c r="N560" s="109"/>
      <c r="O560" s="107"/>
      <c r="P560" s="107"/>
      <c r="Q560" s="107"/>
      <c r="R560" s="107"/>
      <c r="S560" s="107"/>
      <c r="T560" s="107"/>
      <c r="U560" s="107"/>
      <c r="V560" s="107"/>
      <c r="W560" s="107"/>
      <c r="X560" s="107"/>
      <c r="Y560" s="107"/>
      <c r="Z560" s="107"/>
    </row>
    <row r="561" spans="1:26" ht="15.75" customHeight="1">
      <c r="A561" s="107"/>
      <c r="B561" s="107"/>
      <c r="C561" s="107"/>
      <c r="D561" s="107"/>
      <c r="E561" s="107"/>
      <c r="F561" s="107"/>
      <c r="G561" s="479"/>
      <c r="H561" s="107"/>
      <c r="I561" s="107"/>
      <c r="J561" s="107"/>
      <c r="K561" s="107"/>
      <c r="L561" s="107"/>
      <c r="M561" s="109"/>
      <c r="N561" s="109"/>
      <c r="O561" s="107"/>
      <c r="P561" s="107"/>
      <c r="Q561" s="107"/>
      <c r="R561" s="107"/>
      <c r="S561" s="107"/>
      <c r="T561" s="107"/>
      <c r="U561" s="107"/>
      <c r="V561" s="107"/>
      <c r="W561" s="107"/>
      <c r="X561" s="107"/>
      <c r="Y561" s="107"/>
      <c r="Z561" s="107"/>
    </row>
    <row r="562" spans="1:26" ht="15.75" customHeight="1">
      <c r="A562" s="107"/>
      <c r="B562" s="107"/>
      <c r="C562" s="107"/>
      <c r="D562" s="107"/>
      <c r="E562" s="107"/>
      <c r="F562" s="107"/>
      <c r="G562" s="479"/>
      <c r="H562" s="107"/>
      <c r="I562" s="107"/>
      <c r="J562" s="107"/>
      <c r="K562" s="107"/>
      <c r="L562" s="107"/>
      <c r="M562" s="109"/>
      <c r="N562" s="109"/>
      <c r="O562" s="107"/>
      <c r="P562" s="107"/>
      <c r="Q562" s="107"/>
      <c r="R562" s="107"/>
      <c r="S562" s="107"/>
      <c r="T562" s="107"/>
      <c r="U562" s="107"/>
      <c r="V562" s="107"/>
      <c r="W562" s="107"/>
      <c r="X562" s="107"/>
      <c r="Y562" s="107"/>
      <c r="Z562" s="107"/>
    </row>
    <row r="563" spans="1:26" ht="15.75" customHeight="1">
      <c r="A563" s="107"/>
      <c r="B563" s="107"/>
      <c r="C563" s="107"/>
      <c r="D563" s="107"/>
      <c r="E563" s="107"/>
      <c r="F563" s="107"/>
      <c r="G563" s="479"/>
      <c r="H563" s="107"/>
      <c r="I563" s="107"/>
      <c r="J563" s="107"/>
      <c r="K563" s="107"/>
      <c r="L563" s="107"/>
      <c r="M563" s="109"/>
      <c r="N563" s="109"/>
      <c r="O563" s="107"/>
      <c r="P563" s="107"/>
      <c r="Q563" s="107"/>
      <c r="R563" s="107"/>
      <c r="S563" s="107"/>
      <c r="T563" s="107"/>
      <c r="U563" s="107"/>
      <c r="V563" s="107"/>
      <c r="W563" s="107"/>
      <c r="X563" s="107"/>
      <c r="Y563" s="107"/>
      <c r="Z563" s="107"/>
    </row>
    <row r="564" spans="1:26" ht="15.75" customHeight="1">
      <c r="A564" s="107"/>
      <c r="B564" s="107"/>
      <c r="C564" s="107"/>
      <c r="D564" s="107"/>
      <c r="E564" s="107"/>
      <c r="F564" s="107"/>
      <c r="G564" s="479"/>
      <c r="H564" s="107"/>
      <c r="I564" s="107"/>
      <c r="J564" s="107"/>
      <c r="K564" s="107"/>
      <c r="L564" s="107"/>
      <c r="M564" s="109"/>
      <c r="N564" s="109"/>
      <c r="O564" s="107"/>
      <c r="P564" s="107"/>
      <c r="Q564" s="107"/>
      <c r="R564" s="107"/>
      <c r="S564" s="107"/>
      <c r="T564" s="107"/>
      <c r="U564" s="107"/>
      <c r="V564" s="107"/>
      <c r="W564" s="107"/>
      <c r="X564" s="107"/>
      <c r="Y564" s="107"/>
      <c r="Z564" s="107"/>
    </row>
    <row r="565" spans="1:26" ht="15.75" customHeight="1">
      <c r="A565" s="107"/>
      <c r="B565" s="107"/>
      <c r="C565" s="107"/>
      <c r="D565" s="107"/>
      <c r="E565" s="107"/>
      <c r="F565" s="107"/>
      <c r="G565" s="479"/>
      <c r="H565" s="107"/>
      <c r="I565" s="107"/>
      <c r="J565" s="107"/>
      <c r="K565" s="107"/>
      <c r="L565" s="107"/>
      <c r="M565" s="109"/>
      <c r="N565" s="109"/>
      <c r="O565" s="107"/>
      <c r="P565" s="107"/>
      <c r="Q565" s="107"/>
      <c r="R565" s="107"/>
      <c r="S565" s="107"/>
      <c r="T565" s="107"/>
      <c r="U565" s="107"/>
      <c r="V565" s="107"/>
      <c r="W565" s="107"/>
      <c r="X565" s="107"/>
      <c r="Y565" s="107"/>
      <c r="Z565" s="107"/>
    </row>
    <row r="566" spans="1:26" ht="15.75" customHeight="1">
      <c r="A566" s="107"/>
      <c r="B566" s="107"/>
      <c r="C566" s="107"/>
      <c r="D566" s="107"/>
      <c r="E566" s="107"/>
      <c r="F566" s="107"/>
      <c r="G566" s="479"/>
      <c r="H566" s="107"/>
      <c r="I566" s="107"/>
      <c r="J566" s="107"/>
      <c r="K566" s="107"/>
      <c r="L566" s="107"/>
      <c r="M566" s="109"/>
      <c r="N566" s="109"/>
      <c r="O566" s="107"/>
      <c r="P566" s="107"/>
      <c r="Q566" s="107"/>
      <c r="R566" s="107"/>
      <c r="S566" s="107"/>
      <c r="T566" s="107"/>
      <c r="U566" s="107"/>
      <c r="V566" s="107"/>
      <c r="W566" s="107"/>
      <c r="X566" s="107"/>
      <c r="Y566" s="107"/>
      <c r="Z566" s="107"/>
    </row>
    <row r="567" spans="1:26" ht="15.75" customHeight="1">
      <c r="A567" s="107"/>
      <c r="B567" s="107"/>
      <c r="C567" s="107"/>
      <c r="D567" s="107"/>
      <c r="E567" s="107"/>
      <c r="F567" s="107"/>
      <c r="G567" s="479"/>
      <c r="H567" s="107"/>
      <c r="I567" s="107"/>
      <c r="J567" s="107"/>
      <c r="K567" s="107"/>
      <c r="L567" s="107"/>
      <c r="M567" s="109"/>
      <c r="N567" s="109"/>
      <c r="O567" s="107"/>
      <c r="P567" s="107"/>
      <c r="Q567" s="107"/>
      <c r="R567" s="107"/>
      <c r="S567" s="107"/>
      <c r="T567" s="107"/>
      <c r="U567" s="107"/>
      <c r="V567" s="107"/>
      <c r="W567" s="107"/>
      <c r="X567" s="107"/>
      <c r="Y567" s="107"/>
      <c r="Z567" s="107"/>
    </row>
    <row r="568" spans="1:26" ht="15.75" customHeight="1">
      <c r="A568" s="107"/>
      <c r="B568" s="107"/>
      <c r="C568" s="107"/>
      <c r="D568" s="107"/>
      <c r="E568" s="107"/>
      <c r="F568" s="107"/>
      <c r="G568" s="479"/>
      <c r="H568" s="107"/>
      <c r="I568" s="107"/>
      <c r="J568" s="107"/>
      <c r="K568" s="107"/>
      <c r="L568" s="107"/>
      <c r="M568" s="109"/>
      <c r="N568" s="109"/>
      <c r="O568" s="107"/>
      <c r="P568" s="107"/>
      <c r="Q568" s="107"/>
      <c r="R568" s="107"/>
      <c r="S568" s="107"/>
      <c r="T568" s="107"/>
      <c r="U568" s="107"/>
      <c r="V568" s="107"/>
      <c r="W568" s="107"/>
      <c r="X568" s="107"/>
      <c r="Y568" s="107"/>
      <c r="Z568" s="107"/>
    </row>
    <row r="569" spans="1:26" ht="15.75" customHeight="1">
      <c r="A569" s="107"/>
      <c r="B569" s="107"/>
      <c r="C569" s="107"/>
      <c r="D569" s="107"/>
      <c r="E569" s="107"/>
      <c r="F569" s="107"/>
      <c r="G569" s="479"/>
      <c r="H569" s="107"/>
      <c r="I569" s="107"/>
      <c r="J569" s="107"/>
      <c r="K569" s="107"/>
      <c r="L569" s="107"/>
      <c r="M569" s="109"/>
      <c r="N569" s="109"/>
      <c r="O569" s="107"/>
      <c r="P569" s="107"/>
      <c r="Q569" s="107"/>
      <c r="R569" s="107"/>
      <c r="S569" s="107"/>
      <c r="T569" s="107"/>
      <c r="U569" s="107"/>
      <c r="V569" s="107"/>
      <c r="W569" s="107"/>
      <c r="X569" s="107"/>
      <c r="Y569" s="107"/>
      <c r="Z569" s="107"/>
    </row>
    <row r="570" spans="1:26" ht="15.75" customHeight="1">
      <c r="A570" s="107"/>
      <c r="B570" s="107"/>
      <c r="C570" s="107"/>
      <c r="D570" s="107"/>
      <c r="E570" s="107"/>
      <c r="F570" s="107"/>
      <c r="G570" s="479"/>
      <c r="H570" s="107"/>
      <c r="I570" s="107"/>
      <c r="J570" s="107"/>
      <c r="K570" s="107"/>
      <c r="L570" s="107"/>
      <c r="M570" s="109"/>
      <c r="N570" s="109"/>
      <c r="O570" s="107"/>
      <c r="P570" s="107"/>
      <c r="Q570" s="107"/>
      <c r="R570" s="107"/>
      <c r="S570" s="107"/>
      <c r="T570" s="107"/>
      <c r="U570" s="107"/>
      <c r="V570" s="107"/>
      <c r="W570" s="107"/>
      <c r="X570" s="107"/>
      <c r="Y570" s="107"/>
      <c r="Z570" s="107"/>
    </row>
    <row r="571" spans="1:26" ht="15.75" customHeight="1">
      <c r="A571" s="107"/>
      <c r="B571" s="107"/>
      <c r="C571" s="107"/>
      <c r="D571" s="107"/>
      <c r="E571" s="107"/>
      <c r="F571" s="107"/>
      <c r="G571" s="479"/>
      <c r="H571" s="107"/>
      <c r="I571" s="107"/>
      <c r="J571" s="107"/>
      <c r="K571" s="107"/>
      <c r="L571" s="107"/>
      <c r="M571" s="109"/>
      <c r="N571" s="109"/>
      <c r="O571" s="107"/>
      <c r="P571" s="107"/>
      <c r="Q571" s="107"/>
      <c r="R571" s="107"/>
      <c r="S571" s="107"/>
      <c r="T571" s="107"/>
      <c r="U571" s="107"/>
      <c r="V571" s="107"/>
      <c r="W571" s="107"/>
      <c r="X571" s="107"/>
      <c r="Y571" s="107"/>
      <c r="Z571" s="107"/>
    </row>
    <row r="572" spans="1:26" ht="15.75" customHeight="1">
      <c r="A572" s="107"/>
      <c r="B572" s="107"/>
      <c r="C572" s="107"/>
      <c r="D572" s="107"/>
      <c r="E572" s="107"/>
      <c r="F572" s="107"/>
      <c r="G572" s="479"/>
      <c r="H572" s="107"/>
      <c r="I572" s="107"/>
      <c r="J572" s="107"/>
      <c r="K572" s="107"/>
      <c r="L572" s="107"/>
      <c r="M572" s="109"/>
      <c r="N572" s="109"/>
      <c r="O572" s="107"/>
      <c r="P572" s="107"/>
      <c r="Q572" s="107"/>
      <c r="R572" s="107"/>
      <c r="S572" s="107"/>
      <c r="T572" s="107"/>
      <c r="U572" s="107"/>
      <c r="V572" s="107"/>
      <c r="W572" s="107"/>
      <c r="X572" s="107"/>
      <c r="Y572" s="107"/>
      <c r="Z572" s="107"/>
    </row>
    <row r="573" spans="1:26" ht="15.75" customHeight="1">
      <c r="A573" s="107"/>
      <c r="B573" s="107"/>
      <c r="C573" s="107"/>
      <c r="D573" s="107"/>
      <c r="E573" s="107"/>
      <c r="F573" s="107"/>
      <c r="G573" s="479"/>
      <c r="H573" s="107"/>
      <c r="I573" s="107"/>
      <c r="J573" s="107"/>
      <c r="K573" s="107"/>
      <c r="L573" s="107"/>
      <c r="M573" s="109"/>
      <c r="N573" s="109"/>
      <c r="O573" s="107"/>
      <c r="P573" s="107"/>
      <c r="Q573" s="107"/>
      <c r="R573" s="107"/>
      <c r="S573" s="107"/>
      <c r="T573" s="107"/>
      <c r="U573" s="107"/>
      <c r="V573" s="107"/>
      <c r="W573" s="107"/>
      <c r="X573" s="107"/>
      <c r="Y573" s="107"/>
      <c r="Z573" s="107"/>
    </row>
    <row r="574" spans="1:26" ht="15.75" customHeight="1">
      <c r="A574" s="107"/>
      <c r="B574" s="107"/>
      <c r="C574" s="107"/>
      <c r="D574" s="107"/>
      <c r="E574" s="107"/>
      <c r="F574" s="107"/>
      <c r="G574" s="479"/>
      <c r="H574" s="107"/>
      <c r="I574" s="107"/>
      <c r="J574" s="107"/>
      <c r="K574" s="107"/>
      <c r="L574" s="107"/>
      <c r="M574" s="109"/>
      <c r="N574" s="109"/>
      <c r="O574" s="107"/>
      <c r="P574" s="107"/>
      <c r="Q574" s="107"/>
      <c r="R574" s="107"/>
      <c r="S574" s="107"/>
      <c r="T574" s="107"/>
      <c r="U574" s="107"/>
      <c r="V574" s="107"/>
      <c r="W574" s="107"/>
      <c r="X574" s="107"/>
      <c r="Y574" s="107"/>
      <c r="Z574" s="107"/>
    </row>
    <row r="575" spans="1:26" ht="15.75" customHeight="1">
      <c r="A575" s="107"/>
      <c r="B575" s="107"/>
      <c r="C575" s="107"/>
      <c r="D575" s="107"/>
      <c r="E575" s="107"/>
      <c r="F575" s="107"/>
      <c r="G575" s="479"/>
      <c r="H575" s="107"/>
      <c r="I575" s="107"/>
      <c r="J575" s="107"/>
      <c r="K575" s="107"/>
      <c r="L575" s="107"/>
      <c r="M575" s="109"/>
      <c r="N575" s="109"/>
      <c r="O575" s="107"/>
      <c r="P575" s="107"/>
      <c r="Q575" s="107"/>
      <c r="R575" s="107"/>
      <c r="S575" s="107"/>
      <c r="T575" s="107"/>
      <c r="U575" s="107"/>
      <c r="V575" s="107"/>
      <c r="W575" s="107"/>
      <c r="X575" s="107"/>
      <c r="Y575" s="107"/>
      <c r="Z575" s="107"/>
    </row>
    <row r="576" spans="1:26" ht="15.75" customHeight="1">
      <c r="A576" s="107"/>
      <c r="B576" s="107"/>
      <c r="C576" s="107"/>
      <c r="D576" s="107"/>
      <c r="E576" s="107"/>
      <c r="F576" s="107"/>
      <c r="G576" s="479"/>
      <c r="H576" s="107"/>
      <c r="I576" s="107"/>
      <c r="J576" s="107"/>
      <c r="K576" s="107"/>
      <c r="L576" s="107"/>
      <c r="M576" s="109"/>
      <c r="N576" s="109"/>
      <c r="O576" s="107"/>
      <c r="P576" s="107"/>
      <c r="Q576" s="107"/>
      <c r="R576" s="107"/>
      <c r="S576" s="107"/>
      <c r="T576" s="107"/>
      <c r="U576" s="107"/>
      <c r="V576" s="107"/>
      <c r="W576" s="107"/>
      <c r="X576" s="107"/>
      <c r="Y576" s="107"/>
      <c r="Z576" s="107"/>
    </row>
    <row r="577" spans="1:26" ht="15.75" customHeight="1">
      <c r="A577" s="107"/>
      <c r="B577" s="107"/>
      <c r="C577" s="107"/>
      <c r="D577" s="107"/>
      <c r="E577" s="107"/>
      <c r="F577" s="107"/>
      <c r="G577" s="479"/>
      <c r="H577" s="107"/>
      <c r="I577" s="107"/>
      <c r="J577" s="107"/>
      <c r="K577" s="107"/>
      <c r="L577" s="107"/>
      <c r="M577" s="109"/>
      <c r="N577" s="109"/>
      <c r="O577" s="107"/>
      <c r="P577" s="107"/>
      <c r="Q577" s="107"/>
      <c r="R577" s="107"/>
      <c r="S577" s="107"/>
      <c r="T577" s="107"/>
      <c r="U577" s="107"/>
      <c r="V577" s="107"/>
      <c r="W577" s="107"/>
      <c r="X577" s="107"/>
      <c r="Y577" s="107"/>
      <c r="Z577" s="107"/>
    </row>
    <row r="578" spans="1:26" ht="15.75" customHeight="1">
      <c r="A578" s="107"/>
      <c r="B578" s="107"/>
      <c r="C578" s="107"/>
      <c r="D578" s="107"/>
      <c r="E578" s="107"/>
      <c r="F578" s="107"/>
      <c r="G578" s="479"/>
      <c r="H578" s="107"/>
      <c r="I578" s="107"/>
      <c r="J578" s="107"/>
      <c r="K578" s="107"/>
      <c r="L578" s="107"/>
      <c r="M578" s="109"/>
      <c r="N578" s="109"/>
      <c r="O578" s="107"/>
      <c r="P578" s="107"/>
      <c r="Q578" s="107"/>
      <c r="R578" s="107"/>
      <c r="S578" s="107"/>
      <c r="T578" s="107"/>
      <c r="U578" s="107"/>
      <c r="V578" s="107"/>
      <c r="W578" s="107"/>
      <c r="X578" s="107"/>
      <c r="Y578" s="107"/>
      <c r="Z578" s="107"/>
    </row>
    <row r="579" spans="1:26" ht="15.75" customHeight="1">
      <c r="A579" s="107"/>
      <c r="B579" s="107"/>
      <c r="C579" s="107"/>
      <c r="D579" s="107"/>
      <c r="E579" s="107"/>
      <c r="F579" s="107"/>
      <c r="G579" s="479"/>
      <c r="H579" s="107"/>
      <c r="I579" s="107"/>
      <c r="J579" s="107"/>
      <c r="K579" s="107"/>
      <c r="L579" s="107"/>
      <c r="M579" s="109"/>
      <c r="N579" s="109"/>
      <c r="O579" s="107"/>
      <c r="P579" s="107"/>
      <c r="Q579" s="107"/>
      <c r="R579" s="107"/>
      <c r="S579" s="107"/>
      <c r="T579" s="107"/>
      <c r="U579" s="107"/>
      <c r="V579" s="107"/>
      <c r="W579" s="107"/>
      <c r="X579" s="107"/>
      <c r="Y579" s="107"/>
      <c r="Z579" s="107"/>
    </row>
    <row r="580" spans="1:26" ht="15.75" customHeight="1">
      <c r="A580" s="107"/>
      <c r="B580" s="107"/>
      <c r="C580" s="107"/>
      <c r="D580" s="107"/>
      <c r="E580" s="107"/>
      <c r="F580" s="107"/>
      <c r="G580" s="479"/>
      <c r="H580" s="107"/>
      <c r="I580" s="107"/>
      <c r="J580" s="107"/>
      <c r="K580" s="107"/>
      <c r="L580" s="107"/>
      <c r="M580" s="109"/>
      <c r="N580" s="109"/>
      <c r="O580" s="107"/>
      <c r="P580" s="107"/>
      <c r="Q580" s="107"/>
      <c r="R580" s="107"/>
      <c r="S580" s="107"/>
      <c r="T580" s="107"/>
      <c r="U580" s="107"/>
      <c r="V580" s="107"/>
      <c r="W580" s="107"/>
      <c r="X580" s="107"/>
      <c r="Y580" s="107"/>
      <c r="Z580" s="107"/>
    </row>
    <row r="581" spans="1:26" ht="15.75" customHeight="1">
      <c r="A581" s="107"/>
      <c r="B581" s="107"/>
      <c r="C581" s="107"/>
      <c r="D581" s="107"/>
      <c r="E581" s="107"/>
      <c r="F581" s="107"/>
      <c r="G581" s="479"/>
      <c r="H581" s="107"/>
      <c r="I581" s="107"/>
      <c r="J581" s="107"/>
      <c r="K581" s="107"/>
      <c r="L581" s="107"/>
      <c r="M581" s="109"/>
      <c r="N581" s="109"/>
      <c r="O581" s="107"/>
      <c r="P581" s="107"/>
      <c r="Q581" s="107"/>
      <c r="R581" s="107"/>
      <c r="S581" s="107"/>
      <c r="T581" s="107"/>
      <c r="U581" s="107"/>
      <c r="V581" s="107"/>
      <c r="W581" s="107"/>
      <c r="X581" s="107"/>
      <c r="Y581" s="107"/>
      <c r="Z581" s="107"/>
    </row>
    <row r="582" spans="1:26" ht="15.75" customHeight="1">
      <c r="A582" s="107"/>
      <c r="B582" s="107"/>
      <c r="C582" s="107"/>
      <c r="D582" s="107"/>
      <c r="E582" s="107"/>
      <c r="F582" s="107"/>
      <c r="G582" s="479"/>
      <c r="H582" s="107"/>
      <c r="I582" s="107"/>
      <c r="J582" s="107"/>
      <c r="K582" s="107"/>
      <c r="L582" s="107"/>
      <c r="M582" s="109"/>
      <c r="N582" s="109"/>
      <c r="O582" s="107"/>
      <c r="P582" s="107"/>
      <c r="Q582" s="107"/>
      <c r="R582" s="107"/>
      <c r="S582" s="107"/>
      <c r="T582" s="107"/>
      <c r="U582" s="107"/>
      <c r="V582" s="107"/>
      <c r="W582" s="107"/>
      <c r="X582" s="107"/>
      <c r="Y582" s="107"/>
      <c r="Z582" s="107"/>
    </row>
    <row r="583" spans="1:26" ht="15.75" customHeight="1">
      <c r="A583" s="107"/>
      <c r="B583" s="107"/>
      <c r="C583" s="107"/>
      <c r="D583" s="107"/>
      <c r="E583" s="107"/>
      <c r="F583" s="107"/>
      <c r="G583" s="479"/>
      <c r="H583" s="107"/>
      <c r="I583" s="107"/>
      <c r="J583" s="107"/>
      <c r="K583" s="107"/>
      <c r="L583" s="107"/>
      <c r="M583" s="109"/>
      <c r="N583" s="109"/>
      <c r="O583" s="107"/>
      <c r="P583" s="107"/>
      <c r="Q583" s="107"/>
      <c r="R583" s="107"/>
      <c r="S583" s="107"/>
      <c r="T583" s="107"/>
      <c r="U583" s="107"/>
      <c r="V583" s="107"/>
      <c r="W583" s="107"/>
      <c r="X583" s="107"/>
      <c r="Y583" s="107"/>
      <c r="Z583" s="107"/>
    </row>
    <row r="584" spans="1:26" ht="15.75" customHeight="1">
      <c r="A584" s="107"/>
      <c r="B584" s="107"/>
      <c r="C584" s="107"/>
      <c r="D584" s="107"/>
      <c r="E584" s="107"/>
      <c r="F584" s="107"/>
      <c r="G584" s="479"/>
      <c r="H584" s="107"/>
      <c r="I584" s="107"/>
      <c r="J584" s="107"/>
      <c r="K584" s="107"/>
      <c r="L584" s="107"/>
      <c r="M584" s="109"/>
      <c r="N584" s="109"/>
      <c r="O584" s="107"/>
      <c r="P584" s="107"/>
      <c r="Q584" s="107"/>
      <c r="R584" s="107"/>
      <c r="S584" s="107"/>
      <c r="T584" s="107"/>
      <c r="U584" s="107"/>
      <c r="V584" s="107"/>
      <c r="W584" s="107"/>
      <c r="X584" s="107"/>
      <c r="Y584" s="107"/>
      <c r="Z584" s="107"/>
    </row>
    <row r="585" spans="1:26" ht="15.75" customHeight="1">
      <c r="A585" s="107"/>
      <c r="B585" s="107"/>
      <c r="C585" s="107"/>
      <c r="D585" s="107"/>
      <c r="E585" s="107"/>
      <c r="F585" s="107"/>
      <c r="G585" s="479"/>
      <c r="H585" s="107"/>
      <c r="I585" s="107"/>
      <c r="J585" s="107"/>
      <c r="K585" s="107"/>
      <c r="L585" s="107"/>
      <c r="M585" s="109"/>
      <c r="N585" s="109"/>
      <c r="O585" s="107"/>
      <c r="P585" s="107"/>
      <c r="Q585" s="107"/>
      <c r="R585" s="107"/>
      <c r="S585" s="107"/>
      <c r="T585" s="107"/>
      <c r="U585" s="107"/>
      <c r="V585" s="107"/>
      <c r="W585" s="107"/>
      <c r="X585" s="107"/>
      <c r="Y585" s="107"/>
      <c r="Z585" s="107"/>
    </row>
    <row r="586" spans="1:26" ht="15.75" customHeight="1">
      <c r="A586" s="107"/>
      <c r="B586" s="107"/>
      <c r="C586" s="107"/>
      <c r="D586" s="107"/>
      <c r="E586" s="107"/>
      <c r="F586" s="107"/>
      <c r="G586" s="479"/>
      <c r="H586" s="107"/>
      <c r="I586" s="107"/>
      <c r="J586" s="107"/>
      <c r="K586" s="107"/>
      <c r="L586" s="107"/>
      <c r="M586" s="109"/>
      <c r="N586" s="109"/>
      <c r="O586" s="107"/>
      <c r="P586" s="107"/>
      <c r="Q586" s="107"/>
      <c r="R586" s="107"/>
      <c r="S586" s="107"/>
      <c r="T586" s="107"/>
      <c r="U586" s="107"/>
      <c r="V586" s="107"/>
      <c r="W586" s="107"/>
      <c r="X586" s="107"/>
      <c r="Y586" s="107"/>
      <c r="Z586" s="107"/>
    </row>
    <row r="587" spans="1:26" ht="15.75" customHeight="1">
      <c r="A587" s="107"/>
      <c r="B587" s="107"/>
      <c r="C587" s="107"/>
      <c r="D587" s="107"/>
      <c r="E587" s="107"/>
      <c r="F587" s="107"/>
      <c r="G587" s="479"/>
      <c r="H587" s="107"/>
      <c r="I587" s="107"/>
      <c r="J587" s="107"/>
      <c r="K587" s="107"/>
      <c r="L587" s="107"/>
      <c r="M587" s="109"/>
      <c r="N587" s="109"/>
      <c r="O587" s="107"/>
      <c r="P587" s="107"/>
      <c r="Q587" s="107"/>
      <c r="R587" s="107"/>
      <c r="S587" s="107"/>
      <c r="T587" s="107"/>
      <c r="U587" s="107"/>
      <c r="V587" s="107"/>
      <c r="W587" s="107"/>
      <c r="X587" s="107"/>
      <c r="Y587" s="107"/>
      <c r="Z587" s="107"/>
    </row>
    <row r="588" spans="1:26" ht="15.75" customHeight="1">
      <c r="A588" s="107"/>
      <c r="B588" s="107"/>
      <c r="C588" s="107"/>
      <c r="D588" s="107"/>
      <c r="E588" s="107"/>
      <c r="F588" s="107"/>
      <c r="G588" s="479"/>
      <c r="H588" s="107"/>
      <c r="I588" s="107"/>
      <c r="J588" s="107"/>
      <c r="K588" s="107"/>
      <c r="L588" s="107"/>
      <c r="M588" s="109"/>
      <c r="N588" s="109"/>
      <c r="O588" s="107"/>
      <c r="P588" s="107"/>
      <c r="Q588" s="107"/>
      <c r="R588" s="107"/>
      <c r="S588" s="107"/>
      <c r="T588" s="107"/>
      <c r="U588" s="107"/>
      <c r="V588" s="107"/>
      <c r="W588" s="107"/>
      <c r="X588" s="107"/>
      <c r="Y588" s="107"/>
      <c r="Z588" s="107"/>
    </row>
    <row r="589" spans="1:26" ht="15.75" customHeight="1">
      <c r="A589" s="107"/>
      <c r="B589" s="107"/>
      <c r="C589" s="107"/>
      <c r="D589" s="107"/>
      <c r="E589" s="107"/>
      <c r="F589" s="107"/>
      <c r="G589" s="479"/>
      <c r="H589" s="107"/>
      <c r="I589" s="107"/>
      <c r="J589" s="107"/>
      <c r="K589" s="107"/>
      <c r="L589" s="107"/>
      <c r="M589" s="109"/>
      <c r="N589" s="109"/>
      <c r="O589" s="107"/>
      <c r="P589" s="107"/>
      <c r="Q589" s="107"/>
      <c r="R589" s="107"/>
      <c r="S589" s="107"/>
      <c r="T589" s="107"/>
      <c r="U589" s="107"/>
      <c r="V589" s="107"/>
      <c r="W589" s="107"/>
      <c r="X589" s="107"/>
      <c r="Y589" s="107"/>
      <c r="Z589" s="107"/>
    </row>
    <row r="590" spans="1:26" ht="15.75" customHeight="1">
      <c r="A590" s="107"/>
      <c r="B590" s="107"/>
      <c r="C590" s="107"/>
      <c r="D590" s="107"/>
      <c r="E590" s="107"/>
      <c r="F590" s="107"/>
      <c r="G590" s="479"/>
      <c r="H590" s="107"/>
      <c r="I590" s="107"/>
      <c r="J590" s="107"/>
      <c r="K590" s="107"/>
      <c r="L590" s="107"/>
      <c r="M590" s="109"/>
      <c r="N590" s="109"/>
      <c r="O590" s="107"/>
      <c r="P590" s="107"/>
      <c r="Q590" s="107"/>
      <c r="R590" s="107"/>
      <c r="S590" s="107"/>
      <c r="T590" s="107"/>
      <c r="U590" s="107"/>
      <c r="V590" s="107"/>
      <c r="W590" s="107"/>
      <c r="X590" s="107"/>
      <c r="Y590" s="107"/>
      <c r="Z590" s="107"/>
    </row>
    <row r="591" spans="1:26" ht="15.75" customHeight="1">
      <c r="A591" s="107"/>
      <c r="B591" s="107"/>
      <c r="C591" s="107"/>
      <c r="D591" s="107"/>
      <c r="E591" s="107"/>
      <c r="F591" s="107"/>
      <c r="G591" s="479"/>
      <c r="H591" s="107"/>
      <c r="I591" s="107"/>
      <c r="J591" s="107"/>
      <c r="K591" s="107"/>
      <c r="L591" s="107"/>
      <c r="M591" s="109"/>
      <c r="N591" s="109"/>
      <c r="O591" s="107"/>
      <c r="P591" s="107"/>
      <c r="Q591" s="107"/>
      <c r="R591" s="107"/>
      <c r="S591" s="107"/>
      <c r="T591" s="107"/>
      <c r="U591" s="107"/>
      <c r="V591" s="107"/>
      <c r="W591" s="107"/>
      <c r="X591" s="107"/>
      <c r="Y591" s="107"/>
      <c r="Z591" s="107"/>
    </row>
    <row r="592" spans="1:26" ht="15.75" customHeight="1">
      <c r="A592" s="107"/>
      <c r="B592" s="107"/>
      <c r="C592" s="107"/>
      <c r="D592" s="107"/>
      <c r="E592" s="107"/>
      <c r="F592" s="107"/>
      <c r="G592" s="479"/>
      <c r="H592" s="107"/>
      <c r="I592" s="107"/>
      <c r="J592" s="107"/>
      <c r="K592" s="107"/>
      <c r="L592" s="107"/>
      <c r="M592" s="109"/>
      <c r="N592" s="109"/>
      <c r="O592" s="107"/>
      <c r="P592" s="107"/>
      <c r="Q592" s="107"/>
      <c r="R592" s="107"/>
      <c r="S592" s="107"/>
      <c r="T592" s="107"/>
      <c r="U592" s="107"/>
      <c r="V592" s="107"/>
      <c r="W592" s="107"/>
      <c r="X592" s="107"/>
      <c r="Y592" s="107"/>
      <c r="Z592" s="107"/>
    </row>
    <row r="593" spans="1:26" ht="15.75" customHeight="1">
      <c r="A593" s="107"/>
      <c r="B593" s="107"/>
      <c r="C593" s="107"/>
      <c r="D593" s="107"/>
      <c r="E593" s="107"/>
      <c r="F593" s="107"/>
      <c r="G593" s="479"/>
      <c r="H593" s="107"/>
      <c r="I593" s="107"/>
      <c r="J593" s="107"/>
      <c r="K593" s="107"/>
      <c r="L593" s="107"/>
      <c r="M593" s="109"/>
      <c r="N593" s="109"/>
      <c r="O593" s="107"/>
      <c r="P593" s="107"/>
      <c r="Q593" s="107"/>
      <c r="R593" s="107"/>
      <c r="S593" s="107"/>
      <c r="T593" s="107"/>
      <c r="U593" s="107"/>
      <c r="V593" s="107"/>
      <c r="W593" s="107"/>
      <c r="X593" s="107"/>
      <c r="Y593" s="107"/>
      <c r="Z593" s="107"/>
    </row>
    <row r="594" spans="1:26" ht="15.75" customHeight="1">
      <c r="A594" s="107"/>
      <c r="B594" s="107"/>
      <c r="C594" s="107"/>
      <c r="D594" s="107"/>
      <c r="E594" s="107"/>
      <c r="F594" s="107"/>
      <c r="G594" s="479"/>
      <c r="H594" s="107"/>
      <c r="I594" s="107"/>
      <c r="J594" s="107"/>
      <c r="K594" s="107"/>
      <c r="L594" s="107"/>
      <c r="M594" s="109"/>
      <c r="N594" s="109"/>
      <c r="O594" s="107"/>
      <c r="P594" s="107"/>
      <c r="Q594" s="107"/>
      <c r="R594" s="107"/>
      <c r="S594" s="107"/>
      <c r="T594" s="107"/>
      <c r="U594" s="107"/>
      <c r="V594" s="107"/>
      <c r="W594" s="107"/>
      <c r="X594" s="107"/>
      <c r="Y594" s="107"/>
      <c r="Z594" s="107"/>
    </row>
    <row r="595" spans="1:26" ht="15.75" customHeight="1">
      <c r="A595" s="107"/>
      <c r="B595" s="107"/>
      <c r="C595" s="107"/>
      <c r="D595" s="107"/>
      <c r="E595" s="107"/>
      <c r="F595" s="107"/>
      <c r="G595" s="479"/>
      <c r="H595" s="107"/>
      <c r="I595" s="107"/>
      <c r="J595" s="107"/>
      <c r="K595" s="107"/>
      <c r="L595" s="107"/>
      <c r="M595" s="109"/>
      <c r="N595" s="109"/>
      <c r="O595" s="107"/>
      <c r="P595" s="107"/>
      <c r="Q595" s="107"/>
      <c r="R595" s="107"/>
      <c r="S595" s="107"/>
      <c r="T595" s="107"/>
      <c r="U595" s="107"/>
      <c r="V595" s="107"/>
      <c r="W595" s="107"/>
      <c r="X595" s="107"/>
      <c r="Y595" s="107"/>
      <c r="Z595" s="107"/>
    </row>
    <row r="596" spans="1:26" ht="15.75" customHeight="1">
      <c r="A596" s="107"/>
      <c r="B596" s="107"/>
      <c r="C596" s="107"/>
      <c r="D596" s="107"/>
      <c r="E596" s="107"/>
      <c r="F596" s="107"/>
      <c r="G596" s="479"/>
      <c r="H596" s="107"/>
      <c r="I596" s="107"/>
      <c r="J596" s="107"/>
      <c r="K596" s="107"/>
      <c r="L596" s="107"/>
      <c r="M596" s="109"/>
      <c r="N596" s="109"/>
      <c r="O596" s="107"/>
      <c r="P596" s="107"/>
      <c r="Q596" s="107"/>
      <c r="R596" s="107"/>
      <c r="S596" s="107"/>
      <c r="T596" s="107"/>
      <c r="U596" s="107"/>
      <c r="V596" s="107"/>
      <c r="W596" s="107"/>
      <c r="X596" s="107"/>
      <c r="Y596" s="107"/>
      <c r="Z596" s="107"/>
    </row>
    <row r="597" spans="1:26" ht="15.75" customHeight="1">
      <c r="A597" s="107"/>
      <c r="B597" s="107"/>
      <c r="C597" s="107"/>
      <c r="D597" s="107"/>
      <c r="E597" s="107"/>
      <c r="F597" s="107"/>
      <c r="G597" s="479"/>
      <c r="H597" s="107"/>
      <c r="I597" s="107"/>
      <c r="J597" s="107"/>
      <c r="K597" s="107"/>
      <c r="L597" s="107"/>
      <c r="M597" s="109"/>
      <c r="N597" s="109"/>
      <c r="O597" s="107"/>
      <c r="P597" s="107"/>
      <c r="Q597" s="107"/>
      <c r="R597" s="107"/>
      <c r="S597" s="107"/>
      <c r="T597" s="107"/>
      <c r="U597" s="107"/>
      <c r="V597" s="107"/>
      <c r="W597" s="107"/>
      <c r="X597" s="107"/>
      <c r="Y597" s="107"/>
      <c r="Z597" s="107"/>
    </row>
    <row r="598" spans="1:26" ht="15.75" customHeight="1">
      <c r="A598" s="107"/>
      <c r="B598" s="107"/>
      <c r="C598" s="107"/>
      <c r="D598" s="107"/>
      <c r="E598" s="107"/>
      <c r="F598" s="107"/>
      <c r="G598" s="479"/>
      <c r="H598" s="107"/>
      <c r="I598" s="107"/>
      <c r="J598" s="107"/>
      <c r="K598" s="107"/>
      <c r="L598" s="107"/>
      <c r="M598" s="109"/>
      <c r="N598" s="109"/>
      <c r="O598" s="107"/>
      <c r="P598" s="107"/>
      <c r="Q598" s="107"/>
      <c r="R598" s="107"/>
      <c r="S598" s="107"/>
      <c r="T598" s="107"/>
      <c r="U598" s="107"/>
      <c r="V598" s="107"/>
      <c r="W598" s="107"/>
      <c r="X598" s="107"/>
      <c r="Y598" s="107"/>
      <c r="Z598" s="107"/>
    </row>
    <row r="599" spans="1:26" ht="15.75" customHeight="1">
      <c r="A599" s="107"/>
      <c r="B599" s="107"/>
      <c r="C599" s="107"/>
      <c r="D599" s="107"/>
      <c r="E599" s="107"/>
      <c r="F599" s="107"/>
      <c r="G599" s="479"/>
      <c r="H599" s="107"/>
      <c r="I599" s="107"/>
      <c r="J599" s="107"/>
      <c r="K599" s="107"/>
      <c r="L599" s="107"/>
      <c r="M599" s="109"/>
      <c r="N599" s="109"/>
      <c r="O599" s="107"/>
      <c r="P599" s="107"/>
      <c r="Q599" s="107"/>
      <c r="R599" s="107"/>
      <c r="S599" s="107"/>
      <c r="T599" s="107"/>
      <c r="U599" s="107"/>
      <c r="V599" s="107"/>
      <c r="W599" s="107"/>
      <c r="X599" s="107"/>
      <c r="Y599" s="107"/>
      <c r="Z599" s="107"/>
    </row>
    <row r="600" spans="1:26" ht="15.75" customHeight="1">
      <c r="A600" s="107"/>
      <c r="B600" s="107"/>
      <c r="C600" s="107"/>
      <c r="D600" s="107"/>
      <c r="E600" s="107"/>
      <c r="F600" s="107"/>
      <c r="G600" s="479"/>
      <c r="H600" s="107"/>
      <c r="I600" s="107"/>
      <c r="J600" s="107"/>
      <c r="K600" s="107"/>
      <c r="L600" s="107"/>
      <c r="M600" s="109"/>
      <c r="N600" s="109"/>
      <c r="O600" s="107"/>
      <c r="P600" s="107"/>
      <c r="Q600" s="107"/>
      <c r="R600" s="107"/>
      <c r="S600" s="107"/>
      <c r="T600" s="107"/>
      <c r="U600" s="107"/>
      <c r="V600" s="107"/>
      <c r="W600" s="107"/>
      <c r="X600" s="107"/>
      <c r="Y600" s="107"/>
      <c r="Z600" s="107"/>
    </row>
    <row r="601" spans="1:26" ht="15.75" customHeight="1">
      <c r="A601" s="107"/>
      <c r="B601" s="107"/>
      <c r="C601" s="107"/>
      <c r="D601" s="107"/>
      <c r="E601" s="107"/>
      <c r="F601" s="107"/>
      <c r="G601" s="479"/>
      <c r="H601" s="107"/>
      <c r="I601" s="107"/>
      <c r="J601" s="107"/>
      <c r="K601" s="107"/>
      <c r="L601" s="107"/>
      <c r="M601" s="109"/>
      <c r="N601" s="109"/>
      <c r="O601" s="107"/>
      <c r="P601" s="107"/>
      <c r="Q601" s="107"/>
      <c r="R601" s="107"/>
      <c r="S601" s="107"/>
      <c r="T601" s="107"/>
      <c r="U601" s="107"/>
      <c r="V601" s="107"/>
      <c r="W601" s="107"/>
      <c r="X601" s="107"/>
      <c r="Y601" s="107"/>
      <c r="Z601" s="107"/>
    </row>
    <row r="602" spans="1:26" ht="15.75" customHeight="1">
      <c r="A602" s="107"/>
      <c r="B602" s="107"/>
      <c r="C602" s="107"/>
      <c r="D602" s="107"/>
      <c r="E602" s="107"/>
      <c r="F602" s="107"/>
      <c r="G602" s="479"/>
      <c r="H602" s="107"/>
      <c r="I602" s="107"/>
      <c r="J602" s="107"/>
      <c r="K602" s="107"/>
      <c r="L602" s="107"/>
      <c r="M602" s="109"/>
      <c r="N602" s="109"/>
      <c r="O602" s="107"/>
      <c r="P602" s="107"/>
      <c r="Q602" s="107"/>
      <c r="R602" s="107"/>
      <c r="S602" s="107"/>
      <c r="T602" s="107"/>
      <c r="U602" s="107"/>
      <c r="V602" s="107"/>
      <c r="W602" s="107"/>
      <c r="X602" s="107"/>
      <c r="Y602" s="107"/>
      <c r="Z602" s="107"/>
    </row>
    <row r="603" spans="1:26" ht="15.75" customHeight="1">
      <c r="A603" s="107"/>
      <c r="B603" s="107"/>
      <c r="C603" s="107"/>
      <c r="D603" s="107"/>
      <c r="E603" s="107"/>
      <c r="F603" s="107"/>
      <c r="G603" s="479"/>
      <c r="H603" s="107"/>
      <c r="I603" s="107"/>
      <c r="J603" s="107"/>
      <c r="K603" s="107"/>
      <c r="L603" s="107"/>
      <c r="M603" s="109"/>
      <c r="N603" s="109"/>
      <c r="O603" s="107"/>
      <c r="P603" s="107"/>
      <c r="Q603" s="107"/>
      <c r="R603" s="107"/>
      <c r="S603" s="107"/>
      <c r="T603" s="107"/>
      <c r="U603" s="107"/>
      <c r="V603" s="107"/>
      <c r="W603" s="107"/>
      <c r="X603" s="107"/>
      <c r="Y603" s="107"/>
      <c r="Z603" s="107"/>
    </row>
    <row r="604" spans="1:26" ht="15.75" customHeight="1">
      <c r="A604" s="107"/>
      <c r="B604" s="107"/>
      <c r="C604" s="107"/>
      <c r="D604" s="107"/>
      <c r="E604" s="107"/>
      <c r="F604" s="107"/>
      <c r="G604" s="479"/>
      <c r="H604" s="107"/>
      <c r="I604" s="107"/>
      <c r="J604" s="107"/>
      <c r="K604" s="107"/>
      <c r="L604" s="107"/>
      <c r="M604" s="109"/>
      <c r="N604" s="109"/>
      <c r="O604" s="107"/>
      <c r="P604" s="107"/>
      <c r="Q604" s="107"/>
      <c r="R604" s="107"/>
      <c r="S604" s="107"/>
      <c r="T604" s="107"/>
      <c r="U604" s="107"/>
      <c r="V604" s="107"/>
      <c r="W604" s="107"/>
      <c r="X604" s="107"/>
      <c r="Y604" s="107"/>
      <c r="Z604" s="107"/>
    </row>
    <row r="605" spans="1:26" ht="15.75" customHeight="1">
      <c r="A605" s="107"/>
      <c r="B605" s="107"/>
      <c r="C605" s="107"/>
      <c r="D605" s="107"/>
      <c r="E605" s="107"/>
      <c r="F605" s="107"/>
      <c r="G605" s="479"/>
      <c r="H605" s="107"/>
      <c r="I605" s="107"/>
      <c r="J605" s="107"/>
      <c r="K605" s="107"/>
      <c r="L605" s="107"/>
      <c r="M605" s="109"/>
      <c r="N605" s="109"/>
      <c r="O605" s="107"/>
      <c r="P605" s="107"/>
      <c r="Q605" s="107"/>
      <c r="R605" s="107"/>
      <c r="S605" s="107"/>
      <c r="T605" s="107"/>
      <c r="U605" s="107"/>
      <c r="V605" s="107"/>
      <c r="W605" s="107"/>
      <c r="X605" s="107"/>
      <c r="Y605" s="107"/>
      <c r="Z605" s="107"/>
    </row>
    <row r="606" spans="1:26" ht="15.75" customHeight="1">
      <c r="A606" s="107"/>
      <c r="B606" s="107"/>
      <c r="C606" s="107"/>
      <c r="D606" s="107"/>
      <c r="E606" s="107"/>
      <c r="F606" s="107"/>
      <c r="G606" s="479"/>
      <c r="H606" s="107"/>
      <c r="I606" s="107"/>
      <c r="J606" s="107"/>
      <c r="K606" s="107"/>
      <c r="L606" s="107"/>
      <c r="M606" s="109"/>
      <c r="N606" s="109"/>
      <c r="O606" s="107"/>
      <c r="P606" s="107"/>
      <c r="Q606" s="107"/>
      <c r="R606" s="107"/>
      <c r="S606" s="107"/>
      <c r="T606" s="107"/>
      <c r="U606" s="107"/>
      <c r="V606" s="107"/>
      <c r="W606" s="107"/>
      <c r="X606" s="107"/>
      <c r="Y606" s="107"/>
      <c r="Z606" s="107"/>
    </row>
    <row r="607" spans="1:26" ht="15.75" customHeight="1">
      <c r="A607" s="107"/>
      <c r="B607" s="107"/>
      <c r="C607" s="107"/>
      <c r="D607" s="107"/>
      <c r="E607" s="107"/>
      <c r="F607" s="107"/>
      <c r="G607" s="479"/>
      <c r="H607" s="107"/>
      <c r="I607" s="107"/>
      <c r="J607" s="107"/>
      <c r="K607" s="107"/>
      <c r="L607" s="107"/>
      <c r="M607" s="109"/>
      <c r="N607" s="109"/>
      <c r="O607" s="107"/>
      <c r="P607" s="107"/>
      <c r="Q607" s="107"/>
      <c r="R607" s="107"/>
      <c r="S607" s="107"/>
      <c r="T607" s="107"/>
      <c r="U607" s="107"/>
      <c r="V607" s="107"/>
      <c r="W607" s="107"/>
      <c r="X607" s="107"/>
      <c r="Y607" s="107"/>
      <c r="Z607" s="107"/>
    </row>
    <row r="608" spans="1:26" ht="15.75" customHeight="1">
      <c r="A608" s="107"/>
      <c r="B608" s="107"/>
      <c r="C608" s="107"/>
      <c r="D608" s="107"/>
      <c r="E608" s="107"/>
      <c r="F608" s="107"/>
      <c r="G608" s="479"/>
      <c r="H608" s="107"/>
      <c r="I608" s="107"/>
      <c r="J608" s="107"/>
      <c r="K608" s="107"/>
      <c r="L608" s="107"/>
      <c r="M608" s="109"/>
      <c r="N608" s="109"/>
      <c r="O608" s="107"/>
      <c r="P608" s="107"/>
      <c r="Q608" s="107"/>
      <c r="R608" s="107"/>
      <c r="S608" s="107"/>
      <c r="T608" s="107"/>
      <c r="U608" s="107"/>
      <c r="V608" s="107"/>
      <c r="W608" s="107"/>
      <c r="X608" s="107"/>
      <c r="Y608" s="107"/>
      <c r="Z608" s="107"/>
    </row>
    <row r="609" spans="1:26" ht="15.75" customHeight="1">
      <c r="A609" s="107"/>
      <c r="B609" s="107"/>
      <c r="C609" s="107"/>
      <c r="D609" s="107"/>
      <c r="E609" s="107"/>
      <c r="F609" s="107"/>
      <c r="G609" s="479"/>
      <c r="H609" s="107"/>
      <c r="I609" s="107"/>
      <c r="J609" s="107"/>
      <c r="K609" s="107"/>
      <c r="L609" s="107"/>
      <c r="M609" s="109"/>
      <c r="N609" s="109"/>
      <c r="O609" s="107"/>
      <c r="P609" s="107"/>
      <c r="Q609" s="107"/>
      <c r="R609" s="107"/>
      <c r="S609" s="107"/>
      <c r="T609" s="107"/>
      <c r="U609" s="107"/>
      <c r="V609" s="107"/>
      <c r="W609" s="107"/>
      <c r="X609" s="107"/>
      <c r="Y609" s="107"/>
      <c r="Z609" s="107"/>
    </row>
    <row r="610" spans="1:26" ht="15.75" customHeight="1">
      <c r="A610" s="107"/>
      <c r="B610" s="107"/>
      <c r="C610" s="107"/>
      <c r="D610" s="107"/>
      <c r="E610" s="107"/>
      <c r="F610" s="107"/>
      <c r="G610" s="479"/>
      <c r="H610" s="107"/>
      <c r="I610" s="107"/>
      <c r="J610" s="107"/>
      <c r="K610" s="107"/>
      <c r="L610" s="107"/>
      <c r="M610" s="109"/>
      <c r="N610" s="109"/>
      <c r="O610" s="107"/>
      <c r="P610" s="107"/>
      <c r="Q610" s="107"/>
      <c r="R610" s="107"/>
      <c r="S610" s="107"/>
      <c r="T610" s="107"/>
      <c r="U610" s="107"/>
      <c r="V610" s="107"/>
      <c r="W610" s="107"/>
      <c r="X610" s="107"/>
      <c r="Y610" s="107"/>
      <c r="Z610" s="107"/>
    </row>
    <row r="611" spans="1:26" ht="15.75" customHeight="1">
      <c r="A611" s="107"/>
      <c r="B611" s="107"/>
      <c r="C611" s="107"/>
      <c r="D611" s="107"/>
      <c r="E611" s="107"/>
      <c r="F611" s="107"/>
      <c r="G611" s="479"/>
      <c r="H611" s="107"/>
      <c r="I611" s="107"/>
      <c r="J611" s="107"/>
      <c r="K611" s="107"/>
      <c r="L611" s="107"/>
      <c r="M611" s="109"/>
      <c r="N611" s="109"/>
      <c r="O611" s="107"/>
      <c r="P611" s="107"/>
      <c r="Q611" s="107"/>
      <c r="R611" s="107"/>
      <c r="S611" s="107"/>
      <c r="T611" s="107"/>
      <c r="U611" s="107"/>
      <c r="V611" s="107"/>
      <c r="W611" s="107"/>
      <c r="X611" s="107"/>
      <c r="Y611" s="107"/>
      <c r="Z611" s="107"/>
    </row>
    <row r="612" spans="1:26" ht="15.75" customHeight="1">
      <c r="A612" s="107"/>
      <c r="B612" s="107"/>
      <c r="C612" s="107"/>
      <c r="D612" s="107"/>
      <c r="E612" s="107"/>
      <c r="F612" s="107"/>
      <c r="G612" s="479"/>
      <c r="H612" s="107"/>
      <c r="I612" s="107"/>
      <c r="J612" s="107"/>
      <c r="K612" s="107"/>
      <c r="L612" s="107"/>
      <c r="M612" s="109"/>
      <c r="N612" s="109"/>
      <c r="O612" s="107"/>
      <c r="P612" s="107"/>
      <c r="Q612" s="107"/>
      <c r="R612" s="107"/>
      <c r="S612" s="107"/>
      <c r="T612" s="107"/>
      <c r="U612" s="107"/>
      <c r="V612" s="107"/>
      <c r="W612" s="107"/>
      <c r="X612" s="107"/>
      <c r="Y612" s="107"/>
      <c r="Z612" s="107"/>
    </row>
    <row r="613" spans="1:26" ht="15.75" customHeight="1">
      <c r="A613" s="107"/>
      <c r="B613" s="107"/>
      <c r="C613" s="107"/>
      <c r="D613" s="107"/>
      <c r="E613" s="107"/>
      <c r="F613" s="107"/>
      <c r="G613" s="479"/>
      <c r="H613" s="107"/>
      <c r="I613" s="107"/>
      <c r="J613" s="107"/>
      <c r="K613" s="107"/>
      <c r="L613" s="107"/>
      <c r="M613" s="109"/>
      <c r="N613" s="109"/>
      <c r="O613" s="107"/>
      <c r="P613" s="107"/>
      <c r="Q613" s="107"/>
      <c r="R613" s="107"/>
      <c r="S613" s="107"/>
      <c r="T613" s="107"/>
      <c r="U613" s="107"/>
      <c r="V613" s="107"/>
      <c r="W613" s="107"/>
      <c r="X613" s="107"/>
      <c r="Y613" s="107"/>
      <c r="Z613" s="107"/>
    </row>
    <row r="614" spans="1:26" ht="15.75" customHeight="1">
      <c r="A614" s="107"/>
      <c r="B614" s="107"/>
      <c r="C614" s="107"/>
      <c r="D614" s="107"/>
      <c r="E614" s="107"/>
      <c r="F614" s="107"/>
      <c r="G614" s="479"/>
      <c r="H614" s="107"/>
      <c r="I614" s="107"/>
      <c r="J614" s="107"/>
      <c r="K614" s="107"/>
      <c r="L614" s="107"/>
      <c r="M614" s="109"/>
      <c r="N614" s="109"/>
      <c r="O614" s="107"/>
      <c r="P614" s="107"/>
      <c r="Q614" s="107"/>
      <c r="R614" s="107"/>
      <c r="S614" s="107"/>
      <c r="T614" s="107"/>
      <c r="U614" s="107"/>
      <c r="V614" s="107"/>
      <c r="W614" s="107"/>
      <c r="X614" s="107"/>
      <c r="Y614" s="107"/>
      <c r="Z614" s="107"/>
    </row>
    <row r="615" spans="1:26" ht="15.75" customHeight="1">
      <c r="A615" s="107"/>
      <c r="B615" s="107"/>
      <c r="C615" s="107"/>
      <c r="D615" s="107"/>
      <c r="E615" s="107"/>
      <c r="F615" s="107"/>
      <c r="G615" s="479"/>
      <c r="H615" s="107"/>
      <c r="I615" s="107"/>
      <c r="J615" s="107"/>
      <c r="K615" s="107"/>
      <c r="L615" s="107"/>
      <c r="M615" s="109"/>
      <c r="N615" s="109"/>
      <c r="O615" s="107"/>
      <c r="P615" s="107"/>
      <c r="Q615" s="107"/>
      <c r="R615" s="107"/>
      <c r="S615" s="107"/>
      <c r="T615" s="107"/>
      <c r="U615" s="107"/>
      <c r="V615" s="107"/>
      <c r="W615" s="107"/>
      <c r="X615" s="107"/>
      <c r="Y615" s="107"/>
      <c r="Z615" s="107"/>
    </row>
    <row r="616" spans="1:26" ht="15.75" customHeight="1">
      <c r="A616" s="107"/>
      <c r="B616" s="107"/>
      <c r="C616" s="107"/>
      <c r="D616" s="107"/>
      <c r="E616" s="107"/>
      <c r="F616" s="107"/>
      <c r="G616" s="479"/>
      <c r="H616" s="107"/>
      <c r="I616" s="107"/>
      <c r="J616" s="107"/>
      <c r="K616" s="107"/>
      <c r="L616" s="107"/>
      <c r="M616" s="109"/>
      <c r="N616" s="109"/>
      <c r="O616" s="107"/>
      <c r="P616" s="107"/>
      <c r="Q616" s="107"/>
      <c r="R616" s="107"/>
      <c r="S616" s="107"/>
      <c r="T616" s="107"/>
      <c r="U616" s="107"/>
      <c r="V616" s="107"/>
      <c r="W616" s="107"/>
      <c r="X616" s="107"/>
      <c r="Y616" s="107"/>
      <c r="Z616" s="107"/>
    </row>
    <row r="617" spans="1:26" ht="15.75" customHeight="1">
      <c r="A617" s="107"/>
      <c r="B617" s="107"/>
      <c r="C617" s="107"/>
      <c r="D617" s="107"/>
      <c r="E617" s="107"/>
      <c r="F617" s="107"/>
      <c r="G617" s="479"/>
      <c r="H617" s="107"/>
      <c r="I617" s="107"/>
      <c r="J617" s="107"/>
      <c r="K617" s="107"/>
      <c r="L617" s="107"/>
      <c r="M617" s="109"/>
      <c r="N617" s="109"/>
      <c r="O617" s="107"/>
      <c r="P617" s="107"/>
      <c r="Q617" s="107"/>
      <c r="R617" s="107"/>
      <c r="S617" s="107"/>
      <c r="T617" s="107"/>
      <c r="U617" s="107"/>
      <c r="V617" s="107"/>
      <c r="W617" s="107"/>
      <c r="X617" s="107"/>
      <c r="Y617" s="107"/>
      <c r="Z617" s="107"/>
    </row>
    <row r="618" spans="1:26" ht="15.75" customHeight="1">
      <c r="A618" s="107"/>
      <c r="B618" s="107"/>
      <c r="C618" s="107"/>
      <c r="D618" s="107"/>
      <c r="E618" s="107"/>
      <c r="F618" s="107"/>
      <c r="G618" s="479"/>
      <c r="H618" s="107"/>
      <c r="I618" s="107"/>
      <c r="J618" s="107"/>
      <c r="K618" s="107"/>
      <c r="L618" s="107"/>
      <c r="M618" s="109"/>
      <c r="N618" s="109"/>
      <c r="O618" s="107"/>
      <c r="P618" s="107"/>
      <c r="Q618" s="107"/>
      <c r="R618" s="107"/>
      <c r="S618" s="107"/>
      <c r="T618" s="107"/>
      <c r="U618" s="107"/>
      <c r="V618" s="107"/>
      <c r="W618" s="107"/>
      <c r="X618" s="107"/>
      <c r="Y618" s="107"/>
      <c r="Z618" s="107"/>
    </row>
    <row r="619" spans="1:26" ht="15.75" customHeight="1">
      <c r="A619" s="107"/>
      <c r="B619" s="107"/>
      <c r="C619" s="107"/>
      <c r="D619" s="107"/>
      <c r="E619" s="107"/>
      <c r="F619" s="107"/>
      <c r="G619" s="479"/>
      <c r="H619" s="107"/>
      <c r="I619" s="107"/>
      <c r="J619" s="107"/>
      <c r="K619" s="107"/>
      <c r="L619" s="107"/>
      <c r="M619" s="109"/>
      <c r="N619" s="109"/>
      <c r="O619" s="107"/>
      <c r="P619" s="107"/>
      <c r="Q619" s="107"/>
      <c r="R619" s="107"/>
      <c r="S619" s="107"/>
      <c r="T619" s="107"/>
      <c r="U619" s="107"/>
      <c r="V619" s="107"/>
      <c r="W619" s="107"/>
      <c r="X619" s="107"/>
      <c r="Y619" s="107"/>
      <c r="Z619" s="107"/>
    </row>
    <row r="620" spans="1:26" ht="15.75" customHeight="1">
      <c r="A620" s="107"/>
      <c r="B620" s="107"/>
      <c r="C620" s="107"/>
      <c r="D620" s="107"/>
      <c r="E620" s="107"/>
      <c r="F620" s="107"/>
      <c r="G620" s="479"/>
      <c r="H620" s="107"/>
      <c r="I620" s="107"/>
      <c r="J620" s="107"/>
      <c r="K620" s="107"/>
      <c r="L620" s="107"/>
      <c r="M620" s="109"/>
      <c r="N620" s="109"/>
      <c r="O620" s="107"/>
      <c r="P620" s="107"/>
      <c r="Q620" s="107"/>
      <c r="R620" s="107"/>
      <c r="S620" s="107"/>
      <c r="T620" s="107"/>
      <c r="U620" s="107"/>
      <c r="V620" s="107"/>
      <c r="W620" s="107"/>
      <c r="X620" s="107"/>
      <c r="Y620" s="107"/>
      <c r="Z620" s="107"/>
    </row>
    <row r="621" spans="1:26" ht="15.75" customHeight="1">
      <c r="A621" s="107"/>
      <c r="B621" s="107"/>
      <c r="C621" s="107"/>
      <c r="D621" s="107"/>
      <c r="E621" s="107"/>
      <c r="F621" s="107"/>
      <c r="G621" s="479"/>
      <c r="H621" s="107"/>
      <c r="I621" s="107"/>
      <c r="J621" s="107"/>
      <c r="K621" s="107"/>
      <c r="L621" s="107"/>
      <c r="M621" s="109"/>
      <c r="N621" s="109"/>
      <c r="O621" s="107"/>
      <c r="P621" s="107"/>
      <c r="Q621" s="107"/>
      <c r="R621" s="107"/>
      <c r="S621" s="107"/>
      <c r="T621" s="107"/>
      <c r="U621" s="107"/>
      <c r="V621" s="107"/>
      <c r="W621" s="107"/>
      <c r="X621" s="107"/>
      <c r="Y621" s="107"/>
      <c r="Z621" s="107"/>
    </row>
    <row r="622" spans="1:26" ht="15.75" customHeight="1">
      <c r="A622" s="107"/>
      <c r="B622" s="107"/>
      <c r="C622" s="107"/>
      <c r="D622" s="107"/>
      <c r="E622" s="107"/>
      <c r="F622" s="107"/>
      <c r="G622" s="479"/>
      <c r="H622" s="107"/>
      <c r="I622" s="107"/>
      <c r="J622" s="107"/>
      <c r="K622" s="107"/>
      <c r="L622" s="107"/>
      <c r="M622" s="109"/>
      <c r="N622" s="109"/>
      <c r="O622" s="107"/>
      <c r="P622" s="107"/>
      <c r="Q622" s="107"/>
      <c r="R622" s="107"/>
      <c r="S622" s="107"/>
      <c r="T622" s="107"/>
      <c r="U622" s="107"/>
      <c r="V622" s="107"/>
      <c r="W622" s="107"/>
      <c r="X622" s="107"/>
      <c r="Y622" s="107"/>
      <c r="Z622" s="107"/>
    </row>
    <row r="623" spans="1:26" ht="15.75" customHeight="1">
      <c r="A623" s="107"/>
      <c r="B623" s="107"/>
      <c r="C623" s="107"/>
      <c r="D623" s="107"/>
      <c r="E623" s="107"/>
      <c r="F623" s="107"/>
      <c r="G623" s="479"/>
      <c r="H623" s="107"/>
      <c r="I623" s="107"/>
      <c r="J623" s="107"/>
      <c r="K623" s="107"/>
      <c r="L623" s="107"/>
      <c r="M623" s="109"/>
      <c r="N623" s="109"/>
      <c r="O623" s="107"/>
      <c r="P623" s="107"/>
      <c r="Q623" s="107"/>
      <c r="R623" s="107"/>
      <c r="S623" s="107"/>
      <c r="T623" s="107"/>
      <c r="U623" s="107"/>
      <c r="V623" s="107"/>
      <c r="W623" s="107"/>
      <c r="X623" s="107"/>
      <c r="Y623" s="107"/>
      <c r="Z623" s="107"/>
    </row>
    <row r="624" spans="1:26" ht="15.75" customHeight="1">
      <c r="A624" s="107"/>
      <c r="B624" s="107"/>
      <c r="C624" s="107"/>
      <c r="D624" s="107"/>
      <c r="E624" s="107"/>
      <c r="F624" s="107"/>
      <c r="G624" s="479"/>
      <c r="H624" s="107"/>
      <c r="I624" s="107"/>
      <c r="J624" s="107"/>
      <c r="K624" s="107"/>
      <c r="L624" s="107"/>
      <c r="M624" s="109"/>
      <c r="N624" s="109"/>
      <c r="O624" s="107"/>
      <c r="P624" s="107"/>
      <c r="Q624" s="107"/>
      <c r="R624" s="107"/>
      <c r="S624" s="107"/>
      <c r="T624" s="107"/>
      <c r="U624" s="107"/>
      <c r="V624" s="107"/>
      <c r="W624" s="107"/>
      <c r="X624" s="107"/>
      <c r="Y624" s="107"/>
      <c r="Z624" s="107"/>
    </row>
    <row r="625" spans="1:26" ht="15.75" customHeight="1">
      <c r="A625" s="107"/>
      <c r="B625" s="107"/>
      <c r="C625" s="107"/>
      <c r="D625" s="107"/>
      <c r="E625" s="107"/>
      <c r="F625" s="107"/>
      <c r="G625" s="479"/>
      <c r="H625" s="107"/>
      <c r="I625" s="107"/>
      <c r="J625" s="107"/>
      <c r="K625" s="107"/>
      <c r="L625" s="107"/>
      <c r="M625" s="109"/>
      <c r="N625" s="109"/>
      <c r="O625" s="107"/>
      <c r="P625" s="107"/>
      <c r="Q625" s="107"/>
      <c r="R625" s="107"/>
      <c r="S625" s="107"/>
      <c r="T625" s="107"/>
      <c r="U625" s="107"/>
      <c r="V625" s="107"/>
      <c r="W625" s="107"/>
      <c r="X625" s="107"/>
      <c r="Y625" s="107"/>
      <c r="Z625" s="107"/>
    </row>
    <row r="626" spans="1:26" ht="15.75" customHeight="1">
      <c r="A626" s="107"/>
      <c r="B626" s="107"/>
      <c r="C626" s="107"/>
      <c r="D626" s="107"/>
      <c r="E626" s="107"/>
      <c r="F626" s="107"/>
      <c r="G626" s="479"/>
      <c r="H626" s="107"/>
      <c r="I626" s="107"/>
      <c r="J626" s="107"/>
      <c r="K626" s="107"/>
      <c r="L626" s="107"/>
      <c r="M626" s="109"/>
      <c r="N626" s="109"/>
      <c r="O626" s="107"/>
      <c r="P626" s="107"/>
      <c r="Q626" s="107"/>
      <c r="R626" s="107"/>
      <c r="S626" s="107"/>
      <c r="T626" s="107"/>
      <c r="U626" s="107"/>
      <c r="V626" s="107"/>
      <c r="W626" s="107"/>
      <c r="X626" s="107"/>
      <c r="Y626" s="107"/>
      <c r="Z626" s="107"/>
    </row>
    <row r="627" spans="1:26" ht="15.75" customHeight="1">
      <c r="A627" s="107"/>
      <c r="B627" s="107"/>
      <c r="C627" s="107"/>
      <c r="D627" s="107"/>
      <c r="E627" s="107"/>
      <c r="F627" s="107"/>
      <c r="G627" s="479"/>
      <c r="H627" s="107"/>
      <c r="I627" s="107"/>
      <c r="J627" s="107"/>
      <c r="K627" s="107"/>
      <c r="L627" s="107"/>
      <c r="M627" s="109"/>
      <c r="N627" s="109"/>
      <c r="O627" s="107"/>
      <c r="P627" s="107"/>
      <c r="Q627" s="107"/>
      <c r="R627" s="107"/>
      <c r="S627" s="107"/>
      <c r="T627" s="107"/>
      <c r="U627" s="107"/>
      <c r="V627" s="107"/>
      <c r="W627" s="107"/>
      <c r="X627" s="107"/>
      <c r="Y627" s="107"/>
      <c r="Z627" s="107"/>
    </row>
    <row r="628" spans="1:26" ht="15.75" customHeight="1">
      <c r="A628" s="107"/>
      <c r="B628" s="107"/>
      <c r="C628" s="107"/>
      <c r="D628" s="107"/>
      <c r="E628" s="107"/>
      <c r="F628" s="107"/>
      <c r="G628" s="479"/>
      <c r="H628" s="107"/>
      <c r="I628" s="107"/>
      <c r="J628" s="107"/>
      <c r="K628" s="107"/>
      <c r="L628" s="107"/>
      <c r="M628" s="109"/>
      <c r="N628" s="109"/>
      <c r="O628" s="107"/>
      <c r="P628" s="107"/>
      <c r="Q628" s="107"/>
      <c r="R628" s="107"/>
      <c r="S628" s="107"/>
      <c r="T628" s="107"/>
      <c r="U628" s="107"/>
      <c r="V628" s="107"/>
      <c r="W628" s="107"/>
      <c r="X628" s="107"/>
      <c r="Y628" s="107"/>
      <c r="Z628" s="107"/>
    </row>
    <row r="629" spans="1:26" ht="15.75" customHeight="1">
      <c r="A629" s="107"/>
      <c r="B629" s="107"/>
      <c r="C629" s="107"/>
      <c r="D629" s="107"/>
      <c r="E629" s="107"/>
      <c r="F629" s="107"/>
      <c r="G629" s="479"/>
      <c r="H629" s="107"/>
      <c r="I629" s="107"/>
      <c r="J629" s="107"/>
      <c r="K629" s="107"/>
      <c r="L629" s="107"/>
      <c r="M629" s="109"/>
      <c r="N629" s="109"/>
      <c r="O629" s="107"/>
      <c r="P629" s="107"/>
      <c r="Q629" s="107"/>
      <c r="R629" s="107"/>
      <c r="S629" s="107"/>
      <c r="T629" s="107"/>
      <c r="U629" s="107"/>
      <c r="V629" s="107"/>
      <c r="W629" s="107"/>
      <c r="X629" s="107"/>
      <c r="Y629" s="107"/>
      <c r="Z629" s="107"/>
    </row>
    <row r="630" spans="1:26" ht="15.75" customHeight="1">
      <c r="A630" s="107"/>
      <c r="B630" s="107"/>
      <c r="C630" s="107"/>
      <c r="D630" s="107"/>
      <c r="E630" s="107"/>
      <c r="F630" s="107"/>
      <c r="G630" s="479"/>
      <c r="H630" s="107"/>
      <c r="I630" s="107"/>
      <c r="J630" s="107"/>
      <c r="K630" s="107"/>
      <c r="L630" s="107"/>
      <c r="M630" s="109"/>
      <c r="N630" s="109"/>
      <c r="O630" s="107"/>
      <c r="P630" s="107"/>
      <c r="Q630" s="107"/>
      <c r="R630" s="107"/>
      <c r="S630" s="107"/>
      <c r="T630" s="107"/>
      <c r="U630" s="107"/>
      <c r="V630" s="107"/>
      <c r="W630" s="107"/>
      <c r="X630" s="107"/>
      <c r="Y630" s="107"/>
      <c r="Z630" s="107"/>
    </row>
    <row r="631" spans="1:26" ht="15.75" customHeight="1">
      <c r="A631" s="107"/>
      <c r="B631" s="107"/>
      <c r="C631" s="107"/>
      <c r="D631" s="107"/>
      <c r="E631" s="107"/>
      <c r="F631" s="107"/>
      <c r="G631" s="479"/>
      <c r="H631" s="107"/>
      <c r="I631" s="107"/>
      <c r="J631" s="107"/>
      <c r="K631" s="107"/>
      <c r="L631" s="107"/>
      <c r="M631" s="109"/>
      <c r="N631" s="109"/>
      <c r="O631" s="107"/>
      <c r="P631" s="107"/>
      <c r="Q631" s="107"/>
      <c r="R631" s="107"/>
      <c r="S631" s="107"/>
      <c r="T631" s="107"/>
      <c r="U631" s="107"/>
      <c r="V631" s="107"/>
      <c r="W631" s="107"/>
      <c r="X631" s="107"/>
      <c r="Y631" s="107"/>
      <c r="Z631" s="107"/>
    </row>
    <row r="632" spans="1:26" ht="15.75" customHeight="1">
      <c r="A632" s="107"/>
      <c r="B632" s="107"/>
      <c r="C632" s="107"/>
      <c r="D632" s="107"/>
      <c r="E632" s="107"/>
      <c r="F632" s="107"/>
      <c r="G632" s="479"/>
      <c r="H632" s="107"/>
      <c r="I632" s="107"/>
      <c r="J632" s="107"/>
      <c r="K632" s="107"/>
      <c r="L632" s="107"/>
      <c r="M632" s="109"/>
      <c r="N632" s="109"/>
      <c r="O632" s="107"/>
      <c r="P632" s="107"/>
      <c r="Q632" s="107"/>
      <c r="R632" s="107"/>
      <c r="S632" s="107"/>
      <c r="T632" s="107"/>
      <c r="U632" s="107"/>
      <c r="V632" s="107"/>
      <c r="W632" s="107"/>
      <c r="X632" s="107"/>
      <c r="Y632" s="107"/>
      <c r="Z632" s="107"/>
    </row>
    <row r="633" spans="1:26" ht="15.75" customHeight="1">
      <c r="A633" s="107"/>
      <c r="B633" s="107"/>
      <c r="C633" s="107"/>
      <c r="D633" s="107"/>
      <c r="E633" s="107"/>
      <c r="F633" s="107"/>
      <c r="G633" s="479"/>
      <c r="H633" s="107"/>
      <c r="I633" s="107"/>
      <c r="J633" s="107"/>
      <c r="K633" s="107"/>
      <c r="L633" s="107"/>
      <c r="M633" s="109"/>
      <c r="N633" s="109"/>
      <c r="O633" s="107"/>
      <c r="P633" s="107"/>
      <c r="Q633" s="107"/>
      <c r="R633" s="107"/>
      <c r="S633" s="107"/>
      <c r="T633" s="107"/>
      <c r="U633" s="107"/>
      <c r="V633" s="107"/>
      <c r="W633" s="107"/>
      <c r="X633" s="107"/>
      <c r="Y633" s="107"/>
      <c r="Z633" s="107"/>
    </row>
    <row r="634" spans="1:26" ht="15.75" customHeight="1">
      <c r="A634" s="107"/>
      <c r="B634" s="107"/>
      <c r="C634" s="107"/>
      <c r="D634" s="107"/>
      <c r="E634" s="107"/>
      <c r="F634" s="107"/>
      <c r="G634" s="479"/>
      <c r="H634" s="107"/>
      <c r="I634" s="107"/>
      <c r="J634" s="107"/>
      <c r="K634" s="107"/>
      <c r="L634" s="107"/>
      <c r="M634" s="109"/>
      <c r="N634" s="109"/>
      <c r="O634" s="107"/>
      <c r="P634" s="107"/>
      <c r="Q634" s="107"/>
      <c r="R634" s="107"/>
      <c r="S634" s="107"/>
      <c r="T634" s="107"/>
      <c r="U634" s="107"/>
      <c r="V634" s="107"/>
      <c r="W634" s="107"/>
      <c r="X634" s="107"/>
      <c r="Y634" s="107"/>
      <c r="Z634" s="107"/>
    </row>
    <row r="635" spans="1:26" ht="15.75" customHeight="1">
      <c r="A635" s="107"/>
      <c r="B635" s="107"/>
      <c r="C635" s="107"/>
      <c r="D635" s="107"/>
      <c r="E635" s="107"/>
      <c r="F635" s="107"/>
      <c r="G635" s="479"/>
      <c r="H635" s="107"/>
      <c r="I635" s="107"/>
      <c r="J635" s="107"/>
      <c r="K635" s="107"/>
      <c r="L635" s="107"/>
      <c r="M635" s="109"/>
      <c r="N635" s="109"/>
      <c r="O635" s="107"/>
      <c r="P635" s="107"/>
      <c r="Q635" s="107"/>
      <c r="R635" s="107"/>
      <c r="S635" s="107"/>
      <c r="T635" s="107"/>
      <c r="U635" s="107"/>
      <c r="V635" s="107"/>
      <c r="W635" s="107"/>
      <c r="X635" s="107"/>
      <c r="Y635" s="107"/>
      <c r="Z635" s="107"/>
    </row>
    <row r="636" spans="1:26" ht="15.75" customHeight="1">
      <c r="A636" s="107"/>
      <c r="B636" s="107"/>
      <c r="C636" s="107"/>
      <c r="D636" s="107"/>
      <c r="E636" s="107"/>
      <c r="F636" s="107"/>
      <c r="G636" s="479"/>
      <c r="H636" s="107"/>
      <c r="I636" s="107"/>
      <c r="J636" s="107"/>
      <c r="K636" s="107"/>
      <c r="L636" s="107"/>
      <c r="M636" s="109"/>
      <c r="N636" s="109"/>
      <c r="O636" s="107"/>
      <c r="P636" s="107"/>
      <c r="Q636" s="107"/>
      <c r="R636" s="107"/>
      <c r="S636" s="107"/>
      <c r="T636" s="107"/>
      <c r="U636" s="107"/>
      <c r="V636" s="107"/>
      <c r="W636" s="107"/>
      <c r="X636" s="107"/>
      <c r="Y636" s="107"/>
      <c r="Z636" s="107"/>
    </row>
    <row r="637" spans="1:26" ht="15.75" customHeight="1">
      <c r="A637" s="107"/>
      <c r="B637" s="107"/>
      <c r="C637" s="107"/>
      <c r="D637" s="107"/>
      <c r="E637" s="107"/>
      <c r="F637" s="107"/>
      <c r="G637" s="479"/>
      <c r="H637" s="107"/>
      <c r="I637" s="107"/>
      <c r="J637" s="107"/>
      <c r="K637" s="107"/>
      <c r="L637" s="107"/>
      <c r="M637" s="109"/>
      <c r="N637" s="109"/>
      <c r="O637" s="107"/>
      <c r="P637" s="107"/>
      <c r="Q637" s="107"/>
      <c r="R637" s="107"/>
      <c r="S637" s="107"/>
      <c r="T637" s="107"/>
      <c r="U637" s="107"/>
      <c r="V637" s="107"/>
      <c r="W637" s="107"/>
      <c r="X637" s="107"/>
      <c r="Y637" s="107"/>
      <c r="Z637" s="107"/>
    </row>
    <row r="638" spans="1:26" ht="15.75" customHeight="1">
      <c r="A638" s="107"/>
      <c r="B638" s="107"/>
      <c r="C638" s="107"/>
      <c r="D638" s="107"/>
      <c r="E638" s="107"/>
      <c r="F638" s="107"/>
      <c r="G638" s="479"/>
      <c r="H638" s="107"/>
      <c r="I638" s="107"/>
      <c r="J638" s="107"/>
      <c r="K638" s="107"/>
      <c r="L638" s="107"/>
      <c r="M638" s="109"/>
      <c r="N638" s="109"/>
      <c r="O638" s="107"/>
      <c r="P638" s="107"/>
      <c r="Q638" s="107"/>
      <c r="R638" s="107"/>
      <c r="S638" s="107"/>
      <c r="T638" s="107"/>
      <c r="U638" s="107"/>
      <c r="V638" s="107"/>
      <c r="W638" s="107"/>
      <c r="X638" s="107"/>
      <c r="Y638" s="107"/>
      <c r="Z638" s="107"/>
    </row>
    <row r="639" spans="1:26" ht="15.75" customHeight="1">
      <c r="A639" s="107"/>
      <c r="B639" s="107"/>
      <c r="C639" s="107"/>
      <c r="D639" s="107"/>
      <c r="E639" s="107"/>
      <c r="F639" s="107"/>
      <c r="G639" s="479"/>
      <c r="H639" s="107"/>
      <c r="I639" s="107"/>
      <c r="J639" s="107"/>
      <c r="K639" s="107"/>
      <c r="L639" s="107"/>
      <c r="M639" s="109"/>
      <c r="N639" s="109"/>
      <c r="O639" s="107"/>
      <c r="P639" s="107"/>
      <c r="Q639" s="107"/>
      <c r="R639" s="107"/>
      <c r="S639" s="107"/>
      <c r="T639" s="107"/>
      <c r="U639" s="107"/>
      <c r="V639" s="107"/>
      <c r="W639" s="107"/>
      <c r="X639" s="107"/>
      <c r="Y639" s="107"/>
      <c r="Z639" s="107"/>
    </row>
    <row r="640" spans="1:26" ht="15.75" customHeight="1">
      <c r="A640" s="107"/>
      <c r="B640" s="107"/>
      <c r="C640" s="107"/>
      <c r="D640" s="107"/>
      <c r="E640" s="107"/>
      <c r="F640" s="107"/>
      <c r="G640" s="479"/>
      <c r="H640" s="107"/>
      <c r="I640" s="107"/>
      <c r="J640" s="107"/>
      <c r="K640" s="107"/>
      <c r="L640" s="107"/>
      <c r="M640" s="109"/>
      <c r="N640" s="109"/>
      <c r="O640" s="107"/>
      <c r="P640" s="107"/>
      <c r="Q640" s="107"/>
      <c r="R640" s="107"/>
      <c r="S640" s="107"/>
      <c r="T640" s="107"/>
      <c r="U640" s="107"/>
      <c r="V640" s="107"/>
      <c r="W640" s="107"/>
      <c r="X640" s="107"/>
      <c r="Y640" s="107"/>
      <c r="Z640" s="107"/>
    </row>
    <row r="641" spans="1:26" ht="15.75" customHeight="1">
      <c r="A641" s="107"/>
      <c r="B641" s="107"/>
      <c r="C641" s="107"/>
      <c r="D641" s="107"/>
      <c r="E641" s="107"/>
      <c r="F641" s="107"/>
      <c r="G641" s="479"/>
      <c r="H641" s="107"/>
      <c r="I641" s="107"/>
      <c r="J641" s="107"/>
      <c r="K641" s="107"/>
      <c r="L641" s="107"/>
      <c r="M641" s="109"/>
      <c r="N641" s="109"/>
      <c r="O641" s="107"/>
      <c r="P641" s="107"/>
      <c r="Q641" s="107"/>
      <c r="R641" s="107"/>
      <c r="S641" s="107"/>
      <c r="T641" s="107"/>
      <c r="U641" s="107"/>
      <c r="V641" s="107"/>
      <c r="W641" s="107"/>
      <c r="X641" s="107"/>
      <c r="Y641" s="107"/>
      <c r="Z641" s="107"/>
    </row>
    <row r="642" spans="1:26" ht="15.75" customHeight="1">
      <c r="A642" s="107"/>
      <c r="B642" s="107"/>
      <c r="C642" s="107"/>
      <c r="D642" s="107"/>
      <c r="E642" s="107"/>
      <c r="F642" s="107"/>
      <c r="G642" s="479"/>
      <c r="H642" s="107"/>
      <c r="I642" s="107"/>
      <c r="J642" s="107"/>
      <c r="K642" s="107"/>
      <c r="L642" s="107"/>
      <c r="M642" s="109"/>
      <c r="N642" s="109"/>
      <c r="O642" s="107"/>
      <c r="P642" s="107"/>
      <c r="Q642" s="107"/>
      <c r="R642" s="107"/>
      <c r="S642" s="107"/>
      <c r="T642" s="107"/>
      <c r="U642" s="107"/>
      <c r="V642" s="107"/>
      <c r="W642" s="107"/>
      <c r="X642" s="107"/>
      <c r="Y642" s="107"/>
      <c r="Z642" s="107"/>
    </row>
    <row r="643" spans="1:26" ht="15.75" customHeight="1">
      <c r="A643" s="107"/>
      <c r="B643" s="107"/>
      <c r="C643" s="107"/>
      <c r="D643" s="107"/>
      <c r="E643" s="107"/>
      <c r="F643" s="107"/>
      <c r="G643" s="479"/>
      <c r="H643" s="107"/>
      <c r="I643" s="107"/>
      <c r="J643" s="107"/>
      <c r="K643" s="107"/>
      <c r="L643" s="107"/>
      <c r="M643" s="109"/>
      <c r="N643" s="109"/>
      <c r="O643" s="107"/>
      <c r="P643" s="107"/>
      <c r="Q643" s="107"/>
      <c r="R643" s="107"/>
      <c r="S643" s="107"/>
      <c r="T643" s="107"/>
      <c r="U643" s="107"/>
      <c r="V643" s="107"/>
      <c r="W643" s="107"/>
      <c r="X643" s="107"/>
      <c r="Y643" s="107"/>
      <c r="Z643" s="107"/>
    </row>
    <row r="644" spans="1:26" ht="15.75" customHeight="1">
      <c r="A644" s="107"/>
      <c r="B644" s="107"/>
      <c r="C644" s="107"/>
      <c r="D644" s="107"/>
      <c r="E644" s="107"/>
      <c r="F644" s="107"/>
      <c r="G644" s="479"/>
      <c r="H644" s="107"/>
      <c r="I644" s="107"/>
      <c r="J644" s="107"/>
      <c r="K644" s="107"/>
      <c r="L644" s="107"/>
      <c r="M644" s="109"/>
      <c r="N644" s="109"/>
      <c r="O644" s="107"/>
      <c r="P644" s="107"/>
      <c r="Q644" s="107"/>
      <c r="R644" s="107"/>
      <c r="S644" s="107"/>
      <c r="T644" s="107"/>
      <c r="U644" s="107"/>
      <c r="V644" s="107"/>
      <c r="W644" s="107"/>
      <c r="X644" s="107"/>
      <c r="Y644" s="107"/>
      <c r="Z644" s="107"/>
    </row>
    <row r="645" spans="1:26" ht="15.75" customHeight="1">
      <c r="A645" s="107"/>
      <c r="B645" s="107"/>
      <c r="C645" s="107"/>
      <c r="D645" s="107"/>
      <c r="E645" s="107"/>
      <c r="F645" s="107"/>
      <c r="G645" s="479"/>
      <c r="H645" s="107"/>
      <c r="I645" s="107"/>
      <c r="J645" s="107"/>
      <c r="K645" s="107"/>
      <c r="L645" s="107"/>
      <c r="M645" s="109"/>
      <c r="N645" s="109"/>
      <c r="O645" s="107"/>
      <c r="P645" s="107"/>
      <c r="Q645" s="107"/>
      <c r="R645" s="107"/>
      <c r="S645" s="107"/>
      <c r="T645" s="107"/>
      <c r="U645" s="107"/>
      <c r="V645" s="107"/>
      <c r="W645" s="107"/>
      <c r="X645" s="107"/>
      <c r="Y645" s="107"/>
      <c r="Z645" s="107"/>
    </row>
    <row r="646" spans="1:26" ht="15.75" customHeight="1">
      <c r="A646" s="107"/>
      <c r="B646" s="107"/>
      <c r="C646" s="107"/>
      <c r="D646" s="107"/>
      <c r="E646" s="107"/>
      <c r="F646" s="107"/>
      <c r="G646" s="479"/>
      <c r="H646" s="107"/>
      <c r="I646" s="107"/>
      <c r="J646" s="107"/>
      <c r="K646" s="107"/>
      <c r="L646" s="107"/>
      <c r="M646" s="109"/>
      <c r="N646" s="109"/>
      <c r="O646" s="107"/>
      <c r="P646" s="107"/>
      <c r="Q646" s="107"/>
      <c r="R646" s="107"/>
      <c r="S646" s="107"/>
      <c r="T646" s="107"/>
      <c r="U646" s="107"/>
      <c r="V646" s="107"/>
      <c r="W646" s="107"/>
      <c r="X646" s="107"/>
      <c r="Y646" s="107"/>
      <c r="Z646" s="107"/>
    </row>
    <row r="647" spans="1:26" ht="15.75" customHeight="1">
      <c r="A647" s="107"/>
      <c r="B647" s="107"/>
      <c r="C647" s="107"/>
      <c r="D647" s="107"/>
      <c r="E647" s="107"/>
      <c r="F647" s="107"/>
      <c r="G647" s="479"/>
      <c r="H647" s="107"/>
      <c r="I647" s="107"/>
      <c r="J647" s="107"/>
      <c r="K647" s="107"/>
      <c r="L647" s="107"/>
      <c r="M647" s="109"/>
      <c r="N647" s="109"/>
      <c r="O647" s="107"/>
      <c r="P647" s="107"/>
      <c r="Q647" s="107"/>
      <c r="R647" s="107"/>
      <c r="S647" s="107"/>
      <c r="T647" s="107"/>
      <c r="U647" s="107"/>
      <c r="V647" s="107"/>
      <c r="W647" s="107"/>
      <c r="X647" s="107"/>
      <c r="Y647" s="107"/>
      <c r="Z647" s="107"/>
    </row>
    <row r="648" spans="1:26" ht="15.75" customHeight="1">
      <c r="A648" s="107"/>
      <c r="B648" s="107"/>
      <c r="C648" s="107"/>
      <c r="D648" s="107"/>
      <c r="E648" s="107"/>
      <c r="F648" s="107"/>
      <c r="G648" s="479"/>
      <c r="H648" s="107"/>
      <c r="I648" s="107"/>
      <c r="J648" s="107"/>
      <c r="K648" s="107"/>
      <c r="L648" s="107"/>
      <c r="M648" s="109"/>
      <c r="N648" s="109"/>
      <c r="O648" s="107"/>
      <c r="P648" s="107"/>
      <c r="Q648" s="107"/>
      <c r="R648" s="107"/>
      <c r="S648" s="107"/>
      <c r="T648" s="107"/>
      <c r="U648" s="107"/>
      <c r="V648" s="107"/>
      <c r="W648" s="107"/>
      <c r="X648" s="107"/>
      <c r="Y648" s="107"/>
      <c r="Z648" s="107"/>
    </row>
    <row r="649" spans="1:26" ht="15.75" customHeight="1">
      <c r="A649" s="107"/>
      <c r="B649" s="107"/>
      <c r="C649" s="107"/>
      <c r="D649" s="107"/>
      <c r="E649" s="107"/>
      <c r="F649" s="107"/>
      <c r="G649" s="479"/>
      <c r="H649" s="107"/>
      <c r="I649" s="107"/>
      <c r="J649" s="107"/>
      <c r="K649" s="107"/>
      <c r="L649" s="107"/>
      <c r="M649" s="109"/>
      <c r="N649" s="109"/>
      <c r="O649" s="107"/>
      <c r="P649" s="107"/>
      <c r="Q649" s="107"/>
      <c r="R649" s="107"/>
      <c r="S649" s="107"/>
      <c r="T649" s="107"/>
      <c r="U649" s="107"/>
      <c r="V649" s="107"/>
      <c r="W649" s="107"/>
      <c r="X649" s="107"/>
      <c r="Y649" s="107"/>
      <c r="Z649" s="107"/>
    </row>
    <row r="650" spans="1:26" ht="15.75" customHeight="1">
      <c r="A650" s="107"/>
      <c r="B650" s="107"/>
      <c r="C650" s="107"/>
      <c r="D650" s="107"/>
      <c r="E650" s="107"/>
      <c r="F650" s="107"/>
      <c r="G650" s="479"/>
      <c r="H650" s="107"/>
      <c r="I650" s="107"/>
      <c r="J650" s="107"/>
      <c r="K650" s="107"/>
      <c r="L650" s="107"/>
      <c r="M650" s="109"/>
      <c r="N650" s="109"/>
      <c r="O650" s="107"/>
      <c r="P650" s="107"/>
      <c r="Q650" s="107"/>
      <c r="R650" s="107"/>
      <c r="S650" s="107"/>
      <c r="T650" s="107"/>
      <c r="U650" s="107"/>
      <c r="V650" s="107"/>
      <c r="W650" s="107"/>
      <c r="X650" s="107"/>
      <c r="Y650" s="107"/>
      <c r="Z650" s="107"/>
    </row>
    <row r="651" spans="1:26" ht="15.75" customHeight="1">
      <c r="A651" s="107"/>
      <c r="B651" s="107"/>
      <c r="C651" s="107"/>
      <c r="D651" s="107"/>
      <c r="E651" s="107"/>
      <c r="F651" s="107"/>
      <c r="G651" s="479"/>
      <c r="H651" s="107"/>
      <c r="I651" s="107"/>
      <c r="J651" s="107"/>
      <c r="K651" s="107"/>
      <c r="L651" s="107"/>
      <c r="M651" s="109"/>
      <c r="N651" s="109"/>
      <c r="O651" s="107"/>
      <c r="P651" s="107"/>
      <c r="Q651" s="107"/>
      <c r="R651" s="107"/>
      <c r="S651" s="107"/>
      <c r="T651" s="107"/>
      <c r="U651" s="107"/>
      <c r="V651" s="107"/>
      <c r="W651" s="107"/>
      <c r="X651" s="107"/>
      <c r="Y651" s="107"/>
      <c r="Z651" s="107"/>
    </row>
    <row r="652" spans="1:26" ht="15.75" customHeight="1">
      <c r="A652" s="107"/>
      <c r="B652" s="107"/>
      <c r="C652" s="107"/>
      <c r="D652" s="107"/>
      <c r="E652" s="107"/>
      <c r="F652" s="107"/>
      <c r="G652" s="479"/>
      <c r="H652" s="107"/>
      <c r="I652" s="107"/>
      <c r="J652" s="107"/>
      <c r="K652" s="107"/>
      <c r="L652" s="107"/>
      <c r="M652" s="109"/>
      <c r="N652" s="109"/>
      <c r="O652" s="107"/>
      <c r="P652" s="107"/>
      <c r="Q652" s="107"/>
      <c r="R652" s="107"/>
      <c r="S652" s="107"/>
      <c r="T652" s="107"/>
      <c r="U652" s="107"/>
      <c r="V652" s="107"/>
      <c r="W652" s="107"/>
      <c r="X652" s="107"/>
      <c r="Y652" s="107"/>
      <c r="Z652" s="107"/>
    </row>
    <row r="653" spans="1:26" ht="15.75" customHeight="1">
      <c r="A653" s="107"/>
      <c r="B653" s="107"/>
      <c r="C653" s="107"/>
      <c r="D653" s="107"/>
      <c r="E653" s="107"/>
      <c r="F653" s="107"/>
      <c r="G653" s="479"/>
      <c r="H653" s="107"/>
      <c r="I653" s="107"/>
      <c r="J653" s="107"/>
      <c r="K653" s="107"/>
      <c r="L653" s="107"/>
      <c r="M653" s="109"/>
      <c r="N653" s="109"/>
      <c r="O653" s="107"/>
      <c r="P653" s="107"/>
      <c r="Q653" s="107"/>
      <c r="R653" s="107"/>
      <c r="S653" s="107"/>
      <c r="T653" s="107"/>
      <c r="U653" s="107"/>
      <c r="V653" s="107"/>
      <c r="W653" s="107"/>
      <c r="X653" s="107"/>
      <c r="Y653" s="107"/>
      <c r="Z653" s="107"/>
    </row>
    <row r="654" spans="1:26" ht="15.75" customHeight="1">
      <c r="A654" s="107"/>
      <c r="B654" s="107"/>
      <c r="C654" s="107"/>
      <c r="D654" s="107"/>
      <c r="E654" s="107"/>
      <c r="F654" s="107"/>
      <c r="G654" s="479"/>
      <c r="H654" s="107"/>
      <c r="I654" s="107"/>
      <c r="J654" s="107"/>
      <c r="K654" s="107"/>
      <c r="L654" s="107"/>
      <c r="M654" s="109"/>
      <c r="N654" s="109"/>
      <c r="O654" s="107"/>
      <c r="P654" s="107"/>
      <c r="Q654" s="107"/>
      <c r="R654" s="107"/>
      <c r="S654" s="107"/>
      <c r="T654" s="107"/>
      <c r="U654" s="107"/>
      <c r="V654" s="107"/>
      <c r="W654" s="107"/>
      <c r="X654" s="107"/>
      <c r="Y654" s="107"/>
      <c r="Z654" s="107"/>
    </row>
    <row r="655" spans="1:26" ht="15.75" customHeight="1">
      <c r="A655" s="107"/>
      <c r="B655" s="107"/>
      <c r="C655" s="107"/>
      <c r="D655" s="107"/>
      <c r="E655" s="107"/>
      <c r="F655" s="107"/>
      <c r="G655" s="479"/>
      <c r="H655" s="107"/>
      <c r="I655" s="107"/>
      <c r="J655" s="107"/>
      <c r="K655" s="107"/>
      <c r="L655" s="107"/>
      <c r="M655" s="109"/>
      <c r="N655" s="109"/>
      <c r="O655" s="107"/>
      <c r="P655" s="107"/>
      <c r="Q655" s="107"/>
      <c r="R655" s="107"/>
      <c r="S655" s="107"/>
      <c r="T655" s="107"/>
      <c r="U655" s="107"/>
      <c r="V655" s="107"/>
      <c r="W655" s="107"/>
      <c r="X655" s="107"/>
      <c r="Y655" s="107"/>
      <c r="Z655" s="107"/>
    </row>
    <row r="656" spans="1:26" ht="15.75" customHeight="1">
      <c r="A656" s="107"/>
      <c r="B656" s="107"/>
      <c r="C656" s="107"/>
      <c r="D656" s="107"/>
      <c r="E656" s="107"/>
      <c r="F656" s="107"/>
      <c r="G656" s="479"/>
      <c r="H656" s="107"/>
      <c r="I656" s="107"/>
      <c r="J656" s="107"/>
      <c r="K656" s="107"/>
      <c r="L656" s="107"/>
      <c r="M656" s="109"/>
      <c r="N656" s="109"/>
      <c r="O656" s="107"/>
      <c r="P656" s="107"/>
      <c r="Q656" s="107"/>
      <c r="R656" s="107"/>
      <c r="S656" s="107"/>
      <c r="T656" s="107"/>
      <c r="U656" s="107"/>
      <c r="V656" s="107"/>
      <c r="W656" s="107"/>
      <c r="X656" s="107"/>
      <c r="Y656" s="107"/>
      <c r="Z656" s="107"/>
    </row>
    <row r="657" spans="1:26" ht="15.75" customHeight="1">
      <c r="A657" s="107"/>
      <c r="B657" s="107"/>
      <c r="C657" s="107"/>
      <c r="D657" s="107"/>
      <c r="E657" s="107"/>
      <c r="F657" s="107"/>
      <c r="G657" s="479"/>
      <c r="H657" s="107"/>
      <c r="I657" s="107"/>
      <c r="J657" s="107"/>
      <c r="K657" s="107"/>
      <c r="L657" s="107"/>
      <c r="M657" s="109"/>
      <c r="N657" s="109"/>
      <c r="O657" s="107"/>
      <c r="P657" s="107"/>
      <c r="Q657" s="107"/>
      <c r="R657" s="107"/>
      <c r="S657" s="107"/>
      <c r="T657" s="107"/>
      <c r="U657" s="107"/>
      <c r="V657" s="107"/>
      <c r="W657" s="107"/>
      <c r="X657" s="107"/>
      <c r="Y657" s="107"/>
      <c r="Z657" s="107"/>
    </row>
    <row r="658" spans="1:26" ht="15.75" customHeight="1">
      <c r="A658" s="107"/>
      <c r="B658" s="107"/>
      <c r="C658" s="107"/>
      <c r="D658" s="107"/>
      <c r="E658" s="107"/>
      <c r="F658" s="107"/>
      <c r="G658" s="479"/>
      <c r="H658" s="107"/>
      <c r="I658" s="107"/>
      <c r="J658" s="107"/>
      <c r="K658" s="107"/>
      <c r="L658" s="107"/>
      <c r="M658" s="109"/>
      <c r="N658" s="109"/>
      <c r="O658" s="107"/>
      <c r="P658" s="107"/>
      <c r="Q658" s="107"/>
      <c r="R658" s="107"/>
      <c r="S658" s="107"/>
      <c r="T658" s="107"/>
      <c r="U658" s="107"/>
      <c r="V658" s="107"/>
      <c r="W658" s="107"/>
      <c r="X658" s="107"/>
      <c r="Y658" s="107"/>
      <c r="Z658" s="107"/>
    </row>
    <row r="659" spans="1:26" ht="15.75" customHeight="1">
      <c r="A659" s="107"/>
      <c r="B659" s="107"/>
      <c r="C659" s="107"/>
      <c r="D659" s="107"/>
      <c r="E659" s="107"/>
      <c r="F659" s="107"/>
      <c r="G659" s="479"/>
      <c r="H659" s="107"/>
      <c r="I659" s="107"/>
      <c r="J659" s="107"/>
      <c r="K659" s="107"/>
      <c r="L659" s="107"/>
      <c r="M659" s="109"/>
      <c r="N659" s="109"/>
      <c r="O659" s="107"/>
      <c r="P659" s="107"/>
      <c r="Q659" s="107"/>
      <c r="R659" s="107"/>
      <c r="S659" s="107"/>
      <c r="T659" s="107"/>
      <c r="U659" s="107"/>
      <c r="V659" s="107"/>
      <c r="W659" s="107"/>
      <c r="X659" s="107"/>
      <c r="Y659" s="107"/>
      <c r="Z659" s="107"/>
    </row>
    <row r="660" spans="1:26" ht="15.75" customHeight="1">
      <c r="A660" s="107"/>
      <c r="B660" s="107"/>
      <c r="C660" s="107"/>
      <c r="D660" s="107"/>
      <c r="E660" s="107"/>
      <c r="F660" s="107"/>
      <c r="G660" s="479"/>
      <c r="H660" s="107"/>
      <c r="I660" s="107"/>
      <c r="J660" s="107"/>
      <c r="K660" s="107"/>
      <c r="L660" s="107"/>
      <c r="M660" s="109"/>
      <c r="N660" s="109"/>
      <c r="O660" s="107"/>
      <c r="P660" s="107"/>
      <c r="Q660" s="107"/>
      <c r="R660" s="107"/>
      <c r="S660" s="107"/>
      <c r="T660" s="107"/>
      <c r="U660" s="107"/>
      <c r="V660" s="107"/>
      <c r="W660" s="107"/>
      <c r="X660" s="107"/>
      <c r="Y660" s="107"/>
      <c r="Z660" s="107"/>
    </row>
    <row r="661" spans="1:26" ht="15.75" customHeight="1">
      <c r="A661" s="107"/>
      <c r="B661" s="107"/>
      <c r="C661" s="107"/>
      <c r="D661" s="107"/>
      <c r="E661" s="107"/>
      <c r="F661" s="107"/>
      <c r="G661" s="479"/>
      <c r="H661" s="107"/>
      <c r="I661" s="107"/>
      <c r="J661" s="107"/>
      <c r="K661" s="107"/>
      <c r="L661" s="107"/>
      <c r="M661" s="109"/>
      <c r="N661" s="109"/>
      <c r="O661" s="107"/>
      <c r="P661" s="107"/>
      <c r="Q661" s="107"/>
      <c r="R661" s="107"/>
      <c r="S661" s="107"/>
      <c r="T661" s="107"/>
      <c r="U661" s="107"/>
      <c r="V661" s="107"/>
      <c r="W661" s="107"/>
      <c r="X661" s="107"/>
      <c r="Y661" s="107"/>
      <c r="Z661" s="107"/>
    </row>
    <row r="662" spans="1:26" ht="15.75" customHeight="1">
      <c r="A662" s="107"/>
      <c r="B662" s="107"/>
      <c r="C662" s="107"/>
      <c r="D662" s="107"/>
      <c r="E662" s="107"/>
      <c r="F662" s="107"/>
      <c r="G662" s="479"/>
      <c r="H662" s="107"/>
      <c r="I662" s="107"/>
      <c r="J662" s="107"/>
      <c r="K662" s="107"/>
      <c r="L662" s="107"/>
      <c r="M662" s="109"/>
      <c r="N662" s="109"/>
      <c r="O662" s="107"/>
      <c r="P662" s="107"/>
      <c r="Q662" s="107"/>
      <c r="R662" s="107"/>
      <c r="S662" s="107"/>
      <c r="T662" s="107"/>
      <c r="U662" s="107"/>
      <c r="V662" s="107"/>
      <c r="W662" s="107"/>
      <c r="X662" s="107"/>
      <c r="Y662" s="107"/>
      <c r="Z662" s="107"/>
    </row>
    <row r="663" spans="1:26" ht="15.75" customHeight="1">
      <c r="A663" s="107"/>
      <c r="B663" s="107"/>
      <c r="C663" s="107"/>
      <c r="D663" s="107"/>
      <c r="E663" s="107"/>
      <c r="F663" s="107"/>
      <c r="G663" s="479"/>
      <c r="H663" s="107"/>
      <c r="I663" s="107"/>
      <c r="J663" s="107"/>
      <c r="K663" s="107"/>
      <c r="L663" s="107"/>
      <c r="M663" s="109"/>
      <c r="N663" s="109"/>
      <c r="O663" s="107"/>
      <c r="P663" s="107"/>
      <c r="Q663" s="107"/>
      <c r="R663" s="107"/>
      <c r="S663" s="107"/>
      <c r="T663" s="107"/>
      <c r="U663" s="107"/>
      <c r="V663" s="107"/>
      <c r="W663" s="107"/>
      <c r="X663" s="107"/>
      <c r="Y663" s="107"/>
      <c r="Z663" s="107"/>
    </row>
    <row r="664" spans="1:26" ht="15.75" customHeight="1">
      <c r="A664" s="107"/>
      <c r="B664" s="107"/>
      <c r="C664" s="107"/>
      <c r="D664" s="107"/>
      <c r="E664" s="107"/>
      <c r="F664" s="107"/>
      <c r="G664" s="479"/>
      <c r="H664" s="107"/>
      <c r="I664" s="107"/>
      <c r="J664" s="107"/>
      <c r="K664" s="107"/>
      <c r="L664" s="107"/>
      <c r="M664" s="109"/>
      <c r="N664" s="109"/>
      <c r="O664" s="107"/>
      <c r="P664" s="107"/>
      <c r="Q664" s="107"/>
      <c r="R664" s="107"/>
      <c r="S664" s="107"/>
      <c r="T664" s="107"/>
      <c r="U664" s="107"/>
      <c r="V664" s="107"/>
      <c r="W664" s="107"/>
      <c r="X664" s="107"/>
      <c r="Y664" s="107"/>
      <c r="Z664" s="107"/>
    </row>
    <row r="665" spans="1:26" ht="15.75" customHeight="1">
      <c r="A665" s="107"/>
      <c r="B665" s="107"/>
      <c r="C665" s="107"/>
      <c r="D665" s="107"/>
      <c r="E665" s="107"/>
      <c r="F665" s="107"/>
      <c r="G665" s="479"/>
      <c r="H665" s="107"/>
      <c r="I665" s="107"/>
      <c r="J665" s="107"/>
      <c r="K665" s="107"/>
      <c r="L665" s="107"/>
      <c r="M665" s="109"/>
      <c r="N665" s="109"/>
      <c r="O665" s="107"/>
      <c r="P665" s="107"/>
      <c r="Q665" s="107"/>
      <c r="R665" s="107"/>
      <c r="S665" s="107"/>
      <c r="T665" s="107"/>
      <c r="U665" s="107"/>
      <c r="V665" s="107"/>
      <c r="W665" s="107"/>
      <c r="X665" s="107"/>
      <c r="Y665" s="107"/>
      <c r="Z665" s="107"/>
    </row>
    <row r="666" spans="1:26" ht="15.75" customHeight="1">
      <c r="A666" s="107"/>
      <c r="B666" s="107"/>
      <c r="C666" s="107"/>
      <c r="D666" s="107"/>
      <c r="E666" s="107"/>
      <c r="F666" s="107"/>
      <c r="G666" s="479"/>
      <c r="H666" s="107"/>
      <c r="I666" s="107"/>
      <c r="J666" s="107"/>
      <c r="K666" s="107"/>
      <c r="L666" s="107"/>
      <c r="M666" s="109"/>
      <c r="N666" s="109"/>
      <c r="O666" s="107"/>
      <c r="P666" s="107"/>
      <c r="Q666" s="107"/>
      <c r="R666" s="107"/>
      <c r="S666" s="107"/>
      <c r="T666" s="107"/>
      <c r="U666" s="107"/>
      <c r="V666" s="107"/>
      <c r="W666" s="107"/>
      <c r="X666" s="107"/>
      <c r="Y666" s="107"/>
      <c r="Z666" s="107"/>
    </row>
    <row r="667" spans="1:26" ht="15.75" customHeight="1">
      <c r="A667" s="107"/>
      <c r="B667" s="107"/>
      <c r="C667" s="107"/>
      <c r="D667" s="107"/>
      <c r="E667" s="107"/>
      <c r="F667" s="107"/>
      <c r="G667" s="479"/>
      <c r="H667" s="107"/>
      <c r="I667" s="107"/>
      <c r="J667" s="107"/>
      <c r="K667" s="107"/>
      <c r="L667" s="107"/>
      <c r="M667" s="109"/>
      <c r="N667" s="109"/>
      <c r="O667" s="107"/>
      <c r="P667" s="107"/>
      <c r="Q667" s="107"/>
      <c r="R667" s="107"/>
      <c r="S667" s="107"/>
      <c r="T667" s="107"/>
      <c r="U667" s="107"/>
      <c r="V667" s="107"/>
      <c r="W667" s="107"/>
      <c r="X667" s="107"/>
      <c r="Y667" s="107"/>
      <c r="Z667" s="107"/>
    </row>
    <row r="668" spans="1:26" ht="15.75" customHeight="1">
      <c r="A668" s="107"/>
      <c r="B668" s="107"/>
      <c r="C668" s="107"/>
      <c r="D668" s="107"/>
      <c r="E668" s="107"/>
      <c r="F668" s="107"/>
      <c r="G668" s="479"/>
      <c r="H668" s="107"/>
      <c r="I668" s="107"/>
      <c r="J668" s="107"/>
      <c r="K668" s="107"/>
      <c r="L668" s="107"/>
      <c r="M668" s="109"/>
      <c r="N668" s="109"/>
      <c r="O668" s="107"/>
      <c r="P668" s="107"/>
      <c r="Q668" s="107"/>
      <c r="R668" s="107"/>
      <c r="S668" s="107"/>
      <c r="T668" s="107"/>
      <c r="U668" s="107"/>
      <c r="V668" s="107"/>
      <c r="W668" s="107"/>
      <c r="X668" s="107"/>
      <c r="Y668" s="107"/>
      <c r="Z668" s="107"/>
    </row>
    <row r="669" spans="1:26" ht="15.75" customHeight="1">
      <c r="A669" s="107"/>
      <c r="B669" s="107"/>
      <c r="C669" s="107"/>
      <c r="D669" s="107"/>
      <c r="E669" s="107"/>
      <c r="F669" s="107"/>
      <c r="G669" s="479"/>
      <c r="H669" s="107"/>
      <c r="I669" s="107"/>
      <c r="J669" s="107"/>
      <c r="K669" s="107"/>
      <c r="L669" s="107"/>
      <c r="M669" s="109"/>
      <c r="N669" s="109"/>
      <c r="O669" s="107"/>
      <c r="P669" s="107"/>
      <c r="Q669" s="107"/>
      <c r="R669" s="107"/>
      <c r="S669" s="107"/>
      <c r="T669" s="107"/>
      <c r="U669" s="107"/>
      <c r="V669" s="107"/>
      <c r="W669" s="107"/>
      <c r="X669" s="107"/>
      <c r="Y669" s="107"/>
      <c r="Z669" s="107"/>
    </row>
    <row r="670" spans="1:26" ht="15.75" customHeight="1">
      <c r="A670" s="107"/>
      <c r="B670" s="107"/>
      <c r="C670" s="107"/>
      <c r="D670" s="107"/>
      <c r="E670" s="107"/>
      <c r="F670" s="107"/>
      <c r="G670" s="479"/>
      <c r="H670" s="107"/>
      <c r="I670" s="107"/>
      <c r="J670" s="107"/>
      <c r="K670" s="107"/>
      <c r="L670" s="107"/>
      <c r="M670" s="109"/>
      <c r="N670" s="109"/>
      <c r="O670" s="107"/>
      <c r="P670" s="107"/>
      <c r="Q670" s="107"/>
      <c r="R670" s="107"/>
      <c r="S670" s="107"/>
      <c r="T670" s="107"/>
      <c r="U670" s="107"/>
      <c r="V670" s="107"/>
      <c r="W670" s="107"/>
      <c r="X670" s="107"/>
      <c r="Y670" s="107"/>
      <c r="Z670" s="107"/>
    </row>
    <row r="671" spans="1:26" ht="15.75" customHeight="1">
      <c r="A671" s="107"/>
      <c r="B671" s="107"/>
      <c r="C671" s="107"/>
      <c r="D671" s="107"/>
      <c r="E671" s="107"/>
      <c r="F671" s="107"/>
      <c r="G671" s="479"/>
      <c r="H671" s="107"/>
      <c r="I671" s="107"/>
      <c r="J671" s="107"/>
      <c r="K671" s="107"/>
      <c r="L671" s="107"/>
      <c r="M671" s="109"/>
      <c r="N671" s="109"/>
      <c r="O671" s="107"/>
      <c r="P671" s="107"/>
      <c r="Q671" s="107"/>
      <c r="R671" s="107"/>
      <c r="S671" s="107"/>
      <c r="T671" s="107"/>
      <c r="U671" s="107"/>
      <c r="V671" s="107"/>
      <c r="W671" s="107"/>
      <c r="X671" s="107"/>
      <c r="Y671" s="107"/>
      <c r="Z671" s="107"/>
    </row>
    <row r="672" spans="1:26" ht="15.75" customHeight="1">
      <c r="A672" s="107"/>
      <c r="B672" s="107"/>
      <c r="C672" s="107"/>
      <c r="D672" s="107"/>
      <c r="E672" s="107"/>
      <c r="F672" s="107"/>
      <c r="G672" s="479"/>
      <c r="H672" s="107"/>
      <c r="I672" s="107"/>
      <c r="J672" s="107"/>
      <c r="K672" s="107"/>
      <c r="L672" s="107"/>
      <c r="M672" s="109"/>
      <c r="N672" s="109"/>
      <c r="O672" s="107"/>
      <c r="P672" s="107"/>
      <c r="Q672" s="107"/>
      <c r="R672" s="107"/>
      <c r="S672" s="107"/>
      <c r="T672" s="107"/>
      <c r="U672" s="107"/>
      <c r="V672" s="107"/>
      <c r="W672" s="107"/>
      <c r="X672" s="107"/>
      <c r="Y672" s="107"/>
      <c r="Z672" s="107"/>
    </row>
    <row r="673" spans="1:26" ht="15.75" customHeight="1">
      <c r="A673" s="107"/>
      <c r="B673" s="107"/>
      <c r="C673" s="107"/>
      <c r="D673" s="107"/>
      <c r="E673" s="107"/>
      <c r="F673" s="107"/>
      <c r="G673" s="479"/>
      <c r="H673" s="107"/>
      <c r="I673" s="107"/>
      <c r="J673" s="107"/>
      <c r="K673" s="107"/>
      <c r="L673" s="107"/>
      <c r="M673" s="109"/>
      <c r="N673" s="109"/>
      <c r="O673" s="107"/>
      <c r="P673" s="107"/>
      <c r="Q673" s="107"/>
      <c r="R673" s="107"/>
      <c r="S673" s="107"/>
      <c r="T673" s="107"/>
      <c r="U673" s="107"/>
      <c r="V673" s="107"/>
      <c r="W673" s="107"/>
      <c r="X673" s="107"/>
      <c r="Y673" s="107"/>
      <c r="Z673" s="107"/>
    </row>
    <row r="674" spans="1:26" ht="15.75" customHeight="1">
      <c r="A674" s="107"/>
      <c r="B674" s="107"/>
      <c r="C674" s="107"/>
      <c r="D674" s="107"/>
      <c r="E674" s="107"/>
      <c r="F674" s="107"/>
      <c r="G674" s="479"/>
      <c r="H674" s="107"/>
      <c r="I674" s="107"/>
      <c r="J674" s="107"/>
      <c r="K674" s="107"/>
      <c r="L674" s="107"/>
      <c r="M674" s="109"/>
      <c r="N674" s="109"/>
      <c r="O674" s="107"/>
      <c r="P674" s="107"/>
      <c r="Q674" s="107"/>
      <c r="R674" s="107"/>
      <c r="S674" s="107"/>
      <c r="T674" s="107"/>
      <c r="U674" s="107"/>
      <c r="V674" s="107"/>
      <c r="W674" s="107"/>
      <c r="X674" s="107"/>
      <c r="Y674" s="107"/>
      <c r="Z674" s="107"/>
    </row>
    <row r="675" spans="1:26" ht="15.75" customHeight="1">
      <c r="A675" s="107"/>
      <c r="B675" s="107"/>
      <c r="C675" s="107"/>
      <c r="D675" s="107"/>
      <c r="E675" s="107"/>
      <c r="F675" s="107"/>
      <c r="G675" s="479"/>
      <c r="H675" s="107"/>
      <c r="I675" s="107"/>
      <c r="J675" s="107"/>
      <c r="K675" s="107"/>
      <c r="L675" s="107"/>
      <c r="M675" s="109"/>
      <c r="N675" s="109"/>
      <c r="O675" s="107"/>
      <c r="P675" s="107"/>
      <c r="Q675" s="107"/>
      <c r="R675" s="107"/>
      <c r="S675" s="107"/>
      <c r="T675" s="107"/>
      <c r="U675" s="107"/>
      <c r="V675" s="107"/>
      <c r="W675" s="107"/>
      <c r="X675" s="107"/>
      <c r="Y675" s="107"/>
      <c r="Z675" s="107"/>
    </row>
    <row r="676" spans="1:26" ht="15.75" customHeight="1">
      <c r="A676" s="107"/>
      <c r="B676" s="107"/>
      <c r="C676" s="107"/>
      <c r="D676" s="107"/>
      <c r="E676" s="107"/>
      <c r="F676" s="107"/>
      <c r="G676" s="479"/>
      <c r="H676" s="107"/>
      <c r="I676" s="107"/>
      <c r="J676" s="107"/>
      <c r="K676" s="107"/>
      <c r="L676" s="107"/>
      <c r="M676" s="109"/>
      <c r="N676" s="109"/>
      <c r="O676" s="107"/>
      <c r="P676" s="107"/>
      <c r="Q676" s="107"/>
      <c r="R676" s="107"/>
      <c r="S676" s="107"/>
      <c r="T676" s="107"/>
      <c r="U676" s="107"/>
      <c r="V676" s="107"/>
      <c r="W676" s="107"/>
      <c r="X676" s="107"/>
      <c r="Y676" s="107"/>
      <c r="Z676" s="107"/>
    </row>
    <row r="677" spans="1:26" ht="15.75" customHeight="1">
      <c r="A677" s="107"/>
      <c r="B677" s="107"/>
      <c r="C677" s="107"/>
      <c r="D677" s="107"/>
      <c r="E677" s="107"/>
      <c r="F677" s="107"/>
      <c r="G677" s="479"/>
      <c r="H677" s="107"/>
      <c r="I677" s="107"/>
      <c r="J677" s="107"/>
      <c r="K677" s="107"/>
      <c r="L677" s="107"/>
      <c r="M677" s="109"/>
      <c r="N677" s="109"/>
      <c r="O677" s="107"/>
      <c r="P677" s="107"/>
      <c r="Q677" s="107"/>
      <c r="R677" s="107"/>
      <c r="S677" s="107"/>
      <c r="T677" s="107"/>
      <c r="U677" s="107"/>
      <c r="V677" s="107"/>
      <c r="W677" s="107"/>
      <c r="X677" s="107"/>
      <c r="Y677" s="107"/>
      <c r="Z677" s="107"/>
    </row>
    <row r="678" spans="1:26" ht="15.75" customHeight="1">
      <c r="A678" s="107"/>
      <c r="B678" s="107"/>
      <c r="C678" s="107"/>
      <c r="D678" s="107"/>
      <c r="E678" s="107"/>
      <c r="F678" s="107"/>
      <c r="G678" s="479"/>
      <c r="H678" s="107"/>
      <c r="I678" s="107"/>
      <c r="J678" s="107"/>
      <c r="K678" s="107"/>
      <c r="L678" s="107"/>
      <c r="M678" s="109"/>
      <c r="N678" s="109"/>
      <c r="O678" s="107"/>
      <c r="P678" s="107"/>
      <c r="Q678" s="107"/>
      <c r="R678" s="107"/>
      <c r="S678" s="107"/>
      <c r="T678" s="107"/>
      <c r="U678" s="107"/>
      <c r="V678" s="107"/>
      <c r="W678" s="107"/>
      <c r="X678" s="107"/>
      <c r="Y678" s="107"/>
      <c r="Z678" s="107"/>
    </row>
    <row r="679" spans="1:26" ht="15.75" customHeight="1">
      <c r="A679" s="107"/>
      <c r="B679" s="107"/>
      <c r="C679" s="107"/>
      <c r="D679" s="107"/>
      <c r="E679" s="107"/>
      <c r="F679" s="107"/>
      <c r="G679" s="479"/>
      <c r="H679" s="107"/>
      <c r="I679" s="107"/>
      <c r="J679" s="107"/>
      <c r="K679" s="107"/>
      <c r="L679" s="107"/>
      <c r="M679" s="109"/>
      <c r="N679" s="109"/>
      <c r="O679" s="107"/>
      <c r="P679" s="107"/>
      <c r="Q679" s="107"/>
      <c r="R679" s="107"/>
      <c r="S679" s="107"/>
      <c r="T679" s="107"/>
      <c r="U679" s="107"/>
      <c r="V679" s="107"/>
      <c r="W679" s="107"/>
      <c r="X679" s="107"/>
      <c r="Y679" s="107"/>
      <c r="Z679" s="107"/>
    </row>
    <row r="680" spans="1:26" ht="15.75" customHeight="1">
      <c r="A680" s="107"/>
      <c r="B680" s="107"/>
      <c r="C680" s="107"/>
      <c r="D680" s="107"/>
      <c r="E680" s="107"/>
      <c r="F680" s="107"/>
      <c r="G680" s="479"/>
      <c r="H680" s="107"/>
      <c r="I680" s="107"/>
      <c r="J680" s="107"/>
      <c r="K680" s="107"/>
      <c r="L680" s="107"/>
      <c r="M680" s="109"/>
      <c r="N680" s="109"/>
      <c r="O680" s="107"/>
      <c r="P680" s="107"/>
      <c r="Q680" s="107"/>
      <c r="R680" s="107"/>
      <c r="S680" s="107"/>
      <c r="T680" s="107"/>
      <c r="U680" s="107"/>
      <c r="V680" s="107"/>
      <c r="W680" s="107"/>
      <c r="X680" s="107"/>
      <c r="Y680" s="107"/>
      <c r="Z680" s="107"/>
    </row>
    <row r="681" spans="1:26" ht="15.75" customHeight="1">
      <c r="A681" s="107"/>
      <c r="B681" s="107"/>
      <c r="C681" s="107"/>
      <c r="D681" s="107"/>
      <c r="E681" s="107"/>
      <c r="F681" s="107"/>
      <c r="G681" s="479"/>
      <c r="H681" s="107"/>
      <c r="I681" s="107"/>
      <c r="J681" s="107"/>
      <c r="K681" s="107"/>
      <c r="L681" s="107"/>
      <c r="M681" s="109"/>
      <c r="N681" s="109"/>
      <c r="O681" s="107"/>
      <c r="P681" s="107"/>
      <c r="Q681" s="107"/>
      <c r="R681" s="107"/>
      <c r="S681" s="107"/>
      <c r="T681" s="107"/>
      <c r="U681" s="107"/>
      <c r="V681" s="107"/>
      <c r="W681" s="107"/>
      <c r="X681" s="107"/>
      <c r="Y681" s="107"/>
      <c r="Z681" s="107"/>
    </row>
    <row r="682" spans="1:26" ht="15.75" customHeight="1">
      <c r="A682" s="107"/>
      <c r="B682" s="107"/>
      <c r="C682" s="107"/>
      <c r="D682" s="107"/>
      <c r="E682" s="107"/>
      <c r="F682" s="107"/>
      <c r="G682" s="479"/>
      <c r="H682" s="107"/>
      <c r="I682" s="107"/>
      <c r="J682" s="107"/>
      <c r="K682" s="107"/>
      <c r="L682" s="107"/>
      <c r="M682" s="109"/>
      <c r="N682" s="109"/>
      <c r="O682" s="107"/>
      <c r="P682" s="107"/>
      <c r="Q682" s="107"/>
      <c r="R682" s="107"/>
      <c r="S682" s="107"/>
      <c r="T682" s="107"/>
      <c r="U682" s="107"/>
      <c r="V682" s="107"/>
      <c r="W682" s="107"/>
      <c r="X682" s="107"/>
      <c r="Y682" s="107"/>
      <c r="Z682" s="107"/>
    </row>
    <row r="683" spans="1:26" ht="15.75" customHeight="1">
      <c r="A683" s="107"/>
      <c r="B683" s="107"/>
      <c r="C683" s="107"/>
      <c r="D683" s="107"/>
      <c r="E683" s="107"/>
      <c r="F683" s="107"/>
      <c r="G683" s="479"/>
      <c r="H683" s="107"/>
      <c r="I683" s="107"/>
      <c r="J683" s="107"/>
      <c r="K683" s="107"/>
      <c r="L683" s="107"/>
      <c r="M683" s="109"/>
      <c r="N683" s="109"/>
      <c r="O683" s="107"/>
      <c r="P683" s="107"/>
      <c r="Q683" s="107"/>
      <c r="R683" s="107"/>
      <c r="S683" s="107"/>
      <c r="T683" s="107"/>
      <c r="U683" s="107"/>
      <c r="V683" s="107"/>
      <c r="W683" s="107"/>
      <c r="X683" s="107"/>
      <c r="Y683" s="107"/>
      <c r="Z683" s="107"/>
    </row>
    <row r="684" spans="1:26" ht="15.75" customHeight="1">
      <c r="A684" s="107"/>
      <c r="B684" s="107"/>
      <c r="C684" s="107"/>
      <c r="D684" s="107"/>
      <c r="E684" s="107"/>
      <c r="F684" s="107"/>
      <c r="G684" s="479"/>
      <c r="H684" s="107"/>
      <c r="I684" s="107"/>
      <c r="J684" s="107"/>
      <c r="K684" s="107"/>
      <c r="L684" s="107"/>
      <c r="M684" s="109"/>
      <c r="N684" s="109"/>
      <c r="O684" s="107"/>
      <c r="P684" s="107"/>
      <c r="Q684" s="107"/>
      <c r="R684" s="107"/>
      <c r="S684" s="107"/>
      <c r="T684" s="107"/>
      <c r="U684" s="107"/>
      <c r="V684" s="107"/>
      <c r="W684" s="107"/>
      <c r="X684" s="107"/>
      <c r="Y684" s="107"/>
      <c r="Z684" s="107"/>
    </row>
    <row r="685" spans="1:26" ht="15.75" customHeight="1">
      <c r="A685" s="107"/>
      <c r="B685" s="107"/>
      <c r="C685" s="107"/>
      <c r="D685" s="107"/>
      <c r="E685" s="107"/>
      <c r="F685" s="107"/>
      <c r="G685" s="479"/>
      <c r="H685" s="107"/>
      <c r="I685" s="107"/>
      <c r="J685" s="107"/>
      <c r="K685" s="107"/>
      <c r="L685" s="107"/>
      <c r="M685" s="109"/>
      <c r="N685" s="109"/>
      <c r="O685" s="107"/>
      <c r="P685" s="107"/>
      <c r="Q685" s="107"/>
      <c r="R685" s="107"/>
      <c r="S685" s="107"/>
      <c r="T685" s="107"/>
      <c r="U685" s="107"/>
      <c r="V685" s="107"/>
      <c r="W685" s="107"/>
      <c r="X685" s="107"/>
      <c r="Y685" s="107"/>
      <c r="Z685" s="107"/>
    </row>
    <row r="686" spans="1:26" ht="15.75" customHeight="1">
      <c r="A686" s="107"/>
      <c r="B686" s="107"/>
      <c r="C686" s="107"/>
      <c r="D686" s="107"/>
      <c r="E686" s="107"/>
      <c r="F686" s="107"/>
      <c r="G686" s="479"/>
      <c r="H686" s="107"/>
      <c r="I686" s="107"/>
      <c r="J686" s="107"/>
      <c r="K686" s="107"/>
      <c r="L686" s="107"/>
      <c r="M686" s="109"/>
      <c r="N686" s="109"/>
      <c r="O686" s="107"/>
      <c r="P686" s="107"/>
      <c r="Q686" s="107"/>
      <c r="R686" s="107"/>
      <c r="S686" s="107"/>
      <c r="T686" s="107"/>
      <c r="U686" s="107"/>
      <c r="V686" s="107"/>
      <c r="W686" s="107"/>
      <c r="X686" s="107"/>
      <c r="Y686" s="107"/>
      <c r="Z686" s="107"/>
    </row>
    <row r="687" spans="1:26" ht="15.75" customHeight="1">
      <c r="A687" s="107"/>
      <c r="B687" s="107"/>
      <c r="C687" s="107"/>
      <c r="D687" s="107"/>
      <c r="E687" s="107"/>
      <c r="F687" s="107"/>
      <c r="G687" s="479"/>
      <c r="H687" s="107"/>
      <c r="I687" s="107"/>
      <c r="J687" s="107"/>
      <c r="K687" s="107"/>
      <c r="L687" s="107"/>
      <c r="M687" s="109"/>
      <c r="N687" s="109"/>
      <c r="O687" s="107"/>
      <c r="P687" s="107"/>
      <c r="Q687" s="107"/>
      <c r="R687" s="107"/>
      <c r="S687" s="107"/>
      <c r="T687" s="107"/>
      <c r="U687" s="107"/>
      <c r="V687" s="107"/>
      <c r="W687" s="107"/>
      <c r="X687" s="107"/>
      <c r="Y687" s="107"/>
      <c r="Z687" s="107"/>
    </row>
    <row r="688" spans="1:26" ht="15.75" customHeight="1">
      <c r="A688" s="107"/>
      <c r="B688" s="107"/>
      <c r="C688" s="107"/>
      <c r="D688" s="107"/>
      <c r="E688" s="107"/>
      <c r="F688" s="107"/>
      <c r="G688" s="479"/>
      <c r="H688" s="107"/>
      <c r="I688" s="107"/>
      <c r="J688" s="107"/>
      <c r="K688" s="107"/>
      <c r="L688" s="107"/>
      <c r="M688" s="109"/>
      <c r="N688" s="109"/>
      <c r="O688" s="107"/>
      <c r="P688" s="107"/>
      <c r="Q688" s="107"/>
      <c r="R688" s="107"/>
      <c r="S688" s="107"/>
      <c r="T688" s="107"/>
      <c r="U688" s="107"/>
      <c r="V688" s="107"/>
      <c r="W688" s="107"/>
      <c r="X688" s="107"/>
      <c r="Y688" s="107"/>
      <c r="Z688" s="107"/>
    </row>
    <row r="689" spans="1:26" ht="15.75" customHeight="1">
      <c r="A689" s="107"/>
      <c r="B689" s="107"/>
      <c r="C689" s="107"/>
      <c r="D689" s="107"/>
      <c r="E689" s="107"/>
      <c r="F689" s="107"/>
      <c r="G689" s="479"/>
      <c r="H689" s="107"/>
      <c r="I689" s="107"/>
      <c r="J689" s="107"/>
      <c r="K689" s="107"/>
      <c r="L689" s="107"/>
      <c r="M689" s="109"/>
      <c r="N689" s="109"/>
      <c r="O689" s="107"/>
      <c r="P689" s="107"/>
      <c r="Q689" s="107"/>
      <c r="R689" s="107"/>
      <c r="S689" s="107"/>
      <c r="T689" s="107"/>
      <c r="U689" s="107"/>
      <c r="V689" s="107"/>
      <c r="W689" s="107"/>
      <c r="X689" s="107"/>
      <c r="Y689" s="107"/>
      <c r="Z689" s="107"/>
    </row>
    <row r="690" spans="1:26" ht="15.75" customHeight="1">
      <c r="A690" s="107"/>
      <c r="B690" s="107"/>
      <c r="C690" s="107"/>
      <c r="D690" s="107"/>
      <c r="E690" s="107"/>
      <c r="F690" s="107"/>
      <c r="G690" s="479"/>
      <c r="H690" s="107"/>
      <c r="I690" s="107"/>
      <c r="J690" s="107"/>
      <c r="K690" s="107"/>
      <c r="L690" s="107"/>
      <c r="M690" s="109"/>
      <c r="N690" s="109"/>
      <c r="O690" s="107"/>
      <c r="P690" s="107"/>
      <c r="Q690" s="107"/>
      <c r="R690" s="107"/>
      <c r="S690" s="107"/>
      <c r="T690" s="107"/>
      <c r="U690" s="107"/>
      <c r="V690" s="107"/>
      <c r="W690" s="107"/>
      <c r="X690" s="107"/>
      <c r="Y690" s="107"/>
      <c r="Z690" s="107"/>
    </row>
    <row r="691" spans="1:26" ht="15.75" customHeight="1">
      <c r="A691" s="107"/>
      <c r="B691" s="107"/>
      <c r="C691" s="107"/>
      <c r="D691" s="107"/>
      <c r="E691" s="107"/>
      <c r="F691" s="107"/>
      <c r="G691" s="479"/>
      <c r="H691" s="107"/>
      <c r="I691" s="107"/>
      <c r="J691" s="107"/>
      <c r="K691" s="107"/>
      <c r="L691" s="107"/>
      <c r="M691" s="109"/>
      <c r="N691" s="109"/>
      <c r="O691" s="107"/>
      <c r="P691" s="107"/>
      <c r="Q691" s="107"/>
      <c r="R691" s="107"/>
      <c r="S691" s="107"/>
      <c r="T691" s="107"/>
      <c r="U691" s="107"/>
      <c r="V691" s="107"/>
      <c r="W691" s="107"/>
      <c r="X691" s="107"/>
      <c r="Y691" s="107"/>
      <c r="Z691" s="107"/>
    </row>
    <row r="692" spans="1:26" ht="15.75" customHeight="1">
      <c r="A692" s="107"/>
      <c r="B692" s="107"/>
      <c r="C692" s="107"/>
      <c r="D692" s="107"/>
      <c r="E692" s="107"/>
      <c r="F692" s="107"/>
      <c r="G692" s="479"/>
      <c r="H692" s="107"/>
      <c r="I692" s="107"/>
      <c r="J692" s="107"/>
      <c r="K692" s="107"/>
      <c r="L692" s="107"/>
      <c r="M692" s="109"/>
      <c r="N692" s="109"/>
      <c r="O692" s="107"/>
      <c r="P692" s="107"/>
      <c r="Q692" s="107"/>
      <c r="R692" s="107"/>
      <c r="S692" s="107"/>
      <c r="T692" s="107"/>
      <c r="U692" s="107"/>
      <c r="V692" s="107"/>
      <c r="W692" s="107"/>
      <c r="X692" s="107"/>
      <c r="Y692" s="107"/>
      <c r="Z692" s="107"/>
    </row>
    <row r="693" spans="1:26" ht="15.75" customHeight="1">
      <c r="A693" s="107"/>
      <c r="B693" s="107"/>
      <c r="C693" s="107"/>
      <c r="D693" s="107"/>
      <c r="E693" s="107"/>
      <c r="F693" s="107"/>
      <c r="G693" s="479"/>
      <c r="H693" s="107"/>
      <c r="I693" s="107"/>
      <c r="J693" s="107"/>
      <c r="K693" s="107"/>
      <c r="L693" s="107"/>
      <c r="M693" s="109"/>
      <c r="N693" s="109"/>
      <c r="O693" s="107"/>
      <c r="P693" s="107"/>
      <c r="Q693" s="107"/>
      <c r="R693" s="107"/>
      <c r="S693" s="107"/>
      <c r="T693" s="107"/>
      <c r="U693" s="107"/>
      <c r="V693" s="107"/>
      <c r="W693" s="107"/>
      <c r="X693" s="107"/>
      <c r="Y693" s="107"/>
      <c r="Z693" s="107"/>
    </row>
    <row r="694" spans="1:26" ht="15.75" customHeight="1">
      <c r="A694" s="107"/>
      <c r="B694" s="107"/>
      <c r="C694" s="107"/>
      <c r="D694" s="107"/>
      <c r="E694" s="107"/>
      <c r="F694" s="107"/>
      <c r="G694" s="479"/>
      <c r="H694" s="107"/>
      <c r="I694" s="107"/>
      <c r="J694" s="107"/>
      <c r="K694" s="107"/>
      <c r="L694" s="107"/>
      <c r="M694" s="109"/>
      <c r="N694" s="109"/>
      <c r="O694" s="107"/>
      <c r="P694" s="107"/>
      <c r="Q694" s="107"/>
      <c r="R694" s="107"/>
      <c r="S694" s="107"/>
      <c r="T694" s="107"/>
      <c r="U694" s="107"/>
      <c r="V694" s="107"/>
      <c r="W694" s="107"/>
      <c r="X694" s="107"/>
      <c r="Y694" s="107"/>
      <c r="Z694" s="107"/>
    </row>
    <row r="695" spans="1:26" ht="15.75" customHeight="1">
      <c r="A695" s="107"/>
      <c r="B695" s="107"/>
      <c r="C695" s="107"/>
      <c r="D695" s="107"/>
      <c r="E695" s="107"/>
      <c r="F695" s="107"/>
      <c r="G695" s="479"/>
      <c r="H695" s="107"/>
      <c r="I695" s="107"/>
      <c r="J695" s="107"/>
      <c r="K695" s="107"/>
      <c r="L695" s="107"/>
      <c r="M695" s="109"/>
      <c r="N695" s="109"/>
      <c r="O695" s="107"/>
      <c r="P695" s="107"/>
      <c r="Q695" s="107"/>
      <c r="R695" s="107"/>
      <c r="S695" s="107"/>
      <c r="T695" s="107"/>
      <c r="U695" s="107"/>
      <c r="V695" s="107"/>
      <c r="W695" s="107"/>
      <c r="X695" s="107"/>
      <c r="Y695" s="107"/>
      <c r="Z695" s="107"/>
    </row>
    <row r="696" spans="1:26" ht="15.75" customHeight="1">
      <c r="A696" s="107"/>
      <c r="B696" s="107"/>
      <c r="C696" s="107"/>
      <c r="D696" s="107"/>
      <c r="E696" s="107"/>
      <c r="F696" s="107"/>
      <c r="G696" s="479"/>
      <c r="H696" s="107"/>
      <c r="I696" s="107"/>
      <c r="J696" s="107"/>
      <c r="K696" s="107"/>
      <c r="L696" s="107"/>
      <c r="M696" s="109"/>
      <c r="N696" s="109"/>
      <c r="O696" s="107"/>
      <c r="P696" s="107"/>
      <c r="Q696" s="107"/>
      <c r="R696" s="107"/>
      <c r="S696" s="107"/>
      <c r="T696" s="107"/>
      <c r="U696" s="107"/>
      <c r="V696" s="107"/>
      <c r="W696" s="107"/>
      <c r="X696" s="107"/>
      <c r="Y696" s="107"/>
      <c r="Z696" s="107"/>
    </row>
    <row r="697" spans="1:26" ht="15.75" customHeight="1">
      <c r="A697" s="107"/>
      <c r="B697" s="107"/>
      <c r="C697" s="107"/>
      <c r="D697" s="107"/>
      <c r="E697" s="107"/>
      <c r="F697" s="107"/>
      <c r="G697" s="479"/>
      <c r="H697" s="107"/>
      <c r="I697" s="107"/>
      <c r="J697" s="107"/>
      <c r="K697" s="107"/>
      <c r="L697" s="107"/>
      <c r="M697" s="109"/>
      <c r="N697" s="109"/>
      <c r="O697" s="107"/>
      <c r="P697" s="107"/>
      <c r="Q697" s="107"/>
      <c r="R697" s="107"/>
      <c r="S697" s="107"/>
      <c r="T697" s="107"/>
      <c r="U697" s="107"/>
      <c r="V697" s="107"/>
      <c r="W697" s="107"/>
      <c r="X697" s="107"/>
      <c r="Y697" s="107"/>
      <c r="Z697" s="107"/>
    </row>
    <row r="698" spans="1:26" ht="15.75" customHeight="1">
      <c r="A698" s="107"/>
      <c r="B698" s="107"/>
      <c r="C698" s="107"/>
      <c r="D698" s="107"/>
      <c r="E698" s="107"/>
      <c r="F698" s="107"/>
      <c r="G698" s="479"/>
      <c r="H698" s="107"/>
      <c r="I698" s="107"/>
      <c r="J698" s="107"/>
      <c r="K698" s="107"/>
      <c r="L698" s="107"/>
      <c r="M698" s="109"/>
      <c r="N698" s="109"/>
      <c r="O698" s="107"/>
      <c r="P698" s="107"/>
      <c r="Q698" s="107"/>
      <c r="R698" s="107"/>
      <c r="S698" s="107"/>
      <c r="T698" s="107"/>
      <c r="U698" s="107"/>
      <c r="V698" s="107"/>
      <c r="W698" s="107"/>
      <c r="X698" s="107"/>
      <c r="Y698" s="107"/>
      <c r="Z698" s="107"/>
    </row>
    <row r="699" spans="1:26" ht="15.75" customHeight="1">
      <c r="A699" s="107"/>
      <c r="B699" s="107"/>
      <c r="C699" s="107"/>
      <c r="D699" s="107"/>
      <c r="E699" s="107"/>
      <c r="F699" s="107"/>
      <c r="G699" s="479"/>
      <c r="H699" s="107"/>
      <c r="I699" s="107"/>
      <c r="J699" s="107"/>
      <c r="K699" s="107"/>
      <c r="L699" s="107"/>
      <c r="M699" s="109"/>
      <c r="N699" s="109"/>
      <c r="O699" s="107"/>
      <c r="P699" s="107"/>
      <c r="Q699" s="107"/>
      <c r="R699" s="107"/>
      <c r="S699" s="107"/>
      <c r="T699" s="107"/>
      <c r="U699" s="107"/>
      <c r="V699" s="107"/>
      <c r="W699" s="107"/>
      <c r="X699" s="107"/>
      <c r="Y699" s="107"/>
      <c r="Z699" s="107"/>
    </row>
    <row r="700" spans="1:26" ht="15.75" customHeight="1">
      <c r="A700" s="107"/>
      <c r="B700" s="107"/>
      <c r="C700" s="107"/>
      <c r="D700" s="107"/>
      <c r="E700" s="107"/>
      <c r="F700" s="107"/>
      <c r="G700" s="479"/>
      <c r="H700" s="107"/>
      <c r="I700" s="107"/>
      <c r="J700" s="107"/>
      <c r="K700" s="107"/>
      <c r="L700" s="107"/>
      <c r="M700" s="109"/>
      <c r="N700" s="109"/>
      <c r="O700" s="107"/>
      <c r="P700" s="107"/>
      <c r="Q700" s="107"/>
      <c r="R700" s="107"/>
      <c r="S700" s="107"/>
      <c r="T700" s="107"/>
      <c r="U700" s="107"/>
      <c r="V700" s="107"/>
      <c r="W700" s="107"/>
      <c r="X700" s="107"/>
      <c r="Y700" s="107"/>
      <c r="Z700" s="107"/>
    </row>
    <row r="701" spans="1:26" ht="15.75" customHeight="1">
      <c r="A701" s="107"/>
      <c r="B701" s="107"/>
      <c r="C701" s="107"/>
      <c r="D701" s="107"/>
      <c r="E701" s="107"/>
      <c r="F701" s="107"/>
      <c r="G701" s="479"/>
      <c r="H701" s="107"/>
      <c r="I701" s="107"/>
      <c r="J701" s="107"/>
      <c r="K701" s="107"/>
      <c r="L701" s="107"/>
      <c r="M701" s="109"/>
      <c r="N701" s="109"/>
      <c r="O701" s="107"/>
      <c r="P701" s="107"/>
      <c r="Q701" s="107"/>
      <c r="R701" s="107"/>
      <c r="S701" s="107"/>
      <c r="T701" s="107"/>
      <c r="U701" s="107"/>
      <c r="V701" s="107"/>
      <c r="W701" s="107"/>
      <c r="X701" s="107"/>
      <c r="Y701" s="107"/>
      <c r="Z701" s="107"/>
    </row>
    <row r="702" spans="1:26" ht="15.75" customHeight="1">
      <c r="A702" s="107"/>
      <c r="B702" s="107"/>
      <c r="C702" s="107"/>
      <c r="D702" s="107"/>
      <c r="E702" s="107"/>
      <c r="F702" s="107"/>
      <c r="G702" s="479"/>
      <c r="H702" s="107"/>
      <c r="I702" s="107"/>
      <c r="J702" s="107"/>
      <c r="K702" s="107"/>
      <c r="L702" s="107"/>
      <c r="M702" s="109"/>
      <c r="N702" s="109"/>
      <c r="O702" s="107"/>
      <c r="P702" s="107"/>
      <c r="Q702" s="107"/>
      <c r="R702" s="107"/>
      <c r="S702" s="107"/>
      <c r="T702" s="107"/>
      <c r="U702" s="107"/>
      <c r="V702" s="107"/>
      <c r="W702" s="107"/>
      <c r="X702" s="107"/>
      <c r="Y702" s="107"/>
      <c r="Z702" s="107"/>
    </row>
    <row r="703" spans="1:26" ht="15.75" customHeight="1">
      <c r="A703" s="107"/>
      <c r="B703" s="107"/>
      <c r="C703" s="107"/>
      <c r="D703" s="107"/>
      <c r="E703" s="107"/>
      <c r="F703" s="107"/>
      <c r="G703" s="479"/>
      <c r="H703" s="107"/>
      <c r="I703" s="107"/>
      <c r="J703" s="107"/>
      <c r="K703" s="107"/>
      <c r="L703" s="107"/>
      <c r="M703" s="109"/>
      <c r="N703" s="109"/>
      <c r="O703" s="107"/>
      <c r="P703" s="107"/>
      <c r="Q703" s="107"/>
      <c r="R703" s="107"/>
      <c r="S703" s="107"/>
      <c r="T703" s="107"/>
      <c r="U703" s="107"/>
      <c r="V703" s="107"/>
      <c r="W703" s="107"/>
      <c r="X703" s="107"/>
      <c r="Y703" s="107"/>
      <c r="Z703" s="107"/>
    </row>
    <row r="704" spans="1:26" ht="15.75" customHeight="1">
      <c r="A704" s="107"/>
      <c r="B704" s="107"/>
      <c r="C704" s="107"/>
      <c r="D704" s="107"/>
      <c r="E704" s="107"/>
      <c r="F704" s="107"/>
      <c r="G704" s="479"/>
      <c r="H704" s="107"/>
      <c r="I704" s="107"/>
      <c r="J704" s="107"/>
      <c r="K704" s="107"/>
      <c r="L704" s="107"/>
      <c r="M704" s="109"/>
      <c r="N704" s="109"/>
      <c r="O704" s="107"/>
      <c r="P704" s="107"/>
      <c r="Q704" s="107"/>
      <c r="R704" s="107"/>
      <c r="S704" s="107"/>
      <c r="T704" s="107"/>
      <c r="U704" s="107"/>
      <c r="V704" s="107"/>
      <c r="W704" s="107"/>
      <c r="X704" s="107"/>
      <c r="Y704" s="107"/>
      <c r="Z704" s="107"/>
    </row>
    <row r="705" spans="1:26" ht="15.75" customHeight="1">
      <c r="A705" s="107"/>
      <c r="B705" s="107"/>
      <c r="C705" s="107"/>
      <c r="D705" s="107"/>
      <c r="E705" s="107"/>
      <c r="F705" s="107"/>
      <c r="G705" s="479"/>
      <c r="H705" s="107"/>
      <c r="I705" s="107"/>
      <c r="J705" s="107"/>
      <c r="K705" s="107"/>
      <c r="L705" s="107"/>
      <c r="M705" s="109"/>
      <c r="N705" s="109"/>
      <c r="O705" s="107"/>
      <c r="P705" s="107"/>
      <c r="Q705" s="107"/>
      <c r="R705" s="107"/>
      <c r="S705" s="107"/>
      <c r="T705" s="107"/>
      <c r="U705" s="107"/>
      <c r="V705" s="107"/>
      <c r="W705" s="107"/>
      <c r="X705" s="107"/>
      <c r="Y705" s="107"/>
      <c r="Z705" s="107"/>
    </row>
    <row r="706" spans="1:26" ht="15.75" customHeight="1">
      <c r="A706" s="107"/>
      <c r="B706" s="107"/>
      <c r="C706" s="107"/>
      <c r="D706" s="107"/>
      <c r="E706" s="107"/>
      <c r="F706" s="107"/>
      <c r="G706" s="479"/>
      <c r="H706" s="107"/>
      <c r="I706" s="107"/>
      <c r="J706" s="107"/>
      <c r="K706" s="107"/>
      <c r="L706" s="107"/>
      <c r="M706" s="109"/>
      <c r="N706" s="109"/>
      <c r="O706" s="107"/>
      <c r="P706" s="107"/>
      <c r="Q706" s="107"/>
      <c r="R706" s="107"/>
      <c r="S706" s="107"/>
      <c r="T706" s="107"/>
      <c r="U706" s="107"/>
      <c r="V706" s="107"/>
      <c r="W706" s="107"/>
      <c r="X706" s="107"/>
      <c r="Y706" s="107"/>
      <c r="Z706" s="107"/>
    </row>
    <row r="707" spans="1:26" ht="15.75" customHeight="1">
      <c r="A707" s="107"/>
      <c r="B707" s="107"/>
      <c r="C707" s="107"/>
      <c r="D707" s="107"/>
      <c r="E707" s="107"/>
      <c r="F707" s="107"/>
      <c r="G707" s="479"/>
      <c r="H707" s="107"/>
      <c r="I707" s="107"/>
      <c r="J707" s="107"/>
      <c r="K707" s="107"/>
      <c r="L707" s="107"/>
      <c r="M707" s="109"/>
      <c r="N707" s="109"/>
      <c r="O707" s="107"/>
      <c r="P707" s="107"/>
      <c r="Q707" s="107"/>
      <c r="R707" s="107"/>
      <c r="S707" s="107"/>
      <c r="T707" s="107"/>
      <c r="U707" s="107"/>
      <c r="V707" s="107"/>
      <c r="W707" s="107"/>
      <c r="X707" s="107"/>
      <c r="Y707" s="107"/>
      <c r="Z707" s="107"/>
    </row>
    <row r="708" spans="1:26" ht="15.75" customHeight="1">
      <c r="A708" s="107"/>
      <c r="B708" s="107"/>
      <c r="C708" s="107"/>
      <c r="D708" s="107"/>
      <c r="E708" s="107"/>
      <c r="F708" s="107"/>
      <c r="G708" s="479"/>
      <c r="H708" s="107"/>
      <c r="I708" s="107"/>
      <c r="J708" s="107"/>
      <c r="K708" s="107"/>
      <c r="L708" s="107"/>
      <c r="M708" s="109"/>
      <c r="N708" s="109"/>
      <c r="O708" s="107"/>
      <c r="P708" s="107"/>
      <c r="Q708" s="107"/>
      <c r="R708" s="107"/>
      <c r="S708" s="107"/>
      <c r="T708" s="107"/>
      <c r="U708" s="107"/>
      <c r="V708" s="107"/>
      <c r="W708" s="107"/>
      <c r="X708" s="107"/>
      <c r="Y708" s="107"/>
      <c r="Z708" s="107"/>
    </row>
    <row r="709" spans="1:26" ht="15.75" customHeight="1">
      <c r="A709" s="107"/>
      <c r="B709" s="107"/>
      <c r="C709" s="107"/>
      <c r="D709" s="107"/>
      <c r="E709" s="107"/>
      <c r="F709" s="107"/>
      <c r="G709" s="479"/>
      <c r="H709" s="107"/>
      <c r="I709" s="107"/>
      <c r="J709" s="107"/>
      <c r="K709" s="107"/>
      <c r="L709" s="107"/>
      <c r="M709" s="109"/>
      <c r="N709" s="109"/>
      <c r="O709" s="107"/>
      <c r="P709" s="107"/>
      <c r="Q709" s="107"/>
      <c r="R709" s="107"/>
      <c r="S709" s="107"/>
      <c r="T709" s="107"/>
      <c r="U709" s="107"/>
      <c r="V709" s="107"/>
      <c r="W709" s="107"/>
      <c r="X709" s="107"/>
      <c r="Y709" s="107"/>
      <c r="Z709" s="107"/>
    </row>
    <row r="710" spans="1:26" ht="15.75" customHeight="1">
      <c r="A710" s="107"/>
      <c r="B710" s="107"/>
      <c r="C710" s="107"/>
      <c r="D710" s="107"/>
      <c r="E710" s="107"/>
      <c r="F710" s="107"/>
      <c r="G710" s="479"/>
      <c r="H710" s="107"/>
      <c r="I710" s="107"/>
      <c r="J710" s="107"/>
      <c r="K710" s="107"/>
      <c r="L710" s="107"/>
      <c r="M710" s="109"/>
      <c r="N710" s="109"/>
      <c r="O710" s="107"/>
      <c r="P710" s="107"/>
      <c r="Q710" s="107"/>
      <c r="R710" s="107"/>
      <c r="S710" s="107"/>
      <c r="T710" s="107"/>
      <c r="U710" s="107"/>
      <c r="V710" s="107"/>
      <c r="W710" s="107"/>
      <c r="X710" s="107"/>
      <c r="Y710" s="107"/>
      <c r="Z710" s="107"/>
    </row>
    <row r="711" spans="1:26" ht="15.75" customHeight="1">
      <c r="A711" s="107"/>
      <c r="B711" s="107"/>
      <c r="C711" s="107"/>
      <c r="D711" s="107"/>
      <c r="E711" s="107"/>
      <c r="F711" s="107"/>
      <c r="G711" s="479"/>
      <c r="H711" s="107"/>
      <c r="I711" s="107"/>
      <c r="J711" s="107"/>
      <c r="K711" s="107"/>
      <c r="L711" s="107"/>
      <c r="M711" s="109"/>
      <c r="N711" s="109"/>
      <c r="O711" s="107"/>
      <c r="P711" s="107"/>
      <c r="Q711" s="107"/>
      <c r="R711" s="107"/>
      <c r="S711" s="107"/>
      <c r="T711" s="107"/>
      <c r="U711" s="107"/>
      <c r="V711" s="107"/>
      <c r="W711" s="107"/>
      <c r="X711" s="107"/>
      <c r="Y711" s="107"/>
      <c r="Z711" s="107"/>
    </row>
    <row r="712" spans="1:26" ht="15.75" customHeight="1">
      <c r="A712" s="107"/>
      <c r="B712" s="107"/>
      <c r="C712" s="107"/>
      <c r="D712" s="107"/>
      <c r="E712" s="107"/>
      <c r="F712" s="107"/>
      <c r="G712" s="479"/>
      <c r="H712" s="107"/>
      <c r="I712" s="107"/>
      <c r="J712" s="107"/>
      <c r="K712" s="107"/>
      <c r="L712" s="107"/>
      <c r="M712" s="109"/>
      <c r="N712" s="109"/>
      <c r="O712" s="107"/>
      <c r="P712" s="107"/>
      <c r="Q712" s="107"/>
      <c r="R712" s="107"/>
      <c r="S712" s="107"/>
      <c r="T712" s="107"/>
      <c r="U712" s="107"/>
      <c r="V712" s="107"/>
      <c r="W712" s="107"/>
      <c r="X712" s="107"/>
      <c r="Y712" s="107"/>
      <c r="Z712" s="107"/>
    </row>
    <row r="713" spans="1:26" ht="15.75" customHeight="1">
      <c r="A713" s="107"/>
      <c r="B713" s="107"/>
      <c r="C713" s="107"/>
      <c r="D713" s="107"/>
      <c r="E713" s="107"/>
      <c r="F713" s="107"/>
      <c r="G713" s="479"/>
      <c r="H713" s="107"/>
      <c r="I713" s="107"/>
      <c r="J713" s="107"/>
      <c r="K713" s="107"/>
      <c r="L713" s="107"/>
      <c r="M713" s="109"/>
      <c r="N713" s="109"/>
      <c r="O713" s="107"/>
      <c r="P713" s="107"/>
      <c r="Q713" s="107"/>
      <c r="R713" s="107"/>
      <c r="S713" s="107"/>
      <c r="T713" s="107"/>
      <c r="U713" s="107"/>
      <c r="V713" s="107"/>
      <c r="W713" s="107"/>
      <c r="X713" s="107"/>
      <c r="Y713" s="107"/>
      <c r="Z713" s="107"/>
    </row>
    <row r="714" spans="1:26" ht="15.75" customHeight="1">
      <c r="A714" s="107"/>
      <c r="B714" s="107"/>
      <c r="C714" s="107"/>
      <c r="D714" s="107"/>
      <c r="E714" s="107"/>
      <c r="F714" s="107"/>
      <c r="G714" s="479"/>
      <c r="H714" s="107"/>
      <c r="I714" s="107"/>
      <c r="J714" s="107"/>
      <c r="K714" s="107"/>
      <c r="L714" s="107"/>
      <c r="M714" s="109"/>
      <c r="N714" s="109"/>
      <c r="O714" s="107"/>
      <c r="P714" s="107"/>
      <c r="Q714" s="107"/>
      <c r="R714" s="107"/>
      <c r="S714" s="107"/>
      <c r="T714" s="107"/>
      <c r="U714" s="107"/>
      <c r="V714" s="107"/>
      <c r="W714" s="107"/>
      <c r="X714" s="107"/>
      <c r="Y714" s="107"/>
      <c r="Z714" s="107"/>
    </row>
    <row r="715" spans="1:26" ht="15.75" customHeight="1">
      <c r="A715" s="107"/>
      <c r="B715" s="107"/>
      <c r="C715" s="107"/>
      <c r="D715" s="107"/>
      <c r="E715" s="107"/>
      <c r="F715" s="107"/>
      <c r="G715" s="479"/>
      <c r="H715" s="107"/>
      <c r="I715" s="107"/>
      <c r="J715" s="107"/>
      <c r="K715" s="107"/>
      <c r="L715" s="107"/>
      <c r="M715" s="109"/>
      <c r="N715" s="109"/>
      <c r="O715" s="107"/>
      <c r="P715" s="107"/>
      <c r="Q715" s="107"/>
      <c r="R715" s="107"/>
      <c r="S715" s="107"/>
      <c r="T715" s="107"/>
      <c r="U715" s="107"/>
      <c r="V715" s="107"/>
      <c r="W715" s="107"/>
      <c r="X715" s="107"/>
      <c r="Y715" s="107"/>
      <c r="Z715" s="107"/>
    </row>
    <row r="716" spans="1:26" ht="15.75" customHeight="1">
      <c r="A716" s="107"/>
      <c r="B716" s="107"/>
      <c r="C716" s="107"/>
      <c r="D716" s="107"/>
      <c r="E716" s="107"/>
      <c r="F716" s="107"/>
      <c r="G716" s="479"/>
      <c r="H716" s="107"/>
      <c r="I716" s="107"/>
      <c r="J716" s="107"/>
      <c r="K716" s="107"/>
      <c r="L716" s="107"/>
      <c r="M716" s="109"/>
      <c r="N716" s="109"/>
      <c r="O716" s="107"/>
      <c r="P716" s="107"/>
      <c r="Q716" s="107"/>
      <c r="R716" s="107"/>
      <c r="S716" s="107"/>
      <c r="T716" s="107"/>
      <c r="U716" s="107"/>
      <c r="V716" s="107"/>
      <c r="W716" s="107"/>
      <c r="X716" s="107"/>
      <c r="Y716" s="107"/>
      <c r="Z716" s="107"/>
    </row>
    <row r="717" spans="1:26" ht="15.75" customHeight="1">
      <c r="A717" s="107"/>
      <c r="B717" s="107"/>
      <c r="C717" s="107"/>
      <c r="D717" s="107"/>
      <c r="E717" s="107"/>
      <c r="F717" s="107"/>
      <c r="G717" s="479"/>
      <c r="H717" s="107"/>
      <c r="I717" s="107"/>
      <c r="J717" s="107"/>
      <c r="K717" s="107"/>
      <c r="L717" s="107"/>
      <c r="M717" s="109"/>
      <c r="N717" s="109"/>
      <c r="O717" s="107"/>
      <c r="P717" s="107"/>
      <c r="Q717" s="107"/>
      <c r="R717" s="107"/>
      <c r="S717" s="107"/>
      <c r="T717" s="107"/>
      <c r="U717" s="107"/>
      <c r="V717" s="107"/>
      <c r="W717" s="107"/>
      <c r="X717" s="107"/>
      <c r="Y717" s="107"/>
      <c r="Z717" s="107"/>
    </row>
    <row r="718" spans="1:26" ht="15.75" customHeight="1">
      <c r="A718" s="107"/>
      <c r="B718" s="107"/>
      <c r="C718" s="107"/>
      <c r="D718" s="107"/>
      <c r="E718" s="107"/>
      <c r="F718" s="107"/>
      <c r="G718" s="479"/>
      <c r="H718" s="107"/>
      <c r="I718" s="107"/>
      <c r="J718" s="107"/>
      <c r="K718" s="107"/>
      <c r="L718" s="107"/>
      <c r="M718" s="109"/>
      <c r="N718" s="109"/>
      <c r="O718" s="107"/>
      <c r="P718" s="107"/>
      <c r="Q718" s="107"/>
      <c r="R718" s="107"/>
      <c r="S718" s="107"/>
      <c r="T718" s="107"/>
      <c r="U718" s="107"/>
      <c r="V718" s="107"/>
      <c r="W718" s="107"/>
      <c r="X718" s="107"/>
      <c r="Y718" s="107"/>
      <c r="Z718" s="107"/>
    </row>
    <row r="719" spans="1:26" ht="15.75" customHeight="1">
      <c r="A719" s="107"/>
      <c r="B719" s="107"/>
      <c r="C719" s="107"/>
      <c r="D719" s="107"/>
      <c r="E719" s="107"/>
      <c r="F719" s="107"/>
      <c r="G719" s="479"/>
      <c r="H719" s="107"/>
      <c r="I719" s="107"/>
      <c r="J719" s="107"/>
      <c r="K719" s="107"/>
      <c r="L719" s="107"/>
      <c r="M719" s="109"/>
      <c r="N719" s="109"/>
      <c r="O719" s="107"/>
      <c r="P719" s="107"/>
      <c r="Q719" s="107"/>
      <c r="R719" s="107"/>
      <c r="S719" s="107"/>
      <c r="T719" s="107"/>
      <c r="U719" s="107"/>
      <c r="V719" s="107"/>
      <c r="W719" s="107"/>
      <c r="X719" s="107"/>
      <c r="Y719" s="107"/>
      <c r="Z719" s="107"/>
    </row>
    <row r="720" spans="1:26" ht="15.75" customHeight="1">
      <c r="A720" s="107"/>
      <c r="B720" s="107"/>
      <c r="C720" s="107"/>
      <c r="D720" s="107"/>
      <c r="E720" s="107"/>
      <c r="F720" s="107"/>
      <c r="G720" s="479"/>
      <c r="H720" s="107"/>
      <c r="I720" s="107"/>
      <c r="J720" s="107"/>
      <c r="K720" s="107"/>
      <c r="L720" s="107"/>
      <c r="M720" s="109"/>
      <c r="N720" s="109"/>
      <c r="O720" s="107"/>
      <c r="P720" s="107"/>
      <c r="Q720" s="107"/>
      <c r="R720" s="107"/>
      <c r="S720" s="107"/>
      <c r="T720" s="107"/>
      <c r="U720" s="107"/>
      <c r="V720" s="107"/>
      <c r="W720" s="107"/>
      <c r="X720" s="107"/>
      <c r="Y720" s="107"/>
      <c r="Z720" s="107"/>
    </row>
    <row r="721" spans="1:26" ht="15.75" customHeight="1">
      <c r="A721" s="107"/>
      <c r="B721" s="107"/>
      <c r="C721" s="107"/>
      <c r="D721" s="107"/>
      <c r="E721" s="107"/>
      <c r="F721" s="107"/>
      <c r="G721" s="479"/>
      <c r="H721" s="107"/>
      <c r="I721" s="107"/>
      <c r="J721" s="107"/>
      <c r="K721" s="107"/>
      <c r="L721" s="107"/>
      <c r="M721" s="109"/>
      <c r="N721" s="109"/>
      <c r="O721" s="107"/>
      <c r="P721" s="107"/>
      <c r="Q721" s="107"/>
      <c r="R721" s="107"/>
      <c r="S721" s="107"/>
      <c r="T721" s="107"/>
      <c r="U721" s="107"/>
      <c r="V721" s="107"/>
      <c r="W721" s="107"/>
      <c r="X721" s="107"/>
      <c r="Y721" s="107"/>
      <c r="Z721" s="107"/>
    </row>
    <row r="722" spans="1:26" ht="15.75" customHeight="1">
      <c r="A722" s="107"/>
      <c r="B722" s="107"/>
      <c r="C722" s="107"/>
      <c r="D722" s="107"/>
      <c r="E722" s="107"/>
      <c r="F722" s="107"/>
      <c r="G722" s="479"/>
      <c r="H722" s="107"/>
      <c r="I722" s="107"/>
      <c r="J722" s="107"/>
      <c r="K722" s="107"/>
      <c r="L722" s="107"/>
      <c r="M722" s="109"/>
      <c r="N722" s="109"/>
      <c r="O722" s="107"/>
      <c r="P722" s="107"/>
      <c r="Q722" s="107"/>
      <c r="R722" s="107"/>
      <c r="S722" s="107"/>
      <c r="T722" s="107"/>
      <c r="U722" s="107"/>
      <c r="V722" s="107"/>
      <c r="W722" s="107"/>
      <c r="X722" s="107"/>
      <c r="Y722" s="107"/>
      <c r="Z722" s="107"/>
    </row>
    <row r="723" spans="1:26" ht="15.75" customHeight="1">
      <c r="A723" s="107"/>
      <c r="B723" s="107"/>
      <c r="C723" s="107"/>
      <c r="D723" s="107"/>
      <c r="E723" s="107"/>
      <c r="F723" s="107"/>
      <c r="G723" s="479"/>
      <c r="H723" s="107"/>
      <c r="I723" s="107"/>
      <c r="J723" s="107"/>
      <c r="K723" s="107"/>
      <c r="L723" s="107"/>
      <c r="M723" s="109"/>
      <c r="N723" s="109"/>
      <c r="O723" s="107"/>
      <c r="P723" s="107"/>
      <c r="Q723" s="107"/>
      <c r="R723" s="107"/>
      <c r="S723" s="107"/>
      <c r="T723" s="107"/>
      <c r="U723" s="107"/>
      <c r="V723" s="107"/>
      <c r="W723" s="107"/>
      <c r="X723" s="107"/>
      <c r="Y723" s="107"/>
      <c r="Z723" s="107"/>
    </row>
    <row r="724" spans="1:26" ht="15.75" customHeight="1">
      <c r="A724" s="107"/>
      <c r="B724" s="107"/>
      <c r="C724" s="107"/>
      <c r="D724" s="107"/>
      <c r="E724" s="107"/>
      <c r="F724" s="107"/>
      <c r="G724" s="479"/>
      <c r="H724" s="107"/>
      <c r="I724" s="107"/>
      <c r="J724" s="107"/>
      <c r="K724" s="107"/>
      <c r="L724" s="107"/>
      <c r="M724" s="109"/>
      <c r="N724" s="109"/>
      <c r="O724" s="107"/>
      <c r="P724" s="107"/>
      <c r="Q724" s="107"/>
      <c r="R724" s="107"/>
      <c r="S724" s="107"/>
      <c r="T724" s="107"/>
      <c r="U724" s="107"/>
      <c r="V724" s="107"/>
      <c r="W724" s="107"/>
      <c r="X724" s="107"/>
      <c r="Y724" s="107"/>
      <c r="Z724" s="107"/>
    </row>
    <row r="725" spans="1:26" ht="15.75" customHeight="1">
      <c r="A725" s="107"/>
      <c r="B725" s="107"/>
      <c r="C725" s="107"/>
      <c r="D725" s="107"/>
      <c r="E725" s="107"/>
      <c r="F725" s="107"/>
      <c r="G725" s="479"/>
      <c r="H725" s="107"/>
      <c r="I725" s="107"/>
      <c r="J725" s="107"/>
      <c r="K725" s="107"/>
      <c r="L725" s="107"/>
      <c r="M725" s="109"/>
      <c r="N725" s="109"/>
      <c r="O725" s="107"/>
      <c r="P725" s="107"/>
      <c r="Q725" s="107"/>
      <c r="R725" s="107"/>
      <c r="S725" s="107"/>
      <c r="T725" s="107"/>
      <c r="U725" s="107"/>
      <c r="V725" s="107"/>
      <c r="W725" s="107"/>
      <c r="X725" s="107"/>
      <c r="Y725" s="107"/>
      <c r="Z725" s="107"/>
    </row>
    <row r="726" spans="1:26" ht="15.75" customHeight="1">
      <c r="A726" s="107"/>
      <c r="B726" s="107"/>
      <c r="C726" s="107"/>
      <c r="D726" s="107"/>
      <c r="E726" s="107"/>
      <c r="F726" s="107"/>
      <c r="G726" s="479"/>
      <c r="H726" s="107"/>
      <c r="I726" s="107"/>
      <c r="J726" s="107"/>
      <c r="K726" s="107"/>
      <c r="L726" s="107"/>
      <c r="M726" s="109"/>
      <c r="N726" s="109"/>
      <c r="O726" s="107"/>
      <c r="P726" s="107"/>
      <c r="Q726" s="107"/>
      <c r="R726" s="107"/>
      <c r="S726" s="107"/>
      <c r="T726" s="107"/>
      <c r="U726" s="107"/>
      <c r="V726" s="107"/>
      <c r="W726" s="107"/>
      <c r="X726" s="107"/>
      <c r="Y726" s="107"/>
      <c r="Z726" s="107"/>
    </row>
    <row r="727" spans="1:26" ht="15.75" customHeight="1">
      <c r="A727" s="107"/>
      <c r="B727" s="107"/>
      <c r="C727" s="107"/>
      <c r="D727" s="107"/>
      <c r="E727" s="107"/>
      <c r="F727" s="107"/>
      <c r="G727" s="479"/>
      <c r="H727" s="107"/>
      <c r="I727" s="107"/>
      <c r="J727" s="107"/>
      <c r="K727" s="107"/>
      <c r="L727" s="107"/>
      <c r="M727" s="109"/>
      <c r="N727" s="109"/>
      <c r="O727" s="107"/>
      <c r="P727" s="107"/>
      <c r="Q727" s="107"/>
      <c r="R727" s="107"/>
      <c r="S727" s="107"/>
      <c r="T727" s="107"/>
      <c r="U727" s="107"/>
      <c r="V727" s="107"/>
      <c r="W727" s="107"/>
      <c r="X727" s="107"/>
      <c r="Y727" s="107"/>
      <c r="Z727" s="107"/>
    </row>
    <row r="728" spans="1:26" ht="15.75" customHeight="1">
      <c r="A728" s="107"/>
      <c r="B728" s="107"/>
      <c r="C728" s="107"/>
      <c r="D728" s="107"/>
      <c r="E728" s="107"/>
      <c r="F728" s="107"/>
      <c r="G728" s="479"/>
      <c r="H728" s="107"/>
      <c r="I728" s="107"/>
      <c r="J728" s="107"/>
      <c r="K728" s="107"/>
      <c r="L728" s="107"/>
      <c r="M728" s="109"/>
      <c r="N728" s="109"/>
      <c r="O728" s="107"/>
      <c r="P728" s="107"/>
      <c r="Q728" s="107"/>
      <c r="R728" s="107"/>
      <c r="S728" s="107"/>
      <c r="T728" s="107"/>
      <c r="U728" s="107"/>
      <c r="V728" s="107"/>
      <c r="W728" s="107"/>
      <c r="X728" s="107"/>
      <c r="Y728" s="107"/>
      <c r="Z728" s="107"/>
    </row>
    <row r="729" spans="1:26" ht="15.75" customHeight="1">
      <c r="A729" s="107"/>
      <c r="B729" s="107"/>
      <c r="C729" s="107"/>
      <c r="D729" s="107"/>
      <c r="E729" s="107"/>
      <c r="F729" s="107"/>
      <c r="G729" s="479"/>
      <c r="H729" s="107"/>
      <c r="I729" s="107"/>
      <c r="J729" s="107"/>
      <c r="K729" s="107"/>
      <c r="L729" s="107"/>
      <c r="M729" s="109"/>
      <c r="N729" s="109"/>
      <c r="O729" s="107"/>
      <c r="P729" s="107"/>
      <c r="Q729" s="107"/>
      <c r="R729" s="107"/>
      <c r="S729" s="107"/>
      <c r="T729" s="107"/>
      <c r="U729" s="107"/>
      <c r="V729" s="107"/>
      <c r="W729" s="107"/>
      <c r="X729" s="107"/>
      <c r="Y729" s="107"/>
      <c r="Z729" s="107"/>
    </row>
    <row r="730" spans="1:26" ht="15.75" customHeight="1">
      <c r="A730" s="107"/>
      <c r="B730" s="107"/>
      <c r="C730" s="107"/>
      <c r="D730" s="107"/>
      <c r="E730" s="107"/>
      <c r="F730" s="107"/>
      <c r="G730" s="479"/>
      <c r="H730" s="107"/>
      <c r="I730" s="107"/>
      <c r="J730" s="107"/>
      <c r="K730" s="107"/>
      <c r="L730" s="107"/>
      <c r="M730" s="109"/>
      <c r="N730" s="109"/>
      <c r="O730" s="107"/>
      <c r="P730" s="107"/>
      <c r="Q730" s="107"/>
      <c r="R730" s="107"/>
      <c r="S730" s="107"/>
      <c r="T730" s="107"/>
      <c r="U730" s="107"/>
      <c r="V730" s="107"/>
      <c r="W730" s="107"/>
      <c r="X730" s="107"/>
      <c r="Y730" s="107"/>
      <c r="Z730" s="107"/>
    </row>
    <row r="731" spans="1:26" ht="15.75" customHeight="1">
      <c r="A731" s="107"/>
      <c r="B731" s="107"/>
      <c r="C731" s="107"/>
      <c r="D731" s="107"/>
      <c r="E731" s="107"/>
      <c r="F731" s="107"/>
      <c r="G731" s="479"/>
      <c r="H731" s="107"/>
      <c r="I731" s="107"/>
      <c r="J731" s="107"/>
      <c r="K731" s="107"/>
      <c r="L731" s="107"/>
      <c r="M731" s="109"/>
      <c r="N731" s="109"/>
      <c r="O731" s="107"/>
      <c r="P731" s="107"/>
      <c r="Q731" s="107"/>
      <c r="R731" s="107"/>
      <c r="S731" s="107"/>
      <c r="T731" s="107"/>
      <c r="U731" s="107"/>
      <c r="V731" s="107"/>
      <c r="W731" s="107"/>
      <c r="X731" s="107"/>
      <c r="Y731" s="107"/>
      <c r="Z731" s="107"/>
    </row>
    <row r="732" spans="1:26" ht="15.75" customHeight="1">
      <c r="A732" s="107"/>
      <c r="B732" s="107"/>
      <c r="C732" s="107"/>
      <c r="D732" s="107"/>
      <c r="E732" s="107"/>
      <c r="F732" s="107"/>
      <c r="G732" s="479"/>
      <c r="H732" s="107"/>
      <c r="I732" s="107"/>
      <c r="J732" s="107"/>
      <c r="K732" s="107"/>
      <c r="L732" s="107"/>
      <c r="M732" s="109"/>
      <c r="N732" s="109"/>
      <c r="O732" s="107"/>
      <c r="P732" s="107"/>
      <c r="Q732" s="107"/>
      <c r="R732" s="107"/>
      <c r="S732" s="107"/>
      <c r="T732" s="107"/>
      <c r="U732" s="107"/>
      <c r="V732" s="107"/>
      <c r="W732" s="107"/>
      <c r="X732" s="107"/>
      <c r="Y732" s="107"/>
      <c r="Z732" s="107"/>
    </row>
    <row r="733" spans="1:26" ht="15.75" customHeight="1">
      <c r="A733" s="107"/>
      <c r="B733" s="107"/>
      <c r="C733" s="107"/>
      <c r="D733" s="107"/>
      <c r="E733" s="107"/>
      <c r="F733" s="107"/>
      <c r="G733" s="479"/>
      <c r="H733" s="107"/>
      <c r="I733" s="107"/>
      <c r="J733" s="107"/>
      <c r="K733" s="107"/>
      <c r="L733" s="107"/>
      <c r="M733" s="109"/>
      <c r="N733" s="109"/>
      <c r="O733" s="107"/>
      <c r="P733" s="107"/>
      <c r="Q733" s="107"/>
      <c r="R733" s="107"/>
      <c r="S733" s="107"/>
      <c r="T733" s="107"/>
      <c r="U733" s="107"/>
      <c r="V733" s="107"/>
      <c r="W733" s="107"/>
      <c r="X733" s="107"/>
      <c r="Y733" s="107"/>
      <c r="Z733" s="107"/>
    </row>
    <row r="734" spans="1:26" ht="15.75" customHeight="1">
      <c r="A734" s="107"/>
      <c r="B734" s="107"/>
      <c r="C734" s="107"/>
      <c r="D734" s="107"/>
      <c r="E734" s="107"/>
      <c r="F734" s="107"/>
      <c r="G734" s="479"/>
      <c r="H734" s="107"/>
      <c r="I734" s="107"/>
      <c r="J734" s="107"/>
      <c r="K734" s="107"/>
      <c r="L734" s="107"/>
      <c r="M734" s="109"/>
      <c r="N734" s="109"/>
      <c r="O734" s="107"/>
      <c r="P734" s="107"/>
      <c r="Q734" s="107"/>
      <c r="R734" s="107"/>
      <c r="S734" s="107"/>
      <c r="T734" s="107"/>
      <c r="U734" s="107"/>
      <c r="V734" s="107"/>
      <c r="W734" s="107"/>
      <c r="X734" s="107"/>
      <c r="Y734" s="107"/>
      <c r="Z734" s="107"/>
    </row>
    <row r="735" spans="1:26" ht="15.75" customHeight="1">
      <c r="A735" s="107"/>
      <c r="B735" s="107"/>
      <c r="C735" s="107"/>
      <c r="D735" s="107"/>
      <c r="E735" s="107"/>
      <c r="F735" s="107"/>
      <c r="G735" s="479"/>
      <c r="H735" s="107"/>
      <c r="I735" s="107"/>
      <c r="J735" s="107"/>
      <c r="K735" s="107"/>
      <c r="L735" s="107"/>
      <c r="M735" s="109"/>
      <c r="N735" s="109"/>
      <c r="O735" s="107"/>
      <c r="P735" s="107"/>
      <c r="Q735" s="107"/>
      <c r="R735" s="107"/>
      <c r="S735" s="107"/>
      <c r="T735" s="107"/>
      <c r="U735" s="107"/>
      <c r="V735" s="107"/>
      <c r="W735" s="107"/>
      <c r="X735" s="107"/>
      <c r="Y735" s="107"/>
      <c r="Z735" s="107"/>
    </row>
    <row r="736" spans="1:26" ht="15.75" customHeight="1">
      <c r="A736" s="107"/>
      <c r="B736" s="107"/>
      <c r="C736" s="107"/>
      <c r="D736" s="107"/>
      <c r="E736" s="107"/>
      <c r="F736" s="107"/>
      <c r="G736" s="479"/>
      <c r="H736" s="107"/>
      <c r="I736" s="107"/>
      <c r="J736" s="107"/>
      <c r="K736" s="107"/>
      <c r="L736" s="107"/>
      <c r="M736" s="109"/>
      <c r="N736" s="109"/>
      <c r="O736" s="107"/>
      <c r="P736" s="107"/>
      <c r="Q736" s="107"/>
      <c r="R736" s="107"/>
      <c r="S736" s="107"/>
      <c r="T736" s="107"/>
      <c r="U736" s="107"/>
      <c r="V736" s="107"/>
      <c r="W736" s="107"/>
      <c r="X736" s="107"/>
      <c r="Y736" s="107"/>
      <c r="Z736" s="107"/>
    </row>
    <row r="737" spans="1:26" ht="15.75" customHeight="1">
      <c r="A737" s="107"/>
      <c r="B737" s="107"/>
      <c r="C737" s="107"/>
      <c r="D737" s="107"/>
      <c r="E737" s="107"/>
      <c r="F737" s="107"/>
      <c r="G737" s="479"/>
      <c r="H737" s="107"/>
      <c r="I737" s="107"/>
      <c r="J737" s="107"/>
      <c r="K737" s="107"/>
      <c r="L737" s="107"/>
      <c r="M737" s="109"/>
      <c r="N737" s="109"/>
      <c r="O737" s="107"/>
      <c r="P737" s="107"/>
      <c r="Q737" s="107"/>
      <c r="R737" s="107"/>
      <c r="S737" s="107"/>
      <c r="T737" s="107"/>
      <c r="U737" s="107"/>
      <c r="V737" s="107"/>
      <c r="W737" s="107"/>
      <c r="X737" s="107"/>
      <c r="Y737" s="107"/>
      <c r="Z737" s="107"/>
    </row>
    <row r="738" spans="1:26" ht="15.75" customHeight="1">
      <c r="A738" s="107"/>
      <c r="B738" s="107"/>
      <c r="C738" s="107"/>
      <c r="D738" s="107"/>
      <c r="E738" s="107"/>
      <c r="F738" s="107"/>
      <c r="G738" s="479"/>
      <c r="H738" s="107"/>
      <c r="I738" s="107"/>
      <c r="J738" s="107"/>
      <c r="K738" s="107"/>
      <c r="L738" s="107"/>
      <c r="M738" s="109"/>
      <c r="N738" s="109"/>
      <c r="O738" s="107"/>
      <c r="P738" s="107"/>
      <c r="Q738" s="107"/>
      <c r="R738" s="107"/>
      <c r="S738" s="107"/>
      <c r="T738" s="107"/>
      <c r="U738" s="107"/>
      <c r="V738" s="107"/>
      <c r="W738" s="107"/>
      <c r="X738" s="107"/>
      <c r="Y738" s="107"/>
      <c r="Z738" s="107"/>
    </row>
    <row r="739" spans="1:26" ht="15.75" customHeight="1">
      <c r="A739" s="107"/>
      <c r="B739" s="107"/>
      <c r="C739" s="107"/>
      <c r="D739" s="107"/>
      <c r="E739" s="107"/>
      <c r="F739" s="107"/>
      <c r="G739" s="479"/>
      <c r="H739" s="107"/>
      <c r="I739" s="107"/>
      <c r="J739" s="107"/>
      <c r="K739" s="107"/>
      <c r="L739" s="107"/>
      <c r="M739" s="109"/>
      <c r="N739" s="109"/>
      <c r="O739" s="107"/>
      <c r="P739" s="107"/>
      <c r="Q739" s="107"/>
      <c r="R739" s="107"/>
      <c r="S739" s="107"/>
      <c r="T739" s="107"/>
      <c r="U739" s="107"/>
      <c r="V739" s="107"/>
      <c r="W739" s="107"/>
      <c r="X739" s="107"/>
      <c r="Y739" s="107"/>
      <c r="Z739" s="107"/>
    </row>
    <row r="740" spans="1:26" ht="15.75" customHeight="1">
      <c r="A740" s="107"/>
      <c r="B740" s="107"/>
      <c r="C740" s="107"/>
      <c r="D740" s="107"/>
      <c r="E740" s="107"/>
      <c r="F740" s="107"/>
      <c r="G740" s="479"/>
      <c r="H740" s="107"/>
      <c r="I740" s="107"/>
      <c r="J740" s="107"/>
      <c r="K740" s="107"/>
      <c r="L740" s="107"/>
      <c r="M740" s="109"/>
      <c r="N740" s="109"/>
      <c r="O740" s="107"/>
      <c r="P740" s="107"/>
      <c r="Q740" s="107"/>
      <c r="R740" s="107"/>
      <c r="S740" s="107"/>
      <c r="T740" s="107"/>
      <c r="U740" s="107"/>
      <c r="V740" s="107"/>
      <c r="W740" s="107"/>
      <c r="X740" s="107"/>
      <c r="Y740" s="107"/>
      <c r="Z740" s="107"/>
    </row>
    <row r="741" spans="1:26" ht="15.75" customHeight="1">
      <c r="A741" s="107"/>
      <c r="B741" s="107"/>
      <c r="C741" s="107"/>
      <c r="D741" s="107"/>
      <c r="E741" s="107"/>
      <c r="F741" s="107"/>
      <c r="G741" s="479"/>
      <c r="H741" s="107"/>
      <c r="I741" s="107"/>
      <c r="J741" s="107"/>
      <c r="K741" s="107"/>
      <c r="L741" s="107"/>
      <c r="M741" s="109"/>
      <c r="N741" s="109"/>
      <c r="O741" s="107"/>
      <c r="P741" s="107"/>
      <c r="Q741" s="107"/>
      <c r="R741" s="107"/>
      <c r="S741" s="107"/>
      <c r="T741" s="107"/>
      <c r="U741" s="107"/>
      <c r="V741" s="107"/>
      <c r="W741" s="107"/>
      <c r="X741" s="107"/>
      <c r="Y741" s="107"/>
      <c r="Z741" s="107"/>
    </row>
    <row r="742" spans="1:26" ht="15.75" customHeight="1">
      <c r="A742" s="107"/>
      <c r="B742" s="107"/>
      <c r="C742" s="107"/>
      <c r="D742" s="107"/>
      <c r="E742" s="107"/>
      <c r="F742" s="107"/>
      <c r="G742" s="479"/>
      <c r="H742" s="107"/>
      <c r="I742" s="107"/>
      <c r="J742" s="107"/>
      <c r="K742" s="107"/>
      <c r="L742" s="107"/>
      <c r="M742" s="109"/>
      <c r="N742" s="109"/>
      <c r="O742" s="107"/>
      <c r="P742" s="107"/>
      <c r="Q742" s="107"/>
      <c r="R742" s="107"/>
      <c r="S742" s="107"/>
      <c r="T742" s="107"/>
      <c r="U742" s="107"/>
      <c r="V742" s="107"/>
      <c r="W742" s="107"/>
      <c r="X742" s="107"/>
      <c r="Y742" s="107"/>
      <c r="Z742" s="107"/>
    </row>
    <row r="743" spans="1:26" ht="15.75" customHeight="1">
      <c r="A743" s="107"/>
      <c r="B743" s="107"/>
      <c r="C743" s="107"/>
      <c r="D743" s="107"/>
      <c r="E743" s="107"/>
      <c r="F743" s="107"/>
      <c r="G743" s="479"/>
      <c r="H743" s="107"/>
      <c r="I743" s="107"/>
      <c r="J743" s="107"/>
      <c r="K743" s="107"/>
      <c r="L743" s="107"/>
      <c r="M743" s="109"/>
      <c r="N743" s="109"/>
      <c r="O743" s="107"/>
      <c r="P743" s="107"/>
      <c r="Q743" s="107"/>
      <c r="R743" s="107"/>
      <c r="S743" s="107"/>
      <c r="T743" s="107"/>
      <c r="U743" s="107"/>
      <c r="V743" s="107"/>
      <c r="W743" s="107"/>
      <c r="X743" s="107"/>
      <c r="Y743" s="107"/>
      <c r="Z743" s="107"/>
    </row>
    <row r="744" spans="1:26" ht="15.75" customHeight="1">
      <c r="A744" s="107"/>
      <c r="B744" s="107"/>
      <c r="C744" s="107"/>
      <c r="D744" s="107"/>
      <c r="E744" s="107"/>
      <c r="F744" s="107"/>
      <c r="G744" s="479"/>
      <c r="H744" s="107"/>
      <c r="I744" s="107"/>
      <c r="J744" s="107"/>
      <c r="K744" s="107"/>
      <c r="L744" s="107"/>
      <c r="M744" s="109"/>
      <c r="N744" s="109"/>
      <c r="O744" s="107"/>
      <c r="P744" s="107"/>
      <c r="Q744" s="107"/>
      <c r="R744" s="107"/>
      <c r="S744" s="107"/>
      <c r="T744" s="107"/>
      <c r="U744" s="107"/>
      <c r="V744" s="107"/>
      <c r="W744" s="107"/>
      <c r="X744" s="107"/>
      <c r="Y744" s="107"/>
      <c r="Z744" s="107"/>
    </row>
    <row r="745" spans="1:26" ht="15.75" customHeight="1">
      <c r="A745" s="107"/>
      <c r="B745" s="107"/>
      <c r="C745" s="107"/>
      <c r="D745" s="107"/>
      <c r="E745" s="107"/>
      <c r="F745" s="107"/>
      <c r="G745" s="479"/>
      <c r="H745" s="107"/>
      <c r="I745" s="107"/>
      <c r="J745" s="107"/>
      <c r="K745" s="107"/>
      <c r="L745" s="107"/>
      <c r="M745" s="109"/>
      <c r="N745" s="109"/>
      <c r="O745" s="107"/>
      <c r="P745" s="107"/>
      <c r="Q745" s="107"/>
      <c r="R745" s="107"/>
      <c r="S745" s="107"/>
      <c r="T745" s="107"/>
      <c r="U745" s="107"/>
      <c r="V745" s="107"/>
      <c r="W745" s="107"/>
      <c r="X745" s="107"/>
      <c r="Y745" s="107"/>
      <c r="Z745" s="107"/>
    </row>
    <row r="746" spans="1:26" ht="15.75" customHeight="1">
      <c r="A746" s="107"/>
      <c r="B746" s="107"/>
      <c r="C746" s="107"/>
      <c r="D746" s="107"/>
      <c r="E746" s="107"/>
      <c r="F746" s="107"/>
      <c r="G746" s="479"/>
      <c r="H746" s="107"/>
      <c r="I746" s="107"/>
      <c r="J746" s="107"/>
      <c r="K746" s="107"/>
      <c r="L746" s="107"/>
      <c r="M746" s="109"/>
      <c r="N746" s="109"/>
      <c r="O746" s="107"/>
      <c r="P746" s="107"/>
      <c r="Q746" s="107"/>
      <c r="R746" s="107"/>
      <c r="S746" s="107"/>
      <c r="T746" s="107"/>
      <c r="U746" s="107"/>
      <c r="V746" s="107"/>
      <c r="W746" s="107"/>
      <c r="X746" s="107"/>
      <c r="Y746" s="107"/>
      <c r="Z746" s="107"/>
    </row>
    <row r="747" spans="1:26" ht="15.75" customHeight="1">
      <c r="A747" s="107"/>
      <c r="B747" s="107"/>
      <c r="C747" s="107"/>
      <c r="D747" s="107"/>
      <c r="E747" s="107"/>
      <c r="F747" s="107"/>
      <c r="G747" s="479"/>
      <c r="H747" s="107"/>
      <c r="I747" s="107"/>
      <c r="J747" s="107"/>
      <c r="K747" s="107"/>
      <c r="L747" s="107"/>
      <c r="M747" s="109"/>
      <c r="N747" s="109"/>
      <c r="O747" s="107"/>
      <c r="P747" s="107"/>
      <c r="Q747" s="107"/>
      <c r="R747" s="107"/>
      <c r="S747" s="107"/>
      <c r="T747" s="107"/>
      <c r="U747" s="107"/>
      <c r="V747" s="107"/>
      <c r="W747" s="107"/>
      <c r="X747" s="107"/>
      <c r="Y747" s="107"/>
      <c r="Z747" s="107"/>
    </row>
    <row r="748" spans="1:26" ht="15.75" customHeight="1">
      <c r="A748" s="107"/>
      <c r="B748" s="107"/>
      <c r="C748" s="107"/>
      <c r="D748" s="107"/>
      <c r="E748" s="107"/>
      <c r="F748" s="107"/>
      <c r="G748" s="479"/>
      <c r="H748" s="107"/>
      <c r="I748" s="107"/>
      <c r="J748" s="107"/>
      <c r="K748" s="107"/>
      <c r="L748" s="107"/>
      <c r="M748" s="109"/>
      <c r="N748" s="109"/>
      <c r="O748" s="107"/>
      <c r="P748" s="107"/>
      <c r="Q748" s="107"/>
      <c r="R748" s="107"/>
      <c r="S748" s="107"/>
      <c r="T748" s="107"/>
      <c r="U748" s="107"/>
      <c r="V748" s="107"/>
      <c r="W748" s="107"/>
      <c r="X748" s="107"/>
      <c r="Y748" s="107"/>
      <c r="Z748" s="107"/>
    </row>
    <row r="749" spans="1:26" ht="15.75" customHeight="1">
      <c r="A749" s="107"/>
      <c r="B749" s="107"/>
      <c r="C749" s="107"/>
      <c r="D749" s="107"/>
      <c r="E749" s="107"/>
      <c r="F749" s="107"/>
      <c r="G749" s="479"/>
      <c r="H749" s="107"/>
      <c r="I749" s="107"/>
      <c r="J749" s="107"/>
      <c r="K749" s="107"/>
      <c r="L749" s="107"/>
      <c r="M749" s="109"/>
      <c r="N749" s="109"/>
      <c r="O749" s="107"/>
      <c r="P749" s="107"/>
      <c r="Q749" s="107"/>
      <c r="R749" s="107"/>
      <c r="S749" s="107"/>
      <c r="T749" s="107"/>
      <c r="U749" s="107"/>
      <c r="V749" s="107"/>
      <c r="W749" s="107"/>
      <c r="X749" s="107"/>
      <c r="Y749" s="107"/>
      <c r="Z749" s="107"/>
    </row>
    <row r="750" spans="1:26" ht="15.75" customHeight="1">
      <c r="A750" s="107"/>
      <c r="B750" s="107"/>
      <c r="C750" s="107"/>
      <c r="D750" s="107"/>
      <c r="E750" s="107"/>
      <c r="F750" s="107"/>
      <c r="G750" s="479"/>
      <c r="H750" s="107"/>
      <c r="I750" s="107"/>
      <c r="J750" s="107"/>
      <c r="K750" s="107"/>
      <c r="L750" s="107"/>
      <c r="M750" s="109"/>
      <c r="N750" s="109"/>
      <c r="O750" s="107"/>
      <c r="P750" s="107"/>
      <c r="Q750" s="107"/>
      <c r="R750" s="107"/>
      <c r="S750" s="107"/>
      <c r="T750" s="107"/>
      <c r="U750" s="107"/>
      <c r="V750" s="107"/>
      <c r="W750" s="107"/>
      <c r="X750" s="107"/>
      <c r="Y750" s="107"/>
      <c r="Z750" s="107"/>
    </row>
    <row r="751" spans="1:26" ht="15.75" customHeight="1">
      <c r="A751" s="107"/>
      <c r="B751" s="107"/>
      <c r="C751" s="107"/>
      <c r="D751" s="107"/>
      <c r="E751" s="107"/>
      <c r="F751" s="107"/>
      <c r="G751" s="479"/>
      <c r="H751" s="107"/>
      <c r="I751" s="107"/>
      <c r="J751" s="107"/>
      <c r="K751" s="107"/>
      <c r="L751" s="107"/>
      <c r="M751" s="109"/>
      <c r="N751" s="109"/>
      <c r="O751" s="107"/>
      <c r="P751" s="107"/>
      <c r="Q751" s="107"/>
      <c r="R751" s="107"/>
      <c r="S751" s="107"/>
      <c r="T751" s="107"/>
      <c r="U751" s="107"/>
      <c r="V751" s="107"/>
      <c r="W751" s="107"/>
      <c r="X751" s="107"/>
      <c r="Y751" s="107"/>
      <c r="Z751" s="107"/>
    </row>
    <row r="752" spans="1:26" ht="15.75" customHeight="1">
      <c r="A752" s="107"/>
      <c r="B752" s="107"/>
      <c r="C752" s="107"/>
      <c r="D752" s="107"/>
      <c r="E752" s="107"/>
      <c r="F752" s="107"/>
      <c r="G752" s="479"/>
      <c r="H752" s="107"/>
      <c r="I752" s="107"/>
      <c r="J752" s="107"/>
      <c r="K752" s="107"/>
      <c r="L752" s="107"/>
      <c r="M752" s="109"/>
      <c r="N752" s="109"/>
      <c r="O752" s="107"/>
      <c r="P752" s="107"/>
      <c r="Q752" s="107"/>
      <c r="R752" s="107"/>
      <c r="S752" s="107"/>
      <c r="T752" s="107"/>
      <c r="U752" s="107"/>
      <c r="V752" s="107"/>
      <c r="W752" s="107"/>
      <c r="X752" s="107"/>
      <c r="Y752" s="107"/>
      <c r="Z752" s="107"/>
    </row>
    <row r="753" spans="1:26" ht="15.75" customHeight="1">
      <c r="A753" s="107"/>
      <c r="B753" s="107"/>
      <c r="C753" s="107"/>
      <c r="D753" s="107"/>
      <c r="E753" s="107"/>
      <c r="F753" s="107"/>
      <c r="G753" s="479"/>
      <c r="H753" s="107"/>
      <c r="I753" s="107"/>
      <c r="J753" s="107"/>
      <c r="K753" s="107"/>
      <c r="L753" s="107"/>
      <c r="M753" s="109"/>
      <c r="N753" s="109"/>
      <c r="O753" s="107"/>
      <c r="P753" s="107"/>
      <c r="Q753" s="107"/>
      <c r="R753" s="107"/>
      <c r="S753" s="107"/>
      <c r="T753" s="107"/>
      <c r="U753" s="107"/>
      <c r="V753" s="107"/>
      <c r="W753" s="107"/>
      <c r="X753" s="107"/>
      <c r="Y753" s="107"/>
      <c r="Z753" s="107"/>
    </row>
    <row r="754" spans="1:26" ht="15.75" customHeight="1">
      <c r="A754" s="107"/>
      <c r="B754" s="107"/>
      <c r="C754" s="107"/>
      <c r="D754" s="107"/>
      <c r="E754" s="107"/>
      <c r="F754" s="107"/>
      <c r="G754" s="479"/>
      <c r="H754" s="107"/>
      <c r="I754" s="107"/>
      <c r="J754" s="107"/>
      <c r="K754" s="107"/>
      <c r="L754" s="107"/>
      <c r="M754" s="109"/>
      <c r="N754" s="109"/>
      <c r="O754" s="107"/>
      <c r="P754" s="107"/>
      <c r="Q754" s="107"/>
      <c r="R754" s="107"/>
      <c r="S754" s="107"/>
      <c r="T754" s="107"/>
      <c r="U754" s="107"/>
      <c r="V754" s="107"/>
      <c r="W754" s="107"/>
      <c r="X754" s="107"/>
      <c r="Y754" s="107"/>
      <c r="Z754" s="107"/>
    </row>
    <row r="755" spans="1:26" ht="15.75" customHeight="1">
      <c r="A755" s="107"/>
      <c r="B755" s="107"/>
      <c r="C755" s="107"/>
      <c r="D755" s="107"/>
      <c r="E755" s="107"/>
      <c r="F755" s="107"/>
      <c r="G755" s="479"/>
      <c r="H755" s="107"/>
      <c r="I755" s="107"/>
      <c r="J755" s="107"/>
      <c r="K755" s="107"/>
      <c r="L755" s="107"/>
      <c r="M755" s="109"/>
      <c r="N755" s="109"/>
      <c r="O755" s="107"/>
      <c r="P755" s="107"/>
      <c r="Q755" s="107"/>
      <c r="R755" s="107"/>
      <c r="S755" s="107"/>
      <c r="T755" s="107"/>
      <c r="U755" s="107"/>
      <c r="V755" s="107"/>
      <c r="W755" s="107"/>
      <c r="X755" s="107"/>
      <c r="Y755" s="107"/>
      <c r="Z755" s="107"/>
    </row>
    <row r="756" spans="1:26" ht="15.75" customHeight="1">
      <c r="A756" s="107"/>
      <c r="B756" s="107"/>
      <c r="C756" s="107"/>
      <c r="D756" s="107"/>
      <c r="E756" s="107"/>
      <c r="F756" s="107"/>
      <c r="G756" s="479"/>
      <c r="H756" s="107"/>
      <c r="I756" s="107"/>
      <c r="J756" s="107"/>
      <c r="K756" s="107"/>
      <c r="L756" s="107"/>
      <c r="M756" s="109"/>
      <c r="N756" s="109"/>
      <c r="O756" s="107"/>
      <c r="P756" s="107"/>
      <c r="Q756" s="107"/>
      <c r="R756" s="107"/>
      <c r="S756" s="107"/>
      <c r="T756" s="107"/>
      <c r="U756" s="107"/>
      <c r="V756" s="107"/>
      <c r="W756" s="107"/>
      <c r="X756" s="107"/>
      <c r="Y756" s="107"/>
      <c r="Z756" s="107"/>
    </row>
    <row r="757" spans="1:26" ht="15.75" customHeight="1">
      <c r="A757" s="107"/>
      <c r="B757" s="107"/>
      <c r="C757" s="107"/>
      <c r="D757" s="107"/>
      <c r="E757" s="107"/>
      <c r="F757" s="107"/>
      <c r="G757" s="479"/>
      <c r="H757" s="107"/>
      <c r="I757" s="107"/>
      <c r="J757" s="107"/>
      <c r="K757" s="107"/>
      <c r="L757" s="107"/>
      <c r="M757" s="109"/>
      <c r="N757" s="109"/>
      <c r="O757" s="107"/>
      <c r="P757" s="107"/>
      <c r="Q757" s="107"/>
      <c r="R757" s="107"/>
      <c r="S757" s="107"/>
      <c r="T757" s="107"/>
      <c r="U757" s="107"/>
      <c r="V757" s="107"/>
      <c r="W757" s="107"/>
      <c r="X757" s="107"/>
      <c r="Y757" s="107"/>
      <c r="Z757" s="107"/>
    </row>
    <row r="758" spans="1:26" ht="15.75" customHeight="1">
      <c r="A758" s="107"/>
      <c r="B758" s="107"/>
      <c r="C758" s="107"/>
      <c r="D758" s="107"/>
      <c r="E758" s="107"/>
      <c r="F758" s="107"/>
      <c r="G758" s="479"/>
      <c r="H758" s="107"/>
      <c r="I758" s="107"/>
      <c r="J758" s="107"/>
      <c r="K758" s="107"/>
      <c r="L758" s="107"/>
      <c r="M758" s="109"/>
      <c r="N758" s="109"/>
      <c r="O758" s="107"/>
      <c r="P758" s="107"/>
      <c r="Q758" s="107"/>
      <c r="R758" s="107"/>
      <c r="S758" s="107"/>
      <c r="T758" s="107"/>
      <c r="U758" s="107"/>
      <c r="V758" s="107"/>
      <c r="W758" s="107"/>
      <c r="X758" s="107"/>
      <c r="Y758" s="107"/>
      <c r="Z758" s="107"/>
    </row>
    <row r="759" spans="1:26" ht="15.75" customHeight="1">
      <c r="A759" s="107"/>
      <c r="B759" s="107"/>
      <c r="C759" s="107"/>
      <c r="D759" s="107"/>
      <c r="E759" s="107"/>
      <c r="F759" s="107"/>
      <c r="G759" s="479"/>
      <c r="H759" s="107"/>
      <c r="I759" s="107"/>
      <c r="J759" s="107"/>
      <c r="K759" s="107"/>
      <c r="L759" s="107"/>
      <c r="M759" s="109"/>
      <c r="N759" s="109"/>
      <c r="O759" s="107"/>
      <c r="P759" s="107"/>
      <c r="Q759" s="107"/>
      <c r="R759" s="107"/>
      <c r="S759" s="107"/>
      <c r="T759" s="107"/>
      <c r="U759" s="107"/>
      <c r="V759" s="107"/>
      <c r="W759" s="107"/>
      <c r="X759" s="107"/>
      <c r="Y759" s="107"/>
      <c r="Z759" s="107"/>
    </row>
    <row r="760" spans="1:26" ht="15.75" customHeight="1">
      <c r="A760" s="107"/>
      <c r="B760" s="107"/>
      <c r="C760" s="107"/>
      <c r="D760" s="107"/>
      <c r="E760" s="107"/>
      <c r="F760" s="107"/>
      <c r="G760" s="479"/>
      <c r="H760" s="107"/>
      <c r="I760" s="107"/>
      <c r="J760" s="107"/>
      <c r="K760" s="107"/>
      <c r="L760" s="107"/>
      <c r="M760" s="109"/>
      <c r="N760" s="109"/>
      <c r="O760" s="107"/>
      <c r="P760" s="107"/>
      <c r="Q760" s="107"/>
      <c r="R760" s="107"/>
      <c r="S760" s="107"/>
      <c r="T760" s="107"/>
      <c r="U760" s="107"/>
      <c r="V760" s="107"/>
      <c r="W760" s="107"/>
      <c r="X760" s="107"/>
      <c r="Y760" s="107"/>
      <c r="Z760" s="107"/>
    </row>
    <row r="761" spans="1:26" ht="15.75" customHeight="1">
      <c r="A761" s="107"/>
      <c r="B761" s="107"/>
      <c r="C761" s="107"/>
      <c r="D761" s="107"/>
      <c r="E761" s="107"/>
      <c r="F761" s="107"/>
      <c r="G761" s="479"/>
      <c r="H761" s="107"/>
      <c r="I761" s="107"/>
      <c r="J761" s="107"/>
      <c r="K761" s="107"/>
      <c r="L761" s="107"/>
      <c r="M761" s="109"/>
      <c r="N761" s="109"/>
      <c r="O761" s="107"/>
      <c r="P761" s="107"/>
      <c r="Q761" s="107"/>
      <c r="R761" s="107"/>
      <c r="S761" s="107"/>
      <c r="T761" s="107"/>
      <c r="U761" s="107"/>
      <c r="V761" s="107"/>
      <c r="W761" s="107"/>
      <c r="X761" s="107"/>
      <c r="Y761" s="107"/>
      <c r="Z761" s="107"/>
    </row>
    <row r="762" spans="1:26" ht="15.75" customHeight="1">
      <c r="A762" s="107"/>
      <c r="B762" s="107"/>
      <c r="C762" s="107"/>
      <c r="D762" s="107"/>
      <c r="E762" s="107"/>
      <c r="F762" s="107"/>
      <c r="G762" s="479"/>
      <c r="H762" s="107"/>
      <c r="I762" s="107"/>
      <c r="J762" s="107"/>
      <c r="K762" s="107"/>
      <c r="L762" s="107"/>
      <c r="M762" s="109"/>
      <c r="N762" s="109"/>
      <c r="O762" s="107"/>
      <c r="P762" s="107"/>
      <c r="Q762" s="107"/>
      <c r="R762" s="107"/>
      <c r="S762" s="107"/>
      <c r="T762" s="107"/>
      <c r="U762" s="107"/>
      <c r="V762" s="107"/>
      <c r="W762" s="107"/>
      <c r="X762" s="107"/>
      <c r="Y762" s="107"/>
      <c r="Z762" s="107"/>
    </row>
    <row r="763" spans="1:26" ht="15.75" customHeight="1">
      <c r="A763" s="107"/>
      <c r="B763" s="107"/>
      <c r="C763" s="107"/>
      <c r="D763" s="107"/>
      <c r="E763" s="107"/>
      <c r="F763" s="107"/>
      <c r="G763" s="479"/>
      <c r="H763" s="107"/>
      <c r="I763" s="107"/>
      <c r="J763" s="107"/>
      <c r="K763" s="107"/>
      <c r="L763" s="107"/>
      <c r="M763" s="109"/>
      <c r="N763" s="109"/>
      <c r="O763" s="107"/>
      <c r="P763" s="107"/>
      <c r="Q763" s="107"/>
      <c r="R763" s="107"/>
      <c r="S763" s="107"/>
      <c r="T763" s="107"/>
      <c r="U763" s="107"/>
      <c r="V763" s="107"/>
      <c r="W763" s="107"/>
      <c r="X763" s="107"/>
      <c r="Y763" s="107"/>
      <c r="Z763" s="107"/>
    </row>
    <row r="764" spans="1:26" ht="15.75" customHeight="1">
      <c r="A764" s="107"/>
      <c r="B764" s="107"/>
      <c r="C764" s="107"/>
      <c r="D764" s="107"/>
      <c r="E764" s="107"/>
      <c r="F764" s="107"/>
      <c r="G764" s="479"/>
      <c r="H764" s="107"/>
      <c r="I764" s="107"/>
      <c r="J764" s="107"/>
      <c r="K764" s="107"/>
      <c r="L764" s="107"/>
      <c r="M764" s="109"/>
      <c r="N764" s="109"/>
      <c r="O764" s="107"/>
      <c r="P764" s="107"/>
      <c r="Q764" s="107"/>
      <c r="R764" s="107"/>
      <c r="S764" s="107"/>
      <c r="T764" s="107"/>
      <c r="U764" s="107"/>
      <c r="V764" s="107"/>
      <c r="W764" s="107"/>
      <c r="X764" s="107"/>
      <c r="Y764" s="107"/>
      <c r="Z764" s="107"/>
    </row>
    <row r="765" spans="1:26" ht="15.75" customHeight="1">
      <c r="A765" s="107"/>
      <c r="B765" s="107"/>
      <c r="C765" s="107"/>
      <c r="D765" s="107"/>
      <c r="E765" s="107"/>
      <c r="F765" s="107"/>
      <c r="G765" s="479"/>
      <c r="H765" s="107"/>
      <c r="I765" s="107"/>
      <c r="J765" s="107"/>
      <c r="K765" s="107"/>
      <c r="L765" s="107"/>
      <c r="M765" s="109"/>
      <c r="N765" s="109"/>
      <c r="O765" s="107"/>
      <c r="P765" s="107"/>
      <c r="Q765" s="107"/>
      <c r="R765" s="107"/>
      <c r="S765" s="107"/>
      <c r="T765" s="107"/>
      <c r="U765" s="107"/>
      <c r="V765" s="107"/>
      <c r="W765" s="107"/>
      <c r="X765" s="107"/>
      <c r="Y765" s="107"/>
      <c r="Z765" s="107"/>
    </row>
    <row r="766" spans="1:26" ht="15.75" customHeight="1">
      <c r="A766" s="107"/>
      <c r="B766" s="107"/>
      <c r="C766" s="107"/>
      <c r="D766" s="107"/>
      <c r="E766" s="107"/>
      <c r="F766" s="107"/>
      <c r="G766" s="479"/>
      <c r="H766" s="107"/>
      <c r="I766" s="107"/>
      <c r="J766" s="107"/>
      <c r="K766" s="107"/>
      <c r="L766" s="107"/>
      <c r="M766" s="109"/>
      <c r="N766" s="109"/>
      <c r="O766" s="107"/>
      <c r="P766" s="107"/>
      <c r="Q766" s="107"/>
      <c r="R766" s="107"/>
      <c r="S766" s="107"/>
      <c r="T766" s="107"/>
      <c r="U766" s="107"/>
      <c r="V766" s="107"/>
      <c r="W766" s="107"/>
      <c r="X766" s="107"/>
      <c r="Y766" s="107"/>
      <c r="Z766" s="107"/>
    </row>
    <row r="767" spans="1:26" ht="15.75" customHeight="1">
      <c r="A767" s="107"/>
      <c r="B767" s="107"/>
      <c r="C767" s="107"/>
      <c r="D767" s="107"/>
      <c r="E767" s="107"/>
      <c r="F767" s="107"/>
      <c r="G767" s="479"/>
      <c r="H767" s="107"/>
      <c r="I767" s="107"/>
      <c r="J767" s="107"/>
      <c r="K767" s="107"/>
      <c r="L767" s="107"/>
      <c r="M767" s="109"/>
      <c r="N767" s="109"/>
      <c r="O767" s="107"/>
      <c r="P767" s="107"/>
      <c r="Q767" s="107"/>
      <c r="R767" s="107"/>
      <c r="S767" s="107"/>
      <c r="T767" s="107"/>
      <c r="U767" s="107"/>
      <c r="V767" s="107"/>
      <c r="W767" s="107"/>
      <c r="X767" s="107"/>
      <c r="Y767" s="107"/>
      <c r="Z767" s="107"/>
    </row>
    <row r="768" spans="1:26" ht="15.75" customHeight="1">
      <c r="A768" s="107"/>
      <c r="B768" s="107"/>
      <c r="C768" s="107"/>
      <c r="D768" s="107"/>
      <c r="E768" s="107"/>
      <c r="F768" s="107"/>
      <c r="G768" s="479"/>
      <c r="H768" s="107"/>
      <c r="I768" s="107"/>
      <c r="J768" s="107"/>
      <c r="K768" s="107"/>
      <c r="L768" s="107"/>
      <c r="M768" s="109"/>
      <c r="N768" s="109"/>
      <c r="O768" s="107"/>
      <c r="P768" s="107"/>
      <c r="Q768" s="107"/>
      <c r="R768" s="107"/>
      <c r="S768" s="107"/>
      <c r="T768" s="107"/>
      <c r="U768" s="107"/>
      <c r="V768" s="107"/>
      <c r="W768" s="107"/>
      <c r="X768" s="107"/>
      <c r="Y768" s="107"/>
      <c r="Z768" s="107"/>
    </row>
    <row r="769" spans="1:26" ht="15.75" customHeight="1">
      <c r="A769" s="107"/>
      <c r="B769" s="107"/>
      <c r="C769" s="107"/>
      <c r="D769" s="107"/>
      <c r="E769" s="107"/>
      <c r="F769" s="107"/>
      <c r="G769" s="479"/>
      <c r="H769" s="107"/>
      <c r="I769" s="107"/>
      <c r="J769" s="107"/>
      <c r="K769" s="107"/>
      <c r="L769" s="107"/>
      <c r="M769" s="109"/>
      <c r="N769" s="109"/>
      <c r="O769" s="107"/>
      <c r="P769" s="107"/>
      <c r="Q769" s="107"/>
      <c r="R769" s="107"/>
      <c r="S769" s="107"/>
      <c r="T769" s="107"/>
      <c r="U769" s="107"/>
      <c r="V769" s="107"/>
      <c r="W769" s="107"/>
      <c r="X769" s="107"/>
      <c r="Y769" s="107"/>
      <c r="Z769" s="107"/>
    </row>
    <row r="770" spans="1:26" ht="15.75" customHeight="1">
      <c r="A770" s="107"/>
      <c r="B770" s="107"/>
      <c r="C770" s="107"/>
      <c r="D770" s="107"/>
      <c r="E770" s="107"/>
      <c r="F770" s="107"/>
      <c r="G770" s="479"/>
      <c r="H770" s="107"/>
      <c r="I770" s="107"/>
      <c r="J770" s="107"/>
      <c r="K770" s="107"/>
      <c r="L770" s="107"/>
      <c r="M770" s="109"/>
      <c r="N770" s="109"/>
      <c r="O770" s="107"/>
      <c r="P770" s="107"/>
      <c r="Q770" s="107"/>
      <c r="R770" s="107"/>
      <c r="S770" s="107"/>
      <c r="T770" s="107"/>
      <c r="U770" s="107"/>
      <c r="V770" s="107"/>
      <c r="W770" s="107"/>
      <c r="X770" s="107"/>
      <c r="Y770" s="107"/>
      <c r="Z770" s="107"/>
    </row>
    <row r="771" spans="1:26" ht="15.75" customHeight="1">
      <c r="A771" s="107"/>
      <c r="B771" s="107"/>
      <c r="C771" s="107"/>
      <c r="D771" s="107"/>
      <c r="E771" s="107"/>
      <c r="F771" s="107"/>
      <c r="G771" s="479"/>
      <c r="H771" s="107"/>
      <c r="I771" s="107"/>
      <c r="J771" s="107"/>
      <c r="K771" s="107"/>
      <c r="L771" s="107"/>
      <c r="M771" s="109"/>
      <c r="N771" s="109"/>
      <c r="O771" s="107"/>
      <c r="P771" s="107"/>
      <c r="Q771" s="107"/>
      <c r="R771" s="107"/>
      <c r="S771" s="107"/>
      <c r="T771" s="107"/>
      <c r="U771" s="107"/>
      <c r="V771" s="107"/>
      <c r="W771" s="107"/>
      <c r="X771" s="107"/>
      <c r="Y771" s="107"/>
      <c r="Z771" s="107"/>
    </row>
    <row r="772" spans="1:26" ht="15.75" customHeight="1">
      <c r="A772" s="107"/>
      <c r="B772" s="107"/>
      <c r="C772" s="107"/>
      <c r="D772" s="107"/>
      <c r="E772" s="107"/>
      <c r="F772" s="107"/>
      <c r="G772" s="479"/>
      <c r="H772" s="107"/>
      <c r="I772" s="107"/>
      <c r="J772" s="107"/>
      <c r="K772" s="107"/>
      <c r="L772" s="107"/>
      <c r="M772" s="109"/>
      <c r="N772" s="109"/>
      <c r="O772" s="107"/>
      <c r="P772" s="107"/>
      <c r="Q772" s="107"/>
      <c r="R772" s="107"/>
      <c r="S772" s="107"/>
      <c r="T772" s="107"/>
      <c r="U772" s="107"/>
      <c r="V772" s="107"/>
      <c r="W772" s="107"/>
      <c r="X772" s="107"/>
      <c r="Y772" s="107"/>
      <c r="Z772" s="107"/>
    </row>
    <row r="773" spans="1:26" ht="15.75" customHeight="1">
      <c r="A773" s="107"/>
      <c r="B773" s="107"/>
      <c r="C773" s="107"/>
      <c r="D773" s="107"/>
      <c r="E773" s="107"/>
      <c r="F773" s="107"/>
      <c r="G773" s="479"/>
      <c r="H773" s="107"/>
      <c r="I773" s="107"/>
      <c r="J773" s="107"/>
      <c r="K773" s="107"/>
      <c r="L773" s="107"/>
      <c r="M773" s="109"/>
      <c r="N773" s="109"/>
      <c r="O773" s="107"/>
      <c r="P773" s="107"/>
      <c r="Q773" s="107"/>
      <c r="R773" s="107"/>
      <c r="S773" s="107"/>
      <c r="T773" s="107"/>
      <c r="U773" s="107"/>
      <c r="V773" s="107"/>
      <c r="W773" s="107"/>
      <c r="X773" s="107"/>
      <c r="Y773" s="107"/>
      <c r="Z773" s="107"/>
    </row>
    <row r="774" spans="1:26" ht="15.75" customHeight="1">
      <c r="A774" s="107"/>
      <c r="B774" s="107"/>
      <c r="C774" s="107"/>
      <c r="D774" s="107"/>
      <c r="E774" s="107"/>
      <c r="F774" s="107"/>
      <c r="G774" s="479"/>
      <c r="H774" s="107"/>
      <c r="I774" s="107"/>
      <c r="J774" s="107"/>
      <c r="K774" s="107"/>
      <c r="L774" s="107"/>
      <c r="M774" s="109"/>
      <c r="N774" s="109"/>
      <c r="O774" s="107"/>
      <c r="P774" s="107"/>
      <c r="Q774" s="107"/>
      <c r="R774" s="107"/>
      <c r="S774" s="107"/>
      <c r="T774" s="107"/>
      <c r="U774" s="107"/>
      <c r="V774" s="107"/>
      <c r="W774" s="107"/>
      <c r="X774" s="107"/>
      <c r="Y774" s="107"/>
      <c r="Z774" s="107"/>
    </row>
    <row r="775" spans="1:26" ht="15.75" customHeight="1">
      <c r="A775" s="107"/>
      <c r="B775" s="107"/>
      <c r="C775" s="107"/>
      <c r="D775" s="107"/>
      <c r="E775" s="107"/>
      <c r="F775" s="107"/>
      <c r="G775" s="479"/>
      <c r="H775" s="107"/>
      <c r="I775" s="107"/>
      <c r="J775" s="107"/>
      <c r="K775" s="107"/>
      <c r="L775" s="107"/>
      <c r="M775" s="109"/>
      <c r="N775" s="109"/>
      <c r="O775" s="107"/>
      <c r="P775" s="107"/>
      <c r="Q775" s="107"/>
      <c r="R775" s="107"/>
      <c r="S775" s="107"/>
      <c r="T775" s="107"/>
      <c r="U775" s="107"/>
      <c r="V775" s="107"/>
      <c r="W775" s="107"/>
      <c r="X775" s="107"/>
      <c r="Y775" s="107"/>
      <c r="Z775" s="107"/>
    </row>
    <row r="776" spans="1:26" ht="15.75" customHeight="1">
      <c r="A776" s="107"/>
      <c r="B776" s="107"/>
      <c r="C776" s="107"/>
      <c r="D776" s="107"/>
      <c r="E776" s="107"/>
      <c r="F776" s="107"/>
      <c r="G776" s="479"/>
      <c r="H776" s="107"/>
      <c r="I776" s="107"/>
      <c r="J776" s="107"/>
      <c r="K776" s="107"/>
      <c r="L776" s="107"/>
      <c r="M776" s="109"/>
      <c r="N776" s="109"/>
      <c r="O776" s="107"/>
      <c r="P776" s="107"/>
      <c r="Q776" s="107"/>
      <c r="R776" s="107"/>
      <c r="S776" s="107"/>
      <c r="T776" s="107"/>
      <c r="U776" s="107"/>
      <c r="V776" s="107"/>
      <c r="W776" s="107"/>
      <c r="X776" s="107"/>
      <c r="Y776" s="107"/>
      <c r="Z776" s="107"/>
    </row>
    <row r="777" spans="1:26" ht="15.75" customHeight="1">
      <c r="A777" s="107"/>
      <c r="B777" s="107"/>
      <c r="C777" s="107"/>
      <c r="D777" s="107"/>
      <c r="E777" s="107"/>
      <c r="F777" s="107"/>
      <c r="G777" s="479"/>
      <c r="H777" s="107"/>
      <c r="I777" s="107"/>
      <c r="J777" s="107"/>
      <c r="K777" s="107"/>
      <c r="L777" s="107"/>
      <c r="M777" s="109"/>
      <c r="N777" s="109"/>
      <c r="O777" s="107"/>
      <c r="P777" s="107"/>
      <c r="Q777" s="107"/>
      <c r="R777" s="107"/>
      <c r="S777" s="107"/>
      <c r="T777" s="107"/>
      <c r="U777" s="107"/>
      <c r="V777" s="107"/>
      <c r="W777" s="107"/>
      <c r="X777" s="107"/>
      <c r="Y777" s="107"/>
      <c r="Z777" s="107"/>
    </row>
    <row r="778" spans="1:26" ht="15.75" customHeight="1">
      <c r="A778" s="107"/>
      <c r="B778" s="107"/>
      <c r="C778" s="107"/>
      <c r="D778" s="107"/>
      <c r="E778" s="107"/>
      <c r="F778" s="107"/>
      <c r="G778" s="479"/>
      <c r="H778" s="107"/>
      <c r="I778" s="107"/>
      <c r="J778" s="107"/>
      <c r="K778" s="107"/>
      <c r="L778" s="107"/>
      <c r="M778" s="109"/>
      <c r="N778" s="109"/>
      <c r="O778" s="107"/>
      <c r="P778" s="107"/>
      <c r="Q778" s="107"/>
      <c r="R778" s="107"/>
      <c r="S778" s="107"/>
      <c r="T778" s="107"/>
      <c r="U778" s="107"/>
      <c r="V778" s="107"/>
      <c r="W778" s="107"/>
      <c r="X778" s="107"/>
      <c r="Y778" s="107"/>
      <c r="Z778" s="107"/>
    </row>
    <row r="779" spans="1:26" ht="15.75" customHeight="1">
      <c r="A779" s="107"/>
      <c r="B779" s="107"/>
      <c r="C779" s="107"/>
      <c r="D779" s="107"/>
      <c r="E779" s="107"/>
      <c r="F779" s="107"/>
      <c r="G779" s="479"/>
      <c r="H779" s="107"/>
      <c r="I779" s="107"/>
      <c r="J779" s="107"/>
      <c r="K779" s="107"/>
      <c r="L779" s="107"/>
      <c r="M779" s="109"/>
      <c r="N779" s="109"/>
      <c r="O779" s="107"/>
      <c r="P779" s="107"/>
      <c r="Q779" s="107"/>
      <c r="R779" s="107"/>
      <c r="S779" s="107"/>
      <c r="T779" s="107"/>
      <c r="U779" s="107"/>
      <c r="V779" s="107"/>
      <c r="W779" s="107"/>
      <c r="X779" s="107"/>
      <c r="Y779" s="107"/>
      <c r="Z779" s="107"/>
    </row>
    <row r="780" spans="1:26" ht="15.75" customHeight="1">
      <c r="A780" s="107"/>
      <c r="B780" s="107"/>
      <c r="C780" s="107"/>
      <c r="D780" s="107"/>
      <c r="E780" s="107"/>
      <c r="F780" s="107"/>
      <c r="G780" s="479"/>
      <c r="H780" s="107"/>
      <c r="I780" s="107"/>
      <c r="J780" s="107"/>
      <c r="K780" s="107"/>
      <c r="L780" s="107"/>
      <c r="M780" s="109"/>
      <c r="N780" s="109"/>
      <c r="O780" s="107"/>
      <c r="P780" s="107"/>
      <c r="Q780" s="107"/>
      <c r="R780" s="107"/>
      <c r="S780" s="107"/>
      <c r="T780" s="107"/>
      <c r="U780" s="107"/>
      <c r="V780" s="107"/>
      <c r="W780" s="107"/>
      <c r="X780" s="107"/>
      <c r="Y780" s="107"/>
      <c r="Z780" s="107"/>
    </row>
    <row r="781" spans="1:26" ht="15.75" customHeight="1">
      <c r="A781" s="107"/>
      <c r="B781" s="107"/>
      <c r="C781" s="107"/>
      <c r="D781" s="107"/>
      <c r="E781" s="107"/>
      <c r="F781" s="107"/>
      <c r="G781" s="479"/>
      <c r="H781" s="107"/>
      <c r="I781" s="107"/>
      <c r="J781" s="107"/>
      <c r="K781" s="107"/>
      <c r="L781" s="107"/>
      <c r="M781" s="109"/>
      <c r="N781" s="109"/>
      <c r="O781" s="107"/>
      <c r="P781" s="107"/>
      <c r="Q781" s="107"/>
      <c r="R781" s="107"/>
      <c r="S781" s="107"/>
      <c r="T781" s="107"/>
      <c r="U781" s="107"/>
      <c r="V781" s="107"/>
      <c r="W781" s="107"/>
      <c r="X781" s="107"/>
      <c r="Y781" s="107"/>
      <c r="Z781" s="107"/>
    </row>
    <row r="782" spans="1:26" ht="15.75" customHeight="1">
      <c r="A782" s="107"/>
      <c r="B782" s="107"/>
      <c r="C782" s="107"/>
      <c r="D782" s="107"/>
      <c r="E782" s="107"/>
      <c r="F782" s="107"/>
      <c r="G782" s="479"/>
      <c r="H782" s="107"/>
      <c r="I782" s="107"/>
      <c r="J782" s="107"/>
      <c r="K782" s="107"/>
      <c r="L782" s="107"/>
      <c r="M782" s="109"/>
      <c r="N782" s="109"/>
      <c r="O782" s="107"/>
      <c r="P782" s="107"/>
      <c r="Q782" s="107"/>
      <c r="R782" s="107"/>
      <c r="S782" s="107"/>
      <c r="T782" s="107"/>
      <c r="U782" s="107"/>
      <c r="V782" s="107"/>
      <c r="W782" s="107"/>
      <c r="X782" s="107"/>
      <c r="Y782" s="107"/>
      <c r="Z782" s="107"/>
    </row>
    <row r="783" spans="1:26" ht="15.75" customHeight="1">
      <c r="A783" s="107"/>
      <c r="B783" s="107"/>
      <c r="C783" s="107"/>
      <c r="D783" s="107"/>
      <c r="E783" s="107"/>
      <c r="F783" s="107"/>
      <c r="G783" s="479"/>
      <c r="H783" s="107"/>
      <c r="I783" s="107"/>
      <c r="J783" s="107"/>
      <c r="K783" s="107"/>
      <c r="L783" s="107"/>
      <c r="M783" s="109"/>
      <c r="N783" s="109"/>
      <c r="O783" s="107"/>
      <c r="P783" s="107"/>
      <c r="Q783" s="107"/>
      <c r="R783" s="107"/>
      <c r="S783" s="107"/>
      <c r="T783" s="107"/>
      <c r="U783" s="107"/>
      <c r="V783" s="107"/>
      <c r="W783" s="107"/>
      <c r="X783" s="107"/>
      <c r="Y783" s="107"/>
      <c r="Z783" s="107"/>
    </row>
    <row r="784" spans="1:26" ht="15.75" customHeight="1">
      <c r="A784" s="107"/>
      <c r="B784" s="107"/>
      <c r="C784" s="107"/>
      <c r="D784" s="107"/>
      <c r="E784" s="107"/>
      <c r="F784" s="107"/>
      <c r="G784" s="479"/>
      <c r="H784" s="107"/>
      <c r="I784" s="107"/>
      <c r="J784" s="107"/>
      <c r="K784" s="107"/>
      <c r="L784" s="107"/>
      <c r="M784" s="109"/>
      <c r="N784" s="109"/>
      <c r="O784" s="107"/>
      <c r="P784" s="107"/>
      <c r="Q784" s="107"/>
      <c r="R784" s="107"/>
      <c r="S784" s="107"/>
      <c r="T784" s="107"/>
      <c r="U784" s="107"/>
      <c r="V784" s="107"/>
      <c r="W784" s="107"/>
      <c r="X784" s="107"/>
      <c r="Y784" s="107"/>
      <c r="Z784" s="107"/>
    </row>
    <row r="785" spans="1:26" ht="15.75" customHeight="1">
      <c r="A785" s="107"/>
      <c r="B785" s="107"/>
      <c r="C785" s="107"/>
      <c r="D785" s="107"/>
      <c r="E785" s="107"/>
      <c r="F785" s="107"/>
      <c r="G785" s="479"/>
      <c r="H785" s="107"/>
      <c r="I785" s="107"/>
      <c r="J785" s="107"/>
      <c r="K785" s="107"/>
      <c r="L785" s="107"/>
      <c r="M785" s="109"/>
      <c r="N785" s="109"/>
      <c r="O785" s="107"/>
      <c r="P785" s="107"/>
      <c r="Q785" s="107"/>
      <c r="R785" s="107"/>
      <c r="S785" s="107"/>
      <c r="T785" s="107"/>
      <c r="U785" s="107"/>
      <c r="V785" s="107"/>
      <c r="W785" s="107"/>
      <c r="X785" s="107"/>
      <c r="Y785" s="107"/>
      <c r="Z785" s="107"/>
    </row>
    <row r="786" spans="1:26" ht="15.75" customHeight="1">
      <c r="A786" s="107"/>
      <c r="B786" s="107"/>
      <c r="C786" s="107"/>
      <c r="D786" s="107"/>
      <c r="E786" s="107"/>
      <c r="F786" s="107"/>
      <c r="G786" s="479"/>
      <c r="H786" s="107"/>
      <c r="I786" s="107"/>
      <c r="J786" s="107"/>
      <c r="K786" s="107"/>
      <c r="L786" s="107"/>
      <c r="M786" s="109"/>
      <c r="N786" s="109"/>
      <c r="O786" s="107"/>
      <c r="P786" s="107"/>
      <c r="Q786" s="107"/>
      <c r="R786" s="107"/>
      <c r="S786" s="107"/>
      <c r="T786" s="107"/>
      <c r="U786" s="107"/>
      <c r="V786" s="107"/>
      <c r="W786" s="107"/>
      <c r="X786" s="107"/>
      <c r="Y786" s="107"/>
      <c r="Z786" s="107"/>
    </row>
    <row r="787" spans="1:26" ht="15.75" customHeight="1">
      <c r="A787" s="107"/>
      <c r="B787" s="107"/>
      <c r="C787" s="107"/>
      <c r="D787" s="107"/>
      <c r="E787" s="107"/>
      <c r="F787" s="107"/>
      <c r="G787" s="479"/>
      <c r="H787" s="107"/>
      <c r="I787" s="107"/>
      <c r="J787" s="107"/>
      <c r="K787" s="107"/>
      <c r="L787" s="107"/>
      <c r="M787" s="109"/>
      <c r="N787" s="109"/>
      <c r="O787" s="107"/>
      <c r="P787" s="107"/>
      <c r="Q787" s="107"/>
      <c r="R787" s="107"/>
      <c r="S787" s="107"/>
      <c r="T787" s="107"/>
      <c r="U787" s="107"/>
      <c r="V787" s="107"/>
      <c r="W787" s="107"/>
      <c r="X787" s="107"/>
      <c r="Y787" s="107"/>
      <c r="Z787" s="107"/>
    </row>
    <row r="788" spans="1:26" ht="15.75" customHeight="1">
      <c r="A788" s="107"/>
      <c r="B788" s="107"/>
      <c r="C788" s="107"/>
      <c r="D788" s="107"/>
      <c r="E788" s="107"/>
      <c r="F788" s="107"/>
      <c r="G788" s="479"/>
      <c r="H788" s="107"/>
      <c r="I788" s="107"/>
      <c r="J788" s="107"/>
      <c r="K788" s="107"/>
      <c r="L788" s="107"/>
      <c r="M788" s="109"/>
      <c r="N788" s="109"/>
      <c r="O788" s="107"/>
      <c r="P788" s="107"/>
      <c r="Q788" s="107"/>
      <c r="R788" s="107"/>
      <c r="S788" s="107"/>
      <c r="T788" s="107"/>
      <c r="U788" s="107"/>
      <c r="V788" s="107"/>
      <c r="W788" s="107"/>
      <c r="X788" s="107"/>
      <c r="Y788" s="107"/>
      <c r="Z788" s="107"/>
    </row>
    <row r="789" spans="1:26" ht="15.75" customHeight="1">
      <c r="A789" s="107"/>
      <c r="B789" s="107"/>
      <c r="C789" s="107"/>
      <c r="D789" s="107"/>
      <c r="E789" s="107"/>
      <c r="F789" s="107"/>
      <c r="G789" s="479"/>
      <c r="H789" s="107"/>
      <c r="I789" s="107"/>
      <c r="J789" s="107"/>
      <c r="K789" s="107"/>
      <c r="L789" s="107"/>
      <c r="M789" s="109"/>
      <c r="N789" s="109"/>
      <c r="O789" s="107"/>
      <c r="P789" s="107"/>
      <c r="Q789" s="107"/>
      <c r="R789" s="107"/>
      <c r="S789" s="107"/>
      <c r="T789" s="107"/>
      <c r="U789" s="107"/>
      <c r="V789" s="107"/>
      <c r="W789" s="107"/>
      <c r="X789" s="107"/>
      <c r="Y789" s="107"/>
      <c r="Z789" s="107"/>
    </row>
    <row r="790" spans="1:26" ht="15.75" customHeight="1">
      <c r="A790" s="107"/>
      <c r="B790" s="107"/>
      <c r="C790" s="107"/>
      <c r="D790" s="107"/>
      <c r="E790" s="107"/>
      <c r="F790" s="107"/>
      <c r="G790" s="479"/>
      <c r="H790" s="107"/>
      <c r="I790" s="107"/>
      <c r="J790" s="107"/>
      <c r="K790" s="107"/>
      <c r="L790" s="107"/>
      <c r="M790" s="109"/>
      <c r="N790" s="109"/>
      <c r="O790" s="107"/>
      <c r="P790" s="107"/>
      <c r="Q790" s="107"/>
      <c r="R790" s="107"/>
      <c r="S790" s="107"/>
      <c r="T790" s="107"/>
      <c r="U790" s="107"/>
      <c r="V790" s="107"/>
      <c r="W790" s="107"/>
      <c r="X790" s="107"/>
      <c r="Y790" s="107"/>
      <c r="Z790" s="107"/>
    </row>
    <row r="791" spans="1:26" ht="15.75" customHeight="1">
      <c r="A791" s="107"/>
      <c r="B791" s="107"/>
      <c r="C791" s="107"/>
      <c r="D791" s="107"/>
      <c r="E791" s="107"/>
      <c r="F791" s="107"/>
      <c r="G791" s="479"/>
      <c r="H791" s="107"/>
      <c r="I791" s="107"/>
      <c r="J791" s="107"/>
      <c r="K791" s="107"/>
      <c r="L791" s="107"/>
      <c r="M791" s="109"/>
      <c r="N791" s="109"/>
      <c r="O791" s="107"/>
      <c r="P791" s="107"/>
      <c r="Q791" s="107"/>
      <c r="R791" s="107"/>
      <c r="S791" s="107"/>
      <c r="T791" s="107"/>
      <c r="U791" s="107"/>
      <c r="V791" s="107"/>
      <c r="W791" s="107"/>
      <c r="X791" s="107"/>
      <c r="Y791" s="107"/>
      <c r="Z791" s="107"/>
    </row>
    <row r="792" spans="1:26" ht="15.75" customHeight="1">
      <c r="A792" s="107"/>
      <c r="B792" s="107"/>
      <c r="C792" s="107"/>
      <c r="D792" s="107"/>
      <c r="E792" s="107"/>
      <c r="F792" s="107"/>
      <c r="G792" s="479"/>
      <c r="H792" s="107"/>
      <c r="I792" s="107"/>
      <c r="J792" s="107"/>
      <c r="K792" s="107"/>
      <c r="L792" s="107"/>
      <c r="M792" s="109"/>
      <c r="N792" s="109"/>
      <c r="O792" s="107"/>
      <c r="P792" s="107"/>
      <c r="Q792" s="107"/>
      <c r="R792" s="107"/>
      <c r="S792" s="107"/>
      <c r="T792" s="107"/>
      <c r="U792" s="107"/>
      <c r="V792" s="107"/>
      <c r="W792" s="107"/>
      <c r="X792" s="107"/>
      <c r="Y792" s="107"/>
      <c r="Z792" s="107"/>
    </row>
    <row r="793" spans="1:26" ht="15.75" customHeight="1">
      <c r="A793" s="107"/>
      <c r="B793" s="107"/>
      <c r="C793" s="107"/>
      <c r="D793" s="107"/>
      <c r="E793" s="107"/>
      <c r="F793" s="107"/>
      <c r="G793" s="479"/>
      <c r="H793" s="107"/>
      <c r="I793" s="107"/>
      <c r="J793" s="107"/>
      <c r="K793" s="107"/>
      <c r="L793" s="107"/>
      <c r="M793" s="109"/>
      <c r="N793" s="109"/>
      <c r="O793" s="107"/>
      <c r="P793" s="107"/>
      <c r="Q793" s="107"/>
      <c r="R793" s="107"/>
      <c r="S793" s="107"/>
      <c r="T793" s="107"/>
      <c r="U793" s="107"/>
      <c r="V793" s="107"/>
      <c r="W793" s="107"/>
      <c r="X793" s="107"/>
      <c r="Y793" s="107"/>
      <c r="Z793" s="107"/>
    </row>
    <row r="794" spans="1:26" ht="15.75" customHeight="1">
      <c r="A794" s="107"/>
      <c r="B794" s="107"/>
      <c r="C794" s="107"/>
      <c r="D794" s="107"/>
      <c r="E794" s="107"/>
      <c r="F794" s="107"/>
      <c r="G794" s="479"/>
      <c r="H794" s="107"/>
      <c r="I794" s="107"/>
      <c r="J794" s="107"/>
      <c r="K794" s="107"/>
      <c r="L794" s="107"/>
      <c r="M794" s="109"/>
      <c r="N794" s="109"/>
      <c r="O794" s="107"/>
      <c r="P794" s="107"/>
      <c r="Q794" s="107"/>
      <c r="R794" s="107"/>
      <c r="S794" s="107"/>
      <c r="T794" s="107"/>
      <c r="U794" s="107"/>
      <c r="V794" s="107"/>
      <c r="W794" s="107"/>
      <c r="X794" s="107"/>
      <c r="Y794" s="107"/>
      <c r="Z794" s="107"/>
    </row>
    <row r="795" spans="1:26" ht="15.75" customHeight="1">
      <c r="A795" s="107"/>
      <c r="B795" s="107"/>
      <c r="C795" s="107"/>
      <c r="D795" s="107"/>
      <c r="E795" s="107"/>
      <c r="F795" s="107"/>
      <c r="G795" s="479"/>
      <c r="H795" s="107"/>
      <c r="I795" s="107"/>
      <c r="J795" s="107"/>
      <c r="K795" s="107"/>
      <c r="L795" s="107"/>
      <c r="M795" s="109"/>
      <c r="N795" s="109"/>
      <c r="O795" s="107"/>
      <c r="P795" s="107"/>
      <c r="Q795" s="107"/>
      <c r="R795" s="107"/>
      <c r="S795" s="107"/>
      <c r="T795" s="107"/>
      <c r="U795" s="107"/>
      <c r="V795" s="107"/>
      <c r="W795" s="107"/>
      <c r="X795" s="107"/>
      <c r="Y795" s="107"/>
      <c r="Z795" s="107"/>
    </row>
    <row r="796" spans="1:26" ht="15.75" customHeight="1">
      <c r="A796" s="107"/>
      <c r="B796" s="107"/>
      <c r="C796" s="107"/>
      <c r="D796" s="107"/>
      <c r="E796" s="107"/>
      <c r="F796" s="107"/>
      <c r="G796" s="479"/>
      <c r="H796" s="107"/>
      <c r="I796" s="107"/>
      <c r="J796" s="107"/>
      <c r="K796" s="107"/>
      <c r="L796" s="107"/>
      <c r="M796" s="109"/>
      <c r="N796" s="109"/>
      <c r="O796" s="107"/>
      <c r="P796" s="107"/>
      <c r="Q796" s="107"/>
      <c r="R796" s="107"/>
      <c r="S796" s="107"/>
      <c r="T796" s="107"/>
      <c r="U796" s="107"/>
      <c r="V796" s="107"/>
      <c r="W796" s="107"/>
      <c r="X796" s="107"/>
      <c r="Y796" s="107"/>
      <c r="Z796" s="107"/>
    </row>
    <row r="797" spans="1:26" ht="15.75" customHeight="1">
      <c r="A797" s="107"/>
      <c r="B797" s="107"/>
      <c r="C797" s="107"/>
      <c r="D797" s="107"/>
      <c r="E797" s="107"/>
      <c r="F797" s="107"/>
      <c r="G797" s="479"/>
      <c r="H797" s="107"/>
      <c r="I797" s="107"/>
      <c r="J797" s="107"/>
      <c r="K797" s="107"/>
      <c r="L797" s="107"/>
      <c r="M797" s="109"/>
      <c r="N797" s="109"/>
      <c r="O797" s="107"/>
      <c r="P797" s="107"/>
      <c r="Q797" s="107"/>
      <c r="R797" s="107"/>
      <c r="S797" s="107"/>
      <c r="T797" s="107"/>
      <c r="U797" s="107"/>
      <c r="V797" s="107"/>
      <c r="W797" s="107"/>
      <c r="X797" s="107"/>
      <c r="Y797" s="107"/>
      <c r="Z797" s="107"/>
    </row>
    <row r="798" spans="1:26" ht="15.75" customHeight="1">
      <c r="A798" s="107"/>
      <c r="B798" s="107"/>
      <c r="C798" s="107"/>
      <c r="D798" s="107"/>
      <c r="E798" s="107"/>
      <c r="F798" s="107"/>
      <c r="G798" s="479"/>
      <c r="H798" s="107"/>
      <c r="I798" s="107"/>
      <c r="J798" s="107"/>
      <c r="K798" s="107"/>
      <c r="L798" s="107"/>
      <c r="M798" s="109"/>
      <c r="N798" s="109"/>
      <c r="O798" s="107"/>
      <c r="P798" s="107"/>
      <c r="Q798" s="107"/>
      <c r="R798" s="107"/>
      <c r="S798" s="107"/>
      <c r="T798" s="107"/>
      <c r="U798" s="107"/>
      <c r="V798" s="107"/>
      <c r="W798" s="107"/>
      <c r="X798" s="107"/>
      <c r="Y798" s="107"/>
      <c r="Z798" s="107"/>
    </row>
    <row r="799" spans="1:26" ht="15.75" customHeight="1">
      <c r="A799" s="107"/>
      <c r="B799" s="107"/>
      <c r="C799" s="107"/>
      <c r="D799" s="107"/>
      <c r="E799" s="107"/>
      <c r="F799" s="107"/>
      <c r="G799" s="479"/>
      <c r="H799" s="107"/>
      <c r="I799" s="107"/>
      <c r="J799" s="107"/>
      <c r="K799" s="107"/>
      <c r="L799" s="107"/>
      <c r="M799" s="109"/>
      <c r="N799" s="109"/>
      <c r="O799" s="107"/>
      <c r="P799" s="107"/>
      <c r="Q799" s="107"/>
      <c r="R799" s="107"/>
      <c r="S799" s="107"/>
      <c r="T799" s="107"/>
      <c r="U799" s="107"/>
      <c r="V799" s="107"/>
      <c r="W799" s="107"/>
      <c r="X799" s="107"/>
      <c r="Y799" s="107"/>
      <c r="Z799" s="107"/>
    </row>
    <row r="800" spans="1:26" ht="15.75" customHeight="1">
      <c r="A800" s="107"/>
      <c r="B800" s="107"/>
      <c r="C800" s="107"/>
      <c r="D800" s="107"/>
      <c r="E800" s="107"/>
      <c r="F800" s="107"/>
      <c r="G800" s="479"/>
      <c r="H800" s="107"/>
      <c r="I800" s="107"/>
      <c r="J800" s="107"/>
      <c r="K800" s="107"/>
      <c r="L800" s="107"/>
      <c r="M800" s="109"/>
      <c r="N800" s="109"/>
      <c r="O800" s="107"/>
      <c r="P800" s="107"/>
      <c r="Q800" s="107"/>
      <c r="R800" s="107"/>
      <c r="S800" s="107"/>
      <c r="T800" s="107"/>
      <c r="U800" s="107"/>
      <c r="V800" s="107"/>
      <c r="W800" s="107"/>
      <c r="X800" s="107"/>
      <c r="Y800" s="107"/>
      <c r="Z800" s="107"/>
    </row>
    <row r="801" spans="1:26" ht="15.75" customHeight="1">
      <c r="A801" s="107"/>
      <c r="B801" s="107"/>
      <c r="C801" s="107"/>
      <c r="D801" s="107"/>
      <c r="E801" s="107"/>
      <c r="F801" s="107"/>
      <c r="G801" s="479"/>
      <c r="H801" s="107"/>
      <c r="I801" s="107"/>
      <c r="J801" s="107"/>
      <c r="K801" s="107"/>
      <c r="L801" s="107"/>
      <c r="M801" s="109"/>
      <c r="N801" s="109"/>
      <c r="O801" s="107"/>
      <c r="P801" s="107"/>
      <c r="Q801" s="107"/>
      <c r="R801" s="107"/>
      <c r="S801" s="107"/>
      <c r="T801" s="107"/>
      <c r="U801" s="107"/>
      <c r="V801" s="107"/>
      <c r="W801" s="107"/>
      <c r="X801" s="107"/>
      <c r="Y801" s="107"/>
      <c r="Z801" s="107"/>
    </row>
    <row r="802" spans="1:26" ht="15.75" customHeight="1">
      <c r="A802" s="107"/>
      <c r="B802" s="107"/>
      <c r="C802" s="107"/>
      <c r="D802" s="107"/>
      <c r="E802" s="107"/>
      <c r="F802" s="107"/>
      <c r="G802" s="479"/>
      <c r="H802" s="107"/>
      <c r="I802" s="107"/>
      <c r="J802" s="107"/>
      <c r="K802" s="107"/>
      <c r="L802" s="107"/>
      <c r="M802" s="109"/>
      <c r="N802" s="109"/>
      <c r="O802" s="107"/>
      <c r="P802" s="107"/>
      <c r="Q802" s="107"/>
      <c r="R802" s="107"/>
      <c r="S802" s="107"/>
      <c r="T802" s="107"/>
      <c r="U802" s="107"/>
      <c r="V802" s="107"/>
      <c r="W802" s="107"/>
      <c r="X802" s="107"/>
      <c r="Y802" s="107"/>
      <c r="Z802" s="107"/>
    </row>
    <row r="803" spans="1:26" ht="15.75" customHeight="1">
      <c r="A803" s="107"/>
      <c r="B803" s="107"/>
      <c r="C803" s="107"/>
      <c r="D803" s="107"/>
      <c r="E803" s="107"/>
      <c r="F803" s="107"/>
      <c r="G803" s="479"/>
      <c r="H803" s="107"/>
      <c r="I803" s="107"/>
      <c r="J803" s="107"/>
      <c r="K803" s="107"/>
      <c r="L803" s="107"/>
      <c r="M803" s="109"/>
      <c r="N803" s="109"/>
      <c r="O803" s="107"/>
      <c r="P803" s="107"/>
      <c r="Q803" s="107"/>
      <c r="R803" s="107"/>
      <c r="S803" s="107"/>
      <c r="T803" s="107"/>
      <c r="U803" s="107"/>
      <c r="V803" s="107"/>
      <c r="W803" s="107"/>
      <c r="X803" s="107"/>
      <c r="Y803" s="107"/>
      <c r="Z803" s="107"/>
    </row>
    <row r="804" spans="1:26" ht="15.75" customHeight="1">
      <c r="A804" s="107"/>
      <c r="B804" s="107"/>
      <c r="C804" s="107"/>
      <c r="D804" s="107"/>
      <c r="E804" s="107"/>
      <c r="F804" s="107"/>
      <c r="G804" s="479"/>
      <c r="H804" s="107"/>
      <c r="I804" s="107"/>
      <c r="J804" s="107"/>
      <c r="K804" s="107"/>
      <c r="L804" s="107"/>
      <c r="M804" s="109"/>
      <c r="N804" s="109"/>
      <c r="O804" s="107"/>
      <c r="P804" s="107"/>
      <c r="Q804" s="107"/>
      <c r="R804" s="107"/>
      <c r="S804" s="107"/>
      <c r="T804" s="107"/>
      <c r="U804" s="107"/>
      <c r="V804" s="107"/>
      <c r="W804" s="107"/>
      <c r="X804" s="107"/>
      <c r="Y804" s="107"/>
      <c r="Z804" s="107"/>
    </row>
    <row r="805" spans="1:26" ht="15.75" customHeight="1">
      <c r="A805" s="107"/>
      <c r="B805" s="107"/>
      <c r="C805" s="107"/>
      <c r="D805" s="107"/>
      <c r="E805" s="107"/>
      <c r="F805" s="107"/>
      <c r="G805" s="479"/>
      <c r="H805" s="107"/>
      <c r="I805" s="107"/>
      <c r="J805" s="107"/>
      <c r="K805" s="107"/>
      <c r="L805" s="107"/>
      <c r="M805" s="109"/>
      <c r="N805" s="109"/>
      <c r="O805" s="107"/>
      <c r="P805" s="107"/>
      <c r="Q805" s="107"/>
      <c r="R805" s="107"/>
      <c r="S805" s="107"/>
      <c r="T805" s="107"/>
      <c r="U805" s="107"/>
      <c r="V805" s="107"/>
      <c r="W805" s="107"/>
      <c r="X805" s="107"/>
      <c r="Y805" s="107"/>
      <c r="Z805" s="107"/>
    </row>
    <row r="806" spans="1:26" ht="15.75" customHeight="1">
      <c r="A806" s="107"/>
      <c r="B806" s="107"/>
      <c r="C806" s="107"/>
      <c r="D806" s="107"/>
      <c r="E806" s="107"/>
      <c r="F806" s="107"/>
      <c r="G806" s="479"/>
      <c r="H806" s="107"/>
      <c r="I806" s="107"/>
      <c r="J806" s="107"/>
      <c r="K806" s="107"/>
      <c r="L806" s="107"/>
      <c r="M806" s="109"/>
      <c r="N806" s="109"/>
      <c r="O806" s="107"/>
      <c r="P806" s="107"/>
      <c r="Q806" s="107"/>
      <c r="R806" s="107"/>
      <c r="S806" s="107"/>
      <c r="T806" s="107"/>
      <c r="U806" s="107"/>
      <c r="V806" s="107"/>
      <c r="W806" s="107"/>
      <c r="X806" s="107"/>
      <c r="Y806" s="107"/>
      <c r="Z806" s="107"/>
    </row>
    <row r="807" spans="1:26" ht="15.75" customHeight="1">
      <c r="A807" s="107"/>
      <c r="B807" s="107"/>
      <c r="C807" s="107"/>
      <c r="D807" s="107"/>
      <c r="E807" s="107"/>
      <c r="F807" s="107"/>
      <c r="G807" s="479"/>
      <c r="H807" s="107"/>
      <c r="I807" s="107"/>
      <c r="J807" s="107"/>
      <c r="K807" s="107"/>
      <c r="L807" s="107"/>
      <c r="M807" s="109"/>
      <c r="N807" s="109"/>
      <c r="O807" s="107"/>
      <c r="P807" s="107"/>
      <c r="Q807" s="107"/>
      <c r="R807" s="107"/>
      <c r="S807" s="107"/>
      <c r="T807" s="107"/>
      <c r="U807" s="107"/>
      <c r="V807" s="107"/>
      <c r="W807" s="107"/>
      <c r="X807" s="107"/>
      <c r="Y807" s="107"/>
      <c r="Z807" s="107"/>
    </row>
    <row r="808" spans="1:26" ht="15.75" customHeight="1">
      <c r="A808" s="107"/>
      <c r="B808" s="107"/>
      <c r="C808" s="107"/>
      <c r="D808" s="107"/>
      <c r="E808" s="107"/>
      <c r="F808" s="107"/>
      <c r="G808" s="479"/>
      <c r="H808" s="107"/>
      <c r="I808" s="107"/>
      <c r="J808" s="107"/>
      <c r="K808" s="107"/>
      <c r="L808" s="107"/>
      <c r="M808" s="109"/>
      <c r="N808" s="109"/>
      <c r="O808" s="107"/>
      <c r="P808" s="107"/>
      <c r="Q808" s="107"/>
      <c r="R808" s="107"/>
      <c r="S808" s="107"/>
      <c r="T808" s="107"/>
      <c r="U808" s="107"/>
      <c r="V808" s="107"/>
      <c r="W808" s="107"/>
      <c r="X808" s="107"/>
      <c r="Y808" s="107"/>
      <c r="Z808" s="107"/>
    </row>
    <row r="809" spans="1:26" ht="15.75" customHeight="1">
      <c r="A809" s="107"/>
      <c r="B809" s="107"/>
      <c r="C809" s="107"/>
      <c r="D809" s="107"/>
      <c r="E809" s="107"/>
      <c r="F809" s="107"/>
      <c r="G809" s="479"/>
      <c r="H809" s="107"/>
      <c r="I809" s="107"/>
      <c r="J809" s="107"/>
      <c r="K809" s="107"/>
      <c r="L809" s="107"/>
      <c r="M809" s="109"/>
      <c r="N809" s="109"/>
      <c r="O809" s="107"/>
      <c r="P809" s="107"/>
      <c r="Q809" s="107"/>
      <c r="R809" s="107"/>
      <c r="S809" s="107"/>
      <c r="T809" s="107"/>
      <c r="U809" s="107"/>
      <c r="V809" s="107"/>
      <c r="W809" s="107"/>
      <c r="X809" s="107"/>
      <c r="Y809" s="107"/>
      <c r="Z809" s="107"/>
    </row>
    <row r="810" spans="1:26" ht="15.75" customHeight="1">
      <c r="A810" s="107"/>
      <c r="B810" s="107"/>
      <c r="C810" s="107"/>
      <c r="D810" s="107"/>
      <c r="E810" s="107"/>
      <c r="F810" s="107"/>
      <c r="G810" s="479"/>
      <c r="H810" s="107"/>
      <c r="I810" s="107"/>
      <c r="J810" s="107"/>
      <c r="K810" s="107"/>
      <c r="L810" s="107"/>
      <c r="M810" s="109"/>
      <c r="N810" s="109"/>
      <c r="O810" s="107"/>
      <c r="P810" s="107"/>
      <c r="Q810" s="107"/>
      <c r="R810" s="107"/>
      <c r="S810" s="107"/>
      <c r="T810" s="107"/>
      <c r="U810" s="107"/>
      <c r="V810" s="107"/>
      <c r="W810" s="107"/>
      <c r="X810" s="107"/>
      <c r="Y810" s="107"/>
      <c r="Z810" s="107"/>
    </row>
    <row r="811" spans="1:26" ht="15.75" customHeight="1">
      <c r="A811" s="107"/>
      <c r="B811" s="107"/>
      <c r="C811" s="107"/>
      <c r="D811" s="107"/>
      <c r="E811" s="107"/>
      <c r="F811" s="107"/>
      <c r="G811" s="479"/>
      <c r="H811" s="107"/>
      <c r="I811" s="107"/>
      <c r="J811" s="107"/>
      <c r="K811" s="107"/>
      <c r="L811" s="107"/>
      <c r="M811" s="109"/>
      <c r="N811" s="109"/>
      <c r="O811" s="107"/>
      <c r="P811" s="107"/>
      <c r="Q811" s="107"/>
      <c r="R811" s="107"/>
      <c r="S811" s="107"/>
      <c r="T811" s="107"/>
      <c r="U811" s="107"/>
      <c r="V811" s="107"/>
      <c r="W811" s="107"/>
      <c r="X811" s="107"/>
      <c r="Y811" s="107"/>
      <c r="Z811" s="107"/>
    </row>
    <row r="812" spans="1:26" ht="15.75" customHeight="1">
      <c r="A812" s="107"/>
      <c r="B812" s="107"/>
      <c r="C812" s="107"/>
      <c r="D812" s="107"/>
      <c r="E812" s="107"/>
      <c r="F812" s="107"/>
      <c r="G812" s="479"/>
      <c r="H812" s="107"/>
      <c r="I812" s="107"/>
      <c r="J812" s="107"/>
      <c r="K812" s="107"/>
      <c r="L812" s="107"/>
      <c r="M812" s="109"/>
      <c r="N812" s="109"/>
      <c r="O812" s="107"/>
      <c r="P812" s="107"/>
      <c r="Q812" s="107"/>
      <c r="R812" s="107"/>
      <c r="S812" s="107"/>
      <c r="T812" s="107"/>
      <c r="U812" s="107"/>
      <c r="V812" s="107"/>
      <c r="W812" s="107"/>
      <c r="X812" s="107"/>
      <c r="Y812" s="107"/>
      <c r="Z812" s="107"/>
    </row>
    <row r="813" spans="1:26" ht="15.75" customHeight="1">
      <c r="A813" s="107"/>
      <c r="B813" s="107"/>
      <c r="C813" s="107"/>
      <c r="D813" s="107"/>
      <c r="E813" s="107"/>
      <c r="F813" s="107"/>
      <c r="G813" s="479"/>
      <c r="H813" s="107"/>
      <c r="I813" s="107"/>
      <c r="J813" s="107"/>
      <c r="K813" s="107"/>
      <c r="L813" s="107"/>
      <c r="M813" s="109"/>
      <c r="N813" s="109"/>
      <c r="O813" s="107"/>
      <c r="P813" s="107"/>
      <c r="Q813" s="107"/>
      <c r="R813" s="107"/>
      <c r="S813" s="107"/>
      <c r="T813" s="107"/>
      <c r="U813" s="107"/>
      <c r="V813" s="107"/>
      <c r="W813" s="107"/>
      <c r="X813" s="107"/>
      <c r="Y813" s="107"/>
      <c r="Z813" s="107"/>
    </row>
    <row r="814" spans="1:26" ht="15.75" customHeight="1">
      <c r="A814" s="107"/>
      <c r="B814" s="107"/>
      <c r="C814" s="107"/>
      <c r="D814" s="107"/>
      <c r="E814" s="107"/>
      <c r="F814" s="107"/>
      <c r="G814" s="479"/>
      <c r="H814" s="107"/>
      <c r="I814" s="107"/>
      <c r="J814" s="107"/>
      <c r="K814" s="107"/>
      <c r="L814" s="107"/>
      <c r="M814" s="109"/>
      <c r="N814" s="109"/>
      <c r="O814" s="107"/>
      <c r="P814" s="107"/>
      <c r="Q814" s="107"/>
      <c r="R814" s="107"/>
      <c r="S814" s="107"/>
      <c r="T814" s="107"/>
      <c r="U814" s="107"/>
      <c r="V814" s="107"/>
      <c r="W814" s="107"/>
      <c r="X814" s="107"/>
      <c r="Y814" s="107"/>
      <c r="Z814" s="107"/>
    </row>
    <row r="815" spans="1:26" ht="15.75" customHeight="1">
      <c r="A815" s="107"/>
      <c r="B815" s="107"/>
      <c r="C815" s="107"/>
      <c r="D815" s="107"/>
      <c r="E815" s="107"/>
      <c r="F815" s="107"/>
      <c r="G815" s="479"/>
      <c r="H815" s="107"/>
      <c r="I815" s="107"/>
      <c r="J815" s="107"/>
      <c r="K815" s="107"/>
      <c r="L815" s="107"/>
      <c r="M815" s="109"/>
      <c r="N815" s="109"/>
      <c r="O815" s="107"/>
      <c r="P815" s="107"/>
      <c r="Q815" s="107"/>
      <c r="R815" s="107"/>
      <c r="S815" s="107"/>
      <c r="T815" s="107"/>
      <c r="U815" s="107"/>
      <c r="V815" s="107"/>
      <c r="W815" s="107"/>
      <c r="X815" s="107"/>
      <c r="Y815" s="107"/>
      <c r="Z815" s="107"/>
    </row>
    <row r="816" spans="1:26" ht="15.75" customHeight="1">
      <c r="A816" s="107"/>
      <c r="B816" s="107"/>
      <c r="C816" s="107"/>
      <c r="D816" s="107"/>
      <c r="E816" s="107"/>
      <c r="F816" s="107"/>
      <c r="G816" s="479"/>
      <c r="H816" s="107"/>
      <c r="I816" s="107"/>
      <c r="J816" s="107"/>
      <c r="K816" s="107"/>
      <c r="L816" s="107"/>
      <c r="M816" s="109"/>
      <c r="N816" s="109"/>
      <c r="O816" s="107"/>
      <c r="P816" s="107"/>
      <c r="Q816" s="107"/>
      <c r="R816" s="107"/>
      <c r="S816" s="107"/>
      <c r="T816" s="107"/>
      <c r="U816" s="107"/>
      <c r="V816" s="107"/>
      <c r="W816" s="107"/>
      <c r="X816" s="107"/>
      <c r="Y816" s="107"/>
      <c r="Z816" s="107"/>
    </row>
    <row r="817" spans="1:26" ht="15.75" customHeight="1">
      <c r="A817" s="107"/>
      <c r="B817" s="107"/>
      <c r="C817" s="107"/>
      <c r="D817" s="107"/>
      <c r="E817" s="107"/>
      <c r="F817" s="107"/>
      <c r="G817" s="479"/>
      <c r="H817" s="107"/>
      <c r="I817" s="107"/>
      <c r="J817" s="107"/>
      <c r="K817" s="107"/>
      <c r="L817" s="107"/>
      <c r="M817" s="109"/>
      <c r="N817" s="109"/>
      <c r="O817" s="107"/>
      <c r="P817" s="107"/>
      <c r="Q817" s="107"/>
      <c r="R817" s="107"/>
      <c r="S817" s="107"/>
      <c r="T817" s="107"/>
      <c r="U817" s="107"/>
      <c r="V817" s="107"/>
      <c r="W817" s="107"/>
      <c r="X817" s="107"/>
      <c r="Y817" s="107"/>
      <c r="Z817" s="107"/>
    </row>
    <row r="818" spans="1:26" ht="15.75" customHeight="1">
      <c r="A818" s="107"/>
      <c r="B818" s="107"/>
      <c r="C818" s="107"/>
      <c r="D818" s="107"/>
      <c r="E818" s="107"/>
      <c r="F818" s="107"/>
      <c r="G818" s="479"/>
      <c r="H818" s="107"/>
      <c r="I818" s="107"/>
      <c r="J818" s="107"/>
      <c r="K818" s="107"/>
      <c r="L818" s="107"/>
      <c r="M818" s="109"/>
      <c r="N818" s="109"/>
      <c r="O818" s="107"/>
      <c r="P818" s="107"/>
      <c r="Q818" s="107"/>
      <c r="R818" s="107"/>
      <c r="S818" s="107"/>
      <c r="T818" s="107"/>
      <c r="U818" s="107"/>
      <c r="V818" s="107"/>
      <c r="W818" s="107"/>
      <c r="X818" s="107"/>
      <c r="Y818" s="107"/>
      <c r="Z818" s="107"/>
    </row>
    <row r="819" spans="1:26" ht="15.75" customHeight="1">
      <c r="A819" s="107"/>
      <c r="B819" s="107"/>
      <c r="C819" s="107"/>
      <c r="D819" s="107"/>
      <c r="E819" s="107"/>
      <c r="F819" s="107"/>
      <c r="G819" s="479"/>
      <c r="H819" s="107"/>
      <c r="I819" s="107"/>
      <c r="J819" s="107"/>
      <c r="K819" s="107"/>
      <c r="L819" s="107"/>
      <c r="M819" s="109"/>
      <c r="N819" s="109"/>
      <c r="O819" s="107"/>
      <c r="P819" s="107"/>
      <c r="Q819" s="107"/>
      <c r="R819" s="107"/>
      <c r="S819" s="107"/>
      <c r="T819" s="107"/>
      <c r="U819" s="107"/>
      <c r="V819" s="107"/>
      <c r="W819" s="107"/>
      <c r="X819" s="107"/>
      <c r="Y819" s="107"/>
      <c r="Z819" s="107"/>
    </row>
    <row r="820" spans="1:26" ht="15.75" customHeight="1">
      <c r="A820" s="107"/>
      <c r="B820" s="107"/>
      <c r="C820" s="107"/>
      <c r="D820" s="107"/>
      <c r="E820" s="107"/>
      <c r="F820" s="107"/>
      <c r="G820" s="479"/>
      <c r="H820" s="107"/>
      <c r="I820" s="107"/>
      <c r="J820" s="107"/>
      <c r="K820" s="107"/>
      <c r="L820" s="107"/>
      <c r="M820" s="109"/>
      <c r="N820" s="109"/>
      <c r="O820" s="107"/>
      <c r="P820" s="107"/>
      <c r="Q820" s="107"/>
      <c r="R820" s="107"/>
      <c r="S820" s="107"/>
      <c r="T820" s="107"/>
      <c r="U820" s="107"/>
      <c r="V820" s="107"/>
      <c r="W820" s="107"/>
      <c r="X820" s="107"/>
      <c r="Y820" s="107"/>
      <c r="Z820" s="107"/>
    </row>
    <row r="821" spans="1:26" ht="15.75" customHeight="1">
      <c r="A821" s="107"/>
      <c r="B821" s="107"/>
      <c r="C821" s="107"/>
      <c r="D821" s="107"/>
      <c r="E821" s="107"/>
      <c r="F821" s="107"/>
      <c r="G821" s="479"/>
      <c r="H821" s="107"/>
      <c r="I821" s="107"/>
      <c r="J821" s="107"/>
      <c r="K821" s="107"/>
      <c r="L821" s="107"/>
      <c r="M821" s="109"/>
      <c r="N821" s="109"/>
      <c r="O821" s="107"/>
      <c r="P821" s="107"/>
      <c r="Q821" s="107"/>
      <c r="R821" s="107"/>
      <c r="S821" s="107"/>
      <c r="T821" s="107"/>
      <c r="U821" s="107"/>
      <c r="V821" s="107"/>
      <c r="W821" s="107"/>
      <c r="X821" s="107"/>
      <c r="Y821" s="107"/>
      <c r="Z821" s="107"/>
    </row>
    <row r="822" spans="1:26" ht="15.75" customHeight="1">
      <c r="A822" s="107"/>
      <c r="B822" s="107"/>
      <c r="C822" s="107"/>
      <c r="D822" s="107"/>
      <c r="E822" s="107"/>
      <c r="F822" s="107"/>
      <c r="G822" s="479"/>
      <c r="H822" s="107"/>
      <c r="I822" s="107"/>
      <c r="J822" s="107"/>
      <c r="K822" s="107"/>
      <c r="L822" s="107"/>
      <c r="M822" s="109"/>
      <c r="N822" s="109"/>
      <c r="O822" s="107"/>
      <c r="P822" s="107"/>
      <c r="Q822" s="107"/>
      <c r="R822" s="107"/>
      <c r="S822" s="107"/>
      <c r="T822" s="107"/>
      <c r="U822" s="107"/>
      <c r="V822" s="107"/>
      <c r="W822" s="107"/>
      <c r="X822" s="107"/>
      <c r="Y822" s="107"/>
      <c r="Z822" s="107"/>
    </row>
    <row r="823" spans="1:26" ht="15.75" customHeight="1">
      <c r="A823" s="107"/>
      <c r="B823" s="107"/>
      <c r="C823" s="107"/>
      <c r="D823" s="107"/>
      <c r="E823" s="107"/>
      <c r="F823" s="107"/>
      <c r="G823" s="479"/>
      <c r="H823" s="107"/>
      <c r="I823" s="107"/>
      <c r="J823" s="107"/>
      <c r="K823" s="107"/>
      <c r="L823" s="107"/>
      <c r="M823" s="109"/>
      <c r="N823" s="109"/>
      <c r="O823" s="107"/>
      <c r="P823" s="107"/>
      <c r="Q823" s="107"/>
      <c r="R823" s="107"/>
      <c r="S823" s="107"/>
      <c r="T823" s="107"/>
      <c r="U823" s="107"/>
      <c r="V823" s="107"/>
      <c r="W823" s="107"/>
      <c r="X823" s="107"/>
      <c r="Y823" s="107"/>
      <c r="Z823" s="107"/>
    </row>
    <row r="824" spans="1:26" ht="15.75" customHeight="1">
      <c r="A824" s="107"/>
      <c r="B824" s="107"/>
      <c r="C824" s="107"/>
      <c r="D824" s="107"/>
      <c r="E824" s="107"/>
      <c r="F824" s="107"/>
      <c r="G824" s="479"/>
      <c r="H824" s="107"/>
      <c r="I824" s="107"/>
      <c r="J824" s="107"/>
      <c r="K824" s="107"/>
      <c r="L824" s="107"/>
      <c r="M824" s="109"/>
      <c r="N824" s="109"/>
      <c r="O824" s="107"/>
      <c r="P824" s="107"/>
      <c r="Q824" s="107"/>
      <c r="R824" s="107"/>
      <c r="S824" s="107"/>
      <c r="T824" s="107"/>
      <c r="U824" s="107"/>
      <c r="V824" s="107"/>
      <c r="W824" s="107"/>
      <c r="X824" s="107"/>
      <c r="Y824" s="107"/>
      <c r="Z824" s="107"/>
    </row>
    <row r="825" spans="1:26" ht="15.75" customHeight="1">
      <c r="A825" s="107"/>
      <c r="B825" s="107"/>
      <c r="C825" s="107"/>
      <c r="D825" s="107"/>
      <c r="E825" s="107"/>
      <c r="F825" s="107"/>
      <c r="G825" s="479"/>
      <c r="H825" s="107"/>
      <c r="I825" s="107"/>
      <c r="J825" s="107"/>
      <c r="K825" s="107"/>
      <c r="L825" s="107"/>
      <c r="M825" s="109"/>
      <c r="N825" s="109"/>
      <c r="O825" s="107"/>
      <c r="P825" s="107"/>
      <c r="Q825" s="107"/>
      <c r="R825" s="107"/>
      <c r="S825" s="107"/>
      <c r="T825" s="107"/>
      <c r="U825" s="107"/>
      <c r="V825" s="107"/>
      <c r="W825" s="107"/>
      <c r="X825" s="107"/>
      <c r="Y825" s="107"/>
      <c r="Z825" s="107"/>
    </row>
    <row r="826" spans="1:26" ht="15.75" customHeight="1">
      <c r="A826" s="107"/>
      <c r="B826" s="107"/>
      <c r="C826" s="107"/>
      <c r="D826" s="107"/>
      <c r="E826" s="107"/>
      <c r="F826" s="107"/>
      <c r="G826" s="479"/>
      <c r="H826" s="107"/>
      <c r="I826" s="107"/>
      <c r="J826" s="107"/>
      <c r="K826" s="107"/>
      <c r="L826" s="107"/>
      <c r="M826" s="109"/>
      <c r="N826" s="109"/>
      <c r="O826" s="107"/>
      <c r="P826" s="107"/>
      <c r="Q826" s="107"/>
      <c r="R826" s="107"/>
      <c r="S826" s="107"/>
      <c r="T826" s="107"/>
      <c r="U826" s="107"/>
      <c r="V826" s="107"/>
      <c r="W826" s="107"/>
      <c r="X826" s="107"/>
      <c r="Y826" s="107"/>
      <c r="Z826" s="107"/>
    </row>
    <row r="827" spans="1:26" ht="15.75" customHeight="1">
      <c r="A827" s="107"/>
      <c r="B827" s="107"/>
      <c r="C827" s="107"/>
      <c r="D827" s="107"/>
      <c r="E827" s="107"/>
      <c r="F827" s="107"/>
      <c r="G827" s="479"/>
      <c r="H827" s="107"/>
      <c r="I827" s="107"/>
      <c r="J827" s="107"/>
      <c r="K827" s="107"/>
      <c r="L827" s="107"/>
      <c r="M827" s="109"/>
      <c r="N827" s="109"/>
      <c r="O827" s="107"/>
      <c r="P827" s="107"/>
      <c r="Q827" s="107"/>
      <c r="R827" s="107"/>
      <c r="S827" s="107"/>
      <c r="T827" s="107"/>
      <c r="U827" s="107"/>
      <c r="V827" s="107"/>
      <c r="W827" s="107"/>
      <c r="X827" s="107"/>
      <c r="Y827" s="107"/>
      <c r="Z827" s="107"/>
    </row>
    <row r="828" spans="1:26" ht="15.75" customHeight="1">
      <c r="A828" s="107"/>
      <c r="B828" s="107"/>
      <c r="C828" s="107"/>
      <c r="D828" s="107"/>
      <c r="E828" s="107"/>
      <c r="F828" s="107"/>
      <c r="G828" s="479"/>
      <c r="H828" s="107"/>
      <c r="I828" s="107"/>
      <c r="J828" s="107"/>
      <c r="K828" s="107"/>
      <c r="L828" s="107"/>
      <c r="M828" s="109"/>
      <c r="N828" s="109"/>
      <c r="O828" s="107"/>
      <c r="P828" s="107"/>
      <c r="Q828" s="107"/>
      <c r="R828" s="107"/>
      <c r="S828" s="107"/>
      <c r="T828" s="107"/>
      <c r="U828" s="107"/>
      <c r="V828" s="107"/>
      <c r="W828" s="107"/>
      <c r="X828" s="107"/>
      <c r="Y828" s="107"/>
      <c r="Z828" s="107"/>
    </row>
    <row r="829" spans="1:26" ht="15.75" customHeight="1">
      <c r="A829" s="107"/>
      <c r="B829" s="107"/>
      <c r="C829" s="107"/>
      <c r="D829" s="107"/>
      <c r="E829" s="107"/>
      <c r="F829" s="107"/>
      <c r="G829" s="479"/>
      <c r="H829" s="107"/>
      <c r="I829" s="107"/>
      <c r="J829" s="107"/>
      <c r="K829" s="107"/>
      <c r="L829" s="107"/>
      <c r="M829" s="109"/>
      <c r="N829" s="109"/>
      <c r="O829" s="107"/>
      <c r="P829" s="107"/>
      <c r="Q829" s="107"/>
      <c r="R829" s="107"/>
      <c r="S829" s="107"/>
      <c r="T829" s="107"/>
      <c r="U829" s="107"/>
      <c r="V829" s="107"/>
      <c r="W829" s="107"/>
      <c r="X829" s="107"/>
      <c r="Y829" s="107"/>
      <c r="Z829" s="107"/>
    </row>
    <row r="830" spans="1:26" ht="15.75" customHeight="1">
      <c r="A830" s="107"/>
      <c r="B830" s="107"/>
      <c r="C830" s="107"/>
      <c r="D830" s="107"/>
      <c r="E830" s="107"/>
      <c r="F830" s="107"/>
      <c r="G830" s="479"/>
      <c r="H830" s="107"/>
      <c r="I830" s="107"/>
      <c r="J830" s="107"/>
      <c r="K830" s="107"/>
      <c r="L830" s="107"/>
      <c r="M830" s="109"/>
      <c r="N830" s="109"/>
      <c r="O830" s="107"/>
      <c r="P830" s="107"/>
      <c r="Q830" s="107"/>
      <c r="R830" s="107"/>
      <c r="S830" s="107"/>
      <c r="T830" s="107"/>
      <c r="U830" s="107"/>
      <c r="V830" s="107"/>
      <c r="W830" s="107"/>
      <c r="X830" s="107"/>
      <c r="Y830" s="107"/>
      <c r="Z830" s="107"/>
    </row>
    <row r="831" spans="1:26" ht="15.75" customHeight="1">
      <c r="A831" s="107"/>
      <c r="B831" s="107"/>
      <c r="C831" s="107"/>
      <c r="D831" s="107"/>
      <c r="E831" s="107"/>
      <c r="F831" s="107"/>
      <c r="G831" s="479"/>
      <c r="H831" s="107"/>
      <c r="I831" s="107"/>
      <c r="J831" s="107"/>
      <c r="K831" s="107"/>
      <c r="L831" s="107"/>
      <c r="M831" s="109"/>
      <c r="N831" s="109"/>
      <c r="O831" s="107"/>
      <c r="P831" s="107"/>
      <c r="Q831" s="107"/>
      <c r="R831" s="107"/>
      <c r="S831" s="107"/>
      <c r="T831" s="107"/>
      <c r="U831" s="107"/>
      <c r="V831" s="107"/>
      <c r="W831" s="107"/>
      <c r="X831" s="107"/>
      <c r="Y831" s="107"/>
      <c r="Z831" s="107"/>
    </row>
    <row r="832" spans="1:26" ht="15.75" customHeight="1">
      <c r="A832" s="107"/>
      <c r="B832" s="107"/>
      <c r="C832" s="107"/>
      <c r="D832" s="107"/>
      <c r="E832" s="107"/>
      <c r="F832" s="107"/>
      <c r="G832" s="479"/>
      <c r="H832" s="107"/>
      <c r="I832" s="107"/>
      <c r="J832" s="107"/>
      <c r="K832" s="107"/>
      <c r="L832" s="107"/>
      <c r="M832" s="109"/>
      <c r="N832" s="109"/>
      <c r="O832" s="107"/>
      <c r="P832" s="107"/>
      <c r="Q832" s="107"/>
      <c r="R832" s="107"/>
      <c r="S832" s="107"/>
      <c r="T832" s="107"/>
      <c r="U832" s="107"/>
      <c r="V832" s="107"/>
      <c r="W832" s="107"/>
      <c r="X832" s="107"/>
      <c r="Y832" s="107"/>
      <c r="Z832" s="107"/>
    </row>
    <row r="833" spans="1:26" ht="15.75" customHeight="1">
      <c r="A833" s="107"/>
      <c r="B833" s="107"/>
      <c r="C833" s="107"/>
      <c r="D833" s="107"/>
      <c r="E833" s="107"/>
      <c r="F833" s="107"/>
      <c r="G833" s="479"/>
      <c r="H833" s="107"/>
      <c r="I833" s="107"/>
      <c r="J833" s="107"/>
      <c r="K833" s="107"/>
      <c r="L833" s="107"/>
      <c r="M833" s="109"/>
      <c r="N833" s="109"/>
      <c r="O833" s="107"/>
      <c r="P833" s="107"/>
      <c r="Q833" s="107"/>
      <c r="R833" s="107"/>
      <c r="S833" s="107"/>
      <c r="T833" s="107"/>
      <c r="U833" s="107"/>
      <c r="V833" s="107"/>
      <c r="W833" s="107"/>
      <c r="X833" s="107"/>
      <c r="Y833" s="107"/>
      <c r="Z833" s="107"/>
    </row>
    <row r="834" spans="1:26" ht="15.75" customHeight="1">
      <c r="A834" s="107"/>
      <c r="B834" s="107"/>
      <c r="C834" s="107"/>
      <c r="D834" s="107"/>
      <c r="E834" s="107"/>
      <c r="F834" s="107"/>
      <c r="G834" s="479"/>
      <c r="H834" s="107"/>
      <c r="I834" s="107"/>
      <c r="J834" s="107"/>
      <c r="K834" s="107"/>
      <c r="L834" s="107"/>
      <c r="M834" s="109"/>
      <c r="N834" s="109"/>
      <c r="O834" s="107"/>
      <c r="P834" s="107"/>
      <c r="Q834" s="107"/>
      <c r="R834" s="107"/>
      <c r="S834" s="107"/>
      <c r="T834" s="107"/>
      <c r="U834" s="107"/>
      <c r="V834" s="107"/>
      <c r="W834" s="107"/>
      <c r="X834" s="107"/>
      <c r="Y834" s="107"/>
      <c r="Z834" s="107"/>
    </row>
    <row r="835" spans="1:26" ht="15.75" customHeight="1">
      <c r="A835" s="107"/>
      <c r="B835" s="107"/>
      <c r="C835" s="107"/>
      <c r="D835" s="107"/>
      <c r="E835" s="107"/>
      <c r="F835" s="107"/>
      <c r="G835" s="479"/>
      <c r="H835" s="107"/>
      <c r="I835" s="107"/>
      <c r="J835" s="107"/>
      <c r="K835" s="107"/>
      <c r="L835" s="107"/>
      <c r="M835" s="109"/>
      <c r="N835" s="109"/>
      <c r="O835" s="107"/>
      <c r="P835" s="107"/>
      <c r="Q835" s="107"/>
      <c r="R835" s="107"/>
      <c r="S835" s="107"/>
      <c r="T835" s="107"/>
      <c r="U835" s="107"/>
      <c r="V835" s="107"/>
      <c r="W835" s="107"/>
      <c r="X835" s="107"/>
      <c r="Y835" s="107"/>
      <c r="Z835" s="107"/>
    </row>
    <row r="836" spans="1:26" ht="15.75" customHeight="1">
      <c r="A836" s="107"/>
      <c r="B836" s="107"/>
      <c r="C836" s="107"/>
      <c r="D836" s="107"/>
      <c r="E836" s="107"/>
      <c r="F836" s="107"/>
      <c r="G836" s="479"/>
      <c r="H836" s="107"/>
      <c r="I836" s="107"/>
      <c r="J836" s="107"/>
      <c r="K836" s="107"/>
      <c r="L836" s="107"/>
      <c r="M836" s="109"/>
      <c r="N836" s="109"/>
      <c r="O836" s="107"/>
      <c r="P836" s="107"/>
      <c r="Q836" s="107"/>
      <c r="R836" s="107"/>
      <c r="S836" s="107"/>
      <c r="T836" s="107"/>
      <c r="U836" s="107"/>
      <c r="V836" s="107"/>
      <c r="W836" s="107"/>
      <c r="X836" s="107"/>
      <c r="Y836" s="107"/>
      <c r="Z836" s="107"/>
    </row>
    <row r="837" spans="1:26" ht="15.75" customHeight="1">
      <c r="A837" s="107"/>
      <c r="B837" s="107"/>
      <c r="C837" s="107"/>
      <c r="D837" s="107"/>
      <c r="E837" s="107"/>
      <c r="F837" s="107"/>
      <c r="G837" s="479"/>
      <c r="H837" s="107"/>
      <c r="I837" s="107"/>
      <c r="J837" s="107"/>
      <c r="K837" s="107"/>
      <c r="L837" s="107"/>
      <c r="M837" s="109"/>
      <c r="N837" s="109"/>
      <c r="O837" s="107"/>
      <c r="P837" s="107"/>
      <c r="Q837" s="107"/>
      <c r="R837" s="107"/>
      <c r="S837" s="107"/>
      <c r="T837" s="107"/>
      <c r="U837" s="107"/>
      <c r="V837" s="107"/>
      <c r="W837" s="107"/>
      <c r="X837" s="107"/>
      <c r="Y837" s="107"/>
      <c r="Z837" s="107"/>
    </row>
    <row r="838" spans="1:26" ht="15.75" customHeight="1">
      <c r="A838" s="107"/>
      <c r="B838" s="107"/>
      <c r="C838" s="107"/>
      <c r="D838" s="107"/>
      <c r="E838" s="107"/>
      <c r="F838" s="107"/>
      <c r="G838" s="479"/>
      <c r="H838" s="107"/>
      <c r="I838" s="107"/>
      <c r="J838" s="107"/>
      <c r="K838" s="107"/>
      <c r="L838" s="107"/>
      <c r="M838" s="109"/>
      <c r="N838" s="109"/>
      <c r="O838" s="107"/>
      <c r="P838" s="107"/>
      <c r="Q838" s="107"/>
      <c r="R838" s="107"/>
      <c r="S838" s="107"/>
      <c r="T838" s="107"/>
      <c r="U838" s="107"/>
      <c r="V838" s="107"/>
      <c r="W838" s="107"/>
      <c r="X838" s="107"/>
      <c r="Y838" s="107"/>
      <c r="Z838" s="107"/>
    </row>
    <row r="839" spans="1:26" ht="15.75" customHeight="1">
      <c r="A839" s="107"/>
      <c r="B839" s="107"/>
      <c r="C839" s="107"/>
      <c r="D839" s="107"/>
      <c r="E839" s="107"/>
      <c r="F839" s="107"/>
      <c r="G839" s="479"/>
      <c r="H839" s="107"/>
      <c r="I839" s="107"/>
      <c r="J839" s="107"/>
      <c r="K839" s="107"/>
      <c r="L839" s="107"/>
      <c r="M839" s="109"/>
      <c r="N839" s="109"/>
      <c r="O839" s="107"/>
      <c r="P839" s="107"/>
      <c r="Q839" s="107"/>
      <c r="R839" s="107"/>
      <c r="S839" s="107"/>
      <c r="T839" s="107"/>
      <c r="U839" s="107"/>
      <c r="V839" s="107"/>
      <c r="W839" s="107"/>
      <c r="X839" s="107"/>
      <c r="Y839" s="107"/>
      <c r="Z839" s="107"/>
    </row>
    <row r="840" spans="1:26" ht="15.75" customHeight="1">
      <c r="A840" s="107"/>
      <c r="B840" s="107"/>
      <c r="C840" s="107"/>
      <c r="D840" s="107"/>
      <c r="E840" s="107"/>
      <c r="F840" s="107"/>
      <c r="G840" s="479"/>
      <c r="H840" s="107"/>
      <c r="I840" s="107"/>
      <c r="J840" s="107"/>
      <c r="K840" s="107"/>
      <c r="L840" s="107"/>
      <c r="M840" s="109"/>
      <c r="N840" s="109"/>
      <c r="O840" s="107"/>
      <c r="P840" s="107"/>
      <c r="Q840" s="107"/>
      <c r="R840" s="107"/>
      <c r="S840" s="107"/>
      <c r="T840" s="107"/>
      <c r="U840" s="107"/>
      <c r="V840" s="107"/>
      <c r="W840" s="107"/>
      <c r="X840" s="107"/>
      <c r="Y840" s="107"/>
      <c r="Z840" s="107"/>
    </row>
    <row r="841" spans="1:26" ht="15.75" customHeight="1">
      <c r="A841" s="107"/>
      <c r="B841" s="107"/>
      <c r="C841" s="107"/>
      <c r="D841" s="107"/>
      <c r="E841" s="107"/>
      <c r="F841" s="107"/>
      <c r="G841" s="479"/>
      <c r="H841" s="107"/>
      <c r="I841" s="107"/>
      <c r="J841" s="107"/>
      <c r="K841" s="107"/>
      <c r="L841" s="107"/>
      <c r="M841" s="109"/>
      <c r="N841" s="109"/>
      <c r="O841" s="107"/>
      <c r="P841" s="107"/>
      <c r="Q841" s="107"/>
      <c r="R841" s="107"/>
      <c r="S841" s="107"/>
      <c r="T841" s="107"/>
      <c r="U841" s="107"/>
      <c r="V841" s="107"/>
      <c r="W841" s="107"/>
      <c r="X841" s="107"/>
      <c r="Y841" s="107"/>
      <c r="Z841" s="107"/>
    </row>
    <row r="842" spans="1:26" ht="15.75" customHeight="1">
      <c r="A842" s="107"/>
      <c r="B842" s="107"/>
      <c r="C842" s="107"/>
      <c r="D842" s="107"/>
      <c r="E842" s="107"/>
      <c r="F842" s="107"/>
      <c r="G842" s="479"/>
      <c r="H842" s="107"/>
      <c r="I842" s="107"/>
      <c r="J842" s="107"/>
      <c r="K842" s="107"/>
      <c r="L842" s="107"/>
      <c r="M842" s="109"/>
      <c r="N842" s="109"/>
      <c r="O842" s="107"/>
      <c r="P842" s="107"/>
      <c r="Q842" s="107"/>
      <c r="R842" s="107"/>
      <c r="S842" s="107"/>
      <c r="T842" s="107"/>
      <c r="U842" s="107"/>
      <c r="V842" s="107"/>
      <c r="W842" s="107"/>
      <c r="X842" s="107"/>
      <c r="Y842" s="107"/>
      <c r="Z842" s="107"/>
    </row>
    <row r="843" spans="1:26" ht="15.75" customHeight="1">
      <c r="A843" s="107"/>
      <c r="B843" s="107"/>
      <c r="C843" s="107"/>
      <c r="D843" s="107"/>
      <c r="E843" s="107"/>
      <c r="F843" s="107"/>
      <c r="G843" s="479"/>
      <c r="H843" s="107"/>
      <c r="I843" s="107"/>
      <c r="J843" s="107"/>
      <c r="K843" s="107"/>
      <c r="L843" s="107"/>
      <c r="M843" s="109"/>
      <c r="N843" s="109"/>
      <c r="O843" s="107"/>
      <c r="P843" s="107"/>
      <c r="Q843" s="107"/>
      <c r="R843" s="107"/>
      <c r="S843" s="107"/>
      <c r="T843" s="107"/>
      <c r="U843" s="107"/>
      <c r="V843" s="107"/>
      <c r="W843" s="107"/>
      <c r="X843" s="107"/>
      <c r="Y843" s="107"/>
      <c r="Z843" s="107"/>
    </row>
    <row r="844" spans="1:26" ht="15.75" customHeight="1">
      <c r="A844" s="107"/>
      <c r="B844" s="107"/>
      <c r="C844" s="107"/>
      <c r="D844" s="107"/>
      <c r="E844" s="107"/>
      <c r="F844" s="107"/>
      <c r="G844" s="479"/>
      <c r="H844" s="107"/>
      <c r="I844" s="107"/>
      <c r="J844" s="107"/>
      <c r="K844" s="107"/>
      <c r="L844" s="107"/>
      <c r="M844" s="109"/>
      <c r="N844" s="109"/>
      <c r="O844" s="107"/>
      <c r="P844" s="107"/>
      <c r="Q844" s="107"/>
      <c r="R844" s="107"/>
      <c r="S844" s="107"/>
      <c r="T844" s="107"/>
      <c r="U844" s="107"/>
      <c r="V844" s="107"/>
      <c r="W844" s="107"/>
      <c r="X844" s="107"/>
      <c r="Y844" s="107"/>
      <c r="Z844" s="107"/>
    </row>
    <row r="845" spans="1:26" ht="15.75" customHeight="1">
      <c r="A845" s="107"/>
      <c r="B845" s="107"/>
      <c r="C845" s="107"/>
      <c r="D845" s="107"/>
      <c r="E845" s="107"/>
      <c r="F845" s="107"/>
      <c r="G845" s="479"/>
      <c r="H845" s="107"/>
      <c r="I845" s="107"/>
      <c r="J845" s="107"/>
      <c r="K845" s="107"/>
      <c r="L845" s="107"/>
      <c r="M845" s="109"/>
      <c r="N845" s="109"/>
      <c r="O845" s="107"/>
      <c r="P845" s="107"/>
      <c r="Q845" s="107"/>
      <c r="R845" s="107"/>
      <c r="S845" s="107"/>
      <c r="T845" s="107"/>
      <c r="U845" s="107"/>
      <c r="V845" s="107"/>
      <c r="W845" s="107"/>
      <c r="X845" s="107"/>
      <c r="Y845" s="107"/>
      <c r="Z845" s="107"/>
    </row>
    <row r="846" spans="1:26" ht="15.75" customHeight="1">
      <c r="A846" s="107"/>
      <c r="B846" s="107"/>
      <c r="C846" s="107"/>
      <c r="D846" s="107"/>
      <c r="E846" s="107"/>
      <c r="F846" s="107"/>
      <c r="G846" s="479"/>
      <c r="H846" s="107"/>
      <c r="I846" s="107"/>
      <c r="J846" s="107"/>
      <c r="K846" s="107"/>
      <c r="L846" s="107"/>
      <c r="M846" s="109"/>
      <c r="N846" s="109"/>
      <c r="O846" s="107"/>
      <c r="P846" s="107"/>
      <c r="Q846" s="107"/>
      <c r="R846" s="107"/>
      <c r="S846" s="107"/>
      <c r="T846" s="107"/>
      <c r="U846" s="107"/>
      <c r="V846" s="107"/>
      <c r="W846" s="107"/>
      <c r="X846" s="107"/>
      <c r="Y846" s="107"/>
      <c r="Z846" s="107"/>
    </row>
    <row r="847" spans="1:26" ht="15.75" customHeight="1">
      <c r="A847" s="107"/>
      <c r="B847" s="107"/>
      <c r="C847" s="107"/>
      <c r="D847" s="107"/>
      <c r="E847" s="107"/>
      <c r="F847" s="107"/>
      <c r="G847" s="479"/>
      <c r="H847" s="107"/>
      <c r="I847" s="107"/>
      <c r="J847" s="107"/>
      <c r="K847" s="107"/>
      <c r="L847" s="107"/>
      <c r="M847" s="109"/>
      <c r="N847" s="109"/>
      <c r="O847" s="107"/>
      <c r="P847" s="107"/>
      <c r="Q847" s="107"/>
      <c r="R847" s="107"/>
      <c r="S847" s="107"/>
      <c r="T847" s="107"/>
      <c r="U847" s="107"/>
      <c r="V847" s="107"/>
      <c r="W847" s="107"/>
      <c r="X847" s="107"/>
      <c r="Y847" s="107"/>
      <c r="Z847" s="107"/>
    </row>
    <row r="848" spans="1:26" ht="15.75" customHeight="1">
      <c r="A848" s="107"/>
      <c r="B848" s="107"/>
      <c r="C848" s="107"/>
      <c r="D848" s="107"/>
      <c r="E848" s="107"/>
      <c r="F848" s="107"/>
      <c r="G848" s="479"/>
      <c r="H848" s="107"/>
      <c r="I848" s="107"/>
      <c r="J848" s="107"/>
      <c r="K848" s="107"/>
      <c r="L848" s="107"/>
      <c r="M848" s="109"/>
      <c r="N848" s="109"/>
      <c r="O848" s="107"/>
      <c r="P848" s="107"/>
      <c r="Q848" s="107"/>
      <c r="R848" s="107"/>
      <c r="S848" s="107"/>
      <c r="T848" s="107"/>
      <c r="U848" s="107"/>
      <c r="V848" s="107"/>
      <c r="W848" s="107"/>
      <c r="X848" s="107"/>
      <c r="Y848" s="107"/>
      <c r="Z848" s="107"/>
    </row>
    <row r="849" spans="1:26" ht="15.75" customHeight="1">
      <c r="A849" s="107"/>
      <c r="B849" s="107"/>
      <c r="C849" s="107"/>
      <c r="D849" s="107"/>
      <c r="E849" s="107"/>
      <c r="F849" s="107"/>
      <c r="G849" s="479"/>
      <c r="H849" s="107"/>
      <c r="I849" s="107"/>
      <c r="J849" s="107"/>
      <c r="K849" s="107"/>
      <c r="L849" s="107"/>
      <c r="M849" s="109"/>
      <c r="N849" s="109"/>
      <c r="O849" s="107"/>
      <c r="P849" s="107"/>
      <c r="Q849" s="107"/>
      <c r="R849" s="107"/>
      <c r="S849" s="107"/>
      <c r="T849" s="107"/>
      <c r="U849" s="107"/>
      <c r="V849" s="107"/>
      <c r="W849" s="107"/>
      <c r="X849" s="107"/>
      <c r="Y849" s="107"/>
      <c r="Z849" s="107"/>
    </row>
    <row r="850" spans="1:26" ht="15.75" customHeight="1">
      <c r="A850" s="107"/>
      <c r="B850" s="107"/>
      <c r="C850" s="107"/>
      <c r="D850" s="107"/>
      <c r="E850" s="107"/>
      <c r="F850" s="107"/>
      <c r="G850" s="479"/>
      <c r="H850" s="107"/>
      <c r="I850" s="107"/>
      <c r="J850" s="107"/>
      <c r="K850" s="107"/>
      <c r="L850" s="107"/>
      <c r="M850" s="109"/>
      <c r="N850" s="109"/>
      <c r="O850" s="107"/>
      <c r="P850" s="107"/>
      <c r="Q850" s="107"/>
      <c r="R850" s="107"/>
      <c r="S850" s="107"/>
      <c r="T850" s="107"/>
      <c r="U850" s="107"/>
      <c r="V850" s="107"/>
      <c r="W850" s="107"/>
      <c r="X850" s="107"/>
      <c r="Y850" s="107"/>
      <c r="Z850" s="107"/>
    </row>
    <row r="851" spans="1:26" ht="15.75" customHeight="1">
      <c r="A851" s="107"/>
      <c r="B851" s="107"/>
      <c r="C851" s="107"/>
      <c r="D851" s="107"/>
      <c r="E851" s="107"/>
      <c r="F851" s="107"/>
      <c r="G851" s="479"/>
      <c r="H851" s="107"/>
      <c r="I851" s="107"/>
      <c r="J851" s="107"/>
      <c r="K851" s="107"/>
      <c r="L851" s="107"/>
      <c r="M851" s="109"/>
      <c r="N851" s="109"/>
      <c r="O851" s="107"/>
      <c r="P851" s="107"/>
      <c r="Q851" s="107"/>
      <c r="R851" s="107"/>
      <c r="S851" s="107"/>
      <c r="T851" s="107"/>
      <c r="U851" s="107"/>
      <c r="V851" s="107"/>
      <c r="W851" s="107"/>
      <c r="X851" s="107"/>
      <c r="Y851" s="107"/>
      <c r="Z851" s="107"/>
    </row>
    <row r="852" spans="1:26" ht="15.75" customHeight="1">
      <c r="A852" s="107"/>
      <c r="B852" s="107"/>
      <c r="C852" s="107"/>
      <c r="D852" s="107"/>
      <c r="E852" s="107"/>
      <c r="F852" s="107"/>
      <c r="G852" s="479"/>
      <c r="H852" s="107"/>
      <c r="I852" s="107"/>
      <c r="J852" s="107"/>
      <c r="K852" s="107"/>
      <c r="L852" s="107"/>
      <c r="M852" s="109"/>
      <c r="N852" s="109"/>
      <c r="O852" s="107"/>
      <c r="P852" s="107"/>
      <c r="Q852" s="107"/>
      <c r="R852" s="107"/>
      <c r="S852" s="107"/>
      <c r="T852" s="107"/>
      <c r="U852" s="107"/>
      <c r="V852" s="107"/>
      <c r="W852" s="107"/>
      <c r="X852" s="107"/>
      <c r="Y852" s="107"/>
      <c r="Z852" s="107"/>
    </row>
    <row r="853" spans="1:26" ht="15.75" customHeight="1">
      <c r="A853" s="107"/>
      <c r="B853" s="107"/>
      <c r="C853" s="107"/>
      <c r="D853" s="107"/>
      <c r="E853" s="107"/>
      <c r="F853" s="107"/>
      <c r="G853" s="479"/>
      <c r="H853" s="107"/>
      <c r="I853" s="107"/>
      <c r="J853" s="107"/>
      <c r="K853" s="107"/>
      <c r="L853" s="107"/>
      <c r="M853" s="109"/>
      <c r="N853" s="109"/>
      <c r="O853" s="107"/>
      <c r="P853" s="107"/>
      <c r="Q853" s="107"/>
      <c r="R853" s="107"/>
      <c r="S853" s="107"/>
      <c r="T853" s="107"/>
      <c r="U853" s="107"/>
      <c r="V853" s="107"/>
      <c r="W853" s="107"/>
      <c r="X853" s="107"/>
      <c r="Y853" s="107"/>
      <c r="Z853" s="107"/>
    </row>
    <row r="854" spans="1:26" ht="15.75" customHeight="1">
      <c r="A854" s="107"/>
      <c r="B854" s="107"/>
      <c r="C854" s="107"/>
      <c r="D854" s="107"/>
      <c r="E854" s="107"/>
      <c r="F854" s="107"/>
      <c r="G854" s="479"/>
      <c r="H854" s="107"/>
      <c r="I854" s="107"/>
      <c r="J854" s="107"/>
      <c r="K854" s="107"/>
      <c r="L854" s="107"/>
      <c r="M854" s="109"/>
      <c r="N854" s="109"/>
      <c r="O854" s="107"/>
      <c r="P854" s="107"/>
      <c r="Q854" s="107"/>
      <c r="R854" s="107"/>
      <c r="S854" s="107"/>
      <c r="T854" s="107"/>
      <c r="U854" s="107"/>
      <c r="V854" s="107"/>
      <c r="W854" s="107"/>
      <c r="X854" s="107"/>
      <c r="Y854" s="107"/>
      <c r="Z854" s="107"/>
    </row>
    <row r="855" spans="1:26" ht="15.75" customHeight="1">
      <c r="A855" s="107"/>
      <c r="B855" s="107"/>
      <c r="C855" s="107"/>
      <c r="D855" s="107"/>
      <c r="E855" s="107"/>
      <c r="F855" s="107"/>
      <c r="G855" s="479"/>
      <c r="H855" s="107"/>
      <c r="I855" s="107"/>
      <c r="J855" s="107"/>
      <c r="K855" s="107"/>
      <c r="L855" s="107"/>
      <c r="M855" s="109"/>
      <c r="N855" s="109"/>
      <c r="O855" s="107"/>
      <c r="P855" s="107"/>
      <c r="Q855" s="107"/>
      <c r="R855" s="107"/>
      <c r="S855" s="107"/>
      <c r="T855" s="107"/>
      <c r="U855" s="107"/>
      <c r="V855" s="107"/>
      <c r="W855" s="107"/>
      <c r="X855" s="107"/>
      <c r="Y855" s="107"/>
      <c r="Z855" s="107"/>
    </row>
    <row r="856" spans="1:26" ht="15.75" customHeight="1">
      <c r="A856" s="107"/>
      <c r="B856" s="107"/>
      <c r="C856" s="107"/>
      <c r="D856" s="107"/>
      <c r="E856" s="107"/>
      <c r="F856" s="107"/>
      <c r="G856" s="479"/>
      <c r="H856" s="107"/>
      <c r="I856" s="107"/>
      <c r="J856" s="107"/>
      <c r="K856" s="107"/>
      <c r="L856" s="107"/>
      <c r="M856" s="109"/>
      <c r="N856" s="109"/>
      <c r="O856" s="107"/>
      <c r="P856" s="107"/>
      <c r="Q856" s="107"/>
      <c r="R856" s="107"/>
      <c r="S856" s="107"/>
      <c r="T856" s="107"/>
      <c r="U856" s="107"/>
      <c r="V856" s="107"/>
      <c r="W856" s="107"/>
      <c r="X856" s="107"/>
      <c r="Y856" s="107"/>
      <c r="Z856" s="107"/>
    </row>
    <row r="857" spans="1:26" ht="15.75" customHeight="1">
      <c r="A857" s="107"/>
      <c r="B857" s="107"/>
      <c r="C857" s="107"/>
      <c r="D857" s="107"/>
      <c r="E857" s="107"/>
      <c r="F857" s="107"/>
      <c r="G857" s="479"/>
      <c r="H857" s="107"/>
      <c r="I857" s="107"/>
      <c r="J857" s="107"/>
      <c r="K857" s="107"/>
      <c r="L857" s="107"/>
      <c r="M857" s="109"/>
      <c r="N857" s="109"/>
      <c r="O857" s="107"/>
      <c r="P857" s="107"/>
      <c r="Q857" s="107"/>
      <c r="R857" s="107"/>
      <c r="S857" s="107"/>
      <c r="T857" s="107"/>
      <c r="U857" s="107"/>
      <c r="V857" s="107"/>
      <c r="W857" s="107"/>
      <c r="X857" s="107"/>
      <c r="Y857" s="107"/>
      <c r="Z857" s="107"/>
    </row>
    <row r="858" spans="1:26" ht="15.75" customHeight="1">
      <c r="A858" s="107"/>
      <c r="B858" s="107"/>
      <c r="C858" s="107"/>
      <c r="D858" s="107"/>
      <c r="E858" s="107"/>
      <c r="F858" s="107"/>
      <c r="G858" s="479"/>
      <c r="H858" s="107"/>
      <c r="I858" s="107"/>
      <c r="J858" s="107"/>
      <c r="K858" s="107"/>
      <c r="L858" s="107"/>
      <c r="M858" s="109"/>
      <c r="N858" s="109"/>
      <c r="O858" s="107"/>
      <c r="P858" s="107"/>
      <c r="Q858" s="107"/>
      <c r="R858" s="107"/>
      <c r="S858" s="107"/>
      <c r="T858" s="107"/>
      <c r="U858" s="107"/>
      <c r="V858" s="107"/>
      <c r="W858" s="107"/>
      <c r="X858" s="107"/>
      <c r="Y858" s="107"/>
      <c r="Z858" s="107"/>
    </row>
    <row r="859" spans="1:26" ht="15.75" customHeight="1">
      <c r="A859" s="107"/>
      <c r="B859" s="107"/>
      <c r="C859" s="107"/>
      <c r="D859" s="107"/>
      <c r="E859" s="107"/>
      <c r="F859" s="107"/>
      <c r="G859" s="479"/>
      <c r="H859" s="107"/>
      <c r="I859" s="107"/>
      <c r="J859" s="107"/>
      <c r="K859" s="107"/>
      <c r="L859" s="107"/>
      <c r="M859" s="109"/>
      <c r="N859" s="109"/>
      <c r="O859" s="107"/>
      <c r="P859" s="107"/>
      <c r="Q859" s="107"/>
      <c r="R859" s="107"/>
      <c r="S859" s="107"/>
      <c r="T859" s="107"/>
      <c r="U859" s="107"/>
      <c r="V859" s="107"/>
      <c r="W859" s="107"/>
      <c r="X859" s="107"/>
      <c r="Y859" s="107"/>
      <c r="Z859" s="107"/>
    </row>
    <row r="860" spans="1:26" ht="15.75" customHeight="1">
      <c r="A860" s="107"/>
      <c r="B860" s="107"/>
      <c r="C860" s="107"/>
      <c r="D860" s="107"/>
      <c r="E860" s="107"/>
      <c r="F860" s="107"/>
      <c r="G860" s="479"/>
      <c r="H860" s="107"/>
      <c r="I860" s="107"/>
      <c r="J860" s="107"/>
      <c r="K860" s="107"/>
      <c r="L860" s="107"/>
      <c r="M860" s="109"/>
      <c r="N860" s="109"/>
      <c r="O860" s="107"/>
      <c r="P860" s="107"/>
      <c r="Q860" s="107"/>
      <c r="R860" s="107"/>
      <c r="S860" s="107"/>
      <c r="T860" s="107"/>
      <c r="U860" s="107"/>
      <c r="V860" s="107"/>
      <c r="W860" s="107"/>
      <c r="X860" s="107"/>
      <c r="Y860" s="107"/>
      <c r="Z860" s="107"/>
    </row>
    <row r="861" spans="1:26" ht="15.75" customHeight="1">
      <c r="A861" s="107"/>
      <c r="B861" s="107"/>
      <c r="C861" s="107"/>
      <c r="D861" s="107"/>
      <c r="E861" s="107"/>
      <c r="F861" s="107"/>
      <c r="G861" s="479"/>
      <c r="H861" s="107"/>
      <c r="I861" s="107"/>
      <c r="J861" s="107"/>
      <c r="K861" s="107"/>
      <c r="L861" s="107"/>
      <c r="M861" s="109"/>
      <c r="N861" s="109"/>
      <c r="O861" s="107"/>
      <c r="P861" s="107"/>
      <c r="Q861" s="107"/>
      <c r="R861" s="107"/>
      <c r="S861" s="107"/>
      <c r="T861" s="107"/>
      <c r="U861" s="107"/>
      <c r="V861" s="107"/>
      <c r="W861" s="107"/>
      <c r="X861" s="107"/>
      <c r="Y861" s="107"/>
      <c r="Z861" s="107"/>
    </row>
    <row r="862" spans="1:26" ht="15.75" customHeight="1">
      <c r="A862" s="107"/>
      <c r="B862" s="107"/>
      <c r="C862" s="107"/>
      <c r="D862" s="107"/>
      <c r="E862" s="107"/>
      <c r="F862" s="107"/>
      <c r="G862" s="479"/>
      <c r="H862" s="107"/>
      <c r="I862" s="107"/>
      <c r="J862" s="107"/>
      <c r="K862" s="107"/>
      <c r="L862" s="107"/>
      <c r="M862" s="109"/>
      <c r="N862" s="109"/>
      <c r="O862" s="107"/>
      <c r="P862" s="107"/>
      <c r="Q862" s="107"/>
      <c r="R862" s="107"/>
      <c r="S862" s="107"/>
      <c r="T862" s="107"/>
      <c r="U862" s="107"/>
      <c r="V862" s="107"/>
      <c r="W862" s="107"/>
      <c r="X862" s="107"/>
      <c r="Y862" s="107"/>
      <c r="Z862" s="107"/>
    </row>
    <row r="863" spans="1:26" ht="15.75" customHeight="1">
      <c r="A863" s="107"/>
      <c r="B863" s="107"/>
      <c r="C863" s="107"/>
      <c r="D863" s="107"/>
      <c r="E863" s="107"/>
      <c r="F863" s="107"/>
      <c r="G863" s="479"/>
      <c r="H863" s="107"/>
      <c r="I863" s="107"/>
      <c r="J863" s="107"/>
      <c r="K863" s="107"/>
      <c r="L863" s="107"/>
      <c r="M863" s="109"/>
      <c r="N863" s="109"/>
      <c r="O863" s="107"/>
      <c r="P863" s="107"/>
      <c r="Q863" s="107"/>
      <c r="R863" s="107"/>
      <c r="S863" s="107"/>
      <c r="T863" s="107"/>
      <c r="U863" s="107"/>
      <c r="V863" s="107"/>
      <c r="W863" s="107"/>
      <c r="X863" s="107"/>
      <c r="Y863" s="107"/>
      <c r="Z863" s="107"/>
    </row>
    <row r="864" spans="1:26" ht="15.75" customHeight="1">
      <c r="A864" s="107"/>
      <c r="B864" s="107"/>
      <c r="C864" s="107"/>
      <c r="D864" s="107"/>
      <c r="E864" s="107"/>
      <c r="F864" s="107"/>
      <c r="G864" s="479"/>
      <c r="H864" s="107"/>
      <c r="I864" s="107"/>
      <c r="J864" s="107"/>
      <c r="K864" s="107"/>
      <c r="L864" s="107"/>
      <c r="M864" s="109"/>
      <c r="N864" s="109"/>
      <c r="O864" s="107"/>
      <c r="P864" s="107"/>
      <c r="Q864" s="107"/>
      <c r="R864" s="107"/>
      <c r="S864" s="107"/>
      <c r="T864" s="107"/>
      <c r="U864" s="107"/>
      <c r="V864" s="107"/>
      <c r="W864" s="107"/>
      <c r="X864" s="107"/>
      <c r="Y864" s="107"/>
      <c r="Z864" s="107"/>
    </row>
    <row r="865" spans="1:26" ht="15.75" customHeight="1">
      <c r="A865" s="107"/>
      <c r="B865" s="107"/>
      <c r="C865" s="107"/>
      <c r="D865" s="107"/>
      <c r="E865" s="107"/>
      <c r="F865" s="107"/>
      <c r="G865" s="479"/>
      <c r="H865" s="107"/>
      <c r="I865" s="107"/>
      <c r="J865" s="107"/>
      <c r="K865" s="107"/>
      <c r="L865" s="107"/>
      <c r="M865" s="109"/>
      <c r="N865" s="109"/>
      <c r="O865" s="107"/>
      <c r="P865" s="107"/>
      <c r="Q865" s="107"/>
      <c r="R865" s="107"/>
      <c r="S865" s="107"/>
      <c r="T865" s="107"/>
      <c r="U865" s="107"/>
      <c r="V865" s="107"/>
      <c r="W865" s="107"/>
      <c r="X865" s="107"/>
      <c r="Y865" s="107"/>
      <c r="Z865" s="107"/>
    </row>
    <row r="866" spans="1:26" ht="15.75" customHeight="1">
      <c r="A866" s="107"/>
      <c r="B866" s="107"/>
      <c r="C866" s="107"/>
      <c r="D866" s="107"/>
      <c r="E866" s="107"/>
      <c r="F866" s="107"/>
      <c r="G866" s="479"/>
      <c r="H866" s="107"/>
      <c r="I866" s="107"/>
      <c r="J866" s="107"/>
      <c r="K866" s="107"/>
      <c r="L866" s="107"/>
      <c r="M866" s="109"/>
      <c r="N866" s="109"/>
      <c r="O866" s="107"/>
      <c r="P866" s="107"/>
      <c r="Q866" s="107"/>
      <c r="R866" s="107"/>
      <c r="S866" s="107"/>
      <c r="T866" s="107"/>
      <c r="U866" s="107"/>
      <c r="V866" s="107"/>
      <c r="W866" s="107"/>
      <c r="X866" s="107"/>
      <c r="Y866" s="107"/>
      <c r="Z866" s="107"/>
    </row>
    <row r="867" spans="1:26" ht="15.75" customHeight="1">
      <c r="A867" s="107"/>
      <c r="B867" s="107"/>
      <c r="C867" s="107"/>
      <c r="D867" s="107"/>
      <c r="E867" s="107"/>
      <c r="F867" s="107"/>
      <c r="G867" s="479"/>
      <c r="H867" s="107"/>
      <c r="I867" s="107"/>
      <c r="J867" s="107"/>
      <c r="K867" s="107"/>
      <c r="L867" s="107"/>
      <c r="M867" s="109"/>
      <c r="N867" s="109"/>
      <c r="O867" s="107"/>
      <c r="P867" s="107"/>
      <c r="Q867" s="107"/>
      <c r="R867" s="107"/>
      <c r="S867" s="107"/>
      <c r="T867" s="107"/>
      <c r="U867" s="107"/>
      <c r="V867" s="107"/>
      <c r="W867" s="107"/>
      <c r="X867" s="107"/>
      <c r="Y867" s="107"/>
      <c r="Z867" s="107"/>
    </row>
    <row r="868" spans="1:26" ht="15.75" customHeight="1">
      <c r="A868" s="107"/>
      <c r="B868" s="107"/>
      <c r="C868" s="107"/>
      <c r="D868" s="107"/>
      <c r="E868" s="107"/>
      <c r="F868" s="107"/>
      <c r="G868" s="479"/>
      <c r="H868" s="107"/>
      <c r="I868" s="107"/>
      <c r="J868" s="107"/>
      <c r="K868" s="107"/>
      <c r="L868" s="107"/>
      <c r="M868" s="109"/>
      <c r="N868" s="109"/>
      <c r="O868" s="107"/>
      <c r="P868" s="107"/>
      <c r="Q868" s="107"/>
      <c r="R868" s="107"/>
      <c r="S868" s="107"/>
      <c r="T868" s="107"/>
      <c r="U868" s="107"/>
      <c r="V868" s="107"/>
      <c r="W868" s="107"/>
      <c r="X868" s="107"/>
      <c r="Y868" s="107"/>
      <c r="Z868" s="107"/>
    </row>
    <row r="869" spans="1:26" ht="15.75" customHeight="1">
      <c r="A869" s="107"/>
      <c r="B869" s="107"/>
      <c r="C869" s="107"/>
      <c r="D869" s="107"/>
      <c r="E869" s="107"/>
      <c r="F869" s="107"/>
      <c r="G869" s="479"/>
      <c r="H869" s="107"/>
      <c r="I869" s="107"/>
      <c r="J869" s="107"/>
      <c r="K869" s="107"/>
      <c r="L869" s="107"/>
      <c r="M869" s="109"/>
      <c r="N869" s="109"/>
      <c r="O869" s="107"/>
      <c r="P869" s="107"/>
      <c r="Q869" s="107"/>
      <c r="R869" s="107"/>
      <c r="S869" s="107"/>
      <c r="T869" s="107"/>
      <c r="U869" s="107"/>
      <c r="V869" s="107"/>
      <c r="W869" s="107"/>
      <c r="X869" s="107"/>
      <c r="Y869" s="107"/>
      <c r="Z869" s="107"/>
    </row>
    <row r="870" spans="1:26" ht="15.75" customHeight="1">
      <c r="A870" s="107"/>
      <c r="B870" s="107"/>
      <c r="C870" s="107"/>
      <c r="D870" s="107"/>
      <c r="E870" s="107"/>
      <c r="F870" s="107"/>
      <c r="G870" s="479"/>
      <c r="H870" s="107"/>
      <c r="I870" s="107"/>
      <c r="J870" s="107"/>
      <c r="K870" s="107"/>
      <c r="L870" s="107"/>
      <c r="M870" s="109"/>
      <c r="N870" s="109"/>
      <c r="O870" s="107"/>
      <c r="P870" s="107"/>
      <c r="Q870" s="107"/>
      <c r="R870" s="107"/>
      <c r="S870" s="107"/>
      <c r="T870" s="107"/>
      <c r="U870" s="107"/>
      <c r="V870" s="107"/>
      <c r="W870" s="107"/>
      <c r="X870" s="107"/>
      <c r="Y870" s="107"/>
      <c r="Z870" s="107"/>
    </row>
    <row r="871" spans="1:26" ht="15.75" customHeight="1">
      <c r="A871" s="107"/>
      <c r="B871" s="107"/>
      <c r="C871" s="107"/>
      <c r="D871" s="107"/>
      <c r="E871" s="107"/>
      <c r="F871" s="107"/>
      <c r="G871" s="479"/>
      <c r="H871" s="107"/>
      <c r="I871" s="107"/>
      <c r="J871" s="107"/>
      <c r="K871" s="107"/>
      <c r="L871" s="107"/>
      <c r="M871" s="109"/>
      <c r="N871" s="109"/>
      <c r="O871" s="107"/>
      <c r="P871" s="107"/>
      <c r="Q871" s="107"/>
      <c r="R871" s="107"/>
      <c r="S871" s="107"/>
      <c r="T871" s="107"/>
      <c r="U871" s="107"/>
      <c r="V871" s="107"/>
      <c r="W871" s="107"/>
      <c r="X871" s="107"/>
      <c r="Y871" s="107"/>
      <c r="Z871" s="107"/>
    </row>
    <row r="872" spans="1:26" ht="15.75" customHeight="1">
      <c r="A872" s="107"/>
      <c r="B872" s="107"/>
      <c r="C872" s="107"/>
      <c r="D872" s="107"/>
      <c r="E872" s="107"/>
      <c r="F872" s="107"/>
      <c r="G872" s="479"/>
      <c r="H872" s="107"/>
      <c r="I872" s="107"/>
      <c r="J872" s="107"/>
      <c r="K872" s="107"/>
      <c r="L872" s="107"/>
      <c r="M872" s="109"/>
      <c r="N872" s="109"/>
      <c r="O872" s="107"/>
      <c r="P872" s="107"/>
      <c r="Q872" s="107"/>
      <c r="R872" s="107"/>
      <c r="S872" s="107"/>
      <c r="T872" s="107"/>
      <c r="U872" s="107"/>
      <c r="V872" s="107"/>
      <c r="W872" s="107"/>
      <c r="X872" s="107"/>
      <c r="Y872" s="107"/>
      <c r="Z872" s="107"/>
    </row>
    <row r="873" spans="1:26" ht="15.75" customHeight="1">
      <c r="A873" s="107"/>
      <c r="B873" s="107"/>
      <c r="C873" s="107"/>
      <c r="D873" s="107"/>
      <c r="E873" s="107"/>
      <c r="F873" s="107"/>
      <c r="G873" s="479"/>
      <c r="H873" s="107"/>
      <c r="I873" s="107"/>
      <c r="J873" s="107"/>
      <c r="K873" s="107"/>
      <c r="L873" s="107"/>
      <c r="M873" s="109"/>
      <c r="N873" s="109"/>
      <c r="O873" s="107"/>
      <c r="P873" s="107"/>
      <c r="Q873" s="107"/>
      <c r="R873" s="107"/>
      <c r="S873" s="107"/>
      <c r="T873" s="107"/>
      <c r="U873" s="107"/>
      <c r="V873" s="107"/>
      <c r="W873" s="107"/>
      <c r="X873" s="107"/>
      <c r="Y873" s="107"/>
      <c r="Z873" s="107"/>
    </row>
    <row r="874" spans="1:26" ht="15.75" customHeight="1">
      <c r="A874" s="107"/>
      <c r="B874" s="107"/>
      <c r="C874" s="107"/>
      <c r="D874" s="107"/>
      <c r="E874" s="107"/>
      <c r="F874" s="107"/>
      <c r="G874" s="479"/>
      <c r="H874" s="107"/>
      <c r="I874" s="107"/>
      <c r="J874" s="107"/>
      <c r="K874" s="107"/>
      <c r="L874" s="107"/>
      <c r="M874" s="109"/>
      <c r="N874" s="109"/>
      <c r="O874" s="107"/>
      <c r="P874" s="107"/>
      <c r="Q874" s="107"/>
      <c r="R874" s="107"/>
      <c r="S874" s="107"/>
      <c r="T874" s="107"/>
      <c r="U874" s="107"/>
      <c r="V874" s="107"/>
      <c r="W874" s="107"/>
      <c r="X874" s="107"/>
      <c r="Y874" s="107"/>
      <c r="Z874" s="107"/>
    </row>
    <row r="875" spans="1:26" ht="15.75" customHeight="1">
      <c r="A875" s="107"/>
      <c r="B875" s="107"/>
      <c r="C875" s="107"/>
      <c r="D875" s="107"/>
      <c r="E875" s="107"/>
      <c r="F875" s="107"/>
      <c r="G875" s="479"/>
      <c r="H875" s="107"/>
      <c r="I875" s="107"/>
      <c r="J875" s="107"/>
      <c r="K875" s="107"/>
      <c r="L875" s="107"/>
      <c r="M875" s="109"/>
      <c r="N875" s="109"/>
      <c r="O875" s="107"/>
      <c r="P875" s="107"/>
      <c r="Q875" s="107"/>
      <c r="R875" s="107"/>
      <c r="S875" s="107"/>
      <c r="T875" s="107"/>
      <c r="U875" s="107"/>
      <c r="V875" s="107"/>
      <c r="W875" s="107"/>
      <c r="X875" s="107"/>
      <c r="Y875" s="107"/>
      <c r="Z875" s="107"/>
    </row>
    <row r="876" spans="1:26" ht="15.75" customHeight="1">
      <c r="A876" s="107"/>
      <c r="B876" s="107"/>
      <c r="C876" s="107"/>
      <c r="D876" s="107"/>
      <c r="E876" s="107"/>
      <c r="F876" s="107"/>
      <c r="G876" s="479"/>
      <c r="H876" s="107"/>
      <c r="I876" s="107"/>
      <c r="J876" s="107"/>
      <c r="K876" s="107"/>
      <c r="L876" s="107"/>
      <c r="M876" s="109"/>
      <c r="N876" s="109"/>
      <c r="O876" s="107"/>
      <c r="P876" s="107"/>
      <c r="Q876" s="107"/>
      <c r="R876" s="107"/>
      <c r="S876" s="107"/>
      <c r="T876" s="107"/>
      <c r="U876" s="107"/>
      <c r="V876" s="107"/>
      <c r="W876" s="107"/>
      <c r="X876" s="107"/>
      <c r="Y876" s="107"/>
      <c r="Z876" s="107"/>
    </row>
    <row r="877" spans="1:26" ht="15.75" customHeight="1">
      <c r="A877" s="107"/>
      <c r="B877" s="107"/>
      <c r="C877" s="107"/>
      <c r="D877" s="107"/>
      <c r="E877" s="107"/>
      <c r="F877" s="107"/>
      <c r="G877" s="479"/>
      <c r="H877" s="107"/>
      <c r="I877" s="107"/>
      <c r="J877" s="107"/>
      <c r="K877" s="107"/>
      <c r="L877" s="107"/>
      <c r="M877" s="109"/>
      <c r="N877" s="109"/>
      <c r="O877" s="107"/>
      <c r="P877" s="107"/>
      <c r="Q877" s="107"/>
      <c r="R877" s="107"/>
      <c r="S877" s="107"/>
      <c r="T877" s="107"/>
      <c r="U877" s="107"/>
      <c r="V877" s="107"/>
      <c r="W877" s="107"/>
      <c r="X877" s="107"/>
      <c r="Y877" s="107"/>
      <c r="Z877" s="107"/>
    </row>
    <row r="878" spans="1:26" ht="15.75" customHeight="1">
      <c r="A878" s="107"/>
      <c r="B878" s="107"/>
      <c r="C878" s="107"/>
      <c r="D878" s="107"/>
      <c r="E878" s="107"/>
      <c r="F878" s="107"/>
      <c r="G878" s="479"/>
      <c r="H878" s="107"/>
      <c r="I878" s="107"/>
      <c r="J878" s="107"/>
      <c r="K878" s="107"/>
      <c r="L878" s="107"/>
      <c r="M878" s="109"/>
      <c r="N878" s="109"/>
      <c r="O878" s="107"/>
      <c r="P878" s="107"/>
      <c r="Q878" s="107"/>
      <c r="R878" s="107"/>
      <c r="S878" s="107"/>
      <c r="T878" s="107"/>
      <c r="U878" s="107"/>
      <c r="V878" s="107"/>
      <c r="W878" s="107"/>
      <c r="X878" s="107"/>
      <c r="Y878" s="107"/>
      <c r="Z878" s="107"/>
    </row>
    <row r="879" spans="1:26" ht="15.75" customHeight="1">
      <c r="A879" s="107"/>
      <c r="B879" s="107"/>
      <c r="C879" s="107"/>
      <c r="D879" s="107"/>
      <c r="E879" s="107"/>
      <c r="F879" s="107"/>
      <c r="G879" s="479"/>
      <c r="H879" s="107"/>
      <c r="I879" s="107"/>
      <c r="J879" s="107"/>
      <c r="K879" s="107"/>
      <c r="L879" s="107"/>
      <c r="M879" s="109"/>
      <c r="N879" s="109"/>
      <c r="O879" s="107"/>
      <c r="P879" s="107"/>
      <c r="Q879" s="107"/>
      <c r="R879" s="107"/>
      <c r="S879" s="107"/>
      <c r="T879" s="107"/>
      <c r="U879" s="107"/>
      <c r="V879" s="107"/>
      <c r="W879" s="107"/>
      <c r="X879" s="107"/>
      <c r="Y879" s="107"/>
      <c r="Z879" s="107"/>
    </row>
    <row r="880" spans="1:26" ht="15.75" customHeight="1">
      <c r="A880" s="107"/>
      <c r="B880" s="107"/>
      <c r="C880" s="107"/>
      <c r="D880" s="107"/>
      <c r="E880" s="107"/>
      <c r="F880" s="107"/>
      <c r="G880" s="479"/>
      <c r="H880" s="107"/>
      <c r="I880" s="107"/>
      <c r="J880" s="107"/>
      <c r="K880" s="107"/>
      <c r="L880" s="107"/>
      <c r="M880" s="109"/>
      <c r="N880" s="109"/>
      <c r="O880" s="107"/>
      <c r="P880" s="107"/>
      <c r="Q880" s="107"/>
      <c r="R880" s="107"/>
      <c r="S880" s="107"/>
      <c r="T880" s="107"/>
      <c r="U880" s="107"/>
      <c r="V880" s="107"/>
      <c r="W880" s="107"/>
      <c r="X880" s="107"/>
      <c r="Y880" s="107"/>
      <c r="Z880" s="107"/>
    </row>
    <row r="881" spans="1:26" ht="15.75" customHeight="1">
      <c r="A881" s="107"/>
      <c r="B881" s="107"/>
      <c r="C881" s="107"/>
      <c r="D881" s="107"/>
      <c r="E881" s="107"/>
      <c r="F881" s="107"/>
      <c r="G881" s="479"/>
      <c r="H881" s="107"/>
      <c r="I881" s="107"/>
      <c r="J881" s="107"/>
      <c r="K881" s="107"/>
      <c r="L881" s="107"/>
      <c r="M881" s="109"/>
      <c r="N881" s="109"/>
      <c r="O881" s="107"/>
      <c r="P881" s="107"/>
      <c r="Q881" s="107"/>
      <c r="R881" s="107"/>
      <c r="S881" s="107"/>
      <c r="T881" s="107"/>
      <c r="U881" s="107"/>
      <c r="V881" s="107"/>
      <c r="W881" s="107"/>
      <c r="X881" s="107"/>
      <c r="Y881" s="107"/>
      <c r="Z881" s="107"/>
    </row>
    <row r="882" spans="1:26" ht="15.75" customHeight="1">
      <c r="A882" s="107"/>
      <c r="B882" s="107"/>
      <c r="C882" s="107"/>
      <c r="D882" s="107"/>
      <c r="E882" s="107"/>
      <c r="F882" s="107"/>
      <c r="G882" s="479"/>
      <c r="H882" s="107"/>
      <c r="I882" s="107"/>
      <c r="J882" s="107"/>
      <c r="K882" s="107"/>
      <c r="L882" s="107"/>
      <c r="M882" s="109"/>
      <c r="N882" s="109"/>
      <c r="O882" s="107"/>
      <c r="P882" s="107"/>
      <c r="Q882" s="107"/>
      <c r="R882" s="107"/>
      <c r="S882" s="107"/>
      <c r="T882" s="107"/>
      <c r="U882" s="107"/>
      <c r="V882" s="107"/>
      <c r="W882" s="107"/>
      <c r="X882" s="107"/>
      <c r="Y882" s="107"/>
      <c r="Z882" s="107"/>
    </row>
    <row r="883" spans="1:26" ht="15.75" customHeight="1">
      <c r="A883" s="107"/>
      <c r="B883" s="107"/>
      <c r="C883" s="107"/>
      <c r="D883" s="107"/>
      <c r="E883" s="107"/>
      <c r="F883" s="107"/>
      <c r="G883" s="479"/>
      <c r="H883" s="107"/>
      <c r="I883" s="107"/>
      <c r="J883" s="107"/>
      <c r="K883" s="107"/>
      <c r="L883" s="107"/>
      <c r="M883" s="109"/>
      <c r="N883" s="109"/>
      <c r="O883" s="107"/>
      <c r="P883" s="107"/>
      <c r="Q883" s="107"/>
      <c r="R883" s="107"/>
      <c r="S883" s="107"/>
      <c r="T883" s="107"/>
      <c r="U883" s="107"/>
      <c r="V883" s="107"/>
      <c r="W883" s="107"/>
      <c r="X883" s="107"/>
      <c r="Y883" s="107"/>
      <c r="Z883" s="107"/>
    </row>
    <row r="884" spans="1:26" ht="15.75" customHeight="1">
      <c r="A884" s="107"/>
      <c r="B884" s="107"/>
      <c r="C884" s="107"/>
      <c r="D884" s="107"/>
      <c r="E884" s="107"/>
      <c r="F884" s="107"/>
      <c r="G884" s="479"/>
      <c r="H884" s="107"/>
      <c r="I884" s="107"/>
      <c r="J884" s="107"/>
      <c r="K884" s="107"/>
      <c r="L884" s="107"/>
      <c r="M884" s="109"/>
      <c r="N884" s="109"/>
      <c r="O884" s="107"/>
      <c r="P884" s="107"/>
      <c r="Q884" s="107"/>
      <c r="R884" s="107"/>
      <c r="S884" s="107"/>
      <c r="T884" s="107"/>
      <c r="U884" s="107"/>
      <c r="V884" s="107"/>
      <c r="W884" s="107"/>
      <c r="X884" s="107"/>
      <c r="Y884" s="107"/>
      <c r="Z884" s="107"/>
    </row>
    <row r="885" spans="1:26" ht="15.75" customHeight="1">
      <c r="A885" s="107"/>
      <c r="B885" s="107"/>
      <c r="C885" s="107"/>
      <c r="D885" s="107"/>
      <c r="E885" s="107"/>
      <c r="F885" s="107"/>
      <c r="G885" s="479"/>
      <c r="H885" s="107"/>
      <c r="I885" s="107"/>
      <c r="J885" s="107"/>
      <c r="K885" s="107"/>
      <c r="L885" s="107"/>
      <c r="M885" s="109"/>
      <c r="N885" s="109"/>
      <c r="O885" s="107"/>
      <c r="P885" s="107"/>
      <c r="Q885" s="107"/>
      <c r="R885" s="107"/>
      <c r="S885" s="107"/>
      <c r="T885" s="107"/>
      <c r="U885" s="107"/>
      <c r="V885" s="107"/>
      <c r="W885" s="107"/>
      <c r="X885" s="107"/>
      <c r="Y885" s="107"/>
      <c r="Z885" s="107"/>
    </row>
    <row r="886" spans="1:26" ht="15.75" customHeight="1">
      <c r="A886" s="107"/>
      <c r="B886" s="107"/>
      <c r="C886" s="107"/>
      <c r="D886" s="107"/>
      <c r="E886" s="107"/>
      <c r="F886" s="107"/>
      <c r="G886" s="479"/>
      <c r="H886" s="107"/>
      <c r="I886" s="107"/>
      <c r="J886" s="107"/>
      <c r="K886" s="107"/>
      <c r="L886" s="107"/>
      <c r="M886" s="109"/>
      <c r="N886" s="109"/>
      <c r="O886" s="107"/>
      <c r="P886" s="107"/>
      <c r="Q886" s="107"/>
      <c r="R886" s="107"/>
      <c r="S886" s="107"/>
      <c r="T886" s="107"/>
      <c r="U886" s="107"/>
      <c r="V886" s="107"/>
      <c r="W886" s="107"/>
      <c r="X886" s="107"/>
      <c r="Y886" s="107"/>
      <c r="Z886" s="107"/>
    </row>
    <row r="887" spans="1:26" ht="15.75" customHeight="1">
      <c r="A887" s="107"/>
      <c r="B887" s="107"/>
      <c r="C887" s="107"/>
      <c r="D887" s="107"/>
      <c r="E887" s="107"/>
      <c r="F887" s="107"/>
      <c r="G887" s="479"/>
      <c r="H887" s="107"/>
      <c r="I887" s="107"/>
      <c r="J887" s="107"/>
      <c r="K887" s="107"/>
      <c r="L887" s="107"/>
      <c r="M887" s="109"/>
      <c r="N887" s="109"/>
      <c r="O887" s="107"/>
      <c r="P887" s="107"/>
      <c r="Q887" s="107"/>
      <c r="R887" s="107"/>
      <c r="S887" s="107"/>
      <c r="T887" s="107"/>
      <c r="U887" s="107"/>
      <c r="V887" s="107"/>
      <c r="W887" s="107"/>
      <c r="X887" s="107"/>
      <c r="Y887" s="107"/>
      <c r="Z887" s="107"/>
    </row>
    <row r="888" spans="1:26" ht="15.75" customHeight="1">
      <c r="A888" s="107"/>
      <c r="B888" s="107"/>
      <c r="C888" s="107"/>
      <c r="D888" s="107"/>
      <c r="E888" s="107"/>
      <c r="F888" s="107"/>
      <c r="G888" s="479"/>
      <c r="H888" s="107"/>
      <c r="I888" s="107"/>
      <c r="J888" s="107"/>
      <c r="K888" s="107"/>
      <c r="L888" s="107"/>
      <c r="M888" s="109"/>
      <c r="N888" s="109"/>
      <c r="O888" s="107"/>
      <c r="P888" s="107"/>
      <c r="Q888" s="107"/>
      <c r="R888" s="107"/>
      <c r="S888" s="107"/>
      <c r="T888" s="107"/>
      <c r="U888" s="107"/>
      <c r="V888" s="107"/>
      <c r="W888" s="107"/>
      <c r="X888" s="107"/>
      <c r="Y888" s="107"/>
      <c r="Z888" s="107"/>
    </row>
    <row r="889" spans="1:26" ht="15.75" customHeight="1">
      <c r="A889" s="107"/>
      <c r="B889" s="107"/>
      <c r="C889" s="107"/>
      <c r="D889" s="107"/>
      <c r="E889" s="107"/>
      <c r="F889" s="107"/>
      <c r="G889" s="479"/>
      <c r="H889" s="107"/>
      <c r="I889" s="107"/>
      <c r="J889" s="107"/>
      <c r="K889" s="107"/>
      <c r="L889" s="107"/>
      <c r="M889" s="109"/>
      <c r="N889" s="109"/>
      <c r="O889" s="107"/>
      <c r="P889" s="107"/>
      <c r="Q889" s="107"/>
      <c r="R889" s="107"/>
      <c r="S889" s="107"/>
      <c r="T889" s="107"/>
      <c r="U889" s="107"/>
      <c r="V889" s="107"/>
      <c r="W889" s="107"/>
      <c r="X889" s="107"/>
      <c r="Y889" s="107"/>
      <c r="Z889" s="107"/>
    </row>
    <row r="890" spans="1:26" ht="15.75" customHeight="1">
      <c r="A890" s="107"/>
      <c r="B890" s="107"/>
      <c r="C890" s="107"/>
      <c r="D890" s="107"/>
      <c r="E890" s="107"/>
      <c r="F890" s="107"/>
      <c r="G890" s="479"/>
      <c r="H890" s="107"/>
      <c r="I890" s="107"/>
      <c r="J890" s="107"/>
      <c r="K890" s="107"/>
      <c r="L890" s="107"/>
      <c r="M890" s="109"/>
      <c r="N890" s="109"/>
      <c r="O890" s="107"/>
      <c r="P890" s="107"/>
      <c r="Q890" s="107"/>
      <c r="R890" s="107"/>
      <c r="S890" s="107"/>
      <c r="T890" s="107"/>
      <c r="U890" s="107"/>
      <c r="V890" s="107"/>
      <c r="W890" s="107"/>
      <c r="X890" s="107"/>
      <c r="Y890" s="107"/>
      <c r="Z890" s="107"/>
    </row>
    <row r="891" spans="1:26" ht="15.75" customHeight="1">
      <c r="A891" s="107"/>
      <c r="B891" s="107"/>
      <c r="C891" s="107"/>
      <c r="D891" s="107"/>
      <c r="E891" s="107"/>
      <c r="F891" s="107"/>
      <c r="G891" s="479"/>
      <c r="H891" s="107"/>
      <c r="I891" s="107"/>
      <c r="J891" s="107"/>
      <c r="K891" s="107"/>
      <c r="L891" s="107"/>
      <c r="M891" s="109"/>
      <c r="N891" s="109"/>
      <c r="O891" s="107"/>
      <c r="P891" s="107"/>
      <c r="Q891" s="107"/>
      <c r="R891" s="107"/>
      <c r="S891" s="107"/>
      <c r="T891" s="107"/>
      <c r="U891" s="107"/>
      <c r="V891" s="107"/>
      <c r="W891" s="107"/>
      <c r="X891" s="107"/>
      <c r="Y891" s="107"/>
      <c r="Z891" s="107"/>
    </row>
    <row r="892" spans="1:26" ht="15.75" customHeight="1">
      <c r="A892" s="107"/>
      <c r="B892" s="107"/>
      <c r="C892" s="107"/>
      <c r="D892" s="107"/>
      <c r="E892" s="107"/>
      <c r="F892" s="107"/>
      <c r="G892" s="479"/>
      <c r="H892" s="107"/>
      <c r="I892" s="107"/>
      <c r="J892" s="107"/>
      <c r="K892" s="107"/>
      <c r="L892" s="107"/>
      <c r="M892" s="109"/>
      <c r="N892" s="109"/>
      <c r="O892" s="107"/>
      <c r="P892" s="107"/>
      <c r="Q892" s="107"/>
      <c r="R892" s="107"/>
      <c r="S892" s="107"/>
      <c r="T892" s="107"/>
      <c r="U892" s="107"/>
      <c r="V892" s="107"/>
      <c r="W892" s="107"/>
      <c r="X892" s="107"/>
      <c r="Y892" s="107"/>
      <c r="Z892" s="107"/>
    </row>
    <row r="893" spans="1:26" ht="15.75" customHeight="1">
      <c r="A893" s="107"/>
      <c r="B893" s="107"/>
      <c r="C893" s="107"/>
      <c r="D893" s="107"/>
      <c r="E893" s="107"/>
      <c r="F893" s="107"/>
      <c r="G893" s="479"/>
      <c r="H893" s="107"/>
      <c r="I893" s="107"/>
      <c r="J893" s="107"/>
      <c r="K893" s="107"/>
      <c r="L893" s="107"/>
      <c r="M893" s="109"/>
      <c r="N893" s="109"/>
      <c r="O893" s="107"/>
      <c r="P893" s="107"/>
      <c r="Q893" s="107"/>
      <c r="R893" s="107"/>
      <c r="S893" s="107"/>
      <c r="T893" s="107"/>
      <c r="U893" s="107"/>
      <c r="V893" s="107"/>
      <c r="W893" s="107"/>
      <c r="X893" s="107"/>
      <c r="Y893" s="107"/>
      <c r="Z893" s="107"/>
    </row>
    <row r="894" spans="1:26" ht="15.75" customHeight="1">
      <c r="A894" s="107"/>
      <c r="B894" s="107"/>
      <c r="C894" s="107"/>
      <c r="D894" s="107"/>
      <c r="E894" s="107"/>
      <c r="F894" s="107"/>
      <c r="G894" s="479"/>
      <c r="H894" s="107"/>
      <c r="I894" s="107"/>
      <c r="J894" s="107"/>
      <c r="K894" s="107"/>
      <c r="L894" s="107"/>
      <c r="M894" s="109"/>
      <c r="N894" s="109"/>
      <c r="O894" s="107"/>
      <c r="P894" s="107"/>
      <c r="Q894" s="107"/>
      <c r="R894" s="107"/>
      <c r="S894" s="107"/>
      <c r="T894" s="107"/>
      <c r="U894" s="107"/>
      <c r="V894" s="107"/>
      <c r="W894" s="107"/>
      <c r="X894" s="107"/>
      <c r="Y894" s="107"/>
      <c r="Z894" s="107"/>
    </row>
    <row r="895" spans="1:26" ht="15.75" customHeight="1">
      <c r="A895" s="107"/>
      <c r="B895" s="107"/>
      <c r="C895" s="107"/>
      <c r="D895" s="107"/>
      <c r="E895" s="107"/>
      <c r="F895" s="107"/>
      <c r="G895" s="479"/>
      <c r="H895" s="107"/>
      <c r="I895" s="107"/>
      <c r="J895" s="107"/>
      <c r="K895" s="107"/>
      <c r="L895" s="107"/>
      <c r="M895" s="109"/>
      <c r="N895" s="109"/>
      <c r="O895" s="107"/>
      <c r="P895" s="107"/>
      <c r="Q895" s="107"/>
      <c r="R895" s="107"/>
      <c r="S895" s="107"/>
      <c r="T895" s="107"/>
      <c r="U895" s="107"/>
      <c r="V895" s="107"/>
      <c r="W895" s="107"/>
      <c r="X895" s="107"/>
      <c r="Y895" s="107"/>
      <c r="Z895" s="107"/>
    </row>
    <row r="896" spans="1:26" ht="15.75" customHeight="1">
      <c r="A896" s="107"/>
      <c r="B896" s="107"/>
      <c r="C896" s="107"/>
      <c r="D896" s="107"/>
      <c r="E896" s="107"/>
      <c r="F896" s="107"/>
      <c r="G896" s="479"/>
      <c r="H896" s="107"/>
      <c r="I896" s="107"/>
      <c r="J896" s="107"/>
      <c r="K896" s="107"/>
      <c r="L896" s="107"/>
      <c r="M896" s="109"/>
      <c r="N896" s="109"/>
      <c r="O896" s="107"/>
      <c r="P896" s="107"/>
      <c r="Q896" s="107"/>
      <c r="R896" s="107"/>
      <c r="S896" s="107"/>
      <c r="T896" s="107"/>
      <c r="U896" s="107"/>
      <c r="V896" s="107"/>
      <c r="W896" s="107"/>
      <c r="X896" s="107"/>
      <c r="Y896" s="107"/>
      <c r="Z896" s="107"/>
    </row>
    <row r="897" spans="1:26" ht="15.75" customHeight="1">
      <c r="A897" s="107"/>
      <c r="B897" s="107"/>
      <c r="C897" s="107"/>
      <c r="D897" s="107"/>
      <c r="E897" s="107"/>
      <c r="F897" s="107"/>
      <c r="G897" s="479"/>
      <c r="H897" s="107"/>
      <c r="I897" s="107"/>
      <c r="J897" s="107"/>
      <c r="K897" s="107"/>
      <c r="L897" s="107"/>
      <c r="M897" s="109"/>
      <c r="N897" s="109"/>
      <c r="O897" s="107"/>
      <c r="P897" s="107"/>
      <c r="Q897" s="107"/>
      <c r="R897" s="107"/>
      <c r="S897" s="107"/>
      <c r="T897" s="107"/>
      <c r="U897" s="107"/>
      <c r="V897" s="107"/>
      <c r="W897" s="107"/>
      <c r="X897" s="107"/>
      <c r="Y897" s="107"/>
      <c r="Z897" s="107"/>
    </row>
    <row r="898" spans="1:26" ht="15.75" customHeight="1">
      <c r="A898" s="107"/>
      <c r="B898" s="107"/>
      <c r="C898" s="107"/>
      <c r="D898" s="107"/>
      <c r="E898" s="107"/>
      <c r="F898" s="107"/>
      <c r="G898" s="479"/>
      <c r="H898" s="107"/>
      <c r="I898" s="107"/>
      <c r="J898" s="107"/>
      <c r="K898" s="107"/>
      <c r="L898" s="107"/>
      <c r="M898" s="109"/>
      <c r="N898" s="109"/>
      <c r="O898" s="107"/>
      <c r="P898" s="107"/>
      <c r="Q898" s="107"/>
      <c r="R898" s="107"/>
      <c r="S898" s="107"/>
      <c r="T898" s="107"/>
      <c r="U898" s="107"/>
      <c r="V898" s="107"/>
      <c r="W898" s="107"/>
      <c r="X898" s="107"/>
      <c r="Y898" s="107"/>
      <c r="Z898" s="107"/>
    </row>
    <row r="899" spans="1:26" ht="15.75" customHeight="1">
      <c r="A899" s="107"/>
      <c r="B899" s="107"/>
      <c r="C899" s="107"/>
      <c r="D899" s="107"/>
      <c r="E899" s="107"/>
      <c r="F899" s="107"/>
      <c r="G899" s="479"/>
      <c r="H899" s="107"/>
      <c r="I899" s="107"/>
      <c r="J899" s="107"/>
      <c r="K899" s="107"/>
      <c r="L899" s="107"/>
      <c r="M899" s="109"/>
      <c r="N899" s="109"/>
      <c r="O899" s="107"/>
      <c r="P899" s="107"/>
      <c r="Q899" s="107"/>
      <c r="R899" s="107"/>
      <c r="S899" s="107"/>
      <c r="T899" s="107"/>
      <c r="U899" s="107"/>
      <c r="V899" s="107"/>
      <c r="W899" s="107"/>
      <c r="X899" s="107"/>
      <c r="Y899" s="107"/>
      <c r="Z899" s="107"/>
    </row>
    <row r="900" spans="1:26" ht="15.75" customHeight="1">
      <c r="A900" s="107"/>
      <c r="B900" s="107"/>
      <c r="C900" s="107"/>
      <c r="D900" s="107"/>
      <c r="E900" s="107"/>
      <c r="F900" s="107"/>
      <c r="G900" s="479"/>
      <c r="H900" s="107"/>
      <c r="I900" s="107"/>
      <c r="J900" s="107"/>
      <c r="K900" s="107"/>
      <c r="L900" s="107"/>
      <c r="M900" s="109"/>
      <c r="N900" s="109"/>
      <c r="O900" s="107"/>
      <c r="P900" s="107"/>
      <c r="Q900" s="107"/>
      <c r="R900" s="107"/>
      <c r="S900" s="107"/>
      <c r="T900" s="107"/>
      <c r="U900" s="107"/>
      <c r="V900" s="107"/>
      <c r="W900" s="107"/>
      <c r="X900" s="107"/>
      <c r="Y900" s="107"/>
      <c r="Z900" s="107"/>
    </row>
    <row r="901" spans="1:26" ht="15.75" customHeight="1">
      <c r="A901" s="107"/>
      <c r="B901" s="107"/>
      <c r="C901" s="107"/>
      <c r="D901" s="107"/>
      <c r="E901" s="107"/>
      <c r="F901" s="107"/>
      <c r="G901" s="479"/>
      <c r="H901" s="107"/>
      <c r="I901" s="107"/>
      <c r="J901" s="107"/>
      <c r="K901" s="107"/>
      <c r="L901" s="107"/>
      <c r="M901" s="109"/>
      <c r="N901" s="109"/>
      <c r="O901" s="107"/>
      <c r="P901" s="107"/>
      <c r="Q901" s="107"/>
      <c r="R901" s="107"/>
      <c r="S901" s="107"/>
      <c r="T901" s="107"/>
      <c r="U901" s="107"/>
      <c r="V901" s="107"/>
      <c r="W901" s="107"/>
      <c r="X901" s="107"/>
      <c r="Y901" s="107"/>
      <c r="Z901" s="107"/>
    </row>
    <row r="902" spans="1:26" ht="15.75" customHeight="1">
      <c r="A902" s="107"/>
      <c r="B902" s="107"/>
      <c r="C902" s="107"/>
      <c r="D902" s="107"/>
      <c r="E902" s="107"/>
      <c r="F902" s="107"/>
      <c r="G902" s="479"/>
      <c r="H902" s="107"/>
      <c r="I902" s="107"/>
      <c r="J902" s="107"/>
      <c r="K902" s="107"/>
      <c r="L902" s="107"/>
      <c r="M902" s="109"/>
      <c r="N902" s="109"/>
      <c r="O902" s="107"/>
      <c r="P902" s="107"/>
      <c r="Q902" s="107"/>
      <c r="R902" s="107"/>
      <c r="S902" s="107"/>
      <c r="T902" s="107"/>
      <c r="U902" s="107"/>
      <c r="V902" s="107"/>
      <c r="W902" s="107"/>
      <c r="X902" s="107"/>
      <c r="Y902" s="107"/>
      <c r="Z902" s="107"/>
    </row>
    <row r="903" spans="1:26" ht="15.75" customHeight="1">
      <c r="A903" s="107"/>
      <c r="B903" s="107"/>
      <c r="C903" s="107"/>
      <c r="D903" s="107"/>
      <c r="E903" s="107"/>
      <c r="F903" s="107"/>
      <c r="G903" s="479"/>
      <c r="H903" s="107"/>
      <c r="I903" s="107"/>
      <c r="J903" s="107"/>
      <c r="K903" s="107"/>
      <c r="L903" s="107"/>
      <c r="M903" s="109"/>
      <c r="N903" s="109"/>
      <c r="O903" s="107"/>
      <c r="P903" s="107"/>
      <c r="Q903" s="107"/>
      <c r="R903" s="107"/>
      <c r="S903" s="107"/>
      <c r="T903" s="107"/>
      <c r="U903" s="107"/>
      <c r="V903" s="107"/>
      <c r="W903" s="107"/>
      <c r="X903" s="107"/>
      <c r="Y903" s="107"/>
      <c r="Z903" s="107"/>
    </row>
    <row r="904" spans="1:26" ht="15.75" customHeight="1">
      <c r="A904" s="107"/>
      <c r="B904" s="107"/>
      <c r="C904" s="107"/>
      <c r="D904" s="107"/>
      <c r="E904" s="107"/>
      <c r="F904" s="107"/>
      <c r="G904" s="479"/>
      <c r="H904" s="107"/>
      <c r="I904" s="107"/>
      <c r="J904" s="107"/>
      <c r="K904" s="107"/>
      <c r="L904" s="107"/>
      <c r="M904" s="109"/>
      <c r="N904" s="109"/>
      <c r="O904" s="107"/>
      <c r="P904" s="107"/>
      <c r="Q904" s="107"/>
      <c r="R904" s="107"/>
      <c r="S904" s="107"/>
      <c r="T904" s="107"/>
      <c r="U904" s="107"/>
      <c r="V904" s="107"/>
      <c r="W904" s="107"/>
      <c r="X904" s="107"/>
      <c r="Y904" s="107"/>
      <c r="Z904" s="107"/>
    </row>
    <row r="905" spans="1:26" ht="15.75" customHeight="1">
      <c r="A905" s="107"/>
      <c r="B905" s="107"/>
      <c r="C905" s="107"/>
      <c r="D905" s="107"/>
      <c r="E905" s="107"/>
      <c r="F905" s="107"/>
      <c r="G905" s="479"/>
      <c r="H905" s="107"/>
      <c r="I905" s="107"/>
      <c r="J905" s="107"/>
      <c r="K905" s="107"/>
      <c r="L905" s="107"/>
      <c r="M905" s="109"/>
      <c r="N905" s="109"/>
      <c r="O905" s="107"/>
      <c r="P905" s="107"/>
      <c r="Q905" s="107"/>
      <c r="R905" s="107"/>
      <c r="S905" s="107"/>
      <c r="T905" s="107"/>
      <c r="U905" s="107"/>
      <c r="V905" s="107"/>
      <c r="W905" s="107"/>
      <c r="X905" s="107"/>
      <c r="Y905" s="107"/>
      <c r="Z905" s="107"/>
    </row>
    <row r="906" spans="1:26" ht="15.75" customHeight="1">
      <c r="A906" s="107"/>
      <c r="B906" s="107"/>
      <c r="C906" s="107"/>
      <c r="D906" s="107"/>
      <c r="E906" s="107"/>
      <c r="F906" s="107"/>
      <c r="G906" s="479"/>
      <c r="H906" s="107"/>
      <c r="I906" s="107"/>
      <c r="J906" s="107"/>
      <c r="K906" s="107"/>
      <c r="L906" s="107"/>
      <c r="M906" s="109"/>
      <c r="N906" s="109"/>
      <c r="O906" s="107"/>
      <c r="P906" s="107"/>
      <c r="Q906" s="107"/>
      <c r="R906" s="107"/>
      <c r="S906" s="107"/>
      <c r="T906" s="107"/>
      <c r="U906" s="107"/>
      <c r="V906" s="107"/>
      <c r="W906" s="107"/>
      <c r="X906" s="107"/>
      <c r="Y906" s="107"/>
      <c r="Z906" s="107"/>
    </row>
    <row r="907" spans="1:26" ht="15.75" customHeight="1">
      <c r="A907" s="107"/>
      <c r="B907" s="107"/>
      <c r="C907" s="107"/>
      <c r="D907" s="107"/>
      <c r="E907" s="107"/>
      <c r="F907" s="107"/>
      <c r="G907" s="479"/>
      <c r="H907" s="107"/>
      <c r="I907" s="107"/>
      <c r="J907" s="107"/>
      <c r="K907" s="107"/>
      <c r="L907" s="107"/>
      <c r="M907" s="109"/>
      <c r="N907" s="109"/>
      <c r="O907" s="107"/>
      <c r="P907" s="107"/>
      <c r="Q907" s="107"/>
      <c r="R907" s="107"/>
      <c r="S907" s="107"/>
      <c r="T907" s="107"/>
      <c r="U907" s="107"/>
      <c r="V907" s="107"/>
      <c r="W907" s="107"/>
      <c r="X907" s="107"/>
      <c r="Y907" s="107"/>
      <c r="Z907" s="107"/>
    </row>
    <row r="908" spans="1:26" ht="15.75" customHeight="1">
      <c r="A908" s="107"/>
      <c r="B908" s="107"/>
      <c r="C908" s="107"/>
      <c r="D908" s="107"/>
      <c r="E908" s="107"/>
      <c r="F908" s="107"/>
      <c r="G908" s="479"/>
      <c r="H908" s="107"/>
      <c r="I908" s="107"/>
      <c r="J908" s="107"/>
      <c r="K908" s="107"/>
      <c r="L908" s="107"/>
      <c r="M908" s="109"/>
      <c r="N908" s="109"/>
      <c r="O908" s="107"/>
      <c r="P908" s="107"/>
      <c r="Q908" s="107"/>
      <c r="R908" s="107"/>
      <c r="S908" s="107"/>
      <c r="T908" s="107"/>
      <c r="U908" s="107"/>
      <c r="V908" s="107"/>
      <c r="W908" s="107"/>
      <c r="X908" s="107"/>
      <c r="Y908" s="107"/>
      <c r="Z908" s="107"/>
    </row>
    <row r="909" spans="1:26" ht="15.75" customHeight="1">
      <c r="A909" s="107"/>
      <c r="B909" s="107"/>
      <c r="C909" s="107"/>
      <c r="D909" s="107"/>
      <c r="E909" s="107"/>
      <c r="F909" s="107"/>
      <c r="G909" s="479"/>
      <c r="H909" s="107"/>
      <c r="I909" s="107"/>
      <c r="J909" s="107"/>
      <c r="K909" s="107"/>
      <c r="L909" s="107"/>
      <c r="M909" s="109"/>
      <c r="N909" s="109"/>
      <c r="O909" s="107"/>
      <c r="P909" s="107"/>
      <c r="Q909" s="107"/>
      <c r="R909" s="107"/>
      <c r="S909" s="107"/>
      <c r="T909" s="107"/>
      <c r="U909" s="107"/>
      <c r="V909" s="107"/>
      <c r="W909" s="107"/>
      <c r="X909" s="107"/>
      <c r="Y909" s="107"/>
      <c r="Z909" s="107"/>
    </row>
    <row r="910" spans="1:26" ht="15.75" customHeight="1">
      <c r="A910" s="107"/>
      <c r="B910" s="107"/>
      <c r="C910" s="107"/>
      <c r="D910" s="107"/>
      <c r="E910" s="107"/>
      <c r="F910" s="107"/>
      <c r="G910" s="479"/>
      <c r="H910" s="107"/>
      <c r="I910" s="107"/>
      <c r="J910" s="107"/>
      <c r="K910" s="107"/>
      <c r="L910" s="107"/>
      <c r="M910" s="109"/>
      <c r="N910" s="109"/>
      <c r="O910" s="107"/>
      <c r="P910" s="107"/>
      <c r="Q910" s="107"/>
      <c r="R910" s="107"/>
      <c r="S910" s="107"/>
      <c r="T910" s="107"/>
      <c r="U910" s="107"/>
      <c r="V910" s="107"/>
      <c r="W910" s="107"/>
      <c r="X910" s="107"/>
      <c r="Y910" s="107"/>
      <c r="Z910" s="107"/>
    </row>
    <row r="911" spans="1:26" ht="15.75" customHeight="1">
      <c r="A911" s="107"/>
      <c r="B911" s="107"/>
      <c r="C911" s="107"/>
      <c r="D911" s="107"/>
      <c r="E911" s="107"/>
      <c r="F911" s="107"/>
      <c r="G911" s="479"/>
      <c r="H911" s="107"/>
      <c r="I911" s="107"/>
      <c r="J911" s="107"/>
      <c r="K911" s="107"/>
      <c r="L911" s="107"/>
      <c r="M911" s="109"/>
      <c r="N911" s="109"/>
      <c r="O911" s="107"/>
      <c r="P911" s="107"/>
      <c r="Q911" s="107"/>
      <c r="R911" s="107"/>
      <c r="S911" s="107"/>
      <c r="T911" s="107"/>
      <c r="U911" s="107"/>
      <c r="V911" s="107"/>
      <c r="W911" s="107"/>
      <c r="X911" s="107"/>
      <c r="Y911" s="107"/>
      <c r="Z911" s="107"/>
    </row>
    <row r="912" spans="1:26" ht="15.75" customHeight="1">
      <c r="A912" s="107"/>
      <c r="B912" s="107"/>
      <c r="C912" s="107"/>
      <c r="D912" s="107"/>
      <c r="E912" s="107"/>
      <c r="F912" s="107"/>
      <c r="G912" s="479"/>
      <c r="H912" s="107"/>
      <c r="I912" s="107"/>
      <c r="J912" s="107"/>
      <c r="K912" s="107"/>
      <c r="L912" s="107"/>
      <c r="M912" s="109"/>
      <c r="N912" s="109"/>
      <c r="O912" s="107"/>
      <c r="P912" s="107"/>
      <c r="Q912" s="107"/>
      <c r="R912" s="107"/>
      <c r="S912" s="107"/>
      <c r="T912" s="107"/>
      <c r="U912" s="107"/>
      <c r="V912" s="107"/>
      <c r="W912" s="107"/>
      <c r="X912" s="107"/>
      <c r="Y912" s="107"/>
      <c r="Z912" s="107"/>
    </row>
    <row r="913" spans="1:26" ht="15.75" customHeight="1">
      <c r="A913" s="107"/>
      <c r="B913" s="107"/>
      <c r="C913" s="107"/>
      <c r="D913" s="107"/>
      <c r="E913" s="107"/>
      <c r="F913" s="107"/>
      <c r="G913" s="479"/>
      <c r="H913" s="107"/>
      <c r="I913" s="107"/>
      <c r="J913" s="107"/>
      <c r="K913" s="107"/>
      <c r="L913" s="107"/>
      <c r="M913" s="109"/>
      <c r="N913" s="109"/>
      <c r="O913" s="107"/>
      <c r="P913" s="107"/>
      <c r="Q913" s="107"/>
      <c r="R913" s="107"/>
      <c r="S913" s="107"/>
      <c r="T913" s="107"/>
      <c r="U913" s="107"/>
      <c r="V913" s="107"/>
      <c r="W913" s="107"/>
      <c r="X913" s="107"/>
      <c r="Y913" s="107"/>
      <c r="Z913" s="107"/>
    </row>
    <row r="914" spans="1:26" ht="15.75" customHeight="1">
      <c r="A914" s="107"/>
      <c r="B914" s="107"/>
      <c r="C914" s="107"/>
      <c r="D914" s="107"/>
      <c r="E914" s="107"/>
      <c r="F914" s="107"/>
      <c r="G914" s="479"/>
      <c r="H914" s="107"/>
      <c r="I914" s="107"/>
      <c r="J914" s="107"/>
      <c r="K914" s="107"/>
      <c r="L914" s="107"/>
      <c r="M914" s="109"/>
      <c r="N914" s="109"/>
      <c r="O914" s="107"/>
      <c r="P914" s="107"/>
      <c r="Q914" s="107"/>
      <c r="R914" s="107"/>
      <c r="S914" s="107"/>
      <c r="T914" s="107"/>
      <c r="U914" s="107"/>
      <c r="V914" s="107"/>
      <c r="W914" s="107"/>
      <c r="X914" s="107"/>
      <c r="Y914" s="107"/>
      <c r="Z914" s="107"/>
    </row>
    <row r="915" spans="1:26" ht="15.75" customHeight="1">
      <c r="A915" s="107"/>
      <c r="B915" s="107"/>
      <c r="C915" s="107"/>
      <c r="D915" s="107"/>
      <c r="E915" s="107"/>
      <c r="F915" s="107"/>
      <c r="G915" s="479"/>
      <c r="H915" s="107"/>
      <c r="I915" s="107"/>
      <c r="J915" s="107"/>
      <c r="K915" s="107"/>
      <c r="L915" s="107"/>
      <c r="M915" s="109"/>
      <c r="N915" s="109"/>
      <c r="O915" s="107"/>
      <c r="P915" s="107"/>
      <c r="Q915" s="107"/>
      <c r="R915" s="107"/>
      <c r="S915" s="107"/>
      <c r="T915" s="107"/>
      <c r="U915" s="107"/>
      <c r="V915" s="107"/>
      <c r="W915" s="107"/>
      <c r="X915" s="107"/>
      <c r="Y915" s="107"/>
      <c r="Z915" s="107"/>
    </row>
    <row r="916" spans="1:26" ht="15.75" customHeight="1">
      <c r="A916" s="107"/>
      <c r="B916" s="107"/>
      <c r="C916" s="107"/>
      <c r="D916" s="107"/>
      <c r="E916" s="107"/>
      <c r="F916" s="107"/>
      <c r="G916" s="479"/>
      <c r="H916" s="107"/>
      <c r="I916" s="107"/>
      <c r="J916" s="107"/>
      <c r="K916" s="107"/>
      <c r="L916" s="107"/>
      <c r="M916" s="109"/>
      <c r="N916" s="109"/>
      <c r="O916" s="107"/>
      <c r="P916" s="107"/>
      <c r="Q916" s="107"/>
      <c r="R916" s="107"/>
      <c r="S916" s="107"/>
      <c r="T916" s="107"/>
      <c r="U916" s="107"/>
      <c r="V916" s="107"/>
      <c r="W916" s="107"/>
      <c r="X916" s="107"/>
      <c r="Y916" s="107"/>
      <c r="Z916" s="107"/>
    </row>
    <row r="917" spans="1:26" ht="15.75" customHeight="1">
      <c r="A917" s="107"/>
      <c r="B917" s="107"/>
      <c r="C917" s="107"/>
      <c r="D917" s="107"/>
      <c r="E917" s="107"/>
      <c r="F917" s="107"/>
      <c r="G917" s="479"/>
      <c r="H917" s="107"/>
      <c r="I917" s="107"/>
      <c r="J917" s="107"/>
      <c r="K917" s="107"/>
      <c r="L917" s="107"/>
      <c r="M917" s="109"/>
      <c r="N917" s="109"/>
      <c r="O917" s="107"/>
      <c r="P917" s="107"/>
      <c r="Q917" s="107"/>
      <c r="R917" s="107"/>
      <c r="S917" s="107"/>
      <c r="T917" s="107"/>
      <c r="U917" s="107"/>
      <c r="V917" s="107"/>
      <c r="W917" s="107"/>
      <c r="X917" s="107"/>
      <c r="Y917" s="107"/>
      <c r="Z917" s="107"/>
    </row>
    <row r="918" spans="1:26" ht="15.75" customHeight="1">
      <c r="A918" s="107"/>
      <c r="B918" s="107"/>
      <c r="C918" s="107"/>
      <c r="D918" s="107"/>
      <c r="E918" s="107"/>
      <c r="F918" s="107"/>
      <c r="G918" s="479"/>
      <c r="H918" s="107"/>
      <c r="I918" s="107"/>
      <c r="J918" s="107"/>
      <c r="K918" s="107"/>
      <c r="L918" s="107"/>
      <c r="M918" s="109"/>
      <c r="N918" s="109"/>
      <c r="O918" s="107"/>
      <c r="P918" s="107"/>
      <c r="Q918" s="107"/>
      <c r="R918" s="107"/>
      <c r="S918" s="107"/>
      <c r="T918" s="107"/>
      <c r="U918" s="107"/>
      <c r="V918" s="107"/>
      <c r="W918" s="107"/>
      <c r="X918" s="107"/>
      <c r="Y918" s="107"/>
      <c r="Z918" s="107"/>
    </row>
    <row r="919" spans="1:26" ht="15.75" customHeight="1">
      <c r="A919" s="107"/>
      <c r="B919" s="107"/>
      <c r="C919" s="107"/>
      <c r="D919" s="107"/>
      <c r="E919" s="107"/>
      <c r="F919" s="107"/>
      <c r="G919" s="479"/>
      <c r="H919" s="107"/>
      <c r="I919" s="107"/>
      <c r="J919" s="107"/>
      <c r="K919" s="107"/>
      <c r="L919" s="107"/>
      <c r="M919" s="109"/>
      <c r="N919" s="109"/>
      <c r="O919" s="107"/>
      <c r="P919" s="107"/>
      <c r="Q919" s="107"/>
      <c r="R919" s="107"/>
      <c r="S919" s="107"/>
      <c r="T919" s="107"/>
      <c r="U919" s="107"/>
      <c r="V919" s="107"/>
      <c r="W919" s="107"/>
      <c r="X919" s="107"/>
      <c r="Y919" s="107"/>
      <c r="Z919" s="107"/>
    </row>
    <row r="920" spans="1:26" ht="15.75" customHeight="1">
      <c r="A920" s="107"/>
      <c r="B920" s="107"/>
      <c r="C920" s="107"/>
      <c r="D920" s="107"/>
      <c r="E920" s="107"/>
      <c r="F920" s="107"/>
      <c r="G920" s="479"/>
      <c r="H920" s="107"/>
      <c r="I920" s="107"/>
      <c r="J920" s="107"/>
      <c r="K920" s="107"/>
      <c r="L920" s="107"/>
      <c r="M920" s="109"/>
      <c r="N920" s="109"/>
      <c r="O920" s="107"/>
      <c r="P920" s="107"/>
      <c r="Q920" s="107"/>
      <c r="R920" s="107"/>
      <c r="S920" s="107"/>
      <c r="T920" s="107"/>
      <c r="U920" s="107"/>
      <c r="V920" s="107"/>
      <c r="W920" s="107"/>
      <c r="X920" s="107"/>
      <c r="Y920" s="107"/>
      <c r="Z920" s="107"/>
    </row>
    <row r="921" spans="1:26" ht="15.75" customHeight="1">
      <c r="A921" s="107"/>
      <c r="B921" s="107"/>
      <c r="C921" s="107"/>
      <c r="D921" s="107"/>
      <c r="E921" s="107"/>
      <c r="F921" s="107"/>
      <c r="G921" s="479"/>
      <c r="H921" s="107"/>
      <c r="I921" s="107"/>
      <c r="J921" s="107"/>
      <c r="K921" s="107"/>
      <c r="L921" s="107"/>
      <c r="M921" s="109"/>
      <c r="N921" s="109"/>
      <c r="O921" s="107"/>
      <c r="P921" s="107"/>
      <c r="Q921" s="107"/>
      <c r="R921" s="107"/>
      <c r="S921" s="107"/>
      <c r="T921" s="107"/>
      <c r="U921" s="107"/>
      <c r="V921" s="107"/>
      <c r="W921" s="107"/>
      <c r="X921" s="107"/>
      <c r="Y921" s="107"/>
      <c r="Z921" s="107"/>
    </row>
    <row r="922" spans="1:26" ht="15.75" customHeight="1">
      <c r="A922" s="107"/>
      <c r="B922" s="107"/>
      <c r="C922" s="107"/>
      <c r="D922" s="107"/>
      <c r="E922" s="107"/>
      <c r="F922" s="107"/>
      <c r="G922" s="479"/>
      <c r="H922" s="107"/>
      <c r="I922" s="107"/>
      <c r="J922" s="107"/>
      <c r="K922" s="107"/>
      <c r="L922" s="107"/>
      <c r="M922" s="109"/>
      <c r="N922" s="109"/>
      <c r="O922" s="107"/>
      <c r="P922" s="107"/>
      <c r="Q922" s="107"/>
      <c r="R922" s="107"/>
      <c r="S922" s="107"/>
      <c r="T922" s="107"/>
      <c r="U922" s="107"/>
      <c r="V922" s="107"/>
      <c r="W922" s="107"/>
      <c r="X922" s="107"/>
      <c r="Y922" s="107"/>
      <c r="Z922" s="107"/>
    </row>
    <row r="923" spans="1:26" ht="15.75" customHeight="1">
      <c r="A923" s="107"/>
      <c r="B923" s="107"/>
      <c r="C923" s="107"/>
      <c r="D923" s="107"/>
      <c r="E923" s="107"/>
      <c r="F923" s="107"/>
      <c r="G923" s="479"/>
      <c r="H923" s="107"/>
      <c r="I923" s="107"/>
      <c r="J923" s="107"/>
      <c r="K923" s="107"/>
      <c r="L923" s="107"/>
      <c r="M923" s="109"/>
      <c r="N923" s="109"/>
      <c r="O923" s="107"/>
      <c r="P923" s="107"/>
      <c r="Q923" s="107"/>
      <c r="R923" s="107"/>
      <c r="S923" s="107"/>
      <c r="T923" s="107"/>
      <c r="U923" s="107"/>
      <c r="V923" s="107"/>
      <c r="W923" s="107"/>
      <c r="X923" s="107"/>
      <c r="Y923" s="107"/>
      <c r="Z923" s="107"/>
    </row>
    <row r="924" spans="1:26" ht="15.75" customHeight="1">
      <c r="A924" s="107"/>
      <c r="B924" s="107"/>
      <c r="C924" s="107"/>
      <c r="D924" s="107"/>
      <c r="E924" s="107"/>
      <c r="F924" s="107"/>
      <c r="G924" s="479"/>
      <c r="H924" s="107"/>
      <c r="I924" s="107"/>
      <c r="J924" s="107"/>
      <c r="K924" s="107"/>
      <c r="L924" s="107"/>
      <c r="M924" s="109"/>
      <c r="N924" s="109"/>
      <c r="O924" s="107"/>
      <c r="P924" s="107"/>
      <c r="Q924" s="107"/>
      <c r="R924" s="107"/>
      <c r="S924" s="107"/>
      <c r="T924" s="107"/>
      <c r="U924" s="107"/>
      <c r="V924" s="107"/>
      <c r="W924" s="107"/>
      <c r="X924" s="107"/>
      <c r="Y924" s="107"/>
      <c r="Z924" s="107"/>
    </row>
    <row r="925" spans="1:26" ht="15.75" customHeight="1">
      <c r="A925" s="107"/>
      <c r="B925" s="107"/>
      <c r="C925" s="107"/>
      <c r="D925" s="107"/>
      <c r="E925" s="107"/>
      <c r="F925" s="107"/>
      <c r="G925" s="479"/>
      <c r="H925" s="107"/>
      <c r="I925" s="107"/>
      <c r="J925" s="107"/>
      <c r="K925" s="107"/>
      <c r="L925" s="107"/>
      <c r="M925" s="109"/>
      <c r="N925" s="109"/>
      <c r="O925" s="107"/>
      <c r="P925" s="107"/>
      <c r="Q925" s="107"/>
      <c r="R925" s="107"/>
      <c r="S925" s="107"/>
      <c r="T925" s="107"/>
      <c r="U925" s="107"/>
      <c r="V925" s="107"/>
      <c r="W925" s="107"/>
      <c r="X925" s="107"/>
      <c r="Y925" s="107"/>
      <c r="Z925" s="107"/>
    </row>
    <row r="926" spans="1:26" ht="15.75" customHeight="1">
      <c r="A926" s="107"/>
      <c r="B926" s="107"/>
      <c r="C926" s="107"/>
      <c r="D926" s="107"/>
      <c r="E926" s="107"/>
      <c r="F926" s="107"/>
      <c r="G926" s="479"/>
      <c r="H926" s="107"/>
      <c r="I926" s="107"/>
      <c r="J926" s="107"/>
      <c r="K926" s="107"/>
      <c r="L926" s="107"/>
      <c r="M926" s="109"/>
      <c r="N926" s="109"/>
      <c r="O926" s="107"/>
      <c r="P926" s="107"/>
      <c r="Q926" s="107"/>
      <c r="R926" s="107"/>
      <c r="S926" s="107"/>
      <c r="T926" s="107"/>
      <c r="U926" s="107"/>
      <c r="V926" s="107"/>
      <c r="W926" s="107"/>
      <c r="X926" s="107"/>
      <c r="Y926" s="107"/>
      <c r="Z926" s="107"/>
    </row>
    <row r="927" spans="1:26" ht="15.75" customHeight="1">
      <c r="A927" s="107"/>
      <c r="B927" s="107"/>
      <c r="C927" s="107"/>
      <c r="D927" s="107"/>
      <c r="E927" s="107"/>
      <c r="F927" s="107"/>
      <c r="G927" s="479"/>
      <c r="H927" s="107"/>
      <c r="I927" s="107"/>
      <c r="J927" s="107"/>
      <c r="K927" s="107"/>
      <c r="L927" s="107"/>
      <c r="M927" s="109"/>
      <c r="N927" s="109"/>
      <c r="O927" s="107"/>
      <c r="P927" s="107"/>
      <c r="Q927" s="107"/>
      <c r="R927" s="107"/>
      <c r="S927" s="107"/>
      <c r="T927" s="107"/>
      <c r="U927" s="107"/>
      <c r="V927" s="107"/>
      <c r="W927" s="107"/>
      <c r="X927" s="107"/>
      <c r="Y927" s="107"/>
      <c r="Z927" s="107"/>
    </row>
    <row r="928" spans="1:26" ht="15.75" customHeight="1">
      <c r="A928" s="107"/>
      <c r="B928" s="107"/>
      <c r="C928" s="107"/>
      <c r="D928" s="107"/>
      <c r="E928" s="107"/>
      <c r="F928" s="107"/>
      <c r="G928" s="479"/>
      <c r="H928" s="107"/>
      <c r="I928" s="107"/>
      <c r="J928" s="107"/>
      <c r="K928" s="107"/>
      <c r="L928" s="107"/>
      <c r="M928" s="109"/>
      <c r="N928" s="109"/>
      <c r="O928" s="107"/>
      <c r="P928" s="107"/>
      <c r="Q928" s="107"/>
      <c r="R928" s="107"/>
      <c r="S928" s="107"/>
      <c r="T928" s="107"/>
      <c r="U928" s="107"/>
      <c r="V928" s="107"/>
      <c r="W928" s="107"/>
      <c r="X928" s="107"/>
      <c r="Y928" s="107"/>
      <c r="Z928" s="107"/>
    </row>
    <row r="929" spans="1:26" ht="15.75" customHeight="1">
      <c r="A929" s="107"/>
      <c r="B929" s="107"/>
      <c r="C929" s="107"/>
      <c r="D929" s="107"/>
      <c r="E929" s="107"/>
      <c r="F929" s="107"/>
      <c r="G929" s="479"/>
      <c r="H929" s="107"/>
      <c r="I929" s="107"/>
      <c r="J929" s="107"/>
      <c r="K929" s="107"/>
      <c r="L929" s="107"/>
      <c r="M929" s="109"/>
      <c r="N929" s="109"/>
      <c r="O929" s="107"/>
      <c r="P929" s="107"/>
      <c r="Q929" s="107"/>
      <c r="R929" s="107"/>
      <c r="S929" s="107"/>
      <c r="T929" s="107"/>
      <c r="U929" s="107"/>
      <c r="V929" s="107"/>
      <c r="W929" s="107"/>
      <c r="X929" s="107"/>
      <c r="Y929" s="107"/>
      <c r="Z929" s="107"/>
    </row>
    <row r="930" spans="1:26" ht="15.75" customHeight="1">
      <c r="A930" s="107"/>
      <c r="B930" s="107"/>
      <c r="C930" s="107"/>
      <c r="D930" s="107"/>
      <c r="E930" s="107"/>
      <c r="F930" s="107"/>
      <c r="G930" s="479"/>
      <c r="H930" s="107"/>
      <c r="I930" s="107"/>
      <c r="J930" s="107"/>
      <c r="K930" s="107"/>
      <c r="L930" s="107"/>
      <c r="M930" s="109"/>
      <c r="N930" s="109"/>
      <c r="O930" s="107"/>
      <c r="P930" s="107"/>
      <c r="Q930" s="107"/>
      <c r="R930" s="107"/>
      <c r="S930" s="107"/>
      <c r="T930" s="107"/>
      <c r="U930" s="107"/>
      <c r="V930" s="107"/>
      <c r="W930" s="107"/>
      <c r="X930" s="107"/>
      <c r="Y930" s="107"/>
      <c r="Z930" s="107"/>
    </row>
    <row r="931" spans="1:26" ht="15.75" customHeight="1">
      <c r="A931" s="107"/>
      <c r="B931" s="107"/>
      <c r="C931" s="107"/>
      <c r="D931" s="107"/>
      <c r="E931" s="107"/>
      <c r="F931" s="107"/>
      <c r="G931" s="479"/>
      <c r="H931" s="107"/>
      <c r="I931" s="107"/>
      <c r="J931" s="107"/>
      <c r="K931" s="107"/>
      <c r="L931" s="107"/>
      <c r="M931" s="109"/>
      <c r="N931" s="109"/>
      <c r="O931" s="107"/>
      <c r="P931" s="107"/>
      <c r="Q931" s="107"/>
      <c r="R931" s="107"/>
      <c r="S931" s="107"/>
      <c r="T931" s="107"/>
      <c r="U931" s="107"/>
      <c r="V931" s="107"/>
      <c r="W931" s="107"/>
      <c r="X931" s="107"/>
      <c r="Y931" s="107"/>
      <c r="Z931" s="107"/>
    </row>
    <row r="932" spans="1:26" ht="15.75" customHeight="1">
      <c r="A932" s="107"/>
      <c r="B932" s="107"/>
      <c r="C932" s="107"/>
      <c r="D932" s="107"/>
      <c r="E932" s="107"/>
      <c r="F932" s="107"/>
      <c r="G932" s="479"/>
      <c r="H932" s="107"/>
      <c r="I932" s="107"/>
      <c r="J932" s="107"/>
      <c r="K932" s="107"/>
      <c r="L932" s="107"/>
      <c r="M932" s="109"/>
      <c r="N932" s="109"/>
      <c r="O932" s="107"/>
      <c r="P932" s="107"/>
      <c r="Q932" s="107"/>
      <c r="R932" s="107"/>
      <c r="S932" s="107"/>
      <c r="T932" s="107"/>
      <c r="U932" s="107"/>
      <c r="V932" s="107"/>
      <c r="W932" s="107"/>
      <c r="X932" s="107"/>
      <c r="Y932" s="107"/>
      <c r="Z932" s="107"/>
    </row>
    <row r="933" spans="1:26" ht="15.75" customHeight="1">
      <c r="A933" s="107"/>
      <c r="B933" s="107"/>
      <c r="C933" s="107"/>
      <c r="D933" s="107"/>
      <c r="E933" s="107"/>
      <c r="F933" s="107"/>
      <c r="G933" s="479"/>
      <c r="H933" s="107"/>
      <c r="I933" s="107"/>
      <c r="J933" s="107"/>
      <c r="K933" s="107"/>
      <c r="L933" s="107"/>
      <c r="M933" s="109"/>
      <c r="N933" s="109"/>
      <c r="O933" s="107"/>
      <c r="P933" s="107"/>
      <c r="Q933" s="107"/>
      <c r="R933" s="107"/>
      <c r="S933" s="107"/>
      <c r="T933" s="107"/>
      <c r="U933" s="107"/>
      <c r="V933" s="107"/>
      <c r="W933" s="107"/>
      <c r="X933" s="107"/>
      <c r="Y933" s="107"/>
      <c r="Z933" s="107"/>
    </row>
    <row r="934" spans="1:26" ht="15.75" customHeight="1">
      <c r="A934" s="107"/>
      <c r="B934" s="107"/>
      <c r="C934" s="107"/>
      <c r="D934" s="107"/>
      <c r="E934" s="107"/>
      <c r="F934" s="107"/>
      <c r="G934" s="479"/>
      <c r="H934" s="107"/>
      <c r="I934" s="107"/>
      <c r="J934" s="107"/>
      <c r="K934" s="107"/>
      <c r="L934" s="107"/>
      <c r="M934" s="109"/>
      <c r="N934" s="109"/>
      <c r="O934" s="107"/>
      <c r="P934" s="107"/>
      <c r="Q934" s="107"/>
      <c r="R934" s="107"/>
      <c r="S934" s="107"/>
      <c r="T934" s="107"/>
      <c r="U934" s="107"/>
      <c r="V934" s="107"/>
      <c r="W934" s="107"/>
      <c r="X934" s="107"/>
      <c r="Y934" s="107"/>
      <c r="Z934" s="107"/>
    </row>
    <row r="935" spans="1:26" ht="15.75" customHeight="1">
      <c r="A935" s="107"/>
      <c r="B935" s="107"/>
      <c r="C935" s="107"/>
      <c r="D935" s="107"/>
      <c r="E935" s="107"/>
      <c r="F935" s="107"/>
      <c r="G935" s="479"/>
      <c r="H935" s="107"/>
      <c r="I935" s="107"/>
      <c r="J935" s="107"/>
      <c r="K935" s="107"/>
      <c r="L935" s="107"/>
      <c r="M935" s="109"/>
      <c r="N935" s="109"/>
      <c r="O935" s="107"/>
      <c r="P935" s="107"/>
      <c r="Q935" s="107"/>
      <c r="R935" s="107"/>
      <c r="S935" s="107"/>
      <c r="T935" s="107"/>
      <c r="U935" s="107"/>
      <c r="V935" s="107"/>
      <c r="W935" s="107"/>
      <c r="X935" s="107"/>
      <c r="Y935" s="107"/>
      <c r="Z935" s="107"/>
    </row>
    <row r="936" spans="1:26" ht="15.75" customHeight="1">
      <c r="A936" s="107"/>
      <c r="B936" s="107"/>
      <c r="C936" s="107"/>
      <c r="D936" s="107"/>
      <c r="E936" s="107"/>
      <c r="F936" s="107"/>
      <c r="G936" s="479"/>
      <c r="H936" s="107"/>
      <c r="I936" s="107"/>
      <c r="J936" s="107"/>
      <c r="K936" s="107"/>
      <c r="L936" s="107"/>
      <c r="M936" s="109"/>
      <c r="N936" s="109"/>
      <c r="O936" s="107"/>
      <c r="P936" s="107"/>
      <c r="Q936" s="107"/>
      <c r="R936" s="107"/>
      <c r="S936" s="107"/>
      <c r="T936" s="107"/>
      <c r="U936" s="107"/>
      <c r="V936" s="107"/>
      <c r="W936" s="107"/>
      <c r="X936" s="107"/>
      <c r="Y936" s="107"/>
      <c r="Z936" s="107"/>
    </row>
    <row r="937" spans="1:26" ht="15.75" customHeight="1">
      <c r="A937" s="107"/>
      <c r="B937" s="107"/>
      <c r="C937" s="107"/>
      <c r="D937" s="107"/>
      <c r="E937" s="107"/>
      <c r="F937" s="107"/>
      <c r="G937" s="479"/>
      <c r="H937" s="107"/>
      <c r="I937" s="107"/>
      <c r="J937" s="107"/>
      <c r="K937" s="107"/>
      <c r="L937" s="107"/>
      <c r="M937" s="109"/>
      <c r="N937" s="109"/>
      <c r="O937" s="107"/>
      <c r="P937" s="107"/>
      <c r="Q937" s="107"/>
      <c r="R937" s="107"/>
      <c r="S937" s="107"/>
      <c r="T937" s="107"/>
      <c r="U937" s="107"/>
      <c r="V937" s="107"/>
      <c r="W937" s="107"/>
      <c r="X937" s="107"/>
      <c r="Y937" s="107"/>
      <c r="Z937" s="107"/>
    </row>
    <row r="938" spans="1:26" ht="15.75" customHeight="1">
      <c r="A938" s="107"/>
      <c r="B938" s="107"/>
      <c r="C938" s="107"/>
      <c r="D938" s="107"/>
      <c r="E938" s="107"/>
      <c r="F938" s="107"/>
      <c r="G938" s="479"/>
      <c r="H938" s="107"/>
      <c r="I938" s="107"/>
      <c r="J938" s="107"/>
      <c r="K938" s="107"/>
      <c r="L938" s="107"/>
      <c r="M938" s="109"/>
      <c r="N938" s="109"/>
      <c r="O938" s="107"/>
      <c r="P938" s="107"/>
      <c r="Q938" s="107"/>
      <c r="R938" s="107"/>
      <c r="S938" s="107"/>
      <c r="T938" s="107"/>
      <c r="U938" s="107"/>
      <c r="V938" s="107"/>
      <c r="W938" s="107"/>
      <c r="X938" s="107"/>
      <c r="Y938" s="107"/>
      <c r="Z938" s="107"/>
    </row>
    <row r="939" spans="1:26" ht="15.75" customHeight="1">
      <c r="A939" s="107"/>
      <c r="B939" s="107"/>
      <c r="C939" s="107"/>
      <c r="D939" s="107"/>
      <c r="E939" s="107"/>
      <c r="F939" s="107"/>
      <c r="G939" s="479"/>
      <c r="H939" s="107"/>
      <c r="I939" s="107"/>
      <c r="J939" s="107"/>
      <c r="K939" s="107"/>
      <c r="L939" s="107"/>
      <c r="M939" s="109"/>
      <c r="N939" s="109"/>
      <c r="O939" s="107"/>
      <c r="P939" s="107"/>
      <c r="Q939" s="107"/>
      <c r="R939" s="107"/>
      <c r="S939" s="107"/>
      <c r="T939" s="107"/>
      <c r="U939" s="107"/>
      <c r="V939" s="107"/>
      <c r="W939" s="107"/>
      <c r="X939" s="107"/>
      <c r="Y939" s="107"/>
      <c r="Z939" s="107"/>
    </row>
    <row r="940" spans="1:26" ht="15.75" customHeight="1">
      <c r="A940" s="107"/>
      <c r="B940" s="107"/>
      <c r="C940" s="107"/>
      <c r="D940" s="107"/>
      <c r="E940" s="107"/>
      <c r="F940" s="107"/>
      <c r="G940" s="479"/>
      <c r="H940" s="107"/>
      <c r="I940" s="107"/>
      <c r="J940" s="107"/>
      <c r="K940" s="107"/>
      <c r="L940" s="107"/>
      <c r="M940" s="109"/>
      <c r="N940" s="109"/>
      <c r="O940" s="107"/>
      <c r="P940" s="107"/>
      <c r="Q940" s="107"/>
      <c r="R940" s="107"/>
      <c r="S940" s="107"/>
      <c r="T940" s="107"/>
      <c r="U940" s="107"/>
      <c r="V940" s="107"/>
      <c r="W940" s="107"/>
      <c r="X940" s="107"/>
      <c r="Y940" s="107"/>
      <c r="Z940" s="107"/>
    </row>
    <row r="941" spans="1:26" ht="15.75" customHeight="1">
      <c r="A941" s="107"/>
      <c r="B941" s="107"/>
      <c r="C941" s="107"/>
      <c r="D941" s="107"/>
      <c r="E941" s="107"/>
      <c r="F941" s="107"/>
      <c r="G941" s="479"/>
      <c r="H941" s="107"/>
      <c r="I941" s="107"/>
      <c r="J941" s="107"/>
      <c r="K941" s="107"/>
      <c r="L941" s="107"/>
      <c r="M941" s="109"/>
      <c r="N941" s="109"/>
      <c r="O941" s="107"/>
      <c r="P941" s="107"/>
      <c r="Q941" s="107"/>
      <c r="R941" s="107"/>
      <c r="S941" s="107"/>
      <c r="T941" s="107"/>
      <c r="U941" s="107"/>
      <c r="V941" s="107"/>
      <c r="W941" s="107"/>
      <c r="X941" s="107"/>
      <c r="Y941" s="107"/>
      <c r="Z941" s="107"/>
    </row>
    <row r="942" spans="1:26" ht="15.75" customHeight="1">
      <c r="A942" s="107"/>
      <c r="B942" s="107"/>
      <c r="C942" s="107"/>
      <c r="D942" s="107"/>
      <c r="E942" s="107"/>
      <c r="F942" s="107"/>
      <c r="G942" s="479"/>
      <c r="H942" s="107"/>
      <c r="I942" s="107"/>
      <c r="J942" s="107"/>
      <c r="K942" s="107"/>
      <c r="L942" s="107"/>
      <c r="M942" s="109"/>
      <c r="N942" s="109"/>
      <c r="O942" s="107"/>
      <c r="P942" s="107"/>
      <c r="Q942" s="107"/>
      <c r="R942" s="107"/>
      <c r="S942" s="107"/>
      <c r="T942" s="107"/>
      <c r="U942" s="107"/>
      <c r="V942" s="107"/>
      <c r="W942" s="107"/>
      <c r="X942" s="107"/>
      <c r="Y942" s="107"/>
      <c r="Z942" s="107"/>
    </row>
    <row r="943" spans="1:26" ht="15.75" customHeight="1">
      <c r="A943" s="107"/>
      <c r="B943" s="107"/>
      <c r="C943" s="107"/>
      <c r="D943" s="107"/>
      <c r="E943" s="107"/>
      <c r="F943" s="107"/>
      <c r="G943" s="479"/>
      <c r="H943" s="107"/>
      <c r="I943" s="107"/>
      <c r="J943" s="107"/>
      <c r="K943" s="107"/>
      <c r="L943" s="107"/>
      <c r="M943" s="109"/>
      <c r="N943" s="109"/>
      <c r="O943" s="107"/>
      <c r="P943" s="107"/>
      <c r="Q943" s="107"/>
      <c r="R943" s="107"/>
      <c r="S943" s="107"/>
      <c r="T943" s="107"/>
      <c r="U943" s="107"/>
      <c r="V943" s="107"/>
      <c r="W943" s="107"/>
      <c r="X943" s="107"/>
      <c r="Y943" s="107"/>
      <c r="Z943" s="107"/>
    </row>
    <row r="944" spans="1:26" ht="15.75" customHeight="1">
      <c r="A944" s="107"/>
      <c r="B944" s="107"/>
      <c r="C944" s="107"/>
      <c r="D944" s="107"/>
      <c r="E944" s="107"/>
      <c r="F944" s="107"/>
      <c r="G944" s="479"/>
      <c r="H944" s="107"/>
      <c r="I944" s="107"/>
      <c r="J944" s="107"/>
      <c r="K944" s="107"/>
      <c r="L944" s="107"/>
      <c r="M944" s="109"/>
      <c r="N944" s="109"/>
      <c r="O944" s="107"/>
      <c r="P944" s="107"/>
      <c r="Q944" s="107"/>
      <c r="R944" s="107"/>
      <c r="S944" s="107"/>
      <c r="T944" s="107"/>
      <c r="U944" s="107"/>
      <c r="V944" s="107"/>
      <c r="W944" s="107"/>
      <c r="X944" s="107"/>
      <c r="Y944" s="107"/>
      <c r="Z944" s="107"/>
    </row>
    <row r="945" spans="1:26" ht="15.75" customHeight="1">
      <c r="A945" s="107"/>
      <c r="B945" s="107"/>
      <c r="C945" s="107"/>
      <c r="D945" s="107"/>
      <c r="E945" s="107"/>
      <c r="F945" s="107"/>
      <c r="G945" s="479"/>
      <c r="H945" s="107"/>
      <c r="I945" s="107"/>
      <c r="J945" s="107"/>
      <c r="K945" s="107"/>
      <c r="L945" s="107"/>
      <c r="M945" s="109"/>
      <c r="N945" s="109"/>
      <c r="O945" s="107"/>
      <c r="P945" s="107"/>
      <c r="Q945" s="107"/>
      <c r="R945" s="107"/>
      <c r="S945" s="107"/>
      <c r="T945" s="107"/>
      <c r="U945" s="107"/>
      <c r="V945" s="107"/>
      <c r="W945" s="107"/>
      <c r="X945" s="107"/>
      <c r="Y945" s="107"/>
      <c r="Z945" s="107"/>
    </row>
    <row r="946" spans="1:26" ht="15.75" customHeight="1">
      <c r="A946" s="107"/>
      <c r="B946" s="107"/>
      <c r="C946" s="107"/>
      <c r="D946" s="107"/>
      <c r="E946" s="107"/>
      <c r="F946" s="107"/>
      <c r="G946" s="479"/>
      <c r="H946" s="107"/>
      <c r="I946" s="107"/>
      <c r="J946" s="107"/>
      <c r="K946" s="107"/>
      <c r="L946" s="107"/>
      <c r="M946" s="109"/>
      <c r="N946" s="109"/>
      <c r="O946" s="107"/>
      <c r="P946" s="107"/>
      <c r="Q946" s="107"/>
      <c r="R946" s="107"/>
      <c r="S946" s="107"/>
      <c r="T946" s="107"/>
      <c r="U946" s="107"/>
      <c r="V946" s="107"/>
      <c r="W946" s="107"/>
      <c r="X946" s="107"/>
      <c r="Y946" s="107"/>
      <c r="Z946" s="107"/>
    </row>
    <row r="947" spans="1:26" ht="15.75" customHeight="1">
      <c r="A947" s="107"/>
      <c r="B947" s="107"/>
      <c r="C947" s="107"/>
      <c r="D947" s="107"/>
      <c r="E947" s="107"/>
      <c r="F947" s="107"/>
      <c r="G947" s="479"/>
      <c r="H947" s="107"/>
      <c r="I947" s="107"/>
      <c r="J947" s="107"/>
      <c r="K947" s="107"/>
      <c r="L947" s="107"/>
      <c r="M947" s="109"/>
      <c r="N947" s="109"/>
      <c r="O947" s="107"/>
      <c r="P947" s="107"/>
      <c r="Q947" s="107"/>
      <c r="R947" s="107"/>
      <c r="S947" s="107"/>
      <c r="T947" s="107"/>
      <c r="U947" s="107"/>
      <c r="V947" s="107"/>
      <c r="W947" s="107"/>
      <c r="X947" s="107"/>
      <c r="Y947" s="107"/>
      <c r="Z947" s="107"/>
    </row>
    <row r="948" spans="1:26" ht="15.75" customHeight="1">
      <c r="A948" s="107"/>
      <c r="B948" s="107"/>
      <c r="C948" s="107"/>
      <c r="D948" s="107"/>
      <c r="E948" s="107"/>
      <c r="F948" s="107"/>
      <c r="G948" s="479"/>
      <c r="H948" s="107"/>
      <c r="I948" s="107"/>
      <c r="J948" s="107"/>
      <c r="K948" s="107"/>
      <c r="L948" s="107"/>
      <c r="M948" s="109"/>
      <c r="N948" s="109"/>
      <c r="O948" s="107"/>
      <c r="P948" s="107"/>
      <c r="Q948" s="107"/>
      <c r="R948" s="107"/>
      <c r="S948" s="107"/>
      <c r="T948" s="107"/>
      <c r="U948" s="107"/>
      <c r="V948" s="107"/>
      <c r="W948" s="107"/>
      <c r="X948" s="107"/>
      <c r="Y948" s="107"/>
      <c r="Z948" s="107"/>
    </row>
    <row r="949" spans="1:26" ht="15.75" customHeight="1">
      <c r="A949" s="107"/>
      <c r="B949" s="107"/>
      <c r="C949" s="107"/>
      <c r="D949" s="107"/>
      <c r="E949" s="107"/>
      <c r="F949" s="107"/>
      <c r="G949" s="479"/>
      <c r="H949" s="107"/>
      <c r="I949" s="107"/>
      <c r="J949" s="107"/>
      <c r="K949" s="107"/>
      <c r="L949" s="107"/>
      <c r="M949" s="109"/>
      <c r="N949" s="109"/>
      <c r="O949" s="107"/>
      <c r="P949" s="107"/>
      <c r="Q949" s="107"/>
      <c r="R949" s="107"/>
      <c r="S949" s="107"/>
      <c r="T949" s="107"/>
      <c r="U949" s="107"/>
      <c r="V949" s="107"/>
      <c r="W949" s="107"/>
      <c r="X949" s="107"/>
      <c r="Y949" s="107"/>
      <c r="Z949" s="107"/>
    </row>
    <row r="950" spans="1:26" ht="15.75" customHeight="1">
      <c r="A950" s="107"/>
      <c r="B950" s="107"/>
      <c r="C950" s="107"/>
      <c r="D950" s="107"/>
      <c r="E950" s="107"/>
      <c r="F950" s="107"/>
      <c r="G950" s="479"/>
      <c r="H950" s="107"/>
      <c r="I950" s="107"/>
      <c r="J950" s="107"/>
      <c r="K950" s="107"/>
      <c r="L950" s="107"/>
      <c r="M950" s="109"/>
      <c r="N950" s="109"/>
      <c r="O950" s="107"/>
      <c r="P950" s="107"/>
      <c r="Q950" s="107"/>
      <c r="R950" s="107"/>
      <c r="S950" s="107"/>
      <c r="T950" s="107"/>
      <c r="U950" s="107"/>
      <c r="V950" s="107"/>
      <c r="W950" s="107"/>
      <c r="X950" s="107"/>
      <c r="Y950" s="107"/>
      <c r="Z950" s="107"/>
    </row>
    <row r="951" spans="1:26" ht="15.75" customHeight="1">
      <c r="A951" s="107"/>
      <c r="B951" s="107"/>
      <c r="C951" s="107"/>
      <c r="D951" s="107"/>
      <c r="E951" s="107"/>
      <c r="F951" s="107"/>
      <c r="G951" s="479"/>
      <c r="H951" s="107"/>
      <c r="I951" s="107"/>
      <c r="J951" s="107"/>
      <c r="K951" s="107"/>
      <c r="L951" s="107"/>
      <c r="M951" s="109"/>
      <c r="N951" s="109"/>
      <c r="O951" s="107"/>
      <c r="P951" s="107"/>
      <c r="Q951" s="107"/>
      <c r="R951" s="107"/>
      <c r="S951" s="107"/>
      <c r="T951" s="107"/>
      <c r="U951" s="107"/>
      <c r="V951" s="107"/>
      <c r="W951" s="107"/>
      <c r="X951" s="107"/>
      <c r="Y951" s="107"/>
      <c r="Z951" s="107"/>
    </row>
    <row r="952" spans="1:26" ht="15.75" customHeight="1">
      <c r="A952" s="107"/>
      <c r="B952" s="107"/>
      <c r="C952" s="107"/>
      <c r="D952" s="107"/>
      <c r="E952" s="107"/>
      <c r="F952" s="107"/>
      <c r="G952" s="479"/>
      <c r="H952" s="107"/>
      <c r="I952" s="107"/>
      <c r="J952" s="107"/>
      <c r="K952" s="107"/>
      <c r="L952" s="107"/>
      <c r="M952" s="109"/>
      <c r="N952" s="109"/>
      <c r="O952" s="107"/>
      <c r="P952" s="107"/>
      <c r="Q952" s="107"/>
      <c r="R952" s="107"/>
      <c r="S952" s="107"/>
      <c r="T952" s="107"/>
      <c r="U952" s="107"/>
      <c r="V952" s="107"/>
      <c r="W952" s="107"/>
      <c r="X952" s="107"/>
      <c r="Y952" s="107"/>
      <c r="Z952" s="107"/>
    </row>
    <row r="953" spans="1:26" ht="15.75" customHeight="1">
      <c r="A953" s="107"/>
      <c r="B953" s="107"/>
      <c r="C953" s="107"/>
      <c r="D953" s="107"/>
      <c r="E953" s="107"/>
      <c r="F953" s="107"/>
      <c r="G953" s="479"/>
      <c r="H953" s="107"/>
      <c r="I953" s="107"/>
      <c r="J953" s="107"/>
      <c r="K953" s="107"/>
      <c r="L953" s="107"/>
      <c r="M953" s="109"/>
      <c r="N953" s="109"/>
      <c r="O953" s="107"/>
      <c r="P953" s="107"/>
      <c r="Q953" s="107"/>
      <c r="R953" s="107"/>
      <c r="S953" s="107"/>
      <c r="T953" s="107"/>
      <c r="U953" s="107"/>
      <c r="V953" s="107"/>
      <c r="W953" s="107"/>
      <c r="X953" s="107"/>
      <c r="Y953" s="107"/>
      <c r="Z953" s="107"/>
    </row>
    <row r="954" spans="1:26" ht="15.75" customHeight="1">
      <c r="A954" s="107"/>
      <c r="B954" s="107"/>
      <c r="C954" s="107"/>
      <c r="D954" s="107"/>
      <c r="E954" s="107"/>
      <c r="F954" s="107"/>
      <c r="G954" s="479"/>
      <c r="H954" s="107"/>
      <c r="I954" s="107"/>
      <c r="J954" s="107"/>
      <c r="K954" s="107"/>
      <c r="L954" s="107"/>
      <c r="M954" s="109"/>
      <c r="N954" s="109"/>
      <c r="O954" s="107"/>
      <c r="P954" s="107"/>
      <c r="Q954" s="107"/>
      <c r="R954" s="107"/>
      <c r="S954" s="107"/>
      <c r="T954" s="107"/>
      <c r="U954" s="107"/>
      <c r="V954" s="107"/>
      <c r="W954" s="107"/>
      <c r="X954" s="107"/>
      <c r="Y954" s="107"/>
      <c r="Z954" s="107"/>
    </row>
    <row r="955" spans="1:26" ht="15.75" customHeight="1">
      <c r="A955" s="107"/>
      <c r="B955" s="107"/>
      <c r="C955" s="107"/>
      <c r="D955" s="107"/>
      <c r="E955" s="107"/>
      <c r="F955" s="107"/>
      <c r="G955" s="479"/>
      <c r="H955" s="107"/>
      <c r="I955" s="107"/>
      <c r="J955" s="107"/>
      <c r="K955" s="107"/>
      <c r="L955" s="107"/>
      <c r="M955" s="109"/>
      <c r="N955" s="109"/>
      <c r="O955" s="107"/>
      <c r="P955" s="107"/>
      <c r="Q955" s="107"/>
      <c r="R955" s="107"/>
      <c r="S955" s="107"/>
      <c r="T955" s="107"/>
      <c r="U955" s="107"/>
      <c r="V955" s="107"/>
      <c r="W955" s="107"/>
      <c r="X955" s="107"/>
      <c r="Y955" s="107"/>
      <c r="Z955" s="107"/>
    </row>
    <row r="956" spans="1:26" ht="15.75" customHeight="1">
      <c r="A956" s="107"/>
      <c r="B956" s="107"/>
      <c r="C956" s="107"/>
      <c r="D956" s="107"/>
      <c r="E956" s="107"/>
      <c r="F956" s="107"/>
      <c r="G956" s="479"/>
      <c r="H956" s="107"/>
      <c r="I956" s="107"/>
      <c r="J956" s="107"/>
      <c r="K956" s="107"/>
      <c r="L956" s="107"/>
      <c r="M956" s="109"/>
      <c r="N956" s="109"/>
      <c r="O956" s="107"/>
      <c r="P956" s="107"/>
      <c r="Q956" s="107"/>
      <c r="R956" s="107"/>
      <c r="S956" s="107"/>
      <c r="T956" s="107"/>
      <c r="U956" s="107"/>
      <c r="V956" s="107"/>
      <c r="W956" s="107"/>
      <c r="X956" s="107"/>
      <c r="Y956" s="107"/>
      <c r="Z956" s="107"/>
    </row>
    <row r="957" spans="1:26" ht="15.75" customHeight="1">
      <c r="A957" s="107"/>
      <c r="B957" s="107"/>
      <c r="C957" s="107"/>
      <c r="D957" s="107"/>
      <c r="E957" s="107"/>
      <c r="F957" s="107"/>
      <c r="G957" s="479"/>
      <c r="H957" s="107"/>
      <c r="I957" s="107"/>
      <c r="J957" s="107"/>
      <c r="K957" s="107"/>
      <c r="L957" s="107"/>
      <c r="M957" s="109"/>
      <c r="N957" s="109"/>
      <c r="O957" s="107"/>
      <c r="P957" s="107"/>
      <c r="Q957" s="107"/>
      <c r="R957" s="107"/>
      <c r="S957" s="107"/>
      <c r="T957" s="107"/>
      <c r="U957" s="107"/>
      <c r="V957" s="107"/>
      <c r="W957" s="107"/>
      <c r="X957" s="107"/>
      <c r="Y957" s="107"/>
      <c r="Z957" s="107"/>
    </row>
    <row r="958" spans="1:26" ht="15.75" customHeight="1">
      <c r="A958" s="107"/>
      <c r="B958" s="107"/>
      <c r="C958" s="107"/>
      <c r="D958" s="107"/>
      <c r="E958" s="107"/>
      <c r="F958" s="107"/>
      <c r="G958" s="479"/>
      <c r="H958" s="107"/>
      <c r="I958" s="107"/>
      <c r="J958" s="107"/>
      <c r="K958" s="107"/>
      <c r="L958" s="107"/>
      <c r="M958" s="109"/>
      <c r="N958" s="109"/>
      <c r="O958" s="107"/>
      <c r="P958" s="107"/>
      <c r="Q958" s="107"/>
      <c r="R958" s="107"/>
      <c r="S958" s="107"/>
      <c r="T958" s="107"/>
      <c r="U958" s="107"/>
      <c r="V958" s="107"/>
      <c r="W958" s="107"/>
      <c r="X958" s="107"/>
      <c r="Y958" s="107"/>
      <c r="Z958" s="107"/>
    </row>
    <row r="959" spans="1:26" ht="15.75" customHeight="1">
      <c r="A959" s="107"/>
      <c r="B959" s="107"/>
      <c r="C959" s="107"/>
      <c r="D959" s="107"/>
      <c r="E959" s="107"/>
      <c r="F959" s="107"/>
      <c r="G959" s="479"/>
      <c r="H959" s="107"/>
      <c r="I959" s="107"/>
      <c r="J959" s="107"/>
      <c r="K959" s="107"/>
      <c r="L959" s="107"/>
      <c r="M959" s="109"/>
      <c r="N959" s="109"/>
      <c r="O959" s="107"/>
      <c r="P959" s="107"/>
      <c r="Q959" s="107"/>
      <c r="R959" s="107"/>
      <c r="S959" s="107"/>
      <c r="T959" s="107"/>
      <c r="U959" s="107"/>
      <c r="V959" s="107"/>
      <c r="W959" s="107"/>
      <c r="X959" s="107"/>
      <c r="Y959" s="107"/>
      <c r="Z959" s="107"/>
    </row>
    <row r="960" spans="1:26" ht="15.75" customHeight="1">
      <c r="A960" s="107"/>
      <c r="B960" s="107"/>
      <c r="C960" s="107"/>
      <c r="D960" s="107"/>
      <c r="E960" s="107"/>
      <c r="F960" s="107"/>
      <c r="G960" s="479"/>
      <c r="H960" s="107"/>
      <c r="I960" s="107"/>
      <c r="J960" s="107"/>
      <c r="K960" s="107"/>
      <c r="L960" s="107"/>
      <c r="M960" s="109"/>
      <c r="N960" s="109"/>
      <c r="O960" s="107"/>
      <c r="P960" s="107"/>
      <c r="Q960" s="107"/>
      <c r="R960" s="107"/>
      <c r="S960" s="107"/>
      <c r="T960" s="107"/>
      <c r="U960" s="107"/>
      <c r="V960" s="107"/>
      <c r="W960" s="107"/>
      <c r="X960" s="107"/>
      <c r="Y960" s="107"/>
      <c r="Z960" s="107"/>
    </row>
    <row r="961" spans="1:26" ht="15.75" customHeight="1">
      <c r="A961" s="107"/>
      <c r="B961" s="107"/>
      <c r="C961" s="107"/>
      <c r="D961" s="107"/>
      <c r="E961" s="107"/>
      <c r="F961" s="107"/>
      <c r="G961" s="479"/>
      <c r="H961" s="107"/>
      <c r="I961" s="107"/>
      <c r="J961" s="107"/>
      <c r="K961" s="107"/>
      <c r="L961" s="107"/>
      <c r="M961" s="109"/>
      <c r="N961" s="109"/>
      <c r="O961" s="107"/>
      <c r="P961" s="107"/>
      <c r="Q961" s="107"/>
      <c r="R961" s="107"/>
      <c r="S961" s="107"/>
      <c r="T961" s="107"/>
      <c r="U961" s="107"/>
      <c r="V961" s="107"/>
      <c r="W961" s="107"/>
      <c r="X961" s="107"/>
      <c r="Y961" s="107"/>
      <c r="Z961" s="107"/>
    </row>
    <row r="962" spans="1:26" ht="15.75" customHeight="1">
      <c r="A962" s="107"/>
      <c r="B962" s="107"/>
      <c r="C962" s="107"/>
      <c r="D962" s="107"/>
      <c r="E962" s="107"/>
      <c r="F962" s="107"/>
      <c r="G962" s="479"/>
      <c r="H962" s="107"/>
      <c r="I962" s="107"/>
      <c r="J962" s="107"/>
      <c r="K962" s="107"/>
      <c r="L962" s="107"/>
      <c r="M962" s="109"/>
      <c r="N962" s="109"/>
      <c r="O962" s="107"/>
      <c r="P962" s="107"/>
      <c r="Q962" s="107"/>
      <c r="R962" s="107"/>
      <c r="S962" s="107"/>
      <c r="T962" s="107"/>
      <c r="U962" s="107"/>
      <c r="V962" s="107"/>
      <c r="W962" s="107"/>
      <c r="X962" s="107"/>
      <c r="Y962" s="107"/>
      <c r="Z962" s="107"/>
    </row>
    <row r="963" spans="1:26" ht="15.75" customHeight="1">
      <c r="A963" s="107"/>
      <c r="B963" s="107"/>
      <c r="C963" s="107"/>
      <c r="D963" s="107"/>
      <c r="E963" s="107"/>
      <c r="F963" s="107"/>
      <c r="G963" s="479"/>
      <c r="H963" s="107"/>
      <c r="I963" s="107"/>
      <c r="J963" s="107"/>
      <c r="K963" s="107"/>
      <c r="L963" s="107"/>
      <c r="M963" s="109"/>
      <c r="N963" s="109"/>
      <c r="O963" s="107"/>
      <c r="P963" s="107"/>
      <c r="Q963" s="107"/>
      <c r="R963" s="107"/>
      <c r="S963" s="107"/>
      <c r="T963" s="107"/>
      <c r="U963" s="107"/>
      <c r="V963" s="107"/>
      <c r="W963" s="107"/>
      <c r="X963" s="107"/>
      <c r="Y963" s="107"/>
      <c r="Z963" s="107"/>
    </row>
    <row r="964" spans="1:26" ht="15.75" customHeight="1">
      <c r="A964" s="107"/>
      <c r="B964" s="107"/>
      <c r="C964" s="107"/>
      <c r="D964" s="107"/>
      <c r="E964" s="107"/>
      <c r="F964" s="107"/>
      <c r="G964" s="479"/>
      <c r="H964" s="107"/>
      <c r="I964" s="107"/>
      <c r="J964" s="107"/>
      <c r="K964" s="107"/>
      <c r="L964" s="107"/>
      <c r="M964" s="109"/>
      <c r="N964" s="109"/>
      <c r="O964" s="107"/>
      <c r="P964" s="107"/>
      <c r="Q964" s="107"/>
      <c r="R964" s="107"/>
      <c r="S964" s="107"/>
      <c r="T964" s="107"/>
      <c r="U964" s="107"/>
      <c r="V964" s="107"/>
      <c r="W964" s="107"/>
      <c r="X964" s="107"/>
      <c r="Y964" s="107"/>
      <c r="Z964" s="107"/>
    </row>
    <row r="965" spans="1:26" ht="15.75" customHeight="1">
      <c r="A965" s="107"/>
      <c r="B965" s="107"/>
      <c r="C965" s="107"/>
      <c r="D965" s="107"/>
      <c r="E965" s="107"/>
      <c r="F965" s="107"/>
      <c r="G965" s="479"/>
      <c r="H965" s="107"/>
      <c r="I965" s="107"/>
      <c r="J965" s="107"/>
      <c r="K965" s="107"/>
      <c r="L965" s="107"/>
      <c r="M965" s="109"/>
      <c r="N965" s="109"/>
      <c r="O965" s="107"/>
      <c r="P965" s="107"/>
      <c r="Q965" s="107"/>
      <c r="R965" s="107"/>
      <c r="S965" s="107"/>
      <c r="T965" s="107"/>
      <c r="U965" s="107"/>
      <c r="V965" s="107"/>
      <c r="W965" s="107"/>
      <c r="X965" s="107"/>
      <c r="Y965" s="107"/>
      <c r="Z965" s="107"/>
    </row>
    <row r="966" spans="1:26" ht="15.75" customHeight="1">
      <c r="A966" s="107"/>
      <c r="B966" s="107"/>
      <c r="C966" s="107"/>
      <c r="D966" s="107"/>
      <c r="E966" s="107"/>
      <c r="F966" s="107"/>
      <c r="G966" s="479"/>
      <c r="H966" s="107"/>
      <c r="I966" s="107"/>
      <c r="J966" s="107"/>
      <c r="K966" s="107"/>
      <c r="L966" s="107"/>
      <c r="M966" s="109"/>
      <c r="N966" s="109"/>
      <c r="O966" s="107"/>
      <c r="P966" s="107"/>
      <c r="Q966" s="107"/>
      <c r="R966" s="107"/>
      <c r="S966" s="107"/>
      <c r="T966" s="107"/>
      <c r="U966" s="107"/>
      <c r="V966" s="107"/>
      <c r="W966" s="107"/>
      <c r="X966" s="107"/>
      <c r="Y966" s="107"/>
      <c r="Z966" s="107"/>
    </row>
    <row r="967" spans="1:26" ht="15.75" customHeight="1">
      <c r="A967" s="107"/>
      <c r="B967" s="107"/>
      <c r="C967" s="107"/>
      <c r="D967" s="107"/>
      <c r="E967" s="107"/>
      <c r="F967" s="107"/>
      <c r="G967" s="479"/>
      <c r="H967" s="107"/>
      <c r="I967" s="107"/>
      <c r="J967" s="107"/>
      <c r="K967" s="107"/>
      <c r="L967" s="107"/>
      <c r="M967" s="109"/>
      <c r="N967" s="109"/>
      <c r="O967" s="107"/>
      <c r="P967" s="107"/>
      <c r="Q967" s="107"/>
      <c r="R967" s="107"/>
      <c r="S967" s="107"/>
      <c r="T967" s="107"/>
      <c r="U967" s="107"/>
      <c r="V967" s="107"/>
      <c r="W967" s="107"/>
      <c r="X967" s="107"/>
      <c r="Y967" s="107"/>
      <c r="Z967" s="107"/>
    </row>
    <row r="968" spans="1:26" ht="15.75" customHeight="1">
      <c r="A968" s="107"/>
      <c r="B968" s="107"/>
      <c r="C968" s="107"/>
      <c r="D968" s="107"/>
      <c r="E968" s="107"/>
      <c r="F968" s="107"/>
      <c r="G968" s="479"/>
      <c r="H968" s="107"/>
      <c r="I968" s="107"/>
      <c r="J968" s="107"/>
      <c r="K968" s="107"/>
      <c r="L968" s="107"/>
      <c r="M968" s="109"/>
      <c r="N968" s="109"/>
      <c r="O968" s="107"/>
      <c r="P968" s="107"/>
      <c r="Q968" s="107"/>
      <c r="R968" s="107"/>
      <c r="S968" s="107"/>
      <c r="T968" s="107"/>
      <c r="U968" s="107"/>
      <c r="V968" s="107"/>
      <c r="W968" s="107"/>
      <c r="X968" s="107"/>
      <c r="Y968" s="107"/>
      <c r="Z968" s="107"/>
    </row>
    <row r="969" spans="1:26" ht="15.75" customHeight="1">
      <c r="A969" s="107"/>
      <c r="B969" s="107"/>
      <c r="C969" s="107"/>
      <c r="D969" s="107"/>
      <c r="E969" s="107"/>
      <c r="F969" s="107"/>
      <c r="G969" s="479"/>
      <c r="H969" s="107"/>
      <c r="I969" s="107"/>
      <c r="J969" s="107"/>
      <c r="K969" s="107"/>
      <c r="L969" s="107"/>
      <c r="M969" s="109"/>
      <c r="N969" s="109"/>
      <c r="O969" s="107"/>
      <c r="P969" s="107"/>
      <c r="Q969" s="107"/>
      <c r="R969" s="107"/>
      <c r="S969" s="107"/>
      <c r="T969" s="107"/>
      <c r="U969" s="107"/>
      <c r="V969" s="107"/>
      <c r="W969" s="107"/>
      <c r="X969" s="107"/>
      <c r="Y969" s="107"/>
      <c r="Z969" s="107"/>
    </row>
    <row r="970" spans="1:26" ht="15.75" customHeight="1">
      <c r="A970" s="107"/>
      <c r="B970" s="107"/>
      <c r="C970" s="107"/>
      <c r="D970" s="107"/>
      <c r="E970" s="107"/>
      <c r="F970" s="107"/>
      <c r="G970" s="479"/>
      <c r="H970" s="107"/>
      <c r="I970" s="107"/>
      <c r="J970" s="107"/>
      <c r="K970" s="107"/>
      <c r="L970" s="107"/>
      <c r="M970" s="109"/>
      <c r="N970" s="109"/>
      <c r="O970" s="107"/>
      <c r="P970" s="107"/>
      <c r="Q970" s="107"/>
      <c r="R970" s="107"/>
      <c r="S970" s="107"/>
      <c r="T970" s="107"/>
      <c r="U970" s="107"/>
      <c r="V970" s="107"/>
      <c r="W970" s="107"/>
      <c r="X970" s="107"/>
      <c r="Y970" s="107"/>
      <c r="Z970" s="107"/>
    </row>
    <row r="971" spans="1:26" ht="15.75" customHeight="1">
      <c r="A971" s="107"/>
      <c r="B971" s="107"/>
      <c r="C971" s="107"/>
      <c r="D971" s="107"/>
      <c r="E971" s="107"/>
      <c r="F971" s="107"/>
      <c r="G971" s="479"/>
      <c r="H971" s="107"/>
      <c r="I971" s="107"/>
      <c r="J971" s="107"/>
      <c r="K971" s="107"/>
      <c r="L971" s="107"/>
      <c r="M971" s="109"/>
      <c r="N971" s="109"/>
      <c r="O971" s="107"/>
      <c r="P971" s="107"/>
      <c r="Q971" s="107"/>
      <c r="R971" s="107"/>
      <c r="S971" s="107"/>
      <c r="T971" s="107"/>
      <c r="U971" s="107"/>
      <c r="V971" s="107"/>
      <c r="W971" s="107"/>
      <c r="X971" s="107"/>
      <c r="Y971" s="107"/>
      <c r="Z971" s="107"/>
    </row>
    <row r="972" spans="1:26" ht="15.75" customHeight="1">
      <c r="A972" s="107"/>
      <c r="B972" s="107"/>
      <c r="C972" s="107"/>
      <c r="D972" s="107"/>
      <c r="E972" s="107"/>
      <c r="F972" s="107"/>
      <c r="G972" s="479"/>
      <c r="H972" s="107"/>
      <c r="I972" s="107"/>
      <c r="J972" s="107"/>
      <c r="K972" s="107"/>
      <c r="L972" s="107"/>
      <c r="M972" s="109"/>
      <c r="N972" s="109"/>
      <c r="O972" s="107"/>
      <c r="P972" s="107"/>
      <c r="Q972" s="107"/>
      <c r="R972" s="107"/>
      <c r="S972" s="107"/>
      <c r="T972" s="107"/>
      <c r="U972" s="107"/>
      <c r="V972" s="107"/>
      <c r="W972" s="107"/>
      <c r="X972" s="107"/>
      <c r="Y972" s="107"/>
      <c r="Z972" s="107"/>
    </row>
    <row r="973" spans="1:26" ht="15.75" customHeight="1">
      <c r="A973" s="107"/>
      <c r="B973" s="107"/>
      <c r="C973" s="107"/>
      <c r="D973" s="107"/>
      <c r="E973" s="107"/>
      <c r="F973" s="107"/>
      <c r="G973" s="479"/>
      <c r="H973" s="107"/>
      <c r="I973" s="107"/>
      <c r="J973" s="107"/>
      <c r="K973" s="107"/>
      <c r="L973" s="107"/>
      <c r="M973" s="109"/>
      <c r="N973" s="109"/>
      <c r="O973" s="107"/>
      <c r="P973" s="107"/>
      <c r="Q973" s="107"/>
      <c r="R973" s="107"/>
      <c r="S973" s="107"/>
      <c r="T973" s="107"/>
      <c r="U973" s="107"/>
      <c r="V973" s="107"/>
      <c r="W973" s="107"/>
      <c r="X973" s="107"/>
      <c r="Y973" s="107"/>
      <c r="Z973" s="107"/>
    </row>
    <row r="974" spans="1:26" ht="15.75" customHeight="1">
      <c r="A974" s="107"/>
      <c r="B974" s="107"/>
      <c r="C974" s="107"/>
      <c r="D974" s="107"/>
      <c r="E974" s="107"/>
      <c r="F974" s="107"/>
      <c r="G974" s="479"/>
      <c r="H974" s="107"/>
      <c r="I974" s="107"/>
      <c r="J974" s="107"/>
      <c r="K974" s="107"/>
      <c r="L974" s="107"/>
      <c r="M974" s="109"/>
      <c r="N974" s="109"/>
      <c r="O974" s="107"/>
      <c r="P974" s="107"/>
      <c r="Q974" s="107"/>
      <c r="R974" s="107"/>
      <c r="S974" s="107"/>
      <c r="T974" s="107"/>
      <c r="U974" s="107"/>
      <c r="V974" s="107"/>
      <c r="W974" s="107"/>
      <c r="X974" s="107"/>
      <c r="Y974" s="107"/>
      <c r="Z974" s="107"/>
    </row>
    <row r="975" spans="1:26" ht="15.75" customHeight="1">
      <c r="A975" s="107"/>
      <c r="B975" s="107"/>
      <c r="C975" s="107"/>
      <c r="D975" s="107"/>
      <c r="E975" s="107"/>
      <c r="F975" s="107"/>
      <c r="G975" s="479"/>
      <c r="H975" s="107"/>
      <c r="I975" s="107"/>
      <c r="J975" s="107"/>
      <c r="K975" s="107"/>
      <c r="L975" s="107"/>
      <c r="M975" s="109"/>
      <c r="N975" s="109"/>
      <c r="O975" s="107"/>
      <c r="P975" s="107"/>
      <c r="Q975" s="107"/>
      <c r="R975" s="107"/>
      <c r="S975" s="107"/>
      <c r="T975" s="107"/>
      <c r="U975" s="107"/>
      <c r="V975" s="107"/>
      <c r="W975" s="107"/>
      <c r="X975" s="107"/>
      <c r="Y975" s="107"/>
      <c r="Z975" s="107"/>
    </row>
    <row r="976" spans="1:26" ht="15.75" customHeight="1">
      <c r="A976" s="107"/>
      <c r="B976" s="107"/>
      <c r="C976" s="107"/>
      <c r="D976" s="107"/>
      <c r="E976" s="107"/>
      <c r="F976" s="107"/>
      <c r="G976" s="479"/>
      <c r="H976" s="107"/>
      <c r="I976" s="107"/>
      <c r="J976" s="107"/>
      <c r="K976" s="107"/>
      <c r="L976" s="107"/>
      <c r="M976" s="109"/>
      <c r="N976" s="109"/>
      <c r="O976" s="107"/>
      <c r="P976" s="107"/>
      <c r="Q976" s="107"/>
      <c r="R976" s="107"/>
      <c r="S976" s="107"/>
      <c r="T976" s="107"/>
      <c r="U976" s="107"/>
      <c r="V976" s="107"/>
      <c r="W976" s="107"/>
      <c r="X976" s="107"/>
      <c r="Y976" s="107"/>
      <c r="Z976" s="107"/>
    </row>
    <row r="977" spans="1:26" ht="15.75" customHeight="1">
      <c r="A977" s="107"/>
      <c r="B977" s="107"/>
      <c r="C977" s="107"/>
      <c r="D977" s="107"/>
      <c r="E977" s="107"/>
      <c r="F977" s="107"/>
      <c r="G977" s="479"/>
      <c r="H977" s="107"/>
      <c r="I977" s="107"/>
      <c r="J977" s="107"/>
      <c r="K977" s="107"/>
      <c r="L977" s="107"/>
      <c r="M977" s="109"/>
      <c r="N977" s="109"/>
      <c r="O977" s="107"/>
      <c r="P977" s="107"/>
      <c r="Q977" s="107"/>
      <c r="R977" s="107"/>
      <c r="S977" s="107"/>
      <c r="T977" s="107"/>
      <c r="U977" s="107"/>
      <c r="V977" s="107"/>
      <c r="W977" s="107"/>
      <c r="X977" s="107"/>
      <c r="Y977" s="107"/>
      <c r="Z977" s="107"/>
    </row>
    <row r="978" spans="1:26" ht="15.75" customHeight="1">
      <c r="A978" s="107"/>
      <c r="B978" s="107"/>
      <c r="C978" s="107"/>
      <c r="D978" s="107"/>
      <c r="E978" s="107"/>
      <c r="F978" s="107"/>
      <c r="G978" s="479"/>
      <c r="H978" s="107"/>
      <c r="I978" s="107"/>
      <c r="J978" s="107"/>
      <c r="K978" s="107"/>
      <c r="L978" s="107"/>
      <c r="M978" s="109"/>
      <c r="N978" s="109"/>
      <c r="O978" s="107"/>
      <c r="P978" s="107"/>
      <c r="Q978" s="107"/>
      <c r="R978" s="107"/>
      <c r="S978" s="107"/>
      <c r="T978" s="107"/>
      <c r="U978" s="107"/>
      <c r="V978" s="107"/>
      <c r="W978" s="107"/>
      <c r="X978" s="107"/>
      <c r="Y978" s="107"/>
      <c r="Z978" s="107"/>
    </row>
    <row r="979" spans="1:26" ht="15.75" customHeight="1">
      <c r="A979" s="107"/>
      <c r="B979" s="107"/>
      <c r="C979" s="107"/>
      <c r="D979" s="107"/>
      <c r="E979" s="107"/>
      <c r="F979" s="107"/>
      <c r="G979" s="479"/>
      <c r="H979" s="107"/>
      <c r="I979" s="107"/>
      <c r="J979" s="107"/>
      <c r="K979" s="107"/>
      <c r="L979" s="107"/>
      <c r="M979" s="109"/>
      <c r="N979" s="109"/>
      <c r="O979" s="107"/>
      <c r="P979" s="107"/>
      <c r="Q979" s="107"/>
      <c r="R979" s="107"/>
      <c r="S979" s="107"/>
      <c r="T979" s="107"/>
      <c r="U979" s="107"/>
      <c r="V979" s="107"/>
      <c r="W979" s="107"/>
      <c r="X979" s="107"/>
      <c r="Y979" s="107"/>
      <c r="Z979" s="107"/>
    </row>
    <row r="980" spans="1:26" ht="15.75" customHeight="1">
      <c r="A980" s="107"/>
      <c r="B980" s="107"/>
      <c r="C980" s="107"/>
      <c r="D980" s="107"/>
      <c r="E980" s="107"/>
      <c r="F980" s="107"/>
      <c r="G980" s="479"/>
      <c r="H980" s="107"/>
      <c r="I980" s="107"/>
      <c r="J980" s="107"/>
      <c r="K980" s="107"/>
      <c r="L980" s="107"/>
      <c r="M980" s="109"/>
      <c r="N980" s="109"/>
      <c r="O980" s="107"/>
      <c r="P980" s="107"/>
      <c r="Q980" s="107"/>
      <c r="R980" s="107"/>
      <c r="S980" s="107"/>
      <c r="T980" s="107"/>
      <c r="U980" s="107"/>
      <c r="V980" s="107"/>
      <c r="W980" s="107"/>
      <c r="X980" s="107"/>
      <c r="Y980" s="107"/>
      <c r="Z980" s="107"/>
    </row>
    <row r="981" spans="1:26" ht="15.75" customHeight="1">
      <c r="A981" s="107"/>
      <c r="B981" s="107"/>
      <c r="C981" s="107"/>
      <c r="D981" s="107"/>
      <c r="E981" s="107"/>
      <c r="F981" s="107"/>
      <c r="G981" s="479"/>
      <c r="H981" s="107"/>
      <c r="I981" s="107"/>
      <c r="J981" s="107"/>
      <c r="K981" s="107"/>
      <c r="L981" s="107"/>
      <c r="M981" s="109"/>
      <c r="N981" s="109"/>
      <c r="O981" s="107"/>
      <c r="P981" s="107"/>
      <c r="Q981" s="107"/>
      <c r="R981" s="107"/>
      <c r="S981" s="107"/>
      <c r="T981" s="107"/>
      <c r="U981" s="107"/>
      <c r="V981" s="107"/>
      <c r="W981" s="107"/>
      <c r="X981" s="107"/>
      <c r="Y981" s="107"/>
      <c r="Z981" s="107"/>
    </row>
    <row r="982" spans="1:26" ht="15.75" customHeight="1">
      <c r="A982" s="107"/>
      <c r="B982" s="107"/>
      <c r="C982" s="107"/>
      <c r="D982" s="107"/>
      <c r="E982" s="107"/>
      <c r="F982" s="107"/>
      <c r="G982" s="479"/>
      <c r="H982" s="107"/>
      <c r="I982" s="107"/>
      <c r="J982" s="107"/>
      <c r="K982" s="107"/>
      <c r="L982" s="107"/>
      <c r="M982" s="109"/>
      <c r="N982" s="109"/>
      <c r="O982" s="107"/>
      <c r="P982" s="107"/>
      <c r="Q982" s="107"/>
      <c r="R982" s="107"/>
      <c r="S982" s="107"/>
      <c r="T982" s="107"/>
      <c r="U982" s="107"/>
      <c r="V982" s="107"/>
      <c r="W982" s="107"/>
      <c r="X982" s="107"/>
      <c r="Y982" s="107"/>
      <c r="Z982" s="107"/>
    </row>
    <row r="983" spans="1:26" ht="15.75" customHeight="1">
      <c r="A983" s="107"/>
      <c r="B983" s="107"/>
      <c r="C983" s="107"/>
      <c r="D983" s="107"/>
      <c r="E983" s="107"/>
      <c r="F983" s="107"/>
      <c r="G983" s="479"/>
      <c r="H983" s="107"/>
      <c r="I983" s="107"/>
      <c r="J983" s="107"/>
      <c r="K983" s="107"/>
      <c r="L983" s="107"/>
      <c r="M983" s="109"/>
      <c r="N983" s="109"/>
      <c r="O983" s="107"/>
      <c r="P983" s="107"/>
      <c r="Q983" s="107"/>
      <c r="R983" s="107"/>
      <c r="S983" s="107"/>
      <c r="T983" s="107"/>
      <c r="U983" s="107"/>
      <c r="V983" s="107"/>
      <c r="W983" s="107"/>
      <c r="X983" s="107"/>
      <c r="Y983" s="107"/>
      <c r="Z983" s="107"/>
    </row>
    <row r="984" spans="1:26" ht="15.75" customHeight="1">
      <c r="A984" s="107"/>
      <c r="B984" s="107"/>
      <c r="C984" s="107"/>
      <c r="D984" s="107"/>
      <c r="E984" s="107"/>
      <c r="F984" s="107"/>
      <c r="G984" s="479"/>
      <c r="H984" s="107"/>
      <c r="I984" s="107"/>
      <c r="J984" s="107"/>
      <c r="K984" s="107"/>
      <c r="L984" s="107"/>
      <c r="M984" s="109"/>
      <c r="N984" s="109"/>
      <c r="O984" s="107"/>
      <c r="P984" s="107"/>
      <c r="Q984" s="107"/>
      <c r="R984" s="107"/>
      <c r="S984" s="107"/>
      <c r="T984" s="107"/>
      <c r="U984" s="107"/>
      <c r="V984" s="107"/>
      <c r="W984" s="107"/>
      <c r="X984" s="107"/>
      <c r="Y984" s="107"/>
      <c r="Z984" s="107"/>
    </row>
    <row r="985" spans="1:26" ht="15.75" customHeight="1">
      <c r="A985" s="107"/>
      <c r="B985" s="107"/>
      <c r="C985" s="107"/>
      <c r="D985" s="107"/>
      <c r="E985" s="107"/>
      <c r="F985" s="107"/>
      <c r="G985" s="479"/>
      <c r="H985" s="107"/>
      <c r="I985" s="107"/>
      <c r="J985" s="107"/>
      <c r="K985" s="107"/>
      <c r="L985" s="107"/>
      <c r="M985" s="109"/>
      <c r="N985" s="109"/>
      <c r="O985" s="107"/>
      <c r="P985" s="107"/>
      <c r="Q985" s="107"/>
      <c r="R985" s="107"/>
      <c r="S985" s="107"/>
      <c r="T985" s="107"/>
      <c r="U985" s="107"/>
      <c r="V985" s="107"/>
      <c r="W985" s="107"/>
      <c r="X985" s="107"/>
      <c r="Y985" s="107"/>
      <c r="Z985" s="107"/>
    </row>
    <row r="986" spans="1:26" ht="15.75" customHeight="1">
      <c r="A986" s="107"/>
      <c r="B986" s="107"/>
      <c r="C986" s="107"/>
      <c r="D986" s="107"/>
      <c r="E986" s="107"/>
      <c r="F986" s="107"/>
      <c r="G986" s="479"/>
      <c r="H986" s="107"/>
      <c r="I986" s="107"/>
      <c r="J986" s="107"/>
      <c r="K986" s="107"/>
      <c r="L986" s="107"/>
      <c r="M986" s="109"/>
      <c r="N986" s="109"/>
      <c r="O986" s="107"/>
      <c r="P986" s="107"/>
      <c r="Q986" s="107"/>
      <c r="R986" s="107"/>
      <c r="S986" s="107"/>
      <c r="T986" s="107"/>
      <c r="U986" s="107"/>
      <c r="V986" s="107"/>
      <c r="W986" s="107"/>
      <c r="X986" s="107"/>
      <c r="Y986" s="107"/>
      <c r="Z986" s="107"/>
    </row>
    <row r="987" spans="1:26" ht="15.75" customHeight="1">
      <c r="A987" s="107"/>
      <c r="B987" s="107"/>
      <c r="C987" s="107"/>
      <c r="D987" s="107"/>
      <c r="E987" s="107"/>
      <c r="F987" s="107"/>
      <c r="G987" s="479"/>
      <c r="H987" s="107"/>
      <c r="I987" s="107"/>
      <c r="J987" s="107"/>
      <c r="K987" s="107"/>
      <c r="L987" s="107"/>
      <c r="M987" s="109"/>
      <c r="N987" s="109"/>
      <c r="O987" s="107"/>
      <c r="P987" s="107"/>
      <c r="Q987" s="107"/>
      <c r="R987" s="107"/>
      <c r="S987" s="107"/>
      <c r="T987" s="107"/>
      <c r="U987" s="107"/>
      <c r="V987" s="107"/>
      <c r="W987" s="107"/>
      <c r="X987" s="107"/>
      <c r="Y987" s="107"/>
      <c r="Z987" s="107"/>
    </row>
    <row r="988" spans="1:26" ht="15.75" customHeight="1">
      <c r="A988" s="107"/>
      <c r="B988" s="107"/>
      <c r="C988" s="107"/>
      <c r="D988" s="107"/>
      <c r="E988" s="107"/>
      <c r="F988" s="107"/>
      <c r="G988" s="479"/>
      <c r="H988" s="107"/>
      <c r="I988" s="107"/>
      <c r="J988" s="107"/>
      <c r="K988" s="107"/>
      <c r="L988" s="107"/>
      <c r="M988" s="109"/>
      <c r="N988" s="109"/>
      <c r="O988" s="107"/>
      <c r="P988" s="107"/>
      <c r="Q988" s="107"/>
      <c r="R988" s="107"/>
      <c r="S988" s="107"/>
      <c r="T988" s="107"/>
      <c r="U988" s="107"/>
      <c r="V988" s="107"/>
      <c r="W988" s="107"/>
      <c r="X988" s="107"/>
      <c r="Y988" s="107"/>
      <c r="Z988" s="107"/>
    </row>
    <row r="989" spans="1:26" ht="15.75" customHeight="1">
      <c r="A989" s="107"/>
      <c r="B989" s="107"/>
      <c r="C989" s="107"/>
      <c r="D989" s="107"/>
      <c r="E989" s="107"/>
      <c r="F989" s="107"/>
      <c r="G989" s="479"/>
      <c r="H989" s="107"/>
      <c r="I989" s="107"/>
      <c r="J989" s="107"/>
      <c r="K989" s="107"/>
      <c r="L989" s="107"/>
      <c r="M989" s="109"/>
      <c r="N989" s="109"/>
      <c r="O989" s="107"/>
      <c r="P989" s="107"/>
      <c r="Q989" s="107"/>
      <c r="R989" s="107"/>
      <c r="S989" s="107"/>
      <c r="T989" s="107"/>
      <c r="U989" s="107"/>
      <c r="V989" s="107"/>
      <c r="W989" s="107"/>
      <c r="X989" s="107"/>
      <c r="Y989" s="107"/>
      <c r="Z989" s="107"/>
    </row>
    <row r="990" spans="1:26" ht="15.75" customHeight="1">
      <c r="A990" s="107"/>
      <c r="B990" s="107"/>
      <c r="C990" s="107"/>
      <c r="D990" s="107"/>
      <c r="E990" s="107"/>
      <c r="F990" s="107"/>
      <c r="G990" s="479"/>
      <c r="H990" s="107"/>
      <c r="I990" s="107"/>
      <c r="J990" s="107"/>
      <c r="K990" s="107"/>
      <c r="L990" s="107"/>
      <c r="M990" s="109"/>
      <c r="N990" s="109"/>
      <c r="O990" s="107"/>
      <c r="P990" s="107"/>
      <c r="Q990" s="107"/>
      <c r="R990" s="107"/>
      <c r="S990" s="107"/>
      <c r="T990" s="107"/>
      <c r="U990" s="107"/>
      <c r="V990" s="107"/>
      <c r="W990" s="107"/>
      <c r="X990" s="107"/>
      <c r="Y990" s="107"/>
      <c r="Z990" s="107"/>
    </row>
    <row r="991" spans="1:26" ht="15.75" customHeight="1">
      <c r="A991" s="107"/>
      <c r="B991" s="107"/>
      <c r="C991" s="107"/>
      <c r="D991" s="107"/>
      <c r="E991" s="107"/>
      <c r="F991" s="107"/>
      <c r="G991" s="479"/>
      <c r="H991" s="107"/>
      <c r="I991" s="107"/>
      <c r="J991" s="107"/>
      <c r="K991" s="107"/>
      <c r="L991" s="107"/>
      <c r="M991" s="109"/>
      <c r="N991" s="109"/>
      <c r="O991" s="107"/>
      <c r="P991" s="107"/>
      <c r="Q991" s="107"/>
      <c r="R991" s="107"/>
      <c r="S991" s="107"/>
      <c r="T991" s="107"/>
      <c r="U991" s="107"/>
      <c r="V991" s="107"/>
      <c r="W991" s="107"/>
      <c r="X991" s="107"/>
      <c r="Y991" s="107"/>
      <c r="Z991" s="107"/>
    </row>
    <row r="992" spans="1:26" ht="15.75" customHeight="1">
      <c r="A992" s="107"/>
      <c r="B992" s="107"/>
      <c r="C992" s="107"/>
      <c r="D992" s="107"/>
      <c r="E992" s="107"/>
      <c r="F992" s="107"/>
      <c r="G992" s="479"/>
      <c r="H992" s="107"/>
      <c r="I992" s="107"/>
      <c r="J992" s="107"/>
      <c r="K992" s="107"/>
      <c r="L992" s="107"/>
      <c r="M992" s="109"/>
      <c r="N992" s="109"/>
      <c r="O992" s="107"/>
      <c r="P992" s="107"/>
      <c r="Q992" s="107"/>
      <c r="R992" s="107"/>
      <c r="S992" s="107"/>
      <c r="T992" s="107"/>
      <c r="U992" s="107"/>
      <c r="V992" s="107"/>
      <c r="W992" s="107"/>
      <c r="X992" s="107"/>
      <c r="Y992" s="107"/>
      <c r="Z992" s="107"/>
    </row>
    <row r="993" spans="1:26" ht="15.75" customHeight="1">
      <c r="A993" s="107"/>
      <c r="B993" s="107"/>
      <c r="C993" s="107"/>
      <c r="D993" s="107"/>
      <c r="E993" s="107"/>
      <c r="F993" s="107"/>
      <c r="G993" s="479"/>
      <c r="H993" s="107"/>
      <c r="I993" s="107"/>
      <c r="J993" s="107"/>
      <c r="K993" s="107"/>
      <c r="L993" s="107"/>
      <c r="M993" s="109"/>
      <c r="N993" s="109"/>
      <c r="O993" s="107"/>
      <c r="P993" s="107"/>
      <c r="Q993" s="107"/>
      <c r="R993" s="107"/>
      <c r="S993" s="107"/>
      <c r="T993" s="107"/>
      <c r="U993" s="107"/>
      <c r="V993" s="107"/>
      <c r="W993" s="107"/>
      <c r="X993" s="107"/>
      <c r="Y993" s="107"/>
      <c r="Z993" s="107"/>
    </row>
    <row r="994" spans="1:26" ht="15.75" customHeight="1">
      <c r="A994" s="107"/>
      <c r="B994" s="107"/>
      <c r="C994" s="107"/>
      <c r="D994" s="107"/>
      <c r="E994" s="107"/>
      <c r="F994" s="107"/>
      <c r="G994" s="479"/>
      <c r="H994" s="107"/>
      <c r="I994" s="107"/>
      <c r="J994" s="107"/>
      <c r="K994" s="107"/>
      <c r="L994" s="107"/>
      <c r="M994" s="109"/>
      <c r="N994" s="109"/>
      <c r="O994" s="107"/>
      <c r="P994" s="107"/>
      <c r="Q994" s="107"/>
      <c r="R994" s="107"/>
      <c r="S994" s="107"/>
      <c r="T994" s="107"/>
      <c r="U994" s="107"/>
      <c r="V994" s="107"/>
      <c r="W994" s="107"/>
      <c r="X994" s="107"/>
      <c r="Y994" s="107"/>
      <c r="Z994" s="107"/>
    </row>
    <row r="995" spans="1:26" ht="15.75" customHeight="1">
      <c r="A995" s="107"/>
      <c r="B995" s="107"/>
      <c r="C995" s="107"/>
      <c r="D995" s="107"/>
      <c r="E995" s="107"/>
      <c r="F995" s="107"/>
      <c r="G995" s="479"/>
      <c r="H995" s="107"/>
      <c r="I995" s="107"/>
      <c r="J995" s="107"/>
      <c r="K995" s="107"/>
      <c r="L995" s="107"/>
      <c r="M995" s="109"/>
      <c r="N995" s="109"/>
      <c r="O995" s="107"/>
      <c r="P995" s="107"/>
      <c r="Q995" s="107"/>
      <c r="R995" s="107"/>
      <c r="S995" s="107"/>
      <c r="T995" s="107"/>
      <c r="U995" s="107"/>
      <c r="V995" s="107"/>
      <c r="W995" s="107"/>
      <c r="X995" s="107"/>
      <c r="Y995" s="107"/>
      <c r="Z995" s="107"/>
    </row>
    <row r="996" spans="1:26" ht="15.75" customHeight="1">
      <c r="A996" s="107"/>
      <c r="B996" s="107"/>
      <c r="C996" s="107"/>
      <c r="D996" s="107"/>
      <c r="E996" s="107"/>
      <c r="F996" s="107"/>
      <c r="G996" s="479"/>
      <c r="H996" s="107"/>
      <c r="I996" s="107"/>
      <c r="J996" s="107"/>
      <c r="K996" s="107"/>
      <c r="L996" s="107"/>
      <c r="M996" s="109"/>
      <c r="N996" s="109"/>
      <c r="O996" s="107"/>
      <c r="P996" s="107"/>
      <c r="Q996" s="107"/>
      <c r="R996" s="107"/>
      <c r="S996" s="107"/>
      <c r="T996" s="107"/>
      <c r="U996" s="107"/>
      <c r="V996" s="107"/>
      <c r="W996" s="107"/>
      <c r="X996" s="107"/>
      <c r="Y996" s="107"/>
      <c r="Z996" s="107"/>
    </row>
    <row r="997" spans="1:26" ht="15.75" customHeight="1">
      <c r="A997" s="107"/>
      <c r="B997" s="107"/>
      <c r="C997" s="107"/>
      <c r="D997" s="107"/>
      <c r="E997" s="107"/>
      <c r="F997" s="107"/>
      <c r="G997" s="479"/>
      <c r="H997" s="107"/>
      <c r="I997" s="107"/>
      <c r="J997" s="107"/>
      <c r="K997" s="107"/>
      <c r="L997" s="107"/>
      <c r="M997" s="109"/>
      <c r="N997" s="109"/>
      <c r="O997" s="107"/>
      <c r="P997" s="107"/>
      <c r="Q997" s="107"/>
      <c r="R997" s="107"/>
      <c r="S997" s="107"/>
      <c r="T997" s="107"/>
      <c r="U997" s="107"/>
      <c r="V997" s="107"/>
      <c r="W997" s="107"/>
      <c r="X997" s="107"/>
      <c r="Y997" s="107"/>
      <c r="Z997" s="107"/>
    </row>
    <row r="998" spans="1:26" ht="15.75" customHeight="1">
      <c r="A998" s="107"/>
      <c r="B998" s="107"/>
      <c r="C998" s="107"/>
      <c r="D998" s="107"/>
      <c r="E998" s="107"/>
      <c r="F998" s="107"/>
      <c r="G998" s="479"/>
      <c r="H998" s="107"/>
      <c r="I998" s="107"/>
      <c r="J998" s="107"/>
      <c r="K998" s="107"/>
      <c r="L998" s="107"/>
      <c r="M998" s="109"/>
      <c r="N998" s="109"/>
      <c r="O998" s="107"/>
      <c r="P998" s="107"/>
      <c r="Q998" s="107"/>
      <c r="R998" s="107"/>
      <c r="S998" s="107"/>
      <c r="T998" s="107"/>
      <c r="U998" s="107"/>
      <c r="V998" s="107"/>
      <c r="W998" s="107"/>
      <c r="X998" s="107"/>
      <c r="Y998" s="107"/>
      <c r="Z998" s="107"/>
    </row>
    <row r="999" spans="1:26" ht="15.75" customHeight="1">
      <c r="A999" s="107"/>
      <c r="B999" s="107"/>
      <c r="C999" s="107"/>
      <c r="D999" s="107"/>
      <c r="E999" s="107"/>
      <c r="F999" s="107"/>
      <c r="G999" s="479"/>
      <c r="H999" s="107"/>
      <c r="I999" s="107"/>
      <c r="J999" s="107"/>
      <c r="K999" s="107"/>
      <c r="L999" s="107"/>
      <c r="M999" s="109"/>
      <c r="N999" s="109"/>
      <c r="O999" s="107"/>
      <c r="P999" s="107"/>
      <c r="Q999" s="107"/>
      <c r="R999" s="107"/>
      <c r="S999" s="107"/>
      <c r="T999" s="107"/>
      <c r="U999" s="107"/>
      <c r="V999" s="107"/>
      <c r="W999" s="107"/>
      <c r="X999" s="107"/>
      <c r="Y999" s="107"/>
      <c r="Z999" s="107"/>
    </row>
    <row r="1000" spans="1:26" ht="15.75" customHeight="1">
      <c r="A1000" s="107"/>
      <c r="B1000" s="107"/>
      <c r="C1000" s="107"/>
      <c r="D1000" s="107"/>
      <c r="E1000" s="107"/>
      <c r="F1000" s="107"/>
      <c r="G1000" s="479"/>
      <c r="H1000" s="107"/>
      <c r="I1000" s="107"/>
      <c r="J1000" s="107"/>
      <c r="K1000" s="107"/>
      <c r="L1000" s="107"/>
      <c r="M1000" s="109"/>
      <c r="N1000" s="109"/>
      <c r="O1000" s="107"/>
      <c r="P1000" s="107"/>
      <c r="Q1000" s="107"/>
      <c r="R1000" s="107"/>
      <c r="S1000" s="107"/>
      <c r="T1000" s="107"/>
      <c r="U1000" s="107"/>
      <c r="V1000" s="107"/>
      <c r="W1000" s="107"/>
      <c r="X1000" s="107"/>
      <c r="Y1000" s="107"/>
      <c r="Z1000" s="107"/>
    </row>
    <row r="1001" spans="1:26" ht="15.75" customHeight="1">
      <c r="A1001" s="107"/>
      <c r="B1001" s="107"/>
      <c r="C1001" s="107"/>
      <c r="D1001" s="107"/>
      <c r="E1001" s="107"/>
      <c r="F1001" s="107"/>
      <c r="G1001" s="479"/>
      <c r="H1001" s="107"/>
      <c r="I1001" s="107"/>
      <c r="J1001" s="107"/>
      <c r="K1001" s="107"/>
      <c r="L1001" s="107"/>
      <c r="M1001" s="109"/>
      <c r="N1001" s="109"/>
      <c r="O1001" s="107"/>
      <c r="P1001" s="107"/>
      <c r="Q1001" s="107"/>
      <c r="R1001" s="107"/>
      <c r="S1001" s="107"/>
      <c r="T1001" s="107"/>
      <c r="U1001" s="107"/>
      <c r="V1001" s="107"/>
      <c r="W1001" s="107"/>
      <c r="X1001" s="107"/>
      <c r="Y1001" s="107"/>
      <c r="Z1001" s="107"/>
    </row>
    <row r="1002" spans="1:26" ht="15.75" customHeight="1">
      <c r="A1002" s="107"/>
      <c r="B1002" s="107"/>
      <c r="C1002" s="107"/>
      <c r="D1002" s="107"/>
      <c r="E1002" s="107"/>
      <c r="F1002" s="107"/>
      <c r="G1002" s="479"/>
      <c r="H1002" s="107"/>
      <c r="I1002" s="107"/>
      <c r="J1002" s="107"/>
      <c r="K1002" s="107"/>
      <c r="L1002" s="107"/>
      <c r="M1002" s="109"/>
      <c r="N1002" s="109"/>
      <c r="O1002" s="107"/>
      <c r="P1002" s="107"/>
      <c r="Q1002" s="107"/>
      <c r="R1002" s="107"/>
      <c r="S1002" s="107"/>
      <c r="T1002" s="107"/>
      <c r="U1002" s="107"/>
      <c r="V1002" s="107"/>
      <c r="W1002" s="107"/>
      <c r="X1002" s="107"/>
      <c r="Y1002" s="107"/>
      <c r="Z1002" s="107"/>
    </row>
    <row r="1003" spans="1:26" ht="15.75" customHeight="1">
      <c r="A1003" s="107"/>
      <c r="B1003" s="107"/>
      <c r="C1003" s="107"/>
      <c r="D1003" s="107"/>
      <c r="E1003" s="107"/>
      <c r="F1003" s="107"/>
      <c r="G1003" s="479"/>
      <c r="H1003" s="107"/>
      <c r="I1003" s="107"/>
      <c r="J1003" s="107"/>
      <c r="K1003" s="107"/>
      <c r="L1003" s="107"/>
      <c r="M1003" s="109"/>
      <c r="N1003" s="109"/>
      <c r="O1003" s="107"/>
      <c r="P1003" s="107"/>
      <c r="Q1003" s="107"/>
      <c r="R1003" s="107"/>
      <c r="S1003" s="107"/>
      <c r="T1003" s="107"/>
      <c r="U1003" s="107"/>
      <c r="V1003" s="107"/>
      <c r="W1003" s="107"/>
      <c r="X1003" s="107"/>
      <c r="Y1003" s="107"/>
      <c r="Z1003" s="107"/>
    </row>
    <row r="1004" spans="1:26" ht="15.75" customHeight="1">
      <c r="A1004" s="107"/>
      <c r="B1004" s="107"/>
      <c r="C1004" s="107"/>
      <c r="D1004" s="107"/>
      <c r="E1004" s="107"/>
      <c r="F1004" s="107"/>
      <c r="G1004" s="479"/>
      <c r="H1004" s="107"/>
      <c r="I1004" s="107"/>
      <c r="J1004" s="107"/>
      <c r="K1004" s="107"/>
      <c r="L1004" s="107"/>
      <c r="M1004" s="109"/>
      <c r="N1004" s="109"/>
      <c r="O1004" s="107"/>
      <c r="P1004" s="107"/>
      <c r="Q1004" s="107"/>
      <c r="R1004" s="107"/>
      <c r="S1004" s="107"/>
      <c r="T1004" s="107"/>
      <c r="U1004" s="107"/>
      <c r="V1004" s="107"/>
      <c r="W1004" s="107"/>
      <c r="X1004" s="107"/>
      <c r="Y1004" s="107"/>
      <c r="Z1004" s="107"/>
    </row>
    <row r="1005" spans="1:26" ht="15.75" customHeight="1">
      <c r="A1005" s="107"/>
      <c r="B1005" s="107"/>
      <c r="C1005" s="107"/>
      <c r="D1005" s="107"/>
      <c r="E1005" s="107"/>
      <c r="F1005" s="107"/>
      <c r="G1005" s="479"/>
      <c r="H1005" s="107"/>
      <c r="I1005" s="107"/>
      <c r="J1005" s="107"/>
      <c r="K1005" s="107"/>
      <c r="L1005" s="107"/>
      <c r="M1005" s="109"/>
      <c r="N1005" s="109"/>
      <c r="O1005" s="107"/>
      <c r="P1005" s="107"/>
      <c r="Q1005" s="107"/>
      <c r="R1005" s="107"/>
      <c r="S1005" s="107"/>
      <c r="T1005" s="107"/>
      <c r="U1005" s="107"/>
      <c r="V1005" s="107"/>
      <c r="W1005" s="107"/>
      <c r="X1005" s="107"/>
      <c r="Y1005" s="107"/>
      <c r="Z1005" s="107"/>
    </row>
    <row r="1006" spans="1:26" ht="15.75" customHeight="1">
      <c r="A1006" s="107"/>
      <c r="B1006" s="107"/>
      <c r="C1006" s="107"/>
      <c r="D1006" s="107"/>
      <c r="E1006" s="107"/>
      <c r="F1006" s="107"/>
      <c r="G1006" s="479"/>
      <c r="H1006" s="107"/>
      <c r="I1006" s="107"/>
      <c r="J1006" s="107"/>
      <c r="K1006" s="107"/>
      <c r="L1006" s="107"/>
      <c r="M1006" s="109"/>
      <c r="N1006" s="109"/>
      <c r="O1006" s="107"/>
      <c r="P1006" s="107"/>
      <c r="Q1006" s="107"/>
      <c r="R1006" s="107"/>
      <c r="S1006" s="107"/>
      <c r="T1006" s="107"/>
      <c r="U1006" s="107"/>
      <c r="V1006" s="107"/>
      <c r="W1006" s="107"/>
      <c r="X1006" s="107"/>
      <c r="Y1006" s="107"/>
      <c r="Z1006" s="107"/>
    </row>
    <row r="1007" spans="1:26" ht="15.75" customHeight="1">
      <c r="A1007" s="107"/>
      <c r="B1007" s="107"/>
      <c r="C1007" s="107"/>
      <c r="D1007" s="107"/>
      <c r="E1007" s="107"/>
      <c r="F1007" s="107"/>
      <c r="G1007" s="479"/>
      <c r="H1007" s="107"/>
      <c r="I1007" s="107"/>
      <c r="J1007" s="107"/>
      <c r="K1007" s="107"/>
      <c r="L1007" s="107"/>
      <c r="M1007" s="109"/>
      <c r="N1007" s="109"/>
      <c r="O1007" s="107"/>
      <c r="P1007" s="107"/>
      <c r="Q1007" s="107"/>
      <c r="R1007" s="107"/>
      <c r="S1007" s="107"/>
      <c r="T1007" s="107"/>
      <c r="U1007" s="107"/>
      <c r="V1007" s="107"/>
      <c r="W1007" s="107"/>
      <c r="X1007" s="107"/>
      <c r="Y1007" s="107"/>
      <c r="Z1007" s="107"/>
    </row>
    <row r="1008" spans="1:26" ht="15.75" customHeight="1">
      <c r="A1008" s="107"/>
      <c r="B1008" s="107"/>
      <c r="C1008" s="107"/>
      <c r="D1008" s="107"/>
      <c r="E1008" s="107"/>
      <c r="F1008" s="107"/>
      <c r="G1008" s="479"/>
      <c r="H1008" s="107"/>
      <c r="I1008" s="107"/>
      <c r="J1008" s="107"/>
      <c r="K1008" s="107"/>
      <c r="L1008" s="107"/>
      <c r="M1008" s="109"/>
      <c r="N1008" s="109"/>
      <c r="O1008" s="107"/>
      <c r="P1008" s="107"/>
      <c r="Q1008" s="107"/>
      <c r="R1008" s="107"/>
      <c r="S1008" s="107"/>
      <c r="T1008" s="107"/>
      <c r="U1008" s="107"/>
      <c r="V1008" s="107"/>
      <c r="W1008" s="107"/>
      <c r="X1008" s="107"/>
      <c r="Y1008" s="107"/>
      <c r="Z1008" s="107"/>
    </row>
    <row r="1009" spans="1:26" ht="15.75" customHeight="1">
      <c r="A1009" s="107"/>
      <c r="B1009" s="107"/>
      <c r="C1009" s="107"/>
      <c r="D1009" s="107"/>
      <c r="E1009" s="107"/>
      <c r="F1009" s="107"/>
      <c r="G1009" s="479"/>
      <c r="H1009" s="107"/>
      <c r="I1009" s="107"/>
      <c r="J1009" s="107"/>
      <c r="K1009" s="107"/>
      <c r="L1009" s="107"/>
      <c r="M1009" s="109"/>
      <c r="N1009" s="109"/>
      <c r="O1009" s="107"/>
      <c r="P1009" s="107"/>
      <c r="Q1009" s="107"/>
      <c r="R1009" s="107"/>
      <c r="S1009" s="107"/>
      <c r="T1009" s="107"/>
      <c r="U1009" s="107"/>
      <c r="V1009" s="107"/>
      <c r="W1009" s="107"/>
      <c r="X1009" s="107"/>
      <c r="Y1009" s="107"/>
      <c r="Z1009" s="107"/>
    </row>
    <row r="1010" spans="1:26" ht="15.75" customHeight="1">
      <c r="A1010" s="107"/>
      <c r="B1010" s="107"/>
      <c r="C1010" s="107"/>
      <c r="D1010" s="107"/>
      <c r="E1010" s="107"/>
      <c r="F1010" s="107"/>
      <c r="G1010" s="479"/>
      <c r="H1010" s="107"/>
      <c r="I1010" s="107"/>
      <c r="J1010" s="107"/>
      <c r="K1010" s="107"/>
      <c r="L1010" s="107"/>
      <c r="M1010" s="109"/>
      <c r="N1010" s="109"/>
      <c r="O1010" s="107"/>
      <c r="P1010" s="107"/>
      <c r="Q1010" s="107"/>
      <c r="R1010" s="107"/>
      <c r="S1010" s="107"/>
      <c r="T1010" s="107"/>
      <c r="U1010" s="107"/>
      <c r="V1010" s="107"/>
      <c r="W1010" s="107"/>
      <c r="X1010" s="107"/>
      <c r="Y1010" s="107"/>
      <c r="Z1010" s="107"/>
    </row>
    <row r="1011" spans="1:26" ht="15.75" customHeight="1">
      <c r="A1011" s="107"/>
      <c r="B1011" s="107"/>
      <c r="C1011" s="107"/>
      <c r="D1011" s="107"/>
      <c r="E1011" s="107"/>
      <c r="F1011" s="107"/>
      <c r="G1011" s="479"/>
      <c r="H1011" s="107"/>
      <c r="I1011" s="107"/>
      <c r="J1011" s="107"/>
      <c r="K1011" s="107"/>
      <c r="L1011" s="107"/>
      <c r="M1011" s="109"/>
      <c r="N1011" s="109"/>
      <c r="O1011" s="107"/>
      <c r="P1011" s="107"/>
      <c r="Q1011" s="107"/>
      <c r="R1011" s="107"/>
      <c r="S1011" s="107"/>
      <c r="T1011" s="107"/>
      <c r="U1011" s="107"/>
      <c r="V1011" s="107"/>
      <c r="W1011" s="107"/>
      <c r="X1011" s="107"/>
      <c r="Y1011" s="107"/>
      <c r="Z1011" s="107"/>
    </row>
    <row r="1012" spans="1:26" ht="15.75" customHeight="1">
      <c r="A1012" s="107"/>
      <c r="B1012" s="107"/>
      <c r="C1012" s="107"/>
      <c r="D1012" s="107"/>
      <c r="E1012" s="107"/>
      <c r="F1012" s="107"/>
      <c r="G1012" s="479"/>
      <c r="H1012" s="107"/>
      <c r="I1012" s="107"/>
      <c r="J1012" s="107"/>
      <c r="K1012" s="107"/>
      <c r="L1012" s="107"/>
      <c r="M1012" s="109"/>
      <c r="N1012" s="109"/>
      <c r="O1012" s="107"/>
      <c r="P1012" s="107"/>
      <c r="Q1012" s="107"/>
      <c r="R1012" s="107"/>
      <c r="S1012" s="107"/>
      <c r="T1012" s="107"/>
      <c r="U1012" s="107"/>
      <c r="V1012" s="107"/>
      <c r="W1012" s="107"/>
      <c r="X1012" s="107"/>
      <c r="Y1012" s="107"/>
      <c r="Z1012" s="107"/>
    </row>
    <row r="1013" spans="1:26" ht="15.75" customHeight="1">
      <c r="A1013" s="107"/>
      <c r="B1013" s="107"/>
      <c r="C1013" s="107"/>
      <c r="D1013" s="107"/>
      <c r="E1013" s="107"/>
      <c r="F1013" s="107"/>
      <c r="G1013" s="479"/>
      <c r="H1013" s="107"/>
      <c r="I1013" s="107"/>
      <c r="J1013" s="107"/>
      <c r="K1013" s="107"/>
      <c r="L1013" s="107"/>
      <c r="M1013" s="109"/>
      <c r="N1013" s="109"/>
      <c r="O1013" s="107"/>
      <c r="P1013" s="107"/>
      <c r="Q1013" s="107"/>
      <c r="R1013" s="107"/>
      <c r="S1013" s="107"/>
      <c r="T1013" s="107"/>
      <c r="U1013" s="107"/>
      <c r="V1013" s="107"/>
      <c r="W1013" s="107"/>
      <c r="X1013" s="107"/>
      <c r="Y1013" s="107"/>
      <c r="Z1013" s="107"/>
    </row>
    <row r="1014" spans="1:26" ht="15.75" customHeight="1">
      <c r="A1014" s="107"/>
      <c r="B1014" s="107"/>
      <c r="C1014" s="107"/>
      <c r="D1014" s="107"/>
      <c r="E1014" s="107"/>
      <c r="F1014" s="107"/>
      <c r="G1014" s="479"/>
      <c r="H1014" s="107"/>
      <c r="I1014" s="107"/>
      <c r="J1014" s="107"/>
      <c r="K1014" s="107"/>
      <c r="L1014" s="107"/>
      <c r="M1014" s="109"/>
      <c r="N1014" s="109"/>
      <c r="O1014" s="107"/>
      <c r="P1014" s="107"/>
      <c r="Q1014" s="107"/>
      <c r="R1014" s="107"/>
      <c r="S1014" s="107"/>
      <c r="T1014" s="107"/>
      <c r="U1014" s="107"/>
      <c r="V1014" s="107"/>
      <c r="W1014" s="107"/>
      <c r="X1014" s="107"/>
      <c r="Y1014" s="107"/>
      <c r="Z1014" s="107"/>
    </row>
    <row r="1015" spans="1:26" ht="15.75" customHeight="1">
      <c r="A1015" s="107"/>
      <c r="B1015" s="107"/>
      <c r="C1015" s="107"/>
      <c r="D1015" s="107"/>
      <c r="E1015" s="107"/>
      <c r="F1015" s="107"/>
      <c r="G1015" s="479"/>
      <c r="H1015" s="107"/>
      <c r="I1015" s="107"/>
      <c r="J1015" s="107"/>
      <c r="K1015" s="107"/>
      <c r="L1015" s="107"/>
      <c r="M1015" s="109"/>
      <c r="N1015" s="109"/>
      <c r="O1015" s="107"/>
      <c r="P1015" s="107"/>
      <c r="Q1015" s="107"/>
      <c r="R1015" s="107"/>
      <c r="S1015" s="107"/>
      <c r="T1015" s="107"/>
      <c r="U1015" s="107"/>
      <c r="V1015" s="107"/>
      <c r="W1015" s="107"/>
      <c r="X1015" s="107"/>
      <c r="Y1015" s="107"/>
      <c r="Z1015" s="107"/>
    </row>
    <row r="1016" spans="1:26" ht="15.75" customHeight="1">
      <c r="A1016" s="107"/>
      <c r="B1016" s="107"/>
      <c r="C1016" s="107"/>
      <c r="D1016" s="107"/>
      <c r="E1016" s="107"/>
      <c r="F1016" s="107"/>
      <c r="G1016" s="479"/>
      <c r="H1016" s="107"/>
      <c r="I1016" s="107"/>
      <c r="J1016" s="107"/>
      <c r="K1016" s="107"/>
      <c r="L1016" s="107"/>
      <c r="M1016" s="109"/>
      <c r="N1016" s="109"/>
      <c r="O1016" s="107"/>
      <c r="P1016" s="107"/>
      <c r="Q1016" s="107"/>
      <c r="R1016" s="107"/>
      <c r="S1016" s="107"/>
      <c r="T1016" s="107"/>
      <c r="U1016" s="107"/>
      <c r="V1016" s="107"/>
      <c r="W1016" s="107"/>
      <c r="X1016" s="107"/>
      <c r="Y1016" s="107"/>
      <c r="Z1016" s="107"/>
    </row>
    <row r="1017" spans="1:26" ht="15.75" customHeight="1">
      <c r="A1017" s="107"/>
      <c r="B1017" s="107"/>
      <c r="C1017" s="107"/>
      <c r="D1017" s="107"/>
      <c r="E1017" s="107"/>
      <c r="F1017" s="107"/>
      <c r="G1017" s="479"/>
      <c r="H1017" s="107"/>
      <c r="I1017" s="107"/>
      <c r="J1017" s="107"/>
      <c r="K1017" s="107"/>
      <c r="L1017" s="107"/>
      <c r="M1017" s="109"/>
      <c r="N1017" s="109"/>
      <c r="O1017" s="107"/>
      <c r="P1017" s="107"/>
      <c r="Q1017" s="107"/>
      <c r="R1017" s="107"/>
      <c r="S1017" s="107"/>
      <c r="T1017" s="107"/>
      <c r="U1017" s="107"/>
      <c r="V1017" s="107"/>
      <c r="W1017" s="107"/>
      <c r="X1017" s="107"/>
      <c r="Y1017" s="107"/>
      <c r="Z1017" s="107"/>
    </row>
    <row r="1018" spans="1:26" ht="15.75" customHeight="1">
      <c r="A1018" s="107"/>
      <c r="B1018" s="107"/>
      <c r="C1018" s="107"/>
      <c r="D1018" s="107"/>
      <c r="E1018" s="107"/>
      <c r="F1018" s="107"/>
      <c r="G1018" s="479"/>
      <c r="H1018" s="107"/>
      <c r="I1018" s="107"/>
      <c r="J1018" s="107"/>
      <c r="K1018" s="107"/>
      <c r="L1018" s="107"/>
      <c r="M1018" s="109"/>
      <c r="N1018" s="109"/>
      <c r="O1018" s="107"/>
      <c r="P1018" s="107"/>
      <c r="Q1018" s="107"/>
      <c r="R1018" s="107"/>
      <c r="S1018" s="107"/>
      <c r="T1018" s="107"/>
      <c r="U1018" s="107"/>
      <c r="V1018" s="107"/>
      <c r="W1018" s="107"/>
      <c r="X1018" s="107"/>
      <c r="Y1018" s="107"/>
      <c r="Z1018" s="107"/>
    </row>
  </sheetData>
  <mergeCells count="31">
    <mergeCell ref="A1:C1"/>
    <mergeCell ref="H1:K1"/>
    <mergeCell ref="A2:C2"/>
    <mergeCell ref="H2:K2"/>
    <mergeCell ref="A3:K3"/>
    <mergeCell ref="A4:K4"/>
    <mergeCell ref="A5:K5"/>
    <mergeCell ref="H7:H8"/>
    <mergeCell ref="I7:I8"/>
    <mergeCell ref="J7:K7"/>
    <mergeCell ref="L7:L8"/>
    <mergeCell ref="A6:B6"/>
    <mergeCell ref="A7:A8"/>
    <mergeCell ref="B7:B8"/>
    <mergeCell ref="C7:C8"/>
    <mergeCell ref="D7:D8"/>
    <mergeCell ref="E7:F7"/>
    <mergeCell ref="G7:G8"/>
    <mergeCell ref="F79:H79"/>
    <mergeCell ref="I79:K79"/>
    <mergeCell ref="A84:C84"/>
    <mergeCell ref="D84:E84"/>
    <mergeCell ref="F84:H84"/>
    <mergeCell ref="I84:K84"/>
    <mergeCell ref="A79:C79"/>
    <mergeCell ref="D79:E79"/>
    <mergeCell ref="B10:K10"/>
    <mergeCell ref="B63:K63"/>
    <mergeCell ref="B69:K69"/>
    <mergeCell ref="B71:K71"/>
    <mergeCell ref="I77:K77"/>
  </mergeCells>
  <conditionalFormatting sqref="A10:L74">
    <cfRule type="expression" dxfId="10" priority="1">
      <formula>AND($D10&lt;&gt;0,$J10&lt;1)</formula>
    </cfRule>
  </conditionalFormatting>
  <printOptions horizontalCentered="1"/>
  <pageMargins left="0.25" right="0.25" top="8.2096683752043556E-2" bottom="0.12900907446749701" header="0" footer="0"/>
  <pageSetup paperSize="9" fitToHeight="0" pageOrder="overThenDown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  <pageSetUpPr fitToPage="1"/>
  </sheetPr>
  <dimension ref="A1:Y1024"/>
  <sheetViews>
    <sheetView workbookViewId="0">
      <pane ySplit="9" topLeftCell="A10" activePane="bottomLeft" state="frozen"/>
      <selection pane="bottomLeft" activeCell="B11" sqref="B11"/>
    </sheetView>
  </sheetViews>
  <sheetFormatPr defaultColWidth="12.5703125" defaultRowHeight="15" customHeight="1"/>
  <cols>
    <col min="1" max="1" width="8.7109375" customWidth="1"/>
    <col min="2" max="2" width="17.7109375" customWidth="1"/>
    <col min="3" max="3" width="15.42578125" customWidth="1"/>
  </cols>
  <sheetData>
    <row r="1" spans="1:25" ht="15" customHeight="1">
      <c r="A1" s="814"/>
      <c r="B1" s="811"/>
      <c r="C1" s="811"/>
      <c r="D1" s="151"/>
      <c r="E1" s="152"/>
      <c r="F1" s="153"/>
      <c r="G1" s="151"/>
      <c r="H1" s="151"/>
      <c r="I1" s="151"/>
      <c r="J1" s="154"/>
      <c r="K1" s="154"/>
      <c r="L1" s="151"/>
      <c r="M1" s="151"/>
      <c r="N1" s="151"/>
      <c r="O1" s="151"/>
      <c r="P1" s="155"/>
      <c r="Q1" s="156"/>
      <c r="R1" s="151"/>
      <c r="S1" s="151"/>
      <c r="T1" s="151"/>
      <c r="U1" s="151"/>
      <c r="V1" s="151"/>
      <c r="W1" s="151"/>
      <c r="X1" s="151"/>
      <c r="Y1" s="151"/>
    </row>
    <row r="2" spans="1:25" ht="15" customHeight="1">
      <c r="A2" s="815" t="s">
        <v>127</v>
      </c>
      <c r="B2" s="811"/>
      <c r="C2" s="811"/>
      <c r="D2" s="151"/>
      <c r="E2" s="152"/>
      <c r="F2" s="153"/>
      <c r="G2" s="151"/>
      <c r="H2" s="151"/>
      <c r="I2" s="151"/>
      <c r="J2" s="154"/>
      <c r="K2" s="154"/>
      <c r="L2" s="151"/>
      <c r="M2" s="151"/>
      <c r="N2" s="151"/>
      <c r="O2" s="151"/>
      <c r="P2" s="155"/>
      <c r="Q2" s="156"/>
      <c r="R2" s="151"/>
      <c r="S2" s="151"/>
      <c r="T2" s="151"/>
      <c r="U2" s="151"/>
      <c r="V2" s="151"/>
      <c r="W2" s="151"/>
      <c r="X2" s="151"/>
      <c r="Y2" s="151"/>
    </row>
    <row r="3" spans="1:25" ht="15" customHeight="1">
      <c r="A3" s="151"/>
      <c r="B3" s="151"/>
      <c r="C3" s="151"/>
      <c r="D3" s="151"/>
      <c r="E3" s="152"/>
      <c r="F3" s="153"/>
      <c r="G3" s="151"/>
      <c r="H3" s="151"/>
      <c r="I3" s="151"/>
      <c r="J3" s="154"/>
      <c r="K3" s="154"/>
      <c r="L3" s="151"/>
      <c r="M3" s="157"/>
      <c r="N3" s="157"/>
      <c r="O3" s="151"/>
      <c r="P3" s="155"/>
      <c r="Q3" s="156"/>
      <c r="R3" s="151"/>
      <c r="S3" s="151"/>
      <c r="T3" s="151"/>
      <c r="U3" s="151"/>
      <c r="V3" s="151"/>
      <c r="W3" s="151"/>
      <c r="X3" s="151"/>
      <c r="Y3" s="151"/>
    </row>
    <row r="4" spans="1:25" ht="15" customHeight="1">
      <c r="A4" s="816" t="s">
        <v>128</v>
      </c>
      <c r="B4" s="772"/>
      <c r="C4" s="772"/>
      <c r="D4" s="772"/>
      <c r="E4" s="772"/>
      <c r="F4" s="772"/>
      <c r="G4" s="772"/>
      <c r="H4" s="772"/>
      <c r="I4" s="772"/>
      <c r="J4" s="772"/>
      <c r="K4" s="772"/>
      <c r="L4" s="772"/>
      <c r="M4" s="772"/>
      <c r="N4" s="772"/>
      <c r="O4" s="772"/>
      <c r="P4" s="772"/>
      <c r="Q4" s="773"/>
      <c r="R4" s="154"/>
      <c r="S4" s="154"/>
      <c r="T4" s="154"/>
      <c r="U4" s="154"/>
      <c r="V4" s="154"/>
      <c r="W4" s="154"/>
      <c r="X4" s="154"/>
      <c r="Y4" s="154"/>
    </row>
    <row r="5" spans="1:25" ht="15" customHeight="1">
      <c r="A5" s="816" t="s">
        <v>129</v>
      </c>
      <c r="B5" s="772"/>
      <c r="C5" s="772"/>
      <c r="D5" s="772"/>
      <c r="E5" s="772"/>
      <c r="F5" s="772"/>
      <c r="G5" s="772"/>
      <c r="H5" s="772"/>
      <c r="I5" s="772"/>
      <c r="J5" s="772"/>
      <c r="K5" s="772"/>
      <c r="L5" s="772"/>
      <c r="M5" s="772"/>
      <c r="N5" s="772"/>
      <c r="O5" s="772"/>
      <c r="P5" s="772"/>
      <c r="Q5" s="773"/>
      <c r="R5" s="154"/>
      <c r="S5" s="154"/>
      <c r="T5" s="154"/>
      <c r="U5" s="154"/>
      <c r="V5" s="154"/>
      <c r="W5" s="154"/>
      <c r="X5" s="154"/>
      <c r="Y5" s="154"/>
    </row>
    <row r="6" spans="1:25" ht="15" customHeight="1">
      <c r="A6" s="817" t="s">
        <v>242</v>
      </c>
      <c r="B6" s="772"/>
      <c r="C6" s="772"/>
      <c r="D6" s="772"/>
      <c r="E6" s="772"/>
      <c r="F6" s="772"/>
      <c r="G6" s="772"/>
      <c r="H6" s="772"/>
      <c r="I6" s="772"/>
      <c r="J6" s="772"/>
      <c r="K6" s="772"/>
      <c r="L6" s="772"/>
      <c r="M6" s="772"/>
      <c r="N6" s="772"/>
      <c r="O6" s="772"/>
      <c r="P6" s="772"/>
      <c r="Q6" s="773"/>
      <c r="R6" s="154"/>
      <c r="S6" s="154"/>
      <c r="T6" s="154"/>
      <c r="U6" s="154"/>
      <c r="V6" s="154"/>
      <c r="W6" s="154"/>
      <c r="X6" s="154"/>
      <c r="Y6" s="154"/>
    </row>
    <row r="7" spans="1:25" ht="15" customHeight="1">
      <c r="A7" s="158"/>
      <c r="B7" s="158"/>
      <c r="C7" s="158"/>
      <c r="D7" s="158"/>
      <c r="E7" s="158"/>
      <c r="F7" s="159"/>
      <c r="G7" s="158"/>
      <c r="H7" s="158"/>
      <c r="I7" s="158"/>
      <c r="J7" s="158"/>
      <c r="K7" s="158"/>
      <c r="L7" s="158"/>
      <c r="M7" s="158"/>
      <c r="N7" s="158"/>
      <c r="O7" s="158"/>
      <c r="P7" s="160"/>
      <c r="Q7" s="160"/>
      <c r="R7" s="154"/>
      <c r="S7" s="154"/>
      <c r="T7" s="154"/>
      <c r="U7" s="154"/>
      <c r="V7" s="154"/>
      <c r="W7" s="154"/>
      <c r="X7" s="154"/>
      <c r="Y7" s="154"/>
    </row>
    <row r="8" spans="1:25" ht="15" customHeight="1">
      <c r="A8" s="807" t="s">
        <v>8</v>
      </c>
      <c r="B8" s="818" t="s">
        <v>130</v>
      </c>
      <c r="C8" s="807" t="s">
        <v>131</v>
      </c>
      <c r="D8" s="807" t="s">
        <v>132</v>
      </c>
      <c r="E8" s="807" t="s">
        <v>133</v>
      </c>
      <c r="F8" s="812" t="s">
        <v>134</v>
      </c>
      <c r="G8" s="809"/>
      <c r="H8" s="807" t="s">
        <v>135</v>
      </c>
      <c r="I8" s="807" t="s">
        <v>136</v>
      </c>
      <c r="J8" s="813" t="s">
        <v>137</v>
      </c>
      <c r="K8" s="809"/>
      <c r="L8" s="807" t="s">
        <v>138</v>
      </c>
      <c r="M8" s="813" t="s">
        <v>139</v>
      </c>
      <c r="N8" s="809"/>
      <c r="O8" s="807" t="s">
        <v>140</v>
      </c>
      <c r="P8" s="808" t="s">
        <v>16</v>
      </c>
      <c r="Q8" s="809"/>
      <c r="R8" s="151"/>
      <c r="S8" s="151"/>
      <c r="T8" s="151"/>
      <c r="U8" s="151"/>
      <c r="V8" s="151"/>
      <c r="W8" s="151"/>
      <c r="X8" s="151"/>
      <c r="Y8" s="151"/>
    </row>
    <row r="9" spans="1:25" ht="15" customHeight="1">
      <c r="A9" s="764"/>
      <c r="B9" s="764"/>
      <c r="C9" s="764"/>
      <c r="D9" s="764"/>
      <c r="E9" s="764"/>
      <c r="F9" s="161" t="s">
        <v>18</v>
      </c>
      <c r="G9" s="162" t="s">
        <v>141</v>
      </c>
      <c r="H9" s="764"/>
      <c r="I9" s="764"/>
      <c r="J9" s="163" t="s">
        <v>18</v>
      </c>
      <c r="K9" s="162" t="s">
        <v>141</v>
      </c>
      <c r="L9" s="764"/>
      <c r="M9" s="162" t="s">
        <v>18</v>
      </c>
      <c r="N9" s="162" t="s">
        <v>141</v>
      </c>
      <c r="O9" s="764"/>
      <c r="P9" s="164" t="s">
        <v>142</v>
      </c>
      <c r="Q9" s="164" t="s">
        <v>19</v>
      </c>
      <c r="R9" s="151"/>
      <c r="S9" s="151"/>
      <c r="T9" s="151"/>
      <c r="U9" s="151"/>
      <c r="V9" s="151"/>
      <c r="W9" s="151"/>
      <c r="X9" s="151"/>
      <c r="Y9" s="151"/>
    </row>
    <row r="10" spans="1:25" ht="15" customHeight="1">
      <c r="A10" s="162" t="s">
        <v>27</v>
      </c>
      <c r="B10" s="165" t="s">
        <v>143</v>
      </c>
      <c r="C10" s="166"/>
      <c r="D10" s="167">
        <f t="shared" ref="D10:O10" si="0">D11+D64+D72+D84</f>
        <v>97003226901</v>
      </c>
      <c r="E10" s="167">
        <f t="shared" si="0"/>
        <v>4770074964</v>
      </c>
      <c r="F10" s="167">
        <f t="shared" si="0"/>
        <v>3344488800</v>
      </c>
      <c r="G10" s="167">
        <f t="shared" si="0"/>
        <v>72163836850</v>
      </c>
      <c r="H10" s="167">
        <f t="shared" si="0"/>
        <v>31307640784</v>
      </c>
      <c r="I10" s="167">
        <f t="shared" si="0"/>
        <v>3658629131</v>
      </c>
      <c r="J10" s="167">
        <f t="shared" si="0"/>
        <v>140515294</v>
      </c>
      <c r="K10" s="167">
        <f t="shared" si="0"/>
        <v>3104297876</v>
      </c>
      <c r="L10" s="167">
        <f t="shared" si="0"/>
        <v>554331299</v>
      </c>
      <c r="M10" s="167">
        <f t="shared" si="0"/>
        <v>3485004094</v>
      </c>
      <c r="N10" s="167">
        <f t="shared" si="0"/>
        <v>74968134726</v>
      </c>
      <c r="O10" s="167">
        <f t="shared" si="0"/>
        <v>30638032683</v>
      </c>
      <c r="P10" s="168"/>
      <c r="Q10" s="168"/>
      <c r="R10" s="169"/>
      <c r="S10" s="169"/>
      <c r="T10" s="151"/>
      <c r="U10" s="151"/>
      <c r="V10" s="151"/>
      <c r="W10" s="151"/>
      <c r="X10" s="151"/>
      <c r="Y10" s="151"/>
    </row>
    <row r="11" spans="1:25" ht="15" customHeight="1">
      <c r="A11" s="170" t="s">
        <v>24</v>
      </c>
      <c r="B11" s="171" t="s">
        <v>144</v>
      </c>
      <c r="C11" s="171" t="s">
        <v>144</v>
      </c>
      <c r="D11" s="167">
        <f t="shared" ref="D11:O11" si="1">SUM(D12:D62)</f>
        <v>61302355901</v>
      </c>
      <c r="E11" s="167">
        <f t="shared" si="1"/>
        <v>4770074964</v>
      </c>
      <c r="F11" s="167">
        <f t="shared" si="1"/>
        <v>1929889000</v>
      </c>
      <c r="G11" s="167">
        <f t="shared" si="1"/>
        <v>43985731000</v>
      </c>
      <c r="H11" s="167">
        <f t="shared" si="1"/>
        <v>14909247784</v>
      </c>
      <c r="I11" s="167">
        <f t="shared" si="1"/>
        <v>3193124595</v>
      </c>
      <c r="J11" s="167">
        <f t="shared" si="1"/>
        <v>140515294</v>
      </c>
      <c r="K11" s="167">
        <f t="shared" si="1"/>
        <v>2894478555</v>
      </c>
      <c r="L11" s="167">
        <f t="shared" si="1"/>
        <v>298646084</v>
      </c>
      <c r="M11" s="167">
        <f t="shared" si="1"/>
        <v>2070404294</v>
      </c>
      <c r="N11" s="167">
        <f t="shared" si="1"/>
        <v>46580209555</v>
      </c>
      <c r="O11" s="167">
        <f t="shared" si="1"/>
        <v>15207893868</v>
      </c>
      <c r="P11" s="172"/>
      <c r="Q11" s="172"/>
      <c r="R11" s="173"/>
      <c r="S11" s="173"/>
      <c r="T11" s="173"/>
      <c r="U11" s="173"/>
      <c r="V11" s="173"/>
      <c r="W11" s="151"/>
      <c r="X11" s="151"/>
      <c r="Y11" s="151"/>
    </row>
    <row r="12" spans="1:25" ht="15" customHeight="1">
      <c r="A12" s="174" t="s">
        <v>27</v>
      </c>
      <c r="B12" s="175"/>
      <c r="C12" s="175"/>
      <c r="D12" s="176"/>
      <c r="E12" s="177"/>
      <c r="F12" s="178"/>
      <c r="G12" s="179"/>
      <c r="H12" s="180"/>
      <c r="I12" s="180"/>
      <c r="J12" s="181"/>
      <c r="K12" s="180"/>
      <c r="L12" s="182"/>
      <c r="M12" s="183"/>
      <c r="N12" s="183"/>
      <c r="O12" s="183"/>
      <c r="P12" s="184"/>
      <c r="Q12" s="185"/>
      <c r="R12" s="186"/>
      <c r="S12" s="186"/>
      <c r="T12" s="186"/>
      <c r="U12" s="186"/>
      <c r="V12" s="186"/>
      <c r="W12" s="186"/>
      <c r="X12" s="186"/>
      <c r="Y12" s="186"/>
    </row>
    <row r="13" spans="1:25" ht="15" customHeight="1">
      <c r="A13" s="187">
        <v>1</v>
      </c>
      <c r="B13" s="188" t="s">
        <v>145</v>
      </c>
      <c r="C13" s="188" t="s">
        <v>28</v>
      </c>
      <c r="D13" s="189">
        <v>1140788000</v>
      </c>
      <c r="E13" s="189">
        <v>300000000</v>
      </c>
      <c r="F13" s="191">
        <v>300000000</v>
      </c>
      <c r="G13" s="192">
        <v>700000000</v>
      </c>
      <c r="H13" s="193">
        <f t="shared" ref="H13:H17" si="2">D13-G13</f>
        <v>440788000</v>
      </c>
      <c r="I13" s="194"/>
      <c r="J13" s="195"/>
      <c r="K13" s="194"/>
      <c r="L13" s="196">
        <f t="shared" ref="L13:L17" si="3">I13-K13</f>
        <v>0</v>
      </c>
      <c r="M13" s="197">
        <f t="shared" ref="M13:O13" si="4">F13+J13</f>
        <v>300000000</v>
      </c>
      <c r="N13" s="197">
        <f t="shared" si="4"/>
        <v>700000000</v>
      </c>
      <c r="O13" s="197">
        <f t="shared" si="4"/>
        <v>440788000</v>
      </c>
      <c r="P13" s="198">
        <f t="shared" ref="P13:P17" si="5">IF(E13=0, 0, F13/E13)</f>
        <v>1</v>
      </c>
      <c r="Q13" s="199">
        <f t="shared" ref="Q13:Q17" si="6">IF(D13=0, 0, G13/D13)</f>
        <v>0.61361094261159832</v>
      </c>
      <c r="R13" s="152"/>
      <c r="S13" s="152"/>
      <c r="T13" s="152"/>
      <c r="U13" s="152"/>
      <c r="V13" s="152"/>
      <c r="W13" s="152"/>
      <c r="X13" s="152"/>
      <c r="Y13" s="152"/>
    </row>
    <row r="14" spans="1:25" ht="15" customHeight="1">
      <c r="A14" s="187">
        <v>2</v>
      </c>
      <c r="B14" s="188" t="s">
        <v>145</v>
      </c>
      <c r="C14" s="188" t="s">
        <v>29</v>
      </c>
      <c r="D14" s="189">
        <v>1118543000</v>
      </c>
      <c r="E14" s="189">
        <v>0</v>
      </c>
      <c r="F14" s="191">
        <v>0</v>
      </c>
      <c r="G14" s="192">
        <v>1118000000</v>
      </c>
      <c r="H14" s="193">
        <f t="shared" si="2"/>
        <v>543000</v>
      </c>
      <c r="I14" s="193">
        <v>138256070</v>
      </c>
      <c r="J14" s="201"/>
      <c r="K14" s="202">
        <v>138256070</v>
      </c>
      <c r="L14" s="196">
        <f t="shared" si="3"/>
        <v>0</v>
      </c>
      <c r="M14" s="197">
        <f t="shared" ref="M14:O14" si="7">F14+J14</f>
        <v>0</v>
      </c>
      <c r="N14" s="197">
        <f t="shared" si="7"/>
        <v>1256256070</v>
      </c>
      <c r="O14" s="197">
        <f t="shared" si="7"/>
        <v>543000</v>
      </c>
      <c r="P14" s="198">
        <f t="shared" si="5"/>
        <v>0</v>
      </c>
      <c r="Q14" s="199">
        <f t="shared" si="6"/>
        <v>0.99951454704915232</v>
      </c>
      <c r="R14" s="154"/>
      <c r="S14" s="154"/>
      <c r="T14" s="154"/>
      <c r="U14" s="154"/>
      <c r="V14" s="154"/>
      <c r="W14" s="154"/>
      <c r="X14" s="154"/>
      <c r="Y14" s="154"/>
    </row>
    <row r="15" spans="1:25" ht="15" customHeight="1">
      <c r="A15" s="187">
        <v>3</v>
      </c>
      <c r="B15" s="188" t="s">
        <v>145</v>
      </c>
      <c r="C15" s="188" t="s">
        <v>31</v>
      </c>
      <c r="D15" s="192">
        <v>1161338000</v>
      </c>
      <c r="E15" s="189">
        <v>0</v>
      </c>
      <c r="F15" s="191">
        <v>0</v>
      </c>
      <c r="G15" s="192">
        <v>1161338000</v>
      </c>
      <c r="H15" s="193">
        <f t="shared" si="2"/>
        <v>0</v>
      </c>
      <c r="I15" s="193">
        <v>28072132</v>
      </c>
      <c r="J15" s="193"/>
      <c r="K15" s="202">
        <v>28072132</v>
      </c>
      <c r="L15" s="196">
        <f t="shared" si="3"/>
        <v>0</v>
      </c>
      <c r="M15" s="197">
        <f t="shared" ref="M15:O15" si="8">F15+J15</f>
        <v>0</v>
      </c>
      <c r="N15" s="197">
        <f t="shared" si="8"/>
        <v>1189410132</v>
      </c>
      <c r="O15" s="197">
        <f t="shared" si="8"/>
        <v>0</v>
      </c>
      <c r="P15" s="198">
        <f t="shared" si="5"/>
        <v>0</v>
      </c>
      <c r="Q15" s="199">
        <f t="shared" si="6"/>
        <v>1</v>
      </c>
      <c r="R15" s="154"/>
      <c r="S15" s="154"/>
      <c r="T15" s="154"/>
      <c r="U15" s="154"/>
      <c r="V15" s="154"/>
      <c r="W15" s="154"/>
      <c r="X15" s="154"/>
      <c r="Y15" s="154"/>
    </row>
    <row r="16" spans="1:25" ht="15" customHeight="1">
      <c r="A16" s="187">
        <v>4</v>
      </c>
      <c r="B16" s="188" t="s">
        <v>145</v>
      </c>
      <c r="C16" s="188" t="s">
        <v>222</v>
      </c>
      <c r="D16" s="192">
        <v>1115000000</v>
      </c>
      <c r="E16" s="189">
        <v>400000000</v>
      </c>
      <c r="F16" s="191">
        <v>0</v>
      </c>
      <c r="G16" s="192">
        <v>400000000</v>
      </c>
      <c r="H16" s="193">
        <f t="shared" si="2"/>
        <v>715000000</v>
      </c>
      <c r="I16" s="194"/>
      <c r="J16" s="194"/>
      <c r="K16" s="609"/>
      <c r="L16" s="196">
        <f t="shared" si="3"/>
        <v>0</v>
      </c>
      <c r="M16" s="197">
        <f t="shared" ref="M16:O16" si="9">F16+J16</f>
        <v>0</v>
      </c>
      <c r="N16" s="197">
        <f t="shared" si="9"/>
        <v>400000000</v>
      </c>
      <c r="O16" s="197">
        <f t="shared" si="9"/>
        <v>715000000</v>
      </c>
      <c r="P16" s="198">
        <f t="shared" si="5"/>
        <v>0</v>
      </c>
      <c r="Q16" s="199">
        <f t="shared" si="6"/>
        <v>0.35874439461883406</v>
      </c>
      <c r="R16" s="152"/>
      <c r="S16" s="152"/>
      <c r="T16" s="152"/>
      <c r="U16" s="152"/>
      <c r="V16" s="152"/>
      <c r="W16" s="152"/>
      <c r="X16" s="152"/>
      <c r="Y16" s="152"/>
    </row>
    <row r="17" spans="1:25" ht="15" customHeight="1">
      <c r="A17" s="203">
        <v>5</v>
      </c>
      <c r="B17" s="204" t="s">
        <v>145</v>
      </c>
      <c r="C17" s="610" t="s">
        <v>32</v>
      </c>
      <c r="D17" s="192">
        <v>1129099000</v>
      </c>
      <c r="E17" s="192">
        <v>0</v>
      </c>
      <c r="F17" s="480">
        <v>0</v>
      </c>
      <c r="G17" s="192">
        <v>400000000</v>
      </c>
      <c r="H17" s="193">
        <f t="shared" si="2"/>
        <v>729099000</v>
      </c>
      <c r="I17" s="206"/>
      <c r="J17" s="206"/>
      <c r="K17" s="206"/>
      <c r="L17" s="196">
        <f t="shared" si="3"/>
        <v>0</v>
      </c>
      <c r="M17" s="197">
        <f t="shared" ref="M17:O17" si="10">F17+J17</f>
        <v>0</v>
      </c>
      <c r="N17" s="197">
        <f t="shared" si="10"/>
        <v>400000000</v>
      </c>
      <c r="O17" s="197">
        <f t="shared" si="10"/>
        <v>729099000</v>
      </c>
      <c r="P17" s="198">
        <f t="shared" si="5"/>
        <v>0</v>
      </c>
      <c r="Q17" s="199">
        <f t="shared" si="6"/>
        <v>0.35426477217675334</v>
      </c>
      <c r="R17" s="208"/>
      <c r="S17" s="151"/>
      <c r="T17" s="151"/>
      <c r="U17" s="151"/>
      <c r="V17" s="151"/>
      <c r="W17" s="151"/>
      <c r="X17" s="151"/>
      <c r="Y17" s="151"/>
    </row>
    <row r="18" spans="1:25" ht="15" customHeight="1">
      <c r="A18" s="209" t="s">
        <v>34</v>
      </c>
      <c r="B18" s="175"/>
      <c r="C18" s="175"/>
      <c r="D18" s="179"/>
      <c r="E18" s="177"/>
      <c r="F18" s="178"/>
      <c r="G18" s="179"/>
      <c r="H18" s="183"/>
      <c r="I18" s="166"/>
      <c r="J18" s="181"/>
      <c r="K18" s="181"/>
      <c r="L18" s="183"/>
      <c r="M18" s="197"/>
      <c r="N18" s="197"/>
      <c r="O18" s="197"/>
      <c r="P18" s="198"/>
      <c r="Q18" s="199"/>
      <c r="R18" s="210"/>
      <c r="S18" s="211"/>
      <c r="T18" s="212"/>
      <c r="U18" s="211"/>
      <c r="V18" s="211"/>
      <c r="W18" s="211"/>
      <c r="X18" s="211"/>
      <c r="Y18" s="211"/>
    </row>
    <row r="19" spans="1:25" ht="15" customHeight="1">
      <c r="A19" s="203">
        <v>1</v>
      </c>
      <c r="B19" s="188" t="s">
        <v>145</v>
      </c>
      <c r="C19" s="188" t="s">
        <v>35</v>
      </c>
      <c r="D19" s="192">
        <v>1295727000</v>
      </c>
      <c r="E19" s="189">
        <v>145727000</v>
      </c>
      <c r="F19" s="191">
        <v>0</v>
      </c>
      <c r="G19" s="192">
        <v>1150000000</v>
      </c>
      <c r="H19" s="197">
        <f t="shared" ref="H19:H32" si="11">D19-G19</f>
        <v>145727000</v>
      </c>
      <c r="I19" s="213">
        <v>205663339</v>
      </c>
      <c r="J19" s="193"/>
      <c r="K19" s="202">
        <v>100000000</v>
      </c>
      <c r="L19" s="197">
        <f t="shared" ref="L19:L32" si="12">I19-K19</f>
        <v>105663339</v>
      </c>
      <c r="M19" s="197">
        <f t="shared" ref="M19:O19" si="13">F19+J19</f>
        <v>0</v>
      </c>
      <c r="N19" s="197">
        <f t="shared" si="13"/>
        <v>1250000000</v>
      </c>
      <c r="O19" s="197">
        <f t="shared" si="13"/>
        <v>251390339</v>
      </c>
      <c r="P19" s="198">
        <f t="shared" ref="P19:P32" si="14">IF(E19=0, 0, F19/E19)</f>
        <v>0</v>
      </c>
      <c r="Q19" s="199">
        <f t="shared" ref="Q19:Q32" si="15">IF(D19=0, 0, G19/D19)</f>
        <v>0.88753263611856514</v>
      </c>
      <c r="R19" s="208"/>
      <c r="S19" s="151"/>
      <c r="T19" s="214" t="s">
        <v>146</v>
      </c>
      <c r="U19" s="151"/>
      <c r="V19" s="151"/>
      <c r="W19" s="151"/>
      <c r="X19" s="151"/>
      <c r="Y19" s="151"/>
    </row>
    <row r="20" spans="1:25" ht="15" customHeight="1">
      <c r="A20" s="203">
        <v>2</v>
      </c>
      <c r="B20" s="188" t="s">
        <v>145</v>
      </c>
      <c r="C20" s="188" t="s">
        <v>36</v>
      </c>
      <c r="D20" s="192">
        <v>1629894000</v>
      </c>
      <c r="E20" s="189">
        <v>0</v>
      </c>
      <c r="F20" s="191">
        <v>0</v>
      </c>
      <c r="G20" s="192">
        <v>1629894000</v>
      </c>
      <c r="H20" s="197">
        <f t="shared" si="11"/>
        <v>0</v>
      </c>
      <c r="I20" s="213">
        <v>134944617</v>
      </c>
      <c r="J20" s="201"/>
      <c r="K20" s="202">
        <v>134944617</v>
      </c>
      <c r="L20" s="197">
        <f t="shared" si="12"/>
        <v>0</v>
      </c>
      <c r="M20" s="197">
        <f t="shared" ref="M20:O20" si="16">F20+J20</f>
        <v>0</v>
      </c>
      <c r="N20" s="197">
        <f t="shared" si="16"/>
        <v>1764838617</v>
      </c>
      <c r="O20" s="197">
        <f t="shared" si="16"/>
        <v>0</v>
      </c>
      <c r="P20" s="198">
        <f t="shared" si="14"/>
        <v>0</v>
      </c>
      <c r="Q20" s="199">
        <f t="shared" si="15"/>
        <v>1</v>
      </c>
      <c r="R20" s="151"/>
      <c r="S20" s="151"/>
      <c r="T20" s="151"/>
      <c r="U20" s="151"/>
      <c r="V20" s="151"/>
      <c r="W20" s="151"/>
      <c r="X20" s="151"/>
      <c r="Y20" s="151"/>
    </row>
    <row r="21" spans="1:25" ht="15" customHeight="1">
      <c r="A21" s="203">
        <v>3</v>
      </c>
      <c r="B21" s="188" t="s">
        <v>145</v>
      </c>
      <c r="C21" s="188" t="s">
        <v>37</v>
      </c>
      <c r="D21" s="192">
        <v>1323642000</v>
      </c>
      <c r="E21" s="189">
        <v>400000000</v>
      </c>
      <c r="F21" s="191">
        <v>400000000</v>
      </c>
      <c r="G21" s="192">
        <v>1300000000</v>
      </c>
      <c r="H21" s="197">
        <f t="shared" si="11"/>
        <v>23642000</v>
      </c>
      <c r="I21" s="215"/>
      <c r="J21" s="201"/>
      <c r="K21" s="216"/>
      <c r="L21" s="197">
        <f t="shared" si="12"/>
        <v>0</v>
      </c>
      <c r="M21" s="197">
        <f t="shared" ref="M21:O21" si="17">F21+J21</f>
        <v>400000000</v>
      </c>
      <c r="N21" s="197">
        <f t="shared" si="17"/>
        <v>1300000000</v>
      </c>
      <c r="O21" s="197">
        <f t="shared" si="17"/>
        <v>23642000</v>
      </c>
      <c r="P21" s="198">
        <f t="shared" si="14"/>
        <v>1</v>
      </c>
      <c r="Q21" s="199">
        <f t="shared" si="15"/>
        <v>0.98213867495893903</v>
      </c>
      <c r="R21" s="151"/>
      <c r="S21" s="151"/>
      <c r="T21" s="151"/>
      <c r="U21" s="151"/>
      <c r="V21" s="151"/>
      <c r="W21" s="151"/>
      <c r="X21" s="151"/>
      <c r="Y21" s="151"/>
    </row>
    <row r="22" spans="1:25" ht="15" customHeight="1">
      <c r="A22" s="203">
        <v>4</v>
      </c>
      <c r="B22" s="188" t="s">
        <v>145</v>
      </c>
      <c r="C22" s="188" t="s">
        <v>38</v>
      </c>
      <c r="D22" s="192">
        <v>1325211000</v>
      </c>
      <c r="E22" s="189">
        <v>0</v>
      </c>
      <c r="F22" s="191">
        <v>0</v>
      </c>
      <c r="G22" s="192">
        <v>1300000000</v>
      </c>
      <c r="H22" s="197">
        <f t="shared" si="11"/>
        <v>25211000</v>
      </c>
      <c r="I22" s="215"/>
      <c r="J22" s="201"/>
      <c r="K22" s="216"/>
      <c r="L22" s="197">
        <f t="shared" si="12"/>
        <v>0</v>
      </c>
      <c r="M22" s="197">
        <f t="shared" ref="M22:O22" si="18">F22+J22</f>
        <v>0</v>
      </c>
      <c r="N22" s="197">
        <f t="shared" si="18"/>
        <v>1300000000</v>
      </c>
      <c r="O22" s="197">
        <f t="shared" si="18"/>
        <v>25211000</v>
      </c>
      <c r="P22" s="198">
        <f t="shared" si="14"/>
        <v>0</v>
      </c>
      <c r="Q22" s="199">
        <f t="shared" si="15"/>
        <v>0.9809758596932866</v>
      </c>
      <c r="R22" s="151"/>
      <c r="S22" s="151"/>
      <c r="T22" s="151"/>
      <c r="U22" s="151"/>
      <c r="V22" s="151"/>
      <c r="W22" s="151"/>
      <c r="X22" s="151"/>
      <c r="Y22" s="151"/>
    </row>
    <row r="23" spans="1:25" ht="15" customHeight="1">
      <c r="A23" s="203">
        <v>5</v>
      </c>
      <c r="B23" s="188" t="s">
        <v>145</v>
      </c>
      <c r="C23" s="188" t="s">
        <v>39</v>
      </c>
      <c r="D23" s="192">
        <v>1325423000</v>
      </c>
      <c r="E23" s="189">
        <v>121751000</v>
      </c>
      <c r="F23" s="191">
        <v>0</v>
      </c>
      <c r="G23" s="192">
        <v>1100000000</v>
      </c>
      <c r="H23" s="197">
        <f t="shared" si="11"/>
        <v>225423000</v>
      </c>
      <c r="I23" s="215"/>
      <c r="J23" s="201"/>
      <c r="K23" s="217"/>
      <c r="L23" s="197">
        <f t="shared" si="12"/>
        <v>0</v>
      </c>
      <c r="M23" s="197">
        <f t="shared" ref="M23:O23" si="19">F23+J23</f>
        <v>0</v>
      </c>
      <c r="N23" s="197">
        <f t="shared" si="19"/>
        <v>1100000000</v>
      </c>
      <c r="O23" s="197">
        <f t="shared" si="19"/>
        <v>225423000</v>
      </c>
      <c r="P23" s="198">
        <f t="shared" si="14"/>
        <v>0</v>
      </c>
      <c r="Q23" s="199">
        <f t="shared" si="15"/>
        <v>0.82992373000921216</v>
      </c>
      <c r="R23" s="151"/>
      <c r="S23" s="151"/>
      <c r="T23" s="151"/>
      <c r="U23" s="151"/>
      <c r="V23" s="151"/>
      <c r="W23" s="151"/>
      <c r="X23" s="151"/>
      <c r="Y23" s="151"/>
    </row>
    <row r="24" spans="1:25" ht="15" customHeight="1">
      <c r="A24" s="203">
        <v>6</v>
      </c>
      <c r="B24" s="188" t="s">
        <v>145</v>
      </c>
      <c r="C24" s="188" t="s">
        <v>40</v>
      </c>
      <c r="D24" s="192">
        <v>1195530000</v>
      </c>
      <c r="E24" s="189">
        <v>0</v>
      </c>
      <c r="F24" s="191">
        <v>0</v>
      </c>
      <c r="G24" s="192">
        <v>1195530000</v>
      </c>
      <c r="H24" s="197">
        <f t="shared" si="11"/>
        <v>0</v>
      </c>
      <c r="I24" s="197">
        <v>141848544</v>
      </c>
      <c r="J24" s="201"/>
      <c r="K24" s="218">
        <v>141848544</v>
      </c>
      <c r="L24" s="197">
        <f t="shared" si="12"/>
        <v>0</v>
      </c>
      <c r="M24" s="197">
        <f t="shared" ref="M24:O24" si="20">F24+J24</f>
        <v>0</v>
      </c>
      <c r="N24" s="197">
        <f t="shared" si="20"/>
        <v>1337378544</v>
      </c>
      <c r="O24" s="197">
        <f t="shared" si="20"/>
        <v>0</v>
      </c>
      <c r="P24" s="198">
        <f t="shared" si="14"/>
        <v>0</v>
      </c>
      <c r="Q24" s="199">
        <f t="shared" si="15"/>
        <v>1</v>
      </c>
      <c r="R24" s="151"/>
      <c r="S24" s="151"/>
      <c r="T24" s="151"/>
      <c r="U24" s="151"/>
      <c r="V24" s="154"/>
      <c r="W24" s="154"/>
      <c r="X24" s="154"/>
      <c r="Y24" s="154"/>
    </row>
    <row r="25" spans="1:25" ht="15" customHeight="1">
      <c r="A25" s="203">
        <v>7</v>
      </c>
      <c r="B25" s="188" t="s">
        <v>145</v>
      </c>
      <c r="C25" s="188" t="s">
        <v>41</v>
      </c>
      <c r="D25" s="192">
        <v>1590985000</v>
      </c>
      <c r="E25" s="189">
        <v>299828630</v>
      </c>
      <c r="F25" s="191">
        <v>0</v>
      </c>
      <c r="G25" s="192">
        <v>1100000000</v>
      </c>
      <c r="H25" s="197">
        <f t="shared" si="11"/>
        <v>490985000</v>
      </c>
      <c r="I25" s="651">
        <v>99454630</v>
      </c>
      <c r="J25" s="651">
        <v>99454630</v>
      </c>
      <c r="K25" s="218">
        <v>99454630</v>
      </c>
      <c r="L25" s="197">
        <f t="shared" si="12"/>
        <v>0</v>
      </c>
      <c r="M25" s="197">
        <f t="shared" ref="M25:O25" si="21">F25+J25</f>
        <v>99454630</v>
      </c>
      <c r="N25" s="197">
        <f t="shared" si="21"/>
        <v>1199454630</v>
      </c>
      <c r="O25" s="197">
        <f t="shared" si="21"/>
        <v>490985000</v>
      </c>
      <c r="P25" s="198">
        <f t="shared" si="14"/>
        <v>0</v>
      </c>
      <c r="Q25" s="199">
        <f t="shared" si="15"/>
        <v>0.69139558198223117</v>
      </c>
      <c r="R25" s="151"/>
      <c r="S25" s="151"/>
      <c r="T25" s="151"/>
      <c r="U25" s="151"/>
      <c r="V25" s="151"/>
      <c r="W25" s="151"/>
      <c r="X25" s="151"/>
      <c r="Y25" s="151"/>
    </row>
    <row r="26" spans="1:25" ht="15" customHeight="1">
      <c r="A26" s="203">
        <v>8</v>
      </c>
      <c r="B26" s="188" t="s">
        <v>145</v>
      </c>
      <c r="C26" s="188" t="s">
        <v>43</v>
      </c>
      <c r="D26" s="192">
        <v>1590793000</v>
      </c>
      <c r="E26" s="189">
        <v>0</v>
      </c>
      <c r="F26" s="191">
        <v>0</v>
      </c>
      <c r="G26" s="192">
        <v>400000000</v>
      </c>
      <c r="H26" s="197">
        <f t="shared" si="11"/>
        <v>1190793000</v>
      </c>
      <c r="I26" s="166"/>
      <c r="J26" s="201"/>
      <c r="K26" s="216"/>
      <c r="L26" s="197">
        <f t="shared" si="12"/>
        <v>0</v>
      </c>
      <c r="M26" s="197">
        <f t="shared" ref="M26:O26" si="22">F26+J26</f>
        <v>0</v>
      </c>
      <c r="N26" s="197">
        <f t="shared" si="22"/>
        <v>400000000</v>
      </c>
      <c r="O26" s="197">
        <f t="shared" si="22"/>
        <v>1190793000</v>
      </c>
      <c r="P26" s="198">
        <f t="shared" si="14"/>
        <v>0</v>
      </c>
      <c r="Q26" s="199">
        <f t="shared" si="15"/>
        <v>0.25144691986952417</v>
      </c>
      <c r="R26" s="151"/>
      <c r="S26" s="151"/>
      <c r="T26" s="151"/>
      <c r="U26" s="151"/>
      <c r="V26" s="154"/>
      <c r="W26" s="154"/>
      <c r="X26" s="154"/>
      <c r="Y26" s="154"/>
    </row>
    <row r="27" spans="1:25" ht="15" customHeight="1">
      <c r="A27" s="203">
        <v>9</v>
      </c>
      <c r="B27" s="188" t="s">
        <v>145</v>
      </c>
      <c r="C27" s="188" t="s">
        <v>45</v>
      </c>
      <c r="D27" s="192">
        <v>1386198277</v>
      </c>
      <c r="E27" s="192">
        <v>0</v>
      </c>
      <c r="F27" s="191">
        <v>0</v>
      </c>
      <c r="G27" s="192">
        <v>200000000</v>
      </c>
      <c r="H27" s="197">
        <f t="shared" si="11"/>
        <v>1186198277</v>
      </c>
      <c r="I27" s="213"/>
      <c r="J27" s="201"/>
      <c r="K27" s="216"/>
      <c r="L27" s="197">
        <f t="shared" si="12"/>
        <v>0</v>
      </c>
      <c r="M27" s="197">
        <f t="shared" ref="M27:O27" si="23">F27+J27</f>
        <v>0</v>
      </c>
      <c r="N27" s="197">
        <f t="shared" si="23"/>
        <v>200000000</v>
      </c>
      <c r="O27" s="197">
        <f t="shared" si="23"/>
        <v>1186198277</v>
      </c>
      <c r="P27" s="198">
        <f t="shared" si="14"/>
        <v>0</v>
      </c>
      <c r="Q27" s="199">
        <f t="shared" si="15"/>
        <v>0.14427950410733342</v>
      </c>
      <c r="R27" s="151"/>
      <c r="S27" s="151"/>
      <c r="T27" s="151"/>
      <c r="U27" s="151"/>
      <c r="V27" s="151"/>
      <c r="W27" s="151"/>
      <c r="X27" s="151"/>
      <c r="Y27" s="151"/>
    </row>
    <row r="28" spans="1:25" ht="15" customHeight="1">
      <c r="A28" s="203">
        <v>10</v>
      </c>
      <c r="B28" s="188" t="s">
        <v>145</v>
      </c>
      <c r="C28" s="188" t="s">
        <v>46</v>
      </c>
      <c r="D28" s="192">
        <v>1151187000</v>
      </c>
      <c r="E28" s="189">
        <v>0</v>
      </c>
      <c r="F28" s="191">
        <v>0</v>
      </c>
      <c r="G28" s="192">
        <v>1151187000</v>
      </c>
      <c r="H28" s="197">
        <f t="shared" si="11"/>
        <v>0</v>
      </c>
      <c r="I28" s="213">
        <v>139474971</v>
      </c>
      <c r="J28" s="201"/>
      <c r="K28" s="202">
        <v>139474971</v>
      </c>
      <c r="L28" s="197">
        <f t="shared" si="12"/>
        <v>0</v>
      </c>
      <c r="M28" s="197">
        <f t="shared" ref="M28:O28" si="24">F28+J28</f>
        <v>0</v>
      </c>
      <c r="N28" s="197">
        <f t="shared" si="24"/>
        <v>1290661971</v>
      </c>
      <c r="O28" s="197">
        <f t="shared" si="24"/>
        <v>0</v>
      </c>
      <c r="P28" s="198">
        <f t="shared" si="14"/>
        <v>0</v>
      </c>
      <c r="Q28" s="199">
        <f t="shared" si="15"/>
        <v>1</v>
      </c>
      <c r="R28" s="151"/>
      <c r="S28" s="151"/>
      <c r="T28" s="151"/>
      <c r="U28" s="151"/>
      <c r="V28" s="151"/>
      <c r="W28" s="151"/>
      <c r="X28" s="151"/>
      <c r="Y28" s="151"/>
    </row>
    <row r="29" spans="1:25" ht="15" customHeight="1">
      <c r="A29" s="203">
        <v>11</v>
      </c>
      <c r="B29" s="188" t="s">
        <v>145</v>
      </c>
      <c r="C29" s="188" t="s">
        <v>47</v>
      </c>
      <c r="D29" s="192">
        <v>1613912000</v>
      </c>
      <c r="E29" s="189">
        <v>413912000</v>
      </c>
      <c r="F29" s="191">
        <v>200000000</v>
      </c>
      <c r="G29" s="192">
        <v>1400000000</v>
      </c>
      <c r="H29" s="197">
        <f t="shared" si="11"/>
        <v>213912000</v>
      </c>
      <c r="I29" s="166"/>
      <c r="J29" s="201"/>
      <c r="K29" s="216"/>
      <c r="L29" s="197">
        <f t="shared" si="12"/>
        <v>0</v>
      </c>
      <c r="M29" s="197">
        <f t="shared" ref="M29:O29" si="25">F29+J29</f>
        <v>200000000</v>
      </c>
      <c r="N29" s="197">
        <f t="shared" si="25"/>
        <v>1400000000</v>
      </c>
      <c r="O29" s="197">
        <f t="shared" si="25"/>
        <v>213912000</v>
      </c>
      <c r="P29" s="198">
        <f t="shared" si="14"/>
        <v>0.48319449544830784</v>
      </c>
      <c r="Q29" s="199">
        <f t="shared" si="15"/>
        <v>0.86745745740783886</v>
      </c>
      <c r="R29" s="151"/>
      <c r="S29" s="151"/>
      <c r="T29" s="151"/>
      <c r="U29" s="151"/>
      <c r="V29" s="151"/>
      <c r="W29" s="151"/>
      <c r="X29" s="151"/>
      <c r="Y29" s="151"/>
    </row>
    <row r="30" spans="1:25" ht="15" customHeight="1">
      <c r="A30" s="203">
        <v>12</v>
      </c>
      <c r="B30" s="188" t="s">
        <v>145</v>
      </c>
      <c r="C30" s="188" t="s">
        <v>48</v>
      </c>
      <c r="D30" s="192">
        <v>1512938000</v>
      </c>
      <c r="E30" s="189">
        <v>0</v>
      </c>
      <c r="F30" s="191">
        <v>0</v>
      </c>
      <c r="G30" s="192">
        <v>1512938000</v>
      </c>
      <c r="H30" s="197">
        <f t="shared" si="11"/>
        <v>0</v>
      </c>
      <c r="I30" s="197">
        <v>145883155</v>
      </c>
      <c r="J30" s="201"/>
      <c r="K30" s="218">
        <v>145883155</v>
      </c>
      <c r="L30" s="197">
        <f t="shared" si="12"/>
        <v>0</v>
      </c>
      <c r="M30" s="197">
        <f t="shared" ref="M30:O30" si="26">F30+J30</f>
        <v>0</v>
      </c>
      <c r="N30" s="197">
        <f t="shared" si="26"/>
        <v>1658821155</v>
      </c>
      <c r="O30" s="197">
        <f t="shared" si="26"/>
        <v>0</v>
      </c>
      <c r="P30" s="198">
        <f t="shared" si="14"/>
        <v>0</v>
      </c>
      <c r="Q30" s="199">
        <f t="shared" si="15"/>
        <v>1</v>
      </c>
      <c r="R30" s="151"/>
      <c r="S30" s="151"/>
      <c r="T30" s="151"/>
      <c r="U30" s="151"/>
      <c r="V30" s="151"/>
      <c r="W30" s="151"/>
      <c r="X30" s="151"/>
      <c r="Y30" s="151"/>
    </row>
    <row r="31" spans="1:25" ht="15" customHeight="1">
      <c r="A31" s="203">
        <v>13</v>
      </c>
      <c r="B31" s="188" t="s">
        <v>145</v>
      </c>
      <c r="C31" s="188" t="s">
        <v>49</v>
      </c>
      <c r="D31" s="192">
        <v>1593398000</v>
      </c>
      <c r="E31" s="189">
        <v>0</v>
      </c>
      <c r="F31" s="191">
        <v>0</v>
      </c>
      <c r="G31" s="192">
        <v>1593398000</v>
      </c>
      <c r="H31" s="197">
        <f t="shared" si="11"/>
        <v>0</v>
      </c>
      <c r="I31" s="197">
        <v>113004411</v>
      </c>
      <c r="J31" s="193"/>
      <c r="K31" s="202">
        <v>113004411</v>
      </c>
      <c r="L31" s="197">
        <f t="shared" si="12"/>
        <v>0</v>
      </c>
      <c r="M31" s="197">
        <f t="shared" ref="M31:O31" si="27">F31+J31</f>
        <v>0</v>
      </c>
      <c r="N31" s="197">
        <f t="shared" si="27"/>
        <v>1706402411</v>
      </c>
      <c r="O31" s="197">
        <f t="shared" si="27"/>
        <v>0</v>
      </c>
      <c r="P31" s="198">
        <f t="shared" si="14"/>
        <v>0</v>
      </c>
      <c r="Q31" s="199">
        <f t="shared" si="15"/>
        <v>1</v>
      </c>
      <c r="R31" s="151"/>
      <c r="S31" s="151"/>
      <c r="T31" s="151"/>
      <c r="U31" s="151"/>
      <c r="V31" s="151"/>
      <c r="W31" s="151"/>
      <c r="X31" s="151"/>
      <c r="Y31" s="151"/>
    </row>
    <row r="32" spans="1:25" ht="15" customHeight="1">
      <c r="A32" s="203">
        <v>14</v>
      </c>
      <c r="B32" s="219" t="s">
        <v>145</v>
      </c>
      <c r="C32" s="219" t="s">
        <v>50</v>
      </c>
      <c r="D32" s="220">
        <v>1168758000</v>
      </c>
      <c r="E32" s="481">
        <v>0</v>
      </c>
      <c r="F32" s="222">
        <v>0</v>
      </c>
      <c r="G32" s="223">
        <v>300000000</v>
      </c>
      <c r="H32" s="197">
        <f t="shared" si="11"/>
        <v>868758000</v>
      </c>
      <c r="I32" s="224"/>
      <c r="J32" s="224"/>
      <c r="K32" s="224"/>
      <c r="L32" s="197">
        <f t="shared" si="12"/>
        <v>0</v>
      </c>
      <c r="M32" s="197">
        <f t="shared" ref="M32:O32" si="28">F32+J32</f>
        <v>0</v>
      </c>
      <c r="N32" s="197">
        <f t="shared" si="28"/>
        <v>300000000</v>
      </c>
      <c r="O32" s="197">
        <f t="shared" si="28"/>
        <v>868758000</v>
      </c>
      <c r="P32" s="198">
        <f t="shared" si="14"/>
        <v>0</v>
      </c>
      <c r="Q32" s="199">
        <f t="shared" si="15"/>
        <v>0.25668273500587802</v>
      </c>
      <c r="R32" s="225"/>
      <c r="S32" s="225"/>
      <c r="T32" s="225"/>
      <c r="U32" s="225"/>
      <c r="V32" s="225"/>
      <c r="W32" s="151"/>
      <c r="X32" s="151"/>
      <c r="Y32" s="151"/>
    </row>
    <row r="33" spans="1:25" ht="15" customHeight="1">
      <c r="A33" s="209" t="s">
        <v>51</v>
      </c>
      <c r="B33" s="175"/>
      <c r="C33" s="175"/>
      <c r="D33" s="226"/>
      <c r="E33" s="227"/>
      <c r="F33" s="178"/>
      <c r="G33" s="179"/>
      <c r="H33" s="228"/>
      <c r="I33" s="229"/>
      <c r="J33" s="230"/>
      <c r="K33" s="230"/>
      <c r="L33" s="228"/>
      <c r="M33" s="197"/>
      <c r="N33" s="197"/>
      <c r="O33" s="197"/>
      <c r="P33" s="198"/>
      <c r="Q33" s="199"/>
      <c r="R33" s="211"/>
      <c r="S33" s="211"/>
      <c r="T33" s="211"/>
      <c r="U33" s="211"/>
      <c r="V33" s="211"/>
      <c r="W33" s="211"/>
      <c r="X33" s="211"/>
      <c r="Y33" s="211"/>
    </row>
    <row r="34" spans="1:25" ht="15" customHeight="1">
      <c r="A34" s="203">
        <v>1</v>
      </c>
      <c r="B34" s="188" t="s">
        <v>145</v>
      </c>
      <c r="C34" s="188" t="s">
        <v>52</v>
      </c>
      <c r="D34" s="192">
        <v>1566568000</v>
      </c>
      <c r="E34" s="189">
        <v>0</v>
      </c>
      <c r="F34" s="191">
        <v>0</v>
      </c>
      <c r="G34" s="192">
        <v>1566568000</v>
      </c>
      <c r="H34" s="197">
        <f t="shared" ref="H34:H39" si="29">D34-G34</f>
        <v>0</v>
      </c>
      <c r="I34" s="213">
        <v>203928380</v>
      </c>
      <c r="J34" s="201"/>
      <c r="K34" s="193">
        <v>203928704</v>
      </c>
      <c r="L34" s="197">
        <f t="shared" ref="L34:L39" si="30">I34-K34</f>
        <v>-324</v>
      </c>
      <c r="M34" s="197">
        <f t="shared" ref="M34:O34" si="31">F34+J34</f>
        <v>0</v>
      </c>
      <c r="N34" s="197">
        <f t="shared" si="31"/>
        <v>1770496704</v>
      </c>
      <c r="O34" s="197">
        <f t="shared" si="31"/>
        <v>-324</v>
      </c>
      <c r="P34" s="198">
        <f t="shared" ref="P34:P39" si="32">IF(E34=0, 0, F34/E34)</f>
        <v>0</v>
      </c>
      <c r="Q34" s="199">
        <f t="shared" ref="Q34:Q39" si="33">IF(D34=0, 0, G34/D34)</f>
        <v>1</v>
      </c>
      <c r="R34" s="151"/>
      <c r="S34" s="151"/>
      <c r="T34" s="151"/>
      <c r="U34" s="151"/>
      <c r="V34" s="151"/>
      <c r="W34" s="151"/>
      <c r="X34" s="151"/>
      <c r="Y34" s="151"/>
    </row>
    <row r="35" spans="1:25" ht="15" customHeight="1">
      <c r="A35" s="203">
        <v>2</v>
      </c>
      <c r="B35" s="188" t="s">
        <v>145</v>
      </c>
      <c r="C35" s="188" t="s">
        <v>53</v>
      </c>
      <c r="D35" s="192">
        <v>1258870507</v>
      </c>
      <c r="E35" s="189">
        <v>400000000</v>
      </c>
      <c r="F35" s="191">
        <v>0</v>
      </c>
      <c r="G35" s="192">
        <v>400000000</v>
      </c>
      <c r="H35" s="197">
        <f t="shared" si="29"/>
        <v>858870507</v>
      </c>
      <c r="I35" s="213"/>
      <c r="J35" s="201"/>
      <c r="K35" s="201"/>
      <c r="L35" s="197">
        <f t="shared" si="30"/>
        <v>0</v>
      </c>
      <c r="M35" s="197">
        <f t="shared" ref="M35:O35" si="34">F35+J35</f>
        <v>0</v>
      </c>
      <c r="N35" s="197">
        <f t="shared" si="34"/>
        <v>400000000</v>
      </c>
      <c r="O35" s="197">
        <f t="shared" si="34"/>
        <v>858870507</v>
      </c>
      <c r="P35" s="198">
        <f t="shared" si="32"/>
        <v>0</v>
      </c>
      <c r="Q35" s="199">
        <f t="shared" si="33"/>
        <v>0.31774515152732863</v>
      </c>
      <c r="R35" s="151"/>
      <c r="S35" s="151"/>
      <c r="T35" s="151"/>
      <c r="U35" s="151"/>
      <c r="V35" s="151"/>
      <c r="W35" s="151"/>
      <c r="X35" s="151"/>
      <c r="Y35" s="151"/>
    </row>
    <row r="36" spans="1:25" ht="15" customHeight="1">
      <c r="A36" s="203">
        <v>3</v>
      </c>
      <c r="B36" s="188" t="s">
        <v>145</v>
      </c>
      <c r="C36" s="188" t="s">
        <v>54</v>
      </c>
      <c r="D36" s="192">
        <v>1264264000</v>
      </c>
      <c r="E36" s="189">
        <v>200000000</v>
      </c>
      <c r="F36" s="191">
        <v>0</v>
      </c>
      <c r="G36" s="192">
        <v>200000000</v>
      </c>
      <c r="H36" s="197">
        <f t="shared" si="29"/>
        <v>1064264000</v>
      </c>
      <c r="I36" s="213"/>
      <c r="J36" s="201"/>
      <c r="K36" s="201"/>
      <c r="L36" s="197">
        <f t="shared" si="30"/>
        <v>0</v>
      </c>
      <c r="M36" s="197">
        <f t="shared" ref="M36:O36" si="35">F36+J36</f>
        <v>0</v>
      </c>
      <c r="N36" s="197">
        <f t="shared" si="35"/>
        <v>200000000</v>
      </c>
      <c r="O36" s="197">
        <f t="shared" si="35"/>
        <v>1064264000</v>
      </c>
      <c r="P36" s="198">
        <f t="shared" si="32"/>
        <v>0</v>
      </c>
      <c r="Q36" s="199">
        <f t="shared" si="33"/>
        <v>0.15819480741364145</v>
      </c>
      <c r="R36" s="151"/>
      <c r="S36" s="151"/>
      <c r="T36" s="151"/>
      <c r="U36" s="151"/>
      <c r="V36" s="151"/>
      <c r="W36" s="151"/>
      <c r="X36" s="151"/>
      <c r="Y36" s="151"/>
    </row>
    <row r="37" spans="1:25" ht="15" customHeight="1">
      <c r="A37" s="203">
        <v>4</v>
      </c>
      <c r="B37" s="188" t="s">
        <v>145</v>
      </c>
      <c r="C37" s="188" t="s">
        <v>55</v>
      </c>
      <c r="D37" s="192">
        <v>1259087000</v>
      </c>
      <c r="E37" s="189">
        <v>29889000</v>
      </c>
      <c r="F37" s="191">
        <v>29889000</v>
      </c>
      <c r="G37" s="192">
        <v>929889000</v>
      </c>
      <c r="H37" s="197">
        <f t="shared" si="29"/>
        <v>329198000</v>
      </c>
      <c r="I37" s="652">
        <v>41060664</v>
      </c>
      <c r="J37" s="652">
        <v>41060664</v>
      </c>
      <c r="K37" s="193">
        <v>41060664</v>
      </c>
      <c r="L37" s="197">
        <f t="shared" si="30"/>
        <v>0</v>
      </c>
      <c r="M37" s="197">
        <f t="shared" ref="M37:O37" si="36">F37+J37</f>
        <v>70949664</v>
      </c>
      <c r="N37" s="197">
        <f t="shared" si="36"/>
        <v>970949664</v>
      </c>
      <c r="O37" s="197">
        <f t="shared" si="36"/>
        <v>329198000</v>
      </c>
      <c r="P37" s="198">
        <f t="shared" si="32"/>
        <v>1</v>
      </c>
      <c r="Q37" s="199">
        <f t="shared" si="33"/>
        <v>0.73854229294719109</v>
      </c>
      <c r="R37" s="231">
        <v>33490349376</v>
      </c>
      <c r="S37" s="151"/>
      <c r="T37" s="151"/>
      <c r="U37" s="151"/>
      <c r="V37" s="151"/>
      <c r="W37" s="151"/>
      <c r="X37" s="151"/>
      <c r="Y37" s="151"/>
    </row>
    <row r="38" spans="1:25" ht="15" customHeight="1">
      <c r="A38" s="203">
        <v>5</v>
      </c>
      <c r="B38" s="188" t="s">
        <v>145</v>
      </c>
      <c r="C38" s="188" t="s">
        <v>56</v>
      </c>
      <c r="D38" s="192">
        <v>1150397000</v>
      </c>
      <c r="E38" s="189">
        <v>0</v>
      </c>
      <c r="F38" s="191">
        <v>0</v>
      </c>
      <c r="G38" s="192">
        <v>1150397000</v>
      </c>
      <c r="H38" s="197">
        <f t="shared" si="29"/>
        <v>0</v>
      </c>
      <c r="I38" s="213">
        <v>157624826</v>
      </c>
      <c r="J38" s="202"/>
      <c r="K38" s="202">
        <v>157624826</v>
      </c>
      <c r="L38" s="197">
        <f t="shared" si="30"/>
        <v>0</v>
      </c>
      <c r="M38" s="197">
        <f t="shared" ref="M38:O38" si="37">F38+J38</f>
        <v>0</v>
      </c>
      <c r="N38" s="197">
        <f t="shared" si="37"/>
        <v>1308021826</v>
      </c>
      <c r="O38" s="197">
        <f t="shared" si="37"/>
        <v>0</v>
      </c>
      <c r="P38" s="198">
        <f t="shared" si="32"/>
        <v>0</v>
      </c>
      <c r="Q38" s="199">
        <f t="shared" si="33"/>
        <v>1</v>
      </c>
      <c r="R38" s="151"/>
      <c r="S38" s="151"/>
      <c r="T38" s="151"/>
      <c r="U38" s="151"/>
      <c r="V38" s="151"/>
      <c r="W38" s="151"/>
      <c r="X38" s="151"/>
      <c r="Y38" s="151"/>
    </row>
    <row r="39" spans="1:25" ht="15" customHeight="1">
      <c r="A39" s="203">
        <v>6</v>
      </c>
      <c r="B39" s="188" t="s">
        <v>145</v>
      </c>
      <c r="C39" s="188" t="s">
        <v>147</v>
      </c>
      <c r="D39" s="232">
        <v>1688339000</v>
      </c>
      <c r="E39" s="249">
        <v>0</v>
      </c>
      <c r="F39" s="242">
        <v>0</v>
      </c>
      <c r="G39" s="235">
        <v>100000000</v>
      </c>
      <c r="H39" s="197">
        <f t="shared" si="29"/>
        <v>1588339000</v>
      </c>
      <c r="I39" s="166"/>
      <c r="J39" s="201"/>
      <c r="K39" s="201"/>
      <c r="L39" s="197">
        <f t="shared" si="30"/>
        <v>0</v>
      </c>
      <c r="M39" s="197">
        <f t="shared" ref="M39:O39" si="38">F39+J39</f>
        <v>0</v>
      </c>
      <c r="N39" s="197">
        <f t="shared" si="38"/>
        <v>100000000</v>
      </c>
      <c r="O39" s="197">
        <f t="shared" si="38"/>
        <v>1588339000</v>
      </c>
      <c r="P39" s="198">
        <f t="shared" si="32"/>
        <v>0</v>
      </c>
      <c r="Q39" s="199">
        <f t="shared" si="33"/>
        <v>5.9229811074671616E-2</v>
      </c>
      <c r="R39" s="151"/>
      <c r="S39" s="151"/>
      <c r="T39" s="151"/>
      <c r="U39" s="151"/>
      <c r="V39" s="151"/>
      <c r="W39" s="151"/>
      <c r="X39" s="151"/>
      <c r="Y39" s="151"/>
    </row>
    <row r="40" spans="1:25" ht="15" customHeight="1">
      <c r="A40" s="203">
        <v>7</v>
      </c>
      <c r="B40" s="188" t="s">
        <v>145</v>
      </c>
      <c r="C40" s="188" t="s">
        <v>243</v>
      </c>
      <c r="D40" s="235">
        <v>1437536000</v>
      </c>
      <c r="E40" s="249"/>
      <c r="F40" s="242"/>
      <c r="G40" s="235"/>
      <c r="H40" s="197"/>
      <c r="I40" s="166"/>
      <c r="J40" s="201"/>
      <c r="K40" s="201"/>
      <c r="L40" s="197"/>
      <c r="M40" s="197"/>
      <c r="N40" s="197"/>
      <c r="O40" s="197"/>
      <c r="P40" s="198"/>
      <c r="Q40" s="199"/>
      <c r="R40" s="151"/>
      <c r="S40" s="151"/>
      <c r="T40" s="151"/>
      <c r="U40" s="151"/>
      <c r="V40" s="151"/>
      <c r="W40" s="151"/>
      <c r="X40" s="151"/>
      <c r="Y40" s="151"/>
    </row>
    <row r="41" spans="1:25" ht="15" customHeight="1">
      <c r="A41" s="209" t="s">
        <v>57</v>
      </c>
      <c r="B41" s="175"/>
      <c r="C41" s="175"/>
      <c r="D41" s="236"/>
      <c r="E41" s="237"/>
      <c r="F41" s="238"/>
      <c r="G41" s="236"/>
      <c r="H41" s="183"/>
      <c r="I41" s="166"/>
      <c r="J41" s="239"/>
      <c r="K41" s="239"/>
      <c r="L41" s="197"/>
      <c r="M41" s="197"/>
      <c r="N41" s="197"/>
      <c r="O41" s="197"/>
      <c r="P41" s="198"/>
      <c r="Q41" s="199"/>
      <c r="R41" s="211"/>
      <c r="S41" s="211"/>
      <c r="T41" s="211"/>
      <c r="U41" s="211"/>
      <c r="V41" s="211"/>
      <c r="W41" s="211"/>
      <c r="X41" s="211"/>
      <c r="Y41" s="211"/>
    </row>
    <row r="42" spans="1:25" ht="15" customHeight="1">
      <c r="A42" s="203">
        <v>1</v>
      </c>
      <c r="B42" s="188" t="s">
        <v>145</v>
      </c>
      <c r="C42" s="188" t="s">
        <v>58</v>
      </c>
      <c r="D42" s="235">
        <v>1366377000</v>
      </c>
      <c r="E42" s="249">
        <v>400000000</v>
      </c>
      <c r="F42" s="242">
        <v>400000000</v>
      </c>
      <c r="G42" s="235">
        <v>800000000</v>
      </c>
      <c r="H42" s="197">
        <f t="shared" ref="H42:H58" si="39">D42-G42</f>
        <v>566377000</v>
      </c>
      <c r="I42" s="166"/>
      <c r="J42" s="201"/>
      <c r="K42" s="216"/>
      <c r="L42" s="197">
        <f t="shared" ref="L42:L52" si="40">I42-K42</f>
        <v>0</v>
      </c>
      <c r="M42" s="197">
        <f t="shared" ref="M42:O42" si="41">F42+J42</f>
        <v>400000000</v>
      </c>
      <c r="N42" s="197">
        <f t="shared" si="41"/>
        <v>800000000</v>
      </c>
      <c r="O42" s="197">
        <f t="shared" si="41"/>
        <v>566377000</v>
      </c>
      <c r="P42" s="198">
        <f t="shared" ref="P42:P58" si="42">IF(E42=0, 0, F42/E42)</f>
        <v>1</v>
      </c>
      <c r="Q42" s="199">
        <f t="shared" ref="Q42:Q58" si="43">IF(D42=0, 0, G42/D42)</f>
        <v>0.58548994896723228</v>
      </c>
      <c r="R42" s="151"/>
      <c r="S42" s="151"/>
      <c r="T42" s="151"/>
      <c r="U42" s="151"/>
      <c r="V42" s="151"/>
      <c r="W42" s="151"/>
      <c r="X42" s="151"/>
      <c r="Y42" s="151"/>
    </row>
    <row r="43" spans="1:25" ht="15" customHeight="1">
      <c r="A43" s="203">
        <v>2</v>
      </c>
      <c r="B43" s="188" t="s">
        <v>145</v>
      </c>
      <c r="C43" s="188" t="s">
        <v>59</v>
      </c>
      <c r="D43" s="235">
        <v>1307971000</v>
      </c>
      <c r="E43" s="249">
        <v>550000000</v>
      </c>
      <c r="F43" s="242">
        <v>200000000</v>
      </c>
      <c r="G43" s="235">
        <v>900000000</v>
      </c>
      <c r="H43" s="197">
        <f t="shared" si="39"/>
        <v>407971000</v>
      </c>
      <c r="I43" s="166"/>
      <c r="J43" s="201"/>
      <c r="K43" s="216"/>
      <c r="L43" s="197">
        <f t="shared" si="40"/>
        <v>0</v>
      </c>
      <c r="M43" s="197">
        <f t="shared" ref="M43:O43" si="44">F43+J43</f>
        <v>200000000</v>
      </c>
      <c r="N43" s="197">
        <f t="shared" si="44"/>
        <v>900000000</v>
      </c>
      <c r="O43" s="197">
        <f t="shared" si="44"/>
        <v>407971000</v>
      </c>
      <c r="P43" s="198">
        <f t="shared" si="42"/>
        <v>0.36363636363636365</v>
      </c>
      <c r="Q43" s="199">
        <f t="shared" si="43"/>
        <v>0.68808865028353072</v>
      </c>
      <c r="R43" s="151"/>
      <c r="S43" s="151"/>
      <c r="T43" s="151"/>
      <c r="U43" s="151"/>
      <c r="V43" s="151"/>
      <c r="W43" s="151"/>
      <c r="X43" s="151"/>
      <c r="Y43" s="151"/>
    </row>
    <row r="44" spans="1:25" ht="15" customHeight="1">
      <c r="A44" s="203">
        <v>3</v>
      </c>
      <c r="B44" s="188" t="s">
        <v>145</v>
      </c>
      <c r="C44" s="188" t="s">
        <v>60</v>
      </c>
      <c r="D44" s="235">
        <v>1196198000</v>
      </c>
      <c r="E44" s="249">
        <v>0</v>
      </c>
      <c r="F44" s="242">
        <v>0</v>
      </c>
      <c r="G44" s="235">
        <v>1196198000</v>
      </c>
      <c r="H44" s="197">
        <f t="shared" si="39"/>
        <v>0</v>
      </c>
      <c r="I44" s="213">
        <v>164802311</v>
      </c>
      <c r="J44" s="201"/>
      <c r="K44" s="202">
        <v>164802311</v>
      </c>
      <c r="L44" s="197">
        <f t="shared" si="40"/>
        <v>0</v>
      </c>
      <c r="M44" s="197">
        <f t="shared" ref="M44:O44" si="45">F44+J44</f>
        <v>0</v>
      </c>
      <c r="N44" s="197">
        <f t="shared" si="45"/>
        <v>1361000311</v>
      </c>
      <c r="O44" s="197">
        <f t="shared" si="45"/>
        <v>0</v>
      </c>
      <c r="P44" s="198">
        <f t="shared" si="42"/>
        <v>0</v>
      </c>
      <c r="Q44" s="199">
        <f t="shared" si="43"/>
        <v>1</v>
      </c>
      <c r="R44" s="151"/>
      <c r="S44" s="151"/>
      <c r="T44" s="151"/>
      <c r="U44" s="151"/>
      <c r="V44" s="151"/>
      <c r="W44" s="151"/>
      <c r="X44" s="151"/>
      <c r="Y44" s="151"/>
    </row>
    <row r="45" spans="1:25" ht="15" customHeight="1">
      <c r="A45" s="203">
        <v>4</v>
      </c>
      <c r="B45" s="188" t="s">
        <v>145</v>
      </c>
      <c r="C45" s="240" t="s">
        <v>62</v>
      </c>
      <c r="D45" s="235">
        <v>1299151000</v>
      </c>
      <c r="E45" s="249">
        <v>400000000</v>
      </c>
      <c r="F45" s="242">
        <v>400000000</v>
      </c>
      <c r="G45" s="235">
        <v>1250000000</v>
      </c>
      <c r="H45" s="197">
        <f t="shared" si="39"/>
        <v>49151000</v>
      </c>
      <c r="I45" s="166"/>
      <c r="J45" s="201"/>
      <c r="K45" s="216"/>
      <c r="L45" s="197">
        <f t="shared" si="40"/>
        <v>0</v>
      </c>
      <c r="M45" s="197">
        <f t="shared" ref="M45:O45" si="46">F45+J45</f>
        <v>400000000</v>
      </c>
      <c r="N45" s="197">
        <f t="shared" si="46"/>
        <v>1250000000</v>
      </c>
      <c r="O45" s="197">
        <f t="shared" si="46"/>
        <v>49151000</v>
      </c>
      <c r="P45" s="198">
        <f t="shared" si="42"/>
        <v>1</v>
      </c>
      <c r="Q45" s="199">
        <f t="shared" si="43"/>
        <v>0.96216683049160567</v>
      </c>
      <c r="R45" s="151"/>
      <c r="S45" s="151"/>
      <c r="T45" s="151"/>
      <c r="U45" s="151"/>
      <c r="V45" s="151"/>
      <c r="W45" s="151"/>
      <c r="X45" s="151"/>
      <c r="Y45" s="151"/>
    </row>
    <row r="46" spans="1:25" ht="15" customHeight="1">
      <c r="A46" s="203">
        <v>5</v>
      </c>
      <c r="B46" s="188" t="s">
        <v>145</v>
      </c>
      <c r="C46" s="241" t="s">
        <v>63</v>
      </c>
      <c r="D46" s="235">
        <v>1178570000</v>
      </c>
      <c r="E46" s="249">
        <v>0</v>
      </c>
      <c r="F46" s="242">
        <v>0</v>
      </c>
      <c r="G46" s="235">
        <v>1178570000</v>
      </c>
      <c r="H46" s="197">
        <f t="shared" si="39"/>
        <v>0</v>
      </c>
      <c r="I46" s="213">
        <v>162990131</v>
      </c>
      <c r="J46" s="193"/>
      <c r="K46" s="202">
        <v>162990131</v>
      </c>
      <c r="L46" s="197">
        <f t="shared" si="40"/>
        <v>0</v>
      </c>
      <c r="M46" s="197">
        <f t="shared" ref="M46:O46" si="47">F46+J46</f>
        <v>0</v>
      </c>
      <c r="N46" s="197">
        <f t="shared" si="47"/>
        <v>1341560131</v>
      </c>
      <c r="O46" s="197">
        <f t="shared" si="47"/>
        <v>0</v>
      </c>
      <c r="P46" s="198">
        <f t="shared" si="42"/>
        <v>0</v>
      </c>
      <c r="Q46" s="199">
        <f t="shared" si="43"/>
        <v>1</v>
      </c>
      <c r="R46" s="151"/>
      <c r="S46" s="151"/>
      <c r="T46" s="243"/>
      <c r="U46" s="151"/>
      <c r="V46" s="151"/>
      <c r="W46" s="151"/>
      <c r="X46" s="151"/>
      <c r="Y46" s="151"/>
    </row>
    <row r="47" spans="1:25" ht="15" customHeight="1">
      <c r="A47" s="203">
        <v>6</v>
      </c>
      <c r="B47" s="188" t="s">
        <v>145</v>
      </c>
      <c r="C47" s="241" t="s">
        <v>224</v>
      </c>
      <c r="D47" s="235">
        <v>1209500000</v>
      </c>
      <c r="E47" s="249">
        <v>0</v>
      </c>
      <c r="F47" s="242">
        <v>0</v>
      </c>
      <c r="G47" s="235">
        <v>300000000</v>
      </c>
      <c r="H47" s="197">
        <f t="shared" si="39"/>
        <v>909500000</v>
      </c>
      <c r="I47" s="213"/>
      <c r="J47" s="193"/>
      <c r="K47" s="202"/>
      <c r="L47" s="197">
        <f t="shared" si="40"/>
        <v>0</v>
      </c>
      <c r="M47" s="197">
        <f t="shared" ref="M47:O47" si="48">F47+J47</f>
        <v>0</v>
      </c>
      <c r="N47" s="197">
        <f t="shared" si="48"/>
        <v>300000000</v>
      </c>
      <c r="O47" s="197">
        <f t="shared" si="48"/>
        <v>909500000</v>
      </c>
      <c r="P47" s="198">
        <f t="shared" si="42"/>
        <v>0</v>
      </c>
      <c r="Q47" s="199">
        <f t="shared" si="43"/>
        <v>0.24803637866887143</v>
      </c>
      <c r="R47" s="151"/>
      <c r="S47" s="151"/>
      <c r="T47" s="243"/>
      <c r="U47" s="151"/>
      <c r="V47" s="151"/>
      <c r="W47" s="151"/>
      <c r="X47" s="151"/>
      <c r="Y47" s="151"/>
    </row>
    <row r="48" spans="1:25">
      <c r="A48" s="203">
        <v>7</v>
      </c>
      <c r="B48" s="188" t="s">
        <v>145</v>
      </c>
      <c r="C48" s="241" t="s">
        <v>64</v>
      </c>
      <c r="D48" s="235">
        <v>1355857000</v>
      </c>
      <c r="E48" s="249">
        <v>0</v>
      </c>
      <c r="F48" s="242">
        <v>0</v>
      </c>
      <c r="G48" s="235">
        <v>400000000</v>
      </c>
      <c r="H48" s="197">
        <f t="shared" si="39"/>
        <v>955857000</v>
      </c>
      <c r="I48" s="213"/>
      <c r="J48" s="201"/>
      <c r="K48" s="216"/>
      <c r="L48" s="197">
        <f t="shared" si="40"/>
        <v>0</v>
      </c>
      <c r="M48" s="197">
        <f t="shared" ref="M48:O48" si="49">F48+J48</f>
        <v>0</v>
      </c>
      <c r="N48" s="197">
        <f t="shared" si="49"/>
        <v>400000000</v>
      </c>
      <c r="O48" s="197">
        <f t="shared" si="49"/>
        <v>955857000</v>
      </c>
      <c r="P48" s="198">
        <f t="shared" si="42"/>
        <v>0</v>
      </c>
      <c r="Q48" s="199">
        <f t="shared" si="43"/>
        <v>0.29501636234499656</v>
      </c>
      <c r="R48" s="214" t="s">
        <v>148</v>
      </c>
      <c r="S48" s="151"/>
      <c r="T48" s="151"/>
      <c r="U48" s="151"/>
      <c r="V48" s="151"/>
      <c r="W48" s="151"/>
      <c r="X48" s="151"/>
      <c r="Y48" s="151"/>
    </row>
    <row r="49" spans="1:25">
      <c r="A49" s="203">
        <v>8</v>
      </c>
      <c r="B49" s="188" t="s">
        <v>145</v>
      </c>
      <c r="C49" s="241" t="s">
        <v>65</v>
      </c>
      <c r="D49" s="235">
        <v>1227450000</v>
      </c>
      <c r="E49" s="235">
        <v>0</v>
      </c>
      <c r="F49" s="482">
        <v>0</v>
      </c>
      <c r="G49" s="235">
        <v>1227450000</v>
      </c>
      <c r="H49" s="197">
        <f t="shared" si="39"/>
        <v>0</v>
      </c>
      <c r="I49" s="213">
        <v>145866567</v>
      </c>
      <c r="J49" s="201"/>
      <c r="K49" s="202">
        <v>145866567</v>
      </c>
      <c r="L49" s="197">
        <f t="shared" si="40"/>
        <v>0</v>
      </c>
      <c r="M49" s="197">
        <f t="shared" ref="M49:O49" si="50">F49+J49</f>
        <v>0</v>
      </c>
      <c r="N49" s="197">
        <f t="shared" si="50"/>
        <v>1373316567</v>
      </c>
      <c r="O49" s="197">
        <f t="shared" si="50"/>
        <v>0</v>
      </c>
      <c r="P49" s="198">
        <f t="shared" si="42"/>
        <v>0</v>
      </c>
      <c r="Q49" s="199">
        <f t="shared" si="43"/>
        <v>1</v>
      </c>
      <c r="R49" s="151"/>
      <c r="S49" s="151"/>
      <c r="T49" s="151"/>
      <c r="U49" s="151"/>
      <c r="V49" s="151"/>
      <c r="W49" s="151"/>
      <c r="X49" s="151"/>
      <c r="Y49" s="151"/>
    </row>
    <row r="50" spans="1:25">
      <c r="A50" s="203">
        <v>9</v>
      </c>
      <c r="B50" s="188" t="s">
        <v>145</v>
      </c>
      <c r="C50" s="241" t="s">
        <v>66</v>
      </c>
      <c r="D50" s="235">
        <v>1190874000</v>
      </c>
      <c r="E50" s="249">
        <v>350000000</v>
      </c>
      <c r="F50" s="242">
        <v>0</v>
      </c>
      <c r="G50" s="235">
        <v>800000000</v>
      </c>
      <c r="H50" s="197">
        <f t="shared" si="39"/>
        <v>390874000</v>
      </c>
      <c r="I50" s="213"/>
      <c r="J50" s="201"/>
      <c r="K50" s="216"/>
      <c r="L50" s="197">
        <f t="shared" si="40"/>
        <v>0</v>
      </c>
      <c r="M50" s="197">
        <f t="shared" ref="M50:O50" si="51">F50+J50</f>
        <v>0</v>
      </c>
      <c r="N50" s="197">
        <f t="shared" si="51"/>
        <v>800000000</v>
      </c>
      <c r="O50" s="197">
        <f t="shared" si="51"/>
        <v>390874000</v>
      </c>
      <c r="P50" s="198">
        <f t="shared" si="42"/>
        <v>0</v>
      </c>
      <c r="Q50" s="199">
        <f t="shared" si="43"/>
        <v>0.67177551949240644</v>
      </c>
      <c r="R50" s="151"/>
      <c r="S50" s="151"/>
      <c r="T50" s="151"/>
      <c r="U50" s="151"/>
      <c r="V50" s="151"/>
      <c r="W50" s="151"/>
      <c r="X50" s="151"/>
      <c r="Y50" s="151"/>
    </row>
    <row r="51" spans="1:25">
      <c r="A51" s="203">
        <v>10</v>
      </c>
      <c r="B51" s="188" t="s">
        <v>145</v>
      </c>
      <c r="C51" s="241" t="s">
        <v>67</v>
      </c>
      <c r="D51" s="235">
        <v>1202288000</v>
      </c>
      <c r="E51" s="249">
        <v>0</v>
      </c>
      <c r="F51" s="242">
        <v>0</v>
      </c>
      <c r="G51" s="235">
        <v>1202288000</v>
      </c>
      <c r="H51" s="197">
        <f t="shared" si="39"/>
        <v>0</v>
      </c>
      <c r="I51" s="213">
        <v>139692565</v>
      </c>
      <c r="J51" s="201"/>
      <c r="K51" s="202">
        <v>139692565</v>
      </c>
      <c r="L51" s="197">
        <f t="shared" si="40"/>
        <v>0</v>
      </c>
      <c r="M51" s="197">
        <f t="shared" ref="M51:O51" si="52">F51+J51</f>
        <v>0</v>
      </c>
      <c r="N51" s="197">
        <f t="shared" si="52"/>
        <v>1341980565</v>
      </c>
      <c r="O51" s="197">
        <f t="shared" si="52"/>
        <v>0</v>
      </c>
      <c r="P51" s="198">
        <f t="shared" si="42"/>
        <v>0</v>
      </c>
      <c r="Q51" s="199">
        <f t="shared" si="43"/>
        <v>1</v>
      </c>
      <c r="R51" s="151"/>
      <c r="S51" s="151"/>
      <c r="T51" s="151"/>
      <c r="U51" s="151"/>
      <c r="V51" s="151"/>
      <c r="W51" s="151"/>
      <c r="X51" s="151"/>
      <c r="Y51" s="151"/>
    </row>
    <row r="52" spans="1:25">
      <c r="A52" s="203">
        <v>11</v>
      </c>
      <c r="B52" s="188" t="s">
        <v>145</v>
      </c>
      <c r="C52" s="241" t="s">
        <v>68</v>
      </c>
      <c r="D52" s="235">
        <v>1552019000</v>
      </c>
      <c r="E52" s="249">
        <v>0</v>
      </c>
      <c r="F52" s="242">
        <v>0</v>
      </c>
      <c r="G52" s="235">
        <v>1552019000</v>
      </c>
      <c r="H52" s="197">
        <f t="shared" si="39"/>
        <v>0</v>
      </c>
      <c r="I52" s="213">
        <v>137225262</v>
      </c>
      <c r="J52" s="201"/>
      <c r="K52" s="202">
        <v>137225262</v>
      </c>
      <c r="L52" s="197">
        <f t="shared" si="40"/>
        <v>0</v>
      </c>
      <c r="M52" s="197">
        <f t="shared" ref="M52:O52" si="53">F52+J52</f>
        <v>0</v>
      </c>
      <c r="N52" s="197">
        <f t="shared" si="53"/>
        <v>1689244262</v>
      </c>
      <c r="O52" s="197">
        <f t="shared" si="53"/>
        <v>0</v>
      </c>
      <c r="P52" s="198">
        <f t="shared" si="42"/>
        <v>0</v>
      </c>
      <c r="Q52" s="199">
        <f t="shared" si="43"/>
        <v>1</v>
      </c>
      <c r="R52" s="151"/>
      <c r="S52" s="151"/>
      <c r="T52" s="151"/>
      <c r="U52" s="151"/>
      <c r="V52" s="151"/>
      <c r="W52" s="151"/>
      <c r="X52" s="151"/>
      <c r="Y52" s="151"/>
    </row>
    <row r="53" spans="1:25">
      <c r="A53" s="203">
        <v>12</v>
      </c>
      <c r="B53" s="188" t="s">
        <v>145</v>
      </c>
      <c r="C53" s="241" t="s">
        <v>149</v>
      </c>
      <c r="D53" s="235">
        <v>1191696000</v>
      </c>
      <c r="E53" s="249">
        <v>0</v>
      </c>
      <c r="F53" s="242">
        <v>0</v>
      </c>
      <c r="G53" s="235">
        <v>1191696000</v>
      </c>
      <c r="H53" s="197">
        <f t="shared" si="39"/>
        <v>0</v>
      </c>
      <c r="I53" s="193">
        <v>124999956</v>
      </c>
      <c r="J53" s="201"/>
      <c r="K53" s="202">
        <v>125000000</v>
      </c>
      <c r="L53" s="197">
        <v>0</v>
      </c>
      <c r="M53" s="197">
        <f t="shared" ref="M53:O53" si="54">F53+J53</f>
        <v>0</v>
      </c>
      <c r="N53" s="197">
        <f t="shared" si="54"/>
        <v>1316696000</v>
      </c>
      <c r="O53" s="197">
        <f t="shared" si="54"/>
        <v>0</v>
      </c>
      <c r="P53" s="198">
        <f t="shared" si="42"/>
        <v>0</v>
      </c>
      <c r="Q53" s="199">
        <f t="shared" si="43"/>
        <v>1</v>
      </c>
      <c r="R53" s="245" t="s">
        <v>150</v>
      </c>
      <c r="S53" s="154"/>
      <c r="T53" s="154"/>
      <c r="U53" s="154"/>
      <c r="V53" s="154"/>
      <c r="W53" s="154"/>
      <c r="X53" s="154"/>
      <c r="Y53" s="154"/>
    </row>
    <row r="54" spans="1:25">
      <c r="A54" s="203">
        <v>13</v>
      </c>
      <c r="B54" s="188" t="s">
        <v>145</v>
      </c>
      <c r="C54" s="241" t="s">
        <v>151</v>
      </c>
      <c r="D54" s="235">
        <v>1658348000</v>
      </c>
      <c r="E54" s="249">
        <v>0</v>
      </c>
      <c r="F54" s="242">
        <v>0</v>
      </c>
      <c r="G54" s="235">
        <v>1658348000</v>
      </c>
      <c r="H54" s="197">
        <f t="shared" si="39"/>
        <v>0</v>
      </c>
      <c r="I54" s="193">
        <v>158909689</v>
      </c>
      <c r="J54" s="201"/>
      <c r="K54" s="202">
        <v>158909689</v>
      </c>
      <c r="L54" s="197">
        <f t="shared" ref="L54:L58" si="55">I54-K54</f>
        <v>0</v>
      </c>
      <c r="M54" s="197">
        <f t="shared" ref="M54:O54" si="56">F54+J54</f>
        <v>0</v>
      </c>
      <c r="N54" s="197">
        <f t="shared" si="56"/>
        <v>1817257689</v>
      </c>
      <c r="O54" s="197">
        <f t="shared" si="56"/>
        <v>0</v>
      </c>
      <c r="P54" s="198">
        <f t="shared" si="42"/>
        <v>0</v>
      </c>
      <c r="Q54" s="199">
        <f t="shared" si="43"/>
        <v>1</v>
      </c>
      <c r="R54" s="154"/>
      <c r="S54" s="154"/>
      <c r="T54" s="154"/>
      <c r="U54" s="154"/>
      <c r="V54" s="154"/>
      <c r="W54" s="154"/>
      <c r="X54" s="154"/>
      <c r="Y54" s="154"/>
    </row>
    <row r="55" spans="1:25">
      <c r="A55" s="203">
        <v>14</v>
      </c>
      <c r="B55" s="188" t="s">
        <v>145</v>
      </c>
      <c r="C55" s="246" t="s">
        <v>152</v>
      </c>
      <c r="D55" s="247">
        <v>1420640000</v>
      </c>
      <c r="E55" s="261">
        <v>0</v>
      </c>
      <c r="F55" s="242">
        <v>0</v>
      </c>
      <c r="G55" s="247">
        <v>1420640000</v>
      </c>
      <c r="H55" s="197">
        <f t="shared" si="39"/>
        <v>0</v>
      </c>
      <c r="I55" s="247">
        <v>149077053</v>
      </c>
      <c r="J55" s="233"/>
      <c r="K55" s="249">
        <v>149077053</v>
      </c>
      <c r="L55" s="197">
        <f t="shared" si="55"/>
        <v>0</v>
      </c>
      <c r="M55" s="197">
        <f t="shared" ref="M55:O55" si="57">F55+J55</f>
        <v>0</v>
      </c>
      <c r="N55" s="197">
        <f t="shared" si="57"/>
        <v>1569717053</v>
      </c>
      <c r="O55" s="197">
        <f t="shared" si="57"/>
        <v>0</v>
      </c>
      <c r="P55" s="198">
        <f t="shared" si="42"/>
        <v>0</v>
      </c>
      <c r="Q55" s="199">
        <f t="shared" si="43"/>
        <v>1</v>
      </c>
      <c r="R55" s="151"/>
      <c r="S55" s="151"/>
      <c r="T55" s="151"/>
      <c r="U55" s="151"/>
      <c r="V55" s="151"/>
      <c r="W55" s="151"/>
      <c r="X55" s="151"/>
      <c r="Y55" s="151"/>
    </row>
    <row r="56" spans="1:25">
      <c r="A56" s="203">
        <v>15</v>
      </c>
      <c r="B56" s="188" t="s">
        <v>145</v>
      </c>
      <c r="C56" s="246" t="s">
        <v>72</v>
      </c>
      <c r="D56" s="247">
        <v>1247611000</v>
      </c>
      <c r="E56" s="261">
        <v>199971704</v>
      </c>
      <c r="F56" s="242">
        <v>0</v>
      </c>
      <c r="G56" s="235">
        <v>1100000000</v>
      </c>
      <c r="H56" s="197">
        <f t="shared" si="39"/>
        <v>147611000</v>
      </c>
      <c r="I56" s="653">
        <v>84728439</v>
      </c>
      <c r="J56" s="233"/>
      <c r="K56" s="235">
        <v>0</v>
      </c>
      <c r="L56" s="197">
        <f t="shared" si="55"/>
        <v>84728439</v>
      </c>
      <c r="M56" s="197">
        <f t="shared" ref="M56:O56" si="58">F56+J56</f>
        <v>0</v>
      </c>
      <c r="N56" s="197">
        <f t="shared" si="58"/>
        <v>1100000000</v>
      </c>
      <c r="O56" s="197">
        <f t="shared" si="58"/>
        <v>232339439</v>
      </c>
      <c r="P56" s="198">
        <f t="shared" si="42"/>
        <v>0</v>
      </c>
      <c r="Q56" s="199">
        <f t="shared" si="43"/>
        <v>0.88168507651824168</v>
      </c>
      <c r="R56" s="151"/>
      <c r="S56" s="151"/>
      <c r="T56" s="151"/>
      <c r="U56" s="151"/>
      <c r="V56" s="151"/>
      <c r="W56" s="151"/>
      <c r="X56" s="151"/>
      <c r="Y56" s="151"/>
    </row>
    <row r="57" spans="1:25">
      <c r="A57" s="203">
        <v>16</v>
      </c>
      <c r="B57" s="188" t="s">
        <v>145</v>
      </c>
      <c r="C57" s="246" t="s">
        <v>73</v>
      </c>
      <c r="D57" s="247">
        <v>1275262000</v>
      </c>
      <c r="E57" s="261">
        <v>58101000</v>
      </c>
      <c r="F57" s="242">
        <v>0</v>
      </c>
      <c r="G57" s="247">
        <v>1217161000</v>
      </c>
      <c r="H57" s="197">
        <f t="shared" si="39"/>
        <v>58101000</v>
      </c>
      <c r="I57" s="247">
        <v>142538141</v>
      </c>
      <c r="J57" s="233"/>
      <c r="K57" s="235">
        <v>142538141</v>
      </c>
      <c r="L57" s="197">
        <f t="shared" si="55"/>
        <v>0</v>
      </c>
      <c r="M57" s="197">
        <f t="shared" ref="M57:O57" si="59">F57+J57</f>
        <v>0</v>
      </c>
      <c r="N57" s="197">
        <f t="shared" si="59"/>
        <v>1359699141</v>
      </c>
      <c r="O57" s="197">
        <f t="shared" si="59"/>
        <v>58101000</v>
      </c>
      <c r="P57" s="198">
        <f t="shared" si="42"/>
        <v>0</v>
      </c>
      <c r="Q57" s="199">
        <f t="shared" si="43"/>
        <v>0.95443995037882412</v>
      </c>
      <c r="R57" s="151"/>
      <c r="S57" s="151"/>
      <c r="T57" s="151"/>
      <c r="U57" s="151"/>
      <c r="V57" s="151"/>
      <c r="W57" s="151"/>
      <c r="X57" s="151"/>
      <c r="Y57" s="151"/>
    </row>
    <row r="58" spans="1:25">
      <c r="A58" s="203">
        <v>17</v>
      </c>
      <c r="B58" s="188" t="s">
        <v>145</v>
      </c>
      <c r="C58" s="246" t="s">
        <v>75</v>
      </c>
      <c r="D58" s="247">
        <v>1267836000</v>
      </c>
      <c r="E58" s="261">
        <v>100894630</v>
      </c>
      <c r="F58" s="242">
        <v>0</v>
      </c>
      <c r="G58" s="247">
        <v>1150000000</v>
      </c>
      <c r="H58" s="197">
        <f t="shared" si="39"/>
        <v>117836000</v>
      </c>
      <c r="I58" s="653">
        <v>108254630</v>
      </c>
      <c r="J58" s="233"/>
      <c r="K58" s="235">
        <v>0</v>
      </c>
      <c r="L58" s="197">
        <f t="shared" si="55"/>
        <v>108254630</v>
      </c>
      <c r="M58" s="197">
        <f t="shared" ref="M58:O58" si="60">F58+J58</f>
        <v>0</v>
      </c>
      <c r="N58" s="197">
        <f t="shared" si="60"/>
        <v>1150000000</v>
      </c>
      <c r="O58" s="197">
        <f t="shared" si="60"/>
        <v>226090630</v>
      </c>
      <c r="P58" s="198">
        <f t="shared" si="42"/>
        <v>0</v>
      </c>
      <c r="Q58" s="199">
        <f t="shared" si="43"/>
        <v>0.90705737966109179</v>
      </c>
      <c r="R58" s="151"/>
      <c r="S58" s="151"/>
      <c r="T58" s="151"/>
      <c r="U58" s="151"/>
      <c r="V58" s="151"/>
      <c r="W58" s="151"/>
      <c r="X58" s="151"/>
      <c r="Y58" s="151"/>
    </row>
    <row r="59" spans="1:25">
      <c r="A59" s="203">
        <v>18</v>
      </c>
      <c r="B59" s="188" t="s">
        <v>145</v>
      </c>
      <c r="C59" s="246" t="s">
        <v>244</v>
      </c>
      <c r="D59" s="247"/>
      <c r="E59" s="261"/>
      <c r="F59" s="242"/>
      <c r="G59" s="247"/>
      <c r="H59" s="197"/>
      <c r="I59" s="247"/>
      <c r="J59" s="233"/>
      <c r="K59" s="235"/>
      <c r="L59" s="197"/>
      <c r="M59" s="197"/>
      <c r="N59" s="197"/>
      <c r="O59" s="197"/>
      <c r="P59" s="198"/>
      <c r="Q59" s="199"/>
      <c r="R59" s="151"/>
      <c r="S59" s="151"/>
      <c r="T59" s="151"/>
      <c r="U59" s="151"/>
      <c r="V59" s="151"/>
      <c r="W59" s="151"/>
      <c r="X59" s="151"/>
      <c r="Y59" s="151"/>
    </row>
    <row r="60" spans="1:25">
      <c r="A60" s="203">
        <v>19</v>
      </c>
      <c r="B60" s="188" t="s">
        <v>145</v>
      </c>
      <c r="C60" s="246" t="s">
        <v>225</v>
      </c>
      <c r="D60" s="247">
        <v>1269841117</v>
      </c>
      <c r="E60" s="261"/>
      <c r="F60" s="242"/>
      <c r="G60" s="247">
        <v>300000000</v>
      </c>
      <c r="H60" s="197"/>
      <c r="I60" s="247"/>
      <c r="J60" s="233"/>
      <c r="K60" s="235"/>
      <c r="L60" s="197"/>
      <c r="M60" s="197"/>
      <c r="N60" s="197"/>
      <c r="O60" s="197"/>
      <c r="P60" s="198"/>
      <c r="Q60" s="199"/>
      <c r="R60" s="151"/>
      <c r="S60" s="151"/>
      <c r="T60" s="151"/>
      <c r="U60" s="151"/>
      <c r="V60" s="151"/>
      <c r="W60" s="151"/>
      <c r="X60" s="151"/>
      <c r="Y60" s="151"/>
    </row>
    <row r="61" spans="1:25">
      <c r="A61" s="203">
        <v>20</v>
      </c>
      <c r="B61" s="188" t="s">
        <v>145</v>
      </c>
      <c r="C61" s="246" t="s">
        <v>76</v>
      </c>
      <c r="D61" s="247">
        <v>1382222000</v>
      </c>
      <c r="E61" s="261">
        <v>0</v>
      </c>
      <c r="F61" s="242">
        <v>0</v>
      </c>
      <c r="G61" s="247">
        <v>1382222000</v>
      </c>
      <c r="H61" s="197">
        <f t="shared" ref="H61:H62" si="61">D61-G61</f>
        <v>0</v>
      </c>
      <c r="I61" s="247">
        <v>124824112</v>
      </c>
      <c r="J61" s="233"/>
      <c r="K61" s="235">
        <v>124824112</v>
      </c>
      <c r="L61" s="197">
        <f t="shared" ref="L61:L62" si="62">I61-K61</f>
        <v>0</v>
      </c>
      <c r="M61" s="197">
        <f t="shared" ref="M61:O61" si="63">F61+J61</f>
        <v>0</v>
      </c>
      <c r="N61" s="197">
        <f t="shared" si="63"/>
        <v>1507046112</v>
      </c>
      <c r="O61" s="197">
        <f t="shared" si="63"/>
        <v>0</v>
      </c>
      <c r="P61" s="198">
        <f t="shared" ref="P61:P62" si="64">IF(E61=0, 0, F61/E61)</f>
        <v>0</v>
      </c>
      <c r="Q61" s="199">
        <f t="shared" ref="Q61:Q62" si="65">IF(D61=0, 0, G61/D61)</f>
        <v>1</v>
      </c>
      <c r="R61" s="151"/>
      <c r="S61" s="151"/>
      <c r="T61" s="151"/>
      <c r="U61" s="151"/>
      <c r="V61" s="151"/>
      <c r="W61" s="151"/>
      <c r="X61" s="151"/>
      <c r="Y61" s="151"/>
    </row>
    <row r="62" spans="1:25">
      <c r="A62" s="203">
        <v>21</v>
      </c>
      <c r="B62" s="188" t="s">
        <v>145</v>
      </c>
      <c r="C62" s="246" t="s">
        <v>77</v>
      </c>
      <c r="D62" s="247">
        <v>1509219000</v>
      </c>
      <c r="E62" s="261">
        <v>0</v>
      </c>
      <c r="F62" s="242">
        <v>0</v>
      </c>
      <c r="G62" s="247">
        <v>300000000</v>
      </c>
      <c r="H62" s="197">
        <f t="shared" si="61"/>
        <v>1209219000</v>
      </c>
      <c r="I62" s="250"/>
      <c r="J62" s="233"/>
      <c r="K62" s="232"/>
      <c r="L62" s="197">
        <f t="shared" si="62"/>
        <v>0</v>
      </c>
      <c r="M62" s="197">
        <f t="shared" ref="M62:O62" si="66">F62+J62</f>
        <v>0</v>
      </c>
      <c r="N62" s="197">
        <f t="shared" si="66"/>
        <v>300000000</v>
      </c>
      <c r="O62" s="197">
        <f t="shared" si="66"/>
        <v>1209219000</v>
      </c>
      <c r="P62" s="198">
        <f t="shared" si="64"/>
        <v>0</v>
      </c>
      <c r="Q62" s="199">
        <f t="shared" si="65"/>
        <v>0.19877830851586151</v>
      </c>
      <c r="R62" s="151"/>
      <c r="S62" s="151"/>
      <c r="T62" s="151"/>
      <c r="U62" s="151"/>
      <c r="V62" s="151"/>
      <c r="W62" s="151"/>
      <c r="X62" s="151"/>
      <c r="Y62" s="151"/>
    </row>
    <row r="63" spans="1:25">
      <c r="A63" s="170" t="s">
        <v>78</v>
      </c>
      <c r="B63" s="171"/>
      <c r="C63" s="251"/>
      <c r="D63" s="252"/>
      <c r="E63" s="253"/>
      <c r="F63" s="254"/>
      <c r="G63" s="252"/>
      <c r="H63" s="255"/>
      <c r="I63" s="256"/>
      <c r="J63" s="257"/>
      <c r="K63" s="257"/>
      <c r="L63" s="255"/>
      <c r="M63" s="197"/>
      <c r="N63" s="197"/>
      <c r="O63" s="197"/>
      <c r="P63" s="198"/>
      <c r="Q63" s="199"/>
      <c r="R63" s="258"/>
      <c r="S63" s="259"/>
      <c r="T63" s="259"/>
      <c r="U63" s="259"/>
      <c r="V63" s="259"/>
      <c r="W63" s="211"/>
      <c r="X63" s="211"/>
      <c r="Y63" s="211"/>
    </row>
    <row r="64" spans="1:25">
      <c r="A64" s="170" t="s">
        <v>79</v>
      </c>
      <c r="B64" s="251" t="s">
        <v>80</v>
      </c>
      <c r="C64" s="251" t="s">
        <v>80</v>
      </c>
      <c r="D64" s="252">
        <f t="shared" ref="D64:Q64" si="67">SUM(D65:D71)</f>
        <v>11479841000</v>
      </c>
      <c r="E64" s="252">
        <f t="shared" si="67"/>
        <v>0</v>
      </c>
      <c r="F64" s="252">
        <f t="shared" si="67"/>
        <v>1023702800</v>
      </c>
      <c r="G64" s="252">
        <f t="shared" si="67"/>
        <v>13326896850</v>
      </c>
      <c r="H64" s="252">
        <f t="shared" si="67"/>
        <v>3628572000</v>
      </c>
      <c r="I64" s="252">
        <f t="shared" si="67"/>
        <v>69430252</v>
      </c>
      <c r="J64" s="252">
        <f t="shared" si="67"/>
        <v>0</v>
      </c>
      <c r="K64" s="252">
        <f t="shared" si="67"/>
        <v>69430252</v>
      </c>
      <c r="L64" s="252">
        <f t="shared" si="67"/>
        <v>0</v>
      </c>
      <c r="M64" s="252">
        <f t="shared" si="67"/>
        <v>1023702800</v>
      </c>
      <c r="N64" s="252">
        <f t="shared" si="67"/>
        <v>13396327102</v>
      </c>
      <c r="O64" s="252">
        <f t="shared" si="67"/>
        <v>3628572000</v>
      </c>
      <c r="P64" s="252">
        <f t="shared" si="67"/>
        <v>0</v>
      </c>
      <c r="Q64" s="252">
        <f t="shared" si="67"/>
        <v>9.5382850683061147</v>
      </c>
      <c r="R64" s="258"/>
      <c r="S64" s="259"/>
      <c r="T64" s="259"/>
      <c r="U64" s="259"/>
      <c r="V64" s="259"/>
      <c r="W64" s="211"/>
      <c r="X64" s="211"/>
      <c r="Y64" s="211"/>
    </row>
    <row r="65" spans="1:25">
      <c r="A65" s="203">
        <v>1</v>
      </c>
      <c r="B65" s="188" t="s">
        <v>145</v>
      </c>
      <c r="C65" s="240" t="s">
        <v>87</v>
      </c>
      <c r="D65" s="260">
        <v>1450000000</v>
      </c>
      <c r="E65" s="261">
        <v>0</v>
      </c>
      <c r="F65" s="262">
        <v>500000000</v>
      </c>
      <c r="G65" s="260">
        <v>1083700000</v>
      </c>
      <c r="H65" s="215">
        <f t="shared" ref="H65:H70" si="68">D65-G65</f>
        <v>366300000</v>
      </c>
      <c r="I65" s="166"/>
      <c r="J65" s="195"/>
      <c r="K65" s="195"/>
      <c r="L65" s="197">
        <f t="shared" ref="L65:L71" si="69">I65-K65</f>
        <v>0</v>
      </c>
      <c r="M65" s="197">
        <f t="shared" ref="M65:O65" si="70">F65+J65</f>
        <v>500000000</v>
      </c>
      <c r="N65" s="197">
        <f t="shared" si="70"/>
        <v>1083700000</v>
      </c>
      <c r="O65" s="197">
        <f t="shared" si="70"/>
        <v>366300000</v>
      </c>
      <c r="P65" s="198">
        <f t="shared" ref="P65:P70" si="71">IF(E65=0, 0, F65/E65)</f>
        <v>0</v>
      </c>
      <c r="Q65" s="199">
        <f t="shared" ref="Q65:Q74" si="72">IF(D65=0, 0, G65/D65)</f>
        <v>0.74737931034482763</v>
      </c>
      <c r="R65" s="151"/>
      <c r="S65" s="151"/>
      <c r="T65" s="151"/>
      <c r="U65" s="151"/>
      <c r="V65" s="151"/>
      <c r="W65" s="151"/>
      <c r="X65" s="151"/>
      <c r="Y65" s="151"/>
    </row>
    <row r="66" spans="1:25">
      <c r="A66" s="203">
        <v>2</v>
      </c>
      <c r="B66" s="188" t="s">
        <v>145</v>
      </c>
      <c r="C66" s="240" t="s">
        <v>88</v>
      </c>
      <c r="D66" s="260">
        <v>1450000000</v>
      </c>
      <c r="E66" s="261">
        <v>0</v>
      </c>
      <c r="F66" s="262">
        <v>500000000</v>
      </c>
      <c r="G66" s="260">
        <v>916300000</v>
      </c>
      <c r="H66" s="215">
        <f t="shared" si="68"/>
        <v>533700000</v>
      </c>
      <c r="I66" s="166"/>
      <c r="J66" s="195"/>
      <c r="K66" s="195"/>
      <c r="L66" s="197">
        <f t="shared" si="69"/>
        <v>0</v>
      </c>
      <c r="M66" s="197">
        <f t="shared" ref="M66:O66" si="73">F66+J66</f>
        <v>500000000</v>
      </c>
      <c r="N66" s="197">
        <f t="shared" si="73"/>
        <v>916300000</v>
      </c>
      <c r="O66" s="197">
        <f t="shared" si="73"/>
        <v>533700000</v>
      </c>
      <c r="P66" s="198">
        <f t="shared" si="71"/>
        <v>0</v>
      </c>
      <c r="Q66" s="199">
        <f t="shared" si="72"/>
        <v>0.63193103448275867</v>
      </c>
      <c r="R66" s="151"/>
      <c r="S66" s="151"/>
      <c r="T66" s="151"/>
      <c r="U66" s="151"/>
      <c r="V66" s="151"/>
      <c r="W66" s="151"/>
      <c r="X66" s="151"/>
      <c r="Y66" s="151"/>
    </row>
    <row r="67" spans="1:25">
      <c r="A67" s="203">
        <v>3</v>
      </c>
      <c r="B67" s="188" t="s">
        <v>145</v>
      </c>
      <c r="C67" s="241" t="s">
        <v>89</v>
      </c>
      <c r="D67" s="235">
        <v>1667337000</v>
      </c>
      <c r="E67" s="249">
        <v>0</v>
      </c>
      <c r="F67" s="242">
        <v>0</v>
      </c>
      <c r="G67" s="235">
        <v>1667337000</v>
      </c>
      <c r="H67" s="215">
        <f t="shared" si="68"/>
        <v>0</v>
      </c>
      <c r="I67" s="213">
        <v>69430252</v>
      </c>
      <c r="J67" s="202"/>
      <c r="K67" s="202">
        <v>69430252</v>
      </c>
      <c r="L67" s="197">
        <f t="shared" si="69"/>
        <v>0</v>
      </c>
      <c r="M67" s="197">
        <f t="shared" ref="M67:O67" si="74">F67+J67</f>
        <v>0</v>
      </c>
      <c r="N67" s="197">
        <f t="shared" si="74"/>
        <v>1736767252</v>
      </c>
      <c r="O67" s="197">
        <f t="shared" si="74"/>
        <v>0</v>
      </c>
      <c r="P67" s="198">
        <f t="shared" si="71"/>
        <v>0</v>
      </c>
      <c r="Q67" s="199">
        <f t="shared" si="72"/>
        <v>1</v>
      </c>
      <c r="R67" s="151"/>
      <c r="S67" s="151"/>
      <c r="T67" s="151"/>
      <c r="U67" s="151"/>
      <c r="V67" s="151"/>
      <c r="W67" s="151"/>
      <c r="X67" s="151"/>
      <c r="Y67" s="151"/>
    </row>
    <row r="68" spans="1:25">
      <c r="A68" s="203">
        <v>4</v>
      </c>
      <c r="B68" s="188" t="s">
        <v>145</v>
      </c>
      <c r="C68" s="241" t="s">
        <v>153</v>
      </c>
      <c r="D68" s="235">
        <v>2442810000</v>
      </c>
      <c r="E68" s="249">
        <v>0</v>
      </c>
      <c r="F68" s="242">
        <v>0</v>
      </c>
      <c r="G68" s="235">
        <v>2442810000</v>
      </c>
      <c r="H68" s="215">
        <f t="shared" si="68"/>
        <v>0</v>
      </c>
      <c r="I68" s="166"/>
      <c r="J68" s="201"/>
      <c r="K68" s="201"/>
      <c r="L68" s="197">
        <f t="shared" si="69"/>
        <v>0</v>
      </c>
      <c r="M68" s="197">
        <f t="shared" ref="M68:O68" si="75">F68+J68</f>
        <v>0</v>
      </c>
      <c r="N68" s="197">
        <f t="shared" si="75"/>
        <v>2442810000</v>
      </c>
      <c r="O68" s="197">
        <f t="shared" si="75"/>
        <v>0</v>
      </c>
      <c r="P68" s="198">
        <f t="shared" si="71"/>
        <v>0</v>
      </c>
      <c r="Q68" s="199">
        <f t="shared" si="72"/>
        <v>1</v>
      </c>
      <c r="R68" s="151"/>
      <c r="S68" s="151"/>
      <c r="T68" s="151"/>
      <c r="U68" s="151"/>
      <c r="V68" s="151"/>
      <c r="W68" s="151"/>
      <c r="X68" s="151"/>
      <c r="Y68" s="151"/>
    </row>
    <row r="69" spans="1:25">
      <c r="A69" s="263">
        <v>5</v>
      </c>
      <c r="B69" s="219" t="s">
        <v>145</v>
      </c>
      <c r="C69" s="264" t="s">
        <v>90</v>
      </c>
      <c r="D69" s="268">
        <v>1665300000</v>
      </c>
      <c r="E69" s="483">
        <v>0</v>
      </c>
      <c r="F69" s="267">
        <v>0</v>
      </c>
      <c r="G69" s="268">
        <v>300000000</v>
      </c>
      <c r="H69" s="215">
        <f t="shared" si="68"/>
        <v>1365300000</v>
      </c>
      <c r="I69" s="269"/>
      <c r="J69" s="270"/>
      <c r="K69" s="270"/>
      <c r="L69" s="197">
        <f t="shared" si="69"/>
        <v>0</v>
      </c>
      <c r="M69" s="197">
        <f t="shared" ref="M69:O69" si="76">F69+J69</f>
        <v>0</v>
      </c>
      <c r="N69" s="197">
        <f t="shared" si="76"/>
        <v>300000000</v>
      </c>
      <c r="O69" s="197">
        <f t="shared" si="76"/>
        <v>1365300000</v>
      </c>
      <c r="P69" s="198">
        <f t="shared" si="71"/>
        <v>0</v>
      </c>
      <c r="Q69" s="199">
        <f t="shared" si="72"/>
        <v>0.18014772113132768</v>
      </c>
      <c r="R69" s="225"/>
      <c r="S69" s="225"/>
      <c r="T69" s="225"/>
      <c r="U69" s="225"/>
      <c r="V69" s="225"/>
      <c r="W69" s="151"/>
      <c r="X69" s="151"/>
      <c r="Y69" s="151"/>
    </row>
    <row r="70" spans="1:25">
      <c r="A70" s="263">
        <v>6</v>
      </c>
      <c r="B70" s="219" t="s">
        <v>145</v>
      </c>
      <c r="C70" s="264" t="s">
        <v>92</v>
      </c>
      <c r="D70" s="268">
        <v>1663272000</v>
      </c>
      <c r="E70" s="483">
        <v>0</v>
      </c>
      <c r="F70" s="267">
        <v>0</v>
      </c>
      <c r="G70" s="268">
        <v>300000000</v>
      </c>
      <c r="H70" s="215">
        <f t="shared" si="68"/>
        <v>1363272000</v>
      </c>
      <c r="I70" s="269"/>
      <c r="J70" s="270"/>
      <c r="K70" s="270"/>
      <c r="L70" s="197">
        <f t="shared" si="69"/>
        <v>0</v>
      </c>
      <c r="M70" s="197">
        <f t="shared" ref="M70:O70" si="77">F70+J70</f>
        <v>0</v>
      </c>
      <c r="N70" s="197">
        <f t="shared" si="77"/>
        <v>300000000</v>
      </c>
      <c r="O70" s="197">
        <f t="shared" si="77"/>
        <v>1363272000</v>
      </c>
      <c r="P70" s="198">
        <f t="shared" si="71"/>
        <v>0</v>
      </c>
      <c r="Q70" s="199">
        <f t="shared" si="72"/>
        <v>0.18036737226382696</v>
      </c>
      <c r="R70" s="225"/>
      <c r="S70" s="225"/>
      <c r="T70" s="225"/>
      <c r="U70" s="225"/>
      <c r="V70" s="225"/>
      <c r="W70" s="151"/>
      <c r="X70" s="151"/>
      <c r="Y70" s="151"/>
    </row>
    <row r="71" spans="1:25">
      <c r="A71" s="203"/>
      <c r="B71" s="188" t="s">
        <v>154</v>
      </c>
      <c r="C71" s="271"/>
      <c r="D71" s="249">
        <v>1141122000</v>
      </c>
      <c r="E71" s="233"/>
      <c r="F71" s="654">
        <v>23702800</v>
      </c>
      <c r="G71" s="654">
        <v>6616749850</v>
      </c>
      <c r="H71" s="166"/>
      <c r="I71" s="166"/>
      <c r="J71" s="201"/>
      <c r="K71" s="201"/>
      <c r="L71" s="215">
        <f t="shared" si="69"/>
        <v>0</v>
      </c>
      <c r="M71" s="197">
        <f t="shared" ref="M71:O71" si="78">F71+J71</f>
        <v>23702800</v>
      </c>
      <c r="N71" s="197">
        <f t="shared" si="78"/>
        <v>6616749850</v>
      </c>
      <c r="O71" s="197">
        <f t="shared" si="78"/>
        <v>0</v>
      </c>
      <c r="P71" s="198"/>
      <c r="Q71" s="199">
        <f t="shared" si="72"/>
        <v>5.7984596300833742</v>
      </c>
      <c r="R71" s="151"/>
      <c r="S71" s="151"/>
      <c r="T71" s="151"/>
      <c r="U71" s="151"/>
      <c r="V71" s="151"/>
      <c r="W71" s="151"/>
      <c r="X71" s="151"/>
      <c r="Y71" s="151"/>
    </row>
    <row r="72" spans="1:25">
      <c r="A72" s="162" t="s">
        <v>93</v>
      </c>
      <c r="B72" s="272" t="s">
        <v>155</v>
      </c>
      <c r="C72" s="272" t="s">
        <v>155</v>
      </c>
      <c r="D72" s="273">
        <f t="shared" ref="D72:O72" si="79">SUM(D73:D83)</f>
        <v>22330133000</v>
      </c>
      <c r="E72" s="273">
        <f t="shared" si="79"/>
        <v>0</v>
      </c>
      <c r="F72" s="273">
        <f t="shared" si="79"/>
        <v>0</v>
      </c>
      <c r="G72" s="273">
        <f t="shared" si="79"/>
        <v>12960312000</v>
      </c>
      <c r="H72" s="273">
        <f t="shared" si="79"/>
        <v>12769821000</v>
      </c>
      <c r="I72" s="273">
        <f t="shared" si="79"/>
        <v>331634469</v>
      </c>
      <c r="J72" s="273">
        <f t="shared" si="79"/>
        <v>0</v>
      </c>
      <c r="K72" s="273">
        <f t="shared" si="79"/>
        <v>140389069</v>
      </c>
      <c r="L72" s="273">
        <f t="shared" si="79"/>
        <v>191245400</v>
      </c>
      <c r="M72" s="273">
        <f t="shared" si="79"/>
        <v>0</v>
      </c>
      <c r="N72" s="273">
        <f t="shared" si="79"/>
        <v>13100701069</v>
      </c>
      <c r="O72" s="273">
        <f t="shared" si="79"/>
        <v>11737127000</v>
      </c>
      <c r="P72" s="198"/>
      <c r="Q72" s="199">
        <f t="shared" si="72"/>
        <v>0.5803956474419566</v>
      </c>
      <c r="R72" s="151"/>
      <c r="S72" s="151"/>
      <c r="T72" s="151"/>
      <c r="U72" s="151"/>
      <c r="V72" s="151"/>
      <c r="W72" s="151"/>
      <c r="X72" s="151"/>
      <c r="Y72" s="151"/>
    </row>
    <row r="73" spans="1:25">
      <c r="A73" s="275">
        <v>1</v>
      </c>
      <c r="B73" s="188" t="s">
        <v>145</v>
      </c>
      <c r="C73" s="241" t="s">
        <v>156</v>
      </c>
      <c r="D73" s="235">
        <v>1280156000</v>
      </c>
      <c r="E73" s="233"/>
      <c r="F73" s="242"/>
      <c r="G73" s="654">
        <v>1280156000</v>
      </c>
      <c r="H73" s="215">
        <f t="shared" ref="H73:H76" si="80">D73-G73</f>
        <v>0</v>
      </c>
      <c r="I73" s="655">
        <v>49213477</v>
      </c>
      <c r="J73" s="273"/>
      <c r="K73" s="651">
        <v>49213477</v>
      </c>
      <c r="L73" s="215">
        <f t="shared" ref="L73:L83" si="81">I73-K73</f>
        <v>0</v>
      </c>
      <c r="M73" s="197">
        <f t="shared" ref="M73:O73" si="82">F73+J73</f>
        <v>0</v>
      </c>
      <c r="N73" s="197">
        <f t="shared" si="82"/>
        <v>1329369477</v>
      </c>
      <c r="O73" s="197">
        <f t="shared" si="82"/>
        <v>0</v>
      </c>
      <c r="P73" s="198">
        <f t="shared" ref="P73:P74" si="83">IF(E73=0, 0, F73/E73)</f>
        <v>0</v>
      </c>
      <c r="Q73" s="199">
        <f t="shared" si="72"/>
        <v>1</v>
      </c>
      <c r="R73" s="151"/>
      <c r="S73" s="151"/>
      <c r="T73" s="151"/>
      <c r="U73" s="151"/>
      <c r="V73" s="151"/>
      <c r="W73" s="151"/>
      <c r="X73" s="151"/>
      <c r="Y73" s="151"/>
    </row>
    <row r="74" spans="1:25">
      <c r="A74" s="275">
        <v>2</v>
      </c>
      <c r="B74" s="188" t="s">
        <v>145</v>
      </c>
      <c r="C74" s="241" t="s">
        <v>157</v>
      </c>
      <c r="D74" s="235">
        <v>1280156000</v>
      </c>
      <c r="E74" s="233"/>
      <c r="F74" s="242"/>
      <c r="G74" s="654">
        <v>1280156000</v>
      </c>
      <c r="H74" s="215">
        <f t="shared" si="80"/>
        <v>0</v>
      </c>
      <c r="I74" s="655">
        <v>91175592</v>
      </c>
      <c r="J74" s="193"/>
      <c r="K74" s="651">
        <v>91175592</v>
      </c>
      <c r="L74" s="215">
        <f t="shared" si="81"/>
        <v>0</v>
      </c>
      <c r="M74" s="197">
        <f t="shared" ref="M74:O74" si="84">F74+J74</f>
        <v>0</v>
      </c>
      <c r="N74" s="197">
        <f t="shared" si="84"/>
        <v>1371331592</v>
      </c>
      <c r="O74" s="197">
        <f t="shared" si="84"/>
        <v>0</v>
      </c>
      <c r="P74" s="198">
        <f t="shared" si="83"/>
        <v>0</v>
      </c>
      <c r="Q74" s="199">
        <f t="shared" si="72"/>
        <v>1</v>
      </c>
      <c r="R74" s="151"/>
      <c r="S74" s="151"/>
      <c r="T74" s="151"/>
      <c r="U74" s="151"/>
      <c r="V74" s="151"/>
      <c r="W74" s="151"/>
      <c r="X74" s="151"/>
      <c r="Y74" s="151"/>
    </row>
    <row r="75" spans="1:25">
      <c r="A75" s="203">
        <v>3</v>
      </c>
      <c r="B75" s="188" t="s">
        <v>145</v>
      </c>
      <c r="C75" s="241" t="s">
        <v>158</v>
      </c>
      <c r="D75" s="235">
        <v>1832694000</v>
      </c>
      <c r="E75" s="233"/>
      <c r="F75" s="242"/>
      <c r="G75" s="654">
        <v>800000000</v>
      </c>
      <c r="H75" s="215">
        <f t="shared" si="80"/>
        <v>1032694000</v>
      </c>
      <c r="I75" s="655">
        <v>191245400</v>
      </c>
      <c r="J75" s="201"/>
      <c r="K75" s="201"/>
      <c r="L75" s="215">
        <f t="shared" si="81"/>
        <v>191245400</v>
      </c>
      <c r="M75" s="197">
        <f t="shared" ref="M75:N75" si="85">F75+J75</f>
        <v>0</v>
      </c>
      <c r="N75" s="197">
        <f t="shared" si="85"/>
        <v>800000000</v>
      </c>
      <c r="O75" s="197"/>
      <c r="P75" s="198"/>
      <c r="Q75" s="199"/>
      <c r="R75" s="151"/>
      <c r="S75" s="151"/>
      <c r="T75" s="151"/>
      <c r="U75" s="151"/>
      <c r="V75" s="151"/>
      <c r="W75" s="151"/>
      <c r="X75" s="151"/>
      <c r="Y75" s="151"/>
    </row>
    <row r="76" spans="1:25">
      <c r="A76" s="187">
        <v>4</v>
      </c>
      <c r="B76" s="188" t="s">
        <v>145</v>
      </c>
      <c r="C76" s="241" t="s">
        <v>159</v>
      </c>
      <c r="D76" s="232">
        <v>1219280000</v>
      </c>
      <c r="E76" s="233"/>
      <c r="F76" s="234"/>
      <c r="G76" s="654">
        <v>600000000</v>
      </c>
      <c r="H76" s="215">
        <f t="shared" si="80"/>
        <v>619280000</v>
      </c>
      <c r="I76" s="166"/>
      <c r="J76" s="201"/>
      <c r="K76" s="201"/>
      <c r="L76" s="215">
        <f t="shared" si="81"/>
        <v>0</v>
      </c>
      <c r="M76" s="197">
        <f t="shared" ref="M76:O76" si="86">F76+J76</f>
        <v>0</v>
      </c>
      <c r="N76" s="197">
        <f t="shared" si="86"/>
        <v>600000000</v>
      </c>
      <c r="O76" s="197">
        <f t="shared" si="86"/>
        <v>619280000</v>
      </c>
      <c r="P76" s="198">
        <f t="shared" ref="P76:P83" si="87">IF(E76=0, 0, F76/E76)</f>
        <v>0</v>
      </c>
      <c r="Q76" s="199">
        <f t="shared" ref="Q76:Q83" si="88">IF(D76=0, 0, G76/D76)</f>
        <v>0.49209369463945934</v>
      </c>
      <c r="R76" s="154"/>
      <c r="S76" s="151"/>
      <c r="T76" s="151"/>
      <c r="U76" s="151"/>
      <c r="V76" s="154"/>
      <c r="W76" s="154"/>
      <c r="X76" s="154"/>
      <c r="Y76" s="154"/>
    </row>
    <row r="77" spans="1:25">
      <c r="A77" s="203">
        <v>5</v>
      </c>
      <c r="B77" s="188" t="s">
        <v>145</v>
      </c>
      <c r="C77" s="241" t="s">
        <v>160</v>
      </c>
      <c r="D77" s="233"/>
      <c r="E77" s="233"/>
      <c r="F77" s="234"/>
      <c r="G77" s="654">
        <v>700000000</v>
      </c>
      <c r="H77" s="166"/>
      <c r="I77" s="166"/>
      <c r="J77" s="201"/>
      <c r="K77" s="201"/>
      <c r="L77" s="215">
        <f t="shared" si="81"/>
        <v>0</v>
      </c>
      <c r="M77" s="197">
        <f t="shared" ref="M77:O77" si="89">F77+J77</f>
        <v>0</v>
      </c>
      <c r="N77" s="197">
        <f t="shared" si="89"/>
        <v>700000000</v>
      </c>
      <c r="O77" s="197">
        <f t="shared" si="89"/>
        <v>0</v>
      </c>
      <c r="P77" s="198">
        <f t="shared" si="87"/>
        <v>0</v>
      </c>
      <c r="Q77" s="199">
        <f t="shared" si="88"/>
        <v>0</v>
      </c>
      <c r="R77" s="154"/>
      <c r="S77" s="151"/>
      <c r="T77" s="151"/>
      <c r="U77" s="151"/>
      <c r="V77" s="154"/>
      <c r="W77" s="154"/>
      <c r="X77" s="154"/>
      <c r="Y77" s="154"/>
    </row>
    <row r="78" spans="1:25">
      <c r="A78" s="187">
        <v>6</v>
      </c>
      <c r="B78" s="188" t="s">
        <v>145</v>
      </c>
      <c r="C78" s="241" t="s">
        <v>161</v>
      </c>
      <c r="D78" s="233"/>
      <c r="E78" s="233"/>
      <c r="F78" s="234"/>
      <c r="G78" s="654">
        <v>300000000</v>
      </c>
      <c r="H78" s="166"/>
      <c r="I78" s="166"/>
      <c r="J78" s="201"/>
      <c r="K78" s="201"/>
      <c r="L78" s="215">
        <f t="shared" si="81"/>
        <v>0</v>
      </c>
      <c r="M78" s="197">
        <f t="shared" ref="M78:O78" si="90">F78+J78</f>
        <v>0</v>
      </c>
      <c r="N78" s="197">
        <f t="shared" si="90"/>
        <v>300000000</v>
      </c>
      <c r="O78" s="197">
        <f t="shared" si="90"/>
        <v>0</v>
      </c>
      <c r="P78" s="198">
        <f t="shared" si="87"/>
        <v>0</v>
      </c>
      <c r="Q78" s="199">
        <f t="shared" si="88"/>
        <v>0</v>
      </c>
      <c r="R78" s="154"/>
      <c r="S78" s="151"/>
      <c r="T78" s="151"/>
      <c r="U78" s="151"/>
      <c r="V78" s="154"/>
      <c r="W78" s="154"/>
      <c r="X78" s="154"/>
      <c r="Y78" s="154"/>
    </row>
    <row r="79" spans="1:25">
      <c r="A79" s="203">
        <v>7</v>
      </c>
      <c r="B79" s="188" t="s">
        <v>145</v>
      </c>
      <c r="C79" s="241" t="s">
        <v>162</v>
      </c>
      <c r="D79" s="233"/>
      <c r="E79" s="233"/>
      <c r="F79" s="234"/>
      <c r="G79" s="654">
        <v>700000000</v>
      </c>
      <c r="H79" s="166"/>
      <c r="I79" s="166"/>
      <c r="J79" s="201"/>
      <c r="K79" s="201"/>
      <c r="L79" s="215">
        <f t="shared" si="81"/>
        <v>0</v>
      </c>
      <c r="M79" s="197">
        <f t="shared" ref="M79:O79" si="91">F79+J79</f>
        <v>0</v>
      </c>
      <c r="N79" s="197">
        <f t="shared" si="91"/>
        <v>700000000</v>
      </c>
      <c r="O79" s="197">
        <f t="shared" si="91"/>
        <v>0</v>
      </c>
      <c r="P79" s="198">
        <f t="shared" si="87"/>
        <v>0</v>
      </c>
      <c r="Q79" s="199">
        <f t="shared" si="88"/>
        <v>0</v>
      </c>
      <c r="R79" s="154"/>
      <c r="S79" s="151"/>
      <c r="T79" s="151"/>
      <c r="U79" s="151"/>
      <c r="V79" s="154"/>
      <c r="W79" s="154"/>
      <c r="X79" s="154"/>
      <c r="Y79" s="154"/>
    </row>
    <row r="80" spans="1:25">
      <c r="A80" s="187">
        <v>8</v>
      </c>
      <c r="B80" s="188" t="s">
        <v>145</v>
      </c>
      <c r="C80" s="241" t="s">
        <v>163</v>
      </c>
      <c r="D80" s="233"/>
      <c r="E80" s="233"/>
      <c r="F80" s="234"/>
      <c r="G80" s="654">
        <v>700000000</v>
      </c>
      <c r="H80" s="166"/>
      <c r="I80" s="166"/>
      <c r="J80" s="201"/>
      <c r="K80" s="201"/>
      <c r="L80" s="215">
        <f t="shared" si="81"/>
        <v>0</v>
      </c>
      <c r="M80" s="197">
        <f t="shared" ref="M80:O80" si="92">F80+J80</f>
        <v>0</v>
      </c>
      <c r="N80" s="197">
        <f t="shared" si="92"/>
        <v>700000000</v>
      </c>
      <c r="O80" s="197">
        <f t="shared" si="92"/>
        <v>0</v>
      </c>
      <c r="P80" s="198">
        <f t="shared" si="87"/>
        <v>0</v>
      </c>
      <c r="Q80" s="199">
        <f t="shared" si="88"/>
        <v>0</v>
      </c>
      <c r="R80" s="154"/>
      <c r="S80" s="151"/>
      <c r="T80" s="151"/>
      <c r="U80" s="151"/>
      <c r="V80" s="154"/>
      <c r="W80" s="154"/>
      <c r="X80" s="154"/>
      <c r="Y80" s="154"/>
    </row>
    <row r="81" spans="1:25">
      <c r="A81" s="203">
        <v>9</v>
      </c>
      <c r="B81" s="188" t="s">
        <v>145</v>
      </c>
      <c r="C81" s="241" t="s">
        <v>164</v>
      </c>
      <c r="D81" s="233"/>
      <c r="E81" s="233"/>
      <c r="F81" s="234"/>
      <c r="G81" s="654">
        <v>700000000</v>
      </c>
      <c r="H81" s="166"/>
      <c r="I81" s="166"/>
      <c r="J81" s="201"/>
      <c r="K81" s="201"/>
      <c r="L81" s="215">
        <f t="shared" si="81"/>
        <v>0</v>
      </c>
      <c r="M81" s="197">
        <f t="shared" ref="M81:O81" si="93">F81+J81</f>
        <v>0</v>
      </c>
      <c r="N81" s="197">
        <f t="shared" si="93"/>
        <v>700000000</v>
      </c>
      <c r="O81" s="197">
        <f t="shared" si="93"/>
        <v>0</v>
      </c>
      <c r="P81" s="198">
        <f t="shared" si="87"/>
        <v>0</v>
      </c>
      <c r="Q81" s="199">
        <f t="shared" si="88"/>
        <v>0</v>
      </c>
      <c r="R81" s="154"/>
      <c r="S81" s="151"/>
      <c r="T81" s="151"/>
      <c r="U81" s="151"/>
      <c r="V81" s="154"/>
      <c r="W81" s="154"/>
      <c r="X81" s="154"/>
      <c r="Y81" s="154"/>
    </row>
    <row r="82" spans="1:25">
      <c r="A82" s="187">
        <v>10</v>
      </c>
      <c r="B82" s="188" t="s">
        <v>145</v>
      </c>
      <c r="C82" s="241" t="s">
        <v>165</v>
      </c>
      <c r="D82" s="233"/>
      <c r="E82" s="233"/>
      <c r="F82" s="234"/>
      <c r="G82" s="654">
        <v>300000000</v>
      </c>
      <c r="H82" s="166"/>
      <c r="I82" s="166"/>
      <c r="J82" s="201"/>
      <c r="K82" s="201"/>
      <c r="L82" s="215">
        <f t="shared" si="81"/>
        <v>0</v>
      </c>
      <c r="M82" s="197">
        <f t="shared" ref="M82:O82" si="94">F82+J82</f>
        <v>0</v>
      </c>
      <c r="N82" s="197">
        <f t="shared" si="94"/>
        <v>300000000</v>
      </c>
      <c r="O82" s="197">
        <f t="shared" si="94"/>
        <v>0</v>
      </c>
      <c r="P82" s="198">
        <f t="shared" si="87"/>
        <v>0</v>
      </c>
      <c r="Q82" s="199">
        <f t="shared" si="88"/>
        <v>0</v>
      </c>
      <c r="R82" s="154"/>
      <c r="S82" s="151"/>
      <c r="T82" s="151"/>
      <c r="U82" s="151"/>
      <c r="V82" s="154"/>
      <c r="W82" s="154"/>
      <c r="X82" s="154"/>
      <c r="Y82" s="154"/>
    </row>
    <row r="83" spans="1:25">
      <c r="A83" s="203">
        <v>11</v>
      </c>
      <c r="B83" s="241" t="s">
        <v>166</v>
      </c>
      <c r="C83" s="276" t="s">
        <v>167</v>
      </c>
      <c r="D83" s="232">
        <v>16717847000</v>
      </c>
      <c r="E83" s="233"/>
      <c r="F83" s="234"/>
      <c r="G83" s="654">
        <v>5600000000</v>
      </c>
      <c r="H83" s="215">
        <f>D83-G83</f>
        <v>11117847000</v>
      </c>
      <c r="I83" s="166"/>
      <c r="J83" s="201"/>
      <c r="K83" s="201"/>
      <c r="L83" s="215">
        <f t="shared" si="81"/>
        <v>0</v>
      </c>
      <c r="M83" s="197">
        <f t="shared" ref="M83:O83" si="95">F83+J83</f>
        <v>0</v>
      </c>
      <c r="N83" s="197">
        <f t="shared" si="95"/>
        <v>5600000000</v>
      </c>
      <c r="O83" s="197">
        <f t="shared" si="95"/>
        <v>11117847000</v>
      </c>
      <c r="P83" s="198">
        <f t="shared" si="87"/>
        <v>0</v>
      </c>
      <c r="Q83" s="199">
        <f t="shared" si="88"/>
        <v>0.33497136323834042</v>
      </c>
      <c r="R83" s="151"/>
      <c r="S83" s="151"/>
      <c r="T83" s="151"/>
      <c r="U83" s="151"/>
      <c r="V83" s="151"/>
      <c r="W83" s="151"/>
      <c r="X83" s="151"/>
      <c r="Y83" s="151"/>
    </row>
    <row r="84" spans="1:25">
      <c r="A84" s="162" t="s">
        <v>96</v>
      </c>
      <c r="B84" s="277" t="s">
        <v>168</v>
      </c>
      <c r="C84" s="277" t="s">
        <v>168</v>
      </c>
      <c r="D84" s="273">
        <f t="shared" ref="D84:O84" si="96">D85</f>
        <v>1890897000</v>
      </c>
      <c r="E84" s="273">
        <f t="shared" si="96"/>
        <v>0</v>
      </c>
      <c r="F84" s="273">
        <f t="shared" si="96"/>
        <v>390897000</v>
      </c>
      <c r="G84" s="273">
        <f t="shared" si="96"/>
        <v>1890897000</v>
      </c>
      <c r="H84" s="273">
        <f t="shared" si="96"/>
        <v>0</v>
      </c>
      <c r="I84" s="273">
        <f t="shared" si="96"/>
        <v>64439815</v>
      </c>
      <c r="J84" s="273">
        <f t="shared" si="96"/>
        <v>0</v>
      </c>
      <c r="K84" s="273">
        <f t="shared" si="96"/>
        <v>0</v>
      </c>
      <c r="L84" s="273">
        <f t="shared" si="96"/>
        <v>64439815</v>
      </c>
      <c r="M84" s="273">
        <f t="shared" si="96"/>
        <v>390897000</v>
      </c>
      <c r="N84" s="273">
        <f t="shared" si="96"/>
        <v>1890897000</v>
      </c>
      <c r="O84" s="273">
        <f t="shared" si="96"/>
        <v>64439815</v>
      </c>
      <c r="P84" s="198"/>
      <c r="Q84" s="199"/>
      <c r="R84" s="151"/>
      <c r="S84" s="151"/>
      <c r="T84" s="151"/>
      <c r="U84" s="151"/>
      <c r="V84" s="151"/>
      <c r="W84" s="151"/>
      <c r="X84" s="151"/>
      <c r="Y84" s="151"/>
    </row>
    <row r="85" spans="1:25">
      <c r="A85" s="275">
        <v>1</v>
      </c>
      <c r="B85" s="188" t="s">
        <v>145</v>
      </c>
      <c r="C85" s="241" t="s">
        <v>169</v>
      </c>
      <c r="D85" s="235">
        <v>1890897000</v>
      </c>
      <c r="E85" s="249"/>
      <c r="F85" s="242">
        <v>390897000</v>
      </c>
      <c r="G85" s="235">
        <v>1890897000</v>
      </c>
      <c r="H85" s="215">
        <f>D85-G85</f>
        <v>0</v>
      </c>
      <c r="I85" s="655">
        <v>64439815</v>
      </c>
      <c r="J85" s="201"/>
      <c r="K85" s="201"/>
      <c r="L85" s="215">
        <f>I85-K85</f>
        <v>64439815</v>
      </c>
      <c r="M85" s="197">
        <f t="shared" ref="M85:O85" si="97">F85+J85</f>
        <v>390897000</v>
      </c>
      <c r="N85" s="197">
        <f t="shared" si="97"/>
        <v>1890897000</v>
      </c>
      <c r="O85" s="197">
        <f t="shared" si="97"/>
        <v>64439815</v>
      </c>
      <c r="P85" s="198">
        <f>IF(E85=0, 0, F85/E85)</f>
        <v>0</v>
      </c>
      <c r="Q85" s="199">
        <f>IF(D85=0, 0, G85/D85)</f>
        <v>1</v>
      </c>
      <c r="R85" s="151"/>
      <c r="S85" s="151"/>
      <c r="T85" s="151"/>
      <c r="U85" s="151"/>
      <c r="V85" s="151"/>
      <c r="W85" s="151"/>
      <c r="X85" s="151"/>
      <c r="Y85" s="151"/>
    </row>
    <row r="86" spans="1:25">
      <c r="A86" s="162" t="s">
        <v>34</v>
      </c>
      <c r="B86" s="272" t="s">
        <v>170</v>
      </c>
      <c r="C86" s="272" t="s">
        <v>170</v>
      </c>
      <c r="D86" s="273">
        <f t="shared" ref="D86:J86" si="98">SUM(D87:D93)</f>
        <v>67449475121</v>
      </c>
      <c r="E86" s="273">
        <f t="shared" si="98"/>
        <v>0</v>
      </c>
      <c r="F86" s="273">
        <f t="shared" si="98"/>
        <v>0</v>
      </c>
      <c r="G86" s="273">
        <f t="shared" si="98"/>
        <v>43671884021</v>
      </c>
      <c r="H86" s="273">
        <f t="shared" si="98"/>
        <v>23777591100</v>
      </c>
      <c r="I86" s="273">
        <f t="shared" si="98"/>
        <v>0</v>
      </c>
      <c r="J86" s="273">
        <f t="shared" si="98"/>
        <v>0</v>
      </c>
      <c r="K86" s="273"/>
      <c r="L86" s="273">
        <f t="shared" ref="L86:Q86" si="99">SUM(L87:L93)</f>
        <v>0</v>
      </c>
      <c r="M86" s="273">
        <f t="shared" si="99"/>
        <v>0</v>
      </c>
      <c r="N86" s="273">
        <f t="shared" si="99"/>
        <v>21868919900</v>
      </c>
      <c r="O86" s="273">
        <f t="shared" si="99"/>
        <v>14706382100</v>
      </c>
      <c r="P86" s="273">
        <f t="shared" si="99"/>
        <v>0</v>
      </c>
      <c r="Q86" s="273">
        <f t="shared" si="99"/>
        <v>0</v>
      </c>
      <c r="R86" s="151"/>
      <c r="S86" s="151"/>
      <c r="T86" s="151"/>
      <c r="U86" s="151"/>
      <c r="V86" s="151"/>
      <c r="W86" s="151"/>
      <c r="X86" s="151"/>
      <c r="Y86" s="151"/>
    </row>
    <row r="87" spans="1:25">
      <c r="A87" s="275">
        <v>1</v>
      </c>
      <c r="B87" s="241" t="s">
        <v>171</v>
      </c>
      <c r="C87" s="276" t="s">
        <v>172</v>
      </c>
      <c r="D87" s="235">
        <v>880470000</v>
      </c>
      <c r="E87" s="233"/>
      <c r="F87" s="234"/>
      <c r="G87" s="654">
        <v>880470000</v>
      </c>
      <c r="H87" s="215">
        <f t="shared" ref="H87:H93" si="100">D87-G87</f>
        <v>0</v>
      </c>
      <c r="I87" s="166"/>
      <c r="J87" s="201"/>
      <c r="K87" s="201"/>
      <c r="L87" s="215">
        <f t="shared" ref="L87:L91" si="101">I87-K87</f>
        <v>0</v>
      </c>
      <c r="M87" s="215">
        <f t="shared" ref="M87:O87" si="102">F87+J87</f>
        <v>0</v>
      </c>
      <c r="N87" s="215">
        <f t="shared" si="102"/>
        <v>880470000</v>
      </c>
      <c r="O87" s="215">
        <f t="shared" si="102"/>
        <v>0</v>
      </c>
      <c r="P87" s="278"/>
      <c r="Q87" s="199"/>
      <c r="R87" s="151"/>
      <c r="S87" s="151"/>
      <c r="T87" s="151"/>
      <c r="U87" s="151"/>
      <c r="V87" s="151"/>
      <c r="W87" s="151"/>
      <c r="X87" s="151"/>
      <c r="Y87" s="151"/>
    </row>
    <row r="88" spans="1:25">
      <c r="A88" s="275">
        <v>2</v>
      </c>
      <c r="B88" s="241" t="s">
        <v>173</v>
      </c>
      <c r="C88" s="276" t="s">
        <v>172</v>
      </c>
      <c r="D88" s="235">
        <v>2225105000</v>
      </c>
      <c r="E88" s="233"/>
      <c r="F88" s="234"/>
      <c r="G88" s="654">
        <v>2266311000</v>
      </c>
      <c r="H88" s="215">
        <f t="shared" si="100"/>
        <v>-41206000</v>
      </c>
      <c r="I88" s="166"/>
      <c r="J88" s="201"/>
      <c r="K88" s="201"/>
      <c r="L88" s="215">
        <f t="shared" si="101"/>
        <v>0</v>
      </c>
      <c r="M88" s="215">
        <f t="shared" ref="M88:O88" si="103">F88+J88</f>
        <v>0</v>
      </c>
      <c r="N88" s="215">
        <f t="shared" si="103"/>
        <v>2266311000</v>
      </c>
      <c r="O88" s="215">
        <f t="shared" si="103"/>
        <v>-41206000</v>
      </c>
      <c r="P88" s="278"/>
      <c r="Q88" s="199"/>
      <c r="R88" s="151"/>
      <c r="S88" s="151"/>
      <c r="T88" s="151"/>
      <c r="U88" s="151"/>
      <c r="V88" s="151"/>
      <c r="W88" s="151"/>
      <c r="X88" s="151"/>
      <c r="Y88" s="151"/>
    </row>
    <row r="89" spans="1:25" ht="26.25">
      <c r="A89" s="275">
        <v>3</v>
      </c>
      <c r="B89" s="276" t="s">
        <v>218</v>
      </c>
      <c r="C89" s="276" t="s">
        <v>175</v>
      </c>
      <c r="D89" s="279">
        <f>10780285588-30328588</f>
        <v>10749957000</v>
      </c>
      <c r="E89" s="280"/>
      <c r="F89" s="281"/>
      <c r="G89" s="656">
        <v>10749957000</v>
      </c>
      <c r="H89" s="215">
        <f t="shared" si="100"/>
        <v>0</v>
      </c>
      <c r="I89" s="166"/>
      <c r="J89" s="201"/>
      <c r="K89" s="201"/>
      <c r="L89" s="215">
        <f t="shared" si="101"/>
        <v>0</v>
      </c>
      <c r="M89" s="215">
        <f t="shared" ref="M89:O89" si="104">F89+J89</f>
        <v>0</v>
      </c>
      <c r="N89" s="215">
        <f t="shared" si="104"/>
        <v>10749957000</v>
      </c>
      <c r="O89" s="215">
        <f t="shared" si="104"/>
        <v>0</v>
      </c>
      <c r="P89" s="278"/>
      <c r="Q89" s="199"/>
      <c r="R89" s="151"/>
      <c r="S89" s="151"/>
      <c r="T89" s="151"/>
      <c r="U89" s="151"/>
      <c r="V89" s="151"/>
      <c r="W89" s="151"/>
      <c r="X89" s="151"/>
      <c r="Y89" s="151"/>
    </row>
    <row r="90" spans="1:25" ht="26.25">
      <c r="A90" s="282">
        <v>4</v>
      </c>
      <c r="B90" s="241" t="s">
        <v>176</v>
      </c>
      <c r="C90" s="276" t="s">
        <v>177</v>
      </c>
      <c r="D90" s="232">
        <v>10026000000</v>
      </c>
      <c r="E90" s="233"/>
      <c r="F90" s="234"/>
      <c r="G90" s="654">
        <v>3007800000</v>
      </c>
      <c r="H90" s="283">
        <f t="shared" si="100"/>
        <v>7018200000</v>
      </c>
      <c r="I90" s="201"/>
      <c r="J90" s="201"/>
      <c r="K90" s="201"/>
      <c r="L90" s="215">
        <f t="shared" si="101"/>
        <v>0</v>
      </c>
      <c r="M90" s="215">
        <f t="shared" ref="M90:O90" si="105">F90+J90</f>
        <v>0</v>
      </c>
      <c r="N90" s="215">
        <f t="shared" si="105"/>
        <v>3007800000</v>
      </c>
      <c r="O90" s="215">
        <f t="shared" si="105"/>
        <v>7018200000</v>
      </c>
      <c r="P90" s="284"/>
      <c r="Q90" s="199"/>
      <c r="R90" s="154"/>
      <c r="S90" s="154"/>
      <c r="T90" s="154"/>
      <c r="U90" s="154"/>
      <c r="V90" s="154"/>
      <c r="W90" s="154"/>
      <c r="X90" s="154"/>
      <c r="Y90" s="154"/>
    </row>
    <row r="91" spans="1:25" ht="51.75">
      <c r="A91" s="187">
        <v>5</v>
      </c>
      <c r="B91" s="240" t="s">
        <v>178</v>
      </c>
      <c r="C91" s="285" t="s">
        <v>179</v>
      </c>
      <c r="D91" s="260">
        <v>11041983000</v>
      </c>
      <c r="E91" s="248"/>
      <c r="F91" s="262"/>
      <c r="G91" s="656">
        <v>3312594900</v>
      </c>
      <c r="H91" s="283">
        <f t="shared" si="100"/>
        <v>7729388100</v>
      </c>
      <c r="I91" s="195"/>
      <c r="J91" s="195"/>
      <c r="K91" s="195"/>
      <c r="L91" s="215">
        <f t="shared" si="101"/>
        <v>0</v>
      </c>
      <c r="M91" s="215">
        <f t="shared" ref="M91:O91" si="106">F91+J91</f>
        <v>0</v>
      </c>
      <c r="N91" s="215">
        <f t="shared" si="106"/>
        <v>3312594900</v>
      </c>
      <c r="O91" s="215">
        <f t="shared" si="106"/>
        <v>7729388100</v>
      </c>
      <c r="P91" s="286"/>
      <c r="Q91" s="199"/>
      <c r="R91" s="152"/>
      <c r="S91" s="152"/>
      <c r="T91" s="152"/>
      <c r="U91" s="152"/>
      <c r="V91" s="152"/>
      <c r="W91" s="152"/>
      <c r="X91" s="152"/>
      <c r="Y91" s="152"/>
    </row>
    <row r="92" spans="1:25" ht="26.25">
      <c r="A92" s="187">
        <v>6</v>
      </c>
      <c r="B92" s="240" t="s">
        <v>180</v>
      </c>
      <c r="C92" s="285" t="s">
        <v>181</v>
      </c>
      <c r="D92" s="260">
        <v>10722996000</v>
      </c>
      <c r="E92" s="248"/>
      <c r="F92" s="262"/>
      <c r="G92" s="656">
        <v>1651787000</v>
      </c>
      <c r="H92" s="283">
        <f t="shared" si="100"/>
        <v>9071209000</v>
      </c>
      <c r="I92" s="195"/>
      <c r="J92" s="195"/>
      <c r="K92" s="195"/>
      <c r="L92" s="215"/>
      <c r="M92" s="215">
        <f t="shared" ref="M92:N92" si="107">F92+J92</f>
        <v>0</v>
      </c>
      <c r="N92" s="215">
        <f t="shared" si="107"/>
        <v>1651787000</v>
      </c>
      <c r="O92" s="215"/>
      <c r="P92" s="286"/>
      <c r="Q92" s="199"/>
      <c r="R92" s="152"/>
      <c r="S92" s="152"/>
      <c r="T92" s="152"/>
      <c r="U92" s="152"/>
      <c r="V92" s="152"/>
      <c r="W92" s="152"/>
      <c r="X92" s="152"/>
      <c r="Y92" s="152"/>
    </row>
    <row r="93" spans="1:25">
      <c r="A93" s="203">
        <v>7</v>
      </c>
      <c r="B93" s="611" t="s">
        <v>232</v>
      </c>
      <c r="C93" s="611" t="s">
        <v>233</v>
      </c>
      <c r="D93" s="197">
        <v>21802964121</v>
      </c>
      <c r="E93" s="215"/>
      <c r="F93" s="197"/>
      <c r="G93" s="657">
        <v>21802964121</v>
      </c>
      <c r="H93" s="283">
        <f t="shared" si="100"/>
        <v>0</v>
      </c>
      <c r="I93" s="215"/>
      <c r="J93" s="215"/>
      <c r="K93" s="215"/>
      <c r="L93" s="215"/>
      <c r="M93" s="215"/>
      <c r="N93" s="215"/>
      <c r="O93" s="215"/>
      <c r="P93" s="215"/>
      <c r="Q93" s="215"/>
      <c r="R93" s="151"/>
      <c r="S93" s="151"/>
      <c r="T93" s="151"/>
      <c r="U93" s="151"/>
      <c r="V93" s="151"/>
      <c r="W93" s="151"/>
      <c r="X93" s="151"/>
      <c r="Y93" s="151"/>
    </row>
    <row r="94" spans="1:25">
      <c r="A94" s="162" t="s">
        <v>51</v>
      </c>
      <c r="B94" s="272" t="s">
        <v>182</v>
      </c>
      <c r="C94" s="272" t="s">
        <v>182</v>
      </c>
      <c r="D94" s="167">
        <f t="shared" ref="D94:J94" si="108">SUM(D95:D96)</f>
        <v>349999998</v>
      </c>
      <c r="E94" s="167">
        <f t="shared" si="108"/>
        <v>0</v>
      </c>
      <c r="F94" s="167">
        <f t="shared" si="108"/>
        <v>20000000</v>
      </c>
      <c r="G94" s="167">
        <f t="shared" si="108"/>
        <v>1425000000</v>
      </c>
      <c r="H94" s="167">
        <f t="shared" si="108"/>
        <v>0</v>
      </c>
      <c r="I94" s="167">
        <f t="shared" si="108"/>
        <v>0</v>
      </c>
      <c r="J94" s="167">
        <f t="shared" si="108"/>
        <v>0</v>
      </c>
      <c r="K94" s="167"/>
      <c r="L94" s="167">
        <f t="shared" ref="L94:Q94" si="109">SUM(L95:L96)</f>
        <v>0</v>
      </c>
      <c r="M94" s="167">
        <f t="shared" si="109"/>
        <v>20000000</v>
      </c>
      <c r="N94" s="167">
        <f t="shared" si="109"/>
        <v>1425000000</v>
      </c>
      <c r="O94" s="167">
        <f t="shared" si="109"/>
        <v>0</v>
      </c>
      <c r="P94" s="167">
        <f t="shared" si="109"/>
        <v>0</v>
      </c>
      <c r="Q94" s="167">
        <f t="shared" si="109"/>
        <v>0</v>
      </c>
      <c r="R94" s="151"/>
      <c r="S94" s="151"/>
      <c r="T94" s="151"/>
      <c r="U94" s="151"/>
      <c r="V94" s="151"/>
      <c r="W94" s="151"/>
      <c r="X94" s="151"/>
      <c r="Y94" s="151"/>
    </row>
    <row r="95" spans="1:25" ht="34.5">
      <c r="A95" s="275">
        <v>1</v>
      </c>
      <c r="B95" s="484" t="s">
        <v>219</v>
      </c>
      <c r="C95" s="289" t="s">
        <v>184</v>
      </c>
      <c r="D95" s="215">
        <v>349999998</v>
      </c>
      <c r="E95" s="195"/>
      <c r="F95" s="485"/>
      <c r="G95" s="658">
        <v>1090000000</v>
      </c>
      <c r="H95" s="166"/>
      <c r="I95" s="166"/>
      <c r="J95" s="201"/>
      <c r="K95" s="201"/>
      <c r="L95" s="215">
        <f t="shared" ref="L95:L96" si="110">I95-K95</f>
        <v>0</v>
      </c>
      <c r="M95" s="215">
        <f t="shared" ref="M95:M96" si="111">F95+J95</f>
        <v>0</v>
      </c>
      <c r="N95" s="215">
        <f t="shared" ref="N95:N96" si="112">G95+J95</f>
        <v>1090000000</v>
      </c>
      <c r="O95" s="215">
        <f t="shared" ref="O95:O96" si="113">H95+L95</f>
        <v>0</v>
      </c>
      <c r="P95" s="168"/>
      <c r="Q95" s="199"/>
      <c r="R95" s="151"/>
      <c r="S95" s="151"/>
      <c r="T95" s="151"/>
      <c r="U95" s="151"/>
      <c r="V95" s="151"/>
      <c r="W95" s="151"/>
      <c r="X95" s="151"/>
      <c r="Y95" s="151"/>
    </row>
    <row r="96" spans="1:25" ht="26.25">
      <c r="A96" s="275">
        <v>2</v>
      </c>
      <c r="B96" s="484" t="s">
        <v>246</v>
      </c>
      <c r="C96" s="292" t="s">
        <v>186</v>
      </c>
      <c r="D96" s="201"/>
      <c r="E96" s="283"/>
      <c r="F96" s="293">
        <v>20000000</v>
      </c>
      <c r="G96" s="658">
        <v>335000000</v>
      </c>
      <c r="H96" s="166"/>
      <c r="I96" s="166"/>
      <c r="J96" s="201"/>
      <c r="K96" s="201"/>
      <c r="L96" s="215">
        <f t="shared" si="110"/>
        <v>0</v>
      </c>
      <c r="M96" s="215">
        <f t="shared" si="111"/>
        <v>20000000</v>
      </c>
      <c r="N96" s="215">
        <f t="shared" si="112"/>
        <v>335000000</v>
      </c>
      <c r="O96" s="215">
        <f t="shared" si="113"/>
        <v>0</v>
      </c>
      <c r="P96" s="295"/>
      <c r="Q96" s="296"/>
      <c r="R96" s="151" t="s">
        <v>187</v>
      </c>
      <c r="S96" s="151"/>
      <c r="T96" s="151" t="s">
        <v>188</v>
      </c>
      <c r="U96" s="151"/>
      <c r="V96" s="151"/>
      <c r="W96" s="151"/>
      <c r="X96" s="151"/>
      <c r="Y96" s="151"/>
    </row>
    <row r="97" spans="1:25">
      <c r="A97" s="297"/>
      <c r="B97" s="298" t="s">
        <v>99</v>
      </c>
      <c r="C97" s="298" t="s">
        <v>99</v>
      </c>
      <c r="D97" s="299">
        <f t="shared" ref="D97:Q97" si="114">D10+D86+D94</f>
        <v>164802702020</v>
      </c>
      <c r="E97" s="299">
        <f t="shared" si="114"/>
        <v>4770074964</v>
      </c>
      <c r="F97" s="299">
        <f t="shared" si="114"/>
        <v>3364488800</v>
      </c>
      <c r="G97" s="299">
        <f t="shared" si="114"/>
        <v>117260720871</v>
      </c>
      <c r="H97" s="299">
        <f t="shared" si="114"/>
        <v>55085231884</v>
      </c>
      <c r="I97" s="299">
        <f t="shared" si="114"/>
        <v>3658629131</v>
      </c>
      <c r="J97" s="299">
        <f t="shared" si="114"/>
        <v>140515294</v>
      </c>
      <c r="K97" s="299">
        <f t="shared" si="114"/>
        <v>3104297876</v>
      </c>
      <c r="L97" s="299">
        <f t="shared" si="114"/>
        <v>554331299</v>
      </c>
      <c r="M97" s="299">
        <f t="shared" si="114"/>
        <v>3505004094</v>
      </c>
      <c r="N97" s="299">
        <f t="shared" si="114"/>
        <v>98262054626</v>
      </c>
      <c r="O97" s="299">
        <f t="shared" si="114"/>
        <v>45344414783</v>
      </c>
      <c r="P97" s="299">
        <f t="shared" si="114"/>
        <v>0</v>
      </c>
      <c r="Q97" s="299">
        <f t="shared" si="114"/>
        <v>0</v>
      </c>
      <c r="R97" s="151"/>
      <c r="S97" s="151"/>
      <c r="T97" s="151"/>
      <c r="U97" s="151"/>
      <c r="V97" s="208" t="e">
        <f>#REF!+F97</f>
        <v>#REF!</v>
      </c>
      <c r="W97" s="151"/>
      <c r="X97" s="151"/>
      <c r="Y97" s="151"/>
    </row>
    <row r="98" spans="1:25">
      <c r="A98" s="151"/>
      <c r="B98" s="151"/>
      <c r="C98" s="151"/>
      <c r="D98" s="151"/>
      <c r="E98" s="152"/>
      <c r="F98" s="153"/>
      <c r="G98" s="214"/>
      <c r="H98" s="151"/>
      <c r="I98" s="151"/>
      <c r="J98" s="154"/>
      <c r="K98" s="154"/>
      <c r="L98" s="151"/>
      <c r="M98" s="157"/>
      <c r="N98" s="157"/>
      <c r="O98" s="157"/>
      <c r="P98" s="155"/>
      <c r="Q98" s="155"/>
      <c r="R98" s="151"/>
      <c r="S98" s="151"/>
      <c r="T98" s="151"/>
      <c r="U98" s="151"/>
      <c r="V98" s="151"/>
      <c r="W98" s="151"/>
      <c r="X98" s="151"/>
      <c r="Y98" s="151"/>
    </row>
    <row r="99" spans="1:25" ht="15.75">
      <c r="A99" s="810" t="s">
        <v>189</v>
      </c>
      <c r="B99" s="811"/>
      <c r="C99" s="811"/>
      <c r="D99" s="811"/>
      <c r="E99" s="152"/>
      <c r="F99" s="153"/>
      <c r="G99" s="810" t="s">
        <v>190</v>
      </c>
      <c r="H99" s="811"/>
      <c r="I99" s="811"/>
      <c r="J99" s="811"/>
      <c r="K99" s="151"/>
      <c r="L99" s="302" t="s">
        <v>191</v>
      </c>
      <c r="M99" s="151"/>
      <c r="N99" s="151"/>
      <c r="O99" s="151"/>
      <c r="P99" s="155"/>
      <c r="Q99" s="155"/>
      <c r="R99" s="151"/>
      <c r="S99" s="151"/>
      <c r="T99" s="151"/>
      <c r="U99" s="151"/>
      <c r="V99" s="151"/>
      <c r="W99" s="151"/>
      <c r="X99" s="151"/>
      <c r="Y99" s="151"/>
    </row>
    <row r="100" spans="1:25" ht="12.75">
      <c r="A100" s="303"/>
      <c r="B100" s="303"/>
      <c r="C100" s="303"/>
      <c r="D100" s="303"/>
      <c r="E100" s="303"/>
      <c r="F100" s="304"/>
      <c r="G100" s="303"/>
      <c r="H100" s="303"/>
      <c r="I100" s="303"/>
      <c r="J100" s="303"/>
      <c r="K100" s="303"/>
      <c r="L100" s="303"/>
      <c r="M100" s="303"/>
      <c r="N100" s="303"/>
      <c r="O100" s="303"/>
      <c r="P100" s="305"/>
      <c r="Q100" s="305"/>
      <c r="R100" s="303"/>
      <c r="S100" s="303"/>
      <c r="T100" s="303"/>
      <c r="U100" s="303"/>
      <c r="V100" s="303"/>
      <c r="W100" s="303"/>
      <c r="X100" s="303"/>
      <c r="Y100" s="303"/>
    </row>
    <row r="101" spans="1:25" ht="12.75">
      <c r="A101" s="303"/>
      <c r="B101" s="303"/>
      <c r="C101" s="303"/>
      <c r="D101" s="303"/>
      <c r="E101" s="303"/>
      <c r="F101" s="304"/>
      <c r="G101" s="303"/>
      <c r="H101" s="303"/>
      <c r="I101" s="303"/>
      <c r="J101" s="303"/>
      <c r="K101" s="303"/>
      <c r="L101" s="303"/>
      <c r="M101" s="303"/>
      <c r="N101" s="303"/>
      <c r="O101" s="303"/>
      <c r="P101" s="305"/>
      <c r="Q101" s="305"/>
      <c r="R101" s="303"/>
      <c r="S101" s="303"/>
      <c r="T101" s="303"/>
      <c r="U101" s="303"/>
      <c r="V101" s="303"/>
      <c r="W101" s="303"/>
      <c r="X101" s="303"/>
      <c r="Y101" s="303"/>
    </row>
    <row r="102" spans="1:25" ht="12.75">
      <c r="A102" s="303"/>
      <c r="B102" s="303"/>
      <c r="C102" s="303"/>
      <c r="D102" s="303"/>
      <c r="E102" s="303"/>
      <c r="F102" s="304"/>
      <c r="G102" s="303"/>
      <c r="H102" s="303"/>
      <c r="I102" s="303"/>
      <c r="J102" s="303"/>
      <c r="K102" s="303"/>
      <c r="L102" s="303"/>
      <c r="M102" s="303"/>
      <c r="N102" s="303"/>
      <c r="O102" s="303"/>
      <c r="P102" s="305"/>
      <c r="Q102" s="305"/>
      <c r="R102" s="303"/>
      <c r="S102" s="303"/>
      <c r="T102" s="303"/>
      <c r="U102" s="303"/>
      <c r="V102" s="303"/>
      <c r="W102" s="303"/>
      <c r="X102" s="303"/>
      <c r="Y102" s="303"/>
    </row>
    <row r="103" spans="1:25" ht="12.75">
      <c r="A103" s="303"/>
      <c r="B103" s="303"/>
      <c r="C103" s="303"/>
      <c r="D103" s="303"/>
      <c r="E103" s="303"/>
      <c r="F103" s="304"/>
      <c r="G103" s="303"/>
      <c r="H103" s="303"/>
      <c r="I103" s="303"/>
      <c r="J103" s="303"/>
      <c r="K103" s="303"/>
      <c r="L103" s="303"/>
      <c r="M103" s="303"/>
      <c r="N103" s="303"/>
      <c r="O103" s="303"/>
      <c r="P103" s="305"/>
      <c r="Q103" s="305"/>
      <c r="R103" s="303"/>
      <c r="S103" s="303"/>
      <c r="T103" s="303"/>
      <c r="U103" s="303"/>
      <c r="V103" s="303"/>
      <c r="W103" s="303"/>
      <c r="X103" s="303"/>
      <c r="Y103" s="303"/>
    </row>
    <row r="104" spans="1:25" ht="12.75">
      <c r="A104" s="303"/>
      <c r="B104" s="303"/>
      <c r="C104" s="303"/>
      <c r="D104" s="303"/>
      <c r="E104" s="303"/>
      <c r="F104" s="304"/>
      <c r="G104" s="303"/>
      <c r="H104" s="303"/>
      <c r="I104" s="303"/>
      <c r="J104" s="303"/>
      <c r="K104" s="303"/>
      <c r="L104" s="303"/>
      <c r="M104" s="303"/>
      <c r="N104" s="303"/>
      <c r="O104" s="303"/>
      <c r="P104" s="305"/>
      <c r="Q104" s="305"/>
      <c r="R104" s="303"/>
      <c r="S104" s="303"/>
      <c r="T104" s="303"/>
      <c r="U104" s="303"/>
      <c r="V104" s="303"/>
      <c r="W104" s="303"/>
      <c r="X104" s="303"/>
      <c r="Y104" s="303"/>
    </row>
    <row r="105" spans="1:25" ht="12.75">
      <c r="A105" s="303"/>
      <c r="B105" s="303"/>
      <c r="C105" s="303"/>
      <c r="D105" s="303"/>
      <c r="E105" s="303"/>
      <c r="F105" s="304"/>
      <c r="G105" s="303"/>
      <c r="H105" s="303"/>
      <c r="I105" s="303"/>
      <c r="J105" s="303"/>
      <c r="K105" s="303"/>
      <c r="L105" s="303"/>
      <c r="M105" s="303"/>
      <c r="N105" s="303"/>
      <c r="O105" s="303"/>
      <c r="P105" s="305"/>
      <c r="Q105" s="305"/>
      <c r="R105" s="303"/>
      <c r="S105" s="303"/>
      <c r="T105" s="303"/>
      <c r="U105" s="303"/>
      <c r="V105" s="303"/>
      <c r="W105" s="303"/>
      <c r="X105" s="303"/>
      <c r="Y105" s="303"/>
    </row>
    <row r="106" spans="1:25" ht="12.75">
      <c r="A106" s="303"/>
      <c r="B106" s="303"/>
      <c r="C106" s="303"/>
      <c r="D106" s="303"/>
      <c r="E106" s="303"/>
      <c r="F106" s="304"/>
      <c r="G106" s="303"/>
      <c r="H106" s="303"/>
      <c r="I106" s="303"/>
      <c r="J106" s="303"/>
      <c r="K106" s="303"/>
      <c r="L106" s="303"/>
      <c r="M106" s="303"/>
      <c r="N106" s="303"/>
      <c r="O106" s="303"/>
      <c r="P106" s="305"/>
      <c r="Q106" s="305"/>
      <c r="R106" s="303"/>
      <c r="S106" s="303"/>
      <c r="T106" s="303"/>
      <c r="U106" s="303"/>
      <c r="V106" s="303"/>
      <c r="W106" s="303"/>
      <c r="X106" s="303"/>
      <c r="Y106" s="303"/>
    </row>
    <row r="107" spans="1:25" ht="12.75">
      <c r="A107" s="303"/>
      <c r="B107" s="303"/>
      <c r="C107" s="303"/>
      <c r="D107" s="303"/>
      <c r="E107" s="303"/>
      <c r="F107" s="304"/>
      <c r="G107" s="303"/>
      <c r="H107" s="303"/>
      <c r="I107" s="303"/>
      <c r="J107" s="303"/>
      <c r="K107" s="303"/>
      <c r="L107" s="303"/>
      <c r="M107" s="303"/>
      <c r="N107" s="303"/>
      <c r="O107" s="303"/>
      <c r="P107" s="305"/>
      <c r="Q107" s="305"/>
      <c r="R107" s="303"/>
      <c r="S107" s="303"/>
      <c r="T107" s="303"/>
      <c r="U107" s="303"/>
      <c r="V107" s="303"/>
      <c r="W107" s="303"/>
      <c r="X107" s="303"/>
      <c r="Y107" s="303"/>
    </row>
    <row r="108" spans="1:25" ht="12.75">
      <c r="A108" s="303"/>
      <c r="B108" s="303"/>
      <c r="C108" s="303"/>
      <c r="D108" s="303"/>
      <c r="E108" s="303"/>
      <c r="F108" s="304"/>
      <c r="G108" s="303"/>
      <c r="H108" s="303"/>
      <c r="I108" s="303"/>
      <c r="J108" s="303"/>
      <c r="K108" s="303"/>
      <c r="L108" s="303"/>
      <c r="M108" s="303"/>
      <c r="N108" s="303"/>
      <c r="O108" s="303"/>
      <c r="P108" s="305"/>
      <c r="Q108" s="305"/>
      <c r="R108" s="303"/>
      <c r="S108" s="303"/>
      <c r="T108" s="303"/>
      <c r="U108" s="303"/>
      <c r="V108" s="303"/>
      <c r="W108" s="303"/>
      <c r="X108" s="303"/>
      <c r="Y108" s="303"/>
    </row>
    <row r="109" spans="1:25" ht="12.75">
      <c r="A109" s="303"/>
      <c r="B109" s="303"/>
      <c r="C109" s="303"/>
      <c r="D109" s="303"/>
      <c r="E109" s="303"/>
      <c r="F109" s="304"/>
      <c r="G109" s="303"/>
      <c r="H109" s="303"/>
      <c r="I109" s="303"/>
      <c r="J109" s="303"/>
      <c r="K109" s="303"/>
      <c r="L109" s="303"/>
      <c r="M109" s="303"/>
      <c r="N109" s="303"/>
      <c r="O109" s="303"/>
      <c r="P109" s="305"/>
      <c r="Q109" s="305"/>
      <c r="R109" s="303"/>
      <c r="S109" s="303"/>
      <c r="T109" s="303"/>
      <c r="U109" s="303"/>
      <c r="V109" s="303"/>
      <c r="W109" s="303"/>
      <c r="X109" s="303"/>
      <c r="Y109" s="303"/>
    </row>
    <row r="110" spans="1:25" ht="12.75">
      <c r="A110" s="303"/>
      <c r="B110" s="303"/>
      <c r="C110" s="303"/>
      <c r="D110" s="303"/>
      <c r="E110" s="303"/>
      <c r="F110" s="304"/>
      <c r="G110" s="303"/>
      <c r="H110" s="303"/>
      <c r="I110" s="303"/>
      <c r="J110" s="303"/>
      <c r="K110" s="303"/>
      <c r="L110" s="303"/>
      <c r="M110" s="303"/>
      <c r="N110" s="303"/>
      <c r="O110" s="303"/>
      <c r="P110" s="305"/>
      <c r="Q110" s="305"/>
      <c r="R110" s="303"/>
      <c r="S110" s="303"/>
      <c r="T110" s="303"/>
      <c r="U110" s="303"/>
      <c r="V110" s="303"/>
      <c r="W110" s="303"/>
      <c r="X110" s="303"/>
      <c r="Y110" s="303"/>
    </row>
    <row r="111" spans="1:25" ht="12.75">
      <c r="A111" s="303"/>
      <c r="B111" s="303"/>
      <c r="C111" s="303"/>
      <c r="D111" s="303"/>
      <c r="E111" s="303"/>
      <c r="F111" s="304"/>
      <c r="G111" s="303"/>
      <c r="H111" s="303"/>
      <c r="I111" s="303"/>
      <c r="J111" s="303"/>
      <c r="K111" s="303"/>
      <c r="L111" s="303"/>
      <c r="M111" s="303"/>
      <c r="N111" s="303"/>
      <c r="O111" s="303"/>
      <c r="P111" s="305"/>
      <c r="Q111" s="305"/>
      <c r="R111" s="303"/>
      <c r="S111" s="303"/>
      <c r="T111" s="303"/>
      <c r="U111" s="303"/>
      <c r="V111" s="303"/>
      <c r="W111" s="303"/>
      <c r="X111" s="303"/>
      <c r="Y111" s="303"/>
    </row>
    <row r="112" spans="1:25" ht="12.75">
      <c r="A112" s="303"/>
      <c r="B112" s="303"/>
      <c r="C112" s="303"/>
      <c r="D112" s="303"/>
      <c r="E112" s="303"/>
      <c r="F112" s="304"/>
      <c r="G112" s="303"/>
      <c r="H112" s="303"/>
      <c r="I112" s="303"/>
      <c r="J112" s="303"/>
      <c r="K112" s="303"/>
      <c r="L112" s="303"/>
      <c r="M112" s="303"/>
      <c r="N112" s="303"/>
      <c r="O112" s="303"/>
      <c r="P112" s="305"/>
      <c r="Q112" s="305"/>
      <c r="R112" s="303"/>
      <c r="S112" s="303"/>
      <c r="T112" s="303"/>
      <c r="U112" s="303"/>
      <c r="V112" s="303"/>
      <c r="W112" s="303"/>
      <c r="X112" s="303"/>
      <c r="Y112" s="303"/>
    </row>
    <row r="113" spans="1:25" ht="12.75">
      <c r="A113" s="303"/>
      <c r="B113" s="303"/>
      <c r="C113" s="303"/>
      <c r="D113" s="303"/>
      <c r="E113" s="303"/>
      <c r="F113" s="304"/>
      <c r="G113" s="303"/>
      <c r="H113" s="303"/>
      <c r="I113" s="303"/>
      <c r="J113" s="303"/>
      <c r="K113" s="303"/>
      <c r="L113" s="303"/>
      <c r="M113" s="303"/>
      <c r="N113" s="303"/>
      <c r="O113" s="303"/>
      <c r="P113" s="305"/>
      <c r="Q113" s="305"/>
      <c r="R113" s="303"/>
      <c r="S113" s="303"/>
      <c r="T113" s="303"/>
      <c r="U113" s="303"/>
      <c r="V113" s="303"/>
      <c r="W113" s="303"/>
      <c r="X113" s="303"/>
      <c r="Y113" s="303"/>
    </row>
    <row r="114" spans="1:25" ht="12.75">
      <c r="A114" s="303"/>
      <c r="B114" s="303"/>
      <c r="C114" s="303"/>
      <c r="D114" s="303"/>
      <c r="E114" s="303"/>
      <c r="F114" s="304"/>
      <c r="G114" s="303"/>
      <c r="H114" s="303"/>
      <c r="I114" s="303"/>
      <c r="J114" s="303"/>
      <c r="K114" s="303"/>
      <c r="L114" s="303"/>
      <c r="M114" s="303"/>
      <c r="N114" s="303"/>
      <c r="O114" s="303"/>
      <c r="P114" s="305"/>
      <c r="Q114" s="305"/>
      <c r="R114" s="303"/>
      <c r="S114" s="303"/>
      <c r="T114" s="303"/>
      <c r="U114" s="303"/>
      <c r="V114" s="303"/>
      <c r="W114" s="303"/>
      <c r="X114" s="303"/>
      <c r="Y114" s="303"/>
    </row>
    <row r="115" spans="1:25" ht="12.75">
      <c r="A115" s="303"/>
      <c r="B115" s="303"/>
      <c r="C115" s="303"/>
      <c r="D115" s="303"/>
      <c r="E115" s="303"/>
      <c r="F115" s="304"/>
      <c r="G115" s="303"/>
      <c r="H115" s="303"/>
      <c r="I115" s="303"/>
      <c r="J115" s="303"/>
      <c r="K115" s="303"/>
      <c r="L115" s="303"/>
      <c r="M115" s="303"/>
      <c r="N115" s="303"/>
      <c r="O115" s="303"/>
      <c r="P115" s="305"/>
      <c r="Q115" s="305"/>
      <c r="R115" s="303"/>
      <c r="S115" s="303"/>
      <c r="T115" s="303"/>
      <c r="U115" s="303"/>
      <c r="V115" s="303"/>
      <c r="W115" s="303"/>
      <c r="X115" s="303"/>
      <c r="Y115" s="303"/>
    </row>
    <row r="116" spans="1:25" ht="12.75">
      <c r="A116" s="303"/>
      <c r="B116" s="303"/>
      <c r="C116" s="303"/>
      <c r="D116" s="303"/>
      <c r="E116" s="303"/>
      <c r="F116" s="304"/>
      <c r="G116" s="303"/>
      <c r="H116" s="303"/>
      <c r="I116" s="303"/>
      <c r="J116" s="303"/>
      <c r="K116" s="303"/>
      <c r="L116" s="303"/>
      <c r="M116" s="303"/>
      <c r="N116" s="303"/>
      <c r="O116" s="303"/>
      <c r="P116" s="305"/>
      <c r="Q116" s="305"/>
      <c r="R116" s="303"/>
      <c r="S116" s="303"/>
      <c r="T116" s="303"/>
      <c r="U116" s="303"/>
      <c r="V116" s="303"/>
      <c r="W116" s="303"/>
      <c r="X116" s="303"/>
      <c r="Y116" s="303"/>
    </row>
    <row r="117" spans="1:25" ht="12.75">
      <c r="A117" s="303"/>
      <c r="B117" s="303"/>
      <c r="C117" s="303"/>
      <c r="D117" s="303"/>
      <c r="E117" s="303"/>
      <c r="F117" s="304"/>
      <c r="G117" s="303"/>
      <c r="H117" s="303"/>
      <c r="I117" s="303"/>
      <c r="J117" s="303"/>
      <c r="K117" s="303"/>
      <c r="L117" s="303"/>
      <c r="M117" s="303"/>
      <c r="N117" s="303"/>
      <c r="O117" s="303"/>
      <c r="P117" s="305"/>
      <c r="Q117" s="305"/>
      <c r="R117" s="303"/>
      <c r="S117" s="303"/>
      <c r="T117" s="303"/>
      <c r="U117" s="303"/>
      <c r="V117" s="303"/>
      <c r="W117" s="303"/>
      <c r="X117" s="303"/>
      <c r="Y117" s="303"/>
    </row>
    <row r="118" spans="1:25" ht="12.75">
      <c r="A118" s="303"/>
      <c r="B118" s="303"/>
      <c r="C118" s="303"/>
      <c r="D118" s="303"/>
      <c r="E118" s="303"/>
      <c r="F118" s="304"/>
      <c r="G118" s="303"/>
      <c r="H118" s="303"/>
      <c r="I118" s="303"/>
      <c r="J118" s="303"/>
      <c r="K118" s="303"/>
      <c r="L118" s="303"/>
      <c r="M118" s="303"/>
      <c r="N118" s="303"/>
      <c r="O118" s="303"/>
      <c r="P118" s="305"/>
      <c r="Q118" s="305"/>
      <c r="R118" s="303"/>
      <c r="S118" s="303"/>
      <c r="T118" s="303"/>
      <c r="U118" s="303"/>
      <c r="V118" s="303"/>
      <c r="W118" s="303"/>
      <c r="X118" s="303"/>
      <c r="Y118" s="303"/>
    </row>
    <row r="119" spans="1:25" ht="12.75">
      <c r="A119" s="303"/>
      <c r="B119" s="303"/>
      <c r="C119" s="303"/>
      <c r="D119" s="303"/>
      <c r="E119" s="303"/>
      <c r="F119" s="304"/>
      <c r="G119" s="303"/>
      <c r="H119" s="303"/>
      <c r="I119" s="303"/>
      <c r="J119" s="303"/>
      <c r="K119" s="303"/>
      <c r="L119" s="303"/>
      <c r="M119" s="303"/>
      <c r="N119" s="303"/>
      <c r="O119" s="303"/>
      <c r="P119" s="305"/>
      <c r="Q119" s="305"/>
      <c r="R119" s="303"/>
      <c r="S119" s="303"/>
      <c r="T119" s="303"/>
      <c r="U119" s="303"/>
      <c r="V119" s="303"/>
      <c r="W119" s="303"/>
      <c r="X119" s="303"/>
      <c r="Y119" s="303"/>
    </row>
    <row r="120" spans="1:25" ht="12.75">
      <c r="A120" s="303"/>
      <c r="B120" s="303"/>
      <c r="C120" s="303"/>
      <c r="D120" s="303"/>
      <c r="E120" s="303"/>
      <c r="F120" s="304"/>
      <c r="G120" s="303"/>
      <c r="H120" s="303"/>
      <c r="I120" s="303"/>
      <c r="J120" s="303"/>
      <c r="K120" s="303"/>
      <c r="L120" s="303"/>
      <c r="M120" s="303"/>
      <c r="N120" s="303"/>
      <c r="O120" s="303"/>
      <c r="P120" s="305"/>
      <c r="Q120" s="305"/>
      <c r="R120" s="303"/>
      <c r="S120" s="303"/>
      <c r="T120" s="303"/>
      <c r="U120" s="303"/>
      <c r="V120" s="303"/>
      <c r="W120" s="303"/>
      <c r="X120" s="303"/>
      <c r="Y120" s="303"/>
    </row>
    <row r="121" spans="1:25" ht="12.75">
      <c r="A121" s="303"/>
      <c r="B121" s="303"/>
      <c r="C121" s="303"/>
      <c r="D121" s="303"/>
      <c r="E121" s="303"/>
      <c r="F121" s="304"/>
      <c r="G121" s="303"/>
      <c r="H121" s="303"/>
      <c r="I121" s="303"/>
      <c r="J121" s="303"/>
      <c r="K121" s="303"/>
      <c r="L121" s="303"/>
      <c r="M121" s="303"/>
      <c r="N121" s="303"/>
      <c r="O121" s="303"/>
      <c r="P121" s="305"/>
      <c r="Q121" s="305"/>
      <c r="R121" s="303"/>
      <c r="S121" s="303"/>
      <c r="T121" s="303"/>
      <c r="U121" s="303"/>
      <c r="V121" s="303"/>
      <c r="W121" s="303"/>
      <c r="X121" s="303"/>
      <c r="Y121" s="303"/>
    </row>
    <row r="122" spans="1:25" ht="12.75">
      <c r="A122" s="303"/>
      <c r="B122" s="303"/>
      <c r="C122" s="303"/>
      <c r="D122" s="303"/>
      <c r="E122" s="303"/>
      <c r="F122" s="304"/>
      <c r="G122" s="303"/>
      <c r="H122" s="303"/>
      <c r="I122" s="303"/>
      <c r="J122" s="303"/>
      <c r="K122" s="303"/>
      <c r="L122" s="303"/>
      <c r="M122" s="303"/>
      <c r="N122" s="303"/>
      <c r="O122" s="303"/>
      <c r="P122" s="305"/>
      <c r="Q122" s="305"/>
      <c r="R122" s="303"/>
      <c r="S122" s="303"/>
      <c r="T122" s="303"/>
      <c r="U122" s="303"/>
      <c r="V122" s="303"/>
      <c r="W122" s="303"/>
      <c r="X122" s="303"/>
      <c r="Y122" s="303"/>
    </row>
    <row r="123" spans="1:25" ht="12.75">
      <c r="A123" s="303"/>
      <c r="B123" s="303"/>
      <c r="C123" s="303"/>
      <c r="D123" s="303"/>
      <c r="E123" s="303"/>
      <c r="F123" s="304"/>
      <c r="G123" s="303"/>
      <c r="H123" s="303"/>
      <c r="I123" s="303"/>
      <c r="J123" s="303"/>
      <c r="K123" s="303"/>
      <c r="L123" s="303"/>
      <c r="M123" s="303"/>
      <c r="N123" s="303"/>
      <c r="O123" s="303"/>
      <c r="P123" s="305"/>
      <c r="Q123" s="305"/>
      <c r="R123" s="303"/>
      <c r="S123" s="303"/>
      <c r="T123" s="303"/>
      <c r="U123" s="303"/>
      <c r="V123" s="303"/>
      <c r="W123" s="303"/>
      <c r="X123" s="303"/>
      <c r="Y123" s="303"/>
    </row>
    <row r="124" spans="1:25" ht="12.75">
      <c r="A124" s="303"/>
      <c r="B124" s="303"/>
      <c r="C124" s="303"/>
      <c r="D124" s="303"/>
      <c r="E124" s="303"/>
      <c r="F124" s="304"/>
      <c r="G124" s="303"/>
      <c r="H124" s="303"/>
      <c r="I124" s="303"/>
      <c r="J124" s="303"/>
      <c r="K124" s="303"/>
      <c r="L124" s="303"/>
      <c r="M124" s="303"/>
      <c r="N124" s="303"/>
      <c r="O124" s="303"/>
      <c r="P124" s="305"/>
      <c r="Q124" s="305"/>
      <c r="R124" s="303"/>
      <c r="S124" s="303"/>
      <c r="T124" s="303"/>
      <c r="U124" s="303"/>
      <c r="V124" s="303"/>
      <c r="W124" s="303"/>
      <c r="X124" s="303"/>
      <c r="Y124" s="303"/>
    </row>
    <row r="125" spans="1:25" ht="12.75">
      <c r="A125" s="303"/>
      <c r="B125" s="303"/>
      <c r="C125" s="303"/>
      <c r="D125" s="303"/>
      <c r="E125" s="303"/>
      <c r="F125" s="304"/>
      <c r="G125" s="303"/>
      <c r="H125" s="303"/>
      <c r="I125" s="303"/>
      <c r="J125" s="303"/>
      <c r="K125" s="303"/>
      <c r="L125" s="303"/>
      <c r="M125" s="303"/>
      <c r="N125" s="303"/>
      <c r="O125" s="303"/>
      <c r="P125" s="305"/>
      <c r="Q125" s="305"/>
      <c r="R125" s="303"/>
      <c r="S125" s="303"/>
      <c r="T125" s="303"/>
      <c r="U125" s="303"/>
      <c r="V125" s="303"/>
      <c r="W125" s="303"/>
      <c r="X125" s="303"/>
      <c r="Y125" s="303"/>
    </row>
    <row r="126" spans="1:25" ht="12.75">
      <c r="A126" s="303"/>
      <c r="B126" s="303"/>
      <c r="C126" s="303"/>
      <c r="D126" s="303"/>
      <c r="E126" s="303"/>
      <c r="F126" s="304"/>
      <c r="G126" s="303"/>
      <c r="H126" s="303"/>
      <c r="I126" s="303"/>
      <c r="J126" s="303"/>
      <c r="K126" s="303"/>
      <c r="L126" s="303"/>
      <c r="M126" s="303"/>
      <c r="N126" s="303"/>
      <c r="O126" s="303"/>
      <c r="P126" s="305"/>
      <c r="Q126" s="305"/>
      <c r="R126" s="303"/>
      <c r="S126" s="303"/>
      <c r="T126" s="303"/>
      <c r="U126" s="303"/>
      <c r="V126" s="303"/>
      <c r="W126" s="303"/>
      <c r="X126" s="303"/>
      <c r="Y126" s="303"/>
    </row>
    <row r="127" spans="1:25" ht="12.75">
      <c r="A127" s="303"/>
      <c r="B127" s="303"/>
      <c r="C127" s="303"/>
      <c r="D127" s="303"/>
      <c r="E127" s="303"/>
      <c r="F127" s="304"/>
      <c r="G127" s="303"/>
      <c r="H127" s="303"/>
      <c r="I127" s="303"/>
      <c r="J127" s="303"/>
      <c r="K127" s="303"/>
      <c r="L127" s="303"/>
      <c r="M127" s="303"/>
      <c r="N127" s="303"/>
      <c r="O127" s="303"/>
      <c r="P127" s="305"/>
      <c r="Q127" s="305"/>
      <c r="R127" s="303"/>
      <c r="S127" s="303"/>
      <c r="T127" s="303"/>
      <c r="U127" s="303"/>
      <c r="V127" s="303"/>
      <c r="W127" s="303"/>
      <c r="X127" s="303"/>
      <c r="Y127" s="303"/>
    </row>
    <row r="128" spans="1:25" ht="12.75">
      <c r="A128" s="303"/>
      <c r="B128" s="303"/>
      <c r="C128" s="303"/>
      <c r="D128" s="303"/>
      <c r="E128" s="303"/>
      <c r="F128" s="304"/>
      <c r="G128" s="303"/>
      <c r="H128" s="303"/>
      <c r="I128" s="303"/>
      <c r="J128" s="303"/>
      <c r="K128" s="303"/>
      <c r="L128" s="303"/>
      <c r="M128" s="303"/>
      <c r="N128" s="303"/>
      <c r="O128" s="303"/>
      <c r="P128" s="305"/>
      <c r="Q128" s="305"/>
      <c r="R128" s="303"/>
      <c r="S128" s="303"/>
      <c r="T128" s="303"/>
      <c r="U128" s="303"/>
      <c r="V128" s="303"/>
      <c r="W128" s="303"/>
      <c r="X128" s="303"/>
      <c r="Y128" s="303"/>
    </row>
    <row r="129" spans="1:25" ht="12.75">
      <c r="A129" s="303"/>
      <c r="B129" s="303"/>
      <c r="C129" s="303"/>
      <c r="D129" s="303"/>
      <c r="E129" s="303"/>
      <c r="F129" s="304"/>
      <c r="G129" s="303"/>
      <c r="H129" s="303"/>
      <c r="I129" s="303"/>
      <c r="J129" s="303"/>
      <c r="K129" s="303"/>
      <c r="L129" s="303"/>
      <c r="M129" s="303"/>
      <c r="N129" s="303"/>
      <c r="O129" s="303"/>
      <c r="P129" s="305"/>
      <c r="Q129" s="305"/>
      <c r="R129" s="303"/>
      <c r="S129" s="303"/>
      <c r="T129" s="303"/>
      <c r="U129" s="303"/>
      <c r="V129" s="303"/>
      <c r="W129" s="303"/>
      <c r="X129" s="303"/>
      <c r="Y129" s="303"/>
    </row>
    <row r="130" spans="1:25" ht="12.75">
      <c r="A130" s="303"/>
      <c r="B130" s="303"/>
      <c r="C130" s="303"/>
      <c r="D130" s="303"/>
      <c r="E130" s="303"/>
      <c r="F130" s="304"/>
      <c r="G130" s="303"/>
      <c r="H130" s="303"/>
      <c r="I130" s="303"/>
      <c r="J130" s="303"/>
      <c r="K130" s="303"/>
      <c r="L130" s="303"/>
      <c r="M130" s="303"/>
      <c r="N130" s="303"/>
      <c r="O130" s="303"/>
      <c r="P130" s="305"/>
      <c r="Q130" s="305"/>
      <c r="R130" s="303"/>
      <c r="S130" s="303"/>
      <c r="T130" s="303"/>
      <c r="U130" s="303"/>
      <c r="V130" s="303"/>
      <c r="W130" s="303"/>
      <c r="X130" s="303"/>
      <c r="Y130" s="303"/>
    </row>
    <row r="131" spans="1:25" ht="12.75">
      <c r="A131" s="303"/>
      <c r="B131" s="303"/>
      <c r="C131" s="303"/>
      <c r="D131" s="303"/>
      <c r="E131" s="303"/>
      <c r="F131" s="304"/>
      <c r="G131" s="303"/>
      <c r="H131" s="303"/>
      <c r="I131" s="303"/>
      <c r="J131" s="303"/>
      <c r="K131" s="303"/>
      <c r="L131" s="303"/>
      <c r="M131" s="303"/>
      <c r="N131" s="303"/>
      <c r="O131" s="303"/>
      <c r="P131" s="305"/>
      <c r="Q131" s="305"/>
      <c r="R131" s="303"/>
      <c r="S131" s="303"/>
      <c r="T131" s="303"/>
      <c r="U131" s="303"/>
      <c r="V131" s="303"/>
      <c r="W131" s="303"/>
      <c r="X131" s="303"/>
      <c r="Y131" s="303"/>
    </row>
    <row r="132" spans="1:25" ht="12.75">
      <c r="A132" s="303"/>
      <c r="B132" s="303"/>
      <c r="C132" s="303"/>
      <c r="D132" s="303"/>
      <c r="E132" s="303"/>
      <c r="F132" s="304"/>
      <c r="G132" s="303"/>
      <c r="H132" s="303"/>
      <c r="I132" s="303"/>
      <c r="J132" s="303"/>
      <c r="K132" s="303"/>
      <c r="L132" s="303"/>
      <c r="M132" s="303"/>
      <c r="N132" s="303"/>
      <c r="O132" s="303"/>
      <c r="P132" s="305"/>
      <c r="Q132" s="305"/>
      <c r="R132" s="303"/>
      <c r="S132" s="303"/>
      <c r="T132" s="303"/>
      <c r="U132" s="303"/>
      <c r="V132" s="303"/>
      <c r="W132" s="303"/>
      <c r="X132" s="303"/>
      <c r="Y132" s="303"/>
    </row>
    <row r="133" spans="1:25" ht="12.75">
      <c r="A133" s="303"/>
      <c r="B133" s="303"/>
      <c r="C133" s="303"/>
      <c r="D133" s="303"/>
      <c r="E133" s="303"/>
      <c r="F133" s="304"/>
      <c r="G133" s="303"/>
      <c r="H133" s="303"/>
      <c r="I133" s="303"/>
      <c r="J133" s="303"/>
      <c r="K133" s="303"/>
      <c r="L133" s="303"/>
      <c r="M133" s="303"/>
      <c r="N133" s="303"/>
      <c r="O133" s="303"/>
      <c r="P133" s="305"/>
      <c r="Q133" s="305"/>
      <c r="R133" s="303"/>
      <c r="S133" s="303"/>
      <c r="T133" s="303"/>
      <c r="U133" s="303"/>
      <c r="V133" s="303"/>
      <c r="W133" s="303"/>
      <c r="X133" s="303"/>
      <c r="Y133" s="303"/>
    </row>
    <row r="134" spans="1:25" ht="12.75">
      <c r="A134" s="303"/>
      <c r="B134" s="303"/>
      <c r="C134" s="303"/>
      <c r="D134" s="303"/>
      <c r="E134" s="303"/>
      <c r="F134" s="304"/>
      <c r="G134" s="303"/>
      <c r="H134" s="303"/>
      <c r="I134" s="303"/>
      <c r="J134" s="303"/>
      <c r="K134" s="303"/>
      <c r="L134" s="303"/>
      <c r="M134" s="303"/>
      <c r="N134" s="303"/>
      <c r="O134" s="303"/>
      <c r="P134" s="305"/>
      <c r="Q134" s="305"/>
      <c r="R134" s="303"/>
      <c r="S134" s="303"/>
      <c r="T134" s="303"/>
      <c r="U134" s="303"/>
      <c r="V134" s="303"/>
      <c r="W134" s="303"/>
      <c r="X134" s="303"/>
      <c r="Y134" s="303"/>
    </row>
    <row r="135" spans="1:25" ht="12.75">
      <c r="A135" s="303"/>
      <c r="B135" s="303"/>
      <c r="C135" s="303"/>
      <c r="D135" s="303"/>
      <c r="E135" s="303"/>
      <c r="F135" s="304"/>
      <c r="G135" s="303"/>
      <c r="H135" s="303"/>
      <c r="I135" s="303"/>
      <c r="J135" s="303"/>
      <c r="K135" s="303"/>
      <c r="L135" s="303"/>
      <c r="M135" s="303"/>
      <c r="N135" s="303"/>
      <c r="O135" s="303"/>
      <c r="P135" s="305"/>
      <c r="Q135" s="305"/>
      <c r="R135" s="303"/>
      <c r="S135" s="303"/>
      <c r="T135" s="303"/>
      <c r="U135" s="303"/>
      <c r="V135" s="303"/>
      <c r="W135" s="303"/>
      <c r="X135" s="303"/>
      <c r="Y135" s="303"/>
    </row>
    <row r="136" spans="1:25" ht="12.75">
      <c r="A136" s="303"/>
      <c r="B136" s="303"/>
      <c r="C136" s="303"/>
      <c r="D136" s="303"/>
      <c r="E136" s="303"/>
      <c r="F136" s="304"/>
      <c r="G136" s="303"/>
      <c r="H136" s="303"/>
      <c r="I136" s="303"/>
      <c r="J136" s="303"/>
      <c r="K136" s="303"/>
      <c r="L136" s="303"/>
      <c r="M136" s="303"/>
      <c r="N136" s="303"/>
      <c r="O136" s="303"/>
      <c r="P136" s="305"/>
      <c r="Q136" s="305"/>
      <c r="R136" s="303"/>
      <c r="S136" s="303"/>
      <c r="T136" s="303"/>
      <c r="U136" s="303"/>
      <c r="V136" s="303"/>
      <c r="W136" s="303"/>
      <c r="X136" s="303"/>
      <c r="Y136" s="303"/>
    </row>
    <row r="137" spans="1:25" ht="12.75">
      <c r="A137" s="303"/>
      <c r="B137" s="303"/>
      <c r="C137" s="303"/>
      <c r="D137" s="303"/>
      <c r="E137" s="303"/>
      <c r="F137" s="304"/>
      <c r="G137" s="303"/>
      <c r="H137" s="303"/>
      <c r="I137" s="303"/>
      <c r="J137" s="303"/>
      <c r="K137" s="303"/>
      <c r="L137" s="303"/>
      <c r="M137" s="303"/>
      <c r="N137" s="303"/>
      <c r="O137" s="303"/>
      <c r="P137" s="305"/>
      <c r="Q137" s="305"/>
      <c r="R137" s="303"/>
      <c r="S137" s="303"/>
      <c r="T137" s="303"/>
      <c r="U137" s="303"/>
      <c r="V137" s="303"/>
      <c r="W137" s="303"/>
      <c r="X137" s="303"/>
      <c r="Y137" s="303"/>
    </row>
    <row r="138" spans="1:25" ht="12.75">
      <c r="A138" s="303"/>
      <c r="B138" s="303"/>
      <c r="C138" s="303"/>
      <c r="D138" s="303"/>
      <c r="E138" s="303"/>
      <c r="F138" s="304"/>
      <c r="G138" s="303"/>
      <c r="H138" s="303"/>
      <c r="I138" s="303"/>
      <c r="J138" s="303"/>
      <c r="K138" s="303"/>
      <c r="L138" s="303"/>
      <c r="M138" s="303"/>
      <c r="N138" s="303"/>
      <c r="O138" s="303"/>
      <c r="P138" s="305"/>
      <c r="Q138" s="305"/>
      <c r="R138" s="303"/>
      <c r="S138" s="303"/>
      <c r="T138" s="303"/>
      <c r="U138" s="303"/>
      <c r="V138" s="303"/>
      <c r="W138" s="303"/>
      <c r="X138" s="303"/>
      <c r="Y138" s="303"/>
    </row>
    <row r="139" spans="1:25" ht="12.75">
      <c r="A139" s="303"/>
      <c r="B139" s="303"/>
      <c r="C139" s="303"/>
      <c r="D139" s="303"/>
      <c r="E139" s="303"/>
      <c r="F139" s="304"/>
      <c r="G139" s="303"/>
      <c r="H139" s="303"/>
      <c r="I139" s="303"/>
      <c r="J139" s="303"/>
      <c r="K139" s="303"/>
      <c r="L139" s="303"/>
      <c r="M139" s="303"/>
      <c r="N139" s="303"/>
      <c r="O139" s="303"/>
      <c r="P139" s="305"/>
      <c r="Q139" s="305"/>
      <c r="R139" s="303"/>
      <c r="S139" s="303"/>
      <c r="T139" s="303"/>
      <c r="U139" s="303"/>
      <c r="V139" s="303"/>
      <c r="W139" s="303"/>
      <c r="X139" s="303"/>
      <c r="Y139" s="303"/>
    </row>
    <row r="140" spans="1:25" ht="12.75">
      <c r="A140" s="303"/>
      <c r="B140" s="303"/>
      <c r="C140" s="303"/>
      <c r="D140" s="303"/>
      <c r="E140" s="303"/>
      <c r="F140" s="304"/>
      <c r="G140" s="303"/>
      <c r="H140" s="303"/>
      <c r="I140" s="303"/>
      <c r="J140" s="303"/>
      <c r="K140" s="303"/>
      <c r="L140" s="303"/>
      <c r="M140" s="303"/>
      <c r="N140" s="303"/>
      <c r="O140" s="303"/>
      <c r="P140" s="305"/>
      <c r="Q140" s="305"/>
      <c r="R140" s="303"/>
      <c r="S140" s="303"/>
      <c r="T140" s="303"/>
      <c r="U140" s="303"/>
      <c r="V140" s="303"/>
      <c r="W140" s="303"/>
      <c r="X140" s="303"/>
      <c r="Y140" s="303"/>
    </row>
    <row r="141" spans="1:25" ht="12.75">
      <c r="A141" s="303"/>
      <c r="B141" s="303"/>
      <c r="C141" s="303"/>
      <c r="D141" s="303"/>
      <c r="E141" s="303"/>
      <c r="F141" s="304"/>
      <c r="G141" s="303"/>
      <c r="H141" s="303"/>
      <c r="I141" s="303"/>
      <c r="J141" s="303"/>
      <c r="K141" s="303"/>
      <c r="L141" s="303"/>
      <c r="M141" s="303"/>
      <c r="N141" s="303"/>
      <c r="O141" s="303"/>
      <c r="P141" s="305"/>
      <c r="Q141" s="305"/>
      <c r="R141" s="303"/>
      <c r="S141" s="303"/>
      <c r="T141" s="303"/>
      <c r="U141" s="303"/>
      <c r="V141" s="303"/>
      <c r="W141" s="303"/>
      <c r="X141" s="303"/>
      <c r="Y141" s="303"/>
    </row>
    <row r="142" spans="1:25" ht="12.75">
      <c r="A142" s="303"/>
      <c r="B142" s="303"/>
      <c r="C142" s="303"/>
      <c r="D142" s="303"/>
      <c r="E142" s="303"/>
      <c r="F142" s="304"/>
      <c r="G142" s="303"/>
      <c r="H142" s="303"/>
      <c r="I142" s="303"/>
      <c r="J142" s="303"/>
      <c r="K142" s="303"/>
      <c r="L142" s="303"/>
      <c r="M142" s="303"/>
      <c r="N142" s="303"/>
      <c r="O142" s="303"/>
      <c r="P142" s="305"/>
      <c r="Q142" s="305"/>
      <c r="R142" s="303"/>
      <c r="S142" s="303"/>
      <c r="T142" s="303"/>
      <c r="U142" s="303"/>
      <c r="V142" s="303"/>
      <c r="W142" s="303"/>
      <c r="X142" s="303"/>
      <c r="Y142" s="303"/>
    </row>
    <row r="143" spans="1:25" ht="12.75">
      <c r="A143" s="303"/>
      <c r="B143" s="303"/>
      <c r="C143" s="303"/>
      <c r="D143" s="303"/>
      <c r="E143" s="303"/>
      <c r="F143" s="304"/>
      <c r="G143" s="303"/>
      <c r="H143" s="303"/>
      <c r="I143" s="303"/>
      <c r="J143" s="303"/>
      <c r="K143" s="303"/>
      <c r="L143" s="303"/>
      <c r="M143" s="303"/>
      <c r="N143" s="303"/>
      <c r="O143" s="303"/>
      <c r="P143" s="305"/>
      <c r="Q143" s="305"/>
      <c r="R143" s="303"/>
      <c r="S143" s="303"/>
      <c r="T143" s="303"/>
      <c r="U143" s="303"/>
      <c r="V143" s="303"/>
      <c r="W143" s="303"/>
      <c r="X143" s="303"/>
      <c r="Y143" s="303"/>
    </row>
    <row r="144" spans="1:25" ht="12.75">
      <c r="A144" s="303"/>
      <c r="B144" s="303"/>
      <c r="C144" s="303"/>
      <c r="D144" s="303"/>
      <c r="E144" s="303"/>
      <c r="F144" s="304"/>
      <c r="G144" s="303"/>
      <c r="H144" s="303"/>
      <c r="I144" s="303"/>
      <c r="J144" s="303"/>
      <c r="K144" s="303"/>
      <c r="L144" s="303"/>
      <c r="M144" s="303"/>
      <c r="N144" s="303"/>
      <c r="O144" s="303"/>
      <c r="P144" s="305"/>
      <c r="Q144" s="305"/>
      <c r="R144" s="303"/>
      <c r="S144" s="303"/>
      <c r="T144" s="303"/>
      <c r="U144" s="303"/>
      <c r="V144" s="303"/>
      <c r="W144" s="303"/>
      <c r="X144" s="303"/>
      <c r="Y144" s="303"/>
    </row>
    <row r="145" spans="1:25" ht="12.75">
      <c r="A145" s="303"/>
      <c r="B145" s="303"/>
      <c r="C145" s="303"/>
      <c r="D145" s="303"/>
      <c r="E145" s="303"/>
      <c r="F145" s="304"/>
      <c r="G145" s="303"/>
      <c r="H145" s="303"/>
      <c r="I145" s="303"/>
      <c r="J145" s="303"/>
      <c r="K145" s="303"/>
      <c r="L145" s="303"/>
      <c r="M145" s="303"/>
      <c r="N145" s="303"/>
      <c r="O145" s="303"/>
      <c r="P145" s="305"/>
      <c r="Q145" s="305"/>
      <c r="R145" s="303"/>
      <c r="S145" s="303"/>
      <c r="T145" s="303"/>
      <c r="U145" s="303"/>
      <c r="V145" s="303"/>
      <c r="W145" s="303"/>
      <c r="X145" s="303"/>
      <c r="Y145" s="303"/>
    </row>
    <row r="146" spans="1:25" ht="12.75">
      <c r="A146" s="303"/>
      <c r="B146" s="303"/>
      <c r="C146" s="303"/>
      <c r="D146" s="303"/>
      <c r="E146" s="303"/>
      <c r="F146" s="304"/>
      <c r="G146" s="303"/>
      <c r="H146" s="303"/>
      <c r="I146" s="303"/>
      <c r="J146" s="303"/>
      <c r="K146" s="303"/>
      <c r="L146" s="303"/>
      <c r="M146" s="303"/>
      <c r="N146" s="303"/>
      <c r="O146" s="303"/>
      <c r="P146" s="305"/>
      <c r="Q146" s="305"/>
      <c r="R146" s="303"/>
      <c r="S146" s="303"/>
      <c r="T146" s="303"/>
      <c r="U146" s="303"/>
      <c r="V146" s="303"/>
      <c r="W146" s="303"/>
      <c r="X146" s="303"/>
      <c r="Y146" s="303"/>
    </row>
    <row r="147" spans="1:25" ht="12.75">
      <c r="A147" s="303"/>
      <c r="B147" s="303"/>
      <c r="C147" s="303"/>
      <c r="D147" s="303"/>
      <c r="E147" s="303"/>
      <c r="F147" s="304"/>
      <c r="G147" s="303"/>
      <c r="H147" s="303"/>
      <c r="I147" s="303"/>
      <c r="J147" s="303"/>
      <c r="K147" s="303"/>
      <c r="L147" s="303"/>
      <c r="M147" s="303"/>
      <c r="N147" s="303"/>
      <c r="O147" s="303"/>
      <c r="P147" s="305"/>
      <c r="Q147" s="305"/>
      <c r="R147" s="303"/>
      <c r="S147" s="303"/>
      <c r="T147" s="303"/>
      <c r="U147" s="303"/>
      <c r="V147" s="303"/>
      <c r="W147" s="303"/>
      <c r="X147" s="303"/>
      <c r="Y147" s="303"/>
    </row>
    <row r="148" spans="1:25" ht="12.75">
      <c r="A148" s="303"/>
      <c r="B148" s="303"/>
      <c r="C148" s="303"/>
      <c r="D148" s="303"/>
      <c r="E148" s="303"/>
      <c r="F148" s="304"/>
      <c r="G148" s="303"/>
      <c r="H148" s="303"/>
      <c r="I148" s="303"/>
      <c r="J148" s="303"/>
      <c r="K148" s="303"/>
      <c r="L148" s="303"/>
      <c r="M148" s="303"/>
      <c r="N148" s="303"/>
      <c r="O148" s="303"/>
      <c r="P148" s="305"/>
      <c r="Q148" s="305"/>
      <c r="R148" s="303"/>
      <c r="S148" s="303"/>
      <c r="T148" s="303"/>
      <c r="U148" s="303"/>
      <c r="V148" s="303"/>
      <c r="W148" s="303"/>
      <c r="X148" s="303"/>
      <c r="Y148" s="303"/>
    </row>
    <row r="149" spans="1:25" ht="12.75">
      <c r="A149" s="303"/>
      <c r="B149" s="303"/>
      <c r="C149" s="303"/>
      <c r="D149" s="303"/>
      <c r="E149" s="303"/>
      <c r="F149" s="304"/>
      <c r="G149" s="303"/>
      <c r="H149" s="303"/>
      <c r="I149" s="303"/>
      <c r="J149" s="303"/>
      <c r="K149" s="303"/>
      <c r="L149" s="303"/>
      <c r="M149" s="303"/>
      <c r="N149" s="303"/>
      <c r="O149" s="303"/>
      <c r="P149" s="305"/>
      <c r="Q149" s="305"/>
      <c r="R149" s="303"/>
      <c r="S149" s="303"/>
      <c r="T149" s="303"/>
      <c r="U149" s="303"/>
      <c r="V149" s="303"/>
      <c r="W149" s="303"/>
      <c r="X149" s="303"/>
      <c r="Y149" s="303"/>
    </row>
    <row r="150" spans="1:25" ht="12.75">
      <c r="A150" s="303"/>
      <c r="B150" s="303"/>
      <c r="C150" s="303"/>
      <c r="D150" s="303"/>
      <c r="E150" s="303"/>
      <c r="F150" s="304"/>
      <c r="G150" s="303"/>
      <c r="H150" s="303"/>
      <c r="I150" s="303"/>
      <c r="J150" s="303"/>
      <c r="K150" s="303"/>
      <c r="L150" s="303"/>
      <c r="M150" s="303"/>
      <c r="N150" s="303"/>
      <c r="O150" s="303"/>
      <c r="P150" s="305"/>
      <c r="Q150" s="305"/>
      <c r="R150" s="303"/>
      <c r="S150" s="303"/>
      <c r="T150" s="303"/>
      <c r="U150" s="303"/>
      <c r="V150" s="303"/>
      <c r="W150" s="303"/>
      <c r="X150" s="303"/>
      <c r="Y150" s="303"/>
    </row>
    <row r="151" spans="1:25" ht="12.75">
      <c r="A151" s="303"/>
      <c r="B151" s="303"/>
      <c r="C151" s="303"/>
      <c r="D151" s="303"/>
      <c r="E151" s="303"/>
      <c r="F151" s="304"/>
      <c r="G151" s="303"/>
      <c r="H151" s="303"/>
      <c r="I151" s="303"/>
      <c r="J151" s="303"/>
      <c r="K151" s="303"/>
      <c r="L151" s="303"/>
      <c r="M151" s="303"/>
      <c r="N151" s="303"/>
      <c r="O151" s="303"/>
      <c r="P151" s="305"/>
      <c r="Q151" s="305"/>
      <c r="R151" s="303"/>
      <c r="S151" s="303"/>
      <c r="T151" s="303"/>
      <c r="U151" s="303"/>
      <c r="V151" s="303"/>
      <c r="W151" s="303"/>
      <c r="X151" s="303"/>
      <c r="Y151" s="303"/>
    </row>
    <row r="152" spans="1:25" ht="12.75">
      <c r="A152" s="303"/>
      <c r="B152" s="303"/>
      <c r="C152" s="303"/>
      <c r="D152" s="303"/>
      <c r="E152" s="303"/>
      <c r="F152" s="304"/>
      <c r="G152" s="303"/>
      <c r="H152" s="303"/>
      <c r="I152" s="303"/>
      <c r="J152" s="303"/>
      <c r="K152" s="303"/>
      <c r="L152" s="303"/>
      <c r="M152" s="303"/>
      <c r="N152" s="303"/>
      <c r="O152" s="303"/>
      <c r="P152" s="305"/>
      <c r="Q152" s="305"/>
      <c r="R152" s="303"/>
      <c r="S152" s="303"/>
      <c r="T152" s="303"/>
      <c r="U152" s="303"/>
      <c r="V152" s="303"/>
      <c r="W152" s="303"/>
      <c r="X152" s="303"/>
      <c r="Y152" s="303"/>
    </row>
    <row r="153" spans="1:25" ht="12.75">
      <c r="A153" s="303"/>
      <c r="B153" s="303"/>
      <c r="C153" s="303"/>
      <c r="D153" s="303"/>
      <c r="E153" s="303"/>
      <c r="F153" s="304"/>
      <c r="G153" s="303"/>
      <c r="H153" s="303"/>
      <c r="I153" s="303"/>
      <c r="J153" s="303"/>
      <c r="K153" s="303"/>
      <c r="L153" s="303"/>
      <c r="M153" s="303"/>
      <c r="N153" s="303"/>
      <c r="O153" s="303"/>
      <c r="P153" s="305"/>
      <c r="Q153" s="305"/>
      <c r="R153" s="303"/>
      <c r="S153" s="303"/>
      <c r="T153" s="303"/>
      <c r="U153" s="303"/>
      <c r="V153" s="303"/>
      <c r="W153" s="303"/>
      <c r="X153" s="303"/>
      <c r="Y153" s="303"/>
    </row>
    <row r="154" spans="1:25" ht="12.75">
      <c r="A154" s="303"/>
      <c r="B154" s="303"/>
      <c r="C154" s="303"/>
      <c r="D154" s="303"/>
      <c r="E154" s="303"/>
      <c r="F154" s="304"/>
      <c r="G154" s="303"/>
      <c r="H154" s="303"/>
      <c r="I154" s="303"/>
      <c r="J154" s="303"/>
      <c r="K154" s="303"/>
      <c r="L154" s="303"/>
      <c r="M154" s="303"/>
      <c r="N154" s="303"/>
      <c r="O154" s="303"/>
      <c r="P154" s="305"/>
      <c r="Q154" s="305"/>
      <c r="R154" s="303"/>
      <c r="S154" s="303"/>
      <c r="T154" s="303"/>
      <c r="U154" s="303"/>
      <c r="V154" s="303"/>
      <c r="W154" s="303"/>
      <c r="X154" s="303"/>
      <c r="Y154" s="303"/>
    </row>
    <row r="155" spans="1:25" ht="12.75">
      <c r="A155" s="303"/>
      <c r="B155" s="303"/>
      <c r="C155" s="303"/>
      <c r="D155" s="303"/>
      <c r="E155" s="303"/>
      <c r="F155" s="304"/>
      <c r="G155" s="303"/>
      <c r="H155" s="303"/>
      <c r="I155" s="303"/>
      <c r="J155" s="303"/>
      <c r="K155" s="303"/>
      <c r="L155" s="303"/>
      <c r="M155" s="303"/>
      <c r="N155" s="303"/>
      <c r="O155" s="303"/>
      <c r="P155" s="305"/>
      <c r="Q155" s="305"/>
      <c r="R155" s="303"/>
      <c r="S155" s="303"/>
      <c r="T155" s="303"/>
      <c r="U155" s="303"/>
      <c r="V155" s="303"/>
      <c r="W155" s="303"/>
      <c r="X155" s="303"/>
      <c r="Y155" s="303"/>
    </row>
    <row r="156" spans="1:25" ht="12.75">
      <c r="A156" s="303"/>
      <c r="B156" s="303"/>
      <c r="C156" s="303"/>
      <c r="D156" s="303"/>
      <c r="E156" s="303"/>
      <c r="F156" s="304"/>
      <c r="G156" s="303"/>
      <c r="H156" s="303"/>
      <c r="I156" s="303"/>
      <c r="J156" s="303"/>
      <c r="K156" s="303"/>
      <c r="L156" s="303"/>
      <c r="M156" s="303"/>
      <c r="N156" s="303"/>
      <c r="O156" s="303"/>
      <c r="P156" s="305"/>
      <c r="Q156" s="305"/>
      <c r="R156" s="303"/>
      <c r="S156" s="303"/>
      <c r="T156" s="303"/>
      <c r="U156" s="303"/>
      <c r="V156" s="303"/>
      <c r="W156" s="303"/>
      <c r="X156" s="303"/>
      <c r="Y156" s="303"/>
    </row>
    <row r="157" spans="1:25" ht="12.75">
      <c r="A157" s="303"/>
      <c r="B157" s="303"/>
      <c r="C157" s="303"/>
      <c r="D157" s="303"/>
      <c r="E157" s="303"/>
      <c r="F157" s="304"/>
      <c r="G157" s="303"/>
      <c r="H157" s="303"/>
      <c r="I157" s="303"/>
      <c r="J157" s="303"/>
      <c r="K157" s="303"/>
      <c r="L157" s="303"/>
      <c r="M157" s="303"/>
      <c r="N157" s="303"/>
      <c r="O157" s="303"/>
      <c r="P157" s="305"/>
      <c r="Q157" s="305"/>
      <c r="R157" s="303"/>
      <c r="S157" s="303"/>
      <c r="T157" s="303"/>
      <c r="U157" s="303"/>
      <c r="V157" s="303"/>
      <c r="W157" s="303"/>
      <c r="X157" s="303"/>
      <c r="Y157" s="303"/>
    </row>
    <row r="158" spans="1:25" ht="12.75">
      <c r="A158" s="303"/>
      <c r="B158" s="303"/>
      <c r="C158" s="303"/>
      <c r="D158" s="303"/>
      <c r="E158" s="303"/>
      <c r="F158" s="304"/>
      <c r="G158" s="303"/>
      <c r="H158" s="303"/>
      <c r="I158" s="303"/>
      <c r="J158" s="303"/>
      <c r="K158" s="303"/>
      <c r="L158" s="303"/>
      <c r="M158" s="303"/>
      <c r="N158" s="303"/>
      <c r="O158" s="303"/>
      <c r="P158" s="305"/>
      <c r="Q158" s="305"/>
      <c r="R158" s="303"/>
      <c r="S158" s="303"/>
      <c r="T158" s="303"/>
      <c r="U158" s="303"/>
      <c r="V158" s="303"/>
      <c r="W158" s="303"/>
      <c r="X158" s="303"/>
      <c r="Y158" s="303"/>
    </row>
    <row r="159" spans="1:25" ht="12.75">
      <c r="A159" s="303"/>
      <c r="B159" s="303"/>
      <c r="C159" s="303"/>
      <c r="D159" s="303"/>
      <c r="E159" s="303"/>
      <c r="F159" s="304"/>
      <c r="G159" s="303"/>
      <c r="H159" s="303"/>
      <c r="I159" s="303"/>
      <c r="J159" s="303"/>
      <c r="K159" s="303"/>
      <c r="L159" s="303"/>
      <c r="M159" s="303"/>
      <c r="N159" s="303"/>
      <c r="O159" s="303"/>
      <c r="P159" s="305"/>
      <c r="Q159" s="305"/>
      <c r="R159" s="303"/>
      <c r="S159" s="303"/>
      <c r="T159" s="303"/>
      <c r="U159" s="303"/>
      <c r="V159" s="303"/>
      <c r="W159" s="303"/>
      <c r="X159" s="303"/>
      <c r="Y159" s="303"/>
    </row>
    <row r="160" spans="1:25" ht="12.75">
      <c r="A160" s="303"/>
      <c r="B160" s="303"/>
      <c r="C160" s="303"/>
      <c r="D160" s="303"/>
      <c r="E160" s="303"/>
      <c r="F160" s="304"/>
      <c r="G160" s="303"/>
      <c r="H160" s="303"/>
      <c r="I160" s="303"/>
      <c r="J160" s="303"/>
      <c r="K160" s="303"/>
      <c r="L160" s="303"/>
      <c r="M160" s="303"/>
      <c r="N160" s="303"/>
      <c r="O160" s="303"/>
      <c r="P160" s="305"/>
      <c r="Q160" s="305"/>
      <c r="R160" s="303"/>
      <c r="S160" s="303"/>
      <c r="T160" s="303"/>
      <c r="U160" s="303"/>
      <c r="V160" s="303"/>
      <c r="W160" s="303"/>
      <c r="X160" s="303"/>
      <c r="Y160" s="303"/>
    </row>
    <row r="161" spans="1:25" ht="12.75">
      <c r="A161" s="303"/>
      <c r="B161" s="303"/>
      <c r="C161" s="303"/>
      <c r="D161" s="303"/>
      <c r="E161" s="303"/>
      <c r="F161" s="304"/>
      <c r="G161" s="303"/>
      <c r="H161" s="303"/>
      <c r="I161" s="303"/>
      <c r="J161" s="303"/>
      <c r="K161" s="303"/>
      <c r="L161" s="303"/>
      <c r="M161" s="303"/>
      <c r="N161" s="303"/>
      <c r="O161" s="303"/>
      <c r="P161" s="305"/>
      <c r="Q161" s="305"/>
      <c r="R161" s="303"/>
      <c r="S161" s="303"/>
      <c r="T161" s="303"/>
      <c r="U161" s="303"/>
      <c r="V161" s="303"/>
      <c r="W161" s="303"/>
      <c r="X161" s="303"/>
      <c r="Y161" s="303"/>
    </row>
    <row r="162" spans="1:25" ht="12.75">
      <c r="A162" s="303"/>
      <c r="B162" s="303"/>
      <c r="C162" s="303"/>
      <c r="D162" s="303"/>
      <c r="E162" s="303"/>
      <c r="F162" s="304"/>
      <c r="G162" s="303"/>
      <c r="H162" s="303"/>
      <c r="I162" s="303"/>
      <c r="J162" s="303"/>
      <c r="K162" s="303"/>
      <c r="L162" s="303"/>
      <c r="M162" s="303"/>
      <c r="N162" s="303"/>
      <c r="O162" s="303"/>
      <c r="P162" s="305"/>
      <c r="Q162" s="305"/>
      <c r="R162" s="303"/>
      <c r="S162" s="303"/>
      <c r="T162" s="303"/>
      <c r="U162" s="303"/>
      <c r="V162" s="303"/>
      <c r="W162" s="303"/>
      <c r="X162" s="303"/>
      <c r="Y162" s="303"/>
    </row>
    <row r="163" spans="1:25" ht="12.75">
      <c r="A163" s="303"/>
      <c r="B163" s="303"/>
      <c r="C163" s="303"/>
      <c r="D163" s="303"/>
      <c r="E163" s="303"/>
      <c r="F163" s="304"/>
      <c r="G163" s="303"/>
      <c r="H163" s="303"/>
      <c r="I163" s="303"/>
      <c r="J163" s="303"/>
      <c r="K163" s="303"/>
      <c r="L163" s="303"/>
      <c r="M163" s="303"/>
      <c r="N163" s="303"/>
      <c r="O163" s="303"/>
      <c r="P163" s="305"/>
      <c r="Q163" s="305"/>
      <c r="R163" s="303"/>
      <c r="S163" s="303"/>
      <c r="T163" s="303"/>
      <c r="U163" s="303"/>
      <c r="V163" s="303"/>
      <c r="W163" s="303"/>
      <c r="X163" s="303"/>
      <c r="Y163" s="303"/>
    </row>
    <row r="164" spans="1:25" ht="12.75">
      <c r="A164" s="303"/>
      <c r="B164" s="303"/>
      <c r="C164" s="303"/>
      <c r="D164" s="303"/>
      <c r="E164" s="303"/>
      <c r="F164" s="304"/>
      <c r="G164" s="303"/>
      <c r="H164" s="303"/>
      <c r="I164" s="303"/>
      <c r="J164" s="303"/>
      <c r="K164" s="303"/>
      <c r="L164" s="303"/>
      <c r="M164" s="303"/>
      <c r="N164" s="303"/>
      <c r="O164" s="303"/>
      <c r="P164" s="305"/>
      <c r="Q164" s="305"/>
      <c r="R164" s="303"/>
      <c r="S164" s="303"/>
      <c r="T164" s="303"/>
      <c r="U164" s="303"/>
      <c r="V164" s="303"/>
      <c r="W164" s="303"/>
      <c r="X164" s="303"/>
      <c r="Y164" s="303"/>
    </row>
    <row r="165" spans="1:25" ht="12.75">
      <c r="A165" s="303"/>
      <c r="B165" s="303"/>
      <c r="C165" s="303"/>
      <c r="D165" s="303"/>
      <c r="E165" s="303"/>
      <c r="F165" s="304"/>
      <c r="G165" s="303"/>
      <c r="H165" s="303"/>
      <c r="I165" s="303"/>
      <c r="J165" s="303"/>
      <c r="K165" s="303"/>
      <c r="L165" s="303"/>
      <c r="M165" s="303"/>
      <c r="N165" s="303"/>
      <c r="O165" s="303"/>
      <c r="P165" s="305"/>
      <c r="Q165" s="305"/>
      <c r="R165" s="303"/>
      <c r="S165" s="303"/>
      <c r="T165" s="303"/>
      <c r="U165" s="303"/>
      <c r="V165" s="303"/>
      <c r="W165" s="303"/>
      <c r="X165" s="303"/>
      <c r="Y165" s="303"/>
    </row>
    <row r="166" spans="1:25" ht="12.75">
      <c r="A166" s="303"/>
      <c r="B166" s="303"/>
      <c r="C166" s="303"/>
      <c r="D166" s="303"/>
      <c r="E166" s="303"/>
      <c r="F166" s="304"/>
      <c r="G166" s="303"/>
      <c r="H166" s="303"/>
      <c r="I166" s="303"/>
      <c r="J166" s="303"/>
      <c r="K166" s="303"/>
      <c r="L166" s="303"/>
      <c r="M166" s="303"/>
      <c r="N166" s="303"/>
      <c r="O166" s="303"/>
      <c r="P166" s="305"/>
      <c r="Q166" s="305"/>
      <c r="R166" s="303"/>
      <c r="S166" s="303"/>
      <c r="T166" s="303"/>
      <c r="U166" s="303"/>
      <c r="V166" s="303"/>
      <c r="W166" s="303"/>
      <c r="X166" s="303"/>
      <c r="Y166" s="303"/>
    </row>
    <row r="167" spans="1:25" ht="12.75">
      <c r="A167" s="303"/>
      <c r="B167" s="303"/>
      <c r="C167" s="303"/>
      <c r="D167" s="303"/>
      <c r="E167" s="303"/>
      <c r="F167" s="304"/>
      <c r="G167" s="303"/>
      <c r="H167" s="303"/>
      <c r="I167" s="303"/>
      <c r="J167" s="303"/>
      <c r="K167" s="303"/>
      <c r="L167" s="303"/>
      <c r="M167" s="303"/>
      <c r="N167" s="303"/>
      <c r="O167" s="303"/>
      <c r="P167" s="305"/>
      <c r="Q167" s="305"/>
      <c r="R167" s="303"/>
      <c r="S167" s="303"/>
      <c r="T167" s="303"/>
      <c r="U167" s="303"/>
      <c r="V167" s="303"/>
      <c r="W167" s="303"/>
      <c r="X167" s="303"/>
      <c r="Y167" s="303"/>
    </row>
    <row r="168" spans="1:25" ht="12.75">
      <c r="A168" s="303"/>
      <c r="B168" s="303"/>
      <c r="C168" s="303"/>
      <c r="D168" s="303"/>
      <c r="E168" s="303"/>
      <c r="F168" s="304"/>
      <c r="G168" s="303"/>
      <c r="H168" s="303"/>
      <c r="I168" s="303"/>
      <c r="J168" s="303"/>
      <c r="K168" s="303"/>
      <c r="L168" s="303"/>
      <c r="M168" s="303"/>
      <c r="N168" s="303"/>
      <c r="O168" s="303"/>
      <c r="P168" s="305"/>
      <c r="Q168" s="305"/>
      <c r="R168" s="303"/>
      <c r="S168" s="303"/>
      <c r="T168" s="303"/>
      <c r="U168" s="303"/>
      <c r="V168" s="303"/>
      <c r="W168" s="303"/>
      <c r="X168" s="303"/>
      <c r="Y168" s="303"/>
    </row>
    <row r="169" spans="1:25" ht="12.75">
      <c r="A169" s="303"/>
      <c r="B169" s="303"/>
      <c r="C169" s="303"/>
      <c r="D169" s="303"/>
      <c r="E169" s="303"/>
      <c r="F169" s="304"/>
      <c r="G169" s="303"/>
      <c r="H169" s="303"/>
      <c r="I169" s="303"/>
      <c r="J169" s="303"/>
      <c r="K169" s="303"/>
      <c r="L169" s="303"/>
      <c r="M169" s="303"/>
      <c r="N169" s="303"/>
      <c r="O169" s="303"/>
      <c r="P169" s="305"/>
      <c r="Q169" s="305"/>
      <c r="R169" s="303"/>
      <c r="S169" s="303"/>
      <c r="T169" s="303"/>
      <c r="U169" s="303"/>
      <c r="V169" s="303"/>
      <c r="W169" s="303"/>
      <c r="X169" s="303"/>
      <c r="Y169" s="303"/>
    </row>
    <row r="170" spans="1:25" ht="12.75">
      <c r="A170" s="303"/>
      <c r="B170" s="303"/>
      <c r="C170" s="303"/>
      <c r="D170" s="303"/>
      <c r="E170" s="303"/>
      <c r="F170" s="304"/>
      <c r="G170" s="303"/>
      <c r="H170" s="303"/>
      <c r="I170" s="303"/>
      <c r="J170" s="303"/>
      <c r="K170" s="303"/>
      <c r="L170" s="303"/>
      <c r="M170" s="303"/>
      <c r="N170" s="303"/>
      <c r="O170" s="303"/>
      <c r="P170" s="305"/>
      <c r="Q170" s="305"/>
      <c r="R170" s="303"/>
      <c r="S170" s="303"/>
      <c r="T170" s="303"/>
      <c r="U170" s="303"/>
      <c r="V170" s="303"/>
      <c r="W170" s="303"/>
      <c r="X170" s="303"/>
      <c r="Y170" s="303"/>
    </row>
    <row r="171" spans="1:25" ht="12.75">
      <c r="A171" s="303"/>
      <c r="B171" s="303"/>
      <c r="C171" s="303"/>
      <c r="D171" s="303"/>
      <c r="E171" s="303"/>
      <c r="F171" s="304"/>
      <c r="G171" s="303"/>
      <c r="H171" s="303"/>
      <c r="I171" s="303"/>
      <c r="J171" s="303"/>
      <c r="K171" s="303"/>
      <c r="L171" s="303"/>
      <c r="M171" s="303"/>
      <c r="N171" s="303"/>
      <c r="O171" s="303"/>
      <c r="P171" s="305"/>
      <c r="Q171" s="305"/>
      <c r="R171" s="303"/>
      <c r="S171" s="303"/>
      <c r="T171" s="303"/>
      <c r="U171" s="303"/>
      <c r="V171" s="303"/>
      <c r="W171" s="303"/>
      <c r="X171" s="303"/>
      <c r="Y171" s="303"/>
    </row>
    <row r="172" spans="1:25" ht="12.75">
      <c r="A172" s="303"/>
      <c r="B172" s="303"/>
      <c r="C172" s="303"/>
      <c r="D172" s="303"/>
      <c r="E172" s="303"/>
      <c r="F172" s="304"/>
      <c r="G172" s="303"/>
      <c r="H172" s="303"/>
      <c r="I172" s="303"/>
      <c r="J172" s="303"/>
      <c r="K172" s="303"/>
      <c r="L172" s="303"/>
      <c r="M172" s="303"/>
      <c r="N172" s="303"/>
      <c r="O172" s="303"/>
      <c r="P172" s="305"/>
      <c r="Q172" s="305"/>
      <c r="R172" s="303"/>
      <c r="S172" s="303"/>
      <c r="T172" s="303"/>
      <c r="U172" s="303"/>
      <c r="V172" s="303"/>
      <c r="W172" s="303"/>
      <c r="X172" s="303"/>
      <c r="Y172" s="303"/>
    </row>
    <row r="173" spans="1:25" ht="12.75">
      <c r="A173" s="303"/>
      <c r="B173" s="303"/>
      <c r="C173" s="303"/>
      <c r="D173" s="303"/>
      <c r="E173" s="303"/>
      <c r="F173" s="304"/>
      <c r="G173" s="303"/>
      <c r="H173" s="303"/>
      <c r="I173" s="303"/>
      <c r="J173" s="303"/>
      <c r="K173" s="303"/>
      <c r="L173" s="303"/>
      <c r="M173" s="303"/>
      <c r="N173" s="303"/>
      <c r="O173" s="303"/>
      <c r="P173" s="305"/>
      <c r="Q173" s="305"/>
      <c r="R173" s="303"/>
      <c r="S173" s="303"/>
      <c r="T173" s="303"/>
      <c r="U173" s="303"/>
      <c r="V173" s="303"/>
      <c r="W173" s="303"/>
      <c r="X173" s="303"/>
      <c r="Y173" s="303"/>
    </row>
    <row r="174" spans="1:25" ht="12.75">
      <c r="A174" s="303"/>
      <c r="B174" s="303"/>
      <c r="C174" s="303"/>
      <c r="D174" s="303"/>
      <c r="E174" s="303"/>
      <c r="F174" s="304"/>
      <c r="G174" s="303"/>
      <c r="H174" s="303"/>
      <c r="I174" s="303"/>
      <c r="J174" s="303"/>
      <c r="K174" s="303"/>
      <c r="L174" s="303"/>
      <c r="M174" s="303"/>
      <c r="N174" s="303"/>
      <c r="O174" s="303"/>
      <c r="P174" s="305"/>
      <c r="Q174" s="305"/>
      <c r="R174" s="303"/>
      <c r="S174" s="303"/>
      <c r="T174" s="303"/>
      <c r="U174" s="303"/>
      <c r="V174" s="303"/>
      <c r="W174" s="303"/>
      <c r="X174" s="303"/>
      <c r="Y174" s="303"/>
    </row>
    <row r="175" spans="1:25" ht="12.75">
      <c r="A175" s="303"/>
      <c r="B175" s="303"/>
      <c r="C175" s="303"/>
      <c r="D175" s="303"/>
      <c r="E175" s="303"/>
      <c r="F175" s="304"/>
      <c r="G175" s="303"/>
      <c r="H175" s="303"/>
      <c r="I175" s="303"/>
      <c r="J175" s="303"/>
      <c r="K175" s="303"/>
      <c r="L175" s="303"/>
      <c r="M175" s="303"/>
      <c r="N175" s="303"/>
      <c r="O175" s="303"/>
      <c r="P175" s="305"/>
      <c r="Q175" s="305"/>
      <c r="R175" s="303"/>
      <c r="S175" s="303"/>
      <c r="T175" s="303"/>
      <c r="U175" s="303"/>
      <c r="V175" s="303"/>
      <c r="W175" s="303"/>
      <c r="X175" s="303"/>
      <c r="Y175" s="303"/>
    </row>
    <row r="176" spans="1:25" ht="12.75">
      <c r="A176" s="303"/>
      <c r="B176" s="303"/>
      <c r="C176" s="303"/>
      <c r="D176" s="303"/>
      <c r="E176" s="303"/>
      <c r="F176" s="304"/>
      <c r="G176" s="303"/>
      <c r="H176" s="303"/>
      <c r="I176" s="303"/>
      <c r="J176" s="303"/>
      <c r="K176" s="303"/>
      <c r="L176" s="303"/>
      <c r="M176" s="303"/>
      <c r="N176" s="303"/>
      <c r="O176" s="303"/>
      <c r="P176" s="305"/>
      <c r="Q176" s="305"/>
      <c r="R176" s="303"/>
      <c r="S176" s="303"/>
      <c r="T176" s="303"/>
      <c r="U176" s="303"/>
      <c r="V176" s="303"/>
      <c r="W176" s="303"/>
      <c r="X176" s="303"/>
      <c r="Y176" s="303"/>
    </row>
    <row r="177" spans="1:25" ht="12.75">
      <c r="A177" s="303"/>
      <c r="B177" s="303"/>
      <c r="C177" s="303"/>
      <c r="D177" s="303"/>
      <c r="E177" s="303"/>
      <c r="F177" s="304"/>
      <c r="G177" s="303"/>
      <c r="H177" s="303"/>
      <c r="I177" s="303"/>
      <c r="J177" s="303"/>
      <c r="K177" s="303"/>
      <c r="L177" s="303"/>
      <c r="M177" s="303"/>
      <c r="N177" s="303"/>
      <c r="O177" s="303"/>
      <c r="P177" s="305"/>
      <c r="Q177" s="305"/>
      <c r="R177" s="303"/>
      <c r="S177" s="303"/>
      <c r="T177" s="303"/>
      <c r="U177" s="303"/>
      <c r="V177" s="303"/>
      <c r="W177" s="303"/>
      <c r="X177" s="303"/>
      <c r="Y177" s="303"/>
    </row>
    <row r="178" spans="1:25" ht="12.75">
      <c r="A178" s="303"/>
      <c r="B178" s="303"/>
      <c r="C178" s="303"/>
      <c r="D178" s="303"/>
      <c r="E178" s="303"/>
      <c r="F178" s="304"/>
      <c r="G178" s="303"/>
      <c r="H178" s="303"/>
      <c r="I178" s="303"/>
      <c r="J178" s="303"/>
      <c r="K178" s="303"/>
      <c r="L178" s="303"/>
      <c r="M178" s="303"/>
      <c r="N178" s="303"/>
      <c r="O178" s="303"/>
      <c r="P178" s="305"/>
      <c r="Q178" s="305"/>
      <c r="R178" s="303"/>
      <c r="S178" s="303"/>
      <c r="T178" s="303"/>
      <c r="U178" s="303"/>
      <c r="V178" s="303"/>
      <c r="W178" s="303"/>
      <c r="X178" s="303"/>
      <c r="Y178" s="303"/>
    </row>
    <row r="179" spans="1:25" ht="12.75">
      <c r="A179" s="303"/>
      <c r="B179" s="303"/>
      <c r="C179" s="303"/>
      <c r="D179" s="303"/>
      <c r="E179" s="303"/>
      <c r="F179" s="304"/>
      <c r="G179" s="303"/>
      <c r="H179" s="303"/>
      <c r="I179" s="303"/>
      <c r="J179" s="303"/>
      <c r="K179" s="303"/>
      <c r="L179" s="303"/>
      <c r="M179" s="303"/>
      <c r="N179" s="303"/>
      <c r="O179" s="303"/>
      <c r="P179" s="305"/>
      <c r="Q179" s="305"/>
      <c r="R179" s="303"/>
      <c r="S179" s="303"/>
      <c r="T179" s="303"/>
      <c r="U179" s="303"/>
      <c r="V179" s="303"/>
      <c r="W179" s="303"/>
      <c r="X179" s="303"/>
      <c r="Y179" s="303"/>
    </row>
    <row r="180" spans="1:25" ht="12.75">
      <c r="A180" s="303"/>
      <c r="B180" s="303"/>
      <c r="C180" s="303"/>
      <c r="D180" s="303"/>
      <c r="E180" s="303"/>
      <c r="F180" s="304"/>
      <c r="G180" s="303"/>
      <c r="H180" s="303"/>
      <c r="I180" s="303"/>
      <c r="J180" s="303"/>
      <c r="K180" s="303"/>
      <c r="L180" s="303"/>
      <c r="M180" s="303"/>
      <c r="N180" s="303"/>
      <c r="O180" s="303"/>
      <c r="P180" s="305"/>
      <c r="Q180" s="305"/>
      <c r="R180" s="303"/>
      <c r="S180" s="303"/>
      <c r="T180" s="303"/>
      <c r="U180" s="303"/>
      <c r="V180" s="303"/>
      <c r="W180" s="303"/>
      <c r="X180" s="303"/>
      <c r="Y180" s="303"/>
    </row>
    <row r="181" spans="1:25" ht="12.75">
      <c r="A181" s="303"/>
      <c r="B181" s="303"/>
      <c r="C181" s="303"/>
      <c r="D181" s="303"/>
      <c r="E181" s="303"/>
      <c r="F181" s="304"/>
      <c r="G181" s="303"/>
      <c r="H181" s="303"/>
      <c r="I181" s="303"/>
      <c r="J181" s="303"/>
      <c r="K181" s="303"/>
      <c r="L181" s="303"/>
      <c r="M181" s="303"/>
      <c r="N181" s="303"/>
      <c r="O181" s="303"/>
      <c r="P181" s="305"/>
      <c r="Q181" s="305"/>
      <c r="R181" s="303"/>
      <c r="S181" s="303"/>
      <c r="T181" s="303"/>
      <c r="U181" s="303"/>
      <c r="V181" s="303"/>
      <c r="W181" s="303"/>
      <c r="X181" s="303"/>
      <c r="Y181" s="303"/>
    </row>
    <row r="182" spans="1:25" ht="12.75">
      <c r="A182" s="303"/>
      <c r="B182" s="303"/>
      <c r="C182" s="303"/>
      <c r="D182" s="303"/>
      <c r="E182" s="303"/>
      <c r="F182" s="304"/>
      <c r="G182" s="303"/>
      <c r="H182" s="303"/>
      <c r="I182" s="303"/>
      <c r="J182" s="303"/>
      <c r="K182" s="303"/>
      <c r="L182" s="303"/>
      <c r="M182" s="303"/>
      <c r="N182" s="303"/>
      <c r="O182" s="303"/>
      <c r="P182" s="305"/>
      <c r="Q182" s="305"/>
      <c r="R182" s="303"/>
      <c r="S182" s="303"/>
      <c r="T182" s="303"/>
      <c r="U182" s="303"/>
      <c r="V182" s="303"/>
      <c r="W182" s="303"/>
      <c r="X182" s="303"/>
      <c r="Y182" s="303"/>
    </row>
    <row r="183" spans="1:25" ht="12.75">
      <c r="A183" s="303"/>
      <c r="B183" s="303"/>
      <c r="C183" s="303"/>
      <c r="D183" s="303"/>
      <c r="E183" s="303"/>
      <c r="F183" s="304"/>
      <c r="G183" s="303"/>
      <c r="H183" s="303"/>
      <c r="I183" s="303"/>
      <c r="J183" s="303"/>
      <c r="K183" s="303"/>
      <c r="L183" s="303"/>
      <c r="M183" s="303"/>
      <c r="N183" s="303"/>
      <c r="O183" s="303"/>
      <c r="P183" s="305"/>
      <c r="Q183" s="305"/>
      <c r="R183" s="303"/>
      <c r="S183" s="303"/>
      <c r="T183" s="303"/>
      <c r="U183" s="303"/>
      <c r="V183" s="303"/>
      <c r="W183" s="303"/>
      <c r="X183" s="303"/>
      <c r="Y183" s="303"/>
    </row>
    <row r="184" spans="1:25" ht="12.75">
      <c r="A184" s="303"/>
      <c r="B184" s="303"/>
      <c r="C184" s="303"/>
      <c r="D184" s="303"/>
      <c r="E184" s="303"/>
      <c r="F184" s="304"/>
      <c r="G184" s="303"/>
      <c r="H184" s="303"/>
      <c r="I184" s="303"/>
      <c r="J184" s="303"/>
      <c r="K184" s="303"/>
      <c r="L184" s="303"/>
      <c r="M184" s="303"/>
      <c r="N184" s="303"/>
      <c r="O184" s="303"/>
      <c r="P184" s="305"/>
      <c r="Q184" s="305"/>
      <c r="R184" s="303"/>
      <c r="S184" s="303"/>
      <c r="T184" s="303"/>
      <c r="U184" s="303"/>
      <c r="V184" s="303"/>
      <c r="W184" s="303"/>
      <c r="X184" s="303"/>
      <c r="Y184" s="303"/>
    </row>
    <row r="185" spans="1:25" ht="12.75">
      <c r="A185" s="303"/>
      <c r="B185" s="303"/>
      <c r="C185" s="303"/>
      <c r="D185" s="303"/>
      <c r="E185" s="303"/>
      <c r="F185" s="304"/>
      <c r="G185" s="303"/>
      <c r="H185" s="303"/>
      <c r="I185" s="303"/>
      <c r="J185" s="303"/>
      <c r="K185" s="303"/>
      <c r="L185" s="303"/>
      <c r="M185" s="303"/>
      <c r="N185" s="303"/>
      <c r="O185" s="303"/>
      <c r="P185" s="305"/>
      <c r="Q185" s="305"/>
      <c r="R185" s="303"/>
      <c r="S185" s="303"/>
      <c r="T185" s="303"/>
      <c r="U185" s="303"/>
      <c r="V185" s="303"/>
      <c r="W185" s="303"/>
      <c r="X185" s="303"/>
      <c r="Y185" s="303"/>
    </row>
    <row r="186" spans="1:25" ht="12.75">
      <c r="A186" s="303"/>
      <c r="B186" s="303"/>
      <c r="C186" s="303"/>
      <c r="D186" s="303"/>
      <c r="E186" s="303"/>
      <c r="F186" s="304"/>
      <c r="G186" s="303"/>
      <c r="H186" s="303"/>
      <c r="I186" s="303"/>
      <c r="J186" s="303"/>
      <c r="K186" s="303"/>
      <c r="L186" s="303"/>
      <c r="M186" s="303"/>
      <c r="N186" s="303"/>
      <c r="O186" s="303"/>
      <c r="P186" s="305"/>
      <c r="Q186" s="305"/>
      <c r="R186" s="303"/>
      <c r="S186" s="303"/>
      <c r="T186" s="303"/>
      <c r="U186" s="303"/>
      <c r="V186" s="303"/>
      <c r="W186" s="303"/>
      <c r="X186" s="303"/>
      <c r="Y186" s="303"/>
    </row>
    <row r="187" spans="1:25" ht="12.75">
      <c r="A187" s="303"/>
      <c r="B187" s="303"/>
      <c r="C187" s="303"/>
      <c r="D187" s="303"/>
      <c r="E187" s="303"/>
      <c r="F187" s="304"/>
      <c r="G187" s="303"/>
      <c r="H187" s="303"/>
      <c r="I187" s="303"/>
      <c r="J187" s="303"/>
      <c r="K187" s="303"/>
      <c r="L187" s="303"/>
      <c r="M187" s="303"/>
      <c r="N187" s="303"/>
      <c r="O187" s="303"/>
      <c r="P187" s="305"/>
      <c r="Q187" s="305"/>
      <c r="R187" s="303"/>
      <c r="S187" s="303"/>
      <c r="T187" s="303"/>
      <c r="U187" s="303"/>
      <c r="V187" s="303"/>
      <c r="W187" s="303"/>
      <c r="X187" s="303"/>
      <c r="Y187" s="303"/>
    </row>
    <row r="188" spans="1:25" ht="12.75">
      <c r="A188" s="303"/>
      <c r="B188" s="303"/>
      <c r="C188" s="303"/>
      <c r="D188" s="303"/>
      <c r="E188" s="303"/>
      <c r="F188" s="304"/>
      <c r="G188" s="303"/>
      <c r="H188" s="303"/>
      <c r="I188" s="303"/>
      <c r="J188" s="303"/>
      <c r="K188" s="303"/>
      <c r="L188" s="303"/>
      <c r="M188" s="303"/>
      <c r="N188" s="303"/>
      <c r="O188" s="303"/>
      <c r="P188" s="305"/>
      <c r="Q188" s="305"/>
      <c r="R188" s="303"/>
      <c r="S188" s="303"/>
      <c r="T188" s="303"/>
      <c r="U188" s="303"/>
      <c r="V188" s="303"/>
      <c r="W188" s="303"/>
      <c r="X188" s="303"/>
      <c r="Y188" s="303"/>
    </row>
    <row r="189" spans="1:25" ht="12.75">
      <c r="A189" s="303"/>
      <c r="B189" s="303"/>
      <c r="C189" s="303"/>
      <c r="D189" s="303"/>
      <c r="E189" s="303"/>
      <c r="F189" s="304"/>
      <c r="G189" s="303"/>
      <c r="H189" s="303"/>
      <c r="I189" s="303"/>
      <c r="J189" s="303"/>
      <c r="K189" s="303"/>
      <c r="L189" s="303"/>
      <c r="M189" s="303"/>
      <c r="N189" s="303"/>
      <c r="O189" s="303"/>
      <c r="P189" s="305"/>
      <c r="Q189" s="305"/>
      <c r="R189" s="303"/>
      <c r="S189" s="303"/>
      <c r="T189" s="303"/>
      <c r="U189" s="303"/>
      <c r="V189" s="303"/>
      <c r="W189" s="303"/>
      <c r="X189" s="303"/>
      <c r="Y189" s="303"/>
    </row>
    <row r="190" spans="1:25" ht="12.75">
      <c r="A190" s="303"/>
      <c r="B190" s="303"/>
      <c r="C190" s="303"/>
      <c r="D190" s="303"/>
      <c r="E190" s="303"/>
      <c r="F190" s="304"/>
      <c r="G190" s="303"/>
      <c r="H190" s="303"/>
      <c r="I190" s="303"/>
      <c r="J190" s="303"/>
      <c r="K190" s="303"/>
      <c r="L190" s="303"/>
      <c r="M190" s="303"/>
      <c r="N190" s="303"/>
      <c r="O190" s="303"/>
      <c r="P190" s="305"/>
      <c r="Q190" s="305"/>
      <c r="R190" s="303"/>
      <c r="S190" s="303"/>
      <c r="T190" s="303"/>
      <c r="U190" s="303"/>
      <c r="V190" s="303"/>
      <c r="W190" s="303"/>
      <c r="X190" s="303"/>
      <c r="Y190" s="303"/>
    </row>
    <row r="191" spans="1:25" ht="12.75">
      <c r="A191" s="303"/>
      <c r="B191" s="303"/>
      <c r="C191" s="303"/>
      <c r="D191" s="303"/>
      <c r="E191" s="303"/>
      <c r="F191" s="304"/>
      <c r="G191" s="303"/>
      <c r="H191" s="303"/>
      <c r="I191" s="303"/>
      <c r="J191" s="303"/>
      <c r="K191" s="303"/>
      <c r="L191" s="303"/>
      <c r="M191" s="303"/>
      <c r="N191" s="303"/>
      <c r="O191" s="303"/>
      <c r="P191" s="305"/>
      <c r="Q191" s="305"/>
      <c r="R191" s="303"/>
      <c r="S191" s="303"/>
      <c r="T191" s="303"/>
      <c r="U191" s="303"/>
      <c r="V191" s="303"/>
      <c r="W191" s="303"/>
      <c r="X191" s="303"/>
      <c r="Y191" s="303"/>
    </row>
    <row r="192" spans="1:25" ht="12.75">
      <c r="A192" s="303"/>
      <c r="B192" s="303"/>
      <c r="C192" s="303"/>
      <c r="D192" s="303"/>
      <c r="E192" s="303"/>
      <c r="F192" s="304"/>
      <c r="G192" s="303"/>
      <c r="H192" s="303"/>
      <c r="I192" s="303"/>
      <c r="J192" s="303"/>
      <c r="K192" s="303"/>
      <c r="L192" s="303"/>
      <c r="M192" s="303"/>
      <c r="N192" s="303"/>
      <c r="O192" s="303"/>
      <c r="P192" s="305"/>
      <c r="Q192" s="305"/>
      <c r="R192" s="303"/>
      <c r="S192" s="303"/>
      <c r="T192" s="303"/>
      <c r="U192" s="303"/>
      <c r="V192" s="303"/>
      <c r="W192" s="303"/>
      <c r="X192" s="303"/>
      <c r="Y192" s="303"/>
    </row>
    <row r="193" spans="1:25" ht="12.75">
      <c r="A193" s="303"/>
      <c r="B193" s="303"/>
      <c r="C193" s="303"/>
      <c r="D193" s="303"/>
      <c r="E193" s="303"/>
      <c r="F193" s="304"/>
      <c r="G193" s="303"/>
      <c r="H193" s="303"/>
      <c r="I193" s="303"/>
      <c r="J193" s="303"/>
      <c r="K193" s="303"/>
      <c r="L193" s="303"/>
      <c r="M193" s="303"/>
      <c r="N193" s="303"/>
      <c r="O193" s="303"/>
      <c r="P193" s="305"/>
      <c r="Q193" s="305"/>
      <c r="R193" s="303"/>
      <c r="S193" s="303"/>
      <c r="T193" s="303"/>
      <c r="U193" s="303"/>
      <c r="V193" s="303"/>
      <c r="W193" s="303"/>
      <c r="X193" s="303"/>
      <c r="Y193" s="303"/>
    </row>
    <row r="194" spans="1:25" ht="12.75">
      <c r="A194" s="303"/>
      <c r="B194" s="303"/>
      <c r="C194" s="303"/>
      <c r="D194" s="303"/>
      <c r="E194" s="303"/>
      <c r="F194" s="304"/>
      <c r="G194" s="303"/>
      <c r="H194" s="303"/>
      <c r="I194" s="303"/>
      <c r="J194" s="303"/>
      <c r="K194" s="303"/>
      <c r="L194" s="303"/>
      <c r="M194" s="303"/>
      <c r="N194" s="303"/>
      <c r="O194" s="303"/>
      <c r="P194" s="305"/>
      <c r="Q194" s="305"/>
      <c r="R194" s="303"/>
      <c r="S194" s="303"/>
      <c r="T194" s="303"/>
      <c r="U194" s="303"/>
      <c r="V194" s="303"/>
      <c r="W194" s="303"/>
      <c r="X194" s="303"/>
      <c r="Y194" s="303"/>
    </row>
    <row r="195" spans="1:25" ht="12.75">
      <c r="A195" s="303"/>
      <c r="B195" s="303"/>
      <c r="C195" s="303"/>
      <c r="D195" s="303"/>
      <c r="E195" s="303"/>
      <c r="F195" s="304"/>
      <c r="G195" s="303"/>
      <c r="H195" s="303"/>
      <c r="I195" s="303"/>
      <c r="J195" s="303"/>
      <c r="K195" s="303"/>
      <c r="L195" s="303"/>
      <c r="M195" s="303"/>
      <c r="N195" s="303"/>
      <c r="O195" s="303"/>
      <c r="P195" s="305"/>
      <c r="Q195" s="305"/>
      <c r="R195" s="303"/>
      <c r="S195" s="303"/>
      <c r="T195" s="303"/>
      <c r="U195" s="303"/>
      <c r="V195" s="303"/>
      <c r="W195" s="303"/>
      <c r="X195" s="303"/>
      <c r="Y195" s="303"/>
    </row>
    <row r="196" spans="1:25" ht="12.75">
      <c r="A196" s="303"/>
      <c r="B196" s="303"/>
      <c r="C196" s="303"/>
      <c r="D196" s="303"/>
      <c r="E196" s="303"/>
      <c r="F196" s="304"/>
      <c r="G196" s="303"/>
      <c r="H196" s="303"/>
      <c r="I196" s="303"/>
      <c r="J196" s="303"/>
      <c r="K196" s="303"/>
      <c r="L196" s="303"/>
      <c r="M196" s="303"/>
      <c r="N196" s="303"/>
      <c r="O196" s="303"/>
      <c r="P196" s="305"/>
      <c r="Q196" s="305"/>
      <c r="R196" s="303"/>
      <c r="S196" s="303"/>
      <c r="T196" s="303"/>
      <c r="U196" s="303"/>
      <c r="V196" s="303"/>
      <c r="W196" s="303"/>
      <c r="X196" s="303"/>
      <c r="Y196" s="303"/>
    </row>
    <row r="197" spans="1:25" ht="12.75">
      <c r="A197" s="303"/>
      <c r="B197" s="303"/>
      <c r="C197" s="303"/>
      <c r="D197" s="303"/>
      <c r="E197" s="303"/>
      <c r="F197" s="304"/>
      <c r="G197" s="303"/>
      <c r="H197" s="303"/>
      <c r="I197" s="303"/>
      <c r="J197" s="303"/>
      <c r="K197" s="303"/>
      <c r="L197" s="303"/>
      <c r="M197" s="303"/>
      <c r="N197" s="303"/>
      <c r="O197" s="303"/>
      <c r="P197" s="305"/>
      <c r="Q197" s="305"/>
      <c r="R197" s="303"/>
      <c r="S197" s="303"/>
      <c r="T197" s="303"/>
      <c r="U197" s="303"/>
      <c r="V197" s="303"/>
      <c r="W197" s="303"/>
      <c r="X197" s="303"/>
      <c r="Y197" s="303"/>
    </row>
    <row r="198" spans="1:25" ht="12.75">
      <c r="A198" s="303"/>
      <c r="B198" s="303"/>
      <c r="C198" s="303"/>
      <c r="D198" s="303"/>
      <c r="E198" s="303"/>
      <c r="F198" s="304"/>
      <c r="G198" s="303"/>
      <c r="H198" s="303"/>
      <c r="I198" s="303"/>
      <c r="J198" s="303"/>
      <c r="K198" s="303"/>
      <c r="L198" s="303"/>
      <c r="M198" s="303"/>
      <c r="N198" s="303"/>
      <c r="O198" s="303"/>
      <c r="P198" s="305"/>
      <c r="Q198" s="305"/>
      <c r="R198" s="303"/>
      <c r="S198" s="303"/>
      <c r="T198" s="303"/>
      <c r="U198" s="303"/>
      <c r="V198" s="303"/>
      <c r="W198" s="303"/>
      <c r="X198" s="303"/>
      <c r="Y198" s="303"/>
    </row>
    <row r="199" spans="1:25" ht="12.75">
      <c r="A199" s="303"/>
      <c r="B199" s="303"/>
      <c r="C199" s="303"/>
      <c r="D199" s="303"/>
      <c r="E199" s="303"/>
      <c r="F199" s="304"/>
      <c r="G199" s="303"/>
      <c r="H199" s="303"/>
      <c r="I199" s="303"/>
      <c r="J199" s="303"/>
      <c r="K199" s="303"/>
      <c r="L199" s="303"/>
      <c r="M199" s="303"/>
      <c r="N199" s="303"/>
      <c r="O199" s="303"/>
      <c r="P199" s="305"/>
      <c r="Q199" s="305"/>
      <c r="R199" s="303"/>
      <c r="S199" s="303"/>
      <c r="T199" s="303"/>
      <c r="U199" s="303"/>
      <c r="V199" s="303"/>
      <c r="W199" s="303"/>
      <c r="X199" s="303"/>
      <c r="Y199" s="303"/>
    </row>
    <row r="200" spans="1:25" ht="12.75">
      <c r="A200" s="303"/>
      <c r="B200" s="303"/>
      <c r="C200" s="303"/>
      <c r="D200" s="303"/>
      <c r="E200" s="303"/>
      <c r="F200" s="304"/>
      <c r="G200" s="303"/>
      <c r="H200" s="303"/>
      <c r="I200" s="303"/>
      <c r="J200" s="303"/>
      <c r="K200" s="303"/>
      <c r="L200" s="303"/>
      <c r="M200" s="303"/>
      <c r="N200" s="303"/>
      <c r="O200" s="303"/>
      <c r="P200" s="305"/>
      <c r="Q200" s="305"/>
      <c r="R200" s="303"/>
      <c r="S200" s="303"/>
      <c r="T200" s="303"/>
      <c r="U200" s="303"/>
      <c r="V200" s="303"/>
      <c r="W200" s="303"/>
      <c r="X200" s="303"/>
      <c r="Y200" s="303"/>
    </row>
    <row r="201" spans="1:25" ht="12.75">
      <c r="A201" s="303"/>
      <c r="B201" s="303"/>
      <c r="C201" s="303"/>
      <c r="D201" s="303"/>
      <c r="E201" s="303"/>
      <c r="F201" s="304"/>
      <c r="G201" s="303"/>
      <c r="H201" s="303"/>
      <c r="I201" s="303"/>
      <c r="J201" s="303"/>
      <c r="K201" s="303"/>
      <c r="L201" s="303"/>
      <c r="M201" s="303"/>
      <c r="N201" s="303"/>
      <c r="O201" s="303"/>
      <c r="P201" s="305"/>
      <c r="Q201" s="305"/>
      <c r="R201" s="303"/>
      <c r="S201" s="303"/>
      <c r="T201" s="303"/>
      <c r="U201" s="303"/>
      <c r="V201" s="303"/>
      <c r="W201" s="303"/>
      <c r="X201" s="303"/>
      <c r="Y201" s="303"/>
    </row>
    <row r="202" spans="1:25" ht="12.75">
      <c r="A202" s="303"/>
      <c r="B202" s="303"/>
      <c r="C202" s="303"/>
      <c r="D202" s="303"/>
      <c r="E202" s="303"/>
      <c r="F202" s="304"/>
      <c r="G202" s="303"/>
      <c r="H202" s="303"/>
      <c r="I202" s="303"/>
      <c r="J202" s="303"/>
      <c r="K202" s="303"/>
      <c r="L202" s="303"/>
      <c r="M202" s="303"/>
      <c r="N202" s="303"/>
      <c r="O202" s="303"/>
      <c r="P202" s="305"/>
      <c r="Q202" s="305"/>
      <c r="R202" s="303"/>
      <c r="S202" s="303"/>
      <c r="T202" s="303"/>
      <c r="U202" s="303"/>
      <c r="V202" s="303"/>
      <c r="W202" s="303"/>
      <c r="X202" s="303"/>
      <c r="Y202" s="303"/>
    </row>
    <row r="203" spans="1:25" ht="12.75">
      <c r="A203" s="303"/>
      <c r="B203" s="303"/>
      <c r="C203" s="303"/>
      <c r="D203" s="303"/>
      <c r="E203" s="303"/>
      <c r="F203" s="304"/>
      <c r="G203" s="303"/>
      <c r="H203" s="303"/>
      <c r="I203" s="303"/>
      <c r="J203" s="303"/>
      <c r="K203" s="303"/>
      <c r="L203" s="303"/>
      <c r="M203" s="303"/>
      <c r="N203" s="303"/>
      <c r="O203" s="303"/>
      <c r="P203" s="305"/>
      <c r="Q203" s="305"/>
      <c r="R203" s="303"/>
      <c r="S203" s="303"/>
      <c r="T203" s="303"/>
      <c r="U203" s="303"/>
      <c r="V203" s="303"/>
      <c r="W203" s="303"/>
      <c r="X203" s="303"/>
      <c r="Y203" s="303"/>
    </row>
    <row r="204" spans="1:25" ht="12.75">
      <c r="A204" s="303"/>
      <c r="B204" s="303"/>
      <c r="C204" s="303"/>
      <c r="D204" s="303"/>
      <c r="E204" s="303"/>
      <c r="F204" s="304"/>
      <c r="G204" s="303"/>
      <c r="H204" s="303"/>
      <c r="I204" s="303"/>
      <c r="J204" s="303"/>
      <c r="K204" s="303"/>
      <c r="L204" s="303"/>
      <c r="M204" s="303"/>
      <c r="N204" s="303"/>
      <c r="O204" s="303"/>
      <c r="P204" s="305"/>
      <c r="Q204" s="305"/>
      <c r="R204" s="303"/>
      <c r="S204" s="303"/>
      <c r="T204" s="303"/>
      <c r="U204" s="303"/>
      <c r="V204" s="303"/>
      <c r="W204" s="303"/>
      <c r="X204" s="303"/>
      <c r="Y204" s="303"/>
    </row>
    <row r="205" spans="1:25" ht="12.75">
      <c r="A205" s="303"/>
      <c r="B205" s="303"/>
      <c r="C205" s="303"/>
      <c r="D205" s="303"/>
      <c r="E205" s="303"/>
      <c r="F205" s="304"/>
      <c r="G205" s="303"/>
      <c r="H205" s="303"/>
      <c r="I205" s="303"/>
      <c r="J205" s="303"/>
      <c r="K205" s="303"/>
      <c r="L205" s="303"/>
      <c r="M205" s="303"/>
      <c r="N205" s="303"/>
      <c r="O205" s="303"/>
      <c r="P205" s="305"/>
      <c r="Q205" s="305"/>
      <c r="R205" s="303"/>
      <c r="S205" s="303"/>
      <c r="T205" s="303"/>
      <c r="U205" s="303"/>
      <c r="V205" s="303"/>
      <c r="W205" s="303"/>
      <c r="X205" s="303"/>
      <c r="Y205" s="303"/>
    </row>
    <row r="206" spans="1:25" ht="12.75">
      <c r="A206" s="303"/>
      <c r="B206" s="303"/>
      <c r="C206" s="303"/>
      <c r="D206" s="303"/>
      <c r="E206" s="303"/>
      <c r="F206" s="304"/>
      <c r="G206" s="303"/>
      <c r="H206" s="303"/>
      <c r="I206" s="303"/>
      <c r="J206" s="303"/>
      <c r="K206" s="303"/>
      <c r="L206" s="303"/>
      <c r="M206" s="303"/>
      <c r="N206" s="303"/>
      <c r="O206" s="303"/>
      <c r="P206" s="305"/>
      <c r="Q206" s="305"/>
      <c r="R206" s="303"/>
      <c r="S206" s="303"/>
      <c r="T206" s="303"/>
      <c r="U206" s="303"/>
      <c r="V206" s="303"/>
      <c r="W206" s="303"/>
      <c r="X206" s="303"/>
      <c r="Y206" s="303"/>
    </row>
    <row r="207" spans="1:25" ht="12.75">
      <c r="A207" s="303"/>
      <c r="B207" s="303"/>
      <c r="C207" s="303"/>
      <c r="D207" s="303"/>
      <c r="E207" s="303"/>
      <c r="F207" s="304"/>
      <c r="G207" s="303"/>
      <c r="H207" s="303"/>
      <c r="I207" s="303"/>
      <c r="J207" s="303"/>
      <c r="K207" s="303"/>
      <c r="L207" s="303"/>
      <c r="M207" s="303"/>
      <c r="N207" s="303"/>
      <c r="O207" s="303"/>
      <c r="P207" s="305"/>
      <c r="Q207" s="305"/>
      <c r="R207" s="303"/>
      <c r="S207" s="303"/>
      <c r="T207" s="303"/>
      <c r="U207" s="303"/>
      <c r="V207" s="303"/>
      <c r="W207" s="303"/>
      <c r="X207" s="303"/>
      <c r="Y207" s="303"/>
    </row>
    <row r="208" spans="1:25" ht="12.75">
      <c r="A208" s="303"/>
      <c r="B208" s="303"/>
      <c r="C208" s="303"/>
      <c r="D208" s="303"/>
      <c r="E208" s="303"/>
      <c r="F208" s="304"/>
      <c r="G208" s="303"/>
      <c r="H208" s="303"/>
      <c r="I208" s="303"/>
      <c r="J208" s="303"/>
      <c r="K208" s="303"/>
      <c r="L208" s="303"/>
      <c r="M208" s="303"/>
      <c r="N208" s="303"/>
      <c r="O208" s="303"/>
      <c r="P208" s="305"/>
      <c r="Q208" s="305"/>
      <c r="R208" s="303"/>
      <c r="S208" s="303"/>
      <c r="T208" s="303"/>
      <c r="U208" s="303"/>
      <c r="V208" s="303"/>
      <c r="W208" s="303"/>
      <c r="X208" s="303"/>
      <c r="Y208" s="303"/>
    </row>
    <row r="209" spans="1:25" ht="12.75">
      <c r="A209" s="303"/>
      <c r="B209" s="303"/>
      <c r="C209" s="303"/>
      <c r="D209" s="303"/>
      <c r="E209" s="303"/>
      <c r="F209" s="304"/>
      <c r="G209" s="303"/>
      <c r="H209" s="303"/>
      <c r="I209" s="303"/>
      <c r="J209" s="303"/>
      <c r="K209" s="303"/>
      <c r="L209" s="303"/>
      <c r="M209" s="303"/>
      <c r="N209" s="303"/>
      <c r="O209" s="303"/>
      <c r="P209" s="305"/>
      <c r="Q209" s="305"/>
      <c r="R209" s="303"/>
      <c r="S209" s="303"/>
      <c r="T209" s="303"/>
      <c r="U209" s="303"/>
      <c r="V209" s="303"/>
      <c r="W209" s="303"/>
      <c r="X209" s="303"/>
      <c r="Y209" s="303"/>
    </row>
    <row r="210" spans="1:25" ht="12.75">
      <c r="A210" s="303"/>
      <c r="B210" s="303"/>
      <c r="C210" s="303"/>
      <c r="D210" s="303"/>
      <c r="E210" s="303"/>
      <c r="F210" s="304"/>
      <c r="G210" s="303"/>
      <c r="H210" s="303"/>
      <c r="I210" s="303"/>
      <c r="J210" s="303"/>
      <c r="K210" s="303"/>
      <c r="L210" s="303"/>
      <c r="M210" s="303"/>
      <c r="N210" s="303"/>
      <c r="O210" s="303"/>
      <c r="P210" s="305"/>
      <c r="Q210" s="305"/>
      <c r="R210" s="303"/>
      <c r="S210" s="303"/>
      <c r="T210" s="303"/>
      <c r="U210" s="303"/>
      <c r="V210" s="303"/>
      <c r="W210" s="303"/>
      <c r="X210" s="303"/>
      <c r="Y210" s="303"/>
    </row>
    <row r="211" spans="1:25" ht="12.75">
      <c r="A211" s="303"/>
      <c r="B211" s="303"/>
      <c r="C211" s="303"/>
      <c r="D211" s="303"/>
      <c r="E211" s="303"/>
      <c r="F211" s="304"/>
      <c r="G211" s="303"/>
      <c r="H211" s="303"/>
      <c r="I211" s="303"/>
      <c r="J211" s="303"/>
      <c r="K211" s="303"/>
      <c r="L211" s="303"/>
      <c r="M211" s="303"/>
      <c r="N211" s="303"/>
      <c r="O211" s="303"/>
      <c r="P211" s="305"/>
      <c r="Q211" s="305"/>
      <c r="R211" s="303"/>
      <c r="S211" s="303"/>
      <c r="T211" s="303"/>
      <c r="U211" s="303"/>
      <c r="V211" s="303"/>
      <c r="W211" s="303"/>
      <c r="X211" s="303"/>
      <c r="Y211" s="303"/>
    </row>
    <row r="212" spans="1:25" ht="12.75">
      <c r="A212" s="303"/>
      <c r="B212" s="303"/>
      <c r="C212" s="303"/>
      <c r="D212" s="303"/>
      <c r="E212" s="303"/>
      <c r="F212" s="304"/>
      <c r="G212" s="303"/>
      <c r="H212" s="303"/>
      <c r="I212" s="303"/>
      <c r="J212" s="303"/>
      <c r="K212" s="303"/>
      <c r="L212" s="303"/>
      <c r="M212" s="303"/>
      <c r="N212" s="303"/>
      <c r="O212" s="303"/>
      <c r="P212" s="305"/>
      <c r="Q212" s="305"/>
      <c r="R212" s="303"/>
      <c r="S212" s="303"/>
      <c r="T212" s="303"/>
      <c r="U212" s="303"/>
      <c r="V212" s="303"/>
      <c r="W212" s="303"/>
      <c r="X212" s="303"/>
      <c r="Y212" s="303"/>
    </row>
    <row r="213" spans="1:25" ht="12.75">
      <c r="A213" s="303"/>
      <c r="B213" s="303"/>
      <c r="C213" s="303"/>
      <c r="D213" s="303"/>
      <c r="E213" s="303"/>
      <c r="F213" s="304"/>
      <c r="G213" s="303"/>
      <c r="H213" s="303"/>
      <c r="I213" s="303"/>
      <c r="J213" s="303"/>
      <c r="K213" s="303"/>
      <c r="L213" s="303"/>
      <c r="M213" s="303"/>
      <c r="N213" s="303"/>
      <c r="O213" s="303"/>
      <c r="P213" s="305"/>
      <c r="Q213" s="305"/>
      <c r="R213" s="303"/>
      <c r="S213" s="303"/>
      <c r="T213" s="303"/>
      <c r="U213" s="303"/>
      <c r="V213" s="303"/>
      <c r="W213" s="303"/>
      <c r="X213" s="303"/>
      <c r="Y213" s="303"/>
    </row>
    <row r="214" spans="1:25" ht="12.75">
      <c r="A214" s="303"/>
      <c r="B214" s="303"/>
      <c r="C214" s="303"/>
      <c r="D214" s="303"/>
      <c r="E214" s="303"/>
      <c r="F214" s="304"/>
      <c r="G214" s="303"/>
      <c r="H214" s="303"/>
      <c r="I214" s="303"/>
      <c r="J214" s="303"/>
      <c r="K214" s="303"/>
      <c r="L214" s="303"/>
      <c r="M214" s="303"/>
      <c r="N214" s="303"/>
      <c r="O214" s="303"/>
      <c r="P214" s="305"/>
      <c r="Q214" s="305"/>
      <c r="R214" s="303"/>
      <c r="S214" s="303"/>
      <c r="T214" s="303"/>
      <c r="U214" s="303"/>
      <c r="V214" s="303"/>
      <c r="W214" s="303"/>
      <c r="X214" s="303"/>
      <c r="Y214" s="303"/>
    </row>
    <row r="215" spans="1:25" ht="12.75">
      <c r="A215" s="303"/>
      <c r="B215" s="303"/>
      <c r="C215" s="303"/>
      <c r="D215" s="303"/>
      <c r="E215" s="303"/>
      <c r="F215" s="304"/>
      <c r="G215" s="303"/>
      <c r="H215" s="303"/>
      <c r="I215" s="303"/>
      <c r="J215" s="303"/>
      <c r="K215" s="303"/>
      <c r="L215" s="303"/>
      <c r="M215" s="303"/>
      <c r="N215" s="303"/>
      <c r="O215" s="303"/>
      <c r="P215" s="305"/>
      <c r="Q215" s="305"/>
      <c r="R215" s="303"/>
      <c r="S215" s="303"/>
      <c r="T215" s="303"/>
      <c r="U215" s="303"/>
      <c r="V215" s="303"/>
      <c r="W215" s="303"/>
      <c r="X215" s="303"/>
      <c r="Y215" s="303"/>
    </row>
    <row r="216" spans="1:25" ht="12.75">
      <c r="A216" s="303"/>
      <c r="B216" s="303"/>
      <c r="C216" s="303"/>
      <c r="D216" s="303"/>
      <c r="E216" s="303"/>
      <c r="F216" s="304"/>
      <c r="G216" s="303"/>
      <c r="H216" s="303"/>
      <c r="I216" s="303"/>
      <c r="J216" s="303"/>
      <c r="K216" s="303"/>
      <c r="L216" s="303"/>
      <c r="M216" s="303"/>
      <c r="N216" s="303"/>
      <c r="O216" s="303"/>
      <c r="P216" s="305"/>
      <c r="Q216" s="305"/>
      <c r="R216" s="303"/>
      <c r="S216" s="303"/>
      <c r="T216" s="303"/>
      <c r="U216" s="303"/>
      <c r="V216" s="303"/>
      <c r="W216" s="303"/>
      <c r="X216" s="303"/>
      <c r="Y216" s="303"/>
    </row>
    <row r="217" spans="1:25" ht="12.75">
      <c r="A217" s="303"/>
      <c r="B217" s="303"/>
      <c r="C217" s="303"/>
      <c r="D217" s="303"/>
      <c r="E217" s="303"/>
      <c r="F217" s="304"/>
      <c r="G217" s="303"/>
      <c r="H217" s="303"/>
      <c r="I217" s="303"/>
      <c r="J217" s="303"/>
      <c r="K217" s="303"/>
      <c r="L217" s="303"/>
      <c r="M217" s="303"/>
      <c r="N217" s="303"/>
      <c r="O217" s="303"/>
      <c r="P217" s="305"/>
      <c r="Q217" s="305"/>
      <c r="R217" s="303"/>
      <c r="S217" s="303"/>
      <c r="T217" s="303"/>
      <c r="U217" s="303"/>
      <c r="V217" s="303"/>
      <c r="W217" s="303"/>
      <c r="X217" s="303"/>
      <c r="Y217" s="303"/>
    </row>
    <row r="218" spans="1:25" ht="12.75">
      <c r="A218" s="303"/>
      <c r="B218" s="303"/>
      <c r="C218" s="303"/>
      <c r="D218" s="303"/>
      <c r="E218" s="303"/>
      <c r="F218" s="304"/>
      <c r="G218" s="303"/>
      <c r="H218" s="303"/>
      <c r="I218" s="303"/>
      <c r="J218" s="303"/>
      <c r="K218" s="303"/>
      <c r="L218" s="303"/>
      <c r="M218" s="303"/>
      <c r="N218" s="303"/>
      <c r="O218" s="303"/>
      <c r="P218" s="305"/>
      <c r="Q218" s="305"/>
      <c r="R218" s="303"/>
      <c r="S218" s="303"/>
      <c r="T218" s="303"/>
      <c r="U218" s="303"/>
      <c r="V218" s="303"/>
      <c r="W218" s="303"/>
      <c r="X218" s="303"/>
      <c r="Y218" s="303"/>
    </row>
    <row r="219" spans="1:25" ht="12.75">
      <c r="A219" s="303"/>
      <c r="B219" s="303"/>
      <c r="C219" s="303"/>
      <c r="D219" s="303"/>
      <c r="E219" s="303"/>
      <c r="F219" s="304"/>
      <c r="G219" s="303"/>
      <c r="H219" s="303"/>
      <c r="I219" s="303"/>
      <c r="J219" s="303"/>
      <c r="K219" s="303"/>
      <c r="L219" s="303"/>
      <c r="M219" s="303"/>
      <c r="N219" s="303"/>
      <c r="O219" s="303"/>
      <c r="P219" s="305"/>
      <c r="Q219" s="305"/>
      <c r="R219" s="303"/>
      <c r="S219" s="303"/>
      <c r="T219" s="303"/>
      <c r="U219" s="303"/>
      <c r="V219" s="303"/>
      <c r="W219" s="303"/>
      <c r="X219" s="303"/>
      <c r="Y219" s="303"/>
    </row>
    <row r="220" spans="1:25" ht="12.75">
      <c r="A220" s="303"/>
      <c r="B220" s="303"/>
      <c r="C220" s="303"/>
      <c r="D220" s="303"/>
      <c r="E220" s="303"/>
      <c r="F220" s="304"/>
      <c r="G220" s="303"/>
      <c r="H220" s="303"/>
      <c r="I220" s="303"/>
      <c r="J220" s="303"/>
      <c r="K220" s="303"/>
      <c r="L220" s="303"/>
      <c r="M220" s="303"/>
      <c r="N220" s="303"/>
      <c r="O220" s="303"/>
      <c r="P220" s="305"/>
      <c r="Q220" s="305"/>
      <c r="R220" s="303"/>
      <c r="S220" s="303"/>
      <c r="T220" s="303"/>
      <c r="U220" s="303"/>
      <c r="V220" s="303"/>
      <c r="W220" s="303"/>
      <c r="X220" s="303"/>
      <c r="Y220" s="303"/>
    </row>
    <row r="221" spans="1:25" ht="12.75">
      <c r="A221" s="303"/>
      <c r="B221" s="303"/>
      <c r="C221" s="303"/>
      <c r="D221" s="303"/>
      <c r="E221" s="303"/>
      <c r="F221" s="304"/>
      <c r="G221" s="303"/>
      <c r="H221" s="303"/>
      <c r="I221" s="303"/>
      <c r="J221" s="303"/>
      <c r="K221" s="303"/>
      <c r="L221" s="303"/>
      <c r="M221" s="303"/>
      <c r="N221" s="303"/>
      <c r="O221" s="303"/>
      <c r="P221" s="305"/>
      <c r="Q221" s="305"/>
      <c r="R221" s="303"/>
      <c r="S221" s="303"/>
      <c r="T221" s="303"/>
      <c r="U221" s="303"/>
      <c r="V221" s="303"/>
      <c r="W221" s="303"/>
      <c r="X221" s="303"/>
      <c r="Y221" s="303"/>
    </row>
    <row r="222" spans="1:25" ht="12.75">
      <c r="A222" s="303"/>
      <c r="B222" s="303"/>
      <c r="C222" s="303"/>
      <c r="D222" s="303"/>
      <c r="E222" s="303"/>
      <c r="F222" s="304"/>
      <c r="G222" s="303"/>
      <c r="H222" s="303"/>
      <c r="I222" s="303"/>
      <c r="J222" s="303"/>
      <c r="K222" s="303"/>
      <c r="L222" s="303"/>
      <c r="M222" s="303"/>
      <c r="N222" s="303"/>
      <c r="O222" s="303"/>
      <c r="P222" s="305"/>
      <c r="Q222" s="305"/>
      <c r="R222" s="303"/>
      <c r="S222" s="303"/>
      <c r="T222" s="303"/>
      <c r="U222" s="303"/>
      <c r="V222" s="303"/>
      <c r="W222" s="303"/>
      <c r="X222" s="303"/>
      <c r="Y222" s="303"/>
    </row>
    <row r="223" spans="1:25" ht="12.75">
      <c r="A223" s="303"/>
      <c r="B223" s="303"/>
      <c r="C223" s="303"/>
      <c r="D223" s="303"/>
      <c r="E223" s="303"/>
      <c r="F223" s="304"/>
      <c r="G223" s="303"/>
      <c r="H223" s="303"/>
      <c r="I223" s="303"/>
      <c r="J223" s="303"/>
      <c r="K223" s="303"/>
      <c r="L223" s="303"/>
      <c r="M223" s="303"/>
      <c r="N223" s="303"/>
      <c r="O223" s="303"/>
      <c r="P223" s="305"/>
      <c r="Q223" s="305"/>
      <c r="R223" s="303"/>
      <c r="S223" s="303"/>
      <c r="T223" s="303"/>
      <c r="U223" s="303"/>
      <c r="V223" s="303"/>
      <c r="W223" s="303"/>
      <c r="X223" s="303"/>
      <c r="Y223" s="303"/>
    </row>
    <row r="224" spans="1:25" ht="12.75">
      <c r="A224" s="303"/>
      <c r="B224" s="303"/>
      <c r="C224" s="303"/>
      <c r="D224" s="303"/>
      <c r="E224" s="303"/>
      <c r="F224" s="304"/>
      <c r="G224" s="303"/>
      <c r="H224" s="303"/>
      <c r="I224" s="303"/>
      <c r="J224" s="303"/>
      <c r="K224" s="303"/>
      <c r="L224" s="303"/>
      <c r="M224" s="303"/>
      <c r="N224" s="303"/>
      <c r="O224" s="303"/>
      <c r="P224" s="305"/>
      <c r="Q224" s="305"/>
      <c r="R224" s="303"/>
      <c r="S224" s="303"/>
      <c r="T224" s="303"/>
      <c r="U224" s="303"/>
      <c r="V224" s="303"/>
      <c r="W224" s="303"/>
      <c r="X224" s="303"/>
      <c r="Y224" s="303"/>
    </row>
    <row r="225" spans="1:25" ht="12.75">
      <c r="A225" s="303"/>
      <c r="B225" s="303"/>
      <c r="C225" s="303"/>
      <c r="D225" s="303"/>
      <c r="E225" s="303"/>
      <c r="F225" s="304"/>
      <c r="G225" s="303"/>
      <c r="H225" s="303"/>
      <c r="I225" s="303"/>
      <c r="J225" s="303"/>
      <c r="K225" s="303"/>
      <c r="L225" s="303"/>
      <c r="M225" s="303"/>
      <c r="N225" s="303"/>
      <c r="O225" s="303"/>
      <c r="P225" s="305"/>
      <c r="Q225" s="305"/>
      <c r="R225" s="303"/>
      <c r="S225" s="303"/>
      <c r="T225" s="303"/>
      <c r="U225" s="303"/>
      <c r="V225" s="303"/>
      <c r="W225" s="303"/>
      <c r="X225" s="303"/>
      <c r="Y225" s="303"/>
    </row>
    <row r="226" spans="1:25" ht="12.75">
      <c r="A226" s="303"/>
      <c r="B226" s="303"/>
      <c r="C226" s="303"/>
      <c r="D226" s="303"/>
      <c r="E226" s="303"/>
      <c r="F226" s="304"/>
      <c r="G226" s="303"/>
      <c r="H226" s="303"/>
      <c r="I226" s="303"/>
      <c r="J226" s="303"/>
      <c r="K226" s="303"/>
      <c r="L226" s="303"/>
      <c r="M226" s="303"/>
      <c r="N226" s="303"/>
      <c r="O226" s="303"/>
      <c r="P226" s="305"/>
      <c r="Q226" s="305"/>
      <c r="R226" s="303"/>
      <c r="S226" s="303"/>
      <c r="T226" s="303"/>
      <c r="U226" s="303"/>
      <c r="V226" s="303"/>
      <c r="W226" s="303"/>
      <c r="X226" s="303"/>
      <c r="Y226" s="303"/>
    </row>
    <row r="227" spans="1:25" ht="12.75">
      <c r="A227" s="303"/>
      <c r="B227" s="303"/>
      <c r="C227" s="303"/>
      <c r="D227" s="303"/>
      <c r="E227" s="303"/>
      <c r="F227" s="304"/>
      <c r="G227" s="303"/>
      <c r="H227" s="303"/>
      <c r="I227" s="303"/>
      <c r="J227" s="303"/>
      <c r="K227" s="303"/>
      <c r="L227" s="303"/>
      <c r="M227" s="303"/>
      <c r="N227" s="303"/>
      <c r="O227" s="303"/>
      <c r="P227" s="305"/>
      <c r="Q227" s="305"/>
      <c r="R227" s="303"/>
      <c r="S227" s="303"/>
      <c r="T227" s="303"/>
      <c r="U227" s="303"/>
      <c r="V227" s="303"/>
      <c r="W227" s="303"/>
      <c r="X227" s="303"/>
      <c r="Y227" s="303"/>
    </row>
    <row r="228" spans="1:25" ht="12.75">
      <c r="A228" s="303"/>
      <c r="B228" s="303"/>
      <c r="C228" s="303"/>
      <c r="D228" s="303"/>
      <c r="E228" s="303"/>
      <c r="F228" s="304"/>
      <c r="G228" s="303"/>
      <c r="H228" s="303"/>
      <c r="I228" s="303"/>
      <c r="J228" s="303"/>
      <c r="K228" s="303"/>
      <c r="L228" s="303"/>
      <c r="M228" s="303"/>
      <c r="N228" s="303"/>
      <c r="O228" s="303"/>
      <c r="P228" s="305"/>
      <c r="Q228" s="305"/>
      <c r="R228" s="303"/>
      <c r="S228" s="303"/>
      <c r="T228" s="303"/>
      <c r="U228" s="303"/>
      <c r="V228" s="303"/>
      <c r="W228" s="303"/>
      <c r="X228" s="303"/>
      <c r="Y228" s="303"/>
    </row>
    <row r="229" spans="1:25" ht="12.75">
      <c r="A229" s="303"/>
      <c r="B229" s="303"/>
      <c r="C229" s="303"/>
      <c r="D229" s="303"/>
      <c r="E229" s="303"/>
      <c r="F229" s="304"/>
      <c r="G229" s="303"/>
      <c r="H229" s="303"/>
      <c r="I229" s="303"/>
      <c r="J229" s="303"/>
      <c r="K229" s="303"/>
      <c r="L229" s="303"/>
      <c r="M229" s="303"/>
      <c r="N229" s="303"/>
      <c r="O229" s="303"/>
      <c r="P229" s="305"/>
      <c r="Q229" s="305"/>
      <c r="R229" s="303"/>
      <c r="S229" s="303"/>
      <c r="T229" s="303"/>
      <c r="U229" s="303"/>
      <c r="V229" s="303"/>
      <c r="W229" s="303"/>
      <c r="X229" s="303"/>
      <c r="Y229" s="303"/>
    </row>
    <row r="230" spans="1:25" ht="12.75">
      <c r="A230" s="303"/>
      <c r="B230" s="303"/>
      <c r="C230" s="303"/>
      <c r="D230" s="303"/>
      <c r="E230" s="303"/>
      <c r="F230" s="304"/>
      <c r="G230" s="303"/>
      <c r="H230" s="303"/>
      <c r="I230" s="303"/>
      <c r="J230" s="303"/>
      <c r="K230" s="303"/>
      <c r="L230" s="303"/>
      <c r="M230" s="303"/>
      <c r="N230" s="303"/>
      <c r="O230" s="303"/>
      <c r="P230" s="305"/>
      <c r="Q230" s="305"/>
      <c r="R230" s="303"/>
      <c r="S230" s="303"/>
      <c r="T230" s="303"/>
      <c r="U230" s="303"/>
      <c r="V230" s="303"/>
      <c r="W230" s="303"/>
      <c r="X230" s="303"/>
      <c r="Y230" s="303"/>
    </row>
    <row r="231" spans="1:25" ht="12.75">
      <c r="A231" s="303"/>
      <c r="B231" s="303"/>
      <c r="C231" s="303"/>
      <c r="D231" s="303"/>
      <c r="E231" s="303"/>
      <c r="F231" s="304"/>
      <c r="G231" s="303"/>
      <c r="H231" s="303"/>
      <c r="I231" s="303"/>
      <c r="J231" s="303"/>
      <c r="K231" s="303"/>
      <c r="L231" s="303"/>
      <c r="M231" s="303"/>
      <c r="N231" s="303"/>
      <c r="O231" s="303"/>
      <c r="P231" s="305"/>
      <c r="Q231" s="305"/>
      <c r="R231" s="303"/>
      <c r="S231" s="303"/>
      <c r="T231" s="303"/>
      <c r="U231" s="303"/>
      <c r="V231" s="303"/>
      <c r="W231" s="303"/>
      <c r="X231" s="303"/>
      <c r="Y231" s="303"/>
    </row>
    <row r="232" spans="1:25" ht="12.75">
      <c r="A232" s="303"/>
      <c r="B232" s="303"/>
      <c r="C232" s="303"/>
      <c r="D232" s="303"/>
      <c r="E232" s="303"/>
      <c r="F232" s="304"/>
      <c r="G232" s="303"/>
      <c r="H232" s="303"/>
      <c r="I232" s="303"/>
      <c r="J232" s="303"/>
      <c r="K232" s="303"/>
      <c r="L232" s="303"/>
      <c r="M232" s="303"/>
      <c r="N232" s="303"/>
      <c r="O232" s="303"/>
      <c r="P232" s="305"/>
      <c r="Q232" s="305"/>
      <c r="R232" s="303"/>
      <c r="S232" s="303"/>
      <c r="T232" s="303"/>
      <c r="U232" s="303"/>
      <c r="V232" s="303"/>
      <c r="W232" s="303"/>
      <c r="X232" s="303"/>
      <c r="Y232" s="303"/>
    </row>
    <row r="233" spans="1:25" ht="12.75">
      <c r="A233" s="303"/>
      <c r="B233" s="303"/>
      <c r="C233" s="303"/>
      <c r="D233" s="303"/>
      <c r="E233" s="303"/>
      <c r="F233" s="304"/>
      <c r="G233" s="303"/>
      <c r="H233" s="303"/>
      <c r="I233" s="303"/>
      <c r="J233" s="303"/>
      <c r="K233" s="303"/>
      <c r="L233" s="303"/>
      <c r="M233" s="303"/>
      <c r="N233" s="303"/>
      <c r="O233" s="303"/>
      <c r="P233" s="305"/>
      <c r="Q233" s="305"/>
      <c r="R233" s="303"/>
      <c r="S233" s="303"/>
      <c r="T233" s="303"/>
      <c r="U233" s="303"/>
      <c r="V233" s="303"/>
      <c r="W233" s="303"/>
      <c r="X233" s="303"/>
      <c r="Y233" s="303"/>
    </row>
    <row r="234" spans="1:25" ht="12.75">
      <c r="A234" s="303"/>
      <c r="B234" s="303"/>
      <c r="C234" s="303"/>
      <c r="D234" s="303"/>
      <c r="E234" s="303"/>
      <c r="F234" s="304"/>
      <c r="G234" s="303"/>
      <c r="H234" s="303"/>
      <c r="I234" s="303"/>
      <c r="J234" s="303"/>
      <c r="K234" s="303"/>
      <c r="L234" s="303"/>
      <c r="M234" s="303"/>
      <c r="N234" s="303"/>
      <c r="O234" s="303"/>
      <c r="P234" s="305"/>
      <c r="Q234" s="305"/>
      <c r="R234" s="303"/>
      <c r="S234" s="303"/>
      <c r="T234" s="303"/>
      <c r="U234" s="303"/>
      <c r="V234" s="303"/>
      <c r="W234" s="303"/>
      <c r="X234" s="303"/>
      <c r="Y234" s="303"/>
    </row>
    <row r="235" spans="1:25" ht="12.75">
      <c r="A235" s="303"/>
      <c r="B235" s="303"/>
      <c r="C235" s="303"/>
      <c r="D235" s="303"/>
      <c r="E235" s="303"/>
      <c r="F235" s="304"/>
      <c r="G235" s="303"/>
      <c r="H235" s="303"/>
      <c r="I235" s="303"/>
      <c r="J235" s="303"/>
      <c r="K235" s="303"/>
      <c r="L235" s="303"/>
      <c r="M235" s="303"/>
      <c r="N235" s="303"/>
      <c r="O235" s="303"/>
      <c r="P235" s="305"/>
      <c r="Q235" s="305"/>
      <c r="R235" s="303"/>
      <c r="S235" s="303"/>
      <c r="T235" s="303"/>
      <c r="U235" s="303"/>
      <c r="V235" s="303"/>
      <c r="W235" s="303"/>
      <c r="X235" s="303"/>
      <c r="Y235" s="303"/>
    </row>
    <row r="236" spans="1:25" ht="12.75">
      <c r="A236" s="303"/>
      <c r="B236" s="303"/>
      <c r="C236" s="303"/>
      <c r="D236" s="303"/>
      <c r="E236" s="303"/>
      <c r="F236" s="304"/>
      <c r="G236" s="303"/>
      <c r="H236" s="303"/>
      <c r="I236" s="303"/>
      <c r="J236" s="303"/>
      <c r="K236" s="303"/>
      <c r="L236" s="303"/>
      <c r="M236" s="303"/>
      <c r="N236" s="303"/>
      <c r="O236" s="303"/>
      <c r="P236" s="305"/>
      <c r="Q236" s="305"/>
      <c r="R236" s="303"/>
      <c r="S236" s="303"/>
      <c r="T236" s="303"/>
      <c r="U236" s="303"/>
      <c r="V236" s="303"/>
      <c r="W236" s="303"/>
      <c r="X236" s="303"/>
      <c r="Y236" s="303"/>
    </row>
    <row r="237" spans="1:25" ht="12.75">
      <c r="A237" s="303"/>
      <c r="B237" s="303"/>
      <c r="C237" s="303"/>
      <c r="D237" s="303"/>
      <c r="E237" s="303"/>
      <c r="F237" s="304"/>
      <c r="G237" s="303"/>
      <c r="H237" s="303"/>
      <c r="I237" s="303"/>
      <c r="J237" s="303"/>
      <c r="K237" s="303"/>
      <c r="L237" s="303"/>
      <c r="M237" s="303"/>
      <c r="N237" s="303"/>
      <c r="O237" s="303"/>
      <c r="P237" s="305"/>
      <c r="Q237" s="305"/>
      <c r="R237" s="303"/>
      <c r="S237" s="303"/>
      <c r="T237" s="303"/>
      <c r="U237" s="303"/>
      <c r="V237" s="303"/>
      <c r="W237" s="303"/>
      <c r="X237" s="303"/>
      <c r="Y237" s="303"/>
    </row>
    <row r="238" spans="1:25" ht="12.75">
      <c r="A238" s="303"/>
      <c r="B238" s="303"/>
      <c r="C238" s="303"/>
      <c r="D238" s="303"/>
      <c r="E238" s="303"/>
      <c r="F238" s="304"/>
      <c r="G238" s="303"/>
      <c r="H238" s="303"/>
      <c r="I238" s="303"/>
      <c r="J238" s="303"/>
      <c r="K238" s="303"/>
      <c r="L238" s="303"/>
      <c r="M238" s="303"/>
      <c r="N238" s="303"/>
      <c r="O238" s="303"/>
      <c r="P238" s="305"/>
      <c r="Q238" s="305"/>
      <c r="R238" s="303"/>
      <c r="S238" s="303"/>
      <c r="T238" s="303"/>
      <c r="U238" s="303"/>
      <c r="V238" s="303"/>
      <c r="W238" s="303"/>
      <c r="X238" s="303"/>
      <c r="Y238" s="303"/>
    </row>
    <row r="239" spans="1:25" ht="12.75">
      <c r="A239" s="303"/>
      <c r="B239" s="303"/>
      <c r="C239" s="303"/>
      <c r="D239" s="303"/>
      <c r="E239" s="303"/>
      <c r="F239" s="304"/>
      <c r="G239" s="303"/>
      <c r="H239" s="303"/>
      <c r="I239" s="303"/>
      <c r="J239" s="303"/>
      <c r="K239" s="303"/>
      <c r="L239" s="303"/>
      <c r="M239" s="303"/>
      <c r="N239" s="303"/>
      <c r="O239" s="303"/>
      <c r="P239" s="305"/>
      <c r="Q239" s="305"/>
      <c r="R239" s="303"/>
      <c r="S239" s="303"/>
      <c r="T239" s="303"/>
      <c r="U239" s="303"/>
      <c r="V239" s="303"/>
      <c r="W239" s="303"/>
      <c r="X239" s="303"/>
      <c r="Y239" s="303"/>
    </row>
    <row r="240" spans="1:25" ht="12.75">
      <c r="A240" s="303"/>
      <c r="B240" s="303"/>
      <c r="C240" s="303"/>
      <c r="D240" s="303"/>
      <c r="E240" s="303"/>
      <c r="F240" s="304"/>
      <c r="G240" s="303"/>
      <c r="H240" s="303"/>
      <c r="I240" s="303"/>
      <c r="J240" s="303"/>
      <c r="K240" s="303"/>
      <c r="L240" s="303"/>
      <c r="M240" s="303"/>
      <c r="N240" s="303"/>
      <c r="O240" s="303"/>
      <c r="P240" s="305"/>
      <c r="Q240" s="305"/>
      <c r="R240" s="303"/>
      <c r="S240" s="303"/>
      <c r="T240" s="303"/>
      <c r="U240" s="303"/>
      <c r="V240" s="303"/>
      <c r="W240" s="303"/>
      <c r="X240" s="303"/>
      <c r="Y240" s="303"/>
    </row>
    <row r="241" spans="1:25" ht="12.75">
      <c r="A241" s="303"/>
      <c r="B241" s="303"/>
      <c r="C241" s="303"/>
      <c r="D241" s="303"/>
      <c r="E241" s="303"/>
      <c r="F241" s="304"/>
      <c r="G241" s="303"/>
      <c r="H241" s="303"/>
      <c r="I241" s="303"/>
      <c r="J241" s="303"/>
      <c r="K241" s="303"/>
      <c r="L241" s="303"/>
      <c r="M241" s="303"/>
      <c r="N241" s="303"/>
      <c r="O241" s="303"/>
      <c r="P241" s="305"/>
      <c r="Q241" s="305"/>
      <c r="R241" s="303"/>
      <c r="S241" s="303"/>
      <c r="T241" s="303"/>
      <c r="U241" s="303"/>
      <c r="V241" s="303"/>
      <c r="W241" s="303"/>
      <c r="X241" s="303"/>
      <c r="Y241" s="303"/>
    </row>
    <row r="242" spans="1:25" ht="12.75">
      <c r="A242" s="303"/>
      <c r="B242" s="303"/>
      <c r="C242" s="303"/>
      <c r="D242" s="303"/>
      <c r="E242" s="303"/>
      <c r="F242" s="304"/>
      <c r="G242" s="303"/>
      <c r="H242" s="303"/>
      <c r="I242" s="303"/>
      <c r="J242" s="303"/>
      <c r="K242" s="303"/>
      <c r="L242" s="303"/>
      <c r="M242" s="303"/>
      <c r="N242" s="303"/>
      <c r="O242" s="303"/>
      <c r="P242" s="305"/>
      <c r="Q242" s="305"/>
      <c r="R242" s="303"/>
      <c r="S242" s="303"/>
      <c r="T242" s="303"/>
      <c r="U242" s="303"/>
      <c r="V242" s="303"/>
      <c r="W242" s="303"/>
      <c r="X242" s="303"/>
      <c r="Y242" s="303"/>
    </row>
    <row r="243" spans="1:25" ht="12.75">
      <c r="A243" s="303"/>
      <c r="B243" s="303"/>
      <c r="C243" s="303"/>
      <c r="D243" s="303"/>
      <c r="E243" s="303"/>
      <c r="F243" s="304"/>
      <c r="G243" s="303"/>
      <c r="H243" s="303"/>
      <c r="I243" s="303"/>
      <c r="J243" s="303"/>
      <c r="K243" s="303"/>
      <c r="L243" s="303"/>
      <c r="M243" s="303"/>
      <c r="N243" s="303"/>
      <c r="O243" s="303"/>
      <c r="P243" s="305"/>
      <c r="Q243" s="305"/>
      <c r="R243" s="303"/>
      <c r="S243" s="303"/>
      <c r="T243" s="303"/>
      <c r="U243" s="303"/>
      <c r="V243" s="303"/>
      <c r="W243" s="303"/>
      <c r="X243" s="303"/>
      <c r="Y243" s="303"/>
    </row>
    <row r="244" spans="1:25" ht="12.75">
      <c r="A244" s="303"/>
      <c r="B244" s="303"/>
      <c r="C244" s="303"/>
      <c r="D244" s="303"/>
      <c r="E244" s="303"/>
      <c r="F244" s="304"/>
      <c r="G244" s="303"/>
      <c r="H244" s="303"/>
      <c r="I244" s="303"/>
      <c r="J244" s="303"/>
      <c r="K244" s="303"/>
      <c r="L244" s="303"/>
      <c r="M244" s="303"/>
      <c r="N244" s="303"/>
      <c r="O244" s="303"/>
      <c r="P244" s="305"/>
      <c r="Q244" s="305"/>
      <c r="R244" s="303"/>
      <c r="S244" s="303"/>
      <c r="T244" s="303"/>
      <c r="U244" s="303"/>
      <c r="V244" s="303"/>
      <c r="W244" s="303"/>
      <c r="X244" s="303"/>
      <c r="Y244" s="303"/>
    </row>
    <row r="245" spans="1:25" ht="12.75">
      <c r="A245" s="303"/>
      <c r="B245" s="303"/>
      <c r="C245" s="303"/>
      <c r="D245" s="303"/>
      <c r="E245" s="303"/>
      <c r="F245" s="304"/>
      <c r="G245" s="303"/>
      <c r="H245" s="303"/>
      <c r="I245" s="303"/>
      <c r="J245" s="303"/>
      <c r="K245" s="303"/>
      <c r="L245" s="303"/>
      <c r="M245" s="303"/>
      <c r="N245" s="303"/>
      <c r="O245" s="303"/>
      <c r="P245" s="305"/>
      <c r="Q245" s="305"/>
      <c r="R245" s="303"/>
      <c r="S245" s="303"/>
      <c r="T245" s="303"/>
      <c r="U245" s="303"/>
      <c r="V245" s="303"/>
      <c r="W245" s="303"/>
      <c r="X245" s="303"/>
      <c r="Y245" s="303"/>
    </row>
    <row r="246" spans="1:25" ht="12.75">
      <c r="A246" s="303"/>
      <c r="B246" s="303"/>
      <c r="C246" s="303"/>
      <c r="D246" s="303"/>
      <c r="E246" s="303"/>
      <c r="F246" s="304"/>
      <c r="G246" s="303"/>
      <c r="H246" s="303"/>
      <c r="I246" s="303"/>
      <c r="J246" s="303"/>
      <c r="K246" s="303"/>
      <c r="L246" s="303"/>
      <c r="M246" s="303"/>
      <c r="N246" s="303"/>
      <c r="O246" s="303"/>
      <c r="P246" s="305"/>
      <c r="Q246" s="305"/>
      <c r="R246" s="303"/>
      <c r="S246" s="303"/>
      <c r="T246" s="303"/>
      <c r="U246" s="303"/>
      <c r="V246" s="303"/>
      <c r="W246" s="303"/>
      <c r="X246" s="303"/>
      <c r="Y246" s="303"/>
    </row>
    <row r="247" spans="1:25" ht="12.75">
      <c r="A247" s="303"/>
      <c r="B247" s="303"/>
      <c r="C247" s="303"/>
      <c r="D247" s="303"/>
      <c r="E247" s="303"/>
      <c r="F247" s="304"/>
      <c r="G247" s="303"/>
      <c r="H247" s="303"/>
      <c r="I247" s="303"/>
      <c r="J247" s="303"/>
      <c r="K247" s="303"/>
      <c r="L247" s="303"/>
      <c r="M247" s="303"/>
      <c r="N247" s="303"/>
      <c r="O247" s="303"/>
      <c r="P247" s="305"/>
      <c r="Q247" s="305"/>
      <c r="R247" s="303"/>
      <c r="S247" s="303"/>
      <c r="T247" s="303"/>
      <c r="U247" s="303"/>
      <c r="V247" s="303"/>
      <c r="W247" s="303"/>
      <c r="X247" s="303"/>
      <c r="Y247" s="303"/>
    </row>
    <row r="248" spans="1:25" ht="12.75">
      <c r="A248" s="303"/>
      <c r="B248" s="303"/>
      <c r="C248" s="303"/>
      <c r="D248" s="303"/>
      <c r="E248" s="303"/>
      <c r="F248" s="304"/>
      <c r="G248" s="303"/>
      <c r="H248" s="303"/>
      <c r="I248" s="303"/>
      <c r="J248" s="303"/>
      <c r="K248" s="303"/>
      <c r="L248" s="303"/>
      <c r="M248" s="303"/>
      <c r="N248" s="303"/>
      <c r="O248" s="303"/>
      <c r="P248" s="305"/>
      <c r="Q248" s="305"/>
      <c r="R248" s="303"/>
      <c r="S248" s="303"/>
      <c r="T248" s="303"/>
      <c r="U248" s="303"/>
      <c r="V248" s="303"/>
      <c r="W248" s="303"/>
      <c r="X248" s="303"/>
      <c r="Y248" s="303"/>
    </row>
    <row r="249" spans="1:25" ht="12.75">
      <c r="A249" s="303"/>
      <c r="B249" s="303"/>
      <c r="C249" s="303"/>
      <c r="D249" s="303"/>
      <c r="E249" s="303"/>
      <c r="F249" s="304"/>
      <c r="G249" s="303"/>
      <c r="H249" s="303"/>
      <c r="I249" s="303"/>
      <c r="J249" s="303"/>
      <c r="K249" s="303"/>
      <c r="L249" s="303"/>
      <c r="M249" s="303"/>
      <c r="N249" s="303"/>
      <c r="O249" s="303"/>
      <c r="P249" s="305"/>
      <c r="Q249" s="305"/>
      <c r="R249" s="303"/>
      <c r="S249" s="303"/>
      <c r="T249" s="303"/>
      <c r="U249" s="303"/>
      <c r="V249" s="303"/>
      <c r="W249" s="303"/>
      <c r="X249" s="303"/>
      <c r="Y249" s="303"/>
    </row>
    <row r="250" spans="1:25" ht="12.75">
      <c r="A250" s="303"/>
      <c r="B250" s="303"/>
      <c r="C250" s="303"/>
      <c r="D250" s="303"/>
      <c r="E250" s="303"/>
      <c r="F250" s="304"/>
      <c r="G250" s="303"/>
      <c r="H250" s="303"/>
      <c r="I250" s="303"/>
      <c r="J250" s="303"/>
      <c r="K250" s="303"/>
      <c r="L250" s="303"/>
      <c r="M250" s="303"/>
      <c r="N250" s="303"/>
      <c r="O250" s="303"/>
      <c r="P250" s="305"/>
      <c r="Q250" s="305"/>
      <c r="R250" s="303"/>
      <c r="S250" s="303"/>
      <c r="T250" s="303"/>
      <c r="U250" s="303"/>
      <c r="V250" s="303"/>
      <c r="W250" s="303"/>
      <c r="X250" s="303"/>
      <c r="Y250" s="303"/>
    </row>
    <row r="251" spans="1:25" ht="12.75">
      <c r="A251" s="303"/>
      <c r="B251" s="303"/>
      <c r="C251" s="303"/>
      <c r="D251" s="303"/>
      <c r="E251" s="303"/>
      <c r="F251" s="304"/>
      <c r="G251" s="303"/>
      <c r="H251" s="303"/>
      <c r="I251" s="303"/>
      <c r="J251" s="303"/>
      <c r="K251" s="303"/>
      <c r="L251" s="303"/>
      <c r="M251" s="303"/>
      <c r="N251" s="303"/>
      <c r="O251" s="303"/>
      <c r="P251" s="305"/>
      <c r="Q251" s="305"/>
      <c r="R251" s="303"/>
      <c r="S251" s="303"/>
      <c r="T251" s="303"/>
      <c r="U251" s="303"/>
      <c r="V251" s="303"/>
      <c r="W251" s="303"/>
      <c r="X251" s="303"/>
      <c r="Y251" s="303"/>
    </row>
    <row r="252" spans="1:25" ht="12.75">
      <c r="A252" s="303"/>
      <c r="B252" s="303"/>
      <c r="C252" s="303"/>
      <c r="D252" s="303"/>
      <c r="E252" s="303"/>
      <c r="F252" s="304"/>
      <c r="G252" s="303"/>
      <c r="H252" s="303"/>
      <c r="I252" s="303"/>
      <c r="J252" s="303"/>
      <c r="K252" s="303"/>
      <c r="L252" s="303"/>
      <c r="M252" s="303"/>
      <c r="N252" s="303"/>
      <c r="O252" s="303"/>
      <c r="P252" s="305"/>
      <c r="Q252" s="305"/>
      <c r="R252" s="303"/>
      <c r="S252" s="303"/>
      <c r="T252" s="303"/>
      <c r="U252" s="303"/>
      <c r="V252" s="303"/>
      <c r="W252" s="303"/>
      <c r="X252" s="303"/>
      <c r="Y252" s="303"/>
    </row>
    <row r="253" spans="1:25" ht="12.75">
      <c r="A253" s="303"/>
      <c r="B253" s="303"/>
      <c r="C253" s="303"/>
      <c r="D253" s="303"/>
      <c r="E253" s="303"/>
      <c r="F253" s="304"/>
      <c r="G253" s="303"/>
      <c r="H253" s="303"/>
      <c r="I253" s="303"/>
      <c r="J253" s="303"/>
      <c r="K253" s="303"/>
      <c r="L253" s="303"/>
      <c r="M253" s="303"/>
      <c r="N253" s="303"/>
      <c r="O253" s="303"/>
      <c r="P253" s="305"/>
      <c r="Q253" s="305"/>
      <c r="R253" s="303"/>
      <c r="S253" s="303"/>
      <c r="T253" s="303"/>
      <c r="U253" s="303"/>
      <c r="V253" s="303"/>
      <c r="W253" s="303"/>
      <c r="X253" s="303"/>
      <c r="Y253" s="303"/>
    </row>
    <row r="254" spans="1:25" ht="12.75">
      <c r="A254" s="303"/>
      <c r="B254" s="303"/>
      <c r="C254" s="303"/>
      <c r="D254" s="303"/>
      <c r="E254" s="303"/>
      <c r="F254" s="304"/>
      <c r="G254" s="303"/>
      <c r="H254" s="303"/>
      <c r="I254" s="303"/>
      <c r="J254" s="303"/>
      <c r="K254" s="303"/>
      <c r="L254" s="303"/>
      <c r="M254" s="303"/>
      <c r="N254" s="303"/>
      <c r="O254" s="303"/>
      <c r="P254" s="305"/>
      <c r="Q254" s="305"/>
      <c r="R254" s="303"/>
      <c r="S254" s="303"/>
      <c r="T254" s="303"/>
      <c r="U254" s="303"/>
      <c r="V254" s="303"/>
      <c r="W254" s="303"/>
      <c r="X254" s="303"/>
      <c r="Y254" s="303"/>
    </row>
    <row r="255" spans="1:25" ht="12.75">
      <c r="A255" s="303"/>
      <c r="B255" s="303"/>
      <c r="C255" s="303"/>
      <c r="D255" s="303"/>
      <c r="E255" s="303"/>
      <c r="F255" s="304"/>
      <c r="G255" s="303"/>
      <c r="H255" s="303"/>
      <c r="I255" s="303"/>
      <c r="J255" s="303"/>
      <c r="K255" s="303"/>
      <c r="L255" s="303"/>
      <c r="M255" s="303"/>
      <c r="N255" s="303"/>
      <c r="O255" s="303"/>
      <c r="P255" s="305"/>
      <c r="Q255" s="305"/>
      <c r="R255" s="303"/>
      <c r="S255" s="303"/>
      <c r="T255" s="303"/>
      <c r="U255" s="303"/>
      <c r="V255" s="303"/>
      <c r="W255" s="303"/>
      <c r="X255" s="303"/>
      <c r="Y255" s="303"/>
    </row>
    <row r="256" spans="1:25" ht="12.75">
      <c r="A256" s="303"/>
      <c r="B256" s="303"/>
      <c r="C256" s="303"/>
      <c r="D256" s="303"/>
      <c r="E256" s="303"/>
      <c r="F256" s="304"/>
      <c r="G256" s="303"/>
      <c r="H256" s="303"/>
      <c r="I256" s="303"/>
      <c r="J256" s="303"/>
      <c r="K256" s="303"/>
      <c r="L256" s="303"/>
      <c r="M256" s="303"/>
      <c r="N256" s="303"/>
      <c r="O256" s="303"/>
      <c r="P256" s="305"/>
      <c r="Q256" s="305"/>
      <c r="R256" s="303"/>
      <c r="S256" s="303"/>
      <c r="T256" s="303"/>
      <c r="U256" s="303"/>
      <c r="V256" s="303"/>
      <c r="W256" s="303"/>
      <c r="X256" s="303"/>
      <c r="Y256" s="303"/>
    </row>
    <row r="257" spans="1:25" ht="12.75">
      <c r="A257" s="303"/>
      <c r="B257" s="303"/>
      <c r="C257" s="303"/>
      <c r="D257" s="303"/>
      <c r="E257" s="303"/>
      <c r="F257" s="304"/>
      <c r="G257" s="303"/>
      <c r="H257" s="303"/>
      <c r="I257" s="303"/>
      <c r="J257" s="303"/>
      <c r="K257" s="303"/>
      <c r="L257" s="303"/>
      <c r="M257" s="303"/>
      <c r="N257" s="303"/>
      <c r="O257" s="303"/>
      <c r="P257" s="305"/>
      <c r="Q257" s="305"/>
      <c r="R257" s="303"/>
      <c r="S257" s="303"/>
      <c r="T257" s="303"/>
      <c r="U257" s="303"/>
      <c r="V257" s="303"/>
      <c r="W257" s="303"/>
      <c r="X257" s="303"/>
      <c r="Y257" s="303"/>
    </row>
    <row r="258" spans="1:25" ht="12.75">
      <c r="A258" s="303"/>
      <c r="B258" s="303"/>
      <c r="C258" s="303"/>
      <c r="D258" s="303"/>
      <c r="E258" s="303"/>
      <c r="F258" s="304"/>
      <c r="G258" s="303"/>
      <c r="H258" s="303"/>
      <c r="I258" s="303"/>
      <c r="J258" s="303"/>
      <c r="K258" s="303"/>
      <c r="L258" s="303"/>
      <c r="M258" s="303"/>
      <c r="N258" s="303"/>
      <c r="O258" s="303"/>
      <c r="P258" s="305"/>
      <c r="Q258" s="305"/>
      <c r="R258" s="303"/>
      <c r="S258" s="303"/>
      <c r="T258" s="303"/>
      <c r="U258" s="303"/>
      <c r="V258" s="303"/>
      <c r="W258" s="303"/>
      <c r="X258" s="303"/>
      <c r="Y258" s="303"/>
    </row>
    <row r="259" spans="1:25" ht="12.75">
      <c r="A259" s="303"/>
      <c r="B259" s="303"/>
      <c r="C259" s="303"/>
      <c r="D259" s="303"/>
      <c r="E259" s="303"/>
      <c r="F259" s="304"/>
      <c r="G259" s="303"/>
      <c r="H259" s="303"/>
      <c r="I259" s="303"/>
      <c r="J259" s="303"/>
      <c r="K259" s="303"/>
      <c r="L259" s="303"/>
      <c r="M259" s="303"/>
      <c r="N259" s="303"/>
      <c r="O259" s="303"/>
      <c r="P259" s="305"/>
      <c r="Q259" s="305"/>
      <c r="R259" s="303"/>
      <c r="S259" s="303"/>
      <c r="T259" s="303"/>
      <c r="U259" s="303"/>
      <c r="V259" s="303"/>
      <c r="W259" s="303"/>
      <c r="X259" s="303"/>
      <c r="Y259" s="303"/>
    </row>
    <row r="260" spans="1:25" ht="12.75">
      <c r="A260" s="303"/>
      <c r="B260" s="303"/>
      <c r="C260" s="303"/>
      <c r="D260" s="303"/>
      <c r="E260" s="303"/>
      <c r="F260" s="304"/>
      <c r="G260" s="303"/>
      <c r="H260" s="303"/>
      <c r="I260" s="303"/>
      <c r="J260" s="303"/>
      <c r="K260" s="303"/>
      <c r="L260" s="303"/>
      <c r="M260" s="303"/>
      <c r="N260" s="303"/>
      <c r="O260" s="303"/>
      <c r="P260" s="305"/>
      <c r="Q260" s="305"/>
      <c r="R260" s="303"/>
      <c r="S260" s="303"/>
      <c r="T260" s="303"/>
      <c r="U260" s="303"/>
      <c r="V260" s="303"/>
      <c r="W260" s="303"/>
      <c r="X260" s="303"/>
      <c r="Y260" s="303"/>
    </row>
    <row r="261" spans="1:25" ht="12.75">
      <c r="A261" s="303"/>
      <c r="B261" s="303"/>
      <c r="C261" s="303"/>
      <c r="D261" s="303"/>
      <c r="E261" s="303"/>
      <c r="F261" s="304"/>
      <c r="G261" s="303"/>
      <c r="H261" s="303"/>
      <c r="I261" s="303"/>
      <c r="J261" s="303"/>
      <c r="K261" s="303"/>
      <c r="L261" s="303"/>
      <c r="M261" s="303"/>
      <c r="N261" s="303"/>
      <c r="O261" s="303"/>
      <c r="P261" s="305"/>
      <c r="Q261" s="305"/>
      <c r="R261" s="303"/>
      <c r="S261" s="303"/>
      <c r="T261" s="303"/>
      <c r="U261" s="303"/>
      <c r="V261" s="303"/>
      <c r="W261" s="303"/>
      <c r="X261" s="303"/>
      <c r="Y261" s="303"/>
    </row>
    <row r="262" spans="1:25" ht="12.75">
      <c r="A262" s="303"/>
      <c r="B262" s="303"/>
      <c r="C262" s="303"/>
      <c r="D262" s="303"/>
      <c r="E262" s="303"/>
      <c r="F262" s="304"/>
      <c r="G262" s="303"/>
      <c r="H262" s="303"/>
      <c r="I262" s="303"/>
      <c r="J262" s="303"/>
      <c r="K262" s="303"/>
      <c r="L262" s="303"/>
      <c r="M262" s="303"/>
      <c r="N262" s="303"/>
      <c r="O262" s="303"/>
      <c r="P262" s="305"/>
      <c r="Q262" s="305"/>
      <c r="R262" s="303"/>
      <c r="S262" s="303"/>
      <c r="T262" s="303"/>
      <c r="U262" s="303"/>
      <c r="V262" s="303"/>
      <c r="W262" s="303"/>
      <c r="X262" s="303"/>
      <c r="Y262" s="303"/>
    </row>
    <row r="263" spans="1:25" ht="12.75">
      <c r="A263" s="303"/>
      <c r="B263" s="303"/>
      <c r="C263" s="303"/>
      <c r="D263" s="303"/>
      <c r="E263" s="303"/>
      <c r="F263" s="304"/>
      <c r="G263" s="303"/>
      <c r="H263" s="303"/>
      <c r="I263" s="303"/>
      <c r="J263" s="303"/>
      <c r="K263" s="303"/>
      <c r="L263" s="303"/>
      <c r="M263" s="303"/>
      <c r="N263" s="303"/>
      <c r="O263" s="303"/>
      <c r="P263" s="305"/>
      <c r="Q263" s="305"/>
      <c r="R263" s="303"/>
      <c r="S263" s="303"/>
      <c r="T263" s="303"/>
      <c r="U263" s="303"/>
      <c r="V263" s="303"/>
      <c r="W263" s="303"/>
      <c r="X263" s="303"/>
      <c r="Y263" s="303"/>
    </row>
    <row r="264" spans="1:25" ht="12.75">
      <c r="A264" s="303"/>
      <c r="B264" s="303"/>
      <c r="C264" s="303"/>
      <c r="D264" s="303"/>
      <c r="E264" s="303"/>
      <c r="F264" s="304"/>
      <c r="G264" s="303"/>
      <c r="H264" s="303"/>
      <c r="I264" s="303"/>
      <c r="J264" s="303"/>
      <c r="K264" s="303"/>
      <c r="L264" s="303"/>
      <c r="M264" s="303"/>
      <c r="N264" s="303"/>
      <c r="O264" s="303"/>
      <c r="P264" s="305"/>
      <c r="Q264" s="305"/>
      <c r="R264" s="303"/>
      <c r="S264" s="303"/>
      <c r="T264" s="303"/>
      <c r="U264" s="303"/>
      <c r="V264" s="303"/>
      <c r="W264" s="303"/>
      <c r="X264" s="303"/>
      <c r="Y264" s="303"/>
    </row>
    <row r="265" spans="1:25" ht="12.75">
      <c r="A265" s="303"/>
      <c r="B265" s="303"/>
      <c r="C265" s="303"/>
      <c r="D265" s="303"/>
      <c r="E265" s="303"/>
      <c r="F265" s="304"/>
      <c r="G265" s="303"/>
      <c r="H265" s="303"/>
      <c r="I265" s="303"/>
      <c r="J265" s="303"/>
      <c r="K265" s="303"/>
      <c r="L265" s="303"/>
      <c r="M265" s="303"/>
      <c r="N265" s="303"/>
      <c r="O265" s="303"/>
      <c r="P265" s="305"/>
      <c r="Q265" s="305"/>
      <c r="R265" s="303"/>
      <c r="S265" s="303"/>
      <c r="T265" s="303"/>
      <c r="U265" s="303"/>
      <c r="V265" s="303"/>
      <c r="W265" s="303"/>
      <c r="X265" s="303"/>
      <c r="Y265" s="303"/>
    </row>
    <row r="266" spans="1:25" ht="12.75">
      <c r="A266" s="303"/>
      <c r="B266" s="303"/>
      <c r="C266" s="303"/>
      <c r="D266" s="303"/>
      <c r="E266" s="303"/>
      <c r="F266" s="304"/>
      <c r="G266" s="303"/>
      <c r="H266" s="303"/>
      <c r="I266" s="303"/>
      <c r="J266" s="303"/>
      <c r="K266" s="303"/>
      <c r="L266" s="303"/>
      <c r="M266" s="303"/>
      <c r="N266" s="303"/>
      <c r="O266" s="303"/>
      <c r="P266" s="305"/>
      <c r="Q266" s="305"/>
      <c r="R266" s="303"/>
      <c r="S266" s="303"/>
      <c r="T266" s="303"/>
      <c r="U266" s="303"/>
      <c r="V266" s="303"/>
      <c r="W266" s="303"/>
      <c r="X266" s="303"/>
      <c r="Y266" s="303"/>
    </row>
    <row r="267" spans="1:25" ht="12.75">
      <c r="A267" s="303"/>
      <c r="B267" s="303"/>
      <c r="C267" s="303"/>
      <c r="D267" s="303"/>
      <c r="E267" s="303"/>
      <c r="F267" s="304"/>
      <c r="G267" s="303"/>
      <c r="H267" s="303"/>
      <c r="I267" s="303"/>
      <c r="J267" s="303"/>
      <c r="K267" s="303"/>
      <c r="L267" s="303"/>
      <c r="M267" s="303"/>
      <c r="N267" s="303"/>
      <c r="O267" s="303"/>
      <c r="P267" s="305"/>
      <c r="Q267" s="305"/>
      <c r="R267" s="303"/>
      <c r="S267" s="303"/>
      <c r="T267" s="303"/>
      <c r="U267" s="303"/>
      <c r="V267" s="303"/>
      <c r="W267" s="303"/>
      <c r="X267" s="303"/>
      <c r="Y267" s="303"/>
    </row>
    <row r="268" spans="1:25" ht="12.75">
      <c r="A268" s="303"/>
      <c r="B268" s="303"/>
      <c r="C268" s="303"/>
      <c r="D268" s="303"/>
      <c r="E268" s="303"/>
      <c r="F268" s="304"/>
      <c r="G268" s="303"/>
      <c r="H268" s="303"/>
      <c r="I268" s="303"/>
      <c r="J268" s="303"/>
      <c r="K268" s="303"/>
      <c r="L268" s="303"/>
      <c r="M268" s="303"/>
      <c r="N268" s="303"/>
      <c r="O268" s="303"/>
      <c r="P268" s="305"/>
      <c r="Q268" s="305"/>
      <c r="R268" s="303"/>
      <c r="S268" s="303"/>
      <c r="T268" s="303"/>
      <c r="U268" s="303"/>
      <c r="V268" s="303"/>
      <c r="W268" s="303"/>
      <c r="X268" s="303"/>
      <c r="Y268" s="303"/>
    </row>
    <row r="269" spans="1:25" ht="12.75">
      <c r="A269" s="303"/>
      <c r="B269" s="303"/>
      <c r="C269" s="303"/>
      <c r="D269" s="303"/>
      <c r="E269" s="303"/>
      <c r="F269" s="304"/>
      <c r="G269" s="303"/>
      <c r="H269" s="303"/>
      <c r="I269" s="303"/>
      <c r="J269" s="303"/>
      <c r="K269" s="303"/>
      <c r="L269" s="303"/>
      <c r="M269" s="303"/>
      <c r="N269" s="303"/>
      <c r="O269" s="303"/>
      <c r="P269" s="305"/>
      <c r="Q269" s="305"/>
      <c r="R269" s="303"/>
      <c r="S269" s="303"/>
      <c r="T269" s="303"/>
      <c r="U269" s="303"/>
      <c r="V269" s="303"/>
      <c r="W269" s="303"/>
      <c r="X269" s="303"/>
      <c r="Y269" s="303"/>
    </row>
    <row r="270" spans="1:25" ht="12.75">
      <c r="A270" s="303"/>
      <c r="B270" s="303"/>
      <c r="C270" s="303"/>
      <c r="D270" s="303"/>
      <c r="E270" s="303"/>
      <c r="F270" s="304"/>
      <c r="G270" s="303"/>
      <c r="H270" s="303"/>
      <c r="I270" s="303"/>
      <c r="J270" s="303"/>
      <c r="K270" s="303"/>
      <c r="L270" s="303"/>
      <c r="M270" s="303"/>
      <c r="N270" s="303"/>
      <c r="O270" s="303"/>
      <c r="P270" s="305"/>
      <c r="Q270" s="305"/>
      <c r="R270" s="303"/>
      <c r="S270" s="303"/>
      <c r="T270" s="303"/>
      <c r="U270" s="303"/>
      <c r="V270" s="303"/>
      <c r="W270" s="303"/>
      <c r="X270" s="303"/>
      <c r="Y270" s="303"/>
    </row>
    <row r="271" spans="1:25" ht="12.75">
      <c r="A271" s="303"/>
      <c r="B271" s="303"/>
      <c r="C271" s="303"/>
      <c r="D271" s="303"/>
      <c r="E271" s="303"/>
      <c r="F271" s="304"/>
      <c r="G271" s="303"/>
      <c r="H271" s="303"/>
      <c r="I271" s="303"/>
      <c r="J271" s="303"/>
      <c r="K271" s="303"/>
      <c r="L271" s="303"/>
      <c r="M271" s="303"/>
      <c r="N271" s="303"/>
      <c r="O271" s="303"/>
      <c r="P271" s="305"/>
      <c r="Q271" s="305"/>
      <c r="R271" s="303"/>
      <c r="S271" s="303"/>
      <c r="T271" s="303"/>
      <c r="U271" s="303"/>
      <c r="V271" s="303"/>
      <c r="W271" s="303"/>
      <c r="X271" s="303"/>
      <c r="Y271" s="303"/>
    </row>
    <row r="272" spans="1:25" ht="12.75">
      <c r="A272" s="303"/>
      <c r="B272" s="303"/>
      <c r="C272" s="303"/>
      <c r="D272" s="303"/>
      <c r="E272" s="303"/>
      <c r="F272" s="304"/>
      <c r="G272" s="303"/>
      <c r="H272" s="303"/>
      <c r="I272" s="303"/>
      <c r="J272" s="303"/>
      <c r="K272" s="303"/>
      <c r="L272" s="303"/>
      <c r="M272" s="303"/>
      <c r="N272" s="303"/>
      <c r="O272" s="303"/>
      <c r="P272" s="305"/>
      <c r="Q272" s="305"/>
      <c r="R272" s="303"/>
      <c r="S272" s="303"/>
      <c r="T272" s="303"/>
      <c r="U272" s="303"/>
      <c r="V272" s="303"/>
      <c r="W272" s="303"/>
      <c r="X272" s="303"/>
      <c r="Y272" s="303"/>
    </row>
    <row r="273" spans="1:25" ht="12.75">
      <c r="A273" s="303"/>
      <c r="B273" s="303"/>
      <c r="C273" s="303"/>
      <c r="D273" s="303"/>
      <c r="E273" s="303"/>
      <c r="F273" s="304"/>
      <c r="G273" s="303"/>
      <c r="H273" s="303"/>
      <c r="I273" s="303"/>
      <c r="J273" s="303"/>
      <c r="K273" s="303"/>
      <c r="L273" s="303"/>
      <c r="M273" s="303"/>
      <c r="N273" s="303"/>
      <c r="O273" s="303"/>
      <c r="P273" s="305"/>
      <c r="Q273" s="305"/>
      <c r="R273" s="303"/>
      <c r="S273" s="303"/>
      <c r="T273" s="303"/>
      <c r="U273" s="303"/>
      <c r="V273" s="303"/>
      <c r="W273" s="303"/>
      <c r="X273" s="303"/>
      <c r="Y273" s="303"/>
    </row>
    <row r="274" spans="1:25" ht="12.75">
      <c r="A274" s="303"/>
      <c r="B274" s="303"/>
      <c r="C274" s="303"/>
      <c r="D274" s="303"/>
      <c r="E274" s="303"/>
      <c r="F274" s="304"/>
      <c r="G274" s="303"/>
      <c r="H274" s="303"/>
      <c r="I274" s="303"/>
      <c r="J274" s="303"/>
      <c r="K274" s="303"/>
      <c r="L274" s="303"/>
      <c r="M274" s="303"/>
      <c r="N274" s="303"/>
      <c r="O274" s="303"/>
      <c r="P274" s="305"/>
      <c r="Q274" s="305"/>
      <c r="R274" s="303"/>
      <c r="S274" s="303"/>
      <c r="T274" s="303"/>
      <c r="U274" s="303"/>
      <c r="V274" s="303"/>
      <c r="W274" s="303"/>
      <c r="X274" s="303"/>
      <c r="Y274" s="303"/>
    </row>
    <row r="275" spans="1:25" ht="12.75">
      <c r="A275" s="303"/>
      <c r="B275" s="303"/>
      <c r="C275" s="303"/>
      <c r="D275" s="303"/>
      <c r="E275" s="303"/>
      <c r="F275" s="304"/>
      <c r="G275" s="303"/>
      <c r="H275" s="303"/>
      <c r="I275" s="303"/>
      <c r="J275" s="303"/>
      <c r="K275" s="303"/>
      <c r="L275" s="303"/>
      <c r="M275" s="303"/>
      <c r="N275" s="303"/>
      <c r="O275" s="303"/>
      <c r="P275" s="305"/>
      <c r="Q275" s="305"/>
      <c r="R275" s="303"/>
      <c r="S275" s="303"/>
      <c r="T275" s="303"/>
      <c r="U275" s="303"/>
      <c r="V275" s="303"/>
      <c r="W275" s="303"/>
      <c r="X275" s="303"/>
      <c r="Y275" s="303"/>
    </row>
    <row r="276" spans="1:25" ht="12.75">
      <c r="A276" s="303"/>
      <c r="B276" s="303"/>
      <c r="C276" s="303"/>
      <c r="D276" s="303"/>
      <c r="E276" s="303"/>
      <c r="F276" s="304"/>
      <c r="G276" s="303"/>
      <c r="H276" s="303"/>
      <c r="I276" s="303"/>
      <c r="J276" s="303"/>
      <c r="K276" s="303"/>
      <c r="L276" s="303"/>
      <c r="M276" s="303"/>
      <c r="N276" s="303"/>
      <c r="O276" s="303"/>
      <c r="P276" s="305"/>
      <c r="Q276" s="305"/>
      <c r="R276" s="303"/>
      <c r="S276" s="303"/>
      <c r="T276" s="303"/>
      <c r="U276" s="303"/>
      <c r="V276" s="303"/>
      <c r="W276" s="303"/>
      <c r="X276" s="303"/>
      <c r="Y276" s="303"/>
    </row>
    <row r="277" spans="1:25" ht="12.75">
      <c r="A277" s="303"/>
      <c r="B277" s="303"/>
      <c r="C277" s="303"/>
      <c r="D277" s="303"/>
      <c r="E277" s="303"/>
      <c r="F277" s="304"/>
      <c r="G277" s="303"/>
      <c r="H277" s="303"/>
      <c r="I277" s="303"/>
      <c r="J277" s="303"/>
      <c r="K277" s="303"/>
      <c r="L277" s="303"/>
      <c r="M277" s="303"/>
      <c r="N277" s="303"/>
      <c r="O277" s="303"/>
      <c r="P277" s="305"/>
      <c r="Q277" s="305"/>
      <c r="R277" s="303"/>
      <c r="S277" s="303"/>
      <c r="T277" s="303"/>
      <c r="U277" s="303"/>
      <c r="V277" s="303"/>
      <c r="W277" s="303"/>
      <c r="X277" s="303"/>
      <c r="Y277" s="303"/>
    </row>
    <row r="278" spans="1:25" ht="12.75">
      <c r="A278" s="303"/>
      <c r="B278" s="303"/>
      <c r="C278" s="303"/>
      <c r="D278" s="303"/>
      <c r="E278" s="303"/>
      <c r="F278" s="304"/>
      <c r="G278" s="303"/>
      <c r="H278" s="303"/>
      <c r="I278" s="303"/>
      <c r="J278" s="303"/>
      <c r="K278" s="303"/>
      <c r="L278" s="303"/>
      <c r="M278" s="303"/>
      <c r="N278" s="303"/>
      <c r="O278" s="303"/>
      <c r="P278" s="305"/>
      <c r="Q278" s="305"/>
      <c r="R278" s="303"/>
      <c r="S278" s="303"/>
      <c r="T278" s="303"/>
      <c r="U278" s="303"/>
      <c r="V278" s="303"/>
      <c r="W278" s="303"/>
      <c r="X278" s="303"/>
      <c r="Y278" s="303"/>
    </row>
    <row r="279" spans="1:25" ht="12.75">
      <c r="A279" s="303"/>
      <c r="B279" s="303"/>
      <c r="C279" s="303"/>
      <c r="D279" s="303"/>
      <c r="E279" s="303"/>
      <c r="F279" s="304"/>
      <c r="G279" s="303"/>
      <c r="H279" s="303"/>
      <c r="I279" s="303"/>
      <c r="J279" s="303"/>
      <c r="K279" s="303"/>
      <c r="L279" s="303"/>
      <c r="M279" s="303"/>
      <c r="N279" s="303"/>
      <c r="O279" s="303"/>
      <c r="P279" s="305"/>
      <c r="Q279" s="305"/>
      <c r="R279" s="303"/>
      <c r="S279" s="303"/>
      <c r="T279" s="303"/>
      <c r="U279" s="303"/>
      <c r="V279" s="303"/>
      <c r="W279" s="303"/>
      <c r="X279" s="303"/>
      <c r="Y279" s="303"/>
    </row>
    <row r="280" spans="1:25" ht="12.75">
      <c r="A280" s="303"/>
      <c r="B280" s="303"/>
      <c r="C280" s="303"/>
      <c r="D280" s="303"/>
      <c r="E280" s="303"/>
      <c r="F280" s="304"/>
      <c r="G280" s="303"/>
      <c r="H280" s="303"/>
      <c r="I280" s="303"/>
      <c r="J280" s="303"/>
      <c r="K280" s="303"/>
      <c r="L280" s="303"/>
      <c r="M280" s="303"/>
      <c r="N280" s="303"/>
      <c r="O280" s="303"/>
      <c r="P280" s="305"/>
      <c r="Q280" s="305"/>
      <c r="R280" s="303"/>
      <c r="S280" s="303"/>
      <c r="T280" s="303"/>
      <c r="U280" s="303"/>
      <c r="V280" s="303"/>
      <c r="W280" s="303"/>
      <c r="X280" s="303"/>
      <c r="Y280" s="303"/>
    </row>
    <row r="281" spans="1:25" ht="12.75">
      <c r="A281" s="303"/>
      <c r="B281" s="303"/>
      <c r="C281" s="303"/>
      <c r="D281" s="303"/>
      <c r="E281" s="303"/>
      <c r="F281" s="304"/>
      <c r="G281" s="303"/>
      <c r="H281" s="303"/>
      <c r="I281" s="303"/>
      <c r="J281" s="303"/>
      <c r="K281" s="303"/>
      <c r="L281" s="303"/>
      <c r="M281" s="303"/>
      <c r="N281" s="303"/>
      <c r="O281" s="303"/>
      <c r="P281" s="305"/>
      <c r="Q281" s="305"/>
      <c r="R281" s="303"/>
      <c r="S281" s="303"/>
      <c r="T281" s="303"/>
      <c r="U281" s="303"/>
      <c r="V281" s="303"/>
      <c r="W281" s="303"/>
      <c r="X281" s="303"/>
      <c r="Y281" s="303"/>
    </row>
    <row r="282" spans="1:25" ht="12.75">
      <c r="A282" s="303"/>
      <c r="B282" s="303"/>
      <c r="C282" s="303"/>
      <c r="D282" s="303"/>
      <c r="E282" s="303"/>
      <c r="F282" s="304"/>
      <c r="G282" s="303"/>
      <c r="H282" s="303"/>
      <c r="I282" s="303"/>
      <c r="J282" s="303"/>
      <c r="K282" s="303"/>
      <c r="L282" s="303"/>
      <c r="M282" s="303"/>
      <c r="N282" s="303"/>
      <c r="O282" s="303"/>
      <c r="P282" s="305"/>
      <c r="Q282" s="305"/>
      <c r="R282" s="303"/>
      <c r="S282" s="303"/>
      <c r="T282" s="303"/>
      <c r="U282" s="303"/>
      <c r="V282" s="303"/>
      <c r="W282" s="303"/>
      <c r="X282" s="303"/>
      <c r="Y282" s="303"/>
    </row>
    <row r="283" spans="1:25" ht="12.75">
      <c r="A283" s="303"/>
      <c r="B283" s="303"/>
      <c r="C283" s="303"/>
      <c r="D283" s="303"/>
      <c r="E283" s="303"/>
      <c r="F283" s="304"/>
      <c r="G283" s="303"/>
      <c r="H283" s="303"/>
      <c r="I283" s="303"/>
      <c r="J283" s="303"/>
      <c r="K283" s="303"/>
      <c r="L283" s="303"/>
      <c r="M283" s="303"/>
      <c r="N283" s="303"/>
      <c r="O283" s="303"/>
      <c r="P283" s="305"/>
      <c r="Q283" s="305"/>
      <c r="R283" s="303"/>
      <c r="S283" s="303"/>
      <c r="T283" s="303"/>
      <c r="U283" s="303"/>
      <c r="V283" s="303"/>
      <c r="W283" s="303"/>
      <c r="X283" s="303"/>
      <c r="Y283" s="303"/>
    </row>
    <row r="284" spans="1:25" ht="12.75">
      <c r="A284" s="303"/>
      <c r="B284" s="303"/>
      <c r="C284" s="303"/>
      <c r="D284" s="303"/>
      <c r="E284" s="303"/>
      <c r="F284" s="304"/>
      <c r="G284" s="303"/>
      <c r="H284" s="303"/>
      <c r="I284" s="303"/>
      <c r="J284" s="303"/>
      <c r="K284" s="303"/>
      <c r="L284" s="303"/>
      <c r="M284" s="303"/>
      <c r="N284" s="303"/>
      <c r="O284" s="303"/>
      <c r="P284" s="305"/>
      <c r="Q284" s="305"/>
      <c r="R284" s="303"/>
      <c r="S284" s="303"/>
      <c r="T284" s="303"/>
      <c r="U284" s="303"/>
      <c r="V284" s="303"/>
      <c r="W284" s="303"/>
      <c r="X284" s="303"/>
      <c r="Y284" s="303"/>
    </row>
    <row r="285" spans="1:25" ht="12.75">
      <c r="A285" s="303"/>
      <c r="B285" s="303"/>
      <c r="C285" s="303"/>
      <c r="D285" s="303"/>
      <c r="E285" s="303"/>
      <c r="F285" s="304"/>
      <c r="G285" s="303"/>
      <c r="H285" s="303"/>
      <c r="I285" s="303"/>
      <c r="J285" s="303"/>
      <c r="K285" s="303"/>
      <c r="L285" s="303"/>
      <c r="M285" s="303"/>
      <c r="N285" s="303"/>
      <c r="O285" s="303"/>
      <c r="P285" s="305"/>
      <c r="Q285" s="305"/>
      <c r="R285" s="303"/>
      <c r="S285" s="303"/>
      <c r="T285" s="303"/>
      <c r="U285" s="303"/>
      <c r="V285" s="303"/>
      <c r="W285" s="303"/>
      <c r="X285" s="303"/>
      <c r="Y285" s="303"/>
    </row>
    <row r="286" spans="1:25" ht="12.75">
      <c r="A286" s="303"/>
      <c r="B286" s="303"/>
      <c r="C286" s="303"/>
      <c r="D286" s="303"/>
      <c r="E286" s="303"/>
      <c r="F286" s="304"/>
      <c r="G286" s="303"/>
      <c r="H286" s="303"/>
      <c r="I286" s="303"/>
      <c r="J286" s="303"/>
      <c r="K286" s="303"/>
      <c r="L286" s="303"/>
      <c r="M286" s="303"/>
      <c r="N286" s="303"/>
      <c r="O286" s="303"/>
      <c r="P286" s="305"/>
      <c r="Q286" s="305"/>
      <c r="R286" s="303"/>
      <c r="S286" s="303"/>
      <c r="T286" s="303"/>
      <c r="U286" s="303"/>
      <c r="V286" s="303"/>
      <c r="W286" s="303"/>
      <c r="X286" s="303"/>
      <c r="Y286" s="303"/>
    </row>
    <row r="287" spans="1:25" ht="12.75">
      <c r="A287" s="303"/>
      <c r="B287" s="303"/>
      <c r="C287" s="303"/>
      <c r="D287" s="303"/>
      <c r="E287" s="303"/>
      <c r="F287" s="304"/>
      <c r="G287" s="303"/>
      <c r="H287" s="303"/>
      <c r="I287" s="303"/>
      <c r="J287" s="303"/>
      <c r="K287" s="303"/>
      <c r="L287" s="303"/>
      <c r="M287" s="303"/>
      <c r="N287" s="303"/>
      <c r="O287" s="303"/>
      <c r="P287" s="305"/>
      <c r="Q287" s="305"/>
      <c r="R287" s="303"/>
      <c r="S287" s="303"/>
      <c r="T287" s="303"/>
      <c r="U287" s="303"/>
      <c r="V287" s="303"/>
      <c r="W287" s="303"/>
      <c r="X287" s="303"/>
      <c r="Y287" s="303"/>
    </row>
    <row r="288" spans="1:25" ht="12.75">
      <c r="A288" s="303"/>
      <c r="B288" s="303"/>
      <c r="C288" s="303"/>
      <c r="D288" s="303"/>
      <c r="E288" s="303"/>
      <c r="F288" s="304"/>
      <c r="G288" s="303"/>
      <c r="H288" s="303"/>
      <c r="I288" s="303"/>
      <c r="J288" s="303"/>
      <c r="K288" s="303"/>
      <c r="L288" s="303"/>
      <c r="M288" s="303"/>
      <c r="N288" s="303"/>
      <c r="O288" s="303"/>
      <c r="P288" s="305"/>
      <c r="Q288" s="305"/>
      <c r="R288" s="303"/>
      <c r="S288" s="303"/>
      <c r="T288" s="303"/>
      <c r="U288" s="303"/>
      <c r="V288" s="303"/>
      <c r="W288" s="303"/>
      <c r="X288" s="303"/>
      <c r="Y288" s="303"/>
    </row>
    <row r="289" spans="1:25" ht="12.75">
      <c r="A289" s="303"/>
      <c r="B289" s="303"/>
      <c r="C289" s="303"/>
      <c r="D289" s="303"/>
      <c r="E289" s="303"/>
      <c r="F289" s="304"/>
      <c r="G289" s="303"/>
      <c r="H289" s="303"/>
      <c r="I289" s="303"/>
      <c r="J289" s="303"/>
      <c r="K289" s="303"/>
      <c r="L289" s="303"/>
      <c r="M289" s="303"/>
      <c r="N289" s="303"/>
      <c r="O289" s="303"/>
      <c r="P289" s="305"/>
      <c r="Q289" s="305"/>
      <c r="R289" s="303"/>
      <c r="S289" s="303"/>
      <c r="T289" s="303"/>
      <c r="U289" s="303"/>
      <c r="V289" s="303"/>
      <c r="W289" s="303"/>
      <c r="X289" s="303"/>
      <c r="Y289" s="303"/>
    </row>
    <row r="290" spans="1:25" ht="12.75">
      <c r="A290" s="303"/>
      <c r="B290" s="303"/>
      <c r="C290" s="303"/>
      <c r="D290" s="303"/>
      <c r="E290" s="303"/>
      <c r="F290" s="304"/>
      <c r="G290" s="303"/>
      <c r="H290" s="303"/>
      <c r="I290" s="303"/>
      <c r="J290" s="303"/>
      <c r="K290" s="303"/>
      <c r="L290" s="303"/>
      <c r="M290" s="303"/>
      <c r="N290" s="303"/>
      <c r="O290" s="303"/>
      <c r="P290" s="305"/>
      <c r="Q290" s="305"/>
      <c r="R290" s="303"/>
      <c r="S290" s="303"/>
      <c r="T290" s="303"/>
      <c r="U290" s="303"/>
      <c r="V290" s="303"/>
      <c r="W290" s="303"/>
      <c r="X290" s="303"/>
      <c r="Y290" s="303"/>
    </row>
    <row r="291" spans="1:25" ht="12.75">
      <c r="A291" s="303"/>
      <c r="B291" s="303"/>
      <c r="C291" s="303"/>
      <c r="D291" s="303"/>
      <c r="E291" s="303"/>
      <c r="F291" s="304"/>
      <c r="G291" s="303"/>
      <c r="H291" s="303"/>
      <c r="I291" s="303"/>
      <c r="J291" s="303"/>
      <c r="K291" s="303"/>
      <c r="L291" s="303"/>
      <c r="M291" s="303"/>
      <c r="N291" s="303"/>
      <c r="O291" s="303"/>
      <c r="P291" s="305"/>
      <c r="Q291" s="305"/>
      <c r="R291" s="303"/>
      <c r="S291" s="303"/>
      <c r="T291" s="303"/>
      <c r="U291" s="303"/>
      <c r="V291" s="303"/>
      <c r="W291" s="303"/>
      <c r="X291" s="303"/>
      <c r="Y291" s="303"/>
    </row>
    <row r="292" spans="1:25" ht="12.75">
      <c r="A292" s="303"/>
      <c r="B292" s="303"/>
      <c r="C292" s="303"/>
      <c r="D292" s="303"/>
      <c r="E292" s="303"/>
      <c r="F292" s="304"/>
      <c r="G292" s="303"/>
      <c r="H292" s="303"/>
      <c r="I292" s="303"/>
      <c r="J292" s="303"/>
      <c r="K292" s="303"/>
      <c r="L292" s="303"/>
      <c r="M292" s="303"/>
      <c r="N292" s="303"/>
      <c r="O292" s="303"/>
      <c r="P292" s="305"/>
      <c r="Q292" s="305"/>
      <c r="R292" s="303"/>
      <c r="S292" s="303"/>
      <c r="T292" s="303"/>
      <c r="U292" s="303"/>
      <c r="V292" s="303"/>
      <c r="W292" s="303"/>
      <c r="X292" s="303"/>
      <c r="Y292" s="303"/>
    </row>
    <row r="293" spans="1:25" ht="12.75">
      <c r="A293" s="303"/>
      <c r="B293" s="303"/>
      <c r="C293" s="303"/>
      <c r="D293" s="303"/>
      <c r="E293" s="303"/>
      <c r="F293" s="304"/>
      <c r="G293" s="303"/>
      <c r="H293" s="303"/>
      <c r="I293" s="303"/>
      <c r="J293" s="303"/>
      <c r="K293" s="303"/>
      <c r="L293" s="303"/>
      <c r="M293" s="303"/>
      <c r="N293" s="303"/>
      <c r="O293" s="303"/>
      <c r="P293" s="305"/>
      <c r="Q293" s="305"/>
      <c r="R293" s="303"/>
      <c r="S293" s="303"/>
      <c r="T293" s="303"/>
      <c r="U293" s="303"/>
      <c r="V293" s="303"/>
      <c r="W293" s="303"/>
      <c r="X293" s="303"/>
      <c r="Y293" s="303"/>
    </row>
    <row r="294" spans="1:25" ht="12.75">
      <c r="A294" s="303"/>
      <c r="B294" s="303"/>
      <c r="C294" s="303"/>
      <c r="D294" s="303"/>
      <c r="E294" s="303"/>
      <c r="F294" s="304"/>
      <c r="G294" s="303"/>
      <c r="H294" s="303"/>
      <c r="I294" s="303"/>
      <c r="J294" s="303"/>
      <c r="K294" s="303"/>
      <c r="L294" s="303"/>
      <c r="M294" s="303"/>
      <c r="N294" s="303"/>
      <c r="O294" s="303"/>
      <c r="P294" s="305"/>
      <c r="Q294" s="305"/>
      <c r="R294" s="303"/>
      <c r="S294" s="303"/>
      <c r="T294" s="303"/>
      <c r="U294" s="303"/>
      <c r="V294" s="303"/>
      <c r="W294" s="303"/>
      <c r="X294" s="303"/>
      <c r="Y294" s="303"/>
    </row>
    <row r="295" spans="1:25" ht="12.75">
      <c r="A295" s="303"/>
      <c r="B295" s="303"/>
      <c r="C295" s="303"/>
      <c r="D295" s="303"/>
      <c r="E295" s="303"/>
      <c r="F295" s="304"/>
      <c r="G295" s="303"/>
      <c r="H295" s="303"/>
      <c r="I295" s="303"/>
      <c r="J295" s="303"/>
      <c r="K295" s="303"/>
      <c r="L295" s="303"/>
      <c r="M295" s="303"/>
      <c r="N295" s="303"/>
      <c r="O295" s="303"/>
      <c r="P295" s="305"/>
      <c r="Q295" s="305"/>
      <c r="R295" s="303"/>
      <c r="S295" s="303"/>
      <c r="T295" s="303"/>
      <c r="U295" s="303"/>
      <c r="V295" s="303"/>
      <c r="W295" s="303"/>
      <c r="X295" s="303"/>
      <c r="Y295" s="303"/>
    </row>
    <row r="296" spans="1:25" ht="12.75">
      <c r="A296" s="303"/>
      <c r="B296" s="303"/>
      <c r="C296" s="303"/>
      <c r="D296" s="303"/>
      <c r="E296" s="303"/>
      <c r="F296" s="304"/>
      <c r="G296" s="303"/>
      <c r="H296" s="303"/>
      <c r="I296" s="303"/>
      <c r="J296" s="303"/>
      <c r="K296" s="303"/>
      <c r="L296" s="303"/>
      <c r="M296" s="303"/>
      <c r="N296" s="303"/>
      <c r="O296" s="303"/>
      <c r="P296" s="305"/>
      <c r="Q296" s="305"/>
      <c r="R296" s="303"/>
      <c r="S296" s="303"/>
      <c r="T296" s="303"/>
      <c r="U296" s="303"/>
      <c r="V296" s="303"/>
      <c r="W296" s="303"/>
      <c r="X296" s="303"/>
      <c r="Y296" s="303"/>
    </row>
    <row r="297" spans="1:25" ht="12.75">
      <c r="A297" s="303"/>
      <c r="B297" s="303"/>
      <c r="C297" s="303"/>
      <c r="D297" s="303"/>
      <c r="E297" s="303"/>
      <c r="F297" s="304"/>
      <c r="G297" s="303"/>
      <c r="H297" s="303"/>
      <c r="I297" s="303"/>
      <c r="J297" s="303"/>
      <c r="K297" s="303"/>
      <c r="L297" s="303"/>
      <c r="M297" s="303"/>
      <c r="N297" s="303"/>
      <c r="O297" s="303"/>
      <c r="P297" s="305"/>
      <c r="Q297" s="305"/>
      <c r="R297" s="303"/>
      <c r="S297" s="303"/>
      <c r="T297" s="303"/>
      <c r="U297" s="303"/>
      <c r="V297" s="303"/>
      <c r="W297" s="303"/>
      <c r="X297" s="303"/>
      <c r="Y297" s="303"/>
    </row>
    <row r="298" spans="1:25" ht="12.75">
      <c r="A298" s="303"/>
      <c r="B298" s="303"/>
      <c r="C298" s="303"/>
      <c r="D298" s="303"/>
      <c r="E298" s="303"/>
      <c r="F298" s="304"/>
      <c r="G298" s="303"/>
      <c r="H298" s="303"/>
      <c r="I298" s="303"/>
      <c r="J298" s="303"/>
      <c r="K298" s="303"/>
      <c r="L298" s="303"/>
      <c r="M298" s="303"/>
      <c r="N298" s="303"/>
      <c r="O298" s="303"/>
      <c r="P298" s="305"/>
      <c r="Q298" s="305"/>
      <c r="R298" s="303"/>
      <c r="S298" s="303"/>
      <c r="T298" s="303"/>
      <c r="U298" s="303"/>
      <c r="V298" s="303"/>
      <c r="W298" s="303"/>
      <c r="X298" s="303"/>
      <c r="Y298" s="303"/>
    </row>
    <row r="299" spans="1:25" ht="12.75">
      <c r="A299" s="303"/>
      <c r="B299" s="303"/>
      <c r="C299" s="303"/>
      <c r="D299" s="303"/>
      <c r="E299" s="303"/>
      <c r="F299" s="304"/>
      <c r="G299" s="303"/>
      <c r="H299" s="303"/>
      <c r="I299" s="303"/>
      <c r="J299" s="303"/>
      <c r="K299" s="303"/>
      <c r="L299" s="303"/>
      <c r="M299" s="303"/>
      <c r="N299" s="303"/>
      <c r="O299" s="303"/>
      <c r="P299" s="305"/>
      <c r="Q299" s="305"/>
      <c r="R299" s="303"/>
      <c r="S299" s="303"/>
      <c r="T299" s="303"/>
      <c r="U299" s="303"/>
      <c r="V299" s="303"/>
      <c r="W299" s="303"/>
      <c r="X299" s="303"/>
      <c r="Y299" s="303"/>
    </row>
    <row r="300" spans="1:25" ht="12.75">
      <c r="A300" s="303"/>
      <c r="B300" s="303"/>
      <c r="C300" s="303"/>
      <c r="D300" s="303"/>
      <c r="E300" s="303"/>
      <c r="F300" s="304"/>
      <c r="G300" s="303"/>
      <c r="H300" s="303"/>
      <c r="I300" s="303"/>
      <c r="J300" s="303"/>
      <c r="K300" s="303"/>
      <c r="L300" s="303"/>
      <c r="M300" s="303"/>
      <c r="N300" s="303"/>
      <c r="O300" s="303"/>
      <c r="P300" s="305"/>
      <c r="Q300" s="305"/>
      <c r="R300" s="303"/>
      <c r="S300" s="303"/>
      <c r="T300" s="303"/>
      <c r="U300" s="303"/>
      <c r="V300" s="303"/>
      <c r="W300" s="303"/>
      <c r="X300" s="303"/>
      <c r="Y300" s="303"/>
    </row>
    <row r="301" spans="1:25" ht="12.75">
      <c r="A301" s="303"/>
      <c r="B301" s="303"/>
      <c r="C301" s="303"/>
      <c r="D301" s="303"/>
      <c r="E301" s="303"/>
      <c r="F301" s="304"/>
      <c r="G301" s="303"/>
      <c r="H301" s="303"/>
      <c r="I301" s="303"/>
      <c r="J301" s="303"/>
      <c r="K301" s="303"/>
      <c r="L301" s="303"/>
      <c r="M301" s="303"/>
      <c r="N301" s="303"/>
      <c r="O301" s="303"/>
      <c r="P301" s="305"/>
      <c r="Q301" s="305"/>
      <c r="R301" s="303"/>
      <c r="S301" s="303"/>
      <c r="T301" s="303"/>
      <c r="U301" s="303"/>
      <c r="V301" s="303"/>
      <c r="W301" s="303"/>
      <c r="X301" s="303"/>
      <c r="Y301" s="303"/>
    </row>
    <row r="302" spans="1:25" ht="12.75">
      <c r="A302" s="303"/>
      <c r="B302" s="303"/>
      <c r="C302" s="303"/>
      <c r="D302" s="303"/>
      <c r="E302" s="303"/>
      <c r="F302" s="304"/>
      <c r="G302" s="303"/>
      <c r="H302" s="303"/>
      <c r="I302" s="303"/>
      <c r="J302" s="303"/>
      <c r="K302" s="303"/>
      <c r="L302" s="303"/>
      <c r="M302" s="303"/>
      <c r="N302" s="303"/>
      <c r="O302" s="303"/>
      <c r="P302" s="305"/>
      <c r="Q302" s="305"/>
      <c r="R302" s="303"/>
      <c r="S302" s="303"/>
      <c r="T302" s="303"/>
      <c r="U302" s="303"/>
      <c r="V302" s="303"/>
      <c r="W302" s="303"/>
      <c r="X302" s="303"/>
      <c r="Y302" s="303"/>
    </row>
    <row r="303" spans="1:25" ht="12.75">
      <c r="A303" s="303"/>
      <c r="B303" s="303"/>
      <c r="C303" s="303"/>
      <c r="D303" s="303"/>
      <c r="E303" s="303"/>
      <c r="F303" s="304"/>
      <c r="G303" s="303"/>
      <c r="H303" s="303"/>
      <c r="I303" s="303"/>
      <c r="J303" s="303"/>
      <c r="K303" s="303"/>
      <c r="L303" s="303"/>
      <c r="M303" s="303"/>
      <c r="N303" s="303"/>
      <c r="O303" s="303"/>
      <c r="P303" s="305"/>
      <c r="Q303" s="305"/>
      <c r="R303" s="303"/>
      <c r="S303" s="303"/>
      <c r="T303" s="303"/>
      <c r="U303" s="303"/>
      <c r="V303" s="303"/>
      <c r="W303" s="303"/>
      <c r="X303" s="303"/>
      <c r="Y303" s="303"/>
    </row>
    <row r="304" spans="1:25" ht="12.75">
      <c r="A304" s="303"/>
      <c r="B304" s="303"/>
      <c r="C304" s="303"/>
      <c r="D304" s="303"/>
      <c r="E304" s="303"/>
      <c r="F304" s="304"/>
      <c r="G304" s="303"/>
      <c r="H304" s="303"/>
      <c r="I304" s="303"/>
      <c r="J304" s="303"/>
      <c r="K304" s="303"/>
      <c r="L304" s="303"/>
      <c r="M304" s="303"/>
      <c r="N304" s="303"/>
      <c r="O304" s="303"/>
      <c r="P304" s="305"/>
      <c r="Q304" s="305"/>
      <c r="R304" s="303"/>
      <c r="S304" s="303"/>
      <c r="T304" s="303"/>
      <c r="U304" s="303"/>
      <c r="V304" s="303"/>
      <c r="W304" s="303"/>
      <c r="X304" s="303"/>
      <c r="Y304" s="303"/>
    </row>
    <row r="305" spans="1:25" ht="12.75">
      <c r="A305" s="303"/>
      <c r="B305" s="303"/>
      <c r="C305" s="303"/>
      <c r="D305" s="303"/>
      <c r="E305" s="303"/>
      <c r="F305" s="304"/>
      <c r="G305" s="303"/>
      <c r="H305" s="303"/>
      <c r="I305" s="303"/>
      <c r="J305" s="303"/>
      <c r="K305" s="303"/>
      <c r="L305" s="303"/>
      <c r="M305" s="303"/>
      <c r="N305" s="303"/>
      <c r="O305" s="303"/>
      <c r="P305" s="305"/>
      <c r="Q305" s="305"/>
      <c r="R305" s="303"/>
      <c r="S305" s="303"/>
      <c r="T305" s="303"/>
      <c r="U305" s="303"/>
      <c r="V305" s="303"/>
      <c r="W305" s="303"/>
      <c r="X305" s="303"/>
      <c r="Y305" s="303"/>
    </row>
    <row r="306" spans="1:25" ht="12.75">
      <c r="A306" s="303"/>
      <c r="B306" s="303"/>
      <c r="C306" s="303"/>
      <c r="D306" s="303"/>
      <c r="E306" s="303"/>
      <c r="F306" s="304"/>
      <c r="G306" s="303"/>
      <c r="H306" s="303"/>
      <c r="I306" s="303"/>
      <c r="J306" s="303"/>
      <c r="K306" s="303"/>
      <c r="L306" s="303"/>
      <c r="M306" s="303"/>
      <c r="N306" s="303"/>
      <c r="O306" s="303"/>
      <c r="P306" s="305"/>
      <c r="Q306" s="305"/>
      <c r="R306" s="303"/>
      <c r="S306" s="303"/>
      <c r="T306" s="303"/>
      <c r="U306" s="303"/>
      <c r="V306" s="303"/>
      <c r="W306" s="303"/>
      <c r="X306" s="303"/>
      <c r="Y306" s="303"/>
    </row>
    <row r="307" spans="1:25" ht="12.75">
      <c r="A307" s="303"/>
      <c r="B307" s="303"/>
      <c r="C307" s="303"/>
      <c r="D307" s="303"/>
      <c r="E307" s="303"/>
      <c r="F307" s="304"/>
      <c r="G307" s="303"/>
      <c r="H307" s="303"/>
      <c r="I307" s="303"/>
      <c r="J307" s="303"/>
      <c r="K307" s="303"/>
      <c r="L307" s="303"/>
      <c r="M307" s="303"/>
      <c r="N307" s="303"/>
      <c r="O307" s="303"/>
      <c r="P307" s="305"/>
      <c r="Q307" s="305"/>
      <c r="R307" s="303"/>
      <c r="S307" s="303"/>
      <c r="T307" s="303"/>
      <c r="U307" s="303"/>
      <c r="V307" s="303"/>
      <c r="W307" s="303"/>
      <c r="X307" s="303"/>
      <c r="Y307" s="303"/>
    </row>
    <row r="308" spans="1:25" ht="12.75">
      <c r="A308" s="303"/>
      <c r="B308" s="303"/>
      <c r="C308" s="303"/>
      <c r="D308" s="303"/>
      <c r="E308" s="303"/>
      <c r="F308" s="304"/>
      <c r="G308" s="303"/>
      <c r="H308" s="303"/>
      <c r="I308" s="303"/>
      <c r="J308" s="303"/>
      <c r="K308" s="303"/>
      <c r="L308" s="303"/>
      <c r="M308" s="303"/>
      <c r="N308" s="303"/>
      <c r="O308" s="303"/>
      <c r="P308" s="305"/>
      <c r="Q308" s="305"/>
      <c r="R308" s="303"/>
      <c r="S308" s="303"/>
      <c r="T308" s="303"/>
      <c r="U308" s="303"/>
      <c r="V308" s="303"/>
      <c r="W308" s="303"/>
      <c r="X308" s="303"/>
      <c r="Y308" s="303"/>
    </row>
    <row r="309" spans="1:25" ht="12.75">
      <c r="A309" s="303"/>
      <c r="B309" s="303"/>
      <c r="C309" s="303"/>
      <c r="D309" s="303"/>
      <c r="E309" s="303"/>
      <c r="F309" s="304"/>
      <c r="G309" s="303"/>
      <c r="H309" s="303"/>
      <c r="I309" s="303"/>
      <c r="J309" s="303"/>
      <c r="K309" s="303"/>
      <c r="L309" s="303"/>
      <c r="M309" s="303"/>
      <c r="N309" s="303"/>
      <c r="O309" s="303"/>
      <c r="P309" s="305"/>
      <c r="Q309" s="305"/>
      <c r="R309" s="303"/>
      <c r="S309" s="303"/>
      <c r="T309" s="303"/>
      <c r="U309" s="303"/>
      <c r="V309" s="303"/>
      <c r="W309" s="303"/>
      <c r="X309" s="303"/>
      <c r="Y309" s="303"/>
    </row>
    <row r="310" spans="1:25" ht="12.75">
      <c r="A310" s="303"/>
      <c r="B310" s="303"/>
      <c r="C310" s="303"/>
      <c r="D310" s="303"/>
      <c r="E310" s="303"/>
      <c r="F310" s="304"/>
      <c r="G310" s="303"/>
      <c r="H310" s="303"/>
      <c r="I310" s="303"/>
      <c r="J310" s="303"/>
      <c r="K310" s="303"/>
      <c r="L310" s="303"/>
      <c r="M310" s="303"/>
      <c r="N310" s="303"/>
      <c r="O310" s="303"/>
      <c r="P310" s="305"/>
      <c r="Q310" s="305"/>
      <c r="R310" s="303"/>
      <c r="S310" s="303"/>
      <c r="T310" s="303"/>
      <c r="U310" s="303"/>
      <c r="V310" s="303"/>
      <c r="W310" s="303"/>
      <c r="X310" s="303"/>
      <c r="Y310" s="303"/>
    </row>
    <row r="311" spans="1:25" ht="12.75">
      <c r="A311" s="303"/>
      <c r="B311" s="303"/>
      <c r="C311" s="303"/>
      <c r="D311" s="303"/>
      <c r="E311" s="303"/>
      <c r="F311" s="304"/>
      <c r="G311" s="303"/>
      <c r="H311" s="303"/>
      <c r="I311" s="303"/>
      <c r="J311" s="303"/>
      <c r="K311" s="303"/>
      <c r="L311" s="303"/>
      <c r="M311" s="303"/>
      <c r="N311" s="303"/>
      <c r="O311" s="303"/>
      <c r="P311" s="305"/>
      <c r="Q311" s="305"/>
      <c r="R311" s="303"/>
      <c r="S311" s="303"/>
      <c r="T311" s="303"/>
      <c r="U311" s="303"/>
      <c r="V311" s="303"/>
      <c r="W311" s="303"/>
      <c r="X311" s="303"/>
      <c r="Y311" s="303"/>
    </row>
    <row r="312" spans="1:25" ht="12.75">
      <c r="A312" s="303"/>
      <c r="B312" s="303"/>
      <c r="C312" s="303"/>
      <c r="D312" s="303"/>
      <c r="E312" s="303"/>
      <c r="F312" s="304"/>
      <c r="G312" s="303"/>
      <c r="H312" s="303"/>
      <c r="I312" s="303"/>
      <c r="J312" s="303"/>
      <c r="K312" s="303"/>
      <c r="L312" s="303"/>
      <c r="M312" s="303"/>
      <c r="N312" s="303"/>
      <c r="O312" s="303"/>
      <c r="P312" s="305"/>
      <c r="Q312" s="305"/>
      <c r="R312" s="303"/>
      <c r="S312" s="303"/>
      <c r="T312" s="303"/>
      <c r="U312" s="303"/>
      <c r="V312" s="303"/>
      <c r="W312" s="303"/>
      <c r="X312" s="303"/>
      <c r="Y312" s="303"/>
    </row>
    <row r="313" spans="1:25" ht="12.75">
      <c r="A313" s="303"/>
      <c r="B313" s="303"/>
      <c r="C313" s="303"/>
      <c r="D313" s="303"/>
      <c r="E313" s="303"/>
      <c r="F313" s="304"/>
      <c r="G313" s="303"/>
      <c r="H313" s="303"/>
      <c r="I313" s="303"/>
      <c r="J313" s="303"/>
      <c r="K313" s="303"/>
      <c r="L313" s="303"/>
      <c r="M313" s="303"/>
      <c r="N313" s="303"/>
      <c r="O313" s="303"/>
      <c r="P313" s="305"/>
      <c r="Q313" s="305"/>
      <c r="R313" s="303"/>
      <c r="S313" s="303"/>
      <c r="T313" s="303"/>
      <c r="U313" s="303"/>
      <c r="V313" s="303"/>
      <c r="W313" s="303"/>
      <c r="X313" s="303"/>
      <c r="Y313" s="303"/>
    </row>
    <row r="314" spans="1:25" ht="12.75">
      <c r="A314" s="303"/>
      <c r="B314" s="303"/>
      <c r="C314" s="303"/>
      <c r="D314" s="303"/>
      <c r="E314" s="303"/>
      <c r="F314" s="304"/>
      <c r="G314" s="303"/>
      <c r="H314" s="303"/>
      <c r="I314" s="303"/>
      <c r="J314" s="303"/>
      <c r="K314" s="303"/>
      <c r="L314" s="303"/>
      <c r="M314" s="303"/>
      <c r="N314" s="303"/>
      <c r="O314" s="303"/>
      <c r="P314" s="305"/>
      <c r="Q314" s="305"/>
      <c r="R314" s="303"/>
      <c r="S314" s="303"/>
      <c r="T314" s="303"/>
      <c r="U314" s="303"/>
      <c r="V314" s="303"/>
      <c r="W314" s="303"/>
      <c r="X314" s="303"/>
      <c r="Y314" s="303"/>
    </row>
    <row r="315" spans="1:25" ht="12.75">
      <c r="A315" s="303"/>
      <c r="B315" s="303"/>
      <c r="C315" s="303"/>
      <c r="D315" s="303"/>
      <c r="E315" s="303"/>
      <c r="F315" s="304"/>
      <c r="G315" s="303"/>
      <c r="H315" s="303"/>
      <c r="I315" s="303"/>
      <c r="J315" s="303"/>
      <c r="K315" s="303"/>
      <c r="L315" s="303"/>
      <c r="M315" s="303"/>
      <c r="N315" s="303"/>
      <c r="O315" s="303"/>
      <c r="P315" s="305"/>
      <c r="Q315" s="305"/>
      <c r="R315" s="303"/>
      <c r="S315" s="303"/>
      <c r="T315" s="303"/>
      <c r="U315" s="303"/>
      <c r="V315" s="303"/>
      <c r="W315" s="303"/>
      <c r="X315" s="303"/>
      <c r="Y315" s="303"/>
    </row>
    <row r="316" spans="1:25" ht="12.75">
      <c r="A316" s="303"/>
      <c r="B316" s="303"/>
      <c r="C316" s="303"/>
      <c r="D316" s="303"/>
      <c r="E316" s="303"/>
      <c r="F316" s="304"/>
      <c r="G316" s="303"/>
      <c r="H316" s="303"/>
      <c r="I316" s="303"/>
      <c r="J316" s="303"/>
      <c r="K316" s="303"/>
      <c r="L316" s="303"/>
      <c r="M316" s="303"/>
      <c r="N316" s="303"/>
      <c r="O316" s="303"/>
      <c r="P316" s="305"/>
      <c r="Q316" s="305"/>
      <c r="R316" s="303"/>
      <c r="S316" s="303"/>
      <c r="T316" s="303"/>
      <c r="U316" s="303"/>
      <c r="V316" s="303"/>
      <c r="W316" s="303"/>
      <c r="X316" s="303"/>
      <c r="Y316" s="303"/>
    </row>
    <row r="317" spans="1:25" ht="12.75">
      <c r="A317" s="303"/>
      <c r="B317" s="303"/>
      <c r="C317" s="303"/>
      <c r="D317" s="303"/>
      <c r="E317" s="303"/>
      <c r="F317" s="304"/>
      <c r="G317" s="303"/>
      <c r="H317" s="303"/>
      <c r="I317" s="303"/>
      <c r="J317" s="303"/>
      <c r="K317" s="303"/>
      <c r="L317" s="303"/>
      <c r="M317" s="303"/>
      <c r="N317" s="303"/>
      <c r="O317" s="303"/>
      <c r="P317" s="305"/>
      <c r="Q317" s="305"/>
      <c r="R317" s="303"/>
      <c r="S317" s="303"/>
      <c r="T317" s="303"/>
      <c r="U317" s="303"/>
      <c r="V317" s="303"/>
      <c r="W317" s="303"/>
      <c r="X317" s="303"/>
      <c r="Y317" s="303"/>
    </row>
    <row r="318" spans="1:25" ht="12.75">
      <c r="A318" s="303"/>
      <c r="B318" s="303"/>
      <c r="C318" s="303"/>
      <c r="D318" s="303"/>
      <c r="E318" s="303"/>
      <c r="F318" s="304"/>
      <c r="G318" s="303"/>
      <c r="H318" s="303"/>
      <c r="I318" s="303"/>
      <c r="J318" s="303"/>
      <c r="K318" s="303"/>
      <c r="L318" s="303"/>
      <c r="M318" s="303"/>
      <c r="N318" s="303"/>
      <c r="O318" s="303"/>
      <c r="P318" s="305"/>
      <c r="Q318" s="305"/>
      <c r="R318" s="303"/>
      <c r="S318" s="303"/>
      <c r="T318" s="303"/>
      <c r="U318" s="303"/>
      <c r="V318" s="303"/>
      <c r="W318" s="303"/>
      <c r="X318" s="303"/>
      <c r="Y318" s="303"/>
    </row>
    <row r="319" spans="1:25" ht="12.75">
      <c r="A319" s="303"/>
      <c r="B319" s="303"/>
      <c r="C319" s="303"/>
      <c r="D319" s="303"/>
      <c r="E319" s="303"/>
      <c r="F319" s="304"/>
      <c r="G319" s="303"/>
      <c r="H319" s="303"/>
      <c r="I319" s="303"/>
      <c r="J319" s="303"/>
      <c r="K319" s="303"/>
      <c r="L319" s="303"/>
      <c r="M319" s="303"/>
      <c r="N319" s="303"/>
      <c r="O319" s="303"/>
      <c r="P319" s="305"/>
      <c r="Q319" s="305"/>
      <c r="R319" s="303"/>
      <c r="S319" s="303"/>
      <c r="T319" s="303"/>
      <c r="U319" s="303"/>
      <c r="V319" s="303"/>
      <c r="W319" s="303"/>
      <c r="X319" s="303"/>
      <c r="Y319" s="303"/>
    </row>
    <row r="320" spans="1:25" ht="12.75">
      <c r="A320" s="303"/>
      <c r="B320" s="303"/>
      <c r="C320" s="303"/>
      <c r="D320" s="303"/>
      <c r="E320" s="303"/>
      <c r="F320" s="304"/>
      <c r="G320" s="303"/>
      <c r="H320" s="303"/>
      <c r="I320" s="303"/>
      <c r="J320" s="303"/>
      <c r="K320" s="303"/>
      <c r="L320" s="303"/>
      <c r="M320" s="303"/>
      <c r="N320" s="303"/>
      <c r="O320" s="303"/>
      <c r="P320" s="305"/>
      <c r="Q320" s="305"/>
      <c r="R320" s="303"/>
      <c r="S320" s="303"/>
      <c r="T320" s="303"/>
      <c r="U320" s="303"/>
      <c r="V320" s="303"/>
      <c r="W320" s="303"/>
      <c r="X320" s="303"/>
      <c r="Y320" s="303"/>
    </row>
    <row r="321" spans="1:25" ht="12.75">
      <c r="A321" s="303"/>
      <c r="B321" s="303"/>
      <c r="C321" s="303"/>
      <c r="D321" s="303"/>
      <c r="E321" s="303"/>
      <c r="F321" s="304"/>
      <c r="G321" s="303"/>
      <c r="H321" s="303"/>
      <c r="I321" s="303"/>
      <c r="J321" s="303"/>
      <c r="K321" s="303"/>
      <c r="L321" s="303"/>
      <c r="M321" s="303"/>
      <c r="N321" s="303"/>
      <c r="O321" s="303"/>
      <c r="P321" s="305"/>
      <c r="Q321" s="305"/>
      <c r="R321" s="303"/>
      <c r="S321" s="303"/>
      <c r="T321" s="303"/>
      <c r="U321" s="303"/>
      <c r="V321" s="303"/>
      <c r="W321" s="303"/>
      <c r="X321" s="303"/>
      <c r="Y321" s="303"/>
    </row>
    <row r="322" spans="1:25" ht="12.75">
      <c r="A322" s="303"/>
      <c r="B322" s="303"/>
      <c r="C322" s="303"/>
      <c r="D322" s="303"/>
      <c r="E322" s="303"/>
      <c r="F322" s="304"/>
      <c r="G322" s="303"/>
      <c r="H322" s="303"/>
      <c r="I322" s="303"/>
      <c r="J322" s="303"/>
      <c r="K322" s="303"/>
      <c r="L322" s="303"/>
      <c r="M322" s="303"/>
      <c r="N322" s="303"/>
      <c r="O322" s="303"/>
      <c r="P322" s="305"/>
      <c r="Q322" s="305"/>
      <c r="R322" s="303"/>
      <c r="S322" s="303"/>
      <c r="T322" s="303"/>
      <c r="U322" s="303"/>
      <c r="V322" s="303"/>
      <c r="W322" s="303"/>
      <c r="X322" s="303"/>
      <c r="Y322" s="303"/>
    </row>
    <row r="323" spans="1:25" ht="12.75">
      <c r="A323" s="303"/>
      <c r="B323" s="303"/>
      <c r="C323" s="303"/>
      <c r="D323" s="303"/>
      <c r="E323" s="303"/>
      <c r="F323" s="304"/>
      <c r="G323" s="303"/>
      <c r="H323" s="303"/>
      <c r="I323" s="303"/>
      <c r="J323" s="303"/>
      <c r="K323" s="303"/>
      <c r="L323" s="303"/>
      <c r="M323" s="303"/>
      <c r="N323" s="303"/>
      <c r="O323" s="303"/>
      <c r="P323" s="305"/>
      <c r="Q323" s="305"/>
      <c r="R323" s="303"/>
      <c r="S323" s="303"/>
      <c r="T323" s="303"/>
      <c r="U323" s="303"/>
      <c r="V323" s="303"/>
      <c r="W323" s="303"/>
      <c r="X323" s="303"/>
      <c r="Y323" s="303"/>
    </row>
    <row r="324" spans="1:25" ht="12.75">
      <c r="A324" s="303"/>
      <c r="B324" s="303"/>
      <c r="C324" s="303"/>
      <c r="D324" s="303"/>
      <c r="E324" s="303"/>
      <c r="F324" s="304"/>
      <c r="G324" s="303"/>
      <c r="H324" s="303"/>
      <c r="I324" s="303"/>
      <c r="J324" s="303"/>
      <c r="K324" s="303"/>
      <c r="L324" s="303"/>
      <c r="M324" s="303"/>
      <c r="N324" s="303"/>
      <c r="O324" s="303"/>
      <c r="P324" s="305"/>
      <c r="Q324" s="305"/>
      <c r="R324" s="303"/>
      <c r="S324" s="303"/>
      <c r="T324" s="303"/>
      <c r="U324" s="303"/>
      <c r="V324" s="303"/>
      <c r="W324" s="303"/>
      <c r="X324" s="303"/>
      <c r="Y324" s="303"/>
    </row>
    <row r="325" spans="1:25" ht="12.75">
      <c r="A325" s="303"/>
      <c r="B325" s="303"/>
      <c r="C325" s="303"/>
      <c r="D325" s="303"/>
      <c r="E325" s="303"/>
      <c r="F325" s="304"/>
      <c r="G325" s="303"/>
      <c r="H325" s="303"/>
      <c r="I325" s="303"/>
      <c r="J325" s="303"/>
      <c r="K325" s="303"/>
      <c r="L325" s="303"/>
      <c r="M325" s="303"/>
      <c r="N325" s="303"/>
      <c r="O325" s="303"/>
      <c r="P325" s="305"/>
      <c r="Q325" s="305"/>
      <c r="R325" s="303"/>
      <c r="S325" s="303"/>
      <c r="T325" s="303"/>
      <c r="U325" s="303"/>
      <c r="V325" s="303"/>
      <c r="W325" s="303"/>
      <c r="X325" s="303"/>
      <c r="Y325" s="303"/>
    </row>
    <row r="326" spans="1:25" ht="12.75">
      <c r="A326" s="303"/>
      <c r="B326" s="303"/>
      <c r="C326" s="303"/>
      <c r="D326" s="303"/>
      <c r="E326" s="303"/>
      <c r="F326" s="304"/>
      <c r="G326" s="303"/>
      <c r="H326" s="303"/>
      <c r="I326" s="303"/>
      <c r="J326" s="303"/>
      <c r="K326" s="303"/>
      <c r="L326" s="303"/>
      <c r="M326" s="303"/>
      <c r="N326" s="303"/>
      <c r="O326" s="303"/>
      <c r="P326" s="305"/>
      <c r="Q326" s="305"/>
      <c r="R326" s="303"/>
      <c r="S326" s="303"/>
      <c r="T326" s="303"/>
      <c r="U326" s="303"/>
      <c r="V326" s="303"/>
      <c r="W326" s="303"/>
      <c r="X326" s="303"/>
      <c r="Y326" s="303"/>
    </row>
    <row r="327" spans="1:25" ht="12.75">
      <c r="A327" s="303"/>
      <c r="B327" s="303"/>
      <c r="C327" s="303"/>
      <c r="D327" s="303"/>
      <c r="E327" s="303"/>
      <c r="F327" s="304"/>
      <c r="G327" s="303"/>
      <c r="H327" s="303"/>
      <c r="I327" s="303"/>
      <c r="J327" s="303"/>
      <c r="K327" s="303"/>
      <c r="L327" s="303"/>
      <c r="M327" s="303"/>
      <c r="N327" s="303"/>
      <c r="O327" s="303"/>
      <c r="P327" s="305"/>
      <c r="Q327" s="305"/>
      <c r="R327" s="303"/>
      <c r="S327" s="303"/>
      <c r="T327" s="303"/>
      <c r="U327" s="303"/>
      <c r="V327" s="303"/>
      <c r="W327" s="303"/>
      <c r="X327" s="303"/>
      <c r="Y327" s="303"/>
    </row>
    <row r="328" spans="1:25" ht="12.75">
      <c r="A328" s="303"/>
      <c r="B328" s="303"/>
      <c r="C328" s="303"/>
      <c r="D328" s="303"/>
      <c r="E328" s="303"/>
      <c r="F328" s="304"/>
      <c r="G328" s="303"/>
      <c r="H328" s="303"/>
      <c r="I328" s="303"/>
      <c r="J328" s="303"/>
      <c r="K328" s="303"/>
      <c r="L328" s="303"/>
      <c r="M328" s="303"/>
      <c r="N328" s="303"/>
      <c r="O328" s="303"/>
      <c r="P328" s="305"/>
      <c r="Q328" s="305"/>
      <c r="R328" s="303"/>
      <c r="S328" s="303"/>
      <c r="T328" s="303"/>
      <c r="U328" s="303"/>
      <c r="V328" s="303"/>
      <c r="W328" s="303"/>
      <c r="X328" s="303"/>
      <c r="Y328" s="303"/>
    </row>
    <row r="329" spans="1:25" ht="12.75">
      <c r="A329" s="303"/>
      <c r="B329" s="303"/>
      <c r="C329" s="303"/>
      <c r="D329" s="303"/>
      <c r="E329" s="303"/>
      <c r="F329" s="304"/>
      <c r="G329" s="303"/>
      <c r="H329" s="303"/>
      <c r="I329" s="303"/>
      <c r="J329" s="303"/>
      <c r="K329" s="303"/>
      <c r="L329" s="303"/>
      <c r="M329" s="303"/>
      <c r="N329" s="303"/>
      <c r="O329" s="303"/>
      <c r="P329" s="305"/>
      <c r="Q329" s="305"/>
      <c r="R329" s="303"/>
      <c r="S329" s="303"/>
      <c r="T329" s="303"/>
      <c r="U329" s="303"/>
      <c r="V329" s="303"/>
      <c r="W329" s="303"/>
      <c r="X329" s="303"/>
      <c r="Y329" s="303"/>
    </row>
    <row r="330" spans="1:25" ht="12.75">
      <c r="A330" s="303"/>
      <c r="B330" s="303"/>
      <c r="C330" s="303"/>
      <c r="D330" s="303"/>
      <c r="E330" s="303"/>
      <c r="F330" s="304"/>
      <c r="G330" s="303"/>
      <c r="H330" s="303"/>
      <c r="I330" s="303"/>
      <c r="J330" s="303"/>
      <c r="K330" s="303"/>
      <c r="L330" s="303"/>
      <c r="M330" s="303"/>
      <c r="N330" s="303"/>
      <c r="O330" s="303"/>
      <c r="P330" s="305"/>
      <c r="Q330" s="305"/>
      <c r="R330" s="303"/>
      <c r="S330" s="303"/>
      <c r="T330" s="303"/>
      <c r="U330" s="303"/>
      <c r="V330" s="303"/>
      <c r="W330" s="303"/>
      <c r="X330" s="303"/>
      <c r="Y330" s="303"/>
    </row>
    <row r="331" spans="1:25" ht="12.75">
      <c r="A331" s="303"/>
      <c r="B331" s="303"/>
      <c r="C331" s="303"/>
      <c r="D331" s="303"/>
      <c r="E331" s="303"/>
      <c r="F331" s="304"/>
      <c r="G331" s="303"/>
      <c r="H331" s="303"/>
      <c r="I331" s="303"/>
      <c r="J331" s="303"/>
      <c r="K331" s="303"/>
      <c r="L331" s="303"/>
      <c r="M331" s="303"/>
      <c r="N331" s="303"/>
      <c r="O331" s="303"/>
      <c r="P331" s="305"/>
      <c r="Q331" s="305"/>
      <c r="R331" s="303"/>
      <c r="S331" s="303"/>
      <c r="T331" s="303"/>
      <c r="U331" s="303"/>
      <c r="V331" s="303"/>
      <c r="W331" s="303"/>
      <c r="X331" s="303"/>
      <c r="Y331" s="303"/>
    </row>
    <row r="332" spans="1:25" ht="12.75">
      <c r="A332" s="303"/>
      <c r="B332" s="303"/>
      <c r="C332" s="303"/>
      <c r="D332" s="303"/>
      <c r="E332" s="303"/>
      <c r="F332" s="304"/>
      <c r="G332" s="303"/>
      <c r="H332" s="303"/>
      <c r="I332" s="303"/>
      <c r="J332" s="303"/>
      <c r="K332" s="303"/>
      <c r="L332" s="303"/>
      <c r="M332" s="303"/>
      <c r="N332" s="303"/>
      <c r="O332" s="303"/>
      <c r="P332" s="305"/>
      <c r="Q332" s="305"/>
      <c r="R332" s="303"/>
      <c r="S332" s="303"/>
      <c r="T332" s="303"/>
      <c r="U332" s="303"/>
      <c r="V332" s="303"/>
      <c r="W332" s="303"/>
      <c r="X332" s="303"/>
      <c r="Y332" s="303"/>
    </row>
    <row r="333" spans="1:25" ht="12.75">
      <c r="A333" s="303"/>
      <c r="B333" s="303"/>
      <c r="C333" s="303"/>
      <c r="D333" s="303"/>
      <c r="E333" s="303"/>
      <c r="F333" s="304"/>
      <c r="G333" s="303"/>
      <c r="H333" s="303"/>
      <c r="I333" s="303"/>
      <c r="J333" s="303"/>
      <c r="K333" s="303"/>
      <c r="L333" s="303"/>
      <c r="M333" s="303"/>
      <c r="N333" s="303"/>
      <c r="O333" s="303"/>
      <c r="P333" s="305"/>
      <c r="Q333" s="305"/>
      <c r="R333" s="303"/>
      <c r="S333" s="303"/>
      <c r="T333" s="303"/>
      <c r="U333" s="303"/>
      <c r="V333" s="303"/>
      <c r="W333" s="303"/>
      <c r="X333" s="303"/>
      <c r="Y333" s="303"/>
    </row>
    <row r="334" spans="1:25" ht="12.75">
      <c r="A334" s="303"/>
      <c r="B334" s="303"/>
      <c r="C334" s="303"/>
      <c r="D334" s="303"/>
      <c r="E334" s="303"/>
      <c r="F334" s="304"/>
      <c r="G334" s="303"/>
      <c r="H334" s="303"/>
      <c r="I334" s="303"/>
      <c r="J334" s="303"/>
      <c r="K334" s="303"/>
      <c r="L334" s="303"/>
      <c r="M334" s="303"/>
      <c r="N334" s="303"/>
      <c r="O334" s="303"/>
      <c r="P334" s="305"/>
      <c r="Q334" s="305"/>
      <c r="R334" s="303"/>
      <c r="S334" s="303"/>
      <c r="T334" s="303"/>
      <c r="U334" s="303"/>
      <c r="V334" s="303"/>
      <c r="W334" s="303"/>
      <c r="X334" s="303"/>
      <c r="Y334" s="303"/>
    </row>
    <row r="335" spans="1:25" ht="12.75">
      <c r="A335" s="303"/>
      <c r="B335" s="303"/>
      <c r="C335" s="303"/>
      <c r="D335" s="303"/>
      <c r="E335" s="303"/>
      <c r="F335" s="304"/>
      <c r="G335" s="303"/>
      <c r="H335" s="303"/>
      <c r="I335" s="303"/>
      <c r="J335" s="303"/>
      <c r="K335" s="303"/>
      <c r="L335" s="303"/>
      <c r="M335" s="303"/>
      <c r="N335" s="303"/>
      <c r="O335" s="303"/>
      <c r="P335" s="305"/>
      <c r="Q335" s="305"/>
      <c r="R335" s="303"/>
      <c r="S335" s="303"/>
      <c r="T335" s="303"/>
      <c r="U335" s="303"/>
      <c r="V335" s="303"/>
      <c r="W335" s="303"/>
      <c r="X335" s="303"/>
      <c r="Y335" s="303"/>
    </row>
    <row r="336" spans="1:25" ht="12.75">
      <c r="A336" s="303"/>
      <c r="B336" s="303"/>
      <c r="C336" s="303"/>
      <c r="D336" s="303"/>
      <c r="E336" s="303"/>
      <c r="F336" s="304"/>
      <c r="G336" s="303"/>
      <c r="H336" s="303"/>
      <c r="I336" s="303"/>
      <c r="J336" s="303"/>
      <c r="K336" s="303"/>
      <c r="L336" s="303"/>
      <c r="M336" s="303"/>
      <c r="N336" s="303"/>
      <c r="O336" s="303"/>
      <c r="P336" s="305"/>
      <c r="Q336" s="305"/>
      <c r="R336" s="303"/>
      <c r="S336" s="303"/>
      <c r="T336" s="303"/>
      <c r="U336" s="303"/>
      <c r="V336" s="303"/>
      <c r="W336" s="303"/>
      <c r="X336" s="303"/>
      <c r="Y336" s="303"/>
    </row>
    <row r="337" spans="1:25" ht="12.75">
      <c r="A337" s="303"/>
      <c r="B337" s="303"/>
      <c r="C337" s="303"/>
      <c r="D337" s="303"/>
      <c r="E337" s="303"/>
      <c r="F337" s="304"/>
      <c r="G337" s="303"/>
      <c r="H337" s="303"/>
      <c r="I337" s="303"/>
      <c r="J337" s="303"/>
      <c r="K337" s="303"/>
      <c r="L337" s="303"/>
      <c r="M337" s="303"/>
      <c r="N337" s="303"/>
      <c r="O337" s="303"/>
      <c r="P337" s="305"/>
      <c r="Q337" s="305"/>
      <c r="R337" s="303"/>
      <c r="S337" s="303"/>
      <c r="T337" s="303"/>
      <c r="U337" s="303"/>
      <c r="V337" s="303"/>
      <c r="W337" s="303"/>
      <c r="X337" s="303"/>
      <c r="Y337" s="303"/>
    </row>
    <row r="338" spans="1:25" ht="12.75">
      <c r="A338" s="303"/>
      <c r="B338" s="303"/>
      <c r="C338" s="303"/>
      <c r="D338" s="303"/>
      <c r="E338" s="303"/>
      <c r="F338" s="304"/>
      <c r="G338" s="303"/>
      <c r="H338" s="303"/>
      <c r="I338" s="303"/>
      <c r="J338" s="303"/>
      <c r="K338" s="303"/>
      <c r="L338" s="303"/>
      <c r="M338" s="303"/>
      <c r="N338" s="303"/>
      <c r="O338" s="303"/>
      <c r="P338" s="305"/>
      <c r="Q338" s="305"/>
      <c r="R338" s="303"/>
      <c r="S338" s="303"/>
      <c r="T338" s="303"/>
      <c r="U338" s="303"/>
      <c r="V338" s="303"/>
      <c r="W338" s="303"/>
      <c r="X338" s="303"/>
      <c r="Y338" s="303"/>
    </row>
    <row r="339" spans="1:25" ht="12.75">
      <c r="A339" s="303"/>
      <c r="B339" s="303"/>
      <c r="C339" s="303"/>
      <c r="D339" s="303"/>
      <c r="E339" s="303"/>
      <c r="F339" s="304"/>
      <c r="G339" s="303"/>
      <c r="H339" s="303"/>
      <c r="I339" s="303"/>
      <c r="J339" s="303"/>
      <c r="K339" s="303"/>
      <c r="L339" s="303"/>
      <c r="M339" s="303"/>
      <c r="N339" s="303"/>
      <c r="O339" s="303"/>
      <c r="P339" s="305"/>
      <c r="Q339" s="305"/>
      <c r="R339" s="303"/>
      <c r="S339" s="303"/>
      <c r="T339" s="303"/>
      <c r="U339" s="303"/>
      <c r="V339" s="303"/>
      <c r="W339" s="303"/>
      <c r="X339" s="303"/>
      <c r="Y339" s="303"/>
    </row>
    <row r="340" spans="1:25" ht="12.75">
      <c r="A340" s="303"/>
      <c r="B340" s="303"/>
      <c r="C340" s="303"/>
      <c r="D340" s="303"/>
      <c r="E340" s="303"/>
      <c r="F340" s="304"/>
      <c r="G340" s="303"/>
      <c r="H340" s="303"/>
      <c r="I340" s="303"/>
      <c r="J340" s="303"/>
      <c r="K340" s="303"/>
      <c r="L340" s="303"/>
      <c r="M340" s="303"/>
      <c r="N340" s="303"/>
      <c r="O340" s="303"/>
      <c r="P340" s="305"/>
      <c r="Q340" s="305"/>
      <c r="R340" s="303"/>
      <c r="S340" s="303"/>
      <c r="T340" s="303"/>
      <c r="U340" s="303"/>
      <c r="V340" s="303"/>
      <c r="W340" s="303"/>
      <c r="X340" s="303"/>
      <c r="Y340" s="303"/>
    </row>
    <row r="341" spans="1:25" ht="12.75">
      <c r="A341" s="303"/>
      <c r="B341" s="303"/>
      <c r="C341" s="303"/>
      <c r="D341" s="303"/>
      <c r="E341" s="303"/>
      <c r="F341" s="304"/>
      <c r="G341" s="303"/>
      <c r="H341" s="303"/>
      <c r="I341" s="303"/>
      <c r="J341" s="303"/>
      <c r="K341" s="303"/>
      <c r="L341" s="303"/>
      <c r="M341" s="303"/>
      <c r="N341" s="303"/>
      <c r="O341" s="303"/>
      <c r="P341" s="305"/>
      <c r="Q341" s="305"/>
      <c r="R341" s="303"/>
      <c r="S341" s="303"/>
      <c r="T341" s="303"/>
      <c r="U341" s="303"/>
      <c r="V341" s="303"/>
      <c r="W341" s="303"/>
      <c r="X341" s="303"/>
      <c r="Y341" s="303"/>
    </row>
    <row r="342" spans="1:25" ht="12.75">
      <c r="A342" s="303"/>
      <c r="B342" s="303"/>
      <c r="C342" s="303"/>
      <c r="D342" s="303"/>
      <c r="E342" s="303"/>
      <c r="F342" s="304"/>
      <c r="G342" s="303"/>
      <c r="H342" s="303"/>
      <c r="I342" s="303"/>
      <c r="J342" s="303"/>
      <c r="K342" s="303"/>
      <c r="L342" s="303"/>
      <c r="M342" s="303"/>
      <c r="N342" s="303"/>
      <c r="O342" s="303"/>
      <c r="P342" s="305"/>
      <c r="Q342" s="305"/>
      <c r="R342" s="303"/>
      <c r="S342" s="303"/>
      <c r="T342" s="303"/>
      <c r="U342" s="303"/>
      <c r="V342" s="303"/>
      <c r="W342" s="303"/>
      <c r="X342" s="303"/>
      <c r="Y342" s="303"/>
    </row>
    <row r="343" spans="1:25" ht="12.75">
      <c r="A343" s="303"/>
      <c r="B343" s="303"/>
      <c r="C343" s="303"/>
      <c r="D343" s="303"/>
      <c r="E343" s="303"/>
      <c r="F343" s="304"/>
      <c r="G343" s="303"/>
      <c r="H343" s="303"/>
      <c r="I343" s="303"/>
      <c r="J343" s="303"/>
      <c r="K343" s="303"/>
      <c r="L343" s="303"/>
      <c r="M343" s="303"/>
      <c r="N343" s="303"/>
      <c r="O343" s="303"/>
      <c r="P343" s="305"/>
      <c r="Q343" s="305"/>
      <c r="R343" s="303"/>
      <c r="S343" s="303"/>
      <c r="T343" s="303"/>
      <c r="U343" s="303"/>
      <c r="V343" s="303"/>
      <c r="W343" s="303"/>
      <c r="X343" s="303"/>
      <c r="Y343" s="303"/>
    </row>
    <row r="344" spans="1:25" ht="12.75">
      <c r="A344" s="303"/>
      <c r="B344" s="303"/>
      <c r="C344" s="303"/>
      <c r="D344" s="303"/>
      <c r="E344" s="303"/>
      <c r="F344" s="304"/>
      <c r="G344" s="303"/>
      <c r="H344" s="303"/>
      <c r="I344" s="303"/>
      <c r="J344" s="303"/>
      <c r="K344" s="303"/>
      <c r="L344" s="303"/>
      <c r="M344" s="303"/>
      <c r="N344" s="303"/>
      <c r="O344" s="303"/>
      <c r="P344" s="305"/>
      <c r="Q344" s="305"/>
      <c r="R344" s="303"/>
      <c r="S344" s="303"/>
      <c r="T344" s="303"/>
      <c r="U344" s="303"/>
      <c r="V344" s="303"/>
      <c r="W344" s="303"/>
      <c r="X344" s="303"/>
      <c r="Y344" s="303"/>
    </row>
    <row r="345" spans="1:25" ht="12.75">
      <c r="A345" s="303"/>
      <c r="B345" s="303"/>
      <c r="C345" s="303"/>
      <c r="D345" s="303"/>
      <c r="E345" s="303"/>
      <c r="F345" s="304"/>
      <c r="G345" s="303"/>
      <c r="H345" s="303"/>
      <c r="I345" s="303"/>
      <c r="J345" s="303"/>
      <c r="K345" s="303"/>
      <c r="L345" s="303"/>
      <c r="M345" s="303"/>
      <c r="N345" s="303"/>
      <c r="O345" s="303"/>
      <c r="P345" s="305"/>
      <c r="Q345" s="305"/>
      <c r="R345" s="303"/>
      <c r="S345" s="303"/>
      <c r="T345" s="303"/>
      <c r="U345" s="303"/>
      <c r="V345" s="303"/>
      <c r="W345" s="303"/>
      <c r="X345" s="303"/>
      <c r="Y345" s="303"/>
    </row>
    <row r="346" spans="1:25" ht="12.75">
      <c r="A346" s="303"/>
      <c r="B346" s="303"/>
      <c r="C346" s="303"/>
      <c r="D346" s="303"/>
      <c r="E346" s="303"/>
      <c r="F346" s="304"/>
      <c r="G346" s="303"/>
      <c r="H346" s="303"/>
      <c r="I346" s="303"/>
      <c r="J346" s="303"/>
      <c r="K346" s="303"/>
      <c r="L346" s="303"/>
      <c r="M346" s="303"/>
      <c r="N346" s="303"/>
      <c r="O346" s="303"/>
      <c r="P346" s="305"/>
      <c r="Q346" s="305"/>
      <c r="R346" s="303"/>
      <c r="S346" s="303"/>
      <c r="T346" s="303"/>
      <c r="U346" s="303"/>
      <c r="V346" s="303"/>
      <c r="W346" s="303"/>
      <c r="X346" s="303"/>
      <c r="Y346" s="303"/>
    </row>
    <row r="347" spans="1:25" ht="12.75">
      <c r="A347" s="303"/>
      <c r="B347" s="303"/>
      <c r="C347" s="303"/>
      <c r="D347" s="303"/>
      <c r="E347" s="303"/>
      <c r="F347" s="304"/>
      <c r="G347" s="303"/>
      <c r="H347" s="303"/>
      <c r="I347" s="303"/>
      <c r="J347" s="303"/>
      <c r="K347" s="303"/>
      <c r="L347" s="303"/>
      <c r="M347" s="303"/>
      <c r="N347" s="303"/>
      <c r="O347" s="303"/>
      <c r="P347" s="305"/>
      <c r="Q347" s="305"/>
      <c r="R347" s="303"/>
      <c r="S347" s="303"/>
      <c r="T347" s="303"/>
      <c r="U347" s="303"/>
      <c r="V347" s="303"/>
      <c r="W347" s="303"/>
      <c r="X347" s="303"/>
      <c r="Y347" s="303"/>
    </row>
    <row r="348" spans="1:25" ht="12.75">
      <c r="A348" s="303"/>
      <c r="B348" s="303"/>
      <c r="C348" s="303"/>
      <c r="D348" s="303"/>
      <c r="E348" s="303"/>
      <c r="F348" s="304"/>
      <c r="G348" s="303"/>
      <c r="H348" s="303"/>
      <c r="I348" s="303"/>
      <c r="J348" s="303"/>
      <c r="K348" s="303"/>
      <c r="L348" s="303"/>
      <c r="M348" s="303"/>
      <c r="N348" s="303"/>
      <c r="O348" s="303"/>
      <c r="P348" s="305"/>
      <c r="Q348" s="305"/>
      <c r="R348" s="303"/>
      <c r="S348" s="303"/>
      <c r="T348" s="303"/>
      <c r="U348" s="303"/>
      <c r="V348" s="303"/>
      <c r="W348" s="303"/>
      <c r="X348" s="303"/>
      <c r="Y348" s="303"/>
    </row>
    <row r="349" spans="1:25" ht="12.75">
      <c r="A349" s="303"/>
      <c r="B349" s="303"/>
      <c r="C349" s="303"/>
      <c r="D349" s="303"/>
      <c r="E349" s="303"/>
      <c r="F349" s="304"/>
      <c r="G349" s="303"/>
      <c r="H349" s="303"/>
      <c r="I349" s="303"/>
      <c r="J349" s="303"/>
      <c r="K349" s="303"/>
      <c r="L349" s="303"/>
      <c r="M349" s="303"/>
      <c r="N349" s="303"/>
      <c r="O349" s="303"/>
      <c r="P349" s="305"/>
      <c r="Q349" s="305"/>
      <c r="R349" s="303"/>
      <c r="S349" s="303"/>
      <c r="T349" s="303"/>
      <c r="U349" s="303"/>
      <c r="V349" s="303"/>
      <c r="W349" s="303"/>
      <c r="X349" s="303"/>
      <c r="Y349" s="303"/>
    </row>
    <row r="350" spans="1:25" ht="12.75">
      <c r="A350" s="303"/>
      <c r="B350" s="303"/>
      <c r="C350" s="303"/>
      <c r="D350" s="303"/>
      <c r="E350" s="303"/>
      <c r="F350" s="304"/>
      <c r="G350" s="303"/>
      <c r="H350" s="303"/>
      <c r="I350" s="303"/>
      <c r="J350" s="303"/>
      <c r="K350" s="303"/>
      <c r="L350" s="303"/>
      <c r="M350" s="303"/>
      <c r="N350" s="303"/>
      <c r="O350" s="303"/>
      <c r="P350" s="305"/>
      <c r="Q350" s="305"/>
      <c r="R350" s="303"/>
      <c r="S350" s="303"/>
      <c r="T350" s="303"/>
      <c r="U350" s="303"/>
      <c r="V350" s="303"/>
      <c r="W350" s="303"/>
      <c r="X350" s="303"/>
      <c r="Y350" s="303"/>
    </row>
    <row r="351" spans="1:25" ht="12.75">
      <c r="A351" s="303"/>
      <c r="B351" s="303"/>
      <c r="C351" s="303"/>
      <c r="D351" s="303"/>
      <c r="E351" s="303"/>
      <c r="F351" s="304"/>
      <c r="G351" s="303"/>
      <c r="H351" s="303"/>
      <c r="I351" s="303"/>
      <c r="J351" s="303"/>
      <c r="K351" s="303"/>
      <c r="L351" s="303"/>
      <c r="M351" s="303"/>
      <c r="N351" s="303"/>
      <c r="O351" s="303"/>
      <c r="P351" s="305"/>
      <c r="Q351" s="305"/>
      <c r="R351" s="303"/>
      <c r="S351" s="303"/>
      <c r="T351" s="303"/>
      <c r="U351" s="303"/>
      <c r="V351" s="303"/>
      <c r="W351" s="303"/>
      <c r="X351" s="303"/>
      <c r="Y351" s="303"/>
    </row>
    <row r="352" spans="1:25" ht="12.75">
      <c r="A352" s="303"/>
      <c r="B352" s="303"/>
      <c r="C352" s="303"/>
      <c r="D352" s="303"/>
      <c r="E352" s="303"/>
      <c r="F352" s="304"/>
      <c r="G352" s="303"/>
      <c r="H352" s="303"/>
      <c r="I352" s="303"/>
      <c r="J352" s="303"/>
      <c r="K352" s="303"/>
      <c r="L352" s="303"/>
      <c r="M352" s="303"/>
      <c r="N352" s="303"/>
      <c r="O352" s="303"/>
      <c r="P352" s="305"/>
      <c r="Q352" s="305"/>
      <c r="R352" s="303"/>
      <c r="S352" s="303"/>
      <c r="T352" s="303"/>
      <c r="U352" s="303"/>
      <c r="V352" s="303"/>
      <c r="W352" s="303"/>
      <c r="X352" s="303"/>
      <c r="Y352" s="303"/>
    </row>
    <row r="353" spans="1:25" ht="12.75">
      <c r="A353" s="303"/>
      <c r="B353" s="303"/>
      <c r="C353" s="303"/>
      <c r="D353" s="303"/>
      <c r="E353" s="303"/>
      <c r="F353" s="304"/>
      <c r="G353" s="303"/>
      <c r="H353" s="303"/>
      <c r="I353" s="303"/>
      <c r="J353" s="303"/>
      <c r="K353" s="303"/>
      <c r="L353" s="303"/>
      <c r="M353" s="303"/>
      <c r="N353" s="303"/>
      <c r="O353" s="303"/>
      <c r="P353" s="305"/>
      <c r="Q353" s="305"/>
      <c r="R353" s="303"/>
      <c r="S353" s="303"/>
      <c r="T353" s="303"/>
      <c r="U353" s="303"/>
      <c r="V353" s="303"/>
      <c r="W353" s="303"/>
      <c r="X353" s="303"/>
      <c r="Y353" s="303"/>
    </row>
    <row r="354" spans="1:25" ht="12.75">
      <c r="A354" s="303"/>
      <c r="B354" s="303"/>
      <c r="C354" s="303"/>
      <c r="D354" s="303"/>
      <c r="E354" s="303"/>
      <c r="F354" s="304"/>
      <c r="G354" s="303"/>
      <c r="H354" s="303"/>
      <c r="I354" s="303"/>
      <c r="J354" s="303"/>
      <c r="K354" s="303"/>
      <c r="L354" s="303"/>
      <c r="M354" s="303"/>
      <c r="N354" s="303"/>
      <c r="O354" s="303"/>
      <c r="P354" s="305"/>
      <c r="Q354" s="305"/>
      <c r="R354" s="303"/>
      <c r="S354" s="303"/>
      <c r="T354" s="303"/>
      <c r="U354" s="303"/>
      <c r="V354" s="303"/>
      <c r="W354" s="303"/>
      <c r="X354" s="303"/>
      <c r="Y354" s="303"/>
    </row>
    <row r="355" spans="1:25" ht="12.75">
      <c r="A355" s="303"/>
      <c r="B355" s="303"/>
      <c r="C355" s="303"/>
      <c r="D355" s="303"/>
      <c r="E355" s="303"/>
      <c r="F355" s="304"/>
      <c r="G355" s="303"/>
      <c r="H355" s="303"/>
      <c r="I355" s="303"/>
      <c r="J355" s="303"/>
      <c r="K355" s="303"/>
      <c r="L355" s="303"/>
      <c r="M355" s="303"/>
      <c r="N355" s="303"/>
      <c r="O355" s="303"/>
      <c r="P355" s="305"/>
      <c r="Q355" s="305"/>
      <c r="R355" s="303"/>
      <c r="S355" s="303"/>
      <c r="T355" s="303"/>
      <c r="U355" s="303"/>
      <c r="V355" s="303"/>
      <c r="W355" s="303"/>
      <c r="X355" s="303"/>
      <c r="Y355" s="303"/>
    </row>
    <row r="356" spans="1:25" ht="12.75">
      <c r="A356" s="303"/>
      <c r="B356" s="303"/>
      <c r="C356" s="303"/>
      <c r="D356" s="303"/>
      <c r="E356" s="303"/>
      <c r="F356" s="304"/>
      <c r="G356" s="303"/>
      <c r="H356" s="303"/>
      <c r="I356" s="303"/>
      <c r="J356" s="303"/>
      <c r="K356" s="303"/>
      <c r="L356" s="303"/>
      <c r="M356" s="303"/>
      <c r="N356" s="303"/>
      <c r="O356" s="303"/>
      <c r="P356" s="305"/>
      <c r="Q356" s="305"/>
      <c r="R356" s="303"/>
      <c r="S356" s="303"/>
      <c r="T356" s="303"/>
      <c r="U356" s="303"/>
      <c r="V356" s="303"/>
      <c r="W356" s="303"/>
      <c r="X356" s="303"/>
      <c r="Y356" s="303"/>
    </row>
    <row r="357" spans="1:25" ht="12.75">
      <c r="A357" s="303"/>
      <c r="B357" s="303"/>
      <c r="C357" s="303"/>
      <c r="D357" s="303"/>
      <c r="E357" s="303"/>
      <c r="F357" s="304"/>
      <c r="G357" s="303"/>
      <c r="H357" s="303"/>
      <c r="I357" s="303"/>
      <c r="J357" s="303"/>
      <c r="K357" s="303"/>
      <c r="L357" s="303"/>
      <c r="M357" s="303"/>
      <c r="N357" s="303"/>
      <c r="O357" s="303"/>
      <c r="P357" s="305"/>
      <c r="Q357" s="305"/>
      <c r="R357" s="303"/>
      <c r="S357" s="303"/>
      <c r="T357" s="303"/>
      <c r="U357" s="303"/>
      <c r="V357" s="303"/>
      <c r="W357" s="303"/>
      <c r="X357" s="303"/>
      <c r="Y357" s="303"/>
    </row>
    <row r="358" spans="1:25" ht="12.75">
      <c r="A358" s="303"/>
      <c r="B358" s="303"/>
      <c r="C358" s="303"/>
      <c r="D358" s="303"/>
      <c r="E358" s="303"/>
      <c r="F358" s="304"/>
      <c r="G358" s="303"/>
      <c r="H358" s="303"/>
      <c r="I358" s="303"/>
      <c r="J358" s="303"/>
      <c r="K358" s="303"/>
      <c r="L358" s="303"/>
      <c r="M358" s="303"/>
      <c r="N358" s="303"/>
      <c r="O358" s="303"/>
      <c r="P358" s="305"/>
      <c r="Q358" s="305"/>
      <c r="R358" s="303"/>
      <c r="S358" s="303"/>
      <c r="T358" s="303"/>
      <c r="U358" s="303"/>
      <c r="V358" s="303"/>
      <c r="W358" s="303"/>
      <c r="X358" s="303"/>
      <c r="Y358" s="303"/>
    </row>
    <row r="359" spans="1:25" ht="12.75">
      <c r="A359" s="303"/>
      <c r="B359" s="303"/>
      <c r="C359" s="303"/>
      <c r="D359" s="303"/>
      <c r="E359" s="303"/>
      <c r="F359" s="304"/>
      <c r="G359" s="303"/>
      <c r="H359" s="303"/>
      <c r="I359" s="303"/>
      <c r="J359" s="303"/>
      <c r="K359" s="303"/>
      <c r="L359" s="303"/>
      <c r="M359" s="303"/>
      <c r="N359" s="303"/>
      <c r="O359" s="303"/>
      <c r="P359" s="305"/>
      <c r="Q359" s="305"/>
      <c r="R359" s="303"/>
      <c r="S359" s="303"/>
      <c r="T359" s="303"/>
      <c r="U359" s="303"/>
      <c r="V359" s="303"/>
      <c r="W359" s="303"/>
      <c r="X359" s="303"/>
      <c r="Y359" s="303"/>
    </row>
    <row r="360" spans="1:25" ht="12.75">
      <c r="A360" s="303"/>
      <c r="B360" s="303"/>
      <c r="C360" s="303"/>
      <c r="D360" s="303"/>
      <c r="E360" s="303"/>
      <c r="F360" s="304"/>
      <c r="G360" s="303"/>
      <c r="H360" s="303"/>
      <c r="I360" s="303"/>
      <c r="J360" s="303"/>
      <c r="K360" s="303"/>
      <c r="L360" s="303"/>
      <c r="M360" s="303"/>
      <c r="N360" s="303"/>
      <c r="O360" s="303"/>
      <c r="P360" s="305"/>
      <c r="Q360" s="305"/>
      <c r="R360" s="303"/>
      <c r="S360" s="303"/>
      <c r="T360" s="303"/>
      <c r="U360" s="303"/>
      <c r="V360" s="303"/>
      <c r="W360" s="303"/>
      <c r="X360" s="303"/>
      <c r="Y360" s="303"/>
    </row>
    <row r="361" spans="1:25" ht="12.75">
      <c r="A361" s="303"/>
      <c r="B361" s="303"/>
      <c r="C361" s="303"/>
      <c r="D361" s="303"/>
      <c r="E361" s="303"/>
      <c r="F361" s="304"/>
      <c r="G361" s="303"/>
      <c r="H361" s="303"/>
      <c r="I361" s="303"/>
      <c r="J361" s="303"/>
      <c r="K361" s="303"/>
      <c r="L361" s="303"/>
      <c r="M361" s="303"/>
      <c r="N361" s="303"/>
      <c r="O361" s="303"/>
      <c r="P361" s="305"/>
      <c r="Q361" s="305"/>
      <c r="R361" s="303"/>
      <c r="S361" s="303"/>
      <c r="T361" s="303"/>
      <c r="U361" s="303"/>
      <c r="V361" s="303"/>
      <c r="W361" s="303"/>
      <c r="X361" s="303"/>
      <c r="Y361" s="303"/>
    </row>
    <row r="362" spans="1:25" ht="12.75">
      <c r="A362" s="303"/>
      <c r="B362" s="303"/>
      <c r="C362" s="303"/>
      <c r="D362" s="303"/>
      <c r="E362" s="303"/>
      <c r="F362" s="304"/>
      <c r="G362" s="303"/>
      <c r="H362" s="303"/>
      <c r="I362" s="303"/>
      <c r="J362" s="303"/>
      <c r="K362" s="303"/>
      <c r="L362" s="303"/>
      <c r="M362" s="303"/>
      <c r="N362" s="303"/>
      <c r="O362" s="303"/>
      <c r="P362" s="305"/>
      <c r="Q362" s="305"/>
      <c r="R362" s="303"/>
      <c r="S362" s="303"/>
      <c r="T362" s="303"/>
      <c r="U362" s="303"/>
      <c r="V362" s="303"/>
      <c r="W362" s="303"/>
      <c r="X362" s="303"/>
      <c r="Y362" s="303"/>
    </row>
    <row r="363" spans="1:25" ht="12.75">
      <c r="A363" s="303"/>
      <c r="B363" s="303"/>
      <c r="C363" s="303"/>
      <c r="D363" s="303"/>
      <c r="E363" s="303"/>
      <c r="F363" s="304"/>
      <c r="G363" s="303"/>
      <c r="H363" s="303"/>
      <c r="I363" s="303"/>
      <c r="J363" s="303"/>
      <c r="K363" s="303"/>
      <c r="L363" s="303"/>
      <c r="M363" s="303"/>
      <c r="N363" s="303"/>
      <c r="O363" s="303"/>
      <c r="P363" s="305"/>
      <c r="Q363" s="305"/>
      <c r="R363" s="303"/>
      <c r="S363" s="303"/>
      <c r="T363" s="303"/>
      <c r="U363" s="303"/>
      <c r="V363" s="303"/>
      <c r="W363" s="303"/>
      <c r="X363" s="303"/>
      <c r="Y363" s="303"/>
    </row>
    <row r="364" spans="1:25" ht="12.75">
      <c r="A364" s="303"/>
      <c r="B364" s="303"/>
      <c r="C364" s="303"/>
      <c r="D364" s="303"/>
      <c r="E364" s="303"/>
      <c r="F364" s="304"/>
      <c r="G364" s="303"/>
      <c r="H364" s="303"/>
      <c r="I364" s="303"/>
      <c r="J364" s="303"/>
      <c r="K364" s="303"/>
      <c r="L364" s="303"/>
      <c r="M364" s="303"/>
      <c r="N364" s="303"/>
      <c r="O364" s="303"/>
      <c r="P364" s="305"/>
      <c r="Q364" s="305"/>
      <c r="R364" s="303"/>
      <c r="S364" s="303"/>
      <c r="T364" s="303"/>
      <c r="U364" s="303"/>
      <c r="V364" s="303"/>
      <c r="W364" s="303"/>
      <c r="X364" s="303"/>
      <c r="Y364" s="303"/>
    </row>
    <row r="365" spans="1:25" ht="12.75">
      <c r="A365" s="303"/>
      <c r="B365" s="303"/>
      <c r="C365" s="303"/>
      <c r="D365" s="303"/>
      <c r="E365" s="303"/>
      <c r="F365" s="304"/>
      <c r="G365" s="303"/>
      <c r="H365" s="303"/>
      <c r="I365" s="303"/>
      <c r="J365" s="303"/>
      <c r="K365" s="303"/>
      <c r="L365" s="303"/>
      <c r="M365" s="303"/>
      <c r="N365" s="303"/>
      <c r="O365" s="303"/>
      <c r="P365" s="305"/>
      <c r="Q365" s="305"/>
      <c r="R365" s="303"/>
      <c r="S365" s="303"/>
      <c r="T365" s="303"/>
      <c r="U365" s="303"/>
      <c r="V365" s="303"/>
      <c r="W365" s="303"/>
      <c r="X365" s="303"/>
      <c r="Y365" s="303"/>
    </row>
    <row r="366" spans="1:25" ht="12.75">
      <c r="A366" s="303"/>
      <c r="B366" s="303"/>
      <c r="C366" s="303"/>
      <c r="D366" s="303"/>
      <c r="E366" s="303"/>
      <c r="F366" s="304"/>
      <c r="G366" s="303"/>
      <c r="H366" s="303"/>
      <c r="I366" s="303"/>
      <c r="J366" s="303"/>
      <c r="K366" s="303"/>
      <c r="L366" s="303"/>
      <c r="M366" s="303"/>
      <c r="N366" s="303"/>
      <c r="O366" s="303"/>
      <c r="P366" s="305"/>
      <c r="Q366" s="305"/>
      <c r="R366" s="303"/>
      <c r="S366" s="303"/>
      <c r="T366" s="303"/>
      <c r="U366" s="303"/>
      <c r="V366" s="303"/>
      <c r="W366" s="303"/>
      <c r="X366" s="303"/>
      <c r="Y366" s="303"/>
    </row>
    <row r="367" spans="1:25" ht="12.75">
      <c r="A367" s="303"/>
      <c r="B367" s="303"/>
      <c r="C367" s="303"/>
      <c r="D367" s="303"/>
      <c r="E367" s="303"/>
      <c r="F367" s="304"/>
      <c r="G367" s="303"/>
      <c r="H367" s="303"/>
      <c r="I367" s="303"/>
      <c r="J367" s="303"/>
      <c r="K367" s="303"/>
      <c r="L367" s="303"/>
      <c r="M367" s="303"/>
      <c r="N367" s="303"/>
      <c r="O367" s="303"/>
      <c r="P367" s="305"/>
      <c r="Q367" s="305"/>
      <c r="R367" s="303"/>
      <c r="S367" s="303"/>
      <c r="T367" s="303"/>
      <c r="U367" s="303"/>
      <c r="V367" s="303"/>
      <c r="W367" s="303"/>
      <c r="X367" s="303"/>
      <c r="Y367" s="303"/>
    </row>
    <row r="368" spans="1:25" ht="12.75">
      <c r="A368" s="303"/>
      <c r="B368" s="303"/>
      <c r="C368" s="303"/>
      <c r="D368" s="303"/>
      <c r="E368" s="303"/>
      <c r="F368" s="304"/>
      <c r="G368" s="303"/>
      <c r="H368" s="303"/>
      <c r="I368" s="303"/>
      <c r="J368" s="303"/>
      <c r="K368" s="303"/>
      <c r="L368" s="303"/>
      <c r="M368" s="303"/>
      <c r="N368" s="303"/>
      <c r="O368" s="303"/>
      <c r="P368" s="305"/>
      <c r="Q368" s="305"/>
      <c r="R368" s="303"/>
      <c r="S368" s="303"/>
      <c r="T368" s="303"/>
      <c r="U368" s="303"/>
      <c r="V368" s="303"/>
      <c r="W368" s="303"/>
      <c r="X368" s="303"/>
      <c r="Y368" s="303"/>
    </row>
    <row r="369" spans="1:25" ht="12.75">
      <c r="A369" s="303"/>
      <c r="B369" s="303"/>
      <c r="C369" s="303"/>
      <c r="D369" s="303"/>
      <c r="E369" s="303"/>
      <c r="F369" s="304"/>
      <c r="G369" s="303"/>
      <c r="H369" s="303"/>
      <c r="I369" s="303"/>
      <c r="J369" s="303"/>
      <c r="K369" s="303"/>
      <c r="L369" s="303"/>
      <c r="M369" s="303"/>
      <c r="N369" s="303"/>
      <c r="O369" s="303"/>
      <c r="P369" s="305"/>
      <c r="Q369" s="305"/>
      <c r="R369" s="303"/>
      <c r="S369" s="303"/>
      <c r="T369" s="303"/>
      <c r="U369" s="303"/>
      <c r="V369" s="303"/>
      <c r="W369" s="303"/>
      <c r="X369" s="303"/>
      <c r="Y369" s="303"/>
    </row>
    <row r="370" spans="1:25" ht="12.75">
      <c r="A370" s="303"/>
      <c r="B370" s="303"/>
      <c r="C370" s="303"/>
      <c r="D370" s="303"/>
      <c r="E370" s="303"/>
      <c r="F370" s="304"/>
      <c r="G370" s="303"/>
      <c r="H370" s="303"/>
      <c r="I370" s="303"/>
      <c r="J370" s="303"/>
      <c r="K370" s="303"/>
      <c r="L370" s="303"/>
      <c r="M370" s="303"/>
      <c r="N370" s="303"/>
      <c r="O370" s="303"/>
      <c r="P370" s="305"/>
      <c r="Q370" s="305"/>
      <c r="R370" s="303"/>
      <c r="S370" s="303"/>
      <c r="T370" s="303"/>
      <c r="U370" s="303"/>
      <c r="V370" s="303"/>
      <c r="W370" s="303"/>
      <c r="X370" s="303"/>
      <c r="Y370" s="303"/>
    </row>
    <row r="371" spans="1:25" ht="12.75">
      <c r="A371" s="303"/>
      <c r="B371" s="303"/>
      <c r="C371" s="303"/>
      <c r="D371" s="303"/>
      <c r="E371" s="303"/>
      <c r="F371" s="304"/>
      <c r="G371" s="303"/>
      <c r="H371" s="303"/>
      <c r="I371" s="303"/>
      <c r="J371" s="303"/>
      <c r="K371" s="303"/>
      <c r="L371" s="303"/>
      <c r="M371" s="303"/>
      <c r="N371" s="303"/>
      <c r="O371" s="303"/>
      <c r="P371" s="305"/>
      <c r="Q371" s="305"/>
      <c r="R371" s="303"/>
      <c r="S371" s="303"/>
      <c r="T371" s="303"/>
      <c r="U371" s="303"/>
      <c r="V371" s="303"/>
      <c r="W371" s="303"/>
      <c r="X371" s="303"/>
      <c r="Y371" s="303"/>
    </row>
    <row r="372" spans="1:25" ht="12.75">
      <c r="A372" s="303"/>
      <c r="B372" s="303"/>
      <c r="C372" s="303"/>
      <c r="D372" s="303"/>
      <c r="E372" s="303"/>
      <c r="F372" s="304"/>
      <c r="G372" s="303"/>
      <c r="H372" s="303"/>
      <c r="I372" s="303"/>
      <c r="J372" s="303"/>
      <c r="K372" s="303"/>
      <c r="L372" s="303"/>
      <c r="M372" s="303"/>
      <c r="N372" s="303"/>
      <c r="O372" s="303"/>
      <c r="P372" s="305"/>
      <c r="Q372" s="305"/>
      <c r="R372" s="303"/>
      <c r="S372" s="303"/>
      <c r="T372" s="303"/>
      <c r="U372" s="303"/>
      <c r="V372" s="303"/>
      <c r="W372" s="303"/>
      <c r="X372" s="303"/>
      <c r="Y372" s="303"/>
    </row>
    <row r="373" spans="1:25" ht="12.75">
      <c r="A373" s="303"/>
      <c r="B373" s="303"/>
      <c r="C373" s="303"/>
      <c r="D373" s="303"/>
      <c r="E373" s="303"/>
      <c r="F373" s="304"/>
      <c r="G373" s="303"/>
      <c r="H373" s="303"/>
      <c r="I373" s="303"/>
      <c r="J373" s="303"/>
      <c r="K373" s="303"/>
      <c r="L373" s="303"/>
      <c r="M373" s="303"/>
      <c r="N373" s="303"/>
      <c r="O373" s="303"/>
      <c r="P373" s="305"/>
      <c r="Q373" s="305"/>
      <c r="R373" s="303"/>
      <c r="S373" s="303"/>
      <c r="T373" s="303"/>
      <c r="U373" s="303"/>
      <c r="V373" s="303"/>
      <c r="W373" s="303"/>
      <c r="X373" s="303"/>
      <c r="Y373" s="303"/>
    </row>
    <row r="374" spans="1:25" ht="12.75">
      <c r="A374" s="303"/>
      <c r="B374" s="303"/>
      <c r="C374" s="303"/>
      <c r="D374" s="303"/>
      <c r="E374" s="303"/>
      <c r="F374" s="304"/>
      <c r="G374" s="303"/>
      <c r="H374" s="303"/>
      <c r="I374" s="303"/>
      <c r="J374" s="303"/>
      <c r="K374" s="303"/>
      <c r="L374" s="303"/>
      <c r="M374" s="303"/>
      <c r="N374" s="303"/>
      <c r="O374" s="303"/>
      <c r="P374" s="305"/>
      <c r="Q374" s="305"/>
      <c r="R374" s="303"/>
      <c r="S374" s="303"/>
      <c r="T374" s="303"/>
      <c r="U374" s="303"/>
      <c r="V374" s="303"/>
      <c r="W374" s="303"/>
      <c r="X374" s="303"/>
      <c r="Y374" s="303"/>
    </row>
    <row r="375" spans="1:25" ht="12.75">
      <c r="A375" s="303"/>
      <c r="B375" s="303"/>
      <c r="C375" s="303"/>
      <c r="D375" s="303"/>
      <c r="E375" s="303"/>
      <c r="F375" s="304"/>
      <c r="G375" s="303"/>
      <c r="H375" s="303"/>
      <c r="I375" s="303"/>
      <c r="J375" s="303"/>
      <c r="K375" s="303"/>
      <c r="L375" s="303"/>
      <c r="M375" s="303"/>
      <c r="N375" s="303"/>
      <c r="O375" s="303"/>
      <c r="P375" s="305"/>
      <c r="Q375" s="305"/>
      <c r="R375" s="303"/>
      <c r="S375" s="303"/>
      <c r="T375" s="303"/>
      <c r="U375" s="303"/>
      <c r="V375" s="303"/>
      <c r="W375" s="303"/>
      <c r="X375" s="303"/>
      <c r="Y375" s="303"/>
    </row>
    <row r="376" spans="1:25" ht="12.75">
      <c r="A376" s="303"/>
      <c r="B376" s="303"/>
      <c r="C376" s="303"/>
      <c r="D376" s="303"/>
      <c r="E376" s="303"/>
      <c r="F376" s="304"/>
      <c r="G376" s="303"/>
      <c r="H376" s="303"/>
      <c r="I376" s="303"/>
      <c r="J376" s="303"/>
      <c r="K376" s="303"/>
      <c r="L376" s="303"/>
      <c r="M376" s="303"/>
      <c r="N376" s="303"/>
      <c r="O376" s="303"/>
      <c r="P376" s="305"/>
      <c r="Q376" s="305"/>
      <c r="R376" s="303"/>
      <c r="S376" s="303"/>
      <c r="T376" s="303"/>
      <c r="U376" s="303"/>
      <c r="V376" s="303"/>
      <c r="W376" s="303"/>
      <c r="X376" s="303"/>
      <c r="Y376" s="303"/>
    </row>
    <row r="377" spans="1:25" ht="12.75">
      <c r="A377" s="303"/>
      <c r="B377" s="303"/>
      <c r="C377" s="303"/>
      <c r="D377" s="303"/>
      <c r="E377" s="303"/>
      <c r="F377" s="304"/>
      <c r="G377" s="303"/>
      <c r="H377" s="303"/>
      <c r="I377" s="303"/>
      <c r="J377" s="303"/>
      <c r="K377" s="303"/>
      <c r="L377" s="303"/>
      <c r="M377" s="303"/>
      <c r="N377" s="303"/>
      <c r="O377" s="303"/>
      <c r="P377" s="305"/>
      <c r="Q377" s="305"/>
      <c r="R377" s="303"/>
      <c r="S377" s="303"/>
      <c r="T377" s="303"/>
      <c r="U377" s="303"/>
      <c r="V377" s="303"/>
      <c r="W377" s="303"/>
      <c r="X377" s="303"/>
      <c r="Y377" s="303"/>
    </row>
    <row r="378" spans="1:25" ht="12.75">
      <c r="A378" s="303"/>
      <c r="B378" s="303"/>
      <c r="C378" s="303"/>
      <c r="D378" s="303"/>
      <c r="E378" s="303"/>
      <c r="F378" s="304"/>
      <c r="G378" s="303"/>
      <c r="H378" s="303"/>
      <c r="I378" s="303"/>
      <c r="J378" s="303"/>
      <c r="K378" s="303"/>
      <c r="L378" s="303"/>
      <c r="M378" s="303"/>
      <c r="N378" s="303"/>
      <c r="O378" s="303"/>
      <c r="P378" s="305"/>
      <c r="Q378" s="305"/>
      <c r="R378" s="303"/>
      <c r="S378" s="303"/>
      <c r="T378" s="303"/>
      <c r="U378" s="303"/>
      <c r="V378" s="303"/>
      <c r="W378" s="303"/>
      <c r="X378" s="303"/>
      <c r="Y378" s="303"/>
    </row>
    <row r="379" spans="1:25" ht="12.75">
      <c r="A379" s="303"/>
      <c r="B379" s="303"/>
      <c r="C379" s="303"/>
      <c r="D379" s="303"/>
      <c r="E379" s="303"/>
      <c r="F379" s="304"/>
      <c r="G379" s="303"/>
      <c r="H379" s="303"/>
      <c r="I379" s="303"/>
      <c r="J379" s="303"/>
      <c r="K379" s="303"/>
      <c r="L379" s="303"/>
      <c r="M379" s="303"/>
      <c r="N379" s="303"/>
      <c r="O379" s="303"/>
      <c r="P379" s="305"/>
      <c r="Q379" s="305"/>
      <c r="R379" s="303"/>
      <c r="S379" s="303"/>
      <c r="T379" s="303"/>
      <c r="U379" s="303"/>
      <c r="V379" s="303"/>
      <c r="W379" s="303"/>
      <c r="X379" s="303"/>
      <c r="Y379" s="303"/>
    </row>
    <row r="380" spans="1:25" ht="12.75">
      <c r="A380" s="303"/>
      <c r="B380" s="303"/>
      <c r="C380" s="303"/>
      <c r="D380" s="303"/>
      <c r="E380" s="303"/>
      <c r="F380" s="304"/>
      <c r="G380" s="303"/>
      <c r="H380" s="303"/>
      <c r="I380" s="303"/>
      <c r="J380" s="303"/>
      <c r="K380" s="303"/>
      <c r="L380" s="303"/>
      <c r="M380" s="303"/>
      <c r="N380" s="303"/>
      <c r="O380" s="303"/>
      <c r="P380" s="305"/>
      <c r="Q380" s="305"/>
      <c r="R380" s="303"/>
      <c r="S380" s="303"/>
      <c r="T380" s="303"/>
      <c r="U380" s="303"/>
      <c r="V380" s="303"/>
      <c r="W380" s="303"/>
      <c r="X380" s="303"/>
      <c r="Y380" s="303"/>
    </row>
    <row r="381" spans="1:25" ht="12.75">
      <c r="A381" s="303"/>
      <c r="B381" s="303"/>
      <c r="C381" s="303"/>
      <c r="D381" s="303"/>
      <c r="E381" s="303"/>
      <c r="F381" s="304"/>
      <c r="G381" s="303"/>
      <c r="H381" s="303"/>
      <c r="I381" s="303"/>
      <c r="J381" s="303"/>
      <c r="K381" s="303"/>
      <c r="L381" s="303"/>
      <c r="M381" s="303"/>
      <c r="N381" s="303"/>
      <c r="O381" s="303"/>
      <c r="P381" s="305"/>
      <c r="Q381" s="305"/>
      <c r="R381" s="303"/>
      <c r="S381" s="303"/>
      <c r="T381" s="303"/>
      <c r="U381" s="303"/>
      <c r="V381" s="303"/>
      <c r="W381" s="303"/>
      <c r="X381" s="303"/>
      <c r="Y381" s="303"/>
    </row>
    <row r="382" spans="1:25" ht="12.75">
      <c r="A382" s="303"/>
      <c r="B382" s="303"/>
      <c r="C382" s="303"/>
      <c r="D382" s="303"/>
      <c r="E382" s="303"/>
      <c r="F382" s="304"/>
      <c r="G382" s="303"/>
      <c r="H382" s="303"/>
      <c r="I382" s="303"/>
      <c r="J382" s="303"/>
      <c r="K382" s="303"/>
      <c r="L382" s="303"/>
      <c r="M382" s="303"/>
      <c r="N382" s="303"/>
      <c r="O382" s="303"/>
      <c r="P382" s="305"/>
      <c r="Q382" s="305"/>
      <c r="R382" s="303"/>
      <c r="S382" s="303"/>
      <c r="T382" s="303"/>
      <c r="U382" s="303"/>
      <c r="V382" s="303"/>
      <c r="W382" s="303"/>
      <c r="X382" s="303"/>
      <c r="Y382" s="303"/>
    </row>
    <row r="383" spans="1:25" ht="12.75">
      <c r="A383" s="303"/>
      <c r="B383" s="303"/>
      <c r="C383" s="303"/>
      <c r="D383" s="303"/>
      <c r="E383" s="303"/>
      <c r="F383" s="304"/>
      <c r="G383" s="303"/>
      <c r="H383" s="303"/>
      <c r="I383" s="303"/>
      <c r="J383" s="303"/>
      <c r="K383" s="303"/>
      <c r="L383" s="303"/>
      <c r="M383" s="303"/>
      <c r="N383" s="303"/>
      <c r="O383" s="303"/>
      <c r="P383" s="305"/>
      <c r="Q383" s="305"/>
      <c r="R383" s="303"/>
      <c r="S383" s="303"/>
      <c r="T383" s="303"/>
      <c r="U383" s="303"/>
      <c r="V383" s="303"/>
      <c r="W383" s="303"/>
      <c r="X383" s="303"/>
      <c r="Y383" s="303"/>
    </row>
    <row r="384" spans="1:25" ht="12.75">
      <c r="A384" s="303"/>
      <c r="B384" s="303"/>
      <c r="C384" s="303"/>
      <c r="D384" s="303"/>
      <c r="E384" s="303"/>
      <c r="F384" s="304"/>
      <c r="G384" s="303"/>
      <c r="H384" s="303"/>
      <c r="I384" s="303"/>
      <c r="J384" s="303"/>
      <c r="K384" s="303"/>
      <c r="L384" s="303"/>
      <c r="M384" s="303"/>
      <c r="N384" s="303"/>
      <c r="O384" s="303"/>
      <c r="P384" s="305"/>
      <c r="Q384" s="305"/>
      <c r="R384" s="303"/>
      <c r="S384" s="303"/>
      <c r="T384" s="303"/>
      <c r="U384" s="303"/>
      <c r="V384" s="303"/>
      <c r="W384" s="303"/>
      <c r="X384" s="303"/>
      <c r="Y384" s="303"/>
    </row>
    <row r="385" spans="1:25" ht="12.75">
      <c r="A385" s="303"/>
      <c r="B385" s="303"/>
      <c r="C385" s="303"/>
      <c r="D385" s="303"/>
      <c r="E385" s="303"/>
      <c r="F385" s="304"/>
      <c r="G385" s="303"/>
      <c r="H385" s="303"/>
      <c r="I385" s="303"/>
      <c r="J385" s="303"/>
      <c r="K385" s="303"/>
      <c r="L385" s="303"/>
      <c r="M385" s="303"/>
      <c r="N385" s="303"/>
      <c r="O385" s="303"/>
      <c r="P385" s="305"/>
      <c r="Q385" s="305"/>
      <c r="R385" s="303"/>
      <c r="S385" s="303"/>
      <c r="T385" s="303"/>
      <c r="U385" s="303"/>
      <c r="V385" s="303"/>
      <c r="W385" s="303"/>
      <c r="X385" s="303"/>
      <c r="Y385" s="303"/>
    </row>
    <row r="386" spans="1:25" ht="12.75">
      <c r="A386" s="303"/>
      <c r="B386" s="303"/>
      <c r="C386" s="303"/>
      <c r="D386" s="303"/>
      <c r="E386" s="303"/>
      <c r="F386" s="304"/>
      <c r="G386" s="303"/>
      <c r="H386" s="303"/>
      <c r="I386" s="303"/>
      <c r="J386" s="303"/>
      <c r="K386" s="303"/>
      <c r="L386" s="303"/>
      <c r="M386" s="303"/>
      <c r="N386" s="303"/>
      <c r="O386" s="303"/>
      <c r="P386" s="305"/>
      <c r="Q386" s="305"/>
      <c r="R386" s="303"/>
      <c r="S386" s="303"/>
      <c r="T386" s="303"/>
      <c r="U386" s="303"/>
      <c r="V386" s="303"/>
      <c r="W386" s="303"/>
      <c r="X386" s="303"/>
      <c r="Y386" s="303"/>
    </row>
    <row r="387" spans="1:25" ht="12.75">
      <c r="A387" s="303"/>
      <c r="B387" s="303"/>
      <c r="C387" s="303"/>
      <c r="D387" s="303"/>
      <c r="E387" s="303"/>
      <c r="F387" s="304"/>
      <c r="G387" s="303"/>
      <c r="H387" s="303"/>
      <c r="I387" s="303"/>
      <c r="J387" s="303"/>
      <c r="K387" s="303"/>
      <c r="L387" s="303"/>
      <c r="M387" s="303"/>
      <c r="N387" s="303"/>
      <c r="O387" s="303"/>
      <c r="P387" s="305"/>
      <c r="Q387" s="305"/>
      <c r="R387" s="303"/>
      <c r="S387" s="303"/>
      <c r="T387" s="303"/>
      <c r="U387" s="303"/>
      <c r="V387" s="303"/>
      <c r="W387" s="303"/>
      <c r="X387" s="303"/>
      <c r="Y387" s="303"/>
    </row>
    <row r="388" spans="1:25" ht="12.75">
      <c r="A388" s="303"/>
      <c r="B388" s="303"/>
      <c r="C388" s="303"/>
      <c r="D388" s="303"/>
      <c r="E388" s="303"/>
      <c r="F388" s="304"/>
      <c r="G388" s="303"/>
      <c r="H388" s="303"/>
      <c r="I388" s="303"/>
      <c r="J388" s="303"/>
      <c r="K388" s="303"/>
      <c r="L388" s="303"/>
      <c r="M388" s="303"/>
      <c r="N388" s="303"/>
      <c r="O388" s="303"/>
      <c r="P388" s="305"/>
      <c r="Q388" s="305"/>
      <c r="R388" s="303"/>
      <c r="S388" s="303"/>
      <c r="T388" s="303"/>
      <c r="U388" s="303"/>
      <c r="V388" s="303"/>
      <c r="W388" s="303"/>
      <c r="X388" s="303"/>
      <c r="Y388" s="303"/>
    </row>
    <row r="389" spans="1:25" ht="12.75">
      <c r="A389" s="303"/>
      <c r="B389" s="303"/>
      <c r="C389" s="303"/>
      <c r="D389" s="303"/>
      <c r="E389" s="303"/>
      <c r="F389" s="304"/>
      <c r="G389" s="303"/>
      <c r="H389" s="303"/>
      <c r="I389" s="303"/>
      <c r="J389" s="303"/>
      <c r="K389" s="303"/>
      <c r="L389" s="303"/>
      <c r="M389" s="303"/>
      <c r="N389" s="303"/>
      <c r="O389" s="303"/>
      <c r="P389" s="305"/>
      <c r="Q389" s="305"/>
      <c r="R389" s="303"/>
      <c r="S389" s="303"/>
      <c r="T389" s="303"/>
      <c r="U389" s="303"/>
      <c r="V389" s="303"/>
      <c r="W389" s="303"/>
      <c r="X389" s="303"/>
      <c r="Y389" s="303"/>
    </row>
    <row r="390" spans="1:25" ht="12.75">
      <c r="A390" s="303"/>
      <c r="B390" s="303"/>
      <c r="C390" s="303"/>
      <c r="D390" s="303"/>
      <c r="E390" s="303"/>
      <c r="F390" s="304"/>
      <c r="G390" s="303"/>
      <c r="H390" s="303"/>
      <c r="I390" s="303"/>
      <c r="J390" s="303"/>
      <c r="K390" s="303"/>
      <c r="L390" s="303"/>
      <c r="M390" s="303"/>
      <c r="N390" s="303"/>
      <c r="O390" s="303"/>
      <c r="P390" s="305"/>
      <c r="Q390" s="305"/>
      <c r="R390" s="303"/>
      <c r="S390" s="303"/>
      <c r="T390" s="303"/>
      <c r="U390" s="303"/>
      <c r="V390" s="303"/>
      <c r="W390" s="303"/>
      <c r="X390" s="303"/>
      <c r="Y390" s="303"/>
    </row>
    <row r="391" spans="1:25" ht="12.75">
      <c r="A391" s="303"/>
      <c r="B391" s="303"/>
      <c r="C391" s="303"/>
      <c r="D391" s="303"/>
      <c r="E391" s="303"/>
      <c r="F391" s="304"/>
      <c r="G391" s="303"/>
      <c r="H391" s="303"/>
      <c r="I391" s="303"/>
      <c r="J391" s="303"/>
      <c r="K391" s="303"/>
      <c r="L391" s="303"/>
      <c r="M391" s="303"/>
      <c r="N391" s="303"/>
      <c r="O391" s="303"/>
      <c r="P391" s="305"/>
      <c r="Q391" s="305"/>
      <c r="R391" s="303"/>
      <c r="S391" s="303"/>
      <c r="T391" s="303"/>
      <c r="U391" s="303"/>
      <c r="V391" s="303"/>
      <c r="W391" s="303"/>
      <c r="X391" s="303"/>
      <c r="Y391" s="303"/>
    </row>
    <row r="392" spans="1:25" ht="12.75">
      <c r="A392" s="303"/>
      <c r="B392" s="303"/>
      <c r="C392" s="303"/>
      <c r="D392" s="303"/>
      <c r="E392" s="303"/>
      <c r="F392" s="304"/>
      <c r="G392" s="303"/>
      <c r="H392" s="303"/>
      <c r="I392" s="303"/>
      <c r="J392" s="303"/>
      <c r="K392" s="303"/>
      <c r="L392" s="303"/>
      <c r="M392" s="303"/>
      <c r="N392" s="303"/>
      <c r="O392" s="303"/>
      <c r="P392" s="305"/>
      <c r="Q392" s="305"/>
      <c r="R392" s="303"/>
      <c r="S392" s="303"/>
      <c r="T392" s="303"/>
      <c r="U392" s="303"/>
      <c r="V392" s="303"/>
      <c r="W392" s="303"/>
      <c r="X392" s="303"/>
      <c r="Y392" s="303"/>
    </row>
    <row r="393" spans="1:25" ht="12.75">
      <c r="A393" s="303"/>
      <c r="B393" s="303"/>
      <c r="C393" s="303"/>
      <c r="D393" s="303"/>
      <c r="E393" s="303"/>
      <c r="F393" s="304"/>
      <c r="G393" s="303"/>
      <c r="H393" s="303"/>
      <c r="I393" s="303"/>
      <c r="J393" s="303"/>
      <c r="K393" s="303"/>
      <c r="L393" s="303"/>
      <c r="M393" s="303"/>
      <c r="N393" s="303"/>
      <c r="O393" s="303"/>
      <c r="P393" s="305"/>
      <c r="Q393" s="305"/>
      <c r="R393" s="303"/>
      <c r="S393" s="303"/>
      <c r="T393" s="303"/>
      <c r="U393" s="303"/>
      <c r="V393" s="303"/>
      <c r="W393" s="303"/>
      <c r="X393" s="303"/>
      <c r="Y393" s="303"/>
    </row>
    <row r="394" spans="1:25" ht="12.75">
      <c r="A394" s="303"/>
      <c r="B394" s="303"/>
      <c r="C394" s="303"/>
      <c r="D394" s="303"/>
      <c r="E394" s="303"/>
      <c r="F394" s="304"/>
      <c r="G394" s="303"/>
      <c r="H394" s="303"/>
      <c r="I394" s="303"/>
      <c r="J394" s="303"/>
      <c r="K394" s="303"/>
      <c r="L394" s="303"/>
      <c r="M394" s="303"/>
      <c r="N394" s="303"/>
      <c r="O394" s="303"/>
      <c r="P394" s="305"/>
      <c r="Q394" s="305"/>
      <c r="R394" s="303"/>
      <c r="S394" s="303"/>
      <c r="T394" s="303"/>
      <c r="U394" s="303"/>
      <c r="V394" s="303"/>
      <c r="W394" s="303"/>
      <c r="X394" s="303"/>
      <c r="Y394" s="303"/>
    </row>
    <row r="395" spans="1:25" ht="12.75">
      <c r="A395" s="303"/>
      <c r="B395" s="303"/>
      <c r="C395" s="303"/>
      <c r="D395" s="303"/>
      <c r="E395" s="303"/>
      <c r="F395" s="304"/>
      <c r="G395" s="303"/>
      <c r="H395" s="303"/>
      <c r="I395" s="303"/>
      <c r="J395" s="303"/>
      <c r="K395" s="303"/>
      <c r="L395" s="303"/>
      <c r="M395" s="303"/>
      <c r="N395" s="303"/>
      <c r="O395" s="303"/>
      <c r="P395" s="305"/>
      <c r="Q395" s="305"/>
      <c r="R395" s="303"/>
      <c r="S395" s="303"/>
      <c r="T395" s="303"/>
      <c r="U395" s="303"/>
      <c r="V395" s="303"/>
      <c r="W395" s="303"/>
      <c r="X395" s="303"/>
      <c r="Y395" s="303"/>
    </row>
    <row r="396" spans="1:25" ht="12.75">
      <c r="A396" s="303"/>
      <c r="B396" s="303"/>
      <c r="C396" s="303"/>
      <c r="D396" s="303"/>
      <c r="E396" s="303"/>
      <c r="F396" s="304"/>
      <c r="G396" s="303"/>
      <c r="H396" s="303"/>
      <c r="I396" s="303"/>
      <c r="J396" s="303"/>
      <c r="K396" s="303"/>
      <c r="L396" s="303"/>
      <c r="M396" s="303"/>
      <c r="N396" s="303"/>
      <c r="O396" s="303"/>
      <c r="P396" s="305"/>
      <c r="Q396" s="305"/>
      <c r="R396" s="303"/>
      <c r="S396" s="303"/>
      <c r="T396" s="303"/>
      <c r="U396" s="303"/>
      <c r="V396" s="303"/>
      <c r="W396" s="303"/>
      <c r="X396" s="303"/>
      <c r="Y396" s="303"/>
    </row>
    <row r="397" spans="1:25" ht="12.75">
      <c r="A397" s="303"/>
      <c r="B397" s="303"/>
      <c r="C397" s="303"/>
      <c r="D397" s="303"/>
      <c r="E397" s="303"/>
      <c r="F397" s="304"/>
      <c r="G397" s="303"/>
      <c r="H397" s="303"/>
      <c r="I397" s="303"/>
      <c r="J397" s="303"/>
      <c r="K397" s="303"/>
      <c r="L397" s="303"/>
      <c r="M397" s="303"/>
      <c r="N397" s="303"/>
      <c r="O397" s="303"/>
      <c r="P397" s="305"/>
      <c r="Q397" s="305"/>
      <c r="R397" s="303"/>
      <c r="S397" s="303"/>
      <c r="T397" s="303"/>
      <c r="U397" s="303"/>
      <c r="V397" s="303"/>
      <c r="W397" s="303"/>
      <c r="X397" s="303"/>
      <c r="Y397" s="303"/>
    </row>
    <row r="398" spans="1:25" ht="12.75">
      <c r="A398" s="303"/>
      <c r="B398" s="303"/>
      <c r="C398" s="303"/>
      <c r="D398" s="303"/>
      <c r="E398" s="303"/>
      <c r="F398" s="304"/>
      <c r="G398" s="303"/>
      <c r="H398" s="303"/>
      <c r="I398" s="303"/>
      <c r="J398" s="303"/>
      <c r="K398" s="303"/>
      <c r="L398" s="303"/>
      <c r="M398" s="303"/>
      <c r="N398" s="303"/>
      <c r="O398" s="303"/>
      <c r="P398" s="305"/>
      <c r="Q398" s="305"/>
      <c r="R398" s="303"/>
      <c r="S398" s="303"/>
      <c r="T398" s="303"/>
      <c r="U398" s="303"/>
      <c r="V398" s="303"/>
      <c r="W398" s="303"/>
      <c r="X398" s="303"/>
      <c r="Y398" s="303"/>
    </row>
    <row r="399" spans="1:25" ht="12.75">
      <c r="A399" s="303"/>
      <c r="B399" s="303"/>
      <c r="C399" s="303"/>
      <c r="D399" s="303"/>
      <c r="E399" s="303"/>
      <c r="F399" s="304"/>
      <c r="G399" s="303"/>
      <c r="H399" s="303"/>
      <c r="I399" s="303"/>
      <c r="J399" s="303"/>
      <c r="K399" s="303"/>
      <c r="L399" s="303"/>
      <c r="M399" s="303"/>
      <c r="N399" s="303"/>
      <c r="O399" s="303"/>
      <c r="P399" s="305"/>
      <c r="Q399" s="305"/>
      <c r="R399" s="303"/>
      <c r="S399" s="303"/>
      <c r="T399" s="303"/>
      <c r="U399" s="303"/>
      <c r="V399" s="303"/>
      <c r="W399" s="303"/>
      <c r="X399" s="303"/>
      <c r="Y399" s="303"/>
    </row>
    <row r="400" spans="1:25" ht="12.75">
      <c r="A400" s="303"/>
      <c r="B400" s="303"/>
      <c r="C400" s="303"/>
      <c r="D400" s="303"/>
      <c r="E400" s="303"/>
      <c r="F400" s="304"/>
      <c r="G400" s="303"/>
      <c r="H400" s="303"/>
      <c r="I400" s="303"/>
      <c r="J400" s="303"/>
      <c r="K400" s="303"/>
      <c r="L400" s="303"/>
      <c r="M400" s="303"/>
      <c r="N400" s="303"/>
      <c r="O400" s="303"/>
      <c r="P400" s="305"/>
      <c r="Q400" s="305"/>
      <c r="R400" s="303"/>
      <c r="S400" s="303"/>
      <c r="T400" s="303"/>
      <c r="U400" s="303"/>
      <c r="V400" s="303"/>
      <c r="W400" s="303"/>
      <c r="X400" s="303"/>
      <c r="Y400" s="303"/>
    </row>
    <row r="401" spans="1:25" ht="12.75">
      <c r="A401" s="303"/>
      <c r="B401" s="303"/>
      <c r="C401" s="303"/>
      <c r="D401" s="303"/>
      <c r="E401" s="303"/>
      <c r="F401" s="304"/>
      <c r="G401" s="303"/>
      <c r="H401" s="303"/>
      <c r="I401" s="303"/>
      <c r="J401" s="303"/>
      <c r="K401" s="303"/>
      <c r="L401" s="303"/>
      <c r="M401" s="303"/>
      <c r="N401" s="303"/>
      <c r="O401" s="303"/>
      <c r="P401" s="305"/>
      <c r="Q401" s="305"/>
      <c r="R401" s="303"/>
      <c r="S401" s="303"/>
      <c r="T401" s="303"/>
      <c r="U401" s="303"/>
      <c r="V401" s="303"/>
      <c r="W401" s="303"/>
      <c r="X401" s="303"/>
      <c r="Y401" s="303"/>
    </row>
    <row r="402" spans="1:25" ht="12.75">
      <c r="A402" s="303"/>
      <c r="B402" s="303"/>
      <c r="C402" s="303"/>
      <c r="D402" s="303"/>
      <c r="E402" s="303"/>
      <c r="F402" s="304"/>
      <c r="G402" s="303"/>
      <c r="H402" s="303"/>
      <c r="I402" s="303"/>
      <c r="J402" s="303"/>
      <c r="K402" s="303"/>
      <c r="L402" s="303"/>
      <c r="M402" s="303"/>
      <c r="N402" s="303"/>
      <c r="O402" s="303"/>
      <c r="P402" s="305"/>
      <c r="Q402" s="305"/>
      <c r="R402" s="303"/>
      <c r="S402" s="303"/>
      <c r="T402" s="303"/>
      <c r="U402" s="303"/>
      <c r="V402" s="303"/>
      <c r="W402" s="303"/>
      <c r="X402" s="303"/>
      <c r="Y402" s="303"/>
    </row>
    <row r="403" spans="1:25" ht="12.75">
      <c r="A403" s="303"/>
      <c r="B403" s="303"/>
      <c r="C403" s="303"/>
      <c r="D403" s="303"/>
      <c r="E403" s="303"/>
      <c r="F403" s="304"/>
      <c r="G403" s="303"/>
      <c r="H403" s="303"/>
      <c r="I403" s="303"/>
      <c r="J403" s="303"/>
      <c r="K403" s="303"/>
      <c r="L403" s="303"/>
      <c r="M403" s="303"/>
      <c r="N403" s="303"/>
      <c r="O403" s="303"/>
      <c r="P403" s="305"/>
      <c r="Q403" s="305"/>
      <c r="R403" s="303"/>
      <c r="S403" s="303"/>
      <c r="T403" s="303"/>
      <c r="U403" s="303"/>
      <c r="V403" s="303"/>
      <c r="W403" s="303"/>
      <c r="X403" s="303"/>
      <c r="Y403" s="303"/>
    </row>
    <row r="404" spans="1:25" ht="12.75">
      <c r="A404" s="303"/>
      <c r="B404" s="303"/>
      <c r="C404" s="303"/>
      <c r="D404" s="303"/>
      <c r="E404" s="303"/>
      <c r="F404" s="304"/>
      <c r="G404" s="303"/>
      <c r="H404" s="303"/>
      <c r="I404" s="303"/>
      <c r="J404" s="303"/>
      <c r="K404" s="303"/>
      <c r="L404" s="303"/>
      <c r="M404" s="303"/>
      <c r="N404" s="303"/>
      <c r="O404" s="303"/>
      <c r="P404" s="305"/>
      <c r="Q404" s="305"/>
      <c r="R404" s="303"/>
      <c r="S404" s="303"/>
      <c r="T404" s="303"/>
      <c r="U404" s="303"/>
      <c r="V404" s="303"/>
      <c r="W404" s="303"/>
      <c r="X404" s="303"/>
      <c r="Y404" s="303"/>
    </row>
    <row r="405" spans="1:25" ht="12.75">
      <c r="A405" s="303"/>
      <c r="B405" s="303"/>
      <c r="C405" s="303"/>
      <c r="D405" s="303"/>
      <c r="E405" s="303"/>
      <c r="F405" s="304"/>
      <c r="G405" s="303"/>
      <c r="H405" s="303"/>
      <c r="I405" s="303"/>
      <c r="J405" s="303"/>
      <c r="K405" s="303"/>
      <c r="L405" s="303"/>
      <c r="M405" s="303"/>
      <c r="N405" s="303"/>
      <c r="O405" s="303"/>
      <c r="P405" s="305"/>
      <c r="Q405" s="305"/>
      <c r="R405" s="303"/>
      <c r="S405" s="303"/>
      <c r="T405" s="303"/>
      <c r="U405" s="303"/>
      <c r="V405" s="303"/>
      <c r="W405" s="303"/>
      <c r="X405" s="303"/>
      <c r="Y405" s="303"/>
    </row>
    <row r="406" spans="1:25" ht="12.75">
      <c r="A406" s="303"/>
      <c r="B406" s="303"/>
      <c r="C406" s="303"/>
      <c r="D406" s="303"/>
      <c r="E406" s="303"/>
      <c r="F406" s="304"/>
      <c r="G406" s="303"/>
      <c r="H406" s="303"/>
      <c r="I406" s="303"/>
      <c r="J406" s="303"/>
      <c r="K406" s="303"/>
      <c r="L406" s="303"/>
      <c r="M406" s="303"/>
      <c r="N406" s="303"/>
      <c r="O406" s="303"/>
      <c r="P406" s="305"/>
      <c r="Q406" s="305"/>
      <c r="R406" s="303"/>
      <c r="S406" s="303"/>
      <c r="T406" s="303"/>
      <c r="U406" s="303"/>
      <c r="V406" s="303"/>
      <c r="W406" s="303"/>
      <c r="X406" s="303"/>
      <c r="Y406" s="303"/>
    </row>
    <row r="407" spans="1:25" ht="12.75">
      <c r="A407" s="303"/>
      <c r="B407" s="303"/>
      <c r="C407" s="303"/>
      <c r="D407" s="303"/>
      <c r="E407" s="303"/>
      <c r="F407" s="304"/>
      <c r="G407" s="303"/>
      <c r="H407" s="303"/>
      <c r="I407" s="303"/>
      <c r="J407" s="303"/>
      <c r="K407" s="303"/>
      <c r="L407" s="303"/>
      <c r="M407" s="303"/>
      <c r="N407" s="303"/>
      <c r="O407" s="303"/>
      <c r="P407" s="305"/>
      <c r="Q407" s="305"/>
      <c r="R407" s="303"/>
      <c r="S407" s="303"/>
      <c r="T407" s="303"/>
      <c r="U407" s="303"/>
      <c r="V407" s="303"/>
      <c r="W407" s="303"/>
      <c r="X407" s="303"/>
      <c r="Y407" s="303"/>
    </row>
    <row r="408" spans="1:25" ht="12.75">
      <c r="A408" s="303"/>
      <c r="B408" s="303"/>
      <c r="C408" s="303"/>
      <c r="D408" s="303"/>
      <c r="E408" s="303"/>
      <c r="F408" s="304"/>
      <c r="G408" s="303"/>
      <c r="H408" s="303"/>
      <c r="I408" s="303"/>
      <c r="J408" s="303"/>
      <c r="K408" s="303"/>
      <c r="L408" s="303"/>
      <c r="M408" s="303"/>
      <c r="N408" s="303"/>
      <c r="O408" s="303"/>
      <c r="P408" s="305"/>
      <c r="Q408" s="305"/>
      <c r="R408" s="303"/>
      <c r="S408" s="303"/>
      <c r="T408" s="303"/>
      <c r="U408" s="303"/>
      <c r="V408" s="303"/>
      <c r="W408" s="303"/>
      <c r="X408" s="303"/>
      <c r="Y408" s="303"/>
    </row>
    <row r="409" spans="1:25" ht="12.75">
      <c r="A409" s="303"/>
      <c r="B409" s="303"/>
      <c r="C409" s="303"/>
      <c r="D409" s="303"/>
      <c r="E409" s="303"/>
      <c r="F409" s="304"/>
      <c r="G409" s="303"/>
      <c r="H409" s="303"/>
      <c r="I409" s="303"/>
      <c r="J409" s="303"/>
      <c r="K409" s="303"/>
      <c r="L409" s="303"/>
      <c r="M409" s="303"/>
      <c r="N409" s="303"/>
      <c r="O409" s="303"/>
      <c r="P409" s="305"/>
      <c r="Q409" s="305"/>
      <c r="R409" s="303"/>
      <c r="S409" s="303"/>
      <c r="T409" s="303"/>
      <c r="U409" s="303"/>
      <c r="V409" s="303"/>
      <c r="W409" s="303"/>
      <c r="X409" s="303"/>
      <c r="Y409" s="303"/>
    </row>
    <row r="410" spans="1:25" ht="12.75">
      <c r="A410" s="303"/>
      <c r="B410" s="303"/>
      <c r="C410" s="303"/>
      <c r="D410" s="303"/>
      <c r="E410" s="303"/>
      <c r="F410" s="304"/>
      <c r="G410" s="303"/>
      <c r="H410" s="303"/>
      <c r="I410" s="303"/>
      <c r="J410" s="303"/>
      <c r="K410" s="303"/>
      <c r="L410" s="303"/>
      <c r="M410" s="303"/>
      <c r="N410" s="303"/>
      <c r="O410" s="303"/>
      <c r="P410" s="305"/>
      <c r="Q410" s="305"/>
      <c r="R410" s="303"/>
      <c r="S410" s="303"/>
      <c r="T410" s="303"/>
      <c r="U410" s="303"/>
      <c r="V410" s="303"/>
      <c r="W410" s="303"/>
      <c r="X410" s="303"/>
      <c r="Y410" s="303"/>
    </row>
    <row r="411" spans="1:25" ht="12.75">
      <c r="A411" s="303"/>
      <c r="B411" s="303"/>
      <c r="C411" s="303"/>
      <c r="D411" s="303"/>
      <c r="E411" s="303"/>
      <c r="F411" s="304"/>
      <c r="G411" s="303"/>
      <c r="H411" s="303"/>
      <c r="I411" s="303"/>
      <c r="J411" s="303"/>
      <c r="K411" s="303"/>
      <c r="L411" s="303"/>
      <c r="M411" s="303"/>
      <c r="N411" s="303"/>
      <c r="O411" s="303"/>
      <c r="P411" s="305"/>
      <c r="Q411" s="305"/>
      <c r="R411" s="303"/>
      <c r="S411" s="303"/>
      <c r="T411" s="303"/>
      <c r="U411" s="303"/>
      <c r="V411" s="303"/>
      <c r="W411" s="303"/>
      <c r="X411" s="303"/>
      <c r="Y411" s="303"/>
    </row>
    <row r="412" spans="1:25" ht="12.75">
      <c r="A412" s="303"/>
      <c r="B412" s="303"/>
      <c r="C412" s="303"/>
      <c r="D412" s="303"/>
      <c r="E412" s="303"/>
      <c r="F412" s="304"/>
      <c r="G412" s="303"/>
      <c r="H412" s="303"/>
      <c r="I412" s="303"/>
      <c r="J412" s="303"/>
      <c r="K412" s="303"/>
      <c r="L412" s="303"/>
      <c r="M412" s="303"/>
      <c r="N412" s="303"/>
      <c r="O412" s="303"/>
      <c r="P412" s="305"/>
      <c r="Q412" s="305"/>
      <c r="R412" s="303"/>
      <c r="S412" s="303"/>
      <c r="T412" s="303"/>
      <c r="U412" s="303"/>
      <c r="V412" s="303"/>
      <c r="W412" s="303"/>
      <c r="X412" s="303"/>
      <c r="Y412" s="303"/>
    </row>
    <row r="413" spans="1:25" ht="12.75">
      <c r="A413" s="303"/>
      <c r="B413" s="303"/>
      <c r="C413" s="303"/>
      <c r="D413" s="303"/>
      <c r="E413" s="303"/>
      <c r="F413" s="304"/>
      <c r="G413" s="303"/>
      <c r="H413" s="303"/>
      <c r="I413" s="303"/>
      <c r="J413" s="303"/>
      <c r="K413" s="303"/>
      <c r="L413" s="303"/>
      <c r="M413" s="303"/>
      <c r="N413" s="303"/>
      <c r="O413" s="303"/>
      <c r="P413" s="305"/>
      <c r="Q413" s="305"/>
      <c r="R413" s="303"/>
      <c r="S413" s="303"/>
      <c r="T413" s="303"/>
      <c r="U413" s="303"/>
      <c r="V413" s="303"/>
      <c r="W413" s="303"/>
      <c r="X413" s="303"/>
      <c r="Y413" s="303"/>
    </row>
    <row r="414" spans="1:25" ht="12.75">
      <c r="A414" s="303"/>
      <c r="B414" s="303"/>
      <c r="C414" s="303"/>
      <c r="D414" s="303"/>
      <c r="E414" s="303"/>
      <c r="F414" s="304"/>
      <c r="G414" s="303"/>
      <c r="H414" s="303"/>
      <c r="I414" s="303"/>
      <c r="J414" s="303"/>
      <c r="K414" s="303"/>
      <c r="L414" s="303"/>
      <c r="M414" s="303"/>
      <c r="N414" s="303"/>
      <c r="O414" s="303"/>
      <c r="P414" s="305"/>
      <c r="Q414" s="305"/>
      <c r="R414" s="303"/>
      <c r="S414" s="303"/>
      <c r="T414" s="303"/>
      <c r="U414" s="303"/>
      <c r="V414" s="303"/>
      <c r="W414" s="303"/>
      <c r="X414" s="303"/>
      <c r="Y414" s="303"/>
    </row>
    <row r="415" spans="1:25" ht="12.75">
      <c r="A415" s="303"/>
      <c r="B415" s="303"/>
      <c r="C415" s="303"/>
      <c r="D415" s="303"/>
      <c r="E415" s="303"/>
      <c r="F415" s="304"/>
      <c r="G415" s="303"/>
      <c r="H415" s="303"/>
      <c r="I415" s="303"/>
      <c r="J415" s="303"/>
      <c r="K415" s="303"/>
      <c r="L415" s="303"/>
      <c r="M415" s="303"/>
      <c r="N415" s="303"/>
      <c r="O415" s="303"/>
      <c r="P415" s="305"/>
      <c r="Q415" s="305"/>
      <c r="R415" s="303"/>
      <c r="S415" s="303"/>
      <c r="T415" s="303"/>
      <c r="U415" s="303"/>
      <c r="V415" s="303"/>
      <c r="W415" s="303"/>
      <c r="X415" s="303"/>
      <c r="Y415" s="303"/>
    </row>
    <row r="416" spans="1:25" ht="12.75">
      <c r="A416" s="303"/>
      <c r="B416" s="303"/>
      <c r="C416" s="303"/>
      <c r="D416" s="303"/>
      <c r="E416" s="303"/>
      <c r="F416" s="304"/>
      <c r="G416" s="303"/>
      <c r="H416" s="303"/>
      <c r="I416" s="303"/>
      <c r="J416" s="303"/>
      <c r="K416" s="303"/>
      <c r="L416" s="303"/>
      <c r="M416" s="303"/>
      <c r="N416" s="303"/>
      <c r="O416" s="303"/>
      <c r="P416" s="305"/>
      <c r="Q416" s="305"/>
      <c r="R416" s="303"/>
      <c r="S416" s="303"/>
      <c r="T416" s="303"/>
      <c r="U416" s="303"/>
      <c r="V416" s="303"/>
      <c r="W416" s="303"/>
      <c r="X416" s="303"/>
      <c r="Y416" s="303"/>
    </row>
    <row r="417" spans="1:25" ht="12.75">
      <c r="A417" s="303"/>
      <c r="B417" s="303"/>
      <c r="C417" s="303"/>
      <c r="D417" s="303"/>
      <c r="E417" s="303"/>
      <c r="F417" s="304"/>
      <c r="G417" s="303"/>
      <c r="H417" s="303"/>
      <c r="I417" s="303"/>
      <c r="J417" s="303"/>
      <c r="K417" s="303"/>
      <c r="L417" s="303"/>
      <c r="M417" s="303"/>
      <c r="N417" s="303"/>
      <c r="O417" s="303"/>
      <c r="P417" s="305"/>
      <c r="Q417" s="305"/>
      <c r="R417" s="303"/>
      <c r="S417" s="303"/>
      <c r="T417" s="303"/>
      <c r="U417" s="303"/>
      <c r="V417" s="303"/>
      <c r="W417" s="303"/>
      <c r="X417" s="303"/>
      <c r="Y417" s="303"/>
    </row>
    <row r="418" spans="1:25" ht="12.75">
      <c r="A418" s="303"/>
      <c r="B418" s="303"/>
      <c r="C418" s="303"/>
      <c r="D418" s="303"/>
      <c r="E418" s="303"/>
      <c r="F418" s="304"/>
      <c r="G418" s="303"/>
      <c r="H418" s="303"/>
      <c r="I418" s="303"/>
      <c r="J418" s="303"/>
      <c r="K418" s="303"/>
      <c r="L418" s="303"/>
      <c r="M418" s="303"/>
      <c r="N418" s="303"/>
      <c r="O418" s="303"/>
      <c r="P418" s="305"/>
      <c r="Q418" s="305"/>
      <c r="R418" s="303"/>
      <c r="S418" s="303"/>
      <c r="T418" s="303"/>
      <c r="U418" s="303"/>
      <c r="V418" s="303"/>
      <c r="W418" s="303"/>
      <c r="X418" s="303"/>
      <c r="Y418" s="303"/>
    </row>
    <row r="419" spans="1:25" ht="12.75">
      <c r="A419" s="303"/>
      <c r="B419" s="303"/>
      <c r="C419" s="303"/>
      <c r="D419" s="303"/>
      <c r="E419" s="303"/>
      <c r="F419" s="304"/>
      <c r="G419" s="303"/>
      <c r="H419" s="303"/>
      <c r="I419" s="303"/>
      <c r="J419" s="303"/>
      <c r="K419" s="303"/>
      <c r="L419" s="303"/>
      <c r="M419" s="303"/>
      <c r="N419" s="303"/>
      <c r="O419" s="303"/>
      <c r="P419" s="305"/>
      <c r="Q419" s="305"/>
      <c r="R419" s="303"/>
      <c r="S419" s="303"/>
      <c r="T419" s="303"/>
      <c r="U419" s="303"/>
      <c r="V419" s="303"/>
      <c r="W419" s="303"/>
      <c r="X419" s="303"/>
      <c r="Y419" s="303"/>
    </row>
    <row r="420" spans="1:25" ht="12.75">
      <c r="A420" s="303"/>
      <c r="B420" s="303"/>
      <c r="C420" s="303"/>
      <c r="D420" s="303"/>
      <c r="E420" s="303"/>
      <c r="F420" s="304"/>
      <c r="G420" s="303"/>
      <c r="H420" s="303"/>
      <c r="I420" s="303"/>
      <c r="J420" s="303"/>
      <c r="K420" s="303"/>
      <c r="L420" s="303"/>
      <c r="M420" s="303"/>
      <c r="N420" s="303"/>
      <c r="O420" s="303"/>
      <c r="P420" s="305"/>
      <c r="Q420" s="305"/>
      <c r="R420" s="303"/>
      <c r="S420" s="303"/>
      <c r="T420" s="303"/>
      <c r="U420" s="303"/>
      <c r="V420" s="303"/>
      <c r="W420" s="303"/>
      <c r="X420" s="303"/>
      <c r="Y420" s="303"/>
    </row>
    <row r="421" spans="1:25" ht="12.75">
      <c r="A421" s="303"/>
      <c r="B421" s="303"/>
      <c r="C421" s="303"/>
      <c r="D421" s="303"/>
      <c r="E421" s="303"/>
      <c r="F421" s="304"/>
      <c r="G421" s="303"/>
      <c r="H421" s="303"/>
      <c r="I421" s="303"/>
      <c r="J421" s="303"/>
      <c r="K421" s="303"/>
      <c r="L421" s="303"/>
      <c r="M421" s="303"/>
      <c r="N421" s="303"/>
      <c r="O421" s="303"/>
      <c r="P421" s="305"/>
      <c r="Q421" s="305"/>
      <c r="R421" s="303"/>
      <c r="S421" s="303"/>
      <c r="T421" s="303"/>
      <c r="U421" s="303"/>
      <c r="V421" s="303"/>
      <c r="W421" s="303"/>
      <c r="X421" s="303"/>
      <c r="Y421" s="303"/>
    </row>
    <row r="422" spans="1:25" ht="12.75">
      <c r="A422" s="303"/>
      <c r="B422" s="303"/>
      <c r="C422" s="303"/>
      <c r="D422" s="303"/>
      <c r="E422" s="303"/>
      <c r="F422" s="304"/>
      <c r="G422" s="303"/>
      <c r="H422" s="303"/>
      <c r="I422" s="303"/>
      <c r="J422" s="303"/>
      <c r="K422" s="303"/>
      <c r="L422" s="303"/>
      <c r="M422" s="303"/>
      <c r="N422" s="303"/>
      <c r="O422" s="303"/>
      <c r="P422" s="305"/>
      <c r="Q422" s="305"/>
      <c r="R422" s="303"/>
      <c r="S422" s="303"/>
      <c r="T422" s="303"/>
      <c r="U422" s="303"/>
      <c r="V422" s="303"/>
      <c r="W422" s="303"/>
      <c r="X422" s="303"/>
      <c r="Y422" s="303"/>
    </row>
    <row r="423" spans="1:25" ht="12.75">
      <c r="A423" s="303"/>
      <c r="B423" s="303"/>
      <c r="C423" s="303"/>
      <c r="D423" s="303"/>
      <c r="E423" s="303"/>
      <c r="F423" s="304"/>
      <c r="G423" s="303"/>
      <c r="H423" s="303"/>
      <c r="I423" s="303"/>
      <c r="J423" s="303"/>
      <c r="K423" s="303"/>
      <c r="L423" s="303"/>
      <c r="M423" s="303"/>
      <c r="N423" s="303"/>
      <c r="O423" s="303"/>
      <c r="P423" s="305"/>
      <c r="Q423" s="305"/>
      <c r="R423" s="303"/>
      <c r="S423" s="303"/>
      <c r="T423" s="303"/>
      <c r="U423" s="303"/>
      <c r="V423" s="303"/>
      <c r="W423" s="303"/>
      <c r="X423" s="303"/>
      <c r="Y423" s="303"/>
    </row>
    <row r="424" spans="1:25" ht="12.75">
      <c r="A424" s="303"/>
      <c r="B424" s="303"/>
      <c r="C424" s="303"/>
      <c r="D424" s="303"/>
      <c r="E424" s="303"/>
      <c r="F424" s="304"/>
      <c r="G424" s="303"/>
      <c r="H424" s="303"/>
      <c r="I424" s="303"/>
      <c r="J424" s="303"/>
      <c r="K424" s="303"/>
      <c r="L424" s="303"/>
      <c r="M424" s="303"/>
      <c r="N424" s="303"/>
      <c r="O424" s="303"/>
      <c r="P424" s="305"/>
      <c r="Q424" s="305"/>
      <c r="R424" s="303"/>
      <c r="S424" s="303"/>
      <c r="T424" s="303"/>
      <c r="U424" s="303"/>
      <c r="V424" s="303"/>
      <c r="W424" s="303"/>
      <c r="X424" s="303"/>
      <c r="Y424" s="303"/>
    </row>
    <row r="425" spans="1:25" ht="12.75">
      <c r="A425" s="303"/>
      <c r="B425" s="303"/>
      <c r="C425" s="303"/>
      <c r="D425" s="303"/>
      <c r="E425" s="303"/>
      <c r="F425" s="304"/>
      <c r="G425" s="303"/>
      <c r="H425" s="303"/>
      <c r="I425" s="303"/>
      <c r="J425" s="303"/>
      <c r="K425" s="303"/>
      <c r="L425" s="303"/>
      <c r="M425" s="303"/>
      <c r="N425" s="303"/>
      <c r="O425" s="303"/>
      <c r="P425" s="305"/>
      <c r="Q425" s="305"/>
      <c r="R425" s="303"/>
      <c r="S425" s="303"/>
      <c r="T425" s="303"/>
      <c r="U425" s="303"/>
      <c r="V425" s="303"/>
      <c r="W425" s="303"/>
      <c r="X425" s="303"/>
      <c r="Y425" s="303"/>
    </row>
    <row r="426" spans="1:25" ht="12.75">
      <c r="A426" s="303"/>
      <c r="B426" s="303"/>
      <c r="C426" s="303"/>
      <c r="D426" s="303"/>
      <c r="E426" s="303"/>
      <c r="F426" s="304"/>
      <c r="G426" s="303"/>
      <c r="H426" s="303"/>
      <c r="I426" s="303"/>
      <c r="J426" s="303"/>
      <c r="K426" s="303"/>
      <c r="L426" s="303"/>
      <c r="M426" s="303"/>
      <c r="N426" s="303"/>
      <c r="O426" s="303"/>
      <c r="P426" s="305"/>
      <c r="Q426" s="305"/>
      <c r="R426" s="303"/>
      <c r="S426" s="303"/>
      <c r="T426" s="303"/>
      <c r="U426" s="303"/>
      <c r="V426" s="303"/>
      <c r="W426" s="303"/>
      <c r="X426" s="303"/>
      <c r="Y426" s="303"/>
    </row>
    <row r="427" spans="1:25" ht="12.75">
      <c r="A427" s="303"/>
      <c r="B427" s="303"/>
      <c r="C427" s="303"/>
      <c r="D427" s="303"/>
      <c r="E427" s="303"/>
      <c r="F427" s="304"/>
      <c r="G427" s="303"/>
      <c r="H427" s="303"/>
      <c r="I427" s="303"/>
      <c r="J427" s="303"/>
      <c r="K427" s="303"/>
      <c r="L427" s="303"/>
      <c r="M427" s="303"/>
      <c r="N427" s="303"/>
      <c r="O427" s="303"/>
      <c r="P427" s="305"/>
      <c r="Q427" s="305"/>
      <c r="R427" s="303"/>
      <c r="S427" s="303"/>
      <c r="T427" s="303"/>
      <c r="U427" s="303"/>
      <c r="V427" s="303"/>
      <c r="W427" s="303"/>
      <c r="X427" s="303"/>
      <c r="Y427" s="303"/>
    </row>
    <row r="428" spans="1:25" ht="12.75">
      <c r="A428" s="303"/>
      <c r="B428" s="303"/>
      <c r="C428" s="303"/>
      <c r="D428" s="303"/>
      <c r="E428" s="303"/>
      <c r="F428" s="304"/>
      <c r="G428" s="303"/>
      <c r="H428" s="303"/>
      <c r="I428" s="303"/>
      <c r="J428" s="303"/>
      <c r="K428" s="303"/>
      <c r="L428" s="303"/>
      <c r="M428" s="303"/>
      <c r="N428" s="303"/>
      <c r="O428" s="303"/>
      <c r="P428" s="305"/>
      <c r="Q428" s="305"/>
      <c r="R428" s="303"/>
      <c r="S428" s="303"/>
      <c r="T428" s="303"/>
      <c r="U428" s="303"/>
      <c r="V428" s="303"/>
      <c r="W428" s="303"/>
      <c r="X428" s="303"/>
      <c r="Y428" s="303"/>
    </row>
    <row r="429" spans="1:25" ht="12.75">
      <c r="A429" s="303"/>
      <c r="B429" s="303"/>
      <c r="C429" s="303"/>
      <c r="D429" s="303"/>
      <c r="E429" s="303"/>
      <c r="F429" s="304"/>
      <c r="G429" s="303"/>
      <c r="H429" s="303"/>
      <c r="I429" s="303"/>
      <c r="J429" s="303"/>
      <c r="K429" s="303"/>
      <c r="L429" s="303"/>
      <c r="M429" s="303"/>
      <c r="N429" s="303"/>
      <c r="O429" s="303"/>
      <c r="P429" s="305"/>
      <c r="Q429" s="305"/>
      <c r="R429" s="303"/>
      <c r="S429" s="303"/>
      <c r="T429" s="303"/>
      <c r="U429" s="303"/>
      <c r="V429" s="303"/>
      <c r="W429" s="303"/>
      <c r="X429" s="303"/>
      <c r="Y429" s="303"/>
    </row>
    <row r="430" spans="1:25" ht="12.75">
      <c r="A430" s="303"/>
      <c r="B430" s="303"/>
      <c r="C430" s="303"/>
      <c r="D430" s="303"/>
      <c r="E430" s="303"/>
      <c r="F430" s="304"/>
      <c r="G430" s="303"/>
      <c r="H430" s="303"/>
      <c r="I430" s="303"/>
      <c r="J430" s="303"/>
      <c r="K430" s="303"/>
      <c r="L430" s="303"/>
      <c r="M430" s="303"/>
      <c r="N430" s="303"/>
      <c r="O430" s="303"/>
      <c r="P430" s="305"/>
      <c r="Q430" s="305"/>
      <c r="R430" s="303"/>
      <c r="S430" s="303"/>
      <c r="T430" s="303"/>
      <c r="U430" s="303"/>
      <c r="V430" s="303"/>
      <c r="W430" s="303"/>
      <c r="X430" s="303"/>
      <c r="Y430" s="303"/>
    </row>
    <row r="431" spans="1:25" ht="12.75">
      <c r="A431" s="303"/>
      <c r="B431" s="303"/>
      <c r="C431" s="303"/>
      <c r="D431" s="303"/>
      <c r="E431" s="303"/>
      <c r="F431" s="304"/>
      <c r="G431" s="303"/>
      <c r="H431" s="303"/>
      <c r="I431" s="303"/>
      <c r="J431" s="303"/>
      <c r="K431" s="303"/>
      <c r="L431" s="303"/>
      <c r="M431" s="303"/>
      <c r="N431" s="303"/>
      <c r="O431" s="303"/>
      <c r="P431" s="305"/>
      <c r="Q431" s="305"/>
      <c r="R431" s="303"/>
      <c r="S431" s="303"/>
      <c r="T431" s="303"/>
      <c r="U431" s="303"/>
      <c r="V431" s="303"/>
      <c r="W431" s="303"/>
      <c r="X431" s="303"/>
      <c r="Y431" s="303"/>
    </row>
    <row r="432" spans="1:25" ht="12.75">
      <c r="A432" s="303"/>
      <c r="B432" s="303"/>
      <c r="C432" s="303"/>
      <c r="D432" s="303"/>
      <c r="E432" s="303"/>
      <c r="F432" s="304"/>
      <c r="G432" s="303"/>
      <c r="H432" s="303"/>
      <c r="I432" s="303"/>
      <c r="J432" s="303"/>
      <c r="K432" s="303"/>
      <c r="L432" s="303"/>
      <c r="M432" s="303"/>
      <c r="N432" s="303"/>
      <c r="O432" s="303"/>
      <c r="P432" s="305"/>
      <c r="Q432" s="305"/>
      <c r="R432" s="303"/>
      <c r="S432" s="303"/>
      <c r="T432" s="303"/>
      <c r="U432" s="303"/>
      <c r="V432" s="303"/>
      <c r="W432" s="303"/>
      <c r="X432" s="303"/>
      <c r="Y432" s="303"/>
    </row>
    <row r="433" spans="1:25" ht="12.75">
      <c r="A433" s="303"/>
      <c r="B433" s="303"/>
      <c r="C433" s="303"/>
      <c r="D433" s="303"/>
      <c r="E433" s="303"/>
      <c r="F433" s="304"/>
      <c r="G433" s="303"/>
      <c r="H433" s="303"/>
      <c r="I433" s="303"/>
      <c r="J433" s="303"/>
      <c r="K433" s="303"/>
      <c r="L433" s="303"/>
      <c r="M433" s="303"/>
      <c r="N433" s="303"/>
      <c r="O433" s="303"/>
      <c r="P433" s="305"/>
      <c r="Q433" s="305"/>
      <c r="R433" s="303"/>
      <c r="S433" s="303"/>
      <c r="T433" s="303"/>
      <c r="U433" s="303"/>
      <c r="V433" s="303"/>
      <c r="W433" s="303"/>
      <c r="X433" s="303"/>
      <c r="Y433" s="303"/>
    </row>
    <row r="434" spans="1:25" ht="12.75">
      <c r="A434" s="303"/>
      <c r="B434" s="303"/>
      <c r="C434" s="303"/>
      <c r="D434" s="303"/>
      <c r="E434" s="303"/>
      <c r="F434" s="304"/>
      <c r="G434" s="303"/>
      <c r="H434" s="303"/>
      <c r="I434" s="303"/>
      <c r="J434" s="303"/>
      <c r="K434" s="303"/>
      <c r="L434" s="303"/>
      <c r="M434" s="303"/>
      <c r="N434" s="303"/>
      <c r="O434" s="303"/>
      <c r="P434" s="305"/>
      <c r="Q434" s="305"/>
      <c r="R434" s="303"/>
      <c r="S434" s="303"/>
      <c r="T434" s="303"/>
      <c r="U434" s="303"/>
      <c r="V434" s="303"/>
      <c r="W434" s="303"/>
      <c r="X434" s="303"/>
      <c r="Y434" s="303"/>
    </row>
    <row r="435" spans="1:25" ht="12.75">
      <c r="A435" s="303"/>
      <c r="B435" s="303"/>
      <c r="C435" s="303"/>
      <c r="D435" s="303"/>
      <c r="E435" s="303"/>
      <c r="F435" s="304"/>
      <c r="G435" s="303"/>
      <c r="H435" s="303"/>
      <c r="I435" s="303"/>
      <c r="J435" s="303"/>
      <c r="K435" s="303"/>
      <c r="L435" s="303"/>
      <c r="M435" s="303"/>
      <c r="N435" s="303"/>
      <c r="O435" s="303"/>
      <c r="P435" s="305"/>
      <c r="Q435" s="305"/>
      <c r="R435" s="303"/>
      <c r="S435" s="303"/>
      <c r="T435" s="303"/>
      <c r="U435" s="303"/>
      <c r="V435" s="303"/>
      <c r="W435" s="303"/>
      <c r="X435" s="303"/>
      <c r="Y435" s="303"/>
    </row>
    <row r="436" spans="1:25" ht="12.75">
      <c r="A436" s="303"/>
      <c r="B436" s="303"/>
      <c r="C436" s="303"/>
      <c r="D436" s="303"/>
      <c r="E436" s="303"/>
      <c r="F436" s="304"/>
      <c r="G436" s="303"/>
      <c r="H436" s="303"/>
      <c r="I436" s="303"/>
      <c r="J436" s="303"/>
      <c r="K436" s="303"/>
      <c r="L436" s="303"/>
      <c r="M436" s="303"/>
      <c r="N436" s="303"/>
      <c r="O436" s="303"/>
      <c r="P436" s="305"/>
      <c r="Q436" s="305"/>
      <c r="R436" s="303"/>
      <c r="S436" s="303"/>
      <c r="T436" s="303"/>
      <c r="U436" s="303"/>
      <c r="V436" s="303"/>
      <c r="W436" s="303"/>
      <c r="X436" s="303"/>
      <c r="Y436" s="303"/>
    </row>
    <row r="437" spans="1:25" ht="12.75">
      <c r="A437" s="303"/>
      <c r="B437" s="303"/>
      <c r="C437" s="303"/>
      <c r="D437" s="303"/>
      <c r="E437" s="303"/>
      <c r="F437" s="304"/>
      <c r="G437" s="303"/>
      <c r="H437" s="303"/>
      <c r="I437" s="303"/>
      <c r="J437" s="303"/>
      <c r="K437" s="303"/>
      <c r="L437" s="303"/>
      <c r="M437" s="303"/>
      <c r="N437" s="303"/>
      <c r="O437" s="303"/>
      <c r="P437" s="305"/>
      <c r="Q437" s="305"/>
      <c r="R437" s="303"/>
      <c r="S437" s="303"/>
      <c r="T437" s="303"/>
      <c r="U437" s="303"/>
      <c r="V437" s="303"/>
      <c r="W437" s="303"/>
      <c r="X437" s="303"/>
      <c r="Y437" s="303"/>
    </row>
    <row r="438" spans="1:25" ht="12.75">
      <c r="A438" s="303"/>
      <c r="B438" s="303"/>
      <c r="C438" s="303"/>
      <c r="D438" s="303"/>
      <c r="E438" s="303"/>
      <c r="F438" s="304"/>
      <c r="G438" s="303"/>
      <c r="H438" s="303"/>
      <c r="I438" s="303"/>
      <c r="J438" s="303"/>
      <c r="K438" s="303"/>
      <c r="L438" s="303"/>
      <c r="M438" s="303"/>
      <c r="N438" s="303"/>
      <c r="O438" s="303"/>
      <c r="P438" s="305"/>
      <c r="Q438" s="305"/>
      <c r="R438" s="303"/>
      <c r="S438" s="303"/>
      <c r="T438" s="303"/>
      <c r="U438" s="303"/>
      <c r="V438" s="303"/>
      <c r="W438" s="303"/>
      <c r="X438" s="303"/>
      <c r="Y438" s="303"/>
    </row>
    <row r="439" spans="1:25" ht="12.75">
      <c r="A439" s="303"/>
      <c r="B439" s="303"/>
      <c r="C439" s="303"/>
      <c r="D439" s="303"/>
      <c r="E439" s="303"/>
      <c r="F439" s="304"/>
      <c r="G439" s="303"/>
      <c r="H439" s="303"/>
      <c r="I439" s="303"/>
      <c r="J439" s="303"/>
      <c r="K439" s="303"/>
      <c r="L439" s="303"/>
      <c r="M439" s="303"/>
      <c r="N439" s="303"/>
      <c r="O439" s="303"/>
      <c r="P439" s="305"/>
      <c r="Q439" s="305"/>
      <c r="R439" s="303"/>
      <c r="S439" s="303"/>
      <c r="T439" s="303"/>
      <c r="U439" s="303"/>
      <c r="V439" s="303"/>
      <c r="W439" s="303"/>
      <c r="X439" s="303"/>
      <c r="Y439" s="303"/>
    </row>
    <row r="440" spans="1:25" ht="12.75">
      <c r="A440" s="303"/>
      <c r="B440" s="303"/>
      <c r="C440" s="303"/>
      <c r="D440" s="303"/>
      <c r="E440" s="303"/>
      <c r="F440" s="304"/>
      <c r="G440" s="303"/>
      <c r="H440" s="303"/>
      <c r="I440" s="303"/>
      <c r="J440" s="303"/>
      <c r="K440" s="303"/>
      <c r="L440" s="303"/>
      <c r="M440" s="303"/>
      <c r="N440" s="303"/>
      <c r="O440" s="303"/>
      <c r="P440" s="305"/>
      <c r="Q440" s="305"/>
      <c r="R440" s="303"/>
      <c r="S440" s="303"/>
      <c r="T440" s="303"/>
      <c r="U440" s="303"/>
      <c r="V440" s="303"/>
      <c r="W440" s="303"/>
      <c r="X440" s="303"/>
      <c r="Y440" s="303"/>
    </row>
    <row r="441" spans="1:25" ht="12.75">
      <c r="A441" s="303"/>
      <c r="B441" s="303"/>
      <c r="C441" s="303"/>
      <c r="D441" s="303"/>
      <c r="E441" s="303"/>
      <c r="F441" s="304"/>
      <c r="G441" s="303"/>
      <c r="H441" s="303"/>
      <c r="I441" s="303"/>
      <c r="J441" s="303"/>
      <c r="K441" s="303"/>
      <c r="L441" s="303"/>
      <c r="M441" s="303"/>
      <c r="N441" s="303"/>
      <c r="O441" s="303"/>
      <c r="P441" s="305"/>
      <c r="Q441" s="305"/>
      <c r="R441" s="303"/>
      <c r="S441" s="303"/>
      <c r="T441" s="303"/>
      <c r="U441" s="303"/>
      <c r="V441" s="303"/>
      <c r="W441" s="303"/>
      <c r="X441" s="303"/>
      <c r="Y441" s="303"/>
    </row>
    <row r="442" spans="1:25" ht="12.75">
      <c r="A442" s="303"/>
      <c r="B442" s="303"/>
      <c r="C442" s="303"/>
      <c r="D442" s="303"/>
      <c r="E442" s="303"/>
      <c r="F442" s="304"/>
      <c r="G442" s="303"/>
      <c r="H442" s="303"/>
      <c r="I442" s="303"/>
      <c r="J442" s="303"/>
      <c r="K442" s="303"/>
      <c r="L442" s="303"/>
      <c r="M442" s="303"/>
      <c r="N442" s="303"/>
      <c r="O442" s="303"/>
      <c r="P442" s="305"/>
      <c r="Q442" s="305"/>
      <c r="R442" s="303"/>
      <c r="S442" s="303"/>
      <c r="T442" s="303"/>
      <c r="U442" s="303"/>
      <c r="V442" s="303"/>
      <c r="W442" s="303"/>
      <c r="X442" s="303"/>
      <c r="Y442" s="303"/>
    </row>
    <row r="443" spans="1:25" ht="12.75">
      <c r="A443" s="303"/>
      <c r="B443" s="303"/>
      <c r="C443" s="303"/>
      <c r="D443" s="303"/>
      <c r="E443" s="303"/>
      <c r="F443" s="304"/>
      <c r="G443" s="303"/>
      <c r="H443" s="303"/>
      <c r="I443" s="303"/>
      <c r="J443" s="303"/>
      <c r="K443" s="303"/>
      <c r="L443" s="303"/>
      <c r="M443" s="303"/>
      <c r="N443" s="303"/>
      <c r="O443" s="303"/>
      <c r="P443" s="305"/>
      <c r="Q443" s="305"/>
      <c r="R443" s="303"/>
      <c r="S443" s="303"/>
      <c r="T443" s="303"/>
      <c r="U443" s="303"/>
      <c r="V443" s="303"/>
      <c r="W443" s="303"/>
      <c r="X443" s="303"/>
      <c r="Y443" s="303"/>
    </row>
    <row r="444" spans="1:25" ht="12.75">
      <c r="A444" s="303"/>
      <c r="B444" s="303"/>
      <c r="C444" s="303"/>
      <c r="D444" s="303"/>
      <c r="E444" s="303"/>
      <c r="F444" s="304"/>
      <c r="G444" s="303"/>
      <c r="H444" s="303"/>
      <c r="I444" s="303"/>
      <c r="J444" s="303"/>
      <c r="K444" s="303"/>
      <c r="L444" s="303"/>
      <c r="M444" s="303"/>
      <c r="N444" s="303"/>
      <c r="O444" s="303"/>
      <c r="P444" s="305"/>
      <c r="Q444" s="305"/>
      <c r="R444" s="303"/>
      <c r="S444" s="303"/>
      <c r="T444" s="303"/>
      <c r="U444" s="303"/>
      <c r="V444" s="303"/>
      <c r="W444" s="303"/>
      <c r="X444" s="303"/>
      <c r="Y444" s="303"/>
    </row>
    <row r="445" spans="1:25" ht="12.75">
      <c r="A445" s="303"/>
      <c r="B445" s="303"/>
      <c r="C445" s="303"/>
      <c r="D445" s="303"/>
      <c r="E445" s="303"/>
      <c r="F445" s="304"/>
      <c r="G445" s="303"/>
      <c r="H445" s="303"/>
      <c r="I445" s="303"/>
      <c r="J445" s="303"/>
      <c r="K445" s="303"/>
      <c r="L445" s="303"/>
      <c r="M445" s="303"/>
      <c r="N445" s="303"/>
      <c r="O445" s="303"/>
      <c r="P445" s="305"/>
      <c r="Q445" s="305"/>
      <c r="R445" s="303"/>
      <c r="S445" s="303"/>
      <c r="T445" s="303"/>
      <c r="U445" s="303"/>
      <c r="V445" s="303"/>
      <c r="W445" s="303"/>
      <c r="X445" s="303"/>
      <c r="Y445" s="303"/>
    </row>
    <row r="446" spans="1:25" ht="12.75">
      <c r="A446" s="303"/>
      <c r="B446" s="303"/>
      <c r="C446" s="303"/>
      <c r="D446" s="303"/>
      <c r="E446" s="303"/>
      <c r="F446" s="304"/>
      <c r="G446" s="303"/>
      <c r="H446" s="303"/>
      <c r="I446" s="303"/>
      <c r="J446" s="303"/>
      <c r="K446" s="303"/>
      <c r="L446" s="303"/>
      <c r="M446" s="303"/>
      <c r="N446" s="303"/>
      <c r="O446" s="303"/>
      <c r="P446" s="305"/>
      <c r="Q446" s="305"/>
      <c r="R446" s="303"/>
      <c r="S446" s="303"/>
      <c r="T446" s="303"/>
      <c r="U446" s="303"/>
      <c r="V446" s="303"/>
      <c r="W446" s="303"/>
      <c r="X446" s="303"/>
      <c r="Y446" s="303"/>
    </row>
    <row r="447" spans="1:25" ht="12.75">
      <c r="A447" s="303"/>
      <c r="B447" s="303"/>
      <c r="C447" s="303"/>
      <c r="D447" s="303"/>
      <c r="E447" s="303"/>
      <c r="F447" s="304"/>
      <c r="G447" s="303"/>
      <c r="H447" s="303"/>
      <c r="I447" s="303"/>
      <c r="J447" s="303"/>
      <c r="K447" s="303"/>
      <c r="L447" s="303"/>
      <c r="M447" s="303"/>
      <c r="N447" s="303"/>
      <c r="O447" s="303"/>
      <c r="P447" s="305"/>
      <c r="Q447" s="305"/>
      <c r="R447" s="303"/>
      <c r="S447" s="303"/>
      <c r="T447" s="303"/>
      <c r="U447" s="303"/>
      <c r="V447" s="303"/>
      <c r="W447" s="303"/>
      <c r="X447" s="303"/>
      <c r="Y447" s="303"/>
    </row>
    <row r="448" spans="1:25" ht="12.75">
      <c r="A448" s="303"/>
      <c r="B448" s="303"/>
      <c r="C448" s="303"/>
      <c r="D448" s="303"/>
      <c r="E448" s="303"/>
      <c r="F448" s="304"/>
      <c r="G448" s="303"/>
      <c r="H448" s="303"/>
      <c r="I448" s="303"/>
      <c r="J448" s="303"/>
      <c r="K448" s="303"/>
      <c r="L448" s="303"/>
      <c r="M448" s="303"/>
      <c r="N448" s="303"/>
      <c r="O448" s="303"/>
      <c r="P448" s="305"/>
      <c r="Q448" s="305"/>
      <c r="R448" s="303"/>
      <c r="S448" s="303"/>
      <c r="T448" s="303"/>
      <c r="U448" s="303"/>
      <c r="V448" s="303"/>
      <c r="W448" s="303"/>
      <c r="X448" s="303"/>
      <c r="Y448" s="303"/>
    </row>
    <row r="449" spans="1:25" ht="12.75">
      <c r="A449" s="303"/>
      <c r="B449" s="303"/>
      <c r="C449" s="303"/>
      <c r="D449" s="303"/>
      <c r="E449" s="303"/>
      <c r="F449" s="304"/>
      <c r="G449" s="303"/>
      <c r="H449" s="303"/>
      <c r="I449" s="303"/>
      <c r="J449" s="303"/>
      <c r="K449" s="303"/>
      <c r="L449" s="303"/>
      <c r="M449" s="303"/>
      <c r="N449" s="303"/>
      <c r="O449" s="303"/>
      <c r="P449" s="305"/>
      <c r="Q449" s="305"/>
      <c r="R449" s="303"/>
      <c r="S449" s="303"/>
      <c r="T449" s="303"/>
      <c r="U449" s="303"/>
      <c r="V449" s="303"/>
      <c r="W449" s="303"/>
      <c r="X449" s="303"/>
      <c r="Y449" s="303"/>
    </row>
    <row r="450" spans="1:25" ht="12.75">
      <c r="A450" s="303"/>
      <c r="B450" s="303"/>
      <c r="C450" s="303"/>
      <c r="D450" s="303"/>
      <c r="E450" s="303"/>
      <c r="F450" s="304"/>
      <c r="G450" s="303"/>
      <c r="H450" s="303"/>
      <c r="I450" s="303"/>
      <c r="J450" s="303"/>
      <c r="K450" s="303"/>
      <c r="L450" s="303"/>
      <c r="M450" s="303"/>
      <c r="N450" s="303"/>
      <c r="O450" s="303"/>
      <c r="P450" s="305"/>
      <c r="Q450" s="305"/>
      <c r="R450" s="303"/>
      <c r="S450" s="303"/>
      <c r="T450" s="303"/>
      <c r="U450" s="303"/>
      <c r="V450" s="303"/>
      <c r="W450" s="303"/>
      <c r="X450" s="303"/>
      <c r="Y450" s="303"/>
    </row>
    <row r="451" spans="1:25" ht="12.75">
      <c r="A451" s="303"/>
      <c r="B451" s="303"/>
      <c r="C451" s="303"/>
      <c r="D451" s="303"/>
      <c r="E451" s="303"/>
      <c r="F451" s="304"/>
      <c r="G451" s="303"/>
      <c r="H451" s="303"/>
      <c r="I451" s="303"/>
      <c r="J451" s="303"/>
      <c r="K451" s="303"/>
      <c r="L451" s="303"/>
      <c r="M451" s="303"/>
      <c r="N451" s="303"/>
      <c r="O451" s="303"/>
      <c r="P451" s="305"/>
      <c r="Q451" s="305"/>
      <c r="R451" s="303"/>
      <c r="S451" s="303"/>
      <c r="T451" s="303"/>
      <c r="U451" s="303"/>
      <c r="V451" s="303"/>
      <c r="W451" s="303"/>
      <c r="X451" s="303"/>
      <c r="Y451" s="303"/>
    </row>
    <row r="452" spans="1:25" ht="12.75">
      <c r="A452" s="303"/>
      <c r="B452" s="303"/>
      <c r="C452" s="303"/>
      <c r="D452" s="303"/>
      <c r="E452" s="303"/>
      <c r="F452" s="304"/>
      <c r="G452" s="303"/>
      <c r="H452" s="303"/>
      <c r="I452" s="303"/>
      <c r="J452" s="303"/>
      <c r="K452" s="303"/>
      <c r="L452" s="303"/>
      <c r="M452" s="303"/>
      <c r="N452" s="303"/>
      <c r="O452" s="303"/>
      <c r="P452" s="305"/>
      <c r="Q452" s="305"/>
      <c r="R452" s="303"/>
      <c r="S452" s="303"/>
      <c r="T452" s="303"/>
      <c r="U452" s="303"/>
      <c r="V452" s="303"/>
      <c r="W452" s="303"/>
      <c r="X452" s="303"/>
      <c r="Y452" s="303"/>
    </row>
    <row r="453" spans="1:25" ht="12.75">
      <c r="A453" s="303"/>
      <c r="B453" s="303"/>
      <c r="C453" s="303"/>
      <c r="D453" s="303"/>
      <c r="E453" s="303"/>
      <c r="F453" s="304"/>
      <c r="G453" s="303"/>
      <c r="H453" s="303"/>
      <c r="I453" s="303"/>
      <c r="J453" s="303"/>
      <c r="K453" s="303"/>
      <c r="L453" s="303"/>
      <c r="M453" s="303"/>
      <c r="N453" s="303"/>
      <c r="O453" s="303"/>
      <c r="P453" s="305"/>
      <c r="Q453" s="305"/>
      <c r="R453" s="303"/>
      <c r="S453" s="303"/>
      <c r="T453" s="303"/>
      <c r="U453" s="303"/>
      <c r="V453" s="303"/>
      <c r="W453" s="303"/>
      <c r="X453" s="303"/>
      <c r="Y453" s="303"/>
    </row>
    <row r="454" spans="1:25" ht="12.75">
      <c r="A454" s="303"/>
      <c r="B454" s="303"/>
      <c r="C454" s="303"/>
      <c r="D454" s="303"/>
      <c r="E454" s="303"/>
      <c r="F454" s="304"/>
      <c r="G454" s="303"/>
      <c r="H454" s="303"/>
      <c r="I454" s="303"/>
      <c r="J454" s="303"/>
      <c r="K454" s="303"/>
      <c r="L454" s="303"/>
      <c r="M454" s="303"/>
      <c r="N454" s="303"/>
      <c r="O454" s="303"/>
      <c r="P454" s="305"/>
      <c r="Q454" s="305"/>
      <c r="R454" s="303"/>
      <c r="S454" s="303"/>
      <c r="T454" s="303"/>
      <c r="U454" s="303"/>
      <c r="V454" s="303"/>
      <c r="W454" s="303"/>
      <c r="X454" s="303"/>
      <c r="Y454" s="303"/>
    </row>
    <row r="455" spans="1:25" ht="12.75">
      <c r="A455" s="303"/>
      <c r="B455" s="303"/>
      <c r="C455" s="303"/>
      <c r="D455" s="303"/>
      <c r="E455" s="303"/>
      <c r="F455" s="304"/>
      <c r="G455" s="303"/>
      <c r="H455" s="303"/>
      <c r="I455" s="303"/>
      <c r="J455" s="303"/>
      <c r="K455" s="303"/>
      <c r="L455" s="303"/>
      <c r="M455" s="303"/>
      <c r="N455" s="303"/>
      <c r="O455" s="303"/>
      <c r="P455" s="305"/>
      <c r="Q455" s="305"/>
      <c r="R455" s="303"/>
      <c r="S455" s="303"/>
      <c r="T455" s="303"/>
      <c r="U455" s="303"/>
      <c r="V455" s="303"/>
      <c r="W455" s="303"/>
      <c r="X455" s="303"/>
      <c r="Y455" s="303"/>
    </row>
    <row r="456" spans="1:25" ht="12.75">
      <c r="A456" s="303"/>
      <c r="B456" s="303"/>
      <c r="C456" s="303"/>
      <c r="D456" s="303"/>
      <c r="E456" s="303"/>
      <c r="F456" s="304"/>
      <c r="G456" s="303"/>
      <c r="H456" s="303"/>
      <c r="I456" s="303"/>
      <c r="J456" s="303"/>
      <c r="K456" s="303"/>
      <c r="L456" s="303"/>
      <c r="M456" s="303"/>
      <c r="N456" s="303"/>
      <c r="O456" s="303"/>
      <c r="P456" s="305"/>
      <c r="Q456" s="305"/>
      <c r="R456" s="303"/>
      <c r="S456" s="303"/>
      <c r="T456" s="303"/>
      <c r="U456" s="303"/>
      <c r="V456" s="303"/>
      <c r="W456" s="303"/>
      <c r="X456" s="303"/>
      <c r="Y456" s="303"/>
    </row>
    <row r="457" spans="1:25" ht="12.75">
      <c r="A457" s="303"/>
      <c r="B457" s="303"/>
      <c r="C457" s="303"/>
      <c r="D457" s="303"/>
      <c r="E457" s="303"/>
      <c r="F457" s="304"/>
      <c r="G457" s="303"/>
      <c r="H457" s="303"/>
      <c r="I457" s="303"/>
      <c r="J457" s="303"/>
      <c r="K457" s="303"/>
      <c r="L457" s="303"/>
      <c r="M457" s="303"/>
      <c r="N457" s="303"/>
      <c r="O457" s="303"/>
      <c r="P457" s="305"/>
      <c r="Q457" s="305"/>
      <c r="R457" s="303"/>
      <c r="S457" s="303"/>
      <c r="T457" s="303"/>
      <c r="U457" s="303"/>
      <c r="V457" s="303"/>
      <c r="W457" s="303"/>
      <c r="X457" s="303"/>
      <c r="Y457" s="303"/>
    </row>
    <row r="458" spans="1:25" ht="12.75">
      <c r="A458" s="303"/>
      <c r="B458" s="303"/>
      <c r="C458" s="303"/>
      <c r="D458" s="303"/>
      <c r="E458" s="303"/>
      <c r="F458" s="304"/>
      <c r="G458" s="303"/>
      <c r="H458" s="303"/>
      <c r="I458" s="303"/>
      <c r="J458" s="303"/>
      <c r="K458" s="303"/>
      <c r="L458" s="303"/>
      <c r="M458" s="303"/>
      <c r="N458" s="303"/>
      <c r="O458" s="303"/>
      <c r="P458" s="305"/>
      <c r="Q458" s="305"/>
      <c r="R458" s="303"/>
      <c r="S458" s="303"/>
      <c r="T458" s="303"/>
      <c r="U458" s="303"/>
      <c r="V458" s="303"/>
      <c r="W458" s="303"/>
      <c r="X458" s="303"/>
      <c r="Y458" s="303"/>
    </row>
    <row r="459" spans="1:25" ht="12.75">
      <c r="A459" s="303"/>
      <c r="B459" s="303"/>
      <c r="C459" s="303"/>
      <c r="D459" s="303"/>
      <c r="E459" s="303"/>
      <c r="F459" s="304"/>
      <c r="G459" s="303"/>
      <c r="H459" s="303"/>
      <c r="I459" s="303"/>
      <c r="J459" s="303"/>
      <c r="K459" s="303"/>
      <c r="L459" s="303"/>
      <c r="M459" s="303"/>
      <c r="N459" s="303"/>
      <c r="O459" s="303"/>
      <c r="P459" s="305"/>
      <c r="Q459" s="305"/>
      <c r="R459" s="303"/>
      <c r="S459" s="303"/>
      <c r="T459" s="303"/>
      <c r="U459" s="303"/>
      <c r="V459" s="303"/>
      <c r="W459" s="303"/>
      <c r="X459" s="303"/>
      <c r="Y459" s="303"/>
    </row>
    <row r="460" spans="1:25" ht="12.75">
      <c r="A460" s="303"/>
      <c r="B460" s="303"/>
      <c r="C460" s="303"/>
      <c r="D460" s="303"/>
      <c r="E460" s="303"/>
      <c r="F460" s="304"/>
      <c r="G460" s="303"/>
      <c r="H460" s="303"/>
      <c r="I460" s="303"/>
      <c r="J460" s="303"/>
      <c r="K460" s="303"/>
      <c r="L460" s="303"/>
      <c r="M460" s="303"/>
      <c r="N460" s="303"/>
      <c r="O460" s="303"/>
      <c r="P460" s="305"/>
      <c r="Q460" s="305"/>
      <c r="R460" s="303"/>
      <c r="S460" s="303"/>
      <c r="T460" s="303"/>
      <c r="U460" s="303"/>
      <c r="V460" s="303"/>
      <c r="W460" s="303"/>
      <c r="X460" s="303"/>
      <c r="Y460" s="303"/>
    </row>
    <row r="461" spans="1:25" ht="12.75">
      <c r="A461" s="303"/>
      <c r="B461" s="303"/>
      <c r="C461" s="303"/>
      <c r="D461" s="303"/>
      <c r="E461" s="303"/>
      <c r="F461" s="304"/>
      <c r="G461" s="303"/>
      <c r="H461" s="303"/>
      <c r="I461" s="303"/>
      <c r="J461" s="303"/>
      <c r="K461" s="303"/>
      <c r="L461" s="303"/>
      <c r="M461" s="303"/>
      <c r="N461" s="303"/>
      <c r="O461" s="303"/>
      <c r="P461" s="305"/>
      <c r="Q461" s="305"/>
      <c r="R461" s="303"/>
      <c r="S461" s="303"/>
      <c r="T461" s="303"/>
      <c r="U461" s="303"/>
      <c r="V461" s="303"/>
      <c r="W461" s="303"/>
      <c r="X461" s="303"/>
      <c r="Y461" s="303"/>
    </row>
    <row r="462" spans="1:25" ht="12.75">
      <c r="A462" s="303"/>
      <c r="B462" s="303"/>
      <c r="C462" s="303"/>
      <c r="D462" s="303"/>
      <c r="E462" s="303"/>
      <c r="F462" s="304"/>
      <c r="G462" s="303"/>
      <c r="H462" s="303"/>
      <c r="I462" s="303"/>
      <c r="J462" s="303"/>
      <c r="K462" s="303"/>
      <c r="L462" s="303"/>
      <c r="M462" s="303"/>
      <c r="N462" s="303"/>
      <c r="O462" s="303"/>
      <c r="P462" s="305"/>
      <c r="Q462" s="305"/>
      <c r="R462" s="303"/>
      <c r="S462" s="303"/>
      <c r="T462" s="303"/>
      <c r="U462" s="303"/>
      <c r="V462" s="303"/>
      <c r="W462" s="303"/>
      <c r="X462" s="303"/>
      <c r="Y462" s="303"/>
    </row>
    <row r="463" spans="1:25" ht="12.75">
      <c r="A463" s="303"/>
      <c r="B463" s="303"/>
      <c r="C463" s="303"/>
      <c r="D463" s="303"/>
      <c r="E463" s="303"/>
      <c r="F463" s="304"/>
      <c r="G463" s="303"/>
      <c r="H463" s="303"/>
      <c r="I463" s="303"/>
      <c r="J463" s="303"/>
      <c r="K463" s="303"/>
      <c r="L463" s="303"/>
      <c r="M463" s="303"/>
      <c r="N463" s="303"/>
      <c r="O463" s="303"/>
      <c r="P463" s="305"/>
      <c r="Q463" s="305"/>
      <c r="R463" s="303"/>
      <c r="S463" s="303"/>
      <c r="T463" s="303"/>
      <c r="U463" s="303"/>
      <c r="V463" s="303"/>
      <c r="W463" s="303"/>
      <c r="X463" s="303"/>
      <c r="Y463" s="303"/>
    </row>
    <row r="464" spans="1:25" ht="12.75">
      <c r="A464" s="303"/>
      <c r="B464" s="303"/>
      <c r="C464" s="303"/>
      <c r="D464" s="303"/>
      <c r="E464" s="303"/>
      <c r="F464" s="304"/>
      <c r="G464" s="303"/>
      <c r="H464" s="303"/>
      <c r="I464" s="303"/>
      <c r="J464" s="303"/>
      <c r="K464" s="303"/>
      <c r="L464" s="303"/>
      <c r="M464" s="303"/>
      <c r="N464" s="303"/>
      <c r="O464" s="303"/>
      <c r="P464" s="305"/>
      <c r="Q464" s="305"/>
      <c r="R464" s="303"/>
      <c r="S464" s="303"/>
      <c r="T464" s="303"/>
      <c r="U464" s="303"/>
      <c r="V464" s="303"/>
      <c r="W464" s="303"/>
      <c r="X464" s="303"/>
      <c r="Y464" s="303"/>
    </row>
    <row r="465" spans="1:25" ht="12.75">
      <c r="A465" s="303"/>
      <c r="B465" s="303"/>
      <c r="C465" s="303"/>
      <c r="D465" s="303"/>
      <c r="E465" s="303"/>
      <c r="F465" s="304"/>
      <c r="G465" s="303"/>
      <c r="H465" s="303"/>
      <c r="I465" s="303"/>
      <c r="J465" s="303"/>
      <c r="K465" s="303"/>
      <c r="L465" s="303"/>
      <c r="M465" s="303"/>
      <c r="N465" s="303"/>
      <c r="O465" s="303"/>
      <c r="P465" s="305"/>
      <c r="Q465" s="305"/>
      <c r="R465" s="303"/>
      <c r="S465" s="303"/>
      <c r="T465" s="303"/>
      <c r="U465" s="303"/>
      <c r="V465" s="303"/>
      <c r="W465" s="303"/>
      <c r="X465" s="303"/>
      <c r="Y465" s="303"/>
    </row>
    <row r="466" spans="1:25" ht="12.75">
      <c r="A466" s="303"/>
      <c r="B466" s="303"/>
      <c r="C466" s="303"/>
      <c r="D466" s="303"/>
      <c r="E466" s="303"/>
      <c r="F466" s="304"/>
      <c r="G466" s="303"/>
      <c r="H466" s="303"/>
      <c r="I466" s="303"/>
      <c r="J466" s="303"/>
      <c r="K466" s="303"/>
      <c r="L466" s="303"/>
      <c r="M466" s="303"/>
      <c r="N466" s="303"/>
      <c r="O466" s="303"/>
      <c r="P466" s="305"/>
      <c r="Q466" s="305"/>
      <c r="R466" s="303"/>
      <c r="S466" s="303"/>
      <c r="T466" s="303"/>
      <c r="U466" s="303"/>
      <c r="V466" s="303"/>
      <c r="W466" s="303"/>
      <c r="X466" s="303"/>
      <c r="Y466" s="303"/>
    </row>
    <row r="467" spans="1:25" ht="12.75">
      <c r="A467" s="303"/>
      <c r="B467" s="303"/>
      <c r="C467" s="303"/>
      <c r="D467" s="303"/>
      <c r="E467" s="303"/>
      <c r="F467" s="304"/>
      <c r="G467" s="303"/>
      <c r="H467" s="303"/>
      <c r="I467" s="303"/>
      <c r="J467" s="303"/>
      <c r="K467" s="303"/>
      <c r="L467" s="303"/>
      <c r="M467" s="303"/>
      <c r="N467" s="303"/>
      <c r="O467" s="303"/>
      <c r="P467" s="305"/>
      <c r="Q467" s="305"/>
      <c r="R467" s="303"/>
      <c r="S467" s="303"/>
      <c r="T467" s="303"/>
      <c r="U467" s="303"/>
      <c r="V467" s="303"/>
      <c r="W467" s="303"/>
      <c r="X467" s="303"/>
      <c r="Y467" s="303"/>
    </row>
    <row r="468" spans="1:25" ht="12.75">
      <c r="A468" s="303"/>
      <c r="B468" s="303"/>
      <c r="C468" s="303"/>
      <c r="D468" s="303"/>
      <c r="E468" s="303"/>
      <c r="F468" s="304"/>
      <c r="G468" s="303"/>
      <c r="H468" s="303"/>
      <c r="I468" s="303"/>
      <c r="J468" s="303"/>
      <c r="K468" s="303"/>
      <c r="L468" s="303"/>
      <c r="M468" s="303"/>
      <c r="N468" s="303"/>
      <c r="O468" s="303"/>
      <c r="P468" s="305"/>
      <c r="Q468" s="305"/>
      <c r="R468" s="303"/>
      <c r="S468" s="303"/>
      <c r="T468" s="303"/>
      <c r="U468" s="303"/>
      <c r="V468" s="303"/>
      <c r="W468" s="303"/>
      <c r="X468" s="303"/>
      <c r="Y468" s="303"/>
    </row>
    <row r="469" spans="1:25" ht="12.75">
      <c r="A469" s="303"/>
      <c r="B469" s="303"/>
      <c r="C469" s="303"/>
      <c r="D469" s="303"/>
      <c r="E469" s="303"/>
      <c r="F469" s="304"/>
      <c r="G469" s="303"/>
      <c r="H469" s="303"/>
      <c r="I469" s="303"/>
      <c r="J469" s="303"/>
      <c r="K469" s="303"/>
      <c r="L469" s="303"/>
      <c r="M469" s="303"/>
      <c r="N469" s="303"/>
      <c r="O469" s="303"/>
      <c r="P469" s="305"/>
      <c r="Q469" s="305"/>
      <c r="R469" s="303"/>
      <c r="S469" s="303"/>
      <c r="T469" s="303"/>
      <c r="U469" s="303"/>
      <c r="V469" s="303"/>
      <c r="W469" s="303"/>
      <c r="X469" s="303"/>
      <c r="Y469" s="303"/>
    </row>
    <row r="470" spans="1:25" ht="12.75">
      <c r="A470" s="303"/>
      <c r="B470" s="303"/>
      <c r="C470" s="303"/>
      <c r="D470" s="303"/>
      <c r="E470" s="303"/>
      <c r="F470" s="304"/>
      <c r="G470" s="303"/>
      <c r="H470" s="303"/>
      <c r="I470" s="303"/>
      <c r="J470" s="303"/>
      <c r="K470" s="303"/>
      <c r="L470" s="303"/>
      <c r="M470" s="303"/>
      <c r="N470" s="303"/>
      <c r="O470" s="303"/>
      <c r="P470" s="305"/>
      <c r="Q470" s="305"/>
      <c r="R470" s="303"/>
      <c r="S470" s="303"/>
      <c r="T470" s="303"/>
      <c r="U470" s="303"/>
      <c r="V470" s="303"/>
      <c r="W470" s="303"/>
      <c r="X470" s="303"/>
      <c r="Y470" s="303"/>
    </row>
    <row r="471" spans="1:25" ht="12.75">
      <c r="A471" s="303"/>
      <c r="B471" s="303"/>
      <c r="C471" s="303"/>
      <c r="D471" s="303"/>
      <c r="E471" s="303"/>
      <c r="F471" s="304"/>
      <c r="G471" s="303"/>
      <c r="H471" s="303"/>
      <c r="I471" s="303"/>
      <c r="J471" s="303"/>
      <c r="K471" s="303"/>
      <c r="L471" s="303"/>
      <c r="M471" s="303"/>
      <c r="N471" s="303"/>
      <c r="O471" s="303"/>
      <c r="P471" s="305"/>
      <c r="Q471" s="305"/>
      <c r="R471" s="303"/>
      <c r="S471" s="303"/>
      <c r="T471" s="303"/>
      <c r="U471" s="303"/>
      <c r="V471" s="303"/>
      <c r="W471" s="303"/>
      <c r="X471" s="303"/>
      <c r="Y471" s="303"/>
    </row>
    <row r="472" spans="1:25" ht="12.75">
      <c r="A472" s="303"/>
      <c r="B472" s="303"/>
      <c r="C472" s="303"/>
      <c r="D472" s="303"/>
      <c r="E472" s="303"/>
      <c r="F472" s="304"/>
      <c r="G472" s="303"/>
      <c r="H472" s="303"/>
      <c r="I472" s="303"/>
      <c r="J472" s="303"/>
      <c r="K472" s="303"/>
      <c r="L472" s="303"/>
      <c r="M472" s="303"/>
      <c r="N472" s="303"/>
      <c r="O472" s="303"/>
      <c r="P472" s="305"/>
      <c r="Q472" s="305"/>
      <c r="R472" s="303"/>
      <c r="S472" s="303"/>
      <c r="T472" s="303"/>
      <c r="U472" s="303"/>
      <c r="V472" s="303"/>
      <c r="W472" s="303"/>
      <c r="X472" s="303"/>
      <c r="Y472" s="303"/>
    </row>
    <row r="473" spans="1:25" ht="12.75">
      <c r="A473" s="303"/>
      <c r="B473" s="303"/>
      <c r="C473" s="303"/>
      <c r="D473" s="303"/>
      <c r="E473" s="303"/>
      <c r="F473" s="304"/>
      <c r="G473" s="303"/>
      <c r="H473" s="303"/>
      <c r="I473" s="303"/>
      <c r="J473" s="303"/>
      <c r="K473" s="303"/>
      <c r="L473" s="303"/>
      <c r="M473" s="303"/>
      <c r="N473" s="303"/>
      <c r="O473" s="303"/>
      <c r="P473" s="305"/>
      <c r="Q473" s="305"/>
      <c r="R473" s="303"/>
      <c r="S473" s="303"/>
      <c r="T473" s="303"/>
      <c r="U473" s="303"/>
      <c r="V473" s="303"/>
      <c r="W473" s="303"/>
      <c r="X473" s="303"/>
      <c r="Y473" s="303"/>
    </row>
    <row r="474" spans="1:25" ht="12.75">
      <c r="A474" s="303"/>
      <c r="B474" s="303"/>
      <c r="C474" s="303"/>
      <c r="D474" s="303"/>
      <c r="E474" s="303"/>
      <c r="F474" s="304"/>
      <c r="G474" s="303"/>
      <c r="H474" s="303"/>
      <c r="I474" s="303"/>
      <c r="J474" s="303"/>
      <c r="K474" s="303"/>
      <c r="L474" s="303"/>
      <c r="M474" s="303"/>
      <c r="N474" s="303"/>
      <c r="O474" s="303"/>
      <c r="P474" s="305"/>
      <c r="Q474" s="305"/>
      <c r="R474" s="303"/>
      <c r="S474" s="303"/>
      <c r="T474" s="303"/>
      <c r="U474" s="303"/>
      <c r="V474" s="303"/>
      <c r="W474" s="303"/>
      <c r="X474" s="303"/>
      <c r="Y474" s="303"/>
    </row>
    <row r="475" spans="1:25" ht="12.75">
      <c r="A475" s="303"/>
      <c r="B475" s="303"/>
      <c r="C475" s="303"/>
      <c r="D475" s="303"/>
      <c r="E475" s="303"/>
      <c r="F475" s="304"/>
      <c r="G475" s="303"/>
      <c r="H475" s="303"/>
      <c r="I475" s="303"/>
      <c r="J475" s="303"/>
      <c r="K475" s="303"/>
      <c r="L475" s="303"/>
      <c r="M475" s="303"/>
      <c r="N475" s="303"/>
      <c r="O475" s="303"/>
      <c r="P475" s="305"/>
      <c r="Q475" s="305"/>
      <c r="R475" s="303"/>
      <c r="S475" s="303"/>
      <c r="T475" s="303"/>
      <c r="U475" s="303"/>
      <c r="V475" s="303"/>
      <c r="W475" s="303"/>
      <c r="X475" s="303"/>
      <c r="Y475" s="303"/>
    </row>
    <row r="476" spans="1:25" ht="12.75">
      <c r="A476" s="303"/>
      <c r="B476" s="303"/>
      <c r="C476" s="303"/>
      <c r="D476" s="303"/>
      <c r="E476" s="303"/>
      <c r="F476" s="304"/>
      <c r="G476" s="303"/>
      <c r="H476" s="303"/>
      <c r="I476" s="303"/>
      <c r="J476" s="303"/>
      <c r="K476" s="303"/>
      <c r="L476" s="303"/>
      <c r="M476" s="303"/>
      <c r="N476" s="303"/>
      <c r="O476" s="303"/>
      <c r="P476" s="305"/>
      <c r="Q476" s="305"/>
      <c r="R476" s="303"/>
      <c r="S476" s="303"/>
      <c r="T476" s="303"/>
      <c r="U476" s="303"/>
      <c r="V476" s="303"/>
      <c r="W476" s="303"/>
      <c r="X476" s="303"/>
      <c r="Y476" s="303"/>
    </row>
    <row r="477" spans="1:25" ht="12.75">
      <c r="A477" s="303"/>
      <c r="B477" s="303"/>
      <c r="C477" s="303"/>
      <c r="D477" s="303"/>
      <c r="E477" s="303"/>
      <c r="F477" s="304"/>
      <c r="G477" s="303"/>
      <c r="H477" s="303"/>
      <c r="I477" s="303"/>
      <c r="J477" s="303"/>
      <c r="K477" s="303"/>
      <c r="L477" s="303"/>
      <c r="M477" s="303"/>
      <c r="N477" s="303"/>
      <c r="O477" s="303"/>
      <c r="P477" s="305"/>
      <c r="Q477" s="305"/>
      <c r="R477" s="303"/>
      <c r="S477" s="303"/>
      <c r="T477" s="303"/>
      <c r="U477" s="303"/>
      <c r="V477" s="303"/>
      <c r="W477" s="303"/>
      <c r="X477" s="303"/>
      <c r="Y477" s="303"/>
    </row>
    <row r="478" spans="1:25" ht="12.75">
      <c r="A478" s="303"/>
      <c r="B478" s="303"/>
      <c r="C478" s="303"/>
      <c r="D478" s="303"/>
      <c r="E478" s="303"/>
      <c r="F478" s="304"/>
      <c r="G478" s="303"/>
      <c r="H478" s="303"/>
      <c r="I478" s="303"/>
      <c r="J478" s="303"/>
      <c r="K478" s="303"/>
      <c r="L478" s="303"/>
      <c r="M478" s="303"/>
      <c r="N478" s="303"/>
      <c r="O478" s="303"/>
      <c r="P478" s="305"/>
      <c r="Q478" s="305"/>
      <c r="R478" s="303"/>
      <c r="S478" s="303"/>
      <c r="T478" s="303"/>
      <c r="U478" s="303"/>
      <c r="V478" s="303"/>
      <c r="W478" s="303"/>
      <c r="X478" s="303"/>
      <c r="Y478" s="303"/>
    </row>
    <row r="479" spans="1:25" ht="12.75">
      <c r="A479" s="303"/>
      <c r="B479" s="303"/>
      <c r="C479" s="303"/>
      <c r="D479" s="303"/>
      <c r="E479" s="303"/>
      <c r="F479" s="304"/>
      <c r="G479" s="303"/>
      <c r="H479" s="303"/>
      <c r="I479" s="303"/>
      <c r="J479" s="303"/>
      <c r="K479" s="303"/>
      <c r="L479" s="303"/>
      <c r="M479" s="303"/>
      <c r="N479" s="303"/>
      <c r="O479" s="303"/>
      <c r="P479" s="305"/>
      <c r="Q479" s="305"/>
      <c r="R479" s="303"/>
      <c r="S479" s="303"/>
      <c r="T479" s="303"/>
      <c r="U479" s="303"/>
      <c r="V479" s="303"/>
      <c r="W479" s="303"/>
      <c r="X479" s="303"/>
      <c r="Y479" s="303"/>
    </row>
    <row r="480" spans="1:25" ht="12.75">
      <c r="A480" s="303"/>
      <c r="B480" s="303"/>
      <c r="C480" s="303"/>
      <c r="D480" s="303"/>
      <c r="E480" s="303"/>
      <c r="F480" s="304"/>
      <c r="G480" s="303"/>
      <c r="H480" s="303"/>
      <c r="I480" s="303"/>
      <c r="J480" s="303"/>
      <c r="K480" s="303"/>
      <c r="L480" s="303"/>
      <c r="M480" s="303"/>
      <c r="N480" s="303"/>
      <c r="O480" s="303"/>
      <c r="P480" s="305"/>
      <c r="Q480" s="305"/>
      <c r="R480" s="303"/>
      <c r="S480" s="303"/>
      <c r="T480" s="303"/>
      <c r="U480" s="303"/>
      <c r="V480" s="303"/>
      <c r="W480" s="303"/>
      <c r="X480" s="303"/>
      <c r="Y480" s="303"/>
    </row>
    <row r="481" spans="1:25" ht="12.75">
      <c r="A481" s="303"/>
      <c r="B481" s="303"/>
      <c r="C481" s="303"/>
      <c r="D481" s="303"/>
      <c r="E481" s="303"/>
      <c r="F481" s="304"/>
      <c r="G481" s="303"/>
      <c r="H481" s="303"/>
      <c r="I481" s="303"/>
      <c r="J481" s="303"/>
      <c r="K481" s="303"/>
      <c r="L481" s="303"/>
      <c r="M481" s="303"/>
      <c r="N481" s="303"/>
      <c r="O481" s="303"/>
      <c r="P481" s="305"/>
      <c r="Q481" s="305"/>
      <c r="R481" s="303"/>
      <c r="S481" s="303"/>
      <c r="T481" s="303"/>
      <c r="U481" s="303"/>
      <c r="V481" s="303"/>
      <c r="W481" s="303"/>
      <c r="X481" s="303"/>
      <c r="Y481" s="303"/>
    </row>
    <row r="482" spans="1:25" ht="12.75">
      <c r="A482" s="303"/>
      <c r="B482" s="303"/>
      <c r="C482" s="303"/>
      <c r="D482" s="303"/>
      <c r="E482" s="303"/>
      <c r="F482" s="304"/>
      <c r="G482" s="303"/>
      <c r="H482" s="303"/>
      <c r="I482" s="303"/>
      <c r="J482" s="303"/>
      <c r="K482" s="303"/>
      <c r="L482" s="303"/>
      <c r="M482" s="303"/>
      <c r="N482" s="303"/>
      <c r="O482" s="303"/>
      <c r="P482" s="305"/>
      <c r="Q482" s="305"/>
      <c r="R482" s="303"/>
      <c r="S482" s="303"/>
      <c r="T482" s="303"/>
      <c r="U482" s="303"/>
      <c r="V482" s="303"/>
      <c r="W482" s="303"/>
      <c r="X482" s="303"/>
      <c r="Y482" s="303"/>
    </row>
    <row r="483" spans="1:25" ht="12.75">
      <c r="A483" s="303"/>
      <c r="B483" s="303"/>
      <c r="C483" s="303"/>
      <c r="D483" s="303"/>
      <c r="E483" s="303"/>
      <c r="F483" s="304"/>
      <c r="G483" s="303"/>
      <c r="H483" s="303"/>
      <c r="I483" s="303"/>
      <c r="J483" s="303"/>
      <c r="K483" s="303"/>
      <c r="L483" s="303"/>
      <c r="M483" s="303"/>
      <c r="N483" s="303"/>
      <c r="O483" s="303"/>
      <c r="P483" s="305"/>
      <c r="Q483" s="305"/>
      <c r="R483" s="303"/>
      <c r="S483" s="303"/>
      <c r="T483" s="303"/>
      <c r="U483" s="303"/>
      <c r="V483" s="303"/>
      <c r="W483" s="303"/>
      <c r="X483" s="303"/>
      <c r="Y483" s="303"/>
    </row>
    <row r="484" spans="1:25" ht="12.75">
      <c r="A484" s="303"/>
      <c r="B484" s="303"/>
      <c r="C484" s="303"/>
      <c r="D484" s="303"/>
      <c r="E484" s="303"/>
      <c r="F484" s="304"/>
      <c r="G484" s="303"/>
      <c r="H484" s="303"/>
      <c r="I484" s="303"/>
      <c r="J484" s="303"/>
      <c r="K484" s="303"/>
      <c r="L484" s="303"/>
      <c r="M484" s="303"/>
      <c r="N484" s="303"/>
      <c r="O484" s="303"/>
      <c r="P484" s="305"/>
      <c r="Q484" s="305"/>
      <c r="R484" s="303"/>
      <c r="S484" s="303"/>
      <c r="T484" s="303"/>
      <c r="U484" s="303"/>
      <c r="V484" s="303"/>
      <c r="W484" s="303"/>
      <c r="X484" s="303"/>
      <c r="Y484" s="303"/>
    </row>
    <row r="485" spans="1:25" ht="12.75">
      <c r="A485" s="303"/>
      <c r="B485" s="303"/>
      <c r="C485" s="303"/>
      <c r="D485" s="303"/>
      <c r="E485" s="303"/>
      <c r="F485" s="304"/>
      <c r="G485" s="303"/>
      <c r="H485" s="303"/>
      <c r="I485" s="303"/>
      <c r="J485" s="303"/>
      <c r="K485" s="303"/>
      <c r="L485" s="303"/>
      <c r="M485" s="303"/>
      <c r="N485" s="303"/>
      <c r="O485" s="303"/>
      <c r="P485" s="305"/>
      <c r="Q485" s="305"/>
      <c r="R485" s="303"/>
      <c r="S485" s="303"/>
      <c r="T485" s="303"/>
      <c r="U485" s="303"/>
      <c r="V485" s="303"/>
      <c r="W485" s="303"/>
      <c r="X485" s="303"/>
      <c r="Y485" s="303"/>
    </row>
    <row r="486" spans="1:25" ht="12.75">
      <c r="A486" s="303"/>
      <c r="B486" s="303"/>
      <c r="C486" s="303"/>
      <c r="D486" s="303"/>
      <c r="E486" s="303"/>
      <c r="F486" s="304"/>
      <c r="G486" s="303"/>
      <c r="H486" s="303"/>
      <c r="I486" s="303"/>
      <c r="J486" s="303"/>
      <c r="K486" s="303"/>
      <c r="L486" s="303"/>
      <c r="M486" s="303"/>
      <c r="N486" s="303"/>
      <c r="O486" s="303"/>
      <c r="P486" s="305"/>
      <c r="Q486" s="305"/>
      <c r="R486" s="303"/>
      <c r="S486" s="303"/>
      <c r="T486" s="303"/>
      <c r="U486" s="303"/>
      <c r="V486" s="303"/>
      <c r="W486" s="303"/>
      <c r="X486" s="303"/>
      <c r="Y486" s="303"/>
    </row>
    <row r="487" spans="1:25" ht="12.75">
      <c r="A487" s="303"/>
      <c r="B487" s="303"/>
      <c r="C487" s="303"/>
      <c r="D487" s="303"/>
      <c r="E487" s="303"/>
      <c r="F487" s="304"/>
      <c r="G487" s="303"/>
      <c r="H487" s="303"/>
      <c r="I487" s="303"/>
      <c r="J487" s="303"/>
      <c r="K487" s="303"/>
      <c r="L487" s="303"/>
      <c r="M487" s="303"/>
      <c r="N487" s="303"/>
      <c r="O487" s="303"/>
      <c r="P487" s="305"/>
      <c r="Q487" s="305"/>
      <c r="R487" s="303"/>
      <c r="S487" s="303"/>
      <c r="T487" s="303"/>
      <c r="U487" s="303"/>
      <c r="V487" s="303"/>
      <c r="W487" s="303"/>
      <c r="X487" s="303"/>
      <c r="Y487" s="303"/>
    </row>
    <row r="488" spans="1:25" ht="12.75">
      <c r="A488" s="303"/>
      <c r="B488" s="303"/>
      <c r="C488" s="303"/>
      <c r="D488" s="303"/>
      <c r="E488" s="303"/>
      <c r="F488" s="304"/>
      <c r="G488" s="303"/>
      <c r="H488" s="303"/>
      <c r="I488" s="303"/>
      <c r="J488" s="303"/>
      <c r="K488" s="303"/>
      <c r="L488" s="303"/>
      <c r="M488" s="303"/>
      <c r="N488" s="303"/>
      <c r="O488" s="303"/>
      <c r="P488" s="305"/>
      <c r="Q488" s="305"/>
      <c r="R488" s="303"/>
      <c r="S488" s="303"/>
      <c r="T488" s="303"/>
      <c r="U488" s="303"/>
      <c r="V488" s="303"/>
      <c r="W488" s="303"/>
      <c r="X488" s="303"/>
      <c r="Y488" s="303"/>
    </row>
    <row r="489" spans="1:25" ht="12.75">
      <c r="A489" s="303"/>
      <c r="B489" s="303"/>
      <c r="C489" s="303"/>
      <c r="D489" s="303"/>
      <c r="E489" s="303"/>
      <c r="F489" s="304"/>
      <c r="G489" s="303"/>
      <c r="H489" s="303"/>
      <c r="I489" s="303"/>
      <c r="J489" s="303"/>
      <c r="K489" s="303"/>
      <c r="L489" s="303"/>
      <c r="M489" s="303"/>
      <c r="N489" s="303"/>
      <c r="O489" s="303"/>
      <c r="P489" s="305"/>
      <c r="Q489" s="305"/>
      <c r="R489" s="303"/>
      <c r="S489" s="303"/>
      <c r="T489" s="303"/>
      <c r="U489" s="303"/>
      <c r="V489" s="303"/>
      <c r="W489" s="303"/>
      <c r="X489" s="303"/>
      <c r="Y489" s="303"/>
    </row>
    <row r="490" spans="1:25" ht="12.75">
      <c r="A490" s="303"/>
      <c r="B490" s="303"/>
      <c r="C490" s="303"/>
      <c r="D490" s="303"/>
      <c r="E490" s="303"/>
      <c r="F490" s="304"/>
      <c r="G490" s="303"/>
      <c r="H490" s="303"/>
      <c r="I490" s="303"/>
      <c r="J490" s="303"/>
      <c r="K490" s="303"/>
      <c r="L490" s="303"/>
      <c r="M490" s="303"/>
      <c r="N490" s="303"/>
      <c r="O490" s="303"/>
      <c r="P490" s="305"/>
      <c r="Q490" s="305"/>
      <c r="R490" s="303"/>
      <c r="S490" s="303"/>
      <c r="T490" s="303"/>
      <c r="U490" s="303"/>
      <c r="V490" s="303"/>
      <c r="W490" s="303"/>
      <c r="X490" s="303"/>
      <c r="Y490" s="303"/>
    </row>
    <row r="491" spans="1:25" ht="12.75">
      <c r="A491" s="303"/>
      <c r="B491" s="303"/>
      <c r="C491" s="303"/>
      <c r="D491" s="303"/>
      <c r="E491" s="303"/>
      <c r="F491" s="304"/>
      <c r="G491" s="303"/>
      <c r="H491" s="303"/>
      <c r="I491" s="303"/>
      <c r="J491" s="303"/>
      <c r="K491" s="303"/>
      <c r="L491" s="303"/>
      <c r="M491" s="303"/>
      <c r="N491" s="303"/>
      <c r="O491" s="303"/>
      <c r="P491" s="305"/>
      <c r="Q491" s="305"/>
      <c r="R491" s="303"/>
      <c r="S491" s="303"/>
      <c r="T491" s="303"/>
      <c r="U491" s="303"/>
      <c r="V491" s="303"/>
      <c r="W491" s="303"/>
      <c r="X491" s="303"/>
      <c r="Y491" s="303"/>
    </row>
    <row r="492" spans="1:25" ht="12.75">
      <c r="A492" s="303"/>
      <c r="B492" s="303"/>
      <c r="C492" s="303"/>
      <c r="D492" s="303"/>
      <c r="E492" s="303"/>
      <c r="F492" s="304"/>
      <c r="G492" s="303"/>
      <c r="H492" s="303"/>
      <c r="I492" s="303"/>
      <c r="J492" s="303"/>
      <c r="K492" s="303"/>
      <c r="L492" s="303"/>
      <c r="M492" s="303"/>
      <c r="N492" s="303"/>
      <c r="O492" s="303"/>
      <c r="P492" s="305"/>
      <c r="Q492" s="305"/>
      <c r="R492" s="303"/>
      <c r="S492" s="303"/>
      <c r="T492" s="303"/>
      <c r="U492" s="303"/>
      <c r="V492" s="303"/>
      <c r="W492" s="303"/>
      <c r="X492" s="303"/>
      <c r="Y492" s="303"/>
    </row>
    <row r="493" spans="1:25" ht="12.75">
      <c r="A493" s="303"/>
      <c r="B493" s="303"/>
      <c r="C493" s="303"/>
      <c r="D493" s="303"/>
      <c r="E493" s="303"/>
      <c r="F493" s="304"/>
      <c r="G493" s="303"/>
      <c r="H493" s="303"/>
      <c r="I493" s="303"/>
      <c r="J493" s="303"/>
      <c r="K493" s="303"/>
      <c r="L493" s="303"/>
      <c r="M493" s="303"/>
      <c r="N493" s="303"/>
      <c r="O493" s="303"/>
      <c r="P493" s="305"/>
      <c r="Q493" s="305"/>
      <c r="R493" s="303"/>
      <c r="S493" s="303"/>
      <c r="T493" s="303"/>
      <c r="U493" s="303"/>
      <c r="V493" s="303"/>
      <c r="W493" s="303"/>
      <c r="X493" s="303"/>
      <c r="Y493" s="303"/>
    </row>
    <row r="494" spans="1:25" ht="12.75">
      <c r="A494" s="303"/>
      <c r="B494" s="303"/>
      <c r="C494" s="303"/>
      <c r="D494" s="303"/>
      <c r="E494" s="303"/>
      <c r="F494" s="304"/>
      <c r="G494" s="303"/>
      <c r="H494" s="303"/>
      <c r="I494" s="303"/>
      <c r="J494" s="303"/>
      <c r="K494" s="303"/>
      <c r="L494" s="303"/>
      <c r="M494" s="303"/>
      <c r="N494" s="303"/>
      <c r="O494" s="303"/>
      <c r="P494" s="305"/>
      <c r="Q494" s="305"/>
      <c r="R494" s="303"/>
      <c r="S494" s="303"/>
      <c r="T494" s="303"/>
      <c r="U494" s="303"/>
      <c r="V494" s="303"/>
      <c r="W494" s="303"/>
      <c r="X494" s="303"/>
      <c r="Y494" s="303"/>
    </row>
    <row r="495" spans="1:25" ht="12.75">
      <c r="A495" s="303"/>
      <c r="B495" s="303"/>
      <c r="C495" s="303"/>
      <c r="D495" s="303"/>
      <c r="E495" s="303"/>
      <c r="F495" s="304"/>
      <c r="G495" s="303"/>
      <c r="H495" s="303"/>
      <c r="I495" s="303"/>
      <c r="J495" s="303"/>
      <c r="K495" s="303"/>
      <c r="L495" s="303"/>
      <c r="M495" s="303"/>
      <c r="N495" s="303"/>
      <c r="O495" s="303"/>
      <c r="P495" s="305"/>
      <c r="Q495" s="305"/>
      <c r="R495" s="303"/>
      <c r="S495" s="303"/>
      <c r="T495" s="303"/>
      <c r="U495" s="303"/>
      <c r="V495" s="303"/>
      <c r="W495" s="303"/>
      <c r="X495" s="303"/>
      <c r="Y495" s="303"/>
    </row>
    <row r="496" spans="1:25" ht="12.75">
      <c r="A496" s="303"/>
      <c r="B496" s="303"/>
      <c r="C496" s="303"/>
      <c r="D496" s="303"/>
      <c r="E496" s="303"/>
      <c r="F496" s="304"/>
      <c r="G496" s="303"/>
      <c r="H496" s="303"/>
      <c r="I496" s="303"/>
      <c r="J496" s="303"/>
      <c r="K496" s="303"/>
      <c r="L496" s="303"/>
      <c r="M496" s="303"/>
      <c r="N496" s="303"/>
      <c r="O496" s="303"/>
      <c r="P496" s="305"/>
      <c r="Q496" s="305"/>
      <c r="R496" s="303"/>
      <c r="S496" s="303"/>
      <c r="T496" s="303"/>
      <c r="U496" s="303"/>
      <c r="V496" s="303"/>
      <c r="W496" s="303"/>
      <c r="X496" s="303"/>
      <c r="Y496" s="303"/>
    </row>
    <row r="497" spans="1:25" ht="12.75">
      <c r="A497" s="303"/>
      <c r="B497" s="303"/>
      <c r="C497" s="303"/>
      <c r="D497" s="303"/>
      <c r="E497" s="303"/>
      <c r="F497" s="304"/>
      <c r="G497" s="303"/>
      <c r="H497" s="303"/>
      <c r="I497" s="303"/>
      <c r="J497" s="303"/>
      <c r="K497" s="303"/>
      <c r="L497" s="303"/>
      <c r="M497" s="303"/>
      <c r="N497" s="303"/>
      <c r="O497" s="303"/>
      <c r="P497" s="305"/>
      <c r="Q497" s="305"/>
      <c r="R497" s="303"/>
      <c r="S497" s="303"/>
      <c r="T497" s="303"/>
      <c r="U497" s="303"/>
      <c r="V497" s="303"/>
      <c r="W497" s="303"/>
      <c r="X497" s="303"/>
      <c r="Y497" s="303"/>
    </row>
    <row r="498" spans="1:25" ht="12.75">
      <c r="A498" s="303"/>
      <c r="B498" s="303"/>
      <c r="C498" s="303"/>
      <c r="D498" s="303"/>
      <c r="E498" s="303"/>
      <c r="F498" s="304"/>
      <c r="G498" s="303"/>
      <c r="H498" s="303"/>
      <c r="I498" s="303"/>
      <c r="J498" s="303"/>
      <c r="K498" s="303"/>
      <c r="L498" s="303"/>
      <c r="M498" s="303"/>
      <c r="N498" s="303"/>
      <c r="O498" s="303"/>
      <c r="P498" s="305"/>
      <c r="Q498" s="305"/>
      <c r="R498" s="303"/>
      <c r="S498" s="303"/>
      <c r="T498" s="303"/>
      <c r="U498" s="303"/>
      <c r="V498" s="303"/>
      <c r="W498" s="303"/>
      <c r="X498" s="303"/>
      <c r="Y498" s="303"/>
    </row>
    <row r="499" spans="1:25" ht="12.75">
      <c r="A499" s="303"/>
      <c r="B499" s="303"/>
      <c r="C499" s="303"/>
      <c r="D499" s="303"/>
      <c r="E499" s="303"/>
      <c r="F499" s="304"/>
      <c r="G499" s="303"/>
      <c r="H499" s="303"/>
      <c r="I499" s="303"/>
      <c r="J499" s="303"/>
      <c r="K499" s="303"/>
      <c r="L499" s="303"/>
      <c r="M499" s="303"/>
      <c r="N499" s="303"/>
      <c r="O499" s="303"/>
      <c r="P499" s="305"/>
      <c r="Q499" s="305"/>
      <c r="R499" s="303"/>
      <c r="S499" s="303"/>
      <c r="T499" s="303"/>
      <c r="U499" s="303"/>
      <c r="V499" s="303"/>
      <c r="W499" s="303"/>
      <c r="X499" s="303"/>
      <c r="Y499" s="303"/>
    </row>
    <row r="500" spans="1:25" ht="12.75">
      <c r="A500" s="303"/>
      <c r="B500" s="303"/>
      <c r="C500" s="303"/>
      <c r="D500" s="303"/>
      <c r="E500" s="303"/>
      <c r="F500" s="304"/>
      <c r="G500" s="303"/>
      <c r="H500" s="303"/>
      <c r="I500" s="303"/>
      <c r="J500" s="303"/>
      <c r="K500" s="303"/>
      <c r="L500" s="303"/>
      <c r="M500" s="303"/>
      <c r="N500" s="303"/>
      <c r="O500" s="303"/>
      <c r="P500" s="305"/>
      <c r="Q500" s="305"/>
      <c r="R500" s="303"/>
      <c r="S500" s="303"/>
      <c r="T500" s="303"/>
      <c r="U500" s="303"/>
      <c r="V500" s="303"/>
      <c r="W500" s="303"/>
      <c r="X500" s="303"/>
      <c r="Y500" s="303"/>
    </row>
    <row r="501" spans="1:25" ht="12.75">
      <c r="A501" s="303"/>
      <c r="B501" s="303"/>
      <c r="C501" s="303"/>
      <c r="D501" s="303"/>
      <c r="E501" s="303"/>
      <c r="F501" s="304"/>
      <c r="G501" s="303"/>
      <c r="H501" s="303"/>
      <c r="I501" s="303"/>
      <c r="J501" s="303"/>
      <c r="K501" s="303"/>
      <c r="L501" s="303"/>
      <c r="M501" s="303"/>
      <c r="N501" s="303"/>
      <c r="O501" s="303"/>
      <c r="P501" s="305"/>
      <c r="Q501" s="305"/>
      <c r="R501" s="303"/>
      <c r="S501" s="303"/>
      <c r="T501" s="303"/>
      <c r="U501" s="303"/>
      <c r="V501" s="303"/>
      <c r="W501" s="303"/>
      <c r="X501" s="303"/>
      <c r="Y501" s="303"/>
    </row>
    <row r="502" spans="1:25" ht="12.75">
      <c r="A502" s="303"/>
      <c r="B502" s="303"/>
      <c r="C502" s="303"/>
      <c r="D502" s="303"/>
      <c r="E502" s="303"/>
      <c r="F502" s="304"/>
      <c r="G502" s="303"/>
      <c r="H502" s="303"/>
      <c r="I502" s="303"/>
      <c r="J502" s="303"/>
      <c r="K502" s="303"/>
      <c r="L502" s="303"/>
      <c r="M502" s="303"/>
      <c r="N502" s="303"/>
      <c r="O502" s="303"/>
      <c r="P502" s="305"/>
      <c r="Q502" s="305"/>
      <c r="R502" s="303"/>
      <c r="S502" s="303"/>
      <c r="T502" s="303"/>
      <c r="U502" s="303"/>
      <c r="V502" s="303"/>
      <c r="W502" s="303"/>
      <c r="X502" s="303"/>
      <c r="Y502" s="303"/>
    </row>
    <row r="503" spans="1:25" ht="12.75">
      <c r="A503" s="303"/>
      <c r="B503" s="303"/>
      <c r="C503" s="303"/>
      <c r="D503" s="303"/>
      <c r="E503" s="303"/>
      <c r="F503" s="304"/>
      <c r="G503" s="303"/>
      <c r="H503" s="303"/>
      <c r="I503" s="303"/>
      <c r="J503" s="303"/>
      <c r="K503" s="303"/>
      <c r="L503" s="303"/>
      <c r="M503" s="303"/>
      <c r="N503" s="303"/>
      <c r="O503" s="303"/>
      <c r="P503" s="305"/>
      <c r="Q503" s="305"/>
      <c r="R503" s="303"/>
      <c r="S503" s="303"/>
      <c r="T503" s="303"/>
      <c r="U503" s="303"/>
      <c r="V503" s="303"/>
      <c r="W503" s="303"/>
      <c r="X503" s="303"/>
      <c r="Y503" s="303"/>
    </row>
    <row r="504" spans="1:25" ht="12.75">
      <c r="A504" s="303"/>
      <c r="B504" s="303"/>
      <c r="C504" s="303"/>
      <c r="D504" s="303"/>
      <c r="E504" s="303"/>
      <c r="F504" s="304"/>
      <c r="G504" s="303"/>
      <c r="H504" s="303"/>
      <c r="I504" s="303"/>
      <c r="J504" s="303"/>
      <c r="K504" s="303"/>
      <c r="L504" s="303"/>
      <c r="M504" s="303"/>
      <c r="N504" s="303"/>
      <c r="O504" s="303"/>
      <c r="P504" s="305"/>
      <c r="Q504" s="305"/>
      <c r="R504" s="303"/>
      <c r="S504" s="303"/>
      <c r="T504" s="303"/>
      <c r="U504" s="303"/>
      <c r="V504" s="303"/>
      <c r="W504" s="303"/>
      <c r="X504" s="303"/>
      <c r="Y504" s="303"/>
    </row>
    <row r="505" spans="1:25" ht="12.75">
      <c r="A505" s="303"/>
      <c r="B505" s="303"/>
      <c r="C505" s="303"/>
      <c r="D505" s="303"/>
      <c r="E505" s="303"/>
      <c r="F505" s="304"/>
      <c r="G505" s="303"/>
      <c r="H505" s="303"/>
      <c r="I505" s="303"/>
      <c r="J505" s="303"/>
      <c r="K505" s="303"/>
      <c r="L505" s="303"/>
      <c r="M505" s="303"/>
      <c r="N505" s="303"/>
      <c r="O505" s="303"/>
      <c r="P505" s="305"/>
      <c r="Q505" s="305"/>
      <c r="R505" s="303"/>
      <c r="S505" s="303"/>
      <c r="T505" s="303"/>
      <c r="U505" s="303"/>
      <c r="V505" s="303"/>
      <c r="W505" s="303"/>
      <c r="X505" s="303"/>
      <c r="Y505" s="303"/>
    </row>
    <row r="506" spans="1:25" ht="12.75">
      <c r="A506" s="303"/>
      <c r="B506" s="303"/>
      <c r="C506" s="303"/>
      <c r="D506" s="303"/>
      <c r="E506" s="303"/>
      <c r="F506" s="304"/>
      <c r="G506" s="303"/>
      <c r="H506" s="303"/>
      <c r="I506" s="303"/>
      <c r="J506" s="303"/>
      <c r="K506" s="303"/>
      <c r="L506" s="303"/>
      <c r="M506" s="303"/>
      <c r="N506" s="303"/>
      <c r="O506" s="303"/>
      <c r="P506" s="305"/>
      <c r="Q506" s="305"/>
      <c r="R506" s="303"/>
      <c r="S506" s="303"/>
      <c r="T506" s="303"/>
      <c r="U506" s="303"/>
      <c r="V506" s="303"/>
      <c r="W506" s="303"/>
      <c r="X506" s="303"/>
      <c r="Y506" s="303"/>
    </row>
    <row r="507" spans="1:25" ht="12.75">
      <c r="A507" s="303"/>
      <c r="B507" s="303"/>
      <c r="C507" s="303"/>
      <c r="D507" s="303"/>
      <c r="E507" s="303"/>
      <c r="F507" s="304"/>
      <c r="G507" s="303"/>
      <c r="H507" s="303"/>
      <c r="I507" s="303"/>
      <c r="J507" s="303"/>
      <c r="K507" s="303"/>
      <c r="L507" s="303"/>
      <c r="M507" s="303"/>
      <c r="N507" s="303"/>
      <c r="O507" s="303"/>
      <c r="P507" s="305"/>
      <c r="Q507" s="305"/>
      <c r="R507" s="303"/>
      <c r="S507" s="303"/>
      <c r="T507" s="303"/>
      <c r="U507" s="303"/>
      <c r="V507" s="303"/>
      <c r="W507" s="303"/>
      <c r="X507" s="303"/>
      <c r="Y507" s="303"/>
    </row>
    <row r="508" spans="1:25" ht="12.75">
      <c r="A508" s="303"/>
      <c r="B508" s="303"/>
      <c r="C508" s="303"/>
      <c r="D508" s="303"/>
      <c r="E508" s="303"/>
      <c r="F508" s="304"/>
      <c r="G508" s="303"/>
      <c r="H508" s="303"/>
      <c r="I508" s="303"/>
      <c r="J508" s="303"/>
      <c r="K508" s="303"/>
      <c r="L508" s="303"/>
      <c r="M508" s="303"/>
      <c r="N508" s="303"/>
      <c r="O508" s="303"/>
      <c r="P508" s="305"/>
      <c r="Q508" s="305"/>
      <c r="R508" s="303"/>
      <c r="S508" s="303"/>
      <c r="T508" s="303"/>
      <c r="U508" s="303"/>
      <c r="V508" s="303"/>
      <c r="W508" s="303"/>
      <c r="X508" s="303"/>
      <c r="Y508" s="303"/>
    </row>
    <row r="509" spans="1:25" ht="12.75">
      <c r="A509" s="303"/>
      <c r="B509" s="303"/>
      <c r="C509" s="303"/>
      <c r="D509" s="303"/>
      <c r="E509" s="303"/>
      <c r="F509" s="304"/>
      <c r="G509" s="303"/>
      <c r="H509" s="303"/>
      <c r="I509" s="303"/>
      <c r="J509" s="303"/>
      <c r="K509" s="303"/>
      <c r="L509" s="303"/>
      <c r="M509" s="303"/>
      <c r="N509" s="303"/>
      <c r="O509" s="303"/>
      <c r="P509" s="305"/>
      <c r="Q509" s="305"/>
      <c r="R509" s="303"/>
      <c r="S509" s="303"/>
      <c r="T509" s="303"/>
      <c r="U509" s="303"/>
      <c r="V509" s="303"/>
      <c r="W509" s="303"/>
      <c r="X509" s="303"/>
      <c r="Y509" s="303"/>
    </row>
    <row r="510" spans="1:25" ht="12.75">
      <c r="A510" s="303"/>
      <c r="B510" s="303"/>
      <c r="C510" s="303"/>
      <c r="D510" s="303"/>
      <c r="E510" s="303"/>
      <c r="F510" s="304"/>
      <c r="G510" s="303"/>
      <c r="H510" s="303"/>
      <c r="I510" s="303"/>
      <c r="J510" s="303"/>
      <c r="K510" s="303"/>
      <c r="L510" s="303"/>
      <c r="M510" s="303"/>
      <c r="N510" s="303"/>
      <c r="O510" s="303"/>
      <c r="P510" s="305"/>
      <c r="Q510" s="305"/>
      <c r="R510" s="303"/>
      <c r="S510" s="303"/>
      <c r="T510" s="303"/>
      <c r="U510" s="303"/>
      <c r="V510" s="303"/>
      <c r="W510" s="303"/>
      <c r="X510" s="303"/>
      <c r="Y510" s="303"/>
    </row>
    <row r="511" spans="1:25" ht="12.75">
      <c r="A511" s="303"/>
      <c r="B511" s="303"/>
      <c r="C511" s="303"/>
      <c r="D511" s="303"/>
      <c r="E511" s="303"/>
      <c r="F511" s="304"/>
      <c r="G511" s="303"/>
      <c r="H511" s="303"/>
      <c r="I511" s="303"/>
      <c r="J511" s="303"/>
      <c r="K511" s="303"/>
      <c r="L511" s="303"/>
      <c r="M511" s="303"/>
      <c r="N511" s="303"/>
      <c r="O511" s="303"/>
      <c r="P511" s="305"/>
      <c r="Q511" s="305"/>
      <c r="R511" s="303"/>
      <c r="S511" s="303"/>
      <c r="T511" s="303"/>
      <c r="U511" s="303"/>
      <c r="V511" s="303"/>
      <c r="W511" s="303"/>
      <c r="X511" s="303"/>
      <c r="Y511" s="303"/>
    </row>
    <row r="512" spans="1:25" ht="12.75">
      <c r="A512" s="303"/>
      <c r="B512" s="303"/>
      <c r="C512" s="303"/>
      <c r="D512" s="303"/>
      <c r="E512" s="303"/>
      <c r="F512" s="304"/>
      <c r="G512" s="303"/>
      <c r="H512" s="303"/>
      <c r="I512" s="303"/>
      <c r="J512" s="303"/>
      <c r="K512" s="303"/>
      <c r="L512" s="303"/>
      <c r="M512" s="303"/>
      <c r="N512" s="303"/>
      <c r="O512" s="303"/>
      <c r="P512" s="305"/>
      <c r="Q512" s="305"/>
      <c r="R512" s="303"/>
      <c r="S512" s="303"/>
      <c r="T512" s="303"/>
      <c r="U512" s="303"/>
      <c r="V512" s="303"/>
      <c r="W512" s="303"/>
      <c r="X512" s="303"/>
      <c r="Y512" s="303"/>
    </row>
    <row r="513" spans="1:25" ht="12.75">
      <c r="A513" s="303"/>
      <c r="B513" s="303"/>
      <c r="C513" s="303"/>
      <c r="D513" s="303"/>
      <c r="E513" s="303"/>
      <c r="F513" s="304"/>
      <c r="G513" s="303"/>
      <c r="H513" s="303"/>
      <c r="I513" s="303"/>
      <c r="J513" s="303"/>
      <c r="K513" s="303"/>
      <c r="L513" s="303"/>
      <c r="M513" s="303"/>
      <c r="N513" s="303"/>
      <c r="O513" s="303"/>
      <c r="P513" s="305"/>
      <c r="Q513" s="305"/>
      <c r="R513" s="303"/>
      <c r="S513" s="303"/>
      <c r="T513" s="303"/>
      <c r="U513" s="303"/>
      <c r="V513" s="303"/>
      <c r="W513" s="303"/>
      <c r="X513" s="303"/>
      <c r="Y513" s="303"/>
    </row>
    <row r="514" spans="1:25" ht="12.75">
      <c r="A514" s="303"/>
      <c r="B514" s="303"/>
      <c r="C514" s="303"/>
      <c r="D514" s="303"/>
      <c r="E514" s="303"/>
      <c r="F514" s="304"/>
      <c r="G514" s="303"/>
      <c r="H514" s="303"/>
      <c r="I514" s="303"/>
      <c r="J514" s="303"/>
      <c r="K514" s="303"/>
      <c r="L514" s="303"/>
      <c r="M514" s="303"/>
      <c r="N514" s="303"/>
      <c r="O514" s="303"/>
      <c r="P514" s="305"/>
      <c r="Q514" s="305"/>
      <c r="R514" s="303"/>
      <c r="S514" s="303"/>
      <c r="T514" s="303"/>
      <c r="U514" s="303"/>
      <c r="V514" s="303"/>
      <c r="W514" s="303"/>
      <c r="X514" s="303"/>
      <c r="Y514" s="303"/>
    </row>
    <row r="515" spans="1:25" ht="12.75">
      <c r="A515" s="303"/>
      <c r="B515" s="303"/>
      <c r="C515" s="303"/>
      <c r="D515" s="303"/>
      <c r="E515" s="303"/>
      <c r="F515" s="304"/>
      <c r="G515" s="303"/>
      <c r="H515" s="303"/>
      <c r="I515" s="303"/>
      <c r="J515" s="303"/>
      <c r="K515" s="303"/>
      <c r="L515" s="303"/>
      <c r="M515" s="303"/>
      <c r="N515" s="303"/>
      <c r="O515" s="303"/>
      <c r="P515" s="305"/>
      <c r="Q515" s="305"/>
      <c r="R515" s="303"/>
      <c r="S515" s="303"/>
      <c r="T515" s="303"/>
      <c r="U515" s="303"/>
      <c r="V515" s="303"/>
      <c r="W515" s="303"/>
      <c r="X515" s="303"/>
      <c r="Y515" s="303"/>
    </row>
    <row r="516" spans="1:25" ht="12.75">
      <c r="A516" s="303"/>
      <c r="B516" s="303"/>
      <c r="C516" s="303"/>
      <c r="D516" s="303"/>
      <c r="E516" s="303"/>
      <c r="F516" s="304"/>
      <c r="G516" s="303"/>
      <c r="H516" s="303"/>
      <c r="I516" s="303"/>
      <c r="J516" s="303"/>
      <c r="K516" s="303"/>
      <c r="L516" s="303"/>
      <c r="M516" s="303"/>
      <c r="N516" s="303"/>
      <c r="O516" s="303"/>
      <c r="P516" s="305"/>
      <c r="Q516" s="305"/>
      <c r="R516" s="303"/>
      <c r="S516" s="303"/>
      <c r="T516" s="303"/>
      <c r="U516" s="303"/>
      <c r="V516" s="303"/>
      <c r="W516" s="303"/>
      <c r="X516" s="303"/>
      <c r="Y516" s="303"/>
    </row>
    <row r="517" spans="1:25" ht="12.75">
      <c r="A517" s="303"/>
      <c r="B517" s="303"/>
      <c r="C517" s="303"/>
      <c r="D517" s="303"/>
      <c r="E517" s="303"/>
      <c r="F517" s="304"/>
      <c r="G517" s="303"/>
      <c r="H517" s="303"/>
      <c r="I517" s="303"/>
      <c r="J517" s="303"/>
      <c r="K517" s="303"/>
      <c r="L517" s="303"/>
      <c r="M517" s="303"/>
      <c r="N517" s="303"/>
      <c r="O517" s="303"/>
      <c r="P517" s="305"/>
      <c r="Q517" s="305"/>
      <c r="R517" s="303"/>
      <c r="S517" s="303"/>
      <c r="T517" s="303"/>
      <c r="U517" s="303"/>
      <c r="V517" s="303"/>
      <c r="W517" s="303"/>
      <c r="X517" s="303"/>
      <c r="Y517" s="303"/>
    </row>
    <row r="518" spans="1:25" ht="12.75">
      <c r="A518" s="303"/>
      <c r="B518" s="303"/>
      <c r="C518" s="303"/>
      <c r="D518" s="303"/>
      <c r="E518" s="303"/>
      <c r="F518" s="304"/>
      <c r="G518" s="303"/>
      <c r="H518" s="303"/>
      <c r="I518" s="303"/>
      <c r="J518" s="303"/>
      <c r="K518" s="303"/>
      <c r="L518" s="303"/>
      <c r="M518" s="303"/>
      <c r="N518" s="303"/>
      <c r="O518" s="303"/>
      <c r="P518" s="305"/>
      <c r="Q518" s="305"/>
      <c r="R518" s="303"/>
      <c r="S518" s="303"/>
      <c r="T518" s="303"/>
      <c r="U518" s="303"/>
      <c r="V518" s="303"/>
      <c r="W518" s="303"/>
      <c r="X518" s="303"/>
      <c r="Y518" s="303"/>
    </row>
    <row r="519" spans="1:25" ht="12.75">
      <c r="A519" s="303"/>
      <c r="B519" s="303"/>
      <c r="C519" s="303"/>
      <c r="D519" s="303"/>
      <c r="E519" s="303"/>
      <c r="F519" s="304"/>
      <c r="G519" s="303"/>
      <c r="H519" s="303"/>
      <c r="I519" s="303"/>
      <c r="J519" s="303"/>
      <c r="K519" s="303"/>
      <c r="L519" s="303"/>
      <c r="M519" s="303"/>
      <c r="N519" s="303"/>
      <c r="O519" s="303"/>
      <c r="P519" s="305"/>
      <c r="Q519" s="305"/>
      <c r="R519" s="303"/>
      <c r="S519" s="303"/>
      <c r="T519" s="303"/>
      <c r="U519" s="303"/>
      <c r="V519" s="303"/>
      <c r="W519" s="303"/>
      <c r="X519" s="303"/>
      <c r="Y519" s="303"/>
    </row>
    <row r="520" spans="1:25" ht="12.75">
      <c r="A520" s="303"/>
      <c r="B520" s="303"/>
      <c r="C520" s="303"/>
      <c r="D520" s="303"/>
      <c r="E520" s="303"/>
      <c r="F520" s="304"/>
      <c r="G520" s="303"/>
      <c r="H520" s="303"/>
      <c r="I520" s="303"/>
      <c r="J520" s="303"/>
      <c r="K520" s="303"/>
      <c r="L520" s="303"/>
      <c r="M520" s="303"/>
      <c r="N520" s="303"/>
      <c r="O520" s="303"/>
      <c r="P520" s="305"/>
      <c r="Q520" s="305"/>
      <c r="R520" s="303"/>
      <c r="S520" s="303"/>
      <c r="T520" s="303"/>
      <c r="U520" s="303"/>
      <c r="V520" s="303"/>
      <c r="W520" s="303"/>
      <c r="X520" s="303"/>
      <c r="Y520" s="303"/>
    </row>
    <row r="521" spans="1:25" ht="12.75">
      <c r="A521" s="303"/>
      <c r="B521" s="303"/>
      <c r="C521" s="303"/>
      <c r="D521" s="303"/>
      <c r="E521" s="303"/>
      <c r="F521" s="304"/>
      <c r="G521" s="303"/>
      <c r="H521" s="303"/>
      <c r="I521" s="303"/>
      <c r="J521" s="303"/>
      <c r="K521" s="303"/>
      <c r="L521" s="303"/>
      <c r="M521" s="303"/>
      <c r="N521" s="303"/>
      <c r="O521" s="303"/>
      <c r="P521" s="305"/>
      <c r="Q521" s="305"/>
      <c r="R521" s="303"/>
      <c r="S521" s="303"/>
      <c r="T521" s="303"/>
      <c r="U521" s="303"/>
      <c r="V521" s="303"/>
      <c r="W521" s="303"/>
      <c r="X521" s="303"/>
      <c r="Y521" s="303"/>
    </row>
    <row r="522" spans="1:25" ht="12.75">
      <c r="A522" s="303"/>
      <c r="B522" s="303"/>
      <c r="C522" s="303"/>
      <c r="D522" s="303"/>
      <c r="E522" s="303"/>
      <c r="F522" s="304"/>
      <c r="G522" s="303"/>
      <c r="H522" s="303"/>
      <c r="I522" s="303"/>
      <c r="J522" s="303"/>
      <c r="K522" s="303"/>
      <c r="L522" s="303"/>
      <c r="M522" s="303"/>
      <c r="N522" s="303"/>
      <c r="O522" s="303"/>
      <c r="P522" s="305"/>
      <c r="Q522" s="305"/>
      <c r="R522" s="303"/>
      <c r="S522" s="303"/>
      <c r="T522" s="303"/>
      <c r="U522" s="303"/>
      <c r="V522" s="303"/>
      <c r="W522" s="303"/>
      <c r="X522" s="303"/>
      <c r="Y522" s="303"/>
    </row>
    <row r="523" spans="1:25" ht="12.75">
      <c r="A523" s="303"/>
      <c r="B523" s="303"/>
      <c r="C523" s="303"/>
      <c r="D523" s="303"/>
      <c r="E523" s="303"/>
      <c r="F523" s="304"/>
      <c r="G523" s="303"/>
      <c r="H523" s="303"/>
      <c r="I523" s="303"/>
      <c r="J523" s="303"/>
      <c r="K523" s="303"/>
      <c r="L523" s="303"/>
      <c r="M523" s="303"/>
      <c r="N523" s="303"/>
      <c r="O523" s="303"/>
      <c r="P523" s="305"/>
      <c r="Q523" s="305"/>
      <c r="R523" s="303"/>
      <c r="S523" s="303"/>
      <c r="T523" s="303"/>
      <c r="U523" s="303"/>
      <c r="V523" s="303"/>
      <c r="W523" s="303"/>
      <c r="X523" s="303"/>
      <c r="Y523" s="303"/>
    </row>
    <row r="524" spans="1:25" ht="12.75">
      <c r="A524" s="303"/>
      <c r="B524" s="303"/>
      <c r="C524" s="303"/>
      <c r="D524" s="303"/>
      <c r="E524" s="303"/>
      <c r="F524" s="304"/>
      <c r="G524" s="303"/>
      <c r="H524" s="303"/>
      <c r="I524" s="303"/>
      <c r="J524" s="303"/>
      <c r="K524" s="303"/>
      <c r="L524" s="303"/>
      <c r="M524" s="303"/>
      <c r="N524" s="303"/>
      <c r="O524" s="303"/>
      <c r="P524" s="305"/>
      <c r="Q524" s="305"/>
      <c r="R524" s="303"/>
      <c r="S524" s="303"/>
      <c r="T524" s="303"/>
      <c r="U524" s="303"/>
      <c r="V524" s="303"/>
      <c r="W524" s="303"/>
      <c r="X524" s="303"/>
      <c r="Y524" s="303"/>
    </row>
    <row r="525" spans="1:25" ht="12.75">
      <c r="A525" s="303"/>
      <c r="B525" s="303"/>
      <c r="C525" s="303"/>
      <c r="D525" s="303"/>
      <c r="E525" s="303"/>
      <c r="F525" s="304"/>
      <c r="G525" s="303"/>
      <c r="H525" s="303"/>
      <c r="I525" s="303"/>
      <c r="J525" s="303"/>
      <c r="K525" s="303"/>
      <c r="L525" s="303"/>
      <c r="M525" s="303"/>
      <c r="N525" s="303"/>
      <c r="O525" s="303"/>
      <c r="P525" s="305"/>
      <c r="Q525" s="305"/>
      <c r="R525" s="303"/>
      <c r="S525" s="303"/>
      <c r="T525" s="303"/>
      <c r="U525" s="303"/>
      <c r="V525" s="303"/>
      <c r="W525" s="303"/>
      <c r="X525" s="303"/>
      <c r="Y525" s="303"/>
    </row>
    <row r="526" spans="1:25" ht="12.75">
      <c r="A526" s="303"/>
      <c r="B526" s="303"/>
      <c r="C526" s="303"/>
      <c r="D526" s="303"/>
      <c r="E526" s="303"/>
      <c r="F526" s="304"/>
      <c r="G526" s="303"/>
      <c r="H526" s="303"/>
      <c r="I526" s="303"/>
      <c r="J526" s="303"/>
      <c r="K526" s="303"/>
      <c r="L526" s="303"/>
      <c r="M526" s="303"/>
      <c r="N526" s="303"/>
      <c r="O526" s="303"/>
      <c r="P526" s="305"/>
      <c r="Q526" s="305"/>
      <c r="R526" s="303"/>
      <c r="S526" s="303"/>
      <c r="T526" s="303"/>
      <c r="U526" s="303"/>
      <c r="V526" s="303"/>
      <c r="W526" s="303"/>
      <c r="X526" s="303"/>
      <c r="Y526" s="303"/>
    </row>
    <row r="527" spans="1:25" ht="12.75">
      <c r="A527" s="303"/>
      <c r="B527" s="303"/>
      <c r="C527" s="303"/>
      <c r="D527" s="303"/>
      <c r="E527" s="303"/>
      <c r="F527" s="304"/>
      <c r="G527" s="303"/>
      <c r="H527" s="303"/>
      <c r="I527" s="303"/>
      <c r="J527" s="303"/>
      <c r="K527" s="303"/>
      <c r="L527" s="303"/>
      <c r="M527" s="303"/>
      <c r="N527" s="303"/>
      <c r="O527" s="303"/>
      <c r="P527" s="305"/>
      <c r="Q527" s="305"/>
      <c r="R527" s="303"/>
      <c r="S527" s="303"/>
      <c r="T527" s="303"/>
      <c r="U527" s="303"/>
      <c r="V527" s="303"/>
      <c r="W527" s="303"/>
      <c r="X527" s="303"/>
      <c r="Y527" s="303"/>
    </row>
    <row r="528" spans="1:25" ht="12.75">
      <c r="A528" s="303"/>
      <c r="B528" s="303"/>
      <c r="C528" s="303"/>
      <c r="D528" s="303"/>
      <c r="E528" s="303"/>
      <c r="F528" s="304"/>
      <c r="G528" s="303"/>
      <c r="H528" s="303"/>
      <c r="I528" s="303"/>
      <c r="J528" s="303"/>
      <c r="K528" s="303"/>
      <c r="L528" s="303"/>
      <c r="M528" s="303"/>
      <c r="N528" s="303"/>
      <c r="O528" s="303"/>
      <c r="P528" s="305"/>
      <c r="Q528" s="305"/>
      <c r="R528" s="303"/>
      <c r="S528" s="303"/>
      <c r="T528" s="303"/>
      <c r="U528" s="303"/>
      <c r="V528" s="303"/>
      <c r="W528" s="303"/>
      <c r="X528" s="303"/>
      <c r="Y528" s="303"/>
    </row>
    <row r="529" spans="1:25" ht="12.75">
      <c r="A529" s="303"/>
      <c r="B529" s="303"/>
      <c r="C529" s="303"/>
      <c r="D529" s="303"/>
      <c r="E529" s="303"/>
      <c r="F529" s="304"/>
      <c r="G529" s="303"/>
      <c r="H529" s="303"/>
      <c r="I529" s="303"/>
      <c r="J529" s="303"/>
      <c r="K529" s="303"/>
      <c r="L529" s="303"/>
      <c r="M529" s="303"/>
      <c r="N529" s="303"/>
      <c r="O529" s="303"/>
      <c r="P529" s="305"/>
      <c r="Q529" s="305"/>
      <c r="R529" s="303"/>
      <c r="S529" s="303"/>
      <c r="T529" s="303"/>
      <c r="U529" s="303"/>
      <c r="V529" s="303"/>
      <c r="W529" s="303"/>
      <c r="X529" s="303"/>
      <c r="Y529" s="303"/>
    </row>
    <row r="530" spans="1:25" ht="12.75">
      <c r="A530" s="303"/>
      <c r="B530" s="303"/>
      <c r="C530" s="303"/>
      <c r="D530" s="303"/>
      <c r="E530" s="303"/>
      <c r="F530" s="304"/>
      <c r="G530" s="303"/>
      <c r="H530" s="303"/>
      <c r="I530" s="303"/>
      <c r="J530" s="303"/>
      <c r="K530" s="303"/>
      <c r="L530" s="303"/>
      <c r="M530" s="303"/>
      <c r="N530" s="303"/>
      <c r="O530" s="303"/>
      <c r="P530" s="305"/>
      <c r="Q530" s="305"/>
      <c r="R530" s="303"/>
      <c r="S530" s="303"/>
      <c r="T530" s="303"/>
      <c r="U530" s="303"/>
      <c r="V530" s="303"/>
      <c r="W530" s="303"/>
      <c r="X530" s="303"/>
      <c r="Y530" s="303"/>
    </row>
    <row r="531" spans="1:25" ht="12.75">
      <c r="A531" s="303"/>
      <c r="B531" s="303"/>
      <c r="C531" s="303"/>
      <c r="D531" s="303"/>
      <c r="E531" s="303"/>
      <c r="F531" s="304"/>
      <c r="G531" s="303"/>
      <c r="H531" s="303"/>
      <c r="I531" s="303"/>
      <c r="J531" s="303"/>
      <c r="K531" s="303"/>
      <c r="L531" s="303"/>
      <c r="M531" s="303"/>
      <c r="N531" s="303"/>
      <c r="O531" s="303"/>
      <c r="P531" s="305"/>
      <c r="Q531" s="305"/>
      <c r="R531" s="303"/>
      <c r="S531" s="303"/>
      <c r="T531" s="303"/>
      <c r="U531" s="303"/>
      <c r="V531" s="303"/>
      <c r="W531" s="303"/>
      <c r="X531" s="303"/>
      <c r="Y531" s="303"/>
    </row>
    <row r="532" spans="1:25" ht="12.75">
      <c r="A532" s="303"/>
      <c r="B532" s="303"/>
      <c r="C532" s="303"/>
      <c r="D532" s="303"/>
      <c r="E532" s="303"/>
      <c r="F532" s="304"/>
      <c r="G532" s="303"/>
      <c r="H532" s="303"/>
      <c r="I532" s="303"/>
      <c r="J532" s="303"/>
      <c r="K532" s="303"/>
      <c r="L532" s="303"/>
      <c r="M532" s="303"/>
      <c r="N532" s="303"/>
      <c r="O532" s="303"/>
      <c r="P532" s="305"/>
      <c r="Q532" s="305"/>
      <c r="R532" s="303"/>
      <c r="S532" s="303"/>
      <c r="T532" s="303"/>
      <c r="U532" s="303"/>
      <c r="V532" s="303"/>
      <c r="W532" s="303"/>
      <c r="X532" s="303"/>
      <c r="Y532" s="303"/>
    </row>
    <row r="533" spans="1:25" ht="12.75">
      <c r="A533" s="303"/>
      <c r="B533" s="303"/>
      <c r="C533" s="303"/>
      <c r="D533" s="303"/>
      <c r="E533" s="303"/>
      <c r="F533" s="304"/>
      <c r="G533" s="303"/>
      <c r="H533" s="303"/>
      <c r="I533" s="303"/>
      <c r="J533" s="303"/>
      <c r="K533" s="303"/>
      <c r="L533" s="303"/>
      <c r="M533" s="303"/>
      <c r="N533" s="303"/>
      <c r="O533" s="303"/>
      <c r="P533" s="305"/>
      <c r="Q533" s="305"/>
      <c r="R533" s="303"/>
      <c r="S533" s="303"/>
      <c r="T533" s="303"/>
      <c r="U533" s="303"/>
      <c r="V533" s="303"/>
      <c r="W533" s="303"/>
      <c r="X533" s="303"/>
      <c r="Y533" s="303"/>
    </row>
    <row r="534" spans="1:25" ht="12.75">
      <c r="A534" s="303"/>
      <c r="B534" s="303"/>
      <c r="C534" s="303"/>
      <c r="D534" s="303"/>
      <c r="E534" s="303"/>
      <c r="F534" s="304"/>
      <c r="G534" s="303"/>
      <c r="H534" s="303"/>
      <c r="I534" s="303"/>
      <c r="J534" s="303"/>
      <c r="K534" s="303"/>
      <c r="L534" s="303"/>
      <c r="M534" s="303"/>
      <c r="N534" s="303"/>
      <c r="O534" s="303"/>
      <c r="P534" s="305"/>
      <c r="Q534" s="305"/>
      <c r="R534" s="303"/>
      <c r="S534" s="303"/>
      <c r="T534" s="303"/>
      <c r="U534" s="303"/>
      <c r="V534" s="303"/>
      <c r="W534" s="303"/>
      <c r="X534" s="303"/>
      <c r="Y534" s="303"/>
    </row>
    <row r="535" spans="1:25" ht="12.75">
      <c r="A535" s="303"/>
      <c r="B535" s="303"/>
      <c r="C535" s="303"/>
      <c r="D535" s="303"/>
      <c r="E535" s="303"/>
      <c r="F535" s="304"/>
      <c r="G535" s="303"/>
      <c r="H535" s="303"/>
      <c r="I535" s="303"/>
      <c r="J535" s="303"/>
      <c r="K535" s="303"/>
      <c r="L535" s="303"/>
      <c r="M535" s="303"/>
      <c r="N535" s="303"/>
      <c r="O535" s="303"/>
      <c r="P535" s="305"/>
      <c r="Q535" s="305"/>
      <c r="R535" s="303"/>
      <c r="S535" s="303"/>
      <c r="T535" s="303"/>
      <c r="U535" s="303"/>
      <c r="V535" s="303"/>
      <c r="W535" s="303"/>
      <c r="X535" s="303"/>
      <c r="Y535" s="303"/>
    </row>
    <row r="536" spans="1:25" ht="12.75">
      <c r="A536" s="303"/>
      <c r="B536" s="303"/>
      <c r="C536" s="303"/>
      <c r="D536" s="303"/>
      <c r="E536" s="303"/>
      <c r="F536" s="304"/>
      <c r="G536" s="303"/>
      <c r="H536" s="303"/>
      <c r="I536" s="303"/>
      <c r="J536" s="303"/>
      <c r="K536" s="303"/>
      <c r="L536" s="303"/>
      <c r="M536" s="303"/>
      <c r="N536" s="303"/>
      <c r="O536" s="303"/>
      <c r="P536" s="305"/>
      <c r="Q536" s="305"/>
      <c r="R536" s="303"/>
      <c r="S536" s="303"/>
      <c r="T536" s="303"/>
      <c r="U536" s="303"/>
      <c r="V536" s="303"/>
      <c r="W536" s="303"/>
      <c r="X536" s="303"/>
      <c r="Y536" s="303"/>
    </row>
    <row r="537" spans="1:25" ht="12.75">
      <c r="A537" s="303"/>
      <c r="B537" s="303"/>
      <c r="C537" s="303"/>
      <c r="D537" s="303"/>
      <c r="E537" s="303"/>
      <c r="F537" s="304"/>
      <c r="G537" s="303"/>
      <c r="H537" s="303"/>
      <c r="I537" s="303"/>
      <c r="J537" s="303"/>
      <c r="K537" s="303"/>
      <c r="L537" s="303"/>
      <c r="M537" s="303"/>
      <c r="N537" s="303"/>
      <c r="O537" s="303"/>
      <c r="P537" s="305"/>
      <c r="Q537" s="305"/>
      <c r="R537" s="303"/>
      <c r="S537" s="303"/>
      <c r="T537" s="303"/>
      <c r="U537" s="303"/>
      <c r="V537" s="303"/>
      <c r="W537" s="303"/>
      <c r="X537" s="303"/>
      <c r="Y537" s="303"/>
    </row>
    <row r="538" spans="1:25" ht="12.75">
      <c r="A538" s="303"/>
      <c r="B538" s="303"/>
      <c r="C538" s="303"/>
      <c r="D538" s="303"/>
      <c r="E538" s="303"/>
      <c r="F538" s="304"/>
      <c r="G538" s="303"/>
      <c r="H538" s="303"/>
      <c r="I538" s="303"/>
      <c r="J538" s="303"/>
      <c r="K538" s="303"/>
      <c r="L538" s="303"/>
      <c r="M538" s="303"/>
      <c r="N538" s="303"/>
      <c r="O538" s="303"/>
      <c r="P538" s="305"/>
      <c r="Q538" s="305"/>
      <c r="R538" s="303"/>
      <c r="S538" s="303"/>
      <c r="T538" s="303"/>
      <c r="U538" s="303"/>
      <c r="V538" s="303"/>
      <c r="W538" s="303"/>
      <c r="X538" s="303"/>
      <c r="Y538" s="303"/>
    </row>
    <row r="539" spans="1:25" ht="12.75">
      <c r="A539" s="303"/>
      <c r="B539" s="303"/>
      <c r="C539" s="303"/>
      <c r="D539" s="303"/>
      <c r="E539" s="303"/>
      <c r="F539" s="304"/>
      <c r="G539" s="303"/>
      <c r="H539" s="303"/>
      <c r="I539" s="303"/>
      <c r="J539" s="303"/>
      <c r="K539" s="303"/>
      <c r="L539" s="303"/>
      <c r="M539" s="303"/>
      <c r="N539" s="303"/>
      <c r="O539" s="303"/>
      <c r="P539" s="305"/>
      <c r="Q539" s="305"/>
      <c r="R539" s="303"/>
      <c r="S539" s="303"/>
      <c r="T539" s="303"/>
      <c r="U539" s="303"/>
      <c r="V539" s="303"/>
      <c r="W539" s="303"/>
      <c r="X539" s="303"/>
      <c r="Y539" s="303"/>
    </row>
    <row r="540" spans="1:25" ht="12.75">
      <c r="A540" s="303"/>
      <c r="B540" s="303"/>
      <c r="C540" s="303"/>
      <c r="D540" s="303"/>
      <c r="E540" s="303"/>
      <c r="F540" s="304"/>
      <c r="G540" s="303"/>
      <c r="H540" s="303"/>
      <c r="I540" s="303"/>
      <c r="J540" s="303"/>
      <c r="K540" s="303"/>
      <c r="L540" s="303"/>
      <c r="M540" s="303"/>
      <c r="N540" s="303"/>
      <c r="O540" s="303"/>
      <c r="P540" s="305"/>
      <c r="Q540" s="305"/>
      <c r="R540" s="303"/>
      <c r="S540" s="303"/>
      <c r="T540" s="303"/>
      <c r="U540" s="303"/>
      <c r="V540" s="303"/>
      <c r="W540" s="303"/>
      <c r="X540" s="303"/>
      <c r="Y540" s="303"/>
    </row>
    <row r="541" spans="1:25" ht="12.75">
      <c r="A541" s="303"/>
      <c r="B541" s="303"/>
      <c r="C541" s="303"/>
      <c r="D541" s="303"/>
      <c r="E541" s="303"/>
      <c r="F541" s="304"/>
      <c r="G541" s="303"/>
      <c r="H541" s="303"/>
      <c r="I541" s="303"/>
      <c r="J541" s="303"/>
      <c r="K541" s="303"/>
      <c r="L541" s="303"/>
      <c r="M541" s="303"/>
      <c r="N541" s="303"/>
      <c r="O541" s="303"/>
      <c r="P541" s="305"/>
      <c r="Q541" s="305"/>
      <c r="R541" s="303"/>
      <c r="S541" s="303"/>
      <c r="T541" s="303"/>
      <c r="U541" s="303"/>
      <c r="V541" s="303"/>
      <c r="W541" s="303"/>
      <c r="X541" s="303"/>
      <c r="Y541" s="303"/>
    </row>
    <row r="542" spans="1:25" ht="12.75">
      <c r="A542" s="303"/>
      <c r="B542" s="303"/>
      <c r="C542" s="303"/>
      <c r="D542" s="303"/>
      <c r="E542" s="303"/>
      <c r="F542" s="304"/>
      <c r="G542" s="303"/>
      <c r="H542" s="303"/>
      <c r="I542" s="303"/>
      <c r="J542" s="303"/>
      <c r="K542" s="303"/>
      <c r="L542" s="303"/>
      <c r="M542" s="303"/>
      <c r="N542" s="303"/>
      <c r="O542" s="303"/>
      <c r="P542" s="305"/>
      <c r="Q542" s="305"/>
      <c r="R542" s="303"/>
      <c r="S542" s="303"/>
      <c r="T542" s="303"/>
      <c r="U542" s="303"/>
      <c r="V542" s="303"/>
      <c r="W542" s="303"/>
      <c r="X542" s="303"/>
      <c r="Y542" s="303"/>
    </row>
    <row r="543" spans="1:25" ht="12.75">
      <c r="A543" s="303"/>
      <c r="B543" s="303"/>
      <c r="C543" s="303"/>
      <c r="D543" s="303"/>
      <c r="E543" s="303"/>
      <c r="F543" s="304"/>
      <c r="G543" s="303"/>
      <c r="H543" s="303"/>
      <c r="I543" s="303"/>
      <c r="J543" s="303"/>
      <c r="K543" s="303"/>
      <c r="L543" s="303"/>
      <c r="M543" s="303"/>
      <c r="N543" s="303"/>
      <c r="O543" s="303"/>
      <c r="P543" s="305"/>
      <c r="Q543" s="305"/>
      <c r="R543" s="303"/>
      <c r="S543" s="303"/>
      <c r="T543" s="303"/>
      <c r="U543" s="303"/>
      <c r="V543" s="303"/>
      <c r="W543" s="303"/>
      <c r="X543" s="303"/>
      <c r="Y543" s="303"/>
    </row>
    <row r="544" spans="1:25" ht="12.75">
      <c r="A544" s="303"/>
      <c r="B544" s="303"/>
      <c r="C544" s="303"/>
      <c r="D544" s="303"/>
      <c r="E544" s="303"/>
      <c r="F544" s="304"/>
      <c r="G544" s="303"/>
      <c r="H544" s="303"/>
      <c r="I544" s="303"/>
      <c r="J544" s="303"/>
      <c r="K544" s="303"/>
      <c r="L544" s="303"/>
      <c r="M544" s="303"/>
      <c r="N544" s="303"/>
      <c r="O544" s="303"/>
      <c r="P544" s="305"/>
      <c r="Q544" s="305"/>
      <c r="R544" s="303"/>
      <c r="S544" s="303"/>
      <c r="T544" s="303"/>
      <c r="U544" s="303"/>
      <c r="V544" s="303"/>
      <c r="W544" s="303"/>
      <c r="X544" s="303"/>
      <c r="Y544" s="303"/>
    </row>
    <row r="545" spans="1:25" ht="12.75">
      <c r="A545" s="303"/>
      <c r="B545" s="303"/>
      <c r="C545" s="303"/>
      <c r="D545" s="303"/>
      <c r="E545" s="303"/>
      <c r="F545" s="304"/>
      <c r="G545" s="303"/>
      <c r="H545" s="303"/>
      <c r="I545" s="303"/>
      <c r="J545" s="303"/>
      <c r="K545" s="303"/>
      <c r="L545" s="303"/>
      <c r="M545" s="303"/>
      <c r="N545" s="303"/>
      <c r="O545" s="303"/>
      <c r="P545" s="305"/>
      <c r="Q545" s="305"/>
      <c r="R545" s="303"/>
      <c r="S545" s="303"/>
      <c r="T545" s="303"/>
      <c r="U545" s="303"/>
      <c r="V545" s="303"/>
      <c r="W545" s="303"/>
      <c r="X545" s="303"/>
      <c r="Y545" s="303"/>
    </row>
    <row r="546" spans="1:25" ht="12.75">
      <c r="A546" s="303"/>
      <c r="B546" s="303"/>
      <c r="C546" s="303"/>
      <c r="D546" s="303"/>
      <c r="E546" s="303"/>
      <c r="F546" s="304"/>
      <c r="G546" s="303"/>
      <c r="H546" s="303"/>
      <c r="I546" s="303"/>
      <c r="J546" s="303"/>
      <c r="K546" s="303"/>
      <c r="L546" s="303"/>
      <c r="M546" s="303"/>
      <c r="N546" s="303"/>
      <c r="O546" s="303"/>
      <c r="P546" s="305"/>
      <c r="Q546" s="305"/>
      <c r="R546" s="303"/>
      <c r="S546" s="303"/>
      <c r="T546" s="303"/>
      <c r="U546" s="303"/>
      <c r="V546" s="303"/>
      <c r="W546" s="303"/>
      <c r="X546" s="303"/>
      <c r="Y546" s="303"/>
    </row>
    <row r="547" spans="1:25" ht="12.75">
      <c r="A547" s="303"/>
      <c r="B547" s="303"/>
      <c r="C547" s="303"/>
      <c r="D547" s="303"/>
      <c r="E547" s="303"/>
      <c r="F547" s="304"/>
      <c r="G547" s="303"/>
      <c r="H547" s="303"/>
      <c r="I547" s="303"/>
      <c r="J547" s="303"/>
      <c r="K547" s="303"/>
      <c r="L547" s="303"/>
      <c r="M547" s="303"/>
      <c r="N547" s="303"/>
      <c r="O547" s="303"/>
      <c r="P547" s="305"/>
      <c r="Q547" s="305"/>
      <c r="R547" s="303"/>
      <c r="S547" s="303"/>
      <c r="T547" s="303"/>
      <c r="U547" s="303"/>
      <c r="V547" s="303"/>
      <c r="W547" s="303"/>
      <c r="X547" s="303"/>
      <c r="Y547" s="303"/>
    </row>
    <row r="548" spans="1:25" ht="12.75">
      <c r="A548" s="303"/>
      <c r="B548" s="303"/>
      <c r="C548" s="303"/>
      <c r="D548" s="303"/>
      <c r="E548" s="303"/>
      <c r="F548" s="304"/>
      <c r="G548" s="303"/>
      <c r="H548" s="303"/>
      <c r="I548" s="303"/>
      <c r="J548" s="303"/>
      <c r="K548" s="303"/>
      <c r="L548" s="303"/>
      <c r="M548" s="303"/>
      <c r="N548" s="303"/>
      <c r="O548" s="303"/>
      <c r="P548" s="305"/>
      <c r="Q548" s="305"/>
      <c r="R548" s="303"/>
      <c r="S548" s="303"/>
      <c r="T548" s="303"/>
      <c r="U548" s="303"/>
      <c r="V548" s="303"/>
      <c r="W548" s="303"/>
      <c r="X548" s="303"/>
      <c r="Y548" s="303"/>
    </row>
    <row r="549" spans="1:25" ht="12.75">
      <c r="A549" s="303"/>
      <c r="B549" s="303"/>
      <c r="C549" s="303"/>
      <c r="D549" s="303"/>
      <c r="E549" s="303"/>
      <c r="F549" s="304"/>
      <c r="G549" s="303"/>
      <c r="H549" s="303"/>
      <c r="I549" s="303"/>
      <c r="J549" s="303"/>
      <c r="K549" s="303"/>
      <c r="L549" s="303"/>
      <c r="M549" s="303"/>
      <c r="N549" s="303"/>
      <c r="O549" s="303"/>
      <c r="P549" s="305"/>
      <c r="Q549" s="305"/>
      <c r="R549" s="303"/>
      <c r="S549" s="303"/>
      <c r="T549" s="303"/>
      <c r="U549" s="303"/>
      <c r="V549" s="303"/>
      <c r="W549" s="303"/>
      <c r="X549" s="303"/>
      <c r="Y549" s="303"/>
    </row>
    <row r="550" spans="1:25" ht="12.75">
      <c r="A550" s="303"/>
      <c r="B550" s="303"/>
      <c r="C550" s="303"/>
      <c r="D550" s="303"/>
      <c r="E550" s="303"/>
      <c r="F550" s="304"/>
      <c r="G550" s="303"/>
      <c r="H550" s="303"/>
      <c r="I550" s="303"/>
      <c r="J550" s="303"/>
      <c r="K550" s="303"/>
      <c r="L550" s="303"/>
      <c r="M550" s="303"/>
      <c r="N550" s="303"/>
      <c r="O550" s="303"/>
      <c r="P550" s="305"/>
      <c r="Q550" s="305"/>
      <c r="R550" s="303"/>
      <c r="S550" s="303"/>
      <c r="T550" s="303"/>
      <c r="U550" s="303"/>
      <c r="V550" s="303"/>
      <c r="W550" s="303"/>
      <c r="X550" s="303"/>
      <c r="Y550" s="303"/>
    </row>
    <row r="551" spans="1:25" ht="12.75">
      <c r="A551" s="303"/>
      <c r="B551" s="303"/>
      <c r="C551" s="303"/>
      <c r="D551" s="303"/>
      <c r="E551" s="303"/>
      <c r="F551" s="304"/>
      <c r="G551" s="303"/>
      <c r="H551" s="303"/>
      <c r="I551" s="303"/>
      <c r="J551" s="303"/>
      <c r="K551" s="303"/>
      <c r="L551" s="303"/>
      <c r="M551" s="303"/>
      <c r="N551" s="303"/>
      <c r="O551" s="303"/>
      <c r="P551" s="305"/>
      <c r="Q551" s="305"/>
      <c r="R551" s="303"/>
      <c r="S551" s="303"/>
      <c r="T551" s="303"/>
      <c r="U551" s="303"/>
      <c r="V551" s="303"/>
      <c r="W551" s="303"/>
      <c r="X551" s="303"/>
      <c r="Y551" s="303"/>
    </row>
    <row r="552" spans="1:25" ht="12.75">
      <c r="A552" s="303"/>
      <c r="B552" s="303"/>
      <c r="C552" s="303"/>
      <c r="D552" s="303"/>
      <c r="E552" s="303"/>
      <c r="F552" s="304"/>
      <c r="G552" s="303"/>
      <c r="H552" s="303"/>
      <c r="I552" s="303"/>
      <c r="J552" s="303"/>
      <c r="K552" s="303"/>
      <c r="L552" s="303"/>
      <c r="M552" s="303"/>
      <c r="N552" s="303"/>
      <c r="O552" s="303"/>
      <c r="P552" s="305"/>
      <c r="Q552" s="305"/>
      <c r="R552" s="303"/>
      <c r="S552" s="303"/>
      <c r="T552" s="303"/>
      <c r="U552" s="303"/>
      <c r="V552" s="303"/>
      <c r="W552" s="303"/>
      <c r="X552" s="303"/>
      <c r="Y552" s="303"/>
    </row>
    <row r="553" spans="1:25" ht="12.75">
      <c r="A553" s="303"/>
      <c r="B553" s="303"/>
      <c r="C553" s="303"/>
      <c r="D553" s="303"/>
      <c r="E553" s="303"/>
      <c r="F553" s="304"/>
      <c r="G553" s="303"/>
      <c r="H553" s="303"/>
      <c r="I553" s="303"/>
      <c r="J553" s="303"/>
      <c r="K553" s="303"/>
      <c r="L553" s="303"/>
      <c r="M553" s="303"/>
      <c r="N553" s="303"/>
      <c r="O553" s="303"/>
      <c r="P553" s="305"/>
      <c r="Q553" s="305"/>
      <c r="R553" s="303"/>
      <c r="S553" s="303"/>
      <c r="T553" s="303"/>
      <c r="U553" s="303"/>
      <c r="V553" s="303"/>
      <c r="W553" s="303"/>
      <c r="X553" s="303"/>
      <c r="Y553" s="303"/>
    </row>
    <row r="554" spans="1:25" ht="12.75">
      <c r="A554" s="303"/>
      <c r="B554" s="303"/>
      <c r="C554" s="303"/>
      <c r="D554" s="303"/>
      <c r="E554" s="303"/>
      <c r="F554" s="304"/>
      <c r="G554" s="303"/>
      <c r="H554" s="303"/>
      <c r="I554" s="303"/>
      <c r="J554" s="303"/>
      <c r="K554" s="303"/>
      <c r="L554" s="303"/>
      <c r="M554" s="303"/>
      <c r="N554" s="303"/>
      <c r="O554" s="303"/>
      <c r="P554" s="305"/>
      <c r="Q554" s="305"/>
      <c r="R554" s="303"/>
      <c r="S554" s="303"/>
      <c r="T554" s="303"/>
      <c r="U554" s="303"/>
      <c r="V554" s="303"/>
      <c r="W554" s="303"/>
      <c r="X554" s="303"/>
      <c r="Y554" s="303"/>
    </row>
    <row r="555" spans="1:25" ht="12.75">
      <c r="A555" s="303"/>
      <c r="B555" s="303"/>
      <c r="C555" s="303"/>
      <c r="D555" s="303"/>
      <c r="E555" s="303"/>
      <c r="F555" s="304"/>
      <c r="G555" s="303"/>
      <c r="H555" s="303"/>
      <c r="I555" s="303"/>
      <c r="J555" s="303"/>
      <c r="K555" s="303"/>
      <c r="L555" s="303"/>
      <c r="M555" s="303"/>
      <c r="N555" s="303"/>
      <c r="O555" s="303"/>
      <c r="P555" s="305"/>
      <c r="Q555" s="305"/>
      <c r="R555" s="303"/>
      <c r="S555" s="303"/>
      <c r="T555" s="303"/>
      <c r="U555" s="303"/>
      <c r="V555" s="303"/>
      <c r="W555" s="303"/>
      <c r="X555" s="303"/>
      <c r="Y555" s="303"/>
    </row>
    <row r="556" spans="1:25" ht="12.75">
      <c r="A556" s="303"/>
      <c r="B556" s="303"/>
      <c r="C556" s="303"/>
      <c r="D556" s="303"/>
      <c r="E556" s="303"/>
      <c r="F556" s="304"/>
      <c r="G556" s="303"/>
      <c r="H556" s="303"/>
      <c r="I556" s="303"/>
      <c r="J556" s="303"/>
      <c r="K556" s="303"/>
      <c r="L556" s="303"/>
      <c r="M556" s="303"/>
      <c r="N556" s="303"/>
      <c r="O556" s="303"/>
      <c r="P556" s="305"/>
      <c r="Q556" s="305"/>
      <c r="R556" s="303"/>
      <c r="S556" s="303"/>
      <c r="T556" s="303"/>
      <c r="U556" s="303"/>
      <c r="V556" s="303"/>
      <c r="W556" s="303"/>
      <c r="X556" s="303"/>
      <c r="Y556" s="303"/>
    </row>
    <row r="557" spans="1:25" ht="12.75">
      <c r="A557" s="303"/>
      <c r="B557" s="303"/>
      <c r="C557" s="303"/>
      <c r="D557" s="303"/>
      <c r="E557" s="303"/>
      <c r="F557" s="304"/>
      <c r="G557" s="303"/>
      <c r="H557" s="303"/>
      <c r="I557" s="303"/>
      <c r="J557" s="303"/>
      <c r="K557" s="303"/>
      <c r="L557" s="303"/>
      <c r="M557" s="303"/>
      <c r="N557" s="303"/>
      <c r="O557" s="303"/>
      <c r="P557" s="305"/>
      <c r="Q557" s="305"/>
      <c r="R557" s="303"/>
      <c r="S557" s="303"/>
      <c r="T557" s="303"/>
      <c r="U557" s="303"/>
      <c r="V557" s="303"/>
      <c r="W557" s="303"/>
      <c r="X557" s="303"/>
      <c r="Y557" s="303"/>
    </row>
    <row r="558" spans="1:25" ht="12.75">
      <c r="A558" s="303"/>
      <c r="B558" s="303"/>
      <c r="C558" s="303"/>
      <c r="D558" s="303"/>
      <c r="E558" s="303"/>
      <c r="F558" s="304"/>
      <c r="G558" s="303"/>
      <c r="H558" s="303"/>
      <c r="I558" s="303"/>
      <c r="J558" s="303"/>
      <c r="K558" s="303"/>
      <c r="L558" s="303"/>
      <c r="M558" s="303"/>
      <c r="N558" s="303"/>
      <c r="O558" s="303"/>
      <c r="P558" s="305"/>
      <c r="Q558" s="305"/>
      <c r="R558" s="303"/>
      <c r="S558" s="303"/>
      <c r="T558" s="303"/>
      <c r="U558" s="303"/>
      <c r="V558" s="303"/>
      <c r="W558" s="303"/>
      <c r="X558" s="303"/>
      <c r="Y558" s="303"/>
    </row>
    <row r="559" spans="1:25" ht="12.75">
      <c r="A559" s="303"/>
      <c r="B559" s="303"/>
      <c r="C559" s="303"/>
      <c r="D559" s="303"/>
      <c r="E559" s="303"/>
      <c r="F559" s="304"/>
      <c r="G559" s="303"/>
      <c r="H559" s="303"/>
      <c r="I559" s="303"/>
      <c r="J559" s="303"/>
      <c r="K559" s="303"/>
      <c r="L559" s="303"/>
      <c r="M559" s="303"/>
      <c r="N559" s="303"/>
      <c r="O559" s="303"/>
      <c r="P559" s="305"/>
      <c r="Q559" s="305"/>
      <c r="R559" s="303"/>
      <c r="S559" s="303"/>
      <c r="T559" s="303"/>
      <c r="U559" s="303"/>
      <c r="V559" s="303"/>
      <c r="W559" s="303"/>
      <c r="X559" s="303"/>
      <c r="Y559" s="303"/>
    </row>
    <row r="560" spans="1:25" ht="12.75">
      <c r="A560" s="303"/>
      <c r="B560" s="303"/>
      <c r="C560" s="303"/>
      <c r="D560" s="303"/>
      <c r="E560" s="303"/>
      <c r="F560" s="304"/>
      <c r="G560" s="303"/>
      <c r="H560" s="303"/>
      <c r="I560" s="303"/>
      <c r="J560" s="303"/>
      <c r="K560" s="303"/>
      <c r="L560" s="303"/>
      <c r="M560" s="303"/>
      <c r="N560" s="303"/>
      <c r="O560" s="303"/>
      <c r="P560" s="305"/>
      <c r="Q560" s="305"/>
      <c r="R560" s="303"/>
      <c r="S560" s="303"/>
      <c r="T560" s="303"/>
      <c r="U560" s="303"/>
      <c r="V560" s="303"/>
      <c r="W560" s="303"/>
      <c r="X560" s="303"/>
      <c r="Y560" s="303"/>
    </row>
    <row r="561" spans="1:25" ht="12.75">
      <c r="A561" s="303"/>
      <c r="B561" s="303"/>
      <c r="C561" s="303"/>
      <c r="D561" s="303"/>
      <c r="E561" s="303"/>
      <c r="F561" s="304"/>
      <c r="G561" s="303"/>
      <c r="H561" s="303"/>
      <c r="I561" s="303"/>
      <c r="J561" s="303"/>
      <c r="K561" s="303"/>
      <c r="L561" s="303"/>
      <c r="M561" s="303"/>
      <c r="N561" s="303"/>
      <c r="O561" s="303"/>
      <c r="P561" s="305"/>
      <c r="Q561" s="305"/>
      <c r="R561" s="303"/>
      <c r="S561" s="303"/>
      <c r="T561" s="303"/>
      <c r="U561" s="303"/>
      <c r="V561" s="303"/>
      <c r="W561" s="303"/>
      <c r="X561" s="303"/>
      <c r="Y561" s="303"/>
    </row>
    <row r="562" spans="1:25" ht="12.75">
      <c r="A562" s="303"/>
      <c r="B562" s="303"/>
      <c r="C562" s="303"/>
      <c r="D562" s="303"/>
      <c r="E562" s="303"/>
      <c r="F562" s="304"/>
      <c r="G562" s="303"/>
      <c r="H562" s="303"/>
      <c r="I562" s="303"/>
      <c r="J562" s="303"/>
      <c r="K562" s="303"/>
      <c r="L562" s="303"/>
      <c r="M562" s="303"/>
      <c r="N562" s="303"/>
      <c r="O562" s="303"/>
      <c r="P562" s="305"/>
      <c r="Q562" s="305"/>
      <c r="R562" s="303"/>
      <c r="S562" s="303"/>
      <c r="T562" s="303"/>
      <c r="U562" s="303"/>
      <c r="V562" s="303"/>
      <c r="W562" s="303"/>
      <c r="X562" s="303"/>
      <c r="Y562" s="303"/>
    </row>
    <row r="563" spans="1:25" ht="12.75">
      <c r="A563" s="303"/>
      <c r="B563" s="303"/>
      <c r="C563" s="303"/>
      <c r="D563" s="303"/>
      <c r="E563" s="303"/>
      <c r="F563" s="304"/>
      <c r="G563" s="303"/>
      <c r="H563" s="303"/>
      <c r="I563" s="303"/>
      <c r="J563" s="303"/>
      <c r="K563" s="303"/>
      <c r="L563" s="303"/>
      <c r="M563" s="303"/>
      <c r="N563" s="303"/>
      <c r="O563" s="303"/>
      <c r="P563" s="305"/>
      <c r="Q563" s="305"/>
      <c r="R563" s="303"/>
      <c r="S563" s="303"/>
      <c r="T563" s="303"/>
      <c r="U563" s="303"/>
      <c r="V563" s="303"/>
      <c r="W563" s="303"/>
      <c r="X563" s="303"/>
      <c r="Y563" s="303"/>
    </row>
    <row r="564" spans="1:25" ht="12.75">
      <c r="A564" s="303"/>
      <c r="B564" s="303"/>
      <c r="C564" s="303"/>
      <c r="D564" s="303"/>
      <c r="E564" s="303"/>
      <c r="F564" s="304"/>
      <c r="G564" s="303"/>
      <c r="H564" s="303"/>
      <c r="I564" s="303"/>
      <c r="J564" s="303"/>
      <c r="K564" s="303"/>
      <c r="L564" s="303"/>
      <c r="M564" s="303"/>
      <c r="N564" s="303"/>
      <c r="O564" s="303"/>
      <c r="P564" s="305"/>
      <c r="Q564" s="305"/>
      <c r="R564" s="303"/>
      <c r="S564" s="303"/>
      <c r="T564" s="303"/>
      <c r="U564" s="303"/>
      <c r="V564" s="303"/>
      <c r="W564" s="303"/>
      <c r="X564" s="303"/>
      <c r="Y564" s="303"/>
    </row>
    <row r="565" spans="1:25" ht="12.75">
      <c r="A565" s="303"/>
      <c r="B565" s="303"/>
      <c r="C565" s="303"/>
      <c r="D565" s="303"/>
      <c r="E565" s="303"/>
      <c r="F565" s="304"/>
      <c r="G565" s="303"/>
      <c r="H565" s="303"/>
      <c r="I565" s="303"/>
      <c r="J565" s="303"/>
      <c r="K565" s="303"/>
      <c r="L565" s="303"/>
      <c r="M565" s="303"/>
      <c r="N565" s="303"/>
      <c r="O565" s="303"/>
      <c r="P565" s="305"/>
      <c r="Q565" s="305"/>
      <c r="R565" s="303"/>
      <c r="S565" s="303"/>
      <c r="T565" s="303"/>
      <c r="U565" s="303"/>
      <c r="V565" s="303"/>
      <c r="W565" s="303"/>
      <c r="X565" s="303"/>
      <c r="Y565" s="303"/>
    </row>
    <row r="566" spans="1:25" ht="12.75">
      <c r="A566" s="303"/>
      <c r="B566" s="303"/>
      <c r="C566" s="303"/>
      <c r="D566" s="303"/>
      <c r="E566" s="303"/>
      <c r="F566" s="304"/>
      <c r="G566" s="303"/>
      <c r="H566" s="303"/>
      <c r="I566" s="303"/>
      <c r="J566" s="303"/>
      <c r="K566" s="303"/>
      <c r="L566" s="303"/>
      <c r="M566" s="303"/>
      <c r="N566" s="303"/>
      <c r="O566" s="303"/>
      <c r="P566" s="305"/>
      <c r="Q566" s="305"/>
      <c r="R566" s="303"/>
      <c r="S566" s="303"/>
      <c r="T566" s="303"/>
      <c r="U566" s="303"/>
      <c r="V566" s="303"/>
      <c r="W566" s="303"/>
      <c r="X566" s="303"/>
      <c r="Y566" s="303"/>
    </row>
    <row r="567" spans="1:25" ht="12.75">
      <c r="A567" s="303"/>
      <c r="B567" s="303"/>
      <c r="C567" s="303"/>
      <c r="D567" s="303"/>
      <c r="E567" s="303"/>
      <c r="F567" s="304"/>
      <c r="G567" s="303"/>
      <c r="H567" s="303"/>
      <c r="I567" s="303"/>
      <c r="J567" s="303"/>
      <c r="K567" s="303"/>
      <c r="L567" s="303"/>
      <c r="M567" s="303"/>
      <c r="N567" s="303"/>
      <c r="O567" s="303"/>
      <c r="P567" s="305"/>
      <c r="Q567" s="305"/>
      <c r="R567" s="303"/>
      <c r="S567" s="303"/>
      <c r="T567" s="303"/>
      <c r="U567" s="303"/>
      <c r="V567" s="303"/>
      <c r="W567" s="303"/>
      <c r="X567" s="303"/>
      <c r="Y567" s="303"/>
    </row>
    <row r="568" spans="1:25" ht="12.75">
      <c r="A568" s="303"/>
      <c r="B568" s="303"/>
      <c r="C568" s="303"/>
      <c r="D568" s="303"/>
      <c r="E568" s="303"/>
      <c r="F568" s="304"/>
      <c r="G568" s="303"/>
      <c r="H568" s="303"/>
      <c r="I568" s="303"/>
      <c r="J568" s="303"/>
      <c r="K568" s="303"/>
      <c r="L568" s="303"/>
      <c r="M568" s="303"/>
      <c r="N568" s="303"/>
      <c r="O568" s="303"/>
      <c r="P568" s="305"/>
      <c r="Q568" s="305"/>
      <c r="R568" s="303"/>
      <c r="S568" s="303"/>
      <c r="T568" s="303"/>
      <c r="U568" s="303"/>
      <c r="V568" s="303"/>
      <c r="W568" s="303"/>
      <c r="X568" s="303"/>
      <c r="Y568" s="303"/>
    </row>
    <row r="569" spans="1:25" ht="12.75">
      <c r="A569" s="303"/>
      <c r="B569" s="303"/>
      <c r="C569" s="303"/>
      <c r="D569" s="303"/>
      <c r="E569" s="303"/>
      <c r="F569" s="304"/>
      <c r="G569" s="303"/>
      <c r="H569" s="303"/>
      <c r="I569" s="303"/>
      <c r="J569" s="303"/>
      <c r="K569" s="303"/>
      <c r="L569" s="303"/>
      <c r="M569" s="303"/>
      <c r="N569" s="303"/>
      <c r="O569" s="303"/>
      <c r="P569" s="305"/>
      <c r="Q569" s="305"/>
      <c r="R569" s="303"/>
      <c r="S569" s="303"/>
      <c r="T569" s="303"/>
      <c r="U569" s="303"/>
      <c r="V569" s="303"/>
      <c r="W569" s="303"/>
      <c r="X569" s="303"/>
      <c r="Y569" s="303"/>
    </row>
    <row r="570" spans="1:25" ht="12.75">
      <c r="A570" s="303"/>
      <c r="B570" s="303"/>
      <c r="C570" s="303"/>
      <c r="D570" s="303"/>
      <c r="E570" s="303"/>
      <c r="F570" s="304"/>
      <c r="G570" s="303"/>
      <c r="H570" s="303"/>
      <c r="I570" s="303"/>
      <c r="J570" s="303"/>
      <c r="K570" s="303"/>
      <c r="L570" s="303"/>
      <c r="M570" s="303"/>
      <c r="N570" s="303"/>
      <c r="O570" s="303"/>
      <c r="P570" s="305"/>
      <c r="Q570" s="305"/>
      <c r="R570" s="303"/>
      <c r="S570" s="303"/>
      <c r="T570" s="303"/>
      <c r="U570" s="303"/>
      <c r="V570" s="303"/>
      <c r="W570" s="303"/>
      <c r="X570" s="303"/>
      <c r="Y570" s="303"/>
    </row>
    <row r="571" spans="1:25" ht="12.75">
      <c r="A571" s="303"/>
      <c r="B571" s="303"/>
      <c r="C571" s="303"/>
      <c r="D571" s="303"/>
      <c r="E571" s="303"/>
      <c r="F571" s="304"/>
      <c r="G571" s="303"/>
      <c r="H571" s="303"/>
      <c r="I571" s="303"/>
      <c r="J571" s="303"/>
      <c r="K571" s="303"/>
      <c r="L571" s="303"/>
      <c r="M571" s="303"/>
      <c r="N571" s="303"/>
      <c r="O571" s="303"/>
      <c r="P571" s="305"/>
      <c r="Q571" s="305"/>
      <c r="R571" s="303"/>
      <c r="S571" s="303"/>
      <c r="T571" s="303"/>
      <c r="U571" s="303"/>
      <c r="V571" s="303"/>
      <c r="W571" s="303"/>
      <c r="X571" s="303"/>
      <c r="Y571" s="303"/>
    </row>
    <row r="572" spans="1:25" ht="12.75">
      <c r="A572" s="303"/>
      <c r="B572" s="303"/>
      <c r="C572" s="303"/>
      <c r="D572" s="303"/>
      <c r="E572" s="303"/>
      <c r="F572" s="304"/>
      <c r="G572" s="303"/>
      <c r="H572" s="303"/>
      <c r="I572" s="303"/>
      <c r="J572" s="303"/>
      <c r="K572" s="303"/>
      <c r="L572" s="303"/>
      <c r="M572" s="303"/>
      <c r="N572" s="303"/>
      <c r="O572" s="303"/>
      <c r="P572" s="305"/>
      <c r="Q572" s="305"/>
      <c r="R572" s="303"/>
      <c r="S572" s="303"/>
      <c r="T572" s="303"/>
      <c r="U572" s="303"/>
      <c r="V572" s="303"/>
      <c r="W572" s="303"/>
      <c r="X572" s="303"/>
      <c r="Y572" s="303"/>
    </row>
    <row r="573" spans="1:25" ht="12.75">
      <c r="A573" s="303"/>
      <c r="B573" s="303"/>
      <c r="C573" s="303"/>
      <c r="D573" s="303"/>
      <c r="E573" s="303"/>
      <c r="F573" s="304"/>
      <c r="G573" s="303"/>
      <c r="H573" s="303"/>
      <c r="I573" s="303"/>
      <c r="J573" s="303"/>
      <c r="K573" s="303"/>
      <c r="L573" s="303"/>
      <c r="M573" s="303"/>
      <c r="N573" s="303"/>
      <c r="O573" s="303"/>
      <c r="P573" s="305"/>
      <c r="Q573" s="305"/>
      <c r="R573" s="303"/>
      <c r="S573" s="303"/>
      <c r="T573" s="303"/>
      <c r="U573" s="303"/>
      <c r="V573" s="303"/>
      <c r="W573" s="303"/>
      <c r="X573" s="303"/>
      <c r="Y573" s="303"/>
    </row>
    <row r="574" spans="1:25" ht="12.75">
      <c r="A574" s="303"/>
      <c r="B574" s="303"/>
      <c r="C574" s="303"/>
      <c r="D574" s="303"/>
      <c r="E574" s="303"/>
      <c r="F574" s="304"/>
      <c r="G574" s="303"/>
      <c r="H574" s="303"/>
      <c r="I574" s="303"/>
      <c r="J574" s="303"/>
      <c r="K574" s="303"/>
      <c r="L574" s="303"/>
      <c r="M574" s="303"/>
      <c r="N574" s="303"/>
      <c r="O574" s="303"/>
      <c r="P574" s="305"/>
      <c r="Q574" s="305"/>
      <c r="R574" s="303"/>
      <c r="S574" s="303"/>
      <c r="T574" s="303"/>
      <c r="U574" s="303"/>
      <c r="V574" s="303"/>
      <c r="W574" s="303"/>
      <c r="X574" s="303"/>
      <c r="Y574" s="303"/>
    </row>
    <row r="575" spans="1:25" ht="12.75">
      <c r="A575" s="303"/>
      <c r="B575" s="303"/>
      <c r="C575" s="303"/>
      <c r="D575" s="303"/>
      <c r="E575" s="303"/>
      <c r="F575" s="304"/>
      <c r="G575" s="303"/>
      <c r="H575" s="303"/>
      <c r="I575" s="303"/>
      <c r="J575" s="303"/>
      <c r="K575" s="303"/>
      <c r="L575" s="303"/>
      <c r="M575" s="303"/>
      <c r="N575" s="303"/>
      <c r="O575" s="303"/>
      <c r="P575" s="305"/>
      <c r="Q575" s="305"/>
      <c r="R575" s="303"/>
      <c r="S575" s="303"/>
      <c r="T575" s="303"/>
      <c r="U575" s="303"/>
      <c r="V575" s="303"/>
      <c r="W575" s="303"/>
      <c r="X575" s="303"/>
      <c r="Y575" s="303"/>
    </row>
    <row r="576" spans="1:25" ht="12.75">
      <c r="A576" s="303"/>
      <c r="B576" s="303"/>
      <c r="C576" s="303"/>
      <c r="D576" s="303"/>
      <c r="E576" s="303"/>
      <c r="F576" s="304"/>
      <c r="G576" s="303"/>
      <c r="H576" s="303"/>
      <c r="I576" s="303"/>
      <c r="J576" s="303"/>
      <c r="K576" s="303"/>
      <c r="L576" s="303"/>
      <c r="M576" s="303"/>
      <c r="N576" s="303"/>
      <c r="O576" s="303"/>
      <c r="P576" s="305"/>
      <c r="Q576" s="305"/>
      <c r="R576" s="303"/>
      <c r="S576" s="303"/>
      <c r="T576" s="303"/>
      <c r="U576" s="303"/>
      <c r="V576" s="303"/>
      <c r="W576" s="303"/>
      <c r="X576" s="303"/>
      <c r="Y576" s="303"/>
    </row>
    <row r="577" spans="1:25" ht="12.75">
      <c r="A577" s="303"/>
      <c r="B577" s="303"/>
      <c r="C577" s="303"/>
      <c r="D577" s="303"/>
      <c r="E577" s="303"/>
      <c r="F577" s="304"/>
      <c r="G577" s="303"/>
      <c r="H577" s="303"/>
      <c r="I577" s="303"/>
      <c r="J577" s="303"/>
      <c r="K577" s="303"/>
      <c r="L577" s="303"/>
      <c r="M577" s="303"/>
      <c r="N577" s="303"/>
      <c r="O577" s="303"/>
      <c r="P577" s="305"/>
      <c r="Q577" s="305"/>
      <c r="R577" s="303"/>
      <c r="S577" s="303"/>
      <c r="T577" s="303"/>
      <c r="U577" s="303"/>
      <c r="V577" s="303"/>
      <c r="W577" s="303"/>
      <c r="X577" s="303"/>
      <c r="Y577" s="303"/>
    </row>
    <row r="578" spans="1:25" ht="12.75">
      <c r="A578" s="303"/>
      <c r="B578" s="303"/>
      <c r="C578" s="303"/>
      <c r="D578" s="303"/>
      <c r="E578" s="303"/>
      <c r="F578" s="304"/>
      <c r="G578" s="303"/>
      <c r="H578" s="303"/>
      <c r="I578" s="303"/>
      <c r="J578" s="303"/>
      <c r="K578" s="303"/>
      <c r="L578" s="303"/>
      <c r="M578" s="303"/>
      <c r="N578" s="303"/>
      <c r="O578" s="303"/>
      <c r="P578" s="305"/>
      <c r="Q578" s="305"/>
      <c r="R578" s="303"/>
      <c r="S578" s="303"/>
      <c r="T578" s="303"/>
      <c r="U578" s="303"/>
      <c r="V578" s="303"/>
      <c r="W578" s="303"/>
      <c r="X578" s="303"/>
      <c r="Y578" s="303"/>
    </row>
    <row r="579" spans="1:25" ht="12.75">
      <c r="A579" s="303"/>
      <c r="B579" s="303"/>
      <c r="C579" s="303"/>
      <c r="D579" s="303"/>
      <c r="E579" s="303"/>
      <c r="F579" s="304"/>
      <c r="G579" s="303"/>
      <c r="H579" s="303"/>
      <c r="I579" s="303"/>
      <c r="J579" s="303"/>
      <c r="K579" s="303"/>
      <c r="L579" s="303"/>
      <c r="M579" s="303"/>
      <c r="N579" s="303"/>
      <c r="O579" s="303"/>
      <c r="P579" s="305"/>
      <c r="Q579" s="305"/>
      <c r="R579" s="303"/>
      <c r="S579" s="303"/>
      <c r="T579" s="303"/>
      <c r="U579" s="303"/>
      <c r="V579" s="303"/>
      <c r="W579" s="303"/>
      <c r="X579" s="303"/>
      <c r="Y579" s="303"/>
    </row>
    <row r="580" spans="1:25" ht="12.75">
      <c r="A580" s="303"/>
      <c r="B580" s="303"/>
      <c r="C580" s="303"/>
      <c r="D580" s="303"/>
      <c r="E580" s="303"/>
      <c r="F580" s="304"/>
      <c r="G580" s="303"/>
      <c r="H580" s="303"/>
      <c r="I580" s="303"/>
      <c r="J580" s="303"/>
      <c r="K580" s="303"/>
      <c r="L580" s="303"/>
      <c r="M580" s="303"/>
      <c r="N580" s="303"/>
      <c r="O580" s="303"/>
      <c r="P580" s="305"/>
      <c r="Q580" s="305"/>
      <c r="R580" s="303"/>
      <c r="S580" s="303"/>
      <c r="T580" s="303"/>
      <c r="U580" s="303"/>
      <c r="V580" s="303"/>
      <c r="W580" s="303"/>
      <c r="X580" s="303"/>
      <c r="Y580" s="303"/>
    </row>
    <row r="581" spans="1:25" ht="12.75">
      <c r="A581" s="303"/>
      <c r="B581" s="303"/>
      <c r="C581" s="303"/>
      <c r="D581" s="303"/>
      <c r="E581" s="303"/>
      <c r="F581" s="304"/>
      <c r="G581" s="303"/>
      <c r="H581" s="303"/>
      <c r="I581" s="303"/>
      <c r="J581" s="303"/>
      <c r="K581" s="303"/>
      <c r="L581" s="303"/>
      <c r="M581" s="303"/>
      <c r="N581" s="303"/>
      <c r="O581" s="303"/>
      <c r="P581" s="305"/>
      <c r="Q581" s="305"/>
      <c r="R581" s="303"/>
      <c r="S581" s="303"/>
      <c r="T581" s="303"/>
      <c r="U581" s="303"/>
      <c r="V581" s="303"/>
      <c r="W581" s="303"/>
      <c r="X581" s="303"/>
      <c r="Y581" s="303"/>
    </row>
    <row r="582" spans="1:25" ht="12.75">
      <c r="A582" s="303"/>
      <c r="B582" s="303"/>
      <c r="C582" s="303"/>
      <c r="D582" s="303"/>
      <c r="E582" s="303"/>
      <c r="F582" s="304"/>
      <c r="G582" s="303"/>
      <c r="H582" s="303"/>
      <c r="I582" s="303"/>
      <c r="J582" s="303"/>
      <c r="K582" s="303"/>
      <c r="L582" s="303"/>
      <c r="M582" s="303"/>
      <c r="N582" s="303"/>
      <c r="O582" s="303"/>
      <c r="P582" s="305"/>
      <c r="Q582" s="305"/>
      <c r="R582" s="303"/>
      <c r="S582" s="303"/>
      <c r="T582" s="303"/>
      <c r="U582" s="303"/>
      <c r="V582" s="303"/>
      <c r="W582" s="303"/>
      <c r="X582" s="303"/>
      <c r="Y582" s="303"/>
    </row>
    <row r="583" spans="1:25" ht="12.75">
      <c r="A583" s="303"/>
      <c r="B583" s="303"/>
      <c r="C583" s="303"/>
      <c r="D583" s="303"/>
      <c r="E583" s="303"/>
      <c r="F583" s="304"/>
      <c r="G583" s="303"/>
      <c r="H583" s="303"/>
      <c r="I583" s="303"/>
      <c r="J583" s="303"/>
      <c r="K583" s="303"/>
      <c r="L583" s="303"/>
      <c r="M583" s="303"/>
      <c r="N583" s="303"/>
      <c r="O583" s="303"/>
      <c r="P583" s="305"/>
      <c r="Q583" s="305"/>
      <c r="R583" s="303"/>
      <c r="S583" s="303"/>
      <c r="T583" s="303"/>
      <c r="U583" s="303"/>
      <c r="V583" s="303"/>
      <c r="W583" s="303"/>
      <c r="X583" s="303"/>
      <c r="Y583" s="303"/>
    </row>
    <row r="584" spans="1:25" ht="12.75">
      <c r="A584" s="303"/>
      <c r="B584" s="303"/>
      <c r="C584" s="303"/>
      <c r="D584" s="303"/>
      <c r="E584" s="303"/>
      <c r="F584" s="304"/>
      <c r="G584" s="303"/>
      <c r="H584" s="303"/>
      <c r="I584" s="303"/>
      <c r="J584" s="303"/>
      <c r="K584" s="303"/>
      <c r="L584" s="303"/>
      <c r="M584" s="303"/>
      <c r="N584" s="303"/>
      <c r="O584" s="303"/>
      <c r="P584" s="305"/>
      <c r="Q584" s="305"/>
      <c r="R584" s="303"/>
      <c r="S584" s="303"/>
      <c r="T584" s="303"/>
      <c r="U584" s="303"/>
      <c r="V584" s="303"/>
      <c r="W584" s="303"/>
      <c r="X584" s="303"/>
      <c r="Y584" s="303"/>
    </row>
    <row r="585" spans="1:25" ht="12.75">
      <c r="A585" s="303"/>
      <c r="B585" s="303"/>
      <c r="C585" s="303"/>
      <c r="D585" s="303"/>
      <c r="E585" s="303"/>
      <c r="F585" s="304"/>
      <c r="G585" s="303"/>
      <c r="H585" s="303"/>
      <c r="I585" s="303"/>
      <c r="J585" s="303"/>
      <c r="K585" s="303"/>
      <c r="L585" s="303"/>
      <c r="M585" s="303"/>
      <c r="N585" s="303"/>
      <c r="O585" s="303"/>
      <c r="P585" s="305"/>
      <c r="Q585" s="305"/>
      <c r="R585" s="303"/>
      <c r="S585" s="303"/>
      <c r="T585" s="303"/>
      <c r="U585" s="303"/>
      <c r="V585" s="303"/>
      <c r="W585" s="303"/>
      <c r="X585" s="303"/>
      <c r="Y585" s="303"/>
    </row>
    <row r="586" spans="1:25" ht="12.75">
      <c r="A586" s="303"/>
      <c r="B586" s="303"/>
      <c r="C586" s="303"/>
      <c r="D586" s="303"/>
      <c r="E586" s="303"/>
      <c r="F586" s="304"/>
      <c r="G586" s="303"/>
      <c r="H586" s="303"/>
      <c r="I586" s="303"/>
      <c r="J586" s="303"/>
      <c r="K586" s="303"/>
      <c r="L586" s="303"/>
      <c r="M586" s="303"/>
      <c r="N586" s="303"/>
      <c r="O586" s="303"/>
      <c r="P586" s="305"/>
      <c r="Q586" s="305"/>
      <c r="R586" s="303"/>
      <c r="S586" s="303"/>
      <c r="T586" s="303"/>
      <c r="U586" s="303"/>
      <c r="V586" s="303"/>
      <c r="W586" s="303"/>
      <c r="X586" s="303"/>
      <c r="Y586" s="303"/>
    </row>
    <row r="587" spans="1:25" ht="12.75">
      <c r="A587" s="303"/>
      <c r="B587" s="303"/>
      <c r="C587" s="303"/>
      <c r="D587" s="303"/>
      <c r="E587" s="303"/>
      <c r="F587" s="304"/>
      <c r="G587" s="303"/>
      <c r="H587" s="303"/>
      <c r="I587" s="303"/>
      <c r="J587" s="303"/>
      <c r="K587" s="303"/>
      <c r="L587" s="303"/>
      <c r="M587" s="303"/>
      <c r="N587" s="303"/>
      <c r="O587" s="303"/>
      <c r="P587" s="305"/>
      <c r="Q587" s="305"/>
      <c r="R587" s="303"/>
      <c r="S587" s="303"/>
      <c r="T587" s="303"/>
      <c r="U587" s="303"/>
      <c r="V587" s="303"/>
      <c r="W587" s="303"/>
      <c r="X587" s="303"/>
      <c r="Y587" s="303"/>
    </row>
    <row r="588" spans="1:25" ht="12.75">
      <c r="A588" s="303"/>
      <c r="B588" s="303"/>
      <c r="C588" s="303"/>
      <c r="D588" s="303"/>
      <c r="E588" s="303"/>
      <c r="F588" s="304"/>
      <c r="G588" s="303"/>
      <c r="H588" s="303"/>
      <c r="I588" s="303"/>
      <c r="J588" s="303"/>
      <c r="K588" s="303"/>
      <c r="L588" s="303"/>
      <c r="M588" s="303"/>
      <c r="N588" s="303"/>
      <c r="O588" s="303"/>
      <c r="P588" s="305"/>
      <c r="Q588" s="305"/>
      <c r="R588" s="303"/>
      <c r="S588" s="303"/>
      <c r="T588" s="303"/>
      <c r="U588" s="303"/>
      <c r="V588" s="303"/>
      <c r="W588" s="303"/>
      <c r="X588" s="303"/>
      <c r="Y588" s="303"/>
    </row>
    <row r="589" spans="1:25" ht="12.75">
      <c r="A589" s="303"/>
      <c r="B589" s="303"/>
      <c r="C589" s="303"/>
      <c r="D589" s="303"/>
      <c r="E589" s="303"/>
      <c r="F589" s="304"/>
      <c r="G589" s="303"/>
      <c r="H589" s="303"/>
      <c r="I589" s="303"/>
      <c r="J589" s="303"/>
      <c r="K589" s="303"/>
      <c r="L589" s="303"/>
      <c r="M589" s="303"/>
      <c r="N589" s="303"/>
      <c r="O589" s="303"/>
      <c r="P589" s="305"/>
      <c r="Q589" s="305"/>
      <c r="R589" s="303"/>
      <c r="S589" s="303"/>
      <c r="T589" s="303"/>
      <c r="U589" s="303"/>
      <c r="V589" s="303"/>
      <c r="W589" s="303"/>
      <c r="X589" s="303"/>
      <c r="Y589" s="303"/>
    </row>
    <row r="590" spans="1:25" ht="12.75">
      <c r="A590" s="303"/>
      <c r="B590" s="303"/>
      <c r="C590" s="303"/>
      <c r="D590" s="303"/>
      <c r="E590" s="303"/>
      <c r="F590" s="304"/>
      <c r="G590" s="303"/>
      <c r="H590" s="303"/>
      <c r="I590" s="303"/>
      <c r="J590" s="303"/>
      <c r="K590" s="303"/>
      <c r="L590" s="303"/>
      <c r="M590" s="303"/>
      <c r="N590" s="303"/>
      <c r="O590" s="303"/>
      <c r="P590" s="305"/>
      <c r="Q590" s="305"/>
      <c r="R590" s="303"/>
      <c r="S590" s="303"/>
      <c r="T590" s="303"/>
      <c r="U590" s="303"/>
      <c r="V590" s="303"/>
      <c r="W590" s="303"/>
      <c r="X590" s="303"/>
      <c r="Y590" s="303"/>
    </row>
    <row r="591" spans="1:25" ht="12.75">
      <c r="A591" s="303"/>
      <c r="B591" s="303"/>
      <c r="C591" s="303"/>
      <c r="D591" s="303"/>
      <c r="E591" s="303"/>
      <c r="F591" s="304"/>
      <c r="G591" s="303"/>
      <c r="H591" s="303"/>
      <c r="I591" s="303"/>
      <c r="J591" s="303"/>
      <c r="K591" s="303"/>
      <c r="L591" s="303"/>
      <c r="M591" s="303"/>
      <c r="N591" s="303"/>
      <c r="O591" s="303"/>
      <c r="P591" s="305"/>
      <c r="Q591" s="305"/>
      <c r="R591" s="303"/>
      <c r="S591" s="303"/>
      <c r="T591" s="303"/>
      <c r="U591" s="303"/>
      <c r="V591" s="303"/>
      <c r="W591" s="303"/>
      <c r="X591" s="303"/>
      <c r="Y591" s="303"/>
    </row>
    <row r="592" spans="1:25" ht="12.75">
      <c r="A592" s="303"/>
      <c r="B592" s="303"/>
      <c r="C592" s="303"/>
      <c r="D592" s="303"/>
      <c r="E592" s="303"/>
      <c r="F592" s="304"/>
      <c r="G592" s="303"/>
      <c r="H592" s="303"/>
      <c r="I592" s="303"/>
      <c r="J592" s="303"/>
      <c r="K592" s="303"/>
      <c r="L592" s="303"/>
      <c r="M592" s="303"/>
      <c r="N592" s="303"/>
      <c r="O592" s="303"/>
      <c r="P592" s="305"/>
      <c r="Q592" s="305"/>
      <c r="R592" s="303"/>
      <c r="S592" s="303"/>
      <c r="T592" s="303"/>
      <c r="U592" s="303"/>
      <c r="V592" s="303"/>
      <c r="W592" s="303"/>
      <c r="X592" s="303"/>
      <c r="Y592" s="303"/>
    </row>
    <row r="593" spans="1:25" ht="12.75">
      <c r="A593" s="303"/>
      <c r="B593" s="303"/>
      <c r="C593" s="303"/>
      <c r="D593" s="303"/>
      <c r="E593" s="303"/>
      <c r="F593" s="304"/>
      <c r="G593" s="303"/>
      <c r="H593" s="303"/>
      <c r="I593" s="303"/>
      <c r="J593" s="303"/>
      <c r="K593" s="303"/>
      <c r="L593" s="303"/>
      <c r="M593" s="303"/>
      <c r="N593" s="303"/>
      <c r="O593" s="303"/>
      <c r="P593" s="305"/>
      <c r="Q593" s="305"/>
      <c r="R593" s="303"/>
      <c r="S593" s="303"/>
      <c r="T593" s="303"/>
      <c r="U593" s="303"/>
      <c r="V593" s="303"/>
      <c r="W593" s="303"/>
      <c r="X593" s="303"/>
      <c r="Y593" s="303"/>
    </row>
    <row r="594" spans="1:25" ht="12.75">
      <c r="A594" s="303"/>
      <c r="B594" s="303"/>
      <c r="C594" s="303"/>
      <c r="D594" s="303"/>
      <c r="E594" s="303"/>
      <c r="F594" s="304"/>
      <c r="G594" s="303"/>
      <c r="H594" s="303"/>
      <c r="I594" s="303"/>
      <c r="J594" s="303"/>
      <c r="K594" s="303"/>
      <c r="L594" s="303"/>
      <c r="M594" s="303"/>
      <c r="N594" s="303"/>
      <c r="O594" s="303"/>
      <c r="P594" s="305"/>
      <c r="Q594" s="305"/>
      <c r="R594" s="303"/>
      <c r="S594" s="303"/>
      <c r="T594" s="303"/>
      <c r="U594" s="303"/>
      <c r="V594" s="303"/>
      <c r="W594" s="303"/>
      <c r="X594" s="303"/>
      <c r="Y594" s="303"/>
    </row>
    <row r="595" spans="1:25" ht="12.75">
      <c r="A595" s="303"/>
      <c r="B595" s="303"/>
      <c r="C595" s="303"/>
      <c r="D595" s="303"/>
      <c r="E595" s="303"/>
      <c r="F595" s="304"/>
      <c r="G595" s="303"/>
      <c r="H595" s="303"/>
      <c r="I595" s="303"/>
      <c r="J595" s="303"/>
      <c r="K595" s="303"/>
      <c r="L595" s="303"/>
      <c r="M595" s="303"/>
      <c r="N595" s="303"/>
      <c r="O595" s="303"/>
      <c r="P595" s="305"/>
      <c r="Q595" s="305"/>
      <c r="R595" s="303"/>
      <c r="S595" s="303"/>
      <c r="T595" s="303"/>
      <c r="U595" s="303"/>
      <c r="V595" s="303"/>
      <c r="W595" s="303"/>
      <c r="X595" s="303"/>
      <c r="Y595" s="303"/>
    </row>
    <row r="596" spans="1:25" ht="12.75">
      <c r="A596" s="303"/>
      <c r="B596" s="303"/>
      <c r="C596" s="303"/>
      <c r="D596" s="303"/>
      <c r="E596" s="303"/>
      <c r="F596" s="304"/>
      <c r="G596" s="303"/>
      <c r="H596" s="303"/>
      <c r="I596" s="303"/>
      <c r="J596" s="303"/>
      <c r="K596" s="303"/>
      <c r="L596" s="303"/>
      <c r="M596" s="303"/>
      <c r="N596" s="303"/>
      <c r="O596" s="303"/>
      <c r="P596" s="305"/>
      <c r="Q596" s="305"/>
      <c r="R596" s="303"/>
      <c r="S596" s="303"/>
      <c r="T596" s="303"/>
      <c r="U596" s="303"/>
      <c r="V596" s="303"/>
      <c r="W596" s="303"/>
      <c r="X596" s="303"/>
      <c r="Y596" s="303"/>
    </row>
    <row r="597" spans="1:25" ht="12.75">
      <c r="A597" s="303"/>
      <c r="B597" s="303"/>
      <c r="C597" s="303"/>
      <c r="D597" s="303"/>
      <c r="E597" s="303"/>
      <c r="F597" s="304"/>
      <c r="G597" s="303"/>
      <c r="H597" s="303"/>
      <c r="I597" s="303"/>
      <c r="J597" s="303"/>
      <c r="K597" s="303"/>
      <c r="L597" s="303"/>
      <c r="M597" s="303"/>
      <c r="N597" s="303"/>
      <c r="O597" s="303"/>
      <c r="P597" s="305"/>
      <c r="Q597" s="305"/>
      <c r="R597" s="303"/>
      <c r="S597" s="303"/>
      <c r="T597" s="303"/>
      <c r="U597" s="303"/>
      <c r="V597" s="303"/>
      <c r="W597" s="303"/>
      <c r="X597" s="303"/>
      <c r="Y597" s="303"/>
    </row>
    <row r="598" spans="1:25" ht="12.75">
      <c r="A598" s="303"/>
      <c r="B598" s="303"/>
      <c r="C598" s="303"/>
      <c r="D598" s="303"/>
      <c r="E598" s="303"/>
      <c r="F598" s="304"/>
      <c r="G598" s="303"/>
      <c r="H598" s="303"/>
      <c r="I598" s="303"/>
      <c r="J598" s="303"/>
      <c r="K598" s="303"/>
      <c r="L598" s="303"/>
      <c r="M598" s="303"/>
      <c r="N598" s="303"/>
      <c r="O598" s="303"/>
      <c r="P598" s="305"/>
      <c r="Q598" s="305"/>
      <c r="R598" s="303"/>
      <c r="S598" s="303"/>
      <c r="T598" s="303"/>
      <c r="U598" s="303"/>
      <c r="V598" s="303"/>
      <c r="W598" s="303"/>
      <c r="X598" s="303"/>
      <c r="Y598" s="303"/>
    </row>
    <row r="599" spans="1:25" ht="12.75">
      <c r="A599" s="303"/>
      <c r="B599" s="303"/>
      <c r="C599" s="303"/>
      <c r="D599" s="303"/>
      <c r="E599" s="303"/>
      <c r="F599" s="304"/>
      <c r="G599" s="303"/>
      <c r="H599" s="303"/>
      <c r="I599" s="303"/>
      <c r="J599" s="303"/>
      <c r="K599" s="303"/>
      <c r="L599" s="303"/>
      <c r="M599" s="303"/>
      <c r="N599" s="303"/>
      <c r="O599" s="303"/>
      <c r="P599" s="305"/>
      <c r="Q599" s="305"/>
      <c r="R599" s="303"/>
      <c r="S599" s="303"/>
      <c r="T599" s="303"/>
      <c r="U599" s="303"/>
      <c r="V599" s="303"/>
      <c r="W599" s="303"/>
      <c r="X599" s="303"/>
      <c r="Y599" s="303"/>
    </row>
    <row r="600" spans="1:25" ht="12.75">
      <c r="A600" s="303"/>
      <c r="B600" s="303"/>
      <c r="C600" s="303"/>
      <c r="D600" s="303"/>
      <c r="E600" s="303"/>
      <c r="F600" s="304"/>
      <c r="G600" s="303"/>
      <c r="H600" s="303"/>
      <c r="I600" s="303"/>
      <c r="J600" s="303"/>
      <c r="K600" s="303"/>
      <c r="L600" s="303"/>
      <c r="M600" s="303"/>
      <c r="N600" s="303"/>
      <c r="O600" s="303"/>
      <c r="P600" s="305"/>
      <c r="Q600" s="305"/>
      <c r="R600" s="303"/>
      <c r="S600" s="303"/>
      <c r="T600" s="303"/>
      <c r="U600" s="303"/>
      <c r="V600" s="303"/>
      <c r="W600" s="303"/>
      <c r="X600" s="303"/>
      <c r="Y600" s="303"/>
    </row>
    <row r="601" spans="1:25" ht="12.75">
      <c r="A601" s="303"/>
      <c r="B601" s="303"/>
      <c r="C601" s="303"/>
      <c r="D601" s="303"/>
      <c r="E601" s="303"/>
      <c r="F601" s="304"/>
      <c r="G601" s="303"/>
      <c r="H601" s="303"/>
      <c r="I601" s="303"/>
      <c r="J601" s="303"/>
      <c r="K601" s="303"/>
      <c r="L601" s="303"/>
      <c r="M601" s="303"/>
      <c r="N601" s="303"/>
      <c r="O601" s="303"/>
      <c r="P601" s="305"/>
      <c r="Q601" s="305"/>
      <c r="R601" s="303"/>
      <c r="S601" s="303"/>
      <c r="T601" s="303"/>
      <c r="U601" s="303"/>
      <c r="V601" s="303"/>
      <c r="W601" s="303"/>
      <c r="X601" s="303"/>
      <c r="Y601" s="303"/>
    </row>
    <row r="602" spans="1:25" ht="12.75">
      <c r="A602" s="303"/>
      <c r="B602" s="303"/>
      <c r="C602" s="303"/>
      <c r="D602" s="303"/>
      <c r="E602" s="303"/>
      <c r="F602" s="304"/>
      <c r="G602" s="303"/>
      <c r="H602" s="303"/>
      <c r="I602" s="303"/>
      <c r="J602" s="303"/>
      <c r="K602" s="303"/>
      <c r="L602" s="303"/>
      <c r="M602" s="303"/>
      <c r="N602" s="303"/>
      <c r="O602" s="303"/>
      <c r="P602" s="305"/>
      <c r="Q602" s="305"/>
      <c r="R602" s="303"/>
      <c r="S602" s="303"/>
      <c r="T602" s="303"/>
      <c r="U602" s="303"/>
      <c r="V602" s="303"/>
      <c r="W602" s="303"/>
      <c r="X602" s="303"/>
      <c r="Y602" s="303"/>
    </row>
    <row r="603" spans="1:25" ht="12.75">
      <c r="A603" s="303"/>
      <c r="B603" s="303"/>
      <c r="C603" s="303"/>
      <c r="D603" s="303"/>
      <c r="E603" s="303"/>
      <c r="F603" s="304"/>
      <c r="G603" s="303"/>
      <c r="H603" s="303"/>
      <c r="I603" s="303"/>
      <c r="J603" s="303"/>
      <c r="K603" s="303"/>
      <c r="L603" s="303"/>
      <c r="M603" s="303"/>
      <c r="N603" s="303"/>
      <c r="O603" s="303"/>
      <c r="P603" s="305"/>
      <c r="Q603" s="305"/>
      <c r="R603" s="303"/>
      <c r="S603" s="303"/>
      <c r="T603" s="303"/>
      <c r="U603" s="303"/>
      <c r="V603" s="303"/>
      <c r="W603" s="303"/>
      <c r="X603" s="303"/>
      <c r="Y603" s="303"/>
    </row>
    <row r="604" spans="1:25" ht="12.75">
      <c r="A604" s="303"/>
      <c r="B604" s="303"/>
      <c r="C604" s="303"/>
      <c r="D604" s="303"/>
      <c r="E604" s="303"/>
      <c r="F604" s="304"/>
      <c r="G604" s="303"/>
      <c r="H604" s="303"/>
      <c r="I604" s="303"/>
      <c r="J604" s="303"/>
      <c r="K604" s="303"/>
      <c r="L604" s="303"/>
      <c r="M604" s="303"/>
      <c r="N604" s="303"/>
      <c r="O604" s="303"/>
      <c r="P604" s="305"/>
      <c r="Q604" s="305"/>
      <c r="R604" s="303"/>
      <c r="S604" s="303"/>
      <c r="T604" s="303"/>
      <c r="U604" s="303"/>
      <c r="V604" s="303"/>
      <c r="W604" s="303"/>
      <c r="X604" s="303"/>
      <c r="Y604" s="303"/>
    </row>
    <row r="605" spans="1:25" ht="12.75">
      <c r="A605" s="303"/>
      <c r="B605" s="303"/>
      <c r="C605" s="303"/>
      <c r="D605" s="303"/>
      <c r="E605" s="303"/>
      <c r="F605" s="304"/>
      <c r="G605" s="303"/>
      <c r="H605" s="303"/>
      <c r="I605" s="303"/>
      <c r="J605" s="303"/>
      <c r="K605" s="303"/>
      <c r="L605" s="303"/>
      <c r="M605" s="303"/>
      <c r="N605" s="303"/>
      <c r="O605" s="303"/>
      <c r="P605" s="305"/>
      <c r="Q605" s="305"/>
      <c r="R605" s="303"/>
      <c r="S605" s="303"/>
      <c r="T605" s="303"/>
      <c r="U605" s="303"/>
      <c r="V605" s="303"/>
      <c r="W605" s="303"/>
      <c r="X605" s="303"/>
      <c r="Y605" s="303"/>
    </row>
    <row r="606" spans="1:25" ht="12.75">
      <c r="A606" s="303"/>
      <c r="B606" s="303"/>
      <c r="C606" s="303"/>
      <c r="D606" s="303"/>
      <c r="E606" s="303"/>
      <c r="F606" s="304"/>
      <c r="G606" s="303"/>
      <c r="H606" s="303"/>
      <c r="I606" s="303"/>
      <c r="J606" s="303"/>
      <c r="K606" s="303"/>
      <c r="L606" s="303"/>
      <c r="M606" s="303"/>
      <c r="N606" s="303"/>
      <c r="O606" s="303"/>
      <c r="P606" s="305"/>
      <c r="Q606" s="305"/>
      <c r="R606" s="303"/>
      <c r="S606" s="303"/>
      <c r="T606" s="303"/>
      <c r="U606" s="303"/>
      <c r="V606" s="303"/>
      <c r="W606" s="303"/>
      <c r="X606" s="303"/>
      <c r="Y606" s="303"/>
    </row>
    <row r="607" spans="1:25" ht="12.75">
      <c r="A607" s="303"/>
      <c r="B607" s="303"/>
      <c r="C607" s="303"/>
      <c r="D607" s="303"/>
      <c r="E607" s="303"/>
      <c r="F607" s="304"/>
      <c r="G607" s="303"/>
      <c r="H607" s="303"/>
      <c r="I607" s="303"/>
      <c r="J607" s="303"/>
      <c r="K607" s="303"/>
      <c r="L607" s="303"/>
      <c r="M607" s="303"/>
      <c r="N607" s="303"/>
      <c r="O607" s="303"/>
      <c r="P607" s="305"/>
      <c r="Q607" s="305"/>
      <c r="R607" s="303"/>
      <c r="S607" s="303"/>
      <c r="T607" s="303"/>
      <c r="U607" s="303"/>
      <c r="V607" s="303"/>
      <c r="W607" s="303"/>
      <c r="X607" s="303"/>
      <c r="Y607" s="303"/>
    </row>
    <row r="608" spans="1:25" ht="12.75">
      <c r="A608" s="303"/>
      <c r="B608" s="303"/>
      <c r="C608" s="303"/>
      <c r="D608" s="303"/>
      <c r="E608" s="303"/>
      <c r="F608" s="304"/>
      <c r="G608" s="303"/>
      <c r="H608" s="303"/>
      <c r="I608" s="303"/>
      <c r="J608" s="303"/>
      <c r="K608" s="303"/>
      <c r="L608" s="303"/>
      <c r="M608" s="303"/>
      <c r="N608" s="303"/>
      <c r="O608" s="303"/>
      <c r="P608" s="305"/>
      <c r="Q608" s="305"/>
      <c r="R608" s="303"/>
      <c r="S608" s="303"/>
      <c r="T608" s="303"/>
      <c r="U608" s="303"/>
      <c r="V608" s="303"/>
      <c r="W608" s="303"/>
      <c r="X608" s="303"/>
      <c r="Y608" s="303"/>
    </row>
    <row r="609" spans="1:25" ht="12.75">
      <c r="A609" s="303"/>
      <c r="B609" s="303"/>
      <c r="C609" s="303"/>
      <c r="D609" s="303"/>
      <c r="E609" s="303"/>
      <c r="F609" s="304"/>
      <c r="G609" s="303"/>
      <c r="H609" s="303"/>
      <c r="I609" s="303"/>
      <c r="J609" s="303"/>
      <c r="K609" s="303"/>
      <c r="L609" s="303"/>
      <c r="M609" s="303"/>
      <c r="N609" s="303"/>
      <c r="O609" s="303"/>
      <c r="P609" s="305"/>
      <c r="Q609" s="305"/>
      <c r="R609" s="303"/>
      <c r="S609" s="303"/>
      <c r="T609" s="303"/>
      <c r="U609" s="303"/>
      <c r="V609" s="303"/>
      <c r="W609" s="303"/>
      <c r="X609" s="303"/>
      <c r="Y609" s="303"/>
    </row>
    <row r="610" spans="1:25" ht="12.75">
      <c r="A610" s="303"/>
      <c r="B610" s="303"/>
      <c r="C610" s="303"/>
      <c r="D610" s="303"/>
      <c r="E610" s="303"/>
      <c r="F610" s="304"/>
      <c r="G610" s="303"/>
      <c r="H610" s="303"/>
      <c r="I610" s="303"/>
      <c r="J610" s="303"/>
      <c r="K610" s="303"/>
      <c r="L610" s="303"/>
      <c r="M610" s="303"/>
      <c r="N610" s="303"/>
      <c r="O610" s="303"/>
      <c r="P610" s="305"/>
      <c r="Q610" s="305"/>
      <c r="R610" s="303"/>
      <c r="S610" s="303"/>
      <c r="T610" s="303"/>
      <c r="U610" s="303"/>
      <c r="V610" s="303"/>
      <c r="W610" s="303"/>
      <c r="X610" s="303"/>
      <c r="Y610" s="303"/>
    </row>
    <row r="611" spans="1:25" ht="12.75">
      <c r="A611" s="303"/>
      <c r="B611" s="303"/>
      <c r="C611" s="303"/>
      <c r="D611" s="303"/>
      <c r="E611" s="303"/>
      <c r="F611" s="304"/>
      <c r="G611" s="303"/>
      <c r="H611" s="303"/>
      <c r="I611" s="303"/>
      <c r="J611" s="303"/>
      <c r="K611" s="303"/>
      <c r="L611" s="303"/>
      <c r="M611" s="303"/>
      <c r="N611" s="303"/>
      <c r="O611" s="303"/>
      <c r="P611" s="305"/>
      <c r="Q611" s="305"/>
      <c r="R611" s="303"/>
      <c r="S611" s="303"/>
      <c r="T611" s="303"/>
      <c r="U611" s="303"/>
      <c r="V611" s="303"/>
      <c r="W611" s="303"/>
      <c r="X611" s="303"/>
      <c r="Y611" s="303"/>
    </row>
    <row r="612" spans="1:25" ht="12.75">
      <c r="A612" s="303"/>
      <c r="B612" s="303"/>
      <c r="C612" s="303"/>
      <c r="D612" s="303"/>
      <c r="E612" s="303"/>
      <c r="F612" s="304"/>
      <c r="G612" s="303"/>
      <c r="H612" s="303"/>
      <c r="I612" s="303"/>
      <c r="J612" s="303"/>
      <c r="K612" s="303"/>
      <c r="L612" s="303"/>
      <c r="M612" s="303"/>
      <c r="N612" s="303"/>
      <c r="O612" s="303"/>
      <c r="P612" s="305"/>
      <c r="Q612" s="305"/>
      <c r="R612" s="303"/>
      <c r="S612" s="303"/>
      <c r="T612" s="303"/>
      <c r="U612" s="303"/>
      <c r="V612" s="303"/>
      <c r="W612" s="303"/>
      <c r="X612" s="303"/>
      <c r="Y612" s="303"/>
    </row>
    <row r="613" spans="1:25" ht="12.75">
      <c r="A613" s="303"/>
      <c r="B613" s="303"/>
      <c r="C613" s="303"/>
      <c r="D613" s="303"/>
      <c r="E613" s="303"/>
      <c r="F613" s="304"/>
      <c r="G613" s="303"/>
      <c r="H613" s="303"/>
      <c r="I613" s="303"/>
      <c r="J613" s="303"/>
      <c r="K613" s="303"/>
      <c r="L613" s="303"/>
      <c r="M613" s="303"/>
      <c r="N613" s="303"/>
      <c r="O613" s="303"/>
      <c r="P613" s="305"/>
      <c r="Q613" s="305"/>
      <c r="R613" s="303"/>
      <c r="S613" s="303"/>
      <c r="T613" s="303"/>
      <c r="U613" s="303"/>
      <c r="V613" s="303"/>
      <c r="W613" s="303"/>
      <c r="X613" s="303"/>
      <c r="Y613" s="303"/>
    </row>
    <row r="614" spans="1:25" ht="12.75">
      <c r="A614" s="303"/>
      <c r="B614" s="303"/>
      <c r="C614" s="303"/>
      <c r="D614" s="303"/>
      <c r="E614" s="303"/>
      <c r="F614" s="304"/>
      <c r="G614" s="303"/>
      <c r="H614" s="303"/>
      <c r="I614" s="303"/>
      <c r="J614" s="303"/>
      <c r="K614" s="303"/>
      <c r="L614" s="303"/>
      <c r="M614" s="303"/>
      <c r="N614" s="303"/>
      <c r="O614" s="303"/>
      <c r="P614" s="305"/>
      <c r="Q614" s="305"/>
      <c r="R614" s="303"/>
      <c r="S614" s="303"/>
      <c r="T614" s="303"/>
      <c r="U614" s="303"/>
      <c r="V614" s="303"/>
      <c r="W614" s="303"/>
      <c r="X614" s="303"/>
      <c r="Y614" s="303"/>
    </row>
    <row r="615" spans="1:25" ht="12.75">
      <c r="A615" s="303"/>
      <c r="B615" s="303"/>
      <c r="C615" s="303"/>
      <c r="D615" s="303"/>
      <c r="E615" s="303"/>
      <c r="F615" s="304"/>
      <c r="G615" s="303"/>
      <c r="H615" s="303"/>
      <c r="I615" s="303"/>
      <c r="J615" s="303"/>
      <c r="K615" s="303"/>
      <c r="L615" s="303"/>
      <c r="M615" s="303"/>
      <c r="N615" s="303"/>
      <c r="O615" s="303"/>
      <c r="P615" s="305"/>
      <c r="Q615" s="305"/>
      <c r="R615" s="303"/>
      <c r="S615" s="303"/>
      <c r="T615" s="303"/>
      <c r="U615" s="303"/>
      <c r="V615" s="303"/>
      <c r="W615" s="303"/>
      <c r="X615" s="303"/>
      <c r="Y615" s="303"/>
    </row>
    <row r="616" spans="1:25" ht="12.75">
      <c r="A616" s="303"/>
      <c r="B616" s="303"/>
      <c r="C616" s="303"/>
      <c r="D616" s="303"/>
      <c r="E616" s="303"/>
      <c r="F616" s="304"/>
      <c r="G616" s="303"/>
      <c r="H616" s="303"/>
      <c r="I616" s="303"/>
      <c r="J616" s="303"/>
      <c r="K616" s="303"/>
      <c r="L616" s="303"/>
      <c r="M616" s="303"/>
      <c r="N616" s="303"/>
      <c r="O616" s="303"/>
      <c r="P616" s="305"/>
      <c r="Q616" s="305"/>
      <c r="R616" s="303"/>
      <c r="S616" s="303"/>
      <c r="T616" s="303"/>
      <c r="U616" s="303"/>
      <c r="V616" s="303"/>
      <c r="W616" s="303"/>
      <c r="X616" s="303"/>
      <c r="Y616" s="303"/>
    </row>
    <row r="617" spans="1:25" ht="12.75">
      <c r="A617" s="303"/>
      <c r="B617" s="303"/>
      <c r="C617" s="303"/>
      <c r="D617" s="303"/>
      <c r="E617" s="303"/>
      <c r="F617" s="304"/>
      <c r="G617" s="303"/>
      <c r="H617" s="303"/>
      <c r="I617" s="303"/>
      <c r="J617" s="303"/>
      <c r="K617" s="303"/>
      <c r="L617" s="303"/>
      <c r="M617" s="303"/>
      <c r="N617" s="303"/>
      <c r="O617" s="303"/>
      <c r="P617" s="305"/>
      <c r="Q617" s="305"/>
      <c r="R617" s="303"/>
      <c r="S617" s="303"/>
      <c r="T617" s="303"/>
      <c r="U617" s="303"/>
      <c r="V617" s="303"/>
      <c r="W617" s="303"/>
      <c r="X617" s="303"/>
      <c r="Y617" s="303"/>
    </row>
    <row r="618" spans="1:25" ht="12.75">
      <c r="A618" s="303"/>
      <c r="B618" s="303"/>
      <c r="C618" s="303"/>
      <c r="D618" s="303"/>
      <c r="E618" s="303"/>
      <c r="F618" s="304"/>
      <c r="G618" s="303"/>
      <c r="H618" s="303"/>
      <c r="I618" s="303"/>
      <c r="J618" s="303"/>
      <c r="K618" s="303"/>
      <c r="L618" s="303"/>
      <c r="M618" s="303"/>
      <c r="N618" s="303"/>
      <c r="O618" s="303"/>
      <c r="P618" s="305"/>
      <c r="Q618" s="305"/>
      <c r="R618" s="303"/>
      <c r="S618" s="303"/>
      <c r="T618" s="303"/>
      <c r="U618" s="303"/>
      <c r="V618" s="303"/>
      <c r="W618" s="303"/>
      <c r="X618" s="303"/>
      <c r="Y618" s="303"/>
    </row>
    <row r="619" spans="1:25" ht="12.75">
      <c r="A619" s="303"/>
      <c r="B619" s="303"/>
      <c r="C619" s="303"/>
      <c r="D619" s="303"/>
      <c r="E619" s="303"/>
      <c r="F619" s="304"/>
      <c r="G619" s="303"/>
      <c r="H619" s="303"/>
      <c r="I619" s="303"/>
      <c r="J619" s="303"/>
      <c r="K619" s="303"/>
      <c r="L619" s="303"/>
      <c r="M619" s="303"/>
      <c r="N619" s="303"/>
      <c r="O619" s="303"/>
      <c r="P619" s="305"/>
      <c r="Q619" s="305"/>
      <c r="R619" s="303"/>
      <c r="S619" s="303"/>
      <c r="T619" s="303"/>
      <c r="U619" s="303"/>
      <c r="V619" s="303"/>
      <c r="W619" s="303"/>
      <c r="X619" s="303"/>
      <c r="Y619" s="303"/>
    </row>
    <row r="620" spans="1:25" ht="12.75">
      <c r="A620" s="303"/>
      <c r="B620" s="303"/>
      <c r="C620" s="303"/>
      <c r="D620" s="303"/>
      <c r="E620" s="303"/>
      <c r="F620" s="304"/>
      <c r="G620" s="303"/>
      <c r="H620" s="303"/>
      <c r="I620" s="303"/>
      <c r="J620" s="303"/>
      <c r="K620" s="303"/>
      <c r="L620" s="303"/>
      <c r="M620" s="303"/>
      <c r="N620" s="303"/>
      <c r="O620" s="303"/>
      <c r="P620" s="305"/>
      <c r="Q620" s="305"/>
      <c r="R620" s="303"/>
      <c r="S620" s="303"/>
      <c r="T620" s="303"/>
      <c r="U620" s="303"/>
      <c r="V620" s="303"/>
      <c r="W620" s="303"/>
      <c r="X620" s="303"/>
      <c r="Y620" s="303"/>
    </row>
    <row r="621" spans="1:25" ht="12.75">
      <c r="A621" s="303"/>
      <c r="B621" s="303"/>
      <c r="C621" s="303"/>
      <c r="D621" s="303"/>
      <c r="E621" s="303"/>
      <c r="F621" s="304"/>
      <c r="G621" s="303"/>
      <c r="H621" s="303"/>
      <c r="I621" s="303"/>
      <c r="J621" s="303"/>
      <c r="K621" s="303"/>
      <c r="L621" s="303"/>
      <c r="M621" s="303"/>
      <c r="N621" s="303"/>
      <c r="O621" s="303"/>
      <c r="P621" s="305"/>
      <c r="Q621" s="305"/>
      <c r="R621" s="303"/>
      <c r="S621" s="303"/>
      <c r="T621" s="303"/>
      <c r="U621" s="303"/>
      <c r="V621" s="303"/>
      <c r="W621" s="303"/>
      <c r="X621" s="303"/>
      <c r="Y621" s="303"/>
    </row>
    <row r="622" spans="1:25" ht="12.75">
      <c r="A622" s="303"/>
      <c r="B622" s="303"/>
      <c r="C622" s="303"/>
      <c r="D622" s="303"/>
      <c r="E622" s="303"/>
      <c r="F622" s="304"/>
      <c r="G622" s="303"/>
      <c r="H622" s="303"/>
      <c r="I622" s="303"/>
      <c r="J622" s="303"/>
      <c r="K622" s="303"/>
      <c r="L622" s="303"/>
      <c r="M622" s="303"/>
      <c r="N622" s="303"/>
      <c r="O622" s="303"/>
      <c r="P622" s="305"/>
      <c r="Q622" s="305"/>
      <c r="R622" s="303"/>
      <c r="S622" s="303"/>
      <c r="T622" s="303"/>
      <c r="U622" s="303"/>
      <c r="V622" s="303"/>
      <c r="W622" s="303"/>
      <c r="X622" s="303"/>
      <c r="Y622" s="303"/>
    </row>
    <row r="623" spans="1:25" ht="12.75">
      <c r="A623" s="303"/>
      <c r="B623" s="303"/>
      <c r="C623" s="303"/>
      <c r="D623" s="303"/>
      <c r="E623" s="303"/>
      <c r="F623" s="304"/>
      <c r="G623" s="303"/>
      <c r="H623" s="303"/>
      <c r="I623" s="303"/>
      <c r="J623" s="303"/>
      <c r="K623" s="303"/>
      <c r="L623" s="303"/>
      <c r="M623" s="303"/>
      <c r="N623" s="303"/>
      <c r="O623" s="303"/>
      <c r="P623" s="305"/>
      <c r="Q623" s="305"/>
      <c r="R623" s="303"/>
      <c r="S623" s="303"/>
      <c r="T623" s="303"/>
      <c r="U623" s="303"/>
      <c r="V623" s="303"/>
      <c r="W623" s="303"/>
      <c r="X623" s="303"/>
      <c r="Y623" s="303"/>
    </row>
    <row r="624" spans="1:25" ht="12.75">
      <c r="A624" s="303"/>
      <c r="B624" s="303"/>
      <c r="C624" s="303"/>
      <c r="D624" s="303"/>
      <c r="E624" s="303"/>
      <c r="F624" s="304"/>
      <c r="G624" s="303"/>
      <c r="H624" s="303"/>
      <c r="I624" s="303"/>
      <c r="J624" s="303"/>
      <c r="K624" s="303"/>
      <c r="L624" s="303"/>
      <c r="M624" s="303"/>
      <c r="N624" s="303"/>
      <c r="O624" s="303"/>
      <c r="P624" s="305"/>
      <c r="Q624" s="305"/>
      <c r="R624" s="303"/>
      <c r="S624" s="303"/>
      <c r="T624" s="303"/>
      <c r="U624" s="303"/>
      <c r="V624" s="303"/>
      <c r="W624" s="303"/>
      <c r="X624" s="303"/>
      <c r="Y624" s="303"/>
    </row>
    <row r="625" spans="1:25" ht="12.75">
      <c r="A625" s="303"/>
      <c r="B625" s="303"/>
      <c r="C625" s="303"/>
      <c r="D625" s="303"/>
      <c r="E625" s="303"/>
      <c r="F625" s="304"/>
      <c r="G625" s="303"/>
      <c r="H625" s="303"/>
      <c r="I625" s="303"/>
      <c r="J625" s="303"/>
      <c r="K625" s="303"/>
      <c r="L625" s="303"/>
      <c r="M625" s="303"/>
      <c r="N625" s="303"/>
      <c r="O625" s="303"/>
      <c r="P625" s="305"/>
      <c r="Q625" s="305"/>
      <c r="R625" s="303"/>
      <c r="S625" s="303"/>
      <c r="T625" s="303"/>
      <c r="U625" s="303"/>
      <c r="V625" s="303"/>
      <c r="W625" s="303"/>
      <c r="X625" s="303"/>
      <c r="Y625" s="303"/>
    </row>
    <row r="626" spans="1:25" ht="12.75">
      <c r="A626" s="303"/>
      <c r="B626" s="303"/>
      <c r="C626" s="303"/>
      <c r="D626" s="303"/>
      <c r="E626" s="303"/>
      <c r="F626" s="304"/>
      <c r="G626" s="303"/>
      <c r="H626" s="303"/>
      <c r="I626" s="303"/>
      <c r="J626" s="303"/>
      <c r="K626" s="303"/>
      <c r="L626" s="303"/>
      <c r="M626" s="303"/>
      <c r="N626" s="303"/>
      <c r="O626" s="303"/>
      <c r="P626" s="305"/>
      <c r="Q626" s="305"/>
      <c r="R626" s="303"/>
      <c r="S626" s="303"/>
      <c r="T626" s="303"/>
      <c r="U626" s="303"/>
      <c r="V626" s="303"/>
      <c r="W626" s="303"/>
      <c r="X626" s="303"/>
      <c r="Y626" s="303"/>
    </row>
    <row r="627" spans="1:25" ht="12.75">
      <c r="A627" s="303"/>
      <c r="B627" s="303"/>
      <c r="C627" s="303"/>
      <c r="D627" s="303"/>
      <c r="E627" s="303"/>
      <c r="F627" s="304"/>
      <c r="G627" s="303"/>
      <c r="H627" s="303"/>
      <c r="I627" s="303"/>
      <c r="J627" s="303"/>
      <c r="K627" s="303"/>
      <c r="L627" s="303"/>
      <c r="M627" s="303"/>
      <c r="N627" s="303"/>
      <c r="O627" s="303"/>
      <c r="P627" s="305"/>
      <c r="Q627" s="305"/>
      <c r="R627" s="303"/>
      <c r="S627" s="303"/>
      <c r="T627" s="303"/>
      <c r="U627" s="303"/>
      <c r="V627" s="303"/>
      <c r="W627" s="303"/>
      <c r="X627" s="303"/>
      <c r="Y627" s="303"/>
    </row>
    <row r="628" spans="1:25" ht="12.75">
      <c r="A628" s="303"/>
      <c r="B628" s="303"/>
      <c r="C628" s="303"/>
      <c r="D628" s="303"/>
      <c r="E628" s="303"/>
      <c r="F628" s="304"/>
      <c r="G628" s="303"/>
      <c r="H628" s="303"/>
      <c r="I628" s="303"/>
      <c r="J628" s="303"/>
      <c r="K628" s="303"/>
      <c r="L628" s="303"/>
      <c r="M628" s="303"/>
      <c r="N628" s="303"/>
      <c r="O628" s="303"/>
      <c r="P628" s="305"/>
      <c r="Q628" s="305"/>
      <c r="R628" s="303"/>
      <c r="S628" s="303"/>
      <c r="T628" s="303"/>
      <c r="U628" s="303"/>
      <c r="V628" s="303"/>
      <c r="W628" s="303"/>
      <c r="X628" s="303"/>
      <c r="Y628" s="303"/>
    </row>
    <row r="629" spans="1:25" ht="12.75">
      <c r="A629" s="303"/>
      <c r="B629" s="303"/>
      <c r="C629" s="303"/>
      <c r="D629" s="303"/>
      <c r="E629" s="303"/>
      <c r="F629" s="304"/>
      <c r="G629" s="303"/>
      <c r="H629" s="303"/>
      <c r="I629" s="303"/>
      <c r="J629" s="303"/>
      <c r="K629" s="303"/>
      <c r="L629" s="303"/>
      <c r="M629" s="303"/>
      <c r="N629" s="303"/>
      <c r="O629" s="303"/>
      <c r="P629" s="305"/>
      <c r="Q629" s="305"/>
      <c r="R629" s="303"/>
      <c r="S629" s="303"/>
      <c r="T629" s="303"/>
      <c r="U629" s="303"/>
      <c r="V629" s="303"/>
      <c r="W629" s="303"/>
      <c r="X629" s="303"/>
      <c r="Y629" s="303"/>
    </row>
    <row r="630" spans="1:25" ht="12.75">
      <c r="A630" s="303"/>
      <c r="B630" s="303"/>
      <c r="C630" s="303"/>
      <c r="D630" s="303"/>
      <c r="E630" s="303"/>
      <c r="F630" s="304"/>
      <c r="G630" s="303"/>
      <c r="H630" s="303"/>
      <c r="I630" s="303"/>
      <c r="J630" s="303"/>
      <c r="K630" s="303"/>
      <c r="L630" s="303"/>
      <c r="M630" s="303"/>
      <c r="N630" s="303"/>
      <c r="O630" s="303"/>
      <c r="P630" s="305"/>
      <c r="Q630" s="305"/>
      <c r="R630" s="303"/>
      <c r="S630" s="303"/>
      <c r="T630" s="303"/>
      <c r="U630" s="303"/>
      <c r="V630" s="303"/>
      <c r="W630" s="303"/>
      <c r="X630" s="303"/>
      <c r="Y630" s="303"/>
    </row>
    <row r="631" spans="1:25" ht="12.75">
      <c r="A631" s="303"/>
      <c r="B631" s="303"/>
      <c r="C631" s="303"/>
      <c r="D631" s="303"/>
      <c r="E631" s="303"/>
      <c r="F631" s="304"/>
      <c r="G631" s="303"/>
      <c r="H631" s="303"/>
      <c r="I631" s="303"/>
      <c r="J631" s="303"/>
      <c r="K631" s="303"/>
      <c r="L631" s="303"/>
      <c r="M631" s="303"/>
      <c r="N631" s="303"/>
      <c r="O631" s="303"/>
      <c r="P631" s="305"/>
      <c r="Q631" s="305"/>
      <c r="R631" s="303"/>
      <c r="S631" s="303"/>
      <c r="T631" s="303"/>
      <c r="U631" s="303"/>
      <c r="V631" s="303"/>
      <c r="W631" s="303"/>
      <c r="X631" s="303"/>
      <c r="Y631" s="303"/>
    </row>
    <row r="632" spans="1:25" ht="12.75">
      <c r="A632" s="303"/>
      <c r="B632" s="303"/>
      <c r="C632" s="303"/>
      <c r="D632" s="303"/>
      <c r="E632" s="303"/>
      <c r="F632" s="304"/>
      <c r="G632" s="303"/>
      <c r="H632" s="303"/>
      <c r="I632" s="303"/>
      <c r="J632" s="303"/>
      <c r="K632" s="303"/>
      <c r="L632" s="303"/>
      <c r="M632" s="303"/>
      <c r="N632" s="303"/>
      <c r="O632" s="303"/>
      <c r="P632" s="305"/>
      <c r="Q632" s="305"/>
      <c r="R632" s="303"/>
      <c r="S632" s="303"/>
      <c r="T632" s="303"/>
      <c r="U632" s="303"/>
      <c r="V632" s="303"/>
      <c r="W632" s="303"/>
      <c r="X632" s="303"/>
      <c r="Y632" s="303"/>
    </row>
    <row r="633" spans="1:25" ht="12.75">
      <c r="A633" s="303"/>
      <c r="B633" s="303"/>
      <c r="C633" s="303"/>
      <c r="D633" s="303"/>
      <c r="E633" s="303"/>
      <c r="F633" s="304"/>
      <c r="G633" s="303"/>
      <c r="H633" s="303"/>
      <c r="I633" s="303"/>
      <c r="J633" s="303"/>
      <c r="K633" s="303"/>
      <c r="L633" s="303"/>
      <c r="M633" s="303"/>
      <c r="N633" s="303"/>
      <c r="O633" s="303"/>
      <c r="P633" s="305"/>
      <c r="Q633" s="305"/>
      <c r="R633" s="303"/>
      <c r="S633" s="303"/>
      <c r="T633" s="303"/>
      <c r="U633" s="303"/>
      <c r="V633" s="303"/>
      <c r="W633" s="303"/>
      <c r="X633" s="303"/>
      <c r="Y633" s="303"/>
    </row>
    <row r="634" spans="1:25" ht="12.75">
      <c r="A634" s="303"/>
      <c r="B634" s="303"/>
      <c r="C634" s="303"/>
      <c r="D634" s="303"/>
      <c r="E634" s="303"/>
      <c r="F634" s="304"/>
      <c r="G634" s="303"/>
      <c r="H634" s="303"/>
      <c r="I634" s="303"/>
      <c r="J634" s="303"/>
      <c r="K634" s="303"/>
      <c r="L634" s="303"/>
      <c r="M634" s="303"/>
      <c r="N634" s="303"/>
      <c r="O634" s="303"/>
      <c r="P634" s="305"/>
      <c r="Q634" s="305"/>
      <c r="R634" s="303"/>
      <c r="S634" s="303"/>
      <c r="T634" s="303"/>
      <c r="U634" s="303"/>
      <c r="V634" s="303"/>
      <c r="W634" s="303"/>
      <c r="X634" s="303"/>
      <c r="Y634" s="303"/>
    </row>
    <row r="635" spans="1:25" ht="12.75">
      <c r="A635" s="303"/>
      <c r="B635" s="303"/>
      <c r="C635" s="303"/>
      <c r="D635" s="303"/>
      <c r="E635" s="303"/>
      <c r="F635" s="304"/>
      <c r="G635" s="303"/>
      <c r="H635" s="303"/>
      <c r="I635" s="303"/>
      <c r="J635" s="303"/>
      <c r="K635" s="303"/>
      <c r="L635" s="303"/>
      <c r="M635" s="303"/>
      <c r="N635" s="303"/>
      <c r="O635" s="303"/>
      <c r="P635" s="305"/>
      <c r="Q635" s="305"/>
      <c r="R635" s="303"/>
      <c r="S635" s="303"/>
      <c r="T635" s="303"/>
      <c r="U635" s="303"/>
      <c r="V635" s="303"/>
      <c r="W635" s="303"/>
      <c r="X635" s="303"/>
      <c r="Y635" s="303"/>
    </row>
    <row r="636" spans="1:25" ht="12.75">
      <c r="A636" s="303"/>
      <c r="B636" s="303"/>
      <c r="C636" s="303"/>
      <c r="D636" s="303"/>
      <c r="E636" s="303"/>
      <c r="F636" s="304"/>
      <c r="G636" s="303"/>
      <c r="H636" s="303"/>
      <c r="I636" s="303"/>
      <c r="J636" s="303"/>
      <c r="K636" s="303"/>
      <c r="L636" s="303"/>
      <c r="M636" s="303"/>
      <c r="N636" s="303"/>
      <c r="O636" s="303"/>
      <c r="P636" s="305"/>
      <c r="Q636" s="305"/>
      <c r="R636" s="303"/>
      <c r="S636" s="303"/>
      <c r="T636" s="303"/>
      <c r="U636" s="303"/>
      <c r="V636" s="303"/>
      <c r="W636" s="303"/>
      <c r="X636" s="303"/>
      <c r="Y636" s="303"/>
    </row>
    <row r="637" spans="1:25" ht="12.75">
      <c r="A637" s="303"/>
      <c r="B637" s="303"/>
      <c r="C637" s="303"/>
      <c r="D637" s="303"/>
      <c r="E637" s="303"/>
      <c r="F637" s="304"/>
      <c r="G637" s="303"/>
      <c r="H637" s="303"/>
      <c r="I637" s="303"/>
      <c r="J637" s="303"/>
      <c r="K637" s="303"/>
      <c r="L637" s="303"/>
      <c r="M637" s="303"/>
      <c r="N637" s="303"/>
      <c r="O637" s="303"/>
      <c r="P637" s="305"/>
      <c r="Q637" s="305"/>
      <c r="R637" s="303"/>
      <c r="S637" s="303"/>
      <c r="T637" s="303"/>
      <c r="U637" s="303"/>
      <c r="V637" s="303"/>
      <c r="W637" s="303"/>
      <c r="X637" s="303"/>
      <c r="Y637" s="303"/>
    </row>
    <row r="638" spans="1:25" ht="12.75">
      <c r="A638" s="303"/>
      <c r="B638" s="303"/>
      <c r="C638" s="303"/>
      <c r="D638" s="303"/>
      <c r="E638" s="303"/>
      <c r="F638" s="304"/>
      <c r="G638" s="303"/>
      <c r="H638" s="303"/>
      <c r="I638" s="303"/>
      <c r="J638" s="303"/>
      <c r="K638" s="303"/>
      <c r="L638" s="303"/>
      <c r="M638" s="303"/>
      <c r="N638" s="303"/>
      <c r="O638" s="303"/>
      <c r="P638" s="305"/>
      <c r="Q638" s="305"/>
      <c r="R638" s="303"/>
      <c r="S638" s="303"/>
      <c r="T638" s="303"/>
      <c r="U638" s="303"/>
      <c r="V638" s="303"/>
      <c r="W638" s="303"/>
      <c r="X638" s="303"/>
      <c r="Y638" s="303"/>
    </row>
    <row r="639" spans="1:25" ht="12.75">
      <c r="A639" s="303"/>
      <c r="B639" s="303"/>
      <c r="C639" s="303"/>
      <c r="D639" s="303"/>
      <c r="E639" s="303"/>
      <c r="F639" s="304"/>
      <c r="G639" s="303"/>
      <c r="H639" s="303"/>
      <c r="I639" s="303"/>
      <c r="J639" s="303"/>
      <c r="K639" s="303"/>
      <c r="L639" s="303"/>
      <c r="M639" s="303"/>
      <c r="N639" s="303"/>
      <c r="O639" s="303"/>
      <c r="P639" s="305"/>
      <c r="Q639" s="305"/>
      <c r="R639" s="303"/>
      <c r="S639" s="303"/>
      <c r="T639" s="303"/>
      <c r="U639" s="303"/>
      <c r="V639" s="303"/>
      <c r="W639" s="303"/>
      <c r="X639" s="303"/>
      <c r="Y639" s="303"/>
    </row>
    <row r="640" spans="1:25" ht="12.75">
      <c r="A640" s="303"/>
      <c r="B640" s="303"/>
      <c r="C640" s="303"/>
      <c r="D640" s="303"/>
      <c r="E640" s="303"/>
      <c r="F640" s="304"/>
      <c r="G640" s="303"/>
      <c r="H640" s="303"/>
      <c r="I640" s="303"/>
      <c r="J640" s="303"/>
      <c r="K640" s="303"/>
      <c r="L640" s="303"/>
      <c r="M640" s="303"/>
      <c r="N640" s="303"/>
      <c r="O640" s="303"/>
      <c r="P640" s="305"/>
      <c r="Q640" s="305"/>
      <c r="R640" s="303"/>
      <c r="S640" s="303"/>
      <c r="T640" s="303"/>
      <c r="U640" s="303"/>
      <c r="V640" s="303"/>
      <c r="W640" s="303"/>
      <c r="X640" s="303"/>
      <c r="Y640" s="303"/>
    </row>
    <row r="641" spans="1:25" ht="12.75">
      <c r="A641" s="303"/>
      <c r="B641" s="303"/>
      <c r="C641" s="303"/>
      <c r="D641" s="303"/>
      <c r="E641" s="303"/>
      <c r="F641" s="304"/>
      <c r="G641" s="303"/>
      <c r="H641" s="303"/>
      <c r="I641" s="303"/>
      <c r="J641" s="303"/>
      <c r="K641" s="303"/>
      <c r="L641" s="303"/>
      <c r="M641" s="303"/>
      <c r="N641" s="303"/>
      <c r="O641" s="303"/>
      <c r="P641" s="305"/>
      <c r="Q641" s="305"/>
      <c r="R641" s="303"/>
      <c r="S641" s="303"/>
      <c r="T641" s="303"/>
      <c r="U641" s="303"/>
      <c r="V641" s="303"/>
      <c r="W641" s="303"/>
      <c r="X641" s="303"/>
      <c r="Y641" s="303"/>
    </row>
    <row r="642" spans="1:25" ht="12.75">
      <c r="A642" s="303"/>
      <c r="B642" s="303"/>
      <c r="C642" s="303"/>
      <c r="D642" s="303"/>
      <c r="E642" s="303"/>
      <c r="F642" s="304"/>
      <c r="G642" s="303"/>
      <c r="H642" s="303"/>
      <c r="I642" s="303"/>
      <c r="J642" s="303"/>
      <c r="K642" s="303"/>
      <c r="L642" s="303"/>
      <c r="M642" s="303"/>
      <c r="N642" s="303"/>
      <c r="O642" s="303"/>
      <c r="P642" s="305"/>
      <c r="Q642" s="305"/>
      <c r="R642" s="303"/>
      <c r="S642" s="303"/>
      <c r="T642" s="303"/>
      <c r="U642" s="303"/>
      <c r="V642" s="303"/>
      <c r="W642" s="303"/>
      <c r="X642" s="303"/>
      <c r="Y642" s="303"/>
    </row>
    <row r="643" spans="1:25" ht="12.75">
      <c r="A643" s="303"/>
      <c r="B643" s="303"/>
      <c r="C643" s="303"/>
      <c r="D643" s="303"/>
      <c r="E643" s="303"/>
      <c r="F643" s="304"/>
      <c r="G643" s="303"/>
      <c r="H643" s="303"/>
      <c r="I643" s="303"/>
      <c r="J643" s="303"/>
      <c r="K643" s="303"/>
      <c r="L643" s="303"/>
      <c r="M643" s="303"/>
      <c r="N643" s="303"/>
      <c r="O643" s="303"/>
      <c r="P643" s="305"/>
      <c r="Q643" s="305"/>
      <c r="R643" s="303"/>
      <c r="S643" s="303"/>
      <c r="T643" s="303"/>
      <c r="U643" s="303"/>
      <c r="V643" s="303"/>
      <c r="W643" s="303"/>
      <c r="X643" s="303"/>
      <c r="Y643" s="303"/>
    </row>
    <row r="644" spans="1:25" ht="12.75">
      <c r="A644" s="303"/>
      <c r="B644" s="303"/>
      <c r="C644" s="303"/>
      <c r="D644" s="303"/>
      <c r="E644" s="303"/>
      <c r="F644" s="304"/>
      <c r="G644" s="303"/>
      <c r="H644" s="303"/>
      <c r="I644" s="303"/>
      <c r="J644" s="303"/>
      <c r="K644" s="303"/>
      <c r="L644" s="303"/>
      <c r="M644" s="303"/>
      <c r="N644" s="303"/>
      <c r="O644" s="303"/>
      <c r="P644" s="305"/>
      <c r="Q644" s="305"/>
      <c r="R644" s="303"/>
      <c r="S644" s="303"/>
      <c r="T644" s="303"/>
      <c r="U644" s="303"/>
      <c r="V644" s="303"/>
      <c r="W644" s="303"/>
      <c r="X644" s="303"/>
      <c r="Y644" s="303"/>
    </row>
    <row r="645" spans="1:25" ht="12.75">
      <c r="A645" s="303"/>
      <c r="B645" s="303"/>
      <c r="C645" s="303"/>
      <c r="D645" s="303"/>
      <c r="E645" s="303"/>
      <c r="F645" s="304"/>
      <c r="G645" s="303"/>
      <c r="H645" s="303"/>
      <c r="I645" s="303"/>
      <c r="J645" s="303"/>
      <c r="K645" s="303"/>
      <c r="L645" s="303"/>
      <c r="M645" s="303"/>
      <c r="N645" s="303"/>
      <c r="O645" s="303"/>
      <c r="P645" s="305"/>
      <c r="Q645" s="305"/>
      <c r="R645" s="303"/>
      <c r="S645" s="303"/>
      <c r="T645" s="303"/>
      <c r="U645" s="303"/>
      <c r="V645" s="303"/>
      <c r="W645" s="303"/>
      <c r="X645" s="303"/>
      <c r="Y645" s="303"/>
    </row>
    <row r="646" spans="1:25" ht="12.75">
      <c r="A646" s="303"/>
      <c r="B646" s="303"/>
      <c r="C646" s="303"/>
      <c r="D646" s="303"/>
      <c r="E646" s="303"/>
      <c r="F646" s="304"/>
      <c r="G646" s="303"/>
      <c r="H646" s="303"/>
      <c r="I646" s="303"/>
      <c r="J646" s="303"/>
      <c r="K646" s="303"/>
      <c r="L646" s="303"/>
      <c r="M646" s="303"/>
      <c r="N646" s="303"/>
      <c r="O646" s="303"/>
      <c r="P646" s="305"/>
      <c r="Q646" s="305"/>
      <c r="R646" s="303"/>
      <c r="S646" s="303"/>
      <c r="T646" s="303"/>
      <c r="U646" s="303"/>
      <c r="V646" s="303"/>
      <c r="W646" s="303"/>
      <c r="X646" s="303"/>
      <c r="Y646" s="303"/>
    </row>
    <row r="647" spans="1:25" ht="12.75">
      <c r="A647" s="303"/>
      <c r="B647" s="303"/>
      <c r="C647" s="303"/>
      <c r="D647" s="303"/>
      <c r="E647" s="303"/>
      <c r="F647" s="304"/>
      <c r="G647" s="303"/>
      <c r="H647" s="303"/>
      <c r="I647" s="303"/>
      <c r="J647" s="303"/>
      <c r="K647" s="303"/>
      <c r="L647" s="303"/>
      <c r="M647" s="303"/>
      <c r="N647" s="303"/>
      <c r="O647" s="303"/>
      <c r="P647" s="305"/>
      <c r="Q647" s="305"/>
      <c r="R647" s="303"/>
      <c r="S647" s="303"/>
      <c r="T647" s="303"/>
      <c r="U647" s="303"/>
      <c r="V647" s="303"/>
      <c r="W647" s="303"/>
      <c r="X647" s="303"/>
      <c r="Y647" s="303"/>
    </row>
    <row r="648" spans="1:25" ht="12.75">
      <c r="A648" s="303"/>
      <c r="B648" s="303"/>
      <c r="C648" s="303"/>
      <c r="D648" s="303"/>
      <c r="E648" s="303"/>
      <c r="F648" s="304"/>
      <c r="G648" s="303"/>
      <c r="H648" s="303"/>
      <c r="I648" s="303"/>
      <c r="J648" s="303"/>
      <c r="K648" s="303"/>
      <c r="L648" s="303"/>
      <c r="M648" s="303"/>
      <c r="N648" s="303"/>
      <c r="O648" s="303"/>
      <c r="P648" s="305"/>
      <c r="Q648" s="305"/>
      <c r="R648" s="303"/>
      <c r="S648" s="303"/>
      <c r="T648" s="303"/>
      <c r="U648" s="303"/>
      <c r="V648" s="303"/>
      <c r="W648" s="303"/>
      <c r="X648" s="303"/>
      <c r="Y648" s="303"/>
    </row>
    <row r="649" spans="1:25" ht="12.75">
      <c r="A649" s="303"/>
      <c r="B649" s="303"/>
      <c r="C649" s="303"/>
      <c r="D649" s="303"/>
      <c r="E649" s="303"/>
      <c r="F649" s="304"/>
      <c r="G649" s="303"/>
      <c r="H649" s="303"/>
      <c r="I649" s="303"/>
      <c r="J649" s="303"/>
      <c r="K649" s="303"/>
      <c r="L649" s="303"/>
      <c r="M649" s="303"/>
      <c r="N649" s="303"/>
      <c r="O649" s="303"/>
      <c r="P649" s="305"/>
      <c r="Q649" s="305"/>
      <c r="R649" s="303"/>
      <c r="S649" s="303"/>
      <c r="T649" s="303"/>
      <c r="U649" s="303"/>
      <c r="V649" s="303"/>
      <c r="W649" s="303"/>
      <c r="X649" s="303"/>
      <c r="Y649" s="303"/>
    </row>
    <row r="650" spans="1:25" ht="12.75">
      <c r="A650" s="303"/>
      <c r="B650" s="303"/>
      <c r="C650" s="303"/>
      <c r="D650" s="303"/>
      <c r="E650" s="303"/>
      <c r="F650" s="304"/>
      <c r="G650" s="303"/>
      <c r="H650" s="303"/>
      <c r="I650" s="303"/>
      <c r="J650" s="303"/>
      <c r="K650" s="303"/>
      <c r="L650" s="303"/>
      <c r="M650" s="303"/>
      <c r="N650" s="303"/>
      <c r="O650" s="303"/>
      <c r="P650" s="305"/>
      <c r="Q650" s="305"/>
      <c r="R650" s="303"/>
      <c r="S650" s="303"/>
      <c r="T650" s="303"/>
      <c r="U650" s="303"/>
      <c r="V650" s="303"/>
      <c r="W650" s="303"/>
      <c r="X650" s="303"/>
      <c r="Y650" s="303"/>
    </row>
    <row r="651" spans="1:25" ht="12.75">
      <c r="A651" s="303"/>
      <c r="B651" s="303"/>
      <c r="C651" s="303"/>
      <c r="D651" s="303"/>
      <c r="E651" s="303"/>
      <c r="F651" s="304"/>
      <c r="G651" s="303"/>
      <c r="H651" s="303"/>
      <c r="I651" s="303"/>
      <c r="J651" s="303"/>
      <c r="K651" s="303"/>
      <c r="L651" s="303"/>
      <c r="M651" s="303"/>
      <c r="N651" s="303"/>
      <c r="O651" s="303"/>
      <c r="P651" s="305"/>
      <c r="Q651" s="305"/>
      <c r="R651" s="303"/>
      <c r="S651" s="303"/>
      <c r="T651" s="303"/>
      <c r="U651" s="303"/>
      <c r="V651" s="303"/>
      <c r="W651" s="303"/>
      <c r="X651" s="303"/>
      <c r="Y651" s="303"/>
    </row>
    <row r="652" spans="1:25" ht="12.75">
      <c r="A652" s="303"/>
      <c r="B652" s="303"/>
      <c r="C652" s="303"/>
      <c r="D652" s="303"/>
      <c r="E652" s="303"/>
      <c r="F652" s="304"/>
      <c r="G652" s="303"/>
      <c r="H652" s="303"/>
      <c r="I652" s="303"/>
      <c r="J652" s="303"/>
      <c r="K652" s="303"/>
      <c r="L652" s="303"/>
      <c r="M652" s="303"/>
      <c r="N652" s="303"/>
      <c r="O652" s="303"/>
      <c r="P652" s="305"/>
      <c r="Q652" s="305"/>
      <c r="R652" s="303"/>
      <c r="S652" s="303"/>
      <c r="T652" s="303"/>
      <c r="U652" s="303"/>
      <c r="V652" s="303"/>
      <c r="W652" s="303"/>
      <c r="X652" s="303"/>
      <c r="Y652" s="303"/>
    </row>
    <row r="653" spans="1:25" ht="12.75">
      <c r="A653" s="303"/>
      <c r="B653" s="303"/>
      <c r="C653" s="303"/>
      <c r="D653" s="303"/>
      <c r="E653" s="303"/>
      <c r="F653" s="304"/>
      <c r="G653" s="303"/>
      <c r="H653" s="303"/>
      <c r="I653" s="303"/>
      <c r="J653" s="303"/>
      <c r="K653" s="303"/>
      <c r="L653" s="303"/>
      <c r="M653" s="303"/>
      <c r="N653" s="303"/>
      <c r="O653" s="303"/>
      <c r="P653" s="305"/>
      <c r="Q653" s="305"/>
      <c r="R653" s="303"/>
      <c r="S653" s="303"/>
      <c r="T653" s="303"/>
      <c r="U653" s="303"/>
      <c r="V653" s="303"/>
      <c r="W653" s="303"/>
      <c r="X653" s="303"/>
      <c r="Y653" s="303"/>
    </row>
    <row r="654" spans="1:25" ht="12.75">
      <c r="A654" s="303"/>
      <c r="B654" s="303"/>
      <c r="C654" s="303"/>
      <c r="D654" s="303"/>
      <c r="E654" s="303"/>
      <c r="F654" s="304"/>
      <c r="G654" s="303"/>
      <c r="H654" s="303"/>
      <c r="I654" s="303"/>
      <c r="J654" s="303"/>
      <c r="K654" s="303"/>
      <c r="L654" s="303"/>
      <c r="M654" s="303"/>
      <c r="N654" s="303"/>
      <c r="O654" s="303"/>
      <c r="P654" s="305"/>
      <c r="Q654" s="305"/>
      <c r="R654" s="303"/>
      <c r="S654" s="303"/>
      <c r="T654" s="303"/>
      <c r="U654" s="303"/>
      <c r="V654" s="303"/>
      <c r="W654" s="303"/>
      <c r="X654" s="303"/>
      <c r="Y654" s="303"/>
    </row>
    <row r="655" spans="1:25" ht="12.75">
      <c r="A655" s="303"/>
      <c r="B655" s="303"/>
      <c r="C655" s="303"/>
      <c r="D655" s="303"/>
      <c r="E655" s="303"/>
      <c r="F655" s="304"/>
      <c r="G655" s="303"/>
      <c r="H655" s="303"/>
      <c r="I655" s="303"/>
      <c r="J655" s="303"/>
      <c r="K655" s="303"/>
      <c r="L655" s="303"/>
      <c r="M655" s="303"/>
      <c r="N655" s="303"/>
      <c r="O655" s="303"/>
      <c r="P655" s="305"/>
      <c r="Q655" s="305"/>
      <c r="R655" s="303"/>
      <c r="S655" s="303"/>
      <c r="T655" s="303"/>
      <c r="U655" s="303"/>
      <c r="V655" s="303"/>
      <c r="W655" s="303"/>
      <c r="X655" s="303"/>
      <c r="Y655" s="303"/>
    </row>
    <row r="656" spans="1:25" ht="12.75">
      <c r="A656" s="303"/>
      <c r="B656" s="303"/>
      <c r="C656" s="303"/>
      <c r="D656" s="303"/>
      <c r="E656" s="303"/>
      <c r="F656" s="304"/>
      <c r="G656" s="303"/>
      <c r="H656" s="303"/>
      <c r="I656" s="303"/>
      <c r="J656" s="303"/>
      <c r="K656" s="303"/>
      <c r="L656" s="303"/>
      <c r="M656" s="303"/>
      <c r="N656" s="303"/>
      <c r="O656" s="303"/>
      <c r="P656" s="305"/>
      <c r="Q656" s="305"/>
      <c r="R656" s="303"/>
      <c r="S656" s="303"/>
      <c r="T656" s="303"/>
      <c r="U656" s="303"/>
      <c r="V656" s="303"/>
      <c r="W656" s="303"/>
      <c r="X656" s="303"/>
      <c r="Y656" s="303"/>
    </row>
    <row r="657" spans="1:25" ht="12.75">
      <c r="A657" s="303"/>
      <c r="B657" s="303"/>
      <c r="C657" s="303"/>
      <c r="D657" s="303"/>
      <c r="E657" s="303"/>
      <c r="F657" s="304"/>
      <c r="G657" s="303"/>
      <c r="H657" s="303"/>
      <c r="I657" s="303"/>
      <c r="J657" s="303"/>
      <c r="K657" s="303"/>
      <c r="L657" s="303"/>
      <c r="M657" s="303"/>
      <c r="N657" s="303"/>
      <c r="O657" s="303"/>
      <c r="P657" s="305"/>
      <c r="Q657" s="305"/>
      <c r="R657" s="303"/>
      <c r="S657" s="303"/>
      <c r="T657" s="303"/>
      <c r="U657" s="303"/>
      <c r="V657" s="303"/>
      <c r="W657" s="303"/>
      <c r="X657" s="303"/>
      <c r="Y657" s="303"/>
    </row>
    <row r="658" spans="1:25" ht="12.75">
      <c r="A658" s="303"/>
      <c r="B658" s="303"/>
      <c r="C658" s="303"/>
      <c r="D658" s="303"/>
      <c r="E658" s="303"/>
      <c r="F658" s="304"/>
      <c r="G658" s="303"/>
      <c r="H658" s="303"/>
      <c r="I658" s="303"/>
      <c r="J658" s="303"/>
      <c r="K658" s="303"/>
      <c r="L658" s="303"/>
      <c r="M658" s="303"/>
      <c r="N658" s="303"/>
      <c r="O658" s="303"/>
      <c r="P658" s="305"/>
      <c r="Q658" s="305"/>
      <c r="R658" s="303"/>
      <c r="S658" s="303"/>
      <c r="T658" s="303"/>
      <c r="U658" s="303"/>
      <c r="V658" s="303"/>
      <c r="W658" s="303"/>
      <c r="X658" s="303"/>
      <c r="Y658" s="303"/>
    </row>
    <row r="659" spans="1:25" ht="12.75">
      <c r="A659" s="303"/>
      <c r="B659" s="303"/>
      <c r="C659" s="303"/>
      <c r="D659" s="303"/>
      <c r="E659" s="303"/>
      <c r="F659" s="304"/>
      <c r="G659" s="303"/>
      <c r="H659" s="303"/>
      <c r="I659" s="303"/>
      <c r="J659" s="303"/>
      <c r="K659" s="303"/>
      <c r="L659" s="303"/>
      <c r="M659" s="303"/>
      <c r="N659" s="303"/>
      <c r="O659" s="303"/>
      <c r="P659" s="305"/>
      <c r="Q659" s="305"/>
      <c r="R659" s="303"/>
      <c r="S659" s="303"/>
      <c r="T659" s="303"/>
      <c r="U659" s="303"/>
      <c r="V659" s="303"/>
      <c r="W659" s="303"/>
      <c r="X659" s="303"/>
      <c r="Y659" s="303"/>
    </row>
    <row r="660" spans="1:25" ht="12.75">
      <c r="A660" s="303"/>
      <c r="B660" s="303"/>
      <c r="C660" s="303"/>
      <c r="D660" s="303"/>
      <c r="E660" s="303"/>
      <c r="F660" s="304"/>
      <c r="G660" s="303"/>
      <c r="H660" s="303"/>
      <c r="I660" s="303"/>
      <c r="J660" s="303"/>
      <c r="K660" s="303"/>
      <c r="L660" s="303"/>
      <c r="M660" s="303"/>
      <c r="N660" s="303"/>
      <c r="O660" s="303"/>
      <c r="P660" s="305"/>
      <c r="Q660" s="305"/>
      <c r="R660" s="303"/>
      <c r="S660" s="303"/>
      <c r="T660" s="303"/>
      <c r="U660" s="303"/>
      <c r="V660" s="303"/>
      <c r="W660" s="303"/>
      <c r="X660" s="303"/>
      <c r="Y660" s="303"/>
    </row>
    <row r="661" spans="1:25" ht="12.75">
      <c r="A661" s="303"/>
      <c r="B661" s="303"/>
      <c r="C661" s="303"/>
      <c r="D661" s="303"/>
      <c r="E661" s="303"/>
      <c r="F661" s="304"/>
      <c r="G661" s="303"/>
      <c r="H661" s="303"/>
      <c r="I661" s="303"/>
      <c r="J661" s="303"/>
      <c r="K661" s="303"/>
      <c r="L661" s="303"/>
      <c r="M661" s="303"/>
      <c r="N661" s="303"/>
      <c r="O661" s="303"/>
      <c r="P661" s="305"/>
      <c r="Q661" s="305"/>
      <c r="R661" s="303"/>
      <c r="S661" s="303"/>
      <c r="T661" s="303"/>
      <c r="U661" s="303"/>
      <c r="V661" s="303"/>
      <c r="W661" s="303"/>
      <c r="X661" s="303"/>
      <c r="Y661" s="303"/>
    </row>
    <row r="662" spans="1:25" ht="12.75">
      <c r="A662" s="303"/>
      <c r="B662" s="303"/>
      <c r="C662" s="303"/>
      <c r="D662" s="303"/>
      <c r="E662" s="303"/>
      <c r="F662" s="304"/>
      <c r="G662" s="303"/>
      <c r="H662" s="303"/>
      <c r="I662" s="303"/>
      <c r="J662" s="303"/>
      <c r="K662" s="303"/>
      <c r="L662" s="303"/>
      <c r="M662" s="303"/>
      <c r="N662" s="303"/>
      <c r="O662" s="303"/>
      <c r="P662" s="305"/>
      <c r="Q662" s="305"/>
      <c r="R662" s="303"/>
      <c r="S662" s="303"/>
      <c r="T662" s="303"/>
      <c r="U662" s="303"/>
      <c r="V662" s="303"/>
      <c r="W662" s="303"/>
      <c r="X662" s="303"/>
      <c r="Y662" s="303"/>
    </row>
    <row r="663" spans="1:25" ht="12.75">
      <c r="A663" s="303"/>
      <c r="B663" s="303"/>
      <c r="C663" s="303"/>
      <c r="D663" s="303"/>
      <c r="E663" s="303"/>
      <c r="F663" s="304"/>
      <c r="G663" s="303"/>
      <c r="H663" s="303"/>
      <c r="I663" s="303"/>
      <c r="J663" s="303"/>
      <c r="K663" s="303"/>
      <c r="L663" s="303"/>
      <c r="M663" s="303"/>
      <c r="N663" s="303"/>
      <c r="O663" s="303"/>
      <c r="P663" s="305"/>
      <c r="Q663" s="305"/>
      <c r="R663" s="303"/>
      <c r="S663" s="303"/>
      <c r="T663" s="303"/>
      <c r="U663" s="303"/>
      <c r="V663" s="303"/>
      <c r="W663" s="303"/>
      <c r="X663" s="303"/>
      <c r="Y663" s="303"/>
    </row>
    <row r="664" spans="1:25" ht="12.75">
      <c r="A664" s="303"/>
      <c r="B664" s="303"/>
      <c r="C664" s="303"/>
      <c r="D664" s="303"/>
      <c r="E664" s="303"/>
      <c r="F664" s="304"/>
      <c r="G664" s="303"/>
      <c r="H664" s="303"/>
      <c r="I664" s="303"/>
      <c r="J664" s="303"/>
      <c r="K664" s="303"/>
      <c r="L664" s="303"/>
      <c r="M664" s="303"/>
      <c r="N664" s="303"/>
      <c r="O664" s="303"/>
      <c r="P664" s="305"/>
      <c r="Q664" s="305"/>
      <c r="R664" s="303"/>
      <c r="S664" s="303"/>
      <c r="T664" s="303"/>
      <c r="U664" s="303"/>
      <c r="V664" s="303"/>
      <c r="W664" s="303"/>
      <c r="X664" s="303"/>
      <c r="Y664" s="303"/>
    </row>
    <row r="665" spans="1:25" ht="12.75">
      <c r="A665" s="303"/>
      <c r="B665" s="303"/>
      <c r="C665" s="303"/>
      <c r="D665" s="303"/>
      <c r="E665" s="303"/>
      <c r="F665" s="304"/>
      <c r="G665" s="303"/>
      <c r="H665" s="303"/>
      <c r="I665" s="303"/>
      <c r="J665" s="303"/>
      <c r="K665" s="303"/>
      <c r="L665" s="303"/>
      <c r="M665" s="303"/>
      <c r="N665" s="303"/>
      <c r="O665" s="303"/>
      <c r="P665" s="305"/>
      <c r="Q665" s="305"/>
      <c r="R665" s="303"/>
      <c r="S665" s="303"/>
      <c r="T665" s="303"/>
      <c r="U665" s="303"/>
      <c r="V665" s="303"/>
      <c r="W665" s="303"/>
      <c r="X665" s="303"/>
      <c r="Y665" s="303"/>
    </row>
    <row r="666" spans="1:25" ht="12.75">
      <c r="A666" s="303"/>
      <c r="B666" s="303"/>
      <c r="C666" s="303"/>
      <c r="D666" s="303"/>
      <c r="E666" s="303"/>
      <c r="F666" s="304"/>
      <c r="G666" s="303"/>
      <c r="H666" s="303"/>
      <c r="I666" s="303"/>
      <c r="J666" s="303"/>
      <c r="K666" s="303"/>
      <c r="L666" s="303"/>
      <c r="M666" s="303"/>
      <c r="N666" s="303"/>
      <c r="O666" s="303"/>
      <c r="P666" s="305"/>
      <c r="Q666" s="305"/>
      <c r="R666" s="303"/>
      <c r="S666" s="303"/>
      <c r="T666" s="303"/>
      <c r="U666" s="303"/>
      <c r="V666" s="303"/>
      <c r="W666" s="303"/>
      <c r="X666" s="303"/>
      <c r="Y666" s="303"/>
    </row>
    <row r="667" spans="1:25" ht="12.75">
      <c r="A667" s="303"/>
      <c r="B667" s="303"/>
      <c r="C667" s="303"/>
      <c r="D667" s="303"/>
      <c r="E667" s="303"/>
      <c r="F667" s="304"/>
      <c r="G667" s="303"/>
      <c r="H667" s="303"/>
      <c r="I667" s="303"/>
      <c r="J667" s="303"/>
      <c r="K667" s="303"/>
      <c r="L667" s="303"/>
      <c r="M667" s="303"/>
      <c r="N667" s="303"/>
      <c r="O667" s="303"/>
      <c r="P667" s="305"/>
      <c r="Q667" s="305"/>
      <c r="R667" s="303"/>
      <c r="S667" s="303"/>
      <c r="T667" s="303"/>
      <c r="U667" s="303"/>
      <c r="V667" s="303"/>
      <c r="W667" s="303"/>
      <c r="X667" s="303"/>
      <c r="Y667" s="303"/>
    </row>
    <row r="668" spans="1:25" ht="12.75">
      <c r="A668" s="303"/>
      <c r="B668" s="303"/>
      <c r="C668" s="303"/>
      <c r="D668" s="303"/>
      <c r="E668" s="303"/>
      <c r="F668" s="304"/>
      <c r="G668" s="303"/>
      <c r="H668" s="303"/>
      <c r="I668" s="303"/>
      <c r="J668" s="303"/>
      <c r="K668" s="303"/>
      <c r="L668" s="303"/>
      <c r="M668" s="303"/>
      <c r="N668" s="303"/>
      <c r="O668" s="303"/>
      <c r="P668" s="305"/>
      <c r="Q668" s="305"/>
      <c r="R668" s="303"/>
      <c r="S668" s="303"/>
      <c r="T668" s="303"/>
      <c r="U668" s="303"/>
      <c r="V668" s="303"/>
      <c r="W668" s="303"/>
      <c r="X668" s="303"/>
      <c r="Y668" s="303"/>
    </row>
    <row r="669" spans="1:25" ht="12.75">
      <c r="A669" s="303"/>
      <c r="B669" s="303"/>
      <c r="C669" s="303"/>
      <c r="D669" s="303"/>
      <c r="E669" s="303"/>
      <c r="F669" s="304"/>
      <c r="G669" s="303"/>
      <c r="H669" s="303"/>
      <c r="I669" s="303"/>
      <c r="J669" s="303"/>
      <c r="K669" s="303"/>
      <c r="L669" s="303"/>
      <c r="M669" s="303"/>
      <c r="N669" s="303"/>
      <c r="O669" s="303"/>
      <c r="P669" s="305"/>
      <c r="Q669" s="305"/>
      <c r="R669" s="303"/>
      <c r="S669" s="303"/>
      <c r="T669" s="303"/>
      <c r="U669" s="303"/>
      <c r="V669" s="303"/>
      <c r="W669" s="303"/>
      <c r="X669" s="303"/>
      <c r="Y669" s="303"/>
    </row>
    <row r="670" spans="1:25" ht="12.75">
      <c r="A670" s="303"/>
      <c r="B670" s="303"/>
      <c r="C670" s="303"/>
      <c r="D670" s="303"/>
      <c r="E670" s="303"/>
      <c r="F670" s="304"/>
      <c r="G670" s="303"/>
      <c r="H670" s="303"/>
      <c r="I670" s="303"/>
      <c r="J670" s="303"/>
      <c r="K670" s="303"/>
      <c r="L670" s="303"/>
      <c r="M670" s="303"/>
      <c r="N670" s="303"/>
      <c r="O670" s="303"/>
      <c r="P670" s="305"/>
      <c r="Q670" s="305"/>
      <c r="R670" s="303"/>
      <c r="S670" s="303"/>
      <c r="T670" s="303"/>
      <c r="U670" s="303"/>
      <c r="V670" s="303"/>
      <c r="W670" s="303"/>
      <c r="X670" s="303"/>
      <c r="Y670" s="303"/>
    </row>
    <row r="671" spans="1:25" ht="12.75">
      <c r="A671" s="303"/>
      <c r="B671" s="303"/>
      <c r="C671" s="303"/>
      <c r="D671" s="303"/>
      <c r="E671" s="303"/>
      <c r="F671" s="304"/>
      <c r="G671" s="303"/>
      <c r="H671" s="303"/>
      <c r="I671" s="303"/>
      <c r="J671" s="303"/>
      <c r="K671" s="303"/>
      <c r="L671" s="303"/>
      <c r="M671" s="303"/>
      <c r="N671" s="303"/>
      <c r="O671" s="303"/>
      <c r="P671" s="305"/>
      <c r="Q671" s="305"/>
      <c r="R671" s="303"/>
      <c r="S671" s="303"/>
      <c r="T671" s="303"/>
      <c r="U671" s="303"/>
      <c r="V671" s="303"/>
      <c r="W671" s="303"/>
      <c r="X671" s="303"/>
      <c r="Y671" s="303"/>
    </row>
    <row r="672" spans="1:25" ht="12.75">
      <c r="A672" s="303"/>
      <c r="B672" s="303"/>
      <c r="C672" s="303"/>
      <c r="D672" s="303"/>
      <c r="E672" s="303"/>
      <c r="F672" s="304"/>
      <c r="G672" s="303"/>
      <c r="H672" s="303"/>
      <c r="I672" s="303"/>
      <c r="J672" s="303"/>
      <c r="K672" s="303"/>
      <c r="L672" s="303"/>
      <c r="M672" s="303"/>
      <c r="N672" s="303"/>
      <c r="O672" s="303"/>
      <c r="P672" s="305"/>
      <c r="Q672" s="305"/>
      <c r="R672" s="303"/>
      <c r="S672" s="303"/>
      <c r="T672" s="303"/>
      <c r="U672" s="303"/>
      <c r="V672" s="303"/>
      <c r="W672" s="303"/>
      <c r="X672" s="303"/>
      <c r="Y672" s="303"/>
    </row>
    <row r="673" spans="1:25" ht="12.75">
      <c r="A673" s="303"/>
      <c r="B673" s="303"/>
      <c r="C673" s="303"/>
      <c r="D673" s="303"/>
      <c r="E673" s="303"/>
      <c r="F673" s="304"/>
      <c r="G673" s="303"/>
      <c r="H673" s="303"/>
      <c r="I673" s="303"/>
      <c r="J673" s="303"/>
      <c r="K673" s="303"/>
      <c r="L673" s="303"/>
      <c r="M673" s="303"/>
      <c r="N673" s="303"/>
      <c r="O673" s="303"/>
      <c r="P673" s="305"/>
      <c r="Q673" s="305"/>
      <c r="R673" s="303"/>
      <c r="S673" s="303"/>
      <c r="T673" s="303"/>
      <c r="U673" s="303"/>
      <c r="V673" s="303"/>
      <c r="W673" s="303"/>
      <c r="X673" s="303"/>
      <c r="Y673" s="303"/>
    </row>
    <row r="674" spans="1:25" ht="12.75">
      <c r="A674" s="303"/>
      <c r="B674" s="303"/>
      <c r="C674" s="303"/>
      <c r="D674" s="303"/>
      <c r="E674" s="303"/>
      <c r="F674" s="304"/>
      <c r="G674" s="303"/>
      <c r="H674" s="303"/>
      <c r="I674" s="303"/>
      <c r="J674" s="303"/>
      <c r="K674" s="303"/>
      <c r="L674" s="303"/>
      <c r="M674" s="303"/>
      <c r="N674" s="303"/>
      <c r="O674" s="303"/>
      <c r="P674" s="305"/>
      <c r="Q674" s="305"/>
      <c r="R674" s="303"/>
      <c r="S674" s="303"/>
      <c r="T674" s="303"/>
      <c r="U674" s="303"/>
      <c r="V674" s="303"/>
      <c r="W674" s="303"/>
      <c r="X674" s="303"/>
      <c r="Y674" s="303"/>
    </row>
    <row r="675" spans="1:25" ht="12.75">
      <c r="A675" s="303"/>
      <c r="B675" s="303"/>
      <c r="C675" s="303"/>
      <c r="D675" s="303"/>
      <c r="E675" s="303"/>
      <c r="F675" s="304"/>
      <c r="G675" s="303"/>
      <c r="H675" s="303"/>
      <c r="I675" s="303"/>
      <c r="J675" s="303"/>
      <c r="K675" s="303"/>
      <c r="L675" s="303"/>
      <c r="M675" s="303"/>
      <c r="N675" s="303"/>
      <c r="O675" s="303"/>
      <c r="P675" s="305"/>
      <c r="Q675" s="305"/>
      <c r="R675" s="303"/>
      <c r="S675" s="303"/>
      <c r="T675" s="303"/>
      <c r="U675" s="303"/>
      <c r="V675" s="303"/>
      <c r="W675" s="303"/>
      <c r="X675" s="303"/>
      <c r="Y675" s="303"/>
    </row>
    <row r="676" spans="1:25" ht="12.75">
      <c r="A676" s="303"/>
      <c r="B676" s="303"/>
      <c r="C676" s="303"/>
      <c r="D676" s="303"/>
      <c r="E676" s="303"/>
      <c r="F676" s="304"/>
      <c r="G676" s="303"/>
      <c r="H676" s="303"/>
      <c r="I676" s="303"/>
      <c r="J676" s="303"/>
      <c r="K676" s="303"/>
      <c r="L676" s="303"/>
      <c r="M676" s="303"/>
      <c r="N676" s="303"/>
      <c r="O676" s="303"/>
      <c r="P676" s="305"/>
      <c r="Q676" s="305"/>
      <c r="R676" s="303"/>
      <c r="S676" s="303"/>
      <c r="T676" s="303"/>
      <c r="U676" s="303"/>
      <c r="V676" s="303"/>
      <c r="W676" s="303"/>
      <c r="X676" s="303"/>
      <c r="Y676" s="303"/>
    </row>
    <row r="677" spans="1:25" ht="12.75">
      <c r="A677" s="303"/>
      <c r="B677" s="303"/>
      <c r="C677" s="303"/>
      <c r="D677" s="303"/>
      <c r="E677" s="303"/>
      <c r="F677" s="304"/>
      <c r="G677" s="303"/>
      <c r="H677" s="303"/>
      <c r="I677" s="303"/>
      <c r="J677" s="303"/>
      <c r="K677" s="303"/>
      <c r="L677" s="303"/>
      <c r="M677" s="303"/>
      <c r="N677" s="303"/>
      <c r="O677" s="303"/>
      <c r="P677" s="305"/>
      <c r="Q677" s="305"/>
      <c r="R677" s="303"/>
      <c r="S677" s="303"/>
      <c r="T677" s="303"/>
      <c r="U677" s="303"/>
      <c r="V677" s="303"/>
      <c r="W677" s="303"/>
      <c r="X677" s="303"/>
      <c r="Y677" s="303"/>
    </row>
    <row r="678" spans="1:25" ht="12.75">
      <c r="A678" s="303"/>
      <c r="B678" s="303"/>
      <c r="C678" s="303"/>
      <c r="D678" s="303"/>
      <c r="E678" s="303"/>
      <c r="F678" s="304"/>
      <c r="G678" s="303"/>
      <c r="H678" s="303"/>
      <c r="I678" s="303"/>
      <c r="J678" s="303"/>
      <c r="K678" s="303"/>
      <c r="L678" s="303"/>
      <c r="M678" s="303"/>
      <c r="N678" s="303"/>
      <c r="O678" s="303"/>
      <c r="P678" s="305"/>
      <c r="Q678" s="305"/>
      <c r="R678" s="303"/>
      <c r="S678" s="303"/>
      <c r="T678" s="303"/>
      <c r="U678" s="303"/>
      <c r="V678" s="303"/>
      <c r="W678" s="303"/>
      <c r="X678" s="303"/>
      <c r="Y678" s="303"/>
    </row>
    <row r="679" spans="1:25" ht="12.75">
      <c r="A679" s="303"/>
      <c r="B679" s="303"/>
      <c r="C679" s="303"/>
      <c r="D679" s="303"/>
      <c r="E679" s="303"/>
      <c r="F679" s="304"/>
      <c r="G679" s="303"/>
      <c r="H679" s="303"/>
      <c r="I679" s="303"/>
      <c r="J679" s="303"/>
      <c r="K679" s="303"/>
      <c r="L679" s="303"/>
      <c r="M679" s="303"/>
      <c r="N679" s="303"/>
      <c r="O679" s="303"/>
      <c r="P679" s="305"/>
      <c r="Q679" s="305"/>
      <c r="R679" s="303"/>
      <c r="S679" s="303"/>
      <c r="T679" s="303"/>
      <c r="U679" s="303"/>
      <c r="V679" s="303"/>
      <c r="W679" s="303"/>
      <c r="X679" s="303"/>
      <c r="Y679" s="303"/>
    </row>
    <row r="680" spans="1:25" ht="12.75">
      <c r="A680" s="303"/>
      <c r="B680" s="303"/>
      <c r="C680" s="303"/>
      <c r="D680" s="303"/>
      <c r="E680" s="303"/>
      <c r="F680" s="304"/>
      <c r="G680" s="303"/>
      <c r="H680" s="303"/>
      <c r="I680" s="303"/>
      <c r="J680" s="303"/>
      <c r="K680" s="303"/>
      <c r="L680" s="303"/>
      <c r="M680" s="303"/>
      <c r="N680" s="303"/>
      <c r="O680" s="303"/>
      <c r="P680" s="305"/>
      <c r="Q680" s="305"/>
      <c r="R680" s="303"/>
      <c r="S680" s="303"/>
      <c r="T680" s="303"/>
      <c r="U680" s="303"/>
      <c r="V680" s="303"/>
      <c r="W680" s="303"/>
      <c r="X680" s="303"/>
      <c r="Y680" s="303"/>
    </row>
    <row r="681" spans="1:25" ht="12.75">
      <c r="A681" s="303"/>
      <c r="B681" s="303"/>
      <c r="C681" s="303"/>
      <c r="D681" s="303"/>
      <c r="E681" s="303"/>
      <c r="F681" s="304"/>
      <c r="G681" s="303"/>
      <c r="H681" s="303"/>
      <c r="I681" s="303"/>
      <c r="J681" s="303"/>
      <c r="K681" s="303"/>
      <c r="L681" s="303"/>
      <c r="M681" s="303"/>
      <c r="N681" s="303"/>
      <c r="O681" s="303"/>
      <c r="P681" s="305"/>
      <c r="Q681" s="305"/>
      <c r="R681" s="303"/>
      <c r="S681" s="303"/>
      <c r="T681" s="303"/>
      <c r="U681" s="303"/>
      <c r="V681" s="303"/>
      <c r="W681" s="303"/>
      <c r="X681" s="303"/>
      <c r="Y681" s="303"/>
    </row>
    <row r="682" spans="1:25" ht="12.75">
      <c r="A682" s="303"/>
      <c r="B682" s="303"/>
      <c r="C682" s="303"/>
      <c r="D682" s="303"/>
      <c r="E682" s="303"/>
      <c r="F682" s="304"/>
      <c r="G682" s="303"/>
      <c r="H682" s="303"/>
      <c r="I682" s="303"/>
      <c r="J682" s="303"/>
      <c r="K682" s="303"/>
      <c r="L682" s="303"/>
      <c r="M682" s="303"/>
      <c r="N682" s="303"/>
      <c r="O682" s="303"/>
      <c r="P682" s="305"/>
      <c r="Q682" s="305"/>
      <c r="R682" s="303"/>
      <c r="S682" s="303"/>
      <c r="T682" s="303"/>
      <c r="U682" s="303"/>
      <c r="V682" s="303"/>
      <c r="W682" s="303"/>
      <c r="X682" s="303"/>
      <c r="Y682" s="303"/>
    </row>
    <row r="683" spans="1:25" ht="12.75">
      <c r="A683" s="303"/>
      <c r="B683" s="303"/>
      <c r="C683" s="303"/>
      <c r="D683" s="303"/>
      <c r="E683" s="303"/>
      <c r="F683" s="304"/>
      <c r="G683" s="303"/>
      <c r="H683" s="303"/>
      <c r="I683" s="303"/>
      <c r="J683" s="303"/>
      <c r="K683" s="303"/>
      <c r="L683" s="303"/>
      <c r="M683" s="303"/>
      <c r="N683" s="303"/>
      <c r="O683" s="303"/>
      <c r="P683" s="305"/>
      <c r="Q683" s="305"/>
      <c r="R683" s="303"/>
      <c r="S683" s="303"/>
      <c r="T683" s="303"/>
      <c r="U683" s="303"/>
      <c r="V683" s="303"/>
      <c r="W683" s="303"/>
      <c r="X683" s="303"/>
      <c r="Y683" s="303"/>
    </row>
    <row r="684" spans="1:25" ht="12.75">
      <c r="A684" s="303"/>
      <c r="B684" s="303"/>
      <c r="C684" s="303"/>
      <c r="D684" s="303"/>
      <c r="E684" s="303"/>
      <c r="F684" s="304"/>
      <c r="G684" s="303"/>
      <c r="H684" s="303"/>
      <c r="I684" s="303"/>
      <c r="J684" s="303"/>
      <c r="K684" s="303"/>
      <c r="L684" s="303"/>
      <c r="M684" s="303"/>
      <c r="N684" s="303"/>
      <c r="O684" s="303"/>
      <c r="P684" s="305"/>
      <c r="Q684" s="305"/>
      <c r="R684" s="303"/>
      <c r="S684" s="303"/>
      <c r="T684" s="303"/>
      <c r="U684" s="303"/>
      <c r="V684" s="303"/>
      <c r="W684" s="303"/>
      <c r="X684" s="303"/>
      <c r="Y684" s="303"/>
    </row>
    <row r="685" spans="1:25" ht="12.75">
      <c r="A685" s="303"/>
      <c r="B685" s="303"/>
      <c r="C685" s="303"/>
      <c r="D685" s="303"/>
      <c r="E685" s="303"/>
      <c r="F685" s="304"/>
      <c r="G685" s="303"/>
      <c r="H685" s="303"/>
      <c r="I685" s="303"/>
      <c r="J685" s="303"/>
      <c r="K685" s="303"/>
      <c r="L685" s="303"/>
      <c r="M685" s="303"/>
      <c r="N685" s="303"/>
      <c r="O685" s="303"/>
      <c r="P685" s="305"/>
      <c r="Q685" s="305"/>
      <c r="R685" s="303"/>
      <c r="S685" s="303"/>
      <c r="T685" s="303"/>
      <c r="U685" s="303"/>
      <c r="V685" s="303"/>
      <c r="W685" s="303"/>
      <c r="X685" s="303"/>
      <c r="Y685" s="303"/>
    </row>
    <row r="686" spans="1:25" ht="12.75">
      <c r="A686" s="303"/>
      <c r="B686" s="303"/>
      <c r="C686" s="303"/>
      <c r="D686" s="303"/>
      <c r="E686" s="303"/>
      <c r="F686" s="304"/>
      <c r="G686" s="303"/>
      <c r="H686" s="303"/>
      <c r="I686" s="303"/>
      <c r="J686" s="303"/>
      <c r="K686" s="303"/>
      <c r="L686" s="303"/>
      <c r="M686" s="303"/>
      <c r="N686" s="303"/>
      <c r="O686" s="303"/>
      <c r="P686" s="305"/>
      <c r="Q686" s="305"/>
      <c r="R686" s="303"/>
      <c r="S686" s="303"/>
      <c r="T686" s="303"/>
      <c r="U686" s="303"/>
      <c r="V686" s="303"/>
      <c r="W686" s="303"/>
      <c r="X686" s="303"/>
      <c r="Y686" s="303"/>
    </row>
    <row r="687" spans="1:25" ht="12.75">
      <c r="A687" s="303"/>
      <c r="B687" s="303"/>
      <c r="C687" s="303"/>
      <c r="D687" s="303"/>
      <c r="E687" s="303"/>
      <c r="F687" s="304"/>
      <c r="G687" s="303"/>
      <c r="H687" s="303"/>
      <c r="I687" s="303"/>
      <c r="J687" s="303"/>
      <c r="K687" s="303"/>
      <c r="L687" s="303"/>
      <c r="M687" s="303"/>
      <c r="N687" s="303"/>
      <c r="O687" s="303"/>
      <c r="P687" s="305"/>
      <c r="Q687" s="305"/>
      <c r="R687" s="303"/>
      <c r="S687" s="303"/>
      <c r="T687" s="303"/>
      <c r="U687" s="303"/>
      <c r="V687" s="303"/>
      <c r="W687" s="303"/>
      <c r="X687" s="303"/>
      <c r="Y687" s="303"/>
    </row>
    <row r="688" spans="1:25" ht="12.75">
      <c r="A688" s="303"/>
      <c r="B688" s="303"/>
      <c r="C688" s="303"/>
      <c r="D688" s="303"/>
      <c r="E688" s="303"/>
      <c r="F688" s="304"/>
      <c r="G688" s="303"/>
      <c r="H688" s="303"/>
      <c r="I688" s="303"/>
      <c r="J688" s="303"/>
      <c r="K688" s="303"/>
      <c r="L688" s="303"/>
      <c r="M688" s="303"/>
      <c r="N688" s="303"/>
      <c r="O688" s="303"/>
      <c r="P688" s="305"/>
      <c r="Q688" s="305"/>
      <c r="R688" s="303"/>
      <c r="S688" s="303"/>
      <c r="T688" s="303"/>
      <c r="U688" s="303"/>
      <c r="V688" s="303"/>
      <c r="W688" s="303"/>
      <c r="X688" s="303"/>
      <c r="Y688" s="303"/>
    </row>
    <row r="689" spans="1:25" ht="12.75">
      <c r="A689" s="303"/>
      <c r="B689" s="303"/>
      <c r="C689" s="303"/>
      <c r="D689" s="303"/>
      <c r="E689" s="303"/>
      <c r="F689" s="304"/>
      <c r="G689" s="303"/>
      <c r="H689" s="303"/>
      <c r="I689" s="303"/>
      <c r="J689" s="303"/>
      <c r="K689" s="303"/>
      <c r="L689" s="303"/>
      <c r="M689" s="303"/>
      <c r="N689" s="303"/>
      <c r="O689" s="303"/>
      <c r="P689" s="305"/>
      <c r="Q689" s="305"/>
      <c r="R689" s="303"/>
      <c r="S689" s="303"/>
      <c r="T689" s="303"/>
      <c r="U689" s="303"/>
      <c r="V689" s="303"/>
      <c r="W689" s="303"/>
      <c r="X689" s="303"/>
      <c r="Y689" s="303"/>
    </row>
    <row r="690" spans="1:25" ht="12.75">
      <c r="A690" s="303"/>
      <c r="B690" s="303"/>
      <c r="C690" s="303"/>
      <c r="D690" s="303"/>
      <c r="E690" s="303"/>
      <c r="F690" s="304"/>
      <c r="G690" s="303"/>
      <c r="H690" s="303"/>
      <c r="I690" s="303"/>
      <c r="J690" s="303"/>
      <c r="K690" s="303"/>
      <c r="L690" s="303"/>
      <c r="M690" s="303"/>
      <c r="N690" s="303"/>
      <c r="O690" s="303"/>
      <c r="P690" s="305"/>
      <c r="Q690" s="305"/>
      <c r="R690" s="303"/>
      <c r="S690" s="303"/>
      <c r="T690" s="303"/>
      <c r="U690" s="303"/>
      <c r="V690" s="303"/>
      <c r="W690" s="303"/>
      <c r="X690" s="303"/>
      <c r="Y690" s="303"/>
    </row>
    <row r="691" spans="1:25" ht="12.75">
      <c r="A691" s="303"/>
      <c r="B691" s="303"/>
      <c r="C691" s="303"/>
      <c r="D691" s="303"/>
      <c r="E691" s="303"/>
      <c r="F691" s="304"/>
      <c r="G691" s="303"/>
      <c r="H691" s="303"/>
      <c r="I691" s="303"/>
      <c r="J691" s="303"/>
      <c r="K691" s="303"/>
      <c r="L691" s="303"/>
      <c r="M691" s="303"/>
      <c r="N691" s="303"/>
      <c r="O691" s="303"/>
      <c r="P691" s="305"/>
      <c r="Q691" s="305"/>
      <c r="R691" s="303"/>
      <c r="S691" s="303"/>
      <c r="T691" s="303"/>
      <c r="U691" s="303"/>
      <c r="V691" s="303"/>
      <c r="W691" s="303"/>
      <c r="X691" s="303"/>
      <c r="Y691" s="303"/>
    </row>
    <row r="692" spans="1:25" ht="12.75">
      <c r="A692" s="303"/>
      <c r="B692" s="303"/>
      <c r="C692" s="303"/>
      <c r="D692" s="303"/>
      <c r="E692" s="303"/>
      <c r="F692" s="304"/>
      <c r="G692" s="303"/>
      <c r="H692" s="303"/>
      <c r="I692" s="303"/>
      <c r="J692" s="303"/>
      <c r="K692" s="303"/>
      <c r="L692" s="303"/>
      <c r="M692" s="303"/>
      <c r="N692" s="303"/>
      <c r="O692" s="303"/>
      <c r="P692" s="305"/>
      <c r="Q692" s="305"/>
      <c r="R692" s="303"/>
      <c r="S692" s="303"/>
      <c r="T692" s="303"/>
      <c r="U692" s="303"/>
      <c r="V692" s="303"/>
      <c r="W692" s="303"/>
      <c r="X692" s="303"/>
      <c r="Y692" s="303"/>
    </row>
    <row r="693" spans="1:25" ht="12.75">
      <c r="A693" s="303"/>
      <c r="B693" s="303"/>
      <c r="C693" s="303"/>
      <c r="D693" s="303"/>
      <c r="E693" s="303"/>
      <c r="F693" s="304"/>
      <c r="G693" s="303"/>
      <c r="H693" s="303"/>
      <c r="I693" s="303"/>
      <c r="J693" s="303"/>
      <c r="K693" s="303"/>
      <c r="L693" s="303"/>
      <c r="M693" s="303"/>
      <c r="N693" s="303"/>
      <c r="O693" s="303"/>
      <c r="P693" s="305"/>
      <c r="Q693" s="305"/>
      <c r="R693" s="303"/>
      <c r="S693" s="303"/>
      <c r="T693" s="303"/>
      <c r="U693" s="303"/>
      <c r="V693" s="303"/>
      <c r="W693" s="303"/>
      <c r="X693" s="303"/>
      <c r="Y693" s="303"/>
    </row>
    <row r="694" spans="1:25" ht="12.75">
      <c r="A694" s="303"/>
      <c r="B694" s="303"/>
      <c r="C694" s="303"/>
      <c r="D694" s="303"/>
      <c r="E694" s="303"/>
      <c r="F694" s="304"/>
      <c r="G694" s="303"/>
      <c r="H694" s="303"/>
      <c r="I694" s="303"/>
      <c r="J694" s="303"/>
      <c r="K694" s="303"/>
      <c r="L694" s="303"/>
      <c r="M694" s="303"/>
      <c r="N694" s="303"/>
      <c r="O694" s="303"/>
      <c r="P694" s="305"/>
      <c r="Q694" s="305"/>
      <c r="R694" s="303"/>
      <c r="S694" s="303"/>
      <c r="T694" s="303"/>
      <c r="U694" s="303"/>
      <c r="V694" s="303"/>
      <c r="W694" s="303"/>
      <c r="X694" s="303"/>
      <c r="Y694" s="303"/>
    </row>
    <row r="695" spans="1:25" ht="12.75">
      <c r="A695" s="303"/>
      <c r="B695" s="303"/>
      <c r="C695" s="303"/>
      <c r="D695" s="303"/>
      <c r="E695" s="303"/>
      <c r="F695" s="304"/>
      <c r="G695" s="303"/>
      <c r="H695" s="303"/>
      <c r="I695" s="303"/>
      <c r="J695" s="303"/>
      <c r="K695" s="303"/>
      <c r="L695" s="303"/>
      <c r="M695" s="303"/>
      <c r="N695" s="303"/>
      <c r="O695" s="303"/>
      <c r="P695" s="305"/>
      <c r="Q695" s="305"/>
      <c r="R695" s="303"/>
      <c r="S695" s="303"/>
      <c r="T695" s="303"/>
      <c r="U695" s="303"/>
      <c r="V695" s="303"/>
      <c r="W695" s="303"/>
      <c r="X695" s="303"/>
      <c r="Y695" s="303"/>
    </row>
    <row r="696" spans="1:25" ht="12.75">
      <c r="A696" s="303"/>
      <c r="B696" s="303"/>
      <c r="C696" s="303"/>
      <c r="D696" s="303"/>
      <c r="E696" s="303"/>
      <c r="F696" s="304"/>
      <c r="G696" s="303"/>
      <c r="H696" s="303"/>
      <c r="I696" s="303"/>
      <c r="J696" s="303"/>
      <c r="K696" s="303"/>
      <c r="L696" s="303"/>
      <c r="M696" s="303"/>
      <c r="N696" s="303"/>
      <c r="O696" s="303"/>
      <c r="P696" s="305"/>
      <c r="Q696" s="305"/>
      <c r="R696" s="303"/>
      <c r="S696" s="303"/>
      <c r="T696" s="303"/>
      <c r="U696" s="303"/>
      <c r="V696" s="303"/>
      <c r="W696" s="303"/>
      <c r="X696" s="303"/>
      <c r="Y696" s="303"/>
    </row>
    <row r="697" spans="1:25" ht="12.75">
      <c r="A697" s="303"/>
      <c r="B697" s="303"/>
      <c r="C697" s="303"/>
      <c r="D697" s="303"/>
      <c r="E697" s="303"/>
      <c r="F697" s="304"/>
      <c r="G697" s="303"/>
      <c r="H697" s="303"/>
      <c r="I697" s="303"/>
      <c r="J697" s="303"/>
      <c r="K697" s="303"/>
      <c r="L697" s="303"/>
      <c r="M697" s="303"/>
      <c r="N697" s="303"/>
      <c r="O697" s="303"/>
      <c r="P697" s="305"/>
      <c r="Q697" s="305"/>
      <c r="R697" s="303"/>
      <c r="S697" s="303"/>
      <c r="T697" s="303"/>
      <c r="U697" s="303"/>
      <c r="V697" s="303"/>
      <c r="W697" s="303"/>
      <c r="X697" s="303"/>
      <c r="Y697" s="303"/>
    </row>
    <row r="698" spans="1:25" ht="12.75">
      <c r="A698" s="303"/>
      <c r="B698" s="303"/>
      <c r="C698" s="303"/>
      <c r="D698" s="303"/>
      <c r="E698" s="303"/>
      <c r="F698" s="304"/>
      <c r="G698" s="303"/>
      <c r="H698" s="303"/>
      <c r="I698" s="303"/>
      <c r="J698" s="303"/>
      <c r="K698" s="303"/>
      <c r="L698" s="303"/>
      <c r="M698" s="303"/>
      <c r="N698" s="303"/>
      <c r="O698" s="303"/>
      <c r="P698" s="305"/>
      <c r="Q698" s="305"/>
      <c r="R698" s="303"/>
      <c r="S698" s="303"/>
      <c r="T698" s="303"/>
      <c r="U698" s="303"/>
      <c r="V698" s="303"/>
      <c r="W698" s="303"/>
      <c r="X698" s="303"/>
      <c r="Y698" s="303"/>
    </row>
    <row r="699" spans="1:25" ht="12.75">
      <c r="A699" s="303"/>
      <c r="B699" s="303"/>
      <c r="C699" s="303"/>
      <c r="D699" s="303"/>
      <c r="E699" s="303"/>
      <c r="F699" s="304"/>
      <c r="G699" s="303"/>
      <c r="H699" s="303"/>
      <c r="I699" s="303"/>
      <c r="J699" s="303"/>
      <c r="K699" s="303"/>
      <c r="L699" s="303"/>
      <c r="M699" s="303"/>
      <c r="N699" s="303"/>
      <c r="O699" s="303"/>
      <c r="P699" s="305"/>
      <c r="Q699" s="305"/>
      <c r="R699" s="303"/>
      <c r="S699" s="303"/>
      <c r="T699" s="303"/>
      <c r="U699" s="303"/>
      <c r="V699" s="303"/>
      <c r="W699" s="303"/>
      <c r="X699" s="303"/>
      <c r="Y699" s="303"/>
    </row>
    <row r="700" spans="1:25" ht="12.75">
      <c r="A700" s="303"/>
      <c r="B700" s="303"/>
      <c r="C700" s="303"/>
      <c r="D700" s="303"/>
      <c r="E700" s="303"/>
      <c r="F700" s="304"/>
      <c r="G700" s="303"/>
      <c r="H700" s="303"/>
      <c r="I700" s="303"/>
      <c r="J700" s="303"/>
      <c r="K700" s="303"/>
      <c r="L700" s="303"/>
      <c r="M700" s="303"/>
      <c r="N700" s="303"/>
      <c r="O700" s="303"/>
      <c r="P700" s="305"/>
      <c r="Q700" s="305"/>
      <c r="R700" s="303"/>
      <c r="S700" s="303"/>
      <c r="T700" s="303"/>
      <c r="U700" s="303"/>
      <c r="V700" s="303"/>
      <c r="W700" s="303"/>
      <c r="X700" s="303"/>
      <c r="Y700" s="303"/>
    </row>
    <row r="701" spans="1:25" ht="12.75">
      <c r="A701" s="303"/>
      <c r="B701" s="303"/>
      <c r="C701" s="303"/>
      <c r="D701" s="303"/>
      <c r="E701" s="303"/>
      <c r="F701" s="304"/>
      <c r="G701" s="303"/>
      <c r="H701" s="303"/>
      <c r="I701" s="303"/>
      <c r="J701" s="303"/>
      <c r="K701" s="303"/>
      <c r="L701" s="303"/>
      <c r="M701" s="303"/>
      <c r="N701" s="303"/>
      <c r="O701" s="303"/>
      <c r="P701" s="305"/>
      <c r="Q701" s="305"/>
      <c r="R701" s="303"/>
      <c r="S701" s="303"/>
      <c r="T701" s="303"/>
      <c r="U701" s="303"/>
      <c r="V701" s="303"/>
      <c r="W701" s="303"/>
      <c r="X701" s="303"/>
      <c r="Y701" s="303"/>
    </row>
    <row r="702" spans="1:25" ht="12.75">
      <c r="A702" s="303"/>
      <c r="B702" s="303"/>
      <c r="C702" s="303"/>
      <c r="D702" s="303"/>
      <c r="E702" s="303"/>
      <c r="F702" s="304"/>
      <c r="G702" s="303"/>
      <c r="H702" s="303"/>
      <c r="I702" s="303"/>
      <c r="J702" s="303"/>
      <c r="K702" s="303"/>
      <c r="L702" s="303"/>
      <c r="M702" s="303"/>
      <c r="N702" s="303"/>
      <c r="O702" s="303"/>
      <c r="P702" s="305"/>
      <c r="Q702" s="305"/>
      <c r="R702" s="303"/>
      <c r="S702" s="303"/>
      <c r="T702" s="303"/>
      <c r="U702" s="303"/>
      <c r="V702" s="303"/>
      <c r="W702" s="303"/>
      <c r="X702" s="303"/>
      <c r="Y702" s="303"/>
    </row>
    <row r="703" spans="1:25" ht="12.75">
      <c r="A703" s="303"/>
      <c r="B703" s="303"/>
      <c r="C703" s="303"/>
      <c r="D703" s="303"/>
      <c r="E703" s="303"/>
      <c r="F703" s="304"/>
      <c r="G703" s="303"/>
      <c r="H703" s="303"/>
      <c r="I703" s="303"/>
      <c r="J703" s="303"/>
      <c r="K703" s="303"/>
      <c r="L703" s="303"/>
      <c r="M703" s="303"/>
      <c r="N703" s="303"/>
      <c r="O703" s="303"/>
      <c r="P703" s="305"/>
      <c r="Q703" s="305"/>
      <c r="R703" s="303"/>
      <c r="S703" s="303"/>
      <c r="T703" s="303"/>
      <c r="U703" s="303"/>
      <c r="V703" s="303"/>
      <c r="W703" s="303"/>
      <c r="X703" s="303"/>
      <c r="Y703" s="303"/>
    </row>
    <row r="704" spans="1:25" ht="12.75">
      <c r="A704" s="303"/>
      <c r="B704" s="303"/>
      <c r="C704" s="303"/>
      <c r="D704" s="303"/>
      <c r="E704" s="303"/>
      <c r="F704" s="304"/>
      <c r="G704" s="303"/>
      <c r="H704" s="303"/>
      <c r="I704" s="303"/>
      <c r="J704" s="303"/>
      <c r="K704" s="303"/>
      <c r="L704" s="303"/>
      <c r="M704" s="303"/>
      <c r="N704" s="303"/>
      <c r="O704" s="303"/>
      <c r="P704" s="305"/>
      <c r="Q704" s="305"/>
      <c r="R704" s="303"/>
      <c r="S704" s="303"/>
      <c r="T704" s="303"/>
      <c r="U704" s="303"/>
      <c r="V704" s="303"/>
      <c r="W704" s="303"/>
      <c r="X704" s="303"/>
      <c r="Y704" s="303"/>
    </row>
    <row r="705" spans="1:25" ht="12.75">
      <c r="A705" s="303"/>
      <c r="B705" s="303"/>
      <c r="C705" s="303"/>
      <c r="D705" s="303"/>
      <c r="E705" s="303"/>
      <c r="F705" s="304"/>
      <c r="G705" s="303"/>
      <c r="H705" s="303"/>
      <c r="I705" s="303"/>
      <c r="J705" s="303"/>
      <c r="K705" s="303"/>
      <c r="L705" s="303"/>
      <c r="M705" s="303"/>
      <c r="N705" s="303"/>
      <c r="O705" s="303"/>
      <c r="P705" s="305"/>
      <c r="Q705" s="305"/>
      <c r="R705" s="303"/>
      <c r="S705" s="303"/>
      <c r="T705" s="303"/>
      <c r="U705" s="303"/>
      <c r="V705" s="303"/>
      <c r="W705" s="303"/>
      <c r="X705" s="303"/>
      <c r="Y705" s="303"/>
    </row>
    <row r="706" spans="1:25" ht="12.75">
      <c r="A706" s="303"/>
      <c r="B706" s="303"/>
      <c r="C706" s="303"/>
      <c r="D706" s="303"/>
      <c r="E706" s="303"/>
      <c r="F706" s="304"/>
      <c r="G706" s="303"/>
      <c r="H706" s="303"/>
      <c r="I706" s="303"/>
      <c r="J706" s="303"/>
      <c r="K706" s="303"/>
      <c r="L706" s="303"/>
      <c r="M706" s="303"/>
      <c r="N706" s="303"/>
      <c r="O706" s="303"/>
      <c r="P706" s="305"/>
      <c r="Q706" s="305"/>
      <c r="R706" s="303"/>
      <c r="S706" s="303"/>
      <c r="T706" s="303"/>
      <c r="U706" s="303"/>
      <c r="V706" s="303"/>
      <c r="W706" s="303"/>
      <c r="X706" s="303"/>
      <c r="Y706" s="303"/>
    </row>
    <row r="707" spans="1:25" ht="12.75">
      <c r="A707" s="303"/>
      <c r="B707" s="303"/>
      <c r="C707" s="303"/>
      <c r="D707" s="303"/>
      <c r="E707" s="303"/>
      <c r="F707" s="304"/>
      <c r="G707" s="303"/>
      <c r="H707" s="303"/>
      <c r="I707" s="303"/>
      <c r="J707" s="303"/>
      <c r="K707" s="303"/>
      <c r="L707" s="303"/>
      <c r="M707" s="303"/>
      <c r="N707" s="303"/>
      <c r="O707" s="303"/>
      <c r="P707" s="305"/>
      <c r="Q707" s="305"/>
      <c r="R707" s="303"/>
      <c r="S707" s="303"/>
      <c r="T707" s="303"/>
      <c r="U707" s="303"/>
      <c r="V707" s="303"/>
      <c r="W707" s="303"/>
      <c r="X707" s="303"/>
      <c r="Y707" s="303"/>
    </row>
    <row r="708" spans="1:25" ht="12.75">
      <c r="A708" s="303"/>
      <c r="B708" s="303"/>
      <c r="C708" s="303"/>
      <c r="D708" s="303"/>
      <c r="E708" s="303"/>
      <c r="F708" s="304"/>
      <c r="G708" s="303"/>
      <c r="H708" s="303"/>
      <c r="I708" s="303"/>
      <c r="J708" s="303"/>
      <c r="K708" s="303"/>
      <c r="L708" s="303"/>
      <c r="M708" s="303"/>
      <c r="N708" s="303"/>
      <c r="O708" s="303"/>
      <c r="P708" s="305"/>
      <c r="Q708" s="305"/>
      <c r="R708" s="303"/>
      <c r="S708" s="303"/>
      <c r="T708" s="303"/>
      <c r="U708" s="303"/>
      <c r="V708" s="303"/>
      <c r="W708" s="303"/>
      <c r="X708" s="303"/>
      <c r="Y708" s="303"/>
    </row>
    <row r="709" spans="1:25" ht="12.75">
      <c r="A709" s="303"/>
      <c r="B709" s="303"/>
      <c r="C709" s="303"/>
      <c r="D709" s="303"/>
      <c r="E709" s="303"/>
      <c r="F709" s="304"/>
      <c r="G709" s="303"/>
      <c r="H709" s="303"/>
      <c r="I709" s="303"/>
      <c r="J709" s="303"/>
      <c r="K709" s="303"/>
      <c r="L709" s="303"/>
      <c r="M709" s="303"/>
      <c r="N709" s="303"/>
      <c r="O709" s="303"/>
      <c r="P709" s="305"/>
      <c r="Q709" s="305"/>
      <c r="R709" s="303"/>
      <c r="S709" s="303"/>
      <c r="T709" s="303"/>
      <c r="U709" s="303"/>
      <c r="V709" s="303"/>
      <c r="W709" s="303"/>
      <c r="X709" s="303"/>
      <c r="Y709" s="303"/>
    </row>
    <row r="710" spans="1:25" ht="12.75">
      <c r="A710" s="303"/>
      <c r="B710" s="303"/>
      <c r="C710" s="303"/>
      <c r="D710" s="303"/>
      <c r="E710" s="303"/>
      <c r="F710" s="304"/>
      <c r="G710" s="303"/>
      <c r="H710" s="303"/>
      <c r="I710" s="303"/>
      <c r="J710" s="303"/>
      <c r="K710" s="303"/>
      <c r="L710" s="303"/>
      <c r="M710" s="303"/>
      <c r="N710" s="303"/>
      <c r="O710" s="303"/>
      <c r="P710" s="305"/>
      <c r="Q710" s="305"/>
      <c r="R710" s="303"/>
      <c r="S710" s="303"/>
      <c r="T710" s="303"/>
      <c r="U710" s="303"/>
      <c r="V710" s="303"/>
      <c r="W710" s="303"/>
      <c r="X710" s="303"/>
      <c r="Y710" s="303"/>
    </row>
    <row r="711" spans="1:25" ht="12.75">
      <c r="A711" s="303"/>
      <c r="B711" s="303"/>
      <c r="C711" s="303"/>
      <c r="D711" s="303"/>
      <c r="E711" s="303"/>
      <c r="F711" s="304"/>
      <c r="G711" s="303"/>
      <c r="H711" s="303"/>
      <c r="I711" s="303"/>
      <c r="J711" s="303"/>
      <c r="K711" s="303"/>
      <c r="L711" s="303"/>
      <c r="M711" s="303"/>
      <c r="N711" s="303"/>
      <c r="O711" s="303"/>
      <c r="P711" s="305"/>
      <c r="Q711" s="305"/>
      <c r="R711" s="303"/>
      <c r="S711" s="303"/>
      <c r="T711" s="303"/>
      <c r="U711" s="303"/>
      <c r="V711" s="303"/>
      <c r="W711" s="303"/>
      <c r="X711" s="303"/>
      <c r="Y711" s="303"/>
    </row>
    <row r="712" spans="1:25" ht="12.75">
      <c r="A712" s="303"/>
      <c r="B712" s="303"/>
      <c r="C712" s="303"/>
      <c r="D712" s="303"/>
      <c r="E712" s="303"/>
      <c r="F712" s="304"/>
      <c r="G712" s="303"/>
      <c r="H712" s="303"/>
      <c r="I712" s="303"/>
      <c r="J712" s="303"/>
      <c r="K712" s="303"/>
      <c r="L712" s="303"/>
      <c r="M712" s="303"/>
      <c r="N712" s="303"/>
      <c r="O712" s="303"/>
      <c r="P712" s="305"/>
      <c r="Q712" s="305"/>
      <c r="R712" s="303"/>
      <c r="S712" s="303"/>
      <c r="T712" s="303"/>
      <c r="U712" s="303"/>
      <c r="V712" s="303"/>
      <c r="W712" s="303"/>
      <c r="X712" s="303"/>
      <c r="Y712" s="303"/>
    </row>
    <row r="713" spans="1:25" ht="12.75">
      <c r="A713" s="303"/>
      <c r="B713" s="303"/>
      <c r="C713" s="303"/>
      <c r="D713" s="303"/>
      <c r="E713" s="303"/>
      <c r="F713" s="304"/>
      <c r="G713" s="303"/>
      <c r="H713" s="303"/>
      <c r="I713" s="303"/>
      <c r="J713" s="303"/>
      <c r="K713" s="303"/>
      <c r="L713" s="303"/>
      <c r="M713" s="303"/>
      <c r="N713" s="303"/>
      <c r="O713" s="303"/>
      <c r="P713" s="305"/>
      <c r="Q713" s="305"/>
      <c r="R713" s="303"/>
      <c r="S713" s="303"/>
      <c r="T713" s="303"/>
      <c r="U713" s="303"/>
      <c r="V713" s="303"/>
      <c r="W713" s="303"/>
      <c r="X713" s="303"/>
      <c r="Y713" s="303"/>
    </row>
    <row r="714" spans="1:25" ht="12.75">
      <c r="A714" s="303"/>
      <c r="B714" s="303"/>
      <c r="C714" s="303"/>
      <c r="D714" s="303"/>
      <c r="E714" s="303"/>
      <c r="F714" s="304"/>
      <c r="G714" s="303"/>
      <c r="H714" s="303"/>
      <c r="I714" s="303"/>
      <c r="J714" s="303"/>
      <c r="K714" s="303"/>
      <c r="L714" s="303"/>
      <c r="M714" s="303"/>
      <c r="N714" s="303"/>
      <c r="O714" s="303"/>
      <c r="P714" s="305"/>
      <c r="Q714" s="305"/>
      <c r="R714" s="303"/>
      <c r="S714" s="303"/>
      <c r="T714" s="303"/>
      <c r="U714" s="303"/>
      <c r="V714" s="303"/>
      <c r="W714" s="303"/>
      <c r="X714" s="303"/>
      <c r="Y714" s="303"/>
    </row>
    <row r="715" spans="1:25" ht="12.75">
      <c r="A715" s="303"/>
      <c r="B715" s="303"/>
      <c r="C715" s="303"/>
      <c r="D715" s="303"/>
      <c r="E715" s="303"/>
      <c r="F715" s="304"/>
      <c r="G715" s="303"/>
      <c r="H715" s="303"/>
      <c r="I715" s="303"/>
      <c r="J715" s="303"/>
      <c r="K715" s="303"/>
      <c r="L715" s="303"/>
      <c r="M715" s="303"/>
      <c r="N715" s="303"/>
      <c r="O715" s="303"/>
      <c r="P715" s="305"/>
      <c r="Q715" s="305"/>
      <c r="R715" s="303"/>
      <c r="S715" s="303"/>
      <c r="T715" s="303"/>
      <c r="U715" s="303"/>
      <c r="V715" s="303"/>
      <c r="W715" s="303"/>
      <c r="X715" s="303"/>
      <c r="Y715" s="303"/>
    </row>
    <row r="716" spans="1:25" ht="12.75">
      <c r="A716" s="303"/>
      <c r="B716" s="303"/>
      <c r="C716" s="303"/>
      <c r="D716" s="303"/>
      <c r="E716" s="303"/>
      <c r="F716" s="304"/>
      <c r="G716" s="303"/>
      <c r="H716" s="303"/>
      <c r="I716" s="303"/>
      <c r="J716" s="303"/>
      <c r="K716" s="303"/>
      <c r="L716" s="303"/>
      <c r="M716" s="303"/>
      <c r="N716" s="303"/>
      <c r="O716" s="303"/>
      <c r="P716" s="305"/>
      <c r="Q716" s="305"/>
      <c r="R716" s="303"/>
      <c r="S716" s="303"/>
      <c r="T716" s="303"/>
      <c r="U716" s="303"/>
      <c r="V716" s="303"/>
      <c r="W716" s="303"/>
      <c r="X716" s="303"/>
      <c r="Y716" s="303"/>
    </row>
    <row r="717" spans="1:25" ht="12.75">
      <c r="A717" s="303"/>
      <c r="B717" s="303"/>
      <c r="C717" s="303"/>
      <c r="D717" s="303"/>
      <c r="E717" s="303"/>
      <c r="F717" s="304"/>
      <c r="G717" s="303"/>
      <c r="H717" s="303"/>
      <c r="I717" s="303"/>
      <c r="J717" s="303"/>
      <c r="K717" s="303"/>
      <c r="L717" s="303"/>
      <c r="M717" s="303"/>
      <c r="N717" s="303"/>
      <c r="O717" s="303"/>
      <c r="P717" s="305"/>
      <c r="Q717" s="305"/>
      <c r="R717" s="303"/>
      <c r="S717" s="303"/>
      <c r="T717" s="303"/>
      <c r="U717" s="303"/>
      <c r="V717" s="303"/>
      <c r="W717" s="303"/>
      <c r="X717" s="303"/>
      <c r="Y717" s="303"/>
    </row>
    <row r="718" spans="1:25" ht="12.75">
      <c r="A718" s="303"/>
      <c r="B718" s="303"/>
      <c r="C718" s="303"/>
      <c r="D718" s="303"/>
      <c r="E718" s="303"/>
      <c r="F718" s="304"/>
      <c r="G718" s="303"/>
      <c r="H718" s="303"/>
      <c r="I718" s="303"/>
      <c r="J718" s="303"/>
      <c r="K718" s="303"/>
      <c r="L718" s="303"/>
      <c r="M718" s="303"/>
      <c r="N718" s="303"/>
      <c r="O718" s="303"/>
      <c r="P718" s="305"/>
      <c r="Q718" s="305"/>
      <c r="R718" s="303"/>
      <c r="S718" s="303"/>
      <c r="T718" s="303"/>
      <c r="U718" s="303"/>
      <c r="V718" s="303"/>
      <c r="W718" s="303"/>
      <c r="X718" s="303"/>
      <c r="Y718" s="303"/>
    </row>
    <row r="719" spans="1:25" ht="12.75">
      <c r="A719" s="303"/>
      <c r="B719" s="303"/>
      <c r="C719" s="303"/>
      <c r="D719" s="303"/>
      <c r="E719" s="303"/>
      <c r="F719" s="304"/>
      <c r="G719" s="303"/>
      <c r="H719" s="303"/>
      <c r="I719" s="303"/>
      <c r="J719" s="303"/>
      <c r="K719" s="303"/>
      <c r="L719" s="303"/>
      <c r="M719" s="303"/>
      <c r="N719" s="303"/>
      <c r="O719" s="303"/>
      <c r="P719" s="305"/>
      <c r="Q719" s="305"/>
      <c r="R719" s="303"/>
      <c r="S719" s="303"/>
      <c r="T719" s="303"/>
      <c r="U719" s="303"/>
      <c r="V719" s="303"/>
      <c r="W719" s="303"/>
      <c r="X719" s="303"/>
      <c r="Y719" s="303"/>
    </row>
    <row r="720" spans="1:25" ht="12.75">
      <c r="A720" s="303"/>
      <c r="B720" s="303"/>
      <c r="C720" s="303"/>
      <c r="D720" s="303"/>
      <c r="E720" s="303"/>
      <c r="F720" s="304"/>
      <c r="G720" s="303"/>
      <c r="H720" s="303"/>
      <c r="I720" s="303"/>
      <c r="J720" s="303"/>
      <c r="K720" s="303"/>
      <c r="L720" s="303"/>
      <c r="M720" s="303"/>
      <c r="N720" s="303"/>
      <c r="O720" s="303"/>
      <c r="P720" s="305"/>
      <c r="Q720" s="305"/>
      <c r="R720" s="303"/>
      <c r="S720" s="303"/>
      <c r="T720" s="303"/>
      <c r="U720" s="303"/>
      <c r="V720" s="303"/>
      <c r="W720" s="303"/>
      <c r="X720" s="303"/>
      <c r="Y720" s="303"/>
    </row>
    <row r="721" spans="1:25" ht="12.75">
      <c r="A721" s="303"/>
      <c r="B721" s="303"/>
      <c r="C721" s="303"/>
      <c r="D721" s="303"/>
      <c r="E721" s="303"/>
      <c r="F721" s="304"/>
      <c r="G721" s="303"/>
      <c r="H721" s="303"/>
      <c r="I721" s="303"/>
      <c r="J721" s="303"/>
      <c r="K721" s="303"/>
      <c r="L721" s="303"/>
      <c r="M721" s="303"/>
      <c r="N721" s="303"/>
      <c r="O721" s="303"/>
      <c r="P721" s="305"/>
      <c r="Q721" s="305"/>
      <c r="R721" s="303"/>
      <c r="S721" s="303"/>
      <c r="T721" s="303"/>
      <c r="U721" s="303"/>
      <c r="V721" s="303"/>
      <c r="W721" s="303"/>
      <c r="X721" s="303"/>
      <c r="Y721" s="303"/>
    </row>
    <row r="722" spans="1:25" ht="12.75">
      <c r="A722" s="303"/>
      <c r="B722" s="303"/>
      <c r="C722" s="303"/>
      <c r="D722" s="303"/>
      <c r="E722" s="303"/>
      <c r="F722" s="304"/>
      <c r="G722" s="303"/>
      <c r="H722" s="303"/>
      <c r="I722" s="303"/>
      <c r="J722" s="303"/>
      <c r="K722" s="303"/>
      <c r="L722" s="303"/>
      <c r="M722" s="303"/>
      <c r="N722" s="303"/>
      <c r="O722" s="303"/>
      <c r="P722" s="305"/>
      <c r="Q722" s="305"/>
      <c r="R722" s="303"/>
      <c r="S722" s="303"/>
      <c r="T722" s="303"/>
      <c r="U722" s="303"/>
      <c r="V722" s="303"/>
      <c r="W722" s="303"/>
      <c r="X722" s="303"/>
      <c r="Y722" s="303"/>
    </row>
    <row r="723" spans="1:25" ht="12.75">
      <c r="A723" s="303"/>
      <c r="B723" s="303"/>
      <c r="C723" s="303"/>
      <c r="D723" s="303"/>
      <c r="E723" s="303"/>
      <c r="F723" s="304"/>
      <c r="G723" s="303"/>
      <c r="H723" s="303"/>
      <c r="I723" s="303"/>
      <c r="J723" s="303"/>
      <c r="K723" s="303"/>
      <c r="L723" s="303"/>
      <c r="M723" s="303"/>
      <c r="N723" s="303"/>
      <c r="O723" s="303"/>
      <c r="P723" s="305"/>
      <c r="Q723" s="305"/>
      <c r="R723" s="303"/>
      <c r="S723" s="303"/>
      <c r="T723" s="303"/>
      <c r="U723" s="303"/>
      <c r="V723" s="303"/>
      <c r="W723" s="303"/>
      <c r="X723" s="303"/>
      <c r="Y723" s="303"/>
    </row>
    <row r="724" spans="1:25" ht="12.75">
      <c r="A724" s="303"/>
      <c r="B724" s="303"/>
      <c r="C724" s="303"/>
      <c r="D724" s="303"/>
      <c r="E724" s="303"/>
      <c r="F724" s="304"/>
      <c r="G724" s="303"/>
      <c r="H724" s="303"/>
      <c r="I724" s="303"/>
      <c r="J724" s="303"/>
      <c r="K724" s="303"/>
      <c r="L724" s="303"/>
      <c r="M724" s="303"/>
      <c r="N724" s="303"/>
      <c r="O724" s="303"/>
      <c r="P724" s="305"/>
      <c r="Q724" s="305"/>
      <c r="R724" s="303"/>
      <c r="S724" s="303"/>
      <c r="T724" s="303"/>
      <c r="U724" s="303"/>
      <c r="V724" s="303"/>
      <c r="W724" s="303"/>
      <c r="X724" s="303"/>
      <c r="Y724" s="303"/>
    </row>
    <row r="725" spans="1:25" ht="12.75">
      <c r="A725" s="303"/>
      <c r="B725" s="303"/>
      <c r="C725" s="303"/>
      <c r="D725" s="303"/>
      <c r="E725" s="303"/>
      <c r="F725" s="304"/>
      <c r="G725" s="303"/>
      <c r="H725" s="303"/>
      <c r="I725" s="303"/>
      <c r="J725" s="303"/>
      <c r="K725" s="303"/>
      <c r="L725" s="303"/>
      <c r="M725" s="303"/>
      <c r="N725" s="303"/>
      <c r="O725" s="303"/>
      <c r="P725" s="305"/>
      <c r="Q725" s="305"/>
      <c r="R725" s="303"/>
      <c r="S725" s="303"/>
      <c r="T725" s="303"/>
      <c r="U725" s="303"/>
      <c r="V725" s="303"/>
      <c r="W725" s="303"/>
      <c r="X725" s="303"/>
      <c r="Y725" s="303"/>
    </row>
    <row r="726" spans="1:25" ht="12.75">
      <c r="A726" s="303"/>
      <c r="B726" s="303"/>
      <c r="C726" s="303"/>
      <c r="D726" s="303"/>
      <c r="E726" s="303"/>
      <c r="F726" s="304"/>
      <c r="G726" s="303"/>
      <c r="H726" s="303"/>
      <c r="I726" s="303"/>
      <c r="J726" s="303"/>
      <c r="K726" s="303"/>
      <c r="L726" s="303"/>
      <c r="M726" s="303"/>
      <c r="N726" s="303"/>
      <c r="O726" s="303"/>
      <c r="P726" s="305"/>
      <c r="Q726" s="305"/>
      <c r="R726" s="303"/>
      <c r="S726" s="303"/>
      <c r="T726" s="303"/>
      <c r="U726" s="303"/>
      <c r="V726" s="303"/>
      <c r="W726" s="303"/>
      <c r="X726" s="303"/>
      <c r="Y726" s="303"/>
    </row>
    <row r="727" spans="1:25" ht="12.75">
      <c r="A727" s="303"/>
      <c r="B727" s="303"/>
      <c r="C727" s="303"/>
      <c r="D727" s="303"/>
      <c r="E727" s="303"/>
      <c r="F727" s="304"/>
      <c r="G727" s="303"/>
      <c r="H727" s="303"/>
      <c r="I727" s="303"/>
      <c r="J727" s="303"/>
      <c r="K727" s="303"/>
      <c r="L727" s="303"/>
      <c r="M727" s="303"/>
      <c r="N727" s="303"/>
      <c r="O727" s="303"/>
      <c r="P727" s="305"/>
      <c r="Q727" s="305"/>
      <c r="R727" s="303"/>
      <c r="S727" s="303"/>
      <c r="T727" s="303"/>
      <c r="U727" s="303"/>
      <c r="V727" s="303"/>
      <c r="W727" s="303"/>
      <c r="X727" s="303"/>
      <c r="Y727" s="303"/>
    </row>
    <row r="728" spans="1:25" ht="12.75">
      <c r="A728" s="303"/>
      <c r="B728" s="303"/>
      <c r="C728" s="303"/>
      <c r="D728" s="303"/>
      <c r="E728" s="303"/>
      <c r="F728" s="304"/>
      <c r="G728" s="303"/>
      <c r="H728" s="303"/>
      <c r="I728" s="303"/>
      <c r="J728" s="303"/>
      <c r="K728" s="303"/>
      <c r="L728" s="303"/>
      <c r="M728" s="303"/>
      <c r="N728" s="303"/>
      <c r="O728" s="303"/>
      <c r="P728" s="305"/>
      <c r="Q728" s="305"/>
      <c r="R728" s="303"/>
      <c r="S728" s="303"/>
      <c r="T728" s="303"/>
      <c r="U728" s="303"/>
      <c r="V728" s="303"/>
      <c r="W728" s="303"/>
      <c r="X728" s="303"/>
      <c r="Y728" s="303"/>
    </row>
    <row r="729" spans="1:25" ht="12.75">
      <c r="A729" s="303"/>
      <c r="B729" s="303"/>
      <c r="C729" s="303"/>
      <c r="D729" s="303"/>
      <c r="E729" s="303"/>
      <c r="F729" s="304"/>
      <c r="G729" s="303"/>
      <c r="H729" s="303"/>
      <c r="I729" s="303"/>
      <c r="J729" s="303"/>
      <c r="K729" s="303"/>
      <c r="L729" s="303"/>
      <c r="M729" s="303"/>
      <c r="N729" s="303"/>
      <c r="O729" s="303"/>
      <c r="P729" s="305"/>
      <c r="Q729" s="305"/>
      <c r="R729" s="303"/>
      <c r="S729" s="303"/>
      <c r="T729" s="303"/>
      <c r="U729" s="303"/>
      <c r="V729" s="303"/>
      <c r="W729" s="303"/>
      <c r="X729" s="303"/>
      <c r="Y729" s="303"/>
    </row>
    <row r="730" spans="1:25" ht="12.75">
      <c r="A730" s="303"/>
      <c r="B730" s="303"/>
      <c r="C730" s="303"/>
      <c r="D730" s="303"/>
      <c r="E730" s="303"/>
      <c r="F730" s="304"/>
      <c r="G730" s="303"/>
      <c r="H730" s="303"/>
      <c r="I730" s="303"/>
      <c r="J730" s="303"/>
      <c r="K730" s="303"/>
      <c r="L730" s="303"/>
      <c r="M730" s="303"/>
      <c r="N730" s="303"/>
      <c r="O730" s="303"/>
      <c r="P730" s="305"/>
      <c r="Q730" s="305"/>
      <c r="R730" s="303"/>
      <c r="S730" s="303"/>
      <c r="T730" s="303"/>
      <c r="U730" s="303"/>
      <c r="V730" s="303"/>
      <c r="W730" s="303"/>
      <c r="X730" s="303"/>
      <c r="Y730" s="303"/>
    </row>
    <row r="731" spans="1:25" ht="12.75">
      <c r="A731" s="303"/>
      <c r="B731" s="303"/>
      <c r="C731" s="303"/>
      <c r="D731" s="303"/>
      <c r="E731" s="303"/>
      <c r="F731" s="304"/>
      <c r="G731" s="303"/>
      <c r="H731" s="303"/>
      <c r="I731" s="303"/>
      <c r="J731" s="303"/>
      <c r="K731" s="303"/>
      <c r="L731" s="303"/>
      <c r="M731" s="303"/>
      <c r="N731" s="303"/>
      <c r="O731" s="303"/>
      <c r="P731" s="305"/>
      <c r="Q731" s="305"/>
      <c r="R731" s="303"/>
      <c r="S731" s="303"/>
      <c r="T731" s="303"/>
      <c r="U731" s="303"/>
      <c r="V731" s="303"/>
      <c r="W731" s="303"/>
      <c r="X731" s="303"/>
      <c r="Y731" s="303"/>
    </row>
    <row r="732" spans="1:25" ht="12.75">
      <c r="A732" s="303"/>
      <c r="B732" s="303"/>
      <c r="C732" s="303"/>
      <c r="D732" s="303"/>
      <c r="E732" s="303"/>
      <c r="F732" s="304"/>
      <c r="G732" s="303"/>
      <c r="H732" s="303"/>
      <c r="I732" s="303"/>
      <c r="J732" s="303"/>
      <c r="K732" s="303"/>
      <c r="L732" s="303"/>
      <c r="M732" s="303"/>
      <c r="N732" s="303"/>
      <c r="O732" s="303"/>
      <c r="P732" s="305"/>
      <c r="Q732" s="305"/>
      <c r="R732" s="303"/>
      <c r="S732" s="303"/>
      <c r="T732" s="303"/>
      <c r="U732" s="303"/>
      <c r="V732" s="303"/>
      <c r="W732" s="303"/>
      <c r="X732" s="303"/>
      <c r="Y732" s="303"/>
    </row>
    <row r="733" spans="1:25" ht="12.75">
      <c r="A733" s="303"/>
      <c r="B733" s="303"/>
      <c r="C733" s="303"/>
      <c r="D733" s="303"/>
      <c r="E733" s="303"/>
      <c r="F733" s="304"/>
      <c r="G733" s="303"/>
      <c r="H733" s="303"/>
      <c r="I733" s="303"/>
      <c r="J733" s="303"/>
      <c r="K733" s="303"/>
      <c r="L733" s="303"/>
      <c r="M733" s="303"/>
      <c r="N733" s="303"/>
      <c r="O733" s="303"/>
      <c r="P733" s="305"/>
      <c r="Q733" s="305"/>
      <c r="R733" s="303"/>
      <c r="S733" s="303"/>
      <c r="T733" s="303"/>
      <c r="U733" s="303"/>
      <c r="V733" s="303"/>
      <c r="W733" s="303"/>
      <c r="X733" s="303"/>
      <c r="Y733" s="303"/>
    </row>
    <row r="734" spans="1:25" ht="12.75">
      <c r="A734" s="303"/>
      <c r="B734" s="303"/>
      <c r="C734" s="303"/>
      <c r="D734" s="303"/>
      <c r="E734" s="303"/>
      <c r="F734" s="304"/>
      <c r="G734" s="303"/>
      <c r="H734" s="303"/>
      <c r="I734" s="303"/>
      <c r="J734" s="303"/>
      <c r="K734" s="303"/>
      <c r="L734" s="303"/>
      <c r="M734" s="303"/>
      <c r="N734" s="303"/>
      <c r="O734" s="303"/>
      <c r="P734" s="305"/>
      <c r="Q734" s="305"/>
      <c r="R734" s="303"/>
      <c r="S734" s="303"/>
      <c r="T734" s="303"/>
      <c r="U734" s="303"/>
      <c r="V734" s="303"/>
      <c r="W734" s="303"/>
      <c r="X734" s="303"/>
      <c r="Y734" s="303"/>
    </row>
    <row r="735" spans="1:25" ht="12.75">
      <c r="A735" s="303"/>
      <c r="B735" s="303"/>
      <c r="C735" s="303"/>
      <c r="D735" s="303"/>
      <c r="E735" s="303"/>
      <c r="F735" s="304"/>
      <c r="G735" s="303"/>
      <c r="H735" s="303"/>
      <c r="I735" s="303"/>
      <c r="J735" s="303"/>
      <c r="K735" s="303"/>
      <c r="L735" s="303"/>
      <c r="M735" s="303"/>
      <c r="N735" s="303"/>
      <c r="O735" s="303"/>
      <c r="P735" s="305"/>
      <c r="Q735" s="305"/>
      <c r="R735" s="303"/>
      <c r="S735" s="303"/>
      <c r="T735" s="303"/>
      <c r="U735" s="303"/>
      <c r="V735" s="303"/>
      <c r="W735" s="303"/>
      <c r="X735" s="303"/>
      <c r="Y735" s="303"/>
    </row>
    <row r="736" spans="1:25" ht="12.75">
      <c r="A736" s="303"/>
      <c r="B736" s="303"/>
      <c r="C736" s="303"/>
      <c r="D736" s="303"/>
      <c r="E736" s="303"/>
      <c r="F736" s="304"/>
      <c r="G736" s="303"/>
      <c r="H736" s="303"/>
      <c r="I736" s="303"/>
      <c r="J736" s="303"/>
      <c r="K736" s="303"/>
      <c r="L736" s="303"/>
      <c r="M736" s="303"/>
      <c r="N736" s="303"/>
      <c r="O736" s="303"/>
      <c r="P736" s="305"/>
      <c r="Q736" s="305"/>
      <c r="R736" s="303"/>
      <c r="S736" s="303"/>
      <c r="T736" s="303"/>
      <c r="U736" s="303"/>
      <c r="V736" s="303"/>
      <c r="W736" s="303"/>
      <c r="X736" s="303"/>
      <c r="Y736" s="303"/>
    </row>
    <row r="737" spans="1:25" ht="12.75">
      <c r="A737" s="303"/>
      <c r="B737" s="303"/>
      <c r="C737" s="303"/>
      <c r="D737" s="303"/>
      <c r="E737" s="303"/>
      <c r="F737" s="304"/>
      <c r="G737" s="303"/>
      <c r="H737" s="303"/>
      <c r="I737" s="303"/>
      <c r="J737" s="303"/>
      <c r="K737" s="303"/>
      <c r="L737" s="303"/>
      <c r="M737" s="303"/>
      <c r="N737" s="303"/>
      <c r="O737" s="303"/>
      <c r="P737" s="305"/>
      <c r="Q737" s="305"/>
      <c r="R737" s="303"/>
      <c r="S737" s="303"/>
      <c r="T737" s="303"/>
      <c r="U737" s="303"/>
      <c r="V737" s="303"/>
      <c r="W737" s="303"/>
      <c r="X737" s="303"/>
      <c r="Y737" s="303"/>
    </row>
    <row r="738" spans="1:25" ht="12.75">
      <c r="A738" s="303"/>
      <c r="B738" s="303"/>
      <c r="C738" s="303"/>
      <c r="D738" s="303"/>
      <c r="E738" s="303"/>
      <c r="F738" s="304"/>
      <c r="G738" s="303"/>
      <c r="H738" s="303"/>
      <c r="I738" s="303"/>
      <c r="J738" s="303"/>
      <c r="K738" s="303"/>
      <c r="L738" s="303"/>
      <c r="M738" s="303"/>
      <c r="N738" s="303"/>
      <c r="O738" s="303"/>
      <c r="P738" s="305"/>
      <c r="Q738" s="305"/>
      <c r="R738" s="303"/>
      <c r="S738" s="303"/>
      <c r="T738" s="303"/>
      <c r="U738" s="303"/>
      <c r="V738" s="303"/>
      <c r="W738" s="303"/>
      <c r="X738" s="303"/>
      <c r="Y738" s="303"/>
    </row>
    <row r="739" spans="1:25" ht="12.75">
      <c r="A739" s="303"/>
      <c r="B739" s="303"/>
      <c r="C739" s="303"/>
      <c r="D739" s="303"/>
      <c r="E739" s="303"/>
      <c r="F739" s="304"/>
      <c r="G739" s="303"/>
      <c r="H739" s="303"/>
      <c r="I739" s="303"/>
      <c r="J739" s="303"/>
      <c r="K739" s="303"/>
      <c r="L739" s="303"/>
      <c r="M739" s="303"/>
      <c r="N739" s="303"/>
      <c r="O739" s="303"/>
      <c r="P739" s="305"/>
      <c r="Q739" s="305"/>
      <c r="R739" s="303"/>
      <c r="S739" s="303"/>
      <c r="T739" s="303"/>
      <c r="U739" s="303"/>
      <c r="V739" s="303"/>
      <c r="W739" s="303"/>
      <c r="X739" s="303"/>
      <c r="Y739" s="303"/>
    </row>
    <row r="740" spans="1:25" ht="12.75">
      <c r="A740" s="303"/>
      <c r="B740" s="303"/>
      <c r="C740" s="303"/>
      <c r="D740" s="303"/>
      <c r="E740" s="303"/>
      <c r="F740" s="304"/>
      <c r="G740" s="303"/>
      <c r="H740" s="303"/>
      <c r="I740" s="303"/>
      <c r="J740" s="303"/>
      <c r="K740" s="303"/>
      <c r="L740" s="303"/>
      <c r="M740" s="303"/>
      <c r="N740" s="303"/>
      <c r="O740" s="303"/>
      <c r="P740" s="305"/>
      <c r="Q740" s="305"/>
      <c r="R740" s="303"/>
      <c r="S740" s="303"/>
      <c r="T740" s="303"/>
      <c r="U740" s="303"/>
      <c r="V740" s="303"/>
      <c r="W740" s="303"/>
      <c r="X740" s="303"/>
      <c r="Y740" s="303"/>
    </row>
    <row r="741" spans="1:25" ht="12.75">
      <c r="A741" s="303"/>
      <c r="B741" s="303"/>
      <c r="C741" s="303"/>
      <c r="D741" s="303"/>
      <c r="E741" s="303"/>
      <c r="F741" s="304"/>
      <c r="G741" s="303"/>
      <c r="H741" s="303"/>
      <c r="I741" s="303"/>
      <c r="J741" s="303"/>
      <c r="K741" s="303"/>
      <c r="L741" s="303"/>
      <c r="M741" s="303"/>
      <c r="N741" s="303"/>
      <c r="O741" s="303"/>
      <c r="P741" s="305"/>
      <c r="Q741" s="305"/>
      <c r="R741" s="303"/>
      <c r="S741" s="303"/>
      <c r="T741" s="303"/>
      <c r="U741" s="303"/>
      <c r="V741" s="303"/>
      <c r="W741" s="303"/>
      <c r="X741" s="303"/>
      <c r="Y741" s="303"/>
    </row>
    <row r="742" spans="1:25" ht="12.75">
      <c r="A742" s="303"/>
      <c r="B742" s="303"/>
      <c r="C742" s="303"/>
      <c r="D742" s="303"/>
      <c r="E742" s="303"/>
      <c r="F742" s="304"/>
      <c r="G742" s="303"/>
      <c r="H742" s="303"/>
      <c r="I742" s="303"/>
      <c r="J742" s="303"/>
      <c r="K742" s="303"/>
      <c r="L742" s="303"/>
      <c r="M742" s="303"/>
      <c r="N742" s="303"/>
      <c r="O742" s="303"/>
      <c r="P742" s="305"/>
      <c r="Q742" s="305"/>
      <c r="R742" s="303"/>
      <c r="S742" s="303"/>
      <c r="T742" s="303"/>
      <c r="U742" s="303"/>
      <c r="V742" s="303"/>
      <c r="W742" s="303"/>
      <c r="X742" s="303"/>
      <c r="Y742" s="303"/>
    </row>
    <row r="743" spans="1:25" ht="12.75">
      <c r="A743" s="303"/>
      <c r="B743" s="303"/>
      <c r="C743" s="303"/>
      <c r="D743" s="303"/>
      <c r="E743" s="303"/>
      <c r="F743" s="304"/>
      <c r="G743" s="303"/>
      <c r="H743" s="303"/>
      <c r="I743" s="303"/>
      <c r="J743" s="303"/>
      <c r="K743" s="303"/>
      <c r="L743" s="303"/>
      <c r="M743" s="303"/>
      <c r="N743" s="303"/>
      <c r="O743" s="303"/>
      <c r="P743" s="305"/>
      <c r="Q743" s="305"/>
      <c r="R743" s="303"/>
      <c r="S743" s="303"/>
      <c r="T743" s="303"/>
      <c r="U743" s="303"/>
      <c r="V743" s="303"/>
      <c r="W743" s="303"/>
      <c r="X743" s="303"/>
      <c r="Y743" s="303"/>
    </row>
    <row r="744" spans="1:25" ht="12.75">
      <c r="A744" s="303"/>
      <c r="B744" s="303"/>
      <c r="C744" s="303"/>
      <c r="D744" s="303"/>
      <c r="E744" s="303"/>
      <c r="F744" s="304"/>
      <c r="G744" s="303"/>
      <c r="H744" s="303"/>
      <c r="I744" s="303"/>
      <c r="J744" s="303"/>
      <c r="K744" s="303"/>
      <c r="L744" s="303"/>
      <c r="M744" s="303"/>
      <c r="N744" s="303"/>
      <c r="O744" s="303"/>
      <c r="P744" s="305"/>
      <c r="Q744" s="305"/>
      <c r="R744" s="303"/>
      <c r="S744" s="303"/>
      <c r="T744" s="303"/>
      <c r="U744" s="303"/>
      <c r="V744" s="303"/>
      <c r="W744" s="303"/>
      <c r="X744" s="303"/>
      <c r="Y744" s="303"/>
    </row>
    <row r="745" spans="1:25" ht="12.75">
      <c r="A745" s="303"/>
      <c r="B745" s="303"/>
      <c r="C745" s="303"/>
      <c r="D745" s="303"/>
      <c r="E745" s="303"/>
      <c r="F745" s="304"/>
      <c r="G745" s="303"/>
      <c r="H745" s="303"/>
      <c r="I745" s="303"/>
      <c r="J745" s="303"/>
      <c r="K745" s="303"/>
      <c r="L745" s="303"/>
      <c r="M745" s="303"/>
      <c r="N745" s="303"/>
      <c r="O745" s="303"/>
      <c r="P745" s="305"/>
      <c r="Q745" s="305"/>
      <c r="R745" s="303"/>
      <c r="S745" s="303"/>
      <c r="T745" s="303"/>
      <c r="U745" s="303"/>
      <c r="V745" s="303"/>
      <c r="W745" s="303"/>
      <c r="X745" s="303"/>
      <c r="Y745" s="303"/>
    </row>
    <row r="746" spans="1:25" ht="12.75">
      <c r="A746" s="303"/>
      <c r="B746" s="303"/>
      <c r="C746" s="303"/>
      <c r="D746" s="303"/>
      <c r="E746" s="303"/>
      <c r="F746" s="304"/>
      <c r="G746" s="303"/>
      <c r="H746" s="303"/>
      <c r="I746" s="303"/>
      <c r="J746" s="303"/>
      <c r="K746" s="303"/>
      <c r="L746" s="303"/>
      <c r="M746" s="303"/>
      <c r="N746" s="303"/>
      <c r="O746" s="303"/>
      <c r="P746" s="305"/>
      <c r="Q746" s="305"/>
      <c r="R746" s="303"/>
      <c r="S746" s="303"/>
      <c r="T746" s="303"/>
      <c r="U746" s="303"/>
      <c r="V746" s="303"/>
      <c r="W746" s="303"/>
      <c r="X746" s="303"/>
      <c r="Y746" s="303"/>
    </row>
    <row r="747" spans="1:25" ht="12.75">
      <c r="A747" s="303"/>
      <c r="B747" s="303"/>
      <c r="C747" s="303"/>
      <c r="D747" s="303"/>
      <c r="E747" s="303"/>
      <c r="F747" s="304"/>
      <c r="G747" s="303"/>
      <c r="H747" s="303"/>
      <c r="I747" s="303"/>
      <c r="J747" s="303"/>
      <c r="K747" s="303"/>
      <c r="L747" s="303"/>
      <c r="M747" s="303"/>
      <c r="N747" s="303"/>
      <c r="O747" s="303"/>
      <c r="P747" s="305"/>
      <c r="Q747" s="305"/>
      <c r="R747" s="303"/>
      <c r="S747" s="303"/>
      <c r="T747" s="303"/>
      <c r="U747" s="303"/>
      <c r="V747" s="303"/>
      <c r="W747" s="303"/>
      <c r="X747" s="303"/>
      <c r="Y747" s="303"/>
    </row>
    <row r="748" spans="1:25" ht="12.75">
      <c r="A748" s="303"/>
      <c r="B748" s="303"/>
      <c r="C748" s="303"/>
      <c r="D748" s="303"/>
      <c r="E748" s="303"/>
      <c r="F748" s="304"/>
      <c r="G748" s="303"/>
      <c r="H748" s="303"/>
      <c r="I748" s="303"/>
      <c r="J748" s="303"/>
      <c r="K748" s="303"/>
      <c r="L748" s="303"/>
      <c r="M748" s="303"/>
      <c r="N748" s="303"/>
      <c r="O748" s="303"/>
      <c r="P748" s="305"/>
      <c r="Q748" s="305"/>
      <c r="R748" s="303"/>
      <c r="S748" s="303"/>
      <c r="T748" s="303"/>
      <c r="U748" s="303"/>
      <c r="V748" s="303"/>
      <c r="W748" s="303"/>
      <c r="X748" s="303"/>
      <c r="Y748" s="303"/>
    </row>
    <row r="749" spans="1:25" ht="12.75">
      <c r="A749" s="303"/>
      <c r="B749" s="303"/>
      <c r="C749" s="303"/>
      <c r="D749" s="303"/>
      <c r="E749" s="303"/>
      <c r="F749" s="304"/>
      <c r="G749" s="303"/>
      <c r="H749" s="303"/>
      <c r="I749" s="303"/>
      <c r="J749" s="303"/>
      <c r="K749" s="303"/>
      <c r="L749" s="303"/>
      <c r="M749" s="303"/>
      <c r="N749" s="303"/>
      <c r="O749" s="303"/>
      <c r="P749" s="305"/>
      <c r="Q749" s="305"/>
      <c r="R749" s="303"/>
      <c r="S749" s="303"/>
      <c r="T749" s="303"/>
      <c r="U749" s="303"/>
      <c r="V749" s="303"/>
      <c r="W749" s="303"/>
      <c r="X749" s="303"/>
      <c r="Y749" s="303"/>
    </row>
    <row r="750" spans="1:25" ht="12.75">
      <c r="A750" s="303"/>
      <c r="B750" s="303"/>
      <c r="C750" s="303"/>
      <c r="D750" s="303"/>
      <c r="E750" s="303"/>
      <c r="F750" s="304"/>
      <c r="G750" s="303"/>
      <c r="H750" s="303"/>
      <c r="I750" s="303"/>
      <c r="J750" s="303"/>
      <c r="K750" s="303"/>
      <c r="L750" s="303"/>
      <c r="M750" s="303"/>
      <c r="N750" s="303"/>
      <c r="O750" s="303"/>
      <c r="P750" s="305"/>
      <c r="Q750" s="305"/>
      <c r="R750" s="303"/>
      <c r="S750" s="303"/>
      <c r="T750" s="303"/>
      <c r="U750" s="303"/>
      <c r="V750" s="303"/>
      <c r="W750" s="303"/>
      <c r="X750" s="303"/>
      <c r="Y750" s="303"/>
    </row>
    <row r="751" spans="1:25" ht="12.75">
      <c r="A751" s="303"/>
      <c r="B751" s="303"/>
      <c r="C751" s="303"/>
      <c r="D751" s="303"/>
      <c r="E751" s="303"/>
      <c r="F751" s="304"/>
      <c r="G751" s="303"/>
      <c r="H751" s="303"/>
      <c r="I751" s="303"/>
      <c r="J751" s="303"/>
      <c r="K751" s="303"/>
      <c r="L751" s="303"/>
      <c r="M751" s="303"/>
      <c r="N751" s="303"/>
      <c r="O751" s="303"/>
      <c r="P751" s="305"/>
      <c r="Q751" s="305"/>
      <c r="R751" s="303"/>
      <c r="S751" s="303"/>
      <c r="T751" s="303"/>
      <c r="U751" s="303"/>
      <c r="V751" s="303"/>
      <c r="W751" s="303"/>
      <c r="X751" s="303"/>
      <c r="Y751" s="303"/>
    </row>
    <row r="752" spans="1:25" ht="12.75">
      <c r="A752" s="303"/>
      <c r="B752" s="303"/>
      <c r="C752" s="303"/>
      <c r="D752" s="303"/>
      <c r="E752" s="303"/>
      <c r="F752" s="304"/>
      <c r="G752" s="303"/>
      <c r="H752" s="303"/>
      <c r="I752" s="303"/>
      <c r="J752" s="303"/>
      <c r="K752" s="303"/>
      <c r="L752" s="303"/>
      <c r="M752" s="303"/>
      <c r="N752" s="303"/>
      <c r="O752" s="303"/>
      <c r="P752" s="305"/>
      <c r="Q752" s="305"/>
      <c r="R752" s="303"/>
      <c r="S752" s="303"/>
      <c r="T752" s="303"/>
      <c r="U752" s="303"/>
      <c r="V752" s="303"/>
      <c r="W752" s="303"/>
      <c r="X752" s="303"/>
      <c r="Y752" s="303"/>
    </row>
    <row r="753" spans="1:25" ht="12.75">
      <c r="A753" s="303"/>
      <c r="B753" s="303"/>
      <c r="C753" s="303"/>
      <c r="D753" s="303"/>
      <c r="E753" s="303"/>
      <c r="F753" s="304"/>
      <c r="G753" s="303"/>
      <c r="H753" s="303"/>
      <c r="I753" s="303"/>
      <c r="J753" s="303"/>
      <c r="K753" s="303"/>
      <c r="L753" s="303"/>
      <c r="M753" s="303"/>
      <c r="N753" s="303"/>
      <c r="O753" s="303"/>
      <c r="P753" s="305"/>
      <c r="Q753" s="305"/>
      <c r="R753" s="303"/>
      <c r="S753" s="303"/>
      <c r="T753" s="303"/>
      <c r="U753" s="303"/>
      <c r="V753" s="303"/>
      <c r="W753" s="303"/>
      <c r="X753" s="303"/>
      <c r="Y753" s="303"/>
    </row>
    <row r="754" spans="1:25" ht="12.75">
      <c r="A754" s="303"/>
      <c r="B754" s="303"/>
      <c r="C754" s="303"/>
      <c r="D754" s="303"/>
      <c r="E754" s="303"/>
      <c r="F754" s="304"/>
      <c r="G754" s="303"/>
      <c r="H754" s="303"/>
      <c r="I754" s="303"/>
      <c r="J754" s="303"/>
      <c r="K754" s="303"/>
      <c r="L754" s="303"/>
      <c r="M754" s="303"/>
      <c r="N754" s="303"/>
      <c r="O754" s="303"/>
      <c r="P754" s="305"/>
      <c r="Q754" s="305"/>
      <c r="R754" s="303"/>
      <c r="S754" s="303"/>
      <c r="T754" s="303"/>
      <c r="U754" s="303"/>
      <c r="V754" s="303"/>
      <c r="W754" s="303"/>
      <c r="X754" s="303"/>
      <c r="Y754" s="303"/>
    </row>
    <row r="755" spans="1:25" ht="12.75">
      <c r="A755" s="303"/>
      <c r="B755" s="303"/>
      <c r="C755" s="303"/>
      <c r="D755" s="303"/>
      <c r="E755" s="303"/>
      <c r="F755" s="304"/>
      <c r="G755" s="303"/>
      <c r="H755" s="303"/>
      <c r="I755" s="303"/>
      <c r="J755" s="303"/>
      <c r="K755" s="303"/>
      <c r="L755" s="303"/>
      <c r="M755" s="303"/>
      <c r="N755" s="303"/>
      <c r="O755" s="303"/>
      <c r="P755" s="305"/>
      <c r="Q755" s="305"/>
      <c r="R755" s="303"/>
      <c r="S755" s="303"/>
      <c r="T755" s="303"/>
      <c r="U755" s="303"/>
      <c r="V755" s="303"/>
      <c r="W755" s="303"/>
      <c r="X755" s="303"/>
      <c r="Y755" s="303"/>
    </row>
    <row r="756" spans="1:25" ht="12.75">
      <c r="A756" s="303"/>
      <c r="B756" s="303"/>
      <c r="C756" s="303"/>
      <c r="D756" s="303"/>
      <c r="E756" s="303"/>
      <c r="F756" s="304"/>
      <c r="G756" s="303"/>
      <c r="H756" s="303"/>
      <c r="I756" s="303"/>
      <c r="J756" s="303"/>
      <c r="K756" s="303"/>
      <c r="L756" s="303"/>
      <c r="M756" s="303"/>
      <c r="N756" s="303"/>
      <c r="O756" s="303"/>
      <c r="P756" s="305"/>
      <c r="Q756" s="305"/>
      <c r="R756" s="303"/>
      <c r="S756" s="303"/>
      <c r="T756" s="303"/>
      <c r="U756" s="303"/>
      <c r="V756" s="303"/>
      <c r="W756" s="303"/>
      <c r="X756" s="303"/>
      <c r="Y756" s="303"/>
    </row>
    <row r="757" spans="1:25" ht="12.75">
      <c r="A757" s="303"/>
      <c r="B757" s="303"/>
      <c r="C757" s="303"/>
      <c r="D757" s="303"/>
      <c r="E757" s="303"/>
      <c r="F757" s="304"/>
      <c r="G757" s="303"/>
      <c r="H757" s="303"/>
      <c r="I757" s="303"/>
      <c r="J757" s="303"/>
      <c r="K757" s="303"/>
      <c r="L757" s="303"/>
      <c r="M757" s="303"/>
      <c r="N757" s="303"/>
      <c r="O757" s="303"/>
      <c r="P757" s="305"/>
      <c r="Q757" s="305"/>
      <c r="R757" s="303"/>
      <c r="S757" s="303"/>
      <c r="T757" s="303"/>
      <c r="U757" s="303"/>
      <c r="V757" s="303"/>
      <c r="W757" s="303"/>
      <c r="X757" s="303"/>
      <c r="Y757" s="303"/>
    </row>
    <row r="758" spans="1:25" ht="12.75">
      <c r="A758" s="303"/>
      <c r="B758" s="303"/>
      <c r="C758" s="303"/>
      <c r="D758" s="303"/>
      <c r="E758" s="303"/>
      <c r="F758" s="304"/>
      <c r="G758" s="303"/>
      <c r="H758" s="303"/>
      <c r="I758" s="303"/>
      <c r="J758" s="303"/>
      <c r="K758" s="303"/>
      <c r="L758" s="303"/>
      <c r="M758" s="303"/>
      <c r="N758" s="303"/>
      <c r="O758" s="303"/>
      <c r="P758" s="305"/>
      <c r="Q758" s="305"/>
      <c r="R758" s="303"/>
      <c r="S758" s="303"/>
      <c r="T758" s="303"/>
      <c r="U758" s="303"/>
      <c r="V758" s="303"/>
      <c r="W758" s="303"/>
      <c r="X758" s="303"/>
      <c r="Y758" s="303"/>
    </row>
    <row r="759" spans="1:25" ht="12.75">
      <c r="A759" s="303"/>
      <c r="B759" s="303"/>
      <c r="C759" s="303"/>
      <c r="D759" s="303"/>
      <c r="E759" s="303"/>
      <c r="F759" s="304"/>
      <c r="G759" s="303"/>
      <c r="H759" s="303"/>
      <c r="I759" s="303"/>
      <c r="J759" s="303"/>
      <c r="K759" s="303"/>
      <c r="L759" s="303"/>
      <c r="M759" s="303"/>
      <c r="N759" s="303"/>
      <c r="O759" s="303"/>
      <c r="P759" s="305"/>
      <c r="Q759" s="305"/>
      <c r="R759" s="303"/>
      <c r="S759" s="303"/>
      <c r="T759" s="303"/>
      <c r="U759" s="303"/>
      <c r="V759" s="303"/>
      <c r="W759" s="303"/>
      <c r="X759" s="303"/>
      <c r="Y759" s="303"/>
    </row>
    <row r="760" spans="1:25" ht="12.75">
      <c r="A760" s="303"/>
      <c r="B760" s="303"/>
      <c r="C760" s="303"/>
      <c r="D760" s="303"/>
      <c r="E760" s="303"/>
      <c r="F760" s="304"/>
      <c r="G760" s="303"/>
      <c r="H760" s="303"/>
      <c r="I760" s="303"/>
      <c r="J760" s="303"/>
      <c r="K760" s="303"/>
      <c r="L760" s="303"/>
      <c r="M760" s="303"/>
      <c r="N760" s="303"/>
      <c r="O760" s="303"/>
      <c r="P760" s="305"/>
      <c r="Q760" s="305"/>
      <c r="R760" s="303"/>
      <c r="S760" s="303"/>
      <c r="T760" s="303"/>
      <c r="U760" s="303"/>
      <c r="V760" s="303"/>
      <c r="W760" s="303"/>
      <c r="X760" s="303"/>
      <c r="Y760" s="303"/>
    </row>
    <row r="761" spans="1:25" ht="12.75">
      <c r="A761" s="303"/>
      <c r="B761" s="303"/>
      <c r="C761" s="303"/>
      <c r="D761" s="303"/>
      <c r="E761" s="303"/>
      <c r="F761" s="304"/>
      <c r="G761" s="303"/>
      <c r="H761" s="303"/>
      <c r="I761" s="303"/>
      <c r="J761" s="303"/>
      <c r="K761" s="303"/>
      <c r="L761" s="303"/>
      <c r="M761" s="303"/>
      <c r="N761" s="303"/>
      <c r="O761" s="303"/>
      <c r="P761" s="305"/>
      <c r="Q761" s="305"/>
      <c r="R761" s="303"/>
      <c r="S761" s="303"/>
      <c r="T761" s="303"/>
      <c r="U761" s="303"/>
      <c r="V761" s="303"/>
      <c r="W761" s="303"/>
      <c r="X761" s="303"/>
      <c r="Y761" s="303"/>
    </row>
    <row r="762" spans="1:25" ht="12.75">
      <c r="A762" s="303"/>
      <c r="B762" s="303"/>
      <c r="C762" s="303"/>
      <c r="D762" s="303"/>
      <c r="E762" s="303"/>
      <c r="F762" s="304"/>
      <c r="G762" s="303"/>
      <c r="H762" s="303"/>
      <c r="I762" s="303"/>
      <c r="J762" s="303"/>
      <c r="K762" s="303"/>
      <c r="L762" s="303"/>
      <c r="M762" s="303"/>
      <c r="N762" s="303"/>
      <c r="O762" s="303"/>
      <c r="P762" s="305"/>
      <c r="Q762" s="305"/>
      <c r="R762" s="303"/>
      <c r="S762" s="303"/>
      <c r="T762" s="303"/>
      <c r="U762" s="303"/>
      <c r="V762" s="303"/>
      <c r="W762" s="303"/>
      <c r="X762" s="303"/>
      <c r="Y762" s="303"/>
    </row>
    <row r="763" spans="1:25" ht="12.75">
      <c r="A763" s="303"/>
      <c r="B763" s="303"/>
      <c r="C763" s="303"/>
      <c r="D763" s="303"/>
      <c r="E763" s="303"/>
      <c r="F763" s="304"/>
      <c r="G763" s="303"/>
      <c r="H763" s="303"/>
      <c r="I763" s="303"/>
      <c r="J763" s="303"/>
      <c r="K763" s="303"/>
      <c r="L763" s="303"/>
      <c r="M763" s="303"/>
      <c r="N763" s="303"/>
      <c r="O763" s="303"/>
      <c r="P763" s="305"/>
      <c r="Q763" s="305"/>
      <c r="R763" s="303"/>
      <c r="S763" s="303"/>
      <c r="T763" s="303"/>
      <c r="U763" s="303"/>
      <c r="V763" s="303"/>
      <c r="W763" s="303"/>
      <c r="X763" s="303"/>
      <c r="Y763" s="303"/>
    </row>
    <row r="764" spans="1:25" ht="12.75">
      <c r="A764" s="303"/>
      <c r="B764" s="303"/>
      <c r="C764" s="303"/>
      <c r="D764" s="303"/>
      <c r="E764" s="303"/>
      <c r="F764" s="304"/>
      <c r="G764" s="303"/>
      <c r="H764" s="303"/>
      <c r="I764" s="303"/>
      <c r="J764" s="303"/>
      <c r="K764" s="303"/>
      <c r="L764" s="303"/>
      <c r="M764" s="303"/>
      <c r="N764" s="303"/>
      <c r="O764" s="303"/>
      <c r="P764" s="305"/>
      <c r="Q764" s="305"/>
      <c r="R764" s="303"/>
      <c r="S764" s="303"/>
      <c r="T764" s="303"/>
      <c r="U764" s="303"/>
      <c r="V764" s="303"/>
      <c r="W764" s="303"/>
      <c r="X764" s="303"/>
      <c r="Y764" s="303"/>
    </row>
    <row r="765" spans="1:25" ht="12.75">
      <c r="A765" s="303"/>
      <c r="B765" s="303"/>
      <c r="C765" s="303"/>
      <c r="D765" s="303"/>
      <c r="E765" s="303"/>
      <c r="F765" s="304"/>
      <c r="G765" s="303"/>
      <c r="H765" s="303"/>
      <c r="I765" s="303"/>
      <c r="J765" s="303"/>
      <c r="K765" s="303"/>
      <c r="L765" s="303"/>
      <c r="M765" s="303"/>
      <c r="N765" s="303"/>
      <c r="O765" s="303"/>
      <c r="P765" s="305"/>
      <c r="Q765" s="305"/>
      <c r="R765" s="303"/>
      <c r="S765" s="303"/>
      <c r="T765" s="303"/>
      <c r="U765" s="303"/>
      <c r="V765" s="303"/>
      <c r="W765" s="303"/>
      <c r="X765" s="303"/>
      <c r="Y765" s="303"/>
    </row>
    <row r="766" spans="1:25" ht="12.75">
      <c r="A766" s="303"/>
      <c r="B766" s="303"/>
      <c r="C766" s="303"/>
      <c r="D766" s="303"/>
      <c r="E766" s="303"/>
      <c r="F766" s="304"/>
      <c r="G766" s="303"/>
      <c r="H766" s="303"/>
      <c r="I766" s="303"/>
      <c r="J766" s="303"/>
      <c r="K766" s="303"/>
      <c r="L766" s="303"/>
      <c r="M766" s="303"/>
      <c r="N766" s="303"/>
      <c r="O766" s="303"/>
      <c r="P766" s="305"/>
      <c r="Q766" s="305"/>
      <c r="R766" s="303"/>
      <c r="S766" s="303"/>
      <c r="T766" s="303"/>
      <c r="U766" s="303"/>
      <c r="V766" s="303"/>
      <c r="W766" s="303"/>
      <c r="X766" s="303"/>
      <c r="Y766" s="303"/>
    </row>
    <row r="767" spans="1:25" ht="12.75">
      <c r="A767" s="303"/>
      <c r="B767" s="303"/>
      <c r="C767" s="303"/>
      <c r="D767" s="303"/>
      <c r="E767" s="303"/>
      <c r="F767" s="304"/>
      <c r="G767" s="303"/>
      <c r="H767" s="303"/>
      <c r="I767" s="303"/>
      <c r="J767" s="303"/>
      <c r="K767" s="303"/>
      <c r="L767" s="303"/>
      <c r="M767" s="303"/>
      <c r="N767" s="303"/>
      <c r="O767" s="303"/>
      <c r="P767" s="305"/>
      <c r="Q767" s="305"/>
      <c r="R767" s="303"/>
      <c r="S767" s="303"/>
      <c r="T767" s="303"/>
      <c r="U767" s="303"/>
      <c r="V767" s="303"/>
      <c r="W767" s="303"/>
      <c r="X767" s="303"/>
      <c r="Y767" s="303"/>
    </row>
    <row r="768" spans="1:25" ht="12.75">
      <c r="A768" s="303"/>
      <c r="B768" s="303"/>
      <c r="C768" s="303"/>
      <c r="D768" s="303"/>
      <c r="E768" s="303"/>
      <c r="F768" s="304"/>
      <c r="G768" s="303"/>
      <c r="H768" s="303"/>
      <c r="I768" s="303"/>
      <c r="J768" s="303"/>
      <c r="K768" s="303"/>
      <c r="L768" s="303"/>
      <c r="M768" s="303"/>
      <c r="N768" s="303"/>
      <c r="O768" s="303"/>
      <c r="P768" s="305"/>
      <c r="Q768" s="305"/>
      <c r="R768" s="303"/>
      <c r="S768" s="303"/>
      <c r="T768" s="303"/>
      <c r="U768" s="303"/>
      <c r="V768" s="303"/>
      <c r="W768" s="303"/>
      <c r="X768" s="303"/>
      <c r="Y768" s="303"/>
    </row>
    <row r="769" spans="1:25" ht="12.75">
      <c r="A769" s="303"/>
      <c r="B769" s="303"/>
      <c r="C769" s="303"/>
      <c r="D769" s="303"/>
      <c r="E769" s="303"/>
      <c r="F769" s="304"/>
      <c r="G769" s="303"/>
      <c r="H769" s="303"/>
      <c r="I769" s="303"/>
      <c r="J769" s="303"/>
      <c r="K769" s="303"/>
      <c r="L769" s="303"/>
      <c r="M769" s="303"/>
      <c r="N769" s="303"/>
      <c r="O769" s="303"/>
      <c r="P769" s="305"/>
      <c r="Q769" s="305"/>
      <c r="R769" s="303"/>
      <c r="S769" s="303"/>
      <c r="T769" s="303"/>
      <c r="U769" s="303"/>
      <c r="V769" s="303"/>
      <c r="W769" s="303"/>
      <c r="X769" s="303"/>
      <c r="Y769" s="303"/>
    </row>
    <row r="770" spans="1:25" ht="12.75">
      <c r="A770" s="303"/>
      <c r="B770" s="303"/>
      <c r="C770" s="303"/>
      <c r="D770" s="303"/>
      <c r="E770" s="303"/>
      <c r="F770" s="304"/>
      <c r="G770" s="303"/>
      <c r="H770" s="303"/>
      <c r="I770" s="303"/>
      <c r="J770" s="303"/>
      <c r="K770" s="303"/>
      <c r="L770" s="303"/>
      <c r="M770" s="303"/>
      <c r="N770" s="303"/>
      <c r="O770" s="303"/>
      <c r="P770" s="305"/>
      <c r="Q770" s="305"/>
      <c r="R770" s="303"/>
      <c r="S770" s="303"/>
      <c r="T770" s="303"/>
      <c r="U770" s="303"/>
      <c r="V770" s="303"/>
      <c r="W770" s="303"/>
      <c r="X770" s="303"/>
      <c r="Y770" s="303"/>
    </row>
    <row r="771" spans="1:25" ht="12.75">
      <c r="A771" s="303"/>
      <c r="B771" s="303"/>
      <c r="C771" s="303"/>
      <c r="D771" s="303"/>
      <c r="E771" s="303"/>
      <c r="F771" s="304"/>
      <c r="G771" s="303"/>
      <c r="H771" s="303"/>
      <c r="I771" s="303"/>
      <c r="J771" s="303"/>
      <c r="K771" s="303"/>
      <c r="L771" s="303"/>
      <c r="M771" s="303"/>
      <c r="N771" s="303"/>
      <c r="O771" s="303"/>
      <c r="P771" s="305"/>
      <c r="Q771" s="305"/>
      <c r="R771" s="303"/>
      <c r="S771" s="303"/>
      <c r="T771" s="303"/>
      <c r="U771" s="303"/>
      <c r="V771" s="303"/>
      <c r="W771" s="303"/>
      <c r="X771" s="303"/>
      <c r="Y771" s="303"/>
    </row>
    <row r="772" spans="1:25" ht="12.75">
      <c r="A772" s="303"/>
      <c r="B772" s="303"/>
      <c r="C772" s="303"/>
      <c r="D772" s="303"/>
      <c r="E772" s="303"/>
      <c r="F772" s="304"/>
      <c r="G772" s="303"/>
      <c r="H772" s="303"/>
      <c r="I772" s="303"/>
      <c r="J772" s="303"/>
      <c r="K772" s="303"/>
      <c r="L772" s="303"/>
      <c r="M772" s="303"/>
      <c r="N772" s="303"/>
      <c r="O772" s="303"/>
      <c r="P772" s="305"/>
      <c r="Q772" s="305"/>
      <c r="R772" s="303"/>
      <c r="S772" s="303"/>
      <c r="T772" s="303"/>
      <c r="U772" s="303"/>
      <c r="V772" s="303"/>
      <c r="W772" s="303"/>
      <c r="X772" s="303"/>
      <c r="Y772" s="303"/>
    </row>
    <row r="773" spans="1:25" ht="12.75">
      <c r="A773" s="303"/>
      <c r="B773" s="303"/>
      <c r="C773" s="303"/>
      <c r="D773" s="303"/>
      <c r="E773" s="303"/>
      <c r="F773" s="304"/>
      <c r="G773" s="303"/>
      <c r="H773" s="303"/>
      <c r="I773" s="303"/>
      <c r="J773" s="303"/>
      <c r="K773" s="303"/>
      <c r="L773" s="303"/>
      <c r="M773" s="303"/>
      <c r="N773" s="303"/>
      <c r="O773" s="303"/>
      <c r="P773" s="305"/>
      <c r="Q773" s="305"/>
      <c r="R773" s="303"/>
      <c r="S773" s="303"/>
      <c r="T773" s="303"/>
      <c r="U773" s="303"/>
      <c r="V773" s="303"/>
      <c r="W773" s="303"/>
      <c r="X773" s="303"/>
      <c r="Y773" s="303"/>
    </row>
    <row r="774" spans="1:25" ht="12.75">
      <c r="A774" s="303"/>
      <c r="B774" s="303"/>
      <c r="C774" s="303"/>
      <c r="D774" s="303"/>
      <c r="E774" s="303"/>
      <c r="F774" s="304"/>
      <c r="G774" s="303"/>
      <c r="H774" s="303"/>
      <c r="I774" s="303"/>
      <c r="J774" s="303"/>
      <c r="K774" s="303"/>
      <c r="L774" s="303"/>
      <c r="M774" s="303"/>
      <c r="N774" s="303"/>
      <c r="O774" s="303"/>
      <c r="P774" s="305"/>
      <c r="Q774" s="305"/>
      <c r="R774" s="303"/>
      <c r="S774" s="303"/>
      <c r="T774" s="303"/>
      <c r="U774" s="303"/>
      <c r="V774" s="303"/>
      <c r="W774" s="303"/>
      <c r="X774" s="303"/>
      <c r="Y774" s="303"/>
    </row>
    <row r="775" spans="1:25" ht="12.75">
      <c r="A775" s="303"/>
      <c r="B775" s="303"/>
      <c r="C775" s="303"/>
      <c r="D775" s="303"/>
      <c r="E775" s="303"/>
      <c r="F775" s="304"/>
      <c r="G775" s="303"/>
      <c r="H775" s="303"/>
      <c r="I775" s="303"/>
      <c r="J775" s="303"/>
      <c r="K775" s="303"/>
      <c r="L775" s="303"/>
      <c r="M775" s="303"/>
      <c r="N775" s="303"/>
      <c r="O775" s="303"/>
      <c r="P775" s="305"/>
      <c r="Q775" s="305"/>
      <c r="R775" s="303"/>
      <c r="S775" s="303"/>
      <c r="T775" s="303"/>
      <c r="U775" s="303"/>
      <c r="V775" s="303"/>
      <c r="W775" s="303"/>
      <c r="X775" s="303"/>
      <c r="Y775" s="303"/>
    </row>
    <row r="776" spans="1:25" ht="12.75">
      <c r="A776" s="303"/>
      <c r="B776" s="303"/>
      <c r="C776" s="303"/>
      <c r="D776" s="303"/>
      <c r="E776" s="303"/>
      <c r="F776" s="304"/>
      <c r="G776" s="303"/>
      <c r="H776" s="303"/>
      <c r="I776" s="303"/>
      <c r="J776" s="303"/>
      <c r="K776" s="303"/>
      <c r="L776" s="303"/>
      <c r="M776" s="303"/>
      <c r="N776" s="303"/>
      <c r="O776" s="303"/>
      <c r="P776" s="305"/>
      <c r="Q776" s="305"/>
      <c r="R776" s="303"/>
      <c r="S776" s="303"/>
      <c r="T776" s="303"/>
      <c r="U776" s="303"/>
      <c r="V776" s="303"/>
      <c r="W776" s="303"/>
      <c r="X776" s="303"/>
      <c r="Y776" s="303"/>
    </row>
    <row r="777" spans="1:25" ht="12.75">
      <c r="A777" s="303"/>
      <c r="B777" s="303"/>
      <c r="C777" s="303"/>
      <c r="D777" s="303"/>
      <c r="E777" s="303"/>
      <c r="F777" s="304"/>
      <c r="G777" s="303"/>
      <c r="H777" s="303"/>
      <c r="I777" s="303"/>
      <c r="J777" s="303"/>
      <c r="K777" s="303"/>
      <c r="L777" s="303"/>
      <c r="M777" s="303"/>
      <c r="N777" s="303"/>
      <c r="O777" s="303"/>
      <c r="P777" s="305"/>
      <c r="Q777" s="305"/>
      <c r="R777" s="303"/>
      <c r="S777" s="303"/>
      <c r="T777" s="303"/>
      <c r="U777" s="303"/>
      <c r="V777" s="303"/>
      <c r="W777" s="303"/>
      <c r="X777" s="303"/>
      <c r="Y777" s="303"/>
    </row>
    <row r="778" spans="1:25" ht="12.75">
      <c r="A778" s="303"/>
      <c r="B778" s="303"/>
      <c r="C778" s="303"/>
      <c r="D778" s="303"/>
      <c r="E778" s="303"/>
      <c r="F778" s="304"/>
      <c r="G778" s="303"/>
      <c r="H778" s="303"/>
      <c r="I778" s="303"/>
      <c r="J778" s="303"/>
      <c r="K778" s="303"/>
      <c r="L778" s="303"/>
      <c r="M778" s="303"/>
      <c r="N778" s="303"/>
      <c r="O778" s="303"/>
      <c r="P778" s="305"/>
      <c r="Q778" s="305"/>
      <c r="R778" s="303"/>
      <c r="S778" s="303"/>
      <c r="T778" s="303"/>
      <c r="U778" s="303"/>
      <c r="V778" s="303"/>
      <c r="W778" s="303"/>
      <c r="X778" s="303"/>
      <c r="Y778" s="303"/>
    </row>
    <row r="779" spans="1:25" ht="12.75">
      <c r="A779" s="303"/>
      <c r="B779" s="303"/>
      <c r="C779" s="303"/>
      <c r="D779" s="303"/>
      <c r="E779" s="303"/>
      <c r="F779" s="304"/>
      <c r="G779" s="303"/>
      <c r="H779" s="303"/>
      <c r="I779" s="303"/>
      <c r="J779" s="303"/>
      <c r="K779" s="303"/>
      <c r="L779" s="303"/>
      <c r="M779" s="303"/>
      <c r="N779" s="303"/>
      <c r="O779" s="303"/>
      <c r="P779" s="305"/>
      <c r="Q779" s="305"/>
      <c r="R779" s="303"/>
      <c r="S779" s="303"/>
      <c r="T779" s="303"/>
      <c r="U779" s="303"/>
      <c r="V779" s="303"/>
      <c r="W779" s="303"/>
      <c r="X779" s="303"/>
      <c r="Y779" s="303"/>
    </row>
    <row r="780" spans="1:25" ht="12.75">
      <c r="A780" s="303"/>
      <c r="B780" s="303"/>
      <c r="C780" s="303"/>
      <c r="D780" s="303"/>
      <c r="E780" s="303"/>
      <c r="F780" s="304"/>
      <c r="G780" s="303"/>
      <c r="H780" s="303"/>
      <c r="I780" s="303"/>
      <c r="J780" s="303"/>
      <c r="K780" s="303"/>
      <c r="L780" s="303"/>
      <c r="M780" s="303"/>
      <c r="N780" s="303"/>
      <c r="O780" s="303"/>
      <c r="P780" s="305"/>
      <c r="Q780" s="305"/>
      <c r="R780" s="303"/>
      <c r="S780" s="303"/>
      <c r="T780" s="303"/>
      <c r="U780" s="303"/>
      <c r="V780" s="303"/>
      <c r="W780" s="303"/>
      <c r="X780" s="303"/>
      <c r="Y780" s="303"/>
    </row>
    <row r="781" spans="1:25" ht="12.75">
      <c r="A781" s="303"/>
      <c r="B781" s="303"/>
      <c r="C781" s="303"/>
      <c r="D781" s="303"/>
      <c r="E781" s="303"/>
      <c r="F781" s="304"/>
      <c r="G781" s="303"/>
      <c r="H781" s="303"/>
      <c r="I781" s="303"/>
      <c r="J781" s="303"/>
      <c r="K781" s="303"/>
      <c r="L781" s="303"/>
      <c r="M781" s="303"/>
      <c r="N781" s="303"/>
      <c r="O781" s="303"/>
      <c r="P781" s="305"/>
      <c r="Q781" s="305"/>
      <c r="R781" s="303"/>
      <c r="S781" s="303"/>
      <c r="T781" s="303"/>
      <c r="U781" s="303"/>
      <c r="V781" s="303"/>
      <c r="W781" s="303"/>
      <c r="X781" s="303"/>
      <c r="Y781" s="303"/>
    </row>
    <row r="782" spans="1:25" ht="12.75">
      <c r="A782" s="303"/>
      <c r="B782" s="303"/>
      <c r="C782" s="303"/>
      <c r="D782" s="303"/>
      <c r="E782" s="303"/>
      <c r="F782" s="304"/>
      <c r="G782" s="303"/>
      <c r="H782" s="303"/>
      <c r="I782" s="303"/>
      <c r="J782" s="303"/>
      <c r="K782" s="303"/>
      <c r="L782" s="303"/>
      <c r="M782" s="303"/>
      <c r="N782" s="303"/>
      <c r="O782" s="303"/>
      <c r="P782" s="305"/>
      <c r="Q782" s="305"/>
      <c r="R782" s="303"/>
      <c r="S782" s="303"/>
      <c r="T782" s="303"/>
      <c r="U782" s="303"/>
      <c r="V782" s="303"/>
      <c r="W782" s="303"/>
      <c r="X782" s="303"/>
      <c r="Y782" s="303"/>
    </row>
    <row r="783" spans="1:25" ht="12.75">
      <c r="A783" s="303"/>
      <c r="B783" s="303"/>
      <c r="C783" s="303"/>
      <c r="D783" s="303"/>
      <c r="E783" s="303"/>
      <c r="F783" s="304"/>
      <c r="G783" s="303"/>
      <c r="H783" s="303"/>
      <c r="I783" s="303"/>
      <c r="J783" s="303"/>
      <c r="K783" s="303"/>
      <c r="L783" s="303"/>
      <c r="M783" s="303"/>
      <c r="N783" s="303"/>
      <c r="O783" s="303"/>
      <c r="P783" s="305"/>
      <c r="Q783" s="305"/>
      <c r="R783" s="303"/>
      <c r="S783" s="303"/>
      <c r="T783" s="303"/>
      <c r="U783" s="303"/>
      <c r="V783" s="303"/>
      <c r="W783" s="303"/>
      <c r="X783" s="303"/>
      <c r="Y783" s="303"/>
    </row>
    <row r="784" spans="1:25" ht="12.75">
      <c r="A784" s="303"/>
      <c r="B784" s="303"/>
      <c r="C784" s="303"/>
      <c r="D784" s="303"/>
      <c r="E784" s="303"/>
      <c r="F784" s="304"/>
      <c r="G784" s="303"/>
      <c r="H784" s="303"/>
      <c r="I784" s="303"/>
      <c r="J784" s="303"/>
      <c r="K784" s="303"/>
      <c r="L784" s="303"/>
      <c r="M784" s="303"/>
      <c r="N784" s="303"/>
      <c r="O784" s="303"/>
      <c r="P784" s="305"/>
      <c r="Q784" s="305"/>
      <c r="R784" s="303"/>
      <c r="S784" s="303"/>
      <c r="T784" s="303"/>
      <c r="U784" s="303"/>
      <c r="V784" s="303"/>
      <c r="W784" s="303"/>
      <c r="X784" s="303"/>
      <c r="Y784" s="303"/>
    </row>
    <row r="785" spans="1:25" ht="12.75">
      <c r="A785" s="303"/>
      <c r="B785" s="303"/>
      <c r="C785" s="303"/>
      <c r="D785" s="303"/>
      <c r="E785" s="303"/>
      <c r="F785" s="304"/>
      <c r="G785" s="303"/>
      <c r="H785" s="303"/>
      <c r="I785" s="303"/>
      <c r="J785" s="303"/>
      <c r="K785" s="303"/>
      <c r="L785" s="303"/>
      <c r="M785" s="303"/>
      <c r="N785" s="303"/>
      <c r="O785" s="303"/>
      <c r="P785" s="305"/>
      <c r="Q785" s="305"/>
      <c r="R785" s="303"/>
      <c r="S785" s="303"/>
      <c r="T785" s="303"/>
      <c r="U785" s="303"/>
      <c r="V785" s="303"/>
      <c r="W785" s="303"/>
      <c r="X785" s="303"/>
      <c r="Y785" s="303"/>
    </row>
    <row r="786" spans="1:25" ht="12.75">
      <c r="A786" s="303"/>
      <c r="B786" s="303"/>
      <c r="C786" s="303"/>
      <c r="D786" s="303"/>
      <c r="E786" s="303"/>
      <c r="F786" s="304"/>
      <c r="G786" s="303"/>
      <c r="H786" s="303"/>
      <c r="I786" s="303"/>
      <c r="J786" s="303"/>
      <c r="K786" s="303"/>
      <c r="L786" s="303"/>
      <c r="M786" s="303"/>
      <c r="N786" s="303"/>
      <c r="O786" s="303"/>
      <c r="P786" s="305"/>
      <c r="Q786" s="305"/>
      <c r="R786" s="303"/>
      <c r="S786" s="303"/>
      <c r="T786" s="303"/>
      <c r="U786" s="303"/>
      <c r="V786" s="303"/>
      <c r="W786" s="303"/>
      <c r="X786" s="303"/>
      <c r="Y786" s="303"/>
    </row>
    <row r="787" spans="1:25" ht="12.75">
      <c r="A787" s="303"/>
      <c r="B787" s="303"/>
      <c r="C787" s="303"/>
      <c r="D787" s="303"/>
      <c r="E787" s="303"/>
      <c r="F787" s="304"/>
      <c r="G787" s="303"/>
      <c r="H787" s="303"/>
      <c r="I787" s="303"/>
      <c r="J787" s="303"/>
      <c r="K787" s="303"/>
      <c r="L787" s="303"/>
      <c r="M787" s="303"/>
      <c r="N787" s="303"/>
      <c r="O787" s="303"/>
      <c r="P787" s="305"/>
      <c r="Q787" s="305"/>
      <c r="R787" s="303"/>
      <c r="S787" s="303"/>
      <c r="T787" s="303"/>
      <c r="U787" s="303"/>
      <c r="V787" s="303"/>
      <c r="W787" s="303"/>
      <c r="X787" s="303"/>
      <c r="Y787" s="303"/>
    </row>
    <row r="788" spans="1:25" ht="12.75">
      <c r="A788" s="303"/>
      <c r="B788" s="303"/>
      <c r="C788" s="303"/>
      <c r="D788" s="303"/>
      <c r="E788" s="303"/>
      <c r="F788" s="304"/>
      <c r="G788" s="303"/>
      <c r="H788" s="303"/>
      <c r="I788" s="303"/>
      <c r="J788" s="303"/>
      <c r="K788" s="303"/>
      <c r="L788" s="303"/>
      <c r="M788" s="303"/>
      <c r="N788" s="303"/>
      <c r="O788" s="303"/>
      <c r="P788" s="305"/>
      <c r="Q788" s="305"/>
      <c r="R788" s="303"/>
      <c r="S788" s="303"/>
      <c r="T788" s="303"/>
      <c r="U788" s="303"/>
      <c r="V788" s="303"/>
      <c r="W788" s="303"/>
      <c r="X788" s="303"/>
      <c r="Y788" s="303"/>
    </row>
    <row r="789" spans="1:25" ht="12.75">
      <c r="A789" s="303"/>
      <c r="B789" s="303"/>
      <c r="C789" s="303"/>
      <c r="D789" s="303"/>
      <c r="E789" s="303"/>
      <c r="F789" s="304"/>
      <c r="G789" s="303"/>
      <c r="H789" s="303"/>
      <c r="I789" s="303"/>
      <c r="J789" s="303"/>
      <c r="K789" s="303"/>
      <c r="L789" s="303"/>
      <c r="M789" s="303"/>
      <c r="N789" s="303"/>
      <c r="O789" s="303"/>
      <c r="P789" s="305"/>
      <c r="Q789" s="305"/>
      <c r="R789" s="303"/>
      <c r="S789" s="303"/>
      <c r="T789" s="303"/>
      <c r="U789" s="303"/>
      <c r="V789" s="303"/>
      <c r="W789" s="303"/>
      <c r="X789" s="303"/>
      <c r="Y789" s="303"/>
    </row>
    <row r="790" spans="1:25" ht="12.75">
      <c r="A790" s="303"/>
      <c r="B790" s="303"/>
      <c r="C790" s="303"/>
      <c r="D790" s="303"/>
      <c r="E790" s="303"/>
      <c r="F790" s="304"/>
      <c r="G790" s="303"/>
      <c r="H790" s="303"/>
      <c r="I790" s="303"/>
      <c r="J790" s="303"/>
      <c r="K790" s="303"/>
      <c r="L790" s="303"/>
      <c r="M790" s="303"/>
      <c r="N790" s="303"/>
      <c r="O790" s="303"/>
      <c r="P790" s="305"/>
      <c r="Q790" s="305"/>
      <c r="R790" s="303"/>
      <c r="S790" s="303"/>
      <c r="T790" s="303"/>
      <c r="U790" s="303"/>
      <c r="V790" s="303"/>
      <c r="W790" s="303"/>
      <c r="X790" s="303"/>
      <c r="Y790" s="303"/>
    </row>
    <row r="791" spans="1:25" ht="12.75">
      <c r="A791" s="303"/>
      <c r="B791" s="303"/>
      <c r="C791" s="303"/>
      <c r="D791" s="303"/>
      <c r="E791" s="303"/>
      <c r="F791" s="304"/>
      <c r="G791" s="303"/>
      <c r="H791" s="303"/>
      <c r="I791" s="303"/>
      <c r="J791" s="303"/>
      <c r="K791" s="303"/>
      <c r="L791" s="303"/>
      <c r="M791" s="303"/>
      <c r="N791" s="303"/>
      <c r="O791" s="303"/>
      <c r="P791" s="305"/>
      <c r="Q791" s="305"/>
      <c r="R791" s="303"/>
      <c r="S791" s="303"/>
      <c r="T791" s="303"/>
      <c r="U791" s="303"/>
      <c r="V791" s="303"/>
      <c r="W791" s="303"/>
      <c r="X791" s="303"/>
      <c r="Y791" s="303"/>
    </row>
    <row r="792" spans="1:25" ht="12.75">
      <c r="A792" s="303"/>
      <c r="B792" s="303"/>
      <c r="C792" s="303"/>
      <c r="D792" s="303"/>
      <c r="E792" s="303"/>
      <c r="F792" s="304"/>
      <c r="G792" s="303"/>
      <c r="H792" s="303"/>
      <c r="I792" s="303"/>
      <c r="J792" s="303"/>
      <c r="K792" s="303"/>
      <c r="L792" s="303"/>
      <c r="M792" s="303"/>
      <c r="N792" s="303"/>
      <c r="O792" s="303"/>
      <c r="P792" s="305"/>
      <c r="Q792" s="305"/>
      <c r="R792" s="303"/>
      <c r="S792" s="303"/>
      <c r="T792" s="303"/>
      <c r="U792" s="303"/>
      <c r="V792" s="303"/>
      <c r="W792" s="303"/>
      <c r="X792" s="303"/>
      <c r="Y792" s="303"/>
    </row>
    <row r="793" spans="1:25" ht="12.75">
      <c r="A793" s="303"/>
      <c r="B793" s="303"/>
      <c r="C793" s="303"/>
      <c r="D793" s="303"/>
      <c r="E793" s="303"/>
      <c r="F793" s="304"/>
      <c r="G793" s="303"/>
      <c r="H793" s="303"/>
      <c r="I793" s="303"/>
      <c r="J793" s="303"/>
      <c r="K793" s="303"/>
      <c r="L793" s="303"/>
      <c r="M793" s="303"/>
      <c r="N793" s="303"/>
      <c r="O793" s="303"/>
      <c r="P793" s="305"/>
      <c r="Q793" s="305"/>
      <c r="R793" s="303"/>
      <c r="S793" s="303"/>
      <c r="T793" s="303"/>
      <c r="U793" s="303"/>
      <c r="V793" s="303"/>
      <c r="W793" s="303"/>
      <c r="X793" s="303"/>
      <c r="Y793" s="303"/>
    </row>
    <row r="794" spans="1:25" ht="12.75">
      <c r="A794" s="303"/>
      <c r="B794" s="303"/>
      <c r="C794" s="303"/>
      <c r="D794" s="303"/>
      <c r="E794" s="303"/>
      <c r="F794" s="304"/>
      <c r="G794" s="303"/>
      <c r="H794" s="303"/>
      <c r="I794" s="303"/>
      <c r="J794" s="303"/>
      <c r="K794" s="303"/>
      <c r="L794" s="303"/>
      <c r="M794" s="303"/>
      <c r="N794" s="303"/>
      <c r="O794" s="303"/>
      <c r="P794" s="305"/>
      <c r="Q794" s="305"/>
      <c r="R794" s="303"/>
      <c r="S794" s="303"/>
      <c r="T794" s="303"/>
      <c r="U794" s="303"/>
      <c r="V794" s="303"/>
      <c r="W794" s="303"/>
      <c r="X794" s="303"/>
      <c r="Y794" s="303"/>
    </row>
    <row r="795" spans="1:25" ht="12.75">
      <c r="A795" s="303"/>
      <c r="B795" s="303"/>
      <c r="C795" s="303"/>
      <c r="D795" s="303"/>
      <c r="E795" s="303"/>
      <c r="F795" s="304"/>
      <c r="G795" s="303"/>
      <c r="H795" s="303"/>
      <c r="I795" s="303"/>
      <c r="J795" s="303"/>
      <c r="K795" s="303"/>
      <c r="L795" s="303"/>
      <c r="M795" s="303"/>
      <c r="N795" s="303"/>
      <c r="O795" s="303"/>
      <c r="P795" s="305"/>
      <c r="Q795" s="305"/>
      <c r="R795" s="303"/>
      <c r="S795" s="303"/>
      <c r="T795" s="303"/>
      <c r="U795" s="303"/>
      <c r="V795" s="303"/>
      <c r="W795" s="303"/>
      <c r="X795" s="303"/>
      <c r="Y795" s="303"/>
    </row>
    <row r="796" spans="1:25" ht="12.75">
      <c r="A796" s="303"/>
      <c r="B796" s="303"/>
      <c r="C796" s="303"/>
      <c r="D796" s="303"/>
      <c r="E796" s="303"/>
      <c r="F796" s="304"/>
      <c r="G796" s="303"/>
      <c r="H796" s="303"/>
      <c r="I796" s="303"/>
      <c r="J796" s="303"/>
      <c r="K796" s="303"/>
      <c r="L796" s="303"/>
      <c r="M796" s="303"/>
      <c r="N796" s="303"/>
      <c r="O796" s="303"/>
      <c r="P796" s="305"/>
      <c r="Q796" s="305"/>
      <c r="R796" s="303"/>
      <c r="S796" s="303"/>
      <c r="T796" s="303"/>
      <c r="U796" s="303"/>
      <c r="V796" s="303"/>
      <c r="W796" s="303"/>
      <c r="X796" s="303"/>
      <c r="Y796" s="303"/>
    </row>
    <row r="797" spans="1:25" ht="12.75">
      <c r="A797" s="303"/>
      <c r="B797" s="303"/>
      <c r="C797" s="303"/>
      <c r="D797" s="303"/>
      <c r="E797" s="303"/>
      <c r="F797" s="304"/>
      <c r="G797" s="303"/>
      <c r="H797" s="303"/>
      <c r="I797" s="303"/>
      <c r="J797" s="303"/>
      <c r="K797" s="303"/>
      <c r="L797" s="303"/>
      <c r="M797" s="303"/>
      <c r="N797" s="303"/>
      <c r="O797" s="303"/>
      <c r="P797" s="305"/>
      <c r="Q797" s="305"/>
      <c r="R797" s="303"/>
      <c r="S797" s="303"/>
      <c r="T797" s="303"/>
      <c r="U797" s="303"/>
      <c r="V797" s="303"/>
      <c r="W797" s="303"/>
      <c r="X797" s="303"/>
      <c r="Y797" s="303"/>
    </row>
    <row r="798" spans="1:25" ht="12.75">
      <c r="A798" s="303"/>
      <c r="B798" s="303"/>
      <c r="C798" s="303"/>
      <c r="D798" s="303"/>
      <c r="E798" s="303"/>
      <c r="F798" s="304"/>
      <c r="G798" s="303"/>
      <c r="H798" s="303"/>
      <c r="I798" s="303"/>
      <c r="J798" s="303"/>
      <c r="K798" s="303"/>
      <c r="L798" s="303"/>
      <c r="M798" s="303"/>
      <c r="N798" s="303"/>
      <c r="O798" s="303"/>
      <c r="P798" s="305"/>
      <c r="Q798" s="305"/>
      <c r="R798" s="303"/>
      <c r="S798" s="303"/>
      <c r="T798" s="303"/>
      <c r="U798" s="303"/>
      <c r="V798" s="303"/>
      <c r="W798" s="303"/>
      <c r="X798" s="303"/>
      <c r="Y798" s="303"/>
    </row>
    <row r="799" spans="1:25" ht="12.75">
      <c r="A799" s="303"/>
      <c r="B799" s="303"/>
      <c r="C799" s="303"/>
      <c r="D799" s="303"/>
      <c r="E799" s="303"/>
      <c r="F799" s="304"/>
      <c r="G799" s="303"/>
      <c r="H799" s="303"/>
      <c r="I799" s="303"/>
      <c r="J799" s="303"/>
      <c r="K799" s="303"/>
      <c r="L799" s="303"/>
      <c r="M799" s="303"/>
      <c r="N799" s="303"/>
      <c r="O799" s="303"/>
      <c r="P799" s="305"/>
      <c r="Q799" s="305"/>
      <c r="R799" s="303"/>
      <c r="S799" s="303"/>
      <c r="T799" s="303"/>
      <c r="U799" s="303"/>
      <c r="V799" s="303"/>
      <c r="W799" s="303"/>
      <c r="X799" s="303"/>
      <c r="Y799" s="303"/>
    </row>
    <row r="800" spans="1:25" ht="12.75">
      <c r="A800" s="303"/>
      <c r="B800" s="303"/>
      <c r="C800" s="303"/>
      <c r="D800" s="303"/>
      <c r="E800" s="303"/>
      <c r="F800" s="304"/>
      <c r="G800" s="303"/>
      <c r="H800" s="303"/>
      <c r="I800" s="303"/>
      <c r="J800" s="303"/>
      <c r="K800" s="303"/>
      <c r="L800" s="303"/>
      <c r="M800" s="303"/>
      <c r="N800" s="303"/>
      <c r="O800" s="303"/>
      <c r="P800" s="305"/>
      <c r="Q800" s="305"/>
      <c r="R800" s="303"/>
      <c r="S800" s="303"/>
      <c r="T800" s="303"/>
      <c r="U800" s="303"/>
      <c r="V800" s="303"/>
      <c r="W800" s="303"/>
      <c r="X800" s="303"/>
      <c r="Y800" s="303"/>
    </row>
    <row r="801" spans="1:25" ht="12.75">
      <c r="A801" s="303"/>
      <c r="B801" s="303"/>
      <c r="C801" s="303"/>
      <c r="D801" s="303"/>
      <c r="E801" s="303"/>
      <c r="F801" s="304"/>
      <c r="G801" s="303"/>
      <c r="H801" s="303"/>
      <c r="I801" s="303"/>
      <c r="J801" s="303"/>
      <c r="K801" s="303"/>
      <c r="L801" s="303"/>
      <c r="M801" s="303"/>
      <c r="N801" s="303"/>
      <c r="O801" s="303"/>
      <c r="P801" s="305"/>
      <c r="Q801" s="305"/>
      <c r="R801" s="303"/>
      <c r="S801" s="303"/>
      <c r="T801" s="303"/>
      <c r="U801" s="303"/>
      <c r="V801" s="303"/>
      <c r="W801" s="303"/>
      <c r="X801" s="303"/>
      <c r="Y801" s="303"/>
    </row>
    <row r="802" spans="1:25" ht="12.75">
      <c r="A802" s="303"/>
      <c r="B802" s="303"/>
      <c r="C802" s="303"/>
      <c r="D802" s="303"/>
      <c r="E802" s="303"/>
      <c r="F802" s="304"/>
      <c r="G802" s="303"/>
      <c r="H802" s="303"/>
      <c r="I802" s="303"/>
      <c r="J802" s="303"/>
      <c r="K802" s="303"/>
      <c r="L802" s="303"/>
      <c r="M802" s="303"/>
      <c r="N802" s="303"/>
      <c r="O802" s="303"/>
      <c r="P802" s="305"/>
      <c r="Q802" s="305"/>
      <c r="R802" s="303"/>
      <c r="S802" s="303"/>
      <c r="T802" s="303"/>
      <c r="U802" s="303"/>
      <c r="V802" s="303"/>
      <c r="W802" s="303"/>
      <c r="X802" s="303"/>
      <c r="Y802" s="303"/>
    </row>
    <row r="803" spans="1:25" ht="12.75">
      <c r="A803" s="303"/>
      <c r="B803" s="303"/>
      <c r="C803" s="303"/>
      <c r="D803" s="303"/>
      <c r="E803" s="303"/>
      <c r="F803" s="304"/>
      <c r="G803" s="303"/>
      <c r="H803" s="303"/>
      <c r="I803" s="303"/>
      <c r="J803" s="303"/>
      <c r="K803" s="303"/>
      <c r="L803" s="303"/>
      <c r="M803" s="303"/>
      <c r="N803" s="303"/>
      <c r="O803" s="303"/>
      <c r="P803" s="305"/>
      <c r="Q803" s="305"/>
      <c r="R803" s="303"/>
      <c r="S803" s="303"/>
      <c r="T803" s="303"/>
      <c r="U803" s="303"/>
      <c r="V803" s="303"/>
      <c r="W803" s="303"/>
      <c r="X803" s="303"/>
      <c r="Y803" s="303"/>
    </row>
    <row r="804" spans="1:25" ht="12.75">
      <c r="A804" s="303"/>
      <c r="B804" s="303"/>
      <c r="C804" s="303"/>
      <c r="D804" s="303"/>
      <c r="E804" s="303"/>
      <c r="F804" s="304"/>
      <c r="G804" s="303"/>
      <c r="H804" s="303"/>
      <c r="I804" s="303"/>
      <c r="J804" s="303"/>
      <c r="K804" s="303"/>
      <c r="L804" s="303"/>
      <c r="M804" s="303"/>
      <c r="N804" s="303"/>
      <c r="O804" s="303"/>
      <c r="P804" s="305"/>
      <c r="Q804" s="305"/>
      <c r="R804" s="303"/>
      <c r="S804" s="303"/>
      <c r="T804" s="303"/>
      <c r="U804" s="303"/>
      <c r="V804" s="303"/>
      <c r="W804" s="303"/>
      <c r="X804" s="303"/>
      <c r="Y804" s="303"/>
    </row>
    <row r="805" spans="1:25" ht="12.75">
      <c r="A805" s="303"/>
      <c r="B805" s="303"/>
      <c r="C805" s="303"/>
      <c r="D805" s="303"/>
      <c r="E805" s="303"/>
      <c r="F805" s="304"/>
      <c r="G805" s="303"/>
      <c r="H805" s="303"/>
      <c r="I805" s="303"/>
      <c r="J805" s="303"/>
      <c r="K805" s="303"/>
      <c r="L805" s="303"/>
      <c r="M805" s="303"/>
      <c r="N805" s="303"/>
      <c r="O805" s="303"/>
      <c r="P805" s="305"/>
      <c r="Q805" s="305"/>
      <c r="R805" s="303"/>
      <c r="S805" s="303"/>
      <c r="T805" s="303"/>
      <c r="U805" s="303"/>
      <c r="V805" s="303"/>
      <c r="W805" s="303"/>
      <c r="X805" s="303"/>
      <c r="Y805" s="303"/>
    </row>
    <row r="806" spans="1:25" ht="12.75">
      <c r="A806" s="303"/>
      <c r="B806" s="303"/>
      <c r="C806" s="303"/>
      <c r="D806" s="303"/>
      <c r="E806" s="303"/>
      <c r="F806" s="304"/>
      <c r="G806" s="303"/>
      <c r="H806" s="303"/>
      <c r="I806" s="303"/>
      <c r="J806" s="303"/>
      <c r="K806" s="303"/>
      <c r="L806" s="303"/>
      <c r="M806" s="303"/>
      <c r="N806" s="303"/>
      <c r="O806" s="303"/>
      <c r="P806" s="305"/>
      <c r="Q806" s="305"/>
      <c r="R806" s="303"/>
      <c r="S806" s="303"/>
      <c r="T806" s="303"/>
      <c r="U806" s="303"/>
      <c r="V806" s="303"/>
      <c r="W806" s="303"/>
      <c r="X806" s="303"/>
      <c r="Y806" s="303"/>
    </row>
    <row r="807" spans="1:25" ht="12.75">
      <c r="A807" s="303"/>
      <c r="B807" s="303"/>
      <c r="C807" s="303"/>
      <c r="D807" s="303"/>
      <c r="E807" s="303"/>
      <c r="F807" s="304"/>
      <c r="G807" s="303"/>
      <c r="H807" s="303"/>
      <c r="I807" s="303"/>
      <c r="J807" s="303"/>
      <c r="K807" s="303"/>
      <c r="L807" s="303"/>
      <c r="M807" s="303"/>
      <c r="N807" s="303"/>
      <c r="O807" s="303"/>
      <c r="P807" s="305"/>
      <c r="Q807" s="305"/>
      <c r="R807" s="303"/>
      <c r="S807" s="303"/>
      <c r="T807" s="303"/>
      <c r="U807" s="303"/>
      <c r="V807" s="303"/>
      <c r="W807" s="303"/>
      <c r="X807" s="303"/>
      <c r="Y807" s="303"/>
    </row>
    <row r="808" spans="1:25" ht="12.75">
      <c r="A808" s="303"/>
      <c r="B808" s="303"/>
      <c r="C808" s="303"/>
      <c r="D808" s="303"/>
      <c r="E808" s="303"/>
      <c r="F808" s="304"/>
      <c r="G808" s="303"/>
      <c r="H808" s="303"/>
      <c r="I808" s="303"/>
      <c r="J808" s="303"/>
      <c r="K808" s="303"/>
      <c r="L808" s="303"/>
      <c r="M808" s="303"/>
      <c r="N808" s="303"/>
      <c r="O808" s="303"/>
      <c r="P808" s="305"/>
      <c r="Q808" s="305"/>
      <c r="R808" s="303"/>
      <c r="S808" s="303"/>
      <c r="T808" s="303"/>
      <c r="U808" s="303"/>
      <c r="V808" s="303"/>
      <c r="W808" s="303"/>
      <c r="X808" s="303"/>
      <c r="Y808" s="303"/>
    </row>
    <row r="809" spans="1:25" ht="12.75">
      <c r="A809" s="303"/>
      <c r="B809" s="303"/>
      <c r="C809" s="303"/>
      <c r="D809" s="303"/>
      <c r="E809" s="303"/>
      <c r="F809" s="304"/>
      <c r="G809" s="303"/>
      <c r="H809" s="303"/>
      <c r="I809" s="303"/>
      <c r="J809" s="303"/>
      <c r="K809" s="303"/>
      <c r="L809" s="303"/>
      <c r="M809" s="303"/>
      <c r="N809" s="303"/>
      <c r="O809" s="303"/>
      <c r="P809" s="305"/>
      <c r="Q809" s="305"/>
      <c r="R809" s="303"/>
      <c r="S809" s="303"/>
      <c r="T809" s="303"/>
      <c r="U809" s="303"/>
      <c r="V809" s="303"/>
      <c r="W809" s="303"/>
      <c r="X809" s="303"/>
      <c r="Y809" s="303"/>
    </row>
    <row r="810" spans="1:25" ht="12.75">
      <c r="A810" s="303"/>
      <c r="B810" s="303"/>
      <c r="C810" s="303"/>
      <c r="D810" s="303"/>
      <c r="E810" s="303"/>
      <c r="F810" s="304"/>
      <c r="G810" s="303"/>
      <c r="H810" s="303"/>
      <c r="I810" s="303"/>
      <c r="J810" s="303"/>
      <c r="K810" s="303"/>
      <c r="L810" s="303"/>
      <c r="M810" s="303"/>
      <c r="N810" s="303"/>
      <c r="O810" s="303"/>
      <c r="P810" s="305"/>
      <c r="Q810" s="305"/>
      <c r="R810" s="303"/>
      <c r="S810" s="303"/>
      <c r="T810" s="303"/>
      <c r="U810" s="303"/>
      <c r="V810" s="303"/>
      <c r="W810" s="303"/>
      <c r="X810" s="303"/>
      <c r="Y810" s="303"/>
    </row>
    <row r="811" spans="1:25" ht="12.75">
      <c r="A811" s="303"/>
      <c r="B811" s="303"/>
      <c r="C811" s="303"/>
      <c r="D811" s="303"/>
      <c r="E811" s="303"/>
      <c r="F811" s="304"/>
      <c r="G811" s="303"/>
      <c r="H811" s="303"/>
      <c r="I811" s="303"/>
      <c r="J811" s="303"/>
      <c r="K811" s="303"/>
      <c r="L811" s="303"/>
      <c r="M811" s="303"/>
      <c r="N811" s="303"/>
      <c r="O811" s="303"/>
      <c r="P811" s="305"/>
      <c r="Q811" s="305"/>
      <c r="R811" s="303"/>
      <c r="S811" s="303"/>
      <c r="T811" s="303"/>
      <c r="U811" s="303"/>
      <c r="V811" s="303"/>
      <c r="W811" s="303"/>
      <c r="X811" s="303"/>
      <c r="Y811" s="303"/>
    </row>
    <row r="812" spans="1:25" ht="12.75">
      <c r="A812" s="303"/>
      <c r="B812" s="303"/>
      <c r="C812" s="303"/>
      <c r="D812" s="303"/>
      <c r="E812" s="303"/>
      <c r="F812" s="304"/>
      <c r="G812" s="303"/>
      <c r="H812" s="303"/>
      <c r="I812" s="303"/>
      <c r="J812" s="303"/>
      <c r="K812" s="303"/>
      <c r="L812" s="303"/>
      <c r="M812" s="303"/>
      <c r="N812" s="303"/>
      <c r="O812" s="303"/>
      <c r="P812" s="305"/>
      <c r="Q812" s="305"/>
      <c r="R812" s="303"/>
      <c r="S812" s="303"/>
      <c r="T812" s="303"/>
      <c r="U812" s="303"/>
      <c r="V812" s="303"/>
      <c r="W812" s="303"/>
      <c r="X812" s="303"/>
      <c r="Y812" s="303"/>
    </row>
    <row r="813" spans="1:25" ht="12.75">
      <c r="A813" s="303"/>
      <c r="B813" s="303"/>
      <c r="C813" s="303"/>
      <c r="D813" s="303"/>
      <c r="E813" s="303"/>
      <c r="F813" s="304"/>
      <c r="G813" s="303"/>
      <c r="H813" s="303"/>
      <c r="I813" s="303"/>
      <c r="J813" s="303"/>
      <c r="K813" s="303"/>
      <c r="L813" s="303"/>
      <c r="M813" s="303"/>
      <c r="N813" s="303"/>
      <c r="O813" s="303"/>
      <c r="P813" s="305"/>
      <c r="Q813" s="305"/>
      <c r="R813" s="303"/>
      <c r="S813" s="303"/>
      <c r="T813" s="303"/>
      <c r="U813" s="303"/>
      <c r="V813" s="303"/>
      <c r="W813" s="303"/>
      <c r="X813" s="303"/>
      <c r="Y813" s="303"/>
    </row>
    <row r="814" spans="1:25" ht="12.75">
      <c r="A814" s="303"/>
      <c r="B814" s="303"/>
      <c r="C814" s="303"/>
      <c r="D814" s="303"/>
      <c r="E814" s="303"/>
      <c r="F814" s="304"/>
      <c r="G814" s="303"/>
      <c r="H814" s="303"/>
      <c r="I814" s="303"/>
      <c r="J814" s="303"/>
      <c r="K814" s="303"/>
      <c r="L814" s="303"/>
      <c r="M814" s="303"/>
      <c r="N814" s="303"/>
      <c r="O814" s="303"/>
      <c r="P814" s="305"/>
      <c r="Q814" s="305"/>
      <c r="R814" s="303"/>
      <c r="S814" s="303"/>
      <c r="T814" s="303"/>
      <c r="U814" s="303"/>
      <c r="V814" s="303"/>
      <c r="W814" s="303"/>
      <c r="X814" s="303"/>
      <c r="Y814" s="303"/>
    </row>
    <row r="815" spans="1:25" ht="12.75">
      <c r="A815" s="303"/>
      <c r="B815" s="303"/>
      <c r="C815" s="303"/>
      <c r="D815" s="303"/>
      <c r="E815" s="303"/>
      <c r="F815" s="304"/>
      <c r="G815" s="303"/>
      <c r="H815" s="303"/>
      <c r="I815" s="303"/>
      <c r="J815" s="303"/>
      <c r="K815" s="303"/>
      <c r="L815" s="303"/>
      <c r="M815" s="303"/>
      <c r="N815" s="303"/>
      <c r="O815" s="303"/>
      <c r="P815" s="305"/>
      <c r="Q815" s="305"/>
      <c r="R815" s="303"/>
      <c r="S815" s="303"/>
      <c r="T815" s="303"/>
      <c r="U815" s="303"/>
      <c r="V815" s="303"/>
      <c r="W815" s="303"/>
      <c r="X815" s="303"/>
      <c r="Y815" s="303"/>
    </row>
    <row r="816" spans="1:25" ht="12.75">
      <c r="A816" s="303"/>
      <c r="B816" s="303"/>
      <c r="C816" s="303"/>
      <c r="D816" s="303"/>
      <c r="E816" s="303"/>
      <c r="F816" s="304"/>
      <c r="G816" s="303"/>
      <c r="H816" s="303"/>
      <c r="I816" s="303"/>
      <c r="J816" s="303"/>
      <c r="K816" s="303"/>
      <c r="L816" s="303"/>
      <c r="M816" s="303"/>
      <c r="N816" s="303"/>
      <c r="O816" s="303"/>
      <c r="P816" s="305"/>
      <c r="Q816" s="305"/>
      <c r="R816" s="303"/>
      <c r="S816" s="303"/>
      <c r="T816" s="303"/>
      <c r="U816" s="303"/>
      <c r="V816" s="303"/>
      <c r="W816" s="303"/>
      <c r="X816" s="303"/>
      <c r="Y816" s="303"/>
    </row>
    <row r="817" spans="1:25" ht="12.75">
      <c r="A817" s="303"/>
      <c r="B817" s="303"/>
      <c r="C817" s="303"/>
      <c r="D817" s="303"/>
      <c r="E817" s="303"/>
      <c r="F817" s="304"/>
      <c r="G817" s="303"/>
      <c r="H817" s="303"/>
      <c r="I817" s="303"/>
      <c r="J817" s="303"/>
      <c r="K817" s="303"/>
      <c r="L817" s="303"/>
      <c r="M817" s="303"/>
      <c r="N817" s="303"/>
      <c r="O817" s="303"/>
      <c r="P817" s="305"/>
      <c r="Q817" s="305"/>
      <c r="R817" s="303"/>
      <c r="S817" s="303"/>
      <c r="T817" s="303"/>
      <c r="U817" s="303"/>
      <c r="V817" s="303"/>
      <c r="W817" s="303"/>
      <c r="X817" s="303"/>
      <c r="Y817" s="303"/>
    </row>
    <row r="818" spans="1:25" ht="12.75">
      <c r="A818" s="303"/>
      <c r="B818" s="303"/>
      <c r="C818" s="303"/>
      <c r="D818" s="303"/>
      <c r="E818" s="303"/>
      <c r="F818" s="304"/>
      <c r="G818" s="303"/>
      <c r="H818" s="303"/>
      <c r="I818" s="303"/>
      <c r="J818" s="303"/>
      <c r="K818" s="303"/>
      <c r="L818" s="303"/>
      <c r="M818" s="303"/>
      <c r="N818" s="303"/>
      <c r="O818" s="303"/>
      <c r="P818" s="305"/>
      <c r="Q818" s="305"/>
      <c r="R818" s="303"/>
      <c r="S818" s="303"/>
      <c r="T818" s="303"/>
      <c r="U818" s="303"/>
      <c r="V818" s="303"/>
      <c r="W818" s="303"/>
      <c r="X818" s="303"/>
      <c r="Y818" s="303"/>
    </row>
    <row r="819" spans="1:25" ht="12.75">
      <c r="A819" s="303"/>
      <c r="B819" s="303"/>
      <c r="C819" s="303"/>
      <c r="D819" s="303"/>
      <c r="E819" s="303"/>
      <c r="F819" s="304"/>
      <c r="G819" s="303"/>
      <c r="H819" s="303"/>
      <c r="I819" s="303"/>
      <c r="J819" s="303"/>
      <c r="K819" s="303"/>
      <c r="L819" s="303"/>
      <c r="M819" s="303"/>
      <c r="N819" s="303"/>
      <c r="O819" s="303"/>
      <c r="P819" s="305"/>
      <c r="Q819" s="305"/>
      <c r="R819" s="303"/>
      <c r="S819" s="303"/>
      <c r="T819" s="303"/>
      <c r="U819" s="303"/>
      <c r="V819" s="303"/>
      <c r="W819" s="303"/>
      <c r="X819" s="303"/>
      <c r="Y819" s="303"/>
    </row>
    <row r="820" spans="1:25" ht="12.75">
      <c r="A820" s="303"/>
      <c r="B820" s="303"/>
      <c r="C820" s="303"/>
      <c r="D820" s="303"/>
      <c r="E820" s="303"/>
      <c r="F820" s="304"/>
      <c r="G820" s="303"/>
      <c r="H820" s="303"/>
      <c r="I820" s="303"/>
      <c r="J820" s="303"/>
      <c r="K820" s="303"/>
      <c r="L820" s="303"/>
      <c r="M820" s="303"/>
      <c r="N820" s="303"/>
      <c r="O820" s="303"/>
      <c r="P820" s="305"/>
      <c r="Q820" s="305"/>
      <c r="R820" s="303"/>
      <c r="S820" s="303"/>
      <c r="T820" s="303"/>
      <c r="U820" s="303"/>
      <c r="V820" s="303"/>
      <c r="W820" s="303"/>
      <c r="X820" s="303"/>
      <c r="Y820" s="303"/>
    </row>
    <row r="821" spans="1:25" ht="12.75">
      <c r="A821" s="303"/>
      <c r="B821" s="303"/>
      <c r="C821" s="303"/>
      <c r="D821" s="303"/>
      <c r="E821" s="303"/>
      <c r="F821" s="304"/>
      <c r="G821" s="303"/>
      <c r="H821" s="303"/>
      <c r="I821" s="303"/>
      <c r="J821" s="303"/>
      <c r="K821" s="303"/>
      <c r="L821" s="303"/>
      <c r="M821" s="303"/>
      <c r="N821" s="303"/>
      <c r="O821" s="303"/>
      <c r="P821" s="305"/>
      <c r="Q821" s="305"/>
      <c r="R821" s="303"/>
      <c r="S821" s="303"/>
      <c r="T821" s="303"/>
      <c r="U821" s="303"/>
      <c r="V821" s="303"/>
      <c r="W821" s="303"/>
      <c r="X821" s="303"/>
      <c r="Y821" s="303"/>
    </row>
    <row r="822" spans="1:25" ht="12.75">
      <c r="A822" s="303"/>
      <c r="B822" s="303"/>
      <c r="C822" s="303"/>
      <c r="D822" s="303"/>
      <c r="E822" s="303"/>
      <c r="F822" s="304"/>
      <c r="G822" s="303"/>
      <c r="H822" s="303"/>
      <c r="I822" s="303"/>
      <c r="J822" s="303"/>
      <c r="K822" s="303"/>
      <c r="L822" s="303"/>
      <c r="M822" s="303"/>
      <c r="N822" s="303"/>
      <c r="O822" s="303"/>
      <c r="P822" s="305"/>
      <c r="Q822" s="305"/>
      <c r="R822" s="303"/>
      <c r="S822" s="303"/>
      <c r="T822" s="303"/>
      <c r="U822" s="303"/>
      <c r="V822" s="303"/>
      <c r="W822" s="303"/>
      <c r="X822" s="303"/>
      <c r="Y822" s="303"/>
    </row>
    <row r="823" spans="1:25" ht="12.75">
      <c r="A823" s="303"/>
      <c r="B823" s="303"/>
      <c r="C823" s="303"/>
      <c r="D823" s="303"/>
      <c r="E823" s="303"/>
      <c r="F823" s="304"/>
      <c r="G823" s="303"/>
      <c r="H823" s="303"/>
      <c r="I823" s="303"/>
      <c r="J823" s="303"/>
      <c r="K823" s="303"/>
      <c r="L823" s="303"/>
      <c r="M823" s="303"/>
      <c r="N823" s="303"/>
      <c r="O823" s="303"/>
      <c r="P823" s="305"/>
      <c r="Q823" s="305"/>
      <c r="R823" s="303"/>
      <c r="S823" s="303"/>
      <c r="T823" s="303"/>
      <c r="U823" s="303"/>
      <c r="V823" s="303"/>
      <c r="W823" s="303"/>
      <c r="X823" s="303"/>
      <c r="Y823" s="303"/>
    </row>
    <row r="824" spans="1:25" ht="12.75">
      <c r="A824" s="303"/>
      <c r="B824" s="303"/>
      <c r="C824" s="303"/>
      <c r="D824" s="303"/>
      <c r="E824" s="303"/>
      <c r="F824" s="304"/>
      <c r="G824" s="303"/>
      <c r="H824" s="303"/>
      <c r="I824" s="303"/>
      <c r="J824" s="303"/>
      <c r="K824" s="303"/>
      <c r="L824" s="303"/>
      <c r="M824" s="303"/>
      <c r="N824" s="303"/>
      <c r="O824" s="303"/>
      <c r="P824" s="305"/>
      <c r="Q824" s="305"/>
      <c r="R824" s="303"/>
      <c r="S824" s="303"/>
      <c r="T824" s="303"/>
      <c r="U824" s="303"/>
      <c r="V824" s="303"/>
      <c r="W824" s="303"/>
      <c r="X824" s="303"/>
      <c r="Y824" s="303"/>
    </row>
    <row r="825" spans="1:25" ht="12.75">
      <c r="A825" s="303"/>
      <c r="B825" s="303"/>
      <c r="C825" s="303"/>
      <c r="D825" s="303"/>
      <c r="E825" s="303"/>
      <c r="F825" s="304"/>
      <c r="G825" s="303"/>
      <c r="H825" s="303"/>
      <c r="I825" s="303"/>
      <c r="J825" s="303"/>
      <c r="K825" s="303"/>
      <c r="L825" s="303"/>
      <c r="M825" s="303"/>
      <c r="N825" s="303"/>
      <c r="O825" s="303"/>
      <c r="P825" s="305"/>
      <c r="Q825" s="305"/>
      <c r="R825" s="303"/>
      <c r="S825" s="303"/>
      <c r="T825" s="303"/>
      <c r="U825" s="303"/>
      <c r="V825" s="303"/>
      <c r="W825" s="303"/>
      <c r="X825" s="303"/>
      <c r="Y825" s="303"/>
    </row>
    <row r="826" spans="1:25" ht="12.75">
      <c r="A826" s="303"/>
      <c r="B826" s="303"/>
      <c r="C826" s="303"/>
      <c r="D826" s="303"/>
      <c r="E826" s="303"/>
      <c r="F826" s="304"/>
      <c r="G826" s="303"/>
      <c r="H826" s="303"/>
      <c r="I826" s="303"/>
      <c r="J826" s="303"/>
      <c r="K826" s="303"/>
      <c r="L826" s="303"/>
      <c r="M826" s="303"/>
      <c r="N826" s="303"/>
      <c r="O826" s="303"/>
      <c r="P826" s="305"/>
      <c r="Q826" s="305"/>
      <c r="R826" s="303"/>
      <c r="S826" s="303"/>
      <c r="T826" s="303"/>
      <c r="U826" s="303"/>
      <c r="V826" s="303"/>
      <c r="W826" s="303"/>
      <c r="X826" s="303"/>
      <c r="Y826" s="303"/>
    </row>
    <row r="827" spans="1:25" ht="12.75">
      <c r="A827" s="303"/>
      <c r="B827" s="303"/>
      <c r="C827" s="303"/>
      <c r="D827" s="303"/>
      <c r="E827" s="303"/>
      <c r="F827" s="304"/>
      <c r="G827" s="303"/>
      <c r="H827" s="303"/>
      <c r="I827" s="303"/>
      <c r="J827" s="303"/>
      <c r="K827" s="303"/>
      <c r="L827" s="303"/>
      <c r="M827" s="303"/>
      <c r="N827" s="303"/>
      <c r="O827" s="303"/>
      <c r="P827" s="305"/>
      <c r="Q827" s="305"/>
      <c r="R827" s="303"/>
      <c r="S827" s="303"/>
      <c r="T827" s="303"/>
      <c r="U827" s="303"/>
      <c r="V827" s="303"/>
      <c r="W827" s="303"/>
      <c r="X827" s="303"/>
      <c r="Y827" s="303"/>
    </row>
    <row r="828" spans="1:25" ht="12.75">
      <c r="A828" s="303"/>
      <c r="B828" s="303"/>
      <c r="C828" s="303"/>
      <c r="D828" s="303"/>
      <c r="E828" s="303"/>
      <c r="F828" s="304"/>
      <c r="G828" s="303"/>
      <c r="H828" s="303"/>
      <c r="I828" s="303"/>
      <c r="J828" s="303"/>
      <c r="K828" s="303"/>
      <c r="L828" s="303"/>
      <c r="M828" s="303"/>
      <c r="N828" s="303"/>
      <c r="O828" s="303"/>
      <c r="P828" s="305"/>
      <c r="Q828" s="305"/>
      <c r="R828" s="303"/>
      <c r="S828" s="303"/>
      <c r="T828" s="303"/>
      <c r="U828" s="303"/>
      <c r="V828" s="303"/>
      <c r="W828" s="303"/>
      <c r="X828" s="303"/>
      <c r="Y828" s="303"/>
    </row>
    <row r="829" spans="1:25" ht="12.75">
      <c r="A829" s="303"/>
      <c r="B829" s="303"/>
      <c r="C829" s="303"/>
      <c r="D829" s="303"/>
      <c r="E829" s="303"/>
      <c r="F829" s="304"/>
      <c r="G829" s="303"/>
      <c r="H829" s="303"/>
      <c r="I829" s="303"/>
      <c r="J829" s="303"/>
      <c r="K829" s="303"/>
      <c r="L829" s="303"/>
      <c r="M829" s="303"/>
      <c r="N829" s="303"/>
      <c r="O829" s="303"/>
      <c r="P829" s="305"/>
      <c r="Q829" s="305"/>
      <c r="R829" s="303"/>
      <c r="S829" s="303"/>
      <c r="T829" s="303"/>
      <c r="U829" s="303"/>
      <c r="V829" s="303"/>
      <c r="W829" s="303"/>
      <c r="X829" s="303"/>
      <c r="Y829" s="303"/>
    </row>
    <row r="830" spans="1:25" ht="12.75">
      <c r="A830" s="303"/>
      <c r="B830" s="303"/>
      <c r="C830" s="303"/>
      <c r="D830" s="303"/>
      <c r="E830" s="303"/>
      <c r="F830" s="304"/>
      <c r="G830" s="303"/>
      <c r="H830" s="303"/>
      <c r="I830" s="303"/>
      <c r="J830" s="303"/>
      <c r="K830" s="303"/>
      <c r="L830" s="303"/>
      <c r="M830" s="303"/>
      <c r="N830" s="303"/>
      <c r="O830" s="303"/>
      <c r="P830" s="305"/>
      <c r="Q830" s="305"/>
      <c r="R830" s="303"/>
      <c r="S830" s="303"/>
      <c r="T830" s="303"/>
      <c r="U830" s="303"/>
      <c r="V830" s="303"/>
      <c r="W830" s="303"/>
      <c r="X830" s="303"/>
      <c r="Y830" s="303"/>
    </row>
    <row r="831" spans="1:25" ht="12.75">
      <c r="A831" s="303"/>
      <c r="B831" s="303"/>
      <c r="C831" s="303"/>
      <c r="D831" s="303"/>
      <c r="E831" s="303"/>
      <c r="F831" s="304"/>
      <c r="G831" s="303"/>
      <c r="H831" s="303"/>
      <c r="I831" s="303"/>
      <c r="J831" s="303"/>
      <c r="K831" s="303"/>
      <c r="L831" s="303"/>
      <c r="M831" s="303"/>
      <c r="N831" s="303"/>
      <c r="O831" s="303"/>
      <c r="P831" s="305"/>
      <c r="Q831" s="305"/>
      <c r="R831" s="303"/>
      <c r="S831" s="303"/>
      <c r="T831" s="303"/>
      <c r="U831" s="303"/>
      <c r="V831" s="303"/>
      <c r="W831" s="303"/>
      <c r="X831" s="303"/>
      <c r="Y831" s="303"/>
    </row>
    <row r="832" spans="1:25" ht="12.75">
      <c r="A832" s="303"/>
      <c r="B832" s="303"/>
      <c r="C832" s="303"/>
      <c r="D832" s="303"/>
      <c r="E832" s="303"/>
      <c r="F832" s="304"/>
      <c r="G832" s="303"/>
      <c r="H832" s="303"/>
      <c r="I832" s="303"/>
      <c r="J832" s="303"/>
      <c r="K832" s="303"/>
      <c r="L832" s="303"/>
      <c r="M832" s="303"/>
      <c r="N832" s="303"/>
      <c r="O832" s="303"/>
      <c r="P832" s="305"/>
      <c r="Q832" s="305"/>
      <c r="R832" s="303"/>
      <c r="S832" s="303"/>
      <c r="T832" s="303"/>
      <c r="U832" s="303"/>
      <c r="V832" s="303"/>
      <c r="W832" s="303"/>
      <c r="X832" s="303"/>
      <c r="Y832" s="303"/>
    </row>
    <row r="833" spans="1:25" ht="12.75">
      <c r="A833" s="303"/>
      <c r="B833" s="303"/>
      <c r="C833" s="303"/>
      <c r="D833" s="303"/>
      <c r="E833" s="303"/>
      <c r="F833" s="304"/>
      <c r="G833" s="303"/>
      <c r="H833" s="303"/>
      <c r="I833" s="303"/>
      <c r="J833" s="303"/>
      <c r="K833" s="303"/>
      <c r="L833" s="303"/>
      <c r="M833" s="303"/>
      <c r="N833" s="303"/>
      <c r="O833" s="303"/>
      <c r="P833" s="305"/>
      <c r="Q833" s="305"/>
      <c r="R833" s="303"/>
      <c r="S833" s="303"/>
      <c r="T833" s="303"/>
      <c r="U833" s="303"/>
      <c r="V833" s="303"/>
      <c r="W833" s="303"/>
      <c r="X833" s="303"/>
      <c r="Y833" s="303"/>
    </row>
    <row r="834" spans="1:25" ht="12.75">
      <c r="A834" s="303"/>
      <c r="B834" s="303"/>
      <c r="C834" s="303"/>
      <c r="D834" s="303"/>
      <c r="E834" s="303"/>
      <c r="F834" s="304"/>
      <c r="G834" s="303"/>
      <c r="H834" s="303"/>
      <c r="I834" s="303"/>
      <c r="J834" s="303"/>
      <c r="K834" s="303"/>
      <c r="L834" s="303"/>
      <c r="M834" s="303"/>
      <c r="N834" s="303"/>
      <c r="O834" s="303"/>
      <c r="P834" s="305"/>
      <c r="Q834" s="305"/>
      <c r="R834" s="303"/>
      <c r="S834" s="303"/>
      <c r="T834" s="303"/>
      <c r="U834" s="303"/>
      <c r="V834" s="303"/>
      <c r="W834" s="303"/>
      <c r="X834" s="303"/>
      <c r="Y834" s="303"/>
    </row>
    <row r="835" spans="1:25" ht="12.75">
      <c r="A835" s="303"/>
      <c r="B835" s="303"/>
      <c r="C835" s="303"/>
      <c r="D835" s="303"/>
      <c r="E835" s="303"/>
      <c r="F835" s="304"/>
      <c r="G835" s="303"/>
      <c r="H835" s="303"/>
      <c r="I835" s="303"/>
      <c r="J835" s="303"/>
      <c r="K835" s="303"/>
      <c r="L835" s="303"/>
      <c r="M835" s="303"/>
      <c r="N835" s="303"/>
      <c r="O835" s="303"/>
      <c r="P835" s="305"/>
      <c r="Q835" s="305"/>
      <c r="R835" s="303"/>
      <c r="S835" s="303"/>
      <c r="T835" s="303"/>
      <c r="U835" s="303"/>
      <c r="V835" s="303"/>
      <c r="W835" s="303"/>
      <c r="X835" s="303"/>
      <c r="Y835" s="303"/>
    </row>
    <row r="836" spans="1:25" ht="12.75">
      <c r="A836" s="303"/>
      <c r="B836" s="303"/>
      <c r="C836" s="303"/>
      <c r="D836" s="303"/>
      <c r="E836" s="303"/>
      <c r="F836" s="304"/>
      <c r="G836" s="303"/>
      <c r="H836" s="303"/>
      <c r="I836" s="303"/>
      <c r="J836" s="303"/>
      <c r="K836" s="303"/>
      <c r="L836" s="303"/>
      <c r="M836" s="303"/>
      <c r="N836" s="303"/>
      <c r="O836" s="303"/>
      <c r="P836" s="305"/>
      <c r="Q836" s="305"/>
      <c r="R836" s="303"/>
      <c r="S836" s="303"/>
      <c r="T836" s="303"/>
      <c r="U836" s="303"/>
      <c r="V836" s="303"/>
      <c r="W836" s="303"/>
      <c r="X836" s="303"/>
      <c r="Y836" s="303"/>
    </row>
    <row r="837" spans="1:25" ht="12.75">
      <c r="A837" s="303"/>
      <c r="B837" s="303"/>
      <c r="C837" s="303"/>
      <c r="D837" s="303"/>
      <c r="E837" s="303"/>
      <c r="F837" s="304"/>
      <c r="G837" s="303"/>
      <c r="H837" s="303"/>
      <c r="I837" s="303"/>
      <c r="J837" s="303"/>
      <c r="K837" s="303"/>
      <c r="L837" s="303"/>
      <c r="M837" s="303"/>
      <c r="N837" s="303"/>
      <c r="O837" s="303"/>
      <c r="P837" s="305"/>
      <c r="Q837" s="305"/>
      <c r="R837" s="303"/>
      <c r="S837" s="303"/>
      <c r="T837" s="303"/>
      <c r="U837" s="303"/>
      <c r="V837" s="303"/>
      <c r="W837" s="303"/>
      <c r="X837" s="303"/>
      <c r="Y837" s="303"/>
    </row>
    <row r="838" spans="1:25" ht="12.75">
      <c r="A838" s="303"/>
      <c r="B838" s="303"/>
      <c r="C838" s="303"/>
      <c r="D838" s="303"/>
      <c r="E838" s="303"/>
      <c r="F838" s="304"/>
      <c r="G838" s="303"/>
      <c r="H838" s="303"/>
      <c r="I838" s="303"/>
      <c r="J838" s="303"/>
      <c r="K838" s="303"/>
      <c r="L838" s="303"/>
      <c r="M838" s="303"/>
      <c r="N838" s="303"/>
      <c r="O838" s="303"/>
      <c r="P838" s="305"/>
      <c r="Q838" s="305"/>
      <c r="R838" s="303"/>
      <c r="S838" s="303"/>
      <c r="T838" s="303"/>
      <c r="U838" s="303"/>
      <c r="V838" s="303"/>
      <c r="W838" s="303"/>
      <c r="X838" s="303"/>
      <c r="Y838" s="303"/>
    </row>
    <row r="839" spans="1:25" ht="12.75">
      <c r="A839" s="303"/>
      <c r="B839" s="303"/>
      <c r="C839" s="303"/>
      <c r="D839" s="303"/>
      <c r="E839" s="303"/>
      <c r="F839" s="304"/>
      <c r="G839" s="303"/>
      <c r="H839" s="303"/>
      <c r="I839" s="303"/>
      <c r="J839" s="303"/>
      <c r="K839" s="303"/>
      <c r="L839" s="303"/>
      <c r="M839" s="303"/>
      <c r="N839" s="303"/>
      <c r="O839" s="303"/>
      <c r="P839" s="305"/>
      <c r="Q839" s="305"/>
      <c r="R839" s="303"/>
      <c r="S839" s="303"/>
      <c r="T839" s="303"/>
      <c r="U839" s="303"/>
      <c r="V839" s="303"/>
      <c r="W839" s="303"/>
      <c r="X839" s="303"/>
      <c r="Y839" s="303"/>
    </row>
    <row r="840" spans="1:25" ht="12.75">
      <c r="A840" s="303"/>
      <c r="B840" s="303"/>
      <c r="C840" s="303"/>
      <c r="D840" s="303"/>
      <c r="E840" s="303"/>
      <c r="F840" s="304"/>
      <c r="G840" s="303"/>
      <c r="H840" s="303"/>
      <c r="I840" s="303"/>
      <c r="J840" s="303"/>
      <c r="K840" s="303"/>
      <c r="L840" s="303"/>
      <c r="M840" s="303"/>
      <c r="N840" s="303"/>
      <c r="O840" s="303"/>
      <c r="P840" s="305"/>
      <c r="Q840" s="305"/>
      <c r="R840" s="303"/>
      <c r="S840" s="303"/>
      <c r="T840" s="303"/>
      <c r="U840" s="303"/>
      <c r="V840" s="303"/>
      <c r="W840" s="303"/>
      <c r="X840" s="303"/>
      <c r="Y840" s="303"/>
    </row>
    <row r="841" spans="1:25" ht="12.75">
      <c r="A841" s="303"/>
      <c r="B841" s="303"/>
      <c r="C841" s="303"/>
      <c r="D841" s="303"/>
      <c r="E841" s="303"/>
      <c r="F841" s="304"/>
      <c r="G841" s="303"/>
      <c r="H841" s="303"/>
      <c r="I841" s="303"/>
      <c r="J841" s="303"/>
      <c r="K841" s="303"/>
      <c r="L841" s="303"/>
      <c r="M841" s="303"/>
      <c r="N841" s="303"/>
      <c r="O841" s="303"/>
      <c r="P841" s="305"/>
      <c r="Q841" s="305"/>
      <c r="R841" s="303"/>
      <c r="S841" s="303"/>
      <c r="T841" s="303"/>
      <c r="U841" s="303"/>
      <c r="V841" s="303"/>
      <c r="W841" s="303"/>
      <c r="X841" s="303"/>
      <c r="Y841" s="303"/>
    </row>
    <row r="842" spans="1:25" ht="12.75">
      <c r="A842" s="303"/>
      <c r="B842" s="303"/>
      <c r="C842" s="303"/>
      <c r="D842" s="303"/>
      <c r="E842" s="303"/>
      <c r="F842" s="304"/>
      <c r="G842" s="303"/>
      <c r="H842" s="303"/>
      <c r="I842" s="303"/>
      <c r="J842" s="303"/>
      <c r="K842" s="303"/>
      <c r="L842" s="303"/>
      <c r="M842" s="303"/>
      <c r="N842" s="303"/>
      <c r="O842" s="303"/>
      <c r="P842" s="305"/>
      <c r="Q842" s="305"/>
      <c r="R842" s="303"/>
      <c r="S842" s="303"/>
      <c r="T842" s="303"/>
      <c r="U842" s="303"/>
      <c r="V842" s="303"/>
      <c r="W842" s="303"/>
      <c r="X842" s="303"/>
      <c r="Y842" s="303"/>
    </row>
    <row r="843" spans="1:25" ht="12.75">
      <c r="A843" s="303"/>
      <c r="B843" s="303"/>
      <c r="C843" s="303"/>
      <c r="D843" s="303"/>
      <c r="E843" s="303"/>
      <c r="F843" s="304"/>
      <c r="G843" s="303"/>
      <c r="H843" s="303"/>
      <c r="I843" s="303"/>
      <c r="J843" s="303"/>
      <c r="K843" s="303"/>
      <c r="L843" s="303"/>
      <c r="M843" s="303"/>
      <c r="N843" s="303"/>
      <c r="O843" s="303"/>
      <c r="P843" s="305"/>
      <c r="Q843" s="305"/>
      <c r="R843" s="303"/>
      <c r="S843" s="303"/>
      <c r="T843" s="303"/>
      <c r="U843" s="303"/>
      <c r="V843" s="303"/>
      <c r="W843" s="303"/>
      <c r="X843" s="303"/>
      <c r="Y843" s="303"/>
    </row>
    <row r="844" spans="1:25" ht="12.75">
      <c r="A844" s="303"/>
      <c r="B844" s="303"/>
      <c r="C844" s="303"/>
      <c r="D844" s="303"/>
      <c r="E844" s="303"/>
      <c r="F844" s="304"/>
      <c r="G844" s="303"/>
      <c r="H844" s="303"/>
      <c r="I844" s="303"/>
      <c r="J844" s="303"/>
      <c r="K844" s="303"/>
      <c r="L844" s="303"/>
      <c r="M844" s="303"/>
      <c r="N844" s="303"/>
      <c r="O844" s="303"/>
      <c r="P844" s="305"/>
      <c r="Q844" s="305"/>
      <c r="R844" s="303"/>
      <c r="S844" s="303"/>
      <c r="T844" s="303"/>
      <c r="U844" s="303"/>
      <c r="V844" s="303"/>
      <c r="W844" s="303"/>
      <c r="X844" s="303"/>
      <c r="Y844" s="303"/>
    </row>
    <row r="845" spans="1:25" ht="12.75">
      <c r="A845" s="303"/>
      <c r="B845" s="303"/>
      <c r="C845" s="303"/>
      <c r="D845" s="303"/>
      <c r="E845" s="303"/>
      <c r="F845" s="304"/>
      <c r="G845" s="303"/>
      <c r="H845" s="303"/>
      <c r="I845" s="303"/>
      <c r="J845" s="303"/>
      <c r="K845" s="303"/>
      <c r="L845" s="303"/>
      <c r="M845" s="303"/>
      <c r="N845" s="303"/>
      <c r="O845" s="303"/>
      <c r="P845" s="305"/>
      <c r="Q845" s="305"/>
      <c r="R845" s="303"/>
      <c r="S845" s="303"/>
      <c r="T845" s="303"/>
      <c r="U845" s="303"/>
      <c r="V845" s="303"/>
      <c r="W845" s="303"/>
      <c r="X845" s="303"/>
      <c r="Y845" s="303"/>
    </row>
    <row r="846" spans="1:25" ht="12.75">
      <c r="A846" s="303"/>
      <c r="B846" s="303"/>
      <c r="C846" s="303"/>
      <c r="D846" s="303"/>
      <c r="E846" s="303"/>
      <c r="F846" s="304"/>
      <c r="G846" s="303"/>
      <c r="H846" s="303"/>
      <c r="I846" s="303"/>
      <c r="J846" s="303"/>
      <c r="K846" s="303"/>
      <c r="L846" s="303"/>
      <c r="M846" s="303"/>
      <c r="N846" s="303"/>
      <c r="O846" s="303"/>
      <c r="P846" s="305"/>
      <c r="Q846" s="305"/>
      <c r="R846" s="303"/>
      <c r="S846" s="303"/>
      <c r="T846" s="303"/>
      <c r="U846" s="303"/>
      <c r="V846" s="303"/>
      <c r="W846" s="303"/>
      <c r="X846" s="303"/>
      <c r="Y846" s="303"/>
    </row>
    <row r="847" spans="1:25" ht="12.75">
      <c r="A847" s="303"/>
      <c r="B847" s="303"/>
      <c r="C847" s="303"/>
      <c r="D847" s="303"/>
      <c r="E847" s="303"/>
      <c r="F847" s="304"/>
      <c r="G847" s="303"/>
      <c r="H847" s="303"/>
      <c r="I847" s="303"/>
      <c r="J847" s="303"/>
      <c r="K847" s="303"/>
      <c r="L847" s="303"/>
      <c r="M847" s="303"/>
      <c r="N847" s="303"/>
      <c r="O847" s="303"/>
      <c r="P847" s="305"/>
      <c r="Q847" s="305"/>
      <c r="R847" s="303"/>
      <c r="S847" s="303"/>
      <c r="T847" s="303"/>
      <c r="U847" s="303"/>
      <c r="V847" s="303"/>
      <c r="W847" s="303"/>
      <c r="X847" s="303"/>
      <c r="Y847" s="303"/>
    </row>
    <row r="848" spans="1:25" ht="12.75">
      <c r="A848" s="303"/>
      <c r="B848" s="303"/>
      <c r="C848" s="303"/>
      <c r="D848" s="303"/>
      <c r="E848" s="303"/>
      <c r="F848" s="304"/>
      <c r="G848" s="303"/>
      <c r="H848" s="303"/>
      <c r="I848" s="303"/>
      <c r="J848" s="303"/>
      <c r="K848" s="303"/>
      <c r="L848" s="303"/>
      <c r="M848" s="303"/>
      <c r="N848" s="303"/>
      <c r="O848" s="303"/>
      <c r="P848" s="305"/>
      <c r="Q848" s="305"/>
      <c r="R848" s="303"/>
      <c r="S848" s="303"/>
      <c r="T848" s="303"/>
      <c r="U848" s="303"/>
      <c r="V848" s="303"/>
      <c r="W848" s="303"/>
      <c r="X848" s="303"/>
      <c r="Y848" s="303"/>
    </row>
    <row r="849" spans="1:25" ht="12.75">
      <c r="A849" s="303"/>
      <c r="B849" s="303"/>
      <c r="C849" s="303"/>
      <c r="D849" s="303"/>
      <c r="E849" s="303"/>
      <c r="F849" s="304"/>
      <c r="G849" s="303"/>
      <c r="H849" s="303"/>
      <c r="I849" s="303"/>
      <c r="J849" s="303"/>
      <c r="K849" s="303"/>
      <c r="L849" s="303"/>
      <c r="M849" s="303"/>
      <c r="N849" s="303"/>
      <c r="O849" s="303"/>
      <c r="P849" s="305"/>
      <c r="Q849" s="305"/>
      <c r="R849" s="303"/>
      <c r="S849" s="303"/>
      <c r="T849" s="303"/>
      <c r="U849" s="303"/>
      <c r="V849" s="303"/>
      <c r="W849" s="303"/>
      <c r="X849" s="303"/>
      <c r="Y849" s="303"/>
    </row>
    <row r="850" spans="1:25" ht="12.75">
      <c r="A850" s="303"/>
      <c r="B850" s="303"/>
      <c r="C850" s="303"/>
      <c r="D850" s="303"/>
      <c r="E850" s="303"/>
      <c r="F850" s="304"/>
      <c r="G850" s="303"/>
      <c r="H850" s="303"/>
      <c r="I850" s="303"/>
      <c r="J850" s="303"/>
      <c r="K850" s="303"/>
      <c r="L850" s="303"/>
      <c r="M850" s="303"/>
      <c r="N850" s="303"/>
      <c r="O850" s="303"/>
      <c r="P850" s="305"/>
      <c r="Q850" s="305"/>
      <c r="R850" s="303"/>
      <c r="S850" s="303"/>
      <c r="T850" s="303"/>
      <c r="U850" s="303"/>
      <c r="V850" s="303"/>
      <c r="W850" s="303"/>
      <c r="X850" s="303"/>
      <c r="Y850" s="303"/>
    </row>
    <row r="851" spans="1:25" ht="12.75">
      <c r="A851" s="303"/>
      <c r="B851" s="303"/>
      <c r="C851" s="303"/>
      <c r="D851" s="303"/>
      <c r="E851" s="303"/>
      <c r="F851" s="304"/>
      <c r="G851" s="303"/>
      <c r="H851" s="303"/>
      <c r="I851" s="303"/>
      <c r="J851" s="303"/>
      <c r="K851" s="303"/>
      <c r="L851" s="303"/>
      <c r="M851" s="303"/>
      <c r="N851" s="303"/>
      <c r="O851" s="303"/>
      <c r="P851" s="305"/>
      <c r="Q851" s="305"/>
      <c r="R851" s="303"/>
      <c r="S851" s="303"/>
      <c r="T851" s="303"/>
      <c r="U851" s="303"/>
      <c r="V851" s="303"/>
      <c r="W851" s="303"/>
      <c r="X851" s="303"/>
      <c r="Y851" s="303"/>
    </row>
    <row r="852" spans="1:25" ht="12.75">
      <c r="A852" s="303"/>
      <c r="B852" s="303"/>
      <c r="C852" s="303"/>
      <c r="D852" s="303"/>
      <c r="E852" s="303"/>
      <c r="F852" s="304"/>
      <c r="G852" s="303"/>
      <c r="H852" s="303"/>
      <c r="I852" s="303"/>
      <c r="J852" s="303"/>
      <c r="K852" s="303"/>
      <c r="L852" s="303"/>
      <c r="M852" s="303"/>
      <c r="N852" s="303"/>
      <c r="O852" s="303"/>
      <c r="P852" s="305"/>
      <c r="Q852" s="305"/>
      <c r="R852" s="303"/>
      <c r="S852" s="303"/>
      <c r="T852" s="303"/>
      <c r="U852" s="303"/>
      <c r="V852" s="303"/>
      <c r="W852" s="303"/>
      <c r="X852" s="303"/>
      <c r="Y852" s="303"/>
    </row>
    <row r="853" spans="1:25" ht="12.75">
      <c r="A853" s="303"/>
      <c r="B853" s="303"/>
      <c r="C853" s="303"/>
      <c r="D853" s="303"/>
      <c r="E853" s="303"/>
      <c r="F853" s="304"/>
      <c r="G853" s="303"/>
      <c r="H853" s="303"/>
      <c r="I853" s="303"/>
      <c r="J853" s="303"/>
      <c r="K853" s="303"/>
      <c r="L853" s="303"/>
      <c r="M853" s="303"/>
      <c r="N853" s="303"/>
      <c r="O853" s="303"/>
      <c r="P853" s="305"/>
      <c r="Q853" s="305"/>
      <c r="R853" s="303"/>
      <c r="S853" s="303"/>
      <c r="T853" s="303"/>
      <c r="U853" s="303"/>
      <c r="V853" s="303"/>
      <c r="W853" s="303"/>
      <c r="X853" s="303"/>
      <c r="Y853" s="303"/>
    </row>
    <row r="854" spans="1:25" ht="12.75">
      <c r="A854" s="303"/>
      <c r="B854" s="303"/>
      <c r="C854" s="303"/>
      <c r="D854" s="303"/>
      <c r="E854" s="303"/>
      <c r="F854" s="304"/>
      <c r="G854" s="303"/>
      <c r="H854" s="303"/>
      <c r="I854" s="303"/>
      <c r="J854" s="303"/>
      <c r="K854" s="303"/>
      <c r="L854" s="303"/>
      <c r="M854" s="303"/>
      <c r="N854" s="303"/>
      <c r="O854" s="303"/>
      <c r="P854" s="305"/>
      <c r="Q854" s="305"/>
      <c r="R854" s="303"/>
      <c r="S854" s="303"/>
      <c r="T854" s="303"/>
      <c r="U854" s="303"/>
      <c r="V854" s="303"/>
      <c r="W854" s="303"/>
      <c r="X854" s="303"/>
      <c r="Y854" s="303"/>
    </row>
    <row r="855" spans="1:25" ht="12.75">
      <c r="A855" s="303"/>
      <c r="B855" s="303"/>
      <c r="C855" s="303"/>
      <c r="D855" s="303"/>
      <c r="E855" s="303"/>
      <c r="F855" s="304"/>
      <c r="G855" s="303"/>
      <c r="H855" s="303"/>
      <c r="I855" s="303"/>
      <c r="J855" s="303"/>
      <c r="K855" s="303"/>
      <c r="L855" s="303"/>
      <c r="M855" s="303"/>
      <c r="N855" s="303"/>
      <c r="O855" s="303"/>
      <c r="P855" s="305"/>
      <c r="Q855" s="305"/>
      <c r="R855" s="303"/>
      <c r="S855" s="303"/>
      <c r="T855" s="303"/>
      <c r="U855" s="303"/>
      <c r="V855" s="303"/>
      <c r="W855" s="303"/>
      <c r="X855" s="303"/>
      <c r="Y855" s="303"/>
    </row>
    <row r="856" spans="1:25" ht="12.75">
      <c r="A856" s="303"/>
      <c r="B856" s="303"/>
      <c r="C856" s="303"/>
      <c r="D856" s="303"/>
      <c r="E856" s="303"/>
      <c r="F856" s="304"/>
      <c r="G856" s="303"/>
      <c r="H856" s="303"/>
      <c r="I856" s="303"/>
      <c r="J856" s="303"/>
      <c r="K856" s="303"/>
      <c r="L856" s="303"/>
      <c r="M856" s="303"/>
      <c r="N856" s="303"/>
      <c r="O856" s="303"/>
      <c r="P856" s="305"/>
      <c r="Q856" s="305"/>
      <c r="R856" s="303"/>
      <c r="S856" s="303"/>
      <c r="T856" s="303"/>
      <c r="U856" s="303"/>
      <c r="V856" s="303"/>
      <c r="W856" s="303"/>
      <c r="X856" s="303"/>
      <c r="Y856" s="303"/>
    </row>
    <row r="857" spans="1:25" ht="12.75">
      <c r="A857" s="303"/>
      <c r="B857" s="303"/>
      <c r="C857" s="303"/>
      <c r="D857" s="303"/>
      <c r="E857" s="303"/>
      <c r="F857" s="304"/>
      <c r="G857" s="303"/>
      <c r="H857" s="303"/>
      <c r="I857" s="303"/>
      <c r="J857" s="303"/>
      <c r="K857" s="303"/>
      <c r="L857" s="303"/>
      <c r="M857" s="303"/>
      <c r="N857" s="303"/>
      <c r="O857" s="303"/>
      <c r="P857" s="305"/>
      <c r="Q857" s="305"/>
      <c r="R857" s="303"/>
      <c r="S857" s="303"/>
      <c r="T857" s="303"/>
      <c r="U857" s="303"/>
      <c r="V857" s="303"/>
      <c r="W857" s="303"/>
      <c r="X857" s="303"/>
      <c r="Y857" s="303"/>
    </row>
    <row r="858" spans="1:25" ht="12.75">
      <c r="A858" s="303"/>
      <c r="B858" s="303"/>
      <c r="C858" s="303"/>
      <c r="D858" s="303"/>
      <c r="E858" s="303"/>
      <c r="F858" s="304"/>
      <c r="G858" s="303"/>
      <c r="H858" s="303"/>
      <c r="I858" s="303"/>
      <c r="J858" s="303"/>
      <c r="K858" s="303"/>
      <c r="L858" s="303"/>
      <c r="M858" s="303"/>
      <c r="N858" s="303"/>
      <c r="O858" s="303"/>
      <c r="P858" s="305"/>
      <c r="Q858" s="305"/>
      <c r="R858" s="303"/>
      <c r="S858" s="303"/>
      <c r="T858" s="303"/>
      <c r="U858" s="303"/>
      <c r="V858" s="303"/>
      <c r="W858" s="303"/>
      <c r="X858" s="303"/>
      <c r="Y858" s="303"/>
    </row>
    <row r="859" spans="1:25" ht="12.75">
      <c r="A859" s="303"/>
      <c r="B859" s="303"/>
      <c r="C859" s="303"/>
      <c r="D859" s="303"/>
      <c r="E859" s="303"/>
      <c r="F859" s="304"/>
      <c r="G859" s="303"/>
      <c r="H859" s="303"/>
      <c r="I859" s="303"/>
      <c r="J859" s="303"/>
      <c r="K859" s="303"/>
      <c r="L859" s="303"/>
      <c r="M859" s="303"/>
      <c r="N859" s="303"/>
      <c r="O859" s="303"/>
      <c r="P859" s="305"/>
      <c r="Q859" s="305"/>
      <c r="R859" s="303"/>
      <c r="S859" s="303"/>
      <c r="T859" s="303"/>
      <c r="U859" s="303"/>
      <c r="V859" s="303"/>
      <c r="W859" s="303"/>
      <c r="X859" s="303"/>
      <c r="Y859" s="303"/>
    </row>
    <row r="860" spans="1:25" ht="12.75">
      <c r="A860" s="303"/>
      <c r="B860" s="303"/>
      <c r="C860" s="303"/>
      <c r="D860" s="303"/>
      <c r="E860" s="303"/>
      <c r="F860" s="304"/>
      <c r="G860" s="303"/>
      <c r="H860" s="303"/>
      <c r="I860" s="303"/>
      <c r="J860" s="303"/>
      <c r="K860" s="303"/>
      <c r="L860" s="303"/>
      <c r="M860" s="303"/>
      <c r="N860" s="303"/>
      <c r="O860" s="303"/>
      <c r="P860" s="305"/>
      <c r="Q860" s="305"/>
      <c r="R860" s="303"/>
      <c r="S860" s="303"/>
      <c r="T860" s="303"/>
      <c r="U860" s="303"/>
      <c r="V860" s="303"/>
      <c r="W860" s="303"/>
      <c r="X860" s="303"/>
      <c r="Y860" s="303"/>
    </row>
    <row r="861" spans="1:25" ht="12.75">
      <c r="A861" s="303"/>
      <c r="B861" s="303"/>
      <c r="C861" s="303"/>
      <c r="D861" s="303"/>
      <c r="E861" s="303"/>
      <c r="F861" s="304"/>
      <c r="G861" s="303"/>
      <c r="H861" s="303"/>
      <c r="I861" s="303"/>
      <c r="J861" s="303"/>
      <c r="K861" s="303"/>
      <c r="L861" s="303"/>
      <c r="M861" s="303"/>
      <c r="N861" s="303"/>
      <c r="O861" s="303"/>
      <c r="P861" s="305"/>
      <c r="Q861" s="305"/>
      <c r="R861" s="303"/>
      <c r="S861" s="303"/>
      <c r="T861" s="303"/>
      <c r="U861" s="303"/>
      <c r="V861" s="303"/>
      <c r="W861" s="303"/>
      <c r="X861" s="303"/>
      <c r="Y861" s="303"/>
    </row>
    <row r="862" spans="1:25" ht="12.75">
      <c r="A862" s="303"/>
      <c r="B862" s="303"/>
      <c r="C862" s="303"/>
      <c r="D862" s="303"/>
      <c r="E862" s="303"/>
      <c r="F862" s="304"/>
      <c r="G862" s="303"/>
      <c r="H862" s="303"/>
      <c r="I862" s="303"/>
      <c r="J862" s="303"/>
      <c r="K862" s="303"/>
      <c r="L862" s="303"/>
      <c r="M862" s="303"/>
      <c r="N862" s="303"/>
      <c r="O862" s="303"/>
      <c r="P862" s="305"/>
      <c r="Q862" s="305"/>
      <c r="R862" s="303"/>
      <c r="S862" s="303"/>
      <c r="T862" s="303"/>
      <c r="U862" s="303"/>
      <c r="V862" s="303"/>
      <c r="W862" s="303"/>
      <c r="X862" s="303"/>
      <c r="Y862" s="303"/>
    </row>
    <row r="863" spans="1:25" ht="12.75">
      <c r="A863" s="303"/>
      <c r="B863" s="303"/>
      <c r="C863" s="303"/>
      <c r="D863" s="303"/>
      <c r="E863" s="303"/>
      <c r="F863" s="304"/>
      <c r="G863" s="303"/>
      <c r="H863" s="303"/>
      <c r="I863" s="303"/>
      <c r="J863" s="303"/>
      <c r="K863" s="303"/>
      <c r="L863" s="303"/>
      <c r="M863" s="303"/>
      <c r="N863" s="303"/>
      <c r="O863" s="303"/>
      <c r="P863" s="305"/>
      <c r="Q863" s="305"/>
      <c r="R863" s="303"/>
      <c r="S863" s="303"/>
      <c r="T863" s="303"/>
      <c r="U863" s="303"/>
      <c r="V863" s="303"/>
      <c r="W863" s="303"/>
      <c r="X863" s="303"/>
      <c r="Y863" s="303"/>
    </row>
    <row r="864" spans="1:25" ht="12.75">
      <c r="A864" s="303"/>
      <c r="B864" s="303"/>
      <c r="C864" s="303"/>
      <c r="D864" s="303"/>
      <c r="E864" s="303"/>
      <c r="F864" s="304"/>
      <c r="G864" s="303"/>
      <c r="H864" s="303"/>
      <c r="I864" s="303"/>
      <c r="J864" s="303"/>
      <c r="K864" s="303"/>
      <c r="L864" s="303"/>
      <c r="M864" s="303"/>
      <c r="N864" s="303"/>
      <c r="O864" s="303"/>
      <c r="P864" s="305"/>
      <c r="Q864" s="305"/>
      <c r="R864" s="303"/>
      <c r="S864" s="303"/>
      <c r="T864" s="303"/>
      <c r="U864" s="303"/>
      <c r="V864" s="303"/>
      <c r="W864" s="303"/>
      <c r="X864" s="303"/>
      <c r="Y864" s="303"/>
    </row>
    <row r="865" spans="1:25" ht="12.75">
      <c r="A865" s="303"/>
      <c r="B865" s="303"/>
      <c r="C865" s="303"/>
      <c r="D865" s="303"/>
      <c r="E865" s="303"/>
      <c r="F865" s="304"/>
      <c r="G865" s="303"/>
      <c r="H865" s="303"/>
      <c r="I865" s="303"/>
      <c r="J865" s="303"/>
      <c r="K865" s="303"/>
      <c r="L865" s="303"/>
      <c r="M865" s="303"/>
      <c r="N865" s="303"/>
      <c r="O865" s="303"/>
      <c r="P865" s="305"/>
      <c r="Q865" s="305"/>
      <c r="R865" s="303"/>
      <c r="S865" s="303"/>
      <c r="T865" s="303"/>
      <c r="U865" s="303"/>
      <c r="V865" s="303"/>
      <c r="W865" s="303"/>
      <c r="X865" s="303"/>
      <c r="Y865" s="303"/>
    </row>
    <row r="866" spans="1:25" ht="12.75">
      <c r="A866" s="303"/>
      <c r="B866" s="303"/>
      <c r="C866" s="303"/>
      <c r="D866" s="303"/>
      <c r="E866" s="303"/>
      <c r="F866" s="304"/>
      <c r="G866" s="303"/>
      <c r="H866" s="303"/>
      <c r="I866" s="303"/>
      <c r="J866" s="303"/>
      <c r="K866" s="303"/>
      <c r="L866" s="303"/>
      <c r="M866" s="303"/>
      <c r="N866" s="303"/>
      <c r="O866" s="303"/>
      <c r="P866" s="305"/>
      <c r="Q866" s="305"/>
      <c r="R866" s="303"/>
      <c r="S866" s="303"/>
      <c r="T866" s="303"/>
      <c r="U866" s="303"/>
      <c r="V866" s="303"/>
      <c r="W866" s="303"/>
      <c r="X866" s="303"/>
      <c r="Y866" s="303"/>
    </row>
    <row r="867" spans="1:25" ht="12.75">
      <c r="A867" s="303"/>
      <c r="B867" s="303"/>
      <c r="C867" s="303"/>
      <c r="D867" s="303"/>
      <c r="E867" s="303"/>
      <c r="F867" s="304"/>
      <c r="G867" s="303"/>
      <c r="H867" s="303"/>
      <c r="I867" s="303"/>
      <c r="J867" s="303"/>
      <c r="K867" s="303"/>
      <c r="L867" s="303"/>
      <c r="M867" s="303"/>
      <c r="N867" s="303"/>
      <c r="O867" s="303"/>
      <c r="P867" s="305"/>
      <c r="Q867" s="305"/>
      <c r="R867" s="303"/>
      <c r="S867" s="303"/>
      <c r="T867" s="303"/>
      <c r="U867" s="303"/>
      <c r="V867" s="303"/>
      <c r="W867" s="303"/>
      <c r="X867" s="303"/>
      <c r="Y867" s="303"/>
    </row>
    <row r="868" spans="1:25" ht="12.75">
      <c r="A868" s="303"/>
      <c r="B868" s="303"/>
      <c r="C868" s="303"/>
      <c r="D868" s="303"/>
      <c r="E868" s="303"/>
      <c r="F868" s="304"/>
      <c r="G868" s="303"/>
      <c r="H868" s="303"/>
      <c r="I868" s="303"/>
      <c r="J868" s="303"/>
      <c r="K868" s="303"/>
      <c r="L868" s="303"/>
      <c r="M868" s="303"/>
      <c r="N868" s="303"/>
      <c r="O868" s="303"/>
      <c r="P868" s="305"/>
      <c r="Q868" s="305"/>
      <c r="R868" s="303"/>
      <c r="S868" s="303"/>
      <c r="T868" s="303"/>
      <c r="U868" s="303"/>
      <c r="V868" s="303"/>
      <c r="W868" s="303"/>
      <c r="X868" s="303"/>
      <c r="Y868" s="303"/>
    </row>
    <row r="869" spans="1:25" ht="12.75">
      <c r="A869" s="303"/>
      <c r="B869" s="303"/>
      <c r="C869" s="303"/>
      <c r="D869" s="303"/>
      <c r="E869" s="303"/>
      <c r="F869" s="304"/>
      <c r="G869" s="303"/>
      <c r="H869" s="303"/>
      <c r="I869" s="303"/>
      <c r="J869" s="303"/>
      <c r="K869" s="303"/>
      <c r="L869" s="303"/>
      <c r="M869" s="303"/>
      <c r="N869" s="303"/>
      <c r="O869" s="303"/>
      <c r="P869" s="305"/>
      <c r="Q869" s="305"/>
      <c r="R869" s="303"/>
      <c r="S869" s="303"/>
      <c r="T869" s="303"/>
      <c r="U869" s="303"/>
      <c r="V869" s="303"/>
      <c r="W869" s="303"/>
      <c r="X869" s="303"/>
      <c r="Y869" s="303"/>
    </row>
    <row r="870" spans="1:25" ht="12.75">
      <c r="A870" s="303"/>
      <c r="B870" s="303"/>
      <c r="C870" s="303"/>
      <c r="D870" s="303"/>
      <c r="E870" s="303"/>
      <c r="F870" s="304"/>
      <c r="G870" s="303"/>
      <c r="H870" s="303"/>
      <c r="I870" s="303"/>
      <c r="J870" s="303"/>
      <c r="K870" s="303"/>
      <c r="L870" s="303"/>
      <c r="M870" s="303"/>
      <c r="N870" s="303"/>
      <c r="O870" s="303"/>
      <c r="P870" s="305"/>
      <c r="Q870" s="305"/>
      <c r="R870" s="303"/>
      <c r="S870" s="303"/>
      <c r="T870" s="303"/>
      <c r="U870" s="303"/>
      <c r="V870" s="303"/>
      <c r="W870" s="303"/>
      <c r="X870" s="303"/>
      <c r="Y870" s="303"/>
    </row>
    <row r="871" spans="1:25" ht="12.75">
      <c r="A871" s="303"/>
      <c r="B871" s="303"/>
      <c r="C871" s="303"/>
      <c r="D871" s="303"/>
      <c r="E871" s="303"/>
      <c r="F871" s="304"/>
      <c r="G871" s="303"/>
      <c r="H871" s="303"/>
      <c r="I871" s="303"/>
      <c r="J871" s="303"/>
      <c r="K871" s="303"/>
      <c r="L871" s="303"/>
      <c r="M871" s="303"/>
      <c r="N871" s="303"/>
      <c r="O871" s="303"/>
      <c r="P871" s="305"/>
      <c r="Q871" s="305"/>
      <c r="R871" s="303"/>
      <c r="S871" s="303"/>
      <c r="T871" s="303"/>
      <c r="U871" s="303"/>
      <c r="V871" s="303"/>
      <c r="W871" s="303"/>
      <c r="X871" s="303"/>
      <c r="Y871" s="303"/>
    </row>
    <row r="872" spans="1:25" ht="12.75">
      <c r="A872" s="303"/>
      <c r="B872" s="303"/>
      <c r="C872" s="303"/>
      <c r="D872" s="303"/>
      <c r="E872" s="303"/>
      <c r="F872" s="304"/>
      <c r="G872" s="303"/>
      <c r="H872" s="303"/>
      <c r="I872" s="303"/>
      <c r="J872" s="303"/>
      <c r="K872" s="303"/>
      <c r="L872" s="303"/>
      <c r="M872" s="303"/>
      <c r="N872" s="303"/>
      <c r="O872" s="303"/>
      <c r="P872" s="305"/>
      <c r="Q872" s="305"/>
      <c r="R872" s="303"/>
      <c r="S872" s="303"/>
      <c r="T872" s="303"/>
      <c r="U872" s="303"/>
      <c r="V872" s="303"/>
      <c r="W872" s="303"/>
      <c r="X872" s="303"/>
      <c r="Y872" s="303"/>
    </row>
    <row r="873" spans="1:25" ht="12.75">
      <c r="A873" s="303"/>
      <c r="B873" s="303"/>
      <c r="C873" s="303"/>
      <c r="D873" s="303"/>
      <c r="E873" s="303"/>
      <c r="F873" s="304"/>
      <c r="G873" s="303"/>
      <c r="H873" s="303"/>
      <c r="I873" s="303"/>
      <c r="J873" s="303"/>
      <c r="K873" s="303"/>
      <c r="L873" s="303"/>
      <c r="M873" s="303"/>
      <c r="N873" s="303"/>
      <c r="O873" s="303"/>
      <c r="P873" s="305"/>
      <c r="Q873" s="305"/>
      <c r="R873" s="303"/>
      <c r="S873" s="303"/>
      <c r="T873" s="303"/>
      <c r="U873" s="303"/>
      <c r="V873" s="303"/>
      <c r="W873" s="303"/>
      <c r="X873" s="303"/>
      <c r="Y873" s="303"/>
    </row>
    <row r="874" spans="1:25" ht="12.75">
      <c r="A874" s="303"/>
      <c r="B874" s="303"/>
      <c r="C874" s="303"/>
      <c r="D874" s="303"/>
      <c r="E874" s="303"/>
      <c r="F874" s="304"/>
      <c r="G874" s="303"/>
      <c r="H874" s="303"/>
      <c r="I874" s="303"/>
      <c r="J874" s="303"/>
      <c r="K874" s="303"/>
      <c r="L874" s="303"/>
      <c r="M874" s="303"/>
      <c r="N874" s="303"/>
      <c r="O874" s="303"/>
      <c r="P874" s="305"/>
      <c r="Q874" s="305"/>
      <c r="R874" s="303"/>
      <c r="S874" s="303"/>
      <c r="T874" s="303"/>
      <c r="U874" s="303"/>
      <c r="V874" s="303"/>
      <c r="W874" s="303"/>
      <c r="X874" s="303"/>
      <c r="Y874" s="303"/>
    </row>
    <row r="875" spans="1:25" ht="12.75">
      <c r="A875" s="303"/>
      <c r="B875" s="303"/>
      <c r="C875" s="303"/>
      <c r="D875" s="303"/>
      <c r="E875" s="303"/>
      <c r="F875" s="304"/>
      <c r="G875" s="303"/>
      <c r="H875" s="303"/>
      <c r="I875" s="303"/>
      <c r="J875" s="303"/>
      <c r="K875" s="303"/>
      <c r="L875" s="303"/>
      <c r="M875" s="303"/>
      <c r="N875" s="303"/>
      <c r="O875" s="303"/>
      <c r="P875" s="305"/>
      <c r="Q875" s="305"/>
      <c r="R875" s="303"/>
      <c r="S875" s="303"/>
      <c r="T875" s="303"/>
      <c r="U875" s="303"/>
      <c r="V875" s="303"/>
      <c r="W875" s="303"/>
      <c r="X875" s="303"/>
      <c r="Y875" s="303"/>
    </row>
    <row r="876" spans="1:25" ht="12.75">
      <c r="A876" s="303"/>
      <c r="B876" s="303"/>
      <c r="C876" s="303"/>
      <c r="D876" s="303"/>
      <c r="E876" s="303"/>
      <c r="F876" s="304"/>
      <c r="G876" s="303"/>
      <c r="H876" s="303"/>
      <c r="I876" s="303"/>
      <c r="J876" s="303"/>
      <c r="K876" s="303"/>
      <c r="L876" s="303"/>
      <c r="M876" s="303"/>
      <c r="N876" s="303"/>
      <c r="O876" s="303"/>
      <c r="P876" s="305"/>
      <c r="Q876" s="305"/>
      <c r="R876" s="303"/>
      <c r="S876" s="303"/>
      <c r="T876" s="303"/>
      <c r="U876" s="303"/>
      <c r="V876" s="303"/>
      <c r="W876" s="303"/>
      <c r="X876" s="303"/>
      <c r="Y876" s="303"/>
    </row>
    <row r="877" spans="1:25" ht="12.75">
      <c r="A877" s="303"/>
      <c r="B877" s="303"/>
      <c r="C877" s="303"/>
      <c r="D877" s="303"/>
      <c r="E877" s="303"/>
      <c r="F877" s="304"/>
      <c r="G877" s="303"/>
      <c r="H877" s="303"/>
      <c r="I877" s="303"/>
      <c r="J877" s="303"/>
      <c r="K877" s="303"/>
      <c r="L877" s="303"/>
      <c r="M877" s="303"/>
      <c r="N877" s="303"/>
      <c r="O877" s="303"/>
      <c r="P877" s="305"/>
      <c r="Q877" s="305"/>
      <c r="R877" s="303"/>
      <c r="S877" s="303"/>
      <c r="T877" s="303"/>
      <c r="U877" s="303"/>
      <c r="V877" s="303"/>
      <c r="W877" s="303"/>
      <c r="X877" s="303"/>
      <c r="Y877" s="303"/>
    </row>
    <row r="878" spans="1:25" ht="12.75">
      <c r="A878" s="303"/>
      <c r="B878" s="303"/>
      <c r="C878" s="303"/>
      <c r="D878" s="303"/>
      <c r="E878" s="303"/>
      <c r="F878" s="304"/>
      <c r="G878" s="303"/>
      <c r="H878" s="303"/>
      <c r="I878" s="303"/>
      <c r="J878" s="303"/>
      <c r="K878" s="303"/>
      <c r="L878" s="303"/>
      <c r="M878" s="303"/>
      <c r="N878" s="303"/>
      <c r="O878" s="303"/>
      <c r="P878" s="305"/>
      <c r="Q878" s="305"/>
      <c r="R878" s="303"/>
      <c r="S878" s="303"/>
      <c r="T878" s="303"/>
      <c r="U878" s="303"/>
      <c r="V878" s="303"/>
      <c r="W878" s="303"/>
      <c r="X878" s="303"/>
      <c r="Y878" s="303"/>
    </row>
    <row r="879" spans="1:25" ht="12.75">
      <c r="A879" s="303"/>
      <c r="B879" s="303"/>
      <c r="C879" s="303"/>
      <c r="D879" s="303"/>
      <c r="E879" s="303"/>
      <c r="F879" s="304"/>
      <c r="G879" s="303"/>
      <c r="H879" s="303"/>
      <c r="I879" s="303"/>
      <c r="J879" s="303"/>
      <c r="K879" s="303"/>
      <c r="L879" s="303"/>
      <c r="M879" s="303"/>
      <c r="N879" s="303"/>
      <c r="O879" s="303"/>
      <c r="P879" s="305"/>
      <c r="Q879" s="305"/>
      <c r="R879" s="303"/>
      <c r="S879" s="303"/>
      <c r="T879" s="303"/>
      <c r="U879" s="303"/>
      <c r="V879" s="303"/>
      <c r="W879" s="303"/>
      <c r="X879" s="303"/>
      <c r="Y879" s="303"/>
    </row>
    <row r="880" spans="1:25" ht="12.75">
      <c r="A880" s="303"/>
      <c r="B880" s="303"/>
      <c r="C880" s="303"/>
      <c r="D880" s="303"/>
      <c r="E880" s="303"/>
      <c r="F880" s="304"/>
      <c r="G880" s="303"/>
      <c r="H880" s="303"/>
      <c r="I880" s="303"/>
      <c r="J880" s="303"/>
      <c r="K880" s="303"/>
      <c r="L880" s="303"/>
      <c r="M880" s="303"/>
      <c r="N880" s="303"/>
      <c r="O880" s="303"/>
      <c r="P880" s="305"/>
      <c r="Q880" s="305"/>
      <c r="R880" s="303"/>
      <c r="S880" s="303"/>
      <c r="T880" s="303"/>
      <c r="U880" s="303"/>
      <c r="V880" s="303"/>
      <c r="W880" s="303"/>
      <c r="X880" s="303"/>
      <c r="Y880" s="303"/>
    </row>
    <row r="881" spans="1:25" ht="12.75">
      <c r="A881" s="303"/>
      <c r="B881" s="303"/>
      <c r="C881" s="303"/>
      <c r="D881" s="303"/>
      <c r="E881" s="303"/>
      <c r="F881" s="304"/>
      <c r="G881" s="303"/>
      <c r="H881" s="303"/>
      <c r="I881" s="303"/>
      <c r="J881" s="303"/>
      <c r="K881" s="303"/>
      <c r="L881" s="303"/>
      <c r="M881" s="303"/>
      <c r="N881" s="303"/>
      <c r="O881" s="303"/>
      <c r="P881" s="305"/>
      <c r="Q881" s="305"/>
      <c r="R881" s="303"/>
      <c r="S881" s="303"/>
      <c r="T881" s="303"/>
      <c r="U881" s="303"/>
      <c r="V881" s="303"/>
      <c r="W881" s="303"/>
      <c r="X881" s="303"/>
      <c r="Y881" s="303"/>
    </row>
    <row r="882" spans="1:25" ht="12.75">
      <c r="A882" s="303"/>
      <c r="B882" s="303"/>
      <c r="C882" s="303"/>
      <c r="D882" s="303"/>
      <c r="E882" s="303"/>
      <c r="F882" s="304"/>
      <c r="G882" s="303"/>
      <c r="H882" s="303"/>
      <c r="I882" s="303"/>
      <c r="J882" s="303"/>
      <c r="K882" s="303"/>
      <c r="L882" s="303"/>
      <c r="M882" s="303"/>
      <c r="N882" s="303"/>
      <c r="O882" s="303"/>
      <c r="P882" s="305"/>
      <c r="Q882" s="305"/>
      <c r="R882" s="303"/>
      <c r="S882" s="303"/>
      <c r="T882" s="303"/>
      <c r="U882" s="303"/>
      <c r="V882" s="303"/>
      <c r="W882" s="303"/>
      <c r="X882" s="303"/>
      <c r="Y882" s="303"/>
    </row>
    <row r="883" spans="1:25" ht="12.75">
      <c r="A883" s="303"/>
      <c r="B883" s="303"/>
      <c r="C883" s="303"/>
      <c r="D883" s="303"/>
      <c r="E883" s="303"/>
      <c r="F883" s="304"/>
      <c r="G883" s="303"/>
      <c r="H883" s="303"/>
      <c r="I883" s="303"/>
      <c r="J883" s="303"/>
      <c r="K883" s="303"/>
      <c r="L883" s="303"/>
      <c r="M883" s="303"/>
      <c r="N883" s="303"/>
      <c r="O883" s="303"/>
      <c r="P883" s="305"/>
      <c r="Q883" s="305"/>
      <c r="R883" s="303"/>
      <c r="S883" s="303"/>
      <c r="T883" s="303"/>
      <c r="U883" s="303"/>
      <c r="V883" s="303"/>
      <c r="W883" s="303"/>
      <c r="X883" s="303"/>
      <c r="Y883" s="303"/>
    </row>
    <row r="884" spans="1:25" ht="12.75">
      <c r="A884" s="303"/>
      <c r="B884" s="303"/>
      <c r="C884" s="303"/>
      <c r="D884" s="303"/>
      <c r="E884" s="303"/>
      <c r="F884" s="304"/>
      <c r="G884" s="303"/>
      <c r="H884" s="303"/>
      <c r="I884" s="303"/>
      <c r="J884" s="303"/>
      <c r="K884" s="303"/>
      <c r="L884" s="303"/>
      <c r="M884" s="303"/>
      <c r="N884" s="303"/>
      <c r="O884" s="303"/>
      <c r="P884" s="305"/>
      <c r="Q884" s="305"/>
      <c r="R884" s="303"/>
      <c r="S884" s="303"/>
      <c r="T884" s="303"/>
      <c r="U884" s="303"/>
      <c r="V884" s="303"/>
      <c r="W884" s="303"/>
      <c r="X884" s="303"/>
      <c r="Y884" s="303"/>
    </row>
    <row r="885" spans="1:25" ht="12.75">
      <c r="A885" s="303"/>
      <c r="B885" s="303"/>
      <c r="C885" s="303"/>
      <c r="D885" s="303"/>
      <c r="E885" s="303"/>
      <c r="F885" s="304"/>
      <c r="G885" s="303"/>
      <c r="H885" s="303"/>
      <c r="I885" s="303"/>
      <c r="J885" s="303"/>
      <c r="K885" s="303"/>
      <c r="L885" s="303"/>
      <c r="M885" s="303"/>
      <c r="N885" s="303"/>
      <c r="O885" s="303"/>
      <c r="P885" s="305"/>
      <c r="Q885" s="305"/>
      <c r="R885" s="303"/>
      <c r="S885" s="303"/>
      <c r="T885" s="303"/>
      <c r="U885" s="303"/>
      <c r="V885" s="303"/>
      <c r="W885" s="303"/>
      <c r="X885" s="303"/>
      <c r="Y885" s="303"/>
    </row>
    <row r="886" spans="1:25" ht="12.75">
      <c r="A886" s="303"/>
      <c r="B886" s="303"/>
      <c r="C886" s="303"/>
      <c r="D886" s="303"/>
      <c r="E886" s="303"/>
      <c r="F886" s="304"/>
      <c r="G886" s="303"/>
      <c r="H886" s="303"/>
      <c r="I886" s="303"/>
      <c r="J886" s="303"/>
      <c r="K886" s="303"/>
      <c r="L886" s="303"/>
      <c r="M886" s="303"/>
      <c r="N886" s="303"/>
      <c r="O886" s="303"/>
      <c r="P886" s="305"/>
      <c r="Q886" s="305"/>
      <c r="R886" s="303"/>
      <c r="S886" s="303"/>
      <c r="T886" s="303"/>
      <c r="U886" s="303"/>
      <c r="V886" s="303"/>
      <c r="W886" s="303"/>
      <c r="X886" s="303"/>
      <c r="Y886" s="303"/>
    </row>
    <row r="887" spans="1:25" ht="12.75">
      <c r="A887" s="303"/>
      <c r="B887" s="303"/>
      <c r="C887" s="303"/>
      <c r="D887" s="303"/>
      <c r="E887" s="303"/>
      <c r="F887" s="304"/>
      <c r="G887" s="303"/>
      <c r="H887" s="303"/>
      <c r="I887" s="303"/>
      <c r="J887" s="303"/>
      <c r="K887" s="303"/>
      <c r="L887" s="303"/>
      <c r="M887" s="303"/>
      <c r="N887" s="303"/>
      <c r="O887" s="303"/>
      <c r="P887" s="305"/>
      <c r="Q887" s="305"/>
      <c r="R887" s="303"/>
      <c r="S887" s="303"/>
      <c r="T887" s="303"/>
      <c r="U887" s="303"/>
      <c r="V887" s="303"/>
      <c r="W887" s="303"/>
      <c r="X887" s="303"/>
      <c r="Y887" s="303"/>
    </row>
    <row r="888" spans="1:25" ht="12.75">
      <c r="A888" s="303"/>
      <c r="B888" s="303"/>
      <c r="C888" s="303"/>
      <c r="D888" s="303"/>
      <c r="E888" s="303"/>
      <c r="F888" s="304"/>
      <c r="G888" s="303"/>
      <c r="H888" s="303"/>
      <c r="I888" s="303"/>
      <c r="J888" s="303"/>
      <c r="K888" s="303"/>
      <c r="L888" s="303"/>
      <c r="M888" s="303"/>
      <c r="N888" s="303"/>
      <c r="O888" s="303"/>
      <c r="P888" s="305"/>
      <c r="Q888" s="305"/>
      <c r="R888" s="303"/>
      <c r="S888" s="303"/>
      <c r="T888" s="303"/>
      <c r="U888" s="303"/>
      <c r="V888" s="303"/>
      <c r="W888" s="303"/>
      <c r="X888" s="303"/>
      <c r="Y888" s="303"/>
    </row>
    <row r="889" spans="1:25" ht="12.75">
      <c r="A889" s="303"/>
      <c r="B889" s="303"/>
      <c r="C889" s="303"/>
      <c r="D889" s="303"/>
      <c r="E889" s="303"/>
      <c r="F889" s="304"/>
      <c r="G889" s="303"/>
      <c r="H889" s="303"/>
      <c r="I889" s="303"/>
      <c r="J889" s="303"/>
      <c r="K889" s="303"/>
      <c r="L889" s="303"/>
      <c r="M889" s="303"/>
      <c r="N889" s="303"/>
      <c r="O889" s="303"/>
      <c r="P889" s="305"/>
      <c r="Q889" s="305"/>
      <c r="R889" s="303"/>
      <c r="S889" s="303"/>
      <c r="T889" s="303"/>
      <c r="U889" s="303"/>
      <c r="V889" s="303"/>
      <c r="W889" s="303"/>
      <c r="X889" s="303"/>
      <c r="Y889" s="303"/>
    </row>
    <row r="890" spans="1:25" ht="12.75">
      <c r="A890" s="303"/>
      <c r="B890" s="303"/>
      <c r="C890" s="303"/>
      <c r="D890" s="303"/>
      <c r="E890" s="303"/>
      <c r="F890" s="304"/>
      <c r="G890" s="303"/>
      <c r="H890" s="303"/>
      <c r="I890" s="303"/>
      <c r="J890" s="303"/>
      <c r="K890" s="303"/>
      <c r="L890" s="303"/>
      <c r="M890" s="303"/>
      <c r="N890" s="303"/>
      <c r="O890" s="303"/>
      <c r="P890" s="305"/>
      <c r="Q890" s="305"/>
      <c r="R890" s="303"/>
      <c r="S890" s="303"/>
      <c r="T890" s="303"/>
      <c r="U890" s="303"/>
      <c r="V890" s="303"/>
      <c r="W890" s="303"/>
      <c r="X890" s="303"/>
      <c r="Y890" s="303"/>
    </row>
    <row r="891" spans="1:25" ht="12.75">
      <c r="A891" s="303"/>
      <c r="B891" s="303"/>
      <c r="C891" s="303"/>
      <c r="D891" s="303"/>
      <c r="E891" s="303"/>
      <c r="F891" s="304"/>
      <c r="G891" s="303"/>
      <c r="H891" s="303"/>
      <c r="I891" s="303"/>
      <c r="J891" s="303"/>
      <c r="K891" s="303"/>
      <c r="L891" s="303"/>
      <c r="M891" s="303"/>
      <c r="N891" s="303"/>
      <c r="O891" s="303"/>
      <c r="P891" s="305"/>
      <c r="Q891" s="305"/>
      <c r="R891" s="303"/>
      <c r="S891" s="303"/>
      <c r="T891" s="303"/>
      <c r="U891" s="303"/>
      <c r="V891" s="303"/>
      <c r="W891" s="303"/>
      <c r="X891" s="303"/>
      <c r="Y891" s="303"/>
    </row>
    <row r="892" spans="1:25" ht="12.75">
      <c r="A892" s="303"/>
      <c r="B892" s="303"/>
      <c r="C892" s="303"/>
      <c r="D892" s="303"/>
      <c r="E892" s="303"/>
      <c r="F892" s="304"/>
      <c r="G892" s="303"/>
      <c r="H892" s="303"/>
      <c r="I892" s="303"/>
      <c r="J892" s="303"/>
      <c r="K892" s="303"/>
      <c r="L892" s="303"/>
      <c r="M892" s="303"/>
      <c r="N892" s="303"/>
      <c r="O892" s="303"/>
      <c r="P892" s="305"/>
      <c r="Q892" s="305"/>
      <c r="R892" s="303"/>
      <c r="S892" s="303"/>
      <c r="T892" s="303"/>
      <c r="U892" s="303"/>
      <c r="V892" s="303"/>
      <c r="W892" s="303"/>
      <c r="X892" s="303"/>
      <c r="Y892" s="303"/>
    </row>
    <row r="893" spans="1:25" ht="12.75">
      <c r="A893" s="303"/>
      <c r="B893" s="303"/>
      <c r="C893" s="303"/>
      <c r="D893" s="303"/>
      <c r="E893" s="303"/>
      <c r="F893" s="304"/>
      <c r="G893" s="303"/>
      <c r="H893" s="303"/>
      <c r="I893" s="303"/>
      <c r="J893" s="303"/>
      <c r="K893" s="303"/>
      <c r="L893" s="303"/>
      <c r="M893" s="303"/>
      <c r="N893" s="303"/>
      <c r="O893" s="303"/>
      <c r="P893" s="305"/>
      <c r="Q893" s="305"/>
      <c r="R893" s="303"/>
      <c r="S893" s="303"/>
      <c r="T893" s="303"/>
      <c r="U893" s="303"/>
      <c r="V893" s="303"/>
      <c r="W893" s="303"/>
      <c r="X893" s="303"/>
      <c r="Y893" s="303"/>
    </row>
    <row r="894" spans="1:25" ht="12.75">
      <c r="A894" s="303"/>
      <c r="B894" s="303"/>
      <c r="C894" s="303"/>
      <c r="D894" s="303"/>
      <c r="E894" s="303"/>
      <c r="F894" s="304"/>
      <c r="G894" s="303"/>
      <c r="H894" s="303"/>
      <c r="I894" s="303"/>
      <c r="J894" s="303"/>
      <c r="K894" s="303"/>
      <c r="L894" s="303"/>
      <c r="M894" s="303"/>
      <c r="N894" s="303"/>
      <c r="O894" s="303"/>
      <c r="P894" s="305"/>
      <c r="Q894" s="305"/>
      <c r="R894" s="303"/>
      <c r="S894" s="303"/>
      <c r="T894" s="303"/>
      <c r="U894" s="303"/>
      <c r="V894" s="303"/>
      <c r="W894" s="303"/>
      <c r="X894" s="303"/>
      <c r="Y894" s="303"/>
    </row>
    <row r="895" spans="1:25" ht="12.75">
      <c r="A895" s="303"/>
      <c r="B895" s="303"/>
      <c r="C895" s="303"/>
      <c r="D895" s="303"/>
      <c r="E895" s="303"/>
      <c r="F895" s="304"/>
      <c r="G895" s="303"/>
      <c r="H895" s="303"/>
      <c r="I895" s="303"/>
      <c r="J895" s="303"/>
      <c r="K895" s="303"/>
      <c r="L895" s="303"/>
      <c r="M895" s="303"/>
      <c r="N895" s="303"/>
      <c r="O895" s="303"/>
      <c r="P895" s="305"/>
      <c r="Q895" s="305"/>
      <c r="R895" s="303"/>
      <c r="S895" s="303"/>
      <c r="T895" s="303"/>
      <c r="U895" s="303"/>
      <c r="V895" s="303"/>
      <c r="W895" s="303"/>
      <c r="X895" s="303"/>
      <c r="Y895" s="303"/>
    </row>
    <row r="896" spans="1:25" ht="12.75">
      <c r="A896" s="303"/>
      <c r="B896" s="303"/>
      <c r="C896" s="303"/>
      <c r="D896" s="303"/>
      <c r="E896" s="303"/>
      <c r="F896" s="304"/>
      <c r="G896" s="303"/>
      <c r="H896" s="303"/>
      <c r="I896" s="303"/>
      <c r="J896" s="303"/>
      <c r="K896" s="303"/>
      <c r="L896" s="303"/>
      <c r="M896" s="303"/>
      <c r="N896" s="303"/>
      <c r="O896" s="303"/>
      <c r="P896" s="305"/>
      <c r="Q896" s="305"/>
      <c r="R896" s="303"/>
      <c r="S896" s="303"/>
      <c r="T896" s="303"/>
      <c r="U896" s="303"/>
      <c r="V896" s="303"/>
      <c r="W896" s="303"/>
      <c r="X896" s="303"/>
      <c r="Y896" s="303"/>
    </row>
    <row r="897" spans="1:25" ht="12.75">
      <c r="A897" s="303"/>
      <c r="B897" s="303"/>
      <c r="C897" s="303"/>
      <c r="D897" s="303"/>
      <c r="E897" s="303"/>
      <c r="F897" s="304"/>
      <c r="G897" s="303"/>
      <c r="H897" s="303"/>
      <c r="I897" s="303"/>
      <c r="J897" s="303"/>
      <c r="K897" s="303"/>
      <c r="L897" s="303"/>
      <c r="M897" s="303"/>
      <c r="N897" s="303"/>
      <c r="O897" s="303"/>
      <c r="P897" s="305"/>
      <c r="Q897" s="305"/>
      <c r="R897" s="303"/>
      <c r="S897" s="303"/>
      <c r="T897" s="303"/>
      <c r="U897" s="303"/>
      <c r="V897" s="303"/>
      <c r="W897" s="303"/>
      <c r="X897" s="303"/>
      <c r="Y897" s="303"/>
    </row>
    <row r="898" spans="1:25" ht="12.75">
      <c r="A898" s="303"/>
      <c r="B898" s="303"/>
      <c r="C898" s="303"/>
      <c r="D898" s="303"/>
      <c r="E898" s="303"/>
      <c r="F898" s="304"/>
      <c r="G898" s="303"/>
      <c r="H898" s="303"/>
      <c r="I898" s="303"/>
      <c r="J898" s="303"/>
      <c r="K898" s="303"/>
      <c r="L898" s="303"/>
      <c r="M898" s="303"/>
      <c r="N898" s="303"/>
      <c r="O898" s="303"/>
      <c r="P898" s="305"/>
      <c r="Q898" s="305"/>
      <c r="R898" s="303"/>
      <c r="S898" s="303"/>
      <c r="T898" s="303"/>
      <c r="U898" s="303"/>
      <c r="V898" s="303"/>
      <c r="W898" s="303"/>
      <c r="X898" s="303"/>
      <c r="Y898" s="303"/>
    </row>
    <row r="899" spans="1:25" ht="12.75">
      <c r="A899" s="303"/>
      <c r="B899" s="303"/>
      <c r="C899" s="303"/>
      <c r="D899" s="303"/>
      <c r="E899" s="303"/>
      <c r="F899" s="304"/>
      <c r="G899" s="303"/>
      <c r="H899" s="303"/>
      <c r="I899" s="303"/>
      <c r="J899" s="303"/>
      <c r="K899" s="303"/>
      <c r="L899" s="303"/>
      <c r="M899" s="303"/>
      <c r="N899" s="303"/>
      <c r="O899" s="303"/>
      <c r="P899" s="305"/>
      <c r="Q899" s="305"/>
      <c r="R899" s="303"/>
      <c r="S899" s="303"/>
      <c r="T899" s="303"/>
      <c r="U899" s="303"/>
      <c r="V899" s="303"/>
      <c r="W899" s="303"/>
      <c r="X899" s="303"/>
      <c r="Y899" s="303"/>
    </row>
    <row r="900" spans="1:25" ht="12.75">
      <c r="A900" s="303"/>
      <c r="B900" s="303"/>
      <c r="C900" s="303"/>
      <c r="D900" s="303"/>
      <c r="E900" s="303"/>
      <c r="F900" s="304"/>
      <c r="G900" s="303"/>
      <c r="H900" s="303"/>
      <c r="I900" s="303"/>
      <c r="J900" s="303"/>
      <c r="K900" s="303"/>
      <c r="L900" s="303"/>
      <c r="M900" s="303"/>
      <c r="N900" s="303"/>
      <c r="O900" s="303"/>
      <c r="P900" s="305"/>
      <c r="Q900" s="305"/>
      <c r="R900" s="303"/>
      <c r="S900" s="303"/>
      <c r="T900" s="303"/>
      <c r="U900" s="303"/>
      <c r="V900" s="303"/>
      <c r="W900" s="303"/>
      <c r="X900" s="303"/>
      <c r="Y900" s="303"/>
    </row>
    <row r="901" spans="1:25" ht="12.75">
      <c r="A901" s="303"/>
      <c r="B901" s="303"/>
      <c r="C901" s="303"/>
      <c r="D901" s="303"/>
      <c r="E901" s="303"/>
      <c r="F901" s="304"/>
      <c r="G901" s="303"/>
      <c r="H901" s="303"/>
      <c r="I901" s="303"/>
      <c r="J901" s="303"/>
      <c r="K901" s="303"/>
      <c r="L901" s="303"/>
      <c r="M901" s="303"/>
      <c r="N901" s="303"/>
      <c r="O901" s="303"/>
      <c r="P901" s="305"/>
      <c r="Q901" s="305"/>
      <c r="R901" s="303"/>
      <c r="S901" s="303"/>
      <c r="T901" s="303"/>
      <c r="U901" s="303"/>
      <c r="V901" s="303"/>
      <c r="W901" s="303"/>
      <c r="X901" s="303"/>
      <c r="Y901" s="303"/>
    </row>
    <row r="902" spans="1:25" ht="12.75">
      <c r="A902" s="303"/>
      <c r="B902" s="303"/>
      <c r="C902" s="303"/>
      <c r="D902" s="303"/>
      <c r="E902" s="303"/>
      <c r="F902" s="304"/>
      <c r="G902" s="303"/>
      <c r="H902" s="303"/>
      <c r="I902" s="303"/>
      <c r="J902" s="303"/>
      <c r="K902" s="303"/>
      <c r="L902" s="303"/>
      <c r="M902" s="303"/>
      <c r="N902" s="303"/>
      <c r="O902" s="303"/>
      <c r="P902" s="305"/>
      <c r="Q902" s="305"/>
      <c r="R902" s="303"/>
      <c r="S902" s="303"/>
      <c r="T902" s="303"/>
      <c r="U902" s="303"/>
      <c r="V902" s="303"/>
      <c r="W902" s="303"/>
      <c r="X902" s="303"/>
      <c r="Y902" s="303"/>
    </row>
    <row r="903" spans="1:25" ht="12.75">
      <c r="A903" s="303"/>
      <c r="B903" s="303"/>
      <c r="C903" s="303"/>
      <c r="D903" s="303"/>
      <c r="E903" s="303"/>
      <c r="F903" s="304"/>
      <c r="G903" s="303"/>
      <c r="H903" s="303"/>
      <c r="I903" s="303"/>
      <c r="J903" s="303"/>
      <c r="K903" s="303"/>
      <c r="L903" s="303"/>
      <c r="M903" s="303"/>
      <c r="N903" s="303"/>
      <c r="O903" s="303"/>
      <c r="P903" s="305"/>
      <c r="Q903" s="305"/>
      <c r="R903" s="303"/>
      <c r="S903" s="303"/>
      <c r="T903" s="303"/>
      <c r="U903" s="303"/>
      <c r="V903" s="303"/>
      <c r="W903" s="303"/>
      <c r="X903" s="303"/>
      <c r="Y903" s="303"/>
    </row>
    <row r="904" spans="1:25" ht="12.75">
      <c r="A904" s="303"/>
      <c r="B904" s="303"/>
      <c r="C904" s="303"/>
      <c r="D904" s="303"/>
      <c r="E904" s="303"/>
      <c r="F904" s="304"/>
      <c r="G904" s="303"/>
      <c r="H904" s="303"/>
      <c r="I904" s="303"/>
      <c r="J904" s="303"/>
      <c r="K904" s="303"/>
      <c r="L904" s="303"/>
      <c r="M904" s="303"/>
      <c r="N904" s="303"/>
      <c r="O904" s="303"/>
      <c r="P904" s="305"/>
      <c r="Q904" s="305"/>
      <c r="R904" s="303"/>
      <c r="S904" s="303"/>
      <c r="T904" s="303"/>
      <c r="U904" s="303"/>
      <c r="V904" s="303"/>
      <c r="W904" s="303"/>
      <c r="X904" s="303"/>
      <c r="Y904" s="303"/>
    </row>
    <row r="905" spans="1:25" ht="12.75">
      <c r="A905" s="303"/>
      <c r="B905" s="303"/>
      <c r="C905" s="303"/>
      <c r="D905" s="303"/>
      <c r="E905" s="303"/>
      <c r="F905" s="304"/>
      <c r="G905" s="303"/>
      <c r="H905" s="303"/>
      <c r="I905" s="303"/>
      <c r="J905" s="303"/>
      <c r="K905" s="303"/>
      <c r="L905" s="303"/>
      <c r="M905" s="303"/>
      <c r="N905" s="303"/>
      <c r="O905" s="303"/>
      <c r="P905" s="305"/>
      <c r="Q905" s="305"/>
      <c r="R905" s="303"/>
      <c r="S905" s="303"/>
      <c r="T905" s="303"/>
      <c r="U905" s="303"/>
      <c r="V905" s="303"/>
      <c r="W905" s="303"/>
      <c r="X905" s="303"/>
      <c r="Y905" s="303"/>
    </row>
    <row r="906" spans="1:25" ht="12.75">
      <c r="A906" s="303"/>
      <c r="B906" s="303"/>
      <c r="C906" s="303"/>
      <c r="D906" s="303"/>
      <c r="E906" s="303"/>
      <c r="F906" s="304"/>
      <c r="G906" s="303"/>
      <c r="H906" s="303"/>
      <c r="I906" s="303"/>
      <c r="J906" s="303"/>
      <c r="K906" s="303"/>
      <c r="L906" s="303"/>
      <c r="M906" s="303"/>
      <c r="N906" s="303"/>
      <c r="O906" s="303"/>
      <c r="P906" s="305"/>
      <c r="Q906" s="305"/>
      <c r="R906" s="303"/>
      <c r="S906" s="303"/>
      <c r="T906" s="303"/>
      <c r="U906" s="303"/>
      <c r="V906" s="303"/>
      <c r="W906" s="303"/>
      <c r="X906" s="303"/>
      <c r="Y906" s="303"/>
    </row>
    <row r="907" spans="1:25" ht="12.75">
      <c r="A907" s="303"/>
      <c r="B907" s="303"/>
      <c r="C907" s="303"/>
      <c r="D907" s="303"/>
      <c r="E907" s="303"/>
      <c r="F907" s="304"/>
      <c r="G907" s="303"/>
      <c r="H907" s="303"/>
      <c r="I907" s="303"/>
      <c r="J907" s="303"/>
      <c r="K907" s="303"/>
      <c r="L907" s="303"/>
      <c r="M907" s="303"/>
      <c r="N907" s="303"/>
      <c r="O907" s="303"/>
      <c r="P907" s="305"/>
      <c r="Q907" s="305"/>
      <c r="R907" s="303"/>
      <c r="S907" s="303"/>
      <c r="T907" s="303"/>
      <c r="U907" s="303"/>
      <c r="V907" s="303"/>
      <c r="W907" s="303"/>
      <c r="X907" s="303"/>
      <c r="Y907" s="303"/>
    </row>
    <row r="908" spans="1:25" ht="12.75">
      <c r="A908" s="303"/>
      <c r="B908" s="303"/>
      <c r="C908" s="303"/>
      <c r="D908" s="303"/>
      <c r="E908" s="303"/>
      <c r="F908" s="304"/>
      <c r="G908" s="303"/>
      <c r="H908" s="303"/>
      <c r="I908" s="303"/>
      <c r="J908" s="303"/>
      <c r="K908" s="303"/>
      <c r="L908" s="303"/>
      <c r="M908" s="303"/>
      <c r="N908" s="303"/>
      <c r="O908" s="303"/>
      <c r="P908" s="305"/>
      <c r="Q908" s="305"/>
      <c r="R908" s="303"/>
      <c r="S908" s="303"/>
      <c r="T908" s="303"/>
      <c r="U908" s="303"/>
      <c r="V908" s="303"/>
      <c r="W908" s="303"/>
      <c r="X908" s="303"/>
      <c r="Y908" s="303"/>
    </row>
    <row r="909" spans="1:25" ht="12.75">
      <c r="A909" s="303"/>
      <c r="B909" s="303"/>
      <c r="C909" s="303"/>
      <c r="D909" s="303"/>
      <c r="E909" s="303"/>
      <c r="F909" s="304"/>
      <c r="G909" s="303"/>
      <c r="H909" s="303"/>
      <c r="I909" s="303"/>
      <c r="J909" s="303"/>
      <c r="K909" s="303"/>
      <c r="L909" s="303"/>
      <c r="M909" s="303"/>
      <c r="N909" s="303"/>
      <c r="O909" s="303"/>
      <c r="P909" s="305"/>
      <c r="Q909" s="305"/>
      <c r="R909" s="303"/>
      <c r="S909" s="303"/>
      <c r="T909" s="303"/>
      <c r="U909" s="303"/>
      <c r="V909" s="303"/>
      <c r="W909" s="303"/>
      <c r="X909" s="303"/>
      <c r="Y909" s="303"/>
    </row>
    <row r="910" spans="1:25" ht="12.75">
      <c r="A910" s="303"/>
      <c r="B910" s="303"/>
      <c r="C910" s="303"/>
      <c r="D910" s="303"/>
      <c r="E910" s="303"/>
      <c r="F910" s="304"/>
      <c r="G910" s="303"/>
      <c r="H910" s="303"/>
      <c r="I910" s="303"/>
      <c r="J910" s="303"/>
      <c r="K910" s="303"/>
      <c r="L910" s="303"/>
      <c r="M910" s="303"/>
      <c r="N910" s="303"/>
      <c r="O910" s="303"/>
      <c r="P910" s="305"/>
      <c r="Q910" s="305"/>
      <c r="R910" s="303"/>
      <c r="S910" s="303"/>
      <c r="T910" s="303"/>
      <c r="U910" s="303"/>
      <c r="V910" s="303"/>
      <c r="W910" s="303"/>
      <c r="X910" s="303"/>
      <c r="Y910" s="303"/>
    </row>
    <row r="911" spans="1:25" ht="12.75">
      <c r="A911" s="303"/>
      <c r="B911" s="303"/>
      <c r="C911" s="303"/>
      <c r="D911" s="303"/>
      <c r="E911" s="303"/>
      <c r="F911" s="304"/>
      <c r="G911" s="303"/>
      <c r="H911" s="303"/>
      <c r="I911" s="303"/>
      <c r="J911" s="303"/>
      <c r="K911" s="303"/>
      <c r="L911" s="303"/>
      <c r="M911" s="303"/>
      <c r="N911" s="303"/>
      <c r="O911" s="303"/>
      <c r="P911" s="305"/>
      <c r="Q911" s="305"/>
      <c r="R911" s="303"/>
      <c r="S911" s="303"/>
      <c r="T911" s="303"/>
      <c r="U911" s="303"/>
      <c r="V911" s="303"/>
      <c r="W911" s="303"/>
      <c r="X911" s="303"/>
      <c r="Y911" s="303"/>
    </row>
    <row r="912" spans="1:25" ht="12.75">
      <c r="A912" s="303"/>
      <c r="B912" s="303"/>
      <c r="C912" s="303"/>
      <c r="D912" s="303"/>
      <c r="E912" s="303"/>
      <c r="F912" s="304"/>
      <c r="G912" s="303"/>
      <c r="H912" s="303"/>
      <c r="I912" s="303"/>
      <c r="J912" s="303"/>
      <c r="K912" s="303"/>
      <c r="L912" s="303"/>
      <c r="M912" s="303"/>
      <c r="N912" s="303"/>
      <c r="O912" s="303"/>
      <c r="P912" s="305"/>
      <c r="Q912" s="305"/>
      <c r="R912" s="303"/>
      <c r="S912" s="303"/>
      <c r="T912" s="303"/>
      <c r="U912" s="303"/>
      <c r="V912" s="303"/>
      <c r="W912" s="303"/>
      <c r="X912" s="303"/>
      <c r="Y912" s="303"/>
    </row>
    <row r="913" spans="1:25" ht="12.75">
      <c r="A913" s="303"/>
      <c r="B913" s="303"/>
      <c r="C913" s="303"/>
      <c r="D913" s="303"/>
      <c r="E913" s="303"/>
      <c r="F913" s="304"/>
      <c r="G913" s="303"/>
      <c r="H913" s="303"/>
      <c r="I913" s="303"/>
      <c r="J913" s="303"/>
      <c r="K913" s="303"/>
      <c r="L913" s="303"/>
      <c r="M913" s="303"/>
      <c r="N913" s="303"/>
      <c r="O913" s="303"/>
      <c r="P913" s="305"/>
      <c r="Q913" s="305"/>
      <c r="R913" s="303"/>
      <c r="S913" s="303"/>
      <c r="T913" s="303"/>
      <c r="U913" s="303"/>
      <c r="V913" s="303"/>
      <c r="W913" s="303"/>
      <c r="X913" s="303"/>
      <c r="Y913" s="303"/>
    </row>
    <row r="914" spans="1:25" ht="12.75">
      <c r="A914" s="303"/>
      <c r="B914" s="303"/>
      <c r="C914" s="303"/>
      <c r="D914" s="303"/>
      <c r="E914" s="303"/>
      <c r="F914" s="304"/>
      <c r="G914" s="303"/>
      <c r="H914" s="303"/>
      <c r="I914" s="303"/>
      <c r="J914" s="303"/>
      <c r="K914" s="303"/>
      <c r="L914" s="303"/>
      <c r="M914" s="303"/>
      <c r="N914" s="303"/>
      <c r="O914" s="303"/>
      <c r="P914" s="305"/>
      <c r="Q914" s="305"/>
      <c r="R914" s="303"/>
      <c r="S914" s="303"/>
      <c r="T914" s="303"/>
      <c r="U914" s="303"/>
      <c r="V914" s="303"/>
      <c r="W914" s="303"/>
      <c r="X914" s="303"/>
      <c r="Y914" s="303"/>
    </row>
    <row r="915" spans="1:25" ht="12.75">
      <c r="A915" s="303"/>
      <c r="B915" s="303"/>
      <c r="C915" s="303"/>
      <c r="D915" s="303"/>
      <c r="E915" s="303"/>
      <c r="F915" s="304"/>
      <c r="G915" s="303"/>
      <c r="H915" s="303"/>
      <c r="I915" s="303"/>
      <c r="J915" s="303"/>
      <c r="K915" s="303"/>
      <c r="L915" s="303"/>
      <c r="M915" s="303"/>
      <c r="N915" s="303"/>
      <c r="O915" s="303"/>
      <c r="P915" s="305"/>
      <c r="Q915" s="305"/>
      <c r="R915" s="303"/>
      <c r="S915" s="303"/>
      <c r="T915" s="303"/>
      <c r="U915" s="303"/>
      <c r="V915" s="303"/>
      <c r="W915" s="303"/>
      <c r="X915" s="303"/>
      <c r="Y915" s="303"/>
    </row>
    <row r="916" spans="1:25" ht="12.75">
      <c r="A916" s="303"/>
      <c r="B916" s="303"/>
      <c r="C916" s="303"/>
      <c r="D916" s="303"/>
      <c r="E916" s="303"/>
      <c r="F916" s="304"/>
      <c r="G916" s="303"/>
      <c r="H916" s="303"/>
      <c r="I916" s="303"/>
      <c r="J916" s="303"/>
      <c r="K916" s="303"/>
      <c r="L916" s="303"/>
      <c r="M916" s="303"/>
      <c r="N916" s="303"/>
      <c r="O916" s="303"/>
      <c r="P916" s="305"/>
      <c r="Q916" s="305"/>
      <c r="R916" s="303"/>
      <c r="S916" s="303"/>
      <c r="T916" s="303"/>
      <c r="U916" s="303"/>
      <c r="V916" s="303"/>
      <c r="W916" s="303"/>
      <c r="X916" s="303"/>
      <c r="Y916" s="303"/>
    </row>
    <row r="917" spans="1:25" ht="12.75">
      <c r="A917" s="303"/>
      <c r="B917" s="303"/>
      <c r="C917" s="303"/>
      <c r="D917" s="303"/>
      <c r="E917" s="303"/>
      <c r="F917" s="304"/>
      <c r="G917" s="303"/>
      <c r="H917" s="303"/>
      <c r="I917" s="303"/>
      <c r="J917" s="303"/>
      <c r="K917" s="303"/>
      <c r="L917" s="303"/>
      <c r="M917" s="303"/>
      <c r="N917" s="303"/>
      <c r="O917" s="303"/>
      <c r="P917" s="305"/>
      <c r="Q917" s="305"/>
      <c r="R917" s="303"/>
      <c r="S917" s="303"/>
      <c r="T917" s="303"/>
      <c r="U917" s="303"/>
      <c r="V917" s="303"/>
      <c r="W917" s="303"/>
      <c r="X917" s="303"/>
      <c r="Y917" s="303"/>
    </row>
    <row r="918" spans="1:25" ht="12.75">
      <c r="A918" s="303"/>
      <c r="B918" s="303"/>
      <c r="C918" s="303"/>
      <c r="D918" s="303"/>
      <c r="E918" s="303"/>
      <c r="F918" s="304"/>
      <c r="G918" s="303"/>
      <c r="H918" s="303"/>
      <c r="I918" s="303"/>
      <c r="J918" s="303"/>
      <c r="K918" s="303"/>
      <c r="L918" s="303"/>
      <c r="M918" s="303"/>
      <c r="N918" s="303"/>
      <c r="O918" s="303"/>
      <c r="P918" s="305"/>
      <c r="Q918" s="305"/>
      <c r="R918" s="303"/>
      <c r="S918" s="303"/>
      <c r="T918" s="303"/>
      <c r="U918" s="303"/>
      <c r="V918" s="303"/>
      <c r="W918" s="303"/>
      <c r="X918" s="303"/>
      <c r="Y918" s="303"/>
    </row>
    <row r="919" spans="1:25" ht="12.75">
      <c r="A919" s="303"/>
      <c r="B919" s="303"/>
      <c r="C919" s="303"/>
      <c r="D919" s="303"/>
      <c r="E919" s="303"/>
      <c r="F919" s="304"/>
      <c r="G919" s="303"/>
      <c r="H919" s="303"/>
      <c r="I919" s="303"/>
      <c r="J919" s="303"/>
      <c r="K919" s="303"/>
      <c r="L919" s="303"/>
      <c r="M919" s="303"/>
      <c r="N919" s="303"/>
      <c r="O919" s="303"/>
      <c r="P919" s="305"/>
      <c r="Q919" s="305"/>
      <c r="R919" s="303"/>
      <c r="S919" s="303"/>
      <c r="T919" s="303"/>
      <c r="U919" s="303"/>
      <c r="V919" s="303"/>
      <c r="W919" s="303"/>
      <c r="X919" s="303"/>
      <c r="Y919" s="303"/>
    </row>
    <row r="920" spans="1:25" ht="12.75">
      <c r="A920" s="303"/>
      <c r="B920" s="303"/>
      <c r="C920" s="303"/>
      <c r="D920" s="303"/>
      <c r="E920" s="303"/>
      <c r="F920" s="304"/>
      <c r="G920" s="303"/>
      <c r="H920" s="303"/>
      <c r="I920" s="303"/>
      <c r="J920" s="303"/>
      <c r="K920" s="303"/>
      <c r="L920" s="303"/>
      <c r="M920" s="303"/>
      <c r="N920" s="303"/>
      <c r="O920" s="303"/>
      <c r="P920" s="305"/>
      <c r="Q920" s="305"/>
      <c r="R920" s="303"/>
      <c r="S920" s="303"/>
      <c r="T920" s="303"/>
      <c r="U920" s="303"/>
      <c r="V920" s="303"/>
      <c r="W920" s="303"/>
      <c r="X920" s="303"/>
      <c r="Y920" s="303"/>
    </row>
    <row r="921" spans="1:25" ht="12.75">
      <c r="A921" s="303"/>
      <c r="B921" s="303"/>
      <c r="C921" s="303"/>
      <c r="D921" s="303"/>
      <c r="E921" s="303"/>
      <c r="F921" s="304"/>
      <c r="G921" s="303"/>
      <c r="H921" s="303"/>
      <c r="I921" s="303"/>
      <c r="J921" s="303"/>
      <c r="K921" s="303"/>
      <c r="L921" s="303"/>
      <c r="M921" s="303"/>
      <c r="N921" s="303"/>
      <c r="O921" s="303"/>
      <c r="P921" s="305"/>
      <c r="Q921" s="305"/>
      <c r="R921" s="303"/>
      <c r="S921" s="303"/>
      <c r="T921" s="303"/>
      <c r="U921" s="303"/>
      <c r="V921" s="303"/>
      <c r="W921" s="303"/>
      <c r="X921" s="303"/>
      <c r="Y921" s="303"/>
    </row>
    <row r="922" spans="1:25" ht="12.75">
      <c r="A922" s="303"/>
      <c r="B922" s="303"/>
      <c r="C922" s="303"/>
      <c r="D922" s="303"/>
      <c r="E922" s="303"/>
      <c r="F922" s="304"/>
      <c r="G922" s="303"/>
      <c r="H922" s="303"/>
      <c r="I922" s="303"/>
      <c r="J922" s="303"/>
      <c r="K922" s="303"/>
      <c r="L922" s="303"/>
      <c r="M922" s="303"/>
      <c r="N922" s="303"/>
      <c r="O922" s="303"/>
      <c r="P922" s="305"/>
      <c r="Q922" s="305"/>
      <c r="R922" s="303"/>
      <c r="S922" s="303"/>
      <c r="T922" s="303"/>
      <c r="U922" s="303"/>
      <c r="V922" s="303"/>
      <c r="W922" s="303"/>
      <c r="X922" s="303"/>
      <c r="Y922" s="303"/>
    </row>
    <row r="923" spans="1:25" ht="12.75">
      <c r="A923" s="303"/>
      <c r="B923" s="303"/>
      <c r="C923" s="303"/>
      <c r="D923" s="303"/>
      <c r="E923" s="303"/>
      <c r="F923" s="304"/>
      <c r="G923" s="303"/>
      <c r="H923" s="303"/>
      <c r="I923" s="303"/>
      <c r="J923" s="303"/>
      <c r="K923" s="303"/>
      <c r="L923" s="303"/>
      <c r="M923" s="303"/>
      <c r="N923" s="303"/>
      <c r="O923" s="303"/>
      <c r="P923" s="305"/>
      <c r="Q923" s="305"/>
      <c r="R923" s="303"/>
      <c r="S923" s="303"/>
      <c r="T923" s="303"/>
      <c r="U923" s="303"/>
      <c r="V923" s="303"/>
      <c r="W923" s="303"/>
      <c r="X923" s="303"/>
      <c r="Y923" s="303"/>
    </row>
    <row r="924" spans="1:25" ht="12.75">
      <c r="A924" s="303"/>
      <c r="B924" s="303"/>
      <c r="C924" s="303"/>
      <c r="D924" s="303"/>
      <c r="E924" s="303"/>
      <c r="F924" s="304"/>
      <c r="G924" s="303"/>
      <c r="H924" s="303"/>
      <c r="I924" s="303"/>
      <c r="J924" s="303"/>
      <c r="K924" s="303"/>
      <c r="L924" s="303"/>
      <c r="M924" s="303"/>
      <c r="N924" s="303"/>
      <c r="O924" s="303"/>
      <c r="P924" s="305"/>
      <c r="Q924" s="305"/>
      <c r="R924" s="303"/>
      <c r="S924" s="303"/>
      <c r="T924" s="303"/>
      <c r="U924" s="303"/>
      <c r="V924" s="303"/>
      <c r="W924" s="303"/>
      <c r="X924" s="303"/>
      <c r="Y924" s="303"/>
    </row>
    <row r="925" spans="1:25" ht="12.75">
      <c r="A925" s="303"/>
      <c r="B925" s="303"/>
      <c r="C925" s="303"/>
      <c r="D925" s="303"/>
      <c r="E925" s="303"/>
      <c r="F925" s="304"/>
      <c r="G925" s="303"/>
      <c r="H925" s="303"/>
      <c r="I925" s="303"/>
      <c r="J925" s="303"/>
      <c r="K925" s="303"/>
      <c r="L925" s="303"/>
      <c r="M925" s="303"/>
      <c r="N925" s="303"/>
      <c r="O925" s="303"/>
      <c r="P925" s="305"/>
      <c r="Q925" s="305"/>
      <c r="R925" s="303"/>
      <c r="S925" s="303"/>
      <c r="T925" s="303"/>
      <c r="U925" s="303"/>
      <c r="V925" s="303"/>
      <c r="W925" s="303"/>
      <c r="X925" s="303"/>
      <c r="Y925" s="303"/>
    </row>
    <row r="926" spans="1:25" ht="12.75">
      <c r="A926" s="303"/>
      <c r="B926" s="303"/>
      <c r="C926" s="303"/>
      <c r="D926" s="303"/>
      <c r="E926" s="303"/>
      <c r="F926" s="304"/>
      <c r="G926" s="303"/>
      <c r="H926" s="303"/>
      <c r="I926" s="303"/>
      <c r="J926" s="303"/>
      <c r="K926" s="303"/>
      <c r="L926" s="303"/>
      <c r="M926" s="303"/>
      <c r="N926" s="303"/>
      <c r="O926" s="303"/>
      <c r="P926" s="305"/>
      <c r="Q926" s="305"/>
      <c r="R926" s="303"/>
      <c r="S926" s="303"/>
      <c r="T926" s="303"/>
      <c r="U926" s="303"/>
      <c r="V926" s="303"/>
      <c r="W926" s="303"/>
      <c r="X926" s="303"/>
      <c r="Y926" s="303"/>
    </row>
    <row r="927" spans="1:25" ht="12.75">
      <c r="A927" s="303"/>
      <c r="B927" s="303"/>
      <c r="C927" s="303"/>
      <c r="D927" s="303"/>
      <c r="E927" s="303"/>
      <c r="F927" s="304"/>
      <c r="G927" s="303"/>
      <c r="H927" s="303"/>
      <c r="I927" s="303"/>
      <c r="J927" s="303"/>
      <c r="K927" s="303"/>
      <c r="L927" s="303"/>
      <c r="M927" s="303"/>
      <c r="N927" s="303"/>
      <c r="O927" s="303"/>
      <c r="P927" s="305"/>
      <c r="Q927" s="305"/>
      <c r="R927" s="303"/>
      <c r="S927" s="303"/>
      <c r="T927" s="303"/>
      <c r="U927" s="303"/>
      <c r="V927" s="303"/>
      <c r="W927" s="303"/>
      <c r="X927" s="303"/>
      <c r="Y927" s="303"/>
    </row>
    <row r="928" spans="1:25" ht="12.75">
      <c r="A928" s="303"/>
      <c r="B928" s="303"/>
      <c r="C928" s="303"/>
      <c r="D928" s="303"/>
      <c r="E928" s="303"/>
      <c r="F928" s="304"/>
      <c r="G928" s="303"/>
      <c r="H928" s="303"/>
      <c r="I928" s="303"/>
      <c r="J928" s="303"/>
      <c r="K928" s="303"/>
      <c r="L928" s="303"/>
      <c r="M928" s="303"/>
      <c r="N928" s="303"/>
      <c r="O928" s="303"/>
      <c r="P928" s="305"/>
      <c r="Q928" s="305"/>
      <c r="R928" s="303"/>
      <c r="S928" s="303"/>
      <c r="T928" s="303"/>
      <c r="U928" s="303"/>
      <c r="V928" s="303"/>
      <c r="W928" s="303"/>
      <c r="X928" s="303"/>
      <c r="Y928" s="303"/>
    </row>
    <row r="929" spans="1:25" ht="12.75">
      <c r="A929" s="303"/>
      <c r="B929" s="303"/>
      <c r="C929" s="303"/>
      <c r="D929" s="303"/>
      <c r="E929" s="303"/>
      <c r="F929" s="304"/>
      <c r="G929" s="303"/>
      <c r="H929" s="303"/>
      <c r="I929" s="303"/>
      <c r="J929" s="303"/>
      <c r="K929" s="303"/>
      <c r="L929" s="303"/>
      <c r="M929" s="303"/>
      <c r="N929" s="303"/>
      <c r="O929" s="303"/>
      <c r="P929" s="305"/>
      <c r="Q929" s="305"/>
      <c r="R929" s="303"/>
      <c r="S929" s="303"/>
      <c r="T929" s="303"/>
      <c r="U929" s="303"/>
      <c r="V929" s="303"/>
      <c r="W929" s="303"/>
      <c r="X929" s="303"/>
      <c r="Y929" s="303"/>
    </row>
    <row r="930" spans="1:25" ht="12.75">
      <c r="A930" s="303"/>
      <c r="B930" s="303"/>
      <c r="C930" s="303"/>
      <c r="D930" s="303"/>
      <c r="E930" s="303"/>
      <c r="F930" s="304"/>
      <c r="G930" s="303"/>
      <c r="H930" s="303"/>
      <c r="I930" s="303"/>
      <c r="J930" s="303"/>
      <c r="K930" s="303"/>
      <c r="L930" s="303"/>
      <c r="M930" s="303"/>
      <c r="N930" s="303"/>
      <c r="O930" s="303"/>
      <c r="P930" s="305"/>
      <c r="Q930" s="305"/>
      <c r="R930" s="303"/>
      <c r="S930" s="303"/>
      <c r="T930" s="303"/>
      <c r="U930" s="303"/>
      <c r="V930" s="303"/>
      <c r="W930" s="303"/>
      <c r="X930" s="303"/>
      <c r="Y930" s="303"/>
    </row>
    <row r="931" spans="1:25" ht="12.75">
      <c r="A931" s="303"/>
      <c r="B931" s="303"/>
      <c r="C931" s="303"/>
      <c r="D931" s="303"/>
      <c r="E931" s="303"/>
      <c r="F931" s="304"/>
      <c r="G931" s="303"/>
      <c r="H931" s="303"/>
      <c r="I931" s="303"/>
      <c r="J931" s="303"/>
      <c r="K931" s="303"/>
      <c r="L931" s="303"/>
      <c r="M931" s="303"/>
      <c r="N931" s="303"/>
      <c r="O931" s="303"/>
      <c r="P931" s="305"/>
      <c r="Q931" s="305"/>
      <c r="R931" s="303"/>
      <c r="S931" s="303"/>
      <c r="T931" s="303"/>
      <c r="U931" s="303"/>
      <c r="V931" s="303"/>
      <c r="W931" s="303"/>
      <c r="X931" s="303"/>
      <c r="Y931" s="303"/>
    </row>
    <row r="932" spans="1:25" ht="12.75">
      <c r="A932" s="303"/>
      <c r="B932" s="303"/>
      <c r="C932" s="303"/>
      <c r="D932" s="303"/>
      <c r="E932" s="303"/>
      <c r="F932" s="304"/>
      <c r="G932" s="303"/>
      <c r="H932" s="303"/>
      <c r="I932" s="303"/>
      <c r="J932" s="303"/>
      <c r="K932" s="303"/>
      <c r="L932" s="303"/>
      <c r="M932" s="303"/>
      <c r="N932" s="303"/>
      <c r="O932" s="303"/>
      <c r="P932" s="305"/>
      <c r="Q932" s="305"/>
      <c r="R932" s="303"/>
      <c r="S932" s="303"/>
      <c r="T932" s="303"/>
      <c r="U932" s="303"/>
      <c r="V932" s="303"/>
      <c r="W932" s="303"/>
      <c r="X932" s="303"/>
      <c r="Y932" s="303"/>
    </row>
    <row r="933" spans="1:25" ht="12.75">
      <c r="A933" s="303"/>
      <c r="B933" s="303"/>
      <c r="C933" s="303"/>
      <c r="D933" s="303"/>
      <c r="E933" s="303"/>
      <c r="F933" s="304"/>
      <c r="G933" s="303"/>
      <c r="H933" s="303"/>
      <c r="I933" s="303"/>
      <c r="J933" s="303"/>
      <c r="K933" s="303"/>
      <c r="L933" s="303"/>
      <c r="M933" s="303"/>
      <c r="N933" s="303"/>
      <c r="O933" s="303"/>
      <c r="P933" s="305"/>
      <c r="Q933" s="305"/>
      <c r="R933" s="303"/>
      <c r="S933" s="303"/>
      <c r="T933" s="303"/>
      <c r="U933" s="303"/>
      <c r="V933" s="303"/>
      <c r="W933" s="303"/>
      <c r="X933" s="303"/>
      <c r="Y933" s="303"/>
    </row>
    <row r="934" spans="1:25" ht="12.75">
      <c r="A934" s="303"/>
      <c r="B934" s="303"/>
      <c r="C934" s="303"/>
      <c r="D934" s="303"/>
      <c r="E934" s="303"/>
      <c r="F934" s="304"/>
      <c r="G934" s="303"/>
      <c r="H934" s="303"/>
      <c r="I934" s="303"/>
      <c r="J934" s="303"/>
      <c r="K934" s="303"/>
      <c r="L934" s="303"/>
      <c r="M934" s="303"/>
      <c r="N934" s="303"/>
      <c r="O934" s="303"/>
      <c r="P934" s="305"/>
      <c r="Q934" s="305"/>
      <c r="R934" s="303"/>
      <c r="S934" s="303"/>
      <c r="T934" s="303"/>
      <c r="U934" s="303"/>
      <c r="V934" s="303"/>
      <c r="W934" s="303"/>
      <c r="X934" s="303"/>
      <c r="Y934" s="303"/>
    </row>
    <row r="935" spans="1:25" ht="12.75">
      <c r="A935" s="303"/>
      <c r="B935" s="303"/>
      <c r="C935" s="303"/>
      <c r="D935" s="303"/>
      <c r="E935" s="303"/>
      <c r="F935" s="304"/>
      <c r="G935" s="303"/>
      <c r="H935" s="303"/>
      <c r="I935" s="303"/>
      <c r="J935" s="303"/>
      <c r="K935" s="303"/>
      <c r="L935" s="303"/>
      <c r="M935" s="303"/>
      <c r="N935" s="303"/>
      <c r="O935" s="303"/>
      <c r="P935" s="305"/>
      <c r="Q935" s="305"/>
      <c r="R935" s="303"/>
      <c r="S935" s="303"/>
      <c r="T935" s="303"/>
      <c r="U935" s="303"/>
      <c r="V935" s="303"/>
      <c r="W935" s="303"/>
      <c r="X935" s="303"/>
      <c r="Y935" s="303"/>
    </row>
    <row r="936" spans="1:25" ht="12.75">
      <c r="A936" s="303"/>
      <c r="B936" s="303"/>
      <c r="C936" s="303"/>
      <c r="D936" s="303"/>
      <c r="E936" s="303"/>
      <c r="F936" s="304"/>
      <c r="G936" s="303"/>
      <c r="H936" s="303"/>
      <c r="I936" s="303"/>
      <c r="J936" s="303"/>
      <c r="K936" s="303"/>
      <c r="L936" s="303"/>
      <c r="M936" s="303"/>
      <c r="N936" s="303"/>
      <c r="O936" s="303"/>
      <c r="P936" s="305"/>
      <c r="Q936" s="305"/>
      <c r="R936" s="303"/>
      <c r="S936" s="303"/>
      <c r="T936" s="303"/>
      <c r="U936" s="303"/>
      <c r="V936" s="303"/>
      <c r="W936" s="303"/>
      <c r="X936" s="303"/>
      <c r="Y936" s="303"/>
    </row>
    <row r="937" spans="1:25" ht="12.75">
      <c r="A937" s="303"/>
      <c r="B937" s="303"/>
      <c r="C937" s="303"/>
      <c r="D937" s="303"/>
      <c r="E937" s="303"/>
      <c r="F937" s="304"/>
      <c r="G937" s="303"/>
      <c r="H937" s="303"/>
      <c r="I937" s="303"/>
      <c r="J937" s="303"/>
      <c r="K937" s="303"/>
      <c r="L937" s="303"/>
      <c r="M937" s="303"/>
      <c r="N937" s="303"/>
      <c r="O937" s="303"/>
      <c r="P937" s="305"/>
      <c r="Q937" s="305"/>
      <c r="R937" s="303"/>
      <c r="S937" s="303"/>
      <c r="T937" s="303"/>
      <c r="U937" s="303"/>
      <c r="V937" s="303"/>
      <c r="W937" s="303"/>
      <c r="X937" s="303"/>
      <c r="Y937" s="303"/>
    </row>
    <row r="938" spans="1:25" ht="12.75">
      <c r="A938" s="303"/>
      <c r="B938" s="303"/>
      <c r="C938" s="303"/>
      <c r="D938" s="303"/>
      <c r="E938" s="303"/>
      <c r="F938" s="304"/>
      <c r="G938" s="303"/>
      <c r="H938" s="303"/>
      <c r="I938" s="303"/>
      <c r="J938" s="303"/>
      <c r="K938" s="303"/>
      <c r="L938" s="303"/>
      <c r="M938" s="303"/>
      <c r="N938" s="303"/>
      <c r="O938" s="303"/>
      <c r="P938" s="305"/>
      <c r="Q938" s="305"/>
      <c r="R938" s="303"/>
      <c r="S938" s="303"/>
      <c r="T938" s="303"/>
      <c r="U938" s="303"/>
      <c r="V938" s="303"/>
      <c r="W938" s="303"/>
      <c r="X938" s="303"/>
      <c r="Y938" s="303"/>
    </row>
    <row r="939" spans="1:25" ht="12.75">
      <c r="A939" s="303"/>
      <c r="B939" s="303"/>
      <c r="C939" s="303"/>
      <c r="D939" s="303"/>
      <c r="E939" s="303"/>
      <c r="F939" s="304"/>
      <c r="G939" s="303"/>
      <c r="H939" s="303"/>
      <c r="I939" s="303"/>
      <c r="J939" s="303"/>
      <c r="K939" s="303"/>
      <c r="L939" s="303"/>
      <c r="M939" s="303"/>
      <c r="N939" s="303"/>
      <c r="O939" s="303"/>
      <c r="P939" s="305"/>
      <c r="Q939" s="305"/>
      <c r="R939" s="303"/>
      <c r="S939" s="303"/>
      <c r="T939" s="303"/>
      <c r="U939" s="303"/>
      <c r="V939" s="303"/>
      <c r="W939" s="303"/>
      <c r="X939" s="303"/>
      <c r="Y939" s="303"/>
    </row>
    <row r="940" spans="1:25" ht="12.75">
      <c r="A940" s="303"/>
      <c r="B940" s="303"/>
      <c r="C940" s="303"/>
      <c r="D940" s="303"/>
      <c r="E940" s="303"/>
      <c r="F940" s="304"/>
      <c r="G940" s="303"/>
      <c r="H940" s="303"/>
      <c r="I940" s="303"/>
      <c r="J940" s="303"/>
      <c r="K940" s="303"/>
      <c r="L940" s="303"/>
      <c r="M940" s="303"/>
      <c r="N940" s="303"/>
      <c r="O940" s="303"/>
      <c r="P940" s="305"/>
      <c r="Q940" s="305"/>
      <c r="R940" s="303"/>
      <c r="S940" s="303"/>
      <c r="T940" s="303"/>
      <c r="U940" s="303"/>
      <c r="V940" s="303"/>
      <c r="W940" s="303"/>
      <c r="X940" s="303"/>
      <c r="Y940" s="303"/>
    </row>
    <row r="941" spans="1:25" ht="12.75">
      <c r="A941" s="303"/>
      <c r="B941" s="303"/>
      <c r="C941" s="303"/>
      <c r="D941" s="303"/>
      <c r="E941" s="303"/>
      <c r="F941" s="304"/>
      <c r="G941" s="303"/>
      <c r="H941" s="303"/>
      <c r="I941" s="303"/>
      <c r="J941" s="303"/>
      <c r="K941" s="303"/>
      <c r="L941" s="303"/>
      <c r="M941" s="303"/>
      <c r="N941" s="303"/>
      <c r="O941" s="303"/>
      <c r="P941" s="305"/>
      <c r="Q941" s="305"/>
      <c r="R941" s="303"/>
      <c r="S941" s="303"/>
      <c r="T941" s="303"/>
      <c r="U941" s="303"/>
      <c r="V941" s="303"/>
      <c r="W941" s="303"/>
      <c r="X941" s="303"/>
      <c r="Y941" s="303"/>
    </row>
    <row r="942" spans="1:25" ht="12.75">
      <c r="A942" s="303"/>
      <c r="B942" s="303"/>
      <c r="C942" s="303"/>
      <c r="D942" s="303"/>
      <c r="E942" s="303"/>
      <c r="F942" s="304"/>
      <c r="G942" s="303"/>
      <c r="H942" s="303"/>
      <c r="I942" s="303"/>
      <c r="J942" s="303"/>
      <c r="K942" s="303"/>
      <c r="L942" s="303"/>
      <c r="M942" s="303"/>
      <c r="N942" s="303"/>
      <c r="O942" s="303"/>
      <c r="P942" s="305"/>
      <c r="Q942" s="305"/>
      <c r="R942" s="303"/>
      <c r="S942" s="303"/>
      <c r="T942" s="303"/>
      <c r="U942" s="303"/>
      <c r="V942" s="303"/>
      <c r="W942" s="303"/>
      <c r="X942" s="303"/>
      <c r="Y942" s="303"/>
    </row>
    <row r="943" spans="1:25" ht="12.75">
      <c r="A943" s="303"/>
      <c r="B943" s="303"/>
      <c r="C943" s="303"/>
      <c r="D943" s="303"/>
      <c r="E943" s="303"/>
      <c r="F943" s="304"/>
      <c r="G943" s="303"/>
      <c r="H943" s="303"/>
      <c r="I943" s="303"/>
      <c r="J943" s="303"/>
      <c r="K943" s="303"/>
      <c r="L943" s="303"/>
      <c r="M943" s="303"/>
      <c r="N943" s="303"/>
      <c r="O943" s="303"/>
      <c r="P943" s="305"/>
      <c r="Q943" s="305"/>
      <c r="R943" s="303"/>
      <c r="S943" s="303"/>
      <c r="T943" s="303"/>
      <c r="U943" s="303"/>
      <c r="V943" s="303"/>
      <c r="W943" s="303"/>
      <c r="X943" s="303"/>
      <c r="Y943" s="303"/>
    </row>
    <row r="944" spans="1:25" ht="12.75">
      <c r="A944" s="303"/>
      <c r="B944" s="303"/>
      <c r="C944" s="303"/>
      <c r="D944" s="303"/>
      <c r="E944" s="303"/>
      <c r="F944" s="304"/>
      <c r="G944" s="303"/>
      <c r="H944" s="303"/>
      <c r="I944" s="303"/>
      <c r="J944" s="303"/>
      <c r="K944" s="303"/>
      <c r="L944" s="303"/>
      <c r="M944" s="303"/>
      <c r="N944" s="303"/>
      <c r="O944" s="303"/>
      <c r="P944" s="305"/>
      <c r="Q944" s="305"/>
      <c r="R944" s="303"/>
      <c r="S944" s="303"/>
      <c r="T944" s="303"/>
      <c r="U944" s="303"/>
      <c r="V944" s="303"/>
      <c r="W944" s="303"/>
      <c r="X944" s="303"/>
      <c r="Y944" s="303"/>
    </row>
    <row r="945" spans="1:25" ht="12.75">
      <c r="A945" s="303"/>
      <c r="B945" s="303"/>
      <c r="C945" s="303"/>
      <c r="D945" s="303"/>
      <c r="E945" s="303"/>
      <c r="F945" s="304"/>
      <c r="G945" s="303"/>
      <c r="H945" s="303"/>
      <c r="I945" s="303"/>
      <c r="J945" s="303"/>
      <c r="K945" s="303"/>
      <c r="L945" s="303"/>
      <c r="M945" s="303"/>
      <c r="N945" s="303"/>
      <c r="O945" s="303"/>
      <c r="P945" s="305"/>
      <c r="Q945" s="305"/>
      <c r="R945" s="303"/>
      <c r="S945" s="303"/>
      <c r="T945" s="303"/>
      <c r="U945" s="303"/>
      <c r="V945" s="303"/>
      <c r="W945" s="303"/>
      <c r="X945" s="303"/>
      <c r="Y945" s="303"/>
    </row>
    <row r="946" spans="1:25" ht="12.75">
      <c r="A946" s="303"/>
      <c r="B946" s="303"/>
      <c r="C946" s="303"/>
      <c r="D946" s="303"/>
      <c r="E946" s="303"/>
      <c r="F946" s="304"/>
      <c r="G946" s="303"/>
      <c r="H946" s="303"/>
      <c r="I946" s="303"/>
      <c r="J946" s="303"/>
      <c r="K946" s="303"/>
      <c r="L946" s="303"/>
      <c r="M946" s="303"/>
      <c r="N946" s="303"/>
      <c r="O946" s="303"/>
      <c r="P946" s="305"/>
      <c r="Q946" s="305"/>
      <c r="R946" s="303"/>
      <c r="S946" s="303"/>
      <c r="T946" s="303"/>
      <c r="U946" s="303"/>
      <c r="V946" s="303"/>
      <c r="W946" s="303"/>
      <c r="X946" s="303"/>
      <c r="Y946" s="303"/>
    </row>
    <row r="947" spans="1:25" ht="12.75">
      <c r="A947" s="303"/>
      <c r="B947" s="303"/>
      <c r="C947" s="303"/>
      <c r="D947" s="303"/>
      <c r="E947" s="303"/>
      <c r="F947" s="304"/>
      <c r="G947" s="303"/>
      <c r="H947" s="303"/>
      <c r="I947" s="303"/>
      <c r="J947" s="303"/>
      <c r="K947" s="303"/>
      <c r="L947" s="303"/>
      <c r="M947" s="303"/>
      <c r="N947" s="303"/>
      <c r="O947" s="303"/>
      <c r="P947" s="305"/>
      <c r="Q947" s="305"/>
      <c r="R947" s="303"/>
      <c r="S947" s="303"/>
      <c r="T947" s="303"/>
      <c r="U947" s="303"/>
      <c r="V947" s="303"/>
      <c r="W947" s="303"/>
      <c r="X947" s="303"/>
      <c r="Y947" s="303"/>
    </row>
    <row r="948" spans="1:25" ht="12.75">
      <c r="A948" s="303"/>
      <c r="B948" s="303"/>
      <c r="C948" s="303"/>
      <c r="D948" s="303"/>
      <c r="E948" s="303"/>
      <c r="F948" s="304"/>
      <c r="G948" s="303"/>
      <c r="H948" s="303"/>
      <c r="I948" s="303"/>
      <c r="J948" s="303"/>
      <c r="K948" s="303"/>
      <c r="L948" s="303"/>
      <c r="M948" s="303"/>
      <c r="N948" s="303"/>
      <c r="O948" s="303"/>
      <c r="P948" s="305"/>
      <c r="Q948" s="305"/>
      <c r="R948" s="303"/>
      <c r="S948" s="303"/>
      <c r="T948" s="303"/>
      <c r="U948" s="303"/>
      <c r="V948" s="303"/>
      <c r="W948" s="303"/>
      <c r="X948" s="303"/>
      <c r="Y948" s="303"/>
    </row>
    <row r="949" spans="1:25" ht="12.75">
      <c r="A949" s="303"/>
      <c r="B949" s="303"/>
      <c r="C949" s="303"/>
      <c r="D949" s="303"/>
      <c r="E949" s="303"/>
      <c r="F949" s="304"/>
      <c r="G949" s="303"/>
      <c r="H949" s="303"/>
      <c r="I949" s="303"/>
      <c r="J949" s="303"/>
      <c r="K949" s="303"/>
      <c r="L949" s="303"/>
      <c r="M949" s="303"/>
      <c r="N949" s="303"/>
      <c r="O949" s="303"/>
      <c r="P949" s="305"/>
      <c r="Q949" s="305"/>
      <c r="R949" s="303"/>
      <c r="S949" s="303"/>
      <c r="T949" s="303"/>
      <c r="U949" s="303"/>
      <c r="V949" s="303"/>
      <c r="W949" s="303"/>
      <c r="X949" s="303"/>
      <c r="Y949" s="303"/>
    </row>
    <row r="950" spans="1:25" ht="12.75">
      <c r="A950" s="303"/>
      <c r="B950" s="303"/>
      <c r="C950" s="303"/>
      <c r="D950" s="303"/>
      <c r="E950" s="303"/>
      <c r="F950" s="304"/>
      <c r="G950" s="303"/>
      <c r="H950" s="303"/>
      <c r="I950" s="303"/>
      <c r="J950" s="303"/>
      <c r="K950" s="303"/>
      <c r="L950" s="303"/>
      <c r="M950" s="303"/>
      <c r="N950" s="303"/>
      <c r="O950" s="303"/>
      <c r="P950" s="305"/>
      <c r="Q950" s="305"/>
      <c r="R950" s="303"/>
      <c r="S950" s="303"/>
      <c r="T950" s="303"/>
      <c r="U950" s="303"/>
      <c r="V950" s="303"/>
      <c r="W950" s="303"/>
      <c r="X950" s="303"/>
      <c r="Y950" s="303"/>
    </row>
    <row r="951" spans="1:25" ht="12.75">
      <c r="A951" s="303"/>
      <c r="B951" s="303"/>
      <c r="C951" s="303"/>
      <c r="D951" s="303"/>
      <c r="E951" s="303"/>
      <c r="F951" s="304"/>
      <c r="G951" s="303"/>
      <c r="H951" s="303"/>
      <c r="I951" s="303"/>
      <c r="J951" s="303"/>
      <c r="K951" s="303"/>
      <c r="L951" s="303"/>
      <c r="M951" s="303"/>
      <c r="N951" s="303"/>
      <c r="O951" s="303"/>
      <c r="P951" s="305"/>
      <c r="Q951" s="305"/>
      <c r="R951" s="303"/>
      <c r="S951" s="303"/>
      <c r="T951" s="303"/>
      <c r="U951" s="303"/>
      <c r="V951" s="303"/>
      <c r="W951" s="303"/>
      <c r="X951" s="303"/>
      <c r="Y951" s="303"/>
    </row>
    <row r="952" spans="1:25" ht="12.75">
      <c r="A952" s="303"/>
      <c r="B952" s="303"/>
      <c r="C952" s="303"/>
      <c r="D952" s="303"/>
      <c r="E952" s="303"/>
      <c r="F952" s="304"/>
      <c r="G952" s="303"/>
      <c r="H952" s="303"/>
      <c r="I952" s="303"/>
      <c r="J952" s="303"/>
      <c r="K952" s="303"/>
      <c r="L952" s="303"/>
      <c r="M952" s="303"/>
      <c r="N952" s="303"/>
      <c r="O952" s="303"/>
      <c r="P952" s="305"/>
      <c r="Q952" s="305"/>
      <c r="R952" s="303"/>
      <c r="S952" s="303"/>
      <c r="T952" s="303"/>
      <c r="U952" s="303"/>
      <c r="V952" s="303"/>
      <c r="W952" s="303"/>
      <c r="X952" s="303"/>
      <c r="Y952" s="303"/>
    </row>
    <row r="953" spans="1:25" ht="12.75">
      <c r="A953" s="303"/>
      <c r="B953" s="303"/>
      <c r="C953" s="303"/>
      <c r="D953" s="303"/>
      <c r="E953" s="303"/>
      <c r="F953" s="304"/>
      <c r="G953" s="303"/>
      <c r="H953" s="303"/>
      <c r="I953" s="303"/>
      <c r="J953" s="303"/>
      <c r="K953" s="303"/>
      <c r="L953" s="303"/>
      <c r="M953" s="303"/>
      <c r="N953" s="303"/>
      <c r="O953" s="303"/>
      <c r="P953" s="305"/>
      <c r="Q953" s="305"/>
      <c r="R953" s="303"/>
      <c r="S953" s="303"/>
      <c r="T953" s="303"/>
      <c r="U953" s="303"/>
      <c r="V953" s="303"/>
      <c r="W953" s="303"/>
      <c r="X953" s="303"/>
      <c r="Y953" s="303"/>
    </row>
    <row r="954" spans="1:25" ht="12.75">
      <c r="A954" s="303"/>
      <c r="B954" s="303"/>
      <c r="C954" s="303"/>
      <c r="D954" s="303"/>
      <c r="E954" s="303"/>
      <c r="F954" s="304"/>
      <c r="G954" s="303"/>
      <c r="H954" s="303"/>
      <c r="I954" s="303"/>
      <c r="J954" s="303"/>
      <c r="K954" s="303"/>
      <c r="L954" s="303"/>
      <c r="M954" s="303"/>
      <c r="N954" s="303"/>
      <c r="O954" s="303"/>
      <c r="P954" s="305"/>
      <c r="Q954" s="305"/>
      <c r="R954" s="303"/>
      <c r="S954" s="303"/>
      <c r="T954" s="303"/>
      <c r="U954" s="303"/>
      <c r="V954" s="303"/>
      <c r="W954" s="303"/>
      <c r="X954" s="303"/>
      <c r="Y954" s="303"/>
    </row>
    <row r="955" spans="1:25" ht="12.75">
      <c r="A955" s="303"/>
      <c r="B955" s="303"/>
      <c r="C955" s="303"/>
      <c r="D955" s="303"/>
      <c r="E955" s="303"/>
      <c r="F955" s="304"/>
      <c r="G955" s="303"/>
      <c r="H955" s="303"/>
      <c r="I955" s="303"/>
      <c r="J955" s="303"/>
      <c r="K955" s="303"/>
      <c r="L955" s="303"/>
      <c r="M955" s="303"/>
      <c r="N955" s="303"/>
      <c r="O955" s="303"/>
      <c r="P955" s="305"/>
      <c r="Q955" s="305"/>
      <c r="R955" s="303"/>
      <c r="S955" s="303"/>
      <c r="T955" s="303"/>
      <c r="U955" s="303"/>
      <c r="V955" s="303"/>
      <c r="W955" s="303"/>
      <c r="X955" s="303"/>
      <c r="Y955" s="303"/>
    </row>
    <row r="956" spans="1:25" ht="12.75">
      <c r="A956" s="303"/>
      <c r="B956" s="303"/>
      <c r="C956" s="303"/>
      <c r="D956" s="303"/>
      <c r="E956" s="303"/>
      <c r="F956" s="304"/>
      <c r="G956" s="303"/>
      <c r="H956" s="303"/>
      <c r="I956" s="303"/>
      <c r="J956" s="303"/>
      <c r="K956" s="303"/>
      <c r="L956" s="303"/>
      <c r="M956" s="303"/>
      <c r="N956" s="303"/>
      <c r="O956" s="303"/>
      <c r="P956" s="305"/>
      <c r="Q956" s="305"/>
      <c r="R956" s="303"/>
      <c r="S956" s="303"/>
      <c r="T956" s="303"/>
      <c r="U956" s="303"/>
      <c r="V956" s="303"/>
      <c r="W956" s="303"/>
      <c r="X956" s="303"/>
      <c r="Y956" s="303"/>
    </row>
    <row r="957" spans="1:25" ht="12.75">
      <c r="A957" s="303"/>
      <c r="B957" s="303"/>
      <c r="C957" s="303"/>
      <c r="D957" s="303"/>
      <c r="E957" s="303"/>
      <c r="F957" s="304"/>
      <c r="G957" s="303"/>
      <c r="H957" s="303"/>
      <c r="I957" s="303"/>
      <c r="J957" s="303"/>
      <c r="K957" s="303"/>
      <c r="L957" s="303"/>
      <c r="M957" s="303"/>
      <c r="N957" s="303"/>
      <c r="O957" s="303"/>
      <c r="P957" s="305"/>
      <c r="Q957" s="305"/>
      <c r="R957" s="303"/>
      <c r="S957" s="303"/>
      <c r="T957" s="303"/>
      <c r="U957" s="303"/>
      <c r="V957" s="303"/>
      <c r="W957" s="303"/>
      <c r="X957" s="303"/>
      <c r="Y957" s="303"/>
    </row>
    <row r="958" spans="1:25" ht="12.75">
      <c r="A958" s="303"/>
      <c r="B958" s="303"/>
      <c r="C958" s="303"/>
      <c r="D958" s="303"/>
      <c r="E958" s="303"/>
      <c r="F958" s="304"/>
      <c r="G958" s="303"/>
      <c r="H958" s="303"/>
      <c r="I958" s="303"/>
      <c r="J958" s="303"/>
      <c r="K958" s="303"/>
      <c r="L958" s="303"/>
      <c r="M958" s="303"/>
      <c r="N958" s="303"/>
      <c r="O958" s="303"/>
      <c r="P958" s="305"/>
      <c r="Q958" s="305"/>
      <c r="R958" s="303"/>
      <c r="S958" s="303"/>
      <c r="T958" s="303"/>
      <c r="U958" s="303"/>
      <c r="V958" s="303"/>
      <c r="W958" s="303"/>
      <c r="X958" s="303"/>
      <c r="Y958" s="303"/>
    </row>
    <row r="959" spans="1:25" ht="12.75">
      <c r="A959" s="303"/>
      <c r="B959" s="303"/>
      <c r="C959" s="303"/>
      <c r="D959" s="303"/>
      <c r="E959" s="303"/>
      <c r="F959" s="304"/>
      <c r="G959" s="303"/>
      <c r="H959" s="303"/>
      <c r="I959" s="303"/>
      <c r="J959" s="303"/>
      <c r="K959" s="303"/>
      <c r="L959" s="303"/>
      <c r="M959" s="303"/>
      <c r="N959" s="303"/>
      <c r="O959" s="303"/>
      <c r="P959" s="305"/>
      <c r="Q959" s="305"/>
      <c r="R959" s="303"/>
      <c r="S959" s="303"/>
      <c r="T959" s="303"/>
      <c r="U959" s="303"/>
      <c r="V959" s="303"/>
      <c r="W959" s="303"/>
      <c r="X959" s="303"/>
      <c r="Y959" s="303"/>
    </row>
    <row r="960" spans="1:25" ht="12.75">
      <c r="A960" s="303"/>
      <c r="B960" s="303"/>
      <c r="C960" s="303"/>
      <c r="D960" s="303"/>
      <c r="E960" s="303"/>
      <c r="F960" s="304"/>
      <c r="G960" s="303"/>
      <c r="H960" s="303"/>
      <c r="I960" s="303"/>
      <c r="J960" s="303"/>
      <c r="K960" s="303"/>
      <c r="L960" s="303"/>
      <c r="M960" s="303"/>
      <c r="N960" s="303"/>
      <c r="O960" s="303"/>
      <c r="P960" s="305"/>
      <c r="Q960" s="305"/>
      <c r="R960" s="303"/>
      <c r="S960" s="303"/>
      <c r="T960" s="303"/>
      <c r="U960" s="303"/>
      <c r="V960" s="303"/>
      <c r="W960" s="303"/>
      <c r="X960" s="303"/>
      <c r="Y960" s="303"/>
    </row>
    <row r="961" spans="1:25" ht="12.75">
      <c r="A961" s="303"/>
      <c r="B961" s="303"/>
      <c r="C961" s="303"/>
      <c r="D961" s="303"/>
      <c r="E961" s="303"/>
      <c r="F961" s="304"/>
      <c r="G961" s="303"/>
      <c r="H961" s="303"/>
      <c r="I961" s="303"/>
      <c r="J961" s="303"/>
      <c r="K961" s="303"/>
      <c r="L961" s="303"/>
      <c r="M961" s="303"/>
      <c r="N961" s="303"/>
      <c r="O961" s="303"/>
      <c r="P961" s="305"/>
      <c r="Q961" s="305"/>
      <c r="R961" s="303"/>
      <c r="S961" s="303"/>
      <c r="T961" s="303"/>
      <c r="U961" s="303"/>
      <c r="V961" s="303"/>
      <c r="W961" s="303"/>
      <c r="X961" s="303"/>
      <c r="Y961" s="303"/>
    </row>
    <row r="962" spans="1:25" ht="12.75">
      <c r="A962" s="303"/>
      <c r="B962" s="303"/>
      <c r="C962" s="303"/>
      <c r="D962" s="303"/>
      <c r="E962" s="303"/>
      <c r="F962" s="304"/>
      <c r="G962" s="303"/>
      <c r="H962" s="303"/>
      <c r="I962" s="303"/>
      <c r="J962" s="303"/>
      <c r="K962" s="303"/>
      <c r="L962" s="303"/>
      <c r="M962" s="303"/>
      <c r="N962" s="303"/>
      <c r="O962" s="303"/>
      <c r="P962" s="305"/>
      <c r="Q962" s="305"/>
      <c r="R962" s="303"/>
      <c r="S962" s="303"/>
      <c r="T962" s="303"/>
      <c r="U962" s="303"/>
      <c r="V962" s="303"/>
      <c r="W962" s="303"/>
      <c r="X962" s="303"/>
      <c r="Y962" s="303"/>
    </row>
    <row r="963" spans="1:25" ht="12.75">
      <c r="A963" s="303"/>
      <c r="B963" s="303"/>
      <c r="C963" s="303"/>
      <c r="D963" s="303"/>
      <c r="E963" s="303"/>
      <c r="F963" s="304"/>
      <c r="G963" s="303"/>
      <c r="H963" s="303"/>
      <c r="I963" s="303"/>
      <c r="J963" s="303"/>
      <c r="K963" s="303"/>
      <c r="L963" s="303"/>
      <c r="M963" s="303"/>
      <c r="N963" s="303"/>
      <c r="O963" s="303"/>
      <c r="P963" s="305"/>
      <c r="Q963" s="305"/>
      <c r="R963" s="303"/>
      <c r="S963" s="303"/>
      <c r="T963" s="303"/>
      <c r="U963" s="303"/>
      <c r="V963" s="303"/>
      <c r="W963" s="303"/>
      <c r="X963" s="303"/>
      <c r="Y963" s="303"/>
    </row>
    <row r="964" spans="1:25" ht="12.75">
      <c r="A964" s="303"/>
      <c r="B964" s="303"/>
      <c r="C964" s="303"/>
      <c r="D964" s="303"/>
      <c r="E964" s="303"/>
      <c r="F964" s="304"/>
      <c r="G964" s="303"/>
      <c r="H964" s="303"/>
      <c r="I964" s="303"/>
      <c r="J964" s="303"/>
      <c r="K964" s="303"/>
      <c r="L964" s="303"/>
      <c r="M964" s="303"/>
      <c r="N964" s="303"/>
      <c r="O964" s="303"/>
      <c r="P964" s="305"/>
      <c r="Q964" s="305"/>
      <c r="R964" s="303"/>
      <c r="S964" s="303"/>
      <c r="T964" s="303"/>
      <c r="U964" s="303"/>
      <c r="V964" s="303"/>
      <c r="W964" s="303"/>
      <c r="X964" s="303"/>
      <c r="Y964" s="303"/>
    </row>
    <row r="965" spans="1:25" ht="12.75">
      <c r="A965" s="303"/>
      <c r="B965" s="303"/>
      <c r="C965" s="303"/>
      <c r="D965" s="303"/>
      <c r="E965" s="303"/>
      <c r="F965" s="304"/>
      <c r="G965" s="303"/>
      <c r="H965" s="303"/>
      <c r="I965" s="303"/>
      <c r="J965" s="303"/>
      <c r="K965" s="303"/>
      <c r="L965" s="303"/>
      <c r="M965" s="303"/>
      <c r="N965" s="303"/>
      <c r="O965" s="303"/>
      <c r="P965" s="305"/>
      <c r="Q965" s="305"/>
      <c r="R965" s="303"/>
      <c r="S965" s="303"/>
      <c r="T965" s="303"/>
      <c r="U965" s="303"/>
      <c r="V965" s="303"/>
      <c r="W965" s="303"/>
      <c r="X965" s="303"/>
      <c r="Y965" s="303"/>
    </row>
    <row r="966" spans="1:25" ht="12.75">
      <c r="A966" s="303"/>
      <c r="B966" s="303"/>
      <c r="C966" s="303"/>
      <c r="D966" s="303"/>
      <c r="E966" s="303"/>
      <c r="F966" s="304"/>
      <c r="G966" s="303"/>
      <c r="H966" s="303"/>
      <c r="I966" s="303"/>
      <c r="J966" s="303"/>
      <c r="K966" s="303"/>
      <c r="L966" s="303"/>
      <c r="M966" s="303"/>
      <c r="N966" s="303"/>
      <c r="O966" s="303"/>
      <c r="P966" s="305"/>
      <c r="Q966" s="305"/>
      <c r="R966" s="303"/>
      <c r="S966" s="303"/>
      <c r="T966" s="303"/>
      <c r="U966" s="303"/>
      <c r="V966" s="303"/>
      <c r="W966" s="303"/>
      <c r="X966" s="303"/>
      <c r="Y966" s="303"/>
    </row>
    <row r="967" spans="1:25" ht="12.75">
      <c r="A967" s="303"/>
      <c r="B967" s="303"/>
      <c r="C967" s="303"/>
      <c r="D967" s="303"/>
      <c r="E967" s="303"/>
      <c r="F967" s="304"/>
      <c r="G967" s="303"/>
      <c r="H967" s="303"/>
      <c r="I967" s="303"/>
      <c r="J967" s="303"/>
      <c r="K967" s="303"/>
      <c r="L967" s="303"/>
      <c r="M967" s="303"/>
      <c r="N967" s="303"/>
      <c r="O967" s="303"/>
      <c r="P967" s="305"/>
      <c r="Q967" s="305"/>
      <c r="R967" s="303"/>
      <c r="S967" s="303"/>
      <c r="T967" s="303"/>
      <c r="U967" s="303"/>
      <c r="V967" s="303"/>
      <c r="W967" s="303"/>
      <c r="X967" s="303"/>
      <c r="Y967" s="303"/>
    </row>
    <row r="968" spans="1:25" ht="12.75">
      <c r="A968" s="303"/>
      <c r="B968" s="303"/>
      <c r="C968" s="303"/>
      <c r="D968" s="303"/>
      <c r="E968" s="303"/>
      <c r="F968" s="304"/>
      <c r="G968" s="303"/>
      <c r="H968" s="303"/>
      <c r="I968" s="303"/>
      <c r="J968" s="303"/>
      <c r="K968" s="303"/>
      <c r="L968" s="303"/>
      <c r="M968" s="303"/>
      <c r="N968" s="303"/>
      <c r="O968" s="303"/>
      <c r="P968" s="305"/>
      <c r="Q968" s="305"/>
      <c r="R968" s="303"/>
      <c r="S968" s="303"/>
      <c r="T968" s="303"/>
      <c r="U968" s="303"/>
      <c r="V968" s="303"/>
      <c r="W968" s="303"/>
      <c r="X968" s="303"/>
      <c r="Y968" s="303"/>
    </row>
    <row r="969" spans="1:25" ht="12.75">
      <c r="A969" s="303"/>
      <c r="B969" s="303"/>
      <c r="C969" s="303"/>
      <c r="D969" s="303"/>
      <c r="E969" s="303"/>
      <c r="F969" s="304"/>
      <c r="G969" s="303"/>
      <c r="H969" s="303"/>
      <c r="I969" s="303"/>
      <c r="J969" s="303"/>
      <c r="K969" s="303"/>
      <c r="L969" s="303"/>
      <c r="M969" s="303"/>
      <c r="N969" s="303"/>
      <c r="O969" s="303"/>
      <c r="P969" s="305"/>
      <c r="Q969" s="305"/>
      <c r="R969" s="303"/>
      <c r="S969" s="303"/>
      <c r="T969" s="303"/>
      <c r="U969" s="303"/>
      <c r="V969" s="303"/>
      <c r="W969" s="303"/>
      <c r="X969" s="303"/>
      <c r="Y969" s="303"/>
    </row>
    <row r="970" spans="1:25" ht="12.75">
      <c r="A970" s="303"/>
      <c r="B970" s="303"/>
      <c r="C970" s="303"/>
      <c r="D970" s="303"/>
      <c r="E970" s="303"/>
      <c r="F970" s="304"/>
      <c r="G970" s="303"/>
      <c r="H970" s="303"/>
      <c r="I970" s="303"/>
      <c r="J970" s="303"/>
      <c r="K970" s="303"/>
      <c r="L970" s="303"/>
      <c r="M970" s="303"/>
      <c r="N970" s="303"/>
      <c r="O970" s="303"/>
      <c r="P970" s="305"/>
      <c r="Q970" s="305"/>
      <c r="R970" s="303"/>
      <c r="S970" s="303"/>
      <c r="T970" s="303"/>
      <c r="U970" s="303"/>
      <c r="V970" s="303"/>
      <c r="W970" s="303"/>
      <c r="X970" s="303"/>
      <c r="Y970" s="303"/>
    </row>
    <row r="971" spans="1:25" ht="12.75">
      <c r="A971" s="303"/>
      <c r="B971" s="303"/>
      <c r="C971" s="303"/>
      <c r="D971" s="303"/>
      <c r="E971" s="303"/>
      <c r="F971" s="304"/>
      <c r="G971" s="303"/>
      <c r="H971" s="303"/>
      <c r="I971" s="303"/>
      <c r="J971" s="303"/>
      <c r="K971" s="303"/>
      <c r="L971" s="303"/>
      <c r="M971" s="303"/>
      <c r="N971" s="303"/>
      <c r="O971" s="303"/>
      <c r="P971" s="305"/>
      <c r="Q971" s="305"/>
      <c r="R971" s="303"/>
      <c r="S971" s="303"/>
      <c r="T971" s="303"/>
      <c r="U971" s="303"/>
      <c r="V971" s="303"/>
      <c r="W971" s="303"/>
      <c r="X971" s="303"/>
      <c r="Y971" s="303"/>
    </row>
    <row r="972" spans="1:25" ht="12.75">
      <c r="A972" s="303"/>
      <c r="B972" s="303"/>
      <c r="C972" s="303"/>
      <c r="D972" s="303"/>
      <c r="E972" s="303"/>
      <c r="F972" s="304"/>
      <c r="G972" s="303"/>
      <c r="H972" s="303"/>
      <c r="I972" s="303"/>
      <c r="J972" s="303"/>
      <c r="K972" s="303"/>
      <c r="L972" s="303"/>
      <c r="M972" s="303"/>
      <c r="N972" s="303"/>
      <c r="O972" s="303"/>
      <c r="P972" s="305"/>
      <c r="Q972" s="305"/>
      <c r="R972" s="303"/>
      <c r="S972" s="303"/>
      <c r="T972" s="303"/>
      <c r="U972" s="303"/>
      <c r="V972" s="303"/>
      <c r="W972" s="303"/>
      <c r="X972" s="303"/>
      <c r="Y972" s="303"/>
    </row>
    <row r="973" spans="1:25" ht="12.75">
      <c r="A973" s="303"/>
      <c r="B973" s="303"/>
      <c r="C973" s="303"/>
      <c r="D973" s="303"/>
      <c r="E973" s="303"/>
      <c r="F973" s="304"/>
      <c r="G973" s="303"/>
      <c r="H973" s="303"/>
      <c r="I973" s="303"/>
      <c r="J973" s="303"/>
      <c r="K973" s="303"/>
      <c r="L973" s="303"/>
      <c r="M973" s="303"/>
      <c r="N973" s="303"/>
      <c r="O973" s="303"/>
      <c r="P973" s="305"/>
      <c r="Q973" s="305"/>
      <c r="R973" s="303"/>
      <c r="S973" s="303"/>
      <c r="T973" s="303"/>
      <c r="U973" s="303"/>
      <c r="V973" s="303"/>
      <c r="W973" s="303"/>
      <c r="X973" s="303"/>
      <c r="Y973" s="303"/>
    </row>
    <row r="974" spans="1:25" ht="12.75">
      <c r="A974" s="303"/>
      <c r="B974" s="303"/>
      <c r="C974" s="303"/>
      <c r="D974" s="303"/>
      <c r="E974" s="303"/>
      <c r="F974" s="304"/>
      <c r="G974" s="303"/>
      <c r="H974" s="303"/>
      <c r="I974" s="303"/>
      <c r="J974" s="303"/>
      <c r="K974" s="303"/>
      <c r="L974" s="303"/>
      <c r="M974" s="303"/>
      <c r="N974" s="303"/>
      <c r="O974" s="303"/>
      <c r="P974" s="305"/>
      <c r="Q974" s="305"/>
      <c r="R974" s="303"/>
      <c r="S974" s="303"/>
      <c r="T974" s="303"/>
      <c r="U974" s="303"/>
      <c r="V974" s="303"/>
      <c r="W974" s="303"/>
      <c r="X974" s="303"/>
      <c r="Y974" s="303"/>
    </row>
    <row r="975" spans="1:25" ht="12.75">
      <c r="A975" s="303"/>
      <c r="B975" s="303"/>
      <c r="C975" s="303"/>
      <c r="D975" s="303"/>
      <c r="E975" s="303"/>
      <c r="F975" s="304"/>
      <c r="G975" s="303"/>
      <c r="H975" s="303"/>
      <c r="I975" s="303"/>
      <c r="J975" s="303"/>
      <c r="K975" s="303"/>
      <c r="L975" s="303"/>
      <c r="M975" s="303"/>
      <c r="N975" s="303"/>
      <c r="O975" s="303"/>
      <c r="P975" s="305"/>
      <c r="Q975" s="305"/>
      <c r="R975" s="303"/>
      <c r="S975" s="303"/>
      <c r="T975" s="303"/>
      <c r="U975" s="303"/>
      <c r="V975" s="303"/>
      <c r="W975" s="303"/>
      <c r="X975" s="303"/>
      <c r="Y975" s="303"/>
    </row>
    <row r="976" spans="1:25" ht="12.75">
      <c r="A976" s="303"/>
      <c r="B976" s="303"/>
      <c r="C976" s="303"/>
      <c r="D976" s="303"/>
      <c r="E976" s="303"/>
      <c r="F976" s="304"/>
      <c r="G976" s="303"/>
      <c r="H976" s="303"/>
      <c r="I976" s="303"/>
      <c r="J976" s="303"/>
      <c r="K976" s="303"/>
      <c r="L976" s="303"/>
      <c r="M976" s="303"/>
      <c r="N976" s="303"/>
      <c r="O976" s="303"/>
      <c r="P976" s="305"/>
      <c r="Q976" s="305"/>
      <c r="R976" s="303"/>
      <c r="S976" s="303"/>
      <c r="T976" s="303"/>
      <c r="U976" s="303"/>
      <c r="V976" s="303"/>
      <c r="W976" s="303"/>
      <c r="X976" s="303"/>
      <c r="Y976" s="303"/>
    </row>
    <row r="977" spans="1:25" ht="12.75">
      <c r="A977" s="303"/>
      <c r="B977" s="303"/>
      <c r="C977" s="303"/>
      <c r="D977" s="303"/>
      <c r="E977" s="303"/>
      <c r="F977" s="304"/>
      <c r="G977" s="303"/>
      <c r="H977" s="303"/>
      <c r="I977" s="303"/>
      <c r="J977" s="303"/>
      <c r="K977" s="303"/>
      <c r="L977" s="303"/>
      <c r="M977" s="303"/>
      <c r="N977" s="303"/>
      <c r="O977" s="303"/>
      <c r="P977" s="305"/>
      <c r="Q977" s="305"/>
      <c r="R977" s="303"/>
      <c r="S977" s="303"/>
      <c r="T977" s="303"/>
      <c r="U977" s="303"/>
      <c r="V977" s="303"/>
      <c r="W977" s="303"/>
      <c r="X977" s="303"/>
      <c r="Y977" s="303"/>
    </row>
    <row r="978" spans="1:25" ht="12.75">
      <c r="A978" s="303"/>
      <c r="B978" s="303"/>
      <c r="C978" s="303"/>
      <c r="D978" s="303"/>
      <c r="E978" s="303"/>
      <c r="F978" s="304"/>
      <c r="G978" s="303"/>
      <c r="H978" s="303"/>
      <c r="I978" s="303"/>
      <c r="J978" s="303"/>
      <c r="K978" s="303"/>
      <c r="L978" s="303"/>
      <c r="M978" s="303"/>
      <c r="N978" s="303"/>
      <c r="O978" s="303"/>
      <c r="P978" s="305"/>
      <c r="Q978" s="305"/>
      <c r="R978" s="303"/>
      <c r="S978" s="303"/>
      <c r="T978" s="303"/>
      <c r="U978" s="303"/>
      <c r="V978" s="303"/>
      <c r="W978" s="303"/>
      <c r="X978" s="303"/>
      <c r="Y978" s="303"/>
    </row>
    <row r="979" spans="1:25" ht="12.75">
      <c r="A979" s="303"/>
      <c r="B979" s="303"/>
      <c r="C979" s="303"/>
      <c r="D979" s="303"/>
      <c r="E979" s="303"/>
      <c r="F979" s="304"/>
      <c r="G979" s="303"/>
      <c r="H979" s="303"/>
      <c r="I979" s="303"/>
      <c r="J979" s="303"/>
      <c r="K979" s="303"/>
      <c r="L979" s="303"/>
      <c r="M979" s="303"/>
      <c r="N979" s="303"/>
      <c r="O979" s="303"/>
      <c r="P979" s="305"/>
      <c r="Q979" s="305"/>
      <c r="R979" s="303"/>
      <c r="S979" s="303"/>
      <c r="T979" s="303"/>
      <c r="U979" s="303"/>
      <c r="V979" s="303"/>
      <c r="W979" s="303"/>
      <c r="X979" s="303"/>
      <c r="Y979" s="303"/>
    </row>
    <row r="980" spans="1:25" ht="12.75">
      <c r="A980" s="303"/>
      <c r="B980" s="303"/>
      <c r="C980" s="303"/>
      <c r="D980" s="303"/>
      <c r="E980" s="303"/>
      <c r="F980" s="304"/>
      <c r="G980" s="303"/>
      <c r="H980" s="303"/>
      <c r="I980" s="303"/>
      <c r="J980" s="303"/>
      <c r="K980" s="303"/>
      <c r="L980" s="303"/>
      <c r="M980" s="303"/>
      <c r="N980" s="303"/>
      <c r="O980" s="303"/>
      <c r="P980" s="305"/>
      <c r="Q980" s="305"/>
      <c r="R980" s="303"/>
      <c r="S980" s="303"/>
      <c r="T980" s="303"/>
      <c r="U980" s="303"/>
      <c r="V980" s="303"/>
      <c r="W980" s="303"/>
      <c r="X980" s="303"/>
      <c r="Y980" s="303"/>
    </row>
    <row r="981" spans="1:25" ht="12.75">
      <c r="A981" s="303"/>
      <c r="B981" s="303"/>
      <c r="C981" s="303"/>
      <c r="D981" s="303"/>
      <c r="E981" s="303"/>
      <c r="F981" s="304"/>
      <c r="G981" s="303"/>
      <c r="H981" s="303"/>
      <c r="I981" s="303"/>
      <c r="J981" s="303"/>
      <c r="K981" s="303"/>
      <c r="L981" s="303"/>
      <c r="M981" s="303"/>
      <c r="N981" s="303"/>
      <c r="O981" s="303"/>
      <c r="P981" s="305"/>
      <c r="Q981" s="305"/>
      <c r="R981" s="303"/>
      <c r="S981" s="303"/>
      <c r="T981" s="303"/>
      <c r="U981" s="303"/>
      <c r="V981" s="303"/>
      <c r="W981" s="303"/>
      <c r="X981" s="303"/>
      <c r="Y981" s="303"/>
    </row>
    <row r="982" spans="1:25" ht="12.75">
      <c r="A982" s="303"/>
      <c r="B982" s="303"/>
      <c r="C982" s="303"/>
      <c r="D982" s="303"/>
      <c r="E982" s="303"/>
      <c r="F982" s="304"/>
      <c r="G982" s="303"/>
      <c r="H982" s="303"/>
      <c r="I982" s="303"/>
      <c r="J982" s="303"/>
      <c r="K982" s="303"/>
      <c r="L982" s="303"/>
      <c r="M982" s="303"/>
      <c r="N982" s="303"/>
      <c r="O982" s="303"/>
      <c r="P982" s="305"/>
      <c r="Q982" s="305"/>
      <c r="R982" s="303"/>
      <c r="S982" s="303"/>
      <c r="T982" s="303"/>
      <c r="U982" s="303"/>
      <c r="V982" s="303"/>
      <c r="W982" s="303"/>
      <c r="X982" s="303"/>
      <c r="Y982" s="303"/>
    </row>
    <row r="983" spans="1:25" ht="12.75">
      <c r="A983" s="303"/>
      <c r="B983" s="303"/>
      <c r="C983" s="303"/>
      <c r="D983" s="303"/>
      <c r="E983" s="303"/>
      <c r="F983" s="304"/>
      <c r="G983" s="303"/>
      <c r="H983" s="303"/>
      <c r="I983" s="303"/>
      <c r="J983" s="303"/>
      <c r="K983" s="303"/>
      <c r="L983" s="303"/>
      <c r="M983" s="303"/>
      <c r="N983" s="303"/>
      <c r="O983" s="303"/>
      <c r="P983" s="305"/>
      <c r="Q983" s="305"/>
      <c r="R983" s="303"/>
      <c r="S983" s="303"/>
      <c r="T983" s="303"/>
      <c r="U983" s="303"/>
      <c r="V983" s="303"/>
      <c r="W983" s="303"/>
      <c r="X983" s="303"/>
      <c r="Y983" s="303"/>
    </row>
    <row r="984" spans="1:25" ht="12.75">
      <c r="A984" s="303"/>
      <c r="B984" s="303"/>
      <c r="C984" s="303"/>
      <c r="D984" s="303"/>
      <c r="E984" s="303"/>
      <c r="F984" s="304"/>
      <c r="G984" s="303"/>
      <c r="H984" s="303"/>
      <c r="I984" s="303"/>
      <c r="J984" s="303"/>
      <c r="K984" s="303"/>
      <c r="L984" s="303"/>
      <c r="M984" s="303"/>
      <c r="N984" s="303"/>
      <c r="O984" s="303"/>
      <c r="P984" s="305"/>
      <c r="Q984" s="305"/>
      <c r="R984" s="303"/>
      <c r="S984" s="303"/>
      <c r="T984" s="303"/>
      <c r="U984" s="303"/>
      <c r="V984" s="303"/>
      <c r="W984" s="303"/>
      <c r="X984" s="303"/>
      <c r="Y984" s="303"/>
    </row>
    <row r="985" spans="1:25" ht="12.75">
      <c r="A985" s="303"/>
      <c r="B985" s="303"/>
      <c r="C985" s="303"/>
      <c r="D985" s="303"/>
      <c r="E985" s="303"/>
      <c r="F985" s="304"/>
      <c r="G985" s="303"/>
      <c r="H985" s="303"/>
      <c r="I985" s="303"/>
      <c r="J985" s="303"/>
      <c r="K985" s="303"/>
      <c r="L985" s="303"/>
      <c r="M985" s="303"/>
      <c r="N985" s="303"/>
      <c r="O985" s="303"/>
      <c r="P985" s="305"/>
      <c r="Q985" s="305"/>
      <c r="R985" s="303"/>
      <c r="S985" s="303"/>
      <c r="T985" s="303"/>
      <c r="U985" s="303"/>
      <c r="V985" s="303"/>
      <c r="W985" s="303"/>
      <c r="X985" s="303"/>
      <c r="Y985" s="303"/>
    </row>
    <row r="986" spans="1:25" ht="12.75">
      <c r="A986" s="303"/>
      <c r="B986" s="303"/>
      <c r="C986" s="303"/>
      <c r="D986" s="303"/>
      <c r="E986" s="303"/>
      <c r="F986" s="304"/>
      <c r="G986" s="303"/>
      <c r="H986" s="303"/>
      <c r="I986" s="303"/>
      <c r="J986" s="303"/>
      <c r="K986" s="303"/>
      <c r="L986" s="303"/>
      <c r="M986" s="303"/>
      <c r="N986" s="303"/>
      <c r="O986" s="303"/>
      <c r="P986" s="305"/>
      <c r="Q986" s="305"/>
      <c r="R986" s="303"/>
      <c r="S986" s="303"/>
      <c r="T986" s="303"/>
      <c r="U986" s="303"/>
      <c r="V986" s="303"/>
      <c r="W986" s="303"/>
      <c r="X986" s="303"/>
      <c r="Y986" s="303"/>
    </row>
    <row r="987" spans="1:25" ht="12.75">
      <c r="A987" s="303"/>
      <c r="B987" s="303"/>
      <c r="C987" s="303"/>
      <c r="D987" s="303"/>
      <c r="E987" s="303"/>
      <c r="F987" s="304"/>
      <c r="G987" s="303"/>
      <c r="H987" s="303"/>
      <c r="I987" s="303"/>
      <c r="J987" s="303"/>
      <c r="K987" s="303"/>
      <c r="L987" s="303"/>
      <c r="M987" s="303"/>
      <c r="N987" s="303"/>
      <c r="O987" s="303"/>
      <c r="P987" s="305"/>
      <c r="Q987" s="305"/>
      <c r="R987" s="303"/>
      <c r="S987" s="303"/>
      <c r="T987" s="303"/>
      <c r="U987" s="303"/>
      <c r="V987" s="303"/>
      <c r="W987" s="303"/>
      <c r="X987" s="303"/>
      <c r="Y987" s="303"/>
    </row>
    <row r="988" spans="1:25" ht="12.75">
      <c r="A988" s="303"/>
      <c r="B988" s="303"/>
      <c r="C988" s="303"/>
      <c r="D988" s="303"/>
      <c r="E988" s="303"/>
      <c r="F988" s="304"/>
      <c r="G988" s="303"/>
      <c r="H988" s="303"/>
      <c r="I988" s="303"/>
      <c r="J988" s="303"/>
      <c r="K988" s="303"/>
      <c r="L988" s="303"/>
      <c r="M988" s="303"/>
      <c r="N988" s="303"/>
      <c r="O988" s="303"/>
      <c r="P988" s="305"/>
      <c r="Q988" s="305"/>
      <c r="R988" s="303"/>
      <c r="S988" s="303"/>
      <c r="T988" s="303"/>
      <c r="U988" s="303"/>
      <c r="V988" s="303"/>
      <c r="W988" s="303"/>
      <c r="X988" s="303"/>
      <c r="Y988" s="303"/>
    </row>
    <row r="989" spans="1:25" ht="12.75">
      <c r="A989" s="303"/>
      <c r="B989" s="303"/>
      <c r="C989" s="303"/>
      <c r="D989" s="303"/>
      <c r="E989" s="303"/>
      <c r="F989" s="304"/>
      <c r="G989" s="303"/>
      <c r="H989" s="303"/>
      <c r="I989" s="303"/>
      <c r="J989" s="303"/>
      <c r="K989" s="303"/>
      <c r="L989" s="303"/>
      <c r="M989" s="303"/>
      <c r="N989" s="303"/>
      <c r="O989" s="303"/>
      <c r="P989" s="305"/>
      <c r="Q989" s="305"/>
      <c r="R989" s="303"/>
      <c r="S989" s="303"/>
      <c r="T989" s="303"/>
      <c r="U989" s="303"/>
      <c r="V989" s="303"/>
      <c r="W989" s="303"/>
      <c r="X989" s="303"/>
      <c r="Y989" s="303"/>
    </row>
    <row r="990" spans="1:25" ht="12.75">
      <c r="A990" s="303"/>
      <c r="B990" s="303"/>
      <c r="C990" s="303"/>
      <c r="D990" s="303"/>
      <c r="E990" s="303"/>
      <c r="F990" s="304"/>
      <c r="G990" s="303"/>
      <c r="H990" s="303"/>
      <c r="I990" s="303"/>
      <c r="J990" s="303"/>
      <c r="K990" s="303"/>
      <c r="L990" s="303"/>
      <c r="M990" s="303"/>
      <c r="N990" s="303"/>
      <c r="O990" s="303"/>
      <c r="P990" s="305"/>
      <c r="Q990" s="305"/>
      <c r="R990" s="303"/>
      <c r="S990" s="303"/>
      <c r="T990" s="303"/>
      <c r="U990" s="303"/>
      <c r="V990" s="303"/>
      <c r="W990" s="303"/>
      <c r="X990" s="303"/>
      <c r="Y990" s="303"/>
    </row>
    <row r="991" spans="1:25" ht="12.75">
      <c r="A991" s="303"/>
      <c r="B991" s="303"/>
      <c r="C991" s="303"/>
      <c r="D991" s="303"/>
      <c r="E991" s="303"/>
      <c r="F991" s="304"/>
      <c r="G991" s="303"/>
      <c r="H991" s="303"/>
      <c r="I991" s="303"/>
      <c r="J991" s="303"/>
      <c r="K991" s="303"/>
      <c r="L991" s="303"/>
      <c r="M991" s="303"/>
      <c r="N991" s="303"/>
      <c r="O991" s="303"/>
      <c r="P991" s="305"/>
      <c r="Q991" s="305"/>
      <c r="R991" s="303"/>
      <c r="S991" s="303"/>
      <c r="T991" s="303"/>
      <c r="U991" s="303"/>
      <c r="V991" s="303"/>
      <c r="W991" s="303"/>
      <c r="X991" s="303"/>
      <c r="Y991" s="303"/>
    </row>
    <row r="992" spans="1:25" ht="12.75">
      <c r="A992" s="303"/>
      <c r="B992" s="303"/>
      <c r="C992" s="303"/>
      <c r="D992" s="303"/>
      <c r="E992" s="303"/>
      <c r="F992" s="304"/>
      <c r="G992" s="303"/>
      <c r="H992" s="303"/>
      <c r="I992" s="303"/>
      <c r="J992" s="303"/>
      <c r="K992" s="303"/>
      <c r="L992" s="303"/>
      <c r="M992" s="303"/>
      <c r="N992" s="303"/>
      <c r="O992" s="303"/>
      <c r="P992" s="305"/>
      <c r="Q992" s="305"/>
      <c r="R992" s="303"/>
      <c r="S992" s="303"/>
      <c r="T992" s="303"/>
      <c r="U992" s="303"/>
      <c r="V992" s="303"/>
      <c r="W992" s="303"/>
      <c r="X992" s="303"/>
      <c r="Y992" s="303"/>
    </row>
    <row r="993" spans="1:25" ht="12.75">
      <c r="A993" s="303"/>
      <c r="B993" s="303"/>
      <c r="C993" s="303"/>
      <c r="D993" s="303"/>
      <c r="E993" s="303"/>
      <c r="F993" s="304"/>
      <c r="G993" s="303"/>
      <c r="H993" s="303"/>
      <c r="I993" s="303"/>
      <c r="J993" s="303"/>
      <c r="K993" s="303"/>
      <c r="L993" s="303"/>
      <c r="M993" s="303"/>
      <c r="N993" s="303"/>
      <c r="O993" s="303"/>
      <c r="P993" s="305"/>
      <c r="Q993" s="305"/>
      <c r="R993" s="303"/>
      <c r="S993" s="303"/>
      <c r="T993" s="303"/>
      <c r="U993" s="303"/>
      <c r="V993" s="303"/>
      <c r="W993" s="303"/>
      <c r="X993" s="303"/>
      <c r="Y993" s="303"/>
    </row>
    <row r="994" spans="1:25" ht="12.75">
      <c r="A994" s="303"/>
      <c r="B994" s="303"/>
      <c r="C994" s="303"/>
      <c r="D994" s="303"/>
      <c r="E994" s="303"/>
      <c r="F994" s="304"/>
      <c r="G994" s="303"/>
      <c r="H994" s="303"/>
      <c r="I994" s="303"/>
      <c r="J994" s="303"/>
      <c r="K994" s="303"/>
      <c r="L994" s="303"/>
      <c r="M994" s="303"/>
      <c r="N994" s="303"/>
      <c r="O994" s="303"/>
      <c r="P994" s="305"/>
      <c r="Q994" s="305"/>
      <c r="R994" s="303"/>
      <c r="S994" s="303"/>
      <c r="T994" s="303"/>
      <c r="U994" s="303"/>
      <c r="V994" s="303"/>
      <c r="W994" s="303"/>
      <c r="X994" s="303"/>
      <c r="Y994" s="303"/>
    </row>
    <row r="995" spans="1:25" ht="12.75">
      <c r="A995" s="303"/>
      <c r="B995" s="303"/>
      <c r="C995" s="303"/>
      <c r="D995" s="303"/>
      <c r="E995" s="303"/>
      <c r="F995" s="304"/>
      <c r="G995" s="303"/>
      <c r="H995" s="303"/>
      <c r="I995" s="303"/>
      <c r="J995" s="303"/>
      <c r="K995" s="303"/>
      <c r="L995" s="303"/>
      <c r="M995" s="303"/>
      <c r="N995" s="303"/>
      <c r="O995" s="303"/>
      <c r="P995" s="305"/>
      <c r="Q995" s="305"/>
      <c r="R995" s="303"/>
      <c r="S995" s="303"/>
      <c r="T995" s="303"/>
      <c r="U995" s="303"/>
      <c r="V995" s="303"/>
      <c r="W995" s="303"/>
      <c r="X995" s="303"/>
      <c r="Y995" s="303"/>
    </row>
    <row r="996" spans="1:25" ht="12.75">
      <c r="A996" s="303"/>
      <c r="B996" s="303"/>
      <c r="C996" s="303"/>
      <c r="D996" s="303"/>
      <c r="E996" s="303"/>
      <c r="F996" s="304"/>
      <c r="G996" s="303"/>
      <c r="H996" s="303"/>
      <c r="I996" s="303"/>
      <c r="J996" s="303"/>
      <c r="K996" s="303"/>
      <c r="L996" s="303"/>
      <c r="M996" s="303"/>
      <c r="N996" s="303"/>
      <c r="O996" s="303"/>
      <c r="P996" s="305"/>
      <c r="Q996" s="305"/>
      <c r="R996" s="303"/>
      <c r="S996" s="303"/>
      <c r="T996" s="303"/>
      <c r="U996" s="303"/>
      <c r="V996" s="303"/>
      <c r="W996" s="303"/>
      <c r="X996" s="303"/>
      <c r="Y996" s="303"/>
    </row>
    <row r="997" spans="1:25" ht="12.75">
      <c r="A997" s="303"/>
      <c r="B997" s="303"/>
      <c r="C997" s="303"/>
      <c r="D997" s="303"/>
      <c r="E997" s="303"/>
      <c r="F997" s="304"/>
      <c r="G997" s="303"/>
      <c r="H997" s="303"/>
      <c r="I997" s="303"/>
      <c r="J997" s="303"/>
      <c r="K997" s="303"/>
      <c r="L997" s="303"/>
      <c r="M997" s="303"/>
      <c r="N997" s="303"/>
      <c r="O997" s="303"/>
      <c r="P997" s="305"/>
      <c r="Q997" s="305"/>
      <c r="R997" s="303"/>
      <c r="S997" s="303"/>
      <c r="T997" s="303"/>
      <c r="U997" s="303"/>
      <c r="V997" s="303"/>
      <c r="W997" s="303"/>
      <c r="X997" s="303"/>
      <c r="Y997" s="303"/>
    </row>
    <row r="998" spans="1:25" ht="12.75">
      <c r="A998" s="303"/>
      <c r="B998" s="303"/>
      <c r="C998" s="303"/>
      <c r="D998" s="303"/>
      <c r="E998" s="303"/>
      <c r="F998" s="304"/>
      <c r="G998" s="303"/>
      <c r="H998" s="303"/>
      <c r="I998" s="303"/>
      <c r="J998" s="303"/>
      <c r="K998" s="303"/>
      <c r="L998" s="303"/>
      <c r="M998" s="303"/>
      <c r="N998" s="303"/>
      <c r="O998" s="303"/>
      <c r="P998" s="305"/>
      <c r="Q998" s="305"/>
      <c r="R998" s="303"/>
      <c r="S998" s="303"/>
      <c r="T998" s="303"/>
      <c r="U998" s="303"/>
      <c r="V998" s="303"/>
      <c r="W998" s="303"/>
      <c r="X998" s="303"/>
      <c r="Y998" s="303"/>
    </row>
    <row r="999" spans="1:25" ht="12.75">
      <c r="A999" s="303"/>
      <c r="B999" s="303"/>
      <c r="C999" s="303"/>
      <c r="D999" s="303"/>
      <c r="E999" s="303"/>
      <c r="F999" s="304"/>
      <c r="G999" s="303"/>
      <c r="H999" s="303"/>
      <c r="I999" s="303"/>
      <c r="J999" s="303"/>
      <c r="K999" s="303"/>
      <c r="L999" s="303"/>
      <c r="M999" s="303"/>
      <c r="N999" s="303"/>
      <c r="O999" s="303"/>
      <c r="P999" s="305"/>
      <c r="Q999" s="305"/>
      <c r="R999" s="303"/>
      <c r="S999" s="303"/>
      <c r="T999" s="303"/>
      <c r="U999" s="303"/>
      <c r="V999" s="303"/>
      <c r="W999" s="303"/>
      <c r="X999" s="303"/>
      <c r="Y999" s="303"/>
    </row>
    <row r="1000" spans="1:25" ht="12.75">
      <c r="A1000" s="303"/>
      <c r="B1000" s="303"/>
      <c r="C1000" s="303"/>
      <c r="D1000" s="303"/>
      <c r="E1000" s="303"/>
      <c r="F1000" s="304"/>
      <c r="G1000" s="303"/>
      <c r="H1000" s="303"/>
      <c r="I1000" s="303"/>
      <c r="J1000" s="303"/>
      <c r="K1000" s="303"/>
      <c r="L1000" s="303"/>
      <c r="M1000" s="303"/>
      <c r="N1000" s="303"/>
      <c r="O1000" s="303"/>
      <c r="P1000" s="305"/>
      <c r="Q1000" s="305"/>
      <c r="R1000" s="303"/>
      <c r="S1000" s="303"/>
      <c r="T1000" s="303"/>
      <c r="U1000" s="303"/>
      <c r="V1000" s="303"/>
      <c r="W1000" s="303"/>
      <c r="X1000" s="303"/>
      <c r="Y1000" s="303"/>
    </row>
    <row r="1001" spans="1:25" ht="12.75">
      <c r="A1001" s="303"/>
      <c r="B1001" s="303"/>
      <c r="C1001" s="303"/>
      <c r="D1001" s="303"/>
      <c r="E1001" s="303"/>
      <c r="F1001" s="304"/>
      <c r="G1001" s="303"/>
      <c r="H1001" s="303"/>
      <c r="I1001" s="303"/>
      <c r="J1001" s="303"/>
      <c r="K1001" s="303"/>
      <c r="L1001" s="303"/>
      <c r="M1001" s="303"/>
      <c r="N1001" s="303"/>
      <c r="O1001" s="303"/>
      <c r="P1001" s="305"/>
      <c r="Q1001" s="305"/>
      <c r="R1001" s="303"/>
      <c r="S1001" s="303"/>
      <c r="T1001" s="303"/>
      <c r="U1001" s="303"/>
      <c r="V1001" s="303"/>
      <c r="W1001" s="303"/>
      <c r="X1001" s="303"/>
      <c r="Y1001" s="303"/>
    </row>
    <row r="1002" spans="1:25" ht="12.75">
      <c r="A1002" s="303"/>
      <c r="B1002" s="303"/>
      <c r="C1002" s="303"/>
      <c r="D1002" s="303"/>
      <c r="E1002" s="303"/>
      <c r="F1002" s="304"/>
      <c r="G1002" s="303"/>
      <c r="H1002" s="303"/>
      <c r="I1002" s="303"/>
      <c r="J1002" s="303"/>
      <c r="K1002" s="303"/>
      <c r="L1002" s="303"/>
      <c r="M1002" s="303"/>
      <c r="N1002" s="303"/>
      <c r="O1002" s="303"/>
      <c r="P1002" s="305"/>
      <c r="Q1002" s="305"/>
      <c r="R1002" s="303"/>
      <c r="S1002" s="303"/>
      <c r="T1002" s="303"/>
      <c r="U1002" s="303"/>
      <c r="V1002" s="303"/>
      <c r="W1002" s="303"/>
      <c r="X1002" s="303"/>
      <c r="Y1002" s="303"/>
    </row>
    <row r="1003" spans="1:25" ht="12.75">
      <c r="A1003" s="303"/>
      <c r="B1003" s="303"/>
      <c r="C1003" s="303"/>
      <c r="D1003" s="303"/>
      <c r="E1003" s="303"/>
      <c r="F1003" s="304"/>
      <c r="G1003" s="303"/>
      <c r="H1003" s="303"/>
      <c r="I1003" s="303"/>
      <c r="J1003" s="303"/>
      <c r="K1003" s="303"/>
      <c r="L1003" s="303"/>
      <c r="M1003" s="303"/>
      <c r="N1003" s="303"/>
      <c r="O1003" s="303"/>
      <c r="P1003" s="305"/>
      <c r="Q1003" s="305"/>
      <c r="R1003" s="303"/>
      <c r="S1003" s="303"/>
      <c r="T1003" s="303"/>
      <c r="U1003" s="303"/>
      <c r="V1003" s="303"/>
      <c r="W1003" s="303"/>
      <c r="X1003" s="303"/>
      <c r="Y1003" s="303"/>
    </row>
    <row r="1004" spans="1:25" ht="12.75">
      <c r="A1004" s="303"/>
      <c r="B1004" s="303"/>
      <c r="C1004" s="303"/>
      <c r="D1004" s="303"/>
      <c r="E1004" s="303"/>
      <c r="F1004" s="304"/>
      <c r="G1004" s="303"/>
      <c r="H1004" s="303"/>
      <c r="I1004" s="303"/>
      <c r="J1004" s="303"/>
      <c r="K1004" s="303"/>
      <c r="L1004" s="303"/>
      <c r="M1004" s="303"/>
      <c r="N1004" s="303"/>
      <c r="O1004" s="303"/>
      <c r="P1004" s="305"/>
      <c r="Q1004" s="305"/>
      <c r="R1004" s="303"/>
      <c r="S1004" s="303"/>
      <c r="T1004" s="303"/>
      <c r="U1004" s="303"/>
      <c r="V1004" s="303"/>
      <c r="W1004" s="303"/>
      <c r="X1004" s="303"/>
      <c r="Y1004" s="303"/>
    </row>
    <row r="1005" spans="1:25" ht="12.75">
      <c r="A1005" s="303"/>
      <c r="B1005" s="303"/>
      <c r="C1005" s="303"/>
      <c r="D1005" s="303"/>
      <c r="E1005" s="303"/>
      <c r="F1005" s="304"/>
      <c r="G1005" s="303"/>
      <c r="H1005" s="303"/>
      <c r="I1005" s="303"/>
      <c r="J1005" s="303"/>
      <c r="K1005" s="303"/>
      <c r="L1005" s="303"/>
      <c r="M1005" s="303"/>
      <c r="N1005" s="303"/>
      <c r="O1005" s="303"/>
      <c r="P1005" s="305"/>
      <c r="Q1005" s="305"/>
      <c r="R1005" s="303"/>
      <c r="S1005" s="303"/>
      <c r="T1005" s="303"/>
      <c r="U1005" s="303"/>
      <c r="V1005" s="303"/>
      <c r="W1005" s="303"/>
      <c r="X1005" s="303"/>
      <c r="Y1005" s="303"/>
    </row>
    <row r="1006" spans="1:25" ht="12.75">
      <c r="A1006" s="303"/>
      <c r="B1006" s="303"/>
      <c r="C1006" s="303"/>
      <c r="D1006" s="303"/>
      <c r="E1006" s="303"/>
      <c r="F1006" s="304"/>
      <c r="G1006" s="303"/>
      <c r="H1006" s="303"/>
      <c r="I1006" s="303"/>
      <c r="J1006" s="303"/>
      <c r="K1006" s="303"/>
      <c r="L1006" s="303"/>
      <c r="M1006" s="303"/>
      <c r="N1006" s="303"/>
      <c r="O1006" s="303"/>
      <c r="P1006" s="305"/>
      <c r="Q1006" s="305"/>
      <c r="R1006" s="303"/>
      <c r="S1006" s="303"/>
      <c r="T1006" s="303"/>
      <c r="U1006" s="303"/>
      <c r="V1006" s="303"/>
      <c r="W1006" s="303"/>
      <c r="X1006" s="303"/>
      <c r="Y1006" s="303"/>
    </row>
    <row r="1007" spans="1:25" ht="12.75">
      <c r="A1007" s="303"/>
      <c r="B1007" s="303"/>
      <c r="C1007" s="303"/>
      <c r="D1007" s="303"/>
      <c r="E1007" s="303"/>
      <c r="F1007" s="304"/>
      <c r="G1007" s="303"/>
      <c r="H1007" s="303"/>
      <c r="I1007" s="303"/>
      <c r="J1007" s="303"/>
      <c r="K1007" s="303"/>
      <c r="L1007" s="303"/>
      <c r="M1007" s="303"/>
      <c r="N1007" s="303"/>
      <c r="O1007" s="303"/>
      <c r="P1007" s="305"/>
      <c r="Q1007" s="305"/>
      <c r="R1007" s="303"/>
      <c r="S1007" s="303"/>
      <c r="T1007" s="303"/>
      <c r="U1007" s="303"/>
      <c r="V1007" s="303"/>
      <c r="W1007" s="303"/>
      <c r="X1007" s="303"/>
      <c r="Y1007" s="303"/>
    </row>
    <row r="1008" spans="1:25" ht="12.75">
      <c r="A1008" s="303"/>
      <c r="B1008" s="303"/>
      <c r="C1008" s="303"/>
      <c r="D1008" s="303"/>
      <c r="E1008" s="303"/>
      <c r="F1008" s="304"/>
      <c r="G1008" s="303"/>
      <c r="H1008" s="303"/>
      <c r="I1008" s="303"/>
      <c r="J1008" s="303"/>
      <c r="K1008" s="303"/>
      <c r="L1008" s="303"/>
      <c r="M1008" s="303"/>
      <c r="N1008" s="303"/>
      <c r="O1008" s="303"/>
      <c r="P1008" s="305"/>
      <c r="Q1008" s="305"/>
      <c r="R1008" s="303"/>
      <c r="S1008" s="303"/>
      <c r="T1008" s="303"/>
      <c r="U1008" s="303"/>
      <c r="V1008" s="303"/>
      <c r="W1008" s="303"/>
      <c r="X1008" s="303"/>
      <c r="Y1008" s="303"/>
    </row>
    <row r="1009" spans="1:25" ht="12.75">
      <c r="A1009" s="303"/>
      <c r="B1009" s="303"/>
      <c r="C1009" s="303"/>
      <c r="D1009" s="303"/>
      <c r="E1009" s="303"/>
      <c r="F1009" s="304"/>
      <c r="G1009" s="303"/>
      <c r="H1009" s="303"/>
      <c r="I1009" s="303"/>
      <c r="J1009" s="303"/>
      <c r="K1009" s="303"/>
      <c r="L1009" s="303"/>
      <c r="M1009" s="303"/>
      <c r="N1009" s="303"/>
      <c r="O1009" s="303"/>
      <c r="P1009" s="305"/>
      <c r="Q1009" s="305"/>
      <c r="R1009" s="303"/>
      <c r="S1009" s="303"/>
      <c r="T1009" s="303"/>
      <c r="U1009" s="303"/>
      <c r="V1009" s="303"/>
      <c r="W1009" s="303"/>
      <c r="X1009" s="303"/>
      <c r="Y1009" s="303"/>
    </row>
    <row r="1010" spans="1:25" ht="12.75">
      <c r="A1010" s="303"/>
      <c r="B1010" s="303"/>
      <c r="C1010" s="303"/>
      <c r="D1010" s="303"/>
      <c r="E1010" s="303"/>
      <c r="F1010" s="304"/>
      <c r="G1010" s="303"/>
      <c r="H1010" s="303"/>
      <c r="I1010" s="303"/>
      <c r="J1010" s="303"/>
      <c r="K1010" s="303"/>
      <c r="L1010" s="303"/>
      <c r="M1010" s="303"/>
      <c r="N1010" s="303"/>
      <c r="O1010" s="303"/>
      <c r="P1010" s="305"/>
      <c r="Q1010" s="305"/>
      <c r="R1010" s="303"/>
      <c r="S1010" s="303"/>
      <c r="T1010" s="303"/>
      <c r="U1010" s="303"/>
      <c r="V1010" s="303"/>
      <c r="W1010" s="303"/>
      <c r="X1010" s="303"/>
      <c r="Y1010" s="303"/>
    </row>
    <row r="1011" spans="1:25" ht="12.75">
      <c r="A1011" s="303"/>
      <c r="B1011" s="303"/>
      <c r="C1011" s="303"/>
      <c r="D1011" s="303"/>
      <c r="E1011" s="303"/>
      <c r="F1011" s="304"/>
      <c r="G1011" s="303"/>
      <c r="H1011" s="303"/>
      <c r="I1011" s="303"/>
      <c r="J1011" s="303"/>
      <c r="K1011" s="303"/>
      <c r="L1011" s="303"/>
      <c r="M1011" s="303"/>
      <c r="N1011" s="303"/>
      <c r="O1011" s="303"/>
      <c r="P1011" s="305"/>
      <c r="Q1011" s="305"/>
      <c r="R1011" s="303"/>
      <c r="S1011" s="303"/>
      <c r="T1011" s="303"/>
      <c r="U1011" s="303"/>
      <c r="V1011" s="303"/>
      <c r="W1011" s="303"/>
      <c r="X1011" s="303"/>
      <c r="Y1011" s="303"/>
    </row>
    <row r="1012" spans="1:25" ht="12.75">
      <c r="A1012" s="303"/>
      <c r="B1012" s="303"/>
      <c r="C1012" s="303"/>
      <c r="D1012" s="303"/>
      <c r="E1012" s="303"/>
      <c r="F1012" s="304"/>
      <c r="G1012" s="303"/>
      <c r="H1012" s="303"/>
      <c r="I1012" s="303"/>
      <c r="J1012" s="303"/>
      <c r="K1012" s="303"/>
      <c r="L1012" s="303"/>
      <c r="M1012" s="303"/>
      <c r="N1012" s="303"/>
      <c r="O1012" s="303"/>
      <c r="P1012" s="305"/>
      <c r="Q1012" s="305"/>
      <c r="R1012" s="303"/>
      <c r="S1012" s="303"/>
      <c r="T1012" s="303"/>
      <c r="U1012" s="303"/>
      <c r="V1012" s="303"/>
      <c r="W1012" s="303"/>
      <c r="X1012" s="303"/>
      <c r="Y1012" s="303"/>
    </row>
    <row r="1013" spans="1:25" ht="12.75">
      <c r="A1013" s="303"/>
      <c r="B1013" s="303"/>
      <c r="C1013" s="303"/>
      <c r="D1013" s="303"/>
      <c r="E1013" s="303"/>
      <c r="F1013" s="304"/>
      <c r="G1013" s="303"/>
      <c r="H1013" s="303"/>
      <c r="I1013" s="303"/>
      <c r="J1013" s="303"/>
      <c r="K1013" s="303"/>
      <c r="L1013" s="303"/>
      <c r="M1013" s="303"/>
      <c r="N1013" s="303"/>
      <c r="O1013" s="303"/>
      <c r="P1013" s="305"/>
      <c r="Q1013" s="305"/>
      <c r="R1013" s="303"/>
      <c r="S1013" s="303"/>
      <c r="T1013" s="303"/>
      <c r="U1013" s="303"/>
      <c r="V1013" s="303"/>
      <c r="W1013" s="303"/>
      <c r="X1013" s="303"/>
      <c r="Y1013" s="303"/>
    </row>
    <row r="1014" spans="1:25" ht="12.75">
      <c r="A1014" s="303"/>
      <c r="B1014" s="303"/>
      <c r="C1014" s="303"/>
      <c r="D1014" s="303"/>
      <c r="E1014" s="303"/>
      <c r="F1014" s="304"/>
      <c r="G1014" s="303"/>
      <c r="H1014" s="303"/>
      <c r="I1014" s="303"/>
      <c r="J1014" s="303"/>
      <c r="K1014" s="303"/>
      <c r="L1014" s="303"/>
      <c r="M1014" s="303"/>
      <c r="N1014" s="303"/>
      <c r="O1014" s="303"/>
      <c r="P1014" s="305"/>
      <c r="Q1014" s="305"/>
      <c r="R1014" s="303"/>
      <c r="S1014" s="303"/>
      <c r="T1014" s="303"/>
      <c r="U1014" s="303"/>
      <c r="V1014" s="303"/>
      <c r="W1014" s="303"/>
      <c r="X1014" s="303"/>
      <c r="Y1014" s="303"/>
    </row>
    <row r="1015" spans="1:25" ht="12.75">
      <c r="A1015" s="303"/>
      <c r="B1015" s="303"/>
      <c r="C1015" s="303"/>
      <c r="D1015" s="303"/>
      <c r="E1015" s="303"/>
      <c r="F1015" s="304"/>
      <c r="G1015" s="303"/>
      <c r="H1015" s="303"/>
      <c r="I1015" s="303"/>
      <c r="J1015" s="303"/>
      <c r="K1015" s="303"/>
      <c r="L1015" s="303"/>
      <c r="M1015" s="303"/>
      <c r="N1015" s="303"/>
      <c r="O1015" s="303"/>
      <c r="P1015" s="305"/>
      <c r="Q1015" s="305"/>
      <c r="R1015" s="303"/>
      <c r="S1015" s="303"/>
      <c r="T1015" s="303"/>
      <c r="U1015" s="303"/>
      <c r="V1015" s="303"/>
      <c r="W1015" s="303"/>
      <c r="X1015" s="303"/>
      <c r="Y1015" s="303"/>
    </row>
    <row r="1016" spans="1:25" ht="12.75">
      <c r="A1016" s="303"/>
      <c r="B1016" s="303"/>
      <c r="C1016" s="303"/>
      <c r="D1016" s="303"/>
      <c r="E1016" s="303"/>
      <c r="F1016" s="304"/>
      <c r="G1016" s="303"/>
      <c r="H1016" s="303"/>
      <c r="I1016" s="303"/>
      <c r="J1016" s="303"/>
      <c r="K1016" s="303"/>
      <c r="L1016" s="303"/>
      <c r="M1016" s="303"/>
      <c r="N1016" s="303"/>
      <c r="O1016" s="303"/>
      <c r="P1016" s="305"/>
      <c r="Q1016" s="305"/>
      <c r="R1016" s="303"/>
      <c r="S1016" s="303"/>
      <c r="T1016" s="303"/>
      <c r="U1016" s="303"/>
      <c r="V1016" s="303"/>
      <c r="W1016" s="303"/>
      <c r="X1016" s="303"/>
      <c r="Y1016" s="303"/>
    </row>
    <row r="1017" spans="1:25" ht="12.75">
      <c r="A1017" s="303"/>
      <c r="B1017" s="303"/>
      <c r="C1017" s="303"/>
      <c r="D1017" s="303"/>
      <c r="E1017" s="303"/>
      <c r="F1017" s="304"/>
      <c r="G1017" s="303"/>
      <c r="H1017" s="303"/>
      <c r="I1017" s="303"/>
      <c r="J1017" s="303"/>
      <c r="K1017" s="303"/>
      <c r="L1017" s="303"/>
      <c r="M1017" s="303"/>
      <c r="N1017" s="303"/>
      <c r="O1017" s="303"/>
      <c r="P1017" s="305"/>
      <c r="Q1017" s="305"/>
      <c r="R1017" s="303"/>
      <c r="S1017" s="303"/>
      <c r="T1017" s="303"/>
      <c r="U1017" s="303"/>
      <c r="V1017" s="303"/>
      <c r="W1017" s="303"/>
      <c r="X1017" s="303"/>
      <c r="Y1017" s="303"/>
    </row>
    <row r="1018" spans="1:25" ht="12.75">
      <c r="A1018" s="303"/>
      <c r="B1018" s="303"/>
      <c r="C1018" s="303"/>
      <c r="D1018" s="303"/>
      <c r="E1018" s="303"/>
      <c r="F1018" s="304"/>
      <c r="G1018" s="303"/>
      <c r="H1018" s="303"/>
      <c r="I1018" s="303"/>
      <c r="J1018" s="303"/>
      <c r="K1018" s="303"/>
      <c r="L1018" s="303"/>
      <c r="M1018" s="303"/>
      <c r="N1018" s="303"/>
      <c r="O1018" s="303"/>
      <c r="P1018" s="305"/>
      <c r="Q1018" s="305"/>
      <c r="R1018" s="303"/>
      <c r="S1018" s="303"/>
      <c r="T1018" s="303"/>
      <c r="U1018" s="303"/>
      <c r="V1018" s="303"/>
      <c r="W1018" s="303"/>
      <c r="X1018" s="303"/>
      <c r="Y1018" s="303"/>
    </row>
    <row r="1019" spans="1:25" ht="12.75">
      <c r="A1019" s="303"/>
      <c r="B1019" s="303"/>
      <c r="C1019" s="303"/>
      <c r="D1019" s="303"/>
      <c r="E1019" s="303"/>
      <c r="F1019" s="304"/>
      <c r="G1019" s="303"/>
      <c r="H1019" s="303"/>
      <c r="I1019" s="303"/>
      <c r="J1019" s="303"/>
      <c r="K1019" s="303"/>
      <c r="L1019" s="303"/>
      <c r="M1019" s="303"/>
      <c r="N1019" s="303"/>
      <c r="O1019" s="303"/>
      <c r="P1019" s="305"/>
      <c r="Q1019" s="305"/>
      <c r="R1019" s="303"/>
      <c r="S1019" s="303"/>
      <c r="T1019" s="303"/>
      <c r="U1019" s="303"/>
      <c r="V1019" s="303"/>
      <c r="W1019" s="303"/>
      <c r="X1019" s="303"/>
      <c r="Y1019" s="303"/>
    </row>
    <row r="1020" spans="1:25" ht="12.75">
      <c r="A1020" s="303"/>
      <c r="B1020" s="303"/>
      <c r="C1020" s="303"/>
      <c r="D1020" s="303"/>
      <c r="E1020" s="303"/>
      <c r="F1020" s="304"/>
      <c r="G1020" s="303"/>
      <c r="H1020" s="303"/>
      <c r="I1020" s="303"/>
      <c r="J1020" s="303"/>
      <c r="K1020" s="303"/>
      <c r="L1020" s="303"/>
      <c r="M1020" s="303"/>
      <c r="N1020" s="303"/>
      <c r="O1020" s="303"/>
      <c r="P1020" s="305"/>
      <c r="Q1020" s="305"/>
      <c r="R1020" s="303"/>
      <c r="S1020" s="303"/>
      <c r="T1020" s="303"/>
      <c r="U1020" s="303"/>
      <c r="V1020" s="303"/>
      <c r="W1020" s="303"/>
      <c r="X1020" s="303"/>
      <c r="Y1020" s="303"/>
    </row>
    <row r="1021" spans="1:25" ht="12.75">
      <c r="A1021" s="303"/>
      <c r="B1021" s="303"/>
      <c r="C1021" s="303"/>
      <c r="D1021" s="303"/>
      <c r="E1021" s="303"/>
      <c r="F1021" s="304"/>
      <c r="G1021" s="303"/>
      <c r="H1021" s="303"/>
      <c r="I1021" s="303"/>
      <c r="J1021" s="303"/>
      <c r="K1021" s="303"/>
      <c r="L1021" s="303"/>
      <c r="M1021" s="303"/>
      <c r="N1021" s="303"/>
      <c r="O1021" s="303"/>
      <c r="P1021" s="305"/>
      <c r="Q1021" s="305"/>
      <c r="R1021" s="303"/>
      <c r="S1021" s="303"/>
      <c r="T1021" s="303"/>
      <c r="U1021" s="303"/>
      <c r="V1021" s="303"/>
      <c r="W1021" s="303"/>
      <c r="X1021" s="303"/>
      <c r="Y1021" s="303"/>
    </row>
    <row r="1022" spans="1:25" ht="12.75">
      <c r="A1022" s="303"/>
      <c r="B1022" s="303"/>
      <c r="C1022" s="303"/>
      <c r="D1022" s="303"/>
      <c r="E1022" s="303"/>
      <c r="F1022" s="304"/>
      <c r="G1022" s="303"/>
      <c r="H1022" s="303"/>
      <c r="I1022" s="303"/>
      <c r="J1022" s="303"/>
      <c r="K1022" s="303"/>
      <c r="L1022" s="303"/>
      <c r="M1022" s="303"/>
      <c r="N1022" s="303"/>
      <c r="O1022" s="303"/>
      <c r="P1022" s="305"/>
      <c r="Q1022" s="305"/>
      <c r="R1022" s="303"/>
      <c r="S1022" s="303"/>
      <c r="T1022" s="303"/>
      <c r="U1022" s="303"/>
      <c r="V1022" s="303"/>
      <c r="W1022" s="303"/>
      <c r="X1022" s="303"/>
      <c r="Y1022" s="303"/>
    </row>
    <row r="1023" spans="1:25" ht="12.75">
      <c r="A1023" s="303"/>
      <c r="B1023" s="303"/>
      <c r="C1023" s="303"/>
      <c r="D1023" s="303"/>
      <c r="E1023" s="303"/>
      <c r="F1023" s="304"/>
      <c r="G1023" s="303"/>
      <c r="H1023" s="303"/>
      <c r="I1023" s="303"/>
      <c r="J1023" s="303"/>
      <c r="K1023" s="303"/>
      <c r="L1023" s="303"/>
      <c r="M1023" s="303"/>
      <c r="N1023" s="303"/>
      <c r="O1023" s="303"/>
      <c r="P1023" s="305"/>
      <c r="Q1023" s="305"/>
      <c r="R1023" s="303"/>
      <c r="S1023" s="303"/>
      <c r="T1023" s="303"/>
      <c r="U1023" s="303"/>
      <c r="V1023" s="303"/>
      <c r="W1023" s="303"/>
      <c r="X1023" s="303"/>
      <c r="Y1023" s="303"/>
    </row>
    <row r="1024" spans="1:25" ht="12.75">
      <c r="A1024" s="303"/>
      <c r="B1024" s="303"/>
      <c r="C1024" s="303"/>
      <c r="D1024" s="303"/>
      <c r="E1024" s="303"/>
      <c r="F1024" s="304"/>
      <c r="G1024" s="303"/>
      <c r="H1024" s="303"/>
      <c r="I1024" s="303"/>
      <c r="J1024" s="303"/>
      <c r="K1024" s="303"/>
      <c r="L1024" s="303"/>
      <c r="M1024" s="303"/>
      <c r="N1024" s="303"/>
      <c r="O1024" s="303"/>
      <c r="P1024" s="305"/>
      <c r="Q1024" s="305"/>
      <c r="R1024" s="303"/>
      <c r="S1024" s="303"/>
      <c r="T1024" s="303"/>
      <c r="U1024" s="303"/>
      <c r="V1024" s="303"/>
      <c r="W1024" s="303"/>
      <c r="X1024" s="303"/>
      <c r="Y1024" s="303"/>
    </row>
  </sheetData>
  <mergeCells count="20">
    <mergeCell ref="G99:J99"/>
    <mergeCell ref="J8:K8"/>
    <mergeCell ref="L8:L9"/>
    <mergeCell ref="C8:C9"/>
    <mergeCell ref="D8:D9"/>
    <mergeCell ref="A99:D99"/>
    <mergeCell ref="E8:E9"/>
    <mergeCell ref="F8:G8"/>
    <mergeCell ref="M8:N8"/>
    <mergeCell ref="O8:O9"/>
    <mergeCell ref="A1:C1"/>
    <mergeCell ref="A2:C2"/>
    <mergeCell ref="A4:Q4"/>
    <mergeCell ref="A5:Q5"/>
    <mergeCell ref="A6:Q6"/>
    <mergeCell ref="A8:A9"/>
    <mergeCell ref="B8:B9"/>
    <mergeCell ref="P8:Q8"/>
    <mergeCell ref="H8:H9"/>
    <mergeCell ref="I8:I9"/>
  </mergeCells>
  <conditionalFormatting sqref="A12:Q96">
    <cfRule type="expression" dxfId="9" priority="1">
      <formula>AND($E12&lt;&gt;0,$P12&lt;1)</formula>
    </cfRule>
  </conditionalFormatting>
  <printOptions horizontalCentered="1"/>
  <pageMargins left="0.25" right="0.2500043545012971" top="0.35998707117140583" bottom="0.45331705258621474" header="0" footer="0"/>
  <pageSetup paperSize="9" fitToHeight="0" pageOrder="overThenDown" orientation="landscape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00"/>
    <outlinePr summaryBelow="0" summaryRight="0"/>
  </sheetPr>
  <dimension ref="A1:T1012"/>
  <sheetViews>
    <sheetView workbookViewId="0">
      <pane ySplit="9" topLeftCell="A10" activePane="bottomLeft" state="frozen"/>
      <selection pane="bottomLeft" activeCell="B11" sqref="B11"/>
    </sheetView>
  </sheetViews>
  <sheetFormatPr defaultColWidth="12.5703125" defaultRowHeight="15" customHeight="1"/>
  <cols>
    <col min="1" max="1" width="6.42578125" customWidth="1"/>
    <col min="2" max="2" width="19.42578125" customWidth="1"/>
    <col min="3" max="3" width="16.42578125" customWidth="1"/>
    <col min="4" max="4" width="15.28515625" customWidth="1"/>
    <col min="5" max="5" width="16.7109375" customWidth="1"/>
    <col min="6" max="6" width="16" customWidth="1"/>
    <col min="7" max="9" width="15.7109375" customWidth="1"/>
    <col min="10" max="11" width="14.28515625" customWidth="1"/>
    <col min="12" max="12" width="17" customWidth="1"/>
    <col min="13" max="13" width="20.140625" customWidth="1"/>
    <col min="14" max="14" width="30.140625" customWidth="1"/>
    <col min="15" max="20" width="12.5703125" customWidth="1"/>
  </cols>
  <sheetData>
    <row r="1" spans="1:20" ht="9" customHeight="1">
      <c r="A1" s="782" t="s">
        <v>26</v>
      </c>
      <c r="B1" s="773"/>
      <c r="C1" s="1"/>
      <c r="D1" s="1"/>
      <c r="E1" s="1"/>
      <c r="F1" s="1"/>
      <c r="G1" s="486"/>
      <c r="H1" s="1"/>
      <c r="I1" s="1"/>
      <c r="J1" s="100"/>
      <c r="K1" s="100"/>
      <c r="L1" s="100"/>
      <c r="M1" s="1"/>
      <c r="N1" s="1"/>
      <c r="O1" s="5"/>
      <c r="P1" s="5"/>
      <c r="Q1" s="5"/>
      <c r="R1" s="5"/>
      <c r="S1" s="5"/>
      <c r="T1" s="306"/>
    </row>
    <row r="2" spans="1:20" ht="15.75" customHeight="1">
      <c r="A2" s="783" t="s">
        <v>0</v>
      </c>
      <c r="B2" s="772"/>
      <c r="C2" s="773"/>
      <c r="D2" s="1"/>
      <c r="E2" s="1"/>
      <c r="F2" s="1"/>
      <c r="G2" s="486"/>
      <c r="H2" s="784" t="s">
        <v>1</v>
      </c>
      <c r="I2" s="772"/>
      <c r="J2" s="772"/>
      <c r="K2" s="773"/>
      <c r="L2" s="6"/>
      <c r="M2" s="6"/>
      <c r="N2" s="6"/>
      <c r="O2" s="5"/>
      <c r="P2" s="5"/>
      <c r="Q2" s="5"/>
      <c r="R2" s="5"/>
      <c r="S2" s="5"/>
      <c r="T2" s="5"/>
    </row>
    <row r="3" spans="1:20" ht="19.5" customHeight="1">
      <c r="A3" s="783" t="s">
        <v>2</v>
      </c>
      <c r="B3" s="772"/>
      <c r="C3" s="773"/>
      <c r="D3" s="1"/>
      <c r="E3" s="1"/>
      <c r="F3" s="1"/>
      <c r="G3" s="486"/>
      <c r="H3" s="785" t="s">
        <v>3</v>
      </c>
      <c r="I3" s="772"/>
      <c r="J3" s="772"/>
      <c r="K3" s="773"/>
      <c r="L3" s="8"/>
      <c r="M3" s="8"/>
      <c r="N3" s="8"/>
      <c r="O3" s="5"/>
      <c r="P3" s="5"/>
      <c r="Q3" s="5"/>
      <c r="R3" s="5"/>
      <c r="S3" s="5"/>
      <c r="T3" s="5"/>
    </row>
    <row r="4" spans="1:20" ht="21.75" customHeight="1">
      <c r="A4" s="771" t="s">
        <v>247</v>
      </c>
      <c r="B4" s="772"/>
      <c r="C4" s="772"/>
      <c r="D4" s="772"/>
      <c r="E4" s="772"/>
      <c r="F4" s="772"/>
      <c r="G4" s="772"/>
      <c r="H4" s="772"/>
      <c r="I4" s="772"/>
      <c r="J4" s="772"/>
      <c r="K4" s="773"/>
      <c r="L4" s="307"/>
      <c r="M4" s="10"/>
      <c r="N4" s="10"/>
      <c r="O4" s="5"/>
      <c r="P4" s="5"/>
      <c r="Q4" s="5"/>
      <c r="R4" s="5"/>
      <c r="S4" s="5"/>
      <c r="T4" s="5"/>
    </row>
    <row r="5" spans="1:20" ht="22.5" customHeight="1">
      <c r="A5" s="771" t="s">
        <v>5</v>
      </c>
      <c r="B5" s="772"/>
      <c r="C5" s="772"/>
      <c r="D5" s="772"/>
      <c r="E5" s="772"/>
      <c r="F5" s="772"/>
      <c r="G5" s="772"/>
      <c r="H5" s="772"/>
      <c r="I5" s="772"/>
      <c r="J5" s="772"/>
      <c r="K5" s="773"/>
      <c r="L5" s="10"/>
      <c r="M5" s="10"/>
      <c r="N5" s="10"/>
      <c r="O5" s="5"/>
      <c r="P5" s="5"/>
      <c r="Q5" s="5"/>
      <c r="R5" s="5"/>
      <c r="S5" s="5"/>
      <c r="T5" s="5"/>
    </row>
    <row r="6" spans="1:20" ht="15.75" customHeight="1">
      <c r="A6" s="774" t="s">
        <v>236</v>
      </c>
      <c r="B6" s="772"/>
      <c r="C6" s="772"/>
      <c r="D6" s="772"/>
      <c r="E6" s="772"/>
      <c r="F6" s="772"/>
      <c r="G6" s="772"/>
      <c r="H6" s="772"/>
      <c r="I6" s="772"/>
      <c r="J6" s="772"/>
      <c r="K6" s="773"/>
      <c r="L6" s="308"/>
      <c r="M6" s="1"/>
      <c r="N6" s="1"/>
      <c r="O6" s="5"/>
      <c r="P6" s="5"/>
      <c r="Q6" s="5"/>
      <c r="R6" s="5"/>
      <c r="S6" s="5"/>
      <c r="T6" s="5"/>
    </row>
    <row r="7" spans="1:20" ht="23.25" customHeight="1">
      <c r="A7" s="775" t="s">
        <v>7</v>
      </c>
      <c r="B7" s="773"/>
      <c r="C7" s="11"/>
      <c r="D7" s="11"/>
      <c r="E7" s="309"/>
      <c r="F7" s="309"/>
      <c r="G7" s="487"/>
      <c r="H7" s="309"/>
      <c r="I7" s="309"/>
      <c r="J7" s="310"/>
      <c r="K7" s="310"/>
      <c r="L7" s="310"/>
      <c r="M7" s="309"/>
      <c r="N7" s="11"/>
      <c r="O7" s="5"/>
      <c r="P7" s="5"/>
      <c r="Q7" s="5"/>
      <c r="R7" s="5"/>
      <c r="S7" s="5"/>
      <c r="T7" s="5"/>
    </row>
    <row r="8" spans="1:20" ht="34.5" customHeight="1">
      <c r="A8" s="776" t="s">
        <v>8</v>
      </c>
      <c r="B8" s="778" t="s">
        <v>9</v>
      </c>
      <c r="C8" s="779" t="s">
        <v>10</v>
      </c>
      <c r="D8" s="779" t="s">
        <v>193</v>
      </c>
      <c r="E8" s="778" t="s">
        <v>194</v>
      </c>
      <c r="F8" s="780" t="s">
        <v>195</v>
      </c>
      <c r="G8" s="781"/>
      <c r="H8" s="780" t="s">
        <v>196</v>
      </c>
      <c r="I8" s="781"/>
      <c r="J8" s="763" t="s">
        <v>119</v>
      </c>
      <c r="K8" s="765" t="s">
        <v>197</v>
      </c>
      <c r="L8" s="769" t="s">
        <v>198</v>
      </c>
      <c r="M8" s="770" t="s">
        <v>199</v>
      </c>
      <c r="N8" s="755" t="s">
        <v>17</v>
      </c>
      <c r="O8" s="5"/>
      <c r="P8" s="5"/>
      <c r="Q8" s="5"/>
      <c r="R8" s="5"/>
      <c r="S8" s="5"/>
      <c r="T8" s="5"/>
    </row>
    <row r="9" spans="1:20" ht="37.5" customHeight="1">
      <c r="A9" s="777"/>
      <c r="B9" s="764"/>
      <c r="C9" s="764"/>
      <c r="D9" s="764"/>
      <c r="E9" s="764"/>
      <c r="F9" s="311" t="s">
        <v>200</v>
      </c>
      <c r="G9" s="488" t="s">
        <v>201</v>
      </c>
      <c r="H9" s="311" t="s">
        <v>200</v>
      </c>
      <c r="I9" s="312" t="s">
        <v>201</v>
      </c>
      <c r="J9" s="764"/>
      <c r="K9" s="766"/>
      <c r="L9" s="768"/>
      <c r="M9" s="768"/>
      <c r="N9" s="756"/>
      <c r="O9" s="5"/>
      <c r="P9" s="5"/>
      <c r="Q9" s="5"/>
      <c r="R9" s="5"/>
      <c r="S9" s="5"/>
      <c r="T9" s="5"/>
    </row>
    <row r="10" spans="1:20" ht="23.25" customHeight="1">
      <c r="A10" s="313"/>
      <c r="B10" s="314"/>
      <c r="C10" s="314"/>
      <c r="D10" s="314"/>
      <c r="E10" s="314"/>
      <c r="F10" s="315"/>
      <c r="G10" s="489"/>
      <c r="H10" s="315"/>
      <c r="I10" s="315"/>
      <c r="J10" s="316"/>
      <c r="K10" s="317"/>
      <c r="L10" s="318"/>
      <c r="M10" s="319"/>
      <c r="N10" s="320"/>
      <c r="O10" s="4"/>
      <c r="P10" s="5"/>
      <c r="Q10" s="5"/>
      <c r="R10" s="5"/>
      <c r="S10" s="5"/>
      <c r="T10" s="5"/>
    </row>
    <row r="11" spans="1:20" ht="23.25" customHeight="1">
      <c r="A11" s="321" t="s">
        <v>24</v>
      </c>
      <c r="B11" s="757" t="s">
        <v>25</v>
      </c>
      <c r="C11" s="758"/>
      <c r="D11" s="758"/>
      <c r="E11" s="758"/>
      <c r="F11" s="758"/>
      <c r="G11" s="758"/>
      <c r="H11" s="758"/>
      <c r="I11" s="758"/>
      <c r="J11" s="758"/>
      <c r="K11" s="759"/>
      <c r="L11" s="322"/>
      <c r="M11" s="323"/>
      <c r="N11" s="324"/>
      <c r="O11" s="4"/>
      <c r="P11" s="5"/>
      <c r="Q11" s="5"/>
      <c r="R11" s="5"/>
      <c r="S11" s="5"/>
      <c r="T11" s="5"/>
    </row>
    <row r="12" spans="1:20" ht="23.25" customHeight="1">
      <c r="A12" s="321" t="s">
        <v>27</v>
      </c>
      <c r="B12" s="325"/>
      <c r="C12" s="326"/>
      <c r="D12" s="327"/>
      <c r="E12" s="327"/>
      <c r="F12" s="326"/>
      <c r="G12" s="490"/>
      <c r="H12" s="326"/>
      <c r="I12" s="328"/>
      <c r="J12" s="659"/>
      <c r="K12" s="330"/>
      <c r="L12" s="331"/>
      <c r="M12" s="332"/>
      <c r="N12" s="333"/>
      <c r="O12" s="4"/>
      <c r="P12" s="5"/>
      <c r="Q12" s="5"/>
      <c r="R12" s="5"/>
      <c r="S12" s="5"/>
      <c r="T12" s="5"/>
    </row>
    <row r="13" spans="1:20" ht="23.25" customHeight="1">
      <c r="A13" s="334">
        <v>1</v>
      </c>
      <c r="B13" s="335" t="s">
        <v>28</v>
      </c>
      <c r="C13" s="336">
        <v>1140788000</v>
      </c>
      <c r="D13" s="337">
        <v>393927975</v>
      </c>
      <c r="E13" s="336">
        <v>700000000</v>
      </c>
      <c r="F13" s="336">
        <v>150000000</v>
      </c>
      <c r="G13" s="491">
        <v>124267500</v>
      </c>
      <c r="H13" s="336"/>
      <c r="I13" s="612"/>
      <c r="J13" s="660"/>
      <c r="K13" s="340"/>
      <c r="L13" s="341" t="s">
        <v>206</v>
      </c>
      <c r="M13" s="342" t="s">
        <v>248</v>
      </c>
      <c r="N13" s="343"/>
      <c r="O13" s="4"/>
      <c r="P13" s="5"/>
      <c r="Q13" s="5"/>
      <c r="R13" s="5"/>
      <c r="S13" s="5"/>
      <c r="T13" s="5"/>
    </row>
    <row r="14" spans="1:20" ht="23.25" customHeight="1">
      <c r="A14" s="344">
        <v>2</v>
      </c>
      <c r="B14" s="345" t="s">
        <v>29</v>
      </c>
      <c r="C14" s="346">
        <v>1118543000</v>
      </c>
      <c r="D14" s="347">
        <v>1118543000</v>
      </c>
      <c r="E14" s="348">
        <v>1118000000</v>
      </c>
      <c r="F14" s="346"/>
      <c r="G14" s="492"/>
      <c r="H14" s="346"/>
      <c r="I14" s="349"/>
      <c r="J14" s="506">
        <v>138256481.48148146</v>
      </c>
      <c r="K14" s="350">
        <v>138256070</v>
      </c>
      <c r="L14" s="351"/>
      <c r="M14" s="352"/>
      <c r="N14" s="613" t="s">
        <v>30</v>
      </c>
      <c r="O14" s="4"/>
      <c r="P14" s="5"/>
      <c r="Q14" s="5"/>
      <c r="R14" s="5"/>
      <c r="S14" s="5"/>
      <c r="T14" s="5"/>
    </row>
    <row r="15" spans="1:20" ht="23.25" customHeight="1">
      <c r="A15" s="344">
        <v>3</v>
      </c>
      <c r="B15" s="345" t="s">
        <v>31</v>
      </c>
      <c r="C15" s="348">
        <v>1161338000</v>
      </c>
      <c r="D15" s="347">
        <v>1161338000</v>
      </c>
      <c r="E15" s="348">
        <v>1161338000</v>
      </c>
      <c r="F15" s="353"/>
      <c r="G15" s="492"/>
      <c r="H15" s="346"/>
      <c r="I15" s="349"/>
      <c r="J15" s="506">
        <v>28072222.22222222</v>
      </c>
      <c r="K15" s="350">
        <v>28072132</v>
      </c>
      <c r="L15" s="351"/>
      <c r="M15" s="352"/>
      <c r="N15" s="613" t="s">
        <v>30</v>
      </c>
      <c r="O15" s="4"/>
      <c r="P15" s="5"/>
      <c r="Q15" s="5"/>
      <c r="R15" s="5"/>
      <c r="S15" s="5"/>
      <c r="T15" s="5"/>
    </row>
    <row r="16" spans="1:20" ht="23.25" customHeight="1">
      <c r="A16" s="344">
        <v>4</v>
      </c>
      <c r="B16" s="364" t="s">
        <v>222</v>
      </c>
      <c r="C16" s="348">
        <v>1129099000</v>
      </c>
      <c r="D16" s="347">
        <v>240997680</v>
      </c>
      <c r="E16" s="348">
        <v>400000000</v>
      </c>
      <c r="F16" s="354">
        <v>150000000</v>
      </c>
      <c r="G16" s="491"/>
      <c r="H16" s="366">
        <v>400000000</v>
      </c>
      <c r="I16" s="356"/>
      <c r="J16" s="495"/>
      <c r="K16" s="350"/>
      <c r="L16" s="351" t="s">
        <v>202</v>
      </c>
      <c r="M16" s="342" t="s">
        <v>211</v>
      </c>
      <c r="N16" s="614"/>
      <c r="O16" s="4"/>
      <c r="P16" s="5"/>
      <c r="Q16" s="5"/>
      <c r="R16" s="5"/>
      <c r="S16" s="5"/>
      <c r="T16" s="5"/>
    </row>
    <row r="17" spans="1:20" ht="23.25" customHeight="1">
      <c r="A17" s="344">
        <v>5</v>
      </c>
      <c r="B17" s="345" t="s">
        <v>32</v>
      </c>
      <c r="C17" s="346">
        <v>1129099000</v>
      </c>
      <c r="D17" s="347">
        <v>649826280</v>
      </c>
      <c r="E17" s="348">
        <v>400000000</v>
      </c>
      <c r="F17" s="354"/>
      <c r="G17" s="497"/>
      <c r="H17" s="354"/>
      <c r="I17" s="356"/>
      <c r="J17" s="498"/>
      <c r="K17" s="350"/>
      <c r="L17" s="351" t="s">
        <v>202</v>
      </c>
      <c r="M17" s="342" t="s">
        <v>204</v>
      </c>
      <c r="N17" s="614" t="s">
        <v>214</v>
      </c>
      <c r="O17" s="4"/>
      <c r="P17" s="5"/>
      <c r="Q17" s="5"/>
      <c r="R17" s="5"/>
      <c r="S17" s="5"/>
      <c r="T17" s="5"/>
    </row>
    <row r="18" spans="1:20" ht="23.25" customHeight="1">
      <c r="A18" s="357" t="s">
        <v>34</v>
      </c>
      <c r="B18" s="345"/>
      <c r="C18" s="346"/>
      <c r="D18" s="347"/>
      <c r="E18" s="348"/>
      <c r="F18" s="353"/>
      <c r="G18" s="499"/>
      <c r="H18" s="346"/>
      <c r="I18" s="349"/>
      <c r="J18" s="661"/>
      <c r="K18" s="360"/>
      <c r="L18" s="361"/>
      <c r="M18" s="362"/>
      <c r="N18" s="363"/>
      <c r="O18" s="4"/>
      <c r="P18" s="5"/>
      <c r="Q18" s="5"/>
      <c r="R18" s="5"/>
      <c r="S18" s="5"/>
      <c r="T18" s="5"/>
    </row>
    <row r="19" spans="1:20" ht="23.25" customHeight="1">
      <c r="A19" s="344">
        <v>1</v>
      </c>
      <c r="B19" s="364" t="s">
        <v>35</v>
      </c>
      <c r="C19" s="348">
        <v>1295727000</v>
      </c>
      <c r="D19" s="347">
        <v>1295727000</v>
      </c>
      <c r="E19" s="348">
        <v>1150000000</v>
      </c>
      <c r="F19" s="354"/>
      <c r="G19" s="497"/>
      <c r="H19" s="346"/>
      <c r="I19" s="349"/>
      <c r="J19" s="646">
        <v>205662963</v>
      </c>
      <c r="K19" s="350">
        <v>100000000</v>
      </c>
      <c r="L19" s="351"/>
      <c r="M19" s="365"/>
      <c r="N19" s="613" t="s">
        <v>30</v>
      </c>
      <c r="O19" s="4"/>
      <c r="P19" s="5"/>
      <c r="Q19" s="5"/>
      <c r="R19" s="5"/>
      <c r="S19" s="5"/>
      <c r="T19" s="5"/>
    </row>
    <row r="20" spans="1:20" ht="23.25" customHeight="1">
      <c r="A20" s="344">
        <v>2</v>
      </c>
      <c r="B20" s="364" t="s">
        <v>36</v>
      </c>
      <c r="C20" s="348">
        <v>1629894000</v>
      </c>
      <c r="D20" s="347">
        <v>1629894000</v>
      </c>
      <c r="E20" s="348">
        <v>1629894000</v>
      </c>
      <c r="F20" s="353"/>
      <c r="G20" s="499"/>
      <c r="H20" s="346"/>
      <c r="I20" s="349"/>
      <c r="J20" s="646">
        <v>134944444.44444445</v>
      </c>
      <c r="K20" s="350">
        <v>134944617</v>
      </c>
      <c r="L20" s="351"/>
      <c r="M20" s="365"/>
      <c r="N20" s="613" t="s">
        <v>30</v>
      </c>
      <c r="O20" s="4"/>
      <c r="P20" s="5"/>
      <c r="Q20" s="5"/>
      <c r="R20" s="5"/>
      <c r="S20" s="5"/>
      <c r="T20" s="5"/>
    </row>
    <row r="21" spans="1:20" ht="23.25" customHeight="1">
      <c r="A21" s="344">
        <v>3</v>
      </c>
      <c r="B21" s="364" t="s">
        <v>37</v>
      </c>
      <c r="C21" s="348">
        <v>1323642000</v>
      </c>
      <c r="D21" s="347">
        <v>1064304000</v>
      </c>
      <c r="E21" s="348">
        <v>1300000000</v>
      </c>
      <c r="F21" s="354">
        <v>200000000</v>
      </c>
      <c r="G21" s="491">
        <v>188784000</v>
      </c>
      <c r="H21" s="348"/>
      <c r="I21" s="356"/>
      <c r="J21" s="498"/>
      <c r="K21" s="360"/>
      <c r="L21" s="351" t="s">
        <v>208</v>
      </c>
      <c r="M21" s="342" t="s">
        <v>249</v>
      </c>
      <c r="N21" s="615"/>
      <c r="O21" s="4"/>
      <c r="P21" s="5"/>
      <c r="Q21" s="5"/>
      <c r="R21" s="5"/>
      <c r="S21" s="5"/>
      <c r="T21" s="5"/>
    </row>
    <row r="22" spans="1:20" ht="23.25" customHeight="1">
      <c r="A22" s="344">
        <v>4</v>
      </c>
      <c r="B22" s="364" t="s">
        <v>38</v>
      </c>
      <c r="C22" s="348">
        <v>1325213000</v>
      </c>
      <c r="D22" s="347">
        <v>994356000</v>
      </c>
      <c r="E22" s="348">
        <v>1300000000</v>
      </c>
      <c r="F22" s="366">
        <v>200000000</v>
      </c>
      <c r="G22" s="491">
        <v>330857000</v>
      </c>
      <c r="H22" s="348"/>
      <c r="I22" s="356"/>
      <c r="J22" s="498"/>
      <c r="K22" s="360"/>
      <c r="L22" s="351" t="s">
        <v>208</v>
      </c>
      <c r="M22" s="342" t="s">
        <v>208</v>
      </c>
      <c r="N22" s="616" t="s">
        <v>237</v>
      </c>
      <c r="O22" s="617" t="s">
        <v>238</v>
      </c>
      <c r="P22" s="5"/>
      <c r="Q22" s="5"/>
      <c r="R22" s="5"/>
      <c r="S22" s="5"/>
      <c r="T22" s="5"/>
    </row>
    <row r="23" spans="1:20" ht="23.25" customHeight="1">
      <c r="A23" s="344">
        <v>5</v>
      </c>
      <c r="B23" s="364" t="s">
        <v>39</v>
      </c>
      <c r="C23" s="348">
        <v>1221751000</v>
      </c>
      <c r="D23" s="347">
        <v>1221751000</v>
      </c>
      <c r="E23" s="348">
        <v>1100000000</v>
      </c>
      <c r="F23" s="348"/>
      <c r="G23" s="502"/>
      <c r="H23" s="346">
        <f>D23-E23+J23</f>
        <v>178527852</v>
      </c>
      <c r="I23" s="349"/>
      <c r="J23" s="662">
        <v>56776852</v>
      </c>
      <c r="K23" s="360"/>
      <c r="L23" s="351" t="s">
        <v>208</v>
      </c>
      <c r="M23" s="342" t="s">
        <v>208</v>
      </c>
      <c r="N23" s="618"/>
      <c r="O23" s="4"/>
      <c r="P23" s="5"/>
      <c r="Q23" s="5"/>
      <c r="R23" s="5"/>
      <c r="S23" s="5"/>
      <c r="T23" s="5"/>
    </row>
    <row r="24" spans="1:20" ht="23.25" customHeight="1">
      <c r="A24" s="344">
        <v>6</v>
      </c>
      <c r="B24" s="364" t="s">
        <v>40</v>
      </c>
      <c r="C24" s="348">
        <v>1195530000</v>
      </c>
      <c r="D24" s="347">
        <v>1195530000</v>
      </c>
      <c r="E24" s="348">
        <v>1195530000</v>
      </c>
      <c r="F24" s="353"/>
      <c r="G24" s="499"/>
      <c r="H24" s="346"/>
      <c r="I24" s="349"/>
      <c r="J24" s="646">
        <v>141848148.14814815</v>
      </c>
      <c r="K24" s="350">
        <v>141848544</v>
      </c>
      <c r="L24" s="351"/>
      <c r="M24" s="365"/>
      <c r="N24" s="613" t="s">
        <v>30</v>
      </c>
      <c r="O24" s="4"/>
      <c r="P24" s="5"/>
      <c r="Q24" s="5"/>
      <c r="R24" s="5"/>
      <c r="S24" s="5"/>
      <c r="T24" s="5"/>
    </row>
    <row r="25" spans="1:20" ht="15.75">
      <c r="A25" s="344">
        <v>7</v>
      </c>
      <c r="B25" s="364" t="s">
        <v>41</v>
      </c>
      <c r="C25" s="348">
        <v>1487132000</v>
      </c>
      <c r="D25" s="347">
        <v>1487132000</v>
      </c>
      <c r="E25" s="348">
        <v>1100000000</v>
      </c>
      <c r="F25" s="346"/>
      <c r="G25" s="492"/>
      <c r="H25" s="348">
        <f>D25-E25</f>
        <v>387132000</v>
      </c>
      <c r="I25" s="356"/>
      <c r="J25" s="506">
        <v>99454630</v>
      </c>
      <c r="K25" s="350">
        <v>99454630</v>
      </c>
      <c r="L25" s="351" t="s">
        <v>208</v>
      </c>
      <c r="M25" s="342" t="s">
        <v>208</v>
      </c>
      <c r="N25" s="614" t="s">
        <v>42</v>
      </c>
      <c r="O25" s="4"/>
      <c r="P25" s="5"/>
      <c r="Q25" s="5"/>
      <c r="R25" s="5"/>
      <c r="S25" s="5"/>
      <c r="T25" s="5"/>
    </row>
    <row r="26" spans="1:20" ht="15.75">
      <c r="A26" s="344">
        <v>8</v>
      </c>
      <c r="B26" s="364" t="s">
        <v>43</v>
      </c>
      <c r="C26" s="348">
        <v>1590793000</v>
      </c>
      <c r="D26" s="347">
        <v>520020000</v>
      </c>
      <c r="E26" s="348">
        <v>400000000</v>
      </c>
      <c r="F26" s="353"/>
      <c r="G26" s="492"/>
      <c r="H26" s="348"/>
      <c r="I26" s="349"/>
      <c r="J26" s="503"/>
      <c r="K26" s="360"/>
      <c r="L26" s="361"/>
      <c r="M26" s="365"/>
      <c r="N26" s="613" t="s">
        <v>214</v>
      </c>
      <c r="O26" s="4"/>
      <c r="P26" s="5"/>
      <c r="Q26" s="5"/>
      <c r="R26" s="5"/>
      <c r="S26" s="5"/>
      <c r="T26" s="5"/>
    </row>
    <row r="27" spans="1:20" ht="15.75">
      <c r="A27" s="344">
        <v>9</v>
      </c>
      <c r="B27" s="364" t="s">
        <v>45</v>
      </c>
      <c r="C27" s="348">
        <v>1386198000</v>
      </c>
      <c r="D27" s="347">
        <v>220603680</v>
      </c>
      <c r="E27" s="348">
        <v>200000000</v>
      </c>
      <c r="F27" s="354"/>
      <c r="G27" s="492"/>
      <c r="H27" s="348">
        <v>200000000</v>
      </c>
      <c r="I27" s="349"/>
      <c r="J27" s="503"/>
      <c r="K27" s="360"/>
      <c r="L27" s="351" t="s">
        <v>202</v>
      </c>
      <c r="M27" s="368" t="s">
        <v>203</v>
      </c>
      <c r="N27" s="613" t="s">
        <v>214</v>
      </c>
      <c r="O27" s="4"/>
      <c r="P27" s="5"/>
      <c r="Q27" s="5"/>
      <c r="R27" s="5"/>
      <c r="S27" s="5"/>
      <c r="T27" s="5"/>
    </row>
    <row r="28" spans="1:20" ht="23.25" customHeight="1">
      <c r="A28" s="344">
        <v>10</v>
      </c>
      <c r="B28" s="364" t="s">
        <v>46</v>
      </c>
      <c r="C28" s="347">
        <v>1151187000</v>
      </c>
      <c r="D28" s="347">
        <v>1151187000</v>
      </c>
      <c r="E28" s="348">
        <v>1151187000</v>
      </c>
      <c r="F28" s="353"/>
      <c r="G28" s="492"/>
      <c r="H28" s="346"/>
      <c r="I28" s="349"/>
      <c r="J28" s="506">
        <v>139475000</v>
      </c>
      <c r="K28" s="350">
        <v>139474971</v>
      </c>
      <c r="L28" s="351"/>
      <c r="M28" s="365"/>
      <c r="N28" s="613" t="s">
        <v>30</v>
      </c>
      <c r="O28" s="4"/>
      <c r="P28" s="5"/>
      <c r="Q28" s="5"/>
      <c r="R28" s="5"/>
      <c r="S28" s="5"/>
      <c r="T28" s="5"/>
    </row>
    <row r="29" spans="1:20" ht="23.25" customHeight="1">
      <c r="A29" s="344">
        <v>11</v>
      </c>
      <c r="B29" s="364" t="s">
        <v>47</v>
      </c>
      <c r="C29" s="348">
        <v>1599758000</v>
      </c>
      <c r="D29" s="348">
        <v>1599758000</v>
      </c>
      <c r="E29" s="348">
        <v>1400000000</v>
      </c>
      <c r="F29" s="354"/>
      <c r="G29" s="491"/>
      <c r="H29" s="348">
        <f>D29-E29</f>
        <v>199758000</v>
      </c>
      <c r="I29" s="356"/>
      <c r="J29" s="503"/>
      <c r="K29" s="360"/>
      <c r="L29" s="351" t="s">
        <v>208</v>
      </c>
      <c r="M29" s="342" t="s">
        <v>208</v>
      </c>
      <c r="N29" s="613" t="s">
        <v>30</v>
      </c>
      <c r="O29" s="4"/>
      <c r="P29" s="5"/>
      <c r="Q29" s="5"/>
      <c r="R29" s="5"/>
      <c r="S29" s="5"/>
      <c r="T29" s="5"/>
    </row>
    <row r="30" spans="1:20" ht="23.25" customHeight="1">
      <c r="A30" s="344">
        <v>12</v>
      </c>
      <c r="B30" s="364" t="s">
        <v>48</v>
      </c>
      <c r="C30" s="348">
        <v>1512938000</v>
      </c>
      <c r="D30" s="347">
        <v>1512938000</v>
      </c>
      <c r="E30" s="348">
        <v>1512938000</v>
      </c>
      <c r="F30" s="353"/>
      <c r="G30" s="492"/>
      <c r="H30" s="346"/>
      <c r="I30" s="349"/>
      <c r="J30" s="506">
        <v>145883333.33333331</v>
      </c>
      <c r="K30" s="350">
        <v>145883155</v>
      </c>
      <c r="L30" s="351"/>
      <c r="M30" s="365"/>
      <c r="N30" s="613" t="s">
        <v>30</v>
      </c>
      <c r="O30" s="4"/>
      <c r="P30" s="5"/>
      <c r="Q30" s="5"/>
      <c r="R30" s="5"/>
      <c r="S30" s="5"/>
      <c r="T30" s="5"/>
    </row>
    <row r="31" spans="1:20" ht="23.25" customHeight="1">
      <c r="A31" s="344">
        <v>13</v>
      </c>
      <c r="B31" s="364" t="s">
        <v>49</v>
      </c>
      <c r="C31" s="348">
        <v>1593398000</v>
      </c>
      <c r="D31" s="347">
        <v>1593398000</v>
      </c>
      <c r="E31" s="348">
        <v>1593398000</v>
      </c>
      <c r="F31" s="353"/>
      <c r="G31" s="492"/>
      <c r="H31" s="346"/>
      <c r="I31" s="349"/>
      <c r="J31" s="505">
        <v>113004630</v>
      </c>
      <c r="K31" s="350">
        <v>113004411</v>
      </c>
      <c r="L31" s="351"/>
      <c r="M31" s="365"/>
      <c r="N31" s="613" t="s">
        <v>30</v>
      </c>
      <c r="O31" s="4"/>
      <c r="P31" s="5"/>
      <c r="Q31" s="5"/>
      <c r="R31" s="5"/>
      <c r="S31" s="5"/>
      <c r="T31" s="5"/>
    </row>
    <row r="32" spans="1:20" ht="23.25" customHeight="1">
      <c r="A32" s="344">
        <v>14</v>
      </c>
      <c r="B32" s="364" t="s">
        <v>50</v>
      </c>
      <c r="C32" s="348">
        <v>1168758000</v>
      </c>
      <c r="D32" s="347">
        <v>1168758000</v>
      </c>
      <c r="E32" s="348">
        <v>300000000</v>
      </c>
      <c r="F32" s="353"/>
      <c r="G32" s="502"/>
      <c r="H32" s="348"/>
      <c r="I32" s="349"/>
      <c r="J32" s="498"/>
      <c r="K32" s="360"/>
      <c r="L32" s="361"/>
      <c r="M32" s="342" t="s">
        <v>208</v>
      </c>
      <c r="N32" s="619"/>
      <c r="O32" s="5"/>
      <c r="P32" s="5"/>
      <c r="Q32" s="5"/>
      <c r="R32" s="5"/>
      <c r="S32" s="5"/>
      <c r="T32" s="5"/>
    </row>
    <row r="33" spans="1:20" ht="23.25" customHeight="1">
      <c r="A33" s="357" t="s">
        <v>51</v>
      </c>
      <c r="B33" s="345"/>
      <c r="C33" s="346"/>
      <c r="D33" s="347"/>
      <c r="E33" s="348"/>
      <c r="F33" s="353"/>
      <c r="G33" s="492"/>
      <c r="H33" s="346"/>
      <c r="I33" s="349"/>
      <c r="J33" s="661"/>
      <c r="K33" s="360"/>
      <c r="L33" s="361"/>
      <c r="M33" s="362"/>
      <c r="N33" s="363"/>
      <c r="O33" s="4"/>
      <c r="P33" s="5"/>
      <c r="Q33" s="5"/>
      <c r="R33" s="5"/>
      <c r="S33" s="5"/>
      <c r="T33" s="5"/>
    </row>
    <row r="34" spans="1:20" ht="23.25" customHeight="1">
      <c r="A34" s="344">
        <v>1</v>
      </c>
      <c r="B34" s="364" t="s">
        <v>52</v>
      </c>
      <c r="C34" s="348">
        <v>1566568000</v>
      </c>
      <c r="D34" s="347">
        <v>1566568000</v>
      </c>
      <c r="E34" s="348">
        <v>1566568000</v>
      </c>
      <c r="F34" s="353"/>
      <c r="G34" s="492"/>
      <c r="H34" s="348"/>
      <c r="I34" s="356"/>
      <c r="J34" s="359">
        <v>203928703.7037037</v>
      </c>
      <c r="K34" s="350">
        <v>203928704</v>
      </c>
      <c r="L34" s="361"/>
      <c r="M34" s="369"/>
      <c r="N34" s="370" t="s">
        <v>30</v>
      </c>
      <c r="O34" s="4"/>
      <c r="P34" s="5"/>
      <c r="Q34" s="5"/>
      <c r="R34" s="5"/>
      <c r="S34" s="5"/>
      <c r="T34" s="5"/>
    </row>
    <row r="35" spans="1:20" ht="23.25" customHeight="1">
      <c r="A35" s="344">
        <v>2</v>
      </c>
      <c r="B35" s="364" t="s">
        <v>53</v>
      </c>
      <c r="C35" s="348">
        <v>1264042000</v>
      </c>
      <c r="D35" s="347">
        <v>321613920</v>
      </c>
      <c r="E35" s="348">
        <v>400000000</v>
      </c>
      <c r="F35" s="366">
        <v>200000000</v>
      </c>
      <c r="G35" s="491"/>
      <c r="H35" s="348">
        <v>400000000</v>
      </c>
      <c r="I35" s="356"/>
      <c r="J35" s="661"/>
      <c r="K35" s="360"/>
      <c r="L35" s="351" t="s">
        <v>202</v>
      </c>
      <c r="M35" s="369" t="s">
        <v>204</v>
      </c>
      <c r="N35" s="370"/>
      <c r="O35" s="4"/>
      <c r="P35" s="5"/>
      <c r="Q35" s="5"/>
      <c r="R35" s="5"/>
      <c r="S35" s="5"/>
      <c r="T35" s="5"/>
    </row>
    <row r="36" spans="1:20" ht="23.25" customHeight="1">
      <c r="A36" s="344">
        <v>3</v>
      </c>
      <c r="B36" s="364" t="s">
        <v>54</v>
      </c>
      <c r="C36" s="348">
        <v>1264264000</v>
      </c>
      <c r="D36" s="347">
        <v>416030400</v>
      </c>
      <c r="E36" s="348">
        <v>200000000</v>
      </c>
      <c r="F36" s="366">
        <v>200000000</v>
      </c>
      <c r="G36" s="491">
        <v>89683200</v>
      </c>
      <c r="H36" s="348">
        <v>600000000</v>
      </c>
      <c r="I36" s="356"/>
      <c r="J36" s="661"/>
      <c r="K36" s="360"/>
      <c r="L36" s="351" t="s">
        <v>202</v>
      </c>
      <c r="M36" s="369" t="s">
        <v>211</v>
      </c>
      <c r="N36" s="372"/>
      <c r="O36" s="4"/>
      <c r="P36" s="5"/>
      <c r="Q36" s="5"/>
      <c r="R36" s="5"/>
      <c r="S36" s="5"/>
      <c r="T36" s="5"/>
    </row>
    <row r="37" spans="1:20" ht="23.25" customHeight="1">
      <c r="A37" s="344">
        <v>4</v>
      </c>
      <c r="B37" s="364" t="s">
        <v>55</v>
      </c>
      <c r="C37" s="348">
        <v>929889000</v>
      </c>
      <c r="D37" s="348">
        <v>929889000</v>
      </c>
      <c r="E37" s="348">
        <v>929889000</v>
      </c>
      <c r="F37" s="346"/>
      <c r="G37" s="492"/>
      <c r="H37" s="348"/>
      <c r="I37" s="356"/>
      <c r="J37" s="348">
        <v>41061111.111111112</v>
      </c>
      <c r="K37" s="350">
        <v>41060664</v>
      </c>
      <c r="L37" s="351" t="s">
        <v>208</v>
      </c>
      <c r="M37" s="369" t="s">
        <v>208</v>
      </c>
      <c r="N37" s="372"/>
      <c r="O37" s="4"/>
      <c r="P37" s="5"/>
      <c r="Q37" s="5"/>
      <c r="R37" s="5"/>
      <c r="S37" s="5"/>
      <c r="T37" s="5"/>
    </row>
    <row r="38" spans="1:20" ht="23.25" customHeight="1">
      <c r="A38" s="344">
        <v>5</v>
      </c>
      <c r="B38" s="364" t="s">
        <v>56</v>
      </c>
      <c r="C38" s="348">
        <v>1150397000</v>
      </c>
      <c r="D38" s="347">
        <v>1150397000</v>
      </c>
      <c r="E38" s="348">
        <v>1150397000</v>
      </c>
      <c r="F38" s="353"/>
      <c r="G38" s="499"/>
      <c r="H38" s="346"/>
      <c r="I38" s="349"/>
      <c r="J38" s="662">
        <f>170235000/1.08</f>
        <v>157625000</v>
      </c>
      <c r="K38" s="350">
        <v>157624826</v>
      </c>
      <c r="L38" s="373"/>
      <c r="M38" s="374"/>
      <c r="N38" s="370" t="s">
        <v>30</v>
      </c>
      <c r="O38" s="4"/>
      <c r="P38" s="5"/>
      <c r="Q38" s="5"/>
      <c r="R38" s="5"/>
      <c r="S38" s="5"/>
      <c r="T38" s="5"/>
    </row>
    <row r="39" spans="1:20" ht="23.25" customHeight="1">
      <c r="A39" s="507">
        <v>6</v>
      </c>
      <c r="B39" s="145" t="s">
        <v>147</v>
      </c>
      <c r="C39" s="69">
        <v>1688339000</v>
      </c>
      <c r="D39" s="508">
        <v>0</v>
      </c>
      <c r="E39" s="509">
        <v>100000000</v>
      </c>
      <c r="F39" s="510"/>
      <c r="G39" s="58"/>
      <c r="H39" s="509"/>
      <c r="I39" s="148"/>
      <c r="J39" s="663"/>
      <c r="K39" s="511"/>
      <c r="L39" s="512"/>
      <c r="M39" s="513"/>
      <c r="N39" s="620" t="s">
        <v>239</v>
      </c>
      <c r="O39" s="515"/>
      <c r="P39" s="106"/>
      <c r="Q39" s="106"/>
      <c r="R39" s="106"/>
      <c r="S39" s="106"/>
      <c r="T39" s="106"/>
    </row>
    <row r="40" spans="1:20" ht="23.25" customHeight="1">
      <c r="A40" s="384">
        <v>7</v>
      </c>
      <c r="B40" s="664" t="s">
        <v>243</v>
      </c>
      <c r="C40" s="348">
        <v>1437536000</v>
      </c>
      <c r="D40" s="377"/>
      <c r="E40" s="516"/>
      <c r="F40" s="378"/>
      <c r="G40" s="517"/>
      <c r="H40" s="376"/>
      <c r="I40" s="356">
        <f>250000000+200000000</f>
        <v>450000000</v>
      </c>
      <c r="J40" s="661"/>
      <c r="K40" s="360"/>
      <c r="L40" s="361"/>
      <c r="M40" s="382"/>
      <c r="N40" s="383"/>
      <c r="O40" s="74"/>
      <c r="P40" s="75"/>
      <c r="Q40" s="75"/>
      <c r="R40" s="75"/>
      <c r="S40" s="75"/>
      <c r="T40" s="75"/>
    </row>
    <row r="41" spans="1:20" ht="23.25" customHeight="1">
      <c r="A41" s="357" t="s">
        <v>57</v>
      </c>
      <c r="B41" s="375"/>
      <c r="C41" s="376"/>
      <c r="D41" s="377"/>
      <c r="E41" s="516"/>
      <c r="F41" s="378"/>
      <c r="G41" s="517"/>
      <c r="H41" s="376"/>
      <c r="I41" s="380"/>
      <c r="J41" s="661"/>
      <c r="K41" s="360"/>
      <c r="L41" s="361"/>
      <c r="M41" s="382"/>
      <c r="N41" s="383"/>
      <c r="O41" s="74"/>
      <c r="P41" s="75"/>
      <c r="Q41" s="75"/>
      <c r="R41" s="75"/>
      <c r="S41" s="75"/>
      <c r="T41" s="75"/>
    </row>
    <row r="42" spans="1:20" ht="23.25" customHeight="1">
      <c r="A42" s="344">
        <v>1</v>
      </c>
      <c r="B42" s="364" t="s">
        <v>58</v>
      </c>
      <c r="C42" s="348">
        <v>1366377000</v>
      </c>
      <c r="D42" s="347">
        <v>679171725</v>
      </c>
      <c r="E42" s="348">
        <v>800000000</v>
      </c>
      <c r="F42" s="366">
        <v>200000000</v>
      </c>
      <c r="G42" s="491">
        <v>66768750</v>
      </c>
      <c r="H42" s="348">
        <v>400000000</v>
      </c>
      <c r="I42" s="356"/>
      <c r="J42" s="503"/>
      <c r="K42" s="360"/>
      <c r="L42" s="351" t="s">
        <v>206</v>
      </c>
      <c r="M42" s="342" t="s">
        <v>212</v>
      </c>
      <c r="N42" s="615"/>
      <c r="O42" s="4"/>
      <c r="P42" s="5"/>
      <c r="Q42" s="5"/>
      <c r="R42" s="5"/>
      <c r="S42" s="5"/>
      <c r="T42" s="5"/>
    </row>
    <row r="43" spans="1:20" ht="23.25" customHeight="1">
      <c r="A43" s="344">
        <v>2</v>
      </c>
      <c r="B43" s="364" t="s">
        <v>59</v>
      </c>
      <c r="C43" s="348">
        <v>1307971000</v>
      </c>
      <c r="D43" s="347">
        <v>848026800</v>
      </c>
      <c r="E43" s="348">
        <v>900000000</v>
      </c>
      <c r="F43" s="366">
        <v>200000000</v>
      </c>
      <c r="G43" s="491">
        <v>390042000</v>
      </c>
      <c r="H43" s="348">
        <v>350000000</v>
      </c>
      <c r="I43" s="356"/>
      <c r="J43" s="503"/>
      <c r="K43" s="360"/>
      <c r="L43" s="351" t="s">
        <v>240</v>
      </c>
      <c r="M43" s="342" t="s">
        <v>207</v>
      </c>
      <c r="N43" s="615"/>
      <c r="O43" s="4"/>
      <c r="P43" s="5"/>
      <c r="Q43" s="5"/>
      <c r="R43" s="5"/>
      <c r="S43" s="5"/>
      <c r="T43" s="5"/>
    </row>
    <row r="44" spans="1:20" ht="15.75">
      <c r="A44" s="344">
        <v>3</v>
      </c>
      <c r="B44" s="364" t="s">
        <v>60</v>
      </c>
      <c r="C44" s="348">
        <v>1196198000</v>
      </c>
      <c r="D44" s="347">
        <v>1196198000</v>
      </c>
      <c r="E44" s="348">
        <v>1196198000</v>
      </c>
      <c r="F44" s="346"/>
      <c r="G44" s="492"/>
      <c r="H44" s="348"/>
      <c r="I44" s="356"/>
      <c r="J44" s="506">
        <v>164801852</v>
      </c>
      <c r="K44" s="350">
        <v>164802311</v>
      </c>
      <c r="L44" s="351" t="s">
        <v>208</v>
      </c>
      <c r="M44" s="342" t="s">
        <v>208</v>
      </c>
      <c r="N44" s="614" t="s">
        <v>61</v>
      </c>
      <c r="O44" s="4"/>
      <c r="P44" s="5"/>
      <c r="Q44" s="5"/>
      <c r="R44" s="5"/>
      <c r="S44" s="5"/>
      <c r="T44" s="5"/>
    </row>
    <row r="45" spans="1:20" ht="23.25" customHeight="1">
      <c r="A45" s="344">
        <v>4</v>
      </c>
      <c r="B45" s="364" t="s">
        <v>62</v>
      </c>
      <c r="C45" s="348">
        <v>1299151000</v>
      </c>
      <c r="D45" s="347">
        <v>976197600</v>
      </c>
      <c r="E45" s="348">
        <v>1250000000</v>
      </c>
      <c r="F45" s="366">
        <v>200000000</v>
      </c>
      <c r="G45" s="491">
        <v>251520300</v>
      </c>
      <c r="H45" s="348"/>
      <c r="I45" s="356"/>
      <c r="J45" s="503"/>
      <c r="K45" s="360"/>
      <c r="L45" s="351" t="s">
        <v>208</v>
      </c>
      <c r="M45" s="342" t="s">
        <v>249</v>
      </c>
      <c r="N45" s="621" t="str">
        <f>N22</f>
        <v>đặt lịch 30-9 đổ mái</v>
      </c>
      <c r="O45" s="4"/>
      <c r="P45" s="5"/>
      <c r="Q45" s="5"/>
      <c r="R45" s="5"/>
      <c r="S45" s="5"/>
      <c r="T45" s="5"/>
    </row>
    <row r="46" spans="1:20" ht="23.25" customHeight="1">
      <c r="A46" s="344">
        <v>5</v>
      </c>
      <c r="B46" s="364" t="s">
        <v>63</v>
      </c>
      <c r="C46" s="348">
        <v>1178570000</v>
      </c>
      <c r="D46" s="347">
        <v>1178570000</v>
      </c>
      <c r="E46" s="348">
        <v>1178570000</v>
      </c>
      <c r="F46" s="353"/>
      <c r="G46" s="499"/>
      <c r="H46" s="346"/>
      <c r="I46" s="349"/>
      <c r="J46" s="646">
        <v>162989814.81481481</v>
      </c>
      <c r="K46" s="350">
        <v>162990131</v>
      </c>
      <c r="L46" s="351"/>
      <c r="M46" s="365"/>
      <c r="N46" s="613" t="s">
        <v>30</v>
      </c>
      <c r="O46" s="4"/>
      <c r="P46" s="5"/>
      <c r="Q46" s="5"/>
      <c r="R46" s="5"/>
      <c r="S46" s="5"/>
      <c r="T46" s="5"/>
    </row>
    <row r="47" spans="1:20" ht="23.25" customHeight="1">
      <c r="A47" s="344">
        <v>6</v>
      </c>
      <c r="B47" s="364" t="s">
        <v>224</v>
      </c>
      <c r="C47" s="348">
        <v>1209500000</v>
      </c>
      <c r="D47" s="347">
        <v>244624050</v>
      </c>
      <c r="E47" s="348">
        <v>300000000</v>
      </c>
      <c r="F47" s="354">
        <v>150000000</v>
      </c>
      <c r="G47" s="497">
        <v>257499000</v>
      </c>
      <c r="H47" s="348">
        <v>300000000</v>
      </c>
      <c r="I47" s="356"/>
      <c r="J47" s="498"/>
      <c r="K47" s="360"/>
      <c r="L47" s="351" t="s">
        <v>202</v>
      </c>
      <c r="M47" s="342" t="s">
        <v>211</v>
      </c>
      <c r="N47" s="614"/>
      <c r="O47" s="5"/>
      <c r="P47" s="5"/>
      <c r="Q47" s="5"/>
      <c r="R47" s="5"/>
      <c r="S47" s="5"/>
      <c r="T47" s="5"/>
    </row>
    <row r="48" spans="1:20" ht="23.25" customHeight="1">
      <c r="A48" s="344">
        <v>7</v>
      </c>
      <c r="B48" s="364" t="s">
        <v>64</v>
      </c>
      <c r="C48" s="348">
        <v>1355857000</v>
      </c>
      <c r="D48" s="347">
        <v>524149542</v>
      </c>
      <c r="E48" s="348">
        <v>400000000</v>
      </c>
      <c r="F48" s="353"/>
      <c r="G48" s="499"/>
      <c r="H48" s="348"/>
      <c r="I48" s="349"/>
      <c r="J48" s="498"/>
      <c r="K48" s="360"/>
      <c r="L48" s="351" t="s">
        <v>202</v>
      </c>
      <c r="M48" s="342" t="s">
        <v>211</v>
      </c>
      <c r="N48" s="614" t="s">
        <v>214</v>
      </c>
      <c r="O48" s="5"/>
      <c r="P48" s="5"/>
      <c r="Q48" s="5"/>
      <c r="R48" s="5"/>
      <c r="S48" s="5"/>
      <c r="T48" s="5"/>
    </row>
    <row r="49" spans="1:20" ht="23.25" customHeight="1">
      <c r="A49" s="344">
        <v>8</v>
      </c>
      <c r="B49" s="364" t="s">
        <v>65</v>
      </c>
      <c r="C49" s="348">
        <v>1227450000</v>
      </c>
      <c r="D49" s="347">
        <v>1227450000</v>
      </c>
      <c r="E49" s="347">
        <v>1227450000</v>
      </c>
      <c r="F49" s="353"/>
      <c r="G49" s="499"/>
      <c r="H49" s="346"/>
      <c r="I49" s="349"/>
      <c r="J49" s="646">
        <v>145866666.66666666</v>
      </c>
      <c r="K49" s="350">
        <v>145866567</v>
      </c>
      <c r="L49" s="351"/>
      <c r="M49" s="365"/>
      <c r="N49" s="613" t="s">
        <v>30</v>
      </c>
      <c r="O49" s="4"/>
      <c r="P49" s="5"/>
      <c r="Q49" s="5"/>
      <c r="R49" s="5"/>
      <c r="S49" s="5"/>
      <c r="T49" s="5"/>
    </row>
    <row r="50" spans="1:20" ht="23.25" customHeight="1">
      <c r="A50" s="344">
        <v>9</v>
      </c>
      <c r="B50" s="364" t="s">
        <v>66</v>
      </c>
      <c r="C50" s="348">
        <v>1190874000</v>
      </c>
      <c r="D50" s="347">
        <v>905575321</v>
      </c>
      <c r="E50" s="348">
        <v>800000000</v>
      </c>
      <c r="F50" s="354">
        <v>100000000</v>
      </c>
      <c r="G50" s="491">
        <v>21676005</v>
      </c>
      <c r="H50" s="348">
        <v>350000000</v>
      </c>
      <c r="I50" s="356"/>
      <c r="J50" s="498"/>
      <c r="K50" s="360"/>
      <c r="L50" s="351" t="s">
        <v>206</v>
      </c>
      <c r="M50" s="342" t="s">
        <v>249</v>
      </c>
      <c r="N50" s="614"/>
      <c r="O50" s="4"/>
      <c r="P50" s="5"/>
      <c r="Q50" s="5"/>
      <c r="R50" s="5"/>
      <c r="S50" s="5"/>
      <c r="T50" s="5"/>
    </row>
    <row r="51" spans="1:20" ht="23.25" customHeight="1">
      <c r="A51" s="344">
        <v>10</v>
      </c>
      <c r="B51" s="364" t="s">
        <v>67</v>
      </c>
      <c r="C51" s="348">
        <v>1202288000</v>
      </c>
      <c r="D51" s="347">
        <v>1202288000</v>
      </c>
      <c r="E51" s="348">
        <v>1202288000</v>
      </c>
      <c r="F51" s="353"/>
      <c r="G51" s="499"/>
      <c r="H51" s="346"/>
      <c r="I51" s="349"/>
      <c r="J51" s="646">
        <v>139692592.5925926</v>
      </c>
      <c r="K51" s="350">
        <v>139692565</v>
      </c>
      <c r="L51" s="351"/>
      <c r="M51" s="365"/>
      <c r="N51" s="613" t="s">
        <v>30</v>
      </c>
      <c r="O51" s="4"/>
      <c r="P51" s="5"/>
      <c r="Q51" s="5"/>
      <c r="R51" s="5"/>
      <c r="S51" s="5"/>
      <c r="T51" s="5"/>
    </row>
    <row r="52" spans="1:20" ht="23.25" customHeight="1">
      <c r="A52" s="344">
        <v>11</v>
      </c>
      <c r="B52" s="364" t="s">
        <v>68</v>
      </c>
      <c r="C52" s="348">
        <v>1552019000</v>
      </c>
      <c r="D52" s="347">
        <v>1552019000</v>
      </c>
      <c r="E52" s="348">
        <v>1552019000</v>
      </c>
      <c r="F52" s="353"/>
      <c r="G52" s="499"/>
      <c r="H52" s="346"/>
      <c r="I52" s="349"/>
      <c r="J52" s="646">
        <v>137225000</v>
      </c>
      <c r="K52" s="350">
        <v>137225262</v>
      </c>
      <c r="L52" s="351"/>
      <c r="M52" s="365"/>
      <c r="N52" s="613" t="s">
        <v>30</v>
      </c>
      <c r="O52" s="4"/>
      <c r="P52" s="5"/>
      <c r="Q52" s="5"/>
      <c r="R52" s="5"/>
      <c r="S52" s="5"/>
      <c r="T52" s="5"/>
    </row>
    <row r="53" spans="1:20" ht="23.25" customHeight="1">
      <c r="A53" s="344">
        <v>12</v>
      </c>
      <c r="B53" s="364" t="s">
        <v>149</v>
      </c>
      <c r="C53" s="348">
        <v>1191696000</v>
      </c>
      <c r="D53" s="347">
        <v>1191696000</v>
      </c>
      <c r="E53" s="348">
        <v>1191696000</v>
      </c>
      <c r="F53" s="353"/>
      <c r="G53" s="499"/>
      <c r="H53" s="346"/>
      <c r="I53" s="349"/>
      <c r="J53" s="646">
        <v>124999999.99999999</v>
      </c>
      <c r="K53" s="350">
        <v>125000000</v>
      </c>
      <c r="L53" s="351"/>
      <c r="M53" s="365"/>
      <c r="N53" s="613" t="s">
        <v>30</v>
      </c>
      <c r="O53" s="4"/>
      <c r="P53" s="5"/>
      <c r="Q53" s="5"/>
      <c r="R53" s="5"/>
      <c r="S53" s="5"/>
      <c r="T53" s="5"/>
    </row>
    <row r="54" spans="1:20" ht="23.25" customHeight="1">
      <c r="A54" s="344">
        <v>13</v>
      </c>
      <c r="B54" s="364" t="s">
        <v>151</v>
      </c>
      <c r="C54" s="348">
        <v>1658348000</v>
      </c>
      <c r="D54" s="347">
        <v>1658348000</v>
      </c>
      <c r="E54" s="348">
        <v>1658348000</v>
      </c>
      <c r="F54" s="353"/>
      <c r="G54" s="499"/>
      <c r="H54" s="346"/>
      <c r="I54" s="349"/>
      <c r="J54" s="646">
        <v>158909259.25925925</v>
      </c>
      <c r="K54" s="350">
        <v>158909689</v>
      </c>
      <c r="L54" s="351"/>
      <c r="M54" s="365"/>
      <c r="N54" s="613" t="s">
        <v>30</v>
      </c>
      <c r="O54" s="4"/>
      <c r="P54" s="5"/>
      <c r="Q54" s="5"/>
      <c r="R54" s="5"/>
      <c r="S54" s="5"/>
      <c r="T54" s="5"/>
    </row>
    <row r="55" spans="1:20" ht="21.75" customHeight="1">
      <c r="A55" s="344">
        <v>14</v>
      </c>
      <c r="B55" s="364" t="s">
        <v>152</v>
      </c>
      <c r="C55" s="348">
        <v>1420640000</v>
      </c>
      <c r="D55" s="347">
        <v>1420640000</v>
      </c>
      <c r="E55" s="348">
        <v>1420640000</v>
      </c>
      <c r="F55" s="353"/>
      <c r="G55" s="499"/>
      <c r="H55" s="346"/>
      <c r="I55" s="349"/>
      <c r="J55" s="646">
        <v>149076851.85185185</v>
      </c>
      <c r="K55" s="350">
        <v>149077053</v>
      </c>
      <c r="L55" s="351"/>
      <c r="M55" s="365"/>
      <c r="N55" s="613" t="s">
        <v>30</v>
      </c>
      <c r="O55" s="4"/>
      <c r="P55" s="5"/>
      <c r="Q55" s="5"/>
      <c r="R55" s="5"/>
      <c r="S55" s="5"/>
      <c r="T55" s="5"/>
    </row>
    <row r="56" spans="1:20" ht="15.75">
      <c r="A56" s="344">
        <v>15</v>
      </c>
      <c r="B56" s="364" t="s">
        <v>72</v>
      </c>
      <c r="C56" s="348">
        <v>1215243000</v>
      </c>
      <c r="D56" s="348">
        <v>1215243000</v>
      </c>
      <c r="E56" s="348">
        <v>1100000000</v>
      </c>
      <c r="F56" s="353"/>
      <c r="G56" s="499"/>
      <c r="H56" s="348">
        <f>D56-E56+J56</f>
        <v>199971704</v>
      </c>
      <c r="I56" s="349"/>
      <c r="J56" s="646">
        <v>84728704</v>
      </c>
      <c r="K56" s="360"/>
      <c r="L56" s="351" t="s">
        <v>208</v>
      </c>
      <c r="M56" s="342" t="s">
        <v>208</v>
      </c>
      <c r="N56" s="614" t="s">
        <v>42</v>
      </c>
      <c r="O56" s="4"/>
      <c r="P56" s="5"/>
      <c r="Q56" s="5"/>
      <c r="R56" s="5"/>
      <c r="S56" s="5"/>
      <c r="T56" s="5"/>
    </row>
    <row r="57" spans="1:20" ht="15.75">
      <c r="A57" s="344">
        <v>16</v>
      </c>
      <c r="B57" s="364" t="s">
        <v>73</v>
      </c>
      <c r="C57" s="348">
        <v>1217161000</v>
      </c>
      <c r="D57" s="347">
        <v>1217161000</v>
      </c>
      <c r="E57" s="348">
        <v>1217161000</v>
      </c>
      <c r="F57" s="353"/>
      <c r="G57" s="499"/>
      <c r="H57" s="348"/>
      <c r="I57" s="356"/>
      <c r="J57" s="646">
        <v>142537963</v>
      </c>
      <c r="K57" s="350">
        <v>142538141</v>
      </c>
      <c r="L57" s="351" t="s">
        <v>208</v>
      </c>
      <c r="M57" s="342" t="s">
        <v>208</v>
      </c>
      <c r="N57" s="614" t="s">
        <v>74</v>
      </c>
      <c r="O57" s="4"/>
      <c r="P57" s="5"/>
      <c r="Q57" s="5"/>
      <c r="R57" s="5"/>
      <c r="S57" s="5"/>
      <c r="T57" s="5"/>
    </row>
    <row r="58" spans="1:20" ht="15.75">
      <c r="A58" s="344">
        <v>17</v>
      </c>
      <c r="B58" s="364" t="s">
        <v>75</v>
      </c>
      <c r="C58" s="348">
        <v>1267836000</v>
      </c>
      <c r="D58" s="348">
        <v>1267836000</v>
      </c>
      <c r="E58" s="348">
        <v>1150000000</v>
      </c>
      <c r="F58" s="353"/>
      <c r="G58" s="499"/>
      <c r="H58" s="348">
        <f>D58-E58+J58</f>
        <v>226090630</v>
      </c>
      <c r="I58" s="349"/>
      <c r="J58" s="646">
        <v>108254630</v>
      </c>
      <c r="K58" s="360"/>
      <c r="L58" s="351" t="s">
        <v>208</v>
      </c>
      <c r="M58" s="342" t="s">
        <v>208</v>
      </c>
      <c r="N58" s="614" t="s">
        <v>42</v>
      </c>
      <c r="O58" s="4"/>
      <c r="P58" s="5"/>
      <c r="Q58" s="5"/>
      <c r="R58" s="5"/>
      <c r="S58" s="5"/>
      <c r="T58" s="5"/>
    </row>
    <row r="59" spans="1:20" ht="18" customHeight="1">
      <c r="A59" s="344">
        <v>18</v>
      </c>
      <c r="B59" s="364" t="s">
        <v>244</v>
      </c>
      <c r="C59" s="348"/>
      <c r="D59" s="347"/>
      <c r="E59" s="348"/>
      <c r="F59" s="354"/>
      <c r="G59" s="499"/>
      <c r="H59" s="346"/>
      <c r="I59" s="356"/>
      <c r="J59" s="498"/>
      <c r="K59" s="350"/>
      <c r="L59" s="351"/>
      <c r="M59" s="365"/>
      <c r="N59" s="622"/>
      <c r="O59" s="5"/>
      <c r="P59" s="5"/>
      <c r="Q59" s="5"/>
      <c r="R59" s="5"/>
      <c r="S59" s="5"/>
      <c r="T59" s="5"/>
    </row>
    <row r="60" spans="1:20" ht="18" customHeight="1">
      <c r="A60" s="344">
        <v>19</v>
      </c>
      <c r="B60" s="364" t="s">
        <v>225</v>
      </c>
      <c r="C60" s="348">
        <v>1269841117</v>
      </c>
      <c r="D60" s="347">
        <v>0</v>
      </c>
      <c r="E60" s="348">
        <v>300000000</v>
      </c>
      <c r="F60" s="354">
        <v>200000000</v>
      </c>
      <c r="G60" s="499"/>
      <c r="H60" s="346"/>
      <c r="I60" s="356"/>
      <c r="J60" s="498"/>
      <c r="K60" s="350"/>
      <c r="L60" s="351" t="s">
        <v>203</v>
      </c>
      <c r="M60" s="365"/>
      <c r="N60" s="622" t="s">
        <v>241</v>
      </c>
      <c r="O60" s="5"/>
      <c r="P60" s="5"/>
      <c r="Q60" s="5"/>
      <c r="R60" s="5"/>
      <c r="S60" s="5"/>
      <c r="T60" s="5"/>
    </row>
    <row r="61" spans="1:20" ht="18" customHeight="1">
      <c r="A61" s="344">
        <v>20</v>
      </c>
      <c r="B61" s="364" t="s">
        <v>76</v>
      </c>
      <c r="C61" s="348">
        <v>1382220000</v>
      </c>
      <c r="D61" s="347">
        <v>1382220000</v>
      </c>
      <c r="E61" s="348">
        <v>1382220000</v>
      </c>
      <c r="F61" s="353"/>
      <c r="G61" s="499"/>
      <c r="H61" s="346"/>
      <c r="I61" s="349"/>
      <c r="J61" s="646">
        <v>124824074.07407406</v>
      </c>
      <c r="K61" s="350">
        <v>124824112</v>
      </c>
      <c r="L61" s="351"/>
      <c r="M61" s="365"/>
      <c r="N61" s="613" t="s">
        <v>30</v>
      </c>
      <c r="O61" s="5"/>
      <c r="P61" s="5"/>
      <c r="Q61" s="5"/>
      <c r="R61" s="5"/>
      <c r="S61" s="5"/>
      <c r="T61" s="5"/>
    </row>
    <row r="62" spans="1:20" ht="15.75">
      <c r="A62" s="344">
        <v>21</v>
      </c>
      <c r="B62" s="364" t="s">
        <v>77</v>
      </c>
      <c r="C62" s="348">
        <v>1509219000</v>
      </c>
      <c r="D62" s="347">
        <v>426300000</v>
      </c>
      <c r="E62" s="348">
        <v>300000000</v>
      </c>
      <c r="F62" s="354"/>
      <c r="G62" s="499"/>
      <c r="H62" s="348"/>
      <c r="I62" s="349"/>
      <c r="J62" s="498"/>
      <c r="K62" s="360"/>
      <c r="L62" s="351" t="s">
        <v>202</v>
      </c>
      <c r="M62" s="365"/>
      <c r="N62" s="613" t="s">
        <v>214</v>
      </c>
      <c r="O62" s="4"/>
      <c r="P62" s="5"/>
      <c r="Q62" s="5"/>
      <c r="R62" s="5"/>
      <c r="S62" s="5"/>
      <c r="T62" s="5"/>
    </row>
    <row r="63" spans="1:20" ht="23.25" customHeight="1">
      <c r="A63" s="357" t="s">
        <v>79</v>
      </c>
      <c r="B63" s="760" t="s">
        <v>80</v>
      </c>
      <c r="C63" s="761"/>
      <c r="D63" s="761"/>
      <c r="E63" s="761"/>
      <c r="F63" s="761"/>
      <c r="G63" s="761"/>
      <c r="H63" s="761"/>
      <c r="I63" s="761"/>
      <c r="J63" s="761"/>
      <c r="K63" s="762"/>
      <c r="L63" s="386"/>
      <c r="M63" s="387"/>
      <c r="N63" s="324"/>
      <c r="O63" s="4"/>
      <c r="P63" s="5"/>
      <c r="Q63" s="5"/>
      <c r="R63" s="5"/>
      <c r="S63" s="5"/>
      <c r="T63" s="5"/>
    </row>
    <row r="64" spans="1:20" ht="23.25" customHeight="1">
      <c r="A64" s="344">
        <v>1</v>
      </c>
      <c r="B64" s="388" t="s">
        <v>87</v>
      </c>
      <c r="C64" s="389">
        <v>1450000000</v>
      </c>
      <c r="D64" s="390">
        <v>607706302</v>
      </c>
      <c r="E64" s="389">
        <v>1083700000</v>
      </c>
      <c r="F64" s="391">
        <v>200000000</v>
      </c>
      <c r="G64" s="491">
        <v>115331906</v>
      </c>
      <c r="H64" s="391"/>
      <c r="I64" s="392"/>
      <c r="J64" s="393"/>
      <c r="K64" s="360"/>
      <c r="L64" s="351" t="s">
        <v>206</v>
      </c>
      <c r="M64" s="369" t="s">
        <v>212</v>
      </c>
      <c r="N64" s="363"/>
      <c r="O64" s="5"/>
      <c r="P64" s="5"/>
      <c r="Q64" s="5"/>
      <c r="R64" s="5"/>
      <c r="S64" s="5"/>
      <c r="T64" s="5"/>
    </row>
    <row r="65" spans="1:20" ht="23.25" customHeight="1">
      <c r="A65" s="344">
        <v>2</v>
      </c>
      <c r="B65" s="388" t="s">
        <v>88</v>
      </c>
      <c r="C65" s="389">
        <v>1450000000</v>
      </c>
      <c r="D65" s="390">
        <v>407657868</v>
      </c>
      <c r="E65" s="389">
        <v>916300000</v>
      </c>
      <c r="F65" s="391">
        <v>200000000</v>
      </c>
      <c r="G65" s="491"/>
      <c r="H65" s="391"/>
      <c r="I65" s="392"/>
      <c r="J65" s="393"/>
      <c r="K65" s="360"/>
      <c r="L65" s="351" t="s">
        <v>206</v>
      </c>
      <c r="M65" s="369" t="s">
        <v>248</v>
      </c>
      <c r="N65" s="363"/>
      <c r="O65" s="5"/>
      <c r="P65" s="5"/>
      <c r="Q65" s="5"/>
      <c r="R65" s="5"/>
      <c r="S65" s="5"/>
      <c r="T65" s="5"/>
    </row>
    <row r="66" spans="1:20" ht="23.25" customHeight="1">
      <c r="A66" s="344">
        <v>3</v>
      </c>
      <c r="B66" s="345" t="s">
        <v>89</v>
      </c>
      <c r="C66" s="348">
        <v>1667337000</v>
      </c>
      <c r="D66" s="347">
        <v>1667337000</v>
      </c>
      <c r="E66" s="348">
        <v>1667337000</v>
      </c>
      <c r="F66" s="353"/>
      <c r="G66" s="499"/>
      <c r="H66" s="358"/>
      <c r="I66" s="349"/>
      <c r="J66" s="347">
        <v>69430556</v>
      </c>
      <c r="K66" s="350">
        <v>69430252</v>
      </c>
      <c r="L66" s="351"/>
      <c r="M66" s="369"/>
      <c r="N66" s="370" t="s">
        <v>30</v>
      </c>
      <c r="O66" s="5"/>
      <c r="P66" s="5"/>
      <c r="Q66" s="5"/>
      <c r="R66" s="5"/>
      <c r="S66" s="5"/>
      <c r="T66" s="5"/>
    </row>
    <row r="67" spans="1:20" ht="23.25" customHeight="1">
      <c r="A67" s="344">
        <v>4</v>
      </c>
      <c r="B67" s="364" t="s">
        <v>153</v>
      </c>
      <c r="C67" s="348">
        <v>2442810000</v>
      </c>
      <c r="D67" s="347">
        <v>2442810000</v>
      </c>
      <c r="E67" s="348">
        <v>2442810000</v>
      </c>
      <c r="F67" s="353"/>
      <c r="G67" s="499"/>
      <c r="H67" s="358"/>
      <c r="I67" s="349"/>
      <c r="J67" s="359"/>
      <c r="K67" s="360"/>
      <c r="L67" s="361"/>
      <c r="M67" s="369"/>
      <c r="N67" s="370" t="s">
        <v>30</v>
      </c>
      <c r="O67" s="5"/>
      <c r="P67" s="5"/>
      <c r="Q67" s="5"/>
      <c r="R67" s="5"/>
      <c r="S67" s="5"/>
      <c r="T67" s="5"/>
    </row>
    <row r="68" spans="1:20" ht="23.25" customHeight="1">
      <c r="A68" s="344">
        <v>5</v>
      </c>
      <c r="B68" s="345" t="s">
        <v>90</v>
      </c>
      <c r="C68" s="348">
        <v>1665300000</v>
      </c>
      <c r="D68" s="347">
        <v>1584443250</v>
      </c>
      <c r="E68" s="348">
        <v>300000000</v>
      </c>
      <c r="F68" s="353"/>
      <c r="G68" s="519"/>
      <c r="H68" s="346"/>
      <c r="I68" s="356">
        <v>500000000</v>
      </c>
      <c r="J68" s="359"/>
      <c r="K68" s="360"/>
      <c r="L68" s="361"/>
      <c r="M68" s="369" t="s">
        <v>208</v>
      </c>
      <c r="N68" s="370" t="s">
        <v>226</v>
      </c>
      <c r="O68" s="4"/>
      <c r="P68" s="5"/>
      <c r="Q68" s="5"/>
      <c r="R68" s="5"/>
      <c r="S68" s="5"/>
      <c r="T68" s="5"/>
    </row>
    <row r="69" spans="1:20" ht="23.25" customHeight="1">
      <c r="A69" s="344">
        <v>6</v>
      </c>
      <c r="B69" s="388" t="s">
        <v>92</v>
      </c>
      <c r="C69" s="389">
        <v>1663272000</v>
      </c>
      <c r="D69" s="390">
        <v>345091577</v>
      </c>
      <c r="E69" s="389">
        <v>300000000</v>
      </c>
      <c r="F69" s="395"/>
      <c r="G69" s="491">
        <v>230676188</v>
      </c>
      <c r="H69" s="396"/>
      <c r="I69" s="392">
        <v>500000000</v>
      </c>
      <c r="J69" s="393"/>
      <c r="K69" s="360"/>
      <c r="L69" s="361"/>
      <c r="M69" s="369" t="s">
        <v>204</v>
      </c>
      <c r="N69" s="370" t="s">
        <v>227</v>
      </c>
      <c r="O69" s="4"/>
      <c r="P69" s="5"/>
      <c r="Q69" s="5"/>
      <c r="R69" s="5"/>
      <c r="S69" s="5"/>
      <c r="T69" s="5"/>
    </row>
    <row r="70" spans="1:20" ht="23.25" customHeight="1">
      <c r="A70" s="357" t="s">
        <v>93</v>
      </c>
      <c r="B70" s="760" t="s">
        <v>94</v>
      </c>
      <c r="C70" s="761"/>
      <c r="D70" s="761"/>
      <c r="E70" s="761"/>
      <c r="F70" s="761"/>
      <c r="G70" s="761"/>
      <c r="H70" s="761"/>
      <c r="I70" s="761"/>
      <c r="J70" s="761"/>
      <c r="K70" s="762"/>
      <c r="L70" s="386"/>
      <c r="M70" s="387"/>
      <c r="N70" s="324"/>
      <c r="O70" s="4"/>
      <c r="P70" s="5"/>
      <c r="Q70" s="5"/>
      <c r="R70" s="5"/>
      <c r="S70" s="5"/>
      <c r="T70" s="5"/>
    </row>
    <row r="71" spans="1:20" ht="23.25" customHeight="1">
      <c r="A71" s="397">
        <v>1</v>
      </c>
      <c r="B71" s="345" t="s">
        <v>95</v>
      </c>
      <c r="C71" s="346">
        <v>2579225000</v>
      </c>
      <c r="D71" s="347">
        <v>1479443460</v>
      </c>
      <c r="E71" s="348">
        <v>0</v>
      </c>
      <c r="F71" s="353"/>
      <c r="G71" s="491">
        <v>257922500</v>
      </c>
      <c r="H71" s="358"/>
      <c r="I71" s="349"/>
      <c r="J71" s="359"/>
      <c r="K71" s="360"/>
      <c r="L71" s="361"/>
      <c r="M71" s="362"/>
      <c r="N71" s="363"/>
      <c r="O71" s="5"/>
      <c r="P71" s="5"/>
      <c r="Q71" s="5"/>
      <c r="R71" s="5"/>
      <c r="S71" s="5"/>
      <c r="T71" s="5"/>
    </row>
    <row r="72" spans="1:20" ht="23.25" customHeight="1">
      <c r="A72" s="357" t="s">
        <v>96</v>
      </c>
      <c r="B72" s="760" t="s">
        <v>97</v>
      </c>
      <c r="C72" s="761"/>
      <c r="D72" s="761"/>
      <c r="E72" s="761"/>
      <c r="F72" s="761"/>
      <c r="G72" s="761"/>
      <c r="H72" s="761"/>
      <c r="I72" s="761"/>
      <c r="J72" s="761"/>
      <c r="K72" s="762"/>
      <c r="L72" s="386"/>
      <c r="M72" s="387"/>
      <c r="N72" s="324"/>
      <c r="O72" s="5"/>
      <c r="P72" s="5"/>
      <c r="Q72" s="5"/>
      <c r="R72" s="5"/>
      <c r="S72" s="5"/>
      <c r="T72" s="5"/>
    </row>
    <row r="73" spans="1:20" ht="34.5" customHeight="1">
      <c r="A73" s="398">
        <v>1</v>
      </c>
      <c r="B73" s="665" t="s">
        <v>110</v>
      </c>
      <c r="C73" s="666">
        <v>6635659000</v>
      </c>
      <c r="D73" s="667">
        <v>1341810000</v>
      </c>
      <c r="E73" s="520">
        <v>0</v>
      </c>
      <c r="F73" s="402"/>
      <c r="G73" s="623">
        <v>2971617300</v>
      </c>
      <c r="H73" s="404"/>
      <c r="I73" s="405"/>
      <c r="J73" s="401"/>
      <c r="K73" s="406"/>
      <c r="L73" s="407"/>
      <c r="M73" s="408"/>
      <c r="N73" s="409"/>
      <c r="O73" s="5"/>
      <c r="P73" s="5"/>
      <c r="Q73" s="5"/>
      <c r="R73" s="5"/>
      <c r="S73" s="5"/>
      <c r="T73" s="5"/>
    </row>
    <row r="74" spans="1:20" ht="34.5" customHeight="1">
      <c r="A74" s="624" t="s">
        <v>229</v>
      </c>
      <c r="B74" s="625" t="s">
        <v>230</v>
      </c>
      <c r="C74" s="626"/>
      <c r="D74" s="627">
        <v>0</v>
      </c>
      <c r="E74" s="628">
        <v>0</v>
      </c>
      <c r="F74" s="626"/>
      <c r="G74" s="629"/>
      <c r="H74" s="626"/>
      <c r="I74" s="630"/>
      <c r="J74" s="627"/>
      <c r="K74" s="631"/>
      <c r="L74" s="632"/>
      <c r="M74" s="633"/>
      <c r="N74" s="416"/>
      <c r="O74" s="5"/>
      <c r="P74" s="5"/>
      <c r="Q74" s="5"/>
      <c r="R74" s="5"/>
      <c r="S74" s="5"/>
      <c r="T74" s="5"/>
    </row>
    <row r="75" spans="1:20" ht="34.5" customHeight="1">
      <c r="A75" s="634">
        <v>1</v>
      </c>
      <c r="B75" s="635" t="s">
        <v>169</v>
      </c>
      <c r="C75" s="668">
        <v>1890897000</v>
      </c>
      <c r="D75" s="627">
        <v>1890897000</v>
      </c>
      <c r="E75" s="628">
        <v>1890897000</v>
      </c>
      <c r="F75" s="626"/>
      <c r="G75" s="629"/>
      <c r="H75" s="626">
        <f>J75</f>
        <v>69595000</v>
      </c>
      <c r="I75" s="637"/>
      <c r="J75" s="627">
        <v>69595000</v>
      </c>
      <c r="K75" s="631"/>
      <c r="L75" s="632"/>
      <c r="M75" s="633"/>
      <c r="N75" s="416"/>
      <c r="O75" s="5"/>
      <c r="P75" s="5"/>
      <c r="Q75" s="5"/>
      <c r="R75" s="5"/>
      <c r="S75" s="5"/>
      <c r="T75" s="5"/>
    </row>
    <row r="76" spans="1:20" ht="25.5" customHeight="1">
      <c r="A76" s="410"/>
      <c r="B76" s="411" t="s">
        <v>99</v>
      </c>
      <c r="C76" s="607">
        <f t="shared" ref="C76:K76" si="0">SUM(C12:C75)</f>
        <v>82124780117</v>
      </c>
      <c r="D76" s="412">
        <f t="shared" si="0"/>
        <v>56685398430</v>
      </c>
      <c r="E76" s="412">
        <f t="shared" si="0"/>
        <v>52586773000</v>
      </c>
      <c r="F76" s="412">
        <f t="shared" si="0"/>
        <v>2550000000</v>
      </c>
      <c r="G76" s="412">
        <f t="shared" si="0"/>
        <v>5296645649</v>
      </c>
      <c r="H76" s="412">
        <f t="shared" si="0"/>
        <v>4261075186</v>
      </c>
      <c r="I76" s="412">
        <f t="shared" si="0"/>
        <v>1450000000</v>
      </c>
      <c r="J76" s="412">
        <f t="shared" si="0"/>
        <v>3388926483.7037039</v>
      </c>
      <c r="K76" s="412">
        <f t="shared" si="0"/>
        <v>2963908807</v>
      </c>
      <c r="L76" s="414"/>
      <c r="M76" s="415"/>
      <c r="N76" s="416"/>
      <c r="O76" s="5"/>
      <c r="P76" s="5"/>
      <c r="Q76" s="5"/>
      <c r="R76" s="5"/>
      <c r="S76" s="5"/>
      <c r="T76" s="5"/>
    </row>
    <row r="77" spans="1:20" ht="15.75" customHeight="1">
      <c r="A77" s="11"/>
      <c r="B77" s="1"/>
      <c r="C77" s="100"/>
      <c r="D77" s="100"/>
      <c r="E77" s="100"/>
      <c r="F77" s="100"/>
      <c r="G77" s="522"/>
      <c r="H77" s="100"/>
      <c r="I77" s="100"/>
      <c r="J77" s="417"/>
      <c r="K77" s="417"/>
      <c r="L77" s="417"/>
      <c r="M77" s="102"/>
      <c r="N77" s="102"/>
      <c r="O77" s="5"/>
      <c r="P77" s="5"/>
      <c r="Q77" s="5"/>
      <c r="R77" s="5"/>
      <c r="S77" s="5"/>
      <c r="T77" s="5"/>
    </row>
    <row r="78" spans="1:20" ht="15.75" customHeight="1">
      <c r="A78" s="11"/>
      <c r="B78" s="11"/>
      <c r="C78" s="11"/>
      <c r="D78" s="418"/>
      <c r="E78" s="11"/>
      <c r="F78" s="11"/>
      <c r="G78" s="523"/>
      <c r="H78" s="11"/>
      <c r="I78" s="11"/>
      <c r="J78" s="417"/>
      <c r="K78" s="417"/>
      <c r="L78" s="417"/>
      <c r="M78" s="11"/>
      <c r="N78" s="11"/>
      <c r="O78" s="5"/>
      <c r="P78" s="5"/>
      <c r="Q78" s="5"/>
      <c r="R78" s="5"/>
      <c r="S78" s="5"/>
      <c r="T78" s="5"/>
    </row>
    <row r="79" spans="1:20" ht="15.75" customHeight="1">
      <c r="A79" s="5"/>
      <c r="B79" s="5"/>
      <c r="C79" s="5"/>
      <c r="D79" s="4"/>
      <c r="E79" s="4"/>
      <c r="F79" s="5"/>
      <c r="G79" s="524"/>
      <c r="H79" s="5"/>
      <c r="I79" s="5"/>
      <c r="J79" s="419"/>
      <c r="K79" s="419"/>
      <c r="L79" s="419"/>
      <c r="M79" s="5"/>
      <c r="N79" s="5"/>
      <c r="O79" s="5"/>
      <c r="P79" s="5"/>
      <c r="Q79" s="5"/>
      <c r="R79" s="5"/>
      <c r="S79" s="5"/>
      <c r="T79" s="5"/>
    </row>
    <row r="80" spans="1:20" ht="15.75" customHeight="1">
      <c r="A80" s="5"/>
      <c r="B80" s="5"/>
      <c r="C80" s="5"/>
      <c r="D80" s="5"/>
      <c r="E80" s="5"/>
      <c r="F80" s="5"/>
      <c r="G80" s="524"/>
      <c r="H80" s="5"/>
      <c r="I80" s="5"/>
      <c r="J80" s="419"/>
      <c r="K80" s="419"/>
      <c r="L80" s="419"/>
      <c r="M80" s="5"/>
      <c r="N80" s="5"/>
      <c r="O80" s="5"/>
      <c r="P80" s="5"/>
      <c r="Q80" s="5"/>
      <c r="R80" s="5"/>
      <c r="S80" s="5"/>
      <c r="T80" s="5"/>
    </row>
    <row r="81" spans="1:20" ht="15.75" customHeight="1">
      <c r="A81" s="5"/>
      <c r="B81" s="5"/>
      <c r="C81" s="5"/>
      <c r="D81" s="5"/>
      <c r="E81" s="5"/>
      <c r="F81" s="5"/>
      <c r="G81" s="524"/>
      <c r="H81" s="5"/>
      <c r="I81" s="5"/>
      <c r="J81" s="419"/>
      <c r="K81" s="419"/>
      <c r="L81" s="419"/>
      <c r="M81" s="5"/>
      <c r="N81" s="5"/>
      <c r="O81" s="5"/>
      <c r="P81" s="5"/>
      <c r="Q81" s="5"/>
      <c r="R81" s="5"/>
      <c r="S81" s="5"/>
      <c r="T81" s="5"/>
    </row>
    <row r="82" spans="1:20" ht="15.75" customHeight="1">
      <c r="A82" s="5"/>
      <c r="B82" s="5"/>
      <c r="C82" s="5"/>
      <c r="D82" s="5"/>
      <c r="E82" s="5"/>
      <c r="F82" s="5"/>
      <c r="G82" s="524"/>
      <c r="H82" s="5"/>
      <c r="I82" s="5"/>
      <c r="J82" s="419"/>
      <c r="K82" s="419"/>
      <c r="L82" s="419"/>
      <c r="M82" s="5"/>
      <c r="N82" s="5"/>
      <c r="O82" s="5"/>
      <c r="P82" s="5"/>
      <c r="Q82" s="5"/>
      <c r="R82" s="5"/>
      <c r="S82" s="5"/>
      <c r="T82" s="5"/>
    </row>
    <row r="83" spans="1:20" ht="15.75" customHeight="1">
      <c r="A83" s="5"/>
      <c r="B83" s="5"/>
      <c r="C83" s="5"/>
      <c r="D83" s="5"/>
      <c r="E83" s="5"/>
      <c r="F83" s="5"/>
      <c r="G83" s="524"/>
      <c r="H83" s="5"/>
      <c r="I83" s="5"/>
      <c r="J83" s="419"/>
      <c r="K83" s="419"/>
      <c r="L83" s="419"/>
      <c r="M83" s="5"/>
      <c r="N83" s="5"/>
      <c r="O83" s="5"/>
      <c r="P83" s="5"/>
      <c r="Q83" s="5"/>
      <c r="R83" s="5"/>
      <c r="S83" s="5"/>
      <c r="T83" s="5"/>
    </row>
    <row r="84" spans="1:20" ht="15.75" customHeight="1">
      <c r="A84" s="5"/>
      <c r="B84" s="5"/>
      <c r="C84" s="5"/>
      <c r="D84" s="5"/>
      <c r="E84" s="5"/>
      <c r="F84" s="5"/>
      <c r="G84" s="524"/>
      <c r="H84" s="5"/>
      <c r="I84" s="5"/>
      <c r="J84" s="419"/>
      <c r="K84" s="419"/>
      <c r="L84" s="419"/>
      <c r="M84" s="5"/>
      <c r="N84" s="5"/>
      <c r="O84" s="5"/>
      <c r="P84" s="5"/>
      <c r="Q84" s="5"/>
      <c r="R84" s="5"/>
      <c r="S84" s="5"/>
      <c r="T84" s="5"/>
    </row>
    <row r="85" spans="1:20" ht="15.75" customHeight="1">
      <c r="A85" s="5"/>
      <c r="B85" s="5"/>
      <c r="C85" s="5"/>
      <c r="D85" s="5"/>
      <c r="E85" s="5"/>
      <c r="F85" s="5"/>
      <c r="G85" s="524"/>
      <c r="H85" s="5"/>
      <c r="I85" s="5"/>
      <c r="J85" s="419"/>
      <c r="K85" s="419"/>
      <c r="L85" s="419"/>
      <c r="M85" s="5"/>
      <c r="N85" s="5"/>
      <c r="O85" s="5"/>
      <c r="P85" s="5"/>
      <c r="Q85" s="5"/>
      <c r="R85" s="5"/>
      <c r="S85" s="5"/>
      <c r="T85" s="5"/>
    </row>
    <row r="86" spans="1:20" ht="15.75" customHeight="1">
      <c r="A86" s="5"/>
      <c r="B86" s="5"/>
      <c r="C86" s="5"/>
      <c r="D86" s="5"/>
      <c r="E86" s="5"/>
      <c r="F86" s="5"/>
      <c r="G86" s="524"/>
      <c r="H86" s="5"/>
      <c r="I86" s="5"/>
      <c r="J86" s="419"/>
      <c r="K86" s="419"/>
      <c r="L86" s="419"/>
      <c r="M86" s="5"/>
      <c r="N86" s="5"/>
      <c r="O86" s="5"/>
      <c r="P86" s="5"/>
      <c r="Q86" s="5"/>
      <c r="R86" s="5"/>
      <c r="S86" s="5"/>
      <c r="T86" s="5"/>
    </row>
    <row r="87" spans="1:20" ht="15.75" customHeight="1">
      <c r="A87" s="5"/>
      <c r="B87" s="5"/>
      <c r="C87" s="5"/>
      <c r="D87" s="5"/>
      <c r="E87" s="5"/>
      <c r="F87" s="5"/>
      <c r="G87" s="524"/>
      <c r="H87" s="5"/>
      <c r="I87" s="5"/>
      <c r="J87" s="419"/>
      <c r="K87" s="419"/>
      <c r="L87" s="419"/>
      <c r="M87" s="5"/>
      <c r="N87" s="5"/>
      <c r="O87" s="5"/>
      <c r="P87" s="5"/>
      <c r="Q87" s="5"/>
      <c r="R87" s="5"/>
      <c r="S87" s="5"/>
      <c r="T87" s="5"/>
    </row>
    <row r="88" spans="1:20" ht="15.75" customHeight="1">
      <c r="A88" s="5"/>
      <c r="B88" s="5"/>
      <c r="C88" s="5"/>
      <c r="D88" s="5"/>
      <c r="E88" s="5"/>
      <c r="F88" s="5"/>
      <c r="G88" s="524"/>
      <c r="H88" s="5"/>
      <c r="I88" s="5"/>
      <c r="J88" s="419"/>
      <c r="K88" s="419"/>
      <c r="L88" s="419"/>
      <c r="M88" s="5"/>
      <c r="N88" s="5"/>
      <c r="O88" s="5"/>
      <c r="P88" s="5"/>
      <c r="Q88" s="5"/>
      <c r="R88" s="5"/>
      <c r="S88" s="5"/>
      <c r="T88" s="5"/>
    </row>
    <row r="89" spans="1:20" ht="15.75" customHeight="1">
      <c r="A89" s="5"/>
      <c r="B89" s="5"/>
      <c r="C89" s="5"/>
      <c r="D89" s="5"/>
      <c r="E89" s="5"/>
      <c r="F89" s="5"/>
      <c r="G89" s="524"/>
      <c r="H89" s="5"/>
      <c r="I89" s="5"/>
      <c r="J89" s="419"/>
      <c r="K89" s="419"/>
      <c r="L89" s="419"/>
      <c r="M89" s="5"/>
      <c r="N89" s="5"/>
      <c r="O89" s="5"/>
      <c r="P89" s="5"/>
      <c r="Q89" s="5"/>
      <c r="R89" s="5"/>
      <c r="S89" s="5"/>
      <c r="T89" s="5"/>
    </row>
    <row r="90" spans="1:20" ht="15.75" customHeight="1">
      <c r="A90" s="5"/>
      <c r="B90" s="5"/>
      <c r="C90" s="5"/>
      <c r="D90" s="5"/>
      <c r="E90" s="5"/>
      <c r="F90" s="5"/>
      <c r="G90" s="524"/>
      <c r="H90" s="5"/>
      <c r="I90" s="5"/>
      <c r="J90" s="419"/>
      <c r="K90" s="419"/>
      <c r="L90" s="419"/>
      <c r="M90" s="5"/>
      <c r="N90" s="5"/>
      <c r="O90" s="5"/>
      <c r="P90" s="5"/>
      <c r="Q90" s="5"/>
      <c r="R90" s="5"/>
      <c r="S90" s="5"/>
      <c r="T90" s="5"/>
    </row>
    <row r="91" spans="1:20" ht="15.75" customHeight="1">
      <c r="A91" s="5"/>
      <c r="B91" s="5"/>
      <c r="C91" s="5"/>
      <c r="D91" s="5"/>
      <c r="E91" s="5"/>
      <c r="F91" s="5"/>
      <c r="G91" s="524"/>
      <c r="H91" s="5"/>
      <c r="I91" s="5"/>
      <c r="J91" s="419"/>
      <c r="K91" s="419"/>
      <c r="L91" s="419"/>
      <c r="M91" s="5"/>
      <c r="N91" s="5"/>
      <c r="O91" s="5"/>
      <c r="P91" s="5"/>
      <c r="Q91" s="5"/>
      <c r="R91" s="5"/>
      <c r="S91" s="5"/>
      <c r="T91" s="5"/>
    </row>
    <row r="92" spans="1:20" ht="15.75" customHeight="1">
      <c r="A92" s="5"/>
      <c r="B92" s="5"/>
      <c r="C92" s="5"/>
      <c r="D92" s="5"/>
      <c r="E92" s="5"/>
      <c r="F92" s="5"/>
      <c r="G92" s="524"/>
      <c r="H92" s="5"/>
      <c r="I92" s="5"/>
      <c r="J92" s="419"/>
      <c r="K92" s="419"/>
      <c r="L92" s="419"/>
      <c r="M92" s="5"/>
      <c r="N92" s="5"/>
      <c r="O92" s="5"/>
      <c r="P92" s="5"/>
      <c r="Q92" s="5"/>
      <c r="R92" s="5"/>
      <c r="S92" s="5"/>
      <c r="T92" s="5"/>
    </row>
    <row r="93" spans="1:20" ht="15.75" customHeight="1">
      <c r="A93" s="5"/>
      <c r="B93" s="5"/>
      <c r="C93" s="5"/>
      <c r="D93" s="5"/>
      <c r="E93" s="5"/>
      <c r="F93" s="5"/>
      <c r="G93" s="524"/>
      <c r="H93" s="5"/>
      <c r="I93" s="5"/>
      <c r="J93" s="419"/>
      <c r="K93" s="419"/>
      <c r="L93" s="419"/>
      <c r="M93" s="5"/>
      <c r="N93" s="5"/>
      <c r="O93" s="5"/>
      <c r="P93" s="5"/>
      <c r="Q93" s="5"/>
      <c r="R93" s="5"/>
      <c r="S93" s="5"/>
      <c r="T93" s="5"/>
    </row>
    <row r="94" spans="1:20" ht="15.75" customHeight="1">
      <c r="A94" s="5"/>
      <c r="B94" s="5"/>
      <c r="C94" s="5"/>
      <c r="D94" s="5"/>
      <c r="E94" s="5"/>
      <c r="F94" s="5"/>
      <c r="G94" s="524"/>
      <c r="H94" s="5"/>
      <c r="I94" s="5"/>
      <c r="J94" s="419"/>
      <c r="K94" s="419"/>
      <c r="L94" s="419"/>
      <c r="M94" s="5"/>
      <c r="N94" s="5"/>
      <c r="O94" s="5"/>
      <c r="P94" s="5"/>
      <c r="Q94" s="5"/>
      <c r="R94" s="5"/>
      <c r="S94" s="5"/>
      <c r="T94" s="5"/>
    </row>
    <row r="95" spans="1:20" ht="15.75" customHeight="1">
      <c r="A95" s="5"/>
      <c r="B95" s="5"/>
      <c r="C95" s="5"/>
      <c r="D95" s="5"/>
      <c r="E95" s="5"/>
      <c r="F95" s="5"/>
      <c r="G95" s="524"/>
      <c r="H95" s="5"/>
      <c r="I95" s="5"/>
      <c r="J95" s="419"/>
      <c r="K95" s="419"/>
      <c r="L95" s="419"/>
      <c r="M95" s="5"/>
      <c r="N95" s="5"/>
      <c r="O95" s="5"/>
      <c r="P95" s="5"/>
      <c r="Q95" s="5"/>
      <c r="R95" s="5"/>
      <c r="S95" s="5"/>
      <c r="T95" s="5"/>
    </row>
    <row r="96" spans="1:20" ht="15.75" customHeight="1">
      <c r="A96" s="5"/>
      <c r="B96" s="5"/>
      <c r="C96" s="5"/>
      <c r="D96" s="5"/>
      <c r="E96" s="5"/>
      <c r="F96" s="5"/>
      <c r="G96" s="524"/>
      <c r="H96" s="5"/>
      <c r="I96" s="5"/>
      <c r="J96" s="419"/>
      <c r="K96" s="419"/>
      <c r="L96" s="419"/>
      <c r="M96" s="5"/>
      <c r="N96" s="5"/>
      <c r="O96" s="5"/>
      <c r="P96" s="5"/>
      <c r="Q96" s="5"/>
      <c r="R96" s="5"/>
      <c r="S96" s="5"/>
      <c r="T96" s="5"/>
    </row>
    <row r="97" spans="1:20" ht="15.75" customHeight="1">
      <c r="A97" s="5"/>
      <c r="B97" s="5"/>
      <c r="C97" s="5"/>
      <c r="D97" s="5"/>
      <c r="E97" s="5"/>
      <c r="F97" s="5"/>
      <c r="G97" s="524"/>
      <c r="H97" s="5"/>
      <c r="I97" s="5"/>
      <c r="J97" s="419"/>
      <c r="K97" s="419"/>
      <c r="L97" s="419"/>
      <c r="M97" s="5"/>
      <c r="N97" s="5"/>
      <c r="O97" s="5"/>
      <c r="P97" s="5"/>
      <c r="Q97" s="5"/>
      <c r="R97" s="5"/>
      <c r="S97" s="5"/>
      <c r="T97" s="5"/>
    </row>
    <row r="98" spans="1:20" ht="15.75" customHeight="1">
      <c r="A98" s="5"/>
      <c r="B98" s="5"/>
      <c r="C98" s="5"/>
      <c r="D98" s="5"/>
      <c r="E98" s="5"/>
      <c r="F98" s="5"/>
      <c r="G98" s="524"/>
      <c r="H98" s="5"/>
      <c r="I98" s="5"/>
      <c r="J98" s="419"/>
      <c r="K98" s="419"/>
      <c r="L98" s="419"/>
      <c r="M98" s="5"/>
      <c r="N98" s="5"/>
      <c r="O98" s="5"/>
      <c r="P98" s="5"/>
      <c r="Q98" s="5"/>
      <c r="R98" s="5"/>
      <c r="S98" s="5"/>
      <c r="T98" s="5"/>
    </row>
    <row r="99" spans="1:20" ht="15.75" customHeight="1">
      <c r="A99" s="5"/>
      <c r="B99" s="5"/>
      <c r="C99" s="5"/>
      <c r="D99" s="5"/>
      <c r="E99" s="5"/>
      <c r="F99" s="5"/>
      <c r="G99" s="524"/>
      <c r="H99" s="5"/>
      <c r="I99" s="5"/>
      <c r="J99" s="419"/>
      <c r="K99" s="419"/>
      <c r="L99" s="419"/>
      <c r="M99" s="5"/>
      <c r="N99" s="5"/>
      <c r="O99" s="5"/>
      <c r="P99" s="5"/>
      <c r="Q99" s="5"/>
      <c r="R99" s="5"/>
      <c r="S99" s="5"/>
      <c r="T99" s="5"/>
    </row>
    <row r="100" spans="1:20" ht="15.75" customHeight="1">
      <c r="A100" s="5"/>
      <c r="B100" s="5"/>
      <c r="C100" s="5"/>
      <c r="D100" s="5"/>
      <c r="E100" s="5"/>
      <c r="F100" s="5"/>
      <c r="G100" s="524"/>
      <c r="H100" s="5"/>
      <c r="I100" s="5"/>
      <c r="J100" s="419"/>
      <c r="K100" s="419"/>
      <c r="L100" s="419"/>
      <c r="M100" s="5"/>
      <c r="N100" s="5"/>
      <c r="O100" s="5"/>
      <c r="P100" s="5"/>
      <c r="Q100" s="5"/>
      <c r="R100" s="5"/>
      <c r="S100" s="5"/>
      <c r="T100" s="5"/>
    </row>
    <row r="101" spans="1:20" ht="15.75" customHeight="1">
      <c r="A101" s="5"/>
      <c r="B101" s="5"/>
      <c r="C101" s="5"/>
      <c r="D101" s="5"/>
      <c r="E101" s="5"/>
      <c r="F101" s="5"/>
      <c r="G101" s="524"/>
      <c r="H101" s="5"/>
      <c r="I101" s="5"/>
      <c r="J101" s="419"/>
      <c r="K101" s="419"/>
      <c r="L101" s="419"/>
      <c r="M101" s="5"/>
      <c r="N101" s="5"/>
      <c r="O101" s="5"/>
      <c r="P101" s="5"/>
      <c r="Q101" s="5"/>
      <c r="R101" s="5"/>
      <c r="S101" s="5"/>
      <c r="T101" s="5"/>
    </row>
    <row r="102" spans="1:20" ht="15.75" customHeight="1">
      <c r="A102" s="5"/>
      <c r="B102" s="5"/>
      <c r="C102" s="5"/>
      <c r="D102" s="5"/>
      <c r="E102" s="5"/>
      <c r="F102" s="5"/>
      <c r="G102" s="524"/>
      <c r="H102" s="5"/>
      <c r="I102" s="5"/>
      <c r="J102" s="419"/>
      <c r="K102" s="419"/>
      <c r="L102" s="419"/>
      <c r="M102" s="5"/>
      <c r="N102" s="5"/>
      <c r="O102" s="5"/>
      <c r="P102" s="5"/>
      <c r="Q102" s="5"/>
      <c r="R102" s="5"/>
      <c r="S102" s="5"/>
      <c r="T102" s="5"/>
    </row>
    <row r="103" spans="1:20" ht="15.75" customHeight="1">
      <c r="A103" s="5"/>
      <c r="B103" s="5"/>
      <c r="C103" s="5"/>
      <c r="D103" s="5"/>
      <c r="E103" s="5"/>
      <c r="F103" s="5"/>
      <c r="G103" s="524"/>
      <c r="H103" s="5"/>
      <c r="I103" s="5"/>
      <c r="J103" s="419"/>
      <c r="K103" s="419"/>
      <c r="L103" s="419"/>
      <c r="M103" s="5"/>
      <c r="N103" s="5"/>
      <c r="O103" s="5"/>
      <c r="P103" s="5"/>
      <c r="Q103" s="5"/>
      <c r="R103" s="5"/>
      <c r="S103" s="5"/>
      <c r="T103" s="5"/>
    </row>
    <row r="104" spans="1:20" ht="15.75" customHeight="1">
      <c r="A104" s="5"/>
      <c r="B104" s="5"/>
      <c r="C104" s="5"/>
      <c r="D104" s="5"/>
      <c r="E104" s="5"/>
      <c r="F104" s="5"/>
      <c r="G104" s="524"/>
      <c r="H104" s="5"/>
      <c r="I104" s="5"/>
      <c r="J104" s="419"/>
      <c r="K104" s="419"/>
      <c r="L104" s="419"/>
      <c r="M104" s="5"/>
      <c r="N104" s="5"/>
      <c r="O104" s="5"/>
      <c r="P104" s="5"/>
      <c r="Q104" s="5"/>
      <c r="R104" s="5"/>
      <c r="S104" s="5"/>
      <c r="T104" s="5"/>
    </row>
    <row r="105" spans="1:20" ht="15.75" customHeight="1">
      <c r="A105" s="5"/>
      <c r="B105" s="5"/>
      <c r="C105" s="5"/>
      <c r="D105" s="5"/>
      <c r="E105" s="5"/>
      <c r="F105" s="5"/>
      <c r="G105" s="524"/>
      <c r="H105" s="5"/>
      <c r="I105" s="5"/>
      <c r="J105" s="419"/>
      <c r="K105" s="419"/>
      <c r="L105" s="419"/>
      <c r="M105" s="5"/>
      <c r="N105" s="5"/>
      <c r="O105" s="5"/>
      <c r="P105" s="5"/>
      <c r="Q105" s="5"/>
      <c r="R105" s="5"/>
      <c r="S105" s="5"/>
      <c r="T105" s="5"/>
    </row>
    <row r="106" spans="1:20" ht="15.75" customHeight="1">
      <c r="A106" s="5"/>
      <c r="B106" s="5"/>
      <c r="C106" s="5"/>
      <c r="D106" s="5"/>
      <c r="E106" s="5"/>
      <c r="F106" s="5"/>
      <c r="G106" s="524"/>
      <c r="H106" s="5"/>
      <c r="I106" s="5"/>
      <c r="J106" s="419"/>
      <c r="K106" s="419"/>
      <c r="L106" s="419"/>
      <c r="M106" s="5"/>
      <c r="N106" s="5"/>
      <c r="O106" s="5"/>
      <c r="P106" s="5"/>
      <c r="Q106" s="5"/>
      <c r="R106" s="5"/>
      <c r="S106" s="5"/>
      <c r="T106" s="5"/>
    </row>
    <row r="107" spans="1:20" ht="15.75" customHeight="1">
      <c r="A107" s="5"/>
      <c r="B107" s="5"/>
      <c r="C107" s="5"/>
      <c r="D107" s="5"/>
      <c r="E107" s="5"/>
      <c r="F107" s="5"/>
      <c r="G107" s="524"/>
      <c r="H107" s="5"/>
      <c r="I107" s="5"/>
      <c r="J107" s="419"/>
      <c r="K107" s="419"/>
      <c r="L107" s="419"/>
      <c r="M107" s="5"/>
      <c r="N107" s="5"/>
      <c r="O107" s="5"/>
      <c r="P107" s="5"/>
      <c r="Q107" s="5"/>
      <c r="R107" s="5"/>
      <c r="S107" s="5"/>
      <c r="T107" s="5"/>
    </row>
    <row r="108" spans="1:20" ht="15.75" customHeight="1">
      <c r="A108" s="5"/>
      <c r="B108" s="5"/>
      <c r="C108" s="5"/>
      <c r="D108" s="5"/>
      <c r="E108" s="5"/>
      <c r="F108" s="5"/>
      <c r="G108" s="524"/>
      <c r="H108" s="5"/>
      <c r="I108" s="5"/>
      <c r="J108" s="419"/>
      <c r="K108" s="419"/>
      <c r="L108" s="419"/>
      <c r="M108" s="5"/>
      <c r="N108" s="5"/>
      <c r="O108" s="5"/>
      <c r="P108" s="5"/>
      <c r="Q108" s="5"/>
      <c r="R108" s="5"/>
      <c r="S108" s="5"/>
      <c r="T108" s="5"/>
    </row>
    <row r="109" spans="1:20" ht="15.75" customHeight="1">
      <c r="A109" s="5"/>
      <c r="B109" s="5"/>
      <c r="C109" s="5"/>
      <c r="D109" s="5"/>
      <c r="E109" s="5"/>
      <c r="F109" s="5"/>
      <c r="G109" s="524"/>
      <c r="H109" s="5"/>
      <c r="I109" s="5"/>
      <c r="J109" s="419"/>
      <c r="K109" s="419"/>
      <c r="L109" s="419"/>
      <c r="M109" s="5"/>
      <c r="N109" s="5"/>
      <c r="O109" s="5"/>
      <c r="P109" s="5"/>
      <c r="Q109" s="5"/>
      <c r="R109" s="5"/>
      <c r="S109" s="5"/>
      <c r="T109" s="5"/>
    </row>
    <row r="110" spans="1:20" ht="15.75" customHeight="1">
      <c r="A110" s="5"/>
      <c r="B110" s="5"/>
      <c r="C110" s="5"/>
      <c r="D110" s="5"/>
      <c r="E110" s="5"/>
      <c r="F110" s="5"/>
      <c r="G110" s="524"/>
      <c r="H110" s="5"/>
      <c r="I110" s="5"/>
      <c r="J110" s="419"/>
      <c r="K110" s="419"/>
      <c r="L110" s="419"/>
      <c r="M110" s="5"/>
      <c r="N110" s="5"/>
      <c r="O110" s="5"/>
      <c r="P110" s="5"/>
      <c r="Q110" s="5"/>
      <c r="R110" s="5"/>
      <c r="S110" s="5"/>
      <c r="T110" s="5"/>
    </row>
    <row r="111" spans="1:20" ht="15.75" customHeight="1">
      <c r="A111" s="5"/>
      <c r="B111" s="5"/>
      <c r="C111" s="5"/>
      <c r="D111" s="5"/>
      <c r="E111" s="5"/>
      <c r="F111" s="5"/>
      <c r="G111" s="524"/>
      <c r="H111" s="5"/>
      <c r="I111" s="5"/>
      <c r="J111" s="419"/>
      <c r="K111" s="419"/>
      <c r="L111" s="419"/>
      <c r="M111" s="5"/>
      <c r="N111" s="5"/>
      <c r="O111" s="5"/>
      <c r="P111" s="5"/>
      <c r="Q111" s="5"/>
      <c r="R111" s="5"/>
      <c r="S111" s="5"/>
      <c r="T111" s="5"/>
    </row>
    <row r="112" spans="1:20" ht="15.75" customHeight="1">
      <c r="A112" s="5"/>
      <c r="B112" s="5"/>
      <c r="C112" s="5"/>
      <c r="D112" s="5"/>
      <c r="E112" s="5"/>
      <c r="F112" s="5"/>
      <c r="G112" s="524"/>
      <c r="H112" s="5"/>
      <c r="I112" s="5"/>
      <c r="J112" s="419"/>
      <c r="K112" s="419"/>
      <c r="L112" s="419"/>
      <c r="M112" s="5"/>
      <c r="N112" s="5"/>
      <c r="O112" s="5"/>
      <c r="P112" s="5"/>
      <c r="Q112" s="5"/>
      <c r="R112" s="5"/>
      <c r="S112" s="5"/>
      <c r="T112" s="5"/>
    </row>
    <row r="113" spans="1:20" ht="15.75" customHeight="1">
      <c r="A113" s="5"/>
      <c r="B113" s="5"/>
      <c r="C113" s="5"/>
      <c r="D113" s="5"/>
      <c r="E113" s="5"/>
      <c r="F113" s="5"/>
      <c r="G113" s="524"/>
      <c r="H113" s="5"/>
      <c r="I113" s="5"/>
      <c r="J113" s="419"/>
      <c r="K113" s="419"/>
      <c r="L113" s="419"/>
      <c r="M113" s="5"/>
      <c r="N113" s="5"/>
      <c r="O113" s="5"/>
      <c r="P113" s="5"/>
      <c r="Q113" s="5"/>
      <c r="R113" s="5"/>
      <c r="S113" s="5"/>
      <c r="T113" s="5"/>
    </row>
    <row r="114" spans="1:20" ht="15.75" customHeight="1">
      <c r="A114" s="5"/>
      <c r="B114" s="5"/>
      <c r="C114" s="5"/>
      <c r="D114" s="5"/>
      <c r="E114" s="5"/>
      <c r="F114" s="5"/>
      <c r="G114" s="524"/>
      <c r="H114" s="5"/>
      <c r="I114" s="5"/>
      <c r="J114" s="419"/>
      <c r="K114" s="419"/>
      <c r="L114" s="419"/>
      <c r="M114" s="5"/>
      <c r="N114" s="5"/>
      <c r="O114" s="5"/>
      <c r="P114" s="5"/>
      <c r="Q114" s="5"/>
      <c r="R114" s="5"/>
      <c r="S114" s="5"/>
      <c r="T114" s="5"/>
    </row>
    <row r="115" spans="1:20" ht="15.75" customHeight="1">
      <c r="A115" s="5"/>
      <c r="B115" s="5"/>
      <c r="C115" s="5"/>
      <c r="D115" s="5"/>
      <c r="E115" s="5"/>
      <c r="F115" s="5"/>
      <c r="G115" s="524"/>
      <c r="H115" s="5"/>
      <c r="I115" s="5"/>
      <c r="J115" s="419"/>
      <c r="K115" s="419"/>
      <c r="L115" s="419"/>
      <c r="M115" s="5"/>
      <c r="N115" s="5"/>
      <c r="O115" s="5"/>
      <c r="P115" s="5"/>
      <c r="Q115" s="5"/>
      <c r="R115" s="5"/>
      <c r="S115" s="5"/>
      <c r="T115" s="5"/>
    </row>
    <row r="116" spans="1:20" ht="15.75" customHeight="1">
      <c r="A116" s="5"/>
      <c r="B116" s="5"/>
      <c r="C116" s="5"/>
      <c r="D116" s="5"/>
      <c r="E116" s="5"/>
      <c r="F116" s="5"/>
      <c r="G116" s="524"/>
      <c r="H116" s="5"/>
      <c r="I116" s="5"/>
      <c r="J116" s="419"/>
      <c r="K116" s="419"/>
      <c r="L116" s="419"/>
      <c r="M116" s="5"/>
      <c r="N116" s="5"/>
      <c r="O116" s="5"/>
      <c r="P116" s="5"/>
      <c r="Q116" s="5"/>
      <c r="R116" s="5"/>
      <c r="S116" s="5"/>
      <c r="T116" s="5"/>
    </row>
    <row r="117" spans="1:20" ht="15.75" customHeight="1">
      <c r="A117" s="5"/>
      <c r="B117" s="5"/>
      <c r="C117" s="5"/>
      <c r="D117" s="5"/>
      <c r="E117" s="5"/>
      <c r="F117" s="5"/>
      <c r="G117" s="524"/>
      <c r="H117" s="5"/>
      <c r="I117" s="5"/>
      <c r="J117" s="419"/>
      <c r="K117" s="419"/>
      <c r="L117" s="419"/>
      <c r="M117" s="5"/>
      <c r="N117" s="5"/>
      <c r="O117" s="5"/>
      <c r="P117" s="5"/>
      <c r="Q117" s="5"/>
      <c r="R117" s="5"/>
      <c r="S117" s="5"/>
      <c r="T117" s="5"/>
    </row>
    <row r="118" spans="1:20" ht="15.75" customHeight="1">
      <c r="A118" s="5"/>
      <c r="B118" s="5"/>
      <c r="C118" s="5"/>
      <c r="D118" s="5"/>
      <c r="E118" s="5"/>
      <c r="F118" s="5"/>
      <c r="G118" s="524"/>
      <c r="H118" s="5"/>
      <c r="I118" s="5"/>
      <c r="J118" s="419"/>
      <c r="K118" s="419"/>
      <c r="L118" s="419"/>
      <c r="M118" s="5"/>
      <c r="N118" s="5"/>
      <c r="O118" s="5"/>
      <c r="P118" s="5"/>
      <c r="Q118" s="5"/>
      <c r="R118" s="5"/>
      <c r="S118" s="5"/>
      <c r="T118" s="5"/>
    </row>
    <row r="119" spans="1:20" ht="15.75" customHeight="1">
      <c r="A119" s="5"/>
      <c r="B119" s="5"/>
      <c r="C119" s="5"/>
      <c r="D119" s="5"/>
      <c r="E119" s="5"/>
      <c r="F119" s="5"/>
      <c r="G119" s="524"/>
      <c r="H119" s="5"/>
      <c r="I119" s="5"/>
      <c r="J119" s="419"/>
      <c r="K119" s="419"/>
      <c r="L119" s="419"/>
      <c r="M119" s="5"/>
      <c r="N119" s="5"/>
      <c r="O119" s="5"/>
      <c r="P119" s="5"/>
      <c r="Q119" s="5"/>
      <c r="R119" s="5"/>
      <c r="S119" s="5"/>
      <c r="T119" s="5"/>
    </row>
    <row r="120" spans="1:20" ht="15.75" customHeight="1">
      <c r="A120" s="5"/>
      <c r="B120" s="5"/>
      <c r="C120" s="5"/>
      <c r="D120" s="5"/>
      <c r="E120" s="5"/>
      <c r="F120" s="5"/>
      <c r="G120" s="524"/>
      <c r="H120" s="5"/>
      <c r="I120" s="5"/>
      <c r="J120" s="419"/>
      <c r="K120" s="419"/>
      <c r="L120" s="419"/>
      <c r="M120" s="5"/>
      <c r="N120" s="5"/>
      <c r="O120" s="5"/>
      <c r="P120" s="5"/>
      <c r="Q120" s="5"/>
      <c r="R120" s="5"/>
      <c r="S120" s="5"/>
      <c r="T120" s="5"/>
    </row>
    <row r="121" spans="1:20" ht="15.75" customHeight="1">
      <c r="A121" s="5"/>
      <c r="B121" s="5"/>
      <c r="C121" s="5"/>
      <c r="D121" s="5"/>
      <c r="E121" s="5"/>
      <c r="F121" s="5"/>
      <c r="G121" s="524"/>
      <c r="H121" s="5"/>
      <c r="I121" s="5"/>
      <c r="J121" s="419"/>
      <c r="K121" s="419"/>
      <c r="L121" s="419"/>
      <c r="M121" s="5"/>
      <c r="N121" s="5"/>
      <c r="O121" s="5"/>
      <c r="P121" s="5"/>
      <c r="Q121" s="5"/>
      <c r="R121" s="5"/>
      <c r="S121" s="5"/>
      <c r="T121" s="5"/>
    </row>
    <row r="122" spans="1:20" ht="15.75" customHeight="1">
      <c r="A122" s="5"/>
      <c r="B122" s="5"/>
      <c r="C122" s="5"/>
      <c r="D122" s="5"/>
      <c r="E122" s="5"/>
      <c r="F122" s="5"/>
      <c r="G122" s="524"/>
      <c r="H122" s="5"/>
      <c r="I122" s="5"/>
      <c r="J122" s="419"/>
      <c r="K122" s="419"/>
      <c r="L122" s="419"/>
      <c r="M122" s="5"/>
      <c r="N122" s="5"/>
      <c r="O122" s="5"/>
      <c r="P122" s="5"/>
      <c r="Q122" s="5"/>
      <c r="R122" s="5"/>
      <c r="S122" s="5"/>
      <c r="T122" s="5"/>
    </row>
    <row r="123" spans="1:20" ht="15.75" customHeight="1">
      <c r="A123" s="5"/>
      <c r="B123" s="5"/>
      <c r="C123" s="5"/>
      <c r="D123" s="5"/>
      <c r="E123" s="5"/>
      <c r="F123" s="5"/>
      <c r="G123" s="524"/>
      <c r="H123" s="5"/>
      <c r="I123" s="5"/>
      <c r="J123" s="419"/>
      <c r="K123" s="419"/>
      <c r="L123" s="419"/>
      <c r="M123" s="5"/>
      <c r="N123" s="5"/>
      <c r="O123" s="5"/>
      <c r="P123" s="5"/>
      <c r="Q123" s="5"/>
      <c r="R123" s="5"/>
      <c r="S123" s="5"/>
      <c r="T123" s="5"/>
    </row>
    <row r="124" spans="1:20" ht="15.75" customHeight="1">
      <c r="A124" s="5"/>
      <c r="B124" s="5"/>
      <c r="C124" s="5"/>
      <c r="D124" s="5"/>
      <c r="E124" s="5"/>
      <c r="F124" s="5"/>
      <c r="G124" s="524"/>
      <c r="H124" s="5"/>
      <c r="I124" s="5"/>
      <c r="J124" s="419"/>
      <c r="K124" s="419"/>
      <c r="L124" s="419"/>
      <c r="M124" s="5"/>
      <c r="N124" s="5"/>
      <c r="O124" s="5"/>
      <c r="P124" s="5"/>
      <c r="Q124" s="5"/>
      <c r="R124" s="5"/>
      <c r="S124" s="5"/>
      <c r="T124" s="5"/>
    </row>
    <row r="125" spans="1:20" ht="15.75" customHeight="1">
      <c r="A125" s="5"/>
      <c r="B125" s="5"/>
      <c r="C125" s="5"/>
      <c r="D125" s="5"/>
      <c r="E125" s="5"/>
      <c r="F125" s="5"/>
      <c r="G125" s="524"/>
      <c r="H125" s="5"/>
      <c r="I125" s="5"/>
      <c r="J125" s="419"/>
      <c r="K125" s="419"/>
      <c r="L125" s="419"/>
      <c r="M125" s="5"/>
      <c r="N125" s="5"/>
      <c r="O125" s="5"/>
      <c r="P125" s="5"/>
      <c r="Q125" s="5"/>
      <c r="R125" s="5"/>
      <c r="S125" s="5"/>
      <c r="T125" s="5"/>
    </row>
    <row r="126" spans="1:20" ht="15.75" customHeight="1">
      <c r="A126" s="5"/>
      <c r="B126" s="5"/>
      <c r="C126" s="5"/>
      <c r="D126" s="5"/>
      <c r="E126" s="5"/>
      <c r="F126" s="5"/>
      <c r="G126" s="524"/>
      <c r="H126" s="5"/>
      <c r="I126" s="5"/>
      <c r="J126" s="419"/>
      <c r="K126" s="419"/>
      <c r="L126" s="419"/>
      <c r="M126" s="5"/>
      <c r="N126" s="5"/>
      <c r="O126" s="5"/>
      <c r="P126" s="5"/>
      <c r="Q126" s="5"/>
      <c r="R126" s="5"/>
      <c r="S126" s="5"/>
      <c r="T126" s="5"/>
    </row>
    <row r="127" spans="1:20" ht="15.75" customHeight="1">
      <c r="A127" s="5"/>
      <c r="B127" s="5"/>
      <c r="C127" s="5"/>
      <c r="D127" s="5"/>
      <c r="E127" s="5"/>
      <c r="F127" s="5"/>
      <c r="G127" s="524"/>
      <c r="H127" s="5"/>
      <c r="I127" s="5"/>
      <c r="J127" s="419"/>
      <c r="K127" s="419"/>
      <c r="L127" s="419"/>
      <c r="M127" s="5"/>
      <c r="N127" s="5"/>
      <c r="O127" s="5"/>
      <c r="P127" s="5"/>
      <c r="Q127" s="5"/>
      <c r="R127" s="5"/>
      <c r="S127" s="5"/>
      <c r="T127" s="5"/>
    </row>
    <row r="128" spans="1:20" ht="15.75" customHeight="1">
      <c r="A128" s="5"/>
      <c r="B128" s="5"/>
      <c r="C128" s="5"/>
      <c r="D128" s="5"/>
      <c r="E128" s="5"/>
      <c r="F128" s="5"/>
      <c r="G128" s="524"/>
      <c r="H128" s="5"/>
      <c r="I128" s="5"/>
      <c r="J128" s="419"/>
      <c r="K128" s="419"/>
      <c r="L128" s="419"/>
      <c r="M128" s="5"/>
      <c r="N128" s="5"/>
      <c r="O128" s="5"/>
      <c r="P128" s="5"/>
      <c r="Q128" s="5"/>
      <c r="R128" s="5"/>
      <c r="S128" s="5"/>
      <c r="T128" s="5"/>
    </row>
    <row r="129" spans="1:20" ht="15.75" customHeight="1">
      <c r="A129" s="5"/>
      <c r="B129" s="5"/>
      <c r="C129" s="5"/>
      <c r="D129" s="5"/>
      <c r="E129" s="5"/>
      <c r="F129" s="5"/>
      <c r="G129" s="524"/>
      <c r="H129" s="5"/>
      <c r="I129" s="5"/>
      <c r="J129" s="419"/>
      <c r="K129" s="419"/>
      <c r="L129" s="419"/>
      <c r="M129" s="5"/>
      <c r="N129" s="5"/>
      <c r="O129" s="5"/>
      <c r="P129" s="5"/>
      <c r="Q129" s="5"/>
      <c r="R129" s="5"/>
      <c r="S129" s="5"/>
      <c r="T129" s="5"/>
    </row>
    <row r="130" spans="1:20" ht="15.75" customHeight="1">
      <c r="A130" s="5"/>
      <c r="B130" s="5"/>
      <c r="C130" s="5"/>
      <c r="D130" s="5"/>
      <c r="E130" s="5"/>
      <c r="F130" s="5"/>
      <c r="G130" s="524"/>
      <c r="H130" s="5"/>
      <c r="I130" s="5"/>
      <c r="J130" s="419"/>
      <c r="K130" s="419"/>
      <c r="L130" s="419"/>
      <c r="M130" s="5"/>
      <c r="N130" s="5"/>
      <c r="O130" s="5"/>
      <c r="P130" s="5"/>
      <c r="Q130" s="5"/>
      <c r="R130" s="5"/>
      <c r="S130" s="5"/>
      <c r="T130" s="5"/>
    </row>
    <row r="131" spans="1:20" ht="15.75" customHeight="1">
      <c r="A131" s="5"/>
      <c r="B131" s="5"/>
      <c r="C131" s="5"/>
      <c r="D131" s="5"/>
      <c r="E131" s="5"/>
      <c r="F131" s="5"/>
      <c r="G131" s="524"/>
      <c r="H131" s="5"/>
      <c r="I131" s="5"/>
      <c r="J131" s="419"/>
      <c r="K131" s="419"/>
      <c r="L131" s="419"/>
      <c r="M131" s="5"/>
      <c r="N131" s="5"/>
      <c r="O131" s="5"/>
      <c r="P131" s="5"/>
      <c r="Q131" s="5"/>
      <c r="R131" s="5"/>
      <c r="S131" s="5"/>
      <c r="T131" s="5"/>
    </row>
    <row r="132" spans="1:20" ht="15.75" customHeight="1">
      <c r="A132" s="5"/>
      <c r="B132" s="5"/>
      <c r="C132" s="5"/>
      <c r="D132" s="5"/>
      <c r="E132" s="5"/>
      <c r="F132" s="5"/>
      <c r="G132" s="524"/>
      <c r="H132" s="5"/>
      <c r="I132" s="5"/>
      <c r="J132" s="419"/>
      <c r="K132" s="419"/>
      <c r="L132" s="419"/>
      <c r="M132" s="5"/>
      <c r="N132" s="5"/>
      <c r="O132" s="5"/>
      <c r="P132" s="5"/>
      <c r="Q132" s="5"/>
      <c r="R132" s="5"/>
      <c r="S132" s="5"/>
      <c r="T132" s="5"/>
    </row>
    <row r="133" spans="1:20" ht="15.75" customHeight="1">
      <c r="A133" s="5"/>
      <c r="B133" s="5"/>
      <c r="C133" s="5"/>
      <c r="D133" s="5"/>
      <c r="E133" s="5"/>
      <c r="F133" s="5"/>
      <c r="G133" s="524"/>
      <c r="H133" s="5"/>
      <c r="I133" s="5"/>
      <c r="J133" s="419"/>
      <c r="K133" s="419"/>
      <c r="L133" s="419"/>
      <c r="M133" s="5"/>
      <c r="N133" s="5"/>
      <c r="O133" s="5"/>
      <c r="P133" s="5"/>
      <c r="Q133" s="5"/>
      <c r="R133" s="5"/>
      <c r="S133" s="5"/>
      <c r="T133" s="5"/>
    </row>
    <row r="134" spans="1:20" ht="15.75" customHeight="1">
      <c r="A134" s="5"/>
      <c r="B134" s="5"/>
      <c r="C134" s="5"/>
      <c r="D134" s="5"/>
      <c r="E134" s="5"/>
      <c r="F134" s="5"/>
      <c r="G134" s="524"/>
      <c r="H134" s="5"/>
      <c r="I134" s="5"/>
      <c r="J134" s="419"/>
      <c r="K134" s="419"/>
      <c r="L134" s="419"/>
      <c r="M134" s="5"/>
      <c r="N134" s="5"/>
      <c r="O134" s="5"/>
      <c r="P134" s="5"/>
      <c r="Q134" s="5"/>
      <c r="R134" s="5"/>
      <c r="S134" s="5"/>
      <c r="T134" s="5"/>
    </row>
    <row r="135" spans="1:20" ht="15.75" customHeight="1">
      <c r="A135" s="5"/>
      <c r="B135" s="5"/>
      <c r="C135" s="5"/>
      <c r="D135" s="5"/>
      <c r="E135" s="5"/>
      <c r="F135" s="5"/>
      <c r="G135" s="524"/>
      <c r="H135" s="5"/>
      <c r="I135" s="5"/>
      <c r="J135" s="419"/>
      <c r="K135" s="419"/>
      <c r="L135" s="419"/>
      <c r="M135" s="5"/>
      <c r="N135" s="5"/>
      <c r="O135" s="5"/>
      <c r="P135" s="5"/>
      <c r="Q135" s="5"/>
      <c r="R135" s="5"/>
      <c r="S135" s="5"/>
      <c r="T135" s="5"/>
    </row>
    <row r="136" spans="1:20" ht="15.75" customHeight="1">
      <c r="A136" s="5"/>
      <c r="B136" s="5"/>
      <c r="C136" s="5"/>
      <c r="D136" s="5"/>
      <c r="E136" s="5"/>
      <c r="F136" s="5"/>
      <c r="G136" s="524"/>
      <c r="H136" s="5"/>
      <c r="I136" s="5"/>
      <c r="J136" s="419"/>
      <c r="K136" s="419"/>
      <c r="L136" s="419"/>
      <c r="M136" s="5"/>
      <c r="N136" s="5"/>
      <c r="O136" s="5"/>
      <c r="P136" s="5"/>
      <c r="Q136" s="5"/>
      <c r="R136" s="5"/>
      <c r="S136" s="5"/>
      <c r="T136" s="5"/>
    </row>
    <row r="137" spans="1:20" ht="15.75" customHeight="1">
      <c r="A137" s="5"/>
      <c r="B137" s="5"/>
      <c r="C137" s="5"/>
      <c r="D137" s="5"/>
      <c r="E137" s="5"/>
      <c r="F137" s="5"/>
      <c r="G137" s="524"/>
      <c r="H137" s="5"/>
      <c r="I137" s="5"/>
      <c r="J137" s="419"/>
      <c r="K137" s="419"/>
      <c r="L137" s="419"/>
      <c r="M137" s="5"/>
      <c r="N137" s="5"/>
      <c r="O137" s="5"/>
      <c r="P137" s="5"/>
      <c r="Q137" s="5"/>
      <c r="R137" s="5"/>
      <c r="S137" s="5"/>
      <c r="T137" s="5"/>
    </row>
    <row r="138" spans="1:20" ht="15.75" customHeight="1">
      <c r="A138" s="5"/>
      <c r="B138" s="5"/>
      <c r="C138" s="5"/>
      <c r="D138" s="5"/>
      <c r="E138" s="5"/>
      <c r="F138" s="5"/>
      <c r="G138" s="524"/>
      <c r="H138" s="5"/>
      <c r="I138" s="5"/>
      <c r="J138" s="419"/>
      <c r="K138" s="419"/>
      <c r="L138" s="419"/>
      <c r="M138" s="5"/>
      <c r="N138" s="5"/>
      <c r="O138" s="5"/>
      <c r="P138" s="5"/>
      <c r="Q138" s="5"/>
      <c r="R138" s="5"/>
      <c r="S138" s="5"/>
      <c r="T138" s="5"/>
    </row>
    <row r="139" spans="1:20" ht="15.75" customHeight="1">
      <c r="A139" s="5"/>
      <c r="B139" s="5"/>
      <c r="C139" s="5"/>
      <c r="D139" s="5"/>
      <c r="E139" s="5"/>
      <c r="F139" s="5"/>
      <c r="G139" s="524"/>
      <c r="H139" s="5"/>
      <c r="I139" s="5"/>
      <c r="J139" s="419"/>
      <c r="K139" s="419"/>
      <c r="L139" s="419"/>
      <c r="M139" s="5"/>
      <c r="N139" s="5"/>
      <c r="O139" s="5"/>
      <c r="P139" s="5"/>
      <c r="Q139" s="5"/>
      <c r="R139" s="5"/>
      <c r="S139" s="5"/>
      <c r="T139" s="5"/>
    </row>
    <row r="140" spans="1:20" ht="15.75" customHeight="1">
      <c r="A140" s="5"/>
      <c r="B140" s="5"/>
      <c r="C140" s="5"/>
      <c r="D140" s="5"/>
      <c r="E140" s="5"/>
      <c r="F140" s="5"/>
      <c r="G140" s="524"/>
      <c r="H140" s="5"/>
      <c r="I140" s="5"/>
      <c r="J140" s="419"/>
      <c r="K140" s="419"/>
      <c r="L140" s="419"/>
      <c r="M140" s="5"/>
      <c r="N140" s="5"/>
      <c r="O140" s="5"/>
      <c r="P140" s="5"/>
      <c r="Q140" s="5"/>
      <c r="R140" s="5"/>
      <c r="S140" s="5"/>
      <c r="T140" s="5"/>
    </row>
    <row r="141" spans="1:20" ht="15.75" customHeight="1">
      <c r="A141" s="5"/>
      <c r="B141" s="5"/>
      <c r="C141" s="5"/>
      <c r="D141" s="5"/>
      <c r="E141" s="5"/>
      <c r="F141" s="5"/>
      <c r="G141" s="524"/>
      <c r="H141" s="5"/>
      <c r="I141" s="5"/>
      <c r="J141" s="419"/>
      <c r="K141" s="419"/>
      <c r="L141" s="419"/>
      <c r="M141" s="5"/>
      <c r="N141" s="5"/>
      <c r="O141" s="5"/>
      <c r="P141" s="5"/>
      <c r="Q141" s="5"/>
      <c r="R141" s="5"/>
      <c r="S141" s="5"/>
      <c r="T141" s="5"/>
    </row>
    <row r="142" spans="1:20" ht="15.75" customHeight="1">
      <c r="A142" s="5"/>
      <c r="B142" s="5"/>
      <c r="C142" s="5"/>
      <c r="D142" s="5"/>
      <c r="E142" s="5"/>
      <c r="F142" s="5"/>
      <c r="G142" s="524"/>
      <c r="H142" s="5"/>
      <c r="I142" s="5"/>
      <c r="J142" s="419"/>
      <c r="K142" s="419"/>
      <c r="L142" s="419"/>
      <c r="M142" s="5"/>
      <c r="N142" s="5"/>
      <c r="O142" s="5"/>
      <c r="P142" s="5"/>
      <c r="Q142" s="5"/>
      <c r="R142" s="5"/>
      <c r="S142" s="5"/>
      <c r="T142" s="5"/>
    </row>
    <row r="143" spans="1:20" ht="15.75" customHeight="1">
      <c r="A143" s="5"/>
      <c r="B143" s="5"/>
      <c r="C143" s="5"/>
      <c r="D143" s="5"/>
      <c r="E143" s="5"/>
      <c r="F143" s="5"/>
      <c r="G143" s="524"/>
      <c r="H143" s="5"/>
      <c r="I143" s="5"/>
      <c r="J143" s="419"/>
      <c r="K143" s="419"/>
      <c r="L143" s="419"/>
      <c r="M143" s="5"/>
      <c r="N143" s="5"/>
      <c r="O143" s="5"/>
      <c r="P143" s="5"/>
      <c r="Q143" s="5"/>
      <c r="R143" s="5"/>
      <c r="S143" s="5"/>
      <c r="T143" s="5"/>
    </row>
    <row r="144" spans="1:20" ht="15.75" customHeight="1">
      <c r="A144" s="5"/>
      <c r="B144" s="5"/>
      <c r="C144" s="5"/>
      <c r="D144" s="5"/>
      <c r="E144" s="5"/>
      <c r="F144" s="5"/>
      <c r="G144" s="524"/>
      <c r="H144" s="5"/>
      <c r="I144" s="5"/>
      <c r="J144" s="419"/>
      <c r="K144" s="419"/>
      <c r="L144" s="419"/>
      <c r="M144" s="5"/>
      <c r="N144" s="5"/>
      <c r="O144" s="5"/>
      <c r="P144" s="5"/>
      <c r="Q144" s="5"/>
      <c r="R144" s="5"/>
      <c r="S144" s="5"/>
      <c r="T144" s="5"/>
    </row>
    <row r="145" spans="1:20" ht="15.75" customHeight="1">
      <c r="A145" s="5"/>
      <c r="B145" s="5"/>
      <c r="C145" s="5"/>
      <c r="D145" s="5"/>
      <c r="E145" s="5"/>
      <c r="F145" s="5"/>
      <c r="G145" s="524"/>
      <c r="H145" s="5"/>
      <c r="I145" s="5"/>
      <c r="J145" s="419"/>
      <c r="K145" s="419"/>
      <c r="L145" s="419"/>
      <c r="M145" s="5"/>
      <c r="N145" s="5"/>
      <c r="O145" s="5"/>
      <c r="P145" s="5"/>
      <c r="Q145" s="5"/>
      <c r="R145" s="5"/>
      <c r="S145" s="5"/>
      <c r="T145" s="5"/>
    </row>
    <row r="146" spans="1:20" ht="15.75" customHeight="1">
      <c r="A146" s="5"/>
      <c r="B146" s="5"/>
      <c r="C146" s="5"/>
      <c r="D146" s="5"/>
      <c r="E146" s="5"/>
      <c r="F146" s="5"/>
      <c r="G146" s="524"/>
      <c r="H146" s="5"/>
      <c r="I146" s="5"/>
      <c r="J146" s="419"/>
      <c r="K146" s="419"/>
      <c r="L146" s="419"/>
      <c r="M146" s="5"/>
      <c r="N146" s="5"/>
      <c r="O146" s="5"/>
      <c r="P146" s="5"/>
      <c r="Q146" s="5"/>
      <c r="R146" s="5"/>
      <c r="S146" s="5"/>
      <c r="T146" s="5"/>
    </row>
    <row r="147" spans="1:20" ht="15.75" customHeight="1">
      <c r="A147" s="5"/>
      <c r="B147" s="5"/>
      <c r="C147" s="5"/>
      <c r="D147" s="5"/>
      <c r="E147" s="5"/>
      <c r="F147" s="5"/>
      <c r="G147" s="524"/>
      <c r="H147" s="5"/>
      <c r="I147" s="5"/>
      <c r="J147" s="419"/>
      <c r="K147" s="419"/>
      <c r="L147" s="419"/>
      <c r="M147" s="5"/>
      <c r="N147" s="5"/>
      <c r="O147" s="5"/>
      <c r="P147" s="5"/>
      <c r="Q147" s="5"/>
      <c r="R147" s="5"/>
      <c r="S147" s="5"/>
      <c r="T147" s="5"/>
    </row>
    <row r="148" spans="1:20" ht="15.75" customHeight="1">
      <c r="A148" s="5"/>
      <c r="B148" s="5"/>
      <c r="C148" s="5"/>
      <c r="D148" s="5"/>
      <c r="E148" s="5"/>
      <c r="F148" s="5"/>
      <c r="G148" s="524"/>
      <c r="H148" s="5"/>
      <c r="I148" s="5"/>
      <c r="J148" s="419"/>
      <c r="K148" s="419"/>
      <c r="L148" s="419"/>
      <c r="M148" s="5"/>
      <c r="N148" s="5"/>
      <c r="O148" s="5"/>
      <c r="P148" s="5"/>
      <c r="Q148" s="5"/>
      <c r="R148" s="5"/>
      <c r="S148" s="5"/>
      <c r="T148" s="5"/>
    </row>
    <row r="149" spans="1:20" ht="15.75" customHeight="1">
      <c r="A149" s="5"/>
      <c r="B149" s="5"/>
      <c r="C149" s="5"/>
      <c r="D149" s="5"/>
      <c r="E149" s="5"/>
      <c r="F149" s="5"/>
      <c r="G149" s="524"/>
      <c r="H149" s="5"/>
      <c r="I149" s="5"/>
      <c r="J149" s="419"/>
      <c r="K149" s="419"/>
      <c r="L149" s="419"/>
      <c r="M149" s="5"/>
      <c r="N149" s="5"/>
      <c r="O149" s="5"/>
      <c r="P149" s="5"/>
      <c r="Q149" s="5"/>
      <c r="R149" s="5"/>
      <c r="S149" s="5"/>
      <c r="T149" s="5"/>
    </row>
    <row r="150" spans="1:20" ht="15.75" customHeight="1">
      <c r="A150" s="5"/>
      <c r="B150" s="5"/>
      <c r="C150" s="5"/>
      <c r="D150" s="5"/>
      <c r="E150" s="5"/>
      <c r="F150" s="5"/>
      <c r="G150" s="524"/>
      <c r="H150" s="5"/>
      <c r="I150" s="5"/>
      <c r="J150" s="419"/>
      <c r="K150" s="419"/>
      <c r="L150" s="419"/>
      <c r="M150" s="5"/>
      <c r="N150" s="5"/>
      <c r="O150" s="5"/>
      <c r="P150" s="5"/>
      <c r="Q150" s="5"/>
      <c r="R150" s="5"/>
      <c r="S150" s="5"/>
      <c r="T150" s="5"/>
    </row>
    <row r="151" spans="1:20" ht="15.75" customHeight="1">
      <c r="A151" s="5"/>
      <c r="B151" s="5"/>
      <c r="C151" s="5"/>
      <c r="D151" s="5"/>
      <c r="E151" s="5"/>
      <c r="F151" s="5"/>
      <c r="G151" s="524"/>
      <c r="H151" s="5"/>
      <c r="I151" s="5"/>
      <c r="J151" s="419"/>
      <c r="K151" s="419"/>
      <c r="L151" s="419"/>
      <c r="M151" s="5"/>
      <c r="N151" s="5"/>
      <c r="O151" s="5"/>
      <c r="P151" s="5"/>
      <c r="Q151" s="5"/>
      <c r="R151" s="5"/>
      <c r="S151" s="5"/>
      <c r="T151" s="5"/>
    </row>
    <row r="152" spans="1:20" ht="15.75" customHeight="1">
      <c r="A152" s="5"/>
      <c r="B152" s="5"/>
      <c r="C152" s="5"/>
      <c r="D152" s="5"/>
      <c r="E152" s="5"/>
      <c r="F152" s="5"/>
      <c r="G152" s="524"/>
      <c r="H152" s="5"/>
      <c r="I152" s="5"/>
      <c r="J152" s="419"/>
      <c r="K152" s="419"/>
      <c r="L152" s="419"/>
      <c r="M152" s="5"/>
      <c r="N152" s="5"/>
      <c r="O152" s="5"/>
      <c r="P152" s="5"/>
      <c r="Q152" s="5"/>
      <c r="R152" s="5"/>
      <c r="S152" s="5"/>
      <c r="T152" s="5"/>
    </row>
    <row r="153" spans="1:20" ht="15.75" customHeight="1">
      <c r="A153" s="5"/>
      <c r="B153" s="5"/>
      <c r="C153" s="5"/>
      <c r="D153" s="5"/>
      <c r="E153" s="5"/>
      <c r="F153" s="5"/>
      <c r="G153" s="524"/>
      <c r="H153" s="5"/>
      <c r="I153" s="5"/>
      <c r="J153" s="419"/>
      <c r="K153" s="419"/>
      <c r="L153" s="419"/>
      <c r="M153" s="5"/>
      <c r="N153" s="5"/>
      <c r="O153" s="5"/>
      <c r="P153" s="5"/>
      <c r="Q153" s="5"/>
      <c r="R153" s="5"/>
      <c r="S153" s="5"/>
      <c r="T153" s="5"/>
    </row>
    <row r="154" spans="1:20" ht="15.75" customHeight="1">
      <c r="A154" s="5"/>
      <c r="B154" s="5"/>
      <c r="C154" s="5"/>
      <c r="D154" s="5"/>
      <c r="E154" s="5"/>
      <c r="F154" s="5"/>
      <c r="G154" s="524"/>
      <c r="H154" s="5"/>
      <c r="I154" s="5"/>
      <c r="J154" s="419"/>
      <c r="K154" s="419"/>
      <c r="L154" s="419"/>
      <c r="M154" s="5"/>
      <c r="N154" s="5"/>
      <c r="O154" s="5"/>
      <c r="P154" s="5"/>
      <c r="Q154" s="5"/>
      <c r="R154" s="5"/>
      <c r="S154" s="5"/>
      <c r="T154" s="5"/>
    </row>
    <row r="155" spans="1:20" ht="15.75" customHeight="1">
      <c r="A155" s="5"/>
      <c r="B155" s="5"/>
      <c r="C155" s="5"/>
      <c r="D155" s="5"/>
      <c r="E155" s="5"/>
      <c r="F155" s="5"/>
      <c r="G155" s="524"/>
      <c r="H155" s="5"/>
      <c r="I155" s="5"/>
      <c r="J155" s="419"/>
      <c r="K155" s="419"/>
      <c r="L155" s="419"/>
      <c r="M155" s="5"/>
      <c r="N155" s="5"/>
      <c r="O155" s="5"/>
      <c r="P155" s="5"/>
      <c r="Q155" s="5"/>
      <c r="R155" s="5"/>
      <c r="S155" s="5"/>
      <c r="T155" s="5"/>
    </row>
    <row r="156" spans="1:20" ht="15.75" customHeight="1">
      <c r="A156" s="5"/>
      <c r="B156" s="5"/>
      <c r="C156" s="5"/>
      <c r="D156" s="5"/>
      <c r="E156" s="5"/>
      <c r="F156" s="5"/>
      <c r="G156" s="524"/>
      <c r="H156" s="5"/>
      <c r="I156" s="5"/>
      <c r="J156" s="419"/>
      <c r="K156" s="419"/>
      <c r="L156" s="419"/>
      <c r="M156" s="5"/>
      <c r="N156" s="5"/>
      <c r="O156" s="5"/>
      <c r="P156" s="5"/>
      <c r="Q156" s="5"/>
      <c r="R156" s="5"/>
      <c r="S156" s="5"/>
      <c r="T156" s="5"/>
    </row>
    <row r="157" spans="1:20" ht="15.75" customHeight="1">
      <c r="A157" s="5"/>
      <c r="B157" s="5"/>
      <c r="C157" s="5"/>
      <c r="D157" s="5"/>
      <c r="E157" s="5"/>
      <c r="F157" s="5"/>
      <c r="G157" s="524"/>
      <c r="H157" s="5"/>
      <c r="I157" s="5"/>
      <c r="J157" s="419"/>
      <c r="K157" s="419"/>
      <c r="L157" s="419"/>
      <c r="M157" s="5"/>
      <c r="N157" s="5"/>
      <c r="O157" s="5"/>
      <c r="P157" s="5"/>
      <c r="Q157" s="5"/>
      <c r="R157" s="5"/>
      <c r="S157" s="5"/>
      <c r="T157" s="5"/>
    </row>
    <row r="158" spans="1:20" ht="15.75" customHeight="1">
      <c r="A158" s="5"/>
      <c r="B158" s="5"/>
      <c r="C158" s="5"/>
      <c r="D158" s="5"/>
      <c r="E158" s="5"/>
      <c r="F158" s="5"/>
      <c r="G158" s="524"/>
      <c r="H158" s="5"/>
      <c r="I158" s="5"/>
      <c r="J158" s="419"/>
      <c r="K158" s="419"/>
      <c r="L158" s="419"/>
      <c r="M158" s="5"/>
      <c r="N158" s="5"/>
      <c r="O158" s="5"/>
      <c r="P158" s="5"/>
      <c r="Q158" s="5"/>
      <c r="R158" s="5"/>
      <c r="S158" s="5"/>
      <c r="T158" s="5"/>
    </row>
    <row r="159" spans="1:20" ht="15.75" customHeight="1">
      <c r="A159" s="5"/>
      <c r="B159" s="5"/>
      <c r="C159" s="5"/>
      <c r="D159" s="5"/>
      <c r="E159" s="5"/>
      <c r="F159" s="5"/>
      <c r="G159" s="524"/>
      <c r="H159" s="5"/>
      <c r="I159" s="5"/>
      <c r="J159" s="419"/>
      <c r="K159" s="419"/>
      <c r="L159" s="419"/>
      <c r="M159" s="5"/>
      <c r="N159" s="5"/>
      <c r="O159" s="5"/>
      <c r="P159" s="5"/>
      <c r="Q159" s="5"/>
      <c r="R159" s="5"/>
      <c r="S159" s="5"/>
      <c r="T159" s="5"/>
    </row>
    <row r="160" spans="1:20" ht="15.75" customHeight="1">
      <c r="A160" s="5"/>
      <c r="B160" s="5"/>
      <c r="C160" s="5"/>
      <c r="D160" s="5"/>
      <c r="E160" s="5"/>
      <c r="F160" s="5"/>
      <c r="G160" s="524"/>
      <c r="H160" s="5"/>
      <c r="I160" s="5"/>
      <c r="J160" s="419"/>
      <c r="K160" s="419"/>
      <c r="L160" s="419"/>
      <c r="M160" s="5"/>
      <c r="N160" s="5"/>
      <c r="O160" s="5"/>
      <c r="P160" s="5"/>
      <c r="Q160" s="5"/>
      <c r="R160" s="5"/>
      <c r="S160" s="5"/>
      <c r="T160" s="5"/>
    </row>
    <row r="161" spans="1:20" ht="15.75" customHeight="1">
      <c r="A161" s="5"/>
      <c r="B161" s="5"/>
      <c r="C161" s="5"/>
      <c r="D161" s="5"/>
      <c r="E161" s="5"/>
      <c r="F161" s="5"/>
      <c r="G161" s="524"/>
      <c r="H161" s="5"/>
      <c r="I161" s="5"/>
      <c r="J161" s="419"/>
      <c r="K161" s="419"/>
      <c r="L161" s="419"/>
      <c r="M161" s="5"/>
      <c r="N161" s="5"/>
      <c r="O161" s="5"/>
      <c r="P161" s="5"/>
      <c r="Q161" s="5"/>
      <c r="R161" s="5"/>
      <c r="S161" s="5"/>
      <c r="T161" s="5"/>
    </row>
    <row r="162" spans="1:20" ht="15.75" customHeight="1">
      <c r="A162" s="5"/>
      <c r="B162" s="5"/>
      <c r="C162" s="5"/>
      <c r="D162" s="5"/>
      <c r="E162" s="5"/>
      <c r="F162" s="5"/>
      <c r="G162" s="524"/>
      <c r="H162" s="5"/>
      <c r="I162" s="5"/>
      <c r="J162" s="419"/>
      <c r="K162" s="419"/>
      <c r="L162" s="419"/>
      <c r="M162" s="5"/>
      <c r="N162" s="5"/>
      <c r="O162" s="5"/>
      <c r="P162" s="5"/>
      <c r="Q162" s="5"/>
      <c r="R162" s="5"/>
      <c r="S162" s="5"/>
      <c r="T162" s="5"/>
    </row>
    <row r="163" spans="1:20" ht="15.75" customHeight="1">
      <c r="A163" s="5"/>
      <c r="B163" s="5"/>
      <c r="C163" s="5"/>
      <c r="D163" s="5"/>
      <c r="E163" s="5"/>
      <c r="F163" s="5"/>
      <c r="G163" s="524"/>
      <c r="H163" s="5"/>
      <c r="I163" s="5"/>
      <c r="J163" s="419"/>
      <c r="K163" s="419"/>
      <c r="L163" s="419"/>
      <c r="M163" s="5"/>
      <c r="N163" s="5"/>
      <c r="O163" s="5"/>
      <c r="P163" s="5"/>
      <c r="Q163" s="5"/>
      <c r="R163" s="5"/>
      <c r="S163" s="5"/>
      <c r="T163" s="5"/>
    </row>
    <row r="164" spans="1:20" ht="15.75" customHeight="1">
      <c r="A164" s="5"/>
      <c r="B164" s="5"/>
      <c r="C164" s="5"/>
      <c r="D164" s="5"/>
      <c r="E164" s="5"/>
      <c r="F164" s="5"/>
      <c r="G164" s="524"/>
      <c r="H164" s="5"/>
      <c r="I164" s="5"/>
      <c r="J164" s="419"/>
      <c r="K164" s="419"/>
      <c r="L164" s="419"/>
      <c r="M164" s="5"/>
      <c r="N164" s="5"/>
      <c r="O164" s="5"/>
      <c r="P164" s="5"/>
      <c r="Q164" s="5"/>
      <c r="R164" s="5"/>
      <c r="S164" s="5"/>
      <c r="T164" s="5"/>
    </row>
    <row r="165" spans="1:20" ht="15.75" customHeight="1">
      <c r="A165" s="5"/>
      <c r="B165" s="5"/>
      <c r="C165" s="5"/>
      <c r="D165" s="5"/>
      <c r="E165" s="5"/>
      <c r="F165" s="5"/>
      <c r="G165" s="524"/>
      <c r="H165" s="5"/>
      <c r="I165" s="5"/>
      <c r="J165" s="419"/>
      <c r="K165" s="419"/>
      <c r="L165" s="419"/>
      <c r="M165" s="5"/>
      <c r="N165" s="5"/>
      <c r="O165" s="5"/>
      <c r="P165" s="5"/>
      <c r="Q165" s="5"/>
      <c r="R165" s="5"/>
      <c r="S165" s="5"/>
      <c r="T165" s="5"/>
    </row>
    <row r="166" spans="1:20" ht="15.75" customHeight="1">
      <c r="A166" s="5"/>
      <c r="B166" s="5"/>
      <c r="C166" s="5"/>
      <c r="D166" s="5"/>
      <c r="E166" s="5"/>
      <c r="F166" s="5"/>
      <c r="G166" s="524"/>
      <c r="H166" s="5"/>
      <c r="I166" s="5"/>
      <c r="J166" s="419"/>
      <c r="K166" s="419"/>
      <c r="L166" s="419"/>
      <c r="M166" s="5"/>
      <c r="N166" s="5"/>
      <c r="O166" s="5"/>
      <c r="P166" s="5"/>
      <c r="Q166" s="5"/>
      <c r="R166" s="5"/>
      <c r="S166" s="5"/>
      <c r="T166" s="5"/>
    </row>
    <row r="167" spans="1:20" ht="15.75" customHeight="1">
      <c r="A167" s="5"/>
      <c r="B167" s="5"/>
      <c r="C167" s="5"/>
      <c r="D167" s="5"/>
      <c r="E167" s="5"/>
      <c r="F167" s="5"/>
      <c r="G167" s="524"/>
      <c r="H167" s="5"/>
      <c r="I167" s="5"/>
      <c r="J167" s="419"/>
      <c r="K167" s="419"/>
      <c r="L167" s="419"/>
      <c r="M167" s="5"/>
      <c r="N167" s="5"/>
      <c r="O167" s="5"/>
      <c r="P167" s="5"/>
      <c r="Q167" s="5"/>
      <c r="R167" s="5"/>
      <c r="S167" s="5"/>
      <c r="T167" s="5"/>
    </row>
    <row r="168" spans="1:20" ht="15.75" customHeight="1">
      <c r="A168" s="5"/>
      <c r="B168" s="5"/>
      <c r="C168" s="5"/>
      <c r="D168" s="5"/>
      <c r="E168" s="5"/>
      <c r="F168" s="5"/>
      <c r="G168" s="524"/>
      <c r="H168" s="5"/>
      <c r="I168" s="5"/>
      <c r="J168" s="419"/>
      <c r="K168" s="419"/>
      <c r="L168" s="419"/>
      <c r="M168" s="5"/>
      <c r="N168" s="5"/>
      <c r="O168" s="5"/>
      <c r="P168" s="5"/>
      <c r="Q168" s="5"/>
      <c r="R168" s="5"/>
      <c r="S168" s="5"/>
      <c r="T168" s="5"/>
    </row>
    <row r="169" spans="1:20" ht="15.75" customHeight="1">
      <c r="A169" s="5"/>
      <c r="B169" s="5"/>
      <c r="C169" s="5"/>
      <c r="D169" s="5"/>
      <c r="E169" s="5"/>
      <c r="F169" s="5"/>
      <c r="G169" s="524"/>
      <c r="H169" s="5"/>
      <c r="I169" s="5"/>
      <c r="J169" s="419"/>
      <c r="K169" s="419"/>
      <c r="L169" s="419"/>
      <c r="M169" s="5"/>
      <c r="N169" s="5"/>
      <c r="O169" s="5"/>
      <c r="P169" s="5"/>
      <c r="Q169" s="5"/>
      <c r="R169" s="5"/>
      <c r="S169" s="5"/>
      <c r="T169" s="5"/>
    </row>
    <row r="170" spans="1:20" ht="15.75" customHeight="1">
      <c r="A170" s="5"/>
      <c r="B170" s="5"/>
      <c r="C170" s="5"/>
      <c r="D170" s="5"/>
      <c r="E170" s="5"/>
      <c r="F170" s="5"/>
      <c r="G170" s="524"/>
      <c r="H170" s="5"/>
      <c r="I170" s="5"/>
      <c r="J170" s="419"/>
      <c r="K170" s="419"/>
      <c r="L170" s="419"/>
      <c r="M170" s="5"/>
      <c r="N170" s="5"/>
      <c r="O170" s="5"/>
      <c r="P170" s="5"/>
      <c r="Q170" s="5"/>
      <c r="R170" s="5"/>
      <c r="S170" s="5"/>
      <c r="T170" s="5"/>
    </row>
    <row r="171" spans="1:20" ht="15.75" customHeight="1">
      <c r="A171" s="5"/>
      <c r="B171" s="5"/>
      <c r="C171" s="5"/>
      <c r="D171" s="5"/>
      <c r="E171" s="5"/>
      <c r="F171" s="5"/>
      <c r="G171" s="524"/>
      <c r="H171" s="5"/>
      <c r="I171" s="5"/>
      <c r="J171" s="419"/>
      <c r="K171" s="419"/>
      <c r="L171" s="419"/>
      <c r="M171" s="5"/>
      <c r="N171" s="5"/>
      <c r="O171" s="5"/>
      <c r="P171" s="5"/>
      <c r="Q171" s="5"/>
      <c r="R171" s="5"/>
      <c r="S171" s="5"/>
      <c r="T171" s="5"/>
    </row>
    <row r="172" spans="1:20" ht="15.75" customHeight="1">
      <c r="A172" s="5"/>
      <c r="B172" s="5"/>
      <c r="C172" s="5"/>
      <c r="D172" s="5"/>
      <c r="E172" s="5"/>
      <c r="F172" s="5"/>
      <c r="G172" s="524"/>
      <c r="H172" s="5"/>
      <c r="I172" s="5"/>
      <c r="J172" s="419"/>
      <c r="K172" s="419"/>
      <c r="L172" s="419"/>
      <c r="M172" s="5"/>
      <c r="N172" s="5"/>
      <c r="O172" s="5"/>
      <c r="P172" s="5"/>
      <c r="Q172" s="5"/>
      <c r="R172" s="5"/>
      <c r="S172" s="5"/>
      <c r="T172" s="5"/>
    </row>
    <row r="173" spans="1:20" ht="15.75" customHeight="1">
      <c r="A173" s="5"/>
      <c r="B173" s="5"/>
      <c r="C173" s="5"/>
      <c r="D173" s="5"/>
      <c r="E173" s="5"/>
      <c r="F173" s="5"/>
      <c r="G173" s="524"/>
      <c r="H173" s="5"/>
      <c r="I173" s="5"/>
      <c r="J173" s="419"/>
      <c r="K173" s="419"/>
      <c r="L173" s="419"/>
      <c r="M173" s="5"/>
      <c r="N173" s="5"/>
      <c r="O173" s="5"/>
      <c r="P173" s="5"/>
      <c r="Q173" s="5"/>
      <c r="R173" s="5"/>
      <c r="S173" s="5"/>
      <c r="T173" s="5"/>
    </row>
    <row r="174" spans="1:20" ht="15.75" customHeight="1">
      <c r="A174" s="5"/>
      <c r="B174" s="5"/>
      <c r="C174" s="5"/>
      <c r="D174" s="5"/>
      <c r="E174" s="5"/>
      <c r="F174" s="5"/>
      <c r="G174" s="524"/>
      <c r="H174" s="5"/>
      <c r="I174" s="5"/>
      <c r="J174" s="419"/>
      <c r="K174" s="419"/>
      <c r="L174" s="419"/>
      <c r="M174" s="5"/>
      <c r="N174" s="5"/>
      <c r="O174" s="5"/>
      <c r="P174" s="5"/>
      <c r="Q174" s="5"/>
      <c r="R174" s="5"/>
      <c r="S174" s="5"/>
      <c r="T174" s="5"/>
    </row>
    <row r="175" spans="1:20" ht="15.75" customHeight="1">
      <c r="A175" s="5"/>
      <c r="B175" s="5"/>
      <c r="C175" s="5"/>
      <c r="D175" s="5"/>
      <c r="E175" s="5"/>
      <c r="F175" s="5"/>
      <c r="G175" s="524"/>
      <c r="H175" s="5"/>
      <c r="I175" s="5"/>
      <c r="J175" s="419"/>
      <c r="K175" s="419"/>
      <c r="L175" s="419"/>
      <c r="M175" s="5"/>
      <c r="N175" s="5"/>
      <c r="O175" s="5"/>
      <c r="P175" s="5"/>
      <c r="Q175" s="5"/>
      <c r="R175" s="5"/>
      <c r="S175" s="5"/>
      <c r="T175" s="5"/>
    </row>
    <row r="176" spans="1:20" ht="15.75" customHeight="1">
      <c r="A176" s="5"/>
      <c r="B176" s="5"/>
      <c r="C176" s="5"/>
      <c r="D176" s="5"/>
      <c r="E176" s="5"/>
      <c r="F176" s="5"/>
      <c r="G176" s="524"/>
      <c r="H176" s="5"/>
      <c r="I176" s="5"/>
      <c r="J176" s="419"/>
      <c r="K176" s="419"/>
      <c r="L176" s="419"/>
      <c r="M176" s="5"/>
      <c r="N176" s="5"/>
      <c r="O176" s="5"/>
      <c r="P176" s="5"/>
      <c r="Q176" s="5"/>
      <c r="R176" s="5"/>
      <c r="S176" s="5"/>
      <c r="T176" s="5"/>
    </row>
    <row r="177" spans="1:20" ht="15.75" customHeight="1">
      <c r="A177" s="5"/>
      <c r="B177" s="5"/>
      <c r="C177" s="5"/>
      <c r="D177" s="5"/>
      <c r="E177" s="5"/>
      <c r="F177" s="5"/>
      <c r="G177" s="524"/>
      <c r="H177" s="5"/>
      <c r="I177" s="5"/>
      <c r="J177" s="419"/>
      <c r="K177" s="419"/>
      <c r="L177" s="419"/>
      <c r="M177" s="5"/>
      <c r="N177" s="5"/>
      <c r="O177" s="5"/>
      <c r="P177" s="5"/>
      <c r="Q177" s="5"/>
      <c r="R177" s="5"/>
      <c r="S177" s="5"/>
      <c r="T177" s="5"/>
    </row>
    <row r="178" spans="1:20" ht="15.75" customHeight="1">
      <c r="A178" s="5"/>
      <c r="B178" s="5"/>
      <c r="C178" s="5"/>
      <c r="D178" s="5"/>
      <c r="E178" s="5"/>
      <c r="F178" s="5"/>
      <c r="G178" s="524"/>
      <c r="H178" s="5"/>
      <c r="I178" s="5"/>
      <c r="J178" s="419"/>
      <c r="K178" s="419"/>
      <c r="L178" s="419"/>
      <c r="M178" s="5"/>
      <c r="N178" s="5"/>
      <c r="O178" s="5"/>
      <c r="P178" s="5"/>
      <c r="Q178" s="5"/>
      <c r="R178" s="5"/>
      <c r="S178" s="5"/>
      <c r="T178" s="5"/>
    </row>
    <row r="179" spans="1:20" ht="15.75" customHeight="1">
      <c r="A179" s="5"/>
      <c r="B179" s="5"/>
      <c r="C179" s="5"/>
      <c r="D179" s="5"/>
      <c r="E179" s="5"/>
      <c r="F179" s="5"/>
      <c r="G179" s="524"/>
      <c r="H179" s="5"/>
      <c r="I179" s="5"/>
      <c r="J179" s="419"/>
      <c r="K179" s="419"/>
      <c r="L179" s="419"/>
      <c r="M179" s="5"/>
      <c r="N179" s="5"/>
      <c r="O179" s="5"/>
      <c r="P179" s="5"/>
      <c r="Q179" s="5"/>
      <c r="R179" s="5"/>
      <c r="S179" s="5"/>
      <c r="T179" s="5"/>
    </row>
    <row r="180" spans="1:20" ht="15.75" customHeight="1">
      <c r="A180" s="5"/>
      <c r="B180" s="5"/>
      <c r="C180" s="5"/>
      <c r="D180" s="5"/>
      <c r="E180" s="5"/>
      <c r="F180" s="5"/>
      <c r="G180" s="524"/>
      <c r="H180" s="5"/>
      <c r="I180" s="5"/>
      <c r="J180" s="419"/>
      <c r="K180" s="419"/>
      <c r="L180" s="419"/>
      <c r="M180" s="5"/>
      <c r="N180" s="5"/>
      <c r="O180" s="5"/>
      <c r="P180" s="5"/>
      <c r="Q180" s="5"/>
      <c r="R180" s="5"/>
      <c r="S180" s="5"/>
      <c r="T180" s="5"/>
    </row>
    <row r="181" spans="1:20" ht="15.75" customHeight="1">
      <c r="A181" s="5"/>
      <c r="B181" s="5"/>
      <c r="C181" s="5"/>
      <c r="D181" s="5"/>
      <c r="E181" s="5"/>
      <c r="F181" s="5"/>
      <c r="G181" s="524"/>
      <c r="H181" s="5"/>
      <c r="I181" s="5"/>
      <c r="J181" s="419"/>
      <c r="K181" s="419"/>
      <c r="L181" s="419"/>
      <c r="M181" s="5"/>
      <c r="N181" s="5"/>
      <c r="O181" s="5"/>
      <c r="P181" s="5"/>
      <c r="Q181" s="5"/>
      <c r="R181" s="5"/>
      <c r="S181" s="5"/>
      <c r="T181" s="5"/>
    </row>
    <row r="182" spans="1:20" ht="15.75" customHeight="1">
      <c r="A182" s="5"/>
      <c r="B182" s="5"/>
      <c r="C182" s="5"/>
      <c r="D182" s="5"/>
      <c r="E182" s="5"/>
      <c r="F182" s="5"/>
      <c r="G182" s="524"/>
      <c r="H182" s="5"/>
      <c r="I182" s="5"/>
      <c r="J182" s="419"/>
      <c r="K182" s="419"/>
      <c r="L182" s="419"/>
      <c r="M182" s="5"/>
      <c r="N182" s="5"/>
      <c r="O182" s="5"/>
      <c r="P182" s="5"/>
      <c r="Q182" s="5"/>
      <c r="R182" s="5"/>
      <c r="S182" s="5"/>
      <c r="T182" s="5"/>
    </row>
    <row r="183" spans="1:20" ht="15.75" customHeight="1">
      <c r="A183" s="5"/>
      <c r="B183" s="5"/>
      <c r="C183" s="5"/>
      <c r="D183" s="5"/>
      <c r="E183" s="5"/>
      <c r="F183" s="5"/>
      <c r="G183" s="524"/>
      <c r="H183" s="5"/>
      <c r="I183" s="5"/>
      <c r="J183" s="419"/>
      <c r="K183" s="419"/>
      <c r="L183" s="419"/>
      <c r="M183" s="5"/>
      <c r="N183" s="5"/>
      <c r="O183" s="5"/>
      <c r="P183" s="5"/>
      <c r="Q183" s="5"/>
      <c r="R183" s="5"/>
      <c r="S183" s="5"/>
      <c r="T183" s="5"/>
    </row>
    <row r="184" spans="1:20" ht="15.75" customHeight="1">
      <c r="A184" s="5"/>
      <c r="B184" s="5"/>
      <c r="C184" s="5"/>
      <c r="D184" s="5"/>
      <c r="E184" s="5"/>
      <c r="F184" s="5"/>
      <c r="G184" s="524"/>
      <c r="H184" s="5"/>
      <c r="I184" s="5"/>
      <c r="J184" s="419"/>
      <c r="K184" s="419"/>
      <c r="L184" s="419"/>
      <c r="M184" s="5"/>
      <c r="N184" s="5"/>
      <c r="O184" s="5"/>
      <c r="P184" s="5"/>
      <c r="Q184" s="5"/>
      <c r="R184" s="5"/>
      <c r="S184" s="5"/>
      <c r="T184" s="5"/>
    </row>
    <row r="185" spans="1:20" ht="15.75" customHeight="1">
      <c r="A185" s="5"/>
      <c r="B185" s="5"/>
      <c r="C185" s="5"/>
      <c r="D185" s="5"/>
      <c r="E185" s="5"/>
      <c r="F185" s="5"/>
      <c r="G185" s="524"/>
      <c r="H185" s="5"/>
      <c r="I185" s="5"/>
      <c r="J185" s="419"/>
      <c r="K185" s="419"/>
      <c r="L185" s="419"/>
      <c r="M185" s="5"/>
      <c r="N185" s="5"/>
      <c r="O185" s="5"/>
      <c r="P185" s="5"/>
      <c r="Q185" s="5"/>
      <c r="R185" s="5"/>
      <c r="S185" s="5"/>
      <c r="T185" s="5"/>
    </row>
    <row r="186" spans="1:20" ht="15.75" customHeight="1">
      <c r="A186" s="5"/>
      <c r="B186" s="5"/>
      <c r="C186" s="5"/>
      <c r="D186" s="5"/>
      <c r="E186" s="5"/>
      <c r="F186" s="5"/>
      <c r="G186" s="524"/>
      <c r="H186" s="5"/>
      <c r="I186" s="5"/>
      <c r="J186" s="419"/>
      <c r="K186" s="419"/>
      <c r="L186" s="419"/>
      <c r="M186" s="5"/>
      <c r="N186" s="5"/>
      <c r="O186" s="5"/>
      <c r="P186" s="5"/>
      <c r="Q186" s="5"/>
      <c r="R186" s="5"/>
      <c r="S186" s="5"/>
      <c r="T186" s="5"/>
    </row>
    <row r="187" spans="1:20" ht="15.75" customHeight="1">
      <c r="A187" s="5"/>
      <c r="B187" s="5"/>
      <c r="C187" s="5"/>
      <c r="D187" s="5"/>
      <c r="E187" s="5"/>
      <c r="F187" s="5"/>
      <c r="G187" s="524"/>
      <c r="H187" s="5"/>
      <c r="I187" s="5"/>
      <c r="J187" s="419"/>
      <c r="K187" s="419"/>
      <c r="L187" s="419"/>
      <c r="M187" s="5"/>
      <c r="N187" s="5"/>
      <c r="O187" s="5"/>
      <c r="P187" s="5"/>
      <c r="Q187" s="5"/>
      <c r="R187" s="5"/>
      <c r="S187" s="5"/>
      <c r="T187" s="5"/>
    </row>
    <row r="188" spans="1:20" ht="15.75" customHeight="1">
      <c r="A188" s="5"/>
      <c r="B188" s="5"/>
      <c r="C188" s="5"/>
      <c r="D188" s="5"/>
      <c r="E188" s="5"/>
      <c r="F188" s="5"/>
      <c r="G188" s="524"/>
      <c r="H188" s="5"/>
      <c r="I188" s="5"/>
      <c r="J188" s="419"/>
      <c r="K188" s="419"/>
      <c r="L188" s="419"/>
      <c r="M188" s="5"/>
      <c r="N188" s="5"/>
      <c r="O188" s="5"/>
      <c r="P188" s="5"/>
      <c r="Q188" s="5"/>
      <c r="R188" s="5"/>
      <c r="S188" s="5"/>
      <c r="T188" s="5"/>
    </row>
    <row r="189" spans="1:20" ht="15.75" customHeight="1">
      <c r="A189" s="5"/>
      <c r="B189" s="5"/>
      <c r="C189" s="5"/>
      <c r="D189" s="5"/>
      <c r="E189" s="5"/>
      <c r="F189" s="5"/>
      <c r="G189" s="524"/>
      <c r="H189" s="5"/>
      <c r="I189" s="5"/>
      <c r="J189" s="419"/>
      <c r="K189" s="419"/>
      <c r="L189" s="419"/>
      <c r="M189" s="5"/>
      <c r="N189" s="5"/>
      <c r="O189" s="5"/>
      <c r="P189" s="5"/>
      <c r="Q189" s="5"/>
      <c r="R189" s="5"/>
      <c r="S189" s="5"/>
      <c r="T189" s="5"/>
    </row>
    <row r="190" spans="1:20" ht="15.75" customHeight="1">
      <c r="A190" s="5"/>
      <c r="B190" s="5"/>
      <c r="C190" s="5"/>
      <c r="D190" s="5"/>
      <c r="E190" s="5"/>
      <c r="F190" s="5"/>
      <c r="G190" s="524"/>
      <c r="H190" s="5"/>
      <c r="I190" s="5"/>
      <c r="J190" s="419"/>
      <c r="K190" s="419"/>
      <c r="L190" s="419"/>
      <c r="M190" s="5"/>
      <c r="N190" s="5"/>
      <c r="O190" s="5"/>
      <c r="P190" s="5"/>
      <c r="Q190" s="5"/>
      <c r="R190" s="5"/>
      <c r="S190" s="5"/>
      <c r="T190" s="5"/>
    </row>
    <row r="191" spans="1:20" ht="15.75" customHeight="1">
      <c r="A191" s="5"/>
      <c r="B191" s="5"/>
      <c r="C191" s="5"/>
      <c r="D191" s="5"/>
      <c r="E191" s="5"/>
      <c r="F191" s="5"/>
      <c r="G191" s="524"/>
      <c r="H191" s="5"/>
      <c r="I191" s="5"/>
      <c r="J191" s="419"/>
      <c r="K191" s="419"/>
      <c r="L191" s="419"/>
      <c r="M191" s="5"/>
      <c r="N191" s="5"/>
      <c r="O191" s="5"/>
      <c r="P191" s="5"/>
      <c r="Q191" s="5"/>
      <c r="R191" s="5"/>
      <c r="S191" s="5"/>
      <c r="T191" s="5"/>
    </row>
    <row r="192" spans="1:20" ht="15.75" customHeight="1">
      <c r="A192" s="5"/>
      <c r="B192" s="5"/>
      <c r="C192" s="5"/>
      <c r="D192" s="5"/>
      <c r="E192" s="5"/>
      <c r="F192" s="5"/>
      <c r="G192" s="524"/>
      <c r="H192" s="5"/>
      <c r="I192" s="5"/>
      <c r="J192" s="419"/>
      <c r="K192" s="419"/>
      <c r="L192" s="419"/>
      <c r="M192" s="5"/>
      <c r="N192" s="5"/>
      <c r="O192" s="5"/>
      <c r="P192" s="5"/>
      <c r="Q192" s="5"/>
      <c r="R192" s="5"/>
      <c r="S192" s="5"/>
      <c r="T192" s="5"/>
    </row>
    <row r="193" spans="1:20" ht="15.75" customHeight="1">
      <c r="A193" s="5"/>
      <c r="B193" s="5"/>
      <c r="C193" s="5"/>
      <c r="D193" s="5"/>
      <c r="E193" s="5"/>
      <c r="F193" s="5"/>
      <c r="G193" s="524"/>
      <c r="H193" s="5"/>
      <c r="I193" s="5"/>
      <c r="J193" s="419"/>
      <c r="K193" s="419"/>
      <c r="L193" s="419"/>
      <c r="M193" s="5"/>
      <c r="N193" s="5"/>
      <c r="O193" s="5"/>
      <c r="P193" s="5"/>
      <c r="Q193" s="5"/>
      <c r="R193" s="5"/>
      <c r="S193" s="5"/>
      <c r="T193" s="5"/>
    </row>
    <row r="194" spans="1:20" ht="15.75" customHeight="1">
      <c r="A194" s="5"/>
      <c r="B194" s="5"/>
      <c r="C194" s="5"/>
      <c r="D194" s="5"/>
      <c r="E194" s="5"/>
      <c r="F194" s="5"/>
      <c r="G194" s="524"/>
      <c r="H194" s="5"/>
      <c r="I194" s="5"/>
      <c r="J194" s="419"/>
      <c r="K194" s="419"/>
      <c r="L194" s="419"/>
      <c r="M194" s="5"/>
      <c r="N194" s="5"/>
      <c r="O194" s="5"/>
      <c r="P194" s="5"/>
      <c r="Q194" s="5"/>
      <c r="R194" s="5"/>
      <c r="S194" s="5"/>
      <c r="T194" s="5"/>
    </row>
    <row r="195" spans="1:20" ht="15.75" customHeight="1">
      <c r="A195" s="5"/>
      <c r="B195" s="5"/>
      <c r="C195" s="5"/>
      <c r="D195" s="5"/>
      <c r="E195" s="5"/>
      <c r="F195" s="5"/>
      <c r="G195" s="524"/>
      <c r="H195" s="5"/>
      <c r="I195" s="5"/>
      <c r="J195" s="419"/>
      <c r="K195" s="419"/>
      <c r="L195" s="419"/>
      <c r="M195" s="5"/>
      <c r="N195" s="5"/>
      <c r="O195" s="5"/>
      <c r="P195" s="5"/>
      <c r="Q195" s="5"/>
      <c r="R195" s="5"/>
      <c r="S195" s="5"/>
      <c r="T195" s="5"/>
    </row>
    <row r="196" spans="1:20" ht="15.75" customHeight="1">
      <c r="A196" s="5"/>
      <c r="B196" s="5"/>
      <c r="C196" s="5"/>
      <c r="D196" s="5"/>
      <c r="E196" s="5"/>
      <c r="F196" s="5"/>
      <c r="G196" s="524"/>
      <c r="H196" s="5"/>
      <c r="I196" s="5"/>
      <c r="J196" s="419"/>
      <c r="K196" s="419"/>
      <c r="L196" s="419"/>
      <c r="M196" s="5"/>
      <c r="N196" s="5"/>
      <c r="O196" s="5"/>
      <c r="P196" s="5"/>
      <c r="Q196" s="5"/>
      <c r="R196" s="5"/>
      <c r="S196" s="5"/>
      <c r="T196" s="5"/>
    </row>
    <row r="197" spans="1:20" ht="15.75" customHeight="1">
      <c r="A197" s="5"/>
      <c r="B197" s="5"/>
      <c r="C197" s="5"/>
      <c r="D197" s="5"/>
      <c r="E197" s="5"/>
      <c r="F197" s="5"/>
      <c r="G197" s="524"/>
      <c r="H197" s="5"/>
      <c r="I197" s="5"/>
      <c r="J197" s="419"/>
      <c r="K197" s="419"/>
      <c r="L197" s="419"/>
      <c r="M197" s="5"/>
      <c r="N197" s="5"/>
      <c r="O197" s="5"/>
      <c r="P197" s="5"/>
      <c r="Q197" s="5"/>
      <c r="R197" s="5"/>
      <c r="S197" s="5"/>
      <c r="T197" s="5"/>
    </row>
    <row r="198" spans="1:20" ht="15.75" customHeight="1">
      <c r="A198" s="5"/>
      <c r="B198" s="5"/>
      <c r="C198" s="5"/>
      <c r="D198" s="5"/>
      <c r="E198" s="5"/>
      <c r="F198" s="5"/>
      <c r="G198" s="524"/>
      <c r="H198" s="5"/>
      <c r="I198" s="5"/>
      <c r="J198" s="419"/>
      <c r="K198" s="419"/>
      <c r="L198" s="419"/>
      <c r="M198" s="5"/>
      <c r="N198" s="5"/>
      <c r="O198" s="5"/>
      <c r="P198" s="5"/>
      <c r="Q198" s="5"/>
      <c r="R198" s="5"/>
      <c r="S198" s="5"/>
      <c r="T198" s="5"/>
    </row>
    <row r="199" spans="1:20" ht="15.75" customHeight="1">
      <c r="A199" s="5"/>
      <c r="B199" s="5"/>
      <c r="C199" s="5"/>
      <c r="D199" s="5"/>
      <c r="E199" s="5"/>
      <c r="F199" s="5"/>
      <c r="G199" s="524"/>
      <c r="H199" s="5"/>
      <c r="I199" s="5"/>
      <c r="J199" s="419"/>
      <c r="K199" s="419"/>
      <c r="L199" s="419"/>
      <c r="M199" s="5"/>
      <c r="N199" s="5"/>
      <c r="O199" s="5"/>
      <c r="P199" s="5"/>
      <c r="Q199" s="5"/>
      <c r="R199" s="5"/>
      <c r="S199" s="5"/>
      <c r="T199" s="5"/>
    </row>
    <row r="200" spans="1:20" ht="15.75" customHeight="1">
      <c r="A200" s="5"/>
      <c r="B200" s="5"/>
      <c r="C200" s="5"/>
      <c r="D200" s="5"/>
      <c r="E200" s="5"/>
      <c r="F200" s="5"/>
      <c r="G200" s="524"/>
      <c r="H200" s="5"/>
      <c r="I200" s="5"/>
      <c r="J200" s="419"/>
      <c r="K200" s="419"/>
      <c r="L200" s="419"/>
      <c r="M200" s="5"/>
      <c r="N200" s="5"/>
      <c r="O200" s="5"/>
      <c r="P200" s="5"/>
      <c r="Q200" s="5"/>
      <c r="R200" s="5"/>
      <c r="S200" s="5"/>
      <c r="T200" s="5"/>
    </row>
    <row r="201" spans="1:20" ht="15.75" customHeight="1">
      <c r="A201" s="5"/>
      <c r="B201" s="5"/>
      <c r="C201" s="5"/>
      <c r="D201" s="5"/>
      <c r="E201" s="5"/>
      <c r="F201" s="5"/>
      <c r="G201" s="524"/>
      <c r="H201" s="5"/>
      <c r="I201" s="5"/>
      <c r="J201" s="419"/>
      <c r="K201" s="419"/>
      <c r="L201" s="419"/>
      <c r="M201" s="5"/>
      <c r="N201" s="5"/>
      <c r="O201" s="5"/>
      <c r="P201" s="5"/>
      <c r="Q201" s="5"/>
      <c r="R201" s="5"/>
      <c r="S201" s="5"/>
      <c r="T201" s="5"/>
    </row>
    <row r="202" spans="1:20" ht="15.75" customHeight="1">
      <c r="A202" s="5"/>
      <c r="B202" s="5"/>
      <c r="C202" s="5"/>
      <c r="D202" s="5"/>
      <c r="E202" s="5"/>
      <c r="F202" s="5"/>
      <c r="G202" s="524"/>
      <c r="H202" s="5"/>
      <c r="I202" s="5"/>
      <c r="J202" s="419"/>
      <c r="K202" s="419"/>
      <c r="L202" s="419"/>
      <c r="M202" s="5"/>
      <c r="N202" s="5"/>
      <c r="O202" s="5"/>
      <c r="P202" s="5"/>
      <c r="Q202" s="5"/>
      <c r="R202" s="5"/>
      <c r="S202" s="5"/>
      <c r="T202" s="5"/>
    </row>
    <row r="203" spans="1:20" ht="15.75" customHeight="1">
      <c r="A203" s="5"/>
      <c r="B203" s="5"/>
      <c r="C203" s="5"/>
      <c r="D203" s="5"/>
      <c r="E203" s="5"/>
      <c r="F203" s="5"/>
      <c r="G203" s="524"/>
      <c r="H203" s="5"/>
      <c r="I203" s="5"/>
      <c r="J203" s="419"/>
      <c r="K203" s="419"/>
      <c r="L203" s="419"/>
      <c r="M203" s="5"/>
      <c r="N203" s="5"/>
      <c r="O203" s="5"/>
      <c r="P203" s="5"/>
      <c r="Q203" s="5"/>
      <c r="R203" s="5"/>
      <c r="S203" s="5"/>
      <c r="T203" s="5"/>
    </row>
    <row r="204" spans="1:20" ht="15.75" customHeight="1">
      <c r="A204" s="5"/>
      <c r="B204" s="5"/>
      <c r="C204" s="5"/>
      <c r="D204" s="5"/>
      <c r="E204" s="5"/>
      <c r="F204" s="5"/>
      <c r="G204" s="524"/>
      <c r="H204" s="5"/>
      <c r="I204" s="5"/>
      <c r="J204" s="419"/>
      <c r="K204" s="419"/>
      <c r="L204" s="419"/>
      <c r="M204" s="5"/>
      <c r="N204" s="5"/>
      <c r="O204" s="5"/>
      <c r="P204" s="5"/>
      <c r="Q204" s="5"/>
      <c r="R204" s="5"/>
      <c r="S204" s="5"/>
      <c r="T204" s="5"/>
    </row>
    <row r="205" spans="1:20" ht="15.75" customHeight="1">
      <c r="A205" s="5"/>
      <c r="B205" s="5"/>
      <c r="C205" s="5"/>
      <c r="D205" s="5"/>
      <c r="E205" s="5"/>
      <c r="F205" s="5"/>
      <c r="G205" s="524"/>
      <c r="H205" s="5"/>
      <c r="I205" s="5"/>
      <c r="J205" s="419"/>
      <c r="K205" s="419"/>
      <c r="L205" s="419"/>
      <c r="M205" s="5"/>
      <c r="N205" s="5"/>
      <c r="O205" s="5"/>
      <c r="P205" s="5"/>
      <c r="Q205" s="5"/>
      <c r="R205" s="5"/>
      <c r="S205" s="5"/>
      <c r="T205" s="5"/>
    </row>
    <row r="206" spans="1:20" ht="15.75" customHeight="1">
      <c r="A206" s="5"/>
      <c r="B206" s="5"/>
      <c r="C206" s="5"/>
      <c r="D206" s="5"/>
      <c r="E206" s="5"/>
      <c r="F206" s="5"/>
      <c r="G206" s="524"/>
      <c r="H206" s="5"/>
      <c r="I206" s="5"/>
      <c r="J206" s="419"/>
      <c r="K206" s="419"/>
      <c r="L206" s="419"/>
      <c r="M206" s="5"/>
      <c r="N206" s="5"/>
      <c r="O206" s="5"/>
      <c r="P206" s="5"/>
      <c r="Q206" s="5"/>
      <c r="R206" s="5"/>
      <c r="S206" s="5"/>
      <c r="T206" s="5"/>
    </row>
    <row r="207" spans="1:20" ht="15.75" customHeight="1">
      <c r="A207" s="5"/>
      <c r="B207" s="5"/>
      <c r="C207" s="5"/>
      <c r="D207" s="5"/>
      <c r="E207" s="5"/>
      <c r="F207" s="5"/>
      <c r="G207" s="524"/>
      <c r="H207" s="5"/>
      <c r="I207" s="5"/>
      <c r="J207" s="419"/>
      <c r="K207" s="419"/>
      <c r="L207" s="419"/>
      <c r="M207" s="5"/>
      <c r="N207" s="5"/>
      <c r="O207" s="5"/>
      <c r="P207" s="5"/>
      <c r="Q207" s="5"/>
      <c r="R207" s="5"/>
      <c r="S207" s="5"/>
      <c r="T207" s="5"/>
    </row>
    <row r="208" spans="1:20" ht="15.75" customHeight="1">
      <c r="A208" s="5"/>
      <c r="B208" s="5"/>
      <c r="C208" s="5"/>
      <c r="D208" s="5"/>
      <c r="E208" s="5"/>
      <c r="F208" s="5"/>
      <c r="G208" s="524"/>
      <c r="H208" s="5"/>
      <c r="I208" s="5"/>
      <c r="J208" s="419"/>
      <c r="K208" s="419"/>
      <c r="L208" s="419"/>
      <c r="M208" s="5"/>
      <c r="N208" s="5"/>
      <c r="O208" s="5"/>
      <c r="P208" s="5"/>
      <c r="Q208" s="5"/>
      <c r="R208" s="5"/>
      <c r="S208" s="5"/>
      <c r="T208" s="5"/>
    </row>
    <row r="209" spans="1:20" ht="15.75" customHeight="1">
      <c r="A209" s="5"/>
      <c r="B209" s="5"/>
      <c r="C209" s="5"/>
      <c r="D209" s="5"/>
      <c r="E209" s="5"/>
      <c r="F209" s="5"/>
      <c r="G209" s="524"/>
      <c r="H209" s="5"/>
      <c r="I209" s="5"/>
      <c r="J209" s="419"/>
      <c r="K209" s="419"/>
      <c r="L209" s="419"/>
      <c r="M209" s="5"/>
      <c r="N209" s="5"/>
      <c r="O209" s="5"/>
      <c r="P209" s="5"/>
      <c r="Q209" s="5"/>
      <c r="R209" s="5"/>
      <c r="S209" s="5"/>
      <c r="T209" s="5"/>
    </row>
    <row r="210" spans="1:20" ht="15.75" customHeight="1">
      <c r="A210" s="5"/>
      <c r="B210" s="5"/>
      <c r="C210" s="5"/>
      <c r="D210" s="5"/>
      <c r="E210" s="5"/>
      <c r="F210" s="5"/>
      <c r="G210" s="524"/>
      <c r="H210" s="5"/>
      <c r="I210" s="5"/>
      <c r="J210" s="419"/>
      <c r="K210" s="419"/>
      <c r="L210" s="419"/>
      <c r="M210" s="5"/>
      <c r="N210" s="5"/>
      <c r="O210" s="5"/>
      <c r="P210" s="5"/>
      <c r="Q210" s="5"/>
      <c r="R210" s="5"/>
      <c r="S210" s="5"/>
      <c r="T210" s="5"/>
    </row>
    <row r="211" spans="1:20" ht="15.75" customHeight="1">
      <c r="A211" s="5"/>
      <c r="B211" s="5"/>
      <c r="C211" s="5"/>
      <c r="D211" s="5"/>
      <c r="E211" s="5"/>
      <c r="F211" s="5"/>
      <c r="G211" s="524"/>
      <c r="H211" s="5"/>
      <c r="I211" s="5"/>
      <c r="J211" s="419"/>
      <c r="K211" s="419"/>
      <c r="L211" s="419"/>
      <c r="M211" s="5"/>
      <c r="N211" s="5"/>
      <c r="O211" s="5"/>
      <c r="P211" s="5"/>
      <c r="Q211" s="5"/>
      <c r="R211" s="5"/>
      <c r="S211" s="5"/>
      <c r="T211" s="5"/>
    </row>
    <row r="212" spans="1:20" ht="15.75" customHeight="1">
      <c r="A212" s="5"/>
      <c r="B212" s="5"/>
      <c r="C212" s="5"/>
      <c r="D212" s="5"/>
      <c r="E212" s="5"/>
      <c r="F212" s="5"/>
      <c r="G212" s="524"/>
      <c r="H212" s="5"/>
      <c r="I212" s="5"/>
      <c r="J212" s="419"/>
      <c r="K212" s="419"/>
      <c r="L212" s="419"/>
      <c r="M212" s="5"/>
      <c r="N212" s="5"/>
      <c r="O212" s="5"/>
      <c r="P212" s="5"/>
      <c r="Q212" s="5"/>
      <c r="R212" s="5"/>
      <c r="S212" s="5"/>
      <c r="T212" s="5"/>
    </row>
    <row r="213" spans="1:20" ht="15.75" customHeight="1">
      <c r="A213" s="5"/>
      <c r="B213" s="5"/>
      <c r="C213" s="5"/>
      <c r="D213" s="5"/>
      <c r="E213" s="5"/>
      <c r="F213" s="5"/>
      <c r="G213" s="524"/>
      <c r="H213" s="5"/>
      <c r="I213" s="5"/>
      <c r="J213" s="419"/>
      <c r="K213" s="419"/>
      <c r="L213" s="419"/>
      <c r="M213" s="5"/>
      <c r="N213" s="5"/>
      <c r="O213" s="5"/>
      <c r="P213" s="5"/>
      <c r="Q213" s="5"/>
      <c r="R213" s="5"/>
      <c r="S213" s="5"/>
      <c r="T213" s="5"/>
    </row>
    <row r="214" spans="1:20" ht="15.75" customHeight="1">
      <c r="A214" s="5"/>
      <c r="B214" s="5"/>
      <c r="C214" s="5"/>
      <c r="D214" s="5"/>
      <c r="E214" s="5"/>
      <c r="F214" s="5"/>
      <c r="G214" s="524"/>
      <c r="H214" s="5"/>
      <c r="I214" s="5"/>
      <c r="J214" s="419"/>
      <c r="K214" s="419"/>
      <c r="L214" s="419"/>
      <c r="M214" s="5"/>
      <c r="N214" s="5"/>
      <c r="O214" s="5"/>
      <c r="P214" s="5"/>
      <c r="Q214" s="5"/>
      <c r="R214" s="5"/>
      <c r="S214" s="5"/>
      <c r="T214" s="5"/>
    </row>
    <row r="215" spans="1:20" ht="15.75" customHeight="1">
      <c r="A215" s="5"/>
      <c r="B215" s="5"/>
      <c r="C215" s="5"/>
      <c r="D215" s="5"/>
      <c r="E215" s="5"/>
      <c r="F215" s="5"/>
      <c r="G215" s="524"/>
      <c r="H215" s="5"/>
      <c r="I215" s="5"/>
      <c r="J215" s="419"/>
      <c r="K215" s="419"/>
      <c r="L215" s="419"/>
      <c r="M215" s="5"/>
      <c r="N215" s="5"/>
      <c r="O215" s="5"/>
      <c r="P215" s="5"/>
      <c r="Q215" s="5"/>
      <c r="R215" s="5"/>
      <c r="S215" s="5"/>
      <c r="T215" s="5"/>
    </row>
    <row r="216" spans="1:20" ht="15.75" customHeight="1">
      <c r="A216" s="5"/>
      <c r="B216" s="5"/>
      <c r="C216" s="5"/>
      <c r="D216" s="5"/>
      <c r="E216" s="5"/>
      <c r="F216" s="5"/>
      <c r="G216" s="524"/>
      <c r="H216" s="5"/>
      <c r="I216" s="5"/>
      <c r="J216" s="419"/>
      <c r="K216" s="419"/>
      <c r="L216" s="419"/>
      <c r="M216" s="5"/>
      <c r="N216" s="5"/>
      <c r="O216" s="5"/>
      <c r="P216" s="5"/>
      <c r="Q216" s="5"/>
      <c r="R216" s="5"/>
      <c r="S216" s="5"/>
      <c r="T216" s="5"/>
    </row>
    <row r="217" spans="1:20" ht="15.75" customHeight="1">
      <c r="A217" s="5"/>
      <c r="B217" s="5"/>
      <c r="C217" s="5"/>
      <c r="D217" s="5"/>
      <c r="E217" s="5"/>
      <c r="F217" s="5"/>
      <c r="G217" s="524"/>
      <c r="H217" s="5"/>
      <c r="I217" s="5"/>
      <c r="J217" s="419"/>
      <c r="K217" s="419"/>
      <c r="L217" s="419"/>
      <c r="M217" s="5"/>
      <c r="N217" s="5"/>
      <c r="O217" s="5"/>
      <c r="P217" s="5"/>
      <c r="Q217" s="5"/>
      <c r="R217" s="5"/>
      <c r="S217" s="5"/>
      <c r="T217" s="5"/>
    </row>
    <row r="218" spans="1:20" ht="15.75" customHeight="1">
      <c r="A218" s="5"/>
      <c r="B218" s="5"/>
      <c r="C218" s="5"/>
      <c r="D218" s="5"/>
      <c r="E218" s="5"/>
      <c r="F218" s="5"/>
      <c r="G218" s="524"/>
      <c r="H218" s="5"/>
      <c r="I218" s="5"/>
      <c r="J218" s="419"/>
      <c r="K218" s="419"/>
      <c r="L218" s="419"/>
      <c r="M218" s="5"/>
      <c r="N218" s="5"/>
      <c r="O218" s="5"/>
      <c r="P218" s="5"/>
      <c r="Q218" s="5"/>
      <c r="R218" s="5"/>
      <c r="S218" s="5"/>
      <c r="T218" s="5"/>
    </row>
    <row r="219" spans="1:20" ht="15.75" customHeight="1">
      <c r="A219" s="5"/>
      <c r="B219" s="5"/>
      <c r="C219" s="5"/>
      <c r="D219" s="5"/>
      <c r="E219" s="5"/>
      <c r="F219" s="5"/>
      <c r="G219" s="524"/>
      <c r="H219" s="5"/>
      <c r="I219" s="5"/>
      <c r="J219" s="419"/>
      <c r="K219" s="419"/>
      <c r="L219" s="419"/>
      <c r="M219" s="5"/>
      <c r="N219" s="5"/>
      <c r="O219" s="5"/>
      <c r="P219" s="5"/>
      <c r="Q219" s="5"/>
      <c r="R219" s="5"/>
      <c r="S219" s="5"/>
      <c r="T219" s="5"/>
    </row>
    <row r="220" spans="1:20" ht="15.75" customHeight="1">
      <c r="A220" s="5"/>
      <c r="B220" s="5"/>
      <c r="C220" s="5"/>
      <c r="D220" s="5"/>
      <c r="E220" s="5"/>
      <c r="F220" s="5"/>
      <c r="G220" s="524"/>
      <c r="H220" s="5"/>
      <c r="I220" s="5"/>
      <c r="J220" s="419"/>
      <c r="K220" s="419"/>
      <c r="L220" s="419"/>
      <c r="M220" s="5"/>
      <c r="N220" s="5"/>
      <c r="O220" s="5"/>
      <c r="P220" s="5"/>
      <c r="Q220" s="5"/>
      <c r="R220" s="5"/>
      <c r="S220" s="5"/>
      <c r="T220" s="5"/>
    </row>
    <row r="221" spans="1:20" ht="15.75" customHeight="1">
      <c r="A221" s="5"/>
      <c r="B221" s="5"/>
      <c r="C221" s="5"/>
      <c r="D221" s="5"/>
      <c r="E221" s="5"/>
      <c r="F221" s="5"/>
      <c r="G221" s="524"/>
      <c r="H221" s="5"/>
      <c r="I221" s="5"/>
      <c r="J221" s="419"/>
      <c r="K221" s="419"/>
      <c r="L221" s="419"/>
      <c r="M221" s="5"/>
      <c r="N221" s="5"/>
      <c r="O221" s="5"/>
      <c r="P221" s="5"/>
      <c r="Q221" s="5"/>
      <c r="R221" s="5"/>
      <c r="S221" s="5"/>
      <c r="T221" s="5"/>
    </row>
    <row r="222" spans="1:20" ht="15.75" customHeight="1">
      <c r="A222" s="5"/>
      <c r="B222" s="5"/>
      <c r="C222" s="5"/>
      <c r="D222" s="5"/>
      <c r="E222" s="5"/>
      <c r="F222" s="5"/>
      <c r="G222" s="524"/>
      <c r="H222" s="5"/>
      <c r="I222" s="5"/>
      <c r="J222" s="419"/>
      <c r="K222" s="419"/>
      <c r="L222" s="419"/>
      <c r="M222" s="5"/>
      <c r="N222" s="5"/>
      <c r="O222" s="5"/>
      <c r="P222" s="5"/>
      <c r="Q222" s="5"/>
      <c r="R222" s="5"/>
      <c r="S222" s="5"/>
      <c r="T222" s="5"/>
    </row>
    <row r="223" spans="1:20" ht="15.75" customHeight="1">
      <c r="A223" s="5"/>
      <c r="B223" s="5"/>
      <c r="C223" s="5"/>
      <c r="D223" s="5"/>
      <c r="E223" s="5"/>
      <c r="F223" s="5"/>
      <c r="G223" s="524"/>
      <c r="H223" s="5"/>
      <c r="I223" s="5"/>
      <c r="J223" s="419"/>
      <c r="K223" s="419"/>
      <c r="L223" s="419"/>
      <c r="M223" s="5"/>
      <c r="N223" s="5"/>
      <c r="O223" s="5"/>
      <c r="P223" s="5"/>
      <c r="Q223" s="5"/>
      <c r="R223" s="5"/>
      <c r="S223" s="5"/>
      <c r="T223" s="5"/>
    </row>
    <row r="224" spans="1:20" ht="15.75" customHeight="1">
      <c r="A224" s="5"/>
      <c r="B224" s="5"/>
      <c r="C224" s="5"/>
      <c r="D224" s="5"/>
      <c r="E224" s="5"/>
      <c r="F224" s="5"/>
      <c r="G224" s="524"/>
      <c r="H224" s="5"/>
      <c r="I224" s="5"/>
      <c r="J224" s="419"/>
      <c r="K224" s="419"/>
      <c r="L224" s="419"/>
      <c r="M224" s="5"/>
      <c r="N224" s="5"/>
      <c r="O224" s="5"/>
      <c r="P224" s="5"/>
      <c r="Q224" s="5"/>
      <c r="R224" s="5"/>
      <c r="S224" s="5"/>
      <c r="T224" s="5"/>
    </row>
    <row r="225" spans="1:20" ht="15.75" customHeight="1">
      <c r="A225" s="5"/>
      <c r="B225" s="5"/>
      <c r="C225" s="5"/>
      <c r="D225" s="5"/>
      <c r="E225" s="5"/>
      <c r="F225" s="5"/>
      <c r="G225" s="524"/>
      <c r="H225" s="5"/>
      <c r="I225" s="5"/>
      <c r="J225" s="419"/>
      <c r="K225" s="419"/>
      <c r="L225" s="419"/>
      <c r="M225" s="5"/>
      <c r="N225" s="5"/>
      <c r="O225" s="5"/>
      <c r="P225" s="5"/>
      <c r="Q225" s="5"/>
      <c r="R225" s="5"/>
      <c r="S225" s="5"/>
      <c r="T225" s="5"/>
    </row>
    <row r="226" spans="1:20" ht="15.75" customHeight="1">
      <c r="A226" s="5"/>
      <c r="B226" s="5"/>
      <c r="C226" s="5"/>
      <c r="D226" s="5"/>
      <c r="E226" s="5"/>
      <c r="F226" s="5"/>
      <c r="G226" s="524"/>
      <c r="H226" s="5"/>
      <c r="I226" s="5"/>
      <c r="J226" s="419"/>
      <c r="K226" s="419"/>
      <c r="L226" s="419"/>
      <c r="M226" s="5"/>
      <c r="N226" s="5"/>
      <c r="O226" s="5"/>
      <c r="P226" s="5"/>
      <c r="Q226" s="5"/>
      <c r="R226" s="5"/>
      <c r="S226" s="5"/>
      <c r="T226" s="5"/>
    </row>
    <row r="227" spans="1:20" ht="15.75" customHeight="1">
      <c r="A227" s="5"/>
      <c r="B227" s="5"/>
      <c r="C227" s="5"/>
      <c r="D227" s="5"/>
      <c r="E227" s="5"/>
      <c r="F227" s="5"/>
      <c r="G227" s="524"/>
      <c r="H227" s="5"/>
      <c r="I227" s="5"/>
      <c r="J227" s="419"/>
      <c r="K227" s="419"/>
      <c r="L227" s="419"/>
      <c r="M227" s="5"/>
      <c r="N227" s="5"/>
      <c r="O227" s="5"/>
      <c r="P227" s="5"/>
      <c r="Q227" s="5"/>
      <c r="R227" s="5"/>
      <c r="S227" s="5"/>
      <c r="T227" s="5"/>
    </row>
    <row r="228" spans="1:20" ht="15.75" customHeight="1">
      <c r="A228" s="5"/>
      <c r="B228" s="5"/>
      <c r="C228" s="5"/>
      <c r="D228" s="5"/>
      <c r="E228" s="5"/>
      <c r="F228" s="5"/>
      <c r="G228" s="524"/>
      <c r="H228" s="5"/>
      <c r="I228" s="5"/>
      <c r="J228" s="419"/>
      <c r="K228" s="419"/>
      <c r="L228" s="419"/>
      <c r="M228" s="5"/>
      <c r="N228" s="5"/>
      <c r="O228" s="5"/>
      <c r="P228" s="5"/>
      <c r="Q228" s="5"/>
      <c r="R228" s="5"/>
      <c r="S228" s="5"/>
      <c r="T228" s="5"/>
    </row>
    <row r="229" spans="1:20" ht="15.75" customHeight="1">
      <c r="A229" s="5"/>
      <c r="B229" s="5"/>
      <c r="C229" s="5"/>
      <c r="D229" s="5"/>
      <c r="E229" s="5"/>
      <c r="F229" s="5"/>
      <c r="G229" s="524"/>
      <c r="H229" s="5"/>
      <c r="I229" s="5"/>
      <c r="J229" s="419"/>
      <c r="K229" s="419"/>
      <c r="L229" s="419"/>
      <c r="M229" s="5"/>
      <c r="N229" s="5"/>
      <c r="O229" s="5"/>
      <c r="P229" s="5"/>
      <c r="Q229" s="5"/>
      <c r="R229" s="5"/>
      <c r="S229" s="5"/>
      <c r="T229" s="5"/>
    </row>
    <row r="230" spans="1:20" ht="15.75" customHeight="1">
      <c r="A230" s="5"/>
      <c r="B230" s="5"/>
      <c r="C230" s="5"/>
      <c r="D230" s="5"/>
      <c r="E230" s="5"/>
      <c r="F230" s="5"/>
      <c r="G230" s="524"/>
      <c r="H230" s="5"/>
      <c r="I230" s="5"/>
      <c r="J230" s="419"/>
      <c r="K230" s="419"/>
      <c r="L230" s="419"/>
      <c r="M230" s="5"/>
      <c r="N230" s="5"/>
      <c r="O230" s="5"/>
      <c r="P230" s="5"/>
      <c r="Q230" s="5"/>
      <c r="R230" s="5"/>
      <c r="S230" s="5"/>
      <c r="T230" s="5"/>
    </row>
    <row r="231" spans="1:20" ht="15.75" customHeight="1">
      <c r="A231" s="5"/>
      <c r="B231" s="5"/>
      <c r="C231" s="5"/>
      <c r="D231" s="5"/>
      <c r="E231" s="5"/>
      <c r="F231" s="5"/>
      <c r="G231" s="524"/>
      <c r="H231" s="5"/>
      <c r="I231" s="5"/>
      <c r="J231" s="419"/>
      <c r="K231" s="419"/>
      <c r="L231" s="419"/>
      <c r="M231" s="5"/>
      <c r="N231" s="5"/>
      <c r="O231" s="5"/>
      <c r="P231" s="5"/>
      <c r="Q231" s="5"/>
      <c r="R231" s="5"/>
      <c r="S231" s="5"/>
      <c r="T231" s="5"/>
    </row>
    <row r="232" spans="1:20" ht="15.75" customHeight="1">
      <c r="A232" s="5"/>
      <c r="B232" s="5"/>
      <c r="C232" s="5"/>
      <c r="D232" s="5"/>
      <c r="E232" s="5"/>
      <c r="F232" s="5"/>
      <c r="G232" s="524"/>
      <c r="H232" s="5"/>
      <c r="I232" s="5"/>
      <c r="J232" s="419"/>
      <c r="K232" s="419"/>
      <c r="L232" s="419"/>
      <c r="M232" s="5"/>
      <c r="N232" s="5"/>
      <c r="O232" s="5"/>
      <c r="P232" s="5"/>
      <c r="Q232" s="5"/>
      <c r="R232" s="5"/>
      <c r="S232" s="5"/>
      <c r="T232" s="5"/>
    </row>
    <row r="233" spans="1:20" ht="15.75" customHeight="1">
      <c r="A233" s="5"/>
      <c r="B233" s="5"/>
      <c r="C233" s="5"/>
      <c r="D233" s="5"/>
      <c r="E233" s="5"/>
      <c r="F233" s="5"/>
      <c r="G233" s="524"/>
      <c r="H233" s="5"/>
      <c r="I233" s="5"/>
      <c r="J233" s="419"/>
      <c r="K233" s="419"/>
      <c r="L233" s="419"/>
      <c r="M233" s="5"/>
      <c r="N233" s="5"/>
      <c r="O233" s="5"/>
      <c r="P233" s="5"/>
      <c r="Q233" s="5"/>
      <c r="R233" s="5"/>
      <c r="S233" s="5"/>
      <c r="T233" s="5"/>
    </row>
    <row r="234" spans="1:20" ht="15.75" customHeight="1">
      <c r="A234" s="5"/>
      <c r="B234" s="5"/>
      <c r="C234" s="5"/>
      <c r="D234" s="5"/>
      <c r="E234" s="5"/>
      <c r="F234" s="5"/>
      <c r="G234" s="524"/>
      <c r="H234" s="5"/>
      <c r="I234" s="5"/>
      <c r="J234" s="419"/>
      <c r="K234" s="419"/>
      <c r="L234" s="419"/>
      <c r="M234" s="5"/>
      <c r="N234" s="5"/>
      <c r="O234" s="5"/>
      <c r="P234" s="5"/>
      <c r="Q234" s="5"/>
      <c r="R234" s="5"/>
      <c r="S234" s="5"/>
      <c r="T234" s="5"/>
    </row>
    <row r="235" spans="1:20" ht="15.75" customHeight="1">
      <c r="A235" s="5"/>
      <c r="B235" s="5"/>
      <c r="C235" s="5"/>
      <c r="D235" s="5"/>
      <c r="E235" s="5"/>
      <c r="F235" s="5"/>
      <c r="G235" s="524"/>
      <c r="H235" s="5"/>
      <c r="I235" s="5"/>
      <c r="J235" s="419"/>
      <c r="K235" s="419"/>
      <c r="L235" s="419"/>
      <c r="M235" s="5"/>
      <c r="N235" s="5"/>
      <c r="O235" s="5"/>
      <c r="P235" s="5"/>
      <c r="Q235" s="5"/>
      <c r="R235" s="5"/>
      <c r="S235" s="5"/>
      <c r="T235" s="5"/>
    </row>
    <row r="236" spans="1:20" ht="15.75" customHeight="1">
      <c r="A236" s="5"/>
      <c r="B236" s="5"/>
      <c r="C236" s="5"/>
      <c r="D236" s="5"/>
      <c r="E236" s="5"/>
      <c r="F236" s="5"/>
      <c r="G236" s="524"/>
      <c r="H236" s="5"/>
      <c r="I236" s="5"/>
      <c r="J236" s="419"/>
      <c r="K236" s="419"/>
      <c r="L236" s="419"/>
      <c r="M236" s="5"/>
      <c r="N236" s="5"/>
      <c r="O236" s="5"/>
      <c r="P236" s="5"/>
      <c r="Q236" s="5"/>
      <c r="R236" s="5"/>
      <c r="S236" s="5"/>
      <c r="T236" s="5"/>
    </row>
    <row r="237" spans="1:20" ht="15.75" customHeight="1">
      <c r="A237" s="5"/>
      <c r="B237" s="5"/>
      <c r="C237" s="5"/>
      <c r="D237" s="5"/>
      <c r="E237" s="5"/>
      <c r="F237" s="5"/>
      <c r="G237" s="524"/>
      <c r="H237" s="5"/>
      <c r="I237" s="5"/>
      <c r="J237" s="419"/>
      <c r="K237" s="419"/>
      <c r="L237" s="419"/>
      <c r="M237" s="5"/>
      <c r="N237" s="5"/>
      <c r="O237" s="5"/>
      <c r="P237" s="5"/>
      <c r="Q237" s="5"/>
      <c r="R237" s="5"/>
      <c r="S237" s="5"/>
      <c r="T237" s="5"/>
    </row>
    <row r="238" spans="1:20" ht="15.75" customHeight="1">
      <c r="A238" s="5"/>
      <c r="B238" s="5"/>
      <c r="C238" s="5"/>
      <c r="D238" s="5"/>
      <c r="E238" s="5"/>
      <c r="F238" s="5"/>
      <c r="G238" s="524"/>
      <c r="H238" s="5"/>
      <c r="I238" s="5"/>
      <c r="J238" s="419"/>
      <c r="K238" s="419"/>
      <c r="L238" s="419"/>
      <c r="M238" s="5"/>
      <c r="N238" s="5"/>
      <c r="O238" s="5"/>
      <c r="P238" s="5"/>
      <c r="Q238" s="5"/>
      <c r="R238" s="5"/>
      <c r="S238" s="5"/>
      <c r="T238" s="5"/>
    </row>
    <row r="239" spans="1:20" ht="15.75" customHeight="1">
      <c r="A239" s="5"/>
      <c r="B239" s="5"/>
      <c r="C239" s="5"/>
      <c r="D239" s="5"/>
      <c r="E239" s="5"/>
      <c r="F239" s="5"/>
      <c r="G239" s="524"/>
      <c r="H239" s="5"/>
      <c r="I239" s="5"/>
      <c r="J239" s="419"/>
      <c r="K239" s="419"/>
      <c r="L239" s="419"/>
      <c r="M239" s="5"/>
      <c r="N239" s="5"/>
      <c r="O239" s="5"/>
      <c r="P239" s="5"/>
      <c r="Q239" s="5"/>
      <c r="R239" s="5"/>
      <c r="S239" s="5"/>
      <c r="T239" s="5"/>
    </row>
    <row r="240" spans="1:20" ht="15.75" customHeight="1">
      <c r="A240" s="5"/>
      <c r="B240" s="5"/>
      <c r="C240" s="5"/>
      <c r="D240" s="5"/>
      <c r="E240" s="5"/>
      <c r="F240" s="5"/>
      <c r="G240" s="524"/>
      <c r="H240" s="5"/>
      <c r="I240" s="5"/>
      <c r="J240" s="419"/>
      <c r="K240" s="419"/>
      <c r="L240" s="419"/>
      <c r="M240" s="5"/>
      <c r="N240" s="5"/>
      <c r="O240" s="5"/>
      <c r="P240" s="5"/>
      <c r="Q240" s="5"/>
      <c r="R240" s="5"/>
      <c r="S240" s="5"/>
      <c r="T240" s="5"/>
    </row>
    <row r="241" spans="1:20" ht="15.75" customHeight="1">
      <c r="A241" s="5"/>
      <c r="B241" s="5"/>
      <c r="C241" s="5"/>
      <c r="D241" s="5"/>
      <c r="E241" s="5"/>
      <c r="F241" s="5"/>
      <c r="G241" s="524"/>
      <c r="H241" s="5"/>
      <c r="I241" s="5"/>
      <c r="J241" s="419"/>
      <c r="K241" s="419"/>
      <c r="L241" s="419"/>
      <c r="M241" s="5"/>
      <c r="N241" s="5"/>
      <c r="O241" s="5"/>
      <c r="P241" s="5"/>
      <c r="Q241" s="5"/>
      <c r="R241" s="5"/>
      <c r="S241" s="5"/>
      <c r="T241" s="5"/>
    </row>
    <row r="242" spans="1:20" ht="15.75" customHeight="1">
      <c r="A242" s="5"/>
      <c r="B242" s="5"/>
      <c r="C242" s="5"/>
      <c r="D242" s="5"/>
      <c r="E242" s="5"/>
      <c r="F242" s="5"/>
      <c r="G242" s="524"/>
      <c r="H242" s="5"/>
      <c r="I242" s="5"/>
      <c r="J242" s="419"/>
      <c r="K242" s="419"/>
      <c r="L242" s="419"/>
      <c r="M242" s="5"/>
      <c r="N242" s="5"/>
      <c r="O242" s="5"/>
      <c r="P242" s="5"/>
      <c r="Q242" s="5"/>
      <c r="R242" s="5"/>
      <c r="S242" s="5"/>
      <c r="T242" s="5"/>
    </row>
    <row r="243" spans="1:20" ht="15.75" customHeight="1">
      <c r="A243" s="5"/>
      <c r="B243" s="5"/>
      <c r="C243" s="5"/>
      <c r="D243" s="5"/>
      <c r="E243" s="5"/>
      <c r="F243" s="5"/>
      <c r="G243" s="524"/>
      <c r="H243" s="5"/>
      <c r="I243" s="5"/>
      <c r="J243" s="419"/>
      <c r="K243" s="419"/>
      <c r="L243" s="419"/>
      <c r="M243" s="5"/>
      <c r="N243" s="5"/>
      <c r="O243" s="5"/>
      <c r="P243" s="5"/>
      <c r="Q243" s="5"/>
      <c r="R243" s="5"/>
      <c r="S243" s="5"/>
      <c r="T243" s="5"/>
    </row>
    <row r="244" spans="1:20" ht="15.75" customHeight="1">
      <c r="A244" s="5"/>
      <c r="B244" s="5"/>
      <c r="C244" s="5"/>
      <c r="D244" s="5"/>
      <c r="E244" s="5"/>
      <c r="F244" s="5"/>
      <c r="G244" s="524"/>
      <c r="H244" s="5"/>
      <c r="I244" s="5"/>
      <c r="J244" s="419"/>
      <c r="K244" s="419"/>
      <c r="L244" s="419"/>
      <c r="M244" s="5"/>
      <c r="N244" s="5"/>
      <c r="O244" s="5"/>
      <c r="P244" s="5"/>
      <c r="Q244" s="5"/>
      <c r="R244" s="5"/>
      <c r="S244" s="5"/>
      <c r="T244" s="5"/>
    </row>
    <row r="245" spans="1:20" ht="15.75" customHeight="1">
      <c r="A245" s="5"/>
      <c r="B245" s="5"/>
      <c r="C245" s="5"/>
      <c r="D245" s="5"/>
      <c r="E245" s="5"/>
      <c r="F245" s="5"/>
      <c r="G245" s="524"/>
      <c r="H245" s="5"/>
      <c r="I245" s="5"/>
      <c r="J245" s="419"/>
      <c r="K245" s="419"/>
      <c r="L245" s="419"/>
      <c r="M245" s="5"/>
      <c r="N245" s="5"/>
      <c r="O245" s="5"/>
      <c r="P245" s="5"/>
      <c r="Q245" s="5"/>
      <c r="R245" s="5"/>
      <c r="S245" s="5"/>
      <c r="T245" s="5"/>
    </row>
    <row r="246" spans="1:20" ht="15.75" customHeight="1">
      <c r="A246" s="5"/>
      <c r="B246" s="5"/>
      <c r="C246" s="5"/>
      <c r="D246" s="5"/>
      <c r="E246" s="5"/>
      <c r="F246" s="5"/>
      <c r="G246" s="524"/>
      <c r="H246" s="5"/>
      <c r="I246" s="5"/>
      <c r="J246" s="419"/>
      <c r="K246" s="419"/>
      <c r="L246" s="419"/>
      <c r="M246" s="5"/>
      <c r="N246" s="5"/>
      <c r="O246" s="5"/>
      <c r="P246" s="5"/>
      <c r="Q246" s="5"/>
      <c r="R246" s="5"/>
      <c r="S246" s="5"/>
      <c r="T246" s="5"/>
    </row>
    <row r="247" spans="1:20" ht="15.75" customHeight="1">
      <c r="A247" s="5"/>
      <c r="B247" s="5"/>
      <c r="C247" s="5"/>
      <c r="D247" s="5"/>
      <c r="E247" s="5"/>
      <c r="F247" s="5"/>
      <c r="G247" s="524"/>
      <c r="H247" s="5"/>
      <c r="I247" s="5"/>
      <c r="J247" s="419"/>
      <c r="K247" s="419"/>
      <c r="L247" s="419"/>
      <c r="M247" s="5"/>
      <c r="N247" s="5"/>
      <c r="O247" s="5"/>
      <c r="P247" s="5"/>
      <c r="Q247" s="5"/>
      <c r="R247" s="5"/>
      <c r="S247" s="5"/>
      <c r="T247" s="5"/>
    </row>
    <row r="248" spans="1:20" ht="15.75" customHeight="1">
      <c r="A248" s="5"/>
      <c r="B248" s="5"/>
      <c r="C248" s="5"/>
      <c r="D248" s="5"/>
      <c r="E248" s="5"/>
      <c r="F248" s="5"/>
      <c r="G248" s="524"/>
      <c r="H248" s="5"/>
      <c r="I248" s="5"/>
      <c r="J248" s="419"/>
      <c r="K248" s="419"/>
      <c r="L248" s="419"/>
      <c r="M248" s="5"/>
      <c r="N248" s="5"/>
      <c r="O248" s="5"/>
      <c r="P248" s="5"/>
      <c r="Q248" s="5"/>
      <c r="R248" s="5"/>
      <c r="S248" s="5"/>
      <c r="T248" s="5"/>
    </row>
    <row r="249" spans="1:20" ht="15.75" customHeight="1">
      <c r="A249" s="5"/>
      <c r="B249" s="5"/>
      <c r="C249" s="5"/>
      <c r="D249" s="5"/>
      <c r="E249" s="5"/>
      <c r="F249" s="5"/>
      <c r="G249" s="524"/>
      <c r="H249" s="5"/>
      <c r="I249" s="5"/>
      <c r="J249" s="419"/>
      <c r="K249" s="419"/>
      <c r="L249" s="419"/>
      <c r="M249" s="5"/>
      <c r="N249" s="5"/>
      <c r="O249" s="5"/>
      <c r="P249" s="5"/>
      <c r="Q249" s="5"/>
      <c r="R249" s="5"/>
      <c r="S249" s="5"/>
      <c r="T249" s="5"/>
    </row>
    <row r="250" spans="1:20" ht="15.75" customHeight="1">
      <c r="A250" s="5"/>
      <c r="B250" s="5"/>
      <c r="C250" s="5"/>
      <c r="D250" s="5"/>
      <c r="E250" s="5"/>
      <c r="F250" s="5"/>
      <c r="G250" s="524"/>
      <c r="H250" s="5"/>
      <c r="I250" s="5"/>
      <c r="J250" s="419"/>
      <c r="K250" s="419"/>
      <c r="L250" s="419"/>
      <c r="M250" s="5"/>
      <c r="N250" s="5"/>
      <c r="O250" s="5"/>
      <c r="P250" s="5"/>
      <c r="Q250" s="5"/>
      <c r="R250" s="5"/>
      <c r="S250" s="5"/>
      <c r="T250" s="5"/>
    </row>
    <row r="251" spans="1:20" ht="15.75" customHeight="1">
      <c r="A251" s="5"/>
      <c r="B251" s="5"/>
      <c r="C251" s="5"/>
      <c r="D251" s="5"/>
      <c r="E251" s="5"/>
      <c r="F251" s="5"/>
      <c r="G251" s="524"/>
      <c r="H251" s="5"/>
      <c r="I251" s="5"/>
      <c r="J251" s="419"/>
      <c r="K251" s="419"/>
      <c r="L251" s="419"/>
      <c r="M251" s="5"/>
      <c r="N251" s="5"/>
      <c r="O251" s="5"/>
      <c r="P251" s="5"/>
      <c r="Q251" s="5"/>
      <c r="R251" s="5"/>
      <c r="S251" s="5"/>
      <c r="T251" s="5"/>
    </row>
    <row r="252" spans="1:20" ht="15.75" customHeight="1">
      <c r="A252" s="5"/>
      <c r="B252" s="5"/>
      <c r="C252" s="5"/>
      <c r="D252" s="5"/>
      <c r="E252" s="5"/>
      <c r="F252" s="5"/>
      <c r="G252" s="524"/>
      <c r="H252" s="5"/>
      <c r="I252" s="5"/>
      <c r="J252" s="419"/>
      <c r="K252" s="419"/>
      <c r="L252" s="419"/>
      <c r="M252" s="5"/>
      <c r="N252" s="5"/>
      <c r="O252" s="5"/>
      <c r="P252" s="5"/>
      <c r="Q252" s="5"/>
      <c r="R252" s="5"/>
      <c r="S252" s="5"/>
      <c r="T252" s="5"/>
    </row>
    <row r="253" spans="1:20" ht="15.75" customHeight="1">
      <c r="A253" s="5"/>
      <c r="B253" s="5"/>
      <c r="C253" s="5"/>
      <c r="D253" s="5"/>
      <c r="E253" s="5"/>
      <c r="F253" s="5"/>
      <c r="G253" s="524"/>
      <c r="H253" s="5"/>
      <c r="I253" s="5"/>
      <c r="J253" s="419"/>
      <c r="K253" s="419"/>
      <c r="L253" s="419"/>
      <c r="M253" s="5"/>
      <c r="N253" s="5"/>
      <c r="O253" s="5"/>
      <c r="P253" s="5"/>
      <c r="Q253" s="5"/>
      <c r="R253" s="5"/>
      <c r="S253" s="5"/>
      <c r="T253" s="5"/>
    </row>
    <row r="254" spans="1:20" ht="15.75" customHeight="1">
      <c r="A254" s="5"/>
      <c r="B254" s="5"/>
      <c r="C254" s="5"/>
      <c r="D254" s="5"/>
      <c r="E254" s="5"/>
      <c r="F254" s="5"/>
      <c r="G254" s="524"/>
      <c r="H254" s="5"/>
      <c r="I254" s="5"/>
      <c r="J254" s="419"/>
      <c r="K254" s="419"/>
      <c r="L254" s="419"/>
      <c r="M254" s="5"/>
      <c r="N254" s="5"/>
      <c r="O254" s="5"/>
      <c r="P254" s="5"/>
      <c r="Q254" s="5"/>
      <c r="R254" s="5"/>
      <c r="S254" s="5"/>
      <c r="T254" s="5"/>
    </row>
    <row r="255" spans="1:20" ht="15.75" customHeight="1">
      <c r="A255" s="5"/>
      <c r="B255" s="5"/>
      <c r="C255" s="5"/>
      <c r="D255" s="5"/>
      <c r="E255" s="5"/>
      <c r="F255" s="5"/>
      <c r="G255" s="524"/>
      <c r="H255" s="5"/>
      <c r="I255" s="5"/>
      <c r="J255" s="419"/>
      <c r="K255" s="419"/>
      <c r="L255" s="419"/>
      <c r="M255" s="5"/>
      <c r="N255" s="5"/>
      <c r="O255" s="5"/>
      <c r="P255" s="5"/>
      <c r="Q255" s="5"/>
      <c r="R255" s="5"/>
      <c r="S255" s="5"/>
      <c r="T255" s="5"/>
    </row>
    <row r="256" spans="1:20" ht="15.75" customHeight="1">
      <c r="A256" s="5"/>
      <c r="B256" s="5"/>
      <c r="C256" s="5"/>
      <c r="D256" s="5"/>
      <c r="E256" s="5"/>
      <c r="F256" s="5"/>
      <c r="G256" s="524"/>
      <c r="H256" s="5"/>
      <c r="I256" s="5"/>
      <c r="J256" s="419"/>
      <c r="K256" s="419"/>
      <c r="L256" s="419"/>
      <c r="M256" s="5"/>
      <c r="N256" s="5"/>
      <c r="O256" s="5"/>
      <c r="P256" s="5"/>
      <c r="Q256" s="5"/>
      <c r="R256" s="5"/>
      <c r="S256" s="5"/>
      <c r="T256" s="5"/>
    </row>
    <row r="257" spans="1:20" ht="15.75" customHeight="1">
      <c r="A257" s="5"/>
      <c r="B257" s="5"/>
      <c r="C257" s="5"/>
      <c r="D257" s="5"/>
      <c r="E257" s="5"/>
      <c r="F257" s="5"/>
      <c r="G257" s="524"/>
      <c r="H257" s="5"/>
      <c r="I257" s="5"/>
      <c r="J257" s="419"/>
      <c r="K257" s="419"/>
      <c r="L257" s="419"/>
      <c r="M257" s="5"/>
      <c r="N257" s="5"/>
      <c r="O257" s="5"/>
      <c r="P257" s="5"/>
      <c r="Q257" s="5"/>
      <c r="R257" s="5"/>
      <c r="S257" s="5"/>
      <c r="T257" s="5"/>
    </row>
    <row r="258" spans="1:20" ht="15.75" customHeight="1">
      <c r="A258" s="5"/>
      <c r="B258" s="5"/>
      <c r="C258" s="5"/>
      <c r="D258" s="5"/>
      <c r="E258" s="5"/>
      <c r="F258" s="5"/>
      <c r="G258" s="524"/>
      <c r="H258" s="5"/>
      <c r="I258" s="5"/>
      <c r="J258" s="419"/>
      <c r="K258" s="419"/>
      <c r="L258" s="419"/>
      <c r="M258" s="5"/>
      <c r="N258" s="5"/>
      <c r="O258" s="5"/>
      <c r="P258" s="5"/>
      <c r="Q258" s="5"/>
      <c r="R258" s="5"/>
      <c r="S258" s="5"/>
      <c r="T258" s="5"/>
    </row>
    <row r="259" spans="1:20" ht="15.75" customHeight="1">
      <c r="A259" s="5"/>
      <c r="B259" s="5"/>
      <c r="C259" s="5"/>
      <c r="D259" s="5"/>
      <c r="E259" s="5"/>
      <c r="F259" s="5"/>
      <c r="G259" s="524"/>
      <c r="H259" s="5"/>
      <c r="I259" s="5"/>
      <c r="J259" s="419"/>
      <c r="K259" s="419"/>
      <c r="L259" s="419"/>
      <c r="M259" s="5"/>
      <c r="N259" s="5"/>
      <c r="O259" s="5"/>
      <c r="P259" s="5"/>
      <c r="Q259" s="5"/>
      <c r="R259" s="5"/>
      <c r="S259" s="5"/>
      <c r="T259" s="5"/>
    </row>
    <row r="260" spans="1:20" ht="15.75" customHeight="1">
      <c r="A260" s="5"/>
      <c r="B260" s="5"/>
      <c r="C260" s="5"/>
      <c r="D260" s="5"/>
      <c r="E260" s="5"/>
      <c r="F260" s="5"/>
      <c r="G260" s="524"/>
      <c r="H260" s="5"/>
      <c r="I260" s="5"/>
      <c r="J260" s="419"/>
      <c r="K260" s="419"/>
      <c r="L260" s="419"/>
      <c r="M260" s="5"/>
      <c r="N260" s="5"/>
      <c r="O260" s="5"/>
      <c r="P260" s="5"/>
      <c r="Q260" s="5"/>
      <c r="R260" s="5"/>
      <c r="S260" s="5"/>
      <c r="T260" s="5"/>
    </row>
    <row r="261" spans="1:20" ht="15.75" customHeight="1">
      <c r="A261" s="5"/>
      <c r="B261" s="5"/>
      <c r="C261" s="5"/>
      <c r="D261" s="5"/>
      <c r="E261" s="5"/>
      <c r="F261" s="5"/>
      <c r="G261" s="524"/>
      <c r="H261" s="5"/>
      <c r="I261" s="5"/>
      <c r="J261" s="419"/>
      <c r="K261" s="419"/>
      <c r="L261" s="419"/>
      <c r="M261" s="5"/>
      <c r="N261" s="5"/>
      <c r="O261" s="5"/>
      <c r="P261" s="5"/>
      <c r="Q261" s="5"/>
      <c r="R261" s="5"/>
      <c r="S261" s="5"/>
      <c r="T261" s="5"/>
    </row>
    <row r="262" spans="1:20" ht="15.75" customHeight="1">
      <c r="A262" s="5"/>
      <c r="B262" s="5"/>
      <c r="C262" s="5"/>
      <c r="D262" s="5"/>
      <c r="E262" s="5"/>
      <c r="F262" s="5"/>
      <c r="G262" s="524"/>
      <c r="H262" s="5"/>
      <c r="I262" s="5"/>
      <c r="J262" s="419"/>
      <c r="K262" s="419"/>
      <c r="L262" s="419"/>
      <c r="M262" s="5"/>
      <c r="N262" s="5"/>
      <c r="O262" s="5"/>
      <c r="P262" s="5"/>
      <c r="Q262" s="5"/>
      <c r="R262" s="5"/>
      <c r="S262" s="5"/>
      <c r="T262" s="5"/>
    </row>
    <row r="263" spans="1:20" ht="15.75" customHeight="1">
      <c r="A263" s="5"/>
      <c r="B263" s="5"/>
      <c r="C263" s="5"/>
      <c r="D263" s="5"/>
      <c r="E263" s="5"/>
      <c r="F263" s="5"/>
      <c r="G263" s="524"/>
      <c r="H263" s="5"/>
      <c r="I263" s="5"/>
      <c r="J263" s="419"/>
      <c r="K263" s="419"/>
      <c r="L263" s="419"/>
      <c r="M263" s="5"/>
      <c r="N263" s="5"/>
      <c r="O263" s="5"/>
      <c r="P263" s="5"/>
      <c r="Q263" s="5"/>
      <c r="R263" s="5"/>
      <c r="S263" s="5"/>
      <c r="T263" s="5"/>
    </row>
    <row r="264" spans="1:20" ht="15.75" customHeight="1">
      <c r="A264" s="5"/>
      <c r="B264" s="5"/>
      <c r="C264" s="5"/>
      <c r="D264" s="5"/>
      <c r="E264" s="5"/>
      <c r="F264" s="5"/>
      <c r="G264" s="524"/>
      <c r="H264" s="5"/>
      <c r="I264" s="5"/>
      <c r="J264" s="419"/>
      <c r="K264" s="419"/>
      <c r="L264" s="419"/>
      <c r="M264" s="5"/>
      <c r="N264" s="5"/>
      <c r="O264" s="5"/>
      <c r="P264" s="5"/>
      <c r="Q264" s="5"/>
      <c r="R264" s="5"/>
      <c r="S264" s="5"/>
      <c r="T264" s="5"/>
    </row>
    <row r="265" spans="1:20" ht="15.75" customHeight="1">
      <c r="A265" s="5"/>
      <c r="B265" s="5"/>
      <c r="C265" s="5"/>
      <c r="D265" s="5"/>
      <c r="E265" s="5"/>
      <c r="F265" s="5"/>
      <c r="G265" s="524"/>
      <c r="H265" s="5"/>
      <c r="I265" s="5"/>
      <c r="J265" s="419"/>
      <c r="K265" s="419"/>
      <c r="L265" s="419"/>
      <c r="M265" s="5"/>
      <c r="N265" s="5"/>
      <c r="O265" s="5"/>
      <c r="P265" s="5"/>
      <c r="Q265" s="5"/>
      <c r="R265" s="5"/>
      <c r="S265" s="5"/>
      <c r="T265" s="5"/>
    </row>
    <row r="266" spans="1:20" ht="15.75" customHeight="1">
      <c r="A266" s="5"/>
      <c r="B266" s="5"/>
      <c r="C266" s="5"/>
      <c r="D266" s="5"/>
      <c r="E266" s="5"/>
      <c r="F266" s="5"/>
      <c r="G266" s="524"/>
      <c r="H266" s="5"/>
      <c r="I266" s="5"/>
      <c r="J266" s="419"/>
      <c r="K266" s="419"/>
      <c r="L266" s="419"/>
      <c r="M266" s="5"/>
      <c r="N266" s="5"/>
      <c r="O266" s="5"/>
      <c r="P266" s="5"/>
      <c r="Q266" s="5"/>
      <c r="R266" s="5"/>
      <c r="S266" s="5"/>
      <c r="T266" s="5"/>
    </row>
    <row r="267" spans="1:20" ht="15.75" customHeight="1">
      <c r="A267" s="5"/>
      <c r="B267" s="5"/>
      <c r="C267" s="5"/>
      <c r="D267" s="5"/>
      <c r="E267" s="5"/>
      <c r="F267" s="5"/>
      <c r="G267" s="524"/>
      <c r="H267" s="5"/>
      <c r="I267" s="5"/>
      <c r="J267" s="419"/>
      <c r="K267" s="419"/>
      <c r="L267" s="419"/>
      <c r="M267" s="5"/>
      <c r="N267" s="5"/>
      <c r="O267" s="5"/>
      <c r="P267" s="5"/>
      <c r="Q267" s="5"/>
      <c r="R267" s="5"/>
      <c r="S267" s="5"/>
      <c r="T267" s="5"/>
    </row>
    <row r="268" spans="1:20" ht="15.75" customHeight="1">
      <c r="A268" s="5"/>
      <c r="B268" s="5"/>
      <c r="C268" s="5"/>
      <c r="D268" s="5"/>
      <c r="E268" s="5"/>
      <c r="F268" s="5"/>
      <c r="G268" s="524"/>
      <c r="H268" s="5"/>
      <c r="I268" s="5"/>
      <c r="J268" s="419"/>
      <c r="K268" s="419"/>
      <c r="L268" s="419"/>
      <c r="M268" s="5"/>
      <c r="N268" s="5"/>
      <c r="O268" s="5"/>
      <c r="P268" s="5"/>
      <c r="Q268" s="5"/>
      <c r="R268" s="5"/>
      <c r="S268" s="5"/>
      <c r="T268" s="5"/>
    </row>
    <row r="269" spans="1:20" ht="15.75" customHeight="1">
      <c r="A269" s="5"/>
      <c r="B269" s="5"/>
      <c r="C269" s="5"/>
      <c r="D269" s="5"/>
      <c r="E269" s="5"/>
      <c r="F269" s="5"/>
      <c r="G269" s="524"/>
      <c r="H269" s="5"/>
      <c r="I269" s="5"/>
      <c r="J269" s="419"/>
      <c r="K269" s="419"/>
      <c r="L269" s="419"/>
      <c r="M269" s="5"/>
      <c r="N269" s="5"/>
      <c r="O269" s="5"/>
      <c r="P269" s="5"/>
      <c r="Q269" s="5"/>
      <c r="R269" s="5"/>
      <c r="S269" s="5"/>
      <c r="T269" s="5"/>
    </row>
    <row r="270" spans="1:20" ht="15.75" customHeight="1">
      <c r="A270" s="5"/>
      <c r="B270" s="5"/>
      <c r="C270" s="5"/>
      <c r="D270" s="5"/>
      <c r="E270" s="5"/>
      <c r="F270" s="5"/>
      <c r="G270" s="524"/>
      <c r="H270" s="5"/>
      <c r="I270" s="5"/>
      <c r="J270" s="419"/>
      <c r="K270" s="419"/>
      <c r="L270" s="419"/>
      <c r="M270" s="5"/>
      <c r="N270" s="5"/>
      <c r="O270" s="5"/>
      <c r="P270" s="5"/>
      <c r="Q270" s="5"/>
      <c r="R270" s="5"/>
      <c r="S270" s="5"/>
      <c r="T270" s="5"/>
    </row>
    <row r="271" spans="1:20" ht="15.75" customHeight="1">
      <c r="A271" s="5"/>
      <c r="B271" s="5"/>
      <c r="C271" s="5"/>
      <c r="D271" s="5"/>
      <c r="E271" s="5"/>
      <c r="F271" s="5"/>
      <c r="G271" s="524"/>
      <c r="H271" s="5"/>
      <c r="I271" s="5"/>
      <c r="J271" s="419"/>
      <c r="K271" s="419"/>
      <c r="L271" s="419"/>
      <c r="M271" s="5"/>
      <c r="N271" s="5"/>
      <c r="O271" s="5"/>
      <c r="P271" s="5"/>
      <c r="Q271" s="5"/>
      <c r="R271" s="5"/>
      <c r="S271" s="5"/>
      <c r="T271" s="5"/>
    </row>
    <row r="272" spans="1:20" ht="15.75" customHeight="1">
      <c r="A272" s="5"/>
      <c r="B272" s="5"/>
      <c r="C272" s="5"/>
      <c r="D272" s="5"/>
      <c r="E272" s="5"/>
      <c r="F272" s="5"/>
      <c r="G272" s="524"/>
      <c r="H272" s="5"/>
      <c r="I272" s="5"/>
      <c r="J272" s="419"/>
      <c r="K272" s="419"/>
      <c r="L272" s="419"/>
      <c r="M272" s="5"/>
      <c r="N272" s="5"/>
      <c r="O272" s="5"/>
      <c r="P272" s="5"/>
      <c r="Q272" s="5"/>
      <c r="R272" s="5"/>
      <c r="S272" s="5"/>
      <c r="T272" s="5"/>
    </row>
    <row r="273" spans="1:20" ht="15.75" customHeight="1">
      <c r="A273" s="5"/>
      <c r="B273" s="5"/>
      <c r="C273" s="5"/>
      <c r="D273" s="5"/>
      <c r="E273" s="5"/>
      <c r="F273" s="5"/>
      <c r="G273" s="524"/>
      <c r="H273" s="5"/>
      <c r="I273" s="5"/>
      <c r="J273" s="419"/>
      <c r="K273" s="419"/>
      <c r="L273" s="419"/>
      <c r="M273" s="5"/>
      <c r="N273" s="5"/>
      <c r="O273" s="5"/>
      <c r="P273" s="5"/>
      <c r="Q273" s="5"/>
      <c r="R273" s="5"/>
      <c r="S273" s="5"/>
      <c r="T273" s="5"/>
    </row>
    <row r="274" spans="1:20" ht="15.75" customHeight="1">
      <c r="A274" s="5"/>
      <c r="B274" s="5"/>
      <c r="C274" s="5"/>
      <c r="D274" s="5"/>
      <c r="E274" s="5"/>
      <c r="F274" s="5"/>
      <c r="G274" s="524"/>
      <c r="H274" s="5"/>
      <c r="I274" s="5"/>
      <c r="J274" s="419"/>
      <c r="K274" s="419"/>
      <c r="L274" s="419"/>
      <c r="M274" s="5"/>
      <c r="N274" s="5"/>
      <c r="O274" s="5"/>
      <c r="P274" s="5"/>
      <c r="Q274" s="5"/>
      <c r="R274" s="5"/>
      <c r="S274" s="5"/>
      <c r="T274" s="5"/>
    </row>
    <row r="275" spans="1:20" ht="15.75" customHeight="1">
      <c r="A275" s="5"/>
      <c r="B275" s="5"/>
      <c r="C275" s="5"/>
      <c r="D275" s="5"/>
      <c r="E275" s="5"/>
      <c r="F275" s="5"/>
      <c r="G275" s="524"/>
      <c r="H275" s="5"/>
      <c r="I275" s="5"/>
      <c r="J275" s="419"/>
      <c r="K275" s="419"/>
      <c r="L275" s="419"/>
      <c r="M275" s="5"/>
      <c r="N275" s="5"/>
      <c r="O275" s="5"/>
      <c r="P275" s="5"/>
      <c r="Q275" s="5"/>
      <c r="R275" s="5"/>
      <c r="S275" s="5"/>
      <c r="T275" s="5"/>
    </row>
    <row r="276" spans="1:20" ht="15.75" customHeight="1">
      <c r="A276" s="5"/>
      <c r="B276" s="5"/>
      <c r="C276" s="5"/>
      <c r="D276" s="5"/>
      <c r="E276" s="5"/>
      <c r="F276" s="5"/>
      <c r="G276" s="524"/>
      <c r="H276" s="5"/>
      <c r="I276" s="5"/>
      <c r="J276" s="419"/>
      <c r="K276" s="419"/>
      <c r="L276" s="419"/>
      <c r="M276" s="5"/>
      <c r="N276" s="5"/>
      <c r="O276" s="5"/>
      <c r="P276" s="5"/>
      <c r="Q276" s="5"/>
      <c r="R276" s="5"/>
      <c r="S276" s="5"/>
      <c r="T276" s="5"/>
    </row>
    <row r="277" spans="1:20" ht="15.75" customHeight="1">
      <c r="A277" s="5"/>
      <c r="B277" s="5"/>
      <c r="C277" s="5"/>
      <c r="D277" s="5"/>
      <c r="E277" s="5"/>
      <c r="F277" s="5"/>
      <c r="G277" s="524"/>
      <c r="H277" s="5"/>
      <c r="I277" s="5"/>
      <c r="J277" s="419"/>
      <c r="K277" s="419"/>
      <c r="L277" s="419"/>
      <c r="M277" s="5"/>
      <c r="N277" s="5"/>
      <c r="O277" s="5"/>
      <c r="P277" s="5"/>
      <c r="Q277" s="5"/>
      <c r="R277" s="5"/>
      <c r="S277" s="5"/>
      <c r="T277" s="5"/>
    </row>
    <row r="278" spans="1:20" ht="15.75" customHeight="1">
      <c r="A278" s="5"/>
      <c r="B278" s="5"/>
      <c r="C278" s="5"/>
      <c r="D278" s="5"/>
      <c r="E278" s="5"/>
      <c r="F278" s="5"/>
      <c r="G278" s="524"/>
      <c r="H278" s="5"/>
      <c r="I278" s="5"/>
      <c r="J278" s="419"/>
      <c r="K278" s="419"/>
      <c r="L278" s="419"/>
      <c r="M278" s="5"/>
      <c r="N278" s="5"/>
      <c r="O278" s="5"/>
      <c r="P278" s="5"/>
      <c r="Q278" s="5"/>
      <c r="R278" s="5"/>
      <c r="S278" s="5"/>
      <c r="T278" s="5"/>
    </row>
    <row r="279" spans="1:20" ht="15.75" customHeight="1">
      <c r="A279" s="638"/>
      <c r="B279" s="638"/>
      <c r="C279" s="638"/>
      <c r="D279" s="638"/>
      <c r="E279" s="638"/>
      <c r="F279" s="638"/>
      <c r="G279" s="639"/>
      <c r="H279" s="638"/>
      <c r="I279" s="638"/>
      <c r="J279" s="640"/>
      <c r="K279" s="640"/>
      <c r="L279" s="640"/>
      <c r="M279" s="421"/>
      <c r="N279" s="638"/>
      <c r="O279" s="638"/>
      <c r="P279" s="638"/>
      <c r="Q279" s="638"/>
      <c r="R279" s="638"/>
      <c r="S279" s="638"/>
      <c r="T279" s="638"/>
    </row>
    <row r="280" spans="1:20" ht="15.75" customHeight="1">
      <c r="A280" s="638"/>
      <c r="B280" s="638"/>
      <c r="C280" s="638"/>
      <c r="D280" s="638"/>
      <c r="E280" s="638"/>
      <c r="F280" s="638"/>
      <c r="G280" s="639"/>
      <c r="H280" s="638"/>
      <c r="I280" s="638"/>
      <c r="J280" s="640"/>
      <c r="K280" s="640"/>
      <c r="L280" s="640"/>
      <c r="M280" s="421"/>
      <c r="N280" s="638"/>
      <c r="O280" s="638"/>
      <c r="P280" s="638"/>
      <c r="Q280" s="638"/>
      <c r="R280" s="638"/>
      <c r="S280" s="638"/>
      <c r="T280" s="638"/>
    </row>
    <row r="281" spans="1:20" ht="15.75" customHeight="1">
      <c r="A281" s="638"/>
      <c r="B281" s="638"/>
      <c r="C281" s="638"/>
      <c r="D281" s="638"/>
      <c r="E281" s="638"/>
      <c r="F281" s="638"/>
      <c r="G281" s="639"/>
      <c r="H281" s="638"/>
      <c r="I281" s="638"/>
      <c r="J281" s="640"/>
      <c r="K281" s="640"/>
      <c r="L281" s="640"/>
      <c r="M281" s="421"/>
      <c r="N281" s="638"/>
      <c r="O281" s="638"/>
      <c r="P281" s="638"/>
      <c r="Q281" s="638"/>
      <c r="R281" s="638"/>
      <c r="S281" s="638"/>
      <c r="T281" s="638"/>
    </row>
    <row r="282" spans="1:20" ht="15.75" customHeight="1">
      <c r="A282" s="638"/>
      <c r="B282" s="638"/>
      <c r="C282" s="638"/>
      <c r="D282" s="638"/>
      <c r="E282" s="638"/>
      <c r="F282" s="638"/>
      <c r="G282" s="639"/>
      <c r="H282" s="638"/>
      <c r="I282" s="638"/>
      <c r="J282" s="640"/>
      <c r="K282" s="640"/>
      <c r="L282" s="640"/>
      <c r="M282" s="421"/>
      <c r="N282" s="638"/>
      <c r="O282" s="638"/>
      <c r="P282" s="638"/>
      <c r="Q282" s="638"/>
      <c r="R282" s="638"/>
      <c r="S282" s="638"/>
      <c r="T282" s="638"/>
    </row>
    <row r="283" spans="1:20" ht="15.75" customHeight="1">
      <c r="A283" s="638"/>
      <c r="B283" s="638"/>
      <c r="C283" s="638"/>
      <c r="D283" s="638"/>
      <c r="E283" s="638"/>
      <c r="F283" s="638"/>
      <c r="G283" s="639"/>
      <c r="H283" s="638"/>
      <c r="I283" s="638"/>
      <c r="J283" s="640"/>
      <c r="K283" s="640"/>
      <c r="L283" s="640"/>
      <c r="M283" s="421"/>
      <c r="N283" s="638"/>
      <c r="O283" s="638"/>
      <c r="P283" s="638"/>
      <c r="Q283" s="638"/>
      <c r="R283" s="638"/>
      <c r="S283" s="638"/>
      <c r="T283" s="638"/>
    </row>
    <row r="284" spans="1:20" ht="15.75" customHeight="1">
      <c r="A284" s="638"/>
      <c r="B284" s="638"/>
      <c r="C284" s="638"/>
      <c r="D284" s="638"/>
      <c r="E284" s="638"/>
      <c r="F284" s="638"/>
      <c r="G284" s="639"/>
      <c r="H284" s="638"/>
      <c r="I284" s="638"/>
      <c r="J284" s="640"/>
      <c r="K284" s="640"/>
      <c r="L284" s="640"/>
      <c r="M284" s="421"/>
      <c r="N284" s="638"/>
      <c r="O284" s="638"/>
      <c r="P284" s="638"/>
      <c r="Q284" s="638"/>
      <c r="R284" s="638"/>
      <c r="S284" s="638"/>
      <c r="T284" s="638"/>
    </row>
    <row r="285" spans="1:20" ht="15.75" customHeight="1">
      <c r="A285" s="638"/>
      <c r="B285" s="638"/>
      <c r="C285" s="638"/>
      <c r="D285" s="638"/>
      <c r="E285" s="638"/>
      <c r="F285" s="638"/>
      <c r="G285" s="639"/>
      <c r="H285" s="638"/>
      <c r="I285" s="638"/>
      <c r="J285" s="640"/>
      <c r="K285" s="640"/>
      <c r="L285" s="640"/>
      <c r="M285" s="421"/>
      <c r="N285" s="638"/>
      <c r="O285" s="638"/>
      <c r="P285" s="638"/>
      <c r="Q285" s="638"/>
      <c r="R285" s="638"/>
      <c r="S285" s="638"/>
      <c r="T285" s="638"/>
    </row>
    <row r="286" spans="1:20" ht="15.75" customHeight="1">
      <c r="A286" s="638"/>
      <c r="B286" s="638"/>
      <c r="C286" s="638"/>
      <c r="D286" s="638"/>
      <c r="E286" s="638"/>
      <c r="F286" s="638"/>
      <c r="G286" s="639"/>
      <c r="H286" s="638"/>
      <c r="I286" s="638"/>
      <c r="J286" s="640"/>
      <c r="K286" s="640"/>
      <c r="L286" s="640"/>
      <c r="M286" s="421"/>
      <c r="N286" s="638"/>
      <c r="O286" s="638"/>
      <c r="P286" s="638"/>
      <c r="Q286" s="638"/>
      <c r="R286" s="638"/>
      <c r="S286" s="638"/>
      <c r="T286" s="638"/>
    </row>
    <row r="287" spans="1:20" ht="15.75" customHeight="1">
      <c r="A287" s="638"/>
      <c r="B287" s="638"/>
      <c r="C287" s="638"/>
      <c r="D287" s="638"/>
      <c r="E287" s="638"/>
      <c r="F287" s="638"/>
      <c r="G287" s="639"/>
      <c r="H287" s="638"/>
      <c r="I287" s="638"/>
      <c r="J287" s="640"/>
      <c r="K287" s="640"/>
      <c r="L287" s="640"/>
      <c r="M287" s="421"/>
      <c r="N287" s="638"/>
      <c r="O287" s="638"/>
      <c r="P287" s="638"/>
      <c r="Q287" s="638"/>
      <c r="R287" s="638"/>
      <c r="S287" s="638"/>
      <c r="T287" s="638"/>
    </row>
    <row r="288" spans="1:20" ht="15.75" customHeight="1">
      <c r="A288" s="638"/>
      <c r="B288" s="638"/>
      <c r="C288" s="638"/>
      <c r="D288" s="638"/>
      <c r="E288" s="638"/>
      <c r="F288" s="638"/>
      <c r="G288" s="639"/>
      <c r="H288" s="638"/>
      <c r="I288" s="638"/>
      <c r="J288" s="640"/>
      <c r="K288" s="640"/>
      <c r="L288" s="640"/>
      <c r="M288" s="421"/>
      <c r="N288" s="638"/>
      <c r="O288" s="638"/>
      <c r="P288" s="638"/>
      <c r="Q288" s="638"/>
      <c r="R288" s="638"/>
      <c r="S288" s="638"/>
      <c r="T288" s="638"/>
    </row>
    <row r="289" spans="1:20" ht="15.75" customHeight="1">
      <c r="A289" s="638"/>
      <c r="B289" s="638"/>
      <c r="C289" s="638"/>
      <c r="D289" s="638"/>
      <c r="E289" s="638"/>
      <c r="F289" s="638"/>
      <c r="G289" s="639"/>
      <c r="H289" s="638"/>
      <c r="I289" s="638"/>
      <c r="J289" s="640"/>
      <c r="K289" s="640"/>
      <c r="L289" s="640"/>
      <c r="M289" s="421"/>
      <c r="N289" s="638"/>
      <c r="O289" s="638"/>
      <c r="P289" s="638"/>
      <c r="Q289" s="638"/>
      <c r="R289" s="638"/>
      <c r="S289" s="638"/>
      <c r="T289" s="638"/>
    </row>
    <row r="290" spans="1:20" ht="15.75" customHeight="1">
      <c r="A290" s="638"/>
      <c r="B290" s="638"/>
      <c r="C290" s="638"/>
      <c r="D290" s="638"/>
      <c r="E290" s="638"/>
      <c r="F290" s="638"/>
      <c r="G290" s="639"/>
      <c r="H290" s="638"/>
      <c r="I290" s="638"/>
      <c r="J290" s="640"/>
      <c r="K290" s="640"/>
      <c r="L290" s="640"/>
      <c r="M290" s="421"/>
      <c r="N290" s="638"/>
      <c r="O290" s="638"/>
      <c r="P290" s="638"/>
      <c r="Q290" s="638"/>
      <c r="R290" s="638"/>
      <c r="S290" s="638"/>
      <c r="T290" s="638"/>
    </row>
    <row r="291" spans="1:20" ht="15.75" customHeight="1">
      <c r="A291" s="638"/>
      <c r="B291" s="638"/>
      <c r="C291" s="638"/>
      <c r="D291" s="638"/>
      <c r="E291" s="638"/>
      <c r="F291" s="638"/>
      <c r="G291" s="639"/>
      <c r="H291" s="638"/>
      <c r="I291" s="638"/>
      <c r="J291" s="640"/>
      <c r="K291" s="640"/>
      <c r="L291" s="640"/>
      <c r="M291" s="421"/>
      <c r="N291" s="638"/>
      <c r="O291" s="638"/>
      <c r="P291" s="638"/>
      <c r="Q291" s="638"/>
      <c r="R291" s="638"/>
      <c r="S291" s="638"/>
      <c r="T291" s="638"/>
    </row>
    <row r="292" spans="1:20" ht="15.75" customHeight="1">
      <c r="A292" s="638"/>
      <c r="B292" s="638"/>
      <c r="C292" s="638"/>
      <c r="D292" s="638"/>
      <c r="E292" s="638"/>
      <c r="F292" s="638"/>
      <c r="G292" s="639"/>
      <c r="H292" s="638"/>
      <c r="I292" s="638"/>
      <c r="J292" s="640"/>
      <c r="K292" s="640"/>
      <c r="L292" s="640"/>
      <c r="M292" s="421"/>
      <c r="N292" s="638"/>
      <c r="O292" s="638"/>
      <c r="P292" s="638"/>
      <c r="Q292" s="638"/>
      <c r="R292" s="638"/>
      <c r="S292" s="638"/>
      <c r="T292" s="638"/>
    </row>
    <row r="293" spans="1:20" ht="15.75" customHeight="1">
      <c r="A293" s="638"/>
      <c r="B293" s="638"/>
      <c r="C293" s="638"/>
      <c r="D293" s="638"/>
      <c r="E293" s="638"/>
      <c r="F293" s="638"/>
      <c r="G293" s="639"/>
      <c r="H293" s="638"/>
      <c r="I293" s="638"/>
      <c r="J293" s="640"/>
      <c r="K293" s="640"/>
      <c r="L293" s="640"/>
      <c r="M293" s="421"/>
      <c r="N293" s="638"/>
      <c r="O293" s="638"/>
      <c r="P293" s="638"/>
      <c r="Q293" s="638"/>
      <c r="R293" s="638"/>
      <c r="S293" s="638"/>
      <c r="T293" s="638"/>
    </row>
    <row r="294" spans="1:20" ht="15.75" customHeight="1">
      <c r="A294" s="638"/>
      <c r="B294" s="638"/>
      <c r="C294" s="638"/>
      <c r="D294" s="638"/>
      <c r="E294" s="638"/>
      <c r="F294" s="638"/>
      <c r="G294" s="639"/>
      <c r="H294" s="638"/>
      <c r="I294" s="638"/>
      <c r="J294" s="640"/>
      <c r="K294" s="640"/>
      <c r="L294" s="640"/>
      <c r="M294" s="421"/>
      <c r="N294" s="638"/>
      <c r="O294" s="638"/>
      <c r="P294" s="638"/>
      <c r="Q294" s="638"/>
      <c r="R294" s="638"/>
      <c r="S294" s="638"/>
      <c r="T294" s="638"/>
    </row>
    <row r="295" spans="1:20" ht="15.75" customHeight="1">
      <c r="A295" s="638"/>
      <c r="B295" s="638"/>
      <c r="C295" s="638"/>
      <c r="D295" s="638"/>
      <c r="E295" s="638"/>
      <c r="F295" s="638"/>
      <c r="G295" s="639"/>
      <c r="H295" s="638"/>
      <c r="I295" s="638"/>
      <c r="J295" s="640"/>
      <c r="K295" s="640"/>
      <c r="L295" s="640"/>
      <c r="M295" s="421"/>
      <c r="N295" s="638"/>
      <c r="O295" s="638"/>
      <c r="P295" s="638"/>
      <c r="Q295" s="638"/>
      <c r="R295" s="638"/>
      <c r="S295" s="638"/>
      <c r="T295" s="638"/>
    </row>
    <row r="296" spans="1:20" ht="15.75" customHeight="1">
      <c r="A296" s="638"/>
      <c r="B296" s="638"/>
      <c r="C296" s="638"/>
      <c r="D296" s="638"/>
      <c r="E296" s="638"/>
      <c r="F296" s="638"/>
      <c r="G296" s="639"/>
      <c r="H296" s="638"/>
      <c r="I296" s="638"/>
      <c r="J296" s="640"/>
      <c r="K296" s="640"/>
      <c r="L296" s="640"/>
      <c r="M296" s="421"/>
      <c r="N296" s="638"/>
      <c r="O296" s="638"/>
      <c r="P296" s="638"/>
      <c r="Q296" s="638"/>
      <c r="R296" s="638"/>
      <c r="S296" s="638"/>
      <c r="T296" s="638"/>
    </row>
    <row r="297" spans="1:20" ht="15.75" customHeight="1">
      <c r="A297" s="638"/>
      <c r="B297" s="638"/>
      <c r="C297" s="638"/>
      <c r="D297" s="638"/>
      <c r="E297" s="638"/>
      <c r="F297" s="638"/>
      <c r="G297" s="639"/>
      <c r="H297" s="638"/>
      <c r="I297" s="638"/>
      <c r="J297" s="640"/>
      <c r="K297" s="640"/>
      <c r="L297" s="640"/>
      <c r="M297" s="421"/>
      <c r="N297" s="638"/>
      <c r="O297" s="638"/>
      <c r="P297" s="638"/>
      <c r="Q297" s="638"/>
      <c r="R297" s="638"/>
      <c r="S297" s="638"/>
      <c r="T297" s="638"/>
    </row>
    <row r="298" spans="1:20" ht="15.75" customHeight="1">
      <c r="A298" s="638"/>
      <c r="B298" s="638"/>
      <c r="C298" s="638"/>
      <c r="D298" s="638"/>
      <c r="E298" s="638"/>
      <c r="F298" s="638"/>
      <c r="G298" s="639"/>
      <c r="H298" s="638"/>
      <c r="I298" s="638"/>
      <c r="J298" s="640"/>
      <c r="K298" s="640"/>
      <c r="L298" s="640"/>
      <c r="M298" s="421"/>
      <c r="N298" s="638"/>
      <c r="O298" s="638"/>
      <c r="P298" s="638"/>
      <c r="Q298" s="638"/>
      <c r="R298" s="638"/>
      <c r="S298" s="638"/>
      <c r="T298" s="638"/>
    </row>
    <row r="299" spans="1:20" ht="15.75" customHeight="1">
      <c r="A299" s="638"/>
      <c r="B299" s="638"/>
      <c r="C299" s="638"/>
      <c r="D299" s="638"/>
      <c r="E299" s="638"/>
      <c r="F299" s="638"/>
      <c r="G299" s="639"/>
      <c r="H299" s="638"/>
      <c r="I299" s="638"/>
      <c r="J299" s="640"/>
      <c r="K299" s="640"/>
      <c r="L299" s="640"/>
      <c r="M299" s="421"/>
      <c r="N299" s="638"/>
      <c r="O299" s="638"/>
      <c r="P299" s="638"/>
      <c r="Q299" s="638"/>
      <c r="R299" s="638"/>
      <c r="S299" s="638"/>
      <c r="T299" s="638"/>
    </row>
    <row r="300" spans="1:20" ht="15.75" customHeight="1">
      <c r="A300" s="638"/>
      <c r="B300" s="638"/>
      <c r="C300" s="638"/>
      <c r="D300" s="638"/>
      <c r="E300" s="638"/>
      <c r="F300" s="638"/>
      <c r="G300" s="639"/>
      <c r="H300" s="638"/>
      <c r="I300" s="638"/>
      <c r="J300" s="640"/>
      <c r="K300" s="640"/>
      <c r="L300" s="640"/>
      <c r="M300" s="421"/>
      <c r="N300" s="638"/>
      <c r="O300" s="638"/>
      <c r="P300" s="638"/>
      <c r="Q300" s="638"/>
      <c r="R300" s="638"/>
      <c r="S300" s="638"/>
      <c r="T300" s="638"/>
    </row>
    <row r="301" spans="1:20" ht="15.75" customHeight="1">
      <c r="A301" s="638"/>
      <c r="B301" s="638"/>
      <c r="C301" s="638"/>
      <c r="D301" s="638"/>
      <c r="E301" s="638"/>
      <c r="F301" s="638"/>
      <c r="G301" s="639"/>
      <c r="H301" s="638"/>
      <c r="I301" s="638"/>
      <c r="J301" s="640"/>
      <c r="K301" s="640"/>
      <c r="L301" s="640"/>
      <c r="M301" s="421"/>
      <c r="N301" s="638"/>
      <c r="O301" s="638"/>
      <c r="P301" s="638"/>
      <c r="Q301" s="638"/>
      <c r="R301" s="638"/>
      <c r="S301" s="638"/>
      <c r="T301" s="638"/>
    </row>
    <row r="302" spans="1:20" ht="15.75" customHeight="1">
      <c r="A302" s="638"/>
      <c r="B302" s="638"/>
      <c r="C302" s="638"/>
      <c r="D302" s="638"/>
      <c r="E302" s="638"/>
      <c r="F302" s="638"/>
      <c r="G302" s="639"/>
      <c r="H302" s="638"/>
      <c r="I302" s="638"/>
      <c r="J302" s="640"/>
      <c r="K302" s="640"/>
      <c r="L302" s="640"/>
      <c r="M302" s="421"/>
      <c r="N302" s="638"/>
      <c r="O302" s="638"/>
      <c r="P302" s="638"/>
      <c r="Q302" s="638"/>
      <c r="R302" s="638"/>
      <c r="S302" s="638"/>
      <c r="T302" s="638"/>
    </row>
    <row r="303" spans="1:20" ht="15.75" customHeight="1">
      <c r="A303" s="638"/>
      <c r="B303" s="638"/>
      <c r="C303" s="638"/>
      <c r="D303" s="638"/>
      <c r="E303" s="638"/>
      <c r="F303" s="638"/>
      <c r="G303" s="639"/>
      <c r="H303" s="638"/>
      <c r="I303" s="638"/>
      <c r="J303" s="640"/>
      <c r="K303" s="640"/>
      <c r="L303" s="640"/>
      <c r="M303" s="421"/>
      <c r="N303" s="638"/>
      <c r="O303" s="638"/>
      <c r="P303" s="638"/>
      <c r="Q303" s="638"/>
      <c r="R303" s="638"/>
      <c r="S303" s="638"/>
      <c r="T303" s="638"/>
    </row>
    <row r="304" spans="1:20" ht="15.75" customHeight="1">
      <c r="A304" s="638"/>
      <c r="B304" s="638"/>
      <c r="C304" s="638"/>
      <c r="D304" s="638"/>
      <c r="E304" s="638"/>
      <c r="F304" s="638"/>
      <c r="G304" s="639"/>
      <c r="H304" s="638"/>
      <c r="I304" s="638"/>
      <c r="J304" s="640"/>
      <c r="K304" s="640"/>
      <c r="L304" s="640"/>
      <c r="M304" s="421"/>
      <c r="N304" s="638"/>
      <c r="O304" s="638"/>
      <c r="P304" s="638"/>
      <c r="Q304" s="638"/>
      <c r="R304" s="638"/>
      <c r="S304" s="638"/>
      <c r="T304" s="638"/>
    </row>
    <row r="305" spans="1:20" ht="15.75" customHeight="1">
      <c r="A305" s="638"/>
      <c r="B305" s="638"/>
      <c r="C305" s="638"/>
      <c r="D305" s="638"/>
      <c r="E305" s="638"/>
      <c r="F305" s="638"/>
      <c r="G305" s="639"/>
      <c r="H305" s="638"/>
      <c r="I305" s="638"/>
      <c r="J305" s="640"/>
      <c r="K305" s="640"/>
      <c r="L305" s="640"/>
      <c r="M305" s="421"/>
      <c r="N305" s="638"/>
      <c r="O305" s="638"/>
      <c r="P305" s="638"/>
      <c r="Q305" s="638"/>
      <c r="R305" s="638"/>
      <c r="S305" s="638"/>
      <c r="T305" s="638"/>
    </row>
    <row r="306" spans="1:20" ht="15.75" customHeight="1">
      <c r="A306" s="638"/>
      <c r="B306" s="638"/>
      <c r="C306" s="638"/>
      <c r="D306" s="638"/>
      <c r="E306" s="638"/>
      <c r="F306" s="638"/>
      <c r="G306" s="639"/>
      <c r="H306" s="638"/>
      <c r="I306" s="638"/>
      <c r="J306" s="640"/>
      <c r="K306" s="640"/>
      <c r="L306" s="640"/>
      <c r="M306" s="421"/>
      <c r="N306" s="638"/>
      <c r="O306" s="638"/>
      <c r="P306" s="638"/>
      <c r="Q306" s="638"/>
      <c r="R306" s="638"/>
      <c r="S306" s="638"/>
      <c r="T306" s="638"/>
    </row>
    <row r="307" spans="1:20" ht="15.75" customHeight="1">
      <c r="A307" s="638"/>
      <c r="B307" s="638"/>
      <c r="C307" s="638"/>
      <c r="D307" s="638"/>
      <c r="E307" s="638"/>
      <c r="F307" s="638"/>
      <c r="G307" s="639"/>
      <c r="H307" s="638"/>
      <c r="I307" s="638"/>
      <c r="J307" s="640"/>
      <c r="K307" s="640"/>
      <c r="L307" s="640"/>
      <c r="M307" s="421"/>
      <c r="N307" s="638"/>
      <c r="O307" s="638"/>
      <c r="P307" s="638"/>
      <c r="Q307" s="638"/>
      <c r="R307" s="638"/>
      <c r="S307" s="638"/>
      <c r="T307" s="638"/>
    </row>
    <row r="308" spans="1:20" ht="15.75" customHeight="1">
      <c r="A308" s="638"/>
      <c r="B308" s="638"/>
      <c r="C308" s="638"/>
      <c r="D308" s="638"/>
      <c r="E308" s="638"/>
      <c r="F308" s="638"/>
      <c r="G308" s="639"/>
      <c r="H308" s="638"/>
      <c r="I308" s="638"/>
      <c r="J308" s="640"/>
      <c r="K308" s="640"/>
      <c r="L308" s="640"/>
      <c r="M308" s="421"/>
      <c r="N308" s="638"/>
      <c r="O308" s="638"/>
      <c r="P308" s="638"/>
      <c r="Q308" s="638"/>
      <c r="R308" s="638"/>
      <c r="S308" s="638"/>
      <c r="T308" s="638"/>
    </row>
    <row r="309" spans="1:20" ht="15.75" customHeight="1">
      <c r="A309" s="638"/>
      <c r="B309" s="638"/>
      <c r="C309" s="638"/>
      <c r="D309" s="638"/>
      <c r="E309" s="638"/>
      <c r="F309" s="638"/>
      <c r="G309" s="639"/>
      <c r="H309" s="638"/>
      <c r="I309" s="638"/>
      <c r="J309" s="640"/>
      <c r="K309" s="640"/>
      <c r="L309" s="640"/>
      <c r="M309" s="421"/>
      <c r="N309" s="638"/>
      <c r="O309" s="638"/>
      <c r="P309" s="638"/>
      <c r="Q309" s="638"/>
      <c r="R309" s="638"/>
      <c r="S309" s="638"/>
      <c r="T309" s="638"/>
    </row>
    <row r="310" spans="1:20" ht="15.75" customHeight="1">
      <c r="A310" s="638"/>
      <c r="B310" s="638"/>
      <c r="C310" s="638"/>
      <c r="D310" s="638"/>
      <c r="E310" s="638"/>
      <c r="F310" s="638"/>
      <c r="G310" s="639"/>
      <c r="H310" s="638"/>
      <c r="I310" s="638"/>
      <c r="J310" s="640"/>
      <c r="K310" s="640"/>
      <c r="L310" s="640"/>
      <c r="M310" s="421"/>
      <c r="N310" s="638"/>
      <c r="O310" s="638"/>
      <c r="P310" s="638"/>
      <c r="Q310" s="638"/>
      <c r="R310" s="638"/>
      <c r="S310" s="638"/>
      <c r="T310" s="638"/>
    </row>
    <row r="311" spans="1:20" ht="15.75" customHeight="1">
      <c r="A311" s="638"/>
      <c r="B311" s="638"/>
      <c r="C311" s="638"/>
      <c r="D311" s="638"/>
      <c r="E311" s="638"/>
      <c r="F311" s="638"/>
      <c r="G311" s="639"/>
      <c r="H311" s="638"/>
      <c r="I311" s="638"/>
      <c r="J311" s="640"/>
      <c r="K311" s="640"/>
      <c r="L311" s="640"/>
      <c r="M311" s="421"/>
      <c r="N311" s="638"/>
      <c r="O311" s="638"/>
      <c r="P311" s="638"/>
      <c r="Q311" s="638"/>
      <c r="R311" s="638"/>
      <c r="S311" s="638"/>
      <c r="T311" s="638"/>
    </row>
    <row r="312" spans="1:20" ht="15.75" customHeight="1">
      <c r="A312" s="638"/>
      <c r="B312" s="638"/>
      <c r="C312" s="638"/>
      <c r="D312" s="638"/>
      <c r="E312" s="638"/>
      <c r="F312" s="638"/>
      <c r="G312" s="639"/>
      <c r="H312" s="638"/>
      <c r="I312" s="638"/>
      <c r="J312" s="640"/>
      <c r="K312" s="640"/>
      <c r="L312" s="640"/>
      <c r="M312" s="421"/>
      <c r="N312" s="638"/>
      <c r="O312" s="638"/>
      <c r="P312" s="638"/>
      <c r="Q312" s="638"/>
      <c r="R312" s="638"/>
      <c r="S312" s="638"/>
      <c r="T312" s="638"/>
    </row>
    <row r="313" spans="1:20" ht="15.75" customHeight="1">
      <c r="A313" s="638"/>
      <c r="B313" s="638"/>
      <c r="C313" s="638"/>
      <c r="D313" s="638"/>
      <c r="E313" s="638"/>
      <c r="F313" s="638"/>
      <c r="G313" s="639"/>
      <c r="H313" s="638"/>
      <c r="I313" s="638"/>
      <c r="J313" s="640"/>
      <c r="K313" s="640"/>
      <c r="L313" s="640"/>
      <c r="M313" s="421"/>
      <c r="N313" s="638"/>
      <c r="O313" s="638"/>
      <c r="P313" s="638"/>
      <c r="Q313" s="638"/>
      <c r="R313" s="638"/>
      <c r="S313" s="638"/>
      <c r="T313" s="638"/>
    </row>
    <row r="314" spans="1:20" ht="15.75" customHeight="1">
      <c r="A314" s="638"/>
      <c r="B314" s="638"/>
      <c r="C314" s="638"/>
      <c r="D314" s="638"/>
      <c r="E314" s="638"/>
      <c r="F314" s="638"/>
      <c r="G314" s="639"/>
      <c r="H314" s="638"/>
      <c r="I314" s="638"/>
      <c r="J314" s="640"/>
      <c r="K314" s="640"/>
      <c r="L314" s="640"/>
      <c r="M314" s="421"/>
      <c r="N314" s="638"/>
      <c r="O314" s="638"/>
      <c r="P314" s="638"/>
      <c r="Q314" s="638"/>
      <c r="R314" s="638"/>
      <c r="S314" s="638"/>
      <c r="T314" s="638"/>
    </row>
    <row r="315" spans="1:20" ht="15.75" customHeight="1">
      <c r="A315" s="638"/>
      <c r="B315" s="638"/>
      <c r="C315" s="638"/>
      <c r="D315" s="638"/>
      <c r="E315" s="638"/>
      <c r="F315" s="638"/>
      <c r="G315" s="639"/>
      <c r="H315" s="638"/>
      <c r="I315" s="638"/>
      <c r="J315" s="640"/>
      <c r="K315" s="640"/>
      <c r="L315" s="640"/>
      <c r="M315" s="421"/>
      <c r="N315" s="638"/>
      <c r="O315" s="638"/>
      <c r="P315" s="638"/>
      <c r="Q315" s="638"/>
      <c r="R315" s="638"/>
      <c r="S315" s="638"/>
      <c r="T315" s="638"/>
    </row>
    <row r="316" spans="1:20" ht="15.75" customHeight="1">
      <c r="A316" s="638"/>
      <c r="B316" s="638"/>
      <c r="C316" s="638"/>
      <c r="D316" s="638"/>
      <c r="E316" s="638"/>
      <c r="F316" s="638"/>
      <c r="G316" s="639"/>
      <c r="H316" s="638"/>
      <c r="I316" s="638"/>
      <c r="J316" s="640"/>
      <c r="K316" s="640"/>
      <c r="L316" s="640"/>
      <c r="M316" s="421"/>
      <c r="N316" s="638"/>
      <c r="O316" s="638"/>
      <c r="P316" s="638"/>
      <c r="Q316" s="638"/>
      <c r="R316" s="638"/>
      <c r="S316" s="638"/>
      <c r="T316" s="638"/>
    </row>
    <row r="317" spans="1:20" ht="15.75" customHeight="1">
      <c r="A317" s="638"/>
      <c r="B317" s="638"/>
      <c r="C317" s="638"/>
      <c r="D317" s="638"/>
      <c r="E317" s="638"/>
      <c r="F317" s="638"/>
      <c r="G317" s="639"/>
      <c r="H317" s="638"/>
      <c r="I317" s="638"/>
      <c r="J317" s="640"/>
      <c r="K317" s="640"/>
      <c r="L317" s="640"/>
      <c r="M317" s="421"/>
      <c r="N317" s="638"/>
      <c r="O317" s="638"/>
      <c r="P317" s="638"/>
      <c r="Q317" s="638"/>
      <c r="R317" s="638"/>
      <c r="S317" s="638"/>
      <c r="T317" s="638"/>
    </row>
    <row r="318" spans="1:20" ht="15.75" customHeight="1">
      <c r="A318" s="638"/>
      <c r="B318" s="638"/>
      <c r="C318" s="638"/>
      <c r="D318" s="638"/>
      <c r="E318" s="638"/>
      <c r="F318" s="638"/>
      <c r="G318" s="639"/>
      <c r="H318" s="638"/>
      <c r="I318" s="638"/>
      <c r="J318" s="640"/>
      <c r="K318" s="640"/>
      <c r="L318" s="640"/>
      <c r="M318" s="421"/>
      <c r="N318" s="638"/>
      <c r="O318" s="638"/>
      <c r="P318" s="638"/>
      <c r="Q318" s="638"/>
      <c r="R318" s="638"/>
      <c r="S318" s="638"/>
      <c r="T318" s="638"/>
    </row>
    <row r="319" spans="1:20" ht="15.75" customHeight="1">
      <c r="A319" s="638"/>
      <c r="B319" s="638"/>
      <c r="C319" s="638"/>
      <c r="D319" s="638"/>
      <c r="E319" s="638"/>
      <c r="F319" s="638"/>
      <c r="G319" s="639"/>
      <c r="H319" s="638"/>
      <c r="I319" s="638"/>
      <c r="J319" s="640"/>
      <c r="K319" s="640"/>
      <c r="L319" s="640"/>
      <c r="M319" s="421"/>
      <c r="N319" s="638"/>
      <c r="O319" s="638"/>
      <c r="P319" s="638"/>
      <c r="Q319" s="638"/>
      <c r="R319" s="638"/>
      <c r="S319" s="638"/>
      <c r="T319" s="638"/>
    </row>
    <row r="320" spans="1:20" ht="15.75" customHeight="1">
      <c r="A320" s="638"/>
      <c r="B320" s="638"/>
      <c r="C320" s="638"/>
      <c r="D320" s="638"/>
      <c r="E320" s="638"/>
      <c r="F320" s="638"/>
      <c r="G320" s="639"/>
      <c r="H320" s="638"/>
      <c r="I320" s="638"/>
      <c r="J320" s="640"/>
      <c r="K320" s="640"/>
      <c r="L320" s="640"/>
      <c r="M320" s="421"/>
      <c r="N320" s="638"/>
      <c r="O320" s="638"/>
      <c r="P320" s="638"/>
      <c r="Q320" s="638"/>
      <c r="R320" s="638"/>
      <c r="S320" s="638"/>
      <c r="T320" s="638"/>
    </row>
    <row r="321" spans="1:20" ht="15.75" customHeight="1">
      <c r="A321" s="638"/>
      <c r="B321" s="638"/>
      <c r="C321" s="638"/>
      <c r="D321" s="638"/>
      <c r="E321" s="638"/>
      <c r="F321" s="638"/>
      <c r="G321" s="639"/>
      <c r="H321" s="638"/>
      <c r="I321" s="638"/>
      <c r="J321" s="640"/>
      <c r="K321" s="640"/>
      <c r="L321" s="640"/>
      <c r="M321" s="421"/>
      <c r="N321" s="638"/>
      <c r="O321" s="638"/>
      <c r="P321" s="638"/>
      <c r="Q321" s="638"/>
      <c r="R321" s="638"/>
      <c r="S321" s="638"/>
      <c r="T321" s="638"/>
    </row>
    <row r="322" spans="1:20" ht="15.75" customHeight="1">
      <c r="A322" s="638"/>
      <c r="B322" s="638"/>
      <c r="C322" s="638"/>
      <c r="D322" s="638"/>
      <c r="E322" s="638"/>
      <c r="F322" s="638"/>
      <c r="G322" s="639"/>
      <c r="H322" s="638"/>
      <c r="I322" s="638"/>
      <c r="J322" s="640"/>
      <c r="K322" s="640"/>
      <c r="L322" s="640"/>
      <c r="M322" s="421"/>
      <c r="N322" s="638"/>
      <c r="O322" s="638"/>
      <c r="P322" s="638"/>
      <c r="Q322" s="638"/>
      <c r="R322" s="638"/>
      <c r="S322" s="638"/>
      <c r="T322" s="638"/>
    </row>
    <row r="323" spans="1:20" ht="15.75" customHeight="1">
      <c r="A323" s="638"/>
      <c r="B323" s="638"/>
      <c r="C323" s="638"/>
      <c r="D323" s="638"/>
      <c r="E323" s="638"/>
      <c r="F323" s="638"/>
      <c r="G323" s="639"/>
      <c r="H323" s="638"/>
      <c r="I323" s="638"/>
      <c r="J323" s="640"/>
      <c r="K323" s="640"/>
      <c r="L323" s="640"/>
      <c r="M323" s="421"/>
      <c r="N323" s="638"/>
      <c r="O323" s="638"/>
      <c r="P323" s="638"/>
      <c r="Q323" s="638"/>
      <c r="R323" s="638"/>
      <c r="S323" s="638"/>
      <c r="T323" s="638"/>
    </row>
    <row r="324" spans="1:20" ht="15.75" customHeight="1">
      <c r="A324" s="638"/>
      <c r="B324" s="638"/>
      <c r="C324" s="638"/>
      <c r="D324" s="638"/>
      <c r="E324" s="638"/>
      <c r="F324" s="638"/>
      <c r="G324" s="639"/>
      <c r="H324" s="638"/>
      <c r="I324" s="638"/>
      <c r="J324" s="640"/>
      <c r="K324" s="640"/>
      <c r="L324" s="640"/>
      <c r="M324" s="421"/>
      <c r="N324" s="638"/>
      <c r="O324" s="638"/>
      <c r="P324" s="638"/>
      <c r="Q324" s="638"/>
      <c r="R324" s="638"/>
      <c r="S324" s="638"/>
      <c r="T324" s="638"/>
    </row>
    <row r="325" spans="1:20" ht="15.75" customHeight="1">
      <c r="A325" s="638"/>
      <c r="B325" s="638"/>
      <c r="C325" s="638"/>
      <c r="D325" s="638"/>
      <c r="E325" s="638"/>
      <c r="F325" s="638"/>
      <c r="G325" s="639"/>
      <c r="H325" s="638"/>
      <c r="I325" s="638"/>
      <c r="J325" s="640"/>
      <c r="K325" s="640"/>
      <c r="L325" s="640"/>
      <c r="M325" s="421"/>
      <c r="N325" s="638"/>
      <c r="O325" s="638"/>
      <c r="P325" s="638"/>
      <c r="Q325" s="638"/>
      <c r="R325" s="638"/>
      <c r="S325" s="638"/>
      <c r="T325" s="638"/>
    </row>
    <row r="326" spans="1:20" ht="15.75" customHeight="1">
      <c r="A326" s="638"/>
      <c r="B326" s="638"/>
      <c r="C326" s="638"/>
      <c r="D326" s="638"/>
      <c r="E326" s="638"/>
      <c r="F326" s="638"/>
      <c r="G326" s="639"/>
      <c r="H326" s="638"/>
      <c r="I326" s="638"/>
      <c r="J326" s="640"/>
      <c r="K326" s="640"/>
      <c r="L326" s="640"/>
      <c r="M326" s="421"/>
      <c r="N326" s="638"/>
      <c r="O326" s="638"/>
      <c r="P326" s="638"/>
      <c r="Q326" s="638"/>
      <c r="R326" s="638"/>
      <c r="S326" s="638"/>
      <c r="T326" s="638"/>
    </row>
    <row r="327" spans="1:20" ht="15.75" customHeight="1">
      <c r="A327" s="638"/>
      <c r="B327" s="638"/>
      <c r="C327" s="638"/>
      <c r="D327" s="638"/>
      <c r="E327" s="638"/>
      <c r="F327" s="638"/>
      <c r="G327" s="639"/>
      <c r="H327" s="638"/>
      <c r="I327" s="638"/>
      <c r="J327" s="640"/>
      <c r="K327" s="640"/>
      <c r="L327" s="640"/>
      <c r="M327" s="421"/>
      <c r="N327" s="638"/>
      <c r="O327" s="638"/>
      <c r="P327" s="638"/>
      <c r="Q327" s="638"/>
      <c r="R327" s="638"/>
      <c r="S327" s="638"/>
      <c r="T327" s="638"/>
    </row>
    <row r="328" spans="1:20" ht="15.75" customHeight="1">
      <c r="A328" s="638"/>
      <c r="B328" s="638"/>
      <c r="C328" s="638"/>
      <c r="D328" s="638"/>
      <c r="E328" s="638"/>
      <c r="F328" s="638"/>
      <c r="G328" s="639"/>
      <c r="H328" s="638"/>
      <c r="I328" s="638"/>
      <c r="J328" s="640"/>
      <c r="K328" s="640"/>
      <c r="L328" s="640"/>
      <c r="M328" s="421"/>
      <c r="N328" s="638"/>
      <c r="O328" s="638"/>
      <c r="P328" s="638"/>
      <c r="Q328" s="638"/>
      <c r="R328" s="638"/>
      <c r="S328" s="638"/>
      <c r="T328" s="638"/>
    </row>
    <row r="329" spans="1:20" ht="15.75" customHeight="1">
      <c r="A329" s="638"/>
      <c r="B329" s="638"/>
      <c r="C329" s="638"/>
      <c r="D329" s="638"/>
      <c r="E329" s="638"/>
      <c r="F329" s="638"/>
      <c r="G329" s="639"/>
      <c r="H329" s="638"/>
      <c r="I329" s="638"/>
      <c r="J329" s="640"/>
      <c r="K329" s="640"/>
      <c r="L329" s="640"/>
      <c r="M329" s="421"/>
      <c r="N329" s="638"/>
      <c r="O329" s="638"/>
      <c r="P329" s="638"/>
      <c r="Q329" s="638"/>
      <c r="R329" s="638"/>
      <c r="S329" s="638"/>
      <c r="T329" s="638"/>
    </row>
    <row r="330" spans="1:20" ht="15.75" customHeight="1">
      <c r="A330" s="638"/>
      <c r="B330" s="638"/>
      <c r="C330" s="638"/>
      <c r="D330" s="638"/>
      <c r="E330" s="638"/>
      <c r="F330" s="638"/>
      <c r="G330" s="639"/>
      <c r="H330" s="638"/>
      <c r="I330" s="638"/>
      <c r="J330" s="640"/>
      <c r="K330" s="640"/>
      <c r="L330" s="640"/>
      <c r="M330" s="421"/>
      <c r="N330" s="638"/>
      <c r="O330" s="638"/>
      <c r="P330" s="638"/>
      <c r="Q330" s="638"/>
      <c r="R330" s="638"/>
      <c r="S330" s="638"/>
      <c r="T330" s="638"/>
    </row>
    <row r="331" spans="1:20" ht="15.75" customHeight="1">
      <c r="A331" s="638"/>
      <c r="B331" s="638"/>
      <c r="C331" s="638"/>
      <c r="D331" s="638"/>
      <c r="E331" s="638"/>
      <c r="F331" s="638"/>
      <c r="G331" s="639"/>
      <c r="H331" s="638"/>
      <c r="I331" s="638"/>
      <c r="J331" s="640"/>
      <c r="K331" s="640"/>
      <c r="L331" s="640"/>
      <c r="M331" s="421"/>
      <c r="N331" s="638"/>
      <c r="O331" s="638"/>
      <c r="P331" s="638"/>
      <c r="Q331" s="638"/>
      <c r="R331" s="638"/>
      <c r="S331" s="638"/>
      <c r="T331" s="638"/>
    </row>
    <row r="332" spans="1:20" ht="15.75" customHeight="1">
      <c r="A332" s="638"/>
      <c r="B332" s="638"/>
      <c r="C332" s="638"/>
      <c r="D332" s="638"/>
      <c r="E332" s="638"/>
      <c r="F332" s="638"/>
      <c r="G332" s="639"/>
      <c r="H332" s="638"/>
      <c r="I332" s="638"/>
      <c r="J332" s="640"/>
      <c r="K332" s="640"/>
      <c r="L332" s="640"/>
      <c r="M332" s="421"/>
      <c r="N332" s="638"/>
      <c r="O332" s="638"/>
      <c r="P332" s="638"/>
      <c r="Q332" s="638"/>
      <c r="R332" s="638"/>
      <c r="S332" s="638"/>
      <c r="T332" s="638"/>
    </row>
    <row r="333" spans="1:20" ht="15.75" customHeight="1">
      <c r="A333" s="638"/>
      <c r="B333" s="638"/>
      <c r="C333" s="638"/>
      <c r="D333" s="638"/>
      <c r="E333" s="638"/>
      <c r="F333" s="638"/>
      <c r="G333" s="639"/>
      <c r="H333" s="638"/>
      <c r="I333" s="638"/>
      <c r="J333" s="640"/>
      <c r="K333" s="640"/>
      <c r="L333" s="640"/>
      <c r="M333" s="421"/>
      <c r="N333" s="638"/>
      <c r="O333" s="638"/>
      <c r="P333" s="638"/>
      <c r="Q333" s="638"/>
      <c r="R333" s="638"/>
      <c r="S333" s="638"/>
      <c r="T333" s="638"/>
    </row>
    <row r="334" spans="1:20" ht="15.75" customHeight="1">
      <c r="A334" s="638"/>
      <c r="B334" s="638"/>
      <c r="C334" s="638"/>
      <c r="D334" s="638"/>
      <c r="E334" s="638"/>
      <c r="F334" s="638"/>
      <c r="G334" s="639"/>
      <c r="H334" s="638"/>
      <c r="I334" s="638"/>
      <c r="J334" s="640"/>
      <c r="K334" s="640"/>
      <c r="L334" s="640"/>
      <c r="M334" s="421"/>
      <c r="N334" s="638"/>
      <c r="O334" s="638"/>
      <c r="P334" s="638"/>
      <c r="Q334" s="638"/>
      <c r="R334" s="638"/>
      <c r="S334" s="638"/>
      <c r="T334" s="638"/>
    </row>
    <row r="335" spans="1:20" ht="15.75" customHeight="1">
      <c r="A335" s="638"/>
      <c r="B335" s="638"/>
      <c r="C335" s="638"/>
      <c r="D335" s="638"/>
      <c r="E335" s="638"/>
      <c r="F335" s="638"/>
      <c r="G335" s="639"/>
      <c r="H335" s="638"/>
      <c r="I335" s="638"/>
      <c r="J335" s="640"/>
      <c r="K335" s="640"/>
      <c r="L335" s="640"/>
      <c r="M335" s="421"/>
      <c r="N335" s="638"/>
      <c r="O335" s="638"/>
      <c r="P335" s="638"/>
      <c r="Q335" s="638"/>
      <c r="R335" s="638"/>
      <c r="S335" s="638"/>
      <c r="T335" s="638"/>
    </row>
    <row r="336" spans="1:20" ht="15.75" customHeight="1">
      <c r="A336" s="638"/>
      <c r="B336" s="638"/>
      <c r="C336" s="638"/>
      <c r="D336" s="638"/>
      <c r="E336" s="638"/>
      <c r="F336" s="638"/>
      <c r="G336" s="639"/>
      <c r="H336" s="638"/>
      <c r="I336" s="638"/>
      <c r="J336" s="640"/>
      <c r="K336" s="640"/>
      <c r="L336" s="640"/>
      <c r="M336" s="421"/>
      <c r="N336" s="638"/>
      <c r="O336" s="638"/>
      <c r="P336" s="638"/>
      <c r="Q336" s="638"/>
      <c r="R336" s="638"/>
      <c r="S336" s="638"/>
      <c r="T336" s="638"/>
    </row>
    <row r="337" spans="1:20" ht="15.75" customHeight="1">
      <c r="A337" s="638"/>
      <c r="B337" s="638"/>
      <c r="C337" s="638"/>
      <c r="D337" s="638"/>
      <c r="E337" s="638"/>
      <c r="F337" s="638"/>
      <c r="G337" s="639"/>
      <c r="H337" s="638"/>
      <c r="I337" s="638"/>
      <c r="J337" s="640"/>
      <c r="K337" s="640"/>
      <c r="L337" s="640"/>
      <c r="M337" s="421"/>
      <c r="N337" s="638"/>
      <c r="O337" s="638"/>
      <c r="P337" s="638"/>
      <c r="Q337" s="638"/>
      <c r="R337" s="638"/>
      <c r="S337" s="638"/>
      <c r="T337" s="638"/>
    </row>
    <row r="338" spans="1:20" ht="15.75" customHeight="1">
      <c r="A338" s="638"/>
      <c r="B338" s="638"/>
      <c r="C338" s="638"/>
      <c r="D338" s="638"/>
      <c r="E338" s="638"/>
      <c r="F338" s="638"/>
      <c r="G338" s="639"/>
      <c r="H338" s="638"/>
      <c r="I338" s="638"/>
      <c r="J338" s="640"/>
      <c r="K338" s="640"/>
      <c r="L338" s="640"/>
      <c r="M338" s="421"/>
      <c r="N338" s="638"/>
      <c r="O338" s="638"/>
      <c r="P338" s="638"/>
      <c r="Q338" s="638"/>
      <c r="R338" s="638"/>
      <c r="S338" s="638"/>
      <c r="T338" s="638"/>
    </row>
    <row r="339" spans="1:20" ht="15.75" customHeight="1">
      <c r="A339" s="638"/>
      <c r="B339" s="638"/>
      <c r="C339" s="638"/>
      <c r="D339" s="638"/>
      <c r="E339" s="638"/>
      <c r="F339" s="638"/>
      <c r="G339" s="639"/>
      <c r="H339" s="638"/>
      <c r="I339" s="638"/>
      <c r="J339" s="640"/>
      <c r="K339" s="640"/>
      <c r="L339" s="640"/>
      <c r="M339" s="421"/>
      <c r="N339" s="638"/>
      <c r="O339" s="638"/>
      <c r="P339" s="638"/>
      <c r="Q339" s="638"/>
      <c r="R339" s="638"/>
      <c r="S339" s="638"/>
      <c r="T339" s="638"/>
    </row>
    <row r="340" spans="1:20" ht="15.75" customHeight="1">
      <c r="A340" s="638"/>
      <c r="B340" s="638"/>
      <c r="C340" s="638"/>
      <c r="D340" s="638"/>
      <c r="E340" s="638"/>
      <c r="F340" s="638"/>
      <c r="G340" s="639"/>
      <c r="H340" s="638"/>
      <c r="I340" s="638"/>
      <c r="J340" s="640"/>
      <c r="K340" s="640"/>
      <c r="L340" s="640"/>
      <c r="M340" s="421"/>
      <c r="N340" s="638"/>
      <c r="O340" s="638"/>
      <c r="P340" s="638"/>
      <c r="Q340" s="638"/>
      <c r="R340" s="638"/>
      <c r="S340" s="638"/>
      <c r="T340" s="638"/>
    </row>
    <row r="341" spans="1:20" ht="15.75" customHeight="1">
      <c r="A341" s="638"/>
      <c r="B341" s="638"/>
      <c r="C341" s="638"/>
      <c r="D341" s="638"/>
      <c r="E341" s="638"/>
      <c r="F341" s="638"/>
      <c r="G341" s="639"/>
      <c r="H341" s="638"/>
      <c r="I341" s="638"/>
      <c r="J341" s="640"/>
      <c r="K341" s="640"/>
      <c r="L341" s="640"/>
      <c r="M341" s="421"/>
      <c r="N341" s="638"/>
      <c r="O341" s="638"/>
      <c r="P341" s="638"/>
      <c r="Q341" s="638"/>
      <c r="R341" s="638"/>
      <c r="S341" s="638"/>
      <c r="T341" s="638"/>
    </row>
    <row r="342" spans="1:20" ht="15.75" customHeight="1">
      <c r="A342" s="638"/>
      <c r="B342" s="638"/>
      <c r="C342" s="638"/>
      <c r="D342" s="638"/>
      <c r="E342" s="638"/>
      <c r="F342" s="638"/>
      <c r="G342" s="639"/>
      <c r="H342" s="638"/>
      <c r="I342" s="638"/>
      <c r="J342" s="640"/>
      <c r="K342" s="640"/>
      <c r="L342" s="640"/>
      <c r="M342" s="421"/>
      <c r="N342" s="638"/>
      <c r="O342" s="638"/>
      <c r="P342" s="638"/>
      <c r="Q342" s="638"/>
      <c r="R342" s="638"/>
      <c r="S342" s="638"/>
      <c r="T342" s="638"/>
    </row>
    <row r="343" spans="1:20" ht="15.75" customHeight="1">
      <c r="A343" s="638"/>
      <c r="B343" s="638"/>
      <c r="C343" s="638"/>
      <c r="D343" s="638"/>
      <c r="E343" s="638"/>
      <c r="F343" s="638"/>
      <c r="G343" s="639"/>
      <c r="H343" s="638"/>
      <c r="I343" s="638"/>
      <c r="J343" s="640"/>
      <c r="K343" s="640"/>
      <c r="L343" s="640"/>
      <c r="M343" s="421"/>
      <c r="N343" s="638"/>
      <c r="O343" s="638"/>
      <c r="P343" s="638"/>
      <c r="Q343" s="638"/>
      <c r="R343" s="638"/>
      <c r="S343" s="638"/>
      <c r="T343" s="638"/>
    </row>
    <row r="344" spans="1:20" ht="15.75" customHeight="1">
      <c r="A344" s="638"/>
      <c r="B344" s="638"/>
      <c r="C344" s="638"/>
      <c r="D344" s="638"/>
      <c r="E344" s="638"/>
      <c r="F344" s="638"/>
      <c r="G344" s="639"/>
      <c r="H344" s="638"/>
      <c r="I344" s="638"/>
      <c r="J344" s="640"/>
      <c r="K344" s="640"/>
      <c r="L344" s="640"/>
      <c r="M344" s="421"/>
      <c r="N344" s="638"/>
      <c r="O344" s="638"/>
      <c r="P344" s="638"/>
      <c r="Q344" s="638"/>
      <c r="R344" s="638"/>
      <c r="S344" s="638"/>
      <c r="T344" s="638"/>
    </row>
    <row r="345" spans="1:20" ht="15.75" customHeight="1">
      <c r="A345" s="638"/>
      <c r="B345" s="638"/>
      <c r="C345" s="638"/>
      <c r="D345" s="638"/>
      <c r="E345" s="638"/>
      <c r="F345" s="638"/>
      <c r="G345" s="639"/>
      <c r="H345" s="638"/>
      <c r="I345" s="638"/>
      <c r="J345" s="640"/>
      <c r="K345" s="640"/>
      <c r="L345" s="640"/>
      <c r="M345" s="421"/>
      <c r="N345" s="638"/>
      <c r="O345" s="638"/>
      <c r="P345" s="638"/>
      <c r="Q345" s="638"/>
      <c r="R345" s="638"/>
      <c r="S345" s="638"/>
      <c r="T345" s="638"/>
    </row>
    <row r="346" spans="1:20" ht="15.75" customHeight="1">
      <c r="A346" s="638"/>
      <c r="B346" s="638"/>
      <c r="C346" s="638"/>
      <c r="D346" s="638"/>
      <c r="E346" s="638"/>
      <c r="F346" s="638"/>
      <c r="G346" s="639"/>
      <c r="H346" s="638"/>
      <c r="I346" s="638"/>
      <c r="J346" s="640"/>
      <c r="K346" s="640"/>
      <c r="L346" s="640"/>
      <c r="M346" s="421"/>
      <c r="N346" s="638"/>
      <c r="O346" s="638"/>
      <c r="P346" s="638"/>
      <c r="Q346" s="638"/>
      <c r="R346" s="638"/>
      <c r="S346" s="638"/>
      <c r="T346" s="638"/>
    </row>
    <row r="347" spans="1:20" ht="15.75" customHeight="1">
      <c r="A347" s="638"/>
      <c r="B347" s="638"/>
      <c r="C347" s="638"/>
      <c r="D347" s="638"/>
      <c r="E347" s="638"/>
      <c r="F347" s="638"/>
      <c r="G347" s="639"/>
      <c r="H347" s="638"/>
      <c r="I347" s="638"/>
      <c r="J347" s="640"/>
      <c r="K347" s="640"/>
      <c r="L347" s="640"/>
      <c r="M347" s="421"/>
      <c r="N347" s="638"/>
      <c r="O347" s="638"/>
      <c r="P347" s="638"/>
      <c r="Q347" s="638"/>
      <c r="R347" s="638"/>
      <c r="S347" s="638"/>
      <c r="T347" s="638"/>
    </row>
    <row r="348" spans="1:20" ht="15.75" customHeight="1">
      <c r="A348" s="638"/>
      <c r="B348" s="638"/>
      <c r="C348" s="638"/>
      <c r="D348" s="638"/>
      <c r="E348" s="638"/>
      <c r="F348" s="638"/>
      <c r="G348" s="639"/>
      <c r="H348" s="638"/>
      <c r="I348" s="638"/>
      <c r="J348" s="640"/>
      <c r="K348" s="640"/>
      <c r="L348" s="640"/>
      <c r="M348" s="421"/>
      <c r="N348" s="638"/>
      <c r="O348" s="638"/>
      <c r="P348" s="638"/>
      <c r="Q348" s="638"/>
      <c r="R348" s="638"/>
      <c r="S348" s="638"/>
      <c r="T348" s="638"/>
    </row>
    <row r="349" spans="1:20" ht="15.75" customHeight="1">
      <c r="A349" s="638"/>
      <c r="B349" s="638"/>
      <c r="C349" s="638"/>
      <c r="D349" s="638"/>
      <c r="E349" s="638"/>
      <c r="F349" s="638"/>
      <c r="G349" s="639"/>
      <c r="H349" s="638"/>
      <c r="I349" s="638"/>
      <c r="J349" s="640"/>
      <c r="K349" s="640"/>
      <c r="L349" s="640"/>
      <c r="M349" s="421"/>
      <c r="N349" s="638"/>
      <c r="O349" s="638"/>
      <c r="P349" s="638"/>
      <c r="Q349" s="638"/>
      <c r="R349" s="638"/>
      <c r="S349" s="638"/>
      <c r="T349" s="638"/>
    </row>
    <row r="350" spans="1:20" ht="15.75" customHeight="1">
      <c r="A350" s="638"/>
      <c r="B350" s="638"/>
      <c r="C350" s="638"/>
      <c r="D350" s="638"/>
      <c r="E350" s="638"/>
      <c r="F350" s="638"/>
      <c r="G350" s="639"/>
      <c r="H350" s="638"/>
      <c r="I350" s="638"/>
      <c r="J350" s="640"/>
      <c r="K350" s="640"/>
      <c r="L350" s="640"/>
      <c r="M350" s="421"/>
      <c r="N350" s="638"/>
      <c r="O350" s="638"/>
      <c r="P350" s="638"/>
      <c r="Q350" s="638"/>
      <c r="R350" s="638"/>
      <c r="S350" s="638"/>
      <c r="T350" s="638"/>
    </row>
    <row r="351" spans="1:20" ht="15.75" customHeight="1">
      <c r="A351" s="638"/>
      <c r="B351" s="638"/>
      <c r="C351" s="638"/>
      <c r="D351" s="638"/>
      <c r="E351" s="638"/>
      <c r="F351" s="638"/>
      <c r="G351" s="639"/>
      <c r="H351" s="638"/>
      <c r="I351" s="638"/>
      <c r="J351" s="640"/>
      <c r="K351" s="640"/>
      <c r="L351" s="640"/>
      <c r="M351" s="421"/>
      <c r="N351" s="638"/>
      <c r="O351" s="638"/>
      <c r="P351" s="638"/>
      <c r="Q351" s="638"/>
      <c r="R351" s="638"/>
      <c r="S351" s="638"/>
      <c r="T351" s="638"/>
    </row>
    <row r="352" spans="1:20" ht="15.75" customHeight="1">
      <c r="A352" s="638"/>
      <c r="B352" s="638"/>
      <c r="C352" s="638"/>
      <c r="D352" s="638"/>
      <c r="E352" s="638"/>
      <c r="F352" s="638"/>
      <c r="G352" s="639"/>
      <c r="H352" s="638"/>
      <c r="I352" s="638"/>
      <c r="J352" s="640"/>
      <c r="K352" s="640"/>
      <c r="L352" s="640"/>
      <c r="M352" s="421"/>
      <c r="N352" s="638"/>
      <c r="O352" s="638"/>
      <c r="P352" s="638"/>
      <c r="Q352" s="638"/>
      <c r="R352" s="638"/>
      <c r="S352" s="638"/>
      <c r="T352" s="638"/>
    </row>
    <row r="353" spans="1:20" ht="15.75" customHeight="1">
      <c r="A353" s="638"/>
      <c r="B353" s="638"/>
      <c r="C353" s="638"/>
      <c r="D353" s="638"/>
      <c r="E353" s="638"/>
      <c r="F353" s="638"/>
      <c r="G353" s="639"/>
      <c r="H353" s="638"/>
      <c r="I353" s="638"/>
      <c r="J353" s="640"/>
      <c r="K353" s="640"/>
      <c r="L353" s="640"/>
      <c r="M353" s="421"/>
      <c r="N353" s="638"/>
      <c r="O353" s="638"/>
      <c r="P353" s="638"/>
      <c r="Q353" s="638"/>
      <c r="R353" s="638"/>
      <c r="S353" s="638"/>
      <c r="T353" s="638"/>
    </row>
    <row r="354" spans="1:20" ht="15.75" customHeight="1">
      <c r="A354" s="638"/>
      <c r="B354" s="638"/>
      <c r="C354" s="638"/>
      <c r="D354" s="638"/>
      <c r="E354" s="638"/>
      <c r="F354" s="638"/>
      <c r="G354" s="639"/>
      <c r="H354" s="638"/>
      <c r="I354" s="638"/>
      <c r="J354" s="640"/>
      <c r="K354" s="640"/>
      <c r="L354" s="640"/>
      <c r="M354" s="421"/>
      <c r="N354" s="638"/>
      <c r="O354" s="638"/>
      <c r="P354" s="638"/>
      <c r="Q354" s="638"/>
      <c r="R354" s="638"/>
      <c r="S354" s="638"/>
      <c r="T354" s="638"/>
    </row>
    <row r="355" spans="1:20" ht="15.75" customHeight="1">
      <c r="A355" s="638"/>
      <c r="B355" s="638"/>
      <c r="C355" s="638"/>
      <c r="D355" s="638"/>
      <c r="E355" s="638"/>
      <c r="F355" s="638"/>
      <c r="G355" s="639"/>
      <c r="H355" s="638"/>
      <c r="I355" s="638"/>
      <c r="J355" s="640"/>
      <c r="K355" s="640"/>
      <c r="L355" s="640"/>
      <c r="M355" s="421"/>
      <c r="N355" s="638"/>
      <c r="O355" s="638"/>
      <c r="P355" s="638"/>
      <c r="Q355" s="638"/>
      <c r="R355" s="638"/>
      <c r="S355" s="638"/>
      <c r="T355" s="638"/>
    </row>
    <row r="356" spans="1:20" ht="15.75" customHeight="1">
      <c r="A356" s="638"/>
      <c r="B356" s="638"/>
      <c r="C356" s="638"/>
      <c r="D356" s="638"/>
      <c r="E356" s="638"/>
      <c r="F356" s="638"/>
      <c r="G356" s="639"/>
      <c r="H356" s="638"/>
      <c r="I356" s="638"/>
      <c r="J356" s="640"/>
      <c r="K356" s="640"/>
      <c r="L356" s="640"/>
      <c r="M356" s="421"/>
      <c r="N356" s="638"/>
      <c r="O356" s="638"/>
      <c r="P356" s="638"/>
      <c r="Q356" s="638"/>
      <c r="R356" s="638"/>
      <c r="S356" s="638"/>
      <c r="T356" s="638"/>
    </row>
    <row r="357" spans="1:20" ht="15.75" customHeight="1">
      <c r="A357" s="638"/>
      <c r="B357" s="638"/>
      <c r="C357" s="638"/>
      <c r="D357" s="638"/>
      <c r="E357" s="638"/>
      <c r="F357" s="638"/>
      <c r="G357" s="639"/>
      <c r="H357" s="638"/>
      <c r="I357" s="638"/>
      <c r="J357" s="640"/>
      <c r="K357" s="640"/>
      <c r="L357" s="640"/>
      <c r="M357" s="421"/>
      <c r="N357" s="638"/>
      <c r="O357" s="638"/>
      <c r="P357" s="638"/>
      <c r="Q357" s="638"/>
      <c r="R357" s="638"/>
      <c r="S357" s="638"/>
      <c r="T357" s="638"/>
    </row>
    <row r="358" spans="1:20" ht="15.75" customHeight="1">
      <c r="A358" s="638"/>
      <c r="B358" s="638"/>
      <c r="C358" s="638"/>
      <c r="D358" s="638"/>
      <c r="E358" s="638"/>
      <c r="F358" s="638"/>
      <c r="G358" s="639"/>
      <c r="H358" s="638"/>
      <c r="I358" s="638"/>
      <c r="J358" s="640"/>
      <c r="K358" s="640"/>
      <c r="L358" s="640"/>
      <c r="M358" s="421"/>
      <c r="N358" s="638"/>
      <c r="O358" s="638"/>
      <c r="P358" s="638"/>
      <c r="Q358" s="638"/>
      <c r="R358" s="638"/>
      <c r="S358" s="638"/>
      <c r="T358" s="638"/>
    </row>
    <row r="359" spans="1:20" ht="15.75" customHeight="1">
      <c r="A359" s="638"/>
      <c r="B359" s="638"/>
      <c r="C359" s="638"/>
      <c r="D359" s="638"/>
      <c r="E359" s="638"/>
      <c r="F359" s="638"/>
      <c r="G359" s="639"/>
      <c r="H359" s="638"/>
      <c r="I359" s="638"/>
      <c r="J359" s="640"/>
      <c r="K359" s="640"/>
      <c r="L359" s="640"/>
      <c r="M359" s="421"/>
      <c r="N359" s="638"/>
      <c r="O359" s="638"/>
      <c r="P359" s="638"/>
      <c r="Q359" s="638"/>
      <c r="R359" s="638"/>
      <c r="S359" s="638"/>
      <c r="T359" s="638"/>
    </row>
    <row r="360" spans="1:20" ht="15.75" customHeight="1">
      <c r="A360" s="638"/>
      <c r="B360" s="638"/>
      <c r="C360" s="638"/>
      <c r="D360" s="638"/>
      <c r="E360" s="638"/>
      <c r="F360" s="638"/>
      <c r="G360" s="639"/>
      <c r="H360" s="638"/>
      <c r="I360" s="638"/>
      <c r="J360" s="640"/>
      <c r="K360" s="640"/>
      <c r="L360" s="640"/>
      <c r="M360" s="421"/>
      <c r="N360" s="638"/>
      <c r="O360" s="638"/>
      <c r="P360" s="638"/>
      <c r="Q360" s="638"/>
      <c r="R360" s="638"/>
      <c r="S360" s="638"/>
      <c r="T360" s="638"/>
    </row>
    <row r="361" spans="1:20" ht="15.75" customHeight="1">
      <c r="A361" s="638"/>
      <c r="B361" s="638"/>
      <c r="C361" s="638"/>
      <c r="D361" s="638"/>
      <c r="E361" s="638"/>
      <c r="F361" s="638"/>
      <c r="G361" s="639"/>
      <c r="H361" s="638"/>
      <c r="I361" s="638"/>
      <c r="J361" s="640"/>
      <c r="K361" s="640"/>
      <c r="L361" s="640"/>
      <c r="M361" s="421"/>
      <c r="N361" s="638"/>
      <c r="O361" s="638"/>
      <c r="P361" s="638"/>
      <c r="Q361" s="638"/>
      <c r="R361" s="638"/>
      <c r="S361" s="638"/>
      <c r="T361" s="638"/>
    </row>
    <row r="362" spans="1:20" ht="15.75" customHeight="1">
      <c r="A362" s="638"/>
      <c r="B362" s="638"/>
      <c r="C362" s="638"/>
      <c r="D362" s="638"/>
      <c r="E362" s="638"/>
      <c r="F362" s="638"/>
      <c r="G362" s="639"/>
      <c r="H362" s="638"/>
      <c r="I362" s="638"/>
      <c r="J362" s="640"/>
      <c r="K362" s="640"/>
      <c r="L362" s="640"/>
      <c r="M362" s="421"/>
      <c r="N362" s="638"/>
      <c r="O362" s="638"/>
      <c r="P362" s="638"/>
      <c r="Q362" s="638"/>
      <c r="R362" s="638"/>
      <c r="S362" s="638"/>
      <c r="T362" s="638"/>
    </row>
    <row r="363" spans="1:20" ht="15.75" customHeight="1">
      <c r="A363" s="638"/>
      <c r="B363" s="638"/>
      <c r="C363" s="638"/>
      <c r="D363" s="638"/>
      <c r="E363" s="638"/>
      <c r="F363" s="638"/>
      <c r="G363" s="639"/>
      <c r="H363" s="638"/>
      <c r="I363" s="638"/>
      <c r="J363" s="640"/>
      <c r="K363" s="640"/>
      <c r="L363" s="640"/>
      <c r="M363" s="421"/>
      <c r="N363" s="638"/>
      <c r="O363" s="638"/>
      <c r="P363" s="638"/>
      <c r="Q363" s="638"/>
      <c r="R363" s="638"/>
      <c r="S363" s="638"/>
      <c r="T363" s="638"/>
    </row>
    <row r="364" spans="1:20" ht="15.75" customHeight="1">
      <c r="A364" s="638"/>
      <c r="B364" s="638"/>
      <c r="C364" s="638"/>
      <c r="D364" s="638"/>
      <c r="E364" s="638"/>
      <c r="F364" s="638"/>
      <c r="G364" s="639"/>
      <c r="H364" s="638"/>
      <c r="I364" s="638"/>
      <c r="J364" s="640"/>
      <c r="K364" s="640"/>
      <c r="L364" s="640"/>
      <c r="M364" s="421"/>
      <c r="N364" s="638"/>
      <c r="O364" s="638"/>
      <c r="P364" s="638"/>
      <c r="Q364" s="638"/>
      <c r="R364" s="638"/>
      <c r="S364" s="638"/>
      <c r="T364" s="638"/>
    </row>
    <row r="365" spans="1:20" ht="15.75" customHeight="1">
      <c r="A365" s="638"/>
      <c r="B365" s="638"/>
      <c r="C365" s="638"/>
      <c r="D365" s="638"/>
      <c r="E365" s="638"/>
      <c r="F365" s="638"/>
      <c r="G365" s="639"/>
      <c r="H365" s="638"/>
      <c r="I365" s="638"/>
      <c r="J365" s="640"/>
      <c r="K365" s="640"/>
      <c r="L365" s="640"/>
      <c r="M365" s="421"/>
      <c r="N365" s="638"/>
      <c r="O365" s="638"/>
      <c r="P365" s="638"/>
      <c r="Q365" s="638"/>
      <c r="R365" s="638"/>
      <c r="S365" s="638"/>
      <c r="T365" s="638"/>
    </row>
    <row r="366" spans="1:20" ht="15.75" customHeight="1">
      <c r="A366" s="638"/>
      <c r="B366" s="638"/>
      <c r="C366" s="638"/>
      <c r="D366" s="638"/>
      <c r="E366" s="638"/>
      <c r="F366" s="638"/>
      <c r="G366" s="639"/>
      <c r="H366" s="638"/>
      <c r="I366" s="638"/>
      <c r="J366" s="640"/>
      <c r="K366" s="640"/>
      <c r="L366" s="640"/>
      <c r="M366" s="421"/>
      <c r="N366" s="638"/>
      <c r="O366" s="638"/>
      <c r="P366" s="638"/>
      <c r="Q366" s="638"/>
      <c r="R366" s="638"/>
      <c r="S366" s="638"/>
      <c r="T366" s="638"/>
    </row>
    <row r="367" spans="1:20" ht="15.75" customHeight="1">
      <c r="A367" s="638"/>
      <c r="B367" s="638"/>
      <c r="C367" s="638"/>
      <c r="D367" s="638"/>
      <c r="E367" s="638"/>
      <c r="F367" s="638"/>
      <c r="G367" s="639"/>
      <c r="H367" s="638"/>
      <c r="I367" s="638"/>
      <c r="J367" s="640"/>
      <c r="K367" s="640"/>
      <c r="L367" s="640"/>
      <c r="M367" s="421"/>
      <c r="N367" s="638"/>
      <c r="O367" s="638"/>
      <c r="P367" s="638"/>
      <c r="Q367" s="638"/>
      <c r="R367" s="638"/>
      <c r="S367" s="638"/>
      <c r="T367" s="638"/>
    </row>
    <row r="368" spans="1:20" ht="15.75" customHeight="1">
      <c r="A368" s="638"/>
      <c r="B368" s="638"/>
      <c r="C368" s="638"/>
      <c r="D368" s="638"/>
      <c r="E368" s="638"/>
      <c r="F368" s="638"/>
      <c r="G368" s="639"/>
      <c r="H368" s="638"/>
      <c r="I368" s="638"/>
      <c r="J368" s="640"/>
      <c r="K368" s="640"/>
      <c r="L368" s="640"/>
      <c r="M368" s="421"/>
      <c r="N368" s="638"/>
      <c r="O368" s="638"/>
      <c r="P368" s="638"/>
      <c r="Q368" s="638"/>
      <c r="R368" s="638"/>
      <c r="S368" s="638"/>
      <c r="T368" s="638"/>
    </row>
    <row r="369" spans="1:20" ht="15.75" customHeight="1">
      <c r="A369" s="638"/>
      <c r="B369" s="638"/>
      <c r="C369" s="638"/>
      <c r="D369" s="638"/>
      <c r="E369" s="638"/>
      <c r="F369" s="638"/>
      <c r="G369" s="639"/>
      <c r="H369" s="638"/>
      <c r="I369" s="638"/>
      <c r="J369" s="640"/>
      <c r="K369" s="640"/>
      <c r="L369" s="640"/>
      <c r="M369" s="421"/>
      <c r="N369" s="638"/>
      <c r="O369" s="638"/>
      <c r="P369" s="638"/>
      <c r="Q369" s="638"/>
      <c r="R369" s="638"/>
      <c r="S369" s="638"/>
      <c r="T369" s="638"/>
    </row>
    <row r="370" spans="1:20" ht="15.75" customHeight="1">
      <c r="A370" s="638"/>
      <c r="B370" s="638"/>
      <c r="C370" s="638"/>
      <c r="D370" s="638"/>
      <c r="E370" s="638"/>
      <c r="F370" s="638"/>
      <c r="G370" s="639"/>
      <c r="H370" s="638"/>
      <c r="I370" s="638"/>
      <c r="J370" s="640"/>
      <c r="K370" s="640"/>
      <c r="L370" s="640"/>
      <c r="M370" s="421"/>
      <c r="N370" s="638"/>
      <c r="O370" s="638"/>
      <c r="P370" s="638"/>
      <c r="Q370" s="638"/>
      <c r="R370" s="638"/>
      <c r="S370" s="638"/>
      <c r="T370" s="638"/>
    </row>
    <row r="371" spans="1:20" ht="15.75" customHeight="1">
      <c r="A371" s="638"/>
      <c r="B371" s="638"/>
      <c r="C371" s="638"/>
      <c r="D371" s="638"/>
      <c r="E371" s="638"/>
      <c r="F371" s="638"/>
      <c r="G371" s="639"/>
      <c r="H371" s="638"/>
      <c r="I371" s="638"/>
      <c r="J371" s="640"/>
      <c r="K371" s="640"/>
      <c r="L371" s="640"/>
      <c r="M371" s="421"/>
      <c r="N371" s="638"/>
      <c r="O371" s="638"/>
      <c r="P371" s="638"/>
      <c r="Q371" s="638"/>
      <c r="R371" s="638"/>
      <c r="S371" s="638"/>
      <c r="T371" s="638"/>
    </row>
    <row r="372" spans="1:20" ht="15.75" customHeight="1">
      <c r="A372" s="638"/>
      <c r="B372" s="638"/>
      <c r="C372" s="638"/>
      <c r="D372" s="638"/>
      <c r="E372" s="638"/>
      <c r="F372" s="638"/>
      <c r="G372" s="639"/>
      <c r="H372" s="638"/>
      <c r="I372" s="638"/>
      <c r="J372" s="640"/>
      <c r="K372" s="640"/>
      <c r="L372" s="640"/>
      <c r="M372" s="421"/>
      <c r="N372" s="638"/>
      <c r="O372" s="638"/>
      <c r="P372" s="638"/>
      <c r="Q372" s="638"/>
      <c r="R372" s="638"/>
      <c r="S372" s="638"/>
      <c r="T372" s="638"/>
    </row>
    <row r="373" spans="1:20" ht="15.75" customHeight="1">
      <c r="A373" s="638"/>
      <c r="B373" s="638"/>
      <c r="C373" s="638"/>
      <c r="D373" s="638"/>
      <c r="E373" s="638"/>
      <c r="F373" s="638"/>
      <c r="G373" s="639"/>
      <c r="H373" s="638"/>
      <c r="I373" s="638"/>
      <c r="J373" s="640"/>
      <c r="K373" s="640"/>
      <c r="L373" s="640"/>
      <c r="M373" s="421"/>
      <c r="N373" s="638"/>
      <c r="O373" s="638"/>
      <c r="P373" s="638"/>
      <c r="Q373" s="638"/>
      <c r="R373" s="638"/>
      <c r="S373" s="638"/>
      <c r="T373" s="638"/>
    </row>
    <row r="374" spans="1:20" ht="15.75" customHeight="1">
      <c r="A374" s="638"/>
      <c r="B374" s="638"/>
      <c r="C374" s="638"/>
      <c r="D374" s="638"/>
      <c r="E374" s="638"/>
      <c r="F374" s="638"/>
      <c r="G374" s="639"/>
      <c r="H374" s="638"/>
      <c r="I374" s="638"/>
      <c r="J374" s="640"/>
      <c r="K374" s="640"/>
      <c r="L374" s="640"/>
      <c r="M374" s="421"/>
      <c r="N374" s="638"/>
      <c r="O374" s="638"/>
      <c r="P374" s="638"/>
      <c r="Q374" s="638"/>
      <c r="R374" s="638"/>
      <c r="S374" s="638"/>
      <c r="T374" s="638"/>
    </row>
    <row r="375" spans="1:20" ht="15.75" customHeight="1">
      <c r="A375" s="638"/>
      <c r="B375" s="638"/>
      <c r="C375" s="638"/>
      <c r="D375" s="638"/>
      <c r="E375" s="638"/>
      <c r="F375" s="638"/>
      <c r="G375" s="639"/>
      <c r="H375" s="638"/>
      <c r="I375" s="638"/>
      <c r="J375" s="640"/>
      <c r="K375" s="640"/>
      <c r="L375" s="640"/>
      <c r="M375" s="421"/>
      <c r="N375" s="638"/>
      <c r="O375" s="638"/>
      <c r="P375" s="638"/>
      <c r="Q375" s="638"/>
      <c r="R375" s="638"/>
      <c r="S375" s="638"/>
      <c r="T375" s="638"/>
    </row>
    <row r="376" spans="1:20" ht="15.75" customHeight="1">
      <c r="A376" s="638"/>
      <c r="B376" s="638"/>
      <c r="C376" s="638"/>
      <c r="D376" s="638"/>
      <c r="E376" s="638"/>
      <c r="F376" s="638"/>
      <c r="G376" s="639"/>
      <c r="H376" s="638"/>
      <c r="I376" s="638"/>
      <c r="J376" s="640"/>
      <c r="K376" s="640"/>
      <c r="L376" s="640"/>
      <c r="M376" s="421"/>
      <c r="N376" s="638"/>
      <c r="O376" s="638"/>
      <c r="P376" s="638"/>
      <c r="Q376" s="638"/>
      <c r="R376" s="638"/>
      <c r="S376" s="638"/>
      <c r="T376" s="638"/>
    </row>
    <row r="377" spans="1:20" ht="15.75" customHeight="1">
      <c r="A377" s="638"/>
      <c r="B377" s="638"/>
      <c r="C377" s="638"/>
      <c r="D377" s="638"/>
      <c r="E377" s="638"/>
      <c r="F377" s="638"/>
      <c r="G377" s="639"/>
      <c r="H377" s="638"/>
      <c r="I377" s="638"/>
      <c r="J377" s="640"/>
      <c r="K377" s="640"/>
      <c r="L377" s="640"/>
      <c r="M377" s="421"/>
      <c r="N377" s="638"/>
      <c r="O377" s="638"/>
      <c r="P377" s="638"/>
      <c r="Q377" s="638"/>
      <c r="R377" s="638"/>
      <c r="S377" s="638"/>
      <c r="T377" s="638"/>
    </row>
    <row r="378" spans="1:20" ht="15.75" customHeight="1">
      <c r="A378" s="638"/>
      <c r="B378" s="638"/>
      <c r="C378" s="638"/>
      <c r="D378" s="638"/>
      <c r="E378" s="638"/>
      <c r="F378" s="638"/>
      <c r="G378" s="639"/>
      <c r="H378" s="638"/>
      <c r="I378" s="638"/>
      <c r="J378" s="640"/>
      <c r="K378" s="640"/>
      <c r="L378" s="640"/>
      <c r="M378" s="421"/>
      <c r="N378" s="638"/>
      <c r="O378" s="638"/>
      <c r="P378" s="638"/>
      <c r="Q378" s="638"/>
      <c r="R378" s="638"/>
      <c r="S378" s="638"/>
      <c r="T378" s="638"/>
    </row>
    <row r="379" spans="1:20" ht="15.75" customHeight="1">
      <c r="A379" s="638"/>
      <c r="B379" s="638"/>
      <c r="C379" s="638"/>
      <c r="D379" s="638"/>
      <c r="E379" s="638"/>
      <c r="F379" s="638"/>
      <c r="G379" s="639"/>
      <c r="H379" s="638"/>
      <c r="I379" s="638"/>
      <c r="J379" s="640"/>
      <c r="K379" s="640"/>
      <c r="L379" s="640"/>
      <c r="M379" s="421"/>
      <c r="N379" s="638"/>
      <c r="O379" s="638"/>
      <c r="P379" s="638"/>
      <c r="Q379" s="638"/>
      <c r="R379" s="638"/>
      <c r="S379" s="638"/>
      <c r="T379" s="638"/>
    </row>
    <row r="380" spans="1:20" ht="15.75" customHeight="1">
      <c r="A380" s="638"/>
      <c r="B380" s="638"/>
      <c r="C380" s="638"/>
      <c r="D380" s="638"/>
      <c r="E380" s="638"/>
      <c r="F380" s="638"/>
      <c r="G380" s="639"/>
      <c r="H380" s="638"/>
      <c r="I380" s="638"/>
      <c r="J380" s="640"/>
      <c r="K380" s="640"/>
      <c r="L380" s="640"/>
      <c r="M380" s="421"/>
      <c r="N380" s="638"/>
      <c r="O380" s="638"/>
      <c r="P380" s="638"/>
      <c r="Q380" s="638"/>
      <c r="R380" s="638"/>
      <c r="S380" s="638"/>
      <c r="T380" s="638"/>
    </row>
    <row r="381" spans="1:20" ht="15.75" customHeight="1">
      <c r="A381" s="638"/>
      <c r="B381" s="638"/>
      <c r="C381" s="638"/>
      <c r="D381" s="638"/>
      <c r="E381" s="638"/>
      <c r="F381" s="638"/>
      <c r="G381" s="639"/>
      <c r="H381" s="638"/>
      <c r="I381" s="638"/>
      <c r="J381" s="640"/>
      <c r="K381" s="640"/>
      <c r="L381" s="640"/>
      <c r="M381" s="421"/>
      <c r="N381" s="638"/>
      <c r="O381" s="638"/>
      <c r="P381" s="638"/>
      <c r="Q381" s="638"/>
      <c r="R381" s="638"/>
      <c r="S381" s="638"/>
      <c r="T381" s="638"/>
    </row>
    <row r="382" spans="1:20" ht="15.75" customHeight="1">
      <c r="A382" s="638"/>
      <c r="B382" s="638"/>
      <c r="C382" s="638"/>
      <c r="D382" s="638"/>
      <c r="E382" s="638"/>
      <c r="F382" s="638"/>
      <c r="G382" s="639"/>
      <c r="H382" s="638"/>
      <c r="I382" s="638"/>
      <c r="J382" s="640"/>
      <c r="K382" s="640"/>
      <c r="L382" s="640"/>
      <c r="M382" s="421"/>
      <c r="N382" s="638"/>
      <c r="O382" s="638"/>
      <c r="P382" s="638"/>
      <c r="Q382" s="638"/>
      <c r="R382" s="638"/>
      <c r="S382" s="638"/>
      <c r="T382" s="638"/>
    </row>
    <row r="383" spans="1:20" ht="15.75" customHeight="1">
      <c r="A383" s="638"/>
      <c r="B383" s="638"/>
      <c r="C383" s="638"/>
      <c r="D383" s="638"/>
      <c r="E383" s="638"/>
      <c r="F383" s="638"/>
      <c r="G383" s="639"/>
      <c r="H383" s="638"/>
      <c r="I383" s="638"/>
      <c r="J383" s="640"/>
      <c r="K383" s="640"/>
      <c r="L383" s="640"/>
      <c r="M383" s="421"/>
      <c r="N383" s="638"/>
      <c r="O383" s="638"/>
      <c r="P383" s="638"/>
      <c r="Q383" s="638"/>
      <c r="R383" s="638"/>
      <c r="S383" s="638"/>
      <c r="T383" s="638"/>
    </row>
    <row r="384" spans="1:20" ht="15.75" customHeight="1">
      <c r="A384" s="638"/>
      <c r="B384" s="638"/>
      <c r="C384" s="638"/>
      <c r="D384" s="638"/>
      <c r="E384" s="638"/>
      <c r="F384" s="638"/>
      <c r="G384" s="639"/>
      <c r="H384" s="638"/>
      <c r="I384" s="638"/>
      <c r="J384" s="640"/>
      <c r="K384" s="640"/>
      <c r="L384" s="640"/>
      <c r="M384" s="421"/>
      <c r="N384" s="638"/>
      <c r="O384" s="638"/>
      <c r="P384" s="638"/>
      <c r="Q384" s="638"/>
      <c r="R384" s="638"/>
      <c r="S384" s="638"/>
      <c r="T384" s="638"/>
    </row>
    <row r="385" spans="1:20" ht="15.75" customHeight="1">
      <c r="A385" s="638"/>
      <c r="B385" s="638"/>
      <c r="C385" s="638"/>
      <c r="D385" s="638"/>
      <c r="E385" s="638"/>
      <c r="F385" s="638"/>
      <c r="G385" s="639"/>
      <c r="H385" s="638"/>
      <c r="I385" s="638"/>
      <c r="J385" s="640"/>
      <c r="K385" s="640"/>
      <c r="L385" s="640"/>
      <c r="M385" s="421"/>
      <c r="N385" s="638"/>
      <c r="O385" s="638"/>
      <c r="P385" s="638"/>
      <c r="Q385" s="638"/>
      <c r="R385" s="638"/>
      <c r="S385" s="638"/>
      <c r="T385" s="638"/>
    </row>
    <row r="386" spans="1:20" ht="15.75" customHeight="1">
      <c r="A386" s="638"/>
      <c r="B386" s="638"/>
      <c r="C386" s="638"/>
      <c r="D386" s="638"/>
      <c r="E386" s="638"/>
      <c r="F386" s="638"/>
      <c r="G386" s="639"/>
      <c r="H386" s="638"/>
      <c r="I386" s="638"/>
      <c r="J386" s="640"/>
      <c r="K386" s="640"/>
      <c r="L386" s="640"/>
      <c r="M386" s="421"/>
      <c r="N386" s="638"/>
      <c r="O386" s="638"/>
      <c r="P386" s="638"/>
      <c r="Q386" s="638"/>
      <c r="R386" s="638"/>
      <c r="S386" s="638"/>
      <c r="T386" s="638"/>
    </row>
    <row r="387" spans="1:20" ht="15.75" customHeight="1">
      <c r="A387" s="638"/>
      <c r="B387" s="638"/>
      <c r="C387" s="638"/>
      <c r="D387" s="638"/>
      <c r="E387" s="638"/>
      <c r="F387" s="638"/>
      <c r="G387" s="639"/>
      <c r="H387" s="638"/>
      <c r="I387" s="638"/>
      <c r="J387" s="640"/>
      <c r="K387" s="640"/>
      <c r="L387" s="640"/>
      <c r="M387" s="421"/>
      <c r="N387" s="638"/>
      <c r="O387" s="638"/>
      <c r="P387" s="638"/>
      <c r="Q387" s="638"/>
      <c r="R387" s="638"/>
      <c r="S387" s="638"/>
      <c r="T387" s="638"/>
    </row>
    <row r="388" spans="1:20" ht="15.75" customHeight="1">
      <c r="A388" s="638"/>
      <c r="B388" s="638"/>
      <c r="C388" s="638"/>
      <c r="D388" s="638"/>
      <c r="E388" s="638"/>
      <c r="F388" s="638"/>
      <c r="G388" s="639"/>
      <c r="H388" s="638"/>
      <c r="I388" s="638"/>
      <c r="J388" s="640"/>
      <c r="K388" s="640"/>
      <c r="L388" s="640"/>
      <c r="M388" s="421"/>
      <c r="N388" s="638"/>
      <c r="O388" s="638"/>
      <c r="P388" s="638"/>
      <c r="Q388" s="638"/>
      <c r="R388" s="638"/>
      <c r="S388" s="638"/>
      <c r="T388" s="638"/>
    </row>
    <row r="389" spans="1:20" ht="15.75" customHeight="1">
      <c r="A389" s="638"/>
      <c r="B389" s="638"/>
      <c r="C389" s="638"/>
      <c r="D389" s="638"/>
      <c r="E389" s="638"/>
      <c r="F389" s="638"/>
      <c r="G389" s="639"/>
      <c r="H389" s="638"/>
      <c r="I389" s="638"/>
      <c r="J389" s="640"/>
      <c r="K389" s="640"/>
      <c r="L389" s="640"/>
      <c r="M389" s="421"/>
      <c r="N389" s="638"/>
      <c r="O389" s="638"/>
      <c r="P389" s="638"/>
      <c r="Q389" s="638"/>
      <c r="R389" s="638"/>
      <c r="S389" s="638"/>
      <c r="T389" s="638"/>
    </row>
    <row r="390" spans="1:20" ht="15.75" customHeight="1">
      <c r="A390" s="638"/>
      <c r="B390" s="638"/>
      <c r="C390" s="638"/>
      <c r="D390" s="638"/>
      <c r="E390" s="638"/>
      <c r="F390" s="638"/>
      <c r="G390" s="639"/>
      <c r="H390" s="638"/>
      <c r="I390" s="638"/>
      <c r="J390" s="640"/>
      <c r="K390" s="640"/>
      <c r="L390" s="640"/>
      <c r="M390" s="421"/>
      <c r="N390" s="638"/>
      <c r="O390" s="638"/>
      <c r="P390" s="638"/>
      <c r="Q390" s="638"/>
      <c r="R390" s="638"/>
      <c r="S390" s="638"/>
      <c r="T390" s="638"/>
    </row>
    <row r="391" spans="1:20" ht="15.75" customHeight="1">
      <c r="A391" s="638"/>
      <c r="B391" s="638"/>
      <c r="C391" s="638"/>
      <c r="D391" s="638"/>
      <c r="E391" s="638"/>
      <c r="F391" s="638"/>
      <c r="G391" s="639"/>
      <c r="H391" s="638"/>
      <c r="I391" s="638"/>
      <c r="J391" s="640"/>
      <c r="K391" s="640"/>
      <c r="L391" s="640"/>
      <c r="M391" s="421"/>
      <c r="N391" s="638"/>
      <c r="O391" s="638"/>
      <c r="P391" s="638"/>
      <c r="Q391" s="638"/>
      <c r="R391" s="638"/>
      <c r="S391" s="638"/>
      <c r="T391" s="638"/>
    </row>
    <row r="392" spans="1:20" ht="15.75" customHeight="1">
      <c r="A392" s="638"/>
      <c r="B392" s="638"/>
      <c r="C392" s="638"/>
      <c r="D392" s="638"/>
      <c r="E392" s="638"/>
      <c r="F392" s="638"/>
      <c r="G392" s="639"/>
      <c r="H392" s="638"/>
      <c r="I392" s="638"/>
      <c r="J392" s="640"/>
      <c r="K392" s="640"/>
      <c r="L392" s="640"/>
      <c r="M392" s="421"/>
      <c r="N392" s="638"/>
      <c r="O392" s="638"/>
      <c r="P392" s="638"/>
      <c r="Q392" s="638"/>
      <c r="R392" s="638"/>
      <c r="S392" s="638"/>
      <c r="T392" s="638"/>
    </row>
    <row r="393" spans="1:20" ht="15.75" customHeight="1">
      <c r="A393" s="638"/>
      <c r="B393" s="638"/>
      <c r="C393" s="638"/>
      <c r="D393" s="638"/>
      <c r="E393" s="638"/>
      <c r="F393" s="638"/>
      <c r="G393" s="639"/>
      <c r="H393" s="638"/>
      <c r="I393" s="638"/>
      <c r="J393" s="640"/>
      <c r="K393" s="640"/>
      <c r="L393" s="640"/>
      <c r="M393" s="421"/>
      <c r="N393" s="638"/>
      <c r="O393" s="638"/>
      <c r="P393" s="638"/>
      <c r="Q393" s="638"/>
      <c r="R393" s="638"/>
      <c r="S393" s="638"/>
      <c r="T393" s="638"/>
    </row>
    <row r="394" spans="1:20" ht="15.75" customHeight="1">
      <c r="A394" s="638"/>
      <c r="B394" s="638"/>
      <c r="C394" s="638"/>
      <c r="D394" s="638"/>
      <c r="E394" s="638"/>
      <c r="F394" s="638"/>
      <c r="G394" s="639"/>
      <c r="H394" s="638"/>
      <c r="I394" s="638"/>
      <c r="J394" s="640"/>
      <c r="K394" s="640"/>
      <c r="L394" s="640"/>
      <c r="M394" s="421"/>
      <c r="N394" s="638"/>
      <c r="O394" s="638"/>
      <c r="P394" s="638"/>
      <c r="Q394" s="638"/>
      <c r="R394" s="638"/>
      <c r="S394" s="638"/>
      <c r="T394" s="638"/>
    </row>
    <row r="395" spans="1:20" ht="15.75" customHeight="1">
      <c r="A395" s="638"/>
      <c r="B395" s="638"/>
      <c r="C395" s="638"/>
      <c r="D395" s="638"/>
      <c r="E395" s="638"/>
      <c r="F395" s="638"/>
      <c r="G395" s="639"/>
      <c r="H395" s="638"/>
      <c r="I395" s="638"/>
      <c r="J395" s="640"/>
      <c r="K395" s="640"/>
      <c r="L395" s="640"/>
      <c r="M395" s="421"/>
      <c r="N395" s="638"/>
      <c r="O395" s="638"/>
      <c r="P395" s="638"/>
      <c r="Q395" s="638"/>
      <c r="R395" s="638"/>
      <c r="S395" s="638"/>
      <c r="T395" s="638"/>
    </row>
    <row r="396" spans="1:20" ht="15.75" customHeight="1">
      <c r="A396" s="638"/>
      <c r="B396" s="638"/>
      <c r="C396" s="638"/>
      <c r="D396" s="638"/>
      <c r="E396" s="638"/>
      <c r="F396" s="638"/>
      <c r="G396" s="639"/>
      <c r="H396" s="638"/>
      <c r="I396" s="638"/>
      <c r="J396" s="640"/>
      <c r="K396" s="640"/>
      <c r="L396" s="640"/>
      <c r="M396" s="421"/>
      <c r="N396" s="638"/>
      <c r="O396" s="638"/>
      <c r="P396" s="638"/>
      <c r="Q396" s="638"/>
      <c r="R396" s="638"/>
      <c r="S396" s="638"/>
      <c r="T396" s="638"/>
    </row>
    <row r="397" spans="1:20" ht="15.75" customHeight="1">
      <c r="A397" s="638"/>
      <c r="B397" s="638"/>
      <c r="C397" s="638"/>
      <c r="D397" s="638"/>
      <c r="E397" s="638"/>
      <c r="F397" s="638"/>
      <c r="G397" s="639"/>
      <c r="H397" s="638"/>
      <c r="I397" s="638"/>
      <c r="J397" s="640"/>
      <c r="K397" s="640"/>
      <c r="L397" s="640"/>
      <c r="M397" s="421"/>
      <c r="N397" s="638"/>
      <c r="O397" s="638"/>
      <c r="P397" s="638"/>
      <c r="Q397" s="638"/>
      <c r="R397" s="638"/>
      <c r="S397" s="638"/>
      <c r="T397" s="638"/>
    </row>
    <row r="398" spans="1:20" ht="15.75" customHeight="1">
      <c r="A398" s="638"/>
      <c r="B398" s="638"/>
      <c r="C398" s="638"/>
      <c r="D398" s="638"/>
      <c r="E398" s="638"/>
      <c r="F398" s="638"/>
      <c r="G398" s="639"/>
      <c r="H398" s="638"/>
      <c r="I398" s="638"/>
      <c r="J398" s="640"/>
      <c r="K398" s="640"/>
      <c r="L398" s="640"/>
      <c r="M398" s="421"/>
      <c r="N398" s="638"/>
      <c r="O398" s="638"/>
      <c r="P398" s="638"/>
      <c r="Q398" s="638"/>
      <c r="R398" s="638"/>
      <c r="S398" s="638"/>
      <c r="T398" s="638"/>
    </row>
    <row r="399" spans="1:20" ht="15.75" customHeight="1">
      <c r="A399" s="638"/>
      <c r="B399" s="638"/>
      <c r="C399" s="638"/>
      <c r="D399" s="638"/>
      <c r="E399" s="638"/>
      <c r="F399" s="638"/>
      <c r="G399" s="639"/>
      <c r="H399" s="638"/>
      <c r="I399" s="638"/>
      <c r="J399" s="640"/>
      <c r="K399" s="640"/>
      <c r="L399" s="640"/>
      <c r="M399" s="421"/>
      <c r="N399" s="638"/>
      <c r="O399" s="638"/>
      <c r="P399" s="638"/>
      <c r="Q399" s="638"/>
      <c r="R399" s="638"/>
      <c r="S399" s="638"/>
      <c r="T399" s="638"/>
    </row>
    <row r="400" spans="1:20" ht="15.75" customHeight="1">
      <c r="A400" s="638"/>
      <c r="B400" s="638"/>
      <c r="C400" s="638"/>
      <c r="D400" s="638"/>
      <c r="E400" s="638"/>
      <c r="F400" s="638"/>
      <c r="G400" s="639"/>
      <c r="H400" s="638"/>
      <c r="I400" s="638"/>
      <c r="J400" s="640"/>
      <c r="K400" s="640"/>
      <c r="L400" s="640"/>
      <c r="M400" s="421"/>
      <c r="N400" s="638"/>
      <c r="O400" s="638"/>
      <c r="P400" s="638"/>
      <c r="Q400" s="638"/>
      <c r="R400" s="638"/>
      <c r="S400" s="638"/>
      <c r="T400" s="638"/>
    </row>
    <row r="401" spans="1:20" ht="15.75" customHeight="1">
      <c r="A401" s="638"/>
      <c r="B401" s="638"/>
      <c r="C401" s="638"/>
      <c r="D401" s="638"/>
      <c r="E401" s="638"/>
      <c r="F401" s="638"/>
      <c r="G401" s="639"/>
      <c r="H401" s="638"/>
      <c r="I401" s="638"/>
      <c r="J401" s="640"/>
      <c r="K401" s="640"/>
      <c r="L401" s="640"/>
      <c r="M401" s="421"/>
      <c r="N401" s="638"/>
      <c r="O401" s="638"/>
      <c r="P401" s="638"/>
      <c r="Q401" s="638"/>
      <c r="R401" s="638"/>
      <c r="S401" s="638"/>
      <c r="T401" s="638"/>
    </row>
    <row r="402" spans="1:20" ht="15.75" customHeight="1">
      <c r="A402" s="638"/>
      <c r="B402" s="638"/>
      <c r="C402" s="638"/>
      <c r="D402" s="638"/>
      <c r="E402" s="638"/>
      <c r="F402" s="638"/>
      <c r="G402" s="639"/>
      <c r="H402" s="638"/>
      <c r="I402" s="638"/>
      <c r="J402" s="640"/>
      <c r="K402" s="640"/>
      <c r="L402" s="640"/>
      <c r="M402" s="421"/>
      <c r="N402" s="638"/>
      <c r="O402" s="638"/>
      <c r="P402" s="638"/>
      <c r="Q402" s="638"/>
      <c r="R402" s="638"/>
      <c r="S402" s="638"/>
      <c r="T402" s="638"/>
    </row>
    <row r="403" spans="1:20" ht="15.75" customHeight="1">
      <c r="A403" s="638"/>
      <c r="B403" s="638"/>
      <c r="C403" s="638"/>
      <c r="D403" s="638"/>
      <c r="E403" s="638"/>
      <c r="F403" s="638"/>
      <c r="G403" s="639"/>
      <c r="H403" s="638"/>
      <c r="I403" s="638"/>
      <c r="J403" s="640"/>
      <c r="K403" s="640"/>
      <c r="L403" s="640"/>
      <c r="M403" s="421"/>
      <c r="N403" s="638"/>
      <c r="O403" s="638"/>
      <c r="P403" s="638"/>
      <c r="Q403" s="638"/>
      <c r="R403" s="638"/>
      <c r="S403" s="638"/>
      <c r="T403" s="638"/>
    </row>
    <row r="404" spans="1:20" ht="15.75" customHeight="1">
      <c r="A404" s="638"/>
      <c r="B404" s="638"/>
      <c r="C404" s="638"/>
      <c r="D404" s="638"/>
      <c r="E404" s="638"/>
      <c r="F404" s="638"/>
      <c r="G404" s="639"/>
      <c r="H404" s="638"/>
      <c r="I404" s="638"/>
      <c r="J404" s="640"/>
      <c r="K404" s="640"/>
      <c r="L404" s="640"/>
      <c r="M404" s="421"/>
      <c r="N404" s="638"/>
      <c r="O404" s="638"/>
      <c r="P404" s="638"/>
      <c r="Q404" s="638"/>
      <c r="R404" s="638"/>
      <c r="S404" s="638"/>
      <c r="T404" s="638"/>
    </row>
    <row r="405" spans="1:20" ht="15.75" customHeight="1">
      <c r="A405" s="638"/>
      <c r="B405" s="638"/>
      <c r="C405" s="638"/>
      <c r="D405" s="638"/>
      <c r="E405" s="638"/>
      <c r="F405" s="638"/>
      <c r="G405" s="639"/>
      <c r="H405" s="638"/>
      <c r="I405" s="638"/>
      <c r="J405" s="640"/>
      <c r="K405" s="640"/>
      <c r="L405" s="640"/>
      <c r="M405" s="421"/>
      <c r="N405" s="638"/>
      <c r="O405" s="638"/>
      <c r="P405" s="638"/>
      <c r="Q405" s="638"/>
      <c r="R405" s="638"/>
      <c r="S405" s="638"/>
      <c r="T405" s="638"/>
    </row>
    <row r="406" spans="1:20" ht="15.75" customHeight="1">
      <c r="A406" s="638"/>
      <c r="B406" s="638"/>
      <c r="C406" s="638"/>
      <c r="D406" s="638"/>
      <c r="E406" s="638"/>
      <c r="F406" s="638"/>
      <c r="G406" s="639"/>
      <c r="H406" s="638"/>
      <c r="I406" s="638"/>
      <c r="J406" s="640"/>
      <c r="K406" s="640"/>
      <c r="L406" s="640"/>
      <c r="M406" s="421"/>
      <c r="N406" s="638"/>
      <c r="O406" s="638"/>
      <c r="P406" s="638"/>
      <c r="Q406" s="638"/>
      <c r="R406" s="638"/>
      <c r="S406" s="638"/>
      <c r="T406" s="638"/>
    </row>
    <row r="407" spans="1:20" ht="15.75" customHeight="1">
      <c r="A407" s="638"/>
      <c r="B407" s="638"/>
      <c r="C407" s="638"/>
      <c r="D407" s="638"/>
      <c r="E407" s="638"/>
      <c r="F407" s="638"/>
      <c r="G407" s="639"/>
      <c r="H407" s="638"/>
      <c r="I407" s="638"/>
      <c r="J407" s="640"/>
      <c r="K407" s="640"/>
      <c r="L407" s="640"/>
      <c r="M407" s="421"/>
      <c r="N407" s="638"/>
      <c r="O407" s="638"/>
      <c r="P407" s="638"/>
      <c r="Q407" s="638"/>
      <c r="R407" s="638"/>
      <c r="S407" s="638"/>
      <c r="T407" s="638"/>
    </row>
    <row r="408" spans="1:20" ht="15.75" customHeight="1">
      <c r="A408" s="638"/>
      <c r="B408" s="638"/>
      <c r="C408" s="638"/>
      <c r="D408" s="638"/>
      <c r="E408" s="638"/>
      <c r="F408" s="638"/>
      <c r="G408" s="639"/>
      <c r="H408" s="638"/>
      <c r="I408" s="638"/>
      <c r="J408" s="640"/>
      <c r="K408" s="640"/>
      <c r="L408" s="640"/>
      <c r="M408" s="421"/>
      <c r="N408" s="638"/>
      <c r="O408" s="638"/>
      <c r="P408" s="638"/>
      <c r="Q408" s="638"/>
      <c r="R408" s="638"/>
      <c r="S408" s="638"/>
      <c r="T408" s="638"/>
    </row>
    <row r="409" spans="1:20" ht="15.75" customHeight="1">
      <c r="A409" s="638"/>
      <c r="B409" s="638"/>
      <c r="C409" s="638"/>
      <c r="D409" s="638"/>
      <c r="E409" s="638"/>
      <c r="F409" s="638"/>
      <c r="G409" s="639"/>
      <c r="H409" s="638"/>
      <c r="I409" s="638"/>
      <c r="J409" s="640"/>
      <c r="K409" s="640"/>
      <c r="L409" s="640"/>
      <c r="M409" s="421"/>
      <c r="N409" s="638"/>
      <c r="O409" s="638"/>
      <c r="P409" s="638"/>
      <c r="Q409" s="638"/>
      <c r="R409" s="638"/>
      <c r="S409" s="638"/>
      <c r="T409" s="638"/>
    </row>
    <row r="410" spans="1:20" ht="15.75" customHeight="1">
      <c r="A410" s="638"/>
      <c r="B410" s="638"/>
      <c r="C410" s="638"/>
      <c r="D410" s="638"/>
      <c r="E410" s="638"/>
      <c r="F410" s="638"/>
      <c r="G410" s="639"/>
      <c r="H410" s="638"/>
      <c r="I410" s="638"/>
      <c r="J410" s="640"/>
      <c r="K410" s="640"/>
      <c r="L410" s="640"/>
      <c r="M410" s="421"/>
      <c r="N410" s="638"/>
      <c r="O410" s="638"/>
      <c r="P410" s="638"/>
      <c r="Q410" s="638"/>
      <c r="R410" s="638"/>
      <c r="S410" s="638"/>
      <c r="T410" s="638"/>
    </row>
    <row r="411" spans="1:20" ht="15.75" customHeight="1">
      <c r="A411" s="638"/>
      <c r="B411" s="638"/>
      <c r="C411" s="638"/>
      <c r="D411" s="638"/>
      <c r="E411" s="638"/>
      <c r="F411" s="638"/>
      <c r="G411" s="639"/>
      <c r="H411" s="638"/>
      <c r="I411" s="638"/>
      <c r="J411" s="640"/>
      <c r="K411" s="640"/>
      <c r="L411" s="640"/>
      <c r="M411" s="421"/>
      <c r="N411" s="638"/>
      <c r="O411" s="638"/>
      <c r="P411" s="638"/>
      <c r="Q411" s="638"/>
      <c r="R411" s="638"/>
      <c r="S411" s="638"/>
      <c r="T411" s="638"/>
    </row>
    <row r="412" spans="1:20" ht="15.75" customHeight="1">
      <c r="A412" s="638"/>
      <c r="B412" s="638"/>
      <c r="C412" s="638"/>
      <c r="D412" s="638"/>
      <c r="E412" s="638"/>
      <c r="F412" s="638"/>
      <c r="G412" s="639"/>
      <c r="H412" s="638"/>
      <c r="I412" s="638"/>
      <c r="J412" s="640"/>
      <c r="K412" s="640"/>
      <c r="L412" s="640"/>
      <c r="M412" s="421"/>
      <c r="N412" s="638"/>
      <c r="O412" s="638"/>
      <c r="P412" s="638"/>
      <c r="Q412" s="638"/>
      <c r="R412" s="638"/>
      <c r="S412" s="638"/>
      <c r="T412" s="638"/>
    </row>
    <row r="413" spans="1:20" ht="15.75" customHeight="1">
      <c r="A413" s="638"/>
      <c r="B413" s="638"/>
      <c r="C413" s="638"/>
      <c r="D413" s="638"/>
      <c r="E413" s="638"/>
      <c r="F413" s="638"/>
      <c r="G413" s="639"/>
      <c r="H413" s="638"/>
      <c r="I413" s="638"/>
      <c r="J413" s="640"/>
      <c r="K413" s="640"/>
      <c r="L413" s="640"/>
      <c r="M413" s="421"/>
      <c r="N413" s="638"/>
      <c r="O413" s="638"/>
      <c r="P413" s="638"/>
      <c r="Q413" s="638"/>
      <c r="R413" s="638"/>
      <c r="S413" s="638"/>
      <c r="T413" s="638"/>
    </row>
    <row r="414" spans="1:20" ht="15.75" customHeight="1">
      <c r="A414" s="638"/>
      <c r="B414" s="638"/>
      <c r="C414" s="638"/>
      <c r="D414" s="638"/>
      <c r="E414" s="638"/>
      <c r="F414" s="638"/>
      <c r="G414" s="639"/>
      <c r="H414" s="638"/>
      <c r="I414" s="638"/>
      <c r="J414" s="640"/>
      <c r="K414" s="640"/>
      <c r="L414" s="640"/>
      <c r="M414" s="421"/>
      <c r="N414" s="638"/>
      <c r="O414" s="638"/>
      <c r="P414" s="638"/>
      <c r="Q414" s="638"/>
      <c r="R414" s="638"/>
      <c r="S414" s="638"/>
      <c r="T414" s="638"/>
    </row>
    <row r="415" spans="1:20" ht="15.75" customHeight="1">
      <c r="A415" s="638"/>
      <c r="B415" s="638"/>
      <c r="C415" s="638"/>
      <c r="D415" s="638"/>
      <c r="E415" s="638"/>
      <c r="F415" s="638"/>
      <c r="G415" s="639"/>
      <c r="H415" s="638"/>
      <c r="I415" s="638"/>
      <c r="J415" s="640"/>
      <c r="K415" s="640"/>
      <c r="L415" s="640"/>
      <c r="M415" s="421"/>
      <c r="N415" s="638"/>
      <c r="O415" s="638"/>
      <c r="P415" s="638"/>
      <c r="Q415" s="638"/>
      <c r="R415" s="638"/>
      <c r="S415" s="638"/>
      <c r="T415" s="638"/>
    </row>
    <row r="416" spans="1:20" ht="15.75" customHeight="1">
      <c r="A416" s="638"/>
      <c r="B416" s="638"/>
      <c r="C416" s="638"/>
      <c r="D416" s="638"/>
      <c r="E416" s="638"/>
      <c r="F416" s="638"/>
      <c r="G416" s="639"/>
      <c r="H416" s="638"/>
      <c r="I416" s="638"/>
      <c r="J416" s="640"/>
      <c r="K416" s="640"/>
      <c r="L416" s="640"/>
      <c r="M416" s="421"/>
      <c r="N416" s="638"/>
      <c r="O416" s="638"/>
      <c r="P416" s="638"/>
      <c r="Q416" s="638"/>
      <c r="R416" s="638"/>
      <c r="S416" s="638"/>
      <c r="T416" s="638"/>
    </row>
    <row r="417" spans="1:20" ht="15.75" customHeight="1">
      <c r="A417" s="638"/>
      <c r="B417" s="638"/>
      <c r="C417" s="638"/>
      <c r="D417" s="638"/>
      <c r="E417" s="638"/>
      <c r="F417" s="638"/>
      <c r="G417" s="639"/>
      <c r="H417" s="638"/>
      <c r="I417" s="638"/>
      <c r="J417" s="640"/>
      <c r="K417" s="640"/>
      <c r="L417" s="640"/>
      <c r="M417" s="421"/>
      <c r="N417" s="638"/>
      <c r="O417" s="638"/>
      <c r="P417" s="638"/>
      <c r="Q417" s="638"/>
      <c r="R417" s="638"/>
      <c r="S417" s="638"/>
      <c r="T417" s="638"/>
    </row>
    <row r="418" spans="1:20" ht="15.75" customHeight="1">
      <c r="A418" s="638"/>
      <c r="B418" s="638"/>
      <c r="C418" s="638"/>
      <c r="D418" s="638"/>
      <c r="E418" s="638"/>
      <c r="F418" s="638"/>
      <c r="G418" s="639"/>
      <c r="H418" s="638"/>
      <c r="I418" s="638"/>
      <c r="J418" s="640"/>
      <c r="K418" s="640"/>
      <c r="L418" s="640"/>
      <c r="M418" s="421"/>
      <c r="N418" s="638"/>
      <c r="O418" s="638"/>
      <c r="P418" s="638"/>
      <c r="Q418" s="638"/>
      <c r="R418" s="638"/>
      <c r="S418" s="638"/>
      <c r="T418" s="638"/>
    </row>
    <row r="419" spans="1:20" ht="15.75" customHeight="1">
      <c r="A419" s="638"/>
      <c r="B419" s="638"/>
      <c r="C419" s="638"/>
      <c r="D419" s="638"/>
      <c r="E419" s="638"/>
      <c r="F419" s="638"/>
      <c r="G419" s="639"/>
      <c r="H419" s="638"/>
      <c r="I419" s="638"/>
      <c r="J419" s="640"/>
      <c r="K419" s="640"/>
      <c r="L419" s="640"/>
      <c r="M419" s="421"/>
      <c r="N419" s="638"/>
      <c r="O419" s="638"/>
      <c r="P419" s="638"/>
      <c r="Q419" s="638"/>
      <c r="R419" s="638"/>
      <c r="S419" s="638"/>
      <c r="T419" s="638"/>
    </row>
    <row r="420" spans="1:20" ht="15.75" customHeight="1">
      <c r="A420" s="638"/>
      <c r="B420" s="638"/>
      <c r="C420" s="638"/>
      <c r="D420" s="638"/>
      <c r="E420" s="638"/>
      <c r="F420" s="638"/>
      <c r="G420" s="639"/>
      <c r="H420" s="638"/>
      <c r="I420" s="638"/>
      <c r="J420" s="640"/>
      <c r="K420" s="640"/>
      <c r="L420" s="640"/>
      <c r="M420" s="421"/>
      <c r="N420" s="638"/>
      <c r="O420" s="638"/>
      <c r="P420" s="638"/>
      <c r="Q420" s="638"/>
      <c r="R420" s="638"/>
      <c r="S420" s="638"/>
      <c r="T420" s="638"/>
    </row>
    <row r="421" spans="1:20" ht="15.75" customHeight="1">
      <c r="A421" s="638"/>
      <c r="B421" s="638"/>
      <c r="C421" s="638"/>
      <c r="D421" s="638"/>
      <c r="E421" s="638"/>
      <c r="F421" s="638"/>
      <c r="G421" s="639"/>
      <c r="H421" s="638"/>
      <c r="I421" s="638"/>
      <c r="J421" s="640"/>
      <c r="K421" s="640"/>
      <c r="L421" s="640"/>
      <c r="M421" s="421"/>
      <c r="N421" s="638"/>
      <c r="O421" s="638"/>
      <c r="P421" s="638"/>
      <c r="Q421" s="638"/>
      <c r="R421" s="638"/>
      <c r="S421" s="638"/>
      <c r="T421" s="638"/>
    </row>
    <row r="422" spans="1:20" ht="15.75" customHeight="1">
      <c r="A422" s="638"/>
      <c r="B422" s="638"/>
      <c r="C422" s="638"/>
      <c r="D422" s="638"/>
      <c r="E422" s="638"/>
      <c r="F422" s="638"/>
      <c r="G422" s="639"/>
      <c r="H422" s="638"/>
      <c r="I422" s="638"/>
      <c r="J422" s="640"/>
      <c r="K422" s="640"/>
      <c r="L422" s="640"/>
      <c r="M422" s="421"/>
      <c r="N422" s="638"/>
      <c r="O422" s="638"/>
      <c r="P422" s="638"/>
      <c r="Q422" s="638"/>
      <c r="R422" s="638"/>
      <c r="S422" s="638"/>
      <c r="T422" s="638"/>
    </row>
    <row r="423" spans="1:20" ht="15.75" customHeight="1">
      <c r="A423" s="638"/>
      <c r="B423" s="638"/>
      <c r="C423" s="638"/>
      <c r="D423" s="638"/>
      <c r="E423" s="638"/>
      <c r="F423" s="638"/>
      <c r="G423" s="639"/>
      <c r="H423" s="638"/>
      <c r="I423" s="638"/>
      <c r="J423" s="640"/>
      <c r="K423" s="640"/>
      <c r="L423" s="640"/>
      <c r="M423" s="421"/>
      <c r="N423" s="638"/>
      <c r="O423" s="638"/>
      <c r="P423" s="638"/>
      <c r="Q423" s="638"/>
      <c r="R423" s="638"/>
      <c r="S423" s="638"/>
      <c r="T423" s="638"/>
    </row>
    <row r="424" spans="1:20" ht="15.75" customHeight="1">
      <c r="A424" s="638"/>
      <c r="B424" s="638"/>
      <c r="C424" s="638"/>
      <c r="D424" s="638"/>
      <c r="E424" s="638"/>
      <c r="F424" s="638"/>
      <c r="G424" s="639"/>
      <c r="H424" s="638"/>
      <c r="I424" s="638"/>
      <c r="J424" s="640"/>
      <c r="K424" s="640"/>
      <c r="L424" s="640"/>
      <c r="M424" s="421"/>
      <c r="N424" s="638"/>
      <c r="O424" s="638"/>
      <c r="P424" s="638"/>
      <c r="Q424" s="638"/>
      <c r="R424" s="638"/>
      <c r="S424" s="638"/>
      <c r="T424" s="638"/>
    </row>
    <row r="425" spans="1:20" ht="15.75" customHeight="1">
      <c r="A425" s="638"/>
      <c r="B425" s="638"/>
      <c r="C425" s="638"/>
      <c r="D425" s="638"/>
      <c r="E425" s="638"/>
      <c r="F425" s="638"/>
      <c r="G425" s="639"/>
      <c r="H425" s="638"/>
      <c r="I425" s="638"/>
      <c r="J425" s="640"/>
      <c r="K425" s="640"/>
      <c r="L425" s="640"/>
      <c r="M425" s="421"/>
      <c r="N425" s="638"/>
      <c r="O425" s="638"/>
      <c r="P425" s="638"/>
      <c r="Q425" s="638"/>
      <c r="R425" s="638"/>
      <c r="S425" s="638"/>
      <c r="T425" s="638"/>
    </row>
    <row r="426" spans="1:20" ht="15.75" customHeight="1">
      <c r="A426" s="638"/>
      <c r="B426" s="638"/>
      <c r="C426" s="638"/>
      <c r="D426" s="638"/>
      <c r="E426" s="638"/>
      <c r="F426" s="638"/>
      <c r="G426" s="639"/>
      <c r="H426" s="638"/>
      <c r="I426" s="638"/>
      <c r="J426" s="640"/>
      <c r="K426" s="640"/>
      <c r="L426" s="640"/>
      <c r="M426" s="421"/>
      <c r="N426" s="638"/>
      <c r="O426" s="638"/>
      <c r="P426" s="638"/>
      <c r="Q426" s="638"/>
      <c r="R426" s="638"/>
      <c r="S426" s="638"/>
      <c r="T426" s="638"/>
    </row>
    <row r="427" spans="1:20" ht="15.75" customHeight="1">
      <c r="A427" s="638"/>
      <c r="B427" s="638"/>
      <c r="C427" s="638"/>
      <c r="D427" s="638"/>
      <c r="E427" s="638"/>
      <c r="F427" s="638"/>
      <c r="G427" s="639"/>
      <c r="H427" s="638"/>
      <c r="I427" s="638"/>
      <c r="J427" s="640"/>
      <c r="K427" s="640"/>
      <c r="L427" s="640"/>
      <c r="M427" s="421"/>
      <c r="N427" s="638"/>
      <c r="O427" s="638"/>
      <c r="P427" s="638"/>
      <c r="Q427" s="638"/>
      <c r="R427" s="638"/>
      <c r="S427" s="638"/>
      <c r="T427" s="638"/>
    </row>
    <row r="428" spans="1:20" ht="15.75" customHeight="1">
      <c r="A428" s="638"/>
      <c r="B428" s="638"/>
      <c r="C428" s="638"/>
      <c r="D428" s="638"/>
      <c r="E428" s="638"/>
      <c r="F428" s="638"/>
      <c r="G428" s="639"/>
      <c r="H428" s="638"/>
      <c r="I428" s="638"/>
      <c r="J428" s="640"/>
      <c r="K428" s="640"/>
      <c r="L428" s="640"/>
      <c r="M428" s="421"/>
      <c r="N428" s="638"/>
      <c r="O428" s="638"/>
      <c r="P428" s="638"/>
      <c r="Q428" s="638"/>
      <c r="R428" s="638"/>
      <c r="S428" s="638"/>
      <c r="T428" s="638"/>
    </row>
    <row r="429" spans="1:20" ht="15.75" customHeight="1">
      <c r="A429" s="638"/>
      <c r="B429" s="638"/>
      <c r="C429" s="638"/>
      <c r="D429" s="638"/>
      <c r="E429" s="638"/>
      <c r="F429" s="638"/>
      <c r="G429" s="639"/>
      <c r="H429" s="638"/>
      <c r="I429" s="638"/>
      <c r="J429" s="640"/>
      <c r="K429" s="640"/>
      <c r="L429" s="640"/>
      <c r="M429" s="421"/>
      <c r="N429" s="638"/>
      <c r="O429" s="638"/>
      <c r="P429" s="638"/>
      <c r="Q429" s="638"/>
      <c r="R429" s="638"/>
      <c r="S429" s="638"/>
      <c r="T429" s="638"/>
    </row>
    <row r="430" spans="1:20" ht="15.75" customHeight="1">
      <c r="A430" s="638"/>
      <c r="B430" s="638"/>
      <c r="C430" s="638"/>
      <c r="D430" s="638"/>
      <c r="E430" s="638"/>
      <c r="F430" s="638"/>
      <c r="G430" s="639"/>
      <c r="H430" s="638"/>
      <c r="I430" s="638"/>
      <c r="J430" s="640"/>
      <c r="K430" s="640"/>
      <c r="L430" s="640"/>
      <c r="M430" s="421"/>
      <c r="N430" s="638"/>
      <c r="O430" s="638"/>
      <c r="P430" s="638"/>
      <c r="Q430" s="638"/>
      <c r="R430" s="638"/>
      <c r="S430" s="638"/>
      <c r="T430" s="638"/>
    </row>
    <row r="431" spans="1:20" ht="15.75" customHeight="1">
      <c r="A431" s="638"/>
      <c r="B431" s="638"/>
      <c r="C431" s="638"/>
      <c r="D431" s="638"/>
      <c r="E431" s="638"/>
      <c r="F431" s="638"/>
      <c r="G431" s="639"/>
      <c r="H431" s="638"/>
      <c r="I431" s="638"/>
      <c r="J431" s="640"/>
      <c r="K431" s="640"/>
      <c r="L431" s="640"/>
      <c r="M431" s="421"/>
      <c r="N431" s="638"/>
      <c r="O431" s="638"/>
      <c r="P431" s="638"/>
      <c r="Q431" s="638"/>
      <c r="R431" s="638"/>
      <c r="S431" s="638"/>
      <c r="T431" s="638"/>
    </row>
    <row r="432" spans="1:20" ht="15.75" customHeight="1">
      <c r="A432" s="638"/>
      <c r="B432" s="638"/>
      <c r="C432" s="638"/>
      <c r="D432" s="638"/>
      <c r="E432" s="638"/>
      <c r="F432" s="638"/>
      <c r="G432" s="639"/>
      <c r="H432" s="638"/>
      <c r="I432" s="638"/>
      <c r="J432" s="640"/>
      <c r="K432" s="640"/>
      <c r="L432" s="640"/>
      <c r="M432" s="421"/>
      <c r="N432" s="638"/>
      <c r="O432" s="638"/>
      <c r="P432" s="638"/>
      <c r="Q432" s="638"/>
      <c r="R432" s="638"/>
      <c r="S432" s="638"/>
      <c r="T432" s="638"/>
    </row>
    <row r="433" spans="1:20" ht="15.75" customHeight="1">
      <c r="A433" s="638"/>
      <c r="B433" s="638"/>
      <c r="C433" s="638"/>
      <c r="D433" s="638"/>
      <c r="E433" s="638"/>
      <c r="F433" s="638"/>
      <c r="G433" s="639"/>
      <c r="H433" s="638"/>
      <c r="I433" s="638"/>
      <c r="J433" s="640"/>
      <c r="K433" s="640"/>
      <c r="L433" s="640"/>
      <c r="M433" s="421"/>
      <c r="N433" s="638"/>
      <c r="O433" s="638"/>
      <c r="P433" s="638"/>
      <c r="Q433" s="638"/>
      <c r="R433" s="638"/>
      <c r="S433" s="638"/>
      <c r="T433" s="638"/>
    </row>
    <row r="434" spans="1:20" ht="15.75" customHeight="1">
      <c r="A434" s="638"/>
      <c r="B434" s="638"/>
      <c r="C434" s="638"/>
      <c r="D434" s="638"/>
      <c r="E434" s="638"/>
      <c r="F434" s="638"/>
      <c r="G434" s="639"/>
      <c r="H434" s="638"/>
      <c r="I434" s="638"/>
      <c r="J434" s="640"/>
      <c r="K434" s="640"/>
      <c r="L434" s="640"/>
      <c r="M434" s="421"/>
      <c r="N434" s="638"/>
      <c r="O434" s="638"/>
      <c r="P434" s="638"/>
      <c r="Q434" s="638"/>
      <c r="R434" s="638"/>
      <c r="S434" s="638"/>
      <c r="T434" s="638"/>
    </row>
    <row r="435" spans="1:20" ht="15.75" customHeight="1">
      <c r="A435" s="638"/>
      <c r="B435" s="638"/>
      <c r="C435" s="638"/>
      <c r="D435" s="638"/>
      <c r="E435" s="638"/>
      <c r="F435" s="638"/>
      <c r="G435" s="639"/>
      <c r="H435" s="638"/>
      <c r="I435" s="638"/>
      <c r="J435" s="640"/>
      <c r="K435" s="640"/>
      <c r="L435" s="640"/>
      <c r="M435" s="421"/>
      <c r="N435" s="638"/>
      <c r="O435" s="638"/>
      <c r="P435" s="638"/>
      <c r="Q435" s="638"/>
      <c r="R435" s="638"/>
      <c r="S435" s="638"/>
      <c r="T435" s="638"/>
    </row>
    <row r="436" spans="1:20" ht="15.75" customHeight="1">
      <c r="A436" s="638"/>
      <c r="B436" s="638"/>
      <c r="C436" s="638"/>
      <c r="D436" s="638"/>
      <c r="E436" s="638"/>
      <c r="F436" s="638"/>
      <c r="G436" s="639"/>
      <c r="H436" s="638"/>
      <c r="I436" s="638"/>
      <c r="J436" s="640"/>
      <c r="K436" s="640"/>
      <c r="L436" s="640"/>
      <c r="M436" s="421"/>
      <c r="N436" s="638"/>
      <c r="O436" s="638"/>
      <c r="P436" s="638"/>
      <c r="Q436" s="638"/>
      <c r="R436" s="638"/>
      <c r="S436" s="638"/>
      <c r="T436" s="638"/>
    </row>
    <row r="437" spans="1:20" ht="15.75" customHeight="1">
      <c r="A437" s="638"/>
      <c r="B437" s="638"/>
      <c r="C437" s="638"/>
      <c r="D437" s="638"/>
      <c r="E437" s="638"/>
      <c r="F437" s="638"/>
      <c r="G437" s="639"/>
      <c r="H437" s="638"/>
      <c r="I437" s="638"/>
      <c r="J437" s="640"/>
      <c r="K437" s="640"/>
      <c r="L437" s="640"/>
      <c r="M437" s="421"/>
      <c r="N437" s="638"/>
      <c r="O437" s="638"/>
      <c r="P437" s="638"/>
      <c r="Q437" s="638"/>
      <c r="R437" s="638"/>
      <c r="S437" s="638"/>
      <c r="T437" s="638"/>
    </row>
    <row r="438" spans="1:20" ht="15.75" customHeight="1">
      <c r="A438" s="638"/>
      <c r="B438" s="638"/>
      <c r="C438" s="638"/>
      <c r="D438" s="638"/>
      <c r="E438" s="638"/>
      <c r="F438" s="638"/>
      <c r="G438" s="639"/>
      <c r="H438" s="638"/>
      <c r="I438" s="638"/>
      <c r="J438" s="640"/>
      <c r="K438" s="640"/>
      <c r="L438" s="640"/>
      <c r="M438" s="421"/>
      <c r="N438" s="638"/>
      <c r="O438" s="638"/>
      <c r="P438" s="638"/>
      <c r="Q438" s="638"/>
      <c r="R438" s="638"/>
      <c r="S438" s="638"/>
      <c r="T438" s="638"/>
    </row>
    <row r="439" spans="1:20" ht="15.75" customHeight="1">
      <c r="A439" s="638"/>
      <c r="B439" s="638"/>
      <c r="C439" s="638"/>
      <c r="D439" s="638"/>
      <c r="E439" s="638"/>
      <c r="F439" s="638"/>
      <c r="G439" s="639"/>
      <c r="H439" s="638"/>
      <c r="I439" s="638"/>
      <c r="J439" s="640"/>
      <c r="K439" s="640"/>
      <c r="L439" s="640"/>
      <c r="M439" s="421"/>
      <c r="N439" s="638"/>
      <c r="O439" s="638"/>
      <c r="P439" s="638"/>
      <c r="Q439" s="638"/>
      <c r="R439" s="638"/>
      <c r="S439" s="638"/>
      <c r="T439" s="638"/>
    </row>
    <row r="440" spans="1:20" ht="15.75" customHeight="1">
      <c r="A440" s="638"/>
      <c r="B440" s="638"/>
      <c r="C440" s="638"/>
      <c r="D440" s="638"/>
      <c r="E440" s="638"/>
      <c r="F440" s="638"/>
      <c r="G440" s="639"/>
      <c r="H440" s="638"/>
      <c r="I440" s="638"/>
      <c r="J440" s="640"/>
      <c r="K440" s="640"/>
      <c r="L440" s="640"/>
      <c r="M440" s="421"/>
      <c r="N440" s="638"/>
      <c r="O440" s="638"/>
      <c r="P440" s="638"/>
      <c r="Q440" s="638"/>
      <c r="R440" s="638"/>
      <c r="S440" s="638"/>
      <c r="T440" s="638"/>
    </row>
    <row r="441" spans="1:20" ht="15.75" customHeight="1">
      <c r="A441" s="638"/>
      <c r="B441" s="638"/>
      <c r="C441" s="638"/>
      <c r="D441" s="638"/>
      <c r="E441" s="638"/>
      <c r="F441" s="638"/>
      <c r="G441" s="639"/>
      <c r="H441" s="638"/>
      <c r="I441" s="638"/>
      <c r="J441" s="640"/>
      <c r="K441" s="640"/>
      <c r="L441" s="640"/>
      <c r="M441" s="421"/>
      <c r="N441" s="638"/>
      <c r="O441" s="638"/>
      <c r="P441" s="638"/>
      <c r="Q441" s="638"/>
      <c r="R441" s="638"/>
      <c r="S441" s="638"/>
      <c r="T441" s="638"/>
    </row>
    <row r="442" spans="1:20" ht="15.75" customHeight="1">
      <c r="A442" s="638"/>
      <c r="B442" s="638"/>
      <c r="C442" s="638"/>
      <c r="D442" s="638"/>
      <c r="E442" s="638"/>
      <c r="F442" s="638"/>
      <c r="G442" s="639"/>
      <c r="H442" s="638"/>
      <c r="I442" s="638"/>
      <c r="J442" s="640"/>
      <c r="K442" s="640"/>
      <c r="L442" s="640"/>
      <c r="M442" s="421"/>
      <c r="N442" s="638"/>
      <c r="O442" s="638"/>
      <c r="P442" s="638"/>
      <c r="Q442" s="638"/>
      <c r="R442" s="638"/>
      <c r="S442" s="638"/>
      <c r="T442" s="638"/>
    </row>
    <row r="443" spans="1:20" ht="15.75" customHeight="1">
      <c r="A443" s="638"/>
      <c r="B443" s="638"/>
      <c r="C443" s="638"/>
      <c r="D443" s="638"/>
      <c r="E443" s="638"/>
      <c r="F443" s="638"/>
      <c r="G443" s="639"/>
      <c r="H443" s="638"/>
      <c r="I443" s="638"/>
      <c r="J443" s="640"/>
      <c r="K443" s="640"/>
      <c r="L443" s="640"/>
      <c r="M443" s="421"/>
      <c r="N443" s="638"/>
      <c r="O443" s="638"/>
      <c r="P443" s="638"/>
      <c r="Q443" s="638"/>
      <c r="R443" s="638"/>
      <c r="S443" s="638"/>
      <c r="T443" s="638"/>
    </row>
    <row r="444" spans="1:20" ht="15.75" customHeight="1">
      <c r="A444" s="638"/>
      <c r="B444" s="638"/>
      <c r="C444" s="638"/>
      <c r="D444" s="638"/>
      <c r="E444" s="638"/>
      <c r="F444" s="638"/>
      <c r="G444" s="639"/>
      <c r="H444" s="638"/>
      <c r="I444" s="638"/>
      <c r="J444" s="640"/>
      <c r="K444" s="640"/>
      <c r="L444" s="640"/>
      <c r="M444" s="421"/>
      <c r="N444" s="638"/>
      <c r="O444" s="638"/>
      <c r="P444" s="638"/>
      <c r="Q444" s="638"/>
      <c r="R444" s="638"/>
      <c r="S444" s="638"/>
      <c r="T444" s="638"/>
    </row>
    <row r="445" spans="1:20" ht="15.75" customHeight="1">
      <c r="A445" s="638"/>
      <c r="B445" s="638"/>
      <c r="C445" s="638"/>
      <c r="D445" s="638"/>
      <c r="E445" s="638"/>
      <c r="F445" s="638"/>
      <c r="G445" s="639"/>
      <c r="H445" s="638"/>
      <c r="I445" s="638"/>
      <c r="J445" s="640"/>
      <c r="K445" s="640"/>
      <c r="L445" s="640"/>
      <c r="M445" s="421"/>
      <c r="N445" s="638"/>
      <c r="O445" s="638"/>
      <c r="P445" s="638"/>
      <c r="Q445" s="638"/>
      <c r="R445" s="638"/>
      <c r="S445" s="638"/>
      <c r="T445" s="638"/>
    </row>
    <row r="446" spans="1:20" ht="15.75" customHeight="1">
      <c r="A446" s="638"/>
      <c r="B446" s="638"/>
      <c r="C446" s="638"/>
      <c r="D446" s="638"/>
      <c r="E446" s="638"/>
      <c r="F446" s="638"/>
      <c r="G446" s="639"/>
      <c r="H446" s="638"/>
      <c r="I446" s="638"/>
      <c r="J446" s="640"/>
      <c r="K446" s="640"/>
      <c r="L446" s="640"/>
      <c r="M446" s="421"/>
      <c r="N446" s="638"/>
      <c r="O446" s="638"/>
      <c r="P446" s="638"/>
      <c r="Q446" s="638"/>
      <c r="R446" s="638"/>
      <c r="S446" s="638"/>
      <c r="T446" s="638"/>
    </row>
    <row r="447" spans="1:20" ht="15.75" customHeight="1">
      <c r="A447" s="638"/>
      <c r="B447" s="638"/>
      <c r="C447" s="638"/>
      <c r="D447" s="638"/>
      <c r="E447" s="638"/>
      <c r="F447" s="638"/>
      <c r="G447" s="639"/>
      <c r="H447" s="638"/>
      <c r="I447" s="638"/>
      <c r="J447" s="640"/>
      <c r="K447" s="640"/>
      <c r="L447" s="640"/>
      <c r="M447" s="421"/>
      <c r="N447" s="638"/>
      <c r="O447" s="638"/>
      <c r="P447" s="638"/>
      <c r="Q447" s="638"/>
      <c r="R447" s="638"/>
      <c r="S447" s="638"/>
      <c r="T447" s="638"/>
    </row>
    <row r="448" spans="1:20" ht="15.75" customHeight="1">
      <c r="A448" s="638"/>
      <c r="B448" s="638"/>
      <c r="C448" s="638"/>
      <c r="D448" s="638"/>
      <c r="E448" s="638"/>
      <c r="F448" s="638"/>
      <c r="G448" s="639"/>
      <c r="H448" s="638"/>
      <c r="I448" s="638"/>
      <c r="J448" s="640"/>
      <c r="K448" s="640"/>
      <c r="L448" s="640"/>
      <c r="M448" s="421"/>
      <c r="N448" s="638"/>
      <c r="O448" s="638"/>
      <c r="P448" s="638"/>
      <c r="Q448" s="638"/>
      <c r="R448" s="638"/>
      <c r="S448" s="638"/>
      <c r="T448" s="638"/>
    </row>
    <row r="449" spans="1:20" ht="15.75" customHeight="1">
      <c r="A449" s="638"/>
      <c r="B449" s="638"/>
      <c r="C449" s="638"/>
      <c r="D449" s="638"/>
      <c r="E449" s="638"/>
      <c r="F449" s="638"/>
      <c r="G449" s="639"/>
      <c r="H449" s="638"/>
      <c r="I449" s="638"/>
      <c r="J449" s="640"/>
      <c r="K449" s="640"/>
      <c r="L449" s="640"/>
      <c r="M449" s="421"/>
      <c r="N449" s="638"/>
      <c r="O449" s="638"/>
      <c r="P449" s="638"/>
      <c r="Q449" s="638"/>
      <c r="R449" s="638"/>
      <c r="S449" s="638"/>
      <c r="T449" s="638"/>
    </row>
    <row r="450" spans="1:20" ht="15.75" customHeight="1">
      <c r="A450" s="638"/>
      <c r="B450" s="638"/>
      <c r="C450" s="638"/>
      <c r="D450" s="638"/>
      <c r="E450" s="638"/>
      <c r="F450" s="638"/>
      <c r="G450" s="639"/>
      <c r="H450" s="638"/>
      <c r="I450" s="638"/>
      <c r="J450" s="640"/>
      <c r="K450" s="640"/>
      <c r="L450" s="640"/>
      <c r="M450" s="421"/>
      <c r="N450" s="638"/>
      <c r="O450" s="638"/>
      <c r="P450" s="638"/>
      <c r="Q450" s="638"/>
      <c r="R450" s="638"/>
      <c r="S450" s="638"/>
      <c r="T450" s="638"/>
    </row>
    <row r="451" spans="1:20" ht="15.75" customHeight="1">
      <c r="A451" s="638"/>
      <c r="B451" s="638"/>
      <c r="C451" s="638"/>
      <c r="D451" s="638"/>
      <c r="E451" s="638"/>
      <c r="F451" s="638"/>
      <c r="G451" s="639"/>
      <c r="H451" s="638"/>
      <c r="I451" s="638"/>
      <c r="J451" s="640"/>
      <c r="K451" s="640"/>
      <c r="L451" s="640"/>
      <c r="M451" s="421"/>
      <c r="N451" s="638"/>
      <c r="O451" s="638"/>
      <c r="P451" s="638"/>
      <c r="Q451" s="638"/>
      <c r="R451" s="638"/>
      <c r="S451" s="638"/>
      <c r="T451" s="638"/>
    </row>
    <row r="452" spans="1:20" ht="15.75" customHeight="1">
      <c r="A452" s="638"/>
      <c r="B452" s="638"/>
      <c r="C452" s="638"/>
      <c r="D452" s="638"/>
      <c r="E452" s="638"/>
      <c r="F452" s="638"/>
      <c r="G452" s="639"/>
      <c r="H452" s="638"/>
      <c r="I452" s="638"/>
      <c r="J452" s="640"/>
      <c r="K452" s="640"/>
      <c r="L452" s="640"/>
      <c r="M452" s="421"/>
      <c r="N452" s="638"/>
      <c r="O452" s="638"/>
      <c r="P452" s="638"/>
      <c r="Q452" s="638"/>
      <c r="R452" s="638"/>
      <c r="S452" s="638"/>
      <c r="T452" s="638"/>
    </row>
    <row r="453" spans="1:20" ht="15.75" customHeight="1">
      <c r="A453" s="638"/>
      <c r="B453" s="638"/>
      <c r="C453" s="638"/>
      <c r="D453" s="638"/>
      <c r="E453" s="638"/>
      <c r="F453" s="638"/>
      <c r="G453" s="639"/>
      <c r="H453" s="638"/>
      <c r="I453" s="638"/>
      <c r="J453" s="640"/>
      <c r="K453" s="640"/>
      <c r="L453" s="640"/>
      <c r="M453" s="421"/>
      <c r="N453" s="638"/>
      <c r="O453" s="638"/>
      <c r="P453" s="638"/>
      <c r="Q453" s="638"/>
      <c r="R453" s="638"/>
      <c r="S453" s="638"/>
      <c r="T453" s="638"/>
    </row>
    <row r="454" spans="1:20" ht="15.75" customHeight="1">
      <c r="A454" s="638"/>
      <c r="B454" s="638"/>
      <c r="C454" s="638"/>
      <c r="D454" s="638"/>
      <c r="E454" s="638"/>
      <c r="F454" s="638"/>
      <c r="G454" s="639"/>
      <c r="H454" s="638"/>
      <c r="I454" s="638"/>
      <c r="J454" s="640"/>
      <c r="K454" s="640"/>
      <c r="L454" s="640"/>
      <c r="M454" s="421"/>
      <c r="N454" s="638"/>
      <c r="O454" s="638"/>
      <c r="P454" s="638"/>
      <c r="Q454" s="638"/>
      <c r="R454" s="638"/>
      <c r="S454" s="638"/>
      <c r="T454" s="638"/>
    </row>
    <row r="455" spans="1:20" ht="15.75" customHeight="1">
      <c r="A455" s="638"/>
      <c r="B455" s="638"/>
      <c r="C455" s="638"/>
      <c r="D455" s="638"/>
      <c r="E455" s="638"/>
      <c r="F455" s="638"/>
      <c r="G455" s="639"/>
      <c r="H455" s="638"/>
      <c r="I455" s="638"/>
      <c r="J455" s="640"/>
      <c r="K455" s="640"/>
      <c r="L455" s="640"/>
      <c r="M455" s="421"/>
      <c r="N455" s="638"/>
      <c r="O455" s="638"/>
      <c r="P455" s="638"/>
      <c r="Q455" s="638"/>
      <c r="R455" s="638"/>
      <c r="S455" s="638"/>
      <c r="T455" s="638"/>
    </row>
    <row r="456" spans="1:20" ht="15.75" customHeight="1">
      <c r="A456" s="638"/>
      <c r="B456" s="638"/>
      <c r="C456" s="638"/>
      <c r="D456" s="638"/>
      <c r="E456" s="638"/>
      <c r="F456" s="638"/>
      <c r="G456" s="639"/>
      <c r="H456" s="638"/>
      <c r="I456" s="638"/>
      <c r="J456" s="640"/>
      <c r="K456" s="640"/>
      <c r="L456" s="640"/>
      <c r="M456" s="421"/>
      <c r="N456" s="638"/>
      <c r="O456" s="638"/>
      <c r="P456" s="638"/>
      <c r="Q456" s="638"/>
      <c r="R456" s="638"/>
      <c r="S456" s="638"/>
      <c r="T456" s="638"/>
    </row>
    <row r="457" spans="1:20" ht="15.75" customHeight="1">
      <c r="A457" s="638"/>
      <c r="B457" s="638"/>
      <c r="C457" s="638"/>
      <c r="D457" s="638"/>
      <c r="E457" s="638"/>
      <c r="F457" s="638"/>
      <c r="G457" s="639"/>
      <c r="H457" s="638"/>
      <c r="I457" s="638"/>
      <c r="J457" s="640"/>
      <c r="K457" s="640"/>
      <c r="L457" s="640"/>
      <c r="M457" s="421"/>
      <c r="N457" s="638"/>
      <c r="O457" s="638"/>
      <c r="P457" s="638"/>
      <c r="Q457" s="638"/>
      <c r="R457" s="638"/>
      <c r="S457" s="638"/>
      <c r="T457" s="638"/>
    </row>
    <row r="458" spans="1:20" ht="15.75" customHeight="1">
      <c r="A458" s="638"/>
      <c r="B458" s="638"/>
      <c r="C458" s="638"/>
      <c r="D458" s="638"/>
      <c r="E458" s="638"/>
      <c r="F458" s="638"/>
      <c r="G458" s="639"/>
      <c r="H458" s="638"/>
      <c r="I458" s="638"/>
      <c r="J458" s="640"/>
      <c r="K458" s="640"/>
      <c r="L458" s="640"/>
      <c r="M458" s="421"/>
      <c r="N458" s="638"/>
      <c r="O458" s="638"/>
      <c r="P458" s="638"/>
      <c r="Q458" s="638"/>
      <c r="R458" s="638"/>
      <c r="S458" s="638"/>
      <c r="T458" s="638"/>
    </row>
    <row r="459" spans="1:20" ht="15.75" customHeight="1">
      <c r="A459" s="638"/>
      <c r="B459" s="638"/>
      <c r="C459" s="638"/>
      <c r="D459" s="638"/>
      <c r="E459" s="638"/>
      <c r="F459" s="638"/>
      <c r="G459" s="639"/>
      <c r="H459" s="638"/>
      <c r="I459" s="638"/>
      <c r="J459" s="640"/>
      <c r="K459" s="640"/>
      <c r="L459" s="640"/>
      <c r="M459" s="421"/>
      <c r="N459" s="638"/>
      <c r="O459" s="638"/>
      <c r="P459" s="638"/>
      <c r="Q459" s="638"/>
      <c r="R459" s="638"/>
      <c r="S459" s="638"/>
      <c r="T459" s="638"/>
    </row>
    <row r="460" spans="1:20" ht="15.75" customHeight="1">
      <c r="A460" s="638"/>
      <c r="B460" s="638"/>
      <c r="C460" s="638"/>
      <c r="D460" s="638"/>
      <c r="E460" s="638"/>
      <c r="F460" s="638"/>
      <c r="G460" s="639"/>
      <c r="H460" s="638"/>
      <c r="I460" s="638"/>
      <c r="J460" s="640"/>
      <c r="K460" s="640"/>
      <c r="L460" s="640"/>
      <c r="M460" s="421"/>
      <c r="N460" s="638"/>
      <c r="O460" s="638"/>
      <c r="P460" s="638"/>
      <c r="Q460" s="638"/>
      <c r="R460" s="638"/>
      <c r="S460" s="638"/>
      <c r="T460" s="638"/>
    </row>
    <row r="461" spans="1:20" ht="15.75" customHeight="1">
      <c r="A461" s="638"/>
      <c r="B461" s="638"/>
      <c r="C461" s="638"/>
      <c r="D461" s="638"/>
      <c r="E461" s="638"/>
      <c r="F461" s="638"/>
      <c r="G461" s="639"/>
      <c r="H461" s="638"/>
      <c r="I461" s="638"/>
      <c r="J461" s="640"/>
      <c r="K461" s="640"/>
      <c r="L461" s="640"/>
      <c r="M461" s="421"/>
      <c r="N461" s="638"/>
      <c r="O461" s="638"/>
      <c r="P461" s="638"/>
      <c r="Q461" s="638"/>
      <c r="R461" s="638"/>
      <c r="S461" s="638"/>
      <c r="T461" s="638"/>
    </row>
    <row r="462" spans="1:20" ht="15.75" customHeight="1">
      <c r="A462" s="638"/>
      <c r="B462" s="638"/>
      <c r="C462" s="638"/>
      <c r="D462" s="638"/>
      <c r="E462" s="638"/>
      <c r="F462" s="638"/>
      <c r="G462" s="639"/>
      <c r="H462" s="638"/>
      <c r="I462" s="638"/>
      <c r="J462" s="640"/>
      <c r="K462" s="640"/>
      <c r="L462" s="640"/>
      <c r="M462" s="421"/>
      <c r="N462" s="638"/>
      <c r="O462" s="638"/>
      <c r="P462" s="638"/>
      <c r="Q462" s="638"/>
      <c r="R462" s="638"/>
      <c r="S462" s="638"/>
      <c r="T462" s="638"/>
    </row>
    <row r="463" spans="1:20" ht="15.75" customHeight="1">
      <c r="A463" s="638"/>
      <c r="B463" s="638"/>
      <c r="C463" s="638"/>
      <c r="D463" s="638"/>
      <c r="E463" s="638"/>
      <c r="F463" s="638"/>
      <c r="G463" s="639"/>
      <c r="H463" s="638"/>
      <c r="I463" s="638"/>
      <c r="J463" s="640"/>
      <c r="K463" s="640"/>
      <c r="L463" s="640"/>
      <c r="M463" s="421"/>
      <c r="N463" s="638"/>
      <c r="O463" s="638"/>
      <c r="P463" s="638"/>
      <c r="Q463" s="638"/>
      <c r="R463" s="638"/>
      <c r="S463" s="638"/>
      <c r="T463" s="638"/>
    </row>
    <row r="464" spans="1:20" ht="15.75" customHeight="1">
      <c r="A464" s="638"/>
      <c r="B464" s="638"/>
      <c r="C464" s="638"/>
      <c r="D464" s="638"/>
      <c r="E464" s="638"/>
      <c r="F464" s="638"/>
      <c r="G464" s="639"/>
      <c r="H464" s="638"/>
      <c r="I464" s="638"/>
      <c r="J464" s="640"/>
      <c r="K464" s="640"/>
      <c r="L464" s="640"/>
      <c r="M464" s="421"/>
      <c r="N464" s="638"/>
      <c r="O464" s="638"/>
      <c r="P464" s="638"/>
      <c r="Q464" s="638"/>
      <c r="R464" s="638"/>
      <c r="S464" s="638"/>
      <c r="T464" s="638"/>
    </row>
    <row r="465" spans="1:20" ht="15.75" customHeight="1">
      <c r="A465" s="638"/>
      <c r="B465" s="638"/>
      <c r="C465" s="638"/>
      <c r="D465" s="638"/>
      <c r="E465" s="638"/>
      <c r="F465" s="638"/>
      <c r="G465" s="639"/>
      <c r="H465" s="638"/>
      <c r="I465" s="638"/>
      <c r="J465" s="640"/>
      <c r="K465" s="640"/>
      <c r="L465" s="640"/>
      <c r="M465" s="421"/>
      <c r="N465" s="638"/>
      <c r="O465" s="638"/>
      <c r="P465" s="638"/>
      <c r="Q465" s="638"/>
      <c r="R465" s="638"/>
      <c r="S465" s="638"/>
      <c r="T465" s="638"/>
    </row>
    <row r="466" spans="1:20" ht="15.75" customHeight="1">
      <c r="A466" s="638"/>
      <c r="B466" s="638"/>
      <c r="C466" s="638"/>
      <c r="D466" s="638"/>
      <c r="E466" s="638"/>
      <c r="F466" s="638"/>
      <c r="G466" s="639"/>
      <c r="H466" s="638"/>
      <c r="I466" s="638"/>
      <c r="J466" s="640"/>
      <c r="K466" s="640"/>
      <c r="L466" s="640"/>
      <c r="M466" s="421"/>
      <c r="N466" s="638"/>
      <c r="O466" s="638"/>
      <c r="P466" s="638"/>
      <c r="Q466" s="638"/>
      <c r="R466" s="638"/>
      <c r="S466" s="638"/>
      <c r="T466" s="638"/>
    </row>
    <row r="467" spans="1:20" ht="15.75" customHeight="1">
      <c r="A467" s="638"/>
      <c r="B467" s="638"/>
      <c r="C467" s="638"/>
      <c r="D467" s="638"/>
      <c r="E467" s="638"/>
      <c r="F467" s="638"/>
      <c r="G467" s="639"/>
      <c r="H467" s="638"/>
      <c r="I467" s="638"/>
      <c r="J467" s="640"/>
      <c r="K467" s="640"/>
      <c r="L467" s="640"/>
      <c r="M467" s="421"/>
      <c r="N467" s="638"/>
      <c r="O467" s="638"/>
      <c r="P467" s="638"/>
      <c r="Q467" s="638"/>
      <c r="R467" s="638"/>
      <c r="S467" s="638"/>
      <c r="T467" s="638"/>
    </row>
    <row r="468" spans="1:20" ht="15.75" customHeight="1">
      <c r="A468" s="638"/>
      <c r="B468" s="638"/>
      <c r="C468" s="638"/>
      <c r="D468" s="638"/>
      <c r="E468" s="638"/>
      <c r="F468" s="638"/>
      <c r="G468" s="639"/>
      <c r="H468" s="638"/>
      <c r="I468" s="638"/>
      <c r="J468" s="640"/>
      <c r="K468" s="640"/>
      <c r="L468" s="640"/>
      <c r="M468" s="421"/>
      <c r="N468" s="638"/>
      <c r="O468" s="638"/>
      <c r="P468" s="638"/>
      <c r="Q468" s="638"/>
      <c r="R468" s="638"/>
      <c r="S468" s="638"/>
      <c r="T468" s="638"/>
    </row>
    <row r="469" spans="1:20" ht="15.75" customHeight="1">
      <c r="A469" s="638"/>
      <c r="B469" s="638"/>
      <c r="C469" s="638"/>
      <c r="D469" s="638"/>
      <c r="E469" s="638"/>
      <c r="F469" s="638"/>
      <c r="G469" s="639"/>
      <c r="H469" s="638"/>
      <c r="I469" s="638"/>
      <c r="J469" s="640"/>
      <c r="K469" s="640"/>
      <c r="L469" s="640"/>
      <c r="M469" s="421"/>
      <c r="N469" s="638"/>
      <c r="O469" s="638"/>
      <c r="P469" s="638"/>
      <c r="Q469" s="638"/>
      <c r="R469" s="638"/>
      <c r="S469" s="638"/>
      <c r="T469" s="638"/>
    </row>
    <row r="470" spans="1:20" ht="15.75" customHeight="1">
      <c r="A470" s="638"/>
      <c r="B470" s="638"/>
      <c r="C470" s="638"/>
      <c r="D470" s="638"/>
      <c r="E470" s="638"/>
      <c r="F470" s="638"/>
      <c r="G470" s="639"/>
      <c r="H470" s="638"/>
      <c r="I470" s="638"/>
      <c r="J470" s="640"/>
      <c r="K470" s="640"/>
      <c r="L470" s="640"/>
      <c r="M470" s="421"/>
      <c r="N470" s="638"/>
      <c r="O470" s="638"/>
      <c r="P470" s="638"/>
      <c r="Q470" s="638"/>
      <c r="R470" s="638"/>
      <c r="S470" s="638"/>
      <c r="T470" s="638"/>
    </row>
    <row r="471" spans="1:20" ht="15.75" customHeight="1">
      <c r="A471" s="638"/>
      <c r="B471" s="638"/>
      <c r="C471" s="638"/>
      <c r="D471" s="638"/>
      <c r="E471" s="638"/>
      <c r="F471" s="638"/>
      <c r="G471" s="639"/>
      <c r="H471" s="638"/>
      <c r="I471" s="638"/>
      <c r="J471" s="640"/>
      <c r="K471" s="640"/>
      <c r="L471" s="640"/>
      <c r="M471" s="421"/>
      <c r="N471" s="638"/>
      <c r="O471" s="638"/>
      <c r="P471" s="638"/>
      <c r="Q471" s="638"/>
      <c r="R471" s="638"/>
      <c r="S471" s="638"/>
      <c r="T471" s="638"/>
    </row>
    <row r="472" spans="1:20" ht="15.75" customHeight="1">
      <c r="A472" s="638"/>
      <c r="B472" s="638"/>
      <c r="C472" s="638"/>
      <c r="D472" s="638"/>
      <c r="E472" s="638"/>
      <c r="F472" s="638"/>
      <c r="G472" s="639"/>
      <c r="H472" s="638"/>
      <c r="I472" s="638"/>
      <c r="J472" s="640"/>
      <c r="K472" s="640"/>
      <c r="L472" s="640"/>
      <c r="M472" s="421"/>
      <c r="N472" s="638"/>
      <c r="O472" s="638"/>
      <c r="P472" s="638"/>
      <c r="Q472" s="638"/>
      <c r="R472" s="638"/>
      <c r="S472" s="638"/>
      <c r="T472" s="638"/>
    </row>
    <row r="473" spans="1:20" ht="15.75" customHeight="1">
      <c r="A473" s="638"/>
      <c r="B473" s="638"/>
      <c r="C473" s="638"/>
      <c r="D473" s="638"/>
      <c r="E473" s="638"/>
      <c r="F473" s="638"/>
      <c r="G473" s="639"/>
      <c r="H473" s="638"/>
      <c r="I473" s="638"/>
      <c r="J473" s="640"/>
      <c r="K473" s="640"/>
      <c r="L473" s="640"/>
      <c r="M473" s="421"/>
      <c r="N473" s="638"/>
      <c r="O473" s="638"/>
      <c r="P473" s="638"/>
      <c r="Q473" s="638"/>
      <c r="R473" s="638"/>
      <c r="S473" s="638"/>
      <c r="T473" s="638"/>
    </row>
    <row r="474" spans="1:20" ht="15.75" customHeight="1">
      <c r="A474" s="638"/>
      <c r="B474" s="638"/>
      <c r="C474" s="638"/>
      <c r="D474" s="638"/>
      <c r="E474" s="638"/>
      <c r="F474" s="638"/>
      <c r="G474" s="639"/>
      <c r="H474" s="638"/>
      <c r="I474" s="638"/>
      <c r="J474" s="640"/>
      <c r="K474" s="640"/>
      <c r="L474" s="640"/>
      <c r="M474" s="421"/>
      <c r="N474" s="638"/>
      <c r="O474" s="638"/>
      <c r="P474" s="638"/>
      <c r="Q474" s="638"/>
      <c r="R474" s="638"/>
      <c r="S474" s="638"/>
      <c r="T474" s="638"/>
    </row>
    <row r="475" spans="1:20" ht="15.75" customHeight="1">
      <c r="A475" s="638"/>
      <c r="B475" s="638"/>
      <c r="C475" s="638"/>
      <c r="D475" s="638"/>
      <c r="E475" s="638"/>
      <c r="F475" s="638"/>
      <c r="G475" s="639"/>
      <c r="H475" s="638"/>
      <c r="I475" s="638"/>
      <c r="J475" s="640"/>
      <c r="K475" s="640"/>
      <c r="L475" s="640"/>
      <c r="M475" s="421"/>
      <c r="N475" s="638"/>
      <c r="O475" s="638"/>
      <c r="P475" s="638"/>
      <c r="Q475" s="638"/>
      <c r="R475" s="638"/>
      <c r="S475" s="638"/>
      <c r="T475" s="638"/>
    </row>
    <row r="476" spans="1:20" ht="15.75" customHeight="1">
      <c r="A476" s="638"/>
      <c r="B476" s="638"/>
      <c r="C476" s="638"/>
      <c r="D476" s="638"/>
      <c r="E476" s="638"/>
      <c r="F476" s="638"/>
      <c r="G476" s="639"/>
      <c r="H476" s="638"/>
      <c r="I476" s="638"/>
      <c r="J476" s="640"/>
      <c r="K476" s="640"/>
      <c r="L476" s="640"/>
      <c r="M476" s="421"/>
      <c r="N476" s="638"/>
      <c r="O476" s="638"/>
      <c r="P476" s="638"/>
      <c r="Q476" s="638"/>
      <c r="R476" s="638"/>
      <c r="S476" s="638"/>
      <c r="T476" s="638"/>
    </row>
    <row r="477" spans="1:20" ht="15.75" customHeight="1">
      <c r="A477" s="638"/>
      <c r="B477" s="638"/>
      <c r="C477" s="638"/>
      <c r="D477" s="638"/>
      <c r="E477" s="638"/>
      <c r="F477" s="638"/>
      <c r="G477" s="639"/>
      <c r="H477" s="638"/>
      <c r="I477" s="638"/>
      <c r="J477" s="640"/>
      <c r="K477" s="640"/>
      <c r="L477" s="640"/>
      <c r="M477" s="421"/>
      <c r="N477" s="638"/>
      <c r="O477" s="638"/>
      <c r="P477" s="638"/>
      <c r="Q477" s="638"/>
      <c r="R477" s="638"/>
      <c r="S477" s="638"/>
      <c r="T477" s="638"/>
    </row>
    <row r="478" spans="1:20" ht="15.75" customHeight="1">
      <c r="A478" s="638"/>
      <c r="B478" s="638"/>
      <c r="C478" s="638"/>
      <c r="D478" s="638"/>
      <c r="E478" s="638"/>
      <c r="F478" s="638"/>
      <c r="G478" s="639"/>
      <c r="H478" s="638"/>
      <c r="I478" s="638"/>
      <c r="J478" s="640"/>
      <c r="K478" s="640"/>
      <c r="L478" s="640"/>
      <c r="M478" s="421"/>
      <c r="N478" s="638"/>
      <c r="O478" s="638"/>
      <c r="P478" s="638"/>
      <c r="Q478" s="638"/>
      <c r="R478" s="638"/>
      <c r="S478" s="638"/>
      <c r="T478" s="638"/>
    </row>
    <row r="479" spans="1:20" ht="15.75" customHeight="1">
      <c r="A479" s="638"/>
      <c r="B479" s="638"/>
      <c r="C479" s="638"/>
      <c r="D479" s="638"/>
      <c r="E479" s="638"/>
      <c r="F479" s="638"/>
      <c r="G479" s="639"/>
      <c r="H479" s="638"/>
      <c r="I479" s="638"/>
      <c r="J479" s="640"/>
      <c r="K479" s="640"/>
      <c r="L479" s="640"/>
      <c r="M479" s="421"/>
      <c r="N479" s="638"/>
      <c r="O479" s="638"/>
      <c r="P479" s="638"/>
      <c r="Q479" s="638"/>
      <c r="R479" s="638"/>
      <c r="S479" s="638"/>
      <c r="T479" s="638"/>
    </row>
    <row r="480" spans="1:20" ht="15.75" customHeight="1">
      <c r="A480" s="638"/>
      <c r="B480" s="638"/>
      <c r="C480" s="638"/>
      <c r="D480" s="638"/>
      <c r="E480" s="638"/>
      <c r="F480" s="638"/>
      <c r="G480" s="639"/>
      <c r="H480" s="638"/>
      <c r="I480" s="638"/>
      <c r="J480" s="640"/>
      <c r="K480" s="640"/>
      <c r="L480" s="640"/>
      <c r="M480" s="421"/>
      <c r="N480" s="638"/>
      <c r="O480" s="638"/>
      <c r="P480" s="638"/>
      <c r="Q480" s="638"/>
      <c r="R480" s="638"/>
      <c r="S480" s="638"/>
      <c r="T480" s="638"/>
    </row>
    <row r="481" spans="1:20" ht="15.75" customHeight="1">
      <c r="A481" s="638"/>
      <c r="B481" s="638"/>
      <c r="C481" s="638"/>
      <c r="D481" s="638"/>
      <c r="E481" s="638"/>
      <c r="F481" s="638"/>
      <c r="G481" s="639"/>
      <c r="H481" s="638"/>
      <c r="I481" s="638"/>
      <c r="J481" s="640"/>
      <c r="K481" s="640"/>
      <c r="L481" s="640"/>
      <c r="M481" s="421"/>
      <c r="N481" s="638"/>
      <c r="O481" s="638"/>
      <c r="P481" s="638"/>
      <c r="Q481" s="638"/>
      <c r="R481" s="638"/>
      <c r="S481" s="638"/>
      <c r="T481" s="638"/>
    </row>
    <row r="482" spans="1:20" ht="15.75" customHeight="1">
      <c r="A482" s="638"/>
      <c r="B482" s="638"/>
      <c r="C482" s="638"/>
      <c r="D482" s="638"/>
      <c r="E482" s="638"/>
      <c r="F482" s="638"/>
      <c r="G482" s="639"/>
      <c r="H482" s="638"/>
      <c r="I482" s="638"/>
      <c r="J482" s="640"/>
      <c r="K482" s="640"/>
      <c r="L482" s="640"/>
      <c r="M482" s="421"/>
      <c r="N482" s="638"/>
      <c r="O482" s="638"/>
      <c r="P482" s="638"/>
      <c r="Q482" s="638"/>
      <c r="R482" s="638"/>
      <c r="S482" s="638"/>
      <c r="T482" s="638"/>
    </row>
    <row r="483" spans="1:20" ht="15.75" customHeight="1">
      <c r="A483" s="638"/>
      <c r="B483" s="638"/>
      <c r="C483" s="638"/>
      <c r="D483" s="638"/>
      <c r="E483" s="638"/>
      <c r="F483" s="638"/>
      <c r="G483" s="639"/>
      <c r="H483" s="638"/>
      <c r="I483" s="638"/>
      <c r="J483" s="640"/>
      <c r="K483" s="640"/>
      <c r="L483" s="640"/>
      <c r="M483" s="421"/>
      <c r="N483" s="638"/>
      <c r="O483" s="638"/>
      <c r="P483" s="638"/>
      <c r="Q483" s="638"/>
      <c r="R483" s="638"/>
      <c r="S483" s="638"/>
      <c r="T483" s="638"/>
    </row>
    <row r="484" spans="1:20" ht="15.75" customHeight="1">
      <c r="A484" s="638"/>
      <c r="B484" s="638"/>
      <c r="C484" s="638"/>
      <c r="D484" s="638"/>
      <c r="E484" s="638"/>
      <c r="F484" s="638"/>
      <c r="G484" s="639"/>
      <c r="H484" s="638"/>
      <c r="I484" s="638"/>
      <c r="J484" s="640"/>
      <c r="K484" s="640"/>
      <c r="L484" s="640"/>
      <c r="M484" s="421"/>
      <c r="N484" s="638"/>
      <c r="O484" s="638"/>
      <c r="P484" s="638"/>
      <c r="Q484" s="638"/>
      <c r="R484" s="638"/>
      <c r="S484" s="638"/>
      <c r="T484" s="638"/>
    </row>
    <row r="485" spans="1:20" ht="15.75" customHeight="1">
      <c r="A485" s="638"/>
      <c r="B485" s="638"/>
      <c r="C485" s="638"/>
      <c r="D485" s="638"/>
      <c r="E485" s="638"/>
      <c r="F485" s="638"/>
      <c r="G485" s="639"/>
      <c r="H485" s="638"/>
      <c r="I485" s="638"/>
      <c r="J485" s="640"/>
      <c r="K485" s="640"/>
      <c r="L485" s="640"/>
      <c r="M485" s="421"/>
      <c r="N485" s="638"/>
      <c r="O485" s="638"/>
      <c r="P485" s="638"/>
      <c r="Q485" s="638"/>
      <c r="R485" s="638"/>
      <c r="S485" s="638"/>
      <c r="T485" s="638"/>
    </row>
    <row r="486" spans="1:20" ht="15.75" customHeight="1">
      <c r="A486" s="638"/>
      <c r="B486" s="638"/>
      <c r="C486" s="638"/>
      <c r="D486" s="638"/>
      <c r="E486" s="638"/>
      <c r="F486" s="638"/>
      <c r="G486" s="639"/>
      <c r="H486" s="638"/>
      <c r="I486" s="638"/>
      <c r="J486" s="640"/>
      <c r="K486" s="640"/>
      <c r="L486" s="640"/>
      <c r="M486" s="421"/>
      <c r="N486" s="638"/>
      <c r="O486" s="638"/>
      <c r="P486" s="638"/>
      <c r="Q486" s="638"/>
      <c r="R486" s="638"/>
      <c r="S486" s="638"/>
      <c r="T486" s="638"/>
    </row>
    <row r="487" spans="1:20" ht="15.75" customHeight="1">
      <c r="A487" s="638"/>
      <c r="B487" s="638"/>
      <c r="C487" s="638"/>
      <c r="D487" s="638"/>
      <c r="E487" s="638"/>
      <c r="F487" s="638"/>
      <c r="G487" s="639"/>
      <c r="H487" s="638"/>
      <c r="I487" s="638"/>
      <c r="J487" s="640"/>
      <c r="K487" s="640"/>
      <c r="L487" s="640"/>
      <c r="M487" s="421"/>
      <c r="N487" s="638"/>
      <c r="O487" s="638"/>
      <c r="P487" s="638"/>
      <c r="Q487" s="638"/>
      <c r="R487" s="638"/>
      <c r="S487" s="638"/>
      <c r="T487" s="638"/>
    </row>
    <row r="488" spans="1:20" ht="15.75" customHeight="1">
      <c r="A488" s="638"/>
      <c r="B488" s="638"/>
      <c r="C488" s="638"/>
      <c r="D488" s="638"/>
      <c r="E488" s="638"/>
      <c r="F488" s="638"/>
      <c r="G488" s="639"/>
      <c r="H488" s="638"/>
      <c r="I488" s="638"/>
      <c r="J488" s="640"/>
      <c r="K488" s="640"/>
      <c r="L488" s="640"/>
      <c r="M488" s="421"/>
      <c r="N488" s="638"/>
      <c r="O488" s="638"/>
      <c r="P488" s="638"/>
      <c r="Q488" s="638"/>
      <c r="R488" s="638"/>
      <c r="S488" s="638"/>
      <c r="T488" s="638"/>
    </row>
    <row r="489" spans="1:20" ht="15.75" customHeight="1">
      <c r="A489" s="638"/>
      <c r="B489" s="638"/>
      <c r="C489" s="638"/>
      <c r="D489" s="638"/>
      <c r="E489" s="638"/>
      <c r="F489" s="638"/>
      <c r="G489" s="639"/>
      <c r="H489" s="638"/>
      <c r="I489" s="638"/>
      <c r="J489" s="640"/>
      <c r="K489" s="640"/>
      <c r="L489" s="640"/>
      <c r="M489" s="421"/>
      <c r="N489" s="638"/>
      <c r="O489" s="638"/>
      <c r="P489" s="638"/>
      <c r="Q489" s="638"/>
      <c r="R489" s="638"/>
      <c r="S489" s="638"/>
      <c r="T489" s="638"/>
    </row>
    <row r="490" spans="1:20" ht="15.75" customHeight="1">
      <c r="A490" s="638"/>
      <c r="B490" s="638"/>
      <c r="C490" s="638"/>
      <c r="D490" s="638"/>
      <c r="E490" s="638"/>
      <c r="F490" s="638"/>
      <c r="G490" s="639"/>
      <c r="H490" s="638"/>
      <c r="I490" s="638"/>
      <c r="J490" s="640"/>
      <c r="K490" s="640"/>
      <c r="L490" s="640"/>
      <c r="M490" s="421"/>
      <c r="N490" s="638"/>
      <c r="O490" s="638"/>
      <c r="P490" s="638"/>
      <c r="Q490" s="638"/>
      <c r="R490" s="638"/>
      <c r="S490" s="638"/>
      <c r="T490" s="638"/>
    </row>
    <row r="491" spans="1:20" ht="15.75" customHeight="1">
      <c r="A491" s="638"/>
      <c r="B491" s="638"/>
      <c r="C491" s="638"/>
      <c r="D491" s="638"/>
      <c r="E491" s="638"/>
      <c r="F491" s="638"/>
      <c r="G491" s="639"/>
      <c r="H491" s="638"/>
      <c r="I491" s="638"/>
      <c r="J491" s="640"/>
      <c r="K491" s="640"/>
      <c r="L491" s="640"/>
      <c r="M491" s="421"/>
      <c r="N491" s="638"/>
      <c r="O491" s="638"/>
      <c r="P491" s="638"/>
      <c r="Q491" s="638"/>
      <c r="R491" s="638"/>
      <c r="S491" s="638"/>
      <c r="T491" s="638"/>
    </row>
    <row r="492" spans="1:20" ht="15.75" customHeight="1">
      <c r="A492" s="638"/>
      <c r="B492" s="638"/>
      <c r="C492" s="638"/>
      <c r="D492" s="638"/>
      <c r="E492" s="638"/>
      <c r="F492" s="638"/>
      <c r="G492" s="639"/>
      <c r="H492" s="638"/>
      <c r="I492" s="638"/>
      <c r="J492" s="640"/>
      <c r="K492" s="640"/>
      <c r="L492" s="640"/>
      <c r="M492" s="421"/>
      <c r="N492" s="638"/>
      <c r="O492" s="638"/>
      <c r="P492" s="638"/>
      <c r="Q492" s="638"/>
      <c r="R492" s="638"/>
      <c r="S492" s="638"/>
      <c r="T492" s="638"/>
    </row>
    <row r="493" spans="1:20" ht="15.75" customHeight="1">
      <c r="A493" s="638"/>
      <c r="B493" s="638"/>
      <c r="C493" s="638"/>
      <c r="D493" s="638"/>
      <c r="E493" s="638"/>
      <c r="F493" s="638"/>
      <c r="G493" s="639"/>
      <c r="H493" s="638"/>
      <c r="I493" s="638"/>
      <c r="J493" s="640"/>
      <c r="K493" s="640"/>
      <c r="L493" s="640"/>
      <c r="M493" s="421"/>
      <c r="N493" s="638"/>
      <c r="O493" s="638"/>
      <c r="P493" s="638"/>
      <c r="Q493" s="638"/>
      <c r="R493" s="638"/>
      <c r="S493" s="638"/>
      <c r="T493" s="638"/>
    </row>
    <row r="494" spans="1:20" ht="15.75" customHeight="1">
      <c r="A494" s="638"/>
      <c r="B494" s="638"/>
      <c r="C494" s="638"/>
      <c r="D494" s="638"/>
      <c r="E494" s="638"/>
      <c r="F494" s="638"/>
      <c r="G494" s="639"/>
      <c r="H494" s="638"/>
      <c r="I494" s="638"/>
      <c r="J494" s="640"/>
      <c r="K494" s="640"/>
      <c r="L494" s="640"/>
      <c r="M494" s="421"/>
      <c r="N494" s="638"/>
      <c r="O494" s="638"/>
      <c r="P494" s="638"/>
      <c r="Q494" s="638"/>
      <c r="R494" s="638"/>
      <c r="S494" s="638"/>
      <c r="T494" s="638"/>
    </row>
    <row r="495" spans="1:20" ht="15.75" customHeight="1">
      <c r="A495" s="638"/>
      <c r="B495" s="638"/>
      <c r="C495" s="638"/>
      <c r="D495" s="638"/>
      <c r="E495" s="638"/>
      <c r="F495" s="638"/>
      <c r="G495" s="639"/>
      <c r="H495" s="638"/>
      <c r="I495" s="638"/>
      <c r="J495" s="640"/>
      <c r="K495" s="640"/>
      <c r="L495" s="640"/>
      <c r="M495" s="421"/>
      <c r="N495" s="638"/>
      <c r="O495" s="638"/>
      <c r="P495" s="638"/>
      <c r="Q495" s="638"/>
      <c r="R495" s="638"/>
      <c r="S495" s="638"/>
      <c r="T495" s="638"/>
    </row>
    <row r="496" spans="1:20" ht="15.75" customHeight="1">
      <c r="A496" s="638"/>
      <c r="B496" s="638"/>
      <c r="C496" s="638"/>
      <c r="D496" s="638"/>
      <c r="E496" s="638"/>
      <c r="F496" s="638"/>
      <c r="G496" s="639"/>
      <c r="H496" s="638"/>
      <c r="I496" s="638"/>
      <c r="J496" s="640"/>
      <c r="K496" s="640"/>
      <c r="L496" s="640"/>
      <c r="M496" s="421"/>
      <c r="N496" s="638"/>
      <c r="O496" s="638"/>
      <c r="P496" s="638"/>
      <c r="Q496" s="638"/>
      <c r="R496" s="638"/>
      <c r="S496" s="638"/>
      <c r="T496" s="638"/>
    </row>
    <row r="497" spans="1:20" ht="15.75" customHeight="1">
      <c r="A497" s="638"/>
      <c r="B497" s="638"/>
      <c r="C497" s="638"/>
      <c r="D497" s="638"/>
      <c r="E497" s="638"/>
      <c r="F497" s="638"/>
      <c r="G497" s="639"/>
      <c r="H497" s="638"/>
      <c r="I497" s="638"/>
      <c r="J497" s="640"/>
      <c r="K497" s="640"/>
      <c r="L497" s="640"/>
      <c r="M497" s="421"/>
      <c r="N497" s="638"/>
      <c r="O497" s="638"/>
      <c r="P497" s="638"/>
      <c r="Q497" s="638"/>
      <c r="R497" s="638"/>
      <c r="S497" s="638"/>
      <c r="T497" s="638"/>
    </row>
    <row r="498" spans="1:20" ht="15.75" customHeight="1">
      <c r="A498" s="638"/>
      <c r="B498" s="638"/>
      <c r="C498" s="638"/>
      <c r="D498" s="638"/>
      <c r="E498" s="638"/>
      <c r="F498" s="638"/>
      <c r="G498" s="639"/>
      <c r="H498" s="638"/>
      <c r="I498" s="638"/>
      <c r="J498" s="640"/>
      <c r="K498" s="640"/>
      <c r="L498" s="640"/>
      <c r="M498" s="421"/>
      <c r="N498" s="638"/>
      <c r="O498" s="638"/>
      <c r="P498" s="638"/>
      <c r="Q498" s="638"/>
      <c r="R498" s="638"/>
      <c r="S498" s="638"/>
      <c r="T498" s="638"/>
    </row>
    <row r="499" spans="1:20" ht="15.75" customHeight="1">
      <c r="A499" s="638"/>
      <c r="B499" s="638"/>
      <c r="C499" s="638"/>
      <c r="D499" s="638"/>
      <c r="E499" s="638"/>
      <c r="F499" s="638"/>
      <c r="G499" s="639"/>
      <c r="H499" s="638"/>
      <c r="I499" s="638"/>
      <c r="J499" s="640"/>
      <c r="K499" s="640"/>
      <c r="L499" s="640"/>
      <c r="M499" s="421"/>
      <c r="N499" s="638"/>
      <c r="O499" s="638"/>
      <c r="P499" s="638"/>
      <c r="Q499" s="638"/>
      <c r="R499" s="638"/>
      <c r="S499" s="638"/>
      <c r="T499" s="638"/>
    </row>
    <row r="500" spans="1:20" ht="15.75" customHeight="1">
      <c r="A500" s="638"/>
      <c r="B500" s="638"/>
      <c r="C500" s="638"/>
      <c r="D500" s="638"/>
      <c r="E500" s="638"/>
      <c r="F500" s="638"/>
      <c r="G500" s="639"/>
      <c r="H500" s="638"/>
      <c r="I500" s="638"/>
      <c r="J500" s="640"/>
      <c r="K500" s="640"/>
      <c r="L500" s="640"/>
      <c r="M500" s="421"/>
      <c r="N500" s="638"/>
      <c r="O500" s="638"/>
      <c r="P500" s="638"/>
      <c r="Q500" s="638"/>
      <c r="R500" s="638"/>
      <c r="S500" s="638"/>
      <c r="T500" s="638"/>
    </row>
    <row r="501" spans="1:20" ht="15.75" customHeight="1">
      <c r="A501" s="638"/>
      <c r="B501" s="638"/>
      <c r="C501" s="638"/>
      <c r="D501" s="638"/>
      <c r="E501" s="638"/>
      <c r="F501" s="638"/>
      <c r="G501" s="639"/>
      <c r="H501" s="638"/>
      <c r="I501" s="638"/>
      <c r="J501" s="640"/>
      <c r="K501" s="640"/>
      <c r="L501" s="640"/>
      <c r="M501" s="421"/>
      <c r="N501" s="638"/>
      <c r="O501" s="638"/>
      <c r="P501" s="638"/>
      <c r="Q501" s="638"/>
      <c r="R501" s="638"/>
      <c r="S501" s="638"/>
      <c r="T501" s="638"/>
    </row>
    <row r="502" spans="1:20" ht="15.75" customHeight="1">
      <c r="A502" s="638"/>
      <c r="B502" s="638"/>
      <c r="C502" s="638"/>
      <c r="D502" s="638"/>
      <c r="E502" s="638"/>
      <c r="F502" s="638"/>
      <c r="G502" s="639"/>
      <c r="H502" s="638"/>
      <c r="I502" s="638"/>
      <c r="J502" s="640"/>
      <c r="K502" s="640"/>
      <c r="L502" s="640"/>
      <c r="M502" s="421"/>
      <c r="N502" s="638"/>
      <c r="O502" s="638"/>
      <c r="P502" s="638"/>
      <c r="Q502" s="638"/>
      <c r="R502" s="638"/>
      <c r="S502" s="638"/>
      <c r="T502" s="638"/>
    </row>
    <row r="503" spans="1:20" ht="15.75" customHeight="1">
      <c r="A503" s="638"/>
      <c r="B503" s="638"/>
      <c r="C503" s="638"/>
      <c r="D503" s="638"/>
      <c r="E503" s="638"/>
      <c r="F503" s="638"/>
      <c r="G503" s="639"/>
      <c r="H503" s="638"/>
      <c r="I503" s="638"/>
      <c r="J503" s="640"/>
      <c r="K503" s="640"/>
      <c r="L503" s="640"/>
      <c r="M503" s="421"/>
      <c r="N503" s="638"/>
      <c r="O503" s="638"/>
      <c r="P503" s="638"/>
      <c r="Q503" s="638"/>
      <c r="R503" s="638"/>
      <c r="S503" s="638"/>
      <c r="T503" s="638"/>
    </row>
    <row r="504" spans="1:20" ht="15.75" customHeight="1">
      <c r="A504" s="638"/>
      <c r="B504" s="638"/>
      <c r="C504" s="638"/>
      <c r="D504" s="638"/>
      <c r="E504" s="638"/>
      <c r="F504" s="638"/>
      <c r="G504" s="639"/>
      <c r="H504" s="638"/>
      <c r="I504" s="638"/>
      <c r="J504" s="640"/>
      <c r="K504" s="640"/>
      <c r="L504" s="640"/>
      <c r="M504" s="421"/>
      <c r="N504" s="638"/>
      <c r="O504" s="638"/>
      <c r="P504" s="638"/>
      <c r="Q504" s="638"/>
      <c r="R504" s="638"/>
      <c r="S504" s="638"/>
      <c r="T504" s="638"/>
    </row>
    <row r="505" spans="1:20" ht="15.75" customHeight="1">
      <c r="A505" s="638"/>
      <c r="B505" s="638"/>
      <c r="C505" s="638"/>
      <c r="D505" s="638"/>
      <c r="E505" s="638"/>
      <c r="F505" s="638"/>
      <c r="G505" s="639"/>
      <c r="H505" s="638"/>
      <c r="I505" s="638"/>
      <c r="J505" s="640"/>
      <c r="K505" s="640"/>
      <c r="L505" s="640"/>
      <c r="M505" s="421"/>
      <c r="N505" s="638"/>
      <c r="O505" s="638"/>
      <c r="P505" s="638"/>
      <c r="Q505" s="638"/>
      <c r="R505" s="638"/>
      <c r="S505" s="638"/>
      <c r="T505" s="638"/>
    </row>
    <row r="506" spans="1:20" ht="15.75" customHeight="1">
      <c r="A506" s="638"/>
      <c r="B506" s="638"/>
      <c r="C506" s="638"/>
      <c r="D506" s="638"/>
      <c r="E506" s="638"/>
      <c r="F506" s="638"/>
      <c r="G506" s="639"/>
      <c r="H506" s="638"/>
      <c r="I506" s="638"/>
      <c r="J506" s="640"/>
      <c r="K506" s="640"/>
      <c r="L506" s="640"/>
      <c r="M506" s="421"/>
      <c r="N506" s="638"/>
      <c r="O506" s="638"/>
      <c r="P506" s="638"/>
      <c r="Q506" s="638"/>
      <c r="R506" s="638"/>
      <c r="S506" s="638"/>
      <c r="T506" s="638"/>
    </row>
    <row r="507" spans="1:20" ht="15.75" customHeight="1">
      <c r="A507" s="638"/>
      <c r="B507" s="638"/>
      <c r="C507" s="638"/>
      <c r="D507" s="638"/>
      <c r="E507" s="638"/>
      <c r="F507" s="638"/>
      <c r="G507" s="639"/>
      <c r="H507" s="638"/>
      <c r="I507" s="638"/>
      <c r="J507" s="640"/>
      <c r="K507" s="640"/>
      <c r="L507" s="640"/>
      <c r="M507" s="421"/>
      <c r="N507" s="638"/>
      <c r="O507" s="638"/>
      <c r="P507" s="638"/>
      <c r="Q507" s="638"/>
      <c r="R507" s="638"/>
      <c r="S507" s="638"/>
      <c r="T507" s="638"/>
    </row>
    <row r="508" spans="1:20" ht="15.75" customHeight="1">
      <c r="A508" s="638"/>
      <c r="B508" s="638"/>
      <c r="C508" s="638"/>
      <c r="D508" s="638"/>
      <c r="E508" s="638"/>
      <c r="F508" s="638"/>
      <c r="G508" s="639"/>
      <c r="H508" s="638"/>
      <c r="I508" s="638"/>
      <c r="J508" s="640"/>
      <c r="K508" s="640"/>
      <c r="L508" s="640"/>
      <c r="M508" s="421"/>
      <c r="N508" s="638"/>
      <c r="O508" s="638"/>
      <c r="P508" s="638"/>
      <c r="Q508" s="638"/>
      <c r="R508" s="638"/>
      <c r="S508" s="638"/>
      <c r="T508" s="638"/>
    </row>
    <row r="509" spans="1:20" ht="15.75" customHeight="1">
      <c r="A509" s="638"/>
      <c r="B509" s="638"/>
      <c r="C509" s="638"/>
      <c r="D509" s="638"/>
      <c r="E509" s="638"/>
      <c r="F509" s="638"/>
      <c r="G509" s="639"/>
      <c r="H509" s="638"/>
      <c r="I509" s="638"/>
      <c r="J509" s="640"/>
      <c r="K509" s="640"/>
      <c r="L509" s="640"/>
      <c r="M509" s="421"/>
      <c r="N509" s="638"/>
      <c r="O509" s="638"/>
      <c r="P509" s="638"/>
      <c r="Q509" s="638"/>
      <c r="R509" s="638"/>
      <c r="S509" s="638"/>
      <c r="T509" s="638"/>
    </row>
    <row r="510" spans="1:20" ht="15.75" customHeight="1">
      <c r="A510" s="638"/>
      <c r="B510" s="638"/>
      <c r="C510" s="638"/>
      <c r="D510" s="638"/>
      <c r="E510" s="638"/>
      <c r="F510" s="638"/>
      <c r="G510" s="639"/>
      <c r="H510" s="638"/>
      <c r="I510" s="638"/>
      <c r="J510" s="640"/>
      <c r="K510" s="640"/>
      <c r="L510" s="640"/>
      <c r="M510" s="421"/>
      <c r="N510" s="638"/>
      <c r="O510" s="638"/>
      <c r="P510" s="638"/>
      <c r="Q510" s="638"/>
      <c r="R510" s="638"/>
      <c r="S510" s="638"/>
      <c r="T510" s="638"/>
    </row>
    <row r="511" spans="1:20" ht="15.75" customHeight="1">
      <c r="A511" s="638"/>
      <c r="B511" s="638"/>
      <c r="C511" s="638"/>
      <c r="D511" s="638"/>
      <c r="E511" s="638"/>
      <c r="F511" s="638"/>
      <c r="G511" s="639"/>
      <c r="H511" s="638"/>
      <c r="I511" s="638"/>
      <c r="J511" s="640"/>
      <c r="K511" s="640"/>
      <c r="L511" s="640"/>
      <c r="M511" s="421"/>
      <c r="N511" s="638"/>
      <c r="O511" s="638"/>
      <c r="P511" s="638"/>
      <c r="Q511" s="638"/>
      <c r="R511" s="638"/>
      <c r="S511" s="638"/>
      <c r="T511" s="638"/>
    </row>
    <row r="512" spans="1:20" ht="15.75" customHeight="1">
      <c r="A512" s="638"/>
      <c r="B512" s="638"/>
      <c r="C512" s="638"/>
      <c r="D512" s="638"/>
      <c r="E512" s="638"/>
      <c r="F512" s="638"/>
      <c r="G512" s="639"/>
      <c r="H512" s="638"/>
      <c r="I512" s="638"/>
      <c r="J512" s="640"/>
      <c r="K512" s="640"/>
      <c r="L512" s="640"/>
      <c r="M512" s="421"/>
      <c r="N512" s="638"/>
      <c r="O512" s="638"/>
      <c r="P512" s="638"/>
      <c r="Q512" s="638"/>
      <c r="R512" s="638"/>
      <c r="S512" s="638"/>
      <c r="T512" s="638"/>
    </row>
    <row r="513" spans="1:20" ht="15.75" customHeight="1">
      <c r="A513" s="638"/>
      <c r="B513" s="638"/>
      <c r="C513" s="638"/>
      <c r="D513" s="638"/>
      <c r="E513" s="638"/>
      <c r="F513" s="638"/>
      <c r="G513" s="639"/>
      <c r="H513" s="638"/>
      <c r="I513" s="638"/>
      <c r="J513" s="640"/>
      <c r="K513" s="640"/>
      <c r="L513" s="640"/>
      <c r="M513" s="421"/>
      <c r="N513" s="638"/>
      <c r="O513" s="638"/>
      <c r="P513" s="638"/>
      <c r="Q513" s="638"/>
      <c r="R513" s="638"/>
      <c r="S513" s="638"/>
      <c r="T513" s="638"/>
    </row>
    <row r="514" spans="1:20" ht="15.75" customHeight="1">
      <c r="A514" s="638"/>
      <c r="B514" s="638"/>
      <c r="C514" s="638"/>
      <c r="D514" s="638"/>
      <c r="E514" s="638"/>
      <c r="F514" s="638"/>
      <c r="G514" s="639"/>
      <c r="H514" s="638"/>
      <c r="I514" s="638"/>
      <c r="J514" s="640"/>
      <c r="K514" s="640"/>
      <c r="L514" s="640"/>
      <c r="M514" s="421"/>
      <c r="N514" s="638"/>
      <c r="O514" s="638"/>
      <c r="P514" s="638"/>
      <c r="Q514" s="638"/>
      <c r="R514" s="638"/>
      <c r="S514" s="638"/>
      <c r="T514" s="638"/>
    </row>
    <row r="515" spans="1:20" ht="15.75" customHeight="1">
      <c r="A515" s="638"/>
      <c r="B515" s="638"/>
      <c r="C515" s="638"/>
      <c r="D515" s="638"/>
      <c r="E515" s="638"/>
      <c r="F515" s="638"/>
      <c r="G515" s="639"/>
      <c r="H515" s="638"/>
      <c r="I515" s="638"/>
      <c r="J515" s="640"/>
      <c r="K515" s="640"/>
      <c r="L515" s="640"/>
      <c r="M515" s="421"/>
      <c r="N515" s="638"/>
      <c r="O515" s="638"/>
      <c r="P515" s="638"/>
      <c r="Q515" s="638"/>
      <c r="R515" s="638"/>
      <c r="S515" s="638"/>
      <c r="T515" s="638"/>
    </row>
    <row r="516" spans="1:20" ht="15.75" customHeight="1">
      <c r="A516" s="638"/>
      <c r="B516" s="638"/>
      <c r="C516" s="638"/>
      <c r="D516" s="638"/>
      <c r="E516" s="638"/>
      <c r="F516" s="638"/>
      <c r="G516" s="639"/>
      <c r="H516" s="638"/>
      <c r="I516" s="638"/>
      <c r="J516" s="640"/>
      <c r="K516" s="640"/>
      <c r="L516" s="640"/>
      <c r="M516" s="421"/>
      <c r="N516" s="638"/>
      <c r="O516" s="638"/>
      <c r="P516" s="638"/>
      <c r="Q516" s="638"/>
      <c r="R516" s="638"/>
      <c r="S516" s="638"/>
      <c r="T516" s="638"/>
    </row>
    <row r="517" spans="1:20" ht="15.75" customHeight="1">
      <c r="A517" s="638"/>
      <c r="B517" s="638"/>
      <c r="C517" s="638"/>
      <c r="D517" s="638"/>
      <c r="E517" s="638"/>
      <c r="F517" s="638"/>
      <c r="G517" s="639"/>
      <c r="H517" s="638"/>
      <c r="I517" s="638"/>
      <c r="J517" s="640"/>
      <c r="K517" s="640"/>
      <c r="L517" s="640"/>
      <c r="M517" s="421"/>
      <c r="N517" s="638"/>
      <c r="O517" s="638"/>
      <c r="P517" s="638"/>
      <c r="Q517" s="638"/>
      <c r="R517" s="638"/>
      <c r="S517" s="638"/>
      <c r="T517" s="638"/>
    </row>
    <row r="518" spans="1:20" ht="15.75" customHeight="1">
      <c r="A518" s="638"/>
      <c r="B518" s="638"/>
      <c r="C518" s="638"/>
      <c r="D518" s="638"/>
      <c r="E518" s="638"/>
      <c r="F518" s="638"/>
      <c r="G518" s="639"/>
      <c r="H518" s="638"/>
      <c r="I518" s="638"/>
      <c r="J518" s="640"/>
      <c r="K518" s="640"/>
      <c r="L518" s="640"/>
      <c r="M518" s="421"/>
      <c r="N518" s="638"/>
      <c r="O518" s="638"/>
      <c r="P518" s="638"/>
      <c r="Q518" s="638"/>
      <c r="R518" s="638"/>
      <c r="S518" s="638"/>
      <c r="T518" s="638"/>
    </row>
    <row r="519" spans="1:20" ht="15.75" customHeight="1">
      <c r="A519" s="638"/>
      <c r="B519" s="638"/>
      <c r="C519" s="638"/>
      <c r="D519" s="638"/>
      <c r="E519" s="638"/>
      <c r="F519" s="638"/>
      <c r="G519" s="639"/>
      <c r="H519" s="638"/>
      <c r="I519" s="638"/>
      <c r="J519" s="640"/>
      <c r="K519" s="640"/>
      <c r="L519" s="640"/>
      <c r="M519" s="421"/>
      <c r="N519" s="638"/>
      <c r="O519" s="638"/>
      <c r="P519" s="638"/>
      <c r="Q519" s="638"/>
      <c r="R519" s="638"/>
      <c r="S519" s="638"/>
      <c r="T519" s="638"/>
    </row>
    <row r="520" spans="1:20" ht="15.75" customHeight="1">
      <c r="A520" s="638"/>
      <c r="B520" s="638"/>
      <c r="C520" s="638"/>
      <c r="D520" s="638"/>
      <c r="E520" s="638"/>
      <c r="F520" s="638"/>
      <c r="G520" s="639"/>
      <c r="H520" s="638"/>
      <c r="I520" s="638"/>
      <c r="J520" s="640"/>
      <c r="K520" s="640"/>
      <c r="L520" s="640"/>
      <c r="M520" s="421"/>
      <c r="N520" s="638"/>
      <c r="O520" s="638"/>
      <c r="P520" s="638"/>
      <c r="Q520" s="638"/>
      <c r="R520" s="638"/>
      <c r="S520" s="638"/>
      <c r="T520" s="638"/>
    </row>
    <row r="521" spans="1:20" ht="15.75" customHeight="1">
      <c r="A521" s="638"/>
      <c r="B521" s="638"/>
      <c r="C521" s="638"/>
      <c r="D521" s="638"/>
      <c r="E521" s="638"/>
      <c r="F521" s="638"/>
      <c r="G521" s="639"/>
      <c r="H521" s="638"/>
      <c r="I521" s="638"/>
      <c r="J521" s="640"/>
      <c r="K521" s="640"/>
      <c r="L521" s="640"/>
      <c r="M521" s="421"/>
      <c r="N521" s="638"/>
      <c r="O521" s="638"/>
      <c r="P521" s="638"/>
      <c r="Q521" s="638"/>
      <c r="R521" s="638"/>
      <c r="S521" s="638"/>
      <c r="T521" s="638"/>
    </row>
    <row r="522" spans="1:20" ht="15.75" customHeight="1">
      <c r="A522" s="638"/>
      <c r="B522" s="638"/>
      <c r="C522" s="638"/>
      <c r="D522" s="638"/>
      <c r="E522" s="638"/>
      <c r="F522" s="638"/>
      <c r="G522" s="639"/>
      <c r="H522" s="638"/>
      <c r="I522" s="638"/>
      <c r="J522" s="640"/>
      <c r="K522" s="640"/>
      <c r="L522" s="640"/>
      <c r="M522" s="421"/>
      <c r="N522" s="638"/>
      <c r="O522" s="638"/>
      <c r="P522" s="638"/>
      <c r="Q522" s="638"/>
      <c r="R522" s="638"/>
      <c r="S522" s="638"/>
      <c r="T522" s="638"/>
    </row>
    <row r="523" spans="1:20" ht="15.75" customHeight="1">
      <c r="A523" s="638"/>
      <c r="B523" s="638"/>
      <c r="C523" s="638"/>
      <c r="D523" s="638"/>
      <c r="E523" s="638"/>
      <c r="F523" s="638"/>
      <c r="G523" s="639"/>
      <c r="H523" s="638"/>
      <c r="I523" s="638"/>
      <c r="J523" s="640"/>
      <c r="K523" s="640"/>
      <c r="L523" s="640"/>
      <c r="M523" s="421"/>
      <c r="N523" s="638"/>
      <c r="O523" s="638"/>
      <c r="P523" s="638"/>
      <c r="Q523" s="638"/>
      <c r="R523" s="638"/>
      <c r="S523" s="638"/>
      <c r="T523" s="638"/>
    </row>
    <row r="524" spans="1:20" ht="15.75" customHeight="1">
      <c r="A524" s="638"/>
      <c r="B524" s="638"/>
      <c r="C524" s="638"/>
      <c r="D524" s="638"/>
      <c r="E524" s="638"/>
      <c r="F524" s="638"/>
      <c r="G524" s="639"/>
      <c r="H524" s="638"/>
      <c r="I524" s="638"/>
      <c r="J524" s="640"/>
      <c r="K524" s="640"/>
      <c r="L524" s="640"/>
      <c r="M524" s="421"/>
      <c r="N524" s="638"/>
      <c r="O524" s="638"/>
      <c r="P524" s="638"/>
      <c r="Q524" s="638"/>
      <c r="R524" s="638"/>
      <c r="S524" s="638"/>
      <c r="T524" s="638"/>
    </row>
    <row r="525" spans="1:20" ht="15.75" customHeight="1">
      <c r="A525" s="638"/>
      <c r="B525" s="638"/>
      <c r="C525" s="638"/>
      <c r="D525" s="638"/>
      <c r="E525" s="638"/>
      <c r="F525" s="638"/>
      <c r="G525" s="639"/>
      <c r="H525" s="638"/>
      <c r="I525" s="638"/>
      <c r="J525" s="640"/>
      <c r="K525" s="640"/>
      <c r="L525" s="640"/>
      <c r="M525" s="421"/>
      <c r="N525" s="638"/>
      <c r="O525" s="638"/>
      <c r="P525" s="638"/>
      <c r="Q525" s="638"/>
      <c r="R525" s="638"/>
      <c r="S525" s="638"/>
      <c r="T525" s="638"/>
    </row>
    <row r="526" spans="1:20" ht="15.75" customHeight="1">
      <c r="A526" s="638"/>
      <c r="B526" s="638"/>
      <c r="C526" s="638"/>
      <c r="D526" s="638"/>
      <c r="E526" s="638"/>
      <c r="F526" s="638"/>
      <c r="G526" s="639"/>
      <c r="H526" s="638"/>
      <c r="I526" s="638"/>
      <c r="J526" s="640"/>
      <c r="K526" s="640"/>
      <c r="L526" s="640"/>
      <c r="M526" s="421"/>
      <c r="N526" s="638"/>
      <c r="O526" s="638"/>
      <c r="P526" s="638"/>
      <c r="Q526" s="638"/>
      <c r="R526" s="638"/>
      <c r="S526" s="638"/>
      <c r="T526" s="638"/>
    </row>
    <row r="527" spans="1:20" ht="15.75" customHeight="1">
      <c r="A527" s="638"/>
      <c r="B527" s="638"/>
      <c r="C527" s="638"/>
      <c r="D527" s="638"/>
      <c r="E527" s="638"/>
      <c r="F527" s="638"/>
      <c r="G527" s="639"/>
      <c r="H527" s="638"/>
      <c r="I527" s="638"/>
      <c r="J527" s="640"/>
      <c r="K527" s="640"/>
      <c r="L527" s="640"/>
      <c r="M527" s="421"/>
      <c r="N527" s="638"/>
      <c r="O527" s="638"/>
      <c r="P527" s="638"/>
      <c r="Q527" s="638"/>
      <c r="R527" s="638"/>
      <c r="S527" s="638"/>
      <c r="T527" s="638"/>
    </row>
    <row r="528" spans="1:20" ht="15.75" customHeight="1">
      <c r="A528" s="638"/>
      <c r="B528" s="638"/>
      <c r="C528" s="638"/>
      <c r="D528" s="638"/>
      <c r="E528" s="638"/>
      <c r="F528" s="638"/>
      <c r="G528" s="639"/>
      <c r="H528" s="638"/>
      <c r="I528" s="638"/>
      <c r="J528" s="640"/>
      <c r="K528" s="640"/>
      <c r="L528" s="640"/>
      <c r="M528" s="421"/>
      <c r="N528" s="638"/>
      <c r="O528" s="638"/>
      <c r="P528" s="638"/>
      <c r="Q528" s="638"/>
      <c r="R528" s="638"/>
      <c r="S528" s="638"/>
      <c r="T528" s="638"/>
    </row>
    <row r="529" spans="1:20" ht="15.75" customHeight="1">
      <c r="A529" s="638"/>
      <c r="B529" s="638"/>
      <c r="C529" s="638"/>
      <c r="D529" s="638"/>
      <c r="E529" s="638"/>
      <c r="F529" s="638"/>
      <c r="G529" s="639"/>
      <c r="H529" s="638"/>
      <c r="I529" s="638"/>
      <c r="J529" s="640"/>
      <c r="K529" s="640"/>
      <c r="L529" s="640"/>
      <c r="M529" s="421"/>
      <c r="N529" s="638"/>
      <c r="O529" s="638"/>
      <c r="P529" s="638"/>
      <c r="Q529" s="638"/>
      <c r="R529" s="638"/>
      <c r="S529" s="638"/>
      <c r="T529" s="638"/>
    </row>
    <row r="530" spans="1:20" ht="15.75" customHeight="1">
      <c r="A530" s="638"/>
      <c r="B530" s="638"/>
      <c r="C530" s="638"/>
      <c r="D530" s="638"/>
      <c r="E530" s="638"/>
      <c r="F530" s="638"/>
      <c r="G530" s="639"/>
      <c r="H530" s="638"/>
      <c r="I530" s="638"/>
      <c r="J530" s="640"/>
      <c r="K530" s="640"/>
      <c r="L530" s="640"/>
      <c r="M530" s="421"/>
      <c r="N530" s="638"/>
      <c r="O530" s="638"/>
      <c r="P530" s="638"/>
      <c r="Q530" s="638"/>
      <c r="R530" s="638"/>
      <c r="S530" s="638"/>
      <c r="T530" s="638"/>
    </row>
    <row r="531" spans="1:20" ht="15.75" customHeight="1">
      <c r="A531" s="638"/>
      <c r="B531" s="638"/>
      <c r="C531" s="638"/>
      <c r="D531" s="638"/>
      <c r="E531" s="638"/>
      <c r="F531" s="638"/>
      <c r="G531" s="639"/>
      <c r="H531" s="638"/>
      <c r="I531" s="638"/>
      <c r="J531" s="640"/>
      <c r="K531" s="640"/>
      <c r="L531" s="640"/>
      <c r="M531" s="421"/>
      <c r="N531" s="638"/>
      <c r="O531" s="638"/>
      <c r="P531" s="638"/>
      <c r="Q531" s="638"/>
      <c r="R531" s="638"/>
      <c r="S531" s="638"/>
      <c r="T531" s="638"/>
    </row>
    <row r="532" spans="1:20" ht="15.75" customHeight="1">
      <c r="A532" s="638"/>
      <c r="B532" s="638"/>
      <c r="C532" s="638"/>
      <c r="D532" s="638"/>
      <c r="E532" s="638"/>
      <c r="F532" s="638"/>
      <c r="G532" s="639"/>
      <c r="H532" s="638"/>
      <c r="I532" s="638"/>
      <c r="J532" s="640"/>
      <c r="K532" s="640"/>
      <c r="L532" s="640"/>
      <c r="M532" s="421"/>
      <c r="N532" s="638"/>
      <c r="O532" s="638"/>
      <c r="P532" s="638"/>
      <c r="Q532" s="638"/>
      <c r="R532" s="638"/>
      <c r="S532" s="638"/>
      <c r="T532" s="638"/>
    </row>
    <row r="533" spans="1:20" ht="15.75" customHeight="1">
      <c r="A533" s="638"/>
      <c r="B533" s="638"/>
      <c r="C533" s="638"/>
      <c r="D533" s="638"/>
      <c r="E533" s="638"/>
      <c r="F533" s="638"/>
      <c r="G533" s="639"/>
      <c r="H533" s="638"/>
      <c r="I533" s="638"/>
      <c r="J533" s="640"/>
      <c r="K533" s="640"/>
      <c r="L533" s="640"/>
      <c r="M533" s="421"/>
      <c r="N533" s="638"/>
      <c r="O533" s="638"/>
      <c r="P533" s="638"/>
      <c r="Q533" s="638"/>
      <c r="R533" s="638"/>
      <c r="S533" s="638"/>
      <c r="T533" s="638"/>
    </row>
    <row r="534" spans="1:20" ht="15.75" customHeight="1">
      <c r="A534" s="638"/>
      <c r="B534" s="638"/>
      <c r="C534" s="638"/>
      <c r="D534" s="638"/>
      <c r="E534" s="638"/>
      <c r="F534" s="638"/>
      <c r="G534" s="639"/>
      <c r="H534" s="638"/>
      <c r="I534" s="638"/>
      <c r="J534" s="640"/>
      <c r="K534" s="640"/>
      <c r="L534" s="640"/>
      <c r="M534" s="421"/>
      <c r="N534" s="638"/>
      <c r="O534" s="638"/>
      <c r="P534" s="638"/>
      <c r="Q534" s="638"/>
      <c r="R534" s="638"/>
      <c r="S534" s="638"/>
      <c r="T534" s="638"/>
    </row>
    <row r="535" spans="1:20" ht="15.75" customHeight="1">
      <c r="A535" s="638"/>
      <c r="B535" s="638"/>
      <c r="C535" s="638"/>
      <c r="D535" s="638"/>
      <c r="E535" s="638"/>
      <c r="F535" s="638"/>
      <c r="G535" s="639"/>
      <c r="H535" s="638"/>
      <c r="I535" s="638"/>
      <c r="J535" s="640"/>
      <c r="K535" s="640"/>
      <c r="L535" s="640"/>
      <c r="M535" s="421"/>
      <c r="N535" s="638"/>
      <c r="O535" s="638"/>
      <c r="P535" s="638"/>
      <c r="Q535" s="638"/>
      <c r="R535" s="638"/>
      <c r="S535" s="638"/>
      <c r="T535" s="638"/>
    </row>
    <row r="536" spans="1:20" ht="15.75" customHeight="1">
      <c r="A536" s="638"/>
      <c r="B536" s="638"/>
      <c r="C536" s="638"/>
      <c r="D536" s="638"/>
      <c r="E536" s="638"/>
      <c r="F536" s="638"/>
      <c r="G536" s="639"/>
      <c r="H536" s="638"/>
      <c r="I536" s="638"/>
      <c r="J536" s="640"/>
      <c r="K536" s="640"/>
      <c r="L536" s="640"/>
      <c r="M536" s="421"/>
      <c r="N536" s="638"/>
      <c r="O536" s="638"/>
      <c r="P536" s="638"/>
      <c r="Q536" s="638"/>
      <c r="R536" s="638"/>
      <c r="S536" s="638"/>
      <c r="T536" s="638"/>
    </row>
    <row r="537" spans="1:20" ht="15.75" customHeight="1">
      <c r="A537" s="638"/>
      <c r="B537" s="638"/>
      <c r="C537" s="638"/>
      <c r="D537" s="638"/>
      <c r="E537" s="638"/>
      <c r="F537" s="638"/>
      <c r="G537" s="639"/>
      <c r="H537" s="638"/>
      <c r="I537" s="638"/>
      <c r="J537" s="640"/>
      <c r="K537" s="640"/>
      <c r="L537" s="640"/>
      <c r="M537" s="421"/>
      <c r="N537" s="638"/>
      <c r="O537" s="638"/>
      <c r="P537" s="638"/>
      <c r="Q537" s="638"/>
      <c r="R537" s="638"/>
      <c r="S537" s="638"/>
      <c r="T537" s="638"/>
    </row>
    <row r="538" spans="1:20" ht="15.75" customHeight="1">
      <c r="A538" s="638"/>
      <c r="B538" s="638"/>
      <c r="C538" s="638"/>
      <c r="D538" s="638"/>
      <c r="E538" s="638"/>
      <c r="F538" s="638"/>
      <c r="G538" s="639"/>
      <c r="H538" s="638"/>
      <c r="I538" s="638"/>
      <c r="J538" s="640"/>
      <c r="K538" s="640"/>
      <c r="L538" s="640"/>
      <c r="M538" s="421"/>
      <c r="N538" s="638"/>
      <c r="O538" s="638"/>
      <c r="P538" s="638"/>
      <c r="Q538" s="638"/>
      <c r="R538" s="638"/>
      <c r="S538" s="638"/>
      <c r="T538" s="638"/>
    </row>
    <row r="539" spans="1:20" ht="15.75" customHeight="1">
      <c r="A539" s="638"/>
      <c r="B539" s="638"/>
      <c r="C539" s="638"/>
      <c r="D539" s="638"/>
      <c r="E539" s="638"/>
      <c r="F539" s="638"/>
      <c r="G539" s="639"/>
      <c r="H539" s="638"/>
      <c r="I539" s="638"/>
      <c r="J539" s="640"/>
      <c r="K539" s="640"/>
      <c r="L539" s="640"/>
      <c r="M539" s="421"/>
      <c r="N539" s="638"/>
      <c r="O539" s="638"/>
      <c r="P539" s="638"/>
      <c r="Q539" s="638"/>
      <c r="R539" s="638"/>
      <c r="S539" s="638"/>
      <c r="T539" s="638"/>
    </row>
    <row r="540" spans="1:20" ht="15.75" customHeight="1">
      <c r="A540" s="638"/>
      <c r="B540" s="638"/>
      <c r="C540" s="638"/>
      <c r="D540" s="638"/>
      <c r="E540" s="638"/>
      <c r="F540" s="638"/>
      <c r="G540" s="639"/>
      <c r="H540" s="638"/>
      <c r="I540" s="638"/>
      <c r="J540" s="640"/>
      <c r="K540" s="640"/>
      <c r="L540" s="640"/>
      <c r="M540" s="421"/>
      <c r="N540" s="638"/>
      <c r="O540" s="638"/>
      <c r="P540" s="638"/>
      <c r="Q540" s="638"/>
      <c r="R540" s="638"/>
      <c r="S540" s="638"/>
      <c r="T540" s="638"/>
    </row>
    <row r="541" spans="1:20" ht="15.75" customHeight="1">
      <c r="A541" s="638"/>
      <c r="B541" s="638"/>
      <c r="C541" s="638"/>
      <c r="D541" s="638"/>
      <c r="E541" s="638"/>
      <c r="F541" s="638"/>
      <c r="G541" s="639"/>
      <c r="H541" s="638"/>
      <c r="I541" s="638"/>
      <c r="J541" s="640"/>
      <c r="K541" s="640"/>
      <c r="L541" s="640"/>
      <c r="M541" s="421"/>
      <c r="N541" s="638"/>
      <c r="O541" s="638"/>
      <c r="P541" s="638"/>
      <c r="Q541" s="638"/>
      <c r="R541" s="638"/>
      <c r="S541" s="638"/>
      <c r="T541" s="638"/>
    </row>
    <row r="542" spans="1:20" ht="15.75" customHeight="1">
      <c r="A542" s="638"/>
      <c r="B542" s="638"/>
      <c r="C542" s="638"/>
      <c r="D542" s="638"/>
      <c r="E542" s="638"/>
      <c r="F542" s="638"/>
      <c r="G542" s="639"/>
      <c r="H542" s="638"/>
      <c r="I542" s="638"/>
      <c r="J542" s="640"/>
      <c r="K542" s="640"/>
      <c r="L542" s="640"/>
      <c r="M542" s="421"/>
      <c r="N542" s="638"/>
      <c r="O542" s="638"/>
      <c r="P542" s="638"/>
      <c r="Q542" s="638"/>
      <c r="R542" s="638"/>
      <c r="S542" s="638"/>
      <c r="T542" s="638"/>
    </row>
    <row r="543" spans="1:20" ht="15.75" customHeight="1">
      <c r="A543" s="638"/>
      <c r="B543" s="638"/>
      <c r="C543" s="638"/>
      <c r="D543" s="638"/>
      <c r="E543" s="638"/>
      <c r="F543" s="638"/>
      <c r="G543" s="639"/>
      <c r="H543" s="638"/>
      <c r="I543" s="638"/>
      <c r="J543" s="640"/>
      <c r="K543" s="640"/>
      <c r="L543" s="640"/>
      <c r="M543" s="421"/>
      <c r="N543" s="638"/>
      <c r="O543" s="638"/>
      <c r="P543" s="638"/>
      <c r="Q543" s="638"/>
      <c r="R543" s="638"/>
      <c r="S543" s="638"/>
      <c r="T543" s="638"/>
    </row>
    <row r="544" spans="1:20" ht="15.75" customHeight="1">
      <c r="A544" s="638"/>
      <c r="B544" s="638"/>
      <c r="C544" s="638"/>
      <c r="D544" s="638"/>
      <c r="E544" s="638"/>
      <c r="F544" s="638"/>
      <c r="G544" s="639"/>
      <c r="H544" s="638"/>
      <c r="I544" s="638"/>
      <c r="J544" s="640"/>
      <c r="K544" s="640"/>
      <c r="L544" s="640"/>
      <c r="M544" s="421"/>
      <c r="N544" s="638"/>
      <c r="O544" s="638"/>
      <c r="P544" s="638"/>
      <c r="Q544" s="638"/>
      <c r="R544" s="638"/>
      <c r="S544" s="638"/>
      <c r="T544" s="638"/>
    </row>
    <row r="545" spans="1:20" ht="15.75" customHeight="1">
      <c r="A545" s="638"/>
      <c r="B545" s="638"/>
      <c r="C545" s="638"/>
      <c r="D545" s="638"/>
      <c r="E545" s="638"/>
      <c r="F545" s="638"/>
      <c r="G545" s="639"/>
      <c r="H545" s="638"/>
      <c r="I545" s="638"/>
      <c r="J545" s="640"/>
      <c r="K545" s="640"/>
      <c r="L545" s="640"/>
      <c r="M545" s="421"/>
      <c r="N545" s="638"/>
      <c r="O545" s="638"/>
      <c r="P545" s="638"/>
      <c r="Q545" s="638"/>
      <c r="R545" s="638"/>
      <c r="S545" s="638"/>
      <c r="T545" s="638"/>
    </row>
    <row r="546" spans="1:20" ht="15.75" customHeight="1">
      <c r="A546" s="638"/>
      <c r="B546" s="638"/>
      <c r="C546" s="638"/>
      <c r="D546" s="638"/>
      <c r="E546" s="638"/>
      <c r="F546" s="638"/>
      <c r="G546" s="639"/>
      <c r="H546" s="638"/>
      <c r="I546" s="638"/>
      <c r="J546" s="640"/>
      <c r="K546" s="640"/>
      <c r="L546" s="640"/>
      <c r="M546" s="421"/>
      <c r="N546" s="638"/>
      <c r="O546" s="638"/>
      <c r="P546" s="638"/>
      <c r="Q546" s="638"/>
      <c r="R546" s="638"/>
      <c r="S546" s="638"/>
      <c r="T546" s="638"/>
    </row>
    <row r="547" spans="1:20" ht="15.75" customHeight="1">
      <c r="A547" s="638"/>
      <c r="B547" s="638"/>
      <c r="C547" s="638"/>
      <c r="D547" s="638"/>
      <c r="E547" s="638"/>
      <c r="F547" s="638"/>
      <c r="G547" s="639"/>
      <c r="H547" s="638"/>
      <c r="I547" s="638"/>
      <c r="J547" s="640"/>
      <c r="K547" s="640"/>
      <c r="L547" s="640"/>
      <c r="M547" s="421"/>
      <c r="N547" s="638"/>
      <c r="O547" s="638"/>
      <c r="P547" s="638"/>
      <c r="Q547" s="638"/>
      <c r="R547" s="638"/>
      <c r="S547" s="638"/>
      <c r="T547" s="638"/>
    </row>
    <row r="548" spans="1:20" ht="15.75" customHeight="1">
      <c r="A548" s="638"/>
      <c r="B548" s="638"/>
      <c r="C548" s="638"/>
      <c r="D548" s="638"/>
      <c r="E548" s="638"/>
      <c r="F548" s="638"/>
      <c r="G548" s="639"/>
      <c r="H548" s="638"/>
      <c r="I548" s="638"/>
      <c r="J548" s="640"/>
      <c r="K548" s="640"/>
      <c r="L548" s="640"/>
      <c r="M548" s="421"/>
      <c r="N548" s="638"/>
      <c r="O548" s="638"/>
      <c r="P548" s="638"/>
      <c r="Q548" s="638"/>
      <c r="R548" s="638"/>
      <c r="S548" s="638"/>
      <c r="T548" s="638"/>
    </row>
    <row r="549" spans="1:20" ht="15.75" customHeight="1">
      <c r="A549" s="638"/>
      <c r="B549" s="638"/>
      <c r="C549" s="638"/>
      <c r="D549" s="638"/>
      <c r="E549" s="638"/>
      <c r="F549" s="638"/>
      <c r="G549" s="639"/>
      <c r="H549" s="638"/>
      <c r="I549" s="638"/>
      <c r="J549" s="640"/>
      <c r="K549" s="640"/>
      <c r="L549" s="640"/>
      <c r="M549" s="421"/>
      <c r="N549" s="638"/>
      <c r="O549" s="638"/>
      <c r="P549" s="638"/>
      <c r="Q549" s="638"/>
      <c r="R549" s="638"/>
      <c r="S549" s="638"/>
      <c r="T549" s="638"/>
    </row>
    <row r="550" spans="1:20" ht="15.75" customHeight="1">
      <c r="A550" s="638"/>
      <c r="B550" s="638"/>
      <c r="C550" s="638"/>
      <c r="D550" s="638"/>
      <c r="E550" s="638"/>
      <c r="F550" s="638"/>
      <c r="G550" s="639"/>
      <c r="H550" s="638"/>
      <c r="I550" s="638"/>
      <c r="J550" s="640"/>
      <c r="K550" s="640"/>
      <c r="L550" s="640"/>
      <c r="M550" s="421"/>
      <c r="N550" s="638"/>
      <c r="O550" s="638"/>
      <c r="P550" s="638"/>
      <c r="Q550" s="638"/>
      <c r="R550" s="638"/>
      <c r="S550" s="638"/>
      <c r="T550" s="638"/>
    </row>
    <row r="551" spans="1:20" ht="15.75" customHeight="1">
      <c r="A551" s="638"/>
      <c r="B551" s="638"/>
      <c r="C551" s="638"/>
      <c r="D551" s="638"/>
      <c r="E551" s="638"/>
      <c r="F551" s="638"/>
      <c r="G551" s="639"/>
      <c r="H551" s="638"/>
      <c r="I551" s="638"/>
      <c r="J551" s="640"/>
      <c r="K551" s="640"/>
      <c r="L551" s="640"/>
      <c r="M551" s="421"/>
      <c r="N551" s="638"/>
      <c r="O551" s="638"/>
      <c r="P551" s="638"/>
      <c r="Q551" s="638"/>
      <c r="R551" s="638"/>
      <c r="S551" s="638"/>
      <c r="T551" s="638"/>
    </row>
    <row r="552" spans="1:20" ht="15.75" customHeight="1">
      <c r="A552" s="638"/>
      <c r="B552" s="638"/>
      <c r="C552" s="638"/>
      <c r="D552" s="638"/>
      <c r="E552" s="638"/>
      <c r="F552" s="638"/>
      <c r="G552" s="639"/>
      <c r="H552" s="638"/>
      <c r="I552" s="638"/>
      <c r="J552" s="640"/>
      <c r="K552" s="640"/>
      <c r="L552" s="640"/>
      <c r="M552" s="421"/>
      <c r="N552" s="638"/>
      <c r="O552" s="638"/>
      <c r="P552" s="638"/>
      <c r="Q552" s="638"/>
      <c r="R552" s="638"/>
      <c r="S552" s="638"/>
      <c r="T552" s="638"/>
    </row>
    <row r="553" spans="1:20" ht="15.75" customHeight="1">
      <c r="A553" s="638"/>
      <c r="B553" s="638"/>
      <c r="C553" s="638"/>
      <c r="D553" s="638"/>
      <c r="E553" s="638"/>
      <c r="F553" s="638"/>
      <c r="G553" s="639"/>
      <c r="H553" s="638"/>
      <c r="I553" s="638"/>
      <c r="J553" s="640"/>
      <c r="K553" s="640"/>
      <c r="L553" s="640"/>
      <c r="M553" s="421"/>
      <c r="N553" s="638"/>
      <c r="O553" s="638"/>
      <c r="P553" s="638"/>
      <c r="Q553" s="638"/>
      <c r="R553" s="638"/>
      <c r="S553" s="638"/>
      <c r="T553" s="638"/>
    </row>
    <row r="554" spans="1:20" ht="15.75" customHeight="1">
      <c r="A554" s="638"/>
      <c r="B554" s="638"/>
      <c r="C554" s="638"/>
      <c r="D554" s="638"/>
      <c r="E554" s="638"/>
      <c r="F554" s="638"/>
      <c r="G554" s="639"/>
      <c r="H554" s="638"/>
      <c r="I554" s="638"/>
      <c r="J554" s="640"/>
      <c r="K554" s="640"/>
      <c r="L554" s="640"/>
      <c r="M554" s="421"/>
      <c r="N554" s="638"/>
      <c r="O554" s="638"/>
      <c r="P554" s="638"/>
      <c r="Q554" s="638"/>
      <c r="R554" s="638"/>
      <c r="S554" s="638"/>
      <c r="T554" s="638"/>
    </row>
    <row r="555" spans="1:20" ht="15.75" customHeight="1">
      <c r="A555" s="638"/>
      <c r="B555" s="638"/>
      <c r="C555" s="638"/>
      <c r="D555" s="638"/>
      <c r="E555" s="638"/>
      <c r="F555" s="638"/>
      <c r="G555" s="639"/>
      <c r="H555" s="638"/>
      <c r="I555" s="638"/>
      <c r="J555" s="640"/>
      <c r="K555" s="640"/>
      <c r="L555" s="640"/>
      <c r="M555" s="421"/>
      <c r="N555" s="638"/>
      <c r="O555" s="638"/>
      <c r="P555" s="638"/>
      <c r="Q555" s="638"/>
      <c r="R555" s="638"/>
      <c r="S555" s="638"/>
      <c r="T555" s="638"/>
    </row>
    <row r="556" spans="1:20" ht="15.75" customHeight="1">
      <c r="A556" s="638"/>
      <c r="B556" s="638"/>
      <c r="C556" s="638"/>
      <c r="D556" s="638"/>
      <c r="E556" s="638"/>
      <c r="F556" s="638"/>
      <c r="G556" s="639"/>
      <c r="H556" s="638"/>
      <c r="I556" s="638"/>
      <c r="J556" s="640"/>
      <c r="K556" s="640"/>
      <c r="L556" s="640"/>
      <c r="M556" s="421"/>
      <c r="N556" s="638"/>
      <c r="O556" s="638"/>
      <c r="P556" s="638"/>
      <c r="Q556" s="638"/>
      <c r="R556" s="638"/>
      <c r="S556" s="638"/>
      <c r="T556" s="638"/>
    </row>
    <row r="557" spans="1:20" ht="15.75" customHeight="1">
      <c r="A557" s="638"/>
      <c r="B557" s="638"/>
      <c r="C557" s="638"/>
      <c r="D557" s="638"/>
      <c r="E557" s="638"/>
      <c r="F557" s="638"/>
      <c r="G557" s="639"/>
      <c r="H557" s="638"/>
      <c r="I557" s="638"/>
      <c r="J557" s="640"/>
      <c r="K557" s="640"/>
      <c r="L557" s="640"/>
      <c r="M557" s="421"/>
      <c r="N557" s="638"/>
      <c r="O557" s="638"/>
      <c r="P557" s="638"/>
      <c r="Q557" s="638"/>
      <c r="R557" s="638"/>
      <c r="S557" s="638"/>
      <c r="T557" s="638"/>
    </row>
    <row r="558" spans="1:20" ht="15.75" customHeight="1">
      <c r="A558" s="638"/>
      <c r="B558" s="638"/>
      <c r="C558" s="638"/>
      <c r="D558" s="638"/>
      <c r="E558" s="638"/>
      <c r="F558" s="638"/>
      <c r="G558" s="639"/>
      <c r="H558" s="638"/>
      <c r="I558" s="638"/>
      <c r="J558" s="640"/>
      <c r="K558" s="640"/>
      <c r="L558" s="640"/>
      <c r="M558" s="421"/>
      <c r="N558" s="638"/>
      <c r="O558" s="638"/>
      <c r="P558" s="638"/>
      <c r="Q558" s="638"/>
      <c r="R558" s="638"/>
      <c r="S558" s="638"/>
      <c r="T558" s="638"/>
    </row>
    <row r="559" spans="1:20" ht="15.75" customHeight="1">
      <c r="A559" s="638"/>
      <c r="B559" s="638"/>
      <c r="C559" s="638"/>
      <c r="D559" s="638"/>
      <c r="E559" s="638"/>
      <c r="F559" s="638"/>
      <c r="G559" s="639"/>
      <c r="H559" s="638"/>
      <c r="I559" s="638"/>
      <c r="J559" s="640"/>
      <c r="K559" s="640"/>
      <c r="L559" s="640"/>
      <c r="M559" s="421"/>
      <c r="N559" s="638"/>
      <c r="O559" s="638"/>
      <c r="P559" s="638"/>
      <c r="Q559" s="638"/>
      <c r="R559" s="638"/>
      <c r="S559" s="638"/>
      <c r="T559" s="638"/>
    </row>
    <row r="560" spans="1:20" ht="15.75" customHeight="1">
      <c r="A560" s="638"/>
      <c r="B560" s="638"/>
      <c r="C560" s="638"/>
      <c r="D560" s="638"/>
      <c r="E560" s="638"/>
      <c r="F560" s="638"/>
      <c r="G560" s="639"/>
      <c r="H560" s="638"/>
      <c r="I560" s="638"/>
      <c r="J560" s="640"/>
      <c r="K560" s="640"/>
      <c r="L560" s="640"/>
      <c r="M560" s="421"/>
      <c r="N560" s="638"/>
      <c r="O560" s="638"/>
      <c r="P560" s="638"/>
      <c r="Q560" s="638"/>
      <c r="R560" s="638"/>
      <c r="S560" s="638"/>
      <c r="T560" s="638"/>
    </row>
    <row r="561" spans="1:20" ht="15.75" customHeight="1">
      <c r="A561" s="638"/>
      <c r="B561" s="638"/>
      <c r="C561" s="638"/>
      <c r="D561" s="638"/>
      <c r="E561" s="638"/>
      <c r="F561" s="638"/>
      <c r="G561" s="639"/>
      <c r="H561" s="638"/>
      <c r="I561" s="638"/>
      <c r="J561" s="640"/>
      <c r="K561" s="640"/>
      <c r="L561" s="640"/>
      <c r="M561" s="421"/>
      <c r="N561" s="638"/>
      <c r="O561" s="638"/>
      <c r="P561" s="638"/>
      <c r="Q561" s="638"/>
      <c r="R561" s="638"/>
      <c r="S561" s="638"/>
      <c r="T561" s="638"/>
    </row>
    <row r="562" spans="1:20" ht="15.75" customHeight="1">
      <c r="A562" s="638"/>
      <c r="B562" s="638"/>
      <c r="C562" s="638"/>
      <c r="D562" s="638"/>
      <c r="E562" s="638"/>
      <c r="F562" s="638"/>
      <c r="G562" s="639"/>
      <c r="H562" s="638"/>
      <c r="I562" s="638"/>
      <c r="J562" s="640"/>
      <c r="K562" s="640"/>
      <c r="L562" s="640"/>
      <c r="M562" s="421"/>
      <c r="N562" s="638"/>
      <c r="O562" s="638"/>
      <c r="P562" s="638"/>
      <c r="Q562" s="638"/>
      <c r="R562" s="638"/>
      <c r="S562" s="638"/>
      <c r="T562" s="638"/>
    </row>
    <row r="563" spans="1:20" ht="15.75" customHeight="1">
      <c r="A563" s="638"/>
      <c r="B563" s="638"/>
      <c r="C563" s="638"/>
      <c r="D563" s="638"/>
      <c r="E563" s="638"/>
      <c r="F563" s="638"/>
      <c r="G563" s="639"/>
      <c r="H563" s="638"/>
      <c r="I563" s="638"/>
      <c r="J563" s="640"/>
      <c r="K563" s="640"/>
      <c r="L563" s="640"/>
      <c r="M563" s="421"/>
      <c r="N563" s="638"/>
      <c r="O563" s="638"/>
      <c r="P563" s="638"/>
      <c r="Q563" s="638"/>
      <c r="R563" s="638"/>
      <c r="S563" s="638"/>
      <c r="T563" s="638"/>
    </row>
    <row r="564" spans="1:20" ht="15.75" customHeight="1">
      <c r="A564" s="638"/>
      <c r="B564" s="638"/>
      <c r="C564" s="638"/>
      <c r="D564" s="638"/>
      <c r="E564" s="638"/>
      <c r="F564" s="638"/>
      <c r="G564" s="639"/>
      <c r="H564" s="638"/>
      <c r="I564" s="638"/>
      <c r="J564" s="640"/>
      <c r="K564" s="640"/>
      <c r="L564" s="640"/>
      <c r="M564" s="421"/>
      <c r="N564" s="638"/>
      <c r="O564" s="638"/>
      <c r="P564" s="638"/>
      <c r="Q564" s="638"/>
      <c r="R564" s="638"/>
      <c r="S564" s="638"/>
      <c r="T564" s="638"/>
    </row>
    <row r="565" spans="1:20" ht="15.75" customHeight="1">
      <c r="A565" s="638"/>
      <c r="B565" s="638"/>
      <c r="C565" s="638"/>
      <c r="D565" s="638"/>
      <c r="E565" s="638"/>
      <c r="F565" s="638"/>
      <c r="G565" s="639"/>
      <c r="H565" s="638"/>
      <c r="I565" s="638"/>
      <c r="J565" s="640"/>
      <c r="K565" s="640"/>
      <c r="L565" s="640"/>
      <c r="M565" s="421"/>
      <c r="N565" s="638"/>
      <c r="O565" s="638"/>
      <c r="P565" s="638"/>
      <c r="Q565" s="638"/>
      <c r="R565" s="638"/>
      <c r="S565" s="638"/>
      <c r="T565" s="638"/>
    </row>
    <row r="566" spans="1:20" ht="15.75" customHeight="1">
      <c r="A566" s="638"/>
      <c r="B566" s="638"/>
      <c r="C566" s="638"/>
      <c r="D566" s="638"/>
      <c r="E566" s="638"/>
      <c r="F566" s="638"/>
      <c r="G566" s="639"/>
      <c r="H566" s="638"/>
      <c r="I566" s="638"/>
      <c r="J566" s="640"/>
      <c r="K566" s="640"/>
      <c r="L566" s="640"/>
      <c r="M566" s="421"/>
      <c r="N566" s="638"/>
      <c r="O566" s="638"/>
      <c r="P566" s="638"/>
      <c r="Q566" s="638"/>
      <c r="R566" s="638"/>
      <c r="S566" s="638"/>
      <c r="T566" s="638"/>
    </row>
    <row r="567" spans="1:20" ht="15.75" customHeight="1">
      <c r="A567" s="638"/>
      <c r="B567" s="638"/>
      <c r="C567" s="638"/>
      <c r="D567" s="638"/>
      <c r="E567" s="638"/>
      <c r="F567" s="638"/>
      <c r="G567" s="639"/>
      <c r="H567" s="638"/>
      <c r="I567" s="638"/>
      <c r="J567" s="640"/>
      <c r="K567" s="640"/>
      <c r="L567" s="640"/>
      <c r="M567" s="421"/>
      <c r="N567" s="638"/>
      <c r="O567" s="638"/>
      <c r="P567" s="638"/>
      <c r="Q567" s="638"/>
      <c r="R567" s="638"/>
      <c r="S567" s="638"/>
      <c r="T567" s="638"/>
    </row>
    <row r="568" spans="1:20" ht="15.75" customHeight="1">
      <c r="A568" s="638"/>
      <c r="B568" s="638"/>
      <c r="C568" s="638"/>
      <c r="D568" s="638"/>
      <c r="E568" s="638"/>
      <c r="F568" s="638"/>
      <c r="G568" s="639"/>
      <c r="H568" s="638"/>
      <c r="I568" s="638"/>
      <c r="J568" s="640"/>
      <c r="K568" s="640"/>
      <c r="L568" s="640"/>
      <c r="M568" s="421"/>
      <c r="N568" s="638"/>
      <c r="O568" s="638"/>
      <c r="P568" s="638"/>
      <c r="Q568" s="638"/>
      <c r="R568" s="638"/>
      <c r="S568" s="638"/>
      <c r="T568" s="638"/>
    </row>
    <row r="569" spans="1:20" ht="15.75" customHeight="1">
      <c r="A569" s="638"/>
      <c r="B569" s="638"/>
      <c r="C569" s="638"/>
      <c r="D569" s="638"/>
      <c r="E569" s="638"/>
      <c r="F569" s="638"/>
      <c r="G569" s="639"/>
      <c r="H569" s="638"/>
      <c r="I569" s="638"/>
      <c r="J569" s="640"/>
      <c r="K569" s="640"/>
      <c r="L569" s="640"/>
      <c r="M569" s="421"/>
      <c r="N569" s="638"/>
      <c r="O569" s="638"/>
      <c r="P569" s="638"/>
      <c r="Q569" s="638"/>
      <c r="R569" s="638"/>
      <c r="S569" s="638"/>
      <c r="T569" s="638"/>
    </row>
    <row r="570" spans="1:20" ht="15.75" customHeight="1">
      <c r="A570" s="638"/>
      <c r="B570" s="638"/>
      <c r="C570" s="638"/>
      <c r="D570" s="638"/>
      <c r="E570" s="638"/>
      <c r="F570" s="638"/>
      <c r="G570" s="639"/>
      <c r="H570" s="638"/>
      <c r="I570" s="638"/>
      <c r="J570" s="640"/>
      <c r="K570" s="640"/>
      <c r="L570" s="640"/>
      <c r="M570" s="421"/>
      <c r="N570" s="638"/>
      <c r="O570" s="638"/>
      <c r="P570" s="638"/>
      <c r="Q570" s="638"/>
      <c r="R570" s="638"/>
      <c r="S570" s="638"/>
      <c r="T570" s="638"/>
    </row>
    <row r="571" spans="1:20" ht="15.75" customHeight="1">
      <c r="A571" s="638"/>
      <c r="B571" s="638"/>
      <c r="C571" s="638"/>
      <c r="D571" s="638"/>
      <c r="E571" s="638"/>
      <c r="F571" s="638"/>
      <c r="G571" s="639"/>
      <c r="H571" s="638"/>
      <c r="I571" s="638"/>
      <c r="J571" s="640"/>
      <c r="K571" s="640"/>
      <c r="L571" s="640"/>
      <c r="M571" s="421"/>
      <c r="N571" s="638"/>
      <c r="O571" s="638"/>
      <c r="P571" s="638"/>
      <c r="Q571" s="638"/>
      <c r="R571" s="638"/>
      <c r="S571" s="638"/>
      <c r="T571" s="638"/>
    </row>
    <row r="572" spans="1:20" ht="15.75" customHeight="1">
      <c r="A572" s="638"/>
      <c r="B572" s="638"/>
      <c r="C572" s="638"/>
      <c r="D572" s="638"/>
      <c r="E572" s="638"/>
      <c r="F572" s="638"/>
      <c r="G572" s="639"/>
      <c r="H572" s="638"/>
      <c r="I572" s="638"/>
      <c r="J572" s="640"/>
      <c r="K572" s="640"/>
      <c r="L572" s="640"/>
      <c r="M572" s="421"/>
      <c r="N572" s="638"/>
      <c r="O572" s="638"/>
      <c r="P572" s="638"/>
      <c r="Q572" s="638"/>
      <c r="R572" s="638"/>
      <c r="S572" s="638"/>
      <c r="T572" s="638"/>
    </row>
    <row r="573" spans="1:20" ht="15.75" customHeight="1">
      <c r="A573" s="638"/>
      <c r="B573" s="638"/>
      <c r="C573" s="638"/>
      <c r="D573" s="638"/>
      <c r="E573" s="638"/>
      <c r="F573" s="638"/>
      <c r="G573" s="639"/>
      <c r="H573" s="638"/>
      <c r="I573" s="638"/>
      <c r="J573" s="640"/>
      <c r="K573" s="640"/>
      <c r="L573" s="640"/>
      <c r="M573" s="421"/>
      <c r="N573" s="638"/>
      <c r="O573" s="638"/>
      <c r="P573" s="638"/>
      <c r="Q573" s="638"/>
      <c r="R573" s="638"/>
      <c r="S573" s="638"/>
      <c r="T573" s="638"/>
    </row>
    <row r="574" spans="1:20" ht="15.75" customHeight="1">
      <c r="A574" s="638"/>
      <c r="B574" s="638"/>
      <c r="C574" s="638"/>
      <c r="D574" s="638"/>
      <c r="E574" s="638"/>
      <c r="F574" s="638"/>
      <c r="G574" s="639"/>
      <c r="H574" s="638"/>
      <c r="I574" s="638"/>
      <c r="J574" s="640"/>
      <c r="K574" s="640"/>
      <c r="L574" s="640"/>
      <c r="M574" s="421"/>
      <c r="N574" s="638"/>
      <c r="O574" s="638"/>
      <c r="P574" s="638"/>
      <c r="Q574" s="638"/>
      <c r="R574" s="638"/>
      <c r="S574" s="638"/>
      <c r="T574" s="638"/>
    </row>
    <row r="575" spans="1:20" ht="15.75" customHeight="1">
      <c r="A575" s="638"/>
      <c r="B575" s="638"/>
      <c r="C575" s="638"/>
      <c r="D575" s="638"/>
      <c r="E575" s="638"/>
      <c r="F575" s="638"/>
      <c r="G575" s="639"/>
      <c r="H575" s="638"/>
      <c r="I575" s="638"/>
      <c r="J575" s="640"/>
      <c r="K575" s="640"/>
      <c r="L575" s="640"/>
      <c r="M575" s="421"/>
      <c r="N575" s="638"/>
      <c r="O575" s="638"/>
      <c r="P575" s="638"/>
      <c r="Q575" s="638"/>
      <c r="R575" s="638"/>
      <c r="S575" s="638"/>
      <c r="T575" s="638"/>
    </row>
    <row r="576" spans="1:20" ht="15.75" customHeight="1">
      <c r="A576" s="638"/>
      <c r="B576" s="638"/>
      <c r="C576" s="638"/>
      <c r="D576" s="638"/>
      <c r="E576" s="638"/>
      <c r="F576" s="638"/>
      <c r="G576" s="639"/>
      <c r="H576" s="638"/>
      <c r="I576" s="638"/>
      <c r="J576" s="640"/>
      <c r="K576" s="640"/>
      <c r="L576" s="640"/>
      <c r="M576" s="421"/>
      <c r="N576" s="638"/>
      <c r="O576" s="638"/>
      <c r="P576" s="638"/>
      <c r="Q576" s="638"/>
      <c r="R576" s="638"/>
      <c r="S576" s="638"/>
      <c r="T576" s="638"/>
    </row>
    <row r="577" spans="1:20" ht="15.75" customHeight="1">
      <c r="A577" s="638"/>
      <c r="B577" s="638"/>
      <c r="C577" s="638"/>
      <c r="D577" s="638"/>
      <c r="E577" s="638"/>
      <c r="F577" s="638"/>
      <c r="G577" s="639"/>
      <c r="H577" s="638"/>
      <c r="I577" s="638"/>
      <c r="J577" s="640"/>
      <c r="K577" s="640"/>
      <c r="L577" s="640"/>
      <c r="M577" s="421"/>
      <c r="N577" s="638"/>
      <c r="O577" s="638"/>
      <c r="P577" s="638"/>
      <c r="Q577" s="638"/>
      <c r="R577" s="638"/>
      <c r="S577" s="638"/>
      <c r="T577" s="638"/>
    </row>
    <row r="578" spans="1:20" ht="15.75" customHeight="1">
      <c r="A578" s="638"/>
      <c r="B578" s="638"/>
      <c r="C578" s="638"/>
      <c r="D578" s="638"/>
      <c r="E578" s="638"/>
      <c r="F578" s="638"/>
      <c r="G578" s="639"/>
      <c r="H578" s="638"/>
      <c r="I578" s="638"/>
      <c r="J578" s="640"/>
      <c r="K578" s="640"/>
      <c r="L578" s="640"/>
      <c r="M578" s="421"/>
      <c r="N578" s="638"/>
      <c r="O578" s="638"/>
      <c r="P578" s="638"/>
      <c r="Q578" s="638"/>
      <c r="R578" s="638"/>
      <c r="S578" s="638"/>
      <c r="T578" s="638"/>
    </row>
    <row r="579" spans="1:20" ht="15.75" customHeight="1">
      <c r="A579" s="638"/>
      <c r="B579" s="638"/>
      <c r="C579" s="638"/>
      <c r="D579" s="638"/>
      <c r="E579" s="638"/>
      <c r="F579" s="638"/>
      <c r="G579" s="639"/>
      <c r="H579" s="638"/>
      <c r="I579" s="638"/>
      <c r="J579" s="640"/>
      <c r="K579" s="640"/>
      <c r="L579" s="640"/>
      <c r="M579" s="421"/>
      <c r="N579" s="638"/>
      <c r="O579" s="638"/>
      <c r="P579" s="638"/>
      <c r="Q579" s="638"/>
      <c r="R579" s="638"/>
      <c r="S579" s="638"/>
      <c r="T579" s="638"/>
    </row>
    <row r="580" spans="1:20" ht="15.75" customHeight="1">
      <c r="A580" s="638"/>
      <c r="B580" s="638"/>
      <c r="C580" s="638"/>
      <c r="D580" s="638"/>
      <c r="E580" s="638"/>
      <c r="F580" s="638"/>
      <c r="G580" s="639"/>
      <c r="H580" s="638"/>
      <c r="I580" s="638"/>
      <c r="J580" s="640"/>
      <c r="K580" s="640"/>
      <c r="L580" s="640"/>
      <c r="M580" s="421"/>
      <c r="N580" s="638"/>
      <c r="O580" s="638"/>
      <c r="P580" s="638"/>
      <c r="Q580" s="638"/>
      <c r="R580" s="638"/>
      <c r="S580" s="638"/>
      <c r="T580" s="638"/>
    </row>
    <row r="581" spans="1:20" ht="15.75" customHeight="1">
      <c r="A581" s="638"/>
      <c r="B581" s="638"/>
      <c r="C581" s="638"/>
      <c r="D581" s="638"/>
      <c r="E581" s="638"/>
      <c r="F581" s="638"/>
      <c r="G581" s="639"/>
      <c r="H581" s="638"/>
      <c r="I581" s="638"/>
      <c r="J581" s="640"/>
      <c r="K581" s="640"/>
      <c r="L581" s="640"/>
      <c r="M581" s="421"/>
      <c r="N581" s="638"/>
      <c r="O581" s="638"/>
      <c r="P581" s="638"/>
      <c r="Q581" s="638"/>
      <c r="R581" s="638"/>
      <c r="S581" s="638"/>
      <c r="T581" s="638"/>
    </row>
    <row r="582" spans="1:20" ht="15.75" customHeight="1">
      <c r="A582" s="638"/>
      <c r="B582" s="638"/>
      <c r="C582" s="638"/>
      <c r="D582" s="638"/>
      <c r="E582" s="638"/>
      <c r="F582" s="638"/>
      <c r="G582" s="639"/>
      <c r="H582" s="638"/>
      <c r="I582" s="638"/>
      <c r="J582" s="640"/>
      <c r="K582" s="640"/>
      <c r="L582" s="640"/>
      <c r="M582" s="421"/>
      <c r="N582" s="638"/>
      <c r="O582" s="638"/>
      <c r="P582" s="638"/>
      <c r="Q582" s="638"/>
      <c r="R582" s="638"/>
      <c r="S582" s="638"/>
      <c r="T582" s="638"/>
    </row>
    <row r="583" spans="1:20" ht="15.75" customHeight="1">
      <c r="A583" s="638"/>
      <c r="B583" s="638"/>
      <c r="C583" s="638"/>
      <c r="D583" s="638"/>
      <c r="E583" s="638"/>
      <c r="F583" s="638"/>
      <c r="G583" s="639"/>
      <c r="H583" s="638"/>
      <c r="I583" s="638"/>
      <c r="J583" s="640"/>
      <c r="K583" s="640"/>
      <c r="L583" s="640"/>
      <c r="M583" s="421"/>
      <c r="N583" s="638"/>
      <c r="O583" s="638"/>
      <c r="P583" s="638"/>
      <c r="Q583" s="638"/>
      <c r="R583" s="638"/>
      <c r="S583" s="638"/>
      <c r="T583" s="638"/>
    </row>
    <row r="584" spans="1:20" ht="15.75" customHeight="1">
      <c r="A584" s="638"/>
      <c r="B584" s="638"/>
      <c r="C584" s="638"/>
      <c r="D584" s="638"/>
      <c r="E584" s="638"/>
      <c r="F584" s="638"/>
      <c r="G584" s="639"/>
      <c r="H584" s="638"/>
      <c r="I584" s="638"/>
      <c r="J584" s="640"/>
      <c r="K584" s="640"/>
      <c r="L584" s="640"/>
      <c r="M584" s="421"/>
      <c r="N584" s="638"/>
      <c r="O584" s="638"/>
      <c r="P584" s="638"/>
      <c r="Q584" s="638"/>
      <c r="R584" s="638"/>
      <c r="S584" s="638"/>
      <c r="T584" s="638"/>
    </row>
    <row r="585" spans="1:20" ht="15.75" customHeight="1">
      <c r="A585" s="638"/>
      <c r="B585" s="638"/>
      <c r="C585" s="638"/>
      <c r="D585" s="638"/>
      <c r="E585" s="638"/>
      <c r="F585" s="638"/>
      <c r="G585" s="639"/>
      <c r="H585" s="638"/>
      <c r="I585" s="638"/>
      <c r="J585" s="640"/>
      <c r="K585" s="640"/>
      <c r="L585" s="640"/>
      <c r="M585" s="421"/>
      <c r="N585" s="638"/>
      <c r="O585" s="638"/>
      <c r="P585" s="638"/>
      <c r="Q585" s="638"/>
      <c r="R585" s="638"/>
      <c r="S585" s="638"/>
      <c r="T585" s="638"/>
    </row>
    <row r="586" spans="1:20" ht="15.75" customHeight="1">
      <c r="A586" s="638"/>
      <c r="B586" s="638"/>
      <c r="C586" s="638"/>
      <c r="D586" s="638"/>
      <c r="E586" s="638"/>
      <c r="F586" s="638"/>
      <c r="G586" s="639"/>
      <c r="H586" s="638"/>
      <c r="I586" s="638"/>
      <c r="J586" s="640"/>
      <c r="K586" s="640"/>
      <c r="L586" s="640"/>
      <c r="M586" s="421"/>
      <c r="N586" s="638"/>
      <c r="O586" s="638"/>
      <c r="P586" s="638"/>
      <c r="Q586" s="638"/>
      <c r="R586" s="638"/>
      <c r="S586" s="638"/>
      <c r="T586" s="638"/>
    </row>
    <row r="587" spans="1:20" ht="15.75" customHeight="1">
      <c r="A587" s="638"/>
      <c r="B587" s="638"/>
      <c r="C587" s="638"/>
      <c r="D587" s="638"/>
      <c r="E587" s="638"/>
      <c r="F587" s="638"/>
      <c r="G587" s="639"/>
      <c r="H587" s="638"/>
      <c r="I587" s="638"/>
      <c r="J587" s="640"/>
      <c r="K587" s="640"/>
      <c r="L587" s="640"/>
      <c r="M587" s="421"/>
      <c r="N587" s="638"/>
      <c r="O587" s="638"/>
      <c r="P587" s="638"/>
      <c r="Q587" s="638"/>
      <c r="R587" s="638"/>
      <c r="S587" s="638"/>
      <c r="T587" s="638"/>
    </row>
    <row r="588" spans="1:20" ht="15.75" customHeight="1">
      <c r="A588" s="638"/>
      <c r="B588" s="638"/>
      <c r="C588" s="638"/>
      <c r="D588" s="638"/>
      <c r="E588" s="638"/>
      <c r="F588" s="638"/>
      <c r="G588" s="639"/>
      <c r="H588" s="638"/>
      <c r="I588" s="638"/>
      <c r="J588" s="640"/>
      <c r="K588" s="640"/>
      <c r="L588" s="640"/>
      <c r="M588" s="421"/>
      <c r="N588" s="638"/>
      <c r="O588" s="638"/>
      <c r="P588" s="638"/>
      <c r="Q588" s="638"/>
      <c r="R588" s="638"/>
      <c r="S588" s="638"/>
      <c r="T588" s="638"/>
    </row>
    <row r="589" spans="1:20" ht="15.75" customHeight="1">
      <c r="A589" s="638"/>
      <c r="B589" s="638"/>
      <c r="C589" s="638"/>
      <c r="D589" s="638"/>
      <c r="E589" s="638"/>
      <c r="F589" s="638"/>
      <c r="G589" s="639"/>
      <c r="H589" s="638"/>
      <c r="I589" s="638"/>
      <c r="J589" s="640"/>
      <c r="K589" s="640"/>
      <c r="L589" s="640"/>
      <c r="M589" s="421"/>
      <c r="N589" s="638"/>
      <c r="O589" s="638"/>
      <c r="P589" s="638"/>
      <c r="Q589" s="638"/>
      <c r="R589" s="638"/>
      <c r="S589" s="638"/>
      <c r="T589" s="638"/>
    </row>
    <row r="590" spans="1:20" ht="15.75" customHeight="1">
      <c r="A590" s="638"/>
      <c r="B590" s="638"/>
      <c r="C590" s="638"/>
      <c r="D590" s="638"/>
      <c r="E590" s="638"/>
      <c r="F590" s="638"/>
      <c r="G590" s="639"/>
      <c r="H590" s="638"/>
      <c r="I590" s="638"/>
      <c r="J590" s="640"/>
      <c r="K590" s="640"/>
      <c r="L590" s="640"/>
      <c r="M590" s="421"/>
      <c r="N590" s="638"/>
      <c r="O590" s="638"/>
      <c r="P590" s="638"/>
      <c r="Q590" s="638"/>
      <c r="R590" s="638"/>
      <c r="S590" s="638"/>
      <c r="T590" s="638"/>
    </row>
    <row r="591" spans="1:20" ht="15.75" customHeight="1">
      <c r="A591" s="638"/>
      <c r="B591" s="638"/>
      <c r="C591" s="638"/>
      <c r="D591" s="638"/>
      <c r="E591" s="638"/>
      <c r="F591" s="638"/>
      <c r="G591" s="639"/>
      <c r="H591" s="638"/>
      <c r="I591" s="638"/>
      <c r="J591" s="640"/>
      <c r="K591" s="640"/>
      <c r="L591" s="640"/>
      <c r="M591" s="421"/>
      <c r="N591" s="638"/>
      <c r="O591" s="638"/>
      <c r="P591" s="638"/>
      <c r="Q591" s="638"/>
      <c r="R591" s="638"/>
      <c r="S591" s="638"/>
      <c r="T591" s="638"/>
    </row>
    <row r="592" spans="1:20" ht="15.75" customHeight="1">
      <c r="A592" s="638"/>
      <c r="B592" s="638"/>
      <c r="C592" s="638"/>
      <c r="D592" s="638"/>
      <c r="E592" s="638"/>
      <c r="F592" s="638"/>
      <c r="G592" s="639"/>
      <c r="H592" s="638"/>
      <c r="I592" s="638"/>
      <c r="J592" s="640"/>
      <c r="K592" s="640"/>
      <c r="L592" s="640"/>
      <c r="M592" s="421"/>
      <c r="N592" s="638"/>
      <c r="O592" s="638"/>
      <c r="P592" s="638"/>
      <c r="Q592" s="638"/>
      <c r="R592" s="638"/>
      <c r="S592" s="638"/>
      <c r="T592" s="638"/>
    </row>
    <row r="593" spans="1:20" ht="15.75" customHeight="1">
      <c r="A593" s="638"/>
      <c r="B593" s="638"/>
      <c r="C593" s="638"/>
      <c r="D593" s="638"/>
      <c r="E593" s="638"/>
      <c r="F593" s="638"/>
      <c r="G593" s="639"/>
      <c r="H593" s="638"/>
      <c r="I593" s="638"/>
      <c r="J593" s="640"/>
      <c r="K593" s="640"/>
      <c r="L593" s="640"/>
      <c r="M593" s="421"/>
      <c r="N593" s="638"/>
      <c r="O593" s="638"/>
      <c r="P593" s="638"/>
      <c r="Q593" s="638"/>
      <c r="R593" s="638"/>
      <c r="S593" s="638"/>
      <c r="T593" s="638"/>
    </row>
    <row r="594" spans="1:20" ht="15.75" customHeight="1">
      <c r="A594" s="638"/>
      <c r="B594" s="638"/>
      <c r="C594" s="638"/>
      <c r="D594" s="638"/>
      <c r="E594" s="638"/>
      <c r="F594" s="638"/>
      <c r="G594" s="639"/>
      <c r="H594" s="638"/>
      <c r="I594" s="638"/>
      <c r="J594" s="640"/>
      <c r="K594" s="640"/>
      <c r="L594" s="640"/>
      <c r="M594" s="421"/>
      <c r="N594" s="638"/>
      <c r="O594" s="638"/>
      <c r="P594" s="638"/>
      <c r="Q594" s="638"/>
      <c r="R594" s="638"/>
      <c r="S594" s="638"/>
      <c r="T594" s="638"/>
    </row>
    <row r="595" spans="1:20" ht="15.75" customHeight="1">
      <c r="A595" s="638"/>
      <c r="B595" s="638"/>
      <c r="C595" s="638"/>
      <c r="D595" s="638"/>
      <c r="E595" s="638"/>
      <c r="F595" s="638"/>
      <c r="G595" s="639"/>
      <c r="H595" s="638"/>
      <c r="I595" s="638"/>
      <c r="J595" s="640"/>
      <c r="K595" s="640"/>
      <c r="L595" s="640"/>
      <c r="M595" s="421"/>
      <c r="N595" s="638"/>
      <c r="O595" s="638"/>
      <c r="P595" s="638"/>
      <c r="Q595" s="638"/>
      <c r="R595" s="638"/>
      <c r="S595" s="638"/>
      <c r="T595" s="638"/>
    </row>
    <row r="596" spans="1:20" ht="15.75" customHeight="1">
      <c r="A596" s="638"/>
      <c r="B596" s="638"/>
      <c r="C596" s="638"/>
      <c r="D596" s="638"/>
      <c r="E596" s="638"/>
      <c r="F596" s="638"/>
      <c r="G596" s="639"/>
      <c r="H596" s="638"/>
      <c r="I596" s="638"/>
      <c r="J596" s="640"/>
      <c r="K596" s="640"/>
      <c r="L596" s="640"/>
      <c r="M596" s="421"/>
      <c r="N596" s="638"/>
      <c r="O596" s="638"/>
      <c r="P596" s="638"/>
      <c r="Q596" s="638"/>
      <c r="R596" s="638"/>
      <c r="S596" s="638"/>
      <c r="T596" s="638"/>
    </row>
    <row r="597" spans="1:20" ht="15.75" customHeight="1">
      <c r="A597" s="638"/>
      <c r="B597" s="638"/>
      <c r="C597" s="638"/>
      <c r="D597" s="638"/>
      <c r="E597" s="638"/>
      <c r="F597" s="638"/>
      <c r="G597" s="639"/>
      <c r="H597" s="638"/>
      <c r="I597" s="638"/>
      <c r="J597" s="640"/>
      <c r="K597" s="640"/>
      <c r="L597" s="640"/>
      <c r="M597" s="421"/>
      <c r="N597" s="638"/>
      <c r="O597" s="638"/>
      <c r="P597" s="638"/>
      <c r="Q597" s="638"/>
      <c r="R597" s="638"/>
      <c r="S597" s="638"/>
      <c r="T597" s="638"/>
    </row>
    <row r="598" spans="1:20" ht="15.75" customHeight="1">
      <c r="A598" s="638"/>
      <c r="B598" s="638"/>
      <c r="C598" s="638"/>
      <c r="D598" s="638"/>
      <c r="E598" s="638"/>
      <c r="F598" s="638"/>
      <c r="G598" s="639"/>
      <c r="H598" s="638"/>
      <c r="I598" s="638"/>
      <c r="J598" s="640"/>
      <c r="K598" s="640"/>
      <c r="L598" s="640"/>
      <c r="M598" s="421"/>
      <c r="N598" s="638"/>
      <c r="O598" s="638"/>
      <c r="P598" s="638"/>
      <c r="Q598" s="638"/>
      <c r="R598" s="638"/>
      <c r="S598" s="638"/>
      <c r="T598" s="638"/>
    </row>
    <row r="599" spans="1:20" ht="15.75" customHeight="1">
      <c r="A599" s="638"/>
      <c r="B599" s="638"/>
      <c r="C599" s="638"/>
      <c r="D599" s="638"/>
      <c r="E599" s="638"/>
      <c r="F599" s="638"/>
      <c r="G599" s="639"/>
      <c r="H599" s="638"/>
      <c r="I599" s="638"/>
      <c r="J599" s="640"/>
      <c r="K599" s="640"/>
      <c r="L599" s="640"/>
      <c r="M599" s="421"/>
      <c r="N599" s="638"/>
      <c r="O599" s="638"/>
      <c r="P599" s="638"/>
      <c r="Q599" s="638"/>
      <c r="R599" s="638"/>
      <c r="S599" s="638"/>
      <c r="T599" s="638"/>
    </row>
    <row r="600" spans="1:20" ht="15.75" customHeight="1">
      <c r="A600" s="638"/>
      <c r="B600" s="638"/>
      <c r="C600" s="638"/>
      <c r="D600" s="638"/>
      <c r="E600" s="638"/>
      <c r="F600" s="638"/>
      <c r="G600" s="639"/>
      <c r="H600" s="638"/>
      <c r="I600" s="638"/>
      <c r="J600" s="640"/>
      <c r="K600" s="640"/>
      <c r="L600" s="640"/>
      <c r="M600" s="421"/>
      <c r="N600" s="638"/>
      <c r="O600" s="638"/>
      <c r="P600" s="638"/>
      <c r="Q600" s="638"/>
      <c r="R600" s="638"/>
      <c r="S600" s="638"/>
      <c r="T600" s="638"/>
    </row>
    <row r="601" spans="1:20" ht="15.75" customHeight="1">
      <c r="A601" s="638"/>
      <c r="B601" s="638"/>
      <c r="C601" s="638"/>
      <c r="D601" s="638"/>
      <c r="E601" s="638"/>
      <c r="F601" s="638"/>
      <c r="G601" s="639"/>
      <c r="H601" s="638"/>
      <c r="I601" s="638"/>
      <c r="J601" s="640"/>
      <c r="K601" s="640"/>
      <c r="L601" s="640"/>
      <c r="M601" s="421"/>
      <c r="N601" s="638"/>
      <c r="O601" s="638"/>
      <c r="P601" s="638"/>
      <c r="Q601" s="638"/>
      <c r="R601" s="638"/>
      <c r="S601" s="638"/>
      <c r="T601" s="638"/>
    </row>
    <row r="602" spans="1:20" ht="15.75" customHeight="1">
      <c r="A602" s="638"/>
      <c r="B602" s="638"/>
      <c r="C602" s="638"/>
      <c r="D602" s="638"/>
      <c r="E602" s="638"/>
      <c r="F602" s="638"/>
      <c r="G602" s="639"/>
      <c r="H602" s="638"/>
      <c r="I602" s="638"/>
      <c r="J602" s="640"/>
      <c r="K602" s="640"/>
      <c r="L602" s="640"/>
      <c r="M602" s="421"/>
      <c r="N602" s="638"/>
      <c r="O602" s="638"/>
      <c r="P602" s="638"/>
      <c r="Q602" s="638"/>
      <c r="R602" s="638"/>
      <c r="S602" s="638"/>
      <c r="T602" s="638"/>
    </row>
    <row r="603" spans="1:20" ht="15.75" customHeight="1">
      <c r="A603" s="638"/>
      <c r="B603" s="638"/>
      <c r="C603" s="638"/>
      <c r="D603" s="638"/>
      <c r="E603" s="638"/>
      <c r="F603" s="638"/>
      <c r="G603" s="639"/>
      <c r="H603" s="638"/>
      <c r="I603" s="638"/>
      <c r="J603" s="640"/>
      <c r="K603" s="640"/>
      <c r="L603" s="640"/>
      <c r="M603" s="421"/>
      <c r="N603" s="638"/>
      <c r="O603" s="638"/>
      <c r="P603" s="638"/>
      <c r="Q603" s="638"/>
      <c r="R603" s="638"/>
      <c r="S603" s="638"/>
      <c r="T603" s="638"/>
    </row>
    <row r="604" spans="1:20" ht="15.75" customHeight="1">
      <c r="A604" s="638"/>
      <c r="B604" s="638"/>
      <c r="C604" s="638"/>
      <c r="D604" s="638"/>
      <c r="E604" s="638"/>
      <c r="F604" s="638"/>
      <c r="G604" s="639"/>
      <c r="H604" s="638"/>
      <c r="I604" s="638"/>
      <c r="J604" s="640"/>
      <c r="K604" s="640"/>
      <c r="L604" s="640"/>
      <c r="M604" s="421"/>
      <c r="N604" s="638"/>
      <c r="O604" s="638"/>
      <c r="P604" s="638"/>
      <c r="Q604" s="638"/>
      <c r="R604" s="638"/>
      <c r="S604" s="638"/>
      <c r="T604" s="638"/>
    </row>
    <row r="605" spans="1:20" ht="15.75" customHeight="1">
      <c r="A605" s="638"/>
      <c r="B605" s="638"/>
      <c r="C605" s="638"/>
      <c r="D605" s="638"/>
      <c r="E605" s="638"/>
      <c r="F605" s="638"/>
      <c r="G605" s="639"/>
      <c r="H605" s="638"/>
      <c r="I605" s="638"/>
      <c r="J605" s="640"/>
      <c r="K605" s="640"/>
      <c r="L605" s="640"/>
      <c r="M605" s="421"/>
      <c r="N605" s="638"/>
      <c r="O605" s="638"/>
      <c r="P605" s="638"/>
      <c r="Q605" s="638"/>
      <c r="R605" s="638"/>
      <c r="S605" s="638"/>
      <c r="T605" s="638"/>
    </row>
    <row r="606" spans="1:20" ht="15.75" customHeight="1">
      <c r="A606" s="638"/>
      <c r="B606" s="638"/>
      <c r="C606" s="638"/>
      <c r="D606" s="638"/>
      <c r="E606" s="638"/>
      <c r="F606" s="638"/>
      <c r="G606" s="639"/>
      <c r="H606" s="638"/>
      <c r="I606" s="638"/>
      <c r="J606" s="640"/>
      <c r="K606" s="640"/>
      <c r="L606" s="640"/>
      <c r="M606" s="421"/>
      <c r="N606" s="638"/>
      <c r="O606" s="638"/>
      <c r="P606" s="638"/>
      <c r="Q606" s="638"/>
      <c r="R606" s="638"/>
      <c r="S606" s="638"/>
      <c r="T606" s="638"/>
    </row>
    <row r="607" spans="1:20" ht="15.75" customHeight="1">
      <c r="A607" s="638"/>
      <c r="B607" s="638"/>
      <c r="C607" s="638"/>
      <c r="D607" s="638"/>
      <c r="E607" s="638"/>
      <c r="F607" s="638"/>
      <c r="G607" s="639"/>
      <c r="H607" s="638"/>
      <c r="I607" s="638"/>
      <c r="J607" s="640"/>
      <c r="K607" s="640"/>
      <c r="L607" s="640"/>
      <c r="M607" s="421"/>
      <c r="N607" s="638"/>
      <c r="O607" s="638"/>
      <c r="P607" s="638"/>
      <c r="Q607" s="638"/>
      <c r="R607" s="638"/>
      <c r="S607" s="638"/>
      <c r="T607" s="638"/>
    </row>
    <row r="608" spans="1:20" ht="15.75" customHeight="1">
      <c r="A608" s="638"/>
      <c r="B608" s="638"/>
      <c r="C608" s="638"/>
      <c r="D608" s="638"/>
      <c r="E608" s="638"/>
      <c r="F608" s="638"/>
      <c r="G608" s="639"/>
      <c r="H608" s="638"/>
      <c r="I608" s="638"/>
      <c r="J608" s="640"/>
      <c r="K608" s="640"/>
      <c r="L608" s="640"/>
      <c r="M608" s="421"/>
      <c r="N608" s="638"/>
      <c r="O608" s="638"/>
      <c r="P608" s="638"/>
      <c r="Q608" s="638"/>
      <c r="R608" s="638"/>
      <c r="S608" s="638"/>
      <c r="T608" s="638"/>
    </row>
    <row r="609" spans="1:20" ht="15.75" customHeight="1">
      <c r="A609" s="638"/>
      <c r="B609" s="638"/>
      <c r="C609" s="638"/>
      <c r="D609" s="638"/>
      <c r="E609" s="638"/>
      <c r="F609" s="638"/>
      <c r="G609" s="639"/>
      <c r="H609" s="638"/>
      <c r="I609" s="638"/>
      <c r="J609" s="640"/>
      <c r="K609" s="640"/>
      <c r="L609" s="640"/>
      <c r="M609" s="421"/>
      <c r="N609" s="638"/>
      <c r="O609" s="638"/>
      <c r="P609" s="638"/>
      <c r="Q609" s="638"/>
      <c r="R609" s="638"/>
      <c r="S609" s="638"/>
      <c r="T609" s="638"/>
    </row>
    <row r="610" spans="1:20" ht="15.75" customHeight="1">
      <c r="A610" s="638"/>
      <c r="B610" s="638"/>
      <c r="C610" s="638"/>
      <c r="D610" s="638"/>
      <c r="E610" s="638"/>
      <c r="F610" s="638"/>
      <c r="G610" s="639"/>
      <c r="H610" s="638"/>
      <c r="I610" s="638"/>
      <c r="J610" s="640"/>
      <c r="K610" s="640"/>
      <c r="L610" s="640"/>
      <c r="M610" s="421"/>
      <c r="N610" s="638"/>
      <c r="O610" s="638"/>
      <c r="P610" s="638"/>
      <c r="Q610" s="638"/>
      <c r="R610" s="638"/>
      <c r="S610" s="638"/>
      <c r="T610" s="638"/>
    </row>
    <row r="611" spans="1:20" ht="15.75" customHeight="1">
      <c r="A611" s="638"/>
      <c r="B611" s="638"/>
      <c r="C611" s="638"/>
      <c r="D611" s="638"/>
      <c r="E611" s="638"/>
      <c r="F611" s="638"/>
      <c r="G611" s="639"/>
      <c r="H611" s="638"/>
      <c r="I611" s="638"/>
      <c r="J611" s="640"/>
      <c r="K611" s="640"/>
      <c r="L611" s="640"/>
      <c r="M611" s="421"/>
      <c r="N611" s="638"/>
      <c r="O611" s="638"/>
      <c r="P611" s="638"/>
      <c r="Q611" s="638"/>
      <c r="R611" s="638"/>
      <c r="S611" s="638"/>
      <c r="T611" s="638"/>
    </row>
    <row r="612" spans="1:20" ht="15.75" customHeight="1">
      <c r="A612" s="638"/>
      <c r="B612" s="638"/>
      <c r="C612" s="638"/>
      <c r="D612" s="638"/>
      <c r="E612" s="638"/>
      <c r="F612" s="638"/>
      <c r="G612" s="639"/>
      <c r="H612" s="638"/>
      <c r="I612" s="638"/>
      <c r="J612" s="640"/>
      <c r="K612" s="640"/>
      <c r="L612" s="640"/>
      <c r="M612" s="421"/>
      <c r="N612" s="638"/>
      <c r="O612" s="638"/>
      <c r="P612" s="638"/>
      <c r="Q612" s="638"/>
      <c r="R612" s="638"/>
      <c r="S612" s="638"/>
      <c r="T612" s="638"/>
    </row>
    <row r="613" spans="1:20" ht="15.75" customHeight="1">
      <c r="A613" s="638"/>
      <c r="B613" s="638"/>
      <c r="C613" s="638"/>
      <c r="D613" s="638"/>
      <c r="E613" s="638"/>
      <c r="F613" s="638"/>
      <c r="G613" s="639"/>
      <c r="H613" s="638"/>
      <c r="I613" s="638"/>
      <c r="J613" s="640"/>
      <c r="K613" s="640"/>
      <c r="L613" s="640"/>
      <c r="M613" s="421"/>
      <c r="N613" s="638"/>
      <c r="O613" s="638"/>
      <c r="P613" s="638"/>
      <c r="Q613" s="638"/>
      <c r="R613" s="638"/>
      <c r="S613" s="638"/>
      <c r="T613" s="638"/>
    </row>
    <row r="614" spans="1:20" ht="15.75" customHeight="1">
      <c r="A614" s="638"/>
      <c r="B614" s="638"/>
      <c r="C614" s="638"/>
      <c r="D614" s="638"/>
      <c r="E614" s="638"/>
      <c r="F614" s="638"/>
      <c r="G614" s="639"/>
      <c r="H614" s="638"/>
      <c r="I614" s="638"/>
      <c r="J614" s="640"/>
      <c r="K614" s="640"/>
      <c r="L614" s="640"/>
      <c r="M614" s="421"/>
      <c r="N614" s="638"/>
      <c r="O614" s="638"/>
      <c r="P614" s="638"/>
      <c r="Q614" s="638"/>
      <c r="R614" s="638"/>
      <c r="S614" s="638"/>
      <c r="T614" s="638"/>
    </row>
    <row r="615" spans="1:20" ht="15.75" customHeight="1">
      <c r="A615" s="638"/>
      <c r="B615" s="638"/>
      <c r="C615" s="638"/>
      <c r="D615" s="638"/>
      <c r="E615" s="638"/>
      <c r="F615" s="638"/>
      <c r="G615" s="639"/>
      <c r="H615" s="638"/>
      <c r="I615" s="638"/>
      <c r="J615" s="640"/>
      <c r="K615" s="640"/>
      <c r="L615" s="640"/>
      <c r="M615" s="421"/>
      <c r="N615" s="638"/>
      <c r="O615" s="638"/>
      <c r="P615" s="638"/>
      <c r="Q615" s="638"/>
      <c r="R615" s="638"/>
      <c r="S615" s="638"/>
      <c r="T615" s="638"/>
    </row>
    <row r="616" spans="1:20" ht="15.75" customHeight="1">
      <c r="A616" s="638"/>
      <c r="B616" s="638"/>
      <c r="C616" s="638"/>
      <c r="D616" s="638"/>
      <c r="E616" s="638"/>
      <c r="F616" s="638"/>
      <c r="G616" s="639"/>
      <c r="H616" s="638"/>
      <c r="I616" s="638"/>
      <c r="J616" s="640"/>
      <c r="K616" s="640"/>
      <c r="L616" s="640"/>
      <c r="M616" s="421"/>
      <c r="N616" s="638"/>
      <c r="O616" s="638"/>
      <c r="P616" s="638"/>
      <c r="Q616" s="638"/>
      <c r="R616" s="638"/>
      <c r="S616" s="638"/>
      <c r="T616" s="638"/>
    </row>
    <row r="617" spans="1:20" ht="15.75" customHeight="1">
      <c r="A617" s="638"/>
      <c r="B617" s="638"/>
      <c r="C617" s="638"/>
      <c r="D617" s="638"/>
      <c r="E617" s="638"/>
      <c r="F617" s="638"/>
      <c r="G617" s="639"/>
      <c r="H617" s="638"/>
      <c r="I617" s="638"/>
      <c r="J617" s="640"/>
      <c r="K617" s="640"/>
      <c r="L617" s="640"/>
      <c r="M617" s="421"/>
      <c r="N617" s="638"/>
      <c r="O617" s="638"/>
      <c r="P617" s="638"/>
      <c r="Q617" s="638"/>
      <c r="R617" s="638"/>
      <c r="S617" s="638"/>
      <c r="T617" s="638"/>
    </row>
    <row r="618" spans="1:20" ht="15.75" customHeight="1">
      <c r="A618" s="638"/>
      <c r="B618" s="638"/>
      <c r="C618" s="638"/>
      <c r="D618" s="638"/>
      <c r="E618" s="638"/>
      <c r="F618" s="638"/>
      <c r="G618" s="639"/>
      <c r="H618" s="638"/>
      <c r="I618" s="638"/>
      <c r="J618" s="640"/>
      <c r="K618" s="640"/>
      <c r="L618" s="640"/>
      <c r="M618" s="421"/>
      <c r="N618" s="638"/>
      <c r="O618" s="638"/>
      <c r="P618" s="638"/>
      <c r="Q618" s="638"/>
      <c r="R618" s="638"/>
      <c r="S618" s="638"/>
      <c r="T618" s="638"/>
    </row>
    <row r="619" spans="1:20" ht="15.75" customHeight="1">
      <c r="A619" s="638"/>
      <c r="B619" s="638"/>
      <c r="C619" s="638"/>
      <c r="D619" s="638"/>
      <c r="E619" s="638"/>
      <c r="F619" s="638"/>
      <c r="G619" s="639"/>
      <c r="H619" s="638"/>
      <c r="I619" s="638"/>
      <c r="J619" s="640"/>
      <c r="K619" s="640"/>
      <c r="L619" s="640"/>
      <c r="M619" s="421"/>
      <c r="N619" s="638"/>
      <c r="O619" s="638"/>
      <c r="P619" s="638"/>
      <c r="Q619" s="638"/>
      <c r="R619" s="638"/>
      <c r="S619" s="638"/>
      <c r="T619" s="638"/>
    </row>
    <row r="620" spans="1:20" ht="15.75" customHeight="1">
      <c r="A620" s="638"/>
      <c r="B620" s="638"/>
      <c r="C620" s="638"/>
      <c r="D620" s="638"/>
      <c r="E620" s="638"/>
      <c r="F620" s="638"/>
      <c r="G620" s="639"/>
      <c r="H620" s="638"/>
      <c r="I620" s="638"/>
      <c r="J620" s="640"/>
      <c r="K620" s="640"/>
      <c r="L620" s="640"/>
      <c r="M620" s="421"/>
      <c r="N620" s="638"/>
      <c r="O620" s="638"/>
      <c r="P620" s="638"/>
      <c r="Q620" s="638"/>
      <c r="R620" s="638"/>
      <c r="S620" s="638"/>
      <c r="T620" s="638"/>
    </row>
    <row r="621" spans="1:20" ht="15.75" customHeight="1">
      <c r="A621" s="638"/>
      <c r="B621" s="638"/>
      <c r="C621" s="638"/>
      <c r="D621" s="638"/>
      <c r="E621" s="638"/>
      <c r="F621" s="638"/>
      <c r="G621" s="639"/>
      <c r="H621" s="638"/>
      <c r="I621" s="638"/>
      <c r="J621" s="640"/>
      <c r="K621" s="640"/>
      <c r="L621" s="640"/>
      <c r="M621" s="421"/>
      <c r="N621" s="638"/>
      <c r="O621" s="638"/>
      <c r="P621" s="638"/>
      <c r="Q621" s="638"/>
      <c r="R621" s="638"/>
      <c r="S621" s="638"/>
      <c r="T621" s="638"/>
    </row>
    <row r="622" spans="1:20" ht="15.75" customHeight="1">
      <c r="A622" s="638"/>
      <c r="B622" s="638"/>
      <c r="C622" s="638"/>
      <c r="D622" s="638"/>
      <c r="E622" s="638"/>
      <c r="F622" s="638"/>
      <c r="G622" s="639"/>
      <c r="H622" s="638"/>
      <c r="I622" s="638"/>
      <c r="J622" s="640"/>
      <c r="K622" s="640"/>
      <c r="L622" s="640"/>
      <c r="M622" s="421"/>
      <c r="N622" s="638"/>
      <c r="O622" s="638"/>
      <c r="P622" s="638"/>
      <c r="Q622" s="638"/>
      <c r="R622" s="638"/>
      <c r="S622" s="638"/>
      <c r="T622" s="638"/>
    </row>
    <row r="623" spans="1:20" ht="15.75" customHeight="1">
      <c r="A623" s="638"/>
      <c r="B623" s="638"/>
      <c r="C623" s="638"/>
      <c r="D623" s="638"/>
      <c r="E623" s="638"/>
      <c r="F623" s="638"/>
      <c r="G623" s="639"/>
      <c r="H623" s="638"/>
      <c r="I623" s="638"/>
      <c r="J623" s="640"/>
      <c r="K623" s="640"/>
      <c r="L623" s="640"/>
      <c r="M623" s="421"/>
      <c r="N623" s="638"/>
      <c r="O623" s="638"/>
      <c r="P623" s="638"/>
      <c r="Q623" s="638"/>
      <c r="R623" s="638"/>
      <c r="S623" s="638"/>
      <c r="T623" s="638"/>
    </row>
    <row r="624" spans="1:20" ht="15.75" customHeight="1">
      <c r="A624" s="638"/>
      <c r="B624" s="638"/>
      <c r="C624" s="638"/>
      <c r="D624" s="638"/>
      <c r="E624" s="638"/>
      <c r="F624" s="638"/>
      <c r="G624" s="639"/>
      <c r="H624" s="638"/>
      <c r="I624" s="638"/>
      <c r="J624" s="640"/>
      <c r="K624" s="640"/>
      <c r="L624" s="640"/>
      <c r="M624" s="421"/>
      <c r="N624" s="638"/>
      <c r="O624" s="638"/>
      <c r="P624" s="638"/>
      <c r="Q624" s="638"/>
      <c r="R624" s="638"/>
      <c r="S624" s="638"/>
      <c r="T624" s="638"/>
    </row>
    <row r="625" spans="1:20" ht="15.75" customHeight="1">
      <c r="A625" s="638"/>
      <c r="B625" s="638"/>
      <c r="C625" s="638"/>
      <c r="D625" s="638"/>
      <c r="E625" s="638"/>
      <c r="F625" s="638"/>
      <c r="G625" s="639"/>
      <c r="H625" s="638"/>
      <c r="I625" s="638"/>
      <c r="J625" s="640"/>
      <c r="K625" s="640"/>
      <c r="L625" s="640"/>
      <c r="M625" s="421"/>
      <c r="N625" s="638"/>
      <c r="O625" s="638"/>
      <c r="P625" s="638"/>
      <c r="Q625" s="638"/>
      <c r="R625" s="638"/>
      <c r="S625" s="638"/>
      <c r="T625" s="638"/>
    </row>
    <row r="626" spans="1:20" ht="15.75" customHeight="1">
      <c r="A626" s="638"/>
      <c r="B626" s="638"/>
      <c r="C626" s="638"/>
      <c r="D626" s="638"/>
      <c r="E626" s="638"/>
      <c r="F626" s="638"/>
      <c r="G626" s="639"/>
      <c r="H626" s="638"/>
      <c r="I626" s="638"/>
      <c r="J626" s="640"/>
      <c r="K626" s="640"/>
      <c r="L626" s="640"/>
      <c r="M626" s="421"/>
      <c r="N626" s="638"/>
      <c r="O626" s="638"/>
      <c r="P626" s="638"/>
      <c r="Q626" s="638"/>
      <c r="R626" s="638"/>
      <c r="S626" s="638"/>
      <c r="T626" s="638"/>
    </row>
    <row r="627" spans="1:20" ht="15.75" customHeight="1">
      <c r="A627" s="638"/>
      <c r="B627" s="638"/>
      <c r="C627" s="638"/>
      <c r="D627" s="638"/>
      <c r="E627" s="638"/>
      <c r="F627" s="638"/>
      <c r="G627" s="639"/>
      <c r="H627" s="638"/>
      <c r="I627" s="638"/>
      <c r="J627" s="640"/>
      <c r="K627" s="640"/>
      <c r="L627" s="640"/>
      <c r="M627" s="421"/>
      <c r="N627" s="638"/>
      <c r="O627" s="638"/>
      <c r="P627" s="638"/>
      <c r="Q627" s="638"/>
      <c r="R627" s="638"/>
      <c r="S627" s="638"/>
      <c r="T627" s="638"/>
    </row>
    <row r="628" spans="1:20" ht="15.75" customHeight="1">
      <c r="A628" s="638"/>
      <c r="B628" s="638"/>
      <c r="C628" s="638"/>
      <c r="D628" s="638"/>
      <c r="E628" s="638"/>
      <c r="F628" s="638"/>
      <c r="G628" s="639"/>
      <c r="H628" s="638"/>
      <c r="I628" s="638"/>
      <c r="J628" s="640"/>
      <c r="K628" s="640"/>
      <c r="L628" s="640"/>
      <c r="M628" s="421"/>
      <c r="N628" s="638"/>
      <c r="O628" s="638"/>
      <c r="P628" s="638"/>
      <c r="Q628" s="638"/>
      <c r="R628" s="638"/>
      <c r="S628" s="638"/>
      <c r="T628" s="638"/>
    </row>
    <row r="629" spans="1:20" ht="15.75" customHeight="1">
      <c r="A629" s="638"/>
      <c r="B629" s="638"/>
      <c r="C629" s="638"/>
      <c r="D629" s="638"/>
      <c r="E629" s="638"/>
      <c r="F629" s="638"/>
      <c r="G629" s="639"/>
      <c r="H629" s="638"/>
      <c r="I629" s="638"/>
      <c r="J629" s="640"/>
      <c r="K629" s="640"/>
      <c r="L629" s="640"/>
      <c r="M629" s="421"/>
      <c r="N629" s="638"/>
      <c r="O629" s="638"/>
      <c r="P629" s="638"/>
      <c r="Q629" s="638"/>
      <c r="R629" s="638"/>
      <c r="S629" s="638"/>
      <c r="T629" s="638"/>
    </row>
    <row r="630" spans="1:20" ht="15.75" customHeight="1">
      <c r="A630" s="638"/>
      <c r="B630" s="638"/>
      <c r="C630" s="638"/>
      <c r="D630" s="638"/>
      <c r="E630" s="638"/>
      <c r="F630" s="638"/>
      <c r="G630" s="639"/>
      <c r="H630" s="638"/>
      <c r="I630" s="638"/>
      <c r="J630" s="640"/>
      <c r="K630" s="640"/>
      <c r="L630" s="640"/>
      <c r="M630" s="421"/>
      <c r="N630" s="638"/>
      <c r="O630" s="638"/>
      <c r="P630" s="638"/>
      <c r="Q630" s="638"/>
      <c r="R630" s="638"/>
      <c r="S630" s="638"/>
      <c r="T630" s="638"/>
    </row>
    <row r="631" spans="1:20" ht="15.75" customHeight="1">
      <c r="A631" s="638"/>
      <c r="B631" s="638"/>
      <c r="C631" s="638"/>
      <c r="D631" s="638"/>
      <c r="E631" s="638"/>
      <c r="F631" s="638"/>
      <c r="G631" s="639"/>
      <c r="H631" s="638"/>
      <c r="I631" s="638"/>
      <c r="J631" s="640"/>
      <c r="K631" s="640"/>
      <c r="L631" s="640"/>
      <c r="M631" s="421"/>
      <c r="N631" s="638"/>
      <c r="O631" s="638"/>
      <c r="P631" s="638"/>
      <c r="Q631" s="638"/>
      <c r="R631" s="638"/>
      <c r="S631" s="638"/>
      <c r="T631" s="638"/>
    </row>
    <row r="632" spans="1:20" ht="15.75" customHeight="1">
      <c r="A632" s="638"/>
      <c r="B632" s="638"/>
      <c r="C632" s="638"/>
      <c r="D632" s="638"/>
      <c r="E632" s="638"/>
      <c r="F632" s="638"/>
      <c r="G632" s="639"/>
      <c r="H632" s="638"/>
      <c r="I632" s="638"/>
      <c r="J632" s="640"/>
      <c r="K632" s="640"/>
      <c r="L632" s="640"/>
      <c r="M632" s="421"/>
      <c r="N632" s="638"/>
      <c r="O632" s="638"/>
      <c r="P632" s="638"/>
      <c r="Q632" s="638"/>
      <c r="R632" s="638"/>
      <c r="S632" s="638"/>
      <c r="T632" s="638"/>
    </row>
    <row r="633" spans="1:20" ht="15.75" customHeight="1">
      <c r="A633" s="638"/>
      <c r="B633" s="638"/>
      <c r="C633" s="638"/>
      <c r="D633" s="638"/>
      <c r="E633" s="638"/>
      <c r="F633" s="638"/>
      <c r="G633" s="639"/>
      <c r="H633" s="638"/>
      <c r="I633" s="638"/>
      <c r="J633" s="640"/>
      <c r="K633" s="640"/>
      <c r="L633" s="640"/>
      <c r="M633" s="421"/>
      <c r="N633" s="638"/>
      <c r="O633" s="638"/>
      <c r="P633" s="638"/>
      <c r="Q633" s="638"/>
      <c r="R633" s="638"/>
      <c r="S633" s="638"/>
      <c r="T633" s="638"/>
    </row>
    <row r="634" spans="1:20" ht="15.75" customHeight="1">
      <c r="A634" s="638"/>
      <c r="B634" s="638"/>
      <c r="C634" s="638"/>
      <c r="D634" s="638"/>
      <c r="E634" s="638"/>
      <c r="F634" s="638"/>
      <c r="G634" s="639"/>
      <c r="H634" s="638"/>
      <c r="I634" s="638"/>
      <c r="J634" s="640"/>
      <c r="K634" s="640"/>
      <c r="L634" s="640"/>
      <c r="M634" s="421"/>
      <c r="N634" s="638"/>
      <c r="O634" s="638"/>
      <c r="P634" s="638"/>
      <c r="Q634" s="638"/>
      <c r="R634" s="638"/>
      <c r="S634" s="638"/>
      <c r="T634" s="638"/>
    </row>
    <row r="635" spans="1:20" ht="15.75" customHeight="1">
      <c r="A635" s="638"/>
      <c r="B635" s="638"/>
      <c r="C635" s="638"/>
      <c r="D635" s="638"/>
      <c r="E635" s="638"/>
      <c r="F635" s="638"/>
      <c r="G635" s="639"/>
      <c r="H635" s="638"/>
      <c r="I635" s="638"/>
      <c r="J635" s="640"/>
      <c r="K635" s="640"/>
      <c r="L635" s="640"/>
      <c r="M635" s="421"/>
      <c r="N635" s="638"/>
      <c r="O635" s="638"/>
      <c r="P635" s="638"/>
      <c r="Q635" s="638"/>
      <c r="R635" s="638"/>
      <c r="S635" s="638"/>
      <c r="T635" s="638"/>
    </row>
    <row r="636" spans="1:20" ht="15.75" customHeight="1">
      <c r="A636" s="638"/>
      <c r="B636" s="638"/>
      <c r="C636" s="638"/>
      <c r="D636" s="638"/>
      <c r="E636" s="638"/>
      <c r="F636" s="638"/>
      <c r="G636" s="639"/>
      <c r="H636" s="638"/>
      <c r="I636" s="638"/>
      <c r="J636" s="640"/>
      <c r="K636" s="640"/>
      <c r="L636" s="640"/>
      <c r="M636" s="421"/>
      <c r="N636" s="638"/>
      <c r="O636" s="638"/>
      <c r="P636" s="638"/>
      <c r="Q636" s="638"/>
      <c r="R636" s="638"/>
      <c r="S636" s="638"/>
      <c r="T636" s="638"/>
    </row>
    <row r="637" spans="1:20" ht="15.75" customHeight="1">
      <c r="A637" s="638"/>
      <c r="B637" s="638"/>
      <c r="C637" s="638"/>
      <c r="D637" s="638"/>
      <c r="E637" s="638"/>
      <c r="F637" s="638"/>
      <c r="G637" s="639"/>
      <c r="H637" s="638"/>
      <c r="I637" s="638"/>
      <c r="J637" s="640"/>
      <c r="K637" s="640"/>
      <c r="L637" s="640"/>
      <c r="M637" s="421"/>
      <c r="N637" s="638"/>
      <c r="O637" s="638"/>
      <c r="P637" s="638"/>
      <c r="Q637" s="638"/>
      <c r="R637" s="638"/>
      <c r="S637" s="638"/>
      <c r="T637" s="638"/>
    </row>
    <row r="638" spans="1:20" ht="15.75" customHeight="1">
      <c r="A638" s="638"/>
      <c r="B638" s="638"/>
      <c r="C638" s="638"/>
      <c r="D638" s="638"/>
      <c r="E638" s="638"/>
      <c r="F638" s="638"/>
      <c r="G638" s="639"/>
      <c r="H638" s="638"/>
      <c r="I638" s="638"/>
      <c r="J638" s="640"/>
      <c r="K638" s="640"/>
      <c r="L638" s="640"/>
      <c r="M638" s="421"/>
      <c r="N638" s="638"/>
      <c r="O638" s="638"/>
      <c r="P638" s="638"/>
      <c r="Q638" s="638"/>
      <c r="R638" s="638"/>
      <c r="S638" s="638"/>
      <c r="T638" s="638"/>
    </row>
    <row r="639" spans="1:20" ht="15.75" customHeight="1">
      <c r="A639" s="638"/>
      <c r="B639" s="638"/>
      <c r="C639" s="638"/>
      <c r="D639" s="638"/>
      <c r="E639" s="638"/>
      <c r="F639" s="638"/>
      <c r="G639" s="639"/>
      <c r="H639" s="638"/>
      <c r="I639" s="638"/>
      <c r="J639" s="640"/>
      <c r="K639" s="640"/>
      <c r="L639" s="640"/>
      <c r="M639" s="421"/>
      <c r="N639" s="638"/>
      <c r="O639" s="638"/>
      <c r="P639" s="638"/>
      <c r="Q639" s="638"/>
      <c r="R639" s="638"/>
      <c r="S639" s="638"/>
      <c r="T639" s="638"/>
    </row>
    <row r="640" spans="1:20" ht="15.75" customHeight="1">
      <c r="A640" s="638"/>
      <c r="B640" s="638"/>
      <c r="C640" s="638"/>
      <c r="D640" s="638"/>
      <c r="E640" s="638"/>
      <c r="F640" s="638"/>
      <c r="G640" s="639"/>
      <c r="H640" s="638"/>
      <c r="I640" s="638"/>
      <c r="J640" s="640"/>
      <c r="K640" s="640"/>
      <c r="L640" s="640"/>
      <c r="M640" s="421"/>
      <c r="N640" s="638"/>
      <c r="O640" s="638"/>
      <c r="P640" s="638"/>
      <c r="Q640" s="638"/>
      <c r="R640" s="638"/>
      <c r="S640" s="638"/>
      <c r="T640" s="638"/>
    </row>
    <row r="641" spans="1:20" ht="15.75" customHeight="1">
      <c r="A641" s="638"/>
      <c r="B641" s="638"/>
      <c r="C641" s="638"/>
      <c r="D641" s="638"/>
      <c r="E641" s="638"/>
      <c r="F641" s="638"/>
      <c r="G641" s="639"/>
      <c r="H641" s="638"/>
      <c r="I641" s="638"/>
      <c r="J641" s="640"/>
      <c r="K641" s="640"/>
      <c r="L641" s="640"/>
      <c r="M641" s="421"/>
      <c r="N641" s="638"/>
      <c r="O641" s="638"/>
      <c r="P641" s="638"/>
      <c r="Q641" s="638"/>
      <c r="R641" s="638"/>
      <c r="S641" s="638"/>
      <c r="T641" s="638"/>
    </row>
    <row r="642" spans="1:20" ht="15.75" customHeight="1">
      <c r="A642" s="638"/>
      <c r="B642" s="638"/>
      <c r="C642" s="638"/>
      <c r="D642" s="638"/>
      <c r="E642" s="638"/>
      <c r="F642" s="638"/>
      <c r="G642" s="639"/>
      <c r="H642" s="638"/>
      <c r="I642" s="638"/>
      <c r="J642" s="640"/>
      <c r="K642" s="640"/>
      <c r="L642" s="640"/>
      <c r="M642" s="421"/>
      <c r="N642" s="638"/>
      <c r="O642" s="638"/>
      <c r="P642" s="638"/>
      <c r="Q642" s="638"/>
      <c r="R642" s="638"/>
      <c r="S642" s="638"/>
      <c r="T642" s="638"/>
    </row>
    <row r="643" spans="1:20" ht="15.75" customHeight="1">
      <c r="A643" s="638"/>
      <c r="B643" s="638"/>
      <c r="C643" s="638"/>
      <c r="D643" s="638"/>
      <c r="E643" s="638"/>
      <c r="F643" s="638"/>
      <c r="G643" s="639"/>
      <c r="H643" s="638"/>
      <c r="I643" s="638"/>
      <c r="J643" s="640"/>
      <c r="K643" s="640"/>
      <c r="L643" s="640"/>
      <c r="M643" s="421"/>
      <c r="N643" s="638"/>
      <c r="O643" s="638"/>
      <c r="P643" s="638"/>
      <c r="Q643" s="638"/>
      <c r="R643" s="638"/>
      <c r="S643" s="638"/>
      <c r="T643" s="638"/>
    </row>
    <row r="644" spans="1:20" ht="15.75" customHeight="1">
      <c r="A644" s="638"/>
      <c r="B644" s="638"/>
      <c r="C644" s="638"/>
      <c r="D644" s="638"/>
      <c r="E644" s="638"/>
      <c r="F644" s="638"/>
      <c r="G644" s="639"/>
      <c r="H644" s="638"/>
      <c r="I644" s="638"/>
      <c r="J644" s="640"/>
      <c r="K644" s="640"/>
      <c r="L644" s="640"/>
      <c r="M644" s="421"/>
      <c r="N644" s="638"/>
      <c r="O644" s="638"/>
      <c r="P644" s="638"/>
      <c r="Q644" s="638"/>
      <c r="R644" s="638"/>
      <c r="S644" s="638"/>
      <c r="T644" s="638"/>
    </row>
    <row r="645" spans="1:20" ht="15.75" customHeight="1">
      <c r="A645" s="638"/>
      <c r="B645" s="638"/>
      <c r="C645" s="638"/>
      <c r="D645" s="638"/>
      <c r="E645" s="638"/>
      <c r="F645" s="638"/>
      <c r="G645" s="639"/>
      <c r="H645" s="638"/>
      <c r="I645" s="638"/>
      <c r="J645" s="640"/>
      <c r="K645" s="640"/>
      <c r="L645" s="640"/>
      <c r="M645" s="421"/>
      <c r="N645" s="638"/>
      <c r="O645" s="638"/>
      <c r="P645" s="638"/>
      <c r="Q645" s="638"/>
      <c r="R645" s="638"/>
      <c r="S645" s="638"/>
      <c r="T645" s="638"/>
    </row>
    <row r="646" spans="1:20" ht="15.75" customHeight="1">
      <c r="A646" s="638"/>
      <c r="B646" s="638"/>
      <c r="C646" s="638"/>
      <c r="D646" s="638"/>
      <c r="E646" s="638"/>
      <c r="F646" s="638"/>
      <c r="G646" s="639"/>
      <c r="H646" s="638"/>
      <c r="I646" s="638"/>
      <c r="J646" s="640"/>
      <c r="K646" s="640"/>
      <c r="L646" s="640"/>
      <c r="M646" s="421"/>
      <c r="N646" s="638"/>
      <c r="O646" s="638"/>
      <c r="P646" s="638"/>
      <c r="Q646" s="638"/>
      <c r="R646" s="638"/>
      <c r="S646" s="638"/>
      <c r="T646" s="638"/>
    </row>
    <row r="647" spans="1:20" ht="15.75" customHeight="1">
      <c r="A647" s="638"/>
      <c r="B647" s="638"/>
      <c r="C647" s="638"/>
      <c r="D647" s="638"/>
      <c r="E647" s="638"/>
      <c r="F647" s="638"/>
      <c r="G647" s="639"/>
      <c r="H647" s="638"/>
      <c r="I647" s="638"/>
      <c r="J647" s="640"/>
      <c r="K647" s="640"/>
      <c r="L647" s="640"/>
      <c r="M647" s="421"/>
      <c r="N647" s="638"/>
      <c r="O647" s="638"/>
      <c r="P647" s="638"/>
      <c r="Q647" s="638"/>
      <c r="R647" s="638"/>
      <c r="S647" s="638"/>
      <c r="T647" s="638"/>
    </row>
    <row r="648" spans="1:20" ht="15.75" customHeight="1">
      <c r="A648" s="638"/>
      <c r="B648" s="638"/>
      <c r="C648" s="638"/>
      <c r="D648" s="638"/>
      <c r="E648" s="638"/>
      <c r="F648" s="638"/>
      <c r="G648" s="639"/>
      <c r="H648" s="638"/>
      <c r="I648" s="638"/>
      <c r="J648" s="640"/>
      <c r="K648" s="640"/>
      <c r="L648" s="640"/>
      <c r="M648" s="421"/>
      <c r="N648" s="638"/>
      <c r="O648" s="638"/>
      <c r="P648" s="638"/>
      <c r="Q648" s="638"/>
      <c r="R648" s="638"/>
      <c r="S648" s="638"/>
      <c r="T648" s="638"/>
    </row>
    <row r="649" spans="1:20" ht="15.75" customHeight="1">
      <c r="A649" s="638"/>
      <c r="B649" s="638"/>
      <c r="C649" s="638"/>
      <c r="D649" s="638"/>
      <c r="E649" s="638"/>
      <c r="F649" s="638"/>
      <c r="G649" s="639"/>
      <c r="H649" s="638"/>
      <c r="I649" s="638"/>
      <c r="J649" s="640"/>
      <c r="K649" s="640"/>
      <c r="L649" s="640"/>
      <c r="M649" s="421"/>
      <c r="N649" s="638"/>
      <c r="O649" s="638"/>
      <c r="P649" s="638"/>
      <c r="Q649" s="638"/>
      <c r="R649" s="638"/>
      <c r="S649" s="638"/>
      <c r="T649" s="638"/>
    </row>
    <row r="650" spans="1:20" ht="15.75" customHeight="1">
      <c r="A650" s="638"/>
      <c r="B650" s="638"/>
      <c r="C650" s="638"/>
      <c r="D650" s="638"/>
      <c r="E650" s="638"/>
      <c r="F650" s="638"/>
      <c r="G650" s="639"/>
      <c r="H650" s="638"/>
      <c r="I650" s="638"/>
      <c r="J650" s="640"/>
      <c r="K650" s="640"/>
      <c r="L650" s="640"/>
      <c r="M650" s="421"/>
      <c r="N650" s="638"/>
      <c r="O650" s="638"/>
      <c r="P650" s="638"/>
      <c r="Q650" s="638"/>
      <c r="R650" s="638"/>
      <c r="S650" s="638"/>
      <c r="T650" s="638"/>
    </row>
    <row r="651" spans="1:20" ht="15.75" customHeight="1">
      <c r="A651" s="638"/>
      <c r="B651" s="638"/>
      <c r="C651" s="638"/>
      <c r="D651" s="638"/>
      <c r="E651" s="638"/>
      <c r="F651" s="638"/>
      <c r="G651" s="639"/>
      <c r="H651" s="638"/>
      <c r="I651" s="638"/>
      <c r="J651" s="640"/>
      <c r="K651" s="640"/>
      <c r="L651" s="640"/>
      <c r="M651" s="421"/>
      <c r="N651" s="638"/>
      <c r="O651" s="638"/>
      <c r="P651" s="638"/>
      <c r="Q651" s="638"/>
      <c r="R651" s="638"/>
      <c r="S651" s="638"/>
      <c r="T651" s="638"/>
    </row>
    <row r="652" spans="1:20" ht="15.75" customHeight="1">
      <c r="A652" s="638"/>
      <c r="B652" s="638"/>
      <c r="C652" s="638"/>
      <c r="D652" s="638"/>
      <c r="E652" s="638"/>
      <c r="F652" s="638"/>
      <c r="G652" s="639"/>
      <c r="H652" s="638"/>
      <c r="I652" s="638"/>
      <c r="J652" s="640"/>
      <c r="K652" s="640"/>
      <c r="L652" s="640"/>
      <c r="M652" s="421"/>
      <c r="N652" s="638"/>
      <c r="O652" s="638"/>
      <c r="P652" s="638"/>
      <c r="Q652" s="638"/>
      <c r="R652" s="638"/>
      <c r="S652" s="638"/>
      <c r="T652" s="638"/>
    </row>
    <row r="653" spans="1:20" ht="15.75" customHeight="1">
      <c r="A653" s="638"/>
      <c r="B653" s="638"/>
      <c r="C653" s="638"/>
      <c r="D653" s="638"/>
      <c r="E653" s="638"/>
      <c r="F653" s="638"/>
      <c r="G653" s="639"/>
      <c r="H653" s="638"/>
      <c r="I653" s="638"/>
      <c r="J653" s="640"/>
      <c r="K653" s="640"/>
      <c r="L653" s="640"/>
      <c r="M653" s="421"/>
      <c r="N653" s="638"/>
      <c r="O653" s="638"/>
      <c r="P653" s="638"/>
      <c r="Q653" s="638"/>
      <c r="R653" s="638"/>
      <c r="S653" s="638"/>
      <c r="T653" s="638"/>
    </row>
    <row r="654" spans="1:20" ht="15.75" customHeight="1">
      <c r="A654" s="638"/>
      <c r="B654" s="638"/>
      <c r="C654" s="638"/>
      <c r="D654" s="638"/>
      <c r="E654" s="638"/>
      <c r="F654" s="638"/>
      <c r="G654" s="639"/>
      <c r="H654" s="638"/>
      <c r="I654" s="638"/>
      <c r="J654" s="640"/>
      <c r="K654" s="640"/>
      <c r="L654" s="640"/>
      <c r="M654" s="421"/>
      <c r="N654" s="638"/>
      <c r="O654" s="638"/>
      <c r="P654" s="638"/>
      <c r="Q654" s="638"/>
      <c r="R654" s="638"/>
      <c r="S654" s="638"/>
      <c r="T654" s="638"/>
    </row>
    <row r="655" spans="1:20" ht="15.75" customHeight="1">
      <c r="A655" s="638"/>
      <c r="B655" s="638"/>
      <c r="C655" s="638"/>
      <c r="D655" s="638"/>
      <c r="E655" s="638"/>
      <c r="F655" s="638"/>
      <c r="G655" s="639"/>
      <c r="H655" s="638"/>
      <c r="I655" s="638"/>
      <c r="J655" s="640"/>
      <c r="K655" s="640"/>
      <c r="L655" s="640"/>
      <c r="M655" s="421"/>
      <c r="N655" s="638"/>
      <c r="O655" s="638"/>
      <c r="P655" s="638"/>
      <c r="Q655" s="638"/>
      <c r="R655" s="638"/>
      <c r="S655" s="638"/>
      <c r="T655" s="638"/>
    </row>
    <row r="656" spans="1:20" ht="15.75" customHeight="1">
      <c r="A656" s="638"/>
      <c r="B656" s="638"/>
      <c r="C656" s="638"/>
      <c r="D656" s="638"/>
      <c r="E656" s="638"/>
      <c r="F656" s="638"/>
      <c r="G656" s="639"/>
      <c r="H656" s="638"/>
      <c r="I656" s="638"/>
      <c r="J656" s="640"/>
      <c r="K656" s="640"/>
      <c r="L656" s="640"/>
      <c r="M656" s="421"/>
      <c r="N656" s="638"/>
      <c r="O656" s="638"/>
      <c r="P656" s="638"/>
      <c r="Q656" s="638"/>
      <c r="R656" s="638"/>
      <c r="S656" s="638"/>
      <c r="T656" s="638"/>
    </row>
    <row r="657" spans="1:20" ht="15.75" customHeight="1">
      <c r="A657" s="638"/>
      <c r="B657" s="638"/>
      <c r="C657" s="638"/>
      <c r="D657" s="638"/>
      <c r="E657" s="638"/>
      <c r="F657" s="638"/>
      <c r="G657" s="639"/>
      <c r="H657" s="638"/>
      <c r="I657" s="638"/>
      <c r="J657" s="640"/>
      <c r="K657" s="640"/>
      <c r="L657" s="640"/>
      <c r="M657" s="421"/>
      <c r="N657" s="638"/>
      <c r="O657" s="638"/>
      <c r="P657" s="638"/>
      <c r="Q657" s="638"/>
      <c r="R657" s="638"/>
      <c r="S657" s="638"/>
      <c r="T657" s="638"/>
    </row>
    <row r="658" spans="1:20" ht="15.75" customHeight="1">
      <c r="A658" s="638"/>
      <c r="B658" s="638"/>
      <c r="C658" s="638"/>
      <c r="D658" s="638"/>
      <c r="E658" s="638"/>
      <c r="F658" s="638"/>
      <c r="G658" s="639"/>
      <c r="H658" s="638"/>
      <c r="I658" s="638"/>
      <c r="J658" s="640"/>
      <c r="K658" s="640"/>
      <c r="L658" s="640"/>
      <c r="M658" s="421"/>
      <c r="N658" s="638"/>
      <c r="O658" s="638"/>
      <c r="P658" s="638"/>
      <c r="Q658" s="638"/>
      <c r="R658" s="638"/>
      <c r="S658" s="638"/>
      <c r="T658" s="638"/>
    </row>
    <row r="659" spans="1:20" ht="15.75" customHeight="1">
      <c r="A659" s="638"/>
      <c r="B659" s="638"/>
      <c r="C659" s="638"/>
      <c r="D659" s="638"/>
      <c r="E659" s="638"/>
      <c r="F659" s="638"/>
      <c r="G659" s="639"/>
      <c r="H659" s="638"/>
      <c r="I659" s="638"/>
      <c r="J659" s="640"/>
      <c r="K659" s="640"/>
      <c r="L659" s="640"/>
      <c r="M659" s="421"/>
      <c r="N659" s="638"/>
      <c r="O659" s="638"/>
      <c r="P659" s="638"/>
      <c r="Q659" s="638"/>
      <c r="R659" s="638"/>
      <c r="S659" s="638"/>
      <c r="T659" s="638"/>
    </row>
    <row r="660" spans="1:20" ht="15.75" customHeight="1">
      <c r="A660" s="638"/>
      <c r="B660" s="638"/>
      <c r="C660" s="638"/>
      <c r="D660" s="638"/>
      <c r="E660" s="638"/>
      <c r="F660" s="638"/>
      <c r="G660" s="639"/>
      <c r="H660" s="638"/>
      <c r="I660" s="638"/>
      <c r="J660" s="640"/>
      <c r="K660" s="640"/>
      <c r="L660" s="640"/>
      <c r="M660" s="421"/>
      <c r="N660" s="638"/>
      <c r="O660" s="638"/>
      <c r="P660" s="638"/>
      <c r="Q660" s="638"/>
      <c r="R660" s="638"/>
      <c r="S660" s="638"/>
      <c r="T660" s="638"/>
    </row>
    <row r="661" spans="1:20" ht="15.75" customHeight="1">
      <c r="A661" s="638"/>
      <c r="B661" s="638"/>
      <c r="C661" s="638"/>
      <c r="D661" s="638"/>
      <c r="E661" s="638"/>
      <c r="F661" s="638"/>
      <c r="G661" s="639"/>
      <c r="H661" s="638"/>
      <c r="I661" s="638"/>
      <c r="J661" s="640"/>
      <c r="K661" s="640"/>
      <c r="L661" s="640"/>
      <c r="M661" s="421"/>
      <c r="N661" s="638"/>
      <c r="O661" s="638"/>
      <c r="P661" s="638"/>
      <c r="Q661" s="638"/>
      <c r="R661" s="638"/>
      <c r="S661" s="638"/>
      <c r="T661" s="638"/>
    </row>
    <row r="662" spans="1:20" ht="15.75" customHeight="1">
      <c r="A662" s="638"/>
      <c r="B662" s="638"/>
      <c r="C662" s="638"/>
      <c r="D662" s="638"/>
      <c r="E662" s="638"/>
      <c r="F662" s="638"/>
      <c r="G662" s="639"/>
      <c r="H662" s="638"/>
      <c r="I662" s="638"/>
      <c r="J662" s="640"/>
      <c r="K662" s="640"/>
      <c r="L662" s="640"/>
      <c r="M662" s="421"/>
      <c r="N662" s="638"/>
      <c r="O662" s="638"/>
      <c r="P662" s="638"/>
      <c r="Q662" s="638"/>
      <c r="R662" s="638"/>
      <c r="S662" s="638"/>
      <c r="T662" s="638"/>
    </row>
    <row r="663" spans="1:20" ht="15.75" customHeight="1">
      <c r="A663" s="638"/>
      <c r="B663" s="638"/>
      <c r="C663" s="638"/>
      <c r="D663" s="638"/>
      <c r="E663" s="638"/>
      <c r="F663" s="638"/>
      <c r="G663" s="639"/>
      <c r="H663" s="638"/>
      <c r="I663" s="638"/>
      <c r="J663" s="640"/>
      <c r="K663" s="640"/>
      <c r="L663" s="640"/>
      <c r="M663" s="421"/>
      <c r="N663" s="638"/>
      <c r="O663" s="638"/>
      <c r="P663" s="638"/>
      <c r="Q663" s="638"/>
      <c r="R663" s="638"/>
      <c r="S663" s="638"/>
      <c r="T663" s="638"/>
    </row>
    <row r="664" spans="1:20" ht="15.75" customHeight="1">
      <c r="A664" s="638"/>
      <c r="B664" s="638"/>
      <c r="C664" s="638"/>
      <c r="D664" s="638"/>
      <c r="E664" s="638"/>
      <c r="F664" s="638"/>
      <c r="G664" s="639"/>
      <c r="H664" s="638"/>
      <c r="I664" s="638"/>
      <c r="J664" s="640"/>
      <c r="K664" s="640"/>
      <c r="L664" s="640"/>
      <c r="M664" s="421"/>
      <c r="N664" s="638"/>
      <c r="O664" s="638"/>
      <c r="P664" s="638"/>
      <c r="Q664" s="638"/>
      <c r="R664" s="638"/>
      <c r="S664" s="638"/>
      <c r="T664" s="638"/>
    </row>
    <row r="665" spans="1:20" ht="15.75" customHeight="1">
      <c r="A665" s="638"/>
      <c r="B665" s="638"/>
      <c r="C665" s="638"/>
      <c r="D665" s="638"/>
      <c r="E665" s="638"/>
      <c r="F665" s="638"/>
      <c r="G665" s="639"/>
      <c r="H665" s="638"/>
      <c r="I665" s="638"/>
      <c r="J665" s="640"/>
      <c r="K665" s="640"/>
      <c r="L665" s="640"/>
      <c r="M665" s="421"/>
      <c r="N665" s="638"/>
      <c r="O665" s="638"/>
      <c r="P665" s="638"/>
      <c r="Q665" s="638"/>
      <c r="R665" s="638"/>
      <c r="S665" s="638"/>
      <c r="T665" s="638"/>
    </row>
    <row r="666" spans="1:20" ht="15.75" customHeight="1">
      <c r="A666" s="638"/>
      <c r="B666" s="638"/>
      <c r="C666" s="638"/>
      <c r="D666" s="638"/>
      <c r="E666" s="638"/>
      <c r="F666" s="638"/>
      <c r="G666" s="639"/>
      <c r="H666" s="638"/>
      <c r="I666" s="638"/>
      <c r="J666" s="640"/>
      <c r="K666" s="640"/>
      <c r="L666" s="640"/>
      <c r="M666" s="421"/>
      <c r="N666" s="638"/>
      <c r="O666" s="638"/>
      <c r="P666" s="638"/>
      <c r="Q666" s="638"/>
      <c r="R666" s="638"/>
      <c r="S666" s="638"/>
      <c r="T666" s="638"/>
    </row>
    <row r="667" spans="1:20" ht="15.75" customHeight="1">
      <c r="A667" s="638"/>
      <c r="B667" s="638"/>
      <c r="C667" s="638"/>
      <c r="D667" s="638"/>
      <c r="E667" s="638"/>
      <c r="F667" s="638"/>
      <c r="G667" s="639"/>
      <c r="H667" s="638"/>
      <c r="I667" s="638"/>
      <c r="J667" s="640"/>
      <c r="K667" s="640"/>
      <c r="L667" s="640"/>
      <c r="M667" s="421"/>
      <c r="N667" s="638"/>
      <c r="O667" s="638"/>
      <c r="P667" s="638"/>
      <c r="Q667" s="638"/>
      <c r="R667" s="638"/>
      <c r="S667" s="638"/>
      <c r="T667" s="638"/>
    </row>
    <row r="668" spans="1:20" ht="15.75" customHeight="1">
      <c r="A668" s="638"/>
      <c r="B668" s="638"/>
      <c r="C668" s="638"/>
      <c r="D668" s="638"/>
      <c r="E668" s="638"/>
      <c r="F668" s="638"/>
      <c r="G668" s="639"/>
      <c r="H668" s="638"/>
      <c r="I668" s="638"/>
      <c r="J668" s="640"/>
      <c r="K668" s="640"/>
      <c r="L668" s="640"/>
      <c r="M668" s="421"/>
      <c r="N668" s="638"/>
      <c r="O668" s="638"/>
      <c r="P668" s="638"/>
      <c r="Q668" s="638"/>
      <c r="R668" s="638"/>
      <c r="S668" s="638"/>
      <c r="T668" s="638"/>
    </row>
    <row r="669" spans="1:20" ht="15.75" customHeight="1">
      <c r="A669" s="638"/>
      <c r="B669" s="638"/>
      <c r="C669" s="638"/>
      <c r="D669" s="638"/>
      <c r="E669" s="638"/>
      <c r="F669" s="638"/>
      <c r="G669" s="639"/>
      <c r="H669" s="638"/>
      <c r="I669" s="638"/>
      <c r="J669" s="640"/>
      <c r="K669" s="640"/>
      <c r="L669" s="640"/>
      <c r="M669" s="421"/>
      <c r="N669" s="638"/>
      <c r="O669" s="638"/>
      <c r="P669" s="638"/>
      <c r="Q669" s="638"/>
      <c r="R669" s="638"/>
      <c r="S669" s="638"/>
      <c r="T669" s="638"/>
    </row>
    <row r="670" spans="1:20" ht="15.75" customHeight="1">
      <c r="A670" s="638"/>
      <c r="B670" s="638"/>
      <c r="C670" s="638"/>
      <c r="D670" s="638"/>
      <c r="E670" s="638"/>
      <c r="F670" s="638"/>
      <c r="G670" s="639"/>
      <c r="H670" s="638"/>
      <c r="I670" s="638"/>
      <c r="J670" s="640"/>
      <c r="K670" s="640"/>
      <c r="L670" s="640"/>
      <c r="M670" s="421"/>
      <c r="N670" s="638"/>
      <c r="O670" s="638"/>
      <c r="P670" s="638"/>
      <c r="Q670" s="638"/>
      <c r="R670" s="638"/>
      <c r="S670" s="638"/>
      <c r="T670" s="638"/>
    </row>
    <row r="671" spans="1:20" ht="15.75" customHeight="1">
      <c r="A671" s="638"/>
      <c r="B671" s="638"/>
      <c r="C671" s="638"/>
      <c r="D671" s="638"/>
      <c r="E671" s="638"/>
      <c r="F671" s="638"/>
      <c r="G671" s="639"/>
      <c r="H671" s="638"/>
      <c r="I671" s="638"/>
      <c r="J671" s="640"/>
      <c r="K671" s="640"/>
      <c r="L671" s="640"/>
      <c r="M671" s="421"/>
      <c r="N671" s="638"/>
      <c r="O671" s="638"/>
      <c r="P671" s="638"/>
      <c r="Q671" s="638"/>
      <c r="R671" s="638"/>
      <c r="S671" s="638"/>
      <c r="T671" s="638"/>
    </row>
    <row r="672" spans="1:20" ht="15.75" customHeight="1">
      <c r="A672" s="638"/>
      <c r="B672" s="638"/>
      <c r="C672" s="638"/>
      <c r="D672" s="638"/>
      <c r="E672" s="638"/>
      <c r="F672" s="638"/>
      <c r="G672" s="639"/>
      <c r="H672" s="638"/>
      <c r="I672" s="638"/>
      <c r="J672" s="640"/>
      <c r="K672" s="640"/>
      <c r="L672" s="640"/>
      <c r="M672" s="421"/>
      <c r="N672" s="638"/>
      <c r="O672" s="638"/>
      <c r="P672" s="638"/>
      <c r="Q672" s="638"/>
      <c r="R672" s="638"/>
      <c r="S672" s="638"/>
      <c r="T672" s="638"/>
    </row>
    <row r="673" spans="1:20" ht="15.75" customHeight="1">
      <c r="A673" s="638"/>
      <c r="B673" s="638"/>
      <c r="C673" s="638"/>
      <c r="D673" s="638"/>
      <c r="E673" s="638"/>
      <c r="F673" s="638"/>
      <c r="G673" s="639"/>
      <c r="H673" s="638"/>
      <c r="I673" s="638"/>
      <c r="J673" s="640"/>
      <c r="K673" s="640"/>
      <c r="L673" s="640"/>
      <c r="M673" s="421"/>
      <c r="N673" s="638"/>
      <c r="O673" s="638"/>
      <c r="P673" s="638"/>
      <c r="Q673" s="638"/>
      <c r="R673" s="638"/>
      <c r="S673" s="638"/>
      <c r="T673" s="638"/>
    </row>
    <row r="674" spans="1:20" ht="15.75" customHeight="1">
      <c r="A674" s="638"/>
      <c r="B674" s="638"/>
      <c r="C674" s="638"/>
      <c r="D674" s="638"/>
      <c r="E674" s="638"/>
      <c r="F674" s="638"/>
      <c r="G674" s="639"/>
      <c r="H674" s="638"/>
      <c r="I674" s="638"/>
      <c r="J674" s="640"/>
      <c r="K674" s="640"/>
      <c r="L674" s="640"/>
      <c r="M674" s="421"/>
      <c r="N674" s="638"/>
      <c r="O674" s="638"/>
      <c r="P674" s="638"/>
      <c r="Q674" s="638"/>
      <c r="R674" s="638"/>
      <c r="S674" s="638"/>
      <c r="T674" s="638"/>
    </row>
    <row r="675" spans="1:20" ht="15.75" customHeight="1">
      <c r="A675" s="638"/>
      <c r="B675" s="638"/>
      <c r="C675" s="638"/>
      <c r="D675" s="638"/>
      <c r="E675" s="638"/>
      <c r="F675" s="638"/>
      <c r="G675" s="639"/>
      <c r="H675" s="638"/>
      <c r="I675" s="638"/>
      <c r="J675" s="640"/>
      <c r="K675" s="640"/>
      <c r="L675" s="640"/>
      <c r="M675" s="421"/>
      <c r="N675" s="638"/>
      <c r="O675" s="638"/>
      <c r="P675" s="638"/>
      <c r="Q675" s="638"/>
      <c r="R675" s="638"/>
      <c r="S675" s="638"/>
      <c r="T675" s="638"/>
    </row>
    <row r="676" spans="1:20" ht="15.75" customHeight="1">
      <c r="A676" s="638"/>
      <c r="B676" s="638"/>
      <c r="C676" s="638"/>
      <c r="D676" s="638"/>
      <c r="E676" s="638"/>
      <c r="F676" s="638"/>
      <c r="G676" s="639"/>
      <c r="H676" s="638"/>
      <c r="I676" s="638"/>
      <c r="J676" s="640"/>
      <c r="K676" s="640"/>
      <c r="L676" s="640"/>
      <c r="M676" s="421"/>
      <c r="N676" s="638"/>
      <c r="O676" s="638"/>
      <c r="P676" s="638"/>
      <c r="Q676" s="638"/>
      <c r="R676" s="638"/>
      <c r="S676" s="638"/>
      <c r="T676" s="638"/>
    </row>
    <row r="677" spans="1:20" ht="15.75" customHeight="1">
      <c r="A677" s="638"/>
      <c r="B677" s="638"/>
      <c r="C677" s="638"/>
      <c r="D677" s="638"/>
      <c r="E677" s="638"/>
      <c r="F677" s="638"/>
      <c r="G677" s="639"/>
      <c r="H677" s="638"/>
      <c r="I677" s="638"/>
      <c r="J677" s="640"/>
      <c r="K677" s="640"/>
      <c r="L677" s="640"/>
      <c r="M677" s="421"/>
      <c r="N677" s="638"/>
      <c r="O677" s="638"/>
      <c r="P677" s="638"/>
      <c r="Q677" s="638"/>
      <c r="R677" s="638"/>
      <c r="S677" s="638"/>
      <c r="T677" s="638"/>
    </row>
    <row r="678" spans="1:20" ht="15.75" customHeight="1">
      <c r="A678" s="638"/>
      <c r="B678" s="638"/>
      <c r="C678" s="638"/>
      <c r="D678" s="638"/>
      <c r="E678" s="638"/>
      <c r="F678" s="638"/>
      <c r="G678" s="639"/>
      <c r="H678" s="638"/>
      <c r="I678" s="638"/>
      <c r="J678" s="640"/>
      <c r="K678" s="640"/>
      <c r="L678" s="640"/>
      <c r="M678" s="421"/>
      <c r="N678" s="638"/>
      <c r="O678" s="638"/>
      <c r="P678" s="638"/>
      <c r="Q678" s="638"/>
      <c r="R678" s="638"/>
      <c r="S678" s="638"/>
      <c r="T678" s="638"/>
    </row>
    <row r="679" spans="1:20" ht="15.75" customHeight="1">
      <c r="A679" s="638"/>
      <c r="B679" s="638"/>
      <c r="C679" s="638"/>
      <c r="D679" s="638"/>
      <c r="E679" s="638"/>
      <c r="F679" s="638"/>
      <c r="G679" s="639"/>
      <c r="H679" s="638"/>
      <c r="I679" s="638"/>
      <c r="J679" s="640"/>
      <c r="K679" s="640"/>
      <c r="L679" s="640"/>
      <c r="M679" s="421"/>
      <c r="N679" s="638"/>
      <c r="O679" s="638"/>
      <c r="P679" s="638"/>
      <c r="Q679" s="638"/>
      <c r="R679" s="638"/>
      <c r="S679" s="638"/>
      <c r="T679" s="638"/>
    </row>
    <row r="680" spans="1:20" ht="15.75" customHeight="1">
      <c r="A680" s="638"/>
      <c r="B680" s="638"/>
      <c r="C680" s="638"/>
      <c r="D680" s="638"/>
      <c r="E680" s="638"/>
      <c r="F680" s="638"/>
      <c r="G680" s="639"/>
      <c r="H680" s="638"/>
      <c r="I680" s="638"/>
      <c r="J680" s="640"/>
      <c r="K680" s="640"/>
      <c r="L680" s="640"/>
      <c r="M680" s="421"/>
      <c r="N680" s="638"/>
      <c r="O680" s="638"/>
      <c r="P680" s="638"/>
      <c r="Q680" s="638"/>
      <c r="R680" s="638"/>
      <c r="S680" s="638"/>
      <c r="T680" s="638"/>
    </row>
    <row r="681" spans="1:20" ht="15.75" customHeight="1">
      <c r="A681" s="638"/>
      <c r="B681" s="638"/>
      <c r="C681" s="638"/>
      <c r="D681" s="638"/>
      <c r="E681" s="638"/>
      <c r="F681" s="638"/>
      <c r="G681" s="639"/>
      <c r="H681" s="638"/>
      <c r="I681" s="638"/>
      <c r="J681" s="640"/>
      <c r="K681" s="640"/>
      <c r="L681" s="640"/>
      <c r="M681" s="421"/>
      <c r="N681" s="638"/>
      <c r="O681" s="638"/>
      <c r="P681" s="638"/>
      <c r="Q681" s="638"/>
      <c r="R681" s="638"/>
      <c r="S681" s="638"/>
      <c r="T681" s="638"/>
    </row>
    <row r="682" spans="1:20" ht="15.75" customHeight="1">
      <c r="A682" s="638"/>
      <c r="B682" s="638"/>
      <c r="C682" s="638"/>
      <c r="D682" s="638"/>
      <c r="E682" s="638"/>
      <c r="F682" s="638"/>
      <c r="G682" s="639"/>
      <c r="H682" s="638"/>
      <c r="I682" s="638"/>
      <c r="J682" s="640"/>
      <c r="K682" s="640"/>
      <c r="L682" s="640"/>
      <c r="M682" s="421"/>
      <c r="N682" s="638"/>
      <c r="O682" s="638"/>
      <c r="P682" s="638"/>
      <c r="Q682" s="638"/>
      <c r="R682" s="638"/>
      <c r="S682" s="638"/>
      <c r="T682" s="638"/>
    </row>
    <row r="683" spans="1:20" ht="15.75" customHeight="1">
      <c r="A683" s="638"/>
      <c r="B683" s="638"/>
      <c r="C683" s="638"/>
      <c r="D683" s="638"/>
      <c r="E683" s="638"/>
      <c r="F683" s="638"/>
      <c r="G683" s="639"/>
      <c r="H683" s="638"/>
      <c r="I683" s="638"/>
      <c r="J683" s="640"/>
      <c r="K683" s="640"/>
      <c r="L683" s="640"/>
      <c r="M683" s="421"/>
      <c r="N683" s="638"/>
      <c r="O683" s="638"/>
      <c r="P683" s="638"/>
      <c r="Q683" s="638"/>
      <c r="R683" s="638"/>
      <c r="S683" s="638"/>
      <c r="T683" s="638"/>
    </row>
    <row r="684" spans="1:20" ht="15.75" customHeight="1">
      <c r="A684" s="638"/>
      <c r="B684" s="638"/>
      <c r="C684" s="638"/>
      <c r="D684" s="638"/>
      <c r="E684" s="638"/>
      <c r="F684" s="638"/>
      <c r="G684" s="639"/>
      <c r="H684" s="638"/>
      <c r="I684" s="638"/>
      <c r="J684" s="640"/>
      <c r="K684" s="640"/>
      <c r="L684" s="640"/>
      <c r="M684" s="421"/>
      <c r="N684" s="638"/>
      <c r="O684" s="638"/>
      <c r="P684" s="638"/>
      <c r="Q684" s="638"/>
      <c r="R684" s="638"/>
      <c r="S684" s="638"/>
      <c r="T684" s="638"/>
    </row>
    <row r="685" spans="1:20" ht="15.75" customHeight="1">
      <c r="A685" s="638"/>
      <c r="B685" s="638"/>
      <c r="C685" s="638"/>
      <c r="D685" s="638"/>
      <c r="E685" s="638"/>
      <c r="F685" s="638"/>
      <c r="G685" s="639"/>
      <c r="H685" s="638"/>
      <c r="I685" s="638"/>
      <c r="J685" s="640"/>
      <c r="K685" s="640"/>
      <c r="L685" s="640"/>
      <c r="M685" s="421"/>
      <c r="N685" s="638"/>
      <c r="O685" s="638"/>
      <c r="P685" s="638"/>
      <c r="Q685" s="638"/>
      <c r="R685" s="638"/>
      <c r="S685" s="638"/>
      <c r="T685" s="638"/>
    </row>
    <row r="686" spans="1:20" ht="15.75" customHeight="1">
      <c r="A686" s="638"/>
      <c r="B686" s="638"/>
      <c r="C686" s="638"/>
      <c r="D686" s="638"/>
      <c r="E686" s="638"/>
      <c r="F686" s="638"/>
      <c r="G686" s="639"/>
      <c r="H686" s="638"/>
      <c r="I686" s="638"/>
      <c r="J686" s="640"/>
      <c r="K686" s="640"/>
      <c r="L686" s="640"/>
      <c r="M686" s="421"/>
      <c r="N686" s="638"/>
      <c r="O686" s="638"/>
      <c r="P686" s="638"/>
      <c r="Q686" s="638"/>
      <c r="R686" s="638"/>
      <c r="S686" s="638"/>
      <c r="T686" s="638"/>
    </row>
    <row r="687" spans="1:20" ht="15.75" customHeight="1">
      <c r="A687" s="638"/>
      <c r="B687" s="638"/>
      <c r="C687" s="638"/>
      <c r="D687" s="638"/>
      <c r="E687" s="638"/>
      <c r="F687" s="638"/>
      <c r="G687" s="639"/>
      <c r="H687" s="638"/>
      <c r="I687" s="638"/>
      <c r="J687" s="640"/>
      <c r="K687" s="640"/>
      <c r="L687" s="640"/>
      <c r="M687" s="421"/>
      <c r="N687" s="638"/>
      <c r="O687" s="638"/>
      <c r="P687" s="638"/>
      <c r="Q687" s="638"/>
      <c r="R687" s="638"/>
      <c r="S687" s="638"/>
      <c r="T687" s="638"/>
    </row>
    <row r="688" spans="1:20" ht="15.75" customHeight="1">
      <c r="A688" s="638"/>
      <c r="B688" s="638"/>
      <c r="C688" s="638"/>
      <c r="D688" s="638"/>
      <c r="E688" s="638"/>
      <c r="F688" s="638"/>
      <c r="G688" s="639"/>
      <c r="H688" s="638"/>
      <c r="I688" s="638"/>
      <c r="J688" s="640"/>
      <c r="K688" s="640"/>
      <c r="L688" s="640"/>
      <c r="M688" s="421"/>
      <c r="N688" s="638"/>
      <c r="O688" s="638"/>
      <c r="P688" s="638"/>
      <c r="Q688" s="638"/>
      <c r="R688" s="638"/>
      <c r="S688" s="638"/>
      <c r="T688" s="638"/>
    </row>
    <row r="689" spans="1:20" ht="15.75" customHeight="1">
      <c r="A689" s="638"/>
      <c r="B689" s="638"/>
      <c r="C689" s="638"/>
      <c r="D689" s="638"/>
      <c r="E689" s="638"/>
      <c r="F689" s="638"/>
      <c r="G689" s="639"/>
      <c r="H689" s="638"/>
      <c r="I689" s="638"/>
      <c r="J689" s="640"/>
      <c r="K689" s="640"/>
      <c r="L689" s="640"/>
      <c r="M689" s="421"/>
      <c r="N689" s="638"/>
      <c r="O689" s="638"/>
      <c r="P689" s="638"/>
      <c r="Q689" s="638"/>
      <c r="R689" s="638"/>
      <c r="S689" s="638"/>
      <c r="T689" s="638"/>
    </row>
    <row r="690" spans="1:20" ht="15.75" customHeight="1">
      <c r="A690" s="638"/>
      <c r="B690" s="638"/>
      <c r="C690" s="638"/>
      <c r="D690" s="638"/>
      <c r="E690" s="638"/>
      <c r="F690" s="638"/>
      <c r="G690" s="639"/>
      <c r="H690" s="638"/>
      <c r="I690" s="638"/>
      <c r="J690" s="640"/>
      <c r="K690" s="640"/>
      <c r="L690" s="640"/>
      <c r="M690" s="421"/>
      <c r="N690" s="638"/>
      <c r="O690" s="638"/>
      <c r="P690" s="638"/>
      <c r="Q690" s="638"/>
      <c r="R690" s="638"/>
      <c r="S690" s="638"/>
      <c r="T690" s="638"/>
    </row>
    <row r="691" spans="1:20" ht="15.75" customHeight="1">
      <c r="A691" s="638"/>
      <c r="B691" s="638"/>
      <c r="C691" s="638"/>
      <c r="D691" s="638"/>
      <c r="E691" s="638"/>
      <c r="F691" s="638"/>
      <c r="G691" s="639"/>
      <c r="H691" s="638"/>
      <c r="I691" s="638"/>
      <c r="J691" s="640"/>
      <c r="K691" s="640"/>
      <c r="L691" s="640"/>
      <c r="M691" s="421"/>
      <c r="N691" s="638"/>
      <c r="O691" s="638"/>
      <c r="P691" s="638"/>
      <c r="Q691" s="638"/>
      <c r="R691" s="638"/>
      <c r="S691" s="638"/>
      <c r="T691" s="638"/>
    </row>
    <row r="692" spans="1:20" ht="15.75" customHeight="1">
      <c r="A692" s="638"/>
      <c r="B692" s="638"/>
      <c r="C692" s="638"/>
      <c r="D692" s="638"/>
      <c r="E692" s="638"/>
      <c r="F692" s="638"/>
      <c r="G692" s="639"/>
      <c r="H692" s="638"/>
      <c r="I692" s="638"/>
      <c r="J692" s="640"/>
      <c r="K692" s="640"/>
      <c r="L692" s="640"/>
      <c r="M692" s="421"/>
      <c r="N692" s="638"/>
      <c r="O692" s="638"/>
      <c r="P692" s="638"/>
      <c r="Q692" s="638"/>
      <c r="R692" s="638"/>
      <c r="S692" s="638"/>
      <c r="T692" s="638"/>
    </row>
    <row r="693" spans="1:20" ht="15.75" customHeight="1">
      <c r="A693" s="638"/>
      <c r="B693" s="638"/>
      <c r="C693" s="638"/>
      <c r="D693" s="638"/>
      <c r="E693" s="638"/>
      <c r="F693" s="638"/>
      <c r="G693" s="639"/>
      <c r="H693" s="638"/>
      <c r="I693" s="638"/>
      <c r="J693" s="640"/>
      <c r="K693" s="640"/>
      <c r="L693" s="640"/>
      <c r="M693" s="421"/>
      <c r="N693" s="638"/>
      <c r="O693" s="638"/>
      <c r="P693" s="638"/>
      <c r="Q693" s="638"/>
      <c r="R693" s="638"/>
      <c r="S693" s="638"/>
      <c r="T693" s="638"/>
    </row>
    <row r="694" spans="1:20" ht="15.75" customHeight="1">
      <c r="A694" s="638"/>
      <c r="B694" s="638"/>
      <c r="C694" s="638"/>
      <c r="D694" s="638"/>
      <c r="E694" s="638"/>
      <c r="F694" s="638"/>
      <c r="G694" s="639"/>
      <c r="H694" s="638"/>
      <c r="I694" s="638"/>
      <c r="J694" s="640"/>
      <c r="K694" s="640"/>
      <c r="L694" s="640"/>
      <c r="M694" s="421"/>
      <c r="N694" s="638"/>
      <c r="O694" s="638"/>
      <c r="P694" s="638"/>
      <c r="Q694" s="638"/>
      <c r="R694" s="638"/>
      <c r="S694" s="638"/>
      <c r="T694" s="638"/>
    </row>
    <row r="695" spans="1:20" ht="15.75" customHeight="1">
      <c r="A695" s="638"/>
      <c r="B695" s="638"/>
      <c r="C695" s="638"/>
      <c r="D695" s="638"/>
      <c r="E695" s="638"/>
      <c r="F695" s="638"/>
      <c r="G695" s="639"/>
      <c r="H695" s="638"/>
      <c r="I695" s="638"/>
      <c r="J695" s="640"/>
      <c r="K695" s="640"/>
      <c r="L695" s="640"/>
      <c r="M695" s="421"/>
      <c r="N695" s="638"/>
      <c r="O695" s="638"/>
      <c r="P695" s="638"/>
      <c r="Q695" s="638"/>
      <c r="R695" s="638"/>
      <c r="S695" s="638"/>
      <c r="T695" s="638"/>
    </row>
    <row r="696" spans="1:20" ht="15.75" customHeight="1">
      <c r="A696" s="638"/>
      <c r="B696" s="638"/>
      <c r="C696" s="638"/>
      <c r="D696" s="638"/>
      <c r="E696" s="638"/>
      <c r="F696" s="638"/>
      <c r="G696" s="639"/>
      <c r="H696" s="638"/>
      <c r="I696" s="638"/>
      <c r="J696" s="640"/>
      <c r="K696" s="640"/>
      <c r="L696" s="640"/>
      <c r="M696" s="421"/>
      <c r="N696" s="638"/>
      <c r="O696" s="638"/>
      <c r="P696" s="638"/>
      <c r="Q696" s="638"/>
      <c r="R696" s="638"/>
      <c r="S696" s="638"/>
      <c r="T696" s="638"/>
    </row>
    <row r="697" spans="1:20" ht="15.75" customHeight="1">
      <c r="A697" s="638"/>
      <c r="B697" s="638"/>
      <c r="C697" s="638"/>
      <c r="D697" s="638"/>
      <c r="E697" s="638"/>
      <c r="F697" s="638"/>
      <c r="G697" s="639"/>
      <c r="H697" s="638"/>
      <c r="I697" s="638"/>
      <c r="J697" s="640"/>
      <c r="K697" s="640"/>
      <c r="L697" s="640"/>
      <c r="M697" s="421"/>
      <c r="N697" s="638"/>
      <c r="O697" s="638"/>
      <c r="P697" s="638"/>
      <c r="Q697" s="638"/>
      <c r="R697" s="638"/>
      <c r="S697" s="638"/>
      <c r="T697" s="638"/>
    </row>
    <row r="698" spans="1:20" ht="15.75" customHeight="1">
      <c r="A698" s="638"/>
      <c r="B698" s="638"/>
      <c r="C698" s="638"/>
      <c r="D698" s="638"/>
      <c r="E698" s="638"/>
      <c r="F698" s="638"/>
      <c r="G698" s="639"/>
      <c r="H698" s="638"/>
      <c r="I698" s="638"/>
      <c r="J698" s="640"/>
      <c r="K698" s="640"/>
      <c r="L698" s="640"/>
      <c r="M698" s="421"/>
      <c r="N698" s="638"/>
      <c r="O698" s="638"/>
      <c r="P698" s="638"/>
      <c r="Q698" s="638"/>
      <c r="R698" s="638"/>
      <c r="S698" s="638"/>
      <c r="T698" s="638"/>
    </row>
    <row r="699" spans="1:20" ht="15.75" customHeight="1">
      <c r="A699" s="638"/>
      <c r="B699" s="638"/>
      <c r="C699" s="638"/>
      <c r="D699" s="638"/>
      <c r="E699" s="638"/>
      <c r="F699" s="638"/>
      <c r="G699" s="639"/>
      <c r="H699" s="638"/>
      <c r="I699" s="638"/>
      <c r="J699" s="640"/>
      <c r="K699" s="640"/>
      <c r="L699" s="640"/>
      <c r="M699" s="421"/>
      <c r="N699" s="638"/>
      <c r="O699" s="638"/>
      <c r="P699" s="638"/>
      <c r="Q699" s="638"/>
      <c r="R699" s="638"/>
      <c r="S699" s="638"/>
      <c r="T699" s="638"/>
    </row>
    <row r="700" spans="1:20" ht="15.75" customHeight="1">
      <c r="A700" s="638"/>
      <c r="B700" s="638"/>
      <c r="C700" s="638"/>
      <c r="D700" s="638"/>
      <c r="E700" s="638"/>
      <c r="F700" s="638"/>
      <c r="G700" s="639"/>
      <c r="H700" s="638"/>
      <c r="I700" s="638"/>
      <c r="J700" s="640"/>
      <c r="K700" s="640"/>
      <c r="L700" s="640"/>
      <c r="M700" s="421"/>
      <c r="N700" s="638"/>
      <c r="O700" s="638"/>
      <c r="P700" s="638"/>
      <c r="Q700" s="638"/>
      <c r="R700" s="638"/>
      <c r="S700" s="638"/>
      <c r="T700" s="638"/>
    </row>
    <row r="701" spans="1:20" ht="15.75" customHeight="1">
      <c r="A701" s="638"/>
      <c r="B701" s="638"/>
      <c r="C701" s="638"/>
      <c r="D701" s="638"/>
      <c r="E701" s="638"/>
      <c r="F701" s="638"/>
      <c r="G701" s="639"/>
      <c r="H701" s="638"/>
      <c r="I701" s="638"/>
      <c r="J701" s="640"/>
      <c r="K701" s="640"/>
      <c r="L701" s="640"/>
      <c r="M701" s="421"/>
      <c r="N701" s="638"/>
      <c r="O701" s="638"/>
      <c r="P701" s="638"/>
      <c r="Q701" s="638"/>
      <c r="R701" s="638"/>
      <c r="S701" s="638"/>
      <c r="T701" s="638"/>
    </row>
    <row r="702" spans="1:20" ht="15.75" customHeight="1">
      <c r="A702" s="638"/>
      <c r="B702" s="638"/>
      <c r="C702" s="638"/>
      <c r="D702" s="638"/>
      <c r="E702" s="638"/>
      <c r="F702" s="638"/>
      <c r="G702" s="639"/>
      <c r="H702" s="638"/>
      <c r="I702" s="638"/>
      <c r="J702" s="640"/>
      <c r="K702" s="640"/>
      <c r="L702" s="640"/>
      <c r="M702" s="421"/>
      <c r="N702" s="638"/>
      <c r="O702" s="638"/>
      <c r="P702" s="638"/>
      <c r="Q702" s="638"/>
      <c r="R702" s="638"/>
      <c r="S702" s="638"/>
      <c r="T702" s="638"/>
    </row>
    <row r="703" spans="1:20" ht="15.75" customHeight="1">
      <c r="A703" s="638"/>
      <c r="B703" s="638"/>
      <c r="C703" s="638"/>
      <c r="D703" s="638"/>
      <c r="E703" s="638"/>
      <c r="F703" s="638"/>
      <c r="G703" s="639"/>
      <c r="H703" s="638"/>
      <c r="I703" s="638"/>
      <c r="J703" s="640"/>
      <c r="K703" s="640"/>
      <c r="L703" s="640"/>
      <c r="M703" s="421"/>
      <c r="N703" s="638"/>
      <c r="O703" s="638"/>
      <c r="P703" s="638"/>
      <c r="Q703" s="638"/>
      <c r="R703" s="638"/>
      <c r="S703" s="638"/>
      <c r="T703" s="638"/>
    </row>
    <row r="704" spans="1:20" ht="15.75" customHeight="1">
      <c r="A704" s="638"/>
      <c r="B704" s="638"/>
      <c r="C704" s="638"/>
      <c r="D704" s="638"/>
      <c r="E704" s="638"/>
      <c r="F704" s="638"/>
      <c r="G704" s="639"/>
      <c r="H704" s="638"/>
      <c r="I704" s="638"/>
      <c r="J704" s="640"/>
      <c r="K704" s="640"/>
      <c r="L704" s="640"/>
      <c r="M704" s="421"/>
      <c r="N704" s="638"/>
      <c r="O704" s="638"/>
      <c r="P704" s="638"/>
      <c r="Q704" s="638"/>
      <c r="R704" s="638"/>
      <c r="S704" s="638"/>
      <c r="T704" s="638"/>
    </row>
    <row r="705" spans="1:20" ht="15.75" customHeight="1">
      <c r="A705" s="638"/>
      <c r="B705" s="638"/>
      <c r="C705" s="638"/>
      <c r="D705" s="638"/>
      <c r="E705" s="638"/>
      <c r="F705" s="638"/>
      <c r="G705" s="639"/>
      <c r="H705" s="638"/>
      <c r="I705" s="638"/>
      <c r="J705" s="640"/>
      <c r="K705" s="640"/>
      <c r="L705" s="640"/>
      <c r="M705" s="421"/>
      <c r="N705" s="638"/>
      <c r="O705" s="638"/>
      <c r="P705" s="638"/>
      <c r="Q705" s="638"/>
      <c r="R705" s="638"/>
      <c r="S705" s="638"/>
      <c r="T705" s="638"/>
    </row>
    <row r="706" spans="1:20" ht="15.75" customHeight="1">
      <c r="A706" s="638"/>
      <c r="B706" s="638"/>
      <c r="C706" s="638"/>
      <c r="D706" s="638"/>
      <c r="E706" s="638"/>
      <c r="F706" s="638"/>
      <c r="G706" s="639"/>
      <c r="H706" s="638"/>
      <c r="I706" s="638"/>
      <c r="J706" s="640"/>
      <c r="K706" s="640"/>
      <c r="L706" s="640"/>
      <c r="M706" s="421"/>
      <c r="N706" s="638"/>
      <c r="O706" s="638"/>
      <c r="P706" s="638"/>
      <c r="Q706" s="638"/>
      <c r="R706" s="638"/>
      <c r="S706" s="638"/>
      <c r="T706" s="638"/>
    </row>
    <row r="707" spans="1:20" ht="15.75" customHeight="1">
      <c r="A707" s="638"/>
      <c r="B707" s="638"/>
      <c r="C707" s="638"/>
      <c r="D707" s="638"/>
      <c r="E707" s="638"/>
      <c r="F707" s="638"/>
      <c r="G707" s="639"/>
      <c r="H707" s="638"/>
      <c r="I707" s="638"/>
      <c r="J707" s="640"/>
      <c r="K707" s="640"/>
      <c r="L707" s="640"/>
      <c r="M707" s="421"/>
      <c r="N707" s="638"/>
      <c r="O707" s="638"/>
      <c r="P707" s="638"/>
      <c r="Q707" s="638"/>
      <c r="R707" s="638"/>
      <c r="S707" s="638"/>
      <c r="T707" s="638"/>
    </row>
    <row r="708" spans="1:20" ht="15.75" customHeight="1">
      <c r="A708" s="638"/>
      <c r="B708" s="638"/>
      <c r="C708" s="638"/>
      <c r="D708" s="638"/>
      <c r="E708" s="638"/>
      <c r="F708" s="638"/>
      <c r="G708" s="639"/>
      <c r="H708" s="638"/>
      <c r="I708" s="638"/>
      <c r="J708" s="640"/>
      <c r="K708" s="640"/>
      <c r="L708" s="640"/>
      <c r="M708" s="421"/>
      <c r="N708" s="638"/>
      <c r="O708" s="638"/>
      <c r="P708" s="638"/>
      <c r="Q708" s="638"/>
      <c r="R708" s="638"/>
      <c r="S708" s="638"/>
      <c r="T708" s="638"/>
    </row>
    <row r="709" spans="1:20" ht="15.75" customHeight="1">
      <c r="A709" s="638"/>
      <c r="B709" s="638"/>
      <c r="C709" s="638"/>
      <c r="D709" s="638"/>
      <c r="E709" s="638"/>
      <c r="F709" s="638"/>
      <c r="G709" s="639"/>
      <c r="H709" s="638"/>
      <c r="I709" s="638"/>
      <c r="J709" s="640"/>
      <c r="K709" s="640"/>
      <c r="L709" s="640"/>
      <c r="M709" s="421"/>
      <c r="N709" s="638"/>
      <c r="O709" s="638"/>
      <c r="P709" s="638"/>
      <c r="Q709" s="638"/>
      <c r="R709" s="638"/>
      <c r="S709" s="638"/>
      <c r="T709" s="638"/>
    </row>
    <row r="710" spans="1:20" ht="15.75" customHeight="1">
      <c r="A710" s="638"/>
      <c r="B710" s="638"/>
      <c r="C710" s="638"/>
      <c r="D710" s="638"/>
      <c r="E710" s="638"/>
      <c r="F710" s="638"/>
      <c r="G710" s="639"/>
      <c r="H710" s="638"/>
      <c r="I710" s="638"/>
      <c r="J710" s="640"/>
      <c r="K710" s="640"/>
      <c r="L710" s="640"/>
      <c r="M710" s="421"/>
      <c r="N710" s="638"/>
      <c r="O710" s="638"/>
      <c r="P710" s="638"/>
      <c r="Q710" s="638"/>
      <c r="R710" s="638"/>
      <c r="S710" s="638"/>
      <c r="T710" s="638"/>
    </row>
    <row r="711" spans="1:20" ht="15.75" customHeight="1">
      <c r="A711" s="638"/>
      <c r="B711" s="638"/>
      <c r="C711" s="638"/>
      <c r="D711" s="638"/>
      <c r="E711" s="638"/>
      <c r="F711" s="638"/>
      <c r="G711" s="639"/>
      <c r="H711" s="638"/>
      <c r="I711" s="638"/>
      <c r="J711" s="640"/>
      <c r="K711" s="640"/>
      <c r="L711" s="640"/>
      <c r="M711" s="421"/>
      <c r="N711" s="638"/>
      <c r="O711" s="638"/>
      <c r="P711" s="638"/>
      <c r="Q711" s="638"/>
      <c r="R711" s="638"/>
      <c r="S711" s="638"/>
      <c r="T711" s="638"/>
    </row>
    <row r="712" spans="1:20" ht="15.75" customHeight="1">
      <c r="A712" s="638"/>
      <c r="B712" s="638"/>
      <c r="C712" s="638"/>
      <c r="D712" s="638"/>
      <c r="E712" s="638"/>
      <c r="F712" s="638"/>
      <c r="G712" s="639"/>
      <c r="H712" s="638"/>
      <c r="I712" s="638"/>
      <c r="J712" s="640"/>
      <c r="K712" s="640"/>
      <c r="L712" s="640"/>
      <c r="M712" s="421"/>
      <c r="N712" s="638"/>
      <c r="O712" s="638"/>
      <c r="P712" s="638"/>
      <c r="Q712" s="638"/>
      <c r="R712" s="638"/>
      <c r="S712" s="638"/>
      <c r="T712" s="638"/>
    </row>
    <row r="713" spans="1:20" ht="15.75" customHeight="1">
      <c r="A713" s="638"/>
      <c r="B713" s="638"/>
      <c r="C713" s="638"/>
      <c r="D713" s="638"/>
      <c r="E713" s="638"/>
      <c r="F713" s="638"/>
      <c r="G713" s="639"/>
      <c r="H713" s="638"/>
      <c r="I713" s="638"/>
      <c r="J713" s="640"/>
      <c r="K713" s="640"/>
      <c r="L713" s="640"/>
      <c r="M713" s="421"/>
      <c r="N713" s="638"/>
      <c r="O713" s="638"/>
      <c r="P713" s="638"/>
      <c r="Q713" s="638"/>
      <c r="R713" s="638"/>
      <c r="S713" s="638"/>
      <c r="T713" s="638"/>
    </row>
    <row r="714" spans="1:20" ht="15.75" customHeight="1">
      <c r="A714" s="638"/>
      <c r="B714" s="638"/>
      <c r="C714" s="638"/>
      <c r="D714" s="638"/>
      <c r="E714" s="638"/>
      <c r="F714" s="638"/>
      <c r="G714" s="639"/>
      <c r="H714" s="638"/>
      <c r="I714" s="638"/>
      <c r="J714" s="640"/>
      <c r="K714" s="640"/>
      <c r="L714" s="640"/>
      <c r="M714" s="421"/>
      <c r="N714" s="638"/>
      <c r="O714" s="638"/>
      <c r="P714" s="638"/>
      <c r="Q714" s="638"/>
      <c r="R714" s="638"/>
      <c r="S714" s="638"/>
      <c r="T714" s="638"/>
    </row>
    <row r="715" spans="1:20" ht="15.75" customHeight="1">
      <c r="A715" s="638"/>
      <c r="B715" s="638"/>
      <c r="C715" s="638"/>
      <c r="D715" s="638"/>
      <c r="E715" s="638"/>
      <c r="F715" s="638"/>
      <c r="G715" s="639"/>
      <c r="H715" s="638"/>
      <c r="I715" s="638"/>
      <c r="J715" s="640"/>
      <c r="K715" s="640"/>
      <c r="L715" s="640"/>
      <c r="M715" s="421"/>
      <c r="N715" s="638"/>
      <c r="O715" s="638"/>
      <c r="P715" s="638"/>
      <c r="Q715" s="638"/>
      <c r="R715" s="638"/>
      <c r="S715" s="638"/>
      <c r="T715" s="638"/>
    </row>
    <row r="716" spans="1:20" ht="15.75" customHeight="1">
      <c r="A716" s="638"/>
      <c r="B716" s="638"/>
      <c r="C716" s="638"/>
      <c r="D716" s="638"/>
      <c r="E716" s="638"/>
      <c r="F716" s="638"/>
      <c r="G716" s="639"/>
      <c r="H716" s="638"/>
      <c r="I716" s="638"/>
      <c r="J716" s="640"/>
      <c r="K716" s="640"/>
      <c r="L716" s="640"/>
      <c r="M716" s="421"/>
      <c r="N716" s="638"/>
      <c r="O716" s="638"/>
      <c r="P716" s="638"/>
      <c r="Q716" s="638"/>
      <c r="R716" s="638"/>
      <c r="S716" s="638"/>
      <c r="T716" s="638"/>
    </row>
    <row r="717" spans="1:20" ht="15.75" customHeight="1">
      <c r="A717" s="638"/>
      <c r="B717" s="638"/>
      <c r="C717" s="638"/>
      <c r="D717" s="638"/>
      <c r="E717" s="638"/>
      <c r="F717" s="638"/>
      <c r="G717" s="639"/>
      <c r="H717" s="638"/>
      <c r="I717" s="638"/>
      <c r="J717" s="640"/>
      <c r="K717" s="640"/>
      <c r="L717" s="640"/>
      <c r="M717" s="421"/>
      <c r="N717" s="638"/>
      <c r="O717" s="638"/>
      <c r="P717" s="638"/>
      <c r="Q717" s="638"/>
      <c r="R717" s="638"/>
      <c r="S717" s="638"/>
      <c r="T717" s="638"/>
    </row>
    <row r="718" spans="1:20" ht="15.75" customHeight="1">
      <c r="A718" s="638"/>
      <c r="B718" s="638"/>
      <c r="C718" s="638"/>
      <c r="D718" s="638"/>
      <c r="E718" s="638"/>
      <c r="F718" s="638"/>
      <c r="G718" s="639"/>
      <c r="H718" s="638"/>
      <c r="I718" s="638"/>
      <c r="J718" s="640"/>
      <c r="K718" s="640"/>
      <c r="L718" s="640"/>
      <c r="M718" s="421"/>
      <c r="N718" s="638"/>
      <c r="O718" s="638"/>
      <c r="P718" s="638"/>
      <c r="Q718" s="638"/>
      <c r="R718" s="638"/>
      <c r="S718" s="638"/>
      <c r="T718" s="638"/>
    </row>
    <row r="719" spans="1:20" ht="15.75" customHeight="1">
      <c r="A719" s="638"/>
      <c r="B719" s="638"/>
      <c r="C719" s="638"/>
      <c r="D719" s="638"/>
      <c r="E719" s="638"/>
      <c r="F719" s="638"/>
      <c r="G719" s="639"/>
      <c r="H719" s="638"/>
      <c r="I719" s="638"/>
      <c r="J719" s="640"/>
      <c r="K719" s="640"/>
      <c r="L719" s="640"/>
      <c r="M719" s="421"/>
      <c r="N719" s="638"/>
      <c r="O719" s="638"/>
      <c r="P719" s="638"/>
      <c r="Q719" s="638"/>
      <c r="R719" s="638"/>
      <c r="S719" s="638"/>
      <c r="T719" s="638"/>
    </row>
    <row r="720" spans="1:20" ht="15.75" customHeight="1">
      <c r="A720" s="638"/>
      <c r="B720" s="638"/>
      <c r="C720" s="638"/>
      <c r="D720" s="638"/>
      <c r="E720" s="638"/>
      <c r="F720" s="638"/>
      <c r="G720" s="639"/>
      <c r="H720" s="638"/>
      <c r="I720" s="638"/>
      <c r="J720" s="640"/>
      <c r="K720" s="640"/>
      <c r="L720" s="640"/>
      <c r="M720" s="421"/>
      <c r="N720" s="638"/>
      <c r="O720" s="638"/>
      <c r="P720" s="638"/>
      <c r="Q720" s="638"/>
      <c r="R720" s="638"/>
      <c r="S720" s="638"/>
      <c r="T720" s="638"/>
    </row>
    <row r="721" spans="1:20" ht="15.75" customHeight="1">
      <c r="A721" s="638"/>
      <c r="B721" s="638"/>
      <c r="C721" s="638"/>
      <c r="D721" s="638"/>
      <c r="E721" s="638"/>
      <c r="F721" s="638"/>
      <c r="G721" s="639"/>
      <c r="H721" s="638"/>
      <c r="I721" s="638"/>
      <c r="J721" s="640"/>
      <c r="K721" s="640"/>
      <c r="L721" s="640"/>
      <c r="M721" s="421"/>
      <c r="N721" s="638"/>
      <c r="O721" s="638"/>
      <c r="P721" s="638"/>
      <c r="Q721" s="638"/>
      <c r="R721" s="638"/>
      <c r="S721" s="638"/>
      <c r="T721" s="638"/>
    </row>
    <row r="722" spans="1:20" ht="15.75" customHeight="1">
      <c r="A722" s="638"/>
      <c r="B722" s="638"/>
      <c r="C722" s="638"/>
      <c r="D722" s="638"/>
      <c r="E722" s="638"/>
      <c r="F722" s="638"/>
      <c r="G722" s="639"/>
      <c r="H722" s="638"/>
      <c r="I722" s="638"/>
      <c r="J722" s="640"/>
      <c r="K722" s="640"/>
      <c r="L722" s="640"/>
      <c r="M722" s="421"/>
      <c r="N722" s="638"/>
      <c r="O722" s="638"/>
      <c r="P722" s="638"/>
      <c r="Q722" s="638"/>
      <c r="R722" s="638"/>
      <c r="S722" s="638"/>
      <c r="T722" s="638"/>
    </row>
    <row r="723" spans="1:20" ht="15.75" customHeight="1">
      <c r="A723" s="638"/>
      <c r="B723" s="638"/>
      <c r="C723" s="638"/>
      <c r="D723" s="638"/>
      <c r="E723" s="638"/>
      <c r="F723" s="638"/>
      <c r="G723" s="639"/>
      <c r="H723" s="638"/>
      <c r="I723" s="638"/>
      <c r="J723" s="640"/>
      <c r="K723" s="640"/>
      <c r="L723" s="640"/>
      <c r="M723" s="421"/>
      <c r="N723" s="638"/>
      <c r="O723" s="638"/>
      <c r="P723" s="638"/>
      <c r="Q723" s="638"/>
      <c r="R723" s="638"/>
      <c r="S723" s="638"/>
      <c r="T723" s="638"/>
    </row>
    <row r="724" spans="1:20" ht="15.75" customHeight="1">
      <c r="A724" s="638"/>
      <c r="B724" s="638"/>
      <c r="C724" s="638"/>
      <c r="D724" s="638"/>
      <c r="E724" s="638"/>
      <c r="F724" s="638"/>
      <c r="G724" s="639"/>
      <c r="H724" s="638"/>
      <c r="I724" s="638"/>
      <c r="J724" s="640"/>
      <c r="K724" s="640"/>
      <c r="L724" s="640"/>
      <c r="M724" s="421"/>
      <c r="N724" s="638"/>
      <c r="O724" s="638"/>
      <c r="P724" s="638"/>
      <c r="Q724" s="638"/>
      <c r="R724" s="638"/>
      <c r="S724" s="638"/>
      <c r="T724" s="638"/>
    </row>
    <row r="725" spans="1:20" ht="15.75" customHeight="1">
      <c r="A725" s="638"/>
      <c r="B725" s="638"/>
      <c r="C725" s="638"/>
      <c r="D725" s="638"/>
      <c r="E725" s="638"/>
      <c r="F725" s="638"/>
      <c r="G725" s="639"/>
      <c r="H725" s="638"/>
      <c r="I725" s="638"/>
      <c r="J725" s="640"/>
      <c r="K725" s="640"/>
      <c r="L725" s="640"/>
      <c r="M725" s="421"/>
      <c r="N725" s="638"/>
      <c r="O725" s="638"/>
      <c r="P725" s="638"/>
      <c r="Q725" s="638"/>
      <c r="R725" s="638"/>
      <c r="S725" s="638"/>
      <c r="T725" s="638"/>
    </row>
    <row r="726" spans="1:20" ht="15.75" customHeight="1">
      <c r="A726" s="638"/>
      <c r="B726" s="638"/>
      <c r="C726" s="638"/>
      <c r="D726" s="638"/>
      <c r="E726" s="638"/>
      <c r="F726" s="638"/>
      <c r="G726" s="639"/>
      <c r="H726" s="638"/>
      <c r="I726" s="638"/>
      <c r="J726" s="640"/>
      <c r="K726" s="640"/>
      <c r="L726" s="640"/>
      <c r="M726" s="421"/>
      <c r="N726" s="638"/>
      <c r="O726" s="638"/>
      <c r="P726" s="638"/>
      <c r="Q726" s="638"/>
      <c r="R726" s="638"/>
      <c r="S726" s="638"/>
      <c r="T726" s="638"/>
    </row>
    <row r="727" spans="1:20" ht="15.75" customHeight="1">
      <c r="A727" s="638"/>
      <c r="B727" s="638"/>
      <c r="C727" s="638"/>
      <c r="D727" s="638"/>
      <c r="E727" s="638"/>
      <c r="F727" s="638"/>
      <c r="G727" s="639"/>
      <c r="H727" s="638"/>
      <c r="I727" s="638"/>
      <c r="J727" s="640"/>
      <c r="K727" s="640"/>
      <c r="L727" s="640"/>
      <c r="M727" s="421"/>
      <c r="N727" s="638"/>
      <c r="O727" s="638"/>
      <c r="P727" s="638"/>
      <c r="Q727" s="638"/>
      <c r="R727" s="638"/>
      <c r="S727" s="638"/>
      <c r="T727" s="638"/>
    </row>
    <row r="728" spans="1:20" ht="15.75" customHeight="1">
      <c r="A728" s="638"/>
      <c r="B728" s="638"/>
      <c r="C728" s="638"/>
      <c r="D728" s="638"/>
      <c r="E728" s="638"/>
      <c r="F728" s="638"/>
      <c r="G728" s="639"/>
      <c r="H728" s="638"/>
      <c r="I728" s="638"/>
      <c r="J728" s="640"/>
      <c r="K728" s="640"/>
      <c r="L728" s="640"/>
      <c r="M728" s="421"/>
      <c r="N728" s="638"/>
      <c r="O728" s="638"/>
      <c r="P728" s="638"/>
      <c r="Q728" s="638"/>
      <c r="R728" s="638"/>
      <c r="S728" s="638"/>
      <c r="T728" s="638"/>
    </row>
    <row r="729" spans="1:20" ht="15.75" customHeight="1">
      <c r="A729" s="638"/>
      <c r="B729" s="638"/>
      <c r="C729" s="638"/>
      <c r="D729" s="638"/>
      <c r="E729" s="638"/>
      <c r="F729" s="638"/>
      <c r="G729" s="639"/>
      <c r="H729" s="638"/>
      <c r="I729" s="638"/>
      <c r="J729" s="640"/>
      <c r="K729" s="640"/>
      <c r="L729" s="640"/>
      <c r="M729" s="421"/>
      <c r="N729" s="638"/>
      <c r="O729" s="638"/>
      <c r="P729" s="638"/>
      <c r="Q729" s="638"/>
      <c r="R729" s="638"/>
      <c r="S729" s="638"/>
      <c r="T729" s="638"/>
    </row>
    <row r="730" spans="1:20" ht="15.75" customHeight="1">
      <c r="A730" s="638"/>
      <c r="B730" s="638"/>
      <c r="C730" s="638"/>
      <c r="D730" s="638"/>
      <c r="E730" s="638"/>
      <c r="F730" s="638"/>
      <c r="G730" s="639"/>
      <c r="H730" s="638"/>
      <c r="I730" s="638"/>
      <c r="J730" s="640"/>
      <c r="K730" s="640"/>
      <c r="L730" s="640"/>
      <c r="M730" s="421"/>
      <c r="N730" s="638"/>
      <c r="O730" s="638"/>
      <c r="P730" s="638"/>
      <c r="Q730" s="638"/>
      <c r="R730" s="638"/>
      <c r="S730" s="638"/>
      <c r="T730" s="638"/>
    </row>
    <row r="731" spans="1:20" ht="15.75" customHeight="1">
      <c r="A731" s="638"/>
      <c r="B731" s="638"/>
      <c r="C731" s="638"/>
      <c r="D731" s="638"/>
      <c r="E731" s="638"/>
      <c r="F731" s="638"/>
      <c r="G731" s="639"/>
      <c r="H731" s="638"/>
      <c r="I731" s="638"/>
      <c r="J731" s="640"/>
      <c r="K731" s="640"/>
      <c r="L731" s="640"/>
      <c r="M731" s="421"/>
      <c r="N731" s="638"/>
      <c r="O731" s="638"/>
      <c r="P731" s="638"/>
      <c r="Q731" s="638"/>
      <c r="R731" s="638"/>
      <c r="S731" s="638"/>
      <c r="T731" s="638"/>
    </row>
    <row r="732" spans="1:20" ht="15.75" customHeight="1">
      <c r="A732" s="638"/>
      <c r="B732" s="638"/>
      <c r="C732" s="638"/>
      <c r="D732" s="638"/>
      <c r="E732" s="638"/>
      <c r="F732" s="638"/>
      <c r="G732" s="639"/>
      <c r="H732" s="638"/>
      <c r="I732" s="638"/>
      <c r="J732" s="640"/>
      <c r="K732" s="640"/>
      <c r="L732" s="640"/>
      <c r="M732" s="421"/>
      <c r="N732" s="638"/>
      <c r="O732" s="638"/>
      <c r="P732" s="638"/>
      <c r="Q732" s="638"/>
      <c r="R732" s="638"/>
      <c r="S732" s="638"/>
      <c r="T732" s="638"/>
    </row>
    <row r="733" spans="1:20" ht="15.75" customHeight="1">
      <c r="A733" s="638"/>
      <c r="B733" s="638"/>
      <c r="C733" s="638"/>
      <c r="D733" s="638"/>
      <c r="E733" s="638"/>
      <c r="F733" s="638"/>
      <c r="G733" s="639"/>
      <c r="H733" s="638"/>
      <c r="I733" s="638"/>
      <c r="J733" s="640"/>
      <c r="K733" s="640"/>
      <c r="L733" s="640"/>
      <c r="M733" s="421"/>
      <c r="N733" s="638"/>
      <c r="O733" s="638"/>
      <c r="P733" s="638"/>
      <c r="Q733" s="638"/>
      <c r="R733" s="638"/>
      <c r="S733" s="638"/>
      <c r="T733" s="638"/>
    </row>
    <row r="734" spans="1:20" ht="15.75" customHeight="1">
      <c r="A734" s="638"/>
      <c r="B734" s="638"/>
      <c r="C734" s="638"/>
      <c r="D734" s="638"/>
      <c r="E734" s="638"/>
      <c r="F734" s="638"/>
      <c r="G734" s="639"/>
      <c r="H734" s="638"/>
      <c r="I734" s="638"/>
      <c r="J734" s="640"/>
      <c r="K734" s="640"/>
      <c r="L734" s="640"/>
      <c r="M734" s="421"/>
      <c r="N734" s="638"/>
      <c r="O734" s="638"/>
      <c r="P734" s="638"/>
      <c r="Q734" s="638"/>
      <c r="R734" s="638"/>
      <c r="S734" s="638"/>
      <c r="T734" s="638"/>
    </row>
    <row r="735" spans="1:20" ht="15.75" customHeight="1">
      <c r="A735" s="638"/>
      <c r="B735" s="638"/>
      <c r="C735" s="638"/>
      <c r="D735" s="638"/>
      <c r="E735" s="638"/>
      <c r="F735" s="638"/>
      <c r="G735" s="639"/>
      <c r="H735" s="638"/>
      <c r="I735" s="638"/>
      <c r="J735" s="640"/>
      <c r="K735" s="640"/>
      <c r="L735" s="640"/>
      <c r="M735" s="421"/>
      <c r="N735" s="638"/>
      <c r="O735" s="638"/>
      <c r="P735" s="638"/>
      <c r="Q735" s="638"/>
      <c r="R735" s="638"/>
      <c r="S735" s="638"/>
      <c r="T735" s="638"/>
    </row>
    <row r="736" spans="1:20" ht="15.75" customHeight="1">
      <c r="A736" s="638"/>
      <c r="B736" s="638"/>
      <c r="C736" s="638"/>
      <c r="D736" s="638"/>
      <c r="E736" s="638"/>
      <c r="F736" s="638"/>
      <c r="G736" s="639"/>
      <c r="H736" s="638"/>
      <c r="I736" s="638"/>
      <c r="J736" s="640"/>
      <c r="K736" s="640"/>
      <c r="L736" s="640"/>
      <c r="M736" s="421"/>
      <c r="N736" s="638"/>
      <c r="O736" s="638"/>
      <c r="P736" s="638"/>
      <c r="Q736" s="638"/>
      <c r="R736" s="638"/>
      <c r="S736" s="638"/>
      <c r="T736" s="638"/>
    </row>
    <row r="737" spans="1:20" ht="15.75" customHeight="1">
      <c r="A737" s="638"/>
      <c r="B737" s="638"/>
      <c r="C737" s="638"/>
      <c r="D737" s="638"/>
      <c r="E737" s="638"/>
      <c r="F737" s="638"/>
      <c r="G737" s="639"/>
      <c r="H737" s="638"/>
      <c r="I737" s="638"/>
      <c r="J737" s="640"/>
      <c r="K737" s="640"/>
      <c r="L737" s="640"/>
      <c r="M737" s="421"/>
      <c r="N737" s="638"/>
      <c r="O737" s="638"/>
      <c r="P737" s="638"/>
      <c r="Q737" s="638"/>
      <c r="R737" s="638"/>
      <c r="S737" s="638"/>
      <c r="T737" s="638"/>
    </row>
    <row r="738" spans="1:20" ht="15.75" customHeight="1">
      <c r="A738" s="638"/>
      <c r="B738" s="638"/>
      <c r="C738" s="638"/>
      <c r="D738" s="638"/>
      <c r="E738" s="638"/>
      <c r="F738" s="638"/>
      <c r="G738" s="639"/>
      <c r="H738" s="638"/>
      <c r="I738" s="638"/>
      <c r="J738" s="640"/>
      <c r="K738" s="640"/>
      <c r="L738" s="640"/>
      <c r="M738" s="421"/>
      <c r="N738" s="638"/>
      <c r="O738" s="638"/>
      <c r="P738" s="638"/>
      <c r="Q738" s="638"/>
      <c r="R738" s="638"/>
      <c r="S738" s="638"/>
      <c r="T738" s="638"/>
    </row>
    <row r="739" spans="1:20" ht="15.75" customHeight="1">
      <c r="A739" s="638"/>
      <c r="B739" s="638"/>
      <c r="C739" s="638"/>
      <c r="D739" s="638"/>
      <c r="E739" s="638"/>
      <c r="F739" s="638"/>
      <c r="G739" s="639"/>
      <c r="H739" s="638"/>
      <c r="I739" s="638"/>
      <c r="J739" s="640"/>
      <c r="K739" s="640"/>
      <c r="L739" s="640"/>
      <c r="M739" s="421"/>
      <c r="N739" s="638"/>
      <c r="O739" s="638"/>
      <c r="P739" s="638"/>
      <c r="Q739" s="638"/>
      <c r="R739" s="638"/>
      <c r="S739" s="638"/>
      <c r="T739" s="638"/>
    </row>
    <row r="740" spans="1:20" ht="15.75" customHeight="1">
      <c r="A740" s="638"/>
      <c r="B740" s="638"/>
      <c r="C740" s="638"/>
      <c r="D740" s="638"/>
      <c r="E740" s="638"/>
      <c r="F740" s="638"/>
      <c r="G740" s="639"/>
      <c r="H740" s="638"/>
      <c r="I740" s="638"/>
      <c r="J740" s="640"/>
      <c r="K740" s="640"/>
      <c r="L740" s="640"/>
      <c r="M740" s="421"/>
      <c r="N740" s="638"/>
      <c r="O740" s="638"/>
      <c r="P740" s="638"/>
      <c r="Q740" s="638"/>
      <c r="R740" s="638"/>
      <c r="S740" s="638"/>
      <c r="T740" s="638"/>
    </row>
    <row r="741" spans="1:20" ht="15.75" customHeight="1">
      <c r="A741" s="638"/>
      <c r="B741" s="638"/>
      <c r="C741" s="638"/>
      <c r="D741" s="638"/>
      <c r="E741" s="638"/>
      <c r="F741" s="638"/>
      <c r="G741" s="639"/>
      <c r="H741" s="638"/>
      <c r="I741" s="638"/>
      <c r="J741" s="640"/>
      <c r="K741" s="640"/>
      <c r="L741" s="640"/>
      <c r="M741" s="421"/>
      <c r="N741" s="638"/>
      <c r="O741" s="638"/>
      <c r="P741" s="638"/>
      <c r="Q741" s="638"/>
      <c r="R741" s="638"/>
      <c r="S741" s="638"/>
      <c r="T741" s="638"/>
    </row>
    <row r="742" spans="1:20" ht="15.75" customHeight="1">
      <c r="A742" s="638"/>
      <c r="B742" s="638"/>
      <c r="C742" s="638"/>
      <c r="D742" s="638"/>
      <c r="E742" s="638"/>
      <c r="F742" s="638"/>
      <c r="G742" s="639"/>
      <c r="H742" s="638"/>
      <c r="I742" s="638"/>
      <c r="J742" s="640"/>
      <c r="K742" s="640"/>
      <c r="L742" s="640"/>
      <c r="M742" s="421"/>
      <c r="N742" s="638"/>
      <c r="O742" s="638"/>
      <c r="P742" s="638"/>
      <c r="Q742" s="638"/>
      <c r="R742" s="638"/>
      <c r="S742" s="638"/>
      <c r="T742" s="638"/>
    </row>
    <row r="743" spans="1:20" ht="15.75" customHeight="1">
      <c r="A743" s="638"/>
      <c r="B743" s="638"/>
      <c r="C743" s="638"/>
      <c r="D743" s="638"/>
      <c r="E743" s="638"/>
      <c r="F743" s="638"/>
      <c r="G743" s="639"/>
      <c r="H743" s="638"/>
      <c r="I743" s="638"/>
      <c r="J743" s="640"/>
      <c r="K743" s="640"/>
      <c r="L743" s="640"/>
      <c r="M743" s="421"/>
      <c r="N743" s="638"/>
      <c r="O743" s="638"/>
      <c r="P743" s="638"/>
      <c r="Q743" s="638"/>
      <c r="R743" s="638"/>
      <c r="S743" s="638"/>
      <c r="T743" s="638"/>
    </row>
    <row r="744" spans="1:20" ht="15.75" customHeight="1">
      <c r="A744" s="638"/>
      <c r="B744" s="638"/>
      <c r="C744" s="638"/>
      <c r="D744" s="638"/>
      <c r="E744" s="638"/>
      <c r="F744" s="638"/>
      <c r="G744" s="639"/>
      <c r="H744" s="638"/>
      <c r="I744" s="638"/>
      <c r="J744" s="640"/>
      <c r="K744" s="640"/>
      <c r="L744" s="640"/>
      <c r="M744" s="421"/>
      <c r="N744" s="638"/>
      <c r="O744" s="638"/>
      <c r="P744" s="638"/>
      <c r="Q744" s="638"/>
      <c r="R744" s="638"/>
      <c r="S744" s="638"/>
      <c r="T744" s="638"/>
    </row>
    <row r="745" spans="1:20" ht="15.75" customHeight="1">
      <c r="A745" s="638"/>
      <c r="B745" s="638"/>
      <c r="C745" s="638"/>
      <c r="D745" s="638"/>
      <c r="E745" s="638"/>
      <c r="F745" s="638"/>
      <c r="G745" s="639"/>
      <c r="H745" s="638"/>
      <c r="I745" s="638"/>
      <c r="J745" s="640"/>
      <c r="K745" s="640"/>
      <c r="L745" s="640"/>
      <c r="M745" s="421"/>
      <c r="N745" s="638"/>
      <c r="O745" s="638"/>
      <c r="P745" s="638"/>
      <c r="Q745" s="638"/>
      <c r="R745" s="638"/>
      <c r="S745" s="638"/>
      <c r="T745" s="638"/>
    </row>
    <row r="746" spans="1:20" ht="15.75" customHeight="1">
      <c r="A746" s="638"/>
      <c r="B746" s="638"/>
      <c r="C746" s="638"/>
      <c r="D746" s="638"/>
      <c r="E746" s="638"/>
      <c r="F746" s="638"/>
      <c r="G746" s="639"/>
      <c r="H746" s="638"/>
      <c r="I746" s="638"/>
      <c r="J746" s="640"/>
      <c r="K746" s="640"/>
      <c r="L746" s="640"/>
      <c r="M746" s="421"/>
      <c r="N746" s="638"/>
      <c r="O746" s="638"/>
      <c r="P746" s="638"/>
      <c r="Q746" s="638"/>
      <c r="R746" s="638"/>
      <c r="S746" s="638"/>
      <c r="T746" s="638"/>
    </row>
    <row r="747" spans="1:20" ht="15.75" customHeight="1">
      <c r="A747" s="638"/>
      <c r="B747" s="638"/>
      <c r="C747" s="638"/>
      <c r="D747" s="638"/>
      <c r="E747" s="638"/>
      <c r="F747" s="638"/>
      <c r="G747" s="639"/>
      <c r="H747" s="638"/>
      <c r="I747" s="638"/>
      <c r="J747" s="640"/>
      <c r="K747" s="640"/>
      <c r="L747" s="640"/>
      <c r="M747" s="421"/>
      <c r="N747" s="638"/>
      <c r="O747" s="638"/>
      <c r="P747" s="638"/>
      <c r="Q747" s="638"/>
      <c r="R747" s="638"/>
      <c r="S747" s="638"/>
      <c r="T747" s="638"/>
    </row>
    <row r="748" spans="1:20" ht="15.75" customHeight="1">
      <c r="A748" s="638"/>
      <c r="B748" s="638"/>
      <c r="C748" s="638"/>
      <c r="D748" s="638"/>
      <c r="E748" s="638"/>
      <c r="F748" s="638"/>
      <c r="G748" s="639"/>
      <c r="H748" s="638"/>
      <c r="I748" s="638"/>
      <c r="J748" s="640"/>
      <c r="K748" s="640"/>
      <c r="L748" s="640"/>
      <c r="M748" s="421"/>
      <c r="N748" s="638"/>
      <c r="O748" s="638"/>
      <c r="P748" s="638"/>
      <c r="Q748" s="638"/>
      <c r="R748" s="638"/>
      <c r="S748" s="638"/>
      <c r="T748" s="638"/>
    </row>
    <row r="749" spans="1:20" ht="15.75" customHeight="1">
      <c r="A749" s="638"/>
      <c r="B749" s="638"/>
      <c r="C749" s="638"/>
      <c r="D749" s="638"/>
      <c r="E749" s="638"/>
      <c r="F749" s="638"/>
      <c r="G749" s="639"/>
      <c r="H749" s="638"/>
      <c r="I749" s="638"/>
      <c r="J749" s="640"/>
      <c r="K749" s="640"/>
      <c r="L749" s="640"/>
      <c r="M749" s="421"/>
      <c r="N749" s="638"/>
      <c r="O749" s="638"/>
      <c r="P749" s="638"/>
      <c r="Q749" s="638"/>
      <c r="R749" s="638"/>
      <c r="S749" s="638"/>
      <c r="T749" s="638"/>
    </row>
    <row r="750" spans="1:20" ht="15.75" customHeight="1">
      <c r="A750" s="638"/>
      <c r="B750" s="638"/>
      <c r="C750" s="638"/>
      <c r="D750" s="638"/>
      <c r="E750" s="638"/>
      <c r="F750" s="638"/>
      <c r="G750" s="639"/>
      <c r="H750" s="638"/>
      <c r="I750" s="638"/>
      <c r="J750" s="640"/>
      <c r="K750" s="640"/>
      <c r="L750" s="640"/>
      <c r="M750" s="421"/>
      <c r="N750" s="638"/>
      <c r="O750" s="638"/>
      <c r="P750" s="638"/>
      <c r="Q750" s="638"/>
      <c r="R750" s="638"/>
      <c r="S750" s="638"/>
      <c r="T750" s="638"/>
    </row>
    <row r="751" spans="1:20" ht="15.75" customHeight="1">
      <c r="A751" s="638"/>
      <c r="B751" s="638"/>
      <c r="C751" s="638"/>
      <c r="D751" s="638"/>
      <c r="E751" s="638"/>
      <c r="F751" s="638"/>
      <c r="G751" s="639"/>
      <c r="H751" s="638"/>
      <c r="I751" s="638"/>
      <c r="J751" s="640"/>
      <c r="K751" s="640"/>
      <c r="L751" s="640"/>
      <c r="M751" s="421"/>
      <c r="N751" s="638"/>
      <c r="O751" s="638"/>
      <c r="P751" s="638"/>
      <c r="Q751" s="638"/>
      <c r="R751" s="638"/>
      <c r="S751" s="638"/>
      <c r="T751" s="638"/>
    </row>
    <row r="752" spans="1:20" ht="15.75" customHeight="1">
      <c r="A752" s="638"/>
      <c r="B752" s="638"/>
      <c r="C752" s="638"/>
      <c r="D752" s="638"/>
      <c r="E752" s="638"/>
      <c r="F752" s="638"/>
      <c r="G752" s="639"/>
      <c r="H752" s="638"/>
      <c r="I752" s="638"/>
      <c r="J752" s="640"/>
      <c r="K752" s="640"/>
      <c r="L752" s="640"/>
      <c r="M752" s="421"/>
      <c r="N752" s="638"/>
      <c r="O752" s="638"/>
      <c r="P752" s="638"/>
      <c r="Q752" s="638"/>
      <c r="R752" s="638"/>
      <c r="S752" s="638"/>
      <c r="T752" s="638"/>
    </row>
    <row r="753" spans="1:20" ht="15.75" customHeight="1">
      <c r="A753" s="638"/>
      <c r="B753" s="638"/>
      <c r="C753" s="638"/>
      <c r="D753" s="638"/>
      <c r="E753" s="638"/>
      <c r="F753" s="638"/>
      <c r="G753" s="639"/>
      <c r="H753" s="638"/>
      <c r="I753" s="638"/>
      <c r="J753" s="640"/>
      <c r="K753" s="640"/>
      <c r="L753" s="640"/>
      <c r="M753" s="421"/>
      <c r="N753" s="638"/>
      <c r="O753" s="638"/>
      <c r="P753" s="638"/>
      <c r="Q753" s="638"/>
      <c r="R753" s="638"/>
      <c r="S753" s="638"/>
      <c r="T753" s="638"/>
    </row>
    <row r="754" spans="1:20" ht="15.75" customHeight="1">
      <c r="A754" s="638"/>
      <c r="B754" s="638"/>
      <c r="C754" s="638"/>
      <c r="D754" s="638"/>
      <c r="E754" s="638"/>
      <c r="F754" s="638"/>
      <c r="G754" s="639"/>
      <c r="H754" s="638"/>
      <c r="I754" s="638"/>
      <c r="J754" s="640"/>
      <c r="K754" s="640"/>
      <c r="L754" s="640"/>
      <c r="M754" s="421"/>
      <c r="N754" s="638"/>
      <c r="O754" s="638"/>
      <c r="P754" s="638"/>
      <c r="Q754" s="638"/>
      <c r="R754" s="638"/>
      <c r="S754" s="638"/>
      <c r="T754" s="638"/>
    </row>
    <row r="755" spans="1:20" ht="15.75" customHeight="1">
      <c r="A755" s="638"/>
      <c r="B755" s="638"/>
      <c r="C755" s="638"/>
      <c r="D755" s="638"/>
      <c r="E755" s="638"/>
      <c r="F755" s="638"/>
      <c r="G755" s="639"/>
      <c r="H755" s="638"/>
      <c r="I755" s="638"/>
      <c r="J755" s="640"/>
      <c r="K755" s="640"/>
      <c r="L755" s="640"/>
      <c r="M755" s="421"/>
      <c r="N755" s="638"/>
      <c r="O755" s="638"/>
      <c r="P755" s="638"/>
      <c r="Q755" s="638"/>
      <c r="R755" s="638"/>
      <c r="S755" s="638"/>
      <c r="T755" s="638"/>
    </row>
    <row r="756" spans="1:20" ht="15.75" customHeight="1">
      <c r="A756" s="638"/>
      <c r="B756" s="638"/>
      <c r="C756" s="638"/>
      <c r="D756" s="638"/>
      <c r="E756" s="638"/>
      <c r="F756" s="638"/>
      <c r="G756" s="639"/>
      <c r="H756" s="638"/>
      <c r="I756" s="638"/>
      <c r="J756" s="640"/>
      <c r="K756" s="640"/>
      <c r="L756" s="640"/>
      <c r="M756" s="421"/>
      <c r="N756" s="638"/>
      <c r="O756" s="638"/>
      <c r="P756" s="638"/>
      <c r="Q756" s="638"/>
      <c r="R756" s="638"/>
      <c r="S756" s="638"/>
      <c r="T756" s="638"/>
    </row>
    <row r="757" spans="1:20" ht="15.75" customHeight="1">
      <c r="A757" s="638"/>
      <c r="B757" s="638"/>
      <c r="C757" s="638"/>
      <c r="D757" s="638"/>
      <c r="E757" s="638"/>
      <c r="F757" s="638"/>
      <c r="G757" s="639"/>
      <c r="H757" s="638"/>
      <c r="I757" s="638"/>
      <c r="J757" s="640"/>
      <c r="K757" s="640"/>
      <c r="L757" s="640"/>
      <c r="M757" s="421"/>
      <c r="N757" s="638"/>
      <c r="O757" s="638"/>
      <c r="P757" s="638"/>
      <c r="Q757" s="638"/>
      <c r="R757" s="638"/>
      <c r="S757" s="638"/>
      <c r="T757" s="638"/>
    </row>
    <row r="758" spans="1:20" ht="15.75" customHeight="1">
      <c r="A758" s="638"/>
      <c r="B758" s="638"/>
      <c r="C758" s="638"/>
      <c r="D758" s="638"/>
      <c r="E758" s="638"/>
      <c r="F758" s="638"/>
      <c r="G758" s="639"/>
      <c r="H758" s="638"/>
      <c r="I758" s="638"/>
      <c r="J758" s="640"/>
      <c r="K758" s="640"/>
      <c r="L758" s="640"/>
      <c r="M758" s="421"/>
      <c r="N758" s="638"/>
      <c r="O758" s="638"/>
      <c r="P758" s="638"/>
      <c r="Q758" s="638"/>
      <c r="R758" s="638"/>
      <c r="S758" s="638"/>
      <c r="T758" s="638"/>
    </row>
    <row r="759" spans="1:20" ht="15.75" customHeight="1">
      <c r="A759" s="638"/>
      <c r="B759" s="638"/>
      <c r="C759" s="638"/>
      <c r="D759" s="638"/>
      <c r="E759" s="638"/>
      <c r="F759" s="638"/>
      <c r="G759" s="639"/>
      <c r="H759" s="638"/>
      <c r="I759" s="638"/>
      <c r="J759" s="640"/>
      <c r="K759" s="640"/>
      <c r="L759" s="640"/>
      <c r="M759" s="421"/>
      <c r="N759" s="638"/>
      <c r="O759" s="638"/>
      <c r="P759" s="638"/>
      <c r="Q759" s="638"/>
      <c r="R759" s="638"/>
      <c r="S759" s="638"/>
      <c r="T759" s="638"/>
    </row>
    <row r="760" spans="1:20" ht="15.75" customHeight="1">
      <c r="A760" s="638"/>
      <c r="B760" s="638"/>
      <c r="C760" s="638"/>
      <c r="D760" s="638"/>
      <c r="E760" s="638"/>
      <c r="F760" s="638"/>
      <c r="G760" s="639"/>
      <c r="H760" s="638"/>
      <c r="I760" s="638"/>
      <c r="J760" s="640"/>
      <c r="K760" s="640"/>
      <c r="L760" s="640"/>
      <c r="M760" s="421"/>
      <c r="N760" s="638"/>
      <c r="O760" s="638"/>
      <c r="P760" s="638"/>
      <c r="Q760" s="638"/>
      <c r="R760" s="638"/>
      <c r="S760" s="638"/>
      <c r="T760" s="638"/>
    </row>
    <row r="761" spans="1:20" ht="15.75" customHeight="1">
      <c r="A761" s="638"/>
      <c r="B761" s="638"/>
      <c r="C761" s="638"/>
      <c r="D761" s="638"/>
      <c r="E761" s="638"/>
      <c r="F761" s="638"/>
      <c r="G761" s="639"/>
      <c r="H761" s="638"/>
      <c r="I761" s="638"/>
      <c r="J761" s="640"/>
      <c r="K761" s="640"/>
      <c r="L761" s="640"/>
      <c r="M761" s="421"/>
      <c r="N761" s="638"/>
      <c r="O761" s="638"/>
      <c r="P761" s="638"/>
      <c r="Q761" s="638"/>
      <c r="R761" s="638"/>
      <c r="S761" s="638"/>
      <c r="T761" s="638"/>
    </row>
    <row r="762" spans="1:20" ht="15.75" customHeight="1">
      <c r="A762" s="638"/>
      <c r="B762" s="638"/>
      <c r="C762" s="638"/>
      <c r="D762" s="638"/>
      <c r="E762" s="638"/>
      <c r="F762" s="638"/>
      <c r="G762" s="639"/>
      <c r="H762" s="638"/>
      <c r="I762" s="638"/>
      <c r="J762" s="640"/>
      <c r="K762" s="640"/>
      <c r="L762" s="640"/>
      <c r="M762" s="421"/>
      <c r="N762" s="638"/>
      <c r="O762" s="638"/>
      <c r="P762" s="638"/>
      <c r="Q762" s="638"/>
      <c r="R762" s="638"/>
      <c r="S762" s="638"/>
      <c r="T762" s="638"/>
    </row>
    <row r="763" spans="1:20" ht="15.75" customHeight="1">
      <c r="A763" s="638"/>
      <c r="B763" s="638"/>
      <c r="C763" s="638"/>
      <c r="D763" s="638"/>
      <c r="E763" s="638"/>
      <c r="F763" s="638"/>
      <c r="G763" s="639"/>
      <c r="H763" s="638"/>
      <c r="I763" s="638"/>
      <c r="J763" s="640"/>
      <c r="K763" s="640"/>
      <c r="L763" s="640"/>
      <c r="M763" s="421"/>
      <c r="N763" s="638"/>
      <c r="O763" s="638"/>
      <c r="P763" s="638"/>
      <c r="Q763" s="638"/>
      <c r="R763" s="638"/>
      <c r="S763" s="638"/>
      <c r="T763" s="638"/>
    </row>
    <row r="764" spans="1:20" ht="15.75" customHeight="1">
      <c r="A764" s="638"/>
      <c r="B764" s="638"/>
      <c r="C764" s="638"/>
      <c r="D764" s="638"/>
      <c r="E764" s="638"/>
      <c r="F764" s="638"/>
      <c r="G764" s="639"/>
      <c r="H764" s="638"/>
      <c r="I764" s="638"/>
      <c r="J764" s="640"/>
      <c r="K764" s="640"/>
      <c r="L764" s="640"/>
      <c r="M764" s="421"/>
      <c r="N764" s="638"/>
      <c r="O764" s="638"/>
      <c r="P764" s="638"/>
      <c r="Q764" s="638"/>
      <c r="R764" s="638"/>
      <c r="S764" s="638"/>
      <c r="T764" s="638"/>
    </row>
    <row r="765" spans="1:20" ht="15.75" customHeight="1">
      <c r="A765" s="638"/>
      <c r="B765" s="638"/>
      <c r="C765" s="638"/>
      <c r="D765" s="638"/>
      <c r="E765" s="638"/>
      <c r="F765" s="638"/>
      <c r="G765" s="639"/>
      <c r="H765" s="638"/>
      <c r="I765" s="638"/>
      <c r="J765" s="640"/>
      <c r="K765" s="640"/>
      <c r="L765" s="640"/>
      <c r="M765" s="421"/>
      <c r="N765" s="638"/>
      <c r="O765" s="638"/>
      <c r="P765" s="638"/>
      <c r="Q765" s="638"/>
      <c r="R765" s="638"/>
      <c r="S765" s="638"/>
      <c r="T765" s="638"/>
    </row>
    <row r="766" spans="1:20" ht="15.75" customHeight="1">
      <c r="A766" s="638"/>
      <c r="B766" s="638"/>
      <c r="C766" s="638"/>
      <c r="D766" s="638"/>
      <c r="E766" s="638"/>
      <c r="F766" s="638"/>
      <c r="G766" s="639"/>
      <c r="H766" s="638"/>
      <c r="I766" s="638"/>
      <c r="J766" s="640"/>
      <c r="K766" s="640"/>
      <c r="L766" s="640"/>
      <c r="M766" s="421"/>
      <c r="N766" s="638"/>
      <c r="O766" s="638"/>
      <c r="P766" s="638"/>
      <c r="Q766" s="638"/>
      <c r="R766" s="638"/>
      <c r="S766" s="638"/>
      <c r="T766" s="638"/>
    </row>
    <row r="767" spans="1:20" ht="15.75" customHeight="1">
      <c r="A767" s="638"/>
      <c r="B767" s="638"/>
      <c r="C767" s="638"/>
      <c r="D767" s="638"/>
      <c r="E767" s="638"/>
      <c r="F767" s="638"/>
      <c r="G767" s="639"/>
      <c r="H767" s="638"/>
      <c r="I767" s="638"/>
      <c r="J767" s="640"/>
      <c r="K767" s="640"/>
      <c r="L767" s="640"/>
      <c r="M767" s="421"/>
      <c r="N767" s="638"/>
      <c r="O767" s="638"/>
      <c r="P767" s="638"/>
      <c r="Q767" s="638"/>
      <c r="R767" s="638"/>
      <c r="S767" s="638"/>
      <c r="T767" s="638"/>
    </row>
    <row r="768" spans="1:20" ht="15.75" customHeight="1">
      <c r="A768" s="638"/>
      <c r="B768" s="638"/>
      <c r="C768" s="638"/>
      <c r="D768" s="638"/>
      <c r="E768" s="638"/>
      <c r="F768" s="638"/>
      <c r="G768" s="639"/>
      <c r="H768" s="638"/>
      <c r="I768" s="638"/>
      <c r="J768" s="640"/>
      <c r="K768" s="640"/>
      <c r="L768" s="640"/>
      <c r="M768" s="421"/>
      <c r="N768" s="638"/>
      <c r="O768" s="638"/>
      <c r="P768" s="638"/>
      <c r="Q768" s="638"/>
      <c r="R768" s="638"/>
      <c r="S768" s="638"/>
      <c r="T768" s="638"/>
    </row>
    <row r="769" spans="1:20" ht="15.75" customHeight="1">
      <c r="A769" s="638"/>
      <c r="B769" s="638"/>
      <c r="C769" s="638"/>
      <c r="D769" s="638"/>
      <c r="E769" s="638"/>
      <c r="F769" s="638"/>
      <c r="G769" s="639"/>
      <c r="H769" s="638"/>
      <c r="I769" s="638"/>
      <c r="J769" s="640"/>
      <c r="K769" s="640"/>
      <c r="L769" s="640"/>
      <c r="M769" s="421"/>
      <c r="N769" s="638"/>
      <c r="O769" s="638"/>
      <c r="P769" s="638"/>
      <c r="Q769" s="638"/>
      <c r="R769" s="638"/>
      <c r="S769" s="638"/>
      <c r="T769" s="638"/>
    </row>
    <row r="770" spans="1:20" ht="15.75" customHeight="1">
      <c r="A770" s="638"/>
      <c r="B770" s="638"/>
      <c r="C770" s="638"/>
      <c r="D770" s="638"/>
      <c r="E770" s="638"/>
      <c r="F770" s="638"/>
      <c r="G770" s="639"/>
      <c r="H770" s="638"/>
      <c r="I770" s="638"/>
      <c r="J770" s="640"/>
      <c r="K770" s="640"/>
      <c r="L770" s="640"/>
      <c r="M770" s="421"/>
      <c r="N770" s="638"/>
      <c r="O770" s="638"/>
      <c r="P770" s="638"/>
      <c r="Q770" s="638"/>
      <c r="R770" s="638"/>
      <c r="S770" s="638"/>
      <c r="T770" s="638"/>
    </row>
    <row r="771" spans="1:20" ht="15.75" customHeight="1">
      <c r="A771" s="638"/>
      <c r="B771" s="638"/>
      <c r="C771" s="638"/>
      <c r="D771" s="638"/>
      <c r="E771" s="638"/>
      <c r="F771" s="638"/>
      <c r="G771" s="639"/>
      <c r="H771" s="638"/>
      <c r="I771" s="638"/>
      <c r="J771" s="640"/>
      <c r="K771" s="640"/>
      <c r="L771" s="640"/>
      <c r="M771" s="421"/>
      <c r="N771" s="638"/>
      <c r="O771" s="638"/>
      <c r="P771" s="638"/>
      <c r="Q771" s="638"/>
      <c r="R771" s="638"/>
      <c r="S771" s="638"/>
      <c r="T771" s="638"/>
    </row>
    <row r="772" spans="1:20" ht="15.75" customHeight="1">
      <c r="A772" s="638"/>
      <c r="B772" s="638"/>
      <c r="C772" s="638"/>
      <c r="D772" s="638"/>
      <c r="E772" s="638"/>
      <c r="F772" s="638"/>
      <c r="G772" s="639"/>
      <c r="H772" s="638"/>
      <c r="I772" s="638"/>
      <c r="J772" s="640"/>
      <c r="K772" s="640"/>
      <c r="L772" s="640"/>
      <c r="M772" s="421"/>
      <c r="N772" s="638"/>
      <c r="O772" s="638"/>
      <c r="P772" s="638"/>
      <c r="Q772" s="638"/>
      <c r="R772" s="638"/>
      <c r="S772" s="638"/>
      <c r="T772" s="638"/>
    </row>
    <row r="773" spans="1:20" ht="15.75" customHeight="1">
      <c r="A773" s="638"/>
      <c r="B773" s="638"/>
      <c r="C773" s="638"/>
      <c r="D773" s="638"/>
      <c r="E773" s="638"/>
      <c r="F773" s="638"/>
      <c r="G773" s="639"/>
      <c r="H773" s="638"/>
      <c r="I773" s="638"/>
      <c r="J773" s="640"/>
      <c r="K773" s="640"/>
      <c r="L773" s="640"/>
      <c r="M773" s="421"/>
      <c r="N773" s="638"/>
      <c r="O773" s="638"/>
      <c r="P773" s="638"/>
      <c r="Q773" s="638"/>
      <c r="R773" s="638"/>
      <c r="S773" s="638"/>
      <c r="T773" s="638"/>
    </row>
    <row r="774" spans="1:20" ht="15.75" customHeight="1">
      <c r="A774" s="638"/>
      <c r="B774" s="638"/>
      <c r="C774" s="638"/>
      <c r="D774" s="638"/>
      <c r="E774" s="638"/>
      <c r="F774" s="638"/>
      <c r="G774" s="639"/>
      <c r="H774" s="638"/>
      <c r="I774" s="638"/>
      <c r="J774" s="640"/>
      <c r="K774" s="640"/>
      <c r="L774" s="640"/>
      <c r="M774" s="421"/>
      <c r="N774" s="638"/>
      <c r="O774" s="638"/>
      <c r="P774" s="638"/>
      <c r="Q774" s="638"/>
      <c r="R774" s="638"/>
      <c r="S774" s="638"/>
      <c r="T774" s="638"/>
    </row>
    <row r="775" spans="1:20" ht="15.75" customHeight="1">
      <c r="A775" s="638"/>
      <c r="B775" s="638"/>
      <c r="C775" s="638"/>
      <c r="D775" s="638"/>
      <c r="E775" s="638"/>
      <c r="F775" s="638"/>
      <c r="G775" s="639"/>
      <c r="H775" s="638"/>
      <c r="I775" s="638"/>
      <c r="J775" s="640"/>
      <c r="K775" s="640"/>
      <c r="L775" s="640"/>
      <c r="M775" s="421"/>
      <c r="N775" s="638"/>
      <c r="O775" s="638"/>
      <c r="P775" s="638"/>
      <c r="Q775" s="638"/>
      <c r="R775" s="638"/>
      <c r="S775" s="638"/>
      <c r="T775" s="638"/>
    </row>
    <row r="776" spans="1:20" ht="15.75" customHeight="1">
      <c r="A776" s="638"/>
      <c r="B776" s="638"/>
      <c r="C776" s="638"/>
      <c r="D776" s="638"/>
      <c r="E776" s="638"/>
      <c r="F776" s="638"/>
      <c r="G776" s="639"/>
      <c r="H776" s="638"/>
      <c r="I776" s="638"/>
      <c r="J776" s="640"/>
      <c r="K776" s="640"/>
      <c r="L776" s="640"/>
      <c r="M776" s="421"/>
      <c r="N776" s="638"/>
      <c r="O776" s="638"/>
      <c r="P776" s="638"/>
      <c r="Q776" s="638"/>
      <c r="R776" s="638"/>
      <c r="S776" s="638"/>
      <c r="T776" s="638"/>
    </row>
    <row r="777" spans="1:20" ht="15.75" customHeight="1">
      <c r="A777" s="638"/>
      <c r="B777" s="638"/>
      <c r="C777" s="638"/>
      <c r="D777" s="638"/>
      <c r="E777" s="638"/>
      <c r="F777" s="638"/>
      <c r="G777" s="639"/>
      <c r="H777" s="638"/>
      <c r="I777" s="638"/>
      <c r="J777" s="640"/>
      <c r="K777" s="640"/>
      <c r="L777" s="640"/>
      <c r="M777" s="421"/>
      <c r="N777" s="638"/>
      <c r="O777" s="638"/>
      <c r="P777" s="638"/>
      <c r="Q777" s="638"/>
      <c r="R777" s="638"/>
      <c r="S777" s="638"/>
      <c r="T777" s="638"/>
    </row>
    <row r="778" spans="1:20" ht="15.75" customHeight="1">
      <c r="A778" s="638"/>
      <c r="B778" s="638"/>
      <c r="C778" s="638"/>
      <c r="D778" s="638"/>
      <c r="E778" s="638"/>
      <c r="F778" s="638"/>
      <c r="G778" s="639"/>
      <c r="H778" s="638"/>
      <c r="I778" s="638"/>
      <c r="J778" s="640"/>
      <c r="K778" s="640"/>
      <c r="L778" s="640"/>
      <c r="M778" s="421"/>
      <c r="N778" s="638"/>
      <c r="O778" s="638"/>
      <c r="P778" s="638"/>
      <c r="Q778" s="638"/>
      <c r="R778" s="638"/>
      <c r="S778" s="638"/>
      <c r="T778" s="638"/>
    </row>
    <row r="779" spans="1:20" ht="15.75" customHeight="1">
      <c r="A779" s="638"/>
      <c r="B779" s="638"/>
      <c r="C779" s="638"/>
      <c r="D779" s="638"/>
      <c r="E779" s="638"/>
      <c r="F779" s="638"/>
      <c r="G779" s="639"/>
      <c r="H779" s="638"/>
      <c r="I779" s="638"/>
      <c r="J779" s="640"/>
      <c r="K779" s="640"/>
      <c r="L779" s="640"/>
      <c r="M779" s="421"/>
      <c r="N779" s="638"/>
      <c r="O779" s="638"/>
      <c r="P779" s="638"/>
      <c r="Q779" s="638"/>
      <c r="R779" s="638"/>
      <c r="S779" s="638"/>
      <c r="T779" s="638"/>
    </row>
    <row r="780" spans="1:20" ht="15.75" customHeight="1">
      <c r="A780" s="638"/>
      <c r="B780" s="638"/>
      <c r="C780" s="638"/>
      <c r="D780" s="638"/>
      <c r="E780" s="638"/>
      <c r="F780" s="638"/>
      <c r="G780" s="639"/>
      <c r="H780" s="638"/>
      <c r="I780" s="638"/>
      <c r="J780" s="640"/>
      <c r="K780" s="640"/>
      <c r="L780" s="640"/>
      <c r="M780" s="421"/>
      <c r="N780" s="638"/>
      <c r="O780" s="638"/>
      <c r="P780" s="638"/>
      <c r="Q780" s="638"/>
      <c r="R780" s="638"/>
      <c r="S780" s="638"/>
      <c r="T780" s="638"/>
    </row>
    <row r="781" spans="1:20" ht="15.75" customHeight="1">
      <c r="A781" s="638"/>
      <c r="B781" s="638"/>
      <c r="C781" s="638"/>
      <c r="D781" s="638"/>
      <c r="E781" s="638"/>
      <c r="F781" s="638"/>
      <c r="G781" s="639"/>
      <c r="H781" s="638"/>
      <c r="I781" s="638"/>
      <c r="J781" s="640"/>
      <c r="K781" s="640"/>
      <c r="L781" s="640"/>
      <c r="M781" s="421"/>
      <c r="N781" s="638"/>
      <c r="O781" s="638"/>
      <c r="P781" s="638"/>
      <c r="Q781" s="638"/>
      <c r="R781" s="638"/>
      <c r="S781" s="638"/>
      <c r="T781" s="638"/>
    </row>
    <row r="782" spans="1:20" ht="15.75" customHeight="1">
      <c r="A782" s="638"/>
      <c r="B782" s="638"/>
      <c r="C782" s="638"/>
      <c r="D782" s="638"/>
      <c r="E782" s="638"/>
      <c r="F782" s="638"/>
      <c r="G782" s="639"/>
      <c r="H782" s="638"/>
      <c r="I782" s="638"/>
      <c r="J782" s="640"/>
      <c r="K782" s="640"/>
      <c r="L782" s="640"/>
      <c r="M782" s="421"/>
      <c r="N782" s="638"/>
      <c r="O782" s="638"/>
      <c r="P782" s="638"/>
      <c r="Q782" s="638"/>
      <c r="R782" s="638"/>
      <c r="S782" s="638"/>
      <c r="T782" s="638"/>
    </row>
    <row r="783" spans="1:20" ht="15.75" customHeight="1">
      <c r="A783" s="638"/>
      <c r="B783" s="638"/>
      <c r="C783" s="638"/>
      <c r="D783" s="638"/>
      <c r="E783" s="638"/>
      <c r="F783" s="638"/>
      <c r="G783" s="639"/>
      <c r="H783" s="638"/>
      <c r="I783" s="638"/>
      <c r="J783" s="640"/>
      <c r="K783" s="640"/>
      <c r="L783" s="640"/>
      <c r="M783" s="421"/>
      <c r="N783" s="638"/>
      <c r="O783" s="638"/>
      <c r="P783" s="638"/>
      <c r="Q783" s="638"/>
      <c r="R783" s="638"/>
      <c r="S783" s="638"/>
      <c r="T783" s="638"/>
    </row>
    <row r="784" spans="1:20" ht="15.75" customHeight="1">
      <c r="A784" s="638"/>
      <c r="B784" s="638"/>
      <c r="C784" s="638"/>
      <c r="D784" s="638"/>
      <c r="E784" s="638"/>
      <c r="F784" s="638"/>
      <c r="G784" s="639"/>
      <c r="H784" s="638"/>
      <c r="I784" s="638"/>
      <c r="J784" s="640"/>
      <c r="K784" s="640"/>
      <c r="L784" s="640"/>
      <c r="M784" s="421"/>
      <c r="N784" s="638"/>
      <c r="O784" s="638"/>
      <c r="P784" s="638"/>
      <c r="Q784" s="638"/>
      <c r="R784" s="638"/>
      <c r="S784" s="638"/>
      <c r="T784" s="638"/>
    </row>
    <row r="785" spans="1:20" ht="15.75" customHeight="1">
      <c r="A785" s="638"/>
      <c r="B785" s="638"/>
      <c r="C785" s="638"/>
      <c r="D785" s="638"/>
      <c r="E785" s="638"/>
      <c r="F785" s="638"/>
      <c r="G785" s="639"/>
      <c r="H785" s="638"/>
      <c r="I785" s="638"/>
      <c r="J785" s="640"/>
      <c r="K785" s="640"/>
      <c r="L785" s="640"/>
      <c r="M785" s="421"/>
      <c r="N785" s="638"/>
      <c r="O785" s="638"/>
      <c r="P785" s="638"/>
      <c r="Q785" s="638"/>
      <c r="R785" s="638"/>
      <c r="S785" s="638"/>
      <c r="T785" s="638"/>
    </row>
    <row r="786" spans="1:20" ht="15.75" customHeight="1">
      <c r="A786" s="638"/>
      <c r="B786" s="638"/>
      <c r="C786" s="638"/>
      <c r="D786" s="638"/>
      <c r="E786" s="638"/>
      <c r="F786" s="638"/>
      <c r="G786" s="639"/>
      <c r="H786" s="638"/>
      <c r="I786" s="638"/>
      <c r="J786" s="640"/>
      <c r="K786" s="640"/>
      <c r="L786" s="640"/>
      <c r="M786" s="421"/>
      <c r="N786" s="638"/>
      <c r="O786" s="638"/>
      <c r="P786" s="638"/>
      <c r="Q786" s="638"/>
      <c r="R786" s="638"/>
      <c r="S786" s="638"/>
      <c r="T786" s="638"/>
    </row>
    <row r="787" spans="1:20" ht="15.75" customHeight="1">
      <c r="A787" s="638"/>
      <c r="B787" s="638"/>
      <c r="C787" s="638"/>
      <c r="D787" s="638"/>
      <c r="E787" s="638"/>
      <c r="F787" s="638"/>
      <c r="G787" s="639"/>
      <c r="H787" s="638"/>
      <c r="I787" s="638"/>
      <c r="J787" s="640"/>
      <c r="K787" s="640"/>
      <c r="L787" s="640"/>
      <c r="M787" s="421"/>
      <c r="N787" s="638"/>
      <c r="O787" s="638"/>
      <c r="P787" s="638"/>
      <c r="Q787" s="638"/>
      <c r="R787" s="638"/>
      <c r="S787" s="638"/>
      <c r="T787" s="638"/>
    </row>
    <row r="788" spans="1:20" ht="15.75" customHeight="1">
      <c r="A788" s="638"/>
      <c r="B788" s="638"/>
      <c r="C788" s="638"/>
      <c r="D788" s="638"/>
      <c r="E788" s="638"/>
      <c r="F788" s="638"/>
      <c r="G788" s="639"/>
      <c r="H788" s="638"/>
      <c r="I788" s="638"/>
      <c r="J788" s="640"/>
      <c r="K788" s="640"/>
      <c r="L788" s="640"/>
      <c r="M788" s="421"/>
      <c r="N788" s="638"/>
      <c r="O788" s="638"/>
      <c r="P788" s="638"/>
      <c r="Q788" s="638"/>
      <c r="R788" s="638"/>
      <c r="S788" s="638"/>
      <c r="T788" s="638"/>
    </row>
    <row r="789" spans="1:20" ht="15.75" customHeight="1">
      <c r="A789" s="638"/>
      <c r="B789" s="638"/>
      <c r="C789" s="638"/>
      <c r="D789" s="638"/>
      <c r="E789" s="638"/>
      <c r="F789" s="638"/>
      <c r="G789" s="639"/>
      <c r="H789" s="638"/>
      <c r="I789" s="638"/>
      <c r="J789" s="640"/>
      <c r="K789" s="640"/>
      <c r="L789" s="640"/>
      <c r="M789" s="421"/>
      <c r="N789" s="638"/>
      <c r="O789" s="638"/>
      <c r="P789" s="638"/>
      <c r="Q789" s="638"/>
      <c r="R789" s="638"/>
      <c r="S789" s="638"/>
      <c r="T789" s="638"/>
    </row>
    <row r="790" spans="1:20" ht="15.75" customHeight="1">
      <c r="A790" s="638"/>
      <c r="B790" s="638"/>
      <c r="C790" s="638"/>
      <c r="D790" s="638"/>
      <c r="E790" s="638"/>
      <c r="F790" s="638"/>
      <c r="G790" s="639"/>
      <c r="H790" s="638"/>
      <c r="I790" s="638"/>
      <c r="J790" s="640"/>
      <c r="K790" s="640"/>
      <c r="L790" s="640"/>
      <c r="M790" s="421"/>
      <c r="N790" s="638"/>
      <c r="O790" s="638"/>
      <c r="P790" s="638"/>
      <c r="Q790" s="638"/>
      <c r="R790" s="638"/>
      <c r="S790" s="638"/>
      <c r="T790" s="638"/>
    </row>
    <row r="791" spans="1:20" ht="15.75" customHeight="1">
      <c r="A791" s="638"/>
      <c r="B791" s="638"/>
      <c r="C791" s="638"/>
      <c r="D791" s="638"/>
      <c r="E791" s="638"/>
      <c r="F791" s="638"/>
      <c r="G791" s="639"/>
      <c r="H791" s="638"/>
      <c r="I791" s="638"/>
      <c r="J791" s="640"/>
      <c r="K791" s="640"/>
      <c r="L791" s="640"/>
      <c r="M791" s="421"/>
      <c r="N791" s="638"/>
      <c r="O791" s="638"/>
      <c r="P791" s="638"/>
      <c r="Q791" s="638"/>
      <c r="R791" s="638"/>
      <c r="S791" s="638"/>
      <c r="T791" s="638"/>
    </row>
    <row r="792" spans="1:20" ht="15.75" customHeight="1">
      <c r="A792" s="638"/>
      <c r="B792" s="638"/>
      <c r="C792" s="638"/>
      <c r="D792" s="638"/>
      <c r="E792" s="638"/>
      <c r="F792" s="638"/>
      <c r="G792" s="639"/>
      <c r="H792" s="638"/>
      <c r="I792" s="638"/>
      <c r="J792" s="640"/>
      <c r="K792" s="640"/>
      <c r="L792" s="640"/>
      <c r="M792" s="421"/>
      <c r="N792" s="638"/>
      <c r="O792" s="638"/>
      <c r="P792" s="638"/>
      <c r="Q792" s="638"/>
      <c r="R792" s="638"/>
      <c r="S792" s="638"/>
      <c r="T792" s="638"/>
    </row>
    <row r="793" spans="1:20" ht="15.75" customHeight="1">
      <c r="A793" s="638"/>
      <c r="B793" s="638"/>
      <c r="C793" s="638"/>
      <c r="D793" s="638"/>
      <c r="E793" s="638"/>
      <c r="F793" s="638"/>
      <c r="G793" s="639"/>
      <c r="H793" s="638"/>
      <c r="I793" s="638"/>
      <c r="J793" s="640"/>
      <c r="K793" s="640"/>
      <c r="L793" s="640"/>
      <c r="M793" s="421"/>
      <c r="N793" s="638"/>
      <c r="O793" s="638"/>
      <c r="P793" s="638"/>
      <c r="Q793" s="638"/>
      <c r="R793" s="638"/>
      <c r="S793" s="638"/>
      <c r="T793" s="638"/>
    </row>
    <row r="794" spans="1:20" ht="15.75" customHeight="1">
      <c r="A794" s="638"/>
      <c r="B794" s="638"/>
      <c r="C794" s="638"/>
      <c r="D794" s="638"/>
      <c r="E794" s="638"/>
      <c r="F794" s="638"/>
      <c r="G794" s="639"/>
      <c r="H794" s="638"/>
      <c r="I794" s="638"/>
      <c r="J794" s="640"/>
      <c r="K794" s="640"/>
      <c r="L794" s="640"/>
      <c r="M794" s="421"/>
      <c r="N794" s="638"/>
      <c r="O794" s="638"/>
      <c r="P794" s="638"/>
      <c r="Q794" s="638"/>
      <c r="R794" s="638"/>
      <c r="S794" s="638"/>
      <c r="T794" s="638"/>
    </row>
    <row r="795" spans="1:20" ht="15.75" customHeight="1">
      <c r="A795" s="638"/>
      <c r="B795" s="638"/>
      <c r="C795" s="638"/>
      <c r="D795" s="638"/>
      <c r="E795" s="638"/>
      <c r="F795" s="638"/>
      <c r="G795" s="639"/>
      <c r="H795" s="638"/>
      <c r="I795" s="638"/>
      <c r="J795" s="640"/>
      <c r="K795" s="640"/>
      <c r="L795" s="640"/>
      <c r="M795" s="421"/>
      <c r="N795" s="638"/>
      <c r="O795" s="638"/>
      <c r="P795" s="638"/>
      <c r="Q795" s="638"/>
      <c r="R795" s="638"/>
      <c r="S795" s="638"/>
      <c r="T795" s="638"/>
    </row>
    <row r="796" spans="1:20" ht="15.75" customHeight="1">
      <c r="A796" s="638"/>
      <c r="B796" s="638"/>
      <c r="C796" s="638"/>
      <c r="D796" s="638"/>
      <c r="E796" s="638"/>
      <c r="F796" s="638"/>
      <c r="G796" s="639"/>
      <c r="H796" s="638"/>
      <c r="I796" s="638"/>
      <c r="J796" s="640"/>
      <c r="K796" s="640"/>
      <c r="L796" s="640"/>
      <c r="M796" s="421"/>
      <c r="N796" s="638"/>
      <c r="O796" s="638"/>
      <c r="P796" s="638"/>
      <c r="Q796" s="638"/>
      <c r="R796" s="638"/>
      <c r="S796" s="638"/>
      <c r="T796" s="638"/>
    </row>
    <row r="797" spans="1:20" ht="15.75" customHeight="1">
      <c r="A797" s="638"/>
      <c r="B797" s="638"/>
      <c r="C797" s="638"/>
      <c r="D797" s="638"/>
      <c r="E797" s="638"/>
      <c r="F797" s="638"/>
      <c r="G797" s="639"/>
      <c r="H797" s="638"/>
      <c r="I797" s="638"/>
      <c r="J797" s="640"/>
      <c r="K797" s="640"/>
      <c r="L797" s="640"/>
      <c r="M797" s="421"/>
      <c r="N797" s="638"/>
      <c r="O797" s="638"/>
      <c r="P797" s="638"/>
      <c r="Q797" s="638"/>
      <c r="R797" s="638"/>
      <c r="S797" s="638"/>
      <c r="T797" s="638"/>
    </row>
    <row r="798" spans="1:20" ht="15.75" customHeight="1">
      <c r="A798" s="638"/>
      <c r="B798" s="638"/>
      <c r="C798" s="638"/>
      <c r="D798" s="638"/>
      <c r="E798" s="638"/>
      <c r="F798" s="638"/>
      <c r="G798" s="639"/>
      <c r="H798" s="638"/>
      <c r="I798" s="638"/>
      <c r="J798" s="640"/>
      <c r="K798" s="640"/>
      <c r="L798" s="640"/>
      <c r="M798" s="421"/>
      <c r="N798" s="638"/>
      <c r="O798" s="638"/>
      <c r="P798" s="638"/>
      <c r="Q798" s="638"/>
      <c r="R798" s="638"/>
      <c r="S798" s="638"/>
      <c r="T798" s="638"/>
    </row>
    <row r="799" spans="1:20" ht="15.75" customHeight="1">
      <c r="A799" s="638"/>
      <c r="B799" s="638"/>
      <c r="C799" s="638"/>
      <c r="D799" s="638"/>
      <c r="E799" s="638"/>
      <c r="F799" s="638"/>
      <c r="G799" s="639"/>
      <c r="H799" s="638"/>
      <c r="I799" s="638"/>
      <c r="J799" s="640"/>
      <c r="K799" s="640"/>
      <c r="L799" s="640"/>
      <c r="M799" s="421"/>
      <c r="N799" s="638"/>
      <c r="O799" s="638"/>
      <c r="P799" s="638"/>
      <c r="Q799" s="638"/>
      <c r="R799" s="638"/>
      <c r="S799" s="638"/>
      <c r="T799" s="638"/>
    </row>
    <row r="800" spans="1:20" ht="15.75" customHeight="1">
      <c r="A800" s="638"/>
      <c r="B800" s="638"/>
      <c r="C800" s="638"/>
      <c r="D800" s="638"/>
      <c r="E800" s="638"/>
      <c r="F800" s="638"/>
      <c r="G800" s="639"/>
      <c r="H800" s="638"/>
      <c r="I800" s="638"/>
      <c r="J800" s="640"/>
      <c r="K800" s="640"/>
      <c r="L800" s="640"/>
      <c r="M800" s="421"/>
      <c r="N800" s="638"/>
      <c r="O800" s="638"/>
      <c r="P800" s="638"/>
      <c r="Q800" s="638"/>
      <c r="R800" s="638"/>
      <c r="S800" s="638"/>
      <c r="T800" s="638"/>
    </row>
    <row r="801" spans="1:20" ht="15.75" customHeight="1">
      <c r="A801" s="638"/>
      <c r="B801" s="638"/>
      <c r="C801" s="638"/>
      <c r="D801" s="638"/>
      <c r="E801" s="638"/>
      <c r="F801" s="638"/>
      <c r="G801" s="639"/>
      <c r="H801" s="638"/>
      <c r="I801" s="638"/>
      <c r="J801" s="640"/>
      <c r="K801" s="640"/>
      <c r="L801" s="640"/>
      <c r="M801" s="421"/>
      <c r="N801" s="638"/>
      <c r="O801" s="638"/>
      <c r="P801" s="638"/>
      <c r="Q801" s="638"/>
      <c r="R801" s="638"/>
      <c r="S801" s="638"/>
      <c r="T801" s="638"/>
    </row>
    <row r="802" spans="1:20" ht="15.75" customHeight="1">
      <c r="A802" s="638"/>
      <c r="B802" s="638"/>
      <c r="C802" s="638"/>
      <c r="D802" s="638"/>
      <c r="E802" s="638"/>
      <c r="F802" s="638"/>
      <c r="G802" s="639"/>
      <c r="H802" s="638"/>
      <c r="I802" s="638"/>
      <c r="J802" s="640"/>
      <c r="K802" s="640"/>
      <c r="L802" s="640"/>
      <c r="M802" s="421"/>
      <c r="N802" s="638"/>
      <c r="O802" s="638"/>
      <c r="P802" s="638"/>
      <c r="Q802" s="638"/>
      <c r="R802" s="638"/>
      <c r="S802" s="638"/>
      <c r="T802" s="638"/>
    </row>
    <row r="803" spans="1:20" ht="15.75" customHeight="1">
      <c r="A803" s="638"/>
      <c r="B803" s="638"/>
      <c r="C803" s="638"/>
      <c r="D803" s="638"/>
      <c r="E803" s="638"/>
      <c r="F803" s="638"/>
      <c r="G803" s="639"/>
      <c r="H803" s="638"/>
      <c r="I803" s="638"/>
      <c r="J803" s="640"/>
      <c r="K803" s="640"/>
      <c r="L803" s="640"/>
      <c r="M803" s="421"/>
      <c r="N803" s="638"/>
      <c r="O803" s="638"/>
      <c r="P803" s="638"/>
      <c r="Q803" s="638"/>
      <c r="R803" s="638"/>
      <c r="S803" s="638"/>
      <c r="T803" s="638"/>
    </row>
    <row r="804" spans="1:20" ht="15.75" customHeight="1">
      <c r="A804" s="638"/>
      <c r="B804" s="638"/>
      <c r="C804" s="638"/>
      <c r="D804" s="638"/>
      <c r="E804" s="638"/>
      <c r="F804" s="638"/>
      <c r="G804" s="639"/>
      <c r="H804" s="638"/>
      <c r="I804" s="638"/>
      <c r="J804" s="640"/>
      <c r="K804" s="640"/>
      <c r="L804" s="640"/>
      <c r="M804" s="421"/>
      <c r="N804" s="638"/>
      <c r="O804" s="638"/>
      <c r="P804" s="638"/>
      <c r="Q804" s="638"/>
      <c r="R804" s="638"/>
      <c r="S804" s="638"/>
      <c r="T804" s="638"/>
    </row>
    <row r="805" spans="1:20" ht="15.75" customHeight="1">
      <c r="A805" s="638"/>
      <c r="B805" s="638"/>
      <c r="C805" s="638"/>
      <c r="D805" s="638"/>
      <c r="E805" s="638"/>
      <c r="F805" s="638"/>
      <c r="G805" s="639"/>
      <c r="H805" s="638"/>
      <c r="I805" s="638"/>
      <c r="J805" s="640"/>
      <c r="K805" s="640"/>
      <c r="L805" s="640"/>
      <c r="M805" s="421"/>
      <c r="N805" s="638"/>
      <c r="O805" s="638"/>
      <c r="P805" s="638"/>
      <c r="Q805" s="638"/>
      <c r="R805" s="638"/>
      <c r="S805" s="638"/>
      <c r="T805" s="638"/>
    </row>
    <row r="806" spans="1:20" ht="15.75" customHeight="1">
      <c r="A806" s="638"/>
      <c r="B806" s="638"/>
      <c r="C806" s="638"/>
      <c r="D806" s="638"/>
      <c r="E806" s="638"/>
      <c r="F806" s="638"/>
      <c r="G806" s="639"/>
      <c r="H806" s="638"/>
      <c r="I806" s="638"/>
      <c r="J806" s="640"/>
      <c r="K806" s="640"/>
      <c r="L806" s="640"/>
      <c r="M806" s="421"/>
      <c r="N806" s="638"/>
      <c r="O806" s="638"/>
      <c r="P806" s="638"/>
      <c r="Q806" s="638"/>
      <c r="R806" s="638"/>
      <c r="S806" s="638"/>
      <c r="T806" s="638"/>
    </row>
    <row r="807" spans="1:20" ht="15.75" customHeight="1">
      <c r="A807" s="638"/>
      <c r="B807" s="638"/>
      <c r="C807" s="638"/>
      <c r="D807" s="638"/>
      <c r="E807" s="638"/>
      <c r="F807" s="638"/>
      <c r="G807" s="639"/>
      <c r="H807" s="638"/>
      <c r="I807" s="638"/>
      <c r="J807" s="640"/>
      <c r="K807" s="640"/>
      <c r="L807" s="640"/>
      <c r="M807" s="421"/>
      <c r="N807" s="638"/>
      <c r="O807" s="638"/>
      <c r="P807" s="638"/>
      <c r="Q807" s="638"/>
      <c r="R807" s="638"/>
      <c r="S807" s="638"/>
      <c r="T807" s="638"/>
    </row>
    <row r="808" spans="1:20" ht="15.75" customHeight="1">
      <c r="A808" s="638"/>
      <c r="B808" s="638"/>
      <c r="C808" s="638"/>
      <c r="D808" s="638"/>
      <c r="E808" s="638"/>
      <c r="F808" s="638"/>
      <c r="G808" s="639"/>
      <c r="H808" s="638"/>
      <c r="I808" s="638"/>
      <c r="J808" s="640"/>
      <c r="K808" s="640"/>
      <c r="L808" s="640"/>
      <c r="M808" s="421"/>
      <c r="N808" s="638"/>
      <c r="O808" s="638"/>
      <c r="P808" s="638"/>
      <c r="Q808" s="638"/>
      <c r="R808" s="638"/>
      <c r="S808" s="638"/>
      <c r="T808" s="638"/>
    </row>
    <row r="809" spans="1:20" ht="15.75" customHeight="1">
      <c r="A809" s="638"/>
      <c r="B809" s="638"/>
      <c r="C809" s="638"/>
      <c r="D809" s="638"/>
      <c r="E809" s="638"/>
      <c r="F809" s="638"/>
      <c r="G809" s="639"/>
      <c r="H809" s="638"/>
      <c r="I809" s="638"/>
      <c r="J809" s="640"/>
      <c r="K809" s="640"/>
      <c r="L809" s="640"/>
      <c r="M809" s="421"/>
      <c r="N809" s="638"/>
      <c r="O809" s="638"/>
      <c r="P809" s="638"/>
      <c r="Q809" s="638"/>
      <c r="R809" s="638"/>
      <c r="S809" s="638"/>
      <c r="T809" s="638"/>
    </row>
    <row r="810" spans="1:20" ht="15.75" customHeight="1">
      <c r="A810" s="638"/>
      <c r="B810" s="638"/>
      <c r="C810" s="638"/>
      <c r="D810" s="638"/>
      <c r="E810" s="638"/>
      <c r="F810" s="638"/>
      <c r="G810" s="639"/>
      <c r="H810" s="638"/>
      <c r="I810" s="638"/>
      <c r="J810" s="640"/>
      <c r="K810" s="640"/>
      <c r="L810" s="640"/>
      <c r="M810" s="421"/>
      <c r="N810" s="638"/>
      <c r="O810" s="638"/>
      <c r="P810" s="638"/>
      <c r="Q810" s="638"/>
      <c r="R810" s="638"/>
      <c r="S810" s="638"/>
      <c r="T810" s="638"/>
    </row>
    <row r="811" spans="1:20" ht="15.75" customHeight="1">
      <c r="A811" s="638"/>
      <c r="B811" s="638"/>
      <c r="C811" s="638"/>
      <c r="D811" s="638"/>
      <c r="E811" s="638"/>
      <c r="F811" s="638"/>
      <c r="G811" s="639"/>
      <c r="H811" s="638"/>
      <c r="I811" s="638"/>
      <c r="J811" s="640"/>
      <c r="K811" s="640"/>
      <c r="L811" s="640"/>
      <c r="M811" s="421"/>
      <c r="N811" s="638"/>
      <c r="O811" s="638"/>
      <c r="P811" s="638"/>
      <c r="Q811" s="638"/>
      <c r="R811" s="638"/>
      <c r="S811" s="638"/>
      <c r="T811" s="638"/>
    </row>
    <row r="812" spans="1:20" ht="15.75" customHeight="1">
      <c r="A812" s="638"/>
      <c r="B812" s="638"/>
      <c r="C812" s="638"/>
      <c r="D812" s="638"/>
      <c r="E812" s="638"/>
      <c r="F812" s="638"/>
      <c r="G812" s="639"/>
      <c r="H812" s="638"/>
      <c r="I812" s="638"/>
      <c r="J812" s="640"/>
      <c r="K812" s="640"/>
      <c r="L812" s="640"/>
      <c r="M812" s="421"/>
      <c r="N812" s="638"/>
      <c r="O812" s="638"/>
      <c r="P812" s="638"/>
      <c r="Q812" s="638"/>
      <c r="R812" s="638"/>
      <c r="S812" s="638"/>
      <c r="T812" s="638"/>
    </row>
    <row r="813" spans="1:20" ht="15.75" customHeight="1">
      <c r="A813" s="638"/>
      <c r="B813" s="638"/>
      <c r="C813" s="638"/>
      <c r="D813" s="638"/>
      <c r="E813" s="638"/>
      <c r="F813" s="638"/>
      <c r="G813" s="639"/>
      <c r="H813" s="638"/>
      <c r="I813" s="638"/>
      <c r="J813" s="640"/>
      <c r="K813" s="640"/>
      <c r="L813" s="640"/>
      <c r="M813" s="421"/>
      <c r="N813" s="638"/>
      <c r="O813" s="638"/>
      <c r="P813" s="638"/>
      <c r="Q813" s="638"/>
      <c r="R813" s="638"/>
      <c r="S813" s="638"/>
      <c r="T813" s="638"/>
    </row>
    <row r="814" spans="1:20" ht="15.75" customHeight="1">
      <c r="A814" s="638"/>
      <c r="B814" s="638"/>
      <c r="C814" s="638"/>
      <c r="D814" s="638"/>
      <c r="E814" s="638"/>
      <c r="F814" s="638"/>
      <c r="G814" s="639"/>
      <c r="H814" s="638"/>
      <c r="I814" s="638"/>
      <c r="J814" s="640"/>
      <c r="K814" s="640"/>
      <c r="L814" s="640"/>
      <c r="M814" s="421"/>
      <c r="N814" s="638"/>
      <c r="O814" s="638"/>
      <c r="P814" s="638"/>
      <c r="Q814" s="638"/>
      <c r="R814" s="638"/>
      <c r="S814" s="638"/>
      <c r="T814" s="638"/>
    </row>
    <row r="815" spans="1:20" ht="15.75" customHeight="1">
      <c r="A815" s="638"/>
      <c r="B815" s="638"/>
      <c r="C815" s="638"/>
      <c r="D815" s="638"/>
      <c r="E815" s="638"/>
      <c r="F815" s="638"/>
      <c r="G815" s="639"/>
      <c r="H815" s="638"/>
      <c r="I815" s="638"/>
      <c r="J815" s="640"/>
      <c r="K815" s="640"/>
      <c r="L815" s="640"/>
      <c r="M815" s="421"/>
      <c r="N815" s="638"/>
      <c r="O815" s="638"/>
      <c r="P815" s="638"/>
      <c r="Q815" s="638"/>
      <c r="R815" s="638"/>
      <c r="S815" s="638"/>
      <c r="T815" s="638"/>
    </row>
    <row r="816" spans="1:20" ht="15.75" customHeight="1">
      <c r="A816" s="638"/>
      <c r="B816" s="638"/>
      <c r="C816" s="638"/>
      <c r="D816" s="638"/>
      <c r="E816" s="638"/>
      <c r="F816" s="638"/>
      <c r="G816" s="639"/>
      <c r="H816" s="638"/>
      <c r="I816" s="638"/>
      <c r="J816" s="640"/>
      <c r="K816" s="640"/>
      <c r="L816" s="640"/>
      <c r="M816" s="421"/>
      <c r="N816" s="638"/>
      <c r="O816" s="638"/>
      <c r="P816" s="638"/>
      <c r="Q816" s="638"/>
      <c r="R816" s="638"/>
      <c r="S816" s="638"/>
      <c r="T816" s="638"/>
    </row>
    <row r="817" spans="1:20" ht="15.75" customHeight="1">
      <c r="A817" s="638"/>
      <c r="B817" s="638"/>
      <c r="C817" s="638"/>
      <c r="D817" s="638"/>
      <c r="E817" s="638"/>
      <c r="F817" s="638"/>
      <c r="G817" s="639"/>
      <c r="H817" s="638"/>
      <c r="I817" s="638"/>
      <c r="J817" s="640"/>
      <c r="K817" s="640"/>
      <c r="L817" s="640"/>
      <c r="M817" s="421"/>
      <c r="N817" s="638"/>
      <c r="O817" s="638"/>
      <c r="P817" s="638"/>
      <c r="Q817" s="638"/>
      <c r="R817" s="638"/>
      <c r="S817" s="638"/>
      <c r="T817" s="638"/>
    </row>
    <row r="818" spans="1:20" ht="15.75" customHeight="1">
      <c r="A818" s="638"/>
      <c r="B818" s="638"/>
      <c r="C818" s="638"/>
      <c r="D818" s="638"/>
      <c r="E818" s="638"/>
      <c r="F818" s="638"/>
      <c r="G818" s="639"/>
      <c r="H818" s="638"/>
      <c r="I818" s="638"/>
      <c r="J818" s="640"/>
      <c r="K818" s="640"/>
      <c r="L818" s="640"/>
      <c r="M818" s="421"/>
      <c r="N818" s="638"/>
      <c r="O818" s="638"/>
      <c r="P818" s="638"/>
      <c r="Q818" s="638"/>
      <c r="R818" s="638"/>
      <c r="S818" s="638"/>
      <c r="T818" s="638"/>
    </row>
    <row r="819" spans="1:20" ht="15.75" customHeight="1">
      <c r="A819" s="638"/>
      <c r="B819" s="638"/>
      <c r="C819" s="638"/>
      <c r="D819" s="638"/>
      <c r="E819" s="638"/>
      <c r="F819" s="638"/>
      <c r="G819" s="639"/>
      <c r="H819" s="638"/>
      <c r="I819" s="638"/>
      <c r="J819" s="640"/>
      <c r="K819" s="640"/>
      <c r="L819" s="640"/>
      <c r="M819" s="421"/>
      <c r="N819" s="638"/>
      <c r="O819" s="638"/>
      <c r="P819" s="638"/>
      <c r="Q819" s="638"/>
      <c r="R819" s="638"/>
      <c r="S819" s="638"/>
      <c r="T819" s="638"/>
    </row>
    <row r="820" spans="1:20" ht="15.75" customHeight="1">
      <c r="A820" s="638"/>
      <c r="B820" s="638"/>
      <c r="C820" s="638"/>
      <c r="D820" s="638"/>
      <c r="E820" s="638"/>
      <c r="F820" s="638"/>
      <c r="G820" s="639"/>
      <c r="H820" s="638"/>
      <c r="I820" s="638"/>
      <c r="J820" s="640"/>
      <c r="K820" s="640"/>
      <c r="L820" s="640"/>
      <c r="M820" s="421"/>
      <c r="N820" s="638"/>
      <c r="O820" s="638"/>
      <c r="P820" s="638"/>
      <c r="Q820" s="638"/>
      <c r="R820" s="638"/>
      <c r="S820" s="638"/>
      <c r="T820" s="638"/>
    </row>
    <row r="821" spans="1:20" ht="15.75" customHeight="1">
      <c r="A821" s="638"/>
      <c r="B821" s="638"/>
      <c r="C821" s="638"/>
      <c r="D821" s="638"/>
      <c r="E821" s="638"/>
      <c r="F821" s="638"/>
      <c r="G821" s="639"/>
      <c r="H821" s="638"/>
      <c r="I821" s="638"/>
      <c r="J821" s="640"/>
      <c r="K821" s="640"/>
      <c r="L821" s="640"/>
      <c r="M821" s="421"/>
      <c r="N821" s="638"/>
      <c r="O821" s="638"/>
      <c r="P821" s="638"/>
      <c r="Q821" s="638"/>
      <c r="R821" s="638"/>
      <c r="S821" s="638"/>
      <c r="T821" s="638"/>
    </row>
    <row r="822" spans="1:20" ht="15.75" customHeight="1">
      <c r="A822" s="638"/>
      <c r="B822" s="638"/>
      <c r="C822" s="638"/>
      <c r="D822" s="638"/>
      <c r="E822" s="638"/>
      <c r="F822" s="638"/>
      <c r="G822" s="639"/>
      <c r="H822" s="638"/>
      <c r="I822" s="638"/>
      <c r="J822" s="640"/>
      <c r="K822" s="640"/>
      <c r="L822" s="640"/>
      <c r="M822" s="421"/>
      <c r="N822" s="638"/>
      <c r="O822" s="638"/>
      <c r="P822" s="638"/>
      <c r="Q822" s="638"/>
      <c r="R822" s="638"/>
      <c r="S822" s="638"/>
      <c r="T822" s="638"/>
    </row>
    <row r="823" spans="1:20" ht="15.75" customHeight="1">
      <c r="A823" s="638"/>
      <c r="B823" s="638"/>
      <c r="C823" s="638"/>
      <c r="D823" s="638"/>
      <c r="E823" s="638"/>
      <c r="F823" s="638"/>
      <c r="G823" s="639"/>
      <c r="H823" s="638"/>
      <c r="I823" s="638"/>
      <c r="J823" s="640"/>
      <c r="K823" s="640"/>
      <c r="L823" s="640"/>
      <c r="M823" s="421"/>
      <c r="N823" s="638"/>
      <c r="O823" s="638"/>
      <c r="P823" s="638"/>
      <c r="Q823" s="638"/>
      <c r="R823" s="638"/>
      <c r="S823" s="638"/>
      <c r="T823" s="638"/>
    </row>
    <row r="824" spans="1:20" ht="15.75" customHeight="1">
      <c r="A824" s="638"/>
      <c r="B824" s="638"/>
      <c r="C824" s="638"/>
      <c r="D824" s="638"/>
      <c r="E824" s="638"/>
      <c r="F824" s="638"/>
      <c r="G824" s="639"/>
      <c r="H824" s="638"/>
      <c r="I824" s="638"/>
      <c r="J824" s="640"/>
      <c r="K824" s="640"/>
      <c r="L824" s="640"/>
      <c r="M824" s="421"/>
      <c r="N824" s="638"/>
      <c r="O824" s="638"/>
      <c r="P824" s="638"/>
      <c r="Q824" s="638"/>
      <c r="R824" s="638"/>
      <c r="S824" s="638"/>
      <c r="T824" s="638"/>
    </row>
    <row r="825" spans="1:20" ht="15.75" customHeight="1">
      <c r="A825" s="638"/>
      <c r="B825" s="638"/>
      <c r="C825" s="638"/>
      <c r="D825" s="638"/>
      <c r="E825" s="638"/>
      <c r="F825" s="638"/>
      <c r="G825" s="639"/>
      <c r="H825" s="638"/>
      <c r="I825" s="638"/>
      <c r="J825" s="640"/>
      <c r="K825" s="640"/>
      <c r="L825" s="640"/>
      <c r="M825" s="421"/>
      <c r="N825" s="638"/>
      <c r="O825" s="638"/>
      <c r="P825" s="638"/>
      <c r="Q825" s="638"/>
      <c r="R825" s="638"/>
      <c r="S825" s="638"/>
      <c r="T825" s="638"/>
    </row>
    <row r="826" spans="1:20" ht="15.75" customHeight="1">
      <c r="A826" s="638"/>
      <c r="B826" s="638"/>
      <c r="C826" s="638"/>
      <c r="D826" s="638"/>
      <c r="E826" s="638"/>
      <c r="F826" s="638"/>
      <c r="G826" s="639"/>
      <c r="H826" s="638"/>
      <c r="I826" s="638"/>
      <c r="J826" s="640"/>
      <c r="K826" s="640"/>
      <c r="L826" s="640"/>
      <c r="M826" s="421"/>
      <c r="N826" s="638"/>
      <c r="O826" s="638"/>
      <c r="P826" s="638"/>
      <c r="Q826" s="638"/>
      <c r="R826" s="638"/>
      <c r="S826" s="638"/>
      <c r="T826" s="638"/>
    </row>
    <row r="827" spans="1:20" ht="15.75" customHeight="1">
      <c r="A827" s="638"/>
      <c r="B827" s="638"/>
      <c r="C827" s="638"/>
      <c r="D827" s="638"/>
      <c r="E827" s="638"/>
      <c r="F827" s="638"/>
      <c r="G827" s="639"/>
      <c r="H827" s="638"/>
      <c r="I827" s="638"/>
      <c r="J827" s="640"/>
      <c r="K827" s="640"/>
      <c r="L827" s="640"/>
      <c r="M827" s="421"/>
      <c r="N827" s="638"/>
      <c r="O827" s="638"/>
      <c r="P827" s="638"/>
      <c r="Q827" s="638"/>
      <c r="R827" s="638"/>
      <c r="S827" s="638"/>
      <c r="T827" s="638"/>
    </row>
    <row r="828" spans="1:20" ht="15.75" customHeight="1">
      <c r="A828" s="638"/>
      <c r="B828" s="638"/>
      <c r="C828" s="638"/>
      <c r="D828" s="638"/>
      <c r="E828" s="638"/>
      <c r="F828" s="638"/>
      <c r="G828" s="639"/>
      <c r="H828" s="638"/>
      <c r="I828" s="638"/>
      <c r="J828" s="640"/>
      <c r="K828" s="640"/>
      <c r="L828" s="640"/>
      <c r="M828" s="421"/>
      <c r="N828" s="638"/>
      <c r="O828" s="638"/>
      <c r="P828" s="638"/>
      <c r="Q828" s="638"/>
      <c r="R828" s="638"/>
      <c r="S828" s="638"/>
      <c r="T828" s="638"/>
    </row>
    <row r="829" spans="1:20" ht="15.75" customHeight="1">
      <c r="A829" s="638"/>
      <c r="B829" s="638"/>
      <c r="C829" s="638"/>
      <c r="D829" s="638"/>
      <c r="E829" s="638"/>
      <c r="F829" s="638"/>
      <c r="G829" s="639"/>
      <c r="H829" s="638"/>
      <c r="I829" s="638"/>
      <c r="J829" s="640"/>
      <c r="K829" s="640"/>
      <c r="L829" s="640"/>
      <c r="M829" s="421"/>
      <c r="N829" s="638"/>
      <c r="O829" s="638"/>
      <c r="P829" s="638"/>
      <c r="Q829" s="638"/>
      <c r="R829" s="638"/>
      <c r="S829" s="638"/>
      <c r="T829" s="638"/>
    </row>
    <row r="830" spans="1:20" ht="15.75" customHeight="1">
      <c r="A830" s="638"/>
      <c r="B830" s="638"/>
      <c r="C830" s="638"/>
      <c r="D830" s="638"/>
      <c r="E830" s="638"/>
      <c r="F830" s="638"/>
      <c r="G830" s="639"/>
      <c r="H830" s="638"/>
      <c r="I830" s="638"/>
      <c r="J830" s="640"/>
      <c r="K830" s="640"/>
      <c r="L830" s="640"/>
      <c r="M830" s="421"/>
      <c r="N830" s="638"/>
      <c r="O830" s="638"/>
      <c r="P830" s="638"/>
      <c r="Q830" s="638"/>
      <c r="R830" s="638"/>
      <c r="S830" s="638"/>
      <c r="T830" s="638"/>
    </row>
    <row r="831" spans="1:20" ht="15.75" customHeight="1">
      <c r="A831" s="638"/>
      <c r="B831" s="638"/>
      <c r="C831" s="638"/>
      <c r="D831" s="638"/>
      <c r="E831" s="638"/>
      <c r="F831" s="638"/>
      <c r="G831" s="639"/>
      <c r="H831" s="638"/>
      <c r="I831" s="638"/>
      <c r="J831" s="640"/>
      <c r="K831" s="640"/>
      <c r="L831" s="640"/>
      <c r="M831" s="421"/>
      <c r="N831" s="638"/>
      <c r="O831" s="638"/>
      <c r="P831" s="638"/>
      <c r="Q831" s="638"/>
      <c r="R831" s="638"/>
      <c r="S831" s="638"/>
      <c r="T831" s="638"/>
    </row>
    <row r="832" spans="1:20" ht="15.75" customHeight="1">
      <c r="A832" s="638"/>
      <c r="B832" s="638"/>
      <c r="C832" s="638"/>
      <c r="D832" s="638"/>
      <c r="E832" s="638"/>
      <c r="F832" s="638"/>
      <c r="G832" s="639"/>
      <c r="H832" s="638"/>
      <c r="I832" s="638"/>
      <c r="J832" s="640"/>
      <c r="K832" s="640"/>
      <c r="L832" s="640"/>
      <c r="M832" s="421"/>
      <c r="N832" s="638"/>
      <c r="O832" s="638"/>
      <c r="P832" s="638"/>
      <c r="Q832" s="638"/>
      <c r="R832" s="638"/>
      <c r="S832" s="638"/>
      <c r="T832" s="638"/>
    </row>
    <row r="833" spans="1:20" ht="15.75" customHeight="1">
      <c r="A833" s="638"/>
      <c r="B833" s="638"/>
      <c r="C833" s="638"/>
      <c r="D833" s="638"/>
      <c r="E833" s="638"/>
      <c r="F833" s="638"/>
      <c r="G833" s="639"/>
      <c r="H833" s="638"/>
      <c r="I833" s="638"/>
      <c r="J833" s="640"/>
      <c r="K833" s="640"/>
      <c r="L833" s="640"/>
      <c r="M833" s="421"/>
      <c r="N833" s="638"/>
      <c r="O833" s="638"/>
      <c r="P833" s="638"/>
      <c r="Q833" s="638"/>
      <c r="R833" s="638"/>
      <c r="S833" s="638"/>
      <c r="T833" s="638"/>
    </row>
    <row r="834" spans="1:20" ht="15.75" customHeight="1">
      <c r="A834" s="638"/>
      <c r="B834" s="638"/>
      <c r="C834" s="638"/>
      <c r="D834" s="638"/>
      <c r="E834" s="638"/>
      <c r="F834" s="638"/>
      <c r="G834" s="639"/>
      <c r="H834" s="638"/>
      <c r="I834" s="638"/>
      <c r="J834" s="640"/>
      <c r="K834" s="640"/>
      <c r="L834" s="640"/>
      <c r="M834" s="421"/>
      <c r="N834" s="638"/>
      <c r="O834" s="638"/>
      <c r="P834" s="638"/>
      <c r="Q834" s="638"/>
      <c r="R834" s="638"/>
      <c r="S834" s="638"/>
      <c r="T834" s="638"/>
    </row>
    <row r="835" spans="1:20" ht="15.75" customHeight="1">
      <c r="A835" s="638"/>
      <c r="B835" s="638"/>
      <c r="C835" s="638"/>
      <c r="D835" s="638"/>
      <c r="E835" s="638"/>
      <c r="F835" s="638"/>
      <c r="G835" s="639"/>
      <c r="H835" s="638"/>
      <c r="I835" s="638"/>
      <c r="J835" s="640"/>
      <c r="K835" s="640"/>
      <c r="L835" s="640"/>
      <c r="M835" s="421"/>
      <c r="N835" s="638"/>
      <c r="O835" s="638"/>
      <c r="P835" s="638"/>
      <c r="Q835" s="638"/>
      <c r="R835" s="638"/>
      <c r="S835" s="638"/>
      <c r="T835" s="638"/>
    </row>
    <row r="836" spans="1:20" ht="15.75" customHeight="1">
      <c r="A836" s="638"/>
      <c r="B836" s="638"/>
      <c r="C836" s="638"/>
      <c r="D836" s="638"/>
      <c r="E836" s="638"/>
      <c r="F836" s="638"/>
      <c r="G836" s="639"/>
      <c r="H836" s="638"/>
      <c r="I836" s="638"/>
      <c r="J836" s="640"/>
      <c r="K836" s="640"/>
      <c r="L836" s="640"/>
      <c r="M836" s="421"/>
      <c r="N836" s="638"/>
      <c r="O836" s="638"/>
      <c r="P836" s="638"/>
      <c r="Q836" s="638"/>
      <c r="R836" s="638"/>
      <c r="S836" s="638"/>
      <c r="T836" s="638"/>
    </row>
    <row r="837" spans="1:20" ht="15.75" customHeight="1">
      <c r="A837" s="638"/>
      <c r="B837" s="638"/>
      <c r="C837" s="638"/>
      <c r="D837" s="638"/>
      <c r="E837" s="638"/>
      <c r="F837" s="638"/>
      <c r="G837" s="639"/>
      <c r="H837" s="638"/>
      <c r="I837" s="638"/>
      <c r="J837" s="640"/>
      <c r="K837" s="640"/>
      <c r="L837" s="640"/>
      <c r="M837" s="421"/>
      <c r="N837" s="638"/>
      <c r="O837" s="638"/>
      <c r="P837" s="638"/>
      <c r="Q837" s="638"/>
      <c r="R837" s="638"/>
      <c r="S837" s="638"/>
      <c r="T837" s="638"/>
    </row>
    <row r="838" spans="1:20" ht="15.75" customHeight="1">
      <c r="A838" s="638"/>
      <c r="B838" s="638"/>
      <c r="C838" s="638"/>
      <c r="D838" s="638"/>
      <c r="E838" s="638"/>
      <c r="F838" s="638"/>
      <c r="G838" s="639"/>
      <c r="H838" s="638"/>
      <c r="I838" s="638"/>
      <c r="J838" s="640"/>
      <c r="K838" s="640"/>
      <c r="L838" s="640"/>
      <c r="M838" s="421"/>
      <c r="N838" s="638"/>
      <c r="O838" s="638"/>
      <c r="P838" s="638"/>
      <c r="Q838" s="638"/>
      <c r="R838" s="638"/>
      <c r="S838" s="638"/>
      <c r="T838" s="638"/>
    </row>
    <row r="839" spans="1:20" ht="15.75" customHeight="1">
      <c r="A839" s="638"/>
      <c r="B839" s="638"/>
      <c r="C839" s="638"/>
      <c r="D839" s="638"/>
      <c r="E839" s="638"/>
      <c r="F839" s="638"/>
      <c r="G839" s="639"/>
      <c r="H839" s="638"/>
      <c r="I839" s="638"/>
      <c r="J839" s="640"/>
      <c r="K839" s="640"/>
      <c r="L839" s="640"/>
      <c r="M839" s="421"/>
      <c r="N839" s="638"/>
      <c r="O839" s="638"/>
      <c r="P839" s="638"/>
      <c r="Q839" s="638"/>
      <c r="R839" s="638"/>
      <c r="S839" s="638"/>
      <c r="T839" s="638"/>
    </row>
    <row r="840" spans="1:20" ht="15.75" customHeight="1">
      <c r="A840" s="638"/>
      <c r="B840" s="638"/>
      <c r="C840" s="638"/>
      <c r="D840" s="638"/>
      <c r="E840" s="638"/>
      <c r="F840" s="638"/>
      <c r="G840" s="639"/>
      <c r="H840" s="638"/>
      <c r="I840" s="638"/>
      <c r="J840" s="640"/>
      <c r="K840" s="640"/>
      <c r="L840" s="640"/>
      <c r="M840" s="421"/>
      <c r="N840" s="638"/>
      <c r="O840" s="638"/>
      <c r="P840" s="638"/>
      <c r="Q840" s="638"/>
      <c r="R840" s="638"/>
      <c r="S840" s="638"/>
      <c r="T840" s="638"/>
    </row>
    <row r="841" spans="1:20" ht="15.75" customHeight="1">
      <c r="A841" s="638"/>
      <c r="B841" s="638"/>
      <c r="C841" s="638"/>
      <c r="D841" s="638"/>
      <c r="E841" s="638"/>
      <c r="F841" s="638"/>
      <c r="G841" s="639"/>
      <c r="H841" s="638"/>
      <c r="I841" s="638"/>
      <c r="J841" s="640"/>
      <c r="K841" s="640"/>
      <c r="L841" s="640"/>
      <c r="M841" s="421"/>
      <c r="N841" s="638"/>
      <c r="O841" s="638"/>
      <c r="P841" s="638"/>
      <c r="Q841" s="638"/>
      <c r="R841" s="638"/>
      <c r="S841" s="638"/>
      <c r="T841" s="638"/>
    </row>
    <row r="842" spans="1:20" ht="15.75" customHeight="1">
      <c r="A842" s="638"/>
      <c r="B842" s="638"/>
      <c r="C842" s="638"/>
      <c r="D842" s="638"/>
      <c r="E842" s="638"/>
      <c r="F842" s="638"/>
      <c r="G842" s="639"/>
      <c r="H842" s="638"/>
      <c r="I842" s="638"/>
      <c r="J842" s="640"/>
      <c r="K842" s="640"/>
      <c r="L842" s="640"/>
      <c r="M842" s="421"/>
      <c r="N842" s="638"/>
      <c r="O842" s="638"/>
      <c r="P842" s="638"/>
      <c r="Q842" s="638"/>
      <c r="R842" s="638"/>
      <c r="S842" s="638"/>
      <c r="T842" s="638"/>
    </row>
    <row r="843" spans="1:20" ht="15.75" customHeight="1">
      <c r="A843" s="638"/>
      <c r="B843" s="638"/>
      <c r="C843" s="638"/>
      <c r="D843" s="638"/>
      <c r="E843" s="638"/>
      <c r="F843" s="638"/>
      <c r="G843" s="639"/>
      <c r="H843" s="638"/>
      <c r="I843" s="638"/>
      <c r="J843" s="640"/>
      <c r="K843" s="640"/>
      <c r="L843" s="640"/>
      <c r="M843" s="421"/>
      <c r="N843" s="638"/>
      <c r="O843" s="638"/>
      <c r="P843" s="638"/>
      <c r="Q843" s="638"/>
      <c r="R843" s="638"/>
      <c r="S843" s="638"/>
      <c r="T843" s="638"/>
    </row>
    <row r="844" spans="1:20" ht="15.75" customHeight="1">
      <c r="A844" s="638"/>
      <c r="B844" s="638"/>
      <c r="C844" s="638"/>
      <c r="D844" s="638"/>
      <c r="E844" s="638"/>
      <c r="F844" s="638"/>
      <c r="G844" s="639"/>
      <c r="H844" s="638"/>
      <c r="I844" s="638"/>
      <c r="J844" s="640"/>
      <c r="K844" s="640"/>
      <c r="L844" s="640"/>
      <c r="M844" s="421"/>
      <c r="N844" s="638"/>
      <c r="O844" s="638"/>
      <c r="P844" s="638"/>
      <c r="Q844" s="638"/>
      <c r="R844" s="638"/>
      <c r="S844" s="638"/>
      <c r="T844" s="638"/>
    </row>
    <row r="845" spans="1:20" ht="15.75" customHeight="1">
      <c r="A845" s="638"/>
      <c r="B845" s="638"/>
      <c r="C845" s="638"/>
      <c r="D845" s="638"/>
      <c r="E845" s="638"/>
      <c r="F845" s="638"/>
      <c r="G845" s="639"/>
      <c r="H845" s="638"/>
      <c r="I845" s="638"/>
      <c r="J845" s="640"/>
      <c r="K845" s="640"/>
      <c r="L845" s="640"/>
      <c r="M845" s="421"/>
      <c r="N845" s="638"/>
      <c r="O845" s="638"/>
      <c r="P845" s="638"/>
      <c r="Q845" s="638"/>
      <c r="R845" s="638"/>
      <c r="S845" s="638"/>
      <c r="T845" s="638"/>
    </row>
    <row r="846" spans="1:20" ht="15.75" customHeight="1">
      <c r="A846" s="638"/>
      <c r="B846" s="638"/>
      <c r="C846" s="638"/>
      <c r="D846" s="638"/>
      <c r="E846" s="638"/>
      <c r="F846" s="638"/>
      <c r="G846" s="639"/>
      <c r="H846" s="638"/>
      <c r="I846" s="638"/>
      <c r="J846" s="640"/>
      <c r="K846" s="640"/>
      <c r="L846" s="640"/>
      <c r="M846" s="421"/>
      <c r="N846" s="638"/>
      <c r="O846" s="638"/>
      <c r="P846" s="638"/>
      <c r="Q846" s="638"/>
      <c r="R846" s="638"/>
      <c r="S846" s="638"/>
      <c r="T846" s="638"/>
    </row>
    <row r="847" spans="1:20" ht="15.75" customHeight="1">
      <c r="A847" s="638"/>
      <c r="B847" s="638"/>
      <c r="C847" s="638"/>
      <c r="D847" s="638"/>
      <c r="E847" s="638"/>
      <c r="F847" s="638"/>
      <c r="G847" s="639"/>
      <c r="H847" s="638"/>
      <c r="I847" s="638"/>
      <c r="J847" s="640"/>
      <c r="K847" s="640"/>
      <c r="L847" s="640"/>
      <c r="M847" s="421"/>
      <c r="N847" s="638"/>
      <c r="O847" s="638"/>
      <c r="P847" s="638"/>
      <c r="Q847" s="638"/>
      <c r="R847" s="638"/>
      <c r="S847" s="638"/>
      <c r="T847" s="638"/>
    </row>
    <row r="848" spans="1:20" ht="15.75" customHeight="1">
      <c r="A848" s="638"/>
      <c r="B848" s="638"/>
      <c r="C848" s="638"/>
      <c r="D848" s="638"/>
      <c r="E848" s="638"/>
      <c r="F848" s="638"/>
      <c r="G848" s="639"/>
      <c r="H848" s="638"/>
      <c r="I848" s="638"/>
      <c r="J848" s="640"/>
      <c r="K848" s="640"/>
      <c r="L848" s="640"/>
      <c r="M848" s="421"/>
      <c r="N848" s="638"/>
      <c r="O848" s="638"/>
      <c r="P848" s="638"/>
      <c r="Q848" s="638"/>
      <c r="R848" s="638"/>
      <c r="S848" s="638"/>
      <c r="T848" s="638"/>
    </row>
    <row r="849" spans="1:20" ht="15.75" customHeight="1">
      <c r="A849" s="638"/>
      <c r="B849" s="638"/>
      <c r="C849" s="638"/>
      <c r="D849" s="638"/>
      <c r="E849" s="638"/>
      <c r="F849" s="638"/>
      <c r="G849" s="639"/>
      <c r="H849" s="638"/>
      <c r="I849" s="638"/>
      <c r="J849" s="640"/>
      <c r="K849" s="640"/>
      <c r="L849" s="640"/>
      <c r="M849" s="421"/>
      <c r="N849" s="638"/>
      <c r="O849" s="638"/>
      <c r="P849" s="638"/>
      <c r="Q849" s="638"/>
      <c r="R849" s="638"/>
      <c r="S849" s="638"/>
      <c r="T849" s="638"/>
    </row>
    <row r="850" spans="1:20" ht="15.75" customHeight="1">
      <c r="A850" s="638"/>
      <c r="B850" s="638"/>
      <c r="C850" s="638"/>
      <c r="D850" s="638"/>
      <c r="E850" s="638"/>
      <c r="F850" s="638"/>
      <c r="G850" s="639"/>
      <c r="H850" s="638"/>
      <c r="I850" s="638"/>
      <c r="J850" s="640"/>
      <c r="K850" s="640"/>
      <c r="L850" s="640"/>
      <c r="M850" s="421"/>
      <c r="N850" s="638"/>
      <c r="O850" s="638"/>
      <c r="P850" s="638"/>
      <c r="Q850" s="638"/>
      <c r="R850" s="638"/>
      <c r="S850" s="638"/>
      <c r="T850" s="638"/>
    </row>
    <row r="851" spans="1:20" ht="15.75" customHeight="1">
      <c r="A851" s="638"/>
      <c r="B851" s="638"/>
      <c r="C851" s="638"/>
      <c r="D851" s="638"/>
      <c r="E851" s="638"/>
      <c r="F851" s="638"/>
      <c r="G851" s="639"/>
      <c r="H851" s="638"/>
      <c r="I851" s="638"/>
      <c r="J851" s="640"/>
      <c r="K851" s="640"/>
      <c r="L851" s="640"/>
      <c r="M851" s="421"/>
      <c r="N851" s="638"/>
      <c r="O851" s="638"/>
      <c r="P851" s="638"/>
      <c r="Q851" s="638"/>
      <c r="R851" s="638"/>
      <c r="S851" s="638"/>
      <c r="T851" s="638"/>
    </row>
    <row r="852" spans="1:20" ht="15.75" customHeight="1">
      <c r="A852" s="638"/>
      <c r="B852" s="638"/>
      <c r="C852" s="638"/>
      <c r="D852" s="638"/>
      <c r="E852" s="638"/>
      <c r="F852" s="638"/>
      <c r="G852" s="639"/>
      <c r="H852" s="638"/>
      <c r="I852" s="638"/>
      <c r="J852" s="640"/>
      <c r="K852" s="640"/>
      <c r="L852" s="640"/>
      <c r="M852" s="421"/>
      <c r="N852" s="638"/>
      <c r="O852" s="638"/>
      <c r="P852" s="638"/>
      <c r="Q852" s="638"/>
      <c r="R852" s="638"/>
      <c r="S852" s="638"/>
      <c r="T852" s="638"/>
    </row>
    <row r="853" spans="1:20" ht="15.75" customHeight="1">
      <c r="A853" s="638"/>
      <c r="B853" s="638"/>
      <c r="C853" s="638"/>
      <c r="D853" s="638"/>
      <c r="E853" s="638"/>
      <c r="F853" s="638"/>
      <c r="G853" s="639"/>
      <c r="H853" s="638"/>
      <c r="I853" s="638"/>
      <c r="J853" s="640"/>
      <c r="K853" s="640"/>
      <c r="L853" s="640"/>
      <c r="M853" s="421"/>
      <c r="N853" s="638"/>
      <c r="O853" s="638"/>
      <c r="P853" s="638"/>
      <c r="Q853" s="638"/>
      <c r="R853" s="638"/>
      <c r="S853" s="638"/>
      <c r="T853" s="638"/>
    </row>
    <row r="854" spans="1:20" ht="15.75" customHeight="1">
      <c r="A854" s="638"/>
      <c r="B854" s="638"/>
      <c r="C854" s="638"/>
      <c r="D854" s="638"/>
      <c r="E854" s="638"/>
      <c r="F854" s="638"/>
      <c r="G854" s="639"/>
      <c r="H854" s="638"/>
      <c r="I854" s="638"/>
      <c r="J854" s="640"/>
      <c r="K854" s="640"/>
      <c r="L854" s="640"/>
      <c r="M854" s="421"/>
      <c r="N854" s="638"/>
      <c r="O854" s="638"/>
      <c r="P854" s="638"/>
      <c r="Q854" s="638"/>
      <c r="R854" s="638"/>
      <c r="S854" s="638"/>
      <c r="T854" s="638"/>
    </row>
    <row r="855" spans="1:20" ht="15.75" customHeight="1">
      <c r="A855" s="638"/>
      <c r="B855" s="638"/>
      <c r="C855" s="638"/>
      <c r="D855" s="638"/>
      <c r="E855" s="638"/>
      <c r="F855" s="638"/>
      <c r="G855" s="639"/>
      <c r="H855" s="638"/>
      <c r="I855" s="638"/>
      <c r="J855" s="640"/>
      <c r="K855" s="640"/>
      <c r="L855" s="640"/>
      <c r="M855" s="421"/>
      <c r="N855" s="638"/>
      <c r="O855" s="638"/>
      <c r="P855" s="638"/>
      <c r="Q855" s="638"/>
      <c r="R855" s="638"/>
      <c r="S855" s="638"/>
      <c r="T855" s="638"/>
    </row>
    <row r="856" spans="1:20" ht="15.75" customHeight="1">
      <c r="A856" s="638"/>
      <c r="B856" s="638"/>
      <c r="C856" s="638"/>
      <c r="D856" s="638"/>
      <c r="E856" s="638"/>
      <c r="F856" s="638"/>
      <c r="G856" s="639"/>
      <c r="H856" s="638"/>
      <c r="I856" s="638"/>
      <c r="J856" s="640"/>
      <c r="K856" s="640"/>
      <c r="L856" s="640"/>
      <c r="M856" s="421"/>
      <c r="N856" s="638"/>
      <c r="O856" s="638"/>
      <c r="P856" s="638"/>
      <c r="Q856" s="638"/>
      <c r="R856" s="638"/>
      <c r="S856" s="638"/>
      <c r="T856" s="638"/>
    </row>
    <row r="857" spans="1:20" ht="15.75" customHeight="1">
      <c r="A857" s="638"/>
      <c r="B857" s="638"/>
      <c r="C857" s="638"/>
      <c r="D857" s="638"/>
      <c r="E857" s="638"/>
      <c r="F857" s="638"/>
      <c r="G857" s="639"/>
      <c r="H857" s="638"/>
      <c r="I857" s="638"/>
      <c r="J857" s="640"/>
      <c r="K857" s="640"/>
      <c r="L857" s="640"/>
      <c r="M857" s="421"/>
      <c r="N857" s="638"/>
      <c r="O857" s="638"/>
      <c r="P857" s="638"/>
      <c r="Q857" s="638"/>
      <c r="R857" s="638"/>
      <c r="S857" s="638"/>
      <c r="T857" s="638"/>
    </row>
    <row r="858" spans="1:20" ht="15.75" customHeight="1">
      <c r="A858" s="638"/>
      <c r="B858" s="638"/>
      <c r="C858" s="638"/>
      <c r="D858" s="638"/>
      <c r="E858" s="638"/>
      <c r="F858" s="638"/>
      <c r="G858" s="639"/>
      <c r="H858" s="638"/>
      <c r="I858" s="638"/>
      <c r="J858" s="640"/>
      <c r="K858" s="640"/>
      <c r="L858" s="640"/>
      <c r="M858" s="421"/>
      <c r="N858" s="638"/>
      <c r="O858" s="638"/>
      <c r="P858" s="638"/>
      <c r="Q858" s="638"/>
      <c r="R858" s="638"/>
      <c r="S858" s="638"/>
      <c r="T858" s="638"/>
    </row>
    <row r="859" spans="1:20" ht="15.75" customHeight="1">
      <c r="A859" s="638"/>
      <c r="B859" s="638"/>
      <c r="C859" s="638"/>
      <c r="D859" s="638"/>
      <c r="E859" s="638"/>
      <c r="F859" s="638"/>
      <c r="G859" s="639"/>
      <c r="H859" s="638"/>
      <c r="I859" s="638"/>
      <c r="J859" s="640"/>
      <c r="K859" s="640"/>
      <c r="L859" s="640"/>
      <c r="M859" s="421"/>
      <c r="N859" s="638"/>
      <c r="O859" s="638"/>
      <c r="P859" s="638"/>
      <c r="Q859" s="638"/>
      <c r="R859" s="638"/>
      <c r="S859" s="638"/>
      <c r="T859" s="638"/>
    </row>
    <row r="860" spans="1:20" ht="15.75" customHeight="1">
      <c r="A860" s="638"/>
      <c r="B860" s="638"/>
      <c r="C860" s="638"/>
      <c r="D860" s="638"/>
      <c r="E860" s="638"/>
      <c r="F860" s="638"/>
      <c r="G860" s="639"/>
      <c r="H860" s="638"/>
      <c r="I860" s="638"/>
      <c r="J860" s="640"/>
      <c r="K860" s="640"/>
      <c r="L860" s="640"/>
      <c r="M860" s="421"/>
      <c r="N860" s="638"/>
      <c r="O860" s="638"/>
      <c r="P860" s="638"/>
      <c r="Q860" s="638"/>
      <c r="R860" s="638"/>
      <c r="S860" s="638"/>
      <c r="T860" s="638"/>
    </row>
    <row r="861" spans="1:20" ht="15.75" customHeight="1">
      <c r="A861" s="638"/>
      <c r="B861" s="638"/>
      <c r="C861" s="638"/>
      <c r="D861" s="638"/>
      <c r="E861" s="638"/>
      <c r="F861" s="638"/>
      <c r="G861" s="639"/>
      <c r="H861" s="638"/>
      <c r="I861" s="638"/>
      <c r="J861" s="640"/>
      <c r="K861" s="640"/>
      <c r="L861" s="640"/>
      <c r="M861" s="421"/>
      <c r="N861" s="638"/>
      <c r="O861" s="638"/>
      <c r="P861" s="638"/>
      <c r="Q861" s="638"/>
      <c r="R861" s="638"/>
      <c r="S861" s="638"/>
      <c r="T861" s="638"/>
    </row>
    <row r="862" spans="1:20" ht="15.75" customHeight="1">
      <c r="A862" s="638"/>
      <c r="B862" s="638"/>
      <c r="C862" s="638"/>
      <c r="D862" s="638"/>
      <c r="E862" s="638"/>
      <c r="F862" s="638"/>
      <c r="G862" s="639"/>
      <c r="H862" s="638"/>
      <c r="I862" s="638"/>
      <c r="J862" s="640"/>
      <c r="K862" s="640"/>
      <c r="L862" s="640"/>
      <c r="M862" s="421"/>
      <c r="N862" s="638"/>
      <c r="O862" s="638"/>
      <c r="P862" s="638"/>
      <c r="Q862" s="638"/>
      <c r="R862" s="638"/>
      <c r="S862" s="638"/>
      <c r="T862" s="638"/>
    </row>
    <row r="863" spans="1:20" ht="15.75" customHeight="1">
      <c r="A863" s="638"/>
      <c r="B863" s="638"/>
      <c r="C863" s="638"/>
      <c r="D863" s="638"/>
      <c r="E863" s="638"/>
      <c r="F863" s="638"/>
      <c r="G863" s="639"/>
      <c r="H863" s="638"/>
      <c r="I863" s="638"/>
      <c r="J863" s="640"/>
      <c r="K863" s="640"/>
      <c r="L863" s="640"/>
      <c r="M863" s="421"/>
      <c r="N863" s="638"/>
      <c r="O863" s="638"/>
      <c r="P863" s="638"/>
      <c r="Q863" s="638"/>
      <c r="R863" s="638"/>
      <c r="S863" s="638"/>
      <c r="T863" s="638"/>
    </row>
    <row r="864" spans="1:20" ht="15.75" customHeight="1">
      <c r="A864" s="638"/>
      <c r="B864" s="638"/>
      <c r="C864" s="638"/>
      <c r="D864" s="638"/>
      <c r="E864" s="638"/>
      <c r="F864" s="638"/>
      <c r="G864" s="639"/>
      <c r="H864" s="638"/>
      <c r="I864" s="638"/>
      <c r="J864" s="640"/>
      <c r="K864" s="640"/>
      <c r="L864" s="640"/>
      <c r="M864" s="421"/>
      <c r="N864" s="638"/>
      <c r="O864" s="638"/>
      <c r="P864" s="638"/>
      <c r="Q864" s="638"/>
      <c r="R864" s="638"/>
      <c r="S864" s="638"/>
      <c r="T864" s="638"/>
    </row>
    <row r="865" spans="1:20" ht="15.75" customHeight="1">
      <c r="A865" s="638"/>
      <c r="B865" s="638"/>
      <c r="C865" s="638"/>
      <c r="D865" s="638"/>
      <c r="E865" s="638"/>
      <c r="F865" s="638"/>
      <c r="G865" s="639"/>
      <c r="H865" s="638"/>
      <c r="I865" s="638"/>
      <c r="J865" s="640"/>
      <c r="K865" s="640"/>
      <c r="L865" s="640"/>
      <c r="M865" s="421"/>
      <c r="N865" s="638"/>
      <c r="O865" s="638"/>
      <c r="P865" s="638"/>
      <c r="Q865" s="638"/>
      <c r="R865" s="638"/>
      <c r="S865" s="638"/>
      <c r="T865" s="638"/>
    </row>
    <row r="866" spans="1:20" ht="15.75" customHeight="1">
      <c r="A866" s="638"/>
      <c r="B866" s="638"/>
      <c r="C866" s="638"/>
      <c r="D866" s="638"/>
      <c r="E866" s="638"/>
      <c r="F866" s="638"/>
      <c r="G866" s="639"/>
      <c r="H866" s="638"/>
      <c r="I866" s="638"/>
      <c r="J866" s="640"/>
      <c r="K866" s="640"/>
      <c r="L866" s="640"/>
      <c r="M866" s="421"/>
      <c r="N866" s="638"/>
      <c r="O866" s="638"/>
      <c r="P866" s="638"/>
      <c r="Q866" s="638"/>
      <c r="R866" s="638"/>
      <c r="S866" s="638"/>
      <c r="T866" s="638"/>
    </row>
    <row r="867" spans="1:20" ht="15.75" customHeight="1">
      <c r="A867" s="638"/>
      <c r="B867" s="638"/>
      <c r="C867" s="638"/>
      <c r="D867" s="638"/>
      <c r="E867" s="638"/>
      <c r="F867" s="638"/>
      <c r="G867" s="639"/>
      <c r="H867" s="638"/>
      <c r="I867" s="638"/>
      <c r="J867" s="640"/>
      <c r="K867" s="640"/>
      <c r="L867" s="640"/>
      <c r="M867" s="421"/>
      <c r="N867" s="638"/>
      <c r="O867" s="638"/>
      <c r="P867" s="638"/>
      <c r="Q867" s="638"/>
      <c r="R867" s="638"/>
      <c r="S867" s="638"/>
      <c r="T867" s="638"/>
    </row>
    <row r="868" spans="1:20" ht="15.75" customHeight="1">
      <c r="A868" s="638"/>
      <c r="B868" s="638"/>
      <c r="C868" s="638"/>
      <c r="D868" s="638"/>
      <c r="E868" s="638"/>
      <c r="F868" s="638"/>
      <c r="G868" s="639"/>
      <c r="H868" s="638"/>
      <c r="I868" s="638"/>
      <c r="J868" s="640"/>
      <c r="K868" s="640"/>
      <c r="L868" s="640"/>
      <c r="M868" s="421"/>
      <c r="N868" s="638"/>
      <c r="O868" s="638"/>
      <c r="P868" s="638"/>
      <c r="Q868" s="638"/>
      <c r="R868" s="638"/>
      <c r="S868" s="638"/>
      <c r="T868" s="638"/>
    </row>
    <row r="869" spans="1:20" ht="15.75" customHeight="1">
      <c r="A869" s="638"/>
      <c r="B869" s="638"/>
      <c r="C869" s="638"/>
      <c r="D869" s="638"/>
      <c r="E869" s="638"/>
      <c r="F869" s="638"/>
      <c r="G869" s="639"/>
      <c r="H869" s="638"/>
      <c r="I869" s="638"/>
      <c r="J869" s="640"/>
      <c r="K869" s="640"/>
      <c r="L869" s="640"/>
      <c r="M869" s="421"/>
      <c r="N869" s="638"/>
      <c r="O869" s="638"/>
      <c r="P869" s="638"/>
      <c r="Q869" s="638"/>
      <c r="R869" s="638"/>
      <c r="S869" s="638"/>
      <c r="T869" s="638"/>
    </row>
    <row r="870" spans="1:20" ht="15.75" customHeight="1">
      <c r="A870" s="638"/>
      <c r="B870" s="638"/>
      <c r="C870" s="638"/>
      <c r="D870" s="638"/>
      <c r="E870" s="638"/>
      <c r="F870" s="638"/>
      <c r="G870" s="639"/>
      <c r="H870" s="638"/>
      <c r="I870" s="638"/>
      <c r="J870" s="640"/>
      <c r="K870" s="640"/>
      <c r="L870" s="640"/>
      <c r="M870" s="421"/>
      <c r="N870" s="638"/>
      <c r="O870" s="638"/>
      <c r="P870" s="638"/>
      <c r="Q870" s="638"/>
      <c r="R870" s="638"/>
      <c r="S870" s="638"/>
      <c r="T870" s="638"/>
    </row>
    <row r="871" spans="1:20" ht="15.75" customHeight="1">
      <c r="A871" s="638"/>
      <c r="B871" s="638"/>
      <c r="C871" s="638"/>
      <c r="D871" s="638"/>
      <c r="E871" s="638"/>
      <c r="F871" s="638"/>
      <c r="G871" s="639"/>
      <c r="H871" s="638"/>
      <c r="I871" s="638"/>
      <c r="J871" s="640"/>
      <c r="K871" s="640"/>
      <c r="L871" s="640"/>
      <c r="M871" s="421"/>
      <c r="N871" s="638"/>
      <c r="O871" s="638"/>
      <c r="P871" s="638"/>
      <c r="Q871" s="638"/>
      <c r="R871" s="638"/>
      <c r="S871" s="638"/>
      <c r="T871" s="638"/>
    </row>
    <row r="872" spans="1:20" ht="15.75" customHeight="1">
      <c r="A872" s="638"/>
      <c r="B872" s="638"/>
      <c r="C872" s="638"/>
      <c r="D872" s="638"/>
      <c r="E872" s="638"/>
      <c r="F872" s="638"/>
      <c r="G872" s="639"/>
      <c r="H872" s="638"/>
      <c r="I872" s="638"/>
      <c r="J872" s="640"/>
      <c r="K872" s="640"/>
      <c r="L872" s="640"/>
      <c r="M872" s="421"/>
      <c r="N872" s="638"/>
      <c r="O872" s="638"/>
      <c r="P872" s="638"/>
      <c r="Q872" s="638"/>
      <c r="R872" s="638"/>
      <c r="S872" s="638"/>
      <c r="T872" s="638"/>
    </row>
    <row r="873" spans="1:20" ht="15.75" customHeight="1">
      <c r="A873" s="638"/>
      <c r="B873" s="638"/>
      <c r="C873" s="638"/>
      <c r="D873" s="638"/>
      <c r="E873" s="638"/>
      <c r="F873" s="638"/>
      <c r="G873" s="639"/>
      <c r="H873" s="638"/>
      <c r="I873" s="638"/>
      <c r="J873" s="640"/>
      <c r="K873" s="640"/>
      <c r="L873" s="640"/>
      <c r="M873" s="421"/>
      <c r="N873" s="638"/>
      <c r="O873" s="638"/>
      <c r="P873" s="638"/>
      <c r="Q873" s="638"/>
      <c r="R873" s="638"/>
      <c r="S873" s="638"/>
      <c r="T873" s="638"/>
    </row>
    <row r="874" spans="1:20" ht="15.75" customHeight="1">
      <c r="A874" s="638"/>
      <c r="B874" s="638"/>
      <c r="C874" s="638"/>
      <c r="D874" s="638"/>
      <c r="E874" s="638"/>
      <c r="F874" s="638"/>
      <c r="G874" s="639"/>
      <c r="H874" s="638"/>
      <c r="I874" s="638"/>
      <c r="J874" s="640"/>
      <c r="K874" s="640"/>
      <c r="L874" s="640"/>
      <c r="M874" s="421"/>
      <c r="N874" s="638"/>
      <c r="O874" s="638"/>
      <c r="P874" s="638"/>
      <c r="Q874" s="638"/>
      <c r="R874" s="638"/>
      <c r="S874" s="638"/>
      <c r="T874" s="638"/>
    </row>
    <row r="875" spans="1:20" ht="15.75" customHeight="1">
      <c r="A875" s="638"/>
      <c r="B875" s="638"/>
      <c r="C875" s="638"/>
      <c r="D875" s="638"/>
      <c r="E875" s="638"/>
      <c r="F875" s="638"/>
      <c r="G875" s="639"/>
      <c r="H875" s="638"/>
      <c r="I875" s="638"/>
      <c r="J875" s="640"/>
      <c r="K875" s="640"/>
      <c r="L875" s="640"/>
      <c r="M875" s="421"/>
      <c r="N875" s="638"/>
      <c r="O875" s="638"/>
      <c r="P875" s="638"/>
      <c r="Q875" s="638"/>
      <c r="R875" s="638"/>
      <c r="S875" s="638"/>
      <c r="T875" s="638"/>
    </row>
    <row r="876" spans="1:20" ht="15.75" customHeight="1">
      <c r="A876" s="638"/>
      <c r="B876" s="638"/>
      <c r="C876" s="638"/>
      <c r="D876" s="638"/>
      <c r="E876" s="638"/>
      <c r="F876" s="638"/>
      <c r="G876" s="639"/>
      <c r="H876" s="638"/>
      <c r="I876" s="638"/>
      <c r="J876" s="640"/>
      <c r="K876" s="640"/>
      <c r="L876" s="640"/>
      <c r="M876" s="421"/>
      <c r="N876" s="638"/>
      <c r="O876" s="638"/>
      <c r="P876" s="638"/>
      <c r="Q876" s="638"/>
      <c r="R876" s="638"/>
      <c r="S876" s="638"/>
      <c r="T876" s="638"/>
    </row>
    <row r="877" spans="1:20" ht="15.75" customHeight="1">
      <c r="A877" s="638"/>
      <c r="B877" s="638"/>
      <c r="C877" s="638"/>
      <c r="D877" s="638"/>
      <c r="E877" s="638"/>
      <c r="F877" s="638"/>
      <c r="G877" s="639"/>
      <c r="H877" s="638"/>
      <c r="I877" s="638"/>
      <c r="J877" s="640"/>
      <c r="K877" s="640"/>
      <c r="L877" s="640"/>
      <c r="M877" s="421"/>
      <c r="N877" s="638"/>
      <c r="O877" s="638"/>
      <c r="P877" s="638"/>
      <c r="Q877" s="638"/>
      <c r="R877" s="638"/>
      <c r="S877" s="638"/>
      <c r="T877" s="638"/>
    </row>
    <row r="878" spans="1:20" ht="15.75" customHeight="1">
      <c r="A878" s="638"/>
      <c r="B878" s="638"/>
      <c r="C878" s="638"/>
      <c r="D878" s="638"/>
      <c r="E878" s="638"/>
      <c r="F878" s="638"/>
      <c r="G878" s="639"/>
      <c r="H878" s="638"/>
      <c r="I878" s="638"/>
      <c r="J878" s="640"/>
      <c r="K878" s="640"/>
      <c r="L878" s="640"/>
      <c r="M878" s="421"/>
      <c r="N878" s="638"/>
      <c r="O878" s="638"/>
      <c r="P878" s="638"/>
      <c r="Q878" s="638"/>
      <c r="R878" s="638"/>
      <c r="S878" s="638"/>
      <c r="T878" s="638"/>
    </row>
    <row r="879" spans="1:20" ht="15.75" customHeight="1">
      <c r="A879" s="638"/>
      <c r="B879" s="638"/>
      <c r="C879" s="638"/>
      <c r="D879" s="638"/>
      <c r="E879" s="638"/>
      <c r="F879" s="638"/>
      <c r="G879" s="639"/>
      <c r="H879" s="638"/>
      <c r="I879" s="638"/>
      <c r="J879" s="640"/>
      <c r="K879" s="640"/>
      <c r="L879" s="640"/>
      <c r="M879" s="421"/>
      <c r="N879" s="638"/>
      <c r="O879" s="638"/>
      <c r="P879" s="638"/>
      <c r="Q879" s="638"/>
      <c r="R879" s="638"/>
      <c r="S879" s="638"/>
      <c r="T879" s="638"/>
    </row>
    <row r="880" spans="1:20" ht="15.75" customHeight="1">
      <c r="A880" s="638"/>
      <c r="B880" s="638"/>
      <c r="C880" s="638"/>
      <c r="D880" s="638"/>
      <c r="E880" s="638"/>
      <c r="F880" s="638"/>
      <c r="G880" s="639"/>
      <c r="H880" s="638"/>
      <c r="I880" s="638"/>
      <c r="J880" s="640"/>
      <c r="K880" s="640"/>
      <c r="L880" s="640"/>
      <c r="M880" s="421"/>
      <c r="N880" s="638"/>
      <c r="O880" s="638"/>
      <c r="P880" s="638"/>
      <c r="Q880" s="638"/>
      <c r="R880" s="638"/>
      <c r="S880" s="638"/>
      <c r="T880" s="638"/>
    </row>
    <row r="881" spans="1:20" ht="15.75" customHeight="1">
      <c r="A881" s="638"/>
      <c r="B881" s="638"/>
      <c r="C881" s="638"/>
      <c r="D881" s="638"/>
      <c r="E881" s="638"/>
      <c r="F881" s="638"/>
      <c r="G881" s="639"/>
      <c r="H881" s="638"/>
      <c r="I881" s="638"/>
      <c r="J881" s="640"/>
      <c r="K881" s="640"/>
      <c r="L881" s="640"/>
      <c r="M881" s="421"/>
      <c r="N881" s="638"/>
      <c r="O881" s="638"/>
      <c r="P881" s="638"/>
      <c r="Q881" s="638"/>
      <c r="R881" s="638"/>
      <c r="S881" s="638"/>
      <c r="T881" s="638"/>
    </row>
    <row r="882" spans="1:20" ht="15.75" customHeight="1">
      <c r="A882" s="638"/>
      <c r="B882" s="638"/>
      <c r="C882" s="638"/>
      <c r="D882" s="638"/>
      <c r="E882" s="638"/>
      <c r="F882" s="638"/>
      <c r="G882" s="639"/>
      <c r="H882" s="638"/>
      <c r="I882" s="638"/>
      <c r="J882" s="640"/>
      <c r="K882" s="640"/>
      <c r="L882" s="640"/>
      <c r="M882" s="421"/>
      <c r="N882" s="638"/>
      <c r="O882" s="638"/>
      <c r="P882" s="638"/>
      <c r="Q882" s="638"/>
      <c r="R882" s="638"/>
      <c r="S882" s="638"/>
      <c r="T882" s="638"/>
    </row>
    <row r="883" spans="1:20" ht="15.75" customHeight="1">
      <c r="A883" s="638"/>
      <c r="B883" s="638"/>
      <c r="C883" s="638"/>
      <c r="D883" s="638"/>
      <c r="E883" s="638"/>
      <c r="F883" s="638"/>
      <c r="G883" s="639"/>
      <c r="H883" s="638"/>
      <c r="I883" s="638"/>
      <c r="J883" s="640"/>
      <c r="K883" s="640"/>
      <c r="L883" s="640"/>
      <c r="M883" s="421"/>
      <c r="N883" s="638"/>
      <c r="O883" s="638"/>
      <c r="P883" s="638"/>
      <c r="Q883" s="638"/>
      <c r="R883" s="638"/>
      <c r="S883" s="638"/>
      <c r="T883" s="638"/>
    </row>
    <row r="884" spans="1:20" ht="15.75" customHeight="1">
      <c r="A884" s="638"/>
      <c r="B884" s="638"/>
      <c r="C884" s="638"/>
      <c r="D884" s="638"/>
      <c r="E884" s="638"/>
      <c r="F884" s="638"/>
      <c r="G884" s="639"/>
      <c r="H884" s="638"/>
      <c r="I884" s="638"/>
      <c r="J884" s="640"/>
      <c r="K884" s="640"/>
      <c r="L884" s="640"/>
      <c r="M884" s="421"/>
      <c r="N884" s="638"/>
      <c r="O884" s="638"/>
      <c r="P884" s="638"/>
      <c r="Q884" s="638"/>
      <c r="R884" s="638"/>
      <c r="S884" s="638"/>
      <c r="T884" s="638"/>
    </row>
    <row r="885" spans="1:20" ht="15.75" customHeight="1">
      <c r="A885" s="638"/>
      <c r="B885" s="638"/>
      <c r="C885" s="638"/>
      <c r="D885" s="638"/>
      <c r="E885" s="638"/>
      <c r="F885" s="638"/>
      <c r="G885" s="639"/>
      <c r="H885" s="638"/>
      <c r="I885" s="638"/>
      <c r="J885" s="640"/>
      <c r="K885" s="640"/>
      <c r="L885" s="640"/>
      <c r="M885" s="421"/>
      <c r="N885" s="638"/>
      <c r="O885" s="638"/>
      <c r="P885" s="638"/>
      <c r="Q885" s="638"/>
      <c r="R885" s="638"/>
      <c r="S885" s="638"/>
      <c r="T885" s="638"/>
    </row>
    <row r="886" spans="1:20" ht="15.75" customHeight="1">
      <c r="A886" s="638"/>
      <c r="B886" s="638"/>
      <c r="C886" s="638"/>
      <c r="D886" s="638"/>
      <c r="E886" s="638"/>
      <c r="F886" s="638"/>
      <c r="G886" s="639"/>
      <c r="H886" s="638"/>
      <c r="I886" s="638"/>
      <c r="J886" s="640"/>
      <c r="K886" s="640"/>
      <c r="L886" s="640"/>
      <c r="M886" s="421"/>
      <c r="N886" s="638"/>
      <c r="O886" s="638"/>
      <c r="P886" s="638"/>
      <c r="Q886" s="638"/>
      <c r="R886" s="638"/>
      <c r="S886" s="638"/>
      <c r="T886" s="638"/>
    </row>
    <row r="887" spans="1:20" ht="15.75" customHeight="1">
      <c r="A887" s="638"/>
      <c r="B887" s="638"/>
      <c r="C887" s="638"/>
      <c r="D887" s="638"/>
      <c r="E887" s="638"/>
      <c r="F887" s="638"/>
      <c r="G887" s="639"/>
      <c r="H887" s="638"/>
      <c r="I887" s="638"/>
      <c r="J887" s="640"/>
      <c r="K887" s="640"/>
      <c r="L887" s="640"/>
      <c r="M887" s="421"/>
      <c r="N887" s="638"/>
      <c r="O887" s="638"/>
      <c r="P887" s="638"/>
      <c r="Q887" s="638"/>
      <c r="R887" s="638"/>
      <c r="S887" s="638"/>
      <c r="T887" s="638"/>
    </row>
    <row r="888" spans="1:20" ht="15.75" customHeight="1">
      <c r="A888" s="638"/>
      <c r="B888" s="638"/>
      <c r="C888" s="638"/>
      <c r="D888" s="638"/>
      <c r="E888" s="638"/>
      <c r="F888" s="638"/>
      <c r="G888" s="639"/>
      <c r="H888" s="638"/>
      <c r="I888" s="638"/>
      <c r="J888" s="640"/>
      <c r="K888" s="640"/>
      <c r="L888" s="640"/>
      <c r="M888" s="421"/>
      <c r="N888" s="638"/>
      <c r="O888" s="638"/>
      <c r="P888" s="638"/>
      <c r="Q888" s="638"/>
      <c r="R888" s="638"/>
      <c r="S888" s="638"/>
      <c r="T888" s="638"/>
    </row>
    <row r="889" spans="1:20" ht="15.75" customHeight="1">
      <c r="A889" s="638"/>
      <c r="B889" s="638"/>
      <c r="C889" s="638"/>
      <c r="D889" s="638"/>
      <c r="E889" s="638"/>
      <c r="F889" s="638"/>
      <c r="G889" s="639"/>
      <c r="H889" s="638"/>
      <c r="I889" s="638"/>
      <c r="J889" s="640"/>
      <c r="K889" s="640"/>
      <c r="L889" s="640"/>
      <c r="M889" s="421"/>
      <c r="N889" s="638"/>
      <c r="O889" s="638"/>
      <c r="P889" s="638"/>
      <c r="Q889" s="638"/>
      <c r="R889" s="638"/>
      <c r="S889" s="638"/>
      <c r="T889" s="638"/>
    </row>
    <row r="890" spans="1:20" ht="15.75" customHeight="1">
      <c r="A890" s="638"/>
      <c r="B890" s="638"/>
      <c r="C890" s="638"/>
      <c r="D890" s="638"/>
      <c r="E890" s="638"/>
      <c r="F890" s="638"/>
      <c r="G890" s="639"/>
      <c r="H890" s="638"/>
      <c r="I890" s="638"/>
      <c r="J890" s="640"/>
      <c r="K890" s="640"/>
      <c r="L890" s="640"/>
      <c r="M890" s="421"/>
      <c r="N890" s="638"/>
      <c r="O890" s="638"/>
      <c r="P890" s="638"/>
      <c r="Q890" s="638"/>
      <c r="R890" s="638"/>
      <c r="S890" s="638"/>
      <c r="T890" s="638"/>
    </row>
    <row r="891" spans="1:20" ht="15.75" customHeight="1">
      <c r="A891" s="638"/>
      <c r="B891" s="638"/>
      <c r="C891" s="638"/>
      <c r="D891" s="638"/>
      <c r="E891" s="638"/>
      <c r="F891" s="638"/>
      <c r="G891" s="639"/>
      <c r="H891" s="638"/>
      <c r="I891" s="638"/>
      <c r="J891" s="640"/>
      <c r="K891" s="640"/>
      <c r="L891" s="640"/>
      <c r="M891" s="421"/>
      <c r="N891" s="638"/>
      <c r="O891" s="638"/>
      <c r="P891" s="638"/>
      <c r="Q891" s="638"/>
      <c r="R891" s="638"/>
      <c r="S891" s="638"/>
      <c r="T891" s="638"/>
    </row>
    <row r="892" spans="1:20" ht="15.75" customHeight="1">
      <c r="A892" s="638"/>
      <c r="B892" s="638"/>
      <c r="C892" s="638"/>
      <c r="D892" s="638"/>
      <c r="E892" s="638"/>
      <c r="F892" s="638"/>
      <c r="G892" s="639"/>
      <c r="H892" s="638"/>
      <c r="I892" s="638"/>
      <c r="J892" s="640"/>
      <c r="K892" s="640"/>
      <c r="L892" s="640"/>
      <c r="M892" s="421"/>
      <c r="N892" s="638"/>
      <c r="O892" s="638"/>
      <c r="P892" s="638"/>
      <c r="Q892" s="638"/>
      <c r="R892" s="638"/>
      <c r="S892" s="638"/>
      <c r="T892" s="638"/>
    </row>
    <row r="893" spans="1:20" ht="15.75" customHeight="1">
      <c r="A893" s="638"/>
      <c r="B893" s="638"/>
      <c r="C893" s="638"/>
      <c r="D893" s="638"/>
      <c r="E893" s="638"/>
      <c r="F893" s="638"/>
      <c r="G893" s="639"/>
      <c r="H893" s="638"/>
      <c r="I893" s="638"/>
      <c r="J893" s="640"/>
      <c r="K893" s="640"/>
      <c r="L893" s="640"/>
      <c r="M893" s="421"/>
      <c r="N893" s="638"/>
      <c r="O893" s="638"/>
      <c r="P893" s="638"/>
      <c r="Q893" s="638"/>
      <c r="R893" s="638"/>
      <c r="S893" s="638"/>
      <c r="T893" s="638"/>
    </row>
    <row r="894" spans="1:20" ht="15.75" customHeight="1">
      <c r="A894" s="638"/>
      <c r="B894" s="638"/>
      <c r="C894" s="638"/>
      <c r="D894" s="638"/>
      <c r="E894" s="638"/>
      <c r="F894" s="638"/>
      <c r="G894" s="639"/>
      <c r="H894" s="638"/>
      <c r="I894" s="638"/>
      <c r="J894" s="640"/>
      <c r="K894" s="640"/>
      <c r="L894" s="640"/>
      <c r="M894" s="421"/>
      <c r="N894" s="638"/>
      <c r="O894" s="638"/>
      <c r="P894" s="638"/>
      <c r="Q894" s="638"/>
      <c r="R894" s="638"/>
      <c r="S894" s="638"/>
      <c r="T894" s="638"/>
    </row>
    <row r="895" spans="1:20" ht="15.75" customHeight="1">
      <c r="A895" s="638"/>
      <c r="B895" s="638"/>
      <c r="C895" s="638"/>
      <c r="D895" s="638"/>
      <c r="E895" s="638"/>
      <c r="F895" s="638"/>
      <c r="G895" s="639"/>
      <c r="H895" s="638"/>
      <c r="I895" s="638"/>
      <c r="J895" s="640"/>
      <c r="K895" s="640"/>
      <c r="L895" s="640"/>
      <c r="M895" s="421"/>
      <c r="N895" s="638"/>
      <c r="O895" s="638"/>
      <c r="P895" s="638"/>
      <c r="Q895" s="638"/>
      <c r="R895" s="638"/>
      <c r="S895" s="638"/>
      <c r="T895" s="638"/>
    </row>
    <row r="896" spans="1:20" ht="15.75" customHeight="1">
      <c r="A896" s="638"/>
      <c r="B896" s="638"/>
      <c r="C896" s="638"/>
      <c r="D896" s="638"/>
      <c r="E896" s="638"/>
      <c r="F896" s="638"/>
      <c r="G896" s="639"/>
      <c r="H896" s="638"/>
      <c r="I896" s="638"/>
      <c r="J896" s="640"/>
      <c r="K896" s="640"/>
      <c r="L896" s="640"/>
      <c r="M896" s="421"/>
      <c r="N896" s="638"/>
      <c r="O896" s="638"/>
      <c r="P896" s="638"/>
      <c r="Q896" s="638"/>
      <c r="R896" s="638"/>
      <c r="S896" s="638"/>
      <c r="T896" s="638"/>
    </row>
    <row r="897" spans="1:20" ht="15.75" customHeight="1">
      <c r="A897" s="638"/>
      <c r="B897" s="638"/>
      <c r="C897" s="638"/>
      <c r="D897" s="638"/>
      <c r="E897" s="638"/>
      <c r="F897" s="638"/>
      <c r="G897" s="639"/>
      <c r="H897" s="638"/>
      <c r="I897" s="638"/>
      <c r="J897" s="640"/>
      <c r="K897" s="640"/>
      <c r="L897" s="640"/>
      <c r="M897" s="421"/>
      <c r="N897" s="638"/>
      <c r="O897" s="638"/>
      <c r="P897" s="638"/>
      <c r="Q897" s="638"/>
      <c r="R897" s="638"/>
      <c r="S897" s="638"/>
      <c r="T897" s="638"/>
    </row>
    <row r="898" spans="1:20" ht="15.75" customHeight="1">
      <c r="A898" s="638"/>
      <c r="B898" s="638"/>
      <c r="C898" s="638"/>
      <c r="D898" s="638"/>
      <c r="E898" s="638"/>
      <c r="F898" s="638"/>
      <c r="G898" s="639"/>
      <c r="H898" s="638"/>
      <c r="I898" s="638"/>
      <c r="J898" s="640"/>
      <c r="K898" s="640"/>
      <c r="L898" s="640"/>
      <c r="M898" s="421"/>
      <c r="N898" s="638"/>
      <c r="O898" s="638"/>
      <c r="P898" s="638"/>
      <c r="Q898" s="638"/>
      <c r="R898" s="638"/>
      <c r="S898" s="638"/>
      <c r="T898" s="638"/>
    </row>
    <row r="899" spans="1:20" ht="15.75" customHeight="1">
      <c r="A899" s="638"/>
      <c r="B899" s="638"/>
      <c r="C899" s="638"/>
      <c r="D899" s="638"/>
      <c r="E899" s="638"/>
      <c r="F899" s="638"/>
      <c r="G899" s="639"/>
      <c r="H899" s="638"/>
      <c r="I899" s="638"/>
      <c r="J899" s="640"/>
      <c r="K899" s="640"/>
      <c r="L899" s="640"/>
      <c r="M899" s="421"/>
      <c r="N899" s="638"/>
      <c r="O899" s="638"/>
      <c r="P899" s="638"/>
      <c r="Q899" s="638"/>
      <c r="R899" s="638"/>
      <c r="S899" s="638"/>
      <c r="T899" s="638"/>
    </row>
    <row r="900" spans="1:20" ht="15.75" customHeight="1">
      <c r="A900" s="638"/>
      <c r="B900" s="638"/>
      <c r="C900" s="638"/>
      <c r="D900" s="638"/>
      <c r="E900" s="638"/>
      <c r="F900" s="638"/>
      <c r="G900" s="639"/>
      <c r="H900" s="638"/>
      <c r="I900" s="638"/>
      <c r="J900" s="640"/>
      <c r="K900" s="640"/>
      <c r="L900" s="640"/>
      <c r="M900" s="421"/>
      <c r="N900" s="638"/>
      <c r="O900" s="638"/>
      <c r="P900" s="638"/>
      <c r="Q900" s="638"/>
      <c r="R900" s="638"/>
      <c r="S900" s="638"/>
      <c r="T900" s="638"/>
    </row>
    <row r="901" spans="1:20" ht="15.75" customHeight="1">
      <c r="A901" s="638"/>
      <c r="B901" s="638"/>
      <c r="C901" s="638"/>
      <c r="D901" s="638"/>
      <c r="E901" s="638"/>
      <c r="F901" s="638"/>
      <c r="G901" s="639"/>
      <c r="H901" s="638"/>
      <c r="I901" s="638"/>
      <c r="J901" s="640"/>
      <c r="K901" s="640"/>
      <c r="L901" s="640"/>
      <c r="M901" s="421"/>
      <c r="N901" s="638"/>
      <c r="O901" s="638"/>
      <c r="P901" s="638"/>
      <c r="Q901" s="638"/>
      <c r="R901" s="638"/>
      <c r="S901" s="638"/>
      <c r="T901" s="638"/>
    </row>
    <row r="902" spans="1:20" ht="15.75" customHeight="1">
      <c r="A902" s="638"/>
      <c r="B902" s="638"/>
      <c r="C902" s="638"/>
      <c r="D902" s="638"/>
      <c r="E902" s="638"/>
      <c r="F902" s="638"/>
      <c r="G902" s="639"/>
      <c r="H902" s="638"/>
      <c r="I902" s="638"/>
      <c r="J902" s="640"/>
      <c r="K902" s="640"/>
      <c r="L902" s="640"/>
      <c r="M902" s="421"/>
      <c r="N902" s="638"/>
      <c r="O902" s="638"/>
      <c r="P902" s="638"/>
      <c r="Q902" s="638"/>
      <c r="R902" s="638"/>
      <c r="S902" s="638"/>
      <c r="T902" s="638"/>
    </row>
    <row r="903" spans="1:20" ht="15.75" customHeight="1">
      <c r="A903" s="638"/>
      <c r="B903" s="638"/>
      <c r="C903" s="638"/>
      <c r="D903" s="638"/>
      <c r="E903" s="638"/>
      <c r="F903" s="638"/>
      <c r="G903" s="639"/>
      <c r="H903" s="638"/>
      <c r="I903" s="638"/>
      <c r="J903" s="640"/>
      <c r="K903" s="640"/>
      <c r="L903" s="640"/>
      <c r="M903" s="421"/>
      <c r="N903" s="638"/>
      <c r="O903" s="638"/>
      <c r="P903" s="638"/>
      <c r="Q903" s="638"/>
      <c r="R903" s="638"/>
      <c r="S903" s="638"/>
      <c r="T903" s="638"/>
    </row>
    <row r="904" spans="1:20" ht="15.75" customHeight="1">
      <c r="A904" s="638"/>
      <c r="B904" s="638"/>
      <c r="C904" s="638"/>
      <c r="D904" s="638"/>
      <c r="E904" s="638"/>
      <c r="F904" s="638"/>
      <c r="G904" s="639"/>
      <c r="H904" s="638"/>
      <c r="I904" s="638"/>
      <c r="J904" s="640"/>
      <c r="K904" s="640"/>
      <c r="L904" s="640"/>
      <c r="M904" s="421"/>
      <c r="N904" s="638"/>
      <c r="O904" s="638"/>
      <c r="P904" s="638"/>
      <c r="Q904" s="638"/>
      <c r="R904" s="638"/>
      <c r="S904" s="638"/>
      <c r="T904" s="638"/>
    </row>
    <row r="905" spans="1:20" ht="15.75" customHeight="1">
      <c r="A905" s="638"/>
      <c r="B905" s="638"/>
      <c r="C905" s="638"/>
      <c r="D905" s="638"/>
      <c r="E905" s="638"/>
      <c r="F905" s="638"/>
      <c r="G905" s="639"/>
      <c r="H905" s="638"/>
      <c r="I905" s="638"/>
      <c r="J905" s="640"/>
      <c r="K905" s="640"/>
      <c r="L905" s="640"/>
      <c r="M905" s="421"/>
      <c r="N905" s="638"/>
      <c r="O905" s="638"/>
      <c r="P905" s="638"/>
      <c r="Q905" s="638"/>
      <c r="R905" s="638"/>
      <c r="S905" s="638"/>
      <c r="T905" s="638"/>
    </row>
    <row r="906" spans="1:20" ht="15.75" customHeight="1">
      <c r="A906" s="638"/>
      <c r="B906" s="638"/>
      <c r="C906" s="638"/>
      <c r="D906" s="638"/>
      <c r="E906" s="638"/>
      <c r="F906" s="638"/>
      <c r="G906" s="639"/>
      <c r="H906" s="638"/>
      <c r="I906" s="638"/>
      <c r="J906" s="640"/>
      <c r="K906" s="640"/>
      <c r="L906" s="640"/>
      <c r="M906" s="421"/>
      <c r="N906" s="638"/>
      <c r="O906" s="638"/>
      <c r="P906" s="638"/>
      <c r="Q906" s="638"/>
      <c r="R906" s="638"/>
      <c r="S906" s="638"/>
      <c r="T906" s="638"/>
    </row>
    <row r="907" spans="1:20" ht="15.75" customHeight="1">
      <c r="A907" s="638"/>
      <c r="B907" s="638"/>
      <c r="C907" s="638"/>
      <c r="D907" s="638"/>
      <c r="E907" s="638"/>
      <c r="F907" s="638"/>
      <c r="G907" s="639"/>
      <c r="H907" s="638"/>
      <c r="I907" s="638"/>
      <c r="J907" s="640"/>
      <c r="K907" s="640"/>
      <c r="L907" s="640"/>
      <c r="M907" s="421"/>
      <c r="N907" s="638"/>
      <c r="O907" s="638"/>
      <c r="P907" s="638"/>
      <c r="Q907" s="638"/>
      <c r="R907" s="638"/>
      <c r="S907" s="638"/>
      <c r="T907" s="638"/>
    </row>
    <row r="908" spans="1:20" ht="15.75" customHeight="1">
      <c r="A908" s="638"/>
      <c r="B908" s="638"/>
      <c r="C908" s="638"/>
      <c r="D908" s="638"/>
      <c r="E908" s="638"/>
      <c r="F908" s="638"/>
      <c r="G908" s="639"/>
      <c r="H908" s="638"/>
      <c r="I908" s="638"/>
      <c r="J908" s="640"/>
      <c r="K908" s="640"/>
      <c r="L908" s="640"/>
      <c r="M908" s="421"/>
      <c r="N908" s="638"/>
      <c r="O908" s="638"/>
      <c r="P908" s="638"/>
      <c r="Q908" s="638"/>
      <c r="R908" s="638"/>
      <c r="S908" s="638"/>
      <c r="T908" s="638"/>
    </row>
    <row r="909" spans="1:20" ht="15.75" customHeight="1">
      <c r="A909" s="638"/>
      <c r="B909" s="638"/>
      <c r="C909" s="638"/>
      <c r="D909" s="638"/>
      <c r="E909" s="638"/>
      <c r="F909" s="638"/>
      <c r="G909" s="639"/>
      <c r="H909" s="638"/>
      <c r="I909" s="638"/>
      <c r="J909" s="640"/>
      <c r="K909" s="640"/>
      <c r="L909" s="640"/>
      <c r="M909" s="421"/>
      <c r="N909" s="638"/>
      <c r="O909" s="638"/>
      <c r="P909" s="638"/>
      <c r="Q909" s="638"/>
      <c r="R909" s="638"/>
      <c r="S909" s="638"/>
      <c r="T909" s="638"/>
    </row>
    <row r="910" spans="1:20" ht="15.75" customHeight="1">
      <c r="A910" s="638"/>
      <c r="B910" s="638"/>
      <c r="C910" s="638"/>
      <c r="D910" s="638"/>
      <c r="E910" s="638"/>
      <c r="F910" s="638"/>
      <c r="G910" s="639"/>
      <c r="H910" s="638"/>
      <c r="I910" s="638"/>
      <c r="J910" s="640"/>
      <c r="K910" s="640"/>
      <c r="L910" s="640"/>
      <c r="M910" s="421"/>
      <c r="N910" s="638"/>
      <c r="O910" s="638"/>
      <c r="P910" s="638"/>
      <c r="Q910" s="638"/>
      <c r="R910" s="638"/>
      <c r="S910" s="638"/>
      <c r="T910" s="638"/>
    </row>
    <row r="911" spans="1:20" ht="15.75" customHeight="1">
      <c r="A911" s="638"/>
      <c r="B911" s="638"/>
      <c r="C911" s="638"/>
      <c r="D911" s="638"/>
      <c r="E911" s="638"/>
      <c r="F911" s="638"/>
      <c r="G911" s="639"/>
      <c r="H911" s="638"/>
      <c r="I911" s="638"/>
      <c r="J911" s="640"/>
      <c r="K911" s="640"/>
      <c r="L911" s="640"/>
      <c r="M911" s="421"/>
      <c r="N911" s="638"/>
      <c r="O911" s="638"/>
      <c r="P911" s="638"/>
      <c r="Q911" s="638"/>
      <c r="R911" s="638"/>
      <c r="S911" s="638"/>
      <c r="T911" s="638"/>
    </row>
    <row r="912" spans="1:20" ht="15.75" customHeight="1">
      <c r="A912" s="638"/>
      <c r="B912" s="638"/>
      <c r="C912" s="638"/>
      <c r="D912" s="638"/>
      <c r="E912" s="638"/>
      <c r="F912" s="638"/>
      <c r="G912" s="639"/>
      <c r="H912" s="638"/>
      <c r="I912" s="638"/>
      <c r="J912" s="640"/>
      <c r="K912" s="640"/>
      <c r="L912" s="640"/>
      <c r="M912" s="421"/>
      <c r="N912" s="638"/>
      <c r="O912" s="638"/>
      <c r="P912" s="638"/>
      <c r="Q912" s="638"/>
      <c r="R912" s="638"/>
      <c r="S912" s="638"/>
      <c r="T912" s="638"/>
    </row>
    <row r="913" spans="1:20" ht="15.75" customHeight="1">
      <c r="A913" s="638"/>
      <c r="B913" s="638"/>
      <c r="C913" s="638"/>
      <c r="D913" s="638"/>
      <c r="E913" s="638"/>
      <c r="F913" s="638"/>
      <c r="G913" s="639"/>
      <c r="H913" s="638"/>
      <c r="I913" s="638"/>
      <c r="J913" s="640"/>
      <c r="K913" s="640"/>
      <c r="L913" s="640"/>
      <c r="M913" s="421"/>
      <c r="N913" s="638"/>
      <c r="O913" s="638"/>
      <c r="P913" s="638"/>
      <c r="Q913" s="638"/>
      <c r="R913" s="638"/>
      <c r="S913" s="638"/>
      <c r="T913" s="638"/>
    </row>
    <row r="914" spans="1:20" ht="15.75" customHeight="1">
      <c r="A914" s="638"/>
      <c r="B914" s="638"/>
      <c r="C914" s="638"/>
      <c r="D914" s="638"/>
      <c r="E914" s="638"/>
      <c r="F914" s="638"/>
      <c r="G914" s="639"/>
      <c r="H914" s="638"/>
      <c r="I914" s="638"/>
      <c r="J914" s="640"/>
      <c r="K914" s="640"/>
      <c r="L914" s="640"/>
      <c r="M914" s="421"/>
      <c r="N914" s="638"/>
      <c r="O914" s="638"/>
      <c r="P914" s="638"/>
      <c r="Q914" s="638"/>
      <c r="R914" s="638"/>
      <c r="S914" s="638"/>
      <c r="T914" s="638"/>
    </row>
    <row r="915" spans="1:20" ht="15.75" customHeight="1">
      <c r="A915" s="638"/>
      <c r="B915" s="638"/>
      <c r="C915" s="638"/>
      <c r="D915" s="638"/>
      <c r="E915" s="638"/>
      <c r="F915" s="638"/>
      <c r="G915" s="639"/>
      <c r="H915" s="638"/>
      <c r="I915" s="638"/>
      <c r="J915" s="640"/>
      <c r="K915" s="640"/>
      <c r="L915" s="640"/>
      <c r="M915" s="421"/>
      <c r="N915" s="638"/>
      <c r="O915" s="638"/>
      <c r="P915" s="638"/>
      <c r="Q915" s="638"/>
      <c r="R915" s="638"/>
      <c r="S915" s="638"/>
      <c r="T915" s="638"/>
    </row>
    <row r="916" spans="1:20" ht="15.75" customHeight="1">
      <c r="A916" s="638"/>
      <c r="B916" s="638"/>
      <c r="C916" s="638"/>
      <c r="D916" s="638"/>
      <c r="E916" s="638"/>
      <c r="F916" s="638"/>
      <c r="G916" s="639"/>
      <c r="H916" s="638"/>
      <c r="I916" s="638"/>
      <c r="J916" s="640"/>
      <c r="K916" s="640"/>
      <c r="L916" s="640"/>
      <c r="M916" s="421"/>
      <c r="N916" s="638"/>
      <c r="O916" s="638"/>
      <c r="P916" s="638"/>
      <c r="Q916" s="638"/>
      <c r="R916" s="638"/>
      <c r="S916" s="638"/>
      <c r="T916" s="638"/>
    </row>
    <row r="917" spans="1:20" ht="15.75" customHeight="1">
      <c r="A917" s="638"/>
      <c r="B917" s="638"/>
      <c r="C917" s="638"/>
      <c r="D917" s="638"/>
      <c r="E917" s="638"/>
      <c r="F917" s="638"/>
      <c r="G917" s="639"/>
      <c r="H917" s="638"/>
      <c r="I917" s="638"/>
      <c r="J917" s="640"/>
      <c r="K917" s="640"/>
      <c r="L917" s="640"/>
      <c r="M917" s="421"/>
      <c r="N917" s="638"/>
      <c r="O917" s="638"/>
      <c r="P917" s="638"/>
      <c r="Q917" s="638"/>
      <c r="R917" s="638"/>
      <c r="S917" s="638"/>
      <c r="T917" s="638"/>
    </row>
    <row r="918" spans="1:20" ht="15.75" customHeight="1">
      <c r="A918" s="638"/>
      <c r="B918" s="638"/>
      <c r="C918" s="638"/>
      <c r="D918" s="638"/>
      <c r="E918" s="638"/>
      <c r="F918" s="638"/>
      <c r="G918" s="639"/>
      <c r="H918" s="638"/>
      <c r="I918" s="638"/>
      <c r="J918" s="640"/>
      <c r="K918" s="640"/>
      <c r="L918" s="640"/>
      <c r="M918" s="421"/>
      <c r="N918" s="638"/>
      <c r="O918" s="638"/>
      <c r="P918" s="638"/>
      <c r="Q918" s="638"/>
      <c r="R918" s="638"/>
      <c r="S918" s="638"/>
      <c r="T918" s="638"/>
    </row>
    <row r="919" spans="1:20" ht="15.75" customHeight="1">
      <c r="A919" s="638"/>
      <c r="B919" s="638"/>
      <c r="C919" s="638"/>
      <c r="D919" s="638"/>
      <c r="E919" s="638"/>
      <c r="F919" s="638"/>
      <c r="G919" s="639"/>
      <c r="H919" s="638"/>
      <c r="I919" s="638"/>
      <c r="J919" s="640"/>
      <c r="K919" s="640"/>
      <c r="L919" s="640"/>
      <c r="M919" s="421"/>
      <c r="N919" s="638"/>
      <c r="O919" s="638"/>
      <c r="P919" s="638"/>
      <c r="Q919" s="638"/>
      <c r="R919" s="638"/>
      <c r="S919" s="638"/>
      <c r="T919" s="638"/>
    </row>
    <row r="920" spans="1:20" ht="15.75" customHeight="1">
      <c r="A920" s="638"/>
      <c r="B920" s="638"/>
      <c r="C920" s="638"/>
      <c r="D920" s="638"/>
      <c r="E920" s="638"/>
      <c r="F920" s="638"/>
      <c r="G920" s="639"/>
      <c r="H920" s="638"/>
      <c r="I920" s="638"/>
      <c r="J920" s="640"/>
      <c r="K920" s="640"/>
      <c r="L920" s="640"/>
      <c r="M920" s="421"/>
      <c r="N920" s="638"/>
      <c r="O920" s="638"/>
      <c r="P920" s="638"/>
      <c r="Q920" s="638"/>
      <c r="R920" s="638"/>
      <c r="S920" s="638"/>
      <c r="T920" s="638"/>
    </row>
    <row r="921" spans="1:20" ht="15.75" customHeight="1">
      <c r="A921" s="638"/>
      <c r="B921" s="638"/>
      <c r="C921" s="638"/>
      <c r="D921" s="638"/>
      <c r="E921" s="638"/>
      <c r="F921" s="638"/>
      <c r="G921" s="639"/>
      <c r="H921" s="638"/>
      <c r="I921" s="638"/>
      <c r="J921" s="640"/>
      <c r="K921" s="640"/>
      <c r="L921" s="640"/>
      <c r="M921" s="421"/>
      <c r="N921" s="638"/>
      <c r="O921" s="638"/>
      <c r="P921" s="638"/>
      <c r="Q921" s="638"/>
      <c r="R921" s="638"/>
      <c r="S921" s="638"/>
      <c r="T921" s="638"/>
    </row>
    <row r="922" spans="1:20" ht="15.75" customHeight="1">
      <c r="A922" s="638"/>
      <c r="B922" s="638"/>
      <c r="C922" s="638"/>
      <c r="D922" s="638"/>
      <c r="E922" s="638"/>
      <c r="F922" s="638"/>
      <c r="G922" s="639"/>
      <c r="H922" s="638"/>
      <c r="I922" s="638"/>
      <c r="J922" s="640"/>
      <c r="K922" s="640"/>
      <c r="L922" s="640"/>
      <c r="M922" s="421"/>
      <c r="N922" s="638"/>
      <c r="O922" s="638"/>
      <c r="P922" s="638"/>
      <c r="Q922" s="638"/>
      <c r="R922" s="638"/>
      <c r="S922" s="638"/>
      <c r="T922" s="638"/>
    </row>
    <row r="923" spans="1:20" ht="15.75" customHeight="1">
      <c r="A923" s="638"/>
      <c r="B923" s="638"/>
      <c r="C923" s="638"/>
      <c r="D923" s="638"/>
      <c r="E923" s="638"/>
      <c r="F923" s="638"/>
      <c r="G923" s="639"/>
      <c r="H923" s="638"/>
      <c r="I923" s="638"/>
      <c r="J923" s="640"/>
      <c r="K923" s="640"/>
      <c r="L923" s="640"/>
      <c r="M923" s="421"/>
      <c r="N923" s="638"/>
      <c r="O923" s="638"/>
      <c r="P923" s="638"/>
      <c r="Q923" s="638"/>
      <c r="R923" s="638"/>
      <c r="S923" s="638"/>
      <c r="T923" s="638"/>
    </row>
    <row r="924" spans="1:20" ht="15.75" customHeight="1">
      <c r="A924" s="638"/>
      <c r="B924" s="638"/>
      <c r="C924" s="638"/>
      <c r="D924" s="638"/>
      <c r="E924" s="638"/>
      <c r="F924" s="638"/>
      <c r="G924" s="639"/>
      <c r="H924" s="638"/>
      <c r="I924" s="638"/>
      <c r="J924" s="640"/>
      <c r="K924" s="640"/>
      <c r="L924" s="640"/>
      <c r="M924" s="421"/>
      <c r="N924" s="638"/>
      <c r="O924" s="638"/>
      <c r="P924" s="638"/>
      <c r="Q924" s="638"/>
      <c r="R924" s="638"/>
      <c r="S924" s="638"/>
      <c r="T924" s="638"/>
    </row>
    <row r="925" spans="1:20" ht="15.75" customHeight="1">
      <c r="A925" s="638"/>
      <c r="B925" s="638"/>
      <c r="C925" s="638"/>
      <c r="D925" s="638"/>
      <c r="E925" s="638"/>
      <c r="F925" s="638"/>
      <c r="G925" s="639"/>
      <c r="H925" s="638"/>
      <c r="I925" s="638"/>
      <c r="J925" s="640"/>
      <c r="K925" s="640"/>
      <c r="L925" s="640"/>
      <c r="M925" s="421"/>
      <c r="N925" s="638"/>
      <c r="O925" s="638"/>
      <c r="P925" s="638"/>
      <c r="Q925" s="638"/>
      <c r="R925" s="638"/>
      <c r="S925" s="638"/>
      <c r="T925" s="638"/>
    </row>
    <row r="926" spans="1:20" ht="15.75" customHeight="1">
      <c r="A926" s="638"/>
      <c r="B926" s="638"/>
      <c r="C926" s="638"/>
      <c r="D926" s="638"/>
      <c r="E926" s="638"/>
      <c r="F926" s="638"/>
      <c r="G926" s="639"/>
      <c r="H926" s="638"/>
      <c r="I926" s="638"/>
      <c r="J926" s="640"/>
      <c r="K926" s="640"/>
      <c r="L926" s="640"/>
      <c r="M926" s="421"/>
      <c r="N926" s="638"/>
      <c r="O926" s="638"/>
      <c r="P926" s="638"/>
      <c r="Q926" s="638"/>
      <c r="R926" s="638"/>
      <c r="S926" s="638"/>
      <c r="T926" s="638"/>
    </row>
    <row r="927" spans="1:20" ht="15.75" customHeight="1">
      <c r="A927" s="638"/>
      <c r="B927" s="638"/>
      <c r="C927" s="638"/>
      <c r="D927" s="638"/>
      <c r="E927" s="638"/>
      <c r="F927" s="638"/>
      <c r="G927" s="639"/>
      <c r="H927" s="638"/>
      <c r="I927" s="638"/>
      <c r="J927" s="640"/>
      <c r="K927" s="640"/>
      <c r="L927" s="640"/>
      <c r="M927" s="421"/>
      <c r="N927" s="638"/>
      <c r="O927" s="638"/>
      <c r="P927" s="638"/>
      <c r="Q927" s="638"/>
      <c r="R927" s="638"/>
      <c r="S927" s="638"/>
      <c r="T927" s="638"/>
    </row>
    <row r="928" spans="1:20" ht="15.75" customHeight="1">
      <c r="A928" s="638"/>
      <c r="B928" s="638"/>
      <c r="C928" s="638"/>
      <c r="D928" s="638"/>
      <c r="E928" s="638"/>
      <c r="F928" s="638"/>
      <c r="G928" s="639"/>
      <c r="H928" s="638"/>
      <c r="I928" s="638"/>
      <c r="J928" s="640"/>
      <c r="K928" s="640"/>
      <c r="L928" s="640"/>
      <c r="M928" s="421"/>
      <c r="N928" s="638"/>
      <c r="O928" s="638"/>
      <c r="P928" s="638"/>
      <c r="Q928" s="638"/>
      <c r="R928" s="638"/>
      <c r="S928" s="638"/>
      <c r="T928" s="638"/>
    </row>
    <row r="929" spans="1:20" ht="15.75" customHeight="1">
      <c r="A929" s="638"/>
      <c r="B929" s="638"/>
      <c r="C929" s="638"/>
      <c r="D929" s="638"/>
      <c r="E929" s="638"/>
      <c r="F929" s="638"/>
      <c r="G929" s="639"/>
      <c r="H929" s="638"/>
      <c r="I929" s="638"/>
      <c r="J929" s="640"/>
      <c r="K929" s="640"/>
      <c r="L929" s="640"/>
      <c r="M929" s="421"/>
      <c r="N929" s="638"/>
      <c r="O929" s="638"/>
      <c r="P929" s="638"/>
      <c r="Q929" s="638"/>
      <c r="R929" s="638"/>
      <c r="S929" s="638"/>
      <c r="T929" s="638"/>
    </row>
    <row r="930" spans="1:20" ht="15.75" customHeight="1">
      <c r="A930" s="638"/>
      <c r="B930" s="638"/>
      <c r="C930" s="638"/>
      <c r="D930" s="638"/>
      <c r="E930" s="638"/>
      <c r="F930" s="638"/>
      <c r="G930" s="639"/>
      <c r="H930" s="638"/>
      <c r="I930" s="638"/>
      <c r="J930" s="640"/>
      <c r="K930" s="640"/>
      <c r="L930" s="640"/>
      <c r="M930" s="421"/>
      <c r="N930" s="638"/>
      <c r="O930" s="638"/>
      <c r="P930" s="638"/>
      <c r="Q930" s="638"/>
      <c r="R930" s="638"/>
      <c r="S930" s="638"/>
      <c r="T930" s="638"/>
    </row>
    <row r="931" spans="1:20" ht="15.75" customHeight="1">
      <c r="A931" s="638"/>
      <c r="B931" s="638"/>
      <c r="C931" s="638"/>
      <c r="D931" s="638"/>
      <c r="E931" s="638"/>
      <c r="F931" s="638"/>
      <c r="G931" s="639"/>
      <c r="H931" s="638"/>
      <c r="I931" s="638"/>
      <c r="J931" s="640"/>
      <c r="K931" s="640"/>
      <c r="L931" s="640"/>
      <c r="M931" s="421"/>
      <c r="N931" s="638"/>
      <c r="O931" s="638"/>
      <c r="P931" s="638"/>
      <c r="Q931" s="638"/>
      <c r="R931" s="638"/>
      <c r="S931" s="638"/>
      <c r="T931" s="638"/>
    </row>
    <row r="932" spans="1:20" ht="15.75" customHeight="1">
      <c r="A932" s="638"/>
      <c r="B932" s="638"/>
      <c r="C932" s="638"/>
      <c r="D932" s="638"/>
      <c r="E932" s="638"/>
      <c r="F932" s="638"/>
      <c r="G932" s="639"/>
      <c r="H932" s="638"/>
      <c r="I932" s="638"/>
      <c r="J932" s="640"/>
      <c r="K932" s="640"/>
      <c r="L932" s="640"/>
      <c r="M932" s="421"/>
      <c r="N932" s="638"/>
      <c r="O932" s="638"/>
      <c r="P932" s="638"/>
      <c r="Q932" s="638"/>
      <c r="R932" s="638"/>
      <c r="S932" s="638"/>
      <c r="T932" s="638"/>
    </row>
    <row r="933" spans="1:20" ht="15.75" customHeight="1">
      <c r="A933" s="638"/>
      <c r="B933" s="638"/>
      <c r="C933" s="638"/>
      <c r="D933" s="638"/>
      <c r="E933" s="638"/>
      <c r="F933" s="638"/>
      <c r="G933" s="639"/>
      <c r="H933" s="638"/>
      <c r="I933" s="638"/>
      <c r="J933" s="640"/>
      <c r="K933" s="640"/>
      <c r="L933" s="640"/>
      <c r="M933" s="421"/>
      <c r="N933" s="638"/>
      <c r="O933" s="638"/>
      <c r="P933" s="638"/>
      <c r="Q933" s="638"/>
      <c r="R933" s="638"/>
      <c r="S933" s="638"/>
      <c r="T933" s="638"/>
    </row>
    <row r="934" spans="1:20" ht="15.75" customHeight="1">
      <c r="A934" s="638"/>
      <c r="B934" s="638"/>
      <c r="C934" s="638"/>
      <c r="D934" s="638"/>
      <c r="E934" s="638"/>
      <c r="F934" s="638"/>
      <c r="G934" s="639"/>
      <c r="H934" s="638"/>
      <c r="I934" s="638"/>
      <c r="J934" s="640"/>
      <c r="K934" s="640"/>
      <c r="L934" s="640"/>
      <c r="M934" s="421"/>
      <c r="N934" s="638"/>
      <c r="O934" s="638"/>
      <c r="P934" s="638"/>
      <c r="Q934" s="638"/>
      <c r="R934" s="638"/>
      <c r="S934" s="638"/>
      <c r="T934" s="638"/>
    </row>
    <row r="935" spans="1:20" ht="15.75" customHeight="1">
      <c r="A935" s="638"/>
      <c r="B935" s="638"/>
      <c r="C935" s="638"/>
      <c r="D935" s="638"/>
      <c r="E935" s="638"/>
      <c r="F935" s="638"/>
      <c r="G935" s="639"/>
      <c r="H935" s="638"/>
      <c r="I935" s="638"/>
      <c r="J935" s="640"/>
      <c r="K935" s="640"/>
      <c r="L935" s="640"/>
      <c r="M935" s="421"/>
      <c r="N935" s="638"/>
      <c r="O935" s="638"/>
      <c r="P935" s="638"/>
      <c r="Q935" s="638"/>
      <c r="R935" s="638"/>
      <c r="S935" s="638"/>
      <c r="T935" s="638"/>
    </row>
    <row r="936" spans="1:20" ht="15.75" customHeight="1">
      <c r="A936" s="638"/>
      <c r="B936" s="638"/>
      <c r="C936" s="638"/>
      <c r="D936" s="638"/>
      <c r="E936" s="638"/>
      <c r="F936" s="638"/>
      <c r="G936" s="639"/>
      <c r="H936" s="638"/>
      <c r="I936" s="638"/>
      <c r="J936" s="640"/>
      <c r="K936" s="640"/>
      <c r="L936" s="640"/>
      <c r="M936" s="421"/>
      <c r="N936" s="638"/>
      <c r="O936" s="638"/>
      <c r="P936" s="638"/>
      <c r="Q936" s="638"/>
      <c r="R936" s="638"/>
      <c r="S936" s="638"/>
      <c r="T936" s="638"/>
    </row>
    <row r="937" spans="1:20" ht="15.75" customHeight="1">
      <c r="A937" s="638"/>
      <c r="B937" s="638"/>
      <c r="C937" s="638"/>
      <c r="D937" s="638"/>
      <c r="E937" s="638"/>
      <c r="F937" s="638"/>
      <c r="G937" s="639"/>
      <c r="H937" s="638"/>
      <c r="I937" s="638"/>
      <c r="J937" s="640"/>
      <c r="K937" s="640"/>
      <c r="L937" s="640"/>
      <c r="M937" s="421"/>
      <c r="N937" s="638"/>
      <c r="O937" s="638"/>
      <c r="P937" s="638"/>
      <c r="Q937" s="638"/>
      <c r="R937" s="638"/>
      <c r="S937" s="638"/>
      <c r="T937" s="638"/>
    </row>
    <row r="938" spans="1:20" ht="15.75" customHeight="1">
      <c r="A938" s="638"/>
      <c r="B938" s="638"/>
      <c r="C938" s="638"/>
      <c r="D938" s="638"/>
      <c r="E938" s="638"/>
      <c r="F938" s="638"/>
      <c r="G938" s="639"/>
      <c r="H938" s="638"/>
      <c r="I938" s="638"/>
      <c r="J938" s="640"/>
      <c r="K938" s="640"/>
      <c r="L938" s="640"/>
      <c r="M938" s="421"/>
      <c r="N938" s="638"/>
      <c r="O938" s="638"/>
      <c r="P938" s="638"/>
      <c r="Q938" s="638"/>
      <c r="R938" s="638"/>
      <c r="S938" s="638"/>
      <c r="T938" s="638"/>
    </row>
    <row r="939" spans="1:20" ht="15.75" customHeight="1">
      <c r="A939" s="638"/>
      <c r="B939" s="638"/>
      <c r="C939" s="638"/>
      <c r="D939" s="638"/>
      <c r="E939" s="638"/>
      <c r="F939" s="638"/>
      <c r="G939" s="639"/>
      <c r="H939" s="638"/>
      <c r="I939" s="638"/>
      <c r="J939" s="640"/>
      <c r="K939" s="640"/>
      <c r="L939" s="640"/>
      <c r="M939" s="421"/>
      <c r="N939" s="638"/>
      <c r="O939" s="638"/>
      <c r="P939" s="638"/>
      <c r="Q939" s="638"/>
      <c r="R939" s="638"/>
      <c r="S939" s="638"/>
      <c r="T939" s="638"/>
    </row>
    <row r="940" spans="1:20" ht="15.75" customHeight="1">
      <c r="A940" s="638"/>
      <c r="B940" s="638"/>
      <c r="C940" s="638"/>
      <c r="D940" s="638"/>
      <c r="E940" s="638"/>
      <c r="F940" s="638"/>
      <c r="G940" s="639"/>
      <c r="H940" s="638"/>
      <c r="I940" s="638"/>
      <c r="J940" s="640"/>
      <c r="K940" s="640"/>
      <c r="L940" s="640"/>
      <c r="M940" s="421"/>
      <c r="N940" s="638"/>
      <c r="O940" s="638"/>
      <c r="P940" s="638"/>
      <c r="Q940" s="638"/>
      <c r="R940" s="638"/>
      <c r="S940" s="638"/>
      <c r="T940" s="638"/>
    </row>
    <row r="941" spans="1:20" ht="15.75" customHeight="1">
      <c r="A941" s="638"/>
      <c r="B941" s="638"/>
      <c r="C941" s="638"/>
      <c r="D941" s="638"/>
      <c r="E941" s="638"/>
      <c r="F941" s="638"/>
      <c r="G941" s="639"/>
      <c r="H941" s="638"/>
      <c r="I941" s="638"/>
      <c r="J941" s="640"/>
      <c r="K941" s="640"/>
      <c r="L941" s="640"/>
      <c r="M941" s="421"/>
      <c r="N941" s="638"/>
      <c r="O941" s="638"/>
      <c r="P941" s="638"/>
      <c r="Q941" s="638"/>
      <c r="R941" s="638"/>
      <c r="S941" s="638"/>
      <c r="T941" s="638"/>
    </row>
    <row r="942" spans="1:20" ht="15.75" customHeight="1">
      <c r="A942" s="638"/>
      <c r="B942" s="638"/>
      <c r="C942" s="638"/>
      <c r="D942" s="638"/>
      <c r="E942" s="638"/>
      <c r="F942" s="638"/>
      <c r="G942" s="639"/>
      <c r="H942" s="638"/>
      <c r="I942" s="638"/>
      <c r="J942" s="640"/>
      <c r="K942" s="640"/>
      <c r="L942" s="640"/>
      <c r="M942" s="421"/>
      <c r="N942" s="638"/>
      <c r="O942" s="638"/>
      <c r="P942" s="638"/>
      <c r="Q942" s="638"/>
      <c r="R942" s="638"/>
      <c r="S942" s="638"/>
      <c r="T942" s="638"/>
    </row>
    <row r="943" spans="1:20" ht="15.75" customHeight="1">
      <c r="A943" s="638"/>
      <c r="B943" s="638"/>
      <c r="C943" s="638"/>
      <c r="D943" s="638"/>
      <c r="E943" s="638"/>
      <c r="F943" s="638"/>
      <c r="G943" s="639"/>
      <c r="H943" s="638"/>
      <c r="I943" s="638"/>
      <c r="J943" s="640"/>
      <c r="K943" s="640"/>
      <c r="L943" s="640"/>
      <c r="M943" s="421"/>
      <c r="N943" s="638"/>
      <c r="O943" s="638"/>
      <c r="P943" s="638"/>
      <c r="Q943" s="638"/>
      <c r="R943" s="638"/>
      <c r="S943" s="638"/>
      <c r="T943" s="638"/>
    </row>
    <row r="944" spans="1:20" ht="15.75" customHeight="1">
      <c r="A944" s="638"/>
      <c r="B944" s="638"/>
      <c r="C944" s="638"/>
      <c r="D944" s="638"/>
      <c r="E944" s="638"/>
      <c r="F944" s="638"/>
      <c r="G944" s="639"/>
      <c r="H944" s="638"/>
      <c r="I944" s="638"/>
      <c r="J944" s="640"/>
      <c r="K944" s="640"/>
      <c r="L944" s="640"/>
      <c r="M944" s="421"/>
      <c r="N944" s="638"/>
      <c r="O944" s="638"/>
      <c r="P944" s="638"/>
      <c r="Q944" s="638"/>
      <c r="R944" s="638"/>
      <c r="S944" s="638"/>
      <c r="T944" s="638"/>
    </row>
    <row r="945" spans="1:20" ht="15.75" customHeight="1">
      <c r="A945" s="638"/>
      <c r="B945" s="638"/>
      <c r="C945" s="638"/>
      <c r="D945" s="638"/>
      <c r="E945" s="638"/>
      <c r="F945" s="638"/>
      <c r="G945" s="639"/>
      <c r="H945" s="638"/>
      <c r="I945" s="638"/>
      <c r="J945" s="640"/>
      <c r="K945" s="640"/>
      <c r="L945" s="640"/>
      <c r="M945" s="421"/>
      <c r="N945" s="638"/>
      <c r="O945" s="638"/>
      <c r="P945" s="638"/>
      <c r="Q945" s="638"/>
      <c r="R945" s="638"/>
      <c r="S945" s="638"/>
      <c r="T945" s="638"/>
    </row>
    <row r="946" spans="1:20" ht="15.75" customHeight="1">
      <c r="A946" s="638"/>
      <c r="B946" s="638"/>
      <c r="C946" s="638"/>
      <c r="D946" s="638"/>
      <c r="E946" s="638"/>
      <c r="F946" s="638"/>
      <c r="G946" s="639"/>
      <c r="H946" s="638"/>
      <c r="I946" s="638"/>
      <c r="J946" s="640"/>
      <c r="K946" s="640"/>
      <c r="L946" s="640"/>
      <c r="M946" s="421"/>
      <c r="N946" s="638"/>
      <c r="O946" s="638"/>
      <c r="P946" s="638"/>
      <c r="Q946" s="638"/>
      <c r="R946" s="638"/>
      <c r="S946" s="638"/>
      <c r="T946" s="638"/>
    </row>
    <row r="947" spans="1:20" ht="15.75" customHeight="1">
      <c r="A947" s="638"/>
      <c r="B947" s="638"/>
      <c r="C947" s="638"/>
      <c r="D947" s="638"/>
      <c r="E947" s="638"/>
      <c r="F947" s="638"/>
      <c r="G947" s="639"/>
      <c r="H947" s="638"/>
      <c r="I947" s="638"/>
      <c r="J947" s="640"/>
      <c r="K947" s="640"/>
      <c r="L947" s="640"/>
      <c r="M947" s="421"/>
      <c r="N947" s="638"/>
      <c r="O947" s="638"/>
      <c r="P947" s="638"/>
      <c r="Q947" s="638"/>
      <c r="R947" s="638"/>
      <c r="S947" s="638"/>
      <c r="T947" s="638"/>
    </row>
    <row r="948" spans="1:20" ht="15.75" customHeight="1">
      <c r="A948" s="638"/>
      <c r="B948" s="638"/>
      <c r="C948" s="638"/>
      <c r="D948" s="638"/>
      <c r="E948" s="638"/>
      <c r="F948" s="638"/>
      <c r="G948" s="639"/>
      <c r="H948" s="638"/>
      <c r="I948" s="638"/>
      <c r="J948" s="640"/>
      <c r="K948" s="640"/>
      <c r="L948" s="640"/>
      <c r="M948" s="421"/>
      <c r="N948" s="638"/>
      <c r="O948" s="638"/>
      <c r="P948" s="638"/>
      <c r="Q948" s="638"/>
      <c r="R948" s="638"/>
      <c r="S948" s="638"/>
      <c r="T948" s="638"/>
    </row>
    <row r="949" spans="1:20" ht="15.75" customHeight="1">
      <c r="A949" s="638"/>
      <c r="B949" s="638"/>
      <c r="C949" s="638"/>
      <c r="D949" s="638"/>
      <c r="E949" s="638"/>
      <c r="F949" s="638"/>
      <c r="G949" s="639"/>
      <c r="H949" s="638"/>
      <c r="I949" s="638"/>
      <c r="J949" s="640"/>
      <c r="K949" s="640"/>
      <c r="L949" s="640"/>
      <c r="M949" s="421"/>
      <c r="N949" s="638"/>
      <c r="O949" s="638"/>
      <c r="P949" s="638"/>
      <c r="Q949" s="638"/>
      <c r="R949" s="638"/>
      <c r="S949" s="638"/>
      <c r="T949" s="638"/>
    </row>
    <row r="950" spans="1:20" ht="15.75" customHeight="1">
      <c r="A950" s="638"/>
      <c r="B950" s="638"/>
      <c r="C950" s="638"/>
      <c r="D950" s="638"/>
      <c r="E950" s="638"/>
      <c r="F950" s="638"/>
      <c r="G950" s="639"/>
      <c r="H950" s="638"/>
      <c r="I950" s="638"/>
      <c r="J950" s="640"/>
      <c r="K950" s="640"/>
      <c r="L950" s="640"/>
      <c r="M950" s="421"/>
      <c r="N950" s="638"/>
      <c r="O950" s="638"/>
      <c r="P950" s="638"/>
      <c r="Q950" s="638"/>
      <c r="R950" s="638"/>
      <c r="S950" s="638"/>
      <c r="T950" s="638"/>
    </row>
    <row r="951" spans="1:20" ht="15.75" customHeight="1">
      <c r="A951" s="638"/>
      <c r="B951" s="638"/>
      <c r="C951" s="638"/>
      <c r="D951" s="638"/>
      <c r="E951" s="638"/>
      <c r="F951" s="638"/>
      <c r="G951" s="639"/>
      <c r="H951" s="638"/>
      <c r="I951" s="638"/>
      <c r="J951" s="640"/>
      <c r="K951" s="640"/>
      <c r="L951" s="640"/>
      <c r="M951" s="421"/>
      <c r="N951" s="638"/>
      <c r="O951" s="638"/>
      <c r="P951" s="638"/>
      <c r="Q951" s="638"/>
      <c r="R951" s="638"/>
      <c r="S951" s="638"/>
      <c r="T951" s="638"/>
    </row>
    <row r="952" spans="1:20" ht="15.75" customHeight="1">
      <c r="A952" s="638"/>
      <c r="B952" s="638"/>
      <c r="C952" s="638"/>
      <c r="D952" s="638"/>
      <c r="E952" s="638"/>
      <c r="F952" s="638"/>
      <c r="G952" s="639"/>
      <c r="H952" s="638"/>
      <c r="I952" s="638"/>
      <c r="J952" s="640"/>
      <c r="K952" s="640"/>
      <c r="L952" s="640"/>
      <c r="M952" s="421"/>
      <c r="N952" s="638"/>
      <c r="O952" s="638"/>
      <c r="P952" s="638"/>
      <c r="Q952" s="638"/>
      <c r="R952" s="638"/>
      <c r="S952" s="638"/>
      <c r="T952" s="638"/>
    </row>
    <row r="953" spans="1:20" ht="15.75" customHeight="1">
      <c r="A953" s="638"/>
      <c r="B953" s="638"/>
      <c r="C953" s="638"/>
      <c r="D953" s="638"/>
      <c r="E953" s="638"/>
      <c r="F953" s="638"/>
      <c r="G953" s="639"/>
      <c r="H953" s="638"/>
      <c r="I953" s="638"/>
      <c r="J953" s="640"/>
      <c r="K953" s="640"/>
      <c r="L953" s="640"/>
      <c r="M953" s="421"/>
      <c r="N953" s="638"/>
      <c r="O953" s="638"/>
      <c r="P953" s="638"/>
      <c r="Q953" s="638"/>
      <c r="R953" s="638"/>
      <c r="S953" s="638"/>
      <c r="T953" s="638"/>
    </row>
    <row r="954" spans="1:20" ht="15.75" customHeight="1">
      <c r="A954" s="638"/>
      <c r="B954" s="638"/>
      <c r="C954" s="638"/>
      <c r="D954" s="638"/>
      <c r="E954" s="638"/>
      <c r="F954" s="638"/>
      <c r="G954" s="639"/>
      <c r="H954" s="638"/>
      <c r="I954" s="638"/>
      <c r="J954" s="640"/>
      <c r="K954" s="640"/>
      <c r="L954" s="640"/>
      <c r="M954" s="421"/>
      <c r="N954" s="638"/>
      <c r="O954" s="638"/>
      <c r="P954" s="638"/>
      <c r="Q954" s="638"/>
      <c r="R954" s="638"/>
      <c r="S954" s="638"/>
      <c r="T954" s="638"/>
    </row>
    <row r="955" spans="1:20" ht="15.75" customHeight="1">
      <c r="A955" s="638"/>
      <c r="B955" s="638"/>
      <c r="C955" s="638"/>
      <c r="D955" s="638"/>
      <c r="E955" s="638"/>
      <c r="F955" s="638"/>
      <c r="G955" s="639"/>
      <c r="H955" s="638"/>
      <c r="I955" s="638"/>
      <c r="J955" s="640"/>
      <c r="K955" s="640"/>
      <c r="L955" s="640"/>
      <c r="M955" s="421"/>
      <c r="N955" s="638"/>
      <c r="O955" s="638"/>
      <c r="P955" s="638"/>
      <c r="Q955" s="638"/>
      <c r="R955" s="638"/>
      <c r="S955" s="638"/>
      <c r="T955" s="638"/>
    </row>
    <row r="956" spans="1:20" ht="15.75" customHeight="1">
      <c r="A956" s="638"/>
      <c r="B956" s="638"/>
      <c r="C956" s="638"/>
      <c r="D956" s="638"/>
      <c r="E956" s="638"/>
      <c r="F956" s="638"/>
      <c r="G956" s="639"/>
      <c r="H956" s="638"/>
      <c r="I956" s="638"/>
      <c r="J956" s="640"/>
      <c r="K956" s="640"/>
      <c r="L956" s="640"/>
      <c r="M956" s="421"/>
      <c r="N956" s="638"/>
      <c r="O956" s="638"/>
      <c r="P956" s="638"/>
      <c r="Q956" s="638"/>
      <c r="R956" s="638"/>
      <c r="S956" s="638"/>
      <c r="T956" s="638"/>
    </row>
    <row r="957" spans="1:20" ht="15.75" customHeight="1">
      <c r="A957" s="638"/>
      <c r="B957" s="638"/>
      <c r="C957" s="638"/>
      <c r="D957" s="638"/>
      <c r="E957" s="638"/>
      <c r="F957" s="638"/>
      <c r="G957" s="639"/>
      <c r="H957" s="638"/>
      <c r="I957" s="638"/>
      <c r="J957" s="640"/>
      <c r="K957" s="640"/>
      <c r="L957" s="640"/>
      <c r="M957" s="421"/>
      <c r="N957" s="638"/>
      <c r="O957" s="638"/>
      <c r="P957" s="638"/>
      <c r="Q957" s="638"/>
      <c r="R957" s="638"/>
      <c r="S957" s="638"/>
      <c r="T957" s="638"/>
    </row>
    <row r="958" spans="1:20" ht="15.75" customHeight="1">
      <c r="A958" s="638"/>
      <c r="B958" s="638"/>
      <c r="C958" s="638"/>
      <c r="D958" s="638"/>
      <c r="E958" s="638"/>
      <c r="F958" s="638"/>
      <c r="G958" s="639"/>
      <c r="H958" s="638"/>
      <c r="I958" s="638"/>
      <c r="J958" s="640"/>
      <c r="K958" s="640"/>
      <c r="L958" s="640"/>
      <c r="M958" s="421"/>
      <c r="N958" s="638"/>
      <c r="O958" s="638"/>
      <c r="P958" s="638"/>
      <c r="Q958" s="638"/>
      <c r="R958" s="638"/>
      <c r="S958" s="638"/>
      <c r="T958" s="638"/>
    </row>
    <row r="959" spans="1:20" ht="15.75" customHeight="1">
      <c r="A959" s="638"/>
      <c r="B959" s="638"/>
      <c r="C959" s="638"/>
      <c r="D959" s="638"/>
      <c r="E959" s="638"/>
      <c r="F959" s="638"/>
      <c r="G959" s="639"/>
      <c r="H959" s="638"/>
      <c r="I959" s="638"/>
      <c r="J959" s="640"/>
      <c r="K959" s="640"/>
      <c r="L959" s="640"/>
      <c r="M959" s="421"/>
      <c r="N959" s="638"/>
      <c r="O959" s="638"/>
      <c r="P959" s="638"/>
      <c r="Q959" s="638"/>
      <c r="R959" s="638"/>
      <c r="S959" s="638"/>
      <c r="T959" s="638"/>
    </row>
    <row r="960" spans="1:20" ht="15.75" customHeight="1">
      <c r="A960" s="638"/>
      <c r="B960" s="638"/>
      <c r="C960" s="638"/>
      <c r="D960" s="638"/>
      <c r="E960" s="638"/>
      <c r="F960" s="638"/>
      <c r="G960" s="639"/>
      <c r="H960" s="638"/>
      <c r="I960" s="638"/>
      <c r="J960" s="640"/>
      <c r="K960" s="640"/>
      <c r="L960" s="640"/>
      <c r="M960" s="421"/>
      <c r="N960" s="638"/>
      <c r="O960" s="638"/>
      <c r="P960" s="638"/>
      <c r="Q960" s="638"/>
      <c r="R960" s="638"/>
      <c r="S960" s="638"/>
      <c r="T960" s="638"/>
    </row>
    <row r="961" spans="1:20" ht="15.75" customHeight="1">
      <c r="A961" s="638"/>
      <c r="B961" s="638"/>
      <c r="C961" s="638"/>
      <c r="D961" s="638"/>
      <c r="E961" s="638"/>
      <c r="F961" s="638"/>
      <c r="G961" s="639"/>
      <c r="H961" s="638"/>
      <c r="I961" s="638"/>
      <c r="J961" s="640"/>
      <c r="K961" s="640"/>
      <c r="L961" s="640"/>
      <c r="M961" s="421"/>
      <c r="N961" s="638"/>
      <c r="O961" s="638"/>
      <c r="P961" s="638"/>
      <c r="Q961" s="638"/>
      <c r="R961" s="638"/>
      <c r="S961" s="638"/>
      <c r="T961" s="638"/>
    </row>
    <row r="962" spans="1:20" ht="15.75" customHeight="1">
      <c r="A962" s="638"/>
      <c r="B962" s="638"/>
      <c r="C962" s="638"/>
      <c r="D962" s="638"/>
      <c r="E962" s="638"/>
      <c r="F962" s="638"/>
      <c r="G962" s="639"/>
      <c r="H962" s="638"/>
      <c r="I962" s="638"/>
      <c r="J962" s="640"/>
      <c r="K962" s="640"/>
      <c r="L962" s="640"/>
      <c r="M962" s="421"/>
      <c r="N962" s="638"/>
      <c r="O962" s="638"/>
      <c r="P962" s="638"/>
      <c r="Q962" s="638"/>
      <c r="R962" s="638"/>
      <c r="S962" s="638"/>
      <c r="T962" s="638"/>
    </row>
    <row r="963" spans="1:20" ht="15.75" customHeight="1">
      <c r="A963" s="638"/>
      <c r="B963" s="638"/>
      <c r="C963" s="638"/>
      <c r="D963" s="638"/>
      <c r="E963" s="638"/>
      <c r="F963" s="638"/>
      <c r="G963" s="639"/>
      <c r="H963" s="638"/>
      <c r="I963" s="638"/>
      <c r="J963" s="640"/>
      <c r="K963" s="640"/>
      <c r="L963" s="640"/>
      <c r="M963" s="421"/>
      <c r="N963" s="638"/>
      <c r="O963" s="638"/>
      <c r="P963" s="638"/>
      <c r="Q963" s="638"/>
      <c r="R963" s="638"/>
      <c r="S963" s="638"/>
      <c r="T963" s="638"/>
    </row>
    <row r="964" spans="1:20" ht="15.75" customHeight="1">
      <c r="A964" s="638"/>
      <c r="B964" s="638"/>
      <c r="C964" s="638"/>
      <c r="D964" s="638"/>
      <c r="E964" s="638"/>
      <c r="F964" s="638"/>
      <c r="G964" s="639"/>
      <c r="H964" s="638"/>
      <c r="I964" s="638"/>
      <c r="J964" s="640"/>
      <c r="K964" s="640"/>
      <c r="L964" s="640"/>
      <c r="M964" s="421"/>
      <c r="N964" s="638"/>
      <c r="O964" s="638"/>
      <c r="P964" s="638"/>
      <c r="Q964" s="638"/>
      <c r="R964" s="638"/>
      <c r="S964" s="638"/>
      <c r="T964" s="638"/>
    </row>
    <row r="965" spans="1:20" ht="15.75" customHeight="1">
      <c r="A965" s="638"/>
      <c r="B965" s="638"/>
      <c r="C965" s="638"/>
      <c r="D965" s="638"/>
      <c r="E965" s="638"/>
      <c r="F965" s="638"/>
      <c r="G965" s="639"/>
      <c r="H965" s="638"/>
      <c r="I965" s="638"/>
      <c r="J965" s="640"/>
      <c r="K965" s="640"/>
      <c r="L965" s="640"/>
      <c r="M965" s="421"/>
      <c r="N965" s="638"/>
      <c r="O965" s="638"/>
      <c r="P965" s="638"/>
      <c r="Q965" s="638"/>
      <c r="R965" s="638"/>
      <c r="S965" s="638"/>
      <c r="T965" s="638"/>
    </row>
    <row r="966" spans="1:20" ht="15.75" customHeight="1">
      <c r="A966" s="638"/>
      <c r="B966" s="638"/>
      <c r="C966" s="638"/>
      <c r="D966" s="638"/>
      <c r="E966" s="638"/>
      <c r="F966" s="638"/>
      <c r="G966" s="639"/>
      <c r="H966" s="638"/>
      <c r="I966" s="638"/>
      <c r="J966" s="640"/>
      <c r="K966" s="640"/>
      <c r="L966" s="640"/>
      <c r="M966" s="421"/>
      <c r="N966" s="638"/>
      <c r="O966" s="638"/>
      <c r="P966" s="638"/>
      <c r="Q966" s="638"/>
      <c r="R966" s="638"/>
      <c r="S966" s="638"/>
      <c r="T966" s="638"/>
    </row>
    <row r="967" spans="1:20" ht="15.75" customHeight="1">
      <c r="A967" s="638"/>
      <c r="B967" s="638"/>
      <c r="C967" s="638"/>
      <c r="D967" s="638"/>
      <c r="E967" s="638"/>
      <c r="F967" s="638"/>
      <c r="G967" s="639"/>
      <c r="H967" s="638"/>
      <c r="I967" s="638"/>
      <c r="J967" s="640"/>
      <c r="K967" s="640"/>
      <c r="L967" s="640"/>
      <c r="M967" s="421"/>
      <c r="N967" s="638"/>
      <c r="O967" s="638"/>
      <c r="P967" s="638"/>
      <c r="Q967" s="638"/>
      <c r="R967" s="638"/>
      <c r="S967" s="638"/>
      <c r="T967" s="638"/>
    </row>
    <row r="968" spans="1:20" ht="15.75" customHeight="1">
      <c r="A968" s="638"/>
      <c r="B968" s="638"/>
      <c r="C968" s="638"/>
      <c r="D968" s="638"/>
      <c r="E968" s="638"/>
      <c r="F968" s="638"/>
      <c r="G968" s="639"/>
      <c r="H968" s="638"/>
      <c r="I968" s="638"/>
      <c r="J968" s="640"/>
      <c r="K968" s="640"/>
      <c r="L968" s="640"/>
      <c r="M968" s="421"/>
      <c r="N968" s="638"/>
      <c r="O968" s="638"/>
      <c r="P968" s="638"/>
      <c r="Q968" s="638"/>
      <c r="R968" s="638"/>
      <c r="S968" s="638"/>
      <c r="T968" s="638"/>
    </row>
    <row r="969" spans="1:20" ht="15.75" customHeight="1">
      <c r="A969" s="638"/>
      <c r="B969" s="638"/>
      <c r="C969" s="638"/>
      <c r="D969" s="638"/>
      <c r="E969" s="638"/>
      <c r="F969" s="638"/>
      <c r="G969" s="639"/>
      <c r="H969" s="638"/>
      <c r="I969" s="638"/>
      <c r="J969" s="640"/>
      <c r="K969" s="640"/>
      <c r="L969" s="640"/>
      <c r="M969" s="421"/>
      <c r="N969" s="638"/>
      <c r="O969" s="638"/>
      <c r="P969" s="638"/>
      <c r="Q969" s="638"/>
      <c r="R969" s="638"/>
      <c r="S969" s="638"/>
      <c r="T969" s="638"/>
    </row>
    <row r="970" spans="1:20" ht="15.75" customHeight="1">
      <c r="A970" s="638"/>
      <c r="B970" s="638"/>
      <c r="C970" s="638"/>
      <c r="D970" s="638"/>
      <c r="E970" s="638"/>
      <c r="F970" s="638"/>
      <c r="G970" s="639"/>
      <c r="H970" s="638"/>
      <c r="I970" s="638"/>
      <c r="J970" s="640"/>
      <c r="K970" s="640"/>
      <c r="L970" s="640"/>
      <c r="M970" s="421"/>
      <c r="N970" s="638"/>
      <c r="O970" s="638"/>
      <c r="P970" s="638"/>
      <c r="Q970" s="638"/>
      <c r="R970" s="638"/>
      <c r="S970" s="638"/>
      <c r="T970" s="638"/>
    </row>
    <row r="971" spans="1:20" ht="15.75" customHeight="1">
      <c r="A971" s="638"/>
      <c r="B971" s="638"/>
      <c r="C971" s="638"/>
      <c r="D971" s="638"/>
      <c r="E971" s="638"/>
      <c r="F971" s="638"/>
      <c r="G971" s="639"/>
      <c r="H971" s="638"/>
      <c r="I971" s="638"/>
      <c r="J971" s="640"/>
      <c r="K971" s="640"/>
      <c r="L971" s="640"/>
      <c r="M971" s="421"/>
      <c r="N971" s="638"/>
      <c r="O971" s="638"/>
      <c r="P971" s="638"/>
      <c r="Q971" s="638"/>
      <c r="R971" s="638"/>
      <c r="S971" s="638"/>
      <c r="T971" s="638"/>
    </row>
    <row r="972" spans="1:20" ht="15.75" customHeight="1">
      <c r="A972" s="638"/>
      <c r="B972" s="638"/>
      <c r="C972" s="638"/>
      <c r="D972" s="638"/>
      <c r="E972" s="638"/>
      <c r="F972" s="638"/>
      <c r="G972" s="639"/>
      <c r="H972" s="638"/>
      <c r="I972" s="638"/>
      <c r="J972" s="640"/>
      <c r="K972" s="640"/>
      <c r="L972" s="640"/>
      <c r="M972" s="421"/>
      <c r="N972" s="638"/>
      <c r="O972" s="638"/>
      <c r="P972" s="638"/>
      <c r="Q972" s="638"/>
      <c r="R972" s="638"/>
      <c r="S972" s="638"/>
      <c r="T972" s="638"/>
    </row>
    <row r="973" spans="1:20" ht="15.75" customHeight="1">
      <c r="A973" s="638"/>
      <c r="B973" s="638"/>
      <c r="C973" s="638"/>
      <c r="D973" s="638"/>
      <c r="E973" s="638"/>
      <c r="F973" s="638"/>
      <c r="G973" s="639"/>
      <c r="H973" s="638"/>
      <c r="I973" s="638"/>
      <c r="J973" s="640"/>
      <c r="K973" s="640"/>
      <c r="L973" s="640"/>
      <c r="M973" s="421"/>
      <c r="N973" s="638"/>
      <c r="O973" s="638"/>
      <c r="P973" s="638"/>
      <c r="Q973" s="638"/>
      <c r="R973" s="638"/>
      <c r="S973" s="638"/>
      <c r="T973" s="638"/>
    </row>
    <row r="974" spans="1:20" ht="15.75" customHeight="1">
      <c r="A974" s="638"/>
      <c r="B974" s="638"/>
      <c r="C974" s="638"/>
      <c r="D974" s="638"/>
      <c r="E974" s="638"/>
      <c r="F974" s="638"/>
      <c r="G974" s="639"/>
      <c r="H974" s="638"/>
      <c r="I974" s="638"/>
      <c r="J974" s="640"/>
      <c r="K974" s="640"/>
      <c r="L974" s="640"/>
      <c r="M974" s="421"/>
      <c r="N974" s="638"/>
      <c r="O974" s="638"/>
      <c r="P974" s="638"/>
      <c r="Q974" s="638"/>
      <c r="R974" s="638"/>
      <c r="S974" s="638"/>
      <c r="T974" s="638"/>
    </row>
    <row r="975" spans="1:20" ht="15.75" customHeight="1">
      <c r="A975" s="638"/>
      <c r="B975" s="638"/>
      <c r="C975" s="638"/>
      <c r="D975" s="638"/>
      <c r="E975" s="638"/>
      <c r="F975" s="638"/>
      <c r="G975" s="639"/>
      <c r="H975" s="638"/>
      <c r="I975" s="638"/>
      <c r="J975" s="640"/>
      <c r="K975" s="640"/>
      <c r="L975" s="640"/>
      <c r="M975" s="421"/>
      <c r="N975" s="638"/>
      <c r="O975" s="638"/>
      <c r="P975" s="638"/>
      <c r="Q975" s="638"/>
      <c r="R975" s="638"/>
      <c r="S975" s="638"/>
      <c r="T975" s="638"/>
    </row>
    <row r="976" spans="1:20" ht="15.75" customHeight="1">
      <c r="A976" s="638"/>
      <c r="B976" s="638"/>
      <c r="C976" s="638"/>
      <c r="D976" s="638"/>
      <c r="E976" s="638"/>
      <c r="F976" s="638"/>
      <c r="G976" s="639"/>
      <c r="H976" s="638"/>
      <c r="I976" s="638"/>
      <c r="J976" s="640"/>
      <c r="K976" s="640"/>
      <c r="L976" s="640"/>
      <c r="M976" s="421"/>
      <c r="N976" s="638"/>
      <c r="O976" s="638"/>
      <c r="P976" s="638"/>
      <c r="Q976" s="638"/>
      <c r="R976" s="638"/>
      <c r="S976" s="638"/>
      <c r="T976" s="638"/>
    </row>
    <row r="977" spans="1:20" ht="15.75" customHeight="1">
      <c r="A977" s="638"/>
      <c r="B977" s="638"/>
      <c r="C977" s="638"/>
      <c r="D977" s="638"/>
      <c r="E977" s="638"/>
      <c r="F977" s="638"/>
      <c r="G977" s="639"/>
      <c r="H977" s="638"/>
      <c r="I977" s="638"/>
      <c r="J977" s="640"/>
      <c r="K977" s="640"/>
      <c r="L977" s="640"/>
      <c r="M977" s="421"/>
      <c r="N977" s="638"/>
      <c r="O977" s="638"/>
      <c r="P977" s="638"/>
      <c r="Q977" s="638"/>
      <c r="R977" s="638"/>
      <c r="S977" s="638"/>
      <c r="T977" s="638"/>
    </row>
    <row r="978" spans="1:20" ht="15.75" customHeight="1">
      <c r="A978" s="638"/>
      <c r="B978" s="638"/>
      <c r="C978" s="638"/>
      <c r="D978" s="638"/>
      <c r="E978" s="638"/>
      <c r="F978" s="638"/>
      <c r="G978" s="639"/>
      <c r="H978" s="638"/>
      <c r="I978" s="638"/>
      <c r="J978" s="640"/>
      <c r="K978" s="640"/>
      <c r="L978" s="640"/>
      <c r="M978" s="421"/>
      <c r="N978" s="638"/>
      <c r="O978" s="638"/>
      <c r="P978" s="638"/>
      <c r="Q978" s="638"/>
      <c r="R978" s="638"/>
      <c r="S978" s="638"/>
      <c r="T978" s="638"/>
    </row>
    <row r="979" spans="1:20" ht="15.75" customHeight="1">
      <c r="A979" s="638"/>
      <c r="B979" s="638"/>
      <c r="C979" s="638"/>
      <c r="D979" s="638"/>
      <c r="E979" s="638"/>
      <c r="F979" s="638"/>
      <c r="G979" s="639"/>
      <c r="H979" s="638"/>
      <c r="I979" s="638"/>
      <c r="J979" s="640"/>
      <c r="K979" s="640"/>
      <c r="L979" s="640"/>
      <c r="M979" s="421"/>
      <c r="N979" s="638"/>
      <c r="O979" s="638"/>
      <c r="P979" s="638"/>
      <c r="Q979" s="638"/>
      <c r="R979" s="638"/>
      <c r="S979" s="638"/>
      <c r="T979" s="638"/>
    </row>
    <row r="980" spans="1:20" ht="15.75" customHeight="1">
      <c r="A980" s="638"/>
      <c r="B980" s="638"/>
      <c r="C980" s="638"/>
      <c r="D980" s="638"/>
      <c r="E980" s="638"/>
      <c r="F980" s="638"/>
      <c r="G980" s="639"/>
      <c r="H980" s="638"/>
      <c r="I980" s="638"/>
      <c r="J980" s="640"/>
      <c r="K980" s="640"/>
      <c r="L980" s="640"/>
      <c r="M980" s="421"/>
      <c r="N980" s="638"/>
      <c r="O980" s="638"/>
      <c r="P980" s="638"/>
      <c r="Q980" s="638"/>
      <c r="R980" s="638"/>
      <c r="S980" s="638"/>
      <c r="T980" s="638"/>
    </row>
    <row r="981" spans="1:20" ht="15.75" customHeight="1">
      <c r="A981" s="638"/>
      <c r="B981" s="638"/>
      <c r="C981" s="638"/>
      <c r="D981" s="638"/>
      <c r="E981" s="638"/>
      <c r="F981" s="638"/>
      <c r="G981" s="639"/>
      <c r="H981" s="638"/>
      <c r="I981" s="638"/>
      <c r="J981" s="640"/>
      <c r="K981" s="640"/>
      <c r="L981" s="640"/>
      <c r="M981" s="421"/>
      <c r="N981" s="638"/>
      <c r="O981" s="638"/>
      <c r="P981" s="638"/>
      <c r="Q981" s="638"/>
      <c r="R981" s="638"/>
      <c r="S981" s="638"/>
      <c r="T981" s="638"/>
    </row>
    <row r="982" spans="1:20" ht="15.75" customHeight="1">
      <c r="A982" s="638"/>
      <c r="B982" s="638"/>
      <c r="C982" s="638"/>
      <c r="D982" s="638"/>
      <c r="E982" s="638"/>
      <c r="F982" s="638"/>
      <c r="G982" s="639"/>
      <c r="H982" s="638"/>
      <c r="I982" s="638"/>
      <c r="J982" s="640"/>
      <c r="K982" s="640"/>
      <c r="L982" s="640"/>
      <c r="M982" s="421"/>
      <c r="N982" s="638"/>
      <c r="O982" s="638"/>
      <c r="P982" s="638"/>
      <c r="Q982" s="638"/>
      <c r="R982" s="638"/>
      <c r="S982" s="638"/>
      <c r="T982" s="638"/>
    </row>
    <row r="983" spans="1:20" ht="15.75" customHeight="1">
      <c r="A983" s="638"/>
      <c r="B983" s="638"/>
      <c r="C983" s="638"/>
      <c r="D983" s="638"/>
      <c r="E983" s="638"/>
      <c r="F983" s="638"/>
      <c r="G983" s="639"/>
      <c r="H983" s="638"/>
      <c r="I983" s="638"/>
      <c r="J983" s="640"/>
      <c r="K983" s="640"/>
      <c r="L983" s="640"/>
      <c r="M983" s="421"/>
      <c r="N983" s="638"/>
      <c r="O983" s="638"/>
      <c r="P983" s="638"/>
      <c r="Q983" s="638"/>
      <c r="R983" s="638"/>
      <c r="S983" s="638"/>
      <c r="T983" s="638"/>
    </row>
    <row r="984" spans="1:20" ht="15.75" customHeight="1">
      <c r="A984" s="638"/>
      <c r="B984" s="638"/>
      <c r="C984" s="638"/>
      <c r="D984" s="638"/>
      <c r="E984" s="638"/>
      <c r="F984" s="638"/>
      <c r="G984" s="639"/>
      <c r="H984" s="638"/>
      <c r="I984" s="638"/>
      <c r="J984" s="640"/>
      <c r="K984" s="640"/>
      <c r="L984" s="640"/>
      <c r="M984" s="421"/>
      <c r="N984" s="638"/>
      <c r="O984" s="638"/>
      <c r="P984" s="638"/>
      <c r="Q984" s="638"/>
      <c r="R984" s="638"/>
      <c r="S984" s="638"/>
      <c r="T984" s="638"/>
    </row>
    <row r="985" spans="1:20" ht="15.75" customHeight="1">
      <c r="A985" s="638"/>
      <c r="B985" s="638"/>
      <c r="C985" s="638"/>
      <c r="D985" s="638"/>
      <c r="E985" s="638"/>
      <c r="F985" s="638"/>
      <c r="G985" s="639"/>
      <c r="H985" s="638"/>
      <c r="I985" s="638"/>
      <c r="J985" s="640"/>
      <c r="K985" s="640"/>
      <c r="L985" s="640"/>
      <c r="M985" s="421"/>
      <c r="N985" s="638"/>
      <c r="O985" s="638"/>
      <c r="P985" s="638"/>
      <c r="Q985" s="638"/>
      <c r="R985" s="638"/>
      <c r="S985" s="638"/>
      <c r="T985" s="638"/>
    </row>
    <row r="986" spans="1:20" ht="15.75" customHeight="1">
      <c r="A986" s="638"/>
      <c r="B986" s="638"/>
      <c r="C986" s="638"/>
      <c r="D986" s="638"/>
      <c r="E986" s="638"/>
      <c r="F986" s="638"/>
      <c r="G986" s="639"/>
      <c r="H986" s="638"/>
      <c r="I986" s="638"/>
      <c r="J986" s="640"/>
      <c r="K986" s="640"/>
      <c r="L986" s="640"/>
      <c r="M986" s="421"/>
      <c r="N986" s="638"/>
      <c r="O986" s="638"/>
      <c r="P986" s="638"/>
      <c r="Q986" s="638"/>
      <c r="R986" s="638"/>
      <c r="S986" s="638"/>
      <c r="T986" s="638"/>
    </row>
    <row r="987" spans="1:20" ht="15.75" customHeight="1">
      <c r="A987" s="638"/>
      <c r="B987" s="638"/>
      <c r="C987" s="638"/>
      <c r="D987" s="638"/>
      <c r="E987" s="638"/>
      <c r="F987" s="638"/>
      <c r="G987" s="639"/>
      <c r="H987" s="638"/>
      <c r="I987" s="638"/>
      <c r="J987" s="640"/>
      <c r="K987" s="640"/>
      <c r="L987" s="640"/>
      <c r="M987" s="421"/>
      <c r="N987" s="638"/>
      <c r="O987" s="638"/>
      <c r="P987" s="638"/>
      <c r="Q987" s="638"/>
      <c r="R987" s="638"/>
      <c r="S987" s="638"/>
      <c r="T987" s="638"/>
    </row>
    <row r="988" spans="1:20" ht="15.75" customHeight="1">
      <c r="A988" s="638"/>
      <c r="B988" s="638"/>
      <c r="C988" s="638"/>
      <c r="D988" s="638"/>
      <c r="E988" s="638"/>
      <c r="F988" s="638"/>
      <c r="G988" s="639"/>
      <c r="H988" s="638"/>
      <c r="I988" s="638"/>
      <c r="J988" s="640"/>
      <c r="K988" s="640"/>
      <c r="L988" s="640"/>
      <c r="M988" s="421"/>
      <c r="N988" s="638"/>
      <c r="O988" s="638"/>
      <c r="P988" s="638"/>
      <c r="Q988" s="638"/>
      <c r="R988" s="638"/>
      <c r="S988" s="638"/>
      <c r="T988" s="638"/>
    </row>
    <row r="989" spans="1:20" ht="15.75" customHeight="1">
      <c r="A989" s="638"/>
      <c r="B989" s="638"/>
      <c r="C989" s="638"/>
      <c r="D989" s="638"/>
      <c r="E989" s="638"/>
      <c r="F989" s="638"/>
      <c r="G989" s="639"/>
      <c r="H989" s="638"/>
      <c r="I989" s="638"/>
      <c r="J989" s="640"/>
      <c r="K989" s="640"/>
      <c r="L989" s="640"/>
      <c r="M989" s="421"/>
      <c r="N989" s="638"/>
      <c r="O989" s="638"/>
      <c r="P989" s="638"/>
      <c r="Q989" s="638"/>
      <c r="R989" s="638"/>
      <c r="S989" s="638"/>
      <c r="T989" s="638"/>
    </row>
    <row r="990" spans="1:20" ht="15.75" customHeight="1">
      <c r="A990" s="638"/>
      <c r="B990" s="638"/>
      <c r="C990" s="638"/>
      <c r="D990" s="638"/>
      <c r="E990" s="638"/>
      <c r="F990" s="638"/>
      <c r="G990" s="639"/>
      <c r="H990" s="638"/>
      <c r="I990" s="638"/>
      <c r="J990" s="640"/>
      <c r="K990" s="640"/>
      <c r="L990" s="640"/>
      <c r="M990" s="421"/>
      <c r="N990" s="638"/>
      <c r="O990" s="638"/>
      <c r="P990" s="638"/>
      <c r="Q990" s="638"/>
      <c r="R990" s="638"/>
      <c r="S990" s="638"/>
      <c r="T990" s="638"/>
    </row>
    <row r="991" spans="1:20" ht="15.75" customHeight="1">
      <c r="A991" s="638"/>
      <c r="B991" s="638"/>
      <c r="C991" s="638"/>
      <c r="D991" s="638"/>
      <c r="E991" s="638"/>
      <c r="F991" s="638"/>
      <c r="G991" s="639"/>
      <c r="H991" s="638"/>
      <c r="I991" s="638"/>
      <c r="J991" s="640"/>
      <c r="K991" s="640"/>
      <c r="L991" s="640"/>
      <c r="M991" s="421"/>
      <c r="N991" s="638"/>
      <c r="O991" s="638"/>
      <c r="P991" s="638"/>
      <c r="Q991" s="638"/>
      <c r="R991" s="638"/>
      <c r="S991" s="638"/>
      <c r="T991" s="638"/>
    </row>
    <row r="992" spans="1:20" ht="15.75" customHeight="1">
      <c r="A992" s="638"/>
      <c r="B992" s="638"/>
      <c r="C992" s="638"/>
      <c r="D992" s="638"/>
      <c r="E992" s="638"/>
      <c r="F992" s="638"/>
      <c r="G992" s="639"/>
      <c r="H992" s="638"/>
      <c r="I992" s="638"/>
      <c r="J992" s="640"/>
      <c r="K992" s="640"/>
      <c r="L992" s="640"/>
      <c r="M992" s="421"/>
      <c r="N992" s="638"/>
      <c r="O992" s="638"/>
      <c r="P992" s="638"/>
      <c r="Q992" s="638"/>
      <c r="R992" s="638"/>
      <c r="S992" s="638"/>
      <c r="T992" s="638"/>
    </row>
    <row r="993" spans="1:20" ht="15.75" customHeight="1">
      <c r="A993" s="638"/>
      <c r="B993" s="638"/>
      <c r="C993" s="638"/>
      <c r="D993" s="638"/>
      <c r="E993" s="638"/>
      <c r="F993" s="638"/>
      <c r="G993" s="639"/>
      <c r="H993" s="638"/>
      <c r="I993" s="638"/>
      <c r="J993" s="640"/>
      <c r="K993" s="640"/>
      <c r="L993" s="640"/>
      <c r="M993" s="421"/>
      <c r="N993" s="638"/>
      <c r="O993" s="638"/>
      <c r="P993" s="638"/>
      <c r="Q993" s="638"/>
      <c r="R993" s="638"/>
      <c r="S993" s="638"/>
      <c r="T993" s="638"/>
    </row>
    <row r="994" spans="1:20" ht="15.75" customHeight="1">
      <c r="A994" s="638"/>
      <c r="B994" s="638"/>
      <c r="C994" s="638"/>
      <c r="D994" s="638"/>
      <c r="E994" s="638"/>
      <c r="F994" s="638"/>
      <c r="G994" s="639"/>
      <c r="H994" s="638"/>
      <c r="I994" s="638"/>
      <c r="J994" s="640"/>
      <c r="K994" s="640"/>
      <c r="L994" s="640"/>
      <c r="M994" s="421"/>
      <c r="N994" s="638"/>
      <c r="O994" s="638"/>
      <c r="P994" s="638"/>
      <c r="Q994" s="638"/>
      <c r="R994" s="638"/>
      <c r="S994" s="638"/>
      <c r="T994" s="638"/>
    </row>
    <row r="995" spans="1:20" ht="15.75" customHeight="1">
      <c r="A995" s="638"/>
      <c r="B995" s="638"/>
      <c r="C995" s="638"/>
      <c r="D995" s="638"/>
      <c r="E995" s="638"/>
      <c r="F995" s="638"/>
      <c r="G995" s="639"/>
      <c r="H995" s="638"/>
      <c r="I995" s="638"/>
      <c r="J995" s="640"/>
      <c r="K995" s="640"/>
      <c r="L995" s="640"/>
      <c r="M995" s="421"/>
      <c r="N995" s="638"/>
      <c r="O995" s="638"/>
      <c r="P995" s="638"/>
      <c r="Q995" s="638"/>
      <c r="R995" s="638"/>
      <c r="S995" s="638"/>
      <c r="T995" s="638"/>
    </row>
    <row r="996" spans="1:20" ht="15.75" customHeight="1">
      <c r="A996" s="638"/>
      <c r="B996" s="638"/>
      <c r="C996" s="638"/>
      <c r="D996" s="638"/>
      <c r="E996" s="638"/>
      <c r="F996" s="638"/>
      <c r="G996" s="639"/>
      <c r="H996" s="638"/>
      <c r="I996" s="638"/>
      <c r="J996" s="640"/>
      <c r="K996" s="640"/>
      <c r="L996" s="640"/>
      <c r="M996" s="421"/>
      <c r="N996" s="638"/>
      <c r="O996" s="638"/>
      <c r="P996" s="638"/>
      <c r="Q996" s="638"/>
      <c r="R996" s="638"/>
      <c r="S996" s="638"/>
      <c r="T996" s="638"/>
    </row>
    <row r="997" spans="1:20" ht="15.75" customHeight="1">
      <c r="A997" s="638"/>
      <c r="B997" s="638"/>
      <c r="C997" s="638"/>
      <c r="D997" s="638"/>
      <c r="E997" s="638"/>
      <c r="F997" s="638"/>
      <c r="G997" s="639"/>
      <c r="H997" s="638"/>
      <c r="I997" s="638"/>
      <c r="J997" s="640"/>
      <c r="K997" s="640"/>
      <c r="L997" s="640"/>
      <c r="M997" s="421"/>
      <c r="N997" s="638"/>
      <c r="O997" s="638"/>
      <c r="P997" s="638"/>
      <c r="Q997" s="638"/>
      <c r="R997" s="638"/>
      <c r="S997" s="638"/>
      <c r="T997" s="638"/>
    </row>
    <row r="998" spans="1:20" ht="15.75" customHeight="1">
      <c r="A998" s="638"/>
      <c r="B998" s="638"/>
      <c r="C998" s="638"/>
      <c r="D998" s="638"/>
      <c r="E998" s="638"/>
      <c r="F998" s="638"/>
      <c r="G998" s="639"/>
      <c r="H998" s="638"/>
      <c r="I998" s="638"/>
      <c r="J998" s="640"/>
      <c r="K998" s="640"/>
      <c r="L998" s="640"/>
      <c r="M998" s="421"/>
      <c r="N998" s="638"/>
      <c r="O998" s="638"/>
      <c r="P998" s="638"/>
      <c r="Q998" s="638"/>
      <c r="R998" s="638"/>
      <c r="S998" s="638"/>
      <c r="T998" s="638"/>
    </row>
    <row r="999" spans="1:20" ht="15.75" customHeight="1">
      <c r="A999" s="638"/>
      <c r="B999" s="638"/>
      <c r="C999" s="638"/>
      <c r="D999" s="638"/>
      <c r="E999" s="638"/>
      <c r="F999" s="638"/>
      <c r="G999" s="639"/>
      <c r="H999" s="638"/>
      <c r="I999" s="638"/>
      <c r="J999" s="640"/>
      <c r="K999" s="640"/>
      <c r="L999" s="640"/>
      <c r="M999" s="421"/>
      <c r="N999" s="638"/>
      <c r="O999" s="638"/>
      <c r="P999" s="638"/>
      <c r="Q999" s="638"/>
      <c r="R999" s="638"/>
      <c r="S999" s="638"/>
      <c r="T999" s="638"/>
    </row>
    <row r="1000" spans="1:20" ht="15.75" customHeight="1">
      <c r="A1000" s="638"/>
      <c r="B1000" s="638"/>
      <c r="C1000" s="638"/>
      <c r="D1000" s="638"/>
      <c r="E1000" s="638"/>
      <c r="F1000" s="638"/>
      <c r="G1000" s="639"/>
      <c r="H1000" s="638"/>
      <c r="I1000" s="638"/>
      <c r="J1000" s="640"/>
      <c r="K1000" s="640"/>
      <c r="L1000" s="640"/>
      <c r="M1000" s="421"/>
      <c r="N1000" s="638"/>
      <c r="O1000" s="638"/>
      <c r="P1000" s="638"/>
      <c r="Q1000" s="638"/>
      <c r="R1000" s="638"/>
      <c r="S1000" s="638"/>
      <c r="T1000" s="638"/>
    </row>
    <row r="1001" spans="1:20" ht="15.75" customHeight="1">
      <c r="A1001" s="638"/>
      <c r="B1001" s="638"/>
      <c r="C1001" s="638"/>
      <c r="D1001" s="638"/>
      <c r="E1001" s="638"/>
      <c r="F1001" s="638"/>
      <c r="G1001" s="639"/>
      <c r="H1001" s="638"/>
      <c r="I1001" s="638"/>
      <c r="J1001" s="640"/>
      <c r="K1001" s="640"/>
      <c r="L1001" s="640"/>
      <c r="M1001" s="421"/>
      <c r="N1001" s="638"/>
      <c r="O1001" s="638"/>
      <c r="P1001" s="638"/>
      <c r="Q1001" s="638"/>
      <c r="R1001" s="638"/>
      <c r="S1001" s="638"/>
      <c r="T1001" s="638"/>
    </row>
    <row r="1002" spans="1:20" ht="15.75" customHeight="1">
      <c r="A1002" s="638"/>
      <c r="B1002" s="638"/>
      <c r="C1002" s="638"/>
      <c r="D1002" s="638"/>
      <c r="E1002" s="638"/>
      <c r="F1002" s="638"/>
      <c r="G1002" s="639"/>
      <c r="H1002" s="638"/>
      <c r="I1002" s="638"/>
      <c r="J1002" s="640"/>
      <c r="K1002" s="640"/>
      <c r="L1002" s="640"/>
      <c r="M1002" s="421"/>
      <c r="N1002" s="638"/>
      <c r="O1002" s="638"/>
      <c r="P1002" s="638"/>
      <c r="Q1002" s="638"/>
      <c r="R1002" s="638"/>
      <c r="S1002" s="638"/>
      <c r="T1002" s="638"/>
    </row>
    <row r="1003" spans="1:20" ht="15.75" customHeight="1">
      <c r="A1003" s="638"/>
      <c r="B1003" s="638"/>
      <c r="C1003" s="638"/>
      <c r="D1003" s="638"/>
      <c r="E1003" s="638"/>
      <c r="F1003" s="638"/>
      <c r="G1003" s="639"/>
      <c r="H1003" s="638"/>
      <c r="I1003" s="638"/>
      <c r="J1003" s="640"/>
      <c r="K1003" s="640"/>
      <c r="L1003" s="640"/>
      <c r="M1003" s="421"/>
      <c r="N1003" s="638"/>
      <c r="O1003" s="638"/>
      <c r="P1003" s="638"/>
      <c r="Q1003" s="638"/>
      <c r="R1003" s="638"/>
      <c r="S1003" s="638"/>
      <c r="T1003" s="638"/>
    </row>
    <row r="1004" spans="1:20" ht="15.75" customHeight="1">
      <c r="A1004" s="638"/>
      <c r="B1004" s="638"/>
      <c r="C1004" s="638"/>
      <c r="D1004" s="638"/>
      <c r="E1004" s="638"/>
      <c r="F1004" s="638"/>
      <c r="G1004" s="639"/>
      <c r="H1004" s="638"/>
      <c r="I1004" s="638"/>
      <c r="J1004" s="640"/>
      <c r="K1004" s="640"/>
      <c r="L1004" s="640"/>
      <c r="M1004" s="421"/>
      <c r="N1004" s="638"/>
      <c r="O1004" s="638"/>
      <c r="P1004" s="638"/>
      <c r="Q1004" s="638"/>
      <c r="R1004" s="638"/>
      <c r="S1004" s="638"/>
      <c r="T1004" s="638"/>
    </row>
    <row r="1005" spans="1:20" ht="15.75" customHeight="1">
      <c r="A1005" s="638"/>
      <c r="B1005" s="638"/>
      <c r="C1005" s="638"/>
      <c r="D1005" s="638"/>
      <c r="E1005" s="638"/>
      <c r="F1005" s="638"/>
      <c r="G1005" s="639"/>
      <c r="H1005" s="638"/>
      <c r="I1005" s="638"/>
      <c r="J1005" s="640"/>
      <c r="K1005" s="640"/>
      <c r="L1005" s="640"/>
      <c r="M1005" s="421"/>
      <c r="N1005" s="638"/>
      <c r="O1005" s="638"/>
      <c r="P1005" s="638"/>
      <c r="Q1005" s="638"/>
      <c r="R1005" s="638"/>
      <c r="S1005" s="638"/>
      <c r="T1005" s="638"/>
    </row>
    <row r="1006" spans="1:20" ht="15.75" customHeight="1">
      <c r="A1006" s="638"/>
      <c r="B1006" s="638"/>
      <c r="C1006" s="638"/>
      <c r="D1006" s="638"/>
      <c r="E1006" s="638"/>
      <c r="F1006" s="638"/>
      <c r="G1006" s="639"/>
      <c r="H1006" s="638"/>
      <c r="I1006" s="638"/>
      <c r="J1006" s="640"/>
      <c r="K1006" s="640"/>
      <c r="L1006" s="640"/>
      <c r="M1006" s="421"/>
      <c r="N1006" s="638"/>
      <c r="O1006" s="638"/>
      <c r="P1006" s="638"/>
      <c r="Q1006" s="638"/>
      <c r="R1006" s="638"/>
      <c r="S1006" s="638"/>
      <c r="T1006" s="638"/>
    </row>
    <row r="1007" spans="1:20" ht="15.75" customHeight="1">
      <c r="A1007" s="638"/>
      <c r="B1007" s="638"/>
      <c r="C1007" s="638"/>
      <c r="D1007" s="638"/>
      <c r="E1007" s="638"/>
      <c r="F1007" s="638"/>
      <c r="G1007" s="639"/>
      <c r="H1007" s="638"/>
      <c r="I1007" s="638"/>
      <c r="J1007" s="640"/>
      <c r="K1007" s="640"/>
      <c r="L1007" s="640"/>
      <c r="M1007" s="421"/>
      <c r="N1007" s="638"/>
      <c r="O1007" s="638"/>
      <c r="P1007" s="638"/>
      <c r="Q1007" s="638"/>
      <c r="R1007" s="638"/>
      <c r="S1007" s="638"/>
      <c r="T1007" s="638"/>
    </row>
    <row r="1008" spans="1:20" ht="15.75" customHeight="1">
      <c r="A1008" s="638"/>
      <c r="B1008" s="638"/>
      <c r="C1008" s="638"/>
      <c r="D1008" s="638"/>
      <c r="E1008" s="638"/>
      <c r="F1008" s="638"/>
      <c r="G1008" s="639"/>
      <c r="H1008" s="638"/>
      <c r="I1008" s="638"/>
      <c r="J1008" s="640"/>
      <c r="K1008" s="640"/>
      <c r="L1008" s="640"/>
      <c r="M1008" s="421"/>
      <c r="N1008" s="638"/>
      <c r="O1008" s="638"/>
      <c r="P1008" s="638"/>
      <c r="Q1008" s="638"/>
      <c r="R1008" s="638"/>
      <c r="S1008" s="638"/>
      <c r="T1008" s="638"/>
    </row>
    <row r="1009" spans="1:20" ht="15.75" customHeight="1">
      <c r="A1009" s="638"/>
      <c r="B1009" s="638"/>
      <c r="C1009" s="638"/>
      <c r="D1009" s="638"/>
      <c r="E1009" s="638"/>
      <c r="F1009" s="638"/>
      <c r="G1009" s="639"/>
      <c r="H1009" s="638"/>
      <c r="I1009" s="638"/>
      <c r="J1009" s="640"/>
      <c r="K1009" s="640"/>
      <c r="L1009" s="640"/>
      <c r="M1009" s="421"/>
      <c r="N1009" s="638"/>
      <c r="O1009" s="638"/>
      <c r="P1009" s="638"/>
      <c r="Q1009" s="638"/>
      <c r="R1009" s="638"/>
      <c r="S1009" s="638"/>
      <c r="T1009" s="638"/>
    </row>
    <row r="1010" spans="1:20" ht="15.75" customHeight="1">
      <c r="A1010" s="638"/>
      <c r="B1010" s="638"/>
      <c r="C1010" s="638"/>
      <c r="D1010" s="638"/>
      <c r="E1010" s="638"/>
      <c r="F1010" s="638"/>
      <c r="G1010" s="639"/>
      <c r="H1010" s="638"/>
      <c r="I1010" s="638"/>
      <c r="J1010" s="640"/>
      <c r="K1010" s="640"/>
      <c r="L1010" s="640"/>
      <c r="M1010" s="421"/>
      <c r="N1010" s="638"/>
      <c r="O1010" s="638"/>
      <c r="P1010" s="638"/>
      <c r="Q1010" s="638"/>
      <c r="R1010" s="638"/>
      <c r="S1010" s="638"/>
      <c r="T1010" s="638"/>
    </row>
    <row r="1011" spans="1:20" ht="15.75" customHeight="1">
      <c r="A1011" s="638"/>
      <c r="B1011" s="638"/>
      <c r="C1011" s="638"/>
      <c r="D1011" s="638"/>
      <c r="E1011" s="638"/>
      <c r="F1011" s="638"/>
      <c r="G1011" s="639"/>
      <c r="H1011" s="638"/>
      <c r="I1011" s="638"/>
      <c r="J1011" s="640"/>
      <c r="K1011" s="640"/>
      <c r="L1011" s="640"/>
      <c r="M1011" s="421"/>
      <c r="N1011" s="638"/>
      <c r="O1011" s="638"/>
      <c r="P1011" s="638"/>
      <c r="Q1011" s="638"/>
      <c r="R1011" s="638"/>
      <c r="S1011" s="638"/>
      <c r="T1011" s="638"/>
    </row>
    <row r="1012" spans="1:20" ht="15.75" customHeight="1">
      <c r="A1012" s="638"/>
      <c r="B1012" s="638"/>
      <c r="C1012" s="638"/>
      <c r="D1012" s="638"/>
      <c r="E1012" s="638"/>
      <c r="F1012" s="638"/>
      <c r="G1012" s="639"/>
      <c r="H1012" s="638"/>
      <c r="I1012" s="638"/>
      <c r="J1012" s="640"/>
      <c r="K1012" s="640"/>
      <c r="L1012" s="640"/>
      <c r="M1012" s="421"/>
      <c r="N1012" s="638"/>
      <c r="O1012" s="638"/>
      <c r="P1012" s="638"/>
      <c r="Q1012" s="638"/>
      <c r="R1012" s="638"/>
      <c r="S1012" s="638"/>
      <c r="T1012" s="638"/>
    </row>
  </sheetData>
  <mergeCells count="25">
    <mergeCell ref="A1:B1"/>
    <mergeCell ref="A2:C2"/>
    <mergeCell ref="H2:K2"/>
    <mergeCell ref="A3:C3"/>
    <mergeCell ref="H3:K3"/>
    <mergeCell ref="A4:K4"/>
    <mergeCell ref="A5:K5"/>
    <mergeCell ref="F8:G8"/>
    <mergeCell ref="H8:I8"/>
    <mergeCell ref="B63:K63"/>
    <mergeCell ref="B70:K70"/>
    <mergeCell ref="B72:K72"/>
    <mergeCell ref="J8:J9"/>
    <mergeCell ref="K8:K9"/>
    <mergeCell ref="L8:L9"/>
    <mergeCell ref="B11:K11"/>
    <mergeCell ref="M8:M9"/>
    <mergeCell ref="N8:N9"/>
    <mergeCell ref="A6:K6"/>
    <mergeCell ref="A7:B7"/>
    <mergeCell ref="A8:A9"/>
    <mergeCell ref="B8:B9"/>
    <mergeCell ref="C8:C9"/>
    <mergeCell ref="D8:D9"/>
    <mergeCell ref="E8:E9"/>
  </mergeCells>
  <dataValidations count="2">
    <dataValidation type="list" allowBlank="1" showErrorMessage="1" sqref="M13:M17 M19:M32 M34:M39 M42:M62 M64:M69" xr:uid="{00000000-0002-0000-0E00-000000000000}">
      <formula1>"Cọc bê tông,Móng,Cột Tầng 1,Mái Tầng 1,Cột Tầng 2,Mái Tầng 2,Cột Tầng 3,Mái Tầng 3,Cột tầng 4,Mái Tầng 4,TUM,Toàn bộ phần thô"</formula1>
    </dataValidation>
    <dataValidation type="list" allowBlank="1" showErrorMessage="1" sqref="L13:L17 L19:L32 L34:L39 L42:L62 L64:L69" xr:uid="{00000000-0002-0000-0E00-000001000000}">
      <formula1>"Móng,Mái tầng 1,Mái tầng 2,Mái tầng 3,Toàn bộ phần thô"</formula1>
    </dataValidation>
  </dataValidations>
  <printOptions horizontalCentered="1"/>
  <pageMargins left="0.35433070866141736" right="0.15748031496062992" top="0.27559055118110237" bottom="0.23622047244094491" header="0" footer="0"/>
  <pageSetup paperSize="9" scale="70" pageOrder="overThenDown" orientation="landscape" cellComments="atEnd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  <pageSetUpPr fitToPage="1"/>
  </sheetPr>
  <dimension ref="A1:AA982"/>
  <sheetViews>
    <sheetView workbookViewId="0">
      <pane ySplit="8" topLeftCell="A9" activePane="bottomLeft" state="frozen"/>
      <selection pane="bottomLeft" activeCell="B10" sqref="B10"/>
    </sheetView>
  </sheetViews>
  <sheetFormatPr defaultColWidth="12.5703125" defaultRowHeight="15" customHeight="1"/>
  <cols>
    <col min="5" max="5" width="17.7109375" customWidth="1"/>
    <col min="6" max="6" width="18.140625" customWidth="1"/>
    <col min="7" max="7" width="17.7109375" customWidth="1"/>
    <col min="8" max="10" width="14.85546875" customWidth="1"/>
  </cols>
  <sheetData>
    <row r="1" spans="1:27" ht="12.75">
      <c r="A1" s="669"/>
      <c r="B1" s="669"/>
      <c r="C1" s="669"/>
      <c r="D1" s="669"/>
      <c r="E1" s="669"/>
      <c r="F1" s="669"/>
      <c r="G1" s="669"/>
      <c r="H1" s="669"/>
      <c r="I1" s="669"/>
      <c r="J1" s="669"/>
      <c r="K1" s="669"/>
      <c r="L1" s="669"/>
      <c r="M1" s="669"/>
      <c r="N1" s="669"/>
      <c r="O1" s="669"/>
      <c r="P1" s="669"/>
      <c r="Q1" s="669"/>
      <c r="R1" s="669"/>
      <c r="S1" s="669"/>
      <c r="T1" s="669"/>
      <c r="U1" s="669"/>
      <c r="V1" s="669"/>
      <c r="W1" s="669"/>
      <c r="X1" s="669"/>
      <c r="Y1" s="669"/>
      <c r="Z1" s="669"/>
      <c r="AA1" s="669"/>
    </row>
    <row r="2" spans="1:27" ht="15.75">
      <c r="A2" s="830" t="str">
        <f>'Chỉ tiêu SL DT Tháng 11 năm 202'!A2</f>
        <v>CÔNG TY CỔ PHẦN XÂY DỰNG NGÔ QUYỀN</v>
      </c>
      <c r="B2" s="811"/>
      <c r="C2" s="811"/>
      <c r="D2" s="811"/>
      <c r="E2" s="669"/>
      <c r="F2" s="669"/>
      <c r="H2" s="831" t="str">
        <f>'Chỉ tiêu SL DT Tháng 11 năm 202'!H2</f>
        <v>CỘNG HÒA XÃ HỘI CHỦ NGHĨA VIỆT NAM</v>
      </c>
      <c r="I2" s="811"/>
      <c r="J2" s="811"/>
      <c r="K2" s="811"/>
      <c r="O2" s="832"/>
      <c r="P2" s="811"/>
      <c r="Q2" s="811"/>
      <c r="R2" s="811"/>
      <c r="S2" s="811"/>
      <c r="T2" s="669"/>
      <c r="U2" s="669"/>
      <c r="V2" s="669"/>
      <c r="W2" s="669"/>
      <c r="X2" s="669"/>
      <c r="Y2" s="669"/>
      <c r="Z2" s="669"/>
      <c r="AA2" s="669"/>
    </row>
    <row r="3" spans="1:27" ht="12.75">
      <c r="A3" s="833" t="str">
        <f>'Chỉ tiêu SL DT Tháng 11 năm 202'!A3</f>
        <v>BAN CHỈ HUY CÔNG TRƯỜNG</v>
      </c>
      <c r="B3" s="811"/>
      <c r="C3" s="811"/>
      <c r="D3" s="811"/>
      <c r="E3" s="669"/>
      <c r="F3" s="669"/>
      <c r="H3" s="834" t="str">
        <f>'Chỉ tiêu SL DT Tháng 11 năm 202'!H3</f>
        <v>Độc lập - Tự do - Hạnh phúc</v>
      </c>
      <c r="I3" s="811"/>
      <c r="J3" s="811"/>
      <c r="K3" s="811"/>
      <c r="O3" s="835"/>
      <c r="P3" s="811"/>
      <c r="Q3" s="811"/>
      <c r="R3" s="811"/>
      <c r="S3" s="811"/>
      <c r="T3" s="669"/>
      <c r="U3" s="669"/>
      <c r="V3" s="669"/>
      <c r="W3" s="669"/>
      <c r="X3" s="669"/>
      <c r="Y3" s="669"/>
      <c r="Z3" s="669"/>
      <c r="AA3" s="669"/>
    </row>
    <row r="4" spans="1:27" ht="20.25">
      <c r="A4" s="669"/>
      <c r="B4" s="669"/>
      <c r="C4" s="823" t="s">
        <v>250</v>
      </c>
      <c r="D4" s="811"/>
      <c r="E4" s="811"/>
      <c r="F4" s="811"/>
      <c r="G4" s="811"/>
      <c r="H4" s="811"/>
      <c r="L4" s="669"/>
      <c r="M4" s="669"/>
      <c r="N4" s="669"/>
      <c r="O4" s="669"/>
      <c r="P4" s="669"/>
      <c r="Q4" s="669"/>
      <c r="R4" s="669"/>
      <c r="S4" s="669"/>
      <c r="T4" s="669"/>
      <c r="U4" s="669"/>
      <c r="V4" s="669"/>
      <c r="W4" s="669"/>
      <c r="X4" s="669"/>
      <c r="Y4" s="669"/>
      <c r="Z4" s="669"/>
      <c r="AA4" s="669"/>
    </row>
    <row r="5" spans="1:27" ht="20.25">
      <c r="A5" s="669"/>
      <c r="B5" s="669"/>
      <c r="C5" s="824" t="str">
        <f>'Chỉ tiêu SL DT Tháng 11 năm 202'!A5</f>
        <v>DỰ ÁN : KHU NHÀ Ở TẠI PHƯỜNG TRẠI CHUỐI</v>
      </c>
      <c r="D5" s="811"/>
      <c r="E5" s="811"/>
      <c r="F5" s="811"/>
      <c r="G5" s="811"/>
      <c r="H5" s="811"/>
      <c r="L5" s="669"/>
      <c r="M5" s="669"/>
      <c r="N5" s="669"/>
      <c r="O5" s="669"/>
      <c r="P5" s="669"/>
      <c r="Q5" s="669"/>
      <c r="R5" s="669"/>
      <c r="S5" s="669"/>
      <c r="T5" s="669"/>
      <c r="U5" s="669"/>
      <c r="V5" s="669"/>
      <c r="W5" s="669"/>
      <c r="X5" s="669"/>
      <c r="Y5" s="669"/>
      <c r="Z5" s="669"/>
      <c r="AA5" s="669"/>
    </row>
    <row r="6" spans="1:27" ht="12.75">
      <c r="A6" s="669"/>
      <c r="B6" s="669"/>
      <c r="C6" s="669"/>
      <c r="D6" s="669"/>
      <c r="E6" s="669"/>
      <c r="F6" s="669"/>
      <c r="G6" s="669"/>
      <c r="H6" s="669"/>
      <c r="I6" s="669"/>
      <c r="J6" s="669"/>
      <c r="K6" s="669"/>
      <c r="L6" s="669"/>
      <c r="M6" s="669"/>
      <c r="N6" s="669"/>
      <c r="O6" s="669"/>
      <c r="P6" s="669"/>
      <c r="Q6" s="669"/>
      <c r="R6" s="669"/>
      <c r="S6" s="669"/>
      <c r="T6" s="669"/>
      <c r="U6" s="669"/>
      <c r="V6" s="669"/>
      <c r="W6" s="669"/>
      <c r="X6" s="669"/>
      <c r="Y6" s="669"/>
      <c r="Z6" s="669"/>
      <c r="AA6" s="669"/>
    </row>
    <row r="7" spans="1:27" ht="12.75">
      <c r="A7" s="825" t="str">
        <f>'Chỉ tiêu SL DT Tháng 11 năm 202'!A8</f>
        <v>STT</v>
      </c>
      <c r="B7" s="825" t="str">
        <f>'Chỉ tiêu SL DT Tháng 11 năm 202'!B8</f>
        <v>Danh mục</v>
      </c>
      <c r="C7" s="826" t="s">
        <v>251</v>
      </c>
      <c r="D7" s="809"/>
      <c r="E7" s="826" t="s">
        <v>252</v>
      </c>
      <c r="F7" s="761"/>
      <c r="G7" s="809"/>
      <c r="H7" s="827" t="s">
        <v>253</v>
      </c>
      <c r="I7" s="828"/>
      <c r="J7" s="829"/>
      <c r="K7" s="820" t="s">
        <v>254</v>
      </c>
      <c r="L7" s="669"/>
      <c r="M7" s="669"/>
      <c r="N7" s="669"/>
      <c r="O7" s="669"/>
      <c r="P7" s="669"/>
      <c r="Q7" s="669"/>
      <c r="R7" s="669"/>
      <c r="S7" s="669"/>
      <c r="T7" s="669"/>
      <c r="U7" s="669"/>
      <c r="V7" s="669"/>
      <c r="W7" s="669"/>
      <c r="X7" s="669"/>
      <c r="Y7" s="669"/>
      <c r="Z7" s="669"/>
      <c r="AA7" s="669"/>
    </row>
    <row r="8" spans="1:27" ht="25.5" customHeight="1">
      <c r="A8" s="764"/>
      <c r="B8" s="764"/>
      <c r="C8" s="670" t="s">
        <v>255</v>
      </c>
      <c r="D8" s="670" t="s">
        <v>256</v>
      </c>
      <c r="E8" s="670" t="s">
        <v>257</v>
      </c>
      <c r="F8" s="670" t="s">
        <v>258</v>
      </c>
      <c r="G8" s="670" t="s">
        <v>259</v>
      </c>
      <c r="H8" s="670" t="s">
        <v>260</v>
      </c>
      <c r="I8" s="670" t="s">
        <v>259</v>
      </c>
      <c r="J8" s="670" t="s">
        <v>261</v>
      </c>
      <c r="K8" s="764"/>
      <c r="L8" s="669"/>
      <c r="M8" s="669"/>
      <c r="N8" s="669"/>
      <c r="O8" s="669"/>
      <c r="P8" s="669"/>
      <c r="Q8" s="669"/>
      <c r="R8" s="669"/>
      <c r="S8" s="669"/>
      <c r="T8" s="669"/>
      <c r="U8" s="669"/>
      <c r="V8" s="669"/>
      <c r="W8" s="669"/>
      <c r="X8" s="669"/>
      <c r="Y8" s="669"/>
      <c r="Z8" s="669"/>
      <c r="AA8" s="669"/>
    </row>
    <row r="9" spans="1:27" ht="13.5" customHeight="1">
      <c r="A9" s="671" t="s">
        <v>24</v>
      </c>
      <c r="B9" s="821" t="str">
        <f>'Chỉ tiêu SL DT Tháng 11 năm 202'!B11</f>
        <v>Trại chuối GĐ 1</v>
      </c>
      <c r="C9" s="761"/>
      <c r="D9" s="761"/>
      <c r="E9" s="761"/>
      <c r="F9" s="761"/>
      <c r="G9" s="761"/>
      <c r="H9" s="761"/>
      <c r="I9" s="761"/>
      <c r="J9" s="761"/>
      <c r="K9" s="809"/>
      <c r="L9" s="669"/>
      <c r="M9" s="669"/>
      <c r="N9" s="669"/>
      <c r="O9" s="669"/>
      <c r="P9" s="669"/>
      <c r="Q9" s="669"/>
      <c r="R9" s="669"/>
      <c r="S9" s="669"/>
      <c r="T9" s="669"/>
      <c r="U9" s="669"/>
      <c r="V9" s="669"/>
      <c r="W9" s="669"/>
      <c r="X9" s="669"/>
      <c r="Y9" s="669"/>
      <c r="Z9" s="669"/>
      <c r="AA9" s="669"/>
    </row>
    <row r="10" spans="1:27" ht="13.5" customHeight="1">
      <c r="A10" s="672" t="str">
        <f>'Chỉ tiêu SL DT Tháng 11 năm 202'!A12</f>
        <v>A</v>
      </c>
      <c r="B10" s="822"/>
      <c r="C10" s="761"/>
      <c r="D10" s="761"/>
      <c r="E10" s="761"/>
      <c r="F10" s="761"/>
      <c r="G10" s="761"/>
      <c r="H10" s="761"/>
      <c r="I10" s="761"/>
      <c r="J10" s="761"/>
      <c r="K10" s="809"/>
      <c r="L10" s="669"/>
      <c r="M10" s="669"/>
      <c r="N10" s="669"/>
      <c r="O10" s="669"/>
      <c r="P10" s="669"/>
      <c r="Q10" s="669"/>
      <c r="R10" s="669"/>
      <c r="S10" s="669"/>
      <c r="T10" s="669"/>
      <c r="U10" s="669"/>
      <c r="V10" s="669"/>
      <c r="W10" s="669"/>
      <c r="X10" s="669"/>
      <c r="Y10" s="669"/>
      <c r="Z10" s="669"/>
      <c r="AA10" s="669"/>
    </row>
    <row r="11" spans="1:27" ht="13.5" customHeight="1">
      <c r="A11" s="670">
        <v>1</v>
      </c>
      <c r="B11" s="673" t="str">
        <f>'Chỉ tiêu SL DT Tháng 11 năm 202'!B13</f>
        <v>Lô 5A</v>
      </c>
      <c r="C11" s="673"/>
      <c r="D11" s="673"/>
      <c r="E11" s="673" t="str">
        <f>'Chỉ tiêu SL DT Tháng 11 năm 202'!N13</f>
        <v>Xong khung BTCT</v>
      </c>
      <c r="F11" s="342" t="s">
        <v>262</v>
      </c>
      <c r="G11" s="342" t="s">
        <v>263</v>
      </c>
      <c r="H11" s="342" t="s">
        <v>264</v>
      </c>
      <c r="I11" s="342" t="s">
        <v>265</v>
      </c>
      <c r="J11" s="342" t="s">
        <v>266</v>
      </c>
      <c r="K11" s="673"/>
      <c r="L11" s="669"/>
      <c r="M11" s="669"/>
      <c r="N11" s="669"/>
      <c r="O11" s="669"/>
      <c r="P11" s="669"/>
      <c r="Q11" s="669"/>
      <c r="R11" s="669"/>
      <c r="S11" s="669"/>
      <c r="T11" s="669"/>
      <c r="U11" s="669"/>
      <c r="V11" s="669"/>
      <c r="W11" s="669"/>
      <c r="X11" s="669"/>
      <c r="Y11" s="669"/>
      <c r="Z11" s="669"/>
      <c r="AA11" s="669"/>
    </row>
    <row r="12" spans="1:27" ht="13.5" customHeight="1">
      <c r="A12" s="670">
        <v>2</v>
      </c>
      <c r="B12" s="673" t="str">
        <f>'Chỉ tiêu SL DT Tháng 11 năm 202'!B16</f>
        <v>Lô 13A</v>
      </c>
      <c r="C12" s="673"/>
      <c r="D12" s="673"/>
      <c r="E12" s="673" t="str">
        <f>'Chỉ tiêu SL DT Tháng 11 năm 202'!N16</f>
        <v>Mái Tầng 2</v>
      </c>
      <c r="F12" s="342"/>
      <c r="G12" s="342"/>
      <c r="H12" s="342"/>
      <c r="I12" s="342"/>
      <c r="J12" s="342"/>
      <c r="K12" s="673"/>
      <c r="L12" s="669"/>
      <c r="M12" s="669"/>
      <c r="N12" s="669"/>
      <c r="O12" s="669"/>
      <c r="P12" s="669"/>
      <c r="Q12" s="669"/>
      <c r="R12" s="669"/>
      <c r="S12" s="669"/>
      <c r="T12" s="669"/>
      <c r="U12" s="669"/>
      <c r="V12" s="669"/>
      <c r="W12" s="669"/>
      <c r="X12" s="669"/>
      <c r="Y12" s="669"/>
      <c r="Z12" s="669"/>
      <c r="AA12" s="669"/>
    </row>
    <row r="13" spans="1:27" ht="13.5" customHeight="1">
      <c r="A13" s="670">
        <v>3</v>
      </c>
      <c r="B13" s="673" t="str">
        <f>'Chỉ tiêu SL DT Tháng 11 năm 202'!B17</f>
        <v>Lô 14A</v>
      </c>
      <c r="C13" s="673"/>
      <c r="D13" s="673"/>
      <c r="E13" s="673" t="str">
        <f>'Chỉ tiêu SL DT Tháng 11 năm 202'!N17</f>
        <v>Mái Tầng 1</v>
      </c>
      <c r="F13" s="342" t="s">
        <v>267</v>
      </c>
      <c r="G13" s="342"/>
      <c r="H13" s="342"/>
      <c r="I13" s="342"/>
      <c r="J13" s="342"/>
      <c r="K13" s="673"/>
      <c r="L13" s="669"/>
      <c r="M13" s="669"/>
      <c r="N13" s="669"/>
      <c r="O13" s="669"/>
      <c r="P13" s="669"/>
      <c r="Q13" s="669"/>
      <c r="R13" s="669"/>
      <c r="S13" s="669"/>
      <c r="T13" s="669"/>
      <c r="U13" s="669"/>
      <c r="V13" s="669"/>
      <c r="W13" s="669"/>
      <c r="X13" s="669"/>
      <c r="Y13" s="669"/>
      <c r="Z13" s="669"/>
      <c r="AA13" s="669"/>
    </row>
    <row r="14" spans="1:27" ht="13.5" customHeight="1">
      <c r="A14" s="674" t="str">
        <f>'Chỉ tiêu SL DT Tháng 11 năm 202'!A18</f>
        <v>B</v>
      </c>
      <c r="B14" s="819"/>
      <c r="C14" s="761"/>
      <c r="D14" s="761"/>
      <c r="E14" s="761"/>
      <c r="F14" s="761"/>
      <c r="G14" s="761"/>
      <c r="H14" s="761"/>
      <c r="I14" s="761"/>
      <c r="J14" s="761"/>
      <c r="K14" s="809"/>
      <c r="L14" s="669"/>
      <c r="M14" s="669"/>
      <c r="N14" s="669"/>
      <c r="O14" s="669"/>
      <c r="P14" s="669"/>
      <c r="Q14" s="669"/>
      <c r="R14" s="669"/>
      <c r="S14" s="669"/>
      <c r="T14" s="669"/>
      <c r="U14" s="669"/>
      <c r="V14" s="669"/>
      <c r="W14" s="669"/>
      <c r="X14" s="669"/>
      <c r="Y14" s="669"/>
      <c r="Z14" s="669"/>
      <c r="AA14" s="669"/>
    </row>
    <row r="15" spans="1:27" ht="13.5" customHeight="1">
      <c r="A15" s="670">
        <v>1</v>
      </c>
      <c r="B15" s="673" t="str">
        <f>'Chỉ tiêu SL DT Tháng 11 năm 202'!B21</f>
        <v>Lô 4B</v>
      </c>
      <c r="C15" s="673"/>
      <c r="D15" s="673"/>
      <c r="E15" s="673" t="str">
        <f>'Chỉ tiêu SL DT Tháng 11 năm 202'!N21</f>
        <v>Xong khung BTCT</v>
      </c>
      <c r="F15" s="342" t="s">
        <v>262</v>
      </c>
      <c r="G15" s="342" t="s">
        <v>263</v>
      </c>
      <c r="H15" s="342" t="s">
        <v>265</v>
      </c>
      <c r="I15" s="342" t="s">
        <v>265</v>
      </c>
      <c r="J15" s="342" t="s">
        <v>268</v>
      </c>
      <c r="K15" s="673"/>
      <c r="L15" s="669"/>
      <c r="M15" s="669"/>
      <c r="N15" s="669"/>
      <c r="O15" s="669"/>
      <c r="P15" s="669"/>
      <c r="Q15" s="669"/>
      <c r="R15" s="669"/>
      <c r="S15" s="669"/>
      <c r="T15" s="669"/>
      <c r="U15" s="669"/>
      <c r="V15" s="669"/>
      <c r="W15" s="669"/>
      <c r="X15" s="669"/>
      <c r="Y15" s="669"/>
      <c r="Z15" s="669"/>
      <c r="AA15" s="669"/>
    </row>
    <row r="16" spans="1:27" ht="13.5" customHeight="1">
      <c r="A16" s="670">
        <v>2</v>
      </c>
      <c r="B16" s="673" t="str">
        <f>'Chỉ tiêu SL DT Tháng 11 năm 202'!B22</f>
        <v>Lô 6B</v>
      </c>
      <c r="C16" s="673"/>
      <c r="D16" s="673"/>
      <c r="E16" s="673" t="str">
        <f>'Chỉ tiêu SL DT Tháng 11 năm 202'!N22</f>
        <v>Xong khung BTCT</v>
      </c>
      <c r="F16" s="342" t="s">
        <v>262</v>
      </c>
      <c r="G16" s="342" t="s">
        <v>263</v>
      </c>
      <c r="H16" s="342" t="s">
        <v>265</v>
      </c>
      <c r="I16" s="342" t="s">
        <v>265</v>
      </c>
      <c r="J16" s="342" t="s">
        <v>266</v>
      </c>
      <c r="K16" s="673"/>
      <c r="L16" s="669"/>
      <c r="M16" s="669"/>
      <c r="N16" s="669"/>
      <c r="O16" s="669"/>
      <c r="P16" s="669"/>
      <c r="Q16" s="669"/>
      <c r="R16" s="669"/>
      <c r="S16" s="669"/>
      <c r="T16" s="669"/>
      <c r="U16" s="669"/>
      <c r="V16" s="669"/>
      <c r="W16" s="669"/>
      <c r="X16" s="669"/>
      <c r="Y16" s="669"/>
      <c r="Z16" s="669"/>
      <c r="AA16" s="669"/>
    </row>
    <row r="17" spans="1:27" ht="13.5" customHeight="1">
      <c r="A17" s="670">
        <v>3</v>
      </c>
      <c r="B17" s="673" t="str">
        <f>'Chỉ tiêu SL DT Tháng 11 năm 202'!B23</f>
        <v>Lô 7B</v>
      </c>
      <c r="C17" s="673"/>
      <c r="D17" s="673"/>
      <c r="E17" s="673" t="str">
        <f>'Chỉ tiêu SL DT Tháng 11 năm 202'!N23</f>
        <v>Xong khung BTCT</v>
      </c>
      <c r="F17" s="342" t="s">
        <v>262</v>
      </c>
      <c r="G17" s="342" t="s">
        <v>263</v>
      </c>
      <c r="H17" s="342" t="s">
        <v>265</v>
      </c>
      <c r="I17" s="342" t="s">
        <v>265</v>
      </c>
      <c r="J17" s="342" t="s">
        <v>266</v>
      </c>
      <c r="K17" s="673"/>
      <c r="L17" s="669"/>
      <c r="M17" s="669"/>
      <c r="N17" s="669"/>
      <c r="O17" s="669"/>
      <c r="P17" s="669"/>
      <c r="Q17" s="669"/>
      <c r="R17" s="669"/>
      <c r="S17" s="669"/>
      <c r="T17" s="669"/>
      <c r="U17" s="669"/>
      <c r="V17" s="669"/>
      <c r="W17" s="669"/>
      <c r="X17" s="669"/>
      <c r="Y17" s="669"/>
      <c r="Z17" s="669"/>
      <c r="AA17" s="669"/>
    </row>
    <row r="18" spans="1:27" ht="13.5" customHeight="1">
      <c r="A18" s="670">
        <v>4</v>
      </c>
      <c r="B18" s="673" t="str">
        <f>'Chỉ tiêu SL DT Tháng 11 năm 202'!B25</f>
        <v>Lô 9B</v>
      </c>
      <c r="C18" s="673"/>
      <c r="D18" s="673"/>
      <c r="E18" s="673" t="str">
        <f>'Chỉ tiêu SL DT Tháng 11 năm 202'!N25</f>
        <v>Xong khung BTCT</v>
      </c>
      <c r="F18" s="342" t="s">
        <v>262</v>
      </c>
      <c r="G18" s="342" t="s">
        <v>263</v>
      </c>
      <c r="H18" s="342" t="s">
        <v>265</v>
      </c>
      <c r="I18" s="342" t="s">
        <v>265</v>
      </c>
      <c r="J18" s="342" t="s">
        <v>268</v>
      </c>
      <c r="K18" s="673"/>
      <c r="L18" s="669"/>
      <c r="M18" s="669"/>
      <c r="N18" s="669"/>
      <c r="O18" s="669"/>
      <c r="P18" s="669"/>
      <c r="Q18" s="669"/>
      <c r="R18" s="669"/>
      <c r="S18" s="669"/>
      <c r="T18" s="669"/>
      <c r="U18" s="669"/>
      <c r="V18" s="669"/>
      <c r="W18" s="669"/>
      <c r="X18" s="669"/>
      <c r="Y18" s="669"/>
      <c r="Z18" s="669"/>
      <c r="AA18" s="669"/>
    </row>
    <row r="19" spans="1:27" ht="13.5" customHeight="1">
      <c r="A19" s="670">
        <v>5</v>
      </c>
      <c r="B19" s="673" t="str">
        <f>'Chỉ tiêu SL DT Tháng 11 năm 202'!B27</f>
        <v>Lô 13B-A</v>
      </c>
      <c r="C19" s="673"/>
      <c r="D19" s="673"/>
      <c r="E19" s="673" t="str">
        <f>'Chỉ tiêu SL DT Tháng 11 năm 202'!N27</f>
        <v>Móng</v>
      </c>
      <c r="F19" s="342"/>
      <c r="G19" s="342"/>
      <c r="H19" s="342"/>
      <c r="I19" s="342"/>
      <c r="J19" s="342"/>
      <c r="K19" s="673"/>
      <c r="L19" s="669"/>
      <c r="M19" s="669"/>
      <c r="N19" s="669"/>
      <c r="O19" s="669"/>
      <c r="P19" s="669"/>
      <c r="Q19" s="669"/>
      <c r="R19" s="669"/>
      <c r="S19" s="669"/>
      <c r="T19" s="669"/>
      <c r="U19" s="669"/>
      <c r="V19" s="669"/>
      <c r="W19" s="669"/>
      <c r="X19" s="669"/>
      <c r="Y19" s="669"/>
      <c r="Z19" s="669"/>
      <c r="AA19" s="669"/>
    </row>
    <row r="20" spans="1:27" ht="13.5" customHeight="1">
      <c r="A20" s="670">
        <v>6</v>
      </c>
      <c r="B20" s="673" t="str">
        <f>'Chỉ tiêu SL DT Tháng 11 năm 202'!B29</f>
        <v>Lô 14B</v>
      </c>
      <c r="C20" s="673"/>
      <c r="D20" s="673"/>
      <c r="E20" s="673" t="str">
        <f>'Chỉ tiêu SL DT Tháng 11 năm 202'!N29</f>
        <v>Xong khung BTCT</v>
      </c>
      <c r="F20" s="342" t="s">
        <v>262</v>
      </c>
      <c r="G20" s="342" t="s">
        <v>263</v>
      </c>
      <c r="H20" s="342" t="s">
        <v>265</v>
      </c>
      <c r="I20" s="342" t="s">
        <v>265</v>
      </c>
      <c r="J20" s="342" t="s">
        <v>266</v>
      </c>
      <c r="K20" s="673"/>
      <c r="L20" s="669"/>
      <c r="M20" s="669"/>
      <c r="N20" s="669"/>
      <c r="O20" s="669"/>
      <c r="P20" s="669"/>
      <c r="Q20" s="669"/>
      <c r="R20" s="669"/>
      <c r="S20" s="669"/>
      <c r="T20" s="669"/>
      <c r="U20" s="669"/>
      <c r="V20" s="669"/>
      <c r="W20" s="669"/>
      <c r="X20" s="669"/>
      <c r="Y20" s="669"/>
      <c r="Z20" s="669"/>
      <c r="AA20" s="669"/>
    </row>
    <row r="21" spans="1:27" ht="13.5" customHeight="1">
      <c r="A21" s="670">
        <v>7</v>
      </c>
      <c r="B21" s="673" t="str">
        <f>'Chỉ tiêu SL DT Tháng 11 năm 202'!B32</f>
        <v>Lô 17B</v>
      </c>
      <c r="C21" s="673"/>
      <c r="D21" s="673"/>
      <c r="E21" s="673" t="str">
        <f>'Chỉ tiêu SL DT Tháng 11 năm 202'!N32</f>
        <v>Xong khung BTCT</v>
      </c>
      <c r="F21" s="342" t="s">
        <v>262</v>
      </c>
      <c r="G21" s="342" t="s">
        <v>263</v>
      </c>
      <c r="H21" s="342" t="s">
        <v>264</v>
      </c>
      <c r="I21" s="342" t="s">
        <v>264</v>
      </c>
      <c r="J21" s="342" t="s">
        <v>268</v>
      </c>
      <c r="K21" s="673"/>
      <c r="L21" s="669"/>
      <c r="M21" s="669"/>
      <c r="N21" s="669"/>
      <c r="O21" s="669"/>
      <c r="P21" s="669"/>
      <c r="Q21" s="669"/>
      <c r="R21" s="669"/>
      <c r="S21" s="669"/>
      <c r="T21" s="669"/>
      <c r="U21" s="669"/>
      <c r="V21" s="669"/>
      <c r="W21" s="669"/>
      <c r="X21" s="669"/>
      <c r="Y21" s="669"/>
      <c r="Z21" s="669"/>
      <c r="AA21" s="669"/>
    </row>
    <row r="22" spans="1:27" ht="13.5" customHeight="1">
      <c r="A22" s="674" t="str">
        <f>'Chỉ tiêu SL DT Tháng 11 năm 202'!A33</f>
        <v>C</v>
      </c>
      <c r="B22" s="819"/>
      <c r="C22" s="761"/>
      <c r="D22" s="761"/>
      <c r="E22" s="761"/>
      <c r="F22" s="761"/>
      <c r="G22" s="761"/>
      <c r="H22" s="761"/>
      <c r="I22" s="761"/>
      <c r="J22" s="761"/>
      <c r="K22" s="809"/>
      <c r="L22" s="669"/>
      <c r="M22" s="669"/>
      <c r="N22" s="669"/>
      <c r="O22" s="669"/>
      <c r="P22" s="669"/>
      <c r="Q22" s="669"/>
      <c r="R22" s="669"/>
      <c r="S22" s="669"/>
      <c r="T22" s="669"/>
      <c r="U22" s="669"/>
      <c r="V22" s="669"/>
      <c r="W22" s="669"/>
      <c r="X22" s="669"/>
      <c r="Y22" s="669"/>
      <c r="Z22" s="669"/>
      <c r="AA22" s="669"/>
    </row>
    <row r="23" spans="1:27" ht="13.5" customHeight="1">
      <c r="A23" s="670">
        <v>1</v>
      </c>
      <c r="B23" s="673" t="str">
        <f>'Chỉ tiêu SL DT Tháng 11 năm 202'!B35</f>
        <v>Lô 2C</v>
      </c>
      <c r="C23" s="673"/>
      <c r="D23" s="673"/>
      <c r="E23" s="673" t="str">
        <f>'Chỉ tiêu SL DT Tháng 11 năm 202'!N35</f>
        <v>Cột Tầng 3</v>
      </c>
      <c r="F23" s="342" t="s">
        <v>267</v>
      </c>
      <c r="G23" s="342"/>
      <c r="H23" s="342"/>
      <c r="I23" s="342"/>
      <c r="J23" s="342"/>
      <c r="K23" s="673"/>
      <c r="L23" s="669"/>
      <c r="M23" s="669"/>
      <c r="N23" s="669"/>
      <c r="O23" s="669"/>
      <c r="P23" s="669"/>
      <c r="Q23" s="669"/>
      <c r="R23" s="669"/>
      <c r="S23" s="669"/>
      <c r="T23" s="669"/>
      <c r="U23" s="669"/>
      <c r="V23" s="669"/>
      <c r="W23" s="669"/>
      <c r="X23" s="669"/>
      <c r="Y23" s="669"/>
      <c r="Z23" s="669"/>
      <c r="AA23" s="669"/>
    </row>
    <row r="24" spans="1:27" ht="13.5" customHeight="1">
      <c r="A24" s="670">
        <v>2</v>
      </c>
      <c r="B24" s="673" t="str">
        <f>'Chỉ tiêu SL DT Tháng 11 năm 202'!B36</f>
        <v>Lô 3C</v>
      </c>
      <c r="C24" s="673"/>
      <c r="D24" s="673"/>
      <c r="E24" s="673" t="str">
        <f>'Chỉ tiêu SL DT Tháng 11 năm 202'!N36</f>
        <v>Mái Tầng 2</v>
      </c>
      <c r="F24" s="342" t="s">
        <v>267</v>
      </c>
      <c r="G24" s="342"/>
      <c r="H24" s="342"/>
      <c r="I24" s="342"/>
      <c r="J24" s="342"/>
      <c r="K24" s="673"/>
      <c r="L24" s="669"/>
      <c r="M24" s="669"/>
      <c r="N24" s="669"/>
      <c r="O24" s="669"/>
      <c r="P24" s="669"/>
      <c r="Q24" s="669"/>
      <c r="R24" s="669"/>
      <c r="S24" s="669"/>
      <c r="T24" s="669"/>
      <c r="U24" s="669"/>
      <c r="V24" s="669"/>
      <c r="W24" s="669"/>
      <c r="X24" s="669"/>
      <c r="Y24" s="669"/>
      <c r="Z24" s="669"/>
      <c r="AA24" s="669"/>
    </row>
    <row r="25" spans="1:27" ht="13.5" customHeight="1">
      <c r="A25" s="670">
        <v>3</v>
      </c>
      <c r="B25" s="673" t="str">
        <f>'Chỉ tiêu SL DT Tháng 11 năm 202'!B37</f>
        <v>Lô 4C</v>
      </c>
      <c r="C25" s="673"/>
      <c r="D25" s="673"/>
      <c r="E25" s="673" t="str">
        <f>'Chỉ tiêu SL DT Tháng 11 năm 202'!N37</f>
        <v>Xong khung BTCT</v>
      </c>
      <c r="F25" s="342" t="s">
        <v>262</v>
      </c>
      <c r="G25" s="342" t="s">
        <v>263</v>
      </c>
      <c r="H25" s="342" t="s">
        <v>265</v>
      </c>
      <c r="I25" s="342" t="s">
        <v>265</v>
      </c>
      <c r="J25" s="342" t="s">
        <v>266</v>
      </c>
      <c r="K25" s="673"/>
      <c r="L25" s="669"/>
      <c r="M25" s="669"/>
      <c r="N25" s="669"/>
      <c r="O25" s="669"/>
      <c r="P25" s="669"/>
      <c r="Q25" s="669"/>
      <c r="R25" s="669"/>
      <c r="S25" s="669"/>
      <c r="T25" s="669"/>
      <c r="U25" s="669"/>
      <c r="V25" s="669"/>
      <c r="W25" s="669"/>
      <c r="X25" s="669"/>
      <c r="Y25" s="669"/>
      <c r="Z25" s="669"/>
      <c r="AA25" s="669"/>
    </row>
    <row r="26" spans="1:27" ht="13.5" customHeight="1">
      <c r="A26" s="670">
        <v>4</v>
      </c>
      <c r="B26" s="673" t="str">
        <f>'Chỉ tiêu SL DT Tháng 11 năm 202'!B39</f>
        <v>Lô 9C</v>
      </c>
      <c r="C26" s="673"/>
      <c r="D26" s="673"/>
      <c r="E26" s="673" t="str">
        <f>'Chỉ tiêu SL DT Tháng 11 năm 202'!N39</f>
        <v>Móng</v>
      </c>
      <c r="F26" s="342" t="s">
        <v>269</v>
      </c>
      <c r="G26" s="342"/>
      <c r="H26" s="342"/>
      <c r="I26" s="342"/>
      <c r="J26" s="342"/>
      <c r="K26" s="673"/>
      <c r="L26" s="669"/>
      <c r="M26" s="669"/>
      <c r="N26" s="669"/>
      <c r="O26" s="669"/>
      <c r="P26" s="669"/>
      <c r="Q26" s="669"/>
      <c r="R26" s="669"/>
      <c r="S26" s="669"/>
      <c r="T26" s="669"/>
      <c r="U26" s="669"/>
      <c r="V26" s="669"/>
      <c r="W26" s="669"/>
      <c r="X26" s="669"/>
      <c r="Y26" s="669"/>
      <c r="Z26" s="669"/>
      <c r="AA26" s="669"/>
    </row>
    <row r="27" spans="1:27" ht="13.5" customHeight="1">
      <c r="A27" s="670">
        <v>5</v>
      </c>
      <c r="B27" s="673" t="str">
        <f>'Chỉ tiêu SL DT Tháng 11 năm 202'!B40</f>
        <v>Lô 11C</v>
      </c>
      <c r="C27" s="673"/>
      <c r="D27" s="673"/>
      <c r="E27" s="673" t="str">
        <f>'Chỉ tiêu SL DT Tháng 11 năm 202'!N40</f>
        <v>Móng</v>
      </c>
      <c r="F27" s="342" t="s">
        <v>269</v>
      </c>
      <c r="G27" s="342"/>
      <c r="H27" s="342"/>
      <c r="I27" s="342"/>
      <c r="J27" s="342"/>
      <c r="K27" s="673"/>
      <c r="L27" s="669"/>
      <c r="M27" s="669"/>
      <c r="N27" s="669"/>
      <c r="O27" s="669"/>
      <c r="P27" s="669"/>
      <c r="Q27" s="669"/>
      <c r="R27" s="669"/>
      <c r="S27" s="669"/>
      <c r="T27" s="669"/>
      <c r="U27" s="669"/>
      <c r="V27" s="669"/>
      <c r="W27" s="669"/>
      <c r="X27" s="669"/>
      <c r="Y27" s="669"/>
      <c r="Z27" s="669"/>
      <c r="AA27" s="669"/>
    </row>
    <row r="28" spans="1:27" ht="13.5" customHeight="1">
      <c r="A28" s="674" t="str">
        <f>'Chỉ tiêu SL DT Tháng 11 năm 202'!A41</f>
        <v>D</v>
      </c>
      <c r="B28" s="819"/>
      <c r="C28" s="761"/>
      <c r="D28" s="761"/>
      <c r="E28" s="761"/>
      <c r="F28" s="761"/>
      <c r="G28" s="761"/>
      <c r="H28" s="761"/>
      <c r="I28" s="761"/>
      <c r="J28" s="761"/>
      <c r="K28" s="809"/>
      <c r="L28" s="669"/>
      <c r="M28" s="669"/>
      <c r="N28" s="669"/>
      <c r="O28" s="669"/>
      <c r="P28" s="669"/>
      <c r="Q28" s="669"/>
      <c r="R28" s="669"/>
      <c r="S28" s="669"/>
      <c r="T28" s="669"/>
      <c r="U28" s="669"/>
      <c r="V28" s="669"/>
      <c r="W28" s="669"/>
      <c r="X28" s="669"/>
      <c r="Y28" s="669"/>
      <c r="Z28" s="669"/>
      <c r="AA28" s="669"/>
    </row>
    <row r="29" spans="1:27" ht="13.5" customHeight="1">
      <c r="A29" s="670">
        <v>1</v>
      </c>
      <c r="B29" s="673" t="str">
        <f>'Chỉ tiêu SL DT Tháng 11 năm 202'!B42</f>
        <v>Lô 1D</v>
      </c>
      <c r="C29" s="673"/>
      <c r="D29" s="673"/>
      <c r="E29" s="673" t="str">
        <f>'Chỉ tiêu SL DT Tháng 11 năm 202'!N42</f>
        <v>Xong khung BTCT</v>
      </c>
      <c r="F29" s="342" t="s">
        <v>270</v>
      </c>
      <c r="G29" s="342"/>
      <c r="H29" s="342"/>
      <c r="I29" s="342"/>
      <c r="J29" s="342"/>
      <c r="K29" s="673"/>
      <c r="L29" s="669"/>
      <c r="M29" s="669"/>
      <c r="N29" s="669"/>
      <c r="O29" s="669"/>
      <c r="P29" s="669"/>
      <c r="Q29" s="669"/>
      <c r="R29" s="669"/>
      <c r="S29" s="669"/>
      <c r="T29" s="669"/>
      <c r="U29" s="669"/>
      <c r="V29" s="669"/>
      <c r="W29" s="669"/>
      <c r="X29" s="669"/>
      <c r="Y29" s="669"/>
      <c r="Z29" s="669"/>
      <c r="AA29" s="669"/>
    </row>
    <row r="30" spans="1:27" ht="13.5" customHeight="1">
      <c r="A30" s="670">
        <v>2</v>
      </c>
      <c r="B30" s="673" t="str">
        <f>'Chỉ tiêu SL DT Tháng 11 năm 202'!B43</f>
        <v>Lô 2D</v>
      </c>
      <c r="C30" s="673"/>
      <c r="D30" s="673"/>
      <c r="E30" s="673" t="str">
        <f>'Chỉ tiêu SL DT Tháng 11 năm 202'!N43</f>
        <v>Xong khung BTCT</v>
      </c>
      <c r="F30" s="342" t="s">
        <v>262</v>
      </c>
      <c r="G30" s="342" t="s">
        <v>263</v>
      </c>
      <c r="H30" s="342"/>
      <c r="I30" s="342"/>
      <c r="J30" s="342"/>
      <c r="K30" s="673"/>
      <c r="L30" s="669"/>
      <c r="M30" s="669"/>
      <c r="N30" s="669"/>
      <c r="O30" s="669"/>
      <c r="P30" s="669"/>
      <c r="Q30" s="669"/>
      <c r="R30" s="669"/>
      <c r="S30" s="669"/>
      <c r="T30" s="669"/>
      <c r="U30" s="669"/>
      <c r="V30" s="669"/>
      <c r="W30" s="669"/>
      <c r="X30" s="669"/>
      <c r="Y30" s="669"/>
      <c r="Z30" s="669"/>
      <c r="AA30" s="669"/>
    </row>
    <row r="31" spans="1:27" ht="13.5" customHeight="1">
      <c r="A31" s="670">
        <v>3</v>
      </c>
      <c r="B31" s="673" t="str">
        <f>'Chỉ tiêu SL DT Tháng 11 năm 202'!B44</f>
        <v>Lô 4D</v>
      </c>
      <c r="C31" s="673"/>
      <c r="D31" s="673"/>
      <c r="E31" s="673" t="str">
        <f>'Chỉ tiêu SL DT Tháng 11 năm 202'!N44</f>
        <v>Xong khung BTCT</v>
      </c>
      <c r="F31" s="342" t="s">
        <v>262</v>
      </c>
      <c r="G31" s="342" t="s">
        <v>263</v>
      </c>
      <c r="H31" s="342" t="s">
        <v>265</v>
      </c>
      <c r="I31" s="342" t="s">
        <v>265</v>
      </c>
      <c r="J31" s="342" t="s">
        <v>266</v>
      </c>
      <c r="K31" s="673"/>
      <c r="L31" s="669"/>
      <c r="M31" s="669"/>
      <c r="N31" s="669"/>
      <c r="O31" s="669"/>
      <c r="P31" s="669"/>
      <c r="Q31" s="669"/>
      <c r="R31" s="669"/>
      <c r="S31" s="669"/>
      <c r="T31" s="669"/>
      <c r="U31" s="669"/>
      <c r="V31" s="669"/>
      <c r="W31" s="669"/>
      <c r="X31" s="669"/>
      <c r="Y31" s="669"/>
      <c r="Z31" s="669"/>
      <c r="AA31" s="669"/>
    </row>
    <row r="32" spans="1:27" ht="13.5" customHeight="1">
      <c r="A32" s="670">
        <v>4</v>
      </c>
      <c r="B32" s="673" t="str">
        <f>'Chỉ tiêu SL DT Tháng 11 năm 202'!B45</f>
        <v>Lô 6D</v>
      </c>
      <c r="C32" s="673"/>
      <c r="D32" s="673"/>
      <c r="E32" s="673" t="str">
        <f>'Chỉ tiêu SL DT Tháng 11 năm 202'!N45</f>
        <v>Xong khung BTCT</v>
      </c>
      <c r="F32" s="342" t="s">
        <v>262</v>
      </c>
      <c r="G32" s="342" t="s">
        <v>271</v>
      </c>
      <c r="H32" s="342" t="s">
        <v>264</v>
      </c>
      <c r="I32" s="342" t="s">
        <v>264</v>
      </c>
      <c r="J32" s="342"/>
      <c r="K32" s="673"/>
      <c r="L32" s="669"/>
      <c r="M32" s="669"/>
      <c r="N32" s="669"/>
      <c r="O32" s="669"/>
      <c r="P32" s="669"/>
      <c r="Q32" s="669"/>
      <c r="R32" s="669"/>
      <c r="S32" s="669"/>
      <c r="T32" s="669"/>
      <c r="U32" s="669"/>
      <c r="V32" s="669"/>
      <c r="W32" s="669"/>
      <c r="X32" s="669"/>
      <c r="Y32" s="669"/>
      <c r="Z32" s="669"/>
      <c r="AA32" s="669"/>
    </row>
    <row r="33" spans="1:27" ht="13.5" customHeight="1">
      <c r="A33" s="670">
        <v>5</v>
      </c>
      <c r="B33" s="673" t="str">
        <f>'Chỉ tiêu SL DT Tháng 11 năm 202'!B47</f>
        <v>Lô 9D</v>
      </c>
      <c r="C33" s="673"/>
      <c r="D33" s="673"/>
      <c r="E33" s="673" t="str">
        <f>'Chỉ tiêu SL DT Tháng 11 năm 202'!N47</f>
        <v>Cột Tầng 2</v>
      </c>
      <c r="F33" s="342"/>
      <c r="G33" s="342"/>
      <c r="H33" s="342"/>
      <c r="I33" s="342"/>
      <c r="J33" s="342"/>
      <c r="K33" s="673"/>
      <c r="L33" s="669"/>
      <c r="M33" s="669"/>
      <c r="N33" s="669"/>
      <c r="O33" s="669"/>
      <c r="P33" s="669"/>
      <c r="Q33" s="669"/>
      <c r="R33" s="669"/>
      <c r="S33" s="669"/>
      <c r="T33" s="669"/>
      <c r="U33" s="669"/>
      <c r="V33" s="669"/>
      <c r="W33" s="669"/>
      <c r="X33" s="669"/>
      <c r="Y33" s="669"/>
      <c r="Z33" s="669"/>
      <c r="AA33" s="669"/>
    </row>
    <row r="34" spans="1:27" ht="13.5" customHeight="1">
      <c r="A34" s="670">
        <v>6</v>
      </c>
      <c r="B34" s="673" t="str">
        <f>'Chỉ tiêu SL DT Tháng 11 năm 202'!B48</f>
        <v>Lô 10D</v>
      </c>
      <c r="C34" s="673"/>
      <c r="D34" s="673"/>
      <c r="E34" s="673" t="str">
        <f>'Chỉ tiêu SL DT Tháng 11 năm 202'!N48</f>
        <v>Cột Tầng 1</v>
      </c>
      <c r="F34" s="342"/>
      <c r="G34" s="342"/>
      <c r="H34" s="342"/>
      <c r="I34" s="342"/>
      <c r="J34" s="342"/>
      <c r="K34" s="673"/>
      <c r="L34" s="669"/>
      <c r="M34" s="669"/>
      <c r="N34" s="669"/>
      <c r="O34" s="669"/>
      <c r="P34" s="669"/>
      <c r="Q34" s="669"/>
      <c r="R34" s="669"/>
      <c r="S34" s="669"/>
      <c r="T34" s="669"/>
      <c r="U34" s="669"/>
      <c r="V34" s="669"/>
      <c r="W34" s="669"/>
      <c r="X34" s="669"/>
      <c r="Y34" s="669"/>
      <c r="Z34" s="669"/>
      <c r="AA34" s="669"/>
    </row>
    <row r="35" spans="1:27" ht="13.5" customHeight="1">
      <c r="A35" s="670">
        <v>7</v>
      </c>
      <c r="B35" s="673" t="str">
        <f>'Chỉ tiêu SL DT Tháng 11 năm 202'!B50</f>
        <v>Lô 14D-A</v>
      </c>
      <c r="C35" s="673"/>
      <c r="D35" s="673"/>
      <c r="E35" s="673" t="str">
        <f>'Chỉ tiêu SL DT Tháng 11 năm 202'!N50</f>
        <v>Xong khung BTCT</v>
      </c>
      <c r="F35" s="342" t="s">
        <v>262</v>
      </c>
      <c r="G35" s="342" t="s">
        <v>263</v>
      </c>
      <c r="H35" s="342" t="s">
        <v>265</v>
      </c>
      <c r="I35" s="342" t="s">
        <v>265</v>
      </c>
      <c r="J35" s="342" t="s">
        <v>266</v>
      </c>
      <c r="K35" s="673"/>
      <c r="L35" s="669"/>
      <c r="M35" s="669"/>
      <c r="N35" s="669"/>
      <c r="O35" s="669"/>
      <c r="P35" s="669"/>
      <c r="Q35" s="669"/>
      <c r="R35" s="669"/>
      <c r="S35" s="669"/>
      <c r="T35" s="669"/>
      <c r="U35" s="669"/>
      <c r="V35" s="669"/>
      <c r="W35" s="669"/>
      <c r="X35" s="669"/>
      <c r="Y35" s="669"/>
      <c r="Z35" s="669"/>
      <c r="AA35" s="669"/>
    </row>
    <row r="36" spans="1:27" ht="13.5" customHeight="1">
      <c r="A36" s="670">
        <v>8</v>
      </c>
      <c r="B36" s="673" t="str">
        <f>'Chỉ tiêu SL DT Tháng 11 năm 202'!B56</f>
        <v>Lô 23D-A</v>
      </c>
      <c r="C36" s="673"/>
      <c r="D36" s="673"/>
      <c r="E36" s="673" t="str">
        <f>'Chỉ tiêu SL DT Tháng 11 năm 202'!N56</f>
        <v>Xong khung BTCT</v>
      </c>
      <c r="F36" s="342" t="s">
        <v>262</v>
      </c>
      <c r="G36" s="342" t="s">
        <v>263</v>
      </c>
      <c r="H36" s="342" t="s">
        <v>265</v>
      </c>
      <c r="I36" s="342" t="s">
        <v>265</v>
      </c>
      <c r="J36" s="342" t="s">
        <v>266</v>
      </c>
      <c r="K36" s="673"/>
      <c r="L36" s="669"/>
      <c r="M36" s="669"/>
      <c r="N36" s="669"/>
      <c r="O36" s="669"/>
      <c r="P36" s="669"/>
      <c r="Q36" s="669"/>
      <c r="R36" s="669"/>
      <c r="S36" s="669"/>
      <c r="T36" s="669"/>
      <c r="U36" s="669"/>
      <c r="V36" s="669"/>
      <c r="W36" s="669"/>
      <c r="X36" s="669"/>
      <c r="Y36" s="669"/>
      <c r="Z36" s="669"/>
      <c r="AA36" s="669"/>
    </row>
    <row r="37" spans="1:27" ht="13.5" customHeight="1">
      <c r="A37" s="670">
        <v>9</v>
      </c>
      <c r="B37" s="673" t="str">
        <f>'Chỉ tiêu SL DT Tháng 11 năm 202'!B57</f>
        <v>Lô 23D-B</v>
      </c>
      <c r="C37" s="673"/>
      <c r="D37" s="673"/>
      <c r="E37" s="673" t="str">
        <f>'Chỉ tiêu SL DT Tháng 11 năm 202'!N57</f>
        <v>Xong khung BTCT</v>
      </c>
      <c r="F37" s="342" t="s">
        <v>262</v>
      </c>
      <c r="G37" s="342" t="s">
        <v>263</v>
      </c>
      <c r="H37" s="342" t="s">
        <v>265</v>
      </c>
      <c r="I37" s="342" t="s">
        <v>265</v>
      </c>
      <c r="J37" s="342" t="s">
        <v>266</v>
      </c>
      <c r="K37" s="673"/>
      <c r="L37" s="669"/>
      <c r="M37" s="669"/>
      <c r="N37" s="669"/>
      <c r="O37" s="669"/>
      <c r="P37" s="669"/>
      <c r="Q37" s="669"/>
      <c r="R37" s="669"/>
      <c r="S37" s="669"/>
      <c r="T37" s="669"/>
      <c r="U37" s="669"/>
      <c r="V37" s="669"/>
      <c r="W37" s="669"/>
      <c r="X37" s="669"/>
      <c r="Y37" s="669"/>
      <c r="Z37" s="669"/>
      <c r="AA37" s="669"/>
    </row>
    <row r="38" spans="1:27" ht="13.5" customHeight="1">
      <c r="A38" s="670">
        <v>10</v>
      </c>
      <c r="B38" s="673" t="str">
        <f>'Chỉ tiêu SL DT Tháng 11 năm 202'!B58</f>
        <v>Lô 24D-A</v>
      </c>
      <c r="C38" s="673"/>
      <c r="D38" s="673"/>
      <c r="E38" s="673" t="str">
        <f>'Chỉ tiêu SL DT Tháng 11 năm 202'!N58</f>
        <v>Xong khung BTCT</v>
      </c>
      <c r="F38" s="342" t="s">
        <v>262</v>
      </c>
      <c r="G38" s="342" t="s">
        <v>263</v>
      </c>
      <c r="H38" s="342" t="s">
        <v>265</v>
      </c>
      <c r="I38" s="342" t="s">
        <v>265</v>
      </c>
      <c r="J38" s="342" t="s">
        <v>268</v>
      </c>
      <c r="K38" s="673"/>
      <c r="L38" s="669"/>
      <c r="M38" s="669"/>
      <c r="N38" s="669"/>
      <c r="O38" s="669"/>
      <c r="P38" s="669"/>
      <c r="Q38" s="669"/>
      <c r="R38" s="669"/>
      <c r="S38" s="669"/>
      <c r="T38" s="669"/>
      <c r="U38" s="669"/>
      <c r="V38" s="669"/>
      <c r="W38" s="669"/>
      <c r="X38" s="669"/>
      <c r="Y38" s="669"/>
      <c r="Z38" s="669"/>
      <c r="AA38" s="669"/>
    </row>
    <row r="39" spans="1:27" ht="13.5" customHeight="1">
      <c r="A39" s="670">
        <v>11</v>
      </c>
      <c r="B39" s="673" t="str">
        <f>'Chỉ tiêu SL DT Tháng 11 năm 202'!B60</f>
        <v>Lô 25D-B</v>
      </c>
      <c r="C39" s="673"/>
      <c r="D39" s="673"/>
      <c r="E39" s="673" t="str">
        <f>'Chỉ tiêu SL DT Tháng 11 năm 202'!N60</f>
        <v>Móng</v>
      </c>
      <c r="F39" s="342" t="s">
        <v>269</v>
      </c>
      <c r="G39" s="342"/>
      <c r="H39" s="342"/>
      <c r="I39" s="342"/>
      <c r="J39" s="342"/>
      <c r="K39" s="673"/>
      <c r="L39" s="669"/>
      <c r="M39" s="669"/>
      <c r="N39" s="669"/>
      <c r="O39" s="669"/>
      <c r="P39" s="669"/>
      <c r="Q39" s="669"/>
      <c r="R39" s="669"/>
      <c r="S39" s="669"/>
      <c r="T39" s="669"/>
      <c r="U39" s="669"/>
      <c r="V39" s="669"/>
      <c r="W39" s="669"/>
      <c r="X39" s="669"/>
      <c r="Y39" s="669"/>
      <c r="Z39" s="669"/>
      <c r="AA39" s="669"/>
    </row>
    <row r="40" spans="1:27" ht="13.5" customHeight="1">
      <c r="A40" s="675" t="s">
        <v>78</v>
      </c>
      <c r="B40" s="819"/>
      <c r="C40" s="761"/>
      <c r="D40" s="761"/>
      <c r="E40" s="761"/>
      <c r="F40" s="761"/>
      <c r="G40" s="761"/>
      <c r="H40" s="761"/>
      <c r="I40" s="761"/>
      <c r="J40" s="761"/>
      <c r="K40" s="809"/>
      <c r="L40" s="669"/>
      <c r="M40" s="669"/>
      <c r="N40" s="669"/>
      <c r="O40" s="669"/>
      <c r="P40" s="669"/>
      <c r="Q40" s="669"/>
      <c r="R40" s="669"/>
      <c r="S40" s="669"/>
      <c r="T40" s="669"/>
      <c r="U40" s="669"/>
      <c r="V40" s="669"/>
      <c r="W40" s="669"/>
      <c r="X40" s="669"/>
      <c r="Y40" s="669"/>
      <c r="Z40" s="669"/>
      <c r="AA40" s="669"/>
    </row>
    <row r="41" spans="1:27" ht="13.5" customHeight="1">
      <c r="A41" s="670">
        <v>1</v>
      </c>
      <c r="B41" s="673" t="str">
        <f>'Chỉ tiêu SL DT Tháng 11 năm 202'!B64</f>
        <v>Lô 5E-A</v>
      </c>
      <c r="C41" s="673"/>
      <c r="D41" s="673"/>
      <c r="E41" s="673" t="str">
        <f>'Chỉ tiêu SL DT Tháng 11 năm 202'!N64</f>
        <v>Xong khung BTCT</v>
      </c>
      <c r="F41" s="342" t="s">
        <v>262</v>
      </c>
      <c r="G41" s="342" t="s">
        <v>263</v>
      </c>
      <c r="H41" s="342"/>
      <c r="I41" s="342"/>
      <c r="J41" s="342"/>
      <c r="K41" s="673"/>
      <c r="L41" s="669"/>
      <c r="M41" s="669"/>
      <c r="N41" s="669"/>
      <c r="O41" s="669"/>
      <c r="P41" s="669"/>
      <c r="Q41" s="669"/>
      <c r="R41" s="669"/>
      <c r="S41" s="669"/>
      <c r="T41" s="669"/>
      <c r="U41" s="669"/>
      <c r="V41" s="669"/>
      <c r="W41" s="669"/>
      <c r="X41" s="669"/>
      <c r="Y41" s="669"/>
      <c r="Z41" s="669"/>
      <c r="AA41" s="669"/>
    </row>
    <row r="42" spans="1:27" ht="13.5" customHeight="1">
      <c r="A42" s="670">
        <v>2</v>
      </c>
      <c r="B42" s="673" t="str">
        <f>'Chỉ tiêu SL DT Tháng 11 năm 202'!B65</f>
        <v>Lô 5E-B</v>
      </c>
      <c r="C42" s="673"/>
      <c r="D42" s="673"/>
      <c r="E42" s="673" t="str">
        <f>'Chỉ tiêu SL DT Tháng 11 năm 202'!N65</f>
        <v>Xong khung BTCT</v>
      </c>
      <c r="F42" s="342" t="s">
        <v>262</v>
      </c>
      <c r="G42" s="342" t="s">
        <v>263</v>
      </c>
      <c r="H42" s="342"/>
      <c r="I42" s="342"/>
      <c r="J42" s="342"/>
      <c r="K42" s="673"/>
      <c r="L42" s="669"/>
      <c r="M42" s="669"/>
      <c r="N42" s="669"/>
      <c r="O42" s="669"/>
      <c r="P42" s="669"/>
      <c r="Q42" s="669"/>
      <c r="R42" s="669"/>
      <c r="S42" s="669"/>
      <c r="T42" s="669"/>
      <c r="U42" s="669"/>
      <c r="V42" s="669"/>
      <c r="W42" s="669"/>
      <c r="X42" s="669"/>
      <c r="Y42" s="669"/>
      <c r="Z42" s="669"/>
      <c r="AA42" s="669"/>
    </row>
    <row r="43" spans="1:27" ht="13.5" customHeight="1">
      <c r="A43" s="670">
        <v>3</v>
      </c>
      <c r="B43" s="673" t="str">
        <f>'Chỉ tiêu SL DT Tháng 11 năm 202'!B68</f>
        <v>Lô 9E</v>
      </c>
      <c r="C43" s="673"/>
      <c r="D43" s="673"/>
      <c r="E43" s="673" t="str">
        <f>'Chỉ tiêu SL DT Tháng 11 năm 202'!N68</f>
        <v>Xong khung BTCT</v>
      </c>
      <c r="F43" s="342" t="s">
        <v>262</v>
      </c>
      <c r="G43" s="342" t="s">
        <v>263</v>
      </c>
      <c r="H43" s="342" t="s">
        <v>265</v>
      </c>
      <c r="I43" s="342" t="s">
        <v>265</v>
      </c>
      <c r="J43" s="342"/>
      <c r="K43" s="673"/>
      <c r="L43" s="669"/>
      <c r="M43" s="669"/>
      <c r="N43" s="669"/>
      <c r="O43" s="669"/>
      <c r="P43" s="669"/>
      <c r="Q43" s="669"/>
      <c r="R43" s="669"/>
      <c r="S43" s="669"/>
      <c r="T43" s="669"/>
      <c r="U43" s="669"/>
      <c r="V43" s="669"/>
      <c r="W43" s="669"/>
      <c r="X43" s="669"/>
      <c r="Y43" s="669"/>
      <c r="Z43" s="669"/>
      <c r="AA43" s="669"/>
    </row>
    <row r="44" spans="1:27" ht="13.5" customHeight="1">
      <c r="A44" s="670">
        <v>4</v>
      </c>
      <c r="B44" s="673" t="str">
        <f>'Chỉ tiêu SL DT Tháng 11 năm 202'!B69</f>
        <v>Lô 11E</v>
      </c>
      <c r="C44" s="673"/>
      <c r="D44" s="673"/>
      <c r="E44" s="673" t="str">
        <f>'Chỉ tiêu SL DT Tháng 11 năm 202'!N69</f>
        <v>Cột Tầng 3</v>
      </c>
      <c r="F44" s="342" t="s">
        <v>262</v>
      </c>
      <c r="G44" s="342" t="s">
        <v>271</v>
      </c>
      <c r="H44" s="342"/>
      <c r="I44" s="342"/>
      <c r="J44" s="342"/>
      <c r="K44" s="673"/>
      <c r="L44" s="669"/>
      <c r="M44" s="669"/>
      <c r="N44" s="669"/>
      <c r="O44" s="669"/>
      <c r="P44" s="669"/>
      <c r="Q44" s="669"/>
      <c r="R44" s="669"/>
      <c r="S44" s="669"/>
      <c r="T44" s="669"/>
      <c r="U44" s="669"/>
      <c r="V44" s="669"/>
      <c r="W44" s="669"/>
      <c r="X44" s="669"/>
      <c r="Y44" s="669"/>
      <c r="Z44" s="669"/>
      <c r="AA44" s="669"/>
    </row>
    <row r="45" spans="1:27" ht="12.75">
      <c r="A45" s="669"/>
      <c r="B45" s="669"/>
      <c r="C45" s="669"/>
      <c r="D45" s="669"/>
      <c r="E45" s="669"/>
      <c r="F45" s="669"/>
      <c r="G45" s="669"/>
      <c r="H45" s="669"/>
      <c r="I45" s="669"/>
      <c r="J45" s="669"/>
      <c r="K45" s="669"/>
      <c r="L45" s="669"/>
      <c r="M45" s="669"/>
      <c r="N45" s="669"/>
      <c r="O45" s="669"/>
      <c r="P45" s="669"/>
      <c r="Q45" s="669"/>
      <c r="R45" s="669"/>
      <c r="S45" s="669"/>
      <c r="T45" s="669"/>
      <c r="U45" s="669"/>
      <c r="V45" s="669"/>
      <c r="W45" s="669"/>
      <c r="X45" s="669"/>
      <c r="Y45" s="669"/>
      <c r="Z45" s="669"/>
      <c r="AA45" s="669"/>
    </row>
    <row r="46" spans="1:27" ht="12.75">
      <c r="A46" s="669"/>
      <c r="B46" s="669"/>
      <c r="C46" s="669"/>
      <c r="D46" s="669"/>
      <c r="E46" s="669"/>
      <c r="F46" s="669"/>
      <c r="G46" s="669"/>
      <c r="H46" s="669"/>
      <c r="I46" s="669"/>
      <c r="J46" s="669"/>
      <c r="K46" s="669"/>
      <c r="L46" s="669"/>
      <c r="M46" s="669"/>
      <c r="N46" s="669"/>
      <c r="O46" s="669"/>
      <c r="P46" s="669"/>
      <c r="Q46" s="669"/>
      <c r="R46" s="669"/>
      <c r="S46" s="669"/>
      <c r="T46" s="669"/>
      <c r="U46" s="669"/>
      <c r="V46" s="669"/>
      <c r="W46" s="669"/>
      <c r="X46" s="669"/>
      <c r="Y46" s="669"/>
      <c r="Z46" s="669"/>
      <c r="AA46" s="669"/>
    </row>
    <row r="47" spans="1:27" ht="12.75">
      <c r="A47" s="669"/>
      <c r="B47" s="669"/>
      <c r="C47" s="669"/>
      <c r="D47" s="669"/>
      <c r="E47" s="669"/>
      <c r="F47" s="669"/>
      <c r="G47" s="669"/>
      <c r="H47" s="669"/>
      <c r="I47" s="669"/>
      <c r="J47" s="669"/>
      <c r="K47" s="669"/>
      <c r="L47" s="669"/>
      <c r="M47" s="669"/>
      <c r="N47" s="669"/>
      <c r="O47" s="669"/>
      <c r="P47" s="669"/>
      <c r="Q47" s="669"/>
      <c r="R47" s="669"/>
      <c r="S47" s="669"/>
      <c r="T47" s="669"/>
      <c r="U47" s="669"/>
      <c r="V47" s="669"/>
      <c r="W47" s="669"/>
      <c r="X47" s="669"/>
      <c r="Y47" s="669"/>
      <c r="Z47" s="669"/>
      <c r="AA47" s="669"/>
    </row>
    <row r="48" spans="1:27" ht="12.75">
      <c r="A48" s="669"/>
      <c r="B48" s="669"/>
      <c r="C48" s="669"/>
      <c r="D48" s="669"/>
      <c r="E48" s="669"/>
      <c r="F48" s="669"/>
      <c r="G48" s="669"/>
      <c r="H48" s="669"/>
      <c r="I48" s="669"/>
      <c r="J48" s="669"/>
      <c r="K48" s="669"/>
      <c r="L48" s="669"/>
      <c r="M48" s="669"/>
      <c r="N48" s="669"/>
      <c r="O48" s="669"/>
      <c r="P48" s="669"/>
      <c r="Q48" s="669"/>
      <c r="R48" s="669"/>
      <c r="S48" s="669"/>
      <c r="T48" s="669"/>
      <c r="U48" s="669"/>
      <c r="V48" s="669"/>
      <c r="W48" s="669"/>
      <c r="X48" s="669"/>
      <c r="Y48" s="669"/>
      <c r="Z48" s="669"/>
      <c r="AA48" s="669"/>
    </row>
    <row r="49" spans="1:27" ht="12.75">
      <c r="A49" s="669"/>
      <c r="B49" s="669"/>
      <c r="C49" s="669"/>
      <c r="D49" s="669"/>
      <c r="E49" s="669"/>
      <c r="F49" s="669"/>
      <c r="G49" s="669"/>
      <c r="H49" s="669"/>
      <c r="I49" s="669"/>
      <c r="J49" s="669"/>
      <c r="K49" s="669"/>
      <c r="L49" s="669"/>
      <c r="M49" s="669"/>
      <c r="N49" s="669"/>
      <c r="O49" s="669"/>
      <c r="P49" s="669"/>
      <c r="Q49" s="669"/>
      <c r="R49" s="669"/>
      <c r="S49" s="669"/>
      <c r="T49" s="669"/>
      <c r="U49" s="669"/>
      <c r="V49" s="669"/>
      <c r="W49" s="669"/>
      <c r="X49" s="669"/>
      <c r="Y49" s="669"/>
      <c r="Z49" s="669"/>
      <c r="AA49" s="669"/>
    </row>
    <row r="50" spans="1:27" ht="12.75">
      <c r="A50" s="669"/>
      <c r="B50" s="669"/>
      <c r="C50" s="669"/>
      <c r="D50" s="669"/>
      <c r="E50" s="669"/>
      <c r="F50" s="669"/>
      <c r="G50" s="669"/>
      <c r="H50" s="669"/>
      <c r="I50" s="669"/>
      <c r="J50" s="669"/>
      <c r="K50" s="669"/>
      <c r="L50" s="669"/>
      <c r="M50" s="669"/>
      <c r="N50" s="669"/>
      <c r="O50" s="669"/>
      <c r="P50" s="669"/>
      <c r="Q50" s="669"/>
      <c r="R50" s="669"/>
      <c r="S50" s="669"/>
      <c r="T50" s="669"/>
      <c r="U50" s="669"/>
      <c r="V50" s="669"/>
      <c r="W50" s="669"/>
      <c r="X50" s="669"/>
      <c r="Y50" s="669"/>
      <c r="Z50" s="669"/>
      <c r="AA50" s="669"/>
    </row>
    <row r="51" spans="1:27" ht="12.75">
      <c r="A51" s="669"/>
      <c r="B51" s="669"/>
      <c r="C51" s="669"/>
      <c r="D51" s="669"/>
      <c r="E51" s="669"/>
      <c r="F51" s="669"/>
      <c r="G51" s="669"/>
      <c r="H51" s="669"/>
      <c r="I51" s="669"/>
      <c r="J51" s="669"/>
      <c r="K51" s="669"/>
      <c r="L51" s="669"/>
      <c r="M51" s="669"/>
      <c r="N51" s="669"/>
      <c r="O51" s="669"/>
      <c r="P51" s="669"/>
      <c r="Q51" s="669"/>
      <c r="R51" s="669"/>
      <c r="S51" s="669"/>
      <c r="T51" s="669"/>
      <c r="U51" s="669"/>
      <c r="V51" s="669"/>
      <c r="W51" s="669"/>
      <c r="X51" s="669"/>
      <c r="Y51" s="669"/>
      <c r="Z51" s="669"/>
      <c r="AA51" s="669"/>
    </row>
    <row r="52" spans="1:27" ht="12.75">
      <c r="A52" s="669"/>
      <c r="B52" s="669"/>
      <c r="C52" s="669"/>
      <c r="D52" s="669"/>
      <c r="E52" s="669"/>
      <c r="F52" s="669"/>
      <c r="G52" s="669"/>
      <c r="H52" s="669"/>
      <c r="I52" s="669"/>
      <c r="J52" s="669"/>
      <c r="K52" s="669"/>
      <c r="L52" s="669"/>
      <c r="M52" s="669"/>
      <c r="N52" s="669"/>
      <c r="O52" s="669"/>
      <c r="P52" s="669"/>
      <c r="Q52" s="669"/>
      <c r="R52" s="669"/>
      <c r="S52" s="669"/>
      <c r="T52" s="669"/>
      <c r="U52" s="669"/>
      <c r="V52" s="669"/>
      <c r="W52" s="669"/>
      <c r="X52" s="669"/>
      <c r="Y52" s="669"/>
      <c r="Z52" s="669"/>
      <c r="AA52" s="669"/>
    </row>
    <row r="53" spans="1:27" ht="12.75">
      <c r="A53" s="669"/>
      <c r="B53" s="669"/>
      <c r="C53" s="669"/>
      <c r="D53" s="669"/>
      <c r="E53" s="669"/>
      <c r="F53" s="669"/>
      <c r="G53" s="669"/>
      <c r="H53" s="669"/>
      <c r="I53" s="669"/>
      <c r="J53" s="669"/>
      <c r="K53" s="669"/>
      <c r="L53" s="669"/>
      <c r="M53" s="669"/>
      <c r="N53" s="669"/>
      <c r="O53" s="669"/>
      <c r="P53" s="669"/>
      <c r="Q53" s="669"/>
      <c r="R53" s="669"/>
      <c r="S53" s="669"/>
      <c r="T53" s="669"/>
      <c r="U53" s="669"/>
      <c r="V53" s="669"/>
      <c r="W53" s="669"/>
      <c r="X53" s="669"/>
      <c r="Y53" s="669"/>
      <c r="Z53" s="669"/>
      <c r="AA53" s="669"/>
    </row>
    <row r="54" spans="1:27" ht="12.75">
      <c r="A54" s="669"/>
      <c r="B54" s="669"/>
      <c r="C54" s="669"/>
      <c r="D54" s="669"/>
      <c r="E54" s="669"/>
      <c r="F54" s="669"/>
      <c r="G54" s="669"/>
      <c r="H54" s="669"/>
      <c r="I54" s="669"/>
      <c r="J54" s="669"/>
      <c r="K54" s="669"/>
      <c r="L54" s="669"/>
      <c r="M54" s="669"/>
      <c r="N54" s="669"/>
      <c r="O54" s="669"/>
      <c r="P54" s="669"/>
      <c r="Q54" s="669"/>
      <c r="R54" s="669"/>
      <c r="S54" s="669"/>
      <c r="T54" s="669"/>
      <c r="U54" s="669"/>
      <c r="V54" s="669"/>
      <c r="W54" s="669"/>
      <c r="X54" s="669"/>
      <c r="Y54" s="669"/>
      <c r="Z54" s="669"/>
      <c r="AA54" s="669"/>
    </row>
    <row r="55" spans="1:27" ht="12.75">
      <c r="A55" s="669"/>
      <c r="B55" s="669"/>
      <c r="C55" s="669"/>
      <c r="D55" s="669"/>
      <c r="E55" s="669"/>
      <c r="F55" s="669"/>
      <c r="G55" s="669"/>
      <c r="H55" s="669"/>
      <c r="I55" s="669"/>
      <c r="J55" s="669"/>
      <c r="K55" s="669"/>
      <c r="L55" s="669"/>
      <c r="M55" s="669"/>
      <c r="N55" s="669"/>
      <c r="O55" s="669"/>
      <c r="P55" s="669"/>
      <c r="Q55" s="669"/>
      <c r="R55" s="669"/>
      <c r="S55" s="669"/>
      <c r="T55" s="669"/>
      <c r="U55" s="669"/>
      <c r="V55" s="669"/>
      <c r="W55" s="669"/>
      <c r="X55" s="669"/>
      <c r="Y55" s="669"/>
      <c r="Z55" s="669"/>
      <c r="AA55" s="669"/>
    </row>
    <row r="56" spans="1:27" ht="12.75">
      <c r="A56" s="669"/>
      <c r="B56" s="669"/>
      <c r="C56" s="669"/>
      <c r="D56" s="669"/>
      <c r="E56" s="669"/>
      <c r="F56" s="669"/>
      <c r="G56" s="669"/>
      <c r="H56" s="669"/>
      <c r="I56" s="669"/>
      <c r="J56" s="669"/>
      <c r="K56" s="669"/>
      <c r="L56" s="669"/>
      <c r="M56" s="669"/>
      <c r="N56" s="669"/>
      <c r="O56" s="669"/>
      <c r="P56" s="669"/>
      <c r="Q56" s="669"/>
      <c r="R56" s="669"/>
      <c r="S56" s="669"/>
      <c r="T56" s="669"/>
      <c r="U56" s="669"/>
      <c r="V56" s="669"/>
      <c r="W56" s="669"/>
      <c r="X56" s="669"/>
      <c r="Y56" s="669"/>
      <c r="Z56" s="669"/>
      <c r="AA56" s="669"/>
    </row>
    <row r="57" spans="1:27" ht="12.75">
      <c r="A57" s="669"/>
      <c r="B57" s="669"/>
      <c r="C57" s="669"/>
      <c r="D57" s="669"/>
      <c r="E57" s="669"/>
      <c r="F57" s="669"/>
      <c r="G57" s="669"/>
      <c r="H57" s="669"/>
      <c r="I57" s="669"/>
      <c r="J57" s="669"/>
      <c r="K57" s="669"/>
      <c r="L57" s="669"/>
      <c r="M57" s="669"/>
      <c r="N57" s="669"/>
      <c r="O57" s="669"/>
      <c r="P57" s="669"/>
      <c r="Q57" s="669"/>
      <c r="R57" s="669"/>
      <c r="S57" s="669"/>
      <c r="T57" s="669"/>
      <c r="U57" s="669"/>
      <c r="V57" s="669"/>
      <c r="W57" s="669"/>
      <c r="X57" s="669"/>
      <c r="Y57" s="669"/>
      <c r="Z57" s="669"/>
      <c r="AA57" s="669"/>
    </row>
    <row r="58" spans="1:27" ht="12.75">
      <c r="A58" s="669"/>
      <c r="B58" s="669"/>
      <c r="C58" s="669"/>
      <c r="D58" s="669"/>
      <c r="E58" s="669"/>
      <c r="F58" s="669"/>
      <c r="G58" s="669"/>
      <c r="H58" s="669"/>
      <c r="I58" s="669"/>
      <c r="J58" s="669"/>
      <c r="K58" s="669"/>
      <c r="L58" s="669"/>
      <c r="M58" s="669"/>
      <c r="N58" s="669"/>
      <c r="O58" s="669"/>
      <c r="P58" s="669"/>
      <c r="Q58" s="669"/>
      <c r="R58" s="669"/>
      <c r="S58" s="669"/>
      <c r="T58" s="669"/>
      <c r="U58" s="669"/>
      <c r="V58" s="669"/>
      <c r="W58" s="669"/>
      <c r="X58" s="669"/>
      <c r="Y58" s="669"/>
      <c r="Z58" s="669"/>
      <c r="AA58" s="669"/>
    </row>
    <row r="59" spans="1:27" ht="12.75">
      <c r="A59" s="669"/>
      <c r="B59" s="669"/>
      <c r="C59" s="669"/>
      <c r="D59" s="669"/>
      <c r="E59" s="669"/>
      <c r="F59" s="669"/>
      <c r="G59" s="669"/>
      <c r="H59" s="669"/>
      <c r="I59" s="669"/>
      <c r="J59" s="669"/>
      <c r="K59" s="669"/>
      <c r="L59" s="669"/>
      <c r="M59" s="669"/>
      <c r="N59" s="669"/>
      <c r="O59" s="669"/>
      <c r="P59" s="669"/>
      <c r="Q59" s="669"/>
      <c r="R59" s="669"/>
      <c r="S59" s="669"/>
      <c r="T59" s="669"/>
      <c r="U59" s="669"/>
      <c r="V59" s="669"/>
      <c r="W59" s="669"/>
      <c r="X59" s="669"/>
      <c r="Y59" s="669"/>
      <c r="Z59" s="669"/>
      <c r="AA59" s="669"/>
    </row>
    <row r="60" spans="1:27" ht="12.75">
      <c r="A60" s="669"/>
      <c r="B60" s="669"/>
      <c r="C60" s="669"/>
      <c r="D60" s="669"/>
      <c r="E60" s="669"/>
      <c r="F60" s="669"/>
      <c r="G60" s="669"/>
      <c r="H60" s="669"/>
      <c r="I60" s="669"/>
      <c r="J60" s="669"/>
      <c r="K60" s="669"/>
      <c r="L60" s="669"/>
      <c r="M60" s="669"/>
      <c r="N60" s="669"/>
      <c r="O60" s="669"/>
      <c r="P60" s="669"/>
      <c r="Q60" s="669"/>
      <c r="R60" s="669"/>
      <c r="S60" s="669"/>
      <c r="T60" s="669"/>
      <c r="U60" s="669"/>
      <c r="V60" s="669"/>
      <c r="W60" s="669"/>
      <c r="X60" s="669"/>
      <c r="Y60" s="669"/>
      <c r="Z60" s="669"/>
      <c r="AA60" s="669"/>
    </row>
    <row r="61" spans="1:27" ht="12.75">
      <c r="A61" s="669"/>
      <c r="B61" s="669"/>
      <c r="C61" s="669"/>
      <c r="D61" s="669"/>
      <c r="E61" s="669"/>
      <c r="F61" s="669"/>
      <c r="G61" s="669"/>
      <c r="H61" s="669"/>
      <c r="I61" s="669"/>
      <c r="J61" s="669"/>
      <c r="K61" s="669"/>
      <c r="L61" s="669"/>
      <c r="M61" s="669"/>
      <c r="N61" s="669"/>
      <c r="O61" s="669"/>
      <c r="P61" s="669"/>
      <c r="Q61" s="669"/>
      <c r="R61" s="669"/>
      <c r="S61" s="669"/>
      <c r="T61" s="669"/>
      <c r="U61" s="669"/>
      <c r="V61" s="669"/>
      <c r="W61" s="669"/>
      <c r="X61" s="669"/>
      <c r="Y61" s="669"/>
      <c r="Z61" s="669"/>
      <c r="AA61" s="669"/>
    </row>
    <row r="62" spans="1:27" ht="12.75">
      <c r="A62" s="669"/>
      <c r="B62" s="669"/>
      <c r="C62" s="669"/>
      <c r="D62" s="669"/>
      <c r="E62" s="669"/>
      <c r="F62" s="669"/>
      <c r="G62" s="669"/>
      <c r="H62" s="669"/>
      <c r="I62" s="669"/>
      <c r="J62" s="669"/>
      <c r="K62" s="669"/>
      <c r="L62" s="669"/>
      <c r="M62" s="669"/>
      <c r="N62" s="669"/>
      <c r="O62" s="669"/>
      <c r="P62" s="669"/>
      <c r="Q62" s="669"/>
      <c r="R62" s="669"/>
      <c r="S62" s="669"/>
      <c r="T62" s="669"/>
      <c r="U62" s="669"/>
      <c r="V62" s="669"/>
      <c r="W62" s="669"/>
      <c r="X62" s="669"/>
      <c r="Y62" s="669"/>
      <c r="Z62" s="669"/>
      <c r="AA62" s="669"/>
    </row>
    <row r="63" spans="1:27" ht="12.75">
      <c r="A63" s="669"/>
      <c r="B63" s="669"/>
      <c r="C63" s="669"/>
      <c r="D63" s="669"/>
      <c r="E63" s="669"/>
      <c r="F63" s="669"/>
      <c r="G63" s="669"/>
      <c r="H63" s="669"/>
      <c r="I63" s="669"/>
      <c r="J63" s="669"/>
      <c r="K63" s="669"/>
      <c r="L63" s="669"/>
      <c r="M63" s="669"/>
      <c r="N63" s="669"/>
      <c r="O63" s="669"/>
      <c r="P63" s="669"/>
      <c r="Q63" s="669"/>
      <c r="R63" s="669"/>
      <c r="S63" s="669"/>
      <c r="T63" s="669"/>
      <c r="U63" s="669"/>
      <c r="V63" s="669"/>
      <c r="W63" s="669"/>
      <c r="X63" s="669"/>
      <c r="Y63" s="669"/>
      <c r="Z63" s="669"/>
      <c r="AA63" s="669"/>
    </row>
    <row r="64" spans="1:27" ht="12.75">
      <c r="A64" s="669"/>
      <c r="B64" s="669"/>
      <c r="C64" s="669"/>
      <c r="D64" s="669"/>
      <c r="E64" s="669"/>
      <c r="F64" s="669"/>
      <c r="G64" s="669"/>
      <c r="H64" s="669"/>
      <c r="I64" s="669"/>
      <c r="J64" s="669"/>
      <c r="K64" s="669"/>
      <c r="L64" s="669"/>
      <c r="M64" s="669"/>
      <c r="N64" s="669"/>
      <c r="O64" s="669"/>
      <c r="P64" s="669"/>
      <c r="Q64" s="669"/>
      <c r="R64" s="669"/>
      <c r="S64" s="669"/>
      <c r="T64" s="669"/>
      <c r="U64" s="669"/>
      <c r="V64" s="669"/>
      <c r="W64" s="669"/>
      <c r="X64" s="669"/>
      <c r="Y64" s="669"/>
      <c r="Z64" s="669"/>
      <c r="AA64" s="669"/>
    </row>
    <row r="65" spans="1:27" ht="12.75">
      <c r="A65" s="669"/>
      <c r="B65" s="669"/>
      <c r="C65" s="669"/>
      <c r="D65" s="669"/>
      <c r="E65" s="669"/>
      <c r="F65" s="669"/>
      <c r="G65" s="669"/>
      <c r="H65" s="669"/>
      <c r="I65" s="669"/>
      <c r="J65" s="669"/>
      <c r="K65" s="669"/>
      <c r="L65" s="669"/>
      <c r="M65" s="669"/>
      <c r="N65" s="669"/>
      <c r="O65" s="669"/>
      <c r="P65" s="669"/>
      <c r="Q65" s="669"/>
      <c r="R65" s="669"/>
      <c r="S65" s="669"/>
      <c r="T65" s="669"/>
      <c r="U65" s="669"/>
      <c r="V65" s="669"/>
      <c r="W65" s="669"/>
      <c r="X65" s="669"/>
      <c r="Y65" s="669"/>
      <c r="Z65" s="669"/>
      <c r="AA65" s="669"/>
    </row>
    <row r="66" spans="1:27" ht="12.75">
      <c r="A66" s="669"/>
      <c r="B66" s="669"/>
      <c r="C66" s="669"/>
      <c r="D66" s="669"/>
      <c r="E66" s="669"/>
      <c r="F66" s="669"/>
      <c r="G66" s="669"/>
      <c r="H66" s="669"/>
      <c r="I66" s="669"/>
      <c r="J66" s="669"/>
      <c r="K66" s="669"/>
      <c r="L66" s="669"/>
      <c r="M66" s="669"/>
      <c r="N66" s="669"/>
      <c r="O66" s="669"/>
      <c r="P66" s="669"/>
      <c r="Q66" s="669"/>
      <c r="R66" s="669"/>
      <c r="S66" s="669"/>
      <c r="T66" s="669"/>
      <c r="U66" s="669"/>
      <c r="V66" s="669"/>
      <c r="W66" s="669"/>
      <c r="X66" s="669"/>
      <c r="Y66" s="669"/>
      <c r="Z66" s="669"/>
      <c r="AA66" s="669"/>
    </row>
    <row r="67" spans="1:27" ht="12.75">
      <c r="A67" s="669"/>
      <c r="B67" s="669"/>
      <c r="C67" s="669"/>
      <c r="D67" s="669"/>
      <c r="E67" s="669"/>
      <c r="F67" s="669"/>
      <c r="G67" s="669"/>
      <c r="H67" s="669"/>
      <c r="I67" s="669"/>
      <c r="J67" s="669"/>
      <c r="K67" s="669"/>
      <c r="L67" s="669"/>
      <c r="M67" s="669"/>
      <c r="N67" s="669"/>
      <c r="O67" s="669"/>
      <c r="P67" s="669"/>
      <c r="Q67" s="669"/>
      <c r="R67" s="669"/>
      <c r="S67" s="669"/>
      <c r="T67" s="669"/>
      <c r="U67" s="669"/>
      <c r="V67" s="669"/>
      <c r="W67" s="669"/>
      <c r="X67" s="669"/>
      <c r="Y67" s="669"/>
      <c r="Z67" s="669"/>
      <c r="AA67" s="669"/>
    </row>
    <row r="68" spans="1:27" ht="12.75">
      <c r="A68" s="669"/>
      <c r="B68" s="669"/>
      <c r="C68" s="669"/>
      <c r="D68" s="669"/>
      <c r="E68" s="669"/>
      <c r="F68" s="669"/>
      <c r="G68" s="669"/>
      <c r="H68" s="669"/>
      <c r="I68" s="669"/>
      <c r="J68" s="669"/>
      <c r="K68" s="669"/>
      <c r="L68" s="669"/>
      <c r="M68" s="669"/>
      <c r="N68" s="669"/>
      <c r="O68" s="669"/>
      <c r="P68" s="669"/>
      <c r="Q68" s="669"/>
      <c r="R68" s="669"/>
      <c r="S68" s="669"/>
      <c r="T68" s="669"/>
      <c r="U68" s="669"/>
      <c r="V68" s="669"/>
      <c r="W68" s="669"/>
      <c r="X68" s="669"/>
      <c r="Y68" s="669"/>
      <c r="Z68" s="669"/>
      <c r="AA68" s="669"/>
    </row>
    <row r="69" spans="1:27" ht="12.75">
      <c r="A69" s="669"/>
      <c r="B69" s="669"/>
      <c r="C69" s="669"/>
      <c r="D69" s="669"/>
      <c r="E69" s="669"/>
      <c r="F69" s="669"/>
      <c r="G69" s="669"/>
      <c r="H69" s="669"/>
      <c r="I69" s="669"/>
      <c r="J69" s="669"/>
      <c r="K69" s="669"/>
      <c r="L69" s="669"/>
      <c r="M69" s="669"/>
      <c r="N69" s="669"/>
      <c r="O69" s="669"/>
      <c r="P69" s="669"/>
      <c r="Q69" s="669"/>
      <c r="R69" s="669"/>
      <c r="S69" s="669"/>
      <c r="T69" s="669"/>
      <c r="U69" s="669"/>
      <c r="V69" s="669"/>
      <c r="W69" s="669"/>
      <c r="X69" s="669"/>
      <c r="Y69" s="669"/>
      <c r="Z69" s="669"/>
      <c r="AA69" s="669"/>
    </row>
    <row r="70" spans="1:27" ht="12.75">
      <c r="A70" s="669"/>
      <c r="B70" s="669"/>
      <c r="C70" s="669"/>
      <c r="D70" s="669"/>
      <c r="E70" s="669"/>
      <c r="F70" s="669"/>
      <c r="G70" s="669"/>
      <c r="H70" s="669"/>
      <c r="I70" s="669"/>
      <c r="J70" s="669"/>
      <c r="K70" s="669"/>
      <c r="L70" s="669"/>
      <c r="M70" s="669"/>
      <c r="N70" s="669"/>
      <c r="O70" s="669"/>
      <c r="P70" s="669"/>
      <c r="Q70" s="669"/>
      <c r="R70" s="669"/>
      <c r="S70" s="669"/>
      <c r="T70" s="669"/>
      <c r="U70" s="669"/>
      <c r="V70" s="669"/>
      <c r="W70" s="669"/>
      <c r="X70" s="669"/>
      <c r="Y70" s="669"/>
      <c r="Z70" s="669"/>
      <c r="AA70" s="669"/>
    </row>
    <row r="71" spans="1:27" ht="12.75">
      <c r="A71" s="669"/>
      <c r="B71" s="669"/>
      <c r="C71" s="669"/>
      <c r="D71" s="669"/>
      <c r="E71" s="669"/>
      <c r="F71" s="669"/>
      <c r="G71" s="669"/>
      <c r="H71" s="669"/>
      <c r="I71" s="669"/>
      <c r="J71" s="669"/>
      <c r="K71" s="669"/>
      <c r="L71" s="669"/>
      <c r="M71" s="669"/>
      <c r="N71" s="669"/>
      <c r="O71" s="669"/>
      <c r="P71" s="669"/>
      <c r="Q71" s="669"/>
      <c r="R71" s="669"/>
      <c r="S71" s="669"/>
      <c r="T71" s="669"/>
      <c r="U71" s="669"/>
      <c r="V71" s="669"/>
      <c r="W71" s="669"/>
      <c r="X71" s="669"/>
      <c r="Y71" s="669"/>
      <c r="Z71" s="669"/>
      <c r="AA71" s="669"/>
    </row>
    <row r="72" spans="1:27" ht="12.75">
      <c r="A72" s="669"/>
      <c r="B72" s="669"/>
      <c r="C72" s="669"/>
      <c r="D72" s="669"/>
      <c r="E72" s="669"/>
      <c r="F72" s="669"/>
      <c r="G72" s="669"/>
      <c r="H72" s="669"/>
      <c r="I72" s="669"/>
      <c r="J72" s="669"/>
      <c r="K72" s="669"/>
      <c r="L72" s="669"/>
      <c r="M72" s="669"/>
      <c r="N72" s="669"/>
      <c r="O72" s="669"/>
      <c r="P72" s="669"/>
      <c r="Q72" s="669"/>
      <c r="R72" s="669"/>
      <c r="S72" s="669"/>
      <c r="T72" s="669"/>
      <c r="U72" s="669"/>
      <c r="V72" s="669"/>
      <c r="W72" s="669"/>
      <c r="X72" s="669"/>
      <c r="Y72" s="669"/>
      <c r="Z72" s="669"/>
      <c r="AA72" s="669"/>
    </row>
    <row r="73" spans="1:27" ht="12.75">
      <c r="A73" s="669"/>
      <c r="B73" s="669"/>
      <c r="C73" s="669"/>
      <c r="D73" s="669"/>
      <c r="E73" s="669"/>
      <c r="F73" s="669"/>
      <c r="G73" s="669"/>
      <c r="H73" s="669"/>
      <c r="I73" s="669"/>
      <c r="J73" s="669"/>
      <c r="K73" s="669"/>
      <c r="L73" s="669"/>
      <c r="M73" s="669"/>
      <c r="N73" s="669"/>
      <c r="O73" s="669"/>
      <c r="P73" s="669"/>
      <c r="Q73" s="669"/>
      <c r="R73" s="669"/>
      <c r="S73" s="669"/>
      <c r="T73" s="669"/>
      <c r="U73" s="669"/>
      <c r="V73" s="669"/>
      <c r="W73" s="669"/>
      <c r="X73" s="669"/>
      <c r="Y73" s="669"/>
      <c r="Z73" s="669"/>
      <c r="AA73" s="669"/>
    </row>
    <row r="74" spans="1:27" ht="12.75">
      <c r="A74" s="669"/>
      <c r="B74" s="669"/>
      <c r="C74" s="669"/>
      <c r="D74" s="669"/>
      <c r="E74" s="669"/>
      <c r="F74" s="669"/>
      <c r="G74" s="669"/>
      <c r="H74" s="669"/>
      <c r="I74" s="669"/>
      <c r="J74" s="669"/>
      <c r="K74" s="669"/>
      <c r="L74" s="669"/>
      <c r="M74" s="669"/>
      <c r="N74" s="669"/>
      <c r="O74" s="669"/>
      <c r="P74" s="669"/>
      <c r="Q74" s="669"/>
      <c r="R74" s="669"/>
      <c r="S74" s="669"/>
      <c r="T74" s="669"/>
      <c r="U74" s="669"/>
      <c r="V74" s="669"/>
      <c r="W74" s="669"/>
      <c r="X74" s="669"/>
      <c r="Y74" s="669"/>
      <c r="Z74" s="669"/>
      <c r="AA74" s="669"/>
    </row>
    <row r="75" spans="1:27" ht="12.75">
      <c r="A75" s="669"/>
      <c r="B75" s="669"/>
      <c r="C75" s="669"/>
      <c r="D75" s="669"/>
      <c r="E75" s="669"/>
      <c r="F75" s="669"/>
      <c r="G75" s="669"/>
      <c r="H75" s="669"/>
      <c r="I75" s="669"/>
      <c r="J75" s="669"/>
      <c r="K75" s="669"/>
      <c r="L75" s="669"/>
      <c r="M75" s="669"/>
      <c r="N75" s="669"/>
      <c r="O75" s="669"/>
      <c r="P75" s="669"/>
      <c r="Q75" s="669"/>
      <c r="R75" s="669"/>
      <c r="S75" s="669"/>
      <c r="T75" s="669"/>
      <c r="U75" s="669"/>
      <c r="V75" s="669"/>
      <c r="W75" s="669"/>
      <c r="X75" s="669"/>
      <c r="Y75" s="669"/>
      <c r="Z75" s="669"/>
      <c r="AA75" s="669"/>
    </row>
    <row r="76" spans="1:27" ht="12.75">
      <c r="A76" s="669"/>
      <c r="B76" s="669"/>
      <c r="C76" s="669"/>
      <c r="D76" s="669"/>
      <c r="E76" s="669"/>
      <c r="F76" s="669"/>
      <c r="G76" s="669"/>
      <c r="H76" s="669"/>
      <c r="I76" s="669"/>
      <c r="J76" s="669"/>
      <c r="K76" s="669"/>
      <c r="L76" s="669"/>
      <c r="M76" s="669"/>
      <c r="N76" s="669"/>
      <c r="O76" s="669"/>
      <c r="P76" s="669"/>
      <c r="Q76" s="669"/>
      <c r="R76" s="669"/>
      <c r="S76" s="669"/>
      <c r="T76" s="669"/>
      <c r="U76" s="669"/>
      <c r="V76" s="669"/>
      <c r="W76" s="669"/>
      <c r="X76" s="669"/>
      <c r="Y76" s="669"/>
      <c r="Z76" s="669"/>
      <c r="AA76" s="669"/>
    </row>
    <row r="77" spans="1:27" ht="12.75">
      <c r="A77" s="669"/>
      <c r="B77" s="669"/>
      <c r="C77" s="669"/>
      <c r="D77" s="669"/>
      <c r="E77" s="669"/>
      <c r="F77" s="669"/>
      <c r="G77" s="669"/>
      <c r="H77" s="669"/>
      <c r="I77" s="669"/>
      <c r="J77" s="669"/>
      <c r="K77" s="669"/>
      <c r="L77" s="669"/>
      <c r="M77" s="669"/>
      <c r="N77" s="669"/>
      <c r="O77" s="669"/>
      <c r="P77" s="669"/>
      <c r="Q77" s="669"/>
      <c r="R77" s="669"/>
      <c r="S77" s="669"/>
      <c r="T77" s="669"/>
      <c r="U77" s="669"/>
      <c r="V77" s="669"/>
      <c r="W77" s="669"/>
      <c r="X77" s="669"/>
      <c r="Y77" s="669"/>
      <c r="Z77" s="669"/>
      <c r="AA77" s="669"/>
    </row>
    <row r="78" spans="1:27" ht="12.75">
      <c r="A78" s="669"/>
      <c r="B78" s="669"/>
      <c r="C78" s="669"/>
      <c r="D78" s="669"/>
      <c r="E78" s="669"/>
      <c r="F78" s="669"/>
      <c r="G78" s="669"/>
      <c r="H78" s="669"/>
      <c r="I78" s="669"/>
      <c r="J78" s="669"/>
      <c r="K78" s="669"/>
      <c r="L78" s="669"/>
      <c r="M78" s="669"/>
      <c r="N78" s="669"/>
      <c r="O78" s="669"/>
      <c r="P78" s="669"/>
      <c r="Q78" s="669"/>
      <c r="R78" s="669"/>
      <c r="S78" s="669"/>
      <c r="T78" s="669"/>
      <c r="U78" s="669"/>
      <c r="V78" s="669"/>
      <c r="W78" s="669"/>
      <c r="X78" s="669"/>
      <c r="Y78" s="669"/>
      <c r="Z78" s="669"/>
      <c r="AA78" s="669"/>
    </row>
    <row r="79" spans="1:27" ht="12.75">
      <c r="A79" s="669"/>
      <c r="B79" s="669"/>
      <c r="C79" s="669"/>
      <c r="D79" s="669"/>
      <c r="E79" s="669"/>
      <c r="F79" s="669"/>
      <c r="G79" s="669"/>
      <c r="H79" s="669"/>
      <c r="I79" s="669"/>
      <c r="J79" s="669"/>
      <c r="K79" s="669"/>
      <c r="L79" s="669"/>
      <c r="M79" s="669"/>
      <c r="N79" s="669"/>
      <c r="O79" s="669"/>
      <c r="P79" s="669"/>
      <c r="Q79" s="669"/>
      <c r="R79" s="669"/>
      <c r="S79" s="669"/>
      <c r="T79" s="669"/>
      <c r="U79" s="669"/>
      <c r="V79" s="669"/>
      <c r="W79" s="669"/>
      <c r="X79" s="669"/>
      <c r="Y79" s="669"/>
      <c r="Z79" s="669"/>
      <c r="AA79" s="669"/>
    </row>
    <row r="80" spans="1:27" ht="12.75">
      <c r="A80" s="669"/>
      <c r="B80" s="669"/>
      <c r="C80" s="669"/>
      <c r="D80" s="669"/>
      <c r="E80" s="669"/>
      <c r="F80" s="669"/>
      <c r="G80" s="669"/>
      <c r="H80" s="669"/>
      <c r="I80" s="669"/>
      <c r="J80" s="669"/>
      <c r="K80" s="669"/>
      <c r="L80" s="669"/>
      <c r="M80" s="669"/>
      <c r="N80" s="669"/>
      <c r="O80" s="669"/>
      <c r="P80" s="669"/>
      <c r="Q80" s="669"/>
      <c r="R80" s="669"/>
      <c r="S80" s="669"/>
      <c r="T80" s="669"/>
      <c r="U80" s="669"/>
      <c r="V80" s="669"/>
      <c r="W80" s="669"/>
      <c r="X80" s="669"/>
      <c r="Y80" s="669"/>
      <c r="Z80" s="669"/>
      <c r="AA80" s="669"/>
    </row>
    <row r="81" spans="1:27" ht="12.75">
      <c r="A81" s="669"/>
      <c r="B81" s="669"/>
      <c r="C81" s="669"/>
      <c r="D81" s="669"/>
      <c r="E81" s="669"/>
      <c r="F81" s="669"/>
      <c r="G81" s="669"/>
      <c r="H81" s="669"/>
      <c r="I81" s="669"/>
      <c r="J81" s="669"/>
      <c r="K81" s="669"/>
      <c r="L81" s="669"/>
      <c r="M81" s="669"/>
      <c r="N81" s="669"/>
      <c r="O81" s="669"/>
      <c r="P81" s="669"/>
      <c r="Q81" s="669"/>
      <c r="R81" s="669"/>
      <c r="S81" s="669"/>
      <c r="T81" s="669"/>
      <c r="U81" s="669"/>
      <c r="V81" s="669"/>
      <c r="W81" s="669"/>
      <c r="X81" s="669"/>
      <c r="Y81" s="669"/>
      <c r="Z81" s="669"/>
      <c r="AA81" s="669"/>
    </row>
    <row r="82" spans="1:27" ht="12.75">
      <c r="A82" s="669"/>
      <c r="B82" s="669"/>
      <c r="C82" s="669"/>
      <c r="D82" s="669"/>
      <c r="E82" s="669"/>
      <c r="F82" s="669"/>
      <c r="G82" s="669"/>
      <c r="H82" s="669"/>
      <c r="I82" s="669"/>
      <c r="J82" s="669"/>
      <c r="K82" s="669"/>
      <c r="L82" s="669"/>
      <c r="M82" s="669"/>
      <c r="N82" s="669"/>
      <c r="O82" s="669"/>
      <c r="P82" s="669"/>
      <c r="Q82" s="669"/>
      <c r="R82" s="669"/>
      <c r="S82" s="669"/>
      <c r="T82" s="669"/>
      <c r="U82" s="669"/>
      <c r="V82" s="669"/>
      <c r="W82" s="669"/>
      <c r="X82" s="669"/>
      <c r="Y82" s="669"/>
      <c r="Z82" s="669"/>
      <c r="AA82" s="669"/>
    </row>
    <row r="83" spans="1:27" ht="12.75">
      <c r="A83" s="669"/>
      <c r="B83" s="669"/>
      <c r="C83" s="669"/>
      <c r="D83" s="669"/>
      <c r="E83" s="669"/>
      <c r="F83" s="669"/>
      <c r="G83" s="669"/>
      <c r="H83" s="669"/>
      <c r="I83" s="669"/>
      <c r="J83" s="669"/>
      <c r="K83" s="669"/>
      <c r="L83" s="669"/>
      <c r="M83" s="669"/>
      <c r="N83" s="669"/>
      <c r="O83" s="669"/>
      <c r="P83" s="669"/>
      <c r="Q83" s="669"/>
      <c r="R83" s="669"/>
      <c r="S83" s="669"/>
      <c r="T83" s="669"/>
      <c r="U83" s="669"/>
      <c r="V83" s="669"/>
      <c r="W83" s="669"/>
      <c r="X83" s="669"/>
      <c r="Y83" s="669"/>
      <c r="Z83" s="669"/>
      <c r="AA83" s="669"/>
    </row>
    <row r="84" spans="1:27" ht="12.75">
      <c r="A84" s="669"/>
      <c r="B84" s="669"/>
      <c r="C84" s="669"/>
      <c r="D84" s="669"/>
      <c r="E84" s="669"/>
      <c r="F84" s="669"/>
      <c r="G84" s="669"/>
      <c r="H84" s="669"/>
      <c r="I84" s="669"/>
      <c r="J84" s="669"/>
      <c r="K84" s="669"/>
      <c r="L84" s="669"/>
      <c r="M84" s="669"/>
      <c r="N84" s="669"/>
      <c r="O84" s="669"/>
      <c r="P84" s="669"/>
      <c r="Q84" s="669"/>
      <c r="R84" s="669"/>
      <c r="S84" s="669"/>
      <c r="T84" s="669"/>
      <c r="U84" s="669"/>
      <c r="V84" s="669"/>
      <c r="W84" s="669"/>
      <c r="X84" s="669"/>
      <c r="Y84" s="669"/>
      <c r="Z84" s="669"/>
      <c r="AA84" s="669"/>
    </row>
    <row r="85" spans="1:27" ht="12.75">
      <c r="A85" s="669"/>
      <c r="B85" s="669"/>
      <c r="C85" s="669"/>
      <c r="D85" s="669"/>
      <c r="E85" s="669"/>
      <c r="F85" s="669"/>
      <c r="G85" s="669"/>
      <c r="H85" s="669"/>
      <c r="I85" s="669"/>
      <c r="J85" s="669"/>
      <c r="K85" s="669"/>
      <c r="L85" s="669"/>
      <c r="M85" s="669"/>
      <c r="N85" s="669"/>
      <c r="O85" s="669"/>
      <c r="P85" s="669"/>
      <c r="Q85" s="669"/>
      <c r="R85" s="669"/>
      <c r="S85" s="669"/>
      <c r="T85" s="669"/>
      <c r="U85" s="669"/>
      <c r="V85" s="669"/>
      <c r="W85" s="669"/>
      <c r="X85" s="669"/>
      <c r="Y85" s="669"/>
      <c r="Z85" s="669"/>
      <c r="AA85" s="669"/>
    </row>
    <row r="86" spans="1:27" ht="12.75">
      <c r="A86" s="669"/>
      <c r="B86" s="669"/>
      <c r="C86" s="669"/>
      <c r="D86" s="669"/>
      <c r="E86" s="669"/>
      <c r="F86" s="669"/>
      <c r="G86" s="669"/>
      <c r="H86" s="669"/>
      <c r="I86" s="669"/>
      <c r="J86" s="669"/>
      <c r="K86" s="669"/>
      <c r="L86" s="669"/>
      <c r="M86" s="669"/>
      <c r="N86" s="669"/>
      <c r="O86" s="669"/>
      <c r="P86" s="669"/>
      <c r="Q86" s="669"/>
      <c r="R86" s="669"/>
      <c r="S86" s="669"/>
      <c r="T86" s="669"/>
      <c r="U86" s="669"/>
      <c r="V86" s="669"/>
      <c r="W86" s="669"/>
      <c r="X86" s="669"/>
      <c r="Y86" s="669"/>
      <c r="Z86" s="669"/>
      <c r="AA86" s="669"/>
    </row>
    <row r="87" spans="1:27" ht="12.75">
      <c r="A87" s="669"/>
      <c r="B87" s="669"/>
      <c r="C87" s="669"/>
      <c r="D87" s="669"/>
      <c r="E87" s="669"/>
      <c r="F87" s="669"/>
      <c r="G87" s="669"/>
      <c r="H87" s="669"/>
      <c r="I87" s="669"/>
      <c r="J87" s="669"/>
      <c r="K87" s="669"/>
      <c r="L87" s="669"/>
      <c r="M87" s="669"/>
      <c r="N87" s="669"/>
      <c r="O87" s="669"/>
      <c r="P87" s="669"/>
      <c r="Q87" s="669"/>
      <c r="R87" s="669"/>
      <c r="S87" s="669"/>
      <c r="T87" s="669"/>
      <c r="U87" s="669"/>
      <c r="V87" s="669"/>
      <c r="W87" s="669"/>
      <c r="X87" s="669"/>
      <c r="Y87" s="669"/>
      <c r="Z87" s="669"/>
      <c r="AA87" s="669"/>
    </row>
    <row r="88" spans="1:27" ht="12.75">
      <c r="A88" s="669"/>
      <c r="B88" s="669"/>
      <c r="C88" s="669"/>
      <c r="D88" s="669"/>
      <c r="E88" s="669"/>
      <c r="F88" s="669"/>
      <c r="G88" s="669"/>
      <c r="H88" s="669"/>
      <c r="I88" s="669"/>
      <c r="J88" s="669"/>
      <c r="K88" s="669"/>
      <c r="L88" s="669"/>
      <c r="M88" s="669"/>
      <c r="N88" s="669"/>
      <c r="O88" s="669"/>
      <c r="P88" s="669"/>
      <c r="Q88" s="669"/>
      <c r="R88" s="669"/>
      <c r="S88" s="669"/>
      <c r="T88" s="669"/>
      <c r="U88" s="669"/>
      <c r="V88" s="669"/>
      <c r="W88" s="669"/>
      <c r="X88" s="669"/>
      <c r="Y88" s="669"/>
      <c r="Z88" s="669"/>
      <c r="AA88" s="669"/>
    </row>
    <row r="89" spans="1:27" ht="12.75">
      <c r="A89" s="669"/>
      <c r="B89" s="669"/>
      <c r="C89" s="669"/>
      <c r="D89" s="669"/>
      <c r="E89" s="669"/>
      <c r="F89" s="669"/>
      <c r="G89" s="669"/>
      <c r="H89" s="669"/>
      <c r="I89" s="669"/>
      <c r="J89" s="669"/>
      <c r="K89" s="669"/>
      <c r="L89" s="669"/>
      <c r="M89" s="669"/>
      <c r="N89" s="669"/>
      <c r="O89" s="669"/>
      <c r="P89" s="669"/>
      <c r="Q89" s="669"/>
      <c r="R89" s="669"/>
      <c r="S89" s="669"/>
      <c r="T89" s="669"/>
      <c r="U89" s="669"/>
      <c r="V89" s="669"/>
      <c r="W89" s="669"/>
      <c r="X89" s="669"/>
      <c r="Y89" s="669"/>
      <c r="Z89" s="669"/>
      <c r="AA89" s="669"/>
    </row>
    <row r="90" spans="1:27" ht="12.75">
      <c r="A90" s="669"/>
      <c r="B90" s="669"/>
      <c r="C90" s="669"/>
      <c r="D90" s="669"/>
      <c r="E90" s="669"/>
      <c r="F90" s="669"/>
      <c r="G90" s="669"/>
      <c r="H90" s="669"/>
      <c r="I90" s="669"/>
      <c r="J90" s="669"/>
      <c r="K90" s="669"/>
      <c r="L90" s="669"/>
      <c r="M90" s="669"/>
      <c r="N90" s="669"/>
      <c r="O90" s="669"/>
      <c r="P90" s="669"/>
      <c r="Q90" s="669"/>
      <c r="R90" s="669"/>
      <c r="S90" s="669"/>
      <c r="T90" s="669"/>
      <c r="U90" s="669"/>
      <c r="V90" s="669"/>
      <c r="W90" s="669"/>
      <c r="X90" s="669"/>
      <c r="Y90" s="669"/>
      <c r="Z90" s="669"/>
      <c r="AA90" s="669"/>
    </row>
    <row r="91" spans="1:27" ht="12.75">
      <c r="A91" s="669"/>
      <c r="B91" s="669"/>
      <c r="C91" s="669"/>
      <c r="D91" s="669"/>
      <c r="E91" s="669"/>
      <c r="F91" s="669"/>
      <c r="G91" s="669"/>
      <c r="H91" s="669"/>
      <c r="I91" s="669"/>
      <c r="J91" s="669"/>
      <c r="K91" s="669"/>
      <c r="L91" s="669"/>
      <c r="M91" s="669"/>
      <c r="N91" s="669"/>
      <c r="O91" s="669"/>
      <c r="P91" s="669"/>
      <c r="Q91" s="669"/>
      <c r="R91" s="669"/>
      <c r="S91" s="669"/>
      <c r="T91" s="669"/>
      <c r="U91" s="669"/>
      <c r="V91" s="669"/>
      <c r="W91" s="669"/>
      <c r="X91" s="669"/>
      <c r="Y91" s="669"/>
      <c r="Z91" s="669"/>
      <c r="AA91" s="669"/>
    </row>
    <row r="92" spans="1:27" ht="12.75">
      <c r="A92" s="669"/>
      <c r="B92" s="669"/>
      <c r="C92" s="669"/>
      <c r="D92" s="669"/>
      <c r="E92" s="669"/>
      <c r="F92" s="669"/>
      <c r="G92" s="669"/>
      <c r="H92" s="669"/>
      <c r="I92" s="669"/>
      <c r="J92" s="669"/>
      <c r="K92" s="669"/>
      <c r="L92" s="669"/>
      <c r="M92" s="669"/>
      <c r="N92" s="669"/>
      <c r="O92" s="669"/>
      <c r="P92" s="669"/>
      <c r="Q92" s="669"/>
      <c r="R92" s="669"/>
      <c r="S92" s="669"/>
      <c r="T92" s="669"/>
      <c r="U92" s="669"/>
      <c r="V92" s="669"/>
      <c r="W92" s="669"/>
      <c r="X92" s="669"/>
      <c r="Y92" s="669"/>
      <c r="Z92" s="669"/>
      <c r="AA92" s="669"/>
    </row>
    <row r="93" spans="1:27" ht="12.75">
      <c r="A93" s="669"/>
      <c r="B93" s="669"/>
      <c r="C93" s="669"/>
      <c r="D93" s="669"/>
      <c r="E93" s="669"/>
      <c r="F93" s="669"/>
      <c r="G93" s="669"/>
      <c r="H93" s="669"/>
      <c r="I93" s="669"/>
      <c r="J93" s="669"/>
      <c r="K93" s="669"/>
      <c r="L93" s="669"/>
      <c r="M93" s="669"/>
      <c r="N93" s="669"/>
      <c r="O93" s="669"/>
      <c r="P93" s="669"/>
      <c r="Q93" s="669"/>
      <c r="R93" s="669"/>
      <c r="S93" s="669"/>
      <c r="T93" s="669"/>
      <c r="U93" s="669"/>
      <c r="V93" s="669"/>
      <c r="W93" s="669"/>
      <c r="X93" s="669"/>
      <c r="Y93" s="669"/>
      <c r="Z93" s="669"/>
      <c r="AA93" s="669"/>
    </row>
    <row r="94" spans="1:27" ht="12.75">
      <c r="A94" s="669"/>
      <c r="B94" s="669"/>
      <c r="C94" s="669"/>
      <c r="D94" s="669"/>
      <c r="E94" s="669"/>
      <c r="F94" s="669"/>
      <c r="G94" s="669"/>
      <c r="H94" s="669"/>
      <c r="I94" s="669"/>
      <c r="J94" s="669"/>
      <c r="K94" s="669"/>
      <c r="L94" s="669"/>
      <c r="M94" s="669"/>
      <c r="N94" s="669"/>
      <c r="O94" s="669"/>
      <c r="P94" s="669"/>
      <c r="Q94" s="669"/>
      <c r="R94" s="669"/>
      <c r="S94" s="669"/>
      <c r="T94" s="669"/>
      <c r="U94" s="669"/>
      <c r="V94" s="669"/>
      <c r="W94" s="669"/>
      <c r="X94" s="669"/>
      <c r="Y94" s="669"/>
      <c r="Z94" s="669"/>
      <c r="AA94" s="669"/>
    </row>
    <row r="95" spans="1:27" ht="12.75">
      <c r="A95" s="669"/>
      <c r="B95" s="669"/>
      <c r="C95" s="669"/>
      <c r="D95" s="669"/>
      <c r="E95" s="669"/>
      <c r="F95" s="669"/>
      <c r="G95" s="669"/>
      <c r="H95" s="669"/>
      <c r="I95" s="669"/>
      <c r="J95" s="669"/>
      <c r="K95" s="669"/>
      <c r="L95" s="669"/>
      <c r="M95" s="669"/>
      <c r="N95" s="669"/>
      <c r="O95" s="669"/>
      <c r="P95" s="669"/>
      <c r="Q95" s="669"/>
      <c r="R95" s="669"/>
      <c r="S95" s="669"/>
      <c r="T95" s="669"/>
      <c r="U95" s="669"/>
      <c r="V95" s="669"/>
      <c r="W95" s="669"/>
      <c r="X95" s="669"/>
      <c r="Y95" s="669"/>
      <c r="Z95" s="669"/>
      <c r="AA95" s="669"/>
    </row>
    <row r="96" spans="1:27" ht="12.75">
      <c r="A96" s="669"/>
      <c r="B96" s="669"/>
      <c r="C96" s="669"/>
      <c r="D96" s="669"/>
      <c r="E96" s="669"/>
      <c r="F96" s="669"/>
      <c r="G96" s="669"/>
      <c r="H96" s="669"/>
      <c r="I96" s="669"/>
      <c r="J96" s="669"/>
      <c r="K96" s="669"/>
      <c r="L96" s="669"/>
      <c r="M96" s="669"/>
      <c r="N96" s="669"/>
      <c r="O96" s="669"/>
      <c r="P96" s="669"/>
      <c r="Q96" s="669"/>
      <c r="R96" s="669"/>
      <c r="S96" s="669"/>
      <c r="T96" s="669"/>
      <c r="U96" s="669"/>
      <c r="V96" s="669"/>
      <c r="W96" s="669"/>
      <c r="X96" s="669"/>
      <c r="Y96" s="669"/>
      <c r="Z96" s="669"/>
      <c r="AA96" s="669"/>
    </row>
    <row r="97" spans="1:27" ht="12.75">
      <c r="A97" s="669"/>
      <c r="B97" s="669"/>
      <c r="C97" s="669"/>
      <c r="D97" s="669"/>
      <c r="E97" s="669"/>
      <c r="F97" s="669"/>
      <c r="G97" s="669"/>
      <c r="H97" s="669"/>
      <c r="I97" s="669"/>
      <c r="J97" s="669"/>
      <c r="K97" s="669"/>
      <c r="L97" s="669"/>
      <c r="M97" s="669"/>
      <c r="N97" s="669"/>
      <c r="O97" s="669"/>
      <c r="P97" s="669"/>
      <c r="Q97" s="669"/>
      <c r="R97" s="669"/>
      <c r="S97" s="669"/>
      <c r="T97" s="669"/>
      <c r="U97" s="669"/>
      <c r="V97" s="669"/>
      <c r="W97" s="669"/>
      <c r="X97" s="669"/>
      <c r="Y97" s="669"/>
      <c r="Z97" s="669"/>
      <c r="AA97" s="669"/>
    </row>
    <row r="98" spans="1:27" ht="12.75">
      <c r="A98" s="669"/>
      <c r="B98" s="669"/>
      <c r="C98" s="669"/>
      <c r="D98" s="669"/>
      <c r="E98" s="669"/>
      <c r="F98" s="669"/>
      <c r="G98" s="669"/>
      <c r="H98" s="669"/>
      <c r="I98" s="669"/>
      <c r="J98" s="669"/>
      <c r="K98" s="669"/>
      <c r="L98" s="669"/>
      <c r="M98" s="669"/>
      <c r="N98" s="669"/>
      <c r="O98" s="669"/>
      <c r="P98" s="669"/>
      <c r="Q98" s="669"/>
      <c r="R98" s="669"/>
      <c r="S98" s="669"/>
      <c r="T98" s="669"/>
      <c r="U98" s="669"/>
      <c r="V98" s="669"/>
      <c r="W98" s="669"/>
      <c r="X98" s="669"/>
      <c r="Y98" s="669"/>
      <c r="Z98" s="669"/>
      <c r="AA98" s="669"/>
    </row>
    <row r="99" spans="1:27" ht="12.75">
      <c r="A99" s="669"/>
      <c r="B99" s="669"/>
      <c r="C99" s="669"/>
      <c r="D99" s="669"/>
      <c r="E99" s="669"/>
      <c r="F99" s="669"/>
      <c r="G99" s="669"/>
      <c r="H99" s="669"/>
      <c r="I99" s="669"/>
      <c r="J99" s="669"/>
      <c r="K99" s="669"/>
      <c r="L99" s="669"/>
      <c r="M99" s="669"/>
      <c r="N99" s="669"/>
      <c r="O99" s="669"/>
      <c r="P99" s="669"/>
      <c r="Q99" s="669"/>
      <c r="R99" s="669"/>
      <c r="S99" s="669"/>
      <c r="T99" s="669"/>
      <c r="U99" s="669"/>
      <c r="V99" s="669"/>
      <c r="W99" s="669"/>
      <c r="X99" s="669"/>
      <c r="Y99" s="669"/>
      <c r="Z99" s="669"/>
      <c r="AA99" s="669"/>
    </row>
    <row r="100" spans="1:27" ht="12.75">
      <c r="A100" s="669"/>
      <c r="B100" s="669"/>
      <c r="C100" s="669"/>
      <c r="D100" s="669"/>
      <c r="E100" s="669"/>
      <c r="F100" s="669"/>
      <c r="G100" s="669"/>
      <c r="H100" s="669"/>
      <c r="I100" s="669"/>
      <c r="J100" s="669"/>
      <c r="K100" s="669"/>
      <c r="L100" s="669"/>
      <c r="M100" s="669"/>
      <c r="N100" s="669"/>
      <c r="O100" s="669"/>
      <c r="P100" s="669"/>
      <c r="Q100" s="669"/>
      <c r="R100" s="669"/>
      <c r="S100" s="669"/>
      <c r="T100" s="669"/>
      <c r="U100" s="669"/>
      <c r="V100" s="669"/>
      <c r="W100" s="669"/>
      <c r="X100" s="669"/>
      <c r="Y100" s="669"/>
      <c r="Z100" s="669"/>
      <c r="AA100" s="669"/>
    </row>
    <row r="101" spans="1:27" ht="12.75">
      <c r="A101" s="669"/>
      <c r="B101" s="669"/>
      <c r="C101" s="669"/>
      <c r="D101" s="669"/>
      <c r="E101" s="669"/>
      <c r="F101" s="669"/>
      <c r="G101" s="669"/>
      <c r="H101" s="669"/>
      <c r="I101" s="669"/>
      <c r="J101" s="669"/>
      <c r="K101" s="669"/>
      <c r="L101" s="669"/>
      <c r="M101" s="669"/>
      <c r="N101" s="669"/>
      <c r="O101" s="669"/>
      <c r="P101" s="669"/>
      <c r="Q101" s="669"/>
      <c r="R101" s="669"/>
      <c r="S101" s="669"/>
      <c r="T101" s="669"/>
      <c r="U101" s="669"/>
      <c r="V101" s="669"/>
      <c r="W101" s="669"/>
      <c r="X101" s="669"/>
      <c r="Y101" s="669"/>
      <c r="Z101" s="669"/>
      <c r="AA101" s="669"/>
    </row>
    <row r="102" spans="1:27" ht="12.75">
      <c r="A102" s="669"/>
      <c r="B102" s="669"/>
      <c r="C102" s="669"/>
      <c r="D102" s="669"/>
      <c r="E102" s="669"/>
      <c r="F102" s="669"/>
      <c r="G102" s="669"/>
      <c r="H102" s="669"/>
      <c r="I102" s="669"/>
      <c r="J102" s="669"/>
      <c r="K102" s="669"/>
      <c r="L102" s="669"/>
      <c r="M102" s="669"/>
      <c r="N102" s="669"/>
      <c r="O102" s="669"/>
      <c r="P102" s="669"/>
      <c r="Q102" s="669"/>
      <c r="R102" s="669"/>
      <c r="S102" s="669"/>
      <c r="T102" s="669"/>
      <c r="U102" s="669"/>
      <c r="V102" s="669"/>
      <c r="W102" s="669"/>
      <c r="X102" s="669"/>
      <c r="Y102" s="669"/>
      <c r="Z102" s="669"/>
      <c r="AA102" s="669"/>
    </row>
    <row r="103" spans="1:27" ht="12.75">
      <c r="A103" s="669"/>
      <c r="B103" s="669"/>
      <c r="C103" s="669"/>
      <c r="D103" s="669"/>
      <c r="E103" s="669"/>
      <c r="F103" s="669"/>
      <c r="G103" s="669"/>
      <c r="H103" s="669"/>
      <c r="I103" s="669"/>
      <c r="J103" s="669"/>
      <c r="K103" s="669"/>
      <c r="L103" s="669"/>
      <c r="M103" s="669"/>
      <c r="N103" s="669"/>
      <c r="O103" s="669"/>
      <c r="P103" s="669"/>
      <c r="Q103" s="669"/>
      <c r="R103" s="669"/>
      <c r="S103" s="669"/>
      <c r="T103" s="669"/>
      <c r="U103" s="669"/>
      <c r="V103" s="669"/>
      <c r="W103" s="669"/>
      <c r="X103" s="669"/>
      <c r="Y103" s="669"/>
      <c r="Z103" s="669"/>
      <c r="AA103" s="669"/>
    </row>
    <row r="104" spans="1:27" ht="12.75">
      <c r="A104" s="669"/>
      <c r="B104" s="669"/>
      <c r="C104" s="669"/>
      <c r="D104" s="669"/>
      <c r="E104" s="669"/>
      <c r="F104" s="669"/>
      <c r="G104" s="669"/>
      <c r="H104" s="669"/>
      <c r="I104" s="669"/>
      <c r="J104" s="669"/>
      <c r="K104" s="669"/>
      <c r="L104" s="669"/>
      <c r="M104" s="669"/>
      <c r="N104" s="669"/>
      <c r="O104" s="669"/>
      <c r="P104" s="669"/>
      <c r="Q104" s="669"/>
      <c r="R104" s="669"/>
      <c r="S104" s="669"/>
      <c r="T104" s="669"/>
      <c r="U104" s="669"/>
      <c r="V104" s="669"/>
      <c r="W104" s="669"/>
      <c r="X104" s="669"/>
      <c r="Y104" s="669"/>
      <c r="Z104" s="669"/>
      <c r="AA104" s="669"/>
    </row>
    <row r="105" spans="1:27" ht="12.75">
      <c r="A105" s="669"/>
      <c r="B105" s="669"/>
      <c r="C105" s="669"/>
      <c r="D105" s="669"/>
      <c r="E105" s="669"/>
      <c r="F105" s="669"/>
      <c r="G105" s="669"/>
      <c r="H105" s="669"/>
      <c r="I105" s="669"/>
      <c r="J105" s="669"/>
      <c r="K105" s="669"/>
      <c r="L105" s="669"/>
      <c r="M105" s="669"/>
      <c r="N105" s="669"/>
      <c r="O105" s="669"/>
      <c r="P105" s="669"/>
      <c r="Q105" s="669"/>
      <c r="R105" s="669"/>
      <c r="S105" s="669"/>
      <c r="T105" s="669"/>
      <c r="U105" s="669"/>
      <c r="V105" s="669"/>
      <c r="W105" s="669"/>
      <c r="X105" s="669"/>
      <c r="Y105" s="669"/>
      <c r="Z105" s="669"/>
      <c r="AA105" s="669"/>
    </row>
    <row r="106" spans="1:27" ht="12.75">
      <c r="A106" s="669"/>
      <c r="B106" s="669"/>
      <c r="C106" s="669"/>
      <c r="D106" s="669"/>
      <c r="E106" s="669"/>
      <c r="F106" s="669"/>
      <c r="G106" s="669"/>
      <c r="H106" s="669"/>
      <c r="I106" s="669"/>
      <c r="J106" s="669"/>
      <c r="K106" s="669"/>
      <c r="L106" s="669"/>
      <c r="M106" s="669"/>
      <c r="N106" s="669"/>
      <c r="O106" s="669"/>
      <c r="P106" s="669"/>
      <c r="Q106" s="669"/>
      <c r="R106" s="669"/>
      <c r="S106" s="669"/>
      <c r="T106" s="669"/>
      <c r="U106" s="669"/>
      <c r="V106" s="669"/>
      <c r="W106" s="669"/>
      <c r="X106" s="669"/>
      <c r="Y106" s="669"/>
      <c r="Z106" s="669"/>
      <c r="AA106" s="669"/>
    </row>
    <row r="107" spans="1:27" ht="12.75">
      <c r="A107" s="669"/>
      <c r="B107" s="669"/>
      <c r="C107" s="669"/>
      <c r="D107" s="669"/>
      <c r="E107" s="669"/>
      <c r="F107" s="669"/>
      <c r="G107" s="669"/>
      <c r="H107" s="669"/>
      <c r="I107" s="669"/>
      <c r="J107" s="669"/>
      <c r="K107" s="669"/>
      <c r="L107" s="669"/>
      <c r="M107" s="669"/>
      <c r="N107" s="669"/>
      <c r="O107" s="669"/>
      <c r="P107" s="669"/>
      <c r="Q107" s="669"/>
      <c r="R107" s="669"/>
      <c r="S107" s="669"/>
      <c r="T107" s="669"/>
      <c r="U107" s="669"/>
      <c r="V107" s="669"/>
      <c r="W107" s="669"/>
      <c r="X107" s="669"/>
      <c r="Y107" s="669"/>
      <c r="Z107" s="669"/>
      <c r="AA107" s="669"/>
    </row>
    <row r="108" spans="1:27" ht="12.75">
      <c r="A108" s="669"/>
      <c r="B108" s="669"/>
      <c r="C108" s="669"/>
      <c r="D108" s="669"/>
      <c r="E108" s="669"/>
      <c r="F108" s="669"/>
      <c r="G108" s="669"/>
      <c r="H108" s="669"/>
      <c r="I108" s="669"/>
      <c r="J108" s="669"/>
      <c r="K108" s="669"/>
      <c r="L108" s="669"/>
      <c r="M108" s="669"/>
      <c r="N108" s="669"/>
      <c r="O108" s="669"/>
      <c r="P108" s="669"/>
      <c r="Q108" s="669"/>
      <c r="R108" s="669"/>
      <c r="S108" s="669"/>
      <c r="T108" s="669"/>
      <c r="U108" s="669"/>
      <c r="V108" s="669"/>
      <c r="W108" s="669"/>
      <c r="X108" s="669"/>
      <c r="Y108" s="669"/>
      <c r="Z108" s="669"/>
      <c r="AA108" s="669"/>
    </row>
    <row r="109" spans="1:27" ht="12.75">
      <c r="A109" s="669"/>
      <c r="B109" s="669"/>
      <c r="C109" s="669"/>
      <c r="D109" s="669"/>
      <c r="E109" s="669"/>
      <c r="F109" s="669"/>
      <c r="G109" s="669"/>
      <c r="H109" s="669"/>
      <c r="I109" s="669"/>
      <c r="J109" s="669"/>
      <c r="K109" s="669"/>
      <c r="L109" s="669"/>
      <c r="M109" s="669"/>
      <c r="N109" s="669"/>
      <c r="O109" s="669"/>
      <c r="P109" s="669"/>
      <c r="Q109" s="669"/>
      <c r="R109" s="669"/>
      <c r="S109" s="669"/>
      <c r="T109" s="669"/>
      <c r="U109" s="669"/>
      <c r="V109" s="669"/>
      <c r="W109" s="669"/>
      <c r="X109" s="669"/>
      <c r="Y109" s="669"/>
      <c r="Z109" s="669"/>
      <c r="AA109" s="669"/>
    </row>
    <row r="110" spans="1:27" ht="12.75">
      <c r="A110" s="669"/>
      <c r="B110" s="669"/>
      <c r="C110" s="669"/>
      <c r="D110" s="669"/>
      <c r="E110" s="669"/>
      <c r="F110" s="669"/>
      <c r="G110" s="669"/>
      <c r="H110" s="669"/>
      <c r="I110" s="669"/>
      <c r="J110" s="669"/>
      <c r="K110" s="669"/>
      <c r="L110" s="669"/>
      <c r="M110" s="669"/>
      <c r="N110" s="669"/>
      <c r="O110" s="669"/>
      <c r="P110" s="669"/>
      <c r="Q110" s="669"/>
      <c r="R110" s="669"/>
      <c r="S110" s="669"/>
      <c r="T110" s="669"/>
      <c r="U110" s="669"/>
      <c r="V110" s="669"/>
      <c r="W110" s="669"/>
      <c r="X110" s="669"/>
      <c r="Y110" s="669"/>
      <c r="Z110" s="669"/>
      <c r="AA110" s="669"/>
    </row>
    <row r="111" spans="1:27" ht="12.75">
      <c r="A111" s="669"/>
      <c r="B111" s="669"/>
      <c r="C111" s="669"/>
      <c r="D111" s="669"/>
      <c r="E111" s="669"/>
      <c r="F111" s="669"/>
      <c r="G111" s="669"/>
      <c r="H111" s="669"/>
      <c r="I111" s="669"/>
      <c r="J111" s="669"/>
      <c r="K111" s="669"/>
      <c r="L111" s="669"/>
      <c r="M111" s="669"/>
      <c r="N111" s="669"/>
      <c r="O111" s="669"/>
      <c r="P111" s="669"/>
      <c r="Q111" s="669"/>
      <c r="R111" s="669"/>
      <c r="S111" s="669"/>
      <c r="T111" s="669"/>
      <c r="U111" s="669"/>
      <c r="V111" s="669"/>
      <c r="W111" s="669"/>
      <c r="X111" s="669"/>
      <c r="Y111" s="669"/>
      <c r="Z111" s="669"/>
      <c r="AA111" s="669"/>
    </row>
    <row r="112" spans="1:27" ht="12.75">
      <c r="A112" s="669"/>
      <c r="B112" s="669"/>
      <c r="C112" s="669"/>
      <c r="D112" s="669"/>
      <c r="E112" s="669"/>
      <c r="F112" s="669"/>
      <c r="G112" s="669"/>
      <c r="H112" s="669"/>
      <c r="I112" s="669"/>
      <c r="J112" s="669"/>
      <c r="K112" s="669"/>
      <c r="L112" s="669"/>
      <c r="M112" s="669"/>
      <c r="N112" s="669"/>
      <c r="O112" s="669"/>
      <c r="P112" s="669"/>
      <c r="Q112" s="669"/>
      <c r="R112" s="669"/>
      <c r="S112" s="669"/>
      <c r="T112" s="669"/>
      <c r="U112" s="669"/>
      <c r="V112" s="669"/>
      <c r="W112" s="669"/>
      <c r="X112" s="669"/>
      <c r="Y112" s="669"/>
      <c r="Z112" s="669"/>
      <c r="AA112" s="669"/>
    </row>
    <row r="113" spans="1:27" ht="12.75">
      <c r="A113" s="669"/>
      <c r="B113" s="669"/>
      <c r="C113" s="669"/>
      <c r="D113" s="669"/>
      <c r="E113" s="669"/>
      <c r="F113" s="669"/>
      <c r="G113" s="669"/>
      <c r="H113" s="669"/>
      <c r="I113" s="669"/>
      <c r="J113" s="669"/>
      <c r="K113" s="669"/>
      <c r="L113" s="669"/>
      <c r="M113" s="669"/>
      <c r="N113" s="669"/>
      <c r="O113" s="669"/>
      <c r="P113" s="669"/>
      <c r="Q113" s="669"/>
      <c r="R113" s="669"/>
      <c r="S113" s="669"/>
      <c r="T113" s="669"/>
      <c r="U113" s="669"/>
      <c r="V113" s="669"/>
      <c r="W113" s="669"/>
      <c r="X113" s="669"/>
      <c r="Y113" s="669"/>
      <c r="Z113" s="669"/>
      <c r="AA113" s="669"/>
    </row>
    <row r="114" spans="1:27" ht="12.75">
      <c r="A114" s="669"/>
      <c r="B114" s="669"/>
      <c r="C114" s="669"/>
      <c r="D114" s="669"/>
      <c r="E114" s="669"/>
      <c r="F114" s="669"/>
      <c r="G114" s="669"/>
      <c r="H114" s="669"/>
      <c r="I114" s="669"/>
      <c r="J114" s="669"/>
      <c r="K114" s="669"/>
      <c r="L114" s="669"/>
      <c r="M114" s="669"/>
      <c r="N114" s="669"/>
      <c r="O114" s="669"/>
      <c r="P114" s="669"/>
      <c r="Q114" s="669"/>
      <c r="R114" s="669"/>
      <c r="S114" s="669"/>
      <c r="T114" s="669"/>
      <c r="U114" s="669"/>
      <c r="V114" s="669"/>
      <c r="W114" s="669"/>
      <c r="X114" s="669"/>
      <c r="Y114" s="669"/>
      <c r="Z114" s="669"/>
      <c r="AA114" s="669"/>
    </row>
    <row r="115" spans="1:27" ht="12.75">
      <c r="A115" s="669"/>
      <c r="B115" s="669"/>
      <c r="C115" s="669"/>
      <c r="D115" s="669"/>
      <c r="E115" s="669"/>
      <c r="F115" s="669"/>
      <c r="G115" s="669"/>
      <c r="H115" s="669"/>
      <c r="I115" s="669"/>
      <c r="J115" s="669"/>
      <c r="K115" s="669"/>
      <c r="L115" s="669"/>
      <c r="M115" s="669"/>
      <c r="N115" s="669"/>
      <c r="O115" s="669"/>
      <c r="P115" s="669"/>
      <c r="Q115" s="669"/>
      <c r="R115" s="669"/>
      <c r="S115" s="669"/>
      <c r="T115" s="669"/>
      <c r="U115" s="669"/>
      <c r="V115" s="669"/>
      <c r="W115" s="669"/>
      <c r="X115" s="669"/>
      <c r="Y115" s="669"/>
      <c r="Z115" s="669"/>
      <c r="AA115" s="669"/>
    </row>
    <row r="116" spans="1:27" ht="12.75">
      <c r="A116" s="669"/>
      <c r="B116" s="669"/>
      <c r="C116" s="669"/>
      <c r="D116" s="669"/>
      <c r="E116" s="669"/>
      <c r="F116" s="669"/>
      <c r="G116" s="669"/>
      <c r="H116" s="669"/>
      <c r="I116" s="669"/>
      <c r="J116" s="669"/>
      <c r="K116" s="669"/>
      <c r="L116" s="669"/>
      <c r="M116" s="669"/>
      <c r="N116" s="669"/>
      <c r="O116" s="669"/>
      <c r="P116" s="669"/>
      <c r="Q116" s="669"/>
      <c r="R116" s="669"/>
      <c r="S116" s="669"/>
      <c r="T116" s="669"/>
      <c r="U116" s="669"/>
      <c r="V116" s="669"/>
      <c r="W116" s="669"/>
      <c r="X116" s="669"/>
      <c r="Y116" s="669"/>
      <c r="Z116" s="669"/>
      <c r="AA116" s="669"/>
    </row>
    <row r="117" spans="1:27" ht="12.75">
      <c r="A117" s="669"/>
      <c r="B117" s="669"/>
      <c r="C117" s="669"/>
      <c r="D117" s="669"/>
      <c r="E117" s="669"/>
      <c r="F117" s="669"/>
      <c r="G117" s="669"/>
      <c r="H117" s="669"/>
      <c r="I117" s="669"/>
      <c r="J117" s="669"/>
      <c r="K117" s="669"/>
      <c r="L117" s="669"/>
      <c r="M117" s="669"/>
      <c r="N117" s="669"/>
      <c r="O117" s="669"/>
      <c r="P117" s="669"/>
      <c r="Q117" s="669"/>
      <c r="R117" s="669"/>
      <c r="S117" s="669"/>
      <c r="T117" s="669"/>
      <c r="U117" s="669"/>
      <c r="V117" s="669"/>
      <c r="W117" s="669"/>
      <c r="X117" s="669"/>
      <c r="Y117" s="669"/>
      <c r="Z117" s="669"/>
      <c r="AA117" s="669"/>
    </row>
    <row r="118" spans="1:27" ht="12.75">
      <c r="A118" s="669"/>
      <c r="B118" s="669"/>
      <c r="C118" s="669"/>
      <c r="D118" s="669"/>
      <c r="E118" s="669"/>
      <c r="F118" s="669"/>
      <c r="G118" s="669"/>
      <c r="H118" s="669"/>
      <c r="I118" s="669"/>
      <c r="J118" s="669"/>
      <c r="K118" s="669"/>
      <c r="L118" s="669"/>
      <c r="M118" s="669"/>
      <c r="N118" s="669"/>
      <c r="O118" s="669"/>
      <c r="P118" s="669"/>
      <c r="Q118" s="669"/>
      <c r="R118" s="669"/>
      <c r="S118" s="669"/>
      <c r="T118" s="669"/>
      <c r="U118" s="669"/>
      <c r="V118" s="669"/>
      <c r="W118" s="669"/>
      <c r="X118" s="669"/>
      <c r="Y118" s="669"/>
      <c r="Z118" s="669"/>
      <c r="AA118" s="669"/>
    </row>
    <row r="119" spans="1:27" ht="12.75">
      <c r="A119" s="669"/>
      <c r="B119" s="669"/>
      <c r="C119" s="669"/>
      <c r="D119" s="669"/>
      <c r="E119" s="669"/>
      <c r="F119" s="669"/>
      <c r="G119" s="669"/>
      <c r="H119" s="669"/>
      <c r="I119" s="669"/>
      <c r="J119" s="669"/>
      <c r="K119" s="669"/>
      <c r="L119" s="669"/>
      <c r="M119" s="669"/>
      <c r="N119" s="669"/>
      <c r="O119" s="669"/>
      <c r="P119" s="669"/>
      <c r="Q119" s="669"/>
      <c r="R119" s="669"/>
      <c r="S119" s="669"/>
      <c r="T119" s="669"/>
      <c r="U119" s="669"/>
      <c r="V119" s="669"/>
      <c r="W119" s="669"/>
      <c r="X119" s="669"/>
      <c r="Y119" s="669"/>
      <c r="Z119" s="669"/>
      <c r="AA119" s="669"/>
    </row>
    <row r="120" spans="1:27" ht="12.75">
      <c r="A120" s="669"/>
      <c r="B120" s="669"/>
      <c r="C120" s="669"/>
      <c r="D120" s="669"/>
      <c r="E120" s="669"/>
      <c r="F120" s="669"/>
      <c r="G120" s="669"/>
      <c r="H120" s="669"/>
      <c r="I120" s="669"/>
      <c r="J120" s="669"/>
      <c r="K120" s="669"/>
      <c r="L120" s="669"/>
      <c r="M120" s="669"/>
      <c r="N120" s="669"/>
      <c r="O120" s="669"/>
      <c r="P120" s="669"/>
      <c r="Q120" s="669"/>
      <c r="R120" s="669"/>
      <c r="S120" s="669"/>
      <c r="T120" s="669"/>
      <c r="U120" s="669"/>
      <c r="V120" s="669"/>
      <c r="W120" s="669"/>
      <c r="X120" s="669"/>
      <c r="Y120" s="669"/>
      <c r="Z120" s="669"/>
      <c r="AA120" s="669"/>
    </row>
    <row r="121" spans="1:27" ht="12.75">
      <c r="A121" s="669"/>
      <c r="B121" s="669"/>
      <c r="C121" s="669"/>
      <c r="D121" s="669"/>
      <c r="E121" s="669"/>
      <c r="F121" s="669"/>
      <c r="G121" s="669"/>
      <c r="H121" s="669"/>
      <c r="I121" s="669"/>
      <c r="J121" s="669"/>
      <c r="K121" s="669"/>
      <c r="L121" s="669"/>
      <c r="M121" s="669"/>
      <c r="N121" s="669"/>
      <c r="O121" s="669"/>
      <c r="P121" s="669"/>
      <c r="Q121" s="669"/>
      <c r="R121" s="669"/>
      <c r="S121" s="669"/>
      <c r="T121" s="669"/>
      <c r="U121" s="669"/>
      <c r="V121" s="669"/>
      <c r="W121" s="669"/>
      <c r="X121" s="669"/>
      <c r="Y121" s="669"/>
      <c r="Z121" s="669"/>
      <c r="AA121" s="669"/>
    </row>
    <row r="122" spans="1:27" ht="12.75">
      <c r="A122" s="669"/>
      <c r="B122" s="669"/>
      <c r="C122" s="669"/>
      <c r="D122" s="669"/>
      <c r="E122" s="669"/>
      <c r="F122" s="669"/>
      <c r="G122" s="669"/>
      <c r="H122" s="669"/>
      <c r="I122" s="669"/>
      <c r="J122" s="669"/>
      <c r="K122" s="669"/>
      <c r="L122" s="669"/>
      <c r="M122" s="669"/>
      <c r="N122" s="669"/>
      <c r="O122" s="669"/>
      <c r="P122" s="669"/>
      <c r="Q122" s="669"/>
      <c r="R122" s="669"/>
      <c r="S122" s="669"/>
      <c r="T122" s="669"/>
      <c r="U122" s="669"/>
      <c r="V122" s="669"/>
      <c r="W122" s="669"/>
      <c r="X122" s="669"/>
      <c r="Y122" s="669"/>
      <c r="Z122" s="669"/>
      <c r="AA122" s="669"/>
    </row>
    <row r="123" spans="1:27" ht="12.75">
      <c r="A123" s="669"/>
      <c r="B123" s="669"/>
      <c r="C123" s="669"/>
      <c r="D123" s="669"/>
      <c r="E123" s="669"/>
      <c r="F123" s="669"/>
      <c r="G123" s="669"/>
      <c r="H123" s="669"/>
      <c r="I123" s="669"/>
      <c r="J123" s="669"/>
      <c r="K123" s="669"/>
      <c r="L123" s="669"/>
      <c r="M123" s="669"/>
      <c r="N123" s="669"/>
      <c r="O123" s="669"/>
      <c r="P123" s="669"/>
      <c r="Q123" s="669"/>
      <c r="R123" s="669"/>
      <c r="S123" s="669"/>
      <c r="T123" s="669"/>
      <c r="U123" s="669"/>
      <c r="V123" s="669"/>
      <c r="W123" s="669"/>
      <c r="X123" s="669"/>
      <c r="Y123" s="669"/>
      <c r="Z123" s="669"/>
      <c r="AA123" s="669"/>
    </row>
    <row r="124" spans="1:27" ht="12.75">
      <c r="A124" s="669"/>
      <c r="B124" s="669"/>
      <c r="C124" s="669"/>
      <c r="D124" s="669"/>
      <c r="E124" s="669"/>
      <c r="F124" s="669"/>
      <c r="G124" s="669"/>
      <c r="H124" s="669"/>
      <c r="I124" s="669"/>
      <c r="J124" s="669"/>
      <c r="K124" s="669"/>
      <c r="L124" s="669"/>
      <c r="M124" s="669"/>
      <c r="N124" s="669"/>
      <c r="O124" s="669"/>
      <c r="P124" s="669"/>
      <c r="Q124" s="669"/>
      <c r="R124" s="669"/>
      <c r="S124" s="669"/>
      <c r="T124" s="669"/>
      <c r="U124" s="669"/>
      <c r="V124" s="669"/>
      <c r="W124" s="669"/>
      <c r="X124" s="669"/>
      <c r="Y124" s="669"/>
      <c r="Z124" s="669"/>
      <c r="AA124" s="669"/>
    </row>
    <row r="125" spans="1:27" ht="12.75">
      <c r="A125" s="669"/>
      <c r="B125" s="669"/>
      <c r="C125" s="669"/>
      <c r="D125" s="669"/>
      <c r="E125" s="669"/>
      <c r="F125" s="669"/>
      <c r="G125" s="669"/>
      <c r="H125" s="669"/>
      <c r="I125" s="669"/>
      <c r="J125" s="669"/>
      <c r="K125" s="669"/>
      <c r="L125" s="669"/>
      <c r="M125" s="669"/>
      <c r="N125" s="669"/>
      <c r="O125" s="669"/>
      <c r="P125" s="669"/>
      <c r="Q125" s="669"/>
      <c r="R125" s="669"/>
      <c r="S125" s="669"/>
      <c r="T125" s="669"/>
      <c r="U125" s="669"/>
      <c r="V125" s="669"/>
      <c r="W125" s="669"/>
      <c r="X125" s="669"/>
      <c r="Y125" s="669"/>
      <c r="Z125" s="669"/>
      <c r="AA125" s="669"/>
    </row>
    <row r="126" spans="1:27" ht="12.75">
      <c r="A126" s="669"/>
      <c r="B126" s="669"/>
      <c r="C126" s="669"/>
      <c r="D126" s="669"/>
      <c r="E126" s="669"/>
      <c r="F126" s="669"/>
      <c r="G126" s="669"/>
      <c r="H126" s="669"/>
      <c r="I126" s="669"/>
      <c r="J126" s="669"/>
      <c r="K126" s="669"/>
      <c r="L126" s="669"/>
      <c r="M126" s="669"/>
      <c r="N126" s="669"/>
      <c r="O126" s="669"/>
      <c r="P126" s="669"/>
      <c r="Q126" s="669"/>
      <c r="R126" s="669"/>
      <c r="S126" s="669"/>
      <c r="T126" s="669"/>
      <c r="U126" s="669"/>
      <c r="V126" s="669"/>
      <c r="W126" s="669"/>
      <c r="X126" s="669"/>
      <c r="Y126" s="669"/>
      <c r="Z126" s="669"/>
      <c r="AA126" s="669"/>
    </row>
    <row r="127" spans="1:27" ht="12.75">
      <c r="A127" s="669"/>
      <c r="B127" s="669"/>
      <c r="C127" s="669"/>
      <c r="D127" s="669"/>
      <c r="E127" s="669"/>
      <c r="F127" s="669"/>
      <c r="G127" s="669"/>
      <c r="H127" s="669"/>
      <c r="I127" s="669"/>
      <c r="J127" s="669"/>
      <c r="K127" s="669"/>
      <c r="L127" s="669"/>
      <c r="M127" s="669"/>
      <c r="N127" s="669"/>
      <c r="O127" s="669"/>
      <c r="P127" s="669"/>
      <c r="Q127" s="669"/>
      <c r="R127" s="669"/>
      <c r="S127" s="669"/>
      <c r="T127" s="669"/>
      <c r="U127" s="669"/>
      <c r="V127" s="669"/>
      <c r="W127" s="669"/>
      <c r="X127" s="669"/>
      <c r="Y127" s="669"/>
      <c r="Z127" s="669"/>
      <c r="AA127" s="669"/>
    </row>
    <row r="128" spans="1:27" ht="12.75">
      <c r="A128" s="669"/>
      <c r="B128" s="669"/>
      <c r="C128" s="669"/>
      <c r="D128" s="669"/>
      <c r="E128" s="669"/>
      <c r="F128" s="669"/>
      <c r="G128" s="669"/>
      <c r="H128" s="669"/>
      <c r="I128" s="669"/>
      <c r="J128" s="669"/>
      <c r="K128" s="669"/>
      <c r="L128" s="669"/>
      <c r="M128" s="669"/>
      <c r="N128" s="669"/>
      <c r="O128" s="669"/>
      <c r="P128" s="669"/>
      <c r="Q128" s="669"/>
      <c r="R128" s="669"/>
      <c r="S128" s="669"/>
      <c r="T128" s="669"/>
      <c r="U128" s="669"/>
      <c r="V128" s="669"/>
      <c r="W128" s="669"/>
      <c r="X128" s="669"/>
      <c r="Y128" s="669"/>
      <c r="Z128" s="669"/>
      <c r="AA128" s="669"/>
    </row>
    <row r="129" spans="1:27" ht="12.75">
      <c r="A129" s="669"/>
      <c r="B129" s="669"/>
      <c r="C129" s="669"/>
      <c r="D129" s="669"/>
      <c r="E129" s="669"/>
      <c r="F129" s="669"/>
      <c r="G129" s="669"/>
      <c r="H129" s="669"/>
      <c r="I129" s="669"/>
      <c r="J129" s="669"/>
      <c r="K129" s="669"/>
      <c r="L129" s="669"/>
      <c r="M129" s="669"/>
      <c r="N129" s="669"/>
      <c r="O129" s="669"/>
      <c r="P129" s="669"/>
      <c r="Q129" s="669"/>
      <c r="R129" s="669"/>
      <c r="S129" s="669"/>
      <c r="T129" s="669"/>
      <c r="U129" s="669"/>
      <c r="V129" s="669"/>
      <c r="W129" s="669"/>
      <c r="X129" s="669"/>
      <c r="Y129" s="669"/>
      <c r="Z129" s="669"/>
      <c r="AA129" s="669"/>
    </row>
    <row r="130" spans="1:27" ht="12.75">
      <c r="A130" s="669"/>
      <c r="B130" s="669"/>
      <c r="C130" s="669"/>
      <c r="D130" s="669"/>
      <c r="E130" s="669"/>
      <c r="F130" s="669"/>
      <c r="G130" s="669"/>
      <c r="H130" s="669"/>
      <c r="I130" s="669"/>
      <c r="J130" s="669"/>
      <c r="K130" s="669"/>
      <c r="L130" s="669"/>
      <c r="M130" s="669"/>
      <c r="N130" s="669"/>
      <c r="O130" s="669"/>
      <c r="P130" s="669"/>
      <c r="Q130" s="669"/>
      <c r="R130" s="669"/>
      <c r="S130" s="669"/>
      <c r="T130" s="669"/>
      <c r="U130" s="669"/>
      <c r="V130" s="669"/>
      <c r="W130" s="669"/>
      <c r="X130" s="669"/>
      <c r="Y130" s="669"/>
      <c r="Z130" s="669"/>
      <c r="AA130" s="669"/>
    </row>
    <row r="131" spans="1:27" ht="12.75">
      <c r="A131" s="669"/>
      <c r="B131" s="669"/>
      <c r="C131" s="669"/>
      <c r="D131" s="669"/>
      <c r="E131" s="669"/>
      <c r="F131" s="669"/>
      <c r="G131" s="669"/>
      <c r="H131" s="669"/>
      <c r="I131" s="669"/>
      <c r="J131" s="669"/>
      <c r="K131" s="669"/>
      <c r="L131" s="669"/>
      <c r="M131" s="669"/>
      <c r="N131" s="669"/>
      <c r="O131" s="669"/>
      <c r="P131" s="669"/>
      <c r="Q131" s="669"/>
      <c r="R131" s="669"/>
      <c r="S131" s="669"/>
      <c r="T131" s="669"/>
      <c r="U131" s="669"/>
      <c r="V131" s="669"/>
      <c r="W131" s="669"/>
      <c r="X131" s="669"/>
      <c r="Y131" s="669"/>
      <c r="Z131" s="669"/>
      <c r="AA131" s="669"/>
    </row>
    <row r="132" spans="1:27" ht="12.75">
      <c r="A132" s="669"/>
      <c r="B132" s="669"/>
      <c r="C132" s="669"/>
      <c r="D132" s="669"/>
      <c r="E132" s="669"/>
      <c r="F132" s="669"/>
      <c r="G132" s="669"/>
      <c r="H132" s="669"/>
      <c r="I132" s="669"/>
      <c r="J132" s="669"/>
      <c r="K132" s="669"/>
      <c r="L132" s="669"/>
      <c r="M132" s="669"/>
      <c r="N132" s="669"/>
      <c r="O132" s="669"/>
      <c r="P132" s="669"/>
      <c r="Q132" s="669"/>
      <c r="R132" s="669"/>
      <c r="S132" s="669"/>
      <c r="T132" s="669"/>
      <c r="U132" s="669"/>
      <c r="V132" s="669"/>
      <c r="W132" s="669"/>
      <c r="X132" s="669"/>
      <c r="Y132" s="669"/>
      <c r="Z132" s="669"/>
      <c r="AA132" s="669"/>
    </row>
    <row r="133" spans="1:27" ht="12.75">
      <c r="A133" s="669"/>
      <c r="B133" s="669"/>
      <c r="C133" s="669"/>
      <c r="D133" s="669"/>
      <c r="E133" s="669"/>
      <c r="F133" s="669"/>
      <c r="G133" s="669"/>
      <c r="H133" s="669"/>
      <c r="I133" s="669"/>
      <c r="J133" s="669"/>
      <c r="K133" s="669"/>
      <c r="L133" s="669"/>
      <c r="M133" s="669"/>
      <c r="N133" s="669"/>
      <c r="O133" s="669"/>
      <c r="P133" s="669"/>
      <c r="Q133" s="669"/>
      <c r="R133" s="669"/>
      <c r="S133" s="669"/>
      <c r="T133" s="669"/>
      <c r="U133" s="669"/>
      <c r="V133" s="669"/>
      <c r="W133" s="669"/>
      <c r="X133" s="669"/>
      <c r="Y133" s="669"/>
      <c r="Z133" s="669"/>
      <c r="AA133" s="669"/>
    </row>
    <row r="134" spans="1:27" ht="12.75">
      <c r="A134" s="669"/>
      <c r="B134" s="669"/>
      <c r="C134" s="669"/>
      <c r="D134" s="669"/>
      <c r="E134" s="669"/>
      <c r="F134" s="669"/>
      <c r="G134" s="669"/>
      <c r="H134" s="669"/>
      <c r="I134" s="669"/>
      <c r="J134" s="669"/>
      <c r="K134" s="669"/>
      <c r="L134" s="669"/>
      <c r="M134" s="669"/>
      <c r="N134" s="669"/>
      <c r="O134" s="669"/>
      <c r="P134" s="669"/>
      <c r="Q134" s="669"/>
      <c r="R134" s="669"/>
      <c r="S134" s="669"/>
      <c r="T134" s="669"/>
      <c r="U134" s="669"/>
      <c r="V134" s="669"/>
      <c r="W134" s="669"/>
      <c r="X134" s="669"/>
      <c r="Y134" s="669"/>
      <c r="Z134" s="669"/>
      <c r="AA134" s="669"/>
    </row>
    <row r="135" spans="1:27" ht="12.75">
      <c r="A135" s="669"/>
      <c r="B135" s="669"/>
      <c r="C135" s="669"/>
      <c r="D135" s="669"/>
      <c r="E135" s="669"/>
      <c r="F135" s="669"/>
      <c r="G135" s="669"/>
      <c r="H135" s="669"/>
      <c r="I135" s="669"/>
      <c r="J135" s="669"/>
      <c r="K135" s="669"/>
      <c r="L135" s="669"/>
      <c r="M135" s="669"/>
      <c r="N135" s="669"/>
      <c r="O135" s="669"/>
      <c r="P135" s="669"/>
      <c r="Q135" s="669"/>
      <c r="R135" s="669"/>
      <c r="S135" s="669"/>
      <c r="T135" s="669"/>
      <c r="U135" s="669"/>
      <c r="V135" s="669"/>
      <c r="W135" s="669"/>
      <c r="X135" s="669"/>
      <c r="Y135" s="669"/>
      <c r="Z135" s="669"/>
      <c r="AA135" s="669"/>
    </row>
    <row r="136" spans="1:27" ht="12.75">
      <c r="A136" s="669"/>
      <c r="B136" s="669"/>
      <c r="C136" s="669"/>
      <c r="D136" s="669"/>
      <c r="E136" s="669"/>
      <c r="F136" s="669"/>
      <c r="G136" s="669"/>
      <c r="H136" s="669"/>
      <c r="I136" s="669"/>
      <c r="J136" s="669"/>
      <c r="K136" s="669"/>
      <c r="L136" s="669"/>
      <c r="M136" s="669"/>
      <c r="N136" s="669"/>
      <c r="O136" s="669"/>
      <c r="P136" s="669"/>
      <c r="Q136" s="669"/>
      <c r="R136" s="669"/>
      <c r="S136" s="669"/>
      <c r="T136" s="669"/>
      <c r="U136" s="669"/>
      <c r="V136" s="669"/>
      <c r="W136" s="669"/>
      <c r="X136" s="669"/>
      <c r="Y136" s="669"/>
      <c r="Z136" s="669"/>
      <c r="AA136" s="669"/>
    </row>
    <row r="137" spans="1:27" ht="12.75">
      <c r="A137" s="669"/>
      <c r="B137" s="669"/>
      <c r="C137" s="669"/>
      <c r="D137" s="669"/>
      <c r="E137" s="669"/>
      <c r="F137" s="669"/>
      <c r="G137" s="669"/>
      <c r="H137" s="669"/>
      <c r="I137" s="669"/>
      <c r="J137" s="669"/>
      <c r="K137" s="669"/>
      <c r="L137" s="669"/>
      <c r="M137" s="669"/>
      <c r="N137" s="669"/>
      <c r="O137" s="669"/>
      <c r="P137" s="669"/>
      <c r="Q137" s="669"/>
      <c r="R137" s="669"/>
      <c r="S137" s="669"/>
      <c r="T137" s="669"/>
      <c r="U137" s="669"/>
      <c r="V137" s="669"/>
      <c r="W137" s="669"/>
      <c r="X137" s="669"/>
      <c r="Y137" s="669"/>
      <c r="Z137" s="669"/>
      <c r="AA137" s="669"/>
    </row>
    <row r="138" spans="1:27" ht="12.75">
      <c r="A138" s="669"/>
      <c r="B138" s="669"/>
      <c r="C138" s="669"/>
      <c r="D138" s="669"/>
      <c r="E138" s="669"/>
      <c r="F138" s="669"/>
      <c r="G138" s="669"/>
      <c r="H138" s="669"/>
      <c r="I138" s="669"/>
      <c r="J138" s="669"/>
      <c r="K138" s="669"/>
      <c r="L138" s="669"/>
      <c r="M138" s="669"/>
      <c r="N138" s="669"/>
      <c r="O138" s="669"/>
      <c r="P138" s="669"/>
      <c r="Q138" s="669"/>
      <c r="R138" s="669"/>
      <c r="S138" s="669"/>
      <c r="T138" s="669"/>
      <c r="U138" s="669"/>
      <c r="V138" s="669"/>
      <c r="W138" s="669"/>
      <c r="X138" s="669"/>
      <c r="Y138" s="669"/>
      <c r="Z138" s="669"/>
      <c r="AA138" s="669"/>
    </row>
    <row r="139" spans="1:27" ht="12.75">
      <c r="A139" s="669"/>
      <c r="B139" s="669"/>
      <c r="C139" s="669"/>
      <c r="D139" s="669"/>
      <c r="E139" s="669"/>
      <c r="F139" s="669"/>
      <c r="G139" s="669"/>
      <c r="H139" s="669"/>
      <c r="I139" s="669"/>
      <c r="J139" s="669"/>
      <c r="K139" s="669"/>
      <c r="L139" s="669"/>
      <c r="M139" s="669"/>
      <c r="N139" s="669"/>
      <c r="O139" s="669"/>
      <c r="P139" s="669"/>
      <c r="Q139" s="669"/>
      <c r="R139" s="669"/>
      <c r="S139" s="669"/>
      <c r="T139" s="669"/>
      <c r="U139" s="669"/>
      <c r="V139" s="669"/>
      <c r="W139" s="669"/>
      <c r="X139" s="669"/>
      <c r="Y139" s="669"/>
      <c r="Z139" s="669"/>
      <c r="AA139" s="669"/>
    </row>
    <row r="140" spans="1:27" ht="12.75">
      <c r="A140" s="669"/>
      <c r="B140" s="669"/>
      <c r="C140" s="669"/>
      <c r="D140" s="669"/>
      <c r="E140" s="669"/>
      <c r="F140" s="669"/>
      <c r="G140" s="669"/>
      <c r="H140" s="669"/>
      <c r="I140" s="669"/>
      <c r="J140" s="669"/>
      <c r="K140" s="669"/>
      <c r="L140" s="669"/>
      <c r="M140" s="669"/>
      <c r="N140" s="669"/>
      <c r="O140" s="669"/>
      <c r="P140" s="669"/>
      <c r="Q140" s="669"/>
      <c r="R140" s="669"/>
      <c r="S140" s="669"/>
      <c r="T140" s="669"/>
      <c r="U140" s="669"/>
      <c r="V140" s="669"/>
      <c r="W140" s="669"/>
      <c r="X140" s="669"/>
      <c r="Y140" s="669"/>
      <c r="Z140" s="669"/>
      <c r="AA140" s="669"/>
    </row>
    <row r="141" spans="1:27" ht="12.75">
      <c r="A141" s="669"/>
      <c r="B141" s="669"/>
      <c r="C141" s="669"/>
      <c r="D141" s="669"/>
      <c r="E141" s="669"/>
      <c r="F141" s="669"/>
      <c r="G141" s="669"/>
      <c r="H141" s="669"/>
      <c r="I141" s="669"/>
      <c r="J141" s="669"/>
      <c r="K141" s="669"/>
      <c r="L141" s="669"/>
      <c r="M141" s="669"/>
      <c r="N141" s="669"/>
      <c r="O141" s="669"/>
      <c r="P141" s="669"/>
      <c r="Q141" s="669"/>
      <c r="R141" s="669"/>
      <c r="S141" s="669"/>
      <c r="T141" s="669"/>
      <c r="U141" s="669"/>
      <c r="V141" s="669"/>
      <c r="W141" s="669"/>
      <c r="X141" s="669"/>
      <c r="Y141" s="669"/>
      <c r="Z141" s="669"/>
      <c r="AA141" s="669"/>
    </row>
    <row r="142" spans="1:27" ht="12.75">
      <c r="A142" s="669"/>
      <c r="B142" s="669"/>
      <c r="C142" s="669"/>
      <c r="D142" s="669"/>
      <c r="E142" s="669"/>
      <c r="F142" s="669"/>
      <c r="G142" s="669"/>
      <c r="H142" s="669"/>
      <c r="I142" s="669"/>
      <c r="J142" s="669"/>
      <c r="K142" s="669"/>
      <c r="L142" s="669"/>
      <c r="M142" s="669"/>
      <c r="N142" s="669"/>
      <c r="O142" s="669"/>
      <c r="P142" s="669"/>
      <c r="Q142" s="669"/>
      <c r="R142" s="669"/>
      <c r="S142" s="669"/>
      <c r="T142" s="669"/>
      <c r="U142" s="669"/>
      <c r="V142" s="669"/>
      <c r="W142" s="669"/>
      <c r="X142" s="669"/>
      <c r="Y142" s="669"/>
      <c r="Z142" s="669"/>
      <c r="AA142" s="669"/>
    </row>
    <row r="143" spans="1:27" ht="12.75">
      <c r="A143" s="669"/>
      <c r="B143" s="669"/>
      <c r="C143" s="669"/>
      <c r="D143" s="669"/>
      <c r="E143" s="669"/>
      <c r="F143" s="669"/>
      <c r="G143" s="669"/>
      <c r="H143" s="669"/>
      <c r="I143" s="669"/>
      <c r="J143" s="669"/>
      <c r="K143" s="669"/>
      <c r="L143" s="669"/>
      <c r="M143" s="669"/>
      <c r="N143" s="669"/>
      <c r="O143" s="669"/>
      <c r="P143" s="669"/>
      <c r="Q143" s="669"/>
      <c r="R143" s="669"/>
      <c r="S143" s="669"/>
      <c r="T143" s="669"/>
      <c r="U143" s="669"/>
      <c r="V143" s="669"/>
      <c r="W143" s="669"/>
      <c r="X143" s="669"/>
      <c r="Y143" s="669"/>
      <c r="Z143" s="669"/>
      <c r="AA143" s="669"/>
    </row>
    <row r="144" spans="1:27" ht="12.75">
      <c r="A144" s="669"/>
      <c r="B144" s="669"/>
      <c r="C144" s="669"/>
      <c r="D144" s="669"/>
      <c r="E144" s="669"/>
      <c r="F144" s="669"/>
      <c r="G144" s="669"/>
      <c r="H144" s="669"/>
      <c r="I144" s="669"/>
      <c r="J144" s="669"/>
      <c r="K144" s="669"/>
      <c r="L144" s="669"/>
      <c r="M144" s="669"/>
      <c r="N144" s="669"/>
      <c r="O144" s="669"/>
      <c r="P144" s="669"/>
      <c r="Q144" s="669"/>
      <c r="R144" s="669"/>
      <c r="S144" s="669"/>
      <c r="T144" s="669"/>
      <c r="U144" s="669"/>
      <c r="V144" s="669"/>
      <c r="W144" s="669"/>
      <c r="X144" s="669"/>
      <c r="Y144" s="669"/>
      <c r="Z144" s="669"/>
      <c r="AA144" s="669"/>
    </row>
    <row r="145" spans="1:27" ht="12.75">
      <c r="A145" s="669"/>
      <c r="B145" s="669"/>
      <c r="C145" s="669"/>
      <c r="D145" s="669"/>
      <c r="E145" s="669"/>
      <c r="F145" s="669"/>
      <c r="G145" s="669"/>
      <c r="H145" s="669"/>
      <c r="I145" s="669"/>
      <c r="J145" s="669"/>
      <c r="K145" s="669"/>
      <c r="L145" s="669"/>
      <c r="M145" s="669"/>
      <c r="N145" s="669"/>
      <c r="O145" s="669"/>
      <c r="P145" s="669"/>
      <c r="Q145" s="669"/>
      <c r="R145" s="669"/>
      <c r="S145" s="669"/>
      <c r="T145" s="669"/>
      <c r="U145" s="669"/>
      <c r="V145" s="669"/>
      <c r="W145" s="669"/>
      <c r="X145" s="669"/>
      <c r="Y145" s="669"/>
      <c r="Z145" s="669"/>
      <c r="AA145" s="669"/>
    </row>
    <row r="146" spans="1:27" ht="12.75">
      <c r="A146" s="669"/>
      <c r="B146" s="669"/>
      <c r="C146" s="669"/>
      <c r="D146" s="669"/>
      <c r="E146" s="669"/>
      <c r="F146" s="669"/>
      <c r="G146" s="669"/>
      <c r="H146" s="669"/>
      <c r="I146" s="669"/>
      <c r="J146" s="669"/>
      <c r="K146" s="669"/>
      <c r="L146" s="669"/>
      <c r="M146" s="669"/>
      <c r="N146" s="669"/>
      <c r="O146" s="669"/>
      <c r="P146" s="669"/>
      <c r="Q146" s="669"/>
      <c r="R146" s="669"/>
      <c r="S146" s="669"/>
      <c r="T146" s="669"/>
      <c r="U146" s="669"/>
      <c r="V146" s="669"/>
      <c r="W146" s="669"/>
      <c r="X146" s="669"/>
      <c r="Y146" s="669"/>
      <c r="Z146" s="669"/>
      <c r="AA146" s="669"/>
    </row>
    <row r="147" spans="1:27" ht="12.75">
      <c r="A147" s="669"/>
      <c r="B147" s="669"/>
      <c r="C147" s="669"/>
      <c r="D147" s="669"/>
      <c r="E147" s="669"/>
      <c r="F147" s="669"/>
      <c r="G147" s="669"/>
      <c r="H147" s="669"/>
      <c r="I147" s="669"/>
      <c r="J147" s="669"/>
      <c r="K147" s="669"/>
      <c r="L147" s="669"/>
      <c r="M147" s="669"/>
      <c r="N147" s="669"/>
      <c r="O147" s="669"/>
      <c r="P147" s="669"/>
      <c r="Q147" s="669"/>
      <c r="R147" s="669"/>
      <c r="S147" s="669"/>
      <c r="T147" s="669"/>
      <c r="U147" s="669"/>
      <c r="V147" s="669"/>
      <c r="W147" s="669"/>
      <c r="X147" s="669"/>
      <c r="Y147" s="669"/>
      <c r="Z147" s="669"/>
      <c r="AA147" s="669"/>
    </row>
    <row r="148" spans="1:27" ht="12.75">
      <c r="A148" s="669"/>
      <c r="B148" s="669"/>
      <c r="C148" s="669"/>
      <c r="D148" s="669"/>
      <c r="E148" s="669"/>
      <c r="F148" s="669"/>
      <c r="G148" s="669"/>
      <c r="H148" s="669"/>
      <c r="I148" s="669"/>
      <c r="J148" s="669"/>
      <c r="K148" s="669"/>
      <c r="L148" s="669"/>
      <c r="M148" s="669"/>
      <c r="N148" s="669"/>
      <c r="O148" s="669"/>
      <c r="P148" s="669"/>
      <c r="Q148" s="669"/>
      <c r="R148" s="669"/>
      <c r="S148" s="669"/>
      <c r="T148" s="669"/>
      <c r="U148" s="669"/>
      <c r="V148" s="669"/>
      <c r="W148" s="669"/>
      <c r="X148" s="669"/>
      <c r="Y148" s="669"/>
      <c r="Z148" s="669"/>
      <c r="AA148" s="669"/>
    </row>
    <row r="149" spans="1:27" ht="12.75">
      <c r="A149" s="669"/>
      <c r="B149" s="669"/>
      <c r="C149" s="669"/>
      <c r="D149" s="669"/>
      <c r="E149" s="669"/>
      <c r="F149" s="669"/>
      <c r="G149" s="669"/>
      <c r="H149" s="669"/>
      <c r="I149" s="669"/>
      <c r="J149" s="669"/>
      <c r="K149" s="669"/>
      <c r="L149" s="669"/>
      <c r="M149" s="669"/>
      <c r="N149" s="669"/>
      <c r="O149" s="669"/>
      <c r="P149" s="669"/>
      <c r="Q149" s="669"/>
      <c r="R149" s="669"/>
      <c r="S149" s="669"/>
      <c r="T149" s="669"/>
      <c r="U149" s="669"/>
      <c r="V149" s="669"/>
      <c r="W149" s="669"/>
      <c r="X149" s="669"/>
      <c r="Y149" s="669"/>
      <c r="Z149" s="669"/>
      <c r="AA149" s="669"/>
    </row>
    <row r="150" spans="1:27" ht="12.75">
      <c r="A150" s="669"/>
      <c r="B150" s="669"/>
      <c r="C150" s="669"/>
      <c r="D150" s="669"/>
      <c r="E150" s="669"/>
      <c r="F150" s="669"/>
      <c r="G150" s="669"/>
      <c r="H150" s="669"/>
      <c r="I150" s="669"/>
      <c r="J150" s="669"/>
      <c r="K150" s="669"/>
      <c r="L150" s="669"/>
      <c r="M150" s="669"/>
      <c r="N150" s="669"/>
      <c r="O150" s="669"/>
      <c r="P150" s="669"/>
      <c r="Q150" s="669"/>
      <c r="R150" s="669"/>
      <c r="S150" s="669"/>
      <c r="T150" s="669"/>
      <c r="U150" s="669"/>
      <c r="V150" s="669"/>
      <c r="W150" s="669"/>
      <c r="X150" s="669"/>
      <c r="Y150" s="669"/>
      <c r="Z150" s="669"/>
      <c r="AA150" s="669"/>
    </row>
    <row r="151" spans="1:27" ht="12.75">
      <c r="A151" s="669"/>
      <c r="B151" s="669"/>
      <c r="C151" s="669"/>
      <c r="D151" s="669"/>
      <c r="E151" s="669"/>
      <c r="F151" s="669"/>
      <c r="G151" s="669"/>
      <c r="H151" s="669"/>
      <c r="I151" s="669"/>
      <c r="J151" s="669"/>
      <c r="K151" s="669"/>
      <c r="L151" s="669"/>
      <c r="M151" s="669"/>
      <c r="N151" s="669"/>
      <c r="O151" s="669"/>
      <c r="P151" s="669"/>
      <c r="Q151" s="669"/>
      <c r="R151" s="669"/>
      <c r="S151" s="669"/>
      <c r="T151" s="669"/>
      <c r="U151" s="669"/>
      <c r="V151" s="669"/>
      <c r="W151" s="669"/>
      <c r="X151" s="669"/>
      <c r="Y151" s="669"/>
      <c r="Z151" s="669"/>
      <c r="AA151" s="669"/>
    </row>
    <row r="152" spans="1:27" ht="12.75">
      <c r="A152" s="669"/>
      <c r="B152" s="669"/>
      <c r="C152" s="669"/>
      <c r="D152" s="669"/>
      <c r="E152" s="669"/>
      <c r="F152" s="669"/>
      <c r="G152" s="669"/>
      <c r="H152" s="669"/>
      <c r="I152" s="669"/>
      <c r="J152" s="669"/>
      <c r="K152" s="669"/>
      <c r="L152" s="669"/>
      <c r="M152" s="669"/>
      <c r="N152" s="669"/>
      <c r="O152" s="669"/>
      <c r="P152" s="669"/>
      <c r="Q152" s="669"/>
      <c r="R152" s="669"/>
      <c r="S152" s="669"/>
      <c r="T152" s="669"/>
      <c r="U152" s="669"/>
      <c r="V152" s="669"/>
      <c r="W152" s="669"/>
      <c r="X152" s="669"/>
      <c r="Y152" s="669"/>
      <c r="Z152" s="669"/>
      <c r="AA152" s="669"/>
    </row>
    <row r="153" spans="1:27" ht="12.75">
      <c r="A153" s="669"/>
      <c r="B153" s="669"/>
      <c r="C153" s="669"/>
      <c r="D153" s="669"/>
      <c r="E153" s="669"/>
      <c r="F153" s="669"/>
      <c r="G153" s="669"/>
      <c r="H153" s="669"/>
      <c r="I153" s="669"/>
      <c r="J153" s="669"/>
      <c r="K153" s="669"/>
      <c r="L153" s="669"/>
      <c r="M153" s="669"/>
      <c r="N153" s="669"/>
      <c r="O153" s="669"/>
      <c r="P153" s="669"/>
      <c r="Q153" s="669"/>
      <c r="R153" s="669"/>
      <c r="S153" s="669"/>
      <c r="T153" s="669"/>
      <c r="U153" s="669"/>
      <c r="V153" s="669"/>
      <c r="W153" s="669"/>
      <c r="X153" s="669"/>
      <c r="Y153" s="669"/>
      <c r="Z153" s="669"/>
      <c r="AA153" s="669"/>
    </row>
    <row r="154" spans="1:27" ht="12.75">
      <c r="A154" s="669"/>
      <c r="B154" s="669"/>
      <c r="C154" s="669"/>
      <c r="D154" s="669"/>
      <c r="E154" s="669"/>
      <c r="F154" s="669"/>
      <c r="G154" s="669"/>
      <c r="H154" s="669"/>
      <c r="I154" s="669"/>
      <c r="J154" s="669"/>
      <c r="K154" s="669"/>
      <c r="L154" s="669"/>
      <c r="M154" s="669"/>
      <c r="N154" s="669"/>
      <c r="O154" s="669"/>
      <c r="P154" s="669"/>
      <c r="Q154" s="669"/>
      <c r="R154" s="669"/>
      <c r="S154" s="669"/>
      <c r="T154" s="669"/>
      <c r="U154" s="669"/>
      <c r="V154" s="669"/>
      <c r="W154" s="669"/>
      <c r="X154" s="669"/>
      <c r="Y154" s="669"/>
      <c r="Z154" s="669"/>
      <c r="AA154" s="669"/>
    </row>
    <row r="155" spans="1:27" ht="12.75">
      <c r="A155" s="669"/>
      <c r="B155" s="669"/>
      <c r="C155" s="669"/>
      <c r="D155" s="669"/>
      <c r="E155" s="669"/>
      <c r="F155" s="669"/>
      <c r="G155" s="669"/>
      <c r="H155" s="669"/>
      <c r="I155" s="669"/>
      <c r="J155" s="669"/>
      <c r="K155" s="669"/>
      <c r="L155" s="669"/>
      <c r="M155" s="669"/>
      <c r="N155" s="669"/>
      <c r="O155" s="669"/>
      <c r="P155" s="669"/>
      <c r="Q155" s="669"/>
      <c r="R155" s="669"/>
      <c r="S155" s="669"/>
      <c r="T155" s="669"/>
      <c r="U155" s="669"/>
      <c r="V155" s="669"/>
      <c r="W155" s="669"/>
      <c r="X155" s="669"/>
      <c r="Y155" s="669"/>
      <c r="Z155" s="669"/>
      <c r="AA155" s="669"/>
    </row>
    <row r="156" spans="1:27" ht="12.75">
      <c r="A156" s="669"/>
      <c r="B156" s="669"/>
      <c r="C156" s="669"/>
      <c r="D156" s="669"/>
      <c r="E156" s="669"/>
      <c r="F156" s="669"/>
      <c r="G156" s="669"/>
      <c r="H156" s="669"/>
      <c r="I156" s="669"/>
      <c r="J156" s="669"/>
      <c r="K156" s="669"/>
      <c r="L156" s="669"/>
      <c r="M156" s="669"/>
      <c r="N156" s="669"/>
      <c r="O156" s="669"/>
      <c r="P156" s="669"/>
      <c r="Q156" s="669"/>
      <c r="R156" s="669"/>
      <c r="S156" s="669"/>
      <c r="T156" s="669"/>
      <c r="U156" s="669"/>
      <c r="V156" s="669"/>
      <c r="W156" s="669"/>
      <c r="X156" s="669"/>
      <c r="Y156" s="669"/>
      <c r="Z156" s="669"/>
      <c r="AA156" s="669"/>
    </row>
    <row r="157" spans="1:27" ht="12.75">
      <c r="A157" s="669"/>
      <c r="B157" s="669"/>
      <c r="C157" s="669"/>
      <c r="D157" s="669"/>
      <c r="E157" s="669"/>
      <c r="F157" s="669"/>
      <c r="G157" s="669"/>
      <c r="H157" s="669"/>
      <c r="I157" s="669"/>
      <c r="J157" s="669"/>
      <c r="K157" s="669"/>
      <c r="L157" s="669"/>
      <c r="M157" s="669"/>
      <c r="N157" s="669"/>
      <c r="O157" s="669"/>
      <c r="P157" s="669"/>
      <c r="Q157" s="669"/>
      <c r="R157" s="669"/>
      <c r="S157" s="669"/>
      <c r="T157" s="669"/>
      <c r="U157" s="669"/>
      <c r="V157" s="669"/>
      <c r="W157" s="669"/>
      <c r="X157" s="669"/>
      <c r="Y157" s="669"/>
      <c r="Z157" s="669"/>
      <c r="AA157" s="669"/>
    </row>
    <row r="158" spans="1:27" ht="12.75">
      <c r="A158" s="669"/>
      <c r="B158" s="669"/>
      <c r="C158" s="669"/>
      <c r="D158" s="669"/>
      <c r="E158" s="669"/>
      <c r="F158" s="669"/>
      <c r="G158" s="669"/>
      <c r="H158" s="669"/>
      <c r="I158" s="669"/>
      <c r="J158" s="669"/>
      <c r="K158" s="669"/>
      <c r="L158" s="669"/>
      <c r="M158" s="669"/>
      <c r="N158" s="669"/>
      <c r="O158" s="669"/>
      <c r="P158" s="669"/>
      <c r="Q158" s="669"/>
      <c r="R158" s="669"/>
      <c r="S158" s="669"/>
      <c r="T158" s="669"/>
      <c r="U158" s="669"/>
      <c r="V158" s="669"/>
      <c r="W158" s="669"/>
      <c r="X158" s="669"/>
      <c r="Y158" s="669"/>
      <c r="Z158" s="669"/>
      <c r="AA158" s="669"/>
    </row>
    <row r="159" spans="1:27" ht="12.75">
      <c r="A159" s="669"/>
      <c r="B159" s="669"/>
      <c r="C159" s="669"/>
      <c r="D159" s="669"/>
      <c r="E159" s="669"/>
      <c r="F159" s="669"/>
      <c r="G159" s="669"/>
      <c r="H159" s="669"/>
      <c r="I159" s="669"/>
      <c r="J159" s="669"/>
      <c r="K159" s="669"/>
      <c r="L159" s="669"/>
      <c r="M159" s="669"/>
      <c r="N159" s="669"/>
      <c r="O159" s="669"/>
      <c r="P159" s="669"/>
      <c r="Q159" s="669"/>
      <c r="R159" s="669"/>
      <c r="S159" s="669"/>
      <c r="T159" s="669"/>
      <c r="U159" s="669"/>
      <c r="V159" s="669"/>
      <c r="W159" s="669"/>
      <c r="X159" s="669"/>
      <c r="Y159" s="669"/>
      <c r="Z159" s="669"/>
      <c r="AA159" s="669"/>
    </row>
    <row r="160" spans="1:27" ht="12.75">
      <c r="A160" s="669"/>
      <c r="B160" s="669"/>
      <c r="C160" s="669"/>
      <c r="D160" s="669"/>
      <c r="E160" s="669"/>
      <c r="F160" s="669"/>
      <c r="G160" s="669"/>
      <c r="H160" s="669"/>
      <c r="I160" s="669"/>
      <c r="J160" s="669"/>
      <c r="K160" s="669"/>
      <c r="L160" s="669"/>
      <c r="M160" s="669"/>
      <c r="N160" s="669"/>
      <c r="O160" s="669"/>
      <c r="P160" s="669"/>
      <c r="Q160" s="669"/>
      <c r="R160" s="669"/>
      <c r="S160" s="669"/>
      <c r="T160" s="669"/>
      <c r="U160" s="669"/>
      <c r="V160" s="669"/>
      <c r="W160" s="669"/>
      <c r="X160" s="669"/>
      <c r="Y160" s="669"/>
      <c r="Z160" s="669"/>
      <c r="AA160" s="669"/>
    </row>
    <row r="161" spans="1:27" ht="12.75">
      <c r="A161" s="669"/>
      <c r="B161" s="669"/>
      <c r="C161" s="669"/>
      <c r="D161" s="669"/>
      <c r="E161" s="669"/>
      <c r="F161" s="669"/>
      <c r="G161" s="669"/>
      <c r="H161" s="669"/>
      <c r="I161" s="669"/>
      <c r="J161" s="669"/>
      <c r="K161" s="669"/>
      <c r="L161" s="669"/>
      <c r="M161" s="669"/>
      <c r="N161" s="669"/>
      <c r="O161" s="669"/>
      <c r="P161" s="669"/>
      <c r="Q161" s="669"/>
      <c r="R161" s="669"/>
      <c r="S161" s="669"/>
      <c r="T161" s="669"/>
      <c r="U161" s="669"/>
      <c r="V161" s="669"/>
      <c r="W161" s="669"/>
      <c r="X161" s="669"/>
      <c r="Y161" s="669"/>
      <c r="Z161" s="669"/>
      <c r="AA161" s="669"/>
    </row>
    <row r="162" spans="1:27" ht="12.75">
      <c r="A162" s="669"/>
      <c r="B162" s="669"/>
      <c r="C162" s="669"/>
      <c r="D162" s="669"/>
      <c r="E162" s="669"/>
      <c r="F162" s="669"/>
      <c r="G162" s="669"/>
      <c r="H162" s="669"/>
      <c r="I162" s="669"/>
      <c r="J162" s="669"/>
      <c r="K162" s="669"/>
      <c r="L162" s="669"/>
      <c r="M162" s="669"/>
      <c r="N162" s="669"/>
      <c r="O162" s="669"/>
      <c r="P162" s="669"/>
      <c r="Q162" s="669"/>
      <c r="R162" s="669"/>
      <c r="S162" s="669"/>
      <c r="T162" s="669"/>
      <c r="U162" s="669"/>
      <c r="V162" s="669"/>
      <c r="W162" s="669"/>
      <c r="X162" s="669"/>
      <c r="Y162" s="669"/>
      <c r="Z162" s="669"/>
      <c r="AA162" s="669"/>
    </row>
    <row r="163" spans="1:27" ht="12.75">
      <c r="A163" s="669"/>
      <c r="B163" s="669"/>
      <c r="C163" s="669"/>
      <c r="D163" s="669"/>
      <c r="E163" s="669"/>
      <c r="F163" s="669"/>
      <c r="G163" s="669"/>
      <c r="H163" s="669"/>
      <c r="I163" s="669"/>
      <c r="J163" s="669"/>
      <c r="K163" s="669"/>
      <c r="L163" s="669"/>
      <c r="M163" s="669"/>
      <c r="N163" s="669"/>
      <c r="O163" s="669"/>
      <c r="P163" s="669"/>
      <c r="Q163" s="669"/>
      <c r="R163" s="669"/>
      <c r="S163" s="669"/>
      <c r="T163" s="669"/>
      <c r="U163" s="669"/>
      <c r="V163" s="669"/>
      <c r="W163" s="669"/>
      <c r="X163" s="669"/>
      <c r="Y163" s="669"/>
      <c r="Z163" s="669"/>
      <c r="AA163" s="669"/>
    </row>
    <row r="164" spans="1:27" ht="12.75">
      <c r="A164" s="669"/>
      <c r="B164" s="669"/>
      <c r="C164" s="669"/>
      <c r="D164" s="669"/>
      <c r="E164" s="669"/>
      <c r="F164" s="669"/>
      <c r="G164" s="669"/>
      <c r="H164" s="669"/>
      <c r="I164" s="669"/>
      <c r="J164" s="669"/>
      <c r="K164" s="669"/>
      <c r="L164" s="669"/>
      <c r="M164" s="669"/>
      <c r="N164" s="669"/>
      <c r="O164" s="669"/>
      <c r="P164" s="669"/>
      <c r="Q164" s="669"/>
      <c r="R164" s="669"/>
      <c r="S164" s="669"/>
      <c r="T164" s="669"/>
      <c r="U164" s="669"/>
      <c r="V164" s="669"/>
      <c r="W164" s="669"/>
      <c r="X164" s="669"/>
      <c r="Y164" s="669"/>
      <c r="Z164" s="669"/>
      <c r="AA164" s="669"/>
    </row>
    <row r="165" spans="1:27" ht="12.75">
      <c r="A165" s="669"/>
      <c r="B165" s="669"/>
      <c r="C165" s="669"/>
      <c r="D165" s="669"/>
      <c r="E165" s="669"/>
      <c r="F165" s="669"/>
      <c r="G165" s="669"/>
      <c r="H165" s="669"/>
      <c r="I165" s="669"/>
      <c r="J165" s="669"/>
      <c r="K165" s="669"/>
      <c r="L165" s="669"/>
      <c r="M165" s="669"/>
      <c r="N165" s="669"/>
      <c r="O165" s="669"/>
      <c r="P165" s="669"/>
      <c r="Q165" s="669"/>
      <c r="R165" s="669"/>
      <c r="S165" s="669"/>
      <c r="T165" s="669"/>
      <c r="U165" s="669"/>
      <c r="V165" s="669"/>
      <c r="W165" s="669"/>
      <c r="X165" s="669"/>
      <c r="Y165" s="669"/>
      <c r="Z165" s="669"/>
      <c r="AA165" s="669"/>
    </row>
    <row r="166" spans="1:27" ht="12.75">
      <c r="A166" s="669"/>
      <c r="B166" s="669"/>
      <c r="C166" s="669"/>
      <c r="D166" s="669"/>
      <c r="E166" s="669"/>
      <c r="F166" s="669"/>
      <c r="G166" s="669"/>
      <c r="H166" s="669"/>
      <c r="I166" s="669"/>
      <c r="J166" s="669"/>
      <c r="K166" s="669"/>
      <c r="L166" s="669"/>
      <c r="M166" s="669"/>
      <c r="N166" s="669"/>
      <c r="O166" s="669"/>
      <c r="P166" s="669"/>
      <c r="Q166" s="669"/>
      <c r="R166" s="669"/>
      <c r="S166" s="669"/>
      <c r="T166" s="669"/>
      <c r="U166" s="669"/>
      <c r="V166" s="669"/>
      <c r="W166" s="669"/>
      <c r="X166" s="669"/>
      <c r="Y166" s="669"/>
      <c r="Z166" s="669"/>
      <c r="AA166" s="669"/>
    </row>
    <row r="167" spans="1:27" ht="12.75">
      <c r="A167" s="669"/>
      <c r="B167" s="669"/>
      <c r="C167" s="669"/>
      <c r="D167" s="669"/>
      <c r="E167" s="669"/>
      <c r="F167" s="669"/>
      <c r="G167" s="669"/>
      <c r="H167" s="669"/>
      <c r="I167" s="669"/>
      <c r="J167" s="669"/>
      <c r="K167" s="669"/>
      <c r="L167" s="669"/>
      <c r="M167" s="669"/>
      <c r="N167" s="669"/>
      <c r="O167" s="669"/>
      <c r="P167" s="669"/>
      <c r="Q167" s="669"/>
      <c r="R167" s="669"/>
      <c r="S167" s="669"/>
      <c r="T167" s="669"/>
      <c r="U167" s="669"/>
      <c r="V167" s="669"/>
      <c r="W167" s="669"/>
      <c r="X167" s="669"/>
      <c r="Y167" s="669"/>
      <c r="Z167" s="669"/>
      <c r="AA167" s="669"/>
    </row>
    <row r="168" spans="1:27" ht="12.75">
      <c r="A168" s="669"/>
      <c r="B168" s="669"/>
      <c r="C168" s="669"/>
      <c r="D168" s="669"/>
      <c r="E168" s="669"/>
      <c r="F168" s="669"/>
      <c r="G168" s="669"/>
      <c r="H168" s="669"/>
      <c r="I168" s="669"/>
      <c r="J168" s="669"/>
      <c r="K168" s="669"/>
      <c r="L168" s="669"/>
      <c r="M168" s="669"/>
      <c r="N168" s="669"/>
      <c r="O168" s="669"/>
      <c r="P168" s="669"/>
      <c r="Q168" s="669"/>
      <c r="R168" s="669"/>
      <c r="S168" s="669"/>
      <c r="T168" s="669"/>
      <c r="U168" s="669"/>
      <c r="V168" s="669"/>
      <c r="W168" s="669"/>
      <c r="X168" s="669"/>
      <c r="Y168" s="669"/>
      <c r="Z168" s="669"/>
      <c r="AA168" s="669"/>
    </row>
    <row r="169" spans="1:27" ht="12.75">
      <c r="A169" s="669"/>
      <c r="B169" s="669"/>
      <c r="C169" s="669"/>
      <c r="D169" s="669"/>
      <c r="E169" s="669"/>
      <c r="F169" s="669"/>
      <c r="G169" s="669"/>
      <c r="H169" s="669"/>
      <c r="I169" s="669"/>
      <c r="J169" s="669"/>
      <c r="K169" s="669"/>
      <c r="L169" s="669"/>
      <c r="M169" s="669"/>
      <c r="N169" s="669"/>
      <c r="O169" s="669"/>
      <c r="P169" s="669"/>
      <c r="Q169" s="669"/>
      <c r="R169" s="669"/>
      <c r="S169" s="669"/>
      <c r="T169" s="669"/>
      <c r="U169" s="669"/>
      <c r="V169" s="669"/>
      <c r="W169" s="669"/>
      <c r="X169" s="669"/>
      <c r="Y169" s="669"/>
      <c r="Z169" s="669"/>
      <c r="AA169" s="669"/>
    </row>
    <row r="170" spans="1:27" ht="12.75">
      <c r="A170" s="669"/>
      <c r="B170" s="669"/>
      <c r="C170" s="669"/>
      <c r="D170" s="669"/>
      <c r="E170" s="669"/>
      <c r="F170" s="669"/>
      <c r="G170" s="669"/>
      <c r="H170" s="669"/>
      <c r="I170" s="669"/>
      <c r="J170" s="669"/>
      <c r="K170" s="669"/>
      <c r="L170" s="669"/>
      <c r="M170" s="669"/>
      <c r="N170" s="669"/>
      <c r="O170" s="669"/>
      <c r="P170" s="669"/>
      <c r="Q170" s="669"/>
      <c r="R170" s="669"/>
      <c r="S170" s="669"/>
      <c r="T170" s="669"/>
      <c r="U170" s="669"/>
      <c r="V170" s="669"/>
      <c r="W170" s="669"/>
      <c r="X170" s="669"/>
      <c r="Y170" s="669"/>
      <c r="Z170" s="669"/>
      <c r="AA170" s="669"/>
    </row>
    <row r="171" spans="1:27" ht="12.75">
      <c r="A171" s="669"/>
      <c r="B171" s="669"/>
      <c r="C171" s="669"/>
      <c r="D171" s="669"/>
      <c r="E171" s="669"/>
      <c r="F171" s="669"/>
      <c r="G171" s="669"/>
      <c r="H171" s="669"/>
      <c r="I171" s="669"/>
      <c r="J171" s="669"/>
      <c r="K171" s="669"/>
      <c r="L171" s="669"/>
      <c r="M171" s="669"/>
      <c r="N171" s="669"/>
      <c r="O171" s="669"/>
      <c r="P171" s="669"/>
      <c r="Q171" s="669"/>
      <c r="R171" s="669"/>
      <c r="S171" s="669"/>
      <c r="T171" s="669"/>
      <c r="U171" s="669"/>
      <c r="V171" s="669"/>
      <c r="W171" s="669"/>
      <c r="X171" s="669"/>
      <c r="Y171" s="669"/>
      <c r="Z171" s="669"/>
      <c r="AA171" s="669"/>
    </row>
    <row r="172" spans="1:27" ht="12.75">
      <c r="A172" s="669"/>
      <c r="B172" s="669"/>
      <c r="C172" s="669"/>
      <c r="D172" s="669"/>
      <c r="E172" s="669"/>
      <c r="F172" s="669"/>
      <c r="G172" s="669"/>
      <c r="H172" s="669"/>
      <c r="I172" s="669"/>
      <c r="J172" s="669"/>
      <c r="K172" s="669"/>
      <c r="L172" s="669"/>
      <c r="M172" s="669"/>
      <c r="N172" s="669"/>
      <c r="O172" s="669"/>
      <c r="P172" s="669"/>
      <c r="Q172" s="669"/>
      <c r="R172" s="669"/>
      <c r="S172" s="669"/>
      <c r="T172" s="669"/>
      <c r="U172" s="669"/>
      <c r="V172" s="669"/>
      <c r="W172" s="669"/>
      <c r="X172" s="669"/>
      <c r="Y172" s="669"/>
      <c r="Z172" s="669"/>
      <c r="AA172" s="669"/>
    </row>
    <row r="173" spans="1:27" ht="12.75">
      <c r="A173" s="669"/>
      <c r="B173" s="669"/>
      <c r="C173" s="669"/>
      <c r="D173" s="669"/>
      <c r="E173" s="669"/>
      <c r="F173" s="669"/>
      <c r="G173" s="669"/>
      <c r="H173" s="669"/>
      <c r="I173" s="669"/>
      <c r="J173" s="669"/>
      <c r="K173" s="669"/>
      <c r="L173" s="669"/>
      <c r="M173" s="669"/>
      <c r="N173" s="669"/>
      <c r="O173" s="669"/>
      <c r="P173" s="669"/>
      <c r="Q173" s="669"/>
      <c r="R173" s="669"/>
      <c r="S173" s="669"/>
      <c r="T173" s="669"/>
      <c r="U173" s="669"/>
      <c r="V173" s="669"/>
      <c r="W173" s="669"/>
      <c r="X173" s="669"/>
      <c r="Y173" s="669"/>
      <c r="Z173" s="669"/>
      <c r="AA173" s="669"/>
    </row>
    <row r="174" spans="1:27" ht="12.75">
      <c r="A174" s="669"/>
      <c r="B174" s="669"/>
      <c r="C174" s="669"/>
      <c r="D174" s="669"/>
      <c r="E174" s="669"/>
      <c r="F174" s="669"/>
      <c r="G174" s="669"/>
      <c r="H174" s="669"/>
      <c r="I174" s="669"/>
      <c r="J174" s="669"/>
      <c r="K174" s="669"/>
      <c r="L174" s="669"/>
      <c r="M174" s="669"/>
      <c r="N174" s="669"/>
      <c r="O174" s="669"/>
      <c r="P174" s="669"/>
      <c r="Q174" s="669"/>
      <c r="R174" s="669"/>
      <c r="S174" s="669"/>
      <c r="T174" s="669"/>
      <c r="U174" s="669"/>
      <c r="V174" s="669"/>
      <c r="W174" s="669"/>
      <c r="X174" s="669"/>
      <c r="Y174" s="669"/>
      <c r="Z174" s="669"/>
      <c r="AA174" s="669"/>
    </row>
    <row r="175" spans="1:27" ht="12.75">
      <c r="A175" s="669"/>
      <c r="B175" s="669"/>
      <c r="C175" s="669"/>
      <c r="D175" s="669"/>
      <c r="E175" s="669"/>
      <c r="F175" s="669"/>
      <c r="G175" s="669"/>
      <c r="H175" s="669"/>
      <c r="I175" s="669"/>
      <c r="J175" s="669"/>
      <c r="K175" s="669"/>
      <c r="L175" s="669"/>
      <c r="M175" s="669"/>
      <c r="N175" s="669"/>
      <c r="O175" s="669"/>
      <c r="P175" s="669"/>
      <c r="Q175" s="669"/>
      <c r="R175" s="669"/>
      <c r="S175" s="669"/>
      <c r="T175" s="669"/>
      <c r="U175" s="669"/>
      <c r="V175" s="669"/>
      <c r="W175" s="669"/>
      <c r="X175" s="669"/>
      <c r="Y175" s="669"/>
      <c r="Z175" s="669"/>
      <c r="AA175" s="669"/>
    </row>
    <row r="176" spans="1:27" ht="12.75">
      <c r="A176" s="669"/>
      <c r="B176" s="669"/>
      <c r="C176" s="669"/>
      <c r="D176" s="669"/>
      <c r="E176" s="669"/>
      <c r="F176" s="669"/>
      <c r="G176" s="669"/>
      <c r="H176" s="669"/>
      <c r="I176" s="669"/>
      <c r="J176" s="669"/>
      <c r="K176" s="669"/>
      <c r="L176" s="669"/>
      <c r="M176" s="669"/>
      <c r="N176" s="669"/>
      <c r="O176" s="669"/>
      <c r="P176" s="669"/>
      <c r="Q176" s="669"/>
      <c r="R176" s="669"/>
      <c r="S176" s="669"/>
      <c r="T176" s="669"/>
      <c r="U176" s="669"/>
      <c r="V176" s="669"/>
      <c r="W176" s="669"/>
      <c r="X176" s="669"/>
      <c r="Y176" s="669"/>
      <c r="Z176" s="669"/>
      <c r="AA176" s="669"/>
    </row>
    <row r="177" spans="1:27" ht="12.75">
      <c r="A177" s="669"/>
      <c r="B177" s="669"/>
      <c r="C177" s="669"/>
      <c r="D177" s="669"/>
      <c r="E177" s="669"/>
      <c r="F177" s="669"/>
      <c r="G177" s="669"/>
      <c r="H177" s="669"/>
      <c r="I177" s="669"/>
      <c r="J177" s="669"/>
      <c r="K177" s="669"/>
      <c r="L177" s="669"/>
      <c r="M177" s="669"/>
      <c r="N177" s="669"/>
      <c r="O177" s="669"/>
      <c r="P177" s="669"/>
      <c r="Q177" s="669"/>
      <c r="R177" s="669"/>
      <c r="S177" s="669"/>
      <c r="T177" s="669"/>
      <c r="U177" s="669"/>
      <c r="V177" s="669"/>
      <c r="W177" s="669"/>
      <c r="X177" s="669"/>
      <c r="Y177" s="669"/>
      <c r="Z177" s="669"/>
      <c r="AA177" s="669"/>
    </row>
    <row r="178" spans="1:27" ht="12.75">
      <c r="A178" s="669"/>
      <c r="B178" s="669"/>
      <c r="C178" s="669"/>
      <c r="D178" s="669"/>
      <c r="E178" s="669"/>
      <c r="F178" s="669"/>
      <c r="G178" s="669"/>
      <c r="H178" s="669"/>
      <c r="I178" s="669"/>
      <c r="J178" s="669"/>
      <c r="K178" s="669"/>
      <c r="L178" s="669"/>
      <c r="M178" s="669"/>
      <c r="N178" s="669"/>
      <c r="O178" s="669"/>
      <c r="P178" s="669"/>
      <c r="Q178" s="669"/>
      <c r="R178" s="669"/>
      <c r="S178" s="669"/>
      <c r="T178" s="669"/>
      <c r="U178" s="669"/>
      <c r="V178" s="669"/>
      <c r="W178" s="669"/>
      <c r="X178" s="669"/>
      <c r="Y178" s="669"/>
      <c r="Z178" s="669"/>
      <c r="AA178" s="669"/>
    </row>
    <row r="179" spans="1:27" ht="12.75">
      <c r="A179" s="669"/>
      <c r="B179" s="669"/>
      <c r="C179" s="669"/>
      <c r="D179" s="669"/>
      <c r="E179" s="669"/>
      <c r="F179" s="669"/>
      <c r="G179" s="669"/>
      <c r="H179" s="669"/>
      <c r="I179" s="669"/>
      <c r="J179" s="669"/>
      <c r="K179" s="669"/>
      <c r="L179" s="669"/>
      <c r="M179" s="669"/>
      <c r="N179" s="669"/>
      <c r="O179" s="669"/>
      <c r="P179" s="669"/>
      <c r="Q179" s="669"/>
      <c r="R179" s="669"/>
      <c r="S179" s="669"/>
      <c r="T179" s="669"/>
      <c r="U179" s="669"/>
      <c r="V179" s="669"/>
      <c r="W179" s="669"/>
      <c r="X179" s="669"/>
      <c r="Y179" s="669"/>
      <c r="Z179" s="669"/>
      <c r="AA179" s="669"/>
    </row>
    <row r="180" spans="1:27" ht="12.75">
      <c r="A180" s="669"/>
      <c r="B180" s="669"/>
      <c r="C180" s="669"/>
      <c r="D180" s="669"/>
      <c r="E180" s="669"/>
      <c r="F180" s="669"/>
      <c r="G180" s="669"/>
      <c r="H180" s="669"/>
      <c r="I180" s="669"/>
      <c r="J180" s="669"/>
      <c r="K180" s="669"/>
      <c r="L180" s="669"/>
      <c r="M180" s="669"/>
      <c r="N180" s="669"/>
      <c r="O180" s="669"/>
      <c r="P180" s="669"/>
      <c r="Q180" s="669"/>
      <c r="R180" s="669"/>
      <c r="S180" s="669"/>
      <c r="T180" s="669"/>
      <c r="U180" s="669"/>
      <c r="V180" s="669"/>
      <c r="W180" s="669"/>
      <c r="X180" s="669"/>
      <c r="Y180" s="669"/>
      <c r="Z180" s="669"/>
      <c r="AA180" s="669"/>
    </row>
    <row r="181" spans="1:27" ht="12.75">
      <c r="A181" s="669"/>
      <c r="B181" s="669"/>
      <c r="C181" s="669"/>
      <c r="D181" s="669"/>
      <c r="E181" s="669"/>
      <c r="F181" s="669"/>
      <c r="G181" s="669"/>
      <c r="H181" s="669"/>
      <c r="I181" s="669"/>
      <c r="J181" s="669"/>
      <c r="K181" s="669"/>
      <c r="L181" s="669"/>
      <c r="M181" s="669"/>
      <c r="N181" s="669"/>
      <c r="O181" s="669"/>
      <c r="P181" s="669"/>
      <c r="Q181" s="669"/>
      <c r="R181" s="669"/>
      <c r="S181" s="669"/>
      <c r="T181" s="669"/>
      <c r="U181" s="669"/>
      <c r="V181" s="669"/>
      <c r="W181" s="669"/>
      <c r="X181" s="669"/>
      <c r="Y181" s="669"/>
      <c r="Z181" s="669"/>
      <c r="AA181" s="669"/>
    </row>
    <row r="182" spans="1:27" ht="12.75">
      <c r="A182" s="669"/>
      <c r="B182" s="669"/>
      <c r="C182" s="669"/>
      <c r="D182" s="669"/>
      <c r="E182" s="669"/>
      <c r="F182" s="669"/>
      <c r="G182" s="669"/>
      <c r="H182" s="669"/>
      <c r="I182" s="669"/>
      <c r="J182" s="669"/>
      <c r="K182" s="669"/>
      <c r="L182" s="669"/>
      <c r="M182" s="669"/>
      <c r="N182" s="669"/>
      <c r="O182" s="669"/>
      <c r="P182" s="669"/>
      <c r="Q182" s="669"/>
      <c r="R182" s="669"/>
      <c r="S182" s="669"/>
      <c r="T182" s="669"/>
      <c r="U182" s="669"/>
      <c r="V182" s="669"/>
      <c r="W182" s="669"/>
      <c r="X182" s="669"/>
      <c r="Y182" s="669"/>
      <c r="Z182" s="669"/>
      <c r="AA182" s="669"/>
    </row>
    <row r="183" spans="1:27" ht="12.75">
      <c r="A183" s="669"/>
      <c r="B183" s="669"/>
      <c r="C183" s="669"/>
      <c r="D183" s="669"/>
      <c r="E183" s="669"/>
      <c r="F183" s="669"/>
      <c r="G183" s="669"/>
      <c r="H183" s="669"/>
      <c r="I183" s="669"/>
      <c r="J183" s="669"/>
      <c r="K183" s="669"/>
      <c r="L183" s="669"/>
      <c r="M183" s="669"/>
      <c r="N183" s="669"/>
      <c r="O183" s="669"/>
      <c r="P183" s="669"/>
      <c r="Q183" s="669"/>
      <c r="R183" s="669"/>
      <c r="S183" s="669"/>
      <c r="T183" s="669"/>
      <c r="U183" s="669"/>
      <c r="V183" s="669"/>
      <c r="W183" s="669"/>
      <c r="X183" s="669"/>
      <c r="Y183" s="669"/>
      <c r="Z183" s="669"/>
      <c r="AA183" s="669"/>
    </row>
    <row r="184" spans="1:27" ht="12.75">
      <c r="A184" s="669"/>
      <c r="B184" s="669"/>
      <c r="C184" s="669"/>
      <c r="D184" s="669"/>
      <c r="E184" s="669"/>
      <c r="F184" s="669"/>
      <c r="G184" s="669"/>
      <c r="H184" s="669"/>
      <c r="I184" s="669"/>
      <c r="J184" s="669"/>
      <c r="K184" s="669"/>
      <c r="L184" s="669"/>
      <c r="M184" s="669"/>
      <c r="N184" s="669"/>
      <c r="O184" s="669"/>
      <c r="P184" s="669"/>
      <c r="Q184" s="669"/>
      <c r="R184" s="669"/>
      <c r="S184" s="669"/>
      <c r="T184" s="669"/>
      <c r="U184" s="669"/>
      <c r="V184" s="669"/>
      <c r="W184" s="669"/>
      <c r="X184" s="669"/>
      <c r="Y184" s="669"/>
      <c r="Z184" s="669"/>
      <c r="AA184" s="669"/>
    </row>
    <row r="185" spans="1:27" ht="12.75">
      <c r="A185" s="669"/>
      <c r="B185" s="669"/>
      <c r="C185" s="669"/>
      <c r="D185" s="669"/>
      <c r="E185" s="669"/>
      <c r="F185" s="669"/>
      <c r="G185" s="669"/>
      <c r="H185" s="669"/>
      <c r="I185" s="669"/>
      <c r="J185" s="669"/>
      <c r="K185" s="669"/>
      <c r="L185" s="669"/>
      <c r="M185" s="669"/>
      <c r="N185" s="669"/>
      <c r="O185" s="669"/>
      <c r="P185" s="669"/>
      <c r="Q185" s="669"/>
      <c r="R185" s="669"/>
      <c r="S185" s="669"/>
      <c r="T185" s="669"/>
      <c r="U185" s="669"/>
      <c r="V185" s="669"/>
      <c r="W185" s="669"/>
      <c r="X185" s="669"/>
      <c r="Y185" s="669"/>
      <c r="Z185" s="669"/>
      <c r="AA185" s="669"/>
    </row>
    <row r="186" spans="1:27" ht="12.75">
      <c r="A186" s="669"/>
      <c r="B186" s="669"/>
      <c r="C186" s="669"/>
      <c r="D186" s="669"/>
      <c r="E186" s="669"/>
      <c r="F186" s="669"/>
      <c r="G186" s="669"/>
      <c r="H186" s="669"/>
      <c r="I186" s="669"/>
      <c r="J186" s="669"/>
      <c r="K186" s="669"/>
      <c r="L186" s="669"/>
      <c r="M186" s="669"/>
      <c r="N186" s="669"/>
      <c r="O186" s="669"/>
      <c r="P186" s="669"/>
      <c r="Q186" s="669"/>
      <c r="R186" s="669"/>
      <c r="S186" s="669"/>
      <c r="T186" s="669"/>
      <c r="U186" s="669"/>
      <c r="V186" s="669"/>
      <c r="W186" s="669"/>
      <c r="X186" s="669"/>
      <c r="Y186" s="669"/>
      <c r="Z186" s="669"/>
      <c r="AA186" s="669"/>
    </row>
    <row r="187" spans="1:27" ht="12.75">
      <c r="A187" s="669"/>
      <c r="B187" s="669"/>
      <c r="C187" s="669"/>
      <c r="D187" s="669"/>
      <c r="E187" s="669"/>
      <c r="F187" s="669"/>
      <c r="G187" s="669"/>
      <c r="H187" s="669"/>
      <c r="I187" s="669"/>
      <c r="J187" s="669"/>
      <c r="K187" s="669"/>
      <c r="L187" s="669"/>
      <c r="M187" s="669"/>
      <c r="N187" s="669"/>
      <c r="O187" s="669"/>
      <c r="P187" s="669"/>
      <c r="Q187" s="669"/>
      <c r="R187" s="669"/>
      <c r="S187" s="669"/>
      <c r="T187" s="669"/>
      <c r="U187" s="669"/>
      <c r="V187" s="669"/>
      <c r="W187" s="669"/>
      <c r="X187" s="669"/>
      <c r="Y187" s="669"/>
      <c r="Z187" s="669"/>
      <c r="AA187" s="669"/>
    </row>
    <row r="188" spans="1:27" ht="12.75">
      <c r="A188" s="669"/>
      <c r="B188" s="669"/>
      <c r="C188" s="669"/>
      <c r="D188" s="669"/>
      <c r="E188" s="669"/>
      <c r="F188" s="669"/>
      <c r="G188" s="669"/>
      <c r="H188" s="669"/>
      <c r="I188" s="669"/>
      <c r="J188" s="669"/>
      <c r="K188" s="669"/>
      <c r="L188" s="669"/>
      <c r="M188" s="669"/>
      <c r="N188" s="669"/>
      <c r="O188" s="669"/>
      <c r="P188" s="669"/>
      <c r="Q188" s="669"/>
      <c r="R188" s="669"/>
      <c r="S188" s="669"/>
      <c r="T188" s="669"/>
      <c r="U188" s="669"/>
      <c r="V188" s="669"/>
      <c r="W188" s="669"/>
      <c r="X188" s="669"/>
      <c r="Y188" s="669"/>
      <c r="Z188" s="669"/>
      <c r="AA188" s="669"/>
    </row>
    <row r="189" spans="1:27" ht="12.75">
      <c r="A189" s="669"/>
      <c r="B189" s="669"/>
      <c r="C189" s="669"/>
      <c r="D189" s="669"/>
      <c r="E189" s="669"/>
      <c r="F189" s="669"/>
      <c r="G189" s="669"/>
      <c r="H189" s="669"/>
      <c r="I189" s="669"/>
      <c r="J189" s="669"/>
      <c r="K189" s="669"/>
      <c r="L189" s="669"/>
      <c r="M189" s="669"/>
      <c r="N189" s="669"/>
      <c r="O189" s="669"/>
      <c r="P189" s="669"/>
      <c r="Q189" s="669"/>
      <c r="R189" s="669"/>
      <c r="S189" s="669"/>
      <c r="T189" s="669"/>
      <c r="U189" s="669"/>
      <c r="V189" s="669"/>
      <c r="W189" s="669"/>
      <c r="X189" s="669"/>
      <c r="Y189" s="669"/>
      <c r="Z189" s="669"/>
      <c r="AA189" s="669"/>
    </row>
    <row r="190" spans="1:27" ht="12.75">
      <c r="A190" s="669"/>
      <c r="B190" s="669"/>
      <c r="C190" s="669"/>
      <c r="D190" s="669"/>
      <c r="E190" s="669"/>
      <c r="F190" s="669"/>
      <c r="G190" s="669"/>
      <c r="H190" s="669"/>
      <c r="I190" s="669"/>
      <c r="J190" s="669"/>
      <c r="K190" s="669"/>
      <c r="L190" s="669"/>
      <c r="M190" s="669"/>
      <c r="N190" s="669"/>
      <c r="O190" s="669"/>
      <c r="P190" s="669"/>
      <c r="Q190" s="669"/>
      <c r="R190" s="669"/>
      <c r="S190" s="669"/>
      <c r="T190" s="669"/>
      <c r="U190" s="669"/>
      <c r="V190" s="669"/>
      <c r="W190" s="669"/>
      <c r="X190" s="669"/>
      <c r="Y190" s="669"/>
      <c r="Z190" s="669"/>
      <c r="AA190" s="669"/>
    </row>
    <row r="191" spans="1:27" ht="12.75">
      <c r="A191" s="669"/>
      <c r="B191" s="669"/>
      <c r="C191" s="669"/>
      <c r="D191" s="669"/>
      <c r="E191" s="669"/>
      <c r="F191" s="669"/>
      <c r="G191" s="669"/>
      <c r="H191" s="669"/>
      <c r="I191" s="669"/>
      <c r="J191" s="669"/>
      <c r="K191" s="669"/>
      <c r="L191" s="669"/>
      <c r="M191" s="669"/>
      <c r="N191" s="669"/>
      <c r="O191" s="669"/>
      <c r="P191" s="669"/>
      <c r="Q191" s="669"/>
      <c r="R191" s="669"/>
      <c r="S191" s="669"/>
      <c r="T191" s="669"/>
      <c r="U191" s="669"/>
      <c r="V191" s="669"/>
      <c r="W191" s="669"/>
      <c r="X191" s="669"/>
      <c r="Y191" s="669"/>
      <c r="Z191" s="669"/>
      <c r="AA191" s="669"/>
    </row>
    <row r="192" spans="1:27" ht="12.75">
      <c r="A192" s="669"/>
      <c r="B192" s="669"/>
      <c r="C192" s="669"/>
      <c r="D192" s="669"/>
      <c r="E192" s="669"/>
      <c r="F192" s="669"/>
      <c r="G192" s="669"/>
      <c r="H192" s="669"/>
      <c r="I192" s="669"/>
      <c r="J192" s="669"/>
      <c r="K192" s="669"/>
      <c r="L192" s="669"/>
      <c r="M192" s="669"/>
      <c r="N192" s="669"/>
      <c r="O192" s="669"/>
      <c r="P192" s="669"/>
      <c r="Q192" s="669"/>
      <c r="R192" s="669"/>
      <c r="S192" s="669"/>
      <c r="T192" s="669"/>
      <c r="U192" s="669"/>
      <c r="V192" s="669"/>
      <c r="W192" s="669"/>
      <c r="X192" s="669"/>
      <c r="Y192" s="669"/>
      <c r="Z192" s="669"/>
      <c r="AA192" s="669"/>
    </row>
    <row r="193" spans="1:27" ht="12.75">
      <c r="A193" s="669"/>
      <c r="B193" s="669"/>
      <c r="C193" s="669"/>
      <c r="D193" s="669"/>
      <c r="E193" s="669"/>
      <c r="F193" s="669"/>
      <c r="G193" s="669"/>
      <c r="H193" s="669"/>
      <c r="I193" s="669"/>
      <c r="J193" s="669"/>
      <c r="K193" s="669"/>
      <c r="L193" s="669"/>
      <c r="M193" s="669"/>
      <c r="N193" s="669"/>
      <c r="O193" s="669"/>
      <c r="P193" s="669"/>
      <c r="Q193" s="669"/>
      <c r="R193" s="669"/>
      <c r="S193" s="669"/>
      <c r="T193" s="669"/>
      <c r="U193" s="669"/>
      <c r="V193" s="669"/>
      <c r="W193" s="669"/>
      <c r="X193" s="669"/>
      <c r="Y193" s="669"/>
      <c r="Z193" s="669"/>
      <c r="AA193" s="669"/>
    </row>
    <row r="194" spans="1:27" ht="12.75">
      <c r="A194" s="669"/>
      <c r="B194" s="669"/>
      <c r="C194" s="669"/>
      <c r="D194" s="669"/>
      <c r="E194" s="669"/>
      <c r="F194" s="669"/>
      <c r="G194" s="669"/>
      <c r="H194" s="669"/>
      <c r="I194" s="669"/>
      <c r="J194" s="669"/>
      <c r="K194" s="669"/>
      <c r="L194" s="669"/>
      <c r="M194" s="669"/>
      <c r="N194" s="669"/>
      <c r="O194" s="669"/>
      <c r="P194" s="669"/>
      <c r="Q194" s="669"/>
      <c r="R194" s="669"/>
      <c r="S194" s="669"/>
      <c r="T194" s="669"/>
      <c r="U194" s="669"/>
      <c r="V194" s="669"/>
      <c r="W194" s="669"/>
      <c r="X194" s="669"/>
      <c r="Y194" s="669"/>
      <c r="Z194" s="669"/>
      <c r="AA194" s="669"/>
    </row>
    <row r="195" spans="1:27" ht="12.75">
      <c r="A195" s="669"/>
      <c r="B195" s="669"/>
      <c r="C195" s="669"/>
      <c r="D195" s="669"/>
      <c r="E195" s="669"/>
      <c r="F195" s="669"/>
      <c r="G195" s="669"/>
      <c r="H195" s="669"/>
      <c r="I195" s="669"/>
      <c r="J195" s="669"/>
      <c r="K195" s="669"/>
      <c r="L195" s="669"/>
      <c r="M195" s="669"/>
      <c r="N195" s="669"/>
      <c r="O195" s="669"/>
      <c r="P195" s="669"/>
      <c r="Q195" s="669"/>
      <c r="R195" s="669"/>
      <c r="S195" s="669"/>
      <c r="T195" s="669"/>
      <c r="U195" s="669"/>
      <c r="V195" s="669"/>
      <c r="W195" s="669"/>
      <c r="X195" s="669"/>
      <c r="Y195" s="669"/>
      <c r="Z195" s="669"/>
      <c r="AA195" s="669"/>
    </row>
    <row r="196" spans="1:27" ht="12.75">
      <c r="A196" s="669"/>
      <c r="B196" s="669"/>
      <c r="C196" s="669"/>
      <c r="D196" s="669"/>
      <c r="E196" s="669"/>
      <c r="F196" s="669"/>
      <c r="G196" s="669"/>
      <c r="H196" s="669"/>
      <c r="I196" s="669"/>
      <c r="J196" s="669"/>
      <c r="K196" s="669"/>
      <c r="L196" s="669"/>
      <c r="M196" s="669"/>
      <c r="N196" s="669"/>
      <c r="O196" s="669"/>
      <c r="P196" s="669"/>
      <c r="Q196" s="669"/>
      <c r="R196" s="669"/>
      <c r="S196" s="669"/>
      <c r="T196" s="669"/>
      <c r="U196" s="669"/>
      <c r="V196" s="669"/>
      <c r="W196" s="669"/>
      <c r="X196" s="669"/>
      <c r="Y196" s="669"/>
      <c r="Z196" s="669"/>
      <c r="AA196" s="669"/>
    </row>
    <row r="197" spans="1:27" ht="12.75">
      <c r="A197" s="669"/>
      <c r="B197" s="669"/>
      <c r="C197" s="669"/>
      <c r="D197" s="669"/>
      <c r="E197" s="669"/>
      <c r="F197" s="669"/>
      <c r="G197" s="669"/>
      <c r="H197" s="669"/>
      <c r="I197" s="669"/>
      <c r="J197" s="669"/>
      <c r="K197" s="669"/>
      <c r="L197" s="669"/>
      <c r="M197" s="669"/>
      <c r="N197" s="669"/>
      <c r="O197" s="669"/>
      <c r="P197" s="669"/>
      <c r="Q197" s="669"/>
      <c r="R197" s="669"/>
      <c r="S197" s="669"/>
      <c r="T197" s="669"/>
      <c r="U197" s="669"/>
      <c r="V197" s="669"/>
      <c r="W197" s="669"/>
      <c r="X197" s="669"/>
      <c r="Y197" s="669"/>
      <c r="Z197" s="669"/>
      <c r="AA197" s="669"/>
    </row>
    <row r="198" spans="1:27" ht="12.75">
      <c r="A198" s="669"/>
      <c r="B198" s="669"/>
      <c r="C198" s="669"/>
      <c r="D198" s="669"/>
      <c r="E198" s="669"/>
      <c r="F198" s="669"/>
      <c r="G198" s="669"/>
      <c r="H198" s="669"/>
      <c r="I198" s="669"/>
      <c r="J198" s="669"/>
      <c r="K198" s="669"/>
      <c r="L198" s="669"/>
      <c r="M198" s="669"/>
      <c r="N198" s="669"/>
      <c r="O198" s="669"/>
      <c r="P198" s="669"/>
      <c r="Q198" s="669"/>
      <c r="R198" s="669"/>
      <c r="S198" s="669"/>
      <c r="T198" s="669"/>
      <c r="U198" s="669"/>
      <c r="V198" s="669"/>
      <c r="W198" s="669"/>
      <c r="X198" s="669"/>
      <c r="Y198" s="669"/>
      <c r="Z198" s="669"/>
      <c r="AA198" s="669"/>
    </row>
    <row r="199" spans="1:27" ht="12.75">
      <c r="A199" s="669"/>
      <c r="B199" s="669"/>
      <c r="C199" s="669"/>
      <c r="D199" s="669"/>
      <c r="E199" s="669"/>
      <c r="F199" s="669"/>
      <c r="G199" s="669"/>
      <c r="H199" s="669"/>
      <c r="I199" s="669"/>
      <c r="J199" s="669"/>
      <c r="K199" s="669"/>
      <c r="L199" s="669"/>
      <c r="M199" s="669"/>
      <c r="N199" s="669"/>
      <c r="O199" s="669"/>
      <c r="P199" s="669"/>
      <c r="Q199" s="669"/>
      <c r="R199" s="669"/>
      <c r="S199" s="669"/>
      <c r="T199" s="669"/>
      <c r="U199" s="669"/>
      <c r="V199" s="669"/>
      <c r="W199" s="669"/>
      <c r="X199" s="669"/>
      <c r="Y199" s="669"/>
      <c r="Z199" s="669"/>
      <c r="AA199" s="669"/>
    </row>
    <row r="200" spans="1:27" ht="12.75">
      <c r="A200" s="669"/>
      <c r="B200" s="669"/>
      <c r="C200" s="669"/>
      <c r="D200" s="669"/>
      <c r="E200" s="669"/>
      <c r="F200" s="669"/>
      <c r="G200" s="669"/>
      <c r="H200" s="669"/>
      <c r="I200" s="669"/>
      <c r="J200" s="669"/>
      <c r="K200" s="669"/>
      <c r="L200" s="669"/>
      <c r="M200" s="669"/>
      <c r="N200" s="669"/>
      <c r="O200" s="669"/>
      <c r="P200" s="669"/>
      <c r="Q200" s="669"/>
      <c r="R200" s="669"/>
      <c r="S200" s="669"/>
      <c r="T200" s="669"/>
      <c r="U200" s="669"/>
      <c r="V200" s="669"/>
      <c r="W200" s="669"/>
      <c r="X200" s="669"/>
      <c r="Y200" s="669"/>
      <c r="Z200" s="669"/>
      <c r="AA200" s="669"/>
    </row>
    <row r="201" spans="1:27" ht="12.75">
      <c r="A201" s="669"/>
      <c r="B201" s="669"/>
      <c r="C201" s="669"/>
      <c r="D201" s="669"/>
      <c r="E201" s="669"/>
      <c r="F201" s="669"/>
      <c r="G201" s="669"/>
      <c r="H201" s="669"/>
      <c r="I201" s="669"/>
      <c r="J201" s="669"/>
      <c r="K201" s="669"/>
      <c r="L201" s="669"/>
      <c r="M201" s="669"/>
      <c r="N201" s="669"/>
      <c r="O201" s="669"/>
      <c r="P201" s="669"/>
      <c r="Q201" s="669"/>
      <c r="R201" s="669"/>
      <c r="S201" s="669"/>
      <c r="T201" s="669"/>
      <c r="U201" s="669"/>
      <c r="V201" s="669"/>
      <c r="W201" s="669"/>
      <c r="X201" s="669"/>
      <c r="Y201" s="669"/>
      <c r="Z201" s="669"/>
      <c r="AA201" s="669"/>
    </row>
    <row r="202" spans="1:27" ht="12.75">
      <c r="A202" s="669"/>
      <c r="B202" s="669"/>
      <c r="C202" s="669"/>
      <c r="D202" s="669"/>
      <c r="E202" s="669"/>
      <c r="F202" s="669"/>
      <c r="G202" s="669"/>
      <c r="H202" s="669"/>
      <c r="I202" s="669"/>
      <c r="J202" s="669"/>
      <c r="K202" s="669"/>
      <c r="L202" s="669"/>
      <c r="M202" s="669"/>
      <c r="N202" s="669"/>
      <c r="O202" s="669"/>
      <c r="P202" s="669"/>
      <c r="Q202" s="669"/>
      <c r="R202" s="669"/>
      <c r="S202" s="669"/>
      <c r="T202" s="669"/>
      <c r="U202" s="669"/>
      <c r="V202" s="669"/>
      <c r="W202" s="669"/>
      <c r="X202" s="669"/>
      <c r="Y202" s="669"/>
      <c r="Z202" s="669"/>
      <c r="AA202" s="669"/>
    </row>
    <row r="203" spans="1:27" ht="12.75">
      <c r="A203" s="669"/>
      <c r="B203" s="669"/>
      <c r="C203" s="669"/>
      <c r="D203" s="669"/>
      <c r="E203" s="669"/>
      <c r="F203" s="669"/>
      <c r="G203" s="669"/>
      <c r="H203" s="669"/>
      <c r="I203" s="669"/>
      <c r="J203" s="669"/>
      <c r="K203" s="669"/>
      <c r="L203" s="669"/>
      <c r="M203" s="669"/>
      <c r="N203" s="669"/>
      <c r="O203" s="669"/>
      <c r="P203" s="669"/>
      <c r="Q203" s="669"/>
      <c r="R203" s="669"/>
      <c r="S203" s="669"/>
      <c r="T203" s="669"/>
      <c r="U203" s="669"/>
      <c r="V203" s="669"/>
      <c r="W203" s="669"/>
      <c r="X203" s="669"/>
      <c r="Y203" s="669"/>
      <c r="Z203" s="669"/>
      <c r="AA203" s="669"/>
    </row>
    <row r="204" spans="1:27" ht="12.75">
      <c r="A204" s="669"/>
      <c r="B204" s="669"/>
      <c r="C204" s="669"/>
      <c r="D204" s="669"/>
      <c r="E204" s="669"/>
      <c r="F204" s="669"/>
      <c r="G204" s="669"/>
      <c r="H204" s="669"/>
      <c r="I204" s="669"/>
      <c r="J204" s="669"/>
      <c r="K204" s="669"/>
      <c r="L204" s="669"/>
      <c r="M204" s="669"/>
      <c r="N204" s="669"/>
      <c r="O204" s="669"/>
      <c r="P204" s="669"/>
      <c r="Q204" s="669"/>
      <c r="R204" s="669"/>
      <c r="S204" s="669"/>
      <c r="T204" s="669"/>
      <c r="U204" s="669"/>
      <c r="V204" s="669"/>
      <c r="W204" s="669"/>
      <c r="X204" s="669"/>
      <c r="Y204" s="669"/>
      <c r="Z204" s="669"/>
      <c r="AA204" s="669"/>
    </row>
    <row r="205" spans="1:27" ht="12.75">
      <c r="A205" s="669"/>
      <c r="B205" s="669"/>
      <c r="C205" s="669"/>
      <c r="D205" s="669"/>
      <c r="E205" s="669"/>
      <c r="F205" s="669"/>
      <c r="G205" s="669"/>
      <c r="H205" s="669"/>
      <c r="I205" s="669"/>
      <c r="J205" s="669"/>
      <c r="K205" s="669"/>
      <c r="L205" s="669"/>
      <c r="M205" s="669"/>
      <c r="N205" s="669"/>
      <c r="O205" s="669"/>
      <c r="P205" s="669"/>
      <c r="Q205" s="669"/>
      <c r="R205" s="669"/>
      <c r="S205" s="669"/>
      <c r="T205" s="669"/>
      <c r="U205" s="669"/>
      <c r="V205" s="669"/>
      <c r="W205" s="669"/>
      <c r="X205" s="669"/>
      <c r="Y205" s="669"/>
      <c r="Z205" s="669"/>
      <c r="AA205" s="669"/>
    </row>
    <row r="206" spans="1:27" ht="12.75">
      <c r="A206" s="669"/>
      <c r="B206" s="669"/>
      <c r="C206" s="669"/>
      <c r="D206" s="669"/>
      <c r="E206" s="669"/>
      <c r="F206" s="669"/>
      <c r="G206" s="669"/>
      <c r="H206" s="669"/>
      <c r="I206" s="669"/>
      <c r="J206" s="669"/>
      <c r="K206" s="669"/>
      <c r="L206" s="669"/>
      <c r="M206" s="669"/>
      <c r="N206" s="669"/>
      <c r="O206" s="669"/>
      <c r="P206" s="669"/>
      <c r="Q206" s="669"/>
      <c r="R206" s="669"/>
      <c r="S206" s="669"/>
      <c r="T206" s="669"/>
      <c r="U206" s="669"/>
      <c r="V206" s="669"/>
      <c r="W206" s="669"/>
      <c r="X206" s="669"/>
      <c r="Y206" s="669"/>
      <c r="Z206" s="669"/>
      <c r="AA206" s="669"/>
    </row>
    <row r="207" spans="1:27" ht="12.75">
      <c r="A207" s="669"/>
      <c r="B207" s="669"/>
      <c r="C207" s="669"/>
      <c r="D207" s="669"/>
      <c r="E207" s="669"/>
      <c r="F207" s="669"/>
      <c r="G207" s="669"/>
      <c r="H207" s="669"/>
      <c r="I207" s="669"/>
      <c r="J207" s="669"/>
      <c r="K207" s="669"/>
      <c r="L207" s="669"/>
      <c r="M207" s="669"/>
      <c r="N207" s="669"/>
      <c r="O207" s="669"/>
      <c r="P207" s="669"/>
      <c r="Q207" s="669"/>
      <c r="R207" s="669"/>
      <c r="S207" s="669"/>
      <c r="T207" s="669"/>
      <c r="U207" s="669"/>
      <c r="V207" s="669"/>
      <c r="W207" s="669"/>
      <c r="X207" s="669"/>
      <c r="Y207" s="669"/>
      <c r="Z207" s="669"/>
      <c r="AA207" s="669"/>
    </row>
    <row r="208" spans="1:27" ht="12.75">
      <c r="A208" s="669"/>
      <c r="B208" s="669"/>
      <c r="C208" s="669"/>
      <c r="D208" s="669"/>
      <c r="E208" s="669"/>
      <c r="F208" s="669"/>
      <c r="G208" s="669"/>
      <c r="H208" s="669"/>
      <c r="I208" s="669"/>
      <c r="J208" s="669"/>
      <c r="K208" s="669"/>
      <c r="L208" s="669"/>
      <c r="M208" s="669"/>
      <c r="N208" s="669"/>
      <c r="O208" s="669"/>
      <c r="P208" s="669"/>
      <c r="Q208" s="669"/>
      <c r="R208" s="669"/>
      <c r="S208" s="669"/>
      <c r="T208" s="669"/>
      <c r="U208" s="669"/>
      <c r="V208" s="669"/>
      <c r="W208" s="669"/>
      <c r="X208" s="669"/>
      <c r="Y208" s="669"/>
      <c r="Z208" s="669"/>
      <c r="AA208" s="669"/>
    </row>
    <row r="209" spans="1:27" ht="12.75">
      <c r="A209" s="669"/>
      <c r="B209" s="669"/>
      <c r="C209" s="669"/>
      <c r="D209" s="669"/>
      <c r="E209" s="669"/>
      <c r="F209" s="669"/>
      <c r="G209" s="669"/>
      <c r="H209" s="669"/>
      <c r="I209" s="669"/>
      <c r="J209" s="669"/>
      <c r="K209" s="669"/>
      <c r="L209" s="669"/>
      <c r="M209" s="669"/>
      <c r="N209" s="669"/>
      <c r="O209" s="669"/>
      <c r="P209" s="669"/>
      <c r="Q209" s="669"/>
      <c r="R209" s="669"/>
      <c r="S209" s="669"/>
      <c r="T209" s="669"/>
      <c r="U209" s="669"/>
      <c r="V209" s="669"/>
      <c r="W209" s="669"/>
      <c r="X209" s="669"/>
      <c r="Y209" s="669"/>
      <c r="Z209" s="669"/>
      <c r="AA209" s="669"/>
    </row>
    <row r="210" spans="1:27" ht="12.75">
      <c r="A210" s="669"/>
      <c r="B210" s="669"/>
      <c r="C210" s="669"/>
      <c r="D210" s="669"/>
      <c r="E210" s="669"/>
      <c r="F210" s="669"/>
      <c r="G210" s="669"/>
      <c r="H210" s="669"/>
      <c r="I210" s="669"/>
      <c r="J210" s="669"/>
      <c r="K210" s="669"/>
      <c r="L210" s="669"/>
      <c r="M210" s="669"/>
      <c r="N210" s="669"/>
      <c r="O210" s="669"/>
      <c r="P210" s="669"/>
      <c r="Q210" s="669"/>
      <c r="R210" s="669"/>
      <c r="S210" s="669"/>
      <c r="T210" s="669"/>
      <c r="U210" s="669"/>
      <c r="V210" s="669"/>
      <c r="W210" s="669"/>
      <c r="X210" s="669"/>
      <c r="Y210" s="669"/>
      <c r="Z210" s="669"/>
      <c r="AA210" s="669"/>
    </row>
    <row r="211" spans="1:27" ht="12.75">
      <c r="A211" s="669"/>
      <c r="B211" s="669"/>
      <c r="C211" s="669"/>
      <c r="D211" s="669"/>
      <c r="E211" s="669"/>
      <c r="F211" s="669"/>
      <c r="G211" s="669"/>
      <c r="H211" s="669"/>
      <c r="I211" s="669"/>
      <c r="J211" s="669"/>
      <c r="K211" s="669"/>
      <c r="L211" s="669"/>
      <c r="M211" s="669"/>
      <c r="N211" s="669"/>
      <c r="O211" s="669"/>
      <c r="P211" s="669"/>
      <c r="Q211" s="669"/>
      <c r="R211" s="669"/>
      <c r="S211" s="669"/>
      <c r="T211" s="669"/>
      <c r="U211" s="669"/>
      <c r="V211" s="669"/>
      <c r="W211" s="669"/>
      <c r="X211" s="669"/>
      <c r="Y211" s="669"/>
      <c r="Z211" s="669"/>
      <c r="AA211" s="669"/>
    </row>
    <row r="212" spans="1:27" ht="12.75">
      <c r="A212" s="669"/>
      <c r="B212" s="669"/>
      <c r="C212" s="669"/>
      <c r="D212" s="669"/>
      <c r="E212" s="669"/>
      <c r="F212" s="669"/>
      <c r="G212" s="669"/>
      <c r="H212" s="669"/>
      <c r="I212" s="669"/>
      <c r="J212" s="669"/>
      <c r="K212" s="669"/>
      <c r="L212" s="669"/>
      <c r="M212" s="669"/>
      <c r="N212" s="669"/>
      <c r="O212" s="669"/>
      <c r="P212" s="669"/>
      <c r="Q212" s="669"/>
      <c r="R212" s="669"/>
      <c r="S212" s="669"/>
      <c r="T212" s="669"/>
      <c r="U212" s="669"/>
      <c r="V212" s="669"/>
      <c r="W212" s="669"/>
      <c r="X212" s="669"/>
      <c r="Y212" s="669"/>
      <c r="Z212" s="669"/>
      <c r="AA212" s="669"/>
    </row>
    <row r="213" spans="1:27" ht="12.75">
      <c r="A213" s="669"/>
      <c r="B213" s="669"/>
      <c r="C213" s="669"/>
      <c r="D213" s="669"/>
      <c r="E213" s="669"/>
      <c r="F213" s="669"/>
      <c r="G213" s="669"/>
      <c r="H213" s="669"/>
      <c r="I213" s="669"/>
      <c r="J213" s="669"/>
      <c r="K213" s="669"/>
      <c r="L213" s="669"/>
      <c r="M213" s="669"/>
      <c r="N213" s="669"/>
      <c r="O213" s="669"/>
      <c r="P213" s="669"/>
      <c r="Q213" s="669"/>
      <c r="R213" s="669"/>
      <c r="S213" s="669"/>
      <c r="T213" s="669"/>
      <c r="U213" s="669"/>
      <c r="V213" s="669"/>
      <c r="W213" s="669"/>
      <c r="X213" s="669"/>
      <c r="Y213" s="669"/>
      <c r="Z213" s="669"/>
      <c r="AA213" s="669"/>
    </row>
    <row r="214" spans="1:27" ht="12.75">
      <c r="A214" s="669"/>
      <c r="B214" s="669"/>
      <c r="C214" s="669"/>
      <c r="D214" s="669"/>
      <c r="E214" s="669"/>
      <c r="F214" s="669"/>
      <c r="G214" s="669"/>
      <c r="H214" s="669"/>
      <c r="I214" s="669"/>
      <c r="J214" s="669"/>
      <c r="K214" s="669"/>
      <c r="L214" s="669"/>
      <c r="M214" s="669"/>
      <c r="N214" s="669"/>
      <c r="O214" s="669"/>
      <c r="P214" s="669"/>
      <c r="Q214" s="669"/>
      <c r="R214" s="669"/>
      <c r="S214" s="669"/>
      <c r="T214" s="669"/>
      <c r="U214" s="669"/>
      <c r="V214" s="669"/>
      <c r="W214" s="669"/>
      <c r="X214" s="669"/>
      <c r="Y214" s="669"/>
      <c r="Z214" s="669"/>
      <c r="AA214" s="669"/>
    </row>
    <row r="215" spans="1:27" ht="12.75">
      <c r="A215" s="669"/>
      <c r="B215" s="669"/>
      <c r="C215" s="669"/>
      <c r="D215" s="669"/>
      <c r="E215" s="669"/>
      <c r="F215" s="669"/>
      <c r="G215" s="669"/>
      <c r="H215" s="669"/>
      <c r="I215" s="669"/>
      <c r="J215" s="669"/>
      <c r="K215" s="669"/>
      <c r="L215" s="669"/>
      <c r="M215" s="669"/>
      <c r="N215" s="669"/>
      <c r="O215" s="669"/>
      <c r="P215" s="669"/>
      <c r="Q215" s="669"/>
      <c r="R215" s="669"/>
      <c r="S215" s="669"/>
      <c r="T215" s="669"/>
      <c r="U215" s="669"/>
      <c r="V215" s="669"/>
      <c r="W215" s="669"/>
      <c r="X215" s="669"/>
      <c r="Y215" s="669"/>
      <c r="Z215" s="669"/>
      <c r="AA215" s="669"/>
    </row>
    <row r="216" spans="1:27" ht="12.75">
      <c r="A216" s="669"/>
      <c r="B216" s="669"/>
      <c r="C216" s="669"/>
      <c r="D216" s="669"/>
      <c r="E216" s="669"/>
      <c r="F216" s="669"/>
      <c r="G216" s="669"/>
      <c r="H216" s="669"/>
      <c r="I216" s="669"/>
      <c r="J216" s="669"/>
      <c r="K216" s="669"/>
      <c r="L216" s="669"/>
      <c r="M216" s="669"/>
      <c r="N216" s="669"/>
      <c r="O216" s="669"/>
      <c r="P216" s="669"/>
      <c r="Q216" s="669"/>
      <c r="R216" s="669"/>
      <c r="S216" s="669"/>
      <c r="T216" s="669"/>
      <c r="U216" s="669"/>
      <c r="V216" s="669"/>
      <c r="W216" s="669"/>
      <c r="X216" s="669"/>
      <c r="Y216" s="669"/>
      <c r="Z216" s="669"/>
      <c r="AA216" s="669"/>
    </row>
    <row r="217" spans="1:27" ht="12.75">
      <c r="A217" s="669"/>
      <c r="B217" s="669"/>
      <c r="C217" s="669"/>
      <c r="D217" s="669"/>
      <c r="E217" s="669"/>
      <c r="F217" s="669"/>
      <c r="G217" s="669"/>
      <c r="H217" s="669"/>
      <c r="I217" s="669"/>
      <c r="J217" s="669"/>
      <c r="K217" s="669"/>
      <c r="L217" s="669"/>
      <c r="M217" s="669"/>
      <c r="N217" s="669"/>
      <c r="O217" s="669"/>
      <c r="P217" s="669"/>
      <c r="Q217" s="669"/>
      <c r="R217" s="669"/>
      <c r="S217" s="669"/>
      <c r="T217" s="669"/>
      <c r="U217" s="669"/>
      <c r="V217" s="669"/>
      <c r="W217" s="669"/>
      <c r="X217" s="669"/>
      <c r="Y217" s="669"/>
      <c r="Z217" s="669"/>
      <c r="AA217" s="669"/>
    </row>
    <row r="218" spans="1:27" ht="12.75">
      <c r="A218" s="669"/>
      <c r="B218" s="669"/>
      <c r="C218" s="669"/>
      <c r="D218" s="669"/>
      <c r="E218" s="669"/>
      <c r="F218" s="669"/>
      <c r="G218" s="669"/>
      <c r="H218" s="669"/>
      <c r="I218" s="669"/>
      <c r="J218" s="669"/>
      <c r="K218" s="669"/>
      <c r="L218" s="669"/>
      <c r="M218" s="669"/>
      <c r="N218" s="669"/>
      <c r="O218" s="669"/>
      <c r="P218" s="669"/>
      <c r="Q218" s="669"/>
      <c r="R218" s="669"/>
      <c r="S218" s="669"/>
      <c r="T218" s="669"/>
      <c r="U218" s="669"/>
      <c r="V218" s="669"/>
      <c r="W218" s="669"/>
      <c r="X218" s="669"/>
      <c r="Y218" s="669"/>
      <c r="Z218" s="669"/>
      <c r="AA218" s="669"/>
    </row>
    <row r="219" spans="1:27" ht="12.75">
      <c r="A219" s="669"/>
      <c r="B219" s="669"/>
      <c r="C219" s="669"/>
      <c r="D219" s="669"/>
      <c r="E219" s="669"/>
      <c r="F219" s="669"/>
      <c r="G219" s="669"/>
      <c r="H219" s="669"/>
      <c r="I219" s="669"/>
      <c r="J219" s="669"/>
      <c r="K219" s="669"/>
      <c r="L219" s="669"/>
      <c r="M219" s="669"/>
      <c r="N219" s="669"/>
      <c r="O219" s="669"/>
      <c r="P219" s="669"/>
      <c r="Q219" s="669"/>
      <c r="R219" s="669"/>
      <c r="S219" s="669"/>
      <c r="T219" s="669"/>
      <c r="U219" s="669"/>
      <c r="V219" s="669"/>
      <c r="W219" s="669"/>
      <c r="X219" s="669"/>
      <c r="Y219" s="669"/>
      <c r="Z219" s="669"/>
      <c r="AA219" s="669"/>
    </row>
    <row r="220" spans="1:27" ht="12.75">
      <c r="A220" s="669"/>
      <c r="B220" s="669"/>
      <c r="C220" s="669"/>
      <c r="D220" s="669"/>
      <c r="E220" s="669"/>
      <c r="F220" s="669"/>
      <c r="G220" s="669"/>
      <c r="H220" s="669"/>
      <c r="I220" s="669"/>
      <c r="J220" s="669"/>
      <c r="K220" s="669"/>
      <c r="L220" s="669"/>
      <c r="M220" s="669"/>
      <c r="N220" s="669"/>
      <c r="O220" s="669"/>
      <c r="P220" s="669"/>
      <c r="Q220" s="669"/>
      <c r="R220" s="669"/>
      <c r="S220" s="669"/>
      <c r="T220" s="669"/>
      <c r="U220" s="669"/>
      <c r="V220" s="669"/>
      <c r="W220" s="669"/>
      <c r="X220" s="669"/>
      <c r="Y220" s="669"/>
      <c r="Z220" s="669"/>
      <c r="AA220" s="669"/>
    </row>
    <row r="221" spans="1:27" ht="12.75">
      <c r="A221" s="669"/>
      <c r="B221" s="669"/>
      <c r="C221" s="669"/>
      <c r="D221" s="669"/>
      <c r="E221" s="669"/>
      <c r="F221" s="669"/>
      <c r="G221" s="669"/>
      <c r="H221" s="669"/>
      <c r="I221" s="669"/>
      <c r="J221" s="669"/>
      <c r="K221" s="669"/>
      <c r="L221" s="669"/>
      <c r="M221" s="669"/>
      <c r="N221" s="669"/>
      <c r="O221" s="669"/>
      <c r="P221" s="669"/>
      <c r="Q221" s="669"/>
      <c r="R221" s="669"/>
      <c r="S221" s="669"/>
      <c r="T221" s="669"/>
      <c r="U221" s="669"/>
      <c r="V221" s="669"/>
      <c r="W221" s="669"/>
      <c r="X221" s="669"/>
      <c r="Y221" s="669"/>
      <c r="Z221" s="669"/>
      <c r="AA221" s="669"/>
    </row>
    <row r="222" spans="1:27" ht="12.75">
      <c r="A222" s="669"/>
      <c r="B222" s="669"/>
      <c r="C222" s="669"/>
      <c r="D222" s="669"/>
      <c r="E222" s="669"/>
      <c r="F222" s="669"/>
      <c r="G222" s="669"/>
      <c r="H222" s="669"/>
      <c r="I222" s="669"/>
      <c r="J222" s="669"/>
      <c r="K222" s="669"/>
      <c r="L222" s="669"/>
      <c r="M222" s="669"/>
      <c r="N222" s="669"/>
      <c r="O222" s="669"/>
      <c r="P222" s="669"/>
      <c r="Q222" s="669"/>
      <c r="R222" s="669"/>
      <c r="S222" s="669"/>
      <c r="T222" s="669"/>
      <c r="U222" s="669"/>
      <c r="V222" s="669"/>
      <c r="W222" s="669"/>
      <c r="X222" s="669"/>
      <c r="Y222" s="669"/>
      <c r="Z222" s="669"/>
      <c r="AA222" s="669"/>
    </row>
    <row r="223" spans="1:27" ht="12.75">
      <c r="A223" s="669"/>
      <c r="B223" s="669"/>
      <c r="C223" s="669"/>
      <c r="D223" s="669"/>
      <c r="E223" s="669"/>
      <c r="F223" s="669"/>
      <c r="G223" s="669"/>
      <c r="H223" s="669"/>
      <c r="I223" s="669"/>
      <c r="J223" s="669"/>
      <c r="K223" s="669"/>
      <c r="L223" s="669"/>
      <c r="M223" s="669"/>
      <c r="N223" s="669"/>
      <c r="O223" s="669"/>
      <c r="P223" s="669"/>
      <c r="Q223" s="669"/>
      <c r="R223" s="669"/>
      <c r="S223" s="669"/>
      <c r="T223" s="669"/>
      <c r="U223" s="669"/>
      <c r="V223" s="669"/>
      <c r="W223" s="669"/>
      <c r="X223" s="669"/>
      <c r="Y223" s="669"/>
      <c r="Z223" s="669"/>
      <c r="AA223" s="669"/>
    </row>
    <row r="224" spans="1:27" ht="12.75">
      <c r="A224" s="669"/>
      <c r="B224" s="669"/>
      <c r="C224" s="669"/>
      <c r="D224" s="669"/>
      <c r="E224" s="669"/>
      <c r="F224" s="669"/>
      <c r="G224" s="669"/>
      <c r="H224" s="669"/>
      <c r="I224" s="669"/>
      <c r="J224" s="669"/>
      <c r="K224" s="669"/>
      <c r="L224" s="669"/>
      <c r="M224" s="669"/>
      <c r="N224" s="669"/>
      <c r="O224" s="669"/>
      <c r="P224" s="669"/>
      <c r="Q224" s="669"/>
      <c r="R224" s="669"/>
      <c r="S224" s="669"/>
      <c r="T224" s="669"/>
      <c r="U224" s="669"/>
      <c r="V224" s="669"/>
      <c r="W224" s="669"/>
      <c r="X224" s="669"/>
      <c r="Y224" s="669"/>
      <c r="Z224" s="669"/>
      <c r="AA224" s="669"/>
    </row>
    <row r="225" spans="1:27" ht="12.75">
      <c r="A225" s="669"/>
      <c r="B225" s="669"/>
      <c r="C225" s="669"/>
      <c r="D225" s="669"/>
      <c r="E225" s="669"/>
      <c r="F225" s="669"/>
      <c r="G225" s="669"/>
      <c r="H225" s="669"/>
      <c r="I225" s="669"/>
      <c r="J225" s="669"/>
      <c r="K225" s="669"/>
      <c r="L225" s="669"/>
      <c r="M225" s="669"/>
      <c r="N225" s="669"/>
      <c r="O225" s="669"/>
      <c r="P225" s="669"/>
      <c r="Q225" s="669"/>
      <c r="R225" s="669"/>
      <c r="S225" s="669"/>
      <c r="T225" s="669"/>
      <c r="U225" s="669"/>
      <c r="V225" s="669"/>
      <c r="W225" s="669"/>
      <c r="X225" s="669"/>
      <c r="Y225" s="669"/>
      <c r="Z225" s="669"/>
      <c r="AA225" s="669"/>
    </row>
    <row r="226" spans="1:27" ht="12.75">
      <c r="A226" s="669"/>
      <c r="B226" s="669"/>
      <c r="C226" s="669"/>
      <c r="D226" s="669"/>
      <c r="E226" s="669"/>
      <c r="F226" s="669"/>
      <c r="G226" s="669"/>
      <c r="H226" s="669"/>
      <c r="I226" s="669"/>
      <c r="J226" s="669"/>
      <c r="K226" s="669"/>
      <c r="L226" s="669"/>
      <c r="M226" s="669"/>
      <c r="N226" s="669"/>
      <c r="O226" s="669"/>
      <c r="P226" s="669"/>
      <c r="Q226" s="669"/>
      <c r="R226" s="669"/>
      <c r="S226" s="669"/>
      <c r="T226" s="669"/>
      <c r="U226" s="669"/>
      <c r="V226" s="669"/>
      <c r="W226" s="669"/>
      <c r="X226" s="669"/>
      <c r="Y226" s="669"/>
      <c r="Z226" s="669"/>
      <c r="AA226" s="669"/>
    </row>
    <row r="227" spans="1:27" ht="12.75">
      <c r="A227" s="669"/>
      <c r="B227" s="669"/>
      <c r="C227" s="669"/>
      <c r="D227" s="669"/>
      <c r="E227" s="669"/>
      <c r="F227" s="669"/>
      <c r="G227" s="669"/>
      <c r="H227" s="669"/>
      <c r="I227" s="669"/>
      <c r="J227" s="669"/>
      <c r="K227" s="669"/>
      <c r="L227" s="669"/>
      <c r="M227" s="669"/>
      <c r="N227" s="669"/>
      <c r="O227" s="669"/>
      <c r="P227" s="669"/>
      <c r="Q227" s="669"/>
      <c r="R227" s="669"/>
      <c r="S227" s="669"/>
      <c r="T227" s="669"/>
      <c r="U227" s="669"/>
      <c r="V227" s="669"/>
      <c r="W227" s="669"/>
      <c r="X227" s="669"/>
      <c r="Y227" s="669"/>
      <c r="Z227" s="669"/>
      <c r="AA227" s="669"/>
    </row>
    <row r="228" spans="1:27" ht="12.75">
      <c r="A228" s="669"/>
      <c r="B228" s="669"/>
      <c r="C228" s="669"/>
      <c r="D228" s="669"/>
      <c r="E228" s="669"/>
      <c r="F228" s="669"/>
      <c r="G228" s="669"/>
      <c r="H228" s="669"/>
      <c r="I228" s="669"/>
      <c r="J228" s="669"/>
      <c r="K228" s="669"/>
      <c r="L228" s="669"/>
      <c r="M228" s="669"/>
      <c r="N228" s="669"/>
      <c r="O228" s="669"/>
      <c r="P228" s="669"/>
      <c r="Q228" s="669"/>
      <c r="R228" s="669"/>
      <c r="S228" s="669"/>
      <c r="T228" s="669"/>
      <c r="U228" s="669"/>
      <c r="V228" s="669"/>
      <c r="W228" s="669"/>
      <c r="X228" s="669"/>
      <c r="Y228" s="669"/>
      <c r="Z228" s="669"/>
      <c r="AA228" s="669"/>
    </row>
    <row r="229" spans="1:27" ht="12.75">
      <c r="A229" s="669"/>
      <c r="B229" s="669"/>
      <c r="C229" s="669"/>
      <c r="D229" s="669"/>
      <c r="E229" s="669"/>
      <c r="F229" s="669"/>
      <c r="G229" s="669"/>
      <c r="H229" s="669"/>
      <c r="I229" s="669"/>
      <c r="J229" s="669"/>
      <c r="K229" s="669"/>
      <c r="L229" s="669"/>
      <c r="M229" s="669"/>
      <c r="N229" s="669"/>
      <c r="O229" s="669"/>
      <c r="P229" s="669"/>
      <c r="Q229" s="669"/>
      <c r="R229" s="669"/>
      <c r="S229" s="669"/>
      <c r="T229" s="669"/>
      <c r="U229" s="669"/>
      <c r="V229" s="669"/>
      <c r="W229" s="669"/>
      <c r="X229" s="669"/>
      <c r="Y229" s="669"/>
      <c r="Z229" s="669"/>
      <c r="AA229" s="669"/>
    </row>
    <row r="230" spans="1:27" ht="12.75">
      <c r="A230" s="669"/>
      <c r="B230" s="669"/>
      <c r="C230" s="669"/>
      <c r="D230" s="669"/>
      <c r="E230" s="669"/>
      <c r="F230" s="669"/>
      <c r="G230" s="669"/>
      <c r="H230" s="669"/>
      <c r="I230" s="669"/>
      <c r="J230" s="669"/>
      <c r="K230" s="669"/>
      <c r="L230" s="669"/>
      <c r="M230" s="669"/>
      <c r="N230" s="669"/>
      <c r="O230" s="669"/>
      <c r="P230" s="669"/>
      <c r="Q230" s="669"/>
      <c r="R230" s="669"/>
      <c r="S230" s="669"/>
      <c r="T230" s="669"/>
      <c r="U230" s="669"/>
      <c r="V230" s="669"/>
      <c r="W230" s="669"/>
      <c r="X230" s="669"/>
      <c r="Y230" s="669"/>
      <c r="Z230" s="669"/>
      <c r="AA230" s="669"/>
    </row>
    <row r="231" spans="1:27" ht="12.75">
      <c r="A231" s="669"/>
      <c r="B231" s="669"/>
      <c r="C231" s="669"/>
      <c r="D231" s="669"/>
      <c r="E231" s="669"/>
      <c r="F231" s="669"/>
      <c r="G231" s="669"/>
      <c r="H231" s="669"/>
      <c r="I231" s="669"/>
      <c r="J231" s="669"/>
      <c r="K231" s="669"/>
      <c r="L231" s="669"/>
      <c r="M231" s="669"/>
      <c r="N231" s="669"/>
      <c r="O231" s="669"/>
      <c r="P231" s="669"/>
      <c r="Q231" s="669"/>
      <c r="R231" s="669"/>
      <c r="S231" s="669"/>
      <c r="T231" s="669"/>
      <c r="U231" s="669"/>
      <c r="V231" s="669"/>
      <c r="W231" s="669"/>
      <c r="X231" s="669"/>
      <c r="Y231" s="669"/>
      <c r="Z231" s="669"/>
      <c r="AA231" s="669"/>
    </row>
    <row r="232" spans="1:27" ht="12.75">
      <c r="A232" s="669"/>
      <c r="B232" s="669"/>
      <c r="C232" s="669"/>
      <c r="D232" s="669"/>
      <c r="E232" s="669"/>
      <c r="F232" s="669"/>
      <c r="G232" s="669"/>
      <c r="H232" s="669"/>
      <c r="I232" s="669"/>
      <c r="J232" s="669"/>
      <c r="K232" s="669"/>
      <c r="L232" s="669"/>
      <c r="M232" s="669"/>
      <c r="N232" s="669"/>
      <c r="O232" s="669"/>
      <c r="P232" s="669"/>
      <c r="Q232" s="669"/>
      <c r="R232" s="669"/>
      <c r="S232" s="669"/>
      <c r="T232" s="669"/>
      <c r="U232" s="669"/>
      <c r="V232" s="669"/>
      <c r="W232" s="669"/>
      <c r="X232" s="669"/>
      <c r="Y232" s="669"/>
      <c r="Z232" s="669"/>
      <c r="AA232" s="669"/>
    </row>
    <row r="233" spans="1:27" ht="12.75">
      <c r="A233" s="669"/>
      <c r="B233" s="669"/>
      <c r="C233" s="669"/>
      <c r="D233" s="669"/>
      <c r="E233" s="669"/>
      <c r="F233" s="669"/>
      <c r="G233" s="669"/>
      <c r="H233" s="669"/>
      <c r="I233" s="669"/>
      <c r="J233" s="669"/>
      <c r="K233" s="669"/>
      <c r="L233" s="669"/>
      <c r="M233" s="669"/>
      <c r="N233" s="669"/>
      <c r="O233" s="669"/>
      <c r="P233" s="669"/>
      <c r="Q233" s="669"/>
      <c r="R233" s="669"/>
      <c r="S233" s="669"/>
      <c r="T233" s="669"/>
      <c r="U233" s="669"/>
      <c r="V233" s="669"/>
      <c r="W233" s="669"/>
      <c r="X233" s="669"/>
      <c r="Y233" s="669"/>
      <c r="Z233" s="669"/>
      <c r="AA233" s="669"/>
    </row>
    <row r="234" spans="1:27" ht="12.75">
      <c r="A234" s="669"/>
      <c r="B234" s="669"/>
      <c r="C234" s="669"/>
      <c r="D234" s="669"/>
      <c r="E234" s="669"/>
      <c r="F234" s="669"/>
      <c r="G234" s="669"/>
      <c r="H234" s="669"/>
      <c r="I234" s="669"/>
      <c r="J234" s="669"/>
      <c r="K234" s="669"/>
      <c r="L234" s="669"/>
      <c r="M234" s="669"/>
      <c r="N234" s="669"/>
      <c r="O234" s="669"/>
      <c r="P234" s="669"/>
      <c r="Q234" s="669"/>
      <c r="R234" s="669"/>
      <c r="S234" s="669"/>
      <c r="T234" s="669"/>
      <c r="U234" s="669"/>
      <c r="V234" s="669"/>
      <c r="W234" s="669"/>
      <c r="X234" s="669"/>
      <c r="Y234" s="669"/>
      <c r="Z234" s="669"/>
      <c r="AA234" s="669"/>
    </row>
    <row r="235" spans="1:27" ht="12.75">
      <c r="A235" s="669"/>
      <c r="B235" s="669"/>
      <c r="C235" s="669"/>
      <c r="D235" s="669"/>
      <c r="E235" s="669"/>
      <c r="F235" s="669"/>
      <c r="G235" s="669"/>
      <c r="H235" s="669"/>
      <c r="I235" s="669"/>
      <c r="J235" s="669"/>
      <c r="K235" s="669"/>
      <c r="L235" s="669"/>
      <c r="M235" s="669"/>
      <c r="N235" s="669"/>
      <c r="O235" s="669"/>
      <c r="P235" s="669"/>
      <c r="Q235" s="669"/>
      <c r="R235" s="669"/>
      <c r="S235" s="669"/>
      <c r="T235" s="669"/>
      <c r="U235" s="669"/>
      <c r="V235" s="669"/>
      <c r="W235" s="669"/>
      <c r="X235" s="669"/>
      <c r="Y235" s="669"/>
      <c r="Z235" s="669"/>
      <c r="AA235" s="669"/>
    </row>
    <row r="236" spans="1:27" ht="12.75">
      <c r="A236" s="669"/>
      <c r="B236" s="669"/>
      <c r="C236" s="669"/>
      <c r="D236" s="669"/>
      <c r="E236" s="669"/>
      <c r="F236" s="669"/>
      <c r="G236" s="669"/>
      <c r="H236" s="669"/>
      <c r="I236" s="669"/>
      <c r="J236" s="669"/>
      <c r="K236" s="669"/>
      <c r="L236" s="669"/>
      <c r="M236" s="669"/>
      <c r="N236" s="669"/>
      <c r="O236" s="669"/>
      <c r="P236" s="669"/>
      <c r="Q236" s="669"/>
      <c r="R236" s="669"/>
      <c r="S236" s="669"/>
      <c r="T236" s="669"/>
      <c r="U236" s="669"/>
      <c r="V236" s="669"/>
      <c r="W236" s="669"/>
      <c r="X236" s="669"/>
      <c r="Y236" s="669"/>
      <c r="Z236" s="669"/>
      <c r="AA236" s="669"/>
    </row>
    <row r="237" spans="1:27" ht="12.75">
      <c r="A237" s="669"/>
      <c r="B237" s="669"/>
      <c r="C237" s="669"/>
      <c r="D237" s="669"/>
      <c r="E237" s="669"/>
      <c r="F237" s="669"/>
      <c r="G237" s="669"/>
      <c r="H237" s="669"/>
      <c r="I237" s="669"/>
      <c r="J237" s="669"/>
      <c r="K237" s="669"/>
      <c r="L237" s="669"/>
      <c r="M237" s="669"/>
      <c r="N237" s="669"/>
      <c r="O237" s="669"/>
      <c r="P237" s="669"/>
      <c r="Q237" s="669"/>
      <c r="R237" s="669"/>
      <c r="S237" s="669"/>
      <c r="T237" s="669"/>
      <c r="U237" s="669"/>
      <c r="V237" s="669"/>
      <c r="W237" s="669"/>
      <c r="X237" s="669"/>
      <c r="Y237" s="669"/>
      <c r="Z237" s="669"/>
      <c r="AA237" s="669"/>
    </row>
    <row r="238" spans="1:27" ht="12.75">
      <c r="A238" s="669"/>
      <c r="B238" s="669"/>
      <c r="C238" s="669"/>
      <c r="D238" s="669"/>
      <c r="E238" s="669"/>
      <c r="F238" s="669"/>
      <c r="G238" s="669"/>
      <c r="H238" s="669"/>
      <c r="I238" s="669"/>
      <c r="J238" s="669"/>
      <c r="K238" s="669"/>
      <c r="L238" s="669"/>
      <c r="M238" s="669"/>
      <c r="N238" s="669"/>
      <c r="O238" s="669"/>
      <c r="P238" s="669"/>
      <c r="Q238" s="669"/>
      <c r="R238" s="669"/>
      <c r="S238" s="669"/>
      <c r="T238" s="669"/>
      <c r="U238" s="669"/>
      <c r="V238" s="669"/>
      <c r="W238" s="669"/>
      <c r="X238" s="669"/>
      <c r="Y238" s="669"/>
      <c r="Z238" s="669"/>
      <c r="AA238" s="669"/>
    </row>
    <row r="239" spans="1:27" ht="12.75">
      <c r="A239" s="669"/>
      <c r="B239" s="669"/>
      <c r="C239" s="669"/>
      <c r="D239" s="669"/>
      <c r="E239" s="669"/>
      <c r="F239" s="669"/>
      <c r="G239" s="669"/>
      <c r="H239" s="669"/>
      <c r="I239" s="669"/>
      <c r="J239" s="669"/>
      <c r="K239" s="669"/>
      <c r="L239" s="669"/>
      <c r="M239" s="669"/>
      <c r="N239" s="669"/>
      <c r="O239" s="669"/>
      <c r="P239" s="669"/>
      <c r="Q239" s="669"/>
      <c r="R239" s="669"/>
      <c r="S239" s="669"/>
      <c r="T239" s="669"/>
      <c r="U239" s="669"/>
      <c r="V239" s="669"/>
      <c r="W239" s="669"/>
      <c r="X239" s="669"/>
      <c r="Y239" s="669"/>
      <c r="Z239" s="669"/>
      <c r="AA239" s="669"/>
    </row>
    <row r="240" spans="1:27" ht="12.75">
      <c r="A240" s="669"/>
      <c r="B240" s="669"/>
      <c r="C240" s="669"/>
      <c r="D240" s="669"/>
      <c r="E240" s="669"/>
      <c r="F240" s="669"/>
      <c r="G240" s="669"/>
      <c r="H240" s="669"/>
      <c r="I240" s="669"/>
      <c r="J240" s="669"/>
      <c r="K240" s="669"/>
      <c r="L240" s="669"/>
      <c r="M240" s="669"/>
      <c r="N240" s="669"/>
      <c r="O240" s="669"/>
      <c r="P240" s="669"/>
      <c r="Q240" s="669"/>
      <c r="R240" s="669"/>
      <c r="S240" s="669"/>
      <c r="T240" s="669"/>
      <c r="U240" s="669"/>
      <c r="V240" s="669"/>
      <c r="W240" s="669"/>
      <c r="X240" s="669"/>
      <c r="Y240" s="669"/>
      <c r="Z240" s="669"/>
      <c r="AA240" s="669"/>
    </row>
    <row r="241" spans="1:27" ht="12.75">
      <c r="A241" s="669"/>
      <c r="B241" s="669"/>
      <c r="C241" s="669"/>
      <c r="D241" s="669"/>
      <c r="E241" s="669"/>
      <c r="F241" s="669"/>
      <c r="G241" s="669"/>
      <c r="H241" s="669"/>
      <c r="I241" s="669"/>
      <c r="J241" s="669"/>
      <c r="K241" s="669"/>
      <c r="L241" s="669"/>
      <c r="M241" s="669"/>
      <c r="N241" s="669"/>
      <c r="O241" s="669"/>
      <c r="P241" s="669"/>
      <c r="Q241" s="669"/>
      <c r="R241" s="669"/>
      <c r="S241" s="669"/>
      <c r="T241" s="669"/>
      <c r="U241" s="669"/>
      <c r="V241" s="669"/>
      <c r="W241" s="669"/>
      <c r="X241" s="669"/>
      <c r="Y241" s="669"/>
      <c r="Z241" s="669"/>
      <c r="AA241" s="669"/>
    </row>
    <row r="242" spans="1:27" ht="12.75">
      <c r="A242" s="669"/>
      <c r="B242" s="669"/>
      <c r="C242" s="669"/>
      <c r="D242" s="669"/>
      <c r="E242" s="669"/>
      <c r="F242" s="669"/>
      <c r="G242" s="669"/>
      <c r="H242" s="669"/>
      <c r="I242" s="669"/>
      <c r="J242" s="669"/>
      <c r="K242" s="669"/>
      <c r="L242" s="669"/>
      <c r="M242" s="669"/>
      <c r="N242" s="669"/>
      <c r="O242" s="669"/>
      <c r="P242" s="669"/>
      <c r="Q242" s="669"/>
      <c r="R242" s="669"/>
      <c r="S242" s="669"/>
      <c r="T242" s="669"/>
      <c r="U242" s="669"/>
      <c r="V242" s="669"/>
      <c r="W242" s="669"/>
      <c r="X242" s="669"/>
      <c r="Y242" s="669"/>
      <c r="Z242" s="669"/>
      <c r="AA242" s="669"/>
    </row>
    <row r="243" spans="1:27" ht="12.75">
      <c r="A243" s="669"/>
      <c r="B243" s="669"/>
      <c r="C243" s="669"/>
      <c r="D243" s="669"/>
      <c r="E243" s="669"/>
      <c r="F243" s="669"/>
      <c r="G243" s="669"/>
      <c r="H243" s="669"/>
      <c r="I243" s="669"/>
      <c r="J243" s="669"/>
      <c r="K243" s="669"/>
      <c r="L243" s="669"/>
      <c r="M243" s="669"/>
      <c r="N243" s="669"/>
      <c r="O243" s="669"/>
      <c r="P243" s="669"/>
      <c r="Q243" s="669"/>
      <c r="R243" s="669"/>
      <c r="S243" s="669"/>
      <c r="T243" s="669"/>
      <c r="U243" s="669"/>
      <c r="V243" s="669"/>
      <c r="W243" s="669"/>
      <c r="X243" s="669"/>
      <c r="Y243" s="669"/>
      <c r="Z243" s="669"/>
      <c r="AA243" s="669"/>
    </row>
    <row r="244" spans="1:27" ht="12.75">
      <c r="A244" s="669"/>
      <c r="B244" s="669"/>
      <c r="C244" s="669"/>
      <c r="D244" s="669"/>
      <c r="E244" s="669"/>
      <c r="F244" s="669"/>
      <c r="G244" s="669"/>
      <c r="H244" s="669"/>
      <c r="I244" s="669"/>
      <c r="J244" s="669"/>
      <c r="K244" s="669"/>
      <c r="L244" s="669"/>
      <c r="M244" s="669"/>
      <c r="N244" s="669"/>
      <c r="O244" s="669"/>
      <c r="P244" s="669"/>
      <c r="Q244" s="669"/>
      <c r="R244" s="669"/>
      <c r="S244" s="669"/>
      <c r="T244" s="669"/>
      <c r="U244" s="669"/>
      <c r="V244" s="669"/>
      <c r="W244" s="669"/>
      <c r="X244" s="669"/>
      <c r="Y244" s="669"/>
      <c r="Z244" s="669"/>
      <c r="AA244" s="669"/>
    </row>
    <row r="245" spans="1:27" ht="12.75">
      <c r="A245" s="669"/>
      <c r="B245" s="669"/>
      <c r="C245" s="669"/>
      <c r="D245" s="669"/>
      <c r="E245" s="669"/>
      <c r="F245" s="669"/>
      <c r="G245" s="669"/>
      <c r="H245" s="669"/>
      <c r="I245" s="669"/>
      <c r="J245" s="669"/>
      <c r="K245" s="669"/>
      <c r="L245" s="669"/>
      <c r="M245" s="669"/>
      <c r="N245" s="669"/>
      <c r="O245" s="669"/>
      <c r="P245" s="669"/>
      <c r="Q245" s="669"/>
      <c r="R245" s="669"/>
      <c r="S245" s="669"/>
      <c r="T245" s="669"/>
      <c r="U245" s="669"/>
      <c r="V245" s="669"/>
      <c r="W245" s="669"/>
      <c r="X245" s="669"/>
      <c r="Y245" s="669"/>
      <c r="Z245" s="669"/>
      <c r="AA245" s="669"/>
    </row>
    <row r="246" spans="1:27" ht="12.75">
      <c r="A246" s="669"/>
      <c r="B246" s="669"/>
      <c r="C246" s="669"/>
      <c r="D246" s="669"/>
      <c r="E246" s="669"/>
      <c r="F246" s="669"/>
      <c r="G246" s="669"/>
      <c r="H246" s="669"/>
      <c r="I246" s="669"/>
      <c r="J246" s="669"/>
      <c r="K246" s="669"/>
      <c r="L246" s="669"/>
      <c r="M246" s="669"/>
      <c r="N246" s="669"/>
      <c r="O246" s="669"/>
      <c r="P246" s="669"/>
      <c r="Q246" s="669"/>
      <c r="R246" s="669"/>
      <c r="S246" s="669"/>
      <c r="T246" s="669"/>
      <c r="U246" s="669"/>
      <c r="V246" s="669"/>
      <c r="W246" s="669"/>
      <c r="X246" s="669"/>
      <c r="Y246" s="669"/>
      <c r="Z246" s="669"/>
      <c r="AA246" s="669"/>
    </row>
    <row r="247" spans="1:27" ht="12.75">
      <c r="A247" s="669"/>
      <c r="B247" s="669"/>
      <c r="C247" s="669"/>
      <c r="D247" s="669"/>
      <c r="E247" s="669"/>
      <c r="F247" s="669"/>
      <c r="G247" s="669"/>
      <c r="H247" s="669"/>
      <c r="I247" s="669"/>
      <c r="J247" s="669"/>
      <c r="K247" s="669"/>
      <c r="L247" s="669"/>
      <c r="M247" s="669"/>
      <c r="N247" s="669"/>
      <c r="O247" s="669"/>
      <c r="P247" s="669"/>
      <c r="Q247" s="669"/>
      <c r="R247" s="669"/>
      <c r="S247" s="669"/>
      <c r="T247" s="669"/>
      <c r="U247" s="669"/>
      <c r="V247" s="669"/>
      <c r="W247" s="669"/>
      <c r="X247" s="669"/>
      <c r="Y247" s="669"/>
      <c r="Z247" s="669"/>
      <c r="AA247" s="669"/>
    </row>
    <row r="248" spans="1:27" ht="12.75">
      <c r="A248" s="669"/>
      <c r="B248" s="669"/>
      <c r="C248" s="669"/>
      <c r="D248" s="669"/>
      <c r="E248" s="669"/>
      <c r="F248" s="669"/>
      <c r="G248" s="669"/>
      <c r="H248" s="669"/>
      <c r="I248" s="669"/>
      <c r="J248" s="669"/>
      <c r="K248" s="669"/>
      <c r="L248" s="669"/>
      <c r="M248" s="669"/>
      <c r="N248" s="669"/>
      <c r="O248" s="669"/>
      <c r="P248" s="669"/>
      <c r="Q248" s="669"/>
      <c r="R248" s="669"/>
      <c r="S248" s="669"/>
      <c r="T248" s="669"/>
      <c r="U248" s="669"/>
      <c r="V248" s="669"/>
      <c r="W248" s="669"/>
      <c r="X248" s="669"/>
      <c r="Y248" s="669"/>
      <c r="Z248" s="669"/>
      <c r="AA248" s="669"/>
    </row>
    <row r="249" spans="1:27" ht="12.75">
      <c r="A249" s="669"/>
      <c r="B249" s="669"/>
      <c r="C249" s="669"/>
      <c r="D249" s="669"/>
      <c r="E249" s="669"/>
      <c r="F249" s="669"/>
      <c r="G249" s="669"/>
      <c r="H249" s="669"/>
      <c r="I249" s="669"/>
      <c r="J249" s="669"/>
      <c r="K249" s="669"/>
      <c r="L249" s="669"/>
      <c r="M249" s="669"/>
      <c r="N249" s="669"/>
      <c r="O249" s="669"/>
      <c r="P249" s="669"/>
      <c r="Q249" s="669"/>
      <c r="R249" s="669"/>
      <c r="S249" s="669"/>
      <c r="T249" s="669"/>
      <c r="U249" s="669"/>
      <c r="V249" s="669"/>
      <c r="W249" s="669"/>
      <c r="X249" s="669"/>
      <c r="Y249" s="669"/>
      <c r="Z249" s="669"/>
      <c r="AA249" s="669"/>
    </row>
    <row r="250" spans="1:27" ht="12.75">
      <c r="A250" s="669"/>
      <c r="B250" s="669"/>
      <c r="C250" s="669"/>
      <c r="D250" s="669"/>
      <c r="E250" s="669"/>
      <c r="F250" s="669"/>
      <c r="G250" s="669"/>
      <c r="H250" s="669"/>
      <c r="I250" s="669"/>
      <c r="J250" s="669"/>
      <c r="K250" s="669"/>
      <c r="L250" s="669"/>
      <c r="M250" s="669"/>
      <c r="N250" s="669"/>
      <c r="O250" s="669"/>
      <c r="P250" s="669"/>
      <c r="Q250" s="669"/>
      <c r="R250" s="669"/>
      <c r="S250" s="669"/>
      <c r="T250" s="669"/>
      <c r="U250" s="669"/>
      <c r="V250" s="669"/>
      <c r="W250" s="669"/>
      <c r="X250" s="669"/>
      <c r="Y250" s="669"/>
      <c r="Z250" s="669"/>
      <c r="AA250" s="669"/>
    </row>
    <row r="251" spans="1:27" ht="12.75">
      <c r="A251" s="669"/>
      <c r="B251" s="669"/>
      <c r="C251" s="669"/>
      <c r="D251" s="669"/>
      <c r="E251" s="669"/>
      <c r="F251" s="669"/>
      <c r="G251" s="669"/>
      <c r="H251" s="669"/>
      <c r="I251" s="669"/>
      <c r="J251" s="669"/>
      <c r="K251" s="669"/>
      <c r="L251" s="669"/>
      <c r="M251" s="669"/>
      <c r="N251" s="669"/>
      <c r="O251" s="669"/>
      <c r="P251" s="669"/>
      <c r="Q251" s="669"/>
      <c r="R251" s="669"/>
      <c r="S251" s="669"/>
      <c r="T251" s="669"/>
      <c r="U251" s="669"/>
      <c r="V251" s="669"/>
      <c r="W251" s="669"/>
      <c r="X251" s="669"/>
      <c r="Y251" s="669"/>
      <c r="Z251" s="669"/>
      <c r="AA251" s="669"/>
    </row>
    <row r="252" spans="1:27" ht="12.75">
      <c r="A252" s="669"/>
      <c r="B252" s="669"/>
      <c r="C252" s="669"/>
      <c r="D252" s="669"/>
      <c r="E252" s="669"/>
      <c r="F252" s="669"/>
      <c r="G252" s="669"/>
      <c r="H252" s="669"/>
      <c r="I252" s="669"/>
      <c r="J252" s="669"/>
      <c r="K252" s="669"/>
      <c r="L252" s="669"/>
      <c r="M252" s="669"/>
      <c r="N252" s="669"/>
      <c r="O252" s="669"/>
      <c r="P252" s="669"/>
      <c r="Q252" s="669"/>
      <c r="R252" s="669"/>
      <c r="S252" s="669"/>
      <c r="T252" s="669"/>
      <c r="U252" s="669"/>
      <c r="V252" s="669"/>
      <c r="W252" s="669"/>
      <c r="X252" s="669"/>
      <c r="Y252" s="669"/>
      <c r="Z252" s="669"/>
      <c r="AA252" s="669"/>
    </row>
    <row r="253" spans="1:27" ht="12.75">
      <c r="A253" s="669"/>
      <c r="B253" s="669"/>
      <c r="C253" s="669"/>
      <c r="D253" s="669"/>
      <c r="E253" s="669"/>
      <c r="F253" s="669"/>
      <c r="G253" s="669"/>
      <c r="H253" s="669"/>
      <c r="I253" s="669"/>
      <c r="J253" s="669"/>
      <c r="K253" s="669"/>
      <c r="L253" s="669"/>
      <c r="M253" s="669"/>
      <c r="N253" s="669"/>
      <c r="O253" s="669"/>
      <c r="P253" s="669"/>
      <c r="Q253" s="669"/>
      <c r="R253" s="669"/>
      <c r="S253" s="669"/>
      <c r="T253" s="669"/>
      <c r="U253" s="669"/>
      <c r="V253" s="669"/>
      <c r="W253" s="669"/>
      <c r="X253" s="669"/>
      <c r="Y253" s="669"/>
      <c r="Z253" s="669"/>
      <c r="AA253" s="669"/>
    </row>
    <row r="254" spans="1:27" ht="12.75">
      <c r="A254" s="669"/>
      <c r="B254" s="669"/>
      <c r="C254" s="669"/>
      <c r="D254" s="669"/>
      <c r="E254" s="669"/>
      <c r="F254" s="669"/>
      <c r="G254" s="669"/>
      <c r="H254" s="669"/>
      <c r="I254" s="669"/>
      <c r="J254" s="669"/>
      <c r="K254" s="669"/>
      <c r="L254" s="669"/>
      <c r="M254" s="669"/>
      <c r="N254" s="669"/>
      <c r="O254" s="669"/>
      <c r="P254" s="669"/>
      <c r="Q254" s="669"/>
      <c r="R254" s="669"/>
      <c r="S254" s="669"/>
      <c r="T254" s="669"/>
      <c r="U254" s="669"/>
      <c r="V254" s="669"/>
      <c r="W254" s="669"/>
      <c r="X254" s="669"/>
      <c r="Y254" s="669"/>
      <c r="Z254" s="669"/>
      <c r="AA254" s="669"/>
    </row>
    <row r="255" spans="1:27" ht="12.75">
      <c r="A255" s="669"/>
      <c r="B255" s="669"/>
      <c r="C255" s="669"/>
      <c r="D255" s="669"/>
      <c r="E255" s="669"/>
      <c r="F255" s="669"/>
      <c r="G255" s="669"/>
      <c r="H255" s="669"/>
      <c r="I255" s="669"/>
      <c r="J255" s="669"/>
      <c r="K255" s="669"/>
      <c r="L255" s="669"/>
      <c r="M255" s="669"/>
      <c r="N255" s="669"/>
      <c r="O255" s="669"/>
      <c r="P255" s="669"/>
      <c r="Q255" s="669"/>
      <c r="R255" s="669"/>
      <c r="S255" s="669"/>
      <c r="T255" s="669"/>
      <c r="U255" s="669"/>
      <c r="V255" s="669"/>
      <c r="W255" s="669"/>
      <c r="X255" s="669"/>
      <c r="Y255" s="669"/>
      <c r="Z255" s="669"/>
      <c r="AA255" s="669"/>
    </row>
    <row r="256" spans="1:27" ht="12.75">
      <c r="A256" s="669"/>
      <c r="B256" s="669"/>
      <c r="C256" s="669"/>
      <c r="D256" s="669"/>
      <c r="E256" s="669"/>
      <c r="F256" s="669"/>
      <c r="G256" s="669"/>
      <c r="H256" s="669"/>
      <c r="I256" s="669"/>
      <c r="J256" s="669"/>
      <c r="K256" s="669"/>
      <c r="L256" s="669"/>
      <c r="M256" s="669"/>
      <c r="N256" s="669"/>
      <c r="O256" s="669"/>
      <c r="P256" s="669"/>
      <c r="Q256" s="669"/>
      <c r="R256" s="669"/>
      <c r="S256" s="669"/>
      <c r="T256" s="669"/>
      <c r="U256" s="669"/>
      <c r="V256" s="669"/>
      <c r="W256" s="669"/>
      <c r="X256" s="669"/>
      <c r="Y256" s="669"/>
      <c r="Z256" s="669"/>
      <c r="AA256" s="669"/>
    </row>
    <row r="257" spans="1:27" ht="12.75">
      <c r="A257" s="669"/>
      <c r="B257" s="669"/>
      <c r="C257" s="669"/>
      <c r="D257" s="669"/>
      <c r="E257" s="669"/>
      <c r="F257" s="669"/>
      <c r="G257" s="669"/>
      <c r="H257" s="669"/>
      <c r="I257" s="669"/>
      <c r="J257" s="669"/>
      <c r="K257" s="669"/>
      <c r="L257" s="669"/>
      <c r="M257" s="669"/>
      <c r="N257" s="669"/>
      <c r="O257" s="669"/>
      <c r="P257" s="669"/>
      <c r="Q257" s="669"/>
      <c r="R257" s="669"/>
      <c r="S257" s="669"/>
      <c r="T257" s="669"/>
      <c r="U257" s="669"/>
      <c r="V257" s="669"/>
      <c r="W257" s="669"/>
      <c r="X257" s="669"/>
      <c r="Y257" s="669"/>
      <c r="Z257" s="669"/>
      <c r="AA257" s="669"/>
    </row>
    <row r="258" spans="1:27" ht="12.75">
      <c r="A258" s="669"/>
      <c r="B258" s="669"/>
      <c r="C258" s="669"/>
      <c r="D258" s="669"/>
      <c r="E258" s="669"/>
      <c r="F258" s="669"/>
      <c r="G258" s="669"/>
      <c r="H258" s="669"/>
      <c r="I258" s="669"/>
      <c r="J258" s="669"/>
      <c r="K258" s="669"/>
      <c r="L258" s="669"/>
      <c r="M258" s="669"/>
      <c r="N258" s="669"/>
      <c r="O258" s="669"/>
      <c r="P258" s="669"/>
      <c r="Q258" s="669"/>
      <c r="R258" s="669"/>
      <c r="S258" s="669"/>
      <c r="T258" s="669"/>
      <c r="U258" s="669"/>
      <c r="V258" s="669"/>
      <c r="W258" s="669"/>
      <c r="X258" s="669"/>
      <c r="Y258" s="669"/>
      <c r="Z258" s="669"/>
      <c r="AA258" s="669"/>
    </row>
    <row r="259" spans="1:27" ht="12.75">
      <c r="A259" s="669"/>
      <c r="B259" s="669"/>
      <c r="C259" s="669"/>
      <c r="D259" s="669"/>
      <c r="E259" s="669"/>
      <c r="F259" s="669"/>
      <c r="G259" s="669"/>
      <c r="H259" s="669"/>
      <c r="I259" s="669"/>
      <c r="J259" s="669"/>
      <c r="K259" s="669"/>
      <c r="L259" s="669"/>
      <c r="M259" s="669"/>
      <c r="N259" s="669"/>
      <c r="O259" s="669"/>
      <c r="P259" s="669"/>
      <c r="Q259" s="669"/>
      <c r="R259" s="669"/>
      <c r="S259" s="669"/>
      <c r="T259" s="669"/>
      <c r="U259" s="669"/>
      <c r="V259" s="669"/>
      <c r="W259" s="669"/>
      <c r="X259" s="669"/>
      <c r="Y259" s="669"/>
      <c r="Z259" s="669"/>
      <c r="AA259" s="669"/>
    </row>
    <row r="260" spans="1:27" ht="12.75">
      <c r="A260" s="669"/>
      <c r="B260" s="669"/>
      <c r="C260" s="669"/>
      <c r="D260" s="669"/>
      <c r="E260" s="669"/>
      <c r="F260" s="669"/>
      <c r="G260" s="669"/>
      <c r="H260" s="669"/>
      <c r="I260" s="669"/>
      <c r="J260" s="669"/>
      <c r="K260" s="669"/>
      <c r="L260" s="669"/>
      <c r="M260" s="669"/>
      <c r="N260" s="669"/>
      <c r="O260" s="669"/>
      <c r="P260" s="669"/>
      <c r="Q260" s="669"/>
      <c r="R260" s="669"/>
      <c r="S260" s="669"/>
      <c r="T260" s="669"/>
      <c r="U260" s="669"/>
      <c r="V260" s="669"/>
      <c r="W260" s="669"/>
      <c r="X260" s="669"/>
      <c r="Y260" s="669"/>
      <c r="Z260" s="669"/>
      <c r="AA260" s="669"/>
    </row>
    <row r="261" spans="1:27" ht="12.75">
      <c r="A261" s="669"/>
      <c r="B261" s="669"/>
      <c r="C261" s="669"/>
      <c r="D261" s="669"/>
      <c r="E261" s="669"/>
      <c r="F261" s="669"/>
      <c r="G261" s="669"/>
      <c r="H261" s="669"/>
      <c r="I261" s="669"/>
      <c r="J261" s="669"/>
      <c r="K261" s="669"/>
      <c r="L261" s="669"/>
      <c r="M261" s="669"/>
      <c r="N261" s="669"/>
      <c r="O261" s="669"/>
      <c r="P261" s="669"/>
      <c r="Q261" s="669"/>
      <c r="R261" s="669"/>
      <c r="S261" s="669"/>
      <c r="T261" s="669"/>
      <c r="U261" s="669"/>
      <c r="V261" s="669"/>
      <c r="W261" s="669"/>
      <c r="X261" s="669"/>
      <c r="Y261" s="669"/>
      <c r="Z261" s="669"/>
      <c r="AA261" s="669"/>
    </row>
    <row r="262" spans="1:27" ht="12.75">
      <c r="A262" s="669"/>
      <c r="B262" s="669"/>
      <c r="C262" s="669"/>
      <c r="D262" s="669"/>
      <c r="E262" s="669"/>
      <c r="F262" s="669"/>
      <c r="G262" s="669"/>
      <c r="H262" s="669"/>
      <c r="I262" s="669"/>
      <c r="J262" s="669"/>
      <c r="K262" s="669"/>
      <c r="L262" s="669"/>
      <c r="M262" s="669"/>
      <c r="N262" s="669"/>
      <c r="O262" s="669"/>
      <c r="P262" s="669"/>
      <c r="Q262" s="669"/>
      <c r="R262" s="669"/>
      <c r="S262" s="669"/>
      <c r="T262" s="669"/>
      <c r="U262" s="669"/>
      <c r="V262" s="669"/>
      <c r="W262" s="669"/>
      <c r="X262" s="669"/>
      <c r="Y262" s="669"/>
      <c r="Z262" s="669"/>
      <c r="AA262" s="669"/>
    </row>
    <row r="263" spans="1:27" ht="12.75">
      <c r="A263" s="669"/>
      <c r="B263" s="669"/>
      <c r="C263" s="669"/>
      <c r="D263" s="669"/>
      <c r="E263" s="669"/>
      <c r="F263" s="669"/>
      <c r="G263" s="669"/>
      <c r="H263" s="669"/>
      <c r="I263" s="669"/>
      <c r="J263" s="669"/>
      <c r="K263" s="669"/>
      <c r="L263" s="669"/>
      <c r="M263" s="669"/>
      <c r="N263" s="669"/>
      <c r="O263" s="669"/>
      <c r="P263" s="669"/>
      <c r="Q263" s="669"/>
      <c r="R263" s="669"/>
      <c r="S263" s="669"/>
      <c r="T263" s="669"/>
      <c r="U263" s="669"/>
      <c r="V263" s="669"/>
      <c r="W263" s="669"/>
      <c r="X263" s="669"/>
      <c r="Y263" s="669"/>
      <c r="Z263" s="669"/>
      <c r="AA263" s="669"/>
    </row>
    <row r="264" spans="1:27" ht="12.75">
      <c r="A264" s="669"/>
      <c r="B264" s="669"/>
      <c r="C264" s="669"/>
      <c r="D264" s="669"/>
      <c r="E264" s="669"/>
      <c r="F264" s="669"/>
      <c r="G264" s="669"/>
      <c r="H264" s="669"/>
      <c r="I264" s="669"/>
      <c r="J264" s="669"/>
      <c r="K264" s="669"/>
      <c r="L264" s="669"/>
      <c r="M264" s="669"/>
      <c r="N264" s="669"/>
      <c r="O264" s="669"/>
      <c r="P264" s="669"/>
      <c r="Q264" s="669"/>
      <c r="R264" s="669"/>
      <c r="S264" s="669"/>
      <c r="T264" s="669"/>
      <c r="U264" s="669"/>
      <c r="V264" s="669"/>
      <c r="W264" s="669"/>
      <c r="X264" s="669"/>
      <c r="Y264" s="669"/>
      <c r="Z264" s="669"/>
      <c r="AA264" s="669"/>
    </row>
    <row r="265" spans="1:27" ht="12.75">
      <c r="A265" s="669"/>
      <c r="B265" s="669"/>
      <c r="C265" s="669"/>
      <c r="D265" s="669"/>
      <c r="E265" s="669"/>
      <c r="F265" s="669"/>
      <c r="G265" s="669"/>
      <c r="H265" s="669"/>
      <c r="I265" s="669"/>
      <c r="J265" s="669"/>
      <c r="K265" s="669"/>
      <c r="L265" s="669"/>
      <c r="M265" s="669"/>
      <c r="N265" s="669"/>
      <c r="O265" s="669"/>
      <c r="P265" s="669"/>
      <c r="Q265" s="669"/>
      <c r="R265" s="669"/>
      <c r="S265" s="669"/>
      <c r="T265" s="669"/>
      <c r="U265" s="669"/>
      <c r="V265" s="669"/>
      <c r="W265" s="669"/>
      <c r="X265" s="669"/>
      <c r="Y265" s="669"/>
      <c r="Z265" s="669"/>
      <c r="AA265" s="669"/>
    </row>
    <row r="266" spans="1:27" ht="12.75">
      <c r="A266" s="669"/>
      <c r="B266" s="669"/>
      <c r="C266" s="669"/>
      <c r="D266" s="669"/>
      <c r="E266" s="669"/>
      <c r="F266" s="669"/>
      <c r="G266" s="669"/>
      <c r="H266" s="669"/>
      <c r="I266" s="669"/>
      <c r="J266" s="669"/>
      <c r="K266" s="669"/>
      <c r="L266" s="669"/>
      <c r="M266" s="669"/>
      <c r="N266" s="669"/>
      <c r="O266" s="669"/>
      <c r="P266" s="669"/>
      <c r="Q266" s="669"/>
      <c r="R266" s="669"/>
      <c r="S266" s="669"/>
      <c r="T266" s="669"/>
      <c r="U266" s="669"/>
      <c r="V266" s="669"/>
      <c r="W266" s="669"/>
      <c r="X266" s="669"/>
      <c r="Y266" s="669"/>
      <c r="Z266" s="669"/>
      <c r="AA266" s="669"/>
    </row>
    <row r="267" spans="1:27" ht="12.75">
      <c r="A267" s="669"/>
      <c r="B267" s="669"/>
      <c r="C267" s="669"/>
      <c r="D267" s="669"/>
      <c r="E267" s="669"/>
      <c r="F267" s="669"/>
      <c r="G267" s="669"/>
      <c r="H267" s="669"/>
      <c r="I267" s="669"/>
      <c r="J267" s="669"/>
      <c r="K267" s="669"/>
      <c r="L267" s="669"/>
      <c r="M267" s="669"/>
      <c r="N267" s="669"/>
      <c r="O267" s="669"/>
      <c r="P267" s="669"/>
      <c r="Q267" s="669"/>
      <c r="R267" s="669"/>
      <c r="S267" s="669"/>
      <c r="T267" s="669"/>
      <c r="U267" s="669"/>
      <c r="V267" s="669"/>
      <c r="W267" s="669"/>
      <c r="X267" s="669"/>
      <c r="Y267" s="669"/>
      <c r="Z267" s="669"/>
      <c r="AA267" s="669"/>
    </row>
    <row r="268" spans="1:27" ht="12.75">
      <c r="A268" s="669"/>
      <c r="B268" s="669"/>
      <c r="C268" s="669"/>
      <c r="D268" s="669"/>
      <c r="E268" s="669"/>
      <c r="F268" s="669"/>
      <c r="G268" s="669"/>
      <c r="H268" s="669"/>
      <c r="I268" s="669"/>
      <c r="J268" s="669"/>
      <c r="K268" s="669"/>
      <c r="L268" s="669"/>
      <c r="M268" s="669"/>
      <c r="N268" s="669"/>
      <c r="O268" s="669"/>
      <c r="P268" s="669"/>
      <c r="Q268" s="669"/>
      <c r="R268" s="669"/>
      <c r="S268" s="669"/>
      <c r="T268" s="669"/>
      <c r="U268" s="669"/>
      <c r="V268" s="669"/>
      <c r="W268" s="669"/>
      <c r="X268" s="669"/>
      <c r="Y268" s="669"/>
      <c r="Z268" s="669"/>
      <c r="AA268" s="669"/>
    </row>
    <row r="269" spans="1:27" ht="12.75">
      <c r="A269" s="669"/>
      <c r="B269" s="669"/>
      <c r="C269" s="669"/>
      <c r="D269" s="669"/>
      <c r="E269" s="669"/>
      <c r="F269" s="669"/>
      <c r="G269" s="669"/>
      <c r="H269" s="669"/>
      <c r="I269" s="669"/>
      <c r="J269" s="669"/>
      <c r="K269" s="669"/>
      <c r="L269" s="669"/>
      <c r="M269" s="669"/>
      <c r="N269" s="669"/>
      <c r="O269" s="669"/>
      <c r="P269" s="669"/>
      <c r="Q269" s="669"/>
      <c r="R269" s="669"/>
      <c r="S269" s="669"/>
      <c r="T269" s="669"/>
      <c r="U269" s="669"/>
      <c r="V269" s="669"/>
      <c r="W269" s="669"/>
      <c r="X269" s="669"/>
      <c r="Y269" s="669"/>
      <c r="Z269" s="669"/>
      <c r="AA269" s="669"/>
    </row>
    <row r="270" spans="1:27" ht="12.75">
      <c r="A270" s="669"/>
      <c r="B270" s="669"/>
      <c r="C270" s="669"/>
      <c r="D270" s="669"/>
      <c r="E270" s="669"/>
      <c r="F270" s="669"/>
      <c r="G270" s="669"/>
      <c r="H270" s="669"/>
      <c r="I270" s="669"/>
      <c r="J270" s="669"/>
      <c r="K270" s="669"/>
      <c r="L270" s="669"/>
      <c r="M270" s="669"/>
      <c r="N270" s="669"/>
      <c r="O270" s="669"/>
      <c r="P270" s="669"/>
      <c r="Q270" s="669"/>
      <c r="R270" s="669"/>
      <c r="S270" s="669"/>
      <c r="T270" s="669"/>
      <c r="U270" s="669"/>
      <c r="V270" s="669"/>
      <c r="W270" s="669"/>
      <c r="X270" s="669"/>
      <c r="Y270" s="669"/>
      <c r="Z270" s="669"/>
      <c r="AA270" s="669"/>
    </row>
    <row r="271" spans="1:27" ht="12.75">
      <c r="A271" s="669"/>
      <c r="B271" s="669"/>
      <c r="C271" s="669"/>
      <c r="D271" s="669"/>
      <c r="E271" s="669"/>
      <c r="F271" s="669"/>
      <c r="G271" s="669"/>
      <c r="H271" s="669"/>
      <c r="I271" s="669"/>
      <c r="J271" s="669"/>
      <c r="K271" s="669"/>
      <c r="L271" s="669"/>
      <c r="M271" s="669"/>
      <c r="N271" s="669"/>
      <c r="O271" s="669"/>
      <c r="P271" s="669"/>
      <c r="Q271" s="669"/>
      <c r="R271" s="669"/>
      <c r="S271" s="669"/>
      <c r="T271" s="669"/>
      <c r="U271" s="669"/>
      <c r="V271" s="669"/>
      <c r="W271" s="669"/>
      <c r="X271" s="669"/>
      <c r="Y271" s="669"/>
      <c r="Z271" s="669"/>
      <c r="AA271" s="669"/>
    </row>
    <row r="272" spans="1:27" ht="12.75">
      <c r="A272" s="669"/>
      <c r="B272" s="669"/>
      <c r="C272" s="669"/>
      <c r="D272" s="669"/>
      <c r="E272" s="669"/>
      <c r="F272" s="669"/>
      <c r="G272" s="669"/>
      <c r="H272" s="669"/>
      <c r="I272" s="669"/>
      <c r="J272" s="669"/>
      <c r="K272" s="669"/>
      <c r="L272" s="669"/>
      <c r="M272" s="669"/>
      <c r="N272" s="669"/>
      <c r="O272" s="669"/>
      <c r="P272" s="669"/>
      <c r="Q272" s="669"/>
      <c r="R272" s="669"/>
      <c r="S272" s="669"/>
      <c r="T272" s="669"/>
      <c r="U272" s="669"/>
      <c r="V272" s="669"/>
      <c r="W272" s="669"/>
      <c r="X272" s="669"/>
      <c r="Y272" s="669"/>
      <c r="Z272" s="669"/>
      <c r="AA272" s="669"/>
    </row>
    <row r="273" spans="1:27" ht="12.75">
      <c r="A273" s="669"/>
      <c r="B273" s="669"/>
      <c r="C273" s="669"/>
      <c r="D273" s="669"/>
      <c r="E273" s="669"/>
      <c r="F273" s="669"/>
      <c r="G273" s="669"/>
      <c r="H273" s="669"/>
      <c r="I273" s="669"/>
      <c r="J273" s="669"/>
      <c r="K273" s="669"/>
      <c r="L273" s="669"/>
      <c r="M273" s="669"/>
      <c r="N273" s="669"/>
      <c r="O273" s="669"/>
      <c r="P273" s="669"/>
      <c r="Q273" s="669"/>
      <c r="R273" s="669"/>
      <c r="S273" s="669"/>
      <c r="T273" s="669"/>
      <c r="U273" s="669"/>
      <c r="V273" s="669"/>
      <c r="W273" s="669"/>
      <c r="X273" s="669"/>
      <c r="Y273" s="669"/>
      <c r="Z273" s="669"/>
      <c r="AA273" s="669"/>
    </row>
    <row r="274" spans="1:27" ht="12.75">
      <c r="A274" s="669"/>
      <c r="B274" s="669"/>
      <c r="C274" s="669"/>
      <c r="D274" s="669"/>
      <c r="E274" s="669"/>
      <c r="F274" s="669"/>
      <c r="G274" s="669"/>
      <c r="H274" s="669"/>
      <c r="I274" s="669"/>
      <c r="J274" s="669"/>
      <c r="K274" s="669"/>
      <c r="L274" s="669"/>
      <c r="M274" s="669"/>
      <c r="N274" s="669"/>
      <c r="O274" s="669"/>
      <c r="P274" s="669"/>
      <c r="Q274" s="669"/>
      <c r="R274" s="669"/>
      <c r="S274" s="669"/>
      <c r="T274" s="669"/>
      <c r="U274" s="669"/>
      <c r="V274" s="669"/>
      <c r="W274" s="669"/>
      <c r="X274" s="669"/>
      <c r="Y274" s="669"/>
      <c r="Z274" s="669"/>
      <c r="AA274" s="669"/>
    </row>
    <row r="275" spans="1:27" ht="12.75">
      <c r="A275" s="669"/>
      <c r="B275" s="669"/>
      <c r="C275" s="669"/>
      <c r="D275" s="669"/>
      <c r="E275" s="669"/>
      <c r="F275" s="669"/>
      <c r="G275" s="669"/>
      <c r="H275" s="669"/>
      <c r="I275" s="669"/>
      <c r="J275" s="669"/>
      <c r="K275" s="669"/>
      <c r="L275" s="669"/>
      <c r="M275" s="669"/>
      <c r="N275" s="669"/>
      <c r="O275" s="669"/>
      <c r="P275" s="669"/>
      <c r="Q275" s="669"/>
      <c r="R275" s="669"/>
      <c r="S275" s="669"/>
      <c r="T275" s="669"/>
      <c r="U275" s="669"/>
      <c r="V275" s="669"/>
      <c r="W275" s="669"/>
      <c r="X275" s="669"/>
      <c r="Y275" s="669"/>
      <c r="Z275" s="669"/>
      <c r="AA275" s="669"/>
    </row>
    <row r="276" spans="1:27" ht="12.75">
      <c r="A276" s="669"/>
      <c r="B276" s="669"/>
      <c r="C276" s="669"/>
      <c r="D276" s="669"/>
      <c r="E276" s="669"/>
      <c r="F276" s="669"/>
      <c r="G276" s="669"/>
      <c r="H276" s="669"/>
      <c r="I276" s="669"/>
      <c r="J276" s="669"/>
      <c r="K276" s="669"/>
      <c r="L276" s="669"/>
      <c r="M276" s="669"/>
      <c r="N276" s="669"/>
      <c r="O276" s="669"/>
      <c r="P276" s="669"/>
      <c r="Q276" s="669"/>
      <c r="R276" s="669"/>
      <c r="S276" s="669"/>
      <c r="T276" s="669"/>
      <c r="U276" s="669"/>
      <c r="V276" s="669"/>
      <c r="W276" s="669"/>
      <c r="X276" s="669"/>
      <c r="Y276" s="669"/>
      <c r="Z276" s="669"/>
      <c r="AA276" s="669"/>
    </row>
    <row r="277" spans="1:27" ht="12.75">
      <c r="A277" s="669"/>
      <c r="B277" s="669"/>
      <c r="C277" s="669"/>
      <c r="D277" s="669"/>
      <c r="E277" s="669"/>
      <c r="F277" s="669"/>
      <c r="G277" s="669"/>
      <c r="H277" s="669"/>
      <c r="I277" s="669"/>
      <c r="J277" s="669"/>
      <c r="K277" s="669"/>
      <c r="L277" s="669"/>
      <c r="M277" s="669"/>
      <c r="N277" s="669"/>
      <c r="O277" s="669"/>
      <c r="P277" s="669"/>
      <c r="Q277" s="669"/>
      <c r="R277" s="669"/>
      <c r="S277" s="669"/>
      <c r="T277" s="669"/>
      <c r="U277" s="669"/>
      <c r="V277" s="669"/>
      <c r="W277" s="669"/>
      <c r="X277" s="669"/>
      <c r="Y277" s="669"/>
      <c r="Z277" s="669"/>
      <c r="AA277" s="669"/>
    </row>
    <row r="278" spans="1:27" ht="12.75">
      <c r="A278" s="669"/>
      <c r="B278" s="669"/>
      <c r="C278" s="669"/>
      <c r="D278" s="669"/>
      <c r="E278" s="669"/>
      <c r="F278" s="669"/>
      <c r="G278" s="669"/>
      <c r="H278" s="669"/>
      <c r="I278" s="669"/>
      <c r="J278" s="669"/>
      <c r="K278" s="669"/>
      <c r="L278" s="669"/>
      <c r="M278" s="669"/>
      <c r="N278" s="669"/>
      <c r="O278" s="669"/>
      <c r="P278" s="669"/>
      <c r="Q278" s="669"/>
      <c r="R278" s="669"/>
      <c r="S278" s="669"/>
      <c r="T278" s="669"/>
      <c r="U278" s="669"/>
      <c r="V278" s="669"/>
      <c r="W278" s="669"/>
      <c r="X278" s="669"/>
      <c r="Y278" s="669"/>
      <c r="Z278" s="669"/>
      <c r="AA278" s="669"/>
    </row>
    <row r="279" spans="1:27" ht="12.75">
      <c r="A279" s="669"/>
      <c r="B279" s="669"/>
      <c r="C279" s="669"/>
      <c r="D279" s="669"/>
      <c r="E279" s="669"/>
      <c r="F279" s="669"/>
      <c r="G279" s="669"/>
      <c r="H279" s="669"/>
      <c r="I279" s="669"/>
      <c r="J279" s="669"/>
      <c r="K279" s="669"/>
      <c r="L279" s="669"/>
      <c r="M279" s="669"/>
      <c r="N279" s="669"/>
      <c r="O279" s="669"/>
      <c r="P279" s="669"/>
      <c r="Q279" s="669"/>
      <c r="R279" s="669"/>
      <c r="S279" s="669"/>
      <c r="T279" s="669"/>
      <c r="U279" s="669"/>
      <c r="V279" s="669"/>
      <c r="W279" s="669"/>
      <c r="X279" s="669"/>
      <c r="Y279" s="669"/>
      <c r="Z279" s="669"/>
      <c r="AA279" s="669"/>
    </row>
    <row r="280" spans="1:27" ht="12.75">
      <c r="A280" s="669"/>
      <c r="B280" s="669"/>
      <c r="C280" s="669"/>
      <c r="D280" s="669"/>
      <c r="E280" s="669"/>
      <c r="F280" s="669"/>
      <c r="G280" s="669"/>
      <c r="H280" s="669"/>
      <c r="I280" s="669"/>
      <c r="J280" s="669"/>
      <c r="K280" s="669"/>
      <c r="L280" s="669"/>
      <c r="M280" s="669"/>
      <c r="N280" s="669"/>
      <c r="O280" s="669"/>
      <c r="P280" s="669"/>
      <c r="Q280" s="669"/>
      <c r="R280" s="669"/>
      <c r="S280" s="669"/>
      <c r="T280" s="669"/>
      <c r="U280" s="669"/>
      <c r="V280" s="669"/>
      <c r="W280" s="669"/>
      <c r="X280" s="669"/>
      <c r="Y280" s="669"/>
      <c r="Z280" s="669"/>
      <c r="AA280" s="669"/>
    </row>
    <row r="281" spans="1:27" ht="12.75">
      <c r="A281" s="669"/>
      <c r="B281" s="669"/>
      <c r="C281" s="669"/>
      <c r="D281" s="669"/>
      <c r="E281" s="669"/>
      <c r="F281" s="669"/>
      <c r="G281" s="669"/>
      <c r="H281" s="669"/>
      <c r="I281" s="669"/>
      <c r="J281" s="669"/>
      <c r="K281" s="669"/>
      <c r="L281" s="669"/>
      <c r="M281" s="669"/>
      <c r="N281" s="669"/>
      <c r="O281" s="669"/>
      <c r="P281" s="669"/>
      <c r="Q281" s="669"/>
      <c r="R281" s="669"/>
      <c r="S281" s="669"/>
      <c r="T281" s="669"/>
      <c r="U281" s="669"/>
      <c r="V281" s="669"/>
      <c r="W281" s="669"/>
      <c r="X281" s="669"/>
      <c r="Y281" s="669"/>
      <c r="Z281" s="669"/>
      <c r="AA281" s="669"/>
    </row>
    <row r="282" spans="1:27" ht="12.75">
      <c r="A282" s="669"/>
      <c r="B282" s="669"/>
      <c r="C282" s="669"/>
      <c r="D282" s="669"/>
      <c r="E282" s="669"/>
      <c r="F282" s="669"/>
      <c r="G282" s="669"/>
      <c r="H282" s="669"/>
      <c r="I282" s="669"/>
      <c r="J282" s="669"/>
      <c r="K282" s="669"/>
      <c r="L282" s="669"/>
      <c r="M282" s="669"/>
      <c r="N282" s="669"/>
      <c r="O282" s="669"/>
      <c r="P282" s="669"/>
      <c r="Q282" s="669"/>
      <c r="R282" s="669"/>
      <c r="S282" s="669"/>
      <c r="T282" s="669"/>
      <c r="U282" s="669"/>
      <c r="V282" s="669"/>
      <c r="W282" s="669"/>
      <c r="X282" s="669"/>
      <c r="Y282" s="669"/>
      <c r="Z282" s="669"/>
      <c r="AA282" s="669"/>
    </row>
    <row r="283" spans="1:27" ht="12.75">
      <c r="A283" s="669"/>
      <c r="B283" s="669"/>
      <c r="C283" s="669"/>
      <c r="D283" s="669"/>
      <c r="E283" s="669"/>
      <c r="F283" s="669"/>
      <c r="G283" s="669"/>
      <c r="H283" s="669"/>
      <c r="I283" s="669"/>
      <c r="J283" s="669"/>
      <c r="K283" s="669"/>
      <c r="L283" s="669"/>
      <c r="M283" s="669"/>
      <c r="N283" s="669"/>
      <c r="O283" s="669"/>
      <c r="P283" s="669"/>
      <c r="Q283" s="669"/>
      <c r="R283" s="669"/>
      <c r="S283" s="669"/>
      <c r="T283" s="669"/>
      <c r="U283" s="669"/>
      <c r="V283" s="669"/>
      <c r="W283" s="669"/>
      <c r="X283" s="669"/>
      <c r="Y283" s="669"/>
      <c r="Z283" s="669"/>
      <c r="AA283" s="669"/>
    </row>
    <row r="284" spans="1:27" ht="12.75">
      <c r="A284" s="669"/>
      <c r="B284" s="669"/>
      <c r="C284" s="669"/>
      <c r="D284" s="669"/>
      <c r="E284" s="669"/>
      <c r="F284" s="669"/>
      <c r="G284" s="669"/>
      <c r="H284" s="669"/>
      <c r="I284" s="669"/>
      <c r="J284" s="669"/>
      <c r="K284" s="669"/>
      <c r="L284" s="669"/>
      <c r="M284" s="669"/>
      <c r="N284" s="669"/>
      <c r="O284" s="669"/>
      <c r="P284" s="669"/>
      <c r="Q284" s="669"/>
      <c r="R284" s="669"/>
      <c r="S284" s="669"/>
      <c r="T284" s="669"/>
      <c r="U284" s="669"/>
      <c r="V284" s="669"/>
      <c r="W284" s="669"/>
      <c r="X284" s="669"/>
      <c r="Y284" s="669"/>
      <c r="Z284" s="669"/>
      <c r="AA284" s="669"/>
    </row>
    <row r="285" spans="1:27" ht="12.75">
      <c r="A285" s="669"/>
      <c r="B285" s="669"/>
      <c r="C285" s="669"/>
      <c r="D285" s="669"/>
      <c r="E285" s="669"/>
      <c r="F285" s="669"/>
      <c r="G285" s="669"/>
      <c r="H285" s="669"/>
      <c r="I285" s="669"/>
      <c r="J285" s="669"/>
      <c r="K285" s="669"/>
      <c r="L285" s="669"/>
      <c r="M285" s="669"/>
      <c r="N285" s="669"/>
      <c r="O285" s="669"/>
      <c r="P285" s="669"/>
      <c r="Q285" s="669"/>
      <c r="R285" s="669"/>
      <c r="S285" s="669"/>
      <c r="T285" s="669"/>
      <c r="U285" s="669"/>
      <c r="V285" s="669"/>
      <c r="W285" s="669"/>
      <c r="X285" s="669"/>
      <c r="Y285" s="669"/>
      <c r="Z285" s="669"/>
      <c r="AA285" s="669"/>
    </row>
    <row r="286" spans="1:27" ht="12.75">
      <c r="A286" s="669"/>
      <c r="B286" s="669"/>
      <c r="C286" s="669"/>
      <c r="D286" s="669"/>
      <c r="E286" s="669"/>
      <c r="F286" s="669"/>
      <c r="G286" s="669"/>
      <c r="H286" s="669"/>
      <c r="I286" s="669"/>
      <c r="J286" s="669"/>
      <c r="K286" s="669"/>
      <c r="L286" s="669"/>
      <c r="M286" s="669"/>
      <c r="N286" s="669"/>
      <c r="O286" s="669"/>
      <c r="P286" s="669"/>
      <c r="Q286" s="669"/>
      <c r="R286" s="669"/>
      <c r="S286" s="669"/>
      <c r="T286" s="669"/>
      <c r="U286" s="669"/>
      <c r="V286" s="669"/>
      <c r="W286" s="669"/>
      <c r="X286" s="669"/>
      <c r="Y286" s="669"/>
      <c r="Z286" s="669"/>
      <c r="AA286" s="669"/>
    </row>
    <row r="287" spans="1:27" ht="12.75">
      <c r="A287" s="669"/>
      <c r="B287" s="669"/>
      <c r="C287" s="669"/>
      <c r="D287" s="669"/>
      <c r="E287" s="669"/>
      <c r="F287" s="669"/>
      <c r="G287" s="669"/>
      <c r="H287" s="669"/>
      <c r="I287" s="669"/>
      <c r="J287" s="669"/>
      <c r="K287" s="669"/>
      <c r="L287" s="669"/>
      <c r="M287" s="669"/>
      <c r="N287" s="669"/>
      <c r="O287" s="669"/>
      <c r="P287" s="669"/>
      <c r="Q287" s="669"/>
      <c r="R287" s="669"/>
      <c r="S287" s="669"/>
      <c r="T287" s="669"/>
      <c r="U287" s="669"/>
      <c r="V287" s="669"/>
      <c r="W287" s="669"/>
      <c r="X287" s="669"/>
      <c r="Y287" s="669"/>
      <c r="Z287" s="669"/>
      <c r="AA287" s="669"/>
    </row>
    <row r="288" spans="1:27" ht="12.75">
      <c r="A288" s="669"/>
      <c r="B288" s="669"/>
      <c r="C288" s="669"/>
      <c r="D288" s="669"/>
      <c r="E288" s="669"/>
      <c r="F288" s="669"/>
      <c r="G288" s="669"/>
      <c r="H288" s="669"/>
      <c r="I288" s="669"/>
      <c r="J288" s="669"/>
      <c r="K288" s="669"/>
      <c r="L288" s="669"/>
      <c r="M288" s="669"/>
      <c r="N288" s="669"/>
      <c r="O288" s="669"/>
      <c r="P288" s="669"/>
      <c r="Q288" s="669"/>
      <c r="R288" s="669"/>
      <c r="S288" s="669"/>
      <c r="T288" s="669"/>
      <c r="U288" s="669"/>
      <c r="V288" s="669"/>
      <c r="W288" s="669"/>
      <c r="X288" s="669"/>
      <c r="Y288" s="669"/>
      <c r="Z288" s="669"/>
      <c r="AA288" s="669"/>
    </row>
    <row r="289" spans="1:27" ht="12.75">
      <c r="A289" s="669"/>
      <c r="B289" s="669"/>
      <c r="C289" s="669"/>
      <c r="D289" s="669"/>
      <c r="E289" s="669"/>
      <c r="F289" s="669"/>
      <c r="G289" s="669"/>
      <c r="H289" s="669"/>
      <c r="I289" s="669"/>
      <c r="J289" s="669"/>
      <c r="K289" s="669"/>
      <c r="L289" s="669"/>
      <c r="M289" s="669"/>
      <c r="N289" s="669"/>
      <c r="O289" s="669"/>
      <c r="P289" s="669"/>
      <c r="Q289" s="669"/>
      <c r="R289" s="669"/>
      <c r="S289" s="669"/>
      <c r="T289" s="669"/>
      <c r="U289" s="669"/>
      <c r="V289" s="669"/>
      <c r="W289" s="669"/>
      <c r="X289" s="669"/>
      <c r="Y289" s="669"/>
      <c r="Z289" s="669"/>
      <c r="AA289" s="669"/>
    </row>
    <row r="290" spans="1:27" ht="12.75">
      <c r="A290" s="669"/>
      <c r="B290" s="669"/>
      <c r="C290" s="669"/>
      <c r="D290" s="669"/>
      <c r="E290" s="669"/>
      <c r="F290" s="669"/>
      <c r="G290" s="669"/>
      <c r="H290" s="669"/>
      <c r="I290" s="669"/>
      <c r="J290" s="669"/>
      <c r="K290" s="669"/>
      <c r="L290" s="669"/>
      <c r="M290" s="669"/>
      <c r="N290" s="669"/>
      <c r="O290" s="669"/>
      <c r="P290" s="669"/>
      <c r="Q290" s="669"/>
      <c r="R290" s="669"/>
      <c r="S290" s="669"/>
      <c r="T290" s="669"/>
      <c r="U290" s="669"/>
      <c r="V290" s="669"/>
      <c r="W290" s="669"/>
      <c r="X290" s="669"/>
      <c r="Y290" s="669"/>
      <c r="Z290" s="669"/>
      <c r="AA290" s="669"/>
    </row>
    <row r="291" spans="1:27" ht="12.75">
      <c r="A291" s="669"/>
      <c r="B291" s="669"/>
      <c r="C291" s="669"/>
      <c r="D291" s="669"/>
      <c r="E291" s="669"/>
      <c r="F291" s="669"/>
      <c r="G291" s="669"/>
      <c r="H291" s="669"/>
      <c r="I291" s="669"/>
      <c r="J291" s="669"/>
      <c r="K291" s="669"/>
      <c r="L291" s="669"/>
      <c r="M291" s="669"/>
      <c r="N291" s="669"/>
      <c r="O291" s="669"/>
      <c r="P291" s="669"/>
      <c r="Q291" s="669"/>
      <c r="R291" s="669"/>
      <c r="S291" s="669"/>
      <c r="T291" s="669"/>
      <c r="U291" s="669"/>
      <c r="V291" s="669"/>
      <c r="W291" s="669"/>
      <c r="X291" s="669"/>
      <c r="Y291" s="669"/>
      <c r="Z291" s="669"/>
      <c r="AA291" s="669"/>
    </row>
    <row r="292" spans="1:27" ht="12.75">
      <c r="A292" s="669"/>
      <c r="B292" s="669"/>
      <c r="C292" s="669"/>
      <c r="D292" s="669"/>
      <c r="E292" s="669"/>
      <c r="F292" s="669"/>
      <c r="G292" s="669"/>
      <c r="H292" s="669"/>
      <c r="I292" s="669"/>
      <c r="J292" s="669"/>
      <c r="K292" s="669"/>
      <c r="L292" s="669"/>
      <c r="M292" s="669"/>
      <c r="N292" s="669"/>
      <c r="O292" s="669"/>
      <c r="P292" s="669"/>
      <c r="Q292" s="669"/>
      <c r="R292" s="669"/>
      <c r="S292" s="669"/>
      <c r="T292" s="669"/>
      <c r="U292" s="669"/>
      <c r="V292" s="669"/>
      <c r="W292" s="669"/>
      <c r="X292" s="669"/>
      <c r="Y292" s="669"/>
      <c r="Z292" s="669"/>
      <c r="AA292" s="669"/>
    </row>
    <row r="293" spans="1:27" ht="12.75">
      <c r="A293" s="669"/>
      <c r="B293" s="669"/>
      <c r="C293" s="669"/>
      <c r="D293" s="669"/>
      <c r="E293" s="669"/>
      <c r="F293" s="669"/>
      <c r="G293" s="669"/>
      <c r="H293" s="669"/>
      <c r="I293" s="669"/>
      <c r="J293" s="669"/>
      <c r="K293" s="669"/>
      <c r="L293" s="669"/>
      <c r="M293" s="669"/>
      <c r="N293" s="669"/>
      <c r="O293" s="669"/>
      <c r="P293" s="669"/>
      <c r="Q293" s="669"/>
      <c r="R293" s="669"/>
      <c r="S293" s="669"/>
      <c r="T293" s="669"/>
      <c r="U293" s="669"/>
      <c r="V293" s="669"/>
      <c r="W293" s="669"/>
      <c r="X293" s="669"/>
      <c r="Y293" s="669"/>
      <c r="Z293" s="669"/>
      <c r="AA293" s="669"/>
    </row>
    <row r="294" spans="1:27" ht="12.75">
      <c r="A294" s="669"/>
      <c r="B294" s="669"/>
      <c r="C294" s="669"/>
      <c r="D294" s="669"/>
      <c r="E294" s="669"/>
      <c r="F294" s="669"/>
      <c r="G294" s="669"/>
      <c r="H294" s="669"/>
      <c r="I294" s="669"/>
      <c r="J294" s="669"/>
      <c r="K294" s="669"/>
      <c r="L294" s="669"/>
      <c r="M294" s="669"/>
      <c r="N294" s="669"/>
      <c r="O294" s="669"/>
      <c r="P294" s="669"/>
      <c r="Q294" s="669"/>
      <c r="R294" s="669"/>
      <c r="S294" s="669"/>
      <c r="T294" s="669"/>
      <c r="U294" s="669"/>
      <c r="V294" s="669"/>
      <c r="W294" s="669"/>
      <c r="X294" s="669"/>
      <c r="Y294" s="669"/>
      <c r="Z294" s="669"/>
      <c r="AA294" s="669"/>
    </row>
    <row r="295" spans="1:27" ht="12.75">
      <c r="A295" s="669"/>
      <c r="B295" s="669"/>
      <c r="C295" s="669"/>
      <c r="D295" s="669"/>
      <c r="E295" s="669"/>
      <c r="F295" s="669"/>
      <c r="G295" s="669"/>
      <c r="H295" s="669"/>
      <c r="I295" s="669"/>
      <c r="J295" s="669"/>
      <c r="K295" s="669"/>
      <c r="L295" s="669"/>
      <c r="M295" s="669"/>
      <c r="N295" s="669"/>
      <c r="O295" s="669"/>
      <c r="P295" s="669"/>
      <c r="Q295" s="669"/>
      <c r="R295" s="669"/>
      <c r="S295" s="669"/>
      <c r="T295" s="669"/>
      <c r="U295" s="669"/>
      <c r="V295" s="669"/>
      <c r="W295" s="669"/>
      <c r="X295" s="669"/>
      <c r="Y295" s="669"/>
      <c r="Z295" s="669"/>
      <c r="AA295" s="669"/>
    </row>
    <row r="296" spans="1:27" ht="12.75">
      <c r="A296" s="669"/>
      <c r="B296" s="669"/>
      <c r="C296" s="669"/>
      <c r="D296" s="669"/>
      <c r="E296" s="669"/>
      <c r="F296" s="669"/>
      <c r="G296" s="669"/>
      <c r="H296" s="669"/>
      <c r="I296" s="669"/>
      <c r="J296" s="669"/>
      <c r="K296" s="669"/>
      <c r="L296" s="669"/>
      <c r="M296" s="669"/>
      <c r="N296" s="669"/>
      <c r="O296" s="669"/>
      <c r="P296" s="669"/>
      <c r="Q296" s="669"/>
      <c r="R296" s="669"/>
      <c r="S296" s="669"/>
      <c r="T296" s="669"/>
      <c r="U296" s="669"/>
      <c r="V296" s="669"/>
      <c r="W296" s="669"/>
      <c r="X296" s="669"/>
      <c r="Y296" s="669"/>
      <c r="Z296" s="669"/>
      <c r="AA296" s="669"/>
    </row>
    <row r="297" spans="1:27" ht="12.75">
      <c r="A297" s="669"/>
      <c r="B297" s="669"/>
      <c r="C297" s="669"/>
      <c r="D297" s="669"/>
      <c r="E297" s="669"/>
      <c r="F297" s="669"/>
      <c r="G297" s="669"/>
      <c r="H297" s="669"/>
      <c r="I297" s="669"/>
      <c r="J297" s="669"/>
      <c r="K297" s="669"/>
      <c r="L297" s="669"/>
      <c r="M297" s="669"/>
      <c r="N297" s="669"/>
      <c r="O297" s="669"/>
      <c r="P297" s="669"/>
      <c r="Q297" s="669"/>
      <c r="R297" s="669"/>
      <c r="S297" s="669"/>
      <c r="T297" s="669"/>
      <c r="U297" s="669"/>
      <c r="V297" s="669"/>
      <c r="W297" s="669"/>
      <c r="X297" s="669"/>
      <c r="Y297" s="669"/>
      <c r="Z297" s="669"/>
      <c r="AA297" s="669"/>
    </row>
    <row r="298" spans="1:27" ht="12.75">
      <c r="A298" s="669"/>
      <c r="B298" s="669"/>
      <c r="C298" s="669"/>
      <c r="D298" s="669"/>
      <c r="E298" s="669"/>
      <c r="F298" s="669"/>
      <c r="G298" s="669"/>
      <c r="H298" s="669"/>
      <c r="I298" s="669"/>
      <c r="J298" s="669"/>
      <c r="K298" s="669"/>
      <c r="L298" s="669"/>
      <c r="M298" s="669"/>
      <c r="N298" s="669"/>
      <c r="O298" s="669"/>
      <c r="P298" s="669"/>
      <c r="Q298" s="669"/>
      <c r="R298" s="669"/>
      <c r="S298" s="669"/>
      <c r="T298" s="669"/>
      <c r="U298" s="669"/>
      <c r="V298" s="669"/>
      <c r="W298" s="669"/>
      <c r="X298" s="669"/>
      <c r="Y298" s="669"/>
      <c r="Z298" s="669"/>
      <c r="AA298" s="669"/>
    </row>
    <row r="299" spans="1:27" ht="12.75">
      <c r="A299" s="669"/>
      <c r="B299" s="669"/>
      <c r="C299" s="669"/>
      <c r="D299" s="669"/>
      <c r="E299" s="669"/>
      <c r="F299" s="669"/>
      <c r="G299" s="669"/>
      <c r="H299" s="669"/>
      <c r="I299" s="669"/>
      <c r="J299" s="669"/>
      <c r="K299" s="669"/>
      <c r="L299" s="669"/>
      <c r="M299" s="669"/>
      <c r="N299" s="669"/>
      <c r="O299" s="669"/>
      <c r="P299" s="669"/>
      <c r="Q299" s="669"/>
      <c r="R299" s="669"/>
      <c r="S299" s="669"/>
      <c r="T299" s="669"/>
      <c r="U299" s="669"/>
      <c r="V299" s="669"/>
      <c r="W299" s="669"/>
      <c r="X299" s="669"/>
      <c r="Y299" s="669"/>
      <c r="Z299" s="669"/>
      <c r="AA299" s="669"/>
    </row>
    <row r="300" spans="1:27" ht="12.75">
      <c r="A300" s="669"/>
      <c r="B300" s="669"/>
      <c r="C300" s="669"/>
      <c r="D300" s="669"/>
      <c r="E300" s="669"/>
      <c r="F300" s="669"/>
      <c r="G300" s="669"/>
      <c r="H300" s="669"/>
      <c r="I300" s="669"/>
      <c r="J300" s="669"/>
      <c r="K300" s="669"/>
      <c r="L300" s="669"/>
      <c r="M300" s="669"/>
      <c r="N300" s="669"/>
      <c r="O300" s="669"/>
      <c r="P300" s="669"/>
      <c r="Q300" s="669"/>
      <c r="R300" s="669"/>
      <c r="S300" s="669"/>
      <c r="T300" s="669"/>
      <c r="U300" s="669"/>
      <c r="V300" s="669"/>
      <c r="W300" s="669"/>
      <c r="X300" s="669"/>
      <c r="Y300" s="669"/>
      <c r="Z300" s="669"/>
      <c r="AA300" s="669"/>
    </row>
    <row r="301" spans="1:27" ht="12.75">
      <c r="A301" s="669"/>
      <c r="B301" s="669"/>
      <c r="C301" s="669"/>
      <c r="D301" s="669"/>
      <c r="E301" s="669"/>
      <c r="F301" s="669"/>
      <c r="G301" s="669"/>
      <c r="H301" s="669"/>
      <c r="I301" s="669"/>
      <c r="J301" s="669"/>
      <c r="K301" s="669"/>
      <c r="L301" s="669"/>
      <c r="M301" s="669"/>
      <c r="N301" s="669"/>
      <c r="O301" s="669"/>
      <c r="P301" s="669"/>
      <c r="Q301" s="669"/>
      <c r="R301" s="669"/>
      <c r="S301" s="669"/>
      <c r="T301" s="669"/>
      <c r="U301" s="669"/>
      <c r="V301" s="669"/>
      <c r="W301" s="669"/>
      <c r="X301" s="669"/>
      <c r="Y301" s="669"/>
      <c r="Z301" s="669"/>
      <c r="AA301" s="669"/>
    </row>
    <row r="302" spans="1:27" ht="12.75">
      <c r="A302" s="669"/>
      <c r="B302" s="669"/>
      <c r="C302" s="669"/>
      <c r="D302" s="669"/>
      <c r="E302" s="669"/>
      <c r="F302" s="669"/>
      <c r="G302" s="669"/>
      <c r="H302" s="669"/>
      <c r="I302" s="669"/>
      <c r="J302" s="669"/>
      <c r="K302" s="669"/>
      <c r="L302" s="669"/>
      <c r="M302" s="669"/>
      <c r="N302" s="669"/>
      <c r="O302" s="669"/>
      <c r="P302" s="669"/>
      <c r="Q302" s="669"/>
      <c r="R302" s="669"/>
      <c r="S302" s="669"/>
      <c r="T302" s="669"/>
      <c r="U302" s="669"/>
      <c r="V302" s="669"/>
      <c r="W302" s="669"/>
      <c r="X302" s="669"/>
      <c r="Y302" s="669"/>
      <c r="Z302" s="669"/>
      <c r="AA302" s="669"/>
    </row>
    <row r="303" spans="1:27" ht="12.75">
      <c r="A303" s="669"/>
      <c r="B303" s="669"/>
      <c r="C303" s="669"/>
      <c r="D303" s="669"/>
      <c r="E303" s="669"/>
      <c r="F303" s="669"/>
      <c r="G303" s="669"/>
      <c r="H303" s="669"/>
      <c r="I303" s="669"/>
      <c r="J303" s="669"/>
      <c r="K303" s="669"/>
      <c r="L303" s="669"/>
      <c r="M303" s="669"/>
      <c r="N303" s="669"/>
      <c r="O303" s="669"/>
      <c r="P303" s="669"/>
      <c r="Q303" s="669"/>
      <c r="R303" s="669"/>
      <c r="S303" s="669"/>
      <c r="T303" s="669"/>
      <c r="U303" s="669"/>
      <c r="V303" s="669"/>
      <c r="W303" s="669"/>
      <c r="X303" s="669"/>
      <c r="Y303" s="669"/>
      <c r="Z303" s="669"/>
      <c r="AA303" s="669"/>
    </row>
    <row r="304" spans="1:27" ht="12.75">
      <c r="A304" s="669"/>
      <c r="B304" s="669"/>
      <c r="C304" s="669"/>
      <c r="D304" s="669"/>
      <c r="E304" s="669"/>
      <c r="F304" s="669"/>
      <c r="G304" s="669"/>
      <c r="H304" s="669"/>
      <c r="I304" s="669"/>
      <c r="J304" s="669"/>
      <c r="K304" s="669"/>
      <c r="L304" s="669"/>
      <c r="M304" s="669"/>
      <c r="N304" s="669"/>
      <c r="O304" s="669"/>
      <c r="P304" s="669"/>
      <c r="Q304" s="669"/>
      <c r="R304" s="669"/>
      <c r="S304" s="669"/>
      <c r="T304" s="669"/>
      <c r="U304" s="669"/>
      <c r="V304" s="669"/>
      <c r="W304" s="669"/>
      <c r="X304" s="669"/>
      <c r="Y304" s="669"/>
      <c r="Z304" s="669"/>
      <c r="AA304" s="669"/>
    </row>
    <row r="305" spans="1:27" ht="12.75">
      <c r="A305" s="669"/>
      <c r="B305" s="669"/>
      <c r="C305" s="669"/>
      <c r="D305" s="669"/>
      <c r="E305" s="669"/>
      <c r="F305" s="669"/>
      <c r="G305" s="669"/>
      <c r="H305" s="669"/>
      <c r="I305" s="669"/>
      <c r="J305" s="669"/>
      <c r="K305" s="669"/>
      <c r="L305" s="669"/>
      <c r="M305" s="669"/>
      <c r="N305" s="669"/>
      <c r="O305" s="669"/>
      <c r="P305" s="669"/>
      <c r="Q305" s="669"/>
      <c r="R305" s="669"/>
      <c r="S305" s="669"/>
      <c r="T305" s="669"/>
      <c r="U305" s="669"/>
      <c r="V305" s="669"/>
      <c r="W305" s="669"/>
      <c r="X305" s="669"/>
      <c r="Y305" s="669"/>
      <c r="Z305" s="669"/>
      <c r="AA305" s="669"/>
    </row>
    <row r="306" spans="1:27" ht="12.75">
      <c r="A306" s="669"/>
      <c r="B306" s="669"/>
      <c r="C306" s="669"/>
      <c r="D306" s="669"/>
      <c r="E306" s="669"/>
      <c r="F306" s="669"/>
      <c r="G306" s="669"/>
      <c r="H306" s="669"/>
      <c r="I306" s="669"/>
      <c r="J306" s="669"/>
      <c r="K306" s="669"/>
      <c r="L306" s="669"/>
      <c r="M306" s="669"/>
      <c r="N306" s="669"/>
      <c r="O306" s="669"/>
      <c r="P306" s="669"/>
      <c r="Q306" s="669"/>
      <c r="R306" s="669"/>
      <c r="S306" s="669"/>
      <c r="T306" s="669"/>
      <c r="U306" s="669"/>
      <c r="V306" s="669"/>
      <c r="W306" s="669"/>
      <c r="X306" s="669"/>
      <c r="Y306" s="669"/>
      <c r="Z306" s="669"/>
      <c r="AA306" s="669"/>
    </row>
    <row r="307" spans="1:27" ht="12.75">
      <c r="A307" s="669"/>
      <c r="B307" s="669"/>
      <c r="C307" s="669"/>
      <c r="D307" s="669"/>
      <c r="E307" s="669"/>
      <c r="F307" s="669"/>
      <c r="G307" s="669"/>
      <c r="H307" s="669"/>
      <c r="I307" s="669"/>
      <c r="J307" s="669"/>
      <c r="K307" s="669"/>
      <c r="L307" s="669"/>
      <c r="M307" s="669"/>
      <c r="N307" s="669"/>
      <c r="O307" s="669"/>
      <c r="P307" s="669"/>
      <c r="Q307" s="669"/>
      <c r="R307" s="669"/>
      <c r="S307" s="669"/>
      <c r="T307" s="669"/>
      <c r="U307" s="669"/>
      <c r="V307" s="669"/>
      <c r="W307" s="669"/>
      <c r="X307" s="669"/>
      <c r="Y307" s="669"/>
      <c r="Z307" s="669"/>
      <c r="AA307" s="669"/>
    </row>
    <row r="308" spans="1:27" ht="12.75">
      <c r="A308" s="669"/>
      <c r="B308" s="669"/>
      <c r="C308" s="669"/>
      <c r="D308" s="669"/>
      <c r="E308" s="669"/>
      <c r="F308" s="669"/>
      <c r="G308" s="669"/>
      <c r="H308" s="669"/>
      <c r="I308" s="669"/>
      <c r="J308" s="669"/>
      <c r="K308" s="669"/>
      <c r="L308" s="669"/>
      <c r="M308" s="669"/>
      <c r="N308" s="669"/>
      <c r="O308" s="669"/>
      <c r="P308" s="669"/>
      <c r="Q308" s="669"/>
      <c r="R308" s="669"/>
      <c r="S308" s="669"/>
      <c r="T308" s="669"/>
      <c r="U308" s="669"/>
      <c r="V308" s="669"/>
      <c r="W308" s="669"/>
      <c r="X308" s="669"/>
      <c r="Y308" s="669"/>
      <c r="Z308" s="669"/>
      <c r="AA308" s="669"/>
    </row>
    <row r="309" spans="1:27" ht="12.75">
      <c r="A309" s="669"/>
      <c r="B309" s="669"/>
      <c r="C309" s="669"/>
      <c r="D309" s="669"/>
      <c r="E309" s="669"/>
      <c r="F309" s="669"/>
      <c r="G309" s="669"/>
      <c r="H309" s="669"/>
      <c r="I309" s="669"/>
      <c r="J309" s="669"/>
      <c r="K309" s="669"/>
      <c r="L309" s="669"/>
      <c r="M309" s="669"/>
      <c r="N309" s="669"/>
      <c r="O309" s="669"/>
      <c r="P309" s="669"/>
      <c r="Q309" s="669"/>
      <c r="R309" s="669"/>
      <c r="S309" s="669"/>
      <c r="T309" s="669"/>
      <c r="U309" s="669"/>
      <c r="V309" s="669"/>
      <c r="W309" s="669"/>
      <c r="X309" s="669"/>
      <c r="Y309" s="669"/>
      <c r="Z309" s="669"/>
      <c r="AA309" s="669"/>
    </row>
    <row r="310" spans="1:27" ht="12.75">
      <c r="A310" s="669"/>
      <c r="B310" s="669"/>
      <c r="C310" s="669"/>
      <c r="D310" s="669"/>
      <c r="E310" s="669"/>
      <c r="F310" s="669"/>
      <c r="G310" s="669"/>
      <c r="H310" s="669"/>
      <c r="I310" s="669"/>
      <c r="J310" s="669"/>
      <c r="K310" s="669"/>
      <c r="L310" s="669"/>
      <c r="M310" s="669"/>
      <c r="N310" s="669"/>
      <c r="O310" s="669"/>
      <c r="P310" s="669"/>
      <c r="Q310" s="669"/>
      <c r="R310" s="669"/>
      <c r="S310" s="669"/>
      <c r="T310" s="669"/>
      <c r="U310" s="669"/>
      <c r="V310" s="669"/>
      <c r="W310" s="669"/>
      <c r="X310" s="669"/>
      <c r="Y310" s="669"/>
      <c r="Z310" s="669"/>
      <c r="AA310" s="669"/>
    </row>
    <row r="311" spans="1:27" ht="12.75">
      <c r="A311" s="669"/>
      <c r="B311" s="669"/>
      <c r="C311" s="669"/>
      <c r="D311" s="669"/>
      <c r="E311" s="669"/>
      <c r="F311" s="669"/>
      <c r="G311" s="669"/>
      <c r="H311" s="669"/>
      <c r="I311" s="669"/>
      <c r="J311" s="669"/>
      <c r="K311" s="669"/>
      <c r="L311" s="669"/>
      <c r="M311" s="669"/>
      <c r="N311" s="669"/>
      <c r="O311" s="669"/>
      <c r="P311" s="669"/>
      <c r="Q311" s="669"/>
      <c r="R311" s="669"/>
      <c r="S311" s="669"/>
      <c r="T311" s="669"/>
      <c r="U311" s="669"/>
      <c r="V311" s="669"/>
      <c r="W311" s="669"/>
      <c r="X311" s="669"/>
      <c r="Y311" s="669"/>
      <c r="Z311" s="669"/>
      <c r="AA311" s="669"/>
    </row>
    <row r="312" spans="1:27" ht="12.75">
      <c r="A312" s="669"/>
      <c r="B312" s="669"/>
      <c r="C312" s="669"/>
      <c r="D312" s="669"/>
      <c r="E312" s="669"/>
      <c r="F312" s="669"/>
      <c r="G312" s="669"/>
      <c r="H312" s="669"/>
      <c r="I312" s="669"/>
      <c r="J312" s="669"/>
      <c r="K312" s="669"/>
      <c r="L312" s="669"/>
      <c r="M312" s="669"/>
      <c r="N312" s="669"/>
      <c r="O312" s="669"/>
      <c r="P312" s="669"/>
      <c r="Q312" s="669"/>
      <c r="R312" s="669"/>
      <c r="S312" s="669"/>
      <c r="T312" s="669"/>
      <c r="U312" s="669"/>
      <c r="V312" s="669"/>
      <c r="W312" s="669"/>
      <c r="X312" s="669"/>
      <c r="Y312" s="669"/>
      <c r="Z312" s="669"/>
      <c r="AA312" s="669"/>
    </row>
    <row r="313" spans="1:27" ht="12.75">
      <c r="A313" s="669"/>
      <c r="B313" s="669"/>
      <c r="C313" s="669"/>
      <c r="D313" s="669"/>
      <c r="E313" s="669"/>
      <c r="F313" s="669"/>
      <c r="G313" s="669"/>
      <c r="H313" s="669"/>
      <c r="I313" s="669"/>
      <c r="J313" s="669"/>
      <c r="K313" s="669"/>
      <c r="L313" s="669"/>
      <c r="M313" s="669"/>
      <c r="N313" s="669"/>
      <c r="O313" s="669"/>
      <c r="P313" s="669"/>
      <c r="Q313" s="669"/>
      <c r="R313" s="669"/>
      <c r="S313" s="669"/>
      <c r="T313" s="669"/>
      <c r="U313" s="669"/>
      <c r="V313" s="669"/>
      <c r="W313" s="669"/>
      <c r="X313" s="669"/>
      <c r="Y313" s="669"/>
      <c r="Z313" s="669"/>
      <c r="AA313" s="669"/>
    </row>
    <row r="314" spans="1:27" ht="12.75">
      <c r="A314" s="669"/>
      <c r="B314" s="669"/>
      <c r="C314" s="669"/>
      <c r="D314" s="669"/>
      <c r="E314" s="669"/>
      <c r="F314" s="669"/>
      <c r="G314" s="669"/>
      <c r="H314" s="669"/>
      <c r="I314" s="669"/>
      <c r="J314" s="669"/>
      <c r="K314" s="669"/>
      <c r="L314" s="669"/>
      <c r="M314" s="669"/>
      <c r="N314" s="669"/>
      <c r="O314" s="669"/>
      <c r="P314" s="669"/>
      <c r="Q314" s="669"/>
      <c r="R314" s="669"/>
      <c r="S314" s="669"/>
      <c r="T314" s="669"/>
      <c r="U314" s="669"/>
      <c r="V314" s="669"/>
      <c r="W314" s="669"/>
      <c r="X314" s="669"/>
      <c r="Y314" s="669"/>
      <c r="Z314" s="669"/>
      <c r="AA314" s="669"/>
    </row>
    <row r="315" spans="1:27" ht="12.75">
      <c r="A315" s="669"/>
      <c r="B315" s="669"/>
      <c r="C315" s="669"/>
      <c r="D315" s="669"/>
      <c r="E315" s="669"/>
      <c r="F315" s="669"/>
      <c r="G315" s="669"/>
      <c r="H315" s="669"/>
      <c r="I315" s="669"/>
      <c r="J315" s="669"/>
      <c r="K315" s="669"/>
      <c r="L315" s="669"/>
      <c r="M315" s="669"/>
      <c r="N315" s="669"/>
      <c r="O315" s="669"/>
      <c r="P315" s="669"/>
      <c r="Q315" s="669"/>
      <c r="R315" s="669"/>
      <c r="S315" s="669"/>
      <c r="T315" s="669"/>
      <c r="U315" s="669"/>
      <c r="V315" s="669"/>
      <c r="W315" s="669"/>
      <c r="X315" s="669"/>
      <c r="Y315" s="669"/>
      <c r="Z315" s="669"/>
      <c r="AA315" s="669"/>
    </row>
    <row r="316" spans="1:27" ht="12.75">
      <c r="A316" s="669"/>
      <c r="B316" s="669"/>
      <c r="C316" s="669"/>
      <c r="D316" s="669"/>
      <c r="E316" s="669"/>
      <c r="F316" s="669"/>
      <c r="G316" s="669"/>
      <c r="H316" s="669"/>
      <c r="I316" s="669"/>
      <c r="J316" s="669"/>
      <c r="K316" s="669"/>
      <c r="L316" s="669"/>
      <c r="M316" s="669"/>
      <c r="N316" s="669"/>
      <c r="O316" s="669"/>
      <c r="P316" s="669"/>
      <c r="Q316" s="669"/>
      <c r="R316" s="669"/>
      <c r="S316" s="669"/>
      <c r="T316" s="669"/>
      <c r="U316" s="669"/>
      <c r="V316" s="669"/>
      <c r="W316" s="669"/>
      <c r="X316" s="669"/>
      <c r="Y316" s="669"/>
      <c r="Z316" s="669"/>
      <c r="AA316" s="669"/>
    </row>
    <row r="317" spans="1:27" ht="12.75">
      <c r="A317" s="669"/>
      <c r="B317" s="669"/>
      <c r="C317" s="669"/>
      <c r="D317" s="669"/>
      <c r="E317" s="669"/>
      <c r="F317" s="669"/>
      <c r="G317" s="669"/>
      <c r="H317" s="669"/>
      <c r="I317" s="669"/>
      <c r="J317" s="669"/>
      <c r="K317" s="669"/>
      <c r="L317" s="669"/>
      <c r="M317" s="669"/>
      <c r="N317" s="669"/>
      <c r="O317" s="669"/>
      <c r="P317" s="669"/>
      <c r="Q317" s="669"/>
      <c r="R317" s="669"/>
      <c r="S317" s="669"/>
      <c r="T317" s="669"/>
      <c r="U317" s="669"/>
      <c r="V317" s="669"/>
      <c r="W317" s="669"/>
      <c r="X317" s="669"/>
      <c r="Y317" s="669"/>
      <c r="Z317" s="669"/>
      <c r="AA317" s="669"/>
    </row>
    <row r="318" spans="1:27" ht="12.75">
      <c r="A318" s="669"/>
      <c r="B318" s="669"/>
      <c r="C318" s="669"/>
      <c r="D318" s="669"/>
      <c r="E318" s="669"/>
      <c r="F318" s="669"/>
      <c r="G318" s="669"/>
      <c r="H318" s="669"/>
      <c r="I318" s="669"/>
      <c r="J318" s="669"/>
      <c r="K318" s="669"/>
      <c r="L318" s="669"/>
      <c r="M318" s="669"/>
      <c r="N318" s="669"/>
      <c r="O318" s="669"/>
      <c r="P318" s="669"/>
      <c r="Q318" s="669"/>
      <c r="R318" s="669"/>
      <c r="S318" s="669"/>
      <c r="T318" s="669"/>
      <c r="U318" s="669"/>
      <c r="V318" s="669"/>
      <c r="W318" s="669"/>
      <c r="X318" s="669"/>
      <c r="Y318" s="669"/>
      <c r="Z318" s="669"/>
      <c r="AA318" s="669"/>
    </row>
    <row r="319" spans="1:27" ht="12.75">
      <c r="A319" s="669"/>
      <c r="B319" s="669"/>
      <c r="C319" s="669"/>
      <c r="D319" s="669"/>
      <c r="E319" s="669"/>
      <c r="F319" s="669"/>
      <c r="G319" s="669"/>
      <c r="H319" s="669"/>
      <c r="I319" s="669"/>
      <c r="J319" s="669"/>
      <c r="K319" s="669"/>
      <c r="L319" s="669"/>
      <c r="M319" s="669"/>
      <c r="N319" s="669"/>
      <c r="O319" s="669"/>
      <c r="P319" s="669"/>
      <c r="Q319" s="669"/>
      <c r="R319" s="669"/>
      <c r="S319" s="669"/>
      <c r="T319" s="669"/>
      <c r="U319" s="669"/>
      <c r="V319" s="669"/>
      <c r="W319" s="669"/>
      <c r="X319" s="669"/>
      <c r="Y319" s="669"/>
      <c r="Z319" s="669"/>
      <c r="AA319" s="669"/>
    </row>
    <row r="320" spans="1:27" ht="12.75">
      <c r="A320" s="669"/>
      <c r="B320" s="669"/>
      <c r="C320" s="669"/>
      <c r="D320" s="669"/>
      <c r="E320" s="669"/>
      <c r="F320" s="669"/>
      <c r="G320" s="669"/>
      <c r="H320" s="669"/>
      <c r="I320" s="669"/>
      <c r="J320" s="669"/>
      <c r="K320" s="669"/>
      <c r="L320" s="669"/>
      <c r="M320" s="669"/>
      <c r="N320" s="669"/>
      <c r="O320" s="669"/>
      <c r="P320" s="669"/>
      <c r="Q320" s="669"/>
      <c r="R320" s="669"/>
      <c r="S320" s="669"/>
      <c r="T320" s="669"/>
      <c r="U320" s="669"/>
      <c r="V320" s="669"/>
      <c r="W320" s="669"/>
      <c r="X320" s="669"/>
      <c r="Y320" s="669"/>
      <c r="Z320" s="669"/>
      <c r="AA320" s="669"/>
    </row>
    <row r="321" spans="1:27" ht="12.75">
      <c r="A321" s="669"/>
      <c r="B321" s="669"/>
      <c r="C321" s="669"/>
      <c r="D321" s="669"/>
      <c r="E321" s="669"/>
      <c r="F321" s="669"/>
      <c r="G321" s="669"/>
      <c r="H321" s="669"/>
      <c r="I321" s="669"/>
      <c r="J321" s="669"/>
      <c r="K321" s="669"/>
      <c r="L321" s="669"/>
      <c r="M321" s="669"/>
      <c r="N321" s="669"/>
      <c r="O321" s="669"/>
      <c r="P321" s="669"/>
      <c r="Q321" s="669"/>
      <c r="R321" s="669"/>
      <c r="S321" s="669"/>
      <c r="T321" s="669"/>
      <c r="U321" s="669"/>
      <c r="V321" s="669"/>
      <c r="W321" s="669"/>
      <c r="X321" s="669"/>
      <c r="Y321" s="669"/>
      <c r="Z321" s="669"/>
      <c r="AA321" s="669"/>
    </row>
    <row r="322" spans="1:27" ht="12.75">
      <c r="A322" s="669"/>
      <c r="B322" s="669"/>
      <c r="C322" s="669"/>
      <c r="D322" s="669"/>
      <c r="E322" s="669"/>
      <c r="F322" s="669"/>
      <c r="G322" s="669"/>
      <c r="H322" s="669"/>
      <c r="I322" s="669"/>
      <c r="J322" s="669"/>
      <c r="K322" s="669"/>
      <c r="L322" s="669"/>
      <c r="M322" s="669"/>
      <c r="N322" s="669"/>
      <c r="O322" s="669"/>
      <c r="P322" s="669"/>
      <c r="Q322" s="669"/>
      <c r="R322" s="669"/>
      <c r="S322" s="669"/>
      <c r="T322" s="669"/>
      <c r="U322" s="669"/>
      <c r="V322" s="669"/>
      <c r="W322" s="669"/>
      <c r="X322" s="669"/>
      <c r="Y322" s="669"/>
      <c r="Z322" s="669"/>
      <c r="AA322" s="669"/>
    </row>
    <row r="323" spans="1:27" ht="12.75">
      <c r="A323" s="669"/>
      <c r="B323" s="669"/>
      <c r="C323" s="669"/>
      <c r="D323" s="669"/>
      <c r="E323" s="669"/>
      <c r="F323" s="669"/>
      <c r="G323" s="669"/>
      <c r="H323" s="669"/>
      <c r="I323" s="669"/>
      <c r="J323" s="669"/>
      <c r="K323" s="669"/>
      <c r="L323" s="669"/>
      <c r="M323" s="669"/>
      <c r="N323" s="669"/>
      <c r="O323" s="669"/>
      <c r="P323" s="669"/>
      <c r="Q323" s="669"/>
      <c r="R323" s="669"/>
      <c r="S323" s="669"/>
      <c r="T323" s="669"/>
      <c r="U323" s="669"/>
      <c r="V323" s="669"/>
      <c r="W323" s="669"/>
      <c r="X323" s="669"/>
      <c r="Y323" s="669"/>
      <c r="Z323" s="669"/>
      <c r="AA323" s="669"/>
    </row>
    <row r="324" spans="1:27" ht="12.75">
      <c r="A324" s="669"/>
      <c r="B324" s="669"/>
      <c r="C324" s="669"/>
      <c r="D324" s="669"/>
      <c r="E324" s="669"/>
      <c r="F324" s="669"/>
      <c r="G324" s="669"/>
      <c r="H324" s="669"/>
      <c r="I324" s="669"/>
      <c r="J324" s="669"/>
      <c r="K324" s="669"/>
      <c r="L324" s="669"/>
      <c r="M324" s="669"/>
      <c r="N324" s="669"/>
      <c r="O324" s="669"/>
      <c r="P324" s="669"/>
      <c r="Q324" s="669"/>
      <c r="R324" s="669"/>
      <c r="S324" s="669"/>
      <c r="T324" s="669"/>
      <c r="U324" s="669"/>
      <c r="V324" s="669"/>
      <c r="W324" s="669"/>
      <c r="X324" s="669"/>
      <c r="Y324" s="669"/>
      <c r="Z324" s="669"/>
      <c r="AA324" s="669"/>
    </row>
    <row r="325" spans="1:27" ht="12.75">
      <c r="A325" s="669"/>
      <c r="B325" s="669"/>
      <c r="C325" s="669"/>
      <c r="D325" s="669"/>
      <c r="E325" s="669"/>
      <c r="F325" s="669"/>
      <c r="G325" s="669"/>
      <c r="H325" s="669"/>
      <c r="I325" s="669"/>
      <c r="J325" s="669"/>
      <c r="K325" s="669"/>
      <c r="L325" s="669"/>
      <c r="M325" s="669"/>
      <c r="N325" s="669"/>
      <c r="O325" s="669"/>
      <c r="P325" s="669"/>
      <c r="Q325" s="669"/>
      <c r="R325" s="669"/>
      <c r="S325" s="669"/>
      <c r="T325" s="669"/>
      <c r="U325" s="669"/>
      <c r="V325" s="669"/>
      <c r="W325" s="669"/>
      <c r="X325" s="669"/>
      <c r="Y325" s="669"/>
      <c r="Z325" s="669"/>
      <c r="AA325" s="669"/>
    </row>
    <row r="326" spans="1:27" ht="12.75">
      <c r="A326" s="669"/>
      <c r="B326" s="669"/>
      <c r="C326" s="669"/>
      <c r="D326" s="669"/>
      <c r="E326" s="669"/>
      <c r="F326" s="669"/>
      <c r="G326" s="669"/>
      <c r="H326" s="669"/>
      <c r="I326" s="669"/>
      <c r="J326" s="669"/>
      <c r="K326" s="669"/>
      <c r="L326" s="669"/>
      <c r="M326" s="669"/>
      <c r="N326" s="669"/>
      <c r="O326" s="669"/>
      <c r="P326" s="669"/>
      <c r="Q326" s="669"/>
      <c r="R326" s="669"/>
      <c r="S326" s="669"/>
      <c r="T326" s="669"/>
      <c r="U326" s="669"/>
      <c r="V326" s="669"/>
      <c r="W326" s="669"/>
      <c r="X326" s="669"/>
      <c r="Y326" s="669"/>
      <c r="Z326" s="669"/>
      <c r="AA326" s="669"/>
    </row>
    <row r="327" spans="1:27" ht="12.75">
      <c r="A327" s="669"/>
      <c r="B327" s="669"/>
      <c r="C327" s="669"/>
      <c r="D327" s="669"/>
      <c r="E327" s="669"/>
      <c r="F327" s="669"/>
      <c r="G327" s="669"/>
      <c r="H327" s="669"/>
      <c r="I327" s="669"/>
      <c r="J327" s="669"/>
      <c r="K327" s="669"/>
      <c r="L327" s="669"/>
      <c r="M327" s="669"/>
      <c r="N327" s="669"/>
      <c r="O327" s="669"/>
      <c r="P327" s="669"/>
      <c r="Q327" s="669"/>
      <c r="R327" s="669"/>
      <c r="S327" s="669"/>
      <c r="T327" s="669"/>
      <c r="U327" s="669"/>
      <c r="V327" s="669"/>
      <c r="W327" s="669"/>
      <c r="X327" s="669"/>
      <c r="Y327" s="669"/>
      <c r="Z327" s="669"/>
      <c r="AA327" s="669"/>
    </row>
    <row r="328" spans="1:27" ht="12.75">
      <c r="A328" s="669"/>
      <c r="B328" s="669"/>
      <c r="C328" s="669"/>
      <c r="D328" s="669"/>
      <c r="E328" s="669"/>
      <c r="F328" s="669"/>
      <c r="G328" s="669"/>
      <c r="H328" s="669"/>
      <c r="I328" s="669"/>
      <c r="J328" s="669"/>
      <c r="K328" s="669"/>
      <c r="L328" s="669"/>
      <c r="M328" s="669"/>
      <c r="N328" s="669"/>
      <c r="O328" s="669"/>
      <c r="P328" s="669"/>
      <c r="Q328" s="669"/>
      <c r="R328" s="669"/>
      <c r="S328" s="669"/>
      <c r="T328" s="669"/>
      <c r="U328" s="669"/>
      <c r="V328" s="669"/>
      <c r="W328" s="669"/>
      <c r="X328" s="669"/>
      <c r="Y328" s="669"/>
      <c r="Z328" s="669"/>
      <c r="AA328" s="669"/>
    </row>
    <row r="329" spans="1:27" ht="12.75">
      <c r="A329" s="669"/>
      <c r="B329" s="669"/>
      <c r="C329" s="669"/>
      <c r="D329" s="669"/>
      <c r="E329" s="669"/>
      <c r="F329" s="669"/>
      <c r="G329" s="669"/>
      <c r="H329" s="669"/>
      <c r="I329" s="669"/>
      <c r="J329" s="669"/>
      <c r="K329" s="669"/>
      <c r="L329" s="669"/>
      <c r="M329" s="669"/>
      <c r="N329" s="669"/>
      <c r="O329" s="669"/>
      <c r="P329" s="669"/>
      <c r="Q329" s="669"/>
      <c r="R329" s="669"/>
      <c r="S329" s="669"/>
      <c r="T329" s="669"/>
      <c r="U329" s="669"/>
      <c r="V329" s="669"/>
      <c r="W329" s="669"/>
      <c r="X329" s="669"/>
      <c r="Y329" s="669"/>
      <c r="Z329" s="669"/>
      <c r="AA329" s="669"/>
    </row>
    <row r="330" spans="1:27" ht="12.75">
      <c r="A330" s="669"/>
      <c r="B330" s="669"/>
      <c r="C330" s="669"/>
      <c r="D330" s="669"/>
      <c r="E330" s="669"/>
      <c r="F330" s="669"/>
      <c r="G330" s="669"/>
      <c r="H330" s="669"/>
      <c r="I330" s="669"/>
      <c r="J330" s="669"/>
      <c r="K330" s="669"/>
      <c r="L330" s="669"/>
      <c r="M330" s="669"/>
      <c r="N330" s="669"/>
      <c r="O330" s="669"/>
      <c r="P330" s="669"/>
      <c r="Q330" s="669"/>
      <c r="R330" s="669"/>
      <c r="S330" s="669"/>
      <c r="T330" s="669"/>
      <c r="U330" s="669"/>
      <c r="V330" s="669"/>
      <c r="W330" s="669"/>
      <c r="X330" s="669"/>
      <c r="Y330" s="669"/>
      <c r="Z330" s="669"/>
      <c r="AA330" s="669"/>
    </row>
    <row r="331" spans="1:27" ht="12.75">
      <c r="A331" s="669"/>
      <c r="B331" s="669"/>
      <c r="C331" s="669"/>
      <c r="D331" s="669"/>
      <c r="E331" s="669"/>
      <c r="F331" s="669"/>
      <c r="G331" s="669"/>
      <c r="H331" s="669"/>
      <c r="I331" s="669"/>
      <c r="J331" s="669"/>
      <c r="K331" s="669"/>
      <c r="L331" s="669"/>
      <c r="M331" s="669"/>
      <c r="N331" s="669"/>
      <c r="O331" s="669"/>
      <c r="P331" s="669"/>
      <c r="Q331" s="669"/>
      <c r="R331" s="669"/>
      <c r="S331" s="669"/>
      <c r="T331" s="669"/>
      <c r="U331" s="669"/>
      <c r="V331" s="669"/>
      <c r="W331" s="669"/>
      <c r="X331" s="669"/>
      <c r="Y331" s="669"/>
      <c r="Z331" s="669"/>
      <c r="AA331" s="669"/>
    </row>
    <row r="332" spans="1:27" ht="12.75">
      <c r="A332" s="669"/>
      <c r="B332" s="669"/>
      <c r="C332" s="669"/>
      <c r="D332" s="669"/>
      <c r="E332" s="669"/>
      <c r="F332" s="669"/>
      <c r="G332" s="669"/>
      <c r="H332" s="669"/>
      <c r="I332" s="669"/>
      <c r="J332" s="669"/>
      <c r="K332" s="669"/>
      <c r="L332" s="669"/>
      <c r="M332" s="669"/>
      <c r="N332" s="669"/>
      <c r="O332" s="669"/>
      <c r="P332" s="669"/>
      <c r="Q332" s="669"/>
      <c r="R332" s="669"/>
      <c r="S332" s="669"/>
      <c r="T332" s="669"/>
      <c r="U332" s="669"/>
      <c r="V332" s="669"/>
      <c r="W332" s="669"/>
      <c r="X332" s="669"/>
      <c r="Y332" s="669"/>
      <c r="Z332" s="669"/>
      <c r="AA332" s="669"/>
    </row>
    <row r="333" spans="1:27" ht="12.75">
      <c r="A333" s="669"/>
      <c r="B333" s="669"/>
      <c r="C333" s="669"/>
      <c r="D333" s="669"/>
      <c r="E333" s="669"/>
      <c r="F333" s="669"/>
      <c r="G333" s="669"/>
      <c r="H333" s="669"/>
      <c r="I333" s="669"/>
      <c r="J333" s="669"/>
      <c r="K333" s="669"/>
      <c r="L333" s="669"/>
      <c r="M333" s="669"/>
      <c r="N333" s="669"/>
      <c r="O333" s="669"/>
      <c r="P333" s="669"/>
      <c r="Q333" s="669"/>
      <c r="R333" s="669"/>
      <c r="S333" s="669"/>
      <c r="T333" s="669"/>
      <c r="U333" s="669"/>
      <c r="V333" s="669"/>
      <c r="W333" s="669"/>
      <c r="X333" s="669"/>
      <c r="Y333" s="669"/>
      <c r="Z333" s="669"/>
      <c r="AA333" s="669"/>
    </row>
    <row r="334" spans="1:27" ht="12.75">
      <c r="A334" s="669"/>
      <c r="B334" s="669"/>
      <c r="C334" s="669"/>
      <c r="D334" s="669"/>
      <c r="E334" s="669"/>
      <c r="F334" s="669"/>
      <c r="G334" s="669"/>
      <c r="H334" s="669"/>
      <c r="I334" s="669"/>
      <c r="J334" s="669"/>
      <c r="K334" s="669"/>
      <c r="L334" s="669"/>
      <c r="M334" s="669"/>
      <c r="N334" s="669"/>
      <c r="O334" s="669"/>
      <c r="P334" s="669"/>
      <c r="Q334" s="669"/>
      <c r="R334" s="669"/>
      <c r="S334" s="669"/>
      <c r="T334" s="669"/>
      <c r="U334" s="669"/>
      <c r="V334" s="669"/>
      <c r="W334" s="669"/>
      <c r="X334" s="669"/>
      <c r="Y334" s="669"/>
      <c r="Z334" s="669"/>
      <c r="AA334" s="669"/>
    </row>
    <row r="335" spans="1:27" ht="12.75">
      <c r="A335" s="669"/>
      <c r="B335" s="669"/>
      <c r="C335" s="669"/>
      <c r="D335" s="669"/>
      <c r="E335" s="669"/>
      <c r="F335" s="669"/>
      <c r="G335" s="669"/>
      <c r="H335" s="669"/>
      <c r="I335" s="669"/>
      <c r="J335" s="669"/>
      <c r="K335" s="669"/>
      <c r="L335" s="669"/>
      <c r="M335" s="669"/>
      <c r="N335" s="669"/>
      <c r="O335" s="669"/>
      <c r="P335" s="669"/>
      <c r="Q335" s="669"/>
      <c r="R335" s="669"/>
      <c r="S335" s="669"/>
      <c r="T335" s="669"/>
      <c r="U335" s="669"/>
      <c r="V335" s="669"/>
      <c r="W335" s="669"/>
      <c r="X335" s="669"/>
      <c r="Y335" s="669"/>
      <c r="Z335" s="669"/>
      <c r="AA335" s="669"/>
    </row>
    <row r="336" spans="1:27" ht="12.75">
      <c r="A336" s="669"/>
      <c r="B336" s="669"/>
      <c r="C336" s="669"/>
      <c r="D336" s="669"/>
      <c r="E336" s="669"/>
      <c r="F336" s="669"/>
      <c r="G336" s="669"/>
      <c r="H336" s="669"/>
      <c r="I336" s="669"/>
      <c r="J336" s="669"/>
      <c r="K336" s="669"/>
      <c r="L336" s="669"/>
      <c r="M336" s="669"/>
      <c r="N336" s="669"/>
      <c r="O336" s="669"/>
      <c r="P336" s="669"/>
      <c r="Q336" s="669"/>
      <c r="R336" s="669"/>
      <c r="S336" s="669"/>
      <c r="T336" s="669"/>
      <c r="U336" s="669"/>
      <c r="V336" s="669"/>
      <c r="W336" s="669"/>
      <c r="X336" s="669"/>
      <c r="Y336" s="669"/>
      <c r="Z336" s="669"/>
      <c r="AA336" s="669"/>
    </row>
    <row r="337" spans="1:27" ht="12.75">
      <c r="A337" s="669"/>
      <c r="B337" s="669"/>
      <c r="C337" s="669"/>
      <c r="D337" s="669"/>
      <c r="E337" s="669"/>
      <c r="F337" s="669"/>
      <c r="G337" s="669"/>
      <c r="H337" s="669"/>
      <c r="I337" s="669"/>
      <c r="J337" s="669"/>
      <c r="K337" s="669"/>
      <c r="L337" s="669"/>
      <c r="M337" s="669"/>
      <c r="N337" s="669"/>
      <c r="O337" s="669"/>
      <c r="P337" s="669"/>
      <c r="Q337" s="669"/>
      <c r="R337" s="669"/>
      <c r="S337" s="669"/>
      <c r="T337" s="669"/>
      <c r="U337" s="669"/>
      <c r="V337" s="669"/>
      <c r="W337" s="669"/>
      <c r="X337" s="669"/>
      <c r="Y337" s="669"/>
      <c r="Z337" s="669"/>
      <c r="AA337" s="669"/>
    </row>
    <row r="338" spans="1:27" ht="12.75">
      <c r="A338" s="669"/>
      <c r="B338" s="669"/>
      <c r="C338" s="669"/>
      <c r="D338" s="669"/>
      <c r="E338" s="669"/>
      <c r="F338" s="669"/>
      <c r="G338" s="669"/>
      <c r="H338" s="669"/>
      <c r="I338" s="669"/>
      <c r="J338" s="669"/>
      <c r="K338" s="669"/>
      <c r="L338" s="669"/>
      <c r="M338" s="669"/>
      <c r="N338" s="669"/>
      <c r="O338" s="669"/>
      <c r="P338" s="669"/>
      <c r="Q338" s="669"/>
      <c r="R338" s="669"/>
      <c r="S338" s="669"/>
      <c r="T338" s="669"/>
      <c r="U338" s="669"/>
      <c r="V338" s="669"/>
      <c r="W338" s="669"/>
      <c r="X338" s="669"/>
      <c r="Y338" s="669"/>
      <c r="Z338" s="669"/>
      <c r="AA338" s="669"/>
    </row>
    <row r="339" spans="1:27" ht="12.75">
      <c r="A339" s="669"/>
      <c r="B339" s="669"/>
      <c r="C339" s="669"/>
      <c r="D339" s="669"/>
      <c r="E339" s="669"/>
      <c r="F339" s="669"/>
      <c r="G339" s="669"/>
      <c r="H339" s="669"/>
      <c r="I339" s="669"/>
      <c r="J339" s="669"/>
      <c r="K339" s="669"/>
      <c r="L339" s="669"/>
      <c r="M339" s="669"/>
      <c r="N339" s="669"/>
      <c r="O339" s="669"/>
      <c r="P339" s="669"/>
      <c r="Q339" s="669"/>
      <c r="R339" s="669"/>
      <c r="S339" s="669"/>
      <c r="T339" s="669"/>
      <c r="U339" s="669"/>
      <c r="V339" s="669"/>
      <c r="W339" s="669"/>
      <c r="X339" s="669"/>
      <c r="Y339" s="669"/>
      <c r="Z339" s="669"/>
      <c r="AA339" s="669"/>
    </row>
    <row r="340" spans="1:27" ht="12.75">
      <c r="A340" s="669"/>
      <c r="B340" s="669"/>
      <c r="C340" s="669"/>
      <c r="D340" s="669"/>
      <c r="E340" s="669"/>
      <c r="F340" s="669"/>
      <c r="G340" s="669"/>
      <c r="H340" s="669"/>
      <c r="I340" s="669"/>
      <c r="J340" s="669"/>
      <c r="K340" s="669"/>
      <c r="L340" s="669"/>
      <c r="M340" s="669"/>
      <c r="N340" s="669"/>
      <c r="O340" s="669"/>
      <c r="P340" s="669"/>
      <c r="Q340" s="669"/>
      <c r="R340" s="669"/>
      <c r="S340" s="669"/>
      <c r="T340" s="669"/>
      <c r="U340" s="669"/>
      <c r="V340" s="669"/>
      <c r="W340" s="669"/>
      <c r="X340" s="669"/>
      <c r="Y340" s="669"/>
      <c r="Z340" s="669"/>
      <c r="AA340" s="669"/>
    </row>
    <row r="341" spans="1:27" ht="12.75">
      <c r="A341" s="669"/>
      <c r="B341" s="669"/>
      <c r="C341" s="669"/>
      <c r="D341" s="669"/>
      <c r="E341" s="669"/>
      <c r="F341" s="669"/>
      <c r="G341" s="669"/>
      <c r="H341" s="669"/>
      <c r="I341" s="669"/>
      <c r="J341" s="669"/>
      <c r="K341" s="669"/>
      <c r="L341" s="669"/>
      <c r="M341" s="669"/>
      <c r="N341" s="669"/>
      <c r="O341" s="669"/>
      <c r="P341" s="669"/>
      <c r="Q341" s="669"/>
      <c r="R341" s="669"/>
      <c r="S341" s="669"/>
      <c r="T341" s="669"/>
      <c r="U341" s="669"/>
      <c r="V341" s="669"/>
      <c r="W341" s="669"/>
      <c r="X341" s="669"/>
      <c r="Y341" s="669"/>
      <c r="Z341" s="669"/>
      <c r="AA341" s="669"/>
    </row>
    <row r="342" spans="1:27" ht="12.75">
      <c r="A342" s="669"/>
      <c r="B342" s="669"/>
      <c r="C342" s="669"/>
      <c r="D342" s="669"/>
      <c r="E342" s="669"/>
      <c r="F342" s="669"/>
      <c r="G342" s="669"/>
      <c r="H342" s="669"/>
      <c r="I342" s="669"/>
      <c r="J342" s="669"/>
      <c r="K342" s="669"/>
      <c r="L342" s="669"/>
      <c r="M342" s="669"/>
      <c r="N342" s="669"/>
      <c r="O342" s="669"/>
      <c r="P342" s="669"/>
      <c r="Q342" s="669"/>
      <c r="R342" s="669"/>
      <c r="S342" s="669"/>
      <c r="T342" s="669"/>
      <c r="U342" s="669"/>
      <c r="V342" s="669"/>
      <c r="W342" s="669"/>
      <c r="X342" s="669"/>
      <c r="Y342" s="669"/>
      <c r="Z342" s="669"/>
      <c r="AA342" s="669"/>
    </row>
    <row r="343" spans="1:27" ht="12.75">
      <c r="A343" s="669"/>
      <c r="B343" s="669"/>
      <c r="C343" s="669"/>
      <c r="D343" s="669"/>
      <c r="E343" s="669"/>
      <c r="F343" s="669"/>
      <c r="G343" s="669"/>
      <c r="H343" s="669"/>
      <c r="I343" s="669"/>
      <c r="J343" s="669"/>
      <c r="K343" s="669"/>
      <c r="L343" s="669"/>
      <c r="M343" s="669"/>
      <c r="N343" s="669"/>
      <c r="O343" s="669"/>
      <c r="P343" s="669"/>
      <c r="Q343" s="669"/>
      <c r="R343" s="669"/>
      <c r="S343" s="669"/>
      <c r="T343" s="669"/>
      <c r="U343" s="669"/>
      <c r="V343" s="669"/>
      <c r="W343" s="669"/>
      <c r="X343" s="669"/>
      <c r="Y343" s="669"/>
      <c r="Z343" s="669"/>
      <c r="AA343" s="669"/>
    </row>
    <row r="344" spans="1:27" ht="12.75">
      <c r="A344" s="669"/>
      <c r="B344" s="669"/>
      <c r="C344" s="669"/>
      <c r="D344" s="669"/>
      <c r="E344" s="669"/>
      <c r="F344" s="669"/>
      <c r="G344" s="669"/>
      <c r="H344" s="669"/>
      <c r="I344" s="669"/>
      <c r="J344" s="669"/>
      <c r="K344" s="669"/>
      <c r="L344" s="669"/>
      <c r="M344" s="669"/>
      <c r="N344" s="669"/>
      <c r="O344" s="669"/>
      <c r="P344" s="669"/>
      <c r="Q344" s="669"/>
      <c r="R344" s="669"/>
      <c r="S344" s="669"/>
      <c r="T344" s="669"/>
      <c r="U344" s="669"/>
      <c r="V344" s="669"/>
      <c r="W344" s="669"/>
      <c r="X344" s="669"/>
      <c r="Y344" s="669"/>
      <c r="Z344" s="669"/>
      <c r="AA344" s="669"/>
    </row>
    <row r="345" spans="1:27" ht="12.75">
      <c r="A345" s="669"/>
      <c r="B345" s="669"/>
      <c r="C345" s="669"/>
      <c r="D345" s="669"/>
      <c r="E345" s="669"/>
      <c r="F345" s="669"/>
      <c r="G345" s="669"/>
      <c r="H345" s="669"/>
      <c r="I345" s="669"/>
      <c r="J345" s="669"/>
      <c r="K345" s="669"/>
      <c r="L345" s="669"/>
      <c r="M345" s="669"/>
      <c r="N345" s="669"/>
      <c r="O345" s="669"/>
      <c r="P345" s="669"/>
      <c r="Q345" s="669"/>
      <c r="R345" s="669"/>
      <c r="S345" s="669"/>
      <c r="T345" s="669"/>
      <c r="U345" s="669"/>
      <c r="V345" s="669"/>
      <c r="W345" s="669"/>
      <c r="X345" s="669"/>
      <c r="Y345" s="669"/>
      <c r="Z345" s="669"/>
      <c r="AA345" s="669"/>
    </row>
    <row r="346" spans="1:27" ht="12.75">
      <c r="A346" s="669"/>
      <c r="B346" s="669"/>
      <c r="C346" s="669"/>
      <c r="D346" s="669"/>
      <c r="E346" s="669"/>
      <c r="F346" s="669"/>
      <c r="G346" s="669"/>
      <c r="H346" s="669"/>
      <c r="I346" s="669"/>
      <c r="J346" s="669"/>
      <c r="K346" s="669"/>
      <c r="L346" s="669"/>
      <c r="M346" s="669"/>
      <c r="N346" s="669"/>
      <c r="O346" s="669"/>
      <c r="P346" s="669"/>
      <c r="Q346" s="669"/>
      <c r="R346" s="669"/>
      <c r="S346" s="669"/>
      <c r="T346" s="669"/>
      <c r="U346" s="669"/>
      <c r="V346" s="669"/>
      <c r="W346" s="669"/>
      <c r="X346" s="669"/>
      <c r="Y346" s="669"/>
      <c r="Z346" s="669"/>
      <c r="AA346" s="669"/>
    </row>
    <row r="347" spans="1:27" ht="12.75">
      <c r="A347" s="669"/>
      <c r="B347" s="669"/>
      <c r="C347" s="669"/>
      <c r="D347" s="669"/>
      <c r="E347" s="669"/>
      <c r="F347" s="669"/>
      <c r="G347" s="669"/>
      <c r="H347" s="669"/>
      <c r="I347" s="669"/>
      <c r="J347" s="669"/>
      <c r="K347" s="669"/>
      <c r="L347" s="669"/>
      <c r="M347" s="669"/>
      <c r="N347" s="669"/>
      <c r="O347" s="669"/>
      <c r="P347" s="669"/>
      <c r="Q347" s="669"/>
      <c r="R347" s="669"/>
      <c r="S347" s="669"/>
      <c r="T347" s="669"/>
      <c r="U347" s="669"/>
      <c r="V347" s="669"/>
      <c r="W347" s="669"/>
      <c r="X347" s="669"/>
      <c r="Y347" s="669"/>
      <c r="Z347" s="669"/>
      <c r="AA347" s="669"/>
    </row>
    <row r="348" spans="1:27" ht="12.75">
      <c r="A348" s="669"/>
      <c r="B348" s="669"/>
      <c r="C348" s="669"/>
      <c r="D348" s="669"/>
      <c r="E348" s="669"/>
      <c r="F348" s="669"/>
      <c r="G348" s="669"/>
      <c r="H348" s="669"/>
      <c r="I348" s="669"/>
      <c r="J348" s="669"/>
      <c r="K348" s="669"/>
      <c r="L348" s="669"/>
      <c r="M348" s="669"/>
      <c r="N348" s="669"/>
      <c r="O348" s="669"/>
      <c r="P348" s="669"/>
      <c r="Q348" s="669"/>
      <c r="R348" s="669"/>
      <c r="S348" s="669"/>
      <c r="T348" s="669"/>
      <c r="U348" s="669"/>
      <c r="V348" s="669"/>
      <c r="W348" s="669"/>
      <c r="X348" s="669"/>
      <c r="Y348" s="669"/>
      <c r="Z348" s="669"/>
      <c r="AA348" s="669"/>
    </row>
    <row r="349" spans="1:27" ht="12.75">
      <c r="A349" s="669"/>
      <c r="B349" s="669"/>
      <c r="C349" s="669"/>
      <c r="D349" s="669"/>
      <c r="E349" s="669"/>
      <c r="F349" s="669"/>
      <c r="G349" s="669"/>
      <c r="H349" s="669"/>
      <c r="I349" s="669"/>
      <c r="J349" s="669"/>
      <c r="K349" s="669"/>
      <c r="L349" s="669"/>
      <c r="M349" s="669"/>
      <c r="N349" s="669"/>
      <c r="O349" s="669"/>
      <c r="P349" s="669"/>
      <c r="Q349" s="669"/>
      <c r="R349" s="669"/>
      <c r="S349" s="669"/>
      <c r="T349" s="669"/>
      <c r="U349" s="669"/>
      <c r="V349" s="669"/>
      <c r="W349" s="669"/>
      <c r="X349" s="669"/>
      <c r="Y349" s="669"/>
      <c r="Z349" s="669"/>
      <c r="AA349" s="669"/>
    </row>
    <row r="350" spans="1:27" ht="12.75">
      <c r="A350" s="669"/>
      <c r="B350" s="669"/>
      <c r="C350" s="669"/>
      <c r="D350" s="669"/>
      <c r="E350" s="669"/>
      <c r="F350" s="669"/>
      <c r="G350" s="669"/>
      <c r="H350" s="669"/>
      <c r="I350" s="669"/>
      <c r="J350" s="669"/>
      <c r="K350" s="669"/>
      <c r="L350" s="669"/>
      <c r="M350" s="669"/>
      <c r="N350" s="669"/>
      <c r="O350" s="669"/>
      <c r="P350" s="669"/>
      <c r="Q350" s="669"/>
      <c r="R350" s="669"/>
      <c r="S350" s="669"/>
      <c r="T350" s="669"/>
      <c r="U350" s="669"/>
      <c r="V350" s="669"/>
      <c r="W350" s="669"/>
      <c r="X350" s="669"/>
      <c r="Y350" s="669"/>
      <c r="Z350" s="669"/>
      <c r="AA350" s="669"/>
    </row>
    <row r="351" spans="1:27" ht="12.75">
      <c r="A351" s="669"/>
      <c r="B351" s="669"/>
      <c r="C351" s="669"/>
      <c r="D351" s="669"/>
      <c r="E351" s="669"/>
      <c r="F351" s="669"/>
      <c r="G351" s="669"/>
      <c r="H351" s="669"/>
      <c r="I351" s="669"/>
      <c r="J351" s="669"/>
      <c r="K351" s="669"/>
      <c r="L351" s="669"/>
      <c r="M351" s="669"/>
      <c r="N351" s="669"/>
      <c r="O351" s="669"/>
      <c r="P351" s="669"/>
      <c r="Q351" s="669"/>
      <c r="R351" s="669"/>
      <c r="S351" s="669"/>
      <c r="T351" s="669"/>
      <c r="U351" s="669"/>
      <c r="V351" s="669"/>
      <c r="W351" s="669"/>
      <c r="X351" s="669"/>
      <c r="Y351" s="669"/>
      <c r="Z351" s="669"/>
      <c r="AA351" s="669"/>
    </row>
    <row r="352" spans="1:27" ht="12.75">
      <c r="A352" s="669"/>
      <c r="B352" s="669"/>
      <c r="C352" s="669"/>
      <c r="D352" s="669"/>
      <c r="E352" s="669"/>
      <c r="F352" s="669"/>
      <c r="G352" s="669"/>
      <c r="H352" s="669"/>
      <c r="I352" s="669"/>
      <c r="J352" s="669"/>
      <c r="K352" s="669"/>
      <c r="L352" s="669"/>
      <c r="M352" s="669"/>
      <c r="N352" s="669"/>
      <c r="O352" s="669"/>
      <c r="P352" s="669"/>
      <c r="Q352" s="669"/>
      <c r="R352" s="669"/>
      <c r="S352" s="669"/>
      <c r="T352" s="669"/>
      <c r="U352" s="669"/>
      <c r="V352" s="669"/>
      <c r="W352" s="669"/>
      <c r="X352" s="669"/>
      <c r="Y352" s="669"/>
      <c r="Z352" s="669"/>
      <c r="AA352" s="669"/>
    </row>
    <row r="353" spans="1:27" ht="12.75">
      <c r="A353" s="669"/>
      <c r="B353" s="669"/>
      <c r="C353" s="669"/>
      <c r="D353" s="669"/>
      <c r="E353" s="669"/>
      <c r="F353" s="669"/>
      <c r="G353" s="669"/>
      <c r="H353" s="669"/>
      <c r="I353" s="669"/>
      <c r="J353" s="669"/>
      <c r="K353" s="669"/>
      <c r="L353" s="669"/>
      <c r="M353" s="669"/>
      <c r="N353" s="669"/>
      <c r="O353" s="669"/>
      <c r="P353" s="669"/>
      <c r="Q353" s="669"/>
      <c r="R353" s="669"/>
      <c r="S353" s="669"/>
      <c r="T353" s="669"/>
      <c r="U353" s="669"/>
      <c r="V353" s="669"/>
      <c r="W353" s="669"/>
      <c r="X353" s="669"/>
      <c r="Y353" s="669"/>
      <c r="Z353" s="669"/>
      <c r="AA353" s="669"/>
    </row>
    <row r="354" spans="1:27" ht="12.75">
      <c r="A354" s="669"/>
      <c r="B354" s="669"/>
      <c r="C354" s="669"/>
      <c r="D354" s="669"/>
      <c r="E354" s="669"/>
      <c r="F354" s="669"/>
      <c r="G354" s="669"/>
      <c r="H354" s="669"/>
      <c r="I354" s="669"/>
      <c r="J354" s="669"/>
      <c r="K354" s="669"/>
      <c r="L354" s="669"/>
      <c r="M354" s="669"/>
      <c r="N354" s="669"/>
      <c r="O354" s="669"/>
      <c r="P354" s="669"/>
      <c r="Q354" s="669"/>
      <c r="R354" s="669"/>
      <c r="S354" s="669"/>
      <c r="T354" s="669"/>
      <c r="U354" s="669"/>
      <c r="V354" s="669"/>
      <c r="W354" s="669"/>
      <c r="X354" s="669"/>
      <c r="Y354" s="669"/>
      <c r="Z354" s="669"/>
      <c r="AA354" s="669"/>
    </row>
    <row r="355" spans="1:27" ht="12.75">
      <c r="A355" s="669"/>
      <c r="B355" s="669"/>
      <c r="C355" s="669"/>
      <c r="D355" s="669"/>
      <c r="E355" s="669"/>
      <c r="F355" s="669"/>
      <c r="G355" s="669"/>
      <c r="H355" s="669"/>
      <c r="I355" s="669"/>
      <c r="J355" s="669"/>
      <c r="K355" s="669"/>
      <c r="L355" s="669"/>
      <c r="M355" s="669"/>
      <c r="N355" s="669"/>
      <c r="O355" s="669"/>
      <c r="P355" s="669"/>
      <c r="Q355" s="669"/>
      <c r="R355" s="669"/>
      <c r="S355" s="669"/>
      <c r="T355" s="669"/>
      <c r="U355" s="669"/>
      <c r="V355" s="669"/>
      <c r="W355" s="669"/>
      <c r="X355" s="669"/>
      <c r="Y355" s="669"/>
      <c r="Z355" s="669"/>
      <c r="AA355" s="669"/>
    </row>
    <row r="356" spans="1:27" ht="12.75">
      <c r="A356" s="669"/>
      <c r="B356" s="669"/>
      <c r="C356" s="669"/>
      <c r="D356" s="669"/>
      <c r="E356" s="669"/>
      <c r="F356" s="669"/>
      <c r="G356" s="669"/>
      <c r="H356" s="669"/>
      <c r="I356" s="669"/>
      <c r="J356" s="669"/>
      <c r="K356" s="669"/>
      <c r="L356" s="669"/>
      <c r="M356" s="669"/>
      <c r="N356" s="669"/>
      <c r="O356" s="669"/>
      <c r="P356" s="669"/>
      <c r="Q356" s="669"/>
      <c r="R356" s="669"/>
      <c r="S356" s="669"/>
      <c r="T356" s="669"/>
      <c r="U356" s="669"/>
      <c r="V356" s="669"/>
      <c r="W356" s="669"/>
      <c r="X356" s="669"/>
      <c r="Y356" s="669"/>
      <c r="Z356" s="669"/>
      <c r="AA356" s="669"/>
    </row>
    <row r="357" spans="1:27" ht="12.75">
      <c r="A357" s="669"/>
      <c r="B357" s="669"/>
      <c r="C357" s="669"/>
      <c r="D357" s="669"/>
      <c r="E357" s="669"/>
      <c r="F357" s="669"/>
      <c r="G357" s="669"/>
      <c r="H357" s="669"/>
      <c r="I357" s="669"/>
      <c r="J357" s="669"/>
      <c r="K357" s="669"/>
      <c r="L357" s="669"/>
      <c r="M357" s="669"/>
      <c r="N357" s="669"/>
      <c r="O357" s="669"/>
      <c r="P357" s="669"/>
      <c r="Q357" s="669"/>
      <c r="R357" s="669"/>
      <c r="S357" s="669"/>
      <c r="T357" s="669"/>
      <c r="U357" s="669"/>
      <c r="V357" s="669"/>
      <c r="W357" s="669"/>
      <c r="X357" s="669"/>
      <c r="Y357" s="669"/>
      <c r="Z357" s="669"/>
      <c r="AA357" s="669"/>
    </row>
    <row r="358" spans="1:27" ht="12.75">
      <c r="A358" s="669"/>
      <c r="B358" s="669"/>
      <c r="C358" s="669"/>
      <c r="D358" s="669"/>
      <c r="E358" s="669"/>
      <c r="F358" s="669"/>
      <c r="G358" s="669"/>
      <c r="H358" s="669"/>
      <c r="I358" s="669"/>
      <c r="J358" s="669"/>
      <c r="K358" s="669"/>
      <c r="L358" s="669"/>
      <c r="M358" s="669"/>
      <c r="N358" s="669"/>
      <c r="O358" s="669"/>
      <c r="P358" s="669"/>
      <c r="Q358" s="669"/>
      <c r="R358" s="669"/>
      <c r="S358" s="669"/>
      <c r="T358" s="669"/>
      <c r="U358" s="669"/>
      <c r="V358" s="669"/>
      <c r="W358" s="669"/>
      <c r="X358" s="669"/>
      <c r="Y358" s="669"/>
      <c r="Z358" s="669"/>
      <c r="AA358" s="669"/>
    </row>
    <row r="359" spans="1:27" ht="12.75">
      <c r="A359" s="669"/>
      <c r="B359" s="669"/>
      <c r="C359" s="669"/>
      <c r="D359" s="669"/>
      <c r="E359" s="669"/>
      <c r="F359" s="669"/>
      <c r="G359" s="669"/>
      <c r="H359" s="669"/>
      <c r="I359" s="669"/>
      <c r="J359" s="669"/>
      <c r="K359" s="669"/>
      <c r="L359" s="669"/>
      <c r="M359" s="669"/>
      <c r="N359" s="669"/>
      <c r="O359" s="669"/>
      <c r="P359" s="669"/>
      <c r="Q359" s="669"/>
      <c r="R359" s="669"/>
      <c r="S359" s="669"/>
      <c r="T359" s="669"/>
      <c r="U359" s="669"/>
      <c r="V359" s="669"/>
      <c r="W359" s="669"/>
      <c r="X359" s="669"/>
      <c r="Y359" s="669"/>
      <c r="Z359" s="669"/>
      <c r="AA359" s="669"/>
    </row>
    <row r="360" spans="1:27" ht="12.75">
      <c r="A360" s="669"/>
      <c r="B360" s="669"/>
      <c r="C360" s="669"/>
      <c r="D360" s="669"/>
      <c r="E360" s="669"/>
      <c r="F360" s="669"/>
      <c r="G360" s="669"/>
      <c r="H360" s="669"/>
      <c r="I360" s="669"/>
      <c r="J360" s="669"/>
      <c r="K360" s="669"/>
      <c r="L360" s="669"/>
      <c r="M360" s="669"/>
      <c r="N360" s="669"/>
      <c r="O360" s="669"/>
      <c r="P360" s="669"/>
      <c r="Q360" s="669"/>
      <c r="R360" s="669"/>
      <c r="S360" s="669"/>
      <c r="T360" s="669"/>
      <c r="U360" s="669"/>
      <c r="V360" s="669"/>
      <c r="W360" s="669"/>
      <c r="X360" s="669"/>
      <c r="Y360" s="669"/>
      <c r="Z360" s="669"/>
      <c r="AA360" s="669"/>
    </row>
    <row r="361" spans="1:27" ht="12.75">
      <c r="A361" s="669"/>
      <c r="B361" s="669"/>
      <c r="C361" s="669"/>
      <c r="D361" s="669"/>
      <c r="E361" s="669"/>
      <c r="F361" s="669"/>
      <c r="G361" s="669"/>
      <c r="H361" s="669"/>
      <c r="I361" s="669"/>
      <c r="J361" s="669"/>
      <c r="K361" s="669"/>
      <c r="L361" s="669"/>
      <c r="M361" s="669"/>
      <c r="N361" s="669"/>
      <c r="O361" s="669"/>
      <c r="P361" s="669"/>
      <c r="Q361" s="669"/>
      <c r="R361" s="669"/>
      <c r="S361" s="669"/>
      <c r="T361" s="669"/>
      <c r="U361" s="669"/>
      <c r="V361" s="669"/>
      <c r="W361" s="669"/>
      <c r="X361" s="669"/>
      <c r="Y361" s="669"/>
      <c r="Z361" s="669"/>
      <c r="AA361" s="669"/>
    </row>
    <row r="362" spans="1:27" ht="12.75">
      <c r="A362" s="669"/>
      <c r="B362" s="669"/>
      <c r="C362" s="669"/>
      <c r="D362" s="669"/>
      <c r="E362" s="669"/>
      <c r="F362" s="669"/>
      <c r="G362" s="669"/>
      <c r="H362" s="669"/>
      <c r="I362" s="669"/>
      <c r="J362" s="669"/>
      <c r="K362" s="669"/>
      <c r="L362" s="669"/>
      <c r="M362" s="669"/>
      <c r="N362" s="669"/>
      <c r="O362" s="669"/>
      <c r="P362" s="669"/>
      <c r="Q362" s="669"/>
      <c r="R362" s="669"/>
      <c r="S362" s="669"/>
      <c r="T362" s="669"/>
      <c r="U362" s="669"/>
      <c r="V362" s="669"/>
      <c r="W362" s="669"/>
      <c r="X362" s="669"/>
      <c r="Y362" s="669"/>
      <c r="Z362" s="669"/>
      <c r="AA362" s="669"/>
    </row>
    <row r="363" spans="1:27" ht="12.75">
      <c r="A363" s="669"/>
      <c r="B363" s="669"/>
      <c r="C363" s="669"/>
      <c r="D363" s="669"/>
      <c r="E363" s="669"/>
      <c r="F363" s="669"/>
      <c r="G363" s="669"/>
      <c r="H363" s="669"/>
      <c r="I363" s="669"/>
      <c r="J363" s="669"/>
      <c r="K363" s="669"/>
      <c r="L363" s="669"/>
      <c r="M363" s="669"/>
      <c r="N363" s="669"/>
      <c r="O363" s="669"/>
      <c r="P363" s="669"/>
      <c r="Q363" s="669"/>
      <c r="R363" s="669"/>
      <c r="S363" s="669"/>
      <c r="T363" s="669"/>
      <c r="U363" s="669"/>
      <c r="V363" s="669"/>
      <c r="W363" s="669"/>
      <c r="X363" s="669"/>
      <c r="Y363" s="669"/>
      <c r="Z363" s="669"/>
      <c r="AA363" s="669"/>
    </row>
    <row r="364" spans="1:27" ht="12.75">
      <c r="A364" s="669"/>
      <c r="B364" s="669"/>
      <c r="C364" s="669"/>
      <c r="D364" s="669"/>
      <c r="E364" s="669"/>
      <c r="F364" s="669"/>
      <c r="G364" s="669"/>
      <c r="H364" s="669"/>
      <c r="I364" s="669"/>
      <c r="J364" s="669"/>
      <c r="K364" s="669"/>
      <c r="L364" s="669"/>
      <c r="M364" s="669"/>
      <c r="N364" s="669"/>
      <c r="O364" s="669"/>
      <c r="P364" s="669"/>
      <c r="Q364" s="669"/>
      <c r="R364" s="669"/>
      <c r="S364" s="669"/>
      <c r="T364" s="669"/>
      <c r="U364" s="669"/>
      <c r="V364" s="669"/>
      <c r="W364" s="669"/>
      <c r="X364" s="669"/>
      <c r="Y364" s="669"/>
      <c r="Z364" s="669"/>
      <c r="AA364" s="669"/>
    </row>
    <row r="365" spans="1:27" ht="12.75">
      <c r="A365" s="669"/>
      <c r="B365" s="669"/>
      <c r="C365" s="669"/>
      <c r="D365" s="669"/>
      <c r="E365" s="669"/>
      <c r="F365" s="669"/>
      <c r="G365" s="669"/>
      <c r="H365" s="669"/>
      <c r="I365" s="669"/>
      <c r="J365" s="669"/>
      <c r="K365" s="669"/>
      <c r="L365" s="669"/>
      <c r="M365" s="669"/>
      <c r="N365" s="669"/>
      <c r="O365" s="669"/>
      <c r="P365" s="669"/>
      <c r="Q365" s="669"/>
      <c r="R365" s="669"/>
      <c r="S365" s="669"/>
      <c r="T365" s="669"/>
      <c r="U365" s="669"/>
      <c r="V365" s="669"/>
      <c r="W365" s="669"/>
      <c r="X365" s="669"/>
      <c r="Y365" s="669"/>
      <c r="Z365" s="669"/>
      <c r="AA365" s="669"/>
    </row>
    <row r="366" spans="1:27" ht="12.75">
      <c r="A366" s="669"/>
      <c r="B366" s="669"/>
      <c r="C366" s="669"/>
      <c r="D366" s="669"/>
      <c r="E366" s="669"/>
      <c r="F366" s="669"/>
      <c r="G366" s="669"/>
      <c r="H366" s="669"/>
      <c r="I366" s="669"/>
      <c r="J366" s="669"/>
      <c r="K366" s="669"/>
      <c r="L366" s="669"/>
      <c r="M366" s="669"/>
      <c r="N366" s="669"/>
      <c r="O366" s="669"/>
      <c r="P366" s="669"/>
      <c r="Q366" s="669"/>
      <c r="R366" s="669"/>
      <c r="S366" s="669"/>
      <c r="T366" s="669"/>
      <c r="U366" s="669"/>
      <c r="V366" s="669"/>
      <c r="W366" s="669"/>
      <c r="X366" s="669"/>
      <c r="Y366" s="669"/>
      <c r="Z366" s="669"/>
      <c r="AA366" s="669"/>
    </row>
    <row r="367" spans="1:27" ht="12.75">
      <c r="A367" s="669"/>
      <c r="B367" s="669"/>
      <c r="C367" s="669"/>
      <c r="D367" s="669"/>
      <c r="E367" s="669"/>
      <c r="F367" s="669"/>
      <c r="G367" s="669"/>
      <c r="H367" s="669"/>
      <c r="I367" s="669"/>
      <c r="J367" s="669"/>
      <c r="K367" s="669"/>
      <c r="L367" s="669"/>
      <c r="M367" s="669"/>
      <c r="N367" s="669"/>
      <c r="O367" s="669"/>
      <c r="P367" s="669"/>
      <c r="Q367" s="669"/>
      <c r="R367" s="669"/>
      <c r="S367" s="669"/>
      <c r="T367" s="669"/>
      <c r="U367" s="669"/>
      <c r="V367" s="669"/>
      <c r="W367" s="669"/>
      <c r="X367" s="669"/>
      <c r="Y367" s="669"/>
      <c r="Z367" s="669"/>
      <c r="AA367" s="669"/>
    </row>
    <row r="368" spans="1:27" ht="12.75">
      <c r="A368" s="669"/>
      <c r="B368" s="669"/>
      <c r="C368" s="669"/>
      <c r="D368" s="669"/>
      <c r="E368" s="669"/>
      <c r="F368" s="669"/>
      <c r="G368" s="669"/>
      <c r="H368" s="669"/>
      <c r="I368" s="669"/>
      <c r="J368" s="669"/>
      <c r="K368" s="669"/>
      <c r="L368" s="669"/>
      <c r="M368" s="669"/>
      <c r="N368" s="669"/>
      <c r="O368" s="669"/>
      <c r="P368" s="669"/>
      <c r="Q368" s="669"/>
      <c r="R368" s="669"/>
      <c r="S368" s="669"/>
      <c r="T368" s="669"/>
      <c r="U368" s="669"/>
      <c r="V368" s="669"/>
      <c r="W368" s="669"/>
      <c r="X368" s="669"/>
      <c r="Y368" s="669"/>
      <c r="Z368" s="669"/>
      <c r="AA368" s="669"/>
    </row>
    <row r="369" spans="1:27" ht="12.75">
      <c r="A369" s="669"/>
      <c r="B369" s="669"/>
      <c r="C369" s="669"/>
      <c r="D369" s="669"/>
      <c r="E369" s="669"/>
      <c r="F369" s="669"/>
      <c r="G369" s="669"/>
      <c r="H369" s="669"/>
      <c r="I369" s="669"/>
      <c r="J369" s="669"/>
      <c r="K369" s="669"/>
      <c r="L369" s="669"/>
      <c r="M369" s="669"/>
      <c r="N369" s="669"/>
      <c r="O369" s="669"/>
      <c r="P369" s="669"/>
      <c r="Q369" s="669"/>
      <c r="R369" s="669"/>
      <c r="S369" s="669"/>
      <c r="T369" s="669"/>
      <c r="U369" s="669"/>
      <c r="V369" s="669"/>
      <c r="W369" s="669"/>
      <c r="X369" s="669"/>
      <c r="Y369" s="669"/>
      <c r="Z369" s="669"/>
      <c r="AA369" s="669"/>
    </row>
    <row r="370" spans="1:27" ht="12.75">
      <c r="A370" s="669"/>
      <c r="B370" s="669"/>
      <c r="C370" s="669"/>
      <c r="D370" s="669"/>
      <c r="E370" s="669"/>
      <c r="F370" s="669"/>
      <c r="G370" s="669"/>
      <c r="H370" s="669"/>
      <c r="I370" s="669"/>
      <c r="J370" s="669"/>
      <c r="K370" s="669"/>
      <c r="L370" s="669"/>
      <c r="M370" s="669"/>
      <c r="N370" s="669"/>
      <c r="O370" s="669"/>
      <c r="P370" s="669"/>
      <c r="Q370" s="669"/>
      <c r="R370" s="669"/>
      <c r="S370" s="669"/>
      <c r="T370" s="669"/>
      <c r="U370" s="669"/>
      <c r="V370" s="669"/>
      <c r="W370" s="669"/>
      <c r="X370" s="669"/>
      <c r="Y370" s="669"/>
      <c r="Z370" s="669"/>
      <c r="AA370" s="669"/>
    </row>
    <row r="371" spans="1:27" ht="12.75">
      <c r="A371" s="669"/>
      <c r="B371" s="669"/>
      <c r="C371" s="669"/>
      <c r="D371" s="669"/>
      <c r="E371" s="669"/>
      <c r="F371" s="669"/>
      <c r="G371" s="669"/>
      <c r="H371" s="669"/>
      <c r="I371" s="669"/>
      <c r="J371" s="669"/>
      <c r="K371" s="669"/>
      <c r="L371" s="669"/>
      <c r="M371" s="669"/>
      <c r="N371" s="669"/>
      <c r="O371" s="669"/>
      <c r="P371" s="669"/>
      <c r="Q371" s="669"/>
      <c r="R371" s="669"/>
      <c r="S371" s="669"/>
      <c r="T371" s="669"/>
      <c r="U371" s="669"/>
      <c r="V371" s="669"/>
      <c r="W371" s="669"/>
      <c r="X371" s="669"/>
      <c r="Y371" s="669"/>
      <c r="Z371" s="669"/>
      <c r="AA371" s="669"/>
    </row>
    <row r="372" spans="1:27" ht="12.75">
      <c r="A372" s="669"/>
      <c r="B372" s="669"/>
      <c r="C372" s="669"/>
      <c r="D372" s="669"/>
      <c r="E372" s="669"/>
      <c r="F372" s="669"/>
      <c r="G372" s="669"/>
      <c r="H372" s="669"/>
      <c r="I372" s="669"/>
      <c r="J372" s="669"/>
      <c r="K372" s="669"/>
      <c r="L372" s="669"/>
      <c r="M372" s="669"/>
      <c r="N372" s="669"/>
      <c r="O372" s="669"/>
      <c r="P372" s="669"/>
      <c r="Q372" s="669"/>
      <c r="R372" s="669"/>
      <c r="S372" s="669"/>
      <c r="T372" s="669"/>
      <c r="U372" s="669"/>
      <c r="V372" s="669"/>
      <c r="W372" s="669"/>
      <c r="X372" s="669"/>
      <c r="Y372" s="669"/>
      <c r="Z372" s="669"/>
      <c r="AA372" s="669"/>
    </row>
    <row r="373" spans="1:27" ht="12.75">
      <c r="A373" s="669"/>
      <c r="B373" s="669"/>
      <c r="C373" s="669"/>
      <c r="D373" s="669"/>
      <c r="E373" s="669"/>
      <c r="F373" s="669"/>
      <c r="G373" s="669"/>
      <c r="H373" s="669"/>
      <c r="I373" s="669"/>
      <c r="J373" s="669"/>
      <c r="K373" s="669"/>
      <c r="L373" s="669"/>
      <c r="M373" s="669"/>
      <c r="N373" s="669"/>
      <c r="O373" s="669"/>
      <c r="P373" s="669"/>
      <c r="Q373" s="669"/>
      <c r="R373" s="669"/>
      <c r="S373" s="669"/>
      <c r="T373" s="669"/>
      <c r="U373" s="669"/>
      <c r="V373" s="669"/>
      <c r="W373" s="669"/>
      <c r="X373" s="669"/>
      <c r="Y373" s="669"/>
      <c r="Z373" s="669"/>
      <c r="AA373" s="669"/>
    </row>
    <row r="374" spans="1:27" ht="12.75">
      <c r="A374" s="669"/>
      <c r="B374" s="669"/>
      <c r="C374" s="669"/>
      <c r="D374" s="669"/>
      <c r="E374" s="669"/>
      <c r="F374" s="669"/>
      <c r="G374" s="669"/>
      <c r="H374" s="669"/>
      <c r="I374" s="669"/>
      <c r="J374" s="669"/>
      <c r="K374" s="669"/>
      <c r="L374" s="669"/>
      <c r="M374" s="669"/>
      <c r="N374" s="669"/>
      <c r="O374" s="669"/>
      <c r="P374" s="669"/>
      <c r="Q374" s="669"/>
      <c r="R374" s="669"/>
      <c r="S374" s="669"/>
      <c r="T374" s="669"/>
      <c r="U374" s="669"/>
      <c r="V374" s="669"/>
      <c r="W374" s="669"/>
      <c r="X374" s="669"/>
      <c r="Y374" s="669"/>
      <c r="Z374" s="669"/>
      <c r="AA374" s="669"/>
    </row>
    <row r="375" spans="1:27" ht="12.75">
      <c r="A375" s="669"/>
      <c r="B375" s="669"/>
      <c r="C375" s="669"/>
      <c r="D375" s="669"/>
      <c r="E375" s="669"/>
      <c r="F375" s="669"/>
      <c r="G375" s="669"/>
      <c r="H375" s="669"/>
      <c r="I375" s="669"/>
      <c r="J375" s="669"/>
      <c r="K375" s="669"/>
      <c r="L375" s="669"/>
      <c r="M375" s="669"/>
      <c r="N375" s="669"/>
      <c r="O375" s="669"/>
      <c r="P375" s="669"/>
      <c r="Q375" s="669"/>
      <c r="R375" s="669"/>
      <c r="S375" s="669"/>
      <c r="T375" s="669"/>
      <c r="U375" s="669"/>
      <c r="V375" s="669"/>
      <c r="W375" s="669"/>
      <c r="X375" s="669"/>
      <c r="Y375" s="669"/>
      <c r="Z375" s="669"/>
      <c r="AA375" s="669"/>
    </row>
    <row r="376" spans="1:27" ht="12.75">
      <c r="A376" s="669"/>
      <c r="B376" s="669"/>
      <c r="C376" s="669"/>
      <c r="D376" s="669"/>
      <c r="E376" s="669"/>
      <c r="F376" s="669"/>
      <c r="G376" s="669"/>
      <c r="H376" s="669"/>
      <c r="I376" s="669"/>
      <c r="J376" s="669"/>
      <c r="K376" s="669"/>
      <c r="L376" s="669"/>
      <c r="M376" s="669"/>
      <c r="N376" s="669"/>
      <c r="O376" s="669"/>
      <c r="P376" s="669"/>
      <c r="Q376" s="669"/>
      <c r="R376" s="669"/>
      <c r="S376" s="669"/>
      <c r="T376" s="669"/>
      <c r="U376" s="669"/>
      <c r="V376" s="669"/>
      <c r="W376" s="669"/>
      <c r="X376" s="669"/>
      <c r="Y376" s="669"/>
      <c r="Z376" s="669"/>
      <c r="AA376" s="669"/>
    </row>
    <row r="377" spans="1:27" ht="12.75">
      <c r="A377" s="669"/>
      <c r="B377" s="669"/>
      <c r="C377" s="669"/>
      <c r="D377" s="669"/>
      <c r="E377" s="669"/>
      <c r="F377" s="669"/>
      <c r="G377" s="669"/>
      <c r="H377" s="669"/>
      <c r="I377" s="669"/>
      <c r="J377" s="669"/>
      <c r="K377" s="669"/>
      <c r="L377" s="669"/>
      <c r="M377" s="669"/>
      <c r="N377" s="669"/>
      <c r="O377" s="669"/>
      <c r="P377" s="669"/>
      <c r="Q377" s="669"/>
      <c r="R377" s="669"/>
      <c r="S377" s="669"/>
      <c r="T377" s="669"/>
      <c r="U377" s="669"/>
      <c r="V377" s="669"/>
      <c r="W377" s="669"/>
      <c r="X377" s="669"/>
      <c r="Y377" s="669"/>
      <c r="Z377" s="669"/>
      <c r="AA377" s="669"/>
    </row>
    <row r="378" spans="1:27" ht="12.75">
      <c r="A378" s="669"/>
      <c r="B378" s="669"/>
      <c r="C378" s="669"/>
      <c r="D378" s="669"/>
      <c r="E378" s="669"/>
      <c r="F378" s="669"/>
      <c r="G378" s="669"/>
      <c r="H378" s="669"/>
      <c r="I378" s="669"/>
      <c r="J378" s="669"/>
      <c r="K378" s="669"/>
      <c r="L378" s="669"/>
      <c r="M378" s="669"/>
      <c r="N378" s="669"/>
      <c r="O378" s="669"/>
      <c r="P378" s="669"/>
      <c r="Q378" s="669"/>
      <c r="R378" s="669"/>
      <c r="S378" s="669"/>
      <c r="T378" s="669"/>
      <c r="U378" s="669"/>
      <c r="V378" s="669"/>
      <c r="W378" s="669"/>
      <c r="X378" s="669"/>
      <c r="Y378" s="669"/>
      <c r="Z378" s="669"/>
      <c r="AA378" s="669"/>
    </row>
    <row r="379" spans="1:27" ht="12.75">
      <c r="A379" s="669"/>
      <c r="B379" s="669"/>
      <c r="C379" s="669"/>
      <c r="D379" s="669"/>
      <c r="E379" s="669"/>
      <c r="F379" s="669"/>
      <c r="G379" s="669"/>
      <c r="H379" s="669"/>
      <c r="I379" s="669"/>
      <c r="J379" s="669"/>
      <c r="K379" s="669"/>
      <c r="L379" s="669"/>
      <c r="M379" s="669"/>
      <c r="N379" s="669"/>
      <c r="O379" s="669"/>
      <c r="P379" s="669"/>
      <c r="Q379" s="669"/>
      <c r="R379" s="669"/>
      <c r="S379" s="669"/>
      <c r="T379" s="669"/>
      <c r="U379" s="669"/>
      <c r="V379" s="669"/>
      <c r="W379" s="669"/>
      <c r="X379" s="669"/>
      <c r="Y379" s="669"/>
      <c r="Z379" s="669"/>
      <c r="AA379" s="669"/>
    </row>
    <row r="380" spans="1:27" ht="12.75">
      <c r="A380" s="669"/>
      <c r="B380" s="669"/>
      <c r="C380" s="669"/>
      <c r="D380" s="669"/>
      <c r="E380" s="669"/>
      <c r="F380" s="669"/>
      <c r="G380" s="669"/>
      <c r="H380" s="669"/>
      <c r="I380" s="669"/>
      <c r="J380" s="669"/>
      <c r="K380" s="669"/>
      <c r="L380" s="669"/>
      <c r="M380" s="669"/>
      <c r="N380" s="669"/>
      <c r="O380" s="669"/>
      <c r="P380" s="669"/>
      <c r="Q380" s="669"/>
      <c r="R380" s="669"/>
      <c r="S380" s="669"/>
      <c r="T380" s="669"/>
      <c r="U380" s="669"/>
      <c r="V380" s="669"/>
      <c r="W380" s="669"/>
      <c r="X380" s="669"/>
      <c r="Y380" s="669"/>
      <c r="Z380" s="669"/>
      <c r="AA380" s="669"/>
    </row>
    <row r="381" spans="1:27" ht="12.75">
      <c r="A381" s="669"/>
      <c r="B381" s="669"/>
      <c r="C381" s="669"/>
      <c r="D381" s="669"/>
      <c r="E381" s="669"/>
      <c r="F381" s="669"/>
      <c r="G381" s="669"/>
      <c r="H381" s="669"/>
      <c r="I381" s="669"/>
      <c r="J381" s="669"/>
      <c r="K381" s="669"/>
      <c r="L381" s="669"/>
      <c r="M381" s="669"/>
      <c r="N381" s="669"/>
      <c r="O381" s="669"/>
      <c r="P381" s="669"/>
      <c r="Q381" s="669"/>
      <c r="R381" s="669"/>
      <c r="S381" s="669"/>
      <c r="T381" s="669"/>
      <c r="U381" s="669"/>
      <c r="V381" s="669"/>
      <c r="W381" s="669"/>
      <c r="X381" s="669"/>
      <c r="Y381" s="669"/>
      <c r="Z381" s="669"/>
      <c r="AA381" s="669"/>
    </row>
    <row r="382" spans="1:27" ht="12.75">
      <c r="A382" s="669"/>
      <c r="B382" s="669"/>
      <c r="C382" s="669"/>
      <c r="D382" s="669"/>
      <c r="E382" s="669"/>
      <c r="F382" s="669"/>
      <c r="G382" s="669"/>
      <c r="H382" s="669"/>
      <c r="I382" s="669"/>
      <c r="J382" s="669"/>
      <c r="K382" s="669"/>
      <c r="L382" s="669"/>
      <c r="M382" s="669"/>
      <c r="N382" s="669"/>
      <c r="O382" s="669"/>
      <c r="P382" s="669"/>
      <c r="Q382" s="669"/>
      <c r="R382" s="669"/>
      <c r="S382" s="669"/>
      <c r="T382" s="669"/>
      <c r="U382" s="669"/>
      <c r="V382" s="669"/>
      <c r="W382" s="669"/>
      <c r="X382" s="669"/>
      <c r="Y382" s="669"/>
      <c r="Z382" s="669"/>
      <c r="AA382" s="669"/>
    </row>
    <row r="383" spans="1:27" ht="12.75">
      <c r="A383" s="669"/>
      <c r="B383" s="669"/>
      <c r="C383" s="669"/>
      <c r="D383" s="669"/>
      <c r="E383" s="669"/>
      <c r="F383" s="669"/>
      <c r="G383" s="669"/>
      <c r="H383" s="669"/>
      <c r="I383" s="669"/>
      <c r="J383" s="669"/>
      <c r="K383" s="669"/>
      <c r="L383" s="669"/>
      <c r="M383" s="669"/>
      <c r="N383" s="669"/>
      <c r="O383" s="669"/>
      <c r="P383" s="669"/>
      <c r="Q383" s="669"/>
      <c r="R383" s="669"/>
      <c r="S383" s="669"/>
      <c r="T383" s="669"/>
      <c r="U383" s="669"/>
      <c r="V383" s="669"/>
      <c r="W383" s="669"/>
      <c r="X383" s="669"/>
      <c r="Y383" s="669"/>
      <c r="Z383" s="669"/>
      <c r="AA383" s="669"/>
    </row>
    <row r="384" spans="1:27" ht="12.75">
      <c r="A384" s="669"/>
      <c r="B384" s="669"/>
      <c r="C384" s="669"/>
      <c r="D384" s="669"/>
      <c r="E384" s="669"/>
      <c r="F384" s="669"/>
      <c r="G384" s="669"/>
      <c r="H384" s="669"/>
      <c r="I384" s="669"/>
      <c r="J384" s="669"/>
      <c r="K384" s="669"/>
      <c r="L384" s="669"/>
      <c r="M384" s="669"/>
      <c r="N384" s="669"/>
      <c r="O384" s="669"/>
      <c r="P384" s="669"/>
      <c r="Q384" s="669"/>
      <c r="R384" s="669"/>
      <c r="S384" s="669"/>
      <c r="T384" s="669"/>
      <c r="U384" s="669"/>
      <c r="V384" s="669"/>
      <c r="W384" s="669"/>
      <c r="X384" s="669"/>
      <c r="Y384" s="669"/>
      <c r="Z384" s="669"/>
      <c r="AA384" s="669"/>
    </row>
    <row r="385" spans="1:27" ht="12.75">
      <c r="A385" s="669"/>
      <c r="B385" s="669"/>
      <c r="C385" s="669"/>
      <c r="D385" s="669"/>
      <c r="E385" s="669"/>
      <c r="F385" s="669"/>
      <c r="G385" s="669"/>
      <c r="H385" s="669"/>
      <c r="I385" s="669"/>
      <c r="J385" s="669"/>
      <c r="K385" s="669"/>
      <c r="L385" s="669"/>
      <c r="M385" s="669"/>
      <c r="N385" s="669"/>
      <c r="O385" s="669"/>
      <c r="P385" s="669"/>
      <c r="Q385" s="669"/>
      <c r="R385" s="669"/>
      <c r="S385" s="669"/>
      <c r="T385" s="669"/>
      <c r="U385" s="669"/>
      <c r="V385" s="669"/>
      <c r="W385" s="669"/>
      <c r="X385" s="669"/>
      <c r="Y385" s="669"/>
      <c r="Z385" s="669"/>
      <c r="AA385" s="669"/>
    </row>
    <row r="386" spans="1:27" ht="12.75">
      <c r="A386" s="669"/>
      <c r="B386" s="669"/>
      <c r="C386" s="669"/>
      <c r="D386" s="669"/>
      <c r="E386" s="669"/>
      <c r="F386" s="669"/>
      <c r="G386" s="669"/>
      <c r="H386" s="669"/>
      <c r="I386" s="669"/>
      <c r="J386" s="669"/>
      <c r="K386" s="669"/>
      <c r="L386" s="669"/>
      <c r="M386" s="669"/>
      <c r="N386" s="669"/>
      <c r="O386" s="669"/>
      <c r="P386" s="669"/>
      <c r="Q386" s="669"/>
      <c r="R386" s="669"/>
      <c r="S386" s="669"/>
      <c r="T386" s="669"/>
      <c r="U386" s="669"/>
      <c r="V386" s="669"/>
      <c r="W386" s="669"/>
      <c r="X386" s="669"/>
      <c r="Y386" s="669"/>
      <c r="Z386" s="669"/>
      <c r="AA386" s="669"/>
    </row>
    <row r="387" spans="1:27" ht="12.75">
      <c r="A387" s="669"/>
      <c r="B387" s="669"/>
      <c r="C387" s="669"/>
      <c r="D387" s="669"/>
      <c r="E387" s="669"/>
      <c r="F387" s="669"/>
      <c r="G387" s="669"/>
      <c r="H387" s="669"/>
      <c r="I387" s="669"/>
      <c r="J387" s="669"/>
      <c r="K387" s="669"/>
      <c r="L387" s="669"/>
      <c r="M387" s="669"/>
      <c r="N387" s="669"/>
      <c r="O387" s="669"/>
      <c r="P387" s="669"/>
      <c r="Q387" s="669"/>
      <c r="R387" s="669"/>
      <c r="S387" s="669"/>
      <c r="T387" s="669"/>
      <c r="U387" s="669"/>
      <c r="V387" s="669"/>
      <c r="W387" s="669"/>
      <c r="X387" s="669"/>
      <c r="Y387" s="669"/>
      <c r="Z387" s="669"/>
      <c r="AA387" s="669"/>
    </row>
    <row r="388" spans="1:27" ht="12.75">
      <c r="A388" s="669"/>
      <c r="B388" s="669"/>
      <c r="C388" s="669"/>
      <c r="D388" s="669"/>
      <c r="E388" s="669"/>
      <c r="F388" s="669"/>
      <c r="G388" s="669"/>
      <c r="H388" s="669"/>
      <c r="I388" s="669"/>
      <c r="J388" s="669"/>
      <c r="K388" s="669"/>
      <c r="L388" s="669"/>
      <c r="M388" s="669"/>
      <c r="N388" s="669"/>
      <c r="O388" s="669"/>
      <c r="P388" s="669"/>
      <c r="Q388" s="669"/>
      <c r="R388" s="669"/>
      <c r="S388" s="669"/>
      <c r="T388" s="669"/>
      <c r="U388" s="669"/>
      <c r="V388" s="669"/>
      <c r="W388" s="669"/>
      <c r="X388" s="669"/>
      <c r="Y388" s="669"/>
      <c r="Z388" s="669"/>
      <c r="AA388" s="669"/>
    </row>
    <row r="389" spans="1:27" ht="12.75">
      <c r="A389" s="669"/>
      <c r="B389" s="669"/>
      <c r="C389" s="669"/>
      <c r="D389" s="669"/>
      <c r="E389" s="669"/>
      <c r="F389" s="669"/>
      <c r="G389" s="669"/>
      <c r="H389" s="669"/>
      <c r="I389" s="669"/>
      <c r="J389" s="669"/>
      <c r="K389" s="669"/>
      <c r="L389" s="669"/>
      <c r="M389" s="669"/>
      <c r="N389" s="669"/>
      <c r="O389" s="669"/>
      <c r="P389" s="669"/>
      <c r="Q389" s="669"/>
      <c r="R389" s="669"/>
      <c r="S389" s="669"/>
      <c r="T389" s="669"/>
      <c r="U389" s="669"/>
      <c r="V389" s="669"/>
      <c r="W389" s="669"/>
      <c r="X389" s="669"/>
      <c r="Y389" s="669"/>
      <c r="Z389" s="669"/>
      <c r="AA389" s="669"/>
    </row>
    <row r="390" spans="1:27" ht="12.75">
      <c r="A390" s="669"/>
      <c r="B390" s="669"/>
      <c r="C390" s="669"/>
      <c r="D390" s="669"/>
      <c r="E390" s="669"/>
      <c r="F390" s="669"/>
      <c r="G390" s="669"/>
      <c r="H390" s="669"/>
      <c r="I390" s="669"/>
      <c r="J390" s="669"/>
      <c r="K390" s="669"/>
      <c r="L390" s="669"/>
      <c r="M390" s="669"/>
      <c r="N390" s="669"/>
      <c r="O390" s="669"/>
      <c r="P390" s="669"/>
      <c r="Q390" s="669"/>
      <c r="R390" s="669"/>
      <c r="S390" s="669"/>
      <c r="T390" s="669"/>
      <c r="U390" s="669"/>
      <c r="V390" s="669"/>
      <c r="W390" s="669"/>
      <c r="X390" s="669"/>
      <c r="Y390" s="669"/>
      <c r="Z390" s="669"/>
      <c r="AA390" s="669"/>
    </row>
    <row r="391" spans="1:27" ht="12.75">
      <c r="A391" s="669"/>
      <c r="B391" s="669"/>
      <c r="C391" s="669"/>
      <c r="D391" s="669"/>
      <c r="E391" s="669"/>
      <c r="F391" s="669"/>
      <c r="G391" s="669"/>
      <c r="H391" s="669"/>
      <c r="I391" s="669"/>
      <c r="J391" s="669"/>
      <c r="K391" s="669"/>
      <c r="L391" s="669"/>
      <c r="M391" s="669"/>
      <c r="N391" s="669"/>
      <c r="O391" s="669"/>
      <c r="P391" s="669"/>
      <c r="Q391" s="669"/>
      <c r="R391" s="669"/>
      <c r="S391" s="669"/>
      <c r="T391" s="669"/>
      <c r="U391" s="669"/>
      <c r="V391" s="669"/>
      <c r="W391" s="669"/>
      <c r="X391" s="669"/>
      <c r="Y391" s="669"/>
      <c r="Z391" s="669"/>
      <c r="AA391" s="669"/>
    </row>
    <row r="392" spans="1:27" ht="12.75">
      <c r="A392" s="669"/>
      <c r="B392" s="669"/>
      <c r="C392" s="669"/>
      <c r="D392" s="669"/>
      <c r="E392" s="669"/>
      <c r="F392" s="669"/>
      <c r="G392" s="669"/>
      <c r="H392" s="669"/>
      <c r="I392" s="669"/>
      <c r="J392" s="669"/>
      <c r="K392" s="669"/>
      <c r="L392" s="669"/>
      <c r="M392" s="669"/>
      <c r="N392" s="669"/>
      <c r="O392" s="669"/>
      <c r="P392" s="669"/>
      <c r="Q392" s="669"/>
      <c r="R392" s="669"/>
      <c r="S392" s="669"/>
      <c r="T392" s="669"/>
      <c r="U392" s="669"/>
      <c r="V392" s="669"/>
      <c r="W392" s="669"/>
      <c r="X392" s="669"/>
      <c r="Y392" s="669"/>
      <c r="Z392" s="669"/>
      <c r="AA392" s="669"/>
    </row>
    <row r="393" spans="1:27" ht="12.75">
      <c r="A393" s="669"/>
      <c r="B393" s="669"/>
      <c r="C393" s="669"/>
      <c r="D393" s="669"/>
      <c r="E393" s="669"/>
      <c r="F393" s="669"/>
      <c r="G393" s="669"/>
      <c r="H393" s="669"/>
      <c r="I393" s="669"/>
      <c r="J393" s="669"/>
      <c r="K393" s="669"/>
      <c r="L393" s="669"/>
      <c r="M393" s="669"/>
      <c r="N393" s="669"/>
      <c r="O393" s="669"/>
      <c r="P393" s="669"/>
      <c r="Q393" s="669"/>
      <c r="R393" s="669"/>
      <c r="S393" s="669"/>
      <c r="T393" s="669"/>
      <c r="U393" s="669"/>
      <c r="V393" s="669"/>
      <c r="W393" s="669"/>
      <c r="X393" s="669"/>
      <c r="Y393" s="669"/>
      <c r="Z393" s="669"/>
      <c r="AA393" s="669"/>
    </row>
    <row r="394" spans="1:27" ht="12.75">
      <c r="A394" s="669"/>
      <c r="B394" s="669"/>
      <c r="C394" s="669"/>
      <c r="D394" s="669"/>
      <c r="E394" s="669"/>
      <c r="F394" s="669"/>
      <c r="G394" s="669"/>
      <c r="H394" s="669"/>
      <c r="I394" s="669"/>
      <c r="J394" s="669"/>
      <c r="K394" s="669"/>
      <c r="L394" s="669"/>
      <c r="M394" s="669"/>
      <c r="N394" s="669"/>
      <c r="O394" s="669"/>
      <c r="P394" s="669"/>
      <c r="Q394" s="669"/>
      <c r="R394" s="669"/>
      <c r="S394" s="669"/>
      <c r="T394" s="669"/>
      <c r="U394" s="669"/>
      <c r="V394" s="669"/>
      <c r="W394" s="669"/>
      <c r="X394" s="669"/>
      <c r="Y394" s="669"/>
      <c r="Z394" s="669"/>
      <c r="AA394" s="669"/>
    </row>
    <row r="395" spans="1:27" ht="12.75">
      <c r="A395" s="669"/>
      <c r="B395" s="669"/>
      <c r="C395" s="669"/>
      <c r="D395" s="669"/>
      <c r="E395" s="669"/>
      <c r="F395" s="669"/>
      <c r="G395" s="669"/>
      <c r="H395" s="669"/>
      <c r="I395" s="669"/>
      <c r="J395" s="669"/>
      <c r="K395" s="669"/>
      <c r="L395" s="669"/>
      <c r="M395" s="669"/>
      <c r="N395" s="669"/>
      <c r="O395" s="669"/>
      <c r="P395" s="669"/>
      <c r="Q395" s="669"/>
      <c r="R395" s="669"/>
      <c r="S395" s="669"/>
      <c r="T395" s="669"/>
      <c r="U395" s="669"/>
      <c r="V395" s="669"/>
      <c r="W395" s="669"/>
      <c r="X395" s="669"/>
      <c r="Y395" s="669"/>
      <c r="Z395" s="669"/>
      <c r="AA395" s="669"/>
    </row>
    <row r="396" spans="1:27" ht="12.75">
      <c r="A396" s="669"/>
      <c r="B396" s="669"/>
      <c r="C396" s="669"/>
      <c r="D396" s="669"/>
      <c r="E396" s="669"/>
      <c r="F396" s="669"/>
      <c r="G396" s="669"/>
      <c r="H396" s="669"/>
      <c r="I396" s="669"/>
      <c r="J396" s="669"/>
      <c r="K396" s="669"/>
      <c r="L396" s="669"/>
      <c r="M396" s="669"/>
      <c r="N396" s="669"/>
      <c r="O396" s="669"/>
      <c r="P396" s="669"/>
      <c r="Q396" s="669"/>
      <c r="R396" s="669"/>
      <c r="S396" s="669"/>
      <c r="T396" s="669"/>
      <c r="U396" s="669"/>
      <c r="V396" s="669"/>
      <c r="W396" s="669"/>
      <c r="X396" s="669"/>
      <c r="Y396" s="669"/>
      <c r="Z396" s="669"/>
      <c r="AA396" s="669"/>
    </row>
    <row r="397" spans="1:27" ht="12.75">
      <c r="A397" s="669"/>
      <c r="B397" s="669"/>
      <c r="C397" s="669"/>
      <c r="D397" s="669"/>
      <c r="E397" s="669"/>
      <c r="F397" s="669"/>
      <c r="G397" s="669"/>
      <c r="H397" s="669"/>
      <c r="I397" s="669"/>
      <c r="J397" s="669"/>
      <c r="K397" s="669"/>
      <c r="L397" s="669"/>
      <c r="M397" s="669"/>
      <c r="N397" s="669"/>
      <c r="O397" s="669"/>
      <c r="P397" s="669"/>
      <c r="Q397" s="669"/>
      <c r="R397" s="669"/>
      <c r="S397" s="669"/>
      <c r="T397" s="669"/>
      <c r="U397" s="669"/>
      <c r="V397" s="669"/>
      <c r="W397" s="669"/>
      <c r="X397" s="669"/>
      <c r="Y397" s="669"/>
      <c r="Z397" s="669"/>
      <c r="AA397" s="669"/>
    </row>
    <row r="398" spans="1:27" ht="12.75">
      <c r="A398" s="669"/>
      <c r="B398" s="669"/>
      <c r="C398" s="669"/>
      <c r="D398" s="669"/>
      <c r="E398" s="669"/>
      <c r="F398" s="669"/>
      <c r="G398" s="669"/>
      <c r="H398" s="669"/>
      <c r="I398" s="669"/>
      <c r="J398" s="669"/>
      <c r="K398" s="669"/>
      <c r="L398" s="669"/>
      <c r="M398" s="669"/>
      <c r="N398" s="669"/>
      <c r="O398" s="669"/>
      <c r="P398" s="669"/>
      <c r="Q398" s="669"/>
      <c r="R398" s="669"/>
      <c r="S398" s="669"/>
      <c r="T398" s="669"/>
      <c r="U398" s="669"/>
      <c r="V398" s="669"/>
      <c r="W398" s="669"/>
      <c r="X398" s="669"/>
      <c r="Y398" s="669"/>
      <c r="Z398" s="669"/>
      <c r="AA398" s="669"/>
    </row>
    <row r="399" spans="1:27" ht="12.75">
      <c r="A399" s="669"/>
      <c r="B399" s="669"/>
      <c r="C399" s="669"/>
      <c r="D399" s="669"/>
      <c r="E399" s="669"/>
      <c r="F399" s="669"/>
      <c r="G399" s="669"/>
      <c r="H399" s="669"/>
      <c r="I399" s="669"/>
      <c r="J399" s="669"/>
      <c r="K399" s="669"/>
      <c r="L399" s="669"/>
      <c r="M399" s="669"/>
      <c r="N399" s="669"/>
      <c r="O399" s="669"/>
      <c r="P399" s="669"/>
      <c r="Q399" s="669"/>
      <c r="R399" s="669"/>
      <c r="S399" s="669"/>
      <c r="T399" s="669"/>
      <c r="U399" s="669"/>
      <c r="V399" s="669"/>
      <c r="W399" s="669"/>
      <c r="X399" s="669"/>
      <c r="Y399" s="669"/>
      <c r="Z399" s="669"/>
      <c r="AA399" s="669"/>
    </row>
    <row r="400" spans="1:27" ht="12.75">
      <c r="A400" s="669"/>
      <c r="B400" s="669"/>
      <c r="C400" s="669"/>
      <c r="D400" s="669"/>
      <c r="E400" s="669"/>
      <c r="F400" s="669"/>
      <c r="G400" s="669"/>
      <c r="H400" s="669"/>
      <c r="I400" s="669"/>
      <c r="J400" s="669"/>
      <c r="K400" s="669"/>
      <c r="L400" s="669"/>
      <c r="M400" s="669"/>
      <c r="N400" s="669"/>
      <c r="O400" s="669"/>
      <c r="P400" s="669"/>
      <c r="Q400" s="669"/>
      <c r="R400" s="669"/>
      <c r="S400" s="669"/>
      <c r="T400" s="669"/>
      <c r="U400" s="669"/>
      <c r="V400" s="669"/>
      <c r="W400" s="669"/>
      <c r="X400" s="669"/>
      <c r="Y400" s="669"/>
      <c r="Z400" s="669"/>
      <c r="AA400" s="669"/>
    </row>
    <row r="401" spans="1:27" ht="12.75">
      <c r="A401" s="669"/>
      <c r="B401" s="669"/>
      <c r="C401" s="669"/>
      <c r="D401" s="669"/>
      <c r="E401" s="669"/>
      <c r="F401" s="669"/>
      <c r="G401" s="669"/>
      <c r="H401" s="669"/>
      <c r="I401" s="669"/>
      <c r="J401" s="669"/>
      <c r="K401" s="669"/>
      <c r="L401" s="669"/>
      <c r="M401" s="669"/>
      <c r="N401" s="669"/>
      <c r="O401" s="669"/>
      <c r="P401" s="669"/>
      <c r="Q401" s="669"/>
      <c r="R401" s="669"/>
      <c r="S401" s="669"/>
      <c r="T401" s="669"/>
      <c r="U401" s="669"/>
      <c r="V401" s="669"/>
      <c r="W401" s="669"/>
      <c r="X401" s="669"/>
      <c r="Y401" s="669"/>
      <c r="Z401" s="669"/>
      <c r="AA401" s="669"/>
    </row>
    <row r="402" spans="1:27" ht="12.75">
      <c r="A402" s="669"/>
      <c r="B402" s="669"/>
      <c r="C402" s="669"/>
      <c r="D402" s="669"/>
      <c r="E402" s="669"/>
      <c r="F402" s="669"/>
      <c r="G402" s="669"/>
      <c r="H402" s="669"/>
      <c r="I402" s="669"/>
      <c r="J402" s="669"/>
      <c r="K402" s="669"/>
      <c r="L402" s="669"/>
      <c r="M402" s="669"/>
      <c r="N402" s="669"/>
      <c r="O402" s="669"/>
      <c r="P402" s="669"/>
      <c r="Q402" s="669"/>
      <c r="R402" s="669"/>
      <c r="S402" s="669"/>
      <c r="T402" s="669"/>
      <c r="U402" s="669"/>
      <c r="V402" s="669"/>
      <c r="W402" s="669"/>
      <c r="X402" s="669"/>
      <c r="Y402" s="669"/>
      <c r="Z402" s="669"/>
      <c r="AA402" s="669"/>
    </row>
    <row r="403" spans="1:27" ht="12.75">
      <c r="A403" s="669"/>
      <c r="B403" s="669"/>
      <c r="C403" s="669"/>
      <c r="D403" s="669"/>
      <c r="E403" s="669"/>
      <c r="F403" s="669"/>
      <c r="G403" s="669"/>
      <c r="H403" s="669"/>
      <c r="I403" s="669"/>
      <c r="J403" s="669"/>
      <c r="K403" s="669"/>
      <c r="L403" s="669"/>
      <c r="M403" s="669"/>
      <c r="N403" s="669"/>
      <c r="O403" s="669"/>
      <c r="P403" s="669"/>
      <c r="Q403" s="669"/>
      <c r="R403" s="669"/>
      <c r="S403" s="669"/>
      <c r="T403" s="669"/>
      <c r="U403" s="669"/>
      <c r="V403" s="669"/>
      <c r="W403" s="669"/>
      <c r="X403" s="669"/>
      <c r="Y403" s="669"/>
      <c r="Z403" s="669"/>
      <c r="AA403" s="669"/>
    </row>
    <row r="404" spans="1:27" ht="12.75">
      <c r="A404" s="669"/>
      <c r="B404" s="669"/>
      <c r="C404" s="669"/>
      <c r="D404" s="669"/>
      <c r="E404" s="669"/>
      <c r="F404" s="669"/>
      <c r="G404" s="669"/>
      <c r="H404" s="669"/>
      <c r="I404" s="669"/>
      <c r="J404" s="669"/>
      <c r="K404" s="669"/>
      <c r="L404" s="669"/>
      <c r="M404" s="669"/>
      <c r="N404" s="669"/>
      <c r="O404" s="669"/>
      <c r="P404" s="669"/>
      <c r="Q404" s="669"/>
      <c r="R404" s="669"/>
      <c r="S404" s="669"/>
      <c r="T404" s="669"/>
      <c r="U404" s="669"/>
      <c r="V404" s="669"/>
      <c r="W404" s="669"/>
      <c r="X404" s="669"/>
      <c r="Y404" s="669"/>
      <c r="Z404" s="669"/>
      <c r="AA404" s="669"/>
    </row>
    <row r="405" spans="1:27" ht="12.75">
      <c r="A405" s="669"/>
      <c r="B405" s="669"/>
      <c r="C405" s="669"/>
      <c r="D405" s="669"/>
      <c r="E405" s="669"/>
      <c r="F405" s="669"/>
      <c r="G405" s="669"/>
      <c r="H405" s="669"/>
      <c r="I405" s="669"/>
      <c r="J405" s="669"/>
      <c r="K405" s="669"/>
      <c r="L405" s="669"/>
      <c r="M405" s="669"/>
      <c r="N405" s="669"/>
      <c r="O405" s="669"/>
      <c r="P405" s="669"/>
      <c r="Q405" s="669"/>
      <c r="R405" s="669"/>
      <c r="S405" s="669"/>
      <c r="T405" s="669"/>
      <c r="U405" s="669"/>
      <c r="V405" s="669"/>
      <c r="W405" s="669"/>
      <c r="X405" s="669"/>
      <c r="Y405" s="669"/>
      <c r="Z405" s="669"/>
      <c r="AA405" s="669"/>
    </row>
    <row r="406" spans="1:27" ht="12.75">
      <c r="A406" s="669"/>
      <c r="B406" s="669"/>
      <c r="C406" s="669"/>
      <c r="D406" s="669"/>
      <c r="E406" s="669"/>
      <c r="F406" s="669"/>
      <c r="G406" s="669"/>
      <c r="H406" s="669"/>
      <c r="I406" s="669"/>
      <c r="J406" s="669"/>
      <c r="K406" s="669"/>
      <c r="L406" s="669"/>
      <c r="M406" s="669"/>
      <c r="N406" s="669"/>
      <c r="O406" s="669"/>
      <c r="P406" s="669"/>
      <c r="Q406" s="669"/>
      <c r="R406" s="669"/>
      <c r="S406" s="669"/>
      <c r="T406" s="669"/>
      <c r="U406" s="669"/>
      <c r="V406" s="669"/>
      <c r="W406" s="669"/>
      <c r="X406" s="669"/>
      <c r="Y406" s="669"/>
      <c r="Z406" s="669"/>
      <c r="AA406" s="669"/>
    </row>
    <row r="407" spans="1:27" ht="12.75">
      <c r="A407" s="669"/>
      <c r="B407" s="669"/>
      <c r="C407" s="669"/>
      <c r="D407" s="669"/>
      <c r="E407" s="669"/>
      <c r="F407" s="669"/>
      <c r="G407" s="669"/>
      <c r="H407" s="669"/>
      <c r="I407" s="669"/>
      <c r="J407" s="669"/>
      <c r="K407" s="669"/>
      <c r="L407" s="669"/>
      <c r="M407" s="669"/>
      <c r="N407" s="669"/>
      <c r="O407" s="669"/>
      <c r="P407" s="669"/>
      <c r="Q407" s="669"/>
      <c r="R407" s="669"/>
      <c r="S407" s="669"/>
      <c r="T407" s="669"/>
      <c r="U407" s="669"/>
      <c r="V407" s="669"/>
      <c r="W407" s="669"/>
      <c r="X407" s="669"/>
      <c r="Y407" s="669"/>
      <c r="Z407" s="669"/>
      <c r="AA407" s="669"/>
    </row>
    <row r="408" spans="1:27" ht="12.75">
      <c r="A408" s="669"/>
      <c r="B408" s="669"/>
      <c r="C408" s="669"/>
      <c r="D408" s="669"/>
      <c r="E408" s="669"/>
      <c r="F408" s="669"/>
      <c r="G408" s="669"/>
      <c r="H408" s="669"/>
      <c r="I408" s="669"/>
      <c r="J408" s="669"/>
      <c r="K408" s="669"/>
      <c r="L408" s="669"/>
      <c r="M408" s="669"/>
      <c r="N408" s="669"/>
      <c r="O408" s="669"/>
      <c r="P408" s="669"/>
      <c r="Q408" s="669"/>
      <c r="R408" s="669"/>
      <c r="S408" s="669"/>
      <c r="T408" s="669"/>
      <c r="U408" s="669"/>
      <c r="V408" s="669"/>
      <c r="W408" s="669"/>
      <c r="X408" s="669"/>
      <c r="Y408" s="669"/>
      <c r="Z408" s="669"/>
      <c r="AA408" s="669"/>
    </row>
    <row r="409" spans="1:27" ht="12.75">
      <c r="A409" s="669"/>
      <c r="B409" s="669"/>
      <c r="C409" s="669"/>
      <c r="D409" s="669"/>
      <c r="E409" s="669"/>
      <c r="F409" s="669"/>
      <c r="G409" s="669"/>
      <c r="H409" s="669"/>
      <c r="I409" s="669"/>
      <c r="J409" s="669"/>
      <c r="K409" s="669"/>
      <c r="L409" s="669"/>
      <c r="M409" s="669"/>
      <c r="N409" s="669"/>
      <c r="O409" s="669"/>
      <c r="P409" s="669"/>
      <c r="Q409" s="669"/>
      <c r="R409" s="669"/>
      <c r="S409" s="669"/>
      <c r="T409" s="669"/>
      <c r="U409" s="669"/>
      <c r="V409" s="669"/>
      <c r="W409" s="669"/>
      <c r="X409" s="669"/>
      <c r="Y409" s="669"/>
      <c r="Z409" s="669"/>
      <c r="AA409" s="669"/>
    </row>
    <row r="410" spans="1:27" ht="12.75">
      <c r="A410" s="669"/>
      <c r="B410" s="669"/>
      <c r="C410" s="669"/>
      <c r="D410" s="669"/>
      <c r="E410" s="669"/>
      <c r="F410" s="669"/>
      <c r="G410" s="669"/>
      <c r="H410" s="669"/>
      <c r="I410" s="669"/>
      <c r="J410" s="669"/>
      <c r="K410" s="669"/>
      <c r="L410" s="669"/>
      <c r="M410" s="669"/>
      <c r="N410" s="669"/>
      <c r="O410" s="669"/>
      <c r="P410" s="669"/>
      <c r="Q410" s="669"/>
      <c r="R410" s="669"/>
      <c r="S410" s="669"/>
      <c r="T410" s="669"/>
      <c r="U410" s="669"/>
      <c r="V410" s="669"/>
      <c r="W410" s="669"/>
      <c r="X410" s="669"/>
      <c r="Y410" s="669"/>
      <c r="Z410" s="669"/>
      <c r="AA410" s="669"/>
    </row>
    <row r="411" spans="1:27" ht="12.75">
      <c r="A411" s="669"/>
      <c r="B411" s="669"/>
      <c r="C411" s="669"/>
      <c r="D411" s="669"/>
      <c r="E411" s="669"/>
      <c r="F411" s="669"/>
      <c r="G411" s="669"/>
      <c r="H411" s="669"/>
      <c r="I411" s="669"/>
      <c r="J411" s="669"/>
      <c r="K411" s="669"/>
      <c r="L411" s="669"/>
      <c r="M411" s="669"/>
      <c r="N411" s="669"/>
      <c r="O411" s="669"/>
      <c r="P411" s="669"/>
      <c r="Q411" s="669"/>
      <c r="R411" s="669"/>
      <c r="S411" s="669"/>
      <c r="T411" s="669"/>
      <c r="U411" s="669"/>
      <c r="V411" s="669"/>
      <c r="W411" s="669"/>
      <c r="X411" s="669"/>
      <c r="Y411" s="669"/>
      <c r="Z411" s="669"/>
      <c r="AA411" s="669"/>
    </row>
    <row r="412" spans="1:27" ht="12.75">
      <c r="A412" s="669"/>
      <c r="B412" s="669"/>
      <c r="C412" s="669"/>
      <c r="D412" s="669"/>
      <c r="E412" s="669"/>
      <c r="F412" s="669"/>
      <c r="G412" s="669"/>
      <c r="H412" s="669"/>
      <c r="I412" s="669"/>
      <c r="J412" s="669"/>
      <c r="K412" s="669"/>
      <c r="L412" s="669"/>
      <c r="M412" s="669"/>
      <c r="N412" s="669"/>
      <c r="O412" s="669"/>
      <c r="P412" s="669"/>
      <c r="Q412" s="669"/>
      <c r="R412" s="669"/>
      <c r="S412" s="669"/>
      <c r="T412" s="669"/>
      <c r="U412" s="669"/>
      <c r="V412" s="669"/>
      <c r="W412" s="669"/>
      <c r="X412" s="669"/>
      <c r="Y412" s="669"/>
      <c r="Z412" s="669"/>
      <c r="AA412" s="669"/>
    </row>
    <row r="413" spans="1:27" ht="12.75">
      <c r="A413" s="669"/>
      <c r="B413" s="669"/>
      <c r="C413" s="669"/>
      <c r="D413" s="669"/>
      <c r="E413" s="669"/>
      <c r="F413" s="669"/>
      <c r="G413" s="669"/>
      <c r="H413" s="669"/>
      <c r="I413" s="669"/>
      <c r="J413" s="669"/>
      <c r="K413" s="669"/>
      <c r="L413" s="669"/>
      <c r="M413" s="669"/>
      <c r="N413" s="669"/>
      <c r="O413" s="669"/>
      <c r="P413" s="669"/>
      <c r="Q413" s="669"/>
      <c r="R413" s="669"/>
      <c r="S413" s="669"/>
      <c r="T413" s="669"/>
      <c r="U413" s="669"/>
      <c r="V413" s="669"/>
      <c r="W413" s="669"/>
      <c r="X413" s="669"/>
      <c r="Y413" s="669"/>
      <c r="Z413" s="669"/>
      <c r="AA413" s="669"/>
    </row>
    <row r="414" spans="1:27" ht="12.75">
      <c r="A414" s="669"/>
      <c r="B414" s="669"/>
      <c r="C414" s="669"/>
      <c r="D414" s="669"/>
      <c r="E414" s="669"/>
      <c r="F414" s="669"/>
      <c r="G414" s="669"/>
      <c r="H414" s="669"/>
      <c r="I414" s="669"/>
      <c r="J414" s="669"/>
      <c r="K414" s="669"/>
      <c r="L414" s="669"/>
      <c r="M414" s="669"/>
      <c r="N414" s="669"/>
      <c r="O414" s="669"/>
      <c r="P414" s="669"/>
      <c r="Q414" s="669"/>
      <c r="R414" s="669"/>
      <c r="S414" s="669"/>
      <c r="T414" s="669"/>
      <c r="U414" s="669"/>
      <c r="V414" s="669"/>
      <c r="W414" s="669"/>
      <c r="X414" s="669"/>
      <c r="Y414" s="669"/>
      <c r="Z414" s="669"/>
      <c r="AA414" s="669"/>
    </row>
    <row r="415" spans="1:27" ht="12.75">
      <c r="A415" s="669"/>
      <c r="B415" s="669"/>
      <c r="C415" s="669"/>
      <c r="D415" s="669"/>
      <c r="E415" s="669"/>
      <c r="F415" s="669"/>
      <c r="G415" s="669"/>
      <c r="H415" s="669"/>
      <c r="I415" s="669"/>
      <c r="J415" s="669"/>
      <c r="K415" s="669"/>
      <c r="L415" s="669"/>
      <c r="M415" s="669"/>
      <c r="N415" s="669"/>
      <c r="O415" s="669"/>
      <c r="P415" s="669"/>
      <c r="Q415" s="669"/>
      <c r="R415" s="669"/>
      <c r="S415" s="669"/>
      <c r="T415" s="669"/>
      <c r="U415" s="669"/>
      <c r="V415" s="669"/>
      <c r="W415" s="669"/>
      <c r="X415" s="669"/>
      <c r="Y415" s="669"/>
      <c r="Z415" s="669"/>
      <c r="AA415" s="669"/>
    </row>
    <row r="416" spans="1:27" ht="12.75">
      <c r="A416" s="669"/>
      <c r="B416" s="669"/>
      <c r="C416" s="669"/>
      <c r="D416" s="669"/>
      <c r="E416" s="669"/>
      <c r="F416" s="669"/>
      <c r="G416" s="669"/>
      <c r="H416" s="669"/>
      <c r="I416" s="669"/>
      <c r="J416" s="669"/>
      <c r="K416" s="669"/>
      <c r="L416" s="669"/>
      <c r="M416" s="669"/>
      <c r="N416" s="669"/>
      <c r="O416" s="669"/>
      <c r="P416" s="669"/>
      <c r="Q416" s="669"/>
      <c r="R416" s="669"/>
      <c r="S416" s="669"/>
      <c r="T416" s="669"/>
      <c r="U416" s="669"/>
      <c r="V416" s="669"/>
      <c r="W416" s="669"/>
      <c r="X416" s="669"/>
      <c r="Y416" s="669"/>
      <c r="Z416" s="669"/>
      <c r="AA416" s="669"/>
    </row>
    <row r="417" spans="1:27" ht="12.75">
      <c r="A417" s="669"/>
      <c r="B417" s="669"/>
      <c r="C417" s="669"/>
      <c r="D417" s="669"/>
      <c r="E417" s="669"/>
      <c r="F417" s="669"/>
      <c r="G417" s="669"/>
      <c r="H417" s="669"/>
      <c r="I417" s="669"/>
      <c r="J417" s="669"/>
      <c r="K417" s="669"/>
      <c r="L417" s="669"/>
      <c r="M417" s="669"/>
      <c r="N417" s="669"/>
      <c r="O417" s="669"/>
      <c r="P417" s="669"/>
      <c r="Q417" s="669"/>
      <c r="R417" s="669"/>
      <c r="S417" s="669"/>
      <c r="T417" s="669"/>
      <c r="U417" s="669"/>
      <c r="V417" s="669"/>
      <c r="W417" s="669"/>
      <c r="X417" s="669"/>
      <c r="Y417" s="669"/>
      <c r="Z417" s="669"/>
      <c r="AA417" s="669"/>
    </row>
    <row r="418" spans="1:27" ht="12.75">
      <c r="A418" s="669"/>
      <c r="B418" s="669"/>
      <c r="C418" s="669"/>
      <c r="D418" s="669"/>
      <c r="E418" s="669"/>
      <c r="F418" s="669"/>
      <c r="G418" s="669"/>
      <c r="H418" s="669"/>
      <c r="I418" s="669"/>
      <c r="J418" s="669"/>
      <c r="K418" s="669"/>
      <c r="L418" s="669"/>
      <c r="M418" s="669"/>
      <c r="N418" s="669"/>
      <c r="O418" s="669"/>
      <c r="P418" s="669"/>
      <c r="Q418" s="669"/>
      <c r="R418" s="669"/>
      <c r="S418" s="669"/>
      <c r="T418" s="669"/>
      <c r="U418" s="669"/>
      <c r="V418" s="669"/>
      <c r="W418" s="669"/>
      <c r="X418" s="669"/>
      <c r="Y418" s="669"/>
      <c r="Z418" s="669"/>
      <c r="AA418" s="669"/>
    </row>
    <row r="419" spans="1:27" ht="12.75">
      <c r="A419" s="669"/>
      <c r="B419" s="669"/>
      <c r="C419" s="669"/>
      <c r="D419" s="669"/>
      <c r="E419" s="669"/>
      <c r="F419" s="669"/>
      <c r="G419" s="669"/>
      <c r="H419" s="669"/>
      <c r="I419" s="669"/>
      <c r="J419" s="669"/>
      <c r="K419" s="669"/>
      <c r="L419" s="669"/>
      <c r="M419" s="669"/>
      <c r="N419" s="669"/>
      <c r="O419" s="669"/>
      <c r="P419" s="669"/>
      <c r="Q419" s="669"/>
      <c r="R419" s="669"/>
      <c r="S419" s="669"/>
      <c r="T419" s="669"/>
      <c r="U419" s="669"/>
      <c r="V419" s="669"/>
      <c r="W419" s="669"/>
      <c r="X419" s="669"/>
      <c r="Y419" s="669"/>
      <c r="Z419" s="669"/>
      <c r="AA419" s="669"/>
    </row>
    <row r="420" spans="1:27" ht="12.75">
      <c r="A420" s="669"/>
      <c r="B420" s="669"/>
      <c r="C420" s="669"/>
      <c r="D420" s="669"/>
      <c r="E420" s="669"/>
      <c r="F420" s="669"/>
      <c r="G420" s="669"/>
      <c r="H420" s="669"/>
      <c r="I420" s="669"/>
      <c r="J420" s="669"/>
      <c r="K420" s="669"/>
      <c r="L420" s="669"/>
      <c r="M420" s="669"/>
      <c r="N420" s="669"/>
      <c r="O420" s="669"/>
      <c r="P420" s="669"/>
      <c r="Q420" s="669"/>
      <c r="R420" s="669"/>
      <c r="S420" s="669"/>
      <c r="T420" s="669"/>
      <c r="U420" s="669"/>
      <c r="V420" s="669"/>
      <c r="W420" s="669"/>
      <c r="X420" s="669"/>
      <c r="Y420" s="669"/>
      <c r="Z420" s="669"/>
      <c r="AA420" s="669"/>
    </row>
    <row r="421" spans="1:27" ht="12.75">
      <c r="A421" s="669"/>
      <c r="B421" s="669"/>
      <c r="C421" s="669"/>
      <c r="D421" s="669"/>
      <c r="E421" s="669"/>
      <c r="F421" s="669"/>
      <c r="G421" s="669"/>
      <c r="H421" s="669"/>
      <c r="I421" s="669"/>
      <c r="J421" s="669"/>
      <c r="K421" s="669"/>
      <c r="L421" s="669"/>
      <c r="M421" s="669"/>
      <c r="N421" s="669"/>
      <c r="O421" s="669"/>
      <c r="P421" s="669"/>
      <c r="Q421" s="669"/>
      <c r="R421" s="669"/>
      <c r="S421" s="669"/>
      <c r="T421" s="669"/>
      <c r="U421" s="669"/>
      <c r="V421" s="669"/>
      <c r="W421" s="669"/>
      <c r="X421" s="669"/>
      <c r="Y421" s="669"/>
      <c r="Z421" s="669"/>
      <c r="AA421" s="669"/>
    </row>
    <row r="422" spans="1:27" ht="12.75">
      <c r="A422" s="669"/>
      <c r="B422" s="669"/>
      <c r="C422" s="669"/>
      <c r="D422" s="669"/>
      <c r="E422" s="669"/>
      <c r="F422" s="669"/>
      <c r="G422" s="669"/>
      <c r="H422" s="669"/>
      <c r="I422" s="669"/>
      <c r="J422" s="669"/>
      <c r="K422" s="669"/>
      <c r="L422" s="669"/>
      <c r="M422" s="669"/>
      <c r="N422" s="669"/>
      <c r="O422" s="669"/>
      <c r="P422" s="669"/>
      <c r="Q422" s="669"/>
      <c r="R422" s="669"/>
      <c r="S422" s="669"/>
      <c r="T422" s="669"/>
      <c r="U422" s="669"/>
      <c r="V422" s="669"/>
      <c r="W422" s="669"/>
      <c r="X422" s="669"/>
      <c r="Y422" s="669"/>
      <c r="Z422" s="669"/>
      <c r="AA422" s="669"/>
    </row>
    <row r="423" spans="1:27" ht="12.75">
      <c r="A423" s="669"/>
      <c r="B423" s="669"/>
      <c r="C423" s="669"/>
      <c r="D423" s="669"/>
      <c r="E423" s="669"/>
      <c r="F423" s="669"/>
      <c r="G423" s="669"/>
      <c r="H423" s="669"/>
      <c r="I423" s="669"/>
      <c r="J423" s="669"/>
      <c r="K423" s="669"/>
      <c r="L423" s="669"/>
      <c r="M423" s="669"/>
      <c r="N423" s="669"/>
      <c r="O423" s="669"/>
      <c r="P423" s="669"/>
      <c r="Q423" s="669"/>
      <c r="R423" s="669"/>
      <c r="S423" s="669"/>
      <c r="T423" s="669"/>
      <c r="U423" s="669"/>
      <c r="V423" s="669"/>
      <c r="W423" s="669"/>
      <c r="X423" s="669"/>
      <c r="Y423" s="669"/>
      <c r="Z423" s="669"/>
      <c r="AA423" s="669"/>
    </row>
    <row r="424" spans="1:27" ht="12.75">
      <c r="A424" s="669"/>
      <c r="B424" s="669"/>
      <c r="C424" s="669"/>
      <c r="D424" s="669"/>
      <c r="E424" s="669"/>
      <c r="F424" s="669"/>
      <c r="G424" s="669"/>
      <c r="H424" s="669"/>
      <c r="I424" s="669"/>
      <c r="J424" s="669"/>
      <c r="K424" s="669"/>
      <c r="L424" s="669"/>
      <c r="M424" s="669"/>
      <c r="N424" s="669"/>
      <c r="O424" s="669"/>
      <c r="P424" s="669"/>
      <c r="Q424" s="669"/>
      <c r="R424" s="669"/>
      <c r="S424" s="669"/>
      <c r="T424" s="669"/>
      <c r="U424" s="669"/>
      <c r="V424" s="669"/>
      <c r="W424" s="669"/>
      <c r="X424" s="669"/>
      <c r="Y424" s="669"/>
      <c r="Z424" s="669"/>
      <c r="AA424" s="669"/>
    </row>
    <row r="425" spans="1:27" ht="12.75">
      <c r="A425" s="669"/>
      <c r="B425" s="669"/>
      <c r="C425" s="669"/>
      <c r="D425" s="669"/>
      <c r="E425" s="669"/>
      <c r="F425" s="669"/>
      <c r="G425" s="669"/>
      <c r="H425" s="669"/>
      <c r="I425" s="669"/>
      <c r="J425" s="669"/>
      <c r="K425" s="669"/>
      <c r="L425" s="669"/>
      <c r="M425" s="669"/>
      <c r="N425" s="669"/>
      <c r="O425" s="669"/>
      <c r="P425" s="669"/>
      <c r="Q425" s="669"/>
      <c r="R425" s="669"/>
      <c r="S425" s="669"/>
      <c r="T425" s="669"/>
      <c r="U425" s="669"/>
      <c r="V425" s="669"/>
      <c r="W425" s="669"/>
      <c r="X425" s="669"/>
      <c r="Y425" s="669"/>
      <c r="Z425" s="669"/>
      <c r="AA425" s="669"/>
    </row>
    <row r="426" spans="1:27" ht="12.75">
      <c r="A426" s="669"/>
      <c r="B426" s="669"/>
      <c r="C426" s="669"/>
      <c r="D426" s="669"/>
      <c r="E426" s="669"/>
      <c r="F426" s="669"/>
      <c r="G426" s="669"/>
      <c r="H426" s="669"/>
      <c r="I426" s="669"/>
      <c r="J426" s="669"/>
      <c r="K426" s="669"/>
      <c r="L426" s="669"/>
      <c r="M426" s="669"/>
      <c r="N426" s="669"/>
      <c r="O426" s="669"/>
      <c r="P426" s="669"/>
      <c r="Q426" s="669"/>
      <c r="R426" s="669"/>
      <c r="S426" s="669"/>
      <c r="T426" s="669"/>
      <c r="U426" s="669"/>
      <c r="V426" s="669"/>
      <c r="W426" s="669"/>
      <c r="X426" s="669"/>
      <c r="Y426" s="669"/>
      <c r="Z426" s="669"/>
      <c r="AA426" s="669"/>
    </row>
    <row r="427" spans="1:27" ht="12.75">
      <c r="A427" s="669"/>
      <c r="B427" s="669"/>
      <c r="C427" s="669"/>
      <c r="D427" s="669"/>
      <c r="E427" s="669"/>
      <c r="F427" s="669"/>
      <c r="G427" s="669"/>
      <c r="H427" s="669"/>
      <c r="I427" s="669"/>
      <c r="J427" s="669"/>
      <c r="K427" s="669"/>
      <c r="L427" s="669"/>
      <c r="M427" s="669"/>
      <c r="N427" s="669"/>
      <c r="O427" s="669"/>
      <c r="P427" s="669"/>
      <c r="Q427" s="669"/>
      <c r="R427" s="669"/>
      <c r="S427" s="669"/>
      <c r="T427" s="669"/>
      <c r="U427" s="669"/>
      <c r="V427" s="669"/>
      <c r="W427" s="669"/>
      <c r="X427" s="669"/>
      <c r="Y427" s="669"/>
      <c r="Z427" s="669"/>
      <c r="AA427" s="669"/>
    </row>
    <row r="428" spans="1:27" ht="12.75">
      <c r="A428" s="669"/>
      <c r="B428" s="669"/>
      <c r="C428" s="669"/>
      <c r="D428" s="669"/>
      <c r="E428" s="669"/>
      <c r="F428" s="669"/>
      <c r="G428" s="669"/>
      <c r="H428" s="669"/>
      <c r="I428" s="669"/>
      <c r="J428" s="669"/>
      <c r="K428" s="669"/>
      <c r="L428" s="669"/>
      <c r="M428" s="669"/>
      <c r="N428" s="669"/>
      <c r="O428" s="669"/>
      <c r="P428" s="669"/>
      <c r="Q428" s="669"/>
      <c r="R428" s="669"/>
      <c r="S428" s="669"/>
      <c r="T428" s="669"/>
      <c r="U428" s="669"/>
      <c r="V428" s="669"/>
      <c r="W428" s="669"/>
      <c r="X428" s="669"/>
      <c r="Y428" s="669"/>
      <c r="Z428" s="669"/>
      <c r="AA428" s="669"/>
    </row>
    <row r="429" spans="1:27" ht="12.75">
      <c r="A429" s="669"/>
      <c r="B429" s="669"/>
      <c r="C429" s="669"/>
      <c r="D429" s="669"/>
      <c r="E429" s="669"/>
      <c r="F429" s="669"/>
      <c r="G429" s="669"/>
      <c r="H429" s="669"/>
      <c r="I429" s="669"/>
      <c r="J429" s="669"/>
      <c r="K429" s="669"/>
      <c r="L429" s="669"/>
      <c r="M429" s="669"/>
      <c r="N429" s="669"/>
      <c r="O429" s="669"/>
      <c r="P429" s="669"/>
      <c r="Q429" s="669"/>
      <c r="R429" s="669"/>
      <c r="S429" s="669"/>
      <c r="T429" s="669"/>
      <c r="U429" s="669"/>
      <c r="V429" s="669"/>
      <c r="W429" s="669"/>
      <c r="X429" s="669"/>
      <c r="Y429" s="669"/>
      <c r="Z429" s="669"/>
      <c r="AA429" s="669"/>
    </row>
    <row r="430" spans="1:27" ht="12.75">
      <c r="A430" s="669"/>
      <c r="B430" s="669"/>
      <c r="C430" s="669"/>
      <c r="D430" s="669"/>
      <c r="E430" s="669"/>
      <c r="F430" s="669"/>
      <c r="G430" s="669"/>
      <c r="H430" s="669"/>
      <c r="I430" s="669"/>
      <c r="J430" s="669"/>
      <c r="K430" s="669"/>
      <c r="L430" s="669"/>
      <c r="M430" s="669"/>
      <c r="N430" s="669"/>
      <c r="O430" s="669"/>
      <c r="P430" s="669"/>
      <c r="Q430" s="669"/>
      <c r="R430" s="669"/>
      <c r="S430" s="669"/>
      <c r="T430" s="669"/>
      <c r="U430" s="669"/>
      <c r="V430" s="669"/>
      <c r="W430" s="669"/>
      <c r="X430" s="669"/>
      <c r="Y430" s="669"/>
      <c r="Z430" s="669"/>
      <c r="AA430" s="669"/>
    </row>
    <row r="431" spans="1:27" ht="12.75">
      <c r="A431" s="669"/>
      <c r="B431" s="669"/>
      <c r="C431" s="669"/>
      <c r="D431" s="669"/>
      <c r="E431" s="669"/>
      <c r="F431" s="669"/>
      <c r="G431" s="669"/>
      <c r="H431" s="669"/>
      <c r="I431" s="669"/>
      <c r="J431" s="669"/>
      <c r="K431" s="669"/>
      <c r="L431" s="669"/>
      <c r="M431" s="669"/>
      <c r="N431" s="669"/>
      <c r="O431" s="669"/>
      <c r="P431" s="669"/>
      <c r="Q431" s="669"/>
      <c r="R431" s="669"/>
      <c r="S431" s="669"/>
      <c r="T431" s="669"/>
      <c r="U431" s="669"/>
      <c r="V431" s="669"/>
      <c r="W431" s="669"/>
      <c r="X431" s="669"/>
      <c r="Y431" s="669"/>
      <c r="Z431" s="669"/>
      <c r="AA431" s="669"/>
    </row>
    <row r="432" spans="1:27" ht="12.75">
      <c r="A432" s="669"/>
      <c r="B432" s="669"/>
      <c r="C432" s="669"/>
      <c r="D432" s="669"/>
      <c r="E432" s="669"/>
      <c r="F432" s="669"/>
      <c r="G432" s="669"/>
      <c r="H432" s="669"/>
      <c r="I432" s="669"/>
      <c r="J432" s="669"/>
      <c r="K432" s="669"/>
      <c r="L432" s="669"/>
      <c r="M432" s="669"/>
      <c r="N432" s="669"/>
      <c r="O432" s="669"/>
      <c r="P432" s="669"/>
      <c r="Q432" s="669"/>
      <c r="R432" s="669"/>
      <c r="S432" s="669"/>
      <c r="T432" s="669"/>
      <c r="U432" s="669"/>
      <c r="V432" s="669"/>
      <c r="W432" s="669"/>
      <c r="X432" s="669"/>
      <c r="Y432" s="669"/>
      <c r="Z432" s="669"/>
      <c r="AA432" s="669"/>
    </row>
    <row r="433" spans="1:27" ht="12.75">
      <c r="A433" s="669"/>
      <c r="B433" s="669"/>
      <c r="C433" s="669"/>
      <c r="D433" s="669"/>
      <c r="E433" s="669"/>
      <c r="F433" s="669"/>
      <c r="G433" s="669"/>
      <c r="H433" s="669"/>
      <c r="I433" s="669"/>
      <c r="J433" s="669"/>
      <c r="K433" s="669"/>
      <c r="L433" s="669"/>
      <c r="M433" s="669"/>
      <c r="N433" s="669"/>
      <c r="O433" s="669"/>
      <c r="P433" s="669"/>
      <c r="Q433" s="669"/>
      <c r="R433" s="669"/>
      <c r="S433" s="669"/>
      <c r="T433" s="669"/>
      <c r="U433" s="669"/>
      <c r="V433" s="669"/>
      <c r="W433" s="669"/>
      <c r="X433" s="669"/>
      <c r="Y433" s="669"/>
      <c r="Z433" s="669"/>
      <c r="AA433" s="669"/>
    </row>
    <row r="434" spans="1:27" ht="12.75">
      <c r="A434" s="669"/>
      <c r="B434" s="669"/>
      <c r="C434" s="669"/>
      <c r="D434" s="669"/>
      <c r="E434" s="669"/>
      <c r="F434" s="669"/>
      <c r="G434" s="669"/>
      <c r="H434" s="669"/>
      <c r="I434" s="669"/>
      <c r="J434" s="669"/>
      <c r="K434" s="669"/>
      <c r="L434" s="669"/>
      <c r="M434" s="669"/>
      <c r="N434" s="669"/>
      <c r="O434" s="669"/>
      <c r="P434" s="669"/>
      <c r="Q434" s="669"/>
      <c r="R434" s="669"/>
      <c r="S434" s="669"/>
      <c r="T434" s="669"/>
      <c r="U434" s="669"/>
      <c r="V434" s="669"/>
      <c r="W434" s="669"/>
      <c r="X434" s="669"/>
      <c r="Y434" s="669"/>
      <c r="Z434" s="669"/>
      <c r="AA434" s="669"/>
    </row>
    <row r="435" spans="1:27" ht="12.75">
      <c r="A435" s="669"/>
      <c r="B435" s="669"/>
      <c r="C435" s="669"/>
      <c r="D435" s="669"/>
      <c r="E435" s="669"/>
      <c r="F435" s="669"/>
      <c r="G435" s="669"/>
      <c r="H435" s="669"/>
      <c r="I435" s="669"/>
      <c r="J435" s="669"/>
      <c r="K435" s="669"/>
      <c r="L435" s="669"/>
      <c r="M435" s="669"/>
      <c r="N435" s="669"/>
      <c r="O435" s="669"/>
      <c r="P435" s="669"/>
      <c r="Q435" s="669"/>
      <c r="R435" s="669"/>
      <c r="S435" s="669"/>
      <c r="T435" s="669"/>
      <c r="U435" s="669"/>
      <c r="V435" s="669"/>
      <c r="W435" s="669"/>
      <c r="X435" s="669"/>
      <c r="Y435" s="669"/>
      <c r="Z435" s="669"/>
      <c r="AA435" s="669"/>
    </row>
    <row r="436" spans="1:27" ht="12.75">
      <c r="A436" s="669"/>
      <c r="B436" s="669"/>
      <c r="C436" s="669"/>
      <c r="D436" s="669"/>
      <c r="E436" s="669"/>
      <c r="F436" s="669"/>
      <c r="G436" s="669"/>
      <c r="H436" s="669"/>
      <c r="I436" s="669"/>
      <c r="J436" s="669"/>
      <c r="K436" s="669"/>
      <c r="L436" s="669"/>
      <c r="M436" s="669"/>
      <c r="N436" s="669"/>
      <c r="O436" s="669"/>
      <c r="P436" s="669"/>
      <c r="Q436" s="669"/>
      <c r="R436" s="669"/>
      <c r="S436" s="669"/>
      <c r="T436" s="669"/>
      <c r="U436" s="669"/>
      <c r="V436" s="669"/>
      <c r="W436" s="669"/>
      <c r="X436" s="669"/>
      <c r="Y436" s="669"/>
      <c r="Z436" s="669"/>
      <c r="AA436" s="669"/>
    </row>
    <row r="437" spans="1:27" ht="12.75">
      <c r="A437" s="669"/>
      <c r="B437" s="669"/>
      <c r="C437" s="669"/>
      <c r="D437" s="669"/>
      <c r="E437" s="669"/>
      <c r="F437" s="669"/>
      <c r="G437" s="669"/>
      <c r="H437" s="669"/>
      <c r="I437" s="669"/>
      <c r="J437" s="669"/>
      <c r="K437" s="669"/>
      <c r="L437" s="669"/>
      <c r="M437" s="669"/>
      <c r="N437" s="669"/>
      <c r="O437" s="669"/>
      <c r="P437" s="669"/>
      <c r="Q437" s="669"/>
      <c r="R437" s="669"/>
      <c r="S437" s="669"/>
      <c r="T437" s="669"/>
      <c r="U437" s="669"/>
      <c r="V437" s="669"/>
      <c r="W437" s="669"/>
      <c r="X437" s="669"/>
      <c r="Y437" s="669"/>
      <c r="Z437" s="669"/>
      <c r="AA437" s="669"/>
    </row>
    <row r="438" spans="1:27" ht="12.75">
      <c r="A438" s="669"/>
      <c r="B438" s="669"/>
      <c r="C438" s="669"/>
      <c r="D438" s="669"/>
      <c r="E438" s="669"/>
      <c r="F438" s="669"/>
      <c r="G438" s="669"/>
      <c r="H438" s="669"/>
      <c r="I438" s="669"/>
      <c r="J438" s="669"/>
      <c r="K438" s="669"/>
      <c r="L438" s="669"/>
      <c r="M438" s="669"/>
      <c r="N438" s="669"/>
      <c r="O438" s="669"/>
      <c r="P438" s="669"/>
      <c r="Q438" s="669"/>
      <c r="R438" s="669"/>
      <c r="S438" s="669"/>
      <c r="T438" s="669"/>
      <c r="U438" s="669"/>
      <c r="V438" s="669"/>
      <c r="W438" s="669"/>
      <c r="X438" s="669"/>
      <c r="Y438" s="669"/>
      <c r="Z438" s="669"/>
      <c r="AA438" s="669"/>
    </row>
    <row r="439" spans="1:27" ht="12.75">
      <c r="A439" s="669"/>
      <c r="B439" s="669"/>
      <c r="C439" s="669"/>
      <c r="D439" s="669"/>
      <c r="E439" s="669"/>
      <c r="F439" s="669"/>
      <c r="G439" s="669"/>
      <c r="H439" s="669"/>
      <c r="I439" s="669"/>
      <c r="J439" s="669"/>
      <c r="K439" s="669"/>
      <c r="L439" s="669"/>
      <c r="M439" s="669"/>
      <c r="N439" s="669"/>
      <c r="O439" s="669"/>
      <c r="P439" s="669"/>
      <c r="Q439" s="669"/>
      <c r="R439" s="669"/>
      <c r="S439" s="669"/>
      <c r="T439" s="669"/>
      <c r="U439" s="669"/>
      <c r="V439" s="669"/>
      <c r="W439" s="669"/>
      <c r="X439" s="669"/>
      <c r="Y439" s="669"/>
      <c r="Z439" s="669"/>
      <c r="AA439" s="669"/>
    </row>
    <row r="440" spans="1:27" ht="12.75">
      <c r="A440" s="669"/>
      <c r="B440" s="669"/>
      <c r="C440" s="669"/>
      <c r="D440" s="669"/>
      <c r="E440" s="669"/>
      <c r="F440" s="669"/>
      <c r="G440" s="669"/>
      <c r="H440" s="669"/>
      <c r="I440" s="669"/>
      <c r="J440" s="669"/>
      <c r="K440" s="669"/>
      <c r="L440" s="669"/>
      <c r="M440" s="669"/>
      <c r="N440" s="669"/>
      <c r="O440" s="669"/>
      <c r="P440" s="669"/>
      <c r="Q440" s="669"/>
      <c r="R440" s="669"/>
      <c r="S440" s="669"/>
      <c r="T440" s="669"/>
      <c r="U440" s="669"/>
      <c r="V440" s="669"/>
      <c r="W440" s="669"/>
      <c r="X440" s="669"/>
      <c r="Y440" s="669"/>
      <c r="Z440" s="669"/>
      <c r="AA440" s="669"/>
    </row>
    <row r="441" spans="1:27" ht="12.75">
      <c r="A441" s="669"/>
      <c r="B441" s="669"/>
      <c r="C441" s="669"/>
      <c r="D441" s="669"/>
      <c r="E441" s="669"/>
      <c r="F441" s="669"/>
      <c r="G441" s="669"/>
      <c r="H441" s="669"/>
      <c r="I441" s="669"/>
      <c r="J441" s="669"/>
      <c r="K441" s="669"/>
      <c r="L441" s="669"/>
      <c r="M441" s="669"/>
      <c r="N441" s="669"/>
      <c r="O441" s="669"/>
      <c r="P441" s="669"/>
      <c r="Q441" s="669"/>
      <c r="R441" s="669"/>
      <c r="S441" s="669"/>
      <c r="T441" s="669"/>
      <c r="U441" s="669"/>
      <c r="V441" s="669"/>
      <c r="W441" s="669"/>
      <c r="X441" s="669"/>
      <c r="Y441" s="669"/>
      <c r="Z441" s="669"/>
      <c r="AA441" s="669"/>
    </row>
    <row r="442" spans="1:27" ht="12.75">
      <c r="A442" s="669"/>
      <c r="B442" s="669"/>
      <c r="C442" s="669"/>
      <c r="D442" s="669"/>
      <c r="E442" s="669"/>
      <c r="F442" s="669"/>
      <c r="G442" s="669"/>
      <c r="H442" s="669"/>
      <c r="I442" s="669"/>
      <c r="J442" s="669"/>
      <c r="K442" s="669"/>
      <c r="L442" s="669"/>
      <c r="M442" s="669"/>
      <c r="N442" s="669"/>
      <c r="O442" s="669"/>
      <c r="P442" s="669"/>
      <c r="Q442" s="669"/>
      <c r="R442" s="669"/>
      <c r="S442" s="669"/>
      <c r="T442" s="669"/>
      <c r="U442" s="669"/>
      <c r="V442" s="669"/>
      <c r="W442" s="669"/>
      <c r="X442" s="669"/>
      <c r="Y442" s="669"/>
      <c r="Z442" s="669"/>
      <c r="AA442" s="669"/>
    </row>
    <row r="443" spans="1:27" ht="12.75">
      <c r="A443" s="669"/>
      <c r="B443" s="669"/>
      <c r="C443" s="669"/>
      <c r="D443" s="669"/>
      <c r="E443" s="669"/>
      <c r="F443" s="669"/>
      <c r="G443" s="669"/>
      <c r="H443" s="669"/>
      <c r="I443" s="669"/>
      <c r="J443" s="669"/>
      <c r="K443" s="669"/>
      <c r="L443" s="669"/>
      <c r="M443" s="669"/>
      <c r="N443" s="669"/>
      <c r="O443" s="669"/>
      <c r="P443" s="669"/>
      <c r="Q443" s="669"/>
      <c r="R443" s="669"/>
      <c r="S443" s="669"/>
      <c r="T443" s="669"/>
      <c r="U443" s="669"/>
      <c r="V443" s="669"/>
      <c r="W443" s="669"/>
      <c r="X443" s="669"/>
      <c r="Y443" s="669"/>
      <c r="Z443" s="669"/>
      <c r="AA443" s="669"/>
    </row>
    <row r="444" spans="1:27" ht="12.75">
      <c r="A444" s="669"/>
      <c r="B444" s="669"/>
      <c r="C444" s="669"/>
      <c r="D444" s="669"/>
      <c r="E444" s="669"/>
      <c r="F444" s="669"/>
      <c r="G444" s="669"/>
      <c r="H444" s="669"/>
      <c r="I444" s="669"/>
      <c r="J444" s="669"/>
      <c r="K444" s="669"/>
      <c r="L444" s="669"/>
      <c r="M444" s="669"/>
      <c r="N444" s="669"/>
      <c r="O444" s="669"/>
      <c r="P444" s="669"/>
      <c r="Q444" s="669"/>
      <c r="R444" s="669"/>
      <c r="S444" s="669"/>
      <c r="T444" s="669"/>
      <c r="U444" s="669"/>
      <c r="V444" s="669"/>
      <c r="W444" s="669"/>
      <c r="X444" s="669"/>
      <c r="Y444" s="669"/>
      <c r="Z444" s="669"/>
      <c r="AA444" s="669"/>
    </row>
    <row r="445" spans="1:27" ht="12.75">
      <c r="A445" s="669"/>
      <c r="B445" s="669"/>
      <c r="C445" s="669"/>
      <c r="D445" s="669"/>
      <c r="E445" s="669"/>
      <c r="F445" s="669"/>
      <c r="G445" s="669"/>
      <c r="H445" s="669"/>
      <c r="I445" s="669"/>
      <c r="J445" s="669"/>
      <c r="K445" s="669"/>
      <c r="L445" s="669"/>
      <c r="M445" s="669"/>
      <c r="N445" s="669"/>
      <c r="O445" s="669"/>
      <c r="P445" s="669"/>
      <c r="Q445" s="669"/>
      <c r="R445" s="669"/>
      <c r="S445" s="669"/>
      <c r="T445" s="669"/>
      <c r="U445" s="669"/>
      <c r="V445" s="669"/>
      <c r="W445" s="669"/>
      <c r="X445" s="669"/>
      <c r="Y445" s="669"/>
      <c r="Z445" s="669"/>
      <c r="AA445" s="669"/>
    </row>
    <row r="446" spans="1:27" ht="12.75">
      <c r="A446" s="669"/>
      <c r="B446" s="669"/>
      <c r="C446" s="669"/>
      <c r="D446" s="669"/>
      <c r="E446" s="669"/>
      <c r="F446" s="669"/>
      <c r="G446" s="669"/>
      <c r="H446" s="669"/>
      <c r="I446" s="669"/>
      <c r="J446" s="669"/>
      <c r="K446" s="669"/>
      <c r="L446" s="669"/>
      <c r="M446" s="669"/>
      <c r="N446" s="669"/>
      <c r="O446" s="669"/>
      <c r="P446" s="669"/>
      <c r="Q446" s="669"/>
      <c r="R446" s="669"/>
      <c r="S446" s="669"/>
      <c r="T446" s="669"/>
      <c r="U446" s="669"/>
      <c r="V446" s="669"/>
      <c r="W446" s="669"/>
      <c r="X446" s="669"/>
      <c r="Y446" s="669"/>
      <c r="Z446" s="669"/>
      <c r="AA446" s="669"/>
    </row>
    <row r="447" spans="1:27" ht="12.75">
      <c r="A447" s="669"/>
      <c r="B447" s="669"/>
      <c r="C447" s="669"/>
      <c r="D447" s="669"/>
      <c r="E447" s="669"/>
      <c r="F447" s="669"/>
      <c r="G447" s="669"/>
      <c r="H447" s="669"/>
      <c r="I447" s="669"/>
      <c r="J447" s="669"/>
      <c r="K447" s="669"/>
      <c r="L447" s="669"/>
      <c r="M447" s="669"/>
      <c r="N447" s="669"/>
      <c r="O447" s="669"/>
      <c r="P447" s="669"/>
      <c r="Q447" s="669"/>
      <c r="R447" s="669"/>
      <c r="S447" s="669"/>
      <c r="T447" s="669"/>
      <c r="U447" s="669"/>
      <c r="V447" s="669"/>
      <c r="W447" s="669"/>
      <c r="X447" s="669"/>
      <c r="Y447" s="669"/>
      <c r="Z447" s="669"/>
      <c r="AA447" s="669"/>
    </row>
    <row r="448" spans="1:27" ht="12.75">
      <c r="A448" s="669"/>
      <c r="B448" s="669"/>
      <c r="C448" s="669"/>
      <c r="D448" s="669"/>
      <c r="E448" s="669"/>
      <c r="F448" s="669"/>
      <c r="G448" s="669"/>
      <c r="H448" s="669"/>
      <c r="I448" s="669"/>
      <c r="J448" s="669"/>
      <c r="K448" s="669"/>
      <c r="L448" s="669"/>
      <c r="M448" s="669"/>
      <c r="N448" s="669"/>
      <c r="O448" s="669"/>
      <c r="P448" s="669"/>
      <c r="Q448" s="669"/>
      <c r="R448" s="669"/>
      <c r="S448" s="669"/>
      <c r="T448" s="669"/>
      <c r="U448" s="669"/>
      <c r="V448" s="669"/>
      <c r="W448" s="669"/>
      <c r="X448" s="669"/>
      <c r="Y448" s="669"/>
      <c r="Z448" s="669"/>
      <c r="AA448" s="669"/>
    </row>
    <row r="449" spans="1:27" ht="12.75">
      <c r="A449" s="669"/>
      <c r="B449" s="669"/>
      <c r="C449" s="669"/>
      <c r="D449" s="669"/>
      <c r="E449" s="669"/>
      <c r="F449" s="669"/>
      <c r="G449" s="669"/>
      <c r="H449" s="669"/>
      <c r="I449" s="669"/>
      <c r="J449" s="669"/>
      <c r="K449" s="669"/>
      <c r="L449" s="669"/>
      <c r="M449" s="669"/>
      <c r="N449" s="669"/>
      <c r="O449" s="669"/>
      <c r="P449" s="669"/>
      <c r="Q449" s="669"/>
      <c r="R449" s="669"/>
      <c r="S449" s="669"/>
      <c r="T449" s="669"/>
      <c r="U449" s="669"/>
      <c r="V449" s="669"/>
      <c r="W449" s="669"/>
      <c r="X449" s="669"/>
      <c r="Y449" s="669"/>
      <c r="Z449" s="669"/>
      <c r="AA449" s="669"/>
    </row>
    <row r="450" spans="1:27" ht="12.75">
      <c r="A450" s="669"/>
      <c r="B450" s="669"/>
      <c r="C450" s="669"/>
      <c r="D450" s="669"/>
      <c r="E450" s="669"/>
      <c r="F450" s="669"/>
      <c r="G450" s="669"/>
      <c r="H450" s="669"/>
      <c r="I450" s="669"/>
      <c r="J450" s="669"/>
      <c r="K450" s="669"/>
      <c r="L450" s="669"/>
      <c r="M450" s="669"/>
      <c r="N450" s="669"/>
      <c r="O450" s="669"/>
      <c r="P450" s="669"/>
      <c r="Q450" s="669"/>
      <c r="R450" s="669"/>
      <c r="S450" s="669"/>
      <c r="T450" s="669"/>
      <c r="U450" s="669"/>
      <c r="V450" s="669"/>
      <c r="W450" s="669"/>
      <c r="X450" s="669"/>
      <c r="Y450" s="669"/>
      <c r="Z450" s="669"/>
      <c r="AA450" s="669"/>
    </row>
    <row r="451" spans="1:27" ht="12.75">
      <c r="A451" s="669"/>
      <c r="B451" s="669"/>
      <c r="C451" s="669"/>
      <c r="D451" s="669"/>
      <c r="E451" s="669"/>
      <c r="F451" s="669"/>
      <c r="G451" s="669"/>
      <c r="H451" s="669"/>
      <c r="I451" s="669"/>
      <c r="J451" s="669"/>
      <c r="K451" s="669"/>
      <c r="L451" s="669"/>
      <c r="M451" s="669"/>
      <c r="N451" s="669"/>
      <c r="O451" s="669"/>
      <c r="P451" s="669"/>
      <c r="Q451" s="669"/>
      <c r="R451" s="669"/>
      <c r="S451" s="669"/>
      <c r="T451" s="669"/>
      <c r="U451" s="669"/>
      <c r="V451" s="669"/>
      <c r="W451" s="669"/>
      <c r="X451" s="669"/>
      <c r="Y451" s="669"/>
      <c r="Z451" s="669"/>
      <c r="AA451" s="669"/>
    </row>
    <row r="452" spans="1:27" ht="12.75">
      <c r="A452" s="669"/>
      <c r="B452" s="669"/>
      <c r="C452" s="669"/>
      <c r="D452" s="669"/>
      <c r="E452" s="669"/>
      <c r="F452" s="669"/>
      <c r="G452" s="669"/>
      <c r="H452" s="669"/>
      <c r="I452" s="669"/>
      <c r="J452" s="669"/>
      <c r="K452" s="669"/>
      <c r="L452" s="669"/>
      <c r="M452" s="669"/>
      <c r="N452" s="669"/>
      <c r="O452" s="669"/>
      <c r="P452" s="669"/>
      <c r="Q452" s="669"/>
      <c r="R452" s="669"/>
      <c r="S452" s="669"/>
      <c r="T452" s="669"/>
      <c r="U452" s="669"/>
      <c r="V452" s="669"/>
      <c r="W452" s="669"/>
      <c r="X452" s="669"/>
      <c r="Y452" s="669"/>
      <c r="Z452" s="669"/>
      <c r="AA452" s="669"/>
    </row>
    <row r="453" spans="1:27" ht="12.75">
      <c r="A453" s="669"/>
      <c r="B453" s="669"/>
      <c r="C453" s="669"/>
      <c r="D453" s="669"/>
      <c r="E453" s="669"/>
      <c r="F453" s="669"/>
      <c r="G453" s="669"/>
      <c r="H453" s="669"/>
      <c r="I453" s="669"/>
      <c r="J453" s="669"/>
      <c r="K453" s="669"/>
      <c r="L453" s="669"/>
      <c r="M453" s="669"/>
      <c r="N453" s="669"/>
      <c r="O453" s="669"/>
      <c r="P453" s="669"/>
      <c r="Q453" s="669"/>
      <c r="R453" s="669"/>
      <c r="S453" s="669"/>
      <c r="T453" s="669"/>
      <c r="U453" s="669"/>
      <c r="V453" s="669"/>
      <c r="W453" s="669"/>
      <c r="X453" s="669"/>
      <c r="Y453" s="669"/>
      <c r="Z453" s="669"/>
      <c r="AA453" s="669"/>
    </row>
    <row r="454" spans="1:27" ht="12.75">
      <c r="A454" s="669"/>
      <c r="B454" s="669"/>
      <c r="C454" s="669"/>
      <c r="D454" s="669"/>
      <c r="E454" s="669"/>
      <c r="F454" s="669"/>
      <c r="G454" s="669"/>
      <c r="H454" s="669"/>
      <c r="I454" s="669"/>
      <c r="J454" s="669"/>
      <c r="K454" s="669"/>
      <c r="L454" s="669"/>
      <c r="M454" s="669"/>
      <c r="N454" s="669"/>
      <c r="O454" s="669"/>
      <c r="P454" s="669"/>
      <c r="Q454" s="669"/>
      <c r="R454" s="669"/>
      <c r="S454" s="669"/>
      <c r="T454" s="669"/>
      <c r="U454" s="669"/>
      <c r="V454" s="669"/>
      <c r="W454" s="669"/>
      <c r="X454" s="669"/>
      <c r="Y454" s="669"/>
      <c r="Z454" s="669"/>
      <c r="AA454" s="669"/>
    </row>
    <row r="455" spans="1:27" ht="12.75">
      <c r="A455" s="669"/>
      <c r="B455" s="669"/>
      <c r="C455" s="669"/>
      <c r="D455" s="669"/>
      <c r="E455" s="669"/>
      <c r="F455" s="669"/>
      <c r="G455" s="669"/>
      <c r="H455" s="669"/>
      <c r="I455" s="669"/>
      <c r="J455" s="669"/>
      <c r="K455" s="669"/>
      <c r="L455" s="669"/>
      <c r="M455" s="669"/>
      <c r="N455" s="669"/>
      <c r="O455" s="669"/>
      <c r="P455" s="669"/>
      <c r="Q455" s="669"/>
      <c r="R455" s="669"/>
      <c r="S455" s="669"/>
      <c r="T455" s="669"/>
      <c r="U455" s="669"/>
      <c r="V455" s="669"/>
      <c r="W455" s="669"/>
      <c r="X455" s="669"/>
      <c r="Y455" s="669"/>
      <c r="Z455" s="669"/>
      <c r="AA455" s="669"/>
    </row>
    <row r="456" spans="1:27" ht="12.75">
      <c r="A456" s="669"/>
      <c r="B456" s="669"/>
      <c r="C456" s="669"/>
      <c r="D456" s="669"/>
      <c r="E456" s="669"/>
      <c r="F456" s="669"/>
      <c r="G456" s="669"/>
      <c r="H456" s="669"/>
      <c r="I456" s="669"/>
      <c r="J456" s="669"/>
      <c r="K456" s="669"/>
      <c r="L456" s="669"/>
      <c r="M456" s="669"/>
      <c r="N456" s="669"/>
      <c r="O456" s="669"/>
      <c r="P456" s="669"/>
      <c r="Q456" s="669"/>
      <c r="R456" s="669"/>
      <c r="S456" s="669"/>
      <c r="T456" s="669"/>
      <c r="U456" s="669"/>
      <c r="V456" s="669"/>
      <c r="W456" s="669"/>
      <c r="X456" s="669"/>
      <c r="Y456" s="669"/>
      <c r="Z456" s="669"/>
      <c r="AA456" s="669"/>
    </row>
    <row r="457" spans="1:27" ht="12.75">
      <c r="A457" s="669"/>
      <c r="B457" s="669"/>
      <c r="C457" s="669"/>
      <c r="D457" s="669"/>
      <c r="E457" s="669"/>
      <c r="F457" s="669"/>
      <c r="G457" s="669"/>
      <c r="H457" s="669"/>
      <c r="I457" s="669"/>
      <c r="J457" s="669"/>
      <c r="K457" s="669"/>
      <c r="L457" s="669"/>
      <c r="M457" s="669"/>
      <c r="N457" s="669"/>
      <c r="O457" s="669"/>
      <c r="P457" s="669"/>
      <c r="Q457" s="669"/>
      <c r="R457" s="669"/>
      <c r="S457" s="669"/>
      <c r="T457" s="669"/>
      <c r="U457" s="669"/>
      <c r="V457" s="669"/>
      <c r="W457" s="669"/>
      <c r="X457" s="669"/>
      <c r="Y457" s="669"/>
      <c r="Z457" s="669"/>
      <c r="AA457" s="669"/>
    </row>
    <row r="458" spans="1:27" ht="12.75">
      <c r="A458" s="669"/>
      <c r="B458" s="669"/>
      <c r="C458" s="669"/>
      <c r="D458" s="669"/>
      <c r="E458" s="669"/>
      <c r="F458" s="669"/>
      <c r="G458" s="669"/>
      <c r="H458" s="669"/>
      <c r="I458" s="669"/>
      <c r="J458" s="669"/>
      <c r="K458" s="669"/>
      <c r="L458" s="669"/>
      <c r="M458" s="669"/>
      <c r="N458" s="669"/>
      <c r="O458" s="669"/>
      <c r="P458" s="669"/>
      <c r="Q458" s="669"/>
      <c r="R458" s="669"/>
      <c r="S458" s="669"/>
      <c r="T458" s="669"/>
      <c r="U458" s="669"/>
      <c r="V458" s="669"/>
      <c r="W458" s="669"/>
      <c r="X458" s="669"/>
      <c r="Y458" s="669"/>
      <c r="Z458" s="669"/>
      <c r="AA458" s="669"/>
    </row>
    <row r="459" spans="1:27" ht="12.75">
      <c r="A459" s="669"/>
      <c r="B459" s="669"/>
      <c r="C459" s="669"/>
      <c r="D459" s="669"/>
      <c r="E459" s="669"/>
      <c r="F459" s="669"/>
      <c r="G459" s="669"/>
      <c r="H459" s="669"/>
      <c r="I459" s="669"/>
      <c r="J459" s="669"/>
      <c r="K459" s="669"/>
      <c r="L459" s="669"/>
      <c r="M459" s="669"/>
      <c r="N459" s="669"/>
      <c r="O459" s="669"/>
      <c r="P459" s="669"/>
      <c r="Q459" s="669"/>
      <c r="R459" s="669"/>
      <c r="S459" s="669"/>
      <c r="T459" s="669"/>
      <c r="U459" s="669"/>
      <c r="V459" s="669"/>
      <c r="W459" s="669"/>
      <c r="X459" s="669"/>
      <c r="Y459" s="669"/>
      <c r="Z459" s="669"/>
      <c r="AA459" s="669"/>
    </row>
    <row r="460" spans="1:27" ht="12.75">
      <c r="A460" s="669"/>
      <c r="B460" s="669"/>
      <c r="C460" s="669"/>
      <c r="D460" s="669"/>
      <c r="E460" s="669"/>
      <c r="F460" s="669"/>
      <c r="G460" s="669"/>
      <c r="H460" s="669"/>
      <c r="I460" s="669"/>
      <c r="J460" s="669"/>
      <c r="K460" s="669"/>
      <c r="L460" s="669"/>
      <c r="M460" s="669"/>
      <c r="N460" s="669"/>
      <c r="O460" s="669"/>
      <c r="P460" s="669"/>
      <c r="Q460" s="669"/>
      <c r="R460" s="669"/>
      <c r="S460" s="669"/>
      <c r="T460" s="669"/>
      <c r="U460" s="669"/>
      <c r="V460" s="669"/>
      <c r="W460" s="669"/>
      <c r="X460" s="669"/>
      <c r="Y460" s="669"/>
      <c r="Z460" s="669"/>
      <c r="AA460" s="669"/>
    </row>
    <row r="461" spans="1:27" ht="12.75">
      <c r="A461" s="669"/>
      <c r="B461" s="669"/>
      <c r="C461" s="669"/>
      <c r="D461" s="669"/>
      <c r="E461" s="669"/>
      <c r="F461" s="669"/>
      <c r="G461" s="669"/>
      <c r="H461" s="669"/>
      <c r="I461" s="669"/>
      <c r="J461" s="669"/>
      <c r="K461" s="669"/>
      <c r="L461" s="669"/>
      <c r="M461" s="669"/>
      <c r="N461" s="669"/>
      <c r="O461" s="669"/>
      <c r="P461" s="669"/>
      <c r="Q461" s="669"/>
      <c r="R461" s="669"/>
      <c r="S461" s="669"/>
      <c r="T461" s="669"/>
      <c r="U461" s="669"/>
      <c r="V461" s="669"/>
      <c r="W461" s="669"/>
      <c r="X461" s="669"/>
      <c r="Y461" s="669"/>
      <c r="Z461" s="669"/>
      <c r="AA461" s="669"/>
    </row>
    <row r="462" spans="1:27" ht="12.75">
      <c r="A462" s="669"/>
      <c r="B462" s="669"/>
      <c r="C462" s="669"/>
      <c r="D462" s="669"/>
      <c r="E462" s="669"/>
      <c r="F462" s="669"/>
      <c r="G462" s="669"/>
      <c r="H462" s="669"/>
      <c r="I462" s="669"/>
      <c r="J462" s="669"/>
      <c r="K462" s="669"/>
      <c r="L462" s="669"/>
      <c r="M462" s="669"/>
      <c r="N462" s="669"/>
      <c r="O462" s="669"/>
      <c r="P462" s="669"/>
      <c r="Q462" s="669"/>
      <c r="R462" s="669"/>
      <c r="S462" s="669"/>
      <c r="T462" s="669"/>
      <c r="U462" s="669"/>
      <c r="V462" s="669"/>
      <c r="W462" s="669"/>
      <c r="X462" s="669"/>
      <c r="Y462" s="669"/>
      <c r="Z462" s="669"/>
      <c r="AA462" s="669"/>
    </row>
    <row r="463" spans="1:27" ht="12.75">
      <c r="A463" s="669"/>
      <c r="B463" s="669"/>
      <c r="C463" s="669"/>
      <c r="D463" s="669"/>
      <c r="E463" s="669"/>
      <c r="F463" s="669"/>
      <c r="G463" s="669"/>
      <c r="H463" s="669"/>
      <c r="I463" s="669"/>
      <c r="J463" s="669"/>
      <c r="K463" s="669"/>
      <c r="L463" s="669"/>
      <c r="M463" s="669"/>
      <c r="N463" s="669"/>
      <c r="O463" s="669"/>
      <c r="P463" s="669"/>
      <c r="Q463" s="669"/>
      <c r="R463" s="669"/>
      <c r="S463" s="669"/>
      <c r="T463" s="669"/>
      <c r="U463" s="669"/>
      <c r="V463" s="669"/>
      <c r="W463" s="669"/>
      <c r="X463" s="669"/>
      <c r="Y463" s="669"/>
      <c r="Z463" s="669"/>
      <c r="AA463" s="669"/>
    </row>
    <row r="464" spans="1:27" ht="12.75">
      <c r="A464" s="669"/>
      <c r="B464" s="669"/>
      <c r="C464" s="669"/>
      <c r="D464" s="669"/>
      <c r="E464" s="669"/>
      <c r="F464" s="669"/>
      <c r="G464" s="669"/>
      <c r="H464" s="669"/>
      <c r="I464" s="669"/>
      <c r="J464" s="669"/>
      <c r="K464" s="669"/>
      <c r="L464" s="669"/>
      <c r="M464" s="669"/>
      <c r="N464" s="669"/>
      <c r="O464" s="669"/>
      <c r="P464" s="669"/>
      <c r="Q464" s="669"/>
      <c r="R464" s="669"/>
      <c r="S464" s="669"/>
      <c r="T464" s="669"/>
      <c r="U464" s="669"/>
      <c r="V464" s="669"/>
      <c r="W464" s="669"/>
      <c r="X464" s="669"/>
      <c r="Y464" s="669"/>
      <c r="Z464" s="669"/>
      <c r="AA464" s="669"/>
    </row>
    <row r="465" spans="1:27" ht="12.75">
      <c r="A465" s="669"/>
      <c r="B465" s="669"/>
      <c r="C465" s="669"/>
      <c r="D465" s="669"/>
      <c r="E465" s="669"/>
      <c r="F465" s="669"/>
      <c r="G465" s="669"/>
      <c r="H465" s="669"/>
      <c r="I465" s="669"/>
      <c r="J465" s="669"/>
      <c r="K465" s="669"/>
      <c r="L465" s="669"/>
      <c r="M465" s="669"/>
      <c r="N465" s="669"/>
      <c r="O465" s="669"/>
      <c r="P465" s="669"/>
      <c r="Q465" s="669"/>
      <c r="R465" s="669"/>
      <c r="S465" s="669"/>
      <c r="T465" s="669"/>
      <c r="U465" s="669"/>
      <c r="V465" s="669"/>
      <c r="W465" s="669"/>
      <c r="X465" s="669"/>
      <c r="Y465" s="669"/>
      <c r="Z465" s="669"/>
      <c r="AA465" s="669"/>
    </row>
    <row r="466" spans="1:27" ht="12.75">
      <c r="A466" s="669"/>
      <c r="B466" s="669"/>
      <c r="C466" s="669"/>
      <c r="D466" s="669"/>
      <c r="E466" s="669"/>
      <c r="F466" s="669"/>
      <c r="G466" s="669"/>
      <c r="H466" s="669"/>
      <c r="I466" s="669"/>
      <c r="J466" s="669"/>
      <c r="K466" s="669"/>
      <c r="L466" s="669"/>
      <c r="M466" s="669"/>
      <c r="N466" s="669"/>
      <c r="O466" s="669"/>
      <c r="P466" s="669"/>
      <c r="Q466" s="669"/>
      <c r="R466" s="669"/>
      <c r="S466" s="669"/>
      <c r="T466" s="669"/>
      <c r="U466" s="669"/>
      <c r="V466" s="669"/>
      <c r="W466" s="669"/>
      <c r="X466" s="669"/>
      <c r="Y466" s="669"/>
      <c r="Z466" s="669"/>
      <c r="AA466" s="669"/>
    </row>
    <row r="467" spans="1:27" ht="12.75">
      <c r="A467" s="669"/>
      <c r="B467" s="669"/>
      <c r="C467" s="669"/>
      <c r="D467" s="669"/>
      <c r="E467" s="669"/>
      <c r="F467" s="669"/>
      <c r="G467" s="669"/>
      <c r="H467" s="669"/>
      <c r="I467" s="669"/>
      <c r="J467" s="669"/>
      <c r="K467" s="669"/>
      <c r="L467" s="669"/>
      <c r="M467" s="669"/>
      <c r="N467" s="669"/>
      <c r="O467" s="669"/>
      <c r="P467" s="669"/>
      <c r="Q467" s="669"/>
      <c r="R467" s="669"/>
      <c r="S467" s="669"/>
      <c r="T467" s="669"/>
      <c r="U467" s="669"/>
      <c r="V467" s="669"/>
      <c r="W467" s="669"/>
      <c r="X467" s="669"/>
      <c r="Y467" s="669"/>
      <c r="Z467" s="669"/>
      <c r="AA467" s="669"/>
    </row>
    <row r="468" spans="1:27" ht="12.75">
      <c r="A468" s="669"/>
      <c r="B468" s="669"/>
      <c r="C468" s="669"/>
      <c r="D468" s="669"/>
      <c r="E468" s="669"/>
      <c r="F468" s="669"/>
      <c r="G468" s="669"/>
      <c r="H468" s="669"/>
      <c r="I468" s="669"/>
      <c r="J468" s="669"/>
      <c r="K468" s="669"/>
      <c r="L468" s="669"/>
      <c r="M468" s="669"/>
      <c r="N468" s="669"/>
      <c r="O468" s="669"/>
      <c r="P468" s="669"/>
      <c r="Q468" s="669"/>
      <c r="R468" s="669"/>
      <c r="S468" s="669"/>
      <c r="T468" s="669"/>
      <c r="U468" s="669"/>
      <c r="V468" s="669"/>
      <c r="W468" s="669"/>
      <c r="X468" s="669"/>
      <c r="Y468" s="669"/>
      <c r="Z468" s="669"/>
      <c r="AA468" s="669"/>
    </row>
    <row r="469" spans="1:27" ht="12.75">
      <c r="A469" s="669"/>
      <c r="B469" s="669"/>
      <c r="C469" s="669"/>
      <c r="D469" s="669"/>
      <c r="E469" s="669"/>
      <c r="F469" s="669"/>
      <c r="G469" s="669"/>
      <c r="H469" s="669"/>
      <c r="I469" s="669"/>
      <c r="J469" s="669"/>
      <c r="K469" s="669"/>
      <c r="L469" s="669"/>
      <c r="M469" s="669"/>
      <c r="N469" s="669"/>
      <c r="O469" s="669"/>
      <c r="P469" s="669"/>
      <c r="Q469" s="669"/>
      <c r="R469" s="669"/>
      <c r="S469" s="669"/>
      <c r="T469" s="669"/>
      <c r="U469" s="669"/>
      <c r="V469" s="669"/>
      <c r="W469" s="669"/>
      <c r="X469" s="669"/>
      <c r="Y469" s="669"/>
      <c r="Z469" s="669"/>
      <c r="AA469" s="669"/>
    </row>
    <row r="470" spans="1:27" ht="12.75">
      <c r="A470" s="669"/>
      <c r="B470" s="669"/>
      <c r="C470" s="669"/>
      <c r="D470" s="669"/>
      <c r="E470" s="669"/>
      <c r="F470" s="669"/>
      <c r="G470" s="669"/>
      <c r="H470" s="669"/>
      <c r="I470" s="669"/>
      <c r="J470" s="669"/>
      <c r="K470" s="669"/>
      <c r="L470" s="669"/>
      <c r="M470" s="669"/>
      <c r="N470" s="669"/>
      <c r="O470" s="669"/>
      <c r="P470" s="669"/>
      <c r="Q470" s="669"/>
      <c r="R470" s="669"/>
      <c r="S470" s="669"/>
      <c r="T470" s="669"/>
      <c r="U470" s="669"/>
      <c r="V470" s="669"/>
      <c r="W470" s="669"/>
      <c r="X470" s="669"/>
      <c r="Y470" s="669"/>
      <c r="Z470" s="669"/>
      <c r="AA470" s="669"/>
    </row>
    <row r="471" spans="1:27" ht="12.75">
      <c r="A471" s="669"/>
      <c r="B471" s="669"/>
      <c r="C471" s="669"/>
      <c r="D471" s="669"/>
      <c r="E471" s="669"/>
      <c r="F471" s="669"/>
      <c r="G471" s="669"/>
      <c r="H471" s="669"/>
      <c r="I471" s="669"/>
      <c r="J471" s="669"/>
      <c r="K471" s="669"/>
      <c r="L471" s="669"/>
      <c r="M471" s="669"/>
      <c r="N471" s="669"/>
      <c r="O471" s="669"/>
      <c r="P471" s="669"/>
      <c r="Q471" s="669"/>
      <c r="R471" s="669"/>
      <c r="S471" s="669"/>
      <c r="T471" s="669"/>
      <c r="U471" s="669"/>
      <c r="V471" s="669"/>
      <c r="W471" s="669"/>
      <c r="X471" s="669"/>
      <c r="Y471" s="669"/>
      <c r="Z471" s="669"/>
      <c r="AA471" s="669"/>
    </row>
    <row r="472" spans="1:27" ht="12.75">
      <c r="A472" s="669"/>
      <c r="B472" s="669"/>
      <c r="C472" s="669"/>
      <c r="D472" s="669"/>
      <c r="E472" s="669"/>
      <c r="F472" s="669"/>
      <c r="G472" s="669"/>
      <c r="H472" s="669"/>
      <c r="I472" s="669"/>
      <c r="J472" s="669"/>
      <c r="K472" s="669"/>
      <c r="L472" s="669"/>
      <c r="M472" s="669"/>
      <c r="N472" s="669"/>
      <c r="O472" s="669"/>
      <c r="P472" s="669"/>
      <c r="Q472" s="669"/>
      <c r="R472" s="669"/>
      <c r="S472" s="669"/>
      <c r="T472" s="669"/>
      <c r="U472" s="669"/>
      <c r="V472" s="669"/>
      <c r="W472" s="669"/>
      <c r="X472" s="669"/>
      <c r="Y472" s="669"/>
      <c r="Z472" s="669"/>
      <c r="AA472" s="669"/>
    </row>
    <row r="473" spans="1:27" ht="12.75">
      <c r="A473" s="669"/>
      <c r="B473" s="669"/>
      <c r="C473" s="669"/>
      <c r="D473" s="669"/>
      <c r="E473" s="669"/>
      <c r="F473" s="669"/>
      <c r="G473" s="669"/>
      <c r="H473" s="669"/>
      <c r="I473" s="669"/>
      <c r="J473" s="669"/>
      <c r="K473" s="669"/>
      <c r="L473" s="669"/>
      <c r="M473" s="669"/>
      <c r="N473" s="669"/>
      <c r="O473" s="669"/>
      <c r="P473" s="669"/>
      <c r="Q473" s="669"/>
      <c r="R473" s="669"/>
      <c r="S473" s="669"/>
      <c r="T473" s="669"/>
      <c r="U473" s="669"/>
      <c r="V473" s="669"/>
      <c r="W473" s="669"/>
      <c r="X473" s="669"/>
      <c r="Y473" s="669"/>
      <c r="Z473" s="669"/>
      <c r="AA473" s="669"/>
    </row>
    <row r="474" spans="1:27" ht="12.75">
      <c r="A474" s="669"/>
      <c r="B474" s="669"/>
      <c r="C474" s="669"/>
      <c r="D474" s="669"/>
      <c r="E474" s="669"/>
      <c r="F474" s="669"/>
      <c r="G474" s="669"/>
      <c r="H474" s="669"/>
      <c r="I474" s="669"/>
      <c r="J474" s="669"/>
      <c r="K474" s="669"/>
      <c r="L474" s="669"/>
      <c r="M474" s="669"/>
      <c r="N474" s="669"/>
      <c r="O474" s="669"/>
      <c r="P474" s="669"/>
      <c r="Q474" s="669"/>
      <c r="R474" s="669"/>
      <c r="S474" s="669"/>
      <c r="T474" s="669"/>
      <c r="U474" s="669"/>
      <c r="V474" s="669"/>
      <c r="W474" s="669"/>
      <c r="X474" s="669"/>
      <c r="Y474" s="669"/>
      <c r="Z474" s="669"/>
      <c r="AA474" s="669"/>
    </row>
    <row r="475" spans="1:27" ht="12.75">
      <c r="A475" s="669"/>
      <c r="B475" s="669"/>
      <c r="C475" s="669"/>
      <c r="D475" s="669"/>
      <c r="E475" s="669"/>
      <c r="F475" s="669"/>
      <c r="G475" s="669"/>
      <c r="H475" s="669"/>
      <c r="I475" s="669"/>
      <c r="J475" s="669"/>
      <c r="K475" s="669"/>
      <c r="L475" s="669"/>
      <c r="M475" s="669"/>
      <c r="N475" s="669"/>
      <c r="O475" s="669"/>
      <c r="P475" s="669"/>
      <c r="Q475" s="669"/>
      <c r="R475" s="669"/>
      <c r="S475" s="669"/>
      <c r="T475" s="669"/>
      <c r="U475" s="669"/>
      <c r="V475" s="669"/>
      <c r="W475" s="669"/>
      <c r="X475" s="669"/>
      <c r="Y475" s="669"/>
      <c r="Z475" s="669"/>
      <c r="AA475" s="669"/>
    </row>
    <row r="476" spans="1:27" ht="12.75">
      <c r="A476" s="669"/>
      <c r="B476" s="669"/>
      <c r="C476" s="669"/>
      <c r="D476" s="669"/>
      <c r="E476" s="669"/>
      <c r="F476" s="669"/>
      <c r="G476" s="669"/>
      <c r="H476" s="669"/>
      <c r="I476" s="669"/>
      <c r="J476" s="669"/>
      <c r="K476" s="669"/>
      <c r="L476" s="669"/>
      <c r="M476" s="669"/>
      <c r="N476" s="669"/>
      <c r="O476" s="669"/>
      <c r="P476" s="669"/>
      <c r="Q476" s="669"/>
      <c r="R476" s="669"/>
      <c r="S476" s="669"/>
      <c r="T476" s="669"/>
      <c r="U476" s="669"/>
      <c r="V476" s="669"/>
      <c r="W476" s="669"/>
      <c r="X476" s="669"/>
      <c r="Y476" s="669"/>
      <c r="Z476" s="669"/>
      <c r="AA476" s="669"/>
    </row>
    <row r="477" spans="1:27" ht="12.75">
      <c r="A477" s="669"/>
      <c r="B477" s="669"/>
      <c r="C477" s="669"/>
      <c r="D477" s="669"/>
      <c r="E477" s="669"/>
      <c r="F477" s="669"/>
      <c r="G477" s="669"/>
      <c r="H477" s="669"/>
      <c r="I477" s="669"/>
      <c r="J477" s="669"/>
      <c r="K477" s="669"/>
      <c r="L477" s="669"/>
      <c r="M477" s="669"/>
      <c r="N477" s="669"/>
      <c r="O477" s="669"/>
      <c r="P477" s="669"/>
      <c r="Q477" s="669"/>
      <c r="R477" s="669"/>
      <c r="S477" s="669"/>
      <c r="T477" s="669"/>
      <c r="U477" s="669"/>
      <c r="V477" s="669"/>
      <c r="W477" s="669"/>
      <c r="X477" s="669"/>
      <c r="Y477" s="669"/>
      <c r="Z477" s="669"/>
      <c r="AA477" s="669"/>
    </row>
    <row r="478" spans="1:27" ht="12.75">
      <c r="A478" s="669"/>
      <c r="B478" s="669"/>
      <c r="C478" s="669"/>
      <c r="D478" s="669"/>
      <c r="E478" s="669"/>
      <c r="F478" s="669"/>
      <c r="G478" s="669"/>
      <c r="H478" s="669"/>
      <c r="I478" s="669"/>
      <c r="J478" s="669"/>
      <c r="K478" s="669"/>
      <c r="L478" s="669"/>
      <c r="M478" s="669"/>
      <c r="N478" s="669"/>
      <c r="O478" s="669"/>
      <c r="P478" s="669"/>
      <c r="Q478" s="669"/>
      <c r="R478" s="669"/>
      <c r="S478" s="669"/>
      <c r="T478" s="669"/>
      <c r="U478" s="669"/>
      <c r="V478" s="669"/>
      <c r="W478" s="669"/>
      <c r="X478" s="669"/>
      <c r="Y478" s="669"/>
      <c r="Z478" s="669"/>
      <c r="AA478" s="669"/>
    </row>
    <row r="479" spans="1:27" ht="12.75">
      <c r="A479" s="669"/>
      <c r="B479" s="669"/>
      <c r="C479" s="669"/>
      <c r="D479" s="669"/>
      <c r="E479" s="669"/>
      <c r="F479" s="669"/>
      <c r="G479" s="669"/>
      <c r="H479" s="669"/>
      <c r="I479" s="669"/>
      <c r="J479" s="669"/>
      <c r="K479" s="669"/>
      <c r="L479" s="669"/>
      <c r="M479" s="669"/>
      <c r="N479" s="669"/>
      <c r="O479" s="669"/>
      <c r="P479" s="669"/>
      <c r="Q479" s="669"/>
      <c r="R479" s="669"/>
      <c r="S479" s="669"/>
      <c r="T479" s="669"/>
      <c r="U479" s="669"/>
      <c r="V479" s="669"/>
      <c r="W479" s="669"/>
      <c r="X479" s="669"/>
      <c r="Y479" s="669"/>
      <c r="Z479" s="669"/>
      <c r="AA479" s="669"/>
    </row>
    <row r="480" spans="1:27" ht="12.75">
      <c r="A480" s="669"/>
      <c r="B480" s="669"/>
      <c r="C480" s="669"/>
      <c r="D480" s="669"/>
      <c r="E480" s="669"/>
      <c r="F480" s="669"/>
      <c r="G480" s="669"/>
      <c r="H480" s="669"/>
      <c r="I480" s="669"/>
      <c r="J480" s="669"/>
      <c r="K480" s="669"/>
      <c r="L480" s="669"/>
      <c r="M480" s="669"/>
      <c r="N480" s="669"/>
      <c r="O480" s="669"/>
      <c r="P480" s="669"/>
      <c r="Q480" s="669"/>
      <c r="R480" s="669"/>
      <c r="S480" s="669"/>
      <c r="T480" s="669"/>
      <c r="U480" s="669"/>
      <c r="V480" s="669"/>
      <c r="W480" s="669"/>
      <c r="X480" s="669"/>
      <c r="Y480" s="669"/>
      <c r="Z480" s="669"/>
      <c r="AA480" s="669"/>
    </row>
    <row r="481" spans="1:27" ht="12.75">
      <c r="A481" s="669"/>
      <c r="B481" s="669"/>
      <c r="C481" s="669"/>
      <c r="D481" s="669"/>
      <c r="E481" s="669"/>
      <c r="F481" s="669"/>
      <c r="G481" s="669"/>
      <c r="H481" s="669"/>
      <c r="I481" s="669"/>
      <c r="J481" s="669"/>
      <c r="K481" s="669"/>
      <c r="L481" s="669"/>
      <c r="M481" s="669"/>
      <c r="N481" s="669"/>
      <c r="O481" s="669"/>
      <c r="P481" s="669"/>
      <c r="Q481" s="669"/>
      <c r="R481" s="669"/>
      <c r="S481" s="669"/>
      <c r="T481" s="669"/>
      <c r="U481" s="669"/>
      <c r="V481" s="669"/>
      <c r="W481" s="669"/>
      <c r="X481" s="669"/>
      <c r="Y481" s="669"/>
      <c r="Z481" s="669"/>
      <c r="AA481" s="669"/>
    </row>
    <row r="482" spans="1:27" ht="12.75">
      <c r="A482" s="669"/>
      <c r="B482" s="669"/>
      <c r="C482" s="669"/>
      <c r="D482" s="669"/>
      <c r="E482" s="669"/>
      <c r="F482" s="669"/>
      <c r="G482" s="669"/>
      <c r="H482" s="669"/>
      <c r="I482" s="669"/>
      <c r="J482" s="669"/>
      <c r="K482" s="669"/>
      <c r="L482" s="669"/>
      <c r="M482" s="669"/>
      <c r="N482" s="669"/>
      <c r="O482" s="669"/>
      <c r="P482" s="669"/>
      <c r="Q482" s="669"/>
      <c r="R482" s="669"/>
      <c r="S482" s="669"/>
      <c r="T482" s="669"/>
      <c r="U482" s="669"/>
      <c r="V482" s="669"/>
      <c r="W482" s="669"/>
      <c r="X482" s="669"/>
      <c r="Y482" s="669"/>
      <c r="Z482" s="669"/>
      <c r="AA482" s="669"/>
    </row>
    <row r="483" spans="1:27" ht="12.75">
      <c r="A483" s="669"/>
      <c r="B483" s="669"/>
      <c r="C483" s="669"/>
      <c r="D483" s="669"/>
      <c r="E483" s="669"/>
      <c r="F483" s="669"/>
      <c r="G483" s="669"/>
      <c r="H483" s="669"/>
      <c r="I483" s="669"/>
      <c r="J483" s="669"/>
      <c r="K483" s="669"/>
      <c r="L483" s="669"/>
      <c r="M483" s="669"/>
      <c r="N483" s="669"/>
      <c r="O483" s="669"/>
      <c r="P483" s="669"/>
      <c r="Q483" s="669"/>
      <c r="R483" s="669"/>
      <c r="S483" s="669"/>
      <c r="T483" s="669"/>
      <c r="U483" s="669"/>
      <c r="V483" s="669"/>
      <c r="W483" s="669"/>
      <c r="X483" s="669"/>
      <c r="Y483" s="669"/>
      <c r="Z483" s="669"/>
      <c r="AA483" s="669"/>
    </row>
    <row r="484" spans="1:27" ht="12.75">
      <c r="A484" s="669"/>
      <c r="B484" s="669"/>
      <c r="C484" s="669"/>
      <c r="D484" s="669"/>
      <c r="E484" s="669"/>
      <c r="F484" s="669"/>
      <c r="G484" s="669"/>
      <c r="H484" s="669"/>
      <c r="I484" s="669"/>
      <c r="J484" s="669"/>
      <c r="K484" s="669"/>
      <c r="L484" s="669"/>
      <c r="M484" s="669"/>
      <c r="N484" s="669"/>
      <c r="O484" s="669"/>
      <c r="P484" s="669"/>
      <c r="Q484" s="669"/>
      <c r="R484" s="669"/>
      <c r="S484" s="669"/>
      <c r="T484" s="669"/>
      <c r="U484" s="669"/>
      <c r="V484" s="669"/>
      <c r="W484" s="669"/>
      <c r="X484" s="669"/>
      <c r="Y484" s="669"/>
      <c r="Z484" s="669"/>
      <c r="AA484" s="669"/>
    </row>
    <row r="485" spans="1:27" ht="12.75">
      <c r="A485" s="669"/>
      <c r="B485" s="669"/>
      <c r="C485" s="669"/>
      <c r="D485" s="669"/>
      <c r="E485" s="669"/>
      <c r="F485" s="669"/>
      <c r="G485" s="669"/>
      <c r="H485" s="669"/>
      <c r="I485" s="669"/>
      <c r="J485" s="669"/>
      <c r="K485" s="669"/>
      <c r="L485" s="669"/>
      <c r="M485" s="669"/>
      <c r="N485" s="669"/>
      <c r="O485" s="669"/>
      <c r="P485" s="669"/>
      <c r="Q485" s="669"/>
      <c r="R485" s="669"/>
      <c r="S485" s="669"/>
      <c r="T485" s="669"/>
      <c r="U485" s="669"/>
      <c r="V485" s="669"/>
      <c r="W485" s="669"/>
      <c r="X485" s="669"/>
      <c r="Y485" s="669"/>
      <c r="Z485" s="669"/>
      <c r="AA485" s="669"/>
    </row>
    <row r="486" spans="1:27" ht="12.75">
      <c r="A486" s="669"/>
      <c r="B486" s="669"/>
      <c r="C486" s="669"/>
      <c r="D486" s="669"/>
      <c r="E486" s="669"/>
      <c r="F486" s="669"/>
      <c r="G486" s="669"/>
      <c r="H486" s="669"/>
      <c r="I486" s="669"/>
      <c r="J486" s="669"/>
      <c r="K486" s="669"/>
      <c r="L486" s="669"/>
      <c r="M486" s="669"/>
      <c r="N486" s="669"/>
      <c r="O486" s="669"/>
      <c r="P486" s="669"/>
      <c r="Q486" s="669"/>
      <c r="R486" s="669"/>
      <c r="S486" s="669"/>
      <c r="T486" s="669"/>
      <c r="U486" s="669"/>
      <c r="V486" s="669"/>
      <c r="W486" s="669"/>
      <c r="X486" s="669"/>
      <c r="Y486" s="669"/>
      <c r="Z486" s="669"/>
      <c r="AA486" s="669"/>
    </row>
    <row r="487" spans="1:27" ht="12.75">
      <c r="A487" s="669"/>
      <c r="B487" s="669"/>
      <c r="C487" s="669"/>
      <c r="D487" s="669"/>
      <c r="E487" s="669"/>
      <c r="F487" s="669"/>
      <c r="G487" s="669"/>
      <c r="H487" s="669"/>
      <c r="I487" s="669"/>
      <c r="J487" s="669"/>
      <c r="K487" s="669"/>
      <c r="L487" s="669"/>
      <c r="M487" s="669"/>
      <c r="N487" s="669"/>
      <c r="O487" s="669"/>
      <c r="P487" s="669"/>
      <c r="Q487" s="669"/>
      <c r="R487" s="669"/>
      <c r="S487" s="669"/>
      <c r="T487" s="669"/>
      <c r="U487" s="669"/>
      <c r="V487" s="669"/>
      <c r="W487" s="669"/>
      <c r="X487" s="669"/>
      <c r="Y487" s="669"/>
      <c r="Z487" s="669"/>
      <c r="AA487" s="669"/>
    </row>
    <row r="488" spans="1:27" ht="12.75">
      <c r="A488" s="669"/>
      <c r="B488" s="669"/>
      <c r="C488" s="669"/>
      <c r="D488" s="669"/>
      <c r="E488" s="669"/>
      <c r="F488" s="669"/>
      <c r="G488" s="669"/>
      <c r="H488" s="669"/>
      <c r="I488" s="669"/>
      <c r="J488" s="669"/>
      <c r="K488" s="669"/>
      <c r="L488" s="669"/>
      <c r="M488" s="669"/>
      <c r="N488" s="669"/>
      <c r="O488" s="669"/>
      <c r="P488" s="669"/>
      <c r="Q488" s="669"/>
      <c r="R488" s="669"/>
      <c r="S488" s="669"/>
      <c r="T488" s="669"/>
      <c r="U488" s="669"/>
      <c r="V488" s="669"/>
      <c r="W488" s="669"/>
      <c r="X488" s="669"/>
      <c r="Y488" s="669"/>
      <c r="Z488" s="669"/>
      <c r="AA488" s="669"/>
    </row>
    <row r="489" spans="1:27" ht="12.75">
      <c r="A489" s="669"/>
      <c r="B489" s="669"/>
      <c r="C489" s="669"/>
      <c r="D489" s="669"/>
      <c r="E489" s="669"/>
      <c r="F489" s="669"/>
      <c r="G489" s="669"/>
      <c r="H489" s="669"/>
      <c r="I489" s="669"/>
      <c r="J489" s="669"/>
      <c r="K489" s="669"/>
      <c r="L489" s="669"/>
      <c r="M489" s="669"/>
      <c r="N489" s="669"/>
      <c r="O489" s="669"/>
      <c r="P489" s="669"/>
      <c r="Q489" s="669"/>
      <c r="R489" s="669"/>
      <c r="S489" s="669"/>
      <c r="T489" s="669"/>
      <c r="U489" s="669"/>
      <c r="V489" s="669"/>
      <c r="W489" s="669"/>
      <c r="X489" s="669"/>
      <c r="Y489" s="669"/>
      <c r="Z489" s="669"/>
      <c r="AA489" s="669"/>
    </row>
    <row r="490" spans="1:27" ht="12.75">
      <c r="A490" s="669"/>
      <c r="B490" s="669"/>
      <c r="C490" s="669"/>
      <c r="D490" s="669"/>
      <c r="E490" s="669"/>
      <c r="F490" s="669"/>
      <c r="G490" s="669"/>
      <c r="H490" s="669"/>
      <c r="I490" s="669"/>
      <c r="J490" s="669"/>
      <c r="K490" s="669"/>
      <c r="L490" s="669"/>
      <c r="M490" s="669"/>
      <c r="N490" s="669"/>
      <c r="O490" s="669"/>
      <c r="P490" s="669"/>
      <c r="Q490" s="669"/>
      <c r="R490" s="669"/>
      <c r="S490" s="669"/>
      <c r="T490" s="669"/>
      <c r="U490" s="669"/>
      <c r="V490" s="669"/>
      <c r="W490" s="669"/>
      <c r="X490" s="669"/>
      <c r="Y490" s="669"/>
      <c r="Z490" s="669"/>
      <c r="AA490" s="669"/>
    </row>
    <row r="491" spans="1:27" ht="12.75">
      <c r="A491" s="669"/>
      <c r="B491" s="669"/>
      <c r="C491" s="669"/>
      <c r="D491" s="669"/>
      <c r="E491" s="669"/>
      <c r="F491" s="669"/>
      <c r="G491" s="669"/>
      <c r="H491" s="669"/>
      <c r="I491" s="669"/>
      <c r="J491" s="669"/>
      <c r="K491" s="669"/>
      <c r="L491" s="669"/>
      <c r="M491" s="669"/>
      <c r="N491" s="669"/>
      <c r="O491" s="669"/>
      <c r="P491" s="669"/>
      <c r="Q491" s="669"/>
      <c r="R491" s="669"/>
      <c r="S491" s="669"/>
      <c r="T491" s="669"/>
      <c r="U491" s="669"/>
      <c r="V491" s="669"/>
      <c r="W491" s="669"/>
      <c r="X491" s="669"/>
      <c r="Y491" s="669"/>
      <c r="Z491" s="669"/>
      <c r="AA491" s="669"/>
    </row>
    <row r="492" spans="1:27" ht="12.75">
      <c r="A492" s="669"/>
      <c r="B492" s="669"/>
      <c r="C492" s="669"/>
      <c r="D492" s="669"/>
      <c r="E492" s="669"/>
      <c r="F492" s="669"/>
      <c r="G492" s="669"/>
      <c r="H492" s="669"/>
      <c r="I492" s="669"/>
      <c r="J492" s="669"/>
      <c r="K492" s="669"/>
      <c r="L492" s="669"/>
      <c r="M492" s="669"/>
      <c r="N492" s="669"/>
      <c r="O492" s="669"/>
      <c r="P492" s="669"/>
      <c r="Q492" s="669"/>
      <c r="R492" s="669"/>
      <c r="S492" s="669"/>
      <c r="T492" s="669"/>
      <c r="U492" s="669"/>
      <c r="V492" s="669"/>
      <c r="W492" s="669"/>
      <c r="X492" s="669"/>
      <c r="Y492" s="669"/>
      <c r="Z492" s="669"/>
      <c r="AA492" s="669"/>
    </row>
    <row r="493" spans="1:27" ht="12.75">
      <c r="A493" s="669"/>
      <c r="B493" s="669"/>
      <c r="C493" s="669"/>
      <c r="D493" s="669"/>
      <c r="E493" s="669"/>
      <c r="F493" s="669"/>
      <c r="G493" s="669"/>
      <c r="H493" s="669"/>
      <c r="I493" s="669"/>
      <c r="J493" s="669"/>
      <c r="K493" s="669"/>
      <c r="L493" s="669"/>
      <c r="M493" s="669"/>
      <c r="N493" s="669"/>
      <c r="O493" s="669"/>
      <c r="P493" s="669"/>
      <c r="Q493" s="669"/>
      <c r="R493" s="669"/>
      <c r="S493" s="669"/>
      <c r="T493" s="669"/>
      <c r="U493" s="669"/>
      <c r="V493" s="669"/>
      <c r="W493" s="669"/>
      <c r="X493" s="669"/>
      <c r="Y493" s="669"/>
      <c r="Z493" s="669"/>
      <c r="AA493" s="669"/>
    </row>
    <row r="494" spans="1:27" ht="12.75">
      <c r="A494" s="669"/>
      <c r="B494" s="669"/>
      <c r="C494" s="669"/>
      <c r="D494" s="669"/>
      <c r="E494" s="669"/>
      <c r="F494" s="669"/>
      <c r="G494" s="669"/>
      <c r="H494" s="669"/>
      <c r="I494" s="669"/>
      <c r="J494" s="669"/>
      <c r="K494" s="669"/>
      <c r="L494" s="669"/>
      <c r="M494" s="669"/>
      <c r="N494" s="669"/>
      <c r="O494" s="669"/>
      <c r="P494" s="669"/>
      <c r="Q494" s="669"/>
      <c r="R494" s="669"/>
      <c r="S494" s="669"/>
      <c r="T494" s="669"/>
      <c r="U494" s="669"/>
      <c r="V494" s="669"/>
      <c r="W494" s="669"/>
      <c r="X494" s="669"/>
      <c r="Y494" s="669"/>
      <c r="Z494" s="669"/>
      <c r="AA494" s="669"/>
    </row>
    <row r="495" spans="1:27" ht="12.75">
      <c r="A495" s="669"/>
      <c r="B495" s="669"/>
      <c r="C495" s="669"/>
      <c r="D495" s="669"/>
      <c r="E495" s="669"/>
      <c r="F495" s="669"/>
      <c r="G495" s="669"/>
      <c r="H495" s="669"/>
      <c r="I495" s="669"/>
      <c r="J495" s="669"/>
      <c r="K495" s="669"/>
      <c r="L495" s="669"/>
      <c r="M495" s="669"/>
      <c r="N495" s="669"/>
      <c r="O495" s="669"/>
      <c r="P495" s="669"/>
      <c r="Q495" s="669"/>
      <c r="R495" s="669"/>
      <c r="S495" s="669"/>
      <c r="T495" s="669"/>
      <c r="U495" s="669"/>
      <c r="V495" s="669"/>
      <c r="W495" s="669"/>
      <c r="X495" s="669"/>
      <c r="Y495" s="669"/>
      <c r="Z495" s="669"/>
      <c r="AA495" s="669"/>
    </row>
    <row r="496" spans="1:27" ht="12.75">
      <c r="A496" s="669"/>
      <c r="B496" s="669"/>
      <c r="C496" s="669"/>
      <c r="D496" s="669"/>
      <c r="E496" s="669"/>
      <c r="F496" s="669"/>
      <c r="G496" s="669"/>
      <c r="H496" s="669"/>
      <c r="I496" s="669"/>
      <c r="J496" s="669"/>
      <c r="K496" s="669"/>
      <c r="L496" s="669"/>
      <c r="M496" s="669"/>
      <c r="N496" s="669"/>
      <c r="O496" s="669"/>
      <c r="P496" s="669"/>
      <c r="Q496" s="669"/>
      <c r="R496" s="669"/>
      <c r="S496" s="669"/>
      <c r="T496" s="669"/>
      <c r="U496" s="669"/>
      <c r="V496" s="669"/>
      <c r="W496" s="669"/>
      <c r="X496" s="669"/>
      <c r="Y496" s="669"/>
      <c r="Z496" s="669"/>
      <c r="AA496" s="669"/>
    </row>
    <row r="497" spans="1:27" ht="12.75">
      <c r="A497" s="669"/>
      <c r="B497" s="669"/>
      <c r="C497" s="669"/>
      <c r="D497" s="669"/>
      <c r="E497" s="669"/>
      <c r="F497" s="669"/>
      <c r="G497" s="669"/>
      <c r="H497" s="669"/>
      <c r="I497" s="669"/>
      <c r="J497" s="669"/>
      <c r="K497" s="669"/>
      <c r="L497" s="669"/>
      <c r="M497" s="669"/>
      <c r="N497" s="669"/>
      <c r="O497" s="669"/>
      <c r="P497" s="669"/>
      <c r="Q497" s="669"/>
      <c r="R497" s="669"/>
      <c r="S497" s="669"/>
      <c r="T497" s="669"/>
      <c r="U497" s="669"/>
      <c r="V497" s="669"/>
      <c r="W497" s="669"/>
      <c r="X497" s="669"/>
      <c r="Y497" s="669"/>
      <c r="Z497" s="669"/>
      <c r="AA497" s="669"/>
    </row>
    <row r="498" spans="1:27" ht="12.75">
      <c r="A498" s="669"/>
      <c r="B498" s="669"/>
      <c r="C498" s="669"/>
      <c r="D498" s="669"/>
      <c r="E498" s="669"/>
      <c r="F498" s="669"/>
      <c r="G498" s="669"/>
      <c r="H498" s="669"/>
      <c r="I498" s="669"/>
      <c r="J498" s="669"/>
      <c r="K498" s="669"/>
      <c r="L498" s="669"/>
      <c r="M498" s="669"/>
      <c r="N498" s="669"/>
      <c r="O498" s="669"/>
      <c r="P498" s="669"/>
      <c r="Q498" s="669"/>
      <c r="R498" s="669"/>
      <c r="S498" s="669"/>
      <c r="T498" s="669"/>
      <c r="U498" s="669"/>
      <c r="V498" s="669"/>
      <c r="W498" s="669"/>
      <c r="X498" s="669"/>
      <c r="Y498" s="669"/>
      <c r="Z498" s="669"/>
      <c r="AA498" s="669"/>
    </row>
    <row r="499" spans="1:27" ht="12.75">
      <c r="A499" s="669"/>
      <c r="B499" s="669"/>
      <c r="C499" s="669"/>
      <c r="D499" s="669"/>
      <c r="E499" s="669"/>
      <c r="F499" s="669"/>
      <c r="G499" s="669"/>
      <c r="H499" s="669"/>
      <c r="I499" s="669"/>
      <c r="J499" s="669"/>
      <c r="K499" s="669"/>
      <c r="L499" s="669"/>
      <c r="M499" s="669"/>
      <c r="N499" s="669"/>
      <c r="O499" s="669"/>
      <c r="P499" s="669"/>
      <c r="Q499" s="669"/>
      <c r="R499" s="669"/>
      <c r="S499" s="669"/>
      <c r="T499" s="669"/>
      <c r="U499" s="669"/>
      <c r="V499" s="669"/>
      <c r="W499" s="669"/>
      <c r="X499" s="669"/>
      <c r="Y499" s="669"/>
      <c r="Z499" s="669"/>
      <c r="AA499" s="669"/>
    </row>
    <row r="500" spans="1:27" ht="12.75">
      <c r="A500" s="669"/>
      <c r="B500" s="669"/>
      <c r="C500" s="669"/>
      <c r="D500" s="669"/>
      <c r="E500" s="669"/>
      <c r="F500" s="669"/>
      <c r="G500" s="669"/>
      <c r="H500" s="669"/>
      <c r="I500" s="669"/>
      <c r="J500" s="669"/>
      <c r="K500" s="669"/>
      <c r="L500" s="669"/>
      <c r="M500" s="669"/>
      <c r="N500" s="669"/>
      <c r="O500" s="669"/>
      <c r="P500" s="669"/>
      <c r="Q500" s="669"/>
      <c r="R500" s="669"/>
      <c r="S500" s="669"/>
      <c r="T500" s="669"/>
      <c r="U500" s="669"/>
      <c r="V500" s="669"/>
      <c r="W500" s="669"/>
      <c r="X500" s="669"/>
      <c r="Y500" s="669"/>
      <c r="Z500" s="669"/>
      <c r="AA500" s="669"/>
    </row>
    <row r="501" spans="1:27" ht="12.75">
      <c r="A501" s="669"/>
      <c r="B501" s="669"/>
      <c r="C501" s="669"/>
      <c r="D501" s="669"/>
      <c r="E501" s="669"/>
      <c r="F501" s="669"/>
      <c r="G501" s="669"/>
      <c r="H501" s="669"/>
      <c r="I501" s="669"/>
      <c r="J501" s="669"/>
      <c r="K501" s="669"/>
      <c r="L501" s="669"/>
      <c r="M501" s="669"/>
      <c r="N501" s="669"/>
      <c r="O501" s="669"/>
      <c r="P501" s="669"/>
      <c r="Q501" s="669"/>
      <c r="R501" s="669"/>
      <c r="S501" s="669"/>
      <c r="T501" s="669"/>
      <c r="U501" s="669"/>
      <c r="V501" s="669"/>
      <c r="W501" s="669"/>
      <c r="X501" s="669"/>
      <c r="Y501" s="669"/>
      <c r="Z501" s="669"/>
      <c r="AA501" s="669"/>
    </row>
    <row r="502" spans="1:27" ht="12.75">
      <c r="A502" s="669"/>
      <c r="B502" s="669"/>
      <c r="C502" s="669"/>
      <c r="D502" s="669"/>
      <c r="E502" s="669"/>
      <c r="F502" s="669"/>
      <c r="G502" s="669"/>
      <c r="H502" s="669"/>
      <c r="I502" s="669"/>
      <c r="J502" s="669"/>
      <c r="K502" s="669"/>
      <c r="L502" s="669"/>
      <c r="M502" s="669"/>
      <c r="N502" s="669"/>
      <c r="O502" s="669"/>
      <c r="P502" s="669"/>
      <c r="Q502" s="669"/>
      <c r="R502" s="669"/>
      <c r="S502" s="669"/>
      <c r="T502" s="669"/>
      <c r="U502" s="669"/>
      <c r="V502" s="669"/>
      <c r="W502" s="669"/>
      <c r="X502" s="669"/>
      <c r="Y502" s="669"/>
      <c r="Z502" s="669"/>
      <c r="AA502" s="669"/>
    </row>
    <row r="503" spans="1:27" ht="12.75">
      <c r="A503" s="669"/>
      <c r="B503" s="669"/>
      <c r="C503" s="669"/>
      <c r="D503" s="669"/>
      <c r="E503" s="669"/>
      <c r="F503" s="669"/>
      <c r="G503" s="669"/>
      <c r="H503" s="669"/>
      <c r="I503" s="669"/>
      <c r="J503" s="669"/>
      <c r="K503" s="669"/>
      <c r="L503" s="669"/>
      <c r="M503" s="669"/>
      <c r="N503" s="669"/>
      <c r="O503" s="669"/>
      <c r="P503" s="669"/>
      <c r="Q503" s="669"/>
      <c r="R503" s="669"/>
      <c r="S503" s="669"/>
      <c r="T503" s="669"/>
      <c r="U503" s="669"/>
      <c r="V503" s="669"/>
      <c r="W503" s="669"/>
      <c r="X503" s="669"/>
      <c r="Y503" s="669"/>
      <c r="Z503" s="669"/>
      <c r="AA503" s="669"/>
    </row>
    <row r="504" spans="1:27" ht="12.75">
      <c r="A504" s="669"/>
      <c r="B504" s="669"/>
      <c r="C504" s="669"/>
      <c r="D504" s="669"/>
      <c r="E504" s="669"/>
      <c r="F504" s="669"/>
      <c r="G504" s="669"/>
      <c r="H504" s="669"/>
      <c r="I504" s="669"/>
      <c r="J504" s="669"/>
      <c r="K504" s="669"/>
      <c r="L504" s="669"/>
      <c r="M504" s="669"/>
      <c r="N504" s="669"/>
      <c r="O504" s="669"/>
      <c r="P504" s="669"/>
      <c r="Q504" s="669"/>
      <c r="R504" s="669"/>
      <c r="S504" s="669"/>
      <c r="T504" s="669"/>
      <c r="U504" s="669"/>
      <c r="V504" s="669"/>
      <c r="W504" s="669"/>
      <c r="X504" s="669"/>
      <c r="Y504" s="669"/>
      <c r="Z504" s="669"/>
      <c r="AA504" s="669"/>
    </row>
    <row r="505" spans="1:27" ht="12.75">
      <c r="A505" s="669"/>
      <c r="B505" s="669"/>
      <c r="C505" s="669"/>
      <c r="D505" s="669"/>
      <c r="E505" s="669"/>
      <c r="F505" s="669"/>
      <c r="G505" s="669"/>
      <c r="H505" s="669"/>
      <c r="I505" s="669"/>
      <c r="J505" s="669"/>
      <c r="K505" s="669"/>
      <c r="L505" s="669"/>
      <c r="M505" s="669"/>
      <c r="N505" s="669"/>
      <c r="O505" s="669"/>
      <c r="P505" s="669"/>
      <c r="Q505" s="669"/>
      <c r="R505" s="669"/>
      <c r="S505" s="669"/>
      <c r="T505" s="669"/>
      <c r="U505" s="669"/>
      <c r="V505" s="669"/>
      <c r="W505" s="669"/>
      <c r="X505" s="669"/>
      <c r="Y505" s="669"/>
      <c r="Z505" s="669"/>
      <c r="AA505" s="669"/>
    </row>
    <row r="506" spans="1:27" ht="12.75">
      <c r="A506" s="669"/>
      <c r="B506" s="669"/>
      <c r="C506" s="669"/>
      <c r="D506" s="669"/>
      <c r="E506" s="669"/>
      <c r="F506" s="669"/>
      <c r="G506" s="669"/>
      <c r="H506" s="669"/>
      <c r="I506" s="669"/>
      <c r="J506" s="669"/>
      <c r="K506" s="669"/>
      <c r="L506" s="669"/>
      <c r="M506" s="669"/>
      <c r="N506" s="669"/>
      <c r="O506" s="669"/>
      <c r="P506" s="669"/>
      <c r="Q506" s="669"/>
      <c r="R506" s="669"/>
      <c r="S506" s="669"/>
      <c r="T506" s="669"/>
      <c r="U506" s="669"/>
      <c r="V506" s="669"/>
      <c r="W506" s="669"/>
      <c r="X506" s="669"/>
      <c r="Y506" s="669"/>
      <c r="Z506" s="669"/>
      <c r="AA506" s="669"/>
    </row>
    <row r="507" spans="1:27" ht="12.75">
      <c r="A507" s="669"/>
      <c r="B507" s="669"/>
      <c r="C507" s="669"/>
      <c r="D507" s="669"/>
      <c r="E507" s="669"/>
      <c r="F507" s="669"/>
      <c r="G507" s="669"/>
      <c r="H507" s="669"/>
      <c r="I507" s="669"/>
      <c r="J507" s="669"/>
      <c r="K507" s="669"/>
      <c r="L507" s="669"/>
      <c r="M507" s="669"/>
      <c r="N507" s="669"/>
      <c r="O507" s="669"/>
      <c r="P507" s="669"/>
      <c r="Q507" s="669"/>
      <c r="R507" s="669"/>
      <c r="S507" s="669"/>
      <c r="T507" s="669"/>
      <c r="U507" s="669"/>
      <c r="V507" s="669"/>
      <c r="W507" s="669"/>
      <c r="X507" s="669"/>
      <c r="Y507" s="669"/>
      <c r="Z507" s="669"/>
      <c r="AA507" s="669"/>
    </row>
    <row r="508" spans="1:27" ht="12.75">
      <c r="A508" s="669"/>
      <c r="B508" s="669"/>
      <c r="C508" s="669"/>
      <c r="D508" s="669"/>
      <c r="E508" s="669"/>
      <c r="F508" s="669"/>
      <c r="G508" s="669"/>
      <c r="H508" s="669"/>
      <c r="I508" s="669"/>
      <c r="J508" s="669"/>
      <c r="K508" s="669"/>
      <c r="L508" s="669"/>
      <c r="M508" s="669"/>
      <c r="N508" s="669"/>
      <c r="O508" s="669"/>
      <c r="P508" s="669"/>
      <c r="Q508" s="669"/>
      <c r="R508" s="669"/>
      <c r="S508" s="669"/>
      <c r="T508" s="669"/>
      <c r="U508" s="669"/>
      <c r="V508" s="669"/>
      <c r="W508" s="669"/>
      <c r="X508" s="669"/>
      <c r="Y508" s="669"/>
      <c r="Z508" s="669"/>
      <c r="AA508" s="669"/>
    </row>
    <row r="509" spans="1:27" ht="12.75">
      <c r="A509" s="669"/>
      <c r="B509" s="669"/>
      <c r="C509" s="669"/>
      <c r="D509" s="669"/>
      <c r="E509" s="669"/>
      <c r="F509" s="669"/>
      <c r="G509" s="669"/>
      <c r="H509" s="669"/>
      <c r="I509" s="669"/>
      <c r="J509" s="669"/>
      <c r="K509" s="669"/>
      <c r="L509" s="669"/>
      <c r="M509" s="669"/>
      <c r="N509" s="669"/>
      <c r="O509" s="669"/>
      <c r="P509" s="669"/>
      <c r="Q509" s="669"/>
      <c r="R509" s="669"/>
      <c r="S509" s="669"/>
      <c r="T509" s="669"/>
      <c r="U509" s="669"/>
      <c r="V509" s="669"/>
      <c r="W509" s="669"/>
      <c r="X509" s="669"/>
      <c r="Y509" s="669"/>
      <c r="Z509" s="669"/>
      <c r="AA509" s="669"/>
    </row>
    <row r="510" spans="1:27" ht="12.75">
      <c r="A510" s="669"/>
      <c r="B510" s="669"/>
      <c r="C510" s="669"/>
      <c r="D510" s="669"/>
      <c r="E510" s="669"/>
      <c r="F510" s="669"/>
      <c r="G510" s="669"/>
      <c r="H510" s="669"/>
      <c r="I510" s="669"/>
      <c r="J510" s="669"/>
      <c r="K510" s="669"/>
      <c r="L510" s="669"/>
      <c r="M510" s="669"/>
      <c r="N510" s="669"/>
      <c r="O510" s="669"/>
      <c r="P510" s="669"/>
      <c r="Q510" s="669"/>
      <c r="R510" s="669"/>
      <c r="S510" s="669"/>
      <c r="T510" s="669"/>
      <c r="U510" s="669"/>
      <c r="V510" s="669"/>
      <c r="W510" s="669"/>
      <c r="X510" s="669"/>
      <c r="Y510" s="669"/>
      <c r="Z510" s="669"/>
      <c r="AA510" s="669"/>
    </row>
    <row r="511" spans="1:27" ht="12.75">
      <c r="A511" s="669"/>
      <c r="B511" s="669"/>
      <c r="C511" s="669"/>
      <c r="D511" s="669"/>
      <c r="E511" s="669"/>
      <c r="F511" s="669"/>
      <c r="G511" s="669"/>
      <c r="H511" s="669"/>
      <c r="I511" s="669"/>
      <c r="J511" s="669"/>
      <c r="K511" s="669"/>
      <c r="L511" s="669"/>
      <c r="M511" s="669"/>
      <c r="N511" s="669"/>
      <c r="O511" s="669"/>
      <c r="P511" s="669"/>
      <c r="Q511" s="669"/>
      <c r="R511" s="669"/>
      <c r="S511" s="669"/>
      <c r="T511" s="669"/>
      <c r="U511" s="669"/>
      <c r="V511" s="669"/>
      <c r="W511" s="669"/>
      <c r="X511" s="669"/>
      <c r="Y511" s="669"/>
      <c r="Z511" s="669"/>
      <c r="AA511" s="669"/>
    </row>
    <row r="512" spans="1:27" ht="12.75">
      <c r="A512" s="669"/>
      <c r="B512" s="669"/>
      <c r="C512" s="669"/>
      <c r="D512" s="669"/>
      <c r="E512" s="669"/>
      <c r="F512" s="669"/>
      <c r="G512" s="669"/>
      <c r="H512" s="669"/>
      <c r="I512" s="669"/>
      <c r="J512" s="669"/>
      <c r="K512" s="669"/>
      <c r="L512" s="669"/>
      <c r="M512" s="669"/>
      <c r="N512" s="669"/>
      <c r="O512" s="669"/>
      <c r="P512" s="669"/>
      <c r="Q512" s="669"/>
      <c r="R512" s="669"/>
      <c r="S512" s="669"/>
      <c r="T512" s="669"/>
      <c r="U512" s="669"/>
      <c r="V512" s="669"/>
      <c r="W512" s="669"/>
      <c r="X512" s="669"/>
      <c r="Y512" s="669"/>
      <c r="Z512" s="669"/>
      <c r="AA512" s="669"/>
    </row>
    <row r="513" spans="1:27" ht="12.75">
      <c r="A513" s="669"/>
      <c r="B513" s="669"/>
      <c r="C513" s="669"/>
      <c r="D513" s="669"/>
      <c r="E513" s="669"/>
      <c r="F513" s="669"/>
      <c r="G513" s="669"/>
      <c r="H513" s="669"/>
      <c r="I513" s="669"/>
      <c r="J513" s="669"/>
      <c r="K513" s="669"/>
      <c r="L513" s="669"/>
      <c r="M513" s="669"/>
      <c r="N513" s="669"/>
      <c r="O513" s="669"/>
      <c r="P513" s="669"/>
      <c r="Q513" s="669"/>
      <c r="R513" s="669"/>
      <c r="S513" s="669"/>
      <c r="T513" s="669"/>
      <c r="U513" s="669"/>
      <c r="V513" s="669"/>
      <c r="W513" s="669"/>
      <c r="X513" s="669"/>
      <c r="Y513" s="669"/>
      <c r="Z513" s="669"/>
      <c r="AA513" s="669"/>
    </row>
    <row r="514" spans="1:27" ht="12.75">
      <c r="A514" s="669"/>
      <c r="B514" s="669"/>
      <c r="C514" s="669"/>
      <c r="D514" s="669"/>
      <c r="E514" s="669"/>
      <c r="F514" s="669"/>
      <c r="G514" s="669"/>
      <c r="H514" s="669"/>
      <c r="I514" s="669"/>
      <c r="J514" s="669"/>
      <c r="K514" s="669"/>
      <c r="L514" s="669"/>
      <c r="M514" s="669"/>
      <c r="N514" s="669"/>
      <c r="O514" s="669"/>
      <c r="P514" s="669"/>
      <c r="Q514" s="669"/>
      <c r="R514" s="669"/>
      <c r="S514" s="669"/>
      <c r="T514" s="669"/>
      <c r="U514" s="669"/>
      <c r="V514" s="669"/>
      <c r="W514" s="669"/>
      <c r="X514" s="669"/>
      <c r="Y514" s="669"/>
      <c r="Z514" s="669"/>
      <c r="AA514" s="669"/>
    </row>
    <row r="515" spans="1:27" ht="12.75">
      <c r="A515" s="669"/>
      <c r="B515" s="669"/>
      <c r="C515" s="669"/>
      <c r="D515" s="669"/>
      <c r="E515" s="669"/>
      <c r="F515" s="669"/>
      <c r="G515" s="669"/>
      <c r="H515" s="669"/>
      <c r="I515" s="669"/>
      <c r="J515" s="669"/>
      <c r="K515" s="669"/>
      <c r="L515" s="669"/>
      <c r="M515" s="669"/>
      <c r="N515" s="669"/>
      <c r="O515" s="669"/>
      <c r="P515" s="669"/>
      <c r="Q515" s="669"/>
      <c r="R515" s="669"/>
      <c r="S515" s="669"/>
      <c r="T515" s="669"/>
      <c r="U515" s="669"/>
      <c r="V515" s="669"/>
      <c r="W515" s="669"/>
      <c r="X515" s="669"/>
      <c r="Y515" s="669"/>
      <c r="Z515" s="669"/>
      <c r="AA515" s="669"/>
    </row>
    <row r="516" spans="1:27" ht="12.75">
      <c r="A516" s="669"/>
      <c r="B516" s="669"/>
      <c r="C516" s="669"/>
      <c r="D516" s="669"/>
      <c r="E516" s="669"/>
      <c r="F516" s="669"/>
      <c r="G516" s="669"/>
      <c r="H516" s="669"/>
      <c r="I516" s="669"/>
      <c r="J516" s="669"/>
      <c r="K516" s="669"/>
      <c r="L516" s="669"/>
      <c r="M516" s="669"/>
      <c r="N516" s="669"/>
      <c r="O516" s="669"/>
      <c r="P516" s="669"/>
      <c r="Q516" s="669"/>
      <c r="R516" s="669"/>
      <c r="S516" s="669"/>
      <c r="T516" s="669"/>
      <c r="U516" s="669"/>
      <c r="V516" s="669"/>
      <c r="W516" s="669"/>
      <c r="X516" s="669"/>
      <c r="Y516" s="669"/>
      <c r="Z516" s="669"/>
      <c r="AA516" s="669"/>
    </row>
    <row r="517" spans="1:27" ht="12.75">
      <c r="A517" s="669"/>
      <c r="B517" s="669"/>
      <c r="C517" s="669"/>
      <c r="D517" s="669"/>
      <c r="E517" s="669"/>
      <c r="F517" s="669"/>
      <c r="G517" s="669"/>
      <c r="H517" s="669"/>
      <c r="I517" s="669"/>
      <c r="J517" s="669"/>
      <c r="K517" s="669"/>
      <c r="L517" s="669"/>
      <c r="M517" s="669"/>
      <c r="N517" s="669"/>
      <c r="O517" s="669"/>
      <c r="P517" s="669"/>
      <c r="Q517" s="669"/>
      <c r="R517" s="669"/>
      <c r="S517" s="669"/>
      <c r="T517" s="669"/>
      <c r="U517" s="669"/>
      <c r="V517" s="669"/>
      <c r="W517" s="669"/>
      <c r="X517" s="669"/>
      <c r="Y517" s="669"/>
      <c r="Z517" s="669"/>
      <c r="AA517" s="669"/>
    </row>
    <row r="518" spans="1:27" ht="12.75">
      <c r="A518" s="669"/>
      <c r="B518" s="669"/>
      <c r="C518" s="669"/>
      <c r="D518" s="669"/>
      <c r="E518" s="669"/>
      <c r="F518" s="669"/>
      <c r="G518" s="669"/>
      <c r="H518" s="669"/>
      <c r="I518" s="669"/>
      <c r="J518" s="669"/>
      <c r="K518" s="669"/>
      <c r="L518" s="669"/>
      <c r="M518" s="669"/>
      <c r="N518" s="669"/>
      <c r="O518" s="669"/>
      <c r="P518" s="669"/>
      <c r="Q518" s="669"/>
      <c r="R518" s="669"/>
      <c r="S518" s="669"/>
      <c r="T518" s="669"/>
      <c r="U518" s="669"/>
      <c r="V518" s="669"/>
      <c r="W518" s="669"/>
      <c r="X518" s="669"/>
      <c r="Y518" s="669"/>
      <c r="Z518" s="669"/>
      <c r="AA518" s="669"/>
    </row>
    <row r="519" spans="1:27" ht="12.75">
      <c r="A519" s="669"/>
      <c r="B519" s="669"/>
      <c r="C519" s="669"/>
      <c r="D519" s="669"/>
      <c r="E519" s="669"/>
      <c r="F519" s="669"/>
      <c r="G519" s="669"/>
      <c r="H519" s="669"/>
      <c r="I519" s="669"/>
      <c r="J519" s="669"/>
      <c r="K519" s="669"/>
      <c r="L519" s="669"/>
      <c r="M519" s="669"/>
      <c r="N519" s="669"/>
      <c r="O519" s="669"/>
      <c r="P519" s="669"/>
      <c r="Q519" s="669"/>
      <c r="R519" s="669"/>
      <c r="S519" s="669"/>
      <c r="T519" s="669"/>
      <c r="U519" s="669"/>
      <c r="V519" s="669"/>
      <c r="W519" s="669"/>
      <c r="X519" s="669"/>
      <c r="Y519" s="669"/>
      <c r="Z519" s="669"/>
      <c r="AA519" s="669"/>
    </row>
    <row r="520" spans="1:27" ht="12.75">
      <c r="A520" s="669"/>
      <c r="B520" s="669"/>
      <c r="C520" s="669"/>
      <c r="D520" s="669"/>
      <c r="E520" s="669"/>
      <c r="F520" s="669"/>
      <c r="G520" s="669"/>
      <c r="H520" s="669"/>
      <c r="I520" s="669"/>
      <c r="J520" s="669"/>
      <c r="K520" s="669"/>
      <c r="L520" s="669"/>
      <c r="M520" s="669"/>
      <c r="N520" s="669"/>
      <c r="O520" s="669"/>
      <c r="P520" s="669"/>
      <c r="Q520" s="669"/>
      <c r="R520" s="669"/>
      <c r="S520" s="669"/>
      <c r="T520" s="669"/>
      <c r="U520" s="669"/>
      <c r="V520" s="669"/>
      <c r="W520" s="669"/>
      <c r="X520" s="669"/>
      <c r="Y520" s="669"/>
      <c r="Z520" s="669"/>
      <c r="AA520" s="669"/>
    </row>
    <row r="521" spans="1:27" ht="12.75">
      <c r="A521" s="669"/>
      <c r="B521" s="669"/>
      <c r="C521" s="669"/>
      <c r="D521" s="669"/>
      <c r="E521" s="669"/>
      <c r="F521" s="669"/>
      <c r="G521" s="669"/>
      <c r="H521" s="669"/>
      <c r="I521" s="669"/>
      <c r="J521" s="669"/>
      <c r="K521" s="669"/>
      <c r="L521" s="669"/>
      <c r="M521" s="669"/>
      <c r="N521" s="669"/>
      <c r="O521" s="669"/>
      <c r="P521" s="669"/>
      <c r="Q521" s="669"/>
      <c r="R521" s="669"/>
      <c r="S521" s="669"/>
      <c r="T521" s="669"/>
      <c r="U521" s="669"/>
      <c r="V521" s="669"/>
      <c r="W521" s="669"/>
      <c r="X521" s="669"/>
      <c r="Y521" s="669"/>
      <c r="Z521" s="669"/>
      <c r="AA521" s="669"/>
    </row>
    <row r="522" spans="1:27" ht="12.75">
      <c r="A522" s="669"/>
      <c r="B522" s="669"/>
      <c r="C522" s="669"/>
      <c r="D522" s="669"/>
      <c r="E522" s="669"/>
      <c r="F522" s="669"/>
      <c r="G522" s="669"/>
      <c r="H522" s="669"/>
      <c r="I522" s="669"/>
      <c r="J522" s="669"/>
      <c r="K522" s="669"/>
      <c r="L522" s="669"/>
      <c r="M522" s="669"/>
      <c r="N522" s="669"/>
      <c r="O522" s="669"/>
      <c r="P522" s="669"/>
      <c r="Q522" s="669"/>
      <c r="R522" s="669"/>
      <c r="S522" s="669"/>
      <c r="T522" s="669"/>
      <c r="U522" s="669"/>
      <c r="V522" s="669"/>
      <c r="W522" s="669"/>
      <c r="X522" s="669"/>
      <c r="Y522" s="669"/>
      <c r="Z522" s="669"/>
      <c r="AA522" s="669"/>
    </row>
    <row r="523" spans="1:27" ht="12.75">
      <c r="A523" s="669"/>
      <c r="B523" s="669"/>
      <c r="C523" s="669"/>
      <c r="D523" s="669"/>
      <c r="E523" s="669"/>
      <c r="F523" s="669"/>
      <c r="G523" s="669"/>
      <c r="H523" s="669"/>
      <c r="I523" s="669"/>
      <c r="J523" s="669"/>
      <c r="K523" s="669"/>
      <c r="L523" s="669"/>
      <c r="M523" s="669"/>
      <c r="N523" s="669"/>
      <c r="O523" s="669"/>
      <c r="P523" s="669"/>
      <c r="Q523" s="669"/>
      <c r="R523" s="669"/>
      <c r="S523" s="669"/>
      <c r="T523" s="669"/>
      <c r="U523" s="669"/>
      <c r="V523" s="669"/>
      <c r="W523" s="669"/>
      <c r="X523" s="669"/>
      <c r="Y523" s="669"/>
      <c r="Z523" s="669"/>
      <c r="AA523" s="669"/>
    </row>
    <row r="524" spans="1:27" ht="12.75">
      <c r="A524" s="669"/>
      <c r="B524" s="669"/>
      <c r="C524" s="669"/>
      <c r="D524" s="669"/>
      <c r="E524" s="669"/>
      <c r="F524" s="669"/>
      <c r="G524" s="669"/>
      <c r="H524" s="669"/>
      <c r="I524" s="669"/>
      <c r="J524" s="669"/>
      <c r="K524" s="669"/>
      <c r="L524" s="669"/>
      <c r="M524" s="669"/>
      <c r="N524" s="669"/>
      <c r="O524" s="669"/>
      <c r="P524" s="669"/>
      <c r="Q524" s="669"/>
      <c r="R524" s="669"/>
      <c r="S524" s="669"/>
      <c r="T524" s="669"/>
      <c r="U524" s="669"/>
      <c r="V524" s="669"/>
      <c r="W524" s="669"/>
      <c r="X524" s="669"/>
      <c r="Y524" s="669"/>
      <c r="Z524" s="669"/>
      <c r="AA524" s="669"/>
    </row>
    <row r="525" spans="1:27" ht="12.75">
      <c r="A525" s="669"/>
      <c r="B525" s="669"/>
      <c r="C525" s="669"/>
      <c r="D525" s="669"/>
      <c r="E525" s="669"/>
      <c r="F525" s="669"/>
      <c r="G525" s="669"/>
      <c r="H525" s="669"/>
      <c r="I525" s="669"/>
      <c r="J525" s="669"/>
      <c r="K525" s="669"/>
      <c r="L525" s="669"/>
      <c r="M525" s="669"/>
      <c r="N525" s="669"/>
      <c r="O525" s="669"/>
      <c r="P525" s="669"/>
      <c r="Q525" s="669"/>
      <c r="R525" s="669"/>
      <c r="S525" s="669"/>
      <c r="T525" s="669"/>
      <c r="U525" s="669"/>
      <c r="V525" s="669"/>
      <c r="W525" s="669"/>
      <c r="X525" s="669"/>
      <c r="Y525" s="669"/>
      <c r="Z525" s="669"/>
      <c r="AA525" s="669"/>
    </row>
    <row r="526" spans="1:27" ht="12.75">
      <c r="A526" s="669"/>
      <c r="B526" s="669"/>
      <c r="C526" s="669"/>
      <c r="D526" s="669"/>
      <c r="E526" s="669"/>
      <c r="F526" s="669"/>
      <c r="G526" s="669"/>
      <c r="H526" s="669"/>
      <c r="I526" s="669"/>
      <c r="J526" s="669"/>
      <c r="K526" s="669"/>
      <c r="L526" s="669"/>
      <c r="M526" s="669"/>
      <c r="N526" s="669"/>
      <c r="O526" s="669"/>
      <c r="P526" s="669"/>
      <c r="Q526" s="669"/>
      <c r="R526" s="669"/>
      <c r="S526" s="669"/>
      <c r="T526" s="669"/>
      <c r="U526" s="669"/>
      <c r="V526" s="669"/>
      <c r="W526" s="669"/>
      <c r="X526" s="669"/>
      <c r="Y526" s="669"/>
      <c r="Z526" s="669"/>
      <c r="AA526" s="669"/>
    </row>
    <row r="527" spans="1:27" ht="12.75">
      <c r="A527" s="669"/>
      <c r="B527" s="669"/>
      <c r="C527" s="669"/>
      <c r="D527" s="669"/>
      <c r="E527" s="669"/>
      <c r="F527" s="669"/>
      <c r="G527" s="669"/>
      <c r="H527" s="669"/>
      <c r="I527" s="669"/>
      <c r="J527" s="669"/>
      <c r="K527" s="669"/>
      <c r="L527" s="669"/>
      <c r="M527" s="669"/>
      <c r="N527" s="669"/>
      <c r="O527" s="669"/>
      <c r="P527" s="669"/>
      <c r="Q527" s="669"/>
      <c r="R527" s="669"/>
      <c r="S527" s="669"/>
      <c r="T527" s="669"/>
      <c r="U527" s="669"/>
      <c r="V527" s="669"/>
      <c r="W527" s="669"/>
      <c r="X527" s="669"/>
      <c r="Y527" s="669"/>
      <c r="Z527" s="669"/>
      <c r="AA527" s="669"/>
    </row>
    <row r="528" spans="1:27" ht="12.75">
      <c r="A528" s="669"/>
      <c r="B528" s="669"/>
      <c r="C528" s="669"/>
      <c r="D528" s="669"/>
      <c r="E528" s="669"/>
      <c r="F528" s="669"/>
      <c r="G528" s="669"/>
      <c r="H528" s="669"/>
      <c r="I528" s="669"/>
      <c r="J528" s="669"/>
      <c r="K528" s="669"/>
      <c r="L528" s="669"/>
      <c r="M528" s="669"/>
      <c r="N528" s="669"/>
      <c r="O528" s="669"/>
      <c r="P528" s="669"/>
      <c r="Q528" s="669"/>
      <c r="R528" s="669"/>
      <c r="S528" s="669"/>
      <c r="T528" s="669"/>
      <c r="U528" s="669"/>
      <c r="V528" s="669"/>
      <c r="W528" s="669"/>
      <c r="X528" s="669"/>
      <c r="Y528" s="669"/>
      <c r="Z528" s="669"/>
      <c r="AA528" s="669"/>
    </row>
    <row r="529" spans="1:27" ht="12.75">
      <c r="A529" s="669"/>
      <c r="B529" s="669"/>
      <c r="C529" s="669"/>
      <c r="D529" s="669"/>
      <c r="E529" s="669"/>
      <c r="F529" s="669"/>
      <c r="G529" s="669"/>
      <c r="H529" s="669"/>
      <c r="I529" s="669"/>
      <c r="J529" s="669"/>
      <c r="K529" s="669"/>
      <c r="L529" s="669"/>
      <c r="M529" s="669"/>
      <c r="N529" s="669"/>
      <c r="O529" s="669"/>
      <c r="P529" s="669"/>
      <c r="Q529" s="669"/>
      <c r="R529" s="669"/>
      <c r="S529" s="669"/>
      <c r="T529" s="669"/>
      <c r="U529" s="669"/>
      <c r="V529" s="669"/>
      <c r="W529" s="669"/>
      <c r="X529" s="669"/>
      <c r="Y529" s="669"/>
      <c r="Z529" s="669"/>
      <c r="AA529" s="669"/>
    </row>
    <row r="530" spans="1:27" ht="12.75">
      <c r="A530" s="669"/>
      <c r="B530" s="669"/>
      <c r="C530" s="669"/>
      <c r="D530" s="669"/>
      <c r="E530" s="669"/>
      <c r="F530" s="669"/>
      <c r="G530" s="669"/>
      <c r="H530" s="669"/>
      <c r="I530" s="669"/>
      <c r="J530" s="669"/>
      <c r="K530" s="669"/>
      <c r="L530" s="669"/>
      <c r="M530" s="669"/>
      <c r="N530" s="669"/>
      <c r="O530" s="669"/>
      <c r="P530" s="669"/>
      <c r="Q530" s="669"/>
      <c r="R530" s="669"/>
      <c r="S530" s="669"/>
      <c r="T530" s="669"/>
      <c r="U530" s="669"/>
      <c r="V530" s="669"/>
      <c r="W530" s="669"/>
      <c r="X530" s="669"/>
      <c r="Y530" s="669"/>
      <c r="Z530" s="669"/>
      <c r="AA530" s="669"/>
    </row>
    <row r="531" spans="1:27" ht="12.75">
      <c r="A531" s="669"/>
      <c r="B531" s="669"/>
      <c r="C531" s="669"/>
      <c r="D531" s="669"/>
      <c r="E531" s="669"/>
      <c r="F531" s="669"/>
      <c r="G531" s="669"/>
      <c r="H531" s="669"/>
      <c r="I531" s="669"/>
      <c r="J531" s="669"/>
      <c r="K531" s="669"/>
      <c r="L531" s="669"/>
      <c r="M531" s="669"/>
      <c r="N531" s="669"/>
      <c r="O531" s="669"/>
      <c r="P531" s="669"/>
      <c r="Q531" s="669"/>
      <c r="R531" s="669"/>
      <c r="S531" s="669"/>
      <c r="T531" s="669"/>
      <c r="U531" s="669"/>
      <c r="V531" s="669"/>
      <c r="W531" s="669"/>
      <c r="X531" s="669"/>
      <c r="Y531" s="669"/>
      <c r="Z531" s="669"/>
      <c r="AA531" s="669"/>
    </row>
    <row r="532" spans="1:27" ht="12.75">
      <c r="A532" s="669"/>
      <c r="B532" s="669"/>
      <c r="C532" s="669"/>
      <c r="D532" s="669"/>
      <c r="E532" s="669"/>
      <c r="F532" s="669"/>
      <c r="G532" s="669"/>
      <c r="H532" s="669"/>
      <c r="I532" s="669"/>
      <c r="J532" s="669"/>
      <c r="K532" s="669"/>
      <c r="L532" s="669"/>
      <c r="M532" s="669"/>
      <c r="N532" s="669"/>
      <c r="O532" s="669"/>
      <c r="P532" s="669"/>
      <c r="Q532" s="669"/>
      <c r="R532" s="669"/>
      <c r="S532" s="669"/>
      <c r="T532" s="669"/>
      <c r="U532" s="669"/>
      <c r="V532" s="669"/>
      <c r="W532" s="669"/>
      <c r="X532" s="669"/>
      <c r="Y532" s="669"/>
      <c r="Z532" s="669"/>
      <c r="AA532" s="669"/>
    </row>
    <row r="533" spans="1:27" ht="12.75">
      <c r="A533" s="669"/>
      <c r="B533" s="669"/>
      <c r="C533" s="669"/>
      <c r="D533" s="669"/>
      <c r="E533" s="669"/>
      <c r="F533" s="669"/>
      <c r="G533" s="669"/>
      <c r="H533" s="669"/>
      <c r="I533" s="669"/>
      <c r="J533" s="669"/>
      <c r="K533" s="669"/>
      <c r="L533" s="669"/>
      <c r="M533" s="669"/>
      <c r="N533" s="669"/>
      <c r="O533" s="669"/>
      <c r="P533" s="669"/>
      <c r="Q533" s="669"/>
      <c r="R533" s="669"/>
      <c r="S533" s="669"/>
      <c r="T533" s="669"/>
      <c r="U533" s="669"/>
      <c r="V533" s="669"/>
      <c r="W533" s="669"/>
      <c r="X533" s="669"/>
      <c r="Y533" s="669"/>
      <c r="Z533" s="669"/>
      <c r="AA533" s="669"/>
    </row>
    <row r="534" spans="1:27" ht="12.75">
      <c r="A534" s="669"/>
      <c r="B534" s="669"/>
      <c r="C534" s="669"/>
      <c r="D534" s="669"/>
      <c r="E534" s="669"/>
      <c r="F534" s="669"/>
      <c r="G534" s="669"/>
      <c r="H534" s="669"/>
      <c r="I534" s="669"/>
      <c r="J534" s="669"/>
      <c r="K534" s="669"/>
      <c r="L534" s="669"/>
      <c r="M534" s="669"/>
      <c r="N534" s="669"/>
      <c r="O534" s="669"/>
      <c r="P534" s="669"/>
      <c r="Q534" s="669"/>
      <c r="R534" s="669"/>
      <c r="S534" s="669"/>
      <c r="T534" s="669"/>
      <c r="U534" s="669"/>
      <c r="V534" s="669"/>
      <c r="W534" s="669"/>
      <c r="X534" s="669"/>
      <c r="Y534" s="669"/>
      <c r="Z534" s="669"/>
      <c r="AA534" s="669"/>
    </row>
    <row r="535" spans="1:27" ht="12.75">
      <c r="A535" s="669"/>
      <c r="B535" s="669"/>
      <c r="C535" s="669"/>
      <c r="D535" s="669"/>
      <c r="E535" s="669"/>
      <c r="F535" s="669"/>
      <c r="G535" s="669"/>
      <c r="H535" s="669"/>
      <c r="I535" s="669"/>
      <c r="J535" s="669"/>
      <c r="K535" s="669"/>
      <c r="L535" s="669"/>
      <c r="M535" s="669"/>
      <c r="N535" s="669"/>
      <c r="O535" s="669"/>
      <c r="P535" s="669"/>
      <c r="Q535" s="669"/>
      <c r="R535" s="669"/>
      <c r="S535" s="669"/>
      <c r="T535" s="669"/>
      <c r="U535" s="669"/>
      <c r="V535" s="669"/>
      <c r="W535" s="669"/>
      <c r="X535" s="669"/>
      <c r="Y535" s="669"/>
      <c r="Z535" s="669"/>
      <c r="AA535" s="669"/>
    </row>
    <row r="536" spans="1:27" ht="12.75">
      <c r="A536" s="669"/>
      <c r="B536" s="669"/>
      <c r="C536" s="669"/>
      <c r="D536" s="669"/>
      <c r="E536" s="669"/>
      <c r="F536" s="669"/>
      <c r="G536" s="669"/>
      <c r="H536" s="669"/>
      <c r="I536" s="669"/>
      <c r="J536" s="669"/>
      <c r="K536" s="669"/>
      <c r="L536" s="669"/>
      <c r="M536" s="669"/>
      <c r="N536" s="669"/>
      <c r="O536" s="669"/>
      <c r="P536" s="669"/>
      <c r="Q536" s="669"/>
      <c r="R536" s="669"/>
      <c r="S536" s="669"/>
      <c r="T536" s="669"/>
      <c r="U536" s="669"/>
      <c r="V536" s="669"/>
      <c r="W536" s="669"/>
      <c r="X536" s="669"/>
      <c r="Y536" s="669"/>
      <c r="Z536" s="669"/>
      <c r="AA536" s="669"/>
    </row>
    <row r="537" spans="1:27" ht="12.75">
      <c r="A537" s="669"/>
      <c r="B537" s="669"/>
      <c r="C537" s="669"/>
      <c r="D537" s="669"/>
      <c r="E537" s="669"/>
      <c r="F537" s="669"/>
      <c r="G537" s="669"/>
      <c r="H537" s="669"/>
      <c r="I537" s="669"/>
      <c r="J537" s="669"/>
      <c r="K537" s="669"/>
      <c r="L537" s="669"/>
      <c r="M537" s="669"/>
      <c r="N537" s="669"/>
      <c r="O537" s="669"/>
      <c r="P537" s="669"/>
      <c r="Q537" s="669"/>
      <c r="R537" s="669"/>
      <c r="S537" s="669"/>
      <c r="T537" s="669"/>
      <c r="U537" s="669"/>
      <c r="V537" s="669"/>
      <c r="W537" s="669"/>
      <c r="X537" s="669"/>
      <c r="Y537" s="669"/>
      <c r="Z537" s="669"/>
      <c r="AA537" s="669"/>
    </row>
    <row r="538" spans="1:27" ht="12.75">
      <c r="A538" s="669"/>
      <c r="B538" s="669"/>
      <c r="C538" s="669"/>
      <c r="D538" s="669"/>
      <c r="E538" s="669"/>
      <c r="F538" s="669"/>
      <c r="G538" s="669"/>
      <c r="H538" s="669"/>
      <c r="I538" s="669"/>
      <c r="J538" s="669"/>
      <c r="K538" s="669"/>
      <c r="L538" s="669"/>
      <c r="M538" s="669"/>
      <c r="N538" s="669"/>
      <c r="O538" s="669"/>
      <c r="P538" s="669"/>
      <c r="Q538" s="669"/>
      <c r="R538" s="669"/>
      <c r="S538" s="669"/>
      <c r="T538" s="669"/>
      <c r="U538" s="669"/>
      <c r="V538" s="669"/>
      <c r="W538" s="669"/>
      <c r="X538" s="669"/>
      <c r="Y538" s="669"/>
      <c r="Z538" s="669"/>
      <c r="AA538" s="669"/>
    </row>
    <row r="539" spans="1:27" ht="12.75">
      <c r="A539" s="669"/>
      <c r="B539" s="669"/>
      <c r="C539" s="669"/>
      <c r="D539" s="669"/>
      <c r="E539" s="669"/>
      <c r="F539" s="669"/>
      <c r="G539" s="669"/>
      <c r="H539" s="669"/>
      <c r="I539" s="669"/>
      <c r="J539" s="669"/>
      <c r="K539" s="669"/>
      <c r="L539" s="669"/>
      <c r="M539" s="669"/>
      <c r="N539" s="669"/>
      <c r="O539" s="669"/>
      <c r="P539" s="669"/>
      <c r="Q539" s="669"/>
      <c r="R539" s="669"/>
      <c r="S539" s="669"/>
      <c r="T539" s="669"/>
      <c r="U539" s="669"/>
      <c r="V539" s="669"/>
      <c r="W539" s="669"/>
      <c r="X539" s="669"/>
      <c r="Y539" s="669"/>
      <c r="Z539" s="669"/>
      <c r="AA539" s="669"/>
    </row>
    <row r="540" spans="1:27" ht="12.75">
      <c r="A540" s="669"/>
      <c r="B540" s="669"/>
      <c r="C540" s="669"/>
      <c r="D540" s="669"/>
      <c r="E540" s="669"/>
      <c r="F540" s="669"/>
      <c r="G540" s="669"/>
      <c r="H540" s="669"/>
      <c r="I540" s="669"/>
      <c r="J540" s="669"/>
      <c r="K540" s="669"/>
      <c r="L540" s="669"/>
      <c r="M540" s="669"/>
      <c r="N540" s="669"/>
      <c r="O540" s="669"/>
      <c r="P540" s="669"/>
      <c r="Q540" s="669"/>
      <c r="R540" s="669"/>
      <c r="S540" s="669"/>
      <c r="T540" s="669"/>
      <c r="U540" s="669"/>
      <c r="V540" s="669"/>
      <c r="W540" s="669"/>
      <c r="X540" s="669"/>
      <c r="Y540" s="669"/>
      <c r="Z540" s="669"/>
      <c r="AA540" s="669"/>
    </row>
    <row r="541" spans="1:27" ht="12.75">
      <c r="A541" s="669"/>
      <c r="B541" s="669"/>
      <c r="C541" s="669"/>
      <c r="D541" s="669"/>
      <c r="E541" s="669"/>
      <c r="F541" s="669"/>
      <c r="G541" s="669"/>
      <c r="H541" s="669"/>
      <c r="I541" s="669"/>
      <c r="J541" s="669"/>
      <c r="K541" s="669"/>
      <c r="L541" s="669"/>
      <c r="M541" s="669"/>
      <c r="N541" s="669"/>
      <c r="O541" s="669"/>
      <c r="P541" s="669"/>
      <c r="Q541" s="669"/>
      <c r="R541" s="669"/>
      <c r="S541" s="669"/>
      <c r="T541" s="669"/>
      <c r="U541" s="669"/>
      <c r="V541" s="669"/>
      <c r="W541" s="669"/>
      <c r="X541" s="669"/>
      <c r="Y541" s="669"/>
      <c r="Z541" s="669"/>
      <c r="AA541" s="669"/>
    </row>
    <row r="542" spans="1:27" ht="12.75">
      <c r="A542" s="669"/>
      <c r="B542" s="669"/>
      <c r="C542" s="669"/>
      <c r="D542" s="669"/>
      <c r="E542" s="669"/>
      <c r="F542" s="669"/>
      <c r="G542" s="669"/>
      <c r="H542" s="669"/>
      <c r="I542" s="669"/>
      <c r="J542" s="669"/>
      <c r="K542" s="669"/>
      <c r="L542" s="669"/>
      <c r="M542" s="669"/>
      <c r="N542" s="669"/>
      <c r="O542" s="669"/>
      <c r="P542" s="669"/>
      <c r="Q542" s="669"/>
      <c r="R542" s="669"/>
      <c r="S542" s="669"/>
      <c r="T542" s="669"/>
      <c r="U542" s="669"/>
      <c r="V542" s="669"/>
      <c r="W542" s="669"/>
      <c r="X542" s="669"/>
      <c r="Y542" s="669"/>
      <c r="Z542" s="669"/>
      <c r="AA542" s="669"/>
    </row>
    <row r="543" spans="1:27" ht="12.75">
      <c r="A543" s="669"/>
      <c r="B543" s="669"/>
      <c r="C543" s="669"/>
      <c r="D543" s="669"/>
      <c r="E543" s="669"/>
      <c r="F543" s="669"/>
      <c r="G543" s="669"/>
      <c r="H543" s="669"/>
      <c r="I543" s="669"/>
      <c r="J543" s="669"/>
      <c r="K543" s="669"/>
      <c r="L543" s="669"/>
      <c r="M543" s="669"/>
      <c r="N543" s="669"/>
      <c r="O543" s="669"/>
      <c r="P543" s="669"/>
      <c r="Q543" s="669"/>
      <c r="R543" s="669"/>
      <c r="S543" s="669"/>
      <c r="T543" s="669"/>
      <c r="U543" s="669"/>
      <c r="V543" s="669"/>
      <c r="W543" s="669"/>
      <c r="X543" s="669"/>
      <c r="Y543" s="669"/>
      <c r="Z543" s="669"/>
      <c r="AA543" s="669"/>
    </row>
    <row r="544" spans="1:27" ht="12.75">
      <c r="A544" s="669"/>
      <c r="B544" s="669"/>
      <c r="C544" s="669"/>
      <c r="D544" s="669"/>
      <c r="E544" s="669"/>
      <c r="F544" s="669"/>
      <c r="G544" s="669"/>
      <c r="H544" s="669"/>
      <c r="I544" s="669"/>
      <c r="J544" s="669"/>
      <c r="K544" s="669"/>
      <c r="L544" s="669"/>
      <c r="M544" s="669"/>
      <c r="N544" s="669"/>
      <c r="O544" s="669"/>
      <c r="P544" s="669"/>
      <c r="Q544" s="669"/>
      <c r="R544" s="669"/>
      <c r="S544" s="669"/>
      <c r="T544" s="669"/>
      <c r="U544" s="669"/>
      <c r="V544" s="669"/>
      <c r="W544" s="669"/>
      <c r="X544" s="669"/>
      <c r="Y544" s="669"/>
      <c r="Z544" s="669"/>
      <c r="AA544" s="669"/>
    </row>
    <row r="545" spans="1:27" ht="12.75">
      <c r="A545" s="669"/>
      <c r="B545" s="669"/>
      <c r="C545" s="669"/>
      <c r="D545" s="669"/>
      <c r="E545" s="669"/>
      <c r="F545" s="669"/>
      <c r="G545" s="669"/>
      <c r="H545" s="669"/>
      <c r="I545" s="669"/>
      <c r="J545" s="669"/>
      <c r="K545" s="669"/>
      <c r="L545" s="669"/>
      <c r="M545" s="669"/>
      <c r="N545" s="669"/>
      <c r="O545" s="669"/>
      <c r="P545" s="669"/>
      <c r="Q545" s="669"/>
      <c r="R545" s="669"/>
      <c r="S545" s="669"/>
      <c r="T545" s="669"/>
      <c r="U545" s="669"/>
      <c r="V545" s="669"/>
      <c r="W545" s="669"/>
      <c r="X545" s="669"/>
      <c r="Y545" s="669"/>
      <c r="Z545" s="669"/>
      <c r="AA545" s="669"/>
    </row>
    <row r="546" spans="1:27" ht="12.75">
      <c r="A546" s="669"/>
      <c r="B546" s="669"/>
      <c r="C546" s="669"/>
      <c r="D546" s="669"/>
      <c r="E546" s="669"/>
      <c r="F546" s="669"/>
      <c r="G546" s="669"/>
      <c r="H546" s="669"/>
      <c r="I546" s="669"/>
      <c r="J546" s="669"/>
      <c r="K546" s="669"/>
      <c r="L546" s="669"/>
      <c r="M546" s="669"/>
      <c r="N546" s="669"/>
      <c r="O546" s="669"/>
      <c r="P546" s="669"/>
      <c r="Q546" s="669"/>
      <c r="R546" s="669"/>
      <c r="S546" s="669"/>
      <c r="T546" s="669"/>
      <c r="U546" s="669"/>
      <c r="V546" s="669"/>
      <c r="W546" s="669"/>
      <c r="X546" s="669"/>
      <c r="Y546" s="669"/>
      <c r="Z546" s="669"/>
      <c r="AA546" s="669"/>
    </row>
    <row r="547" spans="1:27" ht="12.75">
      <c r="A547" s="669"/>
      <c r="B547" s="669"/>
      <c r="C547" s="669"/>
      <c r="D547" s="669"/>
      <c r="E547" s="669"/>
      <c r="F547" s="669"/>
      <c r="G547" s="669"/>
      <c r="H547" s="669"/>
      <c r="I547" s="669"/>
      <c r="J547" s="669"/>
      <c r="K547" s="669"/>
      <c r="L547" s="669"/>
      <c r="M547" s="669"/>
      <c r="N547" s="669"/>
      <c r="O547" s="669"/>
      <c r="P547" s="669"/>
      <c r="Q547" s="669"/>
      <c r="R547" s="669"/>
      <c r="S547" s="669"/>
      <c r="T547" s="669"/>
      <c r="U547" s="669"/>
      <c r="V547" s="669"/>
      <c r="W547" s="669"/>
      <c r="X547" s="669"/>
      <c r="Y547" s="669"/>
      <c r="Z547" s="669"/>
      <c r="AA547" s="669"/>
    </row>
    <row r="548" spans="1:27" ht="12.75">
      <c r="A548" s="669"/>
      <c r="B548" s="669"/>
      <c r="C548" s="669"/>
      <c r="D548" s="669"/>
      <c r="E548" s="669"/>
      <c r="F548" s="669"/>
      <c r="G548" s="669"/>
      <c r="H548" s="669"/>
      <c r="I548" s="669"/>
      <c r="J548" s="669"/>
      <c r="K548" s="669"/>
      <c r="L548" s="669"/>
      <c r="M548" s="669"/>
      <c r="N548" s="669"/>
      <c r="O548" s="669"/>
      <c r="P548" s="669"/>
      <c r="Q548" s="669"/>
      <c r="R548" s="669"/>
      <c r="S548" s="669"/>
      <c r="T548" s="669"/>
      <c r="U548" s="669"/>
      <c r="V548" s="669"/>
      <c r="W548" s="669"/>
      <c r="X548" s="669"/>
      <c r="Y548" s="669"/>
      <c r="Z548" s="669"/>
      <c r="AA548" s="669"/>
    </row>
    <row r="549" spans="1:27" ht="12.75">
      <c r="A549" s="669"/>
      <c r="B549" s="669"/>
      <c r="C549" s="669"/>
      <c r="D549" s="669"/>
      <c r="E549" s="669"/>
      <c r="F549" s="669"/>
      <c r="G549" s="669"/>
      <c r="H549" s="669"/>
      <c r="I549" s="669"/>
      <c r="J549" s="669"/>
      <c r="K549" s="669"/>
      <c r="L549" s="669"/>
      <c r="M549" s="669"/>
      <c r="N549" s="669"/>
      <c r="O549" s="669"/>
      <c r="P549" s="669"/>
      <c r="Q549" s="669"/>
      <c r="R549" s="669"/>
      <c r="S549" s="669"/>
      <c r="T549" s="669"/>
      <c r="U549" s="669"/>
      <c r="V549" s="669"/>
      <c r="W549" s="669"/>
      <c r="X549" s="669"/>
      <c r="Y549" s="669"/>
      <c r="Z549" s="669"/>
      <c r="AA549" s="669"/>
    </row>
    <row r="550" spans="1:27" ht="12.75">
      <c r="A550" s="669"/>
      <c r="B550" s="669"/>
      <c r="C550" s="669"/>
      <c r="D550" s="669"/>
      <c r="E550" s="669"/>
      <c r="F550" s="669"/>
      <c r="G550" s="669"/>
      <c r="H550" s="669"/>
      <c r="I550" s="669"/>
      <c r="J550" s="669"/>
      <c r="K550" s="669"/>
      <c r="L550" s="669"/>
      <c r="M550" s="669"/>
      <c r="N550" s="669"/>
      <c r="O550" s="669"/>
      <c r="P550" s="669"/>
      <c r="Q550" s="669"/>
      <c r="R550" s="669"/>
      <c r="S550" s="669"/>
      <c r="T550" s="669"/>
      <c r="U550" s="669"/>
      <c r="V550" s="669"/>
      <c r="W550" s="669"/>
      <c r="X550" s="669"/>
      <c r="Y550" s="669"/>
      <c r="Z550" s="669"/>
      <c r="AA550" s="669"/>
    </row>
    <row r="551" spans="1:27" ht="12.75">
      <c r="A551" s="669"/>
      <c r="B551" s="669"/>
      <c r="C551" s="669"/>
      <c r="D551" s="669"/>
      <c r="E551" s="669"/>
      <c r="F551" s="669"/>
      <c r="G551" s="669"/>
      <c r="H551" s="669"/>
      <c r="I551" s="669"/>
      <c r="J551" s="669"/>
      <c r="K551" s="669"/>
      <c r="L551" s="669"/>
      <c r="M551" s="669"/>
      <c r="N551" s="669"/>
      <c r="O551" s="669"/>
      <c r="P551" s="669"/>
      <c r="Q551" s="669"/>
      <c r="R551" s="669"/>
      <c r="S551" s="669"/>
      <c r="T551" s="669"/>
      <c r="U551" s="669"/>
      <c r="V551" s="669"/>
      <c r="W551" s="669"/>
      <c r="X551" s="669"/>
      <c r="Y551" s="669"/>
      <c r="Z551" s="669"/>
      <c r="AA551" s="669"/>
    </row>
    <row r="552" spans="1:27" ht="12.75">
      <c r="A552" s="669"/>
      <c r="B552" s="669"/>
      <c r="C552" s="669"/>
      <c r="D552" s="669"/>
      <c r="E552" s="669"/>
      <c r="F552" s="669"/>
      <c r="G552" s="669"/>
      <c r="H552" s="669"/>
      <c r="I552" s="669"/>
      <c r="J552" s="669"/>
      <c r="K552" s="669"/>
      <c r="L552" s="669"/>
      <c r="M552" s="669"/>
      <c r="N552" s="669"/>
      <c r="O552" s="669"/>
      <c r="P552" s="669"/>
      <c r="Q552" s="669"/>
      <c r="R552" s="669"/>
      <c r="S552" s="669"/>
      <c r="T552" s="669"/>
      <c r="U552" s="669"/>
      <c r="V552" s="669"/>
      <c r="W552" s="669"/>
      <c r="X552" s="669"/>
      <c r="Y552" s="669"/>
      <c r="Z552" s="669"/>
      <c r="AA552" s="669"/>
    </row>
    <row r="553" spans="1:27" ht="12.75">
      <c r="A553" s="669"/>
      <c r="B553" s="669"/>
      <c r="C553" s="669"/>
      <c r="D553" s="669"/>
      <c r="E553" s="669"/>
      <c r="F553" s="669"/>
      <c r="G553" s="669"/>
      <c r="H553" s="669"/>
      <c r="I553" s="669"/>
      <c r="J553" s="669"/>
      <c r="K553" s="669"/>
      <c r="L553" s="669"/>
      <c r="M553" s="669"/>
      <c r="N553" s="669"/>
      <c r="O553" s="669"/>
      <c r="P553" s="669"/>
      <c r="Q553" s="669"/>
      <c r="R553" s="669"/>
      <c r="S553" s="669"/>
      <c r="T553" s="669"/>
      <c r="U553" s="669"/>
      <c r="V553" s="669"/>
      <c r="W553" s="669"/>
      <c r="X553" s="669"/>
      <c r="Y553" s="669"/>
      <c r="Z553" s="669"/>
      <c r="AA553" s="669"/>
    </row>
    <row r="554" spans="1:27" ht="12.75">
      <c r="A554" s="669"/>
      <c r="B554" s="669"/>
      <c r="C554" s="669"/>
      <c r="D554" s="669"/>
      <c r="E554" s="669"/>
      <c r="F554" s="669"/>
      <c r="G554" s="669"/>
      <c r="H554" s="669"/>
      <c r="I554" s="669"/>
      <c r="J554" s="669"/>
      <c r="K554" s="669"/>
      <c r="L554" s="669"/>
      <c r="M554" s="669"/>
      <c r="N554" s="669"/>
      <c r="O554" s="669"/>
      <c r="P554" s="669"/>
      <c r="Q554" s="669"/>
      <c r="R554" s="669"/>
      <c r="S554" s="669"/>
      <c r="T554" s="669"/>
      <c r="U554" s="669"/>
      <c r="V554" s="669"/>
      <c r="W554" s="669"/>
      <c r="X554" s="669"/>
      <c r="Y554" s="669"/>
      <c r="Z554" s="669"/>
      <c r="AA554" s="669"/>
    </row>
    <row r="555" spans="1:27" ht="12.75">
      <c r="A555" s="669"/>
      <c r="B555" s="669"/>
      <c r="C555" s="669"/>
      <c r="D555" s="669"/>
      <c r="E555" s="669"/>
      <c r="F555" s="669"/>
      <c r="G555" s="669"/>
      <c r="H555" s="669"/>
      <c r="I555" s="669"/>
      <c r="J555" s="669"/>
      <c r="K555" s="669"/>
      <c r="L555" s="669"/>
      <c r="M555" s="669"/>
      <c r="N555" s="669"/>
      <c r="O555" s="669"/>
      <c r="P555" s="669"/>
      <c r="Q555" s="669"/>
      <c r="R555" s="669"/>
      <c r="S555" s="669"/>
      <c r="T555" s="669"/>
      <c r="U555" s="669"/>
      <c r="V555" s="669"/>
      <c r="W555" s="669"/>
      <c r="X555" s="669"/>
      <c r="Y555" s="669"/>
      <c r="Z555" s="669"/>
      <c r="AA555" s="669"/>
    </row>
    <row r="556" spans="1:27" ht="12.75">
      <c r="A556" s="669"/>
      <c r="B556" s="669"/>
      <c r="C556" s="669"/>
      <c r="D556" s="669"/>
      <c r="E556" s="669"/>
      <c r="F556" s="669"/>
      <c r="G556" s="669"/>
      <c r="H556" s="669"/>
      <c r="I556" s="669"/>
      <c r="J556" s="669"/>
      <c r="K556" s="669"/>
      <c r="L556" s="669"/>
      <c r="M556" s="669"/>
      <c r="N556" s="669"/>
      <c r="O556" s="669"/>
      <c r="P556" s="669"/>
      <c r="Q556" s="669"/>
      <c r="R556" s="669"/>
      <c r="S556" s="669"/>
      <c r="T556" s="669"/>
      <c r="U556" s="669"/>
      <c r="V556" s="669"/>
      <c r="W556" s="669"/>
      <c r="X556" s="669"/>
      <c r="Y556" s="669"/>
      <c r="Z556" s="669"/>
      <c r="AA556" s="669"/>
    </row>
    <row r="557" spans="1:27" ht="12.75">
      <c r="A557" s="669"/>
      <c r="B557" s="669"/>
      <c r="C557" s="669"/>
      <c r="D557" s="669"/>
      <c r="E557" s="669"/>
      <c r="F557" s="669"/>
      <c r="G557" s="669"/>
      <c r="H557" s="669"/>
      <c r="I557" s="669"/>
      <c r="J557" s="669"/>
      <c r="K557" s="669"/>
      <c r="L557" s="669"/>
      <c r="M557" s="669"/>
      <c r="N557" s="669"/>
      <c r="O557" s="669"/>
      <c r="P557" s="669"/>
      <c r="Q557" s="669"/>
      <c r="R557" s="669"/>
      <c r="S557" s="669"/>
      <c r="T557" s="669"/>
      <c r="U557" s="669"/>
      <c r="V557" s="669"/>
      <c r="W557" s="669"/>
      <c r="X557" s="669"/>
      <c r="Y557" s="669"/>
      <c r="Z557" s="669"/>
      <c r="AA557" s="669"/>
    </row>
    <row r="558" spans="1:27" ht="12.75">
      <c r="A558" s="669"/>
      <c r="B558" s="669"/>
      <c r="C558" s="669"/>
      <c r="D558" s="669"/>
      <c r="E558" s="669"/>
      <c r="F558" s="669"/>
      <c r="G558" s="669"/>
      <c r="H558" s="669"/>
      <c r="I558" s="669"/>
      <c r="J558" s="669"/>
      <c r="K558" s="669"/>
      <c r="L558" s="669"/>
      <c r="M558" s="669"/>
      <c r="N558" s="669"/>
      <c r="O558" s="669"/>
      <c r="P558" s="669"/>
      <c r="Q558" s="669"/>
      <c r="R558" s="669"/>
      <c r="S558" s="669"/>
      <c r="T558" s="669"/>
      <c r="U558" s="669"/>
      <c r="V558" s="669"/>
      <c r="W558" s="669"/>
      <c r="X558" s="669"/>
      <c r="Y558" s="669"/>
      <c r="Z558" s="669"/>
      <c r="AA558" s="669"/>
    </row>
    <row r="559" spans="1:27" ht="12.75">
      <c r="A559" s="669"/>
      <c r="B559" s="669"/>
      <c r="C559" s="669"/>
      <c r="D559" s="669"/>
      <c r="E559" s="669"/>
      <c r="F559" s="669"/>
      <c r="G559" s="669"/>
      <c r="H559" s="669"/>
      <c r="I559" s="669"/>
      <c r="J559" s="669"/>
      <c r="K559" s="669"/>
      <c r="L559" s="669"/>
      <c r="M559" s="669"/>
      <c r="N559" s="669"/>
      <c r="O559" s="669"/>
      <c r="P559" s="669"/>
      <c r="Q559" s="669"/>
      <c r="R559" s="669"/>
      <c r="S559" s="669"/>
      <c r="T559" s="669"/>
      <c r="U559" s="669"/>
      <c r="V559" s="669"/>
      <c r="W559" s="669"/>
      <c r="X559" s="669"/>
      <c r="Y559" s="669"/>
      <c r="Z559" s="669"/>
      <c r="AA559" s="669"/>
    </row>
    <row r="560" spans="1:27" ht="12.75">
      <c r="A560" s="669"/>
      <c r="B560" s="669"/>
      <c r="C560" s="669"/>
      <c r="D560" s="669"/>
      <c r="E560" s="669"/>
      <c r="F560" s="669"/>
      <c r="G560" s="669"/>
      <c r="H560" s="669"/>
      <c r="I560" s="669"/>
      <c r="J560" s="669"/>
      <c r="K560" s="669"/>
      <c r="L560" s="669"/>
      <c r="M560" s="669"/>
      <c r="N560" s="669"/>
      <c r="O560" s="669"/>
      <c r="P560" s="669"/>
      <c r="Q560" s="669"/>
      <c r="R560" s="669"/>
      <c r="S560" s="669"/>
      <c r="T560" s="669"/>
      <c r="U560" s="669"/>
      <c r="V560" s="669"/>
      <c r="W560" s="669"/>
      <c r="X560" s="669"/>
      <c r="Y560" s="669"/>
      <c r="Z560" s="669"/>
      <c r="AA560" s="669"/>
    </row>
    <row r="561" spans="1:27" ht="12.75">
      <c r="A561" s="669"/>
      <c r="B561" s="669"/>
      <c r="C561" s="669"/>
      <c r="D561" s="669"/>
      <c r="E561" s="669"/>
      <c r="F561" s="669"/>
      <c r="G561" s="669"/>
      <c r="H561" s="669"/>
      <c r="I561" s="669"/>
      <c r="J561" s="669"/>
      <c r="K561" s="669"/>
      <c r="L561" s="669"/>
      <c r="M561" s="669"/>
      <c r="N561" s="669"/>
      <c r="O561" s="669"/>
      <c r="P561" s="669"/>
      <c r="Q561" s="669"/>
      <c r="R561" s="669"/>
      <c r="S561" s="669"/>
      <c r="T561" s="669"/>
      <c r="U561" s="669"/>
      <c r="V561" s="669"/>
      <c r="W561" s="669"/>
      <c r="X561" s="669"/>
      <c r="Y561" s="669"/>
      <c r="Z561" s="669"/>
      <c r="AA561" s="669"/>
    </row>
    <row r="562" spans="1:27" ht="12.75">
      <c r="A562" s="669"/>
      <c r="B562" s="669"/>
      <c r="C562" s="669"/>
      <c r="D562" s="669"/>
      <c r="E562" s="669"/>
      <c r="F562" s="669"/>
      <c r="G562" s="669"/>
      <c r="H562" s="669"/>
      <c r="I562" s="669"/>
      <c r="J562" s="669"/>
      <c r="K562" s="669"/>
      <c r="L562" s="669"/>
      <c r="M562" s="669"/>
      <c r="N562" s="669"/>
      <c r="O562" s="669"/>
      <c r="P562" s="669"/>
      <c r="Q562" s="669"/>
      <c r="R562" s="669"/>
      <c r="S562" s="669"/>
      <c r="T562" s="669"/>
      <c r="U562" s="669"/>
      <c r="V562" s="669"/>
      <c r="W562" s="669"/>
      <c r="X562" s="669"/>
      <c r="Y562" s="669"/>
      <c r="Z562" s="669"/>
      <c r="AA562" s="669"/>
    </row>
    <row r="563" spans="1:27" ht="12.75">
      <c r="A563" s="669"/>
      <c r="B563" s="669"/>
      <c r="C563" s="669"/>
      <c r="D563" s="669"/>
      <c r="E563" s="669"/>
      <c r="F563" s="669"/>
      <c r="G563" s="669"/>
      <c r="H563" s="669"/>
      <c r="I563" s="669"/>
      <c r="J563" s="669"/>
      <c r="K563" s="669"/>
      <c r="L563" s="669"/>
      <c r="M563" s="669"/>
      <c r="N563" s="669"/>
      <c r="O563" s="669"/>
      <c r="P563" s="669"/>
      <c r="Q563" s="669"/>
      <c r="R563" s="669"/>
      <c r="S563" s="669"/>
      <c r="T563" s="669"/>
      <c r="U563" s="669"/>
      <c r="V563" s="669"/>
      <c r="W563" s="669"/>
      <c r="X563" s="669"/>
      <c r="Y563" s="669"/>
      <c r="Z563" s="669"/>
      <c r="AA563" s="669"/>
    </row>
    <row r="564" spans="1:27" ht="12.75">
      <c r="A564" s="669"/>
      <c r="B564" s="669"/>
      <c r="C564" s="669"/>
      <c r="D564" s="669"/>
      <c r="E564" s="669"/>
      <c r="F564" s="669"/>
      <c r="G564" s="669"/>
      <c r="H564" s="669"/>
      <c r="I564" s="669"/>
      <c r="J564" s="669"/>
      <c r="K564" s="669"/>
      <c r="L564" s="669"/>
      <c r="M564" s="669"/>
      <c r="N564" s="669"/>
      <c r="O564" s="669"/>
      <c r="P564" s="669"/>
      <c r="Q564" s="669"/>
      <c r="R564" s="669"/>
      <c r="S564" s="669"/>
      <c r="T564" s="669"/>
      <c r="U564" s="669"/>
      <c r="V564" s="669"/>
      <c r="W564" s="669"/>
      <c r="X564" s="669"/>
      <c r="Y564" s="669"/>
      <c r="Z564" s="669"/>
      <c r="AA564" s="669"/>
    </row>
    <row r="565" spans="1:27" ht="12.75">
      <c r="A565" s="669"/>
      <c r="B565" s="669"/>
      <c r="C565" s="669"/>
      <c r="D565" s="669"/>
      <c r="E565" s="669"/>
      <c r="F565" s="669"/>
      <c r="G565" s="669"/>
      <c r="H565" s="669"/>
      <c r="I565" s="669"/>
      <c r="J565" s="669"/>
      <c r="K565" s="669"/>
      <c r="L565" s="669"/>
      <c r="M565" s="669"/>
      <c r="N565" s="669"/>
      <c r="O565" s="669"/>
      <c r="P565" s="669"/>
      <c r="Q565" s="669"/>
      <c r="R565" s="669"/>
      <c r="S565" s="669"/>
      <c r="T565" s="669"/>
      <c r="U565" s="669"/>
      <c r="V565" s="669"/>
      <c r="W565" s="669"/>
      <c r="X565" s="669"/>
      <c r="Y565" s="669"/>
      <c r="Z565" s="669"/>
      <c r="AA565" s="669"/>
    </row>
    <row r="566" spans="1:27" ht="12.75">
      <c r="A566" s="669"/>
      <c r="B566" s="669"/>
      <c r="C566" s="669"/>
      <c r="D566" s="669"/>
      <c r="E566" s="669"/>
      <c r="F566" s="669"/>
      <c r="G566" s="669"/>
      <c r="H566" s="669"/>
      <c r="I566" s="669"/>
      <c r="J566" s="669"/>
      <c r="K566" s="669"/>
      <c r="L566" s="669"/>
      <c r="M566" s="669"/>
      <c r="N566" s="669"/>
      <c r="O566" s="669"/>
      <c r="P566" s="669"/>
      <c r="Q566" s="669"/>
      <c r="R566" s="669"/>
      <c r="S566" s="669"/>
      <c r="T566" s="669"/>
      <c r="U566" s="669"/>
      <c r="V566" s="669"/>
      <c r="W566" s="669"/>
      <c r="X566" s="669"/>
      <c r="Y566" s="669"/>
      <c r="Z566" s="669"/>
      <c r="AA566" s="669"/>
    </row>
    <row r="567" spans="1:27" ht="12.75">
      <c r="A567" s="669"/>
      <c r="B567" s="669"/>
      <c r="C567" s="669"/>
      <c r="D567" s="669"/>
      <c r="E567" s="669"/>
      <c r="F567" s="669"/>
      <c r="G567" s="669"/>
      <c r="H567" s="669"/>
      <c r="I567" s="669"/>
      <c r="J567" s="669"/>
      <c r="K567" s="669"/>
      <c r="L567" s="669"/>
      <c r="M567" s="669"/>
      <c r="N567" s="669"/>
      <c r="O567" s="669"/>
      <c r="P567" s="669"/>
      <c r="Q567" s="669"/>
      <c r="R567" s="669"/>
      <c r="S567" s="669"/>
      <c r="T567" s="669"/>
      <c r="U567" s="669"/>
      <c r="V567" s="669"/>
      <c r="W567" s="669"/>
      <c r="X567" s="669"/>
      <c r="Y567" s="669"/>
      <c r="Z567" s="669"/>
      <c r="AA567" s="669"/>
    </row>
    <row r="568" spans="1:27" ht="12.75">
      <c r="A568" s="669"/>
      <c r="B568" s="669"/>
      <c r="C568" s="669"/>
      <c r="D568" s="669"/>
      <c r="E568" s="669"/>
      <c r="F568" s="669"/>
      <c r="G568" s="669"/>
      <c r="H568" s="669"/>
      <c r="I568" s="669"/>
      <c r="J568" s="669"/>
      <c r="K568" s="669"/>
      <c r="L568" s="669"/>
      <c r="M568" s="669"/>
      <c r="N568" s="669"/>
      <c r="O568" s="669"/>
      <c r="P568" s="669"/>
      <c r="Q568" s="669"/>
      <c r="R568" s="669"/>
      <c r="S568" s="669"/>
      <c r="T568" s="669"/>
      <c r="U568" s="669"/>
      <c r="V568" s="669"/>
      <c r="W568" s="669"/>
      <c r="X568" s="669"/>
      <c r="Y568" s="669"/>
      <c r="Z568" s="669"/>
      <c r="AA568" s="669"/>
    </row>
    <row r="569" spans="1:27" ht="12.75">
      <c r="A569" s="669"/>
      <c r="B569" s="669"/>
      <c r="C569" s="669"/>
      <c r="D569" s="669"/>
      <c r="E569" s="669"/>
      <c r="F569" s="669"/>
      <c r="G569" s="669"/>
      <c r="H569" s="669"/>
      <c r="I569" s="669"/>
      <c r="J569" s="669"/>
      <c r="K569" s="669"/>
      <c r="L569" s="669"/>
      <c r="M569" s="669"/>
      <c r="N569" s="669"/>
      <c r="O569" s="669"/>
      <c r="P569" s="669"/>
      <c r="Q569" s="669"/>
      <c r="R569" s="669"/>
      <c r="S569" s="669"/>
      <c r="T569" s="669"/>
      <c r="U569" s="669"/>
      <c r="V569" s="669"/>
      <c r="W569" s="669"/>
      <c r="X569" s="669"/>
      <c r="Y569" s="669"/>
      <c r="Z569" s="669"/>
      <c r="AA569" s="669"/>
    </row>
    <row r="570" spans="1:27" ht="12.75">
      <c r="A570" s="669"/>
      <c r="B570" s="669"/>
      <c r="C570" s="669"/>
      <c r="D570" s="669"/>
      <c r="E570" s="669"/>
      <c r="F570" s="669"/>
      <c r="G570" s="669"/>
      <c r="H570" s="669"/>
      <c r="I570" s="669"/>
      <c r="J570" s="669"/>
      <c r="K570" s="669"/>
      <c r="L570" s="669"/>
      <c r="M570" s="669"/>
      <c r="N570" s="669"/>
      <c r="O570" s="669"/>
      <c r="P570" s="669"/>
      <c r="Q570" s="669"/>
      <c r="R570" s="669"/>
      <c r="S570" s="669"/>
      <c r="T570" s="669"/>
      <c r="U570" s="669"/>
      <c r="V570" s="669"/>
      <c r="W570" s="669"/>
      <c r="X570" s="669"/>
      <c r="Y570" s="669"/>
      <c r="Z570" s="669"/>
      <c r="AA570" s="669"/>
    </row>
    <row r="571" spans="1:27" ht="12.75">
      <c r="A571" s="669"/>
      <c r="B571" s="669"/>
      <c r="C571" s="669"/>
      <c r="D571" s="669"/>
      <c r="E571" s="669"/>
      <c r="F571" s="669"/>
      <c r="G571" s="669"/>
      <c r="H571" s="669"/>
      <c r="I571" s="669"/>
      <c r="J571" s="669"/>
      <c r="K571" s="669"/>
      <c r="L571" s="669"/>
      <c r="M571" s="669"/>
      <c r="N571" s="669"/>
      <c r="O571" s="669"/>
      <c r="P571" s="669"/>
      <c r="Q571" s="669"/>
      <c r="R571" s="669"/>
      <c r="S571" s="669"/>
      <c r="T571" s="669"/>
      <c r="U571" s="669"/>
      <c r="V571" s="669"/>
      <c r="W571" s="669"/>
      <c r="X571" s="669"/>
      <c r="Y571" s="669"/>
      <c r="Z571" s="669"/>
      <c r="AA571" s="669"/>
    </row>
    <row r="572" spans="1:27" ht="12.75">
      <c r="A572" s="669"/>
      <c r="B572" s="669"/>
      <c r="C572" s="669"/>
      <c r="D572" s="669"/>
      <c r="E572" s="669"/>
      <c r="F572" s="669"/>
      <c r="G572" s="669"/>
      <c r="H572" s="669"/>
      <c r="I572" s="669"/>
      <c r="J572" s="669"/>
      <c r="K572" s="669"/>
      <c r="L572" s="669"/>
      <c r="M572" s="669"/>
      <c r="N572" s="669"/>
      <c r="O572" s="669"/>
      <c r="P572" s="669"/>
      <c r="Q572" s="669"/>
      <c r="R572" s="669"/>
      <c r="S572" s="669"/>
      <c r="T572" s="669"/>
      <c r="U572" s="669"/>
      <c r="V572" s="669"/>
      <c r="W572" s="669"/>
      <c r="X572" s="669"/>
      <c r="Y572" s="669"/>
      <c r="Z572" s="669"/>
      <c r="AA572" s="669"/>
    </row>
    <row r="573" spans="1:27" ht="12.75">
      <c r="A573" s="669"/>
      <c r="B573" s="669"/>
      <c r="C573" s="669"/>
      <c r="D573" s="669"/>
      <c r="E573" s="669"/>
      <c r="F573" s="669"/>
      <c r="G573" s="669"/>
      <c r="H573" s="669"/>
      <c r="I573" s="669"/>
      <c r="J573" s="669"/>
      <c r="K573" s="669"/>
      <c r="L573" s="669"/>
      <c r="M573" s="669"/>
      <c r="N573" s="669"/>
      <c r="O573" s="669"/>
      <c r="P573" s="669"/>
      <c r="Q573" s="669"/>
      <c r="R573" s="669"/>
      <c r="S573" s="669"/>
      <c r="T573" s="669"/>
      <c r="U573" s="669"/>
      <c r="V573" s="669"/>
      <c r="W573" s="669"/>
      <c r="X573" s="669"/>
      <c r="Y573" s="669"/>
      <c r="Z573" s="669"/>
      <c r="AA573" s="669"/>
    </row>
    <row r="574" spans="1:27" ht="12.75">
      <c r="A574" s="669"/>
      <c r="B574" s="669"/>
      <c r="C574" s="669"/>
      <c r="D574" s="669"/>
      <c r="E574" s="669"/>
      <c r="F574" s="669"/>
      <c r="G574" s="669"/>
      <c r="H574" s="669"/>
      <c r="I574" s="669"/>
      <c r="J574" s="669"/>
      <c r="K574" s="669"/>
      <c r="L574" s="669"/>
      <c r="M574" s="669"/>
      <c r="N574" s="669"/>
      <c r="O574" s="669"/>
      <c r="P574" s="669"/>
      <c r="Q574" s="669"/>
      <c r="R574" s="669"/>
      <c r="S574" s="669"/>
      <c r="T574" s="669"/>
      <c r="U574" s="669"/>
      <c r="V574" s="669"/>
      <c r="W574" s="669"/>
      <c r="X574" s="669"/>
      <c r="Y574" s="669"/>
      <c r="Z574" s="669"/>
      <c r="AA574" s="669"/>
    </row>
    <row r="575" spans="1:27" ht="12.75">
      <c r="A575" s="669"/>
      <c r="B575" s="669"/>
      <c r="C575" s="669"/>
      <c r="D575" s="669"/>
      <c r="E575" s="669"/>
      <c r="F575" s="669"/>
      <c r="G575" s="669"/>
      <c r="H575" s="669"/>
      <c r="I575" s="669"/>
      <c r="J575" s="669"/>
      <c r="K575" s="669"/>
      <c r="L575" s="669"/>
      <c r="M575" s="669"/>
      <c r="N575" s="669"/>
      <c r="O575" s="669"/>
      <c r="P575" s="669"/>
      <c r="Q575" s="669"/>
      <c r="R575" s="669"/>
      <c r="S575" s="669"/>
      <c r="T575" s="669"/>
      <c r="U575" s="669"/>
      <c r="V575" s="669"/>
      <c r="W575" s="669"/>
      <c r="X575" s="669"/>
      <c r="Y575" s="669"/>
      <c r="Z575" s="669"/>
      <c r="AA575" s="669"/>
    </row>
    <row r="576" spans="1:27" ht="12.75">
      <c r="A576" s="669"/>
      <c r="B576" s="669"/>
      <c r="C576" s="669"/>
      <c r="D576" s="669"/>
      <c r="E576" s="669"/>
      <c r="F576" s="669"/>
      <c r="G576" s="669"/>
      <c r="H576" s="669"/>
      <c r="I576" s="669"/>
      <c r="J576" s="669"/>
      <c r="K576" s="669"/>
      <c r="L576" s="669"/>
      <c r="M576" s="669"/>
      <c r="N576" s="669"/>
      <c r="O576" s="669"/>
      <c r="P576" s="669"/>
      <c r="Q576" s="669"/>
      <c r="R576" s="669"/>
      <c r="S576" s="669"/>
      <c r="T576" s="669"/>
      <c r="U576" s="669"/>
      <c r="V576" s="669"/>
      <c r="W576" s="669"/>
      <c r="X576" s="669"/>
      <c r="Y576" s="669"/>
      <c r="Z576" s="669"/>
      <c r="AA576" s="669"/>
    </row>
    <row r="577" spans="1:27" ht="12.75">
      <c r="A577" s="669"/>
      <c r="B577" s="669"/>
      <c r="C577" s="669"/>
      <c r="D577" s="669"/>
      <c r="E577" s="669"/>
      <c r="F577" s="669"/>
      <c r="G577" s="669"/>
      <c r="H577" s="669"/>
      <c r="I577" s="669"/>
      <c r="J577" s="669"/>
      <c r="K577" s="669"/>
      <c r="L577" s="669"/>
      <c r="M577" s="669"/>
      <c r="N577" s="669"/>
      <c r="O577" s="669"/>
      <c r="P577" s="669"/>
      <c r="Q577" s="669"/>
      <c r="R577" s="669"/>
      <c r="S577" s="669"/>
      <c r="T577" s="669"/>
      <c r="U577" s="669"/>
      <c r="V577" s="669"/>
      <c r="W577" s="669"/>
      <c r="X577" s="669"/>
      <c r="Y577" s="669"/>
      <c r="Z577" s="669"/>
      <c r="AA577" s="669"/>
    </row>
    <row r="578" spans="1:27" ht="12.75">
      <c r="A578" s="669"/>
      <c r="B578" s="669"/>
      <c r="C578" s="669"/>
      <c r="D578" s="669"/>
      <c r="E578" s="669"/>
      <c r="F578" s="669"/>
      <c r="G578" s="669"/>
      <c r="H578" s="669"/>
      <c r="I578" s="669"/>
      <c r="J578" s="669"/>
      <c r="K578" s="669"/>
      <c r="L578" s="669"/>
      <c r="M578" s="669"/>
      <c r="N578" s="669"/>
      <c r="O578" s="669"/>
      <c r="P578" s="669"/>
      <c r="Q578" s="669"/>
      <c r="R578" s="669"/>
      <c r="S578" s="669"/>
      <c r="T578" s="669"/>
      <c r="U578" s="669"/>
      <c r="V578" s="669"/>
      <c r="W578" s="669"/>
      <c r="X578" s="669"/>
      <c r="Y578" s="669"/>
      <c r="Z578" s="669"/>
      <c r="AA578" s="669"/>
    </row>
    <row r="579" spans="1:27" ht="12.75">
      <c r="A579" s="669"/>
      <c r="B579" s="669"/>
      <c r="C579" s="669"/>
      <c r="D579" s="669"/>
      <c r="E579" s="669"/>
      <c r="F579" s="669"/>
      <c r="G579" s="669"/>
      <c r="H579" s="669"/>
      <c r="I579" s="669"/>
      <c r="J579" s="669"/>
      <c r="K579" s="669"/>
      <c r="L579" s="669"/>
      <c r="M579" s="669"/>
      <c r="N579" s="669"/>
      <c r="O579" s="669"/>
      <c r="P579" s="669"/>
      <c r="Q579" s="669"/>
      <c r="R579" s="669"/>
      <c r="S579" s="669"/>
      <c r="T579" s="669"/>
      <c r="U579" s="669"/>
      <c r="V579" s="669"/>
      <c r="W579" s="669"/>
      <c r="X579" s="669"/>
      <c r="Y579" s="669"/>
      <c r="Z579" s="669"/>
      <c r="AA579" s="669"/>
    </row>
    <row r="580" spans="1:27" ht="12.75">
      <c r="A580" s="669"/>
      <c r="B580" s="669"/>
      <c r="C580" s="669"/>
      <c r="D580" s="669"/>
      <c r="E580" s="669"/>
      <c r="F580" s="669"/>
      <c r="G580" s="669"/>
      <c r="H580" s="669"/>
      <c r="I580" s="669"/>
      <c r="J580" s="669"/>
      <c r="K580" s="669"/>
      <c r="L580" s="669"/>
      <c r="M580" s="669"/>
      <c r="N580" s="669"/>
      <c r="O580" s="669"/>
      <c r="P580" s="669"/>
      <c r="Q580" s="669"/>
      <c r="R580" s="669"/>
      <c r="S580" s="669"/>
      <c r="T580" s="669"/>
      <c r="U580" s="669"/>
      <c r="V580" s="669"/>
      <c r="W580" s="669"/>
      <c r="X580" s="669"/>
      <c r="Y580" s="669"/>
      <c r="Z580" s="669"/>
      <c r="AA580" s="669"/>
    </row>
    <row r="581" spans="1:27" ht="12.75">
      <c r="A581" s="669"/>
      <c r="B581" s="669"/>
      <c r="C581" s="669"/>
      <c r="D581" s="669"/>
      <c r="E581" s="669"/>
      <c r="F581" s="669"/>
      <c r="G581" s="669"/>
      <c r="H581" s="669"/>
      <c r="I581" s="669"/>
      <c r="J581" s="669"/>
      <c r="K581" s="669"/>
      <c r="L581" s="669"/>
      <c r="M581" s="669"/>
      <c r="N581" s="669"/>
      <c r="O581" s="669"/>
      <c r="P581" s="669"/>
      <c r="Q581" s="669"/>
      <c r="R581" s="669"/>
      <c r="S581" s="669"/>
      <c r="T581" s="669"/>
      <c r="U581" s="669"/>
      <c r="V581" s="669"/>
      <c r="W581" s="669"/>
      <c r="X581" s="669"/>
      <c r="Y581" s="669"/>
      <c r="Z581" s="669"/>
      <c r="AA581" s="669"/>
    </row>
    <row r="582" spans="1:27" ht="12.75">
      <c r="A582" s="669"/>
      <c r="B582" s="669"/>
      <c r="C582" s="669"/>
      <c r="D582" s="669"/>
      <c r="E582" s="669"/>
      <c r="F582" s="669"/>
      <c r="G582" s="669"/>
      <c r="H582" s="669"/>
      <c r="I582" s="669"/>
      <c r="J582" s="669"/>
      <c r="K582" s="669"/>
      <c r="L582" s="669"/>
      <c r="M582" s="669"/>
      <c r="N582" s="669"/>
      <c r="O582" s="669"/>
      <c r="P582" s="669"/>
      <c r="Q582" s="669"/>
      <c r="R582" s="669"/>
      <c r="S582" s="669"/>
      <c r="T582" s="669"/>
      <c r="U582" s="669"/>
      <c r="V582" s="669"/>
      <c r="W582" s="669"/>
      <c r="X582" s="669"/>
      <c r="Y582" s="669"/>
      <c r="Z582" s="669"/>
      <c r="AA582" s="669"/>
    </row>
    <row r="583" spans="1:27" ht="12.75">
      <c r="A583" s="669"/>
      <c r="B583" s="669"/>
      <c r="C583" s="669"/>
      <c r="D583" s="669"/>
      <c r="E583" s="669"/>
      <c r="F583" s="669"/>
      <c r="G583" s="669"/>
      <c r="H583" s="669"/>
      <c r="I583" s="669"/>
      <c r="J583" s="669"/>
      <c r="K583" s="669"/>
      <c r="L583" s="669"/>
      <c r="M583" s="669"/>
      <c r="N583" s="669"/>
      <c r="O583" s="669"/>
      <c r="P583" s="669"/>
      <c r="Q583" s="669"/>
      <c r="R583" s="669"/>
      <c r="S583" s="669"/>
      <c r="T583" s="669"/>
      <c r="U583" s="669"/>
      <c r="V583" s="669"/>
      <c r="W583" s="669"/>
      <c r="X583" s="669"/>
      <c r="Y583" s="669"/>
      <c r="Z583" s="669"/>
      <c r="AA583" s="669"/>
    </row>
    <row r="584" spans="1:27" ht="12.75">
      <c r="A584" s="669"/>
      <c r="B584" s="669"/>
      <c r="C584" s="669"/>
      <c r="D584" s="669"/>
      <c r="E584" s="669"/>
      <c r="F584" s="669"/>
      <c r="G584" s="669"/>
      <c r="H584" s="669"/>
      <c r="I584" s="669"/>
      <c r="J584" s="669"/>
      <c r="K584" s="669"/>
      <c r="L584" s="669"/>
      <c r="M584" s="669"/>
      <c r="N584" s="669"/>
      <c r="O584" s="669"/>
      <c r="P584" s="669"/>
      <c r="Q584" s="669"/>
      <c r="R584" s="669"/>
      <c r="S584" s="669"/>
      <c r="T584" s="669"/>
      <c r="U584" s="669"/>
      <c r="V584" s="669"/>
      <c r="W584" s="669"/>
      <c r="X584" s="669"/>
      <c r="Y584" s="669"/>
      <c r="Z584" s="669"/>
      <c r="AA584" s="669"/>
    </row>
    <row r="585" spans="1:27" ht="12.75">
      <c r="A585" s="669"/>
      <c r="B585" s="669"/>
      <c r="C585" s="669"/>
      <c r="D585" s="669"/>
      <c r="E585" s="669"/>
      <c r="F585" s="669"/>
      <c r="G585" s="669"/>
      <c r="H585" s="669"/>
      <c r="I585" s="669"/>
      <c r="J585" s="669"/>
      <c r="K585" s="669"/>
      <c r="L585" s="669"/>
      <c r="M585" s="669"/>
      <c r="N585" s="669"/>
      <c r="O585" s="669"/>
      <c r="P585" s="669"/>
      <c r="Q585" s="669"/>
      <c r="R585" s="669"/>
      <c r="S585" s="669"/>
      <c r="T585" s="669"/>
      <c r="U585" s="669"/>
      <c r="V585" s="669"/>
      <c r="W585" s="669"/>
      <c r="X585" s="669"/>
      <c r="Y585" s="669"/>
      <c r="Z585" s="669"/>
      <c r="AA585" s="669"/>
    </row>
    <row r="586" spans="1:27" ht="12.75">
      <c r="A586" s="669"/>
      <c r="B586" s="669"/>
      <c r="C586" s="669"/>
      <c r="D586" s="669"/>
      <c r="E586" s="669"/>
      <c r="F586" s="669"/>
      <c r="G586" s="669"/>
      <c r="H586" s="669"/>
      <c r="I586" s="669"/>
      <c r="J586" s="669"/>
      <c r="K586" s="669"/>
      <c r="L586" s="669"/>
      <c r="M586" s="669"/>
      <c r="N586" s="669"/>
      <c r="O586" s="669"/>
      <c r="P586" s="669"/>
      <c r="Q586" s="669"/>
      <c r="R586" s="669"/>
      <c r="S586" s="669"/>
      <c r="T586" s="669"/>
      <c r="U586" s="669"/>
      <c r="V586" s="669"/>
      <c r="W586" s="669"/>
      <c r="X586" s="669"/>
      <c r="Y586" s="669"/>
      <c r="Z586" s="669"/>
      <c r="AA586" s="669"/>
    </row>
    <row r="587" spans="1:27" ht="12.75">
      <c r="A587" s="669"/>
      <c r="B587" s="669"/>
      <c r="C587" s="669"/>
      <c r="D587" s="669"/>
      <c r="E587" s="669"/>
      <c r="F587" s="669"/>
      <c r="G587" s="669"/>
      <c r="H587" s="669"/>
      <c r="I587" s="669"/>
      <c r="J587" s="669"/>
      <c r="K587" s="669"/>
      <c r="L587" s="669"/>
      <c r="M587" s="669"/>
      <c r="N587" s="669"/>
      <c r="O587" s="669"/>
      <c r="P587" s="669"/>
      <c r="Q587" s="669"/>
      <c r="R587" s="669"/>
      <c r="S587" s="669"/>
      <c r="T587" s="669"/>
      <c r="U587" s="669"/>
      <c r="V587" s="669"/>
      <c r="W587" s="669"/>
      <c r="X587" s="669"/>
      <c r="Y587" s="669"/>
      <c r="Z587" s="669"/>
      <c r="AA587" s="669"/>
    </row>
    <row r="588" spans="1:27" ht="12.75">
      <c r="A588" s="669"/>
      <c r="B588" s="669"/>
      <c r="C588" s="669"/>
      <c r="D588" s="669"/>
      <c r="E588" s="669"/>
      <c r="F588" s="669"/>
      <c r="G588" s="669"/>
      <c r="H588" s="669"/>
      <c r="I588" s="669"/>
      <c r="J588" s="669"/>
      <c r="K588" s="669"/>
      <c r="L588" s="669"/>
      <c r="M588" s="669"/>
      <c r="N588" s="669"/>
      <c r="O588" s="669"/>
      <c r="P588" s="669"/>
      <c r="Q588" s="669"/>
      <c r="R588" s="669"/>
      <c r="S588" s="669"/>
      <c r="T588" s="669"/>
      <c r="U588" s="669"/>
      <c r="V588" s="669"/>
      <c r="W588" s="669"/>
      <c r="X588" s="669"/>
      <c r="Y588" s="669"/>
      <c r="Z588" s="669"/>
      <c r="AA588" s="669"/>
    </row>
    <row r="589" spans="1:27" ht="12.75">
      <c r="A589" s="669"/>
      <c r="B589" s="669"/>
      <c r="C589" s="669"/>
      <c r="D589" s="669"/>
      <c r="E589" s="669"/>
      <c r="F589" s="669"/>
      <c r="G589" s="669"/>
      <c r="H589" s="669"/>
      <c r="I589" s="669"/>
      <c r="J589" s="669"/>
      <c r="K589" s="669"/>
      <c r="L589" s="669"/>
      <c r="M589" s="669"/>
      <c r="N589" s="669"/>
      <c r="O589" s="669"/>
      <c r="P589" s="669"/>
      <c r="Q589" s="669"/>
      <c r="R589" s="669"/>
      <c r="S589" s="669"/>
      <c r="T589" s="669"/>
      <c r="U589" s="669"/>
      <c r="V589" s="669"/>
      <c r="W589" s="669"/>
      <c r="X589" s="669"/>
      <c r="Y589" s="669"/>
      <c r="Z589" s="669"/>
      <c r="AA589" s="669"/>
    </row>
    <row r="590" spans="1:27" ht="12.75">
      <c r="A590" s="669"/>
      <c r="B590" s="669"/>
      <c r="C590" s="669"/>
      <c r="D590" s="669"/>
      <c r="E590" s="669"/>
      <c r="F590" s="669"/>
      <c r="G590" s="669"/>
      <c r="H590" s="669"/>
      <c r="I590" s="669"/>
      <c r="J590" s="669"/>
      <c r="K590" s="669"/>
      <c r="L590" s="669"/>
      <c r="M590" s="669"/>
      <c r="N590" s="669"/>
      <c r="O590" s="669"/>
      <c r="P590" s="669"/>
      <c r="Q590" s="669"/>
      <c r="R590" s="669"/>
      <c r="S590" s="669"/>
      <c r="T590" s="669"/>
      <c r="U590" s="669"/>
      <c r="V590" s="669"/>
      <c r="W590" s="669"/>
      <c r="X590" s="669"/>
      <c r="Y590" s="669"/>
      <c r="Z590" s="669"/>
      <c r="AA590" s="669"/>
    </row>
    <row r="591" spans="1:27" ht="12.75">
      <c r="A591" s="669"/>
      <c r="B591" s="669"/>
      <c r="C591" s="669"/>
      <c r="D591" s="669"/>
      <c r="E591" s="669"/>
      <c r="F591" s="669"/>
      <c r="G591" s="669"/>
      <c r="H591" s="669"/>
      <c r="I591" s="669"/>
      <c r="J591" s="669"/>
      <c r="K591" s="669"/>
      <c r="L591" s="669"/>
      <c r="M591" s="669"/>
      <c r="N591" s="669"/>
      <c r="O591" s="669"/>
      <c r="P591" s="669"/>
      <c r="Q591" s="669"/>
      <c r="R591" s="669"/>
      <c r="S591" s="669"/>
      <c r="T591" s="669"/>
      <c r="U591" s="669"/>
      <c r="V591" s="669"/>
      <c r="W591" s="669"/>
      <c r="X591" s="669"/>
      <c r="Y591" s="669"/>
      <c r="Z591" s="669"/>
      <c r="AA591" s="669"/>
    </row>
    <row r="592" spans="1:27" ht="12.75">
      <c r="A592" s="669"/>
      <c r="B592" s="669"/>
      <c r="C592" s="669"/>
      <c r="D592" s="669"/>
      <c r="E592" s="669"/>
      <c r="F592" s="669"/>
      <c r="G592" s="669"/>
      <c r="H592" s="669"/>
      <c r="I592" s="669"/>
      <c r="J592" s="669"/>
      <c r="K592" s="669"/>
      <c r="L592" s="669"/>
      <c r="M592" s="669"/>
      <c r="N592" s="669"/>
      <c r="O592" s="669"/>
      <c r="P592" s="669"/>
      <c r="Q592" s="669"/>
      <c r="R592" s="669"/>
      <c r="S592" s="669"/>
      <c r="T592" s="669"/>
      <c r="U592" s="669"/>
      <c r="V592" s="669"/>
      <c r="W592" s="669"/>
      <c r="X592" s="669"/>
      <c r="Y592" s="669"/>
      <c r="Z592" s="669"/>
      <c r="AA592" s="669"/>
    </row>
    <row r="593" spans="1:27" ht="12.75">
      <c r="A593" s="669"/>
      <c r="B593" s="669"/>
      <c r="C593" s="669"/>
      <c r="D593" s="669"/>
      <c r="E593" s="669"/>
      <c r="F593" s="669"/>
      <c r="G593" s="669"/>
      <c r="H593" s="669"/>
      <c r="I593" s="669"/>
      <c r="J593" s="669"/>
      <c r="K593" s="669"/>
      <c r="L593" s="669"/>
      <c r="M593" s="669"/>
      <c r="N593" s="669"/>
      <c r="O593" s="669"/>
      <c r="P593" s="669"/>
      <c r="Q593" s="669"/>
      <c r="R593" s="669"/>
      <c r="S593" s="669"/>
      <c r="T593" s="669"/>
      <c r="U593" s="669"/>
      <c r="V593" s="669"/>
      <c r="W593" s="669"/>
      <c r="X593" s="669"/>
      <c r="Y593" s="669"/>
      <c r="Z593" s="669"/>
      <c r="AA593" s="669"/>
    </row>
    <row r="594" spans="1:27" ht="12.75">
      <c r="A594" s="669"/>
      <c r="B594" s="669"/>
      <c r="C594" s="669"/>
      <c r="D594" s="669"/>
      <c r="E594" s="669"/>
      <c r="F594" s="669"/>
      <c r="G594" s="669"/>
      <c r="H594" s="669"/>
      <c r="I594" s="669"/>
      <c r="J594" s="669"/>
      <c r="K594" s="669"/>
      <c r="L594" s="669"/>
      <c r="M594" s="669"/>
      <c r="N594" s="669"/>
      <c r="O594" s="669"/>
      <c r="P594" s="669"/>
      <c r="Q594" s="669"/>
      <c r="R594" s="669"/>
      <c r="S594" s="669"/>
      <c r="T594" s="669"/>
      <c r="U594" s="669"/>
      <c r="V594" s="669"/>
      <c r="W594" s="669"/>
      <c r="X594" s="669"/>
      <c r="Y594" s="669"/>
      <c r="Z594" s="669"/>
      <c r="AA594" s="669"/>
    </row>
    <row r="595" spans="1:27" ht="12.75">
      <c r="A595" s="669"/>
      <c r="B595" s="669"/>
      <c r="C595" s="669"/>
      <c r="D595" s="669"/>
      <c r="E595" s="669"/>
      <c r="F595" s="669"/>
      <c r="G595" s="669"/>
      <c r="H595" s="669"/>
      <c r="I595" s="669"/>
      <c r="J595" s="669"/>
      <c r="K595" s="669"/>
      <c r="L595" s="669"/>
      <c r="M595" s="669"/>
      <c r="N595" s="669"/>
      <c r="O595" s="669"/>
      <c r="P595" s="669"/>
      <c r="Q595" s="669"/>
      <c r="R595" s="669"/>
      <c r="S595" s="669"/>
      <c r="T595" s="669"/>
      <c r="U595" s="669"/>
      <c r="V595" s="669"/>
      <c r="W595" s="669"/>
      <c r="X595" s="669"/>
      <c r="Y595" s="669"/>
      <c r="Z595" s="669"/>
      <c r="AA595" s="669"/>
    </row>
    <row r="596" spans="1:27" ht="12.75">
      <c r="A596" s="669"/>
      <c r="B596" s="669"/>
      <c r="C596" s="669"/>
      <c r="D596" s="669"/>
      <c r="E596" s="669"/>
      <c r="F596" s="669"/>
      <c r="G596" s="669"/>
      <c r="H596" s="669"/>
      <c r="I596" s="669"/>
      <c r="J596" s="669"/>
      <c r="K596" s="669"/>
      <c r="L596" s="669"/>
      <c r="M596" s="669"/>
      <c r="N596" s="669"/>
      <c r="O596" s="669"/>
      <c r="P596" s="669"/>
      <c r="Q596" s="669"/>
      <c r="R596" s="669"/>
      <c r="S596" s="669"/>
      <c r="T596" s="669"/>
      <c r="U596" s="669"/>
      <c r="V596" s="669"/>
      <c r="W596" s="669"/>
      <c r="X596" s="669"/>
      <c r="Y596" s="669"/>
      <c r="Z596" s="669"/>
      <c r="AA596" s="669"/>
    </row>
    <row r="597" spans="1:27" ht="12.75">
      <c r="A597" s="669"/>
      <c r="B597" s="669"/>
      <c r="C597" s="669"/>
      <c r="D597" s="669"/>
      <c r="E597" s="669"/>
      <c r="F597" s="669"/>
      <c r="G597" s="669"/>
      <c r="H597" s="669"/>
      <c r="I597" s="669"/>
      <c r="J597" s="669"/>
      <c r="K597" s="669"/>
      <c r="L597" s="669"/>
      <c r="M597" s="669"/>
      <c r="N597" s="669"/>
      <c r="O597" s="669"/>
      <c r="P597" s="669"/>
      <c r="Q597" s="669"/>
      <c r="R597" s="669"/>
      <c r="S597" s="669"/>
      <c r="T597" s="669"/>
      <c r="U597" s="669"/>
      <c r="V597" s="669"/>
      <c r="W597" s="669"/>
      <c r="X597" s="669"/>
      <c r="Y597" s="669"/>
      <c r="Z597" s="669"/>
      <c r="AA597" s="669"/>
    </row>
    <row r="598" spans="1:27" ht="12.75">
      <c r="A598" s="669"/>
      <c r="B598" s="669"/>
      <c r="C598" s="669"/>
      <c r="D598" s="669"/>
      <c r="E598" s="669"/>
      <c r="F598" s="669"/>
      <c r="G598" s="669"/>
      <c r="H598" s="669"/>
      <c r="I598" s="669"/>
      <c r="J598" s="669"/>
      <c r="K598" s="669"/>
      <c r="L598" s="669"/>
      <c r="M598" s="669"/>
      <c r="N598" s="669"/>
      <c r="O598" s="669"/>
      <c r="P598" s="669"/>
      <c r="Q598" s="669"/>
      <c r="R598" s="669"/>
      <c r="S598" s="669"/>
      <c r="T598" s="669"/>
      <c r="U598" s="669"/>
      <c r="V598" s="669"/>
      <c r="W598" s="669"/>
      <c r="X598" s="669"/>
      <c r="Y598" s="669"/>
      <c r="Z598" s="669"/>
      <c r="AA598" s="669"/>
    </row>
    <row r="599" spans="1:27" ht="12.75">
      <c r="A599" s="669"/>
      <c r="B599" s="669"/>
      <c r="C599" s="669"/>
      <c r="D599" s="669"/>
      <c r="E599" s="669"/>
      <c r="F599" s="669"/>
      <c r="G599" s="669"/>
      <c r="H599" s="669"/>
      <c r="I599" s="669"/>
      <c r="J599" s="669"/>
      <c r="K599" s="669"/>
      <c r="L599" s="669"/>
      <c r="M599" s="669"/>
      <c r="N599" s="669"/>
      <c r="O599" s="669"/>
      <c r="P599" s="669"/>
      <c r="Q599" s="669"/>
      <c r="R599" s="669"/>
      <c r="S599" s="669"/>
      <c r="T599" s="669"/>
      <c r="U599" s="669"/>
      <c r="V599" s="669"/>
      <c r="W599" s="669"/>
      <c r="X599" s="669"/>
      <c r="Y599" s="669"/>
      <c r="Z599" s="669"/>
      <c r="AA599" s="669"/>
    </row>
    <row r="600" spans="1:27" ht="12.75">
      <c r="A600" s="669"/>
      <c r="B600" s="669"/>
      <c r="C600" s="669"/>
      <c r="D600" s="669"/>
      <c r="E600" s="669"/>
      <c r="F600" s="669"/>
      <c r="G600" s="669"/>
      <c r="H600" s="669"/>
      <c r="I600" s="669"/>
      <c r="J600" s="669"/>
      <c r="K600" s="669"/>
      <c r="L600" s="669"/>
      <c r="M600" s="669"/>
      <c r="N600" s="669"/>
      <c r="O600" s="669"/>
      <c r="P600" s="669"/>
      <c r="Q600" s="669"/>
      <c r="R600" s="669"/>
      <c r="S600" s="669"/>
      <c r="T600" s="669"/>
      <c r="U600" s="669"/>
      <c r="V600" s="669"/>
      <c r="W600" s="669"/>
      <c r="X600" s="669"/>
      <c r="Y600" s="669"/>
      <c r="Z600" s="669"/>
      <c r="AA600" s="669"/>
    </row>
    <row r="601" spans="1:27" ht="12.75">
      <c r="A601" s="669"/>
      <c r="B601" s="669"/>
      <c r="C601" s="669"/>
      <c r="D601" s="669"/>
      <c r="E601" s="669"/>
      <c r="F601" s="669"/>
      <c r="G601" s="669"/>
      <c r="H601" s="669"/>
      <c r="I601" s="669"/>
      <c r="J601" s="669"/>
      <c r="K601" s="669"/>
      <c r="L601" s="669"/>
      <c r="M601" s="669"/>
      <c r="N601" s="669"/>
      <c r="O601" s="669"/>
      <c r="P601" s="669"/>
      <c r="Q601" s="669"/>
      <c r="R601" s="669"/>
      <c r="S601" s="669"/>
      <c r="T601" s="669"/>
      <c r="U601" s="669"/>
      <c r="V601" s="669"/>
      <c r="W601" s="669"/>
      <c r="X601" s="669"/>
      <c r="Y601" s="669"/>
      <c r="Z601" s="669"/>
      <c r="AA601" s="669"/>
    </row>
    <row r="602" spans="1:27" ht="12.75">
      <c r="A602" s="669"/>
      <c r="B602" s="669"/>
      <c r="C602" s="669"/>
      <c r="D602" s="669"/>
      <c r="E602" s="669"/>
      <c r="F602" s="669"/>
      <c r="G602" s="669"/>
      <c r="H602" s="669"/>
      <c r="I602" s="669"/>
      <c r="J602" s="669"/>
      <c r="K602" s="669"/>
      <c r="L602" s="669"/>
      <c r="M602" s="669"/>
      <c r="N602" s="669"/>
      <c r="O602" s="669"/>
      <c r="P602" s="669"/>
      <c r="Q602" s="669"/>
      <c r="R602" s="669"/>
      <c r="S602" s="669"/>
      <c r="T602" s="669"/>
      <c r="U602" s="669"/>
      <c r="V602" s="669"/>
      <c r="W602" s="669"/>
      <c r="X602" s="669"/>
      <c r="Y602" s="669"/>
      <c r="Z602" s="669"/>
      <c r="AA602" s="669"/>
    </row>
    <row r="603" spans="1:27" ht="12.75">
      <c r="A603" s="669"/>
      <c r="B603" s="669"/>
      <c r="C603" s="669"/>
      <c r="D603" s="669"/>
      <c r="E603" s="669"/>
      <c r="F603" s="669"/>
      <c r="G603" s="669"/>
      <c r="H603" s="669"/>
      <c r="I603" s="669"/>
      <c r="J603" s="669"/>
      <c r="K603" s="669"/>
      <c r="L603" s="669"/>
      <c r="M603" s="669"/>
      <c r="N603" s="669"/>
      <c r="O603" s="669"/>
      <c r="P603" s="669"/>
      <c r="Q603" s="669"/>
      <c r="R603" s="669"/>
      <c r="S603" s="669"/>
      <c r="T603" s="669"/>
      <c r="U603" s="669"/>
      <c r="V603" s="669"/>
      <c r="W603" s="669"/>
      <c r="X603" s="669"/>
      <c r="Y603" s="669"/>
      <c r="Z603" s="669"/>
      <c r="AA603" s="669"/>
    </row>
    <row r="604" spans="1:27" ht="12.75">
      <c r="A604" s="669"/>
      <c r="B604" s="669"/>
      <c r="C604" s="669"/>
      <c r="D604" s="669"/>
      <c r="E604" s="669"/>
      <c r="F604" s="669"/>
      <c r="G604" s="669"/>
      <c r="H604" s="669"/>
      <c r="I604" s="669"/>
      <c r="J604" s="669"/>
      <c r="K604" s="669"/>
      <c r="L604" s="669"/>
      <c r="M604" s="669"/>
      <c r="N604" s="669"/>
      <c r="O604" s="669"/>
      <c r="P604" s="669"/>
      <c r="Q604" s="669"/>
      <c r="R604" s="669"/>
      <c r="S604" s="669"/>
      <c r="T604" s="669"/>
      <c r="U604" s="669"/>
      <c r="V604" s="669"/>
      <c r="W604" s="669"/>
      <c r="X604" s="669"/>
      <c r="Y604" s="669"/>
      <c r="Z604" s="669"/>
      <c r="AA604" s="669"/>
    </row>
    <row r="605" spans="1:27" ht="12.75">
      <c r="A605" s="669"/>
      <c r="B605" s="669"/>
      <c r="C605" s="669"/>
      <c r="D605" s="669"/>
      <c r="E605" s="669"/>
      <c r="F605" s="669"/>
      <c r="G605" s="669"/>
      <c r="H605" s="669"/>
      <c r="I605" s="669"/>
      <c r="J605" s="669"/>
      <c r="K605" s="669"/>
      <c r="L605" s="669"/>
      <c r="M605" s="669"/>
      <c r="N605" s="669"/>
      <c r="O605" s="669"/>
      <c r="P605" s="669"/>
      <c r="Q605" s="669"/>
      <c r="R605" s="669"/>
      <c r="S605" s="669"/>
      <c r="T605" s="669"/>
      <c r="U605" s="669"/>
      <c r="V605" s="669"/>
      <c r="W605" s="669"/>
      <c r="X605" s="669"/>
      <c r="Y605" s="669"/>
      <c r="Z605" s="669"/>
      <c r="AA605" s="669"/>
    </row>
    <row r="606" spans="1:27" ht="12.75">
      <c r="A606" s="669"/>
      <c r="B606" s="669"/>
      <c r="C606" s="669"/>
      <c r="D606" s="669"/>
      <c r="E606" s="669"/>
      <c r="F606" s="669"/>
      <c r="G606" s="669"/>
      <c r="H606" s="669"/>
      <c r="I606" s="669"/>
      <c r="J606" s="669"/>
      <c r="K606" s="669"/>
      <c r="L606" s="669"/>
      <c r="M606" s="669"/>
      <c r="N606" s="669"/>
      <c r="O606" s="669"/>
      <c r="P606" s="669"/>
      <c r="Q606" s="669"/>
      <c r="R606" s="669"/>
      <c r="S606" s="669"/>
      <c r="T606" s="669"/>
      <c r="U606" s="669"/>
      <c r="V606" s="669"/>
      <c r="W606" s="669"/>
      <c r="X606" s="669"/>
      <c r="Y606" s="669"/>
      <c r="Z606" s="669"/>
      <c r="AA606" s="669"/>
    </row>
    <row r="607" spans="1:27" ht="12.75">
      <c r="A607" s="669"/>
      <c r="B607" s="669"/>
      <c r="C607" s="669"/>
      <c r="D607" s="669"/>
      <c r="E607" s="669"/>
      <c r="F607" s="669"/>
      <c r="G607" s="669"/>
      <c r="H607" s="669"/>
      <c r="I607" s="669"/>
      <c r="J607" s="669"/>
      <c r="K607" s="669"/>
      <c r="L607" s="669"/>
      <c r="M607" s="669"/>
      <c r="N607" s="669"/>
      <c r="O607" s="669"/>
      <c r="P607" s="669"/>
      <c r="Q607" s="669"/>
      <c r="R607" s="669"/>
      <c r="S607" s="669"/>
      <c r="T607" s="669"/>
      <c r="U607" s="669"/>
      <c r="V607" s="669"/>
      <c r="W607" s="669"/>
      <c r="X607" s="669"/>
      <c r="Y607" s="669"/>
      <c r="Z607" s="669"/>
      <c r="AA607" s="669"/>
    </row>
    <row r="608" spans="1:27" ht="12.75">
      <c r="A608" s="669"/>
      <c r="B608" s="669"/>
      <c r="C608" s="669"/>
      <c r="D608" s="669"/>
      <c r="E608" s="669"/>
      <c r="F608" s="669"/>
      <c r="G608" s="669"/>
      <c r="H608" s="669"/>
      <c r="I608" s="669"/>
      <c r="J608" s="669"/>
      <c r="K608" s="669"/>
      <c r="L608" s="669"/>
      <c r="M608" s="669"/>
      <c r="N608" s="669"/>
      <c r="O608" s="669"/>
      <c r="P608" s="669"/>
      <c r="Q608" s="669"/>
      <c r="R608" s="669"/>
      <c r="S608" s="669"/>
      <c r="T608" s="669"/>
      <c r="U608" s="669"/>
      <c r="V608" s="669"/>
      <c r="W608" s="669"/>
      <c r="X608" s="669"/>
      <c r="Y608" s="669"/>
      <c r="Z608" s="669"/>
      <c r="AA608" s="669"/>
    </row>
    <row r="609" spans="1:27" ht="12.75">
      <c r="A609" s="669"/>
      <c r="B609" s="669"/>
      <c r="C609" s="669"/>
      <c r="D609" s="669"/>
      <c r="E609" s="669"/>
      <c r="F609" s="669"/>
      <c r="G609" s="669"/>
      <c r="H609" s="669"/>
      <c r="I609" s="669"/>
      <c r="J609" s="669"/>
      <c r="K609" s="669"/>
      <c r="L609" s="669"/>
      <c r="M609" s="669"/>
      <c r="N609" s="669"/>
      <c r="O609" s="669"/>
      <c r="P609" s="669"/>
      <c r="Q609" s="669"/>
      <c r="R609" s="669"/>
      <c r="S609" s="669"/>
      <c r="T609" s="669"/>
      <c r="U609" s="669"/>
      <c r="V609" s="669"/>
      <c r="W609" s="669"/>
      <c r="X609" s="669"/>
      <c r="Y609" s="669"/>
      <c r="Z609" s="669"/>
      <c r="AA609" s="669"/>
    </row>
    <row r="610" spans="1:27" ht="12.75">
      <c r="A610" s="669"/>
      <c r="B610" s="669"/>
      <c r="C610" s="669"/>
      <c r="D610" s="669"/>
      <c r="E610" s="669"/>
      <c r="F610" s="669"/>
      <c r="G610" s="669"/>
      <c r="H610" s="669"/>
      <c r="I610" s="669"/>
      <c r="J610" s="669"/>
      <c r="K610" s="669"/>
      <c r="L610" s="669"/>
      <c r="M610" s="669"/>
      <c r="N610" s="669"/>
      <c r="O610" s="669"/>
      <c r="P610" s="669"/>
      <c r="Q610" s="669"/>
      <c r="R610" s="669"/>
      <c r="S610" s="669"/>
      <c r="T610" s="669"/>
      <c r="U610" s="669"/>
      <c r="V610" s="669"/>
      <c r="W610" s="669"/>
      <c r="X610" s="669"/>
      <c r="Y610" s="669"/>
      <c r="Z610" s="669"/>
      <c r="AA610" s="669"/>
    </row>
    <row r="611" spans="1:27" ht="12.75">
      <c r="A611" s="669"/>
      <c r="B611" s="669"/>
      <c r="C611" s="669"/>
      <c r="D611" s="669"/>
      <c r="E611" s="669"/>
      <c r="F611" s="669"/>
      <c r="G611" s="669"/>
      <c r="H611" s="669"/>
      <c r="I611" s="669"/>
      <c r="J611" s="669"/>
      <c r="K611" s="669"/>
      <c r="L611" s="669"/>
      <c r="M611" s="669"/>
      <c r="N611" s="669"/>
      <c r="O611" s="669"/>
      <c r="P611" s="669"/>
      <c r="Q611" s="669"/>
      <c r="R611" s="669"/>
      <c r="S611" s="669"/>
      <c r="T611" s="669"/>
      <c r="U611" s="669"/>
      <c r="V611" s="669"/>
      <c r="W611" s="669"/>
      <c r="X611" s="669"/>
      <c r="Y611" s="669"/>
      <c r="Z611" s="669"/>
      <c r="AA611" s="669"/>
    </row>
    <row r="612" spans="1:27" ht="12.75">
      <c r="A612" s="669"/>
      <c r="B612" s="669"/>
      <c r="C612" s="669"/>
      <c r="D612" s="669"/>
      <c r="E612" s="669"/>
      <c r="F612" s="669"/>
      <c r="G612" s="669"/>
      <c r="H612" s="669"/>
      <c r="I612" s="669"/>
      <c r="J612" s="669"/>
      <c r="K612" s="669"/>
      <c r="L612" s="669"/>
      <c r="M612" s="669"/>
      <c r="N612" s="669"/>
      <c r="O612" s="669"/>
      <c r="P612" s="669"/>
      <c r="Q612" s="669"/>
      <c r="R612" s="669"/>
      <c r="S612" s="669"/>
      <c r="T612" s="669"/>
      <c r="U612" s="669"/>
      <c r="V612" s="669"/>
      <c r="W612" s="669"/>
      <c r="X612" s="669"/>
      <c r="Y612" s="669"/>
      <c r="Z612" s="669"/>
      <c r="AA612" s="669"/>
    </row>
    <row r="613" spans="1:27" ht="12.75">
      <c r="A613" s="669"/>
      <c r="B613" s="669"/>
      <c r="C613" s="669"/>
      <c r="D613" s="669"/>
      <c r="E613" s="669"/>
      <c r="F613" s="669"/>
      <c r="G613" s="669"/>
      <c r="H613" s="669"/>
      <c r="I613" s="669"/>
      <c r="J613" s="669"/>
      <c r="K613" s="669"/>
      <c r="L613" s="669"/>
      <c r="M613" s="669"/>
      <c r="N613" s="669"/>
      <c r="O613" s="669"/>
      <c r="P613" s="669"/>
      <c r="Q613" s="669"/>
      <c r="R613" s="669"/>
      <c r="S613" s="669"/>
      <c r="T613" s="669"/>
      <c r="U613" s="669"/>
      <c r="V613" s="669"/>
      <c r="W613" s="669"/>
      <c r="X613" s="669"/>
      <c r="Y613" s="669"/>
      <c r="Z613" s="669"/>
      <c r="AA613" s="669"/>
    </row>
    <row r="614" spans="1:27" ht="12.75">
      <c r="A614" s="669"/>
      <c r="B614" s="669"/>
      <c r="C614" s="669"/>
      <c r="D614" s="669"/>
      <c r="E614" s="669"/>
      <c r="F614" s="669"/>
      <c r="G614" s="669"/>
      <c r="H614" s="669"/>
      <c r="I614" s="669"/>
      <c r="J614" s="669"/>
      <c r="K614" s="669"/>
      <c r="L614" s="669"/>
      <c r="M614" s="669"/>
      <c r="N614" s="669"/>
      <c r="O614" s="669"/>
      <c r="P614" s="669"/>
      <c r="Q614" s="669"/>
      <c r="R614" s="669"/>
      <c r="S614" s="669"/>
      <c r="T614" s="669"/>
      <c r="U614" s="669"/>
      <c r="V614" s="669"/>
      <c r="W614" s="669"/>
      <c r="X614" s="669"/>
      <c r="Y614" s="669"/>
      <c r="Z614" s="669"/>
      <c r="AA614" s="669"/>
    </row>
    <row r="615" spans="1:27" ht="12.75">
      <c r="A615" s="669"/>
      <c r="B615" s="669"/>
      <c r="C615" s="669"/>
      <c r="D615" s="669"/>
      <c r="E615" s="669"/>
      <c r="F615" s="669"/>
      <c r="G615" s="669"/>
      <c r="H615" s="669"/>
      <c r="I615" s="669"/>
      <c r="J615" s="669"/>
      <c r="K615" s="669"/>
      <c r="L615" s="669"/>
      <c r="M615" s="669"/>
      <c r="N615" s="669"/>
      <c r="O615" s="669"/>
      <c r="P615" s="669"/>
      <c r="Q615" s="669"/>
      <c r="R615" s="669"/>
      <c r="S615" s="669"/>
      <c r="T615" s="669"/>
      <c r="U615" s="669"/>
      <c r="V615" s="669"/>
      <c r="W615" s="669"/>
      <c r="X615" s="669"/>
      <c r="Y615" s="669"/>
      <c r="Z615" s="669"/>
      <c r="AA615" s="669"/>
    </row>
    <row r="616" spans="1:27" ht="12.75">
      <c r="A616" s="669"/>
      <c r="B616" s="669"/>
      <c r="C616" s="669"/>
      <c r="D616" s="669"/>
      <c r="E616" s="669"/>
      <c r="F616" s="669"/>
      <c r="G616" s="669"/>
      <c r="H616" s="669"/>
      <c r="I616" s="669"/>
      <c r="J616" s="669"/>
      <c r="K616" s="669"/>
      <c r="L616" s="669"/>
      <c r="M616" s="669"/>
      <c r="N616" s="669"/>
      <c r="O616" s="669"/>
      <c r="P616" s="669"/>
      <c r="Q616" s="669"/>
      <c r="R616" s="669"/>
      <c r="S616" s="669"/>
      <c r="T616" s="669"/>
      <c r="U616" s="669"/>
      <c r="V616" s="669"/>
      <c r="W616" s="669"/>
      <c r="X616" s="669"/>
      <c r="Y616" s="669"/>
      <c r="Z616" s="669"/>
      <c r="AA616" s="669"/>
    </row>
    <row r="617" spans="1:27" ht="12.75">
      <c r="A617" s="669"/>
      <c r="B617" s="669"/>
      <c r="C617" s="669"/>
      <c r="D617" s="669"/>
      <c r="E617" s="669"/>
      <c r="F617" s="669"/>
      <c r="G617" s="669"/>
      <c r="H617" s="669"/>
      <c r="I617" s="669"/>
      <c r="J617" s="669"/>
      <c r="K617" s="669"/>
      <c r="L617" s="669"/>
      <c r="M617" s="669"/>
      <c r="N617" s="669"/>
      <c r="O617" s="669"/>
      <c r="P617" s="669"/>
      <c r="Q617" s="669"/>
      <c r="R617" s="669"/>
      <c r="S617" s="669"/>
      <c r="T617" s="669"/>
      <c r="U617" s="669"/>
      <c r="V617" s="669"/>
      <c r="W617" s="669"/>
      <c r="X617" s="669"/>
      <c r="Y617" s="669"/>
      <c r="Z617" s="669"/>
      <c r="AA617" s="669"/>
    </row>
    <row r="618" spans="1:27" ht="12.75">
      <c r="A618" s="669"/>
      <c r="B618" s="669"/>
      <c r="C618" s="669"/>
      <c r="D618" s="669"/>
      <c r="E618" s="669"/>
      <c r="F618" s="669"/>
      <c r="G618" s="669"/>
      <c r="H618" s="669"/>
      <c r="I618" s="669"/>
      <c r="J618" s="669"/>
      <c r="K618" s="669"/>
      <c r="L618" s="669"/>
      <c r="M618" s="669"/>
      <c r="N618" s="669"/>
      <c r="O618" s="669"/>
      <c r="P618" s="669"/>
      <c r="Q618" s="669"/>
      <c r="R618" s="669"/>
      <c r="S618" s="669"/>
      <c r="T618" s="669"/>
      <c r="U618" s="669"/>
      <c r="V618" s="669"/>
      <c r="W618" s="669"/>
      <c r="X618" s="669"/>
      <c r="Y618" s="669"/>
      <c r="Z618" s="669"/>
      <c r="AA618" s="669"/>
    </row>
    <row r="619" spans="1:27" ht="12.75">
      <c r="A619" s="669"/>
      <c r="B619" s="669"/>
      <c r="C619" s="669"/>
      <c r="D619" s="669"/>
      <c r="E619" s="669"/>
      <c r="F619" s="669"/>
      <c r="G619" s="669"/>
      <c r="H619" s="669"/>
      <c r="I619" s="669"/>
      <c r="J619" s="669"/>
      <c r="K619" s="669"/>
      <c r="L619" s="669"/>
      <c r="M619" s="669"/>
      <c r="N619" s="669"/>
      <c r="O619" s="669"/>
      <c r="P619" s="669"/>
      <c r="Q619" s="669"/>
      <c r="R619" s="669"/>
      <c r="S619" s="669"/>
      <c r="T619" s="669"/>
      <c r="U619" s="669"/>
      <c r="V619" s="669"/>
      <c r="W619" s="669"/>
      <c r="X619" s="669"/>
      <c r="Y619" s="669"/>
      <c r="Z619" s="669"/>
      <c r="AA619" s="669"/>
    </row>
    <row r="620" spans="1:27" ht="12.75">
      <c r="A620" s="669"/>
      <c r="B620" s="669"/>
      <c r="C620" s="669"/>
      <c r="D620" s="669"/>
      <c r="E620" s="669"/>
      <c r="F620" s="669"/>
      <c r="G620" s="669"/>
      <c r="H620" s="669"/>
      <c r="I620" s="669"/>
      <c r="J620" s="669"/>
      <c r="K620" s="669"/>
      <c r="L620" s="669"/>
      <c r="M620" s="669"/>
      <c r="N620" s="669"/>
      <c r="O620" s="669"/>
      <c r="P620" s="669"/>
      <c r="Q620" s="669"/>
      <c r="R620" s="669"/>
      <c r="S620" s="669"/>
      <c r="T620" s="669"/>
      <c r="U620" s="669"/>
      <c r="V620" s="669"/>
      <c r="W620" s="669"/>
      <c r="X620" s="669"/>
      <c r="Y620" s="669"/>
      <c r="Z620" s="669"/>
      <c r="AA620" s="669"/>
    </row>
    <row r="621" spans="1:27" ht="12.75">
      <c r="A621" s="669"/>
      <c r="B621" s="669"/>
      <c r="C621" s="669"/>
      <c r="D621" s="669"/>
      <c r="E621" s="669"/>
      <c r="F621" s="669"/>
      <c r="G621" s="669"/>
      <c r="H621" s="669"/>
      <c r="I621" s="669"/>
      <c r="J621" s="669"/>
      <c r="K621" s="669"/>
      <c r="L621" s="669"/>
      <c r="M621" s="669"/>
      <c r="N621" s="669"/>
      <c r="O621" s="669"/>
      <c r="P621" s="669"/>
      <c r="Q621" s="669"/>
      <c r="R621" s="669"/>
      <c r="S621" s="669"/>
      <c r="T621" s="669"/>
      <c r="U621" s="669"/>
      <c r="V621" s="669"/>
      <c r="W621" s="669"/>
      <c r="X621" s="669"/>
      <c r="Y621" s="669"/>
      <c r="Z621" s="669"/>
      <c r="AA621" s="669"/>
    </row>
    <row r="622" spans="1:27" ht="12.75">
      <c r="A622" s="669"/>
      <c r="B622" s="669"/>
      <c r="C622" s="669"/>
      <c r="D622" s="669"/>
      <c r="E622" s="669"/>
      <c r="F622" s="669"/>
      <c r="G622" s="669"/>
      <c r="H622" s="669"/>
      <c r="I622" s="669"/>
      <c r="J622" s="669"/>
      <c r="K622" s="669"/>
      <c r="L622" s="669"/>
      <c r="M622" s="669"/>
      <c r="N622" s="669"/>
      <c r="O622" s="669"/>
      <c r="P622" s="669"/>
      <c r="Q622" s="669"/>
      <c r="R622" s="669"/>
      <c r="S622" s="669"/>
      <c r="T622" s="669"/>
      <c r="U622" s="669"/>
      <c r="V622" s="669"/>
      <c r="W622" s="669"/>
      <c r="X622" s="669"/>
      <c r="Y622" s="669"/>
      <c r="Z622" s="669"/>
      <c r="AA622" s="669"/>
    </row>
    <row r="623" spans="1:27" ht="12.75">
      <c r="A623" s="669"/>
      <c r="B623" s="669"/>
      <c r="C623" s="669"/>
      <c r="D623" s="669"/>
      <c r="E623" s="669"/>
      <c r="F623" s="669"/>
      <c r="G623" s="669"/>
      <c r="H623" s="669"/>
      <c r="I623" s="669"/>
      <c r="J623" s="669"/>
      <c r="K623" s="669"/>
      <c r="L623" s="669"/>
      <c r="M623" s="669"/>
      <c r="N623" s="669"/>
      <c r="O623" s="669"/>
      <c r="P623" s="669"/>
      <c r="Q623" s="669"/>
      <c r="R623" s="669"/>
      <c r="S623" s="669"/>
      <c r="T623" s="669"/>
      <c r="U623" s="669"/>
      <c r="V623" s="669"/>
      <c r="W623" s="669"/>
      <c r="X623" s="669"/>
      <c r="Y623" s="669"/>
      <c r="Z623" s="669"/>
      <c r="AA623" s="669"/>
    </row>
    <row r="624" spans="1:27" ht="12.75">
      <c r="A624" s="669"/>
      <c r="B624" s="669"/>
      <c r="C624" s="669"/>
      <c r="D624" s="669"/>
      <c r="E624" s="669"/>
      <c r="F624" s="669"/>
      <c r="G624" s="669"/>
      <c r="H624" s="669"/>
      <c r="I624" s="669"/>
      <c r="J624" s="669"/>
      <c r="K624" s="669"/>
      <c r="L624" s="669"/>
      <c r="M624" s="669"/>
      <c r="N624" s="669"/>
      <c r="O624" s="669"/>
      <c r="P624" s="669"/>
      <c r="Q624" s="669"/>
      <c r="R624" s="669"/>
      <c r="S624" s="669"/>
      <c r="T624" s="669"/>
      <c r="U624" s="669"/>
      <c r="V624" s="669"/>
      <c r="W624" s="669"/>
      <c r="X624" s="669"/>
      <c r="Y624" s="669"/>
      <c r="Z624" s="669"/>
      <c r="AA624" s="669"/>
    </row>
    <row r="625" spans="1:27" ht="12.75">
      <c r="A625" s="669"/>
      <c r="B625" s="669"/>
      <c r="C625" s="669"/>
      <c r="D625" s="669"/>
      <c r="E625" s="669"/>
      <c r="F625" s="669"/>
      <c r="G625" s="669"/>
      <c r="H625" s="669"/>
      <c r="I625" s="669"/>
      <c r="J625" s="669"/>
      <c r="K625" s="669"/>
      <c r="L625" s="669"/>
      <c r="M625" s="669"/>
      <c r="N625" s="669"/>
      <c r="O625" s="669"/>
      <c r="P625" s="669"/>
      <c r="Q625" s="669"/>
      <c r="R625" s="669"/>
      <c r="S625" s="669"/>
      <c r="T625" s="669"/>
      <c r="U625" s="669"/>
      <c r="V625" s="669"/>
      <c r="W625" s="669"/>
      <c r="X625" s="669"/>
      <c r="Y625" s="669"/>
      <c r="Z625" s="669"/>
      <c r="AA625" s="669"/>
    </row>
    <row r="626" spans="1:27" ht="12.75">
      <c r="A626" s="669"/>
      <c r="B626" s="669"/>
      <c r="C626" s="669"/>
      <c r="D626" s="669"/>
      <c r="E626" s="669"/>
      <c r="F626" s="669"/>
      <c r="G626" s="669"/>
      <c r="H626" s="669"/>
      <c r="I626" s="669"/>
      <c r="J626" s="669"/>
      <c r="K626" s="669"/>
      <c r="L626" s="669"/>
      <c r="M626" s="669"/>
      <c r="N626" s="669"/>
      <c r="O626" s="669"/>
      <c r="P626" s="669"/>
      <c r="Q626" s="669"/>
      <c r="R626" s="669"/>
      <c r="S626" s="669"/>
      <c r="T626" s="669"/>
      <c r="U626" s="669"/>
      <c r="V626" s="669"/>
      <c r="W626" s="669"/>
      <c r="X626" s="669"/>
      <c r="Y626" s="669"/>
      <c r="Z626" s="669"/>
      <c r="AA626" s="669"/>
    </row>
    <row r="627" spans="1:27" ht="12.75">
      <c r="A627" s="669"/>
      <c r="B627" s="669"/>
      <c r="C627" s="669"/>
      <c r="D627" s="669"/>
      <c r="E627" s="669"/>
      <c r="F627" s="669"/>
      <c r="G627" s="669"/>
      <c r="H627" s="669"/>
      <c r="I627" s="669"/>
      <c r="J627" s="669"/>
      <c r="K627" s="669"/>
      <c r="L627" s="669"/>
      <c r="M627" s="669"/>
      <c r="N627" s="669"/>
      <c r="O627" s="669"/>
      <c r="P627" s="669"/>
      <c r="Q627" s="669"/>
      <c r="R627" s="669"/>
      <c r="S627" s="669"/>
      <c r="T627" s="669"/>
      <c r="U627" s="669"/>
      <c r="V627" s="669"/>
      <c r="W627" s="669"/>
      <c r="X627" s="669"/>
      <c r="Y627" s="669"/>
      <c r="Z627" s="669"/>
      <c r="AA627" s="669"/>
    </row>
    <row r="628" spans="1:27" ht="12.75">
      <c r="A628" s="669"/>
      <c r="B628" s="669"/>
      <c r="C628" s="669"/>
      <c r="D628" s="669"/>
      <c r="E628" s="669"/>
      <c r="F628" s="669"/>
      <c r="G628" s="669"/>
      <c r="H628" s="669"/>
      <c r="I628" s="669"/>
      <c r="J628" s="669"/>
      <c r="K628" s="669"/>
      <c r="L628" s="669"/>
      <c r="M628" s="669"/>
      <c r="N628" s="669"/>
      <c r="O628" s="669"/>
      <c r="P628" s="669"/>
      <c r="Q628" s="669"/>
      <c r="R628" s="669"/>
      <c r="S628" s="669"/>
      <c r="T628" s="669"/>
      <c r="U628" s="669"/>
      <c r="V628" s="669"/>
      <c r="W628" s="669"/>
      <c r="X628" s="669"/>
      <c r="Y628" s="669"/>
      <c r="Z628" s="669"/>
      <c r="AA628" s="669"/>
    </row>
    <row r="629" spans="1:27" ht="12.75">
      <c r="A629" s="669"/>
      <c r="B629" s="669"/>
      <c r="C629" s="669"/>
      <c r="D629" s="669"/>
      <c r="E629" s="669"/>
      <c r="F629" s="669"/>
      <c r="G629" s="669"/>
      <c r="H629" s="669"/>
      <c r="I629" s="669"/>
      <c r="J629" s="669"/>
      <c r="K629" s="669"/>
      <c r="L629" s="669"/>
      <c r="M629" s="669"/>
      <c r="N629" s="669"/>
      <c r="O629" s="669"/>
      <c r="P629" s="669"/>
      <c r="Q629" s="669"/>
      <c r="R629" s="669"/>
      <c r="S629" s="669"/>
      <c r="T629" s="669"/>
      <c r="U629" s="669"/>
      <c r="V629" s="669"/>
      <c r="W629" s="669"/>
      <c r="X629" s="669"/>
      <c r="Y629" s="669"/>
      <c r="Z629" s="669"/>
      <c r="AA629" s="669"/>
    </row>
    <row r="630" spans="1:27" ht="12.75">
      <c r="A630" s="669"/>
      <c r="B630" s="669"/>
      <c r="C630" s="669"/>
      <c r="D630" s="669"/>
      <c r="E630" s="669"/>
      <c r="F630" s="669"/>
      <c r="G630" s="669"/>
      <c r="H630" s="669"/>
      <c r="I630" s="669"/>
      <c r="J630" s="669"/>
      <c r="K630" s="669"/>
      <c r="L630" s="669"/>
      <c r="M630" s="669"/>
      <c r="N630" s="669"/>
      <c r="O630" s="669"/>
      <c r="P630" s="669"/>
      <c r="Q630" s="669"/>
      <c r="R630" s="669"/>
      <c r="S630" s="669"/>
      <c r="T630" s="669"/>
      <c r="U630" s="669"/>
      <c r="V630" s="669"/>
      <c r="W630" s="669"/>
      <c r="X630" s="669"/>
      <c r="Y630" s="669"/>
      <c r="Z630" s="669"/>
      <c r="AA630" s="669"/>
    </row>
    <row r="631" spans="1:27" ht="12.75">
      <c r="A631" s="669"/>
      <c r="B631" s="669"/>
      <c r="C631" s="669"/>
      <c r="D631" s="669"/>
      <c r="E631" s="669"/>
      <c r="F631" s="669"/>
      <c r="G631" s="669"/>
      <c r="H631" s="669"/>
      <c r="I631" s="669"/>
      <c r="J631" s="669"/>
      <c r="K631" s="669"/>
      <c r="L631" s="669"/>
      <c r="M631" s="669"/>
      <c r="N631" s="669"/>
      <c r="O631" s="669"/>
      <c r="P631" s="669"/>
      <c r="Q631" s="669"/>
      <c r="R631" s="669"/>
      <c r="S631" s="669"/>
      <c r="T631" s="669"/>
      <c r="U631" s="669"/>
      <c r="V631" s="669"/>
      <c r="W631" s="669"/>
      <c r="X631" s="669"/>
      <c r="Y631" s="669"/>
      <c r="Z631" s="669"/>
      <c r="AA631" s="669"/>
    </row>
    <row r="632" spans="1:27" ht="12.75">
      <c r="A632" s="669"/>
      <c r="B632" s="669"/>
      <c r="C632" s="669"/>
      <c r="D632" s="669"/>
      <c r="E632" s="669"/>
      <c r="F632" s="669"/>
      <c r="G632" s="669"/>
      <c r="H632" s="669"/>
      <c r="I632" s="669"/>
      <c r="J632" s="669"/>
      <c r="K632" s="669"/>
      <c r="L632" s="669"/>
      <c r="M632" s="669"/>
      <c r="N632" s="669"/>
      <c r="O632" s="669"/>
      <c r="P632" s="669"/>
      <c r="Q632" s="669"/>
      <c r="R632" s="669"/>
      <c r="S632" s="669"/>
      <c r="T632" s="669"/>
      <c r="U632" s="669"/>
      <c r="V632" s="669"/>
      <c r="W632" s="669"/>
      <c r="X632" s="669"/>
      <c r="Y632" s="669"/>
      <c r="Z632" s="669"/>
      <c r="AA632" s="669"/>
    </row>
    <row r="633" spans="1:27" ht="12.75">
      <c r="A633" s="669"/>
      <c r="B633" s="669"/>
      <c r="C633" s="669"/>
      <c r="D633" s="669"/>
      <c r="E633" s="669"/>
      <c r="F633" s="669"/>
      <c r="G633" s="669"/>
      <c r="H633" s="669"/>
      <c r="I633" s="669"/>
      <c r="J633" s="669"/>
      <c r="K633" s="669"/>
      <c r="L633" s="669"/>
      <c r="M633" s="669"/>
      <c r="N633" s="669"/>
      <c r="O633" s="669"/>
      <c r="P633" s="669"/>
      <c r="Q633" s="669"/>
      <c r="R633" s="669"/>
      <c r="S633" s="669"/>
      <c r="T633" s="669"/>
      <c r="U633" s="669"/>
      <c r="V633" s="669"/>
      <c r="W633" s="669"/>
      <c r="X633" s="669"/>
      <c r="Y633" s="669"/>
      <c r="Z633" s="669"/>
      <c r="AA633" s="669"/>
    </row>
    <row r="634" spans="1:27" ht="12.75">
      <c r="A634" s="669"/>
      <c r="B634" s="669"/>
      <c r="C634" s="669"/>
      <c r="D634" s="669"/>
      <c r="E634" s="669"/>
      <c r="F634" s="669"/>
      <c r="G634" s="669"/>
      <c r="H634" s="669"/>
      <c r="I634" s="669"/>
      <c r="J634" s="669"/>
      <c r="K634" s="669"/>
      <c r="L634" s="669"/>
      <c r="M634" s="669"/>
      <c r="N634" s="669"/>
      <c r="O634" s="669"/>
      <c r="P634" s="669"/>
      <c r="Q634" s="669"/>
      <c r="R634" s="669"/>
      <c r="S634" s="669"/>
      <c r="T634" s="669"/>
      <c r="U634" s="669"/>
      <c r="V634" s="669"/>
      <c r="W634" s="669"/>
      <c r="X634" s="669"/>
      <c r="Y634" s="669"/>
      <c r="Z634" s="669"/>
      <c r="AA634" s="669"/>
    </row>
    <row r="635" spans="1:27" ht="12.75">
      <c r="A635" s="669"/>
      <c r="B635" s="669"/>
      <c r="C635" s="669"/>
      <c r="D635" s="669"/>
      <c r="E635" s="669"/>
      <c r="F635" s="669"/>
      <c r="G635" s="669"/>
      <c r="H635" s="669"/>
      <c r="I635" s="669"/>
      <c r="J635" s="669"/>
      <c r="K635" s="669"/>
      <c r="L635" s="669"/>
      <c r="M635" s="669"/>
      <c r="N635" s="669"/>
      <c r="O635" s="669"/>
      <c r="P635" s="669"/>
      <c r="Q635" s="669"/>
      <c r="R635" s="669"/>
      <c r="S635" s="669"/>
      <c r="T635" s="669"/>
      <c r="U635" s="669"/>
      <c r="V635" s="669"/>
      <c r="W635" s="669"/>
      <c r="X635" s="669"/>
      <c r="Y635" s="669"/>
      <c r="Z635" s="669"/>
      <c r="AA635" s="669"/>
    </row>
    <row r="636" spans="1:27" ht="12.75">
      <c r="A636" s="669"/>
      <c r="B636" s="669"/>
      <c r="C636" s="669"/>
      <c r="D636" s="669"/>
      <c r="E636" s="669"/>
      <c r="F636" s="669"/>
      <c r="G636" s="669"/>
      <c r="H636" s="669"/>
      <c r="I636" s="669"/>
      <c r="J636" s="669"/>
      <c r="K636" s="669"/>
      <c r="L636" s="669"/>
      <c r="M636" s="669"/>
      <c r="N636" s="669"/>
      <c r="O636" s="669"/>
      <c r="P636" s="669"/>
      <c r="Q636" s="669"/>
      <c r="R636" s="669"/>
      <c r="S636" s="669"/>
      <c r="T636" s="669"/>
      <c r="U636" s="669"/>
      <c r="V636" s="669"/>
      <c r="W636" s="669"/>
      <c r="X636" s="669"/>
      <c r="Y636" s="669"/>
      <c r="Z636" s="669"/>
      <c r="AA636" s="669"/>
    </row>
    <row r="637" spans="1:27" ht="12.75">
      <c r="A637" s="669"/>
      <c r="B637" s="669"/>
      <c r="C637" s="669"/>
      <c r="D637" s="669"/>
      <c r="E637" s="669"/>
      <c r="F637" s="669"/>
      <c r="G637" s="669"/>
      <c r="H637" s="669"/>
      <c r="I637" s="669"/>
      <c r="J637" s="669"/>
      <c r="K637" s="669"/>
      <c r="L637" s="669"/>
      <c r="M637" s="669"/>
      <c r="N637" s="669"/>
      <c r="O637" s="669"/>
      <c r="P637" s="669"/>
      <c r="Q637" s="669"/>
      <c r="R637" s="669"/>
      <c r="S637" s="669"/>
      <c r="T637" s="669"/>
      <c r="U637" s="669"/>
      <c r="V637" s="669"/>
      <c r="W637" s="669"/>
      <c r="X637" s="669"/>
      <c r="Y637" s="669"/>
      <c r="Z637" s="669"/>
      <c r="AA637" s="669"/>
    </row>
    <row r="638" spans="1:27" ht="12.75">
      <c r="A638" s="669"/>
      <c r="B638" s="669"/>
      <c r="C638" s="669"/>
      <c r="D638" s="669"/>
      <c r="E638" s="669"/>
      <c r="F638" s="669"/>
      <c r="G638" s="669"/>
      <c r="H638" s="669"/>
      <c r="I638" s="669"/>
      <c r="J638" s="669"/>
      <c r="K638" s="669"/>
      <c r="L638" s="669"/>
      <c r="M638" s="669"/>
      <c r="N638" s="669"/>
      <c r="O638" s="669"/>
      <c r="P638" s="669"/>
      <c r="Q638" s="669"/>
      <c r="R638" s="669"/>
      <c r="S638" s="669"/>
      <c r="T638" s="669"/>
      <c r="U638" s="669"/>
      <c r="V638" s="669"/>
      <c r="W638" s="669"/>
      <c r="X638" s="669"/>
      <c r="Y638" s="669"/>
      <c r="Z638" s="669"/>
      <c r="AA638" s="669"/>
    </row>
    <row r="639" spans="1:27" ht="12.75">
      <c r="A639" s="669"/>
      <c r="B639" s="669"/>
      <c r="C639" s="669"/>
      <c r="D639" s="669"/>
      <c r="E639" s="669"/>
      <c r="F639" s="669"/>
      <c r="G639" s="669"/>
      <c r="H639" s="669"/>
      <c r="I639" s="669"/>
      <c r="J639" s="669"/>
      <c r="K639" s="669"/>
      <c r="L639" s="669"/>
      <c r="M639" s="669"/>
      <c r="N639" s="669"/>
      <c r="O639" s="669"/>
      <c r="P639" s="669"/>
      <c r="Q639" s="669"/>
      <c r="R639" s="669"/>
      <c r="S639" s="669"/>
      <c r="T639" s="669"/>
      <c r="U639" s="669"/>
      <c r="V639" s="669"/>
      <c r="W639" s="669"/>
      <c r="X639" s="669"/>
      <c r="Y639" s="669"/>
      <c r="Z639" s="669"/>
      <c r="AA639" s="669"/>
    </row>
    <row r="640" spans="1:27" ht="12.75">
      <c r="A640" s="669"/>
      <c r="B640" s="669"/>
      <c r="C640" s="669"/>
      <c r="D640" s="669"/>
      <c r="E640" s="669"/>
      <c r="F640" s="669"/>
      <c r="G640" s="669"/>
      <c r="H640" s="669"/>
      <c r="I640" s="669"/>
      <c r="J640" s="669"/>
      <c r="K640" s="669"/>
      <c r="L640" s="669"/>
      <c r="M640" s="669"/>
      <c r="N640" s="669"/>
      <c r="O640" s="669"/>
      <c r="P640" s="669"/>
      <c r="Q640" s="669"/>
      <c r="R640" s="669"/>
      <c r="S640" s="669"/>
      <c r="T640" s="669"/>
      <c r="U640" s="669"/>
      <c r="V640" s="669"/>
      <c r="W640" s="669"/>
      <c r="X640" s="669"/>
      <c r="Y640" s="669"/>
      <c r="Z640" s="669"/>
      <c r="AA640" s="669"/>
    </row>
    <row r="641" spans="1:27" ht="12.75">
      <c r="A641" s="669"/>
      <c r="B641" s="669"/>
      <c r="C641" s="669"/>
      <c r="D641" s="669"/>
      <c r="E641" s="669"/>
      <c r="F641" s="669"/>
      <c r="G641" s="669"/>
      <c r="H641" s="669"/>
      <c r="I641" s="669"/>
      <c r="J641" s="669"/>
      <c r="K641" s="669"/>
      <c r="L641" s="669"/>
      <c r="M641" s="669"/>
      <c r="N641" s="669"/>
      <c r="O641" s="669"/>
      <c r="P641" s="669"/>
      <c r="Q641" s="669"/>
      <c r="R641" s="669"/>
      <c r="S641" s="669"/>
      <c r="T641" s="669"/>
      <c r="U641" s="669"/>
      <c r="V641" s="669"/>
      <c r="W641" s="669"/>
      <c r="X641" s="669"/>
      <c r="Y641" s="669"/>
      <c r="Z641" s="669"/>
      <c r="AA641" s="669"/>
    </row>
    <row r="642" spans="1:27" ht="12.75">
      <c r="A642" s="669"/>
      <c r="B642" s="669"/>
      <c r="C642" s="669"/>
      <c r="D642" s="669"/>
      <c r="E642" s="669"/>
      <c r="F642" s="669"/>
      <c r="G642" s="669"/>
      <c r="H642" s="669"/>
      <c r="I642" s="669"/>
      <c r="J642" s="669"/>
      <c r="K642" s="669"/>
      <c r="L642" s="669"/>
      <c r="M642" s="669"/>
      <c r="N642" s="669"/>
      <c r="O642" s="669"/>
      <c r="P642" s="669"/>
      <c r="Q642" s="669"/>
      <c r="R642" s="669"/>
      <c r="S642" s="669"/>
      <c r="T642" s="669"/>
      <c r="U642" s="669"/>
      <c r="V642" s="669"/>
      <c r="W642" s="669"/>
      <c r="X642" s="669"/>
      <c r="Y642" s="669"/>
      <c r="Z642" s="669"/>
      <c r="AA642" s="669"/>
    </row>
    <row r="643" spans="1:27" ht="12.75">
      <c r="A643" s="669"/>
      <c r="B643" s="669"/>
      <c r="C643" s="669"/>
      <c r="D643" s="669"/>
      <c r="E643" s="669"/>
      <c r="F643" s="669"/>
      <c r="G643" s="669"/>
      <c r="H643" s="669"/>
      <c r="I643" s="669"/>
      <c r="J643" s="669"/>
      <c r="K643" s="669"/>
      <c r="L643" s="669"/>
      <c r="M643" s="669"/>
      <c r="N643" s="669"/>
      <c r="O643" s="669"/>
      <c r="P643" s="669"/>
      <c r="Q643" s="669"/>
      <c r="R643" s="669"/>
      <c r="S643" s="669"/>
      <c r="T643" s="669"/>
      <c r="U643" s="669"/>
      <c r="V643" s="669"/>
      <c r="W643" s="669"/>
      <c r="X643" s="669"/>
      <c r="Y643" s="669"/>
      <c r="Z643" s="669"/>
      <c r="AA643" s="669"/>
    </row>
    <row r="644" spans="1:27" ht="12.75">
      <c r="A644" s="669"/>
      <c r="B644" s="669"/>
      <c r="C644" s="669"/>
      <c r="D644" s="669"/>
      <c r="E644" s="669"/>
      <c r="F644" s="669"/>
      <c r="G644" s="669"/>
      <c r="H644" s="669"/>
      <c r="I644" s="669"/>
      <c r="J644" s="669"/>
      <c r="K644" s="669"/>
      <c r="L644" s="669"/>
      <c r="M644" s="669"/>
      <c r="N644" s="669"/>
      <c r="O644" s="669"/>
      <c r="P644" s="669"/>
      <c r="Q644" s="669"/>
      <c r="R644" s="669"/>
      <c r="S644" s="669"/>
      <c r="T644" s="669"/>
      <c r="U644" s="669"/>
      <c r="V644" s="669"/>
      <c r="W644" s="669"/>
      <c r="X644" s="669"/>
      <c r="Y644" s="669"/>
      <c r="Z644" s="669"/>
      <c r="AA644" s="669"/>
    </row>
    <row r="645" spans="1:27" ht="12.75">
      <c r="A645" s="669"/>
      <c r="B645" s="669"/>
      <c r="C645" s="669"/>
      <c r="D645" s="669"/>
      <c r="E645" s="669"/>
      <c r="F645" s="669"/>
      <c r="G645" s="669"/>
      <c r="H645" s="669"/>
      <c r="I645" s="669"/>
      <c r="J645" s="669"/>
      <c r="K645" s="669"/>
      <c r="L645" s="669"/>
      <c r="M645" s="669"/>
      <c r="N645" s="669"/>
      <c r="O645" s="669"/>
      <c r="P645" s="669"/>
      <c r="Q645" s="669"/>
      <c r="R645" s="669"/>
      <c r="S645" s="669"/>
      <c r="T645" s="669"/>
      <c r="U645" s="669"/>
      <c r="V645" s="669"/>
      <c r="W645" s="669"/>
      <c r="X645" s="669"/>
      <c r="Y645" s="669"/>
      <c r="Z645" s="669"/>
      <c r="AA645" s="669"/>
    </row>
    <row r="646" spans="1:27" ht="12.75">
      <c r="A646" s="669"/>
      <c r="B646" s="669"/>
      <c r="C646" s="669"/>
      <c r="D646" s="669"/>
      <c r="E646" s="669"/>
      <c r="F646" s="669"/>
      <c r="G646" s="669"/>
      <c r="H646" s="669"/>
      <c r="I646" s="669"/>
      <c r="J646" s="669"/>
      <c r="K646" s="669"/>
      <c r="L646" s="669"/>
      <c r="M646" s="669"/>
      <c r="N646" s="669"/>
      <c r="O646" s="669"/>
      <c r="P646" s="669"/>
      <c r="Q646" s="669"/>
      <c r="R646" s="669"/>
      <c r="S646" s="669"/>
      <c r="T646" s="669"/>
      <c r="U646" s="669"/>
      <c r="V646" s="669"/>
      <c r="W646" s="669"/>
      <c r="X646" s="669"/>
      <c r="Y646" s="669"/>
      <c r="Z646" s="669"/>
      <c r="AA646" s="669"/>
    </row>
    <row r="647" spans="1:27" ht="12.75">
      <c r="A647" s="669"/>
      <c r="B647" s="669"/>
      <c r="C647" s="669"/>
      <c r="D647" s="669"/>
      <c r="E647" s="669"/>
      <c r="F647" s="669"/>
      <c r="G647" s="669"/>
      <c r="H647" s="669"/>
      <c r="I647" s="669"/>
      <c r="J647" s="669"/>
      <c r="K647" s="669"/>
      <c r="L647" s="669"/>
      <c r="M647" s="669"/>
      <c r="N647" s="669"/>
      <c r="O647" s="669"/>
      <c r="P647" s="669"/>
      <c r="Q647" s="669"/>
      <c r="R647" s="669"/>
      <c r="S647" s="669"/>
      <c r="T647" s="669"/>
      <c r="U647" s="669"/>
      <c r="V647" s="669"/>
      <c r="W647" s="669"/>
      <c r="X647" s="669"/>
      <c r="Y647" s="669"/>
      <c r="Z647" s="669"/>
      <c r="AA647" s="669"/>
    </row>
    <row r="648" spans="1:27" ht="12.75">
      <c r="A648" s="669"/>
      <c r="B648" s="669"/>
      <c r="C648" s="669"/>
      <c r="D648" s="669"/>
      <c r="E648" s="669"/>
      <c r="F648" s="669"/>
      <c r="G648" s="669"/>
      <c r="H648" s="669"/>
      <c r="I648" s="669"/>
      <c r="J648" s="669"/>
      <c r="K648" s="669"/>
      <c r="L648" s="669"/>
      <c r="M648" s="669"/>
      <c r="N648" s="669"/>
      <c r="O648" s="669"/>
      <c r="P648" s="669"/>
      <c r="Q648" s="669"/>
      <c r="R648" s="669"/>
      <c r="S648" s="669"/>
      <c r="T648" s="669"/>
      <c r="U648" s="669"/>
      <c r="V648" s="669"/>
      <c r="W648" s="669"/>
      <c r="X648" s="669"/>
      <c r="Y648" s="669"/>
      <c r="Z648" s="669"/>
      <c r="AA648" s="669"/>
    </row>
    <row r="649" spans="1:27" ht="12.75">
      <c r="A649" s="669"/>
      <c r="B649" s="669"/>
      <c r="C649" s="669"/>
      <c r="D649" s="669"/>
      <c r="E649" s="669"/>
      <c r="F649" s="669"/>
      <c r="G649" s="669"/>
      <c r="H649" s="669"/>
      <c r="I649" s="669"/>
      <c r="J649" s="669"/>
      <c r="K649" s="669"/>
      <c r="L649" s="669"/>
      <c r="M649" s="669"/>
      <c r="N649" s="669"/>
      <c r="O649" s="669"/>
      <c r="P649" s="669"/>
      <c r="Q649" s="669"/>
      <c r="R649" s="669"/>
      <c r="S649" s="669"/>
      <c r="T649" s="669"/>
      <c r="U649" s="669"/>
      <c r="V649" s="669"/>
      <c r="W649" s="669"/>
      <c r="X649" s="669"/>
      <c r="Y649" s="669"/>
      <c r="Z649" s="669"/>
      <c r="AA649" s="669"/>
    </row>
    <row r="650" spans="1:27" ht="12.75">
      <c r="A650" s="669"/>
      <c r="B650" s="669"/>
      <c r="C650" s="669"/>
      <c r="D650" s="669"/>
      <c r="E650" s="669"/>
      <c r="F650" s="669"/>
      <c r="G650" s="669"/>
      <c r="H650" s="669"/>
      <c r="I650" s="669"/>
      <c r="J650" s="669"/>
      <c r="K650" s="669"/>
      <c r="L650" s="669"/>
      <c r="M650" s="669"/>
      <c r="N650" s="669"/>
      <c r="O650" s="669"/>
      <c r="P650" s="669"/>
      <c r="Q650" s="669"/>
      <c r="R650" s="669"/>
      <c r="S650" s="669"/>
      <c r="T650" s="669"/>
      <c r="U650" s="669"/>
      <c r="V650" s="669"/>
      <c r="W650" s="669"/>
      <c r="X650" s="669"/>
      <c r="Y650" s="669"/>
      <c r="Z650" s="669"/>
      <c r="AA650" s="669"/>
    </row>
    <row r="651" spans="1:27" ht="12.75">
      <c r="A651" s="669"/>
      <c r="B651" s="669"/>
      <c r="C651" s="669"/>
      <c r="D651" s="669"/>
      <c r="E651" s="669"/>
      <c r="F651" s="669"/>
      <c r="G651" s="669"/>
      <c r="H651" s="669"/>
      <c r="I651" s="669"/>
      <c r="J651" s="669"/>
      <c r="K651" s="669"/>
      <c r="L651" s="669"/>
      <c r="M651" s="669"/>
      <c r="N651" s="669"/>
      <c r="O651" s="669"/>
      <c r="P651" s="669"/>
      <c r="Q651" s="669"/>
      <c r="R651" s="669"/>
      <c r="S651" s="669"/>
      <c r="T651" s="669"/>
      <c r="U651" s="669"/>
      <c r="V651" s="669"/>
      <c r="W651" s="669"/>
      <c r="X651" s="669"/>
      <c r="Y651" s="669"/>
      <c r="Z651" s="669"/>
      <c r="AA651" s="669"/>
    </row>
    <row r="652" spans="1:27" ht="12.75">
      <c r="A652" s="669"/>
      <c r="B652" s="669"/>
      <c r="C652" s="669"/>
      <c r="D652" s="669"/>
      <c r="E652" s="669"/>
      <c r="F652" s="669"/>
      <c r="G652" s="669"/>
      <c r="H652" s="669"/>
      <c r="I652" s="669"/>
      <c r="J652" s="669"/>
      <c r="K652" s="669"/>
      <c r="L652" s="669"/>
      <c r="M652" s="669"/>
      <c r="N652" s="669"/>
      <c r="O652" s="669"/>
      <c r="P652" s="669"/>
      <c r="Q652" s="669"/>
      <c r="R652" s="669"/>
      <c r="S652" s="669"/>
      <c r="T652" s="669"/>
      <c r="U652" s="669"/>
      <c r="V652" s="669"/>
      <c r="W652" s="669"/>
      <c r="X652" s="669"/>
      <c r="Y652" s="669"/>
      <c r="Z652" s="669"/>
      <c r="AA652" s="669"/>
    </row>
    <row r="653" spans="1:27" ht="12.75">
      <c r="A653" s="669"/>
      <c r="B653" s="669"/>
      <c r="C653" s="669"/>
      <c r="D653" s="669"/>
      <c r="E653" s="669"/>
      <c r="F653" s="669"/>
      <c r="G653" s="669"/>
      <c r="H653" s="669"/>
      <c r="I653" s="669"/>
      <c r="J653" s="669"/>
      <c r="K653" s="669"/>
      <c r="L653" s="669"/>
      <c r="M653" s="669"/>
      <c r="N653" s="669"/>
      <c r="O653" s="669"/>
      <c r="P653" s="669"/>
      <c r="Q653" s="669"/>
      <c r="R653" s="669"/>
      <c r="S653" s="669"/>
      <c r="T653" s="669"/>
      <c r="U653" s="669"/>
      <c r="V653" s="669"/>
      <c r="W653" s="669"/>
      <c r="X653" s="669"/>
      <c r="Y653" s="669"/>
      <c r="Z653" s="669"/>
      <c r="AA653" s="669"/>
    </row>
    <row r="654" spans="1:27" ht="12.75">
      <c r="A654" s="669"/>
      <c r="B654" s="669"/>
      <c r="C654" s="669"/>
      <c r="D654" s="669"/>
      <c r="E654" s="669"/>
      <c r="F654" s="669"/>
      <c r="G654" s="669"/>
      <c r="H654" s="669"/>
      <c r="I654" s="669"/>
      <c r="J654" s="669"/>
      <c r="K654" s="669"/>
      <c r="L654" s="669"/>
      <c r="M654" s="669"/>
      <c r="N654" s="669"/>
      <c r="O654" s="669"/>
      <c r="P654" s="669"/>
      <c r="Q654" s="669"/>
      <c r="R654" s="669"/>
      <c r="S654" s="669"/>
      <c r="T654" s="669"/>
      <c r="U654" s="669"/>
      <c r="V654" s="669"/>
      <c r="W654" s="669"/>
      <c r="X654" s="669"/>
      <c r="Y654" s="669"/>
      <c r="Z654" s="669"/>
      <c r="AA654" s="669"/>
    </row>
    <row r="655" spans="1:27" ht="12.75">
      <c r="A655" s="669"/>
      <c r="B655" s="669"/>
      <c r="C655" s="669"/>
      <c r="D655" s="669"/>
      <c r="E655" s="669"/>
      <c r="F655" s="669"/>
      <c r="G655" s="669"/>
      <c r="H655" s="669"/>
      <c r="I655" s="669"/>
      <c r="J655" s="669"/>
      <c r="K655" s="669"/>
      <c r="L655" s="669"/>
      <c r="M655" s="669"/>
      <c r="N655" s="669"/>
      <c r="O655" s="669"/>
      <c r="P655" s="669"/>
      <c r="Q655" s="669"/>
      <c r="R655" s="669"/>
      <c r="S655" s="669"/>
      <c r="T655" s="669"/>
      <c r="U655" s="669"/>
      <c r="V655" s="669"/>
      <c r="W655" s="669"/>
      <c r="X655" s="669"/>
      <c r="Y655" s="669"/>
      <c r="Z655" s="669"/>
      <c r="AA655" s="669"/>
    </row>
    <row r="656" spans="1:27" ht="12.75">
      <c r="A656" s="669"/>
      <c r="B656" s="669"/>
      <c r="C656" s="669"/>
      <c r="D656" s="669"/>
      <c r="E656" s="669"/>
      <c r="F656" s="669"/>
      <c r="G656" s="669"/>
      <c r="H656" s="669"/>
      <c r="I656" s="669"/>
      <c r="J656" s="669"/>
      <c r="K656" s="669"/>
      <c r="L656" s="669"/>
      <c r="M656" s="669"/>
      <c r="N656" s="669"/>
      <c r="O656" s="669"/>
      <c r="P656" s="669"/>
      <c r="Q656" s="669"/>
      <c r="R656" s="669"/>
      <c r="S656" s="669"/>
      <c r="T656" s="669"/>
      <c r="U656" s="669"/>
      <c r="V656" s="669"/>
      <c r="W656" s="669"/>
      <c r="X656" s="669"/>
      <c r="Y656" s="669"/>
      <c r="Z656" s="669"/>
      <c r="AA656" s="669"/>
    </row>
    <row r="657" spans="1:27" ht="12.75">
      <c r="A657" s="669"/>
      <c r="B657" s="669"/>
      <c r="C657" s="669"/>
      <c r="D657" s="669"/>
      <c r="E657" s="669"/>
      <c r="F657" s="669"/>
      <c r="G657" s="669"/>
      <c r="H657" s="669"/>
      <c r="I657" s="669"/>
      <c r="J657" s="669"/>
      <c r="K657" s="669"/>
      <c r="L657" s="669"/>
      <c r="M657" s="669"/>
      <c r="N657" s="669"/>
      <c r="O657" s="669"/>
      <c r="P657" s="669"/>
      <c r="Q657" s="669"/>
      <c r="R657" s="669"/>
      <c r="S657" s="669"/>
      <c r="T657" s="669"/>
      <c r="U657" s="669"/>
      <c r="V657" s="669"/>
      <c r="W657" s="669"/>
      <c r="X657" s="669"/>
      <c r="Y657" s="669"/>
      <c r="Z657" s="669"/>
      <c r="AA657" s="669"/>
    </row>
    <row r="658" spans="1:27" ht="12.75">
      <c r="A658" s="669"/>
      <c r="B658" s="669"/>
      <c r="C658" s="669"/>
      <c r="D658" s="669"/>
      <c r="E658" s="669"/>
      <c r="F658" s="669"/>
      <c r="G658" s="669"/>
      <c r="H658" s="669"/>
      <c r="I658" s="669"/>
      <c r="J658" s="669"/>
      <c r="K658" s="669"/>
      <c r="L658" s="669"/>
      <c r="M658" s="669"/>
      <c r="N658" s="669"/>
      <c r="O658" s="669"/>
      <c r="P658" s="669"/>
      <c r="Q658" s="669"/>
      <c r="R658" s="669"/>
      <c r="S658" s="669"/>
      <c r="T658" s="669"/>
      <c r="U658" s="669"/>
      <c r="V658" s="669"/>
      <c r="W658" s="669"/>
      <c r="X658" s="669"/>
      <c r="Y658" s="669"/>
      <c r="Z658" s="669"/>
      <c r="AA658" s="669"/>
    </row>
    <row r="659" spans="1:27" ht="12.75">
      <c r="A659" s="669"/>
      <c r="B659" s="669"/>
      <c r="C659" s="669"/>
      <c r="D659" s="669"/>
      <c r="E659" s="669"/>
      <c r="F659" s="669"/>
      <c r="G659" s="669"/>
      <c r="H659" s="669"/>
      <c r="I659" s="669"/>
      <c r="J659" s="669"/>
      <c r="K659" s="669"/>
      <c r="L659" s="669"/>
      <c r="M659" s="669"/>
      <c r="N659" s="669"/>
      <c r="O659" s="669"/>
      <c r="P659" s="669"/>
      <c r="Q659" s="669"/>
      <c r="R659" s="669"/>
      <c r="S659" s="669"/>
      <c r="T659" s="669"/>
      <c r="U659" s="669"/>
      <c r="V659" s="669"/>
      <c r="W659" s="669"/>
      <c r="X659" s="669"/>
      <c r="Y659" s="669"/>
      <c r="Z659" s="669"/>
      <c r="AA659" s="669"/>
    </row>
    <row r="660" spans="1:27" ht="12.75">
      <c r="A660" s="669"/>
      <c r="B660" s="669"/>
      <c r="C660" s="669"/>
      <c r="D660" s="669"/>
      <c r="E660" s="669"/>
      <c r="F660" s="669"/>
      <c r="G660" s="669"/>
      <c r="H660" s="669"/>
      <c r="I660" s="669"/>
      <c r="J660" s="669"/>
      <c r="K660" s="669"/>
      <c r="L660" s="669"/>
      <c r="M660" s="669"/>
      <c r="N660" s="669"/>
      <c r="O660" s="669"/>
      <c r="P660" s="669"/>
      <c r="Q660" s="669"/>
      <c r="R660" s="669"/>
      <c r="S660" s="669"/>
      <c r="T660" s="669"/>
      <c r="U660" s="669"/>
      <c r="V660" s="669"/>
      <c r="W660" s="669"/>
      <c r="X660" s="669"/>
      <c r="Y660" s="669"/>
      <c r="Z660" s="669"/>
      <c r="AA660" s="669"/>
    </row>
    <row r="661" spans="1:27" ht="12.75">
      <c r="A661" s="669"/>
      <c r="B661" s="669"/>
      <c r="C661" s="669"/>
      <c r="D661" s="669"/>
      <c r="E661" s="669"/>
      <c r="F661" s="669"/>
      <c r="G661" s="669"/>
      <c r="H661" s="669"/>
      <c r="I661" s="669"/>
      <c r="J661" s="669"/>
      <c r="K661" s="669"/>
      <c r="L661" s="669"/>
      <c r="M661" s="669"/>
      <c r="N661" s="669"/>
      <c r="O661" s="669"/>
      <c r="P661" s="669"/>
      <c r="Q661" s="669"/>
      <c r="R661" s="669"/>
      <c r="S661" s="669"/>
      <c r="T661" s="669"/>
      <c r="U661" s="669"/>
      <c r="V661" s="669"/>
      <c r="W661" s="669"/>
      <c r="X661" s="669"/>
      <c r="Y661" s="669"/>
      <c r="Z661" s="669"/>
      <c r="AA661" s="669"/>
    </row>
    <row r="662" spans="1:27" ht="12.75">
      <c r="A662" s="669"/>
      <c r="B662" s="669"/>
      <c r="C662" s="669"/>
      <c r="D662" s="669"/>
      <c r="E662" s="669"/>
      <c r="F662" s="669"/>
      <c r="G662" s="669"/>
      <c r="H662" s="669"/>
      <c r="I662" s="669"/>
      <c r="J662" s="669"/>
      <c r="K662" s="669"/>
      <c r="L662" s="669"/>
      <c r="M662" s="669"/>
      <c r="N662" s="669"/>
      <c r="O662" s="669"/>
      <c r="P662" s="669"/>
      <c r="Q662" s="669"/>
      <c r="R662" s="669"/>
      <c r="S662" s="669"/>
      <c r="T662" s="669"/>
      <c r="U662" s="669"/>
      <c r="V662" s="669"/>
      <c r="W662" s="669"/>
      <c r="X662" s="669"/>
      <c r="Y662" s="669"/>
      <c r="Z662" s="669"/>
      <c r="AA662" s="669"/>
    </row>
    <row r="663" spans="1:27" ht="12.75">
      <c r="A663" s="669"/>
      <c r="B663" s="669"/>
      <c r="C663" s="669"/>
      <c r="D663" s="669"/>
      <c r="E663" s="669"/>
      <c r="F663" s="669"/>
      <c r="G663" s="669"/>
      <c r="H663" s="669"/>
      <c r="I663" s="669"/>
      <c r="J663" s="669"/>
      <c r="K663" s="669"/>
      <c r="L663" s="669"/>
      <c r="M663" s="669"/>
      <c r="N663" s="669"/>
      <c r="O663" s="669"/>
      <c r="P663" s="669"/>
      <c r="Q663" s="669"/>
      <c r="R663" s="669"/>
      <c r="S663" s="669"/>
      <c r="T663" s="669"/>
      <c r="U663" s="669"/>
      <c r="V663" s="669"/>
      <c r="W663" s="669"/>
      <c r="X663" s="669"/>
      <c r="Y663" s="669"/>
      <c r="Z663" s="669"/>
      <c r="AA663" s="669"/>
    </row>
    <row r="664" spans="1:27" ht="12.75">
      <c r="A664" s="669"/>
      <c r="B664" s="669"/>
      <c r="C664" s="669"/>
      <c r="D664" s="669"/>
      <c r="E664" s="669"/>
      <c r="F664" s="669"/>
      <c r="G664" s="669"/>
      <c r="H664" s="669"/>
      <c r="I664" s="669"/>
      <c r="J664" s="669"/>
      <c r="K664" s="669"/>
      <c r="L664" s="669"/>
      <c r="M664" s="669"/>
      <c r="N664" s="669"/>
      <c r="O664" s="669"/>
      <c r="P664" s="669"/>
      <c r="Q664" s="669"/>
      <c r="R664" s="669"/>
      <c r="S664" s="669"/>
      <c r="T664" s="669"/>
      <c r="U664" s="669"/>
      <c r="V664" s="669"/>
      <c r="W664" s="669"/>
      <c r="X664" s="669"/>
      <c r="Y664" s="669"/>
      <c r="Z664" s="669"/>
      <c r="AA664" s="669"/>
    </row>
    <row r="665" spans="1:27" ht="12.75">
      <c r="A665" s="669"/>
      <c r="B665" s="669"/>
      <c r="C665" s="669"/>
      <c r="D665" s="669"/>
      <c r="E665" s="669"/>
      <c r="F665" s="669"/>
      <c r="G665" s="669"/>
      <c r="H665" s="669"/>
      <c r="I665" s="669"/>
      <c r="J665" s="669"/>
      <c r="K665" s="669"/>
      <c r="L665" s="669"/>
      <c r="M665" s="669"/>
      <c r="N665" s="669"/>
      <c r="O665" s="669"/>
      <c r="P665" s="669"/>
      <c r="Q665" s="669"/>
      <c r="R665" s="669"/>
      <c r="S665" s="669"/>
      <c r="T665" s="669"/>
      <c r="U665" s="669"/>
      <c r="V665" s="669"/>
      <c r="W665" s="669"/>
      <c r="X665" s="669"/>
      <c r="Y665" s="669"/>
      <c r="Z665" s="669"/>
      <c r="AA665" s="669"/>
    </row>
    <row r="666" spans="1:27" ht="12.75">
      <c r="A666" s="669"/>
      <c r="B666" s="669"/>
      <c r="C666" s="669"/>
      <c r="D666" s="669"/>
      <c r="E666" s="669"/>
      <c r="F666" s="669"/>
      <c r="G666" s="669"/>
      <c r="H666" s="669"/>
      <c r="I666" s="669"/>
      <c r="J666" s="669"/>
      <c r="K666" s="669"/>
      <c r="L666" s="669"/>
      <c r="M666" s="669"/>
      <c r="N666" s="669"/>
      <c r="O666" s="669"/>
      <c r="P666" s="669"/>
      <c r="Q666" s="669"/>
      <c r="R666" s="669"/>
      <c r="S666" s="669"/>
      <c r="T666" s="669"/>
      <c r="U666" s="669"/>
      <c r="V666" s="669"/>
      <c r="W666" s="669"/>
      <c r="X666" s="669"/>
      <c r="Y666" s="669"/>
      <c r="Z666" s="669"/>
      <c r="AA666" s="669"/>
    </row>
    <row r="667" spans="1:27" ht="12.75">
      <c r="A667" s="669"/>
      <c r="B667" s="669"/>
      <c r="C667" s="669"/>
      <c r="D667" s="669"/>
      <c r="E667" s="669"/>
      <c r="F667" s="669"/>
      <c r="G667" s="669"/>
      <c r="H667" s="669"/>
      <c r="I667" s="669"/>
      <c r="J667" s="669"/>
      <c r="K667" s="669"/>
      <c r="L667" s="669"/>
      <c r="M667" s="669"/>
      <c r="N667" s="669"/>
      <c r="O667" s="669"/>
      <c r="P667" s="669"/>
      <c r="Q667" s="669"/>
      <c r="R667" s="669"/>
      <c r="S667" s="669"/>
      <c r="T667" s="669"/>
      <c r="U667" s="669"/>
      <c r="V667" s="669"/>
      <c r="W667" s="669"/>
      <c r="X667" s="669"/>
      <c r="Y667" s="669"/>
      <c r="Z667" s="669"/>
      <c r="AA667" s="669"/>
    </row>
    <row r="668" spans="1:27" ht="12.75">
      <c r="A668" s="669"/>
      <c r="B668" s="669"/>
      <c r="C668" s="669"/>
      <c r="D668" s="669"/>
      <c r="E668" s="669"/>
      <c r="F668" s="669"/>
      <c r="G668" s="669"/>
      <c r="H668" s="669"/>
      <c r="I668" s="669"/>
      <c r="J668" s="669"/>
      <c r="K668" s="669"/>
      <c r="L668" s="669"/>
      <c r="M668" s="669"/>
      <c r="N668" s="669"/>
      <c r="O668" s="669"/>
      <c r="P668" s="669"/>
      <c r="Q668" s="669"/>
      <c r="R668" s="669"/>
      <c r="S668" s="669"/>
      <c r="T668" s="669"/>
      <c r="U668" s="669"/>
      <c r="V668" s="669"/>
      <c r="W668" s="669"/>
      <c r="X668" s="669"/>
      <c r="Y668" s="669"/>
      <c r="Z668" s="669"/>
      <c r="AA668" s="669"/>
    </row>
    <row r="669" spans="1:27" ht="12.75">
      <c r="A669" s="669"/>
      <c r="B669" s="669"/>
      <c r="C669" s="669"/>
      <c r="D669" s="669"/>
      <c r="E669" s="669"/>
      <c r="F669" s="669"/>
      <c r="G669" s="669"/>
      <c r="H669" s="669"/>
      <c r="I669" s="669"/>
      <c r="J669" s="669"/>
      <c r="K669" s="669"/>
      <c r="L669" s="669"/>
      <c r="M669" s="669"/>
      <c r="N669" s="669"/>
      <c r="O669" s="669"/>
      <c r="P669" s="669"/>
      <c r="Q669" s="669"/>
      <c r="R669" s="669"/>
      <c r="S669" s="669"/>
      <c r="T669" s="669"/>
      <c r="U669" s="669"/>
      <c r="V669" s="669"/>
      <c r="W669" s="669"/>
      <c r="X669" s="669"/>
      <c r="Y669" s="669"/>
      <c r="Z669" s="669"/>
      <c r="AA669" s="669"/>
    </row>
    <row r="670" spans="1:27" ht="12.75">
      <c r="A670" s="669"/>
      <c r="B670" s="669"/>
      <c r="C670" s="669"/>
      <c r="D670" s="669"/>
      <c r="E670" s="669"/>
      <c r="F670" s="669"/>
      <c r="G670" s="669"/>
      <c r="H670" s="669"/>
      <c r="I670" s="669"/>
      <c r="J670" s="669"/>
      <c r="K670" s="669"/>
      <c r="L670" s="669"/>
      <c r="M670" s="669"/>
      <c r="N670" s="669"/>
      <c r="O670" s="669"/>
      <c r="P670" s="669"/>
      <c r="Q670" s="669"/>
      <c r="R670" s="669"/>
      <c r="S670" s="669"/>
      <c r="T670" s="669"/>
      <c r="U670" s="669"/>
      <c r="V670" s="669"/>
      <c r="W670" s="669"/>
      <c r="X670" s="669"/>
      <c r="Y670" s="669"/>
      <c r="Z670" s="669"/>
      <c r="AA670" s="669"/>
    </row>
    <row r="671" spans="1:27" ht="12.75">
      <c r="A671" s="669"/>
      <c r="B671" s="669"/>
      <c r="C671" s="669"/>
      <c r="D671" s="669"/>
      <c r="E671" s="669"/>
      <c r="F671" s="669"/>
      <c r="G671" s="669"/>
      <c r="H671" s="669"/>
      <c r="I671" s="669"/>
      <c r="J671" s="669"/>
      <c r="K671" s="669"/>
      <c r="L671" s="669"/>
      <c r="M671" s="669"/>
      <c r="N671" s="669"/>
      <c r="O671" s="669"/>
      <c r="P671" s="669"/>
      <c r="Q671" s="669"/>
      <c r="R671" s="669"/>
      <c r="S671" s="669"/>
      <c r="T671" s="669"/>
      <c r="U671" s="669"/>
      <c r="V671" s="669"/>
      <c r="W671" s="669"/>
      <c r="X671" s="669"/>
      <c r="Y671" s="669"/>
      <c r="Z671" s="669"/>
      <c r="AA671" s="669"/>
    </row>
    <row r="672" spans="1:27" ht="12.75">
      <c r="A672" s="669"/>
      <c r="B672" s="669"/>
      <c r="C672" s="669"/>
      <c r="D672" s="669"/>
      <c r="E672" s="669"/>
      <c r="F672" s="669"/>
      <c r="G672" s="669"/>
      <c r="H672" s="669"/>
      <c r="I672" s="669"/>
      <c r="J672" s="669"/>
      <c r="K672" s="669"/>
      <c r="L672" s="669"/>
      <c r="M672" s="669"/>
      <c r="N672" s="669"/>
      <c r="O672" s="669"/>
      <c r="P672" s="669"/>
      <c r="Q672" s="669"/>
      <c r="R672" s="669"/>
      <c r="S672" s="669"/>
      <c r="T672" s="669"/>
      <c r="U672" s="669"/>
      <c r="V672" s="669"/>
      <c r="W672" s="669"/>
      <c r="X672" s="669"/>
      <c r="Y672" s="669"/>
      <c r="Z672" s="669"/>
      <c r="AA672" s="669"/>
    </row>
    <row r="673" spans="1:27" ht="12.75">
      <c r="A673" s="669"/>
      <c r="B673" s="669"/>
      <c r="C673" s="669"/>
      <c r="D673" s="669"/>
      <c r="E673" s="669"/>
      <c r="F673" s="669"/>
      <c r="G673" s="669"/>
      <c r="H673" s="669"/>
      <c r="I673" s="669"/>
      <c r="J673" s="669"/>
      <c r="K673" s="669"/>
      <c r="L673" s="669"/>
      <c r="M673" s="669"/>
      <c r="N673" s="669"/>
      <c r="O673" s="669"/>
      <c r="P673" s="669"/>
      <c r="Q673" s="669"/>
      <c r="R673" s="669"/>
      <c r="S673" s="669"/>
      <c r="T673" s="669"/>
      <c r="U673" s="669"/>
      <c r="V673" s="669"/>
      <c r="W673" s="669"/>
      <c r="X673" s="669"/>
      <c r="Y673" s="669"/>
      <c r="Z673" s="669"/>
      <c r="AA673" s="669"/>
    </row>
    <row r="674" spans="1:27" ht="12.75">
      <c r="A674" s="669"/>
      <c r="B674" s="669"/>
      <c r="C674" s="669"/>
      <c r="D674" s="669"/>
      <c r="E674" s="669"/>
      <c r="F674" s="669"/>
      <c r="G674" s="669"/>
      <c r="H674" s="669"/>
      <c r="I674" s="669"/>
      <c r="J674" s="669"/>
      <c r="K674" s="669"/>
      <c r="L674" s="669"/>
      <c r="M674" s="669"/>
      <c r="N674" s="669"/>
      <c r="O674" s="669"/>
      <c r="P674" s="669"/>
      <c r="Q674" s="669"/>
      <c r="R674" s="669"/>
      <c r="S674" s="669"/>
      <c r="T674" s="669"/>
      <c r="U674" s="669"/>
      <c r="V674" s="669"/>
      <c r="W674" s="669"/>
      <c r="X674" s="669"/>
      <c r="Y674" s="669"/>
      <c r="Z674" s="669"/>
      <c r="AA674" s="669"/>
    </row>
    <row r="675" spans="1:27" ht="12.75">
      <c r="A675" s="669"/>
      <c r="B675" s="669"/>
      <c r="C675" s="669"/>
      <c r="D675" s="669"/>
      <c r="E675" s="669"/>
      <c r="F675" s="669"/>
      <c r="G675" s="669"/>
      <c r="H675" s="669"/>
      <c r="I675" s="669"/>
      <c r="J675" s="669"/>
      <c r="K675" s="669"/>
      <c r="L675" s="669"/>
      <c r="M675" s="669"/>
      <c r="N675" s="669"/>
      <c r="O675" s="669"/>
      <c r="P675" s="669"/>
      <c r="Q675" s="669"/>
      <c r="R675" s="669"/>
      <c r="S675" s="669"/>
      <c r="T675" s="669"/>
      <c r="U675" s="669"/>
      <c r="V675" s="669"/>
      <c r="W675" s="669"/>
      <c r="X675" s="669"/>
      <c r="Y675" s="669"/>
      <c r="Z675" s="669"/>
      <c r="AA675" s="669"/>
    </row>
    <row r="676" spans="1:27" ht="12.75">
      <c r="A676" s="669"/>
      <c r="B676" s="669"/>
      <c r="C676" s="669"/>
      <c r="D676" s="669"/>
      <c r="E676" s="669"/>
      <c r="F676" s="669"/>
      <c r="G676" s="669"/>
      <c r="H676" s="669"/>
      <c r="I676" s="669"/>
      <c r="J676" s="669"/>
      <c r="K676" s="669"/>
      <c r="L676" s="669"/>
      <c r="M676" s="669"/>
      <c r="N676" s="669"/>
      <c r="O676" s="669"/>
      <c r="P676" s="669"/>
      <c r="Q676" s="669"/>
      <c r="R676" s="669"/>
      <c r="S676" s="669"/>
      <c r="T676" s="669"/>
      <c r="U676" s="669"/>
      <c r="V676" s="669"/>
      <c r="W676" s="669"/>
      <c r="X676" s="669"/>
      <c r="Y676" s="669"/>
      <c r="Z676" s="669"/>
      <c r="AA676" s="669"/>
    </row>
    <row r="677" spans="1:27" ht="12.75">
      <c r="A677" s="669"/>
      <c r="B677" s="669"/>
      <c r="C677" s="669"/>
      <c r="D677" s="669"/>
      <c r="E677" s="669"/>
      <c r="F677" s="669"/>
      <c r="G677" s="669"/>
      <c r="H677" s="669"/>
      <c r="I677" s="669"/>
      <c r="J677" s="669"/>
      <c r="K677" s="669"/>
      <c r="L677" s="669"/>
      <c r="M677" s="669"/>
      <c r="N677" s="669"/>
      <c r="O677" s="669"/>
      <c r="P677" s="669"/>
      <c r="Q677" s="669"/>
      <c r="R677" s="669"/>
      <c r="S677" s="669"/>
      <c r="T677" s="669"/>
      <c r="U677" s="669"/>
      <c r="V677" s="669"/>
      <c r="W677" s="669"/>
      <c r="X677" s="669"/>
      <c r="Y677" s="669"/>
      <c r="Z677" s="669"/>
      <c r="AA677" s="669"/>
    </row>
    <row r="678" spans="1:27" ht="12.75">
      <c r="A678" s="669"/>
      <c r="B678" s="669"/>
      <c r="C678" s="669"/>
      <c r="D678" s="669"/>
      <c r="E678" s="669"/>
      <c r="F678" s="669"/>
      <c r="G678" s="669"/>
      <c r="H678" s="669"/>
      <c r="I678" s="669"/>
      <c r="J678" s="669"/>
      <c r="K678" s="669"/>
      <c r="L678" s="669"/>
      <c r="M678" s="669"/>
      <c r="N678" s="669"/>
      <c r="O678" s="669"/>
      <c r="P678" s="669"/>
      <c r="Q678" s="669"/>
      <c r="R678" s="669"/>
      <c r="S678" s="669"/>
      <c r="T678" s="669"/>
      <c r="U678" s="669"/>
      <c r="V678" s="669"/>
      <c r="W678" s="669"/>
      <c r="X678" s="669"/>
      <c r="Y678" s="669"/>
      <c r="Z678" s="669"/>
      <c r="AA678" s="669"/>
    </row>
    <row r="679" spans="1:27" ht="12.75">
      <c r="A679" s="669"/>
      <c r="B679" s="669"/>
      <c r="C679" s="669"/>
      <c r="D679" s="669"/>
      <c r="E679" s="669"/>
      <c r="F679" s="669"/>
      <c r="G679" s="669"/>
      <c r="H679" s="669"/>
      <c r="I679" s="669"/>
      <c r="J679" s="669"/>
      <c r="K679" s="669"/>
      <c r="L679" s="669"/>
      <c r="M679" s="669"/>
      <c r="N679" s="669"/>
      <c r="O679" s="669"/>
      <c r="P679" s="669"/>
      <c r="Q679" s="669"/>
      <c r="R679" s="669"/>
      <c r="S679" s="669"/>
      <c r="T679" s="669"/>
      <c r="U679" s="669"/>
      <c r="V679" s="669"/>
      <c r="W679" s="669"/>
      <c r="X679" s="669"/>
      <c r="Y679" s="669"/>
      <c r="Z679" s="669"/>
      <c r="AA679" s="669"/>
    </row>
    <row r="680" spans="1:27" ht="12.75">
      <c r="A680" s="669"/>
      <c r="B680" s="669"/>
      <c r="C680" s="669"/>
      <c r="D680" s="669"/>
      <c r="E680" s="669"/>
      <c r="F680" s="669"/>
      <c r="G680" s="669"/>
      <c r="H680" s="669"/>
      <c r="I680" s="669"/>
      <c r="J680" s="669"/>
      <c r="K680" s="669"/>
      <c r="L680" s="669"/>
      <c r="M680" s="669"/>
      <c r="N680" s="669"/>
      <c r="O680" s="669"/>
      <c r="P680" s="669"/>
      <c r="Q680" s="669"/>
      <c r="R680" s="669"/>
      <c r="S680" s="669"/>
      <c r="T680" s="669"/>
      <c r="U680" s="669"/>
      <c r="V680" s="669"/>
      <c r="W680" s="669"/>
      <c r="X680" s="669"/>
      <c r="Y680" s="669"/>
      <c r="Z680" s="669"/>
      <c r="AA680" s="669"/>
    </row>
    <row r="681" spans="1:27" ht="12.75">
      <c r="A681" s="669"/>
      <c r="B681" s="669"/>
      <c r="C681" s="669"/>
      <c r="D681" s="669"/>
      <c r="E681" s="669"/>
      <c r="F681" s="669"/>
      <c r="G681" s="669"/>
      <c r="H681" s="669"/>
      <c r="I681" s="669"/>
      <c r="J681" s="669"/>
      <c r="K681" s="669"/>
      <c r="L681" s="669"/>
      <c r="M681" s="669"/>
      <c r="N681" s="669"/>
      <c r="O681" s="669"/>
      <c r="P681" s="669"/>
      <c r="Q681" s="669"/>
      <c r="R681" s="669"/>
      <c r="S681" s="669"/>
      <c r="T681" s="669"/>
      <c r="U681" s="669"/>
      <c r="V681" s="669"/>
      <c r="W681" s="669"/>
      <c r="X681" s="669"/>
      <c r="Y681" s="669"/>
      <c r="Z681" s="669"/>
      <c r="AA681" s="669"/>
    </row>
    <row r="682" spans="1:27" ht="12.75">
      <c r="A682" s="669"/>
      <c r="B682" s="669"/>
      <c r="C682" s="669"/>
      <c r="D682" s="669"/>
      <c r="E682" s="669"/>
      <c r="F682" s="669"/>
      <c r="G682" s="669"/>
      <c r="H682" s="669"/>
      <c r="I682" s="669"/>
      <c r="J682" s="669"/>
      <c r="K682" s="669"/>
      <c r="L682" s="669"/>
      <c r="M682" s="669"/>
      <c r="N682" s="669"/>
      <c r="O682" s="669"/>
      <c r="P682" s="669"/>
      <c r="Q682" s="669"/>
      <c r="R682" s="669"/>
      <c r="S682" s="669"/>
      <c r="T682" s="669"/>
      <c r="U682" s="669"/>
      <c r="V682" s="669"/>
      <c r="W682" s="669"/>
      <c r="X682" s="669"/>
      <c r="Y682" s="669"/>
      <c r="Z682" s="669"/>
      <c r="AA682" s="669"/>
    </row>
    <row r="683" spans="1:27" ht="12.75">
      <c r="A683" s="669"/>
      <c r="B683" s="669"/>
      <c r="C683" s="669"/>
      <c r="D683" s="669"/>
      <c r="E683" s="669"/>
      <c r="F683" s="669"/>
      <c r="G683" s="669"/>
      <c r="H683" s="669"/>
      <c r="I683" s="669"/>
      <c r="J683" s="669"/>
      <c r="K683" s="669"/>
      <c r="L683" s="669"/>
      <c r="M683" s="669"/>
      <c r="N683" s="669"/>
      <c r="O683" s="669"/>
      <c r="P683" s="669"/>
      <c r="Q683" s="669"/>
      <c r="R683" s="669"/>
      <c r="S683" s="669"/>
      <c r="T683" s="669"/>
      <c r="U683" s="669"/>
      <c r="V683" s="669"/>
      <c r="W683" s="669"/>
      <c r="X683" s="669"/>
      <c r="Y683" s="669"/>
      <c r="Z683" s="669"/>
      <c r="AA683" s="669"/>
    </row>
    <row r="684" spans="1:27" ht="12.75">
      <c r="A684" s="669"/>
      <c r="B684" s="669"/>
      <c r="C684" s="669"/>
      <c r="D684" s="669"/>
      <c r="E684" s="669"/>
      <c r="F684" s="669"/>
      <c r="G684" s="669"/>
      <c r="H684" s="669"/>
      <c r="I684" s="669"/>
      <c r="J684" s="669"/>
      <c r="K684" s="669"/>
      <c r="L684" s="669"/>
      <c r="M684" s="669"/>
      <c r="N684" s="669"/>
      <c r="O684" s="669"/>
      <c r="P684" s="669"/>
      <c r="Q684" s="669"/>
      <c r="R684" s="669"/>
      <c r="S684" s="669"/>
      <c r="T684" s="669"/>
      <c r="U684" s="669"/>
      <c r="V684" s="669"/>
      <c r="W684" s="669"/>
      <c r="X684" s="669"/>
      <c r="Y684" s="669"/>
      <c r="Z684" s="669"/>
      <c r="AA684" s="669"/>
    </row>
    <row r="685" spans="1:27" ht="12.75">
      <c r="A685" s="669"/>
      <c r="B685" s="669"/>
      <c r="C685" s="669"/>
      <c r="D685" s="669"/>
      <c r="E685" s="669"/>
      <c r="F685" s="669"/>
      <c r="G685" s="669"/>
      <c r="H685" s="669"/>
      <c r="I685" s="669"/>
      <c r="J685" s="669"/>
      <c r="K685" s="669"/>
      <c r="L685" s="669"/>
      <c r="M685" s="669"/>
      <c r="N685" s="669"/>
      <c r="O685" s="669"/>
      <c r="P685" s="669"/>
      <c r="Q685" s="669"/>
      <c r="R685" s="669"/>
      <c r="S685" s="669"/>
      <c r="T685" s="669"/>
      <c r="U685" s="669"/>
      <c r="V685" s="669"/>
      <c r="W685" s="669"/>
      <c r="X685" s="669"/>
      <c r="Y685" s="669"/>
      <c r="Z685" s="669"/>
      <c r="AA685" s="669"/>
    </row>
    <row r="686" spans="1:27" ht="12.75">
      <c r="A686" s="669"/>
      <c r="B686" s="669"/>
      <c r="C686" s="669"/>
      <c r="D686" s="669"/>
      <c r="E686" s="669"/>
      <c r="F686" s="669"/>
      <c r="G686" s="669"/>
      <c r="H686" s="669"/>
      <c r="I686" s="669"/>
      <c r="J686" s="669"/>
      <c r="K686" s="669"/>
      <c r="L686" s="669"/>
      <c r="M686" s="669"/>
      <c r="N686" s="669"/>
      <c r="O686" s="669"/>
      <c r="P686" s="669"/>
      <c r="Q686" s="669"/>
      <c r="R686" s="669"/>
      <c r="S686" s="669"/>
      <c r="T686" s="669"/>
      <c r="U686" s="669"/>
      <c r="V686" s="669"/>
      <c r="W686" s="669"/>
      <c r="X686" s="669"/>
      <c r="Y686" s="669"/>
      <c r="Z686" s="669"/>
      <c r="AA686" s="669"/>
    </row>
    <row r="687" spans="1:27" ht="12.75">
      <c r="A687" s="669"/>
      <c r="B687" s="669"/>
      <c r="C687" s="669"/>
      <c r="D687" s="669"/>
      <c r="E687" s="669"/>
      <c r="F687" s="669"/>
      <c r="G687" s="669"/>
      <c r="H687" s="669"/>
      <c r="I687" s="669"/>
      <c r="J687" s="669"/>
      <c r="K687" s="669"/>
      <c r="L687" s="669"/>
      <c r="M687" s="669"/>
      <c r="N687" s="669"/>
      <c r="O687" s="669"/>
      <c r="P687" s="669"/>
      <c r="Q687" s="669"/>
      <c r="R687" s="669"/>
      <c r="S687" s="669"/>
      <c r="T687" s="669"/>
      <c r="U687" s="669"/>
      <c r="V687" s="669"/>
      <c r="W687" s="669"/>
      <c r="X687" s="669"/>
      <c r="Y687" s="669"/>
      <c r="Z687" s="669"/>
      <c r="AA687" s="669"/>
    </row>
    <row r="688" spans="1:27" ht="12.75">
      <c r="A688" s="669"/>
      <c r="B688" s="669"/>
      <c r="C688" s="669"/>
      <c r="D688" s="669"/>
      <c r="E688" s="669"/>
      <c r="F688" s="669"/>
      <c r="G688" s="669"/>
      <c r="H688" s="669"/>
      <c r="I688" s="669"/>
      <c r="J688" s="669"/>
      <c r="K688" s="669"/>
      <c r="L688" s="669"/>
      <c r="M688" s="669"/>
      <c r="N688" s="669"/>
      <c r="O688" s="669"/>
      <c r="P688" s="669"/>
      <c r="Q688" s="669"/>
      <c r="R688" s="669"/>
      <c r="S688" s="669"/>
      <c r="T688" s="669"/>
      <c r="U688" s="669"/>
      <c r="V688" s="669"/>
      <c r="W688" s="669"/>
      <c r="X688" s="669"/>
      <c r="Y688" s="669"/>
      <c r="Z688" s="669"/>
      <c r="AA688" s="669"/>
    </row>
    <row r="689" spans="1:27" ht="12.75">
      <c r="A689" s="669"/>
      <c r="B689" s="669"/>
      <c r="C689" s="669"/>
      <c r="D689" s="669"/>
      <c r="E689" s="669"/>
      <c r="F689" s="669"/>
      <c r="G689" s="669"/>
      <c r="H689" s="669"/>
      <c r="I689" s="669"/>
      <c r="J689" s="669"/>
      <c r="K689" s="669"/>
      <c r="L689" s="669"/>
      <c r="M689" s="669"/>
      <c r="N689" s="669"/>
      <c r="O689" s="669"/>
      <c r="P689" s="669"/>
      <c r="Q689" s="669"/>
      <c r="R689" s="669"/>
      <c r="S689" s="669"/>
      <c r="T689" s="669"/>
      <c r="U689" s="669"/>
      <c r="V689" s="669"/>
      <c r="W689" s="669"/>
      <c r="X689" s="669"/>
      <c r="Y689" s="669"/>
      <c r="Z689" s="669"/>
      <c r="AA689" s="669"/>
    </row>
    <row r="690" spans="1:27" ht="12.75">
      <c r="A690" s="669"/>
      <c r="B690" s="669"/>
      <c r="C690" s="669"/>
      <c r="D690" s="669"/>
      <c r="E690" s="669"/>
      <c r="F690" s="669"/>
      <c r="G690" s="669"/>
      <c r="H690" s="669"/>
      <c r="I690" s="669"/>
      <c r="J690" s="669"/>
      <c r="K690" s="669"/>
      <c r="L690" s="669"/>
      <c r="M690" s="669"/>
      <c r="N690" s="669"/>
      <c r="O690" s="669"/>
      <c r="P690" s="669"/>
      <c r="Q690" s="669"/>
      <c r="R690" s="669"/>
      <c r="S690" s="669"/>
      <c r="T690" s="669"/>
      <c r="U690" s="669"/>
      <c r="V690" s="669"/>
      <c r="W690" s="669"/>
      <c r="X690" s="669"/>
      <c r="Y690" s="669"/>
      <c r="Z690" s="669"/>
      <c r="AA690" s="669"/>
    </row>
    <row r="691" spans="1:27" ht="12.75">
      <c r="A691" s="669"/>
      <c r="B691" s="669"/>
      <c r="C691" s="669"/>
      <c r="D691" s="669"/>
      <c r="E691" s="669"/>
      <c r="F691" s="669"/>
      <c r="G691" s="669"/>
      <c r="H691" s="669"/>
      <c r="I691" s="669"/>
      <c r="J691" s="669"/>
      <c r="K691" s="669"/>
      <c r="L691" s="669"/>
      <c r="M691" s="669"/>
      <c r="N691" s="669"/>
      <c r="O691" s="669"/>
      <c r="P691" s="669"/>
      <c r="Q691" s="669"/>
      <c r="R691" s="669"/>
      <c r="S691" s="669"/>
      <c r="T691" s="669"/>
      <c r="U691" s="669"/>
      <c r="V691" s="669"/>
      <c r="W691" s="669"/>
      <c r="X691" s="669"/>
      <c r="Y691" s="669"/>
      <c r="Z691" s="669"/>
      <c r="AA691" s="669"/>
    </row>
    <row r="692" spans="1:27" ht="12.75">
      <c r="A692" s="669"/>
      <c r="B692" s="669"/>
      <c r="C692" s="669"/>
      <c r="D692" s="669"/>
      <c r="E692" s="669"/>
      <c r="F692" s="669"/>
      <c r="G692" s="669"/>
      <c r="H692" s="669"/>
      <c r="I692" s="669"/>
      <c r="J692" s="669"/>
      <c r="K692" s="669"/>
      <c r="L692" s="669"/>
      <c r="M692" s="669"/>
      <c r="N692" s="669"/>
      <c r="O692" s="669"/>
      <c r="P692" s="669"/>
      <c r="Q692" s="669"/>
      <c r="R692" s="669"/>
      <c r="S692" s="669"/>
      <c r="T692" s="669"/>
      <c r="U692" s="669"/>
      <c r="V692" s="669"/>
      <c r="W692" s="669"/>
      <c r="X692" s="669"/>
      <c r="Y692" s="669"/>
      <c r="Z692" s="669"/>
      <c r="AA692" s="669"/>
    </row>
    <row r="693" spans="1:27" ht="12.75">
      <c r="A693" s="669"/>
      <c r="B693" s="669"/>
      <c r="C693" s="669"/>
      <c r="D693" s="669"/>
      <c r="E693" s="669"/>
      <c r="F693" s="669"/>
      <c r="G693" s="669"/>
      <c r="H693" s="669"/>
      <c r="I693" s="669"/>
      <c r="J693" s="669"/>
      <c r="K693" s="669"/>
      <c r="L693" s="669"/>
      <c r="M693" s="669"/>
      <c r="N693" s="669"/>
      <c r="O693" s="669"/>
      <c r="P693" s="669"/>
      <c r="Q693" s="669"/>
      <c r="R693" s="669"/>
      <c r="S693" s="669"/>
      <c r="T693" s="669"/>
      <c r="U693" s="669"/>
      <c r="V693" s="669"/>
      <c r="W693" s="669"/>
      <c r="X693" s="669"/>
      <c r="Y693" s="669"/>
      <c r="Z693" s="669"/>
      <c r="AA693" s="669"/>
    </row>
    <row r="694" spans="1:27" ht="12.75">
      <c r="A694" s="669"/>
      <c r="B694" s="669"/>
      <c r="C694" s="669"/>
      <c r="D694" s="669"/>
      <c r="E694" s="669"/>
      <c r="F694" s="669"/>
      <c r="G694" s="669"/>
      <c r="H694" s="669"/>
      <c r="I694" s="669"/>
      <c r="J694" s="669"/>
      <c r="K694" s="669"/>
      <c r="L694" s="669"/>
      <c r="M694" s="669"/>
      <c r="N694" s="669"/>
      <c r="O694" s="669"/>
      <c r="P694" s="669"/>
      <c r="Q694" s="669"/>
      <c r="R694" s="669"/>
      <c r="S694" s="669"/>
      <c r="T694" s="669"/>
      <c r="U694" s="669"/>
      <c r="V694" s="669"/>
      <c r="W694" s="669"/>
      <c r="X694" s="669"/>
      <c r="Y694" s="669"/>
      <c r="Z694" s="669"/>
      <c r="AA694" s="669"/>
    </row>
    <row r="695" spans="1:27" ht="12.75">
      <c r="A695" s="669"/>
      <c r="B695" s="669"/>
      <c r="C695" s="669"/>
      <c r="D695" s="669"/>
      <c r="E695" s="669"/>
      <c r="F695" s="669"/>
      <c r="G695" s="669"/>
      <c r="H695" s="669"/>
      <c r="I695" s="669"/>
      <c r="J695" s="669"/>
      <c r="K695" s="669"/>
      <c r="L695" s="669"/>
      <c r="M695" s="669"/>
      <c r="N695" s="669"/>
      <c r="O695" s="669"/>
      <c r="P695" s="669"/>
      <c r="Q695" s="669"/>
      <c r="R695" s="669"/>
      <c r="S695" s="669"/>
      <c r="T695" s="669"/>
      <c r="U695" s="669"/>
      <c r="V695" s="669"/>
      <c r="W695" s="669"/>
      <c r="X695" s="669"/>
      <c r="Y695" s="669"/>
      <c r="Z695" s="669"/>
      <c r="AA695" s="669"/>
    </row>
    <row r="696" spans="1:27" ht="12.75">
      <c r="A696" s="669"/>
      <c r="B696" s="669"/>
      <c r="C696" s="669"/>
      <c r="D696" s="669"/>
      <c r="E696" s="669"/>
      <c r="F696" s="669"/>
      <c r="G696" s="669"/>
      <c r="H696" s="669"/>
      <c r="I696" s="669"/>
      <c r="J696" s="669"/>
      <c r="K696" s="669"/>
      <c r="L696" s="669"/>
      <c r="M696" s="669"/>
      <c r="N696" s="669"/>
      <c r="O696" s="669"/>
      <c r="P696" s="669"/>
      <c r="Q696" s="669"/>
      <c r="R696" s="669"/>
      <c r="S696" s="669"/>
      <c r="T696" s="669"/>
      <c r="U696" s="669"/>
      <c r="V696" s="669"/>
      <c r="W696" s="669"/>
      <c r="X696" s="669"/>
      <c r="Y696" s="669"/>
      <c r="Z696" s="669"/>
      <c r="AA696" s="669"/>
    </row>
    <row r="697" spans="1:27" ht="12.75">
      <c r="A697" s="669"/>
      <c r="B697" s="669"/>
      <c r="C697" s="669"/>
      <c r="D697" s="669"/>
      <c r="E697" s="669"/>
      <c r="F697" s="669"/>
      <c r="G697" s="669"/>
      <c r="H697" s="669"/>
      <c r="I697" s="669"/>
      <c r="J697" s="669"/>
      <c r="K697" s="669"/>
      <c r="L697" s="669"/>
      <c r="M697" s="669"/>
      <c r="N697" s="669"/>
      <c r="O697" s="669"/>
      <c r="P697" s="669"/>
      <c r="Q697" s="669"/>
      <c r="R697" s="669"/>
      <c r="S697" s="669"/>
      <c r="T697" s="669"/>
      <c r="U697" s="669"/>
      <c r="V697" s="669"/>
      <c r="W697" s="669"/>
      <c r="X697" s="669"/>
      <c r="Y697" s="669"/>
      <c r="Z697" s="669"/>
      <c r="AA697" s="669"/>
    </row>
    <row r="698" spans="1:27" ht="12.75">
      <c r="A698" s="669"/>
      <c r="B698" s="669"/>
      <c r="C698" s="669"/>
      <c r="D698" s="669"/>
      <c r="E698" s="669"/>
      <c r="F698" s="669"/>
      <c r="G698" s="669"/>
      <c r="H698" s="669"/>
      <c r="I698" s="669"/>
      <c r="J698" s="669"/>
      <c r="K698" s="669"/>
      <c r="L698" s="669"/>
      <c r="M698" s="669"/>
      <c r="N698" s="669"/>
      <c r="O698" s="669"/>
      <c r="P698" s="669"/>
      <c r="Q698" s="669"/>
      <c r="R698" s="669"/>
      <c r="S698" s="669"/>
      <c r="T698" s="669"/>
      <c r="U698" s="669"/>
      <c r="V698" s="669"/>
      <c r="W698" s="669"/>
      <c r="X698" s="669"/>
      <c r="Y698" s="669"/>
      <c r="Z698" s="669"/>
      <c r="AA698" s="669"/>
    </row>
    <row r="699" spans="1:27" ht="12.75">
      <c r="A699" s="669"/>
      <c r="B699" s="669"/>
      <c r="C699" s="669"/>
      <c r="D699" s="669"/>
      <c r="E699" s="669"/>
      <c r="F699" s="669"/>
      <c r="G699" s="669"/>
      <c r="H699" s="669"/>
      <c r="I699" s="669"/>
      <c r="J699" s="669"/>
      <c r="K699" s="669"/>
      <c r="L699" s="669"/>
      <c r="M699" s="669"/>
      <c r="N699" s="669"/>
      <c r="O699" s="669"/>
      <c r="P699" s="669"/>
      <c r="Q699" s="669"/>
      <c r="R699" s="669"/>
      <c r="S699" s="669"/>
      <c r="T699" s="669"/>
      <c r="U699" s="669"/>
      <c r="V699" s="669"/>
      <c r="W699" s="669"/>
      <c r="X699" s="669"/>
      <c r="Y699" s="669"/>
      <c r="Z699" s="669"/>
      <c r="AA699" s="669"/>
    </row>
    <row r="700" spans="1:27" ht="12.75">
      <c r="A700" s="669"/>
      <c r="B700" s="669"/>
      <c r="C700" s="669"/>
      <c r="D700" s="669"/>
      <c r="E700" s="669"/>
      <c r="F700" s="669"/>
      <c r="G700" s="669"/>
      <c r="H700" s="669"/>
      <c r="I700" s="669"/>
      <c r="J700" s="669"/>
      <c r="K700" s="669"/>
      <c r="L700" s="669"/>
      <c r="M700" s="669"/>
      <c r="N700" s="669"/>
      <c r="O700" s="669"/>
      <c r="P700" s="669"/>
      <c r="Q700" s="669"/>
      <c r="R700" s="669"/>
      <c r="S700" s="669"/>
      <c r="T700" s="669"/>
      <c r="U700" s="669"/>
      <c r="V700" s="669"/>
      <c r="W700" s="669"/>
      <c r="X700" s="669"/>
      <c r="Y700" s="669"/>
      <c r="Z700" s="669"/>
      <c r="AA700" s="669"/>
    </row>
    <row r="701" spans="1:27" ht="12.75">
      <c r="A701" s="669"/>
      <c r="B701" s="669"/>
      <c r="C701" s="669"/>
      <c r="D701" s="669"/>
      <c r="E701" s="669"/>
      <c r="F701" s="669"/>
      <c r="G701" s="669"/>
      <c r="H701" s="669"/>
      <c r="I701" s="669"/>
      <c r="J701" s="669"/>
      <c r="K701" s="669"/>
      <c r="L701" s="669"/>
      <c r="M701" s="669"/>
      <c r="N701" s="669"/>
      <c r="O701" s="669"/>
      <c r="P701" s="669"/>
      <c r="Q701" s="669"/>
      <c r="R701" s="669"/>
      <c r="S701" s="669"/>
      <c r="T701" s="669"/>
      <c r="U701" s="669"/>
      <c r="V701" s="669"/>
      <c r="W701" s="669"/>
      <c r="X701" s="669"/>
      <c r="Y701" s="669"/>
      <c r="Z701" s="669"/>
      <c r="AA701" s="669"/>
    </row>
    <row r="702" spans="1:27" ht="12.75">
      <c r="A702" s="669"/>
      <c r="B702" s="669"/>
      <c r="C702" s="669"/>
      <c r="D702" s="669"/>
      <c r="E702" s="669"/>
      <c r="F702" s="669"/>
      <c r="G702" s="669"/>
      <c r="H702" s="669"/>
      <c r="I702" s="669"/>
      <c r="J702" s="669"/>
      <c r="K702" s="669"/>
      <c r="L702" s="669"/>
      <c r="M702" s="669"/>
      <c r="N702" s="669"/>
      <c r="O702" s="669"/>
      <c r="P702" s="669"/>
      <c r="Q702" s="669"/>
      <c r="R702" s="669"/>
      <c r="S702" s="669"/>
      <c r="T702" s="669"/>
      <c r="U702" s="669"/>
      <c r="V702" s="669"/>
      <c r="W702" s="669"/>
      <c r="X702" s="669"/>
      <c r="Y702" s="669"/>
      <c r="Z702" s="669"/>
      <c r="AA702" s="669"/>
    </row>
    <row r="703" spans="1:27" ht="12.75">
      <c r="A703" s="669"/>
      <c r="B703" s="669"/>
      <c r="C703" s="669"/>
      <c r="D703" s="669"/>
      <c r="E703" s="669"/>
      <c r="F703" s="669"/>
      <c r="G703" s="669"/>
      <c r="H703" s="669"/>
      <c r="I703" s="669"/>
      <c r="J703" s="669"/>
      <c r="K703" s="669"/>
      <c r="L703" s="669"/>
      <c r="M703" s="669"/>
      <c r="N703" s="669"/>
      <c r="O703" s="669"/>
      <c r="P703" s="669"/>
      <c r="Q703" s="669"/>
      <c r="R703" s="669"/>
      <c r="S703" s="669"/>
      <c r="T703" s="669"/>
      <c r="U703" s="669"/>
      <c r="V703" s="669"/>
      <c r="W703" s="669"/>
      <c r="X703" s="669"/>
      <c r="Y703" s="669"/>
      <c r="Z703" s="669"/>
      <c r="AA703" s="669"/>
    </row>
    <row r="704" spans="1:27" ht="12.75">
      <c r="A704" s="669"/>
      <c r="B704" s="669"/>
      <c r="C704" s="669"/>
      <c r="D704" s="669"/>
      <c r="E704" s="669"/>
      <c r="F704" s="669"/>
      <c r="G704" s="669"/>
      <c r="H704" s="669"/>
      <c r="I704" s="669"/>
      <c r="J704" s="669"/>
      <c r="K704" s="669"/>
      <c r="L704" s="669"/>
      <c r="M704" s="669"/>
      <c r="N704" s="669"/>
      <c r="O704" s="669"/>
      <c r="P704" s="669"/>
      <c r="Q704" s="669"/>
      <c r="R704" s="669"/>
      <c r="S704" s="669"/>
      <c r="T704" s="669"/>
      <c r="U704" s="669"/>
      <c r="V704" s="669"/>
      <c r="W704" s="669"/>
      <c r="X704" s="669"/>
      <c r="Y704" s="669"/>
      <c r="Z704" s="669"/>
      <c r="AA704" s="669"/>
    </row>
    <row r="705" spans="1:27" ht="12.75">
      <c r="A705" s="669"/>
      <c r="B705" s="669"/>
      <c r="C705" s="669"/>
      <c r="D705" s="669"/>
      <c r="E705" s="669"/>
      <c r="F705" s="669"/>
      <c r="G705" s="669"/>
      <c r="H705" s="669"/>
      <c r="I705" s="669"/>
      <c r="J705" s="669"/>
      <c r="K705" s="669"/>
      <c r="L705" s="669"/>
      <c r="M705" s="669"/>
      <c r="N705" s="669"/>
      <c r="O705" s="669"/>
      <c r="P705" s="669"/>
      <c r="Q705" s="669"/>
      <c r="R705" s="669"/>
      <c r="S705" s="669"/>
      <c r="T705" s="669"/>
      <c r="U705" s="669"/>
      <c r="V705" s="669"/>
      <c r="W705" s="669"/>
      <c r="X705" s="669"/>
      <c r="Y705" s="669"/>
      <c r="Z705" s="669"/>
      <c r="AA705" s="669"/>
    </row>
    <row r="706" spans="1:27" ht="12.75">
      <c r="A706" s="669"/>
      <c r="B706" s="669"/>
      <c r="C706" s="669"/>
      <c r="D706" s="669"/>
      <c r="E706" s="669"/>
      <c r="F706" s="669"/>
      <c r="G706" s="669"/>
      <c r="H706" s="669"/>
      <c r="I706" s="669"/>
      <c r="J706" s="669"/>
      <c r="K706" s="669"/>
      <c r="L706" s="669"/>
      <c r="M706" s="669"/>
      <c r="N706" s="669"/>
      <c r="O706" s="669"/>
      <c r="P706" s="669"/>
      <c r="Q706" s="669"/>
      <c r="R706" s="669"/>
      <c r="S706" s="669"/>
      <c r="T706" s="669"/>
      <c r="U706" s="669"/>
      <c r="V706" s="669"/>
      <c r="W706" s="669"/>
      <c r="X706" s="669"/>
      <c r="Y706" s="669"/>
      <c r="Z706" s="669"/>
      <c r="AA706" s="669"/>
    </row>
    <row r="707" spans="1:27" ht="12.75">
      <c r="A707" s="669"/>
      <c r="B707" s="669"/>
      <c r="C707" s="669"/>
      <c r="D707" s="669"/>
      <c r="E707" s="669"/>
      <c r="F707" s="669"/>
      <c r="G707" s="669"/>
      <c r="H707" s="669"/>
      <c r="I707" s="669"/>
      <c r="J707" s="669"/>
      <c r="K707" s="669"/>
      <c r="L707" s="669"/>
      <c r="M707" s="669"/>
      <c r="N707" s="669"/>
      <c r="O707" s="669"/>
      <c r="P707" s="669"/>
      <c r="Q707" s="669"/>
      <c r="R707" s="669"/>
      <c r="S707" s="669"/>
      <c r="T707" s="669"/>
      <c r="U707" s="669"/>
      <c r="V707" s="669"/>
      <c r="W707" s="669"/>
      <c r="X707" s="669"/>
      <c r="Y707" s="669"/>
      <c r="Z707" s="669"/>
      <c r="AA707" s="669"/>
    </row>
    <row r="708" spans="1:27" ht="12.75">
      <c r="A708" s="669"/>
      <c r="B708" s="669"/>
      <c r="C708" s="669"/>
      <c r="D708" s="669"/>
      <c r="E708" s="669"/>
      <c r="F708" s="669"/>
      <c r="G708" s="669"/>
      <c r="H708" s="669"/>
      <c r="I708" s="669"/>
      <c r="J708" s="669"/>
      <c r="K708" s="669"/>
      <c r="L708" s="669"/>
      <c r="M708" s="669"/>
      <c r="N708" s="669"/>
      <c r="O708" s="669"/>
      <c r="P708" s="669"/>
      <c r="Q708" s="669"/>
      <c r="R708" s="669"/>
      <c r="S708" s="669"/>
      <c r="T708" s="669"/>
      <c r="U708" s="669"/>
      <c r="V708" s="669"/>
      <c r="W708" s="669"/>
      <c r="X708" s="669"/>
      <c r="Y708" s="669"/>
      <c r="Z708" s="669"/>
      <c r="AA708" s="669"/>
    </row>
    <row r="709" spans="1:27" ht="12.75">
      <c r="A709" s="669"/>
      <c r="B709" s="669"/>
      <c r="C709" s="669"/>
      <c r="D709" s="669"/>
      <c r="E709" s="669"/>
      <c r="F709" s="669"/>
      <c r="G709" s="669"/>
      <c r="H709" s="669"/>
      <c r="I709" s="669"/>
      <c r="J709" s="669"/>
      <c r="K709" s="669"/>
      <c r="L709" s="669"/>
      <c r="M709" s="669"/>
      <c r="N709" s="669"/>
      <c r="O709" s="669"/>
      <c r="P709" s="669"/>
      <c r="Q709" s="669"/>
      <c r="R709" s="669"/>
      <c r="S709" s="669"/>
      <c r="T709" s="669"/>
      <c r="U709" s="669"/>
      <c r="V709" s="669"/>
      <c r="W709" s="669"/>
      <c r="X709" s="669"/>
      <c r="Y709" s="669"/>
      <c r="Z709" s="669"/>
      <c r="AA709" s="669"/>
    </row>
    <row r="710" spans="1:27" ht="12.75">
      <c r="A710" s="669"/>
      <c r="B710" s="669"/>
      <c r="C710" s="669"/>
      <c r="D710" s="669"/>
      <c r="E710" s="669"/>
      <c r="F710" s="669"/>
      <c r="G710" s="669"/>
      <c r="H710" s="669"/>
      <c r="I710" s="669"/>
      <c r="J710" s="669"/>
      <c r="K710" s="669"/>
      <c r="L710" s="669"/>
      <c r="M710" s="669"/>
      <c r="N710" s="669"/>
      <c r="O710" s="669"/>
      <c r="P710" s="669"/>
      <c r="Q710" s="669"/>
      <c r="R710" s="669"/>
      <c r="S710" s="669"/>
      <c r="T710" s="669"/>
      <c r="U710" s="669"/>
      <c r="V710" s="669"/>
      <c r="W710" s="669"/>
      <c r="X710" s="669"/>
      <c r="Y710" s="669"/>
      <c r="Z710" s="669"/>
      <c r="AA710" s="669"/>
    </row>
    <row r="711" spans="1:27" ht="12.75">
      <c r="A711" s="669"/>
      <c r="B711" s="669"/>
      <c r="C711" s="669"/>
      <c r="D711" s="669"/>
      <c r="E711" s="669"/>
      <c r="F711" s="669"/>
      <c r="G711" s="669"/>
      <c r="H711" s="669"/>
      <c r="I711" s="669"/>
      <c r="J711" s="669"/>
      <c r="K711" s="669"/>
      <c r="L711" s="669"/>
      <c r="M711" s="669"/>
      <c r="N711" s="669"/>
      <c r="O711" s="669"/>
      <c r="P711" s="669"/>
      <c r="Q711" s="669"/>
      <c r="R711" s="669"/>
      <c r="S711" s="669"/>
      <c r="T711" s="669"/>
      <c r="U711" s="669"/>
      <c r="V711" s="669"/>
      <c r="W711" s="669"/>
      <c r="X711" s="669"/>
      <c r="Y711" s="669"/>
      <c r="Z711" s="669"/>
      <c r="AA711" s="669"/>
    </row>
    <row r="712" spans="1:27" ht="12.75">
      <c r="A712" s="669"/>
      <c r="B712" s="669"/>
      <c r="C712" s="669"/>
      <c r="D712" s="669"/>
      <c r="E712" s="669"/>
      <c r="F712" s="669"/>
      <c r="G712" s="669"/>
      <c r="H712" s="669"/>
      <c r="I712" s="669"/>
      <c r="J712" s="669"/>
      <c r="K712" s="669"/>
      <c r="L712" s="669"/>
      <c r="M712" s="669"/>
      <c r="N712" s="669"/>
      <c r="O712" s="669"/>
      <c r="P712" s="669"/>
      <c r="Q712" s="669"/>
      <c r="R712" s="669"/>
      <c r="S712" s="669"/>
      <c r="T712" s="669"/>
      <c r="U712" s="669"/>
      <c r="V712" s="669"/>
      <c r="W712" s="669"/>
      <c r="X712" s="669"/>
      <c r="Y712" s="669"/>
      <c r="Z712" s="669"/>
      <c r="AA712" s="669"/>
    </row>
    <row r="713" spans="1:27" ht="12.75">
      <c r="A713" s="669"/>
      <c r="B713" s="669"/>
      <c r="C713" s="669"/>
      <c r="D713" s="669"/>
      <c r="E713" s="669"/>
      <c r="F713" s="669"/>
      <c r="G713" s="669"/>
      <c r="H713" s="669"/>
      <c r="I713" s="669"/>
      <c r="J713" s="669"/>
      <c r="K713" s="669"/>
      <c r="L713" s="669"/>
      <c r="M713" s="669"/>
      <c r="N713" s="669"/>
      <c r="O713" s="669"/>
      <c r="P713" s="669"/>
      <c r="Q713" s="669"/>
      <c r="R713" s="669"/>
      <c r="S713" s="669"/>
      <c r="T713" s="669"/>
      <c r="U713" s="669"/>
      <c r="V713" s="669"/>
      <c r="W713" s="669"/>
      <c r="X713" s="669"/>
      <c r="Y713" s="669"/>
      <c r="Z713" s="669"/>
      <c r="AA713" s="669"/>
    </row>
    <row r="714" spans="1:27" ht="12.75">
      <c r="A714" s="669"/>
      <c r="B714" s="669"/>
      <c r="C714" s="669"/>
      <c r="D714" s="669"/>
      <c r="E714" s="669"/>
      <c r="F714" s="669"/>
      <c r="G714" s="669"/>
      <c r="H714" s="669"/>
      <c r="I714" s="669"/>
      <c r="J714" s="669"/>
      <c r="K714" s="669"/>
      <c r="L714" s="669"/>
      <c r="M714" s="669"/>
      <c r="N714" s="669"/>
      <c r="O714" s="669"/>
      <c r="P714" s="669"/>
      <c r="Q714" s="669"/>
      <c r="R714" s="669"/>
      <c r="S714" s="669"/>
      <c r="T714" s="669"/>
      <c r="U714" s="669"/>
      <c r="V714" s="669"/>
      <c r="W714" s="669"/>
      <c r="X714" s="669"/>
      <c r="Y714" s="669"/>
      <c r="Z714" s="669"/>
      <c r="AA714" s="669"/>
    </row>
    <row r="715" spans="1:27" ht="12.75">
      <c r="A715" s="669"/>
      <c r="B715" s="669"/>
      <c r="C715" s="669"/>
      <c r="D715" s="669"/>
      <c r="E715" s="669"/>
      <c r="F715" s="669"/>
      <c r="G715" s="669"/>
      <c r="H715" s="669"/>
      <c r="I715" s="669"/>
      <c r="J715" s="669"/>
      <c r="K715" s="669"/>
      <c r="L715" s="669"/>
      <c r="M715" s="669"/>
      <c r="N715" s="669"/>
      <c r="O715" s="669"/>
      <c r="P715" s="669"/>
      <c r="Q715" s="669"/>
      <c r="R715" s="669"/>
      <c r="S715" s="669"/>
      <c r="T715" s="669"/>
      <c r="U715" s="669"/>
      <c r="V715" s="669"/>
      <c r="W715" s="669"/>
      <c r="X715" s="669"/>
      <c r="Y715" s="669"/>
      <c r="Z715" s="669"/>
      <c r="AA715" s="669"/>
    </row>
    <row r="716" spans="1:27" ht="12.75">
      <c r="A716" s="669"/>
      <c r="B716" s="669"/>
      <c r="C716" s="669"/>
      <c r="D716" s="669"/>
      <c r="E716" s="669"/>
      <c r="F716" s="669"/>
      <c r="G716" s="669"/>
      <c r="H716" s="669"/>
      <c r="I716" s="669"/>
      <c r="J716" s="669"/>
      <c r="K716" s="669"/>
      <c r="L716" s="669"/>
      <c r="M716" s="669"/>
      <c r="N716" s="669"/>
      <c r="O716" s="669"/>
      <c r="P716" s="669"/>
      <c r="Q716" s="669"/>
      <c r="R716" s="669"/>
      <c r="S716" s="669"/>
      <c r="T716" s="669"/>
      <c r="U716" s="669"/>
      <c r="V716" s="669"/>
      <c r="W716" s="669"/>
      <c r="X716" s="669"/>
      <c r="Y716" s="669"/>
      <c r="Z716" s="669"/>
      <c r="AA716" s="669"/>
    </row>
    <row r="717" spans="1:27" ht="12.75">
      <c r="A717" s="669"/>
      <c r="B717" s="669"/>
      <c r="C717" s="669"/>
      <c r="D717" s="669"/>
      <c r="E717" s="669"/>
      <c r="F717" s="669"/>
      <c r="G717" s="669"/>
      <c r="H717" s="669"/>
      <c r="I717" s="669"/>
      <c r="J717" s="669"/>
      <c r="K717" s="669"/>
      <c r="L717" s="669"/>
      <c r="M717" s="669"/>
      <c r="N717" s="669"/>
      <c r="O717" s="669"/>
      <c r="P717" s="669"/>
      <c r="Q717" s="669"/>
      <c r="R717" s="669"/>
      <c r="S717" s="669"/>
      <c r="T717" s="669"/>
      <c r="U717" s="669"/>
      <c r="V717" s="669"/>
      <c r="W717" s="669"/>
      <c r="X717" s="669"/>
      <c r="Y717" s="669"/>
      <c r="Z717" s="669"/>
      <c r="AA717" s="669"/>
    </row>
    <row r="718" spans="1:27" ht="12.75">
      <c r="A718" s="669"/>
      <c r="B718" s="669"/>
      <c r="C718" s="669"/>
      <c r="D718" s="669"/>
      <c r="E718" s="669"/>
      <c r="F718" s="669"/>
      <c r="G718" s="669"/>
      <c r="H718" s="669"/>
      <c r="I718" s="669"/>
      <c r="J718" s="669"/>
      <c r="K718" s="669"/>
      <c r="L718" s="669"/>
      <c r="M718" s="669"/>
      <c r="N718" s="669"/>
      <c r="O718" s="669"/>
      <c r="P718" s="669"/>
      <c r="Q718" s="669"/>
      <c r="R718" s="669"/>
      <c r="S718" s="669"/>
      <c r="T718" s="669"/>
      <c r="U718" s="669"/>
      <c r="V718" s="669"/>
      <c r="W718" s="669"/>
      <c r="X718" s="669"/>
      <c r="Y718" s="669"/>
      <c r="Z718" s="669"/>
      <c r="AA718" s="669"/>
    </row>
    <row r="719" spans="1:27" ht="12.75">
      <c r="A719" s="669"/>
      <c r="B719" s="669"/>
      <c r="C719" s="669"/>
      <c r="D719" s="669"/>
      <c r="E719" s="669"/>
      <c r="F719" s="669"/>
      <c r="G719" s="669"/>
      <c r="H719" s="669"/>
      <c r="I719" s="669"/>
      <c r="J719" s="669"/>
      <c r="K719" s="669"/>
      <c r="L719" s="669"/>
      <c r="M719" s="669"/>
      <c r="N719" s="669"/>
      <c r="O719" s="669"/>
      <c r="P719" s="669"/>
      <c r="Q719" s="669"/>
      <c r="R719" s="669"/>
      <c r="S719" s="669"/>
      <c r="T719" s="669"/>
      <c r="U719" s="669"/>
      <c r="V719" s="669"/>
      <c r="W719" s="669"/>
      <c r="X719" s="669"/>
      <c r="Y719" s="669"/>
      <c r="Z719" s="669"/>
      <c r="AA719" s="669"/>
    </row>
    <row r="720" spans="1:27" ht="12.75">
      <c r="A720" s="669"/>
      <c r="B720" s="669"/>
      <c r="C720" s="669"/>
      <c r="D720" s="669"/>
      <c r="E720" s="669"/>
      <c r="F720" s="669"/>
      <c r="G720" s="669"/>
      <c r="H720" s="669"/>
      <c r="I720" s="669"/>
      <c r="J720" s="669"/>
      <c r="K720" s="669"/>
      <c r="L720" s="669"/>
      <c r="M720" s="669"/>
      <c r="N720" s="669"/>
      <c r="O720" s="669"/>
      <c r="P720" s="669"/>
      <c r="Q720" s="669"/>
      <c r="R720" s="669"/>
      <c r="S720" s="669"/>
      <c r="T720" s="669"/>
      <c r="U720" s="669"/>
      <c r="V720" s="669"/>
      <c r="W720" s="669"/>
      <c r="X720" s="669"/>
      <c r="Y720" s="669"/>
      <c r="Z720" s="669"/>
      <c r="AA720" s="669"/>
    </row>
    <row r="721" spans="1:27" ht="12.75">
      <c r="A721" s="669"/>
      <c r="B721" s="669"/>
      <c r="C721" s="669"/>
      <c r="D721" s="669"/>
      <c r="E721" s="669"/>
      <c r="F721" s="669"/>
      <c r="G721" s="669"/>
      <c r="H721" s="669"/>
      <c r="I721" s="669"/>
      <c r="J721" s="669"/>
      <c r="K721" s="669"/>
      <c r="L721" s="669"/>
      <c r="M721" s="669"/>
      <c r="N721" s="669"/>
      <c r="O721" s="669"/>
      <c r="P721" s="669"/>
      <c r="Q721" s="669"/>
      <c r="R721" s="669"/>
      <c r="S721" s="669"/>
      <c r="T721" s="669"/>
      <c r="U721" s="669"/>
      <c r="V721" s="669"/>
      <c r="W721" s="669"/>
      <c r="X721" s="669"/>
      <c r="Y721" s="669"/>
      <c r="Z721" s="669"/>
      <c r="AA721" s="669"/>
    </row>
    <row r="722" spans="1:27" ht="12.75">
      <c r="A722" s="669"/>
      <c r="B722" s="669"/>
      <c r="C722" s="669"/>
      <c r="D722" s="669"/>
      <c r="E722" s="669"/>
      <c r="F722" s="669"/>
      <c r="G722" s="669"/>
      <c r="H722" s="669"/>
      <c r="I722" s="669"/>
      <c r="J722" s="669"/>
      <c r="K722" s="669"/>
      <c r="L722" s="669"/>
      <c r="M722" s="669"/>
      <c r="N722" s="669"/>
      <c r="O722" s="669"/>
      <c r="P722" s="669"/>
      <c r="Q722" s="669"/>
      <c r="R722" s="669"/>
      <c r="S722" s="669"/>
      <c r="T722" s="669"/>
      <c r="U722" s="669"/>
      <c r="V722" s="669"/>
      <c r="W722" s="669"/>
      <c r="X722" s="669"/>
      <c r="Y722" s="669"/>
      <c r="Z722" s="669"/>
      <c r="AA722" s="669"/>
    </row>
    <row r="723" spans="1:27" ht="12.75">
      <c r="A723" s="669"/>
      <c r="B723" s="669"/>
      <c r="C723" s="669"/>
      <c r="D723" s="669"/>
      <c r="E723" s="669"/>
      <c r="F723" s="669"/>
      <c r="G723" s="669"/>
      <c r="H723" s="669"/>
      <c r="I723" s="669"/>
      <c r="J723" s="669"/>
      <c r="K723" s="669"/>
      <c r="L723" s="669"/>
      <c r="M723" s="669"/>
      <c r="N723" s="669"/>
      <c r="O723" s="669"/>
      <c r="P723" s="669"/>
      <c r="Q723" s="669"/>
      <c r="R723" s="669"/>
      <c r="S723" s="669"/>
      <c r="T723" s="669"/>
      <c r="U723" s="669"/>
      <c r="V723" s="669"/>
      <c r="W723" s="669"/>
      <c r="X723" s="669"/>
      <c r="Y723" s="669"/>
      <c r="Z723" s="669"/>
      <c r="AA723" s="669"/>
    </row>
    <row r="724" spans="1:27" ht="12.75">
      <c r="A724" s="669"/>
      <c r="B724" s="669"/>
      <c r="C724" s="669"/>
      <c r="D724" s="669"/>
      <c r="E724" s="669"/>
      <c r="F724" s="669"/>
      <c r="G724" s="669"/>
      <c r="H724" s="669"/>
      <c r="I724" s="669"/>
      <c r="J724" s="669"/>
      <c r="K724" s="669"/>
      <c r="L724" s="669"/>
      <c r="M724" s="669"/>
      <c r="N724" s="669"/>
      <c r="O724" s="669"/>
      <c r="P724" s="669"/>
      <c r="Q724" s="669"/>
      <c r="R724" s="669"/>
      <c r="S724" s="669"/>
      <c r="T724" s="669"/>
      <c r="U724" s="669"/>
      <c r="V724" s="669"/>
      <c r="W724" s="669"/>
      <c r="X724" s="669"/>
      <c r="Y724" s="669"/>
      <c r="Z724" s="669"/>
      <c r="AA724" s="669"/>
    </row>
    <row r="725" spans="1:27" ht="12.75">
      <c r="A725" s="669"/>
      <c r="B725" s="669"/>
      <c r="C725" s="669"/>
      <c r="D725" s="669"/>
      <c r="E725" s="669"/>
      <c r="F725" s="669"/>
      <c r="G725" s="669"/>
      <c r="H725" s="669"/>
      <c r="I725" s="669"/>
      <c r="J725" s="669"/>
      <c r="K725" s="669"/>
      <c r="L725" s="669"/>
      <c r="M725" s="669"/>
      <c r="N725" s="669"/>
      <c r="O725" s="669"/>
      <c r="P725" s="669"/>
      <c r="Q725" s="669"/>
      <c r="R725" s="669"/>
      <c r="S725" s="669"/>
      <c r="T725" s="669"/>
      <c r="U725" s="669"/>
      <c r="V725" s="669"/>
      <c r="W725" s="669"/>
      <c r="X725" s="669"/>
      <c r="Y725" s="669"/>
      <c r="Z725" s="669"/>
      <c r="AA725" s="669"/>
    </row>
    <row r="726" spans="1:27" ht="12.75">
      <c r="A726" s="669"/>
      <c r="B726" s="669"/>
      <c r="C726" s="669"/>
      <c r="D726" s="669"/>
      <c r="E726" s="669"/>
      <c r="F726" s="669"/>
      <c r="G726" s="669"/>
      <c r="H726" s="669"/>
      <c r="I726" s="669"/>
      <c r="J726" s="669"/>
      <c r="K726" s="669"/>
      <c r="L726" s="669"/>
      <c r="M726" s="669"/>
      <c r="N726" s="669"/>
      <c r="O726" s="669"/>
      <c r="P726" s="669"/>
      <c r="Q726" s="669"/>
      <c r="R726" s="669"/>
      <c r="S726" s="669"/>
      <c r="T726" s="669"/>
      <c r="U726" s="669"/>
      <c r="V726" s="669"/>
      <c r="W726" s="669"/>
      <c r="X726" s="669"/>
      <c r="Y726" s="669"/>
      <c r="Z726" s="669"/>
      <c r="AA726" s="669"/>
    </row>
    <row r="727" spans="1:27" ht="12.75">
      <c r="A727" s="669"/>
      <c r="B727" s="669"/>
      <c r="C727" s="669"/>
      <c r="D727" s="669"/>
      <c r="E727" s="669"/>
      <c r="F727" s="669"/>
      <c r="G727" s="669"/>
      <c r="H727" s="669"/>
      <c r="I727" s="669"/>
      <c r="J727" s="669"/>
      <c r="K727" s="669"/>
      <c r="L727" s="669"/>
      <c r="M727" s="669"/>
      <c r="N727" s="669"/>
      <c r="O727" s="669"/>
      <c r="P727" s="669"/>
      <c r="Q727" s="669"/>
      <c r="R727" s="669"/>
      <c r="S727" s="669"/>
      <c r="T727" s="669"/>
      <c r="U727" s="669"/>
      <c r="V727" s="669"/>
      <c r="W727" s="669"/>
      <c r="X727" s="669"/>
      <c r="Y727" s="669"/>
      <c r="Z727" s="669"/>
      <c r="AA727" s="669"/>
    </row>
    <row r="728" spans="1:27" ht="12.75">
      <c r="A728" s="669"/>
      <c r="B728" s="669"/>
      <c r="C728" s="669"/>
      <c r="D728" s="669"/>
      <c r="E728" s="669"/>
      <c r="F728" s="669"/>
      <c r="G728" s="669"/>
      <c r="H728" s="669"/>
      <c r="I728" s="669"/>
      <c r="J728" s="669"/>
      <c r="K728" s="669"/>
      <c r="L728" s="669"/>
      <c r="M728" s="669"/>
      <c r="N728" s="669"/>
      <c r="O728" s="669"/>
      <c r="P728" s="669"/>
      <c r="Q728" s="669"/>
      <c r="R728" s="669"/>
      <c r="S728" s="669"/>
      <c r="T728" s="669"/>
      <c r="U728" s="669"/>
      <c r="V728" s="669"/>
      <c r="W728" s="669"/>
      <c r="X728" s="669"/>
      <c r="Y728" s="669"/>
      <c r="Z728" s="669"/>
      <c r="AA728" s="669"/>
    </row>
    <row r="729" spans="1:27" ht="12.75">
      <c r="A729" s="669"/>
      <c r="B729" s="669"/>
      <c r="C729" s="669"/>
      <c r="D729" s="669"/>
      <c r="E729" s="669"/>
      <c r="F729" s="669"/>
      <c r="G729" s="669"/>
      <c r="H729" s="669"/>
      <c r="I729" s="669"/>
      <c r="J729" s="669"/>
      <c r="K729" s="669"/>
      <c r="L729" s="669"/>
      <c r="M729" s="669"/>
      <c r="N729" s="669"/>
      <c r="O729" s="669"/>
      <c r="P729" s="669"/>
      <c r="Q729" s="669"/>
      <c r="R729" s="669"/>
      <c r="S729" s="669"/>
      <c r="T729" s="669"/>
      <c r="U729" s="669"/>
      <c r="V729" s="669"/>
      <c r="W729" s="669"/>
      <c r="X729" s="669"/>
      <c r="Y729" s="669"/>
      <c r="Z729" s="669"/>
      <c r="AA729" s="669"/>
    </row>
    <row r="730" spans="1:27" ht="12.75">
      <c r="A730" s="669"/>
      <c r="B730" s="669"/>
      <c r="C730" s="669"/>
      <c r="D730" s="669"/>
      <c r="E730" s="669"/>
      <c r="F730" s="669"/>
      <c r="G730" s="669"/>
      <c r="H730" s="669"/>
      <c r="I730" s="669"/>
      <c r="J730" s="669"/>
      <c r="K730" s="669"/>
      <c r="L730" s="669"/>
      <c r="M730" s="669"/>
      <c r="N730" s="669"/>
      <c r="O730" s="669"/>
      <c r="P730" s="669"/>
      <c r="Q730" s="669"/>
      <c r="R730" s="669"/>
      <c r="S730" s="669"/>
      <c r="T730" s="669"/>
      <c r="U730" s="669"/>
      <c r="V730" s="669"/>
      <c r="W730" s="669"/>
      <c r="X730" s="669"/>
      <c r="Y730" s="669"/>
      <c r="Z730" s="669"/>
      <c r="AA730" s="669"/>
    </row>
    <row r="731" spans="1:27" ht="12.75">
      <c r="A731" s="669"/>
      <c r="B731" s="669"/>
      <c r="C731" s="669"/>
      <c r="D731" s="669"/>
      <c r="E731" s="669"/>
      <c r="F731" s="669"/>
      <c r="G731" s="669"/>
      <c r="H731" s="669"/>
      <c r="I731" s="669"/>
      <c r="J731" s="669"/>
      <c r="K731" s="669"/>
      <c r="L731" s="669"/>
      <c r="M731" s="669"/>
      <c r="N731" s="669"/>
      <c r="O731" s="669"/>
      <c r="P731" s="669"/>
      <c r="Q731" s="669"/>
      <c r="R731" s="669"/>
      <c r="S731" s="669"/>
      <c r="T731" s="669"/>
      <c r="U731" s="669"/>
      <c r="V731" s="669"/>
      <c r="W731" s="669"/>
      <c r="X731" s="669"/>
      <c r="Y731" s="669"/>
      <c r="Z731" s="669"/>
      <c r="AA731" s="669"/>
    </row>
    <row r="732" spans="1:27" ht="12.75">
      <c r="A732" s="669"/>
      <c r="B732" s="669"/>
      <c r="C732" s="669"/>
      <c r="D732" s="669"/>
      <c r="E732" s="669"/>
      <c r="F732" s="669"/>
      <c r="G732" s="669"/>
      <c r="H732" s="669"/>
      <c r="I732" s="669"/>
      <c r="J732" s="669"/>
      <c r="K732" s="669"/>
      <c r="L732" s="669"/>
      <c r="M732" s="669"/>
      <c r="N732" s="669"/>
      <c r="O732" s="669"/>
      <c r="P732" s="669"/>
      <c r="Q732" s="669"/>
      <c r="R732" s="669"/>
      <c r="S732" s="669"/>
      <c r="T732" s="669"/>
      <c r="U732" s="669"/>
      <c r="V732" s="669"/>
      <c r="W732" s="669"/>
      <c r="X732" s="669"/>
      <c r="Y732" s="669"/>
      <c r="Z732" s="669"/>
      <c r="AA732" s="669"/>
    </row>
    <row r="733" spans="1:27" ht="12.75">
      <c r="A733" s="669"/>
      <c r="B733" s="669"/>
      <c r="C733" s="669"/>
      <c r="D733" s="669"/>
      <c r="E733" s="669"/>
      <c r="F733" s="669"/>
      <c r="G733" s="669"/>
      <c r="H733" s="669"/>
      <c r="I733" s="669"/>
      <c r="J733" s="669"/>
      <c r="K733" s="669"/>
      <c r="L733" s="669"/>
      <c r="M733" s="669"/>
      <c r="N733" s="669"/>
      <c r="O733" s="669"/>
      <c r="P733" s="669"/>
      <c r="Q733" s="669"/>
      <c r="R733" s="669"/>
      <c r="S733" s="669"/>
      <c r="T733" s="669"/>
      <c r="U733" s="669"/>
      <c r="V733" s="669"/>
      <c r="W733" s="669"/>
      <c r="X733" s="669"/>
      <c r="Y733" s="669"/>
      <c r="Z733" s="669"/>
      <c r="AA733" s="669"/>
    </row>
    <row r="734" spans="1:27" ht="12.75">
      <c r="A734" s="669"/>
      <c r="B734" s="669"/>
      <c r="C734" s="669"/>
      <c r="D734" s="669"/>
      <c r="E734" s="669"/>
      <c r="F734" s="669"/>
      <c r="G734" s="669"/>
      <c r="H734" s="669"/>
      <c r="I734" s="669"/>
      <c r="J734" s="669"/>
      <c r="K734" s="669"/>
      <c r="L734" s="669"/>
      <c r="M734" s="669"/>
      <c r="N734" s="669"/>
      <c r="O734" s="669"/>
      <c r="P734" s="669"/>
      <c r="Q734" s="669"/>
      <c r="R734" s="669"/>
      <c r="S734" s="669"/>
      <c r="T734" s="669"/>
      <c r="U734" s="669"/>
      <c r="V734" s="669"/>
      <c r="W734" s="669"/>
      <c r="X734" s="669"/>
      <c r="Y734" s="669"/>
      <c r="Z734" s="669"/>
      <c r="AA734" s="669"/>
    </row>
    <row r="735" spans="1:27" ht="12.75">
      <c r="A735" s="669"/>
      <c r="B735" s="669"/>
      <c r="C735" s="669"/>
      <c r="D735" s="669"/>
      <c r="E735" s="669"/>
      <c r="F735" s="669"/>
      <c r="G735" s="669"/>
      <c r="H735" s="669"/>
      <c r="I735" s="669"/>
      <c r="J735" s="669"/>
      <c r="K735" s="669"/>
      <c r="L735" s="669"/>
      <c r="M735" s="669"/>
      <c r="N735" s="669"/>
      <c r="O735" s="669"/>
      <c r="P735" s="669"/>
      <c r="Q735" s="669"/>
      <c r="R735" s="669"/>
      <c r="S735" s="669"/>
      <c r="T735" s="669"/>
      <c r="U735" s="669"/>
      <c r="V735" s="669"/>
      <c r="W735" s="669"/>
      <c r="X735" s="669"/>
      <c r="Y735" s="669"/>
      <c r="Z735" s="669"/>
      <c r="AA735" s="669"/>
    </row>
    <row r="736" spans="1:27" ht="12.75">
      <c r="A736" s="669"/>
      <c r="B736" s="669"/>
      <c r="C736" s="669"/>
      <c r="D736" s="669"/>
      <c r="E736" s="669"/>
      <c r="F736" s="669"/>
      <c r="G736" s="669"/>
      <c r="H736" s="669"/>
      <c r="I736" s="669"/>
      <c r="J736" s="669"/>
      <c r="K736" s="669"/>
      <c r="L736" s="669"/>
      <c r="M736" s="669"/>
      <c r="N736" s="669"/>
      <c r="O736" s="669"/>
      <c r="P736" s="669"/>
      <c r="Q736" s="669"/>
      <c r="R736" s="669"/>
      <c r="S736" s="669"/>
      <c r="T736" s="669"/>
      <c r="U736" s="669"/>
      <c r="V736" s="669"/>
      <c r="W736" s="669"/>
      <c r="X736" s="669"/>
      <c r="Y736" s="669"/>
      <c r="Z736" s="669"/>
      <c r="AA736" s="669"/>
    </row>
    <row r="737" spans="1:27" ht="12.75">
      <c r="A737" s="669"/>
      <c r="B737" s="669"/>
      <c r="C737" s="669"/>
      <c r="D737" s="669"/>
      <c r="E737" s="669"/>
      <c r="F737" s="669"/>
      <c r="G737" s="669"/>
      <c r="H737" s="669"/>
      <c r="I737" s="669"/>
      <c r="J737" s="669"/>
      <c r="K737" s="669"/>
      <c r="L737" s="669"/>
      <c r="M737" s="669"/>
      <c r="N737" s="669"/>
      <c r="O737" s="669"/>
      <c r="P737" s="669"/>
      <c r="Q737" s="669"/>
      <c r="R737" s="669"/>
      <c r="S737" s="669"/>
      <c r="T737" s="669"/>
      <c r="U737" s="669"/>
      <c r="V737" s="669"/>
      <c r="W737" s="669"/>
      <c r="X737" s="669"/>
      <c r="Y737" s="669"/>
      <c r="Z737" s="669"/>
      <c r="AA737" s="669"/>
    </row>
    <row r="738" spans="1:27" ht="12.75">
      <c r="A738" s="669"/>
      <c r="B738" s="669"/>
      <c r="C738" s="669"/>
      <c r="D738" s="669"/>
      <c r="E738" s="669"/>
      <c r="F738" s="669"/>
      <c r="G738" s="669"/>
      <c r="H738" s="669"/>
      <c r="I738" s="669"/>
      <c r="J738" s="669"/>
      <c r="K738" s="669"/>
      <c r="L738" s="669"/>
      <c r="M738" s="669"/>
      <c r="N738" s="669"/>
      <c r="O738" s="669"/>
      <c r="P738" s="669"/>
      <c r="Q738" s="669"/>
      <c r="R738" s="669"/>
      <c r="S738" s="669"/>
      <c r="T738" s="669"/>
      <c r="U738" s="669"/>
      <c r="V738" s="669"/>
      <c r="W738" s="669"/>
      <c r="X738" s="669"/>
      <c r="Y738" s="669"/>
      <c r="Z738" s="669"/>
      <c r="AA738" s="669"/>
    </row>
    <row r="739" spans="1:27" ht="12.75">
      <c r="A739" s="669"/>
      <c r="B739" s="669"/>
      <c r="C739" s="669"/>
      <c r="D739" s="669"/>
      <c r="E739" s="669"/>
      <c r="F739" s="669"/>
      <c r="G739" s="669"/>
      <c r="H739" s="669"/>
      <c r="I739" s="669"/>
      <c r="J739" s="669"/>
      <c r="K739" s="669"/>
      <c r="L739" s="669"/>
      <c r="M739" s="669"/>
      <c r="N739" s="669"/>
      <c r="O739" s="669"/>
      <c r="P739" s="669"/>
      <c r="Q739" s="669"/>
      <c r="R739" s="669"/>
      <c r="S739" s="669"/>
      <c r="T739" s="669"/>
      <c r="U739" s="669"/>
      <c r="V739" s="669"/>
      <c r="W739" s="669"/>
      <c r="X739" s="669"/>
      <c r="Y739" s="669"/>
      <c r="Z739" s="669"/>
      <c r="AA739" s="669"/>
    </row>
    <row r="740" spans="1:27" ht="12.75">
      <c r="A740" s="669"/>
      <c r="B740" s="669"/>
      <c r="C740" s="669"/>
      <c r="D740" s="669"/>
      <c r="E740" s="669"/>
      <c r="F740" s="669"/>
      <c r="G740" s="669"/>
      <c r="H740" s="669"/>
      <c r="I740" s="669"/>
      <c r="J740" s="669"/>
      <c r="K740" s="669"/>
      <c r="L740" s="669"/>
      <c r="M740" s="669"/>
      <c r="N740" s="669"/>
      <c r="O740" s="669"/>
      <c r="P740" s="669"/>
      <c r="Q740" s="669"/>
      <c r="R740" s="669"/>
      <c r="S740" s="669"/>
      <c r="T740" s="669"/>
      <c r="U740" s="669"/>
      <c r="V740" s="669"/>
      <c r="W740" s="669"/>
      <c r="X740" s="669"/>
      <c r="Y740" s="669"/>
      <c r="Z740" s="669"/>
      <c r="AA740" s="669"/>
    </row>
    <row r="741" spans="1:27" ht="12.75">
      <c r="A741" s="669"/>
      <c r="B741" s="669"/>
      <c r="C741" s="669"/>
      <c r="D741" s="669"/>
      <c r="E741" s="669"/>
      <c r="F741" s="669"/>
      <c r="G741" s="669"/>
      <c r="H741" s="669"/>
      <c r="I741" s="669"/>
      <c r="J741" s="669"/>
      <c r="K741" s="669"/>
      <c r="L741" s="669"/>
      <c r="M741" s="669"/>
      <c r="N741" s="669"/>
      <c r="O741" s="669"/>
      <c r="P741" s="669"/>
      <c r="Q741" s="669"/>
      <c r="R741" s="669"/>
      <c r="S741" s="669"/>
      <c r="T741" s="669"/>
      <c r="U741" s="669"/>
      <c r="V741" s="669"/>
      <c r="W741" s="669"/>
      <c r="X741" s="669"/>
      <c r="Y741" s="669"/>
      <c r="Z741" s="669"/>
      <c r="AA741" s="669"/>
    </row>
    <row r="742" spans="1:27" ht="12.75">
      <c r="A742" s="669"/>
      <c r="B742" s="669"/>
      <c r="C742" s="669"/>
      <c r="D742" s="669"/>
      <c r="E742" s="669"/>
      <c r="F742" s="669"/>
      <c r="G742" s="669"/>
      <c r="H742" s="669"/>
      <c r="I742" s="669"/>
      <c r="J742" s="669"/>
      <c r="K742" s="669"/>
      <c r="L742" s="669"/>
      <c r="M742" s="669"/>
      <c r="N742" s="669"/>
      <c r="O742" s="669"/>
      <c r="P742" s="669"/>
      <c r="Q742" s="669"/>
      <c r="R742" s="669"/>
      <c r="S742" s="669"/>
      <c r="T742" s="669"/>
      <c r="U742" s="669"/>
      <c r="V742" s="669"/>
      <c r="W742" s="669"/>
      <c r="X742" s="669"/>
      <c r="Y742" s="669"/>
      <c r="Z742" s="669"/>
      <c r="AA742" s="669"/>
    </row>
    <row r="743" spans="1:27" ht="12.75">
      <c r="A743" s="669"/>
      <c r="B743" s="669"/>
      <c r="C743" s="669"/>
      <c r="D743" s="669"/>
      <c r="E743" s="669"/>
      <c r="F743" s="669"/>
      <c r="G743" s="669"/>
      <c r="H743" s="669"/>
      <c r="I743" s="669"/>
      <c r="J743" s="669"/>
      <c r="K743" s="669"/>
      <c r="L743" s="669"/>
      <c r="M743" s="669"/>
      <c r="N743" s="669"/>
      <c r="O743" s="669"/>
      <c r="P743" s="669"/>
      <c r="Q743" s="669"/>
      <c r="R743" s="669"/>
      <c r="S743" s="669"/>
      <c r="T743" s="669"/>
      <c r="U743" s="669"/>
      <c r="V743" s="669"/>
      <c r="W743" s="669"/>
      <c r="X743" s="669"/>
      <c r="Y743" s="669"/>
      <c r="Z743" s="669"/>
      <c r="AA743" s="669"/>
    </row>
    <row r="744" spans="1:27" ht="12.75">
      <c r="A744" s="669"/>
      <c r="B744" s="669"/>
      <c r="C744" s="669"/>
      <c r="D744" s="669"/>
      <c r="E744" s="669"/>
      <c r="F744" s="669"/>
      <c r="G744" s="669"/>
      <c r="H744" s="669"/>
      <c r="I744" s="669"/>
      <c r="J744" s="669"/>
      <c r="K744" s="669"/>
      <c r="L744" s="669"/>
      <c r="M744" s="669"/>
      <c r="N744" s="669"/>
      <c r="O744" s="669"/>
      <c r="P744" s="669"/>
      <c r="Q744" s="669"/>
      <c r="R744" s="669"/>
      <c r="S744" s="669"/>
      <c r="T744" s="669"/>
      <c r="U744" s="669"/>
      <c r="V744" s="669"/>
      <c r="W744" s="669"/>
      <c r="X744" s="669"/>
      <c r="Y744" s="669"/>
      <c r="Z744" s="669"/>
      <c r="AA744" s="669"/>
    </row>
    <row r="745" spans="1:27" ht="12.75">
      <c r="A745" s="669"/>
      <c r="B745" s="669"/>
      <c r="C745" s="669"/>
      <c r="D745" s="669"/>
      <c r="E745" s="669"/>
      <c r="F745" s="669"/>
      <c r="G745" s="669"/>
      <c r="H745" s="669"/>
      <c r="I745" s="669"/>
      <c r="J745" s="669"/>
      <c r="K745" s="669"/>
      <c r="L745" s="669"/>
      <c r="M745" s="669"/>
      <c r="N745" s="669"/>
      <c r="O745" s="669"/>
      <c r="P745" s="669"/>
      <c r="Q745" s="669"/>
      <c r="R745" s="669"/>
      <c r="S745" s="669"/>
      <c r="T745" s="669"/>
      <c r="U745" s="669"/>
      <c r="V745" s="669"/>
      <c r="W745" s="669"/>
      <c r="X745" s="669"/>
      <c r="Y745" s="669"/>
      <c r="Z745" s="669"/>
      <c r="AA745" s="669"/>
    </row>
    <row r="746" spans="1:27" ht="12.75">
      <c r="A746" s="669"/>
      <c r="B746" s="669"/>
      <c r="C746" s="669"/>
      <c r="D746" s="669"/>
      <c r="E746" s="669"/>
      <c r="F746" s="669"/>
      <c r="G746" s="669"/>
      <c r="H746" s="669"/>
      <c r="I746" s="669"/>
      <c r="J746" s="669"/>
      <c r="K746" s="669"/>
      <c r="L746" s="669"/>
      <c r="M746" s="669"/>
      <c r="N746" s="669"/>
      <c r="O746" s="669"/>
      <c r="P746" s="669"/>
      <c r="Q746" s="669"/>
      <c r="R746" s="669"/>
      <c r="S746" s="669"/>
      <c r="T746" s="669"/>
      <c r="U746" s="669"/>
      <c r="V746" s="669"/>
      <c r="W746" s="669"/>
      <c r="X746" s="669"/>
      <c r="Y746" s="669"/>
      <c r="Z746" s="669"/>
      <c r="AA746" s="669"/>
    </row>
    <row r="747" spans="1:27" ht="12.75">
      <c r="A747" s="669"/>
      <c r="B747" s="669"/>
      <c r="C747" s="669"/>
      <c r="D747" s="669"/>
      <c r="E747" s="669"/>
      <c r="F747" s="669"/>
      <c r="G747" s="669"/>
      <c r="H747" s="669"/>
      <c r="I747" s="669"/>
      <c r="J747" s="669"/>
      <c r="K747" s="669"/>
      <c r="L747" s="669"/>
      <c r="M747" s="669"/>
      <c r="N747" s="669"/>
      <c r="O747" s="669"/>
      <c r="P747" s="669"/>
      <c r="Q747" s="669"/>
      <c r="R747" s="669"/>
      <c r="S747" s="669"/>
      <c r="T747" s="669"/>
      <c r="U747" s="669"/>
      <c r="V747" s="669"/>
      <c r="W747" s="669"/>
      <c r="X747" s="669"/>
      <c r="Y747" s="669"/>
      <c r="Z747" s="669"/>
      <c r="AA747" s="669"/>
    </row>
    <row r="748" spans="1:27" ht="12.75">
      <c r="A748" s="669"/>
      <c r="B748" s="669"/>
      <c r="C748" s="669"/>
      <c r="D748" s="669"/>
      <c r="E748" s="669"/>
      <c r="F748" s="669"/>
      <c r="G748" s="669"/>
      <c r="H748" s="669"/>
      <c r="I748" s="669"/>
      <c r="J748" s="669"/>
      <c r="K748" s="669"/>
      <c r="L748" s="669"/>
      <c r="M748" s="669"/>
      <c r="N748" s="669"/>
      <c r="O748" s="669"/>
      <c r="P748" s="669"/>
      <c r="Q748" s="669"/>
      <c r="R748" s="669"/>
      <c r="S748" s="669"/>
      <c r="T748" s="669"/>
      <c r="U748" s="669"/>
      <c r="V748" s="669"/>
      <c r="W748" s="669"/>
      <c r="X748" s="669"/>
      <c r="Y748" s="669"/>
      <c r="Z748" s="669"/>
      <c r="AA748" s="669"/>
    </row>
    <row r="749" spans="1:27" ht="12.75">
      <c r="A749" s="669"/>
      <c r="B749" s="669"/>
      <c r="C749" s="669"/>
      <c r="D749" s="669"/>
      <c r="E749" s="669"/>
      <c r="F749" s="669"/>
      <c r="G749" s="669"/>
      <c r="H749" s="669"/>
      <c r="I749" s="669"/>
      <c r="J749" s="669"/>
      <c r="K749" s="669"/>
      <c r="L749" s="669"/>
      <c r="M749" s="669"/>
      <c r="N749" s="669"/>
      <c r="O749" s="669"/>
      <c r="P749" s="669"/>
      <c r="Q749" s="669"/>
      <c r="R749" s="669"/>
      <c r="S749" s="669"/>
      <c r="T749" s="669"/>
      <c r="U749" s="669"/>
      <c r="V749" s="669"/>
      <c r="W749" s="669"/>
      <c r="X749" s="669"/>
      <c r="Y749" s="669"/>
      <c r="Z749" s="669"/>
      <c r="AA749" s="669"/>
    </row>
    <row r="750" spans="1:27" ht="12.75">
      <c r="A750" s="669"/>
      <c r="B750" s="669"/>
      <c r="C750" s="669"/>
      <c r="D750" s="669"/>
      <c r="E750" s="669"/>
      <c r="F750" s="669"/>
      <c r="G750" s="669"/>
      <c r="H750" s="669"/>
      <c r="I750" s="669"/>
      <c r="J750" s="669"/>
      <c r="K750" s="669"/>
      <c r="L750" s="669"/>
      <c r="M750" s="669"/>
      <c r="N750" s="669"/>
      <c r="O750" s="669"/>
      <c r="P750" s="669"/>
      <c r="Q750" s="669"/>
      <c r="R750" s="669"/>
      <c r="S750" s="669"/>
      <c r="T750" s="669"/>
      <c r="U750" s="669"/>
      <c r="V750" s="669"/>
      <c r="W750" s="669"/>
      <c r="X750" s="669"/>
      <c r="Y750" s="669"/>
      <c r="Z750" s="669"/>
      <c r="AA750" s="669"/>
    </row>
    <row r="751" spans="1:27" ht="12.75">
      <c r="A751" s="669"/>
      <c r="B751" s="669"/>
      <c r="C751" s="669"/>
      <c r="D751" s="669"/>
      <c r="E751" s="669"/>
      <c r="F751" s="669"/>
      <c r="G751" s="669"/>
      <c r="H751" s="669"/>
      <c r="I751" s="669"/>
      <c r="J751" s="669"/>
      <c r="K751" s="669"/>
      <c r="L751" s="669"/>
      <c r="M751" s="669"/>
      <c r="N751" s="669"/>
      <c r="O751" s="669"/>
      <c r="P751" s="669"/>
      <c r="Q751" s="669"/>
      <c r="R751" s="669"/>
      <c r="S751" s="669"/>
      <c r="T751" s="669"/>
      <c r="U751" s="669"/>
      <c r="V751" s="669"/>
      <c r="W751" s="669"/>
      <c r="X751" s="669"/>
      <c r="Y751" s="669"/>
      <c r="Z751" s="669"/>
      <c r="AA751" s="669"/>
    </row>
    <row r="752" spans="1:27" ht="12.75">
      <c r="A752" s="669"/>
      <c r="B752" s="669"/>
      <c r="C752" s="669"/>
      <c r="D752" s="669"/>
      <c r="E752" s="669"/>
      <c r="F752" s="669"/>
      <c r="G752" s="669"/>
      <c r="H752" s="669"/>
      <c r="I752" s="669"/>
      <c r="J752" s="669"/>
      <c r="K752" s="669"/>
      <c r="L752" s="669"/>
      <c r="M752" s="669"/>
      <c r="N752" s="669"/>
      <c r="O752" s="669"/>
      <c r="P752" s="669"/>
      <c r="Q752" s="669"/>
      <c r="R752" s="669"/>
      <c r="S752" s="669"/>
      <c r="T752" s="669"/>
      <c r="U752" s="669"/>
      <c r="V752" s="669"/>
      <c r="W752" s="669"/>
      <c r="X752" s="669"/>
      <c r="Y752" s="669"/>
      <c r="Z752" s="669"/>
      <c r="AA752" s="669"/>
    </row>
    <row r="753" spans="1:27" ht="12.75">
      <c r="A753" s="669"/>
      <c r="B753" s="669"/>
      <c r="C753" s="669"/>
      <c r="D753" s="669"/>
      <c r="E753" s="669"/>
      <c r="F753" s="669"/>
      <c r="G753" s="669"/>
      <c r="H753" s="669"/>
      <c r="I753" s="669"/>
      <c r="J753" s="669"/>
      <c r="K753" s="669"/>
      <c r="L753" s="669"/>
      <c r="M753" s="669"/>
      <c r="N753" s="669"/>
      <c r="O753" s="669"/>
      <c r="P753" s="669"/>
      <c r="Q753" s="669"/>
      <c r="R753" s="669"/>
      <c r="S753" s="669"/>
      <c r="T753" s="669"/>
      <c r="U753" s="669"/>
      <c r="V753" s="669"/>
      <c r="W753" s="669"/>
      <c r="X753" s="669"/>
      <c r="Y753" s="669"/>
      <c r="Z753" s="669"/>
      <c r="AA753" s="669"/>
    </row>
    <row r="754" spans="1:27" ht="12.75">
      <c r="A754" s="669"/>
      <c r="B754" s="669"/>
      <c r="C754" s="669"/>
      <c r="D754" s="669"/>
      <c r="E754" s="669"/>
      <c r="F754" s="669"/>
      <c r="G754" s="669"/>
      <c r="H754" s="669"/>
      <c r="I754" s="669"/>
      <c r="J754" s="669"/>
      <c r="K754" s="669"/>
      <c r="L754" s="669"/>
      <c r="M754" s="669"/>
      <c r="N754" s="669"/>
      <c r="O754" s="669"/>
      <c r="P754" s="669"/>
      <c r="Q754" s="669"/>
      <c r="R754" s="669"/>
      <c r="S754" s="669"/>
      <c r="T754" s="669"/>
      <c r="U754" s="669"/>
      <c r="V754" s="669"/>
      <c r="W754" s="669"/>
      <c r="X754" s="669"/>
      <c r="Y754" s="669"/>
      <c r="Z754" s="669"/>
      <c r="AA754" s="669"/>
    </row>
    <row r="755" spans="1:27" ht="12.75">
      <c r="A755" s="669"/>
      <c r="B755" s="669"/>
      <c r="C755" s="669"/>
      <c r="D755" s="669"/>
      <c r="E755" s="669"/>
      <c r="F755" s="669"/>
      <c r="G755" s="669"/>
      <c r="H755" s="669"/>
      <c r="I755" s="669"/>
      <c r="J755" s="669"/>
      <c r="K755" s="669"/>
      <c r="L755" s="669"/>
      <c r="M755" s="669"/>
      <c r="N755" s="669"/>
      <c r="O755" s="669"/>
      <c r="P755" s="669"/>
      <c r="Q755" s="669"/>
      <c r="R755" s="669"/>
      <c r="S755" s="669"/>
      <c r="T755" s="669"/>
      <c r="U755" s="669"/>
      <c r="V755" s="669"/>
      <c r="W755" s="669"/>
      <c r="X755" s="669"/>
      <c r="Y755" s="669"/>
      <c r="Z755" s="669"/>
      <c r="AA755" s="669"/>
    </row>
    <row r="756" spans="1:27" ht="12.75">
      <c r="A756" s="669"/>
      <c r="B756" s="669"/>
      <c r="C756" s="669"/>
      <c r="D756" s="669"/>
      <c r="E756" s="669"/>
      <c r="F756" s="669"/>
      <c r="G756" s="669"/>
      <c r="H756" s="669"/>
      <c r="I756" s="669"/>
      <c r="J756" s="669"/>
      <c r="K756" s="669"/>
      <c r="L756" s="669"/>
      <c r="M756" s="669"/>
      <c r="N756" s="669"/>
      <c r="O756" s="669"/>
      <c r="P756" s="669"/>
      <c r="Q756" s="669"/>
      <c r="R756" s="669"/>
      <c r="S756" s="669"/>
      <c r="T756" s="669"/>
      <c r="U756" s="669"/>
      <c r="V756" s="669"/>
      <c r="W756" s="669"/>
      <c r="X756" s="669"/>
      <c r="Y756" s="669"/>
      <c r="Z756" s="669"/>
      <c r="AA756" s="669"/>
    </row>
    <row r="757" spans="1:27" ht="12.75">
      <c r="A757" s="669"/>
      <c r="B757" s="669"/>
      <c r="C757" s="669"/>
      <c r="D757" s="669"/>
      <c r="E757" s="669"/>
      <c r="F757" s="669"/>
      <c r="G757" s="669"/>
      <c r="H757" s="669"/>
      <c r="I757" s="669"/>
      <c r="J757" s="669"/>
      <c r="K757" s="669"/>
      <c r="L757" s="669"/>
      <c r="M757" s="669"/>
      <c r="N757" s="669"/>
      <c r="O757" s="669"/>
      <c r="P757" s="669"/>
      <c r="Q757" s="669"/>
      <c r="R757" s="669"/>
      <c r="S757" s="669"/>
      <c r="T757" s="669"/>
      <c r="U757" s="669"/>
      <c r="V757" s="669"/>
      <c r="W757" s="669"/>
      <c r="X757" s="669"/>
      <c r="Y757" s="669"/>
      <c r="Z757" s="669"/>
      <c r="AA757" s="669"/>
    </row>
    <row r="758" spans="1:27" ht="12.75">
      <c r="A758" s="669"/>
      <c r="B758" s="669"/>
      <c r="C758" s="669"/>
      <c r="D758" s="669"/>
      <c r="E758" s="669"/>
      <c r="F758" s="669"/>
      <c r="G758" s="669"/>
      <c r="H758" s="669"/>
      <c r="I758" s="669"/>
      <c r="J758" s="669"/>
      <c r="K758" s="669"/>
      <c r="L758" s="669"/>
      <c r="M758" s="669"/>
      <c r="N758" s="669"/>
      <c r="O758" s="669"/>
      <c r="P758" s="669"/>
      <c r="Q758" s="669"/>
      <c r="R758" s="669"/>
      <c r="S758" s="669"/>
      <c r="T758" s="669"/>
      <c r="U758" s="669"/>
      <c r="V758" s="669"/>
      <c r="W758" s="669"/>
      <c r="X758" s="669"/>
      <c r="Y758" s="669"/>
      <c r="Z758" s="669"/>
      <c r="AA758" s="669"/>
    </row>
    <row r="759" spans="1:27" ht="12.75">
      <c r="A759" s="669"/>
      <c r="B759" s="669"/>
      <c r="C759" s="669"/>
      <c r="D759" s="669"/>
      <c r="E759" s="669"/>
      <c r="F759" s="669"/>
      <c r="G759" s="669"/>
      <c r="H759" s="669"/>
      <c r="I759" s="669"/>
      <c r="J759" s="669"/>
      <c r="K759" s="669"/>
      <c r="L759" s="669"/>
      <c r="M759" s="669"/>
      <c r="N759" s="669"/>
      <c r="O759" s="669"/>
      <c r="P759" s="669"/>
      <c r="Q759" s="669"/>
      <c r="R759" s="669"/>
      <c r="S759" s="669"/>
      <c r="T759" s="669"/>
      <c r="U759" s="669"/>
      <c r="V759" s="669"/>
      <c r="W759" s="669"/>
      <c r="X759" s="669"/>
      <c r="Y759" s="669"/>
      <c r="Z759" s="669"/>
      <c r="AA759" s="669"/>
    </row>
    <row r="760" spans="1:27" ht="12.75">
      <c r="A760" s="669"/>
      <c r="B760" s="669"/>
      <c r="C760" s="669"/>
      <c r="D760" s="669"/>
      <c r="E760" s="669"/>
      <c r="F760" s="669"/>
      <c r="G760" s="669"/>
      <c r="H760" s="669"/>
      <c r="I760" s="669"/>
      <c r="J760" s="669"/>
      <c r="K760" s="669"/>
      <c r="L760" s="669"/>
      <c r="M760" s="669"/>
      <c r="N760" s="669"/>
      <c r="O760" s="669"/>
      <c r="P760" s="669"/>
      <c r="Q760" s="669"/>
      <c r="R760" s="669"/>
      <c r="S760" s="669"/>
      <c r="T760" s="669"/>
      <c r="U760" s="669"/>
      <c r="V760" s="669"/>
      <c r="W760" s="669"/>
      <c r="X760" s="669"/>
      <c r="Y760" s="669"/>
      <c r="Z760" s="669"/>
      <c r="AA760" s="669"/>
    </row>
    <row r="761" spans="1:27" ht="12.75">
      <c r="A761" s="669"/>
      <c r="B761" s="669"/>
      <c r="C761" s="669"/>
      <c r="D761" s="669"/>
      <c r="E761" s="669"/>
      <c r="F761" s="669"/>
      <c r="G761" s="669"/>
      <c r="H761" s="669"/>
      <c r="I761" s="669"/>
      <c r="J761" s="669"/>
      <c r="K761" s="669"/>
      <c r="L761" s="669"/>
      <c r="M761" s="669"/>
      <c r="N761" s="669"/>
      <c r="O761" s="669"/>
      <c r="P761" s="669"/>
      <c r="Q761" s="669"/>
      <c r="R761" s="669"/>
      <c r="S761" s="669"/>
      <c r="T761" s="669"/>
      <c r="U761" s="669"/>
      <c r="V761" s="669"/>
      <c r="W761" s="669"/>
      <c r="X761" s="669"/>
      <c r="Y761" s="669"/>
      <c r="Z761" s="669"/>
      <c r="AA761" s="669"/>
    </row>
    <row r="762" spans="1:27" ht="12.75">
      <c r="A762" s="669"/>
      <c r="B762" s="669"/>
      <c r="C762" s="669"/>
      <c r="D762" s="669"/>
      <c r="E762" s="669"/>
      <c r="F762" s="669"/>
      <c r="G762" s="669"/>
      <c r="H762" s="669"/>
      <c r="I762" s="669"/>
      <c r="J762" s="669"/>
      <c r="K762" s="669"/>
      <c r="L762" s="669"/>
      <c r="M762" s="669"/>
      <c r="N762" s="669"/>
      <c r="O762" s="669"/>
      <c r="P762" s="669"/>
      <c r="Q762" s="669"/>
      <c r="R762" s="669"/>
      <c r="S762" s="669"/>
      <c r="T762" s="669"/>
      <c r="U762" s="669"/>
      <c r="V762" s="669"/>
      <c r="W762" s="669"/>
      <c r="X762" s="669"/>
      <c r="Y762" s="669"/>
      <c r="Z762" s="669"/>
      <c r="AA762" s="669"/>
    </row>
    <row r="763" spans="1:27" ht="12.75">
      <c r="A763" s="669"/>
      <c r="B763" s="669"/>
      <c r="C763" s="669"/>
      <c r="D763" s="669"/>
      <c r="E763" s="669"/>
      <c r="F763" s="669"/>
      <c r="G763" s="669"/>
      <c r="H763" s="669"/>
      <c r="I763" s="669"/>
      <c r="J763" s="669"/>
      <c r="K763" s="669"/>
      <c r="L763" s="669"/>
      <c r="M763" s="669"/>
      <c r="N763" s="669"/>
      <c r="O763" s="669"/>
      <c r="P763" s="669"/>
      <c r="Q763" s="669"/>
      <c r="R763" s="669"/>
      <c r="S763" s="669"/>
      <c r="T763" s="669"/>
      <c r="U763" s="669"/>
      <c r="V763" s="669"/>
      <c r="W763" s="669"/>
      <c r="X763" s="669"/>
      <c r="Y763" s="669"/>
      <c r="Z763" s="669"/>
      <c r="AA763" s="669"/>
    </row>
    <row r="764" spans="1:27" ht="12.75">
      <c r="A764" s="669"/>
      <c r="B764" s="669"/>
      <c r="C764" s="669"/>
      <c r="D764" s="669"/>
      <c r="E764" s="669"/>
      <c r="F764" s="669"/>
      <c r="G764" s="669"/>
      <c r="H764" s="669"/>
      <c r="I764" s="669"/>
      <c r="J764" s="669"/>
      <c r="K764" s="669"/>
      <c r="L764" s="669"/>
      <c r="M764" s="669"/>
      <c r="N764" s="669"/>
      <c r="O764" s="669"/>
      <c r="P764" s="669"/>
      <c r="Q764" s="669"/>
      <c r="R764" s="669"/>
      <c r="S764" s="669"/>
      <c r="T764" s="669"/>
      <c r="U764" s="669"/>
      <c r="V764" s="669"/>
      <c r="W764" s="669"/>
      <c r="X764" s="669"/>
      <c r="Y764" s="669"/>
      <c r="Z764" s="669"/>
      <c r="AA764" s="669"/>
    </row>
    <row r="765" spans="1:27" ht="12.75">
      <c r="A765" s="669"/>
      <c r="B765" s="669"/>
      <c r="C765" s="669"/>
      <c r="D765" s="669"/>
      <c r="E765" s="669"/>
      <c r="F765" s="669"/>
      <c r="G765" s="669"/>
      <c r="H765" s="669"/>
      <c r="I765" s="669"/>
      <c r="J765" s="669"/>
      <c r="K765" s="669"/>
      <c r="L765" s="669"/>
      <c r="M765" s="669"/>
      <c r="N765" s="669"/>
      <c r="O765" s="669"/>
      <c r="P765" s="669"/>
      <c r="Q765" s="669"/>
      <c r="R765" s="669"/>
      <c r="S765" s="669"/>
      <c r="T765" s="669"/>
      <c r="U765" s="669"/>
      <c r="V765" s="669"/>
      <c r="W765" s="669"/>
      <c r="X765" s="669"/>
      <c r="Y765" s="669"/>
      <c r="Z765" s="669"/>
      <c r="AA765" s="669"/>
    </row>
    <row r="766" spans="1:27" ht="12.75">
      <c r="A766" s="669"/>
      <c r="B766" s="669"/>
      <c r="C766" s="669"/>
      <c r="D766" s="669"/>
      <c r="E766" s="669"/>
      <c r="F766" s="669"/>
      <c r="G766" s="669"/>
      <c r="H766" s="669"/>
      <c r="I766" s="669"/>
      <c r="J766" s="669"/>
      <c r="K766" s="669"/>
      <c r="L766" s="669"/>
      <c r="M766" s="669"/>
      <c r="N766" s="669"/>
      <c r="O766" s="669"/>
      <c r="P766" s="669"/>
      <c r="Q766" s="669"/>
      <c r="R766" s="669"/>
      <c r="S766" s="669"/>
      <c r="T766" s="669"/>
      <c r="U766" s="669"/>
      <c r="V766" s="669"/>
      <c r="W766" s="669"/>
      <c r="X766" s="669"/>
      <c r="Y766" s="669"/>
      <c r="Z766" s="669"/>
      <c r="AA766" s="669"/>
    </row>
    <row r="767" spans="1:27" ht="12.75">
      <c r="A767" s="669"/>
      <c r="B767" s="669"/>
      <c r="C767" s="669"/>
      <c r="D767" s="669"/>
      <c r="E767" s="669"/>
      <c r="F767" s="669"/>
      <c r="G767" s="669"/>
      <c r="H767" s="669"/>
      <c r="I767" s="669"/>
      <c r="J767" s="669"/>
      <c r="K767" s="669"/>
      <c r="L767" s="669"/>
      <c r="M767" s="669"/>
      <c r="N767" s="669"/>
      <c r="O767" s="669"/>
      <c r="P767" s="669"/>
      <c r="Q767" s="669"/>
      <c r="R767" s="669"/>
      <c r="S767" s="669"/>
      <c r="T767" s="669"/>
      <c r="U767" s="669"/>
      <c r="V767" s="669"/>
      <c r="W767" s="669"/>
      <c r="X767" s="669"/>
      <c r="Y767" s="669"/>
      <c r="Z767" s="669"/>
      <c r="AA767" s="669"/>
    </row>
    <row r="768" spans="1:27" ht="12.75">
      <c r="A768" s="669"/>
      <c r="B768" s="669"/>
      <c r="C768" s="669"/>
      <c r="D768" s="669"/>
      <c r="E768" s="669"/>
      <c r="F768" s="669"/>
      <c r="G768" s="669"/>
      <c r="H768" s="669"/>
      <c r="I768" s="669"/>
      <c r="J768" s="669"/>
      <c r="K768" s="669"/>
      <c r="L768" s="669"/>
      <c r="M768" s="669"/>
      <c r="N768" s="669"/>
      <c r="O768" s="669"/>
      <c r="P768" s="669"/>
      <c r="Q768" s="669"/>
      <c r="R768" s="669"/>
      <c r="S768" s="669"/>
      <c r="T768" s="669"/>
      <c r="U768" s="669"/>
      <c r="V768" s="669"/>
      <c r="W768" s="669"/>
      <c r="X768" s="669"/>
      <c r="Y768" s="669"/>
      <c r="Z768" s="669"/>
      <c r="AA768" s="669"/>
    </row>
    <row r="769" spans="1:27" ht="12.75">
      <c r="A769" s="669"/>
      <c r="B769" s="669"/>
      <c r="C769" s="669"/>
      <c r="D769" s="669"/>
      <c r="E769" s="669"/>
      <c r="F769" s="669"/>
      <c r="G769" s="669"/>
      <c r="H769" s="669"/>
      <c r="I769" s="669"/>
      <c r="J769" s="669"/>
      <c r="K769" s="669"/>
      <c r="L769" s="669"/>
      <c r="M769" s="669"/>
      <c r="N769" s="669"/>
      <c r="O769" s="669"/>
      <c r="P769" s="669"/>
      <c r="Q769" s="669"/>
      <c r="R769" s="669"/>
      <c r="S769" s="669"/>
      <c r="T769" s="669"/>
      <c r="U769" s="669"/>
      <c r="V769" s="669"/>
      <c r="W769" s="669"/>
      <c r="X769" s="669"/>
      <c r="Y769" s="669"/>
      <c r="Z769" s="669"/>
      <c r="AA769" s="669"/>
    </row>
    <row r="770" spans="1:27" ht="12.75">
      <c r="A770" s="669"/>
      <c r="B770" s="669"/>
      <c r="C770" s="669"/>
      <c r="D770" s="669"/>
      <c r="E770" s="669"/>
      <c r="F770" s="669"/>
      <c r="G770" s="669"/>
      <c r="H770" s="669"/>
      <c r="I770" s="669"/>
      <c r="J770" s="669"/>
      <c r="K770" s="669"/>
      <c r="L770" s="669"/>
      <c r="M770" s="669"/>
      <c r="N770" s="669"/>
      <c r="O770" s="669"/>
      <c r="P770" s="669"/>
      <c r="Q770" s="669"/>
      <c r="R770" s="669"/>
      <c r="S770" s="669"/>
      <c r="T770" s="669"/>
      <c r="U770" s="669"/>
      <c r="V770" s="669"/>
      <c r="W770" s="669"/>
      <c r="X770" s="669"/>
      <c r="Y770" s="669"/>
      <c r="Z770" s="669"/>
      <c r="AA770" s="669"/>
    </row>
    <row r="771" spans="1:27" ht="12.75">
      <c r="A771" s="669"/>
      <c r="B771" s="669"/>
      <c r="C771" s="669"/>
      <c r="D771" s="669"/>
      <c r="E771" s="669"/>
      <c r="F771" s="669"/>
      <c r="G771" s="669"/>
      <c r="H771" s="669"/>
      <c r="I771" s="669"/>
      <c r="J771" s="669"/>
      <c r="K771" s="669"/>
      <c r="L771" s="669"/>
      <c r="M771" s="669"/>
      <c r="N771" s="669"/>
      <c r="O771" s="669"/>
      <c r="P771" s="669"/>
      <c r="Q771" s="669"/>
      <c r="R771" s="669"/>
      <c r="S771" s="669"/>
      <c r="T771" s="669"/>
      <c r="U771" s="669"/>
      <c r="V771" s="669"/>
      <c r="W771" s="669"/>
      <c r="X771" s="669"/>
      <c r="Y771" s="669"/>
      <c r="Z771" s="669"/>
      <c r="AA771" s="669"/>
    </row>
    <row r="772" spans="1:27" ht="12.75">
      <c r="A772" s="669"/>
      <c r="B772" s="669"/>
      <c r="C772" s="669"/>
      <c r="D772" s="669"/>
      <c r="E772" s="669"/>
      <c r="F772" s="669"/>
      <c r="G772" s="669"/>
      <c r="H772" s="669"/>
      <c r="I772" s="669"/>
      <c r="J772" s="669"/>
      <c r="K772" s="669"/>
      <c r="L772" s="669"/>
      <c r="M772" s="669"/>
      <c r="N772" s="669"/>
      <c r="O772" s="669"/>
      <c r="P772" s="669"/>
      <c r="Q772" s="669"/>
      <c r="R772" s="669"/>
      <c r="S772" s="669"/>
      <c r="T772" s="669"/>
      <c r="U772" s="669"/>
      <c r="V772" s="669"/>
      <c r="W772" s="669"/>
      <c r="X772" s="669"/>
      <c r="Y772" s="669"/>
      <c r="Z772" s="669"/>
      <c r="AA772" s="669"/>
    </row>
    <row r="773" spans="1:27" ht="12.75">
      <c r="A773" s="669"/>
      <c r="B773" s="669"/>
      <c r="C773" s="669"/>
      <c r="D773" s="669"/>
      <c r="E773" s="669"/>
      <c r="F773" s="669"/>
      <c r="G773" s="669"/>
      <c r="H773" s="669"/>
      <c r="I773" s="669"/>
      <c r="J773" s="669"/>
      <c r="K773" s="669"/>
      <c r="L773" s="669"/>
      <c r="M773" s="669"/>
      <c r="N773" s="669"/>
      <c r="O773" s="669"/>
      <c r="P773" s="669"/>
      <c r="Q773" s="669"/>
      <c r="R773" s="669"/>
      <c r="S773" s="669"/>
      <c r="T773" s="669"/>
      <c r="U773" s="669"/>
      <c r="V773" s="669"/>
      <c r="W773" s="669"/>
      <c r="X773" s="669"/>
      <c r="Y773" s="669"/>
      <c r="Z773" s="669"/>
      <c r="AA773" s="669"/>
    </row>
    <row r="774" spans="1:27" ht="12.75">
      <c r="A774" s="669"/>
      <c r="B774" s="669"/>
      <c r="C774" s="669"/>
      <c r="D774" s="669"/>
      <c r="E774" s="669"/>
      <c r="F774" s="669"/>
      <c r="G774" s="669"/>
      <c r="H774" s="669"/>
      <c r="I774" s="669"/>
      <c r="J774" s="669"/>
      <c r="K774" s="669"/>
      <c r="L774" s="669"/>
      <c r="M774" s="669"/>
      <c r="N774" s="669"/>
      <c r="O774" s="669"/>
      <c r="P774" s="669"/>
      <c r="Q774" s="669"/>
      <c r="R774" s="669"/>
      <c r="S774" s="669"/>
      <c r="T774" s="669"/>
      <c r="U774" s="669"/>
      <c r="V774" s="669"/>
      <c r="W774" s="669"/>
      <c r="X774" s="669"/>
      <c r="Y774" s="669"/>
      <c r="Z774" s="669"/>
      <c r="AA774" s="669"/>
    </row>
    <row r="775" spans="1:27" ht="12.75">
      <c r="A775" s="669"/>
      <c r="B775" s="669"/>
      <c r="C775" s="669"/>
      <c r="D775" s="669"/>
      <c r="E775" s="669"/>
      <c r="F775" s="669"/>
      <c r="G775" s="669"/>
      <c r="H775" s="669"/>
      <c r="I775" s="669"/>
      <c r="J775" s="669"/>
      <c r="K775" s="669"/>
      <c r="L775" s="669"/>
      <c r="M775" s="669"/>
      <c r="N775" s="669"/>
      <c r="O775" s="669"/>
      <c r="P775" s="669"/>
      <c r="Q775" s="669"/>
      <c r="R775" s="669"/>
      <c r="S775" s="669"/>
      <c r="T775" s="669"/>
      <c r="U775" s="669"/>
      <c r="V775" s="669"/>
      <c r="W775" s="669"/>
      <c r="X775" s="669"/>
      <c r="Y775" s="669"/>
      <c r="Z775" s="669"/>
      <c r="AA775" s="669"/>
    </row>
    <row r="776" spans="1:27" ht="12.75">
      <c r="A776" s="669"/>
      <c r="B776" s="669"/>
      <c r="C776" s="669"/>
      <c r="D776" s="669"/>
      <c r="E776" s="669"/>
      <c r="F776" s="669"/>
      <c r="G776" s="669"/>
      <c r="H776" s="669"/>
      <c r="I776" s="669"/>
      <c r="J776" s="669"/>
      <c r="K776" s="669"/>
      <c r="L776" s="669"/>
      <c r="M776" s="669"/>
      <c r="N776" s="669"/>
      <c r="O776" s="669"/>
      <c r="P776" s="669"/>
      <c r="Q776" s="669"/>
      <c r="R776" s="669"/>
      <c r="S776" s="669"/>
      <c r="T776" s="669"/>
      <c r="U776" s="669"/>
      <c r="V776" s="669"/>
      <c r="W776" s="669"/>
      <c r="X776" s="669"/>
      <c r="Y776" s="669"/>
      <c r="Z776" s="669"/>
      <c r="AA776" s="669"/>
    </row>
    <row r="777" spans="1:27" ht="12.75">
      <c r="A777" s="669"/>
      <c r="B777" s="669"/>
      <c r="C777" s="669"/>
      <c r="D777" s="669"/>
      <c r="E777" s="669"/>
      <c r="F777" s="669"/>
      <c r="G777" s="669"/>
      <c r="H777" s="669"/>
      <c r="I777" s="669"/>
      <c r="J777" s="669"/>
      <c r="K777" s="669"/>
      <c r="L777" s="669"/>
      <c r="M777" s="669"/>
      <c r="N777" s="669"/>
      <c r="O777" s="669"/>
      <c r="P777" s="669"/>
      <c r="Q777" s="669"/>
      <c r="R777" s="669"/>
      <c r="S777" s="669"/>
      <c r="T777" s="669"/>
      <c r="U777" s="669"/>
      <c r="V777" s="669"/>
      <c r="W777" s="669"/>
      <c r="X777" s="669"/>
      <c r="Y777" s="669"/>
      <c r="Z777" s="669"/>
      <c r="AA777" s="669"/>
    </row>
    <row r="778" spans="1:27" ht="12.75">
      <c r="A778" s="669"/>
      <c r="B778" s="669"/>
      <c r="C778" s="669"/>
      <c r="D778" s="669"/>
      <c r="E778" s="669"/>
      <c r="F778" s="669"/>
      <c r="G778" s="669"/>
      <c r="H778" s="669"/>
      <c r="I778" s="669"/>
      <c r="J778" s="669"/>
      <c r="K778" s="669"/>
      <c r="L778" s="669"/>
      <c r="M778" s="669"/>
      <c r="N778" s="669"/>
      <c r="O778" s="669"/>
      <c r="P778" s="669"/>
      <c r="Q778" s="669"/>
      <c r="R778" s="669"/>
      <c r="S778" s="669"/>
      <c r="T778" s="669"/>
      <c r="U778" s="669"/>
      <c r="V778" s="669"/>
      <c r="W778" s="669"/>
      <c r="X778" s="669"/>
      <c r="Y778" s="669"/>
      <c r="Z778" s="669"/>
      <c r="AA778" s="669"/>
    </row>
    <row r="779" spans="1:27" ht="12.75">
      <c r="A779" s="669"/>
      <c r="B779" s="669"/>
      <c r="C779" s="669"/>
      <c r="D779" s="669"/>
      <c r="E779" s="669"/>
      <c r="F779" s="669"/>
      <c r="G779" s="669"/>
      <c r="H779" s="669"/>
      <c r="I779" s="669"/>
      <c r="J779" s="669"/>
      <c r="K779" s="669"/>
      <c r="L779" s="669"/>
      <c r="M779" s="669"/>
      <c r="N779" s="669"/>
      <c r="O779" s="669"/>
      <c r="P779" s="669"/>
      <c r="Q779" s="669"/>
      <c r="R779" s="669"/>
      <c r="S779" s="669"/>
      <c r="T779" s="669"/>
      <c r="U779" s="669"/>
      <c r="V779" s="669"/>
      <c r="W779" s="669"/>
      <c r="X779" s="669"/>
      <c r="Y779" s="669"/>
      <c r="Z779" s="669"/>
      <c r="AA779" s="669"/>
    </row>
    <row r="780" spans="1:27" ht="12.75">
      <c r="A780" s="669"/>
      <c r="B780" s="669"/>
      <c r="C780" s="669"/>
      <c r="D780" s="669"/>
      <c r="E780" s="669"/>
      <c r="F780" s="669"/>
      <c r="G780" s="669"/>
      <c r="H780" s="669"/>
      <c r="I780" s="669"/>
      <c r="J780" s="669"/>
      <c r="K780" s="669"/>
      <c r="L780" s="669"/>
      <c r="M780" s="669"/>
      <c r="N780" s="669"/>
      <c r="O780" s="669"/>
      <c r="P780" s="669"/>
      <c r="Q780" s="669"/>
      <c r="R780" s="669"/>
      <c r="S780" s="669"/>
      <c r="T780" s="669"/>
      <c r="U780" s="669"/>
      <c r="V780" s="669"/>
      <c r="W780" s="669"/>
      <c r="X780" s="669"/>
      <c r="Y780" s="669"/>
      <c r="Z780" s="669"/>
      <c r="AA780" s="669"/>
    </row>
    <row r="781" spans="1:27" ht="12.75">
      <c r="A781" s="669"/>
      <c r="B781" s="669"/>
      <c r="C781" s="669"/>
      <c r="D781" s="669"/>
      <c r="E781" s="669"/>
      <c r="F781" s="669"/>
      <c r="G781" s="669"/>
      <c r="H781" s="669"/>
      <c r="I781" s="669"/>
      <c r="J781" s="669"/>
      <c r="K781" s="669"/>
      <c r="L781" s="669"/>
      <c r="M781" s="669"/>
      <c r="N781" s="669"/>
      <c r="O781" s="669"/>
      <c r="P781" s="669"/>
      <c r="Q781" s="669"/>
      <c r="R781" s="669"/>
      <c r="S781" s="669"/>
      <c r="T781" s="669"/>
      <c r="U781" s="669"/>
      <c r="V781" s="669"/>
      <c r="W781" s="669"/>
      <c r="X781" s="669"/>
      <c r="Y781" s="669"/>
      <c r="Z781" s="669"/>
      <c r="AA781" s="669"/>
    </row>
    <row r="782" spans="1:27" ht="12.75">
      <c r="A782" s="669"/>
      <c r="B782" s="669"/>
      <c r="C782" s="669"/>
      <c r="D782" s="669"/>
      <c r="E782" s="669"/>
      <c r="F782" s="669"/>
      <c r="G782" s="669"/>
      <c r="H782" s="669"/>
      <c r="I782" s="669"/>
      <c r="J782" s="669"/>
      <c r="K782" s="669"/>
      <c r="L782" s="669"/>
      <c r="M782" s="669"/>
      <c r="N782" s="669"/>
      <c r="O782" s="669"/>
      <c r="P782" s="669"/>
      <c r="Q782" s="669"/>
      <c r="R782" s="669"/>
      <c r="S782" s="669"/>
      <c r="T782" s="669"/>
      <c r="U782" s="669"/>
      <c r="V782" s="669"/>
      <c r="W782" s="669"/>
      <c r="X782" s="669"/>
      <c r="Y782" s="669"/>
      <c r="Z782" s="669"/>
      <c r="AA782" s="669"/>
    </row>
    <row r="783" spans="1:27" ht="12.75">
      <c r="A783" s="669"/>
      <c r="B783" s="669"/>
      <c r="C783" s="669"/>
      <c r="D783" s="669"/>
      <c r="E783" s="669"/>
      <c r="F783" s="669"/>
      <c r="G783" s="669"/>
      <c r="H783" s="669"/>
      <c r="I783" s="669"/>
      <c r="J783" s="669"/>
      <c r="K783" s="669"/>
      <c r="L783" s="669"/>
      <c r="M783" s="669"/>
      <c r="N783" s="669"/>
      <c r="O783" s="669"/>
      <c r="P783" s="669"/>
      <c r="Q783" s="669"/>
      <c r="R783" s="669"/>
      <c r="S783" s="669"/>
      <c r="T783" s="669"/>
      <c r="U783" s="669"/>
      <c r="V783" s="669"/>
      <c r="W783" s="669"/>
      <c r="X783" s="669"/>
      <c r="Y783" s="669"/>
      <c r="Z783" s="669"/>
      <c r="AA783" s="669"/>
    </row>
    <row r="784" spans="1:27" ht="12.75">
      <c r="A784" s="669"/>
      <c r="B784" s="669"/>
      <c r="C784" s="669"/>
      <c r="D784" s="669"/>
      <c r="E784" s="669"/>
      <c r="F784" s="669"/>
      <c r="G784" s="669"/>
      <c r="H784" s="669"/>
      <c r="I784" s="669"/>
      <c r="J784" s="669"/>
      <c r="K784" s="669"/>
      <c r="L784" s="669"/>
      <c r="M784" s="669"/>
      <c r="N784" s="669"/>
      <c r="O784" s="669"/>
      <c r="P784" s="669"/>
      <c r="Q784" s="669"/>
      <c r="R784" s="669"/>
      <c r="S784" s="669"/>
      <c r="T784" s="669"/>
      <c r="U784" s="669"/>
      <c r="V784" s="669"/>
      <c r="W784" s="669"/>
      <c r="X784" s="669"/>
      <c r="Y784" s="669"/>
      <c r="Z784" s="669"/>
      <c r="AA784" s="669"/>
    </row>
    <row r="785" spans="1:27" ht="12.75">
      <c r="A785" s="669"/>
      <c r="B785" s="669"/>
      <c r="C785" s="669"/>
      <c r="D785" s="669"/>
      <c r="E785" s="669"/>
      <c r="F785" s="669"/>
      <c r="G785" s="669"/>
      <c r="H785" s="669"/>
      <c r="I785" s="669"/>
      <c r="J785" s="669"/>
      <c r="K785" s="669"/>
      <c r="L785" s="669"/>
      <c r="M785" s="669"/>
      <c r="N785" s="669"/>
      <c r="O785" s="669"/>
      <c r="P785" s="669"/>
      <c r="Q785" s="669"/>
      <c r="R785" s="669"/>
      <c r="S785" s="669"/>
      <c r="T785" s="669"/>
      <c r="U785" s="669"/>
      <c r="V785" s="669"/>
      <c r="W785" s="669"/>
      <c r="X785" s="669"/>
      <c r="Y785" s="669"/>
      <c r="Z785" s="669"/>
      <c r="AA785" s="669"/>
    </row>
    <row r="786" spans="1:27" ht="12.75">
      <c r="A786" s="669"/>
      <c r="B786" s="669"/>
      <c r="C786" s="669"/>
      <c r="D786" s="669"/>
      <c r="E786" s="669"/>
      <c r="F786" s="669"/>
      <c r="G786" s="669"/>
      <c r="H786" s="669"/>
      <c r="I786" s="669"/>
      <c r="J786" s="669"/>
      <c r="K786" s="669"/>
      <c r="L786" s="669"/>
      <c r="M786" s="669"/>
      <c r="N786" s="669"/>
      <c r="O786" s="669"/>
      <c r="P786" s="669"/>
      <c r="Q786" s="669"/>
      <c r="R786" s="669"/>
      <c r="S786" s="669"/>
      <c r="T786" s="669"/>
      <c r="U786" s="669"/>
      <c r="V786" s="669"/>
      <c r="W786" s="669"/>
      <c r="X786" s="669"/>
      <c r="Y786" s="669"/>
      <c r="Z786" s="669"/>
      <c r="AA786" s="669"/>
    </row>
    <row r="787" spans="1:27" ht="12.75">
      <c r="A787" s="669"/>
      <c r="B787" s="669"/>
      <c r="C787" s="669"/>
      <c r="D787" s="669"/>
      <c r="E787" s="669"/>
      <c r="F787" s="669"/>
      <c r="G787" s="669"/>
      <c r="H787" s="669"/>
      <c r="I787" s="669"/>
      <c r="J787" s="669"/>
      <c r="K787" s="669"/>
      <c r="L787" s="669"/>
      <c r="M787" s="669"/>
      <c r="N787" s="669"/>
      <c r="O787" s="669"/>
      <c r="P787" s="669"/>
      <c r="Q787" s="669"/>
      <c r="R787" s="669"/>
      <c r="S787" s="669"/>
      <c r="T787" s="669"/>
      <c r="U787" s="669"/>
      <c r="V787" s="669"/>
      <c r="W787" s="669"/>
      <c r="X787" s="669"/>
      <c r="Y787" s="669"/>
      <c r="Z787" s="669"/>
      <c r="AA787" s="669"/>
    </row>
    <row r="788" spans="1:27" ht="12.75">
      <c r="A788" s="669"/>
      <c r="B788" s="669"/>
      <c r="C788" s="669"/>
      <c r="D788" s="669"/>
      <c r="E788" s="669"/>
      <c r="F788" s="669"/>
      <c r="G788" s="669"/>
      <c r="H788" s="669"/>
      <c r="I788" s="669"/>
      <c r="J788" s="669"/>
      <c r="K788" s="669"/>
      <c r="L788" s="669"/>
      <c r="M788" s="669"/>
      <c r="N788" s="669"/>
      <c r="O788" s="669"/>
      <c r="P788" s="669"/>
      <c r="Q788" s="669"/>
      <c r="R788" s="669"/>
      <c r="S788" s="669"/>
      <c r="T788" s="669"/>
      <c r="U788" s="669"/>
      <c r="V788" s="669"/>
      <c r="W788" s="669"/>
      <c r="X788" s="669"/>
      <c r="Y788" s="669"/>
      <c r="Z788" s="669"/>
      <c r="AA788" s="669"/>
    </row>
    <row r="789" spans="1:27" ht="12.75">
      <c r="A789" s="669"/>
      <c r="B789" s="669"/>
      <c r="C789" s="669"/>
      <c r="D789" s="669"/>
      <c r="E789" s="669"/>
      <c r="F789" s="669"/>
      <c r="G789" s="669"/>
      <c r="H789" s="669"/>
      <c r="I789" s="669"/>
      <c r="J789" s="669"/>
      <c r="K789" s="669"/>
      <c r="L789" s="669"/>
      <c r="M789" s="669"/>
      <c r="N789" s="669"/>
      <c r="O789" s="669"/>
      <c r="P789" s="669"/>
      <c r="Q789" s="669"/>
      <c r="R789" s="669"/>
      <c r="S789" s="669"/>
      <c r="T789" s="669"/>
      <c r="U789" s="669"/>
      <c r="V789" s="669"/>
      <c r="W789" s="669"/>
      <c r="X789" s="669"/>
      <c r="Y789" s="669"/>
      <c r="Z789" s="669"/>
      <c r="AA789" s="669"/>
    </row>
    <row r="790" spans="1:27" ht="12.75">
      <c r="A790" s="669"/>
      <c r="B790" s="669"/>
      <c r="C790" s="669"/>
      <c r="D790" s="669"/>
      <c r="E790" s="669"/>
      <c r="F790" s="669"/>
      <c r="G790" s="669"/>
      <c r="H790" s="669"/>
      <c r="I790" s="669"/>
      <c r="J790" s="669"/>
      <c r="K790" s="669"/>
      <c r="L790" s="669"/>
      <c r="M790" s="669"/>
      <c r="N790" s="669"/>
      <c r="O790" s="669"/>
      <c r="P790" s="669"/>
      <c r="Q790" s="669"/>
      <c r="R790" s="669"/>
      <c r="S790" s="669"/>
      <c r="T790" s="669"/>
      <c r="U790" s="669"/>
      <c r="V790" s="669"/>
      <c r="W790" s="669"/>
      <c r="X790" s="669"/>
      <c r="Y790" s="669"/>
      <c r="Z790" s="669"/>
      <c r="AA790" s="669"/>
    </row>
    <row r="791" spans="1:27" ht="12.75">
      <c r="A791" s="669"/>
      <c r="B791" s="669"/>
      <c r="C791" s="669"/>
      <c r="D791" s="669"/>
      <c r="E791" s="669"/>
      <c r="F791" s="669"/>
      <c r="G791" s="669"/>
      <c r="H791" s="669"/>
      <c r="I791" s="669"/>
      <c r="J791" s="669"/>
      <c r="K791" s="669"/>
      <c r="L791" s="669"/>
      <c r="M791" s="669"/>
      <c r="N791" s="669"/>
      <c r="O791" s="669"/>
      <c r="P791" s="669"/>
      <c r="Q791" s="669"/>
      <c r="R791" s="669"/>
      <c r="S791" s="669"/>
      <c r="T791" s="669"/>
      <c r="U791" s="669"/>
      <c r="V791" s="669"/>
      <c r="W791" s="669"/>
      <c r="X791" s="669"/>
      <c r="Y791" s="669"/>
      <c r="Z791" s="669"/>
      <c r="AA791" s="669"/>
    </row>
    <row r="792" spans="1:27" ht="12.75">
      <c r="A792" s="669"/>
      <c r="B792" s="669"/>
      <c r="C792" s="669"/>
      <c r="D792" s="669"/>
      <c r="E792" s="669"/>
      <c r="F792" s="669"/>
      <c r="G792" s="669"/>
      <c r="H792" s="669"/>
      <c r="I792" s="669"/>
      <c r="J792" s="669"/>
      <c r="K792" s="669"/>
      <c r="L792" s="669"/>
      <c r="M792" s="669"/>
      <c r="N792" s="669"/>
      <c r="O792" s="669"/>
      <c r="P792" s="669"/>
      <c r="Q792" s="669"/>
      <c r="R792" s="669"/>
      <c r="S792" s="669"/>
      <c r="T792" s="669"/>
      <c r="U792" s="669"/>
      <c r="V792" s="669"/>
      <c r="W792" s="669"/>
      <c r="X792" s="669"/>
      <c r="Y792" s="669"/>
      <c r="Z792" s="669"/>
      <c r="AA792" s="669"/>
    </row>
    <row r="793" spans="1:27" ht="12.75">
      <c r="A793" s="669"/>
      <c r="B793" s="669"/>
      <c r="C793" s="669"/>
      <c r="D793" s="669"/>
      <c r="E793" s="669"/>
      <c r="F793" s="669"/>
      <c r="G793" s="669"/>
      <c r="H793" s="669"/>
      <c r="I793" s="669"/>
      <c r="J793" s="669"/>
      <c r="K793" s="669"/>
      <c r="L793" s="669"/>
      <c r="M793" s="669"/>
      <c r="N793" s="669"/>
      <c r="O793" s="669"/>
      <c r="P793" s="669"/>
      <c r="Q793" s="669"/>
      <c r="R793" s="669"/>
      <c r="S793" s="669"/>
      <c r="T793" s="669"/>
      <c r="U793" s="669"/>
      <c r="V793" s="669"/>
      <c r="W793" s="669"/>
      <c r="X793" s="669"/>
      <c r="Y793" s="669"/>
      <c r="Z793" s="669"/>
      <c r="AA793" s="669"/>
    </row>
    <row r="794" spans="1:27" ht="12.75">
      <c r="A794" s="669"/>
      <c r="B794" s="669"/>
      <c r="C794" s="669"/>
      <c r="D794" s="669"/>
      <c r="E794" s="669"/>
      <c r="F794" s="669"/>
      <c r="G794" s="669"/>
      <c r="H794" s="669"/>
      <c r="I794" s="669"/>
      <c r="J794" s="669"/>
      <c r="K794" s="669"/>
      <c r="L794" s="669"/>
      <c r="M794" s="669"/>
      <c r="N794" s="669"/>
      <c r="O794" s="669"/>
      <c r="P794" s="669"/>
      <c r="Q794" s="669"/>
      <c r="R794" s="669"/>
      <c r="S794" s="669"/>
      <c r="T794" s="669"/>
      <c r="U794" s="669"/>
      <c r="V794" s="669"/>
      <c r="W794" s="669"/>
      <c r="X794" s="669"/>
      <c r="Y794" s="669"/>
      <c r="Z794" s="669"/>
      <c r="AA794" s="669"/>
    </row>
    <row r="795" spans="1:27" ht="12.75">
      <c r="A795" s="669"/>
      <c r="B795" s="669"/>
      <c r="C795" s="669"/>
      <c r="D795" s="669"/>
      <c r="E795" s="669"/>
      <c r="F795" s="669"/>
      <c r="G795" s="669"/>
      <c r="H795" s="669"/>
      <c r="I795" s="669"/>
      <c r="J795" s="669"/>
      <c r="K795" s="669"/>
      <c r="L795" s="669"/>
      <c r="M795" s="669"/>
      <c r="N795" s="669"/>
      <c r="O795" s="669"/>
      <c r="P795" s="669"/>
      <c r="Q795" s="669"/>
      <c r="R795" s="669"/>
      <c r="S795" s="669"/>
      <c r="T795" s="669"/>
      <c r="U795" s="669"/>
      <c r="V795" s="669"/>
      <c r="W795" s="669"/>
      <c r="X795" s="669"/>
      <c r="Y795" s="669"/>
      <c r="Z795" s="669"/>
      <c r="AA795" s="669"/>
    </row>
    <row r="796" spans="1:27" ht="12.75">
      <c r="A796" s="669"/>
      <c r="B796" s="669"/>
      <c r="C796" s="669"/>
      <c r="D796" s="669"/>
      <c r="E796" s="669"/>
      <c r="F796" s="669"/>
      <c r="G796" s="669"/>
      <c r="H796" s="669"/>
      <c r="I796" s="669"/>
      <c r="J796" s="669"/>
      <c r="K796" s="669"/>
      <c r="L796" s="669"/>
      <c r="M796" s="669"/>
      <c r="N796" s="669"/>
      <c r="O796" s="669"/>
      <c r="P796" s="669"/>
      <c r="Q796" s="669"/>
      <c r="R796" s="669"/>
      <c r="S796" s="669"/>
      <c r="T796" s="669"/>
      <c r="U796" s="669"/>
      <c r="V796" s="669"/>
      <c r="W796" s="669"/>
      <c r="X796" s="669"/>
      <c r="Y796" s="669"/>
      <c r="Z796" s="669"/>
      <c r="AA796" s="669"/>
    </row>
    <row r="797" spans="1:27" ht="12.75">
      <c r="A797" s="669"/>
      <c r="B797" s="669"/>
      <c r="C797" s="669"/>
      <c r="D797" s="669"/>
      <c r="E797" s="669"/>
      <c r="F797" s="669"/>
      <c r="G797" s="669"/>
      <c r="H797" s="669"/>
      <c r="I797" s="669"/>
      <c r="J797" s="669"/>
      <c r="K797" s="669"/>
      <c r="L797" s="669"/>
      <c r="M797" s="669"/>
      <c r="N797" s="669"/>
      <c r="O797" s="669"/>
      <c r="P797" s="669"/>
      <c r="Q797" s="669"/>
      <c r="R797" s="669"/>
      <c r="S797" s="669"/>
      <c r="T797" s="669"/>
      <c r="U797" s="669"/>
      <c r="V797" s="669"/>
      <c r="W797" s="669"/>
      <c r="X797" s="669"/>
      <c r="Y797" s="669"/>
      <c r="Z797" s="669"/>
      <c r="AA797" s="669"/>
    </row>
    <row r="798" spans="1:27" ht="12.75">
      <c r="A798" s="669"/>
      <c r="B798" s="669"/>
      <c r="C798" s="669"/>
      <c r="D798" s="669"/>
      <c r="E798" s="669"/>
      <c r="F798" s="669"/>
      <c r="G798" s="669"/>
      <c r="H798" s="669"/>
      <c r="I798" s="669"/>
      <c r="J798" s="669"/>
      <c r="K798" s="669"/>
      <c r="L798" s="669"/>
      <c r="M798" s="669"/>
      <c r="N798" s="669"/>
      <c r="O798" s="669"/>
      <c r="P798" s="669"/>
      <c r="Q798" s="669"/>
      <c r="R798" s="669"/>
      <c r="S798" s="669"/>
      <c r="T798" s="669"/>
      <c r="U798" s="669"/>
      <c r="V798" s="669"/>
      <c r="W798" s="669"/>
      <c r="X798" s="669"/>
      <c r="Y798" s="669"/>
      <c r="Z798" s="669"/>
      <c r="AA798" s="669"/>
    </row>
    <row r="799" spans="1:27" ht="12.75">
      <c r="A799" s="669"/>
      <c r="B799" s="669"/>
      <c r="C799" s="669"/>
      <c r="D799" s="669"/>
      <c r="E799" s="669"/>
      <c r="F799" s="669"/>
      <c r="G799" s="669"/>
      <c r="H799" s="669"/>
      <c r="I799" s="669"/>
      <c r="J799" s="669"/>
      <c r="K799" s="669"/>
      <c r="L799" s="669"/>
      <c r="M799" s="669"/>
      <c r="N799" s="669"/>
      <c r="O799" s="669"/>
      <c r="P799" s="669"/>
      <c r="Q799" s="669"/>
      <c r="R799" s="669"/>
      <c r="S799" s="669"/>
      <c r="T799" s="669"/>
      <c r="U799" s="669"/>
      <c r="V799" s="669"/>
      <c r="W799" s="669"/>
      <c r="X799" s="669"/>
      <c r="Y799" s="669"/>
      <c r="Z799" s="669"/>
      <c r="AA799" s="669"/>
    </row>
    <row r="800" spans="1:27" ht="12.75">
      <c r="A800" s="669"/>
      <c r="B800" s="669"/>
      <c r="C800" s="669"/>
      <c r="D800" s="669"/>
      <c r="E800" s="669"/>
      <c r="F800" s="669"/>
      <c r="G800" s="669"/>
      <c r="H800" s="669"/>
      <c r="I800" s="669"/>
      <c r="J800" s="669"/>
      <c r="K800" s="669"/>
      <c r="L800" s="669"/>
      <c r="M800" s="669"/>
      <c r="N800" s="669"/>
      <c r="O800" s="669"/>
      <c r="P800" s="669"/>
      <c r="Q800" s="669"/>
      <c r="R800" s="669"/>
      <c r="S800" s="669"/>
      <c r="T800" s="669"/>
      <c r="U800" s="669"/>
      <c r="V800" s="669"/>
      <c r="W800" s="669"/>
      <c r="X800" s="669"/>
      <c r="Y800" s="669"/>
      <c r="Z800" s="669"/>
      <c r="AA800" s="669"/>
    </row>
    <row r="801" spans="1:27" ht="12.75">
      <c r="A801" s="669"/>
      <c r="B801" s="669"/>
      <c r="C801" s="669"/>
      <c r="D801" s="669"/>
      <c r="E801" s="669"/>
      <c r="F801" s="669"/>
      <c r="G801" s="669"/>
      <c r="H801" s="669"/>
      <c r="I801" s="669"/>
      <c r="J801" s="669"/>
      <c r="K801" s="669"/>
      <c r="L801" s="669"/>
      <c r="M801" s="669"/>
      <c r="N801" s="669"/>
      <c r="O801" s="669"/>
      <c r="P801" s="669"/>
      <c r="Q801" s="669"/>
      <c r="R801" s="669"/>
      <c r="S801" s="669"/>
      <c r="T801" s="669"/>
      <c r="U801" s="669"/>
      <c r="V801" s="669"/>
      <c r="W801" s="669"/>
      <c r="X801" s="669"/>
      <c r="Y801" s="669"/>
      <c r="Z801" s="669"/>
      <c r="AA801" s="669"/>
    </row>
    <row r="802" spans="1:27" ht="12.75">
      <c r="A802" s="669"/>
      <c r="B802" s="669"/>
      <c r="C802" s="669"/>
      <c r="D802" s="669"/>
      <c r="E802" s="669"/>
      <c r="F802" s="669"/>
      <c r="G802" s="669"/>
      <c r="H802" s="669"/>
      <c r="I802" s="669"/>
      <c r="J802" s="669"/>
      <c r="K802" s="669"/>
      <c r="L802" s="669"/>
      <c r="M802" s="669"/>
      <c r="N802" s="669"/>
      <c r="O802" s="669"/>
      <c r="P802" s="669"/>
      <c r="Q802" s="669"/>
      <c r="R802" s="669"/>
      <c r="S802" s="669"/>
      <c r="T802" s="669"/>
      <c r="U802" s="669"/>
      <c r="V802" s="669"/>
      <c r="W802" s="669"/>
      <c r="X802" s="669"/>
      <c r="Y802" s="669"/>
      <c r="Z802" s="669"/>
      <c r="AA802" s="669"/>
    </row>
    <row r="803" spans="1:27" ht="12.75">
      <c r="A803" s="669"/>
      <c r="B803" s="669"/>
      <c r="C803" s="669"/>
      <c r="D803" s="669"/>
      <c r="E803" s="669"/>
      <c r="F803" s="669"/>
      <c r="G803" s="669"/>
      <c r="H803" s="669"/>
      <c r="I803" s="669"/>
      <c r="J803" s="669"/>
      <c r="K803" s="669"/>
      <c r="L803" s="669"/>
      <c r="M803" s="669"/>
      <c r="N803" s="669"/>
      <c r="O803" s="669"/>
      <c r="P803" s="669"/>
      <c r="Q803" s="669"/>
      <c r="R803" s="669"/>
      <c r="S803" s="669"/>
      <c r="T803" s="669"/>
      <c r="U803" s="669"/>
      <c r="V803" s="669"/>
      <c r="W803" s="669"/>
      <c r="X803" s="669"/>
      <c r="Y803" s="669"/>
      <c r="Z803" s="669"/>
      <c r="AA803" s="669"/>
    </row>
    <row r="804" spans="1:27" ht="12.75">
      <c r="A804" s="669"/>
      <c r="B804" s="669"/>
      <c r="C804" s="669"/>
      <c r="D804" s="669"/>
      <c r="E804" s="669"/>
      <c r="F804" s="669"/>
      <c r="G804" s="669"/>
      <c r="H804" s="669"/>
      <c r="I804" s="669"/>
      <c r="J804" s="669"/>
      <c r="K804" s="669"/>
      <c r="L804" s="669"/>
      <c r="M804" s="669"/>
      <c r="N804" s="669"/>
      <c r="O804" s="669"/>
      <c r="P804" s="669"/>
      <c r="Q804" s="669"/>
      <c r="R804" s="669"/>
      <c r="S804" s="669"/>
      <c r="T804" s="669"/>
      <c r="U804" s="669"/>
      <c r="V804" s="669"/>
      <c r="W804" s="669"/>
      <c r="X804" s="669"/>
      <c r="Y804" s="669"/>
      <c r="Z804" s="669"/>
      <c r="AA804" s="669"/>
    </row>
    <row r="805" spans="1:27" ht="12.75">
      <c r="A805" s="669"/>
      <c r="B805" s="669"/>
      <c r="C805" s="669"/>
      <c r="D805" s="669"/>
      <c r="E805" s="669"/>
      <c r="F805" s="669"/>
      <c r="G805" s="669"/>
      <c r="H805" s="669"/>
      <c r="I805" s="669"/>
      <c r="J805" s="669"/>
      <c r="K805" s="669"/>
      <c r="L805" s="669"/>
      <c r="M805" s="669"/>
      <c r="N805" s="669"/>
      <c r="O805" s="669"/>
      <c r="P805" s="669"/>
      <c r="Q805" s="669"/>
      <c r="R805" s="669"/>
      <c r="S805" s="669"/>
      <c r="T805" s="669"/>
      <c r="U805" s="669"/>
      <c r="V805" s="669"/>
      <c r="W805" s="669"/>
      <c r="X805" s="669"/>
      <c r="Y805" s="669"/>
      <c r="Z805" s="669"/>
      <c r="AA805" s="669"/>
    </row>
    <row r="806" spans="1:27" ht="12.75">
      <c r="A806" s="669"/>
      <c r="B806" s="669"/>
      <c r="C806" s="669"/>
      <c r="D806" s="669"/>
      <c r="E806" s="669"/>
      <c r="F806" s="669"/>
      <c r="G806" s="669"/>
      <c r="H806" s="669"/>
      <c r="I806" s="669"/>
      <c r="J806" s="669"/>
      <c r="K806" s="669"/>
      <c r="L806" s="669"/>
      <c r="M806" s="669"/>
      <c r="N806" s="669"/>
      <c r="O806" s="669"/>
      <c r="P806" s="669"/>
      <c r="Q806" s="669"/>
      <c r="R806" s="669"/>
      <c r="S806" s="669"/>
      <c r="T806" s="669"/>
      <c r="U806" s="669"/>
      <c r="V806" s="669"/>
      <c r="W806" s="669"/>
      <c r="X806" s="669"/>
      <c r="Y806" s="669"/>
      <c r="Z806" s="669"/>
      <c r="AA806" s="669"/>
    </row>
    <row r="807" spans="1:27" ht="12.75">
      <c r="A807" s="669"/>
      <c r="B807" s="669"/>
      <c r="C807" s="669"/>
      <c r="D807" s="669"/>
      <c r="E807" s="669"/>
      <c r="F807" s="669"/>
      <c r="G807" s="669"/>
      <c r="H807" s="669"/>
      <c r="I807" s="669"/>
      <c r="J807" s="669"/>
      <c r="K807" s="669"/>
      <c r="L807" s="669"/>
      <c r="M807" s="669"/>
      <c r="N807" s="669"/>
      <c r="O807" s="669"/>
      <c r="P807" s="669"/>
      <c r="Q807" s="669"/>
      <c r="R807" s="669"/>
      <c r="S807" s="669"/>
      <c r="T807" s="669"/>
      <c r="U807" s="669"/>
      <c r="V807" s="669"/>
      <c r="W807" s="669"/>
      <c r="X807" s="669"/>
      <c r="Y807" s="669"/>
      <c r="Z807" s="669"/>
      <c r="AA807" s="669"/>
    </row>
    <row r="808" spans="1:27" ht="12.75">
      <c r="A808" s="669"/>
      <c r="B808" s="669"/>
      <c r="C808" s="669"/>
      <c r="D808" s="669"/>
      <c r="E808" s="669"/>
      <c r="F808" s="669"/>
      <c r="G808" s="669"/>
      <c r="H808" s="669"/>
      <c r="I808" s="669"/>
      <c r="J808" s="669"/>
      <c r="K808" s="669"/>
      <c r="L808" s="669"/>
      <c r="M808" s="669"/>
      <c r="N808" s="669"/>
      <c r="O808" s="669"/>
      <c r="P808" s="669"/>
      <c r="Q808" s="669"/>
      <c r="R808" s="669"/>
      <c r="S808" s="669"/>
      <c r="T808" s="669"/>
      <c r="U808" s="669"/>
      <c r="V808" s="669"/>
      <c r="W808" s="669"/>
      <c r="X808" s="669"/>
      <c r="Y808" s="669"/>
      <c r="Z808" s="669"/>
      <c r="AA808" s="669"/>
    </row>
    <row r="809" spans="1:27" ht="12.75">
      <c r="A809" s="669"/>
      <c r="B809" s="669"/>
      <c r="C809" s="669"/>
      <c r="D809" s="669"/>
      <c r="E809" s="669"/>
      <c r="F809" s="669"/>
      <c r="G809" s="669"/>
      <c r="H809" s="669"/>
      <c r="I809" s="669"/>
      <c r="J809" s="669"/>
      <c r="K809" s="669"/>
      <c r="L809" s="669"/>
      <c r="M809" s="669"/>
      <c r="N809" s="669"/>
      <c r="O809" s="669"/>
      <c r="P809" s="669"/>
      <c r="Q809" s="669"/>
      <c r="R809" s="669"/>
      <c r="S809" s="669"/>
      <c r="T809" s="669"/>
      <c r="U809" s="669"/>
      <c r="V809" s="669"/>
      <c r="W809" s="669"/>
      <c r="X809" s="669"/>
      <c r="Y809" s="669"/>
      <c r="Z809" s="669"/>
      <c r="AA809" s="669"/>
    </row>
    <row r="810" spans="1:27" ht="12.75">
      <c r="A810" s="669"/>
      <c r="B810" s="669"/>
      <c r="C810" s="669"/>
      <c r="D810" s="669"/>
      <c r="E810" s="669"/>
      <c r="F810" s="669"/>
      <c r="G810" s="669"/>
      <c r="H810" s="669"/>
      <c r="I810" s="669"/>
      <c r="J810" s="669"/>
      <c r="K810" s="669"/>
      <c r="L810" s="669"/>
      <c r="M810" s="669"/>
      <c r="N810" s="669"/>
      <c r="O810" s="669"/>
      <c r="P810" s="669"/>
      <c r="Q810" s="669"/>
      <c r="R810" s="669"/>
      <c r="S810" s="669"/>
      <c r="T810" s="669"/>
      <c r="U810" s="669"/>
      <c r="V810" s="669"/>
      <c r="W810" s="669"/>
      <c r="X810" s="669"/>
      <c r="Y810" s="669"/>
      <c r="Z810" s="669"/>
      <c r="AA810" s="669"/>
    </row>
    <row r="811" spans="1:27" ht="12.75">
      <c r="A811" s="669"/>
      <c r="B811" s="669"/>
      <c r="C811" s="669"/>
      <c r="D811" s="669"/>
      <c r="E811" s="669"/>
      <c r="F811" s="669"/>
      <c r="G811" s="669"/>
      <c r="H811" s="669"/>
      <c r="I811" s="669"/>
      <c r="J811" s="669"/>
      <c r="K811" s="669"/>
      <c r="L811" s="669"/>
      <c r="M811" s="669"/>
      <c r="N811" s="669"/>
      <c r="O811" s="669"/>
      <c r="P811" s="669"/>
      <c r="Q811" s="669"/>
      <c r="R811" s="669"/>
      <c r="S811" s="669"/>
      <c r="T811" s="669"/>
      <c r="U811" s="669"/>
      <c r="V811" s="669"/>
      <c r="W811" s="669"/>
      <c r="X811" s="669"/>
      <c r="Y811" s="669"/>
      <c r="Z811" s="669"/>
      <c r="AA811" s="669"/>
    </row>
    <row r="812" spans="1:27" ht="12.75">
      <c r="A812" s="669"/>
      <c r="B812" s="669"/>
      <c r="C812" s="669"/>
      <c r="D812" s="669"/>
      <c r="E812" s="669"/>
      <c r="F812" s="669"/>
      <c r="G812" s="669"/>
      <c r="H812" s="669"/>
      <c r="I812" s="669"/>
      <c r="J812" s="669"/>
      <c r="K812" s="669"/>
      <c r="L812" s="669"/>
      <c r="M812" s="669"/>
      <c r="N812" s="669"/>
      <c r="O812" s="669"/>
      <c r="P812" s="669"/>
      <c r="Q812" s="669"/>
      <c r="R812" s="669"/>
      <c r="S812" s="669"/>
      <c r="T812" s="669"/>
      <c r="U812" s="669"/>
      <c r="V812" s="669"/>
      <c r="W812" s="669"/>
      <c r="X812" s="669"/>
      <c r="Y812" s="669"/>
      <c r="Z812" s="669"/>
      <c r="AA812" s="669"/>
    </row>
    <row r="813" spans="1:27" ht="12.75">
      <c r="A813" s="669"/>
      <c r="B813" s="669"/>
      <c r="C813" s="669"/>
      <c r="D813" s="669"/>
      <c r="E813" s="669"/>
      <c r="F813" s="669"/>
      <c r="G813" s="669"/>
      <c r="H813" s="669"/>
      <c r="I813" s="669"/>
      <c r="J813" s="669"/>
      <c r="K813" s="669"/>
      <c r="L813" s="669"/>
      <c r="M813" s="669"/>
      <c r="N813" s="669"/>
      <c r="O813" s="669"/>
      <c r="P813" s="669"/>
      <c r="Q813" s="669"/>
      <c r="R813" s="669"/>
      <c r="S813" s="669"/>
      <c r="T813" s="669"/>
      <c r="U813" s="669"/>
      <c r="V813" s="669"/>
      <c r="W813" s="669"/>
      <c r="X813" s="669"/>
      <c r="Y813" s="669"/>
      <c r="Z813" s="669"/>
      <c r="AA813" s="669"/>
    </row>
    <row r="814" spans="1:27" ht="12.75">
      <c r="A814" s="669"/>
      <c r="B814" s="669"/>
      <c r="C814" s="669"/>
      <c r="D814" s="669"/>
      <c r="E814" s="669"/>
      <c r="F814" s="669"/>
      <c r="G814" s="669"/>
      <c r="H814" s="669"/>
      <c r="I814" s="669"/>
      <c r="J814" s="669"/>
      <c r="K814" s="669"/>
      <c r="L814" s="669"/>
      <c r="M814" s="669"/>
      <c r="N814" s="669"/>
      <c r="O814" s="669"/>
      <c r="P814" s="669"/>
      <c r="Q814" s="669"/>
      <c r="R814" s="669"/>
      <c r="S814" s="669"/>
      <c r="T814" s="669"/>
      <c r="U814" s="669"/>
      <c r="V814" s="669"/>
      <c r="W814" s="669"/>
      <c r="X814" s="669"/>
      <c r="Y814" s="669"/>
      <c r="Z814" s="669"/>
      <c r="AA814" s="669"/>
    </row>
    <row r="815" spans="1:27" ht="12.75">
      <c r="A815" s="669"/>
      <c r="B815" s="669"/>
      <c r="C815" s="669"/>
      <c r="D815" s="669"/>
      <c r="E815" s="669"/>
      <c r="F815" s="669"/>
      <c r="G815" s="669"/>
      <c r="H815" s="669"/>
      <c r="I815" s="669"/>
      <c r="J815" s="669"/>
      <c r="K815" s="669"/>
      <c r="L815" s="669"/>
      <c r="M815" s="669"/>
      <c r="N815" s="669"/>
      <c r="O815" s="669"/>
      <c r="P815" s="669"/>
      <c r="Q815" s="669"/>
      <c r="R815" s="669"/>
      <c r="S815" s="669"/>
      <c r="T815" s="669"/>
      <c r="U815" s="669"/>
      <c r="V815" s="669"/>
      <c r="W815" s="669"/>
      <c r="X815" s="669"/>
      <c r="Y815" s="669"/>
      <c r="Z815" s="669"/>
      <c r="AA815" s="669"/>
    </row>
    <row r="816" spans="1:27" ht="12.75">
      <c r="A816" s="669"/>
      <c r="B816" s="669"/>
      <c r="C816" s="669"/>
      <c r="D816" s="669"/>
      <c r="E816" s="669"/>
      <c r="F816" s="669"/>
      <c r="G816" s="669"/>
      <c r="H816" s="669"/>
      <c r="I816" s="669"/>
      <c r="J816" s="669"/>
      <c r="K816" s="669"/>
      <c r="L816" s="669"/>
      <c r="M816" s="669"/>
      <c r="N816" s="669"/>
      <c r="O816" s="669"/>
      <c r="P816" s="669"/>
      <c r="Q816" s="669"/>
      <c r="R816" s="669"/>
      <c r="S816" s="669"/>
      <c r="T816" s="669"/>
      <c r="U816" s="669"/>
      <c r="V816" s="669"/>
      <c r="W816" s="669"/>
      <c r="X816" s="669"/>
      <c r="Y816" s="669"/>
      <c r="Z816" s="669"/>
      <c r="AA816" s="669"/>
    </row>
    <row r="817" spans="1:27" ht="12.75">
      <c r="A817" s="669"/>
      <c r="B817" s="669"/>
      <c r="C817" s="669"/>
      <c r="D817" s="669"/>
      <c r="E817" s="669"/>
      <c r="F817" s="669"/>
      <c r="G817" s="669"/>
      <c r="H817" s="669"/>
      <c r="I817" s="669"/>
      <c r="J817" s="669"/>
      <c r="K817" s="669"/>
      <c r="L817" s="669"/>
      <c r="M817" s="669"/>
      <c r="N817" s="669"/>
      <c r="O817" s="669"/>
      <c r="P817" s="669"/>
      <c r="Q817" s="669"/>
      <c r="R817" s="669"/>
      <c r="S817" s="669"/>
      <c r="T817" s="669"/>
      <c r="U817" s="669"/>
      <c r="V817" s="669"/>
      <c r="W817" s="669"/>
      <c r="X817" s="669"/>
      <c r="Y817" s="669"/>
      <c r="Z817" s="669"/>
      <c r="AA817" s="669"/>
    </row>
    <row r="818" spans="1:27" ht="12.75">
      <c r="A818" s="669"/>
      <c r="B818" s="669"/>
      <c r="C818" s="669"/>
      <c r="D818" s="669"/>
      <c r="E818" s="669"/>
      <c r="F818" s="669"/>
      <c r="G818" s="669"/>
      <c r="H818" s="669"/>
      <c r="I818" s="669"/>
      <c r="J818" s="669"/>
      <c r="K818" s="669"/>
      <c r="L818" s="669"/>
      <c r="M818" s="669"/>
      <c r="N818" s="669"/>
      <c r="O818" s="669"/>
      <c r="P818" s="669"/>
      <c r="Q818" s="669"/>
      <c r="R818" s="669"/>
      <c r="S818" s="669"/>
      <c r="T818" s="669"/>
      <c r="U818" s="669"/>
      <c r="V818" s="669"/>
      <c r="W818" s="669"/>
      <c r="X818" s="669"/>
      <c r="Y818" s="669"/>
      <c r="Z818" s="669"/>
      <c r="AA818" s="669"/>
    </row>
    <row r="819" spans="1:27" ht="12.75">
      <c r="A819" s="669"/>
      <c r="B819" s="669"/>
      <c r="C819" s="669"/>
      <c r="D819" s="669"/>
      <c r="E819" s="669"/>
      <c r="F819" s="669"/>
      <c r="G819" s="669"/>
      <c r="H819" s="669"/>
      <c r="I819" s="669"/>
      <c r="J819" s="669"/>
      <c r="K819" s="669"/>
      <c r="L819" s="669"/>
      <c r="M819" s="669"/>
      <c r="N819" s="669"/>
      <c r="O819" s="669"/>
      <c r="P819" s="669"/>
      <c r="Q819" s="669"/>
      <c r="R819" s="669"/>
      <c r="S819" s="669"/>
      <c r="T819" s="669"/>
      <c r="U819" s="669"/>
      <c r="V819" s="669"/>
      <c r="W819" s="669"/>
      <c r="X819" s="669"/>
      <c r="Y819" s="669"/>
      <c r="Z819" s="669"/>
      <c r="AA819" s="669"/>
    </row>
    <row r="820" spans="1:27" ht="12.75">
      <c r="A820" s="669"/>
      <c r="B820" s="669"/>
      <c r="C820" s="669"/>
      <c r="D820" s="669"/>
      <c r="E820" s="669"/>
      <c r="F820" s="669"/>
      <c r="G820" s="669"/>
      <c r="H820" s="669"/>
      <c r="I820" s="669"/>
      <c r="J820" s="669"/>
      <c r="K820" s="669"/>
      <c r="L820" s="669"/>
      <c r="M820" s="669"/>
      <c r="N820" s="669"/>
      <c r="O820" s="669"/>
      <c r="P820" s="669"/>
      <c r="Q820" s="669"/>
      <c r="R820" s="669"/>
      <c r="S820" s="669"/>
      <c r="T820" s="669"/>
      <c r="U820" s="669"/>
      <c r="V820" s="669"/>
      <c r="W820" s="669"/>
      <c r="X820" s="669"/>
      <c r="Y820" s="669"/>
      <c r="Z820" s="669"/>
      <c r="AA820" s="669"/>
    </row>
    <row r="821" spans="1:27" ht="12.75">
      <c r="A821" s="669"/>
      <c r="B821" s="669"/>
      <c r="C821" s="669"/>
      <c r="D821" s="669"/>
      <c r="E821" s="669"/>
      <c r="F821" s="669"/>
      <c r="G821" s="669"/>
      <c r="H821" s="669"/>
      <c r="I821" s="669"/>
      <c r="J821" s="669"/>
      <c r="K821" s="669"/>
      <c r="L821" s="669"/>
      <c r="M821" s="669"/>
      <c r="N821" s="669"/>
      <c r="O821" s="669"/>
      <c r="P821" s="669"/>
      <c r="Q821" s="669"/>
      <c r="R821" s="669"/>
      <c r="S821" s="669"/>
      <c r="T821" s="669"/>
      <c r="U821" s="669"/>
      <c r="V821" s="669"/>
      <c r="W821" s="669"/>
      <c r="X821" s="669"/>
      <c r="Y821" s="669"/>
      <c r="Z821" s="669"/>
      <c r="AA821" s="669"/>
    </row>
    <row r="822" spans="1:27" ht="12.75">
      <c r="A822" s="669"/>
      <c r="B822" s="669"/>
      <c r="C822" s="669"/>
      <c r="D822" s="669"/>
      <c r="E822" s="669"/>
      <c r="F822" s="669"/>
      <c r="G822" s="669"/>
      <c r="H822" s="669"/>
      <c r="I822" s="669"/>
      <c r="J822" s="669"/>
      <c r="K822" s="669"/>
      <c r="L822" s="669"/>
      <c r="M822" s="669"/>
      <c r="N822" s="669"/>
      <c r="O822" s="669"/>
      <c r="P822" s="669"/>
      <c r="Q822" s="669"/>
      <c r="R822" s="669"/>
      <c r="S822" s="669"/>
      <c r="T822" s="669"/>
      <c r="U822" s="669"/>
      <c r="V822" s="669"/>
      <c r="W822" s="669"/>
      <c r="X822" s="669"/>
      <c r="Y822" s="669"/>
      <c r="Z822" s="669"/>
      <c r="AA822" s="669"/>
    </row>
    <row r="823" spans="1:27" ht="12.75">
      <c r="A823" s="669"/>
      <c r="B823" s="669"/>
      <c r="C823" s="669"/>
      <c r="D823" s="669"/>
      <c r="E823" s="669"/>
      <c r="F823" s="669"/>
      <c r="G823" s="669"/>
      <c r="H823" s="669"/>
      <c r="I823" s="669"/>
      <c r="J823" s="669"/>
      <c r="K823" s="669"/>
      <c r="L823" s="669"/>
      <c r="M823" s="669"/>
      <c r="N823" s="669"/>
      <c r="O823" s="669"/>
      <c r="P823" s="669"/>
      <c r="Q823" s="669"/>
      <c r="R823" s="669"/>
      <c r="S823" s="669"/>
      <c r="T823" s="669"/>
      <c r="U823" s="669"/>
      <c r="V823" s="669"/>
      <c r="W823" s="669"/>
      <c r="X823" s="669"/>
      <c r="Y823" s="669"/>
      <c r="Z823" s="669"/>
      <c r="AA823" s="669"/>
    </row>
    <row r="824" spans="1:27" ht="12.75">
      <c r="A824" s="669"/>
      <c r="B824" s="669"/>
      <c r="C824" s="669"/>
      <c r="D824" s="669"/>
      <c r="E824" s="669"/>
      <c r="F824" s="669"/>
      <c r="G824" s="669"/>
      <c r="H824" s="669"/>
      <c r="I824" s="669"/>
      <c r="J824" s="669"/>
      <c r="K824" s="669"/>
      <c r="L824" s="669"/>
      <c r="M824" s="669"/>
      <c r="N824" s="669"/>
      <c r="O824" s="669"/>
      <c r="P824" s="669"/>
      <c r="Q824" s="669"/>
      <c r="R824" s="669"/>
      <c r="S824" s="669"/>
      <c r="T824" s="669"/>
      <c r="U824" s="669"/>
      <c r="V824" s="669"/>
      <c r="W824" s="669"/>
      <c r="X824" s="669"/>
      <c r="Y824" s="669"/>
      <c r="Z824" s="669"/>
      <c r="AA824" s="669"/>
    </row>
    <row r="825" spans="1:27" ht="12.75">
      <c r="A825" s="669"/>
      <c r="B825" s="669"/>
      <c r="C825" s="669"/>
      <c r="D825" s="669"/>
      <c r="E825" s="669"/>
      <c r="F825" s="669"/>
      <c r="G825" s="669"/>
      <c r="H825" s="669"/>
      <c r="I825" s="669"/>
      <c r="J825" s="669"/>
      <c r="K825" s="669"/>
      <c r="L825" s="669"/>
      <c r="M825" s="669"/>
      <c r="N825" s="669"/>
      <c r="O825" s="669"/>
      <c r="P825" s="669"/>
      <c r="Q825" s="669"/>
      <c r="R825" s="669"/>
      <c r="S825" s="669"/>
      <c r="T825" s="669"/>
      <c r="U825" s="669"/>
      <c r="V825" s="669"/>
      <c r="W825" s="669"/>
      <c r="X825" s="669"/>
      <c r="Y825" s="669"/>
      <c r="Z825" s="669"/>
      <c r="AA825" s="669"/>
    </row>
    <row r="826" spans="1:27" ht="12.75">
      <c r="A826" s="669"/>
      <c r="B826" s="669"/>
      <c r="C826" s="669"/>
      <c r="D826" s="669"/>
      <c r="E826" s="669"/>
      <c r="F826" s="669"/>
      <c r="G826" s="669"/>
      <c r="H826" s="669"/>
      <c r="I826" s="669"/>
      <c r="J826" s="669"/>
      <c r="K826" s="669"/>
      <c r="L826" s="669"/>
      <c r="M826" s="669"/>
      <c r="N826" s="669"/>
      <c r="O826" s="669"/>
      <c r="P826" s="669"/>
      <c r="Q826" s="669"/>
      <c r="R826" s="669"/>
      <c r="S826" s="669"/>
      <c r="T826" s="669"/>
      <c r="U826" s="669"/>
      <c r="V826" s="669"/>
      <c r="W826" s="669"/>
      <c r="X826" s="669"/>
      <c r="Y826" s="669"/>
      <c r="Z826" s="669"/>
      <c r="AA826" s="669"/>
    </row>
    <row r="827" spans="1:27" ht="12.75">
      <c r="A827" s="669"/>
      <c r="B827" s="669"/>
      <c r="C827" s="669"/>
      <c r="D827" s="669"/>
      <c r="E827" s="669"/>
      <c r="F827" s="669"/>
      <c r="G827" s="669"/>
      <c r="H827" s="669"/>
      <c r="I827" s="669"/>
      <c r="J827" s="669"/>
      <c r="K827" s="669"/>
      <c r="L827" s="669"/>
      <c r="M827" s="669"/>
      <c r="N827" s="669"/>
      <c r="O827" s="669"/>
      <c r="P827" s="669"/>
      <c r="Q827" s="669"/>
      <c r="R827" s="669"/>
      <c r="S827" s="669"/>
      <c r="T827" s="669"/>
      <c r="U827" s="669"/>
      <c r="V827" s="669"/>
      <c r="W827" s="669"/>
      <c r="X827" s="669"/>
      <c r="Y827" s="669"/>
      <c r="Z827" s="669"/>
      <c r="AA827" s="669"/>
    </row>
    <row r="828" spans="1:27" ht="12.75">
      <c r="A828" s="669"/>
      <c r="B828" s="669"/>
      <c r="C828" s="669"/>
      <c r="D828" s="669"/>
      <c r="E828" s="669"/>
      <c r="F828" s="669"/>
      <c r="G828" s="669"/>
      <c r="H828" s="669"/>
      <c r="I828" s="669"/>
      <c r="J828" s="669"/>
      <c r="K828" s="669"/>
      <c r="L828" s="669"/>
      <c r="M828" s="669"/>
      <c r="N828" s="669"/>
      <c r="O828" s="669"/>
      <c r="P828" s="669"/>
      <c r="Q828" s="669"/>
      <c r="R828" s="669"/>
      <c r="S828" s="669"/>
      <c r="T828" s="669"/>
      <c r="U828" s="669"/>
      <c r="V828" s="669"/>
      <c r="W828" s="669"/>
      <c r="X828" s="669"/>
      <c r="Y828" s="669"/>
      <c r="Z828" s="669"/>
      <c r="AA828" s="669"/>
    </row>
    <row r="829" spans="1:27" ht="12.75">
      <c r="A829" s="669"/>
      <c r="B829" s="669"/>
      <c r="C829" s="669"/>
      <c r="D829" s="669"/>
      <c r="E829" s="669"/>
      <c r="F829" s="669"/>
      <c r="G829" s="669"/>
      <c r="H829" s="669"/>
      <c r="I829" s="669"/>
      <c r="J829" s="669"/>
      <c r="K829" s="669"/>
      <c r="L829" s="669"/>
      <c r="M829" s="669"/>
      <c r="N829" s="669"/>
      <c r="O829" s="669"/>
      <c r="P829" s="669"/>
      <c r="Q829" s="669"/>
      <c r="R829" s="669"/>
      <c r="S829" s="669"/>
      <c r="T829" s="669"/>
      <c r="U829" s="669"/>
      <c r="V829" s="669"/>
      <c r="W829" s="669"/>
      <c r="X829" s="669"/>
      <c r="Y829" s="669"/>
      <c r="Z829" s="669"/>
      <c r="AA829" s="669"/>
    </row>
    <row r="830" spans="1:27" ht="12.75">
      <c r="A830" s="669"/>
      <c r="B830" s="669"/>
      <c r="C830" s="669"/>
      <c r="D830" s="669"/>
      <c r="E830" s="669"/>
      <c r="F830" s="669"/>
      <c r="G830" s="669"/>
      <c r="H830" s="669"/>
      <c r="I830" s="669"/>
      <c r="J830" s="669"/>
      <c r="K830" s="669"/>
      <c r="L830" s="669"/>
      <c r="M830" s="669"/>
      <c r="N830" s="669"/>
      <c r="O830" s="669"/>
      <c r="P830" s="669"/>
      <c r="Q830" s="669"/>
      <c r="R830" s="669"/>
      <c r="S830" s="669"/>
      <c r="T830" s="669"/>
      <c r="U830" s="669"/>
      <c r="V830" s="669"/>
      <c r="W830" s="669"/>
      <c r="X830" s="669"/>
      <c r="Y830" s="669"/>
      <c r="Z830" s="669"/>
      <c r="AA830" s="669"/>
    </row>
    <row r="831" spans="1:27" ht="12.75">
      <c r="A831" s="669"/>
      <c r="B831" s="669"/>
      <c r="C831" s="669"/>
      <c r="D831" s="669"/>
      <c r="E831" s="669"/>
      <c r="F831" s="669"/>
      <c r="G831" s="669"/>
      <c r="H831" s="669"/>
      <c r="I831" s="669"/>
      <c r="J831" s="669"/>
      <c r="K831" s="669"/>
      <c r="L831" s="669"/>
      <c r="M831" s="669"/>
      <c r="N831" s="669"/>
      <c r="O831" s="669"/>
      <c r="P831" s="669"/>
      <c r="Q831" s="669"/>
      <c r="R831" s="669"/>
      <c r="S831" s="669"/>
      <c r="T831" s="669"/>
      <c r="U831" s="669"/>
      <c r="V831" s="669"/>
      <c r="W831" s="669"/>
      <c r="X831" s="669"/>
      <c r="Y831" s="669"/>
      <c r="Z831" s="669"/>
      <c r="AA831" s="669"/>
    </row>
    <row r="832" spans="1:27" ht="12.75">
      <c r="A832" s="669"/>
      <c r="B832" s="669"/>
      <c r="C832" s="669"/>
      <c r="D832" s="669"/>
      <c r="E832" s="669"/>
      <c r="F832" s="669"/>
      <c r="G832" s="669"/>
      <c r="H832" s="669"/>
      <c r="I832" s="669"/>
      <c r="J832" s="669"/>
      <c r="K832" s="669"/>
      <c r="L832" s="669"/>
      <c r="M832" s="669"/>
      <c r="N832" s="669"/>
      <c r="O832" s="669"/>
      <c r="P832" s="669"/>
      <c r="Q832" s="669"/>
      <c r="R832" s="669"/>
      <c r="S832" s="669"/>
      <c r="T832" s="669"/>
      <c r="U832" s="669"/>
      <c r="V832" s="669"/>
      <c r="W832" s="669"/>
      <c r="X832" s="669"/>
      <c r="Y832" s="669"/>
      <c r="Z832" s="669"/>
      <c r="AA832" s="669"/>
    </row>
    <row r="833" spans="1:27" ht="12.75">
      <c r="A833" s="669"/>
      <c r="B833" s="669"/>
      <c r="C833" s="669"/>
      <c r="D833" s="669"/>
      <c r="E833" s="669"/>
      <c r="F833" s="669"/>
      <c r="G833" s="669"/>
      <c r="H833" s="669"/>
      <c r="I833" s="669"/>
      <c r="J833" s="669"/>
      <c r="K833" s="669"/>
      <c r="L833" s="669"/>
      <c r="M833" s="669"/>
      <c r="N833" s="669"/>
      <c r="O833" s="669"/>
      <c r="P833" s="669"/>
      <c r="Q833" s="669"/>
      <c r="R833" s="669"/>
      <c r="S833" s="669"/>
      <c r="T833" s="669"/>
      <c r="U833" s="669"/>
      <c r="V833" s="669"/>
      <c r="W833" s="669"/>
      <c r="X833" s="669"/>
      <c r="Y833" s="669"/>
      <c r="Z833" s="669"/>
      <c r="AA833" s="669"/>
    </row>
    <row r="834" spans="1:27" ht="12.75">
      <c r="A834" s="669"/>
      <c r="B834" s="669"/>
      <c r="C834" s="669"/>
      <c r="D834" s="669"/>
      <c r="E834" s="669"/>
      <c r="F834" s="669"/>
      <c r="G834" s="669"/>
      <c r="H834" s="669"/>
      <c r="I834" s="669"/>
      <c r="J834" s="669"/>
      <c r="K834" s="669"/>
      <c r="L834" s="669"/>
      <c r="M834" s="669"/>
      <c r="N834" s="669"/>
      <c r="O834" s="669"/>
      <c r="P834" s="669"/>
      <c r="Q834" s="669"/>
      <c r="R834" s="669"/>
      <c r="S834" s="669"/>
      <c r="T834" s="669"/>
      <c r="U834" s="669"/>
      <c r="V834" s="669"/>
      <c r="W834" s="669"/>
      <c r="X834" s="669"/>
      <c r="Y834" s="669"/>
      <c r="Z834" s="669"/>
      <c r="AA834" s="669"/>
    </row>
    <row r="835" spans="1:27" ht="12.75">
      <c r="A835" s="669"/>
      <c r="B835" s="669"/>
      <c r="C835" s="669"/>
      <c r="D835" s="669"/>
      <c r="E835" s="669"/>
      <c r="F835" s="669"/>
      <c r="G835" s="669"/>
      <c r="H835" s="669"/>
      <c r="I835" s="669"/>
      <c r="J835" s="669"/>
      <c r="K835" s="669"/>
      <c r="L835" s="669"/>
      <c r="M835" s="669"/>
      <c r="N835" s="669"/>
      <c r="O835" s="669"/>
      <c r="P835" s="669"/>
      <c r="Q835" s="669"/>
      <c r="R835" s="669"/>
      <c r="S835" s="669"/>
      <c r="T835" s="669"/>
      <c r="U835" s="669"/>
      <c r="V835" s="669"/>
      <c r="W835" s="669"/>
      <c r="X835" s="669"/>
      <c r="Y835" s="669"/>
      <c r="Z835" s="669"/>
      <c r="AA835" s="669"/>
    </row>
    <row r="836" spans="1:27" ht="12.75">
      <c r="A836" s="669"/>
      <c r="B836" s="669"/>
      <c r="C836" s="669"/>
      <c r="D836" s="669"/>
      <c r="E836" s="669"/>
      <c r="F836" s="669"/>
      <c r="G836" s="669"/>
      <c r="H836" s="669"/>
      <c r="I836" s="669"/>
      <c r="J836" s="669"/>
      <c r="K836" s="669"/>
      <c r="L836" s="669"/>
      <c r="M836" s="669"/>
      <c r="N836" s="669"/>
      <c r="O836" s="669"/>
      <c r="P836" s="669"/>
      <c r="Q836" s="669"/>
      <c r="R836" s="669"/>
      <c r="S836" s="669"/>
      <c r="T836" s="669"/>
      <c r="U836" s="669"/>
      <c r="V836" s="669"/>
      <c r="W836" s="669"/>
      <c r="X836" s="669"/>
      <c r="Y836" s="669"/>
      <c r="Z836" s="669"/>
      <c r="AA836" s="669"/>
    </row>
    <row r="837" spans="1:27" ht="12.75">
      <c r="A837" s="669"/>
      <c r="B837" s="669"/>
      <c r="C837" s="669"/>
      <c r="D837" s="669"/>
      <c r="E837" s="669"/>
      <c r="F837" s="669"/>
      <c r="G837" s="669"/>
      <c r="H837" s="669"/>
      <c r="I837" s="669"/>
      <c r="J837" s="669"/>
      <c r="K837" s="669"/>
      <c r="L837" s="669"/>
      <c r="M837" s="669"/>
      <c r="N837" s="669"/>
      <c r="O837" s="669"/>
      <c r="P837" s="669"/>
      <c r="Q837" s="669"/>
      <c r="R837" s="669"/>
      <c r="S837" s="669"/>
      <c r="T837" s="669"/>
      <c r="U837" s="669"/>
      <c r="V837" s="669"/>
      <c r="W837" s="669"/>
      <c r="X837" s="669"/>
      <c r="Y837" s="669"/>
      <c r="Z837" s="669"/>
      <c r="AA837" s="669"/>
    </row>
    <row r="838" spans="1:27" ht="12.75">
      <c r="A838" s="669"/>
      <c r="B838" s="669"/>
      <c r="C838" s="669"/>
      <c r="D838" s="669"/>
      <c r="E838" s="669"/>
      <c r="F838" s="669"/>
      <c r="G838" s="669"/>
      <c r="H838" s="669"/>
      <c r="I838" s="669"/>
      <c r="J838" s="669"/>
      <c r="K838" s="669"/>
      <c r="L838" s="669"/>
      <c r="M838" s="669"/>
      <c r="N838" s="669"/>
      <c r="O838" s="669"/>
      <c r="P838" s="669"/>
      <c r="Q838" s="669"/>
      <c r="R838" s="669"/>
      <c r="S838" s="669"/>
      <c r="T838" s="669"/>
      <c r="U838" s="669"/>
      <c r="V838" s="669"/>
      <c r="W838" s="669"/>
      <c r="X838" s="669"/>
      <c r="Y838" s="669"/>
      <c r="Z838" s="669"/>
      <c r="AA838" s="669"/>
    </row>
    <row r="839" spans="1:27" ht="12.75">
      <c r="A839" s="669"/>
      <c r="B839" s="669"/>
      <c r="C839" s="669"/>
      <c r="D839" s="669"/>
      <c r="E839" s="669"/>
      <c r="F839" s="669"/>
      <c r="G839" s="669"/>
      <c r="H839" s="669"/>
      <c r="I839" s="669"/>
      <c r="J839" s="669"/>
      <c r="K839" s="669"/>
      <c r="L839" s="669"/>
      <c r="M839" s="669"/>
      <c r="N839" s="669"/>
      <c r="O839" s="669"/>
      <c r="P839" s="669"/>
      <c r="Q839" s="669"/>
      <c r="R839" s="669"/>
      <c r="S839" s="669"/>
      <c r="T839" s="669"/>
      <c r="U839" s="669"/>
      <c r="V839" s="669"/>
      <c r="W839" s="669"/>
      <c r="X839" s="669"/>
      <c r="Y839" s="669"/>
      <c r="Z839" s="669"/>
      <c r="AA839" s="669"/>
    </row>
    <row r="840" spans="1:27" ht="12.75">
      <c r="A840" s="669"/>
      <c r="B840" s="669"/>
      <c r="C840" s="669"/>
      <c r="D840" s="669"/>
      <c r="E840" s="669"/>
      <c r="F840" s="669"/>
      <c r="G840" s="669"/>
      <c r="H840" s="669"/>
      <c r="I840" s="669"/>
      <c r="J840" s="669"/>
      <c r="K840" s="669"/>
      <c r="L840" s="669"/>
      <c r="M840" s="669"/>
      <c r="N840" s="669"/>
      <c r="O840" s="669"/>
      <c r="P840" s="669"/>
      <c r="Q840" s="669"/>
      <c r="R840" s="669"/>
      <c r="S840" s="669"/>
      <c r="T840" s="669"/>
      <c r="U840" s="669"/>
      <c r="V840" s="669"/>
      <c r="W840" s="669"/>
      <c r="X840" s="669"/>
      <c r="Y840" s="669"/>
      <c r="Z840" s="669"/>
      <c r="AA840" s="669"/>
    </row>
    <row r="841" spans="1:27" ht="12.75">
      <c r="A841" s="669"/>
      <c r="B841" s="669"/>
      <c r="C841" s="669"/>
      <c r="D841" s="669"/>
      <c r="E841" s="669"/>
      <c r="F841" s="669"/>
      <c r="G841" s="669"/>
      <c r="H841" s="669"/>
      <c r="I841" s="669"/>
      <c r="J841" s="669"/>
      <c r="K841" s="669"/>
      <c r="L841" s="669"/>
      <c r="M841" s="669"/>
      <c r="N841" s="669"/>
      <c r="O841" s="669"/>
      <c r="P841" s="669"/>
      <c r="Q841" s="669"/>
      <c r="R841" s="669"/>
      <c r="S841" s="669"/>
      <c r="T841" s="669"/>
      <c r="U841" s="669"/>
      <c r="V841" s="669"/>
      <c r="W841" s="669"/>
      <c r="X841" s="669"/>
      <c r="Y841" s="669"/>
      <c r="Z841" s="669"/>
      <c r="AA841" s="669"/>
    </row>
    <row r="842" spans="1:27" ht="12.75">
      <c r="A842" s="669"/>
      <c r="B842" s="669"/>
      <c r="C842" s="669"/>
      <c r="D842" s="669"/>
      <c r="E842" s="669"/>
      <c r="F842" s="669"/>
      <c r="G842" s="669"/>
      <c r="H842" s="669"/>
      <c r="I842" s="669"/>
      <c r="J842" s="669"/>
      <c r="K842" s="669"/>
      <c r="L842" s="669"/>
      <c r="M842" s="669"/>
      <c r="N842" s="669"/>
      <c r="O842" s="669"/>
      <c r="P842" s="669"/>
      <c r="Q842" s="669"/>
      <c r="R842" s="669"/>
      <c r="S842" s="669"/>
      <c r="T842" s="669"/>
      <c r="U842" s="669"/>
      <c r="V842" s="669"/>
      <c r="W842" s="669"/>
      <c r="X842" s="669"/>
      <c r="Y842" s="669"/>
      <c r="Z842" s="669"/>
      <c r="AA842" s="669"/>
    </row>
    <row r="843" spans="1:27" ht="12.75">
      <c r="A843" s="669"/>
      <c r="B843" s="669"/>
      <c r="C843" s="669"/>
      <c r="D843" s="669"/>
      <c r="E843" s="669"/>
      <c r="F843" s="669"/>
      <c r="G843" s="669"/>
      <c r="H843" s="669"/>
      <c r="I843" s="669"/>
      <c r="J843" s="669"/>
      <c r="K843" s="669"/>
      <c r="L843" s="669"/>
      <c r="M843" s="669"/>
      <c r="N843" s="669"/>
      <c r="O843" s="669"/>
      <c r="P843" s="669"/>
      <c r="Q843" s="669"/>
      <c r="R843" s="669"/>
      <c r="S843" s="669"/>
      <c r="T843" s="669"/>
      <c r="U843" s="669"/>
      <c r="V843" s="669"/>
      <c r="W843" s="669"/>
      <c r="X843" s="669"/>
      <c r="Y843" s="669"/>
      <c r="Z843" s="669"/>
      <c r="AA843" s="669"/>
    </row>
    <row r="844" spans="1:27" ht="12.75">
      <c r="A844" s="669"/>
      <c r="B844" s="669"/>
      <c r="C844" s="669"/>
      <c r="D844" s="669"/>
      <c r="E844" s="669"/>
      <c r="F844" s="669"/>
      <c r="G844" s="669"/>
      <c r="H844" s="669"/>
      <c r="I844" s="669"/>
      <c r="J844" s="669"/>
      <c r="K844" s="669"/>
      <c r="L844" s="669"/>
      <c r="M844" s="669"/>
      <c r="N844" s="669"/>
      <c r="O844" s="669"/>
      <c r="P844" s="669"/>
      <c r="Q844" s="669"/>
      <c r="R844" s="669"/>
      <c r="S844" s="669"/>
      <c r="T844" s="669"/>
      <c r="U844" s="669"/>
      <c r="V844" s="669"/>
      <c r="W844" s="669"/>
      <c r="X844" s="669"/>
      <c r="Y844" s="669"/>
      <c r="Z844" s="669"/>
      <c r="AA844" s="669"/>
    </row>
    <row r="845" spans="1:27" ht="12.75">
      <c r="A845" s="669"/>
      <c r="B845" s="669"/>
      <c r="C845" s="669"/>
      <c r="D845" s="669"/>
      <c r="E845" s="669"/>
      <c r="F845" s="669"/>
      <c r="G845" s="669"/>
      <c r="H845" s="669"/>
      <c r="I845" s="669"/>
      <c r="J845" s="669"/>
      <c r="K845" s="669"/>
      <c r="L845" s="669"/>
      <c r="M845" s="669"/>
      <c r="N845" s="669"/>
      <c r="O845" s="669"/>
      <c r="P845" s="669"/>
      <c r="Q845" s="669"/>
      <c r="R845" s="669"/>
      <c r="S845" s="669"/>
      <c r="T845" s="669"/>
      <c r="U845" s="669"/>
      <c r="V845" s="669"/>
      <c r="W845" s="669"/>
      <c r="X845" s="669"/>
      <c r="Y845" s="669"/>
      <c r="Z845" s="669"/>
      <c r="AA845" s="669"/>
    </row>
    <row r="846" spans="1:27" ht="12.75">
      <c r="A846" s="669"/>
      <c r="B846" s="669"/>
      <c r="C846" s="669"/>
      <c r="D846" s="669"/>
      <c r="E846" s="669"/>
      <c r="F846" s="669"/>
      <c r="G846" s="669"/>
      <c r="H846" s="669"/>
      <c r="I846" s="669"/>
      <c r="J846" s="669"/>
      <c r="K846" s="669"/>
      <c r="L846" s="669"/>
      <c r="M846" s="669"/>
      <c r="N846" s="669"/>
      <c r="O846" s="669"/>
      <c r="P846" s="669"/>
      <c r="Q846" s="669"/>
      <c r="R846" s="669"/>
      <c r="S846" s="669"/>
      <c r="T846" s="669"/>
      <c r="U846" s="669"/>
      <c r="V846" s="669"/>
      <c r="W846" s="669"/>
      <c r="X846" s="669"/>
      <c r="Y846" s="669"/>
      <c r="Z846" s="669"/>
      <c r="AA846" s="669"/>
    </row>
    <row r="847" spans="1:27" ht="12.75">
      <c r="A847" s="669"/>
      <c r="B847" s="669"/>
      <c r="C847" s="669"/>
      <c r="D847" s="669"/>
      <c r="E847" s="669"/>
      <c r="F847" s="669"/>
      <c r="G847" s="669"/>
      <c r="H847" s="669"/>
      <c r="I847" s="669"/>
      <c r="J847" s="669"/>
      <c r="K847" s="669"/>
      <c r="L847" s="669"/>
      <c r="M847" s="669"/>
      <c r="N847" s="669"/>
      <c r="O847" s="669"/>
      <c r="P847" s="669"/>
      <c r="Q847" s="669"/>
      <c r="R847" s="669"/>
      <c r="S847" s="669"/>
      <c r="T847" s="669"/>
      <c r="U847" s="669"/>
      <c r="V847" s="669"/>
      <c r="W847" s="669"/>
      <c r="X847" s="669"/>
      <c r="Y847" s="669"/>
      <c r="Z847" s="669"/>
      <c r="AA847" s="669"/>
    </row>
    <row r="848" spans="1:27" ht="12.75">
      <c r="A848" s="669"/>
      <c r="B848" s="669"/>
      <c r="C848" s="669"/>
      <c r="D848" s="669"/>
      <c r="E848" s="669"/>
      <c r="F848" s="669"/>
      <c r="G848" s="669"/>
      <c r="H848" s="669"/>
      <c r="I848" s="669"/>
      <c r="J848" s="669"/>
      <c r="K848" s="669"/>
      <c r="L848" s="669"/>
      <c r="M848" s="669"/>
      <c r="N848" s="669"/>
      <c r="O848" s="669"/>
      <c r="P848" s="669"/>
      <c r="Q848" s="669"/>
      <c r="R848" s="669"/>
      <c r="S848" s="669"/>
      <c r="T848" s="669"/>
      <c r="U848" s="669"/>
      <c r="V848" s="669"/>
      <c r="W848" s="669"/>
      <c r="X848" s="669"/>
      <c r="Y848" s="669"/>
      <c r="Z848" s="669"/>
      <c r="AA848" s="669"/>
    </row>
    <row r="849" spans="1:27" ht="12.75">
      <c r="A849" s="669"/>
      <c r="B849" s="669"/>
      <c r="C849" s="669"/>
      <c r="D849" s="669"/>
      <c r="E849" s="669"/>
      <c r="F849" s="669"/>
      <c r="G849" s="669"/>
      <c r="H849" s="669"/>
      <c r="I849" s="669"/>
      <c r="J849" s="669"/>
      <c r="K849" s="669"/>
      <c r="L849" s="669"/>
      <c r="M849" s="669"/>
      <c r="N849" s="669"/>
      <c r="O849" s="669"/>
      <c r="P849" s="669"/>
      <c r="Q849" s="669"/>
      <c r="R849" s="669"/>
      <c r="S849" s="669"/>
      <c r="T849" s="669"/>
      <c r="U849" s="669"/>
      <c r="V849" s="669"/>
      <c r="W849" s="669"/>
      <c r="X849" s="669"/>
      <c r="Y849" s="669"/>
      <c r="Z849" s="669"/>
      <c r="AA849" s="669"/>
    </row>
    <row r="850" spans="1:27" ht="12.75">
      <c r="A850" s="669"/>
      <c r="B850" s="669"/>
      <c r="C850" s="669"/>
      <c r="D850" s="669"/>
      <c r="E850" s="669"/>
      <c r="F850" s="669"/>
      <c r="G850" s="669"/>
      <c r="H850" s="669"/>
      <c r="I850" s="669"/>
      <c r="J850" s="669"/>
      <c r="K850" s="669"/>
      <c r="L850" s="669"/>
      <c r="M850" s="669"/>
      <c r="N850" s="669"/>
      <c r="O850" s="669"/>
      <c r="P850" s="669"/>
      <c r="Q850" s="669"/>
      <c r="R850" s="669"/>
      <c r="S850" s="669"/>
      <c r="T850" s="669"/>
      <c r="U850" s="669"/>
      <c r="V850" s="669"/>
      <c r="W850" s="669"/>
      <c r="X850" s="669"/>
      <c r="Y850" s="669"/>
      <c r="Z850" s="669"/>
      <c r="AA850" s="669"/>
    </row>
    <row r="851" spans="1:27" ht="12.75">
      <c r="A851" s="669"/>
      <c r="B851" s="669"/>
      <c r="C851" s="669"/>
      <c r="D851" s="669"/>
      <c r="E851" s="669"/>
      <c r="F851" s="669"/>
      <c r="G851" s="669"/>
      <c r="H851" s="669"/>
      <c r="I851" s="669"/>
      <c r="J851" s="669"/>
      <c r="K851" s="669"/>
      <c r="L851" s="669"/>
      <c r="M851" s="669"/>
      <c r="N851" s="669"/>
      <c r="O851" s="669"/>
      <c r="P851" s="669"/>
      <c r="Q851" s="669"/>
      <c r="R851" s="669"/>
      <c r="S851" s="669"/>
      <c r="T851" s="669"/>
      <c r="U851" s="669"/>
      <c r="V851" s="669"/>
      <c r="W851" s="669"/>
      <c r="X851" s="669"/>
      <c r="Y851" s="669"/>
      <c r="Z851" s="669"/>
      <c r="AA851" s="669"/>
    </row>
    <row r="852" spans="1:27" ht="12.75">
      <c r="A852" s="669"/>
      <c r="B852" s="669"/>
      <c r="C852" s="669"/>
      <c r="D852" s="669"/>
      <c r="E852" s="669"/>
      <c r="F852" s="669"/>
      <c r="G852" s="669"/>
      <c r="H852" s="669"/>
      <c r="I852" s="669"/>
      <c r="J852" s="669"/>
      <c r="K852" s="669"/>
      <c r="L852" s="669"/>
      <c r="M852" s="669"/>
      <c r="N852" s="669"/>
      <c r="O852" s="669"/>
      <c r="P852" s="669"/>
      <c r="Q852" s="669"/>
      <c r="R852" s="669"/>
      <c r="S852" s="669"/>
      <c r="T852" s="669"/>
      <c r="U852" s="669"/>
      <c r="V852" s="669"/>
      <c r="W852" s="669"/>
      <c r="X852" s="669"/>
      <c r="Y852" s="669"/>
      <c r="Z852" s="669"/>
      <c r="AA852" s="669"/>
    </row>
    <row r="853" spans="1:27" ht="12.75">
      <c r="A853" s="669"/>
      <c r="B853" s="669"/>
      <c r="C853" s="669"/>
      <c r="D853" s="669"/>
      <c r="E853" s="669"/>
      <c r="F853" s="669"/>
      <c r="G853" s="669"/>
      <c r="H853" s="669"/>
      <c r="I853" s="669"/>
      <c r="J853" s="669"/>
      <c r="K853" s="669"/>
      <c r="L853" s="669"/>
      <c r="M853" s="669"/>
      <c r="N853" s="669"/>
      <c r="O853" s="669"/>
      <c r="P853" s="669"/>
      <c r="Q853" s="669"/>
      <c r="R853" s="669"/>
      <c r="S853" s="669"/>
      <c r="T853" s="669"/>
      <c r="U853" s="669"/>
      <c r="V853" s="669"/>
      <c r="W853" s="669"/>
      <c r="X853" s="669"/>
      <c r="Y853" s="669"/>
      <c r="Z853" s="669"/>
      <c r="AA853" s="669"/>
    </row>
    <row r="854" spans="1:27" ht="12.75">
      <c r="A854" s="669"/>
      <c r="B854" s="669"/>
      <c r="C854" s="669"/>
      <c r="D854" s="669"/>
      <c r="E854" s="669"/>
      <c r="F854" s="669"/>
      <c r="G854" s="669"/>
      <c r="H854" s="669"/>
      <c r="I854" s="669"/>
      <c r="J854" s="669"/>
      <c r="K854" s="669"/>
      <c r="L854" s="669"/>
      <c r="M854" s="669"/>
      <c r="N854" s="669"/>
      <c r="O854" s="669"/>
      <c r="P854" s="669"/>
      <c r="Q854" s="669"/>
      <c r="R854" s="669"/>
      <c r="S854" s="669"/>
      <c r="T854" s="669"/>
      <c r="U854" s="669"/>
      <c r="V854" s="669"/>
      <c r="W854" s="669"/>
      <c r="X854" s="669"/>
      <c r="Y854" s="669"/>
      <c r="Z854" s="669"/>
      <c r="AA854" s="669"/>
    </row>
    <row r="855" spans="1:27" ht="12.75">
      <c r="A855" s="669"/>
      <c r="B855" s="669"/>
      <c r="C855" s="669"/>
      <c r="D855" s="669"/>
      <c r="E855" s="669"/>
      <c r="F855" s="669"/>
      <c r="G855" s="669"/>
      <c r="H855" s="669"/>
      <c r="I855" s="669"/>
      <c r="J855" s="669"/>
      <c r="K855" s="669"/>
      <c r="L855" s="669"/>
      <c r="M855" s="669"/>
      <c r="N855" s="669"/>
      <c r="O855" s="669"/>
      <c r="P855" s="669"/>
      <c r="Q855" s="669"/>
      <c r="R855" s="669"/>
      <c r="S855" s="669"/>
      <c r="T855" s="669"/>
      <c r="U855" s="669"/>
      <c r="V855" s="669"/>
      <c r="W855" s="669"/>
      <c r="X855" s="669"/>
      <c r="Y855" s="669"/>
      <c r="Z855" s="669"/>
      <c r="AA855" s="669"/>
    </row>
    <row r="856" spans="1:27" ht="12.75">
      <c r="A856" s="669"/>
      <c r="B856" s="669"/>
      <c r="C856" s="669"/>
      <c r="D856" s="669"/>
      <c r="E856" s="669"/>
      <c r="F856" s="669"/>
      <c r="G856" s="669"/>
      <c r="H856" s="669"/>
      <c r="I856" s="669"/>
      <c r="J856" s="669"/>
      <c r="K856" s="669"/>
      <c r="L856" s="669"/>
      <c r="M856" s="669"/>
      <c r="N856" s="669"/>
      <c r="O856" s="669"/>
      <c r="P856" s="669"/>
      <c r="Q856" s="669"/>
      <c r="R856" s="669"/>
      <c r="S856" s="669"/>
      <c r="T856" s="669"/>
      <c r="U856" s="669"/>
      <c r="V856" s="669"/>
      <c r="W856" s="669"/>
      <c r="X856" s="669"/>
      <c r="Y856" s="669"/>
      <c r="Z856" s="669"/>
      <c r="AA856" s="669"/>
    </row>
    <row r="857" spans="1:27" ht="12.75">
      <c r="A857" s="669"/>
      <c r="B857" s="669"/>
      <c r="C857" s="669"/>
      <c r="D857" s="669"/>
      <c r="E857" s="669"/>
      <c r="F857" s="669"/>
      <c r="G857" s="669"/>
      <c r="H857" s="669"/>
      <c r="I857" s="669"/>
      <c r="J857" s="669"/>
      <c r="K857" s="669"/>
      <c r="L857" s="669"/>
      <c r="M857" s="669"/>
      <c r="N857" s="669"/>
      <c r="O857" s="669"/>
      <c r="P857" s="669"/>
      <c r="Q857" s="669"/>
      <c r="R857" s="669"/>
      <c r="S857" s="669"/>
      <c r="T857" s="669"/>
      <c r="U857" s="669"/>
      <c r="V857" s="669"/>
      <c r="W857" s="669"/>
      <c r="X857" s="669"/>
      <c r="Y857" s="669"/>
      <c r="Z857" s="669"/>
      <c r="AA857" s="669"/>
    </row>
    <row r="858" spans="1:27" ht="12.75">
      <c r="A858" s="669"/>
      <c r="B858" s="669"/>
      <c r="C858" s="669"/>
      <c r="D858" s="669"/>
      <c r="E858" s="669"/>
      <c r="F858" s="669"/>
      <c r="G858" s="669"/>
      <c r="H858" s="669"/>
      <c r="I858" s="669"/>
      <c r="J858" s="669"/>
      <c r="K858" s="669"/>
      <c r="L858" s="669"/>
      <c r="M858" s="669"/>
      <c r="N858" s="669"/>
      <c r="O858" s="669"/>
      <c r="P858" s="669"/>
      <c r="Q858" s="669"/>
      <c r="R858" s="669"/>
      <c r="S858" s="669"/>
      <c r="T858" s="669"/>
      <c r="U858" s="669"/>
      <c r="V858" s="669"/>
      <c r="W858" s="669"/>
      <c r="X858" s="669"/>
      <c r="Y858" s="669"/>
      <c r="Z858" s="669"/>
      <c r="AA858" s="669"/>
    </row>
    <row r="859" spans="1:27" ht="12.75">
      <c r="A859" s="669"/>
      <c r="B859" s="669"/>
      <c r="C859" s="669"/>
      <c r="D859" s="669"/>
      <c r="E859" s="669"/>
      <c r="F859" s="669"/>
      <c r="G859" s="669"/>
      <c r="H859" s="669"/>
      <c r="I859" s="669"/>
      <c r="J859" s="669"/>
      <c r="K859" s="669"/>
      <c r="L859" s="669"/>
      <c r="M859" s="669"/>
      <c r="N859" s="669"/>
      <c r="O859" s="669"/>
      <c r="P859" s="669"/>
      <c r="Q859" s="669"/>
      <c r="R859" s="669"/>
      <c r="S859" s="669"/>
      <c r="T859" s="669"/>
      <c r="U859" s="669"/>
      <c r="V859" s="669"/>
      <c r="W859" s="669"/>
      <c r="X859" s="669"/>
      <c r="Y859" s="669"/>
      <c r="Z859" s="669"/>
      <c r="AA859" s="669"/>
    </row>
    <row r="860" spans="1:27" ht="12.75">
      <c r="A860" s="669"/>
      <c r="B860" s="669"/>
      <c r="C860" s="669"/>
      <c r="D860" s="669"/>
      <c r="E860" s="669"/>
      <c r="F860" s="669"/>
      <c r="G860" s="669"/>
      <c r="H860" s="669"/>
      <c r="I860" s="669"/>
      <c r="J860" s="669"/>
      <c r="K860" s="669"/>
      <c r="L860" s="669"/>
      <c r="M860" s="669"/>
      <c r="N860" s="669"/>
      <c r="O860" s="669"/>
      <c r="P860" s="669"/>
      <c r="Q860" s="669"/>
      <c r="R860" s="669"/>
      <c r="S860" s="669"/>
      <c r="T860" s="669"/>
      <c r="U860" s="669"/>
      <c r="V860" s="669"/>
      <c r="W860" s="669"/>
      <c r="X860" s="669"/>
      <c r="Y860" s="669"/>
      <c r="Z860" s="669"/>
      <c r="AA860" s="669"/>
    </row>
    <row r="861" spans="1:27" ht="12.75">
      <c r="A861" s="669"/>
      <c r="B861" s="669"/>
      <c r="C861" s="669"/>
      <c r="D861" s="669"/>
      <c r="E861" s="669"/>
      <c r="F861" s="669"/>
      <c r="G861" s="669"/>
      <c r="H861" s="669"/>
      <c r="I861" s="669"/>
      <c r="J861" s="669"/>
      <c r="K861" s="669"/>
      <c r="L861" s="669"/>
      <c r="M861" s="669"/>
      <c r="N861" s="669"/>
      <c r="O861" s="669"/>
      <c r="P861" s="669"/>
      <c r="Q861" s="669"/>
      <c r="R861" s="669"/>
      <c r="S861" s="669"/>
      <c r="T861" s="669"/>
      <c r="U861" s="669"/>
      <c r="V861" s="669"/>
      <c r="W861" s="669"/>
      <c r="X861" s="669"/>
      <c r="Y861" s="669"/>
      <c r="Z861" s="669"/>
      <c r="AA861" s="669"/>
    </row>
    <row r="862" spans="1:27" ht="12.75">
      <c r="A862" s="669"/>
      <c r="B862" s="669"/>
      <c r="C862" s="669"/>
      <c r="D862" s="669"/>
      <c r="E862" s="669"/>
      <c r="F862" s="669"/>
      <c r="G862" s="669"/>
      <c r="H862" s="669"/>
      <c r="I862" s="669"/>
      <c r="J862" s="669"/>
      <c r="K862" s="669"/>
      <c r="L862" s="669"/>
      <c r="M862" s="669"/>
      <c r="N862" s="669"/>
      <c r="O862" s="669"/>
      <c r="P862" s="669"/>
      <c r="Q862" s="669"/>
      <c r="R862" s="669"/>
      <c r="S862" s="669"/>
      <c r="T862" s="669"/>
      <c r="U862" s="669"/>
      <c r="V862" s="669"/>
      <c r="W862" s="669"/>
      <c r="X862" s="669"/>
      <c r="Y862" s="669"/>
      <c r="Z862" s="669"/>
      <c r="AA862" s="669"/>
    </row>
    <row r="863" spans="1:27" ht="12.75">
      <c r="A863" s="669"/>
      <c r="B863" s="669"/>
      <c r="C863" s="669"/>
      <c r="D863" s="669"/>
      <c r="E863" s="669"/>
      <c r="F863" s="669"/>
      <c r="G863" s="669"/>
      <c r="H863" s="669"/>
      <c r="I863" s="669"/>
      <c r="J863" s="669"/>
      <c r="K863" s="669"/>
      <c r="L863" s="669"/>
      <c r="M863" s="669"/>
      <c r="N863" s="669"/>
      <c r="O863" s="669"/>
      <c r="P863" s="669"/>
      <c r="Q863" s="669"/>
      <c r="R863" s="669"/>
      <c r="S863" s="669"/>
      <c r="T863" s="669"/>
      <c r="U863" s="669"/>
      <c r="V863" s="669"/>
      <c r="W863" s="669"/>
      <c r="X863" s="669"/>
      <c r="Y863" s="669"/>
      <c r="Z863" s="669"/>
      <c r="AA863" s="669"/>
    </row>
    <row r="864" spans="1:27" ht="12.75">
      <c r="A864" s="669"/>
      <c r="B864" s="669"/>
      <c r="C864" s="669"/>
      <c r="D864" s="669"/>
      <c r="E864" s="669"/>
      <c r="F864" s="669"/>
      <c r="G864" s="669"/>
      <c r="H864" s="669"/>
      <c r="I864" s="669"/>
      <c r="J864" s="669"/>
      <c r="K864" s="669"/>
      <c r="L864" s="669"/>
      <c r="M864" s="669"/>
      <c r="N864" s="669"/>
      <c r="O864" s="669"/>
      <c r="P864" s="669"/>
      <c r="Q864" s="669"/>
      <c r="R864" s="669"/>
      <c r="S864" s="669"/>
      <c r="T864" s="669"/>
      <c r="U864" s="669"/>
      <c r="V864" s="669"/>
      <c r="W864" s="669"/>
      <c r="X864" s="669"/>
      <c r="Y864" s="669"/>
      <c r="Z864" s="669"/>
      <c r="AA864" s="669"/>
    </row>
    <row r="865" spans="1:27" ht="12.75">
      <c r="A865" s="669"/>
      <c r="B865" s="669"/>
      <c r="C865" s="669"/>
      <c r="D865" s="669"/>
      <c r="E865" s="669"/>
      <c r="F865" s="669"/>
      <c r="G865" s="669"/>
      <c r="H865" s="669"/>
      <c r="I865" s="669"/>
      <c r="J865" s="669"/>
      <c r="K865" s="669"/>
      <c r="L865" s="669"/>
      <c r="M865" s="669"/>
      <c r="N865" s="669"/>
      <c r="O865" s="669"/>
      <c r="P865" s="669"/>
      <c r="Q865" s="669"/>
      <c r="R865" s="669"/>
      <c r="S865" s="669"/>
      <c r="T865" s="669"/>
      <c r="U865" s="669"/>
      <c r="V865" s="669"/>
      <c r="W865" s="669"/>
      <c r="X865" s="669"/>
      <c r="Y865" s="669"/>
      <c r="Z865" s="669"/>
      <c r="AA865" s="669"/>
    </row>
    <row r="866" spans="1:27" ht="12.75">
      <c r="A866" s="669"/>
      <c r="B866" s="669"/>
      <c r="C866" s="669"/>
      <c r="D866" s="669"/>
      <c r="E866" s="669"/>
      <c r="F866" s="669"/>
      <c r="G866" s="669"/>
      <c r="H866" s="669"/>
      <c r="I866" s="669"/>
      <c r="J866" s="669"/>
      <c r="K866" s="669"/>
      <c r="L866" s="669"/>
      <c r="M866" s="669"/>
      <c r="N866" s="669"/>
      <c r="O866" s="669"/>
      <c r="P866" s="669"/>
      <c r="Q866" s="669"/>
      <c r="R866" s="669"/>
      <c r="S866" s="669"/>
      <c r="T866" s="669"/>
      <c r="U866" s="669"/>
      <c r="V866" s="669"/>
      <c r="W866" s="669"/>
      <c r="X866" s="669"/>
      <c r="Y866" s="669"/>
      <c r="Z866" s="669"/>
      <c r="AA866" s="669"/>
    </row>
    <row r="867" spans="1:27" ht="12.75">
      <c r="A867" s="669"/>
      <c r="B867" s="669"/>
      <c r="C867" s="669"/>
      <c r="D867" s="669"/>
      <c r="E867" s="669"/>
      <c r="F867" s="669"/>
      <c r="G867" s="669"/>
      <c r="H867" s="669"/>
      <c r="I867" s="669"/>
      <c r="J867" s="669"/>
      <c r="K867" s="669"/>
      <c r="L867" s="669"/>
      <c r="M867" s="669"/>
      <c r="N867" s="669"/>
      <c r="O867" s="669"/>
      <c r="P867" s="669"/>
      <c r="Q867" s="669"/>
      <c r="R867" s="669"/>
      <c r="S867" s="669"/>
      <c r="T867" s="669"/>
      <c r="U867" s="669"/>
      <c r="V867" s="669"/>
      <c r="W867" s="669"/>
      <c r="X867" s="669"/>
      <c r="Y867" s="669"/>
      <c r="Z867" s="669"/>
      <c r="AA867" s="669"/>
    </row>
    <row r="868" spans="1:27" ht="12.75">
      <c r="A868" s="669"/>
      <c r="B868" s="669"/>
      <c r="C868" s="669"/>
      <c r="D868" s="669"/>
      <c r="E868" s="669"/>
      <c r="F868" s="669"/>
      <c r="G868" s="669"/>
      <c r="H868" s="669"/>
      <c r="I868" s="669"/>
      <c r="J868" s="669"/>
      <c r="K868" s="669"/>
      <c r="L868" s="669"/>
      <c r="M868" s="669"/>
      <c r="N868" s="669"/>
      <c r="O868" s="669"/>
      <c r="P868" s="669"/>
      <c r="Q868" s="669"/>
      <c r="R868" s="669"/>
      <c r="S868" s="669"/>
      <c r="T868" s="669"/>
      <c r="U868" s="669"/>
      <c r="V868" s="669"/>
      <c r="W868" s="669"/>
      <c r="X868" s="669"/>
      <c r="Y868" s="669"/>
      <c r="Z868" s="669"/>
      <c r="AA868" s="669"/>
    </row>
    <row r="869" spans="1:27" ht="12.75">
      <c r="A869" s="669"/>
      <c r="B869" s="669"/>
      <c r="C869" s="669"/>
      <c r="D869" s="669"/>
      <c r="E869" s="669"/>
      <c r="F869" s="669"/>
      <c r="G869" s="669"/>
      <c r="H869" s="669"/>
      <c r="I869" s="669"/>
      <c r="J869" s="669"/>
      <c r="K869" s="669"/>
      <c r="L869" s="669"/>
      <c r="M869" s="669"/>
      <c r="N869" s="669"/>
      <c r="O869" s="669"/>
      <c r="P869" s="669"/>
      <c r="Q869" s="669"/>
      <c r="R869" s="669"/>
      <c r="S869" s="669"/>
      <c r="T869" s="669"/>
      <c r="U869" s="669"/>
      <c r="V869" s="669"/>
      <c r="W869" s="669"/>
      <c r="X869" s="669"/>
      <c r="Y869" s="669"/>
      <c r="Z869" s="669"/>
      <c r="AA869" s="669"/>
    </row>
    <row r="870" spans="1:27" ht="12.75">
      <c r="A870" s="669"/>
      <c r="B870" s="669"/>
      <c r="C870" s="669"/>
      <c r="D870" s="669"/>
      <c r="E870" s="669"/>
      <c r="F870" s="669"/>
      <c r="G870" s="669"/>
      <c r="H870" s="669"/>
      <c r="I870" s="669"/>
      <c r="J870" s="669"/>
      <c r="K870" s="669"/>
      <c r="L870" s="669"/>
      <c r="M870" s="669"/>
      <c r="N870" s="669"/>
      <c r="O870" s="669"/>
      <c r="P870" s="669"/>
      <c r="Q870" s="669"/>
      <c r="R870" s="669"/>
      <c r="S870" s="669"/>
      <c r="T870" s="669"/>
      <c r="U870" s="669"/>
      <c r="V870" s="669"/>
      <c r="W870" s="669"/>
      <c r="X870" s="669"/>
      <c r="Y870" s="669"/>
      <c r="Z870" s="669"/>
      <c r="AA870" s="669"/>
    </row>
    <row r="871" spans="1:27" ht="12.75">
      <c r="A871" s="669"/>
      <c r="B871" s="669"/>
      <c r="C871" s="669"/>
      <c r="D871" s="669"/>
      <c r="E871" s="669"/>
      <c r="F871" s="669"/>
      <c r="G871" s="669"/>
      <c r="H871" s="669"/>
      <c r="I871" s="669"/>
      <c r="J871" s="669"/>
      <c r="K871" s="669"/>
      <c r="L871" s="669"/>
      <c r="M871" s="669"/>
      <c r="N871" s="669"/>
      <c r="O871" s="669"/>
      <c r="P871" s="669"/>
      <c r="Q871" s="669"/>
      <c r="R871" s="669"/>
      <c r="S871" s="669"/>
      <c r="T871" s="669"/>
      <c r="U871" s="669"/>
      <c r="V871" s="669"/>
      <c r="W871" s="669"/>
      <c r="X871" s="669"/>
      <c r="Y871" s="669"/>
      <c r="Z871" s="669"/>
      <c r="AA871" s="669"/>
    </row>
    <row r="872" spans="1:27" ht="12.75">
      <c r="A872" s="669"/>
      <c r="B872" s="669"/>
      <c r="C872" s="669"/>
      <c r="D872" s="669"/>
      <c r="E872" s="669"/>
      <c r="F872" s="669"/>
      <c r="G872" s="669"/>
      <c r="H872" s="669"/>
      <c r="I872" s="669"/>
      <c r="J872" s="669"/>
      <c r="K872" s="669"/>
      <c r="L872" s="669"/>
      <c r="M872" s="669"/>
      <c r="N872" s="669"/>
      <c r="O872" s="669"/>
      <c r="P872" s="669"/>
      <c r="Q872" s="669"/>
      <c r="R872" s="669"/>
      <c r="S872" s="669"/>
      <c r="T872" s="669"/>
      <c r="U872" s="669"/>
      <c r="V872" s="669"/>
      <c r="W872" s="669"/>
      <c r="X872" s="669"/>
      <c r="Y872" s="669"/>
      <c r="Z872" s="669"/>
      <c r="AA872" s="669"/>
    </row>
    <row r="873" spans="1:27" ht="12.75">
      <c r="A873" s="669"/>
      <c r="B873" s="669"/>
      <c r="C873" s="669"/>
      <c r="D873" s="669"/>
      <c r="E873" s="669"/>
      <c r="F873" s="669"/>
      <c r="G873" s="669"/>
      <c r="H873" s="669"/>
      <c r="I873" s="669"/>
      <c r="J873" s="669"/>
      <c r="K873" s="669"/>
      <c r="L873" s="669"/>
      <c r="M873" s="669"/>
      <c r="N873" s="669"/>
      <c r="O873" s="669"/>
      <c r="P873" s="669"/>
      <c r="Q873" s="669"/>
      <c r="R873" s="669"/>
      <c r="S873" s="669"/>
      <c r="T873" s="669"/>
      <c r="U873" s="669"/>
      <c r="V873" s="669"/>
      <c r="W873" s="669"/>
      <c r="X873" s="669"/>
      <c r="Y873" s="669"/>
      <c r="Z873" s="669"/>
      <c r="AA873" s="669"/>
    </row>
    <row r="874" spans="1:27" ht="12.75">
      <c r="A874" s="669"/>
      <c r="B874" s="669"/>
      <c r="C874" s="669"/>
      <c r="D874" s="669"/>
      <c r="E874" s="669"/>
      <c r="F874" s="669"/>
      <c r="G874" s="669"/>
      <c r="H874" s="669"/>
      <c r="I874" s="669"/>
      <c r="J874" s="669"/>
      <c r="K874" s="669"/>
      <c r="L874" s="669"/>
      <c r="M874" s="669"/>
      <c r="N874" s="669"/>
      <c r="O874" s="669"/>
      <c r="P874" s="669"/>
      <c r="Q874" s="669"/>
      <c r="R874" s="669"/>
      <c r="S874" s="669"/>
      <c r="T874" s="669"/>
      <c r="U874" s="669"/>
      <c r="V874" s="669"/>
      <c r="W874" s="669"/>
      <c r="X874" s="669"/>
      <c r="Y874" s="669"/>
      <c r="Z874" s="669"/>
      <c r="AA874" s="669"/>
    </row>
    <row r="875" spans="1:27" ht="12.75">
      <c r="A875" s="669"/>
      <c r="B875" s="669"/>
      <c r="C875" s="669"/>
      <c r="D875" s="669"/>
      <c r="E875" s="669"/>
      <c r="F875" s="669"/>
      <c r="G875" s="669"/>
      <c r="H875" s="669"/>
      <c r="I875" s="669"/>
      <c r="J875" s="669"/>
      <c r="K875" s="669"/>
      <c r="L875" s="669"/>
      <c r="M875" s="669"/>
      <c r="N875" s="669"/>
      <c r="O875" s="669"/>
      <c r="P875" s="669"/>
      <c r="Q875" s="669"/>
      <c r="R875" s="669"/>
      <c r="S875" s="669"/>
      <c r="T875" s="669"/>
      <c r="U875" s="669"/>
      <c r="V875" s="669"/>
      <c r="W875" s="669"/>
      <c r="X875" s="669"/>
      <c r="Y875" s="669"/>
      <c r="Z875" s="669"/>
      <c r="AA875" s="669"/>
    </row>
    <row r="876" spans="1:27" ht="12.75">
      <c r="A876" s="669"/>
      <c r="B876" s="669"/>
      <c r="C876" s="669"/>
      <c r="D876" s="669"/>
      <c r="E876" s="669"/>
      <c r="F876" s="669"/>
      <c r="G876" s="669"/>
      <c r="H876" s="669"/>
      <c r="I876" s="669"/>
      <c r="J876" s="669"/>
      <c r="K876" s="669"/>
      <c r="L876" s="669"/>
      <c r="M876" s="669"/>
      <c r="N876" s="669"/>
      <c r="O876" s="669"/>
      <c r="P876" s="669"/>
      <c r="Q876" s="669"/>
      <c r="R876" s="669"/>
      <c r="S876" s="669"/>
      <c r="T876" s="669"/>
      <c r="U876" s="669"/>
      <c r="V876" s="669"/>
      <c r="W876" s="669"/>
      <c r="X876" s="669"/>
      <c r="Y876" s="669"/>
      <c r="Z876" s="669"/>
      <c r="AA876" s="669"/>
    </row>
    <row r="877" spans="1:27" ht="12.75">
      <c r="A877" s="669"/>
      <c r="B877" s="669"/>
      <c r="C877" s="669"/>
      <c r="D877" s="669"/>
      <c r="E877" s="669"/>
      <c r="F877" s="669"/>
      <c r="G877" s="669"/>
      <c r="H877" s="669"/>
      <c r="I877" s="669"/>
      <c r="J877" s="669"/>
      <c r="K877" s="669"/>
      <c r="L877" s="669"/>
      <c r="M877" s="669"/>
      <c r="N877" s="669"/>
      <c r="O877" s="669"/>
      <c r="P877" s="669"/>
      <c r="Q877" s="669"/>
      <c r="R877" s="669"/>
      <c r="S877" s="669"/>
      <c r="T877" s="669"/>
      <c r="U877" s="669"/>
      <c r="V877" s="669"/>
      <c r="W877" s="669"/>
      <c r="X877" s="669"/>
      <c r="Y877" s="669"/>
      <c r="Z877" s="669"/>
      <c r="AA877" s="669"/>
    </row>
    <row r="878" spans="1:27" ht="12.75">
      <c r="A878" s="669"/>
      <c r="B878" s="669"/>
      <c r="C878" s="669"/>
      <c r="D878" s="669"/>
      <c r="E878" s="669"/>
      <c r="F878" s="669"/>
      <c r="G878" s="669"/>
      <c r="H878" s="669"/>
      <c r="I878" s="669"/>
      <c r="J878" s="669"/>
      <c r="K878" s="669"/>
      <c r="L878" s="669"/>
      <c r="M878" s="669"/>
      <c r="N878" s="669"/>
      <c r="O878" s="669"/>
      <c r="P878" s="669"/>
      <c r="Q878" s="669"/>
      <c r="R878" s="669"/>
      <c r="S878" s="669"/>
      <c r="T878" s="669"/>
      <c r="U878" s="669"/>
      <c r="V878" s="669"/>
      <c r="W878" s="669"/>
      <c r="X878" s="669"/>
      <c r="Y878" s="669"/>
      <c r="Z878" s="669"/>
      <c r="AA878" s="669"/>
    </row>
    <row r="879" spans="1:27" ht="12.75">
      <c r="A879" s="669"/>
      <c r="B879" s="669"/>
      <c r="C879" s="669"/>
      <c r="D879" s="669"/>
      <c r="E879" s="669"/>
      <c r="F879" s="669"/>
      <c r="G879" s="669"/>
      <c r="H879" s="669"/>
      <c r="I879" s="669"/>
      <c r="J879" s="669"/>
      <c r="K879" s="669"/>
      <c r="L879" s="669"/>
      <c r="M879" s="669"/>
      <c r="N879" s="669"/>
      <c r="O879" s="669"/>
      <c r="P879" s="669"/>
      <c r="Q879" s="669"/>
      <c r="R879" s="669"/>
      <c r="S879" s="669"/>
      <c r="T879" s="669"/>
      <c r="U879" s="669"/>
      <c r="V879" s="669"/>
      <c r="W879" s="669"/>
      <c r="X879" s="669"/>
      <c r="Y879" s="669"/>
      <c r="Z879" s="669"/>
      <c r="AA879" s="669"/>
    </row>
    <row r="880" spans="1:27" ht="12.75">
      <c r="A880" s="669"/>
      <c r="B880" s="669"/>
      <c r="C880" s="669"/>
      <c r="D880" s="669"/>
      <c r="E880" s="669"/>
      <c r="F880" s="669"/>
      <c r="G880" s="669"/>
      <c r="H880" s="669"/>
      <c r="I880" s="669"/>
      <c r="J880" s="669"/>
      <c r="K880" s="669"/>
      <c r="L880" s="669"/>
      <c r="M880" s="669"/>
      <c r="N880" s="669"/>
      <c r="O880" s="669"/>
      <c r="P880" s="669"/>
      <c r="Q880" s="669"/>
      <c r="R880" s="669"/>
      <c r="S880" s="669"/>
      <c r="T880" s="669"/>
      <c r="U880" s="669"/>
      <c r="V880" s="669"/>
      <c r="W880" s="669"/>
      <c r="X880" s="669"/>
      <c r="Y880" s="669"/>
      <c r="Z880" s="669"/>
      <c r="AA880" s="669"/>
    </row>
    <row r="881" spans="1:27" ht="12.75">
      <c r="A881" s="669"/>
      <c r="B881" s="669"/>
      <c r="C881" s="669"/>
      <c r="D881" s="669"/>
      <c r="E881" s="669"/>
      <c r="F881" s="669"/>
      <c r="G881" s="669"/>
      <c r="H881" s="669"/>
      <c r="I881" s="669"/>
      <c r="J881" s="669"/>
      <c r="K881" s="669"/>
      <c r="L881" s="669"/>
      <c r="M881" s="669"/>
      <c r="N881" s="669"/>
      <c r="O881" s="669"/>
      <c r="P881" s="669"/>
      <c r="Q881" s="669"/>
      <c r="R881" s="669"/>
      <c r="S881" s="669"/>
      <c r="T881" s="669"/>
      <c r="U881" s="669"/>
      <c r="V881" s="669"/>
      <c r="W881" s="669"/>
      <c r="X881" s="669"/>
      <c r="Y881" s="669"/>
      <c r="Z881" s="669"/>
      <c r="AA881" s="669"/>
    </row>
    <row r="882" spans="1:27" ht="12.75">
      <c r="A882" s="669"/>
      <c r="B882" s="669"/>
      <c r="C882" s="669"/>
      <c r="D882" s="669"/>
      <c r="E882" s="669"/>
      <c r="F882" s="669"/>
      <c r="G882" s="669"/>
      <c r="H882" s="669"/>
      <c r="I882" s="669"/>
      <c r="J882" s="669"/>
      <c r="K882" s="669"/>
      <c r="L882" s="669"/>
      <c r="M882" s="669"/>
      <c r="N882" s="669"/>
      <c r="O882" s="669"/>
      <c r="P882" s="669"/>
      <c r="Q882" s="669"/>
      <c r="R882" s="669"/>
      <c r="S882" s="669"/>
      <c r="T882" s="669"/>
      <c r="U882" s="669"/>
      <c r="V882" s="669"/>
      <c r="W882" s="669"/>
      <c r="X882" s="669"/>
      <c r="Y882" s="669"/>
      <c r="Z882" s="669"/>
      <c r="AA882" s="669"/>
    </row>
    <row r="883" spans="1:27" ht="12.75">
      <c r="A883" s="669"/>
      <c r="B883" s="669"/>
      <c r="C883" s="669"/>
      <c r="D883" s="669"/>
      <c r="E883" s="669"/>
      <c r="F883" s="669"/>
      <c r="G883" s="669"/>
      <c r="H883" s="669"/>
      <c r="I883" s="669"/>
      <c r="J883" s="669"/>
      <c r="K883" s="669"/>
      <c r="L883" s="669"/>
      <c r="M883" s="669"/>
      <c r="N883" s="669"/>
      <c r="O883" s="669"/>
      <c r="P883" s="669"/>
      <c r="Q883" s="669"/>
      <c r="R883" s="669"/>
      <c r="S883" s="669"/>
      <c r="T883" s="669"/>
      <c r="U883" s="669"/>
      <c r="V883" s="669"/>
      <c r="W883" s="669"/>
      <c r="X883" s="669"/>
      <c r="Y883" s="669"/>
      <c r="Z883" s="669"/>
      <c r="AA883" s="669"/>
    </row>
    <row r="884" spans="1:27" ht="12.75">
      <c r="A884" s="669"/>
      <c r="B884" s="669"/>
      <c r="C884" s="669"/>
      <c r="D884" s="669"/>
      <c r="E884" s="669"/>
      <c r="F884" s="669"/>
      <c r="G884" s="669"/>
      <c r="H884" s="669"/>
      <c r="I884" s="669"/>
      <c r="J884" s="669"/>
      <c r="K884" s="669"/>
      <c r="L884" s="669"/>
      <c r="M884" s="669"/>
      <c r="N884" s="669"/>
      <c r="O884" s="669"/>
      <c r="P884" s="669"/>
      <c r="Q884" s="669"/>
      <c r="R884" s="669"/>
      <c r="S884" s="669"/>
      <c r="T884" s="669"/>
      <c r="U884" s="669"/>
      <c r="V884" s="669"/>
      <c r="W884" s="669"/>
      <c r="X884" s="669"/>
      <c r="Y884" s="669"/>
      <c r="Z884" s="669"/>
      <c r="AA884" s="669"/>
    </row>
    <row r="885" spans="1:27" ht="12.75">
      <c r="A885" s="669"/>
      <c r="B885" s="669"/>
      <c r="C885" s="669"/>
      <c r="D885" s="669"/>
      <c r="E885" s="669"/>
      <c r="F885" s="669"/>
      <c r="G885" s="669"/>
      <c r="H885" s="669"/>
      <c r="I885" s="669"/>
      <c r="J885" s="669"/>
      <c r="K885" s="669"/>
      <c r="L885" s="669"/>
      <c r="M885" s="669"/>
      <c r="N885" s="669"/>
      <c r="O885" s="669"/>
      <c r="P885" s="669"/>
      <c r="Q885" s="669"/>
      <c r="R885" s="669"/>
      <c r="S885" s="669"/>
      <c r="T885" s="669"/>
      <c r="U885" s="669"/>
      <c r="V885" s="669"/>
      <c r="W885" s="669"/>
      <c r="X885" s="669"/>
      <c r="Y885" s="669"/>
      <c r="Z885" s="669"/>
      <c r="AA885" s="669"/>
    </row>
    <row r="886" spans="1:27" ht="12.75">
      <c r="A886" s="669"/>
      <c r="B886" s="669"/>
      <c r="C886" s="669"/>
      <c r="D886" s="669"/>
      <c r="E886" s="669"/>
      <c r="F886" s="669"/>
      <c r="G886" s="669"/>
      <c r="H886" s="669"/>
      <c r="I886" s="669"/>
      <c r="J886" s="669"/>
      <c r="K886" s="669"/>
      <c r="L886" s="669"/>
      <c r="M886" s="669"/>
      <c r="N886" s="669"/>
      <c r="O886" s="669"/>
      <c r="P886" s="669"/>
      <c r="Q886" s="669"/>
      <c r="R886" s="669"/>
      <c r="S886" s="669"/>
      <c r="T886" s="669"/>
      <c r="U886" s="669"/>
      <c r="V886" s="669"/>
      <c r="W886" s="669"/>
      <c r="X886" s="669"/>
      <c r="Y886" s="669"/>
      <c r="Z886" s="669"/>
      <c r="AA886" s="669"/>
    </row>
    <row r="887" spans="1:27" ht="12.75">
      <c r="A887" s="669"/>
      <c r="B887" s="669"/>
      <c r="C887" s="669"/>
      <c r="D887" s="669"/>
      <c r="E887" s="669"/>
      <c r="F887" s="669"/>
      <c r="G887" s="669"/>
      <c r="H887" s="669"/>
      <c r="I887" s="669"/>
      <c r="J887" s="669"/>
      <c r="K887" s="669"/>
      <c r="L887" s="669"/>
      <c r="M887" s="669"/>
      <c r="N887" s="669"/>
      <c r="O887" s="669"/>
      <c r="P887" s="669"/>
      <c r="Q887" s="669"/>
      <c r="R887" s="669"/>
      <c r="S887" s="669"/>
      <c r="T887" s="669"/>
      <c r="U887" s="669"/>
      <c r="V887" s="669"/>
      <c r="W887" s="669"/>
      <c r="X887" s="669"/>
      <c r="Y887" s="669"/>
      <c r="Z887" s="669"/>
      <c r="AA887" s="669"/>
    </row>
    <row r="888" spans="1:27" ht="12.75">
      <c r="A888" s="669"/>
      <c r="B888" s="669"/>
      <c r="C888" s="669"/>
      <c r="D888" s="669"/>
      <c r="E888" s="669"/>
      <c r="F888" s="669"/>
      <c r="G888" s="669"/>
      <c r="H888" s="669"/>
      <c r="I888" s="669"/>
      <c r="J888" s="669"/>
      <c r="K888" s="669"/>
      <c r="L888" s="669"/>
      <c r="M888" s="669"/>
      <c r="N888" s="669"/>
      <c r="O888" s="669"/>
      <c r="P888" s="669"/>
      <c r="Q888" s="669"/>
      <c r="R888" s="669"/>
      <c r="S888" s="669"/>
      <c r="T888" s="669"/>
      <c r="U888" s="669"/>
      <c r="V888" s="669"/>
      <c r="W888" s="669"/>
      <c r="X888" s="669"/>
      <c r="Y888" s="669"/>
      <c r="Z888" s="669"/>
      <c r="AA888" s="669"/>
    </row>
    <row r="889" spans="1:27" ht="12.75">
      <c r="A889" s="669"/>
      <c r="B889" s="669"/>
      <c r="C889" s="669"/>
      <c r="D889" s="669"/>
      <c r="E889" s="669"/>
      <c r="F889" s="669"/>
      <c r="G889" s="669"/>
      <c r="H889" s="669"/>
      <c r="I889" s="669"/>
      <c r="J889" s="669"/>
      <c r="K889" s="669"/>
      <c r="L889" s="669"/>
      <c r="M889" s="669"/>
      <c r="N889" s="669"/>
      <c r="O889" s="669"/>
      <c r="P889" s="669"/>
      <c r="Q889" s="669"/>
      <c r="R889" s="669"/>
      <c r="S889" s="669"/>
      <c r="T889" s="669"/>
      <c r="U889" s="669"/>
      <c r="V889" s="669"/>
      <c r="W889" s="669"/>
      <c r="X889" s="669"/>
      <c r="Y889" s="669"/>
      <c r="Z889" s="669"/>
      <c r="AA889" s="669"/>
    </row>
    <row r="890" spans="1:27" ht="12.75">
      <c r="A890" s="669"/>
      <c r="B890" s="669"/>
      <c r="C890" s="669"/>
      <c r="D890" s="669"/>
      <c r="E890" s="669"/>
      <c r="F890" s="669"/>
      <c r="G890" s="669"/>
      <c r="H890" s="669"/>
      <c r="I890" s="669"/>
      <c r="J890" s="669"/>
      <c r="K890" s="669"/>
      <c r="L890" s="669"/>
      <c r="M890" s="669"/>
      <c r="N890" s="669"/>
      <c r="O890" s="669"/>
      <c r="P890" s="669"/>
      <c r="Q890" s="669"/>
      <c r="R890" s="669"/>
      <c r="S890" s="669"/>
      <c r="T890" s="669"/>
      <c r="U890" s="669"/>
      <c r="V890" s="669"/>
      <c r="W890" s="669"/>
      <c r="X890" s="669"/>
      <c r="Y890" s="669"/>
      <c r="Z890" s="669"/>
      <c r="AA890" s="669"/>
    </row>
    <row r="891" spans="1:27" ht="12.75">
      <c r="A891" s="669"/>
      <c r="B891" s="669"/>
      <c r="C891" s="669"/>
      <c r="D891" s="669"/>
      <c r="E891" s="669"/>
      <c r="F891" s="669"/>
      <c r="G891" s="669"/>
      <c r="H891" s="669"/>
      <c r="I891" s="669"/>
      <c r="J891" s="669"/>
      <c r="K891" s="669"/>
      <c r="L891" s="669"/>
      <c r="M891" s="669"/>
      <c r="N891" s="669"/>
      <c r="O891" s="669"/>
      <c r="P891" s="669"/>
      <c r="Q891" s="669"/>
      <c r="R891" s="669"/>
      <c r="S891" s="669"/>
      <c r="T891" s="669"/>
      <c r="U891" s="669"/>
      <c r="V891" s="669"/>
      <c r="W891" s="669"/>
      <c r="X891" s="669"/>
      <c r="Y891" s="669"/>
      <c r="Z891" s="669"/>
      <c r="AA891" s="669"/>
    </row>
    <row r="892" spans="1:27" ht="12.75">
      <c r="A892" s="669"/>
      <c r="B892" s="669"/>
      <c r="C892" s="669"/>
      <c r="D892" s="669"/>
      <c r="E892" s="669"/>
      <c r="F892" s="669"/>
      <c r="G892" s="669"/>
      <c r="H892" s="669"/>
      <c r="I892" s="669"/>
      <c r="J892" s="669"/>
      <c r="K892" s="669"/>
      <c r="L892" s="669"/>
      <c r="M892" s="669"/>
      <c r="N892" s="669"/>
      <c r="O892" s="669"/>
      <c r="P892" s="669"/>
      <c r="Q892" s="669"/>
      <c r="R892" s="669"/>
      <c r="S892" s="669"/>
      <c r="T892" s="669"/>
      <c r="U892" s="669"/>
      <c r="V892" s="669"/>
      <c r="W892" s="669"/>
      <c r="X892" s="669"/>
      <c r="Y892" s="669"/>
      <c r="Z892" s="669"/>
      <c r="AA892" s="669"/>
    </row>
    <row r="893" spans="1:27" ht="12.75">
      <c r="A893" s="669"/>
      <c r="B893" s="669"/>
      <c r="C893" s="669"/>
      <c r="D893" s="669"/>
      <c r="E893" s="669"/>
      <c r="F893" s="669"/>
      <c r="G893" s="669"/>
      <c r="H893" s="669"/>
      <c r="I893" s="669"/>
      <c r="J893" s="669"/>
      <c r="K893" s="669"/>
      <c r="L893" s="669"/>
      <c r="M893" s="669"/>
      <c r="N893" s="669"/>
      <c r="O893" s="669"/>
      <c r="P893" s="669"/>
      <c r="Q893" s="669"/>
      <c r="R893" s="669"/>
      <c r="S893" s="669"/>
      <c r="T893" s="669"/>
      <c r="U893" s="669"/>
      <c r="V893" s="669"/>
      <c r="W893" s="669"/>
      <c r="X893" s="669"/>
      <c r="Y893" s="669"/>
      <c r="Z893" s="669"/>
      <c r="AA893" s="669"/>
    </row>
    <row r="894" spans="1:27" ht="12.75">
      <c r="A894" s="669"/>
      <c r="B894" s="669"/>
      <c r="C894" s="669"/>
      <c r="D894" s="669"/>
      <c r="E894" s="669"/>
      <c r="F894" s="669"/>
      <c r="G894" s="669"/>
      <c r="H894" s="669"/>
      <c r="I894" s="669"/>
      <c r="J894" s="669"/>
      <c r="K894" s="669"/>
      <c r="L894" s="669"/>
      <c r="M894" s="669"/>
      <c r="N894" s="669"/>
      <c r="O894" s="669"/>
      <c r="P894" s="669"/>
      <c r="Q894" s="669"/>
      <c r="R894" s="669"/>
      <c r="S894" s="669"/>
      <c r="T894" s="669"/>
      <c r="U894" s="669"/>
      <c r="V894" s="669"/>
      <c r="W894" s="669"/>
      <c r="X894" s="669"/>
      <c r="Y894" s="669"/>
      <c r="Z894" s="669"/>
      <c r="AA894" s="669"/>
    </row>
    <row r="895" spans="1:27" ht="12.75">
      <c r="A895" s="669"/>
      <c r="B895" s="669"/>
      <c r="C895" s="669"/>
      <c r="D895" s="669"/>
      <c r="E895" s="669"/>
      <c r="F895" s="669"/>
      <c r="G895" s="669"/>
      <c r="H895" s="669"/>
      <c r="I895" s="669"/>
      <c r="J895" s="669"/>
      <c r="K895" s="669"/>
      <c r="L895" s="669"/>
      <c r="M895" s="669"/>
      <c r="N895" s="669"/>
      <c r="O895" s="669"/>
      <c r="P895" s="669"/>
      <c r="Q895" s="669"/>
      <c r="R895" s="669"/>
      <c r="S895" s="669"/>
      <c r="T895" s="669"/>
      <c r="U895" s="669"/>
      <c r="V895" s="669"/>
      <c r="W895" s="669"/>
      <c r="X895" s="669"/>
      <c r="Y895" s="669"/>
      <c r="Z895" s="669"/>
      <c r="AA895" s="669"/>
    </row>
    <row r="896" spans="1:27" ht="12.75">
      <c r="A896" s="669"/>
      <c r="B896" s="669"/>
      <c r="C896" s="669"/>
      <c r="D896" s="669"/>
      <c r="E896" s="669"/>
      <c r="F896" s="669"/>
      <c r="G896" s="669"/>
      <c r="H896" s="669"/>
      <c r="I896" s="669"/>
      <c r="J896" s="669"/>
      <c r="K896" s="669"/>
      <c r="L896" s="669"/>
      <c r="M896" s="669"/>
      <c r="N896" s="669"/>
      <c r="O896" s="669"/>
      <c r="P896" s="669"/>
      <c r="Q896" s="669"/>
      <c r="R896" s="669"/>
      <c r="S896" s="669"/>
      <c r="T896" s="669"/>
      <c r="U896" s="669"/>
      <c r="V896" s="669"/>
      <c r="W896" s="669"/>
      <c r="X896" s="669"/>
      <c r="Y896" s="669"/>
      <c r="Z896" s="669"/>
      <c r="AA896" s="669"/>
    </row>
    <row r="897" spans="1:27" ht="12.75">
      <c r="A897" s="669"/>
      <c r="B897" s="669"/>
      <c r="C897" s="669"/>
      <c r="D897" s="669"/>
      <c r="E897" s="669"/>
      <c r="F897" s="669"/>
      <c r="G897" s="669"/>
      <c r="H897" s="669"/>
      <c r="I897" s="669"/>
      <c r="J897" s="669"/>
      <c r="K897" s="669"/>
      <c r="L897" s="669"/>
      <c r="M897" s="669"/>
      <c r="N897" s="669"/>
      <c r="O897" s="669"/>
      <c r="P897" s="669"/>
      <c r="Q897" s="669"/>
      <c r="R897" s="669"/>
      <c r="S897" s="669"/>
      <c r="T897" s="669"/>
      <c r="U897" s="669"/>
      <c r="V897" s="669"/>
      <c r="W897" s="669"/>
      <c r="X897" s="669"/>
      <c r="Y897" s="669"/>
      <c r="Z897" s="669"/>
      <c r="AA897" s="669"/>
    </row>
    <row r="898" spans="1:27" ht="12.75">
      <c r="A898" s="669"/>
      <c r="B898" s="669"/>
      <c r="C898" s="669"/>
      <c r="D898" s="669"/>
      <c r="E898" s="669"/>
      <c r="F898" s="669"/>
      <c r="G898" s="669"/>
      <c r="H898" s="669"/>
      <c r="I898" s="669"/>
      <c r="J898" s="669"/>
      <c r="K898" s="669"/>
      <c r="L898" s="669"/>
      <c r="M898" s="669"/>
      <c r="N898" s="669"/>
      <c r="O898" s="669"/>
      <c r="P898" s="669"/>
      <c r="Q898" s="669"/>
      <c r="R898" s="669"/>
      <c r="S898" s="669"/>
      <c r="T898" s="669"/>
      <c r="U898" s="669"/>
      <c r="V898" s="669"/>
      <c r="W898" s="669"/>
      <c r="X898" s="669"/>
      <c r="Y898" s="669"/>
      <c r="Z898" s="669"/>
      <c r="AA898" s="669"/>
    </row>
    <row r="899" spans="1:27" ht="12.75">
      <c r="A899" s="669"/>
      <c r="B899" s="669"/>
      <c r="C899" s="669"/>
      <c r="D899" s="669"/>
      <c r="E899" s="669"/>
      <c r="F899" s="669"/>
      <c r="G899" s="669"/>
      <c r="H899" s="669"/>
      <c r="I899" s="669"/>
      <c r="J899" s="669"/>
      <c r="K899" s="669"/>
      <c r="L899" s="669"/>
      <c r="M899" s="669"/>
      <c r="N899" s="669"/>
      <c r="O899" s="669"/>
      <c r="P899" s="669"/>
      <c r="Q899" s="669"/>
      <c r="R899" s="669"/>
      <c r="S899" s="669"/>
      <c r="T899" s="669"/>
      <c r="U899" s="669"/>
      <c r="V899" s="669"/>
      <c r="W899" s="669"/>
      <c r="X899" s="669"/>
      <c r="Y899" s="669"/>
      <c r="Z899" s="669"/>
      <c r="AA899" s="669"/>
    </row>
    <row r="900" spans="1:27" ht="12.75">
      <c r="A900" s="669"/>
      <c r="B900" s="669"/>
      <c r="C900" s="669"/>
      <c r="D900" s="669"/>
      <c r="E900" s="669"/>
      <c r="F900" s="669"/>
      <c r="G900" s="669"/>
      <c r="H900" s="669"/>
      <c r="I900" s="669"/>
      <c r="J900" s="669"/>
      <c r="K900" s="669"/>
      <c r="L900" s="669"/>
      <c r="M900" s="669"/>
      <c r="N900" s="669"/>
      <c r="O900" s="669"/>
      <c r="P900" s="669"/>
      <c r="Q900" s="669"/>
      <c r="R900" s="669"/>
      <c r="S900" s="669"/>
      <c r="T900" s="669"/>
      <c r="U900" s="669"/>
      <c r="V900" s="669"/>
      <c r="W900" s="669"/>
      <c r="X900" s="669"/>
      <c r="Y900" s="669"/>
      <c r="Z900" s="669"/>
      <c r="AA900" s="669"/>
    </row>
    <row r="901" spans="1:27" ht="12.75">
      <c r="A901" s="669"/>
      <c r="B901" s="669"/>
      <c r="C901" s="669"/>
      <c r="D901" s="669"/>
      <c r="E901" s="669"/>
      <c r="F901" s="669"/>
      <c r="G901" s="669"/>
      <c r="H901" s="669"/>
      <c r="I901" s="669"/>
      <c r="J901" s="669"/>
      <c r="K901" s="669"/>
      <c r="L901" s="669"/>
      <c r="M901" s="669"/>
      <c r="N901" s="669"/>
      <c r="O901" s="669"/>
      <c r="P901" s="669"/>
      <c r="Q901" s="669"/>
      <c r="R901" s="669"/>
      <c r="S901" s="669"/>
      <c r="T901" s="669"/>
      <c r="U901" s="669"/>
      <c r="V901" s="669"/>
      <c r="W901" s="669"/>
      <c r="X901" s="669"/>
      <c r="Y901" s="669"/>
      <c r="Z901" s="669"/>
      <c r="AA901" s="669"/>
    </row>
    <row r="902" spans="1:27" ht="12.75">
      <c r="A902" s="669"/>
      <c r="B902" s="669"/>
      <c r="C902" s="669"/>
      <c r="D902" s="669"/>
      <c r="E902" s="669"/>
      <c r="F902" s="669"/>
      <c r="G902" s="669"/>
      <c r="H902" s="669"/>
      <c r="I902" s="669"/>
      <c r="J902" s="669"/>
      <c r="K902" s="669"/>
      <c r="L902" s="669"/>
      <c r="M902" s="669"/>
      <c r="N902" s="669"/>
      <c r="O902" s="669"/>
      <c r="P902" s="669"/>
      <c r="Q902" s="669"/>
      <c r="R902" s="669"/>
      <c r="S902" s="669"/>
      <c r="T902" s="669"/>
      <c r="U902" s="669"/>
      <c r="V902" s="669"/>
      <c r="W902" s="669"/>
      <c r="X902" s="669"/>
      <c r="Y902" s="669"/>
      <c r="Z902" s="669"/>
      <c r="AA902" s="669"/>
    </row>
    <row r="903" spans="1:27" ht="12.75">
      <c r="A903" s="669"/>
      <c r="B903" s="669"/>
      <c r="C903" s="669"/>
      <c r="D903" s="669"/>
      <c r="E903" s="669"/>
      <c r="F903" s="669"/>
      <c r="G903" s="669"/>
      <c r="H903" s="669"/>
      <c r="I903" s="669"/>
      <c r="J903" s="669"/>
      <c r="K903" s="669"/>
      <c r="L903" s="669"/>
      <c r="M903" s="669"/>
      <c r="N903" s="669"/>
      <c r="O903" s="669"/>
      <c r="P903" s="669"/>
      <c r="Q903" s="669"/>
      <c r="R903" s="669"/>
      <c r="S903" s="669"/>
      <c r="T903" s="669"/>
      <c r="U903" s="669"/>
      <c r="V903" s="669"/>
      <c r="W903" s="669"/>
      <c r="X903" s="669"/>
      <c r="Y903" s="669"/>
      <c r="Z903" s="669"/>
      <c r="AA903" s="669"/>
    </row>
    <row r="904" spans="1:27" ht="12.75">
      <c r="A904" s="669"/>
      <c r="B904" s="669"/>
      <c r="C904" s="669"/>
      <c r="D904" s="669"/>
      <c r="E904" s="669"/>
      <c r="F904" s="669"/>
      <c r="G904" s="669"/>
      <c r="H904" s="669"/>
      <c r="I904" s="669"/>
      <c r="J904" s="669"/>
      <c r="K904" s="669"/>
      <c r="L904" s="669"/>
      <c r="M904" s="669"/>
      <c r="N904" s="669"/>
      <c r="O904" s="669"/>
      <c r="P904" s="669"/>
      <c r="Q904" s="669"/>
      <c r="R904" s="669"/>
      <c r="S904" s="669"/>
      <c r="T904" s="669"/>
      <c r="U904" s="669"/>
      <c r="V904" s="669"/>
      <c r="W904" s="669"/>
      <c r="X904" s="669"/>
      <c r="Y904" s="669"/>
      <c r="Z904" s="669"/>
      <c r="AA904" s="669"/>
    </row>
    <row r="905" spans="1:27" ht="12.75">
      <c r="A905" s="669"/>
      <c r="B905" s="669"/>
      <c r="C905" s="669"/>
      <c r="D905" s="669"/>
      <c r="E905" s="669"/>
      <c r="F905" s="669"/>
      <c r="G905" s="669"/>
      <c r="H905" s="669"/>
      <c r="I905" s="669"/>
      <c r="J905" s="669"/>
      <c r="K905" s="669"/>
      <c r="L905" s="669"/>
      <c r="M905" s="669"/>
      <c r="N905" s="669"/>
      <c r="O905" s="669"/>
      <c r="P905" s="669"/>
      <c r="Q905" s="669"/>
      <c r="R905" s="669"/>
      <c r="S905" s="669"/>
      <c r="T905" s="669"/>
      <c r="U905" s="669"/>
      <c r="V905" s="669"/>
      <c r="W905" s="669"/>
      <c r="X905" s="669"/>
      <c r="Y905" s="669"/>
      <c r="Z905" s="669"/>
      <c r="AA905" s="669"/>
    </row>
    <row r="906" spans="1:27" ht="12.75">
      <c r="A906" s="669"/>
      <c r="B906" s="669"/>
      <c r="C906" s="669"/>
      <c r="D906" s="669"/>
      <c r="E906" s="669"/>
      <c r="F906" s="669"/>
      <c r="G906" s="669"/>
      <c r="H906" s="669"/>
      <c r="I906" s="669"/>
      <c r="J906" s="669"/>
      <c r="K906" s="669"/>
      <c r="L906" s="669"/>
      <c r="M906" s="669"/>
      <c r="N906" s="669"/>
      <c r="O906" s="669"/>
      <c r="P906" s="669"/>
      <c r="Q906" s="669"/>
      <c r="R906" s="669"/>
      <c r="S906" s="669"/>
      <c r="T906" s="669"/>
      <c r="U906" s="669"/>
      <c r="V906" s="669"/>
      <c r="W906" s="669"/>
      <c r="X906" s="669"/>
      <c r="Y906" s="669"/>
      <c r="Z906" s="669"/>
      <c r="AA906" s="669"/>
    </row>
    <row r="907" spans="1:27" ht="12.75">
      <c r="A907" s="669"/>
      <c r="B907" s="669"/>
      <c r="C907" s="669"/>
      <c r="D907" s="669"/>
      <c r="E907" s="669"/>
      <c r="F907" s="669"/>
      <c r="G907" s="669"/>
      <c r="H907" s="669"/>
      <c r="I907" s="669"/>
      <c r="J907" s="669"/>
      <c r="K907" s="669"/>
      <c r="L907" s="669"/>
      <c r="M907" s="669"/>
      <c r="N907" s="669"/>
      <c r="O907" s="669"/>
      <c r="P907" s="669"/>
      <c r="Q907" s="669"/>
      <c r="R907" s="669"/>
      <c r="S907" s="669"/>
      <c r="T907" s="669"/>
      <c r="U907" s="669"/>
      <c r="V907" s="669"/>
      <c r="W907" s="669"/>
      <c r="X907" s="669"/>
      <c r="Y907" s="669"/>
      <c r="Z907" s="669"/>
      <c r="AA907" s="669"/>
    </row>
    <row r="908" spans="1:27" ht="12.75">
      <c r="A908" s="669"/>
      <c r="B908" s="669"/>
      <c r="C908" s="669"/>
      <c r="D908" s="669"/>
      <c r="E908" s="669"/>
      <c r="F908" s="669"/>
      <c r="G908" s="669"/>
      <c r="H908" s="669"/>
      <c r="I908" s="669"/>
      <c r="J908" s="669"/>
      <c r="K908" s="669"/>
      <c r="L908" s="669"/>
      <c r="M908" s="669"/>
      <c r="N908" s="669"/>
      <c r="O908" s="669"/>
      <c r="P908" s="669"/>
      <c r="Q908" s="669"/>
      <c r="R908" s="669"/>
      <c r="S908" s="669"/>
      <c r="T908" s="669"/>
      <c r="U908" s="669"/>
      <c r="V908" s="669"/>
      <c r="W908" s="669"/>
      <c r="X908" s="669"/>
      <c r="Y908" s="669"/>
      <c r="Z908" s="669"/>
      <c r="AA908" s="669"/>
    </row>
    <row r="909" spans="1:27" ht="12.75">
      <c r="A909" s="669"/>
      <c r="B909" s="669"/>
      <c r="C909" s="669"/>
      <c r="D909" s="669"/>
      <c r="E909" s="669"/>
      <c r="F909" s="669"/>
      <c r="G909" s="669"/>
      <c r="H909" s="669"/>
      <c r="I909" s="669"/>
      <c r="J909" s="669"/>
      <c r="K909" s="669"/>
      <c r="L909" s="669"/>
      <c r="M909" s="669"/>
      <c r="N909" s="669"/>
      <c r="O909" s="669"/>
      <c r="P909" s="669"/>
      <c r="Q909" s="669"/>
      <c r="R909" s="669"/>
      <c r="S909" s="669"/>
      <c r="T909" s="669"/>
      <c r="U909" s="669"/>
      <c r="V909" s="669"/>
      <c r="W909" s="669"/>
      <c r="X909" s="669"/>
      <c r="Y909" s="669"/>
      <c r="Z909" s="669"/>
      <c r="AA909" s="669"/>
    </row>
    <row r="910" spans="1:27" ht="12.75">
      <c r="A910" s="669"/>
      <c r="B910" s="669"/>
      <c r="C910" s="669"/>
      <c r="D910" s="669"/>
      <c r="E910" s="669"/>
      <c r="F910" s="669"/>
      <c r="G910" s="669"/>
      <c r="H910" s="669"/>
      <c r="I910" s="669"/>
      <c r="J910" s="669"/>
      <c r="K910" s="669"/>
      <c r="L910" s="669"/>
      <c r="M910" s="669"/>
      <c r="N910" s="669"/>
      <c r="O910" s="669"/>
      <c r="P910" s="669"/>
      <c r="Q910" s="669"/>
      <c r="R910" s="669"/>
      <c r="S910" s="669"/>
      <c r="T910" s="669"/>
      <c r="U910" s="669"/>
      <c r="V910" s="669"/>
      <c r="W910" s="669"/>
      <c r="X910" s="669"/>
      <c r="Y910" s="669"/>
      <c r="Z910" s="669"/>
      <c r="AA910" s="669"/>
    </row>
    <row r="911" spans="1:27" ht="12.75">
      <c r="A911" s="669"/>
      <c r="B911" s="669"/>
      <c r="C911" s="669"/>
      <c r="D911" s="669"/>
      <c r="E911" s="669"/>
      <c r="F911" s="669"/>
      <c r="G911" s="669"/>
      <c r="H911" s="669"/>
      <c r="I911" s="669"/>
      <c r="J911" s="669"/>
      <c r="K911" s="669"/>
      <c r="L911" s="669"/>
      <c r="M911" s="669"/>
      <c r="N911" s="669"/>
      <c r="O911" s="669"/>
      <c r="P911" s="669"/>
      <c r="Q911" s="669"/>
      <c r="R911" s="669"/>
      <c r="S911" s="669"/>
      <c r="T911" s="669"/>
      <c r="U911" s="669"/>
      <c r="V911" s="669"/>
      <c r="W911" s="669"/>
      <c r="X911" s="669"/>
      <c r="Y911" s="669"/>
      <c r="Z911" s="669"/>
      <c r="AA911" s="669"/>
    </row>
    <row r="912" spans="1:27" ht="12.75">
      <c r="A912" s="669"/>
      <c r="B912" s="669"/>
      <c r="C912" s="669"/>
      <c r="D912" s="669"/>
      <c r="E912" s="669"/>
      <c r="F912" s="669"/>
      <c r="G912" s="669"/>
      <c r="H912" s="669"/>
      <c r="I912" s="669"/>
      <c r="J912" s="669"/>
      <c r="K912" s="669"/>
      <c r="L912" s="669"/>
      <c r="M912" s="669"/>
      <c r="N912" s="669"/>
      <c r="O912" s="669"/>
      <c r="P912" s="669"/>
      <c r="Q912" s="669"/>
      <c r="R912" s="669"/>
      <c r="S912" s="669"/>
      <c r="T912" s="669"/>
      <c r="U912" s="669"/>
      <c r="V912" s="669"/>
      <c r="W912" s="669"/>
      <c r="X912" s="669"/>
      <c r="Y912" s="669"/>
      <c r="Z912" s="669"/>
      <c r="AA912" s="669"/>
    </row>
    <row r="913" spans="1:27" ht="12.75">
      <c r="A913" s="669"/>
      <c r="B913" s="669"/>
      <c r="C913" s="669"/>
      <c r="D913" s="669"/>
      <c r="E913" s="669"/>
      <c r="F913" s="669"/>
      <c r="G913" s="669"/>
      <c r="H913" s="669"/>
      <c r="I913" s="669"/>
      <c r="J913" s="669"/>
      <c r="K913" s="669"/>
      <c r="L913" s="669"/>
      <c r="M913" s="669"/>
      <c r="N913" s="669"/>
      <c r="O913" s="669"/>
      <c r="P913" s="669"/>
      <c r="Q913" s="669"/>
      <c r="R913" s="669"/>
      <c r="S913" s="669"/>
      <c r="T913" s="669"/>
      <c r="U913" s="669"/>
      <c r="V913" s="669"/>
      <c r="W913" s="669"/>
      <c r="X913" s="669"/>
      <c r="Y913" s="669"/>
      <c r="Z913" s="669"/>
      <c r="AA913" s="669"/>
    </row>
    <row r="914" spans="1:27" ht="12.75">
      <c r="A914" s="669"/>
      <c r="B914" s="669"/>
      <c r="C914" s="669"/>
      <c r="D914" s="669"/>
      <c r="E914" s="669"/>
      <c r="F914" s="669"/>
      <c r="G914" s="669"/>
      <c r="H914" s="669"/>
      <c r="I914" s="669"/>
      <c r="J914" s="669"/>
      <c r="K914" s="669"/>
      <c r="L914" s="669"/>
      <c r="M914" s="669"/>
      <c r="N914" s="669"/>
      <c r="O914" s="669"/>
      <c r="P914" s="669"/>
      <c r="Q914" s="669"/>
      <c r="R914" s="669"/>
      <c r="S914" s="669"/>
      <c r="T914" s="669"/>
      <c r="U914" s="669"/>
      <c r="V914" s="669"/>
      <c r="W914" s="669"/>
      <c r="X914" s="669"/>
      <c r="Y914" s="669"/>
      <c r="Z914" s="669"/>
      <c r="AA914" s="669"/>
    </row>
    <row r="915" spans="1:27" ht="12.75">
      <c r="A915" s="669"/>
      <c r="B915" s="669"/>
      <c r="C915" s="669"/>
      <c r="D915" s="669"/>
      <c r="E915" s="669"/>
      <c r="F915" s="669"/>
      <c r="G915" s="669"/>
      <c r="H915" s="669"/>
      <c r="I915" s="669"/>
      <c r="J915" s="669"/>
      <c r="K915" s="669"/>
      <c r="L915" s="669"/>
      <c r="M915" s="669"/>
      <c r="N915" s="669"/>
      <c r="O915" s="669"/>
      <c r="P915" s="669"/>
      <c r="Q915" s="669"/>
      <c r="R915" s="669"/>
      <c r="S915" s="669"/>
      <c r="T915" s="669"/>
      <c r="U915" s="669"/>
      <c r="V915" s="669"/>
      <c r="W915" s="669"/>
      <c r="X915" s="669"/>
      <c r="Y915" s="669"/>
      <c r="Z915" s="669"/>
      <c r="AA915" s="669"/>
    </row>
    <row r="916" spans="1:27" ht="12.75">
      <c r="A916" s="669"/>
      <c r="B916" s="669"/>
      <c r="C916" s="669"/>
      <c r="D916" s="669"/>
      <c r="E916" s="669"/>
      <c r="F916" s="669"/>
      <c r="G916" s="669"/>
      <c r="H916" s="669"/>
      <c r="I916" s="669"/>
      <c r="J916" s="669"/>
      <c r="K916" s="669"/>
      <c r="L916" s="669"/>
      <c r="M916" s="669"/>
      <c r="N916" s="669"/>
      <c r="O916" s="669"/>
      <c r="P916" s="669"/>
      <c r="Q916" s="669"/>
      <c r="R916" s="669"/>
      <c r="S916" s="669"/>
      <c r="T916" s="669"/>
      <c r="U916" s="669"/>
      <c r="V916" s="669"/>
      <c r="W916" s="669"/>
      <c r="X916" s="669"/>
      <c r="Y916" s="669"/>
      <c r="Z916" s="669"/>
      <c r="AA916" s="669"/>
    </row>
    <row r="917" spans="1:27" ht="12.75">
      <c r="A917" s="669"/>
      <c r="B917" s="669"/>
      <c r="C917" s="669"/>
      <c r="D917" s="669"/>
      <c r="E917" s="669"/>
      <c r="F917" s="669"/>
      <c r="G917" s="669"/>
      <c r="H917" s="669"/>
      <c r="I917" s="669"/>
      <c r="J917" s="669"/>
      <c r="K917" s="669"/>
      <c r="L917" s="669"/>
      <c r="M917" s="669"/>
      <c r="N917" s="669"/>
      <c r="O917" s="669"/>
      <c r="P917" s="669"/>
      <c r="Q917" s="669"/>
      <c r="R917" s="669"/>
      <c r="S917" s="669"/>
      <c r="T917" s="669"/>
      <c r="U917" s="669"/>
      <c r="V917" s="669"/>
      <c r="W917" s="669"/>
      <c r="X917" s="669"/>
      <c r="Y917" s="669"/>
      <c r="Z917" s="669"/>
      <c r="AA917" s="669"/>
    </row>
    <row r="918" spans="1:27" ht="12.75">
      <c r="A918" s="669"/>
      <c r="B918" s="669"/>
      <c r="C918" s="669"/>
      <c r="D918" s="669"/>
      <c r="E918" s="669"/>
      <c r="F918" s="669"/>
      <c r="G918" s="669"/>
      <c r="H918" s="669"/>
      <c r="I918" s="669"/>
      <c r="J918" s="669"/>
      <c r="K918" s="669"/>
      <c r="L918" s="669"/>
      <c r="M918" s="669"/>
      <c r="N918" s="669"/>
      <c r="O918" s="669"/>
      <c r="P918" s="669"/>
      <c r="Q918" s="669"/>
      <c r="R918" s="669"/>
      <c r="S918" s="669"/>
      <c r="T918" s="669"/>
      <c r="U918" s="669"/>
      <c r="V918" s="669"/>
      <c r="W918" s="669"/>
      <c r="X918" s="669"/>
      <c r="Y918" s="669"/>
      <c r="Z918" s="669"/>
      <c r="AA918" s="669"/>
    </row>
    <row r="919" spans="1:27" ht="12.75">
      <c r="A919" s="669"/>
      <c r="B919" s="669"/>
      <c r="C919" s="669"/>
      <c r="D919" s="669"/>
      <c r="E919" s="669"/>
      <c r="F919" s="669"/>
      <c r="G919" s="669"/>
      <c r="H919" s="669"/>
      <c r="I919" s="669"/>
      <c r="J919" s="669"/>
      <c r="K919" s="669"/>
      <c r="L919" s="669"/>
      <c r="M919" s="669"/>
      <c r="N919" s="669"/>
      <c r="O919" s="669"/>
      <c r="P919" s="669"/>
      <c r="Q919" s="669"/>
      <c r="R919" s="669"/>
      <c r="S919" s="669"/>
      <c r="T919" s="669"/>
      <c r="U919" s="669"/>
      <c r="V919" s="669"/>
      <c r="W919" s="669"/>
      <c r="X919" s="669"/>
      <c r="Y919" s="669"/>
      <c r="Z919" s="669"/>
      <c r="AA919" s="669"/>
    </row>
    <row r="920" spans="1:27" ht="12.75">
      <c r="A920" s="669"/>
      <c r="B920" s="669"/>
      <c r="C920" s="669"/>
      <c r="D920" s="669"/>
      <c r="E920" s="669"/>
      <c r="F920" s="669"/>
      <c r="G920" s="669"/>
      <c r="H920" s="669"/>
      <c r="I920" s="669"/>
      <c r="J920" s="669"/>
      <c r="K920" s="669"/>
      <c r="L920" s="669"/>
      <c r="M920" s="669"/>
      <c r="N920" s="669"/>
      <c r="O920" s="669"/>
      <c r="P920" s="669"/>
      <c r="Q920" s="669"/>
      <c r="R920" s="669"/>
      <c r="S920" s="669"/>
      <c r="T920" s="669"/>
      <c r="U920" s="669"/>
      <c r="V920" s="669"/>
      <c r="W920" s="669"/>
      <c r="X920" s="669"/>
      <c r="Y920" s="669"/>
      <c r="Z920" s="669"/>
      <c r="AA920" s="669"/>
    </row>
    <row r="921" spans="1:27" ht="12.75">
      <c r="A921" s="669"/>
      <c r="B921" s="669"/>
      <c r="C921" s="669"/>
      <c r="D921" s="669"/>
      <c r="E921" s="669"/>
      <c r="F921" s="669"/>
      <c r="G921" s="669"/>
      <c r="H921" s="669"/>
      <c r="I921" s="669"/>
      <c r="J921" s="669"/>
      <c r="K921" s="669"/>
      <c r="L921" s="669"/>
      <c r="M921" s="669"/>
      <c r="N921" s="669"/>
      <c r="O921" s="669"/>
      <c r="P921" s="669"/>
      <c r="Q921" s="669"/>
      <c r="R921" s="669"/>
      <c r="S921" s="669"/>
      <c r="T921" s="669"/>
      <c r="U921" s="669"/>
      <c r="V921" s="669"/>
      <c r="W921" s="669"/>
      <c r="X921" s="669"/>
      <c r="Y921" s="669"/>
      <c r="Z921" s="669"/>
      <c r="AA921" s="669"/>
    </row>
    <row r="922" spans="1:27" ht="12.75">
      <c r="A922" s="669"/>
      <c r="B922" s="669"/>
      <c r="C922" s="669"/>
      <c r="D922" s="669"/>
      <c r="E922" s="669"/>
      <c r="F922" s="669"/>
      <c r="G922" s="669"/>
      <c r="H922" s="669"/>
      <c r="I922" s="669"/>
      <c r="J922" s="669"/>
      <c r="K922" s="669"/>
      <c r="L922" s="669"/>
      <c r="M922" s="669"/>
      <c r="N922" s="669"/>
      <c r="O922" s="669"/>
      <c r="P922" s="669"/>
      <c r="Q922" s="669"/>
      <c r="R922" s="669"/>
      <c r="S922" s="669"/>
      <c r="T922" s="669"/>
      <c r="U922" s="669"/>
      <c r="V922" s="669"/>
      <c r="W922" s="669"/>
      <c r="X922" s="669"/>
      <c r="Y922" s="669"/>
      <c r="Z922" s="669"/>
      <c r="AA922" s="669"/>
    </row>
    <row r="923" spans="1:27" ht="12.75">
      <c r="A923" s="669"/>
      <c r="B923" s="669"/>
      <c r="C923" s="669"/>
      <c r="D923" s="669"/>
      <c r="E923" s="669"/>
      <c r="F923" s="669"/>
      <c r="G923" s="669"/>
      <c r="H923" s="669"/>
      <c r="I923" s="669"/>
      <c r="J923" s="669"/>
      <c r="K923" s="669"/>
      <c r="L923" s="669"/>
      <c r="M923" s="669"/>
      <c r="N923" s="669"/>
      <c r="O923" s="669"/>
      <c r="P923" s="669"/>
      <c r="Q923" s="669"/>
      <c r="R923" s="669"/>
      <c r="S923" s="669"/>
      <c r="T923" s="669"/>
      <c r="U923" s="669"/>
      <c r="V923" s="669"/>
      <c r="W923" s="669"/>
      <c r="X923" s="669"/>
      <c r="Y923" s="669"/>
      <c r="Z923" s="669"/>
      <c r="AA923" s="669"/>
    </row>
    <row r="924" spans="1:27" ht="12.75">
      <c r="A924" s="669"/>
      <c r="B924" s="669"/>
      <c r="C924" s="669"/>
      <c r="D924" s="669"/>
      <c r="E924" s="669"/>
      <c r="F924" s="669"/>
      <c r="G924" s="669"/>
      <c r="H924" s="669"/>
      <c r="I924" s="669"/>
      <c r="J924" s="669"/>
      <c r="K924" s="669"/>
      <c r="L924" s="669"/>
      <c r="M924" s="669"/>
      <c r="N924" s="669"/>
      <c r="O924" s="669"/>
      <c r="P924" s="669"/>
      <c r="Q924" s="669"/>
      <c r="R924" s="669"/>
      <c r="S924" s="669"/>
      <c r="T924" s="669"/>
      <c r="U924" s="669"/>
      <c r="V924" s="669"/>
      <c r="W924" s="669"/>
      <c r="X924" s="669"/>
      <c r="Y924" s="669"/>
      <c r="Z924" s="669"/>
      <c r="AA924" s="669"/>
    </row>
    <row r="925" spans="1:27" ht="12.75">
      <c r="A925" s="669"/>
      <c r="B925" s="669"/>
      <c r="C925" s="669"/>
      <c r="D925" s="669"/>
      <c r="E925" s="669"/>
      <c r="F925" s="669"/>
      <c r="G925" s="669"/>
      <c r="H925" s="669"/>
      <c r="I925" s="669"/>
      <c r="J925" s="669"/>
      <c r="K925" s="669"/>
      <c r="L925" s="669"/>
      <c r="M925" s="669"/>
      <c r="N925" s="669"/>
      <c r="O925" s="669"/>
      <c r="P925" s="669"/>
      <c r="Q925" s="669"/>
      <c r="R925" s="669"/>
      <c r="S925" s="669"/>
      <c r="T925" s="669"/>
      <c r="U925" s="669"/>
      <c r="V925" s="669"/>
      <c r="W925" s="669"/>
      <c r="X925" s="669"/>
      <c r="Y925" s="669"/>
      <c r="Z925" s="669"/>
      <c r="AA925" s="669"/>
    </row>
    <row r="926" spans="1:27" ht="12.75">
      <c r="A926" s="669"/>
      <c r="B926" s="669"/>
      <c r="C926" s="669"/>
      <c r="D926" s="669"/>
      <c r="E926" s="669"/>
      <c r="F926" s="669"/>
      <c r="G926" s="669"/>
      <c r="H926" s="669"/>
      <c r="I926" s="669"/>
      <c r="J926" s="669"/>
      <c r="K926" s="669"/>
      <c r="L926" s="669"/>
      <c r="M926" s="669"/>
      <c r="N926" s="669"/>
      <c r="O926" s="669"/>
      <c r="P926" s="669"/>
      <c r="Q926" s="669"/>
      <c r="R926" s="669"/>
      <c r="S926" s="669"/>
      <c r="T926" s="669"/>
      <c r="U926" s="669"/>
      <c r="V926" s="669"/>
      <c r="W926" s="669"/>
      <c r="X926" s="669"/>
      <c r="Y926" s="669"/>
      <c r="Z926" s="669"/>
      <c r="AA926" s="669"/>
    </row>
    <row r="927" spans="1:27" ht="12.75">
      <c r="A927" s="669"/>
      <c r="B927" s="669"/>
      <c r="C927" s="669"/>
      <c r="D927" s="669"/>
      <c r="E927" s="669"/>
      <c r="F927" s="669"/>
      <c r="G927" s="669"/>
      <c r="H927" s="669"/>
      <c r="I927" s="669"/>
      <c r="J927" s="669"/>
      <c r="K927" s="669"/>
      <c r="L927" s="669"/>
      <c r="M927" s="669"/>
      <c r="N927" s="669"/>
      <c r="O927" s="669"/>
      <c r="P927" s="669"/>
      <c r="Q927" s="669"/>
      <c r="R927" s="669"/>
      <c r="S927" s="669"/>
      <c r="T927" s="669"/>
      <c r="U927" s="669"/>
      <c r="V927" s="669"/>
      <c r="W927" s="669"/>
      <c r="X927" s="669"/>
      <c r="Y927" s="669"/>
      <c r="Z927" s="669"/>
      <c r="AA927" s="669"/>
    </row>
    <row r="928" spans="1:27" ht="12.75">
      <c r="A928" s="669"/>
      <c r="B928" s="669"/>
      <c r="C928" s="669"/>
      <c r="D928" s="669"/>
      <c r="E928" s="669"/>
      <c r="F928" s="669"/>
      <c r="G928" s="669"/>
      <c r="H928" s="669"/>
      <c r="I928" s="669"/>
      <c r="J928" s="669"/>
      <c r="K928" s="669"/>
      <c r="L928" s="669"/>
      <c r="M928" s="669"/>
      <c r="N928" s="669"/>
      <c r="O928" s="669"/>
      <c r="P928" s="669"/>
      <c r="Q928" s="669"/>
      <c r="R928" s="669"/>
      <c r="S928" s="669"/>
      <c r="T928" s="669"/>
      <c r="U928" s="669"/>
      <c r="V928" s="669"/>
      <c r="W928" s="669"/>
      <c r="X928" s="669"/>
      <c r="Y928" s="669"/>
      <c r="Z928" s="669"/>
      <c r="AA928" s="669"/>
    </row>
    <row r="929" spans="1:27" ht="12.75">
      <c r="A929" s="669"/>
      <c r="B929" s="669"/>
      <c r="C929" s="669"/>
      <c r="D929" s="669"/>
      <c r="E929" s="669"/>
      <c r="F929" s="669"/>
      <c r="G929" s="669"/>
      <c r="H929" s="669"/>
      <c r="I929" s="669"/>
      <c r="J929" s="669"/>
      <c r="K929" s="669"/>
      <c r="L929" s="669"/>
      <c r="M929" s="669"/>
      <c r="N929" s="669"/>
      <c r="O929" s="669"/>
      <c r="P929" s="669"/>
      <c r="Q929" s="669"/>
      <c r="R929" s="669"/>
      <c r="S929" s="669"/>
      <c r="T929" s="669"/>
      <c r="U929" s="669"/>
      <c r="V929" s="669"/>
      <c r="W929" s="669"/>
      <c r="X929" s="669"/>
      <c r="Y929" s="669"/>
      <c r="Z929" s="669"/>
      <c r="AA929" s="669"/>
    </row>
    <row r="930" spans="1:27" ht="12.75">
      <c r="A930" s="669"/>
      <c r="B930" s="669"/>
      <c r="C930" s="669"/>
      <c r="D930" s="669"/>
      <c r="E930" s="669"/>
      <c r="F930" s="669"/>
      <c r="G930" s="669"/>
      <c r="H930" s="669"/>
      <c r="I930" s="669"/>
      <c r="J930" s="669"/>
      <c r="K930" s="669"/>
      <c r="L930" s="669"/>
      <c r="M930" s="669"/>
      <c r="N930" s="669"/>
      <c r="O930" s="669"/>
      <c r="P930" s="669"/>
      <c r="Q930" s="669"/>
      <c r="R930" s="669"/>
      <c r="S930" s="669"/>
      <c r="T930" s="669"/>
      <c r="U930" s="669"/>
      <c r="V930" s="669"/>
      <c r="W930" s="669"/>
      <c r="X930" s="669"/>
      <c r="Y930" s="669"/>
      <c r="Z930" s="669"/>
      <c r="AA930" s="669"/>
    </row>
    <row r="931" spans="1:27" ht="12.75">
      <c r="A931" s="669"/>
      <c r="B931" s="669"/>
      <c r="C931" s="669"/>
      <c r="D931" s="669"/>
      <c r="E931" s="669"/>
      <c r="F931" s="669"/>
      <c r="G931" s="669"/>
      <c r="H931" s="669"/>
      <c r="I931" s="669"/>
      <c r="J931" s="669"/>
      <c r="K931" s="669"/>
      <c r="L931" s="669"/>
      <c r="M931" s="669"/>
      <c r="N931" s="669"/>
      <c r="O931" s="669"/>
      <c r="P931" s="669"/>
      <c r="Q931" s="669"/>
      <c r="R931" s="669"/>
      <c r="S931" s="669"/>
      <c r="T931" s="669"/>
      <c r="U931" s="669"/>
      <c r="V931" s="669"/>
      <c r="W931" s="669"/>
      <c r="X931" s="669"/>
      <c r="Y931" s="669"/>
      <c r="Z931" s="669"/>
      <c r="AA931" s="669"/>
    </row>
    <row r="932" spans="1:27" ht="12.75">
      <c r="A932" s="669"/>
      <c r="B932" s="669"/>
      <c r="C932" s="669"/>
      <c r="D932" s="669"/>
      <c r="E932" s="669"/>
      <c r="F932" s="669"/>
      <c r="G932" s="669"/>
      <c r="H932" s="669"/>
      <c r="I932" s="669"/>
      <c r="J932" s="669"/>
      <c r="K932" s="669"/>
      <c r="L932" s="669"/>
      <c r="M932" s="669"/>
      <c r="N932" s="669"/>
      <c r="O932" s="669"/>
      <c r="P932" s="669"/>
      <c r="Q932" s="669"/>
      <c r="R932" s="669"/>
      <c r="S932" s="669"/>
      <c r="T932" s="669"/>
      <c r="U932" s="669"/>
      <c r="V932" s="669"/>
      <c r="W932" s="669"/>
      <c r="X932" s="669"/>
      <c r="Y932" s="669"/>
      <c r="Z932" s="669"/>
      <c r="AA932" s="669"/>
    </row>
    <row r="933" spans="1:27" ht="12.75">
      <c r="A933" s="669"/>
      <c r="B933" s="669"/>
      <c r="C933" s="669"/>
      <c r="D933" s="669"/>
      <c r="E933" s="669"/>
      <c r="F933" s="669"/>
      <c r="G933" s="669"/>
      <c r="H933" s="669"/>
      <c r="I933" s="669"/>
      <c r="J933" s="669"/>
      <c r="K933" s="669"/>
      <c r="L933" s="669"/>
      <c r="M933" s="669"/>
      <c r="N933" s="669"/>
      <c r="O933" s="669"/>
      <c r="P933" s="669"/>
      <c r="Q933" s="669"/>
      <c r="R933" s="669"/>
      <c r="S933" s="669"/>
      <c r="T933" s="669"/>
      <c r="U933" s="669"/>
      <c r="V933" s="669"/>
      <c r="W933" s="669"/>
      <c r="X933" s="669"/>
      <c r="Y933" s="669"/>
      <c r="Z933" s="669"/>
      <c r="AA933" s="669"/>
    </row>
    <row r="934" spans="1:27" ht="12.75">
      <c r="A934" s="669"/>
      <c r="B934" s="669"/>
      <c r="C934" s="669"/>
      <c r="D934" s="669"/>
      <c r="E934" s="669"/>
      <c r="F934" s="669"/>
      <c r="G934" s="669"/>
      <c r="H934" s="669"/>
      <c r="I934" s="669"/>
      <c r="J934" s="669"/>
      <c r="K934" s="669"/>
      <c r="L934" s="669"/>
      <c r="M934" s="669"/>
      <c r="N934" s="669"/>
      <c r="O934" s="669"/>
      <c r="P934" s="669"/>
      <c r="Q934" s="669"/>
      <c r="R934" s="669"/>
      <c r="S934" s="669"/>
      <c r="T934" s="669"/>
      <c r="U934" s="669"/>
      <c r="V934" s="669"/>
      <c r="W934" s="669"/>
      <c r="X934" s="669"/>
      <c r="Y934" s="669"/>
      <c r="Z934" s="669"/>
      <c r="AA934" s="669"/>
    </row>
    <row r="935" spans="1:27" ht="12.75">
      <c r="A935" s="669"/>
      <c r="B935" s="669"/>
      <c r="C935" s="669"/>
      <c r="D935" s="669"/>
      <c r="E935" s="669"/>
      <c r="F935" s="669"/>
      <c r="G935" s="669"/>
      <c r="H935" s="669"/>
      <c r="I935" s="669"/>
      <c r="J935" s="669"/>
      <c r="K935" s="669"/>
      <c r="L935" s="669"/>
      <c r="M935" s="669"/>
      <c r="N935" s="669"/>
      <c r="O935" s="669"/>
      <c r="P935" s="669"/>
      <c r="Q935" s="669"/>
      <c r="R935" s="669"/>
      <c r="S935" s="669"/>
      <c r="T935" s="669"/>
      <c r="U935" s="669"/>
      <c r="V935" s="669"/>
      <c r="W935" s="669"/>
      <c r="X935" s="669"/>
      <c r="Y935" s="669"/>
      <c r="Z935" s="669"/>
      <c r="AA935" s="669"/>
    </row>
    <row r="936" spans="1:27" ht="12.75">
      <c r="A936" s="669"/>
      <c r="B936" s="669"/>
      <c r="C936" s="669"/>
      <c r="D936" s="669"/>
      <c r="E936" s="669"/>
      <c r="F936" s="669"/>
      <c r="G936" s="669"/>
      <c r="H936" s="669"/>
      <c r="I936" s="669"/>
      <c r="J936" s="669"/>
      <c r="K936" s="669"/>
      <c r="L936" s="669"/>
      <c r="M936" s="669"/>
      <c r="N936" s="669"/>
      <c r="O936" s="669"/>
      <c r="P936" s="669"/>
      <c r="Q936" s="669"/>
      <c r="R936" s="669"/>
      <c r="S936" s="669"/>
      <c r="T936" s="669"/>
      <c r="U936" s="669"/>
      <c r="V936" s="669"/>
      <c r="W936" s="669"/>
      <c r="X936" s="669"/>
      <c r="Y936" s="669"/>
      <c r="Z936" s="669"/>
      <c r="AA936" s="669"/>
    </row>
    <row r="937" spans="1:27" ht="12.75">
      <c r="A937" s="669"/>
      <c r="B937" s="669"/>
      <c r="C937" s="669"/>
      <c r="D937" s="669"/>
      <c r="E937" s="669"/>
      <c r="F937" s="669"/>
      <c r="G937" s="669"/>
      <c r="H937" s="669"/>
      <c r="I937" s="669"/>
      <c r="J937" s="669"/>
      <c r="K937" s="669"/>
      <c r="L937" s="669"/>
      <c r="M937" s="669"/>
      <c r="N937" s="669"/>
      <c r="O937" s="669"/>
      <c r="P937" s="669"/>
      <c r="Q937" s="669"/>
      <c r="R937" s="669"/>
      <c r="S937" s="669"/>
      <c r="T937" s="669"/>
      <c r="U937" s="669"/>
      <c r="V937" s="669"/>
      <c r="W937" s="669"/>
      <c r="X937" s="669"/>
      <c r="Y937" s="669"/>
      <c r="Z937" s="669"/>
      <c r="AA937" s="669"/>
    </row>
    <row r="938" spans="1:27" ht="12.75">
      <c r="A938" s="669"/>
      <c r="B938" s="669"/>
      <c r="C938" s="669"/>
      <c r="D938" s="669"/>
      <c r="E938" s="669"/>
      <c r="F938" s="669"/>
      <c r="G938" s="669"/>
      <c r="H938" s="669"/>
      <c r="I938" s="669"/>
      <c r="J938" s="669"/>
      <c r="K938" s="669"/>
      <c r="L938" s="669"/>
      <c r="M938" s="669"/>
      <c r="N938" s="669"/>
      <c r="O938" s="669"/>
      <c r="P938" s="669"/>
      <c r="Q938" s="669"/>
      <c r="R938" s="669"/>
      <c r="S938" s="669"/>
      <c r="T938" s="669"/>
      <c r="U938" s="669"/>
      <c r="V938" s="669"/>
      <c r="W938" s="669"/>
      <c r="X938" s="669"/>
      <c r="Y938" s="669"/>
      <c r="Z938" s="669"/>
      <c r="AA938" s="669"/>
    </row>
    <row r="939" spans="1:27" ht="12.75">
      <c r="A939" s="669"/>
      <c r="B939" s="669"/>
      <c r="C939" s="669"/>
      <c r="D939" s="669"/>
      <c r="E939" s="669"/>
      <c r="F939" s="669"/>
      <c r="G939" s="669"/>
      <c r="H939" s="669"/>
      <c r="I939" s="669"/>
      <c r="J939" s="669"/>
      <c r="K939" s="669"/>
      <c r="L939" s="669"/>
      <c r="M939" s="669"/>
      <c r="N939" s="669"/>
      <c r="O939" s="669"/>
      <c r="P939" s="669"/>
      <c r="Q939" s="669"/>
      <c r="R939" s="669"/>
      <c r="S939" s="669"/>
      <c r="T939" s="669"/>
      <c r="U939" s="669"/>
      <c r="V939" s="669"/>
      <c r="W939" s="669"/>
      <c r="X939" s="669"/>
      <c r="Y939" s="669"/>
      <c r="Z939" s="669"/>
      <c r="AA939" s="669"/>
    </row>
    <row r="940" spans="1:27" ht="12.75">
      <c r="A940" s="669"/>
      <c r="B940" s="669"/>
      <c r="C940" s="669"/>
      <c r="D940" s="669"/>
      <c r="E940" s="669"/>
      <c r="F940" s="669"/>
      <c r="G940" s="669"/>
      <c r="H940" s="669"/>
      <c r="I940" s="669"/>
      <c r="J940" s="669"/>
      <c r="K940" s="669"/>
      <c r="L940" s="669"/>
      <c r="M940" s="669"/>
      <c r="N940" s="669"/>
      <c r="O940" s="669"/>
      <c r="P940" s="669"/>
      <c r="Q940" s="669"/>
      <c r="R940" s="669"/>
      <c r="S940" s="669"/>
      <c r="T940" s="669"/>
      <c r="U940" s="669"/>
      <c r="V940" s="669"/>
      <c r="W940" s="669"/>
      <c r="X940" s="669"/>
      <c r="Y940" s="669"/>
      <c r="Z940" s="669"/>
      <c r="AA940" s="669"/>
    </row>
    <row r="941" spans="1:27" ht="12.75">
      <c r="A941" s="669"/>
      <c r="B941" s="669"/>
      <c r="C941" s="669"/>
      <c r="D941" s="669"/>
      <c r="E941" s="669"/>
      <c r="F941" s="669"/>
      <c r="G941" s="669"/>
      <c r="H941" s="669"/>
      <c r="I941" s="669"/>
      <c r="J941" s="669"/>
      <c r="K941" s="669"/>
      <c r="L941" s="669"/>
      <c r="M941" s="669"/>
      <c r="N941" s="669"/>
      <c r="O941" s="669"/>
      <c r="P941" s="669"/>
      <c r="Q941" s="669"/>
      <c r="R941" s="669"/>
      <c r="S941" s="669"/>
      <c r="T941" s="669"/>
      <c r="U941" s="669"/>
      <c r="V941" s="669"/>
      <c r="W941" s="669"/>
      <c r="X941" s="669"/>
      <c r="Y941" s="669"/>
      <c r="Z941" s="669"/>
      <c r="AA941" s="669"/>
    </row>
    <row r="942" spans="1:27" ht="12.75">
      <c r="A942" s="669"/>
      <c r="B942" s="669"/>
      <c r="C942" s="669"/>
      <c r="D942" s="669"/>
      <c r="E942" s="669"/>
      <c r="F942" s="669"/>
      <c r="G942" s="669"/>
      <c r="H942" s="669"/>
      <c r="I942" s="669"/>
      <c r="J942" s="669"/>
      <c r="K942" s="669"/>
      <c r="L942" s="669"/>
      <c r="M942" s="669"/>
      <c r="N942" s="669"/>
      <c r="O942" s="669"/>
      <c r="P942" s="669"/>
      <c r="Q942" s="669"/>
      <c r="R942" s="669"/>
      <c r="S942" s="669"/>
      <c r="T942" s="669"/>
      <c r="U942" s="669"/>
      <c r="V942" s="669"/>
      <c r="W942" s="669"/>
      <c r="X942" s="669"/>
      <c r="Y942" s="669"/>
      <c r="Z942" s="669"/>
      <c r="AA942" s="669"/>
    </row>
    <row r="943" spans="1:27" ht="12.75">
      <c r="A943" s="669"/>
      <c r="B943" s="669"/>
      <c r="C943" s="669"/>
      <c r="D943" s="669"/>
      <c r="E943" s="669"/>
      <c r="F943" s="669"/>
      <c r="G943" s="669"/>
      <c r="H943" s="669"/>
      <c r="I943" s="669"/>
      <c r="J943" s="669"/>
      <c r="K943" s="669"/>
      <c r="L943" s="669"/>
      <c r="M943" s="669"/>
      <c r="N943" s="669"/>
      <c r="O943" s="669"/>
      <c r="P943" s="669"/>
      <c r="Q943" s="669"/>
      <c r="R943" s="669"/>
      <c r="S943" s="669"/>
      <c r="T943" s="669"/>
      <c r="U943" s="669"/>
      <c r="V943" s="669"/>
      <c r="W943" s="669"/>
      <c r="X943" s="669"/>
      <c r="Y943" s="669"/>
      <c r="Z943" s="669"/>
      <c r="AA943" s="669"/>
    </row>
    <row r="944" spans="1:27" ht="12.75">
      <c r="A944" s="669"/>
      <c r="B944" s="669"/>
      <c r="C944" s="669"/>
      <c r="D944" s="669"/>
      <c r="E944" s="669"/>
      <c r="F944" s="669"/>
      <c r="G944" s="669"/>
      <c r="H944" s="669"/>
      <c r="I944" s="669"/>
      <c r="J944" s="669"/>
      <c r="K944" s="669"/>
      <c r="L944" s="669"/>
      <c r="M944" s="669"/>
      <c r="N944" s="669"/>
      <c r="O944" s="669"/>
      <c r="P944" s="669"/>
      <c r="Q944" s="669"/>
      <c r="R944" s="669"/>
      <c r="S944" s="669"/>
      <c r="T944" s="669"/>
      <c r="U944" s="669"/>
      <c r="V944" s="669"/>
      <c r="W944" s="669"/>
      <c r="X944" s="669"/>
      <c r="Y944" s="669"/>
      <c r="Z944" s="669"/>
      <c r="AA944" s="669"/>
    </row>
    <row r="945" spans="1:27" ht="12.75">
      <c r="A945" s="669"/>
      <c r="B945" s="669"/>
      <c r="C945" s="669"/>
      <c r="D945" s="669"/>
      <c r="E945" s="669"/>
      <c r="F945" s="669"/>
      <c r="G945" s="669"/>
      <c r="H945" s="669"/>
      <c r="I945" s="669"/>
      <c r="J945" s="669"/>
      <c r="K945" s="669"/>
      <c r="L945" s="669"/>
      <c r="M945" s="669"/>
      <c r="N945" s="669"/>
      <c r="O945" s="669"/>
      <c r="P945" s="669"/>
      <c r="Q945" s="669"/>
      <c r="R945" s="669"/>
      <c r="S945" s="669"/>
      <c r="T945" s="669"/>
      <c r="U945" s="669"/>
      <c r="V945" s="669"/>
      <c r="W945" s="669"/>
      <c r="X945" s="669"/>
      <c r="Y945" s="669"/>
      <c r="Z945" s="669"/>
      <c r="AA945" s="669"/>
    </row>
    <row r="946" spans="1:27" ht="12.75">
      <c r="A946" s="669"/>
      <c r="B946" s="669"/>
      <c r="C946" s="669"/>
      <c r="D946" s="669"/>
      <c r="E946" s="669"/>
      <c r="F946" s="669"/>
      <c r="G946" s="669"/>
      <c r="H946" s="669"/>
      <c r="I946" s="669"/>
      <c r="J946" s="669"/>
      <c r="K946" s="669"/>
      <c r="L946" s="669"/>
      <c r="M946" s="669"/>
      <c r="N946" s="669"/>
      <c r="O946" s="669"/>
      <c r="P946" s="669"/>
      <c r="Q946" s="669"/>
      <c r="R946" s="669"/>
      <c r="S946" s="669"/>
      <c r="T946" s="669"/>
      <c r="U946" s="669"/>
      <c r="V946" s="669"/>
      <c r="W946" s="669"/>
      <c r="X946" s="669"/>
      <c r="Y946" s="669"/>
      <c r="Z946" s="669"/>
      <c r="AA946" s="669"/>
    </row>
    <row r="947" spans="1:27" ht="12.75">
      <c r="A947" s="669"/>
      <c r="B947" s="669"/>
      <c r="C947" s="669"/>
      <c r="D947" s="669"/>
      <c r="E947" s="669"/>
      <c r="F947" s="669"/>
      <c r="G947" s="669"/>
      <c r="H947" s="669"/>
      <c r="I947" s="669"/>
      <c r="J947" s="669"/>
      <c r="K947" s="669"/>
      <c r="L947" s="669"/>
      <c r="M947" s="669"/>
      <c r="N947" s="669"/>
      <c r="O947" s="669"/>
      <c r="P947" s="669"/>
      <c r="Q947" s="669"/>
      <c r="R947" s="669"/>
      <c r="S947" s="669"/>
      <c r="T947" s="669"/>
      <c r="U947" s="669"/>
      <c r="V947" s="669"/>
      <c r="W947" s="669"/>
      <c r="X947" s="669"/>
      <c r="Y947" s="669"/>
      <c r="Z947" s="669"/>
      <c r="AA947" s="669"/>
    </row>
    <row r="948" spans="1:27" ht="12.75">
      <c r="A948" s="669"/>
      <c r="B948" s="669"/>
      <c r="C948" s="669"/>
      <c r="D948" s="669"/>
      <c r="E948" s="669"/>
      <c r="F948" s="669"/>
      <c r="G948" s="669"/>
      <c r="H948" s="669"/>
      <c r="I948" s="669"/>
      <c r="J948" s="669"/>
      <c r="K948" s="669"/>
      <c r="L948" s="669"/>
      <c r="M948" s="669"/>
      <c r="N948" s="669"/>
      <c r="O948" s="669"/>
      <c r="P948" s="669"/>
      <c r="Q948" s="669"/>
      <c r="R948" s="669"/>
      <c r="S948" s="669"/>
      <c r="T948" s="669"/>
      <c r="U948" s="669"/>
      <c r="V948" s="669"/>
      <c r="W948" s="669"/>
      <c r="X948" s="669"/>
      <c r="Y948" s="669"/>
      <c r="Z948" s="669"/>
      <c r="AA948" s="669"/>
    </row>
    <row r="949" spans="1:27" ht="12.75">
      <c r="A949" s="669"/>
      <c r="B949" s="669"/>
      <c r="C949" s="669"/>
      <c r="D949" s="669"/>
      <c r="E949" s="669"/>
      <c r="F949" s="669"/>
      <c r="G949" s="669"/>
      <c r="H949" s="669"/>
      <c r="I949" s="669"/>
      <c r="J949" s="669"/>
      <c r="K949" s="669"/>
      <c r="L949" s="669"/>
      <c r="M949" s="669"/>
      <c r="N949" s="669"/>
      <c r="O949" s="669"/>
      <c r="P949" s="669"/>
      <c r="Q949" s="669"/>
      <c r="R949" s="669"/>
      <c r="S949" s="669"/>
      <c r="T949" s="669"/>
      <c r="U949" s="669"/>
      <c r="V949" s="669"/>
      <c r="W949" s="669"/>
      <c r="X949" s="669"/>
      <c r="Y949" s="669"/>
      <c r="Z949" s="669"/>
      <c r="AA949" s="669"/>
    </row>
    <row r="950" spans="1:27" ht="12.75">
      <c r="A950" s="669"/>
      <c r="B950" s="669"/>
      <c r="C950" s="669"/>
      <c r="D950" s="669"/>
      <c r="E950" s="669"/>
      <c r="F950" s="669"/>
      <c r="G950" s="669"/>
      <c r="H950" s="669"/>
      <c r="I950" s="669"/>
      <c r="J950" s="669"/>
      <c r="K950" s="669"/>
      <c r="L950" s="669"/>
      <c r="M950" s="669"/>
      <c r="N950" s="669"/>
      <c r="O950" s="669"/>
      <c r="P950" s="669"/>
      <c r="Q950" s="669"/>
      <c r="R950" s="669"/>
      <c r="S950" s="669"/>
      <c r="T950" s="669"/>
      <c r="U950" s="669"/>
      <c r="V950" s="669"/>
      <c r="W950" s="669"/>
      <c r="X950" s="669"/>
      <c r="Y950" s="669"/>
      <c r="Z950" s="669"/>
      <c r="AA950" s="669"/>
    </row>
    <row r="951" spans="1:27" ht="12.75">
      <c r="A951" s="669"/>
      <c r="B951" s="669"/>
      <c r="C951" s="669"/>
      <c r="D951" s="669"/>
      <c r="E951" s="669"/>
      <c r="F951" s="669"/>
      <c r="G951" s="669"/>
      <c r="H951" s="669"/>
      <c r="I951" s="669"/>
      <c r="J951" s="669"/>
      <c r="K951" s="669"/>
      <c r="L951" s="669"/>
      <c r="M951" s="669"/>
      <c r="N951" s="669"/>
      <c r="O951" s="669"/>
      <c r="P951" s="669"/>
      <c r="Q951" s="669"/>
      <c r="R951" s="669"/>
      <c r="S951" s="669"/>
      <c r="T951" s="669"/>
      <c r="U951" s="669"/>
      <c r="V951" s="669"/>
      <c r="W951" s="669"/>
      <c r="X951" s="669"/>
      <c r="Y951" s="669"/>
      <c r="Z951" s="669"/>
      <c r="AA951" s="669"/>
    </row>
    <row r="952" spans="1:27" ht="12.75">
      <c r="A952" s="669"/>
      <c r="B952" s="669"/>
      <c r="C952" s="669"/>
      <c r="D952" s="669"/>
      <c r="E952" s="669"/>
      <c r="F952" s="669"/>
      <c r="G952" s="669"/>
      <c r="H952" s="669"/>
      <c r="I952" s="669"/>
      <c r="J952" s="669"/>
      <c r="K952" s="669"/>
      <c r="L952" s="669"/>
      <c r="M952" s="669"/>
      <c r="N952" s="669"/>
      <c r="O952" s="669"/>
      <c r="P952" s="669"/>
      <c r="Q952" s="669"/>
      <c r="R952" s="669"/>
      <c r="S952" s="669"/>
      <c r="T952" s="669"/>
      <c r="U952" s="669"/>
      <c r="V952" s="669"/>
      <c r="W952" s="669"/>
      <c r="X952" s="669"/>
      <c r="Y952" s="669"/>
      <c r="Z952" s="669"/>
      <c r="AA952" s="669"/>
    </row>
    <row r="953" spans="1:27" ht="12.75">
      <c r="A953" s="669"/>
      <c r="B953" s="669"/>
      <c r="C953" s="669"/>
      <c r="D953" s="669"/>
      <c r="E953" s="669"/>
      <c r="F953" s="669"/>
      <c r="G953" s="669"/>
      <c r="H953" s="669"/>
      <c r="I953" s="669"/>
      <c r="J953" s="669"/>
      <c r="K953" s="669"/>
      <c r="L953" s="669"/>
      <c r="M953" s="669"/>
      <c r="N953" s="669"/>
      <c r="O953" s="669"/>
      <c r="P953" s="669"/>
      <c r="Q953" s="669"/>
      <c r="R953" s="669"/>
      <c r="S953" s="669"/>
      <c r="T953" s="669"/>
      <c r="U953" s="669"/>
      <c r="V953" s="669"/>
      <c r="W953" s="669"/>
      <c r="X953" s="669"/>
      <c r="Y953" s="669"/>
      <c r="Z953" s="669"/>
      <c r="AA953" s="669"/>
    </row>
    <row r="954" spans="1:27" ht="12.75">
      <c r="A954" s="669"/>
      <c r="B954" s="669"/>
      <c r="C954" s="669"/>
      <c r="D954" s="669"/>
      <c r="E954" s="669"/>
      <c r="F954" s="669"/>
      <c r="G954" s="669"/>
      <c r="H954" s="669"/>
      <c r="I954" s="669"/>
      <c r="J954" s="669"/>
      <c r="K954" s="669"/>
      <c r="L954" s="669"/>
      <c r="M954" s="669"/>
      <c r="N954" s="669"/>
      <c r="O954" s="669"/>
      <c r="P954" s="669"/>
      <c r="Q954" s="669"/>
      <c r="R954" s="669"/>
      <c r="S954" s="669"/>
      <c r="T954" s="669"/>
      <c r="U954" s="669"/>
      <c r="V954" s="669"/>
      <c r="W954" s="669"/>
      <c r="X954" s="669"/>
      <c r="Y954" s="669"/>
      <c r="Z954" s="669"/>
      <c r="AA954" s="669"/>
    </row>
    <row r="955" spans="1:27" ht="12.75">
      <c r="A955" s="669"/>
      <c r="B955" s="669"/>
      <c r="C955" s="669"/>
      <c r="D955" s="669"/>
      <c r="E955" s="669"/>
      <c r="F955" s="669"/>
      <c r="G955" s="669"/>
      <c r="H955" s="669"/>
      <c r="I955" s="669"/>
      <c r="J955" s="669"/>
      <c r="K955" s="669"/>
      <c r="L955" s="669"/>
      <c r="M955" s="669"/>
      <c r="N955" s="669"/>
      <c r="O955" s="669"/>
      <c r="P955" s="669"/>
      <c r="Q955" s="669"/>
      <c r="R955" s="669"/>
      <c r="S955" s="669"/>
      <c r="T955" s="669"/>
      <c r="U955" s="669"/>
      <c r="V955" s="669"/>
      <c r="W955" s="669"/>
      <c r="X955" s="669"/>
      <c r="Y955" s="669"/>
      <c r="Z955" s="669"/>
      <c r="AA955" s="669"/>
    </row>
    <row r="956" spans="1:27" ht="12.75">
      <c r="A956" s="669"/>
      <c r="B956" s="669"/>
      <c r="C956" s="669"/>
      <c r="D956" s="669"/>
      <c r="E956" s="669"/>
      <c r="F956" s="669"/>
      <c r="G956" s="669"/>
      <c r="H956" s="669"/>
      <c r="I956" s="669"/>
      <c r="J956" s="669"/>
      <c r="K956" s="669"/>
      <c r="L956" s="669"/>
      <c r="M956" s="669"/>
      <c r="N956" s="669"/>
      <c r="O956" s="669"/>
      <c r="P956" s="669"/>
      <c r="Q956" s="669"/>
      <c r="R956" s="669"/>
      <c r="S956" s="669"/>
      <c r="T956" s="669"/>
      <c r="U956" s="669"/>
      <c r="V956" s="669"/>
      <c r="W956" s="669"/>
      <c r="X956" s="669"/>
      <c r="Y956" s="669"/>
      <c r="Z956" s="669"/>
      <c r="AA956" s="669"/>
    </row>
    <row r="957" spans="1:27" ht="12.75">
      <c r="A957" s="669"/>
      <c r="B957" s="669"/>
      <c r="C957" s="669"/>
      <c r="D957" s="669"/>
      <c r="E957" s="669"/>
      <c r="F957" s="669"/>
      <c r="G957" s="669"/>
      <c r="H957" s="669"/>
      <c r="I957" s="669"/>
      <c r="J957" s="669"/>
      <c r="K957" s="669"/>
      <c r="L957" s="669"/>
      <c r="M957" s="669"/>
      <c r="N957" s="669"/>
      <c r="O957" s="669"/>
      <c r="P957" s="669"/>
      <c r="Q957" s="669"/>
      <c r="R957" s="669"/>
      <c r="S957" s="669"/>
      <c r="T957" s="669"/>
      <c r="U957" s="669"/>
      <c r="V957" s="669"/>
      <c r="W957" s="669"/>
      <c r="X957" s="669"/>
      <c r="Y957" s="669"/>
      <c r="Z957" s="669"/>
      <c r="AA957" s="669"/>
    </row>
    <row r="958" spans="1:27" ht="12.75">
      <c r="A958" s="669"/>
      <c r="B958" s="669"/>
      <c r="C958" s="669"/>
      <c r="D958" s="669"/>
      <c r="E958" s="669"/>
      <c r="F958" s="669"/>
      <c r="G958" s="669"/>
      <c r="H958" s="669"/>
      <c r="I958" s="669"/>
      <c r="J958" s="669"/>
      <c r="K958" s="669"/>
      <c r="L958" s="669"/>
      <c r="M958" s="669"/>
      <c r="N958" s="669"/>
      <c r="O958" s="669"/>
      <c r="P958" s="669"/>
      <c r="Q958" s="669"/>
      <c r="R958" s="669"/>
      <c r="S958" s="669"/>
      <c r="T958" s="669"/>
      <c r="U958" s="669"/>
      <c r="V958" s="669"/>
      <c r="W958" s="669"/>
      <c r="X958" s="669"/>
      <c r="Y958" s="669"/>
      <c r="Z958" s="669"/>
      <c r="AA958" s="669"/>
    </row>
    <row r="959" spans="1:27" ht="12.75">
      <c r="A959" s="669"/>
      <c r="B959" s="669"/>
      <c r="C959" s="669"/>
      <c r="D959" s="669"/>
      <c r="E959" s="669"/>
      <c r="F959" s="669"/>
      <c r="G959" s="669"/>
      <c r="H959" s="669"/>
      <c r="I959" s="669"/>
      <c r="J959" s="669"/>
      <c r="K959" s="669"/>
      <c r="L959" s="669"/>
      <c r="M959" s="669"/>
      <c r="N959" s="669"/>
      <c r="O959" s="669"/>
      <c r="P959" s="669"/>
      <c r="Q959" s="669"/>
      <c r="R959" s="669"/>
      <c r="S959" s="669"/>
      <c r="T959" s="669"/>
      <c r="U959" s="669"/>
      <c r="V959" s="669"/>
      <c r="W959" s="669"/>
      <c r="X959" s="669"/>
      <c r="Y959" s="669"/>
      <c r="Z959" s="669"/>
      <c r="AA959" s="669"/>
    </row>
    <row r="960" spans="1:27" ht="12.75">
      <c r="A960" s="669"/>
      <c r="B960" s="669"/>
      <c r="C960" s="669"/>
      <c r="D960" s="669"/>
      <c r="E960" s="669"/>
      <c r="F960" s="669"/>
      <c r="G960" s="669"/>
      <c r="H960" s="669"/>
      <c r="I960" s="669"/>
      <c r="J960" s="669"/>
      <c r="K960" s="669"/>
      <c r="L960" s="669"/>
      <c r="M960" s="669"/>
      <c r="N960" s="669"/>
      <c r="O960" s="669"/>
      <c r="P960" s="669"/>
      <c r="Q960" s="669"/>
      <c r="R960" s="669"/>
      <c r="S960" s="669"/>
      <c r="T960" s="669"/>
      <c r="U960" s="669"/>
      <c r="V960" s="669"/>
      <c r="W960" s="669"/>
      <c r="X960" s="669"/>
      <c r="Y960" s="669"/>
      <c r="Z960" s="669"/>
      <c r="AA960" s="669"/>
    </row>
    <row r="961" spans="1:27" ht="12.75">
      <c r="A961" s="669"/>
      <c r="B961" s="669"/>
      <c r="C961" s="669"/>
      <c r="D961" s="669"/>
      <c r="E961" s="669"/>
      <c r="F961" s="669"/>
      <c r="G961" s="669"/>
      <c r="H961" s="669"/>
      <c r="I961" s="669"/>
      <c r="J961" s="669"/>
      <c r="K961" s="669"/>
      <c r="L961" s="669"/>
      <c r="M961" s="669"/>
      <c r="N961" s="669"/>
      <c r="O961" s="669"/>
      <c r="P961" s="669"/>
      <c r="Q961" s="669"/>
      <c r="R961" s="669"/>
      <c r="S961" s="669"/>
      <c r="T961" s="669"/>
      <c r="U961" s="669"/>
      <c r="V961" s="669"/>
      <c r="W961" s="669"/>
      <c r="X961" s="669"/>
      <c r="Y961" s="669"/>
      <c r="Z961" s="669"/>
      <c r="AA961" s="669"/>
    </row>
    <row r="962" spans="1:27" ht="12.75">
      <c r="A962" s="669"/>
      <c r="B962" s="669"/>
      <c r="C962" s="669"/>
      <c r="D962" s="669"/>
      <c r="E962" s="669"/>
      <c r="F962" s="669"/>
      <c r="G962" s="669"/>
      <c r="H962" s="669"/>
      <c r="I962" s="669"/>
      <c r="J962" s="669"/>
      <c r="K962" s="669"/>
      <c r="L962" s="669"/>
      <c r="M962" s="669"/>
      <c r="N962" s="669"/>
      <c r="O962" s="669"/>
      <c r="P962" s="669"/>
      <c r="Q962" s="669"/>
      <c r="R962" s="669"/>
      <c r="S962" s="669"/>
      <c r="T962" s="669"/>
      <c r="U962" s="669"/>
      <c r="V962" s="669"/>
      <c r="W962" s="669"/>
      <c r="X962" s="669"/>
      <c r="Y962" s="669"/>
      <c r="Z962" s="669"/>
      <c r="AA962" s="669"/>
    </row>
    <row r="963" spans="1:27" ht="12.75">
      <c r="A963" s="669"/>
      <c r="B963" s="669"/>
      <c r="C963" s="669"/>
      <c r="D963" s="669"/>
      <c r="E963" s="669"/>
      <c r="F963" s="669"/>
      <c r="G963" s="669"/>
      <c r="H963" s="669"/>
      <c r="I963" s="669"/>
      <c r="J963" s="669"/>
      <c r="K963" s="669"/>
      <c r="L963" s="669"/>
      <c r="M963" s="669"/>
      <c r="N963" s="669"/>
      <c r="O963" s="669"/>
      <c r="P963" s="669"/>
      <c r="Q963" s="669"/>
      <c r="R963" s="669"/>
      <c r="S963" s="669"/>
      <c r="T963" s="669"/>
      <c r="U963" s="669"/>
      <c r="V963" s="669"/>
      <c r="W963" s="669"/>
      <c r="X963" s="669"/>
      <c r="Y963" s="669"/>
      <c r="Z963" s="669"/>
      <c r="AA963" s="669"/>
    </row>
    <row r="964" spans="1:27" ht="12.75">
      <c r="A964" s="669"/>
      <c r="B964" s="669"/>
      <c r="C964" s="669"/>
      <c r="D964" s="669"/>
      <c r="E964" s="669"/>
      <c r="F964" s="669"/>
      <c r="G964" s="669"/>
      <c r="H964" s="669"/>
      <c r="I964" s="669"/>
      <c r="J964" s="669"/>
      <c r="K964" s="669"/>
      <c r="L964" s="669"/>
      <c r="M964" s="669"/>
      <c r="N964" s="669"/>
      <c r="O964" s="669"/>
      <c r="P964" s="669"/>
      <c r="Q964" s="669"/>
      <c r="R964" s="669"/>
      <c r="S964" s="669"/>
      <c r="T964" s="669"/>
      <c r="U964" s="669"/>
      <c r="V964" s="669"/>
      <c r="W964" s="669"/>
      <c r="X964" s="669"/>
      <c r="Y964" s="669"/>
      <c r="Z964" s="669"/>
      <c r="AA964" s="669"/>
    </row>
    <row r="965" spans="1:27" ht="12.75">
      <c r="A965" s="669"/>
      <c r="B965" s="669"/>
      <c r="C965" s="669"/>
      <c r="D965" s="669"/>
      <c r="E965" s="669"/>
      <c r="F965" s="669"/>
      <c r="G965" s="669"/>
      <c r="H965" s="669"/>
      <c r="I965" s="669"/>
      <c r="J965" s="669"/>
      <c r="K965" s="669"/>
      <c r="L965" s="669"/>
      <c r="M965" s="669"/>
      <c r="N965" s="669"/>
      <c r="O965" s="669"/>
      <c r="P965" s="669"/>
      <c r="Q965" s="669"/>
      <c r="R965" s="669"/>
      <c r="S965" s="669"/>
      <c r="T965" s="669"/>
      <c r="U965" s="669"/>
      <c r="V965" s="669"/>
      <c r="W965" s="669"/>
      <c r="X965" s="669"/>
      <c r="Y965" s="669"/>
      <c r="Z965" s="669"/>
      <c r="AA965" s="669"/>
    </row>
    <row r="966" spans="1:27" ht="12.75">
      <c r="A966" s="669"/>
      <c r="B966" s="669"/>
      <c r="C966" s="669"/>
      <c r="D966" s="669"/>
      <c r="E966" s="669"/>
      <c r="F966" s="669"/>
      <c r="G966" s="669"/>
      <c r="H966" s="669"/>
      <c r="I966" s="669"/>
      <c r="J966" s="669"/>
      <c r="K966" s="669"/>
      <c r="L966" s="669"/>
      <c r="M966" s="669"/>
      <c r="N966" s="669"/>
      <c r="O966" s="669"/>
      <c r="P966" s="669"/>
      <c r="Q966" s="669"/>
      <c r="R966" s="669"/>
      <c r="S966" s="669"/>
      <c r="T966" s="669"/>
      <c r="U966" s="669"/>
      <c r="V966" s="669"/>
      <c r="W966" s="669"/>
      <c r="X966" s="669"/>
      <c r="Y966" s="669"/>
      <c r="Z966" s="669"/>
      <c r="AA966" s="669"/>
    </row>
    <row r="967" spans="1:27" ht="12.75">
      <c r="A967" s="669"/>
      <c r="B967" s="669"/>
      <c r="C967" s="669"/>
      <c r="D967" s="669"/>
      <c r="E967" s="669"/>
      <c r="F967" s="669"/>
      <c r="G967" s="669"/>
      <c r="H967" s="669"/>
      <c r="I967" s="669"/>
      <c r="J967" s="669"/>
      <c r="K967" s="669"/>
      <c r="L967" s="669"/>
      <c r="M967" s="669"/>
      <c r="N967" s="669"/>
      <c r="O967" s="669"/>
      <c r="P967" s="669"/>
      <c r="Q967" s="669"/>
      <c r="R967" s="669"/>
      <c r="S967" s="669"/>
      <c r="T967" s="669"/>
      <c r="U967" s="669"/>
      <c r="V967" s="669"/>
      <c r="W967" s="669"/>
      <c r="X967" s="669"/>
      <c r="Y967" s="669"/>
      <c r="Z967" s="669"/>
      <c r="AA967" s="669"/>
    </row>
    <row r="968" spans="1:27" ht="12.75">
      <c r="A968" s="669"/>
      <c r="B968" s="669"/>
      <c r="C968" s="669"/>
      <c r="D968" s="669"/>
      <c r="E968" s="669"/>
      <c r="F968" s="669"/>
      <c r="G968" s="669"/>
      <c r="H968" s="669"/>
      <c r="I968" s="669"/>
      <c r="J968" s="669"/>
      <c r="K968" s="669"/>
      <c r="L968" s="669"/>
      <c r="M968" s="669"/>
      <c r="N968" s="669"/>
      <c r="O968" s="669"/>
      <c r="P968" s="669"/>
      <c r="Q968" s="669"/>
      <c r="R968" s="669"/>
      <c r="S968" s="669"/>
      <c r="T968" s="669"/>
      <c r="U968" s="669"/>
      <c r="V968" s="669"/>
      <c r="W968" s="669"/>
      <c r="X968" s="669"/>
      <c r="Y968" s="669"/>
      <c r="Z968" s="669"/>
      <c r="AA968" s="669"/>
    </row>
    <row r="969" spans="1:27" ht="12.75">
      <c r="A969" s="669"/>
      <c r="B969" s="669"/>
      <c r="C969" s="669"/>
      <c r="D969" s="669"/>
      <c r="E969" s="669"/>
      <c r="F969" s="669"/>
      <c r="G969" s="669"/>
      <c r="H969" s="669"/>
      <c r="I969" s="669"/>
      <c r="J969" s="669"/>
      <c r="K969" s="669"/>
      <c r="L969" s="669"/>
      <c r="M969" s="669"/>
      <c r="N969" s="669"/>
      <c r="O969" s="669"/>
      <c r="P969" s="669"/>
      <c r="Q969" s="669"/>
      <c r="R969" s="669"/>
      <c r="S969" s="669"/>
      <c r="T969" s="669"/>
      <c r="U969" s="669"/>
      <c r="V969" s="669"/>
      <c r="W969" s="669"/>
      <c r="X969" s="669"/>
      <c r="Y969" s="669"/>
      <c r="Z969" s="669"/>
      <c r="AA969" s="669"/>
    </row>
    <row r="970" spans="1:27" ht="12.75">
      <c r="A970" s="669"/>
      <c r="B970" s="669"/>
      <c r="C970" s="669"/>
      <c r="D970" s="669"/>
      <c r="E970" s="669"/>
      <c r="F970" s="669"/>
      <c r="G970" s="669"/>
      <c r="H970" s="669"/>
      <c r="I970" s="669"/>
      <c r="J970" s="669"/>
      <c r="K970" s="669"/>
      <c r="L970" s="669"/>
      <c r="M970" s="669"/>
      <c r="N970" s="669"/>
      <c r="O970" s="669"/>
      <c r="P970" s="669"/>
      <c r="Q970" s="669"/>
      <c r="R970" s="669"/>
      <c r="S970" s="669"/>
      <c r="T970" s="669"/>
      <c r="U970" s="669"/>
      <c r="V970" s="669"/>
      <c r="W970" s="669"/>
      <c r="X970" s="669"/>
      <c r="Y970" s="669"/>
      <c r="Z970" s="669"/>
      <c r="AA970" s="669"/>
    </row>
    <row r="971" spans="1:27" ht="12.75">
      <c r="A971" s="669"/>
      <c r="B971" s="669"/>
      <c r="C971" s="669"/>
      <c r="D971" s="669"/>
      <c r="E971" s="669"/>
      <c r="F971" s="669"/>
      <c r="G971" s="669"/>
      <c r="H971" s="669"/>
      <c r="I971" s="669"/>
      <c r="J971" s="669"/>
      <c r="K971" s="669"/>
      <c r="L971" s="669"/>
      <c r="M971" s="669"/>
      <c r="N971" s="669"/>
      <c r="O971" s="669"/>
      <c r="P971" s="669"/>
      <c r="Q971" s="669"/>
      <c r="R971" s="669"/>
      <c r="S971" s="669"/>
      <c r="T971" s="669"/>
      <c r="U971" s="669"/>
      <c r="V971" s="669"/>
      <c r="W971" s="669"/>
      <c r="X971" s="669"/>
      <c r="Y971" s="669"/>
      <c r="Z971" s="669"/>
      <c r="AA971" s="669"/>
    </row>
    <row r="972" spans="1:27" ht="12.75">
      <c r="A972" s="669"/>
      <c r="B972" s="669"/>
      <c r="C972" s="669"/>
      <c r="D972" s="669"/>
      <c r="E972" s="669"/>
      <c r="F972" s="669"/>
      <c r="G972" s="669"/>
      <c r="H972" s="669"/>
      <c r="I972" s="669"/>
      <c r="J972" s="669"/>
      <c r="K972" s="669"/>
      <c r="L972" s="669"/>
      <c r="M972" s="669"/>
      <c r="N972" s="669"/>
      <c r="O972" s="669"/>
      <c r="P972" s="669"/>
      <c r="Q972" s="669"/>
      <c r="R972" s="669"/>
      <c r="S972" s="669"/>
      <c r="T972" s="669"/>
      <c r="U972" s="669"/>
      <c r="V972" s="669"/>
      <c r="W972" s="669"/>
      <c r="X972" s="669"/>
      <c r="Y972" s="669"/>
      <c r="Z972" s="669"/>
      <c r="AA972" s="669"/>
    </row>
    <row r="973" spans="1:27" ht="12.75">
      <c r="A973" s="669"/>
      <c r="B973" s="669"/>
      <c r="C973" s="669"/>
      <c r="D973" s="669"/>
      <c r="E973" s="669"/>
      <c r="F973" s="669"/>
      <c r="G973" s="669"/>
      <c r="H973" s="669"/>
      <c r="I973" s="669"/>
      <c r="J973" s="669"/>
      <c r="K973" s="669"/>
      <c r="L973" s="669"/>
      <c r="M973" s="669"/>
      <c r="N973" s="669"/>
      <c r="O973" s="669"/>
      <c r="P973" s="669"/>
      <c r="Q973" s="669"/>
      <c r="R973" s="669"/>
      <c r="S973" s="669"/>
      <c r="T973" s="669"/>
      <c r="U973" s="669"/>
      <c r="V973" s="669"/>
      <c r="W973" s="669"/>
      <c r="X973" s="669"/>
      <c r="Y973" s="669"/>
      <c r="Z973" s="669"/>
      <c r="AA973" s="669"/>
    </row>
    <row r="974" spans="1:27" ht="12.75">
      <c r="A974" s="669"/>
      <c r="B974" s="669"/>
      <c r="C974" s="669"/>
      <c r="D974" s="669"/>
      <c r="E974" s="669"/>
      <c r="F974" s="669"/>
      <c r="G974" s="669"/>
      <c r="H974" s="669"/>
      <c r="I974" s="669"/>
      <c r="J974" s="669"/>
      <c r="K974" s="669"/>
      <c r="L974" s="669"/>
      <c r="M974" s="669"/>
      <c r="N974" s="669"/>
      <c r="O974" s="669"/>
      <c r="P974" s="669"/>
      <c r="Q974" s="669"/>
      <c r="R974" s="669"/>
      <c r="S974" s="669"/>
      <c r="T974" s="669"/>
      <c r="U974" s="669"/>
      <c r="V974" s="669"/>
      <c r="W974" s="669"/>
      <c r="X974" s="669"/>
      <c r="Y974" s="669"/>
      <c r="Z974" s="669"/>
      <c r="AA974" s="669"/>
    </row>
    <row r="975" spans="1:27" ht="12.75">
      <c r="A975" s="669"/>
      <c r="B975" s="669"/>
      <c r="C975" s="669"/>
      <c r="D975" s="669"/>
      <c r="E975" s="669"/>
      <c r="F975" s="669"/>
      <c r="G975" s="669"/>
      <c r="H975" s="669"/>
      <c r="I975" s="669"/>
      <c r="J975" s="669"/>
      <c r="K975" s="669"/>
      <c r="L975" s="669"/>
      <c r="M975" s="669"/>
      <c r="N975" s="669"/>
      <c r="O975" s="669"/>
      <c r="P975" s="669"/>
      <c r="Q975" s="669"/>
      <c r="R975" s="669"/>
      <c r="S975" s="669"/>
      <c r="T975" s="669"/>
      <c r="U975" s="669"/>
      <c r="V975" s="669"/>
      <c r="W975" s="669"/>
      <c r="X975" s="669"/>
      <c r="Y975" s="669"/>
      <c r="Z975" s="669"/>
      <c r="AA975" s="669"/>
    </row>
    <row r="976" spans="1:27" ht="12.75">
      <c r="A976" s="669"/>
      <c r="B976" s="669"/>
      <c r="C976" s="669"/>
      <c r="D976" s="669"/>
      <c r="E976" s="669"/>
      <c r="F976" s="669"/>
      <c r="G976" s="669"/>
      <c r="H976" s="669"/>
      <c r="I976" s="669"/>
      <c r="J976" s="669"/>
      <c r="K976" s="669"/>
      <c r="L976" s="669"/>
      <c r="M976" s="669"/>
      <c r="N976" s="669"/>
      <c r="O976" s="669"/>
      <c r="P976" s="669"/>
      <c r="Q976" s="669"/>
      <c r="R976" s="669"/>
      <c r="S976" s="669"/>
      <c r="T976" s="669"/>
      <c r="U976" s="669"/>
      <c r="V976" s="669"/>
      <c r="W976" s="669"/>
      <c r="X976" s="669"/>
      <c r="Y976" s="669"/>
      <c r="Z976" s="669"/>
      <c r="AA976" s="669"/>
    </row>
    <row r="977" spans="1:27" ht="12.75">
      <c r="A977" s="669"/>
      <c r="B977" s="669"/>
      <c r="C977" s="669"/>
      <c r="D977" s="669"/>
      <c r="E977" s="669"/>
      <c r="F977" s="669"/>
      <c r="G977" s="669"/>
      <c r="H977" s="669"/>
      <c r="I977" s="669"/>
      <c r="J977" s="669"/>
      <c r="K977" s="669"/>
      <c r="L977" s="669"/>
      <c r="M977" s="669"/>
      <c r="N977" s="669"/>
      <c r="O977" s="669"/>
      <c r="P977" s="669"/>
      <c r="Q977" s="669"/>
      <c r="R977" s="669"/>
      <c r="S977" s="669"/>
      <c r="T977" s="669"/>
      <c r="U977" s="669"/>
      <c r="V977" s="669"/>
      <c r="W977" s="669"/>
      <c r="X977" s="669"/>
      <c r="Y977" s="669"/>
      <c r="Z977" s="669"/>
      <c r="AA977" s="669"/>
    </row>
    <row r="978" spans="1:27" ht="12.75">
      <c r="A978" s="669"/>
      <c r="B978" s="669"/>
      <c r="C978" s="669"/>
      <c r="D978" s="669"/>
      <c r="E978" s="669"/>
      <c r="F978" s="669"/>
      <c r="G978" s="669"/>
      <c r="H978" s="669"/>
      <c r="I978" s="669"/>
      <c r="J978" s="669"/>
      <c r="K978" s="669"/>
      <c r="L978" s="669"/>
      <c r="M978" s="669"/>
      <c r="N978" s="669"/>
      <c r="O978" s="669"/>
      <c r="P978" s="669"/>
      <c r="Q978" s="669"/>
      <c r="R978" s="669"/>
      <c r="S978" s="669"/>
      <c r="T978" s="669"/>
      <c r="U978" s="669"/>
      <c r="V978" s="669"/>
      <c r="W978" s="669"/>
      <c r="X978" s="669"/>
      <c r="Y978" s="669"/>
      <c r="Z978" s="669"/>
      <c r="AA978" s="669"/>
    </row>
    <row r="979" spans="1:27" ht="12.75">
      <c r="A979" s="669"/>
      <c r="B979" s="669"/>
      <c r="C979" s="669"/>
      <c r="D979" s="669"/>
      <c r="E979" s="669"/>
      <c r="F979" s="669"/>
      <c r="G979" s="669"/>
      <c r="H979" s="669"/>
      <c r="I979" s="669"/>
      <c r="J979" s="669"/>
      <c r="K979" s="669"/>
      <c r="L979" s="669"/>
      <c r="M979" s="669"/>
      <c r="N979" s="669"/>
      <c r="O979" s="669"/>
      <c r="P979" s="669"/>
      <c r="Q979" s="669"/>
      <c r="R979" s="669"/>
      <c r="S979" s="669"/>
      <c r="T979" s="669"/>
      <c r="U979" s="669"/>
      <c r="V979" s="669"/>
      <c r="W979" s="669"/>
      <c r="X979" s="669"/>
      <c r="Y979" s="669"/>
      <c r="Z979" s="669"/>
      <c r="AA979" s="669"/>
    </row>
    <row r="980" spans="1:27" ht="12.75">
      <c r="A980" s="669"/>
      <c r="B980" s="669"/>
      <c r="C980" s="669"/>
      <c r="D980" s="669"/>
      <c r="E980" s="669"/>
      <c r="F980" s="669"/>
      <c r="G980" s="669"/>
      <c r="H980" s="669"/>
      <c r="I980" s="669"/>
      <c r="J980" s="669"/>
      <c r="K980" s="669"/>
      <c r="L980" s="669"/>
      <c r="M980" s="669"/>
      <c r="N980" s="669"/>
      <c r="O980" s="669"/>
      <c r="P980" s="669"/>
      <c r="Q980" s="669"/>
      <c r="R980" s="669"/>
      <c r="S980" s="669"/>
      <c r="T980" s="669"/>
      <c r="U980" s="669"/>
      <c r="V980" s="669"/>
      <c r="W980" s="669"/>
      <c r="X980" s="669"/>
      <c r="Y980" s="669"/>
      <c r="Z980" s="669"/>
      <c r="AA980" s="669"/>
    </row>
    <row r="981" spans="1:27" ht="12.75">
      <c r="A981" s="669"/>
      <c r="B981" s="669"/>
      <c r="C981" s="669"/>
      <c r="D981" s="669"/>
      <c r="E981" s="669"/>
      <c r="F981" s="669"/>
      <c r="G981" s="669"/>
      <c r="H981" s="669"/>
      <c r="I981" s="669"/>
      <c r="J981" s="669"/>
      <c r="K981" s="669"/>
      <c r="L981" s="669"/>
      <c r="M981" s="669"/>
      <c r="N981" s="669"/>
      <c r="O981" s="669"/>
      <c r="P981" s="669"/>
      <c r="Q981" s="669"/>
      <c r="R981" s="669"/>
      <c r="S981" s="669"/>
      <c r="T981" s="669"/>
      <c r="U981" s="669"/>
      <c r="V981" s="669"/>
      <c r="W981" s="669"/>
      <c r="X981" s="669"/>
      <c r="Y981" s="669"/>
      <c r="Z981" s="669"/>
      <c r="AA981" s="669"/>
    </row>
    <row r="982" spans="1:27" ht="12.75">
      <c r="A982" s="669"/>
      <c r="B982" s="669"/>
      <c r="C982" s="669"/>
      <c r="D982" s="669"/>
      <c r="E982" s="669"/>
      <c r="F982" s="669"/>
      <c r="G982" s="669"/>
      <c r="H982" s="669"/>
      <c r="I982" s="669"/>
      <c r="J982" s="669"/>
      <c r="K982" s="669"/>
      <c r="L982" s="669"/>
      <c r="M982" s="669"/>
      <c r="N982" s="669"/>
      <c r="O982" s="669"/>
      <c r="P982" s="669"/>
      <c r="Q982" s="669"/>
      <c r="R982" s="669"/>
      <c r="S982" s="669"/>
      <c r="T982" s="669"/>
      <c r="U982" s="669"/>
      <c r="V982" s="669"/>
      <c r="W982" s="669"/>
      <c r="X982" s="669"/>
      <c r="Y982" s="669"/>
      <c r="Z982" s="669"/>
      <c r="AA982" s="669"/>
    </row>
  </sheetData>
  <mergeCells count="20">
    <mergeCell ref="A2:D2"/>
    <mergeCell ref="H2:K2"/>
    <mergeCell ref="O2:S2"/>
    <mergeCell ref="H3:K3"/>
    <mergeCell ref="O3:S3"/>
    <mergeCell ref="B22:K22"/>
    <mergeCell ref="B28:K28"/>
    <mergeCell ref="B40:K40"/>
    <mergeCell ref="A3:D3"/>
    <mergeCell ref="A7:A8"/>
    <mergeCell ref="B7:B8"/>
    <mergeCell ref="C7:D7"/>
    <mergeCell ref="E7:G7"/>
    <mergeCell ref="H7:J7"/>
    <mergeCell ref="K7:K8"/>
    <mergeCell ref="C4:H4"/>
    <mergeCell ref="C5:H5"/>
    <mergeCell ref="B9:K9"/>
    <mergeCell ref="B10:K10"/>
    <mergeCell ref="B14:K14"/>
  </mergeCells>
  <dataValidations count="4">
    <dataValidation type="list" allowBlank="1" showErrorMessage="1" sqref="F11:F13 F15:F21 F23:F27 F29:F39 F41:F44" xr:uid="{00000000-0002-0000-0F00-000000000000}">
      <formula1>"Xây tường móng,Tầng 1,Tầng 2,Tầng 3,Tầng 4,Tường mái,Xong xây thô"</formula1>
    </dataValidation>
    <dataValidation type="list" allowBlank="1" showErrorMessage="1" sqref="H11:I13 H15:I21 H23:I27 H29:I39 H41:I44" xr:uid="{00000000-0002-0000-0F00-000001000000}">
      <formula1>"Đang làm,Xong"</formula1>
    </dataValidation>
    <dataValidation type="list" allowBlank="1" showErrorMessage="1" sqref="G11:G13 G15:G21 G23:G27 G29:G39 G41:G44" xr:uid="{00000000-0002-0000-0F00-000002000000}">
      <formula1>"Chuẩn bị ,Đang trát,Xong trát ngoài"</formula1>
    </dataValidation>
    <dataValidation type="list" allowBlank="1" showErrorMessage="1" sqref="J11:J13 J15:J21 J23:J27 J29:J39 J41:J44" xr:uid="{00000000-0002-0000-0F00-000003000000}">
      <formula1>"Đã ký,Chưa ký"</formula1>
    </dataValidation>
  </dataValidations>
  <printOptions horizontalCentered="1"/>
  <pageMargins left="0.7" right="0.7" top="0.75" bottom="0.75" header="0" footer="0"/>
  <pageSetup paperSize="9" fitToHeight="0" pageOrder="overThenDown" orientation="landscape" cellComments="atEnd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  <outlinePr summaryBelow="0" summaryRight="0"/>
  </sheetPr>
  <dimension ref="A1:Z1004"/>
  <sheetViews>
    <sheetView tabSelected="1" workbookViewId="0">
      <pane ySplit="5" topLeftCell="A6" activePane="bottomLeft" state="frozen"/>
      <selection pane="bottomLeft" activeCell="G14" sqref="G14"/>
    </sheetView>
  </sheetViews>
  <sheetFormatPr defaultColWidth="12.5703125" defaultRowHeight="15" customHeight="1"/>
  <cols>
    <col min="1" max="1" width="6.42578125" customWidth="1"/>
    <col min="2" max="2" width="19.42578125" customWidth="1"/>
    <col min="3" max="3" width="16.42578125" customWidth="1"/>
    <col min="4" max="4" width="16" customWidth="1"/>
    <col min="5" max="8" width="15.7109375" customWidth="1"/>
    <col min="9" max="9" width="14.28515625" customWidth="1"/>
    <col min="10" max="10" width="14.42578125" customWidth="1"/>
    <col min="11" max="23" width="14.7109375" customWidth="1"/>
    <col min="24" max="26" width="12.5703125" customWidth="1"/>
  </cols>
  <sheetData>
    <row r="1" spans="1:26" ht="21.75" customHeight="1">
      <c r="A1" s="848" t="s">
        <v>272</v>
      </c>
      <c r="B1" s="849"/>
      <c r="C1" s="849"/>
      <c r="D1" s="849"/>
      <c r="E1" s="849"/>
      <c r="F1" s="849"/>
      <c r="G1" s="849"/>
      <c r="H1" s="849"/>
      <c r="I1" s="849"/>
      <c r="J1" s="849"/>
      <c r="K1" s="850"/>
      <c r="L1" s="307"/>
      <c r="M1" s="307"/>
      <c r="N1" s="307"/>
      <c r="O1" s="307"/>
      <c r="P1" s="307"/>
      <c r="Q1" s="307"/>
      <c r="R1" s="307"/>
      <c r="S1" s="307"/>
      <c r="T1" s="307"/>
      <c r="U1" s="307"/>
      <c r="V1" s="307"/>
      <c r="W1" s="307"/>
      <c r="X1" s="5"/>
      <c r="Y1" s="5"/>
      <c r="Z1" s="5"/>
    </row>
    <row r="2" spans="1:26" ht="22.5" customHeight="1">
      <c r="A2" s="851"/>
      <c r="B2" s="852"/>
      <c r="C2" s="852"/>
      <c r="D2" s="852"/>
      <c r="E2" s="852"/>
      <c r="F2" s="852"/>
      <c r="G2" s="852"/>
      <c r="H2" s="852"/>
      <c r="I2" s="852"/>
      <c r="J2" s="852"/>
      <c r="K2" s="853"/>
      <c r="L2" s="307"/>
      <c r="M2" s="307"/>
      <c r="N2" s="307"/>
      <c r="O2" s="307"/>
      <c r="P2" s="307"/>
      <c r="Q2" s="307"/>
      <c r="R2" s="307"/>
      <c r="S2" s="307"/>
      <c r="T2" s="307"/>
      <c r="U2" s="307"/>
      <c r="V2" s="307"/>
      <c r="W2" s="307"/>
      <c r="X2" s="5"/>
      <c r="Y2" s="5"/>
      <c r="Z2" s="5"/>
    </row>
    <row r="3" spans="1:26" ht="23.25" customHeight="1">
      <c r="A3" s="775" t="s">
        <v>7</v>
      </c>
      <c r="B3" s="773"/>
      <c r="C3" s="11"/>
      <c r="D3" s="309"/>
      <c r="E3" s="676"/>
      <c r="F3" s="309"/>
      <c r="G3" s="309"/>
      <c r="H3" s="677"/>
      <c r="I3" s="677"/>
      <c r="J3" s="677"/>
      <c r="K3" s="677"/>
      <c r="L3" s="677"/>
      <c r="M3" s="677"/>
      <c r="N3" s="677"/>
      <c r="O3" s="677"/>
      <c r="P3" s="677"/>
      <c r="Q3" s="677"/>
      <c r="R3" s="677"/>
      <c r="S3" s="677"/>
      <c r="T3" s="677"/>
      <c r="U3" s="677"/>
      <c r="V3" s="677"/>
      <c r="W3" s="677"/>
      <c r="X3" s="5"/>
      <c r="Y3" s="5"/>
      <c r="Z3" s="5"/>
    </row>
    <row r="4" spans="1:26" ht="34.5" customHeight="1">
      <c r="A4" s="776" t="s">
        <v>8</v>
      </c>
      <c r="B4" s="778" t="s">
        <v>9</v>
      </c>
      <c r="C4" s="779" t="s">
        <v>10</v>
      </c>
      <c r="D4" s="780" t="s">
        <v>273</v>
      </c>
      <c r="E4" s="781"/>
      <c r="F4" s="780" t="s">
        <v>274</v>
      </c>
      <c r="G4" s="781"/>
      <c r="H4" s="854" t="s">
        <v>275</v>
      </c>
      <c r="I4" s="781"/>
      <c r="J4" s="854" t="s">
        <v>276</v>
      </c>
      <c r="K4" s="781"/>
      <c r="L4" s="678"/>
      <c r="M4" s="678"/>
      <c r="N4" s="678"/>
      <c r="O4" s="678"/>
      <c r="P4" s="678"/>
      <c r="Q4" s="678"/>
      <c r="R4" s="678"/>
      <c r="S4" s="678"/>
      <c r="T4" s="678"/>
      <c r="U4" s="678"/>
      <c r="V4" s="678"/>
      <c r="W4" s="678"/>
      <c r="X4" s="5"/>
      <c r="Y4" s="5"/>
      <c r="Z4" s="5"/>
    </row>
    <row r="5" spans="1:26" ht="37.5" customHeight="1">
      <c r="A5" s="777"/>
      <c r="B5" s="764"/>
      <c r="C5" s="764"/>
      <c r="D5" s="311" t="s">
        <v>277</v>
      </c>
      <c r="E5" s="679" t="s">
        <v>278</v>
      </c>
      <c r="F5" s="311" t="s">
        <v>279</v>
      </c>
      <c r="G5" s="680" t="s">
        <v>280</v>
      </c>
      <c r="H5" s="681" t="s">
        <v>281</v>
      </c>
      <c r="I5" s="679" t="s">
        <v>282</v>
      </c>
      <c r="J5" s="681" t="s">
        <v>283</v>
      </c>
      <c r="K5" s="679" t="s">
        <v>284</v>
      </c>
      <c r="L5" s="682"/>
      <c r="M5" s="682"/>
      <c r="N5" s="682"/>
      <c r="O5" s="682"/>
      <c r="P5" s="682"/>
      <c r="Q5" s="682"/>
      <c r="R5" s="682"/>
      <c r="S5" s="682"/>
      <c r="T5" s="682"/>
      <c r="U5" s="682"/>
      <c r="V5" s="682"/>
      <c r="W5" s="682"/>
      <c r="X5" s="5"/>
      <c r="Y5" s="5"/>
      <c r="Z5" s="5"/>
    </row>
    <row r="6" spans="1:26" ht="23.25" customHeight="1">
      <c r="A6" s="313"/>
      <c r="B6" s="683"/>
      <c r="C6" s="683"/>
      <c r="D6" s="684"/>
      <c r="E6" s="375"/>
      <c r="F6" s="684"/>
      <c r="G6" s="684"/>
      <c r="H6" s="685"/>
      <c r="I6" s="685"/>
      <c r="J6" s="685"/>
      <c r="K6" s="685"/>
      <c r="L6" s="686"/>
      <c r="M6" s="686"/>
      <c r="N6" s="686"/>
      <c r="O6" s="686"/>
      <c r="P6" s="686"/>
      <c r="Q6" s="686"/>
      <c r="R6" s="686"/>
      <c r="S6" s="686"/>
      <c r="T6" s="686"/>
      <c r="U6" s="686"/>
      <c r="V6" s="686"/>
      <c r="W6" s="686"/>
      <c r="X6" s="687"/>
      <c r="Y6" s="5"/>
      <c r="Z6" s="5"/>
    </row>
    <row r="7" spans="1:26" ht="23.25" customHeight="1">
      <c r="A7" s="321" t="s">
        <v>24</v>
      </c>
      <c r="B7" s="760" t="s">
        <v>25</v>
      </c>
      <c r="C7" s="761"/>
      <c r="D7" s="761"/>
      <c r="E7" s="761"/>
      <c r="F7" s="761"/>
      <c r="G7" s="809"/>
      <c r="H7" s="847"/>
      <c r="I7" s="809"/>
      <c r="J7" s="847"/>
      <c r="K7" s="809"/>
      <c r="L7" s="688"/>
      <c r="M7" s="688"/>
      <c r="N7" s="688"/>
      <c r="O7" s="688"/>
      <c r="P7" s="688"/>
      <c r="Q7" s="688"/>
      <c r="R7" s="688"/>
      <c r="S7" s="688"/>
      <c r="T7" s="688"/>
      <c r="U7" s="688"/>
      <c r="V7" s="688"/>
      <c r="W7" s="688"/>
      <c r="X7" s="687"/>
      <c r="Y7" s="5"/>
      <c r="Z7" s="5"/>
    </row>
    <row r="8" spans="1:26" ht="23.25" customHeight="1">
      <c r="A8" s="321" t="s">
        <v>27</v>
      </c>
      <c r="B8" s="427"/>
      <c r="C8" s="375"/>
      <c r="D8" s="375"/>
      <c r="E8" s="375"/>
      <c r="F8" s="375"/>
      <c r="G8" s="689"/>
      <c r="H8" s="690"/>
      <c r="I8" s="690"/>
      <c r="J8" s="690"/>
      <c r="K8" s="690"/>
      <c r="L8" s="691"/>
      <c r="M8" s="691"/>
      <c r="N8" s="691"/>
      <c r="O8" s="691"/>
      <c r="P8" s="691"/>
      <c r="Q8" s="691"/>
      <c r="R8" s="691"/>
      <c r="S8" s="691"/>
      <c r="T8" s="691"/>
      <c r="U8" s="691"/>
      <c r="V8" s="691"/>
      <c r="W8" s="691"/>
      <c r="X8" s="687"/>
      <c r="Y8" s="5"/>
      <c r="Z8" s="5"/>
    </row>
    <row r="9" spans="1:26" ht="23.25" customHeight="1">
      <c r="A9" s="334">
        <v>1</v>
      </c>
      <c r="B9" s="364" t="s">
        <v>28</v>
      </c>
      <c r="C9" s="348">
        <v>1140788000</v>
      </c>
      <c r="D9" s="348">
        <v>400000000</v>
      </c>
      <c r="E9" s="589" t="s">
        <v>202</v>
      </c>
      <c r="F9" s="348">
        <v>300000000</v>
      </c>
      <c r="G9" s="356" t="s">
        <v>206</v>
      </c>
      <c r="H9" s="347">
        <v>300000000</v>
      </c>
      <c r="I9" s="692" t="s">
        <v>285</v>
      </c>
      <c r="J9" s="359"/>
      <c r="K9" s="692" t="s">
        <v>286</v>
      </c>
      <c r="L9" s="693"/>
      <c r="M9" s="693"/>
      <c r="N9" s="693"/>
      <c r="O9" s="693"/>
      <c r="P9" s="693"/>
      <c r="Q9" s="693"/>
      <c r="R9" s="693"/>
      <c r="S9" s="693"/>
      <c r="T9" s="693"/>
      <c r="U9" s="693"/>
      <c r="V9" s="693"/>
      <c r="W9" s="693"/>
      <c r="X9" s="687" t="e">
        <f ca="1">_xludf.IFNA(VLOOKUP(E9, CauHinh!$A:$B, 2, 0), 999)</f>
        <v>#NAME?</v>
      </c>
      <c r="Y9" s="5" t="e">
        <f ca="1">_xludf.IFNA(VLOOKUP(G9, CauHinh!$A:$B, 2, 0), 999)</f>
        <v>#NAME?</v>
      </c>
      <c r="Z9" s="5" t="e">
        <f ca="1">_xludf.IFNA(VLOOKUP(I9, CauHinh!$A:$B, 2, 0), 999)</f>
        <v>#NAME?</v>
      </c>
    </row>
    <row r="10" spans="1:26" ht="23.25" customHeight="1">
      <c r="A10" s="344">
        <v>2</v>
      </c>
      <c r="B10" s="345" t="s">
        <v>29</v>
      </c>
      <c r="C10" s="346">
        <v>1118543000</v>
      </c>
      <c r="D10" s="346"/>
      <c r="E10" s="346"/>
      <c r="F10" s="346"/>
      <c r="G10" s="349"/>
      <c r="H10" s="661"/>
      <c r="I10" s="661"/>
      <c r="J10" s="661"/>
      <c r="K10" s="661"/>
      <c r="L10" s="694"/>
      <c r="M10" s="694"/>
      <c r="N10" s="694"/>
      <c r="O10" s="694"/>
      <c r="P10" s="694"/>
      <c r="Q10" s="694"/>
      <c r="R10" s="694"/>
      <c r="S10" s="694"/>
      <c r="T10" s="694"/>
      <c r="U10" s="694"/>
      <c r="V10" s="694"/>
      <c r="W10" s="694"/>
      <c r="X10" s="687" t="e">
        <f ca="1">_xludf.IFNA(VLOOKUP(E10, CauHinh!$A:$B, 2, 0), 999)</f>
        <v>#NAME?</v>
      </c>
      <c r="Y10" s="5" t="e">
        <f ca="1">_xludf.IFNA(VLOOKUP(G10, CauHinh!$A:$B, 2, 0), 999)</f>
        <v>#NAME?</v>
      </c>
      <c r="Z10" s="5" t="e">
        <f ca="1">_xludf.IFNA(VLOOKUP(I10, CauHinh!$A:$B, 2, 0), 999)</f>
        <v>#NAME?</v>
      </c>
    </row>
    <row r="11" spans="1:26" ht="23.25" customHeight="1">
      <c r="A11" s="344">
        <v>3</v>
      </c>
      <c r="B11" s="345" t="s">
        <v>31</v>
      </c>
      <c r="C11" s="348">
        <v>1161338000</v>
      </c>
      <c r="D11" s="348">
        <v>400000000</v>
      </c>
      <c r="E11" s="589" t="s">
        <v>202</v>
      </c>
      <c r="F11" s="348">
        <v>300000000</v>
      </c>
      <c r="G11" s="356" t="s">
        <v>206</v>
      </c>
      <c r="H11" s="347">
        <v>300000000</v>
      </c>
      <c r="I11" s="692" t="s">
        <v>285</v>
      </c>
      <c r="J11" s="347"/>
      <c r="K11" s="692" t="s">
        <v>286</v>
      </c>
      <c r="L11" s="693"/>
      <c r="M11" s="693"/>
      <c r="N11" s="693"/>
      <c r="O11" s="693"/>
      <c r="P11" s="693"/>
      <c r="Q11" s="693"/>
      <c r="R11" s="693"/>
      <c r="S11" s="693"/>
      <c r="T11" s="693"/>
      <c r="U11" s="693"/>
      <c r="V11" s="693"/>
      <c r="W11" s="693"/>
      <c r="X11" s="687" t="e">
        <f ca="1">_xludf.IFNA(VLOOKUP(E11, CauHinh!$A:$B, 2, 0), 999)</f>
        <v>#NAME?</v>
      </c>
      <c r="Y11" s="5" t="e">
        <f ca="1">_xludf.IFNA(VLOOKUP(G11, CauHinh!$A:$B, 2, 0), 999)</f>
        <v>#NAME?</v>
      </c>
      <c r="Z11" s="5" t="e">
        <f ca="1">_xludf.IFNA(VLOOKUP(I11, CauHinh!$A:$B, 2, 0), 999)</f>
        <v>#NAME?</v>
      </c>
    </row>
    <row r="12" spans="1:26" ht="23.25" customHeight="1">
      <c r="A12" s="344">
        <v>4</v>
      </c>
      <c r="B12" s="364" t="s">
        <v>222</v>
      </c>
      <c r="C12" s="348">
        <v>1129099000</v>
      </c>
      <c r="D12" s="348">
        <v>400000000</v>
      </c>
      <c r="E12" s="589" t="s">
        <v>202</v>
      </c>
      <c r="F12" s="348">
        <v>400000000</v>
      </c>
      <c r="G12" s="356" t="s">
        <v>206</v>
      </c>
      <c r="H12" s="347">
        <v>300000000</v>
      </c>
      <c r="I12" s="692" t="s">
        <v>285</v>
      </c>
      <c r="J12" s="359"/>
      <c r="K12" s="692" t="s">
        <v>286</v>
      </c>
      <c r="L12" s="693"/>
      <c r="M12" s="693"/>
      <c r="N12" s="693"/>
      <c r="O12" s="693"/>
      <c r="P12" s="693"/>
      <c r="Q12" s="693"/>
      <c r="R12" s="693"/>
      <c r="S12" s="693"/>
      <c r="T12" s="693"/>
      <c r="U12" s="693"/>
      <c r="V12" s="693"/>
      <c r="W12" s="693"/>
      <c r="X12" s="687" t="e">
        <f ca="1">_xludf.IFNA(VLOOKUP(E12, CauHinh!$A:$B, 2, 0), 999)</f>
        <v>#NAME?</v>
      </c>
      <c r="Y12" s="5" t="e">
        <f ca="1">_xludf.IFNA(VLOOKUP(G12, CauHinh!$A:$B, 2, 0), 999)</f>
        <v>#NAME?</v>
      </c>
      <c r="Z12" s="5" t="e">
        <f ca="1">_xludf.IFNA(VLOOKUP(I12, CauHinh!$A:$B, 2, 0), 999)</f>
        <v>#NAME?</v>
      </c>
    </row>
    <row r="13" spans="1:26" ht="23.25" customHeight="1">
      <c r="A13" s="344">
        <v>5</v>
      </c>
      <c r="B13" s="345" t="s">
        <v>32</v>
      </c>
      <c r="C13" s="346">
        <v>1129099000</v>
      </c>
      <c r="D13" s="348">
        <v>400000000</v>
      </c>
      <c r="E13" s="589" t="s">
        <v>202</v>
      </c>
      <c r="F13" s="348">
        <v>300000000</v>
      </c>
      <c r="G13" s="356" t="s">
        <v>206</v>
      </c>
      <c r="H13" s="347">
        <v>300000000</v>
      </c>
      <c r="I13" s="692" t="s">
        <v>285</v>
      </c>
      <c r="J13" s="359"/>
      <c r="K13" s="692" t="s">
        <v>286</v>
      </c>
      <c r="L13" s="693"/>
      <c r="M13" s="693"/>
      <c r="N13" s="693"/>
      <c r="O13" s="693"/>
      <c r="P13" s="693"/>
      <c r="Q13" s="693"/>
      <c r="R13" s="693"/>
      <c r="S13" s="693"/>
      <c r="T13" s="693"/>
      <c r="U13" s="693"/>
      <c r="V13" s="693"/>
      <c r="W13" s="693"/>
      <c r="X13" s="687" t="e">
        <f ca="1">_xludf.IFNA(VLOOKUP(E13, CauHinh!$A:$B, 2, 0), 999)</f>
        <v>#NAME?</v>
      </c>
      <c r="Y13" s="5" t="e">
        <f ca="1">_xludf.IFNA(VLOOKUP(G13, CauHinh!$A:$B, 2, 0), 999)</f>
        <v>#NAME?</v>
      </c>
      <c r="Z13" s="5" t="e">
        <f ca="1">_xludf.IFNA(VLOOKUP(I13, CauHinh!$A:$B, 2, 0), 999)</f>
        <v>#NAME?</v>
      </c>
    </row>
    <row r="14" spans="1:26" ht="23.25" customHeight="1">
      <c r="A14" s="357" t="s">
        <v>34</v>
      </c>
      <c r="B14" s="345"/>
      <c r="C14" s="346"/>
      <c r="D14" s="346"/>
      <c r="E14" s="346"/>
      <c r="F14" s="346"/>
      <c r="G14" s="349"/>
      <c r="H14" s="661"/>
      <c r="I14" s="661"/>
      <c r="J14" s="661"/>
      <c r="K14" s="661"/>
      <c r="L14" s="694"/>
      <c r="M14" s="694"/>
      <c r="N14" s="694"/>
      <c r="O14" s="694"/>
      <c r="P14" s="694"/>
      <c r="Q14" s="694"/>
      <c r="R14" s="694"/>
      <c r="S14" s="694"/>
      <c r="T14" s="694"/>
      <c r="U14" s="694"/>
      <c r="V14" s="694"/>
      <c r="W14" s="694"/>
      <c r="X14" s="687" t="e">
        <f ca="1">_xludf.IFNA(VLOOKUP(E14, CauHinh!$A:$B, 2, 0), 999)</f>
        <v>#NAME?</v>
      </c>
      <c r="Y14" s="5" t="e">
        <f ca="1">_xludf.IFNA(VLOOKUP(G14, CauHinh!$A:$B, 2, 0), 999)</f>
        <v>#NAME?</v>
      </c>
      <c r="Z14" s="5" t="e">
        <f ca="1">_xludf.IFNA(VLOOKUP(I14, CauHinh!$A:$B, 2, 0), 999)</f>
        <v>#NAME?</v>
      </c>
    </row>
    <row r="15" spans="1:26" ht="23.25" customHeight="1">
      <c r="A15" s="344">
        <v>1</v>
      </c>
      <c r="B15" s="364" t="s">
        <v>35</v>
      </c>
      <c r="C15" s="348">
        <v>1295727000</v>
      </c>
      <c r="D15" s="348">
        <v>400000000</v>
      </c>
      <c r="E15" s="589" t="s">
        <v>202</v>
      </c>
      <c r="F15" s="348">
        <v>400000000</v>
      </c>
      <c r="G15" s="356" t="s">
        <v>206</v>
      </c>
      <c r="H15" s="347">
        <v>300000000</v>
      </c>
      <c r="I15" s="692" t="s">
        <v>285</v>
      </c>
      <c r="J15" s="359"/>
      <c r="K15" s="692" t="s">
        <v>286</v>
      </c>
      <c r="L15" s="693"/>
      <c r="M15" s="693"/>
      <c r="N15" s="693"/>
      <c r="O15" s="693"/>
      <c r="P15" s="693"/>
      <c r="Q15" s="693"/>
      <c r="R15" s="693"/>
      <c r="S15" s="693"/>
      <c r="T15" s="693"/>
      <c r="U15" s="693"/>
      <c r="V15" s="693"/>
      <c r="W15" s="693"/>
      <c r="X15" s="687" t="e">
        <f ca="1">_xludf.IFNA(VLOOKUP(E15, CauHinh!$A:$B, 2, 0), 999)</f>
        <v>#NAME?</v>
      </c>
      <c r="Y15" s="5" t="e">
        <f ca="1">_xludf.IFNA(VLOOKUP(G15, CauHinh!$A:$B, 2, 0), 999)</f>
        <v>#NAME?</v>
      </c>
      <c r="Z15" s="5" t="e">
        <f ca="1">_xludf.IFNA(VLOOKUP(I15, CauHinh!$A:$B, 2, 0), 999)</f>
        <v>#NAME?</v>
      </c>
    </row>
    <row r="16" spans="1:26" ht="23.25" customHeight="1">
      <c r="A16" s="344">
        <v>2</v>
      </c>
      <c r="B16" s="364" t="s">
        <v>36</v>
      </c>
      <c r="C16" s="348">
        <v>1629894000</v>
      </c>
      <c r="D16" s="346"/>
      <c r="E16" s="346"/>
      <c r="F16" s="346"/>
      <c r="G16" s="349"/>
      <c r="H16" s="661"/>
      <c r="I16" s="661"/>
      <c r="J16" s="661"/>
      <c r="K16" s="661"/>
      <c r="L16" s="694"/>
      <c r="M16" s="694"/>
      <c r="N16" s="694"/>
      <c r="O16" s="694"/>
      <c r="P16" s="694"/>
      <c r="Q16" s="694"/>
      <c r="R16" s="694"/>
      <c r="S16" s="694"/>
      <c r="T16" s="694"/>
      <c r="U16" s="694"/>
      <c r="V16" s="694"/>
      <c r="W16" s="694"/>
      <c r="X16" s="687" t="e">
        <f ca="1">_xludf.IFNA(VLOOKUP(E16, CauHinh!$A:$B, 2, 0), 999)</f>
        <v>#NAME?</v>
      </c>
      <c r="Y16" s="5" t="e">
        <f ca="1">_xludf.IFNA(VLOOKUP(G16, CauHinh!$A:$B, 2, 0), 999)</f>
        <v>#NAME?</v>
      </c>
      <c r="Z16" s="5" t="e">
        <f ca="1">_xludf.IFNA(VLOOKUP(I16, CauHinh!$A:$B, 2, 0), 999)</f>
        <v>#NAME?</v>
      </c>
    </row>
    <row r="17" spans="1:26" ht="23.25" customHeight="1">
      <c r="A17" s="344">
        <v>3</v>
      </c>
      <c r="B17" s="364" t="s">
        <v>37</v>
      </c>
      <c r="C17" s="348">
        <v>1323642000</v>
      </c>
      <c r="D17" s="348">
        <v>500000000</v>
      </c>
      <c r="E17" s="589" t="s">
        <v>202</v>
      </c>
      <c r="F17" s="348">
        <v>400000000</v>
      </c>
      <c r="G17" s="356" t="s">
        <v>206</v>
      </c>
      <c r="H17" s="347">
        <v>400000000</v>
      </c>
      <c r="I17" s="692" t="s">
        <v>285</v>
      </c>
      <c r="J17" s="359"/>
      <c r="K17" s="692" t="s">
        <v>286</v>
      </c>
      <c r="L17" s="693"/>
      <c r="M17" s="693"/>
      <c r="N17" s="693"/>
      <c r="O17" s="693"/>
      <c r="P17" s="693"/>
      <c r="Q17" s="693"/>
      <c r="R17" s="693"/>
      <c r="S17" s="693"/>
      <c r="T17" s="693"/>
      <c r="U17" s="693"/>
      <c r="V17" s="693"/>
      <c r="W17" s="693"/>
      <c r="X17" s="687" t="e">
        <f ca="1">_xludf.IFNA(VLOOKUP(E17, CauHinh!$A:$B, 2, 0), 999)</f>
        <v>#NAME?</v>
      </c>
      <c r="Y17" s="5" t="e">
        <f ca="1">_xludf.IFNA(VLOOKUP(G17, CauHinh!$A:$B, 2, 0), 999)</f>
        <v>#NAME?</v>
      </c>
      <c r="Z17" s="5" t="e">
        <f ca="1">_xludf.IFNA(VLOOKUP(I17, CauHinh!$A:$B, 2, 0), 999)</f>
        <v>#NAME?</v>
      </c>
    </row>
    <row r="18" spans="1:26" ht="23.25" customHeight="1">
      <c r="A18" s="344">
        <v>4</v>
      </c>
      <c r="B18" s="364" t="s">
        <v>38</v>
      </c>
      <c r="C18" s="348">
        <v>1325213000</v>
      </c>
      <c r="D18" s="348">
        <v>500000000</v>
      </c>
      <c r="E18" s="589" t="s">
        <v>202</v>
      </c>
      <c r="F18" s="348">
        <v>400000000</v>
      </c>
      <c r="G18" s="356" t="s">
        <v>206</v>
      </c>
      <c r="H18" s="347">
        <v>400000000</v>
      </c>
      <c r="I18" s="692" t="s">
        <v>285</v>
      </c>
      <c r="J18" s="359"/>
      <c r="K18" s="692" t="s">
        <v>286</v>
      </c>
      <c r="L18" s="693"/>
      <c r="M18" s="693"/>
      <c r="N18" s="693"/>
      <c r="O18" s="693"/>
      <c r="P18" s="693"/>
      <c r="Q18" s="693"/>
      <c r="R18" s="693"/>
      <c r="S18" s="693"/>
      <c r="T18" s="693"/>
      <c r="U18" s="693"/>
      <c r="V18" s="693"/>
      <c r="W18" s="693"/>
      <c r="X18" s="687" t="e">
        <f ca="1">_xludf.IFNA(VLOOKUP(E18, CauHinh!$A:$B, 2, 0), 999)</f>
        <v>#NAME?</v>
      </c>
      <c r="Y18" s="5" t="e">
        <f ca="1">_xludf.IFNA(VLOOKUP(G18, CauHinh!$A:$B, 2, 0), 999)</f>
        <v>#NAME?</v>
      </c>
      <c r="Z18" s="5" t="e">
        <f ca="1">_xludf.IFNA(VLOOKUP(I18, CauHinh!$A:$B, 2, 0), 999)</f>
        <v>#NAME?</v>
      </c>
    </row>
    <row r="19" spans="1:26" ht="23.25" customHeight="1">
      <c r="A19" s="344">
        <v>5</v>
      </c>
      <c r="B19" s="364" t="s">
        <v>39</v>
      </c>
      <c r="C19" s="348">
        <v>1221751000</v>
      </c>
      <c r="D19" s="348">
        <v>500000000</v>
      </c>
      <c r="E19" s="589" t="s">
        <v>202</v>
      </c>
      <c r="F19" s="348">
        <v>400000000</v>
      </c>
      <c r="G19" s="356" t="s">
        <v>206</v>
      </c>
      <c r="H19" s="347">
        <v>400000000</v>
      </c>
      <c r="I19" s="692" t="s">
        <v>285</v>
      </c>
      <c r="J19" s="359"/>
      <c r="K19" s="692" t="s">
        <v>286</v>
      </c>
      <c r="L19" s="693"/>
      <c r="M19" s="693"/>
      <c r="N19" s="693"/>
      <c r="O19" s="693"/>
      <c r="P19" s="693"/>
      <c r="Q19" s="693"/>
      <c r="R19" s="693"/>
      <c r="S19" s="693"/>
      <c r="T19" s="693"/>
      <c r="U19" s="693"/>
      <c r="V19" s="693"/>
      <c r="W19" s="693"/>
      <c r="X19" s="687" t="e">
        <f ca="1">_xludf.IFNA(VLOOKUP(E19, CauHinh!$A:$B, 2, 0), 999)</f>
        <v>#NAME?</v>
      </c>
      <c r="Y19" s="5" t="e">
        <f ca="1">_xludf.IFNA(VLOOKUP(G19, CauHinh!$A:$B, 2, 0), 999)</f>
        <v>#NAME?</v>
      </c>
      <c r="Z19" s="5" t="e">
        <f ca="1">_xludf.IFNA(VLOOKUP(I19, CauHinh!$A:$B, 2, 0), 999)</f>
        <v>#NAME?</v>
      </c>
    </row>
    <row r="20" spans="1:26" ht="23.25" customHeight="1">
      <c r="A20" s="344">
        <v>6</v>
      </c>
      <c r="B20" s="364" t="s">
        <v>40</v>
      </c>
      <c r="C20" s="348">
        <v>1195530000</v>
      </c>
      <c r="D20" s="348">
        <v>400000000</v>
      </c>
      <c r="E20" s="589" t="s">
        <v>202</v>
      </c>
      <c r="F20" s="348">
        <v>400000000</v>
      </c>
      <c r="G20" s="356" t="s">
        <v>206</v>
      </c>
      <c r="H20" s="347">
        <v>300000000</v>
      </c>
      <c r="I20" s="692" t="s">
        <v>285</v>
      </c>
      <c r="J20" s="359"/>
      <c r="K20" s="692" t="s">
        <v>286</v>
      </c>
      <c r="L20" s="693"/>
      <c r="M20" s="693"/>
      <c r="N20" s="693"/>
      <c r="O20" s="693"/>
      <c r="P20" s="693"/>
      <c r="Q20" s="693"/>
      <c r="R20" s="693"/>
      <c r="S20" s="693"/>
      <c r="T20" s="693"/>
      <c r="U20" s="693"/>
      <c r="V20" s="693"/>
      <c r="W20" s="693"/>
      <c r="X20" s="687" t="e">
        <f ca="1">_xludf.IFNA(VLOOKUP(E20, CauHinh!$A:$B, 2, 0), 999)</f>
        <v>#NAME?</v>
      </c>
      <c r="Y20" s="5" t="e">
        <f ca="1">_xludf.IFNA(VLOOKUP(G20, CauHinh!$A:$B, 2, 0), 999)</f>
        <v>#NAME?</v>
      </c>
      <c r="Z20" s="5" t="e">
        <f ca="1">_xludf.IFNA(VLOOKUP(I20, CauHinh!$A:$B, 2, 0), 999)</f>
        <v>#NAME?</v>
      </c>
    </row>
    <row r="21" spans="1:26" ht="15.75">
      <c r="A21" s="344">
        <v>7</v>
      </c>
      <c r="B21" s="364" t="s">
        <v>41</v>
      </c>
      <c r="C21" s="348">
        <v>1487132000</v>
      </c>
      <c r="D21" s="348">
        <v>500000000</v>
      </c>
      <c r="E21" s="589" t="s">
        <v>202</v>
      </c>
      <c r="F21" s="348">
        <v>300000000</v>
      </c>
      <c r="G21" s="356" t="s">
        <v>206</v>
      </c>
      <c r="H21" s="347"/>
      <c r="I21" s="692" t="s">
        <v>287</v>
      </c>
      <c r="J21" s="359"/>
      <c r="K21" s="692"/>
      <c r="L21" s="693"/>
      <c r="M21" s="693"/>
      <c r="N21" s="693"/>
      <c r="O21" s="693"/>
      <c r="P21" s="693"/>
      <c r="Q21" s="693"/>
      <c r="R21" s="693"/>
      <c r="S21" s="693"/>
      <c r="T21" s="693"/>
      <c r="U21" s="693"/>
      <c r="V21" s="693"/>
      <c r="W21" s="693"/>
      <c r="X21" s="687" t="e">
        <f ca="1">_xludf.IFNA(VLOOKUP(E21, CauHinh!$A:$B, 2, 0), 999)</f>
        <v>#NAME?</v>
      </c>
      <c r="Y21" s="5" t="e">
        <f ca="1">_xludf.IFNA(VLOOKUP(G21, CauHinh!$A:$B, 2, 0), 999)</f>
        <v>#NAME?</v>
      </c>
      <c r="Z21" s="5" t="e">
        <f ca="1">_xludf.IFNA(VLOOKUP(I21, CauHinh!$A:$B, 2, 0), 999)</f>
        <v>#NAME?</v>
      </c>
    </row>
    <row r="22" spans="1:26" ht="15.75">
      <c r="A22" s="344">
        <v>8</v>
      </c>
      <c r="B22" s="364" t="s">
        <v>43</v>
      </c>
      <c r="C22" s="348">
        <v>1590793000</v>
      </c>
      <c r="D22" s="346"/>
      <c r="E22" s="346"/>
      <c r="F22" s="348"/>
      <c r="G22" s="349"/>
      <c r="H22" s="661"/>
      <c r="I22" s="661"/>
      <c r="J22" s="661"/>
      <c r="K22" s="661"/>
      <c r="L22" s="694"/>
      <c r="M22" s="694"/>
      <c r="N22" s="694"/>
      <c r="O22" s="694"/>
      <c r="P22" s="694"/>
      <c r="Q22" s="694"/>
      <c r="R22" s="694"/>
      <c r="S22" s="694"/>
      <c r="T22" s="694"/>
      <c r="U22" s="694"/>
      <c r="V22" s="694"/>
      <c r="W22" s="694"/>
      <c r="X22" s="687" t="e">
        <f ca="1">_xludf.IFNA(VLOOKUP(E22, CauHinh!$A:$B, 2, 0), 999)</f>
        <v>#NAME?</v>
      </c>
      <c r="Y22" s="5" t="e">
        <f ca="1">_xludf.IFNA(VLOOKUP(G22, CauHinh!$A:$B, 2, 0), 999)</f>
        <v>#NAME?</v>
      </c>
      <c r="Z22" s="5" t="e">
        <f ca="1">_xludf.IFNA(VLOOKUP(I22, CauHinh!$A:$B, 2, 0), 999)</f>
        <v>#NAME?</v>
      </c>
    </row>
    <row r="23" spans="1:26" ht="15.75">
      <c r="A23" s="344">
        <v>9</v>
      </c>
      <c r="B23" s="364" t="s">
        <v>45</v>
      </c>
      <c r="C23" s="348">
        <v>1386198000</v>
      </c>
      <c r="D23" s="348">
        <v>400000000</v>
      </c>
      <c r="E23" s="589" t="s">
        <v>202</v>
      </c>
      <c r="F23" s="348">
        <v>500000000</v>
      </c>
      <c r="G23" s="356" t="s">
        <v>206</v>
      </c>
      <c r="H23" s="347">
        <v>400000000</v>
      </c>
      <c r="I23" s="692" t="s">
        <v>285</v>
      </c>
      <c r="J23" s="359"/>
      <c r="K23" s="692" t="s">
        <v>286</v>
      </c>
      <c r="L23" s="693"/>
      <c r="M23" s="693"/>
      <c r="N23" s="693"/>
      <c r="O23" s="693"/>
      <c r="P23" s="693"/>
      <c r="Q23" s="693"/>
      <c r="R23" s="693"/>
      <c r="S23" s="693"/>
      <c r="T23" s="693"/>
      <c r="U23" s="693"/>
      <c r="V23" s="693"/>
      <c r="W23" s="693"/>
      <c r="X23" s="687" t="e">
        <f ca="1">_xludf.IFNA(VLOOKUP(E23, CauHinh!$A:$B, 2, 0), 999)</f>
        <v>#NAME?</v>
      </c>
      <c r="Y23" s="5" t="e">
        <f ca="1">_xludf.IFNA(VLOOKUP(G23, CauHinh!$A:$B, 2, 0), 999)</f>
        <v>#NAME?</v>
      </c>
      <c r="Z23" s="5" t="e">
        <f ca="1">_xludf.IFNA(VLOOKUP(I23, CauHinh!$A:$B, 2, 0), 999)</f>
        <v>#NAME?</v>
      </c>
    </row>
    <row r="24" spans="1:26" ht="23.25" customHeight="1">
      <c r="A24" s="344">
        <v>10</v>
      </c>
      <c r="B24" s="364" t="s">
        <v>46</v>
      </c>
      <c r="C24" s="347">
        <v>1151187000</v>
      </c>
      <c r="D24" s="346"/>
      <c r="E24" s="346"/>
      <c r="F24" s="346"/>
      <c r="G24" s="349"/>
      <c r="H24" s="661"/>
      <c r="I24" s="661"/>
      <c r="J24" s="661"/>
      <c r="K24" s="661"/>
      <c r="L24" s="694"/>
      <c r="M24" s="694"/>
      <c r="N24" s="694"/>
      <c r="O24" s="694"/>
      <c r="P24" s="694"/>
      <c r="Q24" s="694"/>
      <c r="R24" s="694"/>
      <c r="S24" s="694"/>
      <c r="T24" s="694"/>
      <c r="U24" s="694"/>
      <c r="V24" s="694"/>
      <c r="W24" s="694"/>
      <c r="X24" s="687" t="e">
        <f ca="1">_xludf.IFNA(VLOOKUP(E24, CauHinh!$A:$B, 2, 0), 999)</f>
        <v>#NAME?</v>
      </c>
      <c r="Y24" s="5" t="e">
        <f ca="1">_xludf.IFNA(VLOOKUP(G24, CauHinh!$A:$B, 2, 0), 999)</f>
        <v>#NAME?</v>
      </c>
      <c r="Z24" s="5" t="e">
        <f ca="1">_xludf.IFNA(VLOOKUP(I24, CauHinh!$A:$B, 2, 0), 999)</f>
        <v>#NAME?</v>
      </c>
    </row>
    <row r="25" spans="1:26" ht="23.25" customHeight="1">
      <c r="A25" s="344">
        <v>11</v>
      </c>
      <c r="B25" s="364" t="s">
        <v>47</v>
      </c>
      <c r="C25" s="348">
        <v>1599758000</v>
      </c>
      <c r="D25" s="348">
        <v>500000000</v>
      </c>
      <c r="E25" s="589" t="s">
        <v>202</v>
      </c>
      <c r="F25" s="348">
        <v>500000000</v>
      </c>
      <c r="G25" s="356" t="s">
        <v>206</v>
      </c>
      <c r="H25" s="347">
        <v>400000000</v>
      </c>
      <c r="I25" s="692" t="s">
        <v>285</v>
      </c>
      <c r="J25" s="359"/>
      <c r="K25" s="692" t="s">
        <v>286</v>
      </c>
      <c r="L25" s="693"/>
      <c r="M25" s="693"/>
      <c r="N25" s="693"/>
      <c r="O25" s="693"/>
      <c r="P25" s="693"/>
      <c r="Q25" s="693"/>
      <c r="R25" s="693"/>
      <c r="S25" s="693"/>
      <c r="T25" s="693"/>
      <c r="U25" s="693"/>
      <c r="V25" s="693"/>
      <c r="W25" s="693"/>
      <c r="X25" s="687" t="e">
        <f ca="1">_xludf.IFNA(VLOOKUP(E25, CauHinh!$A:$B, 2, 0), 999)</f>
        <v>#NAME?</v>
      </c>
      <c r="Y25" s="5" t="e">
        <f ca="1">_xludf.IFNA(VLOOKUP(G25, CauHinh!$A:$B, 2, 0), 999)</f>
        <v>#NAME?</v>
      </c>
      <c r="Z25" s="5" t="e">
        <f ca="1">_xludf.IFNA(VLOOKUP(I25, CauHinh!$A:$B, 2, 0), 999)</f>
        <v>#NAME?</v>
      </c>
    </row>
    <row r="26" spans="1:26" ht="23.25" customHeight="1">
      <c r="A26" s="344">
        <v>12</v>
      </c>
      <c r="B26" s="364" t="s">
        <v>48</v>
      </c>
      <c r="C26" s="348">
        <v>1512938000</v>
      </c>
      <c r="D26" s="346"/>
      <c r="E26" s="346"/>
      <c r="F26" s="346"/>
      <c r="G26" s="349"/>
      <c r="H26" s="661"/>
      <c r="I26" s="661"/>
      <c r="J26" s="661"/>
      <c r="K26" s="661"/>
      <c r="L26" s="694"/>
      <c r="M26" s="694"/>
      <c r="N26" s="694"/>
      <c r="O26" s="694"/>
      <c r="P26" s="694"/>
      <c r="Q26" s="694"/>
      <c r="R26" s="694"/>
      <c r="S26" s="694"/>
      <c r="T26" s="694"/>
      <c r="U26" s="694"/>
      <c r="V26" s="694"/>
      <c r="W26" s="694"/>
      <c r="X26" s="687" t="e">
        <f ca="1">_xludf.IFNA(VLOOKUP(E26, CauHinh!$A:$B, 2, 0), 999)</f>
        <v>#NAME?</v>
      </c>
      <c r="Y26" s="5" t="e">
        <f ca="1">_xludf.IFNA(VLOOKUP(G26, CauHinh!$A:$B, 2, 0), 999)</f>
        <v>#NAME?</v>
      </c>
      <c r="Z26" s="5" t="e">
        <f ca="1">_xludf.IFNA(VLOOKUP(I26, CauHinh!$A:$B, 2, 0), 999)</f>
        <v>#NAME?</v>
      </c>
    </row>
    <row r="27" spans="1:26" ht="23.25" customHeight="1">
      <c r="A27" s="344">
        <v>13</v>
      </c>
      <c r="B27" s="364" t="s">
        <v>49</v>
      </c>
      <c r="C27" s="348">
        <v>1593398000</v>
      </c>
      <c r="D27" s="348">
        <v>500000000</v>
      </c>
      <c r="E27" s="589" t="s">
        <v>202</v>
      </c>
      <c r="F27" s="348">
        <v>500000000</v>
      </c>
      <c r="G27" s="356" t="s">
        <v>206</v>
      </c>
      <c r="H27" s="347">
        <v>400000000</v>
      </c>
      <c r="I27" s="692" t="s">
        <v>285</v>
      </c>
      <c r="J27" s="359"/>
      <c r="K27" s="692" t="s">
        <v>286</v>
      </c>
      <c r="L27" s="693"/>
      <c r="M27" s="693"/>
      <c r="N27" s="693"/>
      <c r="O27" s="693"/>
      <c r="P27" s="693"/>
      <c r="Q27" s="693"/>
      <c r="R27" s="693"/>
      <c r="S27" s="693"/>
      <c r="T27" s="693"/>
      <c r="U27" s="693"/>
      <c r="V27" s="693"/>
      <c r="W27" s="693"/>
      <c r="X27" s="687" t="e">
        <f ca="1">_xludf.IFNA(VLOOKUP(E27, CauHinh!$A:$B, 2, 0), 999)</f>
        <v>#NAME?</v>
      </c>
      <c r="Y27" s="5" t="e">
        <f ca="1">_xludf.IFNA(VLOOKUP(G27, CauHinh!$A:$B, 2, 0), 999)</f>
        <v>#NAME?</v>
      </c>
      <c r="Z27" s="5" t="e">
        <f ca="1">_xludf.IFNA(VLOOKUP(I27, CauHinh!$A:$B, 2, 0), 999)</f>
        <v>#NAME?</v>
      </c>
    </row>
    <row r="28" spans="1:26" ht="23.25" customHeight="1">
      <c r="A28" s="344">
        <v>14</v>
      </c>
      <c r="B28" s="364" t="s">
        <v>50</v>
      </c>
      <c r="C28" s="348">
        <v>1168758000</v>
      </c>
      <c r="D28" s="346"/>
      <c r="E28" s="589"/>
      <c r="F28" s="348"/>
      <c r="G28" s="349"/>
      <c r="H28" s="661"/>
      <c r="I28" s="661"/>
      <c r="J28" s="661"/>
      <c r="K28" s="661"/>
      <c r="L28" s="694"/>
      <c r="M28" s="694"/>
      <c r="N28" s="694"/>
      <c r="O28" s="694"/>
      <c r="P28" s="694"/>
      <c r="Q28" s="694"/>
      <c r="R28" s="694"/>
      <c r="S28" s="694"/>
      <c r="T28" s="694"/>
      <c r="U28" s="694"/>
      <c r="V28" s="694"/>
      <c r="W28" s="694"/>
      <c r="X28" s="687" t="e">
        <f ca="1">_xludf.IFNA(VLOOKUP(E28, CauHinh!$A:$B, 2, 0), 999)</f>
        <v>#NAME?</v>
      </c>
      <c r="Y28" s="5" t="e">
        <f ca="1">_xludf.IFNA(VLOOKUP(G28, CauHinh!$A:$B, 2, 0), 999)</f>
        <v>#NAME?</v>
      </c>
      <c r="Z28" s="5" t="e">
        <f ca="1">_xludf.IFNA(VLOOKUP(I28, CauHinh!$A:$B, 2, 0), 999)</f>
        <v>#NAME?</v>
      </c>
    </row>
    <row r="29" spans="1:26" ht="23.25" customHeight="1">
      <c r="A29" s="357" t="s">
        <v>51</v>
      </c>
      <c r="B29" s="345"/>
      <c r="C29" s="346"/>
      <c r="D29" s="346"/>
      <c r="E29" s="346"/>
      <c r="F29" s="346"/>
      <c r="G29" s="349"/>
      <c r="H29" s="661"/>
      <c r="I29" s="661"/>
      <c r="J29" s="661"/>
      <c r="K29" s="661"/>
      <c r="L29" s="694"/>
      <c r="M29" s="694"/>
      <c r="N29" s="694"/>
      <c r="O29" s="694"/>
      <c r="P29" s="694"/>
      <c r="Q29" s="694"/>
      <c r="R29" s="694"/>
      <c r="S29" s="694"/>
      <c r="T29" s="694"/>
      <c r="U29" s="694"/>
      <c r="V29" s="694"/>
      <c r="W29" s="694"/>
      <c r="X29" s="687" t="e">
        <f ca="1">_xludf.IFNA(VLOOKUP(E29, CauHinh!$A:$B, 2, 0), 999)</f>
        <v>#NAME?</v>
      </c>
      <c r="Y29" s="5" t="e">
        <f ca="1">_xludf.IFNA(VLOOKUP(G29, CauHinh!$A:$B, 2, 0), 999)</f>
        <v>#NAME?</v>
      </c>
      <c r="Z29" s="5" t="e">
        <f ca="1">_xludf.IFNA(VLOOKUP(I29, CauHinh!$A:$B, 2, 0), 999)</f>
        <v>#NAME?</v>
      </c>
    </row>
    <row r="30" spans="1:26" ht="23.25" customHeight="1">
      <c r="A30" s="344">
        <v>1</v>
      </c>
      <c r="B30" s="364" t="s">
        <v>52</v>
      </c>
      <c r="C30" s="348">
        <v>1566568000</v>
      </c>
      <c r="D30" s="346"/>
      <c r="E30" s="346"/>
      <c r="F30" s="348"/>
      <c r="G30" s="356"/>
      <c r="H30" s="661"/>
      <c r="I30" s="661"/>
      <c r="J30" s="661"/>
      <c r="K30" s="661"/>
      <c r="L30" s="694"/>
      <c r="M30" s="694"/>
      <c r="N30" s="694"/>
      <c r="O30" s="694"/>
      <c r="P30" s="694"/>
      <c r="Q30" s="694"/>
      <c r="R30" s="694"/>
      <c r="S30" s="694"/>
      <c r="T30" s="694"/>
      <c r="U30" s="694"/>
      <c r="V30" s="694"/>
      <c r="W30" s="694"/>
      <c r="X30" s="687" t="e">
        <f ca="1">_xludf.IFNA(VLOOKUP(E30, CauHinh!$A:$B, 2, 0), 999)</f>
        <v>#NAME?</v>
      </c>
      <c r="Y30" s="5" t="e">
        <f ca="1">_xludf.IFNA(VLOOKUP(G30, CauHinh!$A:$B, 2, 0), 999)</f>
        <v>#NAME?</v>
      </c>
      <c r="Z30" s="5" t="e">
        <f ca="1">_xludf.IFNA(VLOOKUP(I30, CauHinh!$A:$B, 2, 0), 999)</f>
        <v>#NAME?</v>
      </c>
    </row>
    <row r="31" spans="1:26" ht="23.25" customHeight="1">
      <c r="A31" s="344">
        <v>2</v>
      </c>
      <c r="B31" s="364" t="s">
        <v>53</v>
      </c>
      <c r="C31" s="348">
        <v>1264042000</v>
      </c>
      <c r="D31" s="348">
        <v>400000000</v>
      </c>
      <c r="E31" s="589" t="s">
        <v>202</v>
      </c>
      <c r="F31" s="348">
        <v>400000000</v>
      </c>
      <c r="G31" s="356" t="s">
        <v>206</v>
      </c>
      <c r="H31" s="347">
        <v>400000000</v>
      </c>
      <c r="I31" s="692" t="s">
        <v>285</v>
      </c>
      <c r="J31" s="359"/>
      <c r="K31" s="692" t="s">
        <v>286</v>
      </c>
      <c r="L31" s="693"/>
      <c r="M31" s="693"/>
      <c r="N31" s="693"/>
      <c r="O31" s="693"/>
      <c r="P31" s="693"/>
      <c r="Q31" s="693"/>
      <c r="R31" s="693"/>
      <c r="S31" s="693"/>
      <c r="T31" s="693"/>
      <c r="U31" s="693"/>
      <c r="V31" s="693"/>
      <c r="W31" s="693"/>
      <c r="X31" s="687" t="e">
        <f ca="1">_xludf.IFNA(VLOOKUP(E31, CauHinh!$A:$B, 2, 0), 999)</f>
        <v>#NAME?</v>
      </c>
      <c r="Y31" s="5" t="e">
        <f ca="1">_xludf.IFNA(VLOOKUP(G31, CauHinh!$A:$B, 2, 0), 999)</f>
        <v>#NAME?</v>
      </c>
      <c r="Z31" s="5" t="e">
        <f ca="1">_xludf.IFNA(VLOOKUP(I31, CauHinh!$A:$B, 2, 0), 999)</f>
        <v>#NAME?</v>
      </c>
    </row>
    <row r="32" spans="1:26" ht="23.25" customHeight="1">
      <c r="A32" s="344">
        <v>3</v>
      </c>
      <c r="B32" s="364" t="s">
        <v>54</v>
      </c>
      <c r="C32" s="348">
        <v>1264264000</v>
      </c>
      <c r="D32" s="348">
        <v>400000000</v>
      </c>
      <c r="E32" s="589" t="s">
        <v>202</v>
      </c>
      <c r="F32" s="348">
        <v>400000000</v>
      </c>
      <c r="G32" s="356" t="s">
        <v>206</v>
      </c>
      <c r="H32" s="347">
        <v>300000000</v>
      </c>
      <c r="I32" s="692" t="s">
        <v>285</v>
      </c>
      <c r="J32" s="359"/>
      <c r="K32" s="692" t="s">
        <v>286</v>
      </c>
      <c r="L32" s="693"/>
      <c r="M32" s="693"/>
      <c r="N32" s="693"/>
      <c r="O32" s="693"/>
      <c r="P32" s="693"/>
      <c r="Q32" s="693"/>
      <c r="R32" s="693"/>
      <c r="S32" s="693"/>
      <c r="T32" s="693"/>
      <c r="U32" s="693"/>
      <c r="V32" s="693"/>
      <c r="W32" s="693"/>
      <c r="X32" s="687" t="e">
        <f ca="1">_xludf.IFNA(VLOOKUP(E32, CauHinh!$A:$B, 2, 0), 999)</f>
        <v>#NAME?</v>
      </c>
      <c r="Y32" s="5" t="e">
        <f ca="1">_xludf.IFNA(VLOOKUP(G32, CauHinh!$A:$B, 2, 0), 999)</f>
        <v>#NAME?</v>
      </c>
      <c r="Z32" s="5" t="e">
        <f ca="1">_xludf.IFNA(VLOOKUP(I32, CauHinh!$A:$B, 2, 0), 999)</f>
        <v>#NAME?</v>
      </c>
    </row>
    <row r="33" spans="1:26" ht="23.25" customHeight="1">
      <c r="A33" s="344">
        <v>4</v>
      </c>
      <c r="B33" s="364" t="s">
        <v>55</v>
      </c>
      <c r="C33" s="348">
        <v>929889000</v>
      </c>
      <c r="D33" s="346"/>
      <c r="E33" s="346"/>
      <c r="F33" s="348"/>
      <c r="G33" s="356"/>
      <c r="H33" s="661"/>
      <c r="I33" s="661"/>
      <c r="J33" s="661"/>
      <c r="K33" s="661"/>
      <c r="L33" s="694"/>
      <c r="M33" s="694"/>
      <c r="N33" s="694"/>
      <c r="O33" s="694"/>
      <c r="P33" s="694"/>
      <c r="Q33" s="694"/>
      <c r="R33" s="694"/>
      <c r="S33" s="694"/>
      <c r="T33" s="694"/>
      <c r="U33" s="694"/>
      <c r="V33" s="694"/>
      <c r="W33" s="694"/>
      <c r="X33" s="687" t="e">
        <f ca="1">_xludf.IFNA(VLOOKUP(E33, CauHinh!$A:$B, 2, 0), 999)</f>
        <v>#NAME?</v>
      </c>
      <c r="Y33" s="5" t="e">
        <f ca="1">_xludf.IFNA(VLOOKUP(G33, CauHinh!$A:$B, 2, 0), 999)</f>
        <v>#NAME?</v>
      </c>
      <c r="Z33" s="5" t="e">
        <f ca="1">_xludf.IFNA(VLOOKUP(I33, CauHinh!$A:$B, 2, 0), 999)</f>
        <v>#NAME?</v>
      </c>
    </row>
    <row r="34" spans="1:26" ht="23.25" customHeight="1">
      <c r="A34" s="344">
        <v>5</v>
      </c>
      <c r="B34" s="364" t="s">
        <v>56</v>
      </c>
      <c r="C34" s="348">
        <v>1150397000</v>
      </c>
      <c r="D34" s="348">
        <v>400000000</v>
      </c>
      <c r="E34" s="589" t="s">
        <v>202</v>
      </c>
      <c r="F34" s="348">
        <v>300000000</v>
      </c>
      <c r="G34" s="356" t="s">
        <v>206</v>
      </c>
      <c r="H34" s="347">
        <v>300000000</v>
      </c>
      <c r="I34" s="692" t="s">
        <v>285</v>
      </c>
      <c r="J34" s="359"/>
      <c r="K34" s="692" t="s">
        <v>286</v>
      </c>
      <c r="L34" s="693"/>
      <c r="M34" s="693"/>
      <c r="N34" s="693"/>
      <c r="O34" s="693"/>
      <c r="P34" s="693"/>
      <c r="Q34" s="693"/>
      <c r="R34" s="693"/>
      <c r="S34" s="693"/>
      <c r="T34" s="693"/>
      <c r="U34" s="693"/>
      <c r="V34" s="693"/>
      <c r="W34" s="693"/>
      <c r="X34" s="687" t="e">
        <f ca="1">_xludf.IFNA(VLOOKUP(E34, CauHinh!$A:$B, 2, 0), 999)</f>
        <v>#NAME?</v>
      </c>
      <c r="Y34" s="5" t="e">
        <f ca="1">_xludf.IFNA(VLOOKUP(G34, CauHinh!$A:$B, 2, 0), 999)</f>
        <v>#NAME?</v>
      </c>
      <c r="Z34" s="5" t="e">
        <f ca="1">_xludf.IFNA(VLOOKUP(I34, CauHinh!$A:$B, 2, 0), 999)</f>
        <v>#NAME?</v>
      </c>
    </row>
    <row r="35" spans="1:26" ht="23.25" customHeight="1">
      <c r="A35" s="344">
        <v>6</v>
      </c>
      <c r="B35" s="345" t="s">
        <v>147</v>
      </c>
      <c r="C35" s="346">
        <v>1688339000</v>
      </c>
      <c r="D35" s="348">
        <v>500000000</v>
      </c>
      <c r="E35" s="589" t="s">
        <v>202</v>
      </c>
      <c r="F35" s="348">
        <v>400000000</v>
      </c>
      <c r="G35" s="356" t="s">
        <v>206</v>
      </c>
      <c r="H35" s="347">
        <v>400000000</v>
      </c>
      <c r="I35" s="692" t="s">
        <v>285</v>
      </c>
      <c r="J35" s="359"/>
      <c r="K35" s="692" t="s">
        <v>286</v>
      </c>
      <c r="L35" s="693"/>
      <c r="M35" s="693"/>
      <c r="N35" s="693"/>
      <c r="O35" s="693"/>
      <c r="P35" s="693"/>
      <c r="Q35" s="693"/>
      <c r="R35" s="693"/>
      <c r="S35" s="693"/>
      <c r="T35" s="693"/>
      <c r="U35" s="693"/>
      <c r="V35" s="693"/>
      <c r="W35" s="693"/>
      <c r="X35" s="687" t="e">
        <f ca="1">_xludf.IFNA(VLOOKUP(E35, CauHinh!$A:$B, 2, 0), 999)</f>
        <v>#NAME?</v>
      </c>
      <c r="Y35" s="5" t="e">
        <f ca="1">_xludf.IFNA(VLOOKUP(G35, CauHinh!$A:$B, 2, 0), 999)</f>
        <v>#NAME?</v>
      </c>
      <c r="Z35" s="5" t="e">
        <f ca="1">_xludf.IFNA(VLOOKUP(I35, CauHinh!$A:$B, 2, 0), 999)</f>
        <v>#NAME?</v>
      </c>
    </row>
    <row r="36" spans="1:26" ht="23.25" customHeight="1">
      <c r="A36" s="384">
        <v>7</v>
      </c>
      <c r="B36" s="664" t="s">
        <v>243</v>
      </c>
      <c r="C36" s="348">
        <v>1437536000</v>
      </c>
      <c r="D36" s="348">
        <v>450000000</v>
      </c>
      <c r="E36" s="589" t="s">
        <v>202</v>
      </c>
      <c r="F36" s="348">
        <v>450000000</v>
      </c>
      <c r="G36" s="356" t="s">
        <v>206</v>
      </c>
      <c r="H36" s="347">
        <v>400000000</v>
      </c>
      <c r="I36" s="692" t="s">
        <v>285</v>
      </c>
      <c r="J36" s="359"/>
      <c r="K36" s="692" t="s">
        <v>286</v>
      </c>
      <c r="L36" s="693"/>
      <c r="M36" s="693"/>
      <c r="N36" s="693"/>
      <c r="O36" s="693"/>
      <c r="P36" s="693"/>
      <c r="Q36" s="693"/>
      <c r="R36" s="693"/>
      <c r="S36" s="693"/>
      <c r="T36" s="693"/>
      <c r="U36" s="693"/>
      <c r="V36" s="693"/>
      <c r="W36" s="693"/>
      <c r="X36" s="687" t="e">
        <f ca="1">_xludf.IFNA(VLOOKUP(E36, CauHinh!$A:$B, 2, 0), 999)</f>
        <v>#NAME?</v>
      </c>
      <c r="Y36" s="5" t="e">
        <f ca="1">_xludf.IFNA(VLOOKUP(G36, CauHinh!$A:$B, 2, 0), 999)</f>
        <v>#NAME?</v>
      </c>
      <c r="Z36" s="5" t="e">
        <f ca="1">_xludf.IFNA(VLOOKUP(I36, CauHinh!$A:$B, 2, 0), 999)</f>
        <v>#NAME?</v>
      </c>
    </row>
    <row r="37" spans="1:26" ht="23.25" customHeight="1">
      <c r="A37" s="357" t="s">
        <v>57</v>
      </c>
      <c r="B37" s="375"/>
      <c r="C37" s="376"/>
      <c r="D37" s="376"/>
      <c r="E37" s="376"/>
      <c r="F37" s="376"/>
      <c r="G37" s="380"/>
      <c r="H37" s="661"/>
      <c r="I37" s="661"/>
      <c r="J37" s="661"/>
      <c r="K37" s="661"/>
      <c r="L37" s="694"/>
      <c r="M37" s="694"/>
      <c r="N37" s="694"/>
      <c r="O37" s="694"/>
      <c r="P37" s="694"/>
      <c r="Q37" s="694"/>
      <c r="R37" s="694"/>
      <c r="S37" s="694"/>
      <c r="T37" s="694"/>
      <c r="U37" s="694"/>
      <c r="V37" s="694"/>
      <c r="W37" s="694"/>
      <c r="X37" s="687" t="e">
        <f ca="1">_xludf.IFNA(VLOOKUP(E37, CauHinh!$A:$B, 2, 0), 999)</f>
        <v>#NAME?</v>
      </c>
      <c r="Y37" s="5" t="e">
        <f ca="1">_xludf.IFNA(VLOOKUP(G37, CauHinh!$A:$B, 2, 0), 999)</f>
        <v>#NAME?</v>
      </c>
      <c r="Z37" s="5" t="e">
        <f ca="1">_xludf.IFNA(VLOOKUP(I37, CauHinh!$A:$B, 2, 0), 999)</f>
        <v>#NAME?</v>
      </c>
    </row>
    <row r="38" spans="1:26" ht="23.25" customHeight="1">
      <c r="A38" s="344">
        <v>1</v>
      </c>
      <c r="B38" s="364" t="s">
        <v>58</v>
      </c>
      <c r="C38" s="348">
        <v>1366377000</v>
      </c>
      <c r="D38" s="348">
        <v>400000000</v>
      </c>
      <c r="E38" s="589" t="s">
        <v>202</v>
      </c>
      <c r="F38" s="348">
        <v>400000000</v>
      </c>
      <c r="G38" s="356" t="s">
        <v>206</v>
      </c>
      <c r="H38" s="347">
        <v>400000000</v>
      </c>
      <c r="I38" s="692" t="s">
        <v>285</v>
      </c>
      <c r="J38" s="359"/>
      <c r="K38" s="692" t="s">
        <v>286</v>
      </c>
      <c r="L38" s="693"/>
      <c r="M38" s="693"/>
      <c r="N38" s="693"/>
      <c r="O38" s="693"/>
      <c r="P38" s="693"/>
      <c r="Q38" s="693"/>
      <c r="R38" s="693"/>
      <c r="S38" s="693"/>
      <c r="T38" s="693"/>
      <c r="U38" s="693"/>
      <c r="V38" s="693"/>
      <c r="W38" s="693"/>
      <c r="X38" s="687" t="e">
        <f ca="1">_xludf.IFNA(VLOOKUP(E38, CauHinh!$A:$B, 2, 0), 999)</f>
        <v>#NAME?</v>
      </c>
      <c r="Y38" s="5" t="e">
        <f ca="1">_xludf.IFNA(VLOOKUP(G38, CauHinh!$A:$B, 2, 0), 999)</f>
        <v>#NAME?</v>
      </c>
      <c r="Z38" s="5" t="e">
        <f ca="1">_xludf.IFNA(VLOOKUP(I38, CauHinh!$A:$B, 2, 0), 999)</f>
        <v>#NAME?</v>
      </c>
    </row>
    <row r="39" spans="1:26" ht="23.25" customHeight="1">
      <c r="A39" s="344">
        <v>2</v>
      </c>
      <c r="B39" s="364" t="s">
        <v>59</v>
      </c>
      <c r="C39" s="348">
        <v>1307971000</v>
      </c>
      <c r="D39" s="348">
        <v>500000000</v>
      </c>
      <c r="E39" s="589" t="s">
        <v>202</v>
      </c>
      <c r="F39" s="348">
        <v>400000000</v>
      </c>
      <c r="G39" s="356" t="s">
        <v>240</v>
      </c>
      <c r="H39" s="347">
        <v>350000000</v>
      </c>
      <c r="I39" s="692" t="s">
        <v>285</v>
      </c>
      <c r="J39" s="359"/>
      <c r="K39" s="692" t="s">
        <v>286</v>
      </c>
      <c r="L39" s="693"/>
      <c r="M39" s="693"/>
      <c r="N39" s="693"/>
      <c r="O39" s="693"/>
      <c r="P39" s="693"/>
      <c r="Q39" s="693"/>
      <c r="R39" s="693"/>
      <c r="S39" s="693"/>
      <c r="T39" s="693"/>
      <c r="U39" s="693"/>
      <c r="V39" s="693"/>
      <c r="W39" s="693"/>
      <c r="X39" s="687" t="e">
        <f ca="1">_xludf.IFNA(VLOOKUP(E39, CauHinh!$A:$B, 2, 0), 999)</f>
        <v>#NAME?</v>
      </c>
      <c r="Y39" s="5" t="e">
        <f ca="1">_xludf.IFNA(VLOOKUP(G39, CauHinh!$A:$B, 2, 0), 999)</f>
        <v>#NAME?</v>
      </c>
      <c r="Z39" s="5" t="e">
        <f ca="1">_xludf.IFNA(VLOOKUP(I39, CauHinh!$A:$B, 2, 0), 999)</f>
        <v>#NAME?</v>
      </c>
    </row>
    <row r="40" spans="1:26" ht="15.75">
      <c r="A40" s="344">
        <v>3</v>
      </c>
      <c r="B40" s="364" t="s">
        <v>60</v>
      </c>
      <c r="C40" s="348">
        <v>1196198000</v>
      </c>
      <c r="D40" s="348">
        <v>400000000</v>
      </c>
      <c r="E40" s="589" t="s">
        <v>202</v>
      </c>
      <c r="F40" s="348">
        <v>400000000</v>
      </c>
      <c r="G40" s="356" t="s">
        <v>206</v>
      </c>
      <c r="H40" s="347">
        <v>300000000</v>
      </c>
      <c r="I40" s="692" t="s">
        <v>285</v>
      </c>
      <c r="J40" s="359"/>
      <c r="K40" s="692" t="s">
        <v>286</v>
      </c>
      <c r="L40" s="693"/>
      <c r="M40" s="693"/>
      <c r="N40" s="693"/>
      <c r="O40" s="693"/>
      <c r="P40" s="693"/>
      <c r="Q40" s="693"/>
      <c r="R40" s="693"/>
      <c r="S40" s="693"/>
      <c r="T40" s="693"/>
      <c r="U40" s="693"/>
      <c r="V40" s="693"/>
      <c r="W40" s="693"/>
      <c r="X40" s="687" t="e">
        <f ca="1">_xludf.IFNA(VLOOKUP(E40, CauHinh!$A:$B, 2, 0), 999)</f>
        <v>#NAME?</v>
      </c>
      <c r="Y40" s="5" t="e">
        <f ca="1">_xludf.IFNA(VLOOKUP(G40, CauHinh!$A:$B, 2, 0), 999)</f>
        <v>#NAME?</v>
      </c>
      <c r="Z40" s="5" t="e">
        <f ca="1">_xludf.IFNA(VLOOKUP(I40, CauHinh!$A:$B, 2, 0), 999)</f>
        <v>#NAME?</v>
      </c>
    </row>
    <row r="41" spans="1:26" ht="23.25" customHeight="1">
      <c r="A41" s="344">
        <v>4</v>
      </c>
      <c r="B41" s="364" t="s">
        <v>62</v>
      </c>
      <c r="C41" s="348">
        <v>1299151000</v>
      </c>
      <c r="D41" s="348">
        <v>450000000</v>
      </c>
      <c r="E41" s="589" t="s">
        <v>202</v>
      </c>
      <c r="F41" s="348">
        <v>400000000</v>
      </c>
      <c r="G41" s="356" t="s">
        <v>206</v>
      </c>
      <c r="H41" s="347">
        <v>400000000</v>
      </c>
      <c r="I41" s="692" t="s">
        <v>285</v>
      </c>
      <c r="J41" s="359"/>
      <c r="K41" s="692" t="s">
        <v>286</v>
      </c>
      <c r="L41" s="693"/>
      <c r="M41" s="693"/>
      <c r="N41" s="693"/>
      <c r="O41" s="693"/>
      <c r="P41" s="693"/>
      <c r="Q41" s="693"/>
      <c r="R41" s="693"/>
      <c r="S41" s="693"/>
      <c r="T41" s="693"/>
      <c r="U41" s="693"/>
      <c r="V41" s="693"/>
      <c r="W41" s="693"/>
      <c r="X41" s="687" t="e">
        <f ca="1">_xludf.IFNA(VLOOKUP(E41, CauHinh!$A:$B, 2, 0), 999)</f>
        <v>#NAME?</v>
      </c>
      <c r="Y41" s="5" t="e">
        <f ca="1">_xludf.IFNA(VLOOKUP(G41, CauHinh!$A:$B, 2, 0), 999)</f>
        <v>#NAME?</v>
      </c>
      <c r="Z41" s="5" t="e">
        <f ca="1">_xludf.IFNA(VLOOKUP(I41, CauHinh!$A:$B, 2, 0), 999)</f>
        <v>#NAME?</v>
      </c>
    </row>
    <row r="42" spans="1:26" ht="23.25" customHeight="1">
      <c r="A42" s="344">
        <v>5</v>
      </c>
      <c r="B42" s="364" t="s">
        <v>63</v>
      </c>
      <c r="C42" s="348">
        <v>1178570000</v>
      </c>
      <c r="D42" s="348">
        <v>400000000</v>
      </c>
      <c r="E42" s="589" t="s">
        <v>202</v>
      </c>
      <c r="F42" s="348">
        <v>400000000</v>
      </c>
      <c r="G42" s="356" t="s">
        <v>206</v>
      </c>
      <c r="H42" s="347">
        <v>300000000</v>
      </c>
      <c r="I42" s="692" t="s">
        <v>285</v>
      </c>
      <c r="J42" s="359"/>
      <c r="K42" s="692" t="s">
        <v>286</v>
      </c>
      <c r="L42" s="693"/>
      <c r="M42" s="693"/>
      <c r="N42" s="693"/>
      <c r="O42" s="693"/>
      <c r="P42" s="693"/>
      <c r="Q42" s="693"/>
      <c r="R42" s="693"/>
      <c r="S42" s="693"/>
      <c r="T42" s="693"/>
      <c r="U42" s="693"/>
      <c r="V42" s="693"/>
      <c r="W42" s="693"/>
      <c r="X42" s="687" t="e">
        <f ca="1">_xludf.IFNA(VLOOKUP(E42, CauHinh!$A:$B, 2, 0), 999)</f>
        <v>#NAME?</v>
      </c>
      <c r="Y42" s="5" t="e">
        <f ca="1">_xludf.IFNA(VLOOKUP(G42, CauHinh!$A:$B, 2, 0), 999)</f>
        <v>#NAME?</v>
      </c>
      <c r="Z42" s="5" t="e">
        <f ca="1">_xludf.IFNA(VLOOKUP(I42, CauHinh!$A:$B, 2, 0), 999)</f>
        <v>#NAME?</v>
      </c>
    </row>
    <row r="43" spans="1:26" ht="23.25" customHeight="1">
      <c r="A43" s="344">
        <v>6</v>
      </c>
      <c r="B43" s="364" t="s">
        <v>224</v>
      </c>
      <c r="C43" s="348">
        <v>1209500000</v>
      </c>
      <c r="D43" s="348">
        <v>300000000</v>
      </c>
      <c r="E43" s="589" t="s">
        <v>202</v>
      </c>
      <c r="F43" s="348">
        <v>300000000</v>
      </c>
      <c r="G43" s="356" t="s">
        <v>206</v>
      </c>
      <c r="H43" s="347">
        <v>300000000</v>
      </c>
      <c r="I43" s="692" t="s">
        <v>285</v>
      </c>
      <c r="J43" s="359"/>
      <c r="K43" s="692" t="s">
        <v>286</v>
      </c>
      <c r="L43" s="693"/>
      <c r="M43" s="693"/>
      <c r="N43" s="693"/>
      <c r="O43" s="693"/>
      <c r="P43" s="693"/>
      <c r="Q43" s="693"/>
      <c r="R43" s="693"/>
      <c r="S43" s="693"/>
      <c r="T43" s="693"/>
      <c r="U43" s="693"/>
      <c r="V43" s="693"/>
      <c r="W43" s="693"/>
      <c r="X43" s="687" t="e">
        <f ca="1">_xludf.IFNA(VLOOKUP(E43, CauHinh!$A:$B, 2, 0), 999)</f>
        <v>#NAME?</v>
      </c>
      <c r="Y43" s="5" t="e">
        <f ca="1">_xludf.IFNA(VLOOKUP(G43, CauHinh!$A:$B, 2, 0), 999)</f>
        <v>#NAME?</v>
      </c>
      <c r="Z43" s="5" t="e">
        <f ca="1">_xludf.IFNA(VLOOKUP(I43, CauHinh!$A:$B, 2, 0), 999)</f>
        <v>#NAME?</v>
      </c>
    </row>
    <row r="44" spans="1:26" ht="23.25" customHeight="1">
      <c r="A44" s="344">
        <v>7</v>
      </c>
      <c r="B44" s="364" t="s">
        <v>64</v>
      </c>
      <c r="C44" s="348">
        <v>1355857000</v>
      </c>
      <c r="D44" s="348">
        <v>400000000</v>
      </c>
      <c r="E44" s="589" t="s">
        <v>202</v>
      </c>
      <c r="F44" s="348">
        <v>400000000</v>
      </c>
      <c r="G44" s="356" t="s">
        <v>206</v>
      </c>
      <c r="H44" s="347"/>
      <c r="I44" s="692" t="s">
        <v>287</v>
      </c>
      <c r="J44" s="359"/>
      <c r="K44" s="692"/>
      <c r="L44" s="693"/>
      <c r="M44" s="693"/>
      <c r="N44" s="693"/>
      <c r="O44" s="693"/>
      <c r="P44" s="693"/>
      <c r="Q44" s="693"/>
      <c r="R44" s="693"/>
      <c r="S44" s="693"/>
      <c r="T44" s="693"/>
      <c r="U44" s="693"/>
      <c r="V44" s="693"/>
      <c r="W44" s="693"/>
      <c r="X44" s="687" t="e">
        <f ca="1">_xludf.IFNA(VLOOKUP(E44, CauHinh!$A:$B, 2, 0), 999)</f>
        <v>#NAME?</v>
      </c>
      <c r="Y44" s="5" t="e">
        <f ca="1">_xludf.IFNA(VLOOKUP(G44, CauHinh!$A:$B, 2, 0), 999)</f>
        <v>#NAME?</v>
      </c>
      <c r="Z44" s="5" t="e">
        <f ca="1">_xludf.IFNA(VLOOKUP(I44, CauHinh!$A:$B, 2, 0), 999)</f>
        <v>#NAME?</v>
      </c>
    </row>
    <row r="45" spans="1:26" ht="23.25" customHeight="1">
      <c r="A45" s="344">
        <v>8</v>
      </c>
      <c r="B45" s="364" t="s">
        <v>65</v>
      </c>
      <c r="C45" s="348">
        <v>1227450000</v>
      </c>
      <c r="D45" s="348">
        <v>400000000</v>
      </c>
      <c r="E45" s="589" t="s">
        <v>202</v>
      </c>
      <c r="F45" s="348">
        <v>400000000</v>
      </c>
      <c r="G45" s="356" t="s">
        <v>206</v>
      </c>
      <c r="H45" s="347">
        <v>300000000</v>
      </c>
      <c r="I45" s="692" t="s">
        <v>285</v>
      </c>
      <c r="J45" s="359"/>
      <c r="K45" s="692" t="s">
        <v>286</v>
      </c>
      <c r="L45" s="693"/>
      <c r="M45" s="693"/>
      <c r="N45" s="693"/>
      <c r="O45" s="693"/>
      <c r="P45" s="693"/>
      <c r="Q45" s="693"/>
      <c r="R45" s="693"/>
      <c r="S45" s="693"/>
      <c r="T45" s="693"/>
      <c r="U45" s="693"/>
      <c r="V45" s="693"/>
      <c r="W45" s="693"/>
      <c r="X45" s="687" t="e">
        <f ca="1">_xludf.IFNA(VLOOKUP(E45, CauHinh!$A:$B, 2, 0), 999)</f>
        <v>#NAME?</v>
      </c>
      <c r="Y45" s="5" t="e">
        <f ca="1">_xludf.IFNA(VLOOKUP(G45, CauHinh!$A:$B, 2, 0), 999)</f>
        <v>#NAME?</v>
      </c>
      <c r="Z45" s="5" t="e">
        <f ca="1">_xludf.IFNA(VLOOKUP(I45, CauHinh!$A:$B, 2, 0), 999)</f>
        <v>#NAME?</v>
      </c>
    </row>
    <row r="46" spans="1:26" ht="23.25" customHeight="1">
      <c r="A46" s="344">
        <v>9</v>
      </c>
      <c r="B46" s="364" t="s">
        <v>66</v>
      </c>
      <c r="C46" s="348">
        <v>1190874000</v>
      </c>
      <c r="D46" s="348">
        <v>400000000</v>
      </c>
      <c r="E46" s="589" t="s">
        <v>202</v>
      </c>
      <c r="F46" s="348">
        <v>400000000</v>
      </c>
      <c r="G46" s="356" t="s">
        <v>206</v>
      </c>
      <c r="H46" s="347">
        <v>350000000</v>
      </c>
      <c r="I46" s="692" t="s">
        <v>285</v>
      </c>
      <c r="J46" s="359"/>
      <c r="K46" s="692" t="s">
        <v>286</v>
      </c>
      <c r="L46" s="693"/>
      <c r="M46" s="693"/>
      <c r="N46" s="693"/>
      <c r="O46" s="693"/>
      <c r="P46" s="693"/>
      <c r="Q46" s="693"/>
      <c r="R46" s="693"/>
      <c r="S46" s="693"/>
      <c r="T46" s="693"/>
      <c r="U46" s="693"/>
      <c r="V46" s="693"/>
      <c r="W46" s="693"/>
      <c r="X46" s="687" t="e">
        <f ca="1">_xludf.IFNA(VLOOKUP(E46, CauHinh!$A:$B, 2, 0), 999)</f>
        <v>#NAME?</v>
      </c>
      <c r="Y46" s="5" t="e">
        <f ca="1">_xludf.IFNA(VLOOKUP(G46, CauHinh!$A:$B, 2, 0), 999)</f>
        <v>#NAME?</v>
      </c>
      <c r="Z46" s="5" t="e">
        <f ca="1">_xludf.IFNA(VLOOKUP(I46, CauHinh!$A:$B, 2, 0), 999)</f>
        <v>#NAME?</v>
      </c>
    </row>
    <row r="47" spans="1:26" ht="23.25" customHeight="1">
      <c r="A47" s="344">
        <v>10</v>
      </c>
      <c r="B47" s="364" t="s">
        <v>67</v>
      </c>
      <c r="C47" s="348">
        <v>1202288000</v>
      </c>
      <c r="D47" s="348">
        <v>400000000</v>
      </c>
      <c r="E47" s="589" t="s">
        <v>202</v>
      </c>
      <c r="F47" s="348">
        <v>400000000</v>
      </c>
      <c r="G47" s="356" t="s">
        <v>206</v>
      </c>
      <c r="H47" s="347">
        <v>300000000</v>
      </c>
      <c r="I47" s="692" t="s">
        <v>285</v>
      </c>
      <c r="J47" s="359"/>
      <c r="K47" s="692" t="s">
        <v>286</v>
      </c>
      <c r="L47" s="693"/>
      <c r="M47" s="693"/>
      <c r="N47" s="693"/>
      <c r="O47" s="693"/>
      <c r="P47" s="693"/>
      <c r="Q47" s="693"/>
      <c r="R47" s="693"/>
      <c r="S47" s="693"/>
      <c r="T47" s="693"/>
      <c r="U47" s="693"/>
      <c r="V47" s="693"/>
      <c r="W47" s="693"/>
      <c r="X47" s="687" t="e">
        <f ca="1">_xludf.IFNA(VLOOKUP(E47, CauHinh!$A:$B, 2, 0), 999)</f>
        <v>#NAME?</v>
      </c>
      <c r="Y47" s="5" t="e">
        <f ca="1">_xludf.IFNA(VLOOKUP(G47, CauHinh!$A:$B, 2, 0), 999)</f>
        <v>#NAME?</v>
      </c>
      <c r="Z47" s="5" t="e">
        <f ca="1">_xludf.IFNA(VLOOKUP(I47, CauHinh!$A:$B, 2, 0), 999)</f>
        <v>#NAME?</v>
      </c>
    </row>
    <row r="48" spans="1:26" ht="23.25" customHeight="1">
      <c r="A48" s="344">
        <v>11</v>
      </c>
      <c r="B48" s="364" t="s">
        <v>68</v>
      </c>
      <c r="C48" s="348">
        <v>1552019000</v>
      </c>
      <c r="D48" s="348">
        <v>500000000</v>
      </c>
      <c r="E48" s="589" t="s">
        <v>202</v>
      </c>
      <c r="F48" s="348">
        <v>500000000</v>
      </c>
      <c r="G48" s="356" t="s">
        <v>206</v>
      </c>
      <c r="H48" s="347">
        <v>400000000</v>
      </c>
      <c r="I48" s="692" t="s">
        <v>285</v>
      </c>
      <c r="J48" s="359"/>
      <c r="K48" s="692" t="s">
        <v>286</v>
      </c>
      <c r="L48" s="693"/>
      <c r="M48" s="693"/>
      <c r="N48" s="693"/>
      <c r="O48" s="693"/>
      <c r="P48" s="693"/>
      <c r="Q48" s="693"/>
      <c r="R48" s="693"/>
      <c r="S48" s="693"/>
      <c r="T48" s="693"/>
      <c r="U48" s="693"/>
      <c r="V48" s="693"/>
      <c r="W48" s="693"/>
      <c r="X48" s="687" t="e">
        <f ca="1">_xludf.IFNA(VLOOKUP(E48, CauHinh!$A:$B, 2, 0), 999)</f>
        <v>#NAME?</v>
      </c>
      <c r="Y48" s="5" t="e">
        <f ca="1">_xludf.IFNA(VLOOKUP(G48, CauHinh!$A:$B, 2, 0), 999)</f>
        <v>#NAME?</v>
      </c>
      <c r="Z48" s="5" t="e">
        <f ca="1">_xludf.IFNA(VLOOKUP(I48, CauHinh!$A:$B, 2, 0), 999)</f>
        <v>#NAME?</v>
      </c>
    </row>
    <row r="49" spans="1:26" ht="23.25" customHeight="1">
      <c r="A49" s="344">
        <v>12</v>
      </c>
      <c r="B49" s="364" t="s">
        <v>149</v>
      </c>
      <c r="C49" s="348">
        <v>1191696000</v>
      </c>
      <c r="D49" s="348">
        <v>400000000</v>
      </c>
      <c r="E49" s="589" t="s">
        <v>202</v>
      </c>
      <c r="F49" s="348">
        <v>400000000</v>
      </c>
      <c r="G49" s="356" t="s">
        <v>206</v>
      </c>
      <c r="H49" s="347">
        <v>300000000</v>
      </c>
      <c r="I49" s="692" t="s">
        <v>285</v>
      </c>
      <c r="J49" s="359"/>
      <c r="K49" s="692" t="s">
        <v>286</v>
      </c>
      <c r="L49" s="693"/>
      <c r="M49" s="693"/>
      <c r="N49" s="693"/>
      <c r="O49" s="693"/>
      <c r="P49" s="693"/>
      <c r="Q49" s="693"/>
      <c r="R49" s="693"/>
      <c r="S49" s="693"/>
      <c r="T49" s="693"/>
      <c r="U49" s="693"/>
      <c r="V49" s="693"/>
      <c r="W49" s="693"/>
      <c r="X49" s="687" t="e">
        <f ca="1">_xludf.IFNA(VLOOKUP(E49, CauHinh!$A:$B, 2, 0), 999)</f>
        <v>#NAME?</v>
      </c>
      <c r="Y49" s="5" t="e">
        <f ca="1">_xludf.IFNA(VLOOKUP(G49, CauHinh!$A:$B, 2, 0), 999)</f>
        <v>#NAME?</v>
      </c>
      <c r="Z49" s="5" t="e">
        <f ca="1">_xludf.IFNA(VLOOKUP(I49, CauHinh!$A:$B, 2, 0), 999)</f>
        <v>#NAME?</v>
      </c>
    </row>
    <row r="50" spans="1:26" ht="23.25" customHeight="1">
      <c r="A50" s="344">
        <v>13</v>
      </c>
      <c r="B50" s="364" t="s">
        <v>151</v>
      </c>
      <c r="C50" s="348">
        <v>1658348000</v>
      </c>
      <c r="D50" s="346"/>
      <c r="E50" s="346"/>
      <c r="F50" s="346"/>
      <c r="G50" s="349"/>
      <c r="H50" s="661"/>
      <c r="I50" s="661"/>
      <c r="J50" s="661"/>
      <c r="K50" s="661"/>
      <c r="L50" s="694"/>
      <c r="M50" s="694"/>
      <c r="N50" s="694"/>
      <c r="O50" s="694"/>
      <c r="P50" s="694"/>
      <c r="Q50" s="694"/>
      <c r="R50" s="694"/>
      <c r="S50" s="694"/>
      <c r="T50" s="694"/>
      <c r="U50" s="694"/>
      <c r="V50" s="694"/>
      <c r="W50" s="694"/>
      <c r="X50" s="687" t="e">
        <f ca="1">_xludf.IFNA(VLOOKUP(E50, CauHinh!$A:$B, 2, 0), 999)</f>
        <v>#NAME?</v>
      </c>
      <c r="Y50" s="5" t="e">
        <f ca="1">_xludf.IFNA(VLOOKUP(G50, CauHinh!$A:$B, 2, 0), 999)</f>
        <v>#NAME?</v>
      </c>
      <c r="Z50" s="5" t="e">
        <f ca="1">_xludf.IFNA(VLOOKUP(I50, CauHinh!$A:$B, 2, 0), 999)</f>
        <v>#NAME?</v>
      </c>
    </row>
    <row r="51" spans="1:26" ht="21.75" customHeight="1">
      <c r="A51" s="344">
        <v>14</v>
      </c>
      <c r="B51" s="364" t="s">
        <v>152</v>
      </c>
      <c r="C51" s="348">
        <v>1420640000</v>
      </c>
      <c r="D51" s="346"/>
      <c r="E51" s="346"/>
      <c r="F51" s="346"/>
      <c r="G51" s="349"/>
      <c r="H51" s="661"/>
      <c r="I51" s="661"/>
      <c r="J51" s="661"/>
      <c r="K51" s="661"/>
      <c r="L51" s="694"/>
      <c r="M51" s="694"/>
      <c r="N51" s="694"/>
      <c r="O51" s="694"/>
      <c r="P51" s="694"/>
      <c r="Q51" s="694"/>
      <c r="R51" s="694"/>
      <c r="S51" s="694"/>
      <c r="T51" s="694"/>
      <c r="U51" s="694"/>
      <c r="V51" s="694"/>
      <c r="W51" s="694"/>
      <c r="X51" s="687" t="e">
        <f ca="1">_xludf.IFNA(VLOOKUP(E51, CauHinh!$A:$B, 2, 0), 999)</f>
        <v>#NAME?</v>
      </c>
      <c r="Y51" s="5" t="e">
        <f ca="1">_xludf.IFNA(VLOOKUP(G51, CauHinh!$A:$B, 2, 0), 999)</f>
        <v>#NAME?</v>
      </c>
      <c r="Z51" s="5" t="e">
        <f ca="1">_xludf.IFNA(VLOOKUP(I51, CauHinh!$A:$B, 2, 0), 999)</f>
        <v>#NAME?</v>
      </c>
    </row>
    <row r="52" spans="1:26" ht="15.75">
      <c r="A52" s="344">
        <v>15</v>
      </c>
      <c r="B52" s="364" t="s">
        <v>72</v>
      </c>
      <c r="C52" s="348">
        <v>1215243000</v>
      </c>
      <c r="D52" s="348">
        <v>400000000</v>
      </c>
      <c r="E52" s="589" t="s">
        <v>202</v>
      </c>
      <c r="F52" s="348">
        <v>400000000</v>
      </c>
      <c r="G52" s="356" t="s">
        <v>206</v>
      </c>
      <c r="H52" s="347">
        <v>300000000</v>
      </c>
      <c r="I52" s="692" t="s">
        <v>285</v>
      </c>
      <c r="J52" s="359"/>
      <c r="K52" s="692" t="s">
        <v>286</v>
      </c>
      <c r="L52" s="693"/>
      <c r="M52" s="693"/>
      <c r="N52" s="693"/>
      <c r="O52" s="693"/>
      <c r="P52" s="693"/>
      <c r="Q52" s="693"/>
      <c r="R52" s="693"/>
      <c r="S52" s="693"/>
      <c r="T52" s="693"/>
      <c r="U52" s="693"/>
      <c r="V52" s="693"/>
      <c r="W52" s="693"/>
      <c r="X52" s="687" t="e">
        <f ca="1">_xludf.IFNA(VLOOKUP(E52, CauHinh!$A:$B, 2, 0), 999)</f>
        <v>#NAME?</v>
      </c>
      <c r="Y52" s="5" t="e">
        <f ca="1">_xludf.IFNA(VLOOKUP(G52, CauHinh!$A:$B, 2, 0), 999)</f>
        <v>#NAME?</v>
      </c>
      <c r="Z52" s="5" t="e">
        <f ca="1">_xludf.IFNA(VLOOKUP(I52, CauHinh!$A:$B, 2, 0), 999)</f>
        <v>#NAME?</v>
      </c>
    </row>
    <row r="53" spans="1:26" ht="15.75">
      <c r="A53" s="344">
        <v>16</v>
      </c>
      <c r="B53" s="364" t="s">
        <v>73</v>
      </c>
      <c r="C53" s="348">
        <v>1217161000</v>
      </c>
      <c r="D53" s="348">
        <v>400000000</v>
      </c>
      <c r="E53" s="589" t="s">
        <v>202</v>
      </c>
      <c r="F53" s="348">
        <v>400000000</v>
      </c>
      <c r="G53" s="356" t="s">
        <v>206</v>
      </c>
      <c r="H53" s="347">
        <v>300000000</v>
      </c>
      <c r="I53" s="692" t="s">
        <v>285</v>
      </c>
      <c r="J53" s="359"/>
      <c r="K53" s="692" t="s">
        <v>286</v>
      </c>
      <c r="L53" s="693"/>
      <c r="M53" s="693"/>
      <c r="N53" s="693"/>
      <c r="O53" s="693"/>
      <c r="P53" s="693"/>
      <c r="Q53" s="693"/>
      <c r="R53" s="693"/>
      <c r="S53" s="693"/>
      <c r="T53" s="693"/>
      <c r="U53" s="693"/>
      <c r="V53" s="693"/>
      <c r="W53" s="693"/>
      <c r="X53" s="687" t="e">
        <f ca="1">_xludf.IFNA(VLOOKUP(E53, CauHinh!$A:$B, 2, 0), 999)</f>
        <v>#NAME?</v>
      </c>
      <c r="Y53" s="5" t="e">
        <f ca="1">_xludf.IFNA(VLOOKUP(G53, CauHinh!$A:$B, 2, 0), 999)</f>
        <v>#NAME?</v>
      </c>
      <c r="Z53" s="5" t="e">
        <f ca="1">_xludf.IFNA(VLOOKUP(I53, CauHinh!$A:$B, 2, 0), 999)</f>
        <v>#NAME?</v>
      </c>
    </row>
    <row r="54" spans="1:26" ht="15.75">
      <c r="A54" s="344">
        <v>17</v>
      </c>
      <c r="B54" s="364" t="s">
        <v>75</v>
      </c>
      <c r="C54" s="348">
        <v>1267836000</v>
      </c>
      <c r="D54" s="348">
        <v>400000000</v>
      </c>
      <c r="E54" s="589" t="s">
        <v>202</v>
      </c>
      <c r="F54" s="348">
        <v>400000000</v>
      </c>
      <c r="G54" s="356" t="s">
        <v>206</v>
      </c>
      <c r="H54" s="347">
        <v>300000000</v>
      </c>
      <c r="I54" s="692" t="s">
        <v>285</v>
      </c>
      <c r="J54" s="359"/>
      <c r="K54" s="692" t="s">
        <v>286</v>
      </c>
      <c r="L54" s="693"/>
      <c r="M54" s="693"/>
      <c r="N54" s="693"/>
      <c r="O54" s="693"/>
      <c r="P54" s="693"/>
      <c r="Q54" s="693"/>
      <c r="R54" s="693"/>
      <c r="S54" s="693"/>
      <c r="T54" s="693"/>
      <c r="U54" s="693"/>
      <c r="V54" s="693"/>
      <c r="W54" s="693"/>
      <c r="X54" s="687" t="e">
        <f ca="1">_xludf.IFNA(VLOOKUP(E54, CauHinh!$A:$B, 2, 0), 999)</f>
        <v>#NAME?</v>
      </c>
      <c r="Y54" s="5" t="e">
        <f ca="1">_xludf.IFNA(VLOOKUP(G54, CauHinh!$A:$B, 2, 0), 999)</f>
        <v>#NAME?</v>
      </c>
      <c r="Z54" s="5" t="e">
        <f ca="1">_xludf.IFNA(VLOOKUP(I54, CauHinh!$A:$B, 2, 0), 999)</f>
        <v>#NAME?</v>
      </c>
    </row>
    <row r="55" spans="1:26" ht="18" customHeight="1">
      <c r="A55" s="344">
        <v>18</v>
      </c>
      <c r="B55" s="364" t="s">
        <v>244</v>
      </c>
      <c r="C55" s="348"/>
      <c r="D55" s="348"/>
      <c r="E55" s="346"/>
      <c r="F55" s="346"/>
      <c r="G55" s="356"/>
      <c r="H55" s="661"/>
      <c r="I55" s="661"/>
      <c r="J55" s="661"/>
      <c r="K55" s="661"/>
      <c r="L55" s="694"/>
      <c r="M55" s="694"/>
      <c r="N55" s="694"/>
      <c r="O55" s="694"/>
      <c r="P55" s="694"/>
      <c r="Q55" s="694"/>
      <c r="R55" s="694"/>
      <c r="S55" s="694"/>
      <c r="T55" s="694"/>
      <c r="U55" s="694"/>
      <c r="V55" s="694"/>
      <c r="W55" s="694"/>
      <c r="X55" s="687" t="e">
        <f ca="1">_xludf.IFNA(VLOOKUP(E55, CauHinh!$A:$B, 2, 0), 999)</f>
        <v>#NAME?</v>
      </c>
      <c r="Y55" s="5" t="e">
        <f ca="1">_xludf.IFNA(VLOOKUP(G55, CauHinh!$A:$B, 2, 0), 999)</f>
        <v>#NAME?</v>
      </c>
      <c r="Z55" s="5" t="e">
        <f ca="1">_xludf.IFNA(VLOOKUP(I55, CauHinh!$A:$B, 2, 0), 999)</f>
        <v>#NAME?</v>
      </c>
    </row>
    <row r="56" spans="1:26" ht="18" customHeight="1">
      <c r="A56" s="344">
        <v>19</v>
      </c>
      <c r="B56" s="364" t="s">
        <v>225</v>
      </c>
      <c r="C56" s="348">
        <v>1269841117</v>
      </c>
      <c r="D56" s="348">
        <v>300000000</v>
      </c>
      <c r="E56" s="589" t="s">
        <v>202</v>
      </c>
      <c r="F56" s="348">
        <v>500000000</v>
      </c>
      <c r="G56" s="356" t="s">
        <v>206</v>
      </c>
      <c r="H56" s="347">
        <v>400000000</v>
      </c>
      <c r="I56" s="692" t="s">
        <v>285</v>
      </c>
      <c r="J56" s="359"/>
      <c r="K56" s="692" t="s">
        <v>286</v>
      </c>
      <c r="L56" s="693"/>
      <c r="M56" s="693"/>
      <c r="N56" s="693"/>
      <c r="O56" s="693"/>
      <c r="P56" s="693"/>
      <c r="Q56" s="693"/>
      <c r="R56" s="693"/>
      <c r="S56" s="693"/>
      <c r="T56" s="693"/>
      <c r="U56" s="693"/>
      <c r="V56" s="693"/>
      <c r="W56" s="693"/>
      <c r="X56" s="687" t="e">
        <f ca="1">_xludf.IFNA(VLOOKUP(E56, CauHinh!$A:$B, 2, 0), 999)</f>
        <v>#NAME?</v>
      </c>
      <c r="Y56" s="5" t="e">
        <f ca="1">_xludf.IFNA(VLOOKUP(G56, CauHinh!$A:$B, 2, 0), 999)</f>
        <v>#NAME?</v>
      </c>
      <c r="Z56" s="5" t="e">
        <f ca="1">_xludf.IFNA(VLOOKUP(I56, CauHinh!$A:$B, 2, 0), 999)</f>
        <v>#NAME?</v>
      </c>
    </row>
    <row r="57" spans="1:26" ht="18" customHeight="1">
      <c r="A57" s="344">
        <v>20</v>
      </c>
      <c r="B57" s="364" t="s">
        <v>76</v>
      </c>
      <c r="C57" s="348">
        <v>1382220000</v>
      </c>
      <c r="D57" s="346"/>
      <c r="E57" s="346"/>
      <c r="F57" s="346"/>
      <c r="G57" s="349"/>
      <c r="H57" s="661"/>
      <c r="I57" s="661"/>
      <c r="J57" s="661"/>
      <c r="K57" s="661"/>
      <c r="L57" s="694"/>
      <c r="M57" s="694"/>
      <c r="N57" s="694"/>
      <c r="O57" s="694"/>
      <c r="P57" s="694"/>
      <c r="Q57" s="694"/>
      <c r="R57" s="694"/>
      <c r="S57" s="694"/>
      <c r="T57" s="694"/>
      <c r="U57" s="694"/>
      <c r="V57" s="694"/>
      <c r="W57" s="694"/>
      <c r="X57" s="687" t="e">
        <f ca="1">_xludf.IFNA(VLOOKUP(E57, CauHinh!$A:$B, 2, 0), 999)</f>
        <v>#NAME?</v>
      </c>
      <c r="Y57" s="5" t="e">
        <f ca="1">_xludf.IFNA(VLOOKUP(G57, CauHinh!$A:$B, 2, 0), 999)</f>
        <v>#NAME?</v>
      </c>
      <c r="Z57" s="5" t="e">
        <f ca="1">_xludf.IFNA(VLOOKUP(I57, CauHinh!$A:$B, 2, 0), 999)</f>
        <v>#NAME?</v>
      </c>
    </row>
    <row r="58" spans="1:26" ht="15.75">
      <c r="A58" s="344">
        <v>21</v>
      </c>
      <c r="B58" s="364" t="s">
        <v>77</v>
      </c>
      <c r="C58" s="348">
        <v>1509219000</v>
      </c>
      <c r="D58" s="348">
        <v>500000000</v>
      </c>
      <c r="E58" s="589" t="s">
        <v>202</v>
      </c>
      <c r="F58" s="348">
        <v>500000000</v>
      </c>
      <c r="G58" s="356" t="s">
        <v>206</v>
      </c>
      <c r="H58" s="347">
        <v>500000000</v>
      </c>
      <c r="I58" s="692" t="s">
        <v>285</v>
      </c>
      <c r="J58" s="359"/>
      <c r="K58" s="692" t="s">
        <v>286</v>
      </c>
      <c r="L58" s="693"/>
      <c r="M58" s="693"/>
      <c r="N58" s="693"/>
      <c r="O58" s="693"/>
      <c r="P58" s="693"/>
      <c r="Q58" s="693"/>
      <c r="R58" s="693"/>
      <c r="S58" s="693"/>
      <c r="T58" s="693"/>
      <c r="U58" s="693"/>
      <c r="V58" s="693"/>
      <c r="W58" s="693"/>
      <c r="X58" s="687" t="e">
        <f ca="1">_xludf.IFNA(VLOOKUP(E58, CauHinh!$A:$B, 2, 0), 999)</f>
        <v>#NAME?</v>
      </c>
      <c r="Y58" s="5" t="e">
        <f ca="1">_xludf.IFNA(VLOOKUP(G58, CauHinh!$A:$B, 2, 0), 999)</f>
        <v>#NAME?</v>
      </c>
      <c r="Z58" s="5" t="e">
        <f ca="1">_xludf.IFNA(VLOOKUP(I58, CauHinh!$A:$B, 2, 0), 999)</f>
        <v>#NAME?</v>
      </c>
    </row>
    <row r="59" spans="1:26" ht="23.25" customHeight="1">
      <c r="A59" s="357" t="s">
        <v>79</v>
      </c>
      <c r="B59" s="760" t="s">
        <v>80</v>
      </c>
      <c r="C59" s="761"/>
      <c r="D59" s="761"/>
      <c r="E59" s="761"/>
      <c r="F59" s="761"/>
      <c r="G59" s="809"/>
      <c r="H59" s="847"/>
      <c r="I59" s="809"/>
      <c r="J59" s="847"/>
      <c r="K59" s="809"/>
      <c r="L59" s="688"/>
      <c r="M59" s="688"/>
      <c r="N59" s="688"/>
      <c r="O59" s="688"/>
      <c r="P59" s="688"/>
      <c r="Q59" s="688"/>
      <c r="R59" s="688"/>
      <c r="S59" s="688"/>
      <c r="T59" s="688"/>
      <c r="U59" s="688"/>
      <c r="V59" s="688"/>
      <c r="W59" s="688"/>
      <c r="X59" s="687" t="e">
        <f ca="1">_xludf.IFNA(VLOOKUP(E59, CauHinh!$A:$B, 2, 0), 999)</f>
        <v>#NAME?</v>
      </c>
      <c r="Y59" s="5" t="e">
        <f ca="1">_xludf.IFNA(VLOOKUP(G59, CauHinh!$A:$B, 2, 0), 999)</f>
        <v>#NAME?</v>
      </c>
      <c r="Z59" s="5" t="e">
        <f ca="1">_xludf.IFNA(VLOOKUP(I59, CauHinh!$A:$B, 2, 0), 999)</f>
        <v>#NAME?</v>
      </c>
    </row>
    <row r="60" spans="1:26" ht="23.25" customHeight="1">
      <c r="A60" s="344">
        <v>1</v>
      </c>
      <c r="B60" s="364" t="s">
        <v>87</v>
      </c>
      <c r="C60" s="348">
        <v>1450000000</v>
      </c>
      <c r="D60" s="348">
        <v>500000000</v>
      </c>
      <c r="E60" s="589" t="s">
        <v>202</v>
      </c>
      <c r="F60" s="348">
        <v>500000000</v>
      </c>
      <c r="G60" s="356" t="s">
        <v>206</v>
      </c>
      <c r="H60" s="347">
        <v>400000000</v>
      </c>
      <c r="I60" s="692" t="s">
        <v>285</v>
      </c>
      <c r="J60" s="359"/>
      <c r="K60" s="692" t="s">
        <v>286</v>
      </c>
      <c r="L60" s="693"/>
      <c r="M60" s="693"/>
      <c r="N60" s="693"/>
      <c r="O60" s="693"/>
      <c r="P60" s="693"/>
      <c r="Q60" s="693"/>
      <c r="R60" s="693"/>
      <c r="S60" s="693"/>
      <c r="T60" s="693"/>
      <c r="U60" s="693"/>
      <c r="V60" s="693"/>
      <c r="W60" s="693"/>
      <c r="X60" s="687" t="e">
        <f ca="1">_xludf.IFNA(VLOOKUP(E60, CauHinh!$A:$B, 2, 0), 999)</f>
        <v>#NAME?</v>
      </c>
      <c r="Y60" s="5" t="e">
        <f ca="1">_xludf.IFNA(VLOOKUP(G60, CauHinh!$A:$B, 2, 0), 999)</f>
        <v>#NAME?</v>
      </c>
      <c r="Z60" s="5" t="e">
        <f ca="1">_xludf.IFNA(VLOOKUP(I60, CauHinh!$A:$B, 2, 0), 999)</f>
        <v>#NAME?</v>
      </c>
    </row>
    <row r="61" spans="1:26" ht="23.25" customHeight="1">
      <c r="A61" s="344">
        <v>2</v>
      </c>
      <c r="B61" s="364" t="s">
        <v>88</v>
      </c>
      <c r="C61" s="348">
        <v>1450000000</v>
      </c>
      <c r="D61" s="348">
        <v>500000000</v>
      </c>
      <c r="E61" s="589" t="s">
        <v>202</v>
      </c>
      <c r="F61" s="348">
        <v>500000000</v>
      </c>
      <c r="G61" s="356" t="s">
        <v>206</v>
      </c>
      <c r="H61" s="347">
        <v>400000000</v>
      </c>
      <c r="I61" s="692" t="s">
        <v>285</v>
      </c>
      <c r="J61" s="359"/>
      <c r="K61" s="692" t="s">
        <v>286</v>
      </c>
      <c r="L61" s="693"/>
      <c r="M61" s="693"/>
      <c r="N61" s="693"/>
      <c r="O61" s="693"/>
      <c r="P61" s="693"/>
      <c r="Q61" s="693"/>
      <c r="R61" s="693"/>
      <c r="S61" s="693"/>
      <c r="T61" s="693"/>
      <c r="U61" s="693"/>
      <c r="V61" s="693"/>
      <c r="W61" s="693"/>
      <c r="X61" s="687" t="e">
        <f ca="1">_xludf.IFNA(VLOOKUP(E61, CauHinh!$A:$B, 2, 0), 999)</f>
        <v>#NAME?</v>
      </c>
      <c r="Y61" s="5" t="e">
        <f ca="1">_xludf.IFNA(VLOOKUP(G61, CauHinh!$A:$B, 2, 0), 999)</f>
        <v>#NAME?</v>
      </c>
      <c r="Z61" s="5" t="e">
        <f ca="1">_xludf.IFNA(VLOOKUP(I61, CauHinh!$A:$B, 2, 0), 999)</f>
        <v>#NAME?</v>
      </c>
    </row>
    <row r="62" spans="1:26" ht="23.25" customHeight="1">
      <c r="A62" s="344">
        <v>3</v>
      </c>
      <c r="B62" s="345" t="s">
        <v>89</v>
      </c>
      <c r="C62" s="348">
        <v>1667337000</v>
      </c>
      <c r="D62" s="346"/>
      <c r="E62" s="346"/>
      <c r="F62" s="346"/>
      <c r="G62" s="349"/>
      <c r="H62" s="661"/>
      <c r="I62" s="661"/>
      <c r="J62" s="661"/>
      <c r="K62" s="661"/>
      <c r="L62" s="694"/>
      <c r="M62" s="694"/>
      <c r="N62" s="694"/>
      <c r="O62" s="694"/>
      <c r="P62" s="694"/>
      <c r="Q62" s="694"/>
      <c r="R62" s="694"/>
      <c r="S62" s="694"/>
      <c r="T62" s="694"/>
      <c r="U62" s="694"/>
      <c r="V62" s="694"/>
      <c r="W62" s="694"/>
      <c r="X62" s="687"/>
      <c r="Y62" s="5"/>
      <c r="Z62" s="5"/>
    </row>
    <row r="63" spans="1:26" ht="23.25" customHeight="1">
      <c r="A63" s="344">
        <v>4</v>
      </c>
      <c r="B63" s="364" t="s">
        <v>153</v>
      </c>
      <c r="C63" s="348">
        <v>2442810000</v>
      </c>
      <c r="D63" s="346"/>
      <c r="E63" s="346"/>
      <c r="F63" s="346"/>
      <c r="G63" s="349"/>
      <c r="H63" s="661"/>
      <c r="I63" s="661"/>
      <c r="J63" s="661"/>
      <c r="K63" s="661"/>
      <c r="L63" s="694"/>
      <c r="M63" s="694"/>
      <c r="N63" s="694"/>
      <c r="O63" s="694"/>
      <c r="P63" s="694"/>
      <c r="Q63" s="694"/>
      <c r="R63" s="694"/>
      <c r="S63" s="694"/>
      <c r="T63" s="694"/>
      <c r="U63" s="694"/>
      <c r="V63" s="694"/>
      <c r="W63" s="694"/>
      <c r="X63" s="687"/>
      <c r="Y63" s="5"/>
      <c r="Z63" s="5"/>
    </row>
    <row r="64" spans="1:26" ht="23.25" customHeight="1">
      <c r="A64" s="344">
        <v>5</v>
      </c>
      <c r="B64" s="345" t="s">
        <v>90</v>
      </c>
      <c r="C64" s="348">
        <v>1665300000</v>
      </c>
      <c r="D64" s="346"/>
      <c r="E64" s="359"/>
      <c r="F64" s="346"/>
      <c r="G64" s="356"/>
      <c r="H64" s="661"/>
      <c r="I64" s="661"/>
      <c r="J64" s="661"/>
      <c r="K64" s="661"/>
      <c r="L64" s="694"/>
      <c r="M64" s="694"/>
      <c r="N64" s="694"/>
      <c r="O64" s="694"/>
      <c r="P64" s="694"/>
      <c r="Q64" s="694"/>
      <c r="R64" s="694"/>
      <c r="S64" s="694"/>
      <c r="T64" s="694"/>
      <c r="U64" s="694"/>
      <c r="V64" s="694"/>
      <c r="W64" s="694"/>
      <c r="X64" s="687"/>
      <c r="Y64" s="5"/>
      <c r="Z64" s="5"/>
    </row>
    <row r="65" spans="1:26" ht="23.25" customHeight="1">
      <c r="A65" s="344">
        <v>6</v>
      </c>
      <c r="B65" s="364" t="s">
        <v>92</v>
      </c>
      <c r="C65" s="348">
        <v>1663272000</v>
      </c>
      <c r="D65" s="346"/>
      <c r="E65" s="589"/>
      <c r="F65" s="346"/>
      <c r="G65" s="356"/>
      <c r="H65" s="661"/>
      <c r="I65" s="661"/>
      <c r="J65" s="661"/>
      <c r="K65" s="661"/>
      <c r="L65" s="694"/>
      <c r="M65" s="694"/>
      <c r="N65" s="694"/>
      <c r="O65" s="694"/>
      <c r="P65" s="694"/>
      <c r="Q65" s="694"/>
      <c r="R65" s="694"/>
      <c r="S65" s="694"/>
      <c r="T65" s="694"/>
      <c r="U65" s="694"/>
      <c r="V65" s="694"/>
      <c r="W65" s="694"/>
      <c r="X65" s="687"/>
      <c r="Y65" s="5"/>
      <c r="Z65" s="5"/>
    </row>
    <row r="66" spans="1:26" ht="34.5" customHeight="1">
      <c r="A66" s="624" t="s">
        <v>93</v>
      </c>
      <c r="B66" s="625" t="s">
        <v>230</v>
      </c>
      <c r="C66" s="626"/>
      <c r="D66" s="626"/>
      <c r="E66" s="695"/>
      <c r="F66" s="626"/>
      <c r="G66" s="630"/>
      <c r="H66" s="696"/>
      <c r="I66" s="696"/>
      <c r="J66" s="696"/>
      <c r="K66" s="696"/>
      <c r="L66" s="694"/>
      <c r="M66" s="694"/>
      <c r="N66" s="694"/>
      <c r="O66" s="694"/>
      <c r="P66" s="694"/>
      <c r="Q66" s="694"/>
      <c r="R66" s="694"/>
      <c r="S66" s="694"/>
      <c r="T66" s="694"/>
      <c r="U66" s="694"/>
      <c r="V66" s="694"/>
      <c r="W66" s="694"/>
      <c r="X66" s="5"/>
      <c r="Y66" s="5"/>
      <c r="Z66" s="5"/>
    </row>
    <row r="67" spans="1:26" ht="34.5" customHeight="1">
      <c r="A67" s="634">
        <v>1</v>
      </c>
      <c r="B67" s="635" t="s">
        <v>169</v>
      </c>
      <c r="C67" s="668">
        <v>1890897000</v>
      </c>
      <c r="D67" s="626"/>
      <c r="E67" s="695"/>
      <c r="F67" s="626"/>
      <c r="G67" s="637"/>
      <c r="H67" s="696"/>
      <c r="I67" s="696"/>
      <c r="J67" s="696"/>
      <c r="K67" s="696"/>
      <c r="L67" s="694"/>
      <c r="M67" s="694"/>
      <c r="N67" s="694"/>
      <c r="O67" s="694"/>
      <c r="P67" s="694"/>
      <c r="Q67" s="694"/>
      <c r="R67" s="694"/>
      <c r="S67" s="694"/>
      <c r="T67" s="694"/>
      <c r="U67" s="694"/>
      <c r="V67" s="694"/>
      <c r="W67" s="694"/>
      <c r="X67" s="5"/>
      <c r="Y67" s="5"/>
      <c r="Z67" s="5"/>
    </row>
    <row r="68" spans="1:26" ht="25.5" customHeight="1">
      <c r="A68" s="410"/>
      <c r="B68" s="411" t="s">
        <v>99</v>
      </c>
      <c r="C68" s="607">
        <f t="shared" ref="C68:K68" si="0">SUM(C8:C67)</f>
        <v>72909896117</v>
      </c>
      <c r="D68" s="412">
        <f t="shared" si="0"/>
        <v>15900000000</v>
      </c>
      <c r="E68" s="412">
        <f t="shared" si="0"/>
        <v>0</v>
      </c>
      <c r="F68" s="412">
        <f t="shared" si="0"/>
        <v>15050000000</v>
      </c>
      <c r="G68" s="412">
        <f t="shared" si="0"/>
        <v>0</v>
      </c>
      <c r="H68" s="412">
        <f t="shared" si="0"/>
        <v>12300000000</v>
      </c>
      <c r="I68" s="412">
        <f t="shared" si="0"/>
        <v>0</v>
      </c>
      <c r="J68" s="412">
        <f t="shared" si="0"/>
        <v>0</v>
      </c>
      <c r="K68" s="412">
        <f t="shared" si="0"/>
        <v>0</v>
      </c>
      <c r="L68" s="697"/>
      <c r="M68" s="697"/>
      <c r="N68" s="697"/>
      <c r="O68" s="697"/>
      <c r="P68" s="697"/>
      <c r="Q68" s="697"/>
      <c r="R68" s="697"/>
      <c r="S68" s="697"/>
      <c r="T68" s="697"/>
      <c r="U68" s="697"/>
      <c r="V68" s="697"/>
      <c r="W68" s="697"/>
      <c r="X68" s="5"/>
      <c r="Y68" s="5"/>
      <c r="Z68" s="5"/>
    </row>
    <row r="69" spans="1:26" ht="15.75" customHeight="1">
      <c r="A69" s="11"/>
      <c r="B69" s="1"/>
      <c r="C69" s="100"/>
      <c r="D69" s="100"/>
      <c r="E69" s="470"/>
      <c r="F69" s="100"/>
      <c r="G69" s="100"/>
      <c r="H69" s="698"/>
      <c r="I69" s="698"/>
      <c r="J69" s="698"/>
      <c r="K69" s="698"/>
      <c r="L69" s="698"/>
      <c r="M69" s="698"/>
      <c r="N69" s="698"/>
      <c r="O69" s="698"/>
      <c r="P69" s="698"/>
      <c r="Q69" s="698"/>
      <c r="R69" s="698"/>
      <c r="S69" s="698"/>
      <c r="T69" s="698"/>
      <c r="U69" s="698"/>
      <c r="V69" s="698"/>
      <c r="W69" s="698"/>
      <c r="X69" s="5"/>
      <c r="Y69" s="5"/>
      <c r="Z69" s="5"/>
    </row>
    <row r="70" spans="1:26" ht="15.75" customHeight="1">
      <c r="A70" s="11"/>
      <c r="B70" s="11"/>
      <c r="C70" s="11"/>
      <c r="D70" s="11"/>
      <c r="E70" s="426"/>
      <c r="F70" s="11"/>
      <c r="G70" s="11"/>
      <c r="H70" s="699"/>
      <c r="I70" s="699"/>
      <c r="J70" s="699"/>
      <c r="K70" s="699"/>
      <c r="L70" s="699"/>
      <c r="M70" s="699"/>
      <c r="N70" s="699"/>
      <c r="O70" s="699"/>
      <c r="P70" s="699"/>
      <c r="Q70" s="699"/>
      <c r="R70" s="699"/>
      <c r="S70" s="699"/>
      <c r="T70" s="699"/>
      <c r="U70" s="699"/>
      <c r="V70" s="699"/>
      <c r="W70" s="699"/>
      <c r="X70" s="5"/>
      <c r="Y70" s="5"/>
      <c r="Z70" s="5"/>
    </row>
    <row r="71" spans="1:26" ht="15.75" customHeight="1">
      <c r="A71" s="5"/>
      <c r="B71" s="5"/>
      <c r="C71" s="5"/>
      <c r="D71" s="5"/>
      <c r="E71" s="474"/>
      <c r="F71" s="5"/>
      <c r="G71" s="5"/>
      <c r="H71" s="699"/>
      <c r="I71" s="699"/>
      <c r="J71" s="699"/>
      <c r="K71" s="699"/>
      <c r="L71" s="699"/>
      <c r="M71" s="699"/>
      <c r="N71" s="699"/>
      <c r="O71" s="699"/>
      <c r="P71" s="699"/>
      <c r="Q71" s="699"/>
      <c r="R71" s="699"/>
      <c r="S71" s="699"/>
      <c r="T71" s="699"/>
      <c r="U71" s="699"/>
      <c r="V71" s="699"/>
      <c r="W71" s="699"/>
      <c r="X71" s="5"/>
      <c r="Y71" s="5"/>
      <c r="Z71" s="5"/>
    </row>
    <row r="72" spans="1:26" ht="15.75" customHeight="1">
      <c r="A72" s="5"/>
      <c r="B72" s="5"/>
      <c r="C72" s="5"/>
      <c r="D72" s="5"/>
      <c r="E72" s="474"/>
      <c r="F72" s="5"/>
      <c r="G72" s="5"/>
      <c r="H72" s="699"/>
      <c r="I72" s="699"/>
      <c r="J72" s="699"/>
      <c r="K72" s="699"/>
      <c r="L72" s="699"/>
      <c r="M72" s="699"/>
      <c r="N72" s="699"/>
      <c r="O72" s="699"/>
      <c r="P72" s="699"/>
      <c r="Q72" s="699"/>
      <c r="R72" s="699"/>
      <c r="S72" s="699"/>
      <c r="T72" s="699"/>
      <c r="U72" s="699"/>
      <c r="V72" s="699"/>
      <c r="W72" s="699"/>
      <c r="X72" s="5"/>
      <c r="Y72" s="5"/>
      <c r="Z72" s="5"/>
    </row>
    <row r="73" spans="1:26" ht="15.75" customHeight="1">
      <c r="A73" s="5"/>
      <c r="B73" s="5"/>
      <c r="C73" s="5"/>
      <c r="D73" s="5"/>
      <c r="E73" s="474"/>
      <c r="F73" s="5"/>
      <c r="G73" s="5"/>
      <c r="H73" s="699"/>
      <c r="I73" s="699"/>
      <c r="J73" s="699"/>
      <c r="K73" s="699"/>
      <c r="L73" s="699"/>
      <c r="M73" s="699"/>
      <c r="N73" s="699"/>
      <c r="O73" s="699"/>
      <c r="P73" s="699"/>
      <c r="Q73" s="699"/>
      <c r="R73" s="699"/>
      <c r="S73" s="699"/>
      <c r="T73" s="699"/>
      <c r="U73" s="699"/>
      <c r="V73" s="699"/>
      <c r="W73" s="699"/>
      <c r="X73" s="5"/>
      <c r="Y73" s="5"/>
      <c r="Z73" s="5"/>
    </row>
    <row r="74" spans="1:26" ht="15.75" customHeight="1">
      <c r="A74" s="5"/>
      <c r="B74" s="5"/>
      <c r="C74" s="5"/>
      <c r="D74" s="5"/>
      <c r="E74" s="474"/>
      <c r="F74" s="5"/>
      <c r="G74" s="5"/>
      <c r="H74" s="699"/>
      <c r="I74" s="699"/>
      <c r="J74" s="699"/>
      <c r="K74" s="699"/>
      <c r="L74" s="699"/>
      <c r="M74" s="699"/>
      <c r="N74" s="699"/>
      <c r="O74" s="699"/>
      <c r="P74" s="699"/>
      <c r="Q74" s="699"/>
      <c r="R74" s="699"/>
      <c r="S74" s="699"/>
      <c r="T74" s="699"/>
      <c r="U74" s="699"/>
      <c r="V74" s="699"/>
      <c r="W74" s="699"/>
      <c r="X74" s="5"/>
      <c r="Y74" s="5"/>
      <c r="Z74" s="5"/>
    </row>
    <row r="75" spans="1:26" ht="15.75" customHeight="1">
      <c r="A75" s="5"/>
      <c r="B75" s="5"/>
      <c r="C75" s="5"/>
      <c r="D75" s="5"/>
      <c r="E75" s="474"/>
      <c r="F75" s="5"/>
      <c r="G75" s="5"/>
      <c r="H75" s="699"/>
      <c r="I75" s="699"/>
      <c r="J75" s="699"/>
      <c r="K75" s="699"/>
      <c r="L75" s="699"/>
      <c r="M75" s="699"/>
      <c r="N75" s="699"/>
      <c r="O75" s="699"/>
      <c r="P75" s="699"/>
      <c r="Q75" s="699"/>
      <c r="R75" s="699"/>
      <c r="S75" s="699"/>
      <c r="T75" s="699"/>
      <c r="U75" s="699"/>
      <c r="V75" s="699"/>
      <c r="W75" s="699"/>
      <c r="X75" s="5"/>
      <c r="Y75" s="5"/>
      <c r="Z75" s="5"/>
    </row>
    <row r="76" spans="1:26" ht="15.75" customHeight="1">
      <c r="A76" s="5"/>
      <c r="B76" s="5"/>
      <c r="C76" s="5"/>
      <c r="D76" s="5"/>
      <c r="E76" s="474"/>
      <c r="F76" s="5"/>
      <c r="G76" s="5"/>
      <c r="H76" s="699"/>
      <c r="I76" s="699"/>
      <c r="J76" s="699"/>
      <c r="K76" s="699"/>
      <c r="L76" s="699"/>
      <c r="M76" s="699"/>
      <c r="N76" s="699"/>
      <c r="O76" s="699"/>
      <c r="P76" s="699"/>
      <c r="Q76" s="699"/>
      <c r="R76" s="699"/>
      <c r="S76" s="699"/>
      <c r="T76" s="699"/>
      <c r="U76" s="699"/>
      <c r="V76" s="699"/>
      <c r="W76" s="699"/>
      <c r="X76" s="5"/>
      <c r="Y76" s="5"/>
      <c r="Z76" s="5"/>
    </row>
    <row r="77" spans="1:26" ht="15.75" customHeight="1">
      <c r="A77" s="5"/>
      <c r="B77" s="5"/>
      <c r="C77" s="5"/>
      <c r="D77" s="5"/>
      <c r="E77" s="474"/>
      <c r="F77" s="5"/>
      <c r="G77" s="5"/>
      <c r="H77" s="699"/>
      <c r="I77" s="699"/>
      <c r="J77" s="699"/>
      <c r="K77" s="699"/>
      <c r="L77" s="699"/>
      <c r="M77" s="699"/>
      <c r="N77" s="699"/>
      <c r="O77" s="699"/>
      <c r="P77" s="699"/>
      <c r="Q77" s="699"/>
      <c r="R77" s="699"/>
      <c r="S77" s="699"/>
      <c r="T77" s="699"/>
      <c r="U77" s="699"/>
      <c r="V77" s="699"/>
      <c r="W77" s="699"/>
      <c r="X77" s="5"/>
      <c r="Y77" s="5"/>
      <c r="Z77" s="5"/>
    </row>
    <row r="78" spans="1:26" ht="15.75" customHeight="1">
      <c r="A78" s="5"/>
      <c r="B78" s="5"/>
      <c r="C78" s="5"/>
      <c r="D78" s="5"/>
      <c r="E78" s="474"/>
      <c r="F78" s="5"/>
      <c r="G78" s="5"/>
      <c r="H78" s="699"/>
      <c r="I78" s="699"/>
      <c r="J78" s="699"/>
      <c r="K78" s="699"/>
      <c r="L78" s="699"/>
      <c r="M78" s="699"/>
      <c r="N78" s="699"/>
      <c r="O78" s="699"/>
      <c r="P78" s="699"/>
      <c r="Q78" s="699"/>
      <c r="R78" s="699"/>
      <c r="S78" s="699"/>
      <c r="T78" s="699"/>
      <c r="U78" s="699"/>
      <c r="V78" s="699"/>
      <c r="W78" s="699"/>
      <c r="X78" s="5"/>
      <c r="Y78" s="5"/>
      <c r="Z78" s="5"/>
    </row>
    <row r="79" spans="1:26" ht="15.75" customHeight="1">
      <c r="A79" s="5"/>
      <c r="B79" s="5"/>
      <c r="C79" s="5"/>
      <c r="D79" s="5"/>
      <c r="E79" s="474"/>
      <c r="F79" s="5"/>
      <c r="G79" s="5"/>
      <c r="H79" s="699"/>
      <c r="I79" s="699"/>
      <c r="J79" s="699"/>
      <c r="K79" s="699"/>
      <c r="L79" s="699"/>
      <c r="M79" s="699"/>
      <c r="N79" s="699"/>
      <c r="O79" s="699"/>
      <c r="P79" s="699"/>
      <c r="Q79" s="699"/>
      <c r="R79" s="699"/>
      <c r="S79" s="699"/>
      <c r="T79" s="699"/>
      <c r="U79" s="699"/>
      <c r="V79" s="699"/>
      <c r="W79" s="699"/>
      <c r="X79" s="5"/>
      <c r="Y79" s="5"/>
      <c r="Z79" s="5"/>
    </row>
    <row r="80" spans="1:26" ht="15.75" customHeight="1">
      <c r="A80" s="5"/>
      <c r="B80" s="5"/>
      <c r="C80" s="5"/>
      <c r="D80" s="5"/>
      <c r="E80" s="474"/>
      <c r="F80" s="5"/>
      <c r="G80" s="5"/>
      <c r="H80" s="699"/>
      <c r="I80" s="699"/>
      <c r="J80" s="699"/>
      <c r="K80" s="699"/>
      <c r="L80" s="699"/>
      <c r="M80" s="699"/>
      <c r="N80" s="699"/>
      <c r="O80" s="699"/>
      <c r="P80" s="699"/>
      <c r="Q80" s="699"/>
      <c r="R80" s="699"/>
      <c r="S80" s="699"/>
      <c r="T80" s="699"/>
      <c r="U80" s="699"/>
      <c r="V80" s="699"/>
      <c r="W80" s="699"/>
      <c r="X80" s="5"/>
      <c r="Y80" s="5"/>
      <c r="Z80" s="5"/>
    </row>
    <row r="81" spans="1:26" ht="15.75" customHeight="1">
      <c r="A81" s="5"/>
      <c r="B81" s="5"/>
      <c r="C81" s="5"/>
      <c r="D81" s="5"/>
      <c r="E81" s="474"/>
      <c r="F81" s="5"/>
      <c r="G81" s="5"/>
      <c r="H81" s="699"/>
      <c r="I81" s="699"/>
      <c r="J81" s="699"/>
      <c r="K81" s="699"/>
      <c r="L81" s="699"/>
      <c r="M81" s="699"/>
      <c r="N81" s="699"/>
      <c r="O81" s="699"/>
      <c r="P81" s="699"/>
      <c r="Q81" s="699"/>
      <c r="R81" s="699"/>
      <c r="S81" s="699"/>
      <c r="T81" s="699"/>
      <c r="U81" s="699"/>
      <c r="V81" s="699"/>
      <c r="W81" s="699"/>
      <c r="X81" s="5"/>
      <c r="Y81" s="5"/>
      <c r="Z81" s="5"/>
    </row>
    <row r="82" spans="1:26" ht="15.75" customHeight="1">
      <c r="A82" s="5"/>
      <c r="B82" s="5"/>
      <c r="C82" s="5"/>
      <c r="D82" s="5"/>
      <c r="E82" s="474"/>
      <c r="F82" s="5"/>
      <c r="G82" s="5"/>
      <c r="H82" s="699"/>
      <c r="I82" s="699"/>
      <c r="J82" s="699"/>
      <c r="K82" s="699"/>
      <c r="L82" s="699"/>
      <c r="M82" s="699"/>
      <c r="N82" s="699"/>
      <c r="O82" s="699"/>
      <c r="P82" s="699"/>
      <c r="Q82" s="699"/>
      <c r="R82" s="699"/>
      <c r="S82" s="699"/>
      <c r="T82" s="699"/>
      <c r="U82" s="699"/>
      <c r="V82" s="699"/>
      <c r="W82" s="699"/>
      <c r="X82" s="5"/>
      <c r="Y82" s="5"/>
      <c r="Z82" s="5"/>
    </row>
    <row r="83" spans="1:26" ht="15.75" customHeight="1">
      <c r="A83" s="5"/>
      <c r="B83" s="5"/>
      <c r="C83" s="5"/>
      <c r="D83" s="5"/>
      <c r="E83" s="474"/>
      <c r="F83" s="5"/>
      <c r="G83" s="5"/>
      <c r="H83" s="699"/>
      <c r="I83" s="699"/>
      <c r="J83" s="699"/>
      <c r="K83" s="699"/>
      <c r="L83" s="699"/>
      <c r="M83" s="699"/>
      <c r="N83" s="699"/>
      <c r="O83" s="699"/>
      <c r="P83" s="699"/>
      <c r="Q83" s="699"/>
      <c r="R83" s="699"/>
      <c r="S83" s="699"/>
      <c r="T83" s="699"/>
      <c r="U83" s="699"/>
      <c r="V83" s="699"/>
      <c r="W83" s="699"/>
      <c r="X83" s="5"/>
      <c r="Y83" s="5"/>
      <c r="Z83" s="5"/>
    </row>
    <row r="84" spans="1:26" ht="15.75" customHeight="1">
      <c r="A84" s="5"/>
      <c r="B84" s="5"/>
      <c r="C84" s="5"/>
      <c r="D84" s="5"/>
      <c r="E84" s="474"/>
      <c r="F84" s="5"/>
      <c r="G84" s="5"/>
      <c r="H84" s="699"/>
      <c r="I84" s="699"/>
      <c r="J84" s="699"/>
      <c r="K84" s="699"/>
      <c r="L84" s="699"/>
      <c r="M84" s="699"/>
      <c r="N84" s="699"/>
      <c r="O84" s="699"/>
      <c r="P84" s="699"/>
      <c r="Q84" s="699"/>
      <c r="R84" s="699"/>
      <c r="S84" s="699"/>
      <c r="T84" s="699"/>
      <c r="U84" s="699"/>
      <c r="V84" s="699"/>
      <c r="W84" s="699"/>
      <c r="X84" s="5"/>
      <c r="Y84" s="5"/>
      <c r="Z84" s="5"/>
    </row>
    <row r="85" spans="1:26" ht="15.75" customHeight="1">
      <c r="A85" s="5"/>
      <c r="B85" s="5"/>
      <c r="C85" s="5"/>
      <c r="D85" s="5"/>
      <c r="E85" s="474"/>
      <c r="F85" s="5"/>
      <c r="G85" s="5"/>
      <c r="H85" s="699"/>
      <c r="I85" s="699"/>
      <c r="J85" s="699"/>
      <c r="K85" s="699"/>
      <c r="L85" s="699"/>
      <c r="M85" s="699"/>
      <c r="N85" s="699"/>
      <c r="O85" s="699"/>
      <c r="P85" s="699"/>
      <c r="Q85" s="699"/>
      <c r="R85" s="699"/>
      <c r="S85" s="699"/>
      <c r="T85" s="699"/>
      <c r="U85" s="699"/>
      <c r="V85" s="699"/>
      <c r="W85" s="699"/>
      <c r="X85" s="5"/>
      <c r="Y85" s="5"/>
      <c r="Z85" s="5"/>
    </row>
    <row r="86" spans="1:26" ht="15.75" customHeight="1">
      <c r="A86" s="5"/>
      <c r="B86" s="5"/>
      <c r="C86" s="5"/>
      <c r="D86" s="5"/>
      <c r="E86" s="474"/>
      <c r="F86" s="5"/>
      <c r="G86" s="5"/>
      <c r="H86" s="699"/>
      <c r="I86" s="699"/>
      <c r="J86" s="699"/>
      <c r="K86" s="699"/>
      <c r="L86" s="699"/>
      <c r="M86" s="699"/>
      <c r="N86" s="699"/>
      <c r="O86" s="699"/>
      <c r="P86" s="699"/>
      <c r="Q86" s="699"/>
      <c r="R86" s="699"/>
      <c r="S86" s="699"/>
      <c r="T86" s="699"/>
      <c r="U86" s="699"/>
      <c r="V86" s="699"/>
      <c r="W86" s="699"/>
      <c r="X86" s="5"/>
      <c r="Y86" s="5"/>
      <c r="Z86" s="5"/>
    </row>
    <row r="87" spans="1:26" ht="15.75" customHeight="1">
      <c r="A87" s="5"/>
      <c r="B87" s="5"/>
      <c r="C87" s="5"/>
      <c r="D87" s="5"/>
      <c r="E87" s="474"/>
      <c r="F87" s="5"/>
      <c r="G87" s="5"/>
      <c r="H87" s="699"/>
      <c r="I87" s="699"/>
      <c r="J87" s="699"/>
      <c r="K87" s="699"/>
      <c r="L87" s="699"/>
      <c r="M87" s="699"/>
      <c r="N87" s="699"/>
      <c r="O87" s="699"/>
      <c r="P87" s="699"/>
      <c r="Q87" s="699"/>
      <c r="R87" s="699"/>
      <c r="S87" s="699"/>
      <c r="T87" s="699"/>
      <c r="U87" s="699"/>
      <c r="V87" s="699"/>
      <c r="W87" s="699"/>
      <c r="X87" s="5"/>
      <c r="Y87" s="5"/>
      <c r="Z87" s="5"/>
    </row>
    <row r="88" spans="1:26" ht="15.75" customHeight="1">
      <c r="A88" s="5"/>
      <c r="B88" s="5"/>
      <c r="C88" s="5"/>
      <c r="D88" s="5"/>
      <c r="E88" s="474"/>
      <c r="F88" s="5"/>
      <c r="G88" s="5"/>
      <c r="H88" s="699"/>
      <c r="I88" s="699"/>
      <c r="J88" s="699"/>
      <c r="K88" s="699"/>
      <c r="L88" s="699"/>
      <c r="M88" s="699"/>
      <c r="N88" s="699"/>
      <c r="O88" s="699"/>
      <c r="P88" s="699"/>
      <c r="Q88" s="699"/>
      <c r="R88" s="699"/>
      <c r="S88" s="699"/>
      <c r="T88" s="699"/>
      <c r="U88" s="699"/>
      <c r="V88" s="699"/>
      <c r="W88" s="699"/>
      <c r="X88" s="5"/>
      <c r="Y88" s="5"/>
      <c r="Z88" s="5"/>
    </row>
    <row r="89" spans="1:26" ht="15.75" customHeight="1">
      <c r="A89" s="5"/>
      <c r="B89" s="5"/>
      <c r="C89" s="5"/>
      <c r="D89" s="5"/>
      <c r="E89" s="474"/>
      <c r="F89" s="5"/>
      <c r="G89" s="5"/>
      <c r="H89" s="699"/>
      <c r="I89" s="699"/>
      <c r="J89" s="699"/>
      <c r="K89" s="699"/>
      <c r="L89" s="699"/>
      <c r="M89" s="699"/>
      <c r="N89" s="699"/>
      <c r="O89" s="699"/>
      <c r="P89" s="699"/>
      <c r="Q89" s="699"/>
      <c r="R89" s="699"/>
      <c r="S89" s="699"/>
      <c r="T89" s="699"/>
      <c r="U89" s="699"/>
      <c r="V89" s="699"/>
      <c r="W89" s="699"/>
      <c r="X89" s="5"/>
      <c r="Y89" s="5"/>
      <c r="Z89" s="5"/>
    </row>
    <row r="90" spans="1:26" ht="15.75" customHeight="1">
      <c r="A90" s="5"/>
      <c r="B90" s="5"/>
      <c r="C90" s="5"/>
      <c r="D90" s="5"/>
      <c r="E90" s="474"/>
      <c r="F90" s="5"/>
      <c r="G90" s="5"/>
      <c r="H90" s="699"/>
      <c r="I90" s="699"/>
      <c r="J90" s="699"/>
      <c r="K90" s="699"/>
      <c r="L90" s="699"/>
      <c r="M90" s="699"/>
      <c r="N90" s="699"/>
      <c r="O90" s="699"/>
      <c r="P90" s="699"/>
      <c r="Q90" s="699"/>
      <c r="R90" s="699"/>
      <c r="S90" s="699"/>
      <c r="T90" s="699"/>
      <c r="U90" s="699"/>
      <c r="V90" s="699"/>
      <c r="W90" s="699"/>
      <c r="X90" s="5"/>
      <c r="Y90" s="5"/>
      <c r="Z90" s="5"/>
    </row>
    <row r="91" spans="1:26" ht="15.75" customHeight="1">
      <c r="A91" s="5"/>
      <c r="B91" s="5"/>
      <c r="C91" s="5"/>
      <c r="D91" s="5"/>
      <c r="E91" s="474"/>
      <c r="F91" s="5"/>
      <c r="G91" s="5"/>
      <c r="H91" s="699"/>
      <c r="I91" s="699"/>
      <c r="J91" s="699"/>
      <c r="K91" s="699"/>
      <c r="L91" s="699"/>
      <c r="M91" s="699"/>
      <c r="N91" s="699"/>
      <c r="O91" s="699"/>
      <c r="P91" s="699"/>
      <c r="Q91" s="699"/>
      <c r="R91" s="699"/>
      <c r="S91" s="699"/>
      <c r="T91" s="699"/>
      <c r="U91" s="699"/>
      <c r="V91" s="699"/>
      <c r="W91" s="699"/>
      <c r="X91" s="5"/>
      <c r="Y91" s="5"/>
      <c r="Z91" s="5"/>
    </row>
    <row r="92" spans="1:26" ht="15.75" customHeight="1">
      <c r="A92" s="5"/>
      <c r="B92" s="5"/>
      <c r="C92" s="5"/>
      <c r="D92" s="5"/>
      <c r="E92" s="474"/>
      <c r="F92" s="5"/>
      <c r="G92" s="5"/>
      <c r="H92" s="699"/>
      <c r="I92" s="699"/>
      <c r="J92" s="699"/>
      <c r="K92" s="699"/>
      <c r="L92" s="699"/>
      <c r="M92" s="699"/>
      <c r="N92" s="699"/>
      <c r="O92" s="699"/>
      <c r="P92" s="699"/>
      <c r="Q92" s="699"/>
      <c r="R92" s="699"/>
      <c r="S92" s="699"/>
      <c r="T92" s="699"/>
      <c r="U92" s="699"/>
      <c r="V92" s="699"/>
      <c r="W92" s="699"/>
      <c r="X92" s="5"/>
      <c r="Y92" s="5"/>
      <c r="Z92" s="5"/>
    </row>
    <row r="93" spans="1:26" ht="15.75" customHeight="1">
      <c r="A93" s="5"/>
      <c r="B93" s="5"/>
      <c r="C93" s="5"/>
      <c r="D93" s="5"/>
      <c r="E93" s="474"/>
      <c r="F93" s="5"/>
      <c r="G93" s="5"/>
      <c r="H93" s="699"/>
      <c r="I93" s="699"/>
      <c r="J93" s="699"/>
      <c r="K93" s="699"/>
      <c r="L93" s="699"/>
      <c r="M93" s="699"/>
      <c r="N93" s="699"/>
      <c r="O93" s="699"/>
      <c r="P93" s="699"/>
      <c r="Q93" s="699"/>
      <c r="R93" s="699"/>
      <c r="S93" s="699"/>
      <c r="T93" s="699"/>
      <c r="U93" s="699"/>
      <c r="V93" s="699"/>
      <c r="W93" s="699"/>
      <c r="X93" s="5"/>
      <c r="Y93" s="5"/>
      <c r="Z93" s="5"/>
    </row>
    <row r="94" spans="1:26" ht="15.75" customHeight="1">
      <c r="A94" s="5"/>
      <c r="B94" s="5"/>
      <c r="C94" s="5"/>
      <c r="D94" s="5"/>
      <c r="E94" s="474"/>
      <c r="F94" s="5"/>
      <c r="G94" s="5"/>
      <c r="H94" s="699"/>
      <c r="I94" s="699"/>
      <c r="J94" s="699"/>
      <c r="K94" s="699"/>
      <c r="L94" s="699"/>
      <c r="M94" s="699"/>
      <c r="N94" s="699"/>
      <c r="O94" s="699"/>
      <c r="P94" s="699"/>
      <c r="Q94" s="699"/>
      <c r="R94" s="699"/>
      <c r="S94" s="699"/>
      <c r="T94" s="699"/>
      <c r="U94" s="699"/>
      <c r="V94" s="699"/>
      <c r="W94" s="699"/>
      <c r="X94" s="5"/>
      <c r="Y94" s="5"/>
      <c r="Z94" s="5"/>
    </row>
    <row r="95" spans="1:26" ht="15.75" customHeight="1">
      <c r="A95" s="5"/>
      <c r="B95" s="5"/>
      <c r="C95" s="5"/>
      <c r="D95" s="5"/>
      <c r="E95" s="474"/>
      <c r="F95" s="5"/>
      <c r="G95" s="5"/>
      <c r="H95" s="699"/>
      <c r="I95" s="699"/>
      <c r="J95" s="699"/>
      <c r="K95" s="699"/>
      <c r="L95" s="699"/>
      <c r="M95" s="699"/>
      <c r="N95" s="699"/>
      <c r="O95" s="699"/>
      <c r="P95" s="699"/>
      <c r="Q95" s="699"/>
      <c r="R95" s="699"/>
      <c r="S95" s="699"/>
      <c r="T95" s="699"/>
      <c r="U95" s="699"/>
      <c r="V95" s="699"/>
      <c r="W95" s="699"/>
      <c r="X95" s="5"/>
      <c r="Y95" s="5"/>
      <c r="Z95" s="5"/>
    </row>
    <row r="96" spans="1:26" ht="15.75" customHeight="1">
      <c r="A96" s="5"/>
      <c r="B96" s="5"/>
      <c r="C96" s="5"/>
      <c r="D96" s="5"/>
      <c r="E96" s="474"/>
      <c r="F96" s="5"/>
      <c r="G96" s="5"/>
      <c r="H96" s="699"/>
      <c r="I96" s="699"/>
      <c r="J96" s="699"/>
      <c r="K96" s="699"/>
      <c r="L96" s="699"/>
      <c r="M96" s="699"/>
      <c r="N96" s="699"/>
      <c r="O96" s="699"/>
      <c r="P96" s="699"/>
      <c r="Q96" s="699"/>
      <c r="R96" s="699"/>
      <c r="S96" s="699"/>
      <c r="T96" s="699"/>
      <c r="U96" s="699"/>
      <c r="V96" s="699"/>
      <c r="W96" s="699"/>
      <c r="X96" s="5"/>
      <c r="Y96" s="5"/>
      <c r="Z96" s="5"/>
    </row>
    <row r="97" spans="1:26" ht="15.75" customHeight="1">
      <c r="A97" s="5"/>
      <c r="B97" s="5"/>
      <c r="C97" s="5"/>
      <c r="D97" s="5"/>
      <c r="E97" s="474"/>
      <c r="F97" s="5"/>
      <c r="G97" s="5"/>
      <c r="H97" s="699"/>
      <c r="I97" s="699"/>
      <c r="J97" s="699"/>
      <c r="K97" s="699"/>
      <c r="L97" s="699"/>
      <c r="M97" s="699"/>
      <c r="N97" s="699"/>
      <c r="O97" s="699"/>
      <c r="P97" s="699"/>
      <c r="Q97" s="699"/>
      <c r="R97" s="699"/>
      <c r="S97" s="699"/>
      <c r="T97" s="699"/>
      <c r="U97" s="699"/>
      <c r="V97" s="699"/>
      <c r="W97" s="699"/>
      <c r="X97" s="5"/>
      <c r="Y97" s="5"/>
      <c r="Z97" s="5"/>
    </row>
    <row r="98" spans="1:26" ht="15.75" customHeight="1">
      <c r="A98" s="5"/>
      <c r="B98" s="5"/>
      <c r="C98" s="5"/>
      <c r="D98" s="5"/>
      <c r="E98" s="474"/>
      <c r="F98" s="5"/>
      <c r="G98" s="5"/>
      <c r="H98" s="699"/>
      <c r="I98" s="699"/>
      <c r="J98" s="699"/>
      <c r="K98" s="699"/>
      <c r="L98" s="699"/>
      <c r="M98" s="699"/>
      <c r="N98" s="699"/>
      <c r="O98" s="699"/>
      <c r="P98" s="699"/>
      <c r="Q98" s="699"/>
      <c r="R98" s="699"/>
      <c r="S98" s="699"/>
      <c r="T98" s="699"/>
      <c r="U98" s="699"/>
      <c r="V98" s="699"/>
      <c r="W98" s="699"/>
      <c r="X98" s="5"/>
      <c r="Y98" s="5"/>
      <c r="Z98" s="5"/>
    </row>
    <row r="99" spans="1:26" ht="15.75" customHeight="1">
      <c r="A99" s="5"/>
      <c r="B99" s="5"/>
      <c r="C99" s="5"/>
      <c r="D99" s="5"/>
      <c r="E99" s="474"/>
      <c r="F99" s="5"/>
      <c r="G99" s="5"/>
      <c r="H99" s="699"/>
      <c r="I99" s="699"/>
      <c r="J99" s="699"/>
      <c r="K99" s="699"/>
      <c r="L99" s="699"/>
      <c r="M99" s="699"/>
      <c r="N99" s="699"/>
      <c r="O99" s="699"/>
      <c r="P99" s="699"/>
      <c r="Q99" s="699"/>
      <c r="R99" s="699"/>
      <c r="S99" s="699"/>
      <c r="T99" s="699"/>
      <c r="U99" s="699"/>
      <c r="V99" s="699"/>
      <c r="W99" s="699"/>
      <c r="X99" s="5"/>
      <c r="Y99" s="5"/>
      <c r="Z99" s="5"/>
    </row>
    <row r="100" spans="1:26" ht="15.75" customHeight="1">
      <c r="A100" s="5"/>
      <c r="B100" s="5"/>
      <c r="C100" s="5"/>
      <c r="D100" s="5"/>
      <c r="E100" s="474"/>
      <c r="F100" s="5"/>
      <c r="G100" s="5"/>
      <c r="H100" s="699"/>
      <c r="I100" s="699"/>
      <c r="J100" s="699"/>
      <c r="K100" s="699"/>
      <c r="L100" s="699"/>
      <c r="M100" s="699"/>
      <c r="N100" s="699"/>
      <c r="O100" s="699"/>
      <c r="P100" s="699"/>
      <c r="Q100" s="699"/>
      <c r="R100" s="699"/>
      <c r="S100" s="699"/>
      <c r="T100" s="699"/>
      <c r="U100" s="699"/>
      <c r="V100" s="699"/>
      <c r="W100" s="699"/>
      <c r="X100" s="5"/>
      <c r="Y100" s="5"/>
      <c r="Z100" s="5"/>
    </row>
    <row r="101" spans="1:26" ht="15.75" customHeight="1">
      <c r="A101" s="5"/>
      <c r="B101" s="5"/>
      <c r="C101" s="5"/>
      <c r="D101" s="5"/>
      <c r="E101" s="474"/>
      <c r="F101" s="5"/>
      <c r="G101" s="5"/>
      <c r="H101" s="699"/>
      <c r="I101" s="699"/>
      <c r="J101" s="699"/>
      <c r="K101" s="699"/>
      <c r="L101" s="699"/>
      <c r="M101" s="699"/>
      <c r="N101" s="699"/>
      <c r="O101" s="699"/>
      <c r="P101" s="699"/>
      <c r="Q101" s="699"/>
      <c r="R101" s="699"/>
      <c r="S101" s="699"/>
      <c r="T101" s="699"/>
      <c r="U101" s="699"/>
      <c r="V101" s="699"/>
      <c r="W101" s="699"/>
      <c r="X101" s="5"/>
      <c r="Y101" s="5"/>
      <c r="Z101" s="5"/>
    </row>
    <row r="102" spans="1:26" ht="15.75" customHeight="1">
      <c r="A102" s="5"/>
      <c r="B102" s="5"/>
      <c r="C102" s="5"/>
      <c r="D102" s="5"/>
      <c r="E102" s="474"/>
      <c r="F102" s="5"/>
      <c r="G102" s="5"/>
      <c r="H102" s="699"/>
      <c r="I102" s="699"/>
      <c r="J102" s="699"/>
      <c r="K102" s="699"/>
      <c r="L102" s="699"/>
      <c r="M102" s="699"/>
      <c r="N102" s="699"/>
      <c r="O102" s="699"/>
      <c r="P102" s="699"/>
      <c r="Q102" s="699"/>
      <c r="R102" s="699"/>
      <c r="S102" s="699"/>
      <c r="T102" s="699"/>
      <c r="U102" s="699"/>
      <c r="V102" s="699"/>
      <c r="W102" s="699"/>
      <c r="X102" s="5"/>
      <c r="Y102" s="5"/>
      <c r="Z102" s="5"/>
    </row>
    <row r="103" spans="1:26" ht="15.75" customHeight="1">
      <c r="A103" s="5"/>
      <c r="B103" s="5"/>
      <c r="C103" s="5"/>
      <c r="D103" s="5"/>
      <c r="E103" s="474"/>
      <c r="F103" s="5"/>
      <c r="G103" s="5"/>
      <c r="H103" s="699"/>
      <c r="I103" s="699"/>
      <c r="J103" s="699"/>
      <c r="K103" s="699"/>
      <c r="L103" s="699"/>
      <c r="M103" s="699"/>
      <c r="N103" s="699"/>
      <c r="O103" s="699"/>
      <c r="P103" s="699"/>
      <c r="Q103" s="699"/>
      <c r="R103" s="699"/>
      <c r="S103" s="699"/>
      <c r="T103" s="699"/>
      <c r="U103" s="699"/>
      <c r="V103" s="699"/>
      <c r="W103" s="699"/>
      <c r="X103" s="5"/>
      <c r="Y103" s="5"/>
      <c r="Z103" s="5"/>
    </row>
    <row r="104" spans="1:26" ht="15.75" customHeight="1">
      <c r="A104" s="5"/>
      <c r="B104" s="5"/>
      <c r="C104" s="5"/>
      <c r="D104" s="5"/>
      <c r="E104" s="474"/>
      <c r="F104" s="5"/>
      <c r="G104" s="5"/>
      <c r="H104" s="699"/>
      <c r="I104" s="699"/>
      <c r="J104" s="699"/>
      <c r="K104" s="699"/>
      <c r="L104" s="699"/>
      <c r="M104" s="699"/>
      <c r="N104" s="699"/>
      <c r="O104" s="699"/>
      <c r="P104" s="699"/>
      <c r="Q104" s="699"/>
      <c r="R104" s="699"/>
      <c r="S104" s="699"/>
      <c r="T104" s="699"/>
      <c r="U104" s="699"/>
      <c r="V104" s="699"/>
      <c r="W104" s="699"/>
      <c r="X104" s="5"/>
      <c r="Y104" s="5"/>
      <c r="Z104" s="5"/>
    </row>
    <row r="105" spans="1:26" ht="15.75" customHeight="1">
      <c r="A105" s="5"/>
      <c r="B105" s="5"/>
      <c r="C105" s="5"/>
      <c r="D105" s="5"/>
      <c r="E105" s="474"/>
      <c r="F105" s="5"/>
      <c r="G105" s="5"/>
      <c r="H105" s="699"/>
      <c r="I105" s="699"/>
      <c r="J105" s="699"/>
      <c r="K105" s="699"/>
      <c r="L105" s="699"/>
      <c r="M105" s="699"/>
      <c r="N105" s="699"/>
      <c r="O105" s="699"/>
      <c r="P105" s="699"/>
      <c r="Q105" s="699"/>
      <c r="R105" s="699"/>
      <c r="S105" s="699"/>
      <c r="T105" s="699"/>
      <c r="U105" s="699"/>
      <c r="V105" s="699"/>
      <c r="W105" s="699"/>
      <c r="X105" s="5"/>
      <c r="Y105" s="5"/>
      <c r="Z105" s="5"/>
    </row>
    <row r="106" spans="1:26" ht="15.75" customHeight="1">
      <c r="A106" s="5"/>
      <c r="B106" s="5"/>
      <c r="C106" s="5"/>
      <c r="D106" s="5"/>
      <c r="E106" s="474"/>
      <c r="F106" s="5"/>
      <c r="G106" s="5"/>
      <c r="H106" s="699"/>
      <c r="I106" s="699"/>
      <c r="J106" s="699"/>
      <c r="K106" s="699"/>
      <c r="L106" s="699"/>
      <c r="M106" s="699"/>
      <c r="N106" s="699"/>
      <c r="O106" s="699"/>
      <c r="P106" s="699"/>
      <c r="Q106" s="699"/>
      <c r="R106" s="699"/>
      <c r="S106" s="699"/>
      <c r="T106" s="699"/>
      <c r="U106" s="699"/>
      <c r="V106" s="699"/>
      <c r="W106" s="699"/>
      <c r="X106" s="5"/>
      <c r="Y106" s="5"/>
      <c r="Z106" s="5"/>
    </row>
    <row r="107" spans="1:26" ht="15.75" customHeight="1">
      <c r="A107" s="5"/>
      <c r="B107" s="5"/>
      <c r="C107" s="5"/>
      <c r="D107" s="5"/>
      <c r="E107" s="474"/>
      <c r="F107" s="5"/>
      <c r="G107" s="5"/>
      <c r="H107" s="699"/>
      <c r="I107" s="699"/>
      <c r="J107" s="699"/>
      <c r="K107" s="699"/>
      <c r="L107" s="699"/>
      <c r="M107" s="699"/>
      <c r="N107" s="699"/>
      <c r="O107" s="699"/>
      <c r="P107" s="699"/>
      <c r="Q107" s="699"/>
      <c r="R107" s="699"/>
      <c r="S107" s="699"/>
      <c r="T107" s="699"/>
      <c r="U107" s="699"/>
      <c r="V107" s="699"/>
      <c r="W107" s="699"/>
      <c r="X107" s="5"/>
      <c r="Y107" s="5"/>
      <c r="Z107" s="5"/>
    </row>
    <row r="108" spans="1:26" ht="15.75" customHeight="1">
      <c r="A108" s="5"/>
      <c r="B108" s="5"/>
      <c r="C108" s="5"/>
      <c r="D108" s="5"/>
      <c r="E108" s="474"/>
      <c r="F108" s="5"/>
      <c r="G108" s="5"/>
      <c r="H108" s="699"/>
      <c r="I108" s="699"/>
      <c r="J108" s="699"/>
      <c r="K108" s="699"/>
      <c r="L108" s="699"/>
      <c r="M108" s="699"/>
      <c r="N108" s="699"/>
      <c r="O108" s="699"/>
      <c r="P108" s="699"/>
      <c r="Q108" s="699"/>
      <c r="R108" s="699"/>
      <c r="S108" s="699"/>
      <c r="T108" s="699"/>
      <c r="U108" s="699"/>
      <c r="V108" s="699"/>
      <c r="W108" s="699"/>
      <c r="X108" s="5"/>
      <c r="Y108" s="5"/>
      <c r="Z108" s="5"/>
    </row>
    <row r="109" spans="1:26" ht="15.75" customHeight="1">
      <c r="A109" s="5"/>
      <c r="B109" s="5"/>
      <c r="C109" s="5"/>
      <c r="D109" s="5"/>
      <c r="E109" s="474"/>
      <c r="F109" s="5"/>
      <c r="G109" s="5"/>
      <c r="H109" s="699"/>
      <c r="I109" s="699"/>
      <c r="J109" s="699"/>
      <c r="K109" s="699"/>
      <c r="L109" s="699"/>
      <c r="M109" s="699"/>
      <c r="N109" s="699"/>
      <c r="O109" s="699"/>
      <c r="P109" s="699"/>
      <c r="Q109" s="699"/>
      <c r="R109" s="699"/>
      <c r="S109" s="699"/>
      <c r="T109" s="699"/>
      <c r="U109" s="699"/>
      <c r="V109" s="699"/>
      <c r="W109" s="699"/>
      <c r="X109" s="5"/>
      <c r="Y109" s="5"/>
      <c r="Z109" s="5"/>
    </row>
    <row r="110" spans="1:26" ht="15.75" customHeight="1">
      <c r="A110" s="5"/>
      <c r="B110" s="5"/>
      <c r="C110" s="5"/>
      <c r="D110" s="5"/>
      <c r="E110" s="474"/>
      <c r="F110" s="5"/>
      <c r="G110" s="5"/>
      <c r="H110" s="699"/>
      <c r="I110" s="699"/>
      <c r="J110" s="699"/>
      <c r="K110" s="699"/>
      <c r="L110" s="699"/>
      <c r="M110" s="699"/>
      <c r="N110" s="699"/>
      <c r="O110" s="699"/>
      <c r="P110" s="699"/>
      <c r="Q110" s="699"/>
      <c r="R110" s="699"/>
      <c r="S110" s="699"/>
      <c r="T110" s="699"/>
      <c r="U110" s="699"/>
      <c r="V110" s="699"/>
      <c r="W110" s="699"/>
      <c r="X110" s="5"/>
      <c r="Y110" s="5"/>
      <c r="Z110" s="5"/>
    </row>
    <row r="111" spans="1:26" ht="15.75" customHeight="1">
      <c r="A111" s="5"/>
      <c r="B111" s="5"/>
      <c r="C111" s="5"/>
      <c r="D111" s="5"/>
      <c r="E111" s="474"/>
      <c r="F111" s="5"/>
      <c r="G111" s="5"/>
      <c r="H111" s="699"/>
      <c r="I111" s="699"/>
      <c r="J111" s="699"/>
      <c r="K111" s="699"/>
      <c r="L111" s="699"/>
      <c r="M111" s="699"/>
      <c r="N111" s="699"/>
      <c r="O111" s="699"/>
      <c r="P111" s="699"/>
      <c r="Q111" s="699"/>
      <c r="R111" s="699"/>
      <c r="S111" s="699"/>
      <c r="T111" s="699"/>
      <c r="U111" s="699"/>
      <c r="V111" s="699"/>
      <c r="W111" s="699"/>
      <c r="X111" s="5"/>
      <c r="Y111" s="5"/>
      <c r="Z111" s="5"/>
    </row>
    <row r="112" spans="1:26" ht="15.75" customHeight="1">
      <c r="A112" s="5"/>
      <c r="B112" s="5"/>
      <c r="C112" s="5"/>
      <c r="D112" s="5"/>
      <c r="E112" s="474"/>
      <c r="F112" s="5"/>
      <c r="G112" s="5"/>
      <c r="H112" s="699"/>
      <c r="I112" s="699"/>
      <c r="J112" s="699"/>
      <c r="K112" s="699"/>
      <c r="L112" s="699"/>
      <c r="M112" s="699"/>
      <c r="N112" s="699"/>
      <c r="O112" s="699"/>
      <c r="P112" s="699"/>
      <c r="Q112" s="699"/>
      <c r="R112" s="699"/>
      <c r="S112" s="699"/>
      <c r="T112" s="699"/>
      <c r="U112" s="699"/>
      <c r="V112" s="699"/>
      <c r="W112" s="699"/>
      <c r="X112" s="5"/>
      <c r="Y112" s="5"/>
      <c r="Z112" s="5"/>
    </row>
    <row r="113" spans="1:26" ht="15.75" customHeight="1">
      <c r="A113" s="5"/>
      <c r="B113" s="5"/>
      <c r="C113" s="5"/>
      <c r="D113" s="5"/>
      <c r="E113" s="474"/>
      <c r="F113" s="5"/>
      <c r="G113" s="5"/>
      <c r="H113" s="699"/>
      <c r="I113" s="699"/>
      <c r="J113" s="699"/>
      <c r="K113" s="699"/>
      <c r="L113" s="699"/>
      <c r="M113" s="699"/>
      <c r="N113" s="699"/>
      <c r="O113" s="699"/>
      <c r="P113" s="699"/>
      <c r="Q113" s="699"/>
      <c r="R113" s="699"/>
      <c r="S113" s="699"/>
      <c r="T113" s="699"/>
      <c r="U113" s="699"/>
      <c r="V113" s="699"/>
      <c r="W113" s="699"/>
      <c r="X113" s="5"/>
      <c r="Y113" s="5"/>
      <c r="Z113" s="5"/>
    </row>
    <row r="114" spans="1:26" ht="15.75" customHeight="1">
      <c r="A114" s="5"/>
      <c r="B114" s="5"/>
      <c r="C114" s="5"/>
      <c r="D114" s="5"/>
      <c r="E114" s="474"/>
      <c r="F114" s="5"/>
      <c r="G114" s="5"/>
      <c r="H114" s="699"/>
      <c r="I114" s="699"/>
      <c r="J114" s="699"/>
      <c r="K114" s="699"/>
      <c r="L114" s="699"/>
      <c r="M114" s="699"/>
      <c r="N114" s="699"/>
      <c r="O114" s="699"/>
      <c r="P114" s="699"/>
      <c r="Q114" s="699"/>
      <c r="R114" s="699"/>
      <c r="S114" s="699"/>
      <c r="T114" s="699"/>
      <c r="U114" s="699"/>
      <c r="V114" s="699"/>
      <c r="W114" s="699"/>
      <c r="X114" s="5"/>
      <c r="Y114" s="5"/>
      <c r="Z114" s="5"/>
    </row>
    <row r="115" spans="1:26" ht="15.75" customHeight="1">
      <c r="A115" s="5"/>
      <c r="B115" s="5"/>
      <c r="C115" s="5"/>
      <c r="D115" s="5"/>
      <c r="E115" s="474"/>
      <c r="F115" s="5"/>
      <c r="G115" s="5"/>
      <c r="H115" s="699"/>
      <c r="I115" s="699"/>
      <c r="J115" s="699"/>
      <c r="K115" s="699"/>
      <c r="L115" s="699"/>
      <c r="M115" s="699"/>
      <c r="N115" s="699"/>
      <c r="O115" s="699"/>
      <c r="P115" s="699"/>
      <c r="Q115" s="699"/>
      <c r="R115" s="699"/>
      <c r="S115" s="699"/>
      <c r="T115" s="699"/>
      <c r="U115" s="699"/>
      <c r="V115" s="699"/>
      <c r="W115" s="699"/>
      <c r="X115" s="5"/>
      <c r="Y115" s="5"/>
      <c r="Z115" s="5"/>
    </row>
    <row r="116" spans="1:26" ht="15.75" customHeight="1">
      <c r="A116" s="5"/>
      <c r="B116" s="5"/>
      <c r="C116" s="5"/>
      <c r="D116" s="5"/>
      <c r="E116" s="474"/>
      <c r="F116" s="5"/>
      <c r="G116" s="5"/>
      <c r="H116" s="699"/>
      <c r="I116" s="699"/>
      <c r="J116" s="699"/>
      <c r="K116" s="699"/>
      <c r="L116" s="699"/>
      <c r="M116" s="699"/>
      <c r="N116" s="699"/>
      <c r="O116" s="699"/>
      <c r="P116" s="699"/>
      <c r="Q116" s="699"/>
      <c r="R116" s="699"/>
      <c r="S116" s="699"/>
      <c r="T116" s="699"/>
      <c r="U116" s="699"/>
      <c r="V116" s="699"/>
      <c r="W116" s="699"/>
      <c r="X116" s="5"/>
      <c r="Y116" s="5"/>
      <c r="Z116" s="5"/>
    </row>
    <row r="117" spans="1:26" ht="15.75" customHeight="1">
      <c r="A117" s="5"/>
      <c r="B117" s="5"/>
      <c r="C117" s="5"/>
      <c r="D117" s="5"/>
      <c r="E117" s="474"/>
      <c r="F117" s="5"/>
      <c r="G117" s="5"/>
      <c r="H117" s="699"/>
      <c r="I117" s="699"/>
      <c r="J117" s="699"/>
      <c r="K117" s="699"/>
      <c r="L117" s="699"/>
      <c r="M117" s="699"/>
      <c r="N117" s="699"/>
      <c r="O117" s="699"/>
      <c r="P117" s="699"/>
      <c r="Q117" s="699"/>
      <c r="R117" s="699"/>
      <c r="S117" s="699"/>
      <c r="T117" s="699"/>
      <c r="U117" s="699"/>
      <c r="V117" s="699"/>
      <c r="W117" s="699"/>
      <c r="X117" s="5"/>
      <c r="Y117" s="5"/>
      <c r="Z117" s="5"/>
    </row>
    <row r="118" spans="1:26" ht="15.75" customHeight="1">
      <c r="A118" s="5"/>
      <c r="B118" s="5"/>
      <c r="C118" s="5"/>
      <c r="D118" s="5"/>
      <c r="E118" s="474"/>
      <c r="F118" s="5"/>
      <c r="G118" s="5"/>
      <c r="H118" s="699"/>
      <c r="I118" s="699"/>
      <c r="J118" s="699"/>
      <c r="K118" s="699"/>
      <c r="L118" s="699"/>
      <c r="M118" s="699"/>
      <c r="N118" s="699"/>
      <c r="O118" s="699"/>
      <c r="P118" s="699"/>
      <c r="Q118" s="699"/>
      <c r="R118" s="699"/>
      <c r="S118" s="699"/>
      <c r="T118" s="699"/>
      <c r="U118" s="699"/>
      <c r="V118" s="699"/>
      <c r="W118" s="699"/>
      <c r="X118" s="5"/>
      <c r="Y118" s="5"/>
      <c r="Z118" s="5"/>
    </row>
    <row r="119" spans="1:26" ht="15.75" customHeight="1">
      <c r="A119" s="5"/>
      <c r="B119" s="5"/>
      <c r="C119" s="5"/>
      <c r="D119" s="5"/>
      <c r="E119" s="474"/>
      <c r="F119" s="5"/>
      <c r="G119" s="5"/>
      <c r="H119" s="699"/>
      <c r="I119" s="699"/>
      <c r="J119" s="699"/>
      <c r="K119" s="699"/>
      <c r="L119" s="699"/>
      <c r="M119" s="699"/>
      <c r="N119" s="699"/>
      <c r="O119" s="699"/>
      <c r="P119" s="699"/>
      <c r="Q119" s="699"/>
      <c r="R119" s="699"/>
      <c r="S119" s="699"/>
      <c r="T119" s="699"/>
      <c r="U119" s="699"/>
      <c r="V119" s="699"/>
      <c r="W119" s="699"/>
      <c r="X119" s="5"/>
      <c r="Y119" s="5"/>
      <c r="Z119" s="5"/>
    </row>
    <row r="120" spans="1:26" ht="15.75" customHeight="1">
      <c r="A120" s="5"/>
      <c r="B120" s="5"/>
      <c r="C120" s="5"/>
      <c r="D120" s="5"/>
      <c r="E120" s="474"/>
      <c r="F120" s="5"/>
      <c r="G120" s="5"/>
      <c r="H120" s="699"/>
      <c r="I120" s="699"/>
      <c r="J120" s="699"/>
      <c r="K120" s="699"/>
      <c r="L120" s="699"/>
      <c r="M120" s="699"/>
      <c r="N120" s="699"/>
      <c r="O120" s="699"/>
      <c r="P120" s="699"/>
      <c r="Q120" s="699"/>
      <c r="R120" s="699"/>
      <c r="S120" s="699"/>
      <c r="T120" s="699"/>
      <c r="U120" s="699"/>
      <c r="V120" s="699"/>
      <c r="W120" s="699"/>
      <c r="X120" s="5"/>
      <c r="Y120" s="5"/>
      <c r="Z120" s="5"/>
    </row>
    <row r="121" spans="1:26" ht="15.75" customHeight="1">
      <c r="A121" s="5"/>
      <c r="B121" s="5"/>
      <c r="C121" s="5"/>
      <c r="D121" s="5"/>
      <c r="E121" s="474"/>
      <c r="F121" s="5"/>
      <c r="G121" s="5"/>
      <c r="H121" s="699"/>
      <c r="I121" s="699"/>
      <c r="J121" s="699"/>
      <c r="K121" s="699"/>
      <c r="L121" s="699"/>
      <c r="M121" s="699"/>
      <c r="N121" s="699"/>
      <c r="O121" s="699"/>
      <c r="P121" s="699"/>
      <c r="Q121" s="699"/>
      <c r="R121" s="699"/>
      <c r="S121" s="699"/>
      <c r="T121" s="699"/>
      <c r="U121" s="699"/>
      <c r="V121" s="699"/>
      <c r="W121" s="699"/>
      <c r="X121" s="5"/>
      <c r="Y121" s="5"/>
      <c r="Z121" s="5"/>
    </row>
    <row r="122" spans="1:26" ht="15.75" customHeight="1">
      <c r="A122" s="5"/>
      <c r="B122" s="5"/>
      <c r="C122" s="5"/>
      <c r="D122" s="5"/>
      <c r="E122" s="474"/>
      <c r="F122" s="5"/>
      <c r="G122" s="5"/>
      <c r="H122" s="699"/>
      <c r="I122" s="699"/>
      <c r="J122" s="699"/>
      <c r="K122" s="699"/>
      <c r="L122" s="699"/>
      <c r="M122" s="699"/>
      <c r="N122" s="699"/>
      <c r="O122" s="699"/>
      <c r="P122" s="699"/>
      <c r="Q122" s="699"/>
      <c r="R122" s="699"/>
      <c r="S122" s="699"/>
      <c r="T122" s="699"/>
      <c r="U122" s="699"/>
      <c r="V122" s="699"/>
      <c r="W122" s="699"/>
      <c r="X122" s="5"/>
      <c r="Y122" s="5"/>
      <c r="Z122" s="5"/>
    </row>
    <row r="123" spans="1:26" ht="15.75" customHeight="1">
      <c r="A123" s="5"/>
      <c r="B123" s="5"/>
      <c r="C123" s="5"/>
      <c r="D123" s="5"/>
      <c r="E123" s="474"/>
      <c r="F123" s="5"/>
      <c r="G123" s="5"/>
      <c r="H123" s="699"/>
      <c r="I123" s="699"/>
      <c r="J123" s="699"/>
      <c r="K123" s="699"/>
      <c r="L123" s="699"/>
      <c r="M123" s="699"/>
      <c r="N123" s="699"/>
      <c r="O123" s="699"/>
      <c r="P123" s="699"/>
      <c r="Q123" s="699"/>
      <c r="R123" s="699"/>
      <c r="S123" s="699"/>
      <c r="T123" s="699"/>
      <c r="U123" s="699"/>
      <c r="V123" s="699"/>
      <c r="W123" s="699"/>
      <c r="X123" s="5"/>
      <c r="Y123" s="5"/>
      <c r="Z123" s="5"/>
    </row>
    <row r="124" spans="1:26" ht="15.75" customHeight="1">
      <c r="A124" s="5"/>
      <c r="B124" s="5"/>
      <c r="C124" s="5"/>
      <c r="D124" s="5"/>
      <c r="E124" s="474"/>
      <c r="F124" s="5"/>
      <c r="G124" s="5"/>
      <c r="H124" s="699"/>
      <c r="I124" s="699"/>
      <c r="J124" s="699"/>
      <c r="K124" s="699"/>
      <c r="L124" s="699"/>
      <c r="M124" s="699"/>
      <c r="N124" s="699"/>
      <c r="O124" s="699"/>
      <c r="P124" s="699"/>
      <c r="Q124" s="699"/>
      <c r="R124" s="699"/>
      <c r="S124" s="699"/>
      <c r="T124" s="699"/>
      <c r="U124" s="699"/>
      <c r="V124" s="699"/>
      <c r="W124" s="699"/>
      <c r="X124" s="5"/>
      <c r="Y124" s="5"/>
      <c r="Z124" s="5"/>
    </row>
    <row r="125" spans="1:26" ht="15.75" customHeight="1">
      <c r="A125" s="5"/>
      <c r="B125" s="5"/>
      <c r="C125" s="5"/>
      <c r="D125" s="5"/>
      <c r="E125" s="474"/>
      <c r="F125" s="5"/>
      <c r="G125" s="5"/>
      <c r="H125" s="699"/>
      <c r="I125" s="699"/>
      <c r="J125" s="699"/>
      <c r="K125" s="699"/>
      <c r="L125" s="699"/>
      <c r="M125" s="699"/>
      <c r="N125" s="699"/>
      <c r="O125" s="699"/>
      <c r="P125" s="699"/>
      <c r="Q125" s="699"/>
      <c r="R125" s="699"/>
      <c r="S125" s="699"/>
      <c r="T125" s="699"/>
      <c r="U125" s="699"/>
      <c r="V125" s="699"/>
      <c r="W125" s="699"/>
      <c r="X125" s="5"/>
      <c r="Y125" s="5"/>
      <c r="Z125" s="5"/>
    </row>
    <row r="126" spans="1:26" ht="15.75" customHeight="1">
      <c r="A126" s="5"/>
      <c r="B126" s="5"/>
      <c r="C126" s="5"/>
      <c r="D126" s="5"/>
      <c r="E126" s="474"/>
      <c r="F126" s="5"/>
      <c r="G126" s="5"/>
      <c r="H126" s="699"/>
      <c r="I126" s="699"/>
      <c r="J126" s="699"/>
      <c r="K126" s="699"/>
      <c r="L126" s="699"/>
      <c r="M126" s="699"/>
      <c r="N126" s="699"/>
      <c r="O126" s="699"/>
      <c r="P126" s="699"/>
      <c r="Q126" s="699"/>
      <c r="R126" s="699"/>
      <c r="S126" s="699"/>
      <c r="T126" s="699"/>
      <c r="U126" s="699"/>
      <c r="V126" s="699"/>
      <c r="W126" s="699"/>
      <c r="X126" s="5"/>
      <c r="Y126" s="5"/>
      <c r="Z126" s="5"/>
    </row>
    <row r="127" spans="1:26" ht="15.75" customHeight="1">
      <c r="A127" s="5"/>
      <c r="B127" s="5"/>
      <c r="C127" s="5"/>
      <c r="D127" s="5"/>
      <c r="E127" s="474"/>
      <c r="F127" s="5"/>
      <c r="G127" s="5"/>
      <c r="H127" s="699"/>
      <c r="I127" s="699"/>
      <c r="J127" s="699"/>
      <c r="K127" s="699"/>
      <c r="L127" s="699"/>
      <c r="M127" s="699"/>
      <c r="N127" s="699"/>
      <c r="O127" s="699"/>
      <c r="P127" s="699"/>
      <c r="Q127" s="699"/>
      <c r="R127" s="699"/>
      <c r="S127" s="699"/>
      <c r="T127" s="699"/>
      <c r="U127" s="699"/>
      <c r="V127" s="699"/>
      <c r="W127" s="699"/>
      <c r="X127" s="5"/>
      <c r="Y127" s="5"/>
      <c r="Z127" s="5"/>
    </row>
    <row r="128" spans="1:26" ht="15.75" customHeight="1">
      <c r="A128" s="5"/>
      <c r="B128" s="5"/>
      <c r="C128" s="5"/>
      <c r="D128" s="5"/>
      <c r="E128" s="474"/>
      <c r="F128" s="5"/>
      <c r="G128" s="5"/>
      <c r="H128" s="699"/>
      <c r="I128" s="699"/>
      <c r="J128" s="699"/>
      <c r="K128" s="699"/>
      <c r="L128" s="699"/>
      <c r="M128" s="699"/>
      <c r="N128" s="699"/>
      <c r="O128" s="699"/>
      <c r="P128" s="699"/>
      <c r="Q128" s="699"/>
      <c r="R128" s="699"/>
      <c r="S128" s="699"/>
      <c r="T128" s="699"/>
      <c r="U128" s="699"/>
      <c r="V128" s="699"/>
      <c r="W128" s="699"/>
      <c r="X128" s="5"/>
      <c r="Y128" s="5"/>
      <c r="Z128" s="5"/>
    </row>
    <row r="129" spans="1:26" ht="15.75" customHeight="1">
      <c r="A129" s="5"/>
      <c r="B129" s="5"/>
      <c r="C129" s="5"/>
      <c r="D129" s="5"/>
      <c r="E129" s="474"/>
      <c r="F129" s="5"/>
      <c r="G129" s="5"/>
      <c r="H129" s="699"/>
      <c r="I129" s="699"/>
      <c r="J129" s="699"/>
      <c r="K129" s="699"/>
      <c r="L129" s="699"/>
      <c r="M129" s="699"/>
      <c r="N129" s="699"/>
      <c r="O129" s="699"/>
      <c r="P129" s="699"/>
      <c r="Q129" s="699"/>
      <c r="R129" s="699"/>
      <c r="S129" s="699"/>
      <c r="T129" s="699"/>
      <c r="U129" s="699"/>
      <c r="V129" s="699"/>
      <c r="W129" s="699"/>
      <c r="X129" s="5"/>
      <c r="Y129" s="5"/>
      <c r="Z129" s="5"/>
    </row>
    <row r="130" spans="1:26" ht="15.75" customHeight="1">
      <c r="A130" s="5"/>
      <c r="B130" s="5"/>
      <c r="C130" s="5"/>
      <c r="D130" s="5"/>
      <c r="E130" s="474"/>
      <c r="F130" s="5"/>
      <c r="G130" s="5"/>
      <c r="H130" s="699"/>
      <c r="I130" s="699"/>
      <c r="J130" s="699"/>
      <c r="K130" s="699"/>
      <c r="L130" s="699"/>
      <c r="M130" s="699"/>
      <c r="N130" s="699"/>
      <c r="O130" s="699"/>
      <c r="P130" s="699"/>
      <c r="Q130" s="699"/>
      <c r="R130" s="699"/>
      <c r="S130" s="699"/>
      <c r="T130" s="699"/>
      <c r="U130" s="699"/>
      <c r="V130" s="699"/>
      <c r="W130" s="699"/>
      <c r="X130" s="5"/>
      <c r="Y130" s="5"/>
      <c r="Z130" s="5"/>
    </row>
    <row r="131" spans="1:26" ht="15.75" customHeight="1">
      <c r="A131" s="5"/>
      <c r="B131" s="5"/>
      <c r="C131" s="5"/>
      <c r="D131" s="5"/>
      <c r="E131" s="474"/>
      <c r="F131" s="5"/>
      <c r="G131" s="5"/>
      <c r="H131" s="699"/>
      <c r="I131" s="699"/>
      <c r="J131" s="699"/>
      <c r="K131" s="699"/>
      <c r="L131" s="699"/>
      <c r="M131" s="699"/>
      <c r="N131" s="699"/>
      <c r="O131" s="699"/>
      <c r="P131" s="699"/>
      <c r="Q131" s="699"/>
      <c r="R131" s="699"/>
      <c r="S131" s="699"/>
      <c r="T131" s="699"/>
      <c r="U131" s="699"/>
      <c r="V131" s="699"/>
      <c r="W131" s="699"/>
      <c r="X131" s="5"/>
      <c r="Y131" s="5"/>
      <c r="Z131" s="5"/>
    </row>
    <row r="132" spans="1:26" ht="15.75" customHeight="1">
      <c r="A132" s="5"/>
      <c r="B132" s="5"/>
      <c r="C132" s="5"/>
      <c r="D132" s="5"/>
      <c r="E132" s="474"/>
      <c r="F132" s="5"/>
      <c r="G132" s="5"/>
      <c r="H132" s="699"/>
      <c r="I132" s="699"/>
      <c r="J132" s="699"/>
      <c r="K132" s="699"/>
      <c r="L132" s="699"/>
      <c r="M132" s="699"/>
      <c r="N132" s="699"/>
      <c r="O132" s="699"/>
      <c r="P132" s="699"/>
      <c r="Q132" s="699"/>
      <c r="R132" s="699"/>
      <c r="S132" s="699"/>
      <c r="T132" s="699"/>
      <c r="U132" s="699"/>
      <c r="V132" s="699"/>
      <c r="W132" s="699"/>
      <c r="X132" s="5"/>
      <c r="Y132" s="5"/>
      <c r="Z132" s="5"/>
    </row>
    <row r="133" spans="1:26" ht="15.75" customHeight="1">
      <c r="A133" s="5"/>
      <c r="B133" s="5"/>
      <c r="C133" s="5"/>
      <c r="D133" s="5"/>
      <c r="E133" s="474"/>
      <c r="F133" s="5"/>
      <c r="G133" s="5"/>
      <c r="H133" s="699"/>
      <c r="I133" s="699"/>
      <c r="J133" s="699"/>
      <c r="K133" s="699"/>
      <c r="L133" s="699"/>
      <c r="M133" s="699"/>
      <c r="N133" s="699"/>
      <c r="O133" s="699"/>
      <c r="P133" s="699"/>
      <c r="Q133" s="699"/>
      <c r="R133" s="699"/>
      <c r="S133" s="699"/>
      <c r="T133" s="699"/>
      <c r="U133" s="699"/>
      <c r="V133" s="699"/>
      <c r="W133" s="699"/>
      <c r="X133" s="5"/>
      <c r="Y133" s="5"/>
      <c r="Z133" s="5"/>
    </row>
    <row r="134" spans="1:26" ht="15.75" customHeight="1">
      <c r="A134" s="5"/>
      <c r="B134" s="5"/>
      <c r="C134" s="5"/>
      <c r="D134" s="5"/>
      <c r="E134" s="474"/>
      <c r="F134" s="5"/>
      <c r="G134" s="5"/>
      <c r="H134" s="699"/>
      <c r="I134" s="699"/>
      <c r="J134" s="699"/>
      <c r="K134" s="699"/>
      <c r="L134" s="699"/>
      <c r="M134" s="699"/>
      <c r="N134" s="699"/>
      <c r="O134" s="699"/>
      <c r="P134" s="699"/>
      <c r="Q134" s="699"/>
      <c r="R134" s="699"/>
      <c r="S134" s="699"/>
      <c r="T134" s="699"/>
      <c r="U134" s="699"/>
      <c r="V134" s="699"/>
      <c r="W134" s="699"/>
      <c r="X134" s="5"/>
      <c r="Y134" s="5"/>
      <c r="Z134" s="5"/>
    </row>
    <row r="135" spans="1:26" ht="15.75" customHeight="1">
      <c r="A135" s="5"/>
      <c r="B135" s="5"/>
      <c r="C135" s="5"/>
      <c r="D135" s="5"/>
      <c r="E135" s="474"/>
      <c r="F135" s="5"/>
      <c r="G135" s="5"/>
      <c r="H135" s="699"/>
      <c r="I135" s="699"/>
      <c r="J135" s="699"/>
      <c r="K135" s="699"/>
      <c r="L135" s="699"/>
      <c r="M135" s="699"/>
      <c r="N135" s="699"/>
      <c r="O135" s="699"/>
      <c r="P135" s="699"/>
      <c r="Q135" s="699"/>
      <c r="R135" s="699"/>
      <c r="S135" s="699"/>
      <c r="T135" s="699"/>
      <c r="U135" s="699"/>
      <c r="V135" s="699"/>
      <c r="W135" s="699"/>
      <c r="X135" s="5"/>
      <c r="Y135" s="5"/>
      <c r="Z135" s="5"/>
    </row>
    <row r="136" spans="1:26" ht="15.75" customHeight="1">
      <c r="A136" s="5"/>
      <c r="B136" s="5"/>
      <c r="C136" s="5"/>
      <c r="D136" s="5"/>
      <c r="E136" s="474"/>
      <c r="F136" s="5"/>
      <c r="G136" s="5"/>
      <c r="H136" s="699"/>
      <c r="I136" s="699"/>
      <c r="J136" s="699"/>
      <c r="K136" s="699"/>
      <c r="L136" s="699"/>
      <c r="M136" s="699"/>
      <c r="N136" s="699"/>
      <c r="O136" s="699"/>
      <c r="P136" s="699"/>
      <c r="Q136" s="699"/>
      <c r="R136" s="699"/>
      <c r="S136" s="699"/>
      <c r="T136" s="699"/>
      <c r="U136" s="699"/>
      <c r="V136" s="699"/>
      <c r="W136" s="699"/>
      <c r="X136" s="5"/>
      <c r="Y136" s="5"/>
      <c r="Z136" s="5"/>
    </row>
    <row r="137" spans="1:26" ht="15.75" customHeight="1">
      <c r="A137" s="5"/>
      <c r="B137" s="5"/>
      <c r="C137" s="5"/>
      <c r="D137" s="5"/>
      <c r="E137" s="474"/>
      <c r="F137" s="5"/>
      <c r="G137" s="5"/>
      <c r="H137" s="699"/>
      <c r="I137" s="699"/>
      <c r="J137" s="699"/>
      <c r="K137" s="699"/>
      <c r="L137" s="699"/>
      <c r="M137" s="699"/>
      <c r="N137" s="699"/>
      <c r="O137" s="699"/>
      <c r="P137" s="699"/>
      <c r="Q137" s="699"/>
      <c r="R137" s="699"/>
      <c r="S137" s="699"/>
      <c r="T137" s="699"/>
      <c r="U137" s="699"/>
      <c r="V137" s="699"/>
      <c r="W137" s="699"/>
      <c r="X137" s="5"/>
      <c r="Y137" s="5"/>
      <c r="Z137" s="5"/>
    </row>
    <row r="138" spans="1:26" ht="15.75" customHeight="1">
      <c r="A138" s="5"/>
      <c r="B138" s="5"/>
      <c r="C138" s="5"/>
      <c r="D138" s="5"/>
      <c r="E138" s="474"/>
      <c r="F138" s="5"/>
      <c r="G138" s="5"/>
      <c r="H138" s="699"/>
      <c r="I138" s="699"/>
      <c r="J138" s="699"/>
      <c r="K138" s="699"/>
      <c r="L138" s="699"/>
      <c r="M138" s="699"/>
      <c r="N138" s="699"/>
      <c r="O138" s="699"/>
      <c r="P138" s="699"/>
      <c r="Q138" s="699"/>
      <c r="R138" s="699"/>
      <c r="S138" s="699"/>
      <c r="T138" s="699"/>
      <c r="U138" s="699"/>
      <c r="V138" s="699"/>
      <c r="W138" s="699"/>
      <c r="X138" s="5"/>
      <c r="Y138" s="5"/>
      <c r="Z138" s="5"/>
    </row>
    <row r="139" spans="1:26" ht="15.75" customHeight="1">
      <c r="A139" s="5"/>
      <c r="B139" s="5"/>
      <c r="C139" s="5"/>
      <c r="D139" s="5"/>
      <c r="E139" s="474"/>
      <c r="F139" s="5"/>
      <c r="G139" s="5"/>
      <c r="H139" s="699"/>
      <c r="I139" s="699"/>
      <c r="J139" s="699"/>
      <c r="K139" s="699"/>
      <c r="L139" s="699"/>
      <c r="M139" s="699"/>
      <c r="N139" s="699"/>
      <c r="O139" s="699"/>
      <c r="P139" s="699"/>
      <c r="Q139" s="699"/>
      <c r="R139" s="699"/>
      <c r="S139" s="699"/>
      <c r="T139" s="699"/>
      <c r="U139" s="699"/>
      <c r="V139" s="699"/>
      <c r="W139" s="699"/>
      <c r="X139" s="5"/>
      <c r="Y139" s="5"/>
      <c r="Z139" s="5"/>
    </row>
    <row r="140" spans="1:26" ht="15.75" customHeight="1">
      <c r="A140" s="5"/>
      <c r="B140" s="5"/>
      <c r="C140" s="5"/>
      <c r="D140" s="5"/>
      <c r="E140" s="474"/>
      <c r="F140" s="5"/>
      <c r="G140" s="5"/>
      <c r="H140" s="699"/>
      <c r="I140" s="699"/>
      <c r="J140" s="699"/>
      <c r="K140" s="699"/>
      <c r="L140" s="699"/>
      <c r="M140" s="699"/>
      <c r="N140" s="699"/>
      <c r="O140" s="699"/>
      <c r="P140" s="699"/>
      <c r="Q140" s="699"/>
      <c r="R140" s="699"/>
      <c r="S140" s="699"/>
      <c r="T140" s="699"/>
      <c r="U140" s="699"/>
      <c r="V140" s="699"/>
      <c r="W140" s="699"/>
      <c r="X140" s="5"/>
      <c r="Y140" s="5"/>
      <c r="Z140" s="5"/>
    </row>
    <row r="141" spans="1:26" ht="15.75" customHeight="1">
      <c r="A141" s="5"/>
      <c r="B141" s="5"/>
      <c r="C141" s="5"/>
      <c r="D141" s="5"/>
      <c r="E141" s="474"/>
      <c r="F141" s="5"/>
      <c r="G141" s="5"/>
      <c r="H141" s="699"/>
      <c r="I141" s="699"/>
      <c r="J141" s="699"/>
      <c r="K141" s="699"/>
      <c r="L141" s="699"/>
      <c r="M141" s="699"/>
      <c r="N141" s="699"/>
      <c r="O141" s="699"/>
      <c r="P141" s="699"/>
      <c r="Q141" s="699"/>
      <c r="R141" s="699"/>
      <c r="S141" s="699"/>
      <c r="T141" s="699"/>
      <c r="U141" s="699"/>
      <c r="V141" s="699"/>
      <c r="W141" s="699"/>
      <c r="X141" s="5"/>
      <c r="Y141" s="5"/>
      <c r="Z141" s="5"/>
    </row>
    <row r="142" spans="1:26" ht="15.75" customHeight="1">
      <c r="A142" s="5"/>
      <c r="B142" s="5"/>
      <c r="C142" s="5"/>
      <c r="D142" s="5"/>
      <c r="E142" s="474"/>
      <c r="F142" s="5"/>
      <c r="G142" s="5"/>
      <c r="H142" s="699"/>
      <c r="I142" s="699"/>
      <c r="J142" s="699"/>
      <c r="K142" s="699"/>
      <c r="L142" s="699"/>
      <c r="M142" s="699"/>
      <c r="N142" s="699"/>
      <c r="O142" s="699"/>
      <c r="P142" s="699"/>
      <c r="Q142" s="699"/>
      <c r="R142" s="699"/>
      <c r="S142" s="699"/>
      <c r="T142" s="699"/>
      <c r="U142" s="699"/>
      <c r="V142" s="699"/>
      <c r="W142" s="699"/>
      <c r="X142" s="5"/>
      <c r="Y142" s="5"/>
      <c r="Z142" s="5"/>
    </row>
    <row r="143" spans="1:26" ht="15.75" customHeight="1">
      <c r="A143" s="5"/>
      <c r="B143" s="5"/>
      <c r="C143" s="5"/>
      <c r="D143" s="5"/>
      <c r="E143" s="474"/>
      <c r="F143" s="5"/>
      <c r="G143" s="5"/>
      <c r="H143" s="699"/>
      <c r="I143" s="699"/>
      <c r="J143" s="699"/>
      <c r="K143" s="699"/>
      <c r="L143" s="699"/>
      <c r="M143" s="699"/>
      <c r="N143" s="699"/>
      <c r="O143" s="699"/>
      <c r="P143" s="699"/>
      <c r="Q143" s="699"/>
      <c r="R143" s="699"/>
      <c r="S143" s="699"/>
      <c r="T143" s="699"/>
      <c r="U143" s="699"/>
      <c r="V143" s="699"/>
      <c r="W143" s="699"/>
      <c r="X143" s="5"/>
      <c r="Y143" s="5"/>
      <c r="Z143" s="5"/>
    </row>
    <row r="144" spans="1:26" ht="15.75" customHeight="1">
      <c r="A144" s="5"/>
      <c r="B144" s="5"/>
      <c r="C144" s="5"/>
      <c r="D144" s="5"/>
      <c r="E144" s="474"/>
      <c r="F144" s="5"/>
      <c r="G144" s="5"/>
      <c r="H144" s="699"/>
      <c r="I144" s="699"/>
      <c r="J144" s="699"/>
      <c r="K144" s="699"/>
      <c r="L144" s="699"/>
      <c r="M144" s="699"/>
      <c r="N144" s="699"/>
      <c r="O144" s="699"/>
      <c r="P144" s="699"/>
      <c r="Q144" s="699"/>
      <c r="R144" s="699"/>
      <c r="S144" s="699"/>
      <c r="T144" s="699"/>
      <c r="U144" s="699"/>
      <c r="V144" s="699"/>
      <c r="W144" s="699"/>
      <c r="X144" s="5"/>
      <c r="Y144" s="5"/>
      <c r="Z144" s="5"/>
    </row>
    <row r="145" spans="1:26" ht="15.75" customHeight="1">
      <c r="A145" s="5"/>
      <c r="B145" s="5"/>
      <c r="C145" s="5"/>
      <c r="D145" s="5"/>
      <c r="E145" s="474"/>
      <c r="F145" s="5"/>
      <c r="G145" s="5"/>
      <c r="H145" s="699"/>
      <c r="I145" s="699"/>
      <c r="J145" s="699"/>
      <c r="K145" s="699"/>
      <c r="L145" s="699"/>
      <c r="M145" s="699"/>
      <c r="N145" s="699"/>
      <c r="O145" s="699"/>
      <c r="P145" s="699"/>
      <c r="Q145" s="699"/>
      <c r="R145" s="699"/>
      <c r="S145" s="699"/>
      <c r="T145" s="699"/>
      <c r="U145" s="699"/>
      <c r="V145" s="699"/>
      <c r="W145" s="699"/>
      <c r="X145" s="5"/>
      <c r="Y145" s="5"/>
      <c r="Z145" s="5"/>
    </row>
    <row r="146" spans="1:26" ht="15.75" customHeight="1">
      <c r="A146" s="5"/>
      <c r="B146" s="5"/>
      <c r="C146" s="5"/>
      <c r="D146" s="5"/>
      <c r="E146" s="474"/>
      <c r="F146" s="5"/>
      <c r="G146" s="5"/>
      <c r="H146" s="699"/>
      <c r="I146" s="699"/>
      <c r="J146" s="699"/>
      <c r="K146" s="699"/>
      <c r="L146" s="699"/>
      <c r="M146" s="699"/>
      <c r="N146" s="699"/>
      <c r="O146" s="699"/>
      <c r="P146" s="699"/>
      <c r="Q146" s="699"/>
      <c r="R146" s="699"/>
      <c r="S146" s="699"/>
      <c r="T146" s="699"/>
      <c r="U146" s="699"/>
      <c r="V146" s="699"/>
      <c r="W146" s="699"/>
      <c r="X146" s="5"/>
      <c r="Y146" s="5"/>
      <c r="Z146" s="5"/>
    </row>
    <row r="147" spans="1:26" ht="15.75" customHeight="1">
      <c r="A147" s="5"/>
      <c r="B147" s="5"/>
      <c r="C147" s="5"/>
      <c r="D147" s="5"/>
      <c r="E147" s="474"/>
      <c r="F147" s="5"/>
      <c r="G147" s="5"/>
      <c r="H147" s="699"/>
      <c r="I147" s="699"/>
      <c r="J147" s="699"/>
      <c r="K147" s="699"/>
      <c r="L147" s="699"/>
      <c r="M147" s="699"/>
      <c r="N147" s="699"/>
      <c r="O147" s="699"/>
      <c r="P147" s="699"/>
      <c r="Q147" s="699"/>
      <c r="R147" s="699"/>
      <c r="S147" s="699"/>
      <c r="T147" s="699"/>
      <c r="U147" s="699"/>
      <c r="V147" s="699"/>
      <c r="W147" s="699"/>
      <c r="X147" s="5"/>
      <c r="Y147" s="5"/>
      <c r="Z147" s="5"/>
    </row>
    <row r="148" spans="1:26" ht="15.75" customHeight="1">
      <c r="A148" s="5"/>
      <c r="B148" s="5"/>
      <c r="C148" s="5"/>
      <c r="D148" s="5"/>
      <c r="E148" s="474"/>
      <c r="F148" s="5"/>
      <c r="G148" s="5"/>
      <c r="H148" s="699"/>
      <c r="I148" s="699"/>
      <c r="J148" s="699"/>
      <c r="K148" s="699"/>
      <c r="L148" s="699"/>
      <c r="M148" s="699"/>
      <c r="N148" s="699"/>
      <c r="O148" s="699"/>
      <c r="P148" s="699"/>
      <c r="Q148" s="699"/>
      <c r="R148" s="699"/>
      <c r="S148" s="699"/>
      <c r="T148" s="699"/>
      <c r="U148" s="699"/>
      <c r="V148" s="699"/>
      <c r="W148" s="699"/>
      <c r="X148" s="5"/>
      <c r="Y148" s="5"/>
      <c r="Z148" s="5"/>
    </row>
    <row r="149" spans="1:26" ht="15.75" customHeight="1">
      <c r="A149" s="5"/>
      <c r="B149" s="5"/>
      <c r="C149" s="5"/>
      <c r="D149" s="5"/>
      <c r="E149" s="474"/>
      <c r="F149" s="5"/>
      <c r="G149" s="5"/>
      <c r="H149" s="699"/>
      <c r="I149" s="699"/>
      <c r="J149" s="699"/>
      <c r="K149" s="699"/>
      <c r="L149" s="699"/>
      <c r="M149" s="699"/>
      <c r="N149" s="699"/>
      <c r="O149" s="699"/>
      <c r="P149" s="699"/>
      <c r="Q149" s="699"/>
      <c r="R149" s="699"/>
      <c r="S149" s="699"/>
      <c r="T149" s="699"/>
      <c r="U149" s="699"/>
      <c r="V149" s="699"/>
      <c r="W149" s="699"/>
      <c r="X149" s="5"/>
      <c r="Y149" s="5"/>
      <c r="Z149" s="5"/>
    </row>
    <row r="150" spans="1:26" ht="15.75" customHeight="1">
      <c r="A150" s="5"/>
      <c r="B150" s="5"/>
      <c r="C150" s="5"/>
      <c r="D150" s="5"/>
      <c r="E150" s="474"/>
      <c r="F150" s="5"/>
      <c r="G150" s="5"/>
      <c r="H150" s="699"/>
      <c r="I150" s="699"/>
      <c r="J150" s="699"/>
      <c r="K150" s="699"/>
      <c r="L150" s="699"/>
      <c r="M150" s="699"/>
      <c r="N150" s="699"/>
      <c r="O150" s="699"/>
      <c r="P150" s="699"/>
      <c r="Q150" s="699"/>
      <c r="R150" s="699"/>
      <c r="S150" s="699"/>
      <c r="T150" s="699"/>
      <c r="U150" s="699"/>
      <c r="V150" s="699"/>
      <c r="W150" s="699"/>
      <c r="X150" s="5"/>
      <c r="Y150" s="5"/>
      <c r="Z150" s="5"/>
    </row>
    <row r="151" spans="1:26" ht="15.75" customHeight="1">
      <c r="A151" s="5"/>
      <c r="B151" s="5"/>
      <c r="C151" s="5"/>
      <c r="D151" s="5"/>
      <c r="E151" s="474"/>
      <c r="F151" s="5"/>
      <c r="G151" s="5"/>
      <c r="H151" s="699"/>
      <c r="I151" s="699"/>
      <c r="J151" s="699"/>
      <c r="K151" s="699"/>
      <c r="L151" s="699"/>
      <c r="M151" s="699"/>
      <c r="N151" s="699"/>
      <c r="O151" s="699"/>
      <c r="P151" s="699"/>
      <c r="Q151" s="699"/>
      <c r="R151" s="699"/>
      <c r="S151" s="699"/>
      <c r="T151" s="699"/>
      <c r="U151" s="699"/>
      <c r="V151" s="699"/>
      <c r="W151" s="699"/>
      <c r="X151" s="5"/>
      <c r="Y151" s="5"/>
      <c r="Z151" s="5"/>
    </row>
    <row r="152" spans="1:26" ht="15.75" customHeight="1">
      <c r="A152" s="5"/>
      <c r="B152" s="5"/>
      <c r="C152" s="5"/>
      <c r="D152" s="5"/>
      <c r="E152" s="474"/>
      <c r="F152" s="5"/>
      <c r="G152" s="5"/>
      <c r="H152" s="699"/>
      <c r="I152" s="699"/>
      <c r="J152" s="699"/>
      <c r="K152" s="699"/>
      <c r="L152" s="699"/>
      <c r="M152" s="699"/>
      <c r="N152" s="699"/>
      <c r="O152" s="699"/>
      <c r="P152" s="699"/>
      <c r="Q152" s="699"/>
      <c r="R152" s="699"/>
      <c r="S152" s="699"/>
      <c r="T152" s="699"/>
      <c r="U152" s="699"/>
      <c r="V152" s="699"/>
      <c r="W152" s="699"/>
      <c r="X152" s="5"/>
      <c r="Y152" s="5"/>
      <c r="Z152" s="5"/>
    </row>
    <row r="153" spans="1:26" ht="15.75" customHeight="1">
      <c r="A153" s="5"/>
      <c r="B153" s="5"/>
      <c r="C153" s="5"/>
      <c r="D153" s="5"/>
      <c r="E153" s="474"/>
      <c r="F153" s="5"/>
      <c r="G153" s="5"/>
      <c r="H153" s="699"/>
      <c r="I153" s="699"/>
      <c r="J153" s="699"/>
      <c r="K153" s="699"/>
      <c r="L153" s="699"/>
      <c r="M153" s="699"/>
      <c r="N153" s="699"/>
      <c r="O153" s="699"/>
      <c r="P153" s="699"/>
      <c r="Q153" s="699"/>
      <c r="R153" s="699"/>
      <c r="S153" s="699"/>
      <c r="T153" s="699"/>
      <c r="U153" s="699"/>
      <c r="V153" s="699"/>
      <c r="W153" s="699"/>
      <c r="X153" s="5"/>
      <c r="Y153" s="5"/>
      <c r="Z153" s="5"/>
    </row>
    <row r="154" spans="1:26" ht="15.75" customHeight="1">
      <c r="A154" s="5"/>
      <c r="B154" s="5"/>
      <c r="C154" s="5"/>
      <c r="D154" s="5"/>
      <c r="E154" s="474"/>
      <c r="F154" s="5"/>
      <c r="G154" s="5"/>
      <c r="H154" s="699"/>
      <c r="I154" s="699"/>
      <c r="J154" s="699"/>
      <c r="K154" s="699"/>
      <c r="L154" s="699"/>
      <c r="M154" s="699"/>
      <c r="N154" s="699"/>
      <c r="O154" s="699"/>
      <c r="P154" s="699"/>
      <c r="Q154" s="699"/>
      <c r="R154" s="699"/>
      <c r="S154" s="699"/>
      <c r="T154" s="699"/>
      <c r="U154" s="699"/>
      <c r="V154" s="699"/>
      <c r="W154" s="699"/>
      <c r="X154" s="5"/>
      <c r="Y154" s="5"/>
      <c r="Z154" s="5"/>
    </row>
    <row r="155" spans="1:26" ht="15.75" customHeight="1">
      <c r="A155" s="5"/>
      <c r="B155" s="5"/>
      <c r="C155" s="5"/>
      <c r="D155" s="5"/>
      <c r="E155" s="474"/>
      <c r="F155" s="5"/>
      <c r="G155" s="5"/>
      <c r="H155" s="699"/>
      <c r="I155" s="699"/>
      <c r="J155" s="699"/>
      <c r="K155" s="699"/>
      <c r="L155" s="699"/>
      <c r="M155" s="699"/>
      <c r="N155" s="699"/>
      <c r="O155" s="699"/>
      <c r="P155" s="699"/>
      <c r="Q155" s="699"/>
      <c r="R155" s="699"/>
      <c r="S155" s="699"/>
      <c r="T155" s="699"/>
      <c r="U155" s="699"/>
      <c r="V155" s="699"/>
      <c r="W155" s="699"/>
      <c r="X155" s="5"/>
      <c r="Y155" s="5"/>
      <c r="Z155" s="5"/>
    </row>
    <row r="156" spans="1:26" ht="15.75" customHeight="1">
      <c r="A156" s="5"/>
      <c r="B156" s="5"/>
      <c r="C156" s="5"/>
      <c r="D156" s="5"/>
      <c r="E156" s="474"/>
      <c r="F156" s="5"/>
      <c r="G156" s="5"/>
      <c r="H156" s="699"/>
      <c r="I156" s="699"/>
      <c r="J156" s="699"/>
      <c r="K156" s="699"/>
      <c r="L156" s="699"/>
      <c r="M156" s="699"/>
      <c r="N156" s="699"/>
      <c r="O156" s="699"/>
      <c r="P156" s="699"/>
      <c r="Q156" s="699"/>
      <c r="R156" s="699"/>
      <c r="S156" s="699"/>
      <c r="T156" s="699"/>
      <c r="U156" s="699"/>
      <c r="V156" s="699"/>
      <c r="W156" s="699"/>
      <c r="X156" s="5"/>
      <c r="Y156" s="5"/>
      <c r="Z156" s="5"/>
    </row>
    <row r="157" spans="1:26" ht="15.75" customHeight="1">
      <c r="A157" s="5"/>
      <c r="B157" s="5"/>
      <c r="C157" s="5"/>
      <c r="D157" s="5"/>
      <c r="E157" s="474"/>
      <c r="F157" s="5"/>
      <c r="G157" s="5"/>
      <c r="H157" s="699"/>
      <c r="I157" s="699"/>
      <c r="J157" s="699"/>
      <c r="K157" s="699"/>
      <c r="L157" s="699"/>
      <c r="M157" s="699"/>
      <c r="N157" s="699"/>
      <c r="O157" s="699"/>
      <c r="P157" s="699"/>
      <c r="Q157" s="699"/>
      <c r="R157" s="699"/>
      <c r="S157" s="699"/>
      <c r="T157" s="699"/>
      <c r="U157" s="699"/>
      <c r="V157" s="699"/>
      <c r="W157" s="699"/>
      <c r="X157" s="5"/>
      <c r="Y157" s="5"/>
      <c r="Z157" s="5"/>
    </row>
    <row r="158" spans="1:26" ht="15.75" customHeight="1">
      <c r="A158" s="5"/>
      <c r="B158" s="5"/>
      <c r="C158" s="5"/>
      <c r="D158" s="5"/>
      <c r="E158" s="474"/>
      <c r="F158" s="5"/>
      <c r="G158" s="5"/>
      <c r="H158" s="699"/>
      <c r="I158" s="699"/>
      <c r="J158" s="699"/>
      <c r="K158" s="699"/>
      <c r="L158" s="699"/>
      <c r="M158" s="699"/>
      <c r="N158" s="699"/>
      <c r="O158" s="699"/>
      <c r="P158" s="699"/>
      <c r="Q158" s="699"/>
      <c r="R158" s="699"/>
      <c r="S158" s="699"/>
      <c r="T158" s="699"/>
      <c r="U158" s="699"/>
      <c r="V158" s="699"/>
      <c r="W158" s="699"/>
      <c r="X158" s="5"/>
      <c r="Y158" s="5"/>
      <c r="Z158" s="5"/>
    </row>
    <row r="159" spans="1:26" ht="15.75" customHeight="1">
      <c r="A159" s="5"/>
      <c r="B159" s="5"/>
      <c r="C159" s="5"/>
      <c r="D159" s="5"/>
      <c r="E159" s="474"/>
      <c r="F159" s="5"/>
      <c r="G159" s="5"/>
      <c r="H159" s="699"/>
      <c r="I159" s="699"/>
      <c r="J159" s="699"/>
      <c r="K159" s="699"/>
      <c r="L159" s="699"/>
      <c r="M159" s="699"/>
      <c r="N159" s="699"/>
      <c r="O159" s="699"/>
      <c r="P159" s="699"/>
      <c r="Q159" s="699"/>
      <c r="R159" s="699"/>
      <c r="S159" s="699"/>
      <c r="T159" s="699"/>
      <c r="U159" s="699"/>
      <c r="V159" s="699"/>
      <c r="W159" s="699"/>
      <c r="X159" s="5"/>
      <c r="Y159" s="5"/>
      <c r="Z159" s="5"/>
    </row>
    <row r="160" spans="1:26" ht="15.75" customHeight="1">
      <c r="A160" s="5"/>
      <c r="B160" s="5"/>
      <c r="C160" s="5"/>
      <c r="D160" s="5"/>
      <c r="E160" s="474"/>
      <c r="F160" s="5"/>
      <c r="G160" s="5"/>
      <c r="H160" s="699"/>
      <c r="I160" s="699"/>
      <c r="J160" s="699"/>
      <c r="K160" s="699"/>
      <c r="L160" s="699"/>
      <c r="M160" s="699"/>
      <c r="N160" s="699"/>
      <c r="O160" s="699"/>
      <c r="P160" s="699"/>
      <c r="Q160" s="699"/>
      <c r="R160" s="699"/>
      <c r="S160" s="699"/>
      <c r="T160" s="699"/>
      <c r="U160" s="699"/>
      <c r="V160" s="699"/>
      <c r="W160" s="699"/>
      <c r="X160" s="5"/>
      <c r="Y160" s="5"/>
      <c r="Z160" s="5"/>
    </row>
    <row r="161" spans="1:26" ht="15.75" customHeight="1">
      <c r="A161" s="5"/>
      <c r="B161" s="5"/>
      <c r="C161" s="5"/>
      <c r="D161" s="5"/>
      <c r="E161" s="474"/>
      <c r="F161" s="5"/>
      <c r="G161" s="5"/>
      <c r="H161" s="699"/>
      <c r="I161" s="699"/>
      <c r="J161" s="699"/>
      <c r="K161" s="699"/>
      <c r="L161" s="699"/>
      <c r="M161" s="699"/>
      <c r="N161" s="699"/>
      <c r="O161" s="699"/>
      <c r="P161" s="699"/>
      <c r="Q161" s="699"/>
      <c r="R161" s="699"/>
      <c r="S161" s="699"/>
      <c r="T161" s="699"/>
      <c r="U161" s="699"/>
      <c r="V161" s="699"/>
      <c r="W161" s="699"/>
      <c r="X161" s="5"/>
      <c r="Y161" s="5"/>
      <c r="Z161" s="5"/>
    </row>
    <row r="162" spans="1:26" ht="15.75" customHeight="1">
      <c r="A162" s="5"/>
      <c r="B162" s="5"/>
      <c r="C162" s="5"/>
      <c r="D162" s="5"/>
      <c r="E162" s="474"/>
      <c r="F162" s="5"/>
      <c r="G162" s="5"/>
      <c r="H162" s="699"/>
      <c r="I162" s="699"/>
      <c r="J162" s="699"/>
      <c r="K162" s="699"/>
      <c r="L162" s="699"/>
      <c r="M162" s="699"/>
      <c r="N162" s="699"/>
      <c r="O162" s="699"/>
      <c r="P162" s="699"/>
      <c r="Q162" s="699"/>
      <c r="R162" s="699"/>
      <c r="S162" s="699"/>
      <c r="T162" s="699"/>
      <c r="U162" s="699"/>
      <c r="V162" s="699"/>
      <c r="W162" s="699"/>
      <c r="X162" s="5"/>
      <c r="Y162" s="5"/>
      <c r="Z162" s="5"/>
    </row>
    <row r="163" spans="1:26" ht="15.75" customHeight="1">
      <c r="A163" s="5"/>
      <c r="B163" s="5"/>
      <c r="C163" s="5"/>
      <c r="D163" s="5"/>
      <c r="E163" s="474"/>
      <c r="F163" s="5"/>
      <c r="G163" s="5"/>
      <c r="H163" s="699"/>
      <c r="I163" s="699"/>
      <c r="J163" s="699"/>
      <c r="K163" s="699"/>
      <c r="L163" s="699"/>
      <c r="M163" s="699"/>
      <c r="N163" s="699"/>
      <c r="O163" s="699"/>
      <c r="P163" s="699"/>
      <c r="Q163" s="699"/>
      <c r="R163" s="699"/>
      <c r="S163" s="699"/>
      <c r="T163" s="699"/>
      <c r="U163" s="699"/>
      <c r="V163" s="699"/>
      <c r="W163" s="699"/>
      <c r="X163" s="5"/>
      <c r="Y163" s="5"/>
      <c r="Z163" s="5"/>
    </row>
    <row r="164" spans="1:26" ht="15.75" customHeight="1">
      <c r="A164" s="5"/>
      <c r="B164" s="5"/>
      <c r="C164" s="5"/>
      <c r="D164" s="5"/>
      <c r="E164" s="474"/>
      <c r="F164" s="5"/>
      <c r="G164" s="5"/>
      <c r="H164" s="699"/>
      <c r="I164" s="699"/>
      <c r="J164" s="699"/>
      <c r="K164" s="699"/>
      <c r="L164" s="699"/>
      <c r="M164" s="699"/>
      <c r="N164" s="699"/>
      <c r="O164" s="699"/>
      <c r="P164" s="699"/>
      <c r="Q164" s="699"/>
      <c r="R164" s="699"/>
      <c r="S164" s="699"/>
      <c r="T164" s="699"/>
      <c r="U164" s="699"/>
      <c r="V164" s="699"/>
      <c r="W164" s="699"/>
      <c r="X164" s="5"/>
      <c r="Y164" s="5"/>
      <c r="Z164" s="5"/>
    </row>
    <row r="165" spans="1:26" ht="15.75" customHeight="1">
      <c r="A165" s="5"/>
      <c r="B165" s="5"/>
      <c r="C165" s="5"/>
      <c r="D165" s="5"/>
      <c r="E165" s="474"/>
      <c r="F165" s="5"/>
      <c r="G165" s="5"/>
      <c r="H165" s="699"/>
      <c r="I165" s="699"/>
      <c r="J165" s="699"/>
      <c r="K165" s="699"/>
      <c r="L165" s="699"/>
      <c r="M165" s="699"/>
      <c r="N165" s="699"/>
      <c r="O165" s="699"/>
      <c r="P165" s="699"/>
      <c r="Q165" s="699"/>
      <c r="R165" s="699"/>
      <c r="S165" s="699"/>
      <c r="T165" s="699"/>
      <c r="U165" s="699"/>
      <c r="V165" s="699"/>
      <c r="W165" s="699"/>
      <c r="X165" s="5"/>
      <c r="Y165" s="5"/>
      <c r="Z165" s="5"/>
    </row>
    <row r="166" spans="1:26" ht="15.75" customHeight="1">
      <c r="A166" s="5"/>
      <c r="B166" s="5"/>
      <c r="C166" s="5"/>
      <c r="D166" s="5"/>
      <c r="E166" s="474"/>
      <c r="F166" s="5"/>
      <c r="G166" s="5"/>
      <c r="H166" s="699"/>
      <c r="I166" s="699"/>
      <c r="J166" s="699"/>
      <c r="K166" s="699"/>
      <c r="L166" s="699"/>
      <c r="M166" s="699"/>
      <c r="N166" s="699"/>
      <c r="O166" s="699"/>
      <c r="P166" s="699"/>
      <c r="Q166" s="699"/>
      <c r="R166" s="699"/>
      <c r="S166" s="699"/>
      <c r="T166" s="699"/>
      <c r="U166" s="699"/>
      <c r="V166" s="699"/>
      <c r="W166" s="699"/>
      <c r="X166" s="5"/>
      <c r="Y166" s="5"/>
      <c r="Z166" s="5"/>
    </row>
    <row r="167" spans="1:26" ht="15.75" customHeight="1">
      <c r="A167" s="5"/>
      <c r="B167" s="5"/>
      <c r="C167" s="5"/>
      <c r="D167" s="5"/>
      <c r="E167" s="474"/>
      <c r="F167" s="5"/>
      <c r="G167" s="5"/>
      <c r="H167" s="699"/>
      <c r="I167" s="699"/>
      <c r="J167" s="699"/>
      <c r="K167" s="699"/>
      <c r="L167" s="699"/>
      <c r="M167" s="699"/>
      <c r="N167" s="699"/>
      <c r="O167" s="699"/>
      <c r="P167" s="699"/>
      <c r="Q167" s="699"/>
      <c r="R167" s="699"/>
      <c r="S167" s="699"/>
      <c r="T167" s="699"/>
      <c r="U167" s="699"/>
      <c r="V167" s="699"/>
      <c r="W167" s="699"/>
      <c r="X167" s="5"/>
      <c r="Y167" s="5"/>
      <c r="Z167" s="5"/>
    </row>
    <row r="168" spans="1:26" ht="15.75" customHeight="1">
      <c r="A168" s="5"/>
      <c r="B168" s="5"/>
      <c r="C168" s="5"/>
      <c r="D168" s="5"/>
      <c r="E168" s="474"/>
      <c r="F168" s="5"/>
      <c r="G168" s="5"/>
      <c r="H168" s="699"/>
      <c r="I168" s="699"/>
      <c r="J168" s="699"/>
      <c r="K168" s="699"/>
      <c r="L168" s="699"/>
      <c r="M168" s="699"/>
      <c r="N168" s="699"/>
      <c r="O168" s="699"/>
      <c r="P168" s="699"/>
      <c r="Q168" s="699"/>
      <c r="R168" s="699"/>
      <c r="S168" s="699"/>
      <c r="T168" s="699"/>
      <c r="U168" s="699"/>
      <c r="V168" s="699"/>
      <c r="W168" s="699"/>
      <c r="X168" s="5"/>
      <c r="Y168" s="5"/>
      <c r="Z168" s="5"/>
    </row>
    <row r="169" spans="1:26" ht="15.75" customHeight="1">
      <c r="A169" s="5"/>
      <c r="B169" s="5"/>
      <c r="C169" s="5"/>
      <c r="D169" s="5"/>
      <c r="E169" s="474"/>
      <c r="F169" s="5"/>
      <c r="G169" s="5"/>
      <c r="H169" s="699"/>
      <c r="I169" s="699"/>
      <c r="J169" s="699"/>
      <c r="K169" s="699"/>
      <c r="L169" s="699"/>
      <c r="M169" s="699"/>
      <c r="N169" s="699"/>
      <c r="O169" s="699"/>
      <c r="P169" s="699"/>
      <c r="Q169" s="699"/>
      <c r="R169" s="699"/>
      <c r="S169" s="699"/>
      <c r="T169" s="699"/>
      <c r="U169" s="699"/>
      <c r="V169" s="699"/>
      <c r="W169" s="699"/>
      <c r="X169" s="5"/>
      <c r="Y169" s="5"/>
      <c r="Z169" s="5"/>
    </row>
    <row r="170" spans="1:26" ht="15.75" customHeight="1">
      <c r="A170" s="5"/>
      <c r="B170" s="5"/>
      <c r="C170" s="5"/>
      <c r="D170" s="5"/>
      <c r="E170" s="474"/>
      <c r="F170" s="5"/>
      <c r="G170" s="5"/>
      <c r="H170" s="699"/>
      <c r="I170" s="699"/>
      <c r="J170" s="699"/>
      <c r="K170" s="699"/>
      <c r="L170" s="699"/>
      <c r="M170" s="699"/>
      <c r="N170" s="699"/>
      <c r="O170" s="699"/>
      <c r="P170" s="699"/>
      <c r="Q170" s="699"/>
      <c r="R170" s="699"/>
      <c r="S170" s="699"/>
      <c r="T170" s="699"/>
      <c r="U170" s="699"/>
      <c r="V170" s="699"/>
      <c r="W170" s="699"/>
      <c r="X170" s="5"/>
      <c r="Y170" s="5"/>
      <c r="Z170" s="5"/>
    </row>
    <row r="171" spans="1:26" ht="15.75" customHeight="1">
      <c r="A171" s="5"/>
      <c r="B171" s="5"/>
      <c r="C171" s="5"/>
      <c r="D171" s="5"/>
      <c r="E171" s="474"/>
      <c r="F171" s="5"/>
      <c r="G171" s="5"/>
      <c r="H171" s="699"/>
      <c r="I171" s="699"/>
      <c r="J171" s="699"/>
      <c r="K171" s="699"/>
      <c r="L171" s="699"/>
      <c r="M171" s="699"/>
      <c r="N171" s="699"/>
      <c r="O171" s="699"/>
      <c r="P171" s="699"/>
      <c r="Q171" s="699"/>
      <c r="R171" s="699"/>
      <c r="S171" s="699"/>
      <c r="T171" s="699"/>
      <c r="U171" s="699"/>
      <c r="V171" s="699"/>
      <c r="W171" s="699"/>
      <c r="X171" s="5"/>
      <c r="Y171" s="5"/>
      <c r="Z171" s="5"/>
    </row>
    <row r="172" spans="1:26" ht="15.75" customHeight="1">
      <c r="A172" s="5"/>
      <c r="B172" s="5"/>
      <c r="C172" s="5"/>
      <c r="D172" s="5"/>
      <c r="E172" s="474"/>
      <c r="F172" s="5"/>
      <c r="G172" s="5"/>
      <c r="H172" s="699"/>
      <c r="I172" s="699"/>
      <c r="J172" s="699"/>
      <c r="K172" s="699"/>
      <c r="L172" s="699"/>
      <c r="M172" s="699"/>
      <c r="N172" s="699"/>
      <c r="O172" s="699"/>
      <c r="P172" s="699"/>
      <c r="Q172" s="699"/>
      <c r="R172" s="699"/>
      <c r="S172" s="699"/>
      <c r="T172" s="699"/>
      <c r="U172" s="699"/>
      <c r="V172" s="699"/>
      <c r="W172" s="699"/>
      <c r="X172" s="5"/>
      <c r="Y172" s="5"/>
      <c r="Z172" s="5"/>
    </row>
    <row r="173" spans="1:26" ht="15.75" customHeight="1">
      <c r="A173" s="5"/>
      <c r="B173" s="5"/>
      <c r="C173" s="5"/>
      <c r="D173" s="5"/>
      <c r="E173" s="474"/>
      <c r="F173" s="5"/>
      <c r="G173" s="5"/>
      <c r="H173" s="699"/>
      <c r="I173" s="699"/>
      <c r="J173" s="699"/>
      <c r="K173" s="699"/>
      <c r="L173" s="699"/>
      <c r="M173" s="699"/>
      <c r="N173" s="699"/>
      <c r="O173" s="699"/>
      <c r="P173" s="699"/>
      <c r="Q173" s="699"/>
      <c r="R173" s="699"/>
      <c r="S173" s="699"/>
      <c r="T173" s="699"/>
      <c r="U173" s="699"/>
      <c r="V173" s="699"/>
      <c r="W173" s="699"/>
      <c r="X173" s="5"/>
      <c r="Y173" s="5"/>
      <c r="Z173" s="5"/>
    </row>
    <row r="174" spans="1:26" ht="15.75" customHeight="1">
      <c r="A174" s="5"/>
      <c r="B174" s="5"/>
      <c r="C174" s="5"/>
      <c r="D174" s="5"/>
      <c r="E174" s="474"/>
      <c r="F174" s="5"/>
      <c r="G174" s="5"/>
      <c r="H174" s="699"/>
      <c r="I174" s="699"/>
      <c r="J174" s="699"/>
      <c r="K174" s="699"/>
      <c r="L174" s="699"/>
      <c r="M174" s="699"/>
      <c r="N174" s="699"/>
      <c r="O174" s="699"/>
      <c r="P174" s="699"/>
      <c r="Q174" s="699"/>
      <c r="R174" s="699"/>
      <c r="S174" s="699"/>
      <c r="T174" s="699"/>
      <c r="U174" s="699"/>
      <c r="V174" s="699"/>
      <c r="W174" s="699"/>
      <c r="X174" s="5"/>
      <c r="Y174" s="5"/>
      <c r="Z174" s="5"/>
    </row>
    <row r="175" spans="1:26" ht="15.75" customHeight="1">
      <c r="A175" s="5"/>
      <c r="B175" s="5"/>
      <c r="C175" s="5"/>
      <c r="D175" s="5"/>
      <c r="E175" s="474"/>
      <c r="F175" s="5"/>
      <c r="G175" s="5"/>
      <c r="H175" s="699"/>
      <c r="I175" s="699"/>
      <c r="J175" s="699"/>
      <c r="K175" s="699"/>
      <c r="L175" s="699"/>
      <c r="M175" s="699"/>
      <c r="N175" s="699"/>
      <c r="O175" s="699"/>
      <c r="P175" s="699"/>
      <c r="Q175" s="699"/>
      <c r="R175" s="699"/>
      <c r="S175" s="699"/>
      <c r="T175" s="699"/>
      <c r="U175" s="699"/>
      <c r="V175" s="699"/>
      <c r="W175" s="699"/>
      <c r="X175" s="5"/>
      <c r="Y175" s="5"/>
      <c r="Z175" s="5"/>
    </row>
    <row r="176" spans="1:26" ht="15.75" customHeight="1">
      <c r="A176" s="5"/>
      <c r="B176" s="5"/>
      <c r="C176" s="5"/>
      <c r="D176" s="5"/>
      <c r="E176" s="474"/>
      <c r="F176" s="5"/>
      <c r="G176" s="5"/>
      <c r="H176" s="699"/>
      <c r="I176" s="699"/>
      <c r="J176" s="699"/>
      <c r="K176" s="699"/>
      <c r="L176" s="699"/>
      <c r="M176" s="699"/>
      <c r="N176" s="699"/>
      <c r="O176" s="699"/>
      <c r="P176" s="699"/>
      <c r="Q176" s="699"/>
      <c r="R176" s="699"/>
      <c r="S176" s="699"/>
      <c r="T176" s="699"/>
      <c r="U176" s="699"/>
      <c r="V176" s="699"/>
      <c r="W176" s="699"/>
      <c r="X176" s="5"/>
      <c r="Y176" s="5"/>
      <c r="Z176" s="5"/>
    </row>
    <row r="177" spans="1:26" ht="15.75" customHeight="1">
      <c r="A177" s="5"/>
      <c r="B177" s="5"/>
      <c r="C177" s="5"/>
      <c r="D177" s="5"/>
      <c r="E177" s="474"/>
      <c r="F177" s="5"/>
      <c r="G177" s="5"/>
      <c r="H177" s="699"/>
      <c r="I177" s="699"/>
      <c r="J177" s="699"/>
      <c r="K177" s="699"/>
      <c r="L177" s="699"/>
      <c r="M177" s="699"/>
      <c r="N177" s="699"/>
      <c r="O177" s="699"/>
      <c r="P177" s="699"/>
      <c r="Q177" s="699"/>
      <c r="R177" s="699"/>
      <c r="S177" s="699"/>
      <c r="T177" s="699"/>
      <c r="U177" s="699"/>
      <c r="V177" s="699"/>
      <c r="W177" s="699"/>
      <c r="X177" s="5"/>
      <c r="Y177" s="5"/>
      <c r="Z177" s="5"/>
    </row>
    <row r="178" spans="1:26" ht="15.75" customHeight="1">
      <c r="A178" s="5"/>
      <c r="B178" s="5"/>
      <c r="C178" s="5"/>
      <c r="D178" s="5"/>
      <c r="E178" s="474"/>
      <c r="F178" s="5"/>
      <c r="G178" s="5"/>
      <c r="H178" s="699"/>
      <c r="I178" s="699"/>
      <c r="J178" s="699"/>
      <c r="K178" s="699"/>
      <c r="L178" s="699"/>
      <c r="M178" s="699"/>
      <c r="N178" s="699"/>
      <c r="O178" s="699"/>
      <c r="P178" s="699"/>
      <c r="Q178" s="699"/>
      <c r="R178" s="699"/>
      <c r="S178" s="699"/>
      <c r="T178" s="699"/>
      <c r="U178" s="699"/>
      <c r="V178" s="699"/>
      <c r="W178" s="699"/>
      <c r="X178" s="5"/>
      <c r="Y178" s="5"/>
      <c r="Z178" s="5"/>
    </row>
    <row r="179" spans="1:26" ht="15.75" customHeight="1">
      <c r="A179" s="5"/>
      <c r="B179" s="5"/>
      <c r="C179" s="5"/>
      <c r="D179" s="5"/>
      <c r="E179" s="474"/>
      <c r="F179" s="5"/>
      <c r="G179" s="5"/>
      <c r="H179" s="699"/>
      <c r="I179" s="699"/>
      <c r="J179" s="699"/>
      <c r="K179" s="699"/>
      <c r="L179" s="699"/>
      <c r="M179" s="699"/>
      <c r="N179" s="699"/>
      <c r="O179" s="699"/>
      <c r="P179" s="699"/>
      <c r="Q179" s="699"/>
      <c r="R179" s="699"/>
      <c r="S179" s="699"/>
      <c r="T179" s="699"/>
      <c r="U179" s="699"/>
      <c r="V179" s="699"/>
      <c r="W179" s="699"/>
      <c r="X179" s="5"/>
      <c r="Y179" s="5"/>
      <c r="Z179" s="5"/>
    </row>
    <row r="180" spans="1:26" ht="15.75" customHeight="1">
      <c r="A180" s="5"/>
      <c r="B180" s="5"/>
      <c r="C180" s="5"/>
      <c r="D180" s="5"/>
      <c r="E180" s="474"/>
      <c r="F180" s="5"/>
      <c r="G180" s="5"/>
      <c r="H180" s="699"/>
      <c r="I180" s="699"/>
      <c r="J180" s="699"/>
      <c r="K180" s="699"/>
      <c r="L180" s="699"/>
      <c r="M180" s="699"/>
      <c r="N180" s="699"/>
      <c r="O180" s="699"/>
      <c r="P180" s="699"/>
      <c r="Q180" s="699"/>
      <c r="R180" s="699"/>
      <c r="S180" s="699"/>
      <c r="T180" s="699"/>
      <c r="U180" s="699"/>
      <c r="V180" s="699"/>
      <c r="W180" s="699"/>
      <c r="X180" s="5"/>
      <c r="Y180" s="5"/>
      <c r="Z180" s="5"/>
    </row>
    <row r="181" spans="1:26" ht="15.75" customHeight="1">
      <c r="A181" s="5"/>
      <c r="B181" s="5"/>
      <c r="C181" s="5"/>
      <c r="D181" s="5"/>
      <c r="E181" s="474"/>
      <c r="F181" s="5"/>
      <c r="G181" s="5"/>
      <c r="H181" s="699"/>
      <c r="I181" s="699"/>
      <c r="J181" s="699"/>
      <c r="K181" s="699"/>
      <c r="L181" s="699"/>
      <c r="M181" s="699"/>
      <c r="N181" s="699"/>
      <c r="O181" s="699"/>
      <c r="P181" s="699"/>
      <c r="Q181" s="699"/>
      <c r="R181" s="699"/>
      <c r="S181" s="699"/>
      <c r="T181" s="699"/>
      <c r="U181" s="699"/>
      <c r="V181" s="699"/>
      <c r="W181" s="699"/>
      <c r="X181" s="5"/>
      <c r="Y181" s="5"/>
      <c r="Z181" s="5"/>
    </row>
    <row r="182" spans="1:26" ht="15.75" customHeight="1">
      <c r="A182" s="5"/>
      <c r="B182" s="5"/>
      <c r="C182" s="5"/>
      <c r="D182" s="5"/>
      <c r="E182" s="474"/>
      <c r="F182" s="5"/>
      <c r="G182" s="5"/>
      <c r="H182" s="699"/>
      <c r="I182" s="699"/>
      <c r="J182" s="699"/>
      <c r="K182" s="699"/>
      <c r="L182" s="699"/>
      <c r="M182" s="699"/>
      <c r="N182" s="699"/>
      <c r="O182" s="699"/>
      <c r="P182" s="699"/>
      <c r="Q182" s="699"/>
      <c r="R182" s="699"/>
      <c r="S182" s="699"/>
      <c r="T182" s="699"/>
      <c r="U182" s="699"/>
      <c r="V182" s="699"/>
      <c r="W182" s="699"/>
      <c r="X182" s="5"/>
      <c r="Y182" s="5"/>
      <c r="Z182" s="5"/>
    </row>
    <row r="183" spans="1:26" ht="15.75" customHeight="1">
      <c r="A183" s="5"/>
      <c r="B183" s="5"/>
      <c r="C183" s="5"/>
      <c r="D183" s="5"/>
      <c r="E183" s="474"/>
      <c r="F183" s="5"/>
      <c r="G183" s="5"/>
      <c r="H183" s="699"/>
      <c r="I183" s="699"/>
      <c r="J183" s="699"/>
      <c r="K183" s="699"/>
      <c r="L183" s="699"/>
      <c r="M183" s="699"/>
      <c r="N183" s="699"/>
      <c r="O183" s="699"/>
      <c r="P183" s="699"/>
      <c r="Q183" s="699"/>
      <c r="R183" s="699"/>
      <c r="S183" s="699"/>
      <c r="T183" s="699"/>
      <c r="U183" s="699"/>
      <c r="V183" s="699"/>
      <c r="W183" s="699"/>
      <c r="X183" s="5"/>
      <c r="Y183" s="5"/>
      <c r="Z183" s="5"/>
    </row>
    <row r="184" spans="1:26" ht="15.75" customHeight="1">
      <c r="A184" s="5"/>
      <c r="B184" s="5"/>
      <c r="C184" s="5"/>
      <c r="D184" s="5"/>
      <c r="E184" s="474"/>
      <c r="F184" s="5"/>
      <c r="G184" s="5"/>
      <c r="H184" s="699"/>
      <c r="I184" s="699"/>
      <c r="J184" s="699"/>
      <c r="K184" s="699"/>
      <c r="L184" s="699"/>
      <c r="M184" s="699"/>
      <c r="N184" s="699"/>
      <c r="O184" s="699"/>
      <c r="P184" s="699"/>
      <c r="Q184" s="699"/>
      <c r="R184" s="699"/>
      <c r="S184" s="699"/>
      <c r="T184" s="699"/>
      <c r="U184" s="699"/>
      <c r="V184" s="699"/>
      <c r="W184" s="699"/>
      <c r="X184" s="5"/>
      <c r="Y184" s="5"/>
      <c r="Z184" s="5"/>
    </row>
    <row r="185" spans="1:26" ht="15.75" customHeight="1">
      <c r="A185" s="5"/>
      <c r="B185" s="5"/>
      <c r="C185" s="5"/>
      <c r="D185" s="5"/>
      <c r="E185" s="474"/>
      <c r="F185" s="5"/>
      <c r="G185" s="5"/>
      <c r="H185" s="699"/>
      <c r="I185" s="699"/>
      <c r="J185" s="699"/>
      <c r="K185" s="699"/>
      <c r="L185" s="699"/>
      <c r="M185" s="699"/>
      <c r="N185" s="699"/>
      <c r="O185" s="699"/>
      <c r="P185" s="699"/>
      <c r="Q185" s="699"/>
      <c r="R185" s="699"/>
      <c r="S185" s="699"/>
      <c r="T185" s="699"/>
      <c r="U185" s="699"/>
      <c r="V185" s="699"/>
      <c r="W185" s="699"/>
      <c r="X185" s="5"/>
      <c r="Y185" s="5"/>
      <c r="Z185" s="5"/>
    </row>
    <row r="186" spans="1:26" ht="15.75" customHeight="1">
      <c r="A186" s="5"/>
      <c r="B186" s="5"/>
      <c r="C186" s="5"/>
      <c r="D186" s="5"/>
      <c r="E186" s="474"/>
      <c r="F186" s="5"/>
      <c r="G186" s="5"/>
      <c r="H186" s="699"/>
      <c r="I186" s="699"/>
      <c r="J186" s="699"/>
      <c r="K186" s="699"/>
      <c r="L186" s="699"/>
      <c r="M186" s="699"/>
      <c r="N186" s="699"/>
      <c r="O186" s="699"/>
      <c r="P186" s="699"/>
      <c r="Q186" s="699"/>
      <c r="R186" s="699"/>
      <c r="S186" s="699"/>
      <c r="T186" s="699"/>
      <c r="U186" s="699"/>
      <c r="V186" s="699"/>
      <c r="W186" s="699"/>
      <c r="X186" s="5"/>
      <c r="Y186" s="5"/>
      <c r="Z186" s="5"/>
    </row>
    <row r="187" spans="1:26" ht="15.75" customHeight="1">
      <c r="A187" s="5"/>
      <c r="B187" s="5"/>
      <c r="C187" s="5"/>
      <c r="D187" s="5"/>
      <c r="E187" s="474"/>
      <c r="F187" s="5"/>
      <c r="G187" s="5"/>
      <c r="H187" s="699"/>
      <c r="I187" s="699"/>
      <c r="J187" s="699"/>
      <c r="K187" s="699"/>
      <c r="L187" s="699"/>
      <c r="M187" s="699"/>
      <c r="N187" s="699"/>
      <c r="O187" s="699"/>
      <c r="P187" s="699"/>
      <c r="Q187" s="699"/>
      <c r="R187" s="699"/>
      <c r="S187" s="699"/>
      <c r="T187" s="699"/>
      <c r="U187" s="699"/>
      <c r="V187" s="699"/>
      <c r="W187" s="699"/>
      <c r="X187" s="5"/>
      <c r="Y187" s="5"/>
      <c r="Z187" s="5"/>
    </row>
    <row r="188" spans="1:26" ht="15.75" customHeight="1">
      <c r="A188" s="5"/>
      <c r="B188" s="5"/>
      <c r="C188" s="5"/>
      <c r="D188" s="5"/>
      <c r="E188" s="474"/>
      <c r="F188" s="5"/>
      <c r="G188" s="5"/>
      <c r="H188" s="699"/>
      <c r="I188" s="699"/>
      <c r="J188" s="699"/>
      <c r="K188" s="699"/>
      <c r="L188" s="699"/>
      <c r="M188" s="699"/>
      <c r="N188" s="699"/>
      <c r="O188" s="699"/>
      <c r="P188" s="699"/>
      <c r="Q188" s="699"/>
      <c r="R188" s="699"/>
      <c r="S188" s="699"/>
      <c r="T188" s="699"/>
      <c r="U188" s="699"/>
      <c r="V188" s="699"/>
      <c r="W188" s="699"/>
      <c r="X188" s="5"/>
      <c r="Y188" s="5"/>
      <c r="Z188" s="5"/>
    </row>
    <row r="189" spans="1:26" ht="15.75" customHeight="1">
      <c r="A189" s="5"/>
      <c r="B189" s="5"/>
      <c r="C189" s="5"/>
      <c r="D189" s="5"/>
      <c r="E189" s="474"/>
      <c r="F189" s="5"/>
      <c r="G189" s="5"/>
      <c r="H189" s="699"/>
      <c r="I189" s="699"/>
      <c r="J189" s="699"/>
      <c r="K189" s="699"/>
      <c r="L189" s="699"/>
      <c r="M189" s="699"/>
      <c r="N189" s="699"/>
      <c r="O189" s="699"/>
      <c r="P189" s="699"/>
      <c r="Q189" s="699"/>
      <c r="R189" s="699"/>
      <c r="S189" s="699"/>
      <c r="T189" s="699"/>
      <c r="U189" s="699"/>
      <c r="V189" s="699"/>
      <c r="W189" s="699"/>
      <c r="X189" s="5"/>
      <c r="Y189" s="5"/>
      <c r="Z189" s="5"/>
    </row>
    <row r="190" spans="1:26" ht="15.75" customHeight="1">
      <c r="A190" s="5"/>
      <c r="B190" s="5"/>
      <c r="C190" s="5"/>
      <c r="D190" s="5"/>
      <c r="E190" s="474"/>
      <c r="F190" s="5"/>
      <c r="G190" s="5"/>
      <c r="H190" s="699"/>
      <c r="I190" s="699"/>
      <c r="J190" s="699"/>
      <c r="K190" s="699"/>
      <c r="L190" s="699"/>
      <c r="M190" s="699"/>
      <c r="N190" s="699"/>
      <c r="O190" s="699"/>
      <c r="P190" s="699"/>
      <c r="Q190" s="699"/>
      <c r="R190" s="699"/>
      <c r="S190" s="699"/>
      <c r="T190" s="699"/>
      <c r="U190" s="699"/>
      <c r="V190" s="699"/>
      <c r="W190" s="699"/>
      <c r="X190" s="5"/>
      <c r="Y190" s="5"/>
      <c r="Z190" s="5"/>
    </row>
    <row r="191" spans="1:26" ht="15.75" customHeight="1">
      <c r="A191" s="5"/>
      <c r="B191" s="5"/>
      <c r="C191" s="5"/>
      <c r="D191" s="5"/>
      <c r="E191" s="474"/>
      <c r="F191" s="5"/>
      <c r="G191" s="5"/>
      <c r="H191" s="699"/>
      <c r="I191" s="699"/>
      <c r="J191" s="699"/>
      <c r="K191" s="699"/>
      <c r="L191" s="699"/>
      <c r="M191" s="699"/>
      <c r="N191" s="699"/>
      <c r="O191" s="699"/>
      <c r="P191" s="699"/>
      <c r="Q191" s="699"/>
      <c r="R191" s="699"/>
      <c r="S191" s="699"/>
      <c r="T191" s="699"/>
      <c r="U191" s="699"/>
      <c r="V191" s="699"/>
      <c r="W191" s="699"/>
      <c r="X191" s="5"/>
      <c r="Y191" s="5"/>
      <c r="Z191" s="5"/>
    </row>
    <row r="192" spans="1:26" ht="15.75" customHeight="1">
      <c r="A192" s="5"/>
      <c r="B192" s="5"/>
      <c r="C192" s="5"/>
      <c r="D192" s="5"/>
      <c r="E192" s="474"/>
      <c r="F192" s="5"/>
      <c r="G192" s="5"/>
      <c r="H192" s="699"/>
      <c r="I192" s="699"/>
      <c r="J192" s="699"/>
      <c r="K192" s="699"/>
      <c r="L192" s="699"/>
      <c r="M192" s="699"/>
      <c r="N192" s="699"/>
      <c r="O192" s="699"/>
      <c r="P192" s="699"/>
      <c r="Q192" s="699"/>
      <c r="R192" s="699"/>
      <c r="S192" s="699"/>
      <c r="T192" s="699"/>
      <c r="U192" s="699"/>
      <c r="V192" s="699"/>
      <c r="W192" s="699"/>
      <c r="X192" s="5"/>
      <c r="Y192" s="5"/>
      <c r="Z192" s="5"/>
    </row>
    <row r="193" spans="1:26" ht="15.75" customHeight="1">
      <c r="A193" s="5"/>
      <c r="B193" s="5"/>
      <c r="C193" s="5"/>
      <c r="D193" s="5"/>
      <c r="E193" s="474"/>
      <c r="F193" s="5"/>
      <c r="G193" s="5"/>
      <c r="H193" s="699"/>
      <c r="I193" s="699"/>
      <c r="J193" s="699"/>
      <c r="K193" s="699"/>
      <c r="L193" s="699"/>
      <c r="M193" s="699"/>
      <c r="N193" s="699"/>
      <c r="O193" s="699"/>
      <c r="P193" s="699"/>
      <c r="Q193" s="699"/>
      <c r="R193" s="699"/>
      <c r="S193" s="699"/>
      <c r="T193" s="699"/>
      <c r="U193" s="699"/>
      <c r="V193" s="699"/>
      <c r="W193" s="699"/>
      <c r="X193" s="5"/>
      <c r="Y193" s="5"/>
      <c r="Z193" s="5"/>
    </row>
    <row r="194" spans="1:26" ht="15.75" customHeight="1">
      <c r="A194" s="5"/>
      <c r="B194" s="5"/>
      <c r="C194" s="5"/>
      <c r="D194" s="5"/>
      <c r="E194" s="474"/>
      <c r="F194" s="5"/>
      <c r="G194" s="5"/>
      <c r="H194" s="699"/>
      <c r="I194" s="699"/>
      <c r="J194" s="699"/>
      <c r="K194" s="699"/>
      <c r="L194" s="699"/>
      <c r="M194" s="699"/>
      <c r="N194" s="699"/>
      <c r="O194" s="699"/>
      <c r="P194" s="699"/>
      <c r="Q194" s="699"/>
      <c r="R194" s="699"/>
      <c r="S194" s="699"/>
      <c r="T194" s="699"/>
      <c r="U194" s="699"/>
      <c r="V194" s="699"/>
      <c r="W194" s="699"/>
      <c r="X194" s="5"/>
      <c r="Y194" s="5"/>
      <c r="Z194" s="5"/>
    </row>
    <row r="195" spans="1:26" ht="15.75" customHeight="1">
      <c r="A195" s="5"/>
      <c r="B195" s="5"/>
      <c r="C195" s="5"/>
      <c r="D195" s="5"/>
      <c r="E195" s="474"/>
      <c r="F195" s="5"/>
      <c r="G195" s="5"/>
      <c r="H195" s="699"/>
      <c r="I195" s="699"/>
      <c r="J195" s="699"/>
      <c r="K195" s="699"/>
      <c r="L195" s="699"/>
      <c r="M195" s="699"/>
      <c r="N195" s="699"/>
      <c r="O195" s="699"/>
      <c r="P195" s="699"/>
      <c r="Q195" s="699"/>
      <c r="R195" s="699"/>
      <c r="S195" s="699"/>
      <c r="T195" s="699"/>
      <c r="U195" s="699"/>
      <c r="V195" s="699"/>
      <c r="W195" s="699"/>
      <c r="X195" s="5"/>
      <c r="Y195" s="5"/>
      <c r="Z195" s="5"/>
    </row>
    <row r="196" spans="1:26" ht="15.75" customHeight="1">
      <c r="A196" s="5"/>
      <c r="B196" s="5"/>
      <c r="C196" s="5"/>
      <c r="D196" s="5"/>
      <c r="E196" s="474"/>
      <c r="F196" s="5"/>
      <c r="G196" s="5"/>
      <c r="H196" s="699"/>
      <c r="I196" s="699"/>
      <c r="J196" s="699"/>
      <c r="K196" s="699"/>
      <c r="L196" s="699"/>
      <c r="M196" s="699"/>
      <c r="N196" s="699"/>
      <c r="O196" s="699"/>
      <c r="P196" s="699"/>
      <c r="Q196" s="699"/>
      <c r="R196" s="699"/>
      <c r="S196" s="699"/>
      <c r="T196" s="699"/>
      <c r="U196" s="699"/>
      <c r="V196" s="699"/>
      <c r="W196" s="699"/>
      <c r="X196" s="5"/>
      <c r="Y196" s="5"/>
      <c r="Z196" s="5"/>
    </row>
    <row r="197" spans="1:26" ht="15.75" customHeight="1">
      <c r="A197" s="5"/>
      <c r="B197" s="5"/>
      <c r="C197" s="5"/>
      <c r="D197" s="5"/>
      <c r="E197" s="474"/>
      <c r="F197" s="5"/>
      <c r="G197" s="5"/>
      <c r="H197" s="699"/>
      <c r="I197" s="699"/>
      <c r="J197" s="699"/>
      <c r="K197" s="699"/>
      <c r="L197" s="699"/>
      <c r="M197" s="699"/>
      <c r="N197" s="699"/>
      <c r="O197" s="699"/>
      <c r="P197" s="699"/>
      <c r="Q197" s="699"/>
      <c r="R197" s="699"/>
      <c r="S197" s="699"/>
      <c r="T197" s="699"/>
      <c r="U197" s="699"/>
      <c r="V197" s="699"/>
      <c r="W197" s="699"/>
      <c r="X197" s="5"/>
      <c r="Y197" s="5"/>
      <c r="Z197" s="5"/>
    </row>
    <row r="198" spans="1:26" ht="15.75" customHeight="1">
      <c r="A198" s="5"/>
      <c r="B198" s="5"/>
      <c r="C198" s="5"/>
      <c r="D198" s="5"/>
      <c r="E198" s="474"/>
      <c r="F198" s="5"/>
      <c r="G198" s="5"/>
      <c r="H198" s="699"/>
      <c r="I198" s="699"/>
      <c r="J198" s="699"/>
      <c r="K198" s="699"/>
      <c r="L198" s="699"/>
      <c r="M198" s="699"/>
      <c r="N198" s="699"/>
      <c r="O198" s="699"/>
      <c r="P198" s="699"/>
      <c r="Q198" s="699"/>
      <c r="R198" s="699"/>
      <c r="S198" s="699"/>
      <c r="T198" s="699"/>
      <c r="U198" s="699"/>
      <c r="V198" s="699"/>
      <c r="W198" s="699"/>
      <c r="X198" s="5"/>
      <c r="Y198" s="5"/>
      <c r="Z198" s="5"/>
    </row>
    <row r="199" spans="1:26" ht="15.75" customHeight="1">
      <c r="A199" s="5"/>
      <c r="B199" s="5"/>
      <c r="C199" s="5"/>
      <c r="D199" s="5"/>
      <c r="E199" s="474"/>
      <c r="F199" s="5"/>
      <c r="G199" s="5"/>
      <c r="H199" s="699"/>
      <c r="I199" s="699"/>
      <c r="J199" s="699"/>
      <c r="K199" s="699"/>
      <c r="L199" s="699"/>
      <c r="M199" s="699"/>
      <c r="N199" s="699"/>
      <c r="O199" s="699"/>
      <c r="P199" s="699"/>
      <c r="Q199" s="699"/>
      <c r="R199" s="699"/>
      <c r="S199" s="699"/>
      <c r="T199" s="699"/>
      <c r="U199" s="699"/>
      <c r="V199" s="699"/>
      <c r="W199" s="699"/>
      <c r="X199" s="5"/>
      <c r="Y199" s="5"/>
      <c r="Z199" s="5"/>
    </row>
    <row r="200" spans="1:26" ht="15.75" customHeight="1">
      <c r="A200" s="5"/>
      <c r="B200" s="5"/>
      <c r="C200" s="5"/>
      <c r="D200" s="5"/>
      <c r="E200" s="474"/>
      <c r="F200" s="5"/>
      <c r="G200" s="5"/>
      <c r="H200" s="699"/>
      <c r="I200" s="699"/>
      <c r="J200" s="699"/>
      <c r="K200" s="699"/>
      <c r="L200" s="699"/>
      <c r="M200" s="699"/>
      <c r="N200" s="699"/>
      <c r="O200" s="699"/>
      <c r="P200" s="699"/>
      <c r="Q200" s="699"/>
      <c r="R200" s="699"/>
      <c r="S200" s="699"/>
      <c r="T200" s="699"/>
      <c r="U200" s="699"/>
      <c r="V200" s="699"/>
      <c r="W200" s="699"/>
      <c r="X200" s="5"/>
      <c r="Y200" s="5"/>
      <c r="Z200" s="5"/>
    </row>
    <row r="201" spans="1:26" ht="15.75" customHeight="1">
      <c r="A201" s="5"/>
      <c r="B201" s="5"/>
      <c r="C201" s="5"/>
      <c r="D201" s="5"/>
      <c r="E201" s="474"/>
      <c r="F201" s="5"/>
      <c r="G201" s="5"/>
      <c r="H201" s="699"/>
      <c r="I201" s="699"/>
      <c r="J201" s="699"/>
      <c r="K201" s="699"/>
      <c r="L201" s="699"/>
      <c r="M201" s="699"/>
      <c r="N201" s="699"/>
      <c r="O201" s="699"/>
      <c r="P201" s="699"/>
      <c r="Q201" s="699"/>
      <c r="R201" s="699"/>
      <c r="S201" s="699"/>
      <c r="T201" s="699"/>
      <c r="U201" s="699"/>
      <c r="V201" s="699"/>
      <c r="W201" s="699"/>
      <c r="X201" s="5"/>
      <c r="Y201" s="5"/>
      <c r="Z201" s="5"/>
    </row>
    <row r="202" spans="1:26" ht="15.75" customHeight="1">
      <c r="A202" s="5"/>
      <c r="B202" s="5"/>
      <c r="C202" s="5"/>
      <c r="D202" s="5"/>
      <c r="E202" s="474"/>
      <c r="F202" s="5"/>
      <c r="G202" s="5"/>
      <c r="H202" s="699"/>
      <c r="I202" s="699"/>
      <c r="J202" s="699"/>
      <c r="K202" s="699"/>
      <c r="L202" s="699"/>
      <c r="M202" s="699"/>
      <c r="N202" s="699"/>
      <c r="O202" s="699"/>
      <c r="P202" s="699"/>
      <c r="Q202" s="699"/>
      <c r="R202" s="699"/>
      <c r="S202" s="699"/>
      <c r="T202" s="699"/>
      <c r="U202" s="699"/>
      <c r="V202" s="699"/>
      <c r="W202" s="699"/>
      <c r="X202" s="5"/>
      <c r="Y202" s="5"/>
      <c r="Z202" s="5"/>
    </row>
    <row r="203" spans="1:26" ht="15.75" customHeight="1">
      <c r="A203" s="5"/>
      <c r="B203" s="5"/>
      <c r="C203" s="5"/>
      <c r="D203" s="5"/>
      <c r="E203" s="474"/>
      <c r="F203" s="5"/>
      <c r="G203" s="5"/>
      <c r="H203" s="699"/>
      <c r="I203" s="699"/>
      <c r="J203" s="699"/>
      <c r="K203" s="699"/>
      <c r="L203" s="699"/>
      <c r="M203" s="699"/>
      <c r="N203" s="699"/>
      <c r="O203" s="699"/>
      <c r="P203" s="699"/>
      <c r="Q203" s="699"/>
      <c r="R203" s="699"/>
      <c r="S203" s="699"/>
      <c r="T203" s="699"/>
      <c r="U203" s="699"/>
      <c r="V203" s="699"/>
      <c r="W203" s="699"/>
      <c r="X203" s="5"/>
      <c r="Y203" s="5"/>
      <c r="Z203" s="5"/>
    </row>
    <row r="204" spans="1:26" ht="15.75" customHeight="1">
      <c r="A204" s="5"/>
      <c r="B204" s="5"/>
      <c r="C204" s="5"/>
      <c r="D204" s="5"/>
      <c r="E204" s="474"/>
      <c r="F204" s="5"/>
      <c r="G204" s="5"/>
      <c r="H204" s="699"/>
      <c r="I204" s="699"/>
      <c r="J204" s="699"/>
      <c r="K204" s="699"/>
      <c r="L204" s="699"/>
      <c r="M204" s="699"/>
      <c r="N204" s="699"/>
      <c r="O204" s="699"/>
      <c r="P204" s="699"/>
      <c r="Q204" s="699"/>
      <c r="R204" s="699"/>
      <c r="S204" s="699"/>
      <c r="T204" s="699"/>
      <c r="U204" s="699"/>
      <c r="V204" s="699"/>
      <c r="W204" s="699"/>
      <c r="X204" s="5"/>
      <c r="Y204" s="5"/>
      <c r="Z204" s="5"/>
    </row>
    <row r="205" spans="1:26" ht="15.75" customHeight="1">
      <c r="A205" s="5"/>
      <c r="B205" s="5"/>
      <c r="C205" s="5"/>
      <c r="D205" s="5"/>
      <c r="E205" s="474"/>
      <c r="F205" s="5"/>
      <c r="G205" s="5"/>
      <c r="H205" s="699"/>
      <c r="I205" s="699"/>
      <c r="J205" s="699"/>
      <c r="K205" s="699"/>
      <c r="L205" s="699"/>
      <c r="M205" s="699"/>
      <c r="N205" s="699"/>
      <c r="O205" s="699"/>
      <c r="P205" s="699"/>
      <c r="Q205" s="699"/>
      <c r="R205" s="699"/>
      <c r="S205" s="699"/>
      <c r="T205" s="699"/>
      <c r="U205" s="699"/>
      <c r="V205" s="699"/>
      <c r="W205" s="699"/>
      <c r="X205" s="5"/>
      <c r="Y205" s="5"/>
      <c r="Z205" s="5"/>
    </row>
    <row r="206" spans="1:26" ht="15.75" customHeight="1">
      <c r="A206" s="5"/>
      <c r="B206" s="5"/>
      <c r="C206" s="5"/>
      <c r="D206" s="5"/>
      <c r="E206" s="474"/>
      <c r="F206" s="5"/>
      <c r="G206" s="5"/>
      <c r="H206" s="699"/>
      <c r="I206" s="699"/>
      <c r="J206" s="699"/>
      <c r="K206" s="699"/>
      <c r="L206" s="699"/>
      <c r="M206" s="699"/>
      <c r="N206" s="699"/>
      <c r="O206" s="699"/>
      <c r="P206" s="699"/>
      <c r="Q206" s="699"/>
      <c r="R206" s="699"/>
      <c r="S206" s="699"/>
      <c r="T206" s="699"/>
      <c r="U206" s="699"/>
      <c r="V206" s="699"/>
      <c r="W206" s="699"/>
      <c r="X206" s="5"/>
      <c r="Y206" s="5"/>
      <c r="Z206" s="5"/>
    </row>
    <row r="207" spans="1:26" ht="15.75" customHeight="1">
      <c r="A207" s="5"/>
      <c r="B207" s="5"/>
      <c r="C207" s="5"/>
      <c r="D207" s="5"/>
      <c r="E207" s="474"/>
      <c r="F207" s="5"/>
      <c r="G207" s="5"/>
      <c r="H207" s="699"/>
      <c r="I207" s="699"/>
      <c r="J207" s="699"/>
      <c r="K207" s="699"/>
      <c r="L207" s="699"/>
      <c r="M207" s="699"/>
      <c r="N207" s="699"/>
      <c r="O207" s="699"/>
      <c r="P207" s="699"/>
      <c r="Q207" s="699"/>
      <c r="R207" s="699"/>
      <c r="S207" s="699"/>
      <c r="T207" s="699"/>
      <c r="U207" s="699"/>
      <c r="V207" s="699"/>
      <c r="W207" s="699"/>
      <c r="X207" s="5"/>
      <c r="Y207" s="5"/>
      <c r="Z207" s="5"/>
    </row>
    <row r="208" spans="1:26" ht="15.75" customHeight="1">
      <c r="A208" s="5"/>
      <c r="B208" s="5"/>
      <c r="C208" s="5"/>
      <c r="D208" s="5"/>
      <c r="E208" s="474"/>
      <c r="F208" s="5"/>
      <c r="G208" s="5"/>
      <c r="H208" s="699"/>
      <c r="I208" s="699"/>
      <c r="J208" s="699"/>
      <c r="K208" s="699"/>
      <c r="L208" s="699"/>
      <c r="M208" s="699"/>
      <c r="N208" s="699"/>
      <c r="O208" s="699"/>
      <c r="P208" s="699"/>
      <c r="Q208" s="699"/>
      <c r="R208" s="699"/>
      <c r="S208" s="699"/>
      <c r="T208" s="699"/>
      <c r="U208" s="699"/>
      <c r="V208" s="699"/>
      <c r="W208" s="699"/>
      <c r="X208" s="5"/>
      <c r="Y208" s="5"/>
      <c r="Z208" s="5"/>
    </row>
    <row r="209" spans="1:26" ht="15.75" customHeight="1">
      <c r="A209" s="5"/>
      <c r="B209" s="5"/>
      <c r="C209" s="5"/>
      <c r="D209" s="5"/>
      <c r="E209" s="474"/>
      <c r="F209" s="5"/>
      <c r="G209" s="5"/>
      <c r="H209" s="699"/>
      <c r="I209" s="699"/>
      <c r="J209" s="699"/>
      <c r="K209" s="699"/>
      <c r="L209" s="699"/>
      <c r="M209" s="699"/>
      <c r="N209" s="699"/>
      <c r="O209" s="699"/>
      <c r="P209" s="699"/>
      <c r="Q209" s="699"/>
      <c r="R209" s="699"/>
      <c r="S209" s="699"/>
      <c r="T209" s="699"/>
      <c r="U209" s="699"/>
      <c r="V209" s="699"/>
      <c r="W209" s="699"/>
      <c r="X209" s="5"/>
      <c r="Y209" s="5"/>
      <c r="Z209" s="5"/>
    </row>
    <row r="210" spans="1:26" ht="15.75" customHeight="1">
      <c r="A210" s="5"/>
      <c r="B210" s="5"/>
      <c r="C210" s="5"/>
      <c r="D210" s="5"/>
      <c r="E210" s="474"/>
      <c r="F210" s="5"/>
      <c r="G210" s="5"/>
      <c r="H210" s="699"/>
      <c r="I210" s="699"/>
      <c r="J210" s="699"/>
      <c r="K210" s="699"/>
      <c r="L210" s="699"/>
      <c r="M210" s="699"/>
      <c r="N210" s="699"/>
      <c r="O210" s="699"/>
      <c r="P210" s="699"/>
      <c r="Q210" s="699"/>
      <c r="R210" s="699"/>
      <c r="S210" s="699"/>
      <c r="T210" s="699"/>
      <c r="U210" s="699"/>
      <c r="V210" s="699"/>
      <c r="W210" s="699"/>
      <c r="X210" s="5"/>
      <c r="Y210" s="5"/>
      <c r="Z210" s="5"/>
    </row>
    <row r="211" spans="1:26" ht="15.75" customHeight="1">
      <c r="A211" s="5"/>
      <c r="B211" s="5"/>
      <c r="C211" s="5"/>
      <c r="D211" s="5"/>
      <c r="E211" s="474"/>
      <c r="F211" s="5"/>
      <c r="G211" s="5"/>
      <c r="H211" s="699"/>
      <c r="I211" s="699"/>
      <c r="J211" s="699"/>
      <c r="K211" s="699"/>
      <c r="L211" s="699"/>
      <c r="M211" s="699"/>
      <c r="N211" s="699"/>
      <c r="O211" s="699"/>
      <c r="P211" s="699"/>
      <c r="Q211" s="699"/>
      <c r="R211" s="699"/>
      <c r="S211" s="699"/>
      <c r="T211" s="699"/>
      <c r="U211" s="699"/>
      <c r="V211" s="699"/>
      <c r="W211" s="699"/>
      <c r="X211" s="5"/>
      <c r="Y211" s="5"/>
      <c r="Z211" s="5"/>
    </row>
    <row r="212" spans="1:26" ht="15.75" customHeight="1">
      <c r="A212" s="5"/>
      <c r="B212" s="5"/>
      <c r="C212" s="5"/>
      <c r="D212" s="5"/>
      <c r="E212" s="474"/>
      <c r="F212" s="5"/>
      <c r="G212" s="5"/>
      <c r="H212" s="699"/>
      <c r="I212" s="699"/>
      <c r="J212" s="699"/>
      <c r="K212" s="699"/>
      <c r="L212" s="699"/>
      <c r="M212" s="699"/>
      <c r="N212" s="699"/>
      <c r="O212" s="699"/>
      <c r="P212" s="699"/>
      <c r="Q212" s="699"/>
      <c r="R212" s="699"/>
      <c r="S212" s="699"/>
      <c r="T212" s="699"/>
      <c r="U212" s="699"/>
      <c r="V212" s="699"/>
      <c r="W212" s="699"/>
      <c r="X212" s="5"/>
      <c r="Y212" s="5"/>
      <c r="Z212" s="5"/>
    </row>
    <row r="213" spans="1:26" ht="15.75" customHeight="1">
      <c r="A213" s="5"/>
      <c r="B213" s="5"/>
      <c r="C213" s="5"/>
      <c r="D213" s="5"/>
      <c r="E213" s="474"/>
      <c r="F213" s="5"/>
      <c r="G213" s="5"/>
      <c r="H213" s="699"/>
      <c r="I213" s="699"/>
      <c r="J213" s="699"/>
      <c r="K213" s="699"/>
      <c r="L213" s="699"/>
      <c r="M213" s="699"/>
      <c r="N213" s="699"/>
      <c r="O213" s="699"/>
      <c r="P213" s="699"/>
      <c r="Q213" s="699"/>
      <c r="R213" s="699"/>
      <c r="S213" s="699"/>
      <c r="T213" s="699"/>
      <c r="U213" s="699"/>
      <c r="V213" s="699"/>
      <c r="W213" s="699"/>
      <c r="X213" s="5"/>
      <c r="Y213" s="5"/>
      <c r="Z213" s="5"/>
    </row>
    <row r="214" spans="1:26" ht="15.75" customHeight="1">
      <c r="A214" s="5"/>
      <c r="B214" s="5"/>
      <c r="C214" s="5"/>
      <c r="D214" s="5"/>
      <c r="E214" s="474"/>
      <c r="F214" s="5"/>
      <c r="G214" s="5"/>
      <c r="H214" s="699"/>
      <c r="I214" s="699"/>
      <c r="J214" s="699"/>
      <c r="K214" s="699"/>
      <c r="L214" s="699"/>
      <c r="M214" s="699"/>
      <c r="N214" s="699"/>
      <c r="O214" s="699"/>
      <c r="P214" s="699"/>
      <c r="Q214" s="699"/>
      <c r="R214" s="699"/>
      <c r="S214" s="699"/>
      <c r="T214" s="699"/>
      <c r="U214" s="699"/>
      <c r="V214" s="699"/>
      <c r="W214" s="699"/>
      <c r="X214" s="5"/>
      <c r="Y214" s="5"/>
      <c r="Z214" s="5"/>
    </row>
    <row r="215" spans="1:26" ht="15.75" customHeight="1">
      <c r="A215" s="5"/>
      <c r="B215" s="5"/>
      <c r="C215" s="5"/>
      <c r="D215" s="5"/>
      <c r="E215" s="474"/>
      <c r="F215" s="5"/>
      <c r="G215" s="5"/>
      <c r="H215" s="699"/>
      <c r="I215" s="699"/>
      <c r="J215" s="699"/>
      <c r="K215" s="699"/>
      <c r="L215" s="699"/>
      <c r="M215" s="699"/>
      <c r="N215" s="699"/>
      <c r="O215" s="699"/>
      <c r="P215" s="699"/>
      <c r="Q215" s="699"/>
      <c r="R215" s="699"/>
      <c r="S215" s="699"/>
      <c r="T215" s="699"/>
      <c r="U215" s="699"/>
      <c r="V215" s="699"/>
      <c r="W215" s="699"/>
      <c r="X215" s="5"/>
      <c r="Y215" s="5"/>
      <c r="Z215" s="5"/>
    </row>
    <row r="216" spans="1:26" ht="15.75" customHeight="1">
      <c r="A216" s="5"/>
      <c r="B216" s="5"/>
      <c r="C216" s="5"/>
      <c r="D216" s="5"/>
      <c r="E216" s="474"/>
      <c r="F216" s="5"/>
      <c r="G216" s="5"/>
      <c r="H216" s="699"/>
      <c r="I216" s="699"/>
      <c r="J216" s="699"/>
      <c r="K216" s="699"/>
      <c r="L216" s="699"/>
      <c r="M216" s="699"/>
      <c r="N216" s="699"/>
      <c r="O216" s="699"/>
      <c r="P216" s="699"/>
      <c r="Q216" s="699"/>
      <c r="R216" s="699"/>
      <c r="S216" s="699"/>
      <c r="T216" s="699"/>
      <c r="U216" s="699"/>
      <c r="V216" s="699"/>
      <c r="W216" s="699"/>
      <c r="X216" s="5"/>
      <c r="Y216" s="5"/>
      <c r="Z216" s="5"/>
    </row>
    <row r="217" spans="1:26" ht="15.75" customHeight="1">
      <c r="A217" s="5"/>
      <c r="B217" s="5"/>
      <c r="C217" s="5"/>
      <c r="D217" s="5"/>
      <c r="E217" s="474"/>
      <c r="F217" s="5"/>
      <c r="G217" s="5"/>
      <c r="H217" s="699"/>
      <c r="I217" s="699"/>
      <c r="J217" s="699"/>
      <c r="K217" s="699"/>
      <c r="L217" s="699"/>
      <c r="M217" s="699"/>
      <c r="N217" s="699"/>
      <c r="O217" s="699"/>
      <c r="P217" s="699"/>
      <c r="Q217" s="699"/>
      <c r="R217" s="699"/>
      <c r="S217" s="699"/>
      <c r="T217" s="699"/>
      <c r="U217" s="699"/>
      <c r="V217" s="699"/>
      <c r="W217" s="699"/>
      <c r="X217" s="5"/>
      <c r="Y217" s="5"/>
      <c r="Z217" s="5"/>
    </row>
    <row r="218" spans="1:26" ht="15.75" customHeight="1">
      <c r="A218" s="5"/>
      <c r="B218" s="5"/>
      <c r="C218" s="5"/>
      <c r="D218" s="5"/>
      <c r="E218" s="474"/>
      <c r="F218" s="5"/>
      <c r="G218" s="5"/>
      <c r="H218" s="699"/>
      <c r="I218" s="699"/>
      <c r="J218" s="699"/>
      <c r="K218" s="699"/>
      <c r="L218" s="699"/>
      <c r="M218" s="699"/>
      <c r="N218" s="699"/>
      <c r="O218" s="699"/>
      <c r="P218" s="699"/>
      <c r="Q218" s="699"/>
      <c r="R218" s="699"/>
      <c r="S218" s="699"/>
      <c r="T218" s="699"/>
      <c r="U218" s="699"/>
      <c r="V218" s="699"/>
      <c r="W218" s="699"/>
      <c r="X218" s="5"/>
      <c r="Y218" s="5"/>
      <c r="Z218" s="5"/>
    </row>
    <row r="219" spans="1:26" ht="15.75" customHeight="1">
      <c r="A219" s="5"/>
      <c r="B219" s="5"/>
      <c r="C219" s="5"/>
      <c r="D219" s="5"/>
      <c r="E219" s="474"/>
      <c r="F219" s="5"/>
      <c r="G219" s="5"/>
      <c r="H219" s="699"/>
      <c r="I219" s="699"/>
      <c r="J219" s="699"/>
      <c r="K219" s="699"/>
      <c r="L219" s="699"/>
      <c r="M219" s="699"/>
      <c r="N219" s="699"/>
      <c r="O219" s="699"/>
      <c r="P219" s="699"/>
      <c r="Q219" s="699"/>
      <c r="R219" s="699"/>
      <c r="S219" s="699"/>
      <c r="T219" s="699"/>
      <c r="U219" s="699"/>
      <c r="V219" s="699"/>
      <c r="W219" s="699"/>
      <c r="X219" s="5"/>
      <c r="Y219" s="5"/>
      <c r="Z219" s="5"/>
    </row>
    <row r="220" spans="1:26" ht="15.75" customHeight="1">
      <c r="A220" s="5"/>
      <c r="B220" s="5"/>
      <c r="C220" s="5"/>
      <c r="D220" s="5"/>
      <c r="E220" s="474"/>
      <c r="F220" s="5"/>
      <c r="G220" s="5"/>
      <c r="H220" s="699"/>
      <c r="I220" s="699"/>
      <c r="J220" s="699"/>
      <c r="K220" s="699"/>
      <c r="L220" s="699"/>
      <c r="M220" s="699"/>
      <c r="N220" s="699"/>
      <c r="O220" s="699"/>
      <c r="P220" s="699"/>
      <c r="Q220" s="699"/>
      <c r="R220" s="699"/>
      <c r="S220" s="699"/>
      <c r="T220" s="699"/>
      <c r="U220" s="699"/>
      <c r="V220" s="699"/>
      <c r="W220" s="699"/>
      <c r="X220" s="5"/>
      <c r="Y220" s="5"/>
      <c r="Z220" s="5"/>
    </row>
    <row r="221" spans="1:26" ht="15.75" customHeight="1">
      <c r="A221" s="5"/>
      <c r="B221" s="5"/>
      <c r="C221" s="5"/>
      <c r="D221" s="5"/>
      <c r="E221" s="474"/>
      <c r="F221" s="5"/>
      <c r="G221" s="5"/>
      <c r="H221" s="699"/>
      <c r="I221" s="699"/>
      <c r="J221" s="699"/>
      <c r="K221" s="699"/>
      <c r="L221" s="699"/>
      <c r="M221" s="699"/>
      <c r="N221" s="699"/>
      <c r="O221" s="699"/>
      <c r="P221" s="699"/>
      <c r="Q221" s="699"/>
      <c r="R221" s="699"/>
      <c r="S221" s="699"/>
      <c r="T221" s="699"/>
      <c r="U221" s="699"/>
      <c r="V221" s="699"/>
      <c r="W221" s="699"/>
      <c r="X221" s="5"/>
      <c r="Y221" s="5"/>
      <c r="Z221" s="5"/>
    </row>
    <row r="222" spans="1:26" ht="15.75" customHeight="1">
      <c r="A222" s="5"/>
      <c r="B222" s="5"/>
      <c r="C222" s="5"/>
      <c r="D222" s="5"/>
      <c r="E222" s="474"/>
      <c r="F222" s="5"/>
      <c r="G222" s="5"/>
      <c r="H222" s="699"/>
      <c r="I222" s="699"/>
      <c r="J222" s="699"/>
      <c r="K222" s="699"/>
      <c r="L222" s="699"/>
      <c r="M222" s="699"/>
      <c r="N222" s="699"/>
      <c r="O222" s="699"/>
      <c r="P222" s="699"/>
      <c r="Q222" s="699"/>
      <c r="R222" s="699"/>
      <c r="S222" s="699"/>
      <c r="T222" s="699"/>
      <c r="U222" s="699"/>
      <c r="V222" s="699"/>
      <c r="W222" s="699"/>
      <c r="X222" s="5"/>
      <c r="Y222" s="5"/>
      <c r="Z222" s="5"/>
    </row>
    <row r="223" spans="1:26" ht="15.75" customHeight="1">
      <c r="A223" s="5"/>
      <c r="B223" s="5"/>
      <c r="C223" s="5"/>
      <c r="D223" s="5"/>
      <c r="E223" s="474"/>
      <c r="F223" s="5"/>
      <c r="G223" s="5"/>
      <c r="H223" s="699"/>
      <c r="I223" s="699"/>
      <c r="J223" s="699"/>
      <c r="K223" s="699"/>
      <c r="L223" s="699"/>
      <c r="M223" s="699"/>
      <c r="N223" s="699"/>
      <c r="O223" s="699"/>
      <c r="P223" s="699"/>
      <c r="Q223" s="699"/>
      <c r="R223" s="699"/>
      <c r="S223" s="699"/>
      <c r="T223" s="699"/>
      <c r="U223" s="699"/>
      <c r="V223" s="699"/>
      <c r="W223" s="699"/>
      <c r="X223" s="5"/>
      <c r="Y223" s="5"/>
      <c r="Z223" s="5"/>
    </row>
    <row r="224" spans="1:26" ht="15.75" customHeight="1">
      <c r="A224" s="5"/>
      <c r="B224" s="5"/>
      <c r="C224" s="5"/>
      <c r="D224" s="5"/>
      <c r="E224" s="474"/>
      <c r="F224" s="5"/>
      <c r="G224" s="5"/>
      <c r="H224" s="699"/>
      <c r="I224" s="699"/>
      <c r="J224" s="699"/>
      <c r="K224" s="699"/>
      <c r="L224" s="699"/>
      <c r="M224" s="699"/>
      <c r="N224" s="699"/>
      <c r="O224" s="699"/>
      <c r="P224" s="699"/>
      <c r="Q224" s="699"/>
      <c r="R224" s="699"/>
      <c r="S224" s="699"/>
      <c r="T224" s="699"/>
      <c r="U224" s="699"/>
      <c r="V224" s="699"/>
      <c r="W224" s="699"/>
      <c r="X224" s="5"/>
      <c r="Y224" s="5"/>
      <c r="Z224" s="5"/>
    </row>
    <row r="225" spans="1:26" ht="15.75" customHeight="1">
      <c r="A225" s="5"/>
      <c r="B225" s="5"/>
      <c r="C225" s="5"/>
      <c r="D225" s="5"/>
      <c r="E225" s="474"/>
      <c r="F225" s="5"/>
      <c r="G225" s="5"/>
      <c r="H225" s="699"/>
      <c r="I225" s="699"/>
      <c r="J225" s="699"/>
      <c r="K225" s="699"/>
      <c r="L225" s="699"/>
      <c r="M225" s="699"/>
      <c r="N225" s="699"/>
      <c r="O225" s="699"/>
      <c r="P225" s="699"/>
      <c r="Q225" s="699"/>
      <c r="R225" s="699"/>
      <c r="S225" s="699"/>
      <c r="T225" s="699"/>
      <c r="U225" s="699"/>
      <c r="V225" s="699"/>
      <c r="W225" s="699"/>
      <c r="X225" s="5"/>
      <c r="Y225" s="5"/>
      <c r="Z225" s="5"/>
    </row>
    <row r="226" spans="1:26" ht="15.75" customHeight="1">
      <c r="A226" s="5"/>
      <c r="B226" s="5"/>
      <c r="C226" s="5"/>
      <c r="D226" s="5"/>
      <c r="E226" s="474"/>
      <c r="F226" s="5"/>
      <c r="G226" s="5"/>
      <c r="H226" s="699"/>
      <c r="I226" s="699"/>
      <c r="J226" s="699"/>
      <c r="K226" s="699"/>
      <c r="L226" s="699"/>
      <c r="M226" s="699"/>
      <c r="N226" s="699"/>
      <c r="O226" s="699"/>
      <c r="P226" s="699"/>
      <c r="Q226" s="699"/>
      <c r="R226" s="699"/>
      <c r="S226" s="699"/>
      <c r="T226" s="699"/>
      <c r="U226" s="699"/>
      <c r="V226" s="699"/>
      <c r="W226" s="699"/>
      <c r="X226" s="5"/>
      <c r="Y226" s="5"/>
      <c r="Z226" s="5"/>
    </row>
    <row r="227" spans="1:26" ht="15.75" customHeight="1">
      <c r="A227" s="5"/>
      <c r="B227" s="5"/>
      <c r="C227" s="5"/>
      <c r="D227" s="5"/>
      <c r="E227" s="474"/>
      <c r="F227" s="5"/>
      <c r="G227" s="5"/>
      <c r="H227" s="699"/>
      <c r="I227" s="699"/>
      <c r="J227" s="699"/>
      <c r="K227" s="699"/>
      <c r="L227" s="699"/>
      <c r="M227" s="699"/>
      <c r="N227" s="699"/>
      <c r="O227" s="699"/>
      <c r="P227" s="699"/>
      <c r="Q227" s="699"/>
      <c r="R227" s="699"/>
      <c r="S227" s="699"/>
      <c r="T227" s="699"/>
      <c r="U227" s="699"/>
      <c r="V227" s="699"/>
      <c r="W227" s="699"/>
      <c r="X227" s="5"/>
      <c r="Y227" s="5"/>
      <c r="Z227" s="5"/>
    </row>
    <row r="228" spans="1:26" ht="15.75" customHeight="1">
      <c r="A228" s="5"/>
      <c r="B228" s="5"/>
      <c r="C228" s="5"/>
      <c r="D228" s="5"/>
      <c r="E228" s="474"/>
      <c r="F228" s="5"/>
      <c r="G228" s="5"/>
      <c r="H228" s="699"/>
      <c r="I228" s="699"/>
      <c r="J228" s="699"/>
      <c r="K228" s="699"/>
      <c r="L228" s="699"/>
      <c r="M228" s="699"/>
      <c r="N228" s="699"/>
      <c r="O228" s="699"/>
      <c r="P228" s="699"/>
      <c r="Q228" s="699"/>
      <c r="R228" s="699"/>
      <c r="S228" s="699"/>
      <c r="T228" s="699"/>
      <c r="U228" s="699"/>
      <c r="V228" s="699"/>
      <c r="W228" s="699"/>
      <c r="X228" s="5"/>
      <c r="Y228" s="5"/>
      <c r="Z228" s="5"/>
    </row>
    <row r="229" spans="1:26" ht="15.75" customHeight="1">
      <c r="A229" s="5"/>
      <c r="B229" s="5"/>
      <c r="C229" s="5"/>
      <c r="D229" s="5"/>
      <c r="E229" s="474"/>
      <c r="F229" s="5"/>
      <c r="G229" s="5"/>
      <c r="H229" s="699"/>
      <c r="I229" s="699"/>
      <c r="J229" s="699"/>
      <c r="K229" s="699"/>
      <c r="L229" s="699"/>
      <c r="M229" s="699"/>
      <c r="N229" s="699"/>
      <c r="O229" s="699"/>
      <c r="P229" s="699"/>
      <c r="Q229" s="699"/>
      <c r="R229" s="699"/>
      <c r="S229" s="699"/>
      <c r="T229" s="699"/>
      <c r="U229" s="699"/>
      <c r="V229" s="699"/>
      <c r="W229" s="699"/>
      <c r="X229" s="5"/>
      <c r="Y229" s="5"/>
      <c r="Z229" s="5"/>
    </row>
    <row r="230" spans="1:26" ht="15.75" customHeight="1">
      <c r="A230" s="5"/>
      <c r="B230" s="5"/>
      <c r="C230" s="5"/>
      <c r="D230" s="5"/>
      <c r="E230" s="474"/>
      <c r="F230" s="5"/>
      <c r="G230" s="5"/>
      <c r="H230" s="699"/>
      <c r="I230" s="699"/>
      <c r="J230" s="699"/>
      <c r="K230" s="699"/>
      <c r="L230" s="699"/>
      <c r="M230" s="699"/>
      <c r="N230" s="699"/>
      <c r="O230" s="699"/>
      <c r="P230" s="699"/>
      <c r="Q230" s="699"/>
      <c r="R230" s="699"/>
      <c r="S230" s="699"/>
      <c r="T230" s="699"/>
      <c r="U230" s="699"/>
      <c r="V230" s="699"/>
      <c r="W230" s="699"/>
      <c r="X230" s="5"/>
      <c r="Y230" s="5"/>
      <c r="Z230" s="5"/>
    </row>
    <row r="231" spans="1:26" ht="15.75" customHeight="1">
      <c r="A231" s="5"/>
      <c r="B231" s="5"/>
      <c r="C231" s="5"/>
      <c r="D231" s="5"/>
      <c r="E231" s="474"/>
      <c r="F231" s="5"/>
      <c r="G231" s="5"/>
      <c r="H231" s="699"/>
      <c r="I231" s="699"/>
      <c r="J231" s="699"/>
      <c r="K231" s="699"/>
      <c r="L231" s="699"/>
      <c r="M231" s="699"/>
      <c r="N231" s="699"/>
      <c r="O231" s="699"/>
      <c r="P231" s="699"/>
      <c r="Q231" s="699"/>
      <c r="R231" s="699"/>
      <c r="S231" s="699"/>
      <c r="T231" s="699"/>
      <c r="U231" s="699"/>
      <c r="V231" s="699"/>
      <c r="W231" s="699"/>
      <c r="X231" s="5"/>
      <c r="Y231" s="5"/>
      <c r="Z231" s="5"/>
    </row>
    <row r="232" spans="1:26" ht="15.75" customHeight="1">
      <c r="A232" s="5"/>
      <c r="B232" s="5"/>
      <c r="C232" s="5"/>
      <c r="D232" s="5"/>
      <c r="E232" s="474"/>
      <c r="F232" s="5"/>
      <c r="G232" s="5"/>
      <c r="H232" s="699"/>
      <c r="I232" s="699"/>
      <c r="J232" s="699"/>
      <c r="K232" s="699"/>
      <c r="L232" s="699"/>
      <c r="M232" s="699"/>
      <c r="N232" s="699"/>
      <c r="O232" s="699"/>
      <c r="P232" s="699"/>
      <c r="Q232" s="699"/>
      <c r="R232" s="699"/>
      <c r="S232" s="699"/>
      <c r="T232" s="699"/>
      <c r="U232" s="699"/>
      <c r="V232" s="699"/>
      <c r="W232" s="699"/>
      <c r="X232" s="5"/>
      <c r="Y232" s="5"/>
      <c r="Z232" s="5"/>
    </row>
    <row r="233" spans="1:26" ht="15.75" customHeight="1">
      <c r="A233" s="5"/>
      <c r="B233" s="5"/>
      <c r="C233" s="5"/>
      <c r="D233" s="5"/>
      <c r="E233" s="474"/>
      <c r="F233" s="5"/>
      <c r="G233" s="5"/>
      <c r="H233" s="699"/>
      <c r="I233" s="699"/>
      <c r="J233" s="699"/>
      <c r="K233" s="699"/>
      <c r="L233" s="699"/>
      <c r="M233" s="699"/>
      <c r="N233" s="699"/>
      <c r="O233" s="699"/>
      <c r="P233" s="699"/>
      <c r="Q233" s="699"/>
      <c r="R233" s="699"/>
      <c r="S233" s="699"/>
      <c r="T233" s="699"/>
      <c r="U233" s="699"/>
      <c r="V233" s="699"/>
      <c r="W233" s="699"/>
      <c r="X233" s="5"/>
      <c r="Y233" s="5"/>
      <c r="Z233" s="5"/>
    </row>
    <row r="234" spans="1:26" ht="15.75" customHeight="1">
      <c r="A234" s="5"/>
      <c r="B234" s="5"/>
      <c r="C234" s="5"/>
      <c r="D234" s="5"/>
      <c r="E234" s="474"/>
      <c r="F234" s="5"/>
      <c r="G234" s="5"/>
      <c r="H234" s="699"/>
      <c r="I234" s="699"/>
      <c r="J234" s="699"/>
      <c r="K234" s="699"/>
      <c r="L234" s="699"/>
      <c r="M234" s="699"/>
      <c r="N234" s="699"/>
      <c r="O234" s="699"/>
      <c r="P234" s="699"/>
      <c r="Q234" s="699"/>
      <c r="R234" s="699"/>
      <c r="S234" s="699"/>
      <c r="T234" s="699"/>
      <c r="U234" s="699"/>
      <c r="V234" s="699"/>
      <c r="W234" s="699"/>
      <c r="X234" s="5"/>
      <c r="Y234" s="5"/>
      <c r="Z234" s="5"/>
    </row>
    <row r="235" spans="1:26" ht="15.75" customHeight="1">
      <c r="A235" s="5"/>
      <c r="B235" s="5"/>
      <c r="C235" s="5"/>
      <c r="D235" s="5"/>
      <c r="E235" s="474"/>
      <c r="F235" s="5"/>
      <c r="G235" s="5"/>
      <c r="H235" s="699"/>
      <c r="I235" s="699"/>
      <c r="J235" s="699"/>
      <c r="K235" s="699"/>
      <c r="L235" s="699"/>
      <c r="M235" s="699"/>
      <c r="N235" s="699"/>
      <c r="O235" s="699"/>
      <c r="P235" s="699"/>
      <c r="Q235" s="699"/>
      <c r="R235" s="699"/>
      <c r="S235" s="699"/>
      <c r="T235" s="699"/>
      <c r="U235" s="699"/>
      <c r="V235" s="699"/>
      <c r="W235" s="699"/>
      <c r="X235" s="5"/>
      <c r="Y235" s="5"/>
      <c r="Z235" s="5"/>
    </row>
    <row r="236" spans="1:26" ht="15.75" customHeight="1">
      <c r="A236" s="5"/>
      <c r="B236" s="5"/>
      <c r="C236" s="5"/>
      <c r="D236" s="5"/>
      <c r="E236" s="474"/>
      <c r="F236" s="5"/>
      <c r="G236" s="5"/>
      <c r="H236" s="699"/>
      <c r="I236" s="699"/>
      <c r="J236" s="699"/>
      <c r="K236" s="699"/>
      <c r="L236" s="699"/>
      <c r="M236" s="699"/>
      <c r="N236" s="699"/>
      <c r="O236" s="699"/>
      <c r="P236" s="699"/>
      <c r="Q236" s="699"/>
      <c r="R236" s="699"/>
      <c r="S236" s="699"/>
      <c r="T236" s="699"/>
      <c r="U236" s="699"/>
      <c r="V236" s="699"/>
      <c r="W236" s="699"/>
      <c r="X236" s="5"/>
      <c r="Y236" s="5"/>
      <c r="Z236" s="5"/>
    </row>
    <row r="237" spans="1:26" ht="15.75" customHeight="1">
      <c r="A237" s="5"/>
      <c r="B237" s="5"/>
      <c r="C237" s="5"/>
      <c r="D237" s="5"/>
      <c r="E237" s="474"/>
      <c r="F237" s="5"/>
      <c r="G237" s="5"/>
      <c r="H237" s="699"/>
      <c r="I237" s="699"/>
      <c r="J237" s="699"/>
      <c r="K237" s="699"/>
      <c r="L237" s="699"/>
      <c r="M237" s="699"/>
      <c r="N237" s="699"/>
      <c r="O237" s="699"/>
      <c r="P237" s="699"/>
      <c r="Q237" s="699"/>
      <c r="R237" s="699"/>
      <c r="S237" s="699"/>
      <c r="T237" s="699"/>
      <c r="U237" s="699"/>
      <c r="V237" s="699"/>
      <c r="W237" s="699"/>
      <c r="X237" s="5"/>
      <c r="Y237" s="5"/>
      <c r="Z237" s="5"/>
    </row>
    <row r="238" spans="1:26" ht="15.75" customHeight="1">
      <c r="A238" s="5"/>
      <c r="B238" s="5"/>
      <c r="C238" s="5"/>
      <c r="D238" s="5"/>
      <c r="E238" s="474"/>
      <c r="F238" s="5"/>
      <c r="G238" s="5"/>
      <c r="H238" s="699"/>
      <c r="I238" s="699"/>
      <c r="J238" s="699"/>
      <c r="K238" s="699"/>
      <c r="L238" s="699"/>
      <c r="M238" s="699"/>
      <c r="N238" s="699"/>
      <c r="O238" s="699"/>
      <c r="P238" s="699"/>
      <c r="Q238" s="699"/>
      <c r="R238" s="699"/>
      <c r="S238" s="699"/>
      <c r="T238" s="699"/>
      <c r="U238" s="699"/>
      <c r="V238" s="699"/>
      <c r="W238" s="699"/>
      <c r="X238" s="5"/>
      <c r="Y238" s="5"/>
      <c r="Z238" s="5"/>
    </row>
    <row r="239" spans="1:26" ht="15.75" customHeight="1">
      <c r="A239" s="5"/>
      <c r="B239" s="5"/>
      <c r="C239" s="5"/>
      <c r="D239" s="5"/>
      <c r="E239" s="474"/>
      <c r="F239" s="5"/>
      <c r="G239" s="5"/>
      <c r="H239" s="699"/>
      <c r="I239" s="699"/>
      <c r="J239" s="699"/>
      <c r="K239" s="699"/>
      <c r="L239" s="699"/>
      <c r="M239" s="699"/>
      <c r="N239" s="699"/>
      <c r="O239" s="699"/>
      <c r="P239" s="699"/>
      <c r="Q239" s="699"/>
      <c r="R239" s="699"/>
      <c r="S239" s="699"/>
      <c r="T239" s="699"/>
      <c r="U239" s="699"/>
      <c r="V239" s="699"/>
      <c r="W239" s="699"/>
      <c r="X239" s="5"/>
      <c r="Y239" s="5"/>
      <c r="Z239" s="5"/>
    </row>
    <row r="240" spans="1:26" ht="15.75" customHeight="1">
      <c r="A240" s="5"/>
      <c r="B240" s="5"/>
      <c r="C240" s="5"/>
      <c r="D240" s="5"/>
      <c r="E240" s="474"/>
      <c r="F240" s="5"/>
      <c r="G240" s="5"/>
      <c r="H240" s="699"/>
      <c r="I240" s="699"/>
      <c r="J240" s="699"/>
      <c r="K240" s="699"/>
      <c r="L240" s="699"/>
      <c r="M240" s="699"/>
      <c r="N240" s="699"/>
      <c r="O240" s="699"/>
      <c r="P240" s="699"/>
      <c r="Q240" s="699"/>
      <c r="R240" s="699"/>
      <c r="S240" s="699"/>
      <c r="T240" s="699"/>
      <c r="U240" s="699"/>
      <c r="V240" s="699"/>
      <c r="W240" s="699"/>
      <c r="X240" s="5"/>
      <c r="Y240" s="5"/>
      <c r="Z240" s="5"/>
    </row>
    <row r="241" spans="1:26" ht="15.75" customHeight="1">
      <c r="A241" s="5"/>
      <c r="B241" s="5"/>
      <c r="C241" s="5"/>
      <c r="D241" s="5"/>
      <c r="E241" s="474"/>
      <c r="F241" s="5"/>
      <c r="G241" s="5"/>
      <c r="H241" s="699"/>
      <c r="I241" s="699"/>
      <c r="J241" s="699"/>
      <c r="K241" s="699"/>
      <c r="L241" s="699"/>
      <c r="M241" s="699"/>
      <c r="N241" s="699"/>
      <c r="O241" s="699"/>
      <c r="P241" s="699"/>
      <c r="Q241" s="699"/>
      <c r="R241" s="699"/>
      <c r="S241" s="699"/>
      <c r="T241" s="699"/>
      <c r="U241" s="699"/>
      <c r="V241" s="699"/>
      <c r="W241" s="699"/>
      <c r="X241" s="5"/>
      <c r="Y241" s="5"/>
      <c r="Z241" s="5"/>
    </row>
    <row r="242" spans="1:26" ht="15.75" customHeight="1">
      <c r="A242" s="5"/>
      <c r="B242" s="5"/>
      <c r="C242" s="5"/>
      <c r="D242" s="5"/>
      <c r="E242" s="474"/>
      <c r="F242" s="5"/>
      <c r="G242" s="5"/>
      <c r="H242" s="699"/>
      <c r="I242" s="699"/>
      <c r="J242" s="699"/>
      <c r="K242" s="699"/>
      <c r="L242" s="699"/>
      <c r="M242" s="699"/>
      <c r="N242" s="699"/>
      <c r="O242" s="699"/>
      <c r="P242" s="699"/>
      <c r="Q242" s="699"/>
      <c r="R242" s="699"/>
      <c r="S242" s="699"/>
      <c r="T242" s="699"/>
      <c r="U242" s="699"/>
      <c r="V242" s="699"/>
      <c r="W242" s="699"/>
      <c r="X242" s="5"/>
      <c r="Y242" s="5"/>
      <c r="Z242" s="5"/>
    </row>
    <row r="243" spans="1:26" ht="15.75" customHeight="1">
      <c r="A243" s="5"/>
      <c r="B243" s="5"/>
      <c r="C243" s="5"/>
      <c r="D243" s="5"/>
      <c r="E243" s="474"/>
      <c r="F243" s="5"/>
      <c r="G243" s="5"/>
      <c r="H243" s="699"/>
      <c r="I243" s="699"/>
      <c r="J243" s="699"/>
      <c r="K243" s="699"/>
      <c r="L243" s="699"/>
      <c r="M243" s="699"/>
      <c r="N243" s="699"/>
      <c r="O243" s="699"/>
      <c r="P243" s="699"/>
      <c r="Q243" s="699"/>
      <c r="R243" s="699"/>
      <c r="S243" s="699"/>
      <c r="T243" s="699"/>
      <c r="U243" s="699"/>
      <c r="V243" s="699"/>
      <c r="W243" s="699"/>
      <c r="X243" s="5"/>
      <c r="Y243" s="5"/>
      <c r="Z243" s="5"/>
    </row>
    <row r="244" spans="1:26" ht="15.75" customHeight="1">
      <c r="A244" s="5"/>
      <c r="B244" s="5"/>
      <c r="C244" s="5"/>
      <c r="D244" s="5"/>
      <c r="E244" s="474"/>
      <c r="F244" s="5"/>
      <c r="G244" s="5"/>
      <c r="H244" s="699"/>
      <c r="I244" s="699"/>
      <c r="J244" s="699"/>
      <c r="K244" s="699"/>
      <c r="L244" s="699"/>
      <c r="M244" s="699"/>
      <c r="N244" s="699"/>
      <c r="O244" s="699"/>
      <c r="P244" s="699"/>
      <c r="Q244" s="699"/>
      <c r="R244" s="699"/>
      <c r="S244" s="699"/>
      <c r="T244" s="699"/>
      <c r="U244" s="699"/>
      <c r="V244" s="699"/>
      <c r="W244" s="699"/>
      <c r="X244" s="5"/>
      <c r="Y244" s="5"/>
      <c r="Z244" s="5"/>
    </row>
    <row r="245" spans="1:26" ht="15.75" customHeight="1">
      <c r="A245" s="5"/>
      <c r="B245" s="5"/>
      <c r="C245" s="5"/>
      <c r="D245" s="5"/>
      <c r="E245" s="474"/>
      <c r="F245" s="5"/>
      <c r="G245" s="5"/>
      <c r="H245" s="699"/>
      <c r="I245" s="699"/>
      <c r="J245" s="699"/>
      <c r="K245" s="699"/>
      <c r="L245" s="699"/>
      <c r="M245" s="699"/>
      <c r="N245" s="699"/>
      <c r="O245" s="699"/>
      <c r="P245" s="699"/>
      <c r="Q245" s="699"/>
      <c r="R245" s="699"/>
      <c r="S245" s="699"/>
      <c r="T245" s="699"/>
      <c r="U245" s="699"/>
      <c r="V245" s="699"/>
      <c r="W245" s="699"/>
      <c r="X245" s="5"/>
      <c r="Y245" s="5"/>
      <c r="Z245" s="5"/>
    </row>
    <row r="246" spans="1:26" ht="15.75" customHeight="1">
      <c r="A246" s="5"/>
      <c r="B246" s="5"/>
      <c r="C246" s="5"/>
      <c r="D246" s="5"/>
      <c r="E246" s="474"/>
      <c r="F246" s="5"/>
      <c r="G246" s="5"/>
      <c r="H246" s="699"/>
      <c r="I246" s="699"/>
      <c r="J246" s="699"/>
      <c r="K246" s="699"/>
      <c r="L246" s="699"/>
      <c r="M246" s="699"/>
      <c r="N246" s="699"/>
      <c r="O246" s="699"/>
      <c r="P246" s="699"/>
      <c r="Q246" s="699"/>
      <c r="R246" s="699"/>
      <c r="S246" s="699"/>
      <c r="T246" s="699"/>
      <c r="U246" s="699"/>
      <c r="V246" s="699"/>
      <c r="W246" s="699"/>
      <c r="X246" s="5"/>
      <c r="Y246" s="5"/>
      <c r="Z246" s="5"/>
    </row>
    <row r="247" spans="1:26" ht="15.75" customHeight="1">
      <c r="A247" s="5"/>
      <c r="B247" s="5"/>
      <c r="C247" s="5"/>
      <c r="D247" s="5"/>
      <c r="E247" s="474"/>
      <c r="F247" s="5"/>
      <c r="G247" s="5"/>
      <c r="H247" s="699"/>
      <c r="I247" s="699"/>
      <c r="J247" s="699"/>
      <c r="K247" s="699"/>
      <c r="L247" s="699"/>
      <c r="M247" s="699"/>
      <c r="N247" s="699"/>
      <c r="O247" s="699"/>
      <c r="P247" s="699"/>
      <c r="Q247" s="699"/>
      <c r="R247" s="699"/>
      <c r="S247" s="699"/>
      <c r="T247" s="699"/>
      <c r="U247" s="699"/>
      <c r="V247" s="699"/>
      <c r="W247" s="699"/>
      <c r="X247" s="5"/>
      <c r="Y247" s="5"/>
      <c r="Z247" s="5"/>
    </row>
    <row r="248" spans="1:26" ht="15.75" customHeight="1">
      <c r="A248" s="5"/>
      <c r="B248" s="5"/>
      <c r="C248" s="5"/>
      <c r="D248" s="5"/>
      <c r="E248" s="474"/>
      <c r="F248" s="5"/>
      <c r="G248" s="5"/>
      <c r="H248" s="699"/>
      <c r="I248" s="699"/>
      <c r="J248" s="699"/>
      <c r="K248" s="699"/>
      <c r="L248" s="699"/>
      <c r="M248" s="699"/>
      <c r="N248" s="699"/>
      <c r="O248" s="699"/>
      <c r="P248" s="699"/>
      <c r="Q248" s="699"/>
      <c r="R248" s="699"/>
      <c r="S248" s="699"/>
      <c r="T248" s="699"/>
      <c r="U248" s="699"/>
      <c r="V248" s="699"/>
      <c r="W248" s="699"/>
      <c r="X248" s="5"/>
      <c r="Y248" s="5"/>
      <c r="Z248" s="5"/>
    </row>
    <row r="249" spans="1:26" ht="15.75" customHeight="1">
      <c r="A249" s="5"/>
      <c r="B249" s="5"/>
      <c r="C249" s="5"/>
      <c r="D249" s="5"/>
      <c r="E249" s="474"/>
      <c r="F249" s="5"/>
      <c r="G249" s="5"/>
      <c r="H249" s="699"/>
      <c r="I249" s="699"/>
      <c r="J249" s="699"/>
      <c r="K249" s="699"/>
      <c r="L249" s="699"/>
      <c r="M249" s="699"/>
      <c r="N249" s="699"/>
      <c r="O249" s="699"/>
      <c r="P249" s="699"/>
      <c r="Q249" s="699"/>
      <c r="R249" s="699"/>
      <c r="S249" s="699"/>
      <c r="T249" s="699"/>
      <c r="U249" s="699"/>
      <c r="V249" s="699"/>
      <c r="W249" s="699"/>
      <c r="X249" s="5"/>
      <c r="Y249" s="5"/>
      <c r="Z249" s="5"/>
    </row>
    <row r="250" spans="1:26" ht="15.75" customHeight="1">
      <c r="A250" s="5"/>
      <c r="B250" s="5"/>
      <c r="C250" s="5"/>
      <c r="D250" s="5"/>
      <c r="E250" s="474"/>
      <c r="F250" s="5"/>
      <c r="G250" s="5"/>
      <c r="H250" s="699"/>
      <c r="I250" s="699"/>
      <c r="J250" s="699"/>
      <c r="K250" s="699"/>
      <c r="L250" s="699"/>
      <c r="M250" s="699"/>
      <c r="N250" s="699"/>
      <c r="O250" s="699"/>
      <c r="P250" s="699"/>
      <c r="Q250" s="699"/>
      <c r="R250" s="699"/>
      <c r="S250" s="699"/>
      <c r="T250" s="699"/>
      <c r="U250" s="699"/>
      <c r="V250" s="699"/>
      <c r="W250" s="699"/>
      <c r="X250" s="5"/>
      <c r="Y250" s="5"/>
      <c r="Z250" s="5"/>
    </row>
    <row r="251" spans="1:26" ht="15.75" customHeight="1">
      <c r="A251" s="5"/>
      <c r="B251" s="5"/>
      <c r="C251" s="5"/>
      <c r="D251" s="5"/>
      <c r="E251" s="474"/>
      <c r="F251" s="5"/>
      <c r="G251" s="5"/>
      <c r="H251" s="699"/>
      <c r="I251" s="699"/>
      <c r="J251" s="699"/>
      <c r="K251" s="699"/>
      <c r="L251" s="699"/>
      <c r="M251" s="699"/>
      <c r="N251" s="699"/>
      <c r="O251" s="699"/>
      <c r="P251" s="699"/>
      <c r="Q251" s="699"/>
      <c r="R251" s="699"/>
      <c r="S251" s="699"/>
      <c r="T251" s="699"/>
      <c r="U251" s="699"/>
      <c r="V251" s="699"/>
      <c r="W251" s="699"/>
      <c r="X251" s="5"/>
      <c r="Y251" s="5"/>
      <c r="Z251" s="5"/>
    </row>
    <row r="252" spans="1:26" ht="15.75" customHeight="1">
      <c r="A252" s="5"/>
      <c r="B252" s="5"/>
      <c r="C252" s="5"/>
      <c r="D252" s="5"/>
      <c r="E252" s="474"/>
      <c r="F252" s="5"/>
      <c r="G252" s="5"/>
      <c r="H252" s="699"/>
      <c r="I252" s="699"/>
      <c r="J252" s="699"/>
      <c r="K252" s="699"/>
      <c r="L252" s="699"/>
      <c r="M252" s="699"/>
      <c r="N252" s="699"/>
      <c r="O252" s="699"/>
      <c r="P252" s="699"/>
      <c r="Q252" s="699"/>
      <c r="R252" s="699"/>
      <c r="S252" s="699"/>
      <c r="T252" s="699"/>
      <c r="U252" s="699"/>
      <c r="V252" s="699"/>
      <c r="W252" s="699"/>
      <c r="X252" s="5"/>
      <c r="Y252" s="5"/>
      <c r="Z252" s="5"/>
    </row>
    <row r="253" spans="1:26" ht="15.75" customHeight="1">
      <c r="A253" s="5"/>
      <c r="B253" s="5"/>
      <c r="C253" s="5"/>
      <c r="D253" s="5"/>
      <c r="E253" s="474"/>
      <c r="F253" s="5"/>
      <c r="G253" s="5"/>
      <c r="H253" s="699"/>
      <c r="I253" s="699"/>
      <c r="J253" s="699"/>
      <c r="K253" s="699"/>
      <c r="L253" s="699"/>
      <c r="M253" s="699"/>
      <c r="N253" s="699"/>
      <c r="O253" s="699"/>
      <c r="P253" s="699"/>
      <c r="Q253" s="699"/>
      <c r="R253" s="699"/>
      <c r="S253" s="699"/>
      <c r="T253" s="699"/>
      <c r="U253" s="699"/>
      <c r="V253" s="699"/>
      <c r="W253" s="699"/>
      <c r="X253" s="5"/>
      <c r="Y253" s="5"/>
      <c r="Z253" s="5"/>
    </row>
    <row r="254" spans="1:26" ht="15.75" customHeight="1">
      <c r="A254" s="5"/>
      <c r="B254" s="5"/>
      <c r="C254" s="5"/>
      <c r="D254" s="5"/>
      <c r="E254" s="474"/>
      <c r="F254" s="5"/>
      <c r="G254" s="5"/>
      <c r="H254" s="699"/>
      <c r="I254" s="699"/>
      <c r="J254" s="699"/>
      <c r="K254" s="699"/>
      <c r="L254" s="699"/>
      <c r="M254" s="699"/>
      <c r="N254" s="699"/>
      <c r="O254" s="699"/>
      <c r="P254" s="699"/>
      <c r="Q254" s="699"/>
      <c r="R254" s="699"/>
      <c r="S254" s="699"/>
      <c r="T254" s="699"/>
      <c r="U254" s="699"/>
      <c r="V254" s="699"/>
      <c r="W254" s="699"/>
      <c r="X254" s="5"/>
      <c r="Y254" s="5"/>
      <c r="Z254" s="5"/>
    </row>
    <row r="255" spans="1:26" ht="15.75" customHeight="1">
      <c r="A255" s="5"/>
      <c r="B255" s="5"/>
      <c r="C255" s="5"/>
      <c r="D255" s="5"/>
      <c r="E255" s="474"/>
      <c r="F255" s="5"/>
      <c r="G255" s="5"/>
      <c r="H255" s="699"/>
      <c r="I255" s="699"/>
      <c r="J255" s="699"/>
      <c r="K255" s="699"/>
      <c r="L255" s="699"/>
      <c r="M255" s="699"/>
      <c r="N255" s="699"/>
      <c r="O255" s="699"/>
      <c r="P255" s="699"/>
      <c r="Q255" s="699"/>
      <c r="R255" s="699"/>
      <c r="S255" s="699"/>
      <c r="T255" s="699"/>
      <c r="U255" s="699"/>
      <c r="V255" s="699"/>
      <c r="W255" s="699"/>
      <c r="X255" s="5"/>
      <c r="Y255" s="5"/>
      <c r="Z255" s="5"/>
    </row>
    <row r="256" spans="1:26" ht="15.75" customHeight="1">
      <c r="A256" s="5"/>
      <c r="B256" s="5"/>
      <c r="C256" s="5"/>
      <c r="D256" s="5"/>
      <c r="E256" s="474"/>
      <c r="F256" s="5"/>
      <c r="G256" s="5"/>
      <c r="H256" s="699"/>
      <c r="I256" s="699"/>
      <c r="J256" s="699"/>
      <c r="K256" s="699"/>
      <c r="L256" s="699"/>
      <c r="M256" s="699"/>
      <c r="N256" s="699"/>
      <c r="O256" s="699"/>
      <c r="P256" s="699"/>
      <c r="Q256" s="699"/>
      <c r="R256" s="699"/>
      <c r="S256" s="699"/>
      <c r="T256" s="699"/>
      <c r="U256" s="699"/>
      <c r="V256" s="699"/>
      <c r="W256" s="699"/>
      <c r="X256" s="5"/>
      <c r="Y256" s="5"/>
      <c r="Z256" s="5"/>
    </row>
    <row r="257" spans="1:26" ht="15.75" customHeight="1">
      <c r="A257" s="5"/>
      <c r="B257" s="5"/>
      <c r="C257" s="5"/>
      <c r="D257" s="5"/>
      <c r="E257" s="474"/>
      <c r="F257" s="5"/>
      <c r="G257" s="5"/>
      <c r="H257" s="699"/>
      <c r="I257" s="699"/>
      <c r="J257" s="699"/>
      <c r="K257" s="699"/>
      <c r="L257" s="699"/>
      <c r="M257" s="699"/>
      <c r="N257" s="699"/>
      <c r="O257" s="699"/>
      <c r="P257" s="699"/>
      <c r="Q257" s="699"/>
      <c r="R257" s="699"/>
      <c r="S257" s="699"/>
      <c r="T257" s="699"/>
      <c r="U257" s="699"/>
      <c r="V257" s="699"/>
      <c r="W257" s="699"/>
      <c r="X257" s="5"/>
      <c r="Y257" s="5"/>
      <c r="Z257" s="5"/>
    </row>
    <row r="258" spans="1:26" ht="15.75" customHeight="1">
      <c r="A258" s="5"/>
      <c r="B258" s="5"/>
      <c r="C258" s="5"/>
      <c r="D258" s="5"/>
      <c r="E258" s="474"/>
      <c r="F258" s="5"/>
      <c r="G258" s="5"/>
      <c r="H258" s="699"/>
      <c r="I258" s="699"/>
      <c r="J258" s="699"/>
      <c r="K258" s="699"/>
      <c r="L258" s="699"/>
      <c r="M258" s="699"/>
      <c r="N258" s="699"/>
      <c r="O258" s="699"/>
      <c r="P258" s="699"/>
      <c r="Q258" s="699"/>
      <c r="R258" s="699"/>
      <c r="S258" s="699"/>
      <c r="T258" s="699"/>
      <c r="U258" s="699"/>
      <c r="V258" s="699"/>
      <c r="W258" s="699"/>
      <c r="X258" s="5"/>
      <c r="Y258" s="5"/>
      <c r="Z258" s="5"/>
    </row>
    <row r="259" spans="1:26" ht="15.75" customHeight="1">
      <c r="A259" s="5"/>
      <c r="B259" s="5"/>
      <c r="C259" s="5"/>
      <c r="D259" s="5"/>
      <c r="E259" s="474"/>
      <c r="F259" s="5"/>
      <c r="G259" s="5"/>
      <c r="H259" s="699"/>
      <c r="I259" s="699"/>
      <c r="J259" s="699"/>
      <c r="K259" s="699"/>
      <c r="L259" s="699"/>
      <c r="M259" s="699"/>
      <c r="N259" s="699"/>
      <c r="O259" s="699"/>
      <c r="P259" s="699"/>
      <c r="Q259" s="699"/>
      <c r="R259" s="699"/>
      <c r="S259" s="699"/>
      <c r="T259" s="699"/>
      <c r="U259" s="699"/>
      <c r="V259" s="699"/>
      <c r="W259" s="699"/>
      <c r="X259" s="5"/>
      <c r="Y259" s="5"/>
      <c r="Z259" s="5"/>
    </row>
    <row r="260" spans="1:26" ht="15.75" customHeight="1">
      <c r="A260" s="5"/>
      <c r="B260" s="5"/>
      <c r="C260" s="5"/>
      <c r="D260" s="5"/>
      <c r="E260" s="474"/>
      <c r="F260" s="5"/>
      <c r="G260" s="5"/>
      <c r="H260" s="699"/>
      <c r="I260" s="699"/>
      <c r="J260" s="699"/>
      <c r="K260" s="699"/>
      <c r="L260" s="699"/>
      <c r="M260" s="699"/>
      <c r="N260" s="699"/>
      <c r="O260" s="699"/>
      <c r="P260" s="699"/>
      <c r="Q260" s="699"/>
      <c r="R260" s="699"/>
      <c r="S260" s="699"/>
      <c r="T260" s="699"/>
      <c r="U260" s="699"/>
      <c r="V260" s="699"/>
      <c r="W260" s="699"/>
      <c r="X260" s="5"/>
      <c r="Y260" s="5"/>
      <c r="Z260" s="5"/>
    </row>
    <row r="261" spans="1:26" ht="15.75" customHeight="1">
      <c r="A261" s="5"/>
      <c r="B261" s="5"/>
      <c r="C261" s="5"/>
      <c r="D261" s="5"/>
      <c r="E261" s="474"/>
      <c r="F261" s="5"/>
      <c r="G261" s="5"/>
      <c r="H261" s="699"/>
      <c r="I261" s="699"/>
      <c r="J261" s="699"/>
      <c r="K261" s="699"/>
      <c r="L261" s="699"/>
      <c r="M261" s="699"/>
      <c r="N261" s="699"/>
      <c r="O261" s="699"/>
      <c r="P261" s="699"/>
      <c r="Q261" s="699"/>
      <c r="R261" s="699"/>
      <c r="S261" s="699"/>
      <c r="T261" s="699"/>
      <c r="U261" s="699"/>
      <c r="V261" s="699"/>
      <c r="W261" s="699"/>
      <c r="X261" s="5"/>
      <c r="Y261" s="5"/>
      <c r="Z261" s="5"/>
    </row>
    <row r="262" spans="1:26" ht="15.75" customHeight="1">
      <c r="A262" s="5"/>
      <c r="B262" s="5"/>
      <c r="C262" s="5"/>
      <c r="D262" s="5"/>
      <c r="E262" s="474"/>
      <c r="F262" s="5"/>
      <c r="G262" s="5"/>
      <c r="H262" s="699"/>
      <c r="I262" s="699"/>
      <c r="J262" s="699"/>
      <c r="K262" s="699"/>
      <c r="L262" s="699"/>
      <c r="M262" s="699"/>
      <c r="N262" s="699"/>
      <c r="O262" s="699"/>
      <c r="P262" s="699"/>
      <c r="Q262" s="699"/>
      <c r="R262" s="699"/>
      <c r="S262" s="699"/>
      <c r="T262" s="699"/>
      <c r="U262" s="699"/>
      <c r="V262" s="699"/>
      <c r="W262" s="699"/>
      <c r="X262" s="5"/>
      <c r="Y262" s="5"/>
      <c r="Z262" s="5"/>
    </row>
    <row r="263" spans="1:26" ht="15.75" customHeight="1">
      <c r="A263" s="5"/>
      <c r="B263" s="5"/>
      <c r="C263" s="5"/>
      <c r="D263" s="5"/>
      <c r="E263" s="474"/>
      <c r="F263" s="5"/>
      <c r="G263" s="5"/>
      <c r="H263" s="699"/>
      <c r="I263" s="699"/>
      <c r="J263" s="699"/>
      <c r="K263" s="699"/>
      <c r="L263" s="699"/>
      <c r="M263" s="699"/>
      <c r="N263" s="699"/>
      <c r="O263" s="699"/>
      <c r="P263" s="699"/>
      <c r="Q263" s="699"/>
      <c r="R263" s="699"/>
      <c r="S263" s="699"/>
      <c r="T263" s="699"/>
      <c r="U263" s="699"/>
      <c r="V263" s="699"/>
      <c r="W263" s="699"/>
      <c r="X263" s="5"/>
      <c r="Y263" s="5"/>
      <c r="Z263" s="5"/>
    </row>
    <row r="264" spans="1:26" ht="15.75" customHeight="1">
      <c r="A264" s="5"/>
      <c r="B264" s="5"/>
      <c r="C264" s="5"/>
      <c r="D264" s="5"/>
      <c r="E264" s="474"/>
      <c r="F264" s="5"/>
      <c r="G264" s="5"/>
      <c r="H264" s="699"/>
      <c r="I264" s="699"/>
      <c r="J264" s="699"/>
      <c r="K264" s="699"/>
      <c r="L264" s="699"/>
      <c r="M264" s="699"/>
      <c r="N264" s="699"/>
      <c r="O264" s="699"/>
      <c r="P264" s="699"/>
      <c r="Q264" s="699"/>
      <c r="R264" s="699"/>
      <c r="S264" s="699"/>
      <c r="T264" s="699"/>
      <c r="U264" s="699"/>
      <c r="V264" s="699"/>
      <c r="W264" s="699"/>
      <c r="X264" s="5"/>
      <c r="Y264" s="5"/>
      <c r="Z264" s="5"/>
    </row>
    <row r="265" spans="1:26" ht="15.75" customHeight="1">
      <c r="A265" s="5"/>
      <c r="B265" s="5"/>
      <c r="C265" s="5"/>
      <c r="D265" s="5"/>
      <c r="E265" s="474"/>
      <c r="F265" s="5"/>
      <c r="G265" s="5"/>
      <c r="H265" s="699"/>
      <c r="I265" s="699"/>
      <c r="J265" s="699"/>
      <c r="K265" s="699"/>
      <c r="L265" s="699"/>
      <c r="M265" s="699"/>
      <c r="N265" s="699"/>
      <c r="O265" s="699"/>
      <c r="P265" s="699"/>
      <c r="Q265" s="699"/>
      <c r="R265" s="699"/>
      <c r="S265" s="699"/>
      <c r="T265" s="699"/>
      <c r="U265" s="699"/>
      <c r="V265" s="699"/>
      <c r="W265" s="699"/>
      <c r="X265" s="5"/>
      <c r="Y265" s="5"/>
      <c r="Z265" s="5"/>
    </row>
    <row r="266" spans="1:26" ht="15.75" customHeight="1">
      <c r="A266" s="5"/>
      <c r="B266" s="5"/>
      <c r="C266" s="5"/>
      <c r="D266" s="5"/>
      <c r="E266" s="474"/>
      <c r="F266" s="5"/>
      <c r="G266" s="5"/>
      <c r="H266" s="699"/>
      <c r="I266" s="699"/>
      <c r="J266" s="699"/>
      <c r="K266" s="699"/>
      <c r="L266" s="699"/>
      <c r="M266" s="699"/>
      <c r="N266" s="699"/>
      <c r="O266" s="699"/>
      <c r="P266" s="699"/>
      <c r="Q266" s="699"/>
      <c r="R266" s="699"/>
      <c r="S266" s="699"/>
      <c r="T266" s="699"/>
      <c r="U266" s="699"/>
      <c r="V266" s="699"/>
      <c r="W266" s="699"/>
      <c r="X266" s="5"/>
      <c r="Y266" s="5"/>
      <c r="Z266" s="5"/>
    </row>
    <row r="267" spans="1:26" ht="15.75" customHeight="1">
      <c r="A267" s="5"/>
      <c r="B267" s="5"/>
      <c r="C267" s="5"/>
      <c r="D267" s="5"/>
      <c r="E267" s="474"/>
      <c r="F267" s="5"/>
      <c r="G267" s="5"/>
      <c r="H267" s="699"/>
      <c r="I267" s="699"/>
      <c r="J267" s="699"/>
      <c r="K267" s="699"/>
      <c r="L267" s="699"/>
      <c r="M267" s="699"/>
      <c r="N267" s="699"/>
      <c r="O267" s="699"/>
      <c r="P267" s="699"/>
      <c r="Q267" s="699"/>
      <c r="R267" s="699"/>
      <c r="S267" s="699"/>
      <c r="T267" s="699"/>
      <c r="U267" s="699"/>
      <c r="V267" s="699"/>
      <c r="W267" s="699"/>
      <c r="X267" s="5"/>
      <c r="Y267" s="5"/>
      <c r="Z267" s="5"/>
    </row>
    <row r="268" spans="1:26" ht="15.75" customHeight="1">
      <c r="A268" s="5"/>
      <c r="B268" s="5"/>
      <c r="C268" s="5"/>
      <c r="D268" s="5"/>
      <c r="E268" s="474"/>
      <c r="F268" s="5"/>
      <c r="G268" s="5"/>
      <c r="H268" s="699"/>
      <c r="I268" s="699"/>
      <c r="J268" s="699"/>
      <c r="K268" s="699"/>
      <c r="L268" s="699"/>
      <c r="M268" s="699"/>
      <c r="N268" s="699"/>
      <c r="O268" s="699"/>
      <c r="P268" s="699"/>
      <c r="Q268" s="699"/>
      <c r="R268" s="699"/>
      <c r="S268" s="699"/>
      <c r="T268" s="699"/>
      <c r="U268" s="699"/>
      <c r="V268" s="699"/>
      <c r="W268" s="699"/>
      <c r="X268" s="5"/>
      <c r="Y268" s="5"/>
      <c r="Z268" s="5"/>
    </row>
    <row r="269" spans="1:26" ht="15.75" customHeight="1">
      <c r="A269" s="5"/>
      <c r="B269" s="5"/>
      <c r="C269" s="5"/>
      <c r="D269" s="5"/>
      <c r="E269" s="474"/>
      <c r="F269" s="5"/>
      <c r="G269" s="5"/>
      <c r="H269" s="699"/>
      <c r="I269" s="699"/>
      <c r="J269" s="699"/>
      <c r="K269" s="699"/>
      <c r="L269" s="699"/>
      <c r="M269" s="699"/>
      <c r="N269" s="699"/>
      <c r="O269" s="699"/>
      <c r="P269" s="699"/>
      <c r="Q269" s="699"/>
      <c r="R269" s="699"/>
      <c r="S269" s="699"/>
      <c r="T269" s="699"/>
      <c r="U269" s="699"/>
      <c r="V269" s="699"/>
      <c r="W269" s="699"/>
      <c r="X269" s="5"/>
      <c r="Y269" s="5"/>
      <c r="Z269" s="5"/>
    </row>
    <row r="270" spans="1:26" ht="15.75" customHeight="1">
      <c r="A270" s="5"/>
      <c r="B270" s="5"/>
      <c r="C270" s="5"/>
      <c r="D270" s="5"/>
      <c r="E270" s="474"/>
      <c r="F270" s="5"/>
      <c r="G270" s="5"/>
      <c r="H270" s="699"/>
      <c r="I270" s="699"/>
      <c r="J270" s="699"/>
      <c r="K270" s="699"/>
      <c r="L270" s="699"/>
      <c r="M270" s="699"/>
      <c r="N270" s="699"/>
      <c r="O270" s="699"/>
      <c r="P270" s="699"/>
      <c r="Q270" s="699"/>
      <c r="R270" s="699"/>
      <c r="S270" s="699"/>
      <c r="T270" s="699"/>
      <c r="U270" s="699"/>
      <c r="V270" s="699"/>
      <c r="W270" s="699"/>
      <c r="X270" s="5"/>
      <c r="Y270" s="5"/>
      <c r="Z270" s="5"/>
    </row>
    <row r="271" spans="1:26" ht="15.75" customHeight="1">
      <c r="A271" s="638"/>
      <c r="B271" s="638"/>
      <c r="C271" s="638"/>
      <c r="D271" s="638"/>
      <c r="E271" s="700"/>
      <c r="F271" s="638"/>
      <c r="G271" s="638"/>
      <c r="H271" s="699"/>
      <c r="I271" s="699"/>
      <c r="J271" s="699"/>
      <c r="K271" s="699"/>
      <c r="L271" s="699"/>
      <c r="M271" s="699"/>
      <c r="N271" s="699"/>
      <c r="O271" s="699"/>
      <c r="P271" s="699"/>
      <c r="Q271" s="699"/>
      <c r="R271" s="699"/>
      <c r="S271" s="699"/>
      <c r="T271" s="699"/>
      <c r="U271" s="699"/>
      <c r="V271" s="699"/>
      <c r="W271" s="699"/>
      <c r="X271" s="638"/>
      <c r="Y271" s="638"/>
      <c r="Z271" s="638"/>
    </row>
    <row r="272" spans="1:26" ht="15.75" customHeight="1">
      <c r="A272" s="638"/>
      <c r="B272" s="638"/>
      <c r="C272" s="638"/>
      <c r="D272" s="638"/>
      <c r="E272" s="700"/>
      <c r="F272" s="638"/>
      <c r="G272" s="638"/>
      <c r="H272" s="699"/>
      <c r="I272" s="699"/>
      <c r="J272" s="699"/>
      <c r="K272" s="699"/>
      <c r="L272" s="699"/>
      <c r="M272" s="699"/>
      <c r="N272" s="699"/>
      <c r="O272" s="699"/>
      <c r="P272" s="699"/>
      <c r="Q272" s="699"/>
      <c r="R272" s="699"/>
      <c r="S272" s="699"/>
      <c r="T272" s="699"/>
      <c r="U272" s="699"/>
      <c r="V272" s="699"/>
      <c r="W272" s="699"/>
      <c r="X272" s="638"/>
      <c r="Y272" s="638"/>
      <c r="Z272" s="638"/>
    </row>
    <row r="273" spans="1:26" ht="15.75" customHeight="1">
      <c r="A273" s="638"/>
      <c r="B273" s="638"/>
      <c r="C273" s="638"/>
      <c r="D273" s="638"/>
      <c r="E273" s="700"/>
      <c r="F273" s="638"/>
      <c r="G273" s="638"/>
      <c r="H273" s="699"/>
      <c r="I273" s="699"/>
      <c r="J273" s="699"/>
      <c r="K273" s="699"/>
      <c r="L273" s="699"/>
      <c r="M273" s="699"/>
      <c r="N273" s="699"/>
      <c r="O273" s="699"/>
      <c r="P273" s="699"/>
      <c r="Q273" s="699"/>
      <c r="R273" s="699"/>
      <c r="S273" s="699"/>
      <c r="T273" s="699"/>
      <c r="U273" s="699"/>
      <c r="V273" s="699"/>
      <c r="W273" s="699"/>
      <c r="X273" s="638"/>
      <c r="Y273" s="638"/>
      <c r="Z273" s="638"/>
    </row>
    <row r="274" spans="1:26" ht="15.75" customHeight="1">
      <c r="A274" s="638"/>
      <c r="B274" s="638"/>
      <c r="C274" s="638"/>
      <c r="D274" s="638"/>
      <c r="E274" s="700"/>
      <c r="F274" s="638"/>
      <c r="G274" s="638"/>
      <c r="H274" s="699"/>
      <c r="I274" s="699"/>
      <c r="J274" s="699"/>
      <c r="K274" s="699"/>
      <c r="L274" s="699"/>
      <c r="M274" s="699"/>
      <c r="N274" s="699"/>
      <c r="O274" s="699"/>
      <c r="P274" s="699"/>
      <c r="Q274" s="699"/>
      <c r="R274" s="699"/>
      <c r="S274" s="699"/>
      <c r="T274" s="699"/>
      <c r="U274" s="699"/>
      <c r="V274" s="699"/>
      <c r="W274" s="699"/>
      <c r="X274" s="638"/>
      <c r="Y274" s="638"/>
      <c r="Z274" s="638"/>
    </row>
    <row r="275" spans="1:26" ht="15.75" customHeight="1">
      <c r="A275" s="638"/>
      <c r="B275" s="638"/>
      <c r="C275" s="638"/>
      <c r="D275" s="638"/>
      <c r="E275" s="700"/>
      <c r="F275" s="638"/>
      <c r="G275" s="638"/>
      <c r="H275" s="699"/>
      <c r="I275" s="699"/>
      <c r="J275" s="699"/>
      <c r="K275" s="699"/>
      <c r="L275" s="699"/>
      <c r="M275" s="699"/>
      <c r="N275" s="699"/>
      <c r="O275" s="699"/>
      <c r="P275" s="699"/>
      <c r="Q275" s="699"/>
      <c r="R275" s="699"/>
      <c r="S275" s="699"/>
      <c r="T275" s="699"/>
      <c r="U275" s="699"/>
      <c r="V275" s="699"/>
      <c r="W275" s="699"/>
      <c r="X275" s="638"/>
      <c r="Y275" s="638"/>
      <c r="Z275" s="638"/>
    </row>
    <row r="276" spans="1:26" ht="15.75" customHeight="1">
      <c r="A276" s="638"/>
      <c r="B276" s="638"/>
      <c r="C276" s="638"/>
      <c r="D276" s="638"/>
      <c r="E276" s="700"/>
      <c r="F276" s="638"/>
      <c r="G276" s="638"/>
      <c r="H276" s="699"/>
      <c r="I276" s="699"/>
      <c r="J276" s="699"/>
      <c r="K276" s="699"/>
      <c r="L276" s="699"/>
      <c r="M276" s="699"/>
      <c r="N276" s="699"/>
      <c r="O276" s="699"/>
      <c r="P276" s="699"/>
      <c r="Q276" s="699"/>
      <c r="R276" s="699"/>
      <c r="S276" s="699"/>
      <c r="T276" s="699"/>
      <c r="U276" s="699"/>
      <c r="V276" s="699"/>
      <c r="W276" s="699"/>
      <c r="X276" s="638"/>
      <c r="Y276" s="638"/>
      <c r="Z276" s="638"/>
    </row>
    <row r="277" spans="1:26" ht="15.75" customHeight="1">
      <c r="A277" s="638"/>
      <c r="B277" s="638"/>
      <c r="C277" s="638"/>
      <c r="D277" s="638"/>
      <c r="E277" s="700"/>
      <c r="F277" s="638"/>
      <c r="G277" s="638"/>
      <c r="H277" s="699"/>
      <c r="I277" s="699"/>
      <c r="J277" s="699"/>
      <c r="K277" s="699"/>
      <c r="L277" s="699"/>
      <c r="M277" s="699"/>
      <c r="N277" s="699"/>
      <c r="O277" s="699"/>
      <c r="P277" s="699"/>
      <c r="Q277" s="699"/>
      <c r="R277" s="699"/>
      <c r="S277" s="699"/>
      <c r="T277" s="699"/>
      <c r="U277" s="699"/>
      <c r="V277" s="699"/>
      <c r="W277" s="699"/>
      <c r="X277" s="638"/>
      <c r="Y277" s="638"/>
      <c r="Z277" s="638"/>
    </row>
    <row r="278" spans="1:26" ht="15.75" customHeight="1">
      <c r="A278" s="638"/>
      <c r="B278" s="638"/>
      <c r="C278" s="638"/>
      <c r="D278" s="638"/>
      <c r="E278" s="700"/>
      <c r="F278" s="638"/>
      <c r="G278" s="638"/>
      <c r="H278" s="699"/>
      <c r="I278" s="699"/>
      <c r="J278" s="699"/>
      <c r="K278" s="699"/>
      <c r="L278" s="699"/>
      <c r="M278" s="699"/>
      <c r="N278" s="699"/>
      <c r="O278" s="699"/>
      <c r="P278" s="699"/>
      <c r="Q278" s="699"/>
      <c r="R278" s="699"/>
      <c r="S278" s="699"/>
      <c r="T278" s="699"/>
      <c r="U278" s="699"/>
      <c r="V278" s="699"/>
      <c r="W278" s="699"/>
      <c r="X278" s="638"/>
      <c r="Y278" s="638"/>
      <c r="Z278" s="638"/>
    </row>
    <row r="279" spans="1:26" ht="15.75" customHeight="1">
      <c r="A279" s="638"/>
      <c r="B279" s="638"/>
      <c r="C279" s="638"/>
      <c r="D279" s="638"/>
      <c r="E279" s="700"/>
      <c r="F279" s="638"/>
      <c r="G279" s="638"/>
      <c r="H279" s="699"/>
      <c r="I279" s="699"/>
      <c r="J279" s="699"/>
      <c r="K279" s="699"/>
      <c r="L279" s="699"/>
      <c r="M279" s="699"/>
      <c r="N279" s="699"/>
      <c r="O279" s="699"/>
      <c r="P279" s="699"/>
      <c r="Q279" s="699"/>
      <c r="R279" s="699"/>
      <c r="S279" s="699"/>
      <c r="T279" s="699"/>
      <c r="U279" s="699"/>
      <c r="V279" s="699"/>
      <c r="W279" s="699"/>
      <c r="X279" s="638"/>
      <c r="Y279" s="638"/>
      <c r="Z279" s="638"/>
    </row>
    <row r="280" spans="1:26" ht="15.75" customHeight="1">
      <c r="A280" s="638"/>
      <c r="B280" s="638"/>
      <c r="C280" s="638"/>
      <c r="D280" s="638"/>
      <c r="E280" s="700"/>
      <c r="F280" s="638"/>
      <c r="G280" s="638"/>
      <c r="H280" s="699"/>
      <c r="I280" s="699"/>
      <c r="J280" s="699"/>
      <c r="K280" s="699"/>
      <c r="L280" s="699"/>
      <c r="M280" s="699"/>
      <c r="N280" s="699"/>
      <c r="O280" s="699"/>
      <c r="P280" s="699"/>
      <c r="Q280" s="699"/>
      <c r="R280" s="699"/>
      <c r="S280" s="699"/>
      <c r="T280" s="699"/>
      <c r="U280" s="699"/>
      <c r="V280" s="699"/>
      <c r="W280" s="699"/>
      <c r="X280" s="638"/>
      <c r="Y280" s="638"/>
      <c r="Z280" s="638"/>
    </row>
    <row r="281" spans="1:26" ht="15.75" customHeight="1">
      <c r="A281" s="638"/>
      <c r="B281" s="638"/>
      <c r="C281" s="638"/>
      <c r="D281" s="638"/>
      <c r="E281" s="700"/>
      <c r="F281" s="638"/>
      <c r="G281" s="638"/>
      <c r="H281" s="699"/>
      <c r="I281" s="699"/>
      <c r="J281" s="699"/>
      <c r="K281" s="699"/>
      <c r="L281" s="699"/>
      <c r="M281" s="699"/>
      <c r="N281" s="699"/>
      <c r="O281" s="699"/>
      <c r="P281" s="699"/>
      <c r="Q281" s="699"/>
      <c r="R281" s="699"/>
      <c r="S281" s="699"/>
      <c r="T281" s="699"/>
      <c r="U281" s="699"/>
      <c r="V281" s="699"/>
      <c r="W281" s="699"/>
      <c r="X281" s="638"/>
      <c r="Y281" s="638"/>
      <c r="Z281" s="638"/>
    </row>
    <row r="282" spans="1:26" ht="15.75" customHeight="1">
      <c r="A282" s="638"/>
      <c r="B282" s="638"/>
      <c r="C282" s="638"/>
      <c r="D282" s="638"/>
      <c r="E282" s="700"/>
      <c r="F282" s="638"/>
      <c r="G282" s="638"/>
      <c r="H282" s="699"/>
      <c r="I282" s="699"/>
      <c r="J282" s="699"/>
      <c r="K282" s="699"/>
      <c r="L282" s="699"/>
      <c r="M282" s="699"/>
      <c r="N282" s="699"/>
      <c r="O282" s="699"/>
      <c r="P282" s="699"/>
      <c r="Q282" s="699"/>
      <c r="R282" s="699"/>
      <c r="S282" s="699"/>
      <c r="T282" s="699"/>
      <c r="U282" s="699"/>
      <c r="V282" s="699"/>
      <c r="W282" s="699"/>
      <c r="X282" s="638"/>
      <c r="Y282" s="638"/>
      <c r="Z282" s="638"/>
    </row>
    <row r="283" spans="1:26" ht="15.75" customHeight="1">
      <c r="A283" s="638"/>
      <c r="B283" s="638"/>
      <c r="C283" s="638"/>
      <c r="D283" s="638"/>
      <c r="E283" s="700"/>
      <c r="F283" s="638"/>
      <c r="G283" s="638"/>
      <c r="H283" s="699"/>
      <c r="I283" s="699"/>
      <c r="J283" s="699"/>
      <c r="K283" s="699"/>
      <c r="L283" s="699"/>
      <c r="M283" s="699"/>
      <c r="N283" s="699"/>
      <c r="O283" s="699"/>
      <c r="P283" s="699"/>
      <c r="Q283" s="699"/>
      <c r="R283" s="699"/>
      <c r="S283" s="699"/>
      <c r="T283" s="699"/>
      <c r="U283" s="699"/>
      <c r="V283" s="699"/>
      <c r="W283" s="699"/>
      <c r="X283" s="638"/>
      <c r="Y283" s="638"/>
      <c r="Z283" s="638"/>
    </row>
    <row r="284" spans="1:26" ht="15.75" customHeight="1">
      <c r="A284" s="638"/>
      <c r="B284" s="638"/>
      <c r="C284" s="638"/>
      <c r="D284" s="638"/>
      <c r="E284" s="700"/>
      <c r="F284" s="638"/>
      <c r="G284" s="638"/>
      <c r="H284" s="699"/>
      <c r="I284" s="699"/>
      <c r="J284" s="699"/>
      <c r="K284" s="699"/>
      <c r="L284" s="699"/>
      <c r="M284" s="699"/>
      <c r="N284" s="699"/>
      <c r="O284" s="699"/>
      <c r="P284" s="699"/>
      <c r="Q284" s="699"/>
      <c r="R284" s="699"/>
      <c r="S284" s="699"/>
      <c r="T284" s="699"/>
      <c r="U284" s="699"/>
      <c r="V284" s="699"/>
      <c r="W284" s="699"/>
      <c r="X284" s="638"/>
      <c r="Y284" s="638"/>
      <c r="Z284" s="638"/>
    </row>
    <row r="285" spans="1:26" ht="15.75" customHeight="1">
      <c r="A285" s="638"/>
      <c r="B285" s="638"/>
      <c r="C285" s="638"/>
      <c r="D285" s="638"/>
      <c r="E285" s="700"/>
      <c r="F285" s="638"/>
      <c r="G285" s="638"/>
      <c r="H285" s="699"/>
      <c r="I285" s="699"/>
      <c r="J285" s="699"/>
      <c r="K285" s="699"/>
      <c r="L285" s="699"/>
      <c r="M285" s="699"/>
      <c r="N285" s="699"/>
      <c r="O285" s="699"/>
      <c r="P285" s="699"/>
      <c r="Q285" s="699"/>
      <c r="R285" s="699"/>
      <c r="S285" s="699"/>
      <c r="T285" s="699"/>
      <c r="U285" s="699"/>
      <c r="V285" s="699"/>
      <c r="W285" s="699"/>
      <c r="X285" s="638"/>
      <c r="Y285" s="638"/>
      <c r="Z285" s="638"/>
    </row>
    <row r="286" spans="1:26" ht="15.75" customHeight="1">
      <c r="A286" s="638"/>
      <c r="B286" s="638"/>
      <c r="C286" s="638"/>
      <c r="D286" s="638"/>
      <c r="E286" s="700"/>
      <c r="F286" s="638"/>
      <c r="G286" s="638"/>
      <c r="H286" s="699"/>
      <c r="I286" s="699"/>
      <c r="J286" s="699"/>
      <c r="K286" s="699"/>
      <c r="L286" s="699"/>
      <c r="M286" s="699"/>
      <c r="N286" s="699"/>
      <c r="O286" s="699"/>
      <c r="P286" s="699"/>
      <c r="Q286" s="699"/>
      <c r="R286" s="699"/>
      <c r="S286" s="699"/>
      <c r="T286" s="699"/>
      <c r="U286" s="699"/>
      <c r="V286" s="699"/>
      <c r="W286" s="699"/>
      <c r="X286" s="638"/>
      <c r="Y286" s="638"/>
      <c r="Z286" s="638"/>
    </row>
    <row r="287" spans="1:26" ht="15.75" customHeight="1">
      <c r="A287" s="638"/>
      <c r="B287" s="638"/>
      <c r="C287" s="638"/>
      <c r="D287" s="638"/>
      <c r="E287" s="700"/>
      <c r="F287" s="638"/>
      <c r="G287" s="638"/>
      <c r="H287" s="699"/>
      <c r="I287" s="699"/>
      <c r="J287" s="699"/>
      <c r="K287" s="699"/>
      <c r="L287" s="699"/>
      <c r="M287" s="699"/>
      <c r="N287" s="699"/>
      <c r="O287" s="699"/>
      <c r="P287" s="699"/>
      <c r="Q287" s="699"/>
      <c r="R287" s="699"/>
      <c r="S287" s="699"/>
      <c r="T287" s="699"/>
      <c r="U287" s="699"/>
      <c r="V287" s="699"/>
      <c r="W287" s="699"/>
      <c r="X287" s="638"/>
      <c r="Y287" s="638"/>
      <c r="Z287" s="638"/>
    </row>
    <row r="288" spans="1:26" ht="15.75" customHeight="1">
      <c r="A288" s="638"/>
      <c r="B288" s="638"/>
      <c r="C288" s="638"/>
      <c r="D288" s="638"/>
      <c r="E288" s="700"/>
      <c r="F288" s="638"/>
      <c r="G288" s="638"/>
      <c r="H288" s="699"/>
      <c r="I288" s="699"/>
      <c r="J288" s="699"/>
      <c r="K288" s="699"/>
      <c r="L288" s="699"/>
      <c r="M288" s="699"/>
      <c r="N288" s="699"/>
      <c r="O288" s="699"/>
      <c r="P288" s="699"/>
      <c r="Q288" s="699"/>
      <c r="R288" s="699"/>
      <c r="S288" s="699"/>
      <c r="T288" s="699"/>
      <c r="U288" s="699"/>
      <c r="V288" s="699"/>
      <c r="W288" s="699"/>
      <c r="X288" s="638"/>
      <c r="Y288" s="638"/>
      <c r="Z288" s="638"/>
    </row>
    <row r="289" spans="1:26" ht="15.75" customHeight="1">
      <c r="A289" s="638"/>
      <c r="B289" s="638"/>
      <c r="C289" s="638"/>
      <c r="D289" s="638"/>
      <c r="E289" s="700"/>
      <c r="F289" s="638"/>
      <c r="G289" s="638"/>
      <c r="H289" s="699"/>
      <c r="I289" s="699"/>
      <c r="J289" s="699"/>
      <c r="K289" s="699"/>
      <c r="L289" s="699"/>
      <c r="M289" s="699"/>
      <c r="N289" s="699"/>
      <c r="O289" s="699"/>
      <c r="P289" s="699"/>
      <c r="Q289" s="699"/>
      <c r="R289" s="699"/>
      <c r="S289" s="699"/>
      <c r="T289" s="699"/>
      <c r="U289" s="699"/>
      <c r="V289" s="699"/>
      <c r="W289" s="699"/>
      <c r="X289" s="638"/>
      <c r="Y289" s="638"/>
      <c r="Z289" s="638"/>
    </row>
    <row r="290" spans="1:26" ht="15.75" customHeight="1">
      <c r="A290" s="638"/>
      <c r="B290" s="638"/>
      <c r="C290" s="638"/>
      <c r="D290" s="638"/>
      <c r="E290" s="700"/>
      <c r="F290" s="638"/>
      <c r="G290" s="638"/>
      <c r="H290" s="699"/>
      <c r="I290" s="699"/>
      <c r="J290" s="699"/>
      <c r="K290" s="699"/>
      <c r="L290" s="699"/>
      <c r="M290" s="699"/>
      <c r="N290" s="699"/>
      <c r="O290" s="699"/>
      <c r="P290" s="699"/>
      <c r="Q290" s="699"/>
      <c r="R290" s="699"/>
      <c r="S290" s="699"/>
      <c r="T290" s="699"/>
      <c r="U290" s="699"/>
      <c r="V290" s="699"/>
      <c r="W290" s="699"/>
      <c r="X290" s="638"/>
      <c r="Y290" s="638"/>
      <c r="Z290" s="638"/>
    </row>
    <row r="291" spans="1:26" ht="15.75" customHeight="1">
      <c r="A291" s="638"/>
      <c r="B291" s="638"/>
      <c r="C291" s="638"/>
      <c r="D291" s="638"/>
      <c r="E291" s="700"/>
      <c r="F291" s="638"/>
      <c r="G291" s="638"/>
      <c r="H291" s="699"/>
      <c r="I291" s="699"/>
      <c r="J291" s="699"/>
      <c r="K291" s="699"/>
      <c r="L291" s="699"/>
      <c r="M291" s="699"/>
      <c r="N291" s="699"/>
      <c r="O291" s="699"/>
      <c r="P291" s="699"/>
      <c r="Q291" s="699"/>
      <c r="R291" s="699"/>
      <c r="S291" s="699"/>
      <c r="T291" s="699"/>
      <c r="U291" s="699"/>
      <c r="V291" s="699"/>
      <c r="W291" s="699"/>
      <c r="X291" s="638"/>
      <c r="Y291" s="638"/>
      <c r="Z291" s="638"/>
    </row>
    <row r="292" spans="1:26" ht="15.75" customHeight="1">
      <c r="A292" s="638"/>
      <c r="B292" s="638"/>
      <c r="C292" s="638"/>
      <c r="D292" s="638"/>
      <c r="E292" s="700"/>
      <c r="F292" s="638"/>
      <c r="G292" s="638"/>
      <c r="H292" s="699"/>
      <c r="I292" s="699"/>
      <c r="J292" s="699"/>
      <c r="K292" s="699"/>
      <c r="L292" s="699"/>
      <c r="M292" s="699"/>
      <c r="N292" s="699"/>
      <c r="O292" s="699"/>
      <c r="P292" s="699"/>
      <c r="Q292" s="699"/>
      <c r="R292" s="699"/>
      <c r="S292" s="699"/>
      <c r="T292" s="699"/>
      <c r="U292" s="699"/>
      <c r="V292" s="699"/>
      <c r="W292" s="699"/>
      <c r="X292" s="638"/>
      <c r="Y292" s="638"/>
      <c r="Z292" s="638"/>
    </row>
    <row r="293" spans="1:26" ht="15.75" customHeight="1">
      <c r="A293" s="638"/>
      <c r="B293" s="638"/>
      <c r="C293" s="638"/>
      <c r="D293" s="638"/>
      <c r="E293" s="700"/>
      <c r="F293" s="638"/>
      <c r="G293" s="638"/>
      <c r="H293" s="699"/>
      <c r="I293" s="699"/>
      <c r="J293" s="699"/>
      <c r="K293" s="699"/>
      <c r="L293" s="699"/>
      <c r="M293" s="699"/>
      <c r="N293" s="699"/>
      <c r="O293" s="699"/>
      <c r="P293" s="699"/>
      <c r="Q293" s="699"/>
      <c r="R293" s="699"/>
      <c r="S293" s="699"/>
      <c r="T293" s="699"/>
      <c r="U293" s="699"/>
      <c r="V293" s="699"/>
      <c r="W293" s="699"/>
      <c r="X293" s="638"/>
      <c r="Y293" s="638"/>
      <c r="Z293" s="638"/>
    </row>
    <row r="294" spans="1:26" ht="15.75" customHeight="1">
      <c r="A294" s="638"/>
      <c r="B294" s="638"/>
      <c r="C294" s="638"/>
      <c r="D294" s="638"/>
      <c r="E294" s="700"/>
      <c r="F294" s="638"/>
      <c r="G294" s="638"/>
      <c r="H294" s="699"/>
      <c r="I294" s="699"/>
      <c r="J294" s="699"/>
      <c r="K294" s="699"/>
      <c r="L294" s="699"/>
      <c r="M294" s="699"/>
      <c r="N294" s="699"/>
      <c r="O294" s="699"/>
      <c r="P294" s="699"/>
      <c r="Q294" s="699"/>
      <c r="R294" s="699"/>
      <c r="S294" s="699"/>
      <c r="T294" s="699"/>
      <c r="U294" s="699"/>
      <c r="V294" s="699"/>
      <c r="W294" s="699"/>
      <c r="X294" s="638"/>
      <c r="Y294" s="638"/>
      <c r="Z294" s="638"/>
    </row>
    <row r="295" spans="1:26" ht="15.75" customHeight="1">
      <c r="A295" s="638"/>
      <c r="B295" s="638"/>
      <c r="C295" s="638"/>
      <c r="D295" s="638"/>
      <c r="E295" s="700"/>
      <c r="F295" s="638"/>
      <c r="G295" s="638"/>
      <c r="H295" s="699"/>
      <c r="I295" s="699"/>
      <c r="J295" s="699"/>
      <c r="K295" s="699"/>
      <c r="L295" s="699"/>
      <c r="M295" s="699"/>
      <c r="N295" s="699"/>
      <c r="O295" s="699"/>
      <c r="P295" s="699"/>
      <c r="Q295" s="699"/>
      <c r="R295" s="699"/>
      <c r="S295" s="699"/>
      <c r="T295" s="699"/>
      <c r="U295" s="699"/>
      <c r="V295" s="699"/>
      <c r="W295" s="699"/>
      <c r="X295" s="638"/>
      <c r="Y295" s="638"/>
      <c r="Z295" s="638"/>
    </row>
    <row r="296" spans="1:26" ht="15.75" customHeight="1">
      <c r="A296" s="638"/>
      <c r="B296" s="638"/>
      <c r="C296" s="638"/>
      <c r="D296" s="638"/>
      <c r="E296" s="700"/>
      <c r="F296" s="638"/>
      <c r="G296" s="638"/>
      <c r="H296" s="699"/>
      <c r="I296" s="699"/>
      <c r="J296" s="699"/>
      <c r="K296" s="699"/>
      <c r="L296" s="699"/>
      <c r="M296" s="699"/>
      <c r="N296" s="699"/>
      <c r="O296" s="699"/>
      <c r="P296" s="699"/>
      <c r="Q296" s="699"/>
      <c r="R296" s="699"/>
      <c r="S296" s="699"/>
      <c r="T296" s="699"/>
      <c r="U296" s="699"/>
      <c r="V296" s="699"/>
      <c r="W296" s="699"/>
      <c r="X296" s="638"/>
      <c r="Y296" s="638"/>
      <c r="Z296" s="638"/>
    </row>
    <row r="297" spans="1:26" ht="15.75" customHeight="1">
      <c r="A297" s="638"/>
      <c r="B297" s="638"/>
      <c r="C297" s="638"/>
      <c r="D297" s="638"/>
      <c r="E297" s="700"/>
      <c r="F297" s="638"/>
      <c r="G297" s="638"/>
      <c r="H297" s="699"/>
      <c r="I297" s="699"/>
      <c r="J297" s="699"/>
      <c r="K297" s="699"/>
      <c r="L297" s="699"/>
      <c r="M297" s="699"/>
      <c r="N297" s="699"/>
      <c r="O297" s="699"/>
      <c r="P297" s="699"/>
      <c r="Q297" s="699"/>
      <c r="R297" s="699"/>
      <c r="S297" s="699"/>
      <c r="T297" s="699"/>
      <c r="U297" s="699"/>
      <c r="V297" s="699"/>
      <c r="W297" s="699"/>
      <c r="X297" s="638"/>
      <c r="Y297" s="638"/>
      <c r="Z297" s="638"/>
    </row>
    <row r="298" spans="1:26" ht="15.75" customHeight="1">
      <c r="A298" s="638"/>
      <c r="B298" s="638"/>
      <c r="C298" s="638"/>
      <c r="D298" s="638"/>
      <c r="E298" s="700"/>
      <c r="F298" s="638"/>
      <c r="G298" s="638"/>
      <c r="H298" s="699"/>
      <c r="I298" s="699"/>
      <c r="J298" s="699"/>
      <c r="K298" s="699"/>
      <c r="L298" s="699"/>
      <c r="M298" s="699"/>
      <c r="N298" s="699"/>
      <c r="O298" s="699"/>
      <c r="P298" s="699"/>
      <c r="Q298" s="699"/>
      <c r="R298" s="699"/>
      <c r="S298" s="699"/>
      <c r="T298" s="699"/>
      <c r="U298" s="699"/>
      <c r="V298" s="699"/>
      <c r="W298" s="699"/>
      <c r="X298" s="638"/>
      <c r="Y298" s="638"/>
      <c r="Z298" s="638"/>
    </row>
    <row r="299" spans="1:26" ht="15.75" customHeight="1">
      <c r="A299" s="638"/>
      <c r="B299" s="638"/>
      <c r="C299" s="638"/>
      <c r="D299" s="638"/>
      <c r="E299" s="700"/>
      <c r="F299" s="638"/>
      <c r="G299" s="638"/>
      <c r="H299" s="699"/>
      <c r="I299" s="699"/>
      <c r="J299" s="699"/>
      <c r="K299" s="699"/>
      <c r="L299" s="699"/>
      <c r="M299" s="699"/>
      <c r="N299" s="699"/>
      <c r="O299" s="699"/>
      <c r="P299" s="699"/>
      <c r="Q299" s="699"/>
      <c r="R299" s="699"/>
      <c r="S299" s="699"/>
      <c r="T299" s="699"/>
      <c r="U299" s="699"/>
      <c r="V299" s="699"/>
      <c r="W299" s="699"/>
      <c r="X299" s="638"/>
      <c r="Y299" s="638"/>
      <c r="Z299" s="638"/>
    </row>
    <row r="300" spans="1:26" ht="15.75" customHeight="1">
      <c r="A300" s="638"/>
      <c r="B300" s="638"/>
      <c r="C300" s="638"/>
      <c r="D300" s="638"/>
      <c r="E300" s="700"/>
      <c r="F300" s="638"/>
      <c r="G300" s="638"/>
      <c r="H300" s="699"/>
      <c r="I300" s="699"/>
      <c r="J300" s="699"/>
      <c r="K300" s="699"/>
      <c r="L300" s="699"/>
      <c r="M300" s="699"/>
      <c r="N300" s="699"/>
      <c r="O300" s="699"/>
      <c r="P300" s="699"/>
      <c r="Q300" s="699"/>
      <c r="R300" s="699"/>
      <c r="S300" s="699"/>
      <c r="T300" s="699"/>
      <c r="U300" s="699"/>
      <c r="V300" s="699"/>
      <c r="W300" s="699"/>
      <c r="X300" s="638"/>
      <c r="Y300" s="638"/>
      <c r="Z300" s="638"/>
    </row>
    <row r="301" spans="1:26" ht="15.75" customHeight="1">
      <c r="A301" s="638"/>
      <c r="B301" s="638"/>
      <c r="C301" s="638"/>
      <c r="D301" s="638"/>
      <c r="E301" s="700"/>
      <c r="F301" s="638"/>
      <c r="G301" s="638"/>
      <c r="H301" s="699"/>
      <c r="I301" s="699"/>
      <c r="J301" s="699"/>
      <c r="K301" s="699"/>
      <c r="L301" s="699"/>
      <c r="M301" s="699"/>
      <c r="N301" s="699"/>
      <c r="O301" s="699"/>
      <c r="P301" s="699"/>
      <c r="Q301" s="699"/>
      <c r="R301" s="699"/>
      <c r="S301" s="699"/>
      <c r="T301" s="699"/>
      <c r="U301" s="699"/>
      <c r="V301" s="699"/>
      <c r="W301" s="699"/>
      <c r="X301" s="638"/>
      <c r="Y301" s="638"/>
      <c r="Z301" s="638"/>
    </row>
    <row r="302" spans="1:26" ht="15.75" customHeight="1">
      <c r="A302" s="638"/>
      <c r="B302" s="638"/>
      <c r="C302" s="638"/>
      <c r="D302" s="638"/>
      <c r="E302" s="700"/>
      <c r="F302" s="638"/>
      <c r="G302" s="638"/>
      <c r="H302" s="699"/>
      <c r="I302" s="699"/>
      <c r="J302" s="699"/>
      <c r="K302" s="699"/>
      <c r="L302" s="699"/>
      <c r="M302" s="699"/>
      <c r="N302" s="699"/>
      <c r="O302" s="699"/>
      <c r="P302" s="699"/>
      <c r="Q302" s="699"/>
      <c r="R302" s="699"/>
      <c r="S302" s="699"/>
      <c r="T302" s="699"/>
      <c r="U302" s="699"/>
      <c r="V302" s="699"/>
      <c r="W302" s="699"/>
      <c r="X302" s="638"/>
      <c r="Y302" s="638"/>
      <c r="Z302" s="638"/>
    </row>
    <row r="303" spans="1:26" ht="15.75" customHeight="1">
      <c r="A303" s="638"/>
      <c r="B303" s="638"/>
      <c r="C303" s="638"/>
      <c r="D303" s="638"/>
      <c r="E303" s="700"/>
      <c r="F303" s="638"/>
      <c r="G303" s="638"/>
      <c r="H303" s="699"/>
      <c r="I303" s="699"/>
      <c r="J303" s="699"/>
      <c r="K303" s="699"/>
      <c r="L303" s="699"/>
      <c r="M303" s="699"/>
      <c r="N303" s="699"/>
      <c r="O303" s="699"/>
      <c r="P303" s="699"/>
      <c r="Q303" s="699"/>
      <c r="R303" s="699"/>
      <c r="S303" s="699"/>
      <c r="T303" s="699"/>
      <c r="U303" s="699"/>
      <c r="V303" s="699"/>
      <c r="W303" s="699"/>
      <c r="X303" s="638"/>
      <c r="Y303" s="638"/>
      <c r="Z303" s="638"/>
    </row>
    <row r="304" spans="1:26" ht="15.75" customHeight="1">
      <c r="A304" s="638"/>
      <c r="B304" s="638"/>
      <c r="C304" s="638"/>
      <c r="D304" s="638"/>
      <c r="E304" s="700"/>
      <c r="F304" s="638"/>
      <c r="G304" s="638"/>
      <c r="H304" s="699"/>
      <c r="I304" s="699"/>
      <c r="J304" s="699"/>
      <c r="K304" s="699"/>
      <c r="L304" s="699"/>
      <c r="M304" s="699"/>
      <c r="N304" s="699"/>
      <c r="O304" s="699"/>
      <c r="P304" s="699"/>
      <c r="Q304" s="699"/>
      <c r="R304" s="699"/>
      <c r="S304" s="699"/>
      <c r="T304" s="699"/>
      <c r="U304" s="699"/>
      <c r="V304" s="699"/>
      <c r="W304" s="699"/>
      <c r="X304" s="638"/>
      <c r="Y304" s="638"/>
      <c r="Z304" s="638"/>
    </row>
    <row r="305" spans="1:26" ht="15.75" customHeight="1">
      <c r="A305" s="638"/>
      <c r="B305" s="638"/>
      <c r="C305" s="638"/>
      <c r="D305" s="638"/>
      <c r="E305" s="700"/>
      <c r="F305" s="638"/>
      <c r="G305" s="638"/>
      <c r="H305" s="699"/>
      <c r="I305" s="699"/>
      <c r="J305" s="699"/>
      <c r="K305" s="699"/>
      <c r="L305" s="699"/>
      <c r="M305" s="699"/>
      <c r="N305" s="699"/>
      <c r="O305" s="699"/>
      <c r="P305" s="699"/>
      <c r="Q305" s="699"/>
      <c r="R305" s="699"/>
      <c r="S305" s="699"/>
      <c r="T305" s="699"/>
      <c r="U305" s="699"/>
      <c r="V305" s="699"/>
      <c r="W305" s="699"/>
      <c r="X305" s="638"/>
      <c r="Y305" s="638"/>
      <c r="Z305" s="638"/>
    </row>
    <row r="306" spans="1:26" ht="15.75" customHeight="1">
      <c r="A306" s="638"/>
      <c r="B306" s="638"/>
      <c r="C306" s="638"/>
      <c r="D306" s="638"/>
      <c r="E306" s="700"/>
      <c r="F306" s="638"/>
      <c r="G306" s="638"/>
      <c r="H306" s="699"/>
      <c r="I306" s="699"/>
      <c r="J306" s="699"/>
      <c r="K306" s="699"/>
      <c r="L306" s="699"/>
      <c r="M306" s="699"/>
      <c r="N306" s="699"/>
      <c r="O306" s="699"/>
      <c r="P306" s="699"/>
      <c r="Q306" s="699"/>
      <c r="R306" s="699"/>
      <c r="S306" s="699"/>
      <c r="T306" s="699"/>
      <c r="U306" s="699"/>
      <c r="V306" s="699"/>
      <c r="W306" s="699"/>
      <c r="X306" s="638"/>
      <c r="Y306" s="638"/>
      <c r="Z306" s="638"/>
    </row>
    <row r="307" spans="1:26" ht="15.75" customHeight="1">
      <c r="A307" s="638"/>
      <c r="B307" s="638"/>
      <c r="C307" s="638"/>
      <c r="D307" s="638"/>
      <c r="E307" s="700"/>
      <c r="F307" s="638"/>
      <c r="G307" s="638"/>
      <c r="H307" s="699"/>
      <c r="I307" s="699"/>
      <c r="J307" s="699"/>
      <c r="K307" s="699"/>
      <c r="L307" s="699"/>
      <c r="M307" s="699"/>
      <c r="N307" s="699"/>
      <c r="O307" s="699"/>
      <c r="P307" s="699"/>
      <c r="Q307" s="699"/>
      <c r="R307" s="699"/>
      <c r="S307" s="699"/>
      <c r="T307" s="699"/>
      <c r="U307" s="699"/>
      <c r="V307" s="699"/>
      <c r="W307" s="699"/>
      <c r="X307" s="638"/>
      <c r="Y307" s="638"/>
      <c r="Z307" s="638"/>
    </row>
    <row r="308" spans="1:26" ht="15.75" customHeight="1">
      <c r="A308" s="638"/>
      <c r="B308" s="638"/>
      <c r="C308" s="638"/>
      <c r="D308" s="638"/>
      <c r="E308" s="700"/>
      <c r="F308" s="638"/>
      <c r="G308" s="638"/>
      <c r="H308" s="699"/>
      <c r="I308" s="699"/>
      <c r="J308" s="699"/>
      <c r="K308" s="699"/>
      <c r="L308" s="699"/>
      <c r="M308" s="699"/>
      <c r="N308" s="699"/>
      <c r="O308" s="699"/>
      <c r="P308" s="699"/>
      <c r="Q308" s="699"/>
      <c r="R308" s="699"/>
      <c r="S308" s="699"/>
      <c r="T308" s="699"/>
      <c r="U308" s="699"/>
      <c r="V308" s="699"/>
      <c r="W308" s="699"/>
      <c r="X308" s="638"/>
      <c r="Y308" s="638"/>
      <c r="Z308" s="638"/>
    </row>
    <row r="309" spans="1:26" ht="15.75" customHeight="1">
      <c r="A309" s="638"/>
      <c r="B309" s="638"/>
      <c r="C309" s="638"/>
      <c r="D309" s="638"/>
      <c r="E309" s="700"/>
      <c r="F309" s="638"/>
      <c r="G309" s="638"/>
      <c r="H309" s="699"/>
      <c r="I309" s="699"/>
      <c r="J309" s="699"/>
      <c r="K309" s="699"/>
      <c r="L309" s="699"/>
      <c r="M309" s="699"/>
      <c r="N309" s="699"/>
      <c r="O309" s="699"/>
      <c r="P309" s="699"/>
      <c r="Q309" s="699"/>
      <c r="R309" s="699"/>
      <c r="S309" s="699"/>
      <c r="T309" s="699"/>
      <c r="U309" s="699"/>
      <c r="V309" s="699"/>
      <c r="W309" s="699"/>
      <c r="X309" s="638"/>
      <c r="Y309" s="638"/>
      <c r="Z309" s="638"/>
    </row>
    <row r="310" spans="1:26" ht="15.75" customHeight="1">
      <c r="A310" s="638"/>
      <c r="B310" s="638"/>
      <c r="C310" s="638"/>
      <c r="D310" s="638"/>
      <c r="E310" s="700"/>
      <c r="F310" s="638"/>
      <c r="G310" s="638"/>
      <c r="H310" s="699"/>
      <c r="I310" s="699"/>
      <c r="J310" s="699"/>
      <c r="K310" s="699"/>
      <c r="L310" s="699"/>
      <c r="M310" s="699"/>
      <c r="N310" s="699"/>
      <c r="O310" s="699"/>
      <c r="P310" s="699"/>
      <c r="Q310" s="699"/>
      <c r="R310" s="699"/>
      <c r="S310" s="699"/>
      <c r="T310" s="699"/>
      <c r="U310" s="699"/>
      <c r="V310" s="699"/>
      <c r="W310" s="699"/>
      <c r="X310" s="638"/>
      <c r="Y310" s="638"/>
      <c r="Z310" s="638"/>
    </row>
    <row r="311" spans="1:26" ht="15.75" customHeight="1">
      <c r="A311" s="638"/>
      <c r="B311" s="638"/>
      <c r="C311" s="638"/>
      <c r="D311" s="638"/>
      <c r="E311" s="700"/>
      <c r="F311" s="638"/>
      <c r="G311" s="638"/>
      <c r="H311" s="699"/>
      <c r="I311" s="699"/>
      <c r="J311" s="699"/>
      <c r="K311" s="699"/>
      <c r="L311" s="699"/>
      <c r="M311" s="699"/>
      <c r="N311" s="699"/>
      <c r="O311" s="699"/>
      <c r="P311" s="699"/>
      <c r="Q311" s="699"/>
      <c r="R311" s="699"/>
      <c r="S311" s="699"/>
      <c r="T311" s="699"/>
      <c r="U311" s="699"/>
      <c r="V311" s="699"/>
      <c r="W311" s="699"/>
      <c r="X311" s="638"/>
      <c r="Y311" s="638"/>
      <c r="Z311" s="638"/>
    </row>
    <row r="312" spans="1:26" ht="15.75" customHeight="1">
      <c r="A312" s="638"/>
      <c r="B312" s="638"/>
      <c r="C312" s="638"/>
      <c r="D312" s="638"/>
      <c r="E312" s="700"/>
      <c r="F312" s="638"/>
      <c r="G312" s="638"/>
      <c r="H312" s="699"/>
      <c r="I312" s="699"/>
      <c r="J312" s="699"/>
      <c r="K312" s="699"/>
      <c r="L312" s="699"/>
      <c r="M312" s="699"/>
      <c r="N312" s="699"/>
      <c r="O312" s="699"/>
      <c r="P312" s="699"/>
      <c r="Q312" s="699"/>
      <c r="R312" s="699"/>
      <c r="S312" s="699"/>
      <c r="T312" s="699"/>
      <c r="U312" s="699"/>
      <c r="V312" s="699"/>
      <c r="W312" s="699"/>
      <c r="X312" s="638"/>
      <c r="Y312" s="638"/>
      <c r="Z312" s="638"/>
    </row>
    <row r="313" spans="1:26" ht="15.75" customHeight="1">
      <c r="A313" s="638"/>
      <c r="B313" s="638"/>
      <c r="C313" s="638"/>
      <c r="D313" s="638"/>
      <c r="E313" s="700"/>
      <c r="F313" s="638"/>
      <c r="G313" s="638"/>
      <c r="H313" s="699"/>
      <c r="I313" s="699"/>
      <c r="J313" s="699"/>
      <c r="K313" s="699"/>
      <c r="L313" s="699"/>
      <c r="M313" s="699"/>
      <c r="N313" s="699"/>
      <c r="O313" s="699"/>
      <c r="P313" s="699"/>
      <c r="Q313" s="699"/>
      <c r="R313" s="699"/>
      <c r="S313" s="699"/>
      <c r="T313" s="699"/>
      <c r="U313" s="699"/>
      <c r="V313" s="699"/>
      <c r="W313" s="699"/>
      <c r="X313" s="638"/>
      <c r="Y313" s="638"/>
      <c r="Z313" s="638"/>
    </row>
    <row r="314" spans="1:26" ht="15.75" customHeight="1">
      <c r="A314" s="638"/>
      <c r="B314" s="638"/>
      <c r="C314" s="638"/>
      <c r="D314" s="638"/>
      <c r="E314" s="700"/>
      <c r="F314" s="638"/>
      <c r="G314" s="638"/>
      <c r="H314" s="699"/>
      <c r="I314" s="699"/>
      <c r="J314" s="699"/>
      <c r="K314" s="699"/>
      <c r="L314" s="699"/>
      <c r="M314" s="699"/>
      <c r="N314" s="699"/>
      <c r="O314" s="699"/>
      <c r="P314" s="699"/>
      <c r="Q314" s="699"/>
      <c r="R314" s="699"/>
      <c r="S314" s="699"/>
      <c r="T314" s="699"/>
      <c r="U314" s="699"/>
      <c r="V314" s="699"/>
      <c r="W314" s="699"/>
      <c r="X314" s="638"/>
      <c r="Y314" s="638"/>
      <c r="Z314" s="638"/>
    </row>
    <row r="315" spans="1:26" ht="15.75" customHeight="1">
      <c r="A315" s="638"/>
      <c r="B315" s="638"/>
      <c r="C315" s="638"/>
      <c r="D315" s="638"/>
      <c r="E315" s="700"/>
      <c r="F315" s="638"/>
      <c r="G315" s="638"/>
      <c r="H315" s="699"/>
      <c r="I315" s="699"/>
      <c r="J315" s="699"/>
      <c r="K315" s="699"/>
      <c r="L315" s="699"/>
      <c r="M315" s="699"/>
      <c r="N315" s="699"/>
      <c r="O315" s="699"/>
      <c r="P315" s="699"/>
      <c r="Q315" s="699"/>
      <c r="R315" s="699"/>
      <c r="S315" s="699"/>
      <c r="T315" s="699"/>
      <c r="U315" s="699"/>
      <c r="V315" s="699"/>
      <c r="W315" s="699"/>
      <c r="X315" s="638"/>
      <c r="Y315" s="638"/>
      <c r="Z315" s="638"/>
    </row>
    <row r="316" spans="1:26" ht="15.75" customHeight="1">
      <c r="A316" s="638"/>
      <c r="B316" s="638"/>
      <c r="C316" s="638"/>
      <c r="D316" s="638"/>
      <c r="E316" s="700"/>
      <c r="F316" s="638"/>
      <c r="G316" s="638"/>
      <c r="H316" s="699"/>
      <c r="I316" s="699"/>
      <c r="J316" s="699"/>
      <c r="K316" s="699"/>
      <c r="L316" s="699"/>
      <c r="M316" s="699"/>
      <c r="N316" s="699"/>
      <c r="O316" s="699"/>
      <c r="P316" s="699"/>
      <c r="Q316" s="699"/>
      <c r="R316" s="699"/>
      <c r="S316" s="699"/>
      <c r="T316" s="699"/>
      <c r="U316" s="699"/>
      <c r="V316" s="699"/>
      <c r="W316" s="699"/>
      <c r="X316" s="638"/>
      <c r="Y316" s="638"/>
      <c r="Z316" s="638"/>
    </row>
    <row r="317" spans="1:26" ht="15.75" customHeight="1">
      <c r="A317" s="638"/>
      <c r="B317" s="638"/>
      <c r="C317" s="638"/>
      <c r="D317" s="638"/>
      <c r="E317" s="700"/>
      <c r="F317" s="638"/>
      <c r="G317" s="638"/>
      <c r="H317" s="699"/>
      <c r="I317" s="699"/>
      <c r="J317" s="699"/>
      <c r="K317" s="699"/>
      <c r="L317" s="699"/>
      <c r="M317" s="699"/>
      <c r="N317" s="699"/>
      <c r="O317" s="699"/>
      <c r="P317" s="699"/>
      <c r="Q317" s="699"/>
      <c r="R317" s="699"/>
      <c r="S317" s="699"/>
      <c r="T317" s="699"/>
      <c r="U317" s="699"/>
      <c r="V317" s="699"/>
      <c r="W317" s="699"/>
      <c r="X317" s="638"/>
      <c r="Y317" s="638"/>
      <c r="Z317" s="638"/>
    </row>
    <row r="318" spans="1:26" ht="15.75" customHeight="1">
      <c r="A318" s="638"/>
      <c r="B318" s="638"/>
      <c r="C318" s="638"/>
      <c r="D318" s="638"/>
      <c r="E318" s="700"/>
      <c r="F318" s="638"/>
      <c r="G318" s="638"/>
      <c r="H318" s="699"/>
      <c r="I318" s="699"/>
      <c r="J318" s="699"/>
      <c r="K318" s="699"/>
      <c r="L318" s="699"/>
      <c r="M318" s="699"/>
      <c r="N318" s="699"/>
      <c r="O318" s="699"/>
      <c r="P318" s="699"/>
      <c r="Q318" s="699"/>
      <c r="R318" s="699"/>
      <c r="S318" s="699"/>
      <c r="T318" s="699"/>
      <c r="U318" s="699"/>
      <c r="V318" s="699"/>
      <c r="W318" s="699"/>
      <c r="X318" s="638"/>
      <c r="Y318" s="638"/>
      <c r="Z318" s="638"/>
    </row>
    <row r="319" spans="1:26" ht="15.75" customHeight="1">
      <c r="A319" s="638"/>
      <c r="B319" s="638"/>
      <c r="C319" s="638"/>
      <c r="D319" s="638"/>
      <c r="E319" s="700"/>
      <c r="F319" s="638"/>
      <c r="G319" s="638"/>
      <c r="H319" s="699"/>
      <c r="I319" s="699"/>
      <c r="J319" s="699"/>
      <c r="K319" s="699"/>
      <c r="L319" s="699"/>
      <c r="M319" s="699"/>
      <c r="N319" s="699"/>
      <c r="O319" s="699"/>
      <c r="P319" s="699"/>
      <c r="Q319" s="699"/>
      <c r="R319" s="699"/>
      <c r="S319" s="699"/>
      <c r="T319" s="699"/>
      <c r="U319" s="699"/>
      <c r="V319" s="699"/>
      <c r="W319" s="699"/>
      <c r="X319" s="638"/>
      <c r="Y319" s="638"/>
      <c r="Z319" s="638"/>
    </row>
    <row r="320" spans="1:26" ht="15.75" customHeight="1">
      <c r="A320" s="638"/>
      <c r="B320" s="638"/>
      <c r="C320" s="638"/>
      <c r="D320" s="638"/>
      <c r="E320" s="700"/>
      <c r="F320" s="638"/>
      <c r="G320" s="638"/>
      <c r="H320" s="699"/>
      <c r="I320" s="699"/>
      <c r="J320" s="699"/>
      <c r="K320" s="699"/>
      <c r="L320" s="699"/>
      <c r="M320" s="699"/>
      <c r="N320" s="699"/>
      <c r="O320" s="699"/>
      <c r="P320" s="699"/>
      <c r="Q320" s="699"/>
      <c r="R320" s="699"/>
      <c r="S320" s="699"/>
      <c r="T320" s="699"/>
      <c r="U320" s="699"/>
      <c r="V320" s="699"/>
      <c r="W320" s="699"/>
      <c r="X320" s="638"/>
      <c r="Y320" s="638"/>
      <c r="Z320" s="638"/>
    </row>
    <row r="321" spans="1:26" ht="15.75" customHeight="1">
      <c r="A321" s="638"/>
      <c r="B321" s="638"/>
      <c r="C321" s="638"/>
      <c r="D321" s="638"/>
      <c r="E321" s="700"/>
      <c r="F321" s="638"/>
      <c r="G321" s="638"/>
      <c r="H321" s="699"/>
      <c r="I321" s="699"/>
      <c r="J321" s="699"/>
      <c r="K321" s="699"/>
      <c r="L321" s="699"/>
      <c r="M321" s="699"/>
      <c r="N321" s="699"/>
      <c r="O321" s="699"/>
      <c r="P321" s="699"/>
      <c r="Q321" s="699"/>
      <c r="R321" s="699"/>
      <c r="S321" s="699"/>
      <c r="T321" s="699"/>
      <c r="U321" s="699"/>
      <c r="V321" s="699"/>
      <c r="W321" s="699"/>
      <c r="X321" s="638"/>
      <c r="Y321" s="638"/>
      <c r="Z321" s="638"/>
    </row>
    <row r="322" spans="1:26" ht="15.75" customHeight="1">
      <c r="A322" s="638"/>
      <c r="B322" s="638"/>
      <c r="C322" s="638"/>
      <c r="D322" s="638"/>
      <c r="E322" s="700"/>
      <c r="F322" s="638"/>
      <c r="G322" s="638"/>
      <c r="H322" s="699"/>
      <c r="I322" s="699"/>
      <c r="J322" s="699"/>
      <c r="K322" s="699"/>
      <c r="L322" s="699"/>
      <c r="M322" s="699"/>
      <c r="N322" s="699"/>
      <c r="O322" s="699"/>
      <c r="P322" s="699"/>
      <c r="Q322" s="699"/>
      <c r="R322" s="699"/>
      <c r="S322" s="699"/>
      <c r="T322" s="699"/>
      <c r="U322" s="699"/>
      <c r="V322" s="699"/>
      <c r="W322" s="699"/>
      <c r="X322" s="638"/>
      <c r="Y322" s="638"/>
      <c r="Z322" s="638"/>
    </row>
    <row r="323" spans="1:26" ht="15.75" customHeight="1">
      <c r="A323" s="638"/>
      <c r="B323" s="638"/>
      <c r="C323" s="638"/>
      <c r="D323" s="638"/>
      <c r="E323" s="700"/>
      <c r="F323" s="638"/>
      <c r="G323" s="638"/>
      <c r="H323" s="699"/>
      <c r="I323" s="699"/>
      <c r="J323" s="699"/>
      <c r="K323" s="699"/>
      <c r="L323" s="699"/>
      <c r="M323" s="699"/>
      <c r="N323" s="699"/>
      <c r="O323" s="699"/>
      <c r="P323" s="699"/>
      <c r="Q323" s="699"/>
      <c r="R323" s="699"/>
      <c r="S323" s="699"/>
      <c r="T323" s="699"/>
      <c r="U323" s="699"/>
      <c r="V323" s="699"/>
      <c r="W323" s="699"/>
      <c r="X323" s="638"/>
      <c r="Y323" s="638"/>
      <c r="Z323" s="638"/>
    </row>
    <row r="324" spans="1:26" ht="15.75" customHeight="1">
      <c r="A324" s="638"/>
      <c r="B324" s="638"/>
      <c r="C324" s="638"/>
      <c r="D324" s="638"/>
      <c r="E324" s="700"/>
      <c r="F324" s="638"/>
      <c r="G324" s="638"/>
      <c r="H324" s="699"/>
      <c r="I324" s="699"/>
      <c r="J324" s="699"/>
      <c r="K324" s="699"/>
      <c r="L324" s="699"/>
      <c r="M324" s="699"/>
      <c r="N324" s="699"/>
      <c r="O324" s="699"/>
      <c r="P324" s="699"/>
      <c r="Q324" s="699"/>
      <c r="R324" s="699"/>
      <c r="S324" s="699"/>
      <c r="T324" s="699"/>
      <c r="U324" s="699"/>
      <c r="V324" s="699"/>
      <c r="W324" s="699"/>
      <c r="X324" s="638"/>
      <c r="Y324" s="638"/>
      <c r="Z324" s="638"/>
    </row>
    <row r="325" spans="1:26" ht="15.75" customHeight="1">
      <c r="A325" s="638"/>
      <c r="B325" s="638"/>
      <c r="C325" s="638"/>
      <c r="D325" s="638"/>
      <c r="E325" s="700"/>
      <c r="F325" s="638"/>
      <c r="G325" s="638"/>
      <c r="H325" s="699"/>
      <c r="I325" s="699"/>
      <c r="J325" s="699"/>
      <c r="K325" s="699"/>
      <c r="L325" s="699"/>
      <c r="M325" s="699"/>
      <c r="N325" s="699"/>
      <c r="O325" s="699"/>
      <c r="P325" s="699"/>
      <c r="Q325" s="699"/>
      <c r="R325" s="699"/>
      <c r="S325" s="699"/>
      <c r="T325" s="699"/>
      <c r="U325" s="699"/>
      <c r="V325" s="699"/>
      <c r="W325" s="699"/>
      <c r="X325" s="638"/>
      <c r="Y325" s="638"/>
      <c r="Z325" s="638"/>
    </row>
    <row r="326" spans="1:26" ht="15.75" customHeight="1">
      <c r="A326" s="638"/>
      <c r="B326" s="638"/>
      <c r="C326" s="638"/>
      <c r="D326" s="638"/>
      <c r="E326" s="700"/>
      <c r="F326" s="638"/>
      <c r="G326" s="638"/>
      <c r="H326" s="699"/>
      <c r="I326" s="699"/>
      <c r="J326" s="699"/>
      <c r="K326" s="699"/>
      <c r="L326" s="699"/>
      <c r="M326" s="699"/>
      <c r="N326" s="699"/>
      <c r="O326" s="699"/>
      <c r="P326" s="699"/>
      <c r="Q326" s="699"/>
      <c r="R326" s="699"/>
      <c r="S326" s="699"/>
      <c r="T326" s="699"/>
      <c r="U326" s="699"/>
      <c r="V326" s="699"/>
      <c r="W326" s="699"/>
      <c r="X326" s="638"/>
      <c r="Y326" s="638"/>
      <c r="Z326" s="638"/>
    </row>
    <row r="327" spans="1:26" ht="15.75" customHeight="1">
      <c r="A327" s="638"/>
      <c r="B327" s="638"/>
      <c r="C327" s="638"/>
      <c r="D327" s="638"/>
      <c r="E327" s="700"/>
      <c r="F327" s="638"/>
      <c r="G327" s="638"/>
      <c r="H327" s="699"/>
      <c r="I327" s="699"/>
      <c r="J327" s="699"/>
      <c r="K327" s="699"/>
      <c r="L327" s="699"/>
      <c r="M327" s="699"/>
      <c r="N327" s="699"/>
      <c r="O327" s="699"/>
      <c r="P327" s="699"/>
      <c r="Q327" s="699"/>
      <c r="R327" s="699"/>
      <c r="S327" s="699"/>
      <c r="T327" s="699"/>
      <c r="U327" s="699"/>
      <c r="V327" s="699"/>
      <c r="W327" s="699"/>
      <c r="X327" s="638"/>
      <c r="Y327" s="638"/>
      <c r="Z327" s="638"/>
    </row>
    <row r="328" spans="1:26" ht="15.75" customHeight="1">
      <c r="A328" s="638"/>
      <c r="B328" s="638"/>
      <c r="C328" s="638"/>
      <c r="D328" s="638"/>
      <c r="E328" s="700"/>
      <c r="F328" s="638"/>
      <c r="G328" s="638"/>
      <c r="H328" s="699"/>
      <c r="I328" s="699"/>
      <c r="J328" s="699"/>
      <c r="K328" s="699"/>
      <c r="L328" s="699"/>
      <c r="M328" s="699"/>
      <c r="N328" s="699"/>
      <c r="O328" s="699"/>
      <c r="P328" s="699"/>
      <c r="Q328" s="699"/>
      <c r="R328" s="699"/>
      <c r="S328" s="699"/>
      <c r="T328" s="699"/>
      <c r="U328" s="699"/>
      <c r="V328" s="699"/>
      <c r="W328" s="699"/>
      <c r="X328" s="638"/>
      <c r="Y328" s="638"/>
      <c r="Z328" s="638"/>
    </row>
    <row r="329" spans="1:26" ht="15.75" customHeight="1">
      <c r="A329" s="638"/>
      <c r="B329" s="638"/>
      <c r="C329" s="638"/>
      <c r="D329" s="638"/>
      <c r="E329" s="700"/>
      <c r="F329" s="638"/>
      <c r="G329" s="638"/>
      <c r="H329" s="699"/>
      <c r="I329" s="699"/>
      <c r="J329" s="699"/>
      <c r="K329" s="699"/>
      <c r="L329" s="699"/>
      <c r="M329" s="699"/>
      <c r="N329" s="699"/>
      <c r="O329" s="699"/>
      <c r="P329" s="699"/>
      <c r="Q329" s="699"/>
      <c r="R329" s="699"/>
      <c r="S329" s="699"/>
      <c r="T329" s="699"/>
      <c r="U329" s="699"/>
      <c r="V329" s="699"/>
      <c r="W329" s="699"/>
      <c r="X329" s="638"/>
      <c r="Y329" s="638"/>
      <c r="Z329" s="638"/>
    </row>
    <row r="330" spans="1:26" ht="15.75" customHeight="1">
      <c r="A330" s="638"/>
      <c r="B330" s="638"/>
      <c r="C330" s="638"/>
      <c r="D330" s="638"/>
      <c r="E330" s="700"/>
      <c r="F330" s="638"/>
      <c r="G330" s="638"/>
      <c r="H330" s="699"/>
      <c r="I330" s="699"/>
      <c r="J330" s="699"/>
      <c r="K330" s="699"/>
      <c r="L330" s="699"/>
      <c r="M330" s="699"/>
      <c r="N330" s="699"/>
      <c r="O330" s="699"/>
      <c r="P330" s="699"/>
      <c r="Q330" s="699"/>
      <c r="R330" s="699"/>
      <c r="S330" s="699"/>
      <c r="T330" s="699"/>
      <c r="U330" s="699"/>
      <c r="V330" s="699"/>
      <c r="W330" s="699"/>
      <c r="X330" s="638"/>
      <c r="Y330" s="638"/>
      <c r="Z330" s="638"/>
    </row>
    <row r="331" spans="1:26" ht="15.75" customHeight="1">
      <c r="A331" s="638"/>
      <c r="B331" s="638"/>
      <c r="C331" s="638"/>
      <c r="D331" s="638"/>
      <c r="E331" s="700"/>
      <c r="F331" s="638"/>
      <c r="G331" s="638"/>
      <c r="H331" s="699"/>
      <c r="I331" s="699"/>
      <c r="J331" s="699"/>
      <c r="K331" s="699"/>
      <c r="L331" s="699"/>
      <c r="M331" s="699"/>
      <c r="N331" s="699"/>
      <c r="O331" s="699"/>
      <c r="P331" s="699"/>
      <c r="Q331" s="699"/>
      <c r="R331" s="699"/>
      <c r="S331" s="699"/>
      <c r="T331" s="699"/>
      <c r="U331" s="699"/>
      <c r="V331" s="699"/>
      <c r="W331" s="699"/>
      <c r="X331" s="638"/>
      <c r="Y331" s="638"/>
      <c r="Z331" s="638"/>
    </row>
    <row r="332" spans="1:26" ht="15.75" customHeight="1">
      <c r="A332" s="638"/>
      <c r="B332" s="638"/>
      <c r="C332" s="638"/>
      <c r="D332" s="638"/>
      <c r="E332" s="700"/>
      <c r="F332" s="638"/>
      <c r="G332" s="638"/>
      <c r="H332" s="699"/>
      <c r="I332" s="699"/>
      <c r="J332" s="699"/>
      <c r="K332" s="699"/>
      <c r="L332" s="699"/>
      <c r="M332" s="699"/>
      <c r="N332" s="699"/>
      <c r="O332" s="699"/>
      <c r="P332" s="699"/>
      <c r="Q332" s="699"/>
      <c r="R332" s="699"/>
      <c r="S332" s="699"/>
      <c r="T332" s="699"/>
      <c r="U332" s="699"/>
      <c r="V332" s="699"/>
      <c r="W332" s="699"/>
      <c r="X332" s="638"/>
      <c r="Y332" s="638"/>
      <c r="Z332" s="638"/>
    </row>
    <row r="333" spans="1:26" ht="15.75" customHeight="1">
      <c r="A333" s="638"/>
      <c r="B333" s="638"/>
      <c r="C333" s="638"/>
      <c r="D333" s="638"/>
      <c r="E333" s="700"/>
      <c r="F333" s="638"/>
      <c r="G333" s="638"/>
      <c r="H333" s="699"/>
      <c r="I333" s="699"/>
      <c r="J333" s="699"/>
      <c r="K333" s="699"/>
      <c r="L333" s="699"/>
      <c r="M333" s="699"/>
      <c r="N333" s="699"/>
      <c r="O333" s="699"/>
      <c r="P333" s="699"/>
      <c r="Q333" s="699"/>
      <c r="R333" s="699"/>
      <c r="S333" s="699"/>
      <c r="T333" s="699"/>
      <c r="U333" s="699"/>
      <c r="V333" s="699"/>
      <c r="W333" s="699"/>
      <c r="X333" s="638"/>
      <c r="Y333" s="638"/>
      <c r="Z333" s="638"/>
    </row>
    <row r="334" spans="1:26" ht="15.75" customHeight="1">
      <c r="A334" s="638"/>
      <c r="B334" s="638"/>
      <c r="C334" s="638"/>
      <c r="D334" s="638"/>
      <c r="E334" s="700"/>
      <c r="F334" s="638"/>
      <c r="G334" s="638"/>
      <c r="H334" s="699"/>
      <c r="I334" s="699"/>
      <c r="J334" s="699"/>
      <c r="K334" s="699"/>
      <c r="L334" s="699"/>
      <c r="M334" s="699"/>
      <c r="N334" s="699"/>
      <c r="O334" s="699"/>
      <c r="P334" s="699"/>
      <c r="Q334" s="699"/>
      <c r="R334" s="699"/>
      <c r="S334" s="699"/>
      <c r="T334" s="699"/>
      <c r="U334" s="699"/>
      <c r="V334" s="699"/>
      <c r="W334" s="699"/>
      <c r="X334" s="638"/>
      <c r="Y334" s="638"/>
      <c r="Z334" s="638"/>
    </row>
    <row r="335" spans="1:26" ht="15.75" customHeight="1">
      <c r="A335" s="638"/>
      <c r="B335" s="638"/>
      <c r="C335" s="638"/>
      <c r="D335" s="638"/>
      <c r="E335" s="700"/>
      <c r="F335" s="638"/>
      <c r="G335" s="638"/>
      <c r="H335" s="699"/>
      <c r="I335" s="699"/>
      <c r="J335" s="699"/>
      <c r="K335" s="699"/>
      <c r="L335" s="699"/>
      <c r="M335" s="699"/>
      <c r="N335" s="699"/>
      <c r="O335" s="699"/>
      <c r="P335" s="699"/>
      <c r="Q335" s="699"/>
      <c r="R335" s="699"/>
      <c r="S335" s="699"/>
      <c r="T335" s="699"/>
      <c r="U335" s="699"/>
      <c r="V335" s="699"/>
      <c r="W335" s="699"/>
      <c r="X335" s="638"/>
      <c r="Y335" s="638"/>
      <c r="Z335" s="638"/>
    </row>
    <row r="336" spans="1:26" ht="15.75" customHeight="1">
      <c r="A336" s="638"/>
      <c r="B336" s="638"/>
      <c r="C336" s="638"/>
      <c r="D336" s="638"/>
      <c r="E336" s="700"/>
      <c r="F336" s="638"/>
      <c r="G336" s="638"/>
      <c r="H336" s="699"/>
      <c r="I336" s="699"/>
      <c r="J336" s="699"/>
      <c r="K336" s="699"/>
      <c r="L336" s="699"/>
      <c r="M336" s="699"/>
      <c r="N336" s="699"/>
      <c r="O336" s="699"/>
      <c r="P336" s="699"/>
      <c r="Q336" s="699"/>
      <c r="R336" s="699"/>
      <c r="S336" s="699"/>
      <c r="T336" s="699"/>
      <c r="U336" s="699"/>
      <c r="V336" s="699"/>
      <c r="W336" s="699"/>
      <c r="X336" s="638"/>
      <c r="Y336" s="638"/>
      <c r="Z336" s="638"/>
    </row>
    <row r="337" spans="1:26" ht="15.75" customHeight="1">
      <c r="A337" s="638"/>
      <c r="B337" s="638"/>
      <c r="C337" s="638"/>
      <c r="D337" s="638"/>
      <c r="E337" s="700"/>
      <c r="F337" s="638"/>
      <c r="G337" s="638"/>
      <c r="H337" s="699"/>
      <c r="I337" s="699"/>
      <c r="J337" s="699"/>
      <c r="K337" s="699"/>
      <c r="L337" s="699"/>
      <c r="M337" s="699"/>
      <c r="N337" s="699"/>
      <c r="O337" s="699"/>
      <c r="P337" s="699"/>
      <c r="Q337" s="699"/>
      <c r="R337" s="699"/>
      <c r="S337" s="699"/>
      <c r="T337" s="699"/>
      <c r="U337" s="699"/>
      <c r="V337" s="699"/>
      <c r="W337" s="699"/>
      <c r="X337" s="638"/>
      <c r="Y337" s="638"/>
      <c r="Z337" s="638"/>
    </row>
    <row r="338" spans="1:26" ht="15.75" customHeight="1">
      <c r="A338" s="638"/>
      <c r="B338" s="638"/>
      <c r="C338" s="638"/>
      <c r="D338" s="638"/>
      <c r="E338" s="700"/>
      <c r="F338" s="638"/>
      <c r="G338" s="638"/>
      <c r="H338" s="699"/>
      <c r="I338" s="699"/>
      <c r="J338" s="699"/>
      <c r="K338" s="699"/>
      <c r="L338" s="699"/>
      <c r="M338" s="699"/>
      <c r="N338" s="699"/>
      <c r="O338" s="699"/>
      <c r="P338" s="699"/>
      <c r="Q338" s="699"/>
      <c r="R338" s="699"/>
      <c r="S338" s="699"/>
      <c r="T338" s="699"/>
      <c r="U338" s="699"/>
      <c r="V338" s="699"/>
      <c r="W338" s="699"/>
      <c r="X338" s="638"/>
      <c r="Y338" s="638"/>
      <c r="Z338" s="638"/>
    </row>
    <row r="339" spans="1:26" ht="15.75" customHeight="1">
      <c r="A339" s="638"/>
      <c r="B339" s="638"/>
      <c r="C339" s="638"/>
      <c r="D339" s="638"/>
      <c r="E339" s="700"/>
      <c r="F339" s="638"/>
      <c r="G339" s="638"/>
      <c r="H339" s="699"/>
      <c r="I339" s="699"/>
      <c r="J339" s="699"/>
      <c r="K339" s="699"/>
      <c r="L339" s="699"/>
      <c r="M339" s="699"/>
      <c r="N339" s="699"/>
      <c r="O339" s="699"/>
      <c r="P339" s="699"/>
      <c r="Q339" s="699"/>
      <c r="R339" s="699"/>
      <c r="S339" s="699"/>
      <c r="T339" s="699"/>
      <c r="U339" s="699"/>
      <c r="V339" s="699"/>
      <c r="W339" s="699"/>
      <c r="X339" s="638"/>
      <c r="Y339" s="638"/>
      <c r="Z339" s="638"/>
    </row>
    <row r="340" spans="1:26" ht="15.75" customHeight="1">
      <c r="A340" s="638"/>
      <c r="B340" s="638"/>
      <c r="C340" s="638"/>
      <c r="D340" s="638"/>
      <c r="E340" s="700"/>
      <c r="F340" s="638"/>
      <c r="G340" s="638"/>
      <c r="H340" s="699"/>
      <c r="I340" s="699"/>
      <c r="J340" s="699"/>
      <c r="K340" s="699"/>
      <c r="L340" s="699"/>
      <c r="M340" s="699"/>
      <c r="N340" s="699"/>
      <c r="O340" s="699"/>
      <c r="P340" s="699"/>
      <c r="Q340" s="699"/>
      <c r="R340" s="699"/>
      <c r="S340" s="699"/>
      <c r="T340" s="699"/>
      <c r="U340" s="699"/>
      <c r="V340" s="699"/>
      <c r="W340" s="699"/>
      <c r="X340" s="638"/>
      <c r="Y340" s="638"/>
      <c r="Z340" s="638"/>
    </row>
    <row r="341" spans="1:26" ht="15.75" customHeight="1">
      <c r="A341" s="638"/>
      <c r="B341" s="638"/>
      <c r="C341" s="638"/>
      <c r="D341" s="638"/>
      <c r="E341" s="700"/>
      <c r="F341" s="638"/>
      <c r="G341" s="638"/>
      <c r="H341" s="699"/>
      <c r="I341" s="699"/>
      <c r="J341" s="699"/>
      <c r="K341" s="699"/>
      <c r="L341" s="699"/>
      <c r="M341" s="699"/>
      <c r="N341" s="699"/>
      <c r="O341" s="699"/>
      <c r="P341" s="699"/>
      <c r="Q341" s="699"/>
      <c r="R341" s="699"/>
      <c r="S341" s="699"/>
      <c r="T341" s="699"/>
      <c r="U341" s="699"/>
      <c r="V341" s="699"/>
      <c r="W341" s="699"/>
      <c r="X341" s="638"/>
      <c r="Y341" s="638"/>
      <c r="Z341" s="638"/>
    </row>
    <row r="342" spans="1:26" ht="15.75" customHeight="1">
      <c r="A342" s="638"/>
      <c r="B342" s="638"/>
      <c r="C342" s="638"/>
      <c r="D342" s="638"/>
      <c r="E342" s="700"/>
      <c r="F342" s="638"/>
      <c r="G342" s="638"/>
      <c r="H342" s="699"/>
      <c r="I342" s="699"/>
      <c r="J342" s="699"/>
      <c r="K342" s="699"/>
      <c r="L342" s="699"/>
      <c r="M342" s="699"/>
      <c r="N342" s="699"/>
      <c r="O342" s="699"/>
      <c r="P342" s="699"/>
      <c r="Q342" s="699"/>
      <c r="R342" s="699"/>
      <c r="S342" s="699"/>
      <c r="T342" s="699"/>
      <c r="U342" s="699"/>
      <c r="V342" s="699"/>
      <c r="W342" s="699"/>
      <c r="X342" s="638"/>
      <c r="Y342" s="638"/>
      <c r="Z342" s="638"/>
    </row>
    <row r="343" spans="1:26" ht="15.75" customHeight="1">
      <c r="A343" s="638"/>
      <c r="B343" s="638"/>
      <c r="C343" s="638"/>
      <c r="D343" s="638"/>
      <c r="E343" s="700"/>
      <c r="F343" s="638"/>
      <c r="G343" s="638"/>
      <c r="H343" s="699"/>
      <c r="I343" s="699"/>
      <c r="J343" s="699"/>
      <c r="K343" s="699"/>
      <c r="L343" s="699"/>
      <c r="M343" s="699"/>
      <c r="N343" s="699"/>
      <c r="O343" s="699"/>
      <c r="P343" s="699"/>
      <c r="Q343" s="699"/>
      <c r="R343" s="699"/>
      <c r="S343" s="699"/>
      <c r="T343" s="699"/>
      <c r="U343" s="699"/>
      <c r="V343" s="699"/>
      <c r="W343" s="699"/>
      <c r="X343" s="638"/>
      <c r="Y343" s="638"/>
      <c r="Z343" s="638"/>
    </row>
    <row r="344" spans="1:26" ht="15.75" customHeight="1">
      <c r="A344" s="638"/>
      <c r="B344" s="638"/>
      <c r="C344" s="638"/>
      <c r="D344" s="638"/>
      <c r="E344" s="700"/>
      <c r="F344" s="638"/>
      <c r="G344" s="638"/>
      <c r="H344" s="699"/>
      <c r="I344" s="699"/>
      <c r="J344" s="699"/>
      <c r="K344" s="699"/>
      <c r="L344" s="699"/>
      <c r="M344" s="699"/>
      <c r="N344" s="699"/>
      <c r="O344" s="699"/>
      <c r="P344" s="699"/>
      <c r="Q344" s="699"/>
      <c r="R344" s="699"/>
      <c r="S344" s="699"/>
      <c r="T344" s="699"/>
      <c r="U344" s="699"/>
      <c r="V344" s="699"/>
      <c r="W344" s="699"/>
      <c r="X344" s="638"/>
      <c r="Y344" s="638"/>
      <c r="Z344" s="638"/>
    </row>
    <row r="345" spans="1:26" ht="15.75" customHeight="1">
      <c r="A345" s="638"/>
      <c r="B345" s="638"/>
      <c r="C345" s="638"/>
      <c r="D345" s="638"/>
      <c r="E345" s="700"/>
      <c r="F345" s="638"/>
      <c r="G345" s="638"/>
      <c r="H345" s="699"/>
      <c r="I345" s="699"/>
      <c r="J345" s="699"/>
      <c r="K345" s="699"/>
      <c r="L345" s="699"/>
      <c r="M345" s="699"/>
      <c r="N345" s="699"/>
      <c r="O345" s="699"/>
      <c r="P345" s="699"/>
      <c r="Q345" s="699"/>
      <c r="R345" s="699"/>
      <c r="S345" s="699"/>
      <c r="T345" s="699"/>
      <c r="U345" s="699"/>
      <c r="V345" s="699"/>
      <c r="W345" s="699"/>
      <c r="X345" s="638"/>
      <c r="Y345" s="638"/>
      <c r="Z345" s="638"/>
    </row>
    <row r="346" spans="1:26" ht="15.75" customHeight="1">
      <c r="A346" s="638"/>
      <c r="B346" s="638"/>
      <c r="C346" s="638"/>
      <c r="D346" s="638"/>
      <c r="E346" s="700"/>
      <c r="F346" s="638"/>
      <c r="G346" s="638"/>
      <c r="H346" s="699"/>
      <c r="I346" s="699"/>
      <c r="J346" s="699"/>
      <c r="K346" s="699"/>
      <c r="L346" s="699"/>
      <c r="M346" s="699"/>
      <c r="N346" s="699"/>
      <c r="O346" s="699"/>
      <c r="P346" s="699"/>
      <c r="Q346" s="699"/>
      <c r="R346" s="699"/>
      <c r="S346" s="699"/>
      <c r="T346" s="699"/>
      <c r="U346" s="699"/>
      <c r="V346" s="699"/>
      <c r="W346" s="699"/>
      <c r="X346" s="638"/>
      <c r="Y346" s="638"/>
      <c r="Z346" s="638"/>
    </row>
    <row r="347" spans="1:26" ht="15.75" customHeight="1">
      <c r="A347" s="638"/>
      <c r="B347" s="638"/>
      <c r="C347" s="638"/>
      <c r="D347" s="638"/>
      <c r="E347" s="700"/>
      <c r="F347" s="638"/>
      <c r="G347" s="638"/>
      <c r="H347" s="699"/>
      <c r="I347" s="699"/>
      <c r="J347" s="699"/>
      <c r="K347" s="699"/>
      <c r="L347" s="699"/>
      <c r="M347" s="699"/>
      <c r="N347" s="699"/>
      <c r="O347" s="699"/>
      <c r="P347" s="699"/>
      <c r="Q347" s="699"/>
      <c r="R347" s="699"/>
      <c r="S347" s="699"/>
      <c r="T347" s="699"/>
      <c r="U347" s="699"/>
      <c r="V347" s="699"/>
      <c r="W347" s="699"/>
      <c r="X347" s="638"/>
      <c r="Y347" s="638"/>
      <c r="Z347" s="638"/>
    </row>
    <row r="348" spans="1:26" ht="15.75" customHeight="1">
      <c r="A348" s="638"/>
      <c r="B348" s="638"/>
      <c r="C348" s="638"/>
      <c r="D348" s="638"/>
      <c r="E348" s="700"/>
      <c r="F348" s="638"/>
      <c r="G348" s="638"/>
      <c r="H348" s="699"/>
      <c r="I348" s="699"/>
      <c r="J348" s="699"/>
      <c r="K348" s="699"/>
      <c r="L348" s="699"/>
      <c r="M348" s="699"/>
      <c r="N348" s="699"/>
      <c r="O348" s="699"/>
      <c r="P348" s="699"/>
      <c r="Q348" s="699"/>
      <c r="R348" s="699"/>
      <c r="S348" s="699"/>
      <c r="T348" s="699"/>
      <c r="U348" s="699"/>
      <c r="V348" s="699"/>
      <c r="W348" s="699"/>
      <c r="X348" s="638"/>
      <c r="Y348" s="638"/>
      <c r="Z348" s="638"/>
    </row>
    <row r="349" spans="1:26" ht="15.75" customHeight="1">
      <c r="A349" s="638"/>
      <c r="B349" s="638"/>
      <c r="C349" s="638"/>
      <c r="D349" s="638"/>
      <c r="E349" s="700"/>
      <c r="F349" s="638"/>
      <c r="G349" s="638"/>
      <c r="H349" s="699"/>
      <c r="I349" s="699"/>
      <c r="J349" s="699"/>
      <c r="K349" s="699"/>
      <c r="L349" s="699"/>
      <c r="M349" s="699"/>
      <c r="N349" s="699"/>
      <c r="O349" s="699"/>
      <c r="P349" s="699"/>
      <c r="Q349" s="699"/>
      <c r="R349" s="699"/>
      <c r="S349" s="699"/>
      <c r="T349" s="699"/>
      <c r="U349" s="699"/>
      <c r="V349" s="699"/>
      <c r="W349" s="699"/>
      <c r="X349" s="638"/>
      <c r="Y349" s="638"/>
      <c r="Z349" s="638"/>
    </row>
    <row r="350" spans="1:26" ht="15.75" customHeight="1">
      <c r="A350" s="638"/>
      <c r="B350" s="638"/>
      <c r="C350" s="638"/>
      <c r="D350" s="638"/>
      <c r="E350" s="700"/>
      <c r="F350" s="638"/>
      <c r="G350" s="638"/>
      <c r="H350" s="699"/>
      <c r="I350" s="699"/>
      <c r="J350" s="699"/>
      <c r="K350" s="699"/>
      <c r="L350" s="699"/>
      <c r="M350" s="699"/>
      <c r="N350" s="699"/>
      <c r="O350" s="699"/>
      <c r="P350" s="699"/>
      <c r="Q350" s="699"/>
      <c r="R350" s="699"/>
      <c r="S350" s="699"/>
      <c r="T350" s="699"/>
      <c r="U350" s="699"/>
      <c r="V350" s="699"/>
      <c r="W350" s="699"/>
      <c r="X350" s="638"/>
      <c r="Y350" s="638"/>
      <c r="Z350" s="638"/>
    </row>
    <row r="351" spans="1:26" ht="15.75" customHeight="1">
      <c r="A351" s="638"/>
      <c r="B351" s="638"/>
      <c r="C351" s="638"/>
      <c r="D351" s="638"/>
      <c r="E351" s="700"/>
      <c r="F351" s="638"/>
      <c r="G351" s="638"/>
      <c r="H351" s="699"/>
      <c r="I351" s="699"/>
      <c r="J351" s="699"/>
      <c r="K351" s="699"/>
      <c r="L351" s="699"/>
      <c r="M351" s="699"/>
      <c r="N351" s="699"/>
      <c r="O351" s="699"/>
      <c r="P351" s="699"/>
      <c r="Q351" s="699"/>
      <c r="R351" s="699"/>
      <c r="S351" s="699"/>
      <c r="T351" s="699"/>
      <c r="U351" s="699"/>
      <c r="V351" s="699"/>
      <c r="W351" s="699"/>
      <c r="X351" s="638"/>
      <c r="Y351" s="638"/>
      <c r="Z351" s="638"/>
    </row>
    <row r="352" spans="1:26" ht="15.75" customHeight="1">
      <c r="A352" s="638"/>
      <c r="B352" s="638"/>
      <c r="C352" s="638"/>
      <c r="D352" s="638"/>
      <c r="E352" s="700"/>
      <c r="F352" s="638"/>
      <c r="G352" s="638"/>
      <c r="H352" s="699"/>
      <c r="I352" s="699"/>
      <c r="J352" s="699"/>
      <c r="K352" s="699"/>
      <c r="L352" s="699"/>
      <c r="M352" s="699"/>
      <c r="N352" s="699"/>
      <c r="O352" s="699"/>
      <c r="P352" s="699"/>
      <c r="Q352" s="699"/>
      <c r="R352" s="699"/>
      <c r="S352" s="699"/>
      <c r="T352" s="699"/>
      <c r="U352" s="699"/>
      <c r="V352" s="699"/>
      <c r="W352" s="699"/>
      <c r="X352" s="638"/>
      <c r="Y352" s="638"/>
      <c r="Z352" s="638"/>
    </row>
    <row r="353" spans="1:26" ht="15.75" customHeight="1">
      <c r="A353" s="638"/>
      <c r="B353" s="638"/>
      <c r="C353" s="638"/>
      <c r="D353" s="638"/>
      <c r="E353" s="700"/>
      <c r="F353" s="638"/>
      <c r="G353" s="638"/>
      <c r="H353" s="699"/>
      <c r="I353" s="699"/>
      <c r="J353" s="699"/>
      <c r="K353" s="699"/>
      <c r="L353" s="699"/>
      <c r="M353" s="699"/>
      <c r="N353" s="699"/>
      <c r="O353" s="699"/>
      <c r="P353" s="699"/>
      <c r="Q353" s="699"/>
      <c r="R353" s="699"/>
      <c r="S353" s="699"/>
      <c r="T353" s="699"/>
      <c r="U353" s="699"/>
      <c r="V353" s="699"/>
      <c r="W353" s="699"/>
      <c r="X353" s="638"/>
      <c r="Y353" s="638"/>
      <c r="Z353" s="638"/>
    </row>
    <row r="354" spans="1:26" ht="15.75" customHeight="1">
      <c r="A354" s="638"/>
      <c r="B354" s="638"/>
      <c r="C354" s="638"/>
      <c r="D354" s="638"/>
      <c r="E354" s="700"/>
      <c r="F354" s="638"/>
      <c r="G354" s="638"/>
      <c r="H354" s="699"/>
      <c r="I354" s="699"/>
      <c r="J354" s="699"/>
      <c r="K354" s="699"/>
      <c r="L354" s="699"/>
      <c r="M354" s="699"/>
      <c r="N354" s="699"/>
      <c r="O354" s="699"/>
      <c r="P354" s="699"/>
      <c r="Q354" s="699"/>
      <c r="R354" s="699"/>
      <c r="S354" s="699"/>
      <c r="T354" s="699"/>
      <c r="U354" s="699"/>
      <c r="V354" s="699"/>
      <c r="W354" s="699"/>
      <c r="X354" s="638"/>
      <c r="Y354" s="638"/>
      <c r="Z354" s="638"/>
    </row>
    <row r="355" spans="1:26" ht="15.75" customHeight="1">
      <c r="A355" s="638"/>
      <c r="B355" s="638"/>
      <c r="C355" s="638"/>
      <c r="D355" s="638"/>
      <c r="E355" s="700"/>
      <c r="F355" s="638"/>
      <c r="G355" s="638"/>
      <c r="H355" s="699"/>
      <c r="I355" s="699"/>
      <c r="J355" s="699"/>
      <c r="K355" s="699"/>
      <c r="L355" s="699"/>
      <c r="M355" s="699"/>
      <c r="N355" s="699"/>
      <c r="O355" s="699"/>
      <c r="P355" s="699"/>
      <c r="Q355" s="699"/>
      <c r="R355" s="699"/>
      <c r="S355" s="699"/>
      <c r="T355" s="699"/>
      <c r="U355" s="699"/>
      <c r="V355" s="699"/>
      <c r="W355" s="699"/>
      <c r="X355" s="638"/>
      <c r="Y355" s="638"/>
      <c r="Z355" s="638"/>
    </row>
    <row r="356" spans="1:26" ht="15.75" customHeight="1">
      <c r="A356" s="638"/>
      <c r="B356" s="638"/>
      <c r="C356" s="638"/>
      <c r="D356" s="638"/>
      <c r="E356" s="700"/>
      <c r="F356" s="638"/>
      <c r="G356" s="638"/>
      <c r="H356" s="699"/>
      <c r="I356" s="699"/>
      <c r="J356" s="699"/>
      <c r="K356" s="699"/>
      <c r="L356" s="699"/>
      <c r="M356" s="699"/>
      <c r="N356" s="699"/>
      <c r="O356" s="699"/>
      <c r="P356" s="699"/>
      <c r="Q356" s="699"/>
      <c r="R356" s="699"/>
      <c r="S356" s="699"/>
      <c r="T356" s="699"/>
      <c r="U356" s="699"/>
      <c r="V356" s="699"/>
      <c r="W356" s="699"/>
      <c r="X356" s="638"/>
      <c r="Y356" s="638"/>
      <c r="Z356" s="638"/>
    </row>
    <row r="357" spans="1:26" ht="15.75" customHeight="1">
      <c r="A357" s="638"/>
      <c r="B357" s="638"/>
      <c r="C357" s="638"/>
      <c r="D357" s="638"/>
      <c r="E357" s="700"/>
      <c r="F357" s="638"/>
      <c r="G357" s="638"/>
      <c r="H357" s="699"/>
      <c r="I357" s="699"/>
      <c r="J357" s="699"/>
      <c r="K357" s="699"/>
      <c r="L357" s="699"/>
      <c r="M357" s="699"/>
      <c r="N357" s="699"/>
      <c r="O357" s="699"/>
      <c r="P357" s="699"/>
      <c r="Q357" s="699"/>
      <c r="R357" s="699"/>
      <c r="S357" s="699"/>
      <c r="T357" s="699"/>
      <c r="U357" s="699"/>
      <c r="V357" s="699"/>
      <c r="W357" s="699"/>
      <c r="X357" s="638"/>
      <c r="Y357" s="638"/>
      <c r="Z357" s="638"/>
    </row>
    <row r="358" spans="1:26" ht="15.75" customHeight="1">
      <c r="A358" s="638"/>
      <c r="B358" s="638"/>
      <c r="C358" s="638"/>
      <c r="D358" s="638"/>
      <c r="E358" s="700"/>
      <c r="F358" s="638"/>
      <c r="G358" s="638"/>
      <c r="H358" s="699"/>
      <c r="I358" s="699"/>
      <c r="J358" s="699"/>
      <c r="K358" s="699"/>
      <c r="L358" s="699"/>
      <c r="M358" s="699"/>
      <c r="N358" s="699"/>
      <c r="O358" s="699"/>
      <c r="P358" s="699"/>
      <c r="Q358" s="699"/>
      <c r="R358" s="699"/>
      <c r="S358" s="699"/>
      <c r="T358" s="699"/>
      <c r="U358" s="699"/>
      <c r="V358" s="699"/>
      <c r="W358" s="699"/>
      <c r="X358" s="638"/>
      <c r="Y358" s="638"/>
      <c r="Z358" s="638"/>
    </row>
    <row r="359" spans="1:26" ht="15.75" customHeight="1">
      <c r="A359" s="638"/>
      <c r="B359" s="638"/>
      <c r="C359" s="638"/>
      <c r="D359" s="638"/>
      <c r="E359" s="700"/>
      <c r="F359" s="638"/>
      <c r="G359" s="638"/>
      <c r="H359" s="699"/>
      <c r="I359" s="699"/>
      <c r="J359" s="699"/>
      <c r="K359" s="699"/>
      <c r="L359" s="699"/>
      <c r="M359" s="699"/>
      <c r="N359" s="699"/>
      <c r="O359" s="699"/>
      <c r="P359" s="699"/>
      <c r="Q359" s="699"/>
      <c r="R359" s="699"/>
      <c r="S359" s="699"/>
      <c r="T359" s="699"/>
      <c r="U359" s="699"/>
      <c r="V359" s="699"/>
      <c r="W359" s="699"/>
      <c r="X359" s="638"/>
      <c r="Y359" s="638"/>
      <c r="Z359" s="638"/>
    </row>
    <row r="360" spans="1:26" ht="15.75" customHeight="1">
      <c r="A360" s="638"/>
      <c r="B360" s="638"/>
      <c r="C360" s="638"/>
      <c r="D360" s="638"/>
      <c r="E360" s="700"/>
      <c r="F360" s="638"/>
      <c r="G360" s="638"/>
      <c r="H360" s="699"/>
      <c r="I360" s="699"/>
      <c r="J360" s="699"/>
      <c r="K360" s="699"/>
      <c r="L360" s="699"/>
      <c r="M360" s="699"/>
      <c r="N360" s="699"/>
      <c r="O360" s="699"/>
      <c r="P360" s="699"/>
      <c r="Q360" s="699"/>
      <c r="R360" s="699"/>
      <c r="S360" s="699"/>
      <c r="T360" s="699"/>
      <c r="U360" s="699"/>
      <c r="V360" s="699"/>
      <c r="W360" s="699"/>
      <c r="X360" s="638"/>
      <c r="Y360" s="638"/>
      <c r="Z360" s="638"/>
    </row>
    <row r="361" spans="1:26" ht="15.75" customHeight="1">
      <c r="A361" s="638"/>
      <c r="B361" s="638"/>
      <c r="C361" s="638"/>
      <c r="D361" s="638"/>
      <c r="E361" s="700"/>
      <c r="F361" s="638"/>
      <c r="G361" s="638"/>
      <c r="H361" s="699"/>
      <c r="I361" s="699"/>
      <c r="J361" s="699"/>
      <c r="K361" s="699"/>
      <c r="L361" s="699"/>
      <c r="M361" s="699"/>
      <c r="N361" s="699"/>
      <c r="O361" s="699"/>
      <c r="P361" s="699"/>
      <c r="Q361" s="699"/>
      <c r="R361" s="699"/>
      <c r="S361" s="699"/>
      <c r="T361" s="699"/>
      <c r="U361" s="699"/>
      <c r="V361" s="699"/>
      <c r="W361" s="699"/>
      <c r="X361" s="638"/>
      <c r="Y361" s="638"/>
      <c r="Z361" s="638"/>
    </row>
    <row r="362" spans="1:26" ht="15.75" customHeight="1">
      <c r="A362" s="638"/>
      <c r="B362" s="638"/>
      <c r="C362" s="638"/>
      <c r="D362" s="638"/>
      <c r="E362" s="700"/>
      <c r="F362" s="638"/>
      <c r="G362" s="638"/>
      <c r="H362" s="699"/>
      <c r="I362" s="699"/>
      <c r="J362" s="699"/>
      <c r="K362" s="699"/>
      <c r="L362" s="699"/>
      <c r="M362" s="699"/>
      <c r="N362" s="699"/>
      <c r="O362" s="699"/>
      <c r="P362" s="699"/>
      <c r="Q362" s="699"/>
      <c r="R362" s="699"/>
      <c r="S362" s="699"/>
      <c r="T362" s="699"/>
      <c r="U362" s="699"/>
      <c r="V362" s="699"/>
      <c r="W362" s="699"/>
      <c r="X362" s="638"/>
      <c r="Y362" s="638"/>
      <c r="Z362" s="638"/>
    </row>
    <row r="363" spans="1:26" ht="15.75" customHeight="1">
      <c r="A363" s="638"/>
      <c r="B363" s="638"/>
      <c r="C363" s="638"/>
      <c r="D363" s="638"/>
      <c r="E363" s="700"/>
      <c r="F363" s="638"/>
      <c r="G363" s="638"/>
      <c r="H363" s="699"/>
      <c r="I363" s="699"/>
      <c r="J363" s="699"/>
      <c r="K363" s="699"/>
      <c r="L363" s="699"/>
      <c r="M363" s="699"/>
      <c r="N363" s="699"/>
      <c r="O363" s="699"/>
      <c r="P363" s="699"/>
      <c r="Q363" s="699"/>
      <c r="R363" s="699"/>
      <c r="S363" s="699"/>
      <c r="T363" s="699"/>
      <c r="U363" s="699"/>
      <c r="V363" s="699"/>
      <c r="W363" s="699"/>
      <c r="X363" s="638"/>
      <c r="Y363" s="638"/>
      <c r="Z363" s="638"/>
    </row>
    <row r="364" spans="1:26" ht="15.75" customHeight="1">
      <c r="A364" s="638"/>
      <c r="B364" s="638"/>
      <c r="C364" s="638"/>
      <c r="D364" s="638"/>
      <c r="E364" s="700"/>
      <c r="F364" s="638"/>
      <c r="G364" s="638"/>
      <c r="H364" s="699"/>
      <c r="I364" s="699"/>
      <c r="J364" s="699"/>
      <c r="K364" s="699"/>
      <c r="L364" s="699"/>
      <c r="M364" s="699"/>
      <c r="N364" s="699"/>
      <c r="O364" s="699"/>
      <c r="P364" s="699"/>
      <c r="Q364" s="699"/>
      <c r="R364" s="699"/>
      <c r="S364" s="699"/>
      <c r="T364" s="699"/>
      <c r="U364" s="699"/>
      <c r="V364" s="699"/>
      <c r="W364" s="699"/>
      <c r="X364" s="638"/>
      <c r="Y364" s="638"/>
      <c r="Z364" s="638"/>
    </row>
    <row r="365" spans="1:26" ht="15.75" customHeight="1">
      <c r="A365" s="638"/>
      <c r="B365" s="638"/>
      <c r="C365" s="638"/>
      <c r="D365" s="638"/>
      <c r="E365" s="700"/>
      <c r="F365" s="638"/>
      <c r="G365" s="638"/>
      <c r="H365" s="699"/>
      <c r="I365" s="699"/>
      <c r="J365" s="699"/>
      <c r="K365" s="699"/>
      <c r="L365" s="699"/>
      <c r="M365" s="699"/>
      <c r="N365" s="699"/>
      <c r="O365" s="699"/>
      <c r="P365" s="699"/>
      <c r="Q365" s="699"/>
      <c r="R365" s="699"/>
      <c r="S365" s="699"/>
      <c r="T365" s="699"/>
      <c r="U365" s="699"/>
      <c r="V365" s="699"/>
      <c r="W365" s="699"/>
      <c r="X365" s="638"/>
      <c r="Y365" s="638"/>
      <c r="Z365" s="638"/>
    </row>
    <row r="366" spans="1:26" ht="15.75" customHeight="1">
      <c r="A366" s="638"/>
      <c r="B366" s="638"/>
      <c r="C366" s="638"/>
      <c r="D366" s="638"/>
      <c r="E366" s="700"/>
      <c r="F366" s="638"/>
      <c r="G366" s="638"/>
      <c r="H366" s="699"/>
      <c r="I366" s="699"/>
      <c r="J366" s="699"/>
      <c r="K366" s="699"/>
      <c r="L366" s="699"/>
      <c r="M366" s="699"/>
      <c r="N366" s="699"/>
      <c r="O366" s="699"/>
      <c r="P366" s="699"/>
      <c r="Q366" s="699"/>
      <c r="R366" s="699"/>
      <c r="S366" s="699"/>
      <c r="T366" s="699"/>
      <c r="U366" s="699"/>
      <c r="V366" s="699"/>
      <c r="W366" s="699"/>
      <c r="X366" s="638"/>
      <c r="Y366" s="638"/>
      <c r="Z366" s="638"/>
    </row>
    <row r="367" spans="1:26" ht="15.75" customHeight="1">
      <c r="A367" s="638"/>
      <c r="B367" s="638"/>
      <c r="C367" s="638"/>
      <c r="D367" s="638"/>
      <c r="E367" s="700"/>
      <c r="F367" s="638"/>
      <c r="G367" s="638"/>
      <c r="H367" s="699"/>
      <c r="I367" s="699"/>
      <c r="J367" s="699"/>
      <c r="K367" s="699"/>
      <c r="L367" s="699"/>
      <c r="M367" s="699"/>
      <c r="N367" s="699"/>
      <c r="O367" s="699"/>
      <c r="P367" s="699"/>
      <c r="Q367" s="699"/>
      <c r="R367" s="699"/>
      <c r="S367" s="699"/>
      <c r="T367" s="699"/>
      <c r="U367" s="699"/>
      <c r="V367" s="699"/>
      <c r="W367" s="699"/>
      <c r="X367" s="638"/>
      <c r="Y367" s="638"/>
      <c r="Z367" s="638"/>
    </row>
    <row r="368" spans="1:26" ht="15.75" customHeight="1">
      <c r="A368" s="638"/>
      <c r="B368" s="638"/>
      <c r="C368" s="638"/>
      <c r="D368" s="638"/>
      <c r="E368" s="700"/>
      <c r="F368" s="638"/>
      <c r="G368" s="638"/>
      <c r="H368" s="699"/>
      <c r="I368" s="699"/>
      <c r="J368" s="699"/>
      <c r="K368" s="699"/>
      <c r="L368" s="699"/>
      <c r="M368" s="699"/>
      <c r="N368" s="699"/>
      <c r="O368" s="699"/>
      <c r="P368" s="699"/>
      <c r="Q368" s="699"/>
      <c r="R368" s="699"/>
      <c r="S368" s="699"/>
      <c r="T368" s="699"/>
      <c r="U368" s="699"/>
      <c r="V368" s="699"/>
      <c r="W368" s="699"/>
      <c r="X368" s="638"/>
      <c r="Y368" s="638"/>
      <c r="Z368" s="638"/>
    </row>
    <row r="369" spans="1:26" ht="15.75" customHeight="1">
      <c r="A369" s="638"/>
      <c r="B369" s="638"/>
      <c r="C369" s="638"/>
      <c r="D369" s="638"/>
      <c r="E369" s="700"/>
      <c r="F369" s="638"/>
      <c r="G369" s="638"/>
      <c r="H369" s="699"/>
      <c r="I369" s="699"/>
      <c r="J369" s="699"/>
      <c r="K369" s="699"/>
      <c r="L369" s="699"/>
      <c r="M369" s="699"/>
      <c r="N369" s="699"/>
      <c r="O369" s="699"/>
      <c r="P369" s="699"/>
      <c r="Q369" s="699"/>
      <c r="R369" s="699"/>
      <c r="S369" s="699"/>
      <c r="T369" s="699"/>
      <c r="U369" s="699"/>
      <c r="V369" s="699"/>
      <c r="W369" s="699"/>
      <c r="X369" s="638"/>
      <c r="Y369" s="638"/>
      <c r="Z369" s="638"/>
    </row>
    <row r="370" spans="1:26" ht="15.75" customHeight="1">
      <c r="A370" s="638"/>
      <c r="B370" s="638"/>
      <c r="C370" s="638"/>
      <c r="D370" s="638"/>
      <c r="E370" s="700"/>
      <c r="F370" s="638"/>
      <c r="G370" s="638"/>
      <c r="H370" s="699"/>
      <c r="I370" s="699"/>
      <c r="J370" s="699"/>
      <c r="K370" s="699"/>
      <c r="L370" s="699"/>
      <c r="M370" s="699"/>
      <c r="N370" s="699"/>
      <c r="O370" s="699"/>
      <c r="P370" s="699"/>
      <c r="Q370" s="699"/>
      <c r="R370" s="699"/>
      <c r="S370" s="699"/>
      <c r="T370" s="699"/>
      <c r="U370" s="699"/>
      <c r="V370" s="699"/>
      <c r="W370" s="699"/>
      <c r="X370" s="638"/>
      <c r="Y370" s="638"/>
      <c r="Z370" s="638"/>
    </row>
    <row r="371" spans="1:26" ht="15.75" customHeight="1">
      <c r="A371" s="638"/>
      <c r="B371" s="638"/>
      <c r="C371" s="638"/>
      <c r="D371" s="638"/>
      <c r="E371" s="700"/>
      <c r="F371" s="638"/>
      <c r="G371" s="638"/>
      <c r="H371" s="699"/>
      <c r="I371" s="699"/>
      <c r="J371" s="699"/>
      <c r="K371" s="699"/>
      <c r="L371" s="699"/>
      <c r="M371" s="699"/>
      <c r="N371" s="699"/>
      <c r="O371" s="699"/>
      <c r="P371" s="699"/>
      <c r="Q371" s="699"/>
      <c r="R371" s="699"/>
      <c r="S371" s="699"/>
      <c r="T371" s="699"/>
      <c r="U371" s="699"/>
      <c r="V371" s="699"/>
      <c r="W371" s="699"/>
      <c r="X371" s="638"/>
      <c r="Y371" s="638"/>
      <c r="Z371" s="638"/>
    </row>
    <row r="372" spans="1:26" ht="15.75" customHeight="1">
      <c r="A372" s="638"/>
      <c r="B372" s="638"/>
      <c r="C372" s="638"/>
      <c r="D372" s="638"/>
      <c r="E372" s="700"/>
      <c r="F372" s="638"/>
      <c r="G372" s="638"/>
      <c r="H372" s="699"/>
      <c r="I372" s="699"/>
      <c r="J372" s="699"/>
      <c r="K372" s="699"/>
      <c r="L372" s="699"/>
      <c r="M372" s="699"/>
      <c r="N372" s="699"/>
      <c r="O372" s="699"/>
      <c r="P372" s="699"/>
      <c r="Q372" s="699"/>
      <c r="R372" s="699"/>
      <c r="S372" s="699"/>
      <c r="T372" s="699"/>
      <c r="U372" s="699"/>
      <c r="V372" s="699"/>
      <c r="W372" s="699"/>
      <c r="X372" s="638"/>
      <c r="Y372" s="638"/>
      <c r="Z372" s="638"/>
    </row>
    <row r="373" spans="1:26" ht="15.75" customHeight="1">
      <c r="A373" s="638"/>
      <c r="B373" s="638"/>
      <c r="C373" s="638"/>
      <c r="D373" s="638"/>
      <c r="E373" s="700"/>
      <c r="F373" s="638"/>
      <c r="G373" s="638"/>
      <c r="H373" s="699"/>
      <c r="I373" s="699"/>
      <c r="J373" s="699"/>
      <c r="K373" s="699"/>
      <c r="L373" s="699"/>
      <c r="M373" s="699"/>
      <c r="N373" s="699"/>
      <c r="O373" s="699"/>
      <c r="P373" s="699"/>
      <c r="Q373" s="699"/>
      <c r="R373" s="699"/>
      <c r="S373" s="699"/>
      <c r="T373" s="699"/>
      <c r="U373" s="699"/>
      <c r="V373" s="699"/>
      <c r="W373" s="699"/>
      <c r="X373" s="638"/>
      <c r="Y373" s="638"/>
      <c r="Z373" s="638"/>
    </row>
    <row r="374" spans="1:26" ht="15.75" customHeight="1">
      <c r="A374" s="638"/>
      <c r="B374" s="638"/>
      <c r="C374" s="638"/>
      <c r="D374" s="638"/>
      <c r="E374" s="700"/>
      <c r="F374" s="638"/>
      <c r="G374" s="638"/>
      <c r="H374" s="699"/>
      <c r="I374" s="699"/>
      <c r="J374" s="699"/>
      <c r="K374" s="699"/>
      <c r="L374" s="699"/>
      <c r="M374" s="699"/>
      <c r="N374" s="699"/>
      <c r="O374" s="699"/>
      <c r="P374" s="699"/>
      <c r="Q374" s="699"/>
      <c r="R374" s="699"/>
      <c r="S374" s="699"/>
      <c r="T374" s="699"/>
      <c r="U374" s="699"/>
      <c r="V374" s="699"/>
      <c r="W374" s="699"/>
      <c r="X374" s="638"/>
      <c r="Y374" s="638"/>
      <c r="Z374" s="638"/>
    </row>
    <row r="375" spans="1:26" ht="15.75" customHeight="1">
      <c r="A375" s="638"/>
      <c r="B375" s="638"/>
      <c r="C375" s="638"/>
      <c r="D375" s="638"/>
      <c r="E375" s="700"/>
      <c r="F375" s="638"/>
      <c r="G375" s="638"/>
      <c r="H375" s="699"/>
      <c r="I375" s="699"/>
      <c r="J375" s="699"/>
      <c r="K375" s="699"/>
      <c r="L375" s="699"/>
      <c r="M375" s="699"/>
      <c r="N375" s="699"/>
      <c r="O375" s="699"/>
      <c r="P375" s="699"/>
      <c r="Q375" s="699"/>
      <c r="R375" s="699"/>
      <c r="S375" s="699"/>
      <c r="T375" s="699"/>
      <c r="U375" s="699"/>
      <c r="V375" s="699"/>
      <c r="W375" s="699"/>
      <c r="X375" s="638"/>
      <c r="Y375" s="638"/>
      <c r="Z375" s="638"/>
    </row>
    <row r="376" spans="1:26" ht="15.75" customHeight="1">
      <c r="A376" s="638"/>
      <c r="B376" s="638"/>
      <c r="C376" s="638"/>
      <c r="D376" s="638"/>
      <c r="E376" s="700"/>
      <c r="F376" s="638"/>
      <c r="G376" s="638"/>
      <c r="H376" s="699"/>
      <c r="I376" s="699"/>
      <c r="J376" s="699"/>
      <c r="K376" s="699"/>
      <c r="L376" s="699"/>
      <c r="M376" s="699"/>
      <c r="N376" s="699"/>
      <c r="O376" s="699"/>
      <c r="P376" s="699"/>
      <c r="Q376" s="699"/>
      <c r="R376" s="699"/>
      <c r="S376" s="699"/>
      <c r="T376" s="699"/>
      <c r="U376" s="699"/>
      <c r="V376" s="699"/>
      <c r="W376" s="699"/>
      <c r="X376" s="638"/>
      <c r="Y376" s="638"/>
      <c r="Z376" s="638"/>
    </row>
    <row r="377" spans="1:26" ht="15.75" customHeight="1">
      <c r="A377" s="638"/>
      <c r="B377" s="638"/>
      <c r="C377" s="638"/>
      <c r="D377" s="638"/>
      <c r="E377" s="700"/>
      <c r="F377" s="638"/>
      <c r="G377" s="638"/>
      <c r="H377" s="699"/>
      <c r="I377" s="699"/>
      <c r="J377" s="699"/>
      <c r="K377" s="699"/>
      <c r="L377" s="699"/>
      <c r="M377" s="699"/>
      <c r="N377" s="699"/>
      <c r="O377" s="699"/>
      <c r="P377" s="699"/>
      <c r="Q377" s="699"/>
      <c r="R377" s="699"/>
      <c r="S377" s="699"/>
      <c r="T377" s="699"/>
      <c r="U377" s="699"/>
      <c r="V377" s="699"/>
      <c r="W377" s="699"/>
      <c r="X377" s="638"/>
      <c r="Y377" s="638"/>
      <c r="Z377" s="638"/>
    </row>
    <row r="378" spans="1:26" ht="15.75" customHeight="1">
      <c r="A378" s="638"/>
      <c r="B378" s="638"/>
      <c r="C378" s="638"/>
      <c r="D378" s="638"/>
      <c r="E378" s="700"/>
      <c r="F378" s="638"/>
      <c r="G378" s="638"/>
      <c r="H378" s="699"/>
      <c r="I378" s="699"/>
      <c r="J378" s="699"/>
      <c r="K378" s="699"/>
      <c r="L378" s="699"/>
      <c r="M378" s="699"/>
      <c r="N378" s="699"/>
      <c r="O378" s="699"/>
      <c r="P378" s="699"/>
      <c r="Q378" s="699"/>
      <c r="R378" s="699"/>
      <c r="S378" s="699"/>
      <c r="T378" s="699"/>
      <c r="U378" s="699"/>
      <c r="V378" s="699"/>
      <c r="W378" s="699"/>
      <c r="X378" s="638"/>
      <c r="Y378" s="638"/>
      <c r="Z378" s="638"/>
    </row>
    <row r="379" spans="1:26" ht="15.75" customHeight="1">
      <c r="A379" s="638"/>
      <c r="B379" s="638"/>
      <c r="C379" s="638"/>
      <c r="D379" s="638"/>
      <c r="E379" s="700"/>
      <c r="F379" s="638"/>
      <c r="G379" s="638"/>
      <c r="H379" s="699"/>
      <c r="I379" s="699"/>
      <c r="J379" s="699"/>
      <c r="K379" s="699"/>
      <c r="L379" s="699"/>
      <c r="M379" s="699"/>
      <c r="N379" s="699"/>
      <c r="O379" s="699"/>
      <c r="P379" s="699"/>
      <c r="Q379" s="699"/>
      <c r="R379" s="699"/>
      <c r="S379" s="699"/>
      <c r="T379" s="699"/>
      <c r="U379" s="699"/>
      <c r="V379" s="699"/>
      <c r="W379" s="699"/>
      <c r="X379" s="638"/>
      <c r="Y379" s="638"/>
      <c r="Z379" s="638"/>
    </row>
    <row r="380" spans="1:26" ht="15.75" customHeight="1">
      <c r="A380" s="638"/>
      <c r="B380" s="638"/>
      <c r="C380" s="638"/>
      <c r="D380" s="638"/>
      <c r="E380" s="700"/>
      <c r="F380" s="638"/>
      <c r="G380" s="638"/>
      <c r="H380" s="699"/>
      <c r="I380" s="699"/>
      <c r="J380" s="699"/>
      <c r="K380" s="699"/>
      <c r="L380" s="699"/>
      <c r="M380" s="699"/>
      <c r="N380" s="699"/>
      <c r="O380" s="699"/>
      <c r="P380" s="699"/>
      <c r="Q380" s="699"/>
      <c r="R380" s="699"/>
      <c r="S380" s="699"/>
      <c r="T380" s="699"/>
      <c r="U380" s="699"/>
      <c r="V380" s="699"/>
      <c r="W380" s="699"/>
      <c r="X380" s="638"/>
      <c r="Y380" s="638"/>
      <c r="Z380" s="638"/>
    </row>
    <row r="381" spans="1:26" ht="15.75" customHeight="1">
      <c r="A381" s="638"/>
      <c r="B381" s="638"/>
      <c r="C381" s="638"/>
      <c r="D381" s="638"/>
      <c r="E381" s="700"/>
      <c r="F381" s="638"/>
      <c r="G381" s="638"/>
      <c r="H381" s="699"/>
      <c r="I381" s="699"/>
      <c r="J381" s="699"/>
      <c r="K381" s="699"/>
      <c r="L381" s="699"/>
      <c r="M381" s="699"/>
      <c r="N381" s="699"/>
      <c r="O381" s="699"/>
      <c r="P381" s="699"/>
      <c r="Q381" s="699"/>
      <c r="R381" s="699"/>
      <c r="S381" s="699"/>
      <c r="T381" s="699"/>
      <c r="U381" s="699"/>
      <c r="V381" s="699"/>
      <c r="W381" s="699"/>
      <c r="X381" s="638"/>
      <c r="Y381" s="638"/>
      <c r="Z381" s="638"/>
    </row>
    <row r="382" spans="1:26" ht="15.75" customHeight="1">
      <c r="A382" s="638"/>
      <c r="B382" s="638"/>
      <c r="C382" s="638"/>
      <c r="D382" s="638"/>
      <c r="E382" s="700"/>
      <c r="F382" s="638"/>
      <c r="G382" s="638"/>
      <c r="H382" s="699"/>
      <c r="I382" s="699"/>
      <c r="J382" s="699"/>
      <c r="K382" s="699"/>
      <c r="L382" s="699"/>
      <c r="M382" s="699"/>
      <c r="N382" s="699"/>
      <c r="O382" s="699"/>
      <c r="P382" s="699"/>
      <c r="Q382" s="699"/>
      <c r="R382" s="699"/>
      <c r="S382" s="699"/>
      <c r="T382" s="699"/>
      <c r="U382" s="699"/>
      <c r="V382" s="699"/>
      <c r="W382" s="699"/>
      <c r="X382" s="638"/>
      <c r="Y382" s="638"/>
      <c r="Z382" s="638"/>
    </row>
    <row r="383" spans="1:26" ht="15.75" customHeight="1">
      <c r="A383" s="638"/>
      <c r="B383" s="638"/>
      <c r="C383" s="638"/>
      <c r="D383" s="638"/>
      <c r="E383" s="700"/>
      <c r="F383" s="638"/>
      <c r="G383" s="638"/>
      <c r="H383" s="699"/>
      <c r="I383" s="699"/>
      <c r="J383" s="699"/>
      <c r="K383" s="699"/>
      <c r="L383" s="699"/>
      <c r="M383" s="699"/>
      <c r="N383" s="699"/>
      <c r="O383" s="699"/>
      <c r="P383" s="699"/>
      <c r="Q383" s="699"/>
      <c r="R383" s="699"/>
      <c r="S383" s="699"/>
      <c r="T383" s="699"/>
      <c r="U383" s="699"/>
      <c r="V383" s="699"/>
      <c r="W383" s="699"/>
      <c r="X383" s="638"/>
      <c r="Y383" s="638"/>
      <c r="Z383" s="638"/>
    </row>
    <row r="384" spans="1:26" ht="15.75" customHeight="1">
      <c r="A384" s="638"/>
      <c r="B384" s="638"/>
      <c r="C384" s="638"/>
      <c r="D384" s="638"/>
      <c r="E384" s="700"/>
      <c r="F384" s="638"/>
      <c r="G384" s="638"/>
      <c r="H384" s="699"/>
      <c r="I384" s="699"/>
      <c r="J384" s="699"/>
      <c r="K384" s="699"/>
      <c r="L384" s="699"/>
      <c r="M384" s="699"/>
      <c r="N384" s="699"/>
      <c r="O384" s="699"/>
      <c r="P384" s="699"/>
      <c r="Q384" s="699"/>
      <c r="R384" s="699"/>
      <c r="S384" s="699"/>
      <c r="T384" s="699"/>
      <c r="U384" s="699"/>
      <c r="V384" s="699"/>
      <c r="W384" s="699"/>
      <c r="X384" s="638"/>
      <c r="Y384" s="638"/>
      <c r="Z384" s="638"/>
    </row>
    <row r="385" spans="1:26" ht="15.75" customHeight="1">
      <c r="A385" s="638"/>
      <c r="B385" s="638"/>
      <c r="C385" s="638"/>
      <c r="D385" s="638"/>
      <c r="E385" s="700"/>
      <c r="F385" s="638"/>
      <c r="G385" s="638"/>
      <c r="H385" s="699"/>
      <c r="I385" s="699"/>
      <c r="J385" s="699"/>
      <c r="K385" s="699"/>
      <c r="L385" s="699"/>
      <c r="M385" s="699"/>
      <c r="N385" s="699"/>
      <c r="O385" s="699"/>
      <c r="P385" s="699"/>
      <c r="Q385" s="699"/>
      <c r="R385" s="699"/>
      <c r="S385" s="699"/>
      <c r="T385" s="699"/>
      <c r="U385" s="699"/>
      <c r="V385" s="699"/>
      <c r="W385" s="699"/>
      <c r="X385" s="638"/>
      <c r="Y385" s="638"/>
      <c r="Z385" s="638"/>
    </row>
    <row r="386" spans="1:26" ht="15.75" customHeight="1">
      <c r="A386" s="638"/>
      <c r="B386" s="638"/>
      <c r="C386" s="638"/>
      <c r="D386" s="638"/>
      <c r="E386" s="700"/>
      <c r="F386" s="638"/>
      <c r="G386" s="638"/>
      <c r="H386" s="699"/>
      <c r="I386" s="699"/>
      <c r="J386" s="699"/>
      <c r="K386" s="699"/>
      <c r="L386" s="699"/>
      <c r="M386" s="699"/>
      <c r="N386" s="699"/>
      <c r="O386" s="699"/>
      <c r="P386" s="699"/>
      <c r="Q386" s="699"/>
      <c r="R386" s="699"/>
      <c r="S386" s="699"/>
      <c r="T386" s="699"/>
      <c r="U386" s="699"/>
      <c r="V386" s="699"/>
      <c r="W386" s="699"/>
      <c r="X386" s="638"/>
      <c r="Y386" s="638"/>
      <c r="Z386" s="638"/>
    </row>
    <row r="387" spans="1:26" ht="15.75" customHeight="1">
      <c r="A387" s="638"/>
      <c r="B387" s="638"/>
      <c r="C387" s="638"/>
      <c r="D387" s="638"/>
      <c r="E387" s="700"/>
      <c r="F387" s="638"/>
      <c r="G387" s="638"/>
      <c r="H387" s="699"/>
      <c r="I387" s="699"/>
      <c r="J387" s="699"/>
      <c r="K387" s="699"/>
      <c r="L387" s="699"/>
      <c r="M387" s="699"/>
      <c r="N387" s="699"/>
      <c r="O387" s="699"/>
      <c r="P387" s="699"/>
      <c r="Q387" s="699"/>
      <c r="R387" s="699"/>
      <c r="S387" s="699"/>
      <c r="T387" s="699"/>
      <c r="U387" s="699"/>
      <c r="V387" s="699"/>
      <c r="W387" s="699"/>
      <c r="X387" s="638"/>
      <c r="Y387" s="638"/>
      <c r="Z387" s="638"/>
    </row>
    <row r="388" spans="1:26" ht="15.75" customHeight="1">
      <c r="A388" s="638"/>
      <c r="B388" s="638"/>
      <c r="C388" s="638"/>
      <c r="D388" s="638"/>
      <c r="E388" s="700"/>
      <c r="F388" s="638"/>
      <c r="G388" s="638"/>
      <c r="H388" s="699"/>
      <c r="I388" s="699"/>
      <c r="J388" s="699"/>
      <c r="K388" s="699"/>
      <c r="L388" s="699"/>
      <c r="M388" s="699"/>
      <c r="N388" s="699"/>
      <c r="O388" s="699"/>
      <c r="P388" s="699"/>
      <c r="Q388" s="699"/>
      <c r="R388" s="699"/>
      <c r="S388" s="699"/>
      <c r="T388" s="699"/>
      <c r="U388" s="699"/>
      <c r="V388" s="699"/>
      <c r="W388" s="699"/>
      <c r="X388" s="638"/>
      <c r="Y388" s="638"/>
      <c r="Z388" s="638"/>
    </row>
    <row r="389" spans="1:26" ht="15.75" customHeight="1">
      <c r="A389" s="638"/>
      <c r="B389" s="638"/>
      <c r="C389" s="638"/>
      <c r="D389" s="638"/>
      <c r="E389" s="700"/>
      <c r="F389" s="638"/>
      <c r="G389" s="638"/>
      <c r="H389" s="699"/>
      <c r="I389" s="699"/>
      <c r="J389" s="699"/>
      <c r="K389" s="699"/>
      <c r="L389" s="699"/>
      <c r="M389" s="699"/>
      <c r="N389" s="699"/>
      <c r="O389" s="699"/>
      <c r="P389" s="699"/>
      <c r="Q389" s="699"/>
      <c r="R389" s="699"/>
      <c r="S389" s="699"/>
      <c r="T389" s="699"/>
      <c r="U389" s="699"/>
      <c r="V389" s="699"/>
      <c r="W389" s="699"/>
      <c r="X389" s="638"/>
      <c r="Y389" s="638"/>
      <c r="Z389" s="638"/>
    </row>
    <row r="390" spans="1:26" ht="15.75" customHeight="1">
      <c r="A390" s="638"/>
      <c r="B390" s="638"/>
      <c r="C390" s="638"/>
      <c r="D390" s="638"/>
      <c r="E390" s="700"/>
      <c r="F390" s="638"/>
      <c r="G390" s="638"/>
      <c r="H390" s="699"/>
      <c r="I390" s="699"/>
      <c r="J390" s="699"/>
      <c r="K390" s="699"/>
      <c r="L390" s="699"/>
      <c r="M390" s="699"/>
      <c r="N390" s="699"/>
      <c r="O390" s="699"/>
      <c r="P390" s="699"/>
      <c r="Q390" s="699"/>
      <c r="R390" s="699"/>
      <c r="S390" s="699"/>
      <c r="T390" s="699"/>
      <c r="U390" s="699"/>
      <c r="V390" s="699"/>
      <c r="W390" s="699"/>
      <c r="X390" s="638"/>
      <c r="Y390" s="638"/>
      <c r="Z390" s="638"/>
    </row>
    <row r="391" spans="1:26" ht="15.75" customHeight="1">
      <c r="A391" s="638"/>
      <c r="B391" s="638"/>
      <c r="C391" s="638"/>
      <c r="D391" s="638"/>
      <c r="E391" s="700"/>
      <c r="F391" s="638"/>
      <c r="G391" s="638"/>
      <c r="H391" s="699"/>
      <c r="I391" s="699"/>
      <c r="J391" s="699"/>
      <c r="K391" s="699"/>
      <c r="L391" s="699"/>
      <c r="M391" s="699"/>
      <c r="N391" s="699"/>
      <c r="O391" s="699"/>
      <c r="P391" s="699"/>
      <c r="Q391" s="699"/>
      <c r="R391" s="699"/>
      <c r="S391" s="699"/>
      <c r="T391" s="699"/>
      <c r="U391" s="699"/>
      <c r="V391" s="699"/>
      <c r="W391" s="699"/>
      <c r="X391" s="638"/>
      <c r="Y391" s="638"/>
      <c r="Z391" s="638"/>
    </row>
    <row r="392" spans="1:26" ht="15.75" customHeight="1">
      <c r="A392" s="638"/>
      <c r="B392" s="638"/>
      <c r="C392" s="638"/>
      <c r="D392" s="638"/>
      <c r="E392" s="700"/>
      <c r="F392" s="638"/>
      <c r="G392" s="638"/>
      <c r="H392" s="699"/>
      <c r="I392" s="699"/>
      <c r="J392" s="699"/>
      <c r="K392" s="699"/>
      <c r="L392" s="699"/>
      <c r="M392" s="699"/>
      <c r="N392" s="699"/>
      <c r="O392" s="699"/>
      <c r="P392" s="699"/>
      <c r="Q392" s="699"/>
      <c r="R392" s="699"/>
      <c r="S392" s="699"/>
      <c r="T392" s="699"/>
      <c r="U392" s="699"/>
      <c r="V392" s="699"/>
      <c r="W392" s="699"/>
      <c r="X392" s="638"/>
      <c r="Y392" s="638"/>
      <c r="Z392" s="638"/>
    </row>
    <row r="393" spans="1:26" ht="15.75" customHeight="1">
      <c r="A393" s="638"/>
      <c r="B393" s="638"/>
      <c r="C393" s="638"/>
      <c r="D393" s="638"/>
      <c r="E393" s="700"/>
      <c r="F393" s="638"/>
      <c r="G393" s="638"/>
      <c r="H393" s="699"/>
      <c r="I393" s="699"/>
      <c r="J393" s="699"/>
      <c r="K393" s="699"/>
      <c r="L393" s="699"/>
      <c r="M393" s="699"/>
      <c r="N393" s="699"/>
      <c r="O393" s="699"/>
      <c r="P393" s="699"/>
      <c r="Q393" s="699"/>
      <c r="R393" s="699"/>
      <c r="S393" s="699"/>
      <c r="T393" s="699"/>
      <c r="U393" s="699"/>
      <c r="V393" s="699"/>
      <c r="W393" s="699"/>
      <c r="X393" s="638"/>
      <c r="Y393" s="638"/>
      <c r="Z393" s="638"/>
    </row>
    <row r="394" spans="1:26" ht="15.75" customHeight="1">
      <c r="A394" s="638"/>
      <c r="B394" s="638"/>
      <c r="C394" s="638"/>
      <c r="D394" s="638"/>
      <c r="E394" s="700"/>
      <c r="F394" s="638"/>
      <c r="G394" s="638"/>
      <c r="H394" s="699"/>
      <c r="I394" s="699"/>
      <c r="J394" s="699"/>
      <c r="K394" s="699"/>
      <c r="L394" s="699"/>
      <c r="M394" s="699"/>
      <c r="N394" s="699"/>
      <c r="O394" s="699"/>
      <c r="P394" s="699"/>
      <c r="Q394" s="699"/>
      <c r="R394" s="699"/>
      <c r="S394" s="699"/>
      <c r="T394" s="699"/>
      <c r="U394" s="699"/>
      <c r="V394" s="699"/>
      <c r="W394" s="699"/>
      <c r="X394" s="638"/>
      <c r="Y394" s="638"/>
      <c r="Z394" s="638"/>
    </row>
    <row r="395" spans="1:26" ht="15.75" customHeight="1">
      <c r="A395" s="638"/>
      <c r="B395" s="638"/>
      <c r="C395" s="638"/>
      <c r="D395" s="638"/>
      <c r="E395" s="700"/>
      <c r="F395" s="638"/>
      <c r="G395" s="638"/>
      <c r="H395" s="699"/>
      <c r="I395" s="699"/>
      <c r="J395" s="699"/>
      <c r="K395" s="699"/>
      <c r="L395" s="699"/>
      <c r="M395" s="699"/>
      <c r="N395" s="699"/>
      <c r="O395" s="699"/>
      <c r="P395" s="699"/>
      <c r="Q395" s="699"/>
      <c r="R395" s="699"/>
      <c r="S395" s="699"/>
      <c r="T395" s="699"/>
      <c r="U395" s="699"/>
      <c r="V395" s="699"/>
      <c r="W395" s="699"/>
      <c r="X395" s="638"/>
      <c r="Y395" s="638"/>
      <c r="Z395" s="638"/>
    </row>
    <row r="396" spans="1:26" ht="15.75" customHeight="1">
      <c r="A396" s="638"/>
      <c r="B396" s="638"/>
      <c r="C396" s="638"/>
      <c r="D396" s="638"/>
      <c r="E396" s="700"/>
      <c r="F396" s="638"/>
      <c r="G396" s="638"/>
      <c r="H396" s="699"/>
      <c r="I396" s="699"/>
      <c r="J396" s="699"/>
      <c r="K396" s="699"/>
      <c r="L396" s="699"/>
      <c r="M396" s="699"/>
      <c r="N396" s="699"/>
      <c r="O396" s="699"/>
      <c r="P396" s="699"/>
      <c r="Q396" s="699"/>
      <c r="R396" s="699"/>
      <c r="S396" s="699"/>
      <c r="T396" s="699"/>
      <c r="U396" s="699"/>
      <c r="V396" s="699"/>
      <c r="W396" s="699"/>
      <c r="X396" s="638"/>
      <c r="Y396" s="638"/>
      <c r="Z396" s="638"/>
    </row>
    <row r="397" spans="1:26" ht="15.75" customHeight="1">
      <c r="A397" s="638"/>
      <c r="B397" s="638"/>
      <c r="C397" s="638"/>
      <c r="D397" s="638"/>
      <c r="E397" s="700"/>
      <c r="F397" s="638"/>
      <c r="G397" s="638"/>
      <c r="H397" s="699"/>
      <c r="I397" s="699"/>
      <c r="J397" s="699"/>
      <c r="K397" s="699"/>
      <c r="L397" s="699"/>
      <c r="M397" s="699"/>
      <c r="N397" s="699"/>
      <c r="O397" s="699"/>
      <c r="P397" s="699"/>
      <c r="Q397" s="699"/>
      <c r="R397" s="699"/>
      <c r="S397" s="699"/>
      <c r="T397" s="699"/>
      <c r="U397" s="699"/>
      <c r="V397" s="699"/>
      <c r="W397" s="699"/>
      <c r="X397" s="638"/>
      <c r="Y397" s="638"/>
      <c r="Z397" s="638"/>
    </row>
    <row r="398" spans="1:26" ht="15.75" customHeight="1">
      <c r="A398" s="638"/>
      <c r="B398" s="638"/>
      <c r="C398" s="638"/>
      <c r="D398" s="638"/>
      <c r="E398" s="700"/>
      <c r="F398" s="638"/>
      <c r="G398" s="638"/>
      <c r="H398" s="699"/>
      <c r="I398" s="699"/>
      <c r="J398" s="699"/>
      <c r="K398" s="699"/>
      <c r="L398" s="699"/>
      <c r="M398" s="699"/>
      <c r="N398" s="699"/>
      <c r="O398" s="699"/>
      <c r="P398" s="699"/>
      <c r="Q398" s="699"/>
      <c r="R398" s="699"/>
      <c r="S398" s="699"/>
      <c r="T398" s="699"/>
      <c r="U398" s="699"/>
      <c r="V398" s="699"/>
      <c r="W398" s="699"/>
      <c r="X398" s="638"/>
      <c r="Y398" s="638"/>
      <c r="Z398" s="638"/>
    </row>
    <row r="399" spans="1:26" ht="15.75" customHeight="1">
      <c r="A399" s="638"/>
      <c r="B399" s="638"/>
      <c r="C399" s="638"/>
      <c r="D399" s="638"/>
      <c r="E399" s="700"/>
      <c r="F399" s="638"/>
      <c r="G399" s="638"/>
      <c r="H399" s="699"/>
      <c r="I399" s="699"/>
      <c r="J399" s="699"/>
      <c r="K399" s="699"/>
      <c r="L399" s="699"/>
      <c r="M399" s="699"/>
      <c r="N399" s="699"/>
      <c r="O399" s="699"/>
      <c r="P399" s="699"/>
      <c r="Q399" s="699"/>
      <c r="R399" s="699"/>
      <c r="S399" s="699"/>
      <c r="T399" s="699"/>
      <c r="U399" s="699"/>
      <c r="V399" s="699"/>
      <c r="W399" s="699"/>
      <c r="X399" s="638"/>
      <c r="Y399" s="638"/>
      <c r="Z399" s="638"/>
    </row>
    <row r="400" spans="1:26" ht="15.75" customHeight="1">
      <c r="A400" s="638"/>
      <c r="B400" s="638"/>
      <c r="C400" s="638"/>
      <c r="D400" s="638"/>
      <c r="E400" s="700"/>
      <c r="F400" s="638"/>
      <c r="G400" s="638"/>
      <c r="H400" s="699"/>
      <c r="I400" s="699"/>
      <c r="J400" s="699"/>
      <c r="K400" s="699"/>
      <c r="L400" s="699"/>
      <c r="M400" s="699"/>
      <c r="N400" s="699"/>
      <c r="O400" s="699"/>
      <c r="P400" s="699"/>
      <c r="Q400" s="699"/>
      <c r="R400" s="699"/>
      <c r="S400" s="699"/>
      <c r="T400" s="699"/>
      <c r="U400" s="699"/>
      <c r="V400" s="699"/>
      <c r="W400" s="699"/>
      <c r="X400" s="638"/>
      <c r="Y400" s="638"/>
      <c r="Z400" s="638"/>
    </row>
    <row r="401" spans="1:26" ht="15.75" customHeight="1">
      <c r="A401" s="638"/>
      <c r="B401" s="638"/>
      <c r="C401" s="638"/>
      <c r="D401" s="638"/>
      <c r="E401" s="700"/>
      <c r="F401" s="638"/>
      <c r="G401" s="638"/>
      <c r="H401" s="699"/>
      <c r="I401" s="699"/>
      <c r="J401" s="699"/>
      <c r="K401" s="699"/>
      <c r="L401" s="699"/>
      <c r="M401" s="699"/>
      <c r="N401" s="699"/>
      <c r="O401" s="699"/>
      <c r="P401" s="699"/>
      <c r="Q401" s="699"/>
      <c r="R401" s="699"/>
      <c r="S401" s="699"/>
      <c r="T401" s="699"/>
      <c r="U401" s="699"/>
      <c r="V401" s="699"/>
      <c r="W401" s="699"/>
      <c r="X401" s="638"/>
      <c r="Y401" s="638"/>
      <c r="Z401" s="638"/>
    </row>
    <row r="402" spans="1:26" ht="15.75" customHeight="1">
      <c r="A402" s="638"/>
      <c r="B402" s="638"/>
      <c r="C402" s="638"/>
      <c r="D402" s="638"/>
      <c r="E402" s="700"/>
      <c r="F402" s="638"/>
      <c r="G402" s="638"/>
      <c r="H402" s="699"/>
      <c r="I402" s="699"/>
      <c r="J402" s="699"/>
      <c r="K402" s="699"/>
      <c r="L402" s="699"/>
      <c r="M402" s="699"/>
      <c r="N402" s="699"/>
      <c r="O402" s="699"/>
      <c r="P402" s="699"/>
      <c r="Q402" s="699"/>
      <c r="R402" s="699"/>
      <c r="S402" s="699"/>
      <c r="T402" s="699"/>
      <c r="U402" s="699"/>
      <c r="V402" s="699"/>
      <c r="W402" s="699"/>
      <c r="X402" s="638"/>
      <c r="Y402" s="638"/>
      <c r="Z402" s="638"/>
    </row>
    <row r="403" spans="1:26" ht="15.75" customHeight="1">
      <c r="A403" s="638"/>
      <c r="B403" s="638"/>
      <c r="C403" s="638"/>
      <c r="D403" s="638"/>
      <c r="E403" s="700"/>
      <c r="F403" s="638"/>
      <c r="G403" s="638"/>
      <c r="H403" s="699"/>
      <c r="I403" s="699"/>
      <c r="J403" s="699"/>
      <c r="K403" s="699"/>
      <c r="L403" s="699"/>
      <c r="M403" s="699"/>
      <c r="N403" s="699"/>
      <c r="O403" s="699"/>
      <c r="P403" s="699"/>
      <c r="Q403" s="699"/>
      <c r="R403" s="699"/>
      <c r="S403" s="699"/>
      <c r="T403" s="699"/>
      <c r="U403" s="699"/>
      <c r="V403" s="699"/>
      <c r="W403" s="699"/>
      <c r="X403" s="638"/>
      <c r="Y403" s="638"/>
      <c r="Z403" s="638"/>
    </row>
    <row r="404" spans="1:26" ht="15.75" customHeight="1">
      <c r="A404" s="638"/>
      <c r="B404" s="638"/>
      <c r="C404" s="638"/>
      <c r="D404" s="638"/>
      <c r="E404" s="700"/>
      <c r="F404" s="638"/>
      <c r="G404" s="638"/>
      <c r="H404" s="699"/>
      <c r="I404" s="699"/>
      <c r="J404" s="699"/>
      <c r="K404" s="699"/>
      <c r="L404" s="699"/>
      <c r="M404" s="699"/>
      <c r="N404" s="699"/>
      <c r="O404" s="699"/>
      <c r="P404" s="699"/>
      <c r="Q404" s="699"/>
      <c r="R404" s="699"/>
      <c r="S404" s="699"/>
      <c r="T404" s="699"/>
      <c r="U404" s="699"/>
      <c r="V404" s="699"/>
      <c r="W404" s="699"/>
      <c r="X404" s="638"/>
      <c r="Y404" s="638"/>
      <c r="Z404" s="638"/>
    </row>
    <row r="405" spans="1:26" ht="15.75" customHeight="1">
      <c r="A405" s="638"/>
      <c r="B405" s="638"/>
      <c r="C405" s="638"/>
      <c r="D405" s="638"/>
      <c r="E405" s="700"/>
      <c r="F405" s="638"/>
      <c r="G405" s="638"/>
      <c r="H405" s="699"/>
      <c r="I405" s="699"/>
      <c r="J405" s="699"/>
      <c r="K405" s="699"/>
      <c r="L405" s="699"/>
      <c r="M405" s="699"/>
      <c r="N405" s="699"/>
      <c r="O405" s="699"/>
      <c r="P405" s="699"/>
      <c r="Q405" s="699"/>
      <c r="R405" s="699"/>
      <c r="S405" s="699"/>
      <c r="T405" s="699"/>
      <c r="U405" s="699"/>
      <c r="V405" s="699"/>
      <c r="W405" s="699"/>
      <c r="X405" s="638"/>
      <c r="Y405" s="638"/>
      <c r="Z405" s="638"/>
    </row>
    <row r="406" spans="1:26" ht="15.75" customHeight="1">
      <c r="A406" s="638"/>
      <c r="B406" s="638"/>
      <c r="C406" s="638"/>
      <c r="D406" s="638"/>
      <c r="E406" s="700"/>
      <c r="F406" s="638"/>
      <c r="G406" s="638"/>
      <c r="H406" s="699"/>
      <c r="I406" s="699"/>
      <c r="J406" s="699"/>
      <c r="K406" s="699"/>
      <c r="L406" s="699"/>
      <c r="M406" s="699"/>
      <c r="N406" s="699"/>
      <c r="O406" s="699"/>
      <c r="P406" s="699"/>
      <c r="Q406" s="699"/>
      <c r="R406" s="699"/>
      <c r="S406" s="699"/>
      <c r="T406" s="699"/>
      <c r="U406" s="699"/>
      <c r="V406" s="699"/>
      <c r="W406" s="699"/>
      <c r="X406" s="638"/>
      <c r="Y406" s="638"/>
      <c r="Z406" s="638"/>
    </row>
    <row r="407" spans="1:26" ht="15.75" customHeight="1">
      <c r="A407" s="638"/>
      <c r="B407" s="638"/>
      <c r="C407" s="638"/>
      <c r="D407" s="638"/>
      <c r="E407" s="700"/>
      <c r="F407" s="638"/>
      <c r="G407" s="638"/>
      <c r="H407" s="699"/>
      <c r="I407" s="699"/>
      <c r="J407" s="699"/>
      <c r="K407" s="699"/>
      <c r="L407" s="699"/>
      <c r="M407" s="699"/>
      <c r="N407" s="699"/>
      <c r="O407" s="699"/>
      <c r="P407" s="699"/>
      <c r="Q407" s="699"/>
      <c r="R407" s="699"/>
      <c r="S407" s="699"/>
      <c r="T407" s="699"/>
      <c r="U407" s="699"/>
      <c r="V407" s="699"/>
      <c r="W407" s="699"/>
      <c r="X407" s="638"/>
      <c r="Y407" s="638"/>
      <c r="Z407" s="638"/>
    </row>
    <row r="408" spans="1:26" ht="15.75" customHeight="1">
      <c r="A408" s="638"/>
      <c r="B408" s="638"/>
      <c r="C408" s="638"/>
      <c r="D408" s="638"/>
      <c r="E408" s="700"/>
      <c r="F408" s="638"/>
      <c r="G408" s="638"/>
      <c r="H408" s="699"/>
      <c r="I408" s="699"/>
      <c r="J408" s="699"/>
      <c r="K408" s="699"/>
      <c r="L408" s="699"/>
      <c r="M408" s="699"/>
      <c r="N408" s="699"/>
      <c r="O408" s="699"/>
      <c r="P408" s="699"/>
      <c r="Q408" s="699"/>
      <c r="R408" s="699"/>
      <c r="S408" s="699"/>
      <c r="T408" s="699"/>
      <c r="U408" s="699"/>
      <c r="V408" s="699"/>
      <c r="W408" s="699"/>
      <c r="X408" s="638"/>
      <c r="Y408" s="638"/>
      <c r="Z408" s="638"/>
    </row>
    <row r="409" spans="1:26" ht="15.75" customHeight="1">
      <c r="A409" s="638"/>
      <c r="B409" s="638"/>
      <c r="C409" s="638"/>
      <c r="D409" s="638"/>
      <c r="E409" s="700"/>
      <c r="F409" s="638"/>
      <c r="G409" s="638"/>
      <c r="H409" s="699"/>
      <c r="I409" s="699"/>
      <c r="J409" s="699"/>
      <c r="K409" s="699"/>
      <c r="L409" s="699"/>
      <c r="M409" s="699"/>
      <c r="N409" s="699"/>
      <c r="O409" s="699"/>
      <c r="P409" s="699"/>
      <c r="Q409" s="699"/>
      <c r="R409" s="699"/>
      <c r="S409" s="699"/>
      <c r="T409" s="699"/>
      <c r="U409" s="699"/>
      <c r="V409" s="699"/>
      <c r="W409" s="699"/>
      <c r="X409" s="638"/>
      <c r="Y409" s="638"/>
      <c r="Z409" s="638"/>
    </row>
    <row r="410" spans="1:26" ht="15.75" customHeight="1">
      <c r="A410" s="638"/>
      <c r="B410" s="638"/>
      <c r="C410" s="638"/>
      <c r="D410" s="638"/>
      <c r="E410" s="700"/>
      <c r="F410" s="638"/>
      <c r="G410" s="638"/>
      <c r="H410" s="699"/>
      <c r="I410" s="699"/>
      <c r="J410" s="699"/>
      <c r="K410" s="699"/>
      <c r="L410" s="699"/>
      <c r="M410" s="699"/>
      <c r="N410" s="699"/>
      <c r="O410" s="699"/>
      <c r="P410" s="699"/>
      <c r="Q410" s="699"/>
      <c r="R410" s="699"/>
      <c r="S410" s="699"/>
      <c r="T410" s="699"/>
      <c r="U410" s="699"/>
      <c r="V410" s="699"/>
      <c r="W410" s="699"/>
      <c r="X410" s="638"/>
      <c r="Y410" s="638"/>
      <c r="Z410" s="638"/>
    </row>
    <row r="411" spans="1:26" ht="15.75" customHeight="1">
      <c r="A411" s="638"/>
      <c r="B411" s="638"/>
      <c r="C411" s="638"/>
      <c r="D411" s="638"/>
      <c r="E411" s="700"/>
      <c r="F411" s="638"/>
      <c r="G411" s="638"/>
      <c r="H411" s="699"/>
      <c r="I411" s="699"/>
      <c r="J411" s="699"/>
      <c r="K411" s="699"/>
      <c r="L411" s="699"/>
      <c r="M411" s="699"/>
      <c r="N411" s="699"/>
      <c r="O411" s="699"/>
      <c r="P411" s="699"/>
      <c r="Q411" s="699"/>
      <c r="R411" s="699"/>
      <c r="S411" s="699"/>
      <c r="T411" s="699"/>
      <c r="U411" s="699"/>
      <c r="V411" s="699"/>
      <c r="W411" s="699"/>
      <c r="X411" s="638"/>
      <c r="Y411" s="638"/>
      <c r="Z411" s="638"/>
    </row>
    <row r="412" spans="1:26" ht="15.75" customHeight="1">
      <c r="A412" s="638"/>
      <c r="B412" s="638"/>
      <c r="C412" s="638"/>
      <c r="D412" s="638"/>
      <c r="E412" s="700"/>
      <c r="F412" s="638"/>
      <c r="G412" s="638"/>
      <c r="H412" s="699"/>
      <c r="I412" s="699"/>
      <c r="J412" s="699"/>
      <c r="K412" s="699"/>
      <c r="L412" s="699"/>
      <c r="M412" s="699"/>
      <c r="N412" s="699"/>
      <c r="O412" s="699"/>
      <c r="P412" s="699"/>
      <c r="Q412" s="699"/>
      <c r="R412" s="699"/>
      <c r="S412" s="699"/>
      <c r="T412" s="699"/>
      <c r="U412" s="699"/>
      <c r="V412" s="699"/>
      <c r="W412" s="699"/>
      <c r="X412" s="638"/>
      <c r="Y412" s="638"/>
      <c r="Z412" s="638"/>
    </row>
    <row r="413" spans="1:26" ht="15.75" customHeight="1">
      <c r="A413" s="638"/>
      <c r="B413" s="638"/>
      <c r="C413" s="638"/>
      <c r="D413" s="638"/>
      <c r="E413" s="700"/>
      <c r="F413" s="638"/>
      <c r="G413" s="638"/>
      <c r="H413" s="699"/>
      <c r="I413" s="699"/>
      <c r="J413" s="699"/>
      <c r="K413" s="699"/>
      <c r="L413" s="699"/>
      <c r="M413" s="699"/>
      <c r="N413" s="699"/>
      <c r="O413" s="699"/>
      <c r="P413" s="699"/>
      <c r="Q413" s="699"/>
      <c r="R413" s="699"/>
      <c r="S413" s="699"/>
      <c r="T413" s="699"/>
      <c r="U413" s="699"/>
      <c r="V413" s="699"/>
      <c r="W413" s="699"/>
      <c r="X413" s="638"/>
      <c r="Y413" s="638"/>
      <c r="Z413" s="638"/>
    </row>
    <row r="414" spans="1:26" ht="15.75" customHeight="1">
      <c r="A414" s="638"/>
      <c r="B414" s="638"/>
      <c r="C414" s="638"/>
      <c r="D414" s="638"/>
      <c r="E414" s="700"/>
      <c r="F414" s="638"/>
      <c r="G414" s="638"/>
      <c r="H414" s="699"/>
      <c r="I414" s="699"/>
      <c r="J414" s="699"/>
      <c r="K414" s="699"/>
      <c r="L414" s="699"/>
      <c r="M414" s="699"/>
      <c r="N414" s="699"/>
      <c r="O414" s="699"/>
      <c r="P414" s="699"/>
      <c r="Q414" s="699"/>
      <c r="R414" s="699"/>
      <c r="S414" s="699"/>
      <c r="T414" s="699"/>
      <c r="U414" s="699"/>
      <c r="V414" s="699"/>
      <c r="W414" s="699"/>
      <c r="X414" s="638"/>
      <c r="Y414" s="638"/>
      <c r="Z414" s="638"/>
    </row>
    <row r="415" spans="1:26" ht="15.75" customHeight="1">
      <c r="A415" s="638"/>
      <c r="B415" s="638"/>
      <c r="C415" s="638"/>
      <c r="D415" s="638"/>
      <c r="E415" s="700"/>
      <c r="F415" s="638"/>
      <c r="G415" s="638"/>
      <c r="H415" s="699"/>
      <c r="I415" s="699"/>
      <c r="J415" s="699"/>
      <c r="K415" s="699"/>
      <c r="L415" s="699"/>
      <c r="M415" s="699"/>
      <c r="N415" s="699"/>
      <c r="O415" s="699"/>
      <c r="P415" s="699"/>
      <c r="Q415" s="699"/>
      <c r="R415" s="699"/>
      <c r="S415" s="699"/>
      <c r="T415" s="699"/>
      <c r="U415" s="699"/>
      <c r="V415" s="699"/>
      <c r="W415" s="699"/>
      <c r="X415" s="638"/>
      <c r="Y415" s="638"/>
      <c r="Z415" s="638"/>
    </row>
    <row r="416" spans="1:26" ht="15.75" customHeight="1">
      <c r="A416" s="638"/>
      <c r="B416" s="638"/>
      <c r="C416" s="638"/>
      <c r="D416" s="638"/>
      <c r="E416" s="700"/>
      <c r="F416" s="638"/>
      <c r="G416" s="638"/>
      <c r="H416" s="699"/>
      <c r="I416" s="699"/>
      <c r="J416" s="699"/>
      <c r="K416" s="699"/>
      <c r="L416" s="699"/>
      <c r="M416" s="699"/>
      <c r="N416" s="699"/>
      <c r="O416" s="699"/>
      <c r="P416" s="699"/>
      <c r="Q416" s="699"/>
      <c r="R416" s="699"/>
      <c r="S416" s="699"/>
      <c r="T416" s="699"/>
      <c r="U416" s="699"/>
      <c r="V416" s="699"/>
      <c r="W416" s="699"/>
      <c r="X416" s="638"/>
      <c r="Y416" s="638"/>
      <c r="Z416" s="638"/>
    </row>
    <row r="417" spans="1:26" ht="15.75" customHeight="1">
      <c r="A417" s="638"/>
      <c r="B417" s="638"/>
      <c r="C417" s="638"/>
      <c r="D417" s="638"/>
      <c r="E417" s="700"/>
      <c r="F417" s="638"/>
      <c r="G417" s="638"/>
      <c r="H417" s="699"/>
      <c r="I417" s="699"/>
      <c r="J417" s="699"/>
      <c r="K417" s="699"/>
      <c r="L417" s="699"/>
      <c r="M417" s="699"/>
      <c r="N417" s="699"/>
      <c r="O417" s="699"/>
      <c r="P417" s="699"/>
      <c r="Q417" s="699"/>
      <c r="R417" s="699"/>
      <c r="S417" s="699"/>
      <c r="T417" s="699"/>
      <c r="U417" s="699"/>
      <c r="V417" s="699"/>
      <c r="W417" s="699"/>
      <c r="X417" s="638"/>
      <c r="Y417" s="638"/>
      <c r="Z417" s="638"/>
    </row>
    <row r="418" spans="1:26" ht="15.75" customHeight="1">
      <c r="A418" s="638"/>
      <c r="B418" s="638"/>
      <c r="C418" s="638"/>
      <c r="D418" s="638"/>
      <c r="E418" s="700"/>
      <c r="F418" s="638"/>
      <c r="G418" s="638"/>
      <c r="H418" s="699"/>
      <c r="I418" s="699"/>
      <c r="J418" s="699"/>
      <c r="K418" s="699"/>
      <c r="L418" s="699"/>
      <c r="M418" s="699"/>
      <c r="N418" s="699"/>
      <c r="O418" s="699"/>
      <c r="P418" s="699"/>
      <c r="Q418" s="699"/>
      <c r="R418" s="699"/>
      <c r="S418" s="699"/>
      <c r="T418" s="699"/>
      <c r="U418" s="699"/>
      <c r="V418" s="699"/>
      <c r="W418" s="699"/>
      <c r="X418" s="638"/>
      <c r="Y418" s="638"/>
      <c r="Z418" s="638"/>
    </row>
    <row r="419" spans="1:26" ht="15.75" customHeight="1">
      <c r="A419" s="638"/>
      <c r="B419" s="638"/>
      <c r="C419" s="638"/>
      <c r="D419" s="638"/>
      <c r="E419" s="700"/>
      <c r="F419" s="638"/>
      <c r="G419" s="638"/>
      <c r="H419" s="699"/>
      <c r="I419" s="699"/>
      <c r="J419" s="699"/>
      <c r="K419" s="699"/>
      <c r="L419" s="699"/>
      <c r="M419" s="699"/>
      <c r="N419" s="699"/>
      <c r="O419" s="699"/>
      <c r="P419" s="699"/>
      <c r="Q419" s="699"/>
      <c r="R419" s="699"/>
      <c r="S419" s="699"/>
      <c r="T419" s="699"/>
      <c r="U419" s="699"/>
      <c r="V419" s="699"/>
      <c r="W419" s="699"/>
      <c r="X419" s="638"/>
      <c r="Y419" s="638"/>
      <c r="Z419" s="638"/>
    </row>
    <row r="420" spans="1:26" ht="15.75" customHeight="1">
      <c r="A420" s="638"/>
      <c r="B420" s="638"/>
      <c r="C420" s="638"/>
      <c r="D420" s="638"/>
      <c r="E420" s="700"/>
      <c r="F420" s="638"/>
      <c r="G420" s="638"/>
      <c r="H420" s="699"/>
      <c r="I420" s="699"/>
      <c r="J420" s="699"/>
      <c r="K420" s="699"/>
      <c r="L420" s="699"/>
      <c r="M420" s="699"/>
      <c r="N420" s="699"/>
      <c r="O420" s="699"/>
      <c r="P420" s="699"/>
      <c r="Q420" s="699"/>
      <c r="R420" s="699"/>
      <c r="S420" s="699"/>
      <c r="T420" s="699"/>
      <c r="U420" s="699"/>
      <c r="V420" s="699"/>
      <c r="W420" s="699"/>
      <c r="X420" s="638"/>
      <c r="Y420" s="638"/>
      <c r="Z420" s="638"/>
    </row>
    <row r="421" spans="1:26" ht="15.75" customHeight="1">
      <c r="A421" s="638"/>
      <c r="B421" s="638"/>
      <c r="C421" s="638"/>
      <c r="D421" s="638"/>
      <c r="E421" s="700"/>
      <c r="F421" s="638"/>
      <c r="G421" s="638"/>
      <c r="H421" s="699"/>
      <c r="I421" s="699"/>
      <c r="J421" s="699"/>
      <c r="K421" s="699"/>
      <c r="L421" s="699"/>
      <c r="M421" s="699"/>
      <c r="N421" s="699"/>
      <c r="O421" s="699"/>
      <c r="P421" s="699"/>
      <c r="Q421" s="699"/>
      <c r="R421" s="699"/>
      <c r="S421" s="699"/>
      <c r="T421" s="699"/>
      <c r="U421" s="699"/>
      <c r="V421" s="699"/>
      <c r="W421" s="699"/>
      <c r="X421" s="638"/>
      <c r="Y421" s="638"/>
      <c r="Z421" s="638"/>
    </row>
    <row r="422" spans="1:26" ht="15.75" customHeight="1">
      <c r="A422" s="638"/>
      <c r="B422" s="638"/>
      <c r="C422" s="638"/>
      <c r="D422" s="638"/>
      <c r="E422" s="700"/>
      <c r="F422" s="638"/>
      <c r="G422" s="638"/>
      <c r="H422" s="699"/>
      <c r="I422" s="699"/>
      <c r="J422" s="699"/>
      <c r="K422" s="699"/>
      <c r="L422" s="699"/>
      <c r="M422" s="699"/>
      <c r="N422" s="699"/>
      <c r="O422" s="699"/>
      <c r="P422" s="699"/>
      <c r="Q422" s="699"/>
      <c r="R422" s="699"/>
      <c r="S422" s="699"/>
      <c r="T422" s="699"/>
      <c r="U422" s="699"/>
      <c r="V422" s="699"/>
      <c r="W422" s="699"/>
      <c r="X422" s="638"/>
      <c r="Y422" s="638"/>
      <c r="Z422" s="638"/>
    </row>
    <row r="423" spans="1:26" ht="15.75" customHeight="1">
      <c r="A423" s="638"/>
      <c r="B423" s="638"/>
      <c r="C423" s="638"/>
      <c r="D423" s="638"/>
      <c r="E423" s="700"/>
      <c r="F423" s="638"/>
      <c r="G423" s="638"/>
      <c r="H423" s="699"/>
      <c r="I423" s="699"/>
      <c r="J423" s="699"/>
      <c r="K423" s="699"/>
      <c r="L423" s="699"/>
      <c r="M423" s="699"/>
      <c r="N423" s="699"/>
      <c r="O423" s="699"/>
      <c r="P423" s="699"/>
      <c r="Q423" s="699"/>
      <c r="R423" s="699"/>
      <c r="S423" s="699"/>
      <c r="T423" s="699"/>
      <c r="U423" s="699"/>
      <c r="V423" s="699"/>
      <c r="W423" s="699"/>
      <c r="X423" s="638"/>
      <c r="Y423" s="638"/>
      <c r="Z423" s="638"/>
    </row>
    <row r="424" spans="1:26" ht="15.75" customHeight="1">
      <c r="A424" s="638"/>
      <c r="B424" s="638"/>
      <c r="C424" s="638"/>
      <c r="D424" s="638"/>
      <c r="E424" s="700"/>
      <c r="F424" s="638"/>
      <c r="G424" s="638"/>
      <c r="H424" s="699"/>
      <c r="I424" s="699"/>
      <c r="J424" s="699"/>
      <c r="K424" s="699"/>
      <c r="L424" s="699"/>
      <c r="M424" s="699"/>
      <c r="N424" s="699"/>
      <c r="O424" s="699"/>
      <c r="P424" s="699"/>
      <c r="Q424" s="699"/>
      <c r="R424" s="699"/>
      <c r="S424" s="699"/>
      <c r="T424" s="699"/>
      <c r="U424" s="699"/>
      <c r="V424" s="699"/>
      <c r="W424" s="699"/>
      <c r="X424" s="638"/>
      <c r="Y424" s="638"/>
      <c r="Z424" s="638"/>
    </row>
    <row r="425" spans="1:26" ht="15.75" customHeight="1">
      <c r="A425" s="638"/>
      <c r="B425" s="638"/>
      <c r="C425" s="638"/>
      <c r="D425" s="638"/>
      <c r="E425" s="700"/>
      <c r="F425" s="638"/>
      <c r="G425" s="638"/>
      <c r="H425" s="699"/>
      <c r="I425" s="699"/>
      <c r="J425" s="699"/>
      <c r="K425" s="699"/>
      <c r="L425" s="699"/>
      <c r="M425" s="699"/>
      <c r="N425" s="699"/>
      <c r="O425" s="699"/>
      <c r="P425" s="699"/>
      <c r="Q425" s="699"/>
      <c r="R425" s="699"/>
      <c r="S425" s="699"/>
      <c r="T425" s="699"/>
      <c r="U425" s="699"/>
      <c r="V425" s="699"/>
      <c r="W425" s="699"/>
      <c r="X425" s="638"/>
      <c r="Y425" s="638"/>
      <c r="Z425" s="638"/>
    </row>
    <row r="426" spans="1:26" ht="15.75" customHeight="1">
      <c r="A426" s="638"/>
      <c r="B426" s="638"/>
      <c r="C426" s="638"/>
      <c r="D426" s="638"/>
      <c r="E426" s="700"/>
      <c r="F426" s="638"/>
      <c r="G426" s="638"/>
      <c r="H426" s="699"/>
      <c r="I426" s="699"/>
      <c r="J426" s="699"/>
      <c r="K426" s="699"/>
      <c r="L426" s="699"/>
      <c r="M426" s="699"/>
      <c r="N426" s="699"/>
      <c r="O426" s="699"/>
      <c r="P426" s="699"/>
      <c r="Q426" s="699"/>
      <c r="R426" s="699"/>
      <c r="S426" s="699"/>
      <c r="T426" s="699"/>
      <c r="U426" s="699"/>
      <c r="V426" s="699"/>
      <c r="W426" s="699"/>
      <c r="X426" s="638"/>
      <c r="Y426" s="638"/>
      <c r="Z426" s="638"/>
    </row>
    <row r="427" spans="1:26" ht="15.75" customHeight="1">
      <c r="A427" s="638"/>
      <c r="B427" s="638"/>
      <c r="C427" s="638"/>
      <c r="D427" s="638"/>
      <c r="E427" s="700"/>
      <c r="F427" s="638"/>
      <c r="G427" s="638"/>
      <c r="H427" s="699"/>
      <c r="I427" s="699"/>
      <c r="J427" s="699"/>
      <c r="K427" s="699"/>
      <c r="L427" s="699"/>
      <c r="M427" s="699"/>
      <c r="N427" s="699"/>
      <c r="O427" s="699"/>
      <c r="P427" s="699"/>
      <c r="Q427" s="699"/>
      <c r="R427" s="699"/>
      <c r="S427" s="699"/>
      <c r="T427" s="699"/>
      <c r="U427" s="699"/>
      <c r="V427" s="699"/>
      <c r="W427" s="699"/>
      <c r="X427" s="638"/>
      <c r="Y427" s="638"/>
      <c r="Z427" s="638"/>
    </row>
    <row r="428" spans="1:26" ht="15.75" customHeight="1">
      <c r="A428" s="638"/>
      <c r="B428" s="638"/>
      <c r="C428" s="638"/>
      <c r="D428" s="638"/>
      <c r="E428" s="700"/>
      <c r="F428" s="638"/>
      <c r="G428" s="638"/>
      <c r="H428" s="699"/>
      <c r="I428" s="699"/>
      <c r="J428" s="699"/>
      <c r="K428" s="699"/>
      <c r="L428" s="699"/>
      <c r="M428" s="699"/>
      <c r="N428" s="699"/>
      <c r="O428" s="699"/>
      <c r="P428" s="699"/>
      <c r="Q428" s="699"/>
      <c r="R428" s="699"/>
      <c r="S428" s="699"/>
      <c r="T428" s="699"/>
      <c r="U428" s="699"/>
      <c r="V428" s="699"/>
      <c r="W428" s="699"/>
      <c r="X428" s="638"/>
      <c r="Y428" s="638"/>
      <c r="Z428" s="638"/>
    </row>
    <row r="429" spans="1:26" ht="15.75" customHeight="1">
      <c r="A429" s="638"/>
      <c r="B429" s="638"/>
      <c r="C429" s="638"/>
      <c r="D429" s="638"/>
      <c r="E429" s="700"/>
      <c r="F429" s="638"/>
      <c r="G429" s="638"/>
      <c r="H429" s="699"/>
      <c r="I429" s="699"/>
      <c r="J429" s="699"/>
      <c r="K429" s="699"/>
      <c r="L429" s="699"/>
      <c r="M429" s="699"/>
      <c r="N429" s="699"/>
      <c r="O429" s="699"/>
      <c r="P429" s="699"/>
      <c r="Q429" s="699"/>
      <c r="R429" s="699"/>
      <c r="S429" s="699"/>
      <c r="T429" s="699"/>
      <c r="U429" s="699"/>
      <c r="V429" s="699"/>
      <c r="W429" s="699"/>
      <c r="X429" s="638"/>
      <c r="Y429" s="638"/>
      <c r="Z429" s="638"/>
    </row>
    <row r="430" spans="1:26" ht="15.75" customHeight="1">
      <c r="A430" s="638"/>
      <c r="B430" s="638"/>
      <c r="C430" s="638"/>
      <c r="D430" s="638"/>
      <c r="E430" s="700"/>
      <c r="F430" s="638"/>
      <c r="G430" s="638"/>
      <c r="H430" s="699"/>
      <c r="I430" s="699"/>
      <c r="J430" s="699"/>
      <c r="K430" s="699"/>
      <c r="L430" s="699"/>
      <c r="M430" s="699"/>
      <c r="N430" s="699"/>
      <c r="O430" s="699"/>
      <c r="P430" s="699"/>
      <c r="Q430" s="699"/>
      <c r="R430" s="699"/>
      <c r="S430" s="699"/>
      <c r="T430" s="699"/>
      <c r="U430" s="699"/>
      <c r="V430" s="699"/>
      <c r="W430" s="699"/>
      <c r="X430" s="638"/>
      <c r="Y430" s="638"/>
      <c r="Z430" s="638"/>
    </row>
    <row r="431" spans="1:26" ht="15.75" customHeight="1">
      <c r="A431" s="638"/>
      <c r="B431" s="638"/>
      <c r="C431" s="638"/>
      <c r="D431" s="638"/>
      <c r="E431" s="700"/>
      <c r="F431" s="638"/>
      <c r="G431" s="638"/>
      <c r="H431" s="699"/>
      <c r="I431" s="699"/>
      <c r="J431" s="699"/>
      <c r="K431" s="699"/>
      <c r="L431" s="699"/>
      <c r="M431" s="699"/>
      <c r="N431" s="699"/>
      <c r="O431" s="699"/>
      <c r="P431" s="699"/>
      <c r="Q431" s="699"/>
      <c r="R431" s="699"/>
      <c r="S431" s="699"/>
      <c r="T431" s="699"/>
      <c r="U431" s="699"/>
      <c r="V431" s="699"/>
      <c r="W431" s="699"/>
      <c r="X431" s="638"/>
      <c r="Y431" s="638"/>
      <c r="Z431" s="638"/>
    </row>
    <row r="432" spans="1:26" ht="15.75" customHeight="1">
      <c r="A432" s="638"/>
      <c r="B432" s="638"/>
      <c r="C432" s="638"/>
      <c r="D432" s="638"/>
      <c r="E432" s="700"/>
      <c r="F432" s="638"/>
      <c r="G432" s="638"/>
      <c r="H432" s="699"/>
      <c r="I432" s="699"/>
      <c r="J432" s="699"/>
      <c r="K432" s="699"/>
      <c r="L432" s="699"/>
      <c r="M432" s="699"/>
      <c r="N432" s="699"/>
      <c r="O432" s="699"/>
      <c r="P432" s="699"/>
      <c r="Q432" s="699"/>
      <c r="R432" s="699"/>
      <c r="S432" s="699"/>
      <c r="T432" s="699"/>
      <c r="U432" s="699"/>
      <c r="V432" s="699"/>
      <c r="W432" s="699"/>
      <c r="X432" s="638"/>
      <c r="Y432" s="638"/>
      <c r="Z432" s="638"/>
    </row>
    <row r="433" spans="1:26" ht="15.75" customHeight="1">
      <c r="A433" s="638"/>
      <c r="B433" s="638"/>
      <c r="C433" s="638"/>
      <c r="D433" s="638"/>
      <c r="E433" s="700"/>
      <c r="F433" s="638"/>
      <c r="G433" s="638"/>
      <c r="H433" s="699"/>
      <c r="I433" s="699"/>
      <c r="J433" s="699"/>
      <c r="K433" s="699"/>
      <c r="L433" s="699"/>
      <c r="M433" s="699"/>
      <c r="N433" s="699"/>
      <c r="O433" s="699"/>
      <c r="P433" s="699"/>
      <c r="Q433" s="699"/>
      <c r="R433" s="699"/>
      <c r="S433" s="699"/>
      <c r="T433" s="699"/>
      <c r="U433" s="699"/>
      <c r="V433" s="699"/>
      <c r="W433" s="699"/>
      <c r="X433" s="638"/>
      <c r="Y433" s="638"/>
      <c r="Z433" s="638"/>
    </row>
    <row r="434" spans="1:26" ht="15.75" customHeight="1">
      <c r="A434" s="638"/>
      <c r="B434" s="638"/>
      <c r="C434" s="638"/>
      <c r="D434" s="638"/>
      <c r="E434" s="700"/>
      <c r="F434" s="638"/>
      <c r="G434" s="638"/>
      <c r="H434" s="699"/>
      <c r="I434" s="699"/>
      <c r="J434" s="699"/>
      <c r="K434" s="699"/>
      <c r="L434" s="699"/>
      <c r="M434" s="699"/>
      <c r="N434" s="699"/>
      <c r="O434" s="699"/>
      <c r="P434" s="699"/>
      <c r="Q434" s="699"/>
      <c r="R434" s="699"/>
      <c r="S434" s="699"/>
      <c r="T434" s="699"/>
      <c r="U434" s="699"/>
      <c r="V434" s="699"/>
      <c r="W434" s="699"/>
      <c r="X434" s="638"/>
      <c r="Y434" s="638"/>
      <c r="Z434" s="638"/>
    </row>
    <row r="435" spans="1:26" ht="15.75" customHeight="1">
      <c r="A435" s="638"/>
      <c r="B435" s="638"/>
      <c r="C435" s="638"/>
      <c r="D435" s="638"/>
      <c r="E435" s="700"/>
      <c r="F435" s="638"/>
      <c r="G435" s="638"/>
      <c r="H435" s="699"/>
      <c r="I435" s="699"/>
      <c r="J435" s="699"/>
      <c r="K435" s="699"/>
      <c r="L435" s="699"/>
      <c r="M435" s="699"/>
      <c r="N435" s="699"/>
      <c r="O435" s="699"/>
      <c r="P435" s="699"/>
      <c r="Q435" s="699"/>
      <c r="R435" s="699"/>
      <c r="S435" s="699"/>
      <c r="T435" s="699"/>
      <c r="U435" s="699"/>
      <c r="V435" s="699"/>
      <c r="W435" s="699"/>
      <c r="X435" s="638"/>
      <c r="Y435" s="638"/>
      <c r="Z435" s="638"/>
    </row>
    <row r="436" spans="1:26" ht="15.75" customHeight="1">
      <c r="A436" s="638"/>
      <c r="B436" s="638"/>
      <c r="C436" s="638"/>
      <c r="D436" s="638"/>
      <c r="E436" s="700"/>
      <c r="F436" s="638"/>
      <c r="G436" s="638"/>
      <c r="H436" s="699"/>
      <c r="I436" s="699"/>
      <c r="J436" s="699"/>
      <c r="K436" s="699"/>
      <c r="L436" s="699"/>
      <c r="M436" s="699"/>
      <c r="N436" s="699"/>
      <c r="O436" s="699"/>
      <c r="P436" s="699"/>
      <c r="Q436" s="699"/>
      <c r="R436" s="699"/>
      <c r="S436" s="699"/>
      <c r="T436" s="699"/>
      <c r="U436" s="699"/>
      <c r="V436" s="699"/>
      <c r="W436" s="699"/>
      <c r="X436" s="638"/>
      <c r="Y436" s="638"/>
      <c r="Z436" s="638"/>
    </row>
    <row r="437" spans="1:26" ht="15.75" customHeight="1">
      <c r="A437" s="638"/>
      <c r="B437" s="638"/>
      <c r="C437" s="638"/>
      <c r="D437" s="638"/>
      <c r="E437" s="700"/>
      <c r="F437" s="638"/>
      <c r="G437" s="638"/>
      <c r="H437" s="699"/>
      <c r="I437" s="699"/>
      <c r="J437" s="699"/>
      <c r="K437" s="699"/>
      <c r="L437" s="699"/>
      <c r="M437" s="699"/>
      <c r="N437" s="699"/>
      <c r="O437" s="699"/>
      <c r="P437" s="699"/>
      <c r="Q437" s="699"/>
      <c r="R437" s="699"/>
      <c r="S437" s="699"/>
      <c r="T437" s="699"/>
      <c r="U437" s="699"/>
      <c r="V437" s="699"/>
      <c r="W437" s="699"/>
      <c r="X437" s="638"/>
      <c r="Y437" s="638"/>
      <c r="Z437" s="638"/>
    </row>
    <row r="438" spans="1:26" ht="15.75" customHeight="1">
      <c r="A438" s="638"/>
      <c r="B438" s="638"/>
      <c r="C438" s="638"/>
      <c r="D438" s="638"/>
      <c r="E438" s="700"/>
      <c r="F438" s="638"/>
      <c r="G438" s="638"/>
      <c r="H438" s="699"/>
      <c r="I438" s="699"/>
      <c r="J438" s="699"/>
      <c r="K438" s="699"/>
      <c r="L438" s="699"/>
      <c r="M438" s="699"/>
      <c r="N438" s="699"/>
      <c r="O438" s="699"/>
      <c r="P438" s="699"/>
      <c r="Q438" s="699"/>
      <c r="R438" s="699"/>
      <c r="S438" s="699"/>
      <c r="T438" s="699"/>
      <c r="U438" s="699"/>
      <c r="V438" s="699"/>
      <c r="W438" s="699"/>
      <c r="X438" s="638"/>
      <c r="Y438" s="638"/>
      <c r="Z438" s="638"/>
    </row>
    <row r="439" spans="1:26" ht="15.75" customHeight="1">
      <c r="A439" s="638"/>
      <c r="B439" s="638"/>
      <c r="C439" s="638"/>
      <c r="D439" s="638"/>
      <c r="E439" s="700"/>
      <c r="F439" s="638"/>
      <c r="G439" s="638"/>
      <c r="H439" s="699"/>
      <c r="I439" s="699"/>
      <c r="J439" s="699"/>
      <c r="K439" s="699"/>
      <c r="L439" s="699"/>
      <c r="M439" s="699"/>
      <c r="N439" s="699"/>
      <c r="O439" s="699"/>
      <c r="P439" s="699"/>
      <c r="Q439" s="699"/>
      <c r="R439" s="699"/>
      <c r="S439" s="699"/>
      <c r="T439" s="699"/>
      <c r="U439" s="699"/>
      <c r="V439" s="699"/>
      <c r="W439" s="699"/>
      <c r="X439" s="638"/>
      <c r="Y439" s="638"/>
      <c r="Z439" s="638"/>
    </row>
    <row r="440" spans="1:26" ht="15.75" customHeight="1">
      <c r="A440" s="638"/>
      <c r="B440" s="638"/>
      <c r="C440" s="638"/>
      <c r="D440" s="638"/>
      <c r="E440" s="700"/>
      <c r="F440" s="638"/>
      <c r="G440" s="638"/>
      <c r="H440" s="699"/>
      <c r="I440" s="699"/>
      <c r="J440" s="699"/>
      <c r="K440" s="699"/>
      <c r="L440" s="699"/>
      <c r="M440" s="699"/>
      <c r="N440" s="699"/>
      <c r="O440" s="699"/>
      <c r="P440" s="699"/>
      <c r="Q440" s="699"/>
      <c r="R440" s="699"/>
      <c r="S440" s="699"/>
      <c r="T440" s="699"/>
      <c r="U440" s="699"/>
      <c r="V440" s="699"/>
      <c r="W440" s="699"/>
      <c r="X440" s="638"/>
      <c r="Y440" s="638"/>
      <c r="Z440" s="638"/>
    </row>
    <row r="441" spans="1:26" ht="15.75" customHeight="1">
      <c r="A441" s="638"/>
      <c r="B441" s="638"/>
      <c r="C441" s="638"/>
      <c r="D441" s="638"/>
      <c r="E441" s="700"/>
      <c r="F441" s="638"/>
      <c r="G441" s="638"/>
      <c r="H441" s="699"/>
      <c r="I441" s="699"/>
      <c r="J441" s="699"/>
      <c r="K441" s="699"/>
      <c r="L441" s="699"/>
      <c r="M441" s="699"/>
      <c r="N441" s="699"/>
      <c r="O441" s="699"/>
      <c r="P441" s="699"/>
      <c r="Q441" s="699"/>
      <c r="R441" s="699"/>
      <c r="S441" s="699"/>
      <c r="T441" s="699"/>
      <c r="U441" s="699"/>
      <c r="V441" s="699"/>
      <c r="W441" s="699"/>
      <c r="X441" s="638"/>
      <c r="Y441" s="638"/>
      <c r="Z441" s="638"/>
    </row>
    <row r="442" spans="1:26" ht="15.75" customHeight="1">
      <c r="A442" s="638"/>
      <c r="B442" s="638"/>
      <c r="C442" s="638"/>
      <c r="D442" s="638"/>
      <c r="E442" s="700"/>
      <c r="F442" s="638"/>
      <c r="G442" s="638"/>
      <c r="H442" s="699"/>
      <c r="I442" s="699"/>
      <c r="J442" s="699"/>
      <c r="K442" s="699"/>
      <c r="L442" s="699"/>
      <c r="M442" s="699"/>
      <c r="N442" s="699"/>
      <c r="O442" s="699"/>
      <c r="P442" s="699"/>
      <c r="Q442" s="699"/>
      <c r="R442" s="699"/>
      <c r="S442" s="699"/>
      <c r="T442" s="699"/>
      <c r="U442" s="699"/>
      <c r="V442" s="699"/>
      <c r="W442" s="699"/>
      <c r="X442" s="638"/>
      <c r="Y442" s="638"/>
      <c r="Z442" s="638"/>
    </row>
    <row r="443" spans="1:26" ht="15.75" customHeight="1">
      <c r="A443" s="638"/>
      <c r="B443" s="638"/>
      <c r="C443" s="638"/>
      <c r="D443" s="638"/>
      <c r="E443" s="700"/>
      <c r="F443" s="638"/>
      <c r="G443" s="638"/>
      <c r="H443" s="699"/>
      <c r="I443" s="699"/>
      <c r="J443" s="699"/>
      <c r="K443" s="699"/>
      <c r="L443" s="699"/>
      <c r="M443" s="699"/>
      <c r="N443" s="699"/>
      <c r="O443" s="699"/>
      <c r="P443" s="699"/>
      <c r="Q443" s="699"/>
      <c r="R443" s="699"/>
      <c r="S443" s="699"/>
      <c r="T443" s="699"/>
      <c r="U443" s="699"/>
      <c r="V443" s="699"/>
      <c r="W443" s="699"/>
      <c r="X443" s="638"/>
      <c r="Y443" s="638"/>
      <c r="Z443" s="638"/>
    </row>
    <row r="444" spans="1:26" ht="15.75" customHeight="1">
      <c r="A444" s="638"/>
      <c r="B444" s="638"/>
      <c r="C444" s="638"/>
      <c r="D444" s="638"/>
      <c r="E444" s="700"/>
      <c r="F444" s="638"/>
      <c r="G444" s="638"/>
      <c r="H444" s="699"/>
      <c r="I444" s="699"/>
      <c r="J444" s="699"/>
      <c r="K444" s="699"/>
      <c r="L444" s="699"/>
      <c r="M444" s="699"/>
      <c r="N444" s="699"/>
      <c r="O444" s="699"/>
      <c r="P444" s="699"/>
      <c r="Q444" s="699"/>
      <c r="R444" s="699"/>
      <c r="S444" s="699"/>
      <c r="T444" s="699"/>
      <c r="U444" s="699"/>
      <c r="V444" s="699"/>
      <c r="W444" s="699"/>
      <c r="X444" s="638"/>
      <c r="Y444" s="638"/>
      <c r="Z444" s="638"/>
    </row>
    <row r="445" spans="1:26" ht="15.75" customHeight="1">
      <c r="A445" s="638"/>
      <c r="B445" s="638"/>
      <c r="C445" s="638"/>
      <c r="D445" s="638"/>
      <c r="E445" s="700"/>
      <c r="F445" s="638"/>
      <c r="G445" s="638"/>
      <c r="H445" s="699"/>
      <c r="I445" s="699"/>
      <c r="J445" s="699"/>
      <c r="K445" s="699"/>
      <c r="L445" s="699"/>
      <c r="M445" s="699"/>
      <c r="N445" s="699"/>
      <c r="O445" s="699"/>
      <c r="P445" s="699"/>
      <c r="Q445" s="699"/>
      <c r="R445" s="699"/>
      <c r="S445" s="699"/>
      <c r="T445" s="699"/>
      <c r="U445" s="699"/>
      <c r="V445" s="699"/>
      <c r="W445" s="699"/>
      <c r="X445" s="638"/>
      <c r="Y445" s="638"/>
      <c r="Z445" s="638"/>
    </row>
    <row r="446" spans="1:26" ht="15.75" customHeight="1">
      <c r="A446" s="638"/>
      <c r="B446" s="638"/>
      <c r="C446" s="638"/>
      <c r="D446" s="638"/>
      <c r="E446" s="700"/>
      <c r="F446" s="638"/>
      <c r="G446" s="638"/>
      <c r="H446" s="699"/>
      <c r="I446" s="699"/>
      <c r="J446" s="699"/>
      <c r="K446" s="699"/>
      <c r="L446" s="699"/>
      <c r="M446" s="699"/>
      <c r="N446" s="699"/>
      <c r="O446" s="699"/>
      <c r="P446" s="699"/>
      <c r="Q446" s="699"/>
      <c r="R446" s="699"/>
      <c r="S446" s="699"/>
      <c r="T446" s="699"/>
      <c r="U446" s="699"/>
      <c r="V446" s="699"/>
      <c r="W446" s="699"/>
      <c r="X446" s="638"/>
      <c r="Y446" s="638"/>
      <c r="Z446" s="638"/>
    </row>
    <row r="447" spans="1:26" ht="15.75" customHeight="1">
      <c r="A447" s="638"/>
      <c r="B447" s="638"/>
      <c r="C447" s="638"/>
      <c r="D447" s="638"/>
      <c r="E447" s="700"/>
      <c r="F447" s="638"/>
      <c r="G447" s="638"/>
      <c r="H447" s="699"/>
      <c r="I447" s="699"/>
      <c r="J447" s="699"/>
      <c r="K447" s="699"/>
      <c r="L447" s="699"/>
      <c r="M447" s="699"/>
      <c r="N447" s="699"/>
      <c r="O447" s="699"/>
      <c r="P447" s="699"/>
      <c r="Q447" s="699"/>
      <c r="R447" s="699"/>
      <c r="S447" s="699"/>
      <c r="T447" s="699"/>
      <c r="U447" s="699"/>
      <c r="V447" s="699"/>
      <c r="W447" s="699"/>
      <c r="X447" s="638"/>
      <c r="Y447" s="638"/>
      <c r="Z447" s="638"/>
    </row>
    <row r="448" spans="1:26" ht="15.75" customHeight="1">
      <c r="A448" s="638"/>
      <c r="B448" s="638"/>
      <c r="C448" s="638"/>
      <c r="D448" s="638"/>
      <c r="E448" s="700"/>
      <c r="F448" s="638"/>
      <c r="G448" s="638"/>
      <c r="H448" s="699"/>
      <c r="I448" s="699"/>
      <c r="J448" s="699"/>
      <c r="K448" s="699"/>
      <c r="L448" s="699"/>
      <c r="M448" s="699"/>
      <c r="N448" s="699"/>
      <c r="O448" s="699"/>
      <c r="P448" s="699"/>
      <c r="Q448" s="699"/>
      <c r="R448" s="699"/>
      <c r="S448" s="699"/>
      <c r="T448" s="699"/>
      <c r="U448" s="699"/>
      <c r="V448" s="699"/>
      <c r="W448" s="699"/>
      <c r="X448" s="638"/>
      <c r="Y448" s="638"/>
      <c r="Z448" s="638"/>
    </row>
    <row r="449" spans="1:26" ht="15.75" customHeight="1">
      <c r="A449" s="638"/>
      <c r="B449" s="638"/>
      <c r="C449" s="638"/>
      <c r="D449" s="638"/>
      <c r="E449" s="700"/>
      <c r="F449" s="638"/>
      <c r="G449" s="638"/>
      <c r="H449" s="699"/>
      <c r="I449" s="699"/>
      <c r="J449" s="699"/>
      <c r="K449" s="699"/>
      <c r="L449" s="699"/>
      <c r="M449" s="699"/>
      <c r="N449" s="699"/>
      <c r="O449" s="699"/>
      <c r="P449" s="699"/>
      <c r="Q449" s="699"/>
      <c r="R449" s="699"/>
      <c r="S449" s="699"/>
      <c r="T449" s="699"/>
      <c r="U449" s="699"/>
      <c r="V449" s="699"/>
      <c r="W449" s="699"/>
      <c r="X449" s="638"/>
      <c r="Y449" s="638"/>
      <c r="Z449" s="638"/>
    </row>
    <row r="450" spans="1:26" ht="15.75" customHeight="1">
      <c r="A450" s="638"/>
      <c r="B450" s="638"/>
      <c r="C450" s="638"/>
      <c r="D450" s="638"/>
      <c r="E450" s="700"/>
      <c r="F450" s="638"/>
      <c r="G450" s="638"/>
      <c r="H450" s="699"/>
      <c r="I450" s="699"/>
      <c r="J450" s="699"/>
      <c r="K450" s="699"/>
      <c r="L450" s="699"/>
      <c r="M450" s="699"/>
      <c r="N450" s="699"/>
      <c r="O450" s="699"/>
      <c r="P450" s="699"/>
      <c r="Q450" s="699"/>
      <c r="R450" s="699"/>
      <c r="S450" s="699"/>
      <c r="T450" s="699"/>
      <c r="U450" s="699"/>
      <c r="V450" s="699"/>
      <c r="W450" s="699"/>
      <c r="X450" s="638"/>
      <c r="Y450" s="638"/>
      <c r="Z450" s="638"/>
    </row>
    <row r="451" spans="1:26" ht="15.75" customHeight="1">
      <c r="A451" s="638"/>
      <c r="B451" s="638"/>
      <c r="C451" s="638"/>
      <c r="D451" s="638"/>
      <c r="E451" s="700"/>
      <c r="F451" s="638"/>
      <c r="G451" s="638"/>
      <c r="H451" s="699"/>
      <c r="I451" s="699"/>
      <c r="J451" s="699"/>
      <c r="K451" s="699"/>
      <c r="L451" s="699"/>
      <c r="M451" s="699"/>
      <c r="N451" s="699"/>
      <c r="O451" s="699"/>
      <c r="P451" s="699"/>
      <c r="Q451" s="699"/>
      <c r="R451" s="699"/>
      <c r="S451" s="699"/>
      <c r="T451" s="699"/>
      <c r="U451" s="699"/>
      <c r="V451" s="699"/>
      <c r="W451" s="699"/>
      <c r="X451" s="638"/>
      <c r="Y451" s="638"/>
      <c r="Z451" s="638"/>
    </row>
    <row r="452" spans="1:26" ht="15.75" customHeight="1">
      <c r="A452" s="638"/>
      <c r="B452" s="638"/>
      <c r="C452" s="638"/>
      <c r="D452" s="638"/>
      <c r="E452" s="700"/>
      <c r="F452" s="638"/>
      <c r="G452" s="638"/>
      <c r="H452" s="699"/>
      <c r="I452" s="699"/>
      <c r="J452" s="699"/>
      <c r="K452" s="699"/>
      <c r="L452" s="699"/>
      <c r="M452" s="699"/>
      <c r="N452" s="699"/>
      <c r="O452" s="699"/>
      <c r="P452" s="699"/>
      <c r="Q452" s="699"/>
      <c r="R452" s="699"/>
      <c r="S452" s="699"/>
      <c r="T452" s="699"/>
      <c r="U452" s="699"/>
      <c r="V452" s="699"/>
      <c r="W452" s="699"/>
      <c r="X452" s="638"/>
      <c r="Y452" s="638"/>
      <c r="Z452" s="638"/>
    </row>
    <row r="453" spans="1:26" ht="15.75" customHeight="1">
      <c r="A453" s="638"/>
      <c r="B453" s="638"/>
      <c r="C453" s="638"/>
      <c r="D453" s="638"/>
      <c r="E453" s="700"/>
      <c r="F453" s="638"/>
      <c r="G453" s="638"/>
      <c r="H453" s="699"/>
      <c r="I453" s="699"/>
      <c r="J453" s="699"/>
      <c r="K453" s="699"/>
      <c r="L453" s="699"/>
      <c r="M453" s="699"/>
      <c r="N453" s="699"/>
      <c r="O453" s="699"/>
      <c r="P453" s="699"/>
      <c r="Q453" s="699"/>
      <c r="R453" s="699"/>
      <c r="S453" s="699"/>
      <c r="T453" s="699"/>
      <c r="U453" s="699"/>
      <c r="V453" s="699"/>
      <c r="W453" s="699"/>
      <c r="X453" s="638"/>
      <c r="Y453" s="638"/>
      <c r="Z453" s="638"/>
    </row>
    <row r="454" spans="1:26" ht="15.75" customHeight="1">
      <c r="A454" s="638"/>
      <c r="B454" s="638"/>
      <c r="C454" s="638"/>
      <c r="D454" s="638"/>
      <c r="E454" s="700"/>
      <c r="F454" s="638"/>
      <c r="G454" s="638"/>
      <c r="H454" s="699"/>
      <c r="I454" s="699"/>
      <c r="J454" s="699"/>
      <c r="K454" s="699"/>
      <c r="L454" s="699"/>
      <c r="M454" s="699"/>
      <c r="N454" s="699"/>
      <c r="O454" s="699"/>
      <c r="P454" s="699"/>
      <c r="Q454" s="699"/>
      <c r="R454" s="699"/>
      <c r="S454" s="699"/>
      <c r="T454" s="699"/>
      <c r="U454" s="699"/>
      <c r="V454" s="699"/>
      <c r="W454" s="699"/>
      <c r="X454" s="638"/>
      <c r="Y454" s="638"/>
      <c r="Z454" s="638"/>
    </row>
    <row r="455" spans="1:26" ht="15.75" customHeight="1">
      <c r="A455" s="638"/>
      <c r="B455" s="638"/>
      <c r="C455" s="638"/>
      <c r="D455" s="638"/>
      <c r="E455" s="700"/>
      <c r="F455" s="638"/>
      <c r="G455" s="638"/>
      <c r="H455" s="699"/>
      <c r="I455" s="699"/>
      <c r="J455" s="699"/>
      <c r="K455" s="699"/>
      <c r="L455" s="699"/>
      <c r="M455" s="699"/>
      <c r="N455" s="699"/>
      <c r="O455" s="699"/>
      <c r="P455" s="699"/>
      <c r="Q455" s="699"/>
      <c r="R455" s="699"/>
      <c r="S455" s="699"/>
      <c r="T455" s="699"/>
      <c r="U455" s="699"/>
      <c r="V455" s="699"/>
      <c r="W455" s="699"/>
      <c r="X455" s="638"/>
      <c r="Y455" s="638"/>
      <c r="Z455" s="638"/>
    </row>
    <row r="456" spans="1:26" ht="15.75" customHeight="1">
      <c r="A456" s="638"/>
      <c r="B456" s="638"/>
      <c r="C456" s="638"/>
      <c r="D456" s="638"/>
      <c r="E456" s="700"/>
      <c r="F456" s="638"/>
      <c r="G456" s="638"/>
      <c r="H456" s="699"/>
      <c r="I456" s="699"/>
      <c r="J456" s="699"/>
      <c r="K456" s="699"/>
      <c r="L456" s="699"/>
      <c r="M456" s="699"/>
      <c r="N456" s="699"/>
      <c r="O456" s="699"/>
      <c r="P456" s="699"/>
      <c r="Q456" s="699"/>
      <c r="R456" s="699"/>
      <c r="S456" s="699"/>
      <c r="T456" s="699"/>
      <c r="U456" s="699"/>
      <c r="V456" s="699"/>
      <c r="W456" s="699"/>
      <c r="X456" s="638"/>
      <c r="Y456" s="638"/>
      <c r="Z456" s="638"/>
    </row>
    <row r="457" spans="1:26" ht="15.75" customHeight="1">
      <c r="A457" s="638"/>
      <c r="B457" s="638"/>
      <c r="C457" s="638"/>
      <c r="D457" s="638"/>
      <c r="E457" s="700"/>
      <c r="F457" s="638"/>
      <c r="G457" s="638"/>
      <c r="H457" s="699"/>
      <c r="I457" s="699"/>
      <c r="J457" s="699"/>
      <c r="K457" s="699"/>
      <c r="L457" s="699"/>
      <c r="M457" s="699"/>
      <c r="N457" s="699"/>
      <c r="O457" s="699"/>
      <c r="P457" s="699"/>
      <c r="Q457" s="699"/>
      <c r="R457" s="699"/>
      <c r="S457" s="699"/>
      <c r="T457" s="699"/>
      <c r="U457" s="699"/>
      <c r="V457" s="699"/>
      <c r="W457" s="699"/>
      <c r="X457" s="638"/>
      <c r="Y457" s="638"/>
      <c r="Z457" s="638"/>
    </row>
    <row r="458" spans="1:26" ht="15.75" customHeight="1">
      <c r="A458" s="638"/>
      <c r="B458" s="638"/>
      <c r="C458" s="638"/>
      <c r="D458" s="638"/>
      <c r="E458" s="700"/>
      <c r="F458" s="638"/>
      <c r="G458" s="638"/>
      <c r="H458" s="699"/>
      <c r="I458" s="699"/>
      <c r="J458" s="699"/>
      <c r="K458" s="699"/>
      <c r="L458" s="699"/>
      <c r="M458" s="699"/>
      <c r="N458" s="699"/>
      <c r="O458" s="699"/>
      <c r="P458" s="699"/>
      <c r="Q458" s="699"/>
      <c r="R458" s="699"/>
      <c r="S458" s="699"/>
      <c r="T458" s="699"/>
      <c r="U458" s="699"/>
      <c r="V458" s="699"/>
      <c r="W458" s="699"/>
      <c r="X458" s="638"/>
      <c r="Y458" s="638"/>
      <c r="Z458" s="638"/>
    </row>
    <row r="459" spans="1:26" ht="15.75" customHeight="1">
      <c r="A459" s="638"/>
      <c r="B459" s="638"/>
      <c r="C459" s="638"/>
      <c r="D459" s="638"/>
      <c r="E459" s="700"/>
      <c r="F459" s="638"/>
      <c r="G459" s="638"/>
      <c r="H459" s="699"/>
      <c r="I459" s="699"/>
      <c r="J459" s="699"/>
      <c r="K459" s="699"/>
      <c r="L459" s="699"/>
      <c r="M459" s="699"/>
      <c r="N459" s="699"/>
      <c r="O459" s="699"/>
      <c r="P459" s="699"/>
      <c r="Q459" s="699"/>
      <c r="R459" s="699"/>
      <c r="S459" s="699"/>
      <c r="T459" s="699"/>
      <c r="U459" s="699"/>
      <c r="V459" s="699"/>
      <c r="W459" s="699"/>
      <c r="X459" s="638"/>
      <c r="Y459" s="638"/>
      <c r="Z459" s="638"/>
    </row>
    <row r="460" spans="1:26" ht="15.75" customHeight="1">
      <c r="A460" s="638"/>
      <c r="B460" s="638"/>
      <c r="C460" s="638"/>
      <c r="D460" s="638"/>
      <c r="E460" s="700"/>
      <c r="F460" s="638"/>
      <c r="G460" s="638"/>
      <c r="H460" s="699"/>
      <c r="I460" s="699"/>
      <c r="J460" s="699"/>
      <c r="K460" s="699"/>
      <c r="L460" s="699"/>
      <c r="M460" s="699"/>
      <c r="N460" s="699"/>
      <c r="O460" s="699"/>
      <c r="P460" s="699"/>
      <c r="Q460" s="699"/>
      <c r="R460" s="699"/>
      <c r="S460" s="699"/>
      <c r="T460" s="699"/>
      <c r="U460" s="699"/>
      <c r="V460" s="699"/>
      <c r="W460" s="699"/>
      <c r="X460" s="638"/>
      <c r="Y460" s="638"/>
      <c r="Z460" s="638"/>
    </row>
    <row r="461" spans="1:26" ht="15.75" customHeight="1">
      <c r="A461" s="638"/>
      <c r="B461" s="638"/>
      <c r="C461" s="638"/>
      <c r="D461" s="638"/>
      <c r="E461" s="700"/>
      <c r="F461" s="638"/>
      <c r="G461" s="638"/>
      <c r="H461" s="699"/>
      <c r="I461" s="699"/>
      <c r="J461" s="699"/>
      <c r="K461" s="699"/>
      <c r="L461" s="699"/>
      <c r="M461" s="699"/>
      <c r="N461" s="699"/>
      <c r="O461" s="699"/>
      <c r="P461" s="699"/>
      <c r="Q461" s="699"/>
      <c r="R461" s="699"/>
      <c r="S461" s="699"/>
      <c r="T461" s="699"/>
      <c r="U461" s="699"/>
      <c r="V461" s="699"/>
      <c r="W461" s="699"/>
      <c r="X461" s="638"/>
      <c r="Y461" s="638"/>
      <c r="Z461" s="638"/>
    </row>
    <row r="462" spans="1:26" ht="15.75" customHeight="1">
      <c r="A462" s="638"/>
      <c r="B462" s="638"/>
      <c r="C462" s="638"/>
      <c r="D462" s="638"/>
      <c r="E462" s="700"/>
      <c r="F462" s="638"/>
      <c r="G462" s="638"/>
      <c r="H462" s="699"/>
      <c r="I462" s="699"/>
      <c r="J462" s="699"/>
      <c r="K462" s="699"/>
      <c r="L462" s="699"/>
      <c r="M462" s="699"/>
      <c r="N462" s="699"/>
      <c r="O462" s="699"/>
      <c r="P462" s="699"/>
      <c r="Q462" s="699"/>
      <c r="R462" s="699"/>
      <c r="S462" s="699"/>
      <c r="T462" s="699"/>
      <c r="U462" s="699"/>
      <c r="V462" s="699"/>
      <c r="W462" s="699"/>
      <c r="X462" s="638"/>
      <c r="Y462" s="638"/>
      <c r="Z462" s="638"/>
    </row>
    <row r="463" spans="1:26" ht="15.75" customHeight="1">
      <c r="A463" s="638"/>
      <c r="B463" s="638"/>
      <c r="C463" s="638"/>
      <c r="D463" s="638"/>
      <c r="E463" s="700"/>
      <c r="F463" s="638"/>
      <c r="G463" s="638"/>
      <c r="H463" s="699"/>
      <c r="I463" s="699"/>
      <c r="J463" s="699"/>
      <c r="K463" s="699"/>
      <c r="L463" s="699"/>
      <c r="M463" s="699"/>
      <c r="N463" s="699"/>
      <c r="O463" s="699"/>
      <c r="P463" s="699"/>
      <c r="Q463" s="699"/>
      <c r="R463" s="699"/>
      <c r="S463" s="699"/>
      <c r="T463" s="699"/>
      <c r="U463" s="699"/>
      <c r="V463" s="699"/>
      <c r="W463" s="699"/>
      <c r="X463" s="638"/>
      <c r="Y463" s="638"/>
      <c r="Z463" s="638"/>
    </row>
    <row r="464" spans="1:26" ht="15.75" customHeight="1">
      <c r="A464" s="638"/>
      <c r="B464" s="638"/>
      <c r="C464" s="638"/>
      <c r="D464" s="638"/>
      <c r="E464" s="700"/>
      <c r="F464" s="638"/>
      <c r="G464" s="638"/>
      <c r="H464" s="699"/>
      <c r="I464" s="699"/>
      <c r="J464" s="699"/>
      <c r="K464" s="699"/>
      <c r="L464" s="699"/>
      <c r="M464" s="699"/>
      <c r="N464" s="699"/>
      <c r="O464" s="699"/>
      <c r="P464" s="699"/>
      <c r="Q464" s="699"/>
      <c r="R464" s="699"/>
      <c r="S464" s="699"/>
      <c r="T464" s="699"/>
      <c r="U464" s="699"/>
      <c r="V464" s="699"/>
      <c r="W464" s="699"/>
      <c r="X464" s="638"/>
      <c r="Y464" s="638"/>
      <c r="Z464" s="638"/>
    </row>
    <row r="465" spans="1:26" ht="15.75" customHeight="1">
      <c r="A465" s="638"/>
      <c r="B465" s="638"/>
      <c r="C465" s="638"/>
      <c r="D465" s="638"/>
      <c r="E465" s="700"/>
      <c r="F465" s="638"/>
      <c r="G465" s="638"/>
      <c r="H465" s="699"/>
      <c r="I465" s="699"/>
      <c r="J465" s="699"/>
      <c r="K465" s="699"/>
      <c r="L465" s="699"/>
      <c r="M465" s="699"/>
      <c r="N465" s="699"/>
      <c r="O465" s="699"/>
      <c r="P465" s="699"/>
      <c r="Q465" s="699"/>
      <c r="R465" s="699"/>
      <c r="S465" s="699"/>
      <c r="T465" s="699"/>
      <c r="U465" s="699"/>
      <c r="V465" s="699"/>
      <c r="W465" s="699"/>
      <c r="X465" s="638"/>
      <c r="Y465" s="638"/>
      <c r="Z465" s="638"/>
    </row>
    <row r="466" spans="1:26" ht="15.75" customHeight="1">
      <c r="A466" s="638"/>
      <c r="B466" s="638"/>
      <c r="C466" s="638"/>
      <c r="D466" s="638"/>
      <c r="E466" s="700"/>
      <c r="F466" s="638"/>
      <c r="G466" s="638"/>
      <c r="H466" s="699"/>
      <c r="I466" s="699"/>
      <c r="J466" s="699"/>
      <c r="K466" s="699"/>
      <c r="L466" s="699"/>
      <c r="M466" s="699"/>
      <c r="N466" s="699"/>
      <c r="O466" s="699"/>
      <c r="P466" s="699"/>
      <c r="Q466" s="699"/>
      <c r="R466" s="699"/>
      <c r="S466" s="699"/>
      <c r="T466" s="699"/>
      <c r="U466" s="699"/>
      <c r="V466" s="699"/>
      <c r="W466" s="699"/>
      <c r="X466" s="638"/>
      <c r="Y466" s="638"/>
      <c r="Z466" s="638"/>
    </row>
    <row r="467" spans="1:26" ht="15.75" customHeight="1">
      <c r="A467" s="638"/>
      <c r="B467" s="638"/>
      <c r="C467" s="638"/>
      <c r="D467" s="638"/>
      <c r="E467" s="700"/>
      <c r="F467" s="638"/>
      <c r="G467" s="638"/>
      <c r="H467" s="699"/>
      <c r="I467" s="699"/>
      <c r="J467" s="699"/>
      <c r="K467" s="699"/>
      <c r="L467" s="699"/>
      <c r="M467" s="699"/>
      <c r="N467" s="699"/>
      <c r="O467" s="699"/>
      <c r="P467" s="699"/>
      <c r="Q467" s="699"/>
      <c r="R467" s="699"/>
      <c r="S467" s="699"/>
      <c r="T467" s="699"/>
      <c r="U467" s="699"/>
      <c r="V467" s="699"/>
      <c r="W467" s="699"/>
      <c r="X467" s="638"/>
      <c r="Y467" s="638"/>
      <c r="Z467" s="638"/>
    </row>
    <row r="468" spans="1:26" ht="15.75" customHeight="1">
      <c r="A468" s="638"/>
      <c r="B468" s="638"/>
      <c r="C468" s="638"/>
      <c r="D468" s="638"/>
      <c r="E468" s="700"/>
      <c r="F468" s="638"/>
      <c r="G468" s="638"/>
      <c r="H468" s="699"/>
      <c r="I468" s="699"/>
      <c r="J468" s="699"/>
      <c r="K468" s="699"/>
      <c r="L468" s="699"/>
      <c r="M468" s="699"/>
      <c r="N468" s="699"/>
      <c r="O468" s="699"/>
      <c r="P468" s="699"/>
      <c r="Q468" s="699"/>
      <c r="R468" s="699"/>
      <c r="S468" s="699"/>
      <c r="T468" s="699"/>
      <c r="U468" s="699"/>
      <c r="V468" s="699"/>
      <c r="W468" s="699"/>
      <c r="X468" s="638"/>
      <c r="Y468" s="638"/>
      <c r="Z468" s="638"/>
    </row>
    <row r="469" spans="1:26" ht="15.75" customHeight="1">
      <c r="A469" s="638"/>
      <c r="B469" s="638"/>
      <c r="C469" s="638"/>
      <c r="D469" s="638"/>
      <c r="E469" s="700"/>
      <c r="F469" s="638"/>
      <c r="G469" s="638"/>
      <c r="H469" s="699"/>
      <c r="I469" s="699"/>
      <c r="J469" s="699"/>
      <c r="K469" s="699"/>
      <c r="L469" s="699"/>
      <c r="M469" s="699"/>
      <c r="N469" s="699"/>
      <c r="O469" s="699"/>
      <c r="P469" s="699"/>
      <c r="Q469" s="699"/>
      <c r="R469" s="699"/>
      <c r="S469" s="699"/>
      <c r="T469" s="699"/>
      <c r="U469" s="699"/>
      <c r="V469" s="699"/>
      <c r="W469" s="699"/>
      <c r="X469" s="638"/>
      <c r="Y469" s="638"/>
      <c r="Z469" s="638"/>
    </row>
    <row r="470" spans="1:26" ht="15.75" customHeight="1">
      <c r="A470" s="638"/>
      <c r="B470" s="638"/>
      <c r="C470" s="638"/>
      <c r="D470" s="638"/>
      <c r="E470" s="700"/>
      <c r="F470" s="638"/>
      <c r="G470" s="638"/>
      <c r="H470" s="699"/>
      <c r="I470" s="699"/>
      <c r="J470" s="699"/>
      <c r="K470" s="699"/>
      <c r="L470" s="699"/>
      <c r="M470" s="699"/>
      <c r="N470" s="699"/>
      <c r="O470" s="699"/>
      <c r="P470" s="699"/>
      <c r="Q470" s="699"/>
      <c r="R470" s="699"/>
      <c r="S470" s="699"/>
      <c r="T470" s="699"/>
      <c r="U470" s="699"/>
      <c r="V470" s="699"/>
      <c r="W470" s="699"/>
      <c r="X470" s="638"/>
      <c r="Y470" s="638"/>
      <c r="Z470" s="638"/>
    </row>
    <row r="471" spans="1:26" ht="15.75" customHeight="1">
      <c r="A471" s="638"/>
      <c r="B471" s="638"/>
      <c r="C471" s="638"/>
      <c r="D471" s="638"/>
      <c r="E471" s="700"/>
      <c r="F471" s="638"/>
      <c r="G471" s="638"/>
      <c r="H471" s="699"/>
      <c r="I471" s="699"/>
      <c r="J471" s="699"/>
      <c r="K471" s="699"/>
      <c r="L471" s="699"/>
      <c r="M471" s="699"/>
      <c r="N471" s="699"/>
      <c r="O471" s="699"/>
      <c r="P471" s="699"/>
      <c r="Q471" s="699"/>
      <c r="R471" s="699"/>
      <c r="S471" s="699"/>
      <c r="T471" s="699"/>
      <c r="U471" s="699"/>
      <c r="V471" s="699"/>
      <c r="W471" s="699"/>
      <c r="X471" s="638"/>
      <c r="Y471" s="638"/>
      <c r="Z471" s="638"/>
    </row>
    <row r="472" spans="1:26" ht="15.75" customHeight="1">
      <c r="A472" s="638"/>
      <c r="B472" s="638"/>
      <c r="C472" s="638"/>
      <c r="D472" s="638"/>
      <c r="E472" s="700"/>
      <c r="F472" s="638"/>
      <c r="G472" s="638"/>
      <c r="H472" s="699"/>
      <c r="I472" s="699"/>
      <c r="J472" s="699"/>
      <c r="K472" s="699"/>
      <c r="L472" s="699"/>
      <c r="M472" s="699"/>
      <c r="N472" s="699"/>
      <c r="O472" s="699"/>
      <c r="P472" s="699"/>
      <c r="Q472" s="699"/>
      <c r="R472" s="699"/>
      <c r="S472" s="699"/>
      <c r="T472" s="699"/>
      <c r="U472" s="699"/>
      <c r="V472" s="699"/>
      <c r="W472" s="699"/>
      <c r="X472" s="638"/>
      <c r="Y472" s="638"/>
      <c r="Z472" s="638"/>
    </row>
    <row r="473" spans="1:26" ht="15.75" customHeight="1">
      <c r="A473" s="638"/>
      <c r="B473" s="638"/>
      <c r="C473" s="638"/>
      <c r="D473" s="638"/>
      <c r="E473" s="700"/>
      <c r="F473" s="638"/>
      <c r="G473" s="638"/>
      <c r="H473" s="699"/>
      <c r="I473" s="699"/>
      <c r="J473" s="699"/>
      <c r="K473" s="699"/>
      <c r="L473" s="699"/>
      <c r="M473" s="699"/>
      <c r="N473" s="699"/>
      <c r="O473" s="699"/>
      <c r="P473" s="699"/>
      <c r="Q473" s="699"/>
      <c r="R473" s="699"/>
      <c r="S473" s="699"/>
      <c r="T473" s="699"/>
      <c r="U473" s="699"/>
      <c r="V473" s="699"/>
      <c r="W473" s="699"/>
      <c r="X473" s="638"/>
      <c r="Y473" s="638"/>
      <c r="Z473" s="638"/>
    </row>
    <row r="474" spans="1:26" ht="15.75" customHeight="1">
      <c r="A474" s="638"/>
      <c r="B474" s="638"/>
      <c r="C474" s="638"/>
      <c r="D474" s="638"/>
      <c r="E474" s="700"/>
      <c r="F474" s="638"/>
      <c r="G474" s="638"/>
      <c r="H474" s="699"/>
      <c r="I474" s="699"/>
      <c r="J474" s="699"/>
      <c r="K474" s="699"/>
      <c r="L474" s="699"/>
      <c r="M474" s="699"/>
      <c r="N474" s="699"/>
      <c r="O474" s="699"/>
      <c r="P474" s="699"/>
      <c r="Q474" s="699"/>
      <c r="R474" s="699"/>
      <c r="S474" s="699"/>
      <c r="T474" s="699"/>
      <c r="U474" s="699"/>
      <c r="V474" s="699"/>
      <c r="W474" s="699"/>
      <c r="X474" s="638"/>
      <c r="Y474" s="638"/>
      <c r="Z474" s="638"/>
    </row>
    <row r="475" spans="1:26" ht="15.75" customHeight="1">
      <c r="A475" s="638"/>
      <c r="B475" s="638"/>
      <c r="C475" s="638"/>
      <c r="D475" s="638"/>
      <c r="E475" s="700"/>
      <c r="F475" s="638"/>
      <c r="G475" s="638"/>
      <c r="H475" s="699"/>
      <c r="I475" s="699"/>
      <c r="J475" s="699"/>
      <c r="K475" s="699"/>
      <c r="L475" s="699"/>
      <c r="M475" s="699"/>
      <c r="N475" s="699"/>
      <c r="O475" s="699"/>
      <c r="P475" s="699"/>
      <c r="Q475" s="699"/>
      <c r="R475" s="699"/>
      <c r="S475" s="699"/>
      <c r="T475" s="699"/>
      <c r="U475" s="699"/>
      <c r="V475" s="699"/>
      <c r="W475" s="699"/>
      <c r="X475" s="638"/>
      <c r="Y475" s="638"/>
      <c r="Z475" s="638"/>
    </row>
    <row r="476" spans="1:26" ht="15.75" customHeight="1">
      <c r="A476" s="638"/>
      <c r="B476" s="638"/>
      <c r="C476" s="638"/>
      <c r="D476" s="638"/>
      <c r="E476" s="700"/>
      <c r="F476" s="638"/>
      <c r="G476" s="638"/>
      <c r="H476" s="699"/>
      <c r="I476" s="699"/>
      <c r="J476" s="699"/>
      <c r="K476" s="699"/>
      <c r="L476" s="699"/>
      <c r="M476" s="699"/>
      <c r="N476" s="699"/>
      <c r="O476" s="699"/>
      <c r="P476" s="699"/>
      <c r="Q476" s="699"/>
      <c r="R476" s="699"/>
      <c r="S476" s="699"/>
      <c r="T476" s="699"/>
      <c r="U476" s="699"/>
      <c r="V476" s="699"/>
      <c r="W476" s="699"/>
      <c r="X476" s="638"/>
      <c r="Y476" s="638"/>
      <c r="Z476" s="638"/>
    </row>
    <row r="477" spans="1:26" ht="15.75" customHeight="1">
      <c r="A477" s="638"/>
      <c r="B477" s="638"/>
      <c r="C477" s="638"/>
      <c r="D477" s="638"/>
      <c r="E477" s="700"/>
      <c r="F477" s="638"/>
      <c r="G477" s="638"/>
      <c r="H477" s="699"/>
      <c r="I477" s="699"/>
      <c r="J477" s="699"/>
      <c r="K477" s="699"/>
      <c r="L477" s="699"/>
      <c r="M477" s="699"/>
      <c r="N477" s="699"/>
      <c r="O477" s="699"/>
      <c r="P477" s="699"/>
      <c r="Q477" s="699"/>
      <c r="R477" s="699"/>
      <c r="S477" s="699"/>
      <c r="T477" s="699"/>
      <c r="U477" s="699"/>
      <c r="V477" s="699"/>
      <c r="W477" s="699"/>
      <c r="X477" s="638"/>
      <c r="Y477" s="638"/>
      <c r="Z477" s="638"/>
    </row>
    <row r="478" spans="1:26" ht="15.75" customHeight="1">
      <c r="A478" s="638"/>
      <c r="B478" s="638"/>
      <c r="C478" s="638"/>
      <c r="D478" s="638"/>
      <c r="E478" s="700"/>
      <c r="F478" s="638"/>
      <c r="G478" s="638"/>
      <c r="H478" s="699"/>
      <c r="I478" s="699"/>
      <c r="J478" s="699"/>
      <c r="K478" s="699"/>
      <c r="L478" s="699"/>
      <c r="M478" s="699"/>
      <c r="N478" s="699"/>
      <c r="O478" s="699"/>
      <c r="P478" s="699"/>
      <c r="Q478" s="699"/>
      <c r="R478" s="699"/>
      <c r="S478" s="699"/>
      <c r="T478" s="699"/>
      <c r="U478" s="699"/>
      <c r="V478" s="699"/>
      <c r="W478" s="699"/>
      <c r="X478" s="638"/>
      <c r="Y478" s="638"/>
      <c r="Z478" s="638"/>
    </row>
    <row r="479" spans="1:26" ht="15.75" customHeight="1">
      <c r="A479" s="638"/>
      <c r="B479" s="638"/>
      <c r="C479" s="638"/>
      <c r="D479" s="638"/>
      <c r="E479" s="700"/>
      <c r="F479" s="638"/>
      <c r="G479" s="638"/>
      <c r="H479" s="699"/>
      <c r="I479" s="699"/>
      <c r="J479" s="699"/>
      <c r="K479" s="699"/>
      <c r="L479" s="699"/>
      <c r="M479" s="699"/>
      <c r="N479" s="699"/>
      <c r="O479" s="699"/>
      <c r="P479" s="699"/>
      <c r="Q479" s="699"/>
      <c r="R479" s="699"/>
      <c r="S479" s="699"/>
      <c r="T479" s="699"/>
      <c r="U479" s="699"/>
      <c r="V479" s="699"/>
      <c r="W479" s="699"/>
      <c r="X479" s="638"/>
      <c r="Y479" s="638"/>
      <c r="Z479" s="638"/>
    </row>
    <row r="480" spans="1:26" ht="15.75" customHeight="1">
      <c r="A480" s="638"/>
      <c r="B480" s="638"/>
      <c r="C480" s="638"/>
      <c r="D480" s="638"/>
      <c r="E480" s="700"/>
      <c r="F480" s="638"/>
      <c r="G480" s="638"/>
      <c r="H480" s="699"/>
      <c r="I480" s="699"/>
      <c r="J480" s="699"/>
      <c r="K480" s="699"/>
      <c r="L480" s="699"/>
      <c r="M480" s="699"/>
      <c r="N480" s="699"/>
      <c r="O480" s="699"/>
      <c r="P480" s="699"/>
      <c r="Q480" s="699"/>
      <c r="R480" s="699"/>
      <c r="S480" s="699"/>
      <c r="T480" s="699"/>
      <c r="U480" s="699"/>
      <c r="V480" s="699"/>
      <c r="W480" s="699"/>
      <c r="X480" s="638"/>
      <c r="Y480" s="638"/>
      <c r="Z480" s="638"/>
    </row>
    <row r="481" spans="1:26" ht="15.75" customHeight="1">
      <c r="A481" s="638"/>
      <c r="B481" s="638"/>
      <c r="C481" s="638"/>
      <c r="D481" s="638"/>
      <c r="E481" s="700"/>
      <c r="F481" s="638"/>
      <c r="G481" s="638"/>
      <c r="H481" s="699"/>
      <c r="I481" s="699"/>
      <c r="J481" s="699"/>
      <c r="K481" s="699"/>
      <c r="L481" s="699"/>
      <c r="M481" s="699"/>
      <c r="N481" s="699"/>
      <c r="O481" s="699"/>
      <c r="P481" s="699"/>
      <c r="Q481" s="699"/>
      <c r="R481" s="699"/>
      <c r="S481" s="699"/>
      <c r="T481" s="699"/>
      <c r="U481" s="699"/>
      <c r="V481" s="699"/>
      <c r="W481" s="699"/>
      <c r="X481" s="638"/>
      <c r="Y481" s="638"/>
      <c r="Z481" s="638"/>
    </row>
    <row r="482" spans="1:26" ht="15.75" customHeight="1">
      <c r="A482" s="638"/>
      <c r="B482" s="638"/>
      <c r="C482" s="638"/>
      <c r="D482" s="638"/>
      <c r="E482" s="700"/>
      <c r="F482" s="638"/>
      <c r="G482" s="638"/>
      <c r="H482" s="699"/>
      <c r="I482" s="699"/>
      <c r="J482" s="699"/>
      <c r="K482" s="699"/>
      <c r="L482" s="699"/>
      <c r="M482" s="699"/>
      <c r="N482" s="699"/>
      <c r="O482" s="699"/>
      <c r="P482" s="699"/>
      <c r="Q482" s="699"/>
      <c r="R482" s="699"/>
      <c r="S482" s="699"/>
      <c r="T482" s="699"/>
      <c r="U482" s="699"/>
      <c r="V482" s="699"/>
      <c r="W482" s="699"/>
      <c r="X482" s="638"/>
      <c r="Y482" s="638"/>
      <c r="Z482" s="638"/>
    </row>
    <row r="483" spans="1:26" ht="15.75" customHeight="1">
      <c r="A483" s="638"/>
      <c r="B483" s="638"/>
      <c r="C483" s="638"/>
      <c r="D483" s="638"/>
      <c r="E483" s="700"/>
      <c r="F483" s="638"/>
      <c r="G483" s="638"/>
      <c r="H483" s="699"/>
      <c r="I483" s="699"/>
      <c r="J483" s="699"/>
      <c r="K483" s="699"/>
      <c r="L483" s="699"/>
      <c r="M483" s="699"/>
      <c r="N483" s="699"/>
      <c r="O483" s="699"/>
      <c r="P483" s="699"/>
      <c r="Q483" s="699"/>
      <c r="R483" s="699"/>
      <c r="S483" s="699"/>
      <c r="T483" s="699"/>
      <c r="U483" s="699"/>
      <c r="V483" s="699"/>
      <c r="W483" s="699"/>
      <c r="X483" s="638"/>
      <c r="Y483" s="638"/>
      <c r="Z483" s="638"/>
    </row>
    <row r="484" spans="1:26" ht="15.75" customHeight="1">
      <c r="A484" s="638"/>
      <c r="B484" s="638"/>
      <c r="C484" s="638"/>
      <c r="D484" s="638"/>
      <c r="E484" s="700"/>
      <c r="F484" s="638"/>
      <c r="G484" s="638"/>
      <c r="H484" s="699"/>
      <c r="I484" s="699"/>
      <c r="J484" s="699"/>
      <c r="K484" s="699"/>
      <c r="L484" s="699"/>
      <c r="M484" s="699"/>
      <c r="N484" s="699"/>
      <c r="O484" s="699"/>
      <c r="P484" s="699"/>
      <c r="Q484" s="699"/>
      <c r="R484" s="699"/>
      <c r="S484" s="699"/>
      <c r="T484" s="699"/>
      <c r="U484" s="699"/>
      <c r="V484" s="699"/>
      <c r="W484" s="699"/>
      <c r="X484" s="638"/>
      <c r="Y484" s="638"/>
      <c r="Z484" s="638"/>
    </row>
    <row r="485" spans="1:26" ht="15.75" customHeight="1">
      <c r="A485" s="638"/>
      <c r="B485" s="638"/>
      <c r="C485" s="638"/>
      <c r="D485" s="638"/>
      <c r="E485" s="700"/>
      <c r="F485" s="638"/>
      <c r="G485" s="638"/>
      <c r="H485" s="699"/>
      <c r="I485" s="699"/>
      <c r="J485" s="699"/>
      <c r="K485" s="699"/>
      <c r="L485" s="699"/>
      <c r="M485" s="699"/>
      <c r="N485" s="699"/>
      <c r="O485" s="699"/>
      <c r="P485" s="699"/>
      <c r="Q485" s="699"/>
      <c r="R485" s="699"/>
      <c r="S485" s="699"/>
      <c r="T485" s="699"/>
      <c r="U485" s="699"/>
      <c r="V485" s="699"/>
      <c r="W485" s="699"/>
      <c r="X485" s="638"/>
      <c r="Y485" s="638"/>
      <c r="Z485" s="638"/>
    </row>
    <row r="486" spans="1:26" ht="15.75" customHeight="1">
      <c r="A486" s="638"/>
      <c r="B486" s="638"/>
      <c r="C486" s="638"/>
      <c r="D486" s="638"/>
      <c r="E486" s="700"/>
      <c r="F486" s="638"/>
      <c r="G486" s="638"/>
      <c r="H486" s="699"/>
      <c r="I486" s="699"/>
      <c r="J486" s="699"/>
      <c r="K486" s="699"/>
      <c r="L486" s="699"/>
      <c r="M486" s="699"/>
      <c r="N486" s="699"/>
      <c r="O486" s="699"/>
      <c r="P486" s="699"/>
      <c r="Q486" s="699"/>
      <c r="R486" s="699"/>
      <c r="S486" s="699"/>
      <c r="T486" s="699"/>
      <c r="U486" s="699"/>
      <c r="V486" s="699"/>
      <c r="W486" s="699"/>
      <c r="X486" s="638"/>
      <c r="Y486" s="638"/>
      <c r="Z486" s="638"/>
    </row>
    <row r="487" spans="1:26" ht="15.75" customHeight="1">
      <c r="A487" s="638"/>
      <c r="B487" s="638"/>
      <c r="C487" s="638"/>
      <c r="D487" s="638"/>
      <c r="E487" s="700"/>
      <c r="F487" s="638"/>
      <c r="G487" s="638"/>
      <c r="H487" s="699"/>
      <c r="I487" s="699"/>
      <c r="J487" s="699"/>
      <c r="K487" s="699"/>
      <c r="L487" s="699"/>
      <c r="M487" s="699"/>
      <c r="N487" s="699"/>
      <c r="O487" s="699"/>
      <c r="P487" s="699"/>
      <c r="Q487" s="699"/>
      <c r="R487" s="699"/>
      <c r="S487" s="699"/>
      <c r="T487" s="699"/>
      <c r="U487" s="699"/>
      <c r="V487" s="699"/>
      <c r="W487" s="699"/>
      <c r="X487" s="638"/>
      <c r="Y487" s="638"/>
      <c r="Z487" s="638"/>
    </row>
    <row r="488" spans="1:26" ht="15.75" customHeight="1">
      <c r="A488" s="638"/>
      <c r="B488" s="638"/>
      <c r="C488" s="638"/>
      <c r="D488" s="638"/>
      <c r="E488" s="700"/>
      <c r="F488" s="638"/>
      <c r="G488" s="638"/>
      <c r="H488" s="699"/>
      <c r="I488" s="699"/>
      <c r="J488" s="699"/>
      <c r="K488" s="699"/>
      <c r="L488" s="699"/>
      <c r="M488" s="699"/>
      <c r="N488" s="699"/>
      <c r="O488" s="699"/>
      <c r="P488" s="699"/>
      <c r="Q488" s="699"/>
      <c r="R488" s="699"/>
      <c r="S488" s="699"/>
      <c r="T488" s="699"/>
      <c r="U488" s="699"/>
      <c r="V488" s="699"/>
      <c r="W488" s="699"/>
      <c r="X488" s="638"/>
      <c r="Y488" s="638"/>
      <c r="Z488" s="638"/>
    </row>
    <row r="489" spans="1:26" ht="15.75" customHeight="1">
      <c r="A489" s="638"/>
      <c r="B489" s="638"/>
      <c r="C489" s="638"/>
      <c r="D489" s="638"/>
      <c r="E489" s="700"/>
      <c r="F489" s="638"/>
      <c r="G489" s="638"/>
      <c r="H489" s="699"/>
      <c r="I489" s="699"/>
      <c r="J489" s="699"/>
      <c r="K489" s="699"/>
      <c r="L489" s="699"/>
      <c r="M489" s="699"/>
      <c r="N489" s="699"/>
      <c r="O489" s="699"/>
      <c r="P489" s="699"/>
      <c r="Q489" s="699"/>
      <c r="R489" s="699"/>
      <c r="S489" s="699"/>
      <c r="T489" s="699"/>
      <c r="U489" s="699"/>
      <c r="V489" s="699"/>
      <c r="W489" s="699"/>
      <c r="X489" s="638"/>
      <c r="Y489" s="638"/>
      <c r="Z489" s="638"/>
    </row>
    <row r="490" spans="1:26" ht="15.75" customHeight="1">
      <c r="A490" s="638"/>
      <c r="B490" s="638"/>
      <c r="C490" s="638"/>
      <c r="D490" s="638"/>
      <c r="E490" s="700"/>
      <c r="F490" s="638"/>
      <c r="G490" s="638"/>
      <c r="H490" s="699"/>
      <c r="I490" s="699"/>
      <c r="J490" s="699"/>
      <c r="K490" s="699"/>
      <c r="L490" s="699"/>
      <c r="M490" s="699"/>
      <c r="N490" s="699"/>
      <c r="O490" s="699"/>
      <c r="P490" s="699"/>
      <c r="Q490" s="699"/>
      <c r="R490" s="699"/>
      <c r="S490" s="699"/>
      <c r="T490" s="699"/>
      <c r="U490" s="699"/>
      <c r="V490" s="699"/>
      <c r="W490" s="699"/>
      <c r="X490" s="638"/>
      <c r="Y490" s="638"/>
      <c r="Z490" s="638"/>
    </row>
    <row r="491" spans="1:26" ht="15.75" customHeight="1">
      <c r="A491" s="638"/>
      <c r="B491" s="638"/>
      <c r="C491" s="638"/>
      <c r="D491" s="638"/>
      <c r="E491" s="700"/>
      <c r="F491" s="638"/>
      <c r="G491" s="638"/>
      <c r="H491" s="699"/>
      <c r="I491" s="699"/>
      <c r="J491" s="699"/>
      <c r="K491" s="699"/>
      <c r="L491" s="699"/>
      <c r="M491" s="699"/>
      <c r="N491" s="699"/>
      <c r="O491" s="699"/>
      <c r="P491" s="699"/>
      <c r="Q491" s="699"/>
      <c r="R491" s="699"/>
      <c r="S491" s="699"/>
      <c r="T491" s="699"/>
      <c r="U491" s="699"/>
      <c r="V491" s="699"/>
      <c r="W491" s="699"/>
      <c r="X491" s="638"/>
      <c r="Y491" s="638"/>
      <c r="Z491" s="638"/>
    </row>
    <row r="492" spans="1:26" ht="15.75" customHeight="1">
      <c r="A492" s="638"/>
      <c r="B492" s="638"/>
      <c r="C492" s="638"/>
      <c r="D492" s="638"/>
      <c r="E492" s="700"/>
      <c r="F492" s="638"/>
      <c r="G492" s="638"/>
      <c r="H492" s="699"/>
      <c r="I492" s="699"/>
      <c r="J492" s="699"/>
      <c r="K492" s="699"/>
      <c r="L492" s="699"/>
      <c r="M492" s="699"/>
      <c r="N492" s="699"/>
      <c r="O492" s="699"/>
      <c r="P492" s="699"/>
      <c r="Q492" s="699"/>
      <c r="R492" s="699"/>
      <c r="S492" s="699"/>
      <c r="T492" s="699"/>
      <c r="U492" s="699"/>
      <c r="V492" s="699"/>
      <c r="W492" s="699"/>
      <c r="X492" s="638"/>
      <c r="Y492" s="638"/>
      <c r="Z492" s="638"/>
    </row>
    <row r="493" spans="1:26" ht="15.75" customHeight="1">
      <c r="A493" s="638"/>
      <c r="B493" s="638"/>
      <c r="C493" s="638"/>
      <c r="D493" s="638"/>
      <c r="E493" s="700"/>
      <c r="F493" s="638"/>
      <c r="G493" s="638"/>
      <c r="H493" s="699"/>
      <c r="I493" s="699"/>
      <c r="J493" s="699"/>
      <c r="K493" s="699"/>
      <c r="L493" s="699"/>
      <c r="M493" s="699"/>
      <c r="N493" s="699"/>
      <c r="O493" s="699"/>
      <c r="P493" s="699"/>
      <c r="Q493" s="699"/>
      <c r="R493" s="699"/>
      <c r="S493" s="699"/>
      <c r="T493" s="699"/>
      <c r="U493" s="699"/>
      <c r="V493" s="699"/>
      <c r="W493" s="699"/>
      <c r="X493" s="638"/>
      <c r="Y493" s="638"/>
      <c r="Z493" s="638"/>
    </row>
    <row r="494" spans="1:26" ht="15.75" customHeight="1">
      <c r="A494" s="638"/>
      <c r="B494" s="638"/>
      <c r="C494" s="638"/>
      <c r="D494" s="638"/>
      <c r="E494" s="700"/>
      <c r="F494" s="638"/>
      <c r="G494" s="638"/>
      <c r="H494" s="699"/>
      <c r="I494" s="699"/>
      <c r="J494" s="699"/>
      <c r="K494" s="699"/>
      <c r="L494" s="699"/>
      <c r="M494" s="699"/>
      <c r="N494" s="699"/>
      <c r="O494" s="699"/>
      <c r="P494" s="699"/>
      <c r="Q494" s="699"/>
      <c r="R494" s="699"/>
      <c r="S494" s="699"/>
      <c r="T494" s="699"/>
      <c r="U494" s="699"/>
      <c r="V494" s="699"/>
      <c r="W494" s="699"/>
      <c r="X494" s="638"/>
      <c r="Y494" s="638"/>
      <c r="Z494" s="638"/>
    </row>
    <row r="495" spans="1:26" ht="15.75" customHeight="1">
      <c r="A495" s="638"/>
      <c r="B495" s="638"/>
      <c r="C495" s="638"/>
      <c r="D495" s="638"/>
      <c r="E495" s="700"/>
      <c r="F495" s="638"/>
      <c r="G495" s="638"/>
      <c r="H495" s="699"/>
      <c r="I495" s="699"/>
      <c r="J495" s="699"/>
      <c r="K495" s="699"/>
      <c r="L495" s="699"/>
      <c r="M495" s="699"/>
      <c r="N495" s="699"/>
      <c r="O495" s="699"/>
      <c r="P495" s="699"/>
      <c r="Q495" s="699"/>
      <c r="R495" s="699"/>
      <c r="S495" s="699"/>
      <c r="T495" s="699"/>
      <c r="U495" s="699"/>
      <c r="V495" s="699"/>
      <c r="W495" s="699"/>
      <c r="X495" s="638"/>
      <c r="Y495" s="638"/>
      <c r="Z495" s="638"/>
    </row>
    <row r="496" spans="1:26" ht="15.75" customHeight="1">
      <c r="A496" s="638"/>
      <c r="B496" s="638"/>
      <c r="C496" s="638"/>
      <c r="D496" s="638"/>
      <c r="E496" s="700"/>
      <c r="F496" s="638"/>
      <c r="G496" s="638"/>
      <c r="H496" s="699"/>
      <c r="I496" s="699"/>
      <c r="J496" s="699"/>
      <c r="K496" s="699"/>
      <c r="L496" s="699"/>
      <c r="M496" s="699"/>
      <c r="N496" s="699"/>
      <c r="O496" s="699"/>
      <c r="P496" s="699"/>
      <c r="Q496" s="699"/>
      <c r="R496" s="699"/>
      <c r="S496" s="699"/>
      <c r="T496" s="699"/>
      <c r="U496" s="699"/>
      <c r="V496" s="699"/>
      <c r="W496" s="699"/>
      <c r="X496" s="638"/>
      <c r="Y496" s="638"/>
      <c r="Z496" s="638"/>
    </row>
    <row r="497" spans="1:26" ht="15.75" customHeight="1">
      <c r="A497" s="638"/>
      <c r="B497" s="638"/>
      <c r="C497" s="638"/>
      <c r="D497" s="638"/>
      <c r="E497" s="700"/>
      <c r="F497" s="638"/>
      <c r="G497" s="638"/>
      <c r="H497" s="699"/>
      <c r="I497" s="699"/>
      <c r="J497" s="699"/>
      <c r="K497" s="699"/>
      <c r="L497" s="699"/>
      <c r="M497" s="699"/>
      <c r="N497" s="699"/>
      <c r="O497" s="699"/>
      <c r="P497" s="699"/>
      <c r="Q497" s="699"/>
      <c r="R497" s="699"/>
      <c r="S497" s="699"/>
      <c r="T497" s="699"/>
      <c r="U497" s="699"/>
      <c r="V497" s="699"/>
      <c r="W497" s="699"/>
      <c r="X497" s="638"/>
      <c r="Y497" s="638"/>
      <c r="Z497" s="638"/>
    </row>
    <row r="498" spans="1:26" ht="15.75" customHeight="1">
      <c r="A498" s="638"/>
      <c r="B498" s="638"/>
      <c r="C498" s="638"/>
      <c r="D498" s="638"/>
      <c r="E498" s="700"/>
      <c r="F498" s="638"/>
      <c r="G498" s="638"/>
      <c r="H498" s="699"/>
      <c r="I498" s="699"/>
      <c r="J498" s="699"/>
      <c r="K498" s="699"/>
      <c r="L498" s="699"/>
      <c r="M498" s="699"/>
      <c r="N498" s="699"/>
      <c r="O498" s="699"/>
      <c r="P498" s="699"/>
      <c r="Q498" s="699"/>
      <c r="R498" s="699"/>
      <c r="S498" s="699"/>
      <c r="T498" s="699"/>
      <c r="U498" s="699"/>
      <c r="V498" s="699"/>
      <c r="W498" s="699"/>
      <c r="X498" s="638"/>
      <c r="Y498" s="638"/>
      <c r="Z498" s="638"/>
    </row>
    <row r="499" spans="1:26" ht="15.75" customHeight="1">
      <c r="A499" s="638"/>
      <c r="B499" s="638"/>
      <c r="C499" s="638"/>
      <c r="D499" s="638"/>
      <c r="E499" s="700"/>
      <c r="F499" s="638"/>
      <c r="G499" s="638"/>
      <c r="H499" s="699"/>
      <c r="I499" s="699"/>
      <c r="J499" s="699"/>
      <c r="K499" s="699"/>
      <c r="L499" s="699"/>
      <c r="M499" s="699"/>
      <c r="N499" s="699"/>
      <c r="O499" s="699"/>
      <c r="P499" s="699"/>
      <c r="Q499" s="699"/>
      <c r="R499" s="699"/>
      <c r="S499" s="699"/>
      <c r="T499" s="699"/>
      <c r="U499" s="699"/>
      <c r="V499" s="699"/>
      <c r="W499" s="699"/>
      <c r="X499" s="638"/>
      <c r="Y499" s="638"/>
      <c r="Z499" s="638"/>
    </row>
    <row r="500" spans="1:26" ht="15.75" customHeight="1">
      <c r="A500" s="638"/>
      <c r="B500" s="638"/>
      <c r="C500" s="638"/>
      <c r="D500" s="638"/>
      <c r="E500" s="700"/>
      <c r="F500" s="638"/>
      <c r="G500" s="638"/>
      <c r="H500" s="699"/>
      <c r="I500" s="699"/>
      <c r="J500" s="699"/>
      <c r="K500" s="699"/>
      <c r="L500" s="699"/>
      <c r="M500" s="699"/>
      <c r="N500" s="699"/>
      <c r="O500" s="699"/>
      <c r="P500" s="699"/>
      <c r="Q500" s="699"/>
      <c r="R500" s="699"/>
      <c r="S500" s="699"/>
      <c r="T500" s="699"/>
      <c r="U500" s="699"/>
      <c r="V500" s="699"/>
      <c r="W500" s="699"/>
      <c r="X500" s="638"/>
      <c r="Y500" s="638"/>
      <c r="Z500" s="638"/>
    </row>
    <row r="501" spans="1:26" ht="15.75" customHeight="1">
      <c r="A501" s="638"/>
      <c r="B501" s="638"/>
      <c r="C501" s="638"/>
      <c r="D501" s="638"/>
      <c r="E501" s="700"/>
      <c r="F501" s="638"/>
      <c r="G501" s="638"/>
      <c r="H501" s="699"/>
      <c r="I501" s="699"/>
      <c r="J501" s="699"/>
      <c r="K501" s="699"/>
      <c r="L501" s="699"/>
      <c r="M501" s="699"/>
      <c r="N501" s="699"/>
      <c r="O501" s="699"/>
      <c r="P501" s="699"/>
      <c r="Q501" s="699"/>
      <c r="R501" s="699"/>
      <c r="S501" s="699"/>
      <c r="T501" s="699"/>
      <c r="U501" s="699"/>
      <c r="V501" s="699"/>
      <c r="W501" s="699"/>
      <c r="X501" s="638"/>
      <c r="Y501" s="638"/>
      <c r="Z501" s="638"/>
    </row>
    <row r="502" spans="1:26" ht="15.75" customHeight="1">
      <c r="A502" s="638"/>
      <c r="B502" s="638"/>
      <c r="C502" s="638"/>
      <c r="D502" s="638"/>
      <c r="E502" s="700"/>
      <c r="F502" s="638"/>
      <c r="G502" s="638"/>
      <c r="H502" s="699"/>
      <c r="I502" s="699"/>
      <c r="J502" s="699"/>
      <c r="K502" s="699"/>
      <c r="L502" s="699"/>
      <c r="M502" s="699"/>
      <c r="N502" s="699"/>
      <c r="O502" s="699"/>
      <c r="P502" s="699"/>
      <c r="Q502" s="699"/>
      <c r="R502" s="699"/>
      <c r="S502" s="699"/>
      <c r="T502" s="699"/>
      <c r="U502" s="699"/>
      <c r="V502" s="699"/>
      <c r="W502" s="699"/>
      <c r="X502" s="638"/>
      <c r="Y502" s="638"/>
      <c r="Z502" s="638"/>
    </row>
    <row r="503" spans="1:26" ht="15.75" customHeight="1">
      <c r="A503" s="638"/>
      <c r="B503" s="638"/>
      <c r="C503" s="638"/>
      <c r="D503" s="638"/>
      <c r="E503" s="700"/>
      <c r="F503" s="638"/>
      <c r="G503" s="638"/>
      <c r="H503" s="699"/>
      <c r="I503" s="699"/>
      <c r="J503" s="699"/>
      <c r="K503" s="699"/>
      <c r="L503" s="699"/>
      <c r="M503" s="699"/>
      <c r="N503" s="699"/>
      <c r="O503" s="699"/>
      <c r="P503" s="699"/>
      <c r="Q503" s="699"/>
      <c r="R503" s="699"/>
      <c r="S503" s="699"/>
      <c r="T503" s="699"/>
      <c r="U503" s="699"/>
      <c r="V503" s="699"/>
      <c r="W503" s="699"/>
      <c r="X503" s="638"/>
      <c r="Y503" s="638"/>
      <c r="Z503" s="638"/>
    </row>
    <row r="504" spans="1:26" ht="15.75" customHeight="1">
      <c r="A504" s="638"/>
      <c r="B504" s="638"/>
      <c r="C504" s="638"/>
      <c r="D504" s="638"/>
      <c r="E504" s="700"/>
      <c r="F504" s="638"/>
      <c r="G504" s="638"/>
      <c r="H504" s="699"/>
      <c r="I504" s="699"/>
      <c r="J504" s="699"/>
      <c r="K504" s="699"/>
      <c r="L504" s="699"/>
      <c r="M504" s="699"/>
      <c r="N504" s="699"/>
      <c r="O504" s="699"/>
      <c r="P504" s="699"/>
      <c r="Q504" s="699"/>
      <c r="R504" s="699"/>
      <c r="S504" s="699"/>
      <c r="T504" s="699"/>
      <c r="U504" s="699"/>
      <c r="V504" s="699"/>
      <c r="W504" s="699"/>
      <c r="X504" s="638"/>
      <c r="Y504" s="638"/>
      <c r="Z504" s="638"/>
    </row>
    <row r="505" spans="1:26" ht="15.75" customHeight="1">
      <c r="A505" s="638"/>
      <c r="B505" s="638"/>
      <c r="C505" s="638"/>
      <c r="D505" s="638"/>
      <c r="E505" s="700"/>
      <c r="F505" s="638"/>
      <c r="G505" s="638"/>
      <c r="H505" s="699"/>
      <c r="I505" s="699"/>
      <c r="J505" s="699"/>
      <c r="K505" s="699"/>
      <c r="L505" s="699"/>
      <c r="M505" s="699"/>
      <c r="N505" s="699"/>
      <c r="O505" s="699"/>
      <c r="P505" s="699"/>
      <c r="Q505" s="699"/>
      <c r="R505" s="699"/>
      <c r="S505" s="699"/>
      <c r="T505" s="699"/>
      <c r="U505" s="699"/>
      <c r="V505" s="699"/>
      <c r="W505" s="699"/>
      <c r="X505" s="638"/>
      <c r="Y505" s="638"/>
      <c r="Z505" s="638"/>
    </row>
    <row r="506" spans="1:26" ht="15.75" customHeight="1">
      <c r="A506" s="638"/>
      <c r="B506" s="638"/>
      <c r="C506" s="638"/>
      <c r="D506" s="638"/>
      <c r="E506" s="700"/>
      <c r="F506" s="638"/>
      <c r="G506" s="638"/>
      <c r="H506" s="699"/>
      <c r="I506" s="699"/>
      <c r="J506" s="699"/>
      <c r="K506" s="699"/>
      <c r="L506" s="699"/>
      <c r="M506" s="699"/>
      <c r="N506" s="699"/>
      <c r="O506" s="699"/>
      <c r="P506" s="699"/>
      <c r="Q506" s="699"/>
      <c r="R506" s="699"/>
      <c r="S506" s="699"/>
      <c r="T506" s="699"/>
      <c r="U506" s="699"/>
      <c r="V506" s="699"/>
      <c r="W506" s="699"/>
      <c r="X506" s="638"/>
      <c r="Y506" s="638"/>
      <c r="Z506" s="638"/>
    </row>
    <row r="507" spans="1:26" ht="15.75" customHeight="1">
      <c r="A507" s="638"/>
      <c r="B507" s="638"/>
      <c r="C507" s="638"/>
      <c r="D507" s="638"/>
      <c r="E507" s="700"/>
      <c r="F507" s="638"/>
      <c r="G507" s="638"/>
      <c r="H507" s="699"/>
      <c r="I507" s="699"/>
      <c r="J507" s="699"/>
      <c r="K507" s="699"/>
      <c r="L507" s="699"/>
      <c r="M507" s="699"/>
      <c r="N507" s="699"/>
      <c r="O507" s="699"/>
      <c r="P507" s="699"/>
      <c r="Q507" s="699"/>
      <c r="R507" s="699"/>
      <c r="S507" s="699"/>
      <c r="T507" s="699"/>
      <c r="U507" s="699"/>
      <c r="V507" s="699"/>
      <c r="W507" s="699"/>
      <c r="X507" s="638"/>
      <c r="Y507" s="638"/>
      <c r="Z507" s="638"/>
    </row>
    <row r="508" spans="1:26" ht="15.75" customHeight="1">
      <c r="A508" s="638"/>
      <c r="B508" s="638"/>
      <c r="C508" s="638"/>
      <c r="D508" s="638"/>
      <c r="E508" s="700"/>
      <c r="F508" s="638"/>
      <c r="G508" s="638"/>
      <c r="H508" s="699"/>
      <c r="I508" s="699"/>
      <c r="J508" s="699"/>
      <c r="K508" s="699"/>
      <c r="L508" s="699"/>
      <c r="M508" s="699"/>
      <c r="N508" s="699"/>
      <c r="O508" s="699"/>
      <c r="P508" s="699"/>
      <c r="Q508" s="699"/>
      <c r="R508" s="699"/>
      <c r="S508" s="699"/>
      <c r="T508" s="699"/>
      <c r="U508" s="699"/>
      <c r="V508" s="699"/>
      <c r="W508" s="699"/>
      <c r="X508" s="638"/>
      <c r="Y508" s="638"/>
      <c r="Z508" s="638"/>
    </row>
    <row r="509" spans="1:26" ht="15.75" customHeight="1">
      <c r="A509" s="638"/>
      <c r="B509" s="638"/>
      <c r="C509" s="638"/>
      <c r="D509" s="638"/>
      <c r="E509" s="700"/>
      <c r="F509" s="638"/>
      <c r="G509" s="638"/>
      <c r="H509" s="699"/>
      <c r="I509" s="699"/>
      <c r="J509" s="699"/>
      <c r="K509" s="699"/>
      <c r="L509" s="699"/>
      <c r="M509" s="699"/>
      <c r="N509" s="699"/>
      <c r="O509" s="699"/>
      <c r="P509" s="699"/>
      <c r="Q509" s="699"/>
      <c r="R509" s="699"/>
      <c r="S509" s="699"/>
      <c r="T509" s="699"/>
      <c r="U509" s="699"/>
      <c r="V509" s="699"/>
      <c r="W509" s="699"/>
      <c r="X509" s="638"/>
      <c r="Y509" s="638"/>
      <c r="Z509" s="638"/>
    </row>
    <row r="510" spans="1:26" ht="15.75" customHeight="1">
      <c r="A510" s="638"/>
      <c r="B510" s="638"/>
      <c r="C510" s="638"/>
      <c r="D510" s="638"/>
      <c r="E510" s="700"/>
      <c r="F510" s="638"/>
      <c r="G510" s="638"/>
      <c r="H510" s="699"/>
      <c r="I510" s="699"/>
      <c r="J510" s="699"/>
      <c r="K510" s="699"/>
      <c r="L510" s="699"/>
      <c r="M510" s="699"/>
      <c r="N510" s="699"/>
      <c r="O510" s="699"/>
      <c r="P510" s="699"/>
      <c r="Q510" s="699"/>
      <c r="R510" s="699"/>
      <c r="S510" s="699"/>
      <c r="T510" s="699"/>
      <c r="U510" s="699"/>
      <c r="V510" s="699"/>
      <c r="W510" s="699"/>
      <c r="X510" s="638"/>
      <c r="Y510" s="638"/>
      <c r="Z510" s="638"/>
    </row>
    <row r="511" spans="1:26" ht="15.75" customHeight="1">
      <c r="A511" s="638"/>
      <c r="B511" s="638"/>
      <c r="C511" s="638"/>
      <c r="D511" s="638"/>
      <c r="E511" s="700"/>
      <c r="F511" s="638"/>
      <c r="G511" s="638"/>
      <c r="H511" s="699"/>
      <c r="I511" s="699"/>
      <c r="J511" s="699"/>
      <c r="K511" s="699"/>
      <c r="L511" s="699"/>
      <c r="M511" s="699"/>
      <c r="N511" s="699"/>
      <c r="O511" s="699"/>
      <c r="P511" s="699"/>
      <c r="Q511" s="699"/>
      <c r="R511" s="699"/>
      <c r="S511" s="699"/>
      <c r="T511" s="699"/>
      <c r="U511" s="699"/>
      <c r="V511" s="699"/>
      <c r="W511" s="699"/>
      <c r="X511" s="638"/>
      <c r="Y511" s="638"/>
      <c r="Z511" s="638"/>
    </row>
    <row r="512" spans="1:26" ht="15.75" customHeight="1">
      <c r="A512" s="638"/>
      <c r="B512" s="638"/>
      <c r="C512" s="638"/>
      <c r="D512" s="638"/>
      <c r="E512" s="700"/>
      <c r="F512" s="638"/>
      <c r="G512" s="638"/>
      <c r="H512" s="699"/>
      <c r="I512" s="699"/>
      <c r="J512" s="699"/>
      <c r="K512" s="699"/>
      <c r="L512" s="699"/>
      <c r="M512" s="699"/>
      <c r="N512" s="699"/>
      <c r="O512" s="699"/>
      <c r="P512" s="699"/>
      <c r="Q512" s="699"/>
      <c r="R512" s="699"/>
      <c r="S512" s="699"/>
      <c r="T512" s="699"/>
      <c r="U512" s="699"/>
      <c r="V512" s="699"/>
      <c r="W512" s="699"/>
      <c r="X512" s="638"/>
      <c r="Y512" s="638"/>
      <c r="Z512" s="638"/>
    </row>
    <row r="513" spans="1:26" ht="15.75" customHeight="1">
      <c r="A513" s="638"/>
      <c r="B513" s="638"/>
      <c r="C513" s="638"/>
      <c r="D513" s="638"/>
      <c r="E513" s="700"/>
      <c r="F513" s="638"/>
      <c r="G513" s="638"/>
      <c r="H513" s="699"/>
      <c r="I513" s="699"/>
      <c r="J513" s="699"/>
      <c r="K513" s="699"/>
      <c r="L513" s="699"/>
      <c r="M513" s="699"/>
      <c r="N513" s="699"/>
      <c r="O513" s="699"/>
      <c r="P513" s="699"/>
      <c r="Q513" s="699"/>
      <c r="R513" s="699"/>
      <c r="S513" s="699"/>
      <c r="T513" s="699"/>
      <c r="U513" s="699"/>
      <c r="V513" s="699"/>
      <c r="W513" s="699"/>
      <c r="X513" s="638"/>
      <c r="Y513" s="638"/>
      <c r="Z513" s="638"/>
    </row>
    <row r="514" spans="1:26" ht="15.75" customHeight="1">
      <c r="A514" s="638"/>
      <c r="B514" s="638"/>
      <c r="C514" s="638"/>
      <c r="D514" s="638"/>
      <c r="E514" s="700"/>
      <c r="F514" s="638"/>
      <c r="G514" s="638"/>
      <c r="H514" s="699"/>
      <c r="I514" s="699"/>
      <c r="J514" s="699"/>
      <c r="K514" s="699"/>
      <c r="L514" s="699"/>
      <c r="M514" s="699"/>
      <c r="N514" s="699"/>
      <c r="O514" s="699"/>
      <c r="P514" s="699"/>
      <c r="Q514" s="699"/>
      <c r="R514" s="699"/>
      <c r="S514" s="699"/>
      <c r="T514" s="699"/>
      <c r="U514" s="699"/>
      <c r="V514" s="699"/>
      <c r="W514" s="699"/>
      <c r="X514" s="638"/>
      <c r="Y514" s="638"/>
      <c r="Z514" s="638"/>
    </row>
    <row r="515" spans="1:26" ht="15.75" customHeight="1">
      <c r="A515" s="638"/>
      <c r="B515" s="638"/>
      <c r="C515" s="638"/>
      <c r="D515" s="638"/>
      <c r="E515" s="700"/>
      <c r="F515" s="638"/>
      <c r="G515" s="638"/>
      <c r="H515" s="699"/>
      <c r="I515" s="699"/>
      <c r="J515" s="699"/>
      <c r="K515" s="699"/>
      <c r="L515" s="699"/>
      <c r="M515" s="699"/>
      <c r="N515" s="699"/>
      <c r="O515" s="699"/>
      <c r="P515" s="699"/>
      <c r="Q515" s="699"/>
      <c r="R515" s="699"/>
      <c r="S515" s="699"/>
      <c r="T515" s="699"/>
      <c r="U515" s="699"/>
      <c r="V515" s="699"/>
      <c r="W515" s="699"/>
      <c r="X515" s="638"/>
      <c r="Y515" s="638"/>
      <c r="Z515" s="638"/>
    </row>
    <row r="516" spans="1:26" ht="15.75" customHeight="1">
      <c r="A516" s="638"/>
      <c r="B516" s="638"/>
      <c r="C516" s="638"/>
      <c r="D516" s="638"/>
      <c r="E516" s="700"/>
      <c r="F516" s="638"/>
      <c r="G516" s="638"/>
      <c r="H516" s="699"/>
      <c r="I516" s="699"/>
      <c r="J516" s="699"/>
      <c r="K516" s="699"/>
      <c r="L516" s="699"/>
      <c r="M516" s="699"/>
      <c r="N516" s="699"/>
      <c r="O516" s="699"/>
      <c r="P516" s="699"/>
      <c r="Q516" s="699"/>
      <c r="R516" s="699"/>
      <c r="S516" s="699"/>
      <c r="T516" s="699"/>
      <c r="U516" s="699"/>
      <c r="V516" s="699"/>
      <c r="W516" s="699"/>
      <c r="X516" s="638"/>
      <c r="Y516" s="638"/>
      <c r="Z516" s="638"/>
    </row>
    <row r="517" spans="1:26" ht="15.75" customHeight="1">
      <c r="A517" s="638"/>
      <c r="B517" s="638"/>
      <c r="C517" s="638"/>
      <c r="D517" s="638"/>
      <c r="E517" s="700"/>
      <c r="F517" s="638"/>
      <c r="G517" s="638"/>
      <c r="H517" s="699"/>
      <c r="I517" s="699"/>
      <c r="J517" s="699"/>
      <c r="K517" s="699"/>
      <c r="L517" s="699"/>
      <c r="M517" s="699"/>
      <c r="N517" s="699"/>
      <c r="O517" s="699"/>
      <c r="P517" s="699"/>
      <c r="Q517" s="699"/>
      <c r="R517" s="699"/>
      <c r="S517" s="699"/>
      <c r="T517" s="699"/>
      <c r="U517" s="699"/>
      <c r="V517" s="699"/>
      <c r="W517" s="699"/>
      <c r="X517" s="638"/>
      <c r="Y517" s="638"/>
      <c r="Z517" s="638"/>
    </row>
    <row r="518" spans="1:26" ht="15.75" customHeight="1">
      <c r="A518" s="638"/>
      <c r="B518" s="638"/>
      <c r="C518" s="638"/>
      <c r="D518" s="638"/>
      <c r="E518" s="700"/>
      <c r="F518" s="638"/>
      <c r="G518" s="638"/>
      <c r="H518" s="699"/>
      <c r="I518" s="699"/>
      <c r="J518" s="699"/>
      <c r="K518" s="699"/>
      <c r="L518" s="699"/>
      <c r="M518" s="699"/>
      <c r="N518" s="699"/>
      <c r="O518" s="699"/>
      <c r="P518" s="699"/>
      <c r="Q518" s="699"/>
      <c r="R518" s="699"/>
      <c r="S518" s="699"/>
      <c r="T518" s="699"/>
      <c r="U518" s="699"/>
      <c r="V518" s="699"/>
      <c r="W518" s="699"/>
      <c r="X518" s="638"/>
      <c r="Y518" s="638"/>
      <c r="Z518" s="638"/>
    </row>
    <row r="519" spans="1:26" ht="15.75" customHeight="1">
      <c r="A519" s="638"/>
      <c r="B519" s="638"/>
      <c r="C519" s="638"/>
      <c r="D519" s="638"/>
      <c r="E519" s="700"/>
      <c r="F519" s="638"/>
      <c r="G519" s="638"/>
      <c r="H519" s="699"/>
      <c r="I519" s="699"/>
      <c r="J519" s="699"/>
      <c r="K519" s="699"/>
      <c r="L519" s="699"/>
      <c r="M519" s="699"/>
      <c r="N519" s="699"/>
      <c r="O519" s="699"/>
      <c r="P519" s="699"/>
      <c r="Q519" s="699"/>
      <c r="R519" s="699"/>
      <c r="S519" s="699"/>
      <c r="T519" s="699"/>
      <c r="U519" s="699"/>
      <c r="V519" s="699"/>
      <c r="W519" s="699"/>
      <c r="X519" s="638"/>
      <c r="Y519" s="638"/>
      <c r="Z519" s="638"/>
    </row>
    <row r="520" spans="1:26" ht="15.75" customHeight="1">
      <c r="A520" s="638"/>
      <c r="B520" s="638"/>
      <c r="C520" s="638"/>
      <c r="D520" s="638"/>
      <c r="E520" s="700"/>
      <c r="F520" s="638"/>
      <c r="G520" s="638"/>
      <c r="H520" s="699"/>
      <c r="I520" s="699"/>
      <c r="J520" s="699"/>
      <c r="K520" s="699"/>
      <c r="L520" s="699"/>
      <c r="M520" s="699"/>
      <c r="N520" s="699"/>
      <c r="O520" s="699"/>
      <c r="P520" s="699"/>
      <c r="Q520" s="699"/>
      <c r="R520" s="699"/>
      <c r="S520" s="699"/>
      <c r="T520" s="699"/>
      <c r="U520" s="699"/>
      <c r="V520" s="699"/>
      <c r="W520" s="699"/>
      <c r="X520" s="638"/>
      <c r="Y520" s="638"/>
      <c r="Z520" s="638"/>
    </row>
    <row r="521" spans="1:26" ht="15.75" customHeight="1">
      <c r="A521" s="638"/>
      <c r="B521" s="638"/>
      <c r="C521" s="638"/>
      <c r="D521" s="638"/>
      <c r="E521" s="700"/>
      <c r="F521" s="638"/>
      <c r="G521" s="638"/>
      <c r="H521" s="699"/>
      <c r="I521" s="699"/>
      <c r="J521" s="699"/>
      <c r="K521" s="699"/>
      <c r="L521" s="699"/>
      <c r="M521" s="699"/>
      <c r="N521" s="699"/>
      <c r="O521" s="699"/>
      <c r="P521" s="699"/>
      <c r="Q521" s="699"/>
      <c r="R521" s="699"/>
      <c r="S521" s="699"/>
      <c r="T521" s="699"/>
      <c r="U521" s="699"/>
      <c r="V521" s="699"/>
      <c r="W521" s="699"/>
      <c r="X521" s="638"/>
      <c r="Y521" s="638"/>
      <c r="Z521" s="638"/>
    </row>
    <row r="522" spans="1:26" ht="15.75" customHeight="1">
      <c r="A522" s="638"/>
      <c r="B522" s="638"/>
      <c r="C522" s="638"/>
      <c r="D522" s="638"/>
      <c r="E522" s="700"/>
      <c r="F522" s="638"/>
      <c r="G522" s="638"/>
      <c r="H522" s="699"/>
      <c r="I522" s="699"/>
      <c r="J522" s="699"/>
      <c r="K522" s="699"/>
      <c r="L522" s="699"/>
      <c r="M522" s="699"/>
      <c r="N522" s="699"/>
      <c r="O522" s="699"/>
      <c r="P522" s="699"/>
      <c r="Q522" s="699"/>
      <c r="R522" s="699"/>
      <c r="S522" s="699"/>
      <c r="T522" s="699"/>
      <c r="U522" s="699"/>
      <c r="V522" s="699"/>
      <c r="W522" s="699"/>
      <c r="X522" s="638"/>
      <c r="Y522" s="638"/>
      <c r="Z522" s="638"/>
    </row>
    <row r="523" spans="1:26" ht="15.75" customHeight="1">
      <c r="A523" s="638"/>
      <c r="B523" s="638"/>
      <c r="C523" s="638"/>
      <c r="D523" s="638"/>
      <c r="E523" s="700"/>
      <c r="F523" s="638"/>
      <c r="G523" s="638"/>
      <c r="H523" s="699"/>
      <c r="I523" s="699"/>
      <c r="J523" s="699"/>
      <c r="K523" s="699"/>
      <c r="L523" s="699"/>
      <c r="M523" s="699"/>
      <c r="N523" s="699"/>
      <c r="O523" s="699"/>
      <c r="P523" s="699"/>
      <c r="Q523" s="699"/>
      <c r="R523" s="699"/>
      <c r="S523" s="699"/>
      <c r="T523" s="699"/>
      <c r="U523" s="699"/>
      <c r="V523" s="699"/>
      <c r="W523" s="699"/>
      <c r="X523" s="638"/>
      <c r="Y523" s="638"/>
      <c r="Z523" s="638"/>
    </row>
    <row r="524" spans="1:26" ht="15.75" customHeight="1">
      <c r="A524" s="638"/>
      <c r="B524" s="638"/>
      <c r="C524" s="638"/>
      <c r="D524" s="638"/>
      <c r="E524" s="700"/>
      <c r="F524" s="638"/>
      <c r="G524" s="638"/>
      <c r="H524" s="699"/>
      <c r="I524" s="699"/>
      <c r="J524" s="699"/>
      <c r="K524" s="699"/>
      <c r="L524" s="699"/>
      <c r="M524" s="699"/>
      <c r="N524" s="699"/>
      <c r="O524" s="699"/>
      <c r="P524" s="699"/>
      <c r="Q524" s="699"/>
      <c r="R524" s="699"/>
      <c r="S524" s="699"/>
      <c r="T524" s="699"/>
      <c r="U524" s="699"/>
      <c r="V524" s="699"/>
      <c r="W524" s="699"/>
      <c r="X524" s="638"/>
      <c r="Y524" s="638"/>
      <c r="Z524" s="638"/>
    </row>
    <row r="525" spans="1:26" ht="15.75" customHeight="1">
      <c r="A525" s="638"/>
      <c r="B525" s="638"/>
      <c r="C525" s="638"/>
      <c r="D525" s="638"/>
      <c r="E525" s="700"/>
      <c r="F525" s="638"/>
      <c r="G525" s="638"/>
      <c r="H525" s="699"/>
      <c r="I525" s="699"/>
      <c r="J525" s="699"/>
      <c r="K525" s="699"/>
      <c r="L525" s="699"/>
      <c r="M525" s="699"/>
      <c r="N525" s="699"/>
      <c r="O525" s="699"/>
      <c r="P525" s="699"/>
      <c r="Q525" s="699"/>
      <c r="R525" s="699"/>
      <c r="S525" s="699"/>
      <c r="T525" s="699"/>
      <c r="U525" s="699"/>
      <c r="V525" s="699"/>
      <c r="W525" s="699"/>
      <c r="X525" s="638"/>
      <c r="Y525" s="638"/>
      <c r="Z525" s="638"/>
    </row>
    <row r="526" spans="1:26" ht="15.75" customHeight="1">
      <c r="A526" s="638"/>
      <c r="B526" s="638"/>
      <c r="C526" s="638"/>
      <c r="D526" s="638"/>
      <c r="E526" s="700"/>
      <c r="F526" s="638"/>
      <c r="G526" s="638"/>
      <c r="H526" s="699"/>
      <c r="I526" s="699"/>
      <c r="J526" s="699"/>
      <c r="K526" s="699"/>
      <c r="L526" s="699"/>
      <c r="M526" s="699"/>
      <c r="N526" s="699"/>
      <c r="O526" s="699"/>
      <c r="P526" s="699"/>
      <c r="Q526" s="699"/>
      <c r="R526" s="699"/>
      <c r="S526" s="699"/>
      <c r="T526" s="699"/>
      <c r="U526" s="699"/>
      <c r="V526" s="699"/>
      <c r="W526" s="699"/>
      <c r="X526" s="638"/>
      <c r="Y526" s="638"/>
      <c r="Z526" s="638"/>
    </row>
    <row r="527" spans="1:26" ht="15.75" customHeight="1">
      <c r="A527" s="638"/>
      <c r="B527" s="638"/>
      <c r="C527" s="638"/>
      <c r="D527" s="638"/>
      <c r="E527" s="700"/>
      <c r="F527" s="638"/>
      <c r="G527" s="638"/>
      <c r="H527" s="699"/>
      <c r="I527" s="699"/>
      <c r="J527" s="699"/>
      <c r="K527" s="699"/>
      <c r="L527" s="699"/>
      <c r="M527" s="699"/>
      <c r="N527" s="699"/>
      <c r="O527" s="699"/>
      <c r="P527" s="699"/>
      <c r="Q527" s="699"/>
      <c r="R527" s="699"/>
      <c r="S527" s="699"/>
      <c r="T527" s="699"/>
      <c r="U527" s="699"/>
      <c r="V527" s="699"/>
      <c r="W527" s="699"/>
      <c r="X527" s="638"/>
      <c r="Y527" s="638"/>
      <c r="Z527" s="638"/>
    </row>
    <row r="528" spans="1:26" ht="15.75" customHeight="1">
      <c r="A528" s="638"/>
      <c r="B528" s="638"/>
      <c r="C528" s="638"/>
      <c r="D528" s="638"/>
      <c r="E528" s="700"/>
      <c r="F528" s="638"/>
      <c r="G528" s="638"/>
      <c r="H528" s="699"/>
      <c r="I528" s="699"/>
      <c r="J528" s="699"/>
      <c r="K528" s="699"/>
      <c r="L528" s="699"/>
      <c r="M528" s="699"/>
      <c r="N528" s="699"/>
      <c r="O528" s="699"/>
      <c r="P528" s="699"/>
      <c r="Q528" s="699"/>
      <c r="R528" s="699"/>
      <c r="S528" s="699"/>
      <c r="T528" s="699"/>
      <c r="U528" s="699"/>
      <c r="V528" s="699"/>
      <c r="W528" s="699"/>
      <c r="X528" s="638"/>
      <c r="Y528" s="638"/>
      <c r="Z528" s="638"/>
    </row>
    <row r="529" spans="1:26" ht="15.75" customHeight="1">
      <c r="A529" s="638"/>
      <c r="B529" s="638"/>
      <c r="C529" s="638"/>
      <c r="D529" s="638"/>
      <c r="E529" s="700"/>
      <c r="F529" s="638"/>
      <c r="G529" s="638"/>
      <c r="H529" s="699"/>
      <c r="I529" s="699"/>
      <c r="J529" s="699"/>
      <c r="K529" s="699"/>
      <c r="L529" s="699"/>
      <c r="M529" s="699"/>
      <c r="N529" s="699"/>
      <c r="O529" s="699"/>
      <c r="P529" s="699"/>
      <c r="Q529" s="699"/>
      <c r="R529" s="699"/>
      <c r="S529" s="699"/>
      <c r="T529" s="699"/>
      <c r="U529" s="699"/>
      <c r="V529" s="699"/>
      <c r="W529" s="699"/>
      <c r="X529" s="638"/>
      <c r="Y529" s="638"/>
      <c r="Z529" s="638"/>
    </row>
    <row r="530" spans="1:26" ht="15.75" customHeight="1">
      <c r="A530" s="638"/>
      <c r="B530" s="638"/>
      <c r="C530" s="638"/>
      <c r="D530" s="638"/>
      <c r="E530" s="700"/>
      <c r="F530" s="638"/>
      <c r="G530" s="638"/>
      <c r="H530" s="699"/>
      <c r="I530" s="699"/>
      <c r="J530" s="699"/>
      <c r="K530" s="699"/>
      <c r="L530" s="699"/>
      <c r="M530" s="699"/>
      <c r="N530" s="699"/>
      <c r="O530" s="699"/>
      <c r="P530" s="699"/>
      <c r="Q530" s="699"/>
      <c r="R530" s="699"/>
      <c r="S530" s="699"/>
      <c r="T530" s="699"/>
      <c r="U530" s="699"/>
      <c r="V530" s="699"/>
      <c r="W530" s="699"/>
      <c r="X530" s="638"/>
      <c r="Y530" s="638"/>
      <c r="Z530" s="638"/>
    </row>
    <row r="531" spans="1:26" ht="15.75" customHeight="1">
      <c r="A531" s="638"/>
      <c r="B531" s="638"/>
      <c r="C531" s="638"/>
      <c r="D531" s="638"/>
      <c r="E531" s="700"/>
      <c r="F531" s="638"/>
      <c r="G531" s="638"/>
      <c r="H531" s="699"/>
      <c r="I531" s="699"/>
      <c r="J531" s="699"/>
      <c r="K531" s="699"/>
      <c r="L531" s="699"/>
      <c r="M531" s="699"/>
      <c r="N531" s="699"/>
      <c r="O531" s="699"/>
      <c r="P531" s="699"/>
      <c r="Q531" s="699"/>
      <c r="R531" s="699"/>
      <c r="S531" s="699"/>
      <c r="T531" s="699"/>
      <c r="U531" s="699"/>
      <c r="V531" s="699"/>
      <c r="W531" s="699"/>
      <c r="X531" s="638"/>
      <c r="Y531" s="638"/>
      <c r="Z531" s="638"/>
    </row>
    <row r="532" spans="1:26" ht="15.75" customHeight="1">
      <c r="A532" s="638"/>
      <c r="B532" s="638"/>
      <c r="C532" s="638"/>
      <c r="D532" s="638"/>
      <c r="E532" s="700"/>
      <c r="F532" s="638"/>
      <c r="G532" s="638"/>
      <c r="H532" s="699"/>
      <c r="I532" s="699"/>
      <c r="J532" s="699"/>
      <c r="K532" s="699"/>
      <c r="L532" s="699"/>
      <c r="M532" s="699"/>
      <c r="N532" s="699"/>
      <c r="O532" s="699"/>
      <c r="P532" s="699"/>
      <c r="Q532" s="699"/>
      <c r="R532" s="699"/>
      <c r="S532" s="699"/>
      <c r="T532" s="699"/>
      <c r="U532" s="699"/>
      <c r="V532" s="699"/>
      <c r="W532" s="699"/>
      <c r="X532" s="638"/>
      <c r="Y532" s="638"/>
      <c r="Z532" s="638"/>
    </row>
    <row r="533" spans="1:26" ht="15.75" customHeight="1">
      <c r="A533" s="638"/>
      <c r="B533" s="638"/>
      <c r="C533" s="638"/>
      <c r="D533" s="638"/>
      <c r="E533" s="700"/>
      <c r="F533" s="638"/>
      <c r="G533" s="638"/>
      <c r="H533" s="699"/>
      <c r="I533" s="699"/>
      <c r="J533" s="699"/>
      <c r="K533" s="699"/>
      <c r="L533" s="699"/>
      <c r="M533" s="699"/>
      <c r="N533" s="699"/>
      <c r="O533" s="699"/>
      <c r="P533" s="699"/>
      <c r="Q533" s="699"/>
      <c r="R533" s="699"/>
      <c r="S533" s="699"/>
      <c r="T533" s="699"/>
      <c r="U533" s="699"/>
      <c r="V533" s="699"/>
      <c r="W533" s="699"/>
      <c r="X533" s="638"/>
      <c r="Y533" s="638"/>
      <c r="Z533" s="638"/>
    </row>
    <row r="534" spans="1:26" ht="15.75" customHeight="1">
      <c r="A534" s="638"/>
      <c r="B534" s="638"/>
      <c r="C534" s="638"/>
      <c r="D534" s="638"/>
      <c r="E534" s="700"/>
      <c r="F534" s="638"/>
      <c r="G534" s="638"/>
      <c r="H534" s="699"/>
      <c r="I534" s="699"/>
      <c r="J534" s="699"/>
      <c r="K534" s="699"/>
      <c r="L534" s="699"/>
      <c r="M534" s="699"/>
      <c r="N534" s="699"/>
      <c r="O534" s="699"/>
      <c r="P534" s="699"/>
      <c r="Q534" s="699"/>
      <c r="R534" s="699"/>
      <c r="S534" s="699"/>
      <c r="T534" s="699"/>
      <c r="U534" s="699"/>
      <c r="V534" s="699"/>
      <c r="W534" s="699"/>
      <c r="X534" s="638"/>
      <c r="Y534" s="638"/>
      <c r="Z534" s="638"/>
    </row>
    <row r="535" spans="1:26" ht="15.75" customHeight="1">
      <c r="A535" s="638"/>
      <c r="B535" s="638"/>
      <c r="C535" s="638"/>
      <c r="D535" s="638"/>
      <c r="E535" s="700"/>
      <c r="F535" s="638"/>
      <c r="G535" s="638"/>
      <c r="H535" s="699"/>
      <c r="I535" s="699"/>
      <c r="J535" s="699"/>
      <c r="K535" s="699"/>
      <c r="L535" s="699"/>
      <c r="M535" s="699"/>
      <c r="N535" s="699"/>
      <c r="O535" s="699"/>
      <c r="P535" s="699"/>
      <c r="Q535" s="699"/>
      <c r="R535" s="699"/>
      <c r="S535" s="699"/>
      <c r="T535" s="699"/>
      <c r="U535" s="699"/>
      <c r="V535" s="699"/>
      <c r="W535" s="699"/>
      <c r="X535" s="638"/>
      <c r="Y535" s="638"/>
      <c r="Z535" s="638"/>
    </row>
    <row r="536" spans="1:26" ht="15.75" customHeight="1">
      <c r="A536" s="638"/>
      <c r="B536" s="638"/>
      <c r="C536" s="638"/>
      <c r="D536" s="638"/>
      <c r="E536" s="700"/>
      <c r="F536" s="638"/>
      <c r="G536" s="638"/>
      <c r="H536" s="699"/>
      <c r="I536" s="699"/>
      <c r="J536" s="699"/>
      <c r="K536" s="699"/>
      <c r="L536" s="699"/>
      <c r="M536" s="699"/>
      <c r="N536" s="699"/>
      <c r="O536" s="699"/>
      <c r="P536" s="699"/>
      <c r="Q536" s="699"/>
      <c r="R536" s="699"/>
      <c r="S536" s="699"/>
      <c r="T536" s="699"/>
      <c r="U536" s="699"/>
      <c r="V536" s="699"/>
      <c r="W536" s="699"/>
      <c r="X536" s="638"/>
      <c r="Y536" s="638"/>
      <c r="Z536" s="638"/>
    </row>
    <row r="537" spans="1:26" ht="15.75" customHeight="1">
      <c r="A537" s="638"/>
      <c r="B537" s="638"/>
      <c r="C537" s="638"/>
      <c r="D537" s="638"/>
      <c r="E537" s="700"/>
      <c r="F537" s="638"/>
      <c r="G537" s="638"/>
      <c r="H537" s="699"/>
      <c r="I537" s="699"/>
      <c r="J537" s="699"/>
      <c r="K537" s="699"/>
      <c r="L537" s="699"/>
      <c r="M537" s="699"/>
      <c r="N537" s="699"/>
      <c r="O537" s="699"/>
      <c r="P537" s="699"/>
      <c r="Q537" s="699"/>
      <c r="R537" s="699"/>
      <c r="S537" s="699"/>
      <c r="T537" s="699"/>
      <c r="U537" s="699"/>
      <c r="V537" s="699"/>
      <c r="W537" s="699"/>
      <c r="X537" s="638"/>
      <c r="Y537" s="638"/>
      <c r="Z537" s="638"/>
    </row>
    <row r="538" spans="1:26" ht="15.75" customHeight="1">
      <c r="A538" s="638"/>
      <c r="B538" s="638"/>
      <c r="C538" s="638"/>
      <c r="D538" s="638"/>
      <c r="E538" s="700"/>
      <c r="F538" s="638"/>
      <c r="G538" s="638"/>
      <c r="H538" s="699"/>
      <c r="I538" s="699"/>
      <c r="J538" s="699"/>
      <c r="K538" s="699"/>
      <c r="L538" s="699"/>
      <c r="M538" s="699"/>
      <c r="N538" s="699"/>
      <c r="O538" s="699"/>
      <c r="P538" s="699"/>
      <c r="Q538" s="699"/>
      <c r="R538" s="699"/>
      <c r="S538" s="699"/>
      <c r="T538" s="699"/>
      <c r="U538" s="699"/>
      <c r="V538" s="699"/>
      <c r="W538" s="699"/>
      <c r="X538" s="638"/>
      <c r="Y538" s="638"/>
      <c r="Z538" s="638"/>
    </row>
    <row r="539" spans="1:26" ht="15.75" customHeight="1">
      <c r="A539" s="638"/>
      <c r="B539" s="638"/>
      <c r="C539" s="638"/>
      <c r="D539" s="638"/>
      <c r="E539" s="700"/>
      <c r="F539" s="638"/>
      <c r="G539" s="638"/>
      <c r="H539" s="699"/>
      <c r="I539" s="699"/>
      <c r="J539" s="699"/>
      <c r="K539" s="699"/>
      <c r="L539" s="699"/>
      <c r="M539" s="699"/>
      <c r="N539" s="699"/>
      <c r="O539" s="699"/>
      <c r="P539" s="699"/>
      <c r="Q539" s="699"/>
      <c r="R539" s="699"/>
      <c r="S539" s="699"/>
      <c r="T539" s="699"/>
      <c r="U539" s="699"/>
      <c r="V539" s="699"/>
      <c r="W539" s="699"/>
      <c r="X539" s="638"/>
      <c r="Y539" s="638"/>
      <c r="Z539" s="638"/>
    </row>
    <row r="540" spans="1:26" ht="15.75" customHeight="1">
      <c r="A540" s="638"/>
      <c r="B540" s="638"/>
      <c r="C540" s="638"/>
      <c r="D540" s="638"/>
      <c r="E540" s="700"/>
      <c r="F540" s="638"/>
      <c r="G540" s="638"/>
      <c r="H540" s="699"/>
      <c r="I540" s="699"/>
      <c r="J540" s="699"/>
      <c r="K540" s="699"/>
      <c r="L540" s="699"/>
      <c r="M540" s="699"/>
      <c r="N540" s="699"/>
      <c r="O540" s="699"/>
      <c r="P540" s="699"/>
      <c r="Q540" s="699"/>
      <c r="R540" s="699"/>
      <c r="S540" s="699"/>
      <c r="T540" s="699"/>
      <c r="U540" s="699"/>
      <c r="V540" s="699"/>
      <c r="W540" s="699"/>
      <c r="X540" s="638"/>
      <c r="Y540" s="638"/>
      <c r="Z540" s="638"/>
    </row>
    <row r="541" spans="1:26" ht="15.75" customHeight="1">
      <c r="A541" s="638"/>
      <c r="B541" s="638"/>
      <c r="C541" s="638"/>
      <c r="D541" s="638"/>
      <c r="E541" s="700"/>
      <c r="F541" s="638"/>
      <c r="G541" s="638"/>
      <c r="H541" s="699"/>
      <c r="I541" s="699"/>
      <c r="J541" s="699"/>
      <c r="K541" s="699"/>
      <c r="L541" s="699"/>
      <c r="M541" s="699"/>
      <c r="N541" s="699"/>
      <c r="O541" s="699"/>
      <c r="P541" s="699"/>
      <c r="Q541" s="699"/>
      <c r="R541" s="699"/>
      <c r="S541" s="699"/>
      <c r="T541" s="699"/>
      <c r="U541" s="699"/>
      <c r="V541" s="699"/>
      <c r="W541" s="699"/>
      <c r="X541" s="638"/>
      <c r="Y541" s="638"/>
      <c r="Z541" s="638"/>
    </row>
    <row r="542" spans="1:26" ht="15.75" customHeight="1">
      <c r="A542" s="638"/>
      <c r="B542" s="638"/>
      <c r="C542" s="638"/>
      <c r="D542" s="638"/>
      <c r="E542" s="700"/>
      <c r="F542" s="638"/>
      <c r="G542" s="638"/>
      <c r="H542" s="699"/>
      <c r="I542" s="699"/>
      <c r="J542" s="699"/>
      <c r="K542" s="699"/>
      <c r="L542" s="699"/>
      <c r="M542" s="699"/>
      <c r="N542" s="699"/>
      <c r="O542" s="699"/>
      <c r="P542" s="699"/>
      <c r="Q542" s="699"/>
      <c r="R542" s="699"/>
      <c r="S542" s="699"/>
      <c r="T542" s="699"/>
      <c r="U542" s="699"/>
      <c r="V542" s="699"/>
      <c r="W542" s="699"/>
      <c r="X542" s="638"/>
      <c r="Y542" s="638"/>
      <c r="Z542" s="638"/>
    </row>
    <row r="543" spans="1:26" ht="15.75" customHeight="1">
      <c r="A543" s="638"/>
      <c r="B543" s="638"/>
      <c r="C543" s="638"/>
      <c r="D543" s="638"/>
      <c r="E543" s="700"/>
      <c r="F543" s="638"/>
      <c r="G543" s="638"/>
      <c r="H543" s="699"/>
      <c r="I543" s="699"/>
      <c r="J543" s="699"/>
      <c r="K543" s="699"/>
      <c r="L543" s="699"/>
      <c r="M543" s="699"/>
      <c r="N543" s="699"/>
      <c r="O543" s="699"/>
      <c r="P543" s="699"/>
      <c r="Q543" s="699"/>
      <c r="R543" s="699"/>
      <c r="S543" s="699"/>
      <c r="T543" s="699"/>
      <c r="U543" s="699"/>
      <c r="V543" s="699"/>
      <c r="W543" s="699"/>
      <c r="X543" s="638"/>
      <c r="Y543" s="638"/>
      <c r="Z543" s="638"/>
    </row>
    <row r="544" spans="1:26" ht="15.75" customHeight="1">
      <c r="A544" s="638"/>
      <c r="B544" s="638"/>
      <c r="C544" s="638"/>
      <c r="D544" s="638"/>
      <c r="E544" s="700"/>
      <c r="F544" s="638"/>
      <c r="G544" s="638"/>
      <c r="H544" s="699"/>
      <c r="I544" s="699"/>
      <c r="J544" s="699"/>
      <c r="K544" s="699"/>
      <c r="L544" s="699"/>
      <c r="M544" s="699"/>
      <c r="N544" s="699"/>
      <c r="O544" s="699"/>
      <c r="P544" s="699"/>
      <c r="Q544" s="699"/>
      <c r="R544" s="699"/>
      <c r="S544" s="699"/>
      <c r="T544" s="699"/>
      <c r="U544" s="699"/>
      <c r="V544" s="699"/>
      <c r="W544" s="699"/>
      <c r="X544" s="638"/>
      <c r="Y544" s="638"/>
      <c r="Z544" s="638"/>
    </row>
    <row r="545" spans="1:26" ht="15.75" customHeight="1">
      <c r="A545" s="638"/>
      <c r="B545" s="638"/>
      <c r="C545" s="638"/>
      <c r="D545" s="638"/>
      <c r="E545" s="700"/>
      <c r="F545" s="638"/>
      <c r="G545" s="638"/>
      <c r="H545" s="699"/>
      <c r="I545" s="699"/>
      <c r="J545" s="699"/>
      <c r="K545" s="699"/>
      <c r="L545" s="699"/>
      <c r="M545" s="699"/>
      <c r="N545" s="699"/>
      <c r="O545" s="699"/>
      <c r="P545" s="699"/>
      <c r="Q545" s="699"/>
      <c r="R545" s="699"/>
      <c r="S545" s="699"/>
      <c r="T545" s="699"/>
      <c r="U545" s="699"/>
      <c r="V545" s="699"/>
      <c r="W545" s="699"/>
      <c r="X545" s="638"/>
      <c r="Y545" s="638"/>
      <c r="Z545" s="638"/>
    </row>
    <row r="546" spans="1:26" ht="15.75" customHeight="1">
      <c r="A546" s="638"/>
      <c r="B546" s="638"/>
      <c r="C546" s="638"/>
      <c r="D546" s="638"/>
      <c r="E546" s="700"/>
      <c r="F546" s="638"/>
      <c r="G546" s="638"/>
      <c r="H546" s="699"/>
      <c r="I546" s="699"/>
      <c r="J546" s="699"/>
      <c r="K546" s="699"/>
      <c r="L546" s="699"/>
      <c r="M546" s="699"/>
      <c r="N546" s="699"/>
      <c r="O546" s="699"/>
      <c r="P546" s="699"/>
      <c r="Q546" s="699"/>
      <c r="R546" s="699"/>
      <c r="S546" s="699"/>
      <c r="T546" s="699"/>
      <c r="U546" s="699"/>
      <c r="V546" s="699"/>
      <c r="W546" s="699"/>
      <c r="X546" s="638"/>
      <c r="Y546" s="638"/>
      <c r="Z546" s="638"/>
    </row>
    <row r="547" spans="1:26" ht="15.75" customHeight="1">
      <c r="A547" s="638"/>
      <c r="B547" s="638"/>
      <c r="C547" s="638"/>
      <c r="D547" s="638"/>
      <c r="E547" s="700"/>
      <c r="F547" s="638"/>
      <c r="G547" s="638"/>
      <c r="H547" s="699"/>
      <c r="I547" s="699"/>
      <c r="J547" s="699"/>
      <c r="K547" s="699"/>
      <c r="L547" s="699"/>
      <c r="M547" s="699"/>
      <c r="N547" s="699"/>
      <c r="O547" s="699"/>
      <c r="P547" s="699"/>
      <c r="Q547" s="699"/>
      <c r="R547" s="699"/>
      <c r="S547" s="699"/>
      <c r="T547" s="699"/>
      <c r="U547" s="699"/>
      <c r="V547" s="699"/>
      <c r="W547" s="699"/>
      <c r="X547" s="638"/>
      <c r="Y547" s="638"/>
      <c r="Z547" s="638"/>
    </row>
    <row r="548" spans="1:26" ht="15.75" customHeight="1">
      <c r="A548" s="638"/>
      <c r="B548" s="638"/>
      <c r="C548" s="638"/>
      <c r="D548" s="638"/>
      <c r="E548" s="700"/>
      <c r="F548" s="638"/>
      <c r="G548" s="638"/>
      <c r="H548" s="699"/>
      <c r="I548" s="699"/>
      <c r="J548" s="699"/>
      <c r="K548" s="699"/>
      <c r="L548" s="699"/>
      <c r="M548" s="699"/>
      <c r="N548" s="699"/>
      <c r="O548" s="699"/>
      <c r="P548" s="699"/>
      <c r="Q548" s="699"/>
      <c r="R548" s="699"/>
      <c r="S548" s="699"/>
      <c r="T548" s="699"/>
      <c r="U548" s="699"/>
      <c r="V548" s="699"/>
      <c r="W548" s="699"/>
      <c r="X548" s="638"/>
      <c r="Y548" s="638"/>
      <c r="Z548" s="638"/>
    </row>
    <row r="549" spans="1:26" ht="15.75" customHeight="1">
      <c r="A549" s="638"/>
      <c r="B549" s="638"/>
      <c r="C549" s="638"/>
      <c r="D549" s="638"/>
      <c r="E549" s="700"/>
      <c r="F549" s="638"/>
      <c r="G549" s="638"/>
      <c r="H549" s="699"/>
      <c r="I549" s="699"/>
      <c r="J549" s="699"/>
      <c r="K549" s="699"/>
      <c r="L549" s="699"/>
      <c r="M549" s="699"/>
      <c r="N549" s="699"/>
      <c r="O549" s="699"/>
      <c r="P549" s="699"/>
      <c r="Q549" s="699"/>
      <c r="R549" s="699"/>
      <c r="S549" s="699"/>
      <c r="T549" s="699"/>
      <c r="U549" s="699"/>
      <c r="V549" s="699"/>
      <c r="W549" s="699"/>
      <c r="X549" s="638"/>
      <c r="Y549" s="638"/>
      <c r="Z549" s="638"/>
    </row>
    <row r="550" spans="1:26" ht="15.75" customHeight="1">
      <c r="A550" s="638"/>
      <c r="B550" s="638"/>
      <c r="C550" s="638"/>
      <c r="D550" s="638"/>
      <c r="E550" s="700"/>
      <c r="F550" s="638"/>
      <c r="G550" s="638"/>
      <c r="H550" s="699"/>
      <c r="I550" s="699"/>
      <c r="J550" s="699"/>
      <c r="K550" s="699"/>
      <c r="L550" s="699"/>
      <c r="M550" s="699"/>
      <c r="N550" s="699"/>
      <c r="O550" s="699"/>
      <c r="P550" s="699"/>
      <c r="Q550" s="699"/>
      <c r="R550" s="699"/>
      <c r="S550" s="699"/>
      <c r="T550" s="699"/>
      <c r="U550" s="699"/>
      <c r="V550" s="699"/>
      <c r="W550" s="699"/>
      <c r="X550" s="638"/>
      <c r="Y550" s="638"/>
      <c r="Z550" s="638"/>
    </row>
    <row r="551" spans="1:26" ht="15.75" customHeight="1">
      <c r="A551" s="638"/>
      <c r="B551" s="638"/>
      <c r="C551" s="638"/>
      <c r="D551" s="638"/>
      <c r="E551" s="700"/>
      <c r="F551" s="638"/>
      <c r="G551" s="638"/>
      <c r="H551" s="699"/>
      <c r="I551" s="699"/>
      <c r="J551" s="699"/>
      <c r="K551" s="699"/>
      <c r="L551" s="699"/>
      <c r="M551" s="699"/>
      <c r="N551" s="699"/>
      <c r="O551" s="699"/>
      <c r="P551" s="699"/>
      <c r="Q551" s="699"/>
      <c r="R551" s="699"/>
      <c r="S551" s="699"/>
      <c r="T551" s="699"/>
      <c r="U551" s="699"/>
      <c r="V551" s="699"/>
      <c r="W551" s="699"/>
      <c r="X551" s="638"/>
      <c r="Y551" s="638"/>
      <c r="Z551" s="638"/>
    </row>
    <row r="552" spans="1:26" ht="15.75" customHeight="1">
      <c r="A552" s="638"/>
      <c r="B552" s="638"/>
      <c r="C552" s="638"/>
      <c r="D552" s="638"/>
      <c r="E552" s="700"/>
      <c r="F552" s="638"/>
      <c r="G552" s="638"/>
      <c r="H552" s="699"/>
      <c r="I552" s="699"/>
      <c r="J552" s="699"/>
      <c r="K552" s="699"/>
      <c r="L552" s="699"/>
      <c r="M552" s="699"/>
      <c r="N552" s="699"/>
      <c r="O552" s="699"/>
      <c r="P552" s="699"/>
      <c r="Q552" s="699"/>
      <c r="R552" s="699"/>
      <c r="S552" s="699"/>
      <c r="T552" s="699"/>
      <c r="U552" s="699"/>
      <c r="V552" s="699"/>
      <c r="W552" s="699"/>
      <c r="X552" s="638"/>
      <c r="Y552" s="638"/>
      <c r="Z552" s="638"/>
    </row>
    <row r="553" spans="1:26" ht="15.75" customHeight="1">
      <c r="A553" s="638"/>
      <c r="B553" s="638"/>
      <c r="C553" s="638"/>
      <c r="D553" s="638"/>
      <c r="E553" s="700"/>
      <c r="F553" s="638"/>
      <c r="G553" s="638"/>
      <c r="H553" s="699"/>
      <c r="I553" s="699"/>
      <c r="J553" s="699"/>
      <c r="K553" s="699"/>
      <c r="L553" s="699"/>
      <c r="M553" s="699"/>
      <c r="N553" s="699"/>
      <c r="O553" s="699"/>
      <c r="P553" s="699"/>
      <c r="Q553" s="699"/>
      <c r="R553" s="699"/>
      <c r="S553" s="699"/>
      <c r="T553" s="699"/>
      <c r="U553" s="699"/>
      <c r="V553" s="699"/>
      <c r="W553" s="699"/>
      <c r="X553" s="638"/>
      <c r="Y553" s="638"/>
      <c r="Z553" s="638"/>
    </row>
    <row r="554" spans="1:26" ht="15.75" customHeight="1">
      <c r="A554" s="638"/>
      <c r="B554" s="638"/>
      <c r="C554" s="638"/>
      <c r="D554" s="638"/>
      <c r="E554" s="700"/>
      <c r="F554" s="638"/>
      <c r="G554" s="638"/>
      <c r="H554" s="699"/>
      <c r="I554" s="699"/>
      <c r="J554" s="699"/>
      <c r="K554" s="699"/>
      <c r="L554" s="699"/>
      <c r="M554" s="699"/>
      <c r="N554" s="699"/>
      <c r="O554" s="699"/>
      <c r="P554" s="699"/>
      <c r="Q554" s="699"/>
      <c r="R554" s="699"/>
      <c r="S554" s="699"/>
      <c r="T554" s="699"/>
      <c r="U554" s="699"/>
      <c r="V554" s="699"/>
      <c r="W554" s="699"/>
      <c r="X554" s="638"/>
      <c r="Y554" s="638"/>
      <c r="Z554" s="638"/>
    </row>
    <row r="555" spans="1:26" ht="15.75" customHeight="1">
      <c r="A555" s="638"/>
      <c r="B555" s="638"/>
      <c r="C555" s="638"/>
      <c r="D555" s="638"/>
      <c r="E555" s="700"/>
      <c r="F555" s="638"/>
      <c r="G555" s="638"/>
      <c r="H555" s="699"/>
      <c r="I555" s="699"/>
      <c r="J555" s="699"/>
      <c r="K555" s="699"/>
      <c r="L555" s="699"/>
      <c r="M555" s="699"/>
      <c r="N555" s="699"/>
      <c r="O555" s="699"/>
      <c r="P555" s="699"/>
      <c r="Q555" s="699"/>
      <c r="R555" s="699"/>
      <c r="S555" s="699"/>
      <c r="T555" s="699"/>
      <c r="U555" s="699"/>
      <c r="V555" s="699"/>
      <c r="W555" s="699"/>
      <c r="X555" s="638"/>
      <c r="Y555" s="638"/>
      <c r="Z555" s="638"/>
    </row>
    <row r="556" spans="1:26" ht="15.75" customHeight="1">
      <c r="A556" s="638"/>
      <c r="B556" s="638"/>
      <c r="C556" s="638"/>
      <c r="D556" s="638"/>
      <c r="E556" s="700"/>
      <c r="F556" s="638"/>
      <c r="G556" s="638"/>
      <c r="H556" s="699"/>
      <c r="I556" s="699"/>
      <c r="J556" s="699"/>
      <c r="K556" s="699"/>
      <c r="L556" s="699"/>
      <c r="M556" s="699"/>
      <c r="N556" s="699"/>
      <c r="O556" s="699"/>
      <c r="P556" s="699"/>
      <c r="Q556" s="699"/>
      <c r="R556" s="699"/>
      <c r="S556" s="699"/>
      <c r="T556" s="699"/>
      <c r="U556" s="699"/>
      <c r="V556" s="699"/>
      <c r="W556" s="699"/>
      <c r="X556" s="638"/>
      <c r="Y556" s="638"/>
      <c r="Z556" s="638"/>
    </row>
    <row r="557" spans="1:26" ht="15.75" customHeight="1">
      <c r="A557" s="638"/>
      <c r="B557" s="638"/>
      <c r="C557" s="638"/>
      <c r="D557" s="638"/>
      <c r="E557" s="700"/>
      <c r="F557" s="638"/>
      <c r="G557" s="638"/>
      <c r="H557" s="699"/>
      <c r="I557" s="699"/>
      <c r="J557" s="699"/>
      <c r="K557" s="699"/>
      <c r="L557" s="699"/>
      <c r="M557" s="699"/>
      <c r="N557" s="699"/>
      <c r="O557" s="699"/>
      <c r="P557" s="699"/>
      <c r="Q557" s="699"/>
      <c r="R557" s="699"/>
      <c r="S557" s="699"/>
      <c r="T557" s="699"/>
      <c r="U557" s="699"/>
      <c r="V557" s="699"/>
      <c r="W557" s="699"/>
      <c r="X557" s="638"/>
      <c r="Y557" s="638"/>
      <c r="Z557" s="638"/>
    </row>
    <row r="558" spans="1:26" ht="15.75" customHeight="1">
      <c r="A558" s="638"/>
      <c r="B558" s="638"/>
      <c r="C558" s="638"/>
      <c r="D558" s="638"/>
      <c r="E558" s="700"/>
      <c r="F558" s="638"/>
      <c r="G558" s="638"/>
      <c r="H558" s="699"/>
      <c r="I558" s="699"/>
      <c r="J558" s="699"/>
      <c r="K558" s="699"/>
      <c r="L558" s="699"/>
      <c r="M558" s="699"/>
      <c r="N558" s="699"/>
      <c r="O558" s="699"/>
      <c r="P558" s="699"/>
      <c r="Q558" s="699"/>
      <c r="R558" s="699"/>
      <c r="S558" s="699"/>
      <c r="T558" s="699"/>
      <c r="U558" s="699"/>
      <c r="V558" s="699"/>
      <c r="W558" s="699"/>
      <c r="X558" s="638"/>
      <c r="Y558" s="638"/>
      <c r="Z558" s="638"/>
    </row>
    <row r="559" spans="1:26" ht="15.75" customHeight="1">
      <c r="A559" s="638"/>
      <c r="B559" s="638"/>
      <c r="C559" s="638"/>
      <c r="D559" s="638"/>
      <c r="E559" s="700"/>
      <c r="F559" s="638"/>
      <c r="G559" s="638"/>
      <c r="H559" s="699"/>
      <c r="I559" s="699"/>
      <c r="J559" s="699"/>
      <c r="K559" s="699"/>
      <c r="L559" s="699"/>
      <c r="M559" s="699"/>
      <c r="N559" s="699"/>
      <c r="O559" s="699"/>
      <c r="P559" s="699"/>
      <c r="Q559" s="699"/>
      <c r="R559" s="699"/>
      <c r="S559" s="699"/>
      <c r="T559" s="699"/>
      <c r="U559" s="699"/>
      <c r="V559" s="699"/>
      <c r="W559" s="699"/>
      <c r="X559" s="638"/>
      <c r="Y559" s="638"/>
      <c r="Z559" s="638"/>
    </row>
    <row r="560" spans="1:26" ht="15.75" customHeight="1">
      <c r="A560" s="638"/>
      <c r="B560" s="638"/>
      <c r="C560" s="638"/>
      <c r="D560" s="638"/>
      <c r="E560" s="700"/>
      <c r="F560" s="638"/>
      <c r="G560" s="638"/>
      <c r="H560" s="699"/>
      <c r="I560" s="699"/>
      <c r="J560" s="699"/>
      <c r="K560" s="699"/>
      <c r="L560" s="699"/>
      <c r="M560" s="699"/>
      <c r="N560" s="699"/>
      <c r="O560" s="699"/>
      <c r="P560" s="699"/>
      <c r="Q560" s="699"/>
      <c r="R560" s="699"/>
      <c r="S560" s="699"/>
      <c r="T560" s="699"/>
      <c r="U560" s="699"/>
      <c r="V560" s="699"/>
      <c r="W560" s="699"/>
      <c r="X560" s="638"/>
      <c r="Y560" s="638"/>
      <c r="Z560" s="638"/>
    </row>
    <row r="561" spans="1:26" ht="15.75" customHeight="1">
      <c r="A561" s="638"/>
      <c r="B561" s="638"/>
      <c r="C561" s="638"/>
      <c r="D561" s="638"/>
      <c r="E561" s="700"/>
      <c r="F561" s="638"/>
      <c r="G561" s="638"/>
      <c r="H561" s="699"/>
      <c r="I561" s="699"/>
      <c r="J561" s="699"/>
      <c r="K561" s="699"/>
      <c r="L561" s="699"/>
      <c r="M561" s="699"/>
      <c r="N561" s="699"/>
      <c r="O561" s="699"/>
      <c r="P561" s="699"/>
      <c r="Q561" s="699"/>
      <c r="R561" s="699"/>
      <c r="S561" s="699"/>
      <c r="T561" s="699"/>
      <c r="U561" s="699"/>
      <c r="V561" s="699"/>
      <c r="W561" s="699"/>
      <c r="X561" s="638"/>
      <c r="Y561" s="638"/>
      <c r="Z561" s="638"/>
    </row>
    <row r="562" spans="1:26" ht="15.75" customHeight="1">
      <c r="A562" s="638"/>
      <c r="B562" s="638"/>
      <c r="C562" s="638"/>
      <c r="D562" s="638"/>
      <c r="E562" s="700"/>
      <c r="F562" s="638"/>
      <c r="G562" s="638"/>
      <c r="H562" s="699"/>
      <c r="I562" s="699"/>
      <c r="J562" s="699"/>
      <c r="K562" s="699"/>
      <c r="L562" s="699"/>
      <c r="M562" s="699"/>
      <c r="N562" s="699"/>
      <c r="O562" s="699"/>
      <c r="P562" s="699"/>
      <c r="Q562" s="699"/>
      <c r="R562" s="699"/>
      <c r="S562" s="699"/>
      <c r="T562" s="699"/>
      <c r="U562" s="699"/>
      <c r="V562" s="699"/>
      <c r="W562" s="699"/>
      <c r="X562" s="638"/>
      <c r="Y562" s="638"/>
      <c r="Z562" s="638"/>
    </row>
    <row r="563" spans="1:26" ht="15.75" customHeight="1">
      <c r="A563" s="638"/>
      <c r="B563" s="638"/>
      <c r="C563" s="638"/>
      <c r="D563" s="638"/>
      <c r="E563" s="700"/>
      <c r="F563" s="638"/>
      <c r="G563" s="638"/>
      <c r="H563" s="699"/>
      <c r="I563" s="699"/>
      <c r="J563" s="699"/>
      <c r="K563" s="699"/>
      <c r="L563" s="699"/>
      <c r="M563" s="699"/>
      <c r="N563" s="699"/>
      <c r="O563" s="699"/>
      <c r="P563" s="699"/>
      <c r="Q563" s="699"/>
      <c r="R563" s="699"/>
      <c r="S563" s="699"/>
      <c r="T563" s="699"/>
      <c r="U563" s="699"/>
      <c r="V563" s="699"/>
      <c r="W563" s="699"/>
      <c r="X563" s="638"/>
      <c r="Y563" s="638"/>
      <c r="Z563" s="638"/>
    </row>
    <row r="564" spans="1:26" ht="15.75" customHeight="1">
      <c r="A564" s="638"/>
      <c r="B564" s="638"/>
      <c r="C564" s="638"/>
      <c r="D564" s="638"/>
      <c r="E564" s="700"/>
      <c r="F564" s="638"/>
      <c r="G564" s="638"/>
      <c r="H564" s="699"/>
      <c r="I564" s="699"/>
      <c r="J564" s="699"/>
      <c r="K564" s="699"/>
      <c r="L564" s="699"/>
      <c r="M564" s="699"/>
      <c r="N564" s="699"/>
      <c r="O564" s="699"/>
      <c r="P564" s="699"/>
      <c r="Q564" s="699"/>
      <c r="R564" s="699"/>
      <c r="S564" s="699"/>
      <c r="T564" s="699"/>
      <c r="U564" s="699"/>
      <c r="V564" s="699"/>
      <c r="W564" s="699"/>
      <c r="X564" s="638"/>
      <c r="Y564" s="638"/>
      <c r="Z564" s="638"/>
    </row>
    <row r="565" spans="1:26" ht="15.75" customHeight="1">
      <c r="A565" s="638"/>
      <c r="B565" s="638"/>
      <c r="C565" s="638"/>
      <c r="D565" s="638"/>
      <c r="E565" s="700"/>
      <c r="F565" s="638"/>
      <c r="G565" s="638"/>
      <c r="H565" s="699"/>
      <c r="I565" s="699"/>
      <c r="J565" s="699"/>
      <c r="K565" s="699"/>
      <c r="L565" s="699"/>
      <c r="M565" s="699"/>
      <c r="N565" s="699"/>
      <c r="O565" s="699"/>
      <c r="P565" s="699"/>
      <c r="Q565" s="699"/>
      <c r="R565" s="699"/>
      <c r="S565" s="699"/>
      <c r="T565" s="699"/>
      <c r="U565" s="699"/>
      <c r="V565" s="699"/>
      <c r="W565" s="699"/>
      <c r="X565" s="638"/>
      <c r="Y565" s="638"/>
      <c r="Z565" s="638"/>
    </row>
    <row r="566" spans="1:26" ht="15.75" customHeight="1">
      <c r="A566" s="638"/>
      <c r="B566" s="638"/>
      <c r="C566" s="638"/>
      <c r="D566" s="638"/>
      <c r="E566" s="700"/>
      <c r="F566" s="638"/>
      <c r="G566" s="638"/>
      <c r="H566" s="699"/>
      <c r="I566" s="699"/>
      <c r="J566" s="699"/>
      <c r="K566" s="699"/>
      <c r="L566" s="699"/>
      <c r="M566" s="699"/>
      <c r="N566" s="699"/>
      <c r="O566" s="699"/>
      <c r="P566" s="699"/>
      <c r="Q566" s="699"/>
      <c r="R566" s="699"/>
      <c r="S566" s="699"/>
      <c r="T566" s="699"/>
      <c r="U566" s="699"/>
      <c r="V566" s="699"/>
      <c r="W566" s="699"/>
      <c r="X566" s="638"/>
      <c r="Y566" s="638"/>
      <c r="Z566" s="638"/>
    </row>
    <row r="567" spans="1:26" ht="15.75" customHeight="1">
      <c r="A567" s="638"/>
      <c r="B567" s="638"/>
      <c r="C567" s="638"/>
      <c r="D567" s="638"/>
      <c r="E567" s="700"/>
      <c r="F567" s="638"/>
      <c r="G567" s="638"/>
      <c r="H567" s="699"/>
      <c r="I567" s="699"/>
      <c r="J567" s="699"/>
      <c r="K567" s="699"/>
      <c r="L567" s="699"/>
      <c r="M567" s="699"/>
      <c r="N567" s="699"/>
      <c r="O567" s="699"/>
      <c r="P567" s="699"/>
      <c r="Q567" s="699"/>
      <c r="R567" s="699"/>
      <c r="S567" s="699"/>
      <c r="T567" s="699"/>
      <c r="U567" s="699"/>
      <c r="V567" s="699"/>
      <c r="W567" s="699"/>
      <c r="X567" s="638"/>
      <c r="Y567" s="638"/>
      <c r="Z567" s="638"/>
    </row>
    <row r="568" spans="1:26" ht="15.75" customHeight="1">
      <c r="A568" s="638"/>
      <c r="B568" s="638"/>
      <c r="C568" s="638"/>
      <c r="D568" s="638"/>
      <c r="E568" s="700"/>
      <c r="F568" s="638"/>
      <c r="G568" s="638"/>
      <c r="H568" s="699"/>
      <c r="I568" s="699"/>
      <c r="J568" s="699"/>
      <c r="K568" s="699"/>
      <c r="L568" s="699"/>
      <c r="M568" s="699"/>
      <c r="N568" s="699"/>
      <c r="O568" s="699"/>
      <c r="P568" s="699"/>
      <c r="Q568" s="699"/>
      <c r="R568" s="699"/>
      <c r="S568" s="699"/>
      <c r="T568" s="699"/>
      <c r="U568" s="699"/>
      <c r="V568" s="699"/>
      <c r="W568" s="699"/>
      <c r="X568" s="638"/>
      <c r="Y568" s="638"/>
      <c r="Z568" s="638"/>
    </row>
    <row r="569" spans="1:26" ht="15.75" customHeight="1">
      <c r="A569" s="638"/>
      <c r="B569" s="638"/>
      <c r="C569" s="638"/>
      <c r="D569" s="638"/>
      <c r="E569" s="700"/>
      <c r="F569" s="638"/>
      <c r="G569" s="638"/>
      <c r="H569" s="699"/>
      <c r="I569" s="699"/>
      <c r="J569" s="699"/>
      <c r="K569" s="699"/>
      <c r="L569" s="699"/>
      <c r="M569" s="699"/>
      <c r="N569" s="699"/>
      <c r="O569" s="699"/>
      <c r="P569" s="699"/>
      <c r="Q569" s="699"/>
      <c r="R569" s="699"/>
      <c r="S569" s="699"/>
      <c r="T569" s="699"/>
      <c r="U569" s="699"/>
      <c r="V569" s="699"/>
      <c r="W569" s="699"/>
      <c r="X569" s="638"/>
      <c r="Y569" s="638"/>
      <c r="Z569" s="638"/>
    </row>
    <row r="570" spans="1:26" ht="15.75" customHeight="1">
      <c r="A570" s="638"/>
      <c r="B570" s="638"/>
      <c r="C570" s="638"/>
      <c r="D570" s="638"/>
      <c r="E570" s="700"/>
      <c r="F570" s="638"/>
      <c r="G570" s="638"/>
      <c r="H570" s="699"/>
      <c r="I570" s="699"/>
      <c r="J570" s="699"/>
      <c r="K570" s="699"/>
      <c r="L570" s="699"/>
      <c r="M570" s="699"/>
      <c r="N570" s="699"/>
      <c r="O570" s="699"/>
      <c r="P570" s="699"/>
      <c r="Q570" s="699"/>
      <c r="R570" s="699"/>
      <c r="S570" s="699"/>
      <c r="T570" s="699"/>
      <c r="U570" s="699"/>
      <c r="V570" s="699"/>
      <c r="W570" s="699"/>
      <c r="X570" s="638"/>
      <c r="Y570" s="638"/>
      <c r="Z570" s="638"/>
    </row>
    <row r="571" spans="1:26" ht="15.75" customHeight="1">
      <c r="A571" s="638"/>
      <c r="B571" s="638"/>
      <c r="C571" s="638"/>
      <c r="D571" s="638"/>
      <c r="E571" s="700"/>
      <c r="F571" s="638"/>
      <c r="G571" s="638"/>
      <c r="H571" s="699"/>
      <c r="I571" s="699"/>
      <c r="J571" s="699"/>
      <c r="K571" s="699"/>
      <c r="L571" s="699"/>
      <c r="M571" s="699"/>
      <c r="N571" s="699"/>
      <c r="O571" s="699"/>
      <c r="P571" s="699"/>
      <c r="Q571" s="699"/>
      <c r="R571" s="699"/>
      <c r="S571" s="699"/>
      <c r="T571" s="699"/>
      <c r="U571" s="699"/>
      <c r="V571" s="699"/>
      <c r="W571" s="699"/>
      <c r="X571" s="638"/>
      <c r="Y571" s="638"/>
      <c r="Z571" s="638"/>
    </row>
    <row r="572" spans="1:26" ht="15.75" customHeight="1">
      <c r="A572" s="638"/>
      <c r="B572" s="638"/>
      <c r="C572" s="638"/>
      <c r="D572" s="638"/>
      <c r="E572" s="700"/>
      <c r="F572" s="638"/>
      <c r="G572" s="638"/>
      <c r="H572" s="699"/>
      <c r="I572" s="699"/>
      <c r="J572" s="699"/>
      <c r="K572" s="699"/>
      <c r="L572" s="699"/>
      <c r="M572" s="699"/>
      <c r="N572" s="699"/>
      <c r="O572" s="699"/>
      <c r="P572" s="699"/>
      <c r="Q572" s="699"/>
      <c r="R572" s="699"/>
      <c r="S572" s="699"/>
      <c r="T572" s="699"/>
      <c r="U572" s="699"/>
      <c r="V572" s="699"/>
      <c r="W572" s="699"/>
      <c r="X572" s="638"/>
      <c r="Y572" s="638"/>
      <c r="Z572" s="638"/>
    </row>
    <row r="573" spans="1:26" ht="15.75" customHeight="1">
      <c r="A573" s="638"/>
      <c r="B573" s="638"/>
      <c r="C573" s="638"/>
      <c r="D573" s="638"/>
      <c r="E573" s="700"/>
      <c r="F573" s="638"/>
      <c r="G573" s="638"/>
      <c r="H573" s="699"/>
      <c r="I573" s="699"/>
      <c r="J573" s="699"/>
      <c r="K573" s="699"/>
      <c r="L573" s="699"/>
      <c r="M573" s="699"/>
      <c r="N573" s="699"/>
      <c r="O573" s="699"/>
      <c r="P573" s="699"/>
      <c r="Q573" s="699"/>
      <c r="R573" s="699"/>
      <c r="S573" s="699"/>
      <c r="T573" s="699"/>
      <c r="U573" s="699"/>
      <c r="V573" s="699"/>
      <c r="W573" s="699"/>
      <c r="X573" s="638"/>
      <c r="Y573" s="638"/>
      <c r="Z573" s="638"/>
    </row>
    <row r="574" spans="1:26" ht="15.75" customHeight="1">
      <c r="A574" s="638"/>
      <c r="B574" s="638"/>
      <c r="C574" s="638"/>
      <c r="D574" s="638"/>
      <c r="E574" s="700"/>
      <c r="F574" s="638"/>
      <c r="G574" s="638"/>
      <c r="H574" s="699"/>
      <c r="I574" s="699"/>
      <c r="J574" s="699"/>
      <c r="K574" s="699"/>
      <c r="L574" s="699"/>
      <c r="M574" s="699"/>
      <c r="N574" s="699"/>
      <c r="O574" s="699"/>
      <c r="P574" s="699"/>
      <c r="Q574" s="699"/>
      <c r="R574" s="699"/>
      <c r="S574" s="699"/>
      <c r="T574" s="699"/>
      <c r="U574" s="699"/>
      <c r="V574" s="699"/>
      <c r="W574" s="699"/>
      <c r="X574" s="638"/>
      <c r="Y574" s="638"/>
      <c r="Z574" s="638"/>
    </row>
    <row r="575" spans="1:26" ht="15.75" customHeight="1">
      <c r="A575" s="638"/>
      <c r="B575" s="638"/>
      <c r="C575" s="638"/>
      <c r="D575" s="638"/>
      <c r="E575" s="700"/>
      <c r="F575" s="638"/>
      <c r="G575" s="638"/>
      <c r="H575" s="699"/>
      <c r="I575" s="699"/>
      <c r="J575" s="699"/>
      <c r="K575" s="699"/>
      <c r="L575" s="699"/>
      <c r="M575" s="699"/>
      <c r="N575" s="699"/>
      <c r="O575" s="699"/>
      <c r="P575" s="699"/>
      <c r="Q575" s="699"/>
      <c r="R575" s="699"/>
      <c r="S575" s="699"/>
      <c r="T575" s="699"/>
      <c r="U575" s="699"/>
      <c r="V575" s="699"/>
      <c r="W575" s="699"/>
      <c r="X575" s="638"/>
      <c r="Y575" s="638"/>
      <c r="Z575" s="638"/>
    </row>
    <row r="576" spans="1:26" ht="15.75" customHeight="1">
      <c r="A576" s="638"/>
      <c r="B576" s="638"/>
      <c r="C576" s="638"/>
      <c r="D576" s="638"/>
      <c r="E576" s="700"/>
      <c r="F576" s="638"/>
      <c r="G576" s="638"/>
      <c r="H576" s="699"/>
      <c r="I576" s="699"/>
      <c r="J576" s="699"/>
      <c r="K576" s="699"/>
      <c r="L576" s="699"/>
      <c r="M576" s="699"/>
      <c r="N576" s="699"/>
      <c r="O576" s="699"/>
      <c r="P576" s="699"/>
      <c r="Q576" s="699"/>
      <c r="R576" s="699"/>
      <c r="S576" s="699"/>
      <c r="T576" s="699"/>
      <c r="U576" s="699"/>
      <c r="V576" s="699"/>
      <c r="W576" s="699"/>
      <c r="X576" s="638"/>
      <c r="Y576" s="638"/>
      <c r="Z576" s="638"/>
    </row>
    <row r="577" spans="1:26" ht="15.75" customHeight="1">
      <c r="A577" s="638"/>
      <c r="B577" s="638"/>
      <c r="C577" s="638"/>
      <c r="D577" s="638"/>
      <c r="E577" s="700"/>
      <c r="F577" s="638"/>
      <c r="G577" s="638"/>
      <c r="H577" s="699"/>
      <c r="I577" s="699"/>
      <c r="J577" s="699"/>
      <c r="K577" s="699"/>
      <c r="L577" s="699"/>
      <c r="M577" s="699"/>
      <c r="N577" s="699"/>
      <c r="O577" s="699"/>
      <c r="P577" s="699"/>
      <c r="Q577" s="699"/>
      <c r="R577" s="699"/>
      <c r="S577" s="699"/>
      <c r="T577" s="699"/>
      <c r="U577" s="699"/>
      <c r="V577" s="699"/>
      <c r="W577" s="699"/>
      <c r="X577" s="638"/>
      <c r="Y577" s="638"/>
      <c r="Z577" s="638"/>
    </row>
    <row r="578" spans="1:26" ht="15.75" customHeight="1">
      <c r="A578" s="638"/>
      <c r="B578" s="638"/>
      <c r="C578" s="638"/>
      <c r="D578" s="638"/>
      <c r="E578" s="700"/>
      <c r="F578" s="638"/>
      <c r="G578" s="638"/>
      <c r="H578" s="699"/>
      <c r="I578" s="699"/>
      <c r="J578" s="699"/>
      <c r="K578" s="699"/>
      <c r="L578" s="699"/>
      <c r="M578" s="699"/>
      <c r="N578" s="699"/>
      <c r="O578" s="699"/>
      <c r="P578" s="699"/>
      <c r="Q578" s="699"/>
      <c r="R578" s="699"/>
      <c r="S578" s="699"/>
      <c r="T578" s="699"/>
      <c r="U578" s="699"/>
      <c r="V578" s="699"/>
      <c r="W578" s="699"/>
      <c r="X578" s="638"/>
      <c r="Y578" s="638"/>
      <c r="Z578" s="638"/>
    </row>
    <row r="579" spans="1:26" ht="15.75" customHeight="1">
      <c r="A579" s="638"/>
      <c r="B579" s="638"/>
      <c r="C579" s="638"/>
      <c r="D579" s="638"/>
      <c r="E579" s="700"/>
      <c r="F579" s="638"/>
      <c r="G579" s="638"/>
      <c r="H579" s="699"/>
      <c r="I579" s="699"/>
      <c r="J579" s="699"/>
      <c r="K579" s="699"/>
      <c r="L579" s="699"/>
      <c r="M579" s="699"/>
      <c r="N579" s="699"/>
      <c r="O579" s="699"/>
      <c r="P579" s="699"/>
      <c r="Q579" s="699"/>
      <c r="R579" s="699"/>
      <c r="S579" s="699"/>
      <c r="T579" s="699"/>
      <c r="U579" s="699"/>
      <c r="V579" s="699"/>
      <c r="W579" s="699"/>
      <c r="X579" s="638"/>
      <c r="Y579" s="638"/>
      <c r="Z579" s="638"/>
    </row>
    <row r="580" spans="1:26" ht="15.75" customHeight="1">
      <c r="A580" s="638"/>
      <c r="B580" s="638"/>
      <c r="C580" s="638"/>
      <c r="D580" s="638"/>
      <c r="E580" s="700"/>
      <c r="F580" s="638"/>
      <c r="G580" s="638"/>
      <c r="H580" s="699"/>
      <c r="I580" s="699"/>
      <c r="J580" s="699"/>
      <c r="K580" s="699"/>
      <c r="L580" s="699"/>
      <c r="M580" s="699"/>
      <c r="N580" s="699"/>
      <c r="O580" s="699"/>
      <c r="P580" s="699"/>
      <c r="Q580" s="699"/>
      <c r="R580" s="699"/>
      <c r="S580" s="699"/>
      <c r="T580" s="699"/>
      <c r="U580" s="699"/>
      <c r="V580" s="699"/>
      <c r="W580" s="699"/>
      <c r="X580" s="638"/>
      <c r="Y580" s="638"/>
      <c r="Z580" s="638"/>
    </row>
    <row r="581" spans="1:26" ht="15.75" customHeight="1">
      <c r="A581" s="638"/>
      <c r="B581" s="638"/>
      <c r="C581" s="638"/>
      <c r="D581" s="638"/>
      <c r="E581" s="700"/>
      <c r="F581" s="638"/>
      <c r="G581" s="638"/>
      <c r="H581" s="699"/>
      <c r="I581" s="699"/>
      <c r="J581" s="699"/>
      <c r="K581" s="699"/>
      <c r="L581" s="699"/>
      <c r="M581" s="699"/>
      <c r="N581" s="699"/>
      <c r="O581" s="699"/>
      <c r="P581" s="699"/>
      <c r="Q581" s="699"/>
      <c r="R581" s="699"/>
      <c r="S581" s="699"/>
      <c r="T581" s="699"/>
      <c r="U581" s="699"/>
      <c r="V581" s="699"/>
      <c r="W581" s="699"/>
      <c r="X581" s="638"/>
      <c r="Y581" s="638"/>
      <c r="Z581" s="638"/>
    </row>
    <row r="582" spans="1:26" ht="15.75" customHeight="1">
      <c r="A582" s="638"/>
      <c r="B582" s="638"/>
      <c r="C582" s="638"/>
      <c r="D582" s="638"/>
      <c r="E582" s="700"/>
      <c r="F582" s="638"/>
      <c r="G582" s="638"/>
      <c r="H582" s="699"/>
      <c r="I582" s="699"/>
      <c r="J582" s="699"/>
      <c r="K582" s="699"/>
      <c r="L582" s="699"/>
      <c r="M582" s="699"/>
      <c r="N582" s="699"/>
      <c r="O582" s="699"/>
      <c r="P582" s="699"/>
      <c r="Q582" s="699"/>
      <c r="R582" s="699"/>
      <c r="S582" s="699"/>
      <c r="T582" s="699"/>
      <c r="U582" s="699"/>
      <c r="V582" s="699"/>
      <c r="W582" s="699"/>
      <c r="X582" s="638"/>
      <c r="Y582" s="638"/>
      <c r="Z582" s="638"/>
    </row>
    <row r="583" spans="1:26" ht="15.75" customHeight="1">
      <c r="A583" s="638"/>
      <c r="B583" s="638"/>
      <c r="C583" s="638"/>
      <c r="D583" s="638"/>
      <c r="E583" s="700"/>
      <c r="F583" s="638"/>
      <c r="G583" s="638"/>
      <c r="H583" s="699"/>
      <c r="I583" s="699"/>
      <c r="J583" s="699"/>
      <c r="K583" s="699"/>
      <c r="L583" s="699"/>
      <c r="M583" s="699"/>
      <c r="N583" s="699"/>
      <c r="O583" s="699"/>
      <c r="P583" s="699"/>
      <c r="Q583" s="699"/>
      <c r="R583" s="699"/>
      <c r="S583" s="699"/>
      <c r="T583" s="699"/>
      <c r="U583" s="699"/>
      <c r="V583" s="699"/>
      <c r="W583" s="699"/>
      <c r="X583" s="638"/>
      <c r="Y583" s="638"/>
      <c r="Z583" s="638"/>
    </row>
    <row r="584" spans="1:26" ht="15.75" customHeight="1">
      <c r="A584" s="638"/>
      <c r="B584" s="638"/>
      <c r="C584" s="638"/>
      <c r="D584" s="638"/>
      <c r="E584" s="700"/>
      <c r="F584" s="638"/>
      <c r="G584" s="638"/>
      <c r="H584" s="699"/>
      <c r="I584" s="699"/>
      <c r="J584" s="699"/>
      <c r="K584" s="699"/>
      <c r="L584" s="699"/>
      <c r="M584" s="699"/>
      <c r="N584" s="699"/>
      <c r="O584" s="699"/>
      <c r="P584" s="699"/>
      <c r="Q584" s="699"/>
      <c r="R584" s="699"/>
      <c r="S584" s="699"/>
      <c r="T584" s="699"/>
      <c r="U584" s="699"/>
      <c r="V584" s="699"/>
      <c r="W584" s="699"/>
      <c r="X584" s="638"/>
      <c r="Y584" s="638"/>
      <c r="Z584" s="638"/>
    </row>
    <row r="585" spans="1:26" ht="15.75" customHeight="1">
      <c r="A585" s="638"/>
      <c r="B585" s="638"/>
      <c r="C585" s="638"/>
      <c r="D585" s="638"/>
      <c r="E585" s="700"/>
      <c r="F585" s="638"/>
      <c r="G585" s="638"/>
      <c r="H585" s="699"/>
      <c r="I585" s="699"/>
      <c r="J585" s="699"/>
      <c r="K585" s="699"/>
      <c r="L585" s="699"/>
      <c r="M585" s="699"/>
      <c r="N585" s="699"/>
      <c r="O585" s="699"/>
      <c r="P585" s="699"/>
      <c r="Q585" s="699"/>
      <c r="R585" s="699"/>
      <c r="S585" s="699"/>
      <c r="T585" s="699"/>
      <c r="U585" s="699"/>
      <c r="V585" s="699"/>
      <c r="W585" s="699"/>
      <c r="X585" s="638"/>
      <c r="Y585" s="638"/>
      <c r="Z585" s="638"/>
    </row>
    <row r="586" spans="1:26" ht="15.75" customHeight="1">
      <c r="A586" s="638"/>
      <c r="B586" s="638"/>
      <c r="C586" s="638"/>
      <c r="D586" s="638"/>
      <c r="E586" s="700"/>
      <c r="F586" s="638"/>
      <c r="G586" s="638"/>
      <c r="H586" s="699"/>
      <c r="I586" s="699"/>
      <c r="J586" s="699"/>
      <c r="K586" s="699"/>
      <c r="L586" s="699"/>
      <c r="M586" s="699"/>
      <c r="N586" s="699"/>
      <c r="O586" s="699"/>
      <c r="P586" s="699"/>
      <c r="Q586" s="699"/>
      <c r="R586" s="699"/>
      <c r="S586" s="699"/>
      <c r="T586" s="699"/>
      <c r="U586" s="699"/>
      <c r="V586" s="699"/>
      <c r="W586" s="699"/>
      <c r="X586" s="638"/>
      <c r="Y586" s="638"/>
      <c r="Z586" s="638"/>
    </row>
    <row r="587" spans="1:26" ht="15.75" customHeight="1">
      <c r="A587" s="638"/>
      <c r="B587" s="638"/>
      <c r="C587" s="638"/>
      <c r="D587" s="638"/>
      <c r="E587" s="700"/>
      <c r="F587" s="638"/>
      <c r="G587" s="638"/>
      <c r="H587" s="699"/>
      <c r="I587" s="699"/>
      <c r="J587" s="699"/>
      <c r="K587" s="699"/>
      <c r="L587" s="699"/>
      <c r="M587" s="699"/>
      <c r="N587" s="699"/>
      <c r="O587" s="699"/>
      <c r="P587" s="699"/>
      <c r="Q587" s="699"/>
      <c r="R587" s="699"/>
      <c r="S587" s="699"/>
      <c r="T587" s="699"/>
      <c r="U587" s="699"/>
      <c r="V587" s="699"/>
      <c r="W587" s="699"/>
      <c r="X587" s="638"/>
      <c r="Y587" s="638"/>
      <c r="Z587" s="638"/>
    </row>
    <row r="588" spans="1:26" ht="15.75" customHeight="1">
      <c r="A588" s="638"/>
      <c r="B588" s="638"/>
      <c r="C588" s="638"/>
      <c r="D588" s="638"/>
      <c r="E588" s="700"/>
      <c r="F588" s="638"/>
      <c r="G588" s="638"/>
      <c r="H588" s="699"/>
      <c r="I588" s="699"/>
      <c r="J588" s="699"/>
      <c r="K588" s="699"/>
      <c r="L588" s="699"/>
      <c r="M588" s="699"/>
      <c r="N588" s="699"/>
      <c r="O588" s="699"/>
      <c r="P588" s="699"/>
      <c r="Q588" s="699"/>
      <c r="R588" s="699"/>
      <c r="S588" s="699"/>
      <c r="T588" s="699"/>
      <c r="U588" s="699"/>
      <c r="V588" s="699"/>
      <c r="W588" s="699"/>
      <c r="X588" s="638"/>
      <c r="Y588" s="638"/>
      <c r="Z588" s="638"/>
    </row>
    <row r="589" spans="1:26" ht="15.75" customHeight="1">
      <c r="A589" s="638"/>
      <c r="B589" s="638"/>
      <c r="C589" s="638"/>
      <c r="D589" s="638"/>
      <c r="E589" s="700"/>
      <c r="F589" s="638"/>
      <c r="G589" s="638"/>
      <c r="H589" s="699"/>
      <c r="I589" s="699"/>
      <c r="J589" s="699"/>
      <c r="K589" s="699"/>
      <c r="L589" s="699"/>
      <c r="M589" s="699"/>
      <c r="N589" s="699"/>
      <c r="O589" s="699"/>
      <c r="P589" s="699"/>
      <c r="Q589" s="699"/>
      <c r="R589" s="699"/>
      <c r="S589" s="699"/>
      <c r="T589" s="699"/>
      <c r="U589" s="699"/>
      <c r="V589" s="699"/>
      <c r="W589" s="699"/>
      <c r="X589" s="638"/>
      <c r="Y589" s="638"/>
      <c r="Z589" s="638"/>
    </row>
    <row r="590" spans="1:26" ht="15.75" customHeight="1">
      <c r="A590" s="638"/>
      <c r="B590" s="638"/>
      <c r="C590" s="638"/>
      <c r="D590" s="638"/>
      <c r="E590" s="700"/>
      <c r="F590" s="638"/>
      <c r="G590" s="638"/>
      <c r="H590" s="699"/>
      <c r="I590" s="699"/>
      <c r="J590" s="699"/>
      <c r="K590" s="699"/>
      <c r="L590" s="699"/>
      <c r="M590" s="699"/>
      <c r="N590" s="699"/>
      <c r="O590" s="699"/>
      <c r="P590" s="699"/>
      <c r="Q590" s="699"/>
      <c r="R590" s="699"/>
      <c r="S590" s="699"/>
      <c r="T590" s="699"/>
      <c r="U590" s="699"/>
      <c r="V590" s="699"/>
      <c r="W590" s="699"/>
      <c r="X590" s="638"/>
      <c r="Y590" s="638"/>
      <c r="Z590" s="638"/>
    </row>
    <row r="591" spans="1:26" ht="15.75" customHeight="1">
      <c r="A591" s="638"/>
      <c r="B591" s="638"/>
      <c r="C591" s="638"/>
      <c r="D591" s="638"/>
      <c r="E591" s="700"/>
      <c r="F591" s="638"/>
      <c r="G591" s="638"/>
      <c r="H591" s="699"/>
      <c r="I591" s="699"/>
      <c r="J591" s="699"/>
      <c r="K591" s="699"/>
      <c r="L591" s="699"/>
      <c r="M591" s="699"/>
      <c r="N591" s="699"/>
      <c r="O591" s="699"/>
      <c r="P591" s="699"/>
      <c r="Q591" s="699"/>
      <c r="R591" s="699"/>
      <c r="S591" s="699"/>
      <c r="T591" s="699"/>
      <c r="U591" s="699"/>
      <c r="V591" s="699"/>
      <c r="W591" s="699"/>
      <c r="X591" s="638"/>
      <c r="Y591" s="638"/>
      <c r="Z591" s="638"/>
    </row>
    <row r="592" spans="1:26" ht="15.75" customHeight="1">
      <c r="A592" s="638"/>
      <c r="B592" s="638"/>
      <c r="C592" s="638"/>
      <c r="D592" s="638"/>
      <c r="E592" s="700"/>
      <c r="F592" s="638"/>
      <c r="G592" s="638"/>
      <c r="H592" s="699"/>
      <c r="I592" s="699"/>
      <c r="J592" s="699"/>
      <c r="K592" s="699"/>
      <c r="L592" s="699"/>
      <c r="M592" s="699"/>
      <c r="N592" s="699"/>
      <c r="O592" s="699"/>
      <c r="P592" s="699"/>
      <c r="Q592" s="699"/>
      <c r="R592" s="699"/>
      <c r="S592" s="699"/>
      <c r="T592" s="699"/>
      <c r="U592" s="699"/>
      <c r="V592" s="699"/>
      <c r="W592" s="699"/>
      <c r="X592" s="638"/>
      <c r="Y592" s="638"/>
      <c r="Z592" s="638"/>
    </row>
    <row r="593" spans="1:26" ht="15.75" customHeight="1">
      <c r="A593" s="638"/>
      <c r="B593" s="638"/>
      <c r="C593" s="638"/>
      <c r="D593" s="638"/>
      <c r="E593" s="700"/>
      <c r="F593" s="638"/>
      <c r="G593" s="638"/>
      <c r="H593" s="699"/>
      <c r="I593" s="699"/>
      <c r="J593" s="699"/>
      <c r="K593" s="699"/>
      <c r="L593" s="699"/>
      <c r="M593" s="699"/>
      <c r="N593" s="699"/>
      <c r="O593" s="699"/>
      <c r="P593" s="699"/>
      <c r="Q593" s="699"/>
      <c r="R593" s="699"/>
      <c r="S593" s="699"/>
      <c r="T593" s="699"/>
      <c r="U593" s="699"/>
      <c r="V593" s="699"/>
      <c r="W593" s="699"/>
      <c r="X593" s="638"/>
      <c r="Y593" s="638"/>
      <c r="Z593" s="638"/>
    </row>
    <row r="594" spans="1:26" ht="15.75" customHeight="1">
      <c r="A594" s="638"/>
      <c r="B594" s="638"/>
      <c r="C594" s="638"/>
      <c r="D594" s="638"/>
      <c r="E594" s="700"/>
      <c r="F594" s="638"/>
      <c r="G594" s="638"/>
      <c r="H594" s="699"/>
      <c r="I594" s="699"/>
      <c r="J594" s="699"/>
      <c r="K594" s="699"/>
      <c r="L594" s="699"/>
      <c r="M594" s="699"/>
      <c r="N594" s="699"/>
      <c r="O594" s="699"/>
      <c r="P594" s="699"/>
      <c r="Q594" s="699"/>
      <c r="R594" s="699"/>
      <c r="S594" s="699"/>
      <c r="T594" s="699"/>
      <c r="U594" s="699"/>
      <c r="V594" s="699"/>
      <c r="W594" s="699"/>
      <c r="X594" s="638"/>
      <c r="Y594" s="638"/>
      <c r="Z594" s="638"/>
    </row>
    <row r="595" spans="1:26" ht="15.75" customHeight="1">
      <c r="A595" s="638"/>
      <c r="B595" s="638"/>
      <c r="C595" s="638"/>
      <c r="D595" s="638"/>
      <c r="E595" s="700"/>
      <c r="F595" s="638"/>
      <c r="G595" s="638"/>
      <c r="H595" s="699"/>
      <c r="I595" s="699"/>
      <c r="J595" s="699"/>
      <c r="K595" s="699"/>
      <c r="L595" s="699"/>
      <c r="M595" s="699"/>
      <c r="N595" s="699"/>
      <c r="O595" s="699"/>
      <c r="P595" s="699"/>
      <c r="Q595" s="699"/>
      <c r="R595" s="699"/>
      <c r="S595" s="699"/>
      <c r="T595" s="699"/>
      <c r="U595" s="699"/>
      <c r="V595" s="699"/>
      <c r="W595" s="699"/>
      <c r="X595" s="638"/>
      <c r="Y595" s="638"/>
      <c r="Z595" s="638"/>
    </row>
    <row r="596" spans="1:26" ht="15.75" customHeight="1">
      <c r="A596" s="638"/>
      <c r="B596" s="638"/>
      <c r="C596" s="638"/>
      <c r="D596" s="638"/>
      <c r="E596" s="700"/>
      <c r="F596" s="638"/>
      <c r="G596" s="638"/>
      <c r="H596" s="699"/>
      <c r="I596" s="699"/>
      <c r="J596" s="699"/>
      <c r="K596" s="699"/>
      <c r="L596" s="699"/>
      <c r="M596" s="699"/>
      <c r="N596" s="699"/>
      <c r="O596" s="699"/>
      <c r="P596" s="699"/>
      <c r="Q596" s="699"/>
      <c r="R596" s="699"/>
      <c r="S596" s="699"/>
      <c r="T596" s="699"/>
      <c r="U596" s="699"/>
      <c r="V596" s="699"/>
      <c r="W596" s="699"/>
      <c r="X596" s="638"/>
      <c r="Y596" s="638"/>
      <c r="Z596" s="638"/>
    </row>
    <row r="597" spans="1:26" ht="15.75" customHeight="1">
      <c r="A597" s="638"/>
      <c r="B597" s="638"/>
      <c r="C597" s="638"/>
      <c r="D597" s="638"/>
      <c r="E597" s="700"/>
      <c r="F597" s="638"/>
      <c r="G597" s="638"/>
      <c r="H597" s="699"/>
      <c r="I597" s="699"/>
      <c r="J597" s="699"/>
      <c r="K597" s="699"/>
      <c r="L597" s="699"/>
      <c r="M597" s="699"/>
      <c r="N597" s="699"/>
      <c r="O597" s="699"/>
      <c r="P597" s="699"/>
      <c r="Q597" s="699"/>
      <c r="R597" s="699"/>
      <c r="S597" s="699"/>
      <c r="T597" s="699"/>
      <c r="U597" s="699"/>
      <c r="V597" s="699"/>
      <c r="W597" s="699"/>
      <c r="X597" s="638"/>
      <c r="Y597" s="638"/>
      <c r="Z597" s="638"/>
    </row>
    <row r="598" spans="1:26" ht="15.75" customHeight="1">
      <c r="A598" s="638"/>
      <c r="B598" s="638"/>
      <c r="C598" s="638"/>
      <c r="D598" s="638"/>
      <c r="E598" s="700"/>
      <c r="F598" s="638"/>
      <c r="G598" s="638"/>
      <c r="H598" s="699"/>
      <c r="I598" s="699"/>
      <c r="J598" s="699"/>
      <c r="K598" s="699"/>
      <c r="L598" s="699"/>
      <c r="M598" s="699"/>
      <c r="N598" s="699"/>
      <c r="O598" s="699"/>
      <c r="P598" s="699"/>
      <c r="Q598" s="699"/>
      <c r="R598" s="699"/>
      <c r="S598" s="699"/>
      <c r="T598" s="699"/>
      <c r="U598" s="699"/>
      <c r="V598" s="699"/>
      <c r="W598" s="699"/>
      <c r="X598" s="638"/>
      <c r="Y598" s="638"/>
      <c r="Z598" s="638"/>
    </row>
    <row r="599" spans="1:26" ht="15.75" customHeight="1">
      <c r="A599" s="638"/>
      <c r="B599" s="638"/>
      <c r="C599" s="638"/>
      <c r="D599" s="638"/>
      <c r="E599" s="700"/>
      <c r="F599" s="638"/>
      <c r="G599" s="638"/>
      <c r="H599" s="699"/>
      <c r="I599" s="699"/>
      <c r="J599" s="699"/>
      <c r="K599" s="699"/>
      <c r="L599" s="699"/>
      <c r="M599" s="699"/>
      <c r="N599" s="699"/>
      <c r="O599" s="699"/>
      <c r="P599" s="699"/>
      <c r="Q599" s="699"/>
      <c r="R599" s="699"/>
      <c r="S599" s="699"/>
      <c r="T599" s="699"/>
      <c r="U599" s="699"/>
      <c r="V599" s="699"/>
      <c r="W599" s="699"/>
      <c r="X599" s="638"/>
      <c r="Y599" s="638"/>
      <c r="Z599" s="638"/>
    </row>
    <row r="600" spans="1:26" ht="15.75" customHeight="1">
      <c r="A600" s="638"/>
      <c r="B600" s="638"/>
      <c r="C600" s="638"/>
      <c r="D600" s="638"/>
      <c r="E600" s="700"/>
      <c r="F600" s="638"/>
      <c r="G600" s="638"/>
      <c r="H600" s="699"/>
      <c r="I600" s="699"/>
      <c r="J600" s="699"/>
      <c r="K600" s="699"/>
      <c r="L600" s="699"/>
      <c r="M600" s="699"/>
      <c r="N600" s="699"/>
      <c r="O600" s="699"/>
      <c r="P600" s="699"/>
      <c r="Q600" s="699"/>
      <c r="R600" s="699"/>
      <c r="S600" s="699"/>
      <c r="T600" s="699"/>
      <c r="U600" s="699"/>
      <c r="V600" s="699"/>
      <c r="W600" s="699"/>
      <c r="X600" s="638"/>
      <c r="Y600" s="638"/>
      <c r="Z600" s="638"/>
    </row>
    <row r="601" spans="1:26" ht="15.75" customHeight="1">
      <c r="A601" s="638"/>
      <c r="B601" s="638"/>
      <c r="C601" s="638"/>
      <c r="D601" s="638"/>
      <c r="E601" s="700"/>
      <c r="F601" s="638"/>
      <c r="G601" s="638"/>
      <c r="H601" s="699"/>
      <c r="I601" s="699"/>
      <c r="J601" s="699"/>
      <c r="K601" s="699"/>
      <c r="L601" s="699"/>
      <c r="M601" s="699"/>
      <c r="N601" s="699"/>
      <c r="O601" s="699"/>
      <c r="P601" s="699"/>
      <c r="Q601" s="699"/>
      <c r="R601" s="699"/>
      <c r="S601" s="699"/>
      <c r="T601" s="699"/>
      <c r="U601" s="699"/>
      <c r="V601" s="699"/>
      <c r="W601" s="699"/>
      <c r="X601" s="638"/>
      <c r="Y601" s="638"/>
      <c r="Z601" s="638"/>
    </row>
    <row r="602" spans="1:26" ht="15.75" customHeight="1">
      <c r="A602" s="638"/>
      <c r="B602" s="638"/>
      <c r="C602" s="638"/>
      <c r="D602" s="638"/>
      <c r="E602" s="700"/>
      <c r="F602" s="638"/>
      <c r="G602" s="638"/>
      <c r="H602" s="699"/>
      <c r="I602" s="699"/>
      <c r="J602" s="699"/>
      <c r="K602" s="699"/>
      <c r="L602" s="699"/>
      <c r="M602" s="699"/>
      <c r="N602" s="699"/>
      <c r="O602" s="699"/>
      <c r="P602" s="699"/>
      <c r="Q602" s="699"/>
      <c r="R602" s="699"/>
      <c r="S602" s="699"/>
      <c r="T602" s="699"/>
      <c r="U602" s="699"/>
      <c r="V602" s="699"/>
      <c r="W602" s="699"/>
      <c r="X602" s="638"/>
      <c r="Y602" s="638"/>
      <c r="Z602" s="638"/>
    </row>
    <row r="603" spans="1:26" ht="15.75" customHeight="1">
      <c r="A603" s="638"/>
      <c r="B603" s="638"/>
      <c r="C603" s="638"/>
      <c r="D603" s="638"/>
      <c r="E603" s="700"/>
      <c r="F603" s="638"/>
      <c r="G603" s="638"/>
      <c r="H603" s="699"/>
      <c r="I603" s="699"/>
      <c r="J603" s="699"/>
      <c r="K603" s="699"/>
      <c r="L603" s="699"/>
      <c r="M603" s="699"/>
      <c r="N603" s="699"/>
      <c r="O603" s="699"/>
      <c r="P603" s="699"/>
      <c r="Q603" s="699"/>
      <c r="R603" s="699"/>
      <c r="S603" s="699"/>
      <c r="T603" s="699"/>
      <c r="U603" s="699"/>
      <c r="V603" s="699"/>
      <c r="W603" s="699"/>
      <c r="X603" s="638"/>
      <c r="Y603" s="638"/>
      <c r="Z603" s="638"/>
    </row>
    <row r="604" spans="1:26" ht="15.75" customHeight="1">
      <c r="A604" s="638"/>
      <c r="B604" s="638"/>
      <c r="C604" s="638"/>
      <c r="D604" s="638"/>
      <c r="E604" s="700"/>
      <c r="F604" s="638"/>
      <c r="G604" s="638"/>
      <c r="H604" s="699"/>
      <c r="I604" s="699"/>
      <c r="J604" s="699"/>
      <c r="K604" s="699"/>
      <c r="L604" s="699"/>
      <c r="M604" s="699"/>
      <c r="N604" s="699"/>
      <c r="O604" s="699"/>
      <c r="P604" s="699"/>
      <c r="Q604" s="699"/>
      <c r="R604" s="699"/>
      <c r="S604" s="699"/>
      <c r="T604" s="699"/>
      <c r="U604" s="699"/>
      <c r="V604" s="699"/>
      <c r="W604" s="699"/>
      <c r="X604" s="638"/>
      <c r="Y604" s="638"/>
      <c r="Z604" s="638"/>
    </row>
    <row r="605" spans="1:26" ht="15.75" customHeight="1">
      <c r="A605" s="638"/>
      <c r="B605" s="638"/>
      <c r="C605" s="638"/>
      <c r="D605" s="638"/>
      <c r="E605" s="700"/>
      <c r="F605" s="638"/>
      <c r="G605" s="638"/>
      <c r="H605" s="699"/>
      <c r="I605" s="699"/>
      <c r="J605" s="699"/>
      <c r="K605" s="699"/>
      <c r="L605" s="699"/>
      <c r="M605" s="699"/>
      <c r="N605" s="699"/>
      <c r="O605" s="699"/>
      <c r="P605" s="699"/>
      <c r="Q605" s="699"/>
      <c r="R605" s="699"/>
      <c r="S605" s="699"/>
      <c r="T605" s="699"/>
      <c r="U605" s="699"/>
      <c r="V605" s="699"/>
      <c r="W605" s="699"/>
      <c r="X605" s="638"/>
      <c r="Y605" s="638"/>
      <c r="Z605" s="638"/>
    </row>
    <row r="606" spans="1:26" ht="15.75" customHeight="1">
      <c r="A606" s="638"/>
      <c r="B606" s="638"/>
      <c r="C606" s="638"/>
      <c r="D606" s="638"/>
      <c r="E606" s="700"/>
      <c r="F606" s="638"/>
      <c r="G606" s="638"/>
      <c r="H606" s="699"/>
      <c r="I606" s="699"/>
      <c r="J606" s="699"/>
      <c r="K606" s="699"/>
      <c r="L606" s="699"/>
      <c r="M606" s="699"/>
      <c r="N606" s="699"/>
      <c r="O606" s="699"/>
      <c r="P606" s="699"/>
      <c r="Q606" s="699"/>
      <c r="R606" s="699"/>
      <c r="S606" s="699"/>
      <c r="T606" s="699"/>
      <c r="U606" s="699"/>
      <c r="V606" s="699"/>
      <c r="W606" s="699"/>
      <c r="X606" s="638"/>
      <c r="Y606" s="638"/>
      <c r="Z606" s="638"/>
    </row>
    <row r="607" spans="1:26" ht="15.75" customHeight="1">
      <c r="A607" s="638"/>
      <c r="B607" s="638"/>
      <c r="C607" s="638"/>
      <c r="D607" s="638"/>
      <c r="E607" s="700"/>
      <c r="F607" s="638"/>
      <c r="G607" s="638"/>
      <c r="H607" s="699"/>
      <c r="I607" s="699"/>
      <c r="J607" s="699"/>
      <c r="K607" s="699"/>
      <c r="L607" s="699"/>
      <c r="M607" s="699"/>
      <c r="N607" s="699"/>
      <c r="O607" s="699"/>
      <c r="P607" s="699"/>
      <c r="Q607" s="699"/>
      <c r="R607" s="699"/>
      <c r="S607" s="699"/>
      <c r="T607" s="699"/>
      <c r="U607" s="699"/>
      <c r="V607" s="699"/>
      <c r="W607" s="699"/>
      <c r="X607" s="638"/>
      <c r="Y607" s="638"/>
      <c r="Z607" s="638"/>
    </row>
    <row r="608" spans="1:26" ht="15.75" customHeight="1">
      <c r="A608" s="638"/>
      <c r="B608" s="638"/>
      <c r="C608" s="638"/>
      <c r="D608" s="638"/>
      <c r="E608" s="700"/>
      <c r="F608" s="638"/>
      <c r="G608" s="638"/>
      <c r="H608" s="699"/>
      <c r="I608" s="699"/>
      <c r="J608" s="699"/>
      <c r="K608" s="699"/>
      <c r="L608" s="699"/>
      <c r="M608" s="699"/>
      <c r="N608" s="699"/>
      <c r="O608" s="699"/>
      <c r="P608" s="699"/>
      <c r="Q608" s="699"/>
      <c r="R608" s="699"/>
      <c r="S608" s="699"/>
      <c r="T608" s="699"/>
      <c r="U608" s="699"/>
      <c r="V608" s="699"/>
      <c r="W608" s="699"/>
      <c r="X608" s="638"/>
      <c r="Y608" s="638"/>
      <c r="Z608" s="638"/>
    </row>
    <row r="609" spans="1:26" ht="15.75" customHeight="1">
      <c r="A609" s="638"/>
      <c r="B609" s="638"/>
      <c r="C609" s="638"/>
      <c r="D609" s="638"/>
      <c r="E609" s="700"/>
      <c r="F609" s="638"/>
      <c r="G609" s="638"/>
      <c r="H609" s="699"/>
      <c r="I609" s="699"/>
      <c r="J609" s="699"/>
      <c r="K609" s="699"/>
      <c r="L609" s="699"/>
      <c r="M609" s="699"/>
      <c r="N609" s="699"/>
      <c r="O609" s="699"/>
      <c r="P609" s="699"/>
      <c r="Q609" s="699"/>
      <c r="R609" s="699"/>
      <c r="S609" s="699"/>
      <c r="T609" s="699"/>
      <c r="U609" s="699"/>
      <c r="V609" s="699"/>
      <c r="W609" s="699"/>
      <c r="X609" s="638"/>
      <c r="Y609" s="638"/>
      <c r="Z609" s="638"/>
    </row>
    <row r="610" spans="1:26" ht="15.75" customHeight="1">
      <c r="A610" s="638"/>
      <c r="B610" s="638"/>
      <c r="C610" s="638"/>
      <c r="D610" s="638"/>
      <c r="E610" s="700"/>
      <c r="F610" s="638"/>
      <c r="G610" s="638"/>
      <c r="H610" s="699"/>
      <c r="I610" s="699"/>
      <c r="J610" s="699"/>
      <c r="K610" s="699"/>
      <c r="L610" s="699"/>
      <c r="M610" s="699"/>
      <c r="N610" s="699"/>
      <c r="O610" s="699"/>
      <c r="P610" s="699"/>
      <c r="Q610" s="699"/>
      <c r="R610" s="699"/>
      <c r="S610" s="699"/>
      <c r="T610" s="699"/>
      <c r="U610" s="699"/>
      <c r="V610" s="699"/>
      <c r="W610" s="699"/>
      <c r="X610" s="638"/>
      <c r="Y610" s="638"/>
      <c r="Z610" s="638"/>
    </row>
    <row r="611" spans="1:26" ht="15.75" customHeight="1">
      <c r="A611" s="638"/>
      <c r="B611" s="638"/>
      <c r="C611" s="638"/>
      <c r="D611" s="638"/>
      <c r="E611" s="700"/>
      <c r="F611" s="638"/>
      <c r="G611" s="638"/>
      <c r="H611" s="699"/>
      <c r="I611" s="699"/>
      <c r="J611" s="699"/>
      <c r="K611" s="699"/>
      <c r="L611" s="699"/>
      <c r="M611" s="699"/>
      <c r="N611" s="699"/>
      <c r="O611" s="699"/>
      <c r="P611" s="699"/>
      <c r="Q611" s="699"/>
      <c r="R611" s="699"/>
      <c r="S611" s="699"/>
      <c r="T611" s="699"/>
      <c r="U611" s="699"/>
      <c r="V611" s="699"/>
      <c r="W611" s="699"/>
      <c r="X611" s="638"/>
      <c r="Y611" s="638"/>
      <c r="Z611" s="638"/>
    </row>
    <row r="612" spans="1:26" ht="15.75" customHeight="1">
      <c r="A612" s="638"/>
      <c r="B612" s="638"/>
      <c r="C612" s="638"/>
      <c r="D612" s="638"/>
      <c r="E612" s="700"/>
      <c r="F612" s="638"/>
      <c r="G612" s="638"/>
      <c r="H612" s="699"/>
      <c r="I612" s="699"/>
      <c r="J612" s="699"/>
      <c r="K612" s="699"/>
      <c r="L612" s="699"/>
      <c r="M612" s="699"/>
      <c r="N612" s="699"/>
      <c r="O612" s="699"/>
      <c r="P612" s="699"/>
      <c r="Q612" s="699"/>
      <c r="R612" s="699"/>
      <c r="S612" s="699"/>
      <c r="T612" s="699"/>
      <c r="U612" s="699"/>
      <c r="V612" s="699"/>
      <c r="W612" s="699"/>
      <c r="X612" s="638"/>
      <c r="Y612" s="638"/>
      <c r="Z612" s="638"/>
    </row>
    <row r="613" spans="1:26" ht="15.75" customHeight="1">
      <c r="A613" s="638"/>
      <c r="B613" s="638"/>
      <c r="C613" s="638"/>
      <c r="D613" s="638"/>
      <c r="E613" s="700"/>
      <c r="F613" s="638"/>
      <c r="G613" s="638"/>
      <c r="H613" s="699"/>
      <c r="I613" s="699"/>
      <c r="J613" s="699"/>
      <c r="K613" s="699"/>
      <c r="L613" s="699"/>
      <c r="M613" s="699"/>
      <c r="N613" s="699"/>
      <c r="O613" s="699"/>
      <c r="P613" s="699"/>
      <c r="Q613" s="699"/>
      <c r="R613" s="699"/>
      <c r="S613" s="699"/>
      <c r="T613" s="699"/>
      <c r="U613" s="699"/>
      <c r="V613" s="699"/>
      <c r="W613" s="699"/>
      <c r="X613" s="638"/>
      <c r="Y613" s="638"/>
      <c r="Z613" s="638"/>
    </row>
    <row r="614" spans="1:26" ht="15.75" customHeight="1">
      <c r="A614" s="638"/>
      <c r="B614" s="638"/>
      <c r="C614" s="638"/>
      <c r="D614" s="638"/>
      <c r="E614" s="700"/>
      <c r="F614" s="638"/>
      <c r="G614" s="638"/>
      <c r="H614" s="699"/>
      <c r="I614" s="699"/>
      <c r="J614" s="699"/>
      <c r="K614" s="699"/>
      <c r="L614" s="699"/>
      <c r="M614" s="699"/>
      <c r="N614" s="699"/>
      <c r="O614" s="699"/>
      <c r="P614" s="699"/>
      <c r="Q614" s="699"/>
      <c r="R614" s="699"/>
      <c r="S614" s="699"/>
      <c r="T614" s="699"/>
      <c r="U614" s="699"/>
      <c r="V614" s="699"/>
      <c r="W614" s="699"/>
      <c r="X614" s="638"/>
      <c r="Y614" s="638"/>
      <c r="Z614" s="638"/>
    </row>
    <row r="615" spans="1:26" ht="15.75" customHeight="1">
      <c r="A615" s="638"/>
      <c r="B615" s="638"/>
      <c r="C615" s="638"/>
      <c r="D615" s="638"/>
      <c r="E615" s="700"/>
      <c r="F615" s="638"/>
      <c r="G615" s="638"/>
      <c r="H615" s="699"/>
      <c r="I615" s="699"/>
      <c r="J615" s="699"/>
      <c r="K615" s="699"/>
      <c r="L615" s="699"/>
      <c r="M615" s="699"/>
      <c r="N615" s="699"/>
      <c r="O615" s="699"/>
      <c r="P615" s="699"/>
      <c r="Q615" s="699"/>
      <c r="R615" s="699"/>
      <c r="S615" s="699"/>
      <c r="T615" s="699"/>
      <c r="U615" s="699"/>
      <c r="V615" s="699"/>
      <c r="W615" s="699"/>
      <c r="X615" s="638"/>
      <c r="Y615" s="638"/>
      <c r="Z615" s="638"/>
    </row>
    <row r="616" spans="1:26" ht="15.75" customHeight="1">
      <c r="A616" s="638"/>
      <c r="B616" s="638"/>
      <c r="C616" s="638"/>
      <c r="D616" s="638"/>
      <c r="E616" s="700"/>
      <c r="F616" s="638"/>
      <c r="G616" s="638"/>
      <c r="H616" s="699"/>
      <c r="I616" s="699"/>
      <c r="J616" s="699"/>
      <c r="K616" s="699"/>
      <c r="L616" s="699"/>
      <c r="M616" s="699"/>
      <c r="N616" s="699"/>
      <c r="O616" s="699"/>
      <c r="P616" s="699"/>
      <c r="Q616" s="699"/>
      <c r="R616" s="699"/>
      <c r="S616" s="699"/>
      <c r="T616" s="699"/>
      <c r="U616" s="699"/>
      <c r="V616" s="699"/>
      <c r="W616" s="699"/>
      <c r="X616" s="638"/>
      <c r="Y616" s="638"/>
      <c r="Z616" s="638"/>
    </row>
    <row r="617" spans="1:26" ht="15.75" customHeight="1">
      <c r="A617" s="638"/>
      <c r="B617" s="638"/>
      <c r="C617" s="638"/>
      <c r="D617" s="638"/>
      <c r="E617" s="700"/>
      <c r="F617" s="638"/>
      <c r="G617" s="638"/>
      <c r="H617" s="699"/>
      <c r="I617" s="699"/>
      <c r="J617" s="699"/>
      <c r="K617" s="699"/>
      <c r="L617" s="699"/>
      <c r="M617" s="699"/>
      <c r="N617" s="699"/>
      <c r="O617" s="699"/>
      <c r="P617" s="699"/>
      <c r="Q617" s="699"/>
      <c r="R617" s="699"/>
      <c r="S617" s="699"/>
      <c r="T617" s="699"/>
      <c r="U617" s="699"/>
      <c r="V617" s="699"/>
      <c r="W617" s="699"/>
      <c r="X617" s="638"/>
      <c r="Y617" s="638"/>
      <c r="Z617" s="638"/>
    </row>
    <row r="618" spans="1:26" ht="15.75" customHeight="1">
      <c r="A618" s="638"/>
      <c r="B618" s="638"/>
      <c r="C618" s="638"/>
      <c r="D618" s="638"/>
      <c r="E618" s="700"/>
      <c r="F618" s="638"/>
      <c r="G618" s="638"/>
      <c r="H618" s="699"/>
      <c r="I618" s="699"/>
      <c r="J618" s="699"/>
      <c r="K618" s="699"/>
      <c r="L618" s="699"/>
      <c r="M618" s="699"/>
      <c r="N618" s="699"/>
      <c r="O618" s="699"/>
      <c r="P618" s="699"/>
      <c r="Q618" s="699"/>
      <c r="R618" s="699"/>
      <c r="S618" s="699"/>
      <c r="T618" s="699"/>
      <c r="U618" s="699"/>
      <c r="V618" s="699"/>
      <c r="W618" s="699"/>
      <c r="X618" s="638"/>
      <c r="Y618" s="638"/>
      <c r="Z618" s="638"/>
    </row>
    <row r="619" spans="1:26" ht="15.75" customHeight="1">
      <c r="A619" s="638"/>
      <c r="B619" s="638"/>
      <c r="C619" s="638"/>
      <c r="D619" s="638"/>
      <c r="E619" s="700"/>
      <c r="F619" s="638"/>
      <c r="G619" s="638"/>
      <c r="H619" s="699"/>
      <c r="I619" s="699"/>
      <c r="J619" s="699"/>
      <c r="K619" s="699"/>
      <c r="L619" s="699"/>
      <c r="M619" s="699"/>
      <c r="N619" s="699"/>
      <c r="O619" s="699"/>
      <c r="P619" s="699"/>
      <c r="Q619" s="699"/>
      <c r="R619" s="699"/>
      <c r="S619" s="699"/>
      <c r="T619" s="699"/>
      <c r="U619" s="699"/>
      <c r="V619" s="699"/>
      <c r="W619" s="699"/>
      <c r="X619" s="638"/>
      <c r="Y619" s="638"/>
      <c r="Z619" s="638"/>
    </row>
    <row r="620" spans="1:26" ht="15.75" customHeight="1">
      <c r="A620" s="638"/>
      <c r="B620" s="638"/>
      <c r="C620" s="638"/>
      <c r="D620" s="638"/>
      <c r="E620" s="700"/>
      <c r="F620" s="638"/>
      <c r="G620" s="638"/>
      <c r="H620" s="699"/>
      <c r="I620" s="699"/>
      <c r="J620" s="699"/>
      <c r="K620" s="699"/>
      <c r="L620" s="699"/>
      <c r="M620" s="699"/>
      <c r="N620" s="699"/>
      <c r="O620" s="699"/>
      <c r="P620" s="699"/>
      <c r="Q620" s="699"/>
      <c r="R620" s="699"/>
      <c r="S620" s="699"/>
      <c r="T620" s="699"/>
      <c r="U620" s="699"/>
      <c r="V620" s="699"/>
      <c r="W620" s="699"/>
      <c r="X620" s="638"/>
      <c r="Y620" s="638"/>
      <c r="Z620" s="638"/>
    </row>
    <row r="621" spans="1:26" ht="15.75" customHeight="1">
      <c r="A621" s="638"/>
      <c r="B621" s="638"/>
      <c r="C621" s="638"/>
      <c r="D621" s="638"/>
      <c r="E621" s="700"/>
      <c r="F621" s="638"/>
      <c r="G621" s="638"/>
      <c r="H621" s="699"/>
      <c r="I621" s="699"/>
      <c r="J621" s="699"/>
      <c r="K621" s="699"/>
      <c r="L621" s="699"/>
      <c r="M621" s="699"/>
      <c r="N621" s="699"/>
      <c r="O621" s="699"/>
      <c r="P621" s="699"/>
      <c r="Q621" s="699"/>
      <c r="R621" s="699"/>
      <c r="S621" s="699"/>
      <c r="T621" s="699"/>
      <c r="U621" s="699"/>
      <c r="V621" s="699"/>
      <c r="W621" s="699"/>
      <c r="X621" s="638"/>
      <c r="Y621" s="638"/>
      <c r="Z621" s="638"/>
    </row>
    <row r="622" spans="1:26" ht="15.75" customHeight="1">
      <c r="A622" s="638"/>
      <c r="B622" s="638"/>
      <c r="C622" s="638"/>
      <c r="D622" s="638"/>
      <c r="E622" s="700"/>
      <c r="F622" s="638"/>
      <c r="G622" s="638"/>
      <c r="H622" s="699"/>
      <c r="I622" s="699"/>
      <c r="J622" s="699"/>
      <c r="K622" s="699"/>
      <c r="L622" s="699"/>
      <c r="M622" s="699"/>
      <c r="N622" s="699"/>
      <c r="O622" s="699"/>
      <c r="P622" s="699"/>
      <c r="Q622" s="699"/>
      <c r="R622" s="699"/>
      <c r="S622" s="699"/>
      <c r="T622" s="699"/>
      <c r="U622" s="699"/>
      <c r="V622" s="699"/>
      <c r="W622" s="699"/>
      <c r="X622" s="638"/>
      <c r="Y622" s="638"/>
      <c r="Z622" s="638"/>
    </row>
    <row r="623" spans="1:26" ht="15.75" customHeight="1">
      <c r="A623" s="638"/>
      <c r="B623" s="638"/>
      <c r="C623" s="638"/>
      <c r="D623" s="638"/>
      <c r="E623" s="700"/>
      <c r="F623" s="638"/>
      <c r="G623" s="638"/>
      <c r="H623" s="699"/>
      <c r="I623" s="699"/>
      <c r="J623" s="699"/>
      <c r="K623" s="699"/>
      <c r="L623" s="699"/>
      <c r="M623" s="699"/>
      <c r="N623" s="699"/>
      <c r="O623" s="699"/>
      <c r="P623" s="699"/>
      <c r="Q623" s="699"/>
      <c r="R623" s="699"/>
      <c r="S623" s="699"/>
      <c r="T623" s="699"/>
      <c r="U623" s="699"/>
      <c r="V623" s="699"/>
      <c r="W623" s="699"/>
      <c r="X623" s="638"/>
      <c r="Y623" s="638"/>
      <c r="Z623" s="638"/>
    </row>
    <row r="624" spans="1:26" ht="15.75" customHeight="1">
      <c r="A624" s="638"/>
      <c r="B624" s="638"/>
      <c r="C624" s="638"/>
      <c r="D624" s="638"/>
      <c r="E624" s="700"/>
      <c r="F624" s="638"/>
      <c r="G624" s="638"/>
      <c r="H624" s="699"/>
      <c r="I624" s="699"/>
      <c r="J624" s="699"/>
      <c r="K624" s="699"/>
      <c r="L624" s="699"/>
      <c r="M624" s="699"/>
      <c r="N624" s="699"/>
      <c r="O624" s="699"/>
      <c r="P624" s="699"/>
      <c r="Q624" s="699"/>
      <c r="R624" s="699"/>
      <c r="S624" s="699"/>
      <c r="T624" s="699"/>
      <c r="U624" s="699"/>
      <c r="V624" s="699"/>
      <c r="W624" s="699"/>
      <c r="X624" s="638"/>
      <c r="Y624" s="638"/>
      <c r="Z624" s="638"/>
    </row>
    <row r="625" spans="1:26" ht="15.75" customHeight="1">
      <c r="A625" s="638"/>
      <c r="B625" s="638"/>
      <c r="C625" s="638"/>
      <c r="D625" s="638"/>
      <c r="E625" s="700"/>
      <c r="F625" s="638"/>
      <c r="G625" s="638"/>
      <c r="H625" s="699"/>
      <c r="I625" s="699"/>
      <c r="J625" s="699"/>
      <c r="K625" s="699"/>
      <c r="L625" s="699"/>
      <c r="M625" s="699"/>
      <c r="N625" s="699"/>
      <c r="O625" s="699"/>
      <c r="P625" s="699"/>
      <c r="Q625" s="699"/>
      <c r="R625" s="699"/>
      <c r="S625" s="699"/>
      <c r="T625" s="699"/>
      <c r="U625" s="699"/>
      <c r="V625" s="699"/>
      <c r="W625" s="699"/>
      <c r="X625" s="638"/>
      <c r="Y625" s="638"/>
      <c r="Z625" s="638"/>
    </row>
    <row r="626" spans="1:26" ht="15.75" customHeight="1">
      <c r="A626" s="638"/>
      <c r="B626" s="638"/>
      <c r="C626" s="638"/>
      <c r="D626" s="638"/>
      <c r="E626" s="700"/>
      <c r="F626" s="638"/>
      <c r="G626" s="638"/>
      <c r="H626" s="699"/>
      <c r="I626" s="699"/>
      <c r="J626" s="699"/>
      <c r="K626" s="699"/>
      <c r="L626" s="699"/>
      <c r="M626" s="699"/>
      <c r="N626" s="699"/>
      <c r="O626" s="699"/>
      <c r="P626" s="699"/>
      <c r="Q626" s="699"/>
      <c r="R626" s="699"/>
      <c r="S626" s="699"/>
      <c r="T626" s="699"/>
      <c r="U626" s="699"/>
      <c r="V626" s="699"/>
      <c r="W626" s="699"/>
      <c r="X626" s="638"/>
      <c r="Y626" s="638"/>
      <c r="Z626" s="638"/>
    </row>
    <row r="627" spans="1:26" ht="15.75" customHeight="1">
      <c r="A627" s="638"/>
      <c r="B627" s="638"/>
      <c r="C627" s="638"/>
      <c r="D627" s="638"/>
      <c r="E627" s="700"/>
      <c r="F627" s="638"/>
      <c r="G627" s="638"/>
      <c r="H627" s="699"/>
      <c r="I627" s="699"/>
      <c r="J627" s="699"/>
      <c r="K627" s="699"/>
      <c r="L627" s="699"/>
      <c r="M627" s="699"/>
      <c r="N627" s="699"/>
      <c r="O627" s="699"/>
      <c r="P627" s="699"/>
      <c r="Q627" s="699"/>
      <c r="R627" s="699"/>
      <c r="S627" s="699"/>
      <c r="T627" s="699"/>
      <c r="U627" s="699"/>
      <c r="V627" s="699"/>
      <c r="W627" s="699"/>
      <c r="X627" s="638"/>
      <c r="Y627" s="638"/>
      <c r="Z627" s="638"/>
    </row>
    <row r="628" spans="1:26" ht="15.75" customHeight="1">
      <c r="A628" s="638"/>
      <c r="B628" s="638"/>
      <c r="C628" s="638"/>
      <c r="D628" s="638"/>
      <c r="E628" s="700"/>
      <c r="F628" s="638"/>
      <c r="G628" s="638"/>
      <c r="H628" s="699"/>
      <c r="I628" s="699"/>
      <c r="J628" s="699"/>
      <c r="K628" s="699"/>
      <c r="L628" s="699"/>
      <c r="M628" s="699"/>
      <c r="N628" s="699"/>
      <c r="O628" s="699"/>
      <c r="P628" s="699"/>
      <c r="Q628" s="699"/>
      <c r="R628" s="699"/>
      <c r="S628" s="699"/>
      <c r="T628" s="699"/>
      <c r="U628" s="699"/>
      <c r="V628" s="699"/>
      <c r="W628" s="699"/>
      <c r="X628" s="638"/>
      <c r="Y628" s="638"/>
      <c r="Z628" s="638"/>
    </row>
    <row r="629" spans="1:26" ht="15.75" customHeight="1">
      <c r="A629" s="638"/>
      <c r="B629" s="638"/>
      <c r="C629" s="638"/>
      <c r="D629" s="638"/>
      <c r="E629" s="700"/>
      <c r="F629" s="638"/>
      <c r="G629" s="638"/>
      <c r="H629" s="699"/>
      <c r="I629" s="699"/>
      <c r="J629" s="699"/>
      <c r="K629" s="699"/>
      <c r="L629" s="699"/>
      <c r="M629" s="699"/>
      <c r="N629" s="699"/>
      <c r="O629" s="699"/>
      <c r="P629" s="699"/>
      <c r="Q629" s="699"/>
      <c r="R629" s="699"/>
      <c r="S629" s="699"/>
      <c r="T629" s="699"/>
      <c r="U629" s="699"/>
      <c r="V629" s="699"/>
      <c r="W629" s="699"/>
      <c r="X629" s="638"/>
      <c r="Y629" s="638"/>
      <c r="Z629" s="638"/>
    </row>
    <row r="630" spans="1:26" ht="15.75" customHeight="1">
      <c r="A630" s="638"/>
      <c r="B630" s="638"/>
      <c r="C630" s="638"/>
      <c r="D630" s="638"/>
      <c r="E630" s="700"/>
      <c r="F630" s="638"/>
      <c r="G630" s="638"/>
      <c r="H630" s="699"/>
      <c r="I630" s="699"/>
      <c r="J630" s="699"/>
      <c r="K630" s="699"/>
      <c r="L630" s="699"/>
      <c r="M630" s="699"/>
      <c r="N630" s="699"/>
      <c r="O630" s="699"/>
      <c r="P630" s="699"/>
      <c r="Q630" s="699"/>
      <c r="R630" s="699"/>
      <c r="S630" s="699"/>
      <c r="T630" s="699"/>
      <c r="U630" s="699"/>
      <c r="V630" s="699"/>
      <c r="W630" s="699"/>
      <c r="X630" s="638"/>
      <c r="Y630" s="638"/>
      <c r="Z630" s="638"/>
    </row>
    <row r="631" spans="1:26" ht="15.75" customHeight="1">
      <c r="A631" s="638"/>
      <c r="B631" s="638"/>
      <c r="C631" s="638"/>
      <c r="D631" s="638"/>
      <c r="E631" s="700"/>
      <c r="F631" s="638"/>
      <c r="G631" s="638"/>
      <c r="H631" s="699"/>
      <c r="I631" s="699"/>
      <c r="J631" s="699"/>
      <c r="K631" s="699"/>
      <c r="L631" s="699"/>
      <c r="M631" s="699"/>
      <c r="N631" s="699"/>
      <c r="O631" s="699"/>
      <c r="P631" s="699"/>
      <c r="Q631" s="699"/>
      <c r="R631" s="699"/>
      <c r="S631" s="699"/>
      <c r="T631" s="699"/>
      <c r="U631" s="699"/>
      <c r="V631" s="699"/>
      <c r="W631" s="699"/>
      <c r="X631" s="638"/>
      <c r="Y631" s="638"/>
      <c r="Z631" s="638"/>
    </row>
    <row r="632" spans="1:26" ht="15.75" customHeight="1">
      <c r="A632" s="638"/>
      <c r="B632" s="638"/>
      <c r="C632" s="638"/>
      <c r="D632" s="638"/>
      <c r="E632" s="700"/>
      <c r="F632" s="638"/>
      <c r="G632" s="638"/>
      <c r="H632" s="699"/>
      <c r="I632" s="699"/>
      <c r="J632" s="699"/>
      <c r="K632" s="699"/>
      <c r="L632" s="699"/>
      <c r="M632" s="699"/>
      <c r="N632" s="699"/>
      <c r="O632" s="699"/>
      <c r="P632" s="699"/>
      <c r="Q632" s="699"/>
      <c r="R632" s="699"/>
      <c r="S632" s="699"/>
      <c r="T632" s="699"/>
      <c r="U632" s="699"/>
      <c r="V632" s="699"/>
      <c r="W632" s="699"/>
      <c r="X632" s="638"/>
      <c r="Y632" s="638"/>
      <c r="Z632" s="638"/>
    </row>
    <row r="633" spans="1:26" ht="15.75" customHeight="1">
      <c r="A633" s="638"/>
      <c r="B633" s="638"/>
      <c r="C633" s="638"/>
      <c r="D633" s="638"/>
      <c r="E633" s="700"/>
      <c r="F633" s="638"/>
      <c r="G633" s="638"/>
      <c r="H633" s="699"/>
      <c r="I633" s="699"/>
      <c r="J633" s="699"/>
      <c r="K633" s="699"/>
      <c r="L633" s="699"/>
      <c r="M633" s="699"/>
      <c r="N633" s="699"/>
      <c r="O633" s="699"/>
      <c r="P633" s="699"/>
      <c r="Q633" s="699"/>
      <c r="R633" s="699"/>
      <c r="S633" s="699"/>
      <c r="T633" s="699"/>
      <c r="U633" s="699"/>
      <c r="V633" s="699"/>
      <c r="W633" s="699"/>
      <c r="X633" s="638"/>
      <c r="Y633" s="638"/>
      <c r="Z633" s="638"/>
    </row>
    <row r="634" spans="1:26" ht="15.75" customHeight="1">
      <c r="A634" s="638"/>
      <c r="B634" s="638"/>
      <c r="C634" s="638"/>
      <c r="D634" s="638"/>
      <c r="E634" s="700"/>
      <c r="F634" s="638"/>
      <c r="G634" s="638"/>
      <c r="H634" s="699"/>
      <c r="I634" s="699"/>
      <c r="J634" s="699"/>
      <c r="K634" s="699"/>
      <c r="L634" s="699"/>
      <c r="M634" s="699"/>
      <c r="N634" s="699"/>
      <c r="O634" s="699"/>
      <c r="P634" s="699"/>
      <c r="Q634" s="699"/>
      <c r="R634" s="699"/>
      <c r="S634" s="699"/>
      <c r="T634" s="699"/>
      <c r="U634" s="699"/>
      <c r="V634" s="699"/>
      <c r="W634" s="699"/>
      <c r="X634" s="638"/>
      <c r="Y634" s="638"/>
      <c r="Z634" s="638"/>
    </row>
    <row r="635" spans="1:26" ht="15.75" customHeight="1">
      <c r="A635" s="638"/>
      <c r="B635" s="638"/>
      <c r="C635" s="638"/>
      <c r="D635" s="638"/>
      <c r="E635" s="700"/>
      <c r="F635" s="638"/>
      <c r="G635" s="638"/>
      <c r="H635" s="699"/>
      <c r="I635" s="699"/>
      <c r="J635" s="699"/>
      <c r="K635" s="699"/>
      <c r="L635" s="699"/>
      <c r="M635" s="699"/>
      <c r="N635" s="699"/>
      <c r="O635" s="699"/>
      <c r="P635" s="699"/>
      <c r="Q635" s="699"/>
      <c r="R635" s="699"/>
      <c r="S635" s="699"/>
      <c r="T635" s="699"/>
      <c r="U635" s="699"/>
      <c r="V635" s="699"/>
      <c r="W635" s="699"/>
      <c r="X635" s="638"/>
      <c r="Y635" s="638"/>
      <c r="Z635" s="638"/>
    </row>
    <row r="636" spans="1:26" ht="15.75" customHeight="1">
      <c r="A636" s="638"/>
      <c r="B636" s="638"/>
      <c r="C636" s="638"/>
      <c r="D636" s="638"/>
      <c r="E636" s="700"/>
      <c r="F636" s="638"/>
      <c r="G636" s="638"/>
      <c r="H636" s="699"/>
      <c r="I636" s="699"/>
      <c r="J636" s="699"/>
      <c r="K636" s="699"/>
      <c r="L636" s="699"/>
      <c r="M636" s="699"/>
      <c r="N636" s="699"/>
      <c r="O636" s="699"/>
      <c r="P636" s="699"/>
      <c r="Q636" s="699"/>
      <c r="R636" s="699"/>
      <c r="S636" s="699"/>
      <c r="T636" s="699"/>
      <c r="U636" s="699"/>
      <c r="V636" s="699"/>
      <c r="W636" s="699"/>
      <c r="X636" s="638"/>
      <c r="Y636" s="638"/>
      <c r="Z636" s="638"/>
    </row>
    <row r="637" spans="1:26" ht="15.75" customHeight="1">
      <c r="A637" s="638"/>
      <c r="B637" s="638"/>
      <c r="C637" s="638"/>
      <c r="D637" s="638"/>
      <c r="E637" s="700"/>
      <c r="F637" s="638"/>
      <c r="G637" s="638"/>
      <c r="H637" s="699"/>
      <c r="I637" s="699"/>
      <c r="J637" s="699"/>
      <c r="K637" s="699"/>
      <c r="L637" s="699"/>
      <c r="M637" s="699"/>
      <c r="N637" s="699"/>
      <c r="O637" s="699"/>
      <c r="P637" s="699"/>
      <c r="Q637" s="699"/>
      <c r="R637" s="699"/>
      <c r="S637" s="699"/>
      <c r="T637" s="699"/>
      <c r="U637" s="699"/>
      <c r="V637" s="699"/>
      <c r="W637" s="699"/>
      <c r="X637" s="638"/>
      <c r="Y637" s="638"/>
      <c r="Z637" s="638"/>
    </row>
    <row r="638" spans="1:26" ht="15.75" customHeight="1">
      <c r="A638" s="638"/>
      <c r="B638" s="638"/>
      <c r="C638" s="638"/>
      <c r="D638" s="638"/>
      <c r="E638" s="700"/>
      <c r="F638" s="638"/>
      <c r="G638" s="638"/>
      <c r="H638" s="699"/>
      <c r="I638" s="699"/>
      <c r="J638" s="699"/>
      <c r="K638" s="699"/>
      <c r="L638" s="699"/>
      <c r="M638" s="699"/>
      <c r="N638" s="699"/>
      <c r="O638" s="699"/>
      <c r="P638" s="699"/>
      <c r="Q638" s="699"/>
      <c r="R638" s="699"/>
      <c r="S638" s="699"/>
      <c r="T638" s="699"/>
      <c r="U638" s="699"/>
      <c r="V638" s="699"/>
      <c r="W638" s="699"/>
      <c r="X638" s="638"/>
      <c r="Y638" s="638"/>
      <c r="Z638" s="638"/>
    </row>
    <row r="639" spans="1:26" ht="15.75" customHeight="1">
      <c r="A639" s="638"/>
      <c r="B639" s="638"/>
      <c r="C639" s="638"/>
      <c r="D639" s="638"/>
      <c r="E639" s="700"/>
      <c r="F639" s="638"/>
      <c r="G639" s="638"/>
      <c r="H639" s="699"/>
      <c r="I639" s="699"/>
      <c r="J639" s="699"/>
      <c r="K639" s="699"/>
      <c r="L639" s="699"/>
      <c r="M639" s="699"/>
      <c r="N639" s="699"/>
      <c r="O639" s="699"/>
      <c r="P639" s="699"/>
      <c r="Q639" s="699"/>
      <c r="R639" s="699"/>
      <c r="S639" s="699"/>
      <c r="T639" s="699"/>
      <c r="U639" s="699"/>
      <c r="V639" s="699"/>
      <c r="W639" s="699"/>
      <c r="X639" s="638"/>
      <c r="Y639" s="638"/>
      <c r="Z639" s="638"/>
    </row>
    <row r="640" spans="1:26" ht="15.75" customHeight="1">
      <c r="A640" s="638"/>
      <c r="B640" s="638"/>
      <c r="C640" s="638"/>
      <c r="D640" s="638"/>
      <c r="E640" s="700"/>
      <c r="F640" s="638"/>
      <c r="G640" s="638"/>
      <c r="H640" s="699"/>
      <c r="I640" s="699"/>
      <c r="J640" s="699"/>
      <c r="K640" s="699"/>
      <c r="L640" s="699"/>
      <c r="M640" s="699"/>
      <c r="N640" s="699"/>
      <c r="O640" s="699"/>
      <c r="P640" s="699"/>
      <c r="Q640" s="699"/>
      <c r="R640" s="699"/>
      <c r="S640" s="699"/>
      <c r="T640" s="699"/>
      <c r="U640" s="699"/>
      <c r="V640" s="699"/>
      <c r="W640" s="699"/>
      <c r="X640" s="638"/>
      <c r="Y640" s="638"/>
      <c r="Z640" s="638"/>
    </row>
    <row r="641" spans="1:26" ht="15.75" customHeight="1">
      <c r="A641" s="638"/>
      <c r="B641" s="638"/>
      <c r="C641" s="638"/>
      <c r="D641" s="638"/>
      <c r="E641" s="700"/>
      <c r="F641" s="638"/>
      <c r="G641" s="638"/>
      <c r="H641" s="699"/>
      <c r="I641" s="699"/>
      <c r="J641" s="699"/>
      <c r="K641" s="699"/>
      <c r="L641" s="699"/>
      <c r="M641" s="699"/>
      <c r="N641" s="699"/>
      <c r="O641" s="699"/>
      <c r="P641" s="699"/>
      <c r="Q641" s="699"/>
      <c r="R641" s="699"/>
      <c r="S641" s="699"/>
      <c r="T641" s="699"/>
      <c r="U641" s="699"/>
      <c r="V641" s="699"/>
      <c r="W641" s="699"/>
      <c r="X641" s="638"/>
      <c r="Y641" s="638"/>
      <c r="Z641" s="638"/>
    </row>
    <row r="642" spans="1:26" ht="15.75" customHeight="1">
      <c r="A642" s="638"/>
      <c r="B642" s="638"/>
      <c r="C642" s="638"/>
      <c r="D642" s="638"/>
      <c r="E642" s="700"/>
      <c r="F642" s="638"/>
      <c r="G642" s="638"/>
      <c r="H642" s="699"/>
      <c r="I642" s="699"/>
      <c r="J642" s="699"/>
      <c r="K642" s="699"/>
      <c r="L642" s="699"/>
      <c r="M642" s="699"/>
      <c r="N642" s="699"/>
      <c r="O642" s="699"/>
      <c r="P642" s="699"/>
      <c r="Q642" s="699"/>
      <c r="R642" s="699"/>
      <c r="S642" s="699"/>
      <c r="T642" s="699"/>
      <c r="U642" s="699"/>
      <c r="V642" s="699"/>
      <c r="W642" s="699"/>
      <c r="X642" s="638"/>
      <c r="Y642" s="638"/>
      <c r="Z642" s="638"/>
    </row>
    <row r="643" spans="1:26" ht="15.75" customHeight="1">
      <c r="A643" s="638"/>
      <c r="B643" s="638"/>
      <c r="C643" s="638"/>
      <c r="D643" s="638"/>
      <c r="E643" s="700"/>
      <c r="F643" s="638"/>
      <c r="G643" s="638"/>
      <c r="H643" s="699"/>
      <c r="I643" s="699"/>
      <c r="J643" s="699"/>
      <c r="K643" s="699"/>
      <c r="L643" s="699"/>
      <c r="M643" s="699"/>
      <c r="N643" s="699"/>
      <c r="O643" s="699"/>
      <c r="P643" s="699"/>
      <c r="Q643" s="699"/>
      <c r="R643" s="699"/>
      <c r="S643" s="699"/>
      <c r="T643" s="699"/>
      <c r="U643" s="699"/>
      <c r="V643" s="699"/>
      <c r="W643" s="699"/>
      <c r="X643" s="638"/>
      <c r="Y643" s="638"/>
      <c r="Z643" s="638"/>
    </row>
    <row r="644" spans="1:26" ht="15.75" customHeight="1">
      <c r="A644" s="638"/>
      <c r="B644" s="638"/>
      <c r="C644" s="638"/>
      <c r="D644" s="638"/>
      <c r="E644" s="700"/>
      <c r="F644" s="638"/>
      <c r="G644" s="638"/>
      <c r="H644" s="699"/>
      <c r="I644" s="699"/>
      <c r="J644" s="699"/>
      <c r="K644" s="699"/>
      <c r="L644" s="699"/>
      <c r="M644" s="699"/>
      <c r="N644" s="699"/>
      <c r="O644" s="699"/>
      <c r="P644" s="699"/>
      <c r="Q644" s="699"/>
      <c r="R644" s="699"/>
      <c r="S644" s="699"/>
      <c r="T644" s="699"/>
      <c r="U644" s="699"/>
      <c r="V644" s="699"/>
      <c r="W644" s="699"/>
      <c r="X644" s="638"/>
      <c r="Y644" s="638"/>
      <c r="Z644" s="638"/>
    </row>
    <row r="645" spans="1:26" ht="15.75" customHeight="1">
      <c r="A645" s="638"/>
      <c r="B645" s="638"/>
      <c r="C645" s="638"/>
      <c r="D645" s="638"/>
      <c r="E645" s="700"/>
      <c r="F645" s="638"/>
      <c r="G645" s="638"/>
      <c r="H645" s="699"/>
      <c r="I645" s="699"/>
      <c r="J645" s="699"/>
      <c r="K645" s="699"/>
      <c r="L645" s="699"/>
      <c r="M645" s="699"/>
      <c r="N645" s="699"/>
      <c r="O645" s="699"/>
      <c r="P645" s="699"/>
      <c r="Q645" s="699"/>
      <c r="R645" s="699"/>
      <c r="S645" s="699"/>
      <c r="T645" s="699"/>
      <c r="U645" s="699"/>
      <c r="V645" s="699"/>
      <c r="W645" s="699"/>
      <c r="X645" s="638"/>
      <c r="Y645" s="638"/>
      <c r="Z645" s="638"/>
    </row>
    <row r="646" spans="1:26" ht="15.75" customHeight="1">
      <c r="A646" s="638"/>
      <c r="B646" s="638"/>
      <c r="C646" s="638"/>
      <c r="D646" s="638"/>
      <c r="E646" s="700"/>
      <c r="F646" s="638"/>
      <c r="G646" s="638"/>
      <c r="H646" s="699"/>
      <c r="I646" s="699"/>
      <c r="J646" s="699"/>
      <c r="K646" s="699"/>
      <c r="L646" s="699"/>
      <c r="M646" s="699"/>
      <c r="N646" s="699"/>
      <c r="O646" s="699"/>
      <c r="P646" s="699"/>
      <c r="Q646" s="699"/>
      <c r="R646" s="699"/>
      <c r="S646" s="699"/>
      <c r="T646" s="699"/>
      <c r="U646" s="699"/>
      <c r="V646" s="699"/>
      <c r="W646" s="699"/>
      <c r="X646" s="638"/>
      <c r="Y646" s="638"/>
      <c r="Z646" s="638"/>
    </row>
    <row r="647" spans="1:26" ht="15.75" customHeight="1">
      <c r="A647" s="638"/>
      <c r="B647" s="638"/>
      <c r="C647" s="638"/>
      <c r="D647" s="638"/>
      <c r="E647" s="700"/>
      <c r="F647" s="638"/>
      <c r="G647" s="638"/>
      <c r="H647" s="699"/>
      <c r="I647" s="699"/>
      <c r="J647" s="699"/>
      <c r="K647" s="699"/>
      <c r="L647" s="699"/>
      <c r="M647" s="699"/>
      <c r="N647" s="699"/>
      <c r="O647" s="699"/>
      <c r="P647" s="699"/>
      <c r="Q647" s="699"/>
      <c r="R647" s="699"/>
      <c r="S647" s="699"/>
      <c r="T647" s="699"/>
      <c r="U647" s="699"/>
      <c r="V647" s="699"/>
      <c r="W647" s="699"/>
      <c r="X647" s="638"/>
      <c r="Y647" s="638"/>
      <c r="Z647" s="638"/>
    </row>
    <row r="648" spans="1:26" ht="15.75" customHeight="1">
      <c r="A648" s="638"/>
      <c r="B648" s="638"/>
      <c r="C648" s="638"/>
      <c r="D648" s="638"/>
      <c r="E648" s="700"/>
      <c r="F648" s="638"/>
      <c r="G648" s="638"/>
      <c r="H648" s="699"/>
      <c r="I648" s="699"/>
      <c r="J648" s="699"/>
      <c r="K648" s="699"/>
      <c r="L648" s="699"/>
      <c r="M648" s="699"/>
      <c r="N648" s="699"/>
      <c r="O648" s="699"/>
      <c r="P648" s="699"/>
      <c r="Q648" s="699"/>
      <c r="R648" s="699"/>
      <c r="S648" s="699"/>
      <c r="T648" s="699"/>
      <c r="U648" s="699"/>
      <c r="V648" s="699"/>
      <c r="W648" s="699"/>
      <c r="X648" s="638"/>
      <c r="Y648" s="638"/>
      <c r="Z648" s="638"/>
    </row>
    <row r="649" spans="1:26" ht="15.75" customHeight="1">
      <c r="A649" s="638"/>
      <c r="B649" s="638"/>
      <c r="C649" s="638"/>
      <c r="D649" s="638"/>
      <c r="E649" s="700"/>
      <c r="F649" s="638"/>
      <c r="G649" s="638"/>
      <c r="H649" s="699"/>
      <c r="I649" s="699"/>
      <c r="J649" s="699"/>
      <c r="K649" s="699"/>
      <c r="L649" s="699"/>
      <c r="M649" s="699"/>
      <c r="N649" s="699"/>
      <c r="O649" s="699"/>
      <c r="P649" s="699"/>
      <c r="Q649" s="699"/>
      <c r="R649" s="699"/>
      <c r="S649" s="699"/>
      <c r="T649" s="699"/>
      <c r="U649" s="699"/>
      <c r="V649" s="699"/>
      <c r="W649" s="699"/>
      <c r="X649" s="638"/>
      <c r="Y649" s="638"/>
      <c r="Z649" s="638"/>
    </row>
    <row r="650" spans="1:26" ht="15.75" customHeight="1">
      <c r="A650" s="638"/>
      <c r="B650" s="638"/>
      <c r="C650" s="638"/>
      <c r="D650" s="638"/>
      <c r="E650" s="700"/>
      <c r="F650" s="638"/>
      <c r="G650" s="638"/>
      <c r="H650" s="699"/>
      <c r="I650" s="699"/>
      <c r="J650" s="699"/>
      <c r="K650" s="699"/>
      <c r="L650" s="699"/>
      <c r="M650" s="699"/>
      <c r="N650" s="699"/>
      <c r="O650" s="699"/>
      <c r="P650" s="699"/>
      <c r="Q650" s="699"/>
      <c r="R650" s="699"/>
      <c r="S650" s="699"/>
      <c r="T650" s="699"/>
      <c r="U650" s="699"/>
      <c r="V650" s="699"/>
      <c r="W650" s="699"/>
      <c r="X650" s="638"/>
      <c r="Y650" s="638"/>
      <c r="Z650" s="638"/>
    </row>
    <row r="651" spans="1:26" ht="15.75" customHeight="1">
      <c r="A651" s="638"/>
      <c r="B651" s="638"/>
      <c r="C651" s="638"/>
      <c r="D651" s="638"/>
      <c r="E651" s="700"/>
      <c r="F651" s="638"/>
      <c r="G651" s="638"/>
      <c r="H651" s="699"/>
      <c r="I651" s="699"/>
      <c r="J651" s="699"/>
      <c r="K651" s="699"/>
      <c r="L651" s="699"/>
      <c r="M651" s="699"/>
      <c r="N651" s="699"/>
      <c r="O651" s="699"/>
      <c r="P651" s="699"/>
      <c r="Q651" s="699"/>
      <c r="R651" s="699"/>
      <c r="S651" s="699"/>
      <c r="T651" s="699"/>
      <c r="U651" s="699"/>
      <c r="V651" s="699"/>
      <c r="W651" s="699"/>
      <c r="X651" s="638"/>
      <c r="Y651" s="638"/>
      <c r="Z651" s="638"/>
    </row>
    <row r="652" spans="1:26" ht="15.75" customHeight="1">
      <c r="A652" s="638"/>
      <c r="B652" s="638"/>
      <c r="C652" s="638"/>
      <c r="D652" s="638"/>
      <c r="E652" s="700"/>
      <c r="F652" s="638"/>
      <c r="G652" s="638"/>
      <c r="H652" s="699"/>
      <c r="I652" s="699"/>
      <c r="J652" s="699"/>
      <c r="K652" s="699"/>
      <c r="L652" s="699"/>
      <c r="M652" s="699"/>
      <c r="N652" s="699"/>
      <c r="O652" s="699"/>
      <c r="P652" s="699"/>
      <c r="Q652" s="699"/>
      <c r="R652" s="699"/>
      <c r="S652" s="699"/>
      <c r="T652" s="699"/>
      <c r="U652" s="699"/>
      <c r="V652" s="699"/>
      <c r="W652" s="699"/>
      <c r="X652" s="638"/>
      <c r="Y652" s="638"/>
      <c r="Z652" s="638"/>
    </row>
    <row r="653" spans="1:26" ht="15.75" customHeight="1">
      <c r="A653" s="638"/>
      <c r="B653" s="638"/>
      <c r="C653" s="638"/>
      <c r="D653" s="638"/>
      <c r="E653" s="700"/>
      <c r="F653" s="638"/>
      <c r="G653" s="638"/>
      <c r="H653" s="699"/>
      <c r="I653" s="699"/>
      <c r="J653" s="699"/>
      <c r="K653" s="699"/>
      <c r="L653" s="699"/>
      <c r="M653" s="699"/>
      <c r="N653" s="699"/>
      <c r="O653" s="699"/>
      <c r="P653" s="699"/>
      <c r="Q653" s="699"/>
      <c r="R653" s="699"/>
      <c r="S653" s="699"/>
      <c r="T653" s="699"/>
      <c r="U653" s="699"/>
      <c r="V653" s="699"/>
      <c r="W653" s="699"/>
      <c r="X653" s="638"/>
      <c r="Y653" s="638"/>
      <c r="Z653" s="638"/>
    </row>
    <row r="654" spans="1:26" ht="15.75" customHeight="1">
      <c r="A654" s="638"/>
      <c r="B654" s="638"/>
      <c r="C654" s="638"/>
      <c r="D654" s="638"/>
      <c r="E654" s="700"/>
      <c r="F654" s="638"/>
      <c r="G654" s="638"/>
      <c r="H654" s="699"/>
      <c r="I654" s="699"/>
      <c r="J654" s="699"/>
      <c r="K654" s="699"/>
      <c r="L654" s="699"/>
      <c r="M654" s="699"/>
      <c r="N654" s="699"/>
      <c r="O654" s="699"/>
      <c r="P654" s="699"/>
      <c r="Q654" s="699"/>
      <c r="R654" s="699"/>
      <c r="S654" s="699"/>
      <c r="T654" s="699"/>
      <c r="U654" s="699"/>
      <c r="V654" s="699"/>
      <c r="W654" s="699"/>
      <c r="X654" s="638"/>
      <c r="Y654" s="638"/>
      <c r="Z654" s="638"/>
    </row>
    <row r="655" spans="1:26" ht="15.75" customHeight="1">
      <c r="A655" s="638"/>
      <c r="B655" s="638"/>
      <c r="C655" s="638"/>
      <c r="D655" s="638"/>
      <c r="E655" s="700"/>
      <c r="F655" s="638"/>
      <c r="G655" s="638"/>
      <c r="H655" s="699"/>
      <c r="I655" s="699"/>
      <c r="J655" s="699"/>
      <c r="K655" s="699"/>
      <c r="L655" s="699"/>
      <c r="M655" s="699"/>
      <c r="N655" s="699"/>
      <c r="O655" s="699"/>
      <c r="P655" s="699"/>
      <c r="Q655" s="699"/>
      <c r="R655" s="699"/>
      <c r="S655" s="699"/>
      <c r="T655" s="699"/>
      <c r="U655" s="699"/>
      <c r="V655" s="699"/>
      <c r="W655" s="699"/>
      <c r="X655" s="638"/>
      <c r="Y655" s="638"/>
      <c r="Z655" s="638"/>
    </row>
    <row r="656" spans="1:26" ht="15.75" customHeight="1">
      <c r="A656" s="638"/>
      <c r="B656" s="638"/>
      <c r="C656" s="638"/>
      <c r="D656" s="638"/>
      <c r="E656" s="700"/>
      <c r="F656" s="638"/>
      <c r="G656" s="638"/>
      <c r="H656" s="699"/>
      <c r="I656" s="699"/>
      <c r="J656" s="699"/>
      <c r="K656" s="699"/>
      <c r="L656" s="699"/>
      <c r="M656" s="699"/>
      <c r="N656" s="699"/>
      <c r="O656" s="699"/>
      <c r="P656" s="699"/>
      <c r="Q656" s="699"/>
      <c r="R656" s="699"/>
      <c r="S656" s="699"/>
      <c r="T656" s="699"/>
      <c r="U656" s="699"/>
      <c r="V656" s="699"/>
      <c r="W656" s="699"/>
      <c r="X656" s="638"/>
      <c r="Y656" s="638"/>
      <c r="Z656" s="638"/>
    </row>
    <row r="657" spans="1:26" ht="15.75" customHeight="1">
      <c r="A657" s="638"/>
      <c r="B657" s="638"/>
      <c r="C657" s="638"/>
      <c r="D657" s="638"/>
      <c r="E657" s="700"/>
      <c r="F657" s="638"/>
      <c r="G657" s="638"/>
      <c r="H657" s="699"/>
      <c r="I657" s="699"/>
      <c r="J657" s="699"/>
      <c r="K657" s="699"/>
      <c r="L657" s="699"/>
      <c r="M657" s="699"/>
      <c r="N657" s="699"/>
      <c r="O657" s="699"/>
      <c r="P657" s="699"/>
      <c r="Q657" s="699"/>
      <c r="R657" s="699"/>
      <c r="S657" s="699"/>
      <c r="T657" s="699"/>
      <c r="U657" s="699"/>
      <c r="V657" s="699"/>
      <c r="W657" s="699"/>
      <c r="X657" s="638"/>
      <c r="Y657" s="638"/>
      <c r="Z657" s="638"/>
    </row>
    <row r="658" spans="1:26" ht="15.75" customHeight="1">
      <c r="A658" s="638"/>
      <c r="B658" s="638"/>
      <c r="C658" s="638"/>
      <c r="D658" s="638"/>
      <c r="E658" s="700"/>
      <c r="F658" s="638"/>
      <c r="G658" s="638"/>
      <c r="H658" s="699"/>
      <c r="I658" s="699"/>
      <c r="J658" s="699"/>
      <c r="K658" s="699"/>
      <c r="L658" s="699"/>
      <c r="M658" s="699"/>
      <c r="N658" s="699"/>
      <c r="O658" s="699"/>
      <c r="P658" s="699"/>
      <c r="Q658" s="699"/>
      <c r="R658" s="699"/>
      <c r="S658" s="699"/>
      <c r="T658" s="699"/>
      <c r="U658" s="699"/>
      <c r="V658" s="699"/>
      <c r="W658" s="699"/>
      <c r="X658" s="638"/>
      <c r="Y658" s="638"/>
      <c r="Z658" s="638"/>
    </row>
    <row r="659" spans="1:26" ht="15.75" customHeight="1">
      <c r="A659" s="638"/>
      <c r="B659" s="638"/>
      <c r="C659" s="638"/>
      <c r="D659" s="638"/>
      <c r="E659" s="700"/>
      <c r="F659" s="638"/>
      <c r="G659" s="638"/>
      <c r="H659" s="699"/>
      <c r="I659" s="699"/>
      <c r="J659" s="699"/>
      <c r="K659" s="699"/>
      <c r="L659" s="699"/>
      <c r="M659" s="699"/>
      <c r="N659" s="699"/>
      <c r="O659" s="699"/>
      <c r="P659" s="699"/>
      <c r="Q659" s="699"/>
      <c r="R659" s="699"/>
      <c r="S659" s="699"/>
      <c r="T659" s="699"/>
      <c r="U659" s="699"/>
      <c r="V659" s="699"/>
      <c r="W659" s="699"/>
      <c r="X659" s="638"/>
      <c r="Y659" s="638"/>
      <c r="Z659" s="638"/>
    </row>
    <row r="660" spans="1:26" ht="15.75" customHeight="1">
      <c r="A660" s="638"/>
      <c r="B660" s="638"/>
      <c r="C660" s="638"/>
      <c r="D660" s="638"/>
      <c r="E660" s="700"/>
      <c r="F660" s="638"/>
      <c r="G660" s="638"/>
      <c r="H660" s="699"/>
      <c r="I660" s="699"/>
      <c r="J660" s="699"/>
      <c r="K660" s="699"/>
      <c r="L660" s="699"/>
      <c r="M660" s="699"/>
      <c r="N660" s="699"/>
      <c r="O660" s="699"/>
      <c r="P660" s="699"/>
      <c r="Q660" s="699"/>
      <c r="R660" s="699"/>
      <c r="S660" s="699"/>
      <c r="T660" s="699"/>
      <c r="U660" s="699"/>
      <c r="V660" s="699"/>
      <c r="W660" s="699"/>
      <c r="X660" s="638"/>
      <c r="Y660" s="638"/>
      <c r="Z660" s="638"/>
    </row>
    <row r="661" spans="1:26" ht="15.75" customHeight="1">
      <c r="A661" s="638"/>
      <c r="B661" s="638"/>
      <c r="C661" s="638"/>
      <c r="D661" s="638"/>
      <c r="E661" s="700"/>
      <c r="F661" s="638"/>
      <c r="G661" s="638"/>
      <c r="H661" s="699"/>
      <c r="I661" s="699"/>
      <c r="J661" s="699"/>
      <c r="K661" s="699"/>
      <c r="L661" s="699"/>
      <c r="M661" s="699"/>
      <c r="N661" s="699"/>
      <c r="O661" s="699"/>
      <c r="P661" s="699"/>
      <c r="Q661" s="699"/>
      <c r="R661" s="699"/>
      <c r="S661" s="699"/>
      <c r="T661" s="699"/>
      <c r="U661" s="699"/>
      <c r="V661" s="699"/>
      <c r="W661" s="699"/>
      <c r="X661" s="638"/>
      <c r="Y661" s="638"/>
      <c r="Z661" s="638"/>
    </row>
    <row r="662" spans="1:26" ht="15.75" customHeight="1">
      <c r="A662" s="638"/>
      <c r="B662" s="638"/>
      <c r="C662" s="638"/>
      <c r="D662" s="638"/>
      <c r="E662" s="700"/>
      <c r="F662" s="638"/>
      <c r="G662" s="638"/>
      <c r="H662" s="699"/>
      <c r="I662" s="699"/>
      <c r="J662" s="699"/>
      <c r="K662" s="699"/>
      <c r="L662" s="699"/>
      <c r="M662" s="699"/>
      <c r="N662" s="699"/>
      <c r="O662" s="699"/>
      <c r="P662" s="699"/>
      <c r="Q662" s="699"/>
      <c r="R662" s="699"/>
      <c r="S662" s="699"/>
      <c r="T662" s="699"/>
      <c r="U662" s="699"/>
      <c r="V662" s="699"/>
      <c r="W662" s="699"/>
      <c r="X662" s="638"/>
      <c r="Y662" s="638"/>
      <c r="Z662" s="638"/>
    </row>
    <row r="663" spans="1:26" ht="15.75" customHeight="1">
      <c r="A663" s="638"/>
      <c r="B663" s="638"/>
      <c r="C663" s="638"/>
      <c r="D663" s="638"/>
      <c r="E663" s="700"/>
      <c r="F663" s="638"/>
      <c r="G663" s="638"/>
      <c r="H663" s="699"/>
      <c r="I663" s="699"/>
      <c r="J663" s="699"/>
      <c r="K663" s="699"/>
      <c r="L663" s="699"/>
      <c r="M663" s="699"/>
      <c r="N663" s="699"/>
      <c r="O663" s="699"/>
      <c r="P663" s="699"/>
      <c r="Q663" s="699"/>
      <c r="R663" s="699"/>
      <c r="S663" s="699"/>
      <c r="T663" s="699"/>
      <c r="U663" s="699"/>
      <c r="V663" s="699"/>
      <c r="W663" s="699"/>
      <c r="X663" s="638"/>
      <c r="Y663" s="638"/>
      <c r="Z663" s="638"/>
    </row>
    <row r="664" spans="1:26" ht="15.75" customHeight="1">
      <c r="A664" s="638"/>
      <c r="B664" s="638"/>
      <c r="C664" s="638"/>
      <c r="D664" s="638"/>
      <c r="E664" s="700"/>
      <c r="F664" s="638"/>
      <c r="G664" s="638"/>
      <c r="H664" s="699"/>
      <c r="I664" s="699"/>
      <c r="J664" s="699"/>
      <c r="K664" s="699"/>
      <c r="L664" s="699"/>
      <c r="M664" s="699"/>
      <c r="N664" s="699"/>
      <c r="O664" s="699"/>
      <c r="P664" s="699"/>
      <c r="Q664" s="699"/>
      <c r="R664" s="699"/>
      <c r="S664" s="699"/>
      <c r="T664" s="699"/>
      <c r="U664" s="699"/>
      <c r="V664" s="699"/>
      <c r="W664" s="699"/>
      <c r="X664" s="638"/>
      <c r="Y664" s="638"/>
      <c r="Z664" s="638"/>
    </row>
    <row r="665" spans="1:26" ht="15.75" customHeight="1">
      <c r="A665" s="638"/>
      <c r="B665" s="638"/>
      <c r="C665" s="638"/>
      <c r="D665" s="638"/>
      <c r="E665" s="700"/>
      <c r="F665" s="638"/>
      <c r="G665" s="638"/>
      <c r="H665" s="699"/>
      <c r="I665" s="699"/>
      <c r="J665" s="699"/>
      <c r="K665" s="699"/>
      <c r="L665" s="699"/>
      <c r="M665" s="699"/>
      <c r="N665" s="699"/>
      <c r="O665" s="699"/>
      <c r="P665" s="699"/>
      <c r="Q665" s="699"/>
      <c r="R665" s="699"/>
      <c r="S665" s="699"/>
      <c r="T665" s="699"/>
      <c r="U665" s="699"/>
      <c r="V665" s="699"/>
      <c r="W665" s="699"/>
      <c r="X665" s="638"/>
      <c r="Y665" s="638"/>
      <c r="Z665" s="638"/>
    </row>
    <row r="666" spans="1:26" ht="15.75" customHeight="1">
      <c r="A666" s="638"/>
      <c r="B666" s="638"/>
      <c r="C666" s="638"/>
      <c r="D666" s="638"/>
      <c r="E666" s="700"/>
      <c r="F666" s="638"/>
      <c r="G666" s="638"/>
      <c r="H666" s="699"/>
      <c r="I666" s="699"/>
      <c r="J666" s="699"/>
      <c r="K666" s="699"/>
      <c r="L666" s="699"/>
      <c r="M666" s="699"/>
      <c r="N666" s="699"/>
      <c r="O666" s="699"/>
      <c r="P666" s="699"/>
      <c r="Q666" s="699"/>
      <c r="R666" s="699"/>
      <c r="S666" s="699"/>
      <c r="T666" s="699"/>
      <c r="U666" s="699"/>
      <c r="V666" s="699"/>
      <c r="W666" s="699"/>
      <c r="X666" s="638"/>
      <c r="Y666" s="638"/>
      <c r="Z666" s="638"/>
    </row>
    <row r="667" spans="1:26" ht="15.75" customHeight="1">
      <c r="A667" s="638"/>
      <c r="B667" s="638"/>
      <c r="C667" s="638"/>
      <c r="D667" s="638"/>
      <c r="E667" s="700"/>
      <c r="F667" s="638"/>
      <c r="G667" s="638"/>
      <c r="H667" s="699"/>
      <c r="I667" s="699"/>
      <c r="J667" s="699"/>
      <c r="K667" s="699"/>
      <c r="L667" s="699"/>
      <c r="M667" s="699"/>
      <c r="N667" s="699"/>
      <c r="O667" s="699"/>
      <c r="P667" s="699"/>
      <c r="Q667" s="699"/>
      <c r="R667" s="699"/>
      <c r="S667" s="699"/>
      <c r="T667" s="699"/>
      <c r="U667" s="699"/>
      <c r="V667" s="699"/>
      <c r="W667" s="699"/>
      <c r="X667" s="638"/>
      <c r="Y667" s="638"/>
      <c r="Z667" s="638"/>
    </row>
    <row r="668" spans="1:26" ht="15.75" customHeight="1">
      <c r="A668" s="638"/>
      <c r="B668" s="638"/>
      <c r="C668" s="638"/>
      <c r="D668" s="638"/>
      <c r="E668" s="700"/>
      <c r="F668" s="638"/>
      <c r="G668" s="638"/>
      <c r="H668" s="699"/>
      <c r="I668" s="699"/>
      <c r="J668" s="699"/>
      <c r="K668" s="699"/>
      <c r="L668" s="699"/>
      <c r="M668" s="699"/>
      <c r="N668" s="699"/>
      <c r="O668" s="699"/>
      <c r="P668" s="699"/>
      <c r="Q668" s="699"/>
      <c r="R668" s="699"/>
      <c r="S668" s="699"/>
      <c r="T668" s="699"/>
      <c r="U668" s="699"/>
      <c r="V668" s="699"/>
      <c r="W668" s="699"/>
      <c r="X668" s="638"/>
      <c r="Y668" s="638"/>
      <c r="Z668" s="638"/>
    </row>
    <row r="669" spans="1:26" ht="15.75" customHeight="1">
      <c r="A669" s="638"/>
      <c r="B669" s="638"/>
      <c r="C669" s="638"/>
      <c r="D669" s="638"/>
      <c r="E669" s="700"/>
      <c r="F669" s="638"/>
      <c r="G669" s="638"/>
      <c r="H669" s="699"/>
      <c r="I669" s="699"/>
      <c r="J669" s="699"/>
      <c r="K669" s="699"/>
      <c r="L669" s="699"/>
      <c r="M669" s="699"/>
      <c r="N669" s="699"/>
      <c r="O669" s="699"/>
      <c r="P669" s="699"/>
      <c r="Q669" s="699"/>
      <c r="R669" s="699"/>
      <c r="S669" s="699"/>
      <c r="T669" s="699"/>
      <c r="U669" s="699"/>
      <c r="V669" s="699"/>
      <c r="W669" s="699"/>
      <c r="X669" s="638"/>
      <c r="Y669" s="638"/>
      <c r="Z669" s="638"/>
    </row>
    <row r="670" spans="1:26" ht="15.75" customHeight="1">
      <c r="A670" s="638"/>
      <c r="B670" s="638"/>
      <c r="C670" s="638"/>
      <c r="D670" s="638"/>
      <c r="E670" s="700"/>
      <c r="F670" s="638"/>
      <c r="G670" s="638"/>
      <c r="H670" s="699"/>
      <c r="I670" s="699"/>
      <c r="J670" s="699"/>
      <c r="K670" s="699"/>
      <c r="L670" s="699"/>
      <c r="M670" s="699"/>
      <c r="N670" s="699"/>
      <c r="O670" s="699"/>
      <c r="P670" s="699"/>
      <c r="Q670" s="699"/>
      <c r="R670" s="699"/>
      <c r="S670" s="699"/>
      <c r="T670" s="699"/>
      <c r="U670" s="699"/>
      <c r="V670" s="699"/>
      <c r="W670" s="699"/>
      <c r="X670" s="638"/>
      <c r="Y670" s="638"/>
      <c r="Z670" s="638"/>
    </row>
    <row r="671" spans="1:26" ht="15.75" customHeight="1">
      <c r="A671" s="638"/>
      <c r="B671" s="638"/>
      <c r="C671" s="638"/>
      <c r="D671" s="638"/>
      <c r="E671" s="700"/>
      <c r="F671" s="638"/>
      <c r="G671" s="638"/>
      <c r="H671" s="699"/>
      <c r="I671" s="699"/>
      <c r="J671" s="699"/>
      <c r="K671" s="699"/>
      <c r="L671" s="699"/>
      <c r="M671" s="699"/>
      <c r="N671" s="699"/>
      <c r="O671" s="699"/>
      <c r="P671" s="699"/>
      <c r="Q671" s="699"/>
      <c r="R671" s="699"/>
      <c r="S671" s="699"/>
      <c r="T671" s="699"/>
      <c r="U671" s="699"/>
      <c r="V671" s="699"/>
      <c r="W671" s="699"/>
      <c r="X671" s="638"/>
      <c r="Y671" s="638"/>
      <c r="Z671" s="638"/>
    </row>
    <row r="672" spans="1:26" ht="15.75" customHeight="1">
      <c r="A672" s="638"/>
      <c r="B672" s="638"/>
      <c r="C672" s="638"/>
      <c r="D672" s="638"/>
      <c r="E672" s="700"/>
      <c r="F672" s="638"/>
      <c r="G672" s="638"/>
      <c r="H672" s="699"/>
      <c r="I672" s="699"/>
      <c r="J672" s="699"/>
      <c r="K672" s="699"/>
      <c r="L672" s="699"/>
      <c r="M672" s="699"/>
      <c r="N672" s="699"/>
      <c r="O672" s="699"/>
      <c r="P672" s="699"/>
      <c r="Q672" s="699"/>
      <c r="R672" s="699"/>
      <c r="S672" s="699"/>
      <c r="T672" s="699"/>
      <c r="U672" s="699"/>
      <c r="V672" s="699"/>
      <c r="W672" s="699"/>
      <c r="X672" s="638"/>
      <c r="Y672" s="638"/>
      <c r="Z672" s="638"/>
    </row>
    <row r="673" spans="1:26" ht="15.75" customHeight="1">
      <c r="A673" s="638"/>
      <c r="B673" s="638"/>
      <c r="C673" s="638"/>
      <c r="D673" s="638"/>
      <c r="E673" s="700"/>
      <c r="F673" s="638"/>
      <c r="G673" s="638"/>
      <c r="H673" s="699"/>
      <c r="I673" s="699"/>
      <c r="J673" s="699"/>
      <c r="K673" s="699"/>
      <c r="L673" s="699"/>
      <c r="M673" s="699"/>
      <c r="N673" s="699"/>
      <c r="O673" s="699"/>
      <c r="P673" s="699"/>
      <c r="Q673" s="699"/>
      <c r="R673" s="699"/>
      <c r="S673" s="699"/>
      <c r="T673" s="699"/>
      <c r="U673" s="699"/>
      <c r="V673" s="699"/>
      <c r="W673" s="699"/>
      <c r="X673" s="638"/>
      <c r="Y673" s="638"/>
      <c r="Z673" s="638"/>
    </row>
    <row r="674" spans="1:26" ht="15.75" customHeight="1">
      <c r="A674" s="638"/>
      <c r="B674" s="638"/>
      <c r="C674" s="638"/>
      <c r="D674" s="638"/>
      <c r="E674" s="700"/>
      <c r="F674" s="638"/>
      <c r="G674" s="638"/>
      <c r="H674" s="699"/>
      <c r="I674" s="699"/>
      <c r="J674" s="699"/>
      <c r="K674" s="699"/>
      <c r="L674" s="699"/>
      <c r="M674" s="699"/>
      <c r="N674" s="699"/>
      <c r="O674" s="699"/>
      <c r="P674" s="699"/>
      <c r="Q674" s="699"/>
      <c r="R674" s="699"/>
      <c r="S674" s="699"/>
      <c r="T674" s="699"/>
      <c r="U674" s="699"/>
      <c r="V674" s="699"/>
      <c r="W674" s="699"/>
      <c r="X674" s="638"/>
      <c r="Y674" s="638"/>
      <c r="Z674" s="638"/>
    </row>
    <row r="675" spans="1:26" ht="15.75" customHeight="1">
      <c r="A675" s="638"/>
      <c r="B675" s="638"/>
      <c r="C675" s="638"/>
      <c r="D675" s="638"/>
      <c r="E675" s="700"/>
      <c r="F675" s="638"/>
      <c r="G675" s="638"/>
      <c r="H675" s="699"/>
      <c r="I675" s="699"/>
      <c r="J675" s="699"/>
      <c r="K675" s="699"/>
      <c r="L675" s="699"/>
      <c r="M675" s="699"/>
      <c r="N675" s="699"/>
      <c r="O675" s="699"/>
      <c r="P675" s="699"/>
      <c r="Q675" s="699"/>
      <c r="R675" s="699"/>
      <c r="S675" s="699"/>
      <c r="T675" s="699"/>
      <c r="U675" s="699"/>
      <c r="V675" s="699"/>
      <c r="W675" s="699"/>
      <c r="X675" s="638"/>
      <c r="Y675" s="638"/>
      <c r="Z675" s="638"/>
    </row>
    <row r="676" spans="1:26" ht="15.75" customHeight="1">
      <c r="A676" s="638"/>
      <c r="B676" s="638"/>
      <c r="C676" s="638"/>
      <c r="D676" s="638"/>
      <c r="E676" s="700"/>
      <c r="F676" s="638"/>
      <c r="G676" s="638"/>
      <c r="H676" s="699"/>
      <c r="I676" s="699"/>
      <c r="J676" s="699"/>
      <c r="K676" s="699"/>
      <c r="L676" s="699"/>
      <c r="M676" s="699"/>
      <c r="N676" s="699"/>
      <c r="O676" s="699"/>
      <c r="P676" s="699"/>
      <c r="Q676" s="699"/>
      <c r="R676" s="699"/>
      <c r="S676" s="699"/>
      <c r="T676" s="699"/>
      <c r="U676" s="699"/>
      <c r="V676" s="699"/>
      <c r="W676" s="699"/>
      <c r="X676" s="638"/>
      <c r="Y676" s="638"/>
      <c r="Z676" s="638"/>
    </row>
    <row r="677" spans="1:26" ht="15.75" customHeight="1">
      <c r="A677" s="638"/>
      <c r="B677" s="638"/>
      <c r="C677" s="638"/>
      <c r="D677" s="638"/>
      <c r="E677" s="700"/>
      <c r="F677" s="638"/>
      <c r="G677" s="638"/>
      <c r="H677" s="699"/>
      <c r="I677" s="699"/>
      <c r="J677" s="699"/>
      <c r="K677" s="699"/>
      <c r="L677" s="699"/>
      <c r="M677" s="699"/>
      <c r="N677" s="699"/>
      <c r="O677" s="699"/>
      <c r="P677" s="699"/>
      <c r="Q677" s="699"/>
      <c r="R677" s="699"/>
      <c r="S677" s="699"/>
      <c r="T677" s="699"/>
      <c r="U677" s="699"/>
      <c r="V677" s="699"/>
      <c r="W677" s="699"/>
      <c r="X677" s="638"/>
      <c r="Y677" s="638"/>
      <c r="Z677" s="638"/>
    </row>
    <row r="678" spans="1:26" ht="15.75" customHeight="1">
      <c r="A678" s="638"/>
      <c r="B678" s="638"/>
      <c r="C678" s="638"/>
      <c r="D678" s="638"/>
      <c r="E678" s="700"/>
      <c r="F678" s="638"/>
      <c r="G678" s="638"/>
      <c r="H678" s="699"/>
      <c r="I678" s="699"/>
      <c r="J678" s="699"/>
      <c r="K678" s="699"/>
      <c r="L678" s="699"/>
      <c r="M678" s="699"/>
      <c r="N678" s="699"/>
      <c r="O678" s="699"/>
      <c r="P678" s="699"/>
      <c r="Q678" s="699"/>
      <c r="R678" s="699"/>
      <c r="S678" s="699"/>
      <c r="T678" s="699"/>
      <c r="U678" s="699"/>
      <c r="V678" s="699"/>
      <c r="W678" s="699"/>
      <c r="X678" s="638"/>
      <c r="Y678" s="638"/>
      <c r="Z678" s="638"/>
    </row>
    <row r="679" spans="1:26" ht="15.75" customHeight="1">
      <c r="A679" s="638"/>
      <c r="B679" s="638"/>
      <c r="C679" s="638"/>
      <c r="D679" s="638"/>
      <c r="E679" s="700"/>
      <c r="F679" s="638"/>
      <c r="G679" s="638"/>
      <c r="H679" s="699"/>
      <c r="I679" s="699"/>
      <c r="J679" s="699"/>
      <c r="K679" s="699"/>
      <c r="L679" s="699"/>
      <c r="M679" s="699"/>
      <c r="N679" s="699"/>
      <c r="O679" s="699"/>
      <c r="P679" s="699"/>
      <c r="Q679" s="699"/>
      <c r="R679" s="699"/>
      <c r="S679" s="699"/>
      <c r="T679" s="699"/>
      <c r="U679" s="699"/>
      <c r="V679" s="699"/>
      <c r="W679" s="699"/>
      <c r="X679" s="638"/>
      <c r="Y679" s="638"/>
      <c r="Z679" s="638"/>
    </row>
    <row r="680" spans="1:26" ht="15.75" customHeight="1">
      <c r="A680" s="638"/>
      <c r="B680" s="638"/>
      <c r="C680" s="638"/>
      <c r="D680" s="638"/>
      <c r="E680" s="700"/>
      <c r="F680" s="638"/>
      <c r="G680" s="638"/>
      <c r="H680" s="699"/>
      <c r="I680" s="699"/>
      <c r="J680" s="699"/>
      <c r="K680" s="699"/>
      <c r="L680" s="699"/>
      <c r="M680" s="699"/>
      <c r="N680" s="699"/>
      <c r="O680" s="699"/>
      <c r="P680" s="699"/>
      <c r="Q680" s="699"/>
      <c r="R680" s="699"/>
      <c r="S680" s="699"/>
      <c r="T680" s="699"/>
      <c r="U680" s="699"/>
      <c r="V680" s="699"/>
      <c r="W680" s="699"/>
      <c r="X680" s="638"/>
      <c r="Y680" s="638"/>
      <c r="Z680" s="638"/>
    </row>
    <row r="681" spans="1:26" ht="15.75" customHeight="1">
      <c r="A681" s="638"/>
      <c r="B681" s="638"/>
      <c r="C681" s="638"/>
      <c r="D681" s="638"/>
      <c r="E681" s="700"/>
      <c r="F681" s="638"/>
      <c r="G681" s="638"/>
      <c r="H681" s="699"/>
      <c r="I681" s="699"/>
      <c r="J681" s="699"/>
      <c r="K681" s="699"/>
      <c r="L681" s="699"/>
      <c r="M681" s="699"/>
      <c r="N681" s="699"/>
      <c r="O681" s="699"/>
      <c r="P681" s="699"/>
      <c r="Q681" s="699"/>
      <c r="R681" s="699"/>
      <c r="S681" s="699"/>
      <c r="T681" s="699"/>
      <c r="U681" s="699"/>
      <c r="V681" s="699"/>
      <c r="W681" s="699"/>
      <c r="X681" s="638"/>
      <c r="Y681" s="638"/>
      <c r="Z681" s="638"/>
    </row>
    <row r="682" spans="1:26" ht="15.75" customHeight="1">
      <c r="A682" s="638"/>
      <c r="B682" s="638"/>
      <c r="C682" s="638"/>
      <c r="D682" s="638"/>
      <c r="E682" s="700"/>
      <c r="F682" s="638"/>
      <c r="G682" s="638"/>
      <c r="H682" s="699"/>
      <c r="I682" s="699"/>
      <c r="J682" s="699"/>
      <c r="K682" s="699"/>
      <c r="L682" s="699"/>
      <c r="M682" s="699"/>
      <c r="N682" s="699"/>
      <c r="O682" s="699"/>
      <c r="P682" s="699"/>
      <c r="Q682" s="699"/>
      <c r="R682" s="699"/>
      <c r="S682" s="699"/>
      <c r="T682" s="699"/>
      <c r="U682" s="699"/>
      <c r="V682" s="699"/>
      <c r="W682" s="699"/>
      <c r="X682" s="638"/>
      <c r="Y682" s="638"/>
      <c r="Z682" s="638"/>
    </row>
    <row r="683" spans="1:26" ht="15.75" customHeight="1">
      <c r="A683" s="638"/>
      <c r="B683" s="638"/>
      <c r="C683" s="638"/>
      <c r="D683" s="638"/>
      <c r="E683" s="700"/>
      <c r="F683" s="638"/>
      <c r="G683" s="638"/>
      <c r="H683" s="699"/>
      <c r="I683" s="699"/>
      <c r="J683" s="699"/>
      <c r="K683" s="699"/>
      <c r="L683" s="699"/>
      <c r="M683" s="699"/>
      <c r="N683" s="699"/>
      <c r="O683" s="699"/>
      <c r="P683" s="699"/>
      <c r="Q683" s="699"/>
      <c r="R683" s="699"/>
      <c r="S683" s="699"/>
      <c r="T683" s="699"/>
      <c r="U683" s="699"/>
      <c r="V683" s="699"/>
      <c r="W683" s="699"/>
      <c r="X683" s="638"/>
      <c r="Y683" s="638"/>
      <c r="Z683" s="638"/>
    </row>
    <row r="684" spans="1:26" ht="15.75" customHeight="1">
      <c r="A684" s="638"/>
      <c r="B684" s="638"/>
      <c r="C684" s="638"/>
      <c r="D684" s="638"/>
      <c r="E684" s="700"/>
      <c r="F684" s="638"/>
      <c r="G684" s="638"/>
      <c r="H684" s="699"/>
      <c r="I684" s="699"/>
      <c r="J684" s="699"/>
      <c r="K684" s="699"/>
      <c r="L684" s="699"/>
      <c r="M684" s="699"/>
      <c r="N684" s="699"/>
      <c r="O684" s="699"/>
      <c r="P684" s="699"/>
      <c r="Q684" s="699"/>
      <c r="R684" s="699"/>
      <c r="S684" s="699"/>
      <c r="T684" s="699"/>
      <c r="U684" s="699"/>
      <c r="V684" s="699"/>
      <c r="W684" s="699"/>
      <c r="X684" s="638"/>
      <c r="Y684" s="638"/>
      <c r="Z684" s="638"/>
    </row>
    <row r="685" spans="1:26" ht="15.75" customHeight="1">
      <c r="A685" s="638"/>
      <c r="B685" s="638"/>
      <c r="C685" s="638"/>
      <c r="D685" s="638"/>
      <c r="E685" s="700"/>
      <c r="F685" s="638"/>
      <c r="G685" s="638"/>
      <c r="H685" s="699"/>
      <c r="I685" s="699"/>
      <c r="J685" s="699"/>
      <c r="K685" s="699"/>
      <c r="L685" s="699"/>
      <c r="M685" s="699"/>
      <c r="N685" s="699"/>
      <c r="O685" s="699"/>
      <c r="P685" s="699"/>
      <c r="Q685" s="699"/>
      <c r="R685" s="699"/>
      <c r="S685" s="699"/>
      <c r="T685" s="699"/>
      <c r="U685" s="699"/>
      <c r="V685" s="699"/>
      <c r="W685" s="699"/>
      <c r="X685" s="638"/>
      <c r="Y685" s="638"/>
      <c r="Z685" s="638"/>
    </row>
    <row r="686" spans="1:26" ht="15.75" customHeight="1">
      <c r="A686" s="638"/>
      <c r="B686" s="638"/>
      <c r="C686" s="638"/>
      <c r="D686" s="638"/>
      <c r="E686" s="700"/>
      <c r="F686" s="638"/>
      <c r="G686" s="638"/>
      <c r="H686" s="699"/>
      <c r="I686" s="699"/>
      <c r="J686" s="699"/>
      <c r="K686" s="699"/>
      <c r="L686" s="699"/>
      <c r="M686" s="699"/>
      <c r="N686" s="699"/>
      <c r="O686" s="699"/>
      <c r="P686" s="699"/>
      <c r="Q686" s="699"/>
      <c r="R686" s="699"/>
      <c r="S686" s="699"/>
      <c r="T686" s="699"/>
      <c r="U686" s="699"/>
      <c r="V686" s="699"/>
      <c r="W686" s="699"/>
      <c r="X686" s="638"/>
      <c r="Y686" s="638"/>
      <c r="Z686" s="638"/>
    </row>
    <row r="687" spans="1:26" ht="15.75" customHeight="1">
      <c r="A687" s="638"/>
      <c r="B687" s="638"/>
      <c r="C687" s="638"/>
      <c r="D687" s="638"/>
      <c r="E687" s="700"/>
      <c r="F687" s="638"/>
      <c r="G687" s="638"/>
      <c r="H687" s="699"/>
      <c r="I687" s="699"/>
      <c r="J687" s="699"/>
      <c r="K687" s="699"/>
      <c r="L687" s="699"/>
      <c r="M687" s="699"/>
      <c r="N687" s="699"/>
      <c r="O687" s="699"/>
      <c r="P687" s="699"/>
      <c r="Q687" s="699"/>
      <c r="R687" s="699"/>
      <c r="S687" s="699"/>
      <c r="T687" s="699"/>
      <c r="U687" s="699"/>
      <c r="V687" s="699"/>
      <c r="W687" s="699"/>
      <c r="X687" s="638"/>
      <c r="Y687" s="638"/>
      <c r="Z687" s="638"/>
    </row>
    <row r="688" spans="1:26" ht="15.75" customHeight="1">
      <c r="A688" s="638"/>
      <c r="B688" s="638"/>
      <c r="C688" s="638"/>
      <c r="D688" s="638"/>
      <c r="E688" s="700"/>
      <c r="F688" s="638"/>
      <c r="G688" s="638"/>
      <c r="H688" s="699"/>
      <c r="I688" s="699"/>
      <c r="J688" s="699"/>
      <c r="K688" s="699"/>
      <c r="L688" s="699"/>
      <c r="M688" s="699"/>
      <c r="N688" s="699"/>
      <c r="O688" s="699"/>
      <c r="P688" s="699"/>
      <c r="Q688" s="699"/>
      <c r="R688" s="699"/>
      <c r="S688" s="699"/>
      <c r="T688" s="699"/>
      <c r="U688" s="699"/>
      <c r="V688" s="699"/>
      <c r="W688" s="699"/>
      <c r="X688" s="638"/>
      <c r="Y688" s="638"/>
      <c r="Z688" s="638"/>
    </row>
    <row r="689" spans="1:26" ht="15.75" customHeight="1">
      <c r="A689" s="638"/>
      <c r="B689" s="638"/>
      <c r="C689" s="638"/>
      <c r="D689" s="638"/>
      <c r="E689" s="700"/>
      <c r="F689" s="638"/>
      <c r="G689" s="638"/>
      <c r="H689" s="699"/>
      <c r="I689" s="699"/>
      <c r="J689" s="699"/>
      <c r="K689" s="699"/>
      <c r="L689" s="699"/>
      <c r="M689" s="699"/>
      <c r="N689" s="699"/>
      <c r="O689" s="699"/>
      <c r="P689" s="699"/>
      <c r="Q689" s="699"/>
      <c r="R689" s="699"/>
      <c r="S689" s="699"/>
      <c r="T689" s="699"/>
      <c r="U689" s="699"/>
      <c r="V689" s="699"/>
      <c r="W689" s="699"/>
      <c r="X689" s="638"/>
      <c r="Y689" s="638"/>
      <c r="Z689" s="638"/>
    </row>
    <row r="690" spans="1:26" ht="15.75" customHeight="1">
      <c r="A690" s="638"/>
      <c r="B690" s="638"/>
      <c r="C690" s="638"/>
      <c r="D690" s="638"/>
      <c r="E690" s="700"/>
      <c r="F690" s="638"/>
      <c r="G690" s="638"/>
      <c r="H690" s="699"/>
      <c r="I690" s="699"/>
      <c r="J690" s="699"/>
      <c r="K690" s="699"/>
      <c r="L690" s="699"/>
      <c r="M690" s="699"/>
      <c r="N690" s="699"/>
      <c r="O690" s="699"/>
      <c r="P690" s="699"/>
      <c r="Q690" s="699"/>
      <c r="R690" s="699"/>
      <c r="S690" s="699"/>
      <c r="T690" s="699"/>
      <c r="U690" s="699"/>
      <c r="V690" s="699"/>
      <c r="W690" s="699"/>
      <c r="X690" s="638"/>
      <c r="Y690" s="638"/>
      <c r="Z690" s="638"/>
    </row>
    <row r="691" spans="1:26" ht="15.75" customHeight="1">
      <c r="A691" s="638"/>
      <c r="B691" s="638"/>
      <c r="C691" s="638"/>
      <c r="D691" s="638"/>
      <c r="E691" s="700"/>
      <c r="F691" s="638"/>
      <c r="G691" s="638"/>
      <c r="H691" s="699"/>
      <c r="I691" s="699"/>
      <c r="J691" s="699"/>
      <c r="K691" s="699"/>
      <c r="L691" s="699"/>
      <c r="M691" s="699"/>
      <c r="N691" s="699"/>
      <c r="O691" s="699"/>
      <c r="P691" s="699"/>
      <c r="Q691" s="699"/>
      <c r="R691" s="699"/>
      <c r="S691" s="699"/>
      <c r="T691" s="699"/>
      <c r="U691" s="699"/>
      <c r="V691" s="699"/>
      <c r="W691" s="699"/>
      <c r="X691" s="638"/>
      <c r="Y691" s="638"/>
      <c r="Z691" s="638"/>
    </row>
    <row r="692" spans="1:26" ht="15.75" customHeight="1">
      <c r="A692" s="638"/>
      <c r="B692" s="638"/>
      <c r="C692" s="638"/>
      <c r="D692" s="638"/>
      <c r="E692" s="700"/>
      <c r="F692" s="638"/>
      <c r="G692" s="638"/>
      <c r="H692" s="699"/>
      <c r="I692" s="699"/>
      <c r="J692" s="699"/>
      <c r="K692" s="699"/>
      <c r="L692" s="699"/>
      <c r="M692" s="699"/>
      <c r="N692" s="699"/>
      <c r="O692" s="699"/>
      <c r="P692" s="699"/>
      <c r="Q692" s="699"/>
      <c r="R692" s="699"/>
      <c r="S692" s="699"/>
      <c r="T692" s="699"/>
      <c r="U692" s="699"/>
      <c r="V692" s="699"/>
      <c r="W692" s="699"/>
      <c r="X692" s="638"/>
      <c r="Y692" s="638"/>
      <c r="Z692" s="638"/>
    </row>
    <row r="693" spans="1:26" ht="15.75" customHeight="1">
      <c r="A693" s="638"/>
      <c r="B693" s="638"/>
      <c r="C693" s="638"/>
      <c r="D693" s="638"/>
      <c r="E693" s="700"/>
      <c r="F693" s="638"/>
      <c r="G693" s="638"/>
      <c r="H693" s="699"/>
      <c r="I693" s="699"/>
      <c r="J693" s="699"/>
      <c r="K693" s="699"/>
      <c r="L693" s="699"/>
      <c r="M693" s="699"/>
      <c r="N693" s="699"/>
      <c r="O693" s="699"/>
      <c r="P693" s="699"/>
      <c r="Q693" s="699"/>
      <c r="R693" s="699"/>
      <c r="S693" s="699"/>
      <c r="T693" s="699"/>
      <c r="U693" s="699"/>
      <c r="V693" s="699"/>
      <c r="W693" s="699"/>
      <c r="X693" s="638"/>
      <c r="Y693" s="638"/>
      <c r="Z693" s="638"/>
    </row>
    <row r="694" spans="1:26" ht="15.75" customHeight="1">
      <c r="A694" s="638"/>
      <c r="B694" s="638"/>
      <c r="C694" s="638"/>
      <c r="D694" s="638"/>
      <c r="E694" s="700"/>
      <c r="F694" s="638"/>
      <c r="G694" s="638"/>
      <c r="H694" s="699"/>
      <c r="I694" s="699"/>
      <c r="J694" s="699"/>
      <c r="K694" s="699"/>
      <c r="L694" s="699"/>
      <c r="M694" s="699"/>
      <c r="N694" s="699"/>
      <c r="O694" s="699"/>
      <c r="P694" s="699"/>
      <c r="Q694" s="699"/>
      <c r="R694" s="699"/>
      <c r="S694" s="699"/>
      <c r="T694" s="699"/>
      <c r="U694" s="699"/>
      <c r="V694" s="699"/>
      <c r="W694" s="699"/>
      <c r="X694" s="638"/>
      <c r="Y694" s="638"/>
      <c r="Z694" s="638"/>
    </row>
    <row r="695" spans="1:26" ht="15.75" customHeight="1">
      <c r="A695" s="638"/>
      <c r="B695" s="638"/>
      <c r="C695" s="638"/>
      <c r="D695" s="638"/>
      <c r="E695" s="700"/>
      <c r="F695" s="638"/>
      <c r="G695" s="638"/>
      <c r="H695" s="699"/>
      <c r="I695" s="699"/>
      <c r="J695" s="699"/>
      <c r="K695" s="699"/>
      <c r="L695" s="699"/>
      <c r="M695" s="699"/>
      <c r="N695" s="699"/>
      <c r="O695" s="699"/>
      <c r="P695" s="699"/>
      <c r="Q695" s="699"/>
      <c r="R695" s="699"/>
      <c r="S695" s="699"/>
      <c r="T695" s="699"/>
      <c r="U695" s="699"/>
      <c r="V695" s="699"/>
      <c r="W695" s="699"/>
      <c r="X695" s="638"/>
      <c r="Y695" s="638"/>
      <c r="Z695" s="638"/>
    </row>
    <row r="696" spans="1:26" ht="15.75" customHeight="1">
      <c r="A696" s="638"/>
      <c r="B696" s="638"/>
      <c r="C696" s="638"/>
      <c r="D696" s="638"/>
      <c r="E696" s="700"/>
      <c r="F696" s="638"/>
      <c r="G696" s="638"/>
      <c r="H696" s="699"/>
      <c r="I696" s="699"/>
      <c r="J696" s="699"/>
      <c r="K696" s="699"/>
      <c r="L696" s="699"/>
      <c r="M696" s="699"/>
      <c r="N696" s="699"/>
      <c r="O696" s="699"/>
      <c r="P696" s="699"/>
      <c r="Q696" s="699"/>
      <c r="R696" s="699"/>
      <c r="S696" s="699"/>
      <c r="T696" s="699"/>
      <c r="U696" s="699"/>
      <c r="V696" s="699"/>
      <c r="W696" s="699"/>
      <c r="X696" s="638"/>
      <c r="Y696" s="638"/>
      <c r="Z696" s="638"/>
    </row>
    <row r="697" spans="1:26" ht="15.75" customHeight="1">
      <c r="A697" s="638"/>
      <c r="B697" s="638"/>
      <c r="C697" s="638"/>
      <c r="D697" s="638"/>
      <c r="E697" s="700"/>
      <c r="F697" s="638"/>
      <c r="G697" s="638"/>
      <c r="H697" s="699"/>
      <c r="I697" s="699"/>
      <c r="J697" s="699"/>
      <c r="K697" s="699"/>
      <c r="L697" s="699"/>
      <c r="M697" s="699"/>
      <c r="N697" s="699"/>
      <c r="O697" s="699"/>
      <c r="P697" s="699"/>
      <c r="Q697" s="699"/>
      <c r="R697" s="699"/>
      <c r="S697" s="699"/>
      <c r="T697" s="699"/>
      <c r="U697" s="699"/>
      <c r="V697" s="699"/>
      <c r="W697" s="699"/>
      <c r="X697" s="638"/>
      <c r="Y697" s="638"/>
      <c r="Z697" s="638"/>
    </row>
    <row r="698" spans="1:26" ht="15.75" customHeight="1">
      <c r="A698" s="638"/>
      <c r="B698" s="638"/>
      <c r="C698" s="638"/>
      <c r="D698" s="638"/>
      <c r="E698" s="700"/>
      <c r="F698" s="638"/>
      <c r="G698" s="638"/>
      <c r="H698" s="699"/>
      <c r="I698" s="699"/>
      <c r="J698" s="699"/>
      <c r="K698" s="699"/>
      <c r="L698" s="699"/>
      <c r="M698" s="699"/>
      <c r="N698" s="699"/>
      <c r="O698" s="699"/>
      <c r="P698" s="699"/>
      <c r="Q698" s="699"/>
      <c r="R698" s="699"/>
      <c r="S698" s="699"/>
      <c r="T698" s="699"/>
      <c r="U698" s="699"/>
      <c r="V698" s="699"/>
      <c r="W698" s="699"/>
      <c r="X698" s="638"/>
      <c r="Y698" s="638"/>
      <c r="Z698" s="638"/>
    </row>
    <row r="699" spans="1:26" ht="15.75" customHeight="1">
      <c r="A699" s="638"/>
      <c r="B699" s="638"/>
      <c r="C699" s="638"/>
      <c r="D699" s="638"/>
      <c r="E699" s="700"/>
      <c r="F699" s="638"/>
      <c r="G699" s="638"/>
      <c r="H699" s="699"/>
      <c r="I699" s="699"/>
      <c r="J699" s="699"/>
      <c r="K699" s="699"/>
      <c r="L699" s="699"/>
      <c r="M699" s="699"/>
      <c r="N699" s="699"/>
      <c r="O699" s="699"/>
      <c r="P699" s="699"/>
      <c r="Q699" s="699"/>
      <c r="R699" s="699"/>
      <c r="S699" s="699"/>
      <c r="T699" s="699"/>
      <c r="U699" s="699"/>
      <c r="V699" s="699"/>
      <c r="W699" s="699"/>
      <c r="X699" s="638"/>
      <c r="Y699" s="638"/>
      <c r="Z699" s="638"/>
    </row>
    <row r="700" spans="1:26" ht="15.75" customHeight="1">
      <c r="A700" s="638"/>
      <c r="B700" s="638"/>
      <c r="C700" s="638"/>
      <c r="D700" s="638"/>
      <c r="E700" s="700"/>
      <c r="F700" s="638"/>
      <c r="G700" s="638"/>
      <c r="H700" s="699"/>
      <c r="I700" s="699"/>
      <c r="J700" s="699"/>
      <c r="K700" s="699"/>
      <c r="L700" s="699"/>
      <c r="M700" s="699"/>
      <c r="N700" s="699"/>
      <c r="O700" s="699"/>
      <c r="P700" s="699"/>
      <c r="Q700" s="699"/>
      <c r="R700" s="699"/>
      <c r="S700" s="699"/>
      <c r="T700" s="699"/>
      <c r="U700" s="699"/>
      <c r="V700" s="699"/>
      <c r="W700" s="699"/>
      <c r="X700" s="638"/>
      <c r="Y700" s="638"/>
      <c r="Z700" s="638"/>
    </row>
    <row r="701" spans="1:26" ht="15.75" customHeight="1">
      <c r="A701" s="638"/>
      <c r="B701" s="638"/>
      <c r="C701" s="638"/>
      <c r="D701" s="638"/>
      <c r="E701" s="700"/>
      <c r="F701" s="638"/>
      <c r="G701" s="638"/>
      <c r="H701" s="699"/>
      <c r="I701" s="699"/>
      <c r="J701" s="699"/>
      <c r="K701" s="699"/>
      <c r="L701" s="699"/>
      <c r="M701" s="699"/>
      <c r="N701" s="699"/>
      <c r="O701" s="699"/>
      <c r="P701" s="699"/>
      <c r="Q701" s="699"/>
      <c r="R701" s="699"/>
      <c r="S701" s="699"/>
      <c r="T701" s="699"/>
      <c r="U701" s="699"/>
      <c r="V701" s="699"/>
      <c r="W701" s="699"/>
      <c r="X701" s="638"/>
      <c r="Y701" s="638"/>
      <c r="Z701" s="638"/>
    </row>
    <row r="702" spans="1:26" ht="15.75" customHeight="1">
      <c r="A702" s="638"/>
      <c r="B702" s="638"/>
      <c r="C702" s="638"/>
      <c r="D702" s="638"/>
      <c r="E702" s="700"/>
      <c r="F702" s="638"/>
      <c r="G702" s="638"/>
      <c r="H702" s="699"/>
      <c r="I702" s="699"/>
      <c r="J702" s="699"/>
      <c r="K702" s="699"/>
      <c r="L702" s="699"/>
      <c r="M702" s="699"/>
      <c r="N702" s="699"/>
      <c r="O702" s="699"/>
      <c r="P702" s="699"/>
      <c r="Q702" s="699"/>
      <c r="R702" s="699"/>
      <c r="S702" s="699"/>
      <c r="T702" s="699"/>
      <c r="U702" s="699"/>
      <c r="V702" s="699"/>
      <c r="W702" s="699"/>
      <c r="X702" s="638"/>
      <c r="Y702" s="638"/>
      <c r="Z702" s="638"/>
    </row>
    <row r="703" spans="1:26" ht="15.75" customHeight="1">
      <c r="A703" s="638"/>
      <c r="B703" s="638"/>
      <c r="C703" s="638"/>
      <c r="D703" s="638"/>
      <c r="E703" s="700"/>
      <c r="F703" s="638"/>
      <c r="G703" s="638"/>
      <c r="H703" s="699"/>
      <c r="I703" s="699"/>
      <c r="J703" s="699"/>
      <c r="K703" s="699"/>
      <c r="L703" s="699"/>
      <c r="M703" s="699"/>
      <c r="N703" s="699"/>
      <c r="O703" s="699"/>
      <c r="P703" s="699"/>
      <c r="Q703" s="699"/>
      <c r="R703" s="699"/>
      <c r="S703" s="699"/>
      <c r="T703" s="699"/>
      <c r="U703" s="699"/>
      <c r="V703" s="699"/>
      <c r="W703" s="699"/>
      <c r="X703" s="638"/>
      <c r="Y703" s="638"/>
      <c r="Z703" s="638"/>
    </row>
    <row r="704" spans="1:26" ht="15.75" customHeight="1">
      <c r="A704" s="638"/>
      <c r="B704" s="638"/>
      <c r="C704" s="638"/>
      <c r="D704" s="638"/>
      <c r="E704" s="700"/>
      <c r="F704" s="638"/>
      <c r="G704" s="638"/>
      <c r="H704" s="699"/>
      <c r="I704" s="699"/>
      <c r="J704" s="699"/>
      <c r="K704" s="699"/>
      <c r="L704" s="699"/>
      <c r="M704" s="699"/>
      <c r="N704" s="699"/>
      <c r="O704" s="699"/>
      <c r="P704" s="699"/>
      <c r="Q704" s="699"/>
      <c r="R704" s="699"/>
      <c r="S704" s="699"/>
      <c r="T704" s="699"/>
      <c r="U704" s="699"/>
      <c r="V704" s="699"/>
      <c r="W704" s="699"/>
      <c r="X704" s="638"/>
      <c r="Y704" s="638"/>
      <c r="Z704" s="638"/>
    </row>
    <row r="705" spans="1:26" ht="15.75" customHeight="1">
      <c r="A705" s="638"/>
      <c r="B705" s="638"/>
      <c r="C705" s="638"/>
      <c r="D705" s="638"/>
      <c r="E705" s="700"/>
      <c r="F705" s="638"/>
      <c r="G705" s="638"/>
      <c r="H705" s="699"/>
      <c r="I705" s="699"/>
      <c r="J705" s="699"/>
      <c r="K705" s="699"/>
      <c r="L705" s="699"/>
      <c r="M705" s="699"/>
      <c r="N705" s="699"/>
      <c r="O705" s="699"/>
      <c r="P705" s="699"/>
      <c r="Q705" s="699"/>
      <c r="R705" s="699"/>
      <c r="S705" s="699"/>
      <c r="T705" s="699"/>
      <c r="U705" s="699"/>
      <c r="V705" s="699"/>
      <c r="W705" s="699"/>
      <c r="X705" s="638"/>
      <c r="Y705" s="638"/>
      <c r="Z705" s="638"/>
    </row>
    <row r="706" spans="1:26" ht="15.75" customHeight="1">
      <c r="A706" s="638"/>
      <c r="B706" s="638"/>
      <c r="C706" s="638"/>
      <c r="D706" s="638"/>
      <c r="E706" s="700"/>
      <c r="F706" s="638"/>
      <c r="G706" s="638"/>
      <c r="H706" s="699"/>
      <c r="I706" s="699"/>
      <c r="J706" s="699"/>
      <c r="K706" s="699"/>
      <c r="L706" s="699"/>
      <c r="M706" s="699"/>
      <c r="N706" s="699"/>
      <c r="O706" s="699"/>
      <c r="P706" s="699"/>
      <c r="Q706" s="699"/>
      <c r="R706" s="699"/>
      <c r="S706" s="699"/>
      <c r="T706" s="699"/>
      <c r="U706" s="699"/>
      <c r="V706" s="699"/>
      <c r="W706" s="699"/>
      <c r="X706" s="638"/>
      <c r="Y706" s="638"/>
      <c r="Z706" s="638"/>
    </row>
    <row r="707" spans="1:26" ht="15.75" customHeight="1">
      <c r="A707" s="638"/>
      <c r="B707" s="638"/>
      <c r="C707" s="638"/>
      <c r="D707" s="638"/>
      <c r="E707" s="700"/>
      <c r="F707" s="638"/>
      <c r="G707" s="638"/>
      <c r="H707" s="699"/>
      <c r="I707" s="699"/>
      <c r="J707" s="699"/>
      <c r="K707" s="699"/>
      <c r="L707" s="699"/>
      <c r="M707" s="699"/>
      <c r="N707" s="699"/>
      <c r="O707" s="699"/>
      <c r="P707" s="699"/>
      <c r="Q707" s="699"/>
      <c r="R707" s="699"/>
      <c r="S707" s="699"/>
      <c r="T707" s="699"/>
      <c r="U707" s="699"/>
      <c r="V707" s="699"/>
      <c r="W707" s="699"/>
      <c r="X707" s="638"/>
      <c r="Y707" s="638"/>
      <c r="Z707" s="638"/>
    </row>
    <row r="708" spans="1:26" ht="15.75" customHeight="1">
      <c r="A708" s="638"/>
      <c r="B708" s="638"/>
      <c r="C708" s="638"/>
      <c r="D708" s="638"/>
      <c r="E708" s="700"/>
      <c r="F708" s="638"/>
      <c r="G708" s="638"/>
      <c r="H708" s="699"/>
      <c r="I708" s="699"/>
      <c r="J708" s="699"/>
      <c r="K708" s="699"/>
      <c r="L708" s="699"/>
      <c r="M708" s="699"/>
      <c r="N708" s="699"/>
      <c r="O708" s="699"/>
      <c r="P708" s="699"/>
      <c r="Q708" s="699"/>
      <c r="R708" s="699"/>
      <c r="S708" s="699"/>
      <c r="T708" s="699"/>
      <c r="U708" s="699"/>
      <c r="V708" s="699"/>
      <c r="W708" s="699"/>
      <c r="X708" s="638"/>
      <c r="Y708" s="638"/>
      <c r="Z708" s="638"/>
    </row>
    <row r="709" spans="1:26" ht="15.75" customHeight="1">
      <c r="A709" s="638"/>
      <c r="B709" s="638"/>
      <c r="C709" s="638"/>
      <c r="D709" s="638"/>
      <c r="E709" s="700"/>
      <c r="F709" s="638"/>
      <c r="G709" s="638"/>
      <c r="H709" s="699"/>
      <c r="I709" s="699"/>
      <c r="J709" s="699"/>
      <c r="K709" s="699"/>
      <c r="L709" s="699"/>
      <c r="M709" s="699"/>
      <c r="N709" s="699"/>
      <c r="O709" s="699"/>
      <c r="P709" s="699"/>
      <c r="Q709" s="699"/>
      <c r="R709" s="699"/>
      <c r="S709" s="699"/>
      <c r="T709" s="699"/>
      <c r="U709" s="699"/>
      <c r="V709" s="699"/>
      <c r="W709" s="699"/>
      <c r="X709" s="638"/>
      <c r="Y709" s="638"/>
      <c r="Z709" s="638"/>
    </row>
    <row r="710" spans="1:26" ht="15.75" customHeight="1">
      <c r="A710" s="638"/>
      <c r="B710" s="638"/>
      <c r="C710" s="638"/>
      <c r="D710" s="638"/>
      <c r="E710" s="700"/>
      <c r="F710" s="638"/>
      <c r="G710" s="638"/>
      <c r="H710" s="699"/>
      <c r="I710" s="699"/>
      <c r="J710" s="699"/>
      <c r="K710" s="699"/>
      <c r="L710" s="699"/>
      <c r="M710" s="699"/>
      <c r="N710" s="699"/>
      <c r="O710" s="699"/>
      <c r="P710" s="699"/>
      <c r="Q710" s="699"/>
      <c r="R710" s="699"/>
      <c r="S710" s="699"/>
      <c r="T710" s="699"/>
      <c r="U710" s="699"/>
      <c r="V710" s="699"/>
      <c r="W710" s="699"/>
      <c r="X710" s="638"/>
      <c r="Y710" s="638"/>
      <c r="Z710" s="638"/>
    </row>
    <row r="711" spans="1:26" ht="15.75" customHeight="1">
      <c r="A711" s="638"/>
      <c r="B711" s="638"/>
      <c r="C711" s="638"/>
      <c r="D711" s="638"/>
      <c r="E711" s="700"/>
      <c r="F711" s="638"/>
      <c r="G711" s="638"/>
      <c r="H711" s="699"/>
      <c r="I711" s="699"/>
      <c r="J711" s="699"/>
      <c r="K711" s="699"/>
      <c r="L711" s="699"/>
      <c r="M711" s="699"/>
      <c r="N711" s="699"/>
      <c r="O711" s="699"/>
      <c r="P711" s="699"/>
      <c r="Q711" s="699"/>
      <c r="R711" s="699"/>
      <c r="S711" s="699"/>
      <c r="T711" s="699"/>
      <c r="U711" s="699"/>
      <c r="V711" s="699"/>
      <c r="W711" s="699"/>
      <c r="X711" s="638"/>
      <c r="Y711" s="638"/>
      <c r="Z711" s="638"/>
    </row>
    <row r="712" spans="1:26" ht="15.75" customHeight="1">
      <c r="A712" s="638"/>
      <c r="B712" s="638"/>
      <c r="C712" s="638"/>
      <c r="D712" s="638"/>
      <c r="E712" s="700"/>
      <c r="F712" s="638"/>
      <c r="G712" s="638"/>
      <c r="H712" s="699"/>
      <c r="I712" s="699"/>
      <c r="J712" s="699"/>
      <c r="K712" s="699"/>
      <c r="L712" s="699"/>
      <c r="M712" s="699"/>
      <c r="N712" s="699"/>
      <c r="O712" s="699"/>
      <c r="P712" s="699"/>
      <c r="Q712" s="699"/>
      <c r="R712" s="699"/>
      <c r="S712" s="699"/>
      <c r="T712" s="699"/>
      <c r="U712" s="699"/>
      <c r="V712" s="699"/>
      <c r="W712" s="699"/>
      <c r="X712" s="638"/>
      <c r="Y712" s="638"/>
      <c r="Z712" s="638"/>
    </row>
    <row r="713" spans="1:26" ht="15.75" customHeight="1">
      <c r="A713" s="638"/>
      <c r="B713" s="638"/>
      <c r="C713" s="638"/>
      <c r="D713" s="638"/>
      <c r="E713" s="700"/>
      <c r="F713" s="638"/>
      <c r="G713" s="638"/>
      <c r="H713" s="699"/>
      <c r="I713" s="699"/>
      <c r="J713" s="699"/>
      <c r="K713" s="699"/>
      <c r="L713" s="699"/>
      <c r="M713" s="699"/>
      <c r="N713" s="699"/>
      <c r="O713" s="699"/>
      <c r="P713" s="699"/>
      <c r="Q713" s="699"/>
      <c r="R713" s="699"/>
      <c r="S713" s="699"/>
      <c r="T713" s="699"/>
      <c r="U713" s="699"/>
      <c r="V713" s="699"/>
      <c r="W713" s="699"/>
      <c r="X713" s="638"/>
      <c r="Y713" s="638"/>
      <c r="Z713" s="638"/>
    </row>
    <row r="714" spans="1:26" ht="15.75" customHeight="1">
      <c r="A714" s="638"/>
      <c r="B714" s="638"/>
      <c r="C714" s="638"/>
      <c r="D714" s="638"/>
      <c r="E714" s="700"/>
      <c r="F714" s="638"/>
      <c r="G714" s="638"/>
      <c r="H714" s="699"/>
      <c r="I714" s="699"/>
      <c r="J714" s="699"/>
      <c r="K714" s="699"/>
      <c r="L714" s="699"/>
      <c r="M714" s="699"/>
      <c r="N714" s="699"/>
      <c r="O714" s="699"/>
      <c r="P714" s="699"/>
      <c r="Q714" s="699"/>
      <c r="R714" s="699"/>
      <c r="S714" s="699"/>
      <c r="T714" s="699"/>
      <c r="U714" s="699"/>
      <c r="V714" s="699"/>
      <c r="W714" s="699"/>
      <c r="X714" s="638"/>
      <c r="Y714" s="638"/>
      <c r="Z714" s="638"/>
    </row>
    <row r="715" spans="1:26" ht="15.75" customHeight="1">
      <c r="A715" s="638"/>
      <c r="B715" s="638"/>
      <c r="C715" s="638"/>
      <c r="D715" s="638"/>
      <c r="E715" s="700"/>
      <c r="F715" s="638"/>
      <c r="G715" s="638"/>
      <c r="H715" s="699"/>
      <c r="I715" s="699"/>
      <c r="J715" s="699"/>
      <c r="K715" s="699"/>
      <c r="L715" s="699"/>
      <c r="M715" s="699"/>
      <c r="N715" s="699"/>
      <c r="O715" s="699"/>
      <c r="P715" s="699"/>
      <c r="Q715" s="699"/>
      <c r="R715" s="699"/>
      <c r="S715" s="699"/>
      <c r="T715" s="699"/>
      <c r="U715" s="699"/>
      <c r="V715" s="699"/>
      <c r="W715" s="699"/>
      <c r="X715" s="638"/>
      <c r="Y715" s="638"/>
      <c r="Z715" s="638"/>
    </row>
    <row r="716" spans="1:26" ht="15.75" customHeight="1">
      <c r="A716" s="638"/>
      <c r="B716" s="638"/>
      <c r="C716" s="638"/>
      <c r="D716" s="638"/>
      <c r="E716" s="700"/>
      <c r="F716" s="638"/>
      <c r="G716" s="638"/>
      <c r="H716" s="699"/>
      <c r="I716" s="699"/>
      <c r="J716" s="699"/>
      <c r="K716" s="699"/>
      <c r="L716" s="699"/>
      <c r="M716" s="699"/>
      <c r="N716" s="699"/>
      <c r="O716" s="699"/>
      <c r="P716" s="699"/>
      <c r="Q716" s="699"/>
      <c r="R716" s="699"/>
      <c r="S716" s="699"/>
      <c r="T716" s="699"/>
      <c r="U716" s="699"/>
      <c r="V716" s="699"/>
      <c r="W716" s="699"/>
      <c r="X716" s="638"/>
      <c r="Y716" s="638"/>
      <c r="Z716" s="638"/>
    </row>
    <row r="717" spans="1:26" ht="15.75" customHeight="1">
      <c r="A717" s="638"/>
      <c r="B717" s="638"/>
      <c r="C717" s="638"/>
      <c r="D717" s="638"/>
      <c r="E717" s="700"/>
      <c r="F717" s="638"/>
      <c r="G717" s="638"/>
      <c r="H717" s="699"/>
      <c r="I717" s="699"/>
      <c r="J717" s="699"/>
      <c r="K717" s="699"/>
      <c r="L717" s="699"/>
      <c r="M717" s="699"/>
      <c r="N717" s="699"/>
      <c r="O717" s="699"/>
      <c r="P717" s="699"/>
      <c r="Q717" s="699"/>
      <c r="R717" s="699"/>
      <c r="S717" s="699"/>
      <c r="T717" s="699"/>
      <c r="U717" s="699"/>
      <c r="V717" s="699"/>
      <c r="W717" s="699"/>
      <c r="X717" s="638"/>
      <c r="Y717" s="638"/>
      <c r="Z717" s="638"/>
    </row>
    <row r="718" spans="1:26" ht="15.75" customHeight="1">
      <c r="A718" s="638"/>
      <c r="B718" s="638"/>
      <c r="C718" s="638"/>
      <c r="D718" s="638"/>
      <c r="E718" s="700"/>
      <c r="F718" s="638"/>
      <c r="G718" s="638"/>
      <c r="H718" s="699"/>
      <c r="I718" s="699"/>
      <c r="J718" s="699"/>
      <c r="K718" s="699"/>
      <c r="L718" s="699"/>
      <c r="M718" s="699"/>
      <c r="N718" s="699"/>
      <c r="O718" s="699"/>
      <c r="P718" s="699"/>
      <c r="Q718" s="699"/>
      <c r="R718" s="699"/>
      <c r="S718" s="699"/>
      <c r="T718" s="699"/>
      <c r="U718" s="699"/>
      <c r="V718" s="699"/>
      <c r="W718" s="699"/>
      <c r="X718" s="638"/>
      <c r="Y718" s="638"/>
      <c r="Z718" s="638"/>
    </row>
    <row r="719" spans="1:26" ht="15.75" customHeight="1">
      <c r="A719" s="638"/>
      <c r="B719" s="638"/>
      <c r="C719" s="638"/>
      <c r="D719" s="638"/>
      <c r="E719" s="700"/>
      <c r="F719" s="638"/>
      <c r="G719" s="638"/>
      <c r="H719" s="699"/>
      <c r="I719" s="699"/>
      <c r="J719" s="699"/>
      <c r="K719" s="699"/>
      <c r="L719" s="699"/>
      <c r="M719" s="699"/>
      <c r="N719" s="699"/>
      <c r="O719" s="699"/>
      <c r="P719" s="699"/>
      <c r="Q719" s="699"/>
      <c r="R719" s="699"/>
      <c r="S719" s="699"/>
      <c r="T719" s="699"/>
      <c r="U719" s="699"/>
      <c r="V719" s="699"/>
      <c r="W719" s="699"/>
      <c r="X719" s="638"/>
      <c r="Y719" s="638"/>
      <c r="Z719" s="638"/>
    </row>
    <row r="720" spans="1:26" ht="15.75" customHeight="1">
      <c r="A720" s="638"/>
      <c r="B720" s="638"/>
      <c r="C720" s="638"/>
      <c r="D720" s="638"/>
      <c r="E720" s="700"/>
      <c r="F720" s="638"/>
      <c r="G720" s="638"/>
      <c r="H720" s="699"/>
      <c r="I720" s="699"/>
      <c r="J720" s="699"/>
      <c r="K720" s="699"/>
      <c r="L720" s="699"/>
      <c r="M720" s="699"/>
      <c r="N720" s="699"/>
      <c r="O720" s="699"/>
      <c r="P720" s="699"/>
      <c r="Q720" s="699"/>
      <c r="R720" s="699"/>
      <c r="S720" s="699"/>
      <c r="T720" s="699"/>
      <c r="U720" s="699"/>
      <c r="V720" s="699"/>
      <c r="W720" s="699"/>
      <c r="X720" s="638"/>
      <c r="Y720" s="638"/>
      <c r="Z720" s="638"/>
    </row>
    <row r="721" spans="1:26" ht="15.75" customHeight="1">
      <c r="A721" s="638"/>
      <c r="B721" s="638"/>
      <c r="C721" s="638"/>
      <c r="D721" s="638"/>
      <c r="E721" s="700"/>
      <c r="F721" s="638"/>
      <c r="G721" s="638"/>
      <c r="H721" s="699"/>
      <c r="I721" s="699"/>
      <c r="J721" s="699"/>
      <c r="K721" s="699"/>
      <c r="L721" s="699"/>
      <c r="M721" s="699"/>
      <c r="N721" s="699"/>
      <c r="O721" s="699"/>
      <c r="P721" s="699"/>
      <c r="Q721" s="699"/>
      <c r="R721" s="699"/>
      <c r="S721" s="699"/>
      <c r="T721" s="699"/>
      <c r="U721" s="699"/>
      <c r="V721" s="699"/>
      <c r="W721" s="699"/>
      <c r="X721" s="638"/>
      <c r="Y721" s="638"/>
      <c r="Z721" s="638"/>
    </row>
    <row r="722" spans="1:26" ht="15.75" customHeight="1">
      <c r="A722" s="638"/>
      <c r="B722" s="638"/>
      <c r="C722" s="638"/>
      <c r="D722" s="638"/>
      <c r="E722" s="700"/>
      <c r="F722" s="638"/>
      <c r="G722" s="638"/>
      <c r="H722" s="699"/>
      <c r="I722" s="699"/>
      <c r="J722" s="699"/>
      <c r="K722" s="699"/>
      <c r="L722" s="699"/>
      <c r="M722" s="699"/>
      <c r="N722" s="699"/>
      <c r="O722" s="699"/>
      <c r="P722" s="699"/>
      <c r="Q722" s="699"/>
      <c r="R722" s="699"/>
      <c r="S722" s="699"/>
      <c r="T722" s="699"/>
      <c r="U722" s="699"/>
      <c r="V722" s="699"/>
      <c r="W722" s="699"/>
      <c r="X722" s="638"/>
      <c r="Y722" s="638"/>
      <c r="Z722" s="638"/>
    </row>
    <row r="723" spans="1:26" ht="15.75" customHeight="1">
      <c r="A723" s="638"/>
      <c r="B723" s="638"/>
      <c r="C723" s="638"/>
      <c r="D723" s="638"/>
      <c r="E723" s="700"/>
      <c r="F723" s="638"/>
      <c r="G723" s="638"/>
      <c r="H723" s="699"/>
      <c r="I723" s="699"/>
      <c r="J723" s="699"/>
      <c r="K723" s="699"/>
      <c r="L723" s="699"/>
      <c r="M723" s="699"/>
      <c r="N723" s="699"/>
      <c r="O723" s="699"/>
      <c r="P723" s="699"/>
      <c r="Q723" s="699"/>
      <c r="R723" s="699"/>
      <c r="S723" s="699"/>
      <c r="T723" s="699"/>
      <c r="U723" s="699"/>
      <c r="V723" s="699"/>
      <c r="W723" s="699"/>
      <c r="X723" s="638"/>
      <c r="Y723" s="638"/>
      <c r="Z723" s="638"/>
    </row>
    <row r="724" spans="1:26" ht="15.75" customHeight="1">
      <c r="A724" s="638"/>
      <c r="B724" s="638"/>
      <c r="C724" s="638"/>
      <c r="D724" s="638"/>
      <c r="E724" s="700"/>
      <c r="F724" s="638"/>
      <c r="G724" s="638"/>
      <c r="H724" s="699"/>
      <c r="I724" s="699"/>
      <c r="J724" s="699"/>
      <c r="K724" s="699"/>
      <c r="L724" s="699"/>
      <c r="M724" s="699"/>
      <c r="N724" s="699"/>
      <c r="O724" s="699"/>
      <c r="P724" s="699"/>
      <c r="Q724" s="699"/>
      <c r="R724" s="699"/>
      <c r="S724" s="699"/>
      <c r="T724" s="699"/>
      <c r="U724" s="699"/>
      <c r="V724" s="699"/>
      <c r="W724" s="699"/>
      <c r="X724" s="638"/>
      <c r="Y724" s="638"/>
      <c r="Z724" s="638"/>
    </row>
    <row r="725" spans="1:26" ht="15.75" customHeight="1">
      <c r="A725" s="638"/>
      <c r="B725" s="638"/>
      <c r="C725" s="638"/>
      <c r="D725" s="638"/>
      <c r="E725" s="700"/>
      <c r="F725" s="638"/>
      <c r="G725" s="638"/>
      <c r="H725" s="699"/>
      <c r="I725" s="699"/>
      <c r="J725" s="699"/>
      <c r="K725" s="699"/>
      <c r="L725" s="699"/>
      <c r="M725" s="699"/>
      <c r="N725" s="699"/>
      <c r="O725" s="699"/>
      <c r="P725" s="699"/>
      <c r="Q725" s="699"/>
      <c r="R725" s="699"/>
      <c r="S725" s="699"/>
      <c r="T725" s="699"/>
      <c r="U725" s="699"/>
      <c r="V725" s="699"/>
      <c r="W725" s="699"/>
      <c r="X725" s="638"/>
      <c r="Y725" s="638"/>
      <c r="Z725" s="638"/>
    </row>
    <row r="726" spans="1:26" ht="15.75" customHeight="1">
      <c r="A726" s="638"/>
      <c r="B726" s="638"/>
      <c r="C726" s="638"/>
      <c r="D726" s="638"/>
      <c r="E726" s="700"/>
      <c r="F726" s="638"/>
      <c r="G726" s="638"/>
      <c r="H726" s="699"/>
      <c r="I726" s="699"/>
      <c r="J726" s="699"/>
      <c r="K726" s="699"/>
      <c r="L726" s="699"/>
      <c r="M726" s="699"/>
      <c r="N726" s="699"/>
      <c r="O726" s="699"/>
      <c r="P726" s="699"/>
      <c r="Q726" s="699"/>
      <c r="R726" s="699"/>
      <c r="S726" s="699"/>
      <c r="T726" s="699"/>
      <c r="U726" s="699"/>
      <c r="V726" s="699"/>
      <c r="W726" s="699"/>
      <c r="X726" s="638"/>
      <c r="Y726" s="638"/>
      <c r="Z726" s="638"/>
    </row>
    <row r="727" spans="1:26" ht="15.75" customHeight="1">
      <c r="A727" s="638"/>
      <c r="B727" s="638"/>
      <c r="C727" s="638"/>
      <c r="D727" s="638"/>
      <c r="E727" s="700"/>
      <c r="F727" s="638"/>
      <c r="G727" s="638"/>
      <c r="H727" s="699"/>
      <c r="I727" s="699"/>
      <c r="J727" s="699"/>
      <c r="K727" s="699"/>
      <c r="L727" s="699"/>
      <c r="M727" s="699"/>
      <c r="N727" s="699"/>
      <c r="O727" s="699"/>
      <c r="P727" s="699"/>
      <c r="Q727" s="699"/>
      <c r="R727" s="699"/>
      <c r="S727" s="699"/>
      <c r="T727" s="699"/>
      <c r="U727" s="699"/>
      <c r="V727" s="699"/>
      <c r="W727" s="699"/>
      <c r="X727" s="638"/>
      <c r="Y727" s="638"/>
      <c r="Z727" s="638"/>
    </row>
    <row r="728" spans="1:26" ht="15.75" customHeight="1">
      <c r="A728" s="638"/>
      <c r="B728" s="638"/>
      <c r="C728" s="638"/>
      <c r="D728" s="638"/>
      <c r="E728" s="700"/>
      <c r="F728" s="638"/>
      <c r="G728" s="638"/>
      <c r="H728" s="699"/>
      <c r="I728" s="699"/>
      <c r="J728" s="699"/>
      <c r="K728" s="699"/>
      <c r="L728" s="699"/>
      <c r="M728" s="699"/>
      <c r="N728" s="699"/>
      <c r="O728" s="699"/>
      <c r="P728" s="699"/>
      <c r="Q728" s="699"/>
      <c r="R728" s="699"/>
      <c r="S728" s="699"/>
      <c r="T728" s="699"/>
      <c r="U728" s="699"/>
      <c r="V728" s="699"/>
      <c r="W728" s="699"/>
      <c r="X728" s="638"/>
      <c r="Y728" s="638"/>
      <c r="Z728" s="638"/>
    </row>
    <row r="729" spans="1:26" ht="15.75" customHeight="1">
      <c r="A729" s="638"/>
      <c r="B729" s="638"/>
      <c r="C729" s="638"/>
      <c r="D729" s="638"/>
      <c r="E729" s="700"/>
      <c r="F729" s="638"/>
      <c r="G729" s="638"/>
      <c r="H729" s="699"/>
      <c r="I729" s="699"/>
      <c r="J729" s="699"/>
      <c r="K729" s="699"/>
      <c r="L729" s="699"/>
      <c r="M729" s="699"/>
      <c r="N729" s="699"/>
      <c r="O729" s="699"/>
      <c r="P729" s="699"/>
      <c r="Q729" s="699"/>
      <c r="R729" s="699"/>
      <c r="S729" s="699"/>
      <c r="T729" s="699"/>
      <c r="U729" s="699"/>
      <c r="V729" s="699"/>
      <c r="W729" s="699"/>
      <c r="X729" s="638"/>
      <c r="Y729" s="638"/>
      <c r="Z729" s="638"/>
    </row>
    <row r="730" spans="1:26" ht="15.75" customHeight="1">
      <c r="A730" s="638"/>
      <c r="B730" s="638"/>
      <c r="C730" s="638"/>
      <c r="D730" s="638"/>
      <c r="E730" s="700"/>
      <c r="F730" s="638"/>
      <c r="G730" s="638"/>
      <c r="H730" s="699"/>
      <c r="I730" s="699"/>
      <c r="J730" s="699"/>
      <c r="K730" s="699"/>
      <c r="L730" s="699"/>
      <c r="M730" s="699"/>
      <c r="N730" s="699"/>
      <c r="O730" s="699"/>
      <c r="P730" s="699"/>
      <c r="Q730" s="699"/>
      <c r="R730" s="699"/>
      <c r="S730" s="699"/>
      <c r="T730" s="699"/>
      <c r="U730" s="699"/>
      <c r="V730" s="699"/>
      <c r="W730" s="699"/>
      <c r="X730" s="638"/>
      <c r="Y730" s="638"/>
      <c r="Z730" s="638"/>
    </row>
    <row r="731" spans="1:26" ht="15.75" customHeight="1">
      <c r="A731" s="638"/>
      <c r="B731" s="638"/>
      <c r="C731" s="638"/>
      <c r="D731" s="638"/>
      <c r="E731" s="700"/>
      <c r="F731" s="638"/>
      <c r="G731" s="638"/>
      <c r="H731" s="699"/>
      <c r="I731" s="699"/>
      <c r="J731" s="699"/>
      <c r="K731" s="699"/>
      <c r="L731" s="699"/>
      <c r="M731" s="699"/>
      <c r="N731" s="699"/>
      <c r="O731" s="699"/>
      <c r="P731" s="699"/>
      <c r="Q731" s="699"/>
      <c r="R731" s="699"/>
      <c r="S731" s="699"/>
      <c r="T731" s="699"/>
      <c r="U731" s="699"/>
      <c r="V731" s="699"/>
      <c r="W731" s="699"/>
      <c r="X731" s="638"/>
      <c r="Y731" s="638"/>
      <c r="Z731" s="638"/>
    </row>
    <row r="732" spans="1:26" ht="15.75" customHeight="1">
      <c r="A732" s="638"/>
      <c r="B732" s="638"/>
      <c r="C732" s="638"/>
      <c r="D732" s="638"/>
      <c r="E732" s="700"/>
      <c r="F732" s="638"/>
      <c r="G732" s="638"/>
      <c r="H732" s="699"/>
      <c r="I732" s="699"/>
      <c r="J732" s="699"/>
      <c r="K732" s="699"/>
      <c r="L732" s="699"/>
      <c r="M732" s="699"/>
      <c r="N732" s="699"/>
      <c r="O732" s="699"/>
      <c r="P732" s="699"/>
      <c r="Q732" s="699"/>
      <c r="R732" s="699"/>
      <c r="S732" s="699"/>
      <c r="T732" s="699"/>
      <c r="U732" s="699"/>
      <c r="V732" s="699"/>
      <c r="W732" s="699"/>
      <c r="X732" s="638"/>
      <c r="Y732" s="638"/>
      <c r="Z732" s="638"/>
    </row>
    <row r="733" spans="1:26" ht="15.75" customHeight="1">
      <c r="A733" s="638"/>
      <c r="B733" s="638"/>
      <c r="C733" s="638"/>
      <c r="D733" s="638"/>
      <c r="E733" s="700"/>
      <c r="F733" s="638"/>
      <c r="G733" s="638"/>
      <c r="H733" s="699"/>
      <c r="I733" s="699"/>
      <c r="J733" s="699"/>
      <c r="K733" s="699"/>
      <c r="L733" s="699"/>
      <c r="M733" s="699"/>
      <c r="N733" s="699"/>
      <c r="O733" s="699"/>
      <c r="P733" s="699"/>
      <c r="Q733" s="699"/>
      <c r="R733" s="699"/>
      <c r="S733" s="699"/>
      <c r="T733" s="699"/>
      <c r="U733" s="699"/>
      <c r="V733" s="699"/>
      <c r="W733" s="699"/>
      <c r="X733" s="638"/>
      <c r="Y733" s="638"/>
      <c r="Z733" s="638"/>
    </row>
    <row r="734" spans="1:26" ht="15.75" customHeight="1">
      <c r="A734" s="638"/>
      <c r="B734" s="638"/>
      <c r="C734" s="638"/>
      <c r="D734" s="638"/>
      <c r="E734" s="700"/>
      <c r="F734" s="638"/>
      <c r="G734" s="638"/>
      <c r="H734" s="699"/>
      <c r="I734" s="699"/>
      <c r="J734" s="699"/>
      <c r="K734" s="699"/>
      <c r="L734" s="699"/>
      <c r="M734" s="699"/>
      <c r="N734" s="699"/>
      <c r="O734" s="699"/>
      <c r="P734" s="699"/>
      <c r="Q734" s="699"/>
      <c r="R734" s="699"/>
      <c r="S734" s="699"/>
      <c r="T734" s="699"/>
      <c r="U734" s="699"/>
      <c r="V734" s="699"/>
      <c r="W734" s="699"/>
      <c r="X734" s="638"/>
      <c r="Y734" s="638"/>
      <c r="Z734" s="638"/>
    </row>
    <row r="735" spans="1:26" ht="15.75" customHeight="1">
      <c r="A735" s="638"/>
      <c r="B735" s="638"/>
      <c r="C735" s="638"/>
      <c r="D735" s="638"/>
      <c r="E735" s="700"/>
      <c r="F735" s="638"/>
      <c r="G735" s="638"/>
      <c r="H735" s="699"/>
      <c r="I735" s="699"/>
      <c r="J735" s="699"/>
      <c r="K735" s="699"/>
      <c r="L735" s="699"/>
      <c r="M735" s="699"/>
      <c r="N735" s="699"/>
      <c r="O735" s="699"/>
      <c r="P735" s="699"/>
      <c r="Q735" s="699"/>
      <c r="R735" s="699"/>
      <c r="S735" s="699"/>
      <c r="T735" s="699"/>
      <c r="U735" s="699"/>
      <c r="V735" s="699"/>
      <c r="W735" s="699"/>
      <c r="X735" s="638"/>
      <c r="Y735" s="638"/>
      <c r="Z735" s="638"/>
    </row>
    <row r="736" spans="1:26" ht="15.75" customHeight="1">
      <c r="A736" s="638"/>
      <c r="B736" s="638"/>
      <c r="C736" s="638"/>
      <c r="D736" s="638"/>
      <c r="E736" s="700"/>
      <c r="F736" s="638"/>
      <c r="G736" s="638"/>
      <c r="H736" s="699"/>
      <c r="I736" s="699"/>
      <c r="J736" s="699"/>
      <c r="K736" s="699"/>
      <c r="L736" s="699"/>
      <c r="M736" s="699"/>
      <c r="N736" s="699"/>
      <c r="O736" s="699"/>
      <c r="P736" s="699"/>
      <c r="Q736" s="699"/>
      <c r="R736" s="699"/>
      <c r="S736" s="699"/>
      <c r="T736" s="699"/>
      <c r="U736" s="699"/>
      <c r="V736" s="699"/>
      <c r="W736" s="699"/>
      <c r="X736" s="638"/>
      <c r="Y736" s="638"/>
      <c r="Z736" s="638"/>
    </row>
    <row r="737" spans="1:26" ht="15.75" customHeight="1">
      <c r="A737" s="638"/>
      <c r="B737" s="638"/>
      <c r="C737" s="638"/>
      <c r="D737" s="638"/>
      <c r="E737" s="700"/>
      <c r="F737" s="638"/>
      <c r="G737" s="638"/>
      <c r="H737" s="699"/>
      <c r="I737" s="699"/>
      <c r="J737" s="699"/>
      <c r="K737" s="699"/>
      <c r="L737" s="699"/>
      <c r="M737" s="699"/>
      <c r="N737" s="699"/>
      <c r="O737" s="699"/>
      <c r="P737" s="699"/>
      <c r="Q737" s="699"/>
      <c r="R737" s="699"/>
      <c r="S737" s="699"/>
      <c r="T737" s="699"/>
      <c r="U737" s="699"/>
      <c r="V737" s="699"/>
      <c r="W737" s="699"/>
      <c r="X737" s="638"/>
      <c r="Y737" s="638"/>
      <c r="Z737" s="638"/>
    </row>
    <row r="738" spans="1:26" ht="15.75" customHeight="1">
      <c r="A738" s="638"/>
      <c r="B738" s="638"/>
      <c r="C738" s="638"/>
      <c r="D738" s="638"/>
      <c r="E738" s="700"/>
      <c r="F738" s="638"/>
      <c r="G738" s="638"/>
      <c r="H738" s="699"/>
      <c r="I738" s="699"/>
      <c r="J738" s="699"/>
      <c r="K738" s="699"/>
      <c r="L738" s="699"/>
      <c r="M738" s="699"/>
      <c r="N738" s="699"/>
      <c r="O738" s="699"/>
      <c r="P738" s="699"/>
      <c r="Q738" s="699"/>
      <c r="R738" s="699"/>
      <c r="S738" s="699"/>
      <c r="T738" s="699"/>
      <c r="U738" s="699"/>
      <c r="V738" s="699"/>
      <c r="W738" s="699"/>
      <c r="X738" s="638"/>
      <c r="Y738" s="638"/>
      <c r="Z738" s="638"/>
    </row>
    <row r="739" spans="1:26" ht="15.75" customHeight="1">
      <c r="A739" s="638"/>
      <c r="B739" s="638"/>
      <c r="C739" s="638"/>
      <c r="D739" s="638"/>
      <c r="E739" s="700"/>
      <c r="F739" s="638"/>
      <c r="G739" s="638"/>
      <c r="H739" s="699"/>
      <c r="I739" s="699"/>
      <c r="J739" s="699"/>
      <c r="K739" s="699"/>
      <c r="L739" s="699"/>
      <c r="M739" s="699"/>
      <c r="N739" s="699"/>
      <c r="O739" s="699"/>
      <c r="P739" s="699"/>
      <c r="Q739" s="699"/>
      <c r="R739" s="699"/>
      <c r="S739" s="699"/>
      <c r="T739" s="699"/>
      <c r="U739" s="699"/>
      <c r="V739" s="699"/>
      <c r="W739" s="699"/>
      <c r="X739" s="638"/>
      <c r="Y739" s="638"/>
      <c r="Z739" s="638"/>
    </row>
    <row r="740" spans="1:26" ht="15.75" customHeight="1">
      <c r="A740" s="638"/>
      <c r="B740" s="638"/>
      <c r="C740" s="638"/>
      <c r="D740" s="638"/>
      <c r="E740" s="700"/>
      <c r="F740" s="638"/>
      <c r="G740" s="638"/>
      <c r="H740" s="699"/>
      <c r="I740" s="699"/>
      <c r="J740" s="699"/>
      <c r="K740" s="699"/>
      <c r="L740" s="699"/>
      <c r="M740" s="699"/>
      <c r="N740" s="699"/>
      <c r="O740" s="699"/>
      <c r="P740" s="699"/>
      <c r="Q740" s="699"/>
      <c r="R740" s="699"/>
      <c r="S740" s="699"/>
      <c r="T740" s="699"/>
      <c r="U740" s="699"/>
      <c r="V740" s="699"/>
      <c r="W740" s="699"/>
      <c r="X740" s="638"/>
      <c r="Y740" s="638"/>
      <c r="Z740" s="638"/>
    </row>
    <row r="741" spans="1:26" ht="15.75" customHeight="1">
      <c r="A741" s="638"/>
      <c r="B741" s="638"/>
      <c r="C741" s="638"/>
      <c r="D741" s="638"/>
      <c r="E741" s="700"/>
      <c r="F741" s="638"/>
      <c r="G741" s="638"/>
      <c r="H741" s="699"/>
      <c r="I741" s="699"/>
      <c r="J741" s="699"/>
      <c r="K741" s="699"/>
      <c r="L741" s="699"/>
      <c r="M741" s="699"/>
      <c r="N741" s="699"/>
      <c r="O741" s="699"/>
      <c r="P741" s="699"/>
      <c r="Q741" s="699"/>
      <c r="R741" s="699"/>
      <c r="S741" s="699"/>
      <c r="T741" s="699"/>
      <c r="U741" s="699"/>
      <c r="V741" s="699"/>
      <c r="W741" s="699"/>
      <c r="X741" s="638"/>
      <c r="Y741" s="638"/>
      <c r="Z741" s="638"/>
    </row>
    <row r="742" spans="1:26" ht="15.75" customHeight="1">
      <c r="A742" s="638"/>
      <c r="B742" s="638"/>
      <c r="C742" s="638"/>
      <c r="D742" s="638"/>
      <c r="E742" s="700"/>
      <c r="F742" s="638"/>
      <c r="G742" s="638"/>
      <c r="H742" s="699"/>
      <c r="I742" s="699"/>
      <c r="J742" s="699"/>
      <c r="K742" s="699"/>
      <c r="L742" s="699"/>
      <c r="M742" s="699"/>
      <c r="N742" s="699"/>
      <c r="O742" s="699"/>
      <c r="P742" s="699"/>
      <c r="Q742" s="699"/>
      <c r="R742" s="699"/>
      <c r="S742" s="699"/>
      <c r="T742" s="699"/>
      <c r="U742" s="699"/>
      <c r="V742" s="699"/>
      <c r="W742" s="699"/>
      <c r="X742" s="638"/>
      <c r="Y742" s="638"/>
      <c r="Z742" s="638"/>
    </row>
    <row r="743" spans="1:26" ht="15.75" customHeight="1">
      <c r="A743" s="638"/>
      <c r="B743" s="638"/>
      <c r="C743" s="638"/>
      <c r="D743" s="638"/>
      <c r="E743" s="700"/>
      <c r="F743" s="638"/>
      <c r="G743" s="638"/>
      <c r="H743" s="699"/>
      <c r="I743" s="699"/>
      <c r="J743" s="699"/>
      <c r="K743" s="699"/>
      <c r="L743" s="699"/>
      <c r="M743" s="699"/>
      <c r="N743" s="699"/>
      <c r="O743" s="699"/>
      <c r="P743" s="699"/>
      <c r="Q743" s="699"/>
      <c r="R743" s="699"/>
      <c r="S743" s="699"/>
      <c r="T743" s="699"/>
      <c r="U743" s="699"/>
      <c r="V743" s="699"/>
      <c r="W743" s="699"/>
      <c r="X743" s="638"/>
      <c r="Y743" s="638"/>
      <c r="Z743" s="638"/>
    </row>
    <row r="744" spans="1:26" ht="15.75" customHeight="1">
      <c r="A744" s="638"/>
      <c r="B744" s="638"/>
      <c r="C744" s="638"/>
      <c r="D744" s="638"/>
      <c r="E744" s="700"/>
      <c r="F744" s="638"/>
      <c r="G744" s="638"/>
      <c r="H744" s="699"/>
      <c r="I744" s="699"/>
      <c r="J744" s="699"/>
      <c r="K744" s="699"/>
      <c r="L744" s="699"/>
      <c r="M744" s="699"/>
      <c r="N744" s="699"/>
      <c r="O744" s="699"/>
      <c r="P744" s="699"/>
      <c r="Q744" s="699"/>
      <c r="R744" s="699"/>
      <c r="S744" s="699"/>
      <c r="T744" s="699"/>
      <c r="U744" s="699"/>
      <c r="V744" s="699"/>
      <c r="W744" s="699"/>
      <c r="X744" s="638"/>
      <c r="Y744" s="638"/>
      <c r="Z744" s="638"/>
    </row>
    <row r="745" spans="1:26" ht="15.75" customHeight="1">
      <c r="A745" s="638"/>
      <c r="B745" s="638"/>
      <c r="C745" s="638"/>
      <c r="D745" s="638"/>
      <c r="E745" s="700"/>
      <c r="F745" s="638"/>
      <c r="G745" s="638"/>
      <c r="H745" s="699"/>
      <c r="I745" s="699"/>
      <c r="J745" s="699"/>
      <c r="K745" s="699"/>
      <c r="L745" s="699"/>
      <c r="M745" s="699"/>
      <c r="N745" s="699"/>
      <c r="O745" s="699"/>
      <c r="P745" s="699"/>
      <c r="Q745" s="699"/>
      <c r="R745" s="699"/>
      <c r="S745" s="699"/>
      <c r="T745" s="699"/>
      <c r="U745" s="699"/>
      <c r="V745" s="699"/>
      <c r="W745" s="699"/>
      <c r="X745" s="638"/>
      <c r="Y745" s="638"/>
      <c r="Z745" s="638"/>
    </row>
    <row r="746" spans="1:26" ht="15.75" customHeight="1">
      <c r="A746" s="638"/>
      <c r="B746" s="638"/>
      <c r="C746" s="638"/>
      <c r="D746" s="638"/>
      <c r="E746" s="700"/>
      <c r="F746" s="638"/>
      <c r="G746" s="638"/>
      <c r="H746" s="699"/>
      <c r="I746" s="699"/>
      <c r="J746" s="699"/>
      <c r="K746" s="699"/>
      <c r="L746" s="699"/>
      <c r="M746" s="699"/>
      <c r="N746" s="699"/>
      <c r="O746" s="699"/>
      <c r="P746" s="699"/>
      <c r="Q746" s="699"/>
      <c r="R746" s="699"/>
      <c r="S746" s="699"/>
      <c r="T746" s="699"/>
      <c r="U746" s="699"/>
      <c r="V746" s="699"/>
      <c r="W746" s="699"/>
      <c r="X746" s="638"/>
      <c r="Y746" s="638"/>
      <c r="Z746" s="638"/>
    </row>
    <row r="747" spans="1:26" ht="15.75" customHeight="1">
      <c r="A747" s="638"/>
      <c r="B747" s="638"/>
      <c r="C747" s="638"/>
      <c r="D747" s="638"/>
      <c r="E747" s="700"/>
      <c r="F747" s="638"/>
      <c r="G747" s="638"/>
      <c r="H747" s="699"/>
      <c r="I747" s="699"/>
      <c r="J747" s="699"/>
      <c r="K747" s="699"/>
      <c r="L747" s="699"/>
      <c r="M747" s="699"/>
      <c r="N747" s="699"/>
      <c r="O747" s="699"/>
      <c r="P747" s="699"/>
      <c r="Q747" s="699"/>
      <c r="R747" s="699"/>
      <c r="S747" s="699"/>
      <c r="T747" s="699"/>
      <c r="U747" s="699"/>
      <c r="V747" s="699"/>
      <c r="W747" s="699"/>
      <c r="X747" s="638"/>
      <c r="Y747" s="638"/>
      <c r="Z747" s="638"/>
    </row>
    <row r="748" spans="1:26" ht="15.75" customHeight="1">
      <c r="A748" s="638"/>
      <c r="B748" s="638"/>
      <c r="C748" s="638"/>
      <c r="D748" s="638"/>
      <c r="E748" s="700"/>
      <c r="F748" s="638"/>
      <c r="G748" s="638"/>
      <c r="H748" s="699"/>
      <c r="I748" s="699"/>
      <c r="J748" s="699"/>
      <c r="K748" s="699"/>
      <c r="L748" s="699"/>
      <c r="M748" s="699"/>
      <c r="N748" s="699"/>
      <c r="O748" s="699"/>
      <c r="P748" s="699"/>
      <c r="Q748" s="699"/>
      <c r="R748" s="699"/>
      <c r="S748" s="699"/>
      <c r="T748" s="699"/>
      <c r="U748" s="699"/>
      <c r="V748" s="699"/>
      <c r="W748" s="699"/>
      <c r="X748" s="638"/>
      <c r="Y748" s="638"/>
      <c r="Z748" s="638"/>
    </row>
    <row r="749" spans="1:26" ht="15.75" customHeight="1">
      <c r="A749" s="638"/>
      <c r="B749" s="638"/>
      <c r="C749" s="638"/>
      <c r="D749" s="638"/>
      <c r="E749" s="700"/>
      <c r="F749" s="638"/>
      <c r="G749" s="638"/>
      <c r="H749" s="699"/>
      <c r="I749" s="699"/>
      <c r="J749" s="699"/>
      <c r="K749" s="699"/>
      <c r="L749" s="699"/>
      <c r="M749" s="699"/>
      <c r="N749" s="699"/>
      <c r="O749" s="699"/>
      <c r="P749" s="699"/>
      <c r="Q749" s="699"/>
      <c r="R749" s="699"/>
      <c r="S749" s="699"/>
      <c r="T749" s="699"/>
      <c r="U749" s="699"/>
      <c r="V749" s="699"/>
      <c r="W749" s="699"/>
      <c r="X749" s="638"/>
      <c r="Y749" s="638"/>
      <c r="Z749" s="638"/>
    </row>
    <row r="750" spans="1:26" ht="15.75" customHeight="1">
      <c r="A750" s="638"/>
      <c r="B750" s="638"/>
      <c r="C750" s="638"/>
      <c r="D750" s="638"/>
      <c r="E750" s="700"/>
      <c r="F750" s="638"/>
      <c r="G750" s="638"/>
      <c r="H750" s="699"/>
      <c r="I750" s="699"/>
      <c r="J750" s="699"/>
      <c r="K750" s="699"/>
      <c r="L750" s="699"/>
      <c r="M750" s="699"/>
      <c r="N750" s="699"/>
      <c r="O750" s="699"/>
      <c r="P750" s="699"/>
      <c r="Q750" s="699"/>
      <c r="R750" s="699"/>
      <c r="S750" s="699"/>
      <c r="T750" s="699"/>
      <c r="U750" s="699"/>
      <c r="V750" s="699"/>
      <c r="W750" s="699"/>
      <c r="X750" s="638"/>
      <c r="Y750" s="638"/>
      <c r="Z750" s="638"/>
    </row>
    <row r="751" spans="1:26" ht="15.75" customHeight="1">
      <c r="A751" s="638"/>
      <c r="B751" s="638"/>
      <c r="C751" s="638"/>
      <c r="D751" s="638"/>
      <c r="E751" s="700"/>
      <c r="F751" s="638"/>
      <c r="G751" s="638"/>
      <c r="H751" s="699"/>
      <c r="I751" s="699"/>
      <c r="J751" s="699"/>
      <c r="K751" s="699"/>
      <c r="L751" s="699"/>
      <c r="M751" s="699"/>
      <c r="N751" s="699"/>
      <c r="O751" s="699"/>
      <c r="P751" s="699"/>
      <c r="Q751" s="699"/>
      <c r="R751" s="699"/>
      <c r="S751" s="699"/>
      <c r="T751" s="699"/>
      <c r="U751" s="699"/>
      <c r="V751" s="699"/>
      <c r="W751" s="699"/>
      <c r="X751" s="638"/>
      <c r="Y751" s="638"/>
      <c r="Z751" s="638"/>
    </row>
    <row r="752" spans="1:26" ht="15.75" customHeight="1">
      <c r="A752" s="638"/>
      <c r="B752" s="638"/>
      <c r="C752" s="638"/>
      <c r="D752" s="638"/>
      <c r="E752" s="700"/>
      <c r="F752" s="638"/>
      <c r="G752" s="638"/>
      <c r="H752" s="699"/>
      <c r="I752" s="699"/>
      <c r="J752" s="699"/>
      <c r="K752" s="699"/>
      <c r="L752" s="699"/>
      <c r="M752" s="699"/>
      <c r="N752" s="699"/>
      <c r="O752" s="699"/>
      <c r="P752" s="699"/>
      <c r="Q752" s="699"/>
      <c r="R752" s="699"/>
      <c r="S752" s="699"/>
      <c r="T752" s="699"/>
      <c r="U752" s="699"/>
      <c r="V752" s="699"/>
      <c r="W752" s="699"/>
      <c r="X752" s="638"/>
      <c r="Y752" s="638"/>
      <c r="Z752" s="638"/>
    </row>
    <row r="753" spans="1:26" ht="15.75" customHeight="1">
      <c r="A753" s="638"/>
      <c r="B753" s="638"/>
      <c r="C753" s="638"/>
      <c r="D753" s="638"/>
      <c r="E753" s="700"/>
      <c r="F753" s="638"/>
      <c r="G753" s="638"/>
      <c r="H753" s="699"/>
      <c r="I753" s="699"/>
      <c r="J753" s="699"/>
      <c r="K753" s="699"/>
      <c r="L753" s="699"/>
      <c r="M753" s="699"/>
      <c r="N753" s="699"/>
      <c r="O753" s="699"/>
      <c r="P753" s="699"/>
      <c r="Q753" s="699"/>
      <c r="R753" s="699"/>
      <c r="S753" s="699"/>
      <c r="T753" s="699"/>
      <c r="U753" s="699"/>
      <c r="V753" s="699"/>
      <c r="W753" s="699"/>
      <c r="X753" s="638"/>
      <c r="Y753" s="638"/>
      <c r="Z753" s="638"/>
    </row>
    <row r="754" spans="1:26" ht="15.75" customHeight="1">
      <c r="A754" s="638"/>
      <c r="B754" s="638"/>
      <c r="C754" s="638"/>
      <c r="D754" s="638"/>
      <c r="E754" s="700"/>
      <c r="F754" s="638"/>
      <c r="G754" s="638"/>
      <c r="H754" s="699"/>
      <c r="I754" s="699"/>
      <c r="J754" s="699"/>
      <c r="K754" s="699"/>
      <c r="L754" s="699"/>
      <c r="M754" s="699"/>
      <c r="N754" s="699"/>
      <c r="O754" s="699"/>
      <c r="P754" s="699"/>
      <c r="Q754" s="699"/>
      <c r="R754" s="699"/>
      <c r="S754" s="699"/>
      <c r="T754" s="699"/>
      <c r="U754" s="699"/>
      <c r="V754" s="699"/>
      <c r="W754" s="699"/>
      <c r="X754" s="638"/>
      <c r="Y754" s="638"/>
      <c r="Z754" s="638"/>
    </row>
    <row r="755" spans="1:26" ht="15.75" customHeight="1">
      <c r="A755" s="638"/>
      <c r="B755" s="638"/>
      <c r="C755" s="638"/>
      <c r="D755" s="638"/>
      <c r="E755" s="700"/>
      <c r="F755" s="638"/>
      <c r="G755" s="638"/>
      <c r="H755" s="699"/>
      <c r="I755" s="699"/>
      <c r="J755" s="699"/>
      <c r="K755" s="699"/>
      <c r="L755" s="699"/>
      <c r="M755" s="699"/>
      <c r="N755" s="699"/>
      <c r="O755" s="699"/>
      <c r="P755" s="699"/>
      <c r="Q755" s="699"/>
      <c r="R755" s="699"/>
      <c r="S755" s="699"/>
      <c r="T755" s="699"/>
      <c r="U755" s="699"/>
      <c r="V755" s="699"/>
      <c r="W755" s="699"/>
      <c r="X755" s="638"/>
      <c r="Y755" s="638"/>
      <c r="Z755" s="638"/>
    </row>
    <row r="756" spans="1:26" ht="15.75" customHeight="1">
      <c r="A756" s="638"/>
      <c r="B756" s="638"/>
      <c r="C756" s="638"/>
      <c r="D756" s="638"/>
      <c r="E756" s="700"/>
      <c r="F756" s="638"/>
      <c r="G756" s="638"/>
      <c r="H756" s="699"/>
      <c r="I756" s="699"/>
      <c r="J756" s="699"/>
      <c r="K756" s="699"/>
      <c r="L756" s="699"/>
      <c r="M756" s="699"/>
      <c r="N756" s="699"/>
      <c r="O756" s="699"/>
      <c r="P756" s="699"/>
      <c r="Q756" s="699"/>
      <c r="R756" s="699"/>
      <c r="S756" s="699"/>
      <c r="T756" s="699"/>
      <c r="U756" s="699"/>
      <c r="V756" s="699"/>
      <c r="W756" s="699"/>
      <c r="X756" s="638"/>
      <c r="Y756" s="638"/>
      <c r="Z756" s="638"/>
    </row>
    <row r="757" spans="1:26" ht="15.75" customHeight="1">
      <c r="A757" s="638"/>
      <c r="B757" s="638"/>
      <c r="C757" s="638"/>
      <c r="D757" s="638"/>
      <c r="E757" s="700"/>
      <c r="F757" s="638"/>
      <c r="G757" s="638"/>
      <c r="H757" s="699"/>
      <c r="I757" s="699"/>
      <c r="J757" s="699"/>
      <c r="K757" s="699"/>
      <c r="L757" s="699"/>
      <c r="M757" s="699"/>
      <c r="N757" s="699"/>
      <c r="O757" s="699"/>
      <c r="P757" s="699"/>
      <c r="Q757" s="699"/>
      <c r="R757" s="699"/>
      <c r="S757" s="699"/>
      <c r="T757" s="699"/>
      <c r="U757" s="699"/>
      <c r="V757" s="699"/>
      <c r="W757" s="699"/>
      <c r="X757" s="638"/>
      <c r="Y757" s="638"/>
      <c r="Z757" s="638"/>
    </row>
    <row r="758" spans="1:26" ht="15.75" customHeight="1">
      <c r="A758" s="638"/>
      <c r="B758" s="638"/>
      <c r="C758" s="638"/>
      <c r="D758" s="638"/>
      <c r="E758" s="700"/>
      <c r="F758" s="638"/>
      <c r="G758" s="638"/>
      <c r="H758" s="699"/>
      <c r="I758" s="699"/>
      <c r="J758" s="699"/>
      <c r="K758" s="699"/>
      <c r="L758" s="699"/>
      <c r="M758" s="699"/>
      <c r="N758" s="699"/>
      <c r="O758" s="699"/>
      <c r="P758" s="699"/>
      <c r="Q758" s="699"/>
      <c r="R758" s="699"/>
      <c r="S758" s="699"/>
      <c r="T758" s="699"/>
      <c r="U758" s="699"/>
      <c r="V758" s="699"/>
      <c r="W758" s="699"/>
      <c r="X758" s="638"/>
      <c r="Y758" s="638"/>
      <c r="Z758" s="638"/>
    </row>
    <row r="759" spans="1:26" ht="15.75" customHeight="1">
      <c r="A759" s="638"/>
      <c r="B759" s="638"/>
      <c r="C759" s="638"/>
      <c r="D759" s="638"/>
      <c r="E759" s="700"/>
      <c r="F759" s="638"/>
      <c r="G759" s="638"/>
      <c r="H759" s="699"/>
      <c r="I759" s="699"/>
      <c r="J759" s="699"/>
      <c r="K759" s="699"/>
      <c r="L759" s="699"/>
      <c r="M759" s="699"/>
      <c r="N759" s="699"/>
      <c r="O759" s="699"/>
      <c r="P759" s="699"/>
      <c r="Q759" s="699"/>
      <c r="R759" s="699"/>
      <c r="S759" s="699"/>
      <c r="T759" s="699"/>
      <c r="U759" s="699"/>
      <c r="V759" s="699"/>
      <c r="W759" s="699"/>
      <c r="X759" s="638"/>
      <c r="Y759" s="638"/>
      <c r="Z759" s="638"/>
    </row>
    <row r="760" spans="1:26" ht="15.75" customHeight="1">
      <c r="A760" s="638"/>
      <c r="B760" s="638"/>
      <c r="C760" s="638"/>
      <c r="D760" s="638"/>
      <c r="E760" s="700"/>
      <c r="F760" s="638"/>
      <c r="G760" s="638"/>
      <c r="H760" s="699"/>
      <c r="I760" s="699"/>
      <c r="J760" s="699"/>
      <c r="K760" s="699"/>
      <c r="L760" s="699"/>
      <c r="M760" s="699"/>
      <c r="N760" s="699"/>
      <c r="O760" s="699"/>
      <c r="P760" s="699"/>
      <c r="Q760" s="699"/>
      <c r="R760" s="699"/>
      <c r="S760" s="699"/>
      <c r="T760" s="699"/>
      <c r="U760" s="699"/>
      <c r="V760" s="699"/>
      <c r="W760" s="699"/>
      <c r="X760" s="638"/>
      <c r="Y760" s="638"/>
      <c r="Z760" s="638"/>
    </row>
    <row r="761" spans="1:26" ht="15.75" customHeight="1">
      <c r="A761" s="638"/>
      <c r="B761" s="638"/>
      <c r="C761" s="638"/>
      <c r="D761" s="638"/>
      <c r="E761" s="700"/>
      <c r="F761" s="638"/>
      <c r="G761" s="638"/>
      <c r="H761" s="699"/>
      <c r="I761" s="699"/>
      <c r="J761" s="699"/>
      <c r="K761" s="699"/>
      <c r="L761" s="699"/>
      <c r="M761" s="699"/>
      <c r="N761" s="699"/>
      <c r="O761" s="699"/>
      <c r="P761" s="699"/>
      <c r="Q761" s="699"/>
      <c r="R761" s="699"/>
      <c r="S761" s="699"/>
      <c r="T761" s="699"/>
      <c r="U761" s="699"/>
      <c r="V761" s="699"/>
      <c r="W761" s="699"/>
      <c r="X761" s="638"/>
      <c r="Y761" s="638"/>
      <c r="Z761" s="638"/>
    </row>
    <row r="762" spans="1:26" ht="15.75" customHeight="1">
      <c r="A762" s="638"/>
      <c r="B762" s="638"/>
      <c r="C762" s="638"/>
      <c r="D762" s="638"/>
      <c r="E762" s="700"/>
      <c r="F762" s="638"/>
      <c r="G762" s="638"/>
      <c r="H762" s="699"/>
      <c r="I762" s="699"/>
      <c r="J762" s="699"/>
      <c r="K762" s="699"/>
      <c r="L762" s="699"/>
      <c r="M762" s="699"/>
      <c r="N762" s="699"/>
      <c r="O762" s="699"/>
      <c r="P762" s="699"/>
      <c r="Q762" s="699"/>
      <c r="R762" s="699"/>
      <c r="S762" s="699"/>
      <c r="T762" s="699"/>
      <c r="U762" s="699"/>
      <c r="V762" s="699"/>
      <c r="W762" s="699"/>
      <c r="X762" s="638"/>
      <c r="Y762" s="638"/>
      <c r="Z762" s="638"/>
    </row>
    <row r="763" spans="1:26" ht="15.75" customHeight="1">
      <c r="A763" s="638"/>
      <c r="B763" s="638"/>
      <c r="C763" s="638"/>
      <c r="D763" s="638"/>
      <c r="E763" s="700"/>
      <c r="F763" s="638"/>
      <c r="G763" s="638"/>
      <c r="H763" s="699"/>
      <c r="I763" s="699"/>
      <c r="J763" s="699"/>
      <c r="K763" s="699"/>
      <c r="L763" s="699"/>
      <c r="M763" s="699"/>
      <c r="N763" s="699"/>
      <c r="O763" s="699"/>
      <c r="P763" s="699"/>
      <c r="Q763" s="699"/>
      <c r="R763" s="699"/>
      <c r="S763" s="699"/>
      <c r="T763" s="699"/>
      <c r="U763" s="699"/>
      <c r="V763" s="699"/>
      <c r="W763" s="699"/>
      <c r="X763" s="638"/>
      <c r="Y763" s="638"/>
      <c r="Z763" s="638"/>
    </row>
    <row r="764" spans="1:26" ht="15.75" customHeight="1">
      <c r="A764" s="638"/>
      <c r="B764" s="638"/>
      <c r="C764" s="638"/>
      <c r="D764" s="638"/>
      <c r="E764" s="700"/>
      <c r="F764" s="638"/>
      <c r="G764" s="638"/>
      <c r="H764" s="699"/>
      <c r="I764" s="699"/>
      <c r="J764" s="699"/>
      <c r="K764" s="699"/>
      <c r="L764" s="699"/>
      <c r="M764" s="699"/>
      <c r="N764" s="699"/>
      <c r="O764" s="699"/>
      <c r="P764" s="699"/>
      <c r="Q764" s="699"/>
      <c r="R764" s="699"/>
      <c r="S764" s="699"/>
      <c r="T764" s="699"/>
      <c r="U764" s="699"/>
      <c r="V764" s="699"/>
      <c r="W764" s="699"/>
      <c r="X764" s="638"/>
      <c r="Y764" s="638"/>
      <c r="Z764" s="638"/>
    </row>
    <row r="765" spans="1:26" ht="15.75" customHeight="1">
      <c r="A765" s="638"/>
      <c r="B765" s="638"/>
      <c r="C765" s="638"/>
      <c r="D765" s="638"/>
      <c r="E765" s="700"/>
      <c r="F765" s="638"/>
      <c r="G765" s="638"/>
      <c r="H765" s="699"/>
      <c r="I765" s="699"/>
      <c r="J765" s="699"/>
      <c r="K765" s="699"/>
      <c r="L765" s="699"/>
      <c r="M765" s="699"/>
      <c r="N765" s="699"/>
      <c r="O765" s="699"/>
      <c r="P765" s="699"/>
      <c r="Q765" s="699"/>
      <c r="R765" s="699"/>
      <c r="S765" s="699"/>
      <c r="T765" s="699"/>
      <c r="U765" s="699"/>
      <c r="V765" s="699"/>
      <c r="W765" s="699"/>
      <c r="X765" s="638"/>
      <c r="Y765" s="638"/>
      <c r="Z765" s="638"/>
    </row>
    <row r="766" spans="1:26" ht="15.75" customHeight="1">
      <c r="A766" s="638"/>
      <c r="B766" s="638"/>
      <c r="C766" s="638"/>
      <c r="D766" s="638"/>
      <c r="E766" s="700"/>
      <c r="F766" s="638"/>
      <c r="G766" s="638"/>
      <c r="H766" s="699"/>
      <c r="I766" s="699"/>
      <c r="J766" s="699"/>
      <c r="K766" s="699"/>
      <c r="L766" s="699"/>
      <c r="M766" s="699"/>
      <c r="N766" s="699"/>
      <c r="O766" s="699"/>
      <c r="P766" s="699"/>
      <c r="Q766" s="699"/>
      <c r="R766" s="699"/>
      <c r="S766" s="699"/>
      <c r="T766" s="699"/>
      <c r="U766" s="699"/>
      <c r="V766" s="699"/>
      <c r="W766" s="699"/>
      <c r="X766" s="638"/>
      <c r="Y766" s="638"/>
      <c r="Z766" s="638"/>
    </row>
    <row r="767" spans="1:26" ht="15.75" customHeight="1">
      <c r="A767" s="638"/>
      <c r="B767" s="638"/>
      <c r="C767" s="638"/>
      <c r="D767" s="638"/>
      <c r="E767" s="700"/>
      <c r="F767" s="638"/>
      <c r="G767" s="638"/>
      <c r="H767" s="699"/>
      <c r="I767" s="699"/>
      <c r="J767" s="699"/>
      <c r="K767" s="699"/>
      <c r="L767" s="699"/>
      <c r="M767" s="699"/>
      <c r="N767" s="699"/>
      <c r="O767" s="699"/>
      <c r="P767" s="699"/>
      <c r="Q767" s="699"/>
      <c r="R767" s="699"/>
      <c r="S767" s="699"/>
      <c r="T767" s="699"/>
      <c r="U767" s="699"/>
      <c r="V767" s="699"/>
      <c r="W767" s="699"/>
      <c r="X767" s="638"/>
      <c r="Y767" s="638"/>
      <c r="Z767" s="638"/>
    </row>
    <row r="768" spans="1:26" ht="15.75" customHeight="1">
      <c r="A768" s="638"/>
      <c r="B768" s="638"/>
      <c r="C768" s="638"/>
      <c r="D768" s="638"/>
      <c r="E768" s="700"/>
      <c r="F768" s="638"/>
      <c r="G768" s="638"/>
      <c r="H768" s="699"/>
      <c r="I768" s="699"/>
      <c r="J768" s="699"/>
      <c r="K768" s="699"/>
      <c r="L768" s="699"/>
      <c r="M768" s="699"/>
      <c r="N768" s="699"/>
      <c r="O768" s="699"/>
      <c r="P768" s="699"/>
      <c r="Q768" s="699"/>
      <c r="R768" s="699"/>
      <c r="S768" s="699"/>
      <c r="T768" s="699"/>
      <c r="U768" s="699"/>
      <c r="V768" s="699"/>
      <c r="W768" s="699"/>
      <c r="X768" s="638"/>
      <c r="Y768" s="638"/>
      <c r="Z768" s="638"/>
    </row>
    <row r="769" spans="1:26" ht="15.75" customHeight="1">
      <c r="A769" s="638"/>
      <c r="B769" s="638"/>
      <c r="C769" s="638"/>
      <c r="D769" s="638"/>
      <c r="E769" s="700"/>
      <c r="F769" s="638"/>
      <c r="G769" s="638"/>
      <c r="H769" s="699"/>
      <c r="I769" s="699"/>
      <c r="J769" s="699"/>
      <c r="K769" s="699"/>
      <c r="L769" s="699"/>
      <c r="M769" s="699"/>
      <c r="N769" s="699"/>
      <c r="O769" s="699"/>
      <c r="P769" s="699"/>
      <c r="Q769" s="699"/>
      <c r="R769" s="699"/>
      <c r="S769" s="699"/>
      <c r="T769" s="699"/>
      <c r="U769" s="699"/>
      <c r="V769" s="699"/>
      <c r="W769" s="699"/>
      <c r="X769" s="638"/>
      <c r="Y769" s="638"/>
      <c r="Z769" s="638"/>
    </row>
    <row r="770" spans="1:26" ht="15.75" customHeight="1">
      <c r="A770" s="638"/>
      <c r="B770" s="638"/>
      <c r="C770" s="638"/>
      <c r="D770" s="638"/>
      <c r="E770" s="700"/>
      <c r="F770" s="638"/>
      <c r="G770" s="638"/>
      <c r="H770" s="699"/>
      <c r="I770" s="699"/>
      <c r="J770" s="699"/>
      <c r="K770" s="699"/>
      <c r="L770" s="699"/>
      <c r="M770" s="699"/>
      <c r="N770" s="699"/>
      <c r="O770" s="699"/>
      <c r="P770" s="699"/>
      <c r="Q770" s="699"/>
      <c r="R770" s="699"/>
      <c r="S770" s="699"/>
      <c r="T770" s="699"/>
      <c r="U770" s="699"/>
      <c r="V770" s="699"/>
      <c r="W770" s="699"/>
      <c r="X770" s="638"/>
      <c r="Y770" s="638"/>
      <c r="Z770" s="638"/>
    </row>
    <row r="771" spans="1:26" ht="15.75" customHeight="1">
      <c r="A771" s="638"/>
      <c r="B771" s="638"/>
      <c r="C771" s="638"/>
      <c r="D771" s="638"/>
      <c r="E771" s="700"/>
      <c r="F771" s="638"/>
      <c r="G771" s="638"/>
      <c r="H771" s="699"/>
      <c r="I771" s="699"/>
      <c r="J771" s="699"/>
      <c r="K771" s="699"/>
      <c r="L771" s="699"/>
      <c r="M771" s="699"/>
      <c r="N771" s="699"/>
      <c r="O771" s="699"/>
      <c r="P771" s="699"/>
      <c r="Q771" s="699"/>
      <c r="R771" s="699"/>
      <c r="S771" s="699"/>
      <c r="T771" s="699"/>
      <c r="U771" s="699"/>
      <c r="V771" s="699"/>
      <c r="W771" s="699"/>
      <c r="X771" s="638"/>
      <c r="Y771" s="638"/>
      <c r="Z771" s="638"/>
    </row>
    <row r="772" spans="1:26" ht="15.75" customHeight="1">
      <c r="A772" s="638"/>
      <c r="B772" s="638"/>
      <c r="C772" s="638"/>
      <c r="D772" s="638"/>
      <c r="E772" s="700"/>
      <c r="F772" s="638"/>
      <c r="G772" s="638"/>
      <c r="H772" s="699"/>
      <c r="I772" s="699"/>
      <c r="J772" s="699"/>
      <c r="K772" s="699"/>
      <c r="L772" s="699"/>
      <c r="M772" s="699"/>
      <c r="N772" s="699"/>
      <c r="O772" s="699"/>
      <c r="P772" s="699"/>
      <c r="Q772" s="699"/>
      <c r="R772" s="699"/>
      <c r="S772" s="699"/>
      <c r="T772" s="699"/>
      <c r="U772" s="699"/>
      <c r="V772" s="699"/>
      <c r="W772" s="699"/>
      <c r="X772" s="638"/>
      <c r="Y772" s="638"/>
      <c r="Z772" s="638"/>
    </row>
    <row r="773" spans="1:26" ht="15.75" customHeight="1">
      <c r="A773" s="638"/>
      <c r="B773" s="638"/>
      <c r="C773" s="638"/>
      <c r="D773" s="638"/>
      <c r="E773" s="700"/>
      <c r="F773" s="638"/>
      <c r="G773" s="638"/>
      <c r="H773" s="699"/>
      <c r="I773" s="699"/>
      <c r="J773" s="699"/>
      <c r="K773" s="699"/>
      <c r="L773" s="699"/>
      <c r="M773" s="699"/>
      <c r="N773" s="699"/>
      <c r="O773" s="699"/>
      <c r="P773" s="699"/>
      <c r="Q773" s="699"/>
      <c r="R773" s="699"/>
      <c r="S773" s="699"/>
      <c r="T773" s="699"/>
      <c r="U773" s="699"/>
      <c r="V773" s="699"/>
      <c r="W773" s="699"/>
      <c r="X773" s="638"/>
      <c r="Y773" s="638"/>
      <c r="Z773" s="638"/>
    </row>
    <row r="774" spans="1:26" ht="15.75" customHeight="1">
      <c r="A774" s="638"/>
      <c r="B774" s="638"/>
      <c r="C774" s="638"/>
      <c r="D774" s="638"/>
      <c r="E774" s="700"/>
      <c r="F774" s="638"/>
      <c r="G774" s="638"/>
      <c r="H774" s="699"/>
      <c r="I774" s="699"/>
      <c r="J774" s="699"/>
      <c r="K774" s="699"/>
      <c r="L774" s="699"/>
      <c r="M774" s="699"/>
      <c r="N774" s="699"/>
      <c r="O774" s="699"/>
      <c r="P774" s="699"/>
      <c r="Q774" s="699"/>
      <c r="R774" s="699"/>
      <c r="S774" s="699"/>
      <c r="T774" s="699"/>
      <c r="U774" s="699"/>
      <c r="V774" s="699"/>
      <c r="W774" s="699"/>
      <c r="X774" s="638"/>
      <c r="Y774" s="638"/>
      <c r="Z774" s="638"/>
    </row>
    <row r="775" spans="1:26" ht="15.75" customHeight="1">
      <c r="A775" s="638"/>
      <c r="B775" s="638"/>
      <c r="C775" s="638"/>
      <c r="D775" s="638"/>
      <c r="E775" s="700"/>
      <c r="F775" s="638"/>
      <c r="G775" s="638"/>
      <c r="H775" s="699"/>
      <c r="I775" s="699"/>
      <c r="J775" s="699"/>
      <c r="K775" s="699"/>
      <c r="L775" s="699"/>
      <c r="M775" s="699"/>
      <c r="N775" s="699"/>
      <c r="O775" s="699"/>
      <c r="P775" s="699"/>
      <c r="Q775" s="699"/>
      <c r="R775" s="699"/>
      <c r="S775" s="699"/>
      <c r="T775" s="699"/>
      <c r="U775" s="699"/>
      <c r="V775" s="699"/>
      <c r="W775" s="699"/>
      <c r="X775" s="638"/>
      <c r="Y775" s="638"/>
      <c r="Z775" s="638"/>
    </row>
    <row r="776" spans="1:26" ht="15.75" customHeight="1">
      <c r="A776" s="638"/>
      <c r="B776" s="638"/>
      <c r="C776" s="638"/>
      <c r="D776" s="638"/>
      <c r="E776" s="700"/>
      <c r="F776" s="638"/>
      <c r="G776" s="638"/>
      <c r="H776" s="699"/>
      <c r="I776" s="699"/>
      <c r="J776" s="699"/>
      <c r="K776" s="699"/>
      <c r="L776" s="699"/>
      <c r="M776" s="699"/>
      <c r="N776" s="699"/>
      <c r="O776" s="699"/>
      <c r="P776" s="699"/>
      <c r="Q776" s="699"/>
      <c r="R776" s="699"/>
      <c r="S776" s="699"/>
      <c r="T776" s="699"/>
      <c r="U776" s="699"/>
      <c r="V776" s="699"/>
      <c r="W776" s="699"/>
      <c r="X776" s="638"/>
      <c r="Y776" s="638"/>
      <c r="Z776" s="638"/>
    </row>
    <row r="777" spans="1:26" ht="15.75" customHeight="1">
      <c r="A777" s="638"/>
      <c r="B777" s="638"/>
      <c r="C777" s="638"/>
      <c r="D777" s="638"/>
      <c r="E777" s="700"/>
      <c r="F777" s="638"/>
      <c r="G777" s="638"/>
      <c r="H777" s="699"/>
      <c r="I777" s="699"/>
      <c r="J777" s="699"/>
      <c r="K777" s="699"/>
      <c r="L777" s="699"/>
      <c r="M777" s="699"/>
      <c r="N777" s="699"/>
      <c r="O777" s="699"/>
      <c r="P777" s="699"/>
      <c r="Q777" s="699"/>
      <c r="R777" s="699"/>
      <c r="S777" s="699"/>
      <c r="T777" s="699"/>
      <c r="U777" s="699"/>
      <c r="V777" s="699"/>
      <c r="W777" s="699"/>
      <c r="X777" s="638"/>
      <c r="Y777" s="638"/>
      <c r="Z777" s="638"/>
    </row>
    <row r="778" spans="1:26" ht="15.75" customHeight="1">
      <c r="A778" s="638"/>
      <c r="B778" s="638"/>
      <c r="C778" s="638"/>
      <c r="D778" s="638"/>
      <c r="E778" s="700"/>
      <c r="F778" s="638"/>
      <c r="G778" s="638"/>
      <c r="H778" s="699"/>
      <c r="I778" s="699"/>
      <c r="J778" s="699"/>
      <c r="K778" s="699"/>
      <c r="L778" s="699"/>
      <c r="M778" s="699"/>
      <c r="N778" s="699"/>
      <c r="O778" s="699"/>
      <c r="P778" s="699"/>
      <c r="Q778" s="699"/>
      <c r="R778" s="699"/>
      <c r="S778" s="699"/>
      <c r="T778" s="699"/>
      <c r="U778" s="699"/>
      <c r="V778" s="699"/>
      <c r="W778" s="699"/>
      <c r="X778" s="638"/>
      <c r="Y778" s="638"/>
      <c r="Z778" s="638"/>
    </row>
    <row r="779" spans="1:26" ht="15.75" customHeight="1">
      <c r="A779" s="638"/>
      <c r="B779" s="638"/>
      <c r="C779" s="638"/>
      <c r="D779" s="638"/>
      <c r="E779" s="700"/>
      <c r="F779" s="638"/>
      <c r="G779" s="638"/>
      <c r="H779" s="699"/>
      <c r="I779" s="699"/>
      <c r="J779" s="699"/>
      <c r="K779" s="699"/>
      <c r="L779" s="699"/>
      <c r="M779" s="699"/>
      <c r="N779" s="699"/>
      <c r="O779" s="699"/>
      <c r="P779" s="699"/>
      <c r="Q779" s="699"/>
      <c r="R779" s="699"/>
      <c r="S779" s="699"/>
      <c r="T779" s="699"/>
      <c r="U779" s="699"/>
      <c r="V779" s="699"/>
      <c r="W779" s="699"/>
      <c r="X779" s="638"/>
      <c r="Y779" s="638"/>
      <c r="Z779" s="638"/>
    </row>
    <row r="780" spans="1:26" ht="15.75" customHeight="1">
      <c r="A780" s="638"/>
      <c r="B780" s="638"/>
      <c r="C780" s="638"/>
      <c r="D780" s="638"/>
      <c r="E780" s="700"/>
      <c r="F780" s="638"/>
      <c r="G780" s="638"/>
      <c r="H780" s="699"/>
      <c r="I780" s="699"/>
      <c r="J780" s="699"/>
      <c r="K780" s="699"/>
      <c r="L780" s="699"/>
      <c r="M780" s="699"/>
      <c r="N780" s="699"/>
      <c r="O780" s="699"/>
      <c r="P780" s="699"/>
      <c r="Q780" s="699"/>
      <c r="R780" s="699"/>
      <c r="S780" s="699"/>
      <c r="T780" s="699"/>
      <c r="U780" s="699"/>
      <c r="V780" s="699"/>
      <c r="W780" s="699"/>
      <c r="X780" s="638"/>
      <c r="Y780" s="638"/>
      <c r="Z780" s="638"/>
    </row>
    <row r="781" spans="1:26" ht="15.75" customHeight="1">
      <c r="A781" s="638"/>
      <c r="B781" s="638"/>
      <c r="C781" s="638"/>
      <c r="D781" s="638"/>
      <c r="E781" s="700"/>
      <c r="F781" s="638"/>
      <c r="G781" s="638"/>
      <c r="H781" s="699"/>
      <c r="I781" s="699"/>
      <c r="J781" s="699"/>
      <c r="K781" s="699"/>
      <c r="L781" s="699"/>
      <c r="M781" s="699"/>
      <c r="N781" s="699"/>
      <c r="O781" s="699"/>
      <c r="P781" s="699"/>
      <c r="Q781" s="699"/>
      <c r="R781" s="699"/>
      <c r="S781" s="699"/>
      <c r="T781" s="699"/>
      <c r="U781" s="699"/>
      <c r="V781" s="699"/>
      <c r="W781" s="699"/>
      <c r="X781" s="638"/>
      <c r="Y781" s="638"/>
      <c r="Z781" s="638"/>
    </row>
    <row r="782" spans="1:26" ht="15.75" customHeight="1">
      <c r="A782" s="638"/>
      <c r="B782" s="638"/>
      <c r="C782" s="638"/>
      <c r="D782" s="638"/>
      <c r="E782" s="700"/>
      <c r="F782" s="638"/>
      <c r="G782" s="638"/>
      <c r="H782" s="699"/>
      <c r="I782" s="699"/>
      <c r="J782" s="699"/>
      <c r="K782" s="699"/>
      <c r="L782" s="699"/>
      <c r="M782" s="699"/>
      <c r="N782" s="699"/>
      <c r="O782" s="699"/>
      <c r="P782" s="699"/>
      <c r="Q782" s="699"/>
      <c r="R782" s="699"/>
      <c r="S782" s="699"/>
      <c r="T782" s="699"/>
      <c r="U782" s="699"/>
      <c r="V782" s="699"/>
      <c r="W782" s="699"/>
      <c r="X782" s="638"/>
      <c r="Y782" s="638"/>
      <c r="Z782" s="638"/>
    </row>
    <row r="783" spans="1:26" ht="15.75" customHeight="1">
      <c r="A783" s="638"/>
      <c r="B783" s="638"/>
      <c r="C783" s="638"/>
      <c r="D783" s="638"/>
      <c r="E783" s="700"/>
      <c r="F783" s="638"/>
      <c r="G783" s="638"/>
      <c r="H783" s="699"/>
      <c r="I783" s="699"/>
      <c r="J783" s="699"/>
      <c r="K783" s="699"/>
      <c r="L783" s="699"/>
      <c r="M783" s="699"/>
      <c r="N783" s="699"/>
      <c r="O783" s="699"/>
      <c r="P783" s="699"/>
      <c r="Q783" s="699"/>
      <c r="R783" s="699"/>
      <c r="S783" s="699"/>
      <c r="T783" s="699"/>
      <c r="U783" s="699"/>
      <c r="V783" s="699"/>
      <c r="W783" s="699"/>
      <c r="X783" s="638"/>
      <c r="Y783" s="638"/>
      <c r="Z783" s="638"/>
    </row>
    <row r="784" spans="1:26" ht="15.75" customHeight="1">
      <c r="A784" s="638"/>
      <c r="B784" s="638"/>
      <c r="C784" s="638"/>
      <c r="D784" s="638"/>
      <c r="E784" s="700"/>
      <c r="F784" s="638"/>
      <c r="G784" s="638"/>
      <c r="H784" s="699"/>
      <c r="I784" s="699"/>
      <c r="J784" s="699"/>
      <c r="K784" s="699"/>
      <c r="L784" s="699"/>
      <c r="M784" s="699"/>
      <c r="N784" s="699"/>
      <c r="O784" s="699"/>
      <c r="P784" s="699"/>
      <c r="Q784" s="699"/>
      <c r="R784" s="699"/>
      <c r="S784" s="699"/>
      <c r="T784" s="699"/>
      <c r="U784" s="699"/>
      <c r="V784" s="699"/>
      <c r="W784" s="699"/>
      <c r="X784" s="638"/>
      <c r="Y784" s="638"/>
      <c r="Z784" s="638"/>
    </row>
    <row r="785" spans="1:26" ht="15.75" customHeight="1">
      <c r="A785" s="638"/>
      <c r="B785" s="638"/>
      <c r="C785" s="638"/>
      <c r="D785" s="638"/>
      <c r="E785" s="700"/>
      <c r="F785" s="638"/>
      <c r="G785" s="638"/>
      <c r="H785" s="699"/>
      <c r="I785" s="699"/>
      <c r="J785" s="699"/>
      <c r="K785" s="699"/>
      <c r="L785" s="699"/>
      <c r="M785" s="699"/>
      <c r="N785" s="699"/>
      <c r="O785" s="699"/>
      <c r="P785" s="699"/>
      <c r="Q785" s="699"/>
      <c r="R785" s="699"/>
      <c r="S785" s="699"/>
      <c r="T785" s="699"/>
      <c r="U785" s="699"/>
      <c r="V785" s="699"/>
      <c r="W785" s="699"/>
      <c r="X785" s="638"/>
      <c r="Y785" s="638"/>
      <c r="Z785" s="638"/>
    </row>
    <row r="786" spans="1:26" ht="15.75" customHeight="1">
      <c r="A786" s="638"/>
      <c r="B786" s="638"/>
      <c r="C786" s="638"/>
      <c r="D786" s="638"/>
      <c r="E786" s="700"/>
      <c r="F786" s="638"/>
      <c r="G786" s="638"/>
      <c r="H786" s="699"/>
      <c r="I786" s="699"/>
      <c r="J786" s="699"/>
      <c r="K786" s="699"/>
      <c r="L786" s="699"/>
      <c r="M786" s="699"/>
      <c r="N786" s="699"/>
      <c r="O786" s="699"/>
      <c r="P786" s="699"/>
      <c r="Q786" s="699"/>
      <c r="R786" s="699"/>
      <c r="S786" s="699"/>
      <c r="T786" s="699"/>
      <c r="U786" s="699"/>
      <c r="V786" s="699"/>
      <c r="W786" s="699"/>
      <c r="X786" s="638"/>
      <c r="Y786" s="638"/>
      <c r="Z786" s="638"/>
    </row>
    <row r="787" spans="1:26" ht="15.75" customHeight="1">
      <c r="A787" s="638"/>
      <c r="B787" s="638"/>
      <c r="C787" s="638"/>
      <c r="D787" s="638"/>
      <c r="E787" s="700"/>
      <c r="F787" s="638"/>
      <c r="G787" s="638"/>
      <c r="H787" s="699"/>
      <c r="I787" s="699"/>
      <c r="J787" s="699"/>
      <c r="K787" s="699"/>
      <c r="L787" s="699"/>
      <c r="M787" s="699"/>
      <c r="N787" s="699"/>
      <c r="O787" s="699"/>
      <c r="P787" s="699"/>
      <c r="Q787" s="699"/>
      <c r="R787" s="699"/>
      <c r="S787" s="699"/>
      <c r="T787" s="699"/>
      <c r="U787" s="699"/>
      <c r="V787" s="699"/>
      <c r="W787" s="699"/>
      <c r="X787" s="638"/>
      <c r="Y787" s="638"/>
      <c r="Z787" s="638"/>
    </row>
    <row r="788" spans="1:26" ht="15.75" customHeight="1">
      <c r="A788" s="638"/>
      <c r="B788" s="638"/>
      <c r="C788" s="638"/>
      <c r="D788" s="638"/>
      <c r="E788" s="700"/>
      <c r="F788" s="638"/>
      <c r="G788" s="638"/>
      <c r="H788" s="699"/>
      <c r="I788" s="699"/>
      <c r="J788" s="699"/>
      <c r="K788" s="699"/>
      <c r="L788" s="699"/>
      <c r="M788" s="699"/>
      <c r="N788" s="699"/>
      <c r="O788" s="699"/>
      <c r="P788" s="699"/>
      <c r="Q788" s="699"/>
      <c r="R788" s="699"/>
      <c r="S788" s="699"/>
      <c r="T788" s="699"/>
      <c r="U788" s="699"/>
      <c r="V788" s="699"/>
      <c r="W788" s="699"/>
      <c r="X788" s="638"/>
      <c r="Y788" s="638"/>
      <c r="Z788" s="638"/>
    </row>
    <row r="789" spans="1:26" ht="15.75" customHeight="1">
      <c r="A789" s="638"/>
      <c r="B789" s="638"/>
      <c r="C789" s="638"/>
      <c r="D789" s="638"/>
      <c r="E789" s="700"/>
      <c r="F789" s="638"/>
      <c r="G789" s="638"/>
      <c r="H789" s="699"/>
      <c r="I789" s="699"/>
      <c r="J789" s="699"/>
      <c r="K789" s="699"/>
      <c r="L789" s="699"/>
      <c r="M789" s="699"/>
      <c r="N789" s="699"/>
      <c r="O789" s="699"/>
      <c r="P789" s="699"/>
      <c r="Q789" s="699"/>
      <c r="R789" s="699"/>
      <c r="S789" s="699"/>
      <c r="T789" s="699"/>
      <c r="U789" s="699"/>
      <c r="V789" s="699"/>
      <c r="W789" s="699"/>
      <c r="X789" s="638"/>
      <c r="Y789" s="638"/>
      <c r="Z789" s="638"/>
    </row>
    <row r="790" spans="1:26" ht="15.75" customHeight="1">
      <c r="A790" s="638"/>
      <c r="B790" s="638"/>
      <c r="C790" s="638"/>
      <c r="D790" s="638"/>
      <c r="E790" s="700"/>
      <c r="F790" s="638"/>
      <c r="G790" s="638"/>
      <c r="H790" s="699"/>
      <c r="I790" s="699"/>
      <c r="J790" s="699"/>
      <c r="K790" s="699"/>
      <c r="L790" s="699"/>
      <c r="M790" s="699"/>
      <c r="N790" s="699"/>
      <c r="O790" s="699"/>
      <c r="P790" s="699"/>
      <c r="Q790" s="699"/>
      <c r="R790" s="699"/>
      <c r="S790" s="699"/>
      <c r="T790" s="699"/>
      <c r="U790" s="699"/>
      <c r="V790" s="699"/>
      <c r="W790" s="699"/>
      <c r="X790" s="638"/>
      <c r="Y790" s="638"/>
      <c r="Z790" s="638"/>
    </row>
    <row r="791" spans="1:26" ht="15.75" customHeight="1">
      <c r="A791" s="638"/>
      <c r="B791" s="638"/>
      <c r="C791" s="638"/>
      <c r="D791" s="638"/>
      <c r="E791" s="700"/>
      <c r="F791" s="638"/>
      <c r="G791" s="638"/>
      <c r="H791" s="699"/>
      <c r="I791" s="699"/>
      <c r="J791" s="699"/>
      <c r="K791" s="699"/>
      <c r="L791" s="699"/>
      <c r="M791" s="699"/>
      <c r="N791" s="699"/>
      <c r="O791" s="699"/>
      <c r="P791" s="699"/>
      <c r="Q791" s="699"/>
      <c r="R791" s="699"/>
      <c r="S791" s="699"/>
      <c r="T791" s="699"/>
      <c r="U791" s="699"/>
      <c r="V791" s="699"/>
      <c r="W791" s="699"/>
      <c r="X791" s="638"/>
      <c r="Y791" s="638"/>
      <c r="Z791" s="638"/>
    </row>
    <row r="792" spans="1:26" ht="15.75" customHeight="1">
      <c r="A792" s="638"/>
      <c r="B792" s="638"/>
      <c r="C792" s="638"/>
      <c r="D792" s="638"/>
      <c r="E792" s="700"/>
      <c r="F792" s="638"/>
      <c r="G792" s="638"/>
      <c r="H792" s="699"/>
      <c r="I792" s="699"/>
      <c r="J792" s="699"/>
      <c r="K792" s="699"/>
      <c r="L792" s="699"/>
      <c r="M792" s="699"/>
      <c r="N792" s="699"/>
      <c r="O792" s="699"/>
      <c r="P792" s="699"/>
      <c r="Q792" s="699"/>
      <c r="R792" s="699"/>
      <c r="S792" s="699"/>
      <c r="T792" s="699"/>
      <c r="U792" s="699"/>
      <c r="V792" s="699"/>
      <c r="W792" s="699"/>
      <c r="X792" s="638"/>
      <c r="Y792" s="638"/>
      <c r="Z792" s="638"/>
    </row>
    <row r="793" spans="1:26" ht="15.75" customHeight="1">
      <c r="A793" s="638"/>
      <c r="B793" s="638"/>
      <c r="C793" s="638"/>
      <c r="D793" s="638"/>
      <c r="E793" s="700"/>
      <c r="F793" s="638"/>
      <c r="G793" s="638"/>
      <c r="H793" s="699"/>
      <c r="I793" s="699"/>
      <c r="J793" s="699"/>
      <c r="K793" s="699"/>
      <c r="L793" s="699"/>
      <c r="M793" s="699"/>
      <c r="N793" s="699"/>
      <c r="O793" s="699"/>
      <c r="P793" s="699"/>
      <c r="Q793" s="699"/>
      <c r="R793" s="699"/>
      <c r="S793" s="699"/>
      <c r="T793" s="699"/>
      <c r="U793" s="699"/>
      <c r="V793" s="699"/>
      <c r="W793" s="699"/>
      <c r="X793" s="638"/>
      <c r="Y793" s="638"/>
      <c r="Z793" s="638"/>
    </row>
    <row r="794" spans="1:26" ht="15.75" customHeight="1">
      <c r="A794" s="638"/>
      <c r="B794" s="638"/>
      <c r="C794" s="638"/>
      <c r="D794" s="638"/>
      <c r="E794" s="700"/>
      <c r="F794" s="638"/>
      <c r="G794" s="638"/>
      <c r="H794" s="699"/>
      <c r="I794" s="699"/>
      <c r="J794" s="699"/>
      <c r="K794" s="699"/>
      <c r="L794" s="699"/>
      <c r="M794" s="699"/>
      <c r="N794" s="699"/>
      <c r="O794" s="699"/>
      <c r="P794" s="699"/>
      <c r="Q794" s="699"/>
      <c r="R794" s="699"/>
      <c r="S794" s="699"/>
      <c r="T794" s="699"/>
      <c r="U794" s="699"/>
      <c r="V794" s="699"/>
      <c r="W794" s="699"/>
      <c r="X794" s="638"/>
      <c r="Y794" s="638"/>
      <c r="Z794" s="638"/>
    </row>
    <row r="795" spans="1:26" ht="15.75" customHeight="1">
      <c r="A795" s="638"/>
      <c r="B795" s="638"/>
      <c r="C795" s="638"/>
      <c r="D795" s="638"/>
      <c r="E795" s="700"/>
      <c r="F795" s="638"/>
      <c r="G795" s="638"/>
      <c r="H795" s="699"/>
      <c r="I795" s="699"/>
      <c r="J795" s="699"/>
      <c r="K795" s="699"/>
      <c r="L795" s="699"/>
      <c r="M795" s="699"/>
      <c r="N795" s="699"/>
      <c r="O795" s="699"/>
      <c r="P795" s="699"/>
      <c r="Q795" s="699"/>
      <c r="R795" s="699"/>
      <c r="S795" s="699"/>
      <c r="T795" s="699"/>
      <c r="U795" s="699"/>
      <c r="V795" s="699"/>
      <c r="W795" s="699"/>
      <c r="X795" s="638"/>
      <c r="Y795" s="638"/>
      <c r="Z795" s="638"/>
    </row>
    <row r="796" spans="1:26" ht="15.75" customHeight="1">
      <c r="A796" s="638"/>
      <c r="B796" s="638"/>
      <c r="C796" s="638"/>
      <c r="D796" s="638"/>
      <c r="E796" s="700"/>
      <c r="F796" s="638"/>
      <c r="G796" s="638"/>
      <c r="H796" s="699"/>
      <c r="I796" s="699"/>
      <c r="J796" s="699"/>
      <c r="K796" s="699"/>
      <c r="L796" s="699"/>
      <c r="M796" s="699"/>
      <c r="N796" s="699"/>
      <c r="O796" s="699"/>
      <c r="P796" s="699"/>
      <c r="Q796" s="699"/>
      <c r="R796" s="699"/>
      <c r="S796" s="699"/>
      <c r="T796" s="699"/>
      <c r="U796" s="699"/>
      <c r="V796" s="699"/>
      <c r="W796" s="699"/>
      <c r="X796" s="638"/>
      <c r="Y796" s="638"/>
      <c r="Z796" s="638"/>
    </row>
    <row r="797" spans="1:26" ht="15.75" customHeight="1">
      <c r="A797" s="638"/>
      <c r="B797" s="638"/>
      <c r="C797" s="638"/>
      <c r="D797" s="638"/>
      <c r="E797" s="700"/>
      <c r="F797" s="638"/>
      <c r="G797" s="638"/>
      <c r="H797" s="699"/>
      <c r="I797" s="699"/>
      <c r="J797" s="699"/>
      <c r="K797" s="699"/>
      <c r="L797" s="699"/>
      <c r="M797" s="699"/>
      <c r="N797" s="699"/>
      <c r="O797" s="699"/>
      <c r="P797" s="699"/>
      <c r="Q797" s="699"/>
      <c r="R797" s="699"/>
      <c r="S797" s="699"/>
      <c r="T797" s="699"/>
      <c r="U797" s="699"/>
      <c r="V797" s="699"/>
      <c r="W797" s="699"/>
      <c r="X797" s="638"/>
      <c r="Y797" s="638"/>
      <c r="Z797" s="638"/>
    </row>
    <row r="798" spans="1:26" ht="15.75" customHeight="1">
      <c r="A798" s="638"/>
      <c r="B798" s="638"/>
      <c r="C798" s="638"/>
      <c r="D798" s="638"/>
      <c r="E798" s="700"/>
      <c r="F798" s="638"/>
      <c r="G798" s="638"/>
      <c r="H798" s="699"/>
      <c r="I798" s="699"/>
      <c r="J798" s="699"/>
      <c r="K798" s="699"/>
      <c r="L798" s="699"/>
      <c r="M798" s="699"/>
      <c r="N798" s="699"/>
      <c r="O798" s="699"/>
      <c r="P798" s="699"/>
      <c r="Q798" s="699"/>
      <c r="R798" s="699"/>
      <c r="S798" s="699"/>
      <c r="T798" s="699"/>
      <c r="U798" s="699"/>
      <c r="V798" s="699"/>
      <c r="W798" s="699"/>
      <c r="X798" s="638"/>
      <c r="Y798" s="638"/>
      <c r="Z798" s="638"/>
    </row>
    <row r="799" spans="1:26" ht="15.75" customHeight="1">
      <c r="A799" s="638"/>
      <c r="B799" s="638"/>
      <c r="C799" s="638"/>
      <c r="D799" s="638"/>
      <c r="E799" s="700"/>
      <c r="F799" s="638"/>
      <c r="G799" s="638"/>
      <c r="H799" s="699"/>
      <c r="I799" s="699"/>
      <c r="J799" s="699"/>
      <c r="K799" s="699"/>
      <c r="L799" s="699"/>
      <c r="M799" s="699"/>
      <c r="N799" s="699"/>
      <c r="O799" s="699"/>
      <c r="P799" s="699"/>
      <c r="Q799" s="699"/>
      <c r="R799" s="699"/>
      <c r="S799" s="699"/>
      <c r="T799" s="699"/>
      <c r="U799" s="699"/>
      <c r="V799" s="699"/>
      <c r="W799" s="699"/>
      <c r="X799" s="638"/>
      <c r="Y799" s="638"/>
      <c r="Z799" s="638"/>
    </row>
    <row r="800" spans="1:26" ht="15.75" customHeight="1">
      <c r="A800" s="638"/>
      <c r="B800" s="638"/>
      <c r="C800" s="638"/>
      <c r="D800" s="638"/>
      <c r="E800" s="700"/>
      <c r="F800" s="638"/>
      <c r="G800" s="638"/>
      <c r="H800" s="699"/>
      <c r="I800" s="699"/>
      <c r="J800" s="699"/>
      <c r="K800" s="699"/>
      <c r="L800" s="699"/>
      <c r="M800" s="699"/>
      <c r="N800" s="699"/>
      <c r="O800" s="699"/>
      <c r="P800" s="699"/>
      <c r="Q800" s="699"/>
      <c r="R800" s="699"/>
      <c r="S800" s="699"/>
      <c r="T800" s="699"/>
      <c r="U800" s="699"/>
      <c r="V800" s="699"/>
      <c r="W800" s="699"/>
      <c r="X800" s="638"/>
      <c r="Y800" s="638"/>
      <c r="Z800" s="638"/>
    </row>
    <row r="801" spans="1:26" ht="15.75" customHeight="1">
      <c r="A801" s="638"/>
      <c r="B801" s="638"/>
      <c r="C801" s="638"/>
      <c r="D801" s="638"/>
      <c r="E801" s="700"/>
      <c r="F801" s="638"/>
      <c r="G801" s="638"/>
      <c r="H801" s="699"/>
      <c r="I801" s="699"/>
      <c r="J801" s="699"/>
      <c r="K801" s="699"/>
      <c r="L801" s="699"/>
      <c r="M801" s="699"/>
      <c r="N801" s="699"/>
      <c r="O801" s="699"/>
      <c r="P801" s="699"/>
      <c r="Q801" s="699"/>
      <c r="R801" s="699"/>
      <c r="S801" s="699"/>
      <c r="T801" s="699"/>
      <c r="U801" s="699"/>
      <c r="V801" s="699"/>
      <c r="W801" s="699"/>
      <c r="X801" s="638"/>
      <c r="Y801" s="638"/>
      <c r="Z801" s="638"/>
    </row>
    <row r="802" spans="1:26" ht="15.75" customHeight="1">
      <c r="A802" s="638"/>
      <c r="B802" s="638"/>
      <c r="C802" s="638"/>
      <c r="D802" s="638"/>
      <c r="E802" s="700"/>
      <c r="F802" s="638"/>
      <c r="G802" s="638"/>
      <c r="H802" s="699"/>
      <c r="I802" s="699"/>
      <c r="J802" s="699"/>
      <c r="K802" s="699"/>
      <c r="L802" s="699"/>
      <c r="M802" s="699"/>
      <c r="N802" s="699"/>
      <c r="O802" s="699"/>
      <c r="P802" s="699"/>
      <c r="Q802" s="699"/>
      <c r="R802" s="699"/>
      <c r="S802" s="699"/>
      <c r="T802" s="699"/>
      <c r="U802" s="699"/>
      <c r="V802" s="699"/>
      <c r="W802" s="699"/>
      <c r="X802" s="638"/>
      <c r="Y802" s="638"/>
      <c r="Z802" s="638"/>
    </row>
    <row r="803" spans="1:26" ht="15.75" customHeight="1">
      <c r="A803" s="638"/>
      <c r="B803" s="638"/>
      <c r="C803" s="638"/>
      <c r="D803" s="638"/>
      <c r="E803" s="700"/>
      <c r="F803" s="638"/>
      <c r="G803" s="638"/>
      <c r="H803" s="699"/>
      <c r="I803" s="699"/>
      <c r="J803" s="699"/>
      <c r="K803" s="699"/>
      <c r="L803" s="699"/>
      <c r="M803" s="699"/>
      <c r="N803" s="699"/>
      <c r="O803" s="699"/>
      <c r="P803" s="699"/>
      <c r="Q803" s="699"/>
      <c r="R803" s="699"/>
      <c r="S803" s="699"/>
      <c r="T803" s="699"/>
      <c r="U803" s="699"/>
      <c r="V803" s="699"/>
      <c r="W803" s="699"/>
      <c r="X803" s="638"/>
      <c r="Y803" s="638"/>
      <c r="Z803" s="638"/>
    </row>
    <row r="804" spans="1:26" ht="15.75" customHeight="1">
      <c r="A804" s="638"/>
      <c r="B804" s="638"/>
      <c r="C804" s="638"/>
      <c r="D804" s="638"/>
      <c r="E804" s="700"/>
      <c r="F804" s="638"/>
      <c r="G804" s="638"/>
      <c r="H804" s="699"/>
      <c r="I804" s="699"/>
      <c r="J804" s="699"/>
      <c r="K804" s="699"/>
      <c r="L804" s="699"/>
      <c r="M804" s="699"/>
      <c r="N804" s="699"/>
      <c r="O804" s="699"/>
      <c r="P804" s="699"/>
      <c r="Q804" s="699"/>
      <c r="R804" s="699"/>
      <c r="S804" s="699"/>
      <c r="T804" s="699"/>
      <c r="U804" s="699"/>
      <c r="V804" s="699"/>
      <c r="W804" s="699"/>
      <c r="X804" s="638"/>
      <c r="Y804" s="638"/>
      <c r="Z804" s="638"/>
    </row>
    <row r="805" spans="1:26" ht="15.75" customHeight="1">
      <c r="A805" s="638"/>
      <c r="B805" s="638"/>
      <c r="C805" s="638"/>
      <c r="D805" s="638"/>
      <c r="E805" s="700"/>
      <c r="F805" s="638"/>
      <c r="G805" s="638"/>
      <c r="H805" s="699"/>
      <c r="I805" s="699"/>
      <c r="J805" s="699"/>
      <c r="K805" s="699"/>
      <c r="L805" s="699"/>
      <c r="M805" s="699"/>
      <c r="N805" s="699"/>
      <c r="O805" s="699"/>
      <c r="P805" s="699"/>
      <c r="Q805" s="699"/>
      <c r="R805" s="699"/>
      <c r="S805" s="699"/>
      <c r="T805" s="699"/>
      <c r="U805" s="699"/>
      <c r="V805" s="699"/>
      <c r="W805" s="699"/>
      <c r="X805" s="638"/>
      <c r="Y805" s="638"/>
      <c r="Z805" s="638"/>
    </row>
    <row r="806" spans="1:26" ht="15.75" customHeight="1">
      <c r="A806" s="638"/>
      <c r="B806" s="638"/>
      <c r="C806" s="638"/>
      <c r="D806" s="638"/>
      <c r="E806" s="700"/>
      <c r="F806" s="638"/>
      <c r="G806" s="638"/>
      <c r="H806" s="699"/>
      <c r="I806" s="699"/>
      <c r="J806" s="699"/>
      <c r="K806" s="699"/>
      <c r="L806" s="699"/>
      <c r="M806" s="699"/>
      <c r="N806" s="699"/>
      <c r="O806" s="699"/>
      <c r="P806" s="699"/>
      <c r="Q806" s="699"/>
      <c r="R806" s="699"/>
      <c r="S806" s="699"/>
      <c r="T806" s="699"/>
      <c r="U806" s="699"/>
      <c r="V806" s="699"/>
      <c r="W806" s="699"/>
      <c r="X806" s="638"/>
      <c r="Y806" s="638"/>
      <c r="Z806" s="638"/>
    </row>
    <row r="807" spans="1:26" ht="15.75" customHeight="1">
      <c r="A807" s="638"/>
      <c r="B807" s="638"/>
      <c r="C807" s="638"/>
      <c r="D807" s="638"/>
      <c r="E807" s="700"/>
      <c r="F807" s="638"/>
      <c r="G807" s="638"/>
      <c r="H807" s="699"/>
      <c r="I807" s="699"/>
      <c r="J807" s="699"/>
      <c r="K807" s="699"/>
      <c r="L807" s="699"/>
      <c r="M807" s="699"/>
      <c r="N807" s="699"/>
      <c r="O807" s="699"/>
      <c r="P807" s="699"/>
      <c r="Q807" s="699"/>
      <c r="R807" s="699"/>
      <c r="S807" s="699"/>
      <c r="T807" s="699"/>
      <c r="U807" s="699"/>
      <c r="V807" s="699"/>
      <c r="W807" s="699"/>
      <c r="X807" s="638"/>
      <c r="Y807" s="638"/>
      <c r="Z807" s="638"/>
    </row>
    <row r="808" spans="1:26" ht="15.75" customHeight="1">
      <c r="A808" s="638"/>
      <c r="B808" s="638"/>
      <c r="C808" s="638"/>
      <c r="D808" s="638"/>
      <c r="E808" s="700"/>
      <c r="F808" s="638"/>
      <c r="G808" s="638"/>
      <c r="H808" s="699"/>
      <c r="I808" s="699"/>
      <c r="J808" s="699"/>
      <c r="K808" s="699"/>
      <c r="L808" s="699"/>
      <c r="M808" s="699"/>
      <c r="N808" s="699"/>
      <c r="O808" s="699"/>
      <c r="P808" s="699"/>
      <c r="Q808" s="699"/>
      <c r="R808" s="699"/>
      <c r="S808" s="699"/>
      <c r="T808" s="699"/>
      <c r="U808" s="699"/>
      <c r="V808" s="699"/>
      <c r="W808" s="699"/>
      <c r="X808" s="638"/>
      <c r="Y808" s="638"/>
      <c r="Z808" s="638"/>
    </row>
    <row r="809" spans="1:26" ht="15.75" customHeight="1">
      <c r="A809" s="638"/>
      <c r="B809" s="638"/>
      <c r="C809" s="638"/>
      <c r="D809" s="638"/>
      <c r="E809" s="700"/>
      <c r="F809" s="638"/>
      <c r="G809" s="638"/>
      <c r="H809" s="699"/>
      <c r="I809" s="699"/>
      <c r="J809" s="699"/>
      <c r="K809" s="699"/>
      <c r="L809" s="699"/>
      <c r="M809" s="699"/>
      <c r="N809" s="699"/>
      <c r="O809" s="699"/>
      <c r="P809" s="699"/>
      <c r="Q809" s="699"/>
      <c r="R809" s="699"/>
      <c r="S809" s="699"/>
      <c r="T809" s="699"/>
      <c r="U809" s="699"/>
      <c r="V809" s="699"/>
      <c r="W809" s="699"/>
      <c r="X809" s="638"/>
      <c r="Y809" s="638"/>
      <c r="Z809" s="638"/>
    </row>
    <row r="810" spans="1:26" ht="15.75" customHeight="1">
      <c r="A810" s="638"/>
      <c r="B810" s="638"/>
      <c r="C810" s="638"/>
      <c r="D810" s="638"/>
      <c r="E810" s="700"/>
      <c r="F810" s="638"/>
      <c r="G810" s="638"/>
      <c r="H810" s="699"/>
      <c r="I810" s="699"/>
      <c r="J810" s="699"/>
      <c r="K810" s="699"/>
      <c r="L810" s="699"/>
      <c r="M810" s="699"/>
      <c r="N810" s="699"/>
      <c r="O810" s="699"/>
      <c r="P810" s="699"/>
      <c r="Q810" s="699"/>
      <c r="R810" s="699"/>
      <c r="S810" s="699"/>
      <c r="T810" s="699"/>
      <c r="U810" s="699"/>
      <c r="V810" s="699"/>
      <c r="W810" s="699"/>
      <c r="X810" s="638"/>
      <c r="Y810" s="638"/>
      <c r="Z810" s="638"/>
    </row>
    <row r="811" spans="1:26" ht="15.75" customHeight="1">
      <c r="A811" s="638"/>
      <c r="B811" s="638"/>
      <c r="C811" s="638"/>
      <c r="D811" s="638"/>
      <c r="E811" s="700"/>
      <c r="F811" s="638"/>
      <c r="G811" s="638"/>
      <c r="H811" s="699"/>
      <c r="I811" s="699"/>
      <c r="J811" s="699"/>
      <c r="K811" s="699"/>
      <c r="L811" s="699"/>
      <c r="M811" s="699"/>
      <c r="N811" s="699"/>
      <c r="O811" s="699"/>
      <c r="P811" s="699"/>
      <c r="Q811" s="699"/>
      <c r="R811" s="699"/>
      <c r="S811" s="699"/>
      <c r="T811" s="699"/>
      <c r="U811" s="699"/>
      <c r="V811" s="699"/>
      <c r="W811" s="699"/>
      <c r="X811" s="638"/>
      <c r="Y811" s="638"/>
      <c r="Z811" s="638"/>
    </row>
    <row r="812" spans="1:26" ht="15.75" customHeight="1">
      <c r="A812" s="638"/>
      <c r="B812" s="638"/>
      <c r="C812" s="638"/>
      <c r="D812" s="638"/>
      <c r="E812" s="700"/>
      <c r="F812" s="638"/>
      <c r="G812" s="638"/>
      <c r="H812" s="699"/>
      <c r="I812" s="699"/>
      <c r="J812" s="699"/>
      <c r="K812" s="699"/>
      <c r="L812" s="699"/>
      <c r="M812" s="699"/>
      <c r="N812" s="699"/>
      <c r="O812" s="699"/>
      <c r="P812" s="699"/>
      <c r="Q812" s="699"/>
      <c r="R812" s="699"/>
      <c r="S812" s="699"/>
      <c r="T812" s="699"/>
      <c r="U812" s="699"/>
      <c r="V812" s="699"/>
      <c r="W812" s="699"/>
      <c r="X812" s="638"/>
      <c r="Y812" s="638"/>
      <c r="Z812" s="638"/>
    </row>
    <row r="813" spans="1:26" ht="15.75" customHeight="1">
      <c r="A813" s="638"/>
      <c r="B813" s="638"/>
      <c r="C813" s="638"/>
      <c r="D813" s="638"/>
      <c r="E813" s="700"/>
      <c r="F813" s="638"/>
      <c r="G813" s="638"/>
      <c r="H813" s="699"/>
      <c r="I813" s="699"/>
      <c r="J813" s="699"/>
      <c r="K813" s="699"/>
      <c r="L813" s="699"/>
      <c r="M813" s="699"/>
      <c r="N813" s="699"/>
      <c r="O813" s="699"/>
      <c r="P813" s="699"/>
      <c r="Q813" s="699"/>
      <c r="R813" s="699"/>
      <c r="S813" s="699"/>
      <c r="T813" s="699"/>
      <c r="U813" s="699"/>
      <c r="V813" s="699"/>
      <c r="W813" s="699"/>
      <c r="X813" s="638"/>
      <c r="Y813" s="638"/>
      <c r="Z813" s="638"/>
    </row>
    <row r="814" spans="1:26" ht="15.75" customHeight="1">
      <c r="A814" s="638"/>
      <c r="B814" s="638"/>
      <c r="C814" s="638"/>
      <c r="D814" s="638"/>
      <c r="E814" s="700"/>
      <c r="F814" s="638"/>
      <c r="G814" s="638"/>
      <c r="H814" s="699"/>
      <c r="I814" s="699"/>
      <c r="J814" s="699"/>
      <c r="K814" s="699"/>
      <c r="L814" s="699"/>
      <c r="M814" s="699"/>
      <c r="N814" s="699"/>
      <c r="O814" s="699"/>
      <c r="P814" s="699"/>
      <c r="Q814" s="699"/>
      <c r="R814" s="699"/>
      <c r="S814" s="699"/>
      <c r="T814" s="699"/>
      <c r="U814" s="699"/>
      <c r="V814" s="699"/>
      <c r="W814" s="699"/>
      <c r="X814" s="638"/>
      <c r="Y814" s="638"/>
      <c r="Z814" s="638"/>
    </row>
    <row r="815" spans="1:26" ht="15.75" customHeight="1">
      <c r="A815" s="638"/>
      <c r="B815" s="638"/>
      <c r="C815" s="638"/>
      <c r="D815" s="638"/>
      <c r="E815" s="700"/>
      <c r="F815" s="638"/>
      <c r="G815" s="638"/>
      <c r="H815" s="699"/>
      <c r="I815" s="699"/>
      <c r="J815" s="699"/>
      <c r="K815" s="699"/>
      <c r="L815" s="699"/>
      <c r="M815" s="699"/>
      <c r="N815" s="699"/>
      <c r="O815" s="699"/>
      <c r="P815" s="699"/>
      <c r="Q815" s="699"/>
      <c r="R815" s="699"/>
      <c r="S815" s="699"/>
      <c r="T815" s="699"/>
      <c r="U815" s="699"/>
      <c r="V815" s="699"/>
      <c r="W815" s="699"/>
      <c r="X815" s="638"/>
      <c r="Y815" s="638"/>
      <c r="Z815" s="638"/>
    </row>
    <row r="816" spans="1:26" ht="15.75" customHeight="1">
      <c r="A816" s="638"/>
      <c r="B816" s="638"/>
      <c r="C816" s="638"/>
      <c r="D816" s="638"/>
      <c r="E816" s="700"/>
      <c r="F816" s="638"/>
      <c r="G816" s="638"/>
      <c r="H816" s="699"/>
      <c r="I816" s="699"/>
      <c r="J816" s="699"/>
      <c r="K816" s="699"/>
      <c r="L816" s="699"/>
      <c r="M816" s="699"/>
      <c r="N816" s="699"/>
      <c r="O816" s="699"/>
      <c r="P816" s="699"/>
      <c r="Q816" s="699"/>
      <c r="R816" s="699"/>
      <c r="S816" s="699"/>
      <c r="T816" s="699"/>
      <c r="U816" s="699"/>
      <c r="V816" s="699"/>
      <c r="W816" s="699"/>
      <c r="X816" s="638"/>
      <c r="Y816" s="638"/>
      <c r="Z816" s="638"/>
    </row>
    <row r="817" spans="1:26" ht="15.75" customHeight="1">
      <c r="A817" s="638"/>
      <c r="B817" s="638"/>
      <c r="C817" s="638"/>
      <c r="D817" s="638"/>
      <c r="E817" s="700"/>
      <c r="F817" s="638"/>
      <c r="G817" s="638"/>
      <c r="H817" s="699"/>
      <c r="I817" s="699"/>
      <c r="J817" s="699"/>
      <c r="K817" s="699"/>
      <c r="L817" s="699"/>
      <c r="M817" s="699"/>
      <c r="N817" s="699"/>
      <c r="O817" s="699"/>
      <c r="P817" s="699"/>
      <c r="Q817" s="699"/>
      <c r="R817" s="699"/>
      <c r="S817" s="699"/>
      <c r="T817" s="699"/>
      <c r="U817" s="699"/>
      <c r="V817" s="699"/>
      <c r="W817" s="699"/>
      <c r="X817" s="638"/>
      <c r="Y817" s="638"/>
      <c r="Z817" s="638"/>
    </row>
    <row r="818" spans="1:26" ht="15.75" customHeight="1">
      <c r="A818" s="638"/>
      <c r="B818" s="638"/>
      <c r="C818" s="638"/>
      <c r="D818" s="638"/>
      <c r="E818" s="700"/>
      <c r="F818" s="638"/>
      <c r="G818" s="638"/>
      <c r="H818" s="699"/>
      <c r="I818" s="699"/>
      <c r="J818" s="699"/>
      <c r="K818" s="699"/>
      <c r="L818" s="699"/>
      <c r="M818" s="699"/>
      <c r="N818" s="699"/>
      <c r="O818" s="699"/>
      <c r="P818" s="699"/>
      <c r="Q818" s="699"/>
      <c r="R818" s="699"/>
      <c r="S818" s="699"/>
      <c r="T818" s="699"/>
      <c r="U818" s="699"/>
      <c r="V818" s="699"/>
      <c r="W818" s="699"/>
      <c r="X818" s="638"/>
      <c r="Y818" s="638"/>
      <c r="Z818" s="638"/>
    </row>
    <row r="819" spans="1:26" ht="15.75" customHeight="1">
      <c r="A819" s="638"/>
      <c r="B819" s="638"/>
      <c r="C819" s="638"/>
      <c r="D819" s="638"/>
      <c r="E819" s="700"/>
      <c r="F819" s="638"/>
      <c r="G819" s="638"/>
      <c r="H819" s="699"/>
      <c r="I819" s="699"/>
      <c r="J819" s="699"/>
      <c r="K819" s="699"/>
      <c r="L819" s="699"/>
      <c r="M819" s="699"/>
      <c r="N819" s="699"/>
      <c r="O819" s="699"/>
      <c r="P819" s="699"/>
      <c r="Q819" s="699"/>
      <c r="R819" s="699"/>
      <c r="S819" s="699"/>
      <c r="T819" s="699"/>
      <c r="U819" s="699"/>
      <c r="V819" s="699"/>
      <c r="W819" s="699"/>
      <c r="X819" s="638"/>
      <c r="Y819" s="638"/>
      <c r="Z819" s="638"/>
    </row>
    <row r="820" spans="1:26" ht="15.75" customHeight="1">
      <c r="A820" s="638"/>
      <c r="B820" s="638"/>
      <c r="C820" s="638"/>
      <c r="D820" s="638"/>
      <c r="E820" s="700"/>
      <c r="F820" s="638"/>
      <c r="G820" s="638"/>
      <c r="H820" s="699"/>
      <c r="I820" s="699"/>
      <c r="J820" s="699"/>
      <c r="K820" s="699"/>
      <c r="L820" s="699"/>
      <c r="M820" s="699"/>
      <c r="N820" s="699"/>
      <c r="O820" s="699"/>
      <c r="P820" s="699"/>
      <c r="Q820" s="699"/>
      <c r="R820" s="699"/>
      <c r="S820" s="699"/>
      <c r="T820" s="699"/>
      <c r="U820" s="699"/>
      <c r="V820" s="699"/>
      <c r="W820" s="699"/>
      <c r="X820" s="638"/>
      <c r="Y820" s="638"/>
      <c r="Z820" s="638"/>
    </row>
    <row r="821" spans="1:26" ht="15.75" customHeight="1">
      <c r="A821" s="638"/>
      <c r="B821" s="638"/>
      <c r="C821" s="638"/>
      <c r="D821" s="638"/>
      <c r="E821" s="700"/>
      <c r="F821" s="638"/>
      <c r="G821" s="638"/>
      <c r="H821" s="699"/>
      <c r="I821" s="699"/>
      <c r="J821" s="699"/>
      <c r="K821" s="699"/>
      <c r="L821" s="699"/>
      <c r="M821" s="699"/>
      <c r="N821" s="699"/>
      <c r="O821" s="699"/>
      <c r="P821" s="699"/>
      <c r="Q821" s="699"/>
      <c r="R821" s="699"/>
      <c r="S821" s="699"/>
      <c r="T821" s="699"/>
      <c r="U821" s="699"/>
      <c r="V821" s="699"/>
      <c r="W821" s="699"/>
      <c r="X821" s="638"/>
      <c r="Y821" s="638"/>
      <c r="Z821" s="638"/>
    </row>
    <row r="822" spans="1:26" ht="15.75" customHeight="1">
      <c r="A822" s="638"/>
      <c r="B822" s="638"/>
      <c r="C822" s="638"/>
      <c r="D822" s="638"/>
      <c r="E822" s="700"/>
      <c r="F822" s="638"/>
      <c r="G822" s="638"/>
      <c r="H822" s="699"/>
      <c r="I822" s="699"/>
      <c r="J822" s="699"/>
      <c r="K822" s="699"/>
      <c r="L822" s="699"/>
      <c r="M822" s="699"/>
      <c r="N822" s="699"/>
      <c r="O822" s="699"/>
      <c r="P822" s="699"/>
      <c r="Q822" s="699"/>
      <c r="R822" s="699"/>
      <c r="S822" s="699"/>
      <c r="T822" s="699"/>
      <c r="U822" s="699"/>
      <c r="V822" s="699"/>
      <c r="W822" s="699"/>
      <c r="X822" s="638"/>
      <c r="Y822" s="638"/>
      <c r="Z822" s="638"/>
    </row>
    <row r="823" spans="1:26" ht="15.75" customHeight="1">
      <c r="A823" s="638"/>
      <c r="B823" s="638"/>
      <c r="C823" s="638"/>
      <c r="D823" s="638"/>
      <c r="E823" s="700"/>
      <c r="F823" s="638"/>
      <c r="G823" s="638"/>
      <c r="H823" s="699"/>
      <c r="I823" s="699"/>
      <c r="J823" s="699"/>
      <c r="K823" s="699"/>
      <c r="L823" s="699"/>
      <c r="M823" s="699"/>
      <c r="N823" s="699"/>
      <c r="O823" s="699"/>
      <c r="P823" s="699"/>
      <c r="Q823" s="699"/>
      <c r="R823" s="699"/>
      <c r="S823" s="699"/>
      <c r="T823" s="699"/>
      <c r="U823" s="699"/>
      <c r="V823" s="699"/>
      <c r="W823" s="699"/>
      <c r="X823" s="638"/>
      <c r="Y823" s="638"/>
      <c r="Z823" s="638"/>
    </row>
    <row r="824" spans="1:26" ht="15.75" customHeight="1">
      <c r="A824" s="638"/>
      <c r="B824" s="638"/>
      <c r="C824" s="638"/>
      <c r="D824" s="638"/>
      <c r="E824" s="700"/>
      <c r="F824" s="638"/>
      <c r="G824" s="638"/>
      <c r="H824" s="699"/>
      <c r="I824" s="699"/>
      <c r="J824" s="699"/>
      <c r="K824" s="699"/>
      <c r="L824" s="699"/>
      <c r="M824" s="699"/>
      <c r="N824" s="699"/>
      <c r="O824" s="699"/>
      <c r="P824" s="699"/>
      <c r="Q824" s="699"/>
      <c r="R824" s="699"/>
      <c r="S824" s="699"/>
      <c r="T824" s="699"/>
      <c r="U824" s="699"/>
      <c r="V824" s="699"/>
      <c r="W824" s="699"/>
      <c r="X824" s="638"/>
      <c r="Y824" s="638"/>
      <c r="Z824" s="638"/>
    </row>
    <row r="825" spans="1:26" ht="15.75" customHeight="1">
      <c r="A825" s="638"/>
      <c r="B825" s="638"/>
      <c r="C825" s="638"/>
      <c r="D825" s="638"/>
      <c r="E825" s="700"/>
      <c r="F825" s="638"/>
      <c r="G825" s="638"/>
      <c r="H825" s="699"/>
      <c r="I825" s="699"/>
      <c r="J825" s="699"/>
      <c r="K825" s="699"/>
      <c r="L825" s="699"/>
      <c r="M825" s="699"/>
      <c r="N825" s="699"/>
      <c r="O825" s="699"/>
      <c r="P825" s="699"/>
      <c r="Q825" s="699"/>
      <c r="R825" s="699"/>
      <c r="S825" s="699"/>
      <c r="T825" s="699"/>
      <c r="U825" s="699"/>
      <c r="V825" s="699"/>
      <c r="W825" s="699"/>
      <c r="X825" s="638"/>
      <c r="Y825" s="638"/>
      <c r="Z825" s="638"/>
    </row>
    <row r="826" spans="1:26" ht="15.75" customHeight="1">
      <c r="A826" s="638"/>
      <c r="B826" s="638"/>
      <c r="C826" s="638"/>
      <c r="D826" s="638"/>
      <c r="E826" s="700"/>
      <c r="F826" s="638"/>
      <c r="G826" s="638"/>
      <c r="H826" s="699"/>
      <c r="I826" s="699"/>
      <c r="J826" s="699"/>
      <c r="K826" s="699"/>
      <c r="L826" s="699"/>
      <c r="M826" s="699"/>
      <c r="N826" s="699"/>
      <c r="O826" s="699"/>
      <c r="P826" s="699"/>
      <c r="Q826" s="699"/>
      <c r="R826" s="699"/>
      <c r="S826" s="699"/>
      <c r="T826" s="699"/>
      <c r="U826" s="699"/>
      <c r="V826" s="699"/>
      <c r="W826" s="699"/>
      <c r="X826" s="638"/>
      <c r="Y826" s="638"/>
      <c r="Z826" s="638"/>
    </row>
    <row r="827" spans="1:26" ht="15.75" customHeight="1">
      <c r="A827" s="638"/>
      <c r="B827" s="638"/>
      <c r="C827" s="638"/>
      <c r="D827" s="638"/>
      <c r="E827" s="700"/>
      <c r="F827" s="638"/>
      <c r="G827" s="638"/>
      <c r="H827" s="699"/>
      <c r="I827" s="699"/>
      <c r="J827" s="699"/>
      <c r="K827" s="699"/>
      <c r="L827" s="699"/>
      <c r="M827" s="699"/>
      <c r="N827" s="699"/>
      <c r="O827" s="699"/>
      <c r="P827" s="699"/>
      <c r="Q827" s="699"/>
      <c r="R827" s="699"/>
      <c r="S827" s="699"/>
      <c r="T827" s="699"/>
      <c r="U827" s="699"/>
      <c r="V827" s="699"/>
      <c r="W827" s="699"/>
      <c r="X827" s="638"/>
      <c r="Y827" s="638"/>
      <c r="Z827" s="638"/>
    </row>
    <row r="828" spans="1:26" ht="15.75" customHeight="1">
      <c r="A828" s="638"/>
      <c r="B828" s="638"/>
      <c r="C828" s="638"/>
      <c r="D828" s="638"/>
      <c r="E828" s="700"/>
      <c r="F828" s="638"/>
      <c r="G828" s="638"/>
      <c r="H828" s="699"/>
      <c r="I828" s="699"/>
      <c r="J828" s="699"/>
      <c r="K828" s="699"/>
      <c r="L828" s="699"/>
      <c r="M828" s="699"/>
      <c r="N828" s="699"/>
      <c r="O828" s="699"/>
      <c r="P828" s="699"/>
      <c r="Q828" s="699"/>
      <c r="R828" s="699"/>
      <c r="S828" s="699"/>
      <c r="T828" s="699"/>
      <c r="U828" s="699"/>
      <c r="V828" s="699"/>
      <c r="W828" s="699"/>
      <c r="X828" s="638"/>
      <c r="Y828" s="638"/>
      <c r="Z828" s="638"/>
    </row>
    <row r="829" spans="1:26" ht="15.75" customHeight="1">
      <c r="A829" s="638"/>
      <c r="B829" s="638"/>
      <c r="C829" s="638"/>
      <c r="D829" s="638"/>
      <c r="E829" s="700"/>
      <c r="F829" s="638"/>
      <c r="G829" s="638"/>
      <c r="H829" s="699"/>
      <c r="I829" s="699"/>
      <c r="J829" s="699"/>
      <c r="K829" s="699"/>
      <c r="L829" s="699"/>
      <c r="M829" s="699"/>
      <c r="N829" s="699"/>
      <c r="O829" s="699"/>
      <c r="P829" s="699"/>
      <c r="Q829" s="699"/>
      <c r="R829" s="699"/>
      <c r="S829" s="699"/>
      <c r="T829" s="699"/>
      <c r="U829" s="699"/>
      <c r="V829" s="699"/>
      <c r="W829" s="699"/>
      <c r="X829" s="638"/>
      <c r="Y829" s="638"/>
      <c r="Z829" s="638"/>
    </row>
    <row r="830" spans="1:26" ht="15.75" customHeight="1">
      <c r="A830" s="638"/>
      <c r="B830" s="638"/>
      <c r="C830" s="638"/>
      <c r="D830" s="638"/>
      <c r="E830" s="700"/>
      <c r="F830" s="638"/>
      <c r="G830" s="638"/>
      <c r="H830" s="699"/>
      <c r="I830" s="699"/>
      <c r="J830" s="699"/>
      <c r="K830" s="699"/>
      <c r="L830" s="699"/>
      <c r="M830" s="699"/>
      <c r="N830" s="699"/>
      <c r="O830" s="699"/>
      <c r="P830" s="699"/>
      <c r="Q830" s="699"/>
      <c r="R830" s="699"/>
      <c r="S830" s="699"/>
      <c r="T830" s="699"/>
      <c r="U830" s="699"/>
      <c r="V830" s="699"/>
      <c r="W830" s="699"/>
      <c r="X830" s="638"/>
      <c r="Y830" s="638"/>
      <c r="Z830" s="638"/>
    </row>
    <row r="831" spans="1:26" ht="15.75" customHeight="1">
      <c r="A831" s="638"/>
      <c r="B831" s="638"/>
      <c r="C831" s="638"/>
      <c r="D831" s="638"/>
      <c r="E831" s="700"/>
      <c r="F831" s="638"/>
      <c r="G831" s="638"/>
      <c r="H831" s="699"/>
      <c r="I831" s="699"/>
      <c r="J831" s="699"/>
      <c r="K831" s="699"/>
      <c r="L831" s="699"/>
      <c r="M831" s="699"/>
      <c r="N831" s="699"/>
      <c r="O831" s="699"/>
      <c r="P831" s="699"/>
      <c r="Q831" s="699"/>
      <c r="R831" s="699"/>
      <c r="S831" s="699"/>
      <c r="T831" s="699"/>
      <c r="U831" s="699"/>
      <c r="V831" s="699"/>
      <c r="W831" s="699"/>
      <c r="X831" s="638"/>
      <c r="Y831" s="638"/>
      <c r="Z831" s="638"/>
    </row>
    <row r="832" spans="1:26" ht="15.75" customHeight="1">
      <c r="A832" s="638"/>
      <c r="B832" s="638"/>
      <c r="C832" s="638"/>
      <c r="D832" s="638"/>
      <c r="E832" s="700"/>
      <c r="F832" s="638"/>
      <c r="G832" s="638"/>
      <c r="H832" s="699"/>
      <c r="I832" s="699"/>
      <c r="J832" s="699"/>
      <c r="K832" s="699"/>
      <c r="L832" s="699"/>
      <c r="M832" s="699"/>
      <c r="N832" s="699"/>
      <c r="O832" s="699"/>
      <c r="P832" s="699"/>
      <c r="Q832" s="699"/>
      <c r="R832" s="699"/>
      <c r="S832" s="699"/>
      <c r="T832" s="699"/>
      <c r="U832" s="699"/>
      <c r="V832" s="699"/>
      <c r="W832" s="699"/>
      <c r="X832" s="638"/>
      <c r="Y832" s="638"/>
      <c r="Z832" s="638"/>
    </row>
    <row r="833" spans="1:26" ht="15.75" customHeight="1">
      <c r="A833" s="638"/>
      <c r="B833" s="638"/>
      <c r="C833" s="638"/>
      <c r="D833" s="638"/>
      <c r="E833" s="700"/>
      <c r="F833" s="638"/>
      <c r="G833" s="638"/>
      <c r="H833" s="699"/>
      <c r="I833" s="699"/>
      <c r="J833" s="699"/>
      <c r="K833" s="699"/>
      <c r="L833" s="699"/>
      <c r="M833" s="699"/>
      <c r="N833" s="699"/>
      <c r="O833" s="699"/>
      <c r="P833" s="699"/>
      <c r="Q833" s="699"/>
      <c r="R833" s="699"/>
      <c r="S833" s="699"/>
      <c r="T833" s="699"/>
      <c r="U833" s="699"/>
      <c r="V833" s="699"/>
      <c r="W833" s="699"/>
      <c r="X833" s="638"/>
      <c r="Y833" s="638"/>
      <c r="Z833" s="638"/>
    </row>
    <row r="834" spans="1:26" ht="15.75" customHeight="1">
      <c r="A834" s="638"/>
      <c r="B834" s="638"/>
      <c r="C834" s="638"/>
      <c r="D834" s="638"/>
      <c r="E834" s="700"/>
      <c r="F834" s="638"/>
      <c r="G834" s="638"/>
      <c r="H834" s="699"/>
      <c r="I834" s="699"/>
      <c r="J834" s="699"/>
      <c r="K834" s="699"/>
      <c r="L834" s="699"/>
      <c r="M834" s="699"/>
      <c r="N834" s="699"/>
      <c r="O834" s="699"/>
      <c r="P834" s="699"/>
      <c r="Q834" s="699"/>
      <c r="R834" s="699"/>
      <c r="S834" s="699"/>
      <c r="T834" s="699"/>
      <c r="U834" s="699"/>
      <c r="V834" s="699"/>
      <c r="W834" s="699"/>
      <c r="X834" s="638"/>
      <c r="Y834" s="638"/>
      <c r="Z834" s="638"/>
    </row>
    <row r="835" spans="1:26" ht="15.75" customHeight="1">
      <c r="A835" s="638"/>
      <c r="B835" s="638"/>
      <c r="C835" s="638"/>
      <c r="D835" s="638"/>
      <c r="E835" s="700"/>
      <c r="F835" s="638"/>
      <c r="G835" s="638"/>
      <c r="H835" s="699"/>
      <c r="I835" s="699"/>
      <c r="J835" s="699"/>
      <c r="K835" s="699"/>
      <c r="L835" s="699"/>
      <c r="M835" s="699"/>
      <c r="N835" s="699"/>
      <c r="O835" s="699"/>
      <c r="P835" s="699"/>
      <c r="Q835" s="699"/>
      <c r="R835" s="699"/>
      <c r="S835" s="699"/>
      <c r="T835" s="699"/>
      <c r="U835" s="699"/>
      <c r="V835" s="699"/>
      <c r="W835" s="699"/>
      <c r="X835" s="638"/>
      <c r="Y835" s="638"/>
      <c r="Z835" s="638"/>
    </row>
    <row r="836" spans="1:26" ht="15.75" customHeight="1">
      <c r="A836" s="638"/>
      <c r="B836" s="638"/>
      <c r="C836" s="638"/>
      <c r="D836" s="638"/>
      <c r="E836" s="700"/>
      <c r="F836" s="638"/>
      <c r="G836" s="638"/>
      <c r="H836" s="699"/>
      <c r="I836" s="699"/>
      <c r="J836" s="699"/>
      <c r="K836" s="699"/>
      <c r="L836" s="699"/>
      <c r="M836" s="699"/>
      <c r="N836" s="699"/>
      <c r="O836" s="699"/>
      <c r="P836" s="699"/>
      <c r="Q836" s="699"/>
      <c r="R836" s="699"/>
      <c r="S836" s="699"/>
      <c r="T836" s="699"/>
      <c r="U836" s="699"/>
      <c r="V836" s="699"/>
      <c r="W836" s="699"/>
      <c r="X836" s="638"/>
      <c r="Y836" s="638"/>
      <c r="Z836" s="638"/>
    </row>
    <row r="837" spans="1:26" ht="15.75" customHeight="1">
      <c r="A837" s="638"/>
      <c r="B837" s="638"/>
      <c r="C837" s="638"/>
      <c r="D837" s="638"/>
      <c r="E837" s="700"/>
      <c r="F837" s="638"/>
      <c r="G837" s="638"/>
      <c r="H837" s="699"/>
      <c r="I837" s="699"/>
      <c r="J837" s="699"/>
      <c r="K837" s="699"/>
      <c r="L837" s="699"/>
      <c r="M837" s="699"/>
      <c r="N837" s="699"/>
      <c r="O837" s="699"/>
      <c r="P837" s="699"/>
      <c r="Q837" s="699"/>
      <c r="R837" s="699"/>
      <c r="S837" s="699"/>
      <c r="T837" s="699"/>
      <c r="U837" s="699"/>
      <c r="V837" s="699"/>
      <c r="W837" s="699"/>
      <c r="X837" s="638"/>
      <c r="Y837" s="638"/>
      <c r="Z837" s="638"/>
    </row>
    <row r="838" spans="1:26" ht="15.75" customHeight="1">
      <c r="A838" s="638"/>
      <c r="B838" s="638"/>
      <c r="C838" s="638"/>
      <c r="D838" s="638"/>
      <c r="E838" s="700"/>
      <c r="F838" s="638"/>
      <c r="G838" s="638"/>
      <c r="H838" s="699"/>
      <c r="I838" s="699"/>
      <c r="J838" s="699"/>
      <c r="K838" s="699"/>
      <c r="L838" s="699"/>
      <c r="M838" s="699"/>
      <c r="N838" s="699"/>
      <c r="O838" s="699"/>
      <c r="P838" s="699"/>
      <c r="Q838" s="699"/>
      <c r="R838" s="699"/>
      <c r="S838" s="699"/>
      <c r="T838" s="699"/>
      <c r="U838" s="699"/>
      <c r="V838" s="699"/>
      <c r="W838" s="699"/>
      <c r="X838" s="638"/>
      <c r="Y838" s="638"/>
      <c r="Z838" s="638"/>
    </row>
    <row r="839" spans="1:26" ht="15.75" customHeight="1">
      <c r="A839" s="638"/>
      <c r="B839" s="638"/>
      <c r="C839" s="638"/>
      <c r="D839" s="638"/>
      <c r="E839" s="700"/>
      <c r="F839" s="638"/>
      <c r="G839" s="638"/>
      <c r="H839" s="699"/>
      <c r="I839" s="699"/>
      <c r="J839" s="699"/>
      <c r="K839" s="699"/>
      <c r="L839" s="699"/>
      <c r="M839" s="699"/>
      <c r="N839" s="699"/>
      <c r="O839" s="699"/>
      <c r="P839" s="699"/>
      <c r="Q839" s="699"/>
      <c r="R839" s="699"/>
      <c r="S839" s="699"/>
      <c r="T839" s="699"/>
      <c r="U839" s="699"/>
      <c r="V839" s="699"/>
      <c r="W839" s="699"/>
      <c r="X839" s="638"/>
      <c r="Y839" s="638"/>
      <c r="Z839" s="638"/>
    </row>
    <row r="840" spans="1:26" ht="15.75" customHeight="1">
      <c r="A840" s="638"/>
      <c r="B840" s="638"/>
      <c r="C840" s="638"/>
      <c r="D840" s="638"/>
      <c r="E840" s="700"/>
      <c r="F840" s="638"/>
      <c r="G840" s="638"/>
      <c r="H840" s="699"/>
      <c r="I840" s="699"/>
      <c r="J840" s="699"/>
      <c r="K840" s="699"/>
      <c r="L840" s="699"/>
      <c r="M840" s="699"/>
      <c r="N840" s="699"/>
      <c r="O840" s="699"/>
      <c r="P840" s="699"/>
      <c r="Q840" s="699"/>
      <c r="R840" s="699"/>
      <c r="S840" s="699"/>
      <c r="T840" s="699"/>
      <c r="U840" s="699"/>
      <c r="V840" s="699"/>
      <c r="W840" s="699"/>
      <c r="X840" s="638"/>
      <c r="Y840" s="638"/>
      <c r="Z840" s="638"/>
    </row>
    <row r="841" spans="1:26" ht="15.75" customHeight="1">
      <c r="A841" s="638"/>
      <c r="B841" s="638"/>
      <c r="C841" s="638"/>
      <c r="D841" s="638"/>
      <c r="E841" s="700"/>
      <c r="F841" s="638"/>
      <c r="G841" s="638"/>
      <c r="H841" s="699"/>
      <c r="I841" s="699"/>
      <c r="J841" s="699"/>
      <c r="K841" s="699"/>
      <c r="L841" s="699"/>
      <c r="M841" s="699"/>
      <c r="N841" s="699"/>
      <c r="O841" s="699"/>
      <c r="P841" s="699"/>
      <c r="Q841" s="699"/>
      <c r="R841" s="699"/>
      <c r="S841" s="699"/>
      <c r="T841" s="699"/>
      <c r="U841" s="699"/>
      <c r="V841" s="699"/>
      <c r="W841" s="699"/>
      <c r="X841" s="638"/>
      <c r="Y841" s="638"/>
      <c r="Z841" s="638"/>
    </row>
    <row r="842" spans="1:26" ht="15.75" customHeight="1">
      <c r="A842" s="638"/>
      <c r="B842" s="638"/>
      <c r="C842" s="638"/>
      <c r="D842" s="638"/>
      <c r="E842" s="700"/>
      <c r="F842" s="638"/>
      <c r="G842" s="638"/>
      <c r="H842" s="699"/>
      <c r="I842" s="699"/>
      <c r="J842" s="699"/>
      <c r="K842" s="699"/>
      <c r="L842" s="699"/>
      <c r="M842" s="699"/>
      <c r="N842" s="699"/>
      <c r="O842" s="699"/>
      <c r="P842" s="699"/>
      <c r="Q842" s="699"/>
      <c r="R842" s="699"/>
      <c r="S842" s="699"/>
      <c r="T842" s="699"/>
      <c r="U842" s="699"/>
      <c r="V842" s="699"/>
      <c r="W842" s="699"/>
      <c r="X842" s="638"/>
      <c r="Y842" s="638"/>
      <c r="Z842" s="638"/>
    </row>
    <row r="843" spans="1:26" ht="15.75" customHeight="1">
      <c r="A843" s="638"/>
      <c r="B843" s="638"/>
      <c r="C843" s="638"/>
      <c r="D843" s="638"/>
      <c r="E843" s="700"/>
      <c r="F843" s="638"/>
      <c r="G843" s="638"/>
      <c r="H843" s="699"/>
      <c r="I843" s="699"/>
      <c r="J843" s="699"/>
      <c r="K843" s="699"/>
      <c r="L843" s="699"/>
      <c r="M843" s="699"/>
      <c r="N843" s="699"/>
      <c r="O843" s="699"/>
      <c r="P843" s="699"/>
      <c r="Q843" s="699"/>
      <c r="R843" s="699"/>
      <c r="S843" s="699"/>
      <c r="T843" s="699"/>
      <c r="U843" s="699"/>
      <c r="V843" s="699"/>
      <c r="W843" s="699"/>
      <c r="X843" s="638"/>
      <c r="Y843" s="638"/>
      <c r="Z843" s="638"/>
    </row>
    <row r="844" spans="1:26" ht="15.75" customHeight="1">
      <c r="A844" s="638"/>
      <c r="B844" s="638"/>
      <c r="C844" s="638"/>
      <c r="D844" s="638"/>
      <c r="E844" s="700"/>
      <c r="F844" s="638"/>
      <c r="G844" s="638"/>
      <c r="H844" s="699"/>
      <c r="I844" s="699"/>
      <c r="J844" s="699"/>
      <c r="K844" s="699"/>
      <c r="L844" s="699"/>
      <c r="M844" s="699"/>
      <c r="N844" s="699"/>
      <c r="O844" s="699"/>
      <c r="P844" s="699"/>
      <c r="Q844" s="699"/>
      <c r="R844" s="699"/>
      <c r="S844" s="699"/>
      <c r="T844" s="699"/>
      <c r="U844" s="699"/>
      <c r="V844" s="699"/>
      <c r="W844" s="699"/>
      <c r="X844" s="638"/>
      <c r="Y844" s="638"/>
      <c r="Z844" s="638"/>
    </row>
    <row r="845" spans="1:26" ht="15.75" customHeight="1">
      <c r="A845" s="638"/>
      <c r="B845" s="638"/>
      <c r="C845" s="638"/>
      <c r="D845" s="638"/>
      <c r="E845" s="700"/>
      <c r="F845" s="638"/>
      <c r="G845" s="638"/>
      <c r="H845" s="699"/>
      <c r="I845" s="699"/>
      <c r="J845" s="699"/>
      <c r="K845" s="699"/>
      <c r="L845" s="699"/>
      <c r="M845" s="699"/>
      <c r="N845" s="699"/>
      <c r="O845" s="699"/>
      <c r="P845" s="699"/>
      <c r="Q845" s="699"/>
      <c r="R845" s="699"/>
      <c r="S845" s="699"/>
      <c r="T845" s="699"/>
      <c r="U845" s="699"/>
      <c r="V845" s="699"/>
      <c r="W845" s="699"/>
      <c r="X845" s="638"/>
      <c r="Y845" s="638"/>
      <c r="Z845" s="638"/>
    </row>
    <row r="846" spans="1:26" ht="15.75" customHeight="1">
      <c r="A846" s="638"/>
      <c r="B846" s="638"/>
      <c r="C846" s="638"/>
      <c r="D846" s="638"/>
      <c r="E846" s="700"/>
      <c r="F846" s="638"/>
      <c r="G846" s="638"/>
      <c r="H846" s="699"/>
      <c r="I846" s="699"/>
      <c r="J846" s="699"/>
      <c r="K846" s="699"/>
      <c r="L846" s="699"/>
      <c r="M846" s="699"/>
      <c r="N846" s="699"/>
      <c r="O846" s="699"/>
      <c r="P846" s="699"/>
      <c r="Q846" s="699"/>
      <c r="R846" s="699"/>
      <c r="S846" s="699"/>
      <c r="T846" s="699"/>
      <c r="U846" s="699"/>
      <c r="V846" s="699"/>
      <c r="W846" s="699"/>
      <c r="X846" s="638"/>
      <c r="Y846" s="638"/>
      <c r="Z846" s="638"/>
    </row>
    <row r="847" spans="1:26" ht="15.75" customHeight="1">
      <c r="A847" s="638"/>
      <c r="B847" s="638"/>
      <c r="C847" s="638"/>
      <c r="D847" s="638"/>
      <c r="E847" s="700"/>
      <c r="F847" s="638"/>
      <c r="G847" s="638"/>
      <c r="H847" s="699"/>
      <c r="I847" s="699"/>
      <c r="J847" s="699"/>
      <c r="K847" s="699"/>
      <c r="L847" s="699"/>
      <c r="M847" s="699"/>
      <c r="N847" s="699"/>
      <c r="O847" s="699"/>
      <c r="P847" s="699"/>
      <c r="Q847" s="699"/>
      <c r="R847" s="699"/>
      <c r="S847" s="699"/>
      <c r="T847" s="699"/>
      <c r="U847" s="699"/>
      <c r="V847" s="699"/>
      <c r="W847" s="699"/>
      <c r="X847" s="638"/>
      <c r="Y847" s="638"/>
      <c r="Z847" s="638"/>
    </row>
    <row r="848" spans="1:26" ht="15.75" customHeight="1">
      <c r="A848" s="638"/>
      <c r="B848" s="638"/>
      <c r="C848" s="638"/>
      <c r="D848" s="638"/>
      <c r="E848" s="700"/>
      <c r="F848" s="638"/>
      <c r="G848" s="638"/>
      <c r="H848" s="699"/>
      <c r="I848" s="699"/>
      <c r="J848" s="699"/>
      <c r="K848" s="699"/>
      <c r="L848" s="699"/>
      <c r="M848" s="699"/>
      <c r="N848" s="699"/>
      <c r="O848" s="699"/>
      <c r="P848" s="699"/>
      <c r="Q848" s="699"/>
      <c r="R848" s="699"/>
      <c r="S848" s="699"/>
      <c r="T848" s="699"/>
      <c r="U848" s="699"/>
      <c r="V848" s="699"/>
      <c r="W848" s="699"/>
      <c r="X848" s="638"/>
      <c r="Y848" s="638"/>
      <c r="Z848" s="638"/>
    </row>
    <row r="849" spans="1:26" ht="15.75" customHeight="1">
      <c r="A849" s="638"/>
      <c r="B849" s="638"/>
      <c r="C849" s="638"/>
      <c r="D849" s="638"/>
      <c r="E849" s="700"/>
      <c r="F849" s="638"/>
      <c r="G849" s="638"/>
      <c r="H849" s="699"/>
      <c r="I849" s="699"/>
      <c r="J849" s="699"/>
      <c r="K849" s="699"/>
      <c r="L849" s="699"/>
      <c r="M849" s="699"/>
      <c r="N849" s="699"/>
      <c r="O849" s="699"/>
      <c r="P849" s="699"/>
      <c r="Q849" s="699"/>
      <c r="R849" s="699"/>
      <c r="S849" s="699"/>
      <c r="T849" s="699"/>
      <c r="U849" s="699"/>
      <c r="V849" s="699"/>
      <c r="W849" s="699"/>
      <c r="X849" s="638"/>
      <c r="Y849" s="638"/>
      <c r="Z849" s="638"/>
    </row>
    <row r="850" spans="1:26" ht="15.75" customHeight="1">
      <c r="A850" s="638"/>
      <c r="B850" s="638"/>
      <c r="C850" s="638"/>
      <c r="D850" s="638"/>
      <c r="E850" s="700"/>
      <c r="F850" s="638"/>
      <c r="G850" s="638"/>
      <c r="H850" s="699"/>
      <c r="I850" s="699"/>
      <c r="J850" s="699"/>
      <c r="K850" s="699"/>
      <c r="L850" s="699"/>
      <c r="M850" s="699"/>
      <c r="N850" s="699"/>
      <c r="O850" s="699"/>
      <c r="P850" s="699"/>
      <c r="Q850" s="699"/>
      <c r="R850" s="699"/>
      <c r="S850" s="699"/>
      <c r="T850" s="699"/>
      <c r="U850" s="699"/>
      <c r="V850" s="699"/>
      <c r="W850" s="699"/>
      <c r="X850" s="638"/>
      <c r="Y850" s="638"/>
      <c r="Z850" s="638"/>
    </row>
    <row r="851" spans="1:26" ht="15.75" customHeight="1">
      <c r="A851" s="638"/>
      <c r="B851" s="638"/>
      <c r="C851" s="638"/>
      <c r="D851" s="638"/>
      <c r="E851" s="700"/>
      <c r="F851" s="638"/>
      <c r="G851" s="638"/>
      <c r="H851" s="699"/>
      <c r="I851" s="699"/>
      <c r="J851" s="699"/>
      <c r="K851" s="699"/>
      <c r="L851" s="699"/>
      <c r="M851" s="699"/>
      <c r="N851" s="699"/>
      <c r="O851" s="699"/>
      <c r="P851" s="699"/>
      <c r="Q851" s="699"/>
      <c r="R851" s="699"/>
      <c r="S851" s="699"/>
      <c r="T851" s="699"/>
      <c r="U851" s="699"/>
      <c r="V851" s="699"/>
      <c r="W851" s="699"/>
      <c r="X851" s="638"/>
      <c r="Y851" s="638"/>
      <c r="Z851" s="638"/>
    </row>
    <row r="852" spans="1:26" ht="15.75" customHeight="1">
      <c r="A852" s="638"/>
      <c r="B852" s="638"/>
      <c r="C852" s="638"/>
      <c r="D852" s="638"/>
      <c r="E852" s="700"/>
      <c r="F852" s="638"/>
      <c r="G852" s="638"/>
      <c r="H852" s="699"/>
      <c r="I852" s="699"/>
      <c r="J852" s="699"/>
      <c r="K852" s="699"/>
      <c r="L852" s="699"/>
      <c r="M852" s="699"/>
      <c r="N852" s="699"/>
      <c r="O852" s="699"/>
      <c r="P852" s="699"/>
      <c r="Q852" s="699"/>
      <c r="R852" s="699"/>
      <c r="S852" s="699"/>
      <c r="T852" s="699"/>
      <c r="U852" s="699"/>
      <c r="V852" s="699"/>
      <c r="W852" s="699"/>
      <c r="X852" s="638"/>
      <c r="Y852" s="638"/>
      <c r="Z852" s="638"/>
    </row>
    <row r="853" spans="1:26" ht="15.75" customHeight="1">
      <c r="A853" s="638"/>
      <c r="B853" s="638"/>
      <c r="C853" s="638"/>
      <c r="D853" s="638"/>
      <c r="E853" s="700"/>
      <c r="F853" s="638"/>
      <c r="G853" s="638"/>
      <c r="H853" s="699"/>
      <c r="I853" s="699"/>
      <c r="J853" s="699"/>
      <c r="K853" s="699"/>
      <c r="L853" s="699"/>
      <c r="M853" s="699"/>
      <c r="N853" s="699"/>
      <c r="O853" s="699"/>
      <c r="P853" s="699"/>
      <c r="Q853" s="699"/>
      <c r="R853" s="699"/>
      <c r="S853" s="699"/>
      <c r="T853" s="699"/>
      <c r="U853" s="699"/>
      <c r="V853" s="699"/>
      <c r="W853" s="699"/>
      <c r="X853" s="638"/>
      <c r="Y853" s="638"/>
      <c r="Z853" s="638"/>
    </row>
    <row r="854" spans="1:26" ht="15.75" customHeight="1">
      <c r="A854" s="638"/>
      <c r="B854" s="638"/>
      <c r="C854" s="638"/>
      <c r="D854" s="638"/>
      <c r="E854" s="700"/>
      <c r="F854" s="638"/>
      <c r="G854" s="638"/>
      <c r="H854" s="699"/>
      <c r="I854" s="699"/>
      <c r="J854" s="699"/>
      <c r="K854" s="699"/>
      <c r="L854" s="699"/>
      <c r="M854" s="699"/>
      <c r="N854" s="699"/>
      <c r="O854" s="699"/>
      <c r="P854" s="699"/>
      <c r="Q854" s="699"/>
      <c r="R854" s="699"/>
      <c r="S854" s="699"/>
      <c r="T854" s="699"/>
      <c r="U854" s="699"/>
      <c r="V854" s="699"/>
      <c r="W854" s="699"/>
      <c r="X854" s="638"/>
      <c r="Y854" s="638"/>
      <c r="Z854" s="638"/>
    </row>
    <row r="855" spans="1:26" ht="15.75" customHeight="1">
      <c r="A855" s="638"/>
      <c r="B855" s="638"/>
      <c r="C855" s="638"/>
      <c r="D855" s="638"/>
      <c r="E855" s="700"/>
      <c r="F855" s="638"/>
      <c r="G855" s="638"/>
      <c r="H855" s="699"/>
      <c r="I855" s="699"/>
      <c r="J855" s="699"/>
      <c r="K855" s="699"/>
      <c r="L855" s="699"/>
      <c r="M855" s="699"/>
      <c r="N855" s="699"/>
      <c r="O855" s="699"/>
      <c r="P855" s="699"/>
      <c r="Q855" s="699"/>
      <c r="R855" s="699"/>
      <c r="S855" s="699"/>
      <c r="T855" s="699"/>
      <c r="U855" s="699"/>
      <c r="V855" s="699"/>
      <c r="W855" s="699"/>
      <c r="X855" s="638"/>
      <c r="Y855" s="638"/>
      <c r="Z855" s="638"/>
    </row>
    <row r="856" spans="1:26" ht="15.75" customHeight="1">
      <c r="A856" s="638"/>
      <c r="B856" s="638"/>
      <c r="C856" s="638"/>
      <c r="D856" s="638"/>
      <c r="E856" s="700"/>
      <c r="F856" s="638"/>
      <c r="G856" s="638"/>
      <c r="H856" s="699"/>
      <c r="I856" s="699"/>
      <c r="J856" s="699"/>
      <c r="K856" s="699"/>
      <c r="L856" s="699"/>
      <c r="M856" s="699"/>
      <c r="N856" s="699"/>
      <c r="O856" s="699"/>
      <c r="P856" s="699"/>
      <c r="Q856" s="699"/>
      <c r="R856" s="699"/>
      <c r="S856" s="699"/>
      <c r="T856" s="699"/>
      <c r="U856" s="699"/>
      <c r="V856" s="699"/>
      <c r="W856" s="699"/>
      <c r="X856" s="638"/>
      <c r="Y856" s="638"/>
      <c r="Z856" s="638"/>
    </row>
    <row r="857" spans="1:26" ht="15.75" customHeight="1">
      <c r="A857" s="638"/>
      <c r="B857" s="638"/>
      <c r="C857" s="638"/>
      <c r="D857" s="638"/>
      <c r="E857" s="700"/>
      <c r="F857" s="638"/>
      <c r="G857" s="638"/>
      <c r="H857" s="699"/>
      <c r="I857" s="699"/>
      <c r="J857" s="699"/>
      <c r="K857" s="699"/>
      <c r="L857" s="699"/>
      <c r="M857" s="699"/>
      <c r="N857" s="699"/>
      <c r="O857" s="699"/>
      <c r="P857" s="699"/>
      <c r="Q857" s="699"/>
      <c r="R857" s="699"/>
      <c r="S857" s="699"/>
      <c r="T857" s="699"/>
      <c r="U857" s="699"/>
      <c r="V857" s="699"/>
      <c r="W857" s="699"/>
      <c r="X857" s="638"/>
      <c r="Y857" s="638"/>
      <c r="Z857" s="638"/>
    </row>
    <row r="858" spans="1:26" ht="15.75" customHeight="1">
      <c r="A858" s="638"/>
      <c r="B858" s="638"/>
      <c r="C858" s="638"/>
      <c r="D858" s="638"/>
      <c r="E858" s="700"/>
      <c r="F858" s="638"/>
      <c r="G858" s="638"/>
      <c r="H858" s="699"/>
      <c r="I858" s="699"/>
      <c r="J858" s="699"/>
      <c r="K858" s="699"/>
      <c r="L858" s="699"/>
      <c r="M858" s="699"/>
      <c r="N858" s="699"/>
      <c r="O858" s="699"/>
      <c r="P858" s="699"/>
      <c r="Q858" s="699"/>
      <c r="R858" s="699"/>
      <c r="S858" s="699"/>
      <c r="T858" s="699"/>
      <c r="U858" s="699"/>
      <c r="V858" s="699"/>
      <c r="W858" s="699"/>
      <c r="X858" s="638"/>
      <c r="Y858" s="638"/>
      <c r="Z858" s="638"/>
    </row>
    <row r="859" spans="1:26" ht="15.75" customHeight="1">
      <c r="A859" s="638"/>
      <c r="B859" s="638"/>
      <c r="C859" s="638"/>
      <c r="D859" s="638"/>
      <c r="E859" s="700"/>
      <c r="F859" s="638"/>
      <c r="G859" s="638"/>
      <c r="H859" s="699"/>
      <c r="I859" s="699"/>
      <c r="J859" s="699"/>
      <c r="K859" s="699"/>
      <c r="L859" s="699"/>
      <c r="M859" s="699"/>
      <c r="N859" s="699"/>
      <c r="O859" s="699"/>
      <c r="P859" s="699"/>
      <c r="Q859" s="699"/>
      <c r="R859" s="699"/>
      <c r="S859" s="699"/>
      <c r="T859" s="699"/>
      <c r="U859" s="699"/>
      <c r="V859" s="699"/>
      <c r="W859" s="699"/>
      <c r="X859" s="638"/>
      <c r="Y859" s="638"/>
      <c r="Z859" s="638"/>
    </row>
    <row r="860" spans="1:26" ht="15.75" customHeight="1">
      <c r="A860" s="638"/>
      <c r="B860" s="638"/>
      <c r="C860" s="638"/>
      <c r="D860" s="638"/>
      <c r="E860" s="700"/>
      <c r="F860" s="638"/>
      <c r="G860" s="638"/>
      <c r="H860" s="699"/>
      <c r="I860" s="699"/>
      <c r="J860" s="699"/>
      <c r="K860" s="699"/>
      <c r="L860" s="699"/>
      <c r="M860" s="699"/>
      <c r="N860" s="699"/>
      <c r="O860" s="699"/>
      <c r="P860" s="699"/>
      <c r="Q860" s="699"/>
      <c r="R860" s="699"/>
      <c r="S860" s="699"/>
      <c r="T860" s="699"/>
      <c r="U860" s="699"/>
      <c r="V860" s="699"/>
      <c r="W860" s="699"/>
      <c r="X860" s="638"/>
      <c r="Y860" s="638"/>
      <c r="Z860" s="638"/>
    </row>
    <row r="861" spans="1:26" ht="15.75" customHeight="1">
      <c r="A861" s="638"/>
      <c r="B861" s="638"/>
      <c r="C861" s="638"/>
      <c r="D861" s="638"/>
      <c r="E861" s="700"/>
      <c r="F861" s="638"/>
      <c r="G861" s="638"/>
      <c r="H861" s="699"/>
      <c r="I861" s="699"/>
      <c r="J861" s="699"/>
      <c r="K861" s="699"/>
      <c r="L861" s="699"/>
      <c r="M861" s="699"/>
      <c r="N861" s="699"/>
      <c r="O861" s="699"/>
      <c r="P861" s="699"/>
      <c r="Q861" s="699"/>
      <c r="R861" s="699"/>
      <c r="S861" s="699"/>
      <c r="T861" s="699"/>
      <c r="U861" s="699"/>
      <c r="V861" s="699"/>
      <c r="W861" s="699"/>
      <c r="X861" s="638"/>
      <c r="Y861" s="638"/>
      <c r="Z861" s="638"/>
    </row>
    <row r="862" spans="1:26" ht="15.75" customHeight="1">
      <c r="A862" s="638"/>
      <c r="B862" s="638"/>
      <c r="C862" s="638"/>
      <c r="D862" s="638"/>
      <c r="E862" s="700"/>
      <c r="F862" s="638"/>
      <c r="G862" s="638"/>
      <c r="H862" s="699"/>
      <c r="I862" s="699"/>
      <c r="J862" s="699"/>
      <c r="K862" s="699"/>
      <c r="L862" s="699"/>
      <c r="M862" s="699"/>
      <c r="N862" s="699"/>
      <c r="O862" s="699"/>
      <c r="P862" s="699"/>
      <c r="Q862" s="699"/>
      <c r="R862" s="699"/>
      <c r="S862" s="699"/>
      <c r="T862" s="699"/>
      <c r="U862" s="699"/>
      <c r="V862" s="699"/>
      <c r="W862" s="699"/>
      <c r="X862" s="638"/>
      <c r="Y862" s="638"/>
      <c r="Z862" s="638"/>
    </row>
    <row r="863" spans="1:26" ht="15.75" customHeight="1">
      <c r="A863" s="638"/>
      <c r="B863" s="638"/>
      <c r="C863" s="638"/>
      <c r="D863" s="638"/>
      <c r="E863" s="700"/>
      <c r="F863" s="638"/>
      <c r="G863" s="638"/>
      <c r="H863" s="699"/>
      <c r="I863" s="699"/>
      <c r="J863" s="699"/>
      <c r="K863" s="699"/>
      <c r="L863" s="699"/>
      <c r="M863" s="699"/>
      <c r="N863" s="699"/>
      <c r="O863" s="699"/>
      <c r="P863" s="699"/>
      <c r="Q863" s="699"/>
      <c r="R863" s="699"/>
      <c r="S863" s="699"/>
      <c r="T863" s="699"/>
      <c r="U863" s="699"/>
      <c r="V863" s="699"/>
      <c r="W863" s="699"/>
      <c r="X863" s="638"/>
      <c r="Y863" s="638"/>
      <c r="Z863" s="638"/>
    </row>
    <row r="864" spans="1:26" ht="15.75" customHeight="1">
      <c r="A864" s="638"/>
      <c r="B864" s="638"/>
      <c r="C864" s="638"/>
      <c r="D864" s="638"/>
      <c r="E864" s="700"/>
      <c r="F864" s="638"/>
      <c r="G864" s="638"/>
      <c r="H864" s="699"/>
      <c r="I864" s="699"/>
      <c r="J864" s="699"/>
      <c r="K864" s="699"/>
      <c r="L864" s="699"/>
      <c r="M864" s="699"/>
      <c r="N864" s="699"/>
      <c r="O864" s="699"/>
      <c r="P864" s="699"/>
      <c r="Q864" s="699"/>
      <c r="R864" s="699"/>
      <c r="S864" s="699"/>
      <c r="T864" s="699"/>
      <c r="U864" s="699"/>
      <c r="V864" s="699"/>
      <c r="W864" s="699"/>
      <c r="X864" s="638"/>
      <c r="Y864" s="638"/>
      <c r="Z864" s="638"/>
    </row>
    <row r="865" spans="1:26" ht="15.75" customHeight="1">
      <c r="A865" s="638"/>
      <c r="B865" s="638"/>
      <c r="C865" s="638"/>
      <c r="D865" s="638"/>
      <c r="E865" s="700"/>
      <c r="F865" s="638"/>
      <c r="G865" s="638"/>
      <c r="H865" s="699"/>
      <c r="I865" s="699"/>
      <c r="J865" s="699"/>
      <c r="K865" s="699"/>
      <c r="L865" s="699"/>
      <c r="M865" s="699"/>
      <c r="N865" s="699"/>
      <c r="O865" s="699"/>
      <c r="P865" s="699"/>
      <c r="Q865" s="699"/>
      <c r="R865" s="699"/>
      <c r="S865" s="699"/>
      <c r="T865" s="699"/>
      <c r="U865" s="699"/>
      <c r="V865" s="699"/>
      <c r="W865" s="699"/>
      <c r="X865" s="638"/>
      <c r="Y865" s="638"/>
      <c r="Z865" s="638"/>
    </row>
    <row r="866" spans="1:26" ht="15.75" customHeight="1">
      <c r="A866" s="638"/>
      <c r="B866" s="638"/>
      <c r="C866" s="638"/>
      <c r="D866" s="638"/>
      <c r="E866" s="700"/>
      <c r="F866" s="638"/>
      <c r="G866" s="638"/>
      <c r="H866" s="699"/>
      <c r="I866" s="699"/>
      <c r="J866" s="699"/>
      <c r="K866" s="699"/>
      <c r="L866" s="699"/>
      <c r="M866" s="699"/>
      <c r="N866" s="699"/>
      <c r="O866" s="699"/>
      <c r="P866" s="699"/>
      <c r="Q866" s="699"/>
      <c r="R866" s="699"/>
      <c r="S866" s="699"/>
      <c r="T866" s="699"/>
      <c r="U866" s="699"/>
      <c r="V866" s="699"/>
      <c r="W866" s="699"/>
      <c r="X866" s="638"/>
      <c r="Y866" s="638"/>
      <c r="Z866" s="638"/>
    </row>
    <row r="867" spans="1:26" ht="15.75" customHeight="1">
      <c r="A867" s="638"/>
      <c r="B867" s="638"/>
      <c r="C867" s="638"/>
      <c r="D867" s="638"/>
      <c r="E867" s="700"/>
      <c r="F867" s="638"/>
      <c r="G867" s="638"/>
      <c r="H867" s="699"/>
      <c r="I867" s="699"/>
      <c r="J867" s="699"/>
      <c r="K867" s="699"/>
      <c r="L867" s="699"/>
      <c r="M867" s="699"/>
      <c r="N867" s="699"/>
      <c r="O867" s="699"/>
      <c r="P867" s="699"/>
      <c r="Q867" s="699"/>
      <c r="R867" s="699"/>
      <c r="S867" s="699"/>
      <c r="T867" s="699"/>
      <c r="U867" s="699"/>
      <c r="V867" s="699"/>
      <c r="W867" s="699"/>
      <c r="X867" s="638"/>
      <c r="Y867" s="638"/>
      <c r="Z867" s="638"/>
    </row>
    <row r="868" spans="1:26" ht="15.75" customHeight="1">
      <c r="A868" s="638"/>
      <c r="B868" s="638"/>
      <c r="C868" s="638"/>
      <c r="D868" s="638"/>
      <c r="E868" s="700"/>
      <c r="F868" s="638"/>
      <c r="G868" s="638"/>
      <c r="H868" s="699"/>
      <c r="I868" s="699"/>
      <c r="J868" s="699"/>
      <c r="K868" s="699"/>
      <c r="L868" s="699"/>
      <c r="M868" s="699"/>
      <c r="N868" s="699"/>
      <c r="O868" s="699"/>
      <c r="P868" s="699"/>
      <c r="Q868" s="699"/>
      <c r="R868" s="699"/>
      <c r="S868" s="699"/>
      <c r="T868" s="699"/>
      <c r="U868" s="699"/>
      <c r="V868" s="699"/>
      <c r="W868" s="699"/>
      <c r="X868" s="638"/>
      <c r="Y868" s="638"/>
      <c r="Z868" s="638"/>
    </row>
    <row r="869" spans="1:26" ht="15.75" customHeight="1">
      <c r="A869" s="638"/>
      <c r="B869" s="638"/>
      <c r="C869" s="638"/>
      <c r="D869" s="638"/>
      <c r="E869" s="700"/>
      <c r="F869" s="638"/>
      <c r="G869" s="638"/>
      <c r="H869" s="699"/>
      <c r="I869" s="699"/>
      <c r="J869" s="699"/>
      <c r="K869" s="699"/>
      <c r="L869" s="699"/>
      <c r="M869" s="699"/>
      <c r="N869" s="699"/>
      <c r="O869" s="699"/>
      <c r="P869" s="699"/>
      <c r="Q869" s="699"/>
      <c r="R869" s="699"/>
      <c r="S869" s="699"/>
      <c r="T869" s="699"/>
      <c r="U869" s="699"/>
      <c r="V869" s="699"/>
      <c r="W869" s="699"/>
      <c r="X869" s="638"/>
      <c r="Y869" s="638"/>
      <c r="Z869" s="638"/>
    </row>
    <row r="870" spans="1:26" ht="15.75" customHeight="1">
      <c r="A870" s="638"/>
      <c r="B870" s="638"/>
      <c r="C870" s="638"/>
      <c r="D870" s="638"/>
      <c r="E870" s="700"/>
      <c r="F870" s="638"/>
      <c r="G870" s="638"/>
      <c r="H870" s="699"/>
      <c r="I870" s="699"/>
      <c r="J870" s="699"/>
      <c r="K870" s="699"/>
      <c r="L870" s="699"/>
      <c r="M870" s="699"/>
      <c r="N870" s="699"/>
      <c r="O870" s="699"/>
      <c r="P870" s="699"/>
      <c r="Q870" s="699"/>
      <c r="R870" s="699"/>
      <c r="S870" s="699"/>
      <c r="T870" s="699"/>
      <c r="U870" s="699"/>
      <c r="V870" s="699"/>
      <c r="W870" s="699"/>
      <c r="X870" s="638"/>
      <c r="Y870" s="638"/>
      <c r="Z870" s="638"/>
    </row>
    <row r="871" spans="1:26" ht="15.75" customHeight="1">
      <c r="A871" s="638"/>
      <c r="B871" s="638"/>
      <c r="C871" s="638"/>
      <c r="D871" s="638"/>
      <c r="E871" s="700"/>
      <c r="F871" s="638"/>
      <c r="G871" s="638"/>
      <c r="H871" s="699"/>
      <c r="I871" s="699"/>
      <c r="J871" s="699"/>
      <c r="K871" s="699"/>
      <c r="L871" s="699"/>
      <c r="M871" s="699"/>
      <c r="N871" s="699"/>
      <c r="O871" s="699"/>
      <c r="P871" s="699"/>
      <c r="Q871" s="699"/>
      <c r="R871" s="699"/>
      <c r="S871" s="699"/>
      <c r="T871" s="699"/>
      <c r="U871" s="699"/>
      <c r="V871" s="699"/>
      <c r="W871" s="699"/>
      <c r="X871" s="638"/>
      <c r="Y871" s="638"/>
      <c r="Z871" s="638"/>
    </row>
    <row r="872" spans="1:26" ht="15.75" customHeight="1">
      <c r="A872" s="638"/>
      <c r="B872" s="638"/>
      <c r="C872" s="638"/>
      <c r="D872" s="638"/>
      <c r="E872" s="700"/>
      <c r="F872" s="638"/>
      <c r="G872" s="638"/>
      <c r="H872" s="699"/>
      <c r="I872" s="699"/>
      <c r="J872" s="699"/>
      <c r="K872" s="699"/>
      <c r="L872" s="699"/>
      <c r="M872" s="699"/>
      <c r="N872" s="699"/>
      <c r="O872" s="699"/>
      <c r="P872" s="699"/>
      <c r="Q872" s="699"/>
      <c r="R872" s="699"/>
      <c r="S872" s="699"/>
      <c r="T872" s="699"/>
      <c r="U872" s="699"/>
      <c r="V872" s="699"/>
      <c r="W872" s="699"/>
      <c r="X872" s="638"/>
      <c r="Y872" s="638"/>
      <c r="Z872" s="638"/>
    </row>
    <row r="873" spans="1:26" ht="15.75" customHeight="1">
      <c r="A873" s="638"/>
      <c r="B873" s="638"/>
      <c r="C873" s="638"/>
      <c r="D873" s="638"/>
      <c r="E873" s="700"/>
      <c r="F873" s="638"/>
      <c r="G873" s="638"/>
      <c r="H873" s="699"/>
      <c r="I873" s="699"/>
      <c r="J873" s="699"/>
      <c r="K873" s="699"/>
      <c r="L873" s="699"/>
      <c r="M873" s="699"/>
      <c r="N873" s="699"/>
      <c r="O873" s="699"/>
      <c r="P873" s="699"/>
      <c r="Q873" s="699"/>
      <c r="R873" s="699"/>
      <c r="S873" s="699"/>
      <c r="T873" s="699"/>
      <c r="U873" s="699"/>
      <c r="V873" s="699"/>
      <c r="W873" s="699"/>
      <c r="X873" s="638"/>
      <c r="Y873" s="638"/>
      <c r="Z873" s="638"/>
    </row>
    <row r="874" spans="1:26" ht="15.75" customHeight="1">
      <c r="A874" s="638"/>
      <c r="B874" s="638"/>
      <c r="C874" s="638"/>
      <c r="D874" s="638"/>
      <c r="E874" s="700"/>
      <c r="F874" s="638"/>
      <c r="G874" s="638"/>
      <c r="H874" s="699"/>
      <c r="I874" s="699"/>
      <c r="J874" s="699"/>
      <c r="K874" s="699"/>
      <c r="L874" s="699"/>
      <c r="M874" s="699"/>
      <c r="N874" s="699"/>
      <c r="O874" s="699"/>
      <c r="P874" s="699"/>
      <c r="Q874" s="699"/>
      <c r="R874" s="699"/>
      <c r="S874" s="699"/>
      <c r="T874" s="699"/>
      <c r="U874" s="699"/>
      <c r="V874" s="699"/>
      <c r="W874" s="699"/>
      <c r="X874" s="638"/>
      <c r="Y874" s="638"/>
      <c r="Z874" s="638"/>
    </row>
    <row r="875" spans="1:26" ht="15.75" customHeight="1">
      <c r="A875" s="638"/>
      <c r="B875" s="638"/>
      <c r="C875" s="638"/>
      <c r="D875" s="638"/>
      <c r="E875" s="700"/>
      <c r="F875" s="638"/>
      <c r="G875" s="638"/>
      <c r="H875" s="699"/>
      <c r="I875" s="699"/>
      <c r="J875" s="699"/>
      <c r="K875" s="699"/>
      <c r="L875" s="699"/>
      <c r="M875" s="699"/>
      <c r="N875" s="699"/>
      <c r="O875" s="699"/>
      <c r="P875" s="699"/>
      <c r="Q875" s="699"/>
      <c r="R875" s="699"/>
      <c r="S875" s="699"/>
      <c r="T875" s="699"/>
      <c r="U875" s="699"/>
      <c r="V875" s="699"/>
      <c r="W875" s="699"/>
      <c r="X875" s="638"/>
      <c r="Y875" s="638"/>
      <c r="Z875" s="638"/>
    </row>
    <row r="876" spans="1:26" ht="15.75" customHeight="1">
      <c r="A876" s="638"/>
      <c r="B876" s="638"/>
      <c r="C876" s="638"/>
      <c r="D876" s="638"/>
      <c r="E876" s="700"/>
      <c r="F876" s="638"/>
      <c r="G876" s="638"/>
      <c r="H876" s="699"/>
      <c r="I876" s="699"/>
      <c r="J876" s="699"/>
      <c r="K876" s="699"/>
      <c r="L876" s="699"/>
      <c r="M876" s="699"/>
      <c r="N876" s="699"/>
      <c r="O876" s="699"/>
      <c r="P876" s="699"/>
      <c r="Q876" s="699"/>
      <c r="R876" s="699"/>
      <c r="S876" s="699"/>
      <c r="T876" s="699"/>
      <c r="U876" s="699"/>
      <c r="V876" s="699"/>
      <c r="W876" s="699"/>
      <c r="X876" s="638"/>
      <c r="Y876" s="638"/>
      <c r="Z876" s="638"/>
    </row>
    <row r="877" spans="1:26" ht="15.75" customHeight="1">
      <c r="A877" s="638"/>
      <c r="B877" s="638"/>
      <c r="C877" s="638"/>
      <c r="D877" s="638"/>
      <c r="E877" s="700"/>
      <c r="F877" s="638"/>
      <c r="G877" s="638"/>
      <c r="H877" s="699"/>
      <c r="I877" s="699"/>
      <c r="J877" s="699"/>
      <c r="K877" s="699"/>
      <c r="L877" s="699"/>
      <c r="M877" s="699"/>
      <c r="N877" s="699"/>
      <c r="O877" s="699"/>
      <c r="P877" s="699"/>
      <c r="Q877" s="699"/>
      <c r="R877" s="699"/>
      <c r="S877" s="699"/>
      <c r="T877" s="699"/>
      <c r="U877" s="699"/>
      <c r="V877" s="699"/>
      <c r="W877" s="699"/>
      <c r="X877" s="638"/>
      <c r="Y877" s="638"/>
      <c r="Z877" s="638"/>
    </row>
    <row r="878" spans="1:26" ht="15.75" customHeight="1">
      <c r="A878" s="638"/>
      <c r="B878" s="638"/>
      <c r="C878" s="638"/>
      <c r="D878" s="638"/>
      <c r="E878" s="700"/>
      <c r="F878" s="638"/>
      <c r="G878" s="638"/>
      <c r="H878" s="699"/>
      <c r="I878" s="699"/>
      <c r="J878" s="699"/>
      <c r="K878" s="699"/>
      <c r="L878" s="699"/>
      <c r="M878" s="699"/>
      <c r="N878" s="699"/>
      <c r="O878" s="699"/>
      <c r="P878" s="699"/>
      <c r="Q878" s="699"/>
      <c r="R878" s="699"/>
      <c r="S878" s="699"/>
      <c r="T878" s="699"/>
      <c r="U878" s="699"/>
      <c r="V878" s="699"/>
      <c r="W878" s="699"/>
      <c r="X878" s="638"/>
      <c r="Y878" s="638"/>
      <c r="Z878" s="638"/>
    </row>
    <row r="879" spans="1:26" ht="15.75" customHeight="1">
      <c r="A879" s="638"/>
      <c r="B879" s="638"/>
      <c r="C879" s="638"/>
      <c r="D879" s="638"/>
      <c r="E879" s="700"/>
      <c r="F879" s="638"/>
      <c r="G879" s="638"/>
      <c r="H879" s="699"/>
      <c r="I879" s="699"/>
      <c r="J879" s="699"/>
      <c r="K879" s="699"/>
      <c r="L879" s="699"/>
      <c r="M879" s="699"/>
      <c r="N879" s="699"/>
      <c r="O879" s="699"/>
      <c r="P879" s="699"/>
      <c r="Q879" s="699"/>
      <c r="R879" s="699"/>
      <c r="S879" s="699"/>
      <c r="T879" s="699"/>
      <c r="U879" s="699"/>
      <c r="V879" s="699"/>
      <c r="W879" s="699"/>
      <c r="X879" s="638"/>
      <c r="Y879" s="638"/>
      <c r="Z879" s="638"/>
    </row>
    <row r="880" spans="1:26" ht="15.75" customHeight="1">
      <c r="A880" s="638"/>
      <c r="B880" s="638"/>
      <c r="C880" s="638"/>
      <c r="D880" s="638"/>
      <c r="E880" s="700"/>
      <c r="F880" s="638"/>
      <c r="G880" s="638"/>
      <c r="H880" s="699"/>
      <c r="I880" s="699"/>
      <c r="J880" s="699"/>
      <c r="K880" s="699"/>
      <c r="L880" s="699"/>
      <c r="M880" s="699"/>
      <c r="N880" s="699"/>
      <c r="O880" s="699"/>
      <c r="P880" s="699"/>
      <c r="Q880" s="699"/>
      <c r="R880" s="699"/>
      <c r="S880" s="699"/>
      <c r="T880" s="699"/>
      <c r="U880" s="699"/>
      <c r="V880" s="699"/>
      <c r="W880" s="699"/>
      <c r="X880" s="638"/>
      <c r="Y880" s="638"/>
      <c r="Z880" s="638"/>
    </row>
    <row r="881" spans="1:26" ht="15.75" customHeight="1">
      <c r="A881" s="638"/>
      <c r="B881" s="638"/>
      <c r="C881" s="638"/>
      <c r="D881" s="638"/>
      <c r="E881" s="700"/>
      <c r="F881" s="638"/>
      <c r="G881" s="638"/>
      <c r="H881" s="699"/>
      <c r="I881" s="699"/>
      <c r="J881" s="699"/>
      <c r="K881" s="699"/>
      <c r="L881" s="699"/>
      <c r="M881" s="699"/>
      <c r="N881" s="699"/>
      <c r="O881" s="699"/>
      <c r="P881" s="699"/>
      <c r="Q881" s="699"/>
      <c r="R881" s="699"/>
      <c r="S881" s="699"/>
      <c r="T881" s="699"/>
      <c r="U881" s="699"/>
      <c r="V881" s="699"/>
      <c r="W881" s="699"/>
      <c r="X881" s="638"/>
      <c r="Y881" s="638"/>
      <c r="Z881" s="638"/>
    </row>
    <row r="882" spans="1:26" ht="15.75" customHeight="1">
      <c r="A882" s="638"/>
      <c r="B882" s="638"/>
      <c r="C882" s="638"/>
      <c r="D882" s="638"/>
      <c r="E882" s="700"/>
      <c r="F882" s="638"/>
      <c r="G882" s="638"/>
      <c r="H882" s="699"/>
      <c r="I882" s="699"/>
      <c r="J882" s="699"/>
      <c r="K882" s="699"/>
      <c r="L882" s="699"/>
      <c r="M882" s="699"/>
      <c r="N882" s="699"/>
      <c r="O882" s="699"/>
      <c r="P882" s="699"/>
      <c r="Q882" s="699"/>
      <c r="R882" s="699"/>
      <c r="S882" s="699"/>
      <c r="T882" s="699"/>
      <c r="U882" s="699"/>
      <c r="V882" s="699"/>
      <c r="W882" s="699"/>
      <c r="X882" s="638"/>
      <c r="Y882" s="638"/>
      <c r="Z882" s="638"/>
    </row>
    <row r="883" spans="1:26" ht="15.75" customHeight="1">
      <c r="A883" s="638"/>
      <c r="B883" s="638"/>
      <c r="C883" s="638"/>
      <c r="D883" s="638"/>
      <c r="E883" s="700"/>
      <c r="F883" s="638"/>
      <c r="G883" s="638"/>
      <c r="H883" s="699"/>
      <c r="I883" s="699"/>
      <c r="J883" s="699"/>
      <c r="K883" s="699"/>
      <c r="L883" s="699"/>
      <c r="M883" s="699"/>
      <c r="N883" s="699"/>
      <c r="O883" s="699"/>
      <c r="P883" s="699"/>
      <c r="Q883" s="699"/>
      <c r="R883" s="699"/>
      <c r="S883" s="699"/>
      <c r="T883" s="699"/>
      <c r="U883" s="699"/>
      <c r="V883" s="699"/>
      <c r="W883" s="699"/>
      <c r="X883" s="638"/>
      <c r="Y883" s="638"/>
      <c r="Z883" s="638"/>
    </row>
    <row r="884" spans="1:26" ht="15.75" customHeight="1">
      <c r="A884" s="638"/>
      <c r="B884" s="638"/>
      <c r="C884" s="638"/>
      <c r="D884" s="638"/>
      <c r="E884" s="700"/>
      <c r="F884" s="638"/>
      <c r="G884" s="638"/>
      <c r="H884" s="699"/>
      <c r="I884" s="699"/>
      <c r="J884" s="699"/>
      <c r="K884" s="699"/>
      <c r="L884" s="699"/>
      <c r="M884" s="699"/>
      <c r="N884" s="699"/>
      <c r="O884" s="699"/>
      <c r="P884" s="699"/>
      <c r="Q884" s="699"/>
      <c r="R884" s="699"/>
      <c r="S884" s="699"/>
      <c r="T884" s="699"/>
      <c r="U884" s="699"/>
      <c r="V884" s="699"/>
      <c r="W884" s="699"/>
      <c r="X884" s="638"/>
      <c r="Y884" s="638"/>
      <c r="Z884" s="638"/>
    </row>
    <row r="885" spans="1:26" ht="15.75" customHeight="1">
      <c r="A885" s="638"/>
      <c r="B885" s="638"/>
      <c r="C885" s="638"/>
      <c r="D885" s="638"/>
      <c r="E885" s="700"/>
      <c r="F885" s="638"/>
      <c r="G885" s="638"/>
      <c r="H885" s="699"/>
      <c r="I885" s="699"/>
      <c r="J885" s="699"/>
      <c r="K885" s="699"/>
      <c r="L885" s="699"/>
      <c r="M885" s="699"/>
      <c r="N885" s="699"/>
      <c r="O885" s="699"/>
      <c r="P885" s="699"/>
      <c r="Q885" s="699"/>
      <c r="R885" s="699"/>
      <c r="S885" s="699"/>
      <c r="T885" s="699"/>
      <c r="U885" s="699"/>
      <c r="V885" s="699"/>
      <c r="W885" s="699"/>
      <c r="X885" s="638"/>
      <c r="Y885" s="638"/>
      <c r="Z885" s="638"/>
    </row>
    <row r="886" spans="1:26" ht="15.75" customHeight="1">
      <c r="A886" s="638"/>
      <c r="B886" s="638"/>
      <c r="C886" s="638"/>
      <c r="D886" s="638"/>
      <c r="E886" s="700"/>
      <c r="F886" s="638"/>
      <c r="G886" s="638"/>
      <c r="H886" s="699"/>
      <c r="I886" s="699"/>
      <c r="J886" s="699"/>
      <c r="K886" s="699"/>
      <c r="L886" s="699"/>
      <c r="M886" s="699"/>
      <c r="N886" s="699"/>
      <c r="O886" s="699"/>
      <c r="P886" s="699"/>
      <c r="Q886" s="699"/>
      <c r="R886" s="699"/>
      <c r="S886" s="699"/>
      <c r="T886" s="699"/>
      <c r="U886" s="699"/>
      <c r="V886" s="699"/>
      <c r="W886" s="699"/>
      <c r="X886" s="638"/>
      <c r="Y886" s="638"/>
      <c r="Z886" s="638"/>
    </row>
    <row r="887" spans="1:26" ht="15.75" customHeight="1">
      <c r="A887" s="638"/>
      <c r="B887" s="638"/>
      <c r="C887" s="638"/>
      <c r="D887" s="638"/>
      <c r="E887" s="700"/>
      <c r="F887" s="638"/>
      <c r="G887" s="638"/>
      <c r="H887" s="699"/>
      <c r="I887" s="699"/>
      <c r="J887" s="699"/>
      <c r="K887" s="699"/>
      <c r="L887" s="699"/>
      <c r="M887" s="699"/>
      <c r="N887" s="699"/>
      <c r="O887" s="699"/>
      <c r="P887" s="699"/>
      <c r="Q887" s="699"/>
      <c r="R887" s="699"/>
      <c r="S887" s="699"/>
      <c r="T887" s="699"/>
      <c r="U887" s="699"/>
      <c r="V887" s="699"/>
      <c r="W887" s="699"/>
      <c r="X887" s="638"/>
      <c r="Y887" s="638"/>
      <c r="Z887" s="638"/>
    </row>
    <row r="888" spans="1:26" ht="15.75" customHeight="1">
      <c r="A888" s="638"/>
      <c r="B888" s="638"/>
      <c r="C888" s="638"/>
      <c r="D888" s="638"/>
      <c r="E888" s="700"/>
      <c r="F888" s="638"/>
      <c r="G888" s="638"/>
      <c r="H888" s="699"/>
      <c r="I888" s="699"/>
      <c r="J888" s="699"/>
      <c r="K888" s="699"/>
      <c r="L888" s="699"/>
      <c r="M888" s="699"/>
      <c r="N888" s="699"/>
      <c r="O888" s="699"/>
      <c r="P888" s="699"/>
      <c r="Q888" s="699"/>
      <c r="R888" s="699"/>
      <c r="S888" s="699"/>
      <c r="T888" s="699"/>
      <c r="U888" s="699"/>
      <c r="V888" s="699"/>
      <c r="W888" s="699"/>
      <c r="X888" s="638"/>
      <c r="Y888" s="638"/>
      <c r="Z888" s="638"/>
    </row>
    <row r="889" spans="1:26" ht="15.75" customHeight="1">
      <c r="A889" s="638"/>
      <c r="B889" s="638"/>
      <c r="C889" s="638"/>
      <c r="D889" s="638"/>
      <c r="E889" s="700"/>
      <c r="F889" s="638"/>
      <c r="G889" s="638"/>
      <c r="H889" s="699"/>
      <c r="I889" s="699"/>
      <c r="J889" s="699"/>
      <c r="K889" s="699"/>
      <c r="L889" s="699"/>
      <c r="M889" s="699"/>
      <c r="N889" s="699"/>
      <c r="O889" s="699"/>
      <c r="P889" s="699"/>
      <c r="Q889" s="699"/>
      <c r="R889" s="699"/>
      <c r="S889" s="699"/>
      <c r="T889" s="699"/>
      <c r="U889" s="699"/>
      <c r="V889" s="699"/>
      <c r="W889" s="699"/>
      <c r="X889" s="638"/>
      <c r="Y889" s="638"/>
      <c r="Z889" s="638"/>
    </row>
    <row r="890" spans="1:26" ht="15.75" customHeight="1">
      <c r="A890" s="638"/>
      <c r="B890" s="638"/>
      <c r="C890" s="638"/>
      <c r="D890" s="638"/>
      <c r="E890" s="700"/>
      <c r="F890" s="638"/>
      <c r="G890" s="638"/>
      <c r="H890" s="699"/>
      <c r="I890" s="699"/>
      <c r="J890" s="699"/>
      <c r="K890" s="699"/>
      <c r="L890" s="699"/>
      <c r="M890" s="699"/>
      <c r="N890" s="699"/>
      <c r="O890" s="699"/>
      <c r="P890" s="699"/>
      <c r="Q890" s="699"/>
      <c r="R890" s="699"/>
      <c r="S890" s="699"/>
      <c r="T890" s="699"/>
      <c r="U890" s="699"/>
      <c r="V890" s="699"/>
      <c r="W890" s="699"/>
      <c r="X890" s="638"/>
      <c r="Y890" s="638"/>
      <c r="Z890" s="638"/>
    </row>
    <row r="891" spans="1:26" ht="15.75" customHeight="1">
      <c r="A891" s="638"/>
      <c r="B891" s="638"/>
      <c r="C891" s="638"/>
      <c r="D891" s="638"/>
      <c r="E891" s="700"/>
      <c r="F891" s="638"/>
      <c r="G891" s="638"/>
      <c r="H891" s="699"/>
      <c r="I891" s="699"/>
      <c r="J891" s="699"/>
      <c r="K891" s="699"/>
      <c r="L891" s="699"/>
      <c r="M891" s="699"/>
      <c r="N891" s="699"/>
      <c r="O891" s="699"/>
      <c r="P891" s="699"/>
      <c r="Q891" s="699"/>
      <c r="R891" s="699"/>
      <c r="S891" s="699"/>
      <c r="T891" s="699"/>
      <c r="U891" s="699"/>
      <c r="V891" s="699"/>
      <c r="W891" s="699"/>
      <c r="X891" s="638"/>
      <c r="Y891" s="638"/>
      <c r="Z891" s="638"/>
    </row>
    <row r="892" spans="1:26" ht="15.75" customHeight="1">
      <c r="A892" s="638"/>
      <c r="B892" s="638"/>
      <c r="C892" s="638"/>
      <c r="D892" s="638"/>
      <c r="E892" s="700"/>
      <c r="F892" s="638"/>
      <c r="G892" s="638"/>
      <c r="H892" s="699"/>
      <c r="I892" s="699"/>
      <c r="J892" s="699"/>
      <c r="K892" s="699"/>
      <c r="L892" s="699"/>
      <c r="M892" s="699"/>
      <c r="N892" s="699"/>
      <c r="O892" s="699"/>
      <c r="P892" s="699"/>
      <c r="Q892" s="699"/>
      <c r="R892" s="699"/>
      <c r="S892" s="699"/>
      <c r="T892" s="699"/>
      <c r="U892" s="699"/>
      <c r="V892" s="699"/>
      <c r="W892" s="699"/>
      <c r="X892" s="638"/>
      <c r="Y892" s="638"/>
      <c r="Z892" s="638"/>
    </row>
    <row r="893" spans="1:26" ht="15.75" customHeight="1">
      <c r="A893" s="638"/>
      <c r="B893" s="638"/>
      <c r="C893" s="638"/>
      <c r="D893" s="638"/>
      <c r="E893" s="700"/>
      <c r="F893" s="638"/>
      <c r="G893" s="638"/>
      <c r="H893" s="699"/>
      <c r="I893" s="699"/>
      <c r="J893" s="699"/>
      <c r="K893" s="699"/>
      <c r="L893" s="699"/>
      <c r="M893" s="699"/>
      <c r="N893" s="699"/>
      <c r="O893" s="699"/>
      <c r="P893" s="699"/>
      <c r="Q893" s="699"/>
      <c r="R893" s="699"/>
      <c r="S893" s="699"/>
      <c r="T893" s="699"/>
      <c r="U893" s="699"/>
      <c r="V893" s="699"/>
      <c r="W893" s="699"/>
      <c r="X893" s="638"/>
      <c r="Y893" s="638"/>
      <c r="Z893" s="638"/>
    </row>
    <row r="894" spans="1:26" ht="15.75" customHeight="1">
      <c r="A894" s="638"/>
      <c r="B894" s="638"/>
      <c r="C894" s="638"/>
      <c r="D894" s="638"/>
      <c r="E894" s="700"/>
      <c r="F894" s="638"/>
      <c r="G894" s="638"/>
      <c r="H894" s="699"/>
      <c r="I894" s="699"/>
      <c r="J894" s="699"/>
      <c r="K894" s="699"/>
      <c r="L894" s="699"/>
      <c r="M894" s="699"/>
      <c r="N894" s="699"/>
      <c r="O894" s="699"/>
      <c r="P894" s="699"/>
      <c r="Q894" s="699"/>
      <c r="R894" s="699"/>
      <c r="S894" s="699"/>
      <c r="T894" s="699"/>
      <c r="U894" s="699"/>
      <c r="V894" s="699"/>
      <c r="W894" s="699"/>
      <c r="X894" s="638"/>
      <c r="Y894" s="638"/>
      <c r="Z894" s="638"/>
    </row>
    <row r="895" spans="1:26" ht="15.75" customHeight="1">
      <c r="A895" s="638"/>
      <c r="B895" s="638"/>
      <c r="C895" s="638"/>
      <c r="D895" s="638"/>
      <c r="E895" s="700"/>
      <c r="F895" s="638"/>
      <c r="G895" s="638"/>
      <c r="H895" s="699"/>
      <c r="I895" s="699"/>
      <c r="J895" s="699"/>
      <c r="K895" s="699"/>
      <c r="L895" s="699"/>
      <c r="M895" s="699"/>
      <c r="N895" s="699"/>
      <c r="O895" s="699"/>
      <c r="P895" s="699"/>
      <c r="Q895" s="699"/>
      <c r="R895" s="699"/>
      <c r="S895" s="699"/>
      <c r="T895" s="699"/>
      <c r="U895" s="699"/>
      <c r="V895" s="699"/>
      <c r="W895" s="699"/>
      <c r="X895" s="638"/>
      <c r="Y895" s="638"/>
      <c r="Z895" s="638"/>
    </row>
    <row r="896" spans="1:26" ht="15.75" customHeight="1">
      <c r="A896" s="638"/>
      <c r="B896" s="638"/>
      <c r="C896" s="638"/>
      <c r="D896" s="638"/>
      <c r="E896" s="700"/>
      <c r="F896" s="638"/>
      <c r="G896" s="638"/>
      <c r="H896" s="699"/>
      <c r="I896" s="699"/>
      <c r="J896" s="699"/>
      <c r="K896" s="699"/>
      <c r="L896" s="699"/>
      <c r="M896" s="699"/>
      <c r="N896" s="699"/>
      <c r="O896" s="699"/>
      <c r="P896" s="699"/>
      <c r="Q896" s="699"/>
      <c r="R896" s="699"/>
      <c r="S896" s="699"/>
      <c r="T896" s="699"/>
      <c r="U896" s="699"/>
      <c r="V896" s="699"/>
      <c r="W896" s="699"/>
      <c r="X896" s="638"/>
      <c r="Y896" s="638"/>
      <c r="Z896" s="638"/>
    </row>
    <row r="897" spans="1:26" ht="15.75" customHeight="1">
      <c r="A897" s="638"/>
      <c r="B897" s="638"/>
      <c r="C897" s="638"/>
      <c r="D897" s="638"/>
      <c r="E897" s="700"/>
      <c r="F897" s="638"/>
      <c r="G897" s="638"/>
      <c r="H897" s="699"/>
      <c r="I897" s="699"/>
      <c r="J897" s="699"/>
      <c r="K897" s="699"/>
      <c r="L897" s="699"/>
      <c r="M897" s="699"/>
      <c r="N897" s="699"/>
      <c r="O897" s="699"/>
      <c r="P897" s="699"/>
      <c r="Q897" s="699"/>
      <c r="R897" s="699"/>
      <c r="S897" s="699"/>
      <c r="T897" s="699"/>
      <c r="U897" s="699"/>
      <c r="V897" s="699"/>
      <c r="W897" s="699"/>
      <c r="X897" s="638"/>
      <c r="Y897" s="638"/>
      <c r="Z897" s="638"/>
    </row>
    <row r="898" spans="1:26" ht="15.75" customHeight="1">
      <c r="A898" s="638"/>
      <c r="B898" s="638"/>
      <c r="C898" s="638"/>
      <c r="D898" s="638"/>
      <c r="E898" s="700"/>
      <c r="F898" s="638"/>
      <c r="G898" s="638"/>
      <c r="H898" s="699"/>
      <c r="I898" s="699"/>
      <c r="J898" s="699"/>
      <c r="K898" s="699"/>
      <c r="L898" s="699"/>
      <c r="M898" s="699"/>
      <c r="N898" s="699"/>
      <c r="O898" s="699"/>
      <c r="P898" s="699"/>
      <c r="Q898" s="699"/>
      <c r="R898" s="699"/>
      <c r="S898" s="699"/>
      <c r="T898" s="699"/>
      <c r="U898" s="699"/>
      <c r="V898" s="699"/>
      <c r="W898" s="699"/>
      <c r="X898" s="638"/>
      <c r="Y898" s="638"/>
      <c r="Z898" s="638"/>
    </row>
    <row r="899" spans="1:26" ht="15.75" customHeight="1">
      <c r="A899" s="638"/>
      <c r="B899" s="638"/>
      <c r="C899" s="638"/>
      <c r="D899" s="638"/>
      <c r="E899" s="700"/>
      <c r="F899" s="638"/>
      <c r="G899" s="638"/>
      <c r="H899" s="699"/>
      <c r="I899" s="699"/>
      <c r="J899" s="699"/>
      <c r="K899" s="699"/>
      <c r="L899" s="699"/>
      <c r="M899" s="699"/>
      <c r="N899" s="699"/>
      <c r="O899" s="699"/>
      <c r="P899" s="699"/>
      <c r="Q899" s="699"/>
      <c r="R899" s="699"/>
      <c r="S899" s="699"/>
      <c r="T899" s="699"/>
      <c r="U899" s="699"/>
      <c r="V899" s="699"/>
      <c r="W899" s="699"/>
      <c r="X899" s="638"/>
      <c r="Y899" s="638"/>
      <c r="Z899" s="638"/>
    </row>
    <row r="900" spans="1:26" ht="15.75" customHeight="1">
      <c r="A900" s="638"/>
      <c r="B900" s="638"/>
      <c r="C900" s="638"/>
      <c r="D900" s="638"/>
      <c r="E900" s="700"/>
      <c r="F900" s="638"/>
      <c r="G900" s="638"/>
      <c r="H900" s="699"/>
      <c r="I900" s="699"/>
      <c r="J900" s="699"/>
      <c r="K900" s="699"/>
      <c r="L900" s="699"/>
      <c r="M900" s="699"/>
      <c r="N900" s="699"/>
      <c r="O900" s="699"/>
      <c r="P900" s="699"/>
      <c r="Q900" s="699"/>
      <c r="R900" s="699"/>
      <c r="S900" s="699"/>
      <c r="T900" s="699"/>
      <c r="U900" s="699"/>
      <c r="V900" s="699"/>
      <c r="W900" s="699"/>
      <c r="X900" s="638"/>
      <c r="Y900" s="638"/>
      <c r="Z900" s="638"/>
    </row>
    <row r="901" spans="1:26" ht="15.75" customHeight="1">
      <c r="A901" s="638"/>
      <c r="B901" s="638"/>
      <c r="C901" s="638"/>
      <c r="D901" s="638"/>
      <c r="E901" s="700"/>
      <c r="F901" s="638"/>
      <c r="G901" s="638"/>
      <c r="H901" s="699"/>
      <c r="I901" s="699"/>
      <c r="J901" s="699"/>
      <c r="K901" s="699"/>
      <c r="L901" s="699"/>
      <c r="M901" s="699"/>
      <c r="N901" s="699"/>
      <c r="O901" s="699"/>
      <c r="P901" s="699"/>
      <c r="Q901" s="699"/>
      <c r="R901" s="699"/>
      <c r="S901" s="699"/>
      <c r="T901" s="699"/>
      <c r="U901" s="699"/>
      <c r="V901" s="699"/>
      <c r="W901" s="699"/>
      <c r="X901" s="638"/>
      <c r="Y901" s="638"/>
      <c r="Z901" s="638"/>
    </row>
    <row r="902" spans="1:26" ht="15.75" customHeight="1">
      <c r="A902" s="638"/>
      <c r="B902" s="638"/>
      <c r="C902" s="638"/>
      <c r="D902" s="638"/>
      <c r="E902" s="700"/>
      <c r="F902" s="638"/>
      <c r="G902" s="638"/>
      <c r="H902" s="699"/>
      <c r="I902" s="699"/>
      <c r="J902" s="699"/>
      <c r="K902" s="699"/>
      <c r="L902" s="699"/>
      <c r="M902" s="699"/>
      <c r="N902" s="699"/>
      <c r="O902" s="699"/>
      <c r="P902" s="699"/>
      <c r="Q902" s="699"/>
      <c r="R902" s="699"/>
      <c r="S902" s="699"/>
      <c r="T902" s="699"/>
      <c r="U902" s="699"/>
      <c r="V902" s="699"/>
      <c r="W902" s="699"/>
      <c r="X902" s="638"/>
      <c r="Y902" s="638"/>
      <c r="Z902" s="638"/>
    </row>
    <row r="903" spans="1:26" ht="15.75" customHeight="1">
      <c r="A903" s="638"/>
      <c r="B903" s="638"/>
      <c r="C903" s="638"/>
      <c r="D903" s="638"/>
      <c r="E903" s="700"/>
      <c r="F903" s="638"/>
      <c r="G903" s="638"/>
      <c r="H903" s="699"/>
      <c r="I903" s="699"/>
      <c r="J903" s="699"/>
      <c r="K903" s="699"/>
      <c r="L903" s="699"/>
      <c r="M903" s="699"/>
      <c r="N903" s="699"/>
      <c r="O903" s="699"/>
      <c r="P903" s="699"/>
      <c r="Q903" s="699"/>
      <c r="R903" s="699"/>
      <c r="S903" s="699"/>
      <c r="T903" s="699"/>
      <c r="U903" s="699"/>
      <c r="V903" s="699"/>
      <c r="W903" s="699"/>
      <c r="X903" s="638"/>
      <c r="Y903" s="638"/>
      <c r="Z903" s="638"/>
    </row>
    <row r="904" spans="1:26" ht="15.75" customHeight="1">
      <c r="A904" s="638"/>
      <c r="B904" s="638"/>
      <c r="C904" s="638"/>
      <c r="D904" s="638"/>
      <c r="E904" s="700"/>
      <c r="F904" s="638"/>
      <c r="G904" s="638"/>
      <c r="H904" s="699"/>
      <c r="I904" s="699"/>
      <c r="J904" s="699"/>
      <c r="K904" s="699"/>
      <c r="L904" s="699"/>
      <c r="M904" s="699"/>
      <c r="N904" s="699"/>
      <c r="O904" s="699"/>
      <c r="P904" s="699"/>
      <c r="Q904" s="699"/>
      <c r="R904" s="699"/>
      <c r="S904" s="699"/>
      <c r="T904" s="699"/>
      <c r="U904" s="699"/>
      <c r="V904" s="699"/>
      <c r="W904" s="699"/>
      <c r="X904" s="638"/>
      <c r="Y904" s="638"/>
      <c r="Z904" s="638"/>
    </row>
    <row r="905" spans="1:26" ht="15.75" customHeight="1">
      <c r="A905" s="638"/>
      <c r="B905" s="638"/>
      <c r="C905" s="638"/>
      <c r="D905" s="638"/>
      <c r="E905" s="700"/>
      <c r="F905" s="638"/>
      <c r="G905" s="638"/>
      <c r="H905" s="699"/>
      <c r="I905" s="699"/>
      <c r="J905" s="699"/>
      <c r="K905" s="699"/>
      <c r="L905" s="699"/>
      <c r="M905" s="699"/>
      <c r="N905" s="699"/>
      <c r="O905" s="699"/>
      <c r="P905" s="699"/>
      <c r="Q905" s="699"/>
      <c r="R905" s="699"/>
      <c r="S905" s="699"/>
      <c r="T905" s="699"/>
      <c r="U905" s="699"/>
      <c r="V905" s="699"/>
      <c r="W905" s="699"/>
      <c r="X905" s="638"/>
      <c r="Y905" s="638"/>
      <c r="Z905" s="638"/>
    </row>
    <row r="906" spans="1:26" ht="15.75" customHeight="1">
      <c r="A906" s="638"/>
      <c r="B906" s="638"/>
      <c r="C906" s="638"/>
      <c r="D906" s="638"/>
      <c r="E906" s="700"/>
      <c r="F906" s="638"/>
      <c r="G906" s="638"/>
      <c r="H906" s="699"/>
      <c r="I906" s="699"/>
      <c r="J906" s="699"/>
      <c r="K906" s="699"/>
      <c r="L906" s="699"/>
      <c r="M906" s="699"/>
      <c r="N906" s="699"/>
      <c r="O906" s="699"/>
      <c r="P906" s="699"/>
      <c r="Q906" s="699"/>
      <c r="R906" s="699"/>
      <c r="S906" s="699"/>
      <c r="T906" s="699"/>
      <c r="U906" s="699"/>
      <c r="V906" s="699"/>
      <c r="W906" s="699"/>
      <c r="X906" s="638"/>
      <c r="Y906" s="638"/>
      <c r="Z906" s="638"/>
    </row>
    <row r="907" spans="1:26" ht="15.75" customHeight="1">
      <c r="A907" s="638"/>
      <c r="B907" s="638"/>
      <c r="C907" s="638"/>
      <c r="D907" s="638"/>
      <c r="E907" s="700"/>
      <c r="F907" s="638"/>
      <c r="G907" s="638"/>
      <c r="H907" s="699"/>
      <c r="I907" s="699"/>
      <c r="J907" s="699"/>
      <c r="K907" s="699"/>
      <c r="L907" s="699"/>
      <c r="M907" s="699"/>
      <c r="N907" s="699"/>
      <c r="O907" s="699"/>
      <c r="P907" s="699"/>
      <c r="Q907" s="699"/>
      <c r="R907" s="699"/>
      <c r="S907" s="699"/>
      <c r="T907" s="699"/>
      <c r="U907" s="699"/>
      <c r="V907" s="699"/>
      <c r="W907" s="699"/>
      <c r="X907" s="638"/>
      <c r="Y907" s="638"/>
      <c r="Z907" s="638"/>
    </row>
    <row r="908" spans="1:26" ht="15.75" customHeight="1">
      <c r="A908" s="638"/>
      <c r="B908" s="638"/>
      <c r="C908" s="638"/>
      <c r="D908" s="638"/>
      <c r="E908" s="700"/>
      <c r="F908" s="638"/>
      <c r="G908" s="638"/>
      <c r="H908" s="699"/>
      <c r="I908" s="699"/>
      <c r="J908" s="699"/>
      <c r="K908" s="699"/>
      <c r="L908" s="699"/>
      <c r="M908" s="699"/>
      <c r="N908" s="699"/>
      <c r="O908" s="699"/>
      <c r="P908" s="699"/>
      <c r="Q908" s="699"/>
      <c r="R908" s="699"/>
      <c r="S908" s="699"/>
      <c r="T908" s="699"/>
      <c r="U908" s="699"/>
      <c r="V908" s="699"/>
      <c r="W908" s="699"/>
      <c r="X908" s="638"/>
      <c r="Y908" s="638"/>
      <c r="Z908" s="638"/>
    </row>
    <row r="909" spans="1:26" ht="15.75" customHeight="1">
      <c r="A909" s="638"/>
      <c r="B909" s="638"/>
      <c r="C909" s="638"/>
      <c r="D909" s="638"/>
      <c r="E909" s="700"/>
      <c r="F909" s="638"/>
      <c r="G909" s="638"/>
      <c r="H909" s="699"/>
      <c r="I909" s="699"/>
      <c r="J909" s="699"/>
      <c r="K909" s="699"/>
      <c r="L909" s="699"/>
      <c r="M909" s="699"/>
      <c r="N909" s="699"/>
      <c r="O909" s="699"/>
      <c r="P909" s="699"/>
      <c r="Q909" s="699"/>
      <c r="R909" s="699"/>
      <c r="S909" s="699"/>
      <c r="T909" s="699"/>
      <c r="U909" s="699"/>
      <c r="V909" s="699"/>
      <c r="W909" s="699"/>
      <c r="X909" s="638"/>
      <c r="Y909" s="638"/>
      <c r="Z909" s="638"/>
    </row>
    <row r="910" spans="1:26" ht="15.75" customHeight="1">
      <c r="A910" s="638"/>
      <c r="B910" s="638"/>
      <c r="C910" s="638"/>
      <c r="D910" s="638"/>
      <c r="E910" s="700"/>
      <c r="F910" s="638"/>
      <c r="G910" s="638"/>
      <c r="H910" s="699"/>
      <c r="I910" s="699"/>
      <c r="J910" s="699"/>
      <c r="K910" s="699"/>
      <c r="L910" s="699"/>
      <c r="M910" s="699"/>
      <c r="N910" s="699"/>
      <c r="O910" s="699"/>
      <c r="P910" s="699"/>
      <c r="Q910" s="699"/>
      <c r="R910" s="699"/>
      <c r="S910" s="699"/>
      <c r="T910" s="699"/>
      <c r="U910" s="699"/>
      <c r="V910" s="699"/>
      <c r="W910" s="699"/>
      <c r="X910" s="638"/>
      <c r="Y910" s="638"/>
      <c r="Z910" s="638"/>
    </row>
    <row r="911" spans="1:26" ht="15.75" customHeight="1">
      <c r="A911" s="638"/>
      <c r="B911" s="638"/>
      <c r="C911" s="638"/>
      <c r="D911" s="638"/>
      <c r="E911" s="700"/>
      <c r="F911" s="638"/>
      <c r="G911" s="638"/>
      <c r="H911" s="699"/>
      <c r="I911" s="699"/>
      <c r="J911" s="699"/>
      <c r="K911" s="699"/>
      <c r="L911" s="699"/>
      <c r="M911" s="699"/>
      <c r="N911" s="699"/>
      <c r="O911" s="699"/>
      <c r="P911" s="699"/>
      <c r="Q911" s="699"/>
      <c r="R911" s="699"/>
      <c r="S911" s="699"/>
      <c r="T911" s="699"/>
      <c r="U911" s="699"/>
      <c r="V911" s="699"/>
      <c r="W911" s="699"/>
      <c r="X911" s="638"/>
      <c r="Y911" s="638"/>
      <c r="Z911" s="638"/>
    </row>
    <row r="912" spans="1:26" ht="15.75" customHeight="1">
      <c r="A912" s="638"/>
      <c r="B912" s="638"/>
      <c r="C912" s="638"/>
      <c r="D912" s="638"/>
      <c r="E912" s="700"/>
      <c r="F912" s="638"/>
      <c r="G912" s="638"/>
      <c r="H912" s="699"/>
      <c r="I912" s="699"/>
      <c r="J912" s="699"/>
      <c r="K912" s="699"/>
      <c r="L912" s="699"/>
      <c r="M912" s="699"/>
      <c r="N912" s="699"/>
      <c r="O912" s="699"/>
      <c r="P912" s="699"/>
      <c r="Q912" s="699"/>
      <c r="R912" s="699"/>
      <c r="S912" s="699"/>
      <c r="T912" s="699"/>
      <c r="U912" s="699"/>
      <c r="V912" s="699"/>
      <c r="W912" s="699"/>
      <c r="X912" s="638"/>
      <c r="Y912" s="638"/>
      <c r="Z912" s="638"/>
    </row>
    <row r="913" spans="1:26" ht="15.75" customHeight="1">
      <c r="A913" s="638"/>
      <c r="B913" s="638"/>
      <c r="C913" s="638"/>
      <c r="D913" s="638"/>
      <c r="E913" s="700"/>
      <c r="F913" s="638"/>
      <c r="G913" s="638"/>
      <c r="H913" s="699"/>
      <c r="I913" s="699"/>
      <c r="J913" s="699"/>
      <c r="K913" s="699"/>
      <c r="L913" s="699"/>
      <c r="M913" s="699"/>
      <c r="N913" s="699"/>
      <c r="O913" s="699"/>
      <c r="P913" s="699"/>
      <c r="Q913" s="699"/>
      <c r="R913" s="699"/>
      <c r="S913" s="699"/>
      <c r="T913" s="699"/>
      <c r="U913" s="699"/>
      <c r="V913" s="699"/>
      <c r="W913" s="699"/>
      <c r="X913" s="638"/>
      <c r="Y913" s="638"/>
      <c r="Z913" s="638"/>
    </row>
    <row r="914" spans="1:26" ht="15.75" customHeight="1">
      <c r="A914" s="638"/>
      <c r="B914" s="638"/>
      <c r="C914" s="638"/>
      <c r="D914" s="638"/>
      <c r="E914" s="700"/>
      <c r="F914" s="638"/>
      <c r="G914" s="638"/>
      <c r="H914" s="699"/>
      <c r="I914" s="699"/>
      <c r="J914" s="699"/>
      <c r="K914" s="699"/>
      <c r="L914" s="699"/>
      <c r="M914" s="699"/>
      <c r="N914" s="699"/>
      <c r="O914" s="699"/>
      <c r="P914" s="699"/>
      <c r="Q914" s="699"/>
      <c r="R914" s="699"/>
      <c r="S914" s="699"/>
      <c r="T914" s="699"/>
      <c r="U914" s="699"/>
      <c r="V914" s="699"/>
      <c r="W914" s="699"/>
      <c r="X914" s="638"/>
      <c r="Y914" s="638"/>
      <c r="Z914" s="638"/>
    </row>
    <row r="915" spans="1:26" ht="15.75" customHeight="1">
      <c r="A915" s="638"/>
      <c r="B915" s="638"/>
      <c r="C915" s="638"/>
      <c r="D915" s="638"/>
      <c r="E915" s="700"/>
      <c r="F915" s="638"/>
      <c r="G915" s="638"/>
      <c r="H915" s="699"/>
      <c r="I915" s="699"/>
      <c r="J915" s="699"/>
      <c r="K915" s="699"/>
      <c r="L915" s="699"/>
      <c r="M915" s="699"/>
      <c r="N915" s="699"/>
      <c r="O915" s="699"/>
      <c r="P915" s="699"/>
      <c r="Q915" s="699"/>
      <c r="R915" s="699"/>
      <c r="S915" s="699"/>
      <c r="T915" s="699"/>
      <c r="U915" s="699"/>
      <c r="V915" s="699"/>
      <c r="W915" s="699"/>
      <c r="X915" s="638"/>
      <c r="Y915" s="638"/>
      <c r="Z915" s="638"/>
    </row>
    <row r="916" spans="1:26" ht="15.75" customHeight="1">
      <c r="A916" s="638"/>
      <c r="B916" s="638"/>
      <c r="C916" s="638"/>
      <c r="D916" s="638"/>
      <c r="E916" s="700"/>
      <c r="F916" s="638"/>
      <c r="G916" s="638"/>
      <c r="H916" s="699"/>
      <c r="I916" s="699"/>
      <c r="J916" s="699"/>
      <c r="K916" s="699"/>
      <c r="L916" s="699"/>
      <c r="M916" s="699"/>
      <c r="N916" s="699"/>
      <c r="O916" s="699"/>
      <c r="P916" s="699"/>
      <c r="Q916" s="699"/>
      <c r="R916" s="699"/>
      <c r="S916" s="699"/>
      <c r="T916" s="699"/>
      <c r="U916" s="699"/>
      <c r="V916" s="699"/>
      <c r="W916" s="699"/>
      <c r="X916" s="638"/>
      <c r="Y916" s="638"/>
      <c r="Z916" s="638"/>
    </row>
    <row r="917" spans="1:26" ht="15.75" customHeight="1">
      <c r="A917" s="638"/>
      <c r="B917" s="638"/>
      <c r="C917" s="638"/>
      <c r="D917" s="638"/>
      <c r="E917" s="700"/>
      <c r="F917" s="638"/>
      <c r="G917" s="638"/>
      <c r="H917" s="699"/>
      <c r="I917" s="699"/>
      <c r="J917" s="699"/>
      <c r="K917" s="699"/>
      <c r="L917" s="699"/>
      <c r="M917" s="699"/>
      <c r="N917" s="699"/>
      <c r="O917" s="699"/>
      <c r="P917" s="699"/>
      <c r="Q917" s="699"/>
      <c r="R917" s="699"/>
      <c r="S917" s="699"/>
      <c r="T917" s="699"/>
      <c r="U917" s="699"/>
      <c r="V917" s="699"/>
      <c r="W917" s="699"/>
      <c r="X917" s="638"/>
      <c r="Y917" s="638"/>
      <c r="Z917" s="638"/>
    </row>
    <row r="918" spans="1:26" ht="15.75" customHeight="1">
      <c r="A918" s="638"/>
      <c r="B918" s="638"/>
      <c r="C918" s="638"/>
      <c r="D918" s="638"/>
      <c r="E918" s="700"/>
      <c r="F918" s="638"/>
      <c r="G918" s="638"/>
      <c r="H918" s="699"/>
      <c r="I918" s="699"/>
      <c r="J918" s="699"/>
      <c r="K918" s="699"/>
      <c r="L918" s="699"/>
      <c r="M918" s="699"/>
      <c r="N918" s="699"/>
      <c r="O918" s="699"/>
      <c r="P918" s="699"/>
      <c r="Q918" s="699"/>
      <c r="R918" s="699"/>
      <c r="S918" s="699"/>
      <c r="T918" s="699"/>
      <c r="U918" s="699"/>
      <c r="V918" s="699"/>
      <c r="W918" s="699"/>
      <c r="X918" s="638"/>
      <c r="Y918" s="638"/>
      <c r="Z918" s="638"/>
    </row>
    <row r="919" spans="1:26" ht="15.75" customHeight="1">
      <c r="A919" s="638"/>
      <c r="B919" s="638"/>
      <c r="C919" s="638"/>
      <c r="D919" s="638"/>
      <c r="E919" s="700"/>
      <c r="F919" s="638"/>
      <c r="G919" s="638"/>
      <c r="H919" s="699"/>
      <c r="I919" s="699"/>
      <c r="J919" s="699"/>
      <c r="K919" s="699"/>
      <c r="L919" s="699"/>
      <c r="M919" s="699"/>
      <c r="N919" s="699"/>
      <c r="O919" s="699"/>
      <c r="P919" s="699"/>
      <c r="Q919" s="699"/>
      <c r="R919" s="699"/>
      <c r="S919" s="699"/>
      <c r="T919" s="699"/>
      <c r="U919" s="699"/>
      <c r="V919" s="699"/>
      <c r="W919" s="699"/>
      <c r="X919" s="638"/>
      <c r="Y919" s="638"/>
      <c r="Z919" s="638"/>
    </row>
    <row r="920" spans="1:26" ht="15.75" customHeight="1">
      <c r="A920" s="638"/>
      <c r="B920" s="638"/>
      <c r="C920" s="638"/>
      <c r="D920" s="638"/>
      <c r="E920" s="700"/>
      <c r="F920" s="638"/>
      <c r="G920" s="638"/>
      <c r="H920" s="699"/>
      <c r="I920" s="699"/>
      <c r="J920" s="699"/>
      <c r="K920" s="699"/>
      <c r="L920" s="699"/>
      <c r="M920" s="699"/>
      <c r="N920" s="699"/>
      <c r="O920" s="699"/>
      <c r="P920" s="699"/>
      <c r="Q920" s="699"/>
      <c r="R920" s="699"/>
      <c r="S920" s="699"/>
      <c r="T920" s="699"/>
      <c r="U920" s="699"/>
      <c r="V920" s="699"/>
      <c r="W920" s="699"/>
      <c r="X920" s="638"/>
      <c r="Y920" s="638"/>
      <c r="Z920" s="638"/>
    </row>
    <row r="921" spans="1:26" ht="15.75" customHeight="1">
      <c r="A921" s="638"/>
      <c r="B921" s="638"/>
      <c r="C921" s="638"/>
      <c r="D921" s="638"/>
      <c r="E921" s="700"/>
      <c r="F921" s="638"/>
      <c r="G921" s="638"/>
      <c r="H921" s="699"/>
      <c r="I921" s="699"/>
      <c r="J921" s="699"/>
      <c r="K921" s="699"/>
      <c r="L921" s="699"/>
      <c r="M921" s="699"/>
      <c r="N921" s="699"/>
      <c r="O921" s="699"/>
      <c r="P921" s="699"/>
      <c r="Q921" s="699"/>
      <c r="R921" s="699"/>
      <c r="S921" s="699"/>
      <c r="T921" s="699"/>
      <c r="U921" s="699"/>
      <c r="V921" s="699"/>
      <c r="W921" s="699"/>
      <c r="X921" s="638"/>
      <c r="Y921" s="638"/>
      <c r="Z921" s="638"/>
    </row>
    <row r="922" spans="1:26" ht="15.75" customHeight="1">
      <c r="A922" s="638"/>
      <c r="B922" s="638"/>
      <c r="C922" s="638"/>
      <c r="D922" s="638"/>
      <c r="E922" s="700"/>
      <c r="F922" s="638"/>
      <c r="G922" s="638"/>
      <c r="H922" s="699"/>
      <c r="I922" s="699"/>
      <c r="J922" s="699"/>
      <c r="K922" s="699"/>
      <c r="L922" s="699"/>
      <c r="M922" s="699"/>
      <c r="N922" s="699"/>
      <c r="O922" s="699"/>
      <c r="P922" s="699"/>
      <c r="Q922" s="699"/>
      <c r="R922" s="699"/>
      <c r="S922" s="699"/>
      <c r="T922" s="699"/>
      <c r="U922" s="699"/>
      <c r="V922" s="699"/>
      <c r="W922" s="699"/>
      <c r="X922" s="638"/>
      <c r="Y922" s="638"/>
      <c r="Z922" s="638"/>
    </row>
    <row r="923" spans="1:26" ht="15.75" customHeight="1">
      <c r="A923" s="638"/>
      <c r="B923" s="638"/>
      <c r="C923" s="638"/>
      <c r="D923" s="638"/>
      <c r="E923" s="700"/>
      <c r="F923" s="638"/>
      <c r="G923" s="638"/>
      <c r="H923" s="699"/>
      <c r="I923" s="699"/>
      <c r="J923" s="699"/>
      <c r="K923" s="699"/>
      <c r="L923" s="699"/>
      <c r="M923" s="699"/>
      <c r="N923" s="699"/>
      <c r="O923" s="699"/>
      <c r="P923" s="699"/>
      <c r="Q923" s="699"/>
      <c r="R923" s="699"/>
      <c r="S923" s="699"/>
      <c r="T923" s="699"/>
      <c r="U923" s="699"/>
      <c r="V923" s="699"/>
      <c r="W923" s="699"/>
      <c r="X923" s="638"/>
      <c r="Y923" s="638"/>
      <c r="Z923" s="638"/>
    </row>
    <row r="924" spans="1:26" ht="15.75" customHeight="1">
      <c r="A924" s="638"/>
      <c r="B924" s="638"/>
      <c r="C924" s="638"/>
      <c r="D924" s="638"/>
      <c r="E924" s="700"/>
      <c r="F924" s="638"/>
      <c r="G924" s="638"/>
      <c r="H924" s="699"/>
      <c r="I924" s="699"/>
      <c r="J924" s="699"/>
      <c r="K924" s="699"/>
      <c r="L924" s="699"/>
      <c r="M924" s="699"/>
      <c r="N924" s="699"/>
      <c r="O924" s="699"/>
      <c r="P924" s="699"/>
      <c r="Q924" s="699"/>
      <c r="R924" s="699"/>
      <c r="S924" s="699"/>
      <c r="T924" s="699"/>
      <c r="U924" s="699"/>
      <c r="V924" s="699"/>
      <c r="W924" s="699"/>
      <c r="X924" s="638"/>
      <c r="Y924" s="638"/>
      <c r="Z924" s="638"/>
    </row>
    <row r="925" spans="1:26" ht="15.75" customHeight="1">
      <c r="A925" s="638"/>
      <c r="B925" s="638"/>
      <c r="C925" s="638"/>
      <c r="D925" s="638"/>
      <c r="E925" s="700"/>
      <c r="F925" s="638"/>
      <c r="G925" s="638"/>
      <c r="H925" s="699"/>
      <c r="I925" s="699"/>
      <c r="J925" s="699"/>
      <c r="K925" s="699"/>
      <c r="L925" s="699"/>
      <c r="M925" s="699"/>
      <c r="N925" s="699"/>
      <c r="O925" s="699"/>
      <c r="P925" s="699"/>
      <c r="Q925" s="699"/>
      <c r="R925" s="699"/>
      <c r="S925" s="699"/>
      <c r="T925" s="699"/>
      <c r="U925" s="699"/>
      <c r="V925" s="699"/>
      <c r="W925" s="699"/>
      <c r="X925" s="638"/>
      <c r="Y925" s="638"/>
      <c r="Z925" s="638"/>
    </row>
    <row r="926" spans="1:26" ht="15.75" customHeight="1">
      <c r="A926" s="638"/>
      <c r="B926" s="638"/>
      <c r="C926" s="638"/>
      <c r="D926" s="638"/>
      <c r="E926" s="700"/>
      <c r="F926" s="638"/>
      <c r="G926" s="638"/>
      <c r="H926" s="699"/>
      <c r="I926" s="699"/>
      <c r="J926" s="699"/>
      <c r="K926" s="699"/>
      <c r="L926" s="699"/>
      <c r="M926" s="699"/>
      <c r="N926" s="699"/>
      <c r="O926" s="699"/>
      <c r="P926" s="699"/>
      <c r="Q926" s="699"/>
      <c r="R926" s="699"/>
      <c r="S926" s="699"/>
      <c r="T926" s="699"/>
      <c r="U926" s="699"/>
      <c r="V926" s="699"/>
      <c r="W926" s="699"/>
      <c r="X926" s="638"/>
      <c r="Y926" s="638"/>
      <c r="Z926" s="638"/>
    </row>
    <row r="927" spans="1:26" ht="15.75" customHeight="1">
      <c r="A927" s="638"/>
      <c r="B927" s="638"/>
      <c r="C927" s="638"/>
      <c r="D927" s="638"/>
      <c r="E927" s="700"/>
      <c r="F927" s="638"/>
      <c r="G927" s="638"/>
      <c r="H927" s="699"/>
      <c r="I927" s="699"/>
      <c r="J927" s="699"/>
      <c r="K927" s="699"/>
      <c r="L927" s="699"/>
      <c r="M927" s="699"/>
      <c r="N927" s="699"/>
      <c r="O927" s="699"/>
      <c r="P927" s="699"/>
      <c r="Q927" s="699"/>
      <c r="R927" s="699"/>
      <c r="S927" s="699"/>
      <c r="T927" s="699"/>
      <c r="U927" s="699"/>
      <c r="V927" s="699"/>
      <c r="W927" s="699"/>
      <c r="X927" s="638"/>
      <c r="Y927" s="638"/>
      <c r="Z927" s="638"/>
    </row>
    <row r="928" spans="1:26" ht="15.75" customHeight="1">
      <c r="A928" s="638"/>
      <c r="B928" s="638"/>
      <c r="C928" s="638"/>
      <c r="D928" s="638"/>
      <c r="E928" s="700"/>
      <c r="F928" s="638"/>
      <c r="G928" s="638"/>
      <c r="H928" s="699"/>
      <c r="I928" s="699"/>
      <c r="J928" s="699"/>
      <c r="K928" s="699"/>
      <c r="L928" s="699"/>
      <c r="M928" s="699"/>
      <c r="N928" s="699"/>
      <c r="O928" s="699"/>
      <c r="P928" s="699"/>
      <c r="Q928" s="699"/>
      <c r="R928" s="699"/>
      <c r="S928" s="699"/>
      <c r="T928" s="699"/>
      <c r="U928" s="699"/>
      <c r="V928" s="699"/>
      <c r="W928" s="699"/>
      <c r="X928" s="638"/>
      <c r="Y928" s="638"/>
      <c r="Z928" s="638"/>
    </row>
    <row r="929" spans="1:26" ht="15.75" customHeight="1">
      <c r="A929" s="638"/>
      <c r="B929" s="638"/>
      <c r="C929" s="638"/>
      <c r="D929" s="638"/>
      <c r="E929" s="700"/>
      <c r="F929" s="638"/>
      <c r="G929" s="638"/>
      <c r="H929" s="699"/>
      <c r="I929" s="699"/>
      <c r="J929" s="699"/>
      <c r="K929" s="699"/>
      <c r="L929" s="699"/>
      <c r="M929" s="699"/>
      <c r="N929" s="699"/>
      <c r="O929" s="699"/>
      <c r="P929" s="699"/>
      <c r="Q929" s="699"/>
      <c r="R929" s="699"/>
      <c r="S929" s="699"/>
      <c r="T929" s="699"/>
      <c r="U929" s="699"/>
      <c r="V929" s="699"/>
      <c r="W929" s="699"/>
      <c r="X929" s="638"/>
      <c r="Y929" s="638"/>
      <c r="Z929" s="638"/>
    </row>
    <row r="930" spans="1:26" ht="15.75" customHeight="1">
      <c r="A930" s="638"/>
      <c r="B930" s="638"/>
      <c r="C930" s="638"/>
      <c r="D930" s="638"/>
      <c r="E930" s="700"/>
      <c r="F930" s="638"/>
      <c r="G930" s="638"/>
      <c r="H930" s="699"/>
      <c r="I930" s="699"/>
      <c r="J930" s="699"/>
      <c r="K930" s="699"/>
      <c r="L930" s="699"/>
      <c r="M930" s="699"/>
      <c r="N930" s="699"/>
      <c r="O930" s="699"/>
      <c r="P930" s="699"/>
      <c r="Q930" s="699"/>
      <c r="R930" s="699"/>
      <c r="S930" s="699"/>
      <c r="T930" s="699"/>
      <c r="U930" s="699"/>
      <c r="V930" s="699"/>
      <c r="W930" s="699"/>
      <c r="X930" s="638"/>
      <c r="Y930" s="638"/>
      <c r="Z930" s="638"/>
    </row>
    <row r="931" spans="1:26" ht="15.75" customHeight="1">
      <c r="A931" s="638"/>
      <c r="B931" s="638"/>
      <c r="C931" s="638"/>
      <c r="D931" s="638"/>
      <c r="E931" s="700"/>
      <c r="F931" s="638"/>
      <c r="G931" s="638"/>
      <c r="H931" s="699"/>
      <c r="I931" s="699"/>
      <c r="J931" s="699"/>
      <c r="K931" s="699"/>
      <c r="L931" s="699"/>
      <c r="M931" s="699"/>
      <c r="N931" s="699"/>
      <c r="O931" s="699"/>
      <c r="P931" s="699"/>
      <c r="Q931" s="699"/>
      <c r="R931" s="699"/>
      <c r="S931" s="699"/>
      <c r="T931" s="699"/>
      <c r="U931" s="699"/>
      <c r="V931" s="699"/>
      <c r="W931" s="699"/>
      <c r="X931" s="638"/>
      <c r="Y931" s="638"/>
      <c r="Z931" s="638"/>
    </row>
    <row r="932" spans="1:26" ht="15.75" customHeight="1">
      <c r="A932" s="638"/>
      <c r="B932" s="638"/>
      <c r="C932" s="638"/>
      <c r="D932" s="638"/>
      <c r="E932" s="700"/>
      <c r="F932" s="638"/>
      <c r="G932" s="638"/>
      <c r="H932" s="699"/>
      <c r="I932" s="699"/>
      <c r="J932" s="699"/>
      <c r="K932" s="699"/>
      <c r="L932" s="699"/>
      <c r="M932" s="699"/>
      <c r="N932" s="699"/>
      <c r="O932" s="699"/>
      <c r="P932" s="699"/>
      <c r="Q932" s="699"/>
      <c r="R932" s="699"/>
      <c r="S932" s="699"/>
      <c r="T932" s="699"/>
      <c r="U932" s="699"/>
      <c r="V932" s="699"/>
      <c r="W932" s="699"/>
      <c r="X932" s="638"/>
      <c r="Y932" s="638"/>
      <c r="Z932" s="638"/>
    </row>
    <row r="933" spans="1:26" ht="15.75" customHeight="1">
      <c r="A933" s="638"/>
      <c r="B933" s="638"/>
      <c r="C933" s="638"/>
      <c r="D933" s="638"/>
      <c r="E933" s="700"/>
      <c r="F933" s="638"/>
      <c r="G933" s="638"/>
      <c r="H933" s="699"/>
      <c r="I933" s="699"/>
      <c r="J933" s="699"/>
      <c r="K933" s="699"/>
      <c r="L933" s="699"/>
      <c r="M933" s="699"/>
      <c r="N933" s="699"/>
      <c r="O933" s="699"/>
      <c r="P933" s="699"/>
      <c r="Q933" s="699"/>
      <c r="R933" s="699"/>
      <c r="S933" s="699"/>
      <c r="T933" s="699"/>
      <c r="U933" s="699"/>
      <c r="V933" s="699"/>
      <c r="W933" s="699"/>
      <c r="X933" s="638"/>
      <c r="Y933" s="638"/>
      <c r="Z933" s="638"/>
    </row>
    <row r="934" spans="1:26" ht="15.75" customHeight="1">
      <c r="A934" s="638"/>
      <c r="B934" s="638"/>
      <c r="C934" s="638"/>
      <c r="D934" s="638"/>
      <c r="E934" s="700"/>
      <c r="F934" s="638"/>
      <c r="G934" s="638"/>
      <c r="H934" s="699"/>
      <c r="I934" s="699"/>
      <c r="J934" s="699"/>
      <c r="K934" s="699"/>
      <c r="L934" s="699"/>
      <c r="M934" s="699"/>
      <c r="N934" s="699"/>
      <c r="O934" s="699"/>
      <c r="P934" s="699"/>
      <c r="Q934" s="699"/>
      <c r="R934" s="699"/>
      <c r="S934" s="699"/>
      <c r="T934" s="699"/>
      <c r="U934" s="699"/>
      <c r="V934" s="699"/>
      <c r="W934" s="699"/>
      <c r="X934" s="638"/>
      <c r="Y934" s="638"/>
      <c r="Z934" s="638"/>
    </row>
    <row r="935" spans="1:26" ht="15.75" customHeight="1">
      <c r="A935" s="638"/>
      <c r="B935" s="638"/>
      <c r="C935" s="638"/>
      <c r="D935" s="638"/>
      <c r="E935" s="700"/>
      <c r="F935" s="638"/>
      <c r="G935" s="638"/>
      <c r="H935" s="699"/>
      <c r="I935" s="699"/>
      <c r="J935" s="699"/>
      <c r="K935" s="699"/>
      <c r="L935" s="699"/>
      <c r="M935" s="699"/>
      <c r="N935" s="699"/>
      <c r="O935" s="699"/>
      <c r="P935" s="699"/>
      <c r="Q935" s="699"/>
      <c r="R935" s="699"/>
      <c r="S935" s="699"/>
      <c r="T935" s="699"/>
      <c r="U935" s="699"/>
      <c r="V935" s="699"/>
      <c r="W935" s="699"/>
      <c r="X935" s="638"/>
      <c r="Y935" s="638"/>
      <c r="Z935" s="638"/>
    </row>
    <row r="936" spans="1:26" ht="15.75" customHeight="1">
      <c r="A936" s="638"/>
      <c r="B936" s="638"/>
      <c r="C936" s="638"/>
      <c r="D936" s="638"/>
      <c r="E936" s="700"/>
      <c r="F936" s="638"/>
      <c r="G936" s="638"/>
      <c r="H936" s="699"/>
      <c r="I936" s="699"/>
      <c r="J936" s="699"/>
      <c r="K936" s="699"/>
      <c r="L936" s="699"/>
      <c r="M936" s="699"/>
      <c r="N936" s="699"/>
      <c r="O936" s="699"/>
      <c r="P936" s="699"/>
      <c r="Q936" s="699"/>
      <c r="R936" s="699"/>
      <c r="S936" s="699"/>
      <c r="T936" s="699"/>
      <c r="U936" s="699"/>
      <c r="V936" s="699"/>
      <c r="W936" s="699"/>
      <c r="X936" s="638"/>
      <c r="Y936" s="638"/>
      <c r="Z936" s="638"/>
    </row>
    <row r="937" spans="1:26" ht="15.75" customHeight="1">
      <c r="A937" s="638"/>
      <c r="B937" s="638"/>
      <c r="C937" s="638"/>
      <c r="D937" s="638"/>
      <c r="E937" s="700"/>
      <c r="F937" s="638"/>
      <c r="G937" s="638"/>
      <c r="H937" s="699"/>
      <c r="I937" s="699"/>
      <c r="J937" s="699"/>
      <c r="K937" s="699"/>
      <c r="L937" s="699"/>
      <c r="M937" s="699"/>
      <c r="N937" s="699"/>
      <c r="O937" s="699"/>
      <c r="P937" s="699"/>
      <c r="Q937" s="699"/>
      <c r="R937" s="699"/>
      <c r="S937" s="699"/>
      <c r="T937" s="699"/>
      <c r="U937" s="699"/>
      <c r="V937" s="699"/>
      <c r="W937" s="699"/>
      <c r="X937" s="638"/>
      <c r="Y937" s="638"/>
      <c r="Z937" s="638"/>
    </row>
    <row r="938" spans="1:26" ht="15.75" customHeight="1">
      <c r="A938" s="638"/>
      <c r="B938" s="638"/>
      <c r="C938" s="638"/>
      <c r="D938" s="638"/>
      <c r="E938" s="700"/>
      <c r="F938" s="638"/>
      <c r="G938" s="638"/>
      <c r="H938" s="699"/>
      <c r="I938" s="699"/>
      <c r="J938" s="699"/>
      <c r="K938" s="699"/>
      <c r="L938" s="699"/>
      <c r="M938" s="699"/>
      <c r="N938" s="699"/>
      <c r="O938" s="699"/>
      <c r="P938" s="699"/>
      <c r="Q938" s="699"/>
      <c r="R938" s="699"/>
      <c r="S938" s="699"/>
      <c r="T938" s="699"/>
      <c r="U938" s="699"/>
      <c r="V938" s="699"/>
      <c r="W938" s="699"/>
      <c r="X938" s="638"/>
      <c r="Y938" s="638"/>
      <c r="Z938" s="638"/>
    </row>
    <row r="939" spans="1:26" ht="15.75" customHeight="1">
      <c r="A939" s="638"/>
      <c r="B939" s="638"/>
      <c r="C939" s="638"/>
      <c r="D939" s="638"/>
      <c r="E939" s="700"/>
      <c r="F939" s="638"/>
      <c r="G939" s="638"/>
      <c r="H939" s="699"/>
      <c r="I939" s="699"/>
      <c r="J939" s="699"/>
      <c r="K939" s="699"/>
      <c r="L939" s="699"/>
      <c r="M939" s="699"/>
      <c r="N939" s="699"/>
      <c r="O939" s="699"/>
      <c r="P939" s="699"/>
      <c r="Q939" s="699"/>
      <c r="R939" s="699"/>
      <c r="S939" s="699"/>
      <c r="T939" s="699"/>
      <c r="U939" s="699"/>
      <c r="V939" s="699"/>
      <c r="W939" s="699"/>
      <c r="X939" s="638"/>
      <c r="Y939" s="638"/>
      <c r="Z939" s="638"/>
    </row>
    <row r="940" spans="1:26" ht="15.75" customHeight="1">
      <c r="A940" s="638"/>
      <c r="B940" s="638"/>
      <c r="C940" s="638"/>
      <c r="D940" s="638"/>
      <c r="E940" s="700"/>
      <c r="F940" s="638"/>
      <c r="G940" s="638"/>
      <c r="H940" s="699"/>
      <c r="I940" s="699"/>
      <c r="J940" s="699"/>
      <c r="K940" s="699"/>
      <c r="L940" s="699"/>
      <c r="M940" s="699"/>
      <c r="N940" s="699"/>
      <c r="O940" s="699"/>
      <c r="P940" s="699"/>
      <c r="Q940" s="699"/>
      <c r="R940" s="699"/>
      <c r="S940" s="699"/>
      <c r="T940" s="699"/>
      <c r="U940" s="699"/>
      <c r="V940" s="699"/>
      <c r="W940" s="699"/>
      <c r="X940" s="638"/>
      <c r="Y940" s="638"/>
      <c r="Z940" s="638"/>
    </row>
    <row r="941" spans="1:26" ht="15.75" customHeight="1">
      <c r="A941" s="638"/>
      <c r="B941" s="638"/>
      <c r="C941" s="638"/>
      <c r="D941" s="638"/>
      <c r="E941" s="700"/>
      <c r="F941" s="638"/>
      <c r="G941" s="638"/>
      <c r="H941" s="699"/>
      <c r="I941" s="699"/>
      <c r="J941" s="699"/>
      <c r="K941" s="699"/>
      <c r="L941" s="699"/>
      <c r="M941" s="699"/>
      <c r="N941" s="699"/>
      <c r="O941" s="699"/>
      <c r="P941" s="699"/>
      <c r="Q941" s="699"/>
      <c r="R941" s="699"/>
      <c r="S941" s="699"/>
      <c r="T941" s="699"/>
      <c r="U941" s="699"/>
      <c r="V941" s="699"/>
      <c r="W941" s="699"/>
      <c r="X941" s="638"/>
      <c r="Y941" s="638"/>
      <c r="Z941" s="638"/>
    </row>
    <row r="942" spans="1:26" ht="15.75" customHeight="1">
      <c r="A942" s="638"/>
      <c r="B942" s="638"/>
      <c r="C942" s="638"/>
      <c r="D942" s="638"/>
      <c r="E942" s="700"/>
      <c r="F942" s="638"/>
      <c r="G942" s="638"/>
      <c r="H942" s="699"/>
      <c r="I942" s="699"/>
      <c r="J942" s="699"/>
      <c r="K942" s="699"/>
      <c r="L942" s="699"/>
      <c r="M942" s="699"/>
      <c r="N942" s="699"/>
      <c r="O942" s="699"/>
      <c r="P942" s="699"/>
      <c r="Q942" s="699"/>
      <c r="R942" s="699"/>
      <c r="S942" s="699"/>
      <c r="T942" s="699"/>
      <c r="U942" s="699"/>
      <c r="V942" s="699"/>
      <c r="W942" s="699"/>
      <c r="X942" s="638"/>
      <c r="Y942" s="638"/>
      <c r="Z942" s="638"/>
    </row>
    <row r="943" spans="1:26" ht="15.75" customHeight="1">
      <c r="A943" s="638"/>
      <c r="B943" s="638"/>
      <c r="C943" s="638"/>
      <c r="D943" s="638"/>
      <c r="E943" s="700"/>
      <c r="F943" s="638"/>
      <c r="G943" s="638"/>
      <c r="H943" s="699"/>
      <c r="I943" s="699"/>
      <c r="J943" s="699"/>
      <c r="K943" s="699"/>
      <c r="L943" s="699"/>
      <c r="M943" s="699"/>
      <c r="N943" s="699"/>
      <c r="O943" s="699"/>
      <c r="P943" s="699"/>
      <c r="Q943" s="699"/>
      <c r="R943" s="699"/>
      <c r="S943" s="699"/>
      <c r="T943" s="699"/>
      <c r="U943" s="699"/>
      <c r="V943" s="699"/>
      <c r="W943" s="699"/>
      <c r="X943" s="638"/>
      <c r="Y943" s="638"/>
      <c r="Z943" s="638"/>
    </row>
    <row r="944" spans="1:26" ht="15.75" customHeight="1">
      <c r="A944" s="638"/>
      <c r="B944" s="638"/>
      <c r="C944" s="638"/>
      <c r="D944" s="638"/>
      <c r="E944" s="700"/>
      <c r="F944" s="638"/>
      <c r="G944" s="638"/>
      <c r="H944" s="699"/>
      <c r="I944" s="699"/>
      <c r="J944" s="699"/>
      <c r="K944" s="699"/>
      <c r="L944" s="699"/>
      <c r="M944" s="699"/>
      <c r="N944" s="699"/>
      <c r="O944" s="699"/>
      <c r="P944" s="699"/>
      <c r="Q944" s="699"/>
      <c r="R944" s="699"/>
      <c r="S944" s="699"/>
      <c r="T944" s="699"/>
      <c r="U944" s="699"/>
      <c r="V944" s="699"/>
      <c r="W944" s="699"/>
      <c r="X944" s="638"/>
      <c r="Y944" s="638"/>
      <c r="Z944" s="638"/>
    </row>
    <row r="945" spans="1:26" ht="15.75" customHeight="1">
      <c r="A945" s="638"/>
      <c r="B945" s="638"/>
      <c r="C945" s="638"/>
      <c r="D945" s="638"/>
      <c r="E945" s="700"/>
      <c r="F945" s="638"/>
      <c r="G945" s="638"/>
      <c r="H945" s="699"/>
      <c r="I945" s="699"/>
      <c r="J945" s="699"/>
      <c r="K945" s="699"/>
      <c r="L945" s="699"/>
      <c r="M945" s="699"/>
      <c r="N945" s="699"/>
      <c r="O945" s="699"/>
      <c r="P945" s="699"/>
      <c r="Q945" s="699"/>
      <c r="R945" s="699"/>
      <c r="S945" s="699"/>
      <c r="T945" s="699"/>
      <c r="U945" s="699"/>
      <c r="V945" s="699"/>
      <c r="W945" s="699"/>
      <c r="X945" s="638"/>
      <c r="Y945" s="638"/>
      <c r="Z945" s="638"/>
    </row>
    <row r="946" spans="1:26" ht="15.75" customHeight="1">
      <c r="A946" s="638"/>
      <c r="B946" s="638"/>
      <c r="C946" s="638"/>
      <c r="D946" s="638"/>
      <c r="E946" s="700"/>
      <c r="F946" s="638"/>
      <c r="G946" s="638"/>
      <c r="H946" s="699"/>
      <c r="I946" s="699"/>
      <c r="J946" s="699"/>
      <c r="K946" s="699"/>
      <c r="L946" s="699"/>
      <c r="M946" s="699"/>
      <c r="N946" s="699"/>
      <c r="O946" s="699"/>
      <c r="P946" s="699"/>
      <c r="Q946" s="699"/>
      <c r="R946" s="699"/>
      <c r="S946" s="699"/>
      <c r="T946" s="699"/>
      <c r="U946" s="699"/>
      <c r="V946" s="699"/>
      <c r="W946" s="699"/>
      <c r="X946" s="638"/>
      <c r="Y946" s="638"/>
      <c r="Z946" s="638"/>
    </row>
    <row r="947" spans="1:26" ht="15.75" customHeight="1">
      <c r="A947" s="638"/>
      <c r="B947" s="638"/>
      <c r="C947" s="638"/>
      <c r="D947" s="638"/>
      <c r="E947" s="700"/>
      <c r="F947" s="638"/>
      <c r="G947" s="638"/>
      <c r="H947" s="699"/>
      <c r="I947" s="699"/>
      <c r="J947" s="699"/>
      <c r="K947" s="699"/>
      <c r="L947" s="699"/>
      <c r="M947" s="699"/>
      <c r="N947" s="699"/>
      <c r="O947" s="699"/>
      <c r="P947" s="699"/>
      <c r="Q947" s="699"/>
      <c r="R947" s="699"/>
      <c r="S947" s="699"/>
      <c r="T947" s="699"/>
      <c r="U947" s="699"/>
      <c r="V947" s="699"/>
      <c r="W947" s="699"/>
      <c r="X947" s="638"/>
      <c r="Y947" s="638"/>
      <c r="Z947" s="638"/>
    </row>
    <row r="948" spans="1:26" ht="15.75" customHeight="1">
      <c r="A948" s="638"/>
      <c r="B948" s="638"/>
      <c r="C948" s="638"/>
      <c r="D948" s="638"/>
      <c r="E948" s="700"/>
      <c r="F948" s="638"/>
      <c r="G948" s="638"/>
      <c r="H948" s="699"/>
      <c r="I948" s="699"/>
      <c r="J948" s="699"/>
      <c r="K948" s="699"/>
      <c r="L948" s="699"/>
      <c r="M948" s="699"/>
      <c r="N948" s="699"/>
      <c r="O948" s="699"/>
      <c r="P948" s="699"/>
      <c r="Q948" s="699"/>
      <c r="R948" s="699"/>
      <c r="S948" s="699"/>
      <c r="T948" s="699"/>
      <c r="U948" s="699"/>
      <c r="V948" s="699"/>
      <c r="W948" s="699"/>
      <c r="X948" s="638"/>
      <c r="Y948" s="638"/>
      <c r="Z948" s="638"/>
    </row>
    <row r="949" spans="1:26" ht="15.75" customHeight="1">
      <c r="A949" s="638"/>
      <c r="B949" s="638"/>
      <c r="C949" s="638"/>
      <c r="D949" s="638"/>
      <c r="E949" s="700"/>
      <c r="F949" s="638"/>
      <c r="G949" s="638"/>
      <c r="H949" s="699"/>
      <c r="I949" s="699"/>
      <c r="J949" s="699"/>
      <c r="K949" s="699"/>
      <c r="L949" s="699"/>
      <c r="M949" s="699"/>
      <c r="N949" s="699"/>
      <c r="O949" s="699"/>
      <c r="P949" s="699"/>
      <c r="Q949" s="699"/>
      <c r="R949" s="699"/>
      <c r="S949" s="699"/>
      <c r="T949" s="699"/>
      <c r="U949" s="699"/>
      <c r="V949" s="699"/>
      <c r="W949" s="699"/>
      <c r="X949" s="638"/>
      <c r="Y949" s="638"/>
      <c r="Z949" s="638"/>
    </row>
    <row r="950" spans="1:26" ht="15.75" customHeight="1">
      <c r="A950" s="638"/>
      <c r="B950" s="638"/>
      <c r="C950" s="638"/>
      <c r="D950" s="638"/>
      <c r="E950" s="700"/>
      <c r="F950" s="638"/>
      <c r="G950" s="638"/>
      <c r="H950" s="699"/>
      <c r="I950" s="699"/>
      <c r="J950" s="699"/>
      <c r="K950" s="699"/>
      <c r="L950" s="699"/>
      <c r="M950" s="699"/>
      <c r="N950" s="699"/>
      <c r="O950" s="699"/>
      <c r="P950" s="699"/>
      <c r="Q950" s="699"/>
      <c r="R950" s="699"/>
      <c r="S950" s="699"/>
      <c r="T950" s="699"/>
      <c r="U950" s="699"/>
      <c r="V950" s="699"/>
      <c r="W950" s="699"/>
      <c r="X950" s="638"/>
      <c r="Y950" s="638"/>
      <c r="Z950" s="638"/>
    </row>
    <row r="951" spans="1:26" ht="15.75" customHeight="1">
      <c r="A951" s="638"/>
      <c r="B951" s="638"/>
      <c r="C951" s="638"/>
      <c r="D951" s="638"/>
      <c r="E951" s="700"/>
      <c r="F951" s="638"/>
      <c r="G951" s="638"/>
      <c r="H951" s="699"/>
      <c r="I951" s="699"/>
      <c r="J951" s="699"/>
      <c r="K951" s="699"/>
      <c r="L951" s="699"/>
      <c r="M951" s="699"/>
      <c r="N951" s="699"/>
      <c r="O951" s="699"/>
      <c r="P951" s="699"/>
      <c r="Q951" s="699"/>
      <c r="R951" s="699"/>
      <c r="S951" s="699"/>
      <c r="T951" s="699"/>
      <c r="U951" s="699"/>
      <c r="V951" s="699"/>
      <c r="W951" s="699"/>
      <c r="X951" s="638"/>
      <c r="Y951" s="638"/>
      <c r="Z951" s="638"/>
    </row>
    <row r="952" spans="1:26" ht="15.75" customHeight="1">
      <c r="A952" s="638"/>
      <c r="B952" s="638"/>
      <c r="C952" s="638"/>
      <c r="D952" s="638"/>
      <c r="E952" s="700"/>
      <c r="F952" s="638"/>
      <c r="G952" s="638"/>
      <c r="H952" s="699"/>
      <c r="I952" s="699"/>
      <c r="J952" s="699"/>
      <c r="K952" s="699"/>
      <c r="L952" s="699"/>
      <c r="M952" s="699"/>
      <c r="N952" s="699"/>
      <c r="O952" s="699"/>
      <c r="P952" s="699"/>
      <c r="Q952" s="699"/>
      <c r="R952" s="699"/>
      <c r="S952" s="699"/>
      <c r="T952" s="699"/>
      <c r="U952" s="699"/>
      <c r="V952" s="699"/>
      <c r="W952" s="699"/>
      <c r="X952" s="638"/>
      <c r="Y952" s="638"/>
      <c r="Z952" s="638"/>
    </row>
    <row r="953" spans="1:26" ht="15.75" customHeight="1">
      <c r="A953" s="638"/>
      <c r="B953" s="638"/>
      <c r="C953" s="638"/>
      <c r="D953" s="638"/>
      <c r="E953" s="700"/>
      <c r="F953" s="638"/>
      <c r="G953" s="638"/>
      <c r="H953" s="699"/>
      <c r="I953" s="699"/>
      <c r="J953" s="699"/>
      <c r="K953" s="699"/>
      <c r="L953" s="699"/>
      <c r="M953" s="699"/>
      <c r="N953" s="699"/>
      <c r="O953" s="699"/>
      <c r="P953" s="699"/>
      <c r="Q953" s="699"/>
      <c r="R953" s="699"/>
      <c r="S953" s="699"/>
      <c r="T953" s="699"/>
      <c r="U953" s="699"/>
      <c r="V953" s="699"/>
      <c r="W953" s="699"/>
      <c r="X953" s="638"/>
      <c r="Y953" s="638"/>
      <c r="Z953" s="638"/>
    </row>
    <row r="954" spans="1:26" ht="15.75" customHeight="1">
      <c r="A954" s="638"/>
      <c r="B954" s="638"/>
      <c r="C954" s="638"/>
      <c r="D954" s="638"/>
      <c r="E954" s="700"/>
      <c r="F954" s="638"/>
      <c r="G954" s="638"/>
      <c r="H954" s="699"/>
      <c r="I954" s="699"/>
      <c r="J954" s="699"/>
      <c r="K954" s="699"/>
      <c r="L954" s="699"/>
      <c r="M954" s="699"/>
      <c r="N954" s="699"/>
      <c r="O954" s="699"/>
      <c r="P954" s="699"/>
      <c r="Q954" s="699"/>
      <c r="R954" s="699"/>
      <c r="S954" s="699"/>
      <c r="T954" s="699"/>
      <c r="U954" s="699"/>
      <c r="V954" s="699"/>
      <c r="W954" s="699"/>
      <c r="X954" s="638"/>
      <c r="Y954" s="638"/>
      <c r="Z954" s="638"/>
    </row>
    <row r="955" spans="1:26" ht="15.75" customHeight="1">
      <c r="A955" s="638"/>
      <c r="B955" s="638"/>
      <c r="C955" s="638"/>
      <c r="D955" s="638"/>
      <c r="E955" s="700"/>
      <c r="F955" s="638"/>
      <c r="G955" s="638"/>
      <c r="H955" s="699"/>
      <c r="I955" s="699"/>
      <c r="J955" s="699"/>
      <c r="K955" s="699"/>
      <c r="L955" s="699"/>
      <c r="M955" s="699"/>
      <c r="N955" s="699"/>
      <c r="O955" s="699"/>
      <c r="P955" s="699"/>
      <c r="Q955" s="699"/>
      <c r="R955" s="699"/>
      <c r="S955" s="699"/>
      <c r="T955" s="699"/>
      <c r="U955" s="699"/>
      <c r="V955" s="699"/>
      <c r="W955" s="699"/>
      <c r="X955" s="638"/>
      <c r="Y955" s="638"/>
      <c r="Z955" s="638"/>
    </row>
    <row r="956" spans="1:26" ht="15.75" customHeight="1">
      <c r="A956" s="638"/>
      <c r="B956" s="638"/>
      <c r="C956" s="638"/>
      <c r="D956" s="638"/>
      <c r="E956" s="700"/>
      <c r="F956" s="638"/>
      <c r="G956" s="638"/>
      <c r="H956" s="699"/>
      <c r="I956" s="699"/>
      <c r="J956" s="699"/>
      <c r="K956" s="699"/>
      <c r="L956" s="699"/>
      <c r="M956" s="699"/>
      <c r="N956" s="699"/>
      <c r="O956" s="699"/>
      <c r="P956" s="699"/>
      <c r="Q956" s="699"/>
      <c r="R956" s="699"/>
      <c r="S956" s="699"/>
      <c r="T956" s="699"/>
      <c r="U956" s="699"/>
      <c r="V956" s="699"/>
      <c r="W956" s="699"/>
      <c r="X956" s="638"/>
      <c r="Y956" s="638"/>
      <c r="Z956" s="638"/>
    </row>
    <row r="957" spans="1:26" ht="15.75" customHeight="1">
      <c r="A957" s="638"/>
      <c r="B957" s="638"/>
      <c r="C957" s="638"/>
      <c r="D957" s="638"/>
      <c r="E957" s="700"/>
      <c r="F957" s="638"/>
      <c r="G957" s="638"/>
      <c r="H957" s="699"/>
      <c r="I957" s="699"/>
      <c r="J957" s="699"/>
      <c r="K957" s="699"/>
      <c r="L957" s="699"/>
      <c r="M957" s="699"/>
      <c r="N957" s="699"/>
      <c r="O957" s="699"/>
      <c r="P957" s="699"/>
      <c r="Q957" s="699"/>
      <c r="R957" s="699"/>
      <c r="S957" s="699"/>
      <c r="T957" s="699"/>
      <c r="U957" s="699"/>
      <c r="V957" s="699"/>
      <c r="W957" s="699"/>
      <c r="X957" s="638"/>
      <c r="Y957" s="638"/>
      <c r="Z957" s="638"/>
    </row>
    <row r="958" spans="1:26" ht="15.75" customHeight="1">
      <c r="A958" s="638"/>
      <c r="B958" s="638"/>
      <c r="C958" s="638"/>
      <c r="D958" s="638"/>
      <c r="E958" s="700"/>
      <c r="F958" s="638"/>
      <c r="G958" s="638"/>
      <c r="H958" s="699"/>
      <c r="I958" s="699"/>
      <c r="J958" s="699"/>
      <c r="K958" s="699"/>
      <c r="L958" s="699"/>
      <c r="M958" s="699"/>
      <c r="N958" s="699"/>
      <c r="O958" s="699"/>
      <c r="P958" s="699"/>
      <c r="Q958" s="699"/>
      <c r="R958" s="699"/>
      <c r="S958" s="699"/>
      <c r="T958" s="699"/>
      <c r="U958" s="699"/>
      <c r="V958" s="699"/>
      <c r="W958" s="699"/>
      <c r="X958" s="638"/>
      <c r="Y958" s="638"/>
      <c r="Z958" s="638"/>
    </row>
    <row r="959" spans="1:26" ht="15.75" customHeight="1">
      <c r="A959" s="638"/>
      <c r="B959" s="638"/>
      <c r="C959" s="638"/>
      <c r="D959" s="638"/>
      <c r="E959" s="700"/>
      <c r="F959" s="638"/>
      <c r="G959" s="638"/>
      <c r="H959" s="699"/>
      <c r="I959" s="699"/>
      <c r="J959" s="699"/>
      <c r="K959" s="699"/>
      <c r="L959" s="699"/>
      <c r="M959" s="699"/>
      <c r="N959" s="699"/>
      <c r="O959" s="699"/>
      <c r="P959" s="699"/>
      <c r="Q959" s="699"/>
      <c r="R959" s="699"/>
      <c r="S959" s="699"/>
      <c r="T959" s="699"/>
      <c r="U959" s="699"/>
      <c r="V959" s="699"/>
      <c r="W959" s="699"/>
      <c r="X959" s="638"/>
      <c r="Y959" s="638"/>
      <c r="Z959" s="638"/>
    </row>
    <row r="960" spans="1:26" ht="15.75" customHeight="1">
      <c r="A960" s="638"/>
      <c r="B960" s="638"/>
      <c r="C960" s="638"/>
      <c r="D960" s="638"/>
      <c r="E960" s="700"/>
      <c r="F960" s="638"/>
      <c r="G960" s="638"/>
      <c r="H960" s="699"/>
      <c r="I960" s="699"/>
      <c r="J960" s="699"/>
      <c r="K960" s="699"/>
      <c r="L960" s="699"/>
      <c r="M960" s="699"/>
      <c r="N960" s="699"/>
      <c r="O960" s="699"/>
      <c r="P960" s="699"/>
      <c r="Q960" s="699"/>
      <c r="R960" s="699"/>
      <c r="S960" s="699"/>
      <c r="T960" s="699"/>
      <c r="U960" s="699"/>
      <c r="V960" s="699"/>
      <c r="W960" s="699"/>
      <c r="X960" s="638"/>
      <c r="Y960" s="638"/>
      <c r="Z960" s="638"/>
    </row>
    <row r="961" spans="1:26" ht="15.75" customHeight="1">
      <c r="A961" s="638"/>
      <c r="B961" s="638"/>
      <c r="C961" s="638"/>
      <c r="D961" s="638"/>
      <c r="E961" s="700"/>
      <c r="F961" s="638"/>
      <c r="G961" s="638"/>
      <c r="H961" s="699"/>
      <c r="I961" s="699"/>
      <c r="J961" s="699"/>
      <c r="K961" s="699"/>
      <c r="L961" s="699"/>
      <c r="M961" s="699"/>
      <c r="N961" s="699"/>
      <c r="O961" s="699"/>
      <c r="P961" s="699"/>
      <c r="Q961" s="699"/>
      <c r="R961" s="699"/>
      <c r="S961" s="699"/>
      <c r="T961" s="699"/>
      <c r="U961" s="699"/>
      <c r="V961" s="699"/>
      <c r="W961" s="699"/>
      <c r="X961" s="638"/>
      <c r="Y961" s="638"/>
      <c r="Z961" s="638"/>
    </row>
    <row r="962" spans="1:26" ht="15.75" customHeight="1">
      <c r="A962" s="638"/>
      <c r="B962" s="638"/>
      <c r="C962" s="638"/>
      <c r="D962" s="638"/>
      <c r="E962" s="700"/>
      <c r="F962" s="638"/>
      <c r="G962" s="638"/>
      <c r="H962" s="699"/>
      <c r="I962" s="699"/>
      <c r="J962" s="699"/>
      <c r="K962" s="699"/>
      <c r="L962" s="699"/>
      <c r="M962" s="699"/>
      <c r="N962" s="699"/>
      <c r="O962" s="699"/>
      <c r="P962" s="699"/>
      <c r="Q962" s="699"/>
      <c r="R962" s="699"/>
      <c r="S962" s="699"/>
      <c r="T962" s="699"/>
      <c r="U962" s="699"/>
      <c r="V962" s="699"/>
      <c r="W962" s="699"/>
      <c r="X962" s="638"/>
      <c r="Y962" s="638"/>
      <c r="Z962" s="638"/>
    </row>
    <row r="963" spans="1:26" ht="15.75" customHeight="1">
      <c r="A963" s="638"/>
      <c r="B963" s="638"/>
      <c r="C963" s="638"/>
      <c r="D963" s="638"/>
      <c r="E963" s="700"/>
      <c r="F963" s="638"/>
      <c r="G963" s="638"/>
      <c r="H963" s="699"/>
      <c r="I963" s="699"/>
      <c r="J963" s="699"/>
      <c r="K963" s="699"/>
      <c r="L963" s="699"/>
      <c r="M963" s="699"/>
      <c r="N963" s="699"/>
      <c r="O963" s="699"/>
      <c r="P963" s="699"/>
      <c r="Q963" s="699"/>
      <c r="R963" s="699"/>
      <c r="S963" s="699"/>
      <c r="T963" s="699"/>
      <c r="U963" s="699"/>
      <c r="V963" s="699"/>
      <c r="W963" s="699"/>
      <c r="X963" s="638"/>
      <c r="Y963" s="638"/>
      <c r="Z963" s="638"/>
    </row>
    <row r="964" spans="1:26" ht="15.75" customHeight="1">
      <c r="A964" s="638"/>
      <c r="B964" s="638"/>
      <c r="C964" s="638"/>
      <c r="D964" s="638"/>
      <c r="E964" s="700"/>
      <c r="F964" s="638"/>
      <c r="G964" s="638"/>
      <c r="H964" s="699"/>
      <c r="I964" s="699"/>
      <c r="J964" s="699"/>
      <c r="K964" s="699"/>
      <c r="L964" s="699"/>
      <c r="M964" s="699"/>
      <c r="N964" s="699"/>
      <c r="O964" s="699"/>
      <c r="P964" s="699"/>
      <c r="Q964" s="699"/>
      <c r="R964" s="699"/>
      <c r="S964" s="699"/>
      <c r="T964" s="699"/>
      <c r="U964" s="699"/>
      <c r="V964" s="699"/>
      <c r="W964" s="699"/>
      <c r="X964" s="638"/>
      <c r="Y964" s="638"/>
      <c r="Z964" s="638"/>
    </row>
    <row r="965" spans="1:26" ht="15.75" customHeight="1">
      <c r="A965" s="638"/>
      <c r="B965" s="638"/>
      <c r="C965" s="638"/>
      <c r="D965" s="638"/>
      <c r="E965" s="700"/>
      <c r="F965" s="638"/>
      <c r="G965" s="638"/>
      <c r="H965" s="699"/>
      <c r="I965" s="699"/>
      <c r="J965" s="699"/>
      <c r="K965" s="699"/>
      <c r="L965" s="699"/>
      <c r="M965" s="699"/>
      <c r="N965" s="699"/>
      <c r="O965" s="699"/>
      <c r="P965" s="699"/>
      <c r="Q965" s="699"/>
      <c r="R965" s="699"/>
      <c r="S965" s="699"/>
      <c r="T965" s="699"/>
      <c r="U965" s="699"/>
      <c r="V965" s="699"/>
      <c r="W965" s="699"/>
      <c r="X965" s="638"/>
      <c r="Y965" s="638"/>
      <c r="Z965" s="638"/>
    </row>
    <row r="966" spans="1:26" ht="15.75" customHeight="1">
      <c r="A966" s="638"/>
      <c r="B966" s="638"/>
      <c r="C966" s="638"/>
      <c r="D966" s="638"/>
      <c r="E966" s="700"/>
      <c r="F966" s="638"/>
      <c r="G966" s="638"/>
      <c r="H966" s="699"/>
      <c r="I966" s="699"/>
      <c r="J966" s="699"/>
      <c r="K966" s="699"/>
      <c r="L966" s="699"/>
      <c r="M966" s="699"/>
      <c r="N966" s="699"/>
      <c r="O966" s="699"/>
      <c r="P966" s="699"/>
      <c r="Q966" s="699"/>
      <c r="R966" s="699"/>
      <c r="S966" s="699"/>
      <c r="T966" s="699"/>
      <c r="U966" s="699"/>
      <c r="V966" s="699"/>
      <c r="W966" s="699"/>
      <c r="X966" s="638"/>
      <c r="Y966" s="638"/>
      <c r="Z966" s="638"/>
    </row>
    <row r="967" spans="1:26" ht="15.75" customHeight="1">
      <c r="A967" s="638"/>
      <c r="B967" s="638"/>
      <c r="C967" s="638"/>
      <c r="D967" s="638"/>
      <c r="E967" s="700"/>
      <c r="F967" s="638"/>
      <c r="G967" s="638"/>
      <c r="H967" s="699"/>
      <c r="I967" s="699"/>
      <c r="J967" s="699"/>
      <c r="K967" s="699"/>
      <c r="L967" s="699"/>
      <c r="M967" s="699"/>
      <c r="N967" s="699"/>
      <c r="O967" s="699"/>
      <c r="P967" s="699"/>
      <c r="Q967" s="699"/>
      <c r="R967" s="699"/>
      <c r="S967" s="699"/>
      <c r="T967" s="699"/>
      <c r="U967" s="699"/>
      <c r="V967" s="699"/>
      <c r="W967" s="699"/>
      <c r="X967" s="638"/>
      <c r="Y967" s="638"/>
      <c r="Z967" s="638"/>
    </row>
    <row r="968" spans="1:26" ht="15.75" customHeight="1">
      <c r="A968" s="638"/>
      <c r="B968" s="638"/>
      <c r="C968" s="638"/>
      <c r="D968" s="638"/>
      <c r="E968" s="700"/>
      <c r="F968" s="638"/>
      <c r="G968" s="638"/>
      <c r="H968" s="699"/>
      <c r="I968" s="699"/>
      <c r="J968" s="699"/>
      <c r="K968" s="699"/>
      <c r="L968" s="699"/>
      <c r="M968" s="699"/>
      <c r="N968" s="699"/>
      <c r="O968" s="699"/>
      <c r="P968" s="699"/>
      <c r="Q968" s="699"/>
      <c r="R968" s="699"/>
      <c r="S968" s="699"/>
      <c r="T968" s="699"/>
      <c r="U968" s="699"/>
      <c r="V968" s="699"/>
      <c r="W968" s="699"/>
      <c r="X968" s="638"/>
      <c r="Y968" s="638"/>
      <c r="Z968" s="638"/>
    </row>
    <row r="969" spans="1:26" ht="15.75" customHeight="1">
      <c r="A969" s="638"/>
      <c r="B969" s="638"/>
      <c r="C969" s="638"/>
      <c r="D969" s="638"/>
      <c r="E969" s="700"/>
      <c r="F969" s="638"/>
      <c r="G969" s="638"/>
      <c r="H969" s="699"/>
      <c r="I969" s="699"/>
      <c r="J969" s="699"/>
      <c r="K969" s="699"/>
      <c r="L969" s="699"/>
      <c r="M969" s="699"/>
      <c r="N969" s="699"/>
      <c r="O969" s="699"/>
      <c r="P969" s="699"/>
      <c r="Q969" s="699"/>
      <c r="R969" s="699"/>
      <c r="S969" s="699"/>
      <c r="T969" s="699"/>
      <c r="U969" s="699"/>
      <c r="V969" s="699"/>
      <c r="W969" s="699"/>
      <c r="X969" s="638"/>
      <c r="Y969" s="638"/>
      <c r="Z969" s="638"/>
    </row>
    <row r="970" spans="1:26" ht="15.75" customHeight="1">
      <c r="A970" s="638"/>
      <c r="B970" s="638"/>
      <c r="C970" s="638"/>
      <c r="D970" s="638"/>
      <c r="E970" s="700"/>
      <c r="F970" s="638"/>
      <c r="G970" s="638"/>
      <c r="H970" s="699"/>
      <c r="I970" s="699"/>
      <c r="J970" s="699"/>
      <c r="K970" s="699"/>
      <c r="L970" s="699"/>
      <c r="M970" s="699"/>
      <c r="N970" s="699"/>
      <c r="O970" s="699"/>
      <c r="P970" s="699"/>
      <c r="Q970" s="699"/>
      <c r="R970" s="699"/>
      <c r="S970" s="699"/>
      <c r="T970" s="699"/>
      <c r="U970" s="699"/>
      <c r="V970" s="699"/>
      <c r="W970" s="699"/>
      <c r="X970" s="638"/>
      <c r="Y970" s="638"/>
      <c r="Z970" s="638"/>
    </row>
    <row r="971" spans="1:26" ht="15.75" customHeight="1">
      <c r="A971" s="638"/>
      <c r="B971" s="638"/>
      <c r="C971" s="638"/>
      <c r="D971" s="638"/>
      <c r="E971" s="700"/>
      <c r="F971" s="638"/>
      <c r="G971" s="638"/>
      <c r="H971" s="699"/>
      <c r="I971" s="699"/>
      <c r="J971" s="699"/>
      <c r="K971" s="699"/>
      <c r="L971" s="699"/>
      <c r="M971" s="699"/>
      <c r="N971" s="699"/>
      <c r="O971" s="699"/>
      <c r="P971" s="699"/>
      <c r="Q971" s="699"/>
      <c r="R971" s="699"/>
      <c r="S971" s="699"/>
      <c r="T971" s="699"/>
      <c r="U971" s="699"/>
      <c r="V971" s="699"/>
      <c r="W971" s="699"/>
      <c r="X971" s="638"/>
      <c r="Y971" s="638"/>
      <c r="Z971" s="638"/>
    </row>
    <row r="972" spans="1:26" ht="15.75" customHeight="1">
      <c r="A972" s="638"/>
      <c r="B972" s="638"/>
      <c r="C972" s="638"/>
      <c r="D972" s="638"/>
      <c r="E972" s="700"/>
      <c r="F972" s="638"/>
      <c r="G972" s="638"/>
      <c r="H972" s="699"/>
      <c r="I972" s="699"/>
      <c r="J972" s="699"/>
      <c r="K972" s="699"/>
      <c r="L972" s="699"/>
      <c r="M972" s="699"/>
      <c r="N972" s="699"/>
      <c r="O972" s="699"/>
      <c r="P972" s="699"/>
      <c r="Q972" s="699"/>
      <c r="R972" s="699"/>
      <c r="S972" s="699"/>
      <c r="T972" s="699"/>
      <c r="U972" s="699"/>
      <c r="V972" s="699"/>
      <c r="W972" s="699"/>
      <c r="X972" s="638"/>
      <c r="Y972" s="638"/>
      <c r="Z972" s="638"/>
    </row>
    <row r="973" spans="1:26" ht="15.75" customHeight="1">
      <c r="A973" s="638"/>
      <c r="B973" s="638"/>
      <c r="C973" s="638"/>
      <c r="D973" s="638"/>
      <c r="E973" s="700"/>
      <c r="F973" s="638"/>
      <c r="G973" s="638"/>
      <c r="H973" s="699"/>
      <c r="I973" s="699"/>
      <c r="J973" s="699"/>
      <c r="K973" s="699"/>
      <c r="L973" s="699"/>
      <c r="M973" s="699"/>
      <c r="N973" s="699"/>
      <c r="O973" s="699"/>
      <c r="P973" s="699"/>
      <c r="Q973" s="699"/>
      <c r="R973" s="699"/>
      <c r="S973" s="699"/>
      <c r="T973" s="699"/>
      <c r="U973" s="699"/>
      <c r="V973" s="699"/>
      <c r="W973" s="699"/>
      <c r="X973" s="638"/>
      <c r="Y973" s="638"/>
      <c r="Z973" s="638"/>
    </row>
    <row r="974" spans="1:26" ht="15.75" customHeight="1">
      <c r="A974" s="638"/>
      <c r="B974" s="638"/>
      <c r="C974" s="638"/>
      <c r="D974" s="638"/>
      <c r="E974" s="700"/>
      <c r="F974" s="638"/>
      <c r="G974" s="638"/>
      <c r="H974" s="699"/>
      <c r="I974" s="699"/>
      <c r="J974" s="699"/>
      <c r="K974" s="699"/>
      <c r="L974" s="699"/>
      <c r="M974" s="699"/>
      <c r="N974" s="699"/>
      <c r="O974" s="699"/>
      <c r="P974" s="699"/>
      <c r="Q974" s="699"/>
      <c r="R974" s="699"/>
      <c r="S974" s="699"/>
      <c r="T974" s="699"/>
      <c r="U974" s="699"/>
      <c r="V974" s="699"/>
      <c r="W974" s="699"/>
      <c r="X974" s="638"/>
      <c r="Y974" s="638"/>
      <c r="Z974" s="638"/>
    </row>
    <row r="975" spans="1:26" ht="15.75" customHeight="1">
      <c r="A975" s="638"/>
      <c r="B975" s="638"/>
      <c r="C975" s="638"/>
      <c r="D975" s="638"/>
      <c r="E975" s="700"/>
      <c r="F975" s="638"/>
      <c r="G975" s="638"/>
      <c r="H975" s="699"/>
      <c r="I975" s="699"/>
      <c r="J975" s="699"/>
      <c r="K975" s="699"/>
      <c r="L975" s="699"/>
      <c r="M975" s="699"/>
      <c r="N975" s="699"/>
      <c r="O975" s="699"/>
      <c r="P975" s="699"/>
      <c r="Q975" s="699"/>
      <c r="R975" s="699"/>
      <c r="S975" s="699"/>
      <c r="T975" s="699"/>
      <c r="U975" s="699"/>
      <c r="V975" s="699"/>
      <c r="W975" s="699"/>
      <c r="X975" s="638"/>
      <c r="Y975" s="638"/>
      <c r="Z975" s="638"/>
    </row>
    <row r="976" spans="1:26" ht="15.75" customHeight="1">
      <c r="A976" s="638"/>
      <c r="B976" s="638"/>
      <c r="C976" s="638"/>
      <c r="D976" s="638"/>
      <c r="E976" s="700"/>
      <c r="F976" s="638"/>
      <c r="G976" s="638"/>
      <c r="H976" s="699"/>
      <c r="I976" s="699"/>
      <c r="J976" s="699"/>
      <c r="K976" s="699"/>
      <c r="L976" s="699"/>
      <c r="M976" s="699"/>
      <c r="N976" s="699"/>
      <c r="O976" s="699"/>
      <c r="P976" s="699"/>
      <c r="Q976" s="699"/>
      <c r="R976" s="699"/>
      <c r="S976" s="699"/>
      <c r="T976" s="699"/>
      <c r="U976" s="699"/>
      <c r="V976" s="699"/>
      <c r="W976" s="699"/>
      <c r="X976" s="638"/>
      <c r="Y976" s="638"/>
      <c r="Z976" s="638"/>
    </row>
    <row r="977" spans="1:26" ht="15.75" customHeight="1">
      <c r="A977" s="638"/>
      <c r="B977" s="638"/>
      <c r="C977" s="638"/>
      <c r="D977" s="638"/>
      <c r="E977" s="700"/>
      <c r="F977" s="638"/>
      <c r="G977" s="638"/>
      <c r="H977" s="699"/>
      <c r="I977" s="699"/>
      <c r="J977" s="699"/>
      <c r="K977" s="699"/>
      <c r="L977" s="699"/>
      <c r="M977" s="699"/>
      <c r="N977" s="699"/>
      <c r="O977" s="699"/>
      <c r="P977" s="699"/>
      <c r="Q977" s="699"/>
      <c r="R977" s="699"/>
      <c r="S977" s="699"/>
      <c r="T977" s="699"/>
      <c r="U977" s="699"/>
      <c r="V977" s="699"/>
      <c r="W977" s="699"/>
      <c r="X977" s="638"/>
      <c r="Y977" s="638"/>
      <c r="Z977" s="638"/>
    </row>
    <row r="978" spans="1:26" ht="15.75" customHeight="1">
      <c r="A978" s="638"/>
      <c r="B978" s="638"/>
      <c r="C978" s="638"/>
      <c r="D978" s="638"/>
      <c r="E978" s="700"/>
      <c r="F978" s="638"/>
      <c r="G978" s="638"/>
      <c r="H978" s="699"/>
      <c r="I978" s="699"/>
      <c r="J978" s="699"/>
      <c r="K978" s="699"/>
      <c r="L978" s="699"/>
      <c r="M978" s="699"/>
      <c r="N978" s="699"/>
      <c r="O978" s="699"/>
      <c r="P978" s="699"/>
      <c r="Q978" s="699"/>
      <c r="R978" s="699"/>
      <c r="S978" s="699"/>
      <c r="T978" s="699"/>
      <c r="U978" s="699"/>
      <c r="V978" s="699"/>
      <c r="W978" s="699"/>
      <c r="X978" s="638"/>
      <c r="Y978" s="638"/>
      <c r="Z978" s="638"/>
    </row>
    <row r="979" spans="1:26" ht="15.75" customHeight="1">
      <c r="A979" s="638"/>
      <c r="B979" s="638"/>
      <c r="C979" s="638"/>
      <c r="D979" s="638"/>
      <c r="E979" s="700"/>
      <c r="F979" s="638"/>
      <c r="G979" s="638"/>
      <c r="H979" s="699"/>
      <c r="I979" s="699"/>
      <c r="J979" s="699"/>
      <c r="K979" s="699"/>
      <c r="L979" s="699"/>
      <c r="M979" s="699"/>
      <c r="N979" s="699"/>
      <c r="O979" s="699"/>
      <c r="P979" s="699"/>
      <c r="Q979" s="699"/>
      <c r="R979" s="699"/>
      <c r="S979" s="699"/>
      <c r="T979" s="699"/>
      <c r="U979" s="699"/>
      <c r="V979" s="699"/>
      <c r="W979" s="699"/>
      <c r="X979" s="638"/>
      <c r="Y979" s="638"/>
      <c r="Z979" s="638"/>
    </row>
    <row r="980" spans="1:26" ht="15.75" customHeight="1">
      <c r="A980" s="638"/>
      <c r="B980" s="638"/>
      <c r="C980" s="638"/>
      <c r="D980" s="638"/>
      <c r="E980" s="700"/>
      <c r="F980" s="638"/>
      <c r="G980" s="638"/>
      <c r="H980" s="699"/>
      <c r="I980" s="699"/>
      <c r="J980" s="699"/>
      <c r="K980" s="699"/>
      <c r="L980" s="699"/>
      <c r="M980" s="699"/>
      <c r="N980" s="699"/>
      <c r="O980" s="699"/>
      <c r="P980" s="699"/>
      <c r="Q980" s="699"/>
      <c r="R980" s="699"/>
      <c r="S980" s="699"/>
      <c r="T980" s="699"/>
      <c r="U980" s="699"/>
      <c r="V980" s="699"/>
      <c r="W980" s="699"/>
      <c r="X980" s="638"/>
      <c r="Y980" s="638"/>
      <c r="Z980" s="638"/>
    </row>
    <row r="981" spans="1:26" ht="15.75" customHeight="1">
      <c r="A981" s="638"/>
      <c r="B981" s="638"/>
      <c r="C981" s="638"/>
      <c r="D981" s="638"/>
      <c r="E981" s="700"/>
      <c r="F981" s="638"/>
      <c r="G981" s="638"/>
      <c r="H981" s="699"/>
      <c r="I981" s="699"/>
      <c r="J981" s="699"/>
      <c r="K981" s="699"/>
      <c r="L981" s="699"/>
      <c r="M981" s="699"/>
      <c r="N981" s="699"/>
      <c r="O981" s="699"/>
      <c r="P981" s="699"/>
      <c r="Q981" s="699"/>
      <c r="R981" s="699"/>
      <c r="S981" s="699"/>
      <c r="T981" s="699"/>
      <c r="U981" s="699"/>
      <c r="V981" s="699"/>
      <c r="W981" s="699"/>
      <c r="X981" s="638"/>
      <c r="Y981" s="638"/>
      <c r="Z981" s="638"/>
    </row>
    <row r="982" spans="1:26" ht="15.75" customHeight="1">
      <c r="A982" s="638"/>
      <c r="B982" s="638"/>
      <c r="C982" s="638"/>
      <c r="D982" s="638"/>
      <c r="E982" s="700"/>
      <c r="F982" s="638"/>
      <c r="G982" s="638"/>
      <c r="H982" s="699"/>
      <c r="I982" s="699"/>
      <c r="J982" s="699"/>
      <c r="K982" s="699"/>
      <c r="L982" s="699"/>
      <c r="M982" s="699"/>
      <c r="N982" s="699"/>
      <c r="O982" s="699"/>
      <c r="P982" s="699"/>
      <c r="Q982" s="699"/>
      <c r="R982" s="699"/>
      <c r="S982" s="699"/>
      <c r="T982" s="699"/>
      <c r="U982" s="699"/>
      <c r="V982" s="699"/>
      <c r="W982" s="699"/>
      <c r="X982" s="638"/>
      <c r="Y982" s="638"/>
      <c r="Z982" s="638"/>
    </row>
    <row r="983" spans="1:26" ht="15.75" customHeight="1">
      <c r="A983" s="638"/>
      <c r="B983" s="638"/>
      <c r="C983" s="638"/>
      <c r="D983" s="638"/>
      <c r="E983" s="700"/>
      <c r="F983" s="638"/>
      <c r="G983" s="638"/>
      <c r="H983" s="699"/>
      <c r="I983" s="699"/>
      <c r="J983" s="699"/>
      <c r="K983" s="699"/>
      <c r="L983" s="699"/>
      <c r="M983" s="699"/>
      <c r="N983" s="699"/>
      <c r="O983" s="699"/>
      <c r="P983" s="699"/>
      <c r="Q983" s="699"/>
      <c r="R983" s="699"/>
      <c r="S983" s="699"/>
      <c r="T983" s="699"/>
      <c r="U983" s="699"/>
      <c r="V983" s="699"/>
      <c r="W983" s="699"/>
      <c r="X983" s="638"/>
      <c r="Y983" s="638"/>
      <c r="Z983" s="638"/>
    </row>
    <row r="984" spans="1:26" ht="15.75" customHeight="1">
      <c r="A984" s="638"/>
      <c r="B984" s="638"/>
      <c r="C984" s="638"/>
      <c r="D984" s="638"/>
      <c r="E984" s="700"/>
      <c r="F984" s="638"/>
      <c r="G984" s="638"/>
      <c r="H984" s="699"/>
      <c r="I984" s="699"/>
      <c r="J984" s="699"/>
      <c r="K984" s="699"/>
      <c r="L984" s="699"/>
      <c r="M984" s="699"/>
      <c r="N984" s="699"/>
      <c r="O984" s="699"/>
      <c r="P984" s="699"/>
      <c r="Q984" s="699"/>
      <c r="R984" s="699"/>
      <c r="S984" s="699"/>
      <c r="T984" s="699"/>
      <c r="U984" s="699"/>
      <c r="V984" s="699"/>
      <c r="W984" s="699"/>
      <c r="X984" s="638"/>
      <c r="Y984" s="638"/>
      <c r="Z984" s="638"/>
    </row>
    <row r="985" spans="1:26" ht="15.75" customHeight="1">
      <c r="A985" s="638"/>
      <c r="B985" s="638"/>
      <c r="C985" s="638"/>
      <c r="D985" s="638"/>
      <c r="E985" s="700"/>
      <c r="F985" s="638"/>
      <c r="G985" s="638"/>
      <c r="H985" s="699"/>
      <c r="I985" s="699"/>
      <c r="J985" s="699"/>
      <c r="K985" s="699"/>
      <c r="L985" s="699"/>
      <c r="M985" s="699"/>
      <c r="N985" s="699"/>
      <c r="O985" s="699"/>
      <c r="P985" s="699"/>
      <c r="Q985" s="699"/>
      <c r="R985" s="699"/>
      <c r="S985" s="699"/>
      <c r="T985" s="699"/>
      <c r="U985" s="699"/>
      <c r="V985" s="699"/>
      <c r="W985" s="699"/>
      <c r="X985" s="638"/>
      <c r="Y985" s="638"/>
      <c r="Z985" s="638"/>
    </row>
    <row r="986" spans="1:26" ht="15.75" customHeight="1">
      <c r="A986" s="638"/>
      <c r="B986" s="638"/>
      <c r="C986" s="638"/>
      <c r="D986" s="638"/>
      <c r="E986" s="700"/>
      <c r="F986" s="638"/>
      <c r="G986" s="638"/>
      <c r="H986" s="699"/>
      <c r="I986" s="699"/>
      <c r="J986" s="699"/>
      <c r="K986" s="699"/>
      <c r="L986" s="699"/>
      <c r="M986" s="699"/>
      <c r="N986" s="699"/>
      <c r="O986" s="699"/>
      <c r="P986" s="699"/>
      <c r="Q986" s="699"/>
      <c r="R986" s="699"/>
      <c r="S986" s="699"/>
      <c r="T986" s="699"/>
      <c r="U986" s="699"/>
      <c r="V986" s="699"/>
      <c r="W986" s="699"/>
      <c r="X986" s="638"/>
      <c r="Y986" s="638"/>
      <c r="Z986" s="638"/>
    </row>
    <row r="987" spans="1:26" ht="15.75" customHeight="1">
      <c r="A987" s="638"/>
      <c r="B987" s="638"/>
      <c r="C987" s="638"/>
      <c r="D987" s="638"/>
      <c r="E987" s="700"/>
      <c r="F987" s="638"/>
      <c r="G987" s="638"/>
      <c r="H987" s="699"/>
      <c r="I987" s="699"/>
      <c r="J987" s="699"/>
      <c r="K987" s="699"/>
      <c r="L987" s="699"/>
      <c r="M987" s="699"/>
      <c r="N987" s="699"/>
      <c r="O987" s="699"/>
      <c r="P987" s="699"/>
      <c r="Q987" s="699"/>
      <c r="R987" s="699"/>
      <c r="S987" s="699"/>
      <c r="T987" s="699"/>
      <c r="U987" s="699"/>
      <c r="V987" s="699"/>
      <c r="W987" s="699"/>
      <c r="X987" s="638"/>
      <c r="Y987" s="638"/>
      <c r="Z987" s="638"/>
    </row>
    <row r="988" spans="1:26" ht="15.75" customHeight="1">
      <c r="A988" s="638"/>
      <c r="B988" s="638"/>
      <c r="C988" s="638"/>
      <c r="D988" s="638"/>
      <c r="E988" s="700"/>
      <c r="F988" s="638"/>
      <c r="G988" s="638"/>
      <c r="H988" s="699"/>
      <c r="I988" s="699"/>
      <c r="J988" s="699"/>
      <c r="K988" s="699"/>
      <c r="L988" s="699"/>
      <c r="M988" s="699"/>
      <c r="N988" s="699"/>
      <c r="O988" s="699"/>
      <c r="P988" s="699"/>
      <c r="Q988" s="699"/>
      <c r="R988" s="699"/>
      <c r="S988" s="699"/>
      <c r="T988" s="699"/>
      <c r="U988" s="699"/>
      <c r="V988" s="699"/>
      <c r="W988" s="699"/>
      <c r="X988" s="638"/>
      <c r="Y988" s="638"/>
      <c r="Z988" s="638"/>
    </row>
    <row r="989" spans="1:26" ht="15.75" customHeight="1">
      <c r="A989" s="638"/>
      <c r="B989" s="638"/>
      <c r="C989" s="638"/>
      <c r="D989" s="638"/>
      <c r="E989" s="700"/>
      <c r="F989" s="638"/>
      <c r="G989" s="638"/>
      <c r="H989" s="699"/>
      <c r="I989" s="699"/>
      <c r="J989" s="699"/>
      <c r="K989" s="699"/>
      <c r="L989" s="699"/>
      <c r="M989" s="699"/>
      <c r="N989" s="699"/>
      <c r="O989" s="699"/>
      <c r="P989" s="699"/>
      <c r="Q989" s="699"/>
      <c r="R989" s="699"/>
      <c r="S989" s="699"/>
      <c r="T989" s="699"/>
      <c r="U989" s="699"/>
      <c r="V989" s="699"/>
      <c r="W989" s="699"/>
      <c r="X989" s="638"/>
      <c r="Y989" s="638"/>
      <c r="Z989" s="638"/>
    </row>
    <row r="990" spans="1:26" ht="15.75" customHeight="1">
      <c r="A990" s="638"/>
      <c r="B990" s="638"/>
      <c r="C990" s="638"/>
      <c r="D990" s="638"/>
      <c r="E990" s="700"/>
      <c r="F990" s="638"/>
      <c r="G990" s="638"/>
      <c r="H990" s="699"/>
      <c r="I990" s="699"/>
      <c r="J990" s="699"/>
      <c r="K990" s="699"/>
      <c r="L990" s="699"/>
      <c r="M990" s="699"/>
      <c r="N990" s="699"/>
      <c r="O990" s="699"/>
      <c r="P990" s="699"/>
      <c r="Q990" s="699"/>
      <c r="R990" s="699"/>
      <c r="S990" s="699"/>
      <c r="T990" s="699"/>
      <c r="U990" s="699"/>
      <c r="V990" s="699"/>
      <c r="W990" s="699"/>
      <c r="X990" s="638"/>
      <c r="Y990" s="638"/>
      <c r="Z990" s="638"/>
    </row>
    <row r="991" spans="1:26" ht="15.75" customHeight="1">
      <c r="A991" s="638"/>
      <c r="B991" s="638"/>
      <c r="C991" s="638"/>
      <c r="D991" s="638"/>
      <c r="E991" s="700"/>
      <c r="F991" s="638"/>
      <c r="G991" s="638"/>
      <c r="H991" s="699"/>
      <c r="I991" s="699"/>
      <c r="J991" s="699"/>
      <c r="K991" s="699"/>
      <c r="L991" s="699"/>
      <c r="M991" s="699"/>
      <c r="N991" s="699"/>
      <c r="O991" s="699"/>
      <c r="P991" s="699"/>
      <c r="Q991" s="699"/>
      <c r="R991" s="699"/>
      <c r="S991" s="699"/>
      <c r="T991" s="699"/>
      <c r="U991" s="699"/>
      <c r="V991" s="699"/>
      <c r="W991" s="699"/>
      <c r="X991" s="638"/>
      <c r="Y991" s="638"/>
      <c r="Z991" s="638"/>
    </row>
    <row r="992" spans="1:26" ht="15.75" customHeight="1">
      <c r="A992" s="638"/>
      <c r="B992" s="638"/>
      <c r="C992" s="638"/>
      <c r="D992" s="638"/>
      <c r="E992" s="700"/>
      <c r="F992" s="638"/>
      <c r="G992" s="638"/>
      <c r="H992" s="699"/>
      <c r="I992" s="699"/>
      <c r="J992" s="699"/>
      <c r="K992" s="699"/>
      <c r="L992" s="699"/>
      <c r="M992" s="699"/>
      <c r="N992" s="699"/>
      <c r="O992" s="699"/>
      <c r="P992" s="699"/>
      <c r="Q992" s="699"/>
      <c r="R992" s="699"/>
      <c r="S992" s="699"/>
      <c r="T992" s="699"/>
      <c r="U992" s="699"/>
      <c r="V992" s="699"/>
      <c r="W992" s="699"/>
      <c r="X992" s="638"/>
      <c r="Y992" s="638"/>
      <c r="Z992" s="638"/>
    </row>
    <row r="993" spans="1:26" ht="15.75" customHeight="1">
      <c r="A993" s="638"/>
      <c r="B993" s="638"/>
      <c r="C993" s="638"/>
      <c r="D993" s="638"/>
      <c r="E993" s="700"/>
      <c r="F993" s="638"/>
      <c r="G993" s="638"/>
      <c r="H993" s="699"/>
      <c r="I993" s="699"/>
      <c r="J993" s="699"/>
      <c r="K993" s="699"/>
      <c r="L993" s="699"/>
      <c r="M993" s="699"/>
      <c r="N993" s="699"/>
      <c r="O993" s="699"/>
      <c r="P993" s="699"/>
      <c r="Q993" s="699"/>
      <c r="R993" s="699"/>
      <c r="S993" s="699"/>
      <c r="T993" s="699"/>
      <c r="U993" s="699"/>
      <c r="V993" s="699"/>
      <c r="W993" s="699"/>
      <c r="X993" s="638"/>
      <c r="Y993" s="638"/>
      <c r="Z993" s="638"/>
    </row>
    <row r="994" spans="1:26" ht="15.75" customHeight="1">
      <c r="A994" s="638"/>
      <c r="B994" s="638"/>
      <c r="C994" s="638"/>
      <c r="D994" s="638"/>
      <c r="E994" s="700"/>
      <c r="F994" s="638"/>
      <c r="G994" s="638"/>
      <c r="H994" s="699"/>
      <c r="I994" s="699"/>
      <c r="J994" s="699"/>
      <c r="K994" s="699"/>
      <c r="L994" s="699"/>
      <c r="M994" s="699"/>
      <c r="N994" s="699"/>
      <c r="O994" s="699"/>
      <c r="P994" s="699"/>
      <c r="Q994" s="699"/>
      <c r="R994" s="699"/>
      <c r="S994" s="699"/>
      <c r="T994" s="699"/>
      <c r="U994" s="699"/>
      <c r="V994" s="699"/>
      <c r="W994" s="699"/>
      <c r="X994" s="638"/>
      <c r="Y994" s="638"/>
      <c r="Z994" s="638"/>
    </row>
    <row r="995" spans="1:26" ht="15.75" customHeight="1">
      <c r="A995" s="638"/>
      <c r="B995" s="638"/>
      <c r="C995" s="638"/>
      <c r="D995" s="638"/>
      <c r="E995" s="700"/>
      <c r="F995" s="638"/>
      <c r="G995" s="638"/>
      <c r="H995" s="699"/>
      <c r="I995" s="699"/>
      <c r="J995" s="699"/>
      <c r="K995" s="699"/>
      <c r="L995" s="699"/>
      <c r="M995" s="699"/>
      <c r="N995" s="699"/>
      <c r="O995" s="699"/>
      <c r="P995" s="699"/>
      <c r="Q995" s="699"/>
      <c r="R995" s="699"/>
      <c r="S995" s="699"/>
      <c r="T995" s="699"/>
      <c r="U995" s="699"/>
      <c r="V995" s="699"/>
      <c r="W995" s="699"/>
      <c r="X995" s="638"/>
      <c r="Y995" s="638"/>
      <c r="Z995" s="638"/>
    </row>
    <row r="996" spans="1:26" ht="15.75" customHeight="1">
      <c r="A996" s="638"/>
      <c r="B996" s="638"/>
      <c r="C996" s="638"/>
      <c r="D996" s="638"/>
      <c r="E996" s="700"/>
      <c r="F996" s="638"/>
      <c r="G996" s="638"/>
      <c r="H996" s="699"/>
      <c r="I996" s="699"/>
      <c r="J996" s="699"/>
      <c r="K996" s="699"/>
      <c r="L996" s="699"/>
      <c r="M996" s="699"/>
      <c r="N996" s="699"/>
      <c r="O996" s="699"/>
      <c r="P996" s="699"/>
      <c r="Q996" s="699"/>
      <c r="R996" s="699"/>
      <c r="S996" s="699"/>
      <c r="T996" s="699"/>
      <c r="U996" s="699"/>
      <c r="V996" s="699"/>
      <c r="W996" s="699"/>
      <c r="X996" s="638"/>
      <c r="Y996" s="638"/>
      <c r="Z996" s="638"/>
    </row>
    <row r="997" spans="1:26" ht="15.75" customHeight="1">
      <c r="A997" s="638"/>
      <c r="B997" s="638"/>
      <c r="C997" s="638"/>
      <c r="D997" s="638"/>
      <c r="E997" s="700"/>
      <c r="F997" s="638"/>
      <c r="G997" s="638"/>
      <c r="H997" s="699"/>
      <c r="I997" s="699"/>
      <c r="J997" s="699"/>
      <c r="K997" s="699"/>
      <c r="L997" s="699"/>
      <c r="M997" s="699"/>
      <c r="N997" s="699"/>
      <c r="O997" s="699"/>
      <c r="P997" s="699"/>
      <c r="Q997" s="699"/>
      <c r="R997" s="699"/>
      <c r="S997" s="699"/>
      <c r="T997" s="699"/>
      <c r="U997" s="699"/>
      <c r="V997" s="699"/>
      <c r="W997" s="699"/>
      <c r="X997" s="638"/>
      <c r="Y997" s="638"/>
      <c r="Z997" s="638"/>
    </row>
    <row r="998" spans="1:26" ht="15.75" customHeight="1">
      <c r="A998" s="638"/>
      <c r="B998" s="638"/>
      <c r="C998" s="638"/>
      <c r="D998" s="638"/>
      <c r="E998" s="700"/>
      <c r="F998" s="638"/>
      <c r="G998" s="638"/>
      <c r="H998" s="699"/>
      <c r="I998" s="699"/>
      <c r="J998" s="699"/>
      <c r="K998" s="699"/>
      <c r="L998" s="699"/>
      <c r="M998" s="699"/>
      <c r="N998" s="699"/>
      <c r="O998" s="699"/>
      <c r="P998" s="699"/>
      <c r="Q998" s="699"/>
      <c r="R998" s="699"/>
      <c r="S998" s="699"/>
      <c r="T998" s="699"/>
      <c r="U998" s="699"/>
      <c r="V998" s="699"/>
      <c r="W998" s="699"/>
      <c r="X998" s="638"/>
      <c r="Y998" s="638"/>
      <c r="Z998" s="638"/>
    </row>
    <row r="999" spans="1:26" ht="15.75" customHeight="1">
      <c r="A999" s="638"/>
      <c r="B999" s="638"/>
      <c r="C999" s="638"/>
      <c r="D999" s="638"/>
      <c r="E999" s="700"/>
      <c r="F999" s="638"/>
      <c r="G999" s="638"/>
      <c r="H999" s="699"/>
      <c r="I999" s="699"/>
      <c r="J999" s="699"/>
      <c r="K999" s="699"/>
      <c r="L999" s="699"/>
      <c r="M999" s="699"/>
      <c r="N999" s="699"/>
      <c r="O999" s="699"/>
      <c r="P999" s="699"/>
      <c r="Q999" s="699"/>
      <c r="R999" s="699"/>
      <c r="S999" s="699"/>
      <c r="T999" s="699"/>
      <c r="U999" s="699"/>
      <c r="V999" s="699"/>
      <c r="W999" s="699"/>
      <c r="X999" s="638"/>
      <c r="Y999" s="638"/>
      <c r="Z999" s="638"/>
    </row>
    <row r="1000" spans="1:26" ht="15.75" customHeight="1">
      <c r="A1000" s="638"/>
      <c r="B1000" s="638"/>
      <c r="C1000" s="638"/>
      <c r="D1000" s="638"/>
      <c r="E1000" s="700"/>
      <c r="F1000" s="638"/>
      <c r="G1000" s="638"/>
      <c r="H1000" s="699"/>
      <c r="I1000" s="699"/>
      <c r="J1000" s="699"/>
      <c r="K1000" s="699"/>
      <c r="L1000" s="699"/>
      <c r="M1000" s="699"/>
      <c r="N1000" s="699"/>
      <c r="O1000" s="699"/>
      <c r="P1000" s="699"/>
      <c r="Q1000" s="699"/>
      <c r="R1000" s="699"/>
      <c r="S1000" s="699"/>
      <c r="T1000" s="699"/>
      <c r="U1000" s="699"/>
      <c r="V1000" s="699"/>
      <c r="W1000" s="699"/>
      <c r="X1000" s="638"/>
      <c r="Y1000" s="638"/>
      <c r="Z1000" s="638"/>
    </row>
    <row r="1001" spans="1:26" ht="15.75" customHeight="1">
      <c r="A1001" s="638"/>
      <c r="B1001" s="638"/>
      <c r="C1001" s="638"/>
      <c r="D1001" s="638"/>
      <c r="E1001" s="700"/>
      <c r="F1001" s="638"/>
      <c r="G1001" s="638"/>
      <c r="H1001" s="699"/>
      <c r="I1001" s="699"/>
      <c r="J1001" s="699"/>
      <c r="K1001" s="699"/>
      <c r="L1001" s="699"/>
      <c r="M1001" s="699"/>
      <c r="N1001" s="699"/>
      <c r="O1001" s="699"/>
      <c r="P1001" s="699"/>
      <c r="Q1001" s="699"/>
      <c r="R1001" s="699"/>
      <c r="S1001" s="699"/>
      <c r="T1001" s="699"/>
      <c r="U1001" s="699"/>
      <c r="V1001" s="699"/>
      <c r="W1001" s="699"/>
      <c r="X1001" s="638"/>
      <c r="Y1001" s="638"/>
      <c r="Z1001" s="638"/>
    </row>
    <row r="1002" spans="1:26" ht="15.75" customHeight="1">
      <c r="A1002" s="638"/>
      <c r="B1002" s="638"/>
      <c r="C1002" s="638"/>
      <c r="D1002" s="638"/>
      <c r="E1002" s="700"/>
      <c r="F1002" s="638"/>
      <c r="G1002" s="638"/>
      <c r="H1002" s="699"/>
      <c r="I1002" s="699"/>
      <c r="J1002" s="699"/>
      <c r="K1002" s="699"/>
      <c r="L1002" s="699"/>
      <c r="M1002" s="699"/>
      <c r="N1002" s="699"/>
      <c r="O1002" s="699"/>
      <c r="P1002" s="699"/>
      <c r="Q1002" s="699"/>
      <c r="R1002" s="699"/>
      <c r="S1002" s="699"/>
      <c r="T1002" s="699"/>
      <c r="U1002" s="699"/>
      <c r="V1002" s="699"/>
      <c r="W1002" s="699"/>
      <c r="X1002" s="638"/>
      <c r="Y1002" s="638"/>
      <c r="Z1002" s="638"/>
    </row>
    <row r="1003" spans="1:26" ht="15.75" customHeight="1">
      <c r="A1003" s="638"/>
      <c r="B1003" s="638"/>
      <c r="C1003" s="638"/>
      <c r="D1003" s="638"/>
      <c r="E1003" s="700"/>
      <c r="F1003" s="638"/>
      <c r="G1003" s="638"/>
      <c r="H1003" s="699"/>
      <c r="I1003" s="699"/>
      <c r="J1003" s="699"/>
      <c r="K1003" s="699"/>
      <c r="L1003" s="699"/>
      <c r="M1003" s="699"/>
      <c r="N1003" s="699"/>
      <c r="O1003" s="699"/>
      <c r="P1003" s="699"/>
      <c r="Q1003" s="699"/>
      <c r="R1003" s="699"/>
      <c r="S1003" s="699"/>
      <c r="T1003" s="699"/>
      <c r="U1003" s="699"/>
      <c r="V1003" s="699"/>
      <c r="W1003" s="699"/>
      <c r="X1003" s="638"/>
      <c r="Y1003" s="638"/>
      <c r="Z1003" s="638"/>
    </row>
    <row r="1004" spans="1:26" ht="15.75" customHeight="1">
      <c r="A1004" s="638"/>
      <c r="B1004" s="638"/>
      <c r="C1004" s="638"/>
      <c r="D1004" s="638"/>
      <c r="E1004" s="700"/>
      <c r="F1004" s="638"/>
      <c r="G1004" s="638"/>
      <c r="H1004" s="699"/>
      <c r="I1004" s="699"/>
      <c r="J1004" s="699"/>
      <c r="K1004" s="699"/>
      <c r="L1004" s="699"/>
      <c r="M1004" s="699"/>
      <c r="N1004" s="699"/>
      <c r="O1004" s="699"/>
      <c r="P1004" s="699"/>
      <c r="Q1004" s="699"/>
      <c r="R1004" s="699"/>
      <c r="S1004" s="699"/>
      <c r="T1004" s="699"/>
      <c r="U1004" s="699"/>
      <c r="V1004" s="699"/>
      <c r="W1004" s="699"/>
      <c r="X1004" s="638"/>
      <c r="Y1004" s="638"/>
      <c r="Z1004" s="638"/>
    </row>
  </sheetData>
  <mergeCells count="15">
    <mergeCell ref="B59:G59"/>
    <mergeCell ref="H59:I59"/>
    <mergeCell ref="J59:K59"/>
    <mergeCell ref="A1:K2"/>
    <mergeCell ref="A3:B3"/>
    <mergeCell ref="A4:A5"/>
    <mergeCell ref="B4:B5"/>
    <mergeCell ref="C4:C5"/>
    <mergeCell ref="D4:E4"/>
    <mergeCell ref="F4:G4"/>
    <mergeCell ref="H4:I4"/>
    <mergeCell ref="J4:K4"/>
    <mergeCell ref="B7:G7"/>
    <mergeCell ref="H7:I7"/>
    <mergeCell ref="J7:K7"/>
  </mergeCells>
  <printOptions horizontalCentered="1"/>
  <pageMargins left="0.35433070866141736" right="0.15748031496062992" top="0.27559055118110237" bottom="0.23622047244094491" header="0" footer="0"/>
  <pageSetup paperSize="9" scale="70" pageOrder="overThenDown" orientation="landscape" cellComments="atEnd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FF00"/>
    <outlinePr summaryBelow="0" summaryRight="0"/>
    <pageSetUpPr fitToPage="1"/>
  </sheetPr>
  <dimension ref="A1:Z1019"/>
  <sheetViews>
    <sheetView workbookViewId="0">
      <pane ySplit="8" topLeftCell="A9" activePane="bottomLeft" state="frozen"/>
      <selection pane="bottomLeft" activeCell="B10" sqref="B10"/>
    </sheetView>
  </sheetViews>
  <sheetFormatPr defaultColWidth="12.5703125" defaultRowHeight="15" customHeight="1"/>
  <cols>
    <col min="1" max="1" width="11.5703125" customWidth="1"/>
    <col min="2" max="2" width="29.42578125" customWidth="1"/>
    <col min="3" max="3" width="20" customWidth="1"/>
    <col min="4" max="5" width="16.7109375" customWidth="1"/>
    <col min="6" max="6" width="18.85546875" customWidth="1"/>
    <col min="7" max="11" width="15.7109375" customWidth="1"/>
    <col min="12" max="12" width="18.5703125" customWidth="1"/>
    <col min="13" max="13" width="20.140625" customWidth="1"/>
    <col min="14" max="14" width="19.85546875" customWidth="1"/>
    <col min="15" max="16" width="15.7109375" customWidth="1"/>
    <col min="17" max="17" width="18" customWidth="1"/>
    <col min="18" max="26" width="12.5703125" customWidth="1"/>
  </cols>
  <sheetData>
    <row r="1" spans="1:26" ht="15.75" customHeight="1">
      <c r="A1" s="787" t="s">
        <v>0</v>
      </c>
      <c r="B1" s="772"/>
      <c r="C1" s="773"/>
      <c r="D1" s="422"/>
      <c r="E1" s="422"/>
      <c r="F1" s="422"/>
      <c r="G1" s="422"/>
      <c r="H1" s="804" t="s">
        <v>1</v>
      </c>
      <c r="I1" s="772"/>
      <c r="J1" s="772"/>
      <c r="K1" s="773"/>
      <c r="L1" s="423"/>
      <c r="M1" s="4"/>
      <c r="N1" s="7"/>
      <c r="O1" s="7"/>
      <c r="P1" s="7"/>
      <c r="Q1" s="4"/>
      <c r="R1" s="4"/>
      <c r="S1" s="4"/>
      <c r="T1" s="5"/>
      <c r="U1" s="5"/>
      <c r="V1" s="5"/>
      <c r="W1" s="5"/>
      <c r="X1" s="5"/>
      <c r="Y1" s="5"/>
      <c r="Z1" s="5"/>
    </row>
    <row r="2" spans="1:26" ht="19.5" customHeight="1">
      <c r="A2" s="787" t="s">
        <v>2</v>
      </c>
      <c r="B2" s="772"/>
      <c r="C2" s="773"/>
      <c r="D2" s="422"/>
      <c r="E2" s="422"/>
      <c r="F2" s="422"/>
      <c r="G2" s="422"/>
      <c r="H2" s="805" t="s">
        <v>3</v>
      </c>
      <c r="I2" s="772"/>
      <c r="J2" s="772"/>
      <c r="K2" s="773"/>
      <c r="L2" s="424"/>
      <c r="M2" s="4"/>
      <c r="N2" s="4"/>
      <c r="O2" s="9"/>
      <c r="P2" s="9"/>
      <c r="Q2" s="4"/>
      <c r="R2" s="4"/>
      <c r="S2" s="4"/>
      <c r="T2" s="5"/>
      <c r="U2" s="5"/>
      <c r="V2" s="5"/>
      <c r="W2" s="5"/>
      <c r="X2" s="5"/>
      <c r="Y2" s="5"/>
      <c r="Z2" s="5"/>
    </row>
    <row r="3" spans="1:26" ht="20.25">
      <c r="A3" s="806" t="s">
        <v>4</v>
      </c>
      <c r="B3" s="772"/>
      <c r="C3" s="772"/>
      <c r="D3" s="772"/>
      <c r="E3" s="772"/>
      <c r="F3" s="772"/>
      <c r="G3" s="772"/>
      <c r="H3" s="772"/>
      <c r="I3" s="772"/>
      <c r="J3" s="772"/>
      <c r="K3" s="773"/>
      <c r="L3" s="425"/>
      <c r="M3" s="3"/>
      <c r="N3" s="4"/>
      <c r="O3" s="4"/>
      <c r="P3" s="4"/>
      <c r="Q3" s="4"/>
      <c r="R3" s="4"/>
      <c r="S3" s="4"/>
      <c r="T3" s="5"/>
      <c r="U3" s="5"/>
      <c r="V3" s="5"/>
      <c r="W3" s="5"/>
      <c r="X3" s="5"/>
      <c r="Y3" s="5"/>
      <c r="Z3" s="5"/>
    </row>
    <row r="4" spans="1:26" ht="20.25">
      <c r="A4" s="806" t="s">
        <v>5</v>
      </c>
      <c r="B4" s="772"/>
      <c r="C4" s="772"/>
      <c r="D4" s="772"/>
      <c r="E4" s="772"/>
      <c r="F4" s="772"/>
      <c r="G4" s="772"/>
      <c r="H4" s="772"/>
      <c r="I4" s="772"/>
      <c r="J4" s="772"/>
      <c r="K4" s="773"/>
      <c r="L4" s="425"/>
      <c r="M4" s="3"/>
      <c r="N4" s="4"/>
      <c r="O4" s="4"/>
      <c r="P4" s="4"/>
      <c r="Q4" s="4"/>
      <c r="R4" s="4"/>
      <c r="S4" s="4"/>
      <c r="T4" s="5"/>
      <c r="U4" s="5"/>
      <c r="V4" s="5"/>
      <c r="W4" s="5"/>
      <c r="X4" s="5"/>
      <c r="Y4" s="5"/>
      <c r="Z4" s="5"/>
    </row>
    <row r="5" spans="1:26" ht="15.75" customHeight="1">
      <c r="A5" s="797" t="s">
        <v>288</v>
      </c>
      <c r="B5" s="772"/>
      <c r="C5" s="772"/>
      <c r="D5" s="772"/>
      <c r="E5" s="772"/>
      <c r="F5" s="772"/>
      <c r="G5" s="772"/>
      <c r="H5" s="772"/>
      <c r="I5" s="772"/>
      <c r="J5" s="772"/>
      <c r="K5" s="773"/>
      <c r="L5" s="422"/>
      <c r="M5" s="3"/>
      <c r="N5" s="4"/>
      <c r="O5" s="4"/>
      <c r="P5" s="4"/>
      <c r="Q5" s="4"/>
      <c r="R5" s="4"/>
      <c r="S5" s="4"/>
      <c r="T5" s="5"/>
      <c r="U5" s="5"/>
      <c r="V5" s="5"/>
      <c r="W5" s="5"/>
      <c r="X5" s="5"/>
      <c r="Y5" s="5"/>
      <c r="Z5" s="5"/>
    </row>
    <row r="6" spans="1:26" ht="16.5" customHeight="1">
      <c r="A6" s="798" t="s">
        <v>7</v>
      </c>
      <c r="B6" s="773"/>
      <c r="C6" s="426"/>
      <c r="D6" s="426"/>
      <c r="E6" s="426"/>
      <c r="F6" s="426"/>
      <c r="G6" s="426"/>
      <c r="H6" s="426"/>
      <c r="I6" s="426"/>
      <c r="J6" s="426"/>
      <c r="K6" s="426"/>
      <c r="L6" s="426"/>
      <c r="M6" s="3"/>
      <c r="N6" s="4"/>
      <c r="O6" s="4"/>
      <c r="P6" s="4"/>
      <c r="Q6" s="4"/>
      <c r="R6" s="4"/>
      <c r="S6" s="4"/>
      <c r="T6" s="5"/>
      <c r="U6" s="5"/>
      <c r="V6" s="5"/>
      <c r="W6" s="5"/>
      <c r="X6" s="5"/>
      <c r="Y6" s="5"/>
      <c r="Z6" s="5"/>
    </row>
    <row r="7" spans="1:26" ht="34.5" customHeight="1">
      <c r="A7" s="799" t="s">
        <v>8</v>
      </c>
      <c r="B7" s="800" t="s">
        <v>9</v>
      </c>
      <c r="C7" s="801" t="s">
        <v>10</v>
      </c>
      <c r="D7" s="801" t="s">
        <v>11</v>
      </c>
      <c r="E7" s="802" t="s">
        <v>12</v>
      </c>
      <c r="F7" s="803"/>
      <c r="G7" s="801" t="s">
        <v>13</v>
      </c>
      <c r="H7" s="800" t="s">
        <v>14</v>
      </c>
      <c r="I7" s="801" t="s">
        <v>15</v>
      </c>
      <c r="J7" s="793" t="s">
        <v>16</v>
      </c>
      <c r="K7" s="794"/>
      <c r="L7" s="795" t="s">
        <v>17</v>
      </c>
      <c r="M7" s="3"/>
      <c r="N7" s="4"/>
      <c r="O7" s="4"/>
      <c r="P7" s="4"/>
      <c r="Q7" s="4"/>
      <c r="R7" s="4"/>
      <c r="S7" s="4"/>
      <c r="T7" s="5"/>
      <c r="U7" s="5"/>
      <c r="V7" s="5"/>
      <c r="W7" s="5"/>
      <c r="X7" s="5"/>
      <c r="Y7" s="5"/>
      <c r="Z7" s="5"/>
    </row>
    <row r="8" spans="1:26" ht="37.5" customHeight="1">
      <c r="A8" s="777"/>
      <c r="B8" s="764"/>
      <c r="C8" s="764"/>
      <c r="D8" s="764"/>
      <c r="E8" s="427" t="s">
        <v>18</v>
      </c>
      <c r="F8" s="427" t="s">
        <v>19</v>
      </c>
      <c r="G8" s="764"/>
      <c r="H8" s="764"/>
      <c r="I8" s="764"/>
      <c r="J8" s="428" t="s">
        <v>20</v>
      </c>
      <c r="K8" s="429" t="s">
        <v>21</v>
      </c>
      <c r="L8" s="756"/>
      <c r="M8" s="3"/>
      <c r="N8" s="4"/>
      <c r="O8" s="4"/>
      <c r="P8" s="4"/>
      <c r="Q8" s="4"/>
      <c r="R8" s="4"/>
      <c r="S8" s="4"/>
      <c r="T8" s="5"/>
      <c r="U8" s="5"/>
      <c r="V8" s="5"/>
      <c r="W8" s="5"/>
      <c r="X8" s="5"/>
      <c r="Y8" s="5"/>
      <c r="Z8" s="5"/>
    </row>
    <row r="9" spans="1:26" ht="22.5" customHeight="1">
      <c r="A9" s="430"/>
      <c r="B9" s="431">
        <v>1</v>
      </c>
      <c r="C9" s="431">
        <v>2</v>
      </c>
      <c r="D9" s="431">
        <v>3</v>
      </c>
      <c r="E9" s="431">
        <v>4</v>
      </c>
      <c r="F9" s="431">
        <v>5</v>
      </c>
      <c r="G9" s="432">
        <v>6</v>
      </c>
      <c r="H9" s="432" t="s">
        <v>22</v>
      </c>
      <c r="I9" s="433" t="s">
        <v>23</v>
      </c>
      <c r="J9" s="431">
        <v>9</v>
      </c>
      <c r="K9" s="434">
        <v>10</v>
      </c>
      <c r="L9" s="435"/>
      <c r="M9" s="3"/>
      <c r="N9" s="4"/>
      <c r="O9" s="4"/>
      <c r="P9" s="4"/>
      <c r="Q9" s="4"/>
      <c r="R9" s="4"/>
      <c r="S9" s="4"/>
      <c r="T9" s="5"/>
      <c r="U9" s="5"/>
      <c r="V9" s="5"/>
      <c r="W9" s="5"/>
      <c r="X9" s="5"/>
      <c r="Y9" s="5"/>
      <c r="Z9" s="5"/>
    </row>
    <row r="10" spans="1:26" ht="22.5" customHeight="1">
      <c r="A10" s="321" t="s">
        <v>24</v>
      </c>
      <c r="B10" s="757" t="s">
        <v>25</v>
      </c>
      <c r="C10" s="758"/>
      <c r="D10" s="758"/>
      <c r="E10" s="758"/>
      <c r="F10" s="758"/>
      <c r="G10" s="758"/>
      <c r="H10" s="758"/>
      <c r="I10" s="758"/>
      <c r="J10" s="758"/>
      <c r="K10" s="759"/>
      <c r="L10" s="324"/>
      <c r="M10" s="3"/>
      <c r="N10" s="4"/>
      <c r="O10" s="4" t="s">
        <v>26</v>
      </c>
      <c r="P10" s="4"/>
      <c r="Q10" s="4"/>
      <c r="R10" s="4"/>
      <c r="S10" s="4"/>
      <c r="T10" s="4"/>
      <c r="U10" s="4"/>
      <c r="V10" s="5"/>
      <c r="W10" s="5"/>
      <c r="X10" s="5"/>
      <c r="Y10" s="5"/>
      <c r="Z10" s="5"/>
    </row>
    <row r="11" spans="1:26" ht="22.5" customHeight="1">
      <c r="A11" s="321" t="s">
        <v>27</v>
      </c>
      <c r="B11" s="325"/>
      <c r="C11" s="326"/>
      <c r="D11" s="326"/>
      <c r="E11" s="326"/>
      <c r="F11" s="326"/>
      <c r="G11" s="326"/>
      <c r="H11" s="326"/>
      <c r="I11" s="349"/>
      <c r="J11" s="326"/>
      <c r="K11" s="436"/>
      <c r="L11" s="333"/>
      <c r="M11" s="3"/>
      <c r="N11" s="4"/>
      <c r="O11" s="4"/>
      <c r="P11" s="4"/>
      <c r="Q11" s="4"/>
      <c r="R11" s="4"/>
      <c r="S11" s="4"/>
      <c r="T11" s="4"/>
      <c r="U11" s="4"/>
      <c r="V11" s="5"/>
      <c r="W11" s="5"/>
      <c r="X11" s="5"/>
      <c r="Y11" s="5"/>
      <c r="Z11" s="5"/>
    </row>
    <row r="12" spans="1:26" ht="22.5" customHeight="1">
      <c r="A12" s="526">
        <v>1</v>
      </c>
      <c r="B12" s="527" t="s">
        <v>28</v>
      </c>
      <c r="C12" s="528">
        <v>1140788000</v>
      </c>
      <c r="D12" s="528">
        <v>150000000</v>
      </c>
      <c r="E12" s="528">
        <v>124267500</v>
      </c>
      <c r="F12" s="528">
        <v>518195475</v>
      </c>
      <c r="G12" s="641">
        <v>0</v>
      </c>
      <c r="H12" s="528">
        <f t="shared" ref="H12:H16" si="0">F12+G12</f>
        <v>518195475</v>
      </c>
      <c r="I12" s="530">
        <f t="shared" ref="I12:I16" si="1">C12-F12</f>
        <v>622592525</v>
      </c>
      <c r="J12" s="531">
        <f t="shared" ref="J12:J16" si="2">IF(D12=0, 0, E12/D12)</f>
        <v>0.82845000000000002</v>
      </c>
      <c r="K12" s="532">
        <f t="shared" ref="K12:K16" si="3">IF(C12=0, 0, F12/C12)</f>
        <v>0.45424344838830705</v>
      </c>
      <c r="L12" s="642"/>
      <c r="M12" s="533"/>
      <c r="N12" s="534"/>
      <c r="O12" s="534"/>
      <c r="P12" s="534"/>
      <c r="Q12" s="534"/>
      <c r="R12" s="534"/>
      <c r="S12" s="534"/>
      <c r="T12" s="534"/>
      <c r="U12" s="534"/>
      <c r="V12" s="477"/>
      <c r="W12" s="477"/>
      <c r="X12" s="477"/>
      <c r="Y12" s="477"/>
      <c r="Z12" s="477"/>
    </row>
    <row r="13" spans="1:26" ht="22.5" customHeight="1">
      <c r="A13" s="535">
        <v>2</v>
      </c>
      <c r="B13" s="536" t="s">
        <v>29</v>
      </c>
      <c r="C13" s="506">
        <v>1118543000</v>
      </c>
      <c r="D13" s="493">
        <v>0</v>
      </c>
      <c r="E13" s="493">
        <v>0</v>
      </c>
      <c r="F13" s="493">
        <v>1118543000</v>
      </c>
      <c r="G13" s="537">
        <v>138256481.48148146</v>
      </c>
      <c r="H13" s="506">
        <f t="shared" si="0"/>
        <v>1256799481.4814816</v>
      </c>
      <c r="I13" s="538">
        <f t="shared" si="1"/>
        <v>0</v>
      </c>
      <c r="J13" s="531">
        <f t="shared" si="2"/>
        <v>0</v>
      </c>
      <c r="K13" s="532">
        <f t="shared" si="3"/>
        <v>1</v>
      </c>
      <c r="L13" s="613" t="s">
        <v>30</v>
      </c>
      <c r="M13" s="533">
        <f t="shared" ref="M13:M14" si="4">C13</f>
        <v>1118543000</v>
      </c>
      <c r="N13" s="534"/>
      <c r="O13" s="534"/>
      <c r="P13" s="534"/>
      <c r="Q13" s="534"/>
      <c r="R13" s="534"/>
      <c r="S13" s="534"/>
      <c r="T13" s="534"/>
      <c r="U13" s="534"/>
      <c r="V13" s="477"/>
      <c r="W13" s="477"/>
      <c r="X13" s="477"/>
      <c r="Y13" s="477"/>
      <c r="Z13" s="477"/>
    </row>
    <row r="14" spans="1:26" ht="22.5" customHeight="1">
      <c r="A14" s="535">
        <v>3</v>
      </c>
      <c r="B14" s="536" t="s">
        <v>31</v>
      </c>
      <c r="C14" s="493">
        <f>F14</f>
        <v>1161338000</v>
      </c>
      <c r="D14" s="493">
        <v>0</v>
      </c>
      <c r="E14" s="493">
        <v>0</v>
      </c>
      <c r="F14" s="493">
        <v>1161338000</v>
      </c>
      <c r="G14" s="537">
        <v>28072222.22222222</v>
      </c>
      <c r="H14" s="506">
        <f t="shared" si="0"/>
        <v>1189410222.2222223</v>
      </c>
      <c r="I14" s="539">
        <f t="shared" si="1"/>
        <v>0</v>
      </c>
      <c r="J14" s="531">
        <f t="shared" si="2"/>
        <v>0</v>
      </c>
      <c r="K14" s="532">
        <f t="shared" si="3"/>
        <v>1</v>
      </c>
      <c r="L14" s="613" t="s">
        <v>30</v>
      </c>
      <c r="M14" s="533">
        <f t="shared" si="4"/>
        <v>1161338000</v>
      </c>
      <c r="N14" s="534"/>
      <c r="O14" s="534"/>
      <c r="P14" s="534"/>
      <c r="Q14" s="534"/>
      <c r="R14" s="534"/>
      <c r="S14" s="534"/>
      <c r="T14" s="534"/>
      <c r="U14" s="534"/>
      <c r="V14" s="477"/>
      <c r="W14" s="477"/>
      <c r="X14" s="477"/>
      <c r="Y14" s="477"/>
      <c r="Z14" s="477"/>
    </row>
    <row r="15" spans="1:26" ht="22.5" customHeight="1">
      <c r="A15" s="535">
        <v>4</v>
      </c>
      <c r="B15" s="540" t="s">
        <v>222</v>
      </c>
      <c r="C15" s="493">
        <v>1129099000</v>
      </c>
      <c r="D15" s="493">
        <v>150000000</v>
      </c>
      <c r="E15" s="493">
        <v>0</v>
      </c>
      <c r="F15" s="541">
        <v>240997680</v>
      </c>
      <c r="G15" s="537">
        <v>0</v>
      </c>
      <c r="H15" s="506">
        <f t="shared" si="0"/>
        <v>240997680</v>
      </c>
      <c r="I15" s="539">
        <f t="shared" si="1"/>
        <v>888101320</v>
      </c>
      <c r="J15" s="531">
        <f t="shared" si="2"/>
        <v>0</v>
      </c>
      <c r="K15" s="532">
        <f t="shared" si="3"/>
        <v>0.21344247050081525</v>
      </c>
      <c r="L15" s="613"/>
      <c r="M15" s="542"/>
      <c r="N15" s="543"/>
      <c r="O15" s="543"/>
      <c r="P15" s="543"/>
      <c r="Q15" s="543"/>
      <c r="R15" s="534"/>
      <c r="S15" s="534"/>
      <c r="T15" s="534"/>
      <c r="U15" s="534"/>
      <c r="V15" s="477"/>
      <c r="W15" s="477"/>
      <c r="X15" s="477"/>
      <c r="Y15" s="477"/>
      <c r="Z15" s="477"/>
    </row>
    <row r="16" spans="1:26" ht="22.5" customHeight="1">
      <c r="A16" s="535">
        <v>5</v>
      </c>
      <c r="B16" s="536" t="s">
        <v>32</v>
      </c>
      <c r="C16" s="506">
        <v>1129099000</v>
      </c>
      <c r="D16" s="493">
        <v>0</v>
      </c>
      <c r="E16" s="493">
        <v>0</v>
      </c>
      <c r="F16" s="544">
        <v>649826280</v>
      </c>
      <c r="G16" s="643">
        <v>0</v>
      </c>
      <c r="H16" s="506">
        <f t="shared" si="0"/>
        <v>649826280</v>
      </c>
      <c r="I16" s="506">
        <f t="shared" si="1"/>
        <v>479272720</v>
      </c>
      <c r="J16" s="531">
        <f t="shared" si="2"/>
        <v>0</v>
      </c>
      <c r="K16" s="532">
        <f t="shared" si="3"/>
        <v>0.57552639759666779</v>
      </c>
      <c r="L16" s="614" t="s">
        <v>214</v>
      </c>
      <c r="M16" s="546">
        <f>ROUND(13.806*4,3)</f>
        <v>55.223999999999997</v>
      </c>
      <c r="N16" s="547">
        <v>4500000</v>
      </c>
      <c r="O16" s="547">
        <f>ROUND(M16*N16,3)</f>
        <v>248508000</v>
      </c>
      <c r="P16" s="547">
        <f>O16*0.55</f>
        <v>136679400</v>
      </c>
      <c r="Q16" s="547">
        <f>O16*0.45</f>
        <v>111828600</v>
      </c>
      <c r="R16" s="534"/>
      <c r="S16" s="534"/>
      <c r="T16" s="534"/>
      <c r="U16" s="534"/>
      <c r="V16" s="477"/>
      <c r="W16" s="477"/>
      <c r="X16" s="477"/>
      <c r="Y16" s="477"/>
      <c r="Z16" s="477"/>
    </row>
    <row r="17" spans="1:26" ht="22.5" customHeight="1">
      <c r="A17" s="548" t="s">
        <v>34</v>
      </c>
      <c r="B17" s="549"/>
      <c r="C17" s="550"/>
      <c r="D17" s="506"/>
      <c r="E17" s="550"/>
      <c r="F17" s="551"/>
      <c r="G17" s="552"/>
      <c r="H17" s="506"/>
      <c r="I17" s="506">
        <f>G17+H17</f>
        <v>0</v>
      </c>
      <c r="J17" s="531"/>
      <c r="K17" s="532"/>
      <c r="L17" s="553"/>
      <c r="M17" s="554">
        <v>0</v>
      </c>
      <c r="N17" s="534"/>
      <c r="O17" s="534"/>
      <c r="P17" s="534"/>
      <c r="Q17" s="534"/>
      <c r="R17" s="534"/>
      <c r="S17" s="534"/>
      <c r="T17" s="534"/>
      <c r="U17" s="534"/>
      <c r="V17" s="477"/>
      <c r="W17" s="477"/>
      <c r="X17" s="477"/>
      <c r="Y17" s="477"/>
      <c r="Z17" s="477"/>
    </row>
    <row r="18" spans="1:26" ht="22.5" customHeight="1">
      <c r="A18" s="555">
        <v>1</v>
      </c>
      <c r="B18" s="556" t="s">
        <v>35</v>
      </c>
      <c r="C18" s="544">
        <v>1295727000</v>
      </c>
      <c r="D18" s="493">
        <v>0</v>
      </c>
      <c r="E18" s="493">
        <v>0</v>
      </c>
      <c r="F18" s="544">
        <v>1295727000</v>
      </c>
      <c r="G18" s="643">
        <v>205662963</v>
      </c>
      <c r="H18" s="506">
        <f t="shared" ref="H18:H31" si="5">F18+G18</f>
        <v>1501389963</v>
      </c>
      <c r="I18" s="506">
        <f t="shared" ref="I18:I31" si="6">C18-F18</f>
        <v>0</v>
      </c>
      <c r="J18" s="531">
        <f t="shared" ref="J18:J31" si="7">IF(D18=0, 0, E18/D18)</f>
        <v>0</v>
      </c>
      <c r="K18" s="532">
        <f t="shared" ref="K18:K31" si="8">IF(C18=0, 0, F18/C18)</f>
        <v>1</v>
      </c>
      <c r="L18" s="613" t="s">
        <v>30</v>
      </c>
      <c r="M18" s="554">
        <v>1209628000</v>
      </c>
      <c r="N18" s="534"/>
      <c r="O18" s="534"/>
      <c r="P18" s="534"/>
      <c r="Q18" s="534"/>
      <c r="R18" s="534"/>
      <c r="S18" s="534"/>
      <c r="T18" s="534"/>
      <c r="U18" s="534"/>
      <c r="V18" s="477"/>
      <c r="W18" s="477"/>
      <c r="X18" s="477"/>
      <c r="Y18" s="477"/>
      <c r="Z18" s="477"/>
    </row>
    <row r="19" spans="1:26" ht="22.5" customHeight="1">
      <c r="A19" s="555">
        <f t="shared" ref="A19:A31" si="9">A18+1</f>
        <v>2</v>
      </c>
      <c r="B19" s="556" t="s">
        <v>36</v>
      </c>
      <c r="C19" s="506">
        <v>1629894000</v>
      </c>
      <c r="D19" s="493">
        <v>0</v>
      </c>
      <c r="E19" s="493">
        <v>0</v>
      </c>
      <c r="F19" s="544">
        <v>1629894000</v>
      </c>
      <c r="G19" s="557">
        <v>134944444.44444445</v>
      </c>
      <c r="H19" s="506">
        <f t="shared" si="5"/>
        <v>1764838444.4444444</v>
      </c>
      <c r="I19" s="538">
        <f t="shared" si="6"/>
        <v>0</v>
      </c>
      <c r="J19" s="531">
        <f t="shared" si="7"/>
        <v>0</v>
      </c>
      <c r="K19" s="532">
        <f t="shared" si="8"/>
        <v>1</v>
      </c>
      <c r="L19" s="613" t="s">
        <v>30</v>
      </c>
      <c r="M19" s="533">
        <f>C19</f>
        <v>1629894000</v>
      </c>
      <c r="N19" s="534"/>
      <c r="O19" s="534"/>
      <c r="P19" s="534"/>
      <c r="Q19" s="534"/>
      <c r="R19" s="534"/>
      <c r="S19" s="534"/>
      <c r="T19" s="534"/>
      <c r="U19" s="534"/>
      <c r="V19" s="477"/>
      <c r="W19" s="477"/>
      <c r="X19" s="477"/>
      <c r="Y19" s="477"/>
      <c r="Z19" s="477"/>
    </row>
    <row r="20" spans="1:26" ht="22.5" customHeight="1">
      <c r="A20" s="555">
        <f t="shared" si="9"/>
        <v>3</v>
      </c>
      <c r="B20" s="556" t="s">
        <v>37</v>
      </c>
      <c r="C20" s="506">
        <v>1323642000</v>
      </c>
      <c r="D20" s="493">
        <v>200000000</v>
      </c>
      <c r="E20" s="493">
        <v>188784000</v>
      </c>
      <c r="F20" s="544">
        <v>1253088000</v>
      </c>
      <c r="G20" s="643">
        <v>0</v>
      </c>
      <c r="H20" s="506">
        <f t="shared" si="5"/>
        <v>1253088000</v>
      </c>
      <c r="I20" s="538">
        <f t="shared" si="6"/>
        <v>70554000</v>
      </c>
      <c r="J20" s="531">
        <f t="shared" si="7"/>
        <v>0.94391999999999998</v>
      </c>
      <c r="K20" s="532">
        <f t="shared" si="8"/>
        <v>0.94669706763611305</v>
      </c>
      <c r="L20" s="644"/>
      <c r="M20" s="554">
        <v>0</v>
      </c>
      <c r="N20" s="534"/>
      <c r="O20" s="534"/>
      <c r="P20" s="534"/>
      <c r="Q20" s="534"/>
      <c r="R20" s="534"/>
      <c r="S20" s="534"/>
      <c r="T20" s="534"/>
      <c r="U20" s="534"/>
      <c r="V20" s="477"/>
      <c r="W20" s="477"/>
      <c r="X20" s="477"/>
      <c r="Y20" s="477"/>
      <c r="Z20" s="477"/>
    </row>
    <row r="21" spans="1:26" ht="22.5" customHeight="1">
      <c r="A21" s="555">
        <f t="shared" si="9"/>
        <v>4</v>
      </c>
      <c r="B21" s="556" t="s">
        <v>38</v>
      </c>
      <c r="C21" s="506">
        <v>1325213000</v>
      </c>
      <c r="D21" s="493">
        <v>200000000</v>
      </c>
      <c r="E21" s="493">
        <v>330857000</v>
      </c>
      <c r="F21" s="544">
        <v>1325213000</v>
      </c>
      <c r="G21" s="643">
        <v>0</v>
      </c>
      <c r="H21" s="506">
        <f t="shared" si="5"/>
        <v>1325213000</v>
      </c>
      <c r="I21" s="538">
        <f t="shared" si="6"/>
        <v>0</v>
      </c>
      <c r="J21" s="531">
        <f t="shared" si="7"/>
        <v>1.654285</v>
      </c>
      <c r="K21" s="532">
        <f t="shared" si="8"/>
        <v>1</v>
      </c>
      <c r="L21" s="644"/>
      <c r="M21" s="554"/>
      <c r="N21" s="534"/>
      <c r="O21" s="534"/>
      <c r="P21" s="534"/>
      <c r="Q21" s="534"/>
      <c r="R21" s="534"/>
      <c r="S21" s="534"/>
      <c r="T21" s="534"/>
      <c r="U21" s="534"/>
      <c r="V21" s="477"/>
      <c r="W21" s="477"/>
      <c r="X21" s="477"/>
      <c r="Y21" s="477"/>
      <c r="Z21" s="477"/>
    </row>
    <row r="22" spans="1:26" ht="27" customHeight="1">
      <c r="A22" s="555">
        <f t="shared" si="9"/>
        <v>5</v>
      </c>
      <c r="B22" s="556" t="s">
        <v>39</v>
      </c>
      <c r="C22" s="493">
        <v>1221751000</v>
      </c>
      <c r="D22" s="493">
        <v>0</v>
      </c>
      <c r="E22" s="493">
        <v>0</v>
      </c>
      <c r="F22" s="493">
        <v>1221751000</v>
      </c>
      <c r="G22" s="557">
        <v>56776852</v>
      </c>
      <c r="H22" s="506">
        <f t="shared" si="5"/>
        <v>1278527852</v>
      </c>
      <c r="I22" s="538">
        <f t="shared" si="6"/>
        <v>0</v>
      </c>
      <c r="J22" s="531">
        <f t="shared" si="7"/>
        <v>0</v>
      </c>
      <c r="K22" s="532">
        <f t="shared" si="8"/>
        <v>1</v>
      </c>
      <c r="L22" s="614" t="s">
        <v>42</v>
      </c>
      <c r="M22" s="533">
        <v>454374313</v>
      </c>
      <c r="N22" s="534"/>
      <c r="O22" s="534"/>
      <c r="P22" s="534"/>
      <c r="Q22" s="534"/>
      <c r="R22" s="534"/>
      <c r="S22" s="534"/>
      <c r="T22" s="534"/>
      <c r="U22" s="534"/>
      <c r="V22" s="477"/>
      <c r="W22" s="477"/>
      <c r="X22" s="477"/>
      <c r="Y22" s="477"/>
      <c r="Z22" s="477"/>
    </row>
    <row r="23" spans="1:26" ht="22.5" customHeight="1">
      <c r="A23" s="555">
        <f t="shared" si="9"/>
        <v>6</v>
      </c>
      <c r="B23" s="556" t="s">
        <v>40</v>
      </c>
      <c r="C23" s="506">
        <v>1195530000</v>
      </c>
      <c r="D23" s="493">
        <v>0</v>
      </c>
      <c r="E23" s="493">
        <v>0</v>
      </c>
      <c r="F23" s="544">
        <v>1195530000</v>
      </c>
      <c r="G23" s="557">
        <v>141848148.14814815</v>
      </c>
      <c r="H23" s="506">
        <f t="shared" si="5"/>
        <v>1337378148.1481481</v>
      </c>
      <c r="I23" s="538">
        <f t="shared" si="6"/>
        <v>0</v>
      </c>
      <c r="J23" s="531">
        <f t="shared" si="7"/>
        <v>0</v>
      </c>
      <c r="K23" s="532">
        <f t="shared" si="8"/>
        <v>1</v>
      </c>
      <c r="L23" s="613" t="s">
        <v>30</v>
      </c>
      <c r="M23" s="533">
        <f>C23</f>
        <v>1195530000</v>
      </c>
      <c r="N23" s="534"/>
      <c r="O23" s="534"/>
      <c r="P23" s="534"/>
      <c r="Q23" s="534"/>
      <c r="R23" s="534"/>
      <c r="S23" s="534"/>
      <c r="T23" s="534"/>
      <c r="U23" s="534"/>
      <c r="V23" s="477"/>
      <c r="W23" s="477"/>
      <c r="X23" s="477"/>
      <c r="Y23" s="477"/>
      <c r="Z23" s="477"/>
    </row>
    <row r="24" spans="1:26" ht="27.75" customHeight="1">
      <c r="A24" s="555">
        <f t="shared" si="9"/>
        <v>7</v>
      </c>
      <c r="B24" s="556" t="s">
        <v>41</v>
      </c>
      <c r="C24" s="493">
        <v>1487132000</v>
      </c>
      <c r="D24" s="493">
        <v>0</v>
      </c>
      <c r="E24" s="493">
        <v>0</v>
      </c>
      <c r="F24" s="493">
        <v>1487132000</v>
      </c>
      <c r="G24" s="537">
        <v>99454630</v>
      </c>
      <c r="H24" s="506">
        <f t="shared" si="5"/>
        <v>1586586630</v>
      </c>
      <c r="I24" s="538">
        <f t="shared" si="6"/>
        <v>0</v>
      </c>
      <c r="J24" s="531">
        <f t="shared" si="7"/>
        <v>0</v>
      </c>
      <c r="K24" s="532">
        <f t="shared" si="8"/>
        <v>1</v>
      </c>
      <c r="L24" s="614" t="s">
        <v>42</v>
      </c>
      <c r="M24" s="533">
        <v>484855876</v>
      </c>
      <c r="N24" s="534"/>
      <c r="O24" s="534"/>
      <c r="P24" s="534"/>
      <c r="Q24" s="534"/>
      <c r="R24" s="534"/>
      <c r="S24" s="534"/>
      <c r="T24" s="534"/>
      <c r="U24" s="534"/>
      <c r="V24" s="477"/>
      <c r="W24" s="477"/>
      <c r="X24" s="477"/>
      <c r="Y24" s="477"/>
      <c r="Z24" s="477"/>
    </row>
    <row r="25" spans="1:26" ht="27.75" customHeight="1">
      <c r="A25" s="555">
        <f t="shared" si="9"/>
        <v>8</v>
      </c>
      <c r="B25" s="556" t="s">
        <v>43</v>
      </c>
      <c r="C25" s="506">
        <v>1590793000</v>
      </c>
      <c r="D25" s="493">
        <v>0</v>
      </c>
      <c r="E25" s="493">
        <v>0</v>
      </c>
      <c r="F25" s="544">
        <v>520020000</v>
      </c>
      <c r="G25" s="641">
        <v>0</v>
      </c>
      <c r="H25" s="506">
        <f t="shared" si="5"/>
        <v>520020000</v>
      </c>
      <c r="I25" s="538">
        <f t="shared" si="6"/>
        <v>1070773000</v>
      </c>
      <c r="J25" s="531">
        <f t="shared" si="7"/>
        <v>0</v>
      </c>
      <c r="K25" s="532">
        <f t="shared" si="8"/>
        <v>0.32689356817637494</v>
      </c>
      <c r="L25" s="614" t="s">
        <v>214</v>
      </c>
      <c r="M25" s="554">
        <v>0</v>
      </c>
      <c r="N25" s="534"/>
      <c r="O25" s="534"/>
      <c r="P25" s="534"/>
      <c r="Q25" s="534"/>
      <c r="R25" s="534"/>
      <c r="S25" s="534"/>
      <c r="T25" s="534"/>
      <c r="U25" s="534"/>
      <c r="V25" s="477"/>
      <c r="W25" s="477"/>
      <c r="X25" s="477"/>
      <c r="Y25" s="477"/>
      <c r="Z25" s="477"/>
    </row>
    <row r="26" spans="1:26" ht="22.5" customHeight="1">
      <c r="A26" s="555">
        <f t="shared" si="9"/>
        <v>9</v>
      </c>
      <c r="B26" s="556" t="s">
        <v>45</v>
      </c>
      <c r="C26" s="506">
        <v>1386198000</v>
      </c>
      <c r="D26" s="493">
        <v>0</v>
      </c>
      <c r="E26" s="493">
        <v>0</v>
      </c>
      <c r="F26" s="544">
        <v>220603680</v>
      </c>
      <c r="G26" s="641">
        <v>0</v>
      </c>
      <c r="H26" s="506">
        <f t="shared" si="5"/>
        <v>220603680</v>
      </c>
      <c r="I26" s="538">
        <f t="shared" si="6"/>
        <v>1165594320</v>
      </c>
      <c r="J26" s="531">
        <f t="shared" si="7"/>
        <v>0</v>
      </c>
      <c r="K26" s="532">
        <f t="shared" si="8"/>
        <v>0.15914297957434653</v>
      </c>
      <c r="L26" s="614" t="s">
        <v>214</v>
      </c>
      <c r="M26" s="533"/>
      <c r="N26" s="534"/>
      <c r="O26" s="534"/>
      <c r="P26" s="534"/>
      <c r="Q26" s="534"/>
      <c r="R26" s="534"/>
      <c r="S26" s="534"/>
      <c r="T26" s="534"/>
      <c r="U26" s="534"/>
      <c r="V26" s="477"/>
      <c r="W26" s="477"/>
      <c r="X26" s="477"/>
      <c r="Y26" s="477"/>
      <c r="Z26" s="477"/>
    </row>
    <row r="27" spans="1:26" ht="22.5" customHeight="1">
      <c r="A27" s="555">
        <f t="shared" si="9"/>
        <v>10</v>
      </c>
      <c r="B27" s="556" t="s">
        <v>46</v>
      </c>
      <c r="C27" s="506">
        <v>1151187000</v>
      </c>
      <c r="D27" s="493">
        <v>0</v>
      </c>
      <c r="E27" s="493">
        <v>0</v>
      </c>
      <c r="F27" s="544">
        <v>1151187000</v>
      </c>
      <c r="G27" s="537">
        <v>139475000</v>
      </c>
      <c r="H27" s="506">
        <f t="shared" si="5"/>
        <v>1290662000</v>
      </c>
      <c r="I27" s="538">
        <f t="shared" si="6"/>
        <v>0</v>
      </c>
      <c r="J27" s="531">
        <f t="shared" si="7"/>
        <v>0</v>
      </c>
      <c r="K27" s="532">
        <f t="shared" si="8"/>
        <v>1</v>
      </c>
      <c r="L27" s="613" t="s">
        <v>30</v>
      </c>
      <c r="M27" s="533">
        <f>C27</f>
        <v>1151187000</v>
      </c>
      <c r="N27" s="534"/>
      <c r="O27" s="534"/>
      <c r="P27" s="534"/>
      <c r="Q27" s="534"/>
      <c r="R27" s="534"/>
      <c r="S27" s="534"/>
      <c r="T27" s="534"/>
      <c r="U27" s="534"/>
      <c r="V27" s="477"/>
      <c r="W27" s="477"/>
      <c r="X27" s="477"/>
      <c r="Y27" s="477"/>
      <c r="Z27" s="477"/>
    </row>
    <row r="28" spans="1:26" ht="22.5" customHeight="1">
      <c r="A28" s="555">
        <f t="shared" si="9"/>
        <v>11</v>
      </c>
      <c r="B28" s="556" t="s">
        <v>47</v>
      </c>
      <c r="C28" s="493">
        <v>1599758000</v>
      </c>
      <c r="D28" s="493">
        <v>0</v>
      </c>
      <c r="E28" s="493">
        <v>0</v>
      </c>
      <c r="F28" s="544">
        <v>1599758000</v>
      </c>
      <c r="G28" s="641">
        <v>0</v>
      </c>
      <c r="H28" s="506">
        <f t="shared" si="5"/>
        <v>1599758000</v>
      </c>
      <c r="I28" s="538">
        <f t="shared" si="6"/>
        <v>0</v>
      </c>
      <c r="J28" s="531">
        <f t="shared" si="7"/>
        <v>0</v>
      </c>
      <c r="K28" s="532">
        <f t="shared" si="8"/>
        <v>1</v>
      </c>
      <c r="L28" s="613" t="s">
        <v>30</v>
      </c>
      <c r="M28" s="554">
        <v>0</v>
      </c>
      <c r="N28" s="534"/>
      <c r="O28" s="534"/>
      <c r="P28" s="534"/>
      <c r="Q28" s="534"/>
      <c r="R28" s="534"/>
      <c r="S28" s="534"/>
      <c r="T28" s="534"/>
      <c r="U28" s="534"/>
      <c r="V28" s="477"/>
      <c r="W28" s="477"/>
      <c r="X28" s="477"/>
      <c r="Y28" s="477"/>
      <c r="Z28" s="477"/>
    </row>
    <row r="29" spans="1:26" ht="22.5" customHeight="1">
      <c r="A29" s="555">
        <f t="shared" si="9"/>
        <v>12</v>
      </c>
      <c r="B29" s="556" t="s">
        <v>48</v>
      </c>
      <c r="C29" s="506">
        <v>1512938000</v>
      </c>
      <c r="D29" s="493">
        <v>0</v>
      </c>
      <c r="E29" s="493">
        <v>0</v>
      </c>
      <c r="F29" s="544">
        <v>1512938000</v>
      </c>
      <c r="G29" s="537">
        <v>145883333.33333331</v>
      </c>
      <c r="H29" s="506">
        <f t="shared" si="5"/>
        <v>1658821333.3333333</v>
      </c>
      <c r="I29" s="538">
        <f t="shared" si="6"/>
        <v>0</v>
      </c>
      <c r="J29" s="531">
        <f t="shared" si="7"/>
        <v>0</v>
      </c>
      <c r="K29" s="532">
        <f t="shared" si="8"/>
        <v>1</v>
      </c>
      <c r="L29" s="613" t="s">
        <v>30</v>
      </c>
      <c r="M29" s="533">
        <f t="shared" ref="M29:M30" si="10">C29</f>
        <v>1512938000</v>
      </c>
      <c r="N29" s="534"/>
      <c r="O29" s="534"/>
      <c r="P29" s="534"/>
      <c r="Q29" s="534"/>
      <c r="R29" s="534"/>
      <c r="S29" s="534"/>
      <c r="T29" s="534"/>
      <c r="U29" s="534"/>
      <c r="V29" s="477"/>
      <c r="W29" s="477"/>
      <c r="X29" s="477"/>
      <c r="Y29" s="477"/>
      <c r="Z29" s="477"/>
    </row>
    <row r="30" spans="1:26" ht="22.5" customHeight="1">
      <c r="A30" s="555">
        <f t="shared" si="9"/>
        <v>13</v>
      </c>
      <c r="B30" s="556" t="s">
        <v>49</v>
      </c>
      <c r="C30" s="506">
        <v>1593398000</v>
      </c>
      <c r="D30" s="493">
        <v>0</v>
      </c>
      <c r="E30" s="493">
        <v>0</v>
      </c>
      <c r="F30" s="544">
        <v>1593398000</v>
      </c>
      <c r="G30" s="641">
        <v>113004630</v>
      </c>
      <c r="H30" s="506">
        <f t="shared" si="5"/>
        <v>1706402630</v>
      </c>
      <c r="I30" s="538">
        <f t="shared" si="6"/>
        <v>0</v>
      </c>
      <c r="J30" s="531">
        <f t="shared" si="7"/>
        <v>0</v>
      </c>
      <c r="K30" s="532">
        <f t="shared" si="8"/>
        <v>1</v>
      </c>
      <c r="L30" s="613" t="s">
        <v>30</v>
      </c>
      <c r="M30" s="533">
        <f t="shared" si="10"/>
        <v>1593398000</v>
      </c>
      <c r="N30" s="534"/>
      <c r="O30" s="534"/>
      <c r="P30" s="534"/>
      <c r="Q30" s="534"/>
      <c r="R30" s="534"/>
      <c r="S30" s="534"/>
      <c r="T30" s="534"/>
      <c r="U30" s="534"/>
      <c r="V30" s="477"/>
      <c r="W30" s="477"/>
      <c r="X30" s="477"/>
      <c r="Y30" s="477"/>
      <c r="Z30" s="477"/>
    </row>
    <row r="31" spans="1:26" ht="22.5" customHeight="1">
      <c r="A31" s="555">
        <f t="shared" si="9"/>
        <v>14</v>
      </c>
      <c r="B31" s="556" t="s">
        <v>50</v>
      </c>
      <c r="C31" s="506">
        <v>1168758000</v>
      </c>
      <c r="D31" s="493">
        <v>0</v>
      </c>
      <c r="E31" s="493">
        <v>0</v>
      </c>
      <c r="F31" s="544">
        <v>1168758000</v>
      </c>
      <c r="G31" s="643">
        <v>0</v>
      </c>
      <c r="H31" s="506">
        <f t="shared" si="5"/>
        <v>1168758000</v>
      </c>
      <c r="I31" s="538">
        <f t="shared" si="6"/>
        <v>0</v>
      </c>
      <c r="J31" s="531">
        <f t="shared" si="7"/>
        <v>0</v>
      </c>
      <c r="K31" s="532">
        <f t="shared" si="8"/>
        <v>1</v>
      </c>
      <c r="L31" s="619"/>
      <c r="M31" s="554">
        <f>101*4500000</f>
        <v>454500000</v>
      </c>
      <c r="N31" s="534"/>
      <c r="O31" s="534"/>
      <c r="P31" s="534"/>
      <c r="Q31" s="534"/>
      <c r="R31" s="534"/>
      <c r="S31" s="534"/>
      <c r="T31" s="477"/>
      <c r="U31" s="477"/>
      <c r="V31" s="477"/>
      <c r="W31" s="477"/>
      <c r="X31" s="477"/>
      <c r="Y31" s="477"/>
      <c r="Z31" s="477"/>
    </row>
    <row r="32" spans="1:26" ht="22.5" customHeight="1">
      <c r="A32" s="548" t="s">
        <v>51</v>
      </c>
      <c r="B32" s="549"/>
      <c r="C32" s="550"/>
      <c r="D32" s="506"/>
      <c r="E32" s="550"/>
      <c r="F32" s="551"/>
      <c r="G32" s="550"/>
      <c r="H32" s="506"/>
      <c r="I32" s="538"/>
      <c r="J32" s="531"/>
      <c r="K32" s="532"/>
      <c r="L32" s="553"/>
      <c r="M32" s="554"/>
      <c r="N32" s="534"/>
      <c r="O32" s="534"/>
      <c r="P32" s="534"/>
      <c r="Q32" s="534"/>
      <c r="R32" s="534"/>
      <c r="S32" s="534"/>
      <c r="T32" s="534"/>
      <c r="U32" s="534"/>
      <c r="V32" s="477"/>
      <c r="W32" s="477"/>
      <c r="X32" s="477"/>
      <c r="Y32" s="477"/>
      <c r="Z32" s="477"/>
    </row>
    <row r="33" spans="1:26" ht="22.5" customHeight="1">
      <c r="A33" s="555">
        <v>1</v>
      </c>
      <c r="B33" s="556" t="s">
        <v>52</v>
      </c>
      <c r="C33" s="506">
        <v>1566568000</v>
      </c>
      <c r="D33" s="493">
        <v>0</v>
      </c>
      <c r="E33" s="493">
        <v>0</v>
      </c>
      <c r="F33" s="544">
        <v>1566568000</v>
      </c>
      <c r="G33" s="537">
        <v>203928703.7037037</v>
      </c>
      <c r="H33" s="506">
        <f t="shared" ref="H33:H39" si="11">F33+G33</f>
        <v>1770496703.7037036</v>
      </c>
      <c r="I33" s="538">
        <f t="shared" ref="I33:I39" si="12">C33-F33</f>
        <v>0</v>
      </c>
      <c r="J33" s="531">
        <f t="shared" ref="J33:J38" si="13">IF(D33=0, 0, E33/D33)</f>
        <v>0</v>
      </c>
      <c r="K33" s="532">
        <f t="shared" ref="K33:K38" si="14">IF(C33=0, 0, F33/C33)</f>
        <v>1</v>
      </c>
      <c r="L33" s="613" t="s">
        <v>30</v>
      </c>
      <c r="M33" s="533">
        <f>C33</f>
        <v>1566568000</v>
      </c>
      <c r="N33" s="534"/>
      <c r="O33" s="534"/>
      <c r="P33" s="534"/>
      <c r="Q33" s="534"/>
      <c r="R33" s="534"/>
      <c r="S33" s="534"/>
      <c r="T33" s="534"/>
      <c r="U33" s="534"/>
      <c r="V33" s="477"/>
      <c r="W33" s="477"/>
      <c r="X33" s="477"/>
      <c r="Y33" s="477"/>
      <c r="Z33" s="477"/>
    </row>
    <row r="34" spans="1:26" ht="22.5" customHeight="1">
      <c r="A34" s="535">
        <v>2</v>
      </c>
      <c r="B34" s="540" t="s">
        <v>53</v>
      </c>
      <c r="C34" s="493">
        <v>1264042000</v>
      </c>
      <c r="D34" s="493">
        <v>200000000</v>
      </c>
      <c r="E34" s="493">
        <v>89683200</v>
      </c>
      <c r="F34" s="541">
        <v>411297120</v>
      </c>
      <c r="G34" s="641">
        <v>0</v>
      </c>
      <c r="H34" s="493">
        <f t="shared" si="11"/>
        <v>411297120</v>
      </c>
      <c r="I34" s="530">
        <f t="shared" si="12"/>
        <v>852744880</v>
      </c>
      <c r="J34" s="531">
        <f t="shared" si="13"/>
        <v>0.44841599999999998</v>
      </c>
      <c r="K34" s="532">
        <f t="shared" si="14"/>
        <v>0.32538247937964088</v>
      </c>
      <c r="L34" s="644"/>
      <c r="M34" s="554"/>
      <c r="N34" s="558"/>
      <c r="O34" s="534"/>
      <c r="P34" s="534"/>
      <c r="Q34" s="534"/>
      <c r="R34" s="534"/>
      <c r="S34" s="534"/>
      <c r="T34" s="534"/>
      <c r="U34" s="534"/>
      <c r="V34" s="477"/>
      <c r="W34" s="477"/>
      <c r="X34" s="477"/>
      <c r="Y34" s="477"/>
      <c r="Z34" s="477"/>
    </row>
    <row r="35" spans="1:26" ht="22.5" customHeight="1">
      <c r="A35" s="535">
        <v>3</v>
      </c>
      <c r="B35" s="540" t="s">
        <v>54</v>
      </c>
      <c r="C35" s="493">
        <v>1264264000</v>
      </c>
      <c r="D35" s="493">
        <v>200000000</v>
      </c>
      <c r="E35" s="493">
        <v>0</v>
      </c>
      <c r="F35" s="36">
        <v>264067200</v>
      </c>
      <c r="G35" s="641">
        <v>0</v>
      </c>
      <c r="H35" s="493">
        <f t="shared" si="11"/>
        <v>264067200</v>
      </c>
      <c r="I35" s="530">
        <f t="shared" si="12"/>
        <v>1000196800</v>
      </c>
      <c r="J35" s="531">
        <f t="shared" si="13"/>
        <v>0</v>
      </c>
      <c r="K35" s="532">
        <f t="shared" si="14"/>
        <v>0.20887029924129771</v>
      </c>
      <c r="L35" s="644"/>
      <c r="M35" s="554"/>
      <c r="N35" s="558"/>
      <c r="O35" s="534"/>
      <c r="P35" s="534"/>
      <c r="Q35" s="534"/>
      <c r="R35" s="534"/>
      <c r="S35" s="534"/>
      <c r="T35" s="534"/>
      <c r="U35" s="534"/>
      <c r="V35" s="477"/>
      <c r="W35" s="477"/>
      <c r="X35" s="477"/>
      <c r="Y35" s="477"/>
      <c r="Z35" s="477"/>
    </row>
    <row r="36" spans="1:26" ht="22.5" customHeight="1">
      <c r="A36" s="535">
        <v>4</v>
      </c>
      <c r="B36" s="556" t="s">
        <v>55</v>
      </c>
      <c r="C36" s="493">
        <v>929889000</v>
      </c>
      <c r="D36" s="493">
        <v>0</v>
      </c>
      <c r="E36" s="493">
        <v>0</v>
      </c>
      <c r="F36" s="493">
        <v>929889000</v>
      </c>
      <c r="G36" s="641">
        <v>41061111.111111112</v>
      </c>
      <c r="H36" s="506">
        <f t="shared" si="11"/>
        <v>970950111.11111116</v>
      </c>
      <c r="I36" s="538">
        <f t="shared" si="12"/>
        <v>0</v>
      </c>
      <c r="J36" s="531">
        <f t="shared" si="13"/>
        <v>0</v>
      </c>
      <c r="K36" s="532">
        <f t="shared" si="14"/>
        <v>1</v>
      </c>
      <c r="L36" s="613" t="s">
        <v>30</v>
      </c>
      <c r="M36" s="554">
        <v>970903800</v>
      </c>
      <c r="N36" s="558"/>
      <c r="O36" s="534"/>
      <c r="P36" s="534"/>
      <c r="Q36" s="534"/>
      <c r="R36" s="534"/>
      <c r="S36" s="534"/>
      <c r="T36" s="534"/>
      <c r="U36" s="534"/>
      <c r="V36" s="477"/>
      <c r="W36" s="477"/>
      <c r="X36" s="477"/>
      <c r="Y36" s="477"/>
      <c r="Z36" s="477"/>
    </row>
    <row r="37" spans="1:26" ht="22.5" customHeight="1">
      <c r="A37" s="535">
        <v>5</v>
      </c>
      <c r="B37" s="556" t="s">
        <v>56</v>
      </c>
      <c r="C37" s="506">
        <v>1150397000</v>
      </c>
      <c r="D37" s="493">
        <v>0</v>
      </c>
      <c r="E37" s="493">
        <v>0</v>
      </c>
      <c r="F37" s="544">
        <v>1150397000</v>
      </c>
      <c r="G37" s="643">
        <f>170235000/1.08</f>
        <v>157625000</v>
      </c>
      <c r="H37" s="506">
        <f t="shared" si="11"/>
        <v>1308022000</v>
      </c>
      <c r="I37" s="538">
        <f t="shared" si="12"/>
        <v>0</v>
      </c>
      <c r="J37" s="531">
        <f t="shared" si="13"/>
        <v>0</v>
      </c>
      <c r="K37" s="532">
        <f t="shared" si="14"/>
        <v>1</v>
      </c>
      <c r="L37" s="613" t="s">
        <v>30</v>
      </c>
      <c r="M37" s="559">
        <v>1150976700</v>
      </c>
      <c r="N37" s="560"/>
      <c r="O37" s="561"/>
      <c r="P37" s="561"/>
      <c r="Q37" s="561"/>
      <c r="R37" s="561"/>
      <c r="S37" s="561"/>
      <c r="T37" s="561"/>
      <c r="U37" s="561"/>
      <c r="V37" s="562"/>
      <c r="W37" s="562"/>
      <c r="X37" s="562"/>
      <c r="Y37" s="562"/>
      <c r="Z37" s="562"/>
    </row>
    <row r="38" spans="1:26" ht="31.5">
      <c r="A38" s="535">
        <v>6</v>
      </c>
      <c r="B38" s="540" t="s">
        <v>147</v>
      </c>
      <c r="C38" s="493">
        <v>1688339000</v>
      </c>
      <c r="D38" s="493">
        <v>0</v>
      </c>
      <c r="E38" s="493">
        <v>0</v>
      </c>
      <c r="F38" s="544"/>
      <c r="G38" s="643">
        <v>0</v>
      </c>
      <c r="H38" s="506">
        <f t="shared" si="11"/>
        <v>0</v>
      </c>
      <c r="I38" s="538">
        <f t="shared" si="12"/>
        <v>1688339000</v>
      </c>
      <c r="J38" s="531">
        <f t="shared" si="13"/>
        <v>0</v>
      </c>
      <c r="K38" s="532">
        <f t="shared" si="14"/>
        <v>0</v>
      </c>
      <c r="L38" s="645" t="s">
        <v>239</v>
      </c>
      <c r="M38" s="559"/>
      <c r="N38" s="560"/>
      <c r="O38" s="561"/>
      <c r="P38" s="561"/>
      <c r="Q38" s="561"/>
      <c r="R38" s="561"/>
      <c r="S38" s="561"/>
      <c r="T38" s="561"/>
      <c r="U38" s="561"/>
      <c r="V38" s="562"/>
      <c r="W38" s="562"/>
      <c r="X38" s="562"/>
      <c r="Y38" s="562"/>
      <c r="Z38" s="562"/>
    </row>
    <row r="39" spans="1:26" ht="15.75">
      <c r="A39" s="535">
        <v>7</v>
      </c>
      <c r="B39" s="540" t="s">
        <v>243</v>
      </c>
      <c r="C39" s="493">
        <v>1437536000</v>
      </c>
      <c r="D39" s="493">
        <v>0</v>
      </c>
      <c r="E39" s="493">
        <v>0</v>
      </c>
      <c r="F39" s="544"/>
      <c r="G39" s="643">
        <v>0</v>
      </c>
      <c r="H39" s="506">
        <f t="shared" si="11"/>
        <v>0</v>
      </c>
      <c r="I39" s="538">
        <f t="shared" si="12"/>
        <v>1437536000</v>
      </c>
      <c r="J39" s="531"/>
      <c r="K39" s="532"/>
      <c r="L39" s="645"/>
      <c r="M39" s="559"/>
      <c r="N39" s="560"/>
      <c r="O39" s="561"/>
      <c r="P39" s="561"/>
      <c r="Q39" s="561"/>
      <c r="R39" s="561"/>
      <c r="S39" s="561"/>
      <c r="T39" s="561"/>
      <c r="U39" s="561"/>
      <c r="V39" s="562"/>
      <c r="W39" s="562"/>
      <c r="X39" s="562"/>
      <c r="Y39" s="562"/>
      <c r="Z39" s="562"/>
    </row>
    <row r="40" spans="1:26" ht="22.5" customHeight="1">
      <c r="A40" s="555" t="s">
        <v>57</v>
      </c>
      <c r="B40" s="549"/>
      <c r="C40" s="550"/>
      <c r="D40" s="506"/>
      <c r="E40" s="550"/>
      <c r="F40" s="551"/>
      <c r="G40" s="529"/>
      <c r="H40" s="506"/>
      <c r="I40" s="538"/>
      <c r="J40" s="531"/>
      <c r="K40" s="532"/>
      <c r="L40" s="553"/>
      <c r="M40" s="554"/>
      <c r="N40" s="534"/>
      <c r="O40" s="534"/>
      <c r="P40" s="534"/>
      <c r="Q40" s="534"/>
      <c r="R40" s="534"/>
      <c r="S40" s="534"/>
      <c r="T40" s="534"/>
      <c r="U40" s="534"/>
      <c r="V40" s="477"/>
      <c r="W40" s="477"/>
      <c r="X40" s="477"/>
      <c r="Y40" s="477"/>
      <c r="Z40" s="477"/>
    </row>
    <row r="41" spans="1:26" ht="22.5" customHeight="1">
      <c r="A41" s="555">
        <v>1</v>
      </c>
      <c r="B41" s="556" t="s">
        <v>58</v>
      </c>
      <c r="C41" s="506">
        <v>1366377000</v>
      </c>
      <c r="D41" s="493">
        <v>200000000</v>
      </c>
      <c r="E41" s="493">
        <v>66768750</v>
      </c>
      <c r="F41" s="493">
        <v>745940475</v>
      </c>
      <c r="G41" s="641">
        <v>0</v>
      </c>
      <c r="H41" s="506">
        <f t="shared" ref="H41:H61" si="15">F41+G41</f>
        <v>745940475</v>
      </c>
      <c r="I41" s="538">
        <f t="shared" ref="I41:I61" si="16">C41-F41</f>
        <v>620436525</v>
      </c>
      <c r="J41" s="531">
        <f t="shared" ref="J41:J57" si="17">IF(D41=0, 0, E41/D41)</f>
        <v>0.33384374999999999</v>
      </c>
      <c r="K41" s="532">
        <f t="shared" ref="K41:K57" si="18">IF(C41=0, 0, F41/C41)</f>
        <v>0.54592581330042877</v>
      </c>
      <c r="L41" s="644"/>
      <c r="M41" s="563"/>
      <c r="N41" s="561"/>
      <c r="O41" s="561"/>
      <c r="P41" s="561"/>
      <c r="Q41" s="561"/>
      <c r="R41" s="561"/>
      <c r="S41" s="561"/>
      <c r="T41" s="561"/>
      <c r="U41" s="561"/>
      <c r="V41" s="562"/>
      <c r="W41" s="562"/>
      <c r="X41" s="562"/>
      <c r="Y41" s="562"/>
      <c r="Z41" s="562"/>
    </row>
    <row r="42" spans="1:26" ht="22.5" customHeight="1">
      <c r="A42" s="555">
        <f t="shared" ref="A42:A57" si="19">A41+1</f>
        <v>2</v>
      </c>
      <c r="B42" s="556" t="s">
        <v>59</v>
      </c>
      <c r="C42" s="506">
        <v>1307971000</v>
      </c>
      <c r="D42" s="493">
        <v>200000000</v>
      </c>
      <c r="E42" s="493">
        <v>390042000</v>
      </c>
      <c r="F42" s="493">
        <v>1238068800</v>
      </c>
      <c r="G42" s="641">
        <v>0</v>
      </c>
      <c r="H42" s="506">
        <f t="shared" si="15"/>
        <v>1238068800</v>
      </c>
      <c r="I42" s="538">
        <f t="shared" si="16"/>
        <v>69902200</v>
      </c>
      <c r="J42" s="531">
        <f t="shared" si="17"/>
        <v>1.95021</v>
      </c>
      <c r="K42" s="532">
        <f t="shared" si="18"/>
        <v>0.94655676616683393</v>
      </c>
      <c r="L42" s="644"/>
      <c r="M42" s="563"/>
      <c r="N42" s="561"/>
      <c r="O42" s="561"/>
      <c r="P42" s="561"/>
      <c r="Q42" s="561"/>
      <c r="R42" s="561"/>
      <c r="S42" s="561"/>
      <c r="T42" s="561"/>
      <c r="U42" s="561"/>
      <c r="V42" s="562"/>
      <c r="W42" s="562"/>
      <c r="X42" s="562"/>
      <c r="Y42" s="562"/>
      <c r="Z42" s="562"/>
    </row>
    <row r="43" spans="1:26" ht="26.25" customHeight="1">
      <c r="A43" s="555">
        <f t="shared" si="19"/>
        <v>3</v>
      </c>
      <c r="B43" s="556" t="s">
        <v>60</v>
      </c>
      <c r="C43" s="493">
        <v>1196198000</v>
      </c>
      <c r="D43" s="493">
        <v>0</v>
      </c>
      <c r="E43" s="493">
        <v>0</v>
      </c>
      <c r="F43" s="493">
        <v>1196198000</v>
      </c>
      <c r="G43" s="537">
        <v>164801852</v>
      </c>
      <c r="H43" s="506">
        <f t="shared" si="15"/>
        <v>1360999852</v>
      </c>
      <c r="I43" s="538">
        <f t="shared" si="16"/>
        <v>0</v>
      </c>
      <c r="J43" s="531">
        <f t="shared" si="17"/>
        <v>0</v>
      </c>
      <c r="K43" s="532">
        <f t="shared" si="18"/>
        <v>1</v>
      </c>
      <c r="L43" s="613" t="s">
        <v>30</v>
      </c>
      <c r="M43" s="563">
        <f>C43-237520800</f>
        <v>958677200</v>
      </c>
      <c r="N43" s="561"/>
      <c r="O43" s="561"/>
      <c r="P43" s="561"/>
      <c r="Q43" s="561"/>
      <c r="R43" s="561"/>
      <c r="S43" s="561"/>
      <c r="T43" s="561"/>
      <c r="U43" s="561"/>
      <c r="V43" s="562"/>
      <c r="W43" s="562"/>
      <c r="X43" s="562"/>
      <c r="Y43" s="562"/>
      <c r="Z43" s="562"/>
    </row>
    <row r="44" spans="1:26" ht="22.5" customHeight="1">
      <c r="A44" s="555">
        <f t="shared" si="19"/>
        <v>4</v>
      </c>
      <c r="B44" s="556" t="s">
        <v>62</v>
      </c>
      <c r="C44" s="506">
        <v>1299151000</v>
      </c>
      <c r="D44" s="493">
        <v>200000000</v>
      </c>
      <c r="E44" s="493">
        <v>251520300</v>
      </c>
      <c r="F44" s="493">
        <v>1227717900</v>
      </c>
      <c r="G44" s="641">
        <v>0</v>
      </c>
      <c r="H44" s="506">
        <f t="shared" si="15"/>
        <v>1227717900</v>
      </c>
      <c r="I44" s="538">
        <f t="shared" si="16"/>
        <v>71433100</v>
      </c>
      <c r="J44" s="531">
        <f t="shared" si="17"/>
        <v>1.2576015</v>
      </c>
      <c r="K44" s="532">
        <f t="shared" si="18"/>
        <v>0.94501555246464808</v>
      </c>
      <c r="L44" s="644"/>
      <c r="M44" s="563"/>
      <c r="N44" s="561"/>
      <c r="O44" s="561"/>
      <c r="P44" s="561"/>
      <c r="Q44" s="561"/>
      <c r="R44" s="561"/>
      <c r="S44" s="561"/>
      <c r="T44" s="561"/>
      <c r="U44" s="561"/>
      <c r="V44" s="562"/>
      <c r="W44" s="562"/>
      <c r="X44" s="562"/>
      <c r="Y44" s="562"/>
      <c r="Z44" s="562"/>
    </row>
    <row r="45" spans="1:26" ht="22.5" customHeight="1">
      <c r="A45" s="555">
        <f t="shared" si="19"/>
        <v>5</v>
      </c>
      <c r="B45" s="556" t="s">
        <v>63</v>
      </c>
      <c r="C45" s="506">
        <v>1178570000</v>
      </c>
      <c r="D45" s="493">
        <v>0</v>
      </c>
      <c r="E45" s="493">
        <v>0</v>
      </c>
      <c r="F45" s="544">
        <v>1178570000</v>
      </c>
      <c r="G45" s="557">
        <v>162989814.81481481</v>
      </c>
      <c r="H45" s="506">
        <f t="shared" si="15"/>
        <v>1341559814.8148148</v>
      </c>
      <c r="I45" s="538">
        <f t="shared" si="16"/>
        <v>0</v>
      </c>
      <c r="J45" s="531">
        <f t="shared" si="17"/>
        <v>0</v>
      </c>
      <c r="K45" s="532">
        <f t="shared" si="18"/>
        <v>1</v>
      </c>
      <c r="L45" s="613" t="s">
        <v>30</v>
      </c>
      <c r="M45" s="533">
        <f>C45</f>
        <v>1178570000</v>
      </c>
      <c r="N45" s="534"/>
      <c r="O45" s="534"/>
      <c r="P45" s="534"/>
      <c r="Q45" s="534"/>
      <c r="R45" s="534"/>
      <c r="S45" s="534"/>
      <c r="T45" s="534"/>
      <c r="U45" s="534"/>
      <c r="V45" s="477"/>
      <c r="W45" s="477"/>
      <c r="X45" s="477"/>
      <c r="Y45" s="477"/>
      <c r="Z45" s="477"/>
    </row>
    <row r="46" spans="1:26" ht="22.5" customHeight="1">
      <c r="A46" s="555">
        <f t="shared" si="19"/>
        <v>6</v>
      </c>
      <c r="B46" s="540" t="s">
        <v>224</v>
      </c>
      <c r="C46" s="493">
        <v>1209500000</v>
      </c>
      <c r="D46" s="493">
        <v>150000000</v>
      </c>
      <c r="E46" s="493">
        <v>257499000</v>
      </c>
      <c r="F46" s="544">
        <v>502123050</v>
      </c>
      <c r="G46" s="537">
        <v>0</v>
      </c>
      <c r="H46" s="506">
        <f t="shared" si="15"/>
        <v>502123050</v>
      </c>
      <c r="I46" s="538">
        <f t="shared" si="16"/>
        <v>707376950</v>
      </c>
      <c r="J46" s="531">
        <f t="shared" si="17"/>
        <v>1.7166600000000001</v>
      </c>
      <c r="K46" s="532">
        <f t="shared" si="18"/>
        <v>0.41514927656056222</v>
      </c>
      <c r="L46" s="613"/>
      <c r="M46" s="533"/>
      <c r="N46" s="534"/>
      <c r="O46" s="534"/>
      <c r="P46" s="534"/>
      <c r="Q46" s="534"/>
      <c r="R46" s="534"/>
      <c r="S46" s="534"/>
      <c r="T46" s="534"/>
      <c r="U46" s="534"/>
      <c r="V46" s="477"/>
      <c r="W46" s="477"/>
      <c r="X46" s="477"/>
      <c r="Y46" s="477"/>
      <c r="Z46" s="477"/>
    </row>
    <row r="47" spans="1:26" ht="28.5" customHeight="1">
      <c r="A47" s="555">
        <f t="shared" si="19"/>
        <v>7</v>
      </c>
      <c r="B47" s="556" t="s">
        <v>64</v>
      </c>
      <c r="C47" s="506">
        <v>1355857000</v>
      </c>
      <c r="D47" s="493">
        <v>0</v>
      </c>
      <c r="E47" s="493">
        <v>0</v>
      </c>
      <c r="F47" s="544">
        <v>524149542</v>
      </c>
      <c r="G47" s="643">
        <v>0</v>
      </c>
      <c r="H47" s="506">
        <f t="shared" si="15"/>
        <v>524149542</v>
      </c>
      <c r="I47" s="538">
        <f t="shared" si="16"/>
        <v>831707458</v>
      </c>
      <c r="J47" s="531">
        <f t="shared" si="17"/>
        <v>0</v>
      </c>
      <c r="K47" s="532">
        <f t="shared" si="18"/>
        <v>0.38658172801408996</v>
      </c>
      <c r="L47" s="614" t="s">
        <v>214</v>
      </c>
      <c r="M47" s="564">
        <f>ROUND(12.15*4.76,3)</f>
        <v>57.834000000000003</v>
      </c>
      <c r="N47" s="565">
        <v>4500000</v>
      </c>
      <c r="O47" s="565">
        <f>ROUND(M47*N47,3)</f>
        <v>260253000</v>
      </c>
      <c r="P47" s="565">
        <f>O47*0.55</f>
        <v>143139150</v>
      </c>
      <c r="Q47" s="565">
        <f>O47*0.45</f>
        <v>117113850</v>
      </c>
      <c r="R47" s="565"/>
      <c r="S47" s="534"/>
      <c r="T47" s="477"/>
      <c r="U47" s="477"/>
      <c r="V47" s="477"/>
      <c r="W47" s="477"/>
      <c r="X47" s="477"/>
      <c r="Y47" s="477"/>
      <c r="Z47" s="477"/>
    </row>
    <row r="48" spans="1:26" ht="22.5" customHeight="1">
      <c r="A48" s="555">
        <f t="shared" si="19"/>
        <v>8</v>
      </c>
      <c r="B48" s="556" t="s">
        <v>65</v>
      </c>
      <c r="C48" s="506">
        <v>1227450000</v>
      </c>
      <c r="D48" s="493">
        <v>0</v>
      </c>
      <c r="E48" s="493">
        <v>0</v>
      </c>
      <c r="F48" s="544">
        <v>1227450000</v>
      </c>
      <c r="G48" s="557">
        <v>145866666.66666666</v>
      </c>
      <c r="H48" s="506">
        <f t="shared" si="15"/>
        <v>1373316666.6666667</v>
      </c>
      <c r="I48" s="538">
        <f t="shared" si="16"/>
        <v>0</v>
      </c>
      <c r="J48" s="531">
        <f t="shared" si="17"/>
        <v>0</v>
      </c>
      <c r="K48" s="532">
        <f t="shared" si="18"/>
        <v>1</v>
      </c>
      <c r="L48" s="613" t="s">
        <v>30</v>
      </c>
      <c r="M48" s="533">
        <f>C48</f>
        <v>1227450000</v>
      </c>
      <c r="N48" s="534"/>
      <c r="O48" s="534"/>
      <c r="P48" s="534"/>
      <c r="Q48" s="534"/>
      <c r="R48" s="534"/>
      <c r="S48" s="534"/>
      <c r="T48" s="534"/>
      <c r="U48" s="534"/>
      <c r="V48" s="477"/>
      <c r="W48" s="477"/>
      <c r="X48" s="477"/>
      <c r="Y48" s="477"/>
      <c r="Z48" s="477"/>
    </row>
    <row r="49" spans="1:26" ht="22.5" customHeight="1">
      <c r="A49" s="555">
        <f t="shared" si="19"/>
        <v>9</v>
      </c>
      <c r="B49" s="556" t="s">
        <v>66</v>
      </c>
      <c r="C49" s="506">
        <v>1190874000</v>
      </c>
      <c r="D49" s="493">
        <v>100000000</v>
      </c>
      <c r="E49" s="493">
        <v>21676005</v>
      </c>
      <c r="F49" s="544">
        <v>927251325</v>
      </c>
      <c r="G49" s="643">
        <v>0</v>
      </c>
      <c r="H49" s="506">
        <f t="shared" si="15"/>
        <v>927251325</v>
      </c>
      <c r="I49" s="538">
        <f t="shared" si="16"/>
        <v>263622675</v>
      </c>
      <c r="J49" s="531">
        <f t="shared" si="17"/>
        <v>0.21676005000000001</v>
      </c>
      <c r="K49" s="532">
        <f t="shared" si="18"/>
        <v>0.77863092568987147</v>
      </c>
      <c r="L49" s="644"/>
      <c r="M49" s="533"/>
      <c r="N49" s="534"/>
      <c r="O49" s="534"/>
      <c r="P49" s="534"/>
      <c r="Q49" s="534"/>
      <c r="R49" s="534"/>
      <c r="S49" s="534"/>
      <c r="T49" s="534"/>
      <c r="U49" s="534"/>
      <c r="V49" s="477"/>
      <c r="W49" s="477"/>
      <c r="X49" s="477"/>
      <c r="Y49" s="477"/>
      <c r="Z49" s="477"/>
    </row>
    <row r="50" spans="1:26" ht="22.5" customHeight="1">
      <c r="A50" s="555">
        <f t="shared" si="19"/>
        <v>10</v>
      </c>
      <c r="B50" s="556" t="s">
        <v>67</v>
      </c>
      <c r="C50" s="506">
        <v>1202288000</v>
      </c>
      <c r="D50" s="493">
        <v>0</v>
      </c>
      <c r="E50" s="493">
        <v>0</v>
      </c>
      <c r="F50" s="544">
        <v>1202288000</v>
      </c>
      <c r="G50" s="557">
        <v>139692592.5925926</v>
      </c>
      <c r="H50" s="506">
        <f t="shared" si="15"/>
        <v>1341980592.5925927</v>
      </c>
      <c r="I50" s="538">
        <f t="shared" si="16"/>
        <v>0</v>
      </c>
      <c r="J50" s="531">
        <f t="shared" si="17"/>
        <v>0</v>
      </c>
      <c r="K50" s="532">
        <f t="shared" si="18"/>
        <v>1</v>
      </c>
      <c r="L50" s="613" t="s">
        <v>30</v>
      </c>
      <c r="M50" s="533">
        <f t="shared" ref="M50:M54" si="20">C50</f>
        <v>1202288000</v>
      </c>
      <c r="N50" s="534"/>
      <c r="O50" s="534"/>
      <c r="P50" s="534"/>
      <c r="Q50" s="534"/>
      <c r="R50" s="534"/>
      <c r="S50" s="534"/>
      <c r="T50" s="534"/>
      <c r="U50" s="534"/>
      <c r="V50" s="477"/>
      <c r="W50" s="477"/>
      <c r="X50" s="477"/>
      <c r="Y50" s="477"/>
      <c r="Z50" s="477"/>
    </row>
    <row r="51" spans="1:26" ht="22.5" customHeight="1">
      <c r="A51" s="555">
        <f t="shared" si="19"/>
        <v>11</v>
      </c>
      <c r="B51" s="556" t="s">
        <v>68</v>
      </c>
      <c r="C51" s="506">
        <v>1552019000</v>
      </c>
      <c r="D51" s="493">
        <v>0</v>
      </c>
      <c r="E51" s="493">
        <v>0</v>
      </c>
      <c r="F51" s="544">
        <v>1552019000</v>
      </c>
      <c r="G51" s="557">
        <v>137225000</v>
      </c>
      <c r="H51" s="506">
        <f t="shared" si="15"/>
        <v>1689244000</v>
      </c>
      <c r="I51" s="538">
        <f t="shared" si="16"/>
        <v>0</v>
      </c>
      <c r="J51" s="531">
        <f t="shared" si="17"/>
        <v>0</v>
      </c>
      <c r="K51" s="532">
        <f t="shared" si="18"/>
        <v>1</v>
      </c>
      <c r="L51" s="613" t="s">
        <v>30</v>
      </c>
      <c r="M51" s="533">
        <f t="shared" si="20"/>
        <v>1552019000</v>
      </c>
      <c r="N51" s="534"/>
      <c r="O51" s="534"/>
      <c r="P51" s="534"/>
      <c r="Q51" s="534"/>
      <c r="R51" s="534"/>
      <c r="S51" s="534"/>
      <c r="T51" s="534"/>
      <c r="U51" s="534"/>
      <c r="V51" s="477"/>
      <c r="W51" s="477"/>
      <c r="X51" s="477"/>
      <c r="Y51" s="477"/>
      <c r="Z51" s="477"/>
    </row>
    <row r="52" spans="1:26" ht="22.5" customHeight="1">
      <c r="A52" s="555">
        <f t="shared" si="19"/>
        <v>12</v>
      </c>
      <c r="B52" s="540" t="s">
        <v>149</v>
      </c>
      <c r="C52" s="359">
        <v>1191696000</v>
      </c>
      <c r="D52" s="347">
        <v>0</v>
      </c>
      <c r="E52" s="347">
        <v>0</v>
      </c>
      <c r="F52" s="566">
        <v>1191696000</v>
      </c>
      <c r="G52" s="500">
        <v>124999999.99999999</v>
      </c>
      <c r="H52" s="506">
        <f t="shared" si="15"/>
        <v>1316696000</v>
      </c>
      <c r="I52" s="538">
        <f t="shared" si="16"/>
        <v>0</v>
      </c>
      <c r="J52" s="531">
        <f t="shared" si="17"/>
        <v>0</v>
      </c>
      <c r="K52" s="532">
        <f t="shared" si="18"/>
        <v>1</v>
      </c>
      <c r="L52" s="613" t="s">
        <v>30</v>
      </c>
      <c r="M52" s="533">
        <f t="shared" si="20"/>
        <v>1191696000</v>
      </c>
      <c r="N52" s="534"/>
      <c r="O52" s="534"/>
      <c r="P52" s="534"/>
      <c r="Q52" s="534"/>
      <c r="R52" s="534"/>
      <c r="S52" s="534"/>
      <c r="T52" s="534"/>
      <c r="U52" s="534"/>
      <c r="V52" s="477"/>
      <c r="W52" s="477"/>
      <c r="X52" s="477"/>
      <c r="Y52" s="477"/>
      <c r="Z52" s="477"/>
    </row>
    <row r="53" spans="1:26" ht="22.5" customHeight="1">
      <c r="A53" s="555">
        <f t="shared" si="19"/>
        <v>13</v>
      </c>
      <c r="B53" s="540" t="s">
        <v>151</v>
      </c>
      <c r="C53" s="359">
        <v>1658348000</v>
      </c>
      <c r="D53" s="347">
        <v>0</v>
      </c>
      <c r="E53" s="347">
        <v>0</v>
      </c>
      <c r="F53" s="566">
        <v>1658348000</v>
      </c>
      <c r="G53" s="500">
        <v>158909259.25925925</v>
      </c>
      <c r="H53" s="506">
        <f t="shared" si="15"/>
        <v>1817257259.2592592</v>
      </c>
      <c r="I53" s="538">
        <f t="shared" si="16"/>
        <v>0</v>
      </c>
      <c r="J53" s="531">
        <f t="shared" si="17"/>
        <v>0</v>
      </c>
      <c r="K53" s="532">
        <f t="shared" si="18"/>
        <v>1</v>
      </c>
      <c r="L53" s="613" t="s">
        <v>30</v>
      </c>
      <c r="M53" s="533">
        <f t="shared" si="20"/>
        <v>1658348000</v>
      </c>
      <c r="N53" s="534"/>
      <c r="O53" s="534"/>
      <c r="P53" s="534"/>
      <c r="Q53" s="534"/>
      <c r="R53" s="534"/>
      <c r="S53" s="534"/>
      <c r="T53" s="534"/>
      <c r="U53" s="534"/>
      <c r="V53" s="477"/>
      <c r="W53" s="477"/>
      <c r="X53" s="477"/>
      <c r="Y53" s="477"/>
      <c r="Z53" s="477"/>
    </row>
    <row r="54" spans="1:26" ht="22.5" customHeight="1">
      <c r="A54" s="555">
        <f t="shared" si="19"/>
        <v>14</v>
      </c>
      <c r="B54" s="540" t="s">
        <v>152</v>
      </c>
      <c r="C54" s="359">
        <v>1420640000</v>
      </c>
      <c r="D54" s="347">
        <v>0</v>
      </c>
      <c r="E54" s="347">
        <v>0</v>
      </c>
      <c r="F54" s="566">
        <v>1420640000</v>
      </c>
      <c r="G54" s="500">
        <v>149076851.85185185</v>
      </c>
      <c r="H54" s="506">
        <f t="shared" si="15"/>
        <v>1569716851.8518519</v>
      </c>
      <c r="I54" s="538">
        <f t="shared" si="16"/>
        <v>0</v>
      </c>
      <c r="J54" s="531">
        <f t="shared" si="17"/>
        <v>0</v>
      </c>
      <c r="K54" s="532">
        <f t="shared" si="18"/>
        <v>1</v>
      </c>
      <c r="L54" s="613" t="s">
        <v>30</v>
      </c>
      <c r="M54" s="533">
        <f t="shared" si="20"/>
        <v>1420640000</v>
      </c>
      <c r="N54" s="534"/>
      <c r="O54" s="534"/>
      <c r="P54" s="534"/>
      <c r="Q54" s="534"/>
      <c r="R54" s="534"/>
      <c r="S54" s="534"/>
      <c r="T54" s="534"/>
      <c r="U54" s="534"/>
      <c r="V54" s="477"/>
      <c r="W54" s="477"/>
      <c r="X54" s="477"/>
      <c r="Y54" s="477"/>
      <c r="Z54" s="477"/>
    </row>
    <row r="55" spans="1:26" ht="30.75" customHeight="1">
      <c r="A55" s="555">
        <f t="shared" si="19"/>
        <v>15</v>
      </c>
      <c r="B55" s="556" t="s">
        <v>72</v>
      </c>
      <c r="C55" s="493">
        <v>1215243000</v>
      </c>
      <c r="D55" s="493">
        <v>0</v>
      </c>
      <c r="E55" s="493">
        <v>0</v>
      </c>
      <c r="F55" s="544">
        <v>1215243000</v>
      </c>
      <c r="G55" s="500">
        <v>84728704</v>
      </c>
      <c r="H55" s="506">
        <f t="shared" si="15"/>
        <v>1299971704</v>
      </c>
      <c r="I55" s="538">
        <f t="shared" si="16"/>
        <v>0</v>
      </c>
      <c r="J55" s="531">
        <f t="shared" si="17"/>
        <v>0</v>
      </c>
      <c r="K55" s="532">
        <f t="shared" si="18"/>
        <v>1</v>
      </c>
      <c r="L55" s="613" t="s">
        <v>30</v>
      </c>
      <c r="M55" s="533">
        <f>C55-132167700*3.7</f>
        <v>726222510</v>
      </c>
      <c r="N55" s="534"/>
      <c r="O55" s="534"/>
      <c r="P55" s="534"/>
      <c r="Q55" s="534"/>
      <c r="R55" s="534"/>
      <c r="S55" s="534"/>
      <c r="T55" s="534"/>
      <c r="U55" s="534"/>
      <c r="V55" s="477"/>
      <c r="W55" s="477"/>
      <c r="X55" s="477"/>
      <c r="Y55" s="477"/>
      <c r="Z55" s="477"/>
    </row>
    <row r="56" spans="1:26" ht="30.75" customHeight="1">
      <c r="A56" s="555">
        <f t="shared" si="19"/>
        <v>16</v>
      </c>
      <c r="B56" s="556" t="s">
        <v>73</v>
      </c>
      <c r="C56" s="493">
        <v>1217161000</v>
      </c>
      <c r="D56" s="493">
        <v>0</v>
      </c>
      <c r="E56" s="493">
        <v>0</v>
      </c>
      <c r="F56" s="544">
        <v>1217161000</v>
      </c>
      <c r="G56" s="500">
        <v>142537963</v>
      </c>
      <c r="H56" s="506">
        <f t="shared" si="15"/>
        <v>1359698963</v>
      </c>
      <c r="I56" s="538">
        <f t="shared" si="16"/>
        <v>0</v>
      </c>
      <c r="J56" s="531">
        <f t="shared" si="17"/>
        <v>0</v>
      </c>
      <c r="K56" s="532">
        <f t="shared" si="18"/>
        <v>1</v>
      </c>
      <c r="L56" s="613" t="s">
        <v>30</v>
      </c>
      <c r="M56" s="533">
        <f>C56</f>
        <v>1217161000</v>
      </c>
      <c r="N56" s="534"/>
      <c r="O56" s="534"/>
      <c r="P56" s="534"/>
      <c r="Q56" s="534"/>
      <c r="R56" s="534"/>
      <c r="S56" s="534"/>
      <c r="T56" s="534"/>
      <c r="U56" s="534"/>
      <c r="V56" s="477"/>
      <c r="W56" s="477"/>
      <c r="X56" s="477"/>
      <c r="Y56" s="477"/>
      <c r="Z56" s="477"/>
    </row>
    <row r="57" spans="1:26" ht="30" customHeight="1">
      <c r="A57" s="555">
        <f t="shared" si="19"/>
        <v>17</v>
      </c>
      <c r="B57" s="556" t="s">
        <v>75</v>
      </c>
      <c r="C57" s="493">
        <v>1267836000</v>
      </c>
      <c r="D57" s="493">
        <v>0</v>
      </c>
      <c r="E57" s="493">
        <v>0</v>
      </c>
      <c r="F57" s="544">
        <v>1267836000</v>
      </c>
      <c r="G57" s="500">
        <v>108254630</v>
      </c>
      <c r="H57" s="506">
        <f t="shared" si="15"/>
        <v>1376090630</v>
      </c>
      <c r="I57" s="538">
        <f t="shared" si="16"/>
        <v>0</v>
      </c>
      <c r="J57" s="531">
        <f t="shared" si="17"/>
        <v>0</v>
      </c>
      <c r="K57" s="532">
        <f t="shared" si="18"/>
        <v>1</v>
      </c>
      <c r="L57" s="613" t="s">
        <v>30</v>
      </c>
      <c r="M57" s="533">
        <f>C57-132167700*3.1</f>
        <v>858116130</v>
      </c>
      <c r="N57" s="534"/>
      <c r="O57" s="534"/>
      <c r="P57" s="534"/>
      <c r="Q57" s="534"/>
      <c r="R57" s="534"/>
      <c r="S57" s="534"/>
      <c r="T57" s="534"/>
      <c r="U57" s="534"/>
      <c r="V57" s="477"/>
      <c r="W57" s="477"/>
      <c r="X57" s="477"/>
      <c r="Y57" s="477"/>
      <c r="Z57" s="477"/>
    </row>
    <row r="58" spans="1:26" ht="30" customHeight="1">
      <c r="A58" s="535">
        <v>18</v>
      </c>
      <c r="B58" s="647" t="s">
        <v>244</v>
      </c>
      <c r="C58" s="359"/>
      <c r="D58" s="493">
        <v>0</v>
      </c>
      <c r="E58" s="493">
        <v>0</v>
      </c>
      <c r="F58" s="544"/>
      <c r="G58" s="701">
        <v>0</v>
      </c>
      <c r="H58" s="506">
        <f t="shared" si="15"/>
        <v>0</v>
      </c>
      <c r="I58" s="538">
        <f t="shared" si="16"/>
        <v>0</v>
      </c>
      <c r="J58" s="531"/>
      <c r="K58" s="532"/>
      <c r="L58" s="613"/>
      <c r="M58" s="533"/>
      <c r="N58" s="534"/>
      <c r="O58" s="534"/>
      <c r="P58" s="534"/>
      <c r="Q58" s="534"/>
      <c r="R58" s="534"/>
      <c r="S58" s="534"/>
      <c r="T58" s="534"/>
      <c r="U58" s="534"/>
      <c r="V58" s="477"/>
      <c r="W58" s="477"/>
      <c r="X58" s="477"/>
      <c r="Y58" s="477"/>
      <c r="Z58" s="477"/>
    </row>
    <row r="59" spans="1:26" ht="30" customHeight="1">
      <c r="A59" s="535">
        <v>19</v>
      </c>
      <c r="B59" s="587" t="s">
        <v>225</v>
      </c>
      <c r="C59" s="359">
        <v>1269841117</v>
      </c>
      <c r="D59" s="493">
        <v>200000000</v>
      </c>
      <c r="E59" s="493">
        <v>0</v>
      </c>
      <c r="F59" s="544"/>
      <c r="G59" s="701">
        <v>0</v>
      </c>
      <c r="H59" s="506">
        <f t="shared" si="15"/>
        <v>0</v>
      </c>
      <c r="I59" s="538">
        <f t="shared" si="16"/>
        <v>1269841117</v>
      </c>
      <c r="J59" s="531">
        <f t="shared" ref="J59:J61" si="21">IF(D59=0, 0, E59/D59)</f>
        <v>0</v>
      </c>
      <c r="K59" s="532">
        <f t="shared" ref="K59:K61" si="22">IF(C59=0, 0, F59/C59)</f>
        <v>0</v>
      </c>
      <c r="L59" s="613"/>
      <c r="M59" s="533"/>
      <c r="N59" s="534"/>
      <c r="O59" s="534"/>
      <c r="P59" s="534"/>
      <c r="Q59" s="534"/>
      <c r="R59" s="534"/>
      <c r="S59" s="534"/>
      <c r="T59" s="534"/>
      <c r="U59" s="534"/>
      <c r="V59" s="477"/>
      <c r="W59" s="477"/>
      <c r="X59" s="477"/>
      <c r="Y59" s="477"/>
      <c r="Z59" s="477"/>
    </row>
    <row r="60" spans="1:26" ht="22.5" customHeight="1">
      <c r="A60" s="535">
        <v>20</v>
      </c>
      <c r="B60" s="556" t="s">
        <v>76</v>
      </c>
      <c r="C60" s="506">
        <v>1382220000</v>
      </c>
      <c r="D60" s="493">
        <v>0</v>
      </c>
      <c r="E60" s="493">
        <v>0</v>
      </c>
      <c r="F60" s="544">
        <v>1382220000</v>
      </c>
      <c r="G60" s="500">
        <v>124824074.07407406</v>
      </c>
      <c r="H60" s="506">
        <f t="shared" si="15"/>
        <v>1507044074.074074</v>
      </c>
      <c r="I60" s="538">
        <f t="shared" si="16"/>
        <v>0</v>
      </c>
      <c r="J60" s="531">
        <f t="shared" si="21"/>
        <v>0</v>
      </c>
      <c r="K60" s="532">
        <f t="shared" si="22"/>
        <v>1</v>
      </c>
      <c r="L60" s="613" t="s">
        <v>30</v>
      </c>
      <c r="M60" s="533">
        <f>C60</f>
        <v>1382220000</v>
      </c>
      <c r="N60" s="534"/>
      <c r="O60" s="534"/>
      <c r="P60" s="534"/>
      <c r="Q60" s="534"/>
      <c r="R60" s="534"/>
      <c r="S60" s="534"/>
      <c r="T60" s="534"/>
      <c r="U60" s="477"/>
      <c r="V60" s="477"/>
      <c r="W60" s="477"/>
      <c r="X60" s="477"/>
      <c r="Y60" s="477"/>
      <c r="Z60" s="477"/>
    </row>
    <row r="61" spans="1:26" ht="27" customHeight="1">
      <c r="A61" s="535">
        <v>21</v>
      </c>
      <c r="B61" s="556" t="s">
        <v>77</v>
      </c>
      <c r="C61" s="506">
        <v>1509219000</v>
      </c>
      <c r="D61" s="493">
        <v>0</v>
      </c>
      <c r="E61" s="493">
        <v>0</v>
      </c>
      <c r="F61" s="544">
        <v>426300000</v>
      </c>
      <c r="G61" s="701">
        <v>0</v>
      </c>
      <c r="H61" s="506">
        <f t="shared" si="15"/>
        <v>426300000</v>
      </c>
      <c r="I61" s="538">
        <f t="shared" si="16"/>
        <v>1082919000</v>
      </c>
      <c r="J61" s="531">
        <f t="shared" si="21"/>
        <v>0</v>
      </c>
      <c r="K61" s="532">
        <f t="shared" si="22"/>
        <v>0.28246397640103921</v>
      </c>
      <c r="L61" s="613" t="s">
        <v>214</v>
      </c>
      <c r="M61" s="554">
        <v>0</v>
      </c>
      <c r="N61" s="534"/>
      <c r="O61" s="534"/>
      <c r="P61" s="534"/>
      <c r="Q61" s="534"/>
      <c r="R61" s="534"/>
      <c r="S61" s="534"/>
      <c r="T61" s="534"/>
      <c r="U61" s="534"/>
      <c r="V61" s="477"/>
      <c r="W61" s="477"/>
      <c r="X61" s="477"/>
      <c r="Y61" s="477"/>
      <c r="Z61" s="477"/>
    </row>
    <row r="62" spans="1:26" ht="22.5" customHeight="1">
      <c r="A62" s="548" t="s">
        <v>78</v>
      </c>
      <c r="B62" s="549"/>
      <c r="C62" s="550"/>
      <c r="D62" s="506"/>
      <c r="E62" s="550"/>
      <c r="F62" s="551"/>
      <c r="G62" s="552"/>
      <c r="H62" s="550"/>
      <c r="I62" s="538"/>
      <c r="J62" s="531"/>
      <c r="K62" s="532"/>
      <c r="L62" s="553"/>
      <c r="M62" s="554"/>
      <c r="N62" s="534"/>
      <c r="O62" s="534"/>
      <c r="P62" s="534"/>
      <c r="Q62" s="534"/>
      <c r="R62" s="534"/>
      <c r="S62" s="534"/>
      <c r="T62" s="534"/>
      <c r="U62" s="534"/>
      <c r="V62" s="477"/>
      <c r="W62" s="477"/>
      <c r="X62" s="477"/>
      <c r="Y62" s="477"/>
      <c r="Z62" s="477"/>
    </row>
    <row r="63" spans="1:26" ht="22.5" customHeight="1">
      <c r="A63" s="548" t="s">
        <v>79</v>
      </c>
      <c r="B63" s="796" t="s">
        <v>80</v>
      </c>
      <c r="C63" s="761"/>
      <c r="D63" s="761"/>
      <c r="E63" s="761"/>
      <c r="F63" s="761"/>
      <c r="G63" s="761"/>
      <c r="H63" s="761"/>
      <c r="I63" s="761"/>
      <c r="J63" s="761"/>
      <c r="K63" s="762"/>
      <c r="L63" s="567"/>
      <c r="M63" s="568" t="s">
        <v>81</v>
      </c>
      <c r="N63" s="568" t="s">
        <v>82</v>
      </c>
      <c r="O63" s="568" t="s">
        <v>83</v>
      </c>
      <c r="P63" s="568" t="s">
        <v>84</v>
      </c>
      <c r="Q63" s="568" t="s">
        <v>85</v>
      </c>
      <c r="R63" s="568" t="s">
        <v>86</v>
      </c>
      <c r="S63" s="534"/>
      <c r="T63" s="534"/>
      <c r="U63" s="534"/>
      <c r="V63" s="477"/>
      <c r="W63" s="477"/>
      <c r="X63" s="477"/>
      <c r="Y63" s="477"/>
      <c r="Z63" s="477"/>
    </row>
    <row r="64" spans="1:26" ht="22.5" customHeight="1">
      <c r="A64" s="569">
        <v>1</v>
      </c>
      <c r="B64" s="570" t="s">
        <v>87</v>
      </c>
      <c r="C64" s="571">
        <v>1450000000</v>
      </c>
      <c r="D64" s="571">
        <v>200000000</v>
      </c>
      <c r="E64" s="572">
        <v>115331906</v>
      </c>
      <c r="F64" s="573">
        <v>634547183</v>
      </c>
      <c r="G64" s="573">
        <v>0</v>
      </c>
      <c r="H64" s="574">
        <f t="shared" ref="H64:H66" si="23">F64+G64</f>
        <v>634547183</v>
      </c>
      <c r="I64" s="648">
        <f t="shared" ref="I64:I66" si="24">C64-F64</f>
        <v>815452817</v>
      </c>
      <c r="J64" s="576">
        <f t="shared" ref="J64:J66" si="25">IF(D64=0, 0, E64/D64)</f>
        <v>0.57665953000000003</v>
      </c>
      <c r="K64" s="577">
        <f t="shared" ref="K64:K66" si="26">IF(C64=0, 0, F64/C64)</f>
        <v>0.43761874689655172</v>
      </c>
      <c r="L64" s="649"/>
      <c r="M64" s="579">
        <v>1588950000</v>
      </c>
      <c r="N64" s="580">
        <v>105.8</v>
      </c>
      <c r="O64" s="580">
        <v>105.8</v>
      </c>
      <c r="P64" s="580">
        <v>56.2</v>
      </c>
      <c r="Q64" s="580">
        <f>ROUND(SUM(M64+N64+O64+P64),3)</f>
        <v>1588950267.8</v>
      </c>
      <c r="R64" s="580">
        <v>4500000</v>
      </c>
      <c r="S64" s="561">
        <f>Q64*R64</f>
        <v>7150276205100000</v>
      </c>
      <c r="T64" s="534">
        <v>1170000000</v>
      </c>
      <c r="U64" s="477"/>
      <c r="V64" s="477"/>
      <c r="W64" s="477"/>
      <c r="X64" s="477"/>
      <c r="Y64" s="477"/>
      <c r="Z64" s="477"/>
    </row>
    <row r="65" spans="1:26" ht="22.5" customHeight="1">
      <c r="A65" s="569">
        <f t="shared" ref="A65:A69" si="27">A64+1</f>
        <v>2</v>
      </c>
      <c r="B65" s="570" t="s">
        <v>88</v>
      </c>
      <c r="C65" s="571">
        <v>1450000000</v>
      </c>
      <c r="D65" s="571">
        <v>200000000</v>
      </c>
      <c r="E65" s="36">
        <v>0</v>
      </c>
      <c r="F65" s="581">
        <v>586946559</v>
      </c>
      <c r="G65" s="582">
        <v>0</v>
      </c>
      <c r="H65" s="583">
        <f t="shared" si="23"/>
        <v>586946559</v>
      </c>
      <c r="I65" s="648">
        <f t="shared" si="24"/>
        <v>863053441</v>
      </c>
      <c r="J65" s="576">
        <f t="shared" si="25"/>
        <v>0</v>
      </c>
      <c r="K65" s="577">
        <f t="shared" si="26"/>
        <v>0.4047907303448276</v>
      </c>
      <c r="L65" s="649"/>
      <c r="M65" s="554">
        <f>101*4500000</f>
        <v>454500000</v>
      </c>
      <c r="N65" s="534"/>
      <c r="O65" s="534"/>
      <c r="P65" s="534"/>
      <c r="Q65" s="534"/>
      <c r="R65" s="534"/>
      <c r="S65" s="534"/>
      <c r="T65" s="534"/>
      <c r="U65" s="534"/>
      <c r="V65" s="477"/>
      <c r="W65" s="477"/>
      <c r="X65" s="477"/>
      <c r="Y65" s="477"/>
      <c r="Z65" s="477"/>
    </row>
    <row r="66" spans="1:26" ht="22.5" customHeight="1">
      <c r="A66" s="555">
        <f t="shared" si="27"/>
        <v>3</v>
      </c>
      <c r="B66" s="556" t="s">
        <v>89</v>
      </c>
      <c r="C66" s="493">
        <v>1667337000</v>
      </c>
      <c r="D66" s="584">
        <v>0</v>
      </c>
      <c r="E66" s="585">
        <v>0</v>
      </c>
      <c r="F66" s="586">
        <v>1667337000</v>
      </c>
      <c r="G66" s="586">
        <v>69430556</v>
      </c>
      <c r="H66" s="552">
        <f t="shared" si="23"/>
        <v>1736767556</v>
      </c>
      <c r="I66" s="538">
        <f t="shared" si="24"/>
        <v>0</v>
      </c>
      <c r="J66" s="531">
        <f t="shared" si="25"/>
        <v>0</v>
      </c>
      <c r="K66" s="532">
        <f t="shared" si="26"/>
        <v>1</v>
      </c>
      <c r="L66" s="613" t="s">
        <v>30</v>
      </c>
      <c r="M66" s="554"/>
      <c r="N66" s="534"/>
      <c r="O66" s="534"/>
      <c r="P66" s="534"/>
      <c r="Q66" s="534"/>
      <c r="R66" s="534"/>
      <c r="S66" s="534"/>
      <c r="T66" s="534"/>
      <c r="U66" s="534"/>
      <c r="V66" s="477"/>
      <c r="W66" s="477"/>
      <c r="X66" s="477"/>
      <c r="Y66" s="477"/>
      <c r="Z66" s="477"/>
    </row>
    <row r="67" spans="1:26" ht="22.5" customHeight="1">
      <c r="A67" s="397">
        <f t="shared" si="27"/>
        <v>4</v>
      </c>
      <c r="B67" s="35" t="s">
        <v>153</v>
      </c>
      <c r="C67" s="36">
        <v>2442810000</v>
      </c>
      <c r="D67" s="390"/>
      <c r="E67" s="389"/>
      <c r="F67" s="391"/>
      <c r="G67" s="391"/>
      <c r="H67" s="358"/>
      <c r="I67" s="349"/>
      <c r="J67" s="439"/>
      <c r="K67" s="440"/>
      <c r="L67" s="650"/>
      <c r="M67" s="473"/>
      <c r="N67" s="475"/>
      <c r="O67" s="475"/>
      <c r="P67" s="475"/>
      <c r="Q67" s="475"/>
      <c r="R67" s="475"/>
      <c r="S67" s="475"/>
      <c r="T67" s="475"/>
      <c r="U67" s="475"/>
      <c r="V67" s="474"/>
      <c r="W67" s="474"/>
      <c r="X67" s="474"/>
      <c r="Y67" s="474"/>
      <c r="Z67" s="474"/>
    </row>
    <row r="68" spans="1:26" ht="22.5" customHeight="1">
      <c r="A68" s="397">
        <f t="shared" si="27"/>
        <v>5</v>
      </c>
      <c r="B68" s="587" t="s">
        <v>90</v>
      </c>
      <c r="C68" s="347">
        <v>1665300000</v>
      </c>
      <c r="D68" s="390">
        <v>0</v>
      </c>
      <c r="E68" s="389">
        <v>0</v>
      </c>
      <c r="F68" s="391">
        <v>1665300000</v>
      </c>
      <c r="G68" s="391">
        <v>0</v>
      </c>
      <c r="H68" s="358">
        <f t="shared" ref="H68:H69" si="28">F68+G68</f>
        <v>1665300000</v>
      </c>
      <c r="I68" s="349">
        <f t="shared" ref="I68:I69" si="29">C68-F68</f>
        <v>0</v>
      </c>
      <c r="J68" s="439">
        <f t="shared" ref="J68:J69" si="30">IF(D68=0, 0, E68/D68)</f>
        <v>0</v>
      </c>
      <c r="K68" s="440">
        <f t="shared" ref="K68:K69" si="31">IF(C68=0, 0, F68/C68)</f>
        <v>1</v>
      </c>
      <c r="L68" s="650" t="s">
        <v>215</v>
      </c>
      <c r="M68" s="473"/>
      <c r="N68" s="475"/>
      <c r="O68" s="475"/>
      <c r="P68" s="475"/>
      <c r="Q68" s="475"/>
      <c r="R68" s="475"/>
      <c r="S68" s="475"/>
      <c r="T68" s="475"/>
      <c r="U68" s="475"/>
      <c r="V68" s="474"/>
      <c r="W68" s="474"/>
      <c r="X68" s="474"/>
      <c r="Y68" s="474"/>
      <c r="Z68" s="474"/>
    </row>
    <row r="69" spans="1:26" ht="22.5" customHeight="1">
      <c r="A69" s="397">
        <f t="shared" si="27"/>
        <v>6</v>
      </c>
      <c r="B69" s="587" t="s">
        <v>92</v>
      </c>
      <c r="C69" s="347">
        <v>1663272000</v>
      </c>
      <c r="D69" s="390">
        <v>0</v>
      </c>
      <c r="E69" s="389">
        <v>230676188</v>
      </c>
      <c r="F69" s="391">
        <v>575767764</v>
      </c>
      <c r="G69" s="391">
        <v>0</v>
      </c>
      <c r="H69" s="358">
        <f t="shared" si="28"/>
        <v>575767764</v>
      </c>
      <c r="I69" s="349">
        <f t="shared" si="29"/>
        <v>1087504236</v>
      </c>
      <c r="J69" s="439">
        <f t="shared" si="30"/>
        <v>0</v>
      </c>
      <c r="K69" s="440">
        <f t="shared" si="31"/>
        <v>0.34616572875633089</v>
      </c>
      <c r="L69" s="650" t="s">
        <v>215</v>
      </c>
      <c r="M69" s="3"/>
      <c r="N69" s="4"/>
      <c r="O69" s="4"/>
      <c r="P69" s="4"/>
      <c r="Q69" s="4"/>
      <c r="R69" s="4"/>
      <c r="S69" s="4"/>
      <c r="T69" s="4"/>
      <c r="U69" s="4"/>
      <c r="V69" s="5"/>
      <c r="W69" s="5"/>
      <c r="X69" s="5"/>
      <c r="Y69" s="5"/>
      <c r="Z69" s="5"/>
    </row>
    <row r="70" spans="1:26" ht="22.5" customHeight="1">
      <c r="A70" s="357" t="s">
        <v>93</v>
      </c>
      <c r="B70" s="760" t="s">
        <v>94</v>
      </c>
      <c r="C70" s="761"/>
      <c r="D70" s="761"/>
      <c r="E70" s="761"/>
      <c r="F70" s="761"/>
      <c r="G70" s="761"/>
      <c r="H70" s="761"/>
      <c r="I70" s="761"/>
      <c r="J70" s="761"/>
      <c r="K70" s="762"/>
      <c r="L70" s="324"/>
      <c r="M70" s="3"/>
      <c r="N70" s="4"/>
      <c r="O70" s="4"/>
      <c r="P70" s="4"/>
      <c r="Q70" s="4"/>
      <c r="R70" s="4"/>
      <c r="S70" s="4"/>
      <c r="T70" s="4"/>
      <c r="U70" s="4"/>
      <c r="V70" s="5"/>
      <c r="W70" s="5"/>
      <c r="X70" s="5"/>
      <c r="Y70" s="5"/>
      <c r="Z70" s="5"/>
    </row>
    <row r="71" spans="1:26" ht="22.5" customHeight="1">
      <c r="A71" s="397">
        <v>1</v>
      </c>
      <c r="B71" s="345" t="s">
        <v>95</v>
      </c>
      <c r="C71" s="346">
        <v>2579225000</v>
      </c>
      <c r="D71" s="347">
        <v>0</v>
      </c>
      <c r="E71" s="348">
        <v>257922500</v>
      </c>
      <c r="F71" s="588">
        <v>1737365960</v>
      </c>
      <c r="G71" s="366">
        <v>0</v>
      </c>
      <c r="H71" s="371">
        <f>F71+G71</f>
        <v>1737365960</v>
      </c>
      <c r="I71" s="349">
        <f>C71-F71</f>
        <v>841859040</v>
      </c>
      <c r="J71" s="439">
        <f>IF(D71=0, 0, E71/D71)</f>
        <v>0</v>
      </c>
      <c r="K71" s="440">
        <f>IF(C71=0, 0, F71/C71)</f>
        <v>0.67359999999999998</v>
      </c>
      <c r="L71" s="363"/>
      <c r="M71" s="3">
        <v>773767500</v>
      </c>
      <c r="N71" s="4"/>
      <c r="O71" s="4"/>
      <c r="P71" s="4"/>
      <c r="Q71" s="4"/>
      <c r="R71" s="4"/>
      <c r="S71" s="4"/>
      <c r="T71" s="5"/>
      <c r="U71" s="5"/>
      <c r="V71" s="5"/>
      <c r="W71" s="5"/>
      <c r="X71" s="5"/>
      <c r="Y71" s="5"/>
      <c r="Z71" s="5"/>
    </row>
    <row r="72" spans="1:26" ht="22.5" customHeight="1">
      <c r="A72" s="357" t="s">
        <v>96</v>
      </c>
      <c r="B72" s="760" t="s">
        <v>97</v>
      </c>
      <c r="C72" s="761"/>
      <c r="D72" s="761"/>
      <c r="E72" s="761"/>
      <c r="F72" s="761"/>
      <c r="G72" s="761"/>
      <c r="H72" s="761"/>
      <c r="I72" s="761"/>
      <c r="J72" s="761"/>
      <c r="K72" s="762"/>
      <c r="L72" s="324"/>
      <c r="M72" s="3"/>
      <c r="N72" s="4"/>
      <c r="O72" s="4"/>
      <c r="P72" s="4"/>
      <c r="Q72" s="4"/>
      <c r="R72" s="4"/>
      <c r="S72" s="4"/>
      <c r="T72" s="5"/>
      <c r="U72" s="5"/>
      <c r="V72" s="5"/>
      <c r="W72" s="5"/>
      <c r="X72" s="5"/>
      <c r="Y72" s="5"/>
      <c r="Z72" s="5"/>
    </row>
    <row r="73" spans="1:26" ht="22.5" customHeight="1">
      <c r="A73" s="357">
        <v>1</v>
      </c>
      <c r="B73" s="462" t="s">
        <v>216</v>
      </c>
      <c r="C73" s="348">
        <v>6635659000</v>
      </c>
      <c r="D73" s="347"/>
      <c r="E73" s="348">
        <v>2971617300</v>
      </c>
      <c r="F73" s="588">
        <v>4313427300</v>
      </c>
      <c r="G73" s="366"/>
      <c r="H73" s="371">
        <f t="shared" ref="H73:H75" si="32">F73+G73</f>
        <v>4313427300</v>
      </c>
      <c r="I73" s="356">
        <v>2322231700</v>
      </c>
      <c r="J73" s="439">
        <f>IF(D73=0, 0, E73/D73)</f>
        <v>0</v>
      </c>
      <c r="K73" s="440">
        <f>IF(C73=0, 0, F73/C73)</f>
        <v>0.65003751699718149</v>
      </c>
      <c r="L73" s="363"/>
      <c r="M73" s="3">
        <v>716040000</v>
      </c>
      <c r="N73" s="3">
        <f>680*4500000</f>
        <v>3060000000</v>
      </c>
      <c r="O73" s="4"/>
      <c r="P73" s="4"/>
      <c r="Q73" s="4"/>
      <c r="R73" s="4"/>
      <c r="S73" s="4"/>
      <c r="T73" s="5"/>
      <c r="U73" s="5"/>
      <c r="V73" s="5"/>
      <c r="W73" s="5"/>
      <c r="X73" s="5"/>
      <c r="Y73" s="5"/>
      <c r="Z73" s="5"/>
    </row>
    <row r="74" spans="1:26" ht="22.5" customHeight="1">
      <c r="A74" s="590" t="s">
        <v>229</v>
      </c>
      <c r="B74" s="591" t="s">
        <v>230</v>
      </c>
      <c r="C74" s="592"/>
      <c r="D74" s="593">
        <v>0</v>
      </c>
      <c r="E74" s="594">
        <v>0</v>
      </c>
      <c r="F74" s="595"/>
      <c r="G74" s="596">
        <v>0</v>
      </c>
      <c r="H74" s="597">
        <f t="shared" si="32"/>
        <v>0</v>
      </c>
      <c r="I74" s="598">
        <f t="shared" ref="I74:I75" si="33">C74-F74</f>
        <v>0</v>
      </c>
      <c r="J74" s="439"/>
      <c r="K74" s="440"/>
      <c r="L74" s="599"/>
      <c r="M74" s="72"/>
      <c r="N74" s="72"/>
      <c r="O74" s="74"/>
      <c r="P74" s="74"/>
      <c r="Q74" s="74"/>
      <c r="R74" s="74"/>
      <c r="S74" s="74"/>
      <c r="T74" s="75"/>
      <c r="U74" s="75"/>
      <c r="V74" s="75"/>
      <c r="W74" s="75"/>
      <c r="X74" s="75"/>
      <c r="Y74" s="75"/>
      <c r="Z74" s="75"/>
    </row>
    <row r="75" spans="1:26" ht="22.5" customHeight="1">
      <c r="A75" s="590">
        <v>1</v>
      </c>
      <c r="B75" s="600" t="s">
        <v>169</v>
      </c>
      <c r="C75" s="336">
        <f>F75</f>
        <v>1890897000</v>
      </c>
      <c r="D75" s="337">
        <v>0</v>
      </c>
      <c r="E75" s="601">
        <v>0</v>
      </c>
      <c r="F75" s="601">
        <v>1890897000</v>
      </c>
      <c r="G75" s="336">
        <v>69595000</v>
      </c>
      <c r="H75" s="371">
        <f t="shared" si="32"/>
        <v>1960492000</v>
      </c>
      <c r="I75" s="339">
        <f t="shared" si="33"/>
        <v>0</v>
      </c>
      <c r="J75" s="602">
        <f>IF(D75=0, 0, E75/D75)</f>
        <v>0</v>
      </c>
      <c r="K75" s="603">
        <f>IF(C75=0, 0, F75/C75)</f>
        <v>1</v>
      </c>
      <c r="L75" s="604"/>
      <c r="M75" s="3"/>
      <c r="N75" s="3"/>
      <c r="O75" s="4"/>
      <c r="P75" s="4"/>
      <c r="Q75" s="4"/>
      <c r="R75" s="4"/>
      <c r="S75" s="4"/>
      <c r="T75" s="5"/>
      <c r="U75" s="5"/>
      <c r="V75" s="5"/>
      <c r="W75" s="5"/>
      <c r="X75" s="5"/>
      <c r="Y75" s="5"/>
      <c r="Z75" s="5"/>
    </row>
    <row r="76" spans="1:26" ht="22.5" customHeight="1">
      <c r="A76" s="605"/>
      <c r="B76" s="606" t="s">
        <v>99</v>
      </c>
      <c r="C76" s="607">
        <f t="shared" ref="C76:I76" si="34">SUM(C11:C75)</f>
        <v>82124780117</v>
      </c>
      <c r="D76" s="607">
        <f t="shared" si="34"/>
        <v>2550000000</v>
      </c>
      <c r="E76" s="607">
        <f t="shared" si="34"/>
        <v>5296645649</v>
      </c>
      <c r="F76" s="607">
        <f t="shared" si="34"/>
        <v>59558925293</v>
      </c>
      <c r="G76" s="607">
        <f t="shared" si="34"/>
        <v>3388926483.7037039</v>
      </c>
      <c r="H76" s="607">
        <f t="shared" si="34"/>
        <v>62947851776.703705</v>
      </c>
      <c r="I76" s="607">
        <f t="shared" si="34"/>
        <v>20123044824</v>
      </c>
      <c r="J76" s="607"/>
      <c r="K76" s="607"/>
      <c r="L76" s="608"/>
      <c r="M76" s="3"/>
      <c r="N76" s="4"/>
      <c r="O76" s="4"/>
      <c r="P76" s="4"/>
      <c r="Q76" s="4"/>
      <c r="R76" s="4"/>
      <c r="S76" s="4"/>
      <c r="T76" s="5"/>
      <c r="U76" s="5"/>
      <c r="V76" s="5"/>
      <c r="W76" s="5"/>
      <c r="X76" s="5"/>
      <c r="Y76" s="5"/>
      <c r="Z76" s="5"/>
    </row>
    <row r="77" spans="1:26" ht="15.75" customHeight="1">
      <c r="A77" s="426"/>
      <c r="B77" s="422"/>
      <c r="C77" s="470"/>
      <c r="D77" s="470"/>
      <c r="E77" s="470"/>
      <c r="F77" s="470"/>
      <c r="G77" s="470"/>
      <c r="H77" s="470"/>
      <c r="I77" s="470"/>
      <c r="J77" s="426"/>
      <c r="K77" s="471"/>
      <c r="L77" s="471"/>
      <c r="M77" s="3"/>
      <c r="N77" s="4"/>
      <c r="O77" s="4"/>
      <c r="P77" s="4"/>
      <c r="Q77" s="4"/>
      <c r="R77" s="4"/>
      <c r="S77" s="4"/>
      <c r="T77" s="5"/>
      <c r="U77" s="5"/>
      <c r="V77" s="5"/>
      <c r="W77" s="5"/>
      <c r="X77" s="5"/>
      <c r="Y77" s="5"/>
      <c r="Z77" s="5"/>
    </row>
    <row r="78" spans="1:26" ht="32.25" customHeight="1">
      <c r="A78" s="426"/>
      <c r="B78" s="422"/>
      <c r="C78" s="470"/>
      <c r="D78" s="470"/>
      <c r="E78" s="470"/>
      <c r="F78" s="470"/>
      <c r="G78" s="470"/>
      <c r="H78" s="470"/>
      <c r="I78" s="786" t="s">
        <v>289</v>
      </c>
      <c r="J78" s="772"/>
      <c r="K78" s="773"/>
      <c r="L78" s="472"/>
      <c r="M78" s="3"/>
      <c r="N78" s="4"/>
      <c r="O78" s="4"/>
      <c r="P78" s="4"/>
      <c r="Q78" s="4"/>
      <c r="R78" s="4"/>
      <c r="S78" s="4"/>
      <c r="T78" s="5"/>
      <c r="U78" s="5"/>
      <c r="V78" s="5"/>
      <c r="W78" s="5"/>
      <c r="X78" s="5"/>
      <c r="Y78" s="5"/>
      <c r="Z78" s="5"/>
    </row>
    <row r="79" spans="1:26" ht="15.75" customHeight="1">
      <c r="A79" s="426"/>
      <c r="B79" s="426"/>
      <c r="C79" s="426"/>
      <c r="D79" s="426"/>
      <c r="E79" s="426"/>
      <c r="F79" s="426"/>
      <c r="G79" s="426"/>
      <c r="H79" s="426"/>
      <c r="I79" s="426"/>
      <c r="J79" s="426"/>
      <c r="K79" s="426"/>
      <c r="L79" s="426"/>
      <c r="M79" s="3"/>
      <c r="N79" s="4"/>
      <c r="O79" s="4"/>
      <c r="P79" s="4"/>
      <c r="Q79" s="4"/>
      <c r="R79" s="4"/>
      <c r="S79" s="4"/>
      <c r="T79" s="5"/>
      <c r="U79" s="5"/>
      <c r="V79" s="5"/>
      <c r="W79" s="5"/>
      <c r="X79" s="5"/>
      <c r="Y79" s="5"/>
      <c r="Z79" s="5"/>
    </row>
    <row r="80" spans="1:26" ht="15.75" customHeight="1">
      <c r="A80" s="787" t="s">
        <v>101</v>
      </c>
      <c r="B80" s="772"/>
      <c r="C80" s="773"/>
      <c r="D80" s="788" t="s">
        <v>102</v>
      </c>
      <c r="E80" s="773"/>
      <c r="F80" s="789" t="s">
        <v>103</v>
      </c>
      <c r="G80" s="772"/>
      <c r="H80" s="773"/>
      <c r="I80" s="787" t="s">
        <v>104</v>
      </c>
      <c r="J80" s="772"/>
      <c r="K80" s="773"/>
      <c r="L80" s="422"/>
      <c r="M80" s="3"/>
      <c r="N80" s="105"/>
      <c r="O80" s="4"/>
      <c r="P80" s="4"/>
      <c r="Q80" s="4"/>
      <c r="R80" s="4"/>
      <c r="S80" s="4"/>
      <c r="T80" s="5"/>
      <c r="U80" s="5"/>
      <c r="V80" s="5"/>
      <c r="W80" s="5"/>
      <c r="X80" s="5"/>
      <c r="Y80" s="5"/>
      <c r="Z80" s="5"/>
    </row>
    <row r="81" spans="1:26" ht="15.75" customHeight="1">
      <c r="A81" s="426"/>
      <c r="B81" s="426"/>
      <c r="C81" s="426"/>
      <c r="D81" s="473"/>
      <c r="E81" s="473"/>
      <c r="F81" s="426"/>
      <c r="G81" s="426"/>
      <c r="H81" s="426"/>
      <c r="I81" s="426"/>
      <c r="J81" s="426"/>
      <c r="K81" s="426"/>
      <c r="L81" s="426"/>
      <c r="M81" s="3"/>
      <c r="N81" s="4"/>
      <c r="O81" s="4"/>
      <c r="P81" s="4"/>
      <c r="Q81" s="4"/>
      <c r="R81" s="4"/>
      <c r="S81" s="4"/>
      <c r="T81" s="5"/>
      <c r="U81" s="5"/>
      <c r="V81" s="5"/>
      <c r="W81" s="5"/>
      <c r="X81" s="5"/>
      <c r="Y81" s="5"/>
      <c r="Z81" s="5"/>
    </row>
    <row r="82" spans="1:26" ht="15.75" customHeight="1">
      <c r="A82" s="474"/>
      <c r="B82" s="474"/>
      <c r="C82" s="474"/>
      <c r="D82" s="475"/>
      <c r="E82" s="475"/>
      <c r="F82" s="474"/>
      <c r="G82" s="474"/>
      <c r="H82" s="474"/>
      <c r="I82" s="474"/>
      <c r="J82" s="474"/>
      <c r="K82" s="474"/>
      <c r="L82" s="474"/>
      <c r="M82" s="4"/>
      <c r="N82" s="4"/>
      <c r="O82" s="4"/>
      <c r="P82" s="4"/>
      <c r="Q82" s="4"/>
      <c r="R82" s="4"/>
      <c r="S82" s="4"/>
      <c r="T82" s="5"/>
      <c r="U82" s="5"/>
      <c r="V82" s="5"/>
      <c r="W82" s="5"/>
      <c r="X82" s="5"/>
      <c r="Y82" s="5"/>
      <c r="Z82" s="5"/>
    </row>
    <row r="83" spans="1:26" ht="15.75" customHeight="1">
      <c r="A83" s="474"/>
      <c r="B83" s="474"/>
      <c r="C83" s="474"/>
      <c r="D83" s="475"/>
      <c r="E83" s="475"/>
      <c r="F83" s="474"/>
      <c r="G83" s="474"/>
      <c r="H83" s="474"/>
      <c r="I83" s="474"/>
      <c r="J83" s="474"/>
      <c r="K83" s="474"/>
      <c r="L83" s="474"/>
      <c r="M83" s="4"/>
      <c r="N83" s="4"/>
      <c r="O83" s="4"/>
      <c r="P83" s="4"/>
      <c r="Q83" s="4"/>
      <c r="R83" s="4"/>
      <c r="S83" s="4"/>
      <c r="T83" s="5"/>
      <c r="U83" s="5"/>
      <c r="V83" s="5"/>
      <c r="W83" s="5"/>
      <c r="X83" s="5"/>
      <c r="Y83" s="5"/>
      <c r="Z83" s="5"/>
    </row>
    <row r="84" spans="1:26" ht="15.75" customHeight="1">
      <c r="A84" s="474"/>
      <c r="B84" s="474"/>
      <c r="C84" s="474"/>
      <c r="D84" s="475"/>
      <c r="E84" s="475"/>
      <c r="F84" s="474"/>
      <c r="G84" s="474"/>
      <c r="H84" s="474"/>
      <c r="I84" s="474"/>
      <c r="J84" s="474"/>
      <c r="K84" s="474"/>
      <c r="L84" s="474"/>
      <c r="M84" s="4"/>
      <c r="N84" s="4"/>
      <c r="O84" s="4"/>
      <c r="P84" s="4"/>
      <c r="Q84" s="4"/>
      <c r="R84" s="4"/>
      <c r="S84" s="4"/>
      <c r="T84" s="5"/>
      <c r="U84" s="5"/>
      <c r="V84" s="5"/>
      <c r="W84" s="5"/>
      <c r="X84" s="5"/>
      <c r="Y84" s="5"/>
      <c r="Z84" s="5"/>
    </row>
    <row r="85" spans="1:26" ht="15.75" customHeight="1">
      <c r="A85" s="790" t="s">
        <v>105</v>
      </c>
      <c r="B85" s="772"/>
      <c r="C85" s="773"/>
      <c r="D85" s="791" t="s">
        <v>106</v>
      </c>
      <c r="E85" s="773"/>
      <c r="F85" s="792" t="s">
        <v>107</v>
      </c>
      <c r="G85" s="772"/>
      <c r="H85" s="773"/>
      <c r="I85" s="790" t="s">
        <v>108</v>
      </c>
      <c r="J85" s="772"/>
      <c r="K85" s="773"/>
      <c r="L85" s="476"/>
      <c r="M85" s="4"/>
      <c r="N85" s="4"/>
      <c r="O85" s="4"/>
      <c r="P85" s="4"/>
      <c r="Q85" s="4"/>
      <c r="R85" s="4"/>
      <c r="S85" s="4"/>
      <c r="T85" s="5"/>
      <c r="U85" s="5"/>
      <c r="V85" s="5"/>
      <c r="W85" s="5"/>
      <c r="X85" s="5"/>
      <c r="Y85" s="5"/>
      <c r="Z85" s="5"/>
    </row>
    <row r="86" spans="1:26" ht="15.75" customHeight="1">
      <c r="A86" s="5"/>
      <c r="B86" s="5"/>
      <c r="C86" s="5"/>
      <c r="D86" s="4"/>
      <c r="E86" s="4"/>
      <c r="F86" s="5"/>
      <c r="G86" s="477"/>
      <c r="H86" s="5"/>
      <c r="I86" s="5"/>
      <c r="J86" s="5"/>
      <c r="K86" s="5"/>
      <c r="L86" s="5"/>
      <c r="M86" s="4"/>
      <c r="N86" s="4"/>
      <c r="O86" s="4"/>
      <c r="P86" s="4"/>
      <c r="Q86" s="4"/>
      <c r="R86" s="4"/>
      <c r="S86" s="4"/>
      <c r="T86" s="5"/>
      <c r="U86" s="5"/>
      <c r="V86" s="5"/>
      <c r="W86" s="5"/>
      <c r="X86" s="5"/>
      <c r="Y86" s="5"/>
      <c r="Z86" s="5"/>
    </row>
    <row r="87" spans="1:26" ht="15.75" customHeight="1">
      <c r="A87" s="5"/>
      <c r="B87" s="5"/>
      <c r="C87" s="5"/>
      <c r="D87" s="5"/>
      <c r="E87" s="5"/>
      <c r="F87" s="5"/>
      <c r="G87" s="477"/>
      <c r="H87" s="5"/>
      <c r="I87" s="5"/>
      <c r="J87" s="5"/>
      <c r="K87" s="5"/>
      <c r="L87" s="5"/>
      <c r="M87" s="4"/>
      <c r="N87" s="4"/>
      <c r="O87" s="4"/>
      <c r="P87" s="4"/>
      <c r="Q87" s="4"/>
      <c r="R87" s="4"/>
      <c r="S87" s="4"/>
      <c r="T87" s="5"/>
      <c r="U87" s="5"/>
      <c r="V87" s="5"/>
      <c r="W87" s="5"/>
      <c r="X87" s="5"/>
      <c r="Y87" s="5"/>
      <c r="Z87" s="5"/>
    </row>
    <row r="88" spans="1:26" ht="15.75" customHeight="1">
      <c r="A88" s="5"/>
      <c r="B88" s="5"/>
      <c r="C88" s="5"/>
      <c r="D88" s="5"/>
      <c r="E88" s="5"/>
      <c r="F88" s="5"/>
      <c r="G88" s="477"/>
      <c r="H88" s="5"/>
      <c r="I88" s="5"/>
      <c r="J88" s="5"/>
      <c r="K88" s="5"/>
      <c r="L88" s="5"/>
      <c r="M88" s="4"/>
      <c r="N88" s="4"/>
      <c r="O88" s="4"/>
      <c r="P88" s="4"/>
      <c r="Q88" s="4"/>
      <c r="R88" s="4"/>
      <c r="S88" s="4"/>
      <c r="T88" s="5"/>
      <c r="U88" s="5"/>
      <c r="V88" s="5"/>
      <c r="W88" s="5"/>
      <c r="X88" s="5"/>
      <c r="Y88" s="5"/>
      <c r="Z88" s="5"/>
    </row>
    <row r="89" spans="1:26" ht="15.75" customHeight="1">
      <c r="A89" s="5"/>
      <c r="B89" s="5"/>
      <c r="C89" s="5"/>
      <c r="D89" s="5"/>
      <c r="E89" s="5"/>
      <c r="F89" s="5"/>
      <c r="G89" s="477"/>
      <c r="H89" s="5"/>
      <c r="I89" s="5"/>
      <c r="J89" s="5"/>
      <c r="K89" s="5"/>
      <c r="L89" s="478" t="s">
        <v>217</v>
      </c>
      <c r="M89" s="4"/>
      <c r="N89" s="4"/>
      <c r="O89" s="4"/>
      <c r="P89" s="4"/>
      <c r="Q89" s="4"/>
      <c r="R89" s="4"/>
      <c r="S89" s="4"/>
      <c r="T89" s="5"/>
      <c r="U89" s="5"/>
      <c r="V89" s="5"/>
      <c r="W89" s="5"/>
      <c r="X89" s="5"/>
      <c r="Y89" s="5"/>
      <c r="Z89" s="5"/>
    </row>
    <row r="90" spans="1:26" ht="15.75" customHeight="1">
      <c r="A90" s="5"/>
      <c r="B90" s="5"/>
      <c r="C90" s="5"/>
      <c r="D90" s="5"/>
      <c r="E90" s="5"/>
      <c r="F90" s="5"/>
      <c r="G90" s="477"/>
      <c r="H90" s="5"/>
      <c r="I90" s="5"/>
      <c r="J90" s="5"/>
      <c r="K90" s="5"/>
      <c r="L90" s="5"/>
      <c r="M90" s="4"/>
      <c r="N90" s="4"/>
      <c r="O90" s="4"/>
      <c r="P90" s="4"/>
      <c r="Q90" s="4"/>
      <c r="R90" s="4"/>
      <c r="S90" s="4"/>
      <c r="T90" s="5"/>
      <c r="U90" s="5"/>
      <c r="V90" s="5"/>
      <c r="W90" s="5"/>
      <c r="X90" s="5"/>
      <c r="Y90" s="5"/>
      <c r="Z90" s="5"/>
    </row>
    <row r="91" spans="1:26" ht="15.75" customHeight="1">
      <c r="A91" s="5"/>
      <c r="B91" s="5"/>
      <c r="C91" s="5"/>
      <c r="D91" s="5"/>
      <c r="E91" s="5"/>
      <c r="F91" s="5"/>
      <c r="G91" s="477"/>
      <c r="H91" s="5"/>
      <c r="I91" s="5"/>
      <c r="J91" s="5"/>
      <c r="K91" s="5"/>
      <c r="L91" s="5"/>
      <c r="M91" s="4"/>
      <c r="N91" s="4"/>
      <c r="O91" s="4"/>
      <c r="P91" s="4"/>
      <c r="Q91" s="4"/>
      <c r="R91" s="4"/>
      <c r="S91" s="4"/>
      <c r="T91" s="5"/>
      <c r="U91" s="5"/>
      <c r="V91" s="5"/>
      <c r="W91" s="5"/>
      <c r="X91" s="5"/>
      <c r="Y91" s="5"/>
      <c r="Z91" s="5"/>
    </row>
    <row r="92" spans="1:26" ht="15.75" customHeight="1">
      <c r="A92" s="5"/>
      <c r="B92" s="5"/>
      <c r="C92" s="5"/>
      <c r="D92" s="5"/>
      <c r="E92" s="5"/>
      <c r="F92" s="5"/>
      <c r="G92" s="477"/>
      <c r="H92" s="5"/>
      <c r="I92" s="5"/>
      <c r="J92" s="5"/>
      <c r="K92" s="5"/>
      <c r="L92" s="5"/>
      <c r="M92" s="4"/>
      <c r="N92" s="4"/>
      <c r="O92" s="4"/>
      <c r="P92" s="4"/>
      <c r="Q92" s="4"/>
      <c r="R92" s="4"/>
      <c r="S92" s="4"/>
      <c r="T92" s="5"/>
      <c r="U92" s="5"/>
      <c r="V92" s="5"/>
      <c r="W92" s="5"/>
      <c r="X92" s="5"/>
      <c r="Y92" s="5"/>
      <c r="Z92" s="5"/>
    </row>
    <row r="93" spans="1:26" ht="15.75" customHeight="1">
      <c r="A93" s="5"/>
      <c r="B93" s="5"/>
      <c r="C93" s="5"/>
      <c r="D93" s="5"/>
      <c r="E93" s="5"/>
      <c r="F93" s="5"/>
      <c r="G93" s="477"/>
      <c r="H93" s="5"/>
      <c r="I93" s="5"/>
      <c r="J93" s="5"/>
      <c r="K93" s="5"/>
      <c r="L93" s="5"/>
      <c r="M93" s="4"/>
      <c r="N93" s="4"/>
      <c r="O93" s="4"/>
      <c r="P93" s="4"/>
      <c r="Q93" s="4"/>
      <c r="R93" s="4"/>
      <c r="S93" s="4"/>
      <c r="T93" s="5"/>
      <c r="U93" s="5"/>
      <c r="V93" s="5"/>
      <c r="W93" s="5"/>
      <c r="X93" s="5"/>
      <c r="Y93" s="5"/>
      <c r="Z93" s="5"/>
    </row>
    <row r="94" spans="1:26" ht="15.75" customHeight="1">
      <c r="A94" s="5"/>
      <c r="B94" s="5"/>
      <c r="C94" s="5"/>
      <c r="D94" s="5"/>
      <c r="E94" s="5"/>
      <c r="F94" s="5"/>
      <c r="G94" s="477"/>
      <c r="H94" s="5"/>
      <c r="I94" s="5"/>
      <c r="J94" s="5"/>
      <c r="K94" s="5"/>
      <c r="L94" s="5"/>
      <c r="M94" s="4"/>
      <c r="N94" s="4"/>
      <c r="O94" s="4"/>
      <c r="P94" s="4"/>
      <c r="Q94" s="4"/>
      <c r="R94" s="4"/>
      <c r="S94" s="4"/>
      <c r="T94" s="5"/>
      <c r="U94" s="5"/>
      <c r="V94" s="5"/>
      <c r="W94" s="5"/>
      <c r="X94" s="5"/>
      <c r="Y94" s="5"/>
      <c r="Z94" s="5"/>
    </row>
    <row r="95" spans="1:26" ht="15.75" customHeight="1">
      <c r="A95" s="5"/>
      <c r="B95" s="5"/>
      <c r="C95" s="5"/>
      <c r="D95" s="5"/>
      <c r="E95" s="5"/>
      <c r="F95" s="5"/>
      <c r="G95" s="477"/>
      <c r="H95" s="5"/>
      <c r="I95" s="5"/>
      <c r="J95" s="5"/>
      <c r="K95" s="5"/>
      <c r="L95" s="5"/>
      <c r="M95" s="4"/>
      <c r="N95" s="4"/>
      <c r="O95" s="4"/>
      <c r="P95" s="4"/>
      <c r="Q95" s="4"/>
      <c r="R95" s="4"/>
      <c r="S95" s="4"/>
      <c r="T95" s="5"/>
      <c r="U95" s="5"/>
      <c r="V95" s="5"/>
      <c r="W95" s="5"/>
      <c r="X95" s="5"/>
      <c r="Y95" s="5"/>
      <c r="Z95" s="5"/>
    </row>
    <row r="96" spans="1:26" ht="15.75" customHeight="1">
      <c r="A96" s="5"/>
      <c r="B96" s="5"/>
      <c r="C96" s="5"/>
      <c r="D96" s="5"/>
      <c r="E96" s="5"/>
      <c r="F96" s="5"/>
      <c r="G96" s="477"/>
      <c r="H96" s="5"/>
      <c r="I96" s="5"/>
      <c r="J96" s="5"/>
      <c r="K96" s="5"/>
      <c r="L96" s="5"/>
      <c r="M96" s="4"/>
      <c r="N96" s="4"/>
      <c r="O96" s="4"/>
      <c r="P96" s="4"/>
      <c r="Q96" s="4"/>
      <c r="R96" s="4"/>
      <c r="S96" s="4"/>
      <c r="T96" s="5"/>
      <c r="U96" s="5"/>
      <c r="V96" s="5"/>
      <c r="W96" s="5"/>
      <c r="X96" s="5"/>
      <c r="Y96" s="5"/>
      <c r="Z96" s="5"/>
    </row>
    <row r="97" spans="1:26" ht="15.75" customHeight="1">
      <c r="A97" s="5"/>
      <c r="B97" s="5"/>
      <c r="C97" s="5"/>
      <c r="D97" s="5"/>
      <c r="E97" s="5"/>
      <c r="F97" s="5"/>
      <c r="G97" s="477"/>
      <c r="H97" s="5"/>
      <c r="I97" s="5"/>
      <c r="J97" s="5"/>
      <c r="K97" s="5"/>
      <c r="L97" s="5"/>
      <c r="M97" s="4"/>
      <c r="N97" s="4"/>
      <c r="O97" s="4"/>
      <c r="P97" s="4"/>
      <c r="Q97" s="4"/>
      <c r="R97" s="4"/>
      <c r="S97" s="4"/>
      <c r="T97" s="5"/>
      <c r="U97" s="5"/>
      <c r="V97" s="5"/>
      <c r="W97" s="5"/>
      <c r="X97" s="5"/>
      <c r="Y97" s="5"/>
      <c r="Z97" s="5"/>
    </row>
    <row r="98" spans="1:26" ht="15.75" customHeight="1">
      <c r="A98" s="5"/>
      <c r="B98" s="5"/>
      <c r="C98" s="5"/>
      <c r="D98" s="5"/>
      <c r="E98" s="5"/>
      <c r="F98" s="5"/>
      <c r="G98" s="477"/>
      <c r="H98" s="5"/>
      <c r="I98" s="5"/>
      <c r="J98" s="5"/>
      <c r="K98" s="5"/>
      <c r="L98" s="5"/>
      <c r="M98" s="4"/>
      <c r="N98" s="4"/>
      <c r="O98" s="4"/>
      <c r="P98" s="4"/>
      <c r="Q98" s="4"/>
      <c r="R98" s="4"/>
      <c r="S98" s="4"/>
      <c r="T98" s="5"/>
      <c r="U98" s="5"/>
      <c r="V98" s="5"/>
      <c r="W98" s="5"/>
      <c r="X98" s="5"/>
      <c r="Y98" s="5"/>
      <c r="Z98" s="5"/>
    </row>
    <row r="99" spans="1:26" ht="15.75" customHeight="1">
      <c r="A99" s="5"/>
      <c r="B99" s="5"/>
      <c r="C99" s="5"/>
      <c r="D99" s="5"/>
      <c r="E99" s="5"/>
      <c r="F99" s="5"/>
      <c r="G99" s="477"/>
      <c r="H99" s="5"/>
      <c r="I99" s="5"/>
      <c r="J99" s="5"/>
      <c r="K99" s="5"/>
      <c r="L99" s="5"/>
      <c r="M99" s="4"/>
      <c r="N99" s="4"/>
      <c r="O99" s="4"/>
      <c r="P99" s="4"/>
      <c r="Q99" s="4"/>
      <c r="R99" s="4"/>
      <c r="S99" s="4"/>
      <c r="T99" s="5"/>
      <c r="U99" s="5"/>
      <c r="V99" s="5"/>
      <c r="W99" s="5"/>
      <c r="X99" s="5"/>
      <c r="Y99" s="5"/>
      <c r="Z99" s="5"/>
    </row>
    <row r="100" spans="1:26" ht="15.75" customHeight="1">
      <c r="A100" s="5"/>
      <c r="B100" s="5"/>
      <c r="C100" s="5"/>
      <c r="D100" s="5"/>
      <c r="E100" s="5"/>
      <c r="F100" s="5"/>
      <c r="G100" s="477"/>
      <c r="H100" s="5"/>
      <c r="I100" s="5"/>
      <c r="J100" s="5"/>
      <c r="K100" s="5"/>
      <c r="L100" s="5"/>
      <c r="M100" s="4"/>
      <c r="N100" s="4"/>
      <c r="O100" s="4"/>
      <c r="P100" s="4"/>
      <c r="Q100" s="4"/>
      <c r="R100" s="4"/>
      <c r="S100" s="4"/>
      <c r="T100" s="5"/>
      <c r="U100" s="5"/>
      <c r="V100" s="5"/>
      <c r="W100" s="5"/>
      <c r="X100" s="5"/>
      <c r="Y100" s="5"/>
      <c r="Z100" s="5"/>
    </row>
    <row r="101" spans="1:26" ht="15.75" customHeight="1">
      <c r="A101" s="5"/>
      <c r="B101" s="5"/>
      <c r="C101" s="5"/>
      <c r="D101" s="5"/>
      <c r="E101" s="5"/>
      <c r="F101" s="5"/>
      <c r="G101" s="477"/>
      <c r="H101" s="5"/>
      <c r="I101" s="5"/>
      <c r="J101" s="5"/>
      <c r="K101" s="5"/>
      <c r="L101" s="5"/>
      <c r="M101" s="4"/>
      <c r="N101" s="4"/>
      <c r="O101" s="4"/>
      <c r="P101" s="4"/>
      <c r="Q101" s="4"/>
      <c r="R101" s="4"/>
      <c r="S101" s="4"/>
      <c r="T101" s="5"/>
      <c r="U101" s="5"/>
      <c r="V101" s="5"/>
      <c r="W101" s="5"/>
      <c r="X101" s="5"/>
      <c r="Y101" s="5"/>
      <c r="Z101" s="5"/>
    </row>
    <row r="102" spans="1:26" ht="15.75" customHeight="1">
      <c r="A102" s="5"/>
      <c r="B102" s="5"/>
      <c r="C102" s="5"/>
      <c r="D102" s="5"/>
      <c r="E102" s="5"/>
      <c r="F102" s="5"/>
      <c r="G102" s="477"/>
      <c r="H102" s="5"/>
      <c r="I102" s="5"/>
      <c r="J102" s="5"/>
      <c r="K102" s="5"/>
      <c r="L102" s="5"/>
      <c r="M102" s="4"/>
      <c r="N102" s="4"/>
      <c r="O102" s="4"/>
      <c r="P102" s="4"/>
      <c r="Q102" s="4"/>
      <c r="R102" s="4"/>
      <c r="S102" s="4"/>
      <c r="T102" s="5"/>
      <c r="U102" s="5"/>
      <c r="V102" s="5"/>
      <c r="W102" s="5"/>
      <c r="X102" s="5"/>
      <c r="Y102" s="5"/>
      <c r="Z102" s="5"/>
    </row>
    <row r="103" spans="1:26" ht="15.75" customHeight="1">
      <c r="A103" s="5"/>
      <c r="B103" s="5"/>
      <c r="C103" s="5"/>
      <c r="D103" s="5"/>
      <c r="E103" s="5"/>
      <c r="F103" s="5"/>
      <c r="G103" s="477"/>
      <c r="H103" s="5"/>
      <c r="I103" s="5"/>
      <c r="J103" s="5"/>
      <c r="K103" s="5"/>
      <c r="L103" s="5"/>
      <c r="M103" s="4"/>
      <c r="N103" s="4"/>
      <c r="O103" s="4"/>
      <c r="P103" s="4"/>
      <c r="Q103" s="4"/>
      <c r="R103" s="4"/>
      <c r="S103" s="4"/>
      <c r="T103" s="5"/>
      <c r="U103" s="5"/>
      <c r="V103" s="5"/>
      <c r="W103" s="5"/>
      <c r="X103" s="5"/>
      <c r="Y103" s="5"/>
      <c r="Z103" s="5"/>
    </row>
    <row r="104" spans="1:26" ht="15.75" customHeight="1">
      <c r="A104" s="5"/>
      <c r="B104" s="5"/>
      <c r="C104" s="5"/>
      <c r="D104" s="5"/>
      <c r="E104" s="5"/>
      <c r="F104" s="5"/>
      <c r="G104" s="477"/>
      <c r="H104" s="5"/>
      <c r="I104" s="5"/>
      <c r="J104" s="5"/>
      <c r="K104" s="5"/>
      <c r="L104" s="5"/>
      <c r="M104" s="4"/>
      <c r="N104" s="4"/>
      <c r="O104" s="4"/>
      <c r="P104" s="4"/>
      <c r="Q104" s="4"/>
      <c r="R104" s="4"/>
      <c r="S104" s="4"/>
      <c r="T104" s="5"/>
      <c r="U104" s="5"/>
      <c r="V104" s="5"/>
      <c r="W104" s="5"/>
      <c r="X104" s="5"/>
      <c r="Y104" s="5"/>
      <c r="Z104" s="5"/>
    </row>
    <row r="105" spans="1:26" ht="15.75" customHeight="1">
      <c r="A105" s="5"/>
      <c r="B105" s="5"/>
      <c r="C105" s="5"/>
      <c r="D105" s="5"/>
      <c r="E105" s="5"/>
      <c r="F105" s="5"/>
      <c r="G105" s="477"/>
      <c r="H105" s="5"/>
      <c r="I105" s="5"/>
      <c r="J105" s="5"/>
      <c r="K105" s="5"/>
      <c r="L105" s="5"/>
      <c r="M105" s="4"/>
      <c r="N105" s="4"/>
      <c r="O105" s="4"/>
      <c r="P105" s="4"/>
      <c r="Q105" s="4"/>
      <c r="R105" s="4"/>
      <c r="S105" s="4"/>
      <c r="T105" s="5"/>
      <c r="U105" s="5"/>
      <c r="V105" s="5"/>
      <c r="W105" s="5"/>
      <c r="X105" s="5"/>
      <c r="Y105" s="5"/>
      <c r="Z105" s="5"/>
    </row>
    <row r="106" spans="1:26" ht="15.75" customHeight="1">
      <c r="A106" s="5"/>
      <c r="B106" s="5"/>
      <c r="C106" s="5"/>
      <c r="D106" s="5"/>
      <c r="E106" s="5"/>
      <c r="F106" s="5"/>
      <c r="G106" s="477"/>
      <c r="H106" s="5"/>
      <c r="I106" s="5"/>
      <c r="J106" s="5"/>
      <c r="K106" s="5"/>
      <c r="L106" s="5"/>
      <c r="M106" s="4"/>
      <c r="N106" s="4"/>
      <c r="O106" s="4"/>
      <c r="P106" s="4"/>
      <c r="Q106" s="4"/>
      <c r="R106" s="4"/>
      <c r="S106" s="4"/>
      <c r="T106" s="5"/>
      <c r="U106" s="5"/>
      <c r="V106" s="5"/>
      <c r="W106" s="5"/>
      <c r="X106" s="5"/>
      <c r="Y106" s="5"/>
      <c r="Z106" s="5"/>
    </row>
    <row r="107" spans="1:26" ht="15.75" customHeight="1">
      <c r="A107" s="5"/>
      <c r="B107" s="5"/>
      <c r="C107" s="5"/>
      <c r="D107" s="5"/>
      <c r="E107" s="5"/>
      <c r="F107" s="5"/>
      <c r="G107" s="477"/>
      <c r="H107" s="5"/>
      <c r="I107" s="5"/>
      <c r="J107" s="5"/>
      <c r="K107" s="5"/>
      <c r="L107" s="5"/>
      <c r="M107" s="4"/>
      <c r="N107" s="4"/>
      <c r="O107" s="4"/>
      <c r="P107" s="4"/>
      <c r="Q107" s="4"/>
      <c r="R107" s="4"/>
      <c r="S107" s="4"/>
      <c r="T107" s="5"/>
      <c r="U107" s="5"/>
      <c r="V107" s="5"/>
      <c r="W107" s="5"/>
      <c r="X107" s="5"/>
      <c r="Y107" s="5"/>
      <c r="Z107" s="5"/>
    </row>
    <row r="108" spans="1:26" ht="15.75" customHeight="1">
      <c r="A108" s="5"/>
      <c r="B108" s="5"/>
      <c r="C108" s="5"/>
      <c r="D108" s="5"/>
      <c r="E108" s="5"/>
      <c r="F108" s="5"/>
      <c r="G108" s="477"/>
      <c r="H108" s="5"/>
      <c r="I108" s="5"/>
      <c r="J108" s="5"/>
      <c r="K108" s="5"/>
      <c r="L108" s="5"/>
      <c r="M108" s="4"/>
      <c r="N108" s="4"/>
      <c r="O108" s="4"/>
      <c r="P108" s="4"/>
      <c r="Q108" s="4"/>
      <c r="R108" s="4"/>
      <c r="S108" s="4"/>
      <c r="T108" s="5"/>
      <c r="U108" s="5"/>
      <c r="V108" s="5"/>
      <c r="W108" s="5"/>
      <c r="X108" s="5"/>
      <c r="Y108" s="5"/>
      <c r="Z108" s="5"/>
    </row>
    <row r="109" spans="1:26" ht="15.75" customHeight="1">
      <c r="A109" s="5"/>
      <c r="B109" s="5"/>
      <c r="C109" s="5"/>
      <c r="D109" s="5"/>
      <c r="E109" s="5"/>
      <c r="F109" s="5"/>
      <c r="G109" s="477"/>
      <c r="H109" s="5"/>
      <c r="I109" s="5"/>
      <c r="J109" s="5"/>
      <c r="K109" s="5"/>
      <c r="L109" s="5"/>
      <c r="M109" s="4"/>
      <c r="N109" s="4"/>
      <c r="O109" s="4"/>
      <c r="P109" s="4"/>
      <c r="Q109" s="4"/>
      <c r="R109" s="4"/>
      <c r="S109" s="4"/>
      <c r="T109" s="5"/>
      <c r="U109" s="5"/>
      <c r="V109" s="5"/>
      <c r="W109" s="5"/>
      <c r="X109" s="5"/>
      <c r="Y109" s="5"/>
      <c r="Z109" s="5"/>
    </row>
    <row r="110" spans="1:26" ht="15.75" customHeight="1">
      <c r="A110" s="5"/>
      <c r="B110" s="5"/>
      <c r="C110" s="5"/>
      <c r="D110" s="5"/>
      <c r="E110" s="5"/>
      <c r="F110" s="5"/>
      <c r="G110" s="477"/>
      <c r="H110" s="5"/>
      <c r="I110" s="5"/>
      <c r="J110" s="5"/>
      <c r="K110" s="5"/>
      <c r="L110" s="5"/>
      <c r="M110" s="4"/>
      <c r="N110" s="4"/>
      <c r="O110" s="4"/>
      <c r="P110" s="4"/>
      <c r="Q110" s="4"/>
      <c r="R110" s="4"/>
      <c r="S110" s="4"/>
      <c r="T110" s="5"/>
      <c r="U110" s="5"/>
      <c r="V110" s="5"/>
      <c r="W110" s="5"/>
      <c r="X110" s="5"/>
      <c r="Y110" s="5"/>
      <c r="Z110" s="5"/>
    </row>
    <row r="111" spans="1:26" ht="15.75" customHeight="1">
      <c r="A111" s="5"/>
      <c r="B111" s="5"/>
      <c r="C111" s="5"/>
      <c r="D111" s="5"/>
      <c r="E111" s="5"/>
      <c r="F111" s="5"/>
      <c r="G111" s="477"/>
      <c r="H111" s="5"/>
      <c r="I111" s="5"/>
      <c r="J111" s="5"/>
      <c r="K111" s="5"/>
      <c r="L111" s="5"/>
      <c r="M111" s="4"/>
      <c r="N111" s="4"/>
      <c r="O111" s="4"/>
      <c r="P111" s="4"/>
      <c r="Q111" s="4"/>
      <c r="R111" s="4"/>
      <c r="S111" s="4"/>
      <c r="T111" s="5"/>
      <c r="U111" s="5"/>
      <c r="V111" s="5"/>
      <c r="W111" s="5"/>
      <c r="X111" s="5"/>
      <c r="Y111" s="5"/>
      <c r="Z111" s="5"/>
    </row>
    <row r="112" spans="1:26" ht="15.75" customHeight="1">
      <c r="A112" s="5"/>
      <c r="B112" s="5"/>
      <c r="C112" s="5"/>
      <c r="D112" s="5"/>
      <c r="E112" s="5"/>
      <c r="F112" s="5"/>
      <c r="G112" s="477"/>
      <c r="H112" s="5"/>
      <c r="I112" s="5"/>
      <c r="J112" s="5"/>
      <c r="K112" s="5"/>
      <c r="L112" s="5"/>
      <c r="M112" s="4"/>
      <c r="N112" s="4"/>
      <c r="O112" s="4"/>
      <c r="P112" s="4"/>
      <c r="Q112" s="4"/>
      <c r="R112" s="4"/>
      <c r="S112" s="4"/>
      <c r="T112" s="5"/>
      <c r="U112" s="5"/>
      <c r="V112" s="5"/>
      <c r="W112" s="5"/>
      <c r="X112" s="5"/>
      <c r="Y112" s="5"/>
      <c r="Z112" s="5"/>
    </row>
    <row r="113" spans="1:26" ht="15.75" customHeight="1">
      <c r="A113" s="5"/>
      <c r="B113" s="5"/>
      <c r="C113" s="5"/>
      <c r="D113" s="5"/>
      <c r="E113" s="5"/>
      <c r="F113" s="5"/>
      <c r="G113" s="477"/>
      <c r="H113" s="5"/>
      <c r="I113" s="5"/>
      <c r="J113" s="5"/>
      <c r="K113" s="5"/>
      <c r="L113" s="5"/>
      <c r="M113" s="4"/>
      <c r="N113" s="4"/>
      <c r="O113" s="4"/>
      <c r="P113" s="4"/>
      <c r="Q113" s="4"/>
      <c r="R113" s="4"/>
      <c r="S113" s="4"/>
      <c r="T113" s="5"/>
      <c r="U113" s="5"/>
      <c r="V113" s="5"/>
      <c r="W113" s="5"/>
      <c r="X113" s="5"/>
      <c r="Y113" s="5"/>
      <c r="Z113" s="5"/>
    </row>
    <row r="114" spans="1:26" ht="15.75" customHeight="1">
      <c r="A114" s="5"/>
      <c r="B114" s="5"/>
      <c r="C114" s="5"/>
      <c r="D114" s="5"/>
      <c r="E114" s="5"/>
      <c r="F114" s="5"/>
      <c r="G114" s="477"/>
      <c r="H114" s="5"/>
      <c r="I114" s="5"/>
      <c r="J114" s="5"/>
      <c r="K114" s="5"/>
      <c r="L114" s="5"/>
      <c r="M114" s="4"/>
      <c r="N114" s="4"/>
      <c r="O114" s="4"/>
      <c r="P114" s="4"/>
      <c r="Q114" s="4"/>
      <c r="R114" s="4"/>
      <c r="S114" s="4"/>
      <c r="T114" s="5"/>
      <c r="U114" s="5"/>
      <c r="V114" s="5"/>
      <c r="W114" s="5"/>
      <c r="X114" s="5"/>
      <c r="Y114" s="5"/>
      <c r="Z114" s="5"/>
    </row>
    <row r="115" spans="1:26" ht="15.75" customHeight="1">
      <c r="A115" s="5"/>
      <c r="B115" s="5"/>
      <c r="C115" s="5"/>
      <c r="D115" s="5"/>
      <c r="E115" s="5"/>
      <c r="F115" s="5"/>
      <c r="G115" s="477"/>
      <c r="H115" s="5"/>
      <c r="I115" s="5"/>
      <c r="J115" s="5"/>
      <c r="K115" s="5"/>
      <c r="L115" s="5"/>
      <c r="M115" s="4"/>
      <c r="N115" s="4"/>
      <c r="O115" s="4"/>
      <c r="P115" s="4"/>
      <c r="Q115" s="4"/>
      <c r="R115" s="4"/>
      <c r="S115" s="4"/>
      <c r="T115" s="5"/>
      <c r="U115" s="5"/>
      <c r="V115" s="5"/>
      <c r="W115" s="5"/>
      <c r="X115" s="5"/>
      <c r="Y115" s="5"/>
      <c r="Z115" s="5"/>
    </row>
    <row r="116" spans="1:26" ht="15.75" customHeight="1">
      <c r="A116" s="5"/>
      <c r="B116" s="5"/>
      <c r="C116" s="5"/>
      <c r="D116" s="5"/>
      <c r="E116" s="5"/>
      <c r="F116" s="5"/>
      <c r="G116" s="477"/>
      <c r="H116" s="5"/>
      <c r="I116" s="5"/>
      <c r="J116" s="5"/>
      <c r="K116" s="5"/>
      <c r="L116" s="5"/>
      <c r="M116" s="4"/>
      <c r="N116" s="4"/>
      <c r="O116" s="4"/>
      <c r="P116" s="4"/>
      <c r="Q116" s="4"/>
      <c r="R116" s="4"/>
      <c r="S116" s="4"/>
      <c r="T116" s="5"/>
      <c r="U116" s="5"/>
      <c r="V116" s="5"/>
      <c r="W116" s="5"/>
      <c r="X116" s="5"/>
      <c r="Y116" s="5"/>
      <c r="Z116" s="5"/>
    </row>
    <row r="117" spans="1:26" ht="15.75" customHeight="1">
      <c r="A117" s="5"/>
      <c r="B117" s="5"/>
      <c r="C117" s="5"/>
      <c r="D117" s="5"/>
      <c r="E117" s="5"/>
      <c r="F117" s="5"/>
      <c r="G117" s="477"/>
      <c r="H117" s="5"/>
      <c r="I117" s="5"/>
      <c r="J117" s="5"/>
      <c r="K117" s="5"/>
      <c r="L117" s="5"/>
      <c r="M117" s="4"/>
      <c r="N117" s="4"/>
      <c r="O117" s="4"/>
      <c r="P117" s="4"/>
      <c r="Q117" s="4"/>
      <c r="R117" s="4"/>
      <c r="S117" s="4"/>
      <c r="T117" s="5"/>
      <c r="U117" s="5"/>
      <c r="V117" s="5"/>
      <c r="W117" s="5"/>
      <c r="X117" s="5"/>
      <c r="Y117" s="5"/>
      <c r="Z117" s="5"/>
    </row>
    <row r="118" spans="1:26" ht="15.75" customHeight="1">
      <c r="A118" s="5"/>
      <c r="B118" s="5"/>
      <c r="C118" s="5"/>
      <c r="D118" s="5"/>
      <c r="E118" s="5"/>
      <c r="F118" s="5"/>
      <c r="G118" s="477"/>
      <c r="H118" s="5"/>
      <c r="I118" s="5"/>
      <c r="J118" s="5"/>
      <c r="K118" s="5"/>
      <c r="L118" s="5"/>
      <c r="M118" s="4"/>
      <c r="N118" s="4"/>
      <c r="O118" s="4"/>
      <c r="P118" s="4"/>
      <c r="Q118" s="4"/>
      <c r="R118" s="4"/>
      <c r="S118" s="4"/>
      <c r="T118" s="5"/>
      <c r="U118" s="5"/>
      <c r="V118" s="5"/>
      <c r="W118" s="5"/>
      <c r="X118" s="5"/>
      <c r="Y118" s="5"/>
      <c r="Z118" s="5"/>
    </row>
    <row r="119" spans="1:26" ht="15.75" customHeight="1">
      <c r="A119" s="5"/>
      <c r="B119" s="5"/>
      <c r="C119" s="5"/>
      <c r="D119" s="5"/>
      <c r="E119" s="5"/>
      <c r="F119" s="5"/>
      <c r="G119" s="477"/>
      <c r="H119" s="5"/>
      <c r="I119" s="5"/>
      <c r="J119" s="5"/>
      <c r="K119" s="5"/>
      <c r="L119" s="5"/>
      <c r="M119" s="4"/>
      <c r="N119" s="4"/>
      <c r="O119" s="4"/>
      <c r="P119" s="4"/>
      <c r="Q119" s="4"/>
      <c r="R119" s="4"/>
      <c r="S119" s="4"/>
      <c r="T119" s="5"/>
      <c r="U119" s="5"/>
      <c r="V119" s="5"/>
      <c r="W119" s="5"/>
      <c r="X119" s="5"/>
      <c r="Y119" s="5"/>
      <c r="Z119" s="5"/>
    </row>
    <row r="120" spans="1:26" ht="15.75" customHeight="1">
      <c r="A120" s="5"/>
      <c r="B120" s="5"/>
      <c r="C120" s="5"/>
      <c r="D120" s="5"/>
      <c r="E120" s="5"/>
      <c r="F120" s="5"/>
      <c r="G120" s="477"/>
      <c r="H120" s="5"/>
      <c r="I120" s="5"/>
      <c r="J120" s="5"/>
      <c r="K120" s="5"/>
      <c r="L120" s="5"/>
      <c r="M120" s="4"/>
      <c r="N120" s="4"/>
      <c r="O120" s="4"/>
      <c r="P120" s="4"/>
      <c r="Q120" s="4"/>
      <c r="R120" s="4"/>
      <c r="S120" s="4"/>
      <c r="T120" s="5"/>
      <c r="U120" s="5"/>
      <c r="V120" s="5"/>
      <c r="W120" s="5"/>
      <c r="X120" s="5"/>
      <c r="Y120" s="5"/>
      <c r="Z120" s="5"/>
    </row>
    <row r="121" spans="1:26" ht="15.75" customHeight="1">
      <c r="A121" s="5"/>
      <c r="B121" s="5"/>
      <c r="C121" s="5"/>
      <c r="D121" s="5"/>
      <c r="E121" s="5"/>
      <c r="F121" s="5"/>
      <c r="G121" s="477"/>
      <c r="H121" s="5"/>
      <c r="I121" s="5"/>
      <c r="J121" s="5"/>
      <c r="K121" s="5"/>
      <c r="L121" s="5"/>
      <c r="M121" s="4"/>
      <c r="N121" s="4"/>
      <c r="O121" s="4"/>
      <c r="P121" s="4"/>
      <c r="Q121" s="4"/>
      <c r="R121" s="4"/>
      <c r="S121" s="4"/>
      <c r="T121" s="5"/>
      <c r="U121" s="5"/>
      <c r="V121" s="5"/>
      <c r="W121" s="5"/>
      <c r="X121" s="5"/>
      <c r="Y121" s="5"/>
      <c r="Z121" s="5"/>
    </row>
    <row r="122" spans="1:26" ht="15.75" customHeight="1">
      <c r="A122" s="5"/>
      <c r="B122" s="5"/>
      <c r="C122" s="5"/>
      <c r="D122" s="5"/>
      <c r="E122" s="5"/>
      <c r="F122" s="5"/>
      <c r="G122" s="477"/>
      <c r="H122" s="5"/>
      <c r="I122" s="5"/>
      <c r="J122" s="5"/>
      <c r="K122" s="5"/>
      <c r="L122" s="5"/>
      <c r="M122" s="4"/>
      <c r="N122" s="4"/>
      <c r="O122" s="4"/>
      <c r="P122" s="4"/>
      <c r="Q122" s="4"/>
      <c r="R122" s="4"/>
      <c r="S122" s="4"/>
      <c r="T122" s="5"/>
      <c r="U122" s="5"/>
      <c r="V122" s="5"/>
      <c r="W122" s="5"/>
      <c r="X122" s="5"/>
      <c r="Y122" s="5"/>
      <c r="Z122" s="5"/>
    </row>
    <row r="123" spans="1:26" ht="15.75" customHeight="1">
      <c r="A123" s="5"/>
      <c r="B123" s="5"/>
      <c r="C123" s="5"/>
      <c r="D123" s="5"/>
      <c r="E123" s="5"/>
      <c r="F123" s="5"/>
      <c r="G123" s="477"/>
      <c r="H123" s="5"/>
      <c r="I123" s="5"/>
      <c r="J123" s="5"/>
      <c r="K123" s="5"/>
      <c r="L123" s="5"/>
      <c r="M123" s="4"/>
      <c r="N123" s="4"/>
      <c r="O123" s="4"/>
      <c r="P123" s="4"/>
      <c r="Q123" s="4"/>
      <c r="R123" s="4"/>
      <c r="S123" s="4"/>
      <c r="T123" s="5"/>
      <c r="U123" s="5"/>
      <c r="V123" s="5"/>
      <c r="W123" s="5"/>
      <c r="X123" s="5"/>
      <c r="Y123" s="5"/>
      <c r="Z123" s="5"/>
    </row>
    <row r="124" spans="1:26" ht="15.75" customHeight="1">
      <c r="A124" s="5"/>
      <c r="B124" s="5"/>
      <c r="C124" s="5"/>
      <c r="D124" s="5"/>
      <c r="E124" s="5"/>
      <c r="F124" s="5"/>
      <c r="G124" s="477"/>
      <c r="H124" s="5"/>
      <c r="I124" s="5"/>
      <c r="J124" s="5"/>
      <c r="K124" s="5"/>
      <c r="L124" s="5"/>
      <c r="M124" s="4"/>
      <c r="N124" s="4"/>
      <c r="O124" s="4"/>
      <c r="P124" s="4"/>
      <c r="Q124" s="4"/>
      <c r="R124" s="4"/>
      <c r="S124" s="4"/>
      <c r="T124" s="5"/>
      <c r="U124" s="5"/>
      <c r="V124" s="5"/>
      <c r="W124" s="5"/>
      <c r="X124" s="5"/>
      <c r="Y124" s="5"/>
      <c r="Z124" s="5"/>
    </row>
    <row r="125" spans="1:26" ht="15.75" customHeight="1">
      <c r="A125" s="5"/>
      <c r="B125" s="5"/>
      <c r="C125" s="5"/>
      <c r="D125" s="5"/>
      <c r="E125" s="5"/>
      <c r="F125" s="5"/>
      <c r="G125" s="477"/>
      <c r="H125" s="5"/>
      <c r="I125" s="5"/>
      <c r="J125" s="5"/>
      <c r="K125" s="5"/>
      <c r="L125" s="5"/>
      <c r="M125" s="4"/>
      <c r="N125" s="4"/>
      <c r="O125" s="4"/>
      <c r="P125" s="4"/>
      <c r="Q125" s="4"/>
      <c r="R125" s="4"/>
      <c r="S125" s="4"/>
      <c r="T125" s="5"/>
      <c r="U125" s="5"/>
      <c r="V125" s="5"/>
      <c r="W125" s="5"/>
      <c r="X125" s="5"/>
      <c r="Y125" s="5"/>
      <c r="Z125" s="5"/>
    </row>
    <row r="126" spans="1:26" ht="15.75" customHeight="1">
      <c r="A126" s="5"/>
      <c r="B126" s="5"/>
      <c r="C126" s="5"/>
      <c r="D126" s="5"/>
      <c r="E126" s="5"/>
      <c r="F126" s="5"/>
      <c r="G126" s="477"/>
      <c r="H126" s="5"/>
      <c r="I126" s="5"/>
      <c r="J126" s="5"/>
      <c r="K126" s="5"/>
      <c r="L126" s="5"/>
      <c r="M126" s="4"/>
      <c r="N126" s="4"/>
      <c r="O126" s="4"/>
      <c r="P126" s="4"/>
      <c r="Q126" s="4"/>
      <c r="R126" s="4"/>
      <c r="S126" s="4"/>
      <c r="T126" s="5"/>
      <c r="U126" s="5"/>
      <c r="V126" s="5"/>
      <c r="W126" s="5"/>
      <c r="X126" s="5"/>
      <c r="Y126" s="5"/>
      <c r="Z126" s="5"/>
    </row>
    <row r="127" spans="1:26" ht="15.75" customHeight="1">
      <c r="A127" s="5"/>
      <c r="B127" s="5"/>
      <c r="C127" s="5"/>
      <c r="D127" s="5"/>
      <c r="E127" s="5"/>
      <c r="F127" s="5"/>
      <c r="G127" s="477"/>
      <c r="H127" s="5"/>
      <c r="I127" s="5"/>
      <c r="J127" s="5"/>
      <c r="K127" s="5"/>
      <c r="L127" s="5"/>
      <c r="M127" s="4"/>
      <c r="N127" s="4"/>
      <c r="O127" s="4"/>
      <c r="P127" s="4"/>
      <c r="Q127" s="4"/>
      <c r="R127" s="4"/>
      <c r="S127" s="4"/>
      <c r="T127" s="5"/>
      <c r="U127" s="5"/>
      <c r="V127" s="5"/>
      <c r="W127" s="5"/>
      <c r="X127" s="5"/>
      <c r="Y127" s="5"/>
      <c r="Z127" s="5"/>
    </row>
    <row r="128" spans="1:26" ht="15.75" customHeight="1">
      <c r="A128" s="5"/>
      <c r="B128" s="5"/>
      <c r="C128" s="5"/>
      <c r="D128" s="5"/>
      <c r="E128" s="5"/>
      <c r="F128" s="5"/>
      <c r="G128" s="477"/>
      <c r="H128" s="5"/>
      <c r="I128" s="5"/>
      <c r="J128" s="5"/>
      <c r="K128" s="5"/>
      <c r="L128" s="5"/>
      <c r="M128" s="4"/>
      <c r="N128" s="4"/>
      <c r="O128" s="4"/>
      <c r="P128" s="4"/>
      <c r="Q128" s="4"/>
      <c r="R128" s="4"/>
      <c r="S128" s="4"/>
      <c r="T128" s="5"/>
      <c r="U128" s="5"/>
      <c r="V128" s="5"/>
      <c r="W128" s="5"/>
      <c r="X128" s="5"/>
      <c r="Y128" s="5"/>
      <c r="Z128" s="5"/>
    </row>
    <row r="129" spans="1:26" ht="15.75" customHeight="1">
      <c r="A129" s="5"/>
      <c r="B129" s="5"/>
      <c r="C129" s="5"/>
      <c r="D129" s="5"/>
      <c r="E129" s="5"/>
      <c r="F129" s="5"/>
      <c r="G129" s="477"/>
      <c r="H129" s="5"/>
      <c r="I129" s="5"/>
      <c r="J129" s="5"/>
      <c r="K129" s="5"/>
      <c r="L129" s="5"/>
      <c r="M129" s="4"/>
      <c r="N129" s="4"/>
      <c r="O129" s="4"/>
      <c r="P129" s="4"/>
      <c r="Q129" s="4"/>
      <c r="R129" s="4"/>
      <c r="S129" s="4"/>
      <c r="T129" s="5"/>
      <c r="U129" s="5"/>
      <c r="V129" s="5"/>
      <c r="W129" s="5"/>
      <c r="X129" s="5"/>
      <c r="Y129" s="5"/>
      <c r="Z129" s="5"/>
    </row>
    <row r="130" spans="1:26" ht="15.75" customHeight="1">
      <c r="A130" s="5"/>
      <c r="B130" s="5"/>
      <c r="C130" s="5"/>
      <c r="D130" s="5"/>
      <c r="E130" s="5"/>
      <c r="F130" s="5"/>
      <c r="G130" s="477"/>
      <c r="H130" s="5"/>
      <c r="I130" s="5"/>
      <c r="J130" s="5"/>
      <c r="K130" s="5"/>
      <c r="L130" s="5"/>
      <c r="M130" s="4"/>
      <c r="N130" s="4"/>
      <c r="O130" s="4"/>
      <c r="P130" s="4"/>
      <c r="Q130" s="4"/>
      <c r="R130" s="4"/>
      <c r="S130" s="4"/>
      <c r="T130" s="5"/>
      <c r="U130" s="5"/>
      <c r="V130" s="5"/>
      <c r="W130" s="5"/>
      <c r="X130" s="5"/>
      <c r="Y130" s="5"/>
      <c r="Z130" s="5"/>
    </row>
    <row r="131" spans="1:26" ht="15.75" customHeight="1">
      <c r="A131" s="5"/>
      <c r="B131" s="5"/>
      <c r="C131" s="5"/>
      <c r="D131" s="5"/>
      <c r="E131" s="5"/>
      <c r="F131" s="5"/>
      <c r="G131" s="477"/>
      <c r="H131" s="5"/>
      <c r="I131" s="5"/>
      <c r="J131" s="5"/>
      <c r="K131" s="5"/>
      <c r="L131" s="5"/>
      <c r="M131" s="4"/>
      <c r="N131" s="4"/>
      <c r="O131" s="4"/>
      <c r="P131" s="4"/>
      <c r="Q131" s="4"/>
      <c r="R131" s="4"/>
      <c r="S131" s="4"/>
      <c r="T131" s="5"/>
      <c r="U131" s="5"/>
      <c r="V131" s="5"/>
      <c r="W131" s="5"/>
      <c r="X131" s="5"/>
      <c r="Y131" s="5"/>
      <c r="Z131" s="5"/>
    </row>
    <row r="132" spans="1:26" ht="15.75" customHeight="1">
      <c r="A132" s="5"/>
      <c r="B132" s="5"/>
      <c r="C132" s="5"/>
      <c r="D132" s="5"/>
      <c r="E132" s="5"/>
      <c r="F132" s="5"/>
      <c r="G132" s="477"/>
      <c r="H132" s="5"/>
      <c r="I132" s="5"/>
      <c r="J132" s="5"/>
      <c r="K132" s="5"/>
      <c r="L132" s="5"/>
      <c r="M132" s="4"/>
      <c r="N132" s="4"/>
      <c r="O132" s="4"/>
      <c r="P132" s="4"/>
      <c r="Q132" s="4"/>
      <c r="R132" s="4"/>
      <c r="S132" s="4"/>
      <c r="T132" s="5"/>
      <c r="U132" s="5"/>
      <c r="V132" s="5"/>
      <c r="W132" s="5"/>
      <c r="X132" s="5"/>
      <c r="Y132" s="5"/>
      <c r="Z132" s="5"/>
    </row>
    <row r="133" spans="1:26" ht="15.75" customHeight="1">
      <c r="A133" s="5"/>
      <c r="B133" s="5"/>
      <c r="C133" s="5"/>
      <c r="D133" s="5"/>
      <c r="E133" s="5"/>
      <c r="F133" s="5"/>
      <c r="G133" s="477"/>
      <c r="H133" s="5"/>
      <c r="I133" s="5"/>
      <c r="J133" s="5"/>
      <c r="K133" s="5"/>
      <c r="L133" s="5"/>
      <c r="M133" s="4"/>
      <c r="N133" s="4"/>
      <c r="O133" s="4"/>
      <c r="P133" s="4"/>
      <c r="Q133" s="4"/>
      <c r="R133" s="4"/>
      <c r="S133" s="4"/>
      <c r="T133" s="5"/>
      <c r="U133" s="5"/>
      <c r="V133" s="5"/>
      <c r="W133" s="5"/>
      <c r="X133" s="5"/>
      <c r="Y133" s="5"/>
      <c r="Z133" s="5"/>
    </row>
    <row r="134" spans="1:26" ht="15.75" customHeight="1">
      <c r="A134" s="5"/>
      <c r="B134" s="5"/>
      <c r="C134" s="5"/>
      <c r="D134" s="5"/>
      <c r="E134" s="5"/>
      <c r="F134" s="5"/>
      <c r="G134" s="477"/>
      <c r="H134" s="5"/>
      <c r="I134" s="5"/>
      <c r="J134" s="5"/>
      <c r="K134" s="5"/>
      <c r="L134" s="5"/>
      <c r="M134" s="4"/>
      <c r="N134" s="4"/>
      <c r="O134" s="4"/>
      <c r="P134" s="4"/>
      <c r="Q134" s="4"/>
      <c r="R134" s="4"/>
      <c r="S134" s="4"/>
      <c r="T134" s="5"/>
      <c r="U134" s="5"/>
      <c r="V134" s="5"/>
      <c r="W134" s="5"/>
      <c r="X134" s="5"/>
      <c r="Y134" s="5"/>
      <c r="Z134" s="5"/>
    </row>
    <row r="135" spans="1:26" ht="15.75" customHeight="1">
      <c r="A135" s="5"/>
      <c r="B135" s="5"/>
      <c r="C135" s="5"/>
      <c r="D135" s="5"/>
      <c r="E135" s="5"/>
      <c r="F135" s="5"/>
      <c r="G135" s="477"/>
      <c r="H135" s="5"/>
      <c r="I135" s="5"/>
      <c r="J135" s="5"/>
      <c r="K135" s="5"/>
      <c r="L135" s="5"/>
      <c r="M135" s="4"/>
      <c r="N135" s="4"/>
      <c r="O135" s="4"/>
      <c r="P135" s="4"/>
      <c r="Q135" s="4"/>
      <c r="R135" s="4"/>
      <c r="S135" s="4"/>
      <c r="T135" s="5"/>
      <c r="U135" s="5"/>
      <c r="V135" s="5"/>
      <c r="W135" s="5"/>
      <c r="X135" s="5"/>
      <c r="Y135" s="5"/>
      <c r="Z135" s="5"/>
    </row>
    <row r="136" spans="1:26" ht="15.75" customHeight="1">
      <c r="A136" s="5"/>
      <c r="B136" s="5"/>
      <c r="C136" s="5"/>
      <c r="D136" s="5"/>
      <c r="E136" s="5"/>
      <c r="F136" s="5"/>
      <c r="G136" s="477"/>
      <c r="H136" s="5"/>
      <c r="I136" s="5"/>
      <c r="J136" s="5"/>
      <c r="K136" s="5"/>
      <c r="L136" s="5"/>
      <c r="M136" s="4"/>
      <c r="N136" s="4"/>
      <c r="O136" s="4"/>
      <c r="P136" s="4"/>
      <c r="Q136" s="4"/>
      <c r="R136" s="4"/>
      <c r="S136" s="4"/>
      <c r="T136" s="5"/>
      <c r="U136" s="5"/>
      <c r="V136" s="5"/>
      <c r="W136" s="5"/>
      <c r="X136" s="5"/>
      <c r="Y136" s="5"/>
      <c r="Z136" s="5"/>
    </row>
    <row r="137" spans="1:26" ht="15.75" customHeight="1">
      <c r="A137" s="5"/>
      <c r="B137" s="5"/>
      <c r="C137" s="5"/>
      <c r="D137" s="5"/>
      <c r="E137" s="5"/>
      <c r="F137" s="5"/>
      <c r="G137" s="477"/>
      <c r="H137" s="5"/>
      <c r="I137" s="5"/>
      <c r="J137" s="5"/>
      <c r="K137" s="5"/>
      <c r="L137" s="5"/>
      <c r="M137" s="4"/>
      <c r="N137" s="4"/>
      <c r="O137" s="4"/>
      <c r="P137" s="4"/>
      <c r="Q137" s="4"/>
      <c r="R137" s="4"/>
      <c r="S137" s="4"/>
      <c r="T137" s="5"/>
      <c r="U137" s="5"/>
      <c r="V137" s="5"/>
      <c r="W137" s="5"/>
      <c r="X137" s="5"/>
      <c r="Y137" s="5"/>
      <c r="Z137" s="5"/>
    </row>
    <row r="138" spans="1:26" ht="15.75" customHeight="1">
      <c r="A138" s="5"/>
      <c r="B138" s="5"/>
      <c r="C138" s="5"/>
      <c r="D138" s="5"/>
      <c r="E138" s="5"/>
      <c r="F138" s="5"/>
      <c r="G138" s="477"/>
      <c r="H138" s="5"/>
      <c r="I138" s="5"/>
      <c r="J138" s="5"/>
      <c r="K138" s="5"/>
      <c r="L138" s="5"/>
      <c r="M138" s="4"/>
      <c r="N138" s="4"/>
      <c r="O138" s="4"/>
      <c r="P138" s="4"/>
      <c r="Q138" s="4"/>
      <c r="R138" s="4"/>
      <c r="S138" s="4"/>
      <c r="T138" s="5"/>
      <c r="U138" s="5"/>
      <c r="V138" s="5"/>
      <c r="W138" s="5"/>
      <c r="X138" s="5"/>
      <c r="Y138" s="5"/>
      <c r="Z138" s="5"/>
    </row>
    <row r="139" spans="1:26" ht="15.75" customHeight="1">
      <c r="A139" s="5"/>
      <c r="B139" s="5"/>
      <c r="C139" s="5"/>
      <c r="D139" s="5"/>
      <c r="E139" s="5"/>
      <c r="F139" s="5"/>
      <c r="G139" s="477"/>
      <c r="H139" s="5"/>
      <c r="I139" s="5"/>
      <c r="J139" s="5"/>
      <c r="K139" s="5"/>
      <c r="L139" s="5"/>
      <c r="M139" s="4"/>
      <c r="N139" s="4"/>
      <c r="O139" s="4"/>
      <c r="P139" s="4"/>
      <c r="Q139" s="4"/>
      <c r="R139" s="4"/>
      <c r="S139" s="4"/>
      <c r="T139" s="5"/>
      <c r="U139" s="5"/>
      <c r="V139" s="5"/>
      <c r="W139" s="5"/>
      <c r="X139" s="5"/>
      <c r="Y139" s="5"/>
      <c r="Z139" s="5"/>
    </row>
    <row r="140" spans="1:26" ht="15.75" customHeight="1">
      <c r="A140" s="5"/>
      <c r="B140" s="5"/>
      <c r="C140" s="5"/>
      <c r="D140" s="5"/>
      <c r="E140" s="5"/>
      <c r="F140" s="5"/>
      <c r="G140" s="477"/>
      <c r="H140" s="5"/>
      <c r="I140" s="5"/>
      <c r="J140" s="5"/>
      <c r="K140" s="5"/>
      <c r="L140" s="5"/>
      <c r="M140" s="4"/>
      <c r="N140" s="4"/>
      <c r="O140" s="4"/>
      <c r="P140" s="4"/>
      <c r="Q140" s="4"/>
      <c r="R140" s="4"/>
      <c r="S140" s="4"/>
      <c r="T140" s="5"/>
      <c r="U140" s="5"/>
      <c r="V140" s="5"/>
      <c r="W140" s="5"/>
      <c r="X140" s="5"/>
      <c r="Y140" s="5"/>
      <c r="Z140" s="5"/>
    </row>
    <row r="141" spans="1:26" ht="15.75" customHeight="1">
      <c r="A141" s="5"/>
      <c r="B141" s="5"/>
      <c r="C141" s="5"/>
      <c r="D141" s="5"/>
      <c r="E141" s="5"/>
      <c r="F141" s="5"/>
      <c r="G141" s="477"/>
      <c r="H141" s="5"/>
      <c r="I141" s="5"/>
      <c r="J141" s="5"/>
      <c r="K141" s="5"/>
      <c r="L141" s="5"/>
      <c r="M141" s="4"/>
      <c r="N141" s="4"/>
      <c r="O141" s="4"/>
      <c r="P141" s="4"/>
      <c r="Q141" s="4"/>
      <c r="R141" s="4"/>
      <c r="S141" s="4"/>
      <c r="T141" s="5"/>
      <c r="U141" s="5"/>
      <c r="V141" s="5"/>
      <c r="W141" s="5"/>
      <c r="X141" s="5"/>
      <c r="Y141" s="5"/>
      <c r="Z141" s="5"/>
    </row>
    <row r="142" spans="1:26" ht="15.75" customHeight="1">
      <c r="A142" s="5"/>
      <c r="B142" s="5"/>
      <c r="C142" s="5"/>
      <c r="D142" s="5"/>
      <c r="E142" s="5"/>
      <c r="F142" s="5"/>
      <c r="G142" s="477"/>
      <c r="H142" s="5"/>
      <c r="I142" s="5"/>
      <c r="J142" s="5"/>
      <c r="K142" s="5"/>
      <c r="L142" s="5"/>
      <c r="M142" s="4"/>
      <c r="N142" s="4"/>
      <c r="O142" s="4"/>
      <c r="P142" s="4"/>
      <c r="Q142" s="4"/>
      <c r="R142" s="4"/>
      <c r="S142" s="4"/>
      <c r="T142" s="5"/>
      <c r="U142" s="5"/>
      <c r="V142" s="5"/>
      <c r="W142" s="5"/>
      <c r="X142" s="5"/>
      <c r="Y142" s="5"/>
      <c r="Z142" s="5"/>
    </row>
    <row r="143" spans="1:26" ht="15.75" customHeight="1">
      <c r="A143" s="5"/>
      <c r="B143" s="5"/>
      <c r="C143" s="5"/>
      <c r="D143" s="5"/>
      <c r="E143" s="5"/>
      <c r="F143" s="5"/>
      <c r="G143" s="477"/>
      <c r="H143" s="5"/>
      <c r="I143" s="5"/>
      <c r="J143" s="5"/>
      <c r="K143" s="5"/>
      <c r="L143" s="5"/>
      <c r="M143" s="4"/>
      <c r="N143" s="4"/>
      <c r="O143" s="4"/>
      <c r="P143" s="4"/>
      <c r="Q143" s="4"/>
      <c r="R143" s="4"/>
      <c r="S143" s="4"/>
      <c r="T143" s="5"/>
      <c r="U143" s="5"/>
      <c r="V143" s="5"/>
      <c r="W143" s="5"/>
      <c r="X143" s="5"/>
      <c r="Y143" s="5"/>
      <c r="Z143" s="5"/>
    </row>
    <row r="144" spans="1:26" ht="15.75" customHeight="1">
      <c r="A144" s="5"/>
      <c r="B144" s="5"/>
      <c r="C144" s="5"/>
      <c r="D144" s="5"/>
      <c r="E144" s="5"/>
      <c r="F144" s="5"/>
      <c r="G144" s="477"/>
      <c r="H144" s="5"/>
      <c r="I144" s="5"/>
      <c r="J144" s="5"/>
      <c r="K144" s="5"/>
      <c r="L144" s="5"/>
      <c r="M144" s="4"/>
      <c r="N144" s="4"/>
      <c r="O144" s="4"/>
      <c r="P144" s="4"/>
      <c r="Q144" s="4"/>
      <c r="R144" s="4"/>
      <c r="S144" s="4"/>
      <c r="T144" s="5"/>
      <c r="U144" s="5"/>
      <c r="V144" s="5"/>
      <c r="W144" s="5"/>
      <c r="X144" s="5"/>
      <c r="Y144" s="5"/>
      <c r="Z144" s="5"/>
    </row>
    <row r="145" spans="1:26" ht="15.75" customHeight="1">
      <c r="A145" s="5"/>
      <c r="B145" s="5"/>
      <c r="C145" s="5"/>
      <c r="D145" s="5"/>
      <c r="E145" s="5"/>
      <c r="F145" s="5"/>
      <c r="G145" s="477"/>
      <c r="H145" s="5"/>
      <c r="I145" s="5"/>
      <c r="J145" s="5"/>
      <c r="K145" s="5"/>
      <c r="L145" s="5"/>
      <c r="M145" s="4"/>
      <c r="N145" s="4"/>
      <c r="O145" s="4"/>
      <c r="P145" s="4"/>
      <c r="Q145" s="4"/>
      <c r="R145" s="4"/>
      <c r="S145" s="4"/>
      <c r="T145" s="5"/>
      <c r="U145" s="5"/>
      <c r="V145" s="5"/>
      <c r="W145" s="5"/>
      <c r="X145" s="5"/>
      <c r="Y145" s="5"/>
      <c r="Z145" s="5"/>
    </row>
    <row r="146" spans="1:26" ht="15.75" customHeight="1">
      <c r="A146" s="5"/>
      <c r="B146" s="5"/>
      <c r="C146" s="5"/>
      <c r="D146" s="5"/>
      <c r="E146" s="5"/>
      <c r="F146" s="5"/>
      <c r="G146" s="477"/>
      <c r="H146" s="5"/>
      <c r="I146" s="5"/>
      <c r="J146" s="5"/>
      <c r="K146" s="5"/>
      <c r="L146" s="5"/>
      <c r="M146" s="4"/>
      <c r="N146" s="4"/>
      <c r="O146" s="4"/>
      <c r="P146" s="4"/>
      <c r="Q146" s="4"/>
      <c r="R146" s="4"/>
      <c r="S146" s="4"/>
      <c r="T146" s="5"/>
      <c r="U146" s="5"/>
      <c r="V146" s="5"/>
      <c r="W146" s="5"/>
      <c r="X146" s="5"/>
      <c r="Y146" s="5"/>
      <c r="Z146" s="5"/>
    </row>
    <row r="147" spans="1:26" ht="15.75" customHeight="1">
      <c r="A147" s="5"/>
      <c r="B147" s="5"/>
      <c r="C147" s="5"/>
      <c r="D147" s="5"/>
      <c r="E147" s="5"/>
      <c r="F147" s="5"/>
      <c r="G147" s="477"/>
      <c r="H147" s="5"/>
      <c r="I147" s="5"/>
      <c r="J147" s="5"/>
      <c r="K147" s="5"/>
      <c r="L147" s="5"/>
      <c r="M147" s="4"/>
      <c r="N147" s="4"/>
      <c r="O147" s="4"/>
      <c r="P147" s="4"/>
      <c r="Q147" s="4"/>
      <c r="R147" s="4"/>
      <c r="S147" s="4"/>
      <c r="T147" s="5"/>
      <c r="U147" s="5"/>
      <c r="V147" s="5"/>
      <c r="W147" s="5"/>
      <c r="X147" s="5"/>
      <c r="Y147" s="5"/>
      <c r="Z147" s="5"/>
    </row>
    <row r="148" spans="1:26" ht="15.75" customHeight="1">
      <c r="A148" s="5"/>
      <c r="B148" s="5"/>
      <c r="C148" s="5"/>
      <c r="D148" s="5"/>
      <c r="E148" s="5"/>
      <c r="F148" s="5"/>
      <c r="G148" s="477"/>
      <c r="H148" s="5"/>
      <c r="I148" s="5"/>
      <c r="J148" s="5"/>
      <c r="K148" s="5"/>
      <c r="L148" s="5"/>
      <c r="M148" s="4"/>
      <c r="N148" s="4"/>
      <c r="O148" s="4"/>
      <c r="P148" s="4"/>
      <c r="Q148" s="4"/>
      <c r="R148" s="4"/>
      <c r="S148" s="4"/>
      <c r="T148" s="5"/>
      <c r="U148" s="5"/>
      <c r="V148" s="5"/>
      <c r="W148" s="5"/>
      <c r="X148" s="5"/>
      <c r="Y148" s="5"/>
      <c r="Z148" s="5"/>
    </row>
    <row r="149" spans="1:26" ht="15.75" customHeight="1">
      <c r="A149" s="5"/>
      <c r="B149" s="5"/>
      <c r="C149" s="5"/>
      <c r="D149" s="5"/>
      <c r="E149" s="5"/>
      <c r="F149" s="5"/>
      <c r="G149" s="477"/>
      <c r="H149" s="5"/>
      <c r="I149" s="5"/>
      <c r="J149" s="5"/>
      <c r="K149" s="5"/>
      <c r="L149" s="5"/>
      <c r="M149" s="4"/>
      <c r="N149" s="4"/>
      <c r="O149" s="4"/>
      <c r="P149" s="4"/>
      <c r="Q149" s="4"/>
      <c r="R149" s="4"/>
      <c r="S149" s="4"/>
      <c r="T149" s="5"/>
      <c r="U149" s="5"/>
      <c r="V149" s="5"/>
      <c r="W149" s="5"/>
      <c r="X149" s="5"/>
      <c r="Y149" s="5"/>
      <c r="Z149" s="5"/>
    </row>
    <row r="150" spans="1:26" ht="15.75" customHeight="1">
      <c r="A150" s="5"/>
      <c r="B150" s="5"/>
      <c r="C150" s="5"/>
      <c r="D150" s="5"/>
      <c r="E150" s="5"/>
      <c r="F150" s="5"/>
      <c r="G150" s="477"/>
      <c r="H150" s="5"/>
      <c r="I150" s="5"/>
      <c r="J150" s="5"/>
      <c r="K150" s="5"/>
      <c r="L150" s="5"/>
      <c r="M150" s="4"/>
      <c r="N150" s="4"/>
      <c r="O150" s="4"/>
      <c r="P150" s="4"/>
      <c r="Q150" s="4"/>
      <c r="R150" s="4"/>
      <c r="S150" s="4"/>
      <c r="T150" s="5"/>
      <c r="U150" s="5"/>
      <c r="V150" s="5"/>
      <c r="W150" s="5"/>
      <c r="X150" s="5"/>
      <c r="Y150" s="5"/>
      <c r="Z150" s="5"/>
    </row>
    <row r="151" spans="1:26" ht="15.75" customHeight="1">
      <c r="A151" s="5"/>
      <c r="B151" s="5"/>
      <c r="C151" s="5"/>
      <c r="D151" s="5"/>
      <c r="E151" s="5"/>
      <c r="F151" s="5"/>
      <c r="G151" s="477"/>
      <c r="H151" s="5"/>
      <c r="I151" s="5"/>
      <c r="J151" s="5"/>
      <c r="K151" s="5"/>
      <c r="L151" s="5"/>
      <c r="M151" s="4"/>
      <c r="N151" s="4"/>
      <c r="O151" s="4"/>
      <c r="P151" s="4"/>
      <c r="Q151" s="4"/>
      <c r="R151" s="4"/>
      <c r="S151" s="4"/>
      <c r="T151" s="5"/>
      <c r="U151" s="5"/>
      <c r="V151" s="5"/>
      <c r="W151" s="5"/>
      <c r="X151" s="5"/>
      <c r="Y151" s="5"/>
      <c r="Z151" s="5"/>
    </row>
    <row r="152" spans="1:26" ht="15.75" customHeight="1">
      <c r="A152" s="5"/>
      <c r="B152" s="5"/>
      <c r="C152" s="5"/>
      <c r="D152" s="5"/>
      <c r="E152" s="5"/>
      <c r="F152" s="5"/>
      <c r="G152" s="477"/>
      <c r="H152" s="5"/>
      <c r="I152" s="5"/>
      <c r="J152" s="5"/>
      <c r="K152" s="5"/>
      <c r="L152" s="5"/>
      <c r="M152" s="4"/>
      <c r="N152" s="4"/>
      <c r="O152" s="4"/>
      <c r="P152" s="4"/>
      <c r="Q152" s="4"/>
      <c r="R152" s="4"/>
      <c r="S152" s="4"/>
      <c r="T152" s="5"/>
      <c r="U152" s="5"/>
      <c r="V152" s="5"/>
      <c r="W152" s="5"/>
      <c r="X152" s="5"/>
      <c r="Y152" s="5"/>
      <c r="Z152" s="5"/>
    </row>
    <row r="153" spans="1:26" ht="15.75" customHeight="1">
      <c r="A153" s="5"/>
      <c r="B153" s="5"/>
      <c r="C153" s="5"/>
      <c r="D153" s="5"/>
      <c r="E153" s="5"/>
      <c r="F153" s="5"/>
      <c r="G153" s="477"/>
      <c r="H153" s="5"/>
      <c r="I153" s="5"/>
      <c r="J153" s="5"/>
      <c r="K153" s="5"/>
      <c r="L153" s="5"/>
      <c r="M153" s="4"/>
      <c r="N153" s="4"/>
      <c r="O153" s="4"/>
      <c r="P153" s="4"/>
      <c r="Q153" s="4"/>
      <c r="R153" s="4"/>
      <c r="S153" s="4"/>
      <c r="T153" s="5"/>
      <c r="U153" s="5"/>
      <c r="V153" s="5"/>
      <c r="W153" s="5"/>
      <c r="X153" s="5"/>
      <c r="Y153" s="5"/>
      <c r="Z153" s="5"/>
    </row>
    <row r="154" spans="1:26" ht="15.75" customHeight="1">
      <c r="A154" s="5"/>
      <c r="B154" s="5"/>
      <c r="C154" s="5"/>
      <c r="D154" s="5"/>
      <c r="E154" s="5"/>
      <c r="F154" s="5"/>
      <c r="G154" s="477"/>
      <c r="H154" s="5"/>
      <c r="I154" s="5"/>
      <c r="J154" s="5"/>
      <c r="K154" s="5"/>
      <c r="L154" s="5"/>
      <c r="M154" s="4"/>
      <c r="N154" s="4"/>
      <c r="O154" s="4"/>
      <c r="P154" s="4"/>
      <c r="Q154" s="4"/>
      <c r="R154" s="4"/>
      <c r="S154" s="4"/>
      <c r="T154" s="5"/>
      <c r="U154" s="5"/>
      <c r="V154" s="5"/>
      <c r="W154" s="5"/>
      <c r="X154" s="5"/>
      <c r="Y154" s="5"/>
      <c r="Z154" s="5"/>
    </row>
    <row r="155" spans="1:26" ht="15.75" customHeight="1">
      <c r="A155" s="5"/>
      <c r="B155" s="5"/>
      <c r="C155" s="5"/>
      <c r="D155" s="5"/>
      <c r="E155" s="5"/>
      <c r="F155" s="5"/>
      <c r="G155" s="477"/>
      <c r="H155" s="5"/>
      <c r="I155" s="5"/>
      <c r="J155" s="5"/>
      <c r="K155" s="5"/>
      <c r="L155" s="5"/>
      <c r="M155" s="4"/>
      <c r="N155" s="4"/>
      <c r="O155" s="4"/>
      <c r="P155" s="4"/>
      <c r="Q155" s="4"/>
      <c r="R155" s="4"/>
      <c r="S155" s="4"/>
      <c r="T155" s="5"/>
      <c r="U155" s="5"/>
      <c r="V155" s="5"/>
      <c r="W155" s="5"/>
      <c r="X155" s="5"/>
      <c r="Y155" s="5"/>
      <c r="Z155" s="5"/>
    </row>
    <row r="156" spans="1:26" ht="15.75" customHeight="1">
      <c r="A156" s="5"/>
      <c r="B156" s="5"/>
      <c r="C156" s="5"/>
      <c r="D156" s="5"/>
      <c r="E156" s="5"/>
      <c r="F156" s="5"/>
      <c r="G156" s="477"/>
      <c r="H156" s="5"/>
      <c r="I156" s="5"/>
      <c r="J156" s="5"/>
      <c r="K156" s="5"/>
      <c r="L156" s="5"/>
      <c r="M156" s="4"/>
      <c r="N156" s="4"/>
      <c r="O156" s="4"/>
      <c r="P156" s="4"/>
      <c r="Q156" s="4"/>
      <c r="R156" s="4"/>
      <c r="S156" s="4"/>
      <c r="T156" s="5"/>
      <c r="U156" s="5"/>
      <c r="V156" s="5"/>
      <c r="W156" s="5"/>
      <c r="X156" s="5"/>
      <c r="Y156" s="5"/>
      <c r="Z156" s="5"/>
    </row>
    <row r="157" spans="1:26" ht="15.75" customHeight="1">
      <c r="A157" s="5"/>
      <c r="B157" s="5"/>
      <c r="C157" s="5"/>
      <c r="D157" s="5"/>
      <c r="E157" s="5"/>
      <c r="F157" s="5"/>
      <c r="G157" s="477"/>
      <c r="H157" s="5"/>
      <c r="I157" s="5"/>
      <c r="J157" s="5"/>
      <c r="K157" s="5"/>
      <c r="L157" s="5"/>
      <c r="M157" s="4"/>
      <c r="N157" s="4"/>
      <c r="O157" s="4"/>
      <c r="P157" s="4"/>
      <c r="Q157" s="4"/>
      <c r="R157" s="4"/>
      <c r="S157" s="4"/>
      <c r="T157" s="5"/>
      <c r="U157" s="5"/>
      <c r="V157" s="5"/>
      <c r="W157" s="5"/>
      <c r="X157" s="5"/>
      <c r="Y157" s="5"/>
      <c r="Z157" s="5"/>
    </row>
    <row r="158" spans="1:26" ht="15.75" customHeight="1">
      <c r="A158" s="5"/>
      <c r="B158" s="5"/>
      <c r="C158" s="5"/>
      <c r="D158" s="5"/>
      <c r="E158" s="5"/>
      <c r="F158" s="5"/>
      <c r="G158" s="477"/>
      <c r="H158" s="5"/>
      <c r="I158" s="5"/>
      <c r="J158" s="5"/>
      <c r="K158" s="5"/>
      <c r="L158" s="5"/>
      <c r="M158" s="4"/>
      <c r="N158" s="4"/>
      <c r="O158" s="4"/>
      <c r="P158" s="4"/>
      <c r="Q158" s="4"/>
      <c r="R158" s="4"/>
      <c r="S158" s="4"/>
      <c r="T158" s="5"/>
      <c r="U158" s="5"/>
      <c r="V158" s="5"/>
      <c r="W158" s="5"/>
      <c r="X158" s="5"/>
      <c r="Y158" s="5"/>
      <c r="Z158" s="5"/>
    </row>
    <row r="159" spans="1:26" ht="15.75" customHeight="1">
      <c r="A159" s="5"/>
      <c r="B159" s="5"/>
      <c r="C159" s="5"/>
      <c r="D159" s="5"/>
      <c r="E159" s="5"/>
      <c r="F159" s="5"/>
      <c r="G159" s="477"/>
      <c r="H159" s="5"/>
      <c r="I159" s="5"/>
      <c r="J159" s="5"/>
      <c r="K159" s="5"/>
      <c r="L159" s="5"/>
      <c r="M159" s="4"/>
      <c r="N159" s="4"/>
      <c r="O159" s="4"/>
      <c r="P159" s="4"/>
      <c r="Q159" s="4"/>
      <c r="R159" s="4"/>
      <c r="S159" s="4"/>
      <c r="T159" s="5"/>
      <c r="U159" s="5"/>
      <c r="V159" s="5"/>
      <c r="W159" s="5"/>
      <c r="X159" s="5"/>
      <c r="Y159" s="5"/>
      <c r="Z159" s="5"/>
    </row>
    <row r="160" spans="1:26" ht="15.75" customHeight="1">
      <c r="A160" s="5"/>
      <c r="B160" s="5"/>
      <c r="C160" s="5"/>
      <c r="D160" s="5"/>
      <c r="E160" s="5"/>
      <c r="F160" s="5"/>
      <c r="G160" s="477"/>
      <c r="H160" s="5"/>
      <c r="I160" s="5"/>
      <c r="J160" s="5"/>
      <c r="K160" s="5"/>
      <c r="L160" s="5"/>
      <c r="M160" s="4"/>
      <c r="N160" s="4"/>
      <c r="O160" s="4"/>
      <c r="P160" s="4"/>
      <c r="Q160" s="4"/>
      <c r="R160" s="4"/>
      <c r="S160" s="4"/>
      <c r="T160" s="5"/>
      <c r="U160" s="5"/>
      <c r="V160" s="5"/>
      <c r="W160" s="5"/>
      <c r="X160" s="5"/>
      <c r="Y160" s="5"/>
      <c r="Z160" s="5"/>
    </row>
    <row r="161" spans="1:26" ht="15.75" customHeight="1">
      <c r="A161" s="5"/>
      <c r="B161" s="5"/>
      <c r="C161" s="5"/>
      <c r="D161" s="5"/>
      <c r="E161" s="5"/>
      <c r="F161" s="5"/>
      <c r="G161" s="477"/>
      <c r="H161" s="5"/>
      <c r="I161" s="5"/>
      <c r="J161" s="5"/>
      <c r="K161" s="5"/>
      <c r="L161" s="5"/>
      <c r="M161" s="4"/>
      <c r="N161" s="4"/>
      <c r="O161" s="4"/>
      <c r="P161" s="4"/>
      <c r="Q161" s="4"/>
      <c r="R161" s="4"/>
      <c r="S161" s="4"/>
      <c r="T161" s="5"/>
      <c r="U161" s="5"/>
      <c r="V161" s="5"/>
      <c r="W161" s="5"/>
      <c r="X161" s="5"/>
      <c r="Y161" s="5"/>
      <c r="Z161" s="5"/>
    </row>
    <row r="162" spans="1:26" ht="15.75" customHeight="1">
      <c r="A162" s="5"/>
      <c r="B162" s="5"/>
      <c r="C162" s="5"/>
      <c r="D162" s="5"/>
      <c r="E162" s="5"/>
      <c r="F162" s="5"/>
      <c r="G162" s="477"/>
      <c r="H162" s="5"/>
      <c r="I162" s="5"/>
      <c r="J162" s="5"/>
      <c r="K162" s="5"/>
      <c r="L162" s="5"/>
      <c r="M162" s="4"/>
      <c r="N162" s="4"/>
      <c r="O162" s="4"/>
      <c r="P162" s="4"/>
      <c r="Q162" s="4"/>
      <c r="R162" s="4"/>
      <c r="S162" s="4"/>
      <c r="T162" s="5"/>
      <c r="U162" s="5"/>
      <c r="V162" s="5"/>
      <c r="W162" s="5"/>
      <c r="X162" s="5"/>
      <c r="Y162" s="5"/>
      <c r="Z162" s="5"/>
    </row>
    <row r="163" spans="1:26" ht="15.75" customHeight="1">
      <c r="A163" s="5"/>
      <c r="B163" s="5"/>
      <c r="C163" s="5"/>
      <c r="D163" s="5"/>
      <c r="E163" s="5"/>
      <c r="F163" s="5"/>
      <c r="G163" s="477"/>
      <c r="H163" s="5"/>
      <c r="I163" s="5"/>
      <c r="J163" s="5"/>
      <c r="K163" s="5"/>
      <c r="L163" s="5"/>
      <c r="M163" s="4"/>
      <c r="N163" s="4"/>
      <c r="O163" s="4"/>
      <c r="P163" s="4"/>
      <c r="Q163" s="4"/>
      <c r="R163" s="4"/>
      <c r="S163" s="4"/>
      <c r="T163" s="5"/>
      <c r="U163" s="5"/>
      <c r="V163" s="5"/>
      <c r="W163" s="5"/>
      <c r="X163" s="5"/>
      <c r="Y163" s="5"/>
      <c r="Z163" s="5"/>
    </row>
    <row r="164" spans="1:26" ht="15.75" customHeight="1">
      <c r="A164" s="5"/>
      <c r="B164" s="5"/>
      <c r="C164" s="5"/>
      <c r="D164" s="5"/>
      <c r="E164" s="5"/>
      <c r="F164" s="5"/>
      <c r="G164" s="477"/>
      <c r="H164" s="5"/>
      <c r="I164" s="5"/>
      <c r="J164" s="5"/>
      <c r="K164" s="5"/>
      <c r="L164" s="5"/>
      <c r="M164" s="4"/>
      <c r="N164" s="4"/>
      <c r="O164" s="4"/>
      <c r="P164" s="4"/>
      <c r="Q164" s="4"/>
      <c r="R164" s="4"/>
      <c r="S164" s="4"/>
      <c r="T164" s="5"/>
      <c r="U164" s="5"/>
      <c r="V164" s="5"/>
      <c r="W164" s="5"/>
      <c r="X164" s="5"/>
      <c r="Y164" s="5"/>
      <c r="Z164" s="5"/>
    </row>
    <row r="165" spans="1:26" ht="15.75" customHeight="1">
      <c r="A165" s="5"/>
      <c r="B165" s="5"/>
      <c r="C165" s="5"/>
      <c r="D165" s="5"/>
      <c r="E165" s="5"/>
      <c r="F165" s="5"/>
      <c r="G165" s="477"/>
      <c r="H165" s="5"/>
      <c r="I165" s="5"/>
      <c r="J165" s="5"/>
      <c r="K165" s="5"/>
      <c r="L165" s="5"/>
      <c r="M165" s="4"/>
      <c r="N165" s="4"/>
      <c r="O165" s="4"/>
      <c r="P165" s="4"/>
      <c r="Q165" s="4"/>
      <c r="R165" s="4"/>
      <c r="S165" s="4"/>
      <c r="T165" s="5"/>
      <c r="U165" s="5"/>
      <c r="V165" s="5"/>
      <c r="W165" s="5"/>
      <c r="X165" s="5"/>
      <c r="Y165" s="5"/>
      <c r="Z165" s="5"/>
    </row>
    <row r="166" spans="1:26" ht="15.75" customHeight="1">
      <c r="A166" s="5"/>
      <c r="B166" s="5"/>
      <c r="C166" s="5"/>
      <c r="D166" s="5"/>
      <c r="E166" s="5"/>
      <c r="F166" s="5"/>
      <c r="G166" s="477"/>
      <c r="H166" s="5"/>
      <c r="I166" s="5"/>
      <c r="J166" s="5"/>
      <c r="K166" s="5"/>
      <c r="L166" s="5"/>
      <c r="M166" s="4"/>
      <c r="N166" s="4"/>
      <c r="O166" s="4"/>
      <c r="P166" s="4"/>
      <c r="Q166" s="4"/>
      <c r="R166" s="4"/>
      <c r="S166" s="4"/>
      <c r="T166" s="5"/>
      <c r="U166" s="5"/>
      <c r="V166" s="5"/>
      <c r="W166" s="5"/>
      <c r="X166" s="5"/>
      <c r="Y166" s="5"/>
      <c r="Z166" s="5"/>
    </row>
    <row r="167" spans="1:26" ht="15.75" customHeight="1">
      <c r="A167" s="5"/>
      <c r="B167" s="5"/>
      <c r="C167" s="5"/>
      <c r="D167" s="5"/>
      <c r="E167" s="5"/>
      <c r="F167" s="5"/>
      <c r="G167" s="477"/>
      <c r="H167" s="5"/>
      <c r="I167" s="5"/>
      <c r="J167" s="5"/>
      <c r="K167" s="5"/>
      <c r="L167" s="5"/>
      <c r="M167" s="4"/>
      <c r="N167" s="4"/>
      <c r="O167" s="4"/>
      <c r="P167" s="4"/>
      <c r="Q167" s="4"/>
      <c r="R167" s="4"/>
      <c r="S167" s="4"/>
      <c r="T167" s="5"/>
      <c r="U167" s="5"/>
      <c r="V167" s="5"/>
      <c r="W167" s="5"/>
      <c r="X167" s="5"/>
      <c r="Y167" s="5"/>
      <c r="Z167" s="5"/>
    </row>
    <row r="168" spans="1:26" ht="15.75" customHeight="1">
      <c r="A168" s="5"/>
      <c r="B168" s="5"/>
      <c r="C168" s="5"/>
      <c r="D168" s="5"/>
      <c r="E168" s="5"/>
      <c r="F168" s="5"/>
      <c r="G168" s="477"/>
      <c r="H168" s="5"/>
      <c r="I168" s="5"/>
      <c r="J168" s="5"/>
      <c r="K168" s="5"/>
      <c r="L168" s="5"/>
      <c r="M168" s="4"/>
      <c r="N168" s="4"/>
      <c r="O168" s="4"/>
      <c r="P168" s="4"/>
      <c r="Q168" s="4"/>
      <c r="R168" s="4"/>
      <c r="S168" s="4"/>
      <c r="T168" s="5"/>
      <c r="U168" s="5"/>
      <c r="V168" s="5"/>
      <c r="W168" s="5"/>
      <c r="X168" s="5"/>
      <c r="Y168" s="5"/>
      <c r="Z168" s="5"/>
    </row>
    <row r="169" spans="1:26" ht="15.75" customHeight="1">
      <c r="A169" s="5"/>
      <c r="B169" s="5"/>
      <c r="C169" s="5"/>
      <c r="D169" s="5"/>
      <c r="E169" s="5"/>
      <c r="F169" s="5"/>
      <c r="G169" s="477"/>
      <c r="H169" s="5"/>
      <c r="I169" s="5"/>
      <c r="J169" s="5"/>
      <c r="K169" s="5"/>
      <c r="L169" s="5"/>
      <c r="M169" s="4"/>
      <c r="N169" s="4"/>
      <c r="O169" s="4"/>
      <c r="P169" s="4"/>
      <c r="Q169" s="4"/>
      <c r="R169" s="4"/>
      <c r="S169" s="4"/>
      <c r="T169" s="5"/>
      <c r="U169" s="5"/>
      <c r="V169" s="5"/>
      <c r="W169" s="5"/>
      <c r="X169" s="5"/>
      <c r="Y169" s="5"/>
      <c r="Z169" s="5"/>
    </row>
    <row r="170" spans="1:26" ht="15.75" customHeight="1">
      <c r="A170" s="5"/>
      <c r="B170" s="5"/>
      <c r="C170" s="5"/>
      <c r="D170" s="5"/>
      <c r="E170" s="5"/>
      <c r="F170" s="5"/>
      <c r="G170" s="477"/>
      <c r="H170" s="5"/>
      <c r="I170" s="5"/>
      <c r="J170" s="5"/>
      <c r="K170" s="5"/>
      <c r="L170" s="5"/>
      <c r="M170" s="4"/>
      <c r="N170" s="4"/>
      <c r="O170" s="4"/>
      <c r="P170" s="4"/>
      <c r="Q170" s="4"/>
      <c r="R170" s="4"/>
      <c r="S170" s="4"/>
      <c r="T170" s="5"/>
      <c r="U170" s="5"/>
      <c r="V170" s="5"/>
      <c r="W170" s="5"/>
      <c r="X170" s="5"/>
      <c r="Y170" s="5"/>
      <c r="Z170" s="5"/>
    </row>
    <row r="171" spans="1:26" ht="15.75" customHeight="1">
      <c r="A171" s="5"/>
      <c r="B171" s="5"/>
      <c r="C171" s="5"/>
      <c r="D171" s="5"/>
      <c r="E171" s="5"/>
      <c r="F171" s="5"/>
      <c r="G171" s="477"/>
      <c r="H171" s="5"/>
      <c r="I171" s="5"/>
      <c r="J171" s="5"/>
      <c r="K171" s="5"/>
      <c r="L171" s="5"/>
      <c r="M171" s="4"/>
      <c r="N171" s="4"/>
      <c r="O171" s="4"/>
      <c r="P171" s="4"/>
      <c r="Q171" s="4"/>
      <c r="R171" s="4"/>
      <c r="S171" s="4"/>
      <c r="T171" s="5"/>
      <c r="U171" s="5"/>
      <c r="V171" s="5"/>
      <c r="W171" s="5"/>
      <c r="X171" s="5"/>
      <c r="Y171" s="5"/>
      <c r="Z171" s="5"/>
    </row>
    <row r="172" spans="1:26" ht="15.75" customHeight="1">
      <c r="A172" s="5"/>
      <c r="B172" s="5"/>
      <c r="C172" s="5"/>
      <c r="D172" s="5"/>
      <c r="E172" s="5"/>
      <c r="F172" s="5"/>
      <c r="G172" s="477"/>
      <c r="H172" s="5"/>
      <c r="I172" s="5"/>
      <c r="J172" s="5"/>
      <c r="K172" s="5"/>
      <c r="L172" s="5"/>
      <c r="M172" s="4"/>
      <c r="N172" s="4"/>
      <c r="O172" s="4"/>
      <c r="P172" s="4"/>
      <c r="Q172" s="4"/>
      <c r="R172" s="4"/>
      <c r="S172" s="4"/>
      <c r="T172" s="5"/>
      <c r="U172" s="5"/>
      <c r="V172" s="5"/>
      <c r="W172" s="5"/>
      <c r="X172" s="5"/>
      <c r="Y172" s="5"/>
      <c r="Z172" s="5"/>
    </row>
    <row r="173" spans="1:26" ht="15.75" customHeight="1">
      <c r="A173" s="5"/>
      <c r="B173" s="5"/>
      <c r="C173" s="5"/>
      <c r="D173" s="5"/>
      <c r="E173" s="5"/>
      <c r="F173" s="5"/>
      <c r="G173" s="477"/>
      <c r="H173" s="5"/>
      <c r="I173" s="5"/>
      <c r="J173" s="5"/>
      <c r="K173" s="5"/>
      <c r="L173" s="5"/>
      <c r="M173" s="4"/>
      <c r="N173" s="4"/>
      <c r="O173" s="4"/>
      <c r="P173" s="4"/>
      <c r="Q173" s="4"/>
      <c r="R173" s="4"/>
      <c r="S173" s="4"/>
      <c r="T173" s="5"/>
      <c r="U173" s="5"/>
      <c r="V173" s="5"/>
      <c r="W173" s="5"/>
      <c r="X173" s="5"/>
      <c r="Y173" s="5"/>
      <c r="Z173" s="5"/>
    </row>
    <row r="174" spans="1:26" ht="15.75" customHeight="1">
      <c r="A174" s="5"/>
      <c r="B174" s="5"/>
      <c r="C174" s="5"/>
      <c r="D174" s="5"/>
      <c r="E174" s="5"/>
      <c r="F174" s="5"/>
      <c r="G174" s="477"/>
      <c r="H174" s="5"/>
      <c r="I174" s="5"/>
      <c r="J174" s="5"/>
      <c r="K174" s="5"/>
      <c r="L174" s="5"/>
      <c r="M174" s="4"/>
      <c r="N174" s="4"/>
      <c r="O174" s="4"/>
      <c r="P174" s="4"/>
      <c r="Q174" s="4"/>
      <c r="R174" s="4"/>
      <c r="S174" s="4"/>
      <c r="T174" s="5"/>
      <c r="U174" s="5"/>
      <c r="V174" s="5"/>
      <c r="W174" s="5"/>
      <c r="X174" s="5"/>
      <c r="Y174" s="5"/>
      <c r="Z174" s="5"/>
    </row>
    <row r="175" spans="1:26" ht="15.75" customHeight="1">
      <c r="A175" s="5"/>
      <c r="B175" s="5"/>
      <c r="C175" s="5"/>
      <c r="D175" s="5"/>
      <c r="E175" s="5"/>
      <c r="F175" s="5"/>
      <c r="G175" s="477"/>
      <c r="H175" s="5"/>
      <c r="I175" s="5"/>
      <c r="J175" s="5"/>
      <c r="K175" s="5"/>
      <c r="L175" s="5"/>
      <c r="M175" s="4"/>
      <c r="N175" s="4"/>
      <c r="O175" s="4"/>
      <c r="P175" s="4"/>
      <c r="Q175" s="4"/>
      <c r="R175" s="4"/>
      <c r="S175" s="4"/>
      <c r="T175" s="5"/>
      <c r="U175" s="5"/>
      <c r="V175" s="5"/>
      <c r="W175" s="5"/>
      <c r="X175" s="5"/>
      <c r="Y175" s="5"/>
      <c r="Z175" s="5"/>
    </row>
    <row r="176" spans="1:26" ht="15.75" customHeight="1">
      <c r="A176" s="5"/>
      <c r="B176" s="5"/>
      <c r="C176" s="5"/>
      <c r="D176" s="5"/>
      <c r="E176" s="5"/>
      <c r="F176" s="5"/>
      <c r="G176" s="477"/>
      <c r="H176" s="5"/>
      <c r="I176" s="5"/>
      <c r="J176" s="5"/>
      <c r="K176" s="5"/>
      <c r="L176" s="5"/>
      <c r="M176" s="4"/>
      <c r="N176" s="4"/>
      <c r="O176" s="4"/>
      <c r="P176" s="4"/>
      <c r="Q176" s="4"/>
      <c r="R176" s="4"/>
      <c r="S176" s="4"/>
      <c r="T176" s="5"/>
      <c r="U176" s="5"/>
      <c r="V176" s="5"/>
      <c r="W176" s="5"/>
      <c r="X176" s="5"/>
      <c r="Y176" s="5"/>
      <c r="Z176" s="5"/>
    </row>
    <row r="177" spans="1:26" ht="15.75" customHeight="1">
      <c r="A177" s="5"/>
      <c r="B177" s="5"/>
      <c r="C177" s="5"/>
      <c r="D177" s="5"/>
      <c r="E177" s="5"/>
      <c r="F177" s="5"/>
      <c r="G177" s="477"/>
      <c r="H177" s="5"/>
      <c r="I177" s="5"/>
      <c r="J177" s="5"/>
      <c r="K177" s="5"/>
      <c r="L177" s="5"/>
      <c r="M177" s="4"/>
      <c r="N177" s="4"/>
      <c r="O177" s="4"/>
      <c r="P177" s="4"/>
      <c r="Q177" s="4"/>
      <c r="R177" s="4"/>
      <c r="S177" s="4"/>
      <c r="T177" s="5"/>
      <c r="U177" s="5"/>
      <c r="V177" s="5"/>
      <c r="W177" s="5"/>
      <c r="X177" s="5"/>
      <c r="Y177" s="5"/>
      <c r="Z177" s="5"/>
    </row>
    <row r="178" spans="1:26" ht="15.75" customHeight="1">
      <c r="A178" s="5"/>
      <c r="B178" s="5"/>
      <c r="C178" s="5"/>
      <c r="D178" s="5"/>
      <c r="E178" s="5"/>
      <c r="F178" s="5"/>
      <c r="G178" s="477"/>
      <c r="H178" s="5"/>
      <c r="I178" s="5"/>
      <c r="J178" s="5"/>
      <c r="K178" s="5"/>
      <c r="L178" s="5"/>
      <c r="M178" s="4"/>
      <c r="N178" s="4"/>
      <c r="O178" s="4"/>
      <c r="P178" s="4"/>
      <c r="Q178" s="4"/>
      <c r="R178" s="4"/>
      <c r="S178" s="4"/>
      <c r="T178" s="5"/>
      <c r="U178" s="5"/>
      <c r="V178" s="5"/>
      <c r="W178" s="5"/>
      <c r="X178" s="5"/>
      <c r="Y178" s="5"/>
      <c r="Z178" s="5"/>
    </row>
    <row r="179" spans="1:26" ht="15.75" customHeight="1">
      <c r="A179" s="5"/>
      <c r="B179" s="5"/>
      <c r="C179" s="5"/>
      <c r="D179" s="5"/>
      <c r="E179" s="5"/>
      <c r="F179" s="5"/>
      <c r="G179" s="477"/>
      <c r="H179" s="5"/>
      <c r="I179" s="5"/>
      <c r="J179" s="5"/>
      <c r="K179" s="5"/>
      <c r="L179" s="5"/>
      <c r="M179" s="4"/>
      <c r="N179" s="4"/>
      <c r="O179" s="4"/>
      <c r="P179" s="4"/>
      <c r="Q179" s="4"/>
      <c r="R179" s="4"/>
      <c r="S179" s="4"/>
      <c r="T179" s="5"/>
      <c r="U179" s="5"/>
      <c r="V179" s="5"/>
      <c r="W179" s="5"/>
      <c r="X179" s="5"/>
      <c r="Y179" s="5"/>
      <c r="Z179" s="5"/>
    </row>
    <row r="180" spans="1:26" ht="15.75" customHeight="1">
      <c r="A180" s="5"/>
      <c r="B180" s="5"/>
      <c r="C180" s="5"/>
      <c r="D180" s="5"/>
      <c r="E180" s="5"/>
      <c r="F180" s="5"/>
      <c r="G180" s="477"/>
      <c r="H180" s="5"/>
      <c r="I180" s="5"/>
      <c r="J180" s="5"/>
      <c r="K180" s="5"/>
      <c r="L180" s="5"/>
      <c r="M180" s="4"/>
      <c r="N180" s="4"/>
      <c r="O180" s="4"/>
      <c r="P180" s="4"/>
      <c r="Q180" s="4"/>
      <c r="R180" s="4"/>
      <c r="S180" s="4"/>
      <c r="T180" s="5"/>
      <c r="U180" s="5"/>
      <c r="V180" s="5"/>
      <c r="W180" s="5"/>
      <c r="X180" s="5"/>
      <c r="Y180" s="5"/>
      <c r="Z180" s="5"/>
    </row>
    <row r="181" spans="1:26" ht="15.75" customHeight="1">
      <c r="A181" s="5"/>
      <c r="B181" s="5"/>
      <c r="C181" s="5"/>
      <c r="D181" s="5"/>
      <c r="E181" s="5"/>
      <c r="F181" s="5"/>
      <c r="G181" s="477"/>
      <c r="H181" s="5"/>
      <c r="I181" s="5"/>
      <c r="J181" s="5"/>
      <c r="K181" s="5"/>
      <c r="L181" s="5"/>
      <c r="M181" s="4"/>
      <c r="N181" s="4"/>
      <c r="O181" s="4"/>
      <c r="P181" s="4"/>
      <c r="Q181" s="4"/>
      <c r="R181" s="4"/>
      <c r="S181" s="4"/>
      <c r="T181" s="5"/>
      <c r="U181" s="5"/>
      <c r="V181" s="5"/>
      <c r="W181" s="5"/>
      <c r="X181" s="5"/>
      <c r="Y181" s="5"/>
      <c r="Z181" s="5"/>
    </row>
    <row r="182" spans="1:26" ht="15.75" customHeight="1">
      <c r="A182" s="5"/>
      <c r="B182" s="5"/>
      <c r="C182" s="5"/>
      <c r="D182" s="5"/>
      <c r="E182" s="5"/>
      <c r="F182" s="5"/>
      <c r="G182" s="477"/>
      <c r="H182" s="5"/>
      <c r="I182" s="5"/>
      <c r="J182" s="5"/>
      <c r="K182" s="5"/>
      <c r="L182" s="5"/>
      <c r="M182" s="4"/>
      <c r="N182" s="4"/>
      <c r="O182" s="4"/>
      <c r="P182" s="4"/>
      <c r="Q182" s="4"/>
      <c r="R182" s="4"/>
      <c r="S182" s="4"/>
      <c r="T182" s="5"/>
      <c r="U182" s="5"/>
      <c r="V182" s="5"/>
      <c r="W182" s="5"/>
      <c r="X182" s="5"/>
      <c r="Y182" s="5"/>
      <c r="Z182" s="5"/>
    </row>
    <row r="183" spans="1:26" ht="15.75" customHeight="1">
      <c r="A183" s="5"/>
      <c r="B183" s="5"/>
      <c r="C183" s="5"/>
      <c r="D183" s="5"/>
      <c r="E183" s="5"/>
      <c r="F183" s="5"/>
      <c r="G183" s="477"/>
      <c r="H183" s="5"/>
      <c r="I183" s="5"/>
      <c r="J183" s="5"/>
      <c r="K183" s="5"/>
      <c r="L183" s="5"/>
      <c r="M183" s="4"/>
      <c r="N183" s="4"/>
      <c r="O183" s="4"/>
      <c r="P183" s="4"/>
      <c r="Q183" s="4"/>
      <c r="R183" s="4"/>
      <c r="S183" s="4"/>
      <c r="T183" s="5"/>
      <c r="U183" s="5"/>
      <c r="V183" s="5"/>
      <c r="W183" s="5"/>
      <c r="X183" s="5"/>
      <c r="Y183" s="5"/>
      <c r="Z183" s="5"/>
    </row>
    <row r="184" spans="1:26" ht="15.75" customHeight="1">
      <c r="A184" s="5"/>
      <c r="B184" s="5"/>
      <c r="C184" s="5"/>
      <c r="D184" s="5"/>
      <c r="E184" s="5"/>
      <c r="F184" s="5"/>
      <c r="G184" s="477"/>
      <c r="H184" s="5"/>
      <c r="I184" s="5"/>
      <c r="J184" s="5"/>
      <c r="K184" s="5"/>
      <c r="L184" s="5"/>
      <c r="M184" s="4"/>
      <c r="N184" s="4"/>
      <c r="O184" s="4"/>
      <c r="P184" s="4"/>
      <c r="Q184" s="4"/>
      <c r="R184" s="4"/>
      <c r="S184" s="4"/>
      <c r="T184" s="5"/>
      <c r="U184" s="5"/>
      <c r="V184" s="5"/>
      <c r="W184" s="5"/>
      <c r="X184" s="5"/>
      <c r="Y184" s="5"/>
      <c r="Z184" s="5"/>
    </row>
    <row r="185" spans="1:26" ht="15.75" customHeight="1">
      <c r="A185" s="5"/>
      <c r="B185" s="5"/>
      <c r="C185" s="5"/>
      <c r="D185" s="5"/>
      <c r="E185" s="5"/>
      <c r="F185" s="5"/>
      <c r="G185" s="477"/>
      <c r="H185" s="5"/>
      <c r="I185" s="5"/>
      <c r="J185" s="5"/>
      <c r="K185" s="5"/>
      <c r="L185" s="5"/>
      <c r="M185" s="4"/>
      <c r="N185" s="4"/>
      <c r="O185" s="4"/>
      <c r="P185" s="4"/>
      <c r="Q185" s="4"/>
      <c r="R185" s="4"/>
      <c r="S185" s="4"/>
      <c r="T185" s="5"/>
      <c r="U185" s="5"/>
      <c r="V185" s="5"/>
      <c r="W185" s="5"/>
      <c r="X185" s="5"/>
      <c r="Y185" s="5"/>
      <c r="Z185" s="5"/>
    </row>
    <row r="186" spans="1:26" ht="15.75" customHeight="1">
      <c r="A186" s="5"/>
      <c r="B186" s="5"/>
      <c r="C186" s="5"/>
      <c r="D186" s="5"/>
      <c r="E186" s="5"/>
      <c r="F186" s="5"/>
      <c r="G186" s="477"/>
      <c r="H186" s="5"/>
      <c r="I186" s="5"/>
      <c r="J186" s="5"/>
      <c r="K186" s="5"/>
      <c r="L186" s="5"/>
      <c r="M186" s="4"/>
      <c r="N186" s="4"/>
      <c r="O186" s="4"/>
      <c r="P186" s="4"/>
      <c r="Q186" s="4"/>
      <c r="R186" s="4"/>
      <c r="S186" s="4"/>
      <c r="T186" s="5"/>
      <c r="U186" s="5"/>
      <c r="V186" s="5"/>
      <c r="W186" s="5"/>
      <c r="X186" s="5"/>
      <c r="Y186" s="5"/>
      <c r="Z186" s="5"/>
    </row>
    <row r="187" spans="1:26" ht="15.75" customHeight="1">
      <c r="A187" s="5"/>
      <c r="B187" s="5"/>
      <c r="C187" s="5"/>
      <c r="D187" s="5"/>
      <c r="E187" s="5"/>
      <c r="F187" s="5"/>
      <c r="G187" s="477"/>
      <c r="H187" s="5"/>
      <c r="I187" s="5"/>
      <c r="J187" s="5"/>
      <c r="K187" s="5"/>
      <c r="L187" s="5"/>
      <c r="M187" s="4"/>
      <c r="N187" s="4"/>
      <c r="O187" s="4"/>
      <c r="P187" s="4"/>
      <c r="Q187" s="4"/>
      <c r="R187" s="4"/>
      <c r="S187" s="4"/>
      <c r="T187" s="5"/>
      <c r="U187" s="5"/>
      <c r="V187" s="5"/>
      <c r="W187" s="5"/>
      <c r="X187" s="5"/>
      <c r="Y187" s="5"/>
      <c r="Z187" s="5"/>
    </row>
    <row r="188" spans="1:26" ht="15.75" customHeight="1">
      <c r="A188" s="5"/>
      <c r="B188" s="5"/>
      <c r="C188" s="5"/>
      <c r="D188" s="5"/>
      <c r="E188" s="5"/>
      <c r="F188" s="5"/>
      <c r="G188" s="477"/>
      <c r="H188" s="5"/>
      <c r="I188" s="5"/>
      <c r="J188" s="5"/>
      <c r="K188" s="5"/>
      <c r="L188" s="5"/>
      <c r="M188" s="4"/>
      <c r="N188" s="4"/>
      <c r="O188" s="4"/>
      <c r="P188" s="4"/>
      <c r="Q188" s="4"/>
      <c r="R188" s="4"/>
      <c r="S188" s="4"/>
      <c r="T188" s="5"/>
      <c r="U188" s="5"/>
      <c r="V188" s="5"/>
      <c r="W188" s="5"/>
      <c r="X188" s="5"/>
      <c r="Y188" s="5"/>
      <c r="Z188" s="5"/>
    </row>
    <row r="189" spans="1:26" ht="15.75" customHeight="1">
      <c r="A189" s="5"/>
      <c r="B189" s="5"/>
      <c r="C189" s="5"/>
      <c r="D189" s="5"/>
      <c r="E189" s="5"/>
      <c r="F189" s="5"/>
      <c r="G189" s="477"/>
      <c r="H189" s="5"/>
      <c r="I189" s="5"/>
      <c r="J189" s="5"/>
      <c r="K189" s="5"/>
      <c r="L189" s="5"/>
      <c r="M189" s="4"/>
      <c r="N189" s="4"/>
      <c r="O189" s="4"/>
      <c r="P189" s="4"/>
      <c r="Q189" s="4"/>
      <c r="R189" s="4"/>
      <c r="S189" s="4"/>
      <c r="T189" s="5"/>
      <c r="U189" s="5"/>
      <c r="V189" s="5"/>
      <c r="W189" s="5"/>
      <c r="X189" s="5"/>
      <c r="Y189" s="5"/>
      <c r="Z189" s="5"/>
    </row>
    <row r="190" spans="1:26" ht="15.75" customHeight="1">
      <c r="A190" s="5"/>
      <c r="B190" s="5"/>
      <c r="C190" s="5"/>
      <c r="D190" s="5"/>
      <c r="E190" s="5"/>
      <c r="F190" s="5"/>
      <c r="G190" s="477"/>
      <c r="H190" s="5"/>
      <c r="I190" s="5"/>
      <c r="J190" s="5"/>
      <c r="K190" s="5"/>
      <c r="L190" s="5"/>
      <c r="M190" s="4"/>
      <c r="N190" s="4"/>
      <c r="O190" s="4"/>
      <c r="P190" s="4"/>
      <c r="Q190" s="4"/>
      <c r="R190" s="4"/>
      <c r="S190" s="4"/>
      <c r="T190" s="5"/>
      <c r="U190" s="5"/>
      <c r="V190" s="5"/>
      <c r="W190" s="5"/>
      <c r="X190" s="5"/>
      <c r="Y190" s="5"/>
      <c r="Z190" s="5"/>
    </row>
    <row r="191" spans="1:26" ht="15.75" customHeight="1">
      <c r="A191" s="5"/>
      <c r="B191" s="5"/>
      <c r="C191" s="5"/>
      <c r="D191" s="5"/>
      <c r="E191" s="5"/>
      <c r="F191" s="5"/>
      <c r="G191" s="477"/>
      <c r="H191" s="5"/>
      <c r="I191" s="5"/>
      <c r="J191" s="5"/>
      <c r="K191" s="5"/>
      <c r="L191" s="5"/>
      <c r="M191" s="4"/>
      <c r="N191" s="4"/>
      <c r="O191" s="4"/>
      <c r="P191" s="4"/>
      <c r="Q191" s="4"/>
      <c r="R191" s="4"/>
      <c r="S191" s="4"/>
      <c r="T191" s="5"/>
      <c r="U191" s="5"/>
      <c r="V191" s="5"/>
      <c r="W191" s="5"/>
      <c r="X191" s="5"/>
      <c r="Y191" s="5"/>
      <c r="Z191" s="5"/>
    </row>
    <row r="192" spans="1:26" ht="15.75" customHeight="1">
      <c r="A192" s="5"/>
      <c r="B192" s="5"/>
      <c r="C192" s="5"/>
      <c r="D192" s="5"/>
      <c r="E192" s="5"/>
      <c r="F192" s="5"/>
      <c r="G192" s="477"/>
      <c r="H192" s="5"/>
      <c r="I192" s="5"/>
      <c r="J192" s="5"/>
      <c r="K192" s="5"/>
      <c r="L192" s="5"/>
      <c r="M192" s="4"/>
      <c r="N192" s="4"/>
      <c r="O192" s="4"/>
      <c r="P192" s="4"/>
      <c r="Q192" s="4"/>
      <c r="R192" s="4"/>
      <c r="S192" s="4"/>
      <c r="T192" s="5"/>
      <c r="U192" s="5"/>
      <c r="V192" s="5"/>
      <c r="W192" s="5"/>
      <c r="X192" s="5"/>
      <c r="Y192" s="5"/>
      <c r="Z192" s="5"/>
    </row>
    <row r="193" spans="1:26" ht="15.75" customHeight="1">
      <c r="A193" s="5"/>
      <c r="B193" s="5"/>
      <c r="C193" s="5"/>
      <c r="D193" s="5"/>
      <c r="E193" s="5"/>
      <c r="F193" s="5"/>
      <c r="G193" s="477"/>
      <c r="H193" s="5"/>
      <c r="I193" s="5"/>
      <c r="J193" s="5"/>
      <c r="K193" s="5"/>
      <c r="L193" s="5"/>
      <c r="M193" s="4"/>
      <c r="N193" s="4"/>
      <c r="O193" s="4"/>
      <c r="P193" s="4"/>
      <c r="Q193" s="4"/>
      <c r="R193" s="4"/>
      <c r="S193" s="4"/>
      <c r="T193" s="5"/>
      <c r="U193" s="5"/>
      <c r="V193" s="5"/>
      <c r="W193" s="5"/>
      <c r="X193" s="5"/>
      <c r="Y193" s="5"/>
      <c r="Z193" s="5"/>
    </row>
    <row r="194" spans="1:26" ht="15.75" customHeight="1">
      <c r="A194" s="5"/>
      <c r="B194" s="5"/>
      <c r="C194" s="5"/>
      <c r="D194" s="5"/>
      <c r="E194" s="5"/>
      <c r="F194" s="5"/>
      <c r="G194" s="477"/>
      <c r="H194" s="5"/>
      <c r="I194" s="5"/>
      <c r="J194" s="5"/>
      <c r="K194" s="5"/>
      <c r="L194" s="5"/>
      <c r="M194" s="4"/>
      <c r="N194" s="4"/>
      <c r="O194" s="4"/>
      <c r="P194" s="4"/>
      <c r="Q194" s="4"/>
      <c r="R194" s="4"/>
      <c r="S194" s="4"/>
      <c r="T194" s="5"/>
      <c r="U194" s="5"/>
      <c r="V194" s="5"/>
      <c r="W194" s="5"/>
      <c r="X194" s="5"/>
      <c r="Y194" s="5"/>
      <c r="Z194" s="5"/>
    </row>
    <row r="195" spans="1:26" ht="15.75" customHeight="1">
      <c r="A195" s="5"/>
      <c r="B195" s="5"/>
      <c r="C195" s="5"/>
      <c r="D195" s="5"/>
      <c r="E195" s="5"/>
      <c r="F195" s="5"/>
      <c r="G195" s="477"/>
      <c r="H195" s="5"/>
      <c r="I195" s="5"/>
      <c r="J195" s="5"/>
      <c r="K195" s="5"/>
      <c r="L195" s="5"/>
      <c r="M195" s="4"/>
      <c r="N195" s="4"/>
      <c r="O195" s="4"/>
      <c r="P195" s="4"/>
      <c r="Q195" s="4"/>
      <c r="R195" s="4"/>
      <c r="S195" s="4"/>
      <c r="T195" s="5"/>
      <c r="U195" s="5"/>
      <c r="V195" s="5"/>
      <c r="W195" s="5"/>
      <c r="X195" s="5"/>
      <c r="Y195" s="5"/>
      <c r="Z195" s="5"/>
    </row>
    <row r="196" spans="1:26" ht="15.75" customHeight="1">
      <c r="A196" s="5"/>
      <c r="B196" s="5"/>
      <c r="C196" s="5"/>
      <c r="D196" s="5"/>
      <c r="E196" s="5"/>
      <c r="F196" s="5"/>
      <c r="G196" s="477"/>
      <c r="H196" s="5"/>
      <c r="I196" s="5"/>
      <c r="J196" s="5"/>
      <c r="K196" s="5"/>
      <c r="L196" s="5"/>
      <c r="M196" s="4"/>
      <c r="N196" s="4"/>
      <c r="O196" s="4"/>
      <c r="P196" s="4"/>
      <c r="Q196" s="4"/>
      <c r="R196" s="4"/>
      <c r="S196" s="4"/>
      <c r="T196" s="5"/>
      <c r="U196" s="5"/>
      <c r="V196" s="5"/>
      <c r="W196" s="5"/>
      <c r="X196" s="5"/>
      <c r="Y196" s="5"/>
      <c r="Z196" s="5"/>
    </row>
    <row r="197" spans="1:26" ht="15.75" customHeight="1">
      <c r="A197" s="5"/>
      <c r="B197" s="5"/>
      <c r="C197" s="5"/>
      <c r="D197" s="5"/>
      <c r="E197" s="5"/>
      <c r="F197" s="5"/>
      <c r="G197" s="477"/>
      <c r="H197" s="5"/>
      <c r="I197" s="5"/>
      <c r="J197" s="5"/>
      <c r="K197" s="5"/>
      <c r="L197" s="5"/>
      <c r="M197" s="4"/>
      <c r="N197" s="4"/>
      <c r="O197" s="4"/>
      <c r="P197" s="4"/>
      <c r="Q197" s="4"/>
      <c r="R197" s="4"/>
      <c r="S197" s="4"/>
      <c r="T197" s="5"/>
      <c r="U197" s="5"/>
      <c r="V197" s="5"/>
      <c r="W197" s="5"/>
      <c r="X197" s="5"/>
      <c r="Y197" s="5"/>
      <c r="Z197" s="5"/>
    </row>
    <row r="198" spans="1:26" ht="15.75" customHeight="1">
      <c r="A198" s="5"/>
      <c r="B198" s="5"/>
      <c r="C198" s="5"/>
      <c r="D198" s="5"/>
      <c r="E198" s="5"/>
      <c r="F198" s="5"/>
      <c r="G198" s="477"/>
      <c r="H198" s="5"/>
      <c r="I198" s="5"/>
      <c r="J198" s="5"/>
      <c r="K198" s="5"/>
      <c r="L198" s="5"/>
      <c r="M198" s="4"/>
      <c r="N198" s="4"/>
      <c r="O198" s="4"/>
      <c r="P198" s="4"/>
      <c r="Q198" s="4"/>
      <c r="R198" s="4"/>
      <c r="S198" s="4"/>
      <c r="T198" s="5"/>
      <c r="U198" s="5"/>
      <c r="V198" s="5"/>
      <c r="W198" s="5"/>
      <c r="X198" s="5"/>
      <c r="Y198" s="5"/>
      <c r="Z198" s="5"/>
    </row>
    <row r="199" spans="1:26" ht="15.75" customHeight="1">
      <c r="A199" s="5"/>
      <c r="B199" s="5"/>
      <c r="C199" s="5"/>
      <c r="D199" s="5"/>
      <c r="E199" s="5"/>
      <c r="F199" s="5"/>
      <c r="G199" s="477"/>
      <c r="H199" s="5"/>
      <c r="I199" s="5"/>
      <c r="J199" s="5"/>
      <c r="K199" s="5"/>
      <c r="L199" s="5"/>
      <c r="M199" s="4"/>
      <c r="N199" s="4"/>
      <c r="O199" s="4"/>
      <c r="P199" s="4"/>
      <c r="Q199" s="4"/>
      <c r="R199" s="4"/>
      <c r="S199" s="4"/>
      <c r="T199" s="5"/>
      <c r="U199" s="5"/>
      <c r="V199" s="5"/>
      <c r="W199" s="5"/>
      <c r="X199" s="5"/>
      <c r="Y199" s="5"/>
      <c r="Z199" s="5"/>
    </row>
    <row r="200" spans="1:26" ht="15.75" customHeight="1">
      <c r="A200" s="5"/>
      <c r="B200" s="5"/>
      <c r="C200" s="5"/>
      <c r="D200" s="5"/>
      <c r="E200" s="5"/>
      <c r="F200" s="5"/>
      <c r="G200" s="477"/>
      <c r="H200" s="5"/>
      <c r="I200" s="5"/>
      <c r="J200" s="5"/>
      <c r="K200" s="5"/>
      <c r="L200" s="5"/>
      <c r="M200" s="4"/>
      <c r="N200" s="4"/>
      <c r="O200" s="4"/>
      <c r="P200" s="4"/>
      <c r="Q200" s="4"/>
      <c r="R200" s="4"/>
      <c r="S200" s="4"/>
      <c r="T200" s="5"/>
      <c r="U200" s="5"/>
      <c r="V200" s="5"/>
      <c r="W200" s="5"/>
      <c r="X200" s="5"/>
      <c r="Y200" s="5"/>
      <c r="Z200" s="5"/>
    </row>
    <row r="201" spans="1:26" ht="15.75" customHeight="1">
      <c r="A201" s="5"/>
      <c r="B201" s="5"/>
      <c r="C201" s="5"/>
      <c r="D201" s="5"/>
      <c r="E201" s="5"/>
      <c r="F201" s="5"/>
      <c r="G201" s="477"/>
      <c r="H201" s="5"/>
      <c r="I201" s="5"/>
      <c r="J201" s="5"/>
      <c r="K201" s="5"/>
      <c r="L201" s="5"/>
      <c r="M201" s="4"/>
      <c r="N201" s="4"/>
      <c r="O201" s="4"/>
      <c r="P201" s="4"/>
      <c r="Q201" s="4"/>
      <c r="R201" s="4"/>
      <c r="S201" s="4"/>
      <c r="T201" s="5"/>
      <c r="U201" s="5"/>
      <c r="V201" s="5"/>
      <c r="W201" s="5"/>
      <c r="X201" s="5"/>
      <c r="Y201" s="5"/>
      <c r="Z201" s="5"/>
    </row>
    <row r="202" spans="1:26" ht="15.75" customHeight="1">
      <c r="A202" s="5"/>
      <c r="B202" s="5"/>
      <c r="C202" s="5"/>
      <c r="D202" s="5"/>
      <c r="E202" s="5"/>
      <c r="F202" s="5"/>
      <c r="G202" s="477"/>
      <c r="H202" s="5"/>
      <c r="I202" s="5"/>
      <c r="J202" s="5"/>
      <c r="K202" s="5"/>
      <c r="L202" s="5"/>
      <c r="M202" s="4"/>
      <c r="N202" s="4"/>
      <c r="O202" s="4"/>
      <c r="P202" s="4"/>
      <c r="Q202" s="4"/>
      <c r="R202" s="4"/>
      <c r="S202" s="4"/>
      <c r="T202" s="5"/>
      <c r="U202" s="5"/>
      <c r="V202" s="5"/>
      <c r="W202" s="5"/>
      <c r="X202" s="5"/>
      <c r="Y202" s="5"/>
      <c r="Z202" s="5"/>
    </row>
    <row r="203" spans="1:26" ht="15.75" customHeight="1">
      <c r="A203" s="5"/>
      <c r="B203" s="5"/>
      <c r="C203" s="5"/>
      <c r="D203" s="5"/>
      <c r="E203" s="5"/>
      <c r="F203" s="5"/>
      <c r="G203" s="477"/>
      <c r="H203" s="5"/>
      <c r="I203" s="5"/>
      <c r="J203" s="5"/>
      <c r="K203" s="5"/>
      <c r="L203" s="5"/>
      <c r="M203" s="4"/>
      <c r="N203" s="4"/>
      <c r="O203" s="4"/>
      <c r="P203" s="4"/>
      <c r="Q203" s="4"/>
      <c r="R203" s="4"/>
      <c r="S203" s="4"/>
      <c r="T203" s="5"/>
      <c r="U203" s="5"/>
      <c r="V203" s="5"/>
      <c r="W203" s="5"/>
      <c r="X203" s="5"/>
      <c r="Y203" s="5"/>
      <c r="Z203" s="5"/>
    </row>
    <row r="204" spans="1:26" ht="15.75" customHeight="1">
      <c r="A204" s="5"/>
      <c r="B204" s="5"/>
      <c r="C204" s="5"/>
      <c r="D204" s="5"/>
      <c r="E204" s="5"/>
      <c r="F204" s="5"/>
      <c r="G204" s="477"/>
      <c r="H204" s="5"/>
      <c r="I204" s="5"/>
      <c r="J204" s="5"/>
      <c r="K204" s="5"/>
      <c r="L204" s="5"/>
      <c r="M204" s="4"/>
      <c r="N204" s="4"/>
      <c r="O204" s="4"/>
      <c r="P204" s="4"/>
      <c r="Q204" s="4"/>
      <c r="R204" s="4"/>
      <c r="S204" s="4"/>
      <c r="T204" s="5"/>
      <c r="U204" s="5"/>
      <c r="V204" s="5"/>
      <c r="W204" s="5"/>
      <c r="X204" s="5"/>
      <c r="Y204" s="5"/>
      <c r="Z204" s="5"/>
    </row>
    <row r="205" spans="1:26" ht="15.75" customHeight="1">
      <c r="A205" s="5"/>
      <c r="B205" s="5"/>
      <c r="C205" s="5"/>
      <c r="D205" s="5"/>
      <c r="E205" s="5"/>
      <c r="F205" s="5"/>
      <c r="G205" s="477"/>
      <c r="H205" s="5"/>
      <c r="I205" s="5"/>
      <c r="J205" s="5"/>
      <c r="K205" s="5"/>
      <c r="L205" s="5"/>
      <c r="M205" s="4"/>
      <c r="N205" s="4"/>
      <c r="O205" s="4"/>
      <c r="P205" s="4"/>
      <c r="Q205" s="4"/>
      <c r="R205" s="4"/>
      <c r="S205" s="4"/>
      <c r="T205" s="5"/>
      <c r="U205" s="5"/>
      <c r="V205" s="5"/>
      <c r="W205" s="5"/>
      <c r="X205" s="5"/>
      <c r="Y205" s="5"/>
      <c r="Z205" s="5"/>
    </row>
    <row r="206" spans="1:26" ht="15.75" customHeight="1">
      <c r="A206" s="5"/>
      <c r="B206" s="5"/>
      <c r="C206" s="5"/>
      <c r="D206" s="5"/>
      <c r="E206" s="5"/>
      <c r="F206" s="5"/>
      <c r="G206" s="477"/>
      <c r="H206" s="5"/>
      <c r="I206" s="5"/>
      <c r="J206" s="5"/>
      <c r="K206" s="5"/>
      <c r="L206" s="5"/>
      <c r="M206" s="4"/>
      <c r="N206" s="4"/>
      <c r="O206" s="4"/>
      <c r="P206" s="4"/>
      <c r="Q206" s="4"/>
      <c r="R206" s="4"/>
      <c r="S206" s="4"/>
      <c r="T206" s="5"/>
      <c r="U206" s="5"/>
      <c r="V206" s="5"/>
      <c r="W206" s="5"/>
      <c r="X206" s="5"/>
      <c r="Y206" s="5"/>
      <c r="Z206" s="5"/>
    </row>
    <row r="207" spans="1:26" ht="15.75" customHeight="1">
      <c r="A207" s="5"/>
      <c r="B207" s="5"/>
      <c r="C207" s="5"/>
      <c r="D207" s="5"/>
      <c r="E207" s="5"/>
      <c r="F207" s="5"/>
      <c r="G207" s="477"/>
      <c r="H207" s="5"/>
      <c r="I207" s="5"/>
      <c r="J207" s="5"/>
      <c r="K207" s="5"/>
      <c r="L207" s="5"/>
      <c r="M207" s="4"/>
      <c r="N207" s="4"/>
      <c r="O207" s="4"/>
      <c r="P207" s="4"/>
      <c r="Q207" s="4"/>
      <c r="R207" s="4"/>
      <c r="S207" s="4"/>
      <c r="T207" s="5"/>
      <c r="U207" s="5"/>
      <c r="V207" s="5"/>
      <c r="W207" s="5"/>
      <c r="X207" s="5"/>
      <c r="Y207" s="5"/>
      <c r="Z207" s="5"/>
    </row>
    <row r="208" spans="1:26" ht="15.75" customHeight="1">
      <c r="A208" s="5"/>
      <c r="B208" s="5"/>
      <c r="C208" s="5"/>
      <c r="D208" s="5"/>
      <c r="E208" s="5"/>
      <c r="F208" s="5"/>
      <c r="G208" s="477"/>
      <c r="H208" s="5"/>
      <c r="I208" s="5"/>
      <c r="J208" s="5"/>
      <c r="K208" s="5"/>
      <c r="L208" s="5"/>
      <c r="M208" s="4"/>
      <c r="N208" s="4"/>
      <c r="O208" s="4"/>
      <c r="P208" s="4"/>
      <c r="Q208" s="4"/>
      <c r="R208" s="4"/>
      <c r="S208" s="4"/>
      <c r="T208" s="5"/>
      <c r="U208" s="5"/>
      <c r="V208" s="5"/>
      <c r="W208" s="5"/>
      <c r="X208" s="5"/>
      <c r="Y208" s="5"/>
      <c r="Z208" s="5"/>
    </row>
    <row r="209" spans="1:26" ht="15.75" customHeight="1">
      <c r="A209" s="5"/>
      <c r="B209" s="5"/>
      <c r="C209" s="5"/>
      <c r="D209" s="5"/>
      <c r="E209" s="5"/>
      <c r="F209" s="5"/>
      <c r="G209" s="477"/>
      <c r="H209" s="5"/>
      <c r="I209" s="5"/>
      <c r="J209" s="5"/>
      <c r="K209" s="5"/>
      <c r="L209" s="5"/>
      <c r="M209" s="4"/>
      <c r="N209" s="4"/>
      <c r="O209" s="4"/>
      <c r="P209" s="4"/>
      <c r="Q209" s="4"/>
      <c r="R209" s="4"/>
      <c r="S209" s="4"/>
      <c r="T209" s="5"/>
      <c r="U209" s="5"/>
      <c r="V209" s="5"/>
      <c r="W209" s="5"/>
      <c r="X209" s="5"/>
      <c r="Y209" s="5"/>
      <c r="Z209" s="5"/>
    </row>
    <row r="210" spans="1:26" ht="15.75" customHeight="1">
      <c r="A210" s="5"/>
      <c r="B210" s="5"/>
      <c r="C210" s="5"/>
      <c r="D210" s="5"/>
      <c r="E210" s="5"/>
      <c r="F210" s="5"/>
      <c r="G210" s="477"/>
      <c r="H210" s="5"/>
      <c r="I210" s="5"/>
      <c r="J210" s="5"/>
      <c r="K210" s="5"/>
      <c r="L210" s="5"/>
      <c r="M210" s="4"/>
      <c r="N210" s="4"/>
      <c r="O210" s="4"/>
      <c r="P210" s="4"/>
      <c r="Q210" s="4"/>
      <c r="R210" s="4"/>
      <c r="S210" s="4"/>
      <c r="T210" s="5"/>
      <c r="U210" s="5"/>
      <c r="V210" s="5"/>
      <c r="W210" s="5"/>
      <c r="X210" s="5"/>
      <c r="Y210" s="5"/>
      <c r="Z210" s="5"/>
    </row>
    <row r="211" spans="1:26" ht="15.75" customHeight="1">
      <c r="A211" s="5"/>
      <c r="B211" s="5"/>
      <c r="C211" s="5"/>
      <c r="D211" s="5"/>
      <c r="E211" s="5"/>
      <c r="F211" s="5"/>
      <c r="G211" s="477"/>
      <c r="H211" s="5"/>
      <c r="I211" s="5"/>
      <c r="J211" s="5"/>
      <c r="K211" s="5"/>
      <c r="L211" s="5"/>
      <c r="M211" s="4"/>
      <c r="N211" s="4"/>
      <c r="O211" s="4"/>
      <c r="P211" s="4"/>
      <c r="Q211" s="4"/>
      <c r="R211" s="4"/>
      <c r="S211" s="4"/>
      <c r="T211" s="5"/>
      <c r="U211" s="5"/>
      <c r="V211" s="5"/>
      <c r="W211" s="5"/>
      <c r="X211" s="5"/>
      <c r="Y211" s="5"/>
      <c r="Z211" s="5"/>
    </row>
    <row r="212" spans="1:26" ht="15.75" customHeight="1">
      <c r="A212" s="5"/>
      <c r="B212" s="5"/>
      <c r="C212" s="5"/>
      <c r="D212" s="5"/>
      <c r="E212" s="5"/>
      <c r="F212" s="5"/>
      <c r="G212" s="477"/>
      <c r="H212" s="5"/>
      <c r="I212" s="5"/>
      <c r="J212" s="5"/>
      <c r="K212" s="5"/>
      <c r="L212" s="5"/>
      <c r="M212" s="4"/>
      <c r="N212" s="4"/>
      <c r="O212" s="4"/>
      <c r="P212" s="4"/>
      <c r="Q212" s="4"/>
      <c r="R212" s="4"/>
      <c r="S212" s="4"/>
      <c r="T212" s="5"/>
      <c r="U212" s="5"/>
      <c r="V212" s="5"/>
      <c r="W212" s="5"/>
      <c r="X212" s="5"/>
      <c r="Y212" s="5"/>
      <c r="Z212" s="5"/>
    </row>
    <row r="213" spans="1:26" ht="15.75" customHeight="1">
      <c r="A213" s="5"/>
      <c r="B213" s="5"/>
      <c r="C213" s="5"/>
      <c r="D213" s="5"/>
      <c r="E213" s="5"/>
      <c r="F213" s="5"/>
      <c r="G213" s="477"/>
      <c r="H213" s="5"/>
      <c r="I213" s="5"/>
      <c r="J213" s="5"/>
      <c r="K213" s="5"/>
      <c r="L213" s="5"/>
      <c r="M213" s="4"/>
      <c r="N213" s="4"/>
      <c r="O213" s="4"/>
      <c r="P213" s="4"/>
      <c r="Q213" s="4"/>
      <c r="R213" s="4"/>
      <c r="S213" s="4"/>
      <c r="T213" s="5"/>
      <c r="U213" s="5"/>
      <c r="V213" s="5"/>
      <c r="W213" s="5"/>
      <c r="X213" s="5"/>
      <c r="Y213" s="5"/>
      <c r="Z213" s="5"/>
    </row>
    <row r="214" spans="1:26" ht="15.75" customHeight="1">
      <c r="A214" s="5"/>
      <c r="B214" s="5"/>
      <c r="C214" s="5"/>
      <c r="D214" s="5"/>
      <c r="E214" s="5"/>
      <c r="F214" s="5"/>
      <c r="G214" s="477"/>
      <c r="H214" s="5"/>
      <c r="I214" s="5"/>
      <c r="J214" s="5"/>
      <c r="K214" s="5"/>
      <c r="L214" s="5"/>
      <c r="M214" s="4"/>
      <c r="N214" s="4"/>
      <c r="O214" s="4"/>
      <c r="P214" s="4"/>
      <c r="Q214" s="4"/>
      <c r="R214" s="4"/>
      <c r="S214" s="4"/>
      <c r="T214" s="5"/>
      <c r="U214" s="5"/>
      <c r="V214" s="5"/>
      <c r="W214" s="5"/>
      <c r="X214" s="5"/>
      <c r="Y214" s="5"/>
      <c r="Z214" s="5"/>
    </row>
    <row r="215" spans="1:26" ht="15.75" customHeight="1">
      <c r="A215" s="5"/>
      <c r="B215" s="5"/>
      <c r="C215" s="5"/>
      <c r="D215" s="5"/>
      <c r="E215" s="5"/>
      <c r="F215" s="5"/>
      <c r="G215" s="477"/>
      <c r="H215" s="5"/>
      <c r="I215" s="5"/>
      <c r="J215" s="5"/>
      <c r="K215" s="5"/>
      <c r="L215" s="5"/>
      <c r="M215" s="4"/>
      <c r="N215" s="4"/>
      <c r="O215" s="4"/>
      <c r="P215" s="4"/>
      <c r="Q215" s="4"/>
      <c r="R215" s="4"/>
      <c r="S215" s="4"/>
      <c r="T215" s="5"/>
      <c r="U215" s="5"/>
      <c r="V215" s="5"/>
      <c r="W215" s="5"/>
      <c r="X215" s="5"/>
      <c r="Y215" s="5"/>
      <c r="Z215" s="5"/>
    </row>
    <row r="216" spans="1:26" ht="15.75" customHeight="1">
      <c r="A216" s="5"/>
      <c r="B216" s="5"/>
      <c r="C216" s="5"/>
      <c r="D216" s="5"/>
      <c r="E216" s="5"/>
      <c r="F216" s="5"/>
      <c r="G216" s="477"/>
      <c r="H216" s="5"/>
      <c r="I216" s="5"/>
      <c r="J216" s="5"/>
      <c r="K216" s="5"/>
      <c r="L216" s="5"/>
      <c r="M216" s="4"/>
      <c r="N216" s="4"/>
      <c r="O216" s="4"/>
      <c r="P216" s="4"/>
      <c r="Q216" s="4"/>
      <c r="R216" s="4"/>
      <c r="S216" s="4"/>
      <c r="T216" s="5"/>
      <c r="U216" s="5"/>
      <c r="V216" s="5"/>
      <c r="W216" s="5"/>
      <c r="X216" s="5"/>
      <c r="Y216" s="5"/>
      <c r="Z216" s="5"/>
    </row>
    <row r="217" spans="1:26" ht="15.75" customHeight="1">
      <c r="A217" s="5"/>
      <c r="B217" s="5"/>
      <c r="C217" s="5"/>
      <c r="D217" s="5"/>
      <c r="E217" s="5"/>
      <c r="F217" s="5"/>
      <c r="G217" s="477"/>
      <c r="H217" s="5"/>
      <c r="I217" s="5"/>
      <c r="J217" s="5"/>
      <c r="K217" s="5"/>
      <c r="L217" s="5"/>
      <c r="M217" s="4"/>
      <c r="N217" s="4"/>
      <c r="O217" s="4"/>
      <c r="P217" s="4"/>
      <c r="Q217" s="4"/>
      <c r="R217" s="4"/>
      <c r="S217" s="4"/>
      <c r="T217" s="5"/>
      <c r="U217" s="5"/>
      <c r="V217" s="5"/>
      <c r="W217" s="5"/>
      <c r="X217" s="5"/>
      <c r="Y217" s="5"/>
      <c r="Z217" s="5"/>
    </row>
    <row r="218" spans="1:26" ht="15.75" customHeight="1">
      <c r="A218" s="5"/>
      <c r="B218" s="5"/>
      <c r="C218" s="5"/>
      <c r="D218" s="5"/>
      <c r="E218" s="5"/>
      <c r="F218" s="5"/>
      <c r="G218" s="477"/>
      <c r="H218" s="5"/>
      <c r="I218" s="5"/>
      <c r="J218" s="5"/>
      <c r="K218" s="5"/>
      <c r="L218" s="5"/>
      <c r="M218" s="4"/>
      <c r="N218" s="4"/>
      <c r="O218" s="4"/>
      <c r="P218" s="4"/>
      <c r="Q218" s="4"/>
      <c r="R218" s="4"/>
      <c r="S218" s="4"/>
      <c r="T218" s="5"/>
      <c r="U218" s="5"/>
      <c r="V218" s="5"/>
      <c r="W218" s="5"/>
      <c r="X218" s="5"/>
      <c r="Y218" s="5"/>
      <c r="Z218" s="5"/>
    </row>
    <row r="219" spans="1:26" ht="15.75" customHeight="1">
      <c r="A219" s="5"/>
      <c r="B219" s="5"/>
      <c r="C219" s="5"/>
      <c r="D219" s="5"/>
      <c r="E219" s="5"/>
      <c r="F219" s="5"/>
      <c r="G219" s="477"/>
      <c r="H219" s="5"/>
      <c r="I219" s="5"/>
      <c r="J219" s="5"/>
      <c r="K219" s="5"/>
      <c r="L219" s="5"/>
      <c r="M219" s="4"/>
      <c r="N219" s="4"/>
      <c r="O219" s="4"/>
      <c r="P219" s="4"/>
      <c r="Q219" s="4"/>
      <c r="R219" s="4"/>
      <c r="S219" s="4"/>
      <c r="T219" s="5"/>
      <c r="U219" s="5"/>
      <c r="V219" s="5"/>
      <c r="W219" s="5"/>
      <c r="X219" s="5"/>
      <c r="Y219" s="5"/>
      <c r="Z219" s="5"/>
    </row>
    <row r="220" spans="1:26" ht="15.75" customHeight="1">
      <c r="A220" s="5"/>
      <c r="B220" s="5"/>
      <c r="C220" s="5"/>
      <c r="D220" s="5"/>
      <c r="E220" s="5"/>
      <c r="F220" s="5"/>
      <c r="G220" s="477"/>
      <c r="H220" s="5"/>
      <c r="I220" s="5"/>
      <c r="J220" s="5"/>
      <c r="K220" s="5"/>
      <c r="L220" s="5"/>
      <c r="M220" s="4"/>
      <c r="N220" s="4"/>
      <c r="O220" s="4"/>
      <c r="P220" s="4"/>
      <c r="Q220" s="4"/>
      <c r="R220" s="4"/>
      <c r="S220" s="4"/>
      <c r="T220" s="5"/>
      <c r="U220" s="5"/>
      <c r="V220" s="5"/>
      <c r="W220" s="5"/>
      <c r="X220" s="5"/>
      <c r="Y220" s="5"/>
      <c r="Z220" s="5"/>
    </row>
    <row r="221" spans="1:26" ht="15.75" customHeight="1">
      <c r="A221" s="5"/>
      <c r="B221" s="5"/>
      <c r="C221" s="5"/>
      <c r="D221" s="5"/>
      <c r="E221" s="5"/>
      <c r="F221" s="5"/>
      <c r="G221" s="477"/>
      <c r="H221" s="5"/>
      <c r="I221" s="5"/>
      <c r="J221" s="5"/>
      <c r="K221" s="5"/>
      <c r="L221" s="5"/>
      <c r="M221" s="4"/>
      <c r="N221" s="4"/>
      <c r="O221" s="4"/>
      <c r="P221" s="4"/>
      <c r="Q221" s="4"/>
      <c r="R221" s="4"/>
      <c r="S221" s="4"/>
      <c r="T221" s="5"/>
      <c r="U221" s="5"/>
      <c r="V221" s="5"/>
      <c r="W221" s="5"/>
      <c r="X221" s="5"/>
      <c r="Y221" s="5"/>
      <c r="Z221" s="5"/>
    </row>
    <row r="222" spans="1:26" ht="15.75" customHeight="1">
      <c r="A222" s="5"/>
      <c r="B222" s="5"/>
      <c r="C222" s="5"/>
      <c r="D222" s="5"/>
      <c r="E222" s="5"/>
      <c r="F222" s="5"/>
      <c r="G222" s="477"/>
      <c r="H222" s="5"/>
      <c r="I222" s="5"/>
      <c r="J222" s="5"/>
      <c r="K222" s="5"/>
      <c r="L222" s="5"/>
      <c r="M222" s="4"/>
      <c r="N222" s="4"/>
      <c r="O222" s="4"/>
      <c r="P222" s="4"/>
      <c r="Q222" s="4"/>
      <c r="R222" s="4"/>
      <c r="S222" s="4"/>
      <c r="T222" s="5"/>
      <c r="U222" s="5"/>
      <c r="V222" s="5"/>
      <c r="W222" s="5"/>
      <c r="X222" s="5"/>
      <c r="Y222" s="5"/>
      <c r="Z222" s="5"/>
    </row>
    <row r="223" spans="1:26" ht="15.75" customHeight="1">
      <c r="A223" s="5"/>
      <c r="B223" s="5"/>
      <c r="C223" s="5"/>
      <c r="D223" s="5"/>
      <c r="E223" s="5"/>
      <c r="F223" s="5"/>
      <c r="G223" s="477"/>
      <c r="H223" s="5"/>
      <c r="I223" s="5"/>
      <c r="J223" s="5"/>
      <c r="K223" s="5"/>
      <c r="L223" s="5"/>
      <c r="M223" s="4"/>
      <c r="N223" s="4"/>
      <c r="O223" s="4"/>
      <c r="P223" s="4"/>
      <c r="Q223" s="4"/>
      <c r="R223" s="4"/>
      <c r="S223" s="4"/>
      <c r="T223" s="5"/>
      <c r="U223" s="5"/>
      <c r="V223" s="5"/>
      <c r="W223" s="5"/>
      <c r="X223" s="5"/>
      <c r="Y223" s="5"/>
      <c r="Z223" s="5"/>
    </row>
    <row r="224" spans="1:26" ht="15.75" customHeight="1">
      <c r="A224" s="5"/>
      <c r="B224" s="5"/>
      <c r="C224" s="5"/>
      <c r="D224" s="5"/>
      <c r="E224" s="5"/>
      <c r="F224" s="5"/>
      <c r="G224" s="477"/>
      <c r="H224" s="5"/>
      <c r="I224" s="5"/>
      <c r="J224" s="5"/>
      <c r="K224" s="5"/>
      <c r="L224" s="5"/>
      <c r="M224" s="4"/>
      <c r="N224" s="4"/>
      <c r="O224" s="4"/>
      <c r="P224" s="4"/>
      <c r="Q224" s="4"/>
      <c r="R224" s="4"/>
      <c r="S224" s="4"/>
      <c r="T224" s="5"/>
      <c r="U224" s="5"/>
      <c r="V224" s="5"/>
      <c r="W224" s="5"/>
      <c r="X224" s="5"/>
      <c r="Y224" s="5"/>
      <c r="Z224" s="5"/>
    </row>
    <row r="225" spans="1:26" ht="15.75" customHeight="1">
      <c r="A225" s="5"/>
      <c r="B225" s="5"/>
      <c r="C225" s="5"/>
      <c r="D225" s="5"/>
      <c r="E225" s="5"/>
      <c r="F225" s="5"/>
      <c r="G225" s="477"/>
      <c r="H225" s="5"/>
      <c r="I225" s="5"/>
      <c r="J225" s="5"/>
      <c r="K225" s="5"/>
      <c r="L225" s="5"/>
      <c r="M225" s="4"/>
      <c r="N225" s="4"/>
      <c r="O225" s="4"/>
      <c r="P225" s="4"/>
      <c r="Q225" s="4"/>
      <c r="R225" s="4"/>
      <c r="S225" s="4"/>
      <c r="T225" s="5"/>
      <c r="U225" s="5"/>
      <c r="V225" s="5"/>
      <c r="W225" s="5"/>
      <c r="X225" s="5"/>
      <c r="Y225" s="5"/>
      <c r="Z225" s="5"/>
    </row>
    <row r="226" spans="1:26" ht="15.75" customHeight="1">
      <c r="A226" s="5"/>
      <c r="B226" s="5"/>
      <c r="C226" s="5"/>
      <c r="D226" s="5"/>
      <c r="E226" s="5"/>
      <c r="F226" s="5"/>
      <c r="G226" s="477"/>
      <c r="H226" s="5"/>
      <c r="I226" s="5"/>
      <c r="J226" s="5"/>
      <c r="K226" s="5"/>
      <c r="L226" s="5"/>
      <c r="M226" s="4"/>
      <c r="N226" s="4"/>
      <c r="O226" s="4"/>
      <c r="P226" s="4"/>
      <c r="Q226" s="4"/>
      <c r="R226" s="4"/>
      <c r="S226" s="4"/>
      <c r="T226" s="5"/>
      <c r="U226" s="5"/>
      <c r="V226" s="5"/>
      <c r="W226" s="5"/>
      <c r="X226" s="5"/>
      <c r="Y226" s="5"/>
      <c r="Z226" s="5"/>
    </row>
    <row r="227" spans="1:26" ht="15.75" customHeight="1">
      <c r="A227" s="5"/>
      <c r="B227" s="5"/>
      <c r="C227" s="5"/>
      <c r="D227" s="5"/>
      <c r="E227" s="5"/>
      <c r="F227" s="5"/>
      <c r="G227" s="477"/>
      <c r="H227" s="5"/>
      <c r="I227" s="5"/>
      <c r="J227" s="5"/>
      <c r="K227" s="5"/>
      <c r="L227" s="5"/>
      <c r="M227" s="4"/>
      <c r="N227" s="4"/>
      <c r="O227" s="4"/>
      <c r="P227" s="4"/>
      <c r="Q227" s="4"/>
      <c r="R227" s="4"/>
      <c r="S227" s="4"/>
      <c r="T227" s="5"/>
      <c r="U227" s="5"/>
      <c r="V227" s="5"/>
      <c r="W227" s="5"/>
      <c r="X227" s="5"/>
      <c r="Y227" s="5"/>
      <c r="Z227" s="5"/>
    </row>
    <row r="228" spans="1:26" ht="15.75" customHeight="1">
      <c r="A228" s="5"/>
      <c r="B228" s="5"/>
      <c r="C228" s="5"/>
      <c r="D228" s="5"/>
      <c r="E228" s="5"/>
      <c r="F228" s="5"/>
      <c r="G228" s="477"/>
      <c r="H228" s="5"/>
      <c r="I228" s="5"/>
      <c r="J228" s="5"/>
      <c r="K228" s="5"/>
      <c r="L228" s="5"/>
      <c r="M228" s="4"/>
      <c r="N228" s="4"/>
      <c r="O228" s="4"/>
      <c r="P228" s="4"/>
      <c r="Q228" s="4"/>
      <c r="R228" s="4"/>
      <c r="S228" s="4"/>
      <c r="T228" s="5"/>
      <c r="U228" s="5"/>
      <c r="V228" s="5"/>
      <c r="W228" s="5"/>
      <c r="X228" s="5"/>
      <c r="Y228" s="5"/>
      <c r="Z228" s="5"/>
    </row>
    <row r="229" spans="1:26" ht="15.75" customHeight="1">
      <c r="A229" s="5"/>
      <c r="B229" s="5"/>
      <c r="C229" s="5"/>
      <c r="D229" s="5"/>
      <c r="E229" s="5"/>
      <c r="F229" s="5"/>
      <c r="G229" s="477"/>
      <c r="H229" s="5"/>
      <c r="I229" s="5"/>
      <c r="J229" s="5"/>
      <c r="K229" s="5"/>
      <c r="L229" s="5"/>
      <c r="M229" s="4"/>
      <c r="N229" s="4"/>
      <c r="O229" s="4"/>
      <c r="P229" s="4"/>
      <c r="Q229" s="4"/>
      <c r="R229" s="4"/>
      <c r="S229" s="4"/>
      <c r="T229" s="5"/>
      <c r="U229" s="5"/>
      <c r="V229" s="5"/>
      <c r="W229" s="5"/>
      <c r="X229" s="5"/>
      <c r="Y229" s="5"/>
      <c r="Z229" s="5"/>
    </row>
    <row r="230" spans="1:26" ht="15.75" customHeight="1">
      <c r="A230" s="5"/>
      <c r="B230" s="5"/>
      <c r="C230" s="5"/>
      <c r="D230" s="5"/>
      <c r="E230" s="5"/>
      <c r="F230" s="5"/>
      <c r="G230" s="477"/>
      <c r="H230" s="5"/>
      <c r="I230" s="5"/>
      <c r="J230" s="5"/>
      <c r="K230" s="5"/>
      <c r="L230" s="5"/>
      <c r="M230" s="4"/>
      <c r="N230" s="4"/>
      <c r="O230" s="4"/>
      <c r="P230" s="4"/>
      <c r="Q230" s="4"/>
      <c r="R230" s="4"/>
      <c r="S230" s="4"/>
      <c r="T230" s="5"/>
      <c r="U230" s="5"/>
      <c r="V230" s="5"/>
      <c r="W230" s="5"/>
      <c r="X230" s="5"/>
      <c r="Y230" s="5"/>
      <c r="Z230" s="5"/>
    </row>
    <row r="231" spans="1:26" ht="15.75" customHeight="1">
      <c r="A231" s="5"/>
      <c r="B231" s="5"/>
      <c r="C231" s="5"/>
      <c r="D231" s="5"/>
      <c r="E231" s="5"/>
      <c r="F231" s="5"/>
      <c r="G231" s="477"/>
      <c r="H231" s="5"/>
      <c r="I231" s="5"/>
      <c r="J231" s="5"/>
      <c r="K231" s="5"/>
      <c r="L231" s="5"/>
      <c r="M231" s="4"/>
      <c r="N231" s="4"/>
      <c r="O231" s="4"/>
      <c r="P231" s="4"/>
      <c r="Q231" s="4"/>
      <c r="R231" s="4"/>
      <c r="S231" s="4"/>
      <c r="T231" s="5"/>
      <c r="U231" s="5"/>
      <c r="V231" s="5"/>
      <c r="W231" s="5"/>
      <c r="X231" s="5"/>
      <c r="Y231" s="5"/>
      <c r="Z231" s="5"/>
    </row>
    <row r="232" spans="1:26" ht="15.75" customHeight="1">
      <c r="A232" s="5"/>
      <c r="B232" s="5"/>
      <c r="C232" s="5"/>
      <c r="D232" s="5"/>
      <c r="E232" s="5"/>
      <c r="F232" s="5"/>
      <c r="G232" s="477"/>
      <c r="H232" s="5"/>
      <c r="I232" s="5"/>
      <c r="J232" s="5"/>
      <c r="K232" s="5"/>
      <c r="L232" s="5"/>
      <c r="M232" s="4"/>
      <c r="N232" s="4"/>
      <c r="O232" s="4"/>
      <c r="P232" s="4"/>
      <c r="Q232" s="4"/>
      <c r="R232" s="4"/>
      <c r="S232" s="4"/>
      <c r="T232" s="5"/>
      <c r="U232" s="5"/>
      <c r="V232" s="5"/>
      <c r="W232" s="5"/>
      <c r="X232" s="5"/>
      <c r="Y232" s="5"/>
      <c r="Z232" s="5"/>
    </row>
    <row r="233" spans="1:26" ht="15.75" customHeight="1">
      <c r="A233" s="5"/>
      <c r="B233" s="5"/>
      <c r="C233" s="5"/>
      <c r="D233" s="5"/>
      <c r="E233" s="5"/>
      <c r="F233" s="5"/>
      <c r="G233" s="477"/>
      <c r="H233" s="5"/>
      <c r="I233" s="5"/>
      <c r="J233" s="5"/>
      <c r="K233" s="5"/>
      <c r="L233" s="5"/>
      <c r="M233" s="4"/>
      <c r="N233" s="4"/>
      <c r="O233" s="4"/>
      <c r="P233" s="4"/>
      <c r="Q233" s="4"/>
      <c r="R233" s="4"/>
      <c r="S233" s="4"/>
      <c r="T233" s="5"/>
      <c r="U233" s="5"/>
      <c r="V233" s="5"/>
      <c r="W233" s="5"/>
      <c r="X233" s="5"/>
      <c r="Y233" s="5"/>
      <c r="Z233" s="5"/>
    </row>
    <row r="234" spans="1:26" ht="15.75" customHeight="1">
      <c r="A234" s="5"/>
      <c r="B234" s="5"/>
      <c r="C234" s="5"/>
      <c r="D234" s="5"/>
      <c r="E234" s="5"/>
      <c r="F234" s="5"/>
      <c r="G234" s="477"/>
      <c r="H234" s="5"/>
      <c r="I234" s="5"/>
      <c r="J234" s="5"/>
      <c r="K234" s="5"/>
      <c r="L234" s="5"/>
      <c r="M234" s="4"/>
      <c r="N234" s="4"/>
      <c r="O234" s="4"/>
      <c r="P234" s="4"/>
      <c r="Q234" s="4"/>
      <c r="R234" s="4"/>
      <c r="S234" s="4"/>
      <c r="T234" s="5"/>
      <c r="U234" s="5"/>
      <c r="V234" s="5"/>
      <c r="W234" s="5"/>
      <c r="X234" s="5"/>
      <c r="Y234" s="5"/>
      <c r="Z234" s="5"/>
    </row>
    <row r="235" spans="1:26" ht="15.75" customHeight="1">
      <c r="A235" s="5"/>
      <c r="B235" s="5"/>
      <c r="C235" s="5"/>
      <c r="D235" s="5"/>
      <c r="E235" s="5"/>
      <c r="F235" s="5"/>
      <c r="G235" s="477"/>
      <c r="H235" s="5"/>
      <c r="I235" s="5"/>
      <c r="J235" s="5"/>
      <c r="K235" s="5"/>
      <c r="L235" s="5"/>
      <c r="M235" s="4"/>
      <c r="N235" s="4"/>
      <c r="O235" s="4"/>
      <c r="P235" s="4"/>
      <c r="Q235" s="4"/>
      <c r="R235" s="4"/>
      <c r="S235" s="4"/>
      <c r="T235" s="5"/>
      <c r="U235" s="5"/>
      <c r="V235" s="5"/>
      <c r="W235" s="5"/>
      <c r="X235" s="5"/>
      <c r="Y235" s="5"/>
      <c r="Z235" s="5"/>
    </row>
    <row r="236" spans="1:26" ht="15.75" customHeight="1">
      <c r="A236" s="5"/>
      <c r="B236" s="5"/>
      <c r="C236" s="5"/>
      <c r="D236" s="5"/>
      <c r="E236" s="5"/>
      <c r="F236" s="5"/>
      <c r="G236" s="477"/>
      <c r="H236" s="5"/>
      <c r="I236" s="5"/>
      <c r="J236" s="5"/>
      <c r="K236" s="5"/>
      <c r="L236" s="5"/>
      <c r="M236" s="4"/>
      <c r="N236" s="4"/>
      <c r="O236" s="4"/>
      <c r="P236" s="4"/>
      <c r="Q236" s="4"/>
      <c r="R236" s="4"/>
      <c r="S236" s="4"/>
      <c r="T236" s="5"/>
      <c r="U236" s="5"/>
      <c r="V236" s="5"/>
      <c r="W236" s="5"/>
      <c r="X236" s="5"/>
      <c r="Y236" s="5"/>
      <c r="Z236" s="5"/>
    </row>
    <row r="237" spans="1:26" ht="15.75" customHeight="1">
      <c r="A237" s="5"/>
      <c r="B237" s="5"/>
      <c r="C237" s="5"/>
      <c r="D237" s="5"/>
      <c r="E237" s="5"/>
      <c r="F237" s="5"/>
      <c r="G237" s="477"/>
      <c r="H237" s="5"/>
      <c r="I237" s="5"/>
      <c r="J237" s="5"/>
      <c r="K237" s="5"/>
      <c r="L237" s="5"/>
      <c r="M237" s="4"/>
      <c r="N237" s="4"/>
      <c r="O237" s="4"/>
      <c r="P237" s="4"/>
      <c r="Q237" s="4"/>
      <c r="R237" s="4"/>
      <c r="S237" s="4"/>
      <c r="T237" s="5"/>
      <c r="U237" s="5"/>
      <c r="V237" s="5"/>
      <c r="W237" s="5"/>
      <c r="X237" s="5"/>
      <c r="Y237" s="5"/>
      <c r="Z237" s="5"/>
    </row>
    <row r="238" spans="1:26" ht="15.75" customHeight="1">
      <c r="A238" s="5"/>
      <c r="B238" s="5"/>
      <c r="C238" s="5"/>
      <c r="D238" s="5"/>
      <c r="E238" s="5"/>
      <c r="F238" s="5"/>
      <c r="G238" s="477"/>
      <c r="H238" s="5"/>
      <c r="I238" s="5"/>
      <c r="J238" s="5"/>
      <c r="K238" s="5"/>
      <c r="L238" s="5"/>
      <c r="M238" s="4"/>
      <c r="N238" s="4"/>
      <c r="O238" s="4"/>
      <c r="P238" s="4"/>
      <c r="Q238" s="4"/>
      <c r="R238" s="4"/>
      <c r="S238" s="4"/>
      <c r="T238" s="5"/>
      <c r="U238" s="5"/>
      <c r="V238" s="5"/>
      <c r="W238" s="5"/>
      <c r="X238" s="5"/>
      <c r="Y238" s="5"/>
      <c r="Z238" s="5"/>
    </row>
    <row r="239" spans="1:26" ht="15.75" customHeight="1">
      <c r="A239" s="5"/>
      <c r="B239" s="5"/>
      <c r="C239" s="5"/>
      <c r="D239" s="5"/>
      <c r="E239" s="5"/>
      <c r="F239" s="5"/>
      <c r="G239" s="477"/>
      <c r="H239" s="5"/>
      <c r="I239" s="5"/>
      <c r="J239" s="5"/>
      <c r="K239" s="5"/>
      <c r="L239" s="5"/>
      <c r="M239" s="4"/>
      <c r="N239" s="4"/>
      <c r="O239" s="4"/>
      <c r="P239" s="4"/>
      <c r="Q239" s="4"/>
      <c r="R239" s="4"/>
      <c r="S239" s="4"/>
      <c r="T239" s="5"/>
      <c r="U239" s="5"/>
      <c r="V239" s="5"/>
      <c r="W239" s="5"/>
      <c r="X239" s="5"/>
      <c r="Y239" s="5"/>
      <c r="Z239" s="5"/>
    </row>
    <row r="240" spans="1:26" ht="15.75" customHeight="1">
      <c r="A240" s="5"/>
      <c r="B240" s="5"/>
      <c r="C240" s="5"/>
      <c r="D240" s="5"/>
      <c r="E240" s="5"/>
      <c r="F240" s="5"/>
      <c r="G240" s="477"/>
      <c r="H240" s="5"/>
      <c r="I240" s="5"/>
      <c r="J240" s="5"/>
      <c r="K240" s="5"/>
      <c r="L240" s="5"/>
      <c r="M240" s="4"/>
      <c r="N240" s="4"/>
      <c r="O240" s="4"/>
      <c r="P240" s="4"/>
      <c r="Q240" s="4"/>
      <c r="R240" s="4"/>
      <c r="S240" s="4"/>
      <c r="T240" s="5"/>
      <c r="U240" s="5"/>
      <c r="V240" s="5"/>
      <c r="W240" s="5"/>
      <c r="X240" s="5"/>
      <c r="Y240" s="5"/>
      <c r="Z240" s="5"/>
    </row>
    <row r="241" spans="1:26" ht="15.75" customHeight="1">
      <c r="A241" s="5"/>
      <c r="B241" s="5"/>
      <c r="C241" s="5"/>
      <c r="D241" s="5"/>
      <c r="E241" s="5"/>
      <c r="F241" s="5"/>
      <c r="G241" s="477"/>
      <c r="H241" s="5"/>
      <c r="I241" s="5"/>
      <c r="J241" s="5"/>
      <c r="K241" s="5"/>
      <c r="L241" s="5"/>
      <c r="M241" s="4"/>
      <c r="N241" s="4"/>
      <c r="O241" s="4"/>
      <c r="P241" s="4"/>
      <c r="Q241" s="4"/>
      <c r="R241" s="4"/>
      <c r="S241" s="4"/>
      <c r="T241" s="5"/>
      <c r="U241" s="5"/>
      <c r="V241" s="5"/>
      <c r="W241" s="5"/>
      <c r="X241" s="5"/>
      <c r="Y241" s="5"/>
      <c r="Z241" s="5"/>
    </row>
    <row r="242" spans="1:26" ht="15.75" customHeight="1">
      <c r="A242" s="5"/>
      <c r="B242" s="5"/>
      <c r="C242" s="5"/>
      <c r="D242" s="5"/>
      <c r="E242" s="5"/>
      <c r="F242" s="5"/>
      <c r="G242" s="477"/>
      <c r="H242" s="5"/>
      <c r="I242" s="5"/>
      <c r="J242" s="5"/>
      <c r="K242" s="5"/>
      <c r="L242" s="5"/>
      <c r="M242" s="4"/>
      <c r="N242" s="4"/>
      <c r="O242" s="4"/>
      <c r="P242" s="4"/>
      <c r="Q242" s="4"/>
      <c r="R242" s="4"/>
      <c r="S242" s="4"/>
      <c r="T242" s="5"/>
      <c r="U242" s="5"/>
      <c r="V242" s="5"/>
      <c r="W242" s="5"/>
      <c r="X242" s="5"/>
      <c r="Y242" s="5"/>
      <c r="Z242" s="5"/>
    </row>
    <row r="243" spans="1:26" ht="15.75" customHeight="1">
      <c r="A243" s="5"/>
      <c r="B243" s="5"/>
      <c r="C243" s="5"/>
      <c r="D243" s="5"/>
      <c r="E243" s="5"/>
      <c r="F243" s="5"/>
      <c r="G243" s="477"/>
      <c r="H243" s="5"/>
      <c r="I243" s="5"/>
      <c r="J243" s="5"/>
      <c r="K243" s="5"/>
      <c r="L243" s="5"/>
      <c r="M243" s="4"/>
      <c r="N243" s="4"/>
      <c r="O243" s="4"/>
      <c r="P243" s="4"/>
      <c r="Q243" s="4"/>
      <c r="R243" s="4"/>
      <c r="S243" s="4"/>
      <c r="T243" s="5"/>
      <c r="U243" s="5"/>
      <c r="V243" s="5"/>
      <c r="W243" s="5"/>
      <c r="X243" s="5"/>
      <c r="Y243" s="5"/>
      <c r="Z243" s="5"/>
    </row>
    <row r="244" spans="1:26" ht="15.75" customHeight="1">
      <c r="A244" s="5"/>
      <c r="B244" s="5"/>
      <c r="C244" s="5"/>
      <c r="D244" s="5"/>
      <c r="E244" s="5"/>
      <c r="F244" s="5"/>
      <c r="G244" s="477"/>
      <c r="H244" s="5"/>
      <c r="I244" s="5"/>
      <c r="J244" s="5"/>
      <c r="K244" s="5"/>
      <c r="L244" s="5"/>
      <c r="M244" s="4"/>
      <c r="N244" s="4"/>
      <c r="O244" s="4"/>
      <c r="P244" s="4"/>
      <c r="Q244" s="4"/>
      <c r="R244" s="4"/>
      <c r="S244" s="4"/>
      <c r="T244" s="5"/>
      <c r="U244" s="5"/>
      <c r="V244" s="5"/>
      <c r="W244" s="5"/>
      <c r="X244" s="5"/>
      <c r="Y244" s="5"/>
      <c r="Z244" s="5"/>
    </row>
    <row r="245" spans="1:26" ht="15.75" customHeight="1">
      <c r="A245" s="5"/>
      <c r="B245" s="5"/>
      <c r="C245" s="5"/>
      <c r="D245" s="5"/>
      <c r="E245" s="5"/>
      <c r="F245" s="5"/>
      <c r="G245" s="477"/>
      <c r="H245" s="5"/>
      <c r="I245" s="5"/>
      <c r="J245" s="5"/>
      <c r="K245" s="5"/>
      <c r="L245" s="5"/>
      <c r="M245" s="4"/>
      <c r="N245" s="4"/>
      <c r="O245" s="4"/>
      <c r="P245" s="4"/>
      <c r="Q245" s="4"/>
      <c r="R245" s="4"/>
      <c r="S245" s="4"/>
      <c r="T245" s="5"/>
      <c r="U245" s="5"/>
      <c r="V245" s="5"/>
      <c r="W245" s="5"/>
      <c r="X245" s="5"/>
      <c r="Y245" s="5"/>
      <c r="Z245" s="5"/>
    </row>
    <row r="246" spans="1:26" ht="15.75" customHeight="1">
      <c r="A246" s="5"/>
      <c r="B246" s="5"/>
      <c r="C246" s="5"/>
      <c r="D246" s="5"/>
      <c r="E246" s="5"/>
      <c r="F246" s="5"/>
      <c r="G246" s="477"/>
      <c r="H246" s="5"/>
      <c r="I246" s="5"/>
      <c r="J246" s="5"/>
      <c r="K246" s="5"/>
      <c r="L246" s="5"/>
      <c r="M246" s="4"/>
      <c r="N246" s="4"/>
      <c r="O246" s="4"/>
      <c r="P246" s="4"/>
      <c r="Q246" s="4"/>
      <c r="R246" s="4"/>
      <c r="S246" s="4"/>
      <c r="T246" s="5"/>
      <c r="U246" s="5"/>
      <c r="V246" s="5"/>
      <c r="W246" s="5"/>
      <c r="X246" s="5"/>
      <c r="Y246" s="5"/>
      <c r="Z246" s="5"/>
    </row>
    <row r="247" spans="1:26" ht="15.75" customHeight="1">
      <c r="A247" s="5"/>
      <c r="B247" s="5"/>
      <c r="C247" s="5"/>
      <c r="D247" s="5"/>
      <c r="E247" s="5"/>
      <c r="F247" s="5"/>
      <c r="G247" s="477"/>
      <c r="H247" s="5"/>
      <c r="I247" s="5"/>
      <c r="J247" s="5"/>
      <c r="K247" s="5"/>
      <c r="L247" s="5"/>
      <c r="M247" s="4"/>
      <c r="N247" s="4"/>
      <c r="O247" s="4"/>
      <c r="P247" s="4"/>
      <c r="Q247" s="4"/>
      <c r="R247" s="4"/>
      <c r="S247" s="4"/>
      <c r="T247" s="5"/>
      <c r="U247" s="5"/>
      <c r="V247" s="5"/>
      <c r="W247" s="5"/>
      <c r="X247" s="5"/>
      <c r="Y247" s="5"/>
      <c r="Z247" s="5"/>
    </row>
    <row r="248" spans="1:26" ht="15.75" customHeight="1">
      <c r="A248" s="5"/>
      <c r="B248" s="5"/>
      <c r="C248" s="5"/>
      <c r="D248" s="5"/>
      <c r="E248" s="5"/>
      <c r="F248" s="5"/>
      <c r="G248" s="477"/>
      <c r="H248" s="5"/>
      <c r="I248" s="5"/>
      <c r="J248" s="5"/>
      <c r="K248" s="5"/>
      <c r="L248" s="5"/>
      <c r="M248" s="4"/>
      <c r="N248" s="4"/>
      <c r="O248" s="4"/>
      <c r="P248" s="4"/>
      <c r="Q248" s="4"/>
      <c r="R248" s="4"/>
      <c r="S248" s="4"/>
      <c r="T248" s="5"/>
      <c r="U248" s="5"/>
      <c r="V248" s="5"/>
      <c r="W248" s="5"/>
      <c r="X248" s="5"/>
      <c r="Y248" s="5"/>
      <c r="Z248" s="5"/>
    </row>
    <row r="249" spans="1:26" ht="15.75" customHeight="1">
      <c r="A249" s="5"/>
      <c r="B249" s="5"/>
      <c r="C249" s="5"/>
      <c r="D249" s="5"/>
      <c r="E249" s="5"/>
      <c r="F249" s="5"/>
      <c r="G249" s="477"/>
      <c r="H249" s="5"/>
      <c r="I249" s="5"/>
      <c r="J249" s="5"/>
      <c r="K249" s="5"/>
      <c r="L249" s="5"/>
      <c r="M249" s="4"/>
      <c r="N249" s="4"/>
      <c r="O249" s="4"/>
      <c r="P249" s="4"/>
      <c r="Q249" s="4"/>
      <c r="R249" s="4"/>
      <c r="S249" s="4"/>
      <c r="T249" s="5"/>
      <c r="U249" s="5"/>
      <c r="V249" s="5"/>
      <c r="W249" s="5"/>
      <c r="X249" s="5"/>
      <c r="Y249" s="5"/>
      <c r="Z249" s="5"/>
    </row>
    <row r="250" spans="1:26" ht="15.75" customHeight="1">
      <c r="A250" s="5"/>
      <c r="B250" s="5"/>
      <c r="C250" s="5"/>
      <c r="D250" s="5"/>
      <c r="E250" s="5"/>
      <c r="F250" s="5"/>
      <c r="G250" s="477"/>
      <c r="H250" s="5"/>
      <c r="I250" s="5"/>
      <c r="J250" s="5"/>
      <c r="K250" s="5"/>
      <c r="L250" s="5"/>
      <c r="M250" s="4"/>
      <c r="N250" s="4"/>
      <c r="O250" s="4"/>
      <c r="P250" s="4"/>
      <c r="Q250" s="4"/>
      <c r="R250" s="4"/>
      <c r="S250" s="4"/>
      <c r="T250" s="5"/>
      <c r="U250" s="5"/>
      <c r="V250" s="5"/>
      <c r="W250" s="5"/>
      <c r="X250" s="5"/>
      <c r="Y250" s="5"/>
      <c r="Z250" s="5"/>
    </row>
    <row r="251" spans="1:26" ht="15.75" customHeight="1">
      <c r="A251" s="5"/>
      <c r="B251" s="5"/>
      <c r="C251" s="5"/>
      <c r="D251" s="5"/>
      <c r="E251" s="5"/>
      <c r="F251" s="5"/>
      <c r="G251" s="477"/>
      <c r="H251" s="5"/>
      <c r="I251" s="5"/>
      <c r="J251" s="5"/>
      <c r="K251" s="5"/>
      <c r="L251" s="5"/>
      <c r="M251" s="4"/>
      <c r="N251" s="4"/>
      <c r="O251" s="4"/>
      <c r="P251" s="4"/>
      <c r="Q251" s="4"/>
      <c r="R251" s="4"/>
      <c r="S251" s="4"/>
      <c r="T251" s="5"/>
      <c r="U251" s="5"/>
      <c r="V251" s="5"/>
      <c r="W251" s="5"/>
      <c r="X251" s="5"/>
      <c r="Y251" s="5"/>
      <c r="Z251" s="5"/>
    </row>
    <row r="252" spans="1:26" ht="15.75" customHeight="1">
      <c r="A252" s="5"/>
      <c r="B252" s="5"/>
      <c r="C252" s="5"/>
      <c r="D252" s="5"/>
      <c r="E252" s="5"/>
      <c r="F252" s="5"/>
      <c r="G252" s="477"/>
      <c r="H252" s="5"/>
      <c r="I252" s="5"/>
      <c r="J252" s="5"/>
      <c r="K252" s="5"/>
      <c r="L252" s="5"/>
      <c r="M252" s="4"/>
      <c r="N252" s="4"/>
      <c r="O252" s="4"/>
      <c r="P252" s="4"/>
      <c r="Q252" s="4"/>
      <c r="R252" s="4"/>
      <c r="S252" s="4"/>
      <c r="T252" s="5"/>
      <c r="U252" s="5"/>
      <c r="V252" s="5"/>
      <c r="W252" s="5"/>
      <c r="X252" s="5"/>
      <c r="Y252" s="5"/>
      <c r="Z252" s="5"/>
    </row>
    <row r="253" spans="1:26" ht="15.75" customHeight="1">
      <c r="A253" s="5"/>
      <c r="B253" s="5"/>
      <c r="C253" s="5"/>
      <c r="D253" s="5"/>
      <c r="E253" s="5"/>
      <c r="F253" s="5"/>
      <c r="G253" s="477"/>
      <c r="H253" s="5"/>
      <c r="I253" s="5"/>
      <c r="J253" s="5"/>
      <c r="K253" s="5"/>
      <c r="L253" s="5"/>
      <c r="M253" s="4"/>
      <c r="N253" s="4"/>
      <c r="O253" s="4"/>
      <c r="P253" s="4"/>
      <c r="Q253" s="4"/>
      <c r="R253" s="4"/>
      <c r="S253" s="4"/>
      <c r="T253" s="5"/>
      <c r="U253" s="5"/>
      <c r="V253" s="5"/>
      <c r="W253" s="5"/>
      <c r="X253" s="5"/>
      <c r="Y253" s="5"/>
      <c r="Z253" s="5"/>
    </row>
    <row r="254" spans="1:26" ht="15.75" customHeight="1">
      <c r="A254" s="5"/>
      <c r="B254" s="5"/>
      <c r="C254" s="5"/>
      <c r="D254" s="5"/>
      <c r="E254" s="5"/>
      <c r="F254" s="5"/>
      <c r="G254" s="477"/>
      <c r="H254" s="5"/>
      <c r="I254" s="5"/>
      <c r="J254" s="5"/>
      <c r="K254" s="5"/>
      <c r="L254" s="5"/>
      <c r="M254" s="4"/>
      <c r="N254" s="4"/>
      <c r="O254" s="4"/>
      <c r="P254" s="4"/>
      <c r="Q254" s="4"/>
      <c r="R254" s="4"/>
      <c r="S254" s="4"/>
      <c r="T254" s="5"/>
      <c r="U254" s="5"/>
      <c r="V254" s="5"/>
      <c r="W254" s="5"/>
      <c r="X254" s="5"/>
      <c r="Y254" s="5"/>
      <c r="Z254" s="5"/>
    </row>
    <row r="255" spans="1:26" ht="15.75" customHeight="1">
      <c r="A255" s="5"/>
      <c r="B255" s="5"/>
      <c r="C255" s="5"/>
      <c r="D255" s="5"/>
      <c r="E255" s="5"/>
      <c r="F255" s="5"/>
      <c r="G255" s="477"/>
      <c r="H255" s="5"/>
      <c r="I255" s="5"/>
      <c r="J255" s="5"/>
      <c r="K255" s="5"/>
      <c r="L255" s="5"/>
      <c r="M255" s="4"/>
      <c r="N255" s="4"/>
      <c r="O255" s="4"/>
      <c r="P255" s="4"/>
      <c r="Q255" s="4"/>
      <c r="R255" s="4"/>
      <c r="S255" s="4"/>
      <c r="T255" s="5"/>
      <c r="U255" s="5"/>
      <c r="V255" s="5"/>
      <c r="W255" s="5"/>
      <c r="X255" s="5"/>
      <c r="Y255" s="5"/>
      <c r="Z255" s="5"/>
    </row>
    <row r="256" spans="1:26" ht="15.75" customHeight="1">
      <c r="A256" s="5"/>
      <c r="B256" s="5"/>
      <c r="C256" s="5"/>
      <c r="D256" s="5"/>
      <c r="E256" s="5"/>
      <c r="F256" s="5"/>
      <c r="G256" s="477"/>
      <c r="H256" s="5"/>
      <c r="I256" s="5"/>
      <c r="J256" s="5"/>
      <c r="K256" s="5"/>
      <c r="L256" s="5"/>
      <c r="M256" s="4"/>
      <c r="N256" s="4"/>
      <c r="O256" s="4"/>
      <c r="P256" s="4"/>
      <c r="Q256" s="4"/>
      <c r="R256" s="4"/>
      <c r="S256" s="4"/>
      <c r="T256" s="5"/>
      <c r="U256" s="5"/>
      <c r="V256" s="5"/>
      <c r="W256" s="5"/>
      <c r="X256" s="5"/>
      <c r="Y256" s="5"/>
      <c r="Z256" s="5"/>
    </row>
    <row r="257" spans="1:26" ht="15.75" customHeight="1">
      <c r="A257" s="5"/>
      <c r="B257" s="5"/>
      <c r="C257" s="5"/>
      <c r="D257" s="5"/>
      <c r="E257" s="5"/>
      <c r="F257" s="5"/>
      <c r="G257" s="477"/>
      <c r="H257" s="5"/>
      <c r="I257" s="5"/>
      <c r="J257" s="5"/>
      <c r="K257" s="5"/>
      <c r="L257" s="5"/>
      <c r="M257" s="4"/>
      <c r="N257" s="4"/>
      <c r="O257" s="4"/>
      <c r="P257" s="4"/>
      <c r="Q257" s="4"/>
      <c r="R257" s="4"/>
      <c r="S257" s="4"/>
      <c r="T257" s="5"/>
      <c r="U257" s="5"/>
      <c r="V257" s="5"/>
      <c r="W257" s="5"/>
      <c r="X257" s="5"/>
      <c r="Y257" s="5"/>
      <c r="Z257" s="5"/>
    </row>
    <row r="258" spans="1:26" ht="15.75" customHeight="1">
      <c r="A258" s="5"/>
      <c r="B258" s="5"/>
      <c r="C258" s="5"/>
      <c r="D258" s="5"/>
      <c r="E258" s="5"/>
      <c r="F258" s="5"/>
      <c r="G258" s="477"/>
      <c r="H258" s="5"/>
      <c r="I258" s="5"/>
      <c r="J258" s="5"/>
      <c r="K258" s="5"/>
      <c r="L258" s="5"/>
      <c r="M258" s="4"/>
      <c r="N258" s="4"/>
      <c r="O258" s="4"/>
      <c r="P258" s="4"/>
      <c r="Q258" s="4"/>
      <c r="R258" s="4"/>
      <c r="S258" s="4"/>
      <c r="T258" s="5"/>
      <c r="U258" s="5"/>
      <c r="V258" s="5"/>
      <c r="W258" s="5"/>
      <c r="X258" s="5"/>
      <c r="Y258" s="5"/>
      <c r="Z258" s="5"/>
    </row>
    <row r="259" spans="1:26" ht="15.75" customHeight="1">
      <c r="A259" s="5"/>
      <c r="B259" s="5"/>
      <c r="C259" s="5"/>
      <c r="D259" s="5"/>
      <c r="E259" s="5"/>
      <c r="F259" s="5"/>
      <c r="G259" s="477"/>
      <c r="H259" s="5"/>
      <c r="I259" s="5"/>
      <c r="J259" s="5"/>
      <c r="K259" s="5"/>
      <c r="L259" s="5"/>
      <c r="M259" s="4"/>
      <c r="N259" s="4"/>
      <c r="O259" s="4"/>
      <c r="P259" s="4"/>
      <c r="Q259" s="4"/>
      <c r="R259" s="4"/>
      <c r="S259" s="4"/>
      <c r="T259" s="5"/>
      <c r="U259" s="5"/>
      <c r="V259" s="5"/>
      <c r="W259" s="5"/>
      <c r="X259" s="5"/>
      <c r="Y259" s="5"/>
      <c r="Z259" s="5"/>
    </row>
    <row r="260" spans="1:26" ht="15.75" customHeight="1">
      <c r="A260" s="5"/>
      <c r="B260" s="5"/>
      <c r="C260" s="5"/>
      <c r="D260" s="5"/>
      <c r="E260" s="5"/>
      <c r="F260" s="5"/>
      <c r="G260" s="477"/>
      <c r="H260" s="5"/>
      <c r="I260" s="5"/>
      <c r="J260" s="5"/>
      <c r="K260" s="5"/>
      <c r="L260" s="5"/>
      <c r="M260" s="4"/>
      <c r="N260" s="4"/>
      <c r="O260" s="4"/>
      <c r="P260" s="4"/>
      <c r="Q260" s="4"/>
      <c r="R260" s="4"/>
      <c r="S260" s="4"/>
      <c r="T260" s="5"/>
      <c r="U260" s="5"/>
      <c r="V260" s="5"/>
      <c r="W260" s="5"/>
      <c r="X260" s="5"/>
      <c r="Y260" s="5"/>
      <c r="Z260" s="5"/>
    </row>
    <row r="261" spans="1:26" ht="15.75" customHeight="1">
      <c r="A261" s="5"/>
      <c r="B261" s="5"/>
      <c r="C261" s="5"/>
      <c r="D261" s="5"/>
      <c r="E261" s="5"/>
      <c r="F261" s="5"/>
      <c r="G261" s="477"/>
      <c r="H261" s="5"/>
      <c r="I261" s="5"/>
      <c r="J261" s="5"/>
      <c r="K261" s="5"/>
      <c r="L261" s="5"/>
      <c r="M261" s="4"/>
      <c r="N261" s="4"/>
      <c r="O261" s="4"/>
      <c r="P261" s="4"/>
      <c r="Q261" s="4"/>
      <c r="R261" s="4"/>
      <c r="S261" s="4"/>
      <c r="T261" s="5"/>
      <c r="U261" s="5"/>
      <c r="V261" s="5"/>
      <c r="W261" s="5"/>
      <c r="X261" s="5"/>
      <c r="Y261" s="5"/>
      <c r="Z261" s="5"/>
    </row>
    <row r="262" spans="1:26" ht="15.75" customHeight="1">
      <c r="A262" s="5"/>
      <c r="B262" s="5"/>
      <c r="C262" s="5"/>
      <c r="D262" s="5"/>
      <c r="E262" s="5"/>
      <c r="F262" s="5"/>
      <c r="G262" s="477"/>
      <c r="H262" s="5"/>
      <c r="I262" s="5"/>
      <c r="J262" s="5"/>
      <c r="K262" s="5"/>
      <c r="L262" s="5"/>
      <c r="M262" s="4"/>
      <c r="N262" s="4"/>
      <c r="O262" s="4"/>
      <c r="P262" s="4"/>
      <c r="Q262" s="4"/>
      <c r="R262" s="4"/>
      <c r="S262" s="4"/>
      <c r="T262" s="5"/>
      <c r="U262" s="5"/>
      <c r="V262" s="5"/>
      <c r="W262" s="5"/>
      <c r="X262" s="5"/>
      <c r="Y262" s="5"/>
      <c r="Z262" s="5"/>
    </row>
    <row r="263" spans="1:26" ht="15.75" customHeight="1">
      <c r="A263" s="5"/>
      <c r="B263" s="5"/>
      <c r="C263" s="5"/>
      <c r="D263" s="5"/>
      <c r="E263" s="5"/>
      <c r="F263" s="5"/>
      <c r="G263" s="477"/>
      <c r="H263" s="5"/>
      <c r="I263" s="5"/>
      <c r="J263" s="5"/>
      <c r="K263" s="5"/>
      <c r="L263" s="5"/>
      <c r="M263" s="4"/>
      <c r="N263" s="4"/>
      <c r="O263" s="4"/>
      <c r="P263" s="4"/>
      <c r="Q263" s="4"/>
      <c r="R263" s="4"/>
      <c r="S263" s="4"/>
      <c r="T263" s="5"/>
      <c r="U263" s="5"/>
      <c r="V263" s="5"/>
      <c r="W263" s="5"/>
      <c r="X263" s="5"/>
      <c r="Y263" s="5"/>
      <c r="Z263" s="5"/>
    </row>
    <row r="264" spans="1:26" ht="15.75" customHeight="1">
      <c r="A264" s="5"/>
      <c r="B264" s="5"/>
      <c r="C264" s="5"/>
      <c r="D264" s="5"/>
      <c r="E264" s="5"/>
      <c r="F264" s="5"/>
      <c r="G264" s="477"/>
      <c r="H264" s="5"/>
      <c r="I264" s="5"/>
      <c r="J264" s="5"/>
      <c r="K264" s="5"/>
      <c r="L264" s="5"/>
      <c r="M264" s="4"/>
      <c r="N264" s="4"/>
      <c r="O264" s="4"/>
      <c r="P264" s="4"/>
      <c r="Q264" s="4"/>
      <c r="R264" s="4"/>
      <c r="S264" s="4"/>
      <c r="T264" s="5"/>
      <c r="U264" s="5"/>
      <c r="V264" s="5"/>
      <c r="W264" s="5"/>
      <c r="X264" s="5"/>
      <c r="Y264" s="5"/>
      <c r="Z264" s="5"/>
    </row>
    <row r="265" spans="1:26" ht="15.75" customHeight="1">
      <c r="A265" s="5"/>
      <c r="B265" s="5"/>
      <c r="C265" s="5"/>
      <c r="D265" s="5"/>
      <c r="E265" s="5"/>
      <c r="F265" s="5"/>
      <c r="G265" s="477"/>
      <c r="H265" s="5"/>
      <c r="I265" s="5"/>
      <c r="J265" s="5"/>
      <c r="K265" s="5"/>
      <c r="L265" s="5"/>
      <c r="M265" s="4"/>
      <c r="N265" s="4"/>
      <c r="O265" s="4"/>
      <c r="P265" s="4"/>
      <c r="Q265" s="4"/>
      <c r="R265" s="4"/>
      <c r="S265" s="4"/>
      <c r="T265" s="5"/>
      <c r="U265" s="5"/>
      <c r="V265" s="5"/>
      <c r="W265" s="5"/>
      <c r="X265" s="5"/>
      <c r="Y265" s="5"/>
      <c r="Z265" s="5"/>
    </row>
    <row r="266" spans="1:26" ht="15.75" customHeight="1">
      <c r="A266" s="5"/>
      <c r="B266" s="5"/>
      <c r="C266" s="5"/>
      <c r="D266" s="5"/>
      <c r="E266" s="5"/>
      <c r="F266" s="5"/>
      <c r="G266" s="477"/>
      <c r="H266" s="5"/>
      <c r="I266" s="5"/>
      <c r="J266" s="5"/>
      <c r="K266" s="5"/>
      <c r="L266" s="5"/>
      <c r="M266" s="4"/>
      <c r="N266" s="4"/>
      <c r="O266" s="4"/>
      <c r="P266" s="4"/>
      <c r="Q266" s="4"/>
      <c r="R266" s="4"/>
      <c r="S266" s="4"/>
      <c r="T266" s="5"/>
      <c r="U266" s="5"/>
      <c r="V266" s="5"/>
      <c r="W266" s="5"/>
      <c r="X266" s="5"/>
      <c r="Y266" s="5"/>
      <c r="Z266" s="5"/>
    </row>
    <row r="267" spans="1:26" ht="15.75" customHeight="1">
      <c r="A267" s="5"/>
      <c r="B267" s="5"/>
      <c r="C267" s="5"/>
      <c r="D267" s="5"/>
      <c r="E267" s="5"/>
      <c r="F267" s="5"/>
      <c r="G267" s="477"/>
      <c r="H267" s="5"/>
      <c r="I267" s="5"/>
      <c r="J267" s="5"/>
      <c r="K267" s="5"/>
      <c r="L267" s="5"/>
      <c r="M267" s="4"/>
      <c r="N267" s="4"/>
      <c r="O267" s="4"/>
      <c r="P267" s="4"/>
      <c r="Q267" s="4"/>
      <c r="R267" s="4"/>
      <c r="S267" s="4"/>
      <c r="T267" s="5"/>
      <c r="U267" s="5"/>
      <c r="V267" s="5"/>
      <c r="W267" s="5"/>
      <c r="X267" s="5"/>
      <c r="Y267" s="5"/>
      <c r="Z267" s="5"/>
    </row>
    <row r="268" spans="1:26" ht="15.75" customHeight="1">
      <c r="A268" s="5"/>
      <c r="B268" s="5"/>
      <c r="C268" s="5"/>
      <c r="D268" s="5"/>
      <c r="E268" s="5"/>
      <c r="F268" s="5"/>
      <c r="G268" s="477"/>
      <c r="H268" s="5"/>
      <c r="I268" s="5"/>
      <c r="J268" s="5"/>
      <c r="K268" s="5"/>
      <c r="L268" s="5"/>
      <c r="M268" s="4"/>
      <c r="N268" s="4"/>
      <c r="O268" s="4"/>
      <c r="P268" s="4"/>
      <c r="Q268" s="4"/>
      <c r="R268" s="4"/>
      <c r="S268" s="4"/>
      <c r="T268" s="5"/>
      <c r="U268" s="5"/>
      <c r="V268" s="5"/>
      <c r="W268" s="5"/>
      <c r="X268" s="5"/>
      <c r="Y268" s="5"/>
      <c r="Z268" s="5"/>
    </row>
    <row r="269" spans="1:26" ht="15.75" customHeight="1">
      <c r="A269" s="5"/>
      <c r="B269" s="5"/>
      <c r="C269" s="5"/>
      <c r="D269" s="5"/>
      <c r="E269" s="5"/>
      <c r="F269" s="5"/>
      <c r="G269" s="477"/>
      <c r="H269" s="5"/>
      <c r="I269" s="5"/>
      <c r="J269" s="5"/>
      <c r="K269" s="5"/>
      <c r="L269" s="5"/>
      <c r="M269" s="4"/>
      <c r="N269" s="4"/>
      <c r="O269" s="4"/>
      <c r="P269" s="4"/>
      <c r="Q269" s="4"/>
      <c r="R269" s="4"/>
      <c r="S269" s="4"/>
      <c r="T269" s="5"/>
      <c r="U269" s="5"/>
      <c r="V269" s="5"/>
      <c r="W269" s="5"/>
      <c r="X269" s="5"/>
      <c r="Y269" s="5"/>
      <c r="Z269" s="5"/>
    </row>
    <row r="270" spans="1:26" ht="15.75" customHeight="1">
      <c r="A270" s="5"/>
      <c r="B270" s="5"/>
      <c r="C270" s="5"/>
      <c r="D270" s="5"/>
      <c r="E270" s="5"/>
      <c r="F270" s="5"/>
      <c r="G270" s="477"/>
      <c r="H270" s="5"/>
      <c r="I270" s="5"/>
      <c r="J270" s="5"/>
      <c r="K270" s="5"/>
      <c r="L270" s="5"/>
      <c r="M270" s="4"/>
      <c r="N270" s="4"/>
      <c r="O270" s="4"/>
      <c r="P270" s="4"/>
      <c r="Q270" s="4"/>
      <c r="R270" s="4"/>
      <c r="S270" s="4"/>
      <c r="T270" s="5"/>
      <c r="U270" s="5"/>
      <c r="V270" s="5"/>
      <c r="W270" s="5"/>
      <c r="X270" s="5"/>
      <c r="Y270" s="5"/>
      <c r="Z270" s="5"/>
    </row>
    <row r="271" spans="1:26" ht="15.75" customHeight="1">
      <c r="A271" s="5"/>
      <c r="B271" s="5"/>
      <c r="C271" s="5"/>
      <c r="D271" s="5"/>
      <c r="E271" s="5"/>
      <c r="F271" s="5"/>
      <c r="G271" s="477"/>
      <c r="H271" s="5"/>
      <c r="I271" s="5"/>
      <c r="J271" s="5"/>
      <c r="K271" s="5"/>
      <c r="L271" s="5"/>
      <c r="M271" s="4"/>
      <c r="N271" s="4"/>
      <c r="O271" s="4"/>
      <c r="P271" s="4"/>
      <c r="Q271" s="4"/>
      <c r="R271" s="4"/>
      <c r="S271" s="4"/>
      <c r="T271" s="5"/>
      <c r="U271" s="5"/>
      <c r="V271" s="5"/>
      <c r="W271" s="5"/>
      <c r="X271" s="5"/>
      <c r="Y271" s="5"/>
      <c r="Z271" s="5"/>
    </row>
    <row r="272" spans="1:26" ht="15.75" customHeight="1">
      <c r="A272" s="5"/>
      <c r="B272" s="5"/>
      <c r="C272" s="5"/>
      <c r="D272" s="5"/>
      <c r="E272" s="5"/>
      <c r="F272" s="5"/>
      <c r="G272" s="477"/>
      <c r="H272" s="5"/>
      <c r="I272" s="5"/>
      <c r="J272" s="5"/>
      <c r="K272" s="5"/>
      <c r="L272" s="5"/>
      <c r="M272" s="4"/>
      <c r="N272" s="4"/>
      <c r="O272" s="4"/>
      <c r="P272" s="4"/>
      <c r="Q272" s="4"/>
      <c r="R272" s="4"/>
      <c r="S272" s="4"/>
      <c r="T272" s="5"/>
      <c r="U272" s="5"/>
      <c r="V272" s="5"/>
      <c r="W272" s="5"/>
      <c r="X272" s="5"/>
      <c r="Y272" s="5"/>
      <c r="Z272" s="5"/>
    </row>
    <row r="273" spans="1:26" ht="15.75" customHeight="1">
      <c r="A273" s="5"/>
      <c r="B273" s="5"/>
      <c r="C273" s="5"/>
      <c r="D273" s="5"/>
      <c r="E273" s="5"/>
      <c r="F273" s="5"/>
      <c r="G273" s="477"/>
      <c r="H273" s="5"/>
      <c r="I273" s="5"/>
      <c r="J273" s="5"/>
      <c r="K273" s="5"/>
      <c r="L273" s="5"/>
      <c r="M273" s="4"/>
      <c r="N273" s="4"/>
      <c r="O273" s="4"/>
      <c r="P273" s="4"/>
      <c r="Q273" s="4"/>
      <c r="R273" s="4"/>
      <c r="S273" s="4"/>
      <c r="T273" s="5"/>
      <c r="U273" s="5"/>
      <c r="V273" s="5"/>
      <c r="W273" s="5"/>
      <c r="X273" s="5"/>
      <c r="Y273" s="5"/>
      <c r="Z273" s="5"/>
    </row>
    <row r="274" spans="1:26" ht="15.75" customHeight="1">
      <c r="A274" s="5"/>
      <c r="B274" s="5"/>
      <c r="C274" s="5"/>
      <c r="D274" s="5"/>
      <c r="E274" s="5"/>
      <c r="F274" s="5"/>
      <c r="G274" s="477"/>
      <c r="H274" s="5"/>
      <c r="I274" s="5"/>
      <c r="J274" s="5"/>
      <c r="K274" s="5"/>
      <c r="L274" s="5"/>
      <c r="M274" s="4"/>
      <c r="N274" s="4"/>
      <c r="O274" s="4"/>
      <c r="P274" s="4"/>
      <c r="Q274" s="4"/>
      <c r="R274" s="4"/>
      <c r="S274" s="4"/>
      <c r="T274" s="5"/>
      <c r="U274" s="5"/>
      <c r="V274" s="5"/>
      <c r="W274" s="5"/>
      <c r="X274" s="5"/>
      <c r="Y274" s="5"/>
      <c r="Z274" s="5"/>
    </row>
    <row r="275" spans="1:26" ht="15.75" customHeight="1">
      <c r="A275" s="5"/>
      <c r="B275" s="5"/>
      <c r="C275" s="5"/>
      <c r="D275" s="5"/>
      <c r="E275" s="5"/>
      <c r="F275" s="5"/>
      <c r="G275" s="477"/>
      <c r="H275" s="5"/>
      <c r="I275" s="5"/>
      <c r="J275" s="5"/>
      <c r="K275" s="5"/>
      <c r="L275" s="5"/>
      <c r="M275" s="4"/>
      <c r="N275" s="4"/>
      <c r="O275" s="4"/>
      <c r="P275" s="4"/>
      <c r="Q275" s="4"/>
      <c r="R275" s="4"/>
      <c r="S275" s="4"/>
      <c r="T275" s="5"/>
      <c r="U275" s="5"/>
      <c r="V275" s="5"/>
      <c r="W275" s="5"/>
      <c r="X275" s="5"/>
      <c r="Y275" s="5"/>
      <c r="Z275" s="5"/>
    </row>
    <row r="276" spans="1:26" ht="15.75" customHeight="1">
      <c r="A276" s="5"/>
      <c r="B276" s="5"/>
      <c r="C276" s="5"/>
      <c r="D276" s="5"/>
      <c r="E276" s="5"/>
      <c r="F276" s="5"/>
      <c r="G276" s="477"/>
      <c r="H276" s="5"/>
      <c r="I276" s="5"/>
      <c r="J276" s="5"/>
      <c r="K276" s="5"/>
      <c r="L276" s="5"/>
      <c r="M276" s="4"/>
      <c r="N276" s="4"/>
      <c r="O276" s="4"/>
      <c r="P276" s="4"/>
      <c r="Q276" s="4"/>
      <c r="R276" s="4"/>
      <c r="S276" s="4"/>
      <c r="T276" s="5"/>
      <c r="U276" s="5"/>
      <c r="V276" s="5"/>
      <c r="W276" s="5"/>
      <c r="X276" s="5"/>
      <c r="Y276" s="5"/>
      <c r="Z276" s="5"/>
    </row>
    <row r="277" spans="1:26" ht="15.75" customHeight="1">
      <c r="A277" s="5"/>
      <c r="B277" s="5"/>
      <c r="C277" s="5"/>
      <c r="D277" s="5"/>
      <c r="E277" s="5"/>
      <c r="F277" s="5"/>
      <c r="G277" s="477"/>
      <c r="H277" s="5"/>
      <c r="I277" s="5"/>
      <c r="J277" s="5"/>
      <c r="K277" s="5"/>
      <c r="L277" s="5"/>
      <c r="M277" s="4"/>
      <c r="N277" s="4"/>
      <c r="O277" s="4"/>
      <c r="P277" s="4"/>
      <c r="Q277" s="4"/>
      <c r="R277" s="4"/>
      <c r="S277" s="4"/>
      <c r="T277" s="5"/>
      <c r="U277" s="5"/>
      <c r="V277" s="5"/>
      <c r="W277" s="5"/>
      <c r="X277" s="5"/>
      <c r="Y277" s="5"/>
      <c r="Z277" s="5"/>
    </row>
    <row r="278" spans="1:26" ht="15.75" customHeight="1">
      <c r="A278" s="5"/>
      <c r="B278" s="5"/>
      <c r="C278" s="5"/>
      <c r="D278" s="5"/>
      <c r="E278" s="5"/>
      <c r="F278" s="5"/>
      <c r="G278" s="477"/>
      <c r="H278" s="5"/>
      <c r="I278" s="5"/>
      <c r="J278" s="5"/>
      <c r="K278" s="5"/>
      <c r="L278" s="5"/>
      <c r="M278" s="4"/>
      <c r="N278" s="4"/>
      <c r="O278" s="4"/>
      <c r="P278" s="4"/>
      <c r="Q278" s="4"/>
      <c r="R278" s="4"/>
      <c r="S278" s="4"/>
      <c r="T278" s="5"/>
      <c r="U278" s="5"/>
      <c r="V278" s="5"/>
      <c r="W278" s="5"/>
      <c r="X278" s="5"/>
      <c r="Y278" s="5"/>
      <c r="Z278" s="5"/>
    </row>
    <row r="279" spans="1:26" ht="15.75" customHeight="1">
      <c r="A279" s="5"/>
      <c r="B279" s="5"/>
      <c r="C279" s="5"/>
      <c r="D279" s="5"/>
      <c r="E279" s="5"/>
      <c r="F279" s="5"/>
      <c r="G279" s="477"/>
      <c r="H279" s="5"/>
      <c r="I279" s="5"/>
      <c r="J279" s="5"/>
      <c r="K279" s="5"/>
      <c r="L279" s="5"/>
      <c r="M279" s="4"/>
      <c r="N279" s="4"/>
      <c r="O279" s="4"/>
      <c r="P279" s="4"/>
      <c r="Q279" s="4"/>
      <c r="R279" s="4"/>
      <c r="S279" s="4"/>
      <c r="T279" s="5"/>
      <c r="U279" s="5"/>
      <c r="V279" s="5"/>
      <c r="W279" s="5"/>
      <c r="X279" s="5"/>
      <c r="Y279" s="5"/>
      <c r="Z279" s="5"/>
    </row>
    <row r="280" spans="1:26" ht="15.75" customHeight="1">
      <c r="A280" s="5"/>
      <c r="B280" s="5"/>
      <c r="C280" s="5"/>
      <c r="D280" s="5"/>
      <c r="E280" s="5"/>
      <c r="F280" s="5"/>
      <c r="G280" s="477"/>
      <c r="H280" s="5"/>
      <c r="I280" s="5"/>
      <c r="J280" s="5"/>
      <c r="K280" s="5"/>
      <c r="L280" s="5"/>
      <c r="M280" s="4"/>
      <c r="N280" s="4"/>
      <c r="O280" s="4"/>
      <c r="P280" s="4"/>
      <c r="Q280" s="4"/>
      <c r="R280" s="4"/>
      <c r="S280" s="4"/>
      <c r="T280" s="5"/>
      <c r="U280" s="5"/>
      <c r="V280" s="5"/>
      <c r="W280" s="5"/>
      <c r="X280" s="5"/>
      <c r="Y280" s="5"/>
      <c r="Z280" s="5"/>
    </row>
    <row r="281" spans="1:26" ht="15.75" customHeight="1">
      <c r="A281" s="5"/>
      <c r="B281" s="5"/>
      <c r="C281" s="5"/>
      <c r="D281" s="5"/>
      <c r="E281" s="5"/>
      <c r="F281" s="5"/>
      <c r="G281" s="477"/>
      <c r="H281" s="5"/>
      <c r="I281" s="5"/>
      <c r="J281" s="5"/>
      <c r="K281" s="5"/>
      <c r="L281" s="5"/>
      <c r="M281" s="4"/>
      <c r="N281" s="4"/>
      <c r="O281" s="4"/>
      <c r="P281" s="4"/>
      <c r="Q281" s="4"/>
      <c r="R281" s="4"/>
      <c r="S281" s="4"/>
      <c r="T281" s="5"/>
      <c r="U281" s="5"/>
      <c r="V281" s="5"/>
      <c r="W281" s="5"/>
      <c r="X281" s="5"/>
      <c r="Y281" s="5"/>
      <c r="Z281" s="5"/>
    </row>
    <row r="282" spans="1:26" ht="15.75" customHeight="1">
      <c r="A282" s="5"/>
      <c r="B282" s="5"/>
      <c r="C282" s="5"/>
      <c r="D282" s="5"/>
      <c r="E282" s="5"/>
      <c r="F282" s="5"/>
      <c r="G282" s="477"/>
      <c r="H282" s="5"/>
      <c r="I282" s="5"/>
      <c r="J282" s="5"/>
      <c r="K282" s="5"/>
      <c r="L282" s="5"/>
      <c r="M282" s="4"/>
      <c r="N282" s="4"/>
      <c r="O282" s="4"/>
      <c r="P282" s="4"/>
      <c r="Q282" s="4"/>
      <c r="R282" s="4"/>
      <c r="S282" s="4"/>
      <c r="T282" s="5"/>
      <c r="U282" s="5"/>
      <c r="V282" s="5"/>
      <c r="W282" s="5"/>
      <c r="X282" s="5"/>
      <c r="Y282" s="5"/>
      <c r="Z282" s="5"/>
    </row>
    <row r="283" spans="1:26" ht="15.75" customHeight="1">
      <c r="A283" s="5"/>
      <c r="B283" s="5"/>
      <c r="C283" s="5"/>
      <c r="D283" s="5"/>
      <c r="E283" s="5"/>
      <c r="F283" s="5"/>
      <c r="G283" s="477"/>
      <c r="H283" s="5"/>
      <c r="I283" s="5"/>
      <c r="J283" s="5"/>
      <c r="K283" s="5"/>
      <c r="L283" s="5"/>
      <c r="M283" s="4"/>
      <c r="N283" s="4"/>
      <c r="O283" s="4"/>
      <c r="P283" s="4"/>
      <c r="Q283" s="4"/>
      <c r="R283" s="4"/>
      <c r="S283" s="4"/>
      <c r="T283" s="5"/>
      <c r="U283" s="5"/>
      <c r="V283" s="5"/>
      <c r="W283" s="5"/>
      <c r="X283" s="5"/>
      <c r="Y283" s="5"/>
      <c r="Z283" s="5"/>
    </row>
    <row r="284" spans="1:26" ht="15.75" customHeight="1">
      <c r="A284" s="5"/>
      <c r="B284" s="5"/>
      <c r="C284" s="5"/>
      <c r="D284" s="5"/>
      <c r="E284" s="5"/>
      <c r="F284" s="5"/>
      <c r="G284" s="477"/>
      <c r="H284" s="5"/>
      <c r="I284" s="5"/>
      <c r="J284" s="5"/>
      <c r="K284" s="5"/>
      <c r="L284" s="5"/>
      <c r="M284" s="4"/>
      <c r="N284" s="4"/>
      <c r="O284" s="4"/>
      <c r="P284" s="4"/>
      <c r="Q284" s="4"/>
      <c r="R284" s="4"/>
      <c r="S284" s="4"/>
      <c r="T284" s="5"/>
      <c r="U284" s="5"/>
      <c r="V284" s="5"/>
      <c r="W284" s="5"/>
      <c r="X284" s="5"/>
      <c r="Y284" s="5"/>
      <c r="Z284" s="5"/>
    </row>
    <row r="285" spans="1:26" ht="15.75" customHeight="1">
      <c r="A285" s="5"/>
      <c r="B285" s="5"/>
      <c r="C285" s="5"/>
      <c r="D285" s="5"/>
      <c r="E285" s="5"/>
      <c r="F285" s="5"/>
      <c r="G285" s="477"/>
      <c r="H285" s="5"/>
      <c r="I285" s="5"/>
      <c r="J285" s="5"/>
      <c r="K285" s="5"/>
      <c r="L285" s="5"/>
      <c r="M285" s="4"/>
      <c r="N285" s="4"/>
      <c r="O285" s="4"/>
      <c r="P285" s="4"/>
      <c r="Q285" s="4"/>
      <c r="R285" s="4"/>
      <c r="S285" s="4"/>
      <c r="T285" s="5"/>
      <c r="U285" s="5"/>
      <c r="V285" s="5"/>
      <c r="W285" s="5"/>
      <c r="X285" s="5"/>
      <c r="Y285" s="5"/>
      <c r="Z285" s="5"/>
    </row>
    <row r="286" spans="1:26" ht="15.75" customHeight="1">
      <c r="A286" s="107"/>
      <c r="B286" s="107"/>
      <c r="C286" s="107"/>
      <c r="D286" s="107"/>
      <c r="E286" s="107"/>
      <c r="F286" s="107"/>
      <c r="G286" s="479"/>
      <c r="H286" s="107"/>
      <c r="I286" s="107"/>
      <c r="J286" s="107"/>
      <c r="K286" s="107"/>
      <c r="L286" s="107"/>
      <c r="M286" s="109"/>
      <c r="N286" s="109"/>
      <c r="O286" s="107"/>
      <c r="P286" s="107"/>
      <c r="Q286" s="107"/>
      <c r="R286" s="107"/>
      <c r="S286" s="107"/>
      <c r="T286" s="107"/>
      <c r="U286" s="107"/>
      <c r="V286" s="107"/>
      <c r="W286" s="107"/>
      <c r="X286" s="107"/>
      <c r="Y286" s="107"/>
      <c r="Z286" s="107"/>
    </row>
    <row r="287" spans="1:26" ht="15.75" customHeight="1">
      <c r="A287" s="107"/>
      <c r="B287" s="107"/>
      <c r="C287" s="107"/>
      <c r="D287" s="107"/>
      <c r="E287" s="107"/>
      <c r="F287" s="107"/>
      <c r="G287" s="479"/>
      <c r="H287" s="107"/>
      <c r="I287" s="107"/>
      <c r="J287" s="107"/>
      <c r="K287" s="107"/>
      <c r="L287" s="107"/>
      <c r="M287" s="109"/>
      <c r="N287" s="109"/>
      <c r="O287" s="107"/>
      <c r="P287" s="107"/>
      <c r="Q287" s="107"/>
      <c r="R287" s="107"/>
      <c r="S287" s="107"/>
      <c r="T287" s="107"/>
      <c r="U287" s="107"/>
      <c r="V287" s="107"/>
      <c r="W287" s="107"/>
      <c r="X287" s="107"/>
      <c r="Y287" s="107"/>
      <c r="Z287" s="107"/>
    </row>
    <row r="288" spans="1:26" ht="15.75" customHeight="1">
      <c r="A288" s="107"/>
      <c r="B288" s="107"/>
      <c r="C288" s="107"/>
      <c r="D288" s="107"/>
      <c r="E288" s="107"/>
      <c r="F288" s="107"/>
      <c r="G288" s="479"/>
      <c r="H288" s="107"/>
      <c r="I288" s="107"/>
      <c r="J288" s="107"/>
      <c r="K288" s="107"/>
      <c r="L288" s="107"/>
      <c r="M288" s="109"/>
      <c r="N288" s="109"/>
      <c r="O288" s="107"/>
      <c r="P288" s="107"/>
      <c r="Q288" s="107"/>
      <c r="R288" s="107"/>
      <c r="S288" s="107"/>
      <c r="T288" s="107"/>
      <c r="U288" s="107"/>
      <c r="V288" s="107"/>
      <c r="W288" s="107"/>
      <c r="X288" s="107"/>
      <c r="Y288" s="107"/>
      <c r="Z288" s="107"/>
    </row>
    <row r="289" spans="1:26" ht="15.75" customHeight="1">
      <c r="A289" s="107"/>
      <c r="B289" s="107"/>
      <c r="C289" s="107"/>
      <c r="D289" s="107"/>
      <c r="E289" s="107"/>
      <c r="F289" s="107"/>
      <c r="G289" s="479"/>
      <c r="H289" s="107"/>
      <c r="I289" s="107"/>
      <c r="J289" s="107"/>
      <c r="K289" s="107"/>
      <c r="L289" s="107"/>
      <c r="M289" s="109"/>
      <c r="N289" s="109"/>
      <c r="O289" s="107"/>
      <c r="P289" s="107"/>
      <c r="Q289" s="107"/>
      <c r="R289" s="107"/>
      <c r="S289" s="107"/>
      <c r="T289" s="107"/>
      <c r="U289" s="107"/>
      <c r="V289" s="107"/>
      <c r="W289" s="107"/>
      <c r="X289" s="107"/>
      <c r="Y289" s="107"/>
      <c r="Z289" s="107"/>
    </row>
    <row r="290" spans="1:26" ht="15.75" customHeight="1">
      <c r="A290" s="107"/>
      <c r="B290" s="107"/>
      <c r="C290" s="107"/>
      <c r="D290" s="107"/>
      <c r="E290" s="107"/>
      <c r="F290" s="107"/>
      <c r="G290" s="479"/>
      <c r="H290" s="107"/>
      <c r="I290" s="107"/>
      <c r="J290" s="107"/>
      <c r="K290" s="107"/>
      <c r="L290" s="107"/>
      <c r="M290" s="109"/>
      <c r="N290" s="109"/>
      <c r="O290" s="107"/>
      <c r="P290" s="107"/>
      <c r="Q290" s="107"/>
      <c r="R290" s="107"/>
      <c r="S290" s="107"/>
      <c r="T290" s="107"/>
      <c r="U290" s="107"/>
      <c r="V290" s="107"/>
      <c r="W290" s="107"/>
      <c r="X290" s="107"/>
      <c r="Y290" s="107"/>
      <c r="Z290" s="107"/>
    </row>
    <row r="291" spans="1:26" ht="15.75" customHeight="1">
      <c r="A291" s="107"/>
      <c r="B291" s="107"/>
      <c r="C291" s="107"/>
      <c r="D291" s="107"/>
      <c r="E291" s="107"/>
      <c r="F291" s="107"/>
      <c r="G291" s="479"/>
      <c r="H291" s="107"/>
      <c r="I291" s="107"/>
      <c r="J291" s="107"/>
      <c r="K291" s="107"/>
      <c r="L291" s="107"/>
      <c r="M291" s="109"/>
      <c r="N291" s="109"/>
      <c r="O291" s="107"/>
      <c r="P291" s="107"/>
      <c r="Q291" s="107"/>
      <c r="R291" s="107"/>
      <c r="S291" s="107"/>
      <c r="T291" s="107"/>
      <c r="U291" s="107"/>
      <c r="V291" s="107"/>
      <c r="W291" s="107"/>
      <c r="X291" s="107"/>
      <c r="Y291" s="107"/>
      <c r="Z291" s="107"/>
    </row>
    <row r="292" spans="1:26" ht="15.75" customHeight="1">
      <c r="A292" s="107"/>
      <c r="B292" s="107"/>
      <c r="C292" s="107"/>
      <c r="D292" s="107"/>
      <c r="E292" s="107"/>
      <c r="F292" s="107"/>
      <c r="G292" s="479"/>
      <c r="H292" s="107"/>
      <c r="I292" s="107"/>
      <c r="J292" s="107"/>
      <c r="K292" s="107"/>
      <c r="L292" s="107"/>
      <c r="M292" s="109"/>
      <c r="N292" s="109"/>
      <c r="O292" s="107"/>
      <c r="P292" s="107"/>
      <c r="Q292" s="107"/>
      <c r="R292" s="107"/>
      <c r="S292" s="107"/>
      <c r="T292" s="107"/>
      <c r="U292" s="107"/>
      <c r="V292" s="107"/>
      <c r="W292" s="107"/>
      <c r="X292" s="107"/>
      <c r="Y292" s="107"/>
      <c r="Z292" s="107"/>
    </row>
    <row r="293" spans="1:26" ht="15.75" customHeight="1">
      <c r="A293" s="107"/>
      <c r="B293" s="107"/>
      <c r="C293" s="107"/>
      <c r="D293" s="107"/>
      <c r="E293" s="107"/>
      <c r="F293" s="107"/>
      <c r="G293" s="479"/>
      <c r="H293" s="107"/>
      <c r="I293" s="107"/>
      <c r="J293" s="107"/>
      <c r="K293" s="107"/>
      <c r="L293" s="107"/>
      <c r="M293" s="109"/>
      <c r="N293" s="109"/>
      <c r="O293" s="107"/>
      <c r="P293" s="107"/>
      <c r="Q293" s="107"/>
      <c r="R293" s="107"/>
      <c r="S293" s="107"/>
      <c r="T293" s="107"/>
      <c r="U293" s="107"/>
      <c r="V293" s="107"/>
      <c r="W293" s="107"/>
      <c r="X293" s="107"/>
      <c r="Y293" s="107"/>
      <c r="Z293" s="107"/>
    </row>
    <row r="294" spans="1:26" ht="15.75" customHeight="1">
      <c r="A294" s="107"/>
      <c r="B294" s="107"/>
      <c r="C294" s="107"/>
      <c r="D294" s="107"/>
      <c r="E294" s="107"/>
      <c r="F294" s="107"/>
      <c r="G294" s="479"/>
      <c r="H294" s="107"/>
      <c r="I294" s="107"/>
      <c r="J294" s="107"/>
      <c r="K294" s="107"/>
      <c r="L294" s="107"/>
      <c r="M294" s="109"/>
      <c r="N294" s="109"/>
      <c r="O294" s="107"/>
      <c r="P294" s="107"/>
      <c r="Q294" s="107"/>
      <c r="R294" s="107"/>
      <c r="S294" s="107"/>
      <c r="T294" s="107"/>
      <c r="U294" s="107"/>
      <c r="V294" s="107"/>
      <c r="W294" s="107"/>
      <c r="X294" s="107"/>
      <c r="Y294" s="107"/>
      <c r="Z294" s="107"/>
    </row>
    <row r="295" spans="1:26" ht="15.75" customHeight="1">
      <c r="A295" s="107"/>
      <c r="B295" s="107"/>
      <c r="C295" s="107"/>
      <c r="D295" s="107"/>
      <c r="E295" s="107"/>
      <c r="F295" s="107"/>
      <c r="G295" s="479"/>
      <c r="H295" s="107"/>
      <c r="I295" s="107"/>
      <c r="J295" s="107"/>
      <c r="K295" s="107"/>
      <c r="L295" s="107"/>
      <c r="M295" s="109"/>
      <c r="N295" s="109"/>
      <c r="O295" s="107"/>
      <c r="P295" s="107"/>
      <c r="Q295" s="107"/>
      <c r="R295" s="107"/>
      <c r="S295" s="107"/>
      <c r="T295" s="107"/>
      <c r="U295" s="107"/>
      <c r="V295" s="107"/>
      <c r="W295" s="107"/>
      <c r="X295" s="107"/>
      <c r="Y295" s="107"/>
      <c r="Z295" s="107"/>
    </row>
    <row r="296" spans="1:26" ht="15.75" customHeight="1">
      <c r="A296" s="107"/>
      <c r="B296" s="107"/>
      <c r="C296" s="107"/>
      <c r="D296" s="107"/>
      <c r="E296" s="107"/>
      <c r="F296" s="107"/>
      <c r="G296" s="479"/>
      <c r="H296" s="107"/>
      <c r="I296" s="107"/>
      <c r="J296" s="107"/>
      <c r="K296" s="107"/>
      <c r="L296" s="107"/>
      <c r="M296" s="109"/>
      <c r="N296" s="109"/>
      <c r="O296" s="107"/>
      <c r="P296" s="107"/>
      <c r="Q296" s="107"/>
      <c r="R296" s="107"/>
      <c r="S296" s="107"/>
      <c r="T296" s="107"/>
      <c r="U296" s="107"/>
      <c r="V296" s="107"/>
      <c r="W296" s="107"/>
      <c r="X296" s="107"/>
      <c r="Y296" s="107"/>
      <c r="Z296" s="107"/>
    </row>
    <row r="297" spans="1:26" ht="15.75" customHeight="1">
      <c r="A297" s="107"/>
      <c r="B297" s="107"/>
      <c r="C297" s="107"/>
      <c r="D297" s="107"/>
      <c r="E297" s="107"/>
      <c r="F297" s="107"/>
      <c r="G297" s="479"/>
      <c r="H297" s="107"/>
      <c r="I297" s="107"/>
      <c r="J297" s="107"/>
      <c r="K297" s="107"/>
      <c r="L297" s="107"/>
      <c r="M297" s="109"/>
      <c r="N297" s="109"/>
      <c r="O297" s="107"/>
      <c r="P297" s="107"/>
      <c r="Q297" s="107"/>
      <c r="R297" s="107"/>
      <c r="S297" s="107"/>
      <c r="T297" s="107"/>
      <c r="U297" s="107"/>
      <c r="V297" s="107"/>
      <c r="W297" s="107"/>
      <c r="X297" s="107"/>
      <c r="Y297" s="107"/>
      <c r="Z297" s="107"/>
    </row>
    <row r="298" spans="1:26" ht="15.75" customHeight="1">
      <c r="A298" s="107"/>
      <c r="B298" s="107"/>
      <c r="C298" s="107"/>
      <c r="D298" s="107"/>
      <c r="E298" s="107"/>
      <c r="F298" s="107"/>
      <c r="G298" s="479"/>
      <c r="H298" s="107"/>
      <c r="I298" s="107"/>
      <c r="J298" s="107"/>
      <c r="K298" s="107"/>
      <c r="L298" s="107"/>
      <c r="M298" s="109"/>
      <c r="N298" s="109"/>
      <c r="O298" s="107"/>
      <c r="P298" s="107"/>
      <c r="Q298" s="107"/>
      <c r="R298" s="107"/>
      <c r="S298" s="107"/>
      <c r="T298" s="107"/>
      <c r="U298" s="107"/>
      <c r="V298" s="107"/>
      <c r="W298" s="107"/>
      <c r="X298" s="107"/>
      <c r="Y298" s="107"/>
      <c r="Z298" s="107"/>
    </row>
    <row r="299" spans="1:26" ht="15.75" customHeight="1">
      <c r="A299" s="107"/>
      <c r="B299" s="107"/>
      <c r="C299" s="107"/>
      <c r="D299" s="107"/>
      <c r="E299" s="107"/>
      <c r="F299" s="107"/>
      <c r="G299" s="479"/>
      <c r="H299" s="107"/>
      <c r="I299" s="107"/>
      <c r="J299" s="107"/>
      <c r="K299" s="107"/>
      <c r="L299" s="107"/>
      <c r="M299" s="109"/>
      <c r="N299" s="109"/>
      <c r="O299" s="107"/>
      <c r="P299" s="107"/>
      <c r="Q299" s="107"/>
      <c r="R299" s="107"/>
      <c r="S299" s="107"/>
      <c r="T299" s="107"/>
      <c r="U299" s="107"/>
      <c r="V299" s="107"/>
      <c r="W299" s="107"/>
      <c r="X299" s="107"/>
      <c r="Y299" s="107"/>
      <c r="Z299" s="107"/>
    </row>
    <row r="300" spans="1:26" ht="15.75" customHeight="1">
      <c r="A300" s="107"/>
      <c r="B300" s="107"/>
      <c r="C300" s="107"/>
      <c r="D300" s="107"/>
      <c r="E300" s="107"/>
      <c r="F300" s="107"/>
      <c r="G300" s="479"/>
      <c r="H300" s="107"/>
      <c r="I300" s="107"/>
      <c r="J300" s="107"/>
      <c r="K300" s="107"/>
      <c r="L300" s="107"/>
      <c r="M300" s="109"/>
      <c r="N300" s="109"/>
      <c r="O300" s="107"/>
      <c r="P300" s="107"/>
      <c r="Q300" s="107"/>
      <c r="R300" s="107"/>
      <c r="S300" s="107"/>
      <c r="T300" s="107"/>
      <c r="U300" s="107"/>
      <c r="V300" s="107"/>
      <c r="W300" s="107"/>
      <c r="X300" s="107"/>
      <c r="Y300" s="107"/>
      <c r="Z300" s="107"/>
    </row>
    <row r="301" spans="1:26" ht="15.75" customHeight="1">
      <c r="A301" s="107"/>
      <c r="B301" s="107"/>
      <c r="C301" s="107"/>
      <c r="D301" s="107"/>
      <c r="E301" s="107"/>
      <c r="F301" s="107"/>
      <c r="G301" s="479"/>
      <c r="H301" s="107"/>
      <c r="I301" s="107"/>
      <c r="J301" s="107"/>
      <c r="K301" s="107"/>
      <c r="L301" s="107"/>
      <c r="M301" s="109"/>
      <c r="N301" s="109"/>
      <c r="O301" s="107"/>
      <c r="P301" s="107"/>
      <c r="Q301" s="107"/>
      <c r="R301" s="107"/>
      <c r="S301" s="107"/>
      <c r="T301" s="107"/>
      <c r="U301" s="107"/>
      <c r="V301" s="107"/>
      <c r="W301" s="107"/>
      <c r="X301" s="107"/>
      <c r="Y301" s="107"/>
      <c r="Z301" s="107"/>
    </row>
    <row r="302" spans="1:26" ht="15.75" customHeight="1">
      <c r="A302" s="107"/>
      <c r="B302" s="107"/>
      <c r="C302" s="107"/>
      <c r="D302" s="107"/>
      <c r="E302" s="107"/>
      <c r="F302" s="107"/>
      <c r="G302" s="479"/>
      <c r="H302" s="107"/>
      <c r="I302" s="107"/>
      <c r="J302" s="107"/>
      <c r="K302" s="107"/>
      <c r="L302" s="107"/>
      <c r="M302" s="109"/>
      <c r="N302" s="109"/>
      <c r="O302" s="107"/>
      <c r="P302" s="107"/>
      <c r="Q302" s="107"/>
      <c r="R302" s="107"/>
      <c r="S302" s="107"/>
      <c r="T302" s="107"/>
      <c r="U302" s="107"/>
      <c r="V302" s="107"/>
      <c r="W302" s="107"/>
      <c r="X302" s="107"/>
      <c r="Y302" s="107"/>
      <c r="Z302" s="107"/>
    </row>
    <row r="303" spans="1:26" ht="15.75" customHeight="1">
      <c r="A303" s="107"/>
      <c r="B303" s="107"/>
      <c r="C303" s="107"/>
      <c r="D303" s="107"/>
      <c r="E303" s="107"/>
      <c r="F303" s="107"/>
      <c r="G303" s="479"/>
      <c r="H303" s="107"/>
      <c r="I303" s="107"/>
      <c r="J303" s="107"/>
      <c r="K303" s="107"/>
      <c r="L303" s="107"/>
      <c r="M303" s="109"/>
      <c r="N303" s="109"/>
      <c r="O303" s="107"/>
      <c r="P303" s="107"/>
      <c r="Q303" s="107"/>
      <c r="R303" s="107"/>
      <c r="S303" s="107"/>
      <c r="T303" s="107"/>
      <c r="U303" s="107"/>
      <c r="V303" s="107"/>
      <c r="W303" s="107"/>
      <c r="X303" s="107"/>
      <c r="Y303" s="107"/>
      <c r="Z303" s="107"/>
    </row>
    <row r="304" spans="1:26" ht="15.75" customHeight="1">
      <c r="A304" s="107"/>
      <c r="B304" s="107"/>
      <c r="C304" s="107"/>
      <c r="D304" s="107"/>
      <c r="E304" s="107"/>
      <c r="F304" s="107"/>
      <c r="G304" s="479"/>
      <c r="H304" s="107"/>
      <c r="I304" s="107"/>
      <c r="J304" s="107"/>
      <c r="K304" s="107"/>
      <c r="L304" s="107"/>
      <c r="M304" s="109"/>
      <c r="N304" s="109"/>
      <c r="O304" s="107"/>
      <c r="P304" s="107"/>
      <c r="Q304" s="107"/>
      <c r="R304" s="107"/>
      <c r="S304" s="107"/>
      <c r="T304" s="107"/>
      <c r="U304" s="107"/>
      <c r="V304" s="107"/>
      <c r="W304" s="107"/>
      <c r="X304" s="107"/>
      <c r="Y304" s="107"/>
      <c r="Z304" s="107"/>
    </row>
    <row r="305" spans="1:26" ht="15.75" customHeight="1">
      <c r="A305" s="107"/>
      <c r="B305" s="107"/>
      <c r="C305" s="107"/>
      <c r="D305" s="107"/>
      <c r="E305" s="107"/>
      <c r="F305" s="107"/>
      <c r="G305" s="479"/>
      <c r="H305" s="107"/>
      <c r="I305" s="107"/>
      <c r="J305" s="107"/>
      <c r="K305" s="107"/>
      <c r="L305" s="107"/>
      <c r="M305" s="109"/>
      <c r="N305" s="109"/>
      <c r="O305" s="107"/>
      <c r="P305" s="107"/>
      <c r="Q305" s="107"/>
      <c r="R305" s="107"/>
      <c r="S305" s="107"/>
      <c r="T305" s="107"/>
      <c r="U305" s="107"/>
      <c r="V305" s="107"/>
      <c r="W305" s="107"/>
      <c r="X305" s="107"/>
      <c r="Y305" s="107"/>
      <c r="Z305" s="107"/>
    </row>
    <row r="306" spans="1:26" ht="15.75" customHeight="1">
      <c r="A306" s="107"/>
      <c r="B306" s="107"/>
      <c r="C306" s="107"/>
      <c r="D306" s="107"/>
      <c r="E306" s="107"/>
      <c r="F306" s="107"/>
      <c r="G306" s="479"/>
      <c r="H306" s="107"/>
      <c r="I306" s="107"/>
      <c r="J306" s="107"/>
      <c r="K306" s="107"/>
      <c r="L306" s="107"/>
      <c r="M306" s="109"/>
      <c r="N306" s="109"/>
      <c r="O306" s="107"/>
      <c r="P306" s="107"/>
      <c r="Q306" s="107"/>
      <c r="R306" s="107"/>
      <c r="S306" s="107"/>
      <c r="T306" s="107"/>
      <c r="U306" s="107"/>
      <c r="V306" s="107"/>
      <c r="W306" s="107"/>
      <c r="X306" s="107"/>
      <c r="Y306" s="107"/>
      <c r="Z306" s="107"/>
    </row>
    <row r="307" spans="1:26" ht="15.75" customHeight="1">
      <c r="A307" s="107"/>
      <c r="B307" s="107"/>
      <c r="C307" s="107"/>
      <c r="D307" s="107"/>
      <c r="E307" s="107"/>
      <c r="F307" s="107"/>
      <c r="G307" s="479"/>
      <c r="H307" s="107"/>
      <c r="I307" s="107"/>
      <c r="J307" s="107"/>
      <c r="K307" s="107"/>
      <c r="L307" s="107"/>
      <c r="M307" s="109"/>
      <c r="N307" s="109"/>
      <c r="O307" s="107"/>
      <c r="P307" s="107"/>
      <c r="Q307" s="107"/>
      <c r="R307" s="107"/>
      <c r="S307" s="107"/>
      <c r="T307" s="107"/>
      <c r="U307" s="107"/>
      <c r="V307" s="107"/>
      <c r="W307" s="107"/>
      <c r="X307" s="107"/>
      <c r="Y307" s="107"/>
      <c r="Z307" s="107"/>
    </row>
    <row r="308" spans="1:26" ht="15.75" customHeight="1">
      <c r="A308" s="107"/>
      <c r="B308" s="107"/>
      <c r="C308" s="107"/>
      <c r="D308" s="107"/>
      <c r="E308" s="107"/>
      <c r="F308" s="107"/>
      <c r="G308" s="479"/>
      <c r="H308" s="107"/>
      <c r="I308" s="107"/>
      <c r="J308" s="107"/>
      <c r="K308" s="107"/>
      <c r="L308" s="107"/>
      <c r="M308" s="109"/>
      <c r="N308" s="109"/>
      <c r="O308" s="107"/>
      <c r="P308" s="107"/>
      <c r="Q308" s="107"/>
      <c r="R308" s="107"/>
      <c r="S308" s="107"/>
      <c r="T308" s="107"/>
      <c r="U308" s="107"/>
      <c r="V308" s="107"/>
      <c r="W308" s="107"/>
      <c r="X308" s="107"/>
      <c r="Y308" s="107"/>
      <c r="Z308" s="107"/>
    </row>
    <row r="309" spans="1:26" ht="15.75" customHeight="1">
      <c r="A309" s="107"/>
      <c r="B309" s="107"/>
      <c r="C309" s="107"/>
      <c r="D309" s="107"/>
      <c r="E309" s="107"/>
      <c r="F309" s="107"/>
      <c r="G309" s="479"/>
      <c r="H309" s="107"/>
      <c r="I309" s="107"/>
      <c r="J309" s="107"/>
      <c r="K309" s="107"/>
      <c r="L309" s="107"/>
      <c r="M309" s="109"/>
      <c r="N309" s="109"/>
      <c r="O309" s="107"/>
      <c r="P309" s="107"/>
      <c r="Q309" s="107"/>
      <c r="R309" s="107"/>
      <c r="S309" s="107"/>
      <c r="T309" s="107"/>
      <c r="U309" s="107"/>
      <c r="V309" s="107"/>
      <c r="W309" s="107"/>
      <c r="X309" s="107"/>
      <c r="Y309" s="107"/>
      <c r="Z309" s="107"/>
    </row>
    <row r="310" spans="1:26" ht="15.75" customHeight="1">
      <c r="A310" s="107"/>
      <c r="B310" s="107"/>
      <c r="C310" s="107"/>
      <c r="D310" s="107"/>
      <c r="E310" s="107"/>
      <c r="F310" s="107"/>
      <c r="G310" s="479"/>
      <c r="H310" s="107"/>
      <c r="I310" s="107"/>
      <c r="J310" s="107"/>
      <c r="K310" s="107"/>
      <c r="L310" s="107"/>
      <c r="M310" s="109"/>
      <c r="N310" s="109"/>
      <c r="O310" s="107"/>
      <c r="P310" s="107"/>
      <c r="Q310" s="107"/>
      <c r="R310" s="107"/>
      <c r="S310" s="107"/>
      <c r="T310" s="107"/>
      <c r="U310" s="107"/>
      <c r="V310" s="107"/>
      <c r="W310" s="107"/>
      <c r="X310" s="107"/>
      <c r="Y310" s="107"/>
      <c r="Z310" s="107"/>
    </row>
    <row r="311" spans="1:26" ht="15.75" customHeight="1">
      <c r="A311" s="107"/>
      <c r="B311" s="107"/>
      <c r="C311" s="107"/>
      <c r="D311" s="107"/>
      <c r="E311" s="107"/>
      <c r="F311" s="107"/>
      <c r="G311" s="479"/>
      <c r="H311" s="107"/>
      <c r="I311" s="107"/>
      <c r="J311" s="107"/>
      <c r="K311" s="107"/>
      <c r="L311" s="107"/>
      <c r="M311" s="109"/>
      <c r="N311" s="109"/>
      <c r="O311" s="107"/>
      <c r="P311" s="107"/>
      <c r="Q311" s="107"/>
      <c r="R311" s="107"/>
      <c r="S311" s="107"/>
      <c r="T311" s="107"/>
      <c r="U311" s="107"/>
      <c r="V311" s="107"/>
      <c r="W311" s="107"/>
      <c r="X311" s="107"/>
      <c r="Y311" s="107"/>
      <c r="Z311" s="107"/>
    </row>
    <row r="312" spans="1:26" ht="15.75" customHeight="1">
      <c r="A312" s="107"/>
      <c r="B312" s="107"/>
      <c r="C312" s="107"/>
      <c r="D312" s="107"/>
      <c r="E312" s="107"/>
      <c r="F312" s="107"/>
      <c r="G312" s="479"/>
      <c r="H312" s="107"/>
      <c r="I312" s="107"/>
      <c r="J312" s="107"/>
      <c r="K312" s="107"/>
      <c r="L312" s="107"/>
      <c r="M312" s="109"/>
      <c r="N312" s="109"/>
      <c r="O312" s="107"/>
      <c r="P312" s="107"/>
      <c r="Q312" s="107"/>
      <c r="R312" s="107"/>
      <c r="S312" s="107"/>
      <c r="T312" s="107"/>
      <c r="U312" s="107"/>
      <c r="V312" s="107"/>
      <c r="W312" s="107"/>
      <c r="X312" s="107"/>
      <c r="Y312" s="107"/>
      <c r="Z312" s="107"/>
    </row>
    <row r="313" spans="1:26" ht="15.75" customHeight="1">
      <c r="A313" s="107"/>
      <c r="B313" s="107"/>
      <c r="C313" s="107"/>
      <c r="D313" s="107"/>
      <c r="E313" s="107"/>
      <c r="F313" s="107"/>
      <c r="G313" s="479"/>
      <c r="H313" s="107"/>
      <c r="I313" s="107"/>
      <c r="J313" s="107"/>
      <c r="K313" s="107"/>
      <c r="L313" s="107"/>
      <c r="M313" s="109"/>
      <c r="N313" s="109"/>
      <c r="O313" s="107"/>
      <c r="P313" s="107"/>
      <c r="Q313" s="107"/>
      <c r="R313" s="107"/>
      <c r="S313" s="107"/>
      <c r="T313" s="107"/>
      <c r="U313" s="107"/>
      <c r="V313" s="107"/>
      <c r="W313" s="107"/>
      <c r="X313" s="107"/>
      <c r="Y313" s="107"/>
      <c r="Z313" s="107"/>
    </row>
    <row r="314" spans="1:26" ht="15.75" customHeight="1">
      <c r="A314" s="107"/>
      <c r="B314" s="107"/>
      <c r="C314" s="107"/>
      <c r="D314" s="107"/>
      <c r="E314" s="107"/>
      <c r="F314" s="107"/>
      <c r="G314" s="479"/>
      <c r="H314" s="107"/>
      <c r="I314" s="107"/>
      <c r="J314" s="107"/>
      <c r="K314" s="107"/>
      <c r="L314" s="107"/>
      <c r="M314" s="109"/>
      <c r="N314" s="109"/>
      <c r="O314" s="107"/>
      <c r="P314" s="107"/>
      <c r="Q314" s="107"/>
      <c r="R314" s="107"/>
      <c r="S314" s="107"/>
      <c r="T314" s="107"/>
      <c r="U314" s="107"/>
      <c r="V314" s="107"/>
      <c r="W314" s="107"/>
      <c r="X314" s="107"/>
      <c r="Y314" s="107"/>
      <c r="Z314" s="107"/>
    </row>
    <row r="315" spans="1:26" ht="15.75" customHeight="1">
      <c r="A315" s="107"/>
      <c r="B315" s="107"/>
      <c r="C315" s="107"/>
      <c r="D315" s="107"/>
      <c r="E315" s="107"/>
      <c r="F315" s="107"/>
      <c r="G315" s="479"/>
      <c r="H315" s="107"/>
      <c r="I315" s="107"/>
      <c r="J315" s="107"/>
      <c r="K315" s="107"/>
      <c r="L315" s="107"/>
      <c r="M315" s="109"/>
      <c r="N315" s="109"/>
      <c r="O315" s="107"/>
      <c r="P315" s="107"/>
      <c r="Q315" s="107"/>
      <c r="R315" s="107"/>
      <c r="S315" s="107"/>
      <c r="T315" s="107"/>
      <c r="U315" s="107"/>
      <c r="V315" s="107"/>
      <c r="W315" s="107"/>
      <c r="X315" s="107"/>
      <c r="Y315" s="107"/>
      <c r="Z315" s="107"/>
    </row>
    <row r="316" spans="1:26" ht="15.75" customHeight="1">
      <c r="A316" s="107"/>
      <c r="B316" s="107"/>
      <c r="C316" s="107"/>
      <c r="D316" s="107"/>
      <c r="E316" s="107"/>
      <c r="F316" s="107"/>
      <c r="G316" s="479"/>
      <c r="H316" s="107"/>
      <c r="I316" s="107"/>
      <c r="J316" s="107"/>
      <c r="K316" s="107"/>
      <c r="L316" s="107"/>
      <c r="M316" s="109"/>
      <c r="N316" s="109"/>
      <c r="O316" s="107"/>
      <c r="P316" s="107"/>
      <c r="Q316" s="107"/>
      <c r="R316" s="107"/>
      <c r="S316" s="107"/>
      <c r="T316" s="107"/>
      <c r="U316" s="107"/>
      <c r="V316" s="107"/>
      <c r="W316" s="107"/>
      <c r="X316" s="107"/>
      <c r="Y316" s="107"/>
      <c r="Z316" s="107"/>
    </row>
    <row r="317" spans="1:26" ht="15.75" customHeight="1">
      <c r="A317" s="107"/>
      <c r="B317" s="107"/>
      <c r="C317" s="107"/>
      <c r="D317" s="107"/>
      <c r="E317" s="107"/>
      <c r="F317" s="107"/>
      <c r="G317" s="479"/>
      <c r="H317" s="107"/>
      <c r="I317" s="107"/>
      <c r="J317" s="107"/>
      <c r="K317" s="107"/>
      <c r="L317" s="107"/>
      <c r="M317" s="109"/>
      <c r="N317" s="109"/>
      <c r="O317" s="107"/>
      <c r="P317" s="107"/>
      <c r="Q317" s="107"/>
      <c r="R317" s="107"/>
      <c r="S317" s="107"/>
      <c r="T317" s="107"/>
      <c r="U317" s="107"/>
      <c r="V317" s="107"/>
      <c r="W317" s="107"/>
      <c r="X317" s="107"/>
      <c r="Y317" s="107"/>
      <c r="Z317" s="107"/>
    </row>
    <row r="318" spans="1:26" ht="15.75" customHeight="1">
      <c r="A318" s="107"/>
      <c r="B318" s="107"/>
      <c r="C318" s="107"/>
      <c r="D318" s="107"/>
      <c r="E318" s="107"/>
      <c r="F318" s="107"/>
      <c r="G318" s="479"/>
      <c r="H318" s="107"/>
      <c r="I318" s="107"/>
      <c r="J318" s="107"/>
      <c r="K318" s="107"/>
      <c r="L318" s="107"/>
      <c r="M318" s="109"/>
      <c r="N318" s="109"/>
      <c r="O318" s="107"/>
      <c r="P318" s="107"/>
      <c r="Q318" s="107"/>
      <c r="R318" s="107"/>
      <c r="S318" s="107"/>
      <c r="T318" s="107"/>
      <c r="U318" s="107"/>
      <c r="V318" s="107"/>
      <c r="W318" s="107"/>
      <c r="X318" s="107"/>
      <c r="Y318" s="107"/>
      <c r="Z318" s="107"/>
    </row>
    <row r="319" spans="1:26" ht="15.75" customHeight="1">
      <c r="A319" s="107"/>
      <c r="B319" s="107"/>
      <c r="C319" s="107"/>
      <c r="D319" s="107"/>
      <c r="E319" s="107"/>
      <c r="F319" s="107"/>
      <c r="G319" s="479"/>
      <c r="H319" s="107"/>
      <c r="I319" s="107"/>
      <c r="J319" s="107"/>
      <c r="K319" s="107"/>
      <c r="L319" s="107"/>
      <c r="M319" s="109"/>
      <c r="N319" s="109"/>
      <c r="O319" s="107"/>
      <c r="P319" s="107"/>
      <c r="Q319" s="107"/>
      <c r="R319" s="107"/>
      <c r="S319" s="107"/>
      <c r="T319" s="107"/>
      <c r="U319" s="107"/>
      <c r="V319" s="107"/>
      <c r="W319" s="107"/>
      <c r="X319" s="107"/>
      <c r="Y319" s="107"/>
      <c r="Z319" s="107"/>
    </row>
    <row r="320" spans="1:26" ht="15.75" customHeight="1">
      <c r="A320" s="107"/>
      <c r="B320" s="107"/>
      <c r="C320" s="107"/>
      <c r="D320" s="107"/>
      <c r="E320" s="107"/>
      <c r="F320" s="107"/>
      <c r="G320" s="479"/>
      <c r="H320" s="107"/>
      <c r="I320" s="107"/>
      <c r="J320" s="107"/>
      <c r="K320" s="107"/>
      <c r="L320" s="107"/>
      <c r="M320" s="109"/>
      <c r="N320" s="109"/>
      <c r="O320" s="107"/>
      <c r="P320" s="107"/>
      <c r="Q320" s="107"/>
      <c r="R320" s="107"/>
      <c r="S320" s="107"/>
      <c r="T320" s="107"/>
      <c r="U320" s="107"/>
      <c r="V320" s="107"/>
      <c r="W320" s="107"/>
      <c r="X320" s="107"/>
      <c r="Y320" s="107"/>
      <c r="Z320" s="107"/>
    </row>
    <row r="321" spans="1:26" ht="15.75" customHeight="1">
      <c r="A321" s="107"/>
      <c r="B321" s="107"/>
      <c r="C321" s="107"/>
      <c r="D321" s="107"/>
      <c r="E321" s="107"/>
      <c r="F321" s="107"/>
      <c r="G321" s="479"/>
      <c r="H321" s="107"/>
      <c r="I321" s="107"/>
      <c r="J321" s="107"/>
      <c r="K321" s="107"/>
      <c r="L321" s="107"/>
      <c r="M321" s="109"/>
      <c r="N321" s="109"/>
      <c r="O321" s="107"/>
      <c r="P321" s="107"/>
      <c r="Q321" s="107"/>
      <c r="R321" s="107"/>
      <c r="S321" s="107"/>
      <c r="T321" s="107"/>
      <c r="U321" s="107"/>
      <c r="V321" s="107"/>
      <c r="W321" s="107"/>
      <c r="X321" s="107"/>
      <c r="Y321" s="107"/>
      <c r="Z321" s="107"/>
    </row>
    <row r="322" spans="1:26" ht="15.75" customHeight="1">
      <c r="A322" s="107"/>
      <c r="B322" s="107"/>
      <c r="C322" s="107"/>
      <c r="D322" s="107"/>
      <c r="E322" s="107"/>
      <c r="F322" s="107"/>
      <c r="G322" s="479"/>
      <c r="H322" s="107"/>
      <c r="I322" s="107"/>
      <c r="J322" s="107"/>
      <c r="K322" s="107"/>
      <c r="L322" s="107"/>
      <c r="M322" s="109"/>
      <c r="N322" s="109"/>
      <c r="O322" s="107"/>
      <c r="P322" s="107"/>
      <c r="Q322" s="107"/>
      <c r="R322" s="107"/>
      <c r="S322" s="107"/>
      <c r="T322" s="107"/>
      <c r="U322" s="107"/>
      <c r="V322" s="107"/>
      <c r="W322" s="107"/>
      <c r="X322" s="107"/>
      <c r="Y322" s="107"/>
      <c r="Z322" s="107"/>
    </row>
    <row r="323" spans="1:26" ht="15.75" customHeight="1">
      <c r="A323" s="107"/>
      <c r="B323" s="107"/>
      <c r="C323" s="107"/>
      <c r="D323" s="107"/>
      <c r="E323" s="107"/>
      <c r="F323" s="107"/>
      <c r="G323" s="479"/>
      <c r="H323" s="107"/>
      <c r="I323" s="107"/>
      <c r="J323" s="107"/>
      <c r="K323" s="107"/>
      <c r="L323" s="107"/>
      <c r="M323" s="109"/>
      <c r="N323" s="109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  <c r="Y323" s="107"/>
      <c r="Z323" s="107"/>
    </row>
    <row r="324" spans="1:26" ht="15.75" customHeight="1">
      <c r="A324" s="107"/>
      <c r="B324" s="107"/>
      <c r="C324" s="107"/>
      <c r="D324" s="107"/>
      <c r="E324" s="107"/>
      <c r="F324" s="107"/>
      <c r="G324" s="479"/>
      <c r="H324" s="107"/>
      <c r="I324" s="107"/>
      <c r="J324" s="107"/>
      <c r="K324" s="107"/>
      <c r="L324" s="107"/>
      <c r="M324" s="109"/>
      <c r="N324" s="109"/>
      <c r="O324" s="107"/>
      <c r="P324" s="107"/>
      <c r="Q324" s="107"/>
      <c r="R324" s="107"/>
      <c r="S324" s="107"/>
      <c r="T324" s="107"/>
      <c r="U324" s="107"/>
      <c r="V324" s="107"/>
      <c r="W324" s="107"/>
      <c r="X324" s="107"/>
      <c r="Y324" s="107"/>
      <c r="Z324" s="107"/>
    </row>
    <row r="325" spans="1:26" ht="15.75" customHeight="1">
      <c r="A325" s="107"/>
      <c r="B325" s="107"/>
      <c r="C325" s="107"/>
      <c r="D325" s="107"/>
      <c r="E325" s="107"/>
      <c r="F325" s="107"/>
      <c r="G325" s="479"/>
      <c r="H325" s="107"/>
      <c r="I325" s="107"/>
      <c r="J325" s="107"/>
      <c r="K325" s="107"/>
      <c r="L325" s="107"/>
      <c r="M325" s="109"/>
      <c r="N325" s="109"/>
      <c r="O325" s="107"/>
      <c r="P325" s="107"/>
      <c r="Q325" s="107"/>
      <c r="R325" s="107"/>
      <c r="S325" s="107"/>
      <c r="T325" s="107"/>
      <c r="U325" s="107"/>
      <c r="V325" s="107"/>
      <c r="W325" s="107"/>
      <c r="X325" s="107"/>
      <c r="Y325" s="107"/>
      <c r="Z325" s="107"/>
    </row>
    <row r="326" spans="1:26" ht="15.75" customHeight="1">
      <c r="A326" s="107"/>
      <c r="B326" s="107"/>
      <c r="C326" s="107"/>
      <c r="D326" s="107"/>
      <c r="E326" s="107"/>
      <c r="F326" s="107"/>
      <c r="G326" s="479"/>
      <c r="H326" s="107"/>
      <c r="I326" s="107"/>
      <c r="J326" s="107"/>
      <c r="K326" s="107"/>
      <c r="L326" s="107"/>
      <c r="M326" s="109"/>
      <c r="N326" s="109"/>
      <c r="O326" s="107"/>
      <c r="P326" s="107"/>
      <c r="Q326" s="107"/>
      <c r="R326" s="107"/>
      <c r="S326" s="107"/>
      <c r="T326" s="107"/>
      <c r="U326" s="107"/>
      <c r="V326" s="107"/>
      <c r="W326" s="107"/>
      <c r="X326" s="107"/>
      <c r="Y326" s="107"/>
      <c r="Z326" s="107"/>
    </row>
    <row r="327" spans="1:26" ht="15.75" customHeight="1">
      <c r="A327" s="107"/>
      <c r="B327" s="107"/>
      <c r="C327" s="107"/>
      <c r="D327" s="107"/>
      <c r="E327" s="107"/>
      <c r="F327" s="107"/>
      <c r="G327" s="479"/>
      <c r="H327" s="107"/>
      <c r="I327" s="107"/>
      <c r="J327" s="107"/>
      <c r="K327" s="107"/>
      <c r="L327" s="107"/>
      <c r="M327" s="109"/>
      <c r="N327" s="109"/>
      <c r="O327" s="107"/>
      <c r="P327" s="107"/>
      <c r="Q327" s="107"/>
      <c r="R327" s="107"/>
      <c r="S327" s="107"/>
      <c r="T327" s="107"/>
      <c r="U327" s="107"/>
      <c r="V327" s="107"/>
      <c r="W327" s="107"/>
      <c r="X327" s="107"/>
      <c r="Y327" s="107"/>
      <c r="Z327" s="107"/>
    </row>
    <row r="328" spans="1:26" ht="15.75" customHeight="1">
      <c r="A328" s="107"/>
      <c r="B328" s="107"/>
      <c r="C328" s="107"/>
      <c r="D328" s="107"/>
      <c r="E328" s="107"/>
      <c r="F328" s="107"/>
      <c r="G328" s="479"/>
      <c r="H328" s="107"/>
      <c r="I328" s="107"/>
      <c r="J328" s="107"/>
      <c r="K328" s="107"/>
      <c r="L328" s="107"/>
      <c r="M328" s="109"/>
      <c r="N328" s="109"/>
      <c r="O328" s="107"/>
      <c r="P328" s="107"/>
      <c r="Q328" s="107"/>
      <c r="R328" s="107"/>
      <c r="S328" s="107"/>
      <c r="T328" s="107"/>
      <c r="U328" s="107"/>
      <c r="V328" s="107"/>
      <c r="W328" s="107"/>
      <c r="X328" s="107"/>
      <c r="Y328" s="107"/>
      <c r="Z328" s="107"/>
    </row>
    <row r="329" spans="1:26" ht="15.75" customHeight="1">
      <c r="A329" s="107"/>
      <c r="B329" s="107"/>
      <c r="C329" s="107"/>
      <c r="D329" s="107"/>
      <c r="E329" s="107"/>
      <c r="F329" s="107"/>
      <c r="G329" s="479"/>
      <c r="H329" s="107"/>
      <c r="I329" s="107"/>
      <c r="J329" s="107"/>
      <c r="K329" s="107"/>
      <c r="L329" s="107"/>
      <c r="M329" s="109"/>
      <c r="N329" s="109"/>
      <c r="O329" s="107"/>
      <c r="P329" s="107"/>
      <c r="Q329" s="107"/>
      <c r="R329" s="107"/>
      <c r="S329" s="107"/>
      <c r="T329" s="107"/>
      <c r="U329" s="107"/>
      <c r="V329" s="107"/>
      <c r="W329" s="107"/>
      <c r="X329" s="107"/>
      <c r="Y329" s="107"/>
      <c r="Z329" s="107"/>
    </row>
    <row r="330" spans="1:26" ht="15.75" customHeight="1">
      <c r="A330" s="107"/>
      <c r="B330" s="107"/>
      <c r="C330" s="107"/>
      <c r="D330" s="107"/>
      <c r="E330" s="107"/>
      <c r="F330" s="107"/>
      <c r="G330" s="479"/>
      <c r="H330" s="107"/>
      <c r="I330" s="107"/>
      <c r="J330" s="107"/>
      <c r="K330" s="107"/>
      <c r="L330" s="107"/>
      <c r="M330" s="109"/>
      <c r="N330" s="109"/>
      <c r="O330" s="107"/>
      <c r="P330" s="107"/>
      <c r="Q330" s="107"/>
      <c r="R330" s="107"/>
      <c r="S330" s="107"/>
      <c r="T330" s="107"/>
      <c r="U330" s="107"/>
      <c r="V330" s="107"/>
      <c r="W330" s="107"/>
      <c r="X330" s="107"/>
      <c r="Y330" s="107"/>
      <c r="Z330" s="107"/>
    </row>
    <row r="331" spans="1:26" ht="15.75" customHeight="1">
      <c r="A331" s="107"/>
      <c r="B331" s="107"/>
      <c r="C331" s="107"/>
      <c r="D331" s="107"/>
      <c r="E331" s="107"/>
      <c r="F331" s="107"/>
      <c r="G331" s="479"/>
      <c r="H331" s="107"/>
      <c r="I331" s="107"/>
      <c r="J331" s="107"/>
      <c r="K331" s="107"/>
      <c r="L331" s="107"/>
      <c r="M331" s="109"/>
      <c r="N331" s="109"/>
      <c r="O331" s="107"/>
      <c r="P331" s="107"/>
      <c r="Q331" s="107"/>
      <c r="R331" s="107"/>
      <c r="S331" s="107"/>
      <c r="T331" s="107"/>
      <c r="U331" s="107"/>
      <c r="V331" s="107"/>
      <c r="W331" s="107"/>
      <c r="X331" s="107"/>
      <c r="Y331" s="107"/>
      <c r="Z331" s="107"/>
    </row>
    <row r="332" spans="1:26" ht="15.75" customHeight="1">
      <c r="A332" s="107"/>
      <c r="B332" s="107"/>
      <c r="C332" s="107"/>
      <c r="D332" s="107"/>
      <c r="E332" s="107"/>
      <c r="F332" s="107"/>
      <c r="G332" s="479"/>
      <c r="H332" s="107"/>
      <c r="I332" s="107"/>
      <c r="J332" s="107"/>
      <c r="K332" s="107"/>
      <c r="L332" s="107"/>
      <c r="M332" s="109"/>
      <c r="N332" s="109"/>
      <c r="O332" s="107"/>
      <c r="P332" s="107"/>
      <c r="Q332" s="107"/>
      <c r="R332" s="107"/>
      <c r="S332" s="107"/>
      <c r="T332" s="107"/>
      <c r="U332" s="107"/>
      <c r="V332" s="107"/>
      <c r="W332" s="107"/>
      <c r="X332" s="107"/>
      <c r="Y332" s="107"/>
      <c r="Z332" s="107"/>
    </row>
    <row r="333" spans="1:26" ht="15.75" customHeight="1">
      <c r="A333" s="107"/>
      <c r="B333" s="107"/>
      <c r="C333" s="107"/>
      <c r="D333" s="107"/>
      <c r="E333" s="107"/>
      <c r="F333" s="107"/>
      <c r="G333" s="479"/>
      <c r="H333" s="107"/>
      <c r="I333" s="107"/>
      <c r="J333" s="107"/>
      <c r="K333" s="107"/>
      <c r="L333" s="107"/>
      <c r="M333" s="109"/>
      <c r="N333" s="109"/>
      <c r="O333" s="107"/>
      <c r="P333" s="107"/>
      <c r="Q333" s="107"/>
      <c r="R333" s="107"/>
      <c r="S333" s="107"/>
      <c r="T333" s="107"/>
      <c r="U333" s="107"/>
      <c r="V333" s="107"/>
      <c r="W333" s="107"/>
      <c r="X333" s="107"/>
      <c r="Y333" s="107"/>
      <c r="Z333" s="107"/>
    </row>
    <row r="334" spans="1:26" ht="15.75" customHeight="1">
      <c r="A334" s="107"/>
      <c r="B334" s="107"/>
      <c r="C334" s="107"/>
      <c r="D334" s="107"/>
      <c r="E334" s="107"/>
      <c r="F334" s="107"/>
      <c r="G334" s="479"/>
      <c r="H334" s="107"/>
      <c r="I334" s="107"/>
      <c r="J334" s="107"/>
      <c r="K334" s="107"/>
      <c r="L334" s="107"/>
      <c r="M334" s="109"/>
      <c r="N334" s="109"/>
      <c r="O334" s="107"/>
      <c r="P334" s="107"/>
      <c r="Q334" s="107"/>
      <c r="R334" s="107"/>
      <c r="S334" s="107"/>
      <c r="T334" s="107"/>
      <c r="U334" s="107"/>
      <c r="V334" s="107"/>
      <c r="W334" s="107"/>
      <c r="X334" s="107"/>
      <c r="Y334" s="107"/>
      <c r="Z334" s="107"/>
    </row>
    <row r="335" spans="1:26" ht="15.75" customHeight="1">
      <c r="A335" s="107"/>
      <c r="B335" s="107"/>
      <c r="C335" s="107"/>
      <c r="D335" s="107"/>
      <c r="E335" s="107"/>
      <c r="F335" s="107"/>
      <c r="G335" s="479"/>
      <c r="H335" s="107"/>
      <c r="I335" s="107"/>
      <c r="J335" s="107"/>
      <c r="K335" s="107"/>
      <c r="L335" s="107"/>
      <c r="M335" s="109"/>
      <c r="N335" s="109"/>
      <c r="O335" s="107"/>
      <c r="P335" s="107"/>
      <c r="Q335" s="107"/>
      <c r="R335" s="107"/>
      <c r="S335" s="107"/>
      <c r="T335" s="107"/>
      <c r="U335" s="107"/>
      <c r="V335" s="107"/>
      <c r="W335" s="107"/>
      <c r="X335" s="107"/>
      <c r="Y335" s="107"/>
      <c r="Z335" s="107"/>
    </row>
    <row r="336" spans="1:26" ht="15.75" customHeight="1">
      <c r="A336" s="107"/>
      <c r="B336" s="107"/>
      <c r="C336" s="107"/>
      <c r="D336" s="107"/>
      <c r="E336" s="107"/>
      <c r="F336" s="107"/>
      <c r="G336" s="479"/>
      <c r="H336" s="107"/>
      <c r="I336" s="107"/>
      <c r="J336" s="107"/>
      <c r="K336" s="107"/>
      <c r="L336" s="107"/>
      <c r="M336" s="109"/>
      <c r="N336" s="109"/>
      <c r="O336" s="107"/>
      <c r="P336" s="107"/>
      <c r="Q336" s="107"/>
      <c r="R336" s="107"/>
      <c r="S336" s="107"/>
      <c r="T336" s="107"/>
      <c r="U336" s="107"/>
      <c r="V336" s="107"/>
      <c r="W336" s="107"/>
      <c r="X336" s="107"/>
      <c r="Y336" s="107"/>
      <c r="Z336" s="107"/>
    </row>
    <row r="337" spans="1:26" ht="15.75" customHeight="1">
      <c r="A337" s="107"/>
      <c r="B337" s="107"/>
      <c r="C337" s="107"/>
      <c r="D337" s="107"/>
      <c r="E337" s="107"/>
      <c r="F337" s="107"/>
      <c r="G337" s="479"/>
      <c r="H337" s="107"/>
      <c r="I337" s="107"/>
      <c r="J337" s="107"/>
      <c r="K337" s="107"/>
      <c r="L337" s="107"/>
      <c r="M337" s="109"/>
      <c r="N337" s="109"/>
      <c r="O337" s="107"/>
      <c r="P337" s="107"/>
      <c r="Q337" s="107"/>
      <c r="R337" s="107"/>
      <c r="S337" s="107"/>
      <c r="T337" s="107"/>
      <c r="U337" s="107"/>
      <c r="V337" s="107"/>
      <c r="W337" s="107"/>
      <c r="X337" s="107"/>
      <c r="Y337" s="107"/>
      <c r="Z337" s="107"/>
    </row>
    <row r="338" spans="1:26" ht="15.75" customHeight="1">
      <c r="A338" s="107"/>
      <c r="B338" s="107"/>
      <c r="C338" s="107"/>
      <c r="D338" s="107"/>
      <c r="E338" s="107"/>
      <c r="F338" s="107"/>
      <c r="G338" s="479"/>
      <c r="H338" s="107"/>
      <c r="I338" s="107"/>
      <c r="J338" s="107"/>
      <c r="K338" s="107"/>
      <c r="L338" s="107"/>
      <c r="M338" s="109"/>
      <c r="N338" s="109"/>
      <c r="O338" s="107"/>
      <c r="P338" s="107"/>
      <c r="Q338" s="107"/>
      <c r="R338" s="107"/>
      <c r="S338" s="107"/>
      <c r="T338" s="107"/>
      <c r="U338" s="107"/>
      <c r="V338" s="107"/>
      <c r="W338" s="107"/>
      <c r="X338" s="107"/>
      <c r="Y338" s="107"/>
      <c r="Z338" s="107"/>
    </row>
    <row r="339" spans="1:26" ht="15.75" customHeight="1">
      <c r="A339" s="107"/>
      <c r="B339" s="107"/>
      <c r="C339" s="107"/>
      <c r="D339" s="107"/>
      <c r="E339" s="107"/>
      <c r="F339" s="107"/>
      <c r="G339" s="479"/>
      <c r="H339" s="107"/>
      <c r="I339" s="107"/>
      <c r="J339" s="107"/>
      <c r="K339" s="107"/>
      <c r="L339" s="107"/>
      <c r="M339" s="109"/>
      <c r="N339" s="109"/>
      <c r="O339" s="107"/>
      <c r="P339" s="107"/>
      <c r="Q339" s="107"/>
      <c r="R339" s="107"/>
      <c r="S339" s="107"/>
      <c r="T339" s="107"/>
      <c r="U339" s="107"/>
      <c r="V339" s="107"/>
      <c r="W339" s="107"/>
      <c r="X339" s="107"/>
      <c r="Y339" s="107"/>
      <c r="Z339" s="107"/>
    </row>
    <row r="340" spans="1:26" ht="15.75" customHeight="1">
      <c r="A340" s="107"/>
      <c r="B340" s="107"/>
      <c r="C340" s="107"/>
      <c r="D340" s="107"/>
      <c r="E340" s="107"/>
      <c r="F340" s="107"/>
      <c r="G340" s="479"/>
      <c r="H340" s="107"/>
      <c r="I340" s="107"/>
      <c r="J340" s="107"/>
      <c r="K340" s="107"/>
      <c r="L340" s="107"/>
      <c r="M340" s="109"/>
      <c r="N340" s="109"/>
      <c r="O340" s="107"/>
      <c r="P340" s="107"/>
      <c r="Q340" s="107"/>
      <c r="R340" s="107"/>
      <c r="S340" s="107"/>
      <c r="T340" s="107"/>
      <c r="U340" s="107"/>
      <c r="V340" s="107"/>
      <c r="W340" s="107"/>
      <c r="X340" s="107"/>
      <c r="Y340" s="107"/>
      <c r="Z340" s="107"/>
    </row>
    <row r="341" spans="1:26" ht="15.75" customHeight="1">
      <c r="A341" s="107"/>
      <c r="B341" s="107"/>
      <c r="C341" s="107"/>
      <c r="D341" s="107"/>
      <c r="E341" s="107"/>
      <c r="F341" s="107"/>
      <c r="G341" s="479"/>
      <c r="H341" s="107"/>
      <c r="I341" s="107"/>
      <c r="J341" s="107"/>
      <c r="K341" s="107"/>
      <c r="L341" s="107"/>
      <c r="M341" s="109"/>
      <c r="N341" s="109"/>
      <c r="O341" s="107"/>
      <c r="P341" s="107"/>
      <c r="Q341" s="107"/>
      <c r="R341" s="107"/>
      <c r="S341" s="107"/>
      <c r="T341" s="107"/>
      <c r="U341" s="107"/>
      <c r="V341" s="107"/>
      <c r="W341" s="107"/>
      <c r="X341" s="107"/>
      <c r="Y341" s="107"/>
      <c r="Z341" s="107"/>
    </row>
    <row r="342" spans="1:26" ht="15.75" customHeight="1">
      <c r="A342" s="107"/>
      <c r="B342" s="107"/>
      <c r="C342" s="107"/>
      <c r="D342" s="107"/>
      <c r="E342" s="107"/>
      <c r="F342" s="107"/>
      <c r="G342" s="479"/>
      <c r="H342" s="107"/>
      <c r="I342" s="107"/>
      <c r="J342" s="107"/>
      <c r="K342" s="107"/>
      <c r="L342" s="107"/>
      <c r="M342" s="109"/>
      <c r="N342" s="109"/>
      <c r="O342" s="107"/>
      <c r="P342" s="107"/>
      <c r="Q342" s="107"/>
      <c r="R342" s="107"/>
      <c r="S342" s="107"/>
      <c r="T342" s="107"/>
      <c r="U342" s="107"/>
      <c r="V342" s="107"/>
      <c r="W342" s="107"/>
      <c r="X342" s="107"/>
      <c r="Y342" s="107"/>
      <c r="Z342" s="107"/>
    </row>
    <row r="343" spans="1:26" ht="15.75" customHeight="1">
      <c r="A343" s="107"/>
      <c r="B343" s="107"/>
      <c r="C343" s="107"/>
      <c r="D343" s="107"/>
      <c r="E343" s="107"/>
      <c r="F343" s="107"/>
      <c r="G343" s="479"/>
      <c r="H343" s="107"/>
      <c r="I343" s="107"/>
      <c r="J343" s="107"/>
      <c r="K343" s="107"/>
      <c r="L343" s="107"/>
      <c r="M343" s="109"/>
      <c r="N343" s="109"/>
      <c r="O343" s="107"/>
      <c r="P343" s="107"/>
      <c r="Q343" s="107"/>
      <c r="R343" s="107"/>
      <c r="S343" s="107"/>
      <c r="T343" s="107"/>
      <c r="U343" s="107"/>
      <c r="V343" s="107"/>
      <c r="W343" s="107"/>
      <c r="X343" s="107"/>
      <c r="Y343" s="107"/>
      <c r="Z343" s="107"/>
    </row>
    <row r="344" spans="1:26" ht="15.75" customHeight="1">
      <c r="A344" s="107"/>
      <c r="B344" s="107"/>
      <c r="C344" s="107"/>
      <c r="D344" s="107"/>
      <c r="E344" s="107"/>
      <c r="F344" s="107"/>
      <c r="G344" s="479"/>
      <c r="H344" s="107"/>
      <c r="I344" s="107"/>
      <c r="J344" s="107"/>
      <c r="K344" s="107"/>
      <c r="L344" s="107"/>
      <c r="M344" s="109"/>
      <c r="N344" s="109"/>
      <c r="O344" s="107"/>
      <c r="P344" s="107"/>
      <c r="Q344" s="107"/>
      <c r="R344" s="107"/>
      <c r="S344" s="107"/>
      <c r="T344" s="107"/>
      <c r="U344" s="107"/>
      <c r="V344" s="107"/>
      <c r="W344" s="107"/>
      <c r="X344" s="107"/>
      <c r="Y344" s="107"/>
      <c r="Z344" s="107"/>
    </row>
    <row r="345" spans="1:26" ht="15.75" customHeight="1">
      <c r="A345" s="107"/>
      <c r="B345" s="107"/>
      <c r="C345" s="107"/>
      <c r="D345" s="107"/>
      <c r="E345" s="107"/>
      <c r="F345" s="107"/>
      <c r="G345" s="479"/>
      <c r="H345" s="107"/>
      <c r="I345" s="107"/>
      <c r="J345" s="107"/>
      <c r="K345" s="107"/>
      <c r="L345" s="107"/>
      <c r="M345" s="109"/>
      <c r="N345" s="109"/>
      <c r="O345" s="107"/>
      <c r="P345" s="107"/>
      <c r="Q345" s="107"/>
      <c r="R345" s="107"/>
      <c r="S345" s="107"/>
      <c r="T345" s="107"/>
      <c r="U345" s="107"/>
      <c r="V345" s="107"/>
      <c r="W345" s="107"/>
      <c r="X345" s="107"/>
      <c r="Y345" s="107"/>
      <c r="Z345" s="107"/>
    </row>
    <row r="346" spans="1:26" ht="15.75" customHeight="1">
      <c r="A346" s="107"/>
      <c r="B346" s="107"/>
      <c r="C346" s="107"/>
      <c r="D346" s="107"/>
      <c r="E346" s="107"/>
      <c r="F346" s="107"/>
      <c r="G346" s="479"/>
      <c r="H346" s="107"/>
      <c r="I346" s="107"/>
      <c r="J346" s="107"/>
      <c r="K346" s="107"/>
      <c r="L346" s="107"/>
      <c r="M346" s="109"/>
      <c r="N346" s="109"/>
      <c r="O346" s="107"/>
      <c r="P346" s="107"/>
      <c r="Q346" s="107"/>
      <c r="R346" s="107"/>
      <c r="S346" s="107"/>
      <c r="T346" s="107"/>
      <c r="U346" s="107"/>
      <c r="V346" s="107"/>
      <c r="W346" s="107"/>
      <c r="X346" s="107"/>
      <c r="Y346" s="107"/>
      <c r="Z346" s="107"/>
    </row>
    <row r="347" spans="1:26" ht="15.75" customHeight="1">
      <c r="A347" s="107"/>
      <c r="B347" s="107"/>
      <c r="C347" s="107"/>
      <c r="D347" s="107"/>
      <c r="E347" s="107"/>
      <c r="F347" s="107"/>
      <c r="G347" s="479"/>
      <c r="H347" s="107"/>
      <c r="I347" s="107"/>
      <c r="J347" s="107"/>
      <c r="K347" s="107"/>
      <c r="L347" s="107"/>
      <c r="M347" s="109"/>
      <c r="N347" s="109"/>
      <c r="O347" s="107"/>
      <c r="P347" s="107"/>
      <c r="Q347" s="107"/>
      <c r="R347" s="107"/>
      <c r="S347" s="107"/>
      <c r="T347" s="107"/>
      <c r="U347" s="107"/>
      <c r="V347" s="107"/>
      <c r="W347" s="107"/>
      <c r="X347" s="107"/>
      <c r="Y347" s="107"/>
      <c r="Z347" s="107"/>
    </row>
    <row r="348" spans="1:26" ht="15.75" customHeight="1">
      <c r="A348" s="107"/>
      <c r="B348" s="107"/>
      <c r="C348" s="107"/>
      <c r="D348" s="107"/>
      <c r="E348" s="107"/>
      <c r="F348" s="107"/>
      <c r="G348" s="479"/>
      <c r="H348" s="107"/>
      <c r="I348" s="107"/>
      <c r="J348" s="107"/>
      <c r="K348" s="107"/>
      <c r="L348" s="107"/>
      <c r="M348" s="109"/>
      <c r="N348" s="109"/>
      <c r="O348" s="107"/>
      <c r="P348" s="107"/>
      <c r="Q348" s="107"/>
      <c r="R348" s="107"/>
      <c r="S348" s="107"/>
      <c r="T348" s="107"/>
      <c r="U348" s="107"/>
      <c r="V348" s="107"/>
      <c r="W348" s="107"/>
      <c r="X348" s="107"/>
      <c r="Y348" s="107"/>
      <c r="Z348" s="107"/>
    </row>
    <row r="349" spans="1:26" ht="15.75" customHeight="1">
      <c r="A349" s="107"/>
      <c r="B349" s="107"/>
      <c r="C349" s="107"/>
      <c r="D349" s="107"/>
      <c r="E349" s="107"/>
      <c r="F349" s="107"/>
      <c r="G349" s="479"/>
      <c r="H349" s="107"/>
      <c r="I349" s="107"/>
      <c r="J349" s="107"/>
      <c r="K349" s="107"/>
      <c r="L349" s="107"/>
      <c r="M349" s="109"/>
      <c r="N349" s="109"/>
      <c r="O349" s="107"/>
      <c r="P349" s="107"/>
      <c r="Q349" s="107"/>
      <c r="R349" s="107"/>
      <c r="S349" s="107"/>
      <c r="T349" s="107"/>
      <c r="U349" s="107"/>
      <c r="V349" s="107"/>
      <c r="W349" s="107"/>
      <c r="X349" s="107"/>
      <c r="Y349" s="107"/>
      <c r="Z349" s="107"/>
    </row>
    <row r="350" spans="1:26" ht="15.75" customHeight="1">
      <c r="A350" s="107"/>
      <c r="B350" s="107"/>
      <c r="C350" s="107"/>
      <c r="D350" s="107"/>
      <c r="E350" s="107"/>
      <c r="F350" s="107"/>
      <c r="G350" s="479"/>
      <c r="H350" s="107"/>
      <c r="I350" s="107"/>
      <c r="J350" s="107"/>
      <c r="K350" s="107"/>
      <c r="L350" s="107"/>
      <c r="M350" s="109"/>
      <c r="N350" s="109"/>
      <c r="O350" s="107"/>
      <c r="P350" s="107"/>
      <c r="Q350" s="107"/>
      <c r="R350" s="107"/>
      <c r="S350" s="107"/>
      <c r="T350" s="107"/>
      <c r="U350" s="107"/>
      <c r="V350" s="107"/>
      <c r="W350" s="107"/>
      <c r="X350" s="107"/>
      <c r="Y350" s="107"/>
      <c r="Z350" s="107"/>
    </row>
    <row r="351" spans="1:26" ht="15.75" customHeight="1">
      <c r="A351" s="107"/>
      <c r="B351" s="107"/>
      <c r="C351" s="107"/>
      <c r="D351" s="107"/>
      <c r="E351" s="107"/>
      <c r="F351" s="107"/>
      <c r="G351" s="479"/>
      <c r="H351" s="107"/>
      <c r="I351" s="107"/>
      <c r="J351" s="107"/>
      <c r="K351" s="107"/>
      <c r="L351" s="107"/>
      <c r="M351" s="109"/>
      <c r="N351" s="109"/>
      <c r="O351" s="107"/>
      <c r="P351" s="107"/>
      <c r="Q351" s="107"/>
      <c r="R351" s="107"/>
      <c r="S351" s="107"/>
      <c r="T351" s="107"/>
      <c r="U351" s="107"/>
      <c r="V351" s="107"/>
      <c r="W351" s="107"/>
      <c r="X351" s="107"/>
      <c r="Y351" s="107"/>
      <c r="Z351" s="107"/>
    </row>
    <row r="352" spans="1:26" ht="15.75" customHeight="1">
      <c r="A352" s="107"/>
      <c r="B352" s="107"/>
      <c r="C352" s="107"/>
      <c r="D352" s="107"/>
      <c r="E352" s="107"/>
      <c r="F352" s="107"/>
      <c r="G352" s="479"/>
      <c r="H352" s="107"/>
      <c r="I352" s="107"/>
      <c r="J352" s="107"/>
      <c r="K352" s="107"/>
      <c r="L352" s="107"/>
      <c r="M352" s="109"/>
      <c r="N352" s="109"/>
      <c r="O352" s="107"/>
      <c r="P352" s="107"/>
      <c r="Q352" s="107"/>
      <c r="R352" s="107"/>
      <c r="S352" s="107"/>
      <c r="T352" s="107"/>
      <c r="U352" s="107"/>
      <c r="V352" s="107"/>
      <c r="W352" s="107"/>
      <c r="X352" s="107"/>
      <c r="Y352" s="107"/>
      <c r="Z352" s="107"/>
    </row>
    <row r="353" spans="1:26" ht="15.75" customHeight="1">
      <c r="A353" s="107"/>
      <c r="B353" s="107"/>
      <c r="C353" s="107"/>
      <c r="D353" s="107"/>
      <c r="E353" s="107"/>
      <c r="F353" s="107"/>
      <c r="G353" s="479"/>
      <c r="H353" s="107"/>
      <c r="I353" s="107"/>
      <c r="J353" s="107"/>
      <c r="K353" s="107"/>
      <c r="L353" s="107"/>
      <c r="M353" s="109"/>
      <c r="N353" s="109"/>
      <c r="O353" s="107"/>
      <c r="P353" s="107"/>
      <c r="Q353" s="107"/>
      <c r="R353" s="107"/>
      <c r="S353" s="107"/>
      <c r="T353" s="107"/>
      <c r="U353" s="107"/>
      <c r="V353" s="107"/>
      <c r="W353" s="107"/>
      <c r="X353" s="107"/>
      <c r="Y353" s="107"/>
      <c r="Z353" s="107"/>
    </row>
    <row r="354" spans="1:26" ht="15.75" customHeight="1">
      <c r="A354" s="107"/>
      <c r="B354" s="107"/>
      <c r="C354" s="107"/>
      <c r="D354" s="107"/>
      <c r="E354" s="107"/>
      <c r="F354" s="107"/>
      <c r="G354" s="479"/>
      <c r="H354" s="107"/>
      <c r="I354" s="107"/>
      <c r="J354" s="107"/>
      <c r="K354" s="107"/>
      <c r="L354" s="107"/>
      <c r="M354" s="109"/>
      <c r="N354" s="109"/>
      <c r="O354" s="107"/>
      <c r="P354" s="107"/>
      <c r="Q354" s="107"/>
      <c r="R354" s="107"/>
      <c r="S354" s="107"/>
      <c r="T354" s="107"/>
      <c r="U354" s="107"/>
      <c r="V354" s="107"/>
      <c r="W354" s="107"/>
      <c r="X354" s="107"/>
      <c r="Y354" s="107"/>
      <c r="Z354" s="107"/>
    </row>
    <row r="355" spans="1:26" ht="15.75" customHeight="1">
      <c r="A355" s="107"/>
      <c r="B355" s="107"/>
      <c r="C355" s="107"/>
      <c r="D355" s="107"/>
      <c r="E355" s="107"/>
      <c r="F355" s="107"/>
      <c r="G355" s="479"/>
      <c r="H355" s="107"/>
      <c r="I355" s="107"/>
      <c r="J355" s="107"/>
      <c r="K355" s="107"/>
      <c r="L355" s="107"/>
      <c r="M355" s="109"/>
      <c r="N355" s="109"/>
      <c r="O355" s="107"/>
      <c r="P355" s="107"/>
      <c r="Q355" s="107"/>
      <c r="R355" s="107"/>
      <c r="S355" s="107"/>
      <c r="T355" s="107"/>
      <c r="U355" s="107"/>
      <c r="V355" s="107"/>
      <c r="W355" s="107"/>
      <c r="X355" s="107"/>
      <c r="Y355" s="107"/>
      <c r="Z355" s="107"/>
    </row>
    <row r="356" spans="1:26" ht="15.75" customHeight="1">
      <c r="A356" s="107"/>
      <c r="B356" s="107"/>
      <c r="C356" s="107"/>
      <c r="D356" s="107"/>
      <c r="E356" s="107"/>
      <c r="F356" s="107"/>
      <c r="G356" s="479"/>
      <c r="H356" s="107"/>
      <c r="I356" s="107"/>
      <c r="J356" s="107"/>
      <c r="K356" s="107"/>
      <c r="L356" s="107"/>
      <c r="M356" s="109"/>
      <c r="N356" s="109"/>
      <c r="O356" s="107"/>
      <c r="P356" s="107"/>
      <c r="Q356" s="107"/>
      <c r="R356" s="107"/>
      <c r="S356" s="107"/>
      <c r="T356" s="107"/>
      <c r="U356" s="107"/>
      <c r="V356" s="107"/>
      <c r="W356" s="107"/>
      <c r="X356" s="107"/>
      <c r="Y356" s="107"/>
      <c r="Z356" s="107"/>
    </row>
    <row r="357" spans="1:26" ht="15.75" customHeight="1">
      <c r="A357" s="107"/>
      <c r="B357" s="107"/>
      <c r="C357" s="107"/>
      <c r="D357" s="107"/>
      <c r="E357" s="107"/>
      <c r="F357" s="107"/>
      <c r="G357" s="479"/>
      <c r="H357" s="107"/>
      <c r="I357" s="107"/>
      <c r="J357" s="107"/>
      <c r="K357" s="107"/>
      <c r="L357" s="107"/>
      <c r="M357" s="109"/>
      <c r="N357" s="109"/>
      <c r="O357" s="107"/>
      <c r="P357" s="107"/>
      <c r="Q357" s="107"/>
      <c r="R357" s="107"/>
      <c r="S357" s="107"/>
      <c r="T357" s="107"/>
      <c r="U357" s="107"/>
      <c r="V357" s="107"/>
      <c r="W357" s="107"/>
      <c r="X357" s="107"/>
      <c r="Y357" s="107"/>
      <c r="Z357" s="107"/>
    </row>
    <row r="358" spans="1:26" ht="15.75" customHeight="1">
      <c r="A358" s="107"/>
      <c r="B358" s="107"/>
      <c r="C358" s="107"/>
      <c r="D358" s="107"/>
      <c r="E358" s="107"/>
      <c r="F358" s="107"/>
      <c r="G358" s="479"/>
      <c r="H358" s="107"/>
      <c r="I358" s="107"/>
      <c r="J358" s="107"/>
      <c r="K358" s="107"/>
      <c r="L358" s="107"/>
      <c r="M358" s="109"/>
      <c r="N358" s="109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</row>
    <row r="359" spans="1:26" ht="15.75" customHeight="1">
      <c r="A359" s="107"/>
      <c r="B359" s="107"/>
      <c r="C359" s="107"/>
      <c r="D359" s="107"/>
      <c r="E359" s="107"/>
      <c r="F359" s="107"/>
      <c r="G359" s="479"/>
      <c r="H359" s="107"/>
      <c r="I359" s="107"/>
      <c r="J359" s="107"/>
      <c r="K359" s="107"/>
      <c r="L359" s="107"/>
      <c r="M359" s="109"/>
      <c r="N359" s="109"/>
      <c r="O359" s="107"/>
      <c r="P359" s="107"/>
      <c r="Q359" s="107"/>
      <c r="R359" s="107"/>
      <c r="S359" s="107"/>
      <c r="T359" s="107"/>
      <c r="U359" s="107"/>
      <c r="V359" s="107"/>
      <c r="W359" s="107"/>
      <c r="X359" s="107"/>
      <c r="Y359" s="107"/>
      <c r="Z359" s="107"/>
    </row>
    <row r="360" spans="1:26" ht="15.75" customHeight="1">
      <c r="A360" s="107"/>
      <c r="B360" s="107"/>
      <c r="C360" s="107"/>
      <c r="D360" s="107"/>
      <c r="E360" s="107"/>
      <c r="F360" s="107"/>
      <c r="G360" s="479"/>
      <c r="H360" s="107"/>
      <c r="I360" s="107"/>
      <c r="J360" s="107"/>
      <c r="K360" s="107"/>
      <c r="L360" s="107"/>
      <c r="M360" s="109"/>
      <c r="N360" s="109"/>
      <c r="O360" s="107"/>
      <c r="P360" s="107"/>
      <c r="Q360" s="107"/>
      <c r="R360" s="107"/>
      <c r="S360" s="107"/>
      <c r="T360" s="107"/>
      <c r="U360" s="107"/>
      <c r="V360" s="107"/>
      <c r="W360" s="107"/>
      <c r="X360" s="107"/>
      <c r="Y360" s="107"/>
      <c r="Z360" s="107"/>
    </row>
    <row r="361" spans="1:26" ht="15.75" customHeight="1">
      <c r="A361" s="107"/>
      <c r="B361" s="107"/>
      <c r="C361" s="107"/>
      <c r="D361" s="107"/>
      <c r="E361" s="107"/>
      <c r="F361" s="107"/>
      <c r="G361" s="479"/>
      <c r="H361" s="107"/>
      <c r="I361" s="107"/>
      <c r="J361" s="107"/>
      <c r="K361" s="107"/>
      <c r="L361" s="107"/>
      <c r="M361" s="109"/>
      <c r="N361" s="109"/>
      <c r="O361" s="107"/>
      <c r="P361" s="107"/>
      <c r="Q361" s="107"/>
      <c r="R361" s="107"/>
      <c r="S361" s="107"/>
      <c r="T361" s="107"/>
      <c r="U361" s="107"/>
      <c r="V361" s="107"/>
      <c r="W361" s="107"/>
      <c r="X361" s="107"/>
      <c r="Y361" s="107"/>
      <c r="Z361" s="107"/>
    </row>
    <row r="362" spans="1:26" ht="15.75" customHeight="1">
      <c r="A362" s="107"/>
      <c r="B362" s="107"/>
      <c r="C362" s="107"/>
      <c r="D362" s="107"/>
      <c r="E362" s="107"/>
      <c r="F362" s="107"/>
      <c r="G362" s="479"/>
      <c r="H362" s="107"/>
      <c r="I362" s="107"/>
      <c r="J362" s="107"/>
      <c r="K362" s="107"/>
      <c r="L362" s="107"/>
      <c r="M362" s="109"/>
      <c r="N362" s="109"/>
      <c r="O362" s="107"/>
      <c r="P362" s="107"/>
      <c r="Q362" s="107"/>
      <c r="R362" s="107"/>
      <c r="S362" s="107"/>
      <c r="T362" s="107"/>
      <c r="U362" s="107"/>
      <c r="V362" s="107"/>
      <c r="W362" s="107"/>
      <c r="X362" s="107"/>
      <c r="Y362" s="107"/>
      <c r="Z362" s="107"/>
    </row>
    <row r="363" spans="1:26" ht="15.75" customHeight="1">
      <c r="A363" s="107"/>
      <c r="B363" s="107"/>
      <c r="C363" s="107"/>
      <c r="D363" s="107"/>
      <c r="E363" s="107"/>
      <c r="F363" s="107"/>
      <c r="G363" s="479"/>
      <c r="H363" s="107"/>
      <c r="I363" s="107"/>
      <c r="J363" s="107"/>
      <c r="K363" s="107"/>
      <c r="L363" s="107"/>
      <c r="M363" s="109"/>
      <c r="N363" s="109"/>
      <c r="O363" s="107"/>
      <c r="P363" s="107"/>
      <c r="Q363" s="107"/>
      <c r="R363" s="107"/>
      <c r="S363" s="107"/>
      <c r="T363" s="107"/>
      <c r="U363" s="107"/>
      <c r="V363" s="107"/>
      <c r="W363" s="107"/>
      <c r="X363" s="107"/>
      <c r="Y363" s="107"/>
      <c r="Z363" s="107"/>
    </row>
    <row r="364" spans="1:26" ht="15.75" customHeight="1">
      <c r="A364" s="107"/>
      <c r="B364" s="107"/>
      <c r="C364" s="107"/>
      <c r="D364" s="107"/>
      <c r="E364" s="107"/>
      <c r="F364" s="107"/>
      <c r="G364" s="479"/>
      <c r="H364" s="107"/>
      <c r="I364" s="107"/>
      <c r="J364" s="107"/>
      <c r="K364" s="107"/>
      <c r="L364" s="107"/>
      <c r="M364" s="109"/>
      <c r="N364" s="109"/>
      <c r="O364" s="107"/>
      <c r="P364" s="107"/>
      <c r="Q364" s="107"/>
      <c r="R364" s="107"/>
      <c r="S364" s="107"/>
      <c r="T364" s="107"/>
      <c r="U364" s="107"/>
      <c r="V364" s="107"/>
      <c r="W364" s="107"/>
      <c r="X364" s="107"/>
      <c r="Y364" s="107"/>
      <c r="Z364" s="107"/>
    </row>
    <row r="365" spans="1:26" ht="15.75" customHeight="1">
      <c r="A365" s="107"/>
      <c r="B365" s="107"/>
      <c r="C365" s="107"/>
      <c r="D365" s="107"/>
      <c r="E365" s="107"/>
      <c r="F365" s="107"/>
      <c r="G365" s="479"/>
      <c r="H365" s="107"/>
      <c r="I365" s="107"/>
      <c r="J365" s="107"/>
      <c r="K365" s="107"/>
      <c r="L365" s="107"/>
      <c r="M365" s="109"/>
      <c r="N365" s="109"/>
      <c r="O365" s="107"/>
      <c r="P365" s="107"/>
      <c r="Q365" s="107"/>
      <c r="R365" s="107"/>
      <c r="S365" s="107"/>
      <c r="T365" s="107"/>
      <c r="U365" s="107"/>
      <c r="V365" s="107"/>
      <c r="W365" s="107"/>
      <c r="X365" s="107"/>
      <c r="Y365" s="107"/>
      <c r="Z365" s="107"/>
    </row>
    <row r="366" spans="1:26" ht="15.75" customHeight="1">
      <c r="A366" s="107"/>
      <c r="B366" s="107"/>
      <c r="C366" s="107"/>
      <c r="D366" s="107"/>
      <c r="E366" s="107"/>
      <c r="F366" s="107"/>
      <c r="G366" s="479"/>
      <c r="H366" s="107"/>
      <c r="I366" s="107"/>
      <c r="J366" s="107"/>
      <c r="K366" s="107"/>
      <c r="L366" s="107"/>
      <c r="M366" s="109"/>
      <c r="N366" s="109"/>
      <c r="O366" s="107"/>
      <c r="P366" s="107"/>
      <c r="Q366" s="107"/>
      <c r="R366" s="107"/>
      <c r="S366" s="107"/>
      <c r="T366" s="107"/>
      <c r="U366" s="107"/>
      <c r="V366" s="107"/>
      <c r="W366" s="107"/>
      <c r="X366" s="107"/>
      <c r="Y366" s="107"/>
      <c r="Z366" s="107"/>
    </row>
    <row r="367" spans="1:26" ht="15.75" customHeight="1">
      <c r="A367" s="107"/>
      <c r="B367" s="107"/>
      <c r="C367" s="107"/>
      <c r="D367" s="107"/>
      <c r="E367" s="107"/>
      <c r="F367" s="107"/>
      <c r="G367" s="479"/>
      <c r="H367" s="107"/>
      <c r="I367" s="107"/>
      <c r="J367" s="107"/>
      <c r="K367" s="107"/>
      <c r="L367" s="107"/>
      <c r="M367" s="109"/>
      <c r="N367" s="109"/>
      <c r="O367" s="107"/>
      <c r="P367" s="107"/>
      <c r="Q367" s="107"/>
      <c r="R367" s="107"/>
      <c r="S367" s="107"/>
      <c r="T367" s="107"/>
      <c r="U367" s="107"/>
      <c r="V367" s="107"/>
      <c r="W367" s="107"/>
      <c r="X367" s="107"/>
      <c r="Y367" s="107"/>
      <c r="Z367" s="107"/>
    </row>
    <row r="368" spans="1:26" ht="15.75" customHeight="1">
      <c r="A368" s="107"/>
      <c r="B368" s="107"/>
      <c r="C368" s="107"/>
      <c r="D368" s="107"/>
      <c r="E368" s="107"/>
      <c r="F368" s="107"/>
      <c r="G368" s="479"/>
      <c r="H368" s="107"/>
      <c r="I368" s="107"/>
      <c r="J368" s="107"/>
      <c r="K368" s="107"/>
      <c r="L368" s="107"/>
      <c r="M368" s="109"/>
      <c r="N368" s="109"/>
      <c r="O368" s="107"/>
      <c r="P368" s="107"/>
      <c r="Q368" s="107"/>
      <c r="R368" s="107"/>
      <c r="S368" s="107"/>
      <c r="T368" s="107"/>
      <c r="U368" s="107"/>
      <c r="V368" s="107"/>
      <c r="W368" s="107"/>
      <c r="X368" s="107"/>
      <c r="Y368" s="107"/>
      <c r="Z368" s="107"/>
    </row>
    <row r="369" spans="1:26" ht="15.75" customHeight="1">
      <c r="A369" s="107"/>
      <c r="B369" s="107"/>
      <c r="C369" s="107"/>
      <c r="D369" s="107"/>
      <c r="E369" s="107"/>
      <c r="F369" s="107"/>
      <c r="G369" s="479"/>
      <c r="H369" s="107"/>
      <c r="I369" s="107"/>
      <c r="J369" s="107"/>
      <c r="K369" s="107"/>
      <c r="L369" s="107"/>
      <c r="M369" s="109"/>
      <c r="N369" s="109"/>
      <c r="O369" s="107"/>
      <c r="P369" s="107"/>
      <c r="Q369" s="107"/>
      <c r="R369" s="107"/>
      <c r="S369" s="107"/>
      <c r="T369" s="107"/>
      <c r="U369" s="107"/>
      <c r="V369" s="107"/>
      <c r="W369" s="107"/>
      <c r="X369" s="107"/>
      <c r="Y369" s="107"/>
      <c r="Z369" s="107"/>
    </row>
    <row r="370" spans="1:26" ht="15.75" customHeight="1">
      <c r="A370" s="107"/>
      <c r="B370" s="107"/>
      <c r="C370" s="107"/>
      <c r="D370" s="107"/>
      <c r="E370" s="107"/>
      <c r="F370" s="107"/>
      <c r="G370" s="479"/>
      <c r="H370" s="107"/>
      <c r="I370" s="107"/>
      <c r="J370" s="107"/>
      <c r="K370" s="107"/>
      <c r="L370" s="107"/>
      <c r="M370" s="109"/>
      <c r="N370" s="109"/>
      <c r="O370" s="107"/>
      <c r="P370" s="107"/>
      <c r="Q370" s="107"/>
      <c r="R370" s="107"/>
      <c r="S370" s="107"/>
      <c r="T370" s="107"/>
      <c r="U370" s="107"/>
      <c r="V370" s="107"/>
      <c r="W370" s="107"/>
      <c r="X370" s="107"/>
      <c r="Y370" s="107"/>
      <c r="Z370" s="107"/>
    </row>
    <row r="371" spans="1:26" ht="15.75" customHeight="1">
      <c r="A371" s="107"/>
      <c r="B371" s="107"/>
      <c r="C371" s="107"/>
      <c r="D371" s="107"/>
      <c r="E371" s="107"/>
      <c r="F371" s="107"/>
      <c r="G371" s="479"/>
      <c r="H371" s="107"/>
      <c r="I371" s="107"/>
      <c r="J371" s="107"/>
      <c r="K371" s="107"/>
      <c r="L371" s="107"/>
      <c r="M371" s="109"/>
      <c r="N371" s="109"/>
      <c r="O371" s="107"/>
      <c r="P371" s="107"/>
      <c r="Q371" s="107"/>
      <c r="R371" s="107"/>
      <c r="S371" s="107"/>
      <c r="T371" s="107"/>
      <c r="U371" s="107"/>
      <c r="V371" s="107"/>
      <c r="W371" s="107"/>
      <c r="X371" s="107"/>
      <c r="Y371" s="107"/>
      <c r="Z371" s="107"/>
    </row>
    <row r="372" spans="1:26" ht="15.75" customHeight="1">
      <c r="A372" s="107"/>
      <c r="B372" s="107"/>
      <c r="C372" s="107"/>
      <c r="D372" s="107"/>
      <c r="E372" s="107"/>
      <c r="F372" s="107"/>
      <c r="G372" s="479"/>
      <c r="H372" s="107"/>
      <c r="I372" s="107"/>
      <c r="J372" s="107"/>
      <c r="K372" s="107"/>
      <c r="L372" s="107"/>
      <c r="M372" s="109"/>
      <c r="N372" s="109"/>
      <c r="O372" s="107"/>
      <c r="P372" s="107"/>
      <c r="Q372" s="107"/>
      <c r="R372" s="107"/>
      <c r="S372" s="107"/>
      <c r="T372" s="107"/>
      <c r="U372" s="107"/>
      <c r="V372" s="107"/>
      <c r="W372" s="107"/>
      <c r="X372" s="107"/>
      <c r="Y372" s="107"/>
      <c r="Z372" s="107"/>
    </row>
    <row r="373" spans="1:26" ht="15.75" customHeight="1">
      <c r="A373" s="107"/>
      <c r="B373" s="107"/>
      <c r="C373" s="107"/>
      <c r="D373" s="107"/>
      <c r="E373" s="107"/>
      <c r="F373" s="107"/>
      <c r="G373" s="479"/>
      <c r="H373" s="107"/>
      <c r="I373" s="107"/>
      <c r="J373" s="107"/>
      <c r="K373" s="107"/>
      <c r="L373" s="107"/>
      <c r="M373" s="109"/>
      <c r="N373" s="109"/>
      <c r="O373" s="107"/>
      <c r="P373" s="107"/>
      <c r="Q373" s="107"/>
      <c r="R373" s="107"/>
      <c r="S373" s="107"/>
      <c r="T373" s="107"/>
      <c r="U373" s="107"/>
      <c r="V373" s="107"/>
      <c r="W373" s="107"/>
      <c r="X373" s="107"/>
      <c r="Y373" s="107"/>
      <c r="Z373" s="107"/>
    </row>
    <row r="374" spans="1:26" ht="15.75" customHeight="1">
      <c r="A374" s="107"/>
      <c r="B374" s="107"/>
      <c r="C374" s="107"/>
      <c r="D374" s="107"/>
      <c r="E374" s="107"/>
      <c r="F374" s="107"/>
      <c r="G374" s="479"/>
      <c r="H374" s="107"/>
      <c r="I374" s="107"/>
      <c r="J374" s="107"/>
      <c r="K374" s="107"/>
      <c r="L374" s="107"/>
      <c r="M374" s="109"/>
      <c r="N374" s="109"/>
      <c r="O374" s="107"/>
      <c r="P374" s="107"/>
      <c r="Q374" s="107"/>
      <c r="R374" s="107"/>
      <c r="S374" s="107"/>
      <c r="T374" s="107"/>
      <c r="U374" s="107"/>
      <c r="V374" s="107"/>
      <c r="W374" s="107"/>
      <c r="X374" s="107"/>
      <c r="Y374" s="107"/>
      <c r="Z374" s="107"/>
    </row>
    <row r="375" spans="1:26" ht="15.75" customHeight="1">
      <c r="A375" s="107"/>
      <c r="B375" s="107"/>
      <c r="C375" s="107"/>
      <c r="D375" s="107"/>
      <c r="E375" s="107"/>
      <c r="F375" s="107"/>
      <c r="G375" s="479"/>
      <c r="H375" s="107"/>
      <c r="I375" s="107"/>
      <c r="J375" s="107"/>
      <c r="K375" s="107"/>
      <c r="L375" s="107"/>
      <c r="M375" s="109"/>
      <c r="N375" s="109"/>
      <c r="O375" s="107"/>
      <c r="P375" s="107"/>
      <c r="Q375" s="107"/>
      <c r="R375" s="107"/>
      <c r="S375" s="107"/>
      <c r="T375" s="107"/>
      <c r="U375" s="107"/>
      <c r="V375" s="107"/>
      <c r="W375" s="107"/>
      <c r="X375" s="107"/>
      <c r="Y375" s="107"/>
      <c r="Z375" s="107"/>
    </row>
    <row r="376" spans="1:26" ht="15.75" customHeight="1">
      <c r="A376" s="107"/>
      <c r="B376" s="107"/>
      <c r="C376" s="107"/>
      <c r="D376" s="107"/>
      <c r="E376" s="107"/>
      <c r="F376" s="107"/>
      <c r="G376" s="479"/>
      <c r="H376" s="107"/>
      <c r="I376" s="107"/>
      <c r="J376" s="107"/>
      <c r="K376" s="107"/>
      <c r="L376" s="107"/>
      <c r="M376" s="109"/>
      <c r="N376" s="109"/>
      <c r="O376" s="107"/>
      <c r="P376" s="107"/>
      <c r="Q376" s="107"/>
      <c r="R376" s="107"/>
      <c r="S376" s="107"/>
      <c r="T376" s="107"/>
      <c r="U376" s="107"/>
      <c r="V376" s="107"/>
      <c r="W376" s="107"/>
      <c r="X376" s="107"/>
      <c r="Y376" s="107"/>
      <c r="Z376" s="107"/>
    </row>
    <row r="377" spans="1:26" ht="15.75" customHeight="1">
      <c r="A377" s="107"/>
      <c r="B377" s="107"/>
      <c r="C377" s="107"/>
      <c r="D377" s="107"/>
      <c r="E377" s="107"/>
      <c r="F377" s="107"/>
      <c r="G377" s="479"/>
      <c r="H377" s="107"/>
      <c r="I377" s="107"/>
      <c r="J377" s="107"/>
      <c r="K377" s="107"/>
      <c r="L377" s="107"/>
      <c r="M377" s="109"/>
      <c r="N377" s="109"/>
      <c r="O377" s="107"/>
      <c r="P377" s="107"/>
      <c r="Q377" s="107"/>
      <c r="R377" s="107"/>
      <c r="S377" s="107"/>
      <c r="T377" s="107"/>
      <c r="U377" s="107"/>
      <c r="V377" s="107"/>
      <c r="W377" s="107"/>
      <c r="X377" s="107"/>
      <c r="Y377" s="107"/>
      <c r="Z377" s="107"/>
    </row>
    <row r="378" spans="1:26" ht="15.75" customHeight="1">
      <c r="A378" s="107"/>
      <c r="B378" s="107"/>
      <c r="C378" s="107"/>
      <c r="D378" s="107"/>
      <c r="E378" s="107"/>
      <c r="F378" s="107"/>
      <c r="G378" s="479"/>
      <c r="H378" s="107"/>
      <c r="I378" s="107"/>
      <c r="J378" s="107"/>
      <c r="K378" s="107"/>
      <c r="L378" s="107"/>
      <c r="M378" s="109"/>
      <c r="N378" s="109"/>
      <c r="O378" s="107"/>
      <c r="P378" s="107"/>
      <c r="Q378" s="107"/>
      <c r="R378" s="107"/>
      <c r="S378" s="107"/>
      <c r="T378" s="107"/>
      <c r="U378" s="107"/>
      <c r="V378" s="107"/>
      <c r="W378" s="107"/>
      <c r="X378" s="107"/>
      <c r="Y378" s="107"/>
      <c r="Z378" s="107"/>
    </row>
    <row r="379" spans="1:26" ht="15.75" customHeight="1">
      <c r="A379" s="107"/>
      <c r="B379" s="107"/>
      <c r="C379" s="107"/>
      <c r="D379" s="107"/>
      <c r="E379" s="107"/>
      <c r="F379" s="107"/>
      <c r="G379" s="479"/>
      <c r="H379" s="107"/>
      <c r="I379" s="107"/>
      <c r="J379" s="107"/>
      <c r="K379" s="107"/>
      <c r="L379" s="107"/>
      <c r="M379" s="109"/>
      <c r="N379" s="109"/>
      <c r="O379" s="107"/>
      <c r="P379" s="107"/>
      <c r="Q379" s="107"/>
      <c r="R379" s="107"/>
      <c r="S379" s="107"/>
      <c r="T379" s="107"/>
      <c r="U379" s="107"/>
      <c r="V379" s="107"/>
      <c r="W379" s="107"/>
      <c r="X379" s="107"/>
      <c r="Y379" s="107"/>
      <c r="Z379" s="107"/>
    </row>
    <row r="380" spans="1:26" ht="15.75" customHeight="1">
      <c r="A380" s="107"/>
      <c r="B380" s="107"/>
      <c r="C380" s="107"/>
      <c r="D380" s="107"/>
      <c r="E380" s="107"/>
      <c r="F380" s="107"/>
      <c r="G380" s="479"/>
      <c r="H380" s="107"/>
      <c r="I380" s="107"/>
      <c r="J380" s="107"/>
      <c r="K380" s="107"/>
      <c r="L380" s="107"/>
      <c r="M380" s="109"/>
      <c r="N380" s="109"/>
      <c r="O380" s="107"/>
      <c r="P380" s="107"/>
      <c r="Q380" s="107"/>
      <c r="R380" s="107"/>
      <c r="S380" s="107"/>
      <c r="T380" s="107"/>
      <c r="U380" s="107"/>
      <c r="V380" s="107"/>
      <c r="W380" s="107"/>
      <c r="X380" s="107"/>
      <c r="Y380" s="107"/>
      <c r="Z380" s="107"/>
    </row>
    <row r="381" spans="1:26" ht="15.75" customHeight="1">
      <c r="A381" s="107"/>
      <c r="B381" s="107"/>
      <c r="C381" s="107"/>
      <c r="D381" s="107"/>
      <c r="E381" s="107"/>
      <c r="F381" s="107"/>
      <c r="G381" s="479"/>
      <c r="H381" s="107"/>
      <c r="I381" s="107"/>
      <c r="J381" s="107"/>
      <c r="K381" s="107"/>
      <c r="L381" s="107"/>
      <c r="M381" s="109"/>
      <c r="N381" s="109"/>
      <c r="O381" s="107"/>
      <c r="P381" s="107"/>
      <c r="Q381" s="107"/>
      <c r="R381" s="107"/>
      <c r="S381" s="107"/>
      <c r="T381" s="107"/>
      <c r="U381" s="107"/>
      <c r="V381" s="107"/>
      <c r="W381" s="107"/>
      <c r="X381" s="107"/>
      <c r="Y381" s="107"/>
      <c r="Z381" s="107"/>
    </row>
    <row r="382" spans="1:26" ht="15.75" customHeight="1">
      <c r="A382" s="107"/>
      <c r="B382" s="107"/>
      <c r="C382" s="107"/>
      <c r="D382" s="107"/>
      <c r="E382" s="107"/>
      <c r="F382" s="107"/>
      <c r="G382" s="479"/>
      <c r="H382" s="107"/>
      <c r="I382" s="107"/>
      <c r="J382" s="107"/>
      <c r="K382" s="107"/>
      <c r="L382" s="107"/>
      <c r="M382" s="109"/>
      <c r="N382" s="109"/>
      <c r="O382" s="107"/>
      <c r="P382" s="107"/>
      <c r="Q382" s="107"/>
      <c r="R382" s="107"/>
      <c r="S382" s="107"/>
      <c r="T382" s="107"/>
      <c r="U382" s="107"/>
      <c r="V382" s="107"/>
      <c r="W382" s="107"/>
      <c r="X382" s="107"/>
      <c r="Y382" s="107"/>
      <c r="Z382" s="107"/>
    </row>
    <row r="383" spans="1:26" ht="15.75" customHeight="1">
      <c r="A383" s="107"/>
      <c r="B383" s="107"/>
      <c r="C383" s="107"/>
      <c r="D383" s="107"/>
      <c r="E383" s="107"/>
      <c r="F383" s="107"/>
      <c r="G383" s="479"/>
      <c r="H383" s="107"/>
      <c r="I383" s="107"/>
      <c r="J383" s="107"/>
      <c r="K383" s="107"/>
      <c r="L383" s="107"/>
      <c r="M383" s="109"/>
      <c r="N383" s="109"/>
      <c r="O383" s="107"/>
      <c r="P383" s="107"/>
      <c r="Q383" s="107"/>
      <c r="R383" s="107"/>
      <c r="S383" s="107"/>
      <c r="T383" s="107"/>
      <c r="U383" s="107"/>
      <c r="V383" s="107"/>
      <c r="W383" s="107"/>
      <c r="X383" s="107"/>
      <c r="Y383" s="107"/>
      <c r="Z383" s="107"/>
    </row>
    <row r="384" spans="1:26" ht="15.75" customHeight="1">
      <c r="A384" s="107"/>
      <c r="B384" s="107"/>
      <c r="C384" s="107"/>
      <c r="D384" s="107"/>
      <c r="E384" s="107"/>
      <c r="F384" s="107"/>
      <c r="G384" s="479"/>
      <c r="H384" s="107"/>
      <c r="I384" s="107"/>
      <c r="J384" s="107"/>
      <c r="K384" s="107"/>
      <c r="L384" s="107"/>
      <c r="M384" s="109"/>
      <c r="N384" s="109"/>
      <c r="O384" s="107"/>
      <c r="P384" s="107"/>
      <c r="Q384" s="107"/>
      <c r="R384" s="107"/>
      <c r="S384" s="107"/>
      <c r="T384" s="107"/>
      <c r="U384" s="107"/>
      <c r="V384" s="107"/>
      <c r="W384" s="107"/>
      <c r="X384" s="107"/>
      <c r="Y384" s="107"/>
      <c r="Z384" s="107"/>
    </row>
    <row r="385" spans="1:26" ht="15.75" customHeight="1">
      <c r="A385" s="107"/>
      <c r="B385" s="107"/>
      <c r="C385" s="107"/>
      <c r="D385" s="107"/>
      <c r="E385" s="107"/>
      <c r="F385" s="107"/>
      <c r="G385" s="479"/>
      <c r="H385" s="107"/>
      <c r="I385" s="107"/>
      <c r="J385" s="107"/>
      <c r="K385" s="107"/>
      <c r="L385" s="107"/>
      <c r="M385" s="109"/>
      <c r="N385" s="109"/>
      <c r="O385" s="107"/>
      <c r="P385" s="107"/>
      <c r="Q385" s="107"/>
      <c r="R385" s="107"/>
      <c r="S385" s="107"/>
      <c r="T385" s="107"/>
      <c r="U385" s="107"/>
      <c r="V385" s="107"/>
      <c r="W385" s="107"/>
      <c r="X385" s="107"/>
      <c r="Y385" s="107"/>
      <c r="Z385" s="107"/>
    </row>
    <row r="386" spans="1:26" ht="15.75" customHeight="1">
      <c r="A386" s="107"/>
      <c r="B386" s="107"/>
      <c r="C386" s="107"/>
      <c r="D386" s="107"/>
      <c r="E386" s="107"/>
      <c r="F386" s="107"/>
      <c r="G386" s="479"/>
      <c r="H386" s="107"/>
      <c r="I386" s="107"/>
      <c r="J386" s="107"/>
      <c r="K386" s="107"/>
      <c r="L386" s="107"/>
      <c r="M386" s="109"/>
      <c r="N386" s="109"/>
      <c r="O386" s="107"/>
      <c r="P386" s="107"/>
      <c r="Q386" s="107"/>
      <c r="R386" s="107"/>
      <c r="S386" s="107"/>
      <c r="T386" s="107"/>
      <c r="U386" s="107"/>
      <c r="V386" s="107"/>
      <c r="W386" s="107"/>
      <c r="X386" s="107"/>
      <c r="Y386" s="107"/>
      <c r="Z386" s="107"/>
    </row>
    <row r="387" spans="1:26" ht="15.75" customHeight="1">
      <c r="A387" s="107"/>
      <c r="B387" s="107"/>
      <c r="C387" s="107"/>
      <c r="D387" s="107"/>
      <c r="E387" s="107"/>
      <c r="F387" s="107"/>
      <c r="G387" s="479"/>
      <c r="H387" s="107"/>
      <c r="I387" s="107"/>
      <c r="J387" s="107"/>
      <c r="K387" s="107"/>
      <c r="L387" s="107"/>
      <c r="M387" s="109"/>
      <c r="N387" s="109"/>
      <c r="O387" s="107"/>
      <c r="P387" s="107"/>
      <c r="Q387" s="107"/>
      <c r="R387" s="107"/>
      <c r="S387" s="107"/>
      <c r="T387" s="107"/>
      <c r="U387" s="107"/>
      <c r="V387" s="107"/>
      <c r="W387" s="107"/>
      <c r="X387" s="107"/>
      <c r="Y387" s="107"/>
      <c r="Z387" s="107"/>
    </row>
    <row r="388" spans="1:26" ht="15.75" customHeight="1">
      <c r="A388" s="107"/>
      <c r="B388" s="107"/>
      <c r="C388" s="107"/>
      <c r="D388" s="107"/>
      <c r="E388" s="107"/>
      <c r="F388" s="107"/>
      <c r="G388" s="479"/>
      <c r="H388" s="107"/>
      <c r="I388" s="107"/>
      <c r="J388" s="107"/>
      <c r="K388" s="107"/>
      <c r="L388" s="107"/>
      <c r="M388" s="109"/>
      <c r="N388" s="109"/>
      <c r="O388" s="107"/>
      <c r="P388" s="107"/>
      <c r="Q388" s="107"/>
      <c r="R388" s="107"/>
      <c r="S388" s="107"/>
      <c r="T388" s="107"/>
      <c r="U388" s="107"/>
      <c r="V388" s="107"/>
      <c r="W388" s="107"/>
      <c r="X388" s="107"/>
      <c r="Y388" s="107"/>
      <c r="Z388" s="107"/>
    </row>
    <row r="389" spans="1:26" ht="15.75" customHeight="1">
      <c r="A389" s="107"/>
      <c r="B389" s="107"/>
      <c r="C389" s="107"/>
      <c r="D389" s="107"/>
      <c r="E389" s="107"/>
      <c r="F389" s="107"/>
      <c r="G389" s="479"/>
      <c r="H389" s="107"/>
      <c r="I389" s="107"/>
      <c r="J389" s="107"/>
      <c r="K389" s="107"/>
      <c r="L389" s="107"/>
      <c r="M389" s="109"/>
      <c r="N389" s="109"/>
      <c r="O389" s="107"/>
      <c r="P389" s="107"/>
      <c r="Q389" s="107"/>
      <c r="R389" s="107"/>
      <c r="S389" s="107"/>
      <c r="T389" s="107"/>
      <c r="U389" s="107"/>
      <c r="V389" s="107"/>
      <c r="W389" s="107"/>
      <c r="X389" s="107"/>
      <c r="Y389" s="107"/>
      <c r="Z389" s="107"/>
    </row>
    <row r="390" spans="1:26" ht="15.75" customHeight="1">
      <c r="A390" s="107"/>
      <c r="B390" s="107"/>
      <c r="C390" s="107"/>
      <c r="D390" s="107"/>
      <c r="E390" s="107"/>
      <c r="F390" s="107"/>
      <c r="G390" s="479"/>
      <c r="H390" s="107"/>
      <c r="I390" s="107"/>
      <c r="J390" s="107"/>
      <c r="K390" s="107"/>
      <c r="L390" s="107"/>
      <c r="M390" s="109"/>
      <c r="N390" s="109"/>
      <c r="O390" s="107"/>
      <c r="P390" s="107"/>
      <c r="Q390" s="107"/>
      <c r="R390" s="107"/>
      <c r="S390" s="107"/>
      <c r="T390" s="107"/>
      <c r="U390" s="107"/>
      <c r="V390" s="107"/>
      <c r="W390" s="107"/>
      <c r="X390" s="107"/>
      <c r="Y390" s="107"/>
      <c r="Z390" s="107"/>
    </row>
    <row r="391" spans="1:26" ht="15.75" customHeight="1">
      <c r="A391" s="107"/>
      <c r="B391" s="107"/>
      <c r="C391" s="107"/>
      <c r="D391" s="107"/>
      <c r="E391" s="107"/>
      <c r="F391" s="107"/>
      <c r="G391" s="479"/>
      <c r="H391" s="107"/>
      <c r="I391" s="107"/>
      <c r="J391" s="107"/>
      <c r="K391" s="107"/>
      <c r="L391" s="107"/>
      <c r="M391" s="109"/>
      <c r="N391" s="109"/>
      <c r="O391" s="107"/>
      <c r="P391" s="107"/>
      <c r="Q391" s="107"/>
      <c r="R391" s="107"/>
      <c r="S391" s="107"/>
      <c r="T391" s="107"/>
      <c r="U391" s="107"/>
      <c r="V391" s="107"/>
      <c r="W391" s="107"/>
      <c r="X391" s="107"/>
      <c r="Y391" s="107"/>
      <c r="Z391" s="107"/>
    </row>
    <row r="392" spans="1:26" ht="15.75" customHeight="1">
      <c r="A392" s="107"/>
      <c r="B392" s="107"/>
      <c r="C392" s="107"/>
      <c r="D392" s="107"/>
      <c r="E392" s="107"/>
      <c r="F392" s="107"/>
      <c r="G392" s="479"/>
      <c r="H392" s="107"/>
      <c r="I392" s="107"/>
      <c r="J392" s="107"/>
      <c r="K392" s="107"/>
      <c r="L392" s="107"/>
      <c r="M392" s="109"/>
      <c r="N392" s="109"/>
      <c r="O392" s="107"/>
      <c r="P392" s="107"/>
      <c r="Q392" s="107"/>
      <c r="R392" s="107"/>
      <c r="S392" s="107"/>
      <c r="T392" s="107"/>
      <c r="U392" s="107"/>
      <c r="V392" s="107"/>
      <c r="W392" s="107"/>
      <c r="X392" s="107"/>
      <c r="Y392" s="107"/>
      <c r="Z392" s="107"/>
    </row>
    <row r="393" spans="1:26" ht="15.75" customHeight="1">
      <c r="A393" s="107"/>
      <c r="B393" s="107"/>
      <c r="C393" s="107"/>
      <c r="D393" s="107"/>
      <c r="E393" s="107"/>
      <c r="F393" s="107"/>
      <c r="G393" s="479"/>
      <c r="H393" s="107"/>
      <c r="I393" s="107"/>
      <c r="J393" s="107"/>
      <c r="K393" s="107"/>
      <c r="L393" s="107"/>
      <c r="M393" s="109"/>
      <c r="N393" s="109"/>
      <c r="O393" s="107"/>
      <c r="P393" s="107"/>
      <c r="Q393" s="107"/>
      <c r="R393" s="107"/>
      <c r="S393" s="107"/>
      <c r="T393" s="107"/>
      <c r="U393" s="107"/>
      <c r="V393" s="107"/>
      <c r="W393" s="107"/>
      <c r="X393" s="107"/>
      <c r="Y393" s="107"/>
      <c r="Z393" s="107"/>
    </row>
    <row r="394" spans="1:26" ht="15.75" customHeight="1">
      <c r="A394" s="107"/>
      <c r="B394" s="107"/>
      <c r="C394" s="107"/>
      <c r="D394" s="107"/>
      <c r="E394" s="107"/>
      <c r="F394" s="107"/>
      <c r="G394" s="479"/>
      <c r="H394" s="107"/>
      <c r="I394" s="107"/>
      <c r="J394" s="107"/>
      <c r="K394" s="107"/>
      <c r="L394" s="107"/>
      <c r="M394" s="109"/>
      <c r="N394" s="109"/>
      <c r="O394" s="107"/>
      <c r="P394" s="107"/>
      <c r="Q394" s="107"/>
      <c r="R394" s="107"/>
      <c r="S394" s="107"/>
      <c r="T394" s="107"/>
      <c r="U394" s="107"/>
      <c r="V394" s="107"/>
      <c r="W394" s="107"/>
      <c r="X394" s="107"/>
      <c r="Y394" s="107"/>
      <c r="Z394" s="107"/>
    </row>
    <row r="395" spans="1:26" ht="15.75" customHeight="1">
      <c r="A395" s="107"/>
      <c r="B395" s="107"/>
      <c r="C395" s="107"/>
      <c r="D395" s="107"/>
      <c r="E395" s="107"/>
      <c r="F395" s="107"/>
      <c r="G395" s="479"/>
      <c r="H395" s="107"/>
      <c r="I395" s="107"/>
      <c r="J395" s="107"/>
      <c r="K395" s="107"/>
      <c r="L395" s="107"/>
      <c r="M395" s="109"/>
      <c r="N395" s="109"/>
      <c r="O395" s="107"/>
      <c r="P395" s="107"/>
      <c r="Q395" s="107"/>
      <c r="R395" s="107"/>
      <c r="S395" s="107"/>
      <c r="T395" s="107"/>
      <c r="U395" s="107"/>
      <c r="V395" s="107"/>
      <c r="W395" s="107"/>
      <c r="X395" s="107"/>
      <c r="Y395" s="107"/>
      <c r="Z395" s="107"/>
    </row>
    <row r="396" spans="1:26" ht="15.75" customHeight="1">
      <c r="A396" s="107"/>
      <c r="B396" s="107"/>
      <c r="C396" s="107"/>
      <c r="D396" s="107"/>
      <c r="E396" s="107"/>
      <c r="F396" s="107"/>
      <c r="G396" s="479"/>
      <c r="H396" s="107"/>
      <c r="I396" s="107"/>
      <c r="J396" s="107"/>
      <c r="K396" s="107"/>
      <c r="L396" s="107"/>
      <c r="M396" s="109"/>
      <c r="N396" s="109"/>
      <c r="O396" s="107"/>
      <c r="P396" s="107"/>
      <c r="Q396" s="107"/>
      <c r="R396" s="107"/>
      <c r="S396" s="107"/>
      <c r="T396" s="107"/>
      <c r="U396" s="107"/>
      <c r="V396" s="107"/>
      <c r="W396" s="107"/>
      <c r="X396" s="107"/>
      <c r="Y396" s="107"/>
      <c r="Z396" s="107"/>
    </row>
    <row r="397" spans="1:26" ht="15.75" customHeight="1">
      <c r="A397" s="107"/>
      <c r="B397" s="107"/>
      <c r="C397" s="107"/>
      <c r="D397" s="107"/>
      <c r="E397" s="107"/>
      <c r="F397" s="107"/>
      <c r="G397" s="479"/>
      <c r="H397" s="107"/>
      <c r="I397" s="107"/>
      <c r="J397" s="107"/>
      <c r="K397" s="107"/>
      <c r="L397" s="107"/>
      <c r="M397" s="109"/>
      <c r="N397" s="109"/>
      <c r="O397" s="107"/>
      <c r="P397" s="107"/>
      <c r="Q397" s="107"/>
      <c r="R397" s="107"/>
      <c r="S397" s="107"/>
      <c r="T397" s="107"/>
      <c r="U397" s="107"/>
      <c r="V397" s="107"/>
      <c r="W397" s="107"/>
      <c r="X397" s="107"/>
      <c r="Y397" s="107"/>
      <c r="Z397" s="107"/>
    </row>
    <row r="398" spans="1:26" ht="15.75" customHeight="1">
      <c r="A398" s="107"/>
      <c r="B398" s="107"/>
      <c r="C398" s="107"/>
      <c r="D398" s="107"/>
      <c r="E398" s="107"/>
      <c r="F398" s="107"/>
      <c r="G398" s="479"/>
      <c r="H398" s="107"/>
      <c r="I398" s="107"/>
      <c r="J398" s="107"/>
      <c r="K398" s="107"/>
      <c r="L398" s="107"/>
      <c r="M398" s="109"/>
      <c r="N398" s="109"/>
      <c r="O398" s="107"/>
      <c r="P398" s="107"/>
      <c r="Q398" s="107"/>
      <c r="R398" s="107"/>
      <c r="S398" s="107"/>
      <c r="T398" s="107"/>
      <c r="U398" s="107"/>
      <c r="V398" s="107"/>
      <c r="W398" s="107"/>
      <c r="X398" s="107"/>
      <c r="Y398" s="107"/>
      <c r="Z398" s="107"/>
    </row>
    <row r="399" spans="1:26" ht="15.75" customHeight="1">
      <c r="A399" s="107"/>
      <c r="B399" s="107"/>
      <c r="C399" s="107"/>
      <c r="D399" s="107"/>
      <c r="E399" s="107"/>
      <c r="F399" s="107"/>
      <c r="G399" s="479"/>
      <c r="H399" s="107"/>
      <c r="I399" s="107"/>
      <c r="J399" s="107"/>
      <c r="K399" s="107"/>
      <c r="L399" s="107"/>
      <c r="M399" s="109"/>
      <c r="N399" s="109"/>
      <c r="O399" s="107"/>
      <c r="P399" s="107"/>
      <c r="Q399" s="107"/>
      <c r="R399" s="107"/>
      <c r="S399" s="107"/>
      <c r="T399" s="107"/>
      <c r="U399" s="107"/>
      <c r="V399" s="107"/>
      <c r="W399" s="107"/>
      <c r="X399" s="107"/>
      <c r="Y399" s="107"/>
      <c r="Z399" s="107"/>
    </row>
    <row r="400" spans="1:26" ht="15.75" customHeight="1">
      <c r="A400" s="107"/>
      <c r="B400" s="107"/>
      <c r="C400" s="107"/>
      <c r="D400" s="107"/>
      <c r="E400" s="107"/>
      <c r="F400" s="107"/>
      <c r="G400" s="479"/>
      <c r="H400" s="107"/>
      <c r="I400" s="107"/>
      <c r="J400" s="107"/>
      <c r="K400" s="107"/>
      <c r="L400" s="107"/>
      <c r="M400" s="109"/>
      <c r="N400" s="109"/>
      <c r="O400" s="107"/>
      <c r="P400" s="107"/>
      <c r="Q400" s="107"/>
      <c r="R400" s="107"/>
      <c r="S400" s="107"/>
      <c r="T400" s="107"/>
      <c r="U400" s="107"/>
      <c r="V400" s="107"/>
      <c r="W400" s="107"/>
      <c r="X400" s="107"/>
      <c r="Y400" s="107"/>
      <c r="Z400" s="107"/>
    </row>
    <row r="401" spans="1:26" ht="15.75" customHeight="1">
      <c r="A401" s="107"/>
      <c r="B401" s="107"/>
      <c r="C401" s="107"/>
      <c r="D401" s="107"/>
      <c r="E401" s="107"/>
      <c r="F401" s="107"/>
      <c r="G401" s="479"/>
      <c r="H401" s="107"/>
      <c r="I401" s="107"/>
      <c r="J401" s="107"/>
      <c r="K401" s="107"/>
      <c r="L401" s="107"/>
      <c r="M401" s="109"/>
      <c r="N401" s="109"/>
      <c r="O401" s="107"/>
      <c r="P401" s="107"/>
      <c r="Q401" s="107"/>
      <c r="R401" s="107"/>
      <c r="S401" s="107"/>
      <c r="T401" s="107"/>
      <c r="U401" s="107"/>
      <c r="V401" s="107"/>
      <c r="W401" s="107"/>
      <c r="X401" s="107"/>
      <c r="Y401" s="107"/>
      <c r="Z401" s="107"/>
    </row>
    <row r="402" spans="1:26" ht="15.75" customHeight="1">
      <c r="A402" s="107"/>
      <c r="B402" s="107"/>
      <c r="C402" s="107"/>
      <c r="D402" s="107"/>
      <c r="E402" s="107"/>
      <c r="F402" s="107"/>
      <c r="G402" s="479"/>
      <c r="H402" s="107"/>
      <c r="I402" s="107"/>
      <c r="J402" s="107"/>
      <c r="K402" s="107"/>
      <c r="L402" s="107"/>
      <c r="M402" s="109"/>
      <c r="N402" s="109"/>
      <c r="O402" s="107"/>
      <c r="P402" s="107"/>
      <c r="Q402" s="107"/>
      <c r="R402" s="107"/>
      <c r="S402" s="107"/>
      <c r="T402" s="107"/>
      <c r="U402" s="107"/>
      <c r="V402" s="107"/>
      <c r="W402" s="107"/>
      <c r="X402" s="107"/>
      <c r="Y402" s="107"/>
      <c r="Z402" s="107"/>
    </row>
    <row r="403" spans="1:26" ht="15.75" customHeight="1">
      <c r="A403" s="107"/>
      <c r="B403" s="107"/>
      <c r="C403" s="107"/>
      <c r="D403" s="107"/>
      <c r="E403" s="107"/>
      <c r="F403" s="107"/>
      <c r="G403" s="479"/>
      <c r="H403" s="107"/>
      <c r="I403" s="107"/>
      <c r="J403" s="107"/>
      <c r="K403" s="107"/>
      <c r="L403" s="107"/>
      <c r="M403" s="109"/>
      <c r="N403" s="109"/>
      <c r="O403" s="107"/>
      <c r="P403" s="107"/>
      <c r="Q403" s="107"/>
      <c r="R403" s="107"/>
      <c r="S403" s="107"/>
      <c r="T403" s="107"/>
      <c r="U403" s="107"/>
      <c r="V403" s="107"/>
      <c r="W403" s="107"/>
      <c r="X403" s="107"/>
      <c r="Y403" s="107"/>
      <c r="Z403" s="107"/>
    </row>
    <row r="404" spans="1:26" ht="15.75" customHeight="1">
      <c r="A404" s="107"/>
      <c r="B404" s="107"/>
      <c r="C404" s="107"/>
      <c r="D404" s="107"/>
      <c r="E404" s="107"/>
      <c r="F404" s="107"/>
      <c r="G404" s="479"/>
      <c r="H404" s="107"/>
      <c r="I404" s="107"/>
      <c r="J404" s="107"/>
      <c r="K404" s="107"/>
      <c r="L404" s="107"/>
      <c r="M404" s="109"/>
      <c r="N404" s="109"/>
      <c r="O404" s="107"/>
      <c r="P404" s="107"/>
      <c r="Q404" s="107"/>
      <c r="R404" s="107"/>
      <c r="S404" s="107"/>
      <c r="T404" s="107"/>
      <c r="U404" s="107"/>
      <c r="V404" s="107"/>
      <c r="W404" s="107"/>
      <c r="X404" s="107"/>
      <c r="Y404" s="107"/>
      <c r="Z404" s="107"/>
    </row>
    <row r="405" spans="1:26" ht="15.75" customHeight="1">
      <c r="A405" s="107"/>
      <c r="B405" s="107"/>
      <c r="C405" s="107"/>
      <c r="D405" s="107"/>
      <c r="E405" s="107"/>
      <c r="F405" s="107"/>
      <c r="G405" s="479"/>
      <c r="H405" s="107"/>
      <c r="I405" s="107"/>
      <c r="J405" s="107"/>
      <c r="K405" s="107"/>
      <c r="L405" s="107"/>
      <c r="M405" s="109"/>
      <c r="N405" s="109"/>
      <c r="O405" s="107"/>
      <c r="P405" s="107"/>
      <c r="Q405" s="107"/>
      <c r="R405" s="107"/>
      <c r="S405" s="107"/>
      <c r="T405" s="107"/>
      <c r="U405" s="107"/>
      <c r="V405" s="107"/>
      <c r="W405" s="107"/>
      <c r="X405" s="107"/>
      <c r="Y405" s="107"/>
      <c r="Z405" s="107"/>
    </row>
    <row r="406" spans="1:26" ht="15.75" customHeight="1">
      <c r="A406" s="107"/>
      <c r="B406" s="107"/>
      <c r="C406" s="107"/>
      <c r="D406" s="107"/>
      <c r="E406" s="107"/>
      <c r="F406" s="107"/>
      <c r="G406" s="479"/>
      <c r="H406" s="107"/>
      <c r="I406" s="107"/>
      <c r="J406" s="107"/>
      <c r="K406" s="107"/>
      <c r="L406" s="107"/>
      <c r="M406" s="109"/>
      <c r="N406" s="109"/>
      <c r="O406" s="107"/>
      <c r="P406" s="107"/>
      <c r="Q406" s="107"/>
      <c r="R406" s="107"/>
      <c r="S406" s="107"/>
      <c r="T406" s="107"/>
      <c r="U406" s="107"/>
      <c r="V406" s="107"/>
      <c r="W406" s="107"/>
      <c r="X406" s="107"/>
      <c r="Y406" s="107"/>
      <c r="Z406" s="107"/>
    </row>
    <row r="407" spans="1:26" ht="15.75" customHeight="1">
      <c r="A407" s="107"/>
      <c r="B407" s="107"/>
      <c r="C407" s="107"/>
      <c r="D407" s="107"/>
      <c r="E407" s="107"/>
      <c r="F407" s="107"/>
      <c r="G407" s="479"/>
      <c r="H407" s="107"/>
      <c r="I407" s="107"/>
      <c r="J407" s="107"/>
      <c r="K407" s="107"/>
      <c r="L407" s="107"/>
      <c r="M407" s="109"/>
      <c r="N407" s="109"/>
      <c r="O407" s="107"/>
      <c r="P407" s="107"/>
      <c r="Q407" s="107"/>
      <c r="R407" s="107"/>
      <c r="S407" s="107"/>
      <c r="T407" s="107"/>
      <c r="U407" s="107"/>
      <c r="V407" s="107"/>
      <c r="W407" s="107"/>
      <c r="X407" s="107"/>
      <c r="Y407" s="107"/>
      <c r="Z407" s="107"/>
    </row>
    <row r="408" spans="1:26" ht="15.75" customHeight="1">
      <c r="A408" s="107"/>
      <c r="B408" s="107"/>
      <c r="C408" s="107"/>
      <c r="D408" s="107"/>
      <c r="E408" s="107"/>
      <c r="F408" s="107"/>
      <c r="G408" s="479"/>
      <c r="H408" s="107"/>
      <c r="I408" s="107"/>
      <c r="J408" s="107"/>
      <c r="K408" s="107"/>
      <c r="L408" s="107"/>
      <c r="M408" s="109"/>
      <c r="N408" s="109"/>
      <c r="O408" s="107"/>
      <c r="P408" s="107"/>
      <c r="Q408" s="107"/>
      <c r="R408" s="107"/>
      <c r="S408" s="107"/>
      <c r="T408" s="107"/>
      <c r="U408" s="107"/>
      <c r="V408" s="107"/>
      <c r="W408" s="107"/>
      <c r="X408" s="107"/>
      <c r="Y408" s="107"/>
      <c r="Z408" s="107"/>
    </row>
    <row r="409" spans="1:26" ht="15.75" customHeight="1">
      <c r="A409" s="107"/>
      <c r="B409" s="107"/>
      <c r="C409" s="107"/>
      <c r="D409" s="107"/>
      <c r="E409" s="107"/>
      <c r="F409" s="107"/>
      <c r="G409" s="479"/>
      <c r="H409" s="107"/>
      <c r="I409" s="107"/>
      <c r="J409" s="107"/>
      <c r="K409" s="107"/>
      <c r="L409" s="107"/>
      <c r="M409" s="109"/>
      <c r="N409" s="109"/>
      <c r="O409" s="107"/>
      <c r="P409" s="107"/>
      <c r="Q409" s="107"/>
      <c r="R409" s="107"/>
      <c r="S409" s="107"/>
      <c r="T409" s="107"/>
      <c r="U409" s="107"/>
      <c r="V409" s="107"/>
      <c r="W409" s="107"/>
      <c r="X409" s="107"/>
      <c r="Y409" s="107"/>
      <c r="Z409" s="107"/>
    </row>
    <row r="410" spans="1:26" ht="15.75" customHeight="1">
      <c r="A410" s="107"/>
      <c r="B410" s="107"/>
      <c r="C410" s="107"/>
      <c r="D410" s="107"/>
      <c r="E410" s="107"/>
      <c r="F410" s="107"/>
      <c r="G410" s="479"/>
      <c r="H410" s="107"/>
      <c r="I410" s="107"/>
      <c r="J410" s="107"/>
      <c r="K410" s="107"/>
      <c r="L410" s="107"/>
      <c r="M410" s="109"/>
      <c r="N410" s="109"/>
      <c r="O410" s="107"/>
      <c r="P410" s="107"/>
      <c r="Q410" s="107"/>
      <c r="R410" s="107"/>
      <c r="S410" s="107"/>
      <c r="T410" s="107"/>
      <c r="U410" s="107"/>
      <c r="V410" s="107"/>
      <c r="W410" s="107"/>
      <c r="X410" s="107"/>
      <c r="Y410" s="107"/>
      <c r="Z410" s="107"/>
    </row>
    <row r="411" spans="1:26" ht="15.75" customHeight="1">
      <c r="A411" s="107"/>
      <c r="B411" s="107"/>
      <c r="C411" s="107"/>
      <c r="D411" s="107"/>
      <c r="E411" s="107"/>
      <c r="F411" s="107"/>
      <c r="G411" s="479"/>
      <c r="H411" s="107"/>
      <c r="I411" s="107"/>
      <c r="J411" s="107"/>
      <c r="K411" s="107"/>
      <c r="L411" s="107"/>
      <c r="M411" s="109"/>
      <c r="N411" s="109"/>
      <c r="O411" s="107"/>
      <c r="P411" s="107"/>
      <c r="Q411" s="107"/>
      <c r="R411" s="107"/>
      <c r="S411" s="107"/>
      <c r="T411" s="107"/>
      <c r="U411" s="107"/>
      <c r="V411" s="107"/>
      <c r="W411" s="107"/>
      <c r="X411" s="107"/>
      <c r="Y411" s="107"/>
      <c r="Z411" s="107"/>
    </row>
    <row r="412" spans="1:26" ht="15.75" customHeight="1">
      <c r="A412" s="107"/>
      <c r="B412" s="107"/>
      <c r="C412" s="107"/>
      <c r="D412" s="107"/>
      <c r="E412" s="107"/>
      <c r="F412" s="107"/>
      <c r="G412" s="479"/>
      <c r="H412" s="107"/>
      <c r="I412" s="107"/>
      <c r="J412" s="107"/>
      <c r="K412" s="107"/>
      <c r="L412" s="107"/>
      <c r="M412" s="109"/>
      <c r="N412" s="109"/>
      <c r="O412" s="107"/>
      <c r="P412" s="107"/>
      <c r="Q412" s="107"/>
      <c r="R412" s="107"/>
      <c r="S412" s="107"/>
      <c r="T412" s="107"/>
      <c r="U412" s="107"/>
      <c r="V412" s="107"/>
      <c r="W412" s="107"/>
      <c r="X412" s="107"/>
      <c r="Y412" s="107"/>
      <c r="Z412" s="107"/>
    </row>
    <row r="413" spans="1:26" ht="15.75" customHeight="1">
      <c r="A413" s="107"/>
      <c r="B413" s="107"/>
      <c r="C413" s="107"/>
      <c r="D413" s="107"/>
      <c r="E413" s="107"/>
      <c r="F413" s="107"/>
      <c r="G413" s="479"/>
      <c r="H413" s="107"/>
      <c r="I413" s="107"/>
      <c r="J413" s="107"/>
      <c r="K413" s="107"/>
      <c r="L413" s="107"/>
      <c r="M413" s="109"/>
      <c r="N413" s="109"/>
      <c r="O413" s="107"/>
      <c r="P413" s="107"/>
      <c r="Q413" s="107"/>
      <c r="R413" s="107"/>
      <c r="S413" s="107"/>
      <c r="T413" s="107"/>
      <c r="U413" s="107"/>
      <c r="V413" s="107"/>
      <c r="W413" s="107"/>
      <c r="X413" s="107"/>
      <c r="Y413" s="107"/>
      <c r="Z413" s="107"/>
    </row>
    <row r="414" spans="1:26" ht="15.75" customHeight="1">
      <c r="A414" s="107"/>
      <c r="B414" s="107"/>
      <c r="C414" s="107"/>
      <c r="D414" s="107"/>
      <c r="E414" s="107"/>
      <c r="F414" s="107"/>
      <c r="G414" s="479"/>
      <c r="H414" s="107"/>
      <c r="I414" s="107"/>
      <c r="J414" s="107"/>
      <c r="K414" s="107"/>
      <c r="L414" s="107"/>
      <c r="M414" s="109"/>
      <c r="N414" s="109"/>
      <c r="O414" s="107"/>
      <c r="P414" s="107"/>
      <c r="Q414" s="107"/>
      <c r="R414" s="107"/>
      <c r="S414" s="107"/>
      <c r="T414" s="107"/>
      <c r="U414" s="107"/>
      <c r="V414" s="107"/>
      <c r="W414" s="107"/>
      <c r="X414" s="107"/>
      <c r="Y414" s="107"/>
      <c r="Z414" s="107"/>
    </row>
    <row r="415" spans="1:26" ht="15.75" customHeight="1">
      <c r="A415" s="107"/>
      <c r="B415" s="107"/>
      <c r="C415" s="107"/>
      <c r="D415" s="107"/>
      <c r="E415" s="107"/>
      <c r="F415" s="107"/>
      <c r="G415" s="479"/>
      <c r="H415" s="107"/>
      <c r="I415" s="107"/>
      <c r="J415" s="107"/>
      <c r="K415" s="107"/>
      <c r="L415" s="107"/>
      <c r="M415" s="109"/>
      <c r="N415" s="109"/>
      <c r="O415" s="107"/>
      <c r="P415" s="107"/>
      <c r="Q415" s="107"/>
      <c r="R415" s="107"/>
      <c r="S415" s="107"/>
      <c r="T415" s="107"/>
      <c r="U415" s="107"/>
      <c r="V415" s="107"/>
      <c r="W415" s="107"/>
      <c r="X415" s="107"/>
      <c r="Y415" s="107"/>
      <c r="Z415" s="107"/>
    </row>
    <row r="416" spans="1:26" ht="15.75" customHeight="1">
      <c r="A416" s="107"/>
      <c r="B416" s="107"/>
      <c r="C416" s="107"/>
      <c r="D416" s="107"/>
      <c r="E416" s="107"/>
      <c r="F416" s="107"/>
      <c r="G416" s="479"/>
      <c r="H416" s="107"/>
      <c r="I416" s="107"/>
      <c r="J416" s="107"/>
      <c r="K416" s="107"/>
      <c r="L416" s="107"/>
      <c r="M416" s="109"/>
      <c r="N416" s="109"/>
      <c r="O416" s="107"/>
      <c r="P416" s="107"/>
      <c r="Q416" s="107"/>
      <c r="R416" s="107"/>
      <c r="S416" s="107"/>
      <c r="T416" s="107"/>
      <c r="U416" s="107"/>
      <c r="V416" s="107"/>
      <c r="W416" s="107"/>
      <c r="X416" s="107"/>
      <c r="Y416" s="107"/>
      <c r="Z416" s="107"/>
    </row>
    <row r="417" spans="1:26" ht="15.75" customHeight="1">
      <c r="A417" s="107"/>
      <c r="B417" s="107"/>
      <c r="C417" s="107"/>
      <c r="D417" s="107"/>
      <c r="E417" s="107"/>
      <c r="F417" s="107"/>
      <c r="G417" s="479"/>
      <c r="H417" s="107"/>
      <c r="I417" s="107"/>
      <c r="J417" s="107"/>
      <c r="K417" s="107"/>
      <c r="L417" s="107"/>
      <c r="M417" s="109"/>
      <c r="N417" s="109"/>
      <c r="O417" s="107"/>
      <c r="P417" s="107"/>
      <c r="Q417" s="107"/>
      <c r="R417" s="107"/>
      <c r="S417" s="107"/>
      <c r="T417" s="107"/>
      <c r="U417" s="107"/>
      <c r="V417" s="107"/>
      <c r="W417" s="107"/>
      <c r="X417" s="107"/>
      <c r="Y417" s="107"/>
      <c r="Z417" s="107"/>
    </row>
    <row r="418" spans="1:26" ht="15.75" customHeight="1">
      <c r="A418" s="107"/>
      <c r="B418" s="107"/>
      <c r="C418" s="107"/>
      <c r="D418" s="107"/>
      <c r="E418" s="107"/>
      <c r="F418" s="107"/>
      <c r="G418" s="479"/>
      <c r="H418" s="107"/>
      <c r="I418" s="107"/>
      <c r="J418" s="107"/>
      <c r="K418" s="107"/>
      <c r="L418" s="107"/>
      <c r="M418" s="109"/>
      <c r="N418" s="109"/>
      <c r="O418" s="107"/>
      <c r="P418" s="107"/>
      <c r="Q418" s="107"/>
      <c r="R418" s="107"/>
      <c r="S418" s="107"/>
      <c r="T418" s="107"/>
      <c r="U418" s="107"/>
      <c r="V418" s="107"/>
      <c r="W418" s="107"/>
      <c r="X418" s="107"/>
      <c r="Y418" s="107"/>
      <c r="Z418" s="107"/>
    </row>
    <row r="419" spans="1:26" ht="15.75" customHeight="1">
      <c r="A419" s="107"/>
      <c r="B419" s="107"/>
      <c r="C419" s="107"/>
      <c r="D419" s="107"/>
      <c r="E419" s="107"/>
      <c r="F419" s="107"/>
      <c r="G419" s="479"/>
      <c r="H419" s="107"/>
      <c r="I419" s="107"/>
      <c r="J419" s="107"/>
      <c r="K419" s="107"/>
      <c r="L419" s="107"/>
      <c r="M419" s="109"/>
      <c r="N419" s="109"/>
      <c r="O419" s="107"/>
      <c r="P419" s="107"/>
      <c r="Q419" s="107"/>
      <c r="R419" s="107"/>
      <c r="S419" s="107"/>
      <c r="T419" s="107"/>
      <c r="U419" s="107"/>
      <c r="V419" s="107"/>
      <c r="W419" s="107"/>
      <c r="X419" s="107"/>
      <c r="Y419" s="107"/>
      <c r="Z419" s="107"/>
    </row>
    <row r="420" spans="1:26" ht="15.75" customHeight="1">
      <c r="A420" s="107"/>
      <c r="B420" s="107"/>
      <c r="C420" s="107"/>
      <c r="D420" s="107"/>
      <c r="E420" s="107"/>
      <c r="F420" s="107"/>
      <c r="G420" s="479"/>
      <c r="H420" s="107"/>
      <c r="I420" s="107"/>
      <c r="J420" s="107"/>
      <c r="K420" s="107"/>
      <c r="L420" s="107"/>
      <c r="M420" s="109"/>
      <c r="N420" s="109"/>
      <c r="O420" s="107"/>
      <c r="P420" s="107"/>
      <c r="Q420" s="107"/>
      <c r="R420" s="107"/>
      <c r="S420" s="107"/>
      <c r="T420" s="107"/>
      <c r="U420" s="107"/>
      <c r="V420" s="107"/>
      <c r="W420" s="107"/>
      <c r="X420" s="107"/>
      <c r="Y420" s="107"/>
      <c r="Z420" s="107"/>
    </row>
    <row r="421" spans="1:26" ht="15.75" customHeight="1">
      <c r="A421" s="107"/>
      <c r="B421" s="107"/>
      <c r="C421" s="107"/>
      <c r="D421" s="107"/>
      <c r="E421" s="107"/>
      <c r="F421" s="107"/>
      <c r="G421" s="479"/>
      <c r="H421" s="107"/>
      <c r="I421" s="107"/>
      <c r="J421" s="107"/>
      <c r="K421" s="107"/>
      <c r="L421" s="107"/>
      <c r="M421" s="109"/>
      <c r="N421" s="109"/>
      <c r="O421" s="107"/>
      <c r="P421" s="107"/>
      <c r="Q421" s="107"/>
      <c r="R421" s="107"/>
      <c r="S421" s="107"/>
      <c r="T421" s="107"/>
      <c r="U421" s="107"/>
      <c r="V421" s="107"/>
      <c r="W421" s="107"/>
      <c r="X421" s="107"/>
      <c r="Y421" s="107"/>
      <c r="Z421" s="107"/>
    </row>
    <row r="422" spans="1:26" ht="15.75" customHeight="1">
      <c r="A422" s="107"/>
      <c r="B422" s="107"/>
      <c r="C422" s="107"/>
      <c r="D422" s="107"/>
      <c r="E422" s="107"/>
      <c r="F422" s="107"/>
      <c r="G422" s="479"/>
      <c r="H422" s="107"/>
      <c r="I422" s="107"/>
      <c r="J422" s="107"/>
      <c r="K422" s="107"/>
      <c r="L422" s="107"/>
      <c r="M422" s="109"/>
      <c r="N422" s="109"/>
      <c r="O422" s="107"/>
      <c r="P422" s="107"/>
      <c r="Q422" s="107"/>
      <c r="R422" s="107"/>
      <c r="S422" s="107"/>
      <c r="T422" s="107"/>
      <c r="U422" s="107"/>
      <c r="V422" s="107"/>
      <c r="W422" s="107"/>
      <c r="X422" s="107"/>
      <c r="Y422" s="107"/>
      <c r="Z422" s="107"/>
    </row>
    <row r="423" spans="1:26" ht="15.75" customHeight="1">
      <c r="A423" s="107"/>
      <c r="B423" s="107"/>
      <c r="C423" s="107"/>
      <c r="D423" s="107"/>
      <c r="E423" s="107"/>
      <c r="F423" s="107"/>
      <c r="G423" s="479"/>
      <c r="H423" s="107"/>
      <c r="I423" s="107"/>
      <c r="J423" s="107"/>
      <c r="K423" s="107"/>
      <c r="L423" s="107"/>
      <c r="M423" s="109"/>
      <c r="N423" s="109"/>
      <c r="O423" s="107"/>
      <c r="P423" s="107"/>
      <c r="Q423" s="107"/>
      <c r="R423" s="107"/>
      <c r="S423" s="107"/>
      <c r="T423" s="107"/>
      <c r="U423" s="107"/>
      <c r="V423" s="107"/>
      <c r="W423" s="107"/>
      <c r="X423" s="107"/>
      <c r="Y423" s="107"/>
      <c r="Z423" s="107"/>
    </row>
    <row r="424" spans="1:26" ht="15.75" customHeight="1">
      <c r="A424" s="107"/>
      <c r="B424" s="107"/>
      <c r="C424" s="107"/>
      <c r="D424" s="107"/>
      <c r="E424" s="107"/>
      <c r="F424" s="107"/>
      <c r="G424" s="479"/>
      <c r="H424" s="107"/>
      <c r="I424" s="107"/>
      <c r="J424" s="107"/>
      <c r="K424" s="107"/>
      <c r="L424" s="107"/>
      <c r="M424" s="109"/>
      <c r="N424" s="109"/>
      <c r="O424" s="107"/>
      <c r="P424" s="107"/>
      <c r="Q424" s="107"/>
      <c r="R424" s="107"/>
      <c r="S424" s="107"/>
      <c r="T424" s="107"/>
      <c r="U424" s="107"/>
      <c r="V424" s="107"/>
      <c r="W424" s="107"/>
      <c r="X424" s="107"/>
      <c r="Y424" s="107"/>
      <c r="Z424" s="107"/>
    </row>
    <row r="425" spans="1:26" ht="15.75" customHeight="1">
      <c r="A425" s="107"/>
      <c r="B425" s="107"/>
      <c r="C425" s="107"/>
      <c r="D425" s="107"/>
      <c r="E425" s="107"/>
      <c r="F425" s="107"/>
      <c r="G425" s="479"/>
      <c r="H425" s="107"/>
      <c r="I425" s="107"/>
      <c r="J425" s="107"/>
      <c r="K425" s="107"/>
      <c r="L425" s="107"/>
      <c r="M425" s="109"/>
      <c r="N425" s="109"/>
      <c r="O425" s="107"/>
      <c r="P425" s="107"/>
      <c r="Q425" s="107"/>
      <c r="R425" s="107"/>
      <c r="S425" s="107"/>
      <c r="T425" s="107"/>
      <c r="U425" s="107"/>
      <c r="V425" s="107"/>
      <c r="W425" s="107"/>
      <c r="X425" s="107"/>
      <c r="Y425" s="107"/>
      <c r="Z425" s="107"/>
    </row>
    <row r="426" spans="1:26" ht="15.75" customHeight="1">
      <c r="A426" s="107"/>
      <c r="B426" s="107"/>
      <c r="C426" s="107"/>
      <c r="D426" s="107"/>
      <c r="E426" s="107"/>
      <c r="F426" s="107"/>
      <c r="G426" s="479"/>
      <c r="H426" s="107"/>
      <c r="I426" s="107"/>
      <c r="J426" s="107"/>
      <c r="K426" s="107"/>
      <c r="L426" s="107"/>
      <c r="M426" s="109"/>
      <c r="N426" s="109"/>
      <c r="O426" s="107"/>
      <c r="P426" s="107"/>
      <c r="Q426" s="107"/>
      <c r="R426" s="107"/>
      <c r="S426" s="107"/>
      <c r="T426" s="107"/>
      <c r="U426" s="107"/>
      <c r="V426" s="107"/>
      <c r="W426" s="107"/>
      <c r="X426" s="107"/>
      <c r="Y426" s="107"/>
      <c r="Z426" s="107"/>
    </row>
    <row r="427" spans="1:26" ht="15.75" customHeight="1">
      <c r="A427" s="107"/>
      <c r="B427" s="107"/>
      <c r="C427" s="107"/>
      <c r="D427" s="107"/>
      <c r="E427" s="107"/>
      <c r="F427" s="107"/>
      <c r="G427" s="479"/>
      <c r="H427" s="107"/>
      <c r="I427" s="107"/>
      <c r="J427" s="107"/>
      <c r="K427" s="107"/>
      <c r="L427" s="107"/>
      <c r="M427" s="109"/>
      <c r="N427" s="109"/>
      <c r="O427" s="107"/>
      <c r="P427" s="107"/>
      <c r="Q427" s="107"/>
      <c r="R427" s="107"/>
      <c r="S427" s="107"/>
      <c r="T427" s="107"/>
      <c r="U427" s="107"/>
      <c r="V427" s="107"/>
      <c r="W427" s="107"/>
      <c r="X427" s="107"/>
      <c r="Y427" s="107"/>
      <c r="Z427" s="107"/>
    </row>
    <row r="428" spans="1:26" ht="15.75" customHeight="1">
      <c r="A428" s="107"/>
      <c r="B428" s="107"/>
      <c r="C428" s="107"/>
      <c r="D428" s="107"/>
      <c r="E428" s="107"/>
      <c r="F428" s="107"/>
      <c r="G428" s="479"/>
      <c r="H428" s="107"/>
      <c r="I428" s="107"/>
      <c r="J428" s="107"/>
      <c r="K428" s="107"/>
      <c r="L428" s="107"/>
      <c r="M428" s="109"/>
      <c r="N428" s="109"/>
      <c r="O428" s="107"/>
      <c r="P428" s="107"/>
      <c r="Q428" s="107"/>
      <c r="R428" s="107"/>
      <c r="S428" s="107"/>
      <c r="T428" s="107"/>
      <c r="U428" s="107"/>
      <c r="V428" s="107"/>
      <c r="W428" s="107"/>
      <c r="X428" s="107"/>
      <c r="Y428" s="107"/>
      <c r="Z428" s="107"/>
    </row>
    <row r="429" spans="1:26" ht="15.75" customHeight="1">
      <c r="A429" s="107"/>
      <c r="B429" s="107"/>
      <c r="C429" s="107"/>
      <c r="D429" s="107"/>
      <c r="E429" s="107"/>
      <c r="F429" s="107"/>
      <c r="G429" s="479"/>
      <c r="H429" s="107"/>
      <c r="I429" s="107"/>
      <c r="J429" s="107"/>
      <c r="K429" s="107"/>
      <c r="L429" s="107"/>
      <c r="M429" s="109"/>
      <c r="N429" s="109"/>
      <c r="O429" s="107"/>
      <c r="P429" s="107"/>
      <c r="Q429" s="107"/>
      <c r="R429" s="107"/>
      <c r="S429" s="107"/>
      <c r="T429" s="107"/>
      <c r="U429" s="107"/>
      <c r="V429" s="107"/>
      <c r="W429" s="107"/>
      <c r="X429" s="107"/>
      <c r="Y429" s="107"/>
      <c r="Z429" s="107"/>
    </row>
    <row r="430" spans="1:26" ht="15.75" customHeight="1">
      <c r="A430" s="107"/>
      <c r="B430" s="107"/>
      <c r="C430" s="107"/>
      <c r="D430" s="107"/>
      <c r="E430" s="107"/>
      <c r="F430" s="107"/>
      <c r="G430" s="479"/>
      <c r="H430" s="107"/>
      <c r="I430" s="107"/>
      <c r="J430" s="107"/>
      <c r="K430" s="107"/>
      <c r="L430" s="107"/>
      <c r="M430" s="109"/>
      <c r="N430" s="109"/>
      <c r="O430" s="107"/>
      <c r="P430" s="107"/>
      <c r="Q430" s="107"/>
      <c r="R430" s="107"/>
      <c r="S430" s="107"/>
      <c r="T430" s="107"/>
      <c r="U430" s="107"/>
      <c r="V430" s="107"/>
      <c r="W430" s="107"/>
      <c r="X430" s="107"/>
      <c r="Y430" s="107"/>
      <c r="Z430" s="107"/>
    </row>
    <row r="431" spans="1:26" ht="15.75" customHeight="1">
      <c r="A431" s="107"/>
      <c r="B431" s="107"/>
      <c r="C431" s="107"/>
      <c r="D431" s="107"/>
      <c r="E431" s="107"/>
      <c r="F431" s="107"/>
      <c r="G431" s="479"/>
      <c r="H431" s="107"/>
      <c r="I431" s="107"/>
      <c r="J431" s="107"/>
      <c r="K431" s="107"/>
      <c r="L431" s="107"/>
      <c r="M431" s="109"/>
      <c r="N431" s="109"/>
      <c r="O431" s="107"/>
      <c r="P431" s="107"/>
      <c r="Q431" s="107"/>
      <c r="R431" s="107"/>
      <c r="S431" s="107"/>
      <c r="T431" s="107"/>
      <c r="U431" s="107"/>
      <c r="V431" s="107"/>
      <c r="W431" s="107"/>
      <c r="X431" s="107"/>
      <c r="Y431" s="107"/>
      <c r="Z431" s="107"/>
    </row>
    <row r="432" spans="1:26" ht="15.75" customHeight="1">
      <c r="A432" s="107"/>
      <c r="B432" s="107"/>
      <c r="C432" s="107"/>
      <c r="D432" s="107"/>
      <c r="E432" s="107"/>
      <c r="F432" s="107"/>
      <c r="G432" s="479"/>
      <c r="H432" s="107"/>
      <c r="I432" s="107"/>
      <c r="J432" s="107"/>
      <c r="K432" s="107"/>
      <c r="L432" s="107"/>
      <c r="M432" s="109"/>
      <c r="N432" s="109"/>
      <c r="O432" s="107"/>
      <c r="P432" s="107"/>
      <c r="Q432" s="107"/>
      <c r="R432" s="107"/>
      <c r="S432" s="107"/>
      <c r="T432" s="107"/>
      <c r="U432" s="107"/>
      <c r="V432" s="107"/>
      <c r="W432" s="107"/>
      <c r="X432" s="107"/>
      <c r="Y432" s="107"/>
      <c r="Z432" s="107"/>
    </row>
    <row r="433" spans="1:26" ht="15.75" customHeight="1">
      <c r="A433" s="107"/>
      <c r="B433" s="107"/>
      <c r="C433" s="107"/>
      <c r="D433" s="107"/>
      <c r="E433" s="107"/>
      <c r="F433" s="107"/>
      <c r="G433" s="479"/>
      <c r="H433" s="107"/>
      <c r="I433" s="107"/>
      <c r="J433" s="107"/>
      <c r="K433" s="107"/>
      <c r="L433" s="107"/>
      <c r="M433" s="109"/>
      <c r="N433" s="109"/>
      <c r="O433" s="107"/>
      <c r="P433" s="107"/>
      <c r="Q433" s="107"/>
      <c r="R433" s="107"/>
      <c r="S433" s="107"/>
      <c r="T433" s="107"/>
      <c r="U433" s="107"/>
      <c r="V433" s="107"/>
      <c r="W433" s="107"/>
      <c r="X433" s="107"/>
      <c r="Y433" s="107"/>
      <c r="Z433" s="107"/>
    </row>
    <row r="434" spans="1:26" ht="15.75" customHeight="1">
      <c r="A434" s="107"/>
      <c r="B434" s="107"/>
      <c r="C434" s="107"/>
      <c r="D434" s="107"/>
      <c r="E434" s="107"/>
      <c r="F434" s="107"/>
      <c r="G434" s="479"/>
      <c r="H434" s="107"/>
      <c r="I434" s="107"/>
      <c r="J434" s="107"/>
      <c r="K434" s="107"/>
      <c r="L434" s="107"/>
      <c r="M434" s="109"/>
      <c r="N434" s="109"/>
      <c r="O434" s="107"/>
      <c r="P434" s="107"/>
      <c r="Q434" s="107"/>
      <c r="R434" s="107"/>
      <c r="S434" s="107"/>
      <c r="T434" s="107"/>
      <c r="U434" s="107"/>
      <c r="V434" s="107"/>
      <c r="W434" s="107"/>
      <c r="X434" s="107"/>
      <c r="Y434" s="107"/>
      <c r="Z434" s="107"/>
    </row>
    <row r="435" spans="1:26" ht="15.75" customHeight="1">
      <c r="A435" s="107"/>
      <c r="B435" s="107"/>
      <c r="C435" s="107"/>
      <c r="D435" s="107"/>
      <c r="E435" s="107"/>
      <c r="F435" s="107"/>
      <c r="G435" s="479"/>
      <c r="H435" s="107"/>
      <c r="I435" s="107"/>
      <c r="J435" s="107"/>
      <c r="K435" s="107"/>
      <c r="L435" s="107"/>
      <c r="M435" s="109"/>
      <c r="N435" s="109"/>
      <c r="O435" s="107"/>
      <c r="P435" s="107"/>
      <c r="Q435" s="107"/>
      <c r="R435" s="107"/>
      <c r="S435" s="107"/>
      <c r="T435" s="107"/>
      <c r="U435" s="107"/>
      <c r="V435" s="107"/>
      <c r="W435" s="107"/>
      <c r="X435" s="107"/>
      <c r="Y435" s="107"/>
      <c r="Z435" s="107"/>
    </row>
    <row r="436" spans="1:26" ht="15.75" customHeight="1">
      <c r="A436" s="107"/>
      <c r="B436" s="107"/>
      <c r="C436" s="107"/>
      <c r="D436" s="107"/>
      <c r="E436" s="107"/>
      <c r="F436" s="107"/>
      <c r="G436" s="479"/>
      <c r="H436" s="107"/>
      <c r="I436" s="107"/>
      <c r="J436" s="107"/>
      <c r="K436" s="107"/>
      <c r="L436" s="107"/>
      <c r="M436" s="109"/>
      <c r="N436" s="109"/>
      <c r="O436" s="107"/>
      <c r="P436" s="107"/>
      <c r="Q436" s="107"/>
      <c r="R436" s="107"/>
      <c r="S436" s="107"/>
      <c r="T436" s="107"/>
      <c r="U436" s="107"/>
      <c r="V436" s="107"/>
      <c r="W436" s="107"/>
      <c r="X436" s="107"/>
      <c r="Y436" s="107"/>
      <c r="Z436" s="107"/>
    </row>
    <row r="437" spans="1:26" ht="15.75" customHeight="1">
      <c r="A437" s="107"/>
      <c r="B437" s="107"/>
      <c r="C437" s="107"/>
      <c r="D437" s="107"/>
      <c r="E437" s="107"/>
      <c r="F437" s="107"/>
      <c r="G437" s="479"/>
      <c r="H437" s="107"/>
      <c r="I437" s="107"/>
      <c r="J437" s="107"/>
      <c r="K437" s="107"/>
      <c r="L437" s="107"/>
      <c r="M437" s="109"/>
      <c r="N437" s="109"/>
      <c r="O437" s="107"/>
      <c r="P437" s="107"/>
      <c r="Q437" s="107"/>
      <c r="R437" s="107"/>
      <c r="S437" s="107"/>
      <c r="T437" s="107"/>
      <c r="U437" s="107"/>
      <c r="V437" s="107"/>
      <c r="W437" s="107"/>
      <c r="X437" s="107"/>
      <c r="Y437" s="107"/>
      <c r="Z437" s="107"/>
    </row>
    <row r="438" spans="1:26" ht="15.75" customHeight="1">
      <c r="A438" s="107"/>
      <c r="B438" s="107"/>
      <c r="C438" s="107"/>
      <c r="D438" s="107"/>
      <c r="E438" s="107"/>
      <c r="F438" s="107"/>
      <c r="G438" s="479"/>
      <c r="H438" s="107"/>
      <c r="I438" s="107"/>
      <c r="J438" s="107"/>
      <c r="K438" s="107"/>
      <c r="L438" s="107"/>
      <c r="M438" s="109"/>
      <c r="N438" s="109"/>
      <c r="O438" s="107"/>
      <c r="P438" s="107"/>
      <c r="Q438" s="107"/>
      <c r="R438" s="107"/>
      <c r="S438" s="107"/>
      <c r="T438" s="107"/>
      <c r="U438" s="107"/>
      <c r="V438" s="107"/>
      <c r="W438" s="107"/>
      <c r="X438" s="107"/>
      <c r="Y438" s="107"/>
      <c r="Z438" s="107"/>
    </row>
    <row r="439" spans="1:26" ht="15.75" customHeight="1">
      <c r="A439" s="107"/>
      <c r="B439" s="107"/>
      <c r="C439" s="107"/>
      <c r="D439" s="107"/>
      <c r="E439" s="107"/>
      <c r="F439" s="107"/>
      <c r="G439" s="479"/>
      <c r="H439" s="107"/>
      <c r="I439" s="107"/>
      <c r="J439" s="107"/>
      <c r="K439" s="107"/>
      <c r="L439" s="107"/>
      <c r="M439" s="109"/>
      <c r="N439" s="109"/>
      <c r="O439" s="107"/>
      <c r="P439" s="107"/>
      <c r="Q439" s="107"/>
      <c r="R439" s="107"/>
      <c r="S439" s="107"/>
      <c r="T439" s="107"/>
      <c r="U439" s="107"/>
      <c r="V439" s="107"/>
      <c r="W439" s="107"/>
      <c r="X439" s="107"/>
      <c r="Y439" s="107"/>
      <c r="Z439" s="107"/>
    </row>
    <row r="440" spans="1:26" ht="15.75" customHeight="1">
      <c r="A440" s="107"/>
      <c r="B440" s="107"/>
      <c r="C440" s="107"/>
      <c r="D440" s="107"/>
      <c r="E440" s="107"/>
      <c r="F440" s="107"/>
      <c r="G440" s="479"/>
      <c r="H440" s="107"/>
      <c r="I440" s="107"/>
      <c r="J440" s="107"/>
      <c r="K440" s="107"/>
      <c r="L440" s="107"/>
      <c r="M440" s="109"/>
      <c r="N440" s="109"/>
      <c r="O440" s="107"/>
      <c r="P440" s="107"/>
      <c r="Q440" s="107"/>
      <c r="R440" s="107"/>
      <c r="S440" s="107"/>
      <c r="T440" s="107"/>
      <c r="U440" s="107"/>
      <c r="V440" s="107"/>
      <c r="W440" s="107"/>
      <c r="X440" s="107"/>
      <c r="Y440" s="107"/>
      <c r="Z440" s="107"/>
    </row>
    <row r="441" spans="1:26" ht="15.75" customHeight="1">
      <c r="A441" s="107"/>
      <c r="B441" s="107"/>
      <c r="C441" s="107"/>
      <c r="D441" s="107"/>
      <c r="E441" s="107"/>
      <c r="F441" s="107"/>
      <c r="G441" s="479"/>
      <c r="H441" s="107"/>
      <c r="I441" s="107"/>
      <c r="J441" s="107"/>
      <c r="K441" s="107"/>
      <c r="L441" s="107"/>
      <c r="M441" s="109"/>
      <c r="N441" s="109"/>
      <c r="O441" s="107"/>
      <c r="P441" s="107"/>
      <c r="Q441" s="107"/>
      <c r="R441" s="107"/>
      <c r="S441" s="107"/>
      <c r="T441" s="107"/>
      <c r="U441" s="107"/>
      <c r="V441" s="107"/>
      <c r="W441" s="107"/>
      <c r="X441" s="107"/>
      <c r="Y441" s="107"/>
      <c r="Z441" s="107"/>
    </row>
    <row r="442" spans="1:26" ht="15.75" customHeight="1">
      <c r="A442" s="107"/>
      <c r="B442" s="107"/>
      <c r="C442" s="107"/>
      <c r="D442" s="107"/>
      <c r="E442" s="107"/>
      <c r="F442" s="107"/>
      <c r="G442" s="479"/>
      <c r="H442" s="107"/>
      <c r="I442" s="107"/>
      <c r="J442" s="107"/>
      <c r="K442" s="107"/>
      <c r="L442" s="107"/>
      <c r="M442" s="109"/>
      <c r="N442" s="109"/>
      <c r="O442" s="107"/>
      <c r="P442" s="107"/>
      <c r="Q442" s="107"/>
      <c r="R442" s="107"/>
      <c r="S442" s="107"/>
      <c r="T442" s="107"/>
      <c r="U442" s="107"/>
      <c r="V442" s="107"/>
      <c r="W442" s="107"/>
      <c r="X442" s="107"/>
      <c r="Y442" s="107"/>
      <c r="Z442" s="107"/>
    </row>
    <row r="443" spans="1:26" ht="15.75" customHeight="1">
      <c r="A443" s="107"/>
      <c r="B443" s="107"/>
      <c r="C443" s="107"/>
      <c r="D443" s="107"/>
      <c r="E443" s="107"/>
      <c r="F443" s="107"/>
      <c r="G443" s="479"/>
      <c r="H443" s="107"/>
      <c r="I443" s="107"/>
      <c r="J443" s="107"/>
      <c r="K443" s="107"/>
      <c r="L443" s="107"/>
      <c r="M443" s="109"/>
      <c r="N443" s="109"/>
      <c r="O443" s="107"/>
      <c r="P443" s="107"/>
      <c r="Q443" s="107"/>
      <c r="R443" s="107"/>
      <c r="S443" s="107"/>
      <c r="T443" s="107"/>
      <c r="U443" s="107"/>
      <c r="V443" s="107"/>
      <c r="W443" s="107"/>
      <c r="X443" s="107"/>
      <c r="Y443" s="107"/>
      <c r="Z443" s="107"/>
    </row>
    <row r="444" spans="1:26" ht="15.75" customHeight="1">
      <c r="A444" s="107"/>
      <c r="B444" s="107"/>
      <c r="C444" s="107"/>
      <c r="D444" s="107"/>
      <c r="E444" s="107"/>
      <c r="F444" s="107"/>
      <c r="G444" s="479"/>
      <c r="H444" s="107"/>
      <c r="I444" s="107"/>
      <c r="J444" s="107"/>
      <c r="K444" s="107"/>
      <c r="L444" s="107"/>
      <c r="M444" s="109"/>
      <c r="N444" s="109"/>
      <c r="O444" s="107"/>
      <c r="P444" s="107"/>
      <c r="Q444" s="107"/>
      <c r="R444" s="107"/>
      <c r="S444" s="107"/>
      <c r="T444" s="107"/>
      <c r="U444" s="107"/>
      <c r="V444" s="107"/>
      <c r="W444" s="107"/>
      <c r="X444" s="107"/>
      <c r="Y444" s="107"/>
      <c r="Z444" s="107"/>
    </row>
    <row r="445" spans="1:26" ht="15.75" customHeight="1">
      <c r="A445" s="107"/>
      <c r="B445" s="107"/>
      <c r="C445" s="107"/>
      <c r="D445" s="107"/>
      <c r="E445" s="107"/>
      <c r="F445" s="107"/>
      <c r="G445" s="479"/>
      <c r="H445" s="107"/>
      <c r="I445" s="107"/>
      <c r="J445" s="107"/>
      <c r="K445" s="107"/>
      <c r="L445" s="107"/>
      <c r="M445" s="109"/>
      <c r="N445" s="109"/>
      <c r="O445" s="107"/>
      <c r="P445" s="107"/>
      <c r="Q445" s="107"/>
      <c r="R445" s="107"/>
      <c r="S445" s="107"/>
      <c r="T445" s="107"/>
      <c r="U445" s="107"/>
      <c r="V445" s="107"/>
      <c r="W445" s="107"/>
      <c r="X445" s="107"/>
      <c r="Y445" s="107"/>
      <c r="Z445" s="107"/>
    </row>
    <row r="446" spans="1:26" ht="15.75" customHeight="1">
      <c r="A446" s="107"/>
      <c r="B446" s="107"/>
      <c r="C446" s="107"/>
      <c r="D446" s="107"/>
      <c r="E446" s="107"/>
      <c r="F446" s="107"/>
      <c r="G446" s="479"/>
      <c r="H446" s="107"/>
      <c r="I446" s="107"/>
      <c r="J446" s="107"/>
      <c r="K446" s="107"/>
      <c r="L446" s="107"/>
      <c r="M446" s="109"/>
      <c r="N446" s="109"/>
      <c r="O446" s="107"/>
      <c r="P446" s="107"/>
      <c r="Q446" s="107"/>
      <c r="R446" s="107"/>
      <c r="S446" s="107"/>
      <c r="T446" s="107"/>
      <c r="U446" s="107"/>
      <c r="V446" s="107"/>
      <c r="W446" s="107"/>
      <c r="X446" s="107"/>
      <c r="Y446" s="107"/>
      <c r="Z446" s="107"/>
    </row>
    <row r="447" spans="1:26" ht="15.75" customHeight="1">
      <c r="A447" s="107"/>
      <c r="B447" s="107"/>
      <c r="C447" s="107"/>
      <c r="D447" s="107"/>
      <c r="E447" s="107"/>
      <c r="F447" s="107"/>
      <c r="G447" s="479"/>
      <c r="H447" s="107"/>
      <c r="I447" s="107"/>
      <c r="J447" s="107"/>
      <c r="K447" s="107"/>
      <c r="L447" s="107"/>
      <c r="M447" s="109"/>
      <c r="N447" s="109"/>
      <c r="O447" s="107"/>
      <c r="P447" s="107"/>
      <c r="Q447" s="107"/>
      <c r="R447" s="107"/>
      <c r="S447" s="107"/>
      <c r="T447" s="107"/>
      <c r="U447" s="107"/>
      <c r="V447" s="107"/>
      <c r="W447" s="107"/>
      <c r="X447" s="107"/>
      <c r="Y447" s="107"/>
      <c r="Z447" s="107"/>
    </row>
    <row r="448" spans="1:26" ht="15.75" customHeight="1">
      <c r="A448" s="107"/>
      <c r="B448" s="107"/>
      <c r="C448" s="107"/>
      <c r="D448" s="107"/>
      <c r="E448" s="107"/>
      <c r="F448" s="107"/>
      <c r="G448" s="479"/>
      <c r="H448" s="107"/>
      <c r="I448" s="107"/>
      <c r="J448" s="107"/>
      <c r="K448" s="107"/>
      <c r="L448" s="107"/>
      <c r="M448" s="109"/>
      <c r="N448" s="109"/>
      <c r="O448" s="107"/>
      <c r="P448" s="107"/>
      <c r="Q448" s="107"/>
      <c r="R448" s="107"/>
      <c r="S448" s="107"/>
      <c r="T448" s="107"/>
      <c r="U448" s="107"/>
      <c r="V448" s="107"/>
      <c r="W448" s="107"/>
      <c r="X448" s="107"/>
      <c r="Y448" s="107"/>
      <c r="Z448" s="107"/>
    </row>
    <row r="449" spans="1:26" ht="15.75" customHeight="1">
      <c r="A449" s="107"/>
      <c r="B449" s="107"/>
      <c r="C449" s="107"/>
      <c r="D449" s="107"/>
      <c r="E449" s="107"/>
      <c r="F449" s="107"/>
      <c r="G449" s="479"/>
      <c r="H449" s="107"/>
      <c r="I449" s="107"/>
      <c r="J449" s="107"/>
      <c r="K449" s="107"/>
      <c r="L449" s="107"/>
      <c r="M449" s="109"/>
      <c r="N449" s="109"/>
      <c r="O449" s="107"/>
      <c r="P449" s="107"/>
      <c r="Q449" s="107"/>
      <c r="R449" s="107"/>
      <c r="S449" s="107"/>
      <c r="T449" s="107"/>
      <c r="U449" s="107"/>
      <c r="V449" s="107"/>
      <c r="W449" s="107"/>
      <c r="X449" s="107"/>
      <c r="Y449" s="107"/>
      <c r="Z449" s="107"/>
    </row>
    <row r="450" spans="1:26" ht="15.75" customHeight="1">
      <c r="A450" s="107"/>
      <c r="B450" s="107"/>
      <c r="C450" s="107"/>
      <c r="D450" s="107"/>
      <c r="E450" s="107"/>
      <c r="F450" s="107"/>
      <c r="G450" s="479"/>
      <c r="H450" s="107"/>
      <c r="I450" s="107"/>
      <c r="J450" s="107"/>
      <c r="K450" s="107"/>
      <c r="L450" s="107"/>
      <c r="M450" s="109"/>
      <c r="N450" s="109"/>
      <c r="O450" s="107"/>
      <c r="P450" s="107"/>
      <c r="Q450" s="107"/>
      <c r="R450" s="107"/>
      <c r="S450" s="107"/>
      <c r="T450" s="107"/>
      <c r="U450" s="107"/>
      <c r="V450" s="107"/>
      <c r="W450" s="107"/>
      <c r="X450" s="107"/>
      <c r="Y450" s="107"/>
      <c r="Z450" s="107"/>
    </row>
    <row r="451" spans="1:26" ht="15.75" customHeight="1">
      <c r="A451" s="107"/>
      <c r="B451" s="107"/>
      <c r="C451" s="107"/>
      <c r="D451" s="107"/>
      <c r="E451" s="107"/>
      <c r="F451" s="107"/>
      <c r="G451" s="479"/>
      <c r="H451" s="107"/>
      <c r="I451" s="107"/>
      <c r="J451" s="107"/>
      <c r="K451" s="107"/>
      <c r="L451" s="107"/>
      <c r="M451" s="109"/>
      <c r="N451" s="109"/>
      <c r="O451" s="107"/>
      <c r="P451" s="107"/>
      <c r="Q451" s="107"/>
      <c r="R451" s="107"/>
      <c r="S451" s="107"/>
      <c r="T451" s="107"/>
      <c r="U451" s="107"/>
      <c r="V451" s="107"/>
      <c r="W451" s="107"/>
      <c r="X451" s="107"/>
      <c r="Y451" s="107"/>
      <c r="Z451" s="107"/>
    </row>
    <row r="452" spans="1:26" ht="15.75" customHeight="1">
      <c r="A452" s="107"/>
      <c r="B452" s="107"/>
      <c r="C452" s="107"/>
      <c r="D452" s="107"/>
      <c r="E452" s="107"/>
      <c r="F452" s="107"/>
      <c r="G452" s="479"/>
      <c r="H452" s="107"/>
      <c r="I452" s="107"/>
      <c r="J452" s="107"/>
      <c r="K452" s="107"/>
      <c r="L452" s="107"/>
      <c r="M452" s="109"/>
      <c r="N452" s="109"/>
      <c r="O452" s="107"/>
      <c r="P452" s="107"/>
      <c r="Q452" s="107"/>
      <c r="R452" s="107"/>
      <c r="S452" s="107"/>
      <c r="T452" s="107"/>
      <c r="U452" s="107"/>
      <c r="V452" s="107"/>
      <c r="W452" s="107"/>
      <c r="X452" s="107"/>
      <c r="Y452" s="107"/>
      <c r="Z452" s="107"/>
    </row>
    <row r="453" spans="1:26" ht="15.75" customHeight="1">
      <c r="A453" s="107"/>
      <c r="B453" s="107"/>
      <c r="C453" s="107"/>
      <c r="D453" s="107"/>
      <c r="E453" s="107"/>
      <c r="F453" s="107"/>
      <c r="G453" s="479"/>
      <c r="H453" s="107"/>
      <c r="I453" s="107"/>
      <c r="J453" s="107"/>
      <c r="K453" s="107"/>
      <c r="L453" s="107"/>
      <c r="M453" s="109"/>
      <c r="N453" s="109"/>
      <c r="O453" s="107"/>
      <c r="P453" s="107"/>
      <c r="Q453" s="107"/>
      <c r="R453" s="107"/>
      <c r="S453" s="107"/>
      <c r="T453" s="107"/>
      <c r="U453" s="107"/>
      <c r="V453" s="107"/>
      <c r="W453" s="107"/>
      <c r="X453" s="107"/>
      <c r="Y453" s="107"/>
      <c r="Z453" s="107"/>
    </row>
    <row r="454" spans="1:26" ht="15.75" customHeight="1">
      <c r="A454" s="107"/>
      <c r="B454" s="107"/>
      <c r="C454" s="107"/>
      <c r="D454" s="107"/>
      <c r="E454" s="107"/>
      <c r="F454" s="107"/>
      <c r="G454" s="479"/>
      <c r="H454" s="107"/>
      <c r="I454" s="107"/>
      <c r="J454" s="107"/>
      <c r="K454" s="107"/>
      <c r="L454" s="107"/>
      <c r="M454" s="109"/>
      <c r="N454" s="109"/>
      <c r="O454" s="107"/>
      <c r="P454" s="107"/>
      <c r="Q454" s="107"/>
      <c r="R454" s="107"/>
      <c r="S454" s="107"/>
      <c r="T454" s="107"/>
      <c r="U454" s="107"/>
      <c r="V454" s="107"/>
      <c r="W454" s="107"/>
      <c r="X454" s="107"/>
      <c r="Y454" s="107"/>
      <c r="Z454" s="107"/>
    </row>
    <row r="455" spans="1:26" ht="15.75" customHeight="1">
      <c r="A455" s="107"/>
      <c r="B455" s="107"/>
      <c r="C455" s="107"/>
      <c r="D455" s="107"/>
      <c r="E455" s="107"/>
      <c r="F455" s="107"/>
      <c r="G455" s="479"/>
      <c r="H455" s="107"/>
      <c r="I455" s="107"/>
      <c r="J455" s="107"/>
      <c r="K455" s="107"/>
      <c r="L455" s="107"/>
      <c r="M455" s="109"/>
      <c r="N455" s="109"/>
      <c r="O455" s="107"/>
      <c r="P455" s="107"/>
      <c r="Q455" s="107"/>
      <c r="R455" s="107"/>
      <c r="S455" s="107"/>
      <c r="T455" s="107"/>
      <c r="U455" s="107"/>
      <c r="V455" s="107"/>
      <c r="W455" s="107"/>
      <c r="X455" s="107"/>
      <c r="Y455" s="107"/>
      <c r="Z455" s="107"/>
    </row>
    <row r="456" spans="1:26" ht="15.75" customHeight="1">
      <c r="A456" s="107"/>
      <c r="B456" s="107"/>
      <c r="C456" s="107"/>
      <c r="D456" s="107"/>
      <c r="E456" s="107"/>
      <c r="F456" s="107"/>
      <c r="G456" s="479"/>
      <c r="H456" s="107"/>
      <c r="I456" s="107"/>
      <c r="J456" s="107"/>
      <c r="K456" s="107"/>
      <c r="L456" s="107"/>
      <c r="M456" s="109"/>
      <c r="N456" s="109"/>
      <c r="O456" s="107"/>
      <c r="P456" s="107"/>
      <c r="Q456" s="107"/>
      <c r="R456" s="107"/>
      <c r="S456" s="107"/>
      <c r="T456" s="107"/>
      <c r="U456" s="107"/>
      <c r="V456" s="107"/>
      <c r="W456" s="107"/>
      <c r="X456" s="107"/>
      <c r="Y456" s="107"/>
      <c r="Z456" s="107"/>
    </row>
    <row r="457" spans="1:26" ht="15.75" customHeight="1">
      <c r="A457" s="107"/>
      <c r="B457" s="107"/>
      <c r="C457" s="107"/>
      <c r="D457" s="107"/>
      <c r="E457" s="107"/>
      <c r="F457" s="107"/>
      <c r="G457" s="479"/>
      <c r="H457" s="107"/>
      <c r="I457" s="107"/>
      <c r="J457" s="107"/>
      <c r="K457" s="107"/>
      <c r="L457" s="107"/>
      <c r="M457" s="109"/>
      <c r="N457" s="109"/>
      <c r="O457" s="107"/>
      <c r="P457" s="107"/>
      <c r="Q457" s="107"/>
      <c r="R457" s="107"/>
      <c r="S457" s="107"/>
      <c r="T457" s="107"/>
      <c r="U457" s="107"/>
      <c r="V457" s="107"/>
      <c r="W457" s="107"/>
      <c r="X457" s="107"/>
      <c r="Y457" s="107"/>
      <c r="Z457" s="107"/>
    </row>
    <row r="458" spans="1:26" ht="15.75" customHeight="1">
      <c r="A458" s="107"/>
      <c r="B458" s="107"/>
      <c r="C458" s="107"/>
      <c r="D458" s="107"/>
      <c r="E458" s="107"/>
      <c r="F458" s="107"/>
      <c r="G458" s="479"/>
      <c r="H458" s="107"/>
      <c r="I458" s="107"/>
      <c r="J458" s="107"/>
      <c r="K458" s="107"/>
      <c r="L458" s="107"/>
      <c r="M458" s="109"/>
      <c r="N458" s="109"/>
      <c r="O458" s="107"/>
      <c r="P458" s="107"/>
      <c r="Q458" s="107"/>
      <c r="R458" s="107"/>
      <c r="S458" s="107"/>
      <c r="T458" s="107"/>
      <c r="U458" s="107"/>
      <c r="V458" s="107"/>
      <c r="W458" s="107"/>
      <c r="X458" s="107"/>
      <c r="Y458" s="107"/>
      <c r="Z458" s="107"/>
    </row>
    <row r="459" spans="1:26" ht="15.75" customHeight="1">
      <c r="A459" s="107"/>
      <c r="B459" s="107"/>
      <c r="C459" s="107"/>
      <c r="D459" s="107"/>
      <c r="E459" s="107"/>
      <c r="F459" s="107"/>
      <c r="G459" s="479"/>
      <c r="H459" s="107"/>
      <c r="I459" s="107"/>
      <c r="J459" s="107"/>
      <c r="K459" s="107"/>
      <c r="L459" s="107"/>
      <c r="M459" s="109"/>
      <c r="N459" s="109"/>
      <c r="O459" s="107"/>
      <c r="P459" s="107"/>
      <c r="Q459" s="107"/>
      <c r="R459" s="107"/>
      <c r="S459" s="107"/>
      <c r="T459" s="107"/>
      <c r="U459" s="107"/>
      <c r="V459" s="107"/>
      <c r="W459" s="107"/>
      <c r="X459" s="107"/>
      <c r="Y459" s="107"/>
      <c r="Z459" s="107"/>
    </row>
    <row r="460" spans="1:26" ht="15.75" customHeight="1">
      <c r="A460" s="107"/>
      <c r="B460" s="107"/>
      <c r="C460" s="107"/>
      <c r="D460" s="107"/>
      <c r="E460" s="107"/>
      <c r="F460" s="107"/>
      <c r="G460" s="479"/>
      <c r="H460" s="107"/>
      <c r="I460" s="107"/>
      <c r="J460" s="107"/>
      <c r="K460" s="107"/>
      <c r="L460" s="107"/>
      <c r="M460" s="109"/>
      <c r="N460" s="109"/>
      <c r="O460" s="107"/>
      <c r="P460" s="107"/>
      <c r="Q460" s="107"/>
      <c r="R460" s="107"/>
      <c r="S460" s="107"/>
      <c r="T460" s="107"/>
      <c r="U460" s="107"/>
      <c r="V460" s="107"/>
      <c r="W460" s="107"/>
      <c r="X460" s="107"/>
      <c r="Y460" s="107"/>
      <c r="Z460" s="107"/>
    </row>
    <row r="461" spans="1:26" ht="15.75" customHeight="1">
      <c r="A461" s="107"/>
      <c r="B461" s="107"/>
      <c r="C461" s="107"/>
      <c r="D461" s="107"/>
      <c r="E461" s="107"/>
      <c r="F461" s="107"/>
      <c r="G461" s="479"/>
      <c r="H461" s="107"/>
      <c r="I461" s="107"/>
      <c r="J461" s="107"/>
      <c r="K461" s="107"/>
      <c r="L461" s="107"/>
      <c r="M461" s="109"/>
      <c r="N461" s="109"/>
      <c r="O461" s="107"/>
      <c r="P461" s="107"/>
      <c r="Q461" s="107"/>
      <c r="R461" s="107"/>
      <c r="S461" s="107"/>
      <c r="T461" s="107"/>
      <c r="U461" s="107"/>
      <c r="V461" s="107"/>
      <c r="W461" s="107"/>
      <c r="X461" s="107"/>
      <c r="Y461" s="107"/>
      <c r="Z461" s="107"/>
    </row>
    <row r="462" spans="1:26" ht="15.75" customHeight="1">
      <c r="A462" s="107"/>
      <c r="B462" s="107"/>
      <c r="C462" s="107"/>
      <c r="D462" s="107"/>
      <c r="E462" s="107"/>
      <c r="F462" s="107"/>
      <c r="G462" s="479"/>
      <c r="H462" s="107"/>
      <c r="I462" s="107"/>
      <c r="J462" s="107"/>
      <c r="K462" s="107"/>
      <c r="L462" s="107"/>
      <c r="M462" s="109"/>
      <c r="N462" s="109"/>
      <c r="O462" s="107"/>
      <c r="P462" s="107"/>
      <c r="Q462" s="107"/>
      <c r="R462" s="107"/>
      <c r="S462" s="107"/>
      <c r="T462" s="107"/>
      <c r="U462" s="107"/>
      <c r="V462" s="107"/>
      <c r="W462" s="107"/>
      <c r="X462" s="107"/>
      <c r="Y462" s="107"/>
      <c r="Z462" s="107"/>
    </row>
    <row r="463" spans="1:26" ht="15.75" customHeight="1">
      <c r="A463" s="107"/>
      <c r="B463" s="107"/>
      <c r="C463" s="107"/>
      <c r="D463" s="107"/>
      <c r="E463" s="107"/>
      <c r="F463" s="107"/>
      <c r="G463" s="479"/>
      <c r="H463" s="107"/>
      <c r="I463" s="107"/>
      <c r="J463" s="107"/>
      <c r="K463" s="107"/>
      <c r="L463" s="107"/>
      <c r="M463" s="109"/>
      <c r="N463" s="109"/>
      <c r="O463" s="107"/>
      <c r="P463" s="107"/>
      <c r="Q463" s="107"/>
      <c r="R463" s="107"/>
      <c r="S463" s="107"/>
      <c r="T463" s="107"/>
      <c r="U463" s="107"/>
      <c r="V463" s="107"/>
      <c r="W463" s="107"/>
      <c r="X463" s="107"/>
      <c r="Y463" s="107"/>
      <c r="Z463" s="107"/>
    </row>
    <row r="464" spans="1:26" ht="15.75" customHeight="1">
      <c r="A464" s="107"/>
      <c r="B464" s="107"/>
      <c r="C464" s="107"/>
      <c r="D464" s="107"/>
      <c r="E464" s="107"/>
      <c r="F464" s="107"/>
      <c r="G464" s="479"/>
      <c r="H464" s="107"/>
      <c r="I464" s="107"/>
      <c r="J464" s="107"/>
      <c r="K464" s="107"/>
      <c r="L464" s="107"/>
      <c r="M464" s="109"/>
      <c r="N464" s="109"/>
      <c r="O464" s="107"/>
      <c r="P464" s="107"/>
      <c r="Q464" s="107"/>
      <c r="R464" s="107"/>
      <c r="S464" s="107"/>
      <c r="T464" s="107"/>
      <c r="U464" s="107"/>
      <c r="V464" s="107"/>
      <c r="W464" s="107"/>
      <c r="X464" s="107"/>
      <c r="Y464" s="107"/>
      <c r="Z464" s="107"/>
    </row>
    <row r="465" spans="1:26" ht="15.75" customHeight="1">
      <c r="A465" s="107"/>
      <c r="B465" s="107"/>
      <c r="C465" s="107"/>
      <c r="D465" s="107"/>
      <c r="E465" s="107"/>
      <c r="F465" s="107"/>
      <c r="G465" s="479"/>
      <c r="H465" s="107"/>
      <c r="I465" s="107"/>
      <c r="J465" s="107"/>
      <c r="K465" s="107"/>
      <c r="L465" s="107"/>
      <c r="M465" s="109"/>
      <c r="N465" s="109"/>
      <c r="O465" s="107"/>
      <c r="P465" s="107"/>
      <c r="Q465" s="107"/>
      <c r="R465" s="107"/>
      <c r="S465" s="107"/>
      <c r="T465" s="107"/>
      <c r="U465" s="107"/>
      <c r="V465" s="107"/>
      <c r="W465" s="107"/>
      <c r="X465" s="107"/>
      <c r="Y465" s="107"/>
      <c r="Z465" s="107"/>
    </row>
    <row r="466" spans="1:26" ht="15.75" customHeight="1">
      <c r="A466" s="107"/>
      <c r="B466" s="107"/>
      <c r="C466" s="107"/>
      <c r="D466" s="107"/>
      <c r="E466" s="107"/>
      <c r="F466" s="107"/>
      <c r="G466" s="479"/>
      <c r="H466" s="107"/>
      <c r="I466" s="107"/>
      <c r="J466" s="107"/>
      <c r="K466" s="107"/>
      <c r="L466" s="107"/>
      <c r="M466" s="109"/>
      <c r="N466" s="109"/>
      <c r="O466" s="107"/>
      <c r="P466" s="107"/>
      <c r="Q466" s="107"/>
      <c r="R466" s="107"/>
      <c r="S466" s="107"/>
      <c r="T466" s="107"/>
      <c r="U466" s="107"/>
      <c r="V466" s="107"/>
      <c r="W466" s="107"/>
      <c r="X466" s="107"/>
      <c r="Y466" s="107"/>
      <c r="Z466" s="107"/>
    </row>
    <row r="467" spans="1:26" ht="15.75" customHeight="1">
      <c r="A467" s="107"/>
      <c r="B467" s="107"/>
      <c r="C467" s="107"/>
      <c r="D467" s="107"/>
      <c r="E467" s="107"/>
      <c r="F467" s="107"/>
      <c r="G467" s="479"/>
      <c r="H467" s="107"/>
      <c r="I467" s="107"/>
      <c r="J467" s="107"/>
      <c r="K467" s="107"/>
      <c r="L467" s="107"/>
      <c r="M467" s="109"/>
      <c r="N467" s="109"/>
      <c r="O467" s="107"/>
      <c r="P467" s="107"/>
      <c r="Q467" s="107"/>
      <c r="R467" s="107"/>
      <c r="S467" s="107"/>
      <c r="T467" s="107"/>
      <c r="U467" s="107"/>
      <c r="V467" s="107"/>
      <c r="W467" s="107"/>
      <c r="X467" s="107"/>
      <c r="Y467" s="107"/>
      <c r="Z467" s="107"/>
    </row>
    <row r="468" spans="1:26" ht="15.75" customHeight="1">
      <c r="A468" s="107"/>
      <c r="B468" s="107"/>
      <c r="C468" s="107"/>
      <c r="D468" s="107"/>
      <c r="E468" s="107"/>
      <c r="F468" s="107"/>
      <c r="G468" s="479"/>
      <c r="H468" s="107"/>
      <c r="I468" s="107"/>
      <c r="J468" s="107"/>
      <c r="K468" s="107"/>
      <c r="L468" s="107"/>
      <c r="M468" s="109"/>
      <c r="N468" s="109"/>
      <c r="O468" s="107"/>
      <c r="P468" s="107"/>
      <c r="Q468" s="107"/>
      <c r="R468" s="107"/>
      <c r="S468" s="107"/>
      <c r="T468" s="107"/>
      <c r="U468" s="107"/>
      <c r="V468" s="107"/>
      <c r="W468" s="107"/>
      <c r="X468" s="107"/>
      <c r="Y468" s="107"/>
      <c r="Z468" s="107"/>
    </row>
    <row r="469" spans="1:26" ht="15.75" customHeight="1">
      <c r="A469" s="107"/>
      <c r="B469" s="107"/>
      <c r="C469" s="107"/>
      <c r="D469" s="107"/>
      <c r="E469" s="107"/>
      <c r="F469" s="107"/>
      <c r="G469" s="479"/>
      <c r="H469" s="107"/>
      <c r="I469" s="107"/>
      <c r="J469" s="107"/>
      <c r="K469" s="107"/>
      <c r="L469" s="107"/>
      <c r="M469" s="109"/>
      <c r="N469" s="109"/>
      <c r="O469" s="107"/>
      <c r="P469" s="107"/>
      <c r="Q469" s="107"/>
      <c r="R469" s="107"/>
      <c r="S469" s="107"/>
      <c r="T469" s="107"/>
      <c r="U469" s="107"/>
      <c r="V469" s="107"/>
      <c r="W469" s="107"/>
      <c r="X469" s="107"/>
      <c r="Y469" s="107"/>
      <c r="Z469" s="107"/>
    </row>
    <row r="470" spans="1:26" ht="15.75" customHeight="1">
      <c r="A470" s="107"/>
      <c r="B470" s="107"/>
      <c r="C470" s="107"/>
      <c r="D470" s="107"/>
      <c r="E470" s="107"/>
      <c r="F470" s="107"/>
      <c r="G470" s="479"/>
      <c r="H470" s="107"/>
      <c r="I470" s="107"/>
      <c r="J470" s="107"/>
      <c r="K470" s="107"/>
      <c r="L470" s="107"/>
      <c r="M470" s="109"/>
      <c r="N470" s="109"/>
      <c r="O470" s="107"/>
      <c r="P470" s="107"/>
      <c r="Q470" s="107"/>
      <c r="R470" s="107"/>
      <c r="S470" s="107"/>
      <c r="T470" s="107"/>
      <c r="U470" s="107"/>
      <c r="V470" s="107"/>
      <c r="W470" s="107"/>
      <c r="X470" s="107"/>
      <c r="Y470" s="107"/>
      <c r="Z470" s="107"/>
    </row>
    <row r="471" spans="1:26" ht="15.75" customHeight="1">
      <c r="A471" s="107"/>
      <c r="B471" s="107"/>
      <c r="C471" s="107"/>
      <c r="D471" s="107"/>
      <c r="E471" s="107"/>
      <c r="F471" s="107"/>
      <c r="G471" s="479"/>
      <c r="H471" s="107"/>
      <c r="I471" s="107"/>
      <c r="J471" s="107"/>
      <c r="K471" s="107"/>
      <c r="L471" s="107"/>
      <c r="M471" s="109"/>
      <c r="N471" s="109"/>
      <c r="O471" s="107"/>
      <c r="P471" s="107"/>
      <c r="Q471" s="107"/>
      <c r="R471" s="107"/>
      <c r="S471" s="107"/>
      <c r="T471" s="107"/>
      <c r="U471" s="107"/>
      <c r="V471" s="107"/>
      <c r="W471" s="107"/>
      <c r="X471" s="107"/>
      <c r="Y471" s="107"/>
      <c r="Z471" s="107"/>
    </row>
    <row r="472" spans="1:26" ht="15.75" customHeight="1">
      <c r="A472" s="107"/>
      <c r="B472" s="107"/>
      <c r="C472" s="107"/>
      <c r="D472" s="107"/>
      <c r="E472" s="107"/>
      <c r="F472" s="107"/>
      <c r="G472" s="479"/>
      <c r="H472" s="107"/>
      <c r="I472" s="107"/>
      <c r="J472" s="107"/>
      <c r="K472" s="107"/>
      <c r="L472" s="107"/>
      <c r="M472" s="109"/>
      <c r="N472" s="109"/>
      <c r="O472" s="107"/>
      <c r="P472" s="107"/>
      <c r="Q472" s="107"/>
      <c r="R472" s="107"/>
      <c r="S472" s="107"/>
      <c r="T472" s="107"/>
      <c r="U472" s="107"/>
      <c r="V472" s="107"/>
      <c r="W472" s="107"/>
      <c r="X472" s="107"/>
      <c r="Y472" s="107"/>
      <c r="Z472" s="107"/>
    </row>
    <row r="473" spans="1:26" ht="15.75" customHeight="1">
      <c r="A473" s="107"/>
      <c r="B473" s="107"/>
      <c r="C473" s="107"/>
      <c r="D473" s="107"/>
      <c r="E473" s="107"/>
      <c r="F473" s="107"/>
      <c r="G473" s="479"/>
      <c r="H473" s="107"/>
      <c r="I473" s="107"/>
      <c r="J473" s="107"/>
      <c r="K473" s="107"/>
      <c r="L473" s="107"/>
      <c r="M473" s="109"/>
      <c r="N473" s="109"/>
      <c r="O473" s="107"/>
      <c r="P473" s="107"/>
      <c r="Q473" s="107"/>
      <c r="R473" s="107"/>
      <c r="S473" s="107"/>
      <c r="T473" s="107"/>
      <c r="U473" s="107"/>
      <c r="V473" s="107"/>
      <c r="W473" s="107"/>
      <c r="X473" s="107"/>
      <c r="Y473" s="107"/>
      <c r="Z473" s="107"/>
    </row>
    <row r="474" spans="1:26" ht="15.75" customHeight="1">
      <c r="A474" s="107"/>
      <c r="B474" s="107"/>
      <c r="C474" s="107"/>
      <c r="D474" s="107"/>
      <c r="E474" s="107"/>
      <c r="F474" s="107"/>
      <c r="G474" s="479"/>
      <c r="H474" s="107"/>
      <c r="I474" s="107"/>
      <c r="J474" s="107"/>
      <c r="K474" s="107"/>
      <c r="L474" s="107"/>
      <c r="M474" s="109"/>
      <c r="N474" s="109"/>
      <c r="O474" s="107"/>
      <c r="P474" s="107"/>
      <c r="Q474" s="107"/>
      <c r="R474" s="107"/>
      <c r="S474" s="107"/>
      <c r="T474" s="107"/>
      <c r="U474" s="107"/>
      <c r="V474" s="107"/>
      <c r="W474" s="107"/>
      <c r="X474" s="107"/>
      <c r="Y474" s="107"/>
      <c r="Z474" s="107"/>
    </row>
    <row r="475" spans="1:26" ht="15.75" customHeight="1">
      <c r="A475" s="107"/>
      <c r="B475" s="107"/>
      <c r="C475" s="107"/>
      <c r="D475" s="107"/>
      <c r="E475" s="107"/>
      <c r="F475" s="107"/>
      <c r="G475" s="479"/>
      <c r="H475" s="107"/>
      <c r="I475" s="107"/>
      <c r="J475" s="107"/>
      <c r="K475" s="107"/>
      <c r="L475" s="107"/>
      <c r="M475" s="109"/>
      <c r="N475" s="109"/>
      <c r="O475" s="107"/>
      <c r="P475" s="107"/>
      <c r="Q475" s="107"/>
      <c r="R475" s="107"/>
      <c r="S475" s="107"/>
      <c r="T475" s="107"/>
      <c r="U475" s="107"/>
      <c r="V475" s="107"/>
      <c r="W475" s="107"/>
      <c r="X475" s="107"/>
      <c r="Y475" s="107"/>
      <c r="Z475" s="107"/>
    </row>
    <row r="476" spans="1:26" ht="15.75" customHeight="1">
      <c r="A476" s="107"/>
      <c r="B476" s="107"/>
      <c r="C476" s="107"/>
      <c r="D476" s="107"/>
      <c r="E476" s="107"/>
      <c r="F476" s="107"/>
      <c r="G476" s="479"/>
      <c r="H476" s="107"/>
      <c r="I476" s="107"/>
      <c r="J476" s="107"/>
      <c r="K476" s="107"/>
      <c r="L476" s="107"/>
      <c r="M476" s="109"/>
      <c r="N476" s="109"/>
      <c r="O476" s="107"/>
      <c r="P476" s="107"/>
      <c r="Q476" s="107"/>
      <c r="R476" s="107"/>
      <c r="S476" s="107"/>
      <c r="T476" s="107"/>
      <c r="U476" s="107"/>
      <c r="V476" s="107"/>
      <c r="W476" s="107"/>
      <c r="X476" s="107"/>
      <c r="Y476" s="107"/>
      <c r="Z476" s="107"/>
    </row>
    <row r="477" spans="1:26" ht="15.75" customHeight="1">
      <c r="A477" s="107"/>
      <c r="B477" s="107"/>
      <c r="C477" s="107"/>
      <c r="D477" s="107"/>
      <c r="E477" s="107"/>
      <c r="F477" s="107"/>
      <c r="G477" s="479"/>
      <c r="H477" s="107"/>
      <c r="I477" s="107"/>
      <c r="J477" s="107"/>
      <c r="K477" s="107"/>
      <c r="L477" s="107"/>
      <c r="M477" s="109"/>
      <c r="N477" s="109"/>
      <c r="O477" s="107"/>
      <c r="P477" s="107"/>
      <c r="Q477" s="107"/>
      <c r="R477" s="107"/>
      <c r="S477" s="107"/>
      <c r="T477" s="107"/>
      <c r="U477" s="107"/>
      <c r="V477" s="107"/>
      <c r="W477" s="107"/>
      <c r="X477" s="107"/>
      <c r="Y477" s="107"/>
      <c r="Z477" s="107"/>
    </row>
    <row r="478" spans="1:26" ht="15.75" customHeight="1">
      <c r="A478" s="107"/>
      <c r="B478" s="107"/>
      <c r="C478" s="107"/>
      <c r="D478" s="107"/>
      <c r="E478" s="107"/>
      <c r="F478" s="107"/>
      <c r="G478" s="479"/>
      <c r="H478" s="107"/>
      <c r="I478" s="107"/>
      <c r="J478" s="107"/>
      <c r="K478" s="107"/>
      <c r="L478" s="107"/>
      <c r="M478" s="109"/>
      <c r="N478" s="109"/>
      <c r="O478" s="107"/>
      <c r="P478" s="107"/>
      <c r="Q478" s="107"/>
      <c r="R478" s="107"/>
      <c r="S478" s="107"/>
      <c r="T478" s="107"/>
      <c r="U478" s="107"/>
      <c r="V478" s="107"/>
      <c r="W478" s="107"/>
      <c r="X478" s="107"/>
      <c r="Y478" s="107"/>
      <c r="Z478" s="107"/>
    </row>
    <row r="479" spans="1:26" ht="15.75" customHeight="1">
      <c r="A479" s="107"/>
      <c r="B479" s="107"/>
      <c r="C479" s="107"/>
      <c r="D479" s="107"/>
      <c r="E479" s="107"/>
      <c r="F479" s="107"/>
      <c r="G479" s="479"/>
      <c r="H479" s="107"/>
      <c r="I479" s="107"/>
      <c r="J479" s="107"/>
      <c r="K479" s="107"/>
      <c r="L479" s="107"/>
      <c r="M479" s="109"/>
      <c r="N479" s="109"/>
      <c r="O479" s="107"/>
      <c r="P479" s="107"/>
      <c r="Q479" s="107"/>
      <c r="R479" s="107"/>
      <c r="S479" s="107"/>
      <c r="T479" s="107"/>
      <c r="U479" s="107"/>
      <c r="V479" s="107"/>
      <c r="W479" s="107"/>
      <c r="X479" s="107"/>
      <c r="Y479" s="107"/>
      <c r="Z479" s="107"/>
    </row>
    <row r="480" spans="1:26" ht="15.75" customHeight="1">
      <c r="A480" s="107"/>
      <c r="B480" s="107"/>
      <c r="C480" s="107"/>
      <c r="D480" s="107"/>
      <c r="E480" s="107"/>
      <c r="F480" s="107"/>
      <c r="G480" s="479"/>
      <c r="H480" s="107"/>
      <c r="I480" s="107"/>
      <c r="J480" s="107"/>
      <c r="K480" s="107"/>
      <c r="L480" s="107"/>
      <c r="M480" s="109"/>
      <c r="N480" s="109"/>
      <c r="O480" s="107"/>
      <c r="P480" s="107"/>
      <c r="Q480" s="107"/>
      <c r="R480" s="107"/>
      <c r="S480" s="107"/>
      <c r="T480" s="107"/>
      <c r="U480" s="107"/>
      <c r="V480" s="107"/>
      <c r="W480" s="107"/>
      <c r="X480" s="107"/>
      <c r="Y480" s="107"/>
      <c r="Z480" s="107"/>
    </row>
    <row r="481" spans="1:26" ht="15.75" customHeight="1">
      <c r="A481" s="107"/>
      <c r="B481" s="107"/>
      <c r="C481" s="107"/>
      <c r="D481" s="107"/>
      <c r="E481" s="107"/>
      <c r="F481" s="107"/>
      <c r="G481" s="479"/>
      <c r="H481" s="107"/>
      <c r="I481" s="107"/>
      <c r="J481" s="107"/>
      <c r="K481" s="107"/>
      <c r="L481" s="107"/>
      <c r="M481" s="109"/>
      <c r="N481" s="109"/>
      <c r="O481" s="107"/>
      <c r="P481" s="107"/>
      <c r="Q481" s="107"/>
      <c r="R481" s="107"/>
      <c r="S481" s="107"/>
      <c r="T481" s="107"/>
      <c r="U481" s="107"/>
      <c r="V481" s="107"/>
      <c r="W481" s="107"/>
      <c r="X481" s="107"/>
      <c r="Y481" s="107"/>
      <c r="Z481" s="107"/>
    </row>
    <row r="482" spans="1:26" ht="15.75" customHeight="1">
      <c r="A482" s="107"/>
      <c r="B482" s="107"/>
      <c r="C482" s="107"/>
      <c r="D482" s="107"/>
      <c r="E482" s="107"/>
      <c r="F482" s="107"/>
      <c r="G482" s="479"/>
      <c r="H482" s="107"/>
      <c r="I482" s="107"/>
      <c r="J482" s="107"/>
      <c r="K482" s="107"/>
      <c r="L482" s="107"/>
      <c r="M482" s="109"/>
      <c r="N482" s="109"/>
      <c r="O482" s="107"/>
      <c r="P482" s="107"/>
      <c r="Q482" s="107"/>
      <c r="R482" s="107"/>
      <c r="S482" s="107"/>
      <c r="T482" s="107"/>
      <c r="U482" s="107"/>
      <c r="V482" s="107"/>
      <c r="W482" s="107"/>
      <c r="X482" s="107"/>
      <c r="Y482" s="107"/>
      <c r="Z482" s="107"/>
    </row>
    <row r="483" spans="1:26" ht="15.75" customHeight="1">
      <c r="A483" s="107"/>
      <c r="B483" s="107"/>
      <c r="C483" s="107"/>
      <c r="D483" s="107"/>
      <c r="E483" s="107"/>
      <c r="F483" s="107"/>
      <c r="G483" s="479"/>
      <c r="H483" s="107"/>
      <c r="I483" s="107"/>
      <c r="J483" s="107"/>
      <c r="K483" s="107"/>
      <c r="L483" s="107"/>
      <c r="M483" s="109"/>
      <c r="N483" s="109"/>
      <c r="O483" s="107"/>
      <c r="P483" s="107"/>
      <c r="Q483" s="107"/>
      <c r="R483" s="107"/>
      <c r="S483" s="107"/>
      <c r="T483" s="107"/>
      <c r="U483" s="107"/>
      <c r="V483" s="107"/>
      <c r="W483" s="107"/>
      <c r="X483" s="107"/>
      <c r="Y483" s="107"/>
      <c r="Z483" s="107"/>
    </row>
    <row r="484" spans="1:26" ht="15.75" customHeight="1">
      <c r="A484" s="107"/>
      <c r="B484" s="107"/>
      <c r="C484" s="107"/>
      <c r="D484" s="107"/>
      <c r="E484" s="107"/>
      <c r="F484" s="107"/>
      <c r="G484" s="479"/>
      <c r="H484" s="107"/>
      <c r="I484" s="107"/>
      <c r="J484" s="107"/>
      <c r="K484" s="107"/>
      <c r="L484" s="107"/>
      <c r="M484" s="109"/>
      <c r="N484" s="109"/>
      <c r="O484" s="107"/>
      <c r="P484" s="107"/>
      <c r="Q484" s="107"/>
      <c r="R484" s="107"/>
      <c r="S484" s="107"/>
      <c r="T484" s="107"/>
      <c r="U484" s="107"/>
      <c r="V484" s="107"/>
      <c r="W484" s="107"/>
      <c r="X484" s="107"/>
      <c r="Y484" s="107"/>
      <c r="Z484" s="107"/>
    </row>
    <row r="485" spans="1:26" ht="15.75" customHeight="1">
      <c r="A485" s="107"/>
      <c r="B485" s="107"/>
      <c r="C485" s="107"/>
      <c r="D485" s="107"/>
      <c r="E485" s="107"/>
      <c r="F485" s="107"/>
      <c r="G485" s="479"/>
      <c r="H485" s="107"/>
      <c r="I485" s="107"/>
      <c r="J485" s="107"/>
      <c r="K485" s="107"/>
      <c r="L485" s="107"/>
      <c r="M485" s="109"/>
      <c r="N485" s="109"/>
      <c r="O485" s="107"/>
      <c r="P485" s="107"/>
      <c r="Q485" s="107"/>
      <c r="R485" s="107"/>
      <c r="S485" s="107"/>
      <c r="T485" s="107"/>
      <c r="U485" s="107"/>
      <c r="V485" s="107"/>
      <c r="W485" s="107"/>
      <c r="X485" s="107"/>
      <c r="Y485" s="107"/>
      <c r="Z485" s="107"/>
    </row>
    <row r="486" spans="1:26" ht="15.75" customHeight="1">
      <c r="A486" s="107"/>
      <c r="B486" s="107"/>
      <c r="C486" s="107"/>
      <c r="D486" s="107"/>
      <c r="E486" s="107"/>
      <c r="F486" s="107"/>
      <c r="G486" s="479"/>
      <c r="H486" s="107"/>
      <c r="I486" s="107"/>
      <c r="J486" s="107"/>
      <c r="K486" s="107"/>
      <c r="L486" s="107"/>
      <c r="M486" s="109"/>
      <c r="N486" s="109"/>
      <c r="O486" s="107"/>
      <c r="P486" s="107"/>
      <c r="Q486" s="107"/>
      <c r="R486" s="107"/>
      <c r="S486" s="107"/>
      <c r="T486" s="107"/>
      <c r="U486" s="107"/>
      <c r="V486" s="107"/>
      <c r="W486" s="107"/>
      <c r="X486" s="107"/>
      <c r="Y486" s="107"/>
      <c r="Z486" s="107"/>
    </row>
    <row r="487" spans="1:26" ht="15.75" customHeight="1">
      <c r="A487" s="107"/>
      <c r="B487" s="107"/>
      <c r="C487" s="107"/>
      <c r="D487" s="107"/>
      <c r="E487" s="107"/>
      <c r="F487" s="107"/>
      <c r="G487" s="479"/>
      <c r="H487" s="107"/>
      <c r="I487" s="107"/>
      <c r="J487" s="107"/>
      <c r="K487" s="107"/>
      <c r="L487" s="107"/>
      <c r="M487" s="109"/>
      <c r="N487" s="109"/>
      <c r="O487" s="107"/>
      <c r="P487" s="107"/>
      <c r="Q487" s="107"/>
      <c r="R487" s="107"/>
      <c r="S487" s="107"/>
      <c r="T487" s="107"/>
      <c r="U487" s="107"/>
      <c r="V487" s="107"/>
      <c r="W487" s="107"/>
      <c r="X487" s="107"/>
      <c r="Y487" s="107"/>
      <c r="Z487" s="107"/>
    </row>
    <row r="488" spans="1:26" ht="15.75" customHeight="1">
      <c r="A488" s="107"/>
      <c r="B488" s="107"/>
      <c r="C488" s="107"/>
      <c r="D488" s="107"/>
      <c r="E488" s="107"/>
      <c r="F488" s="107"/>
      <c r="G488" s="479"/>
      <c r="H488" s="107"/>
      <c r="I488" s="107"/>
      <c r="J488" s="107"/>
      <c r="K488" s="107"/>
      <c r="L488" s="107"/>
      <c r="M488" s="109"/>
      <c r="N488" s="109"/>
      <c r="O488" s="107"/>
      <c r="P488" s="107"/>
      <c r="Q488" s="107"/>
      <c r="R488" s="107"/>
      <c r="S488" s="107"/>
      <c r="T488" s="107"/>
      <c r="U488" s="107"/>
      <c r="V488" s="107"/>
      <c r="W488" s="107"/>
      <c r="X488" s="107"/>
      <c r="Y488" s="107"/>
      <c r="Z488" s="107"/>
    </row>
    <row r="489" spans="1:26" ht="15.75" customHeight="1">
      <c r="A489" s="107"/>
      <c r="B489" s="107"/>
      <c r="C489" s="107"/>
      <c r="D489" s="107"/>
      <c r="E489" s="107"/>
      <c r="F489" s="107"/>
      <c r="G489" s="479"/>
      <c r="H489" s="107"/>
      <c r="I489" s="107"/>
      <c r="J489" s="107"/>
      <c r="K489" s="107"/>
      <c r="L489" s="107"/>
      <c r="M489" s="109"/>
      <c r="N489" s="109"/>
      <c r="O489" s="107"/>
      <c r="P489" s="107"/>
      <c r="Q489" s="107"/>
      <c r="R489" s="107"/>
      <c r="S489" s="107"/>
      <c r="T489" s="107"/>
      <c r="U489" s="107"/>
      <c r="V489" s="107"/>
      <c r="W489" s="107"/>
      <c r="X489" s="107"/>
      <c r="Y489" s="107"/>
      <c r="Z489" s="107"/>
    </row>
    <row r="490" spans="1:26" ht="15.75" customHeight="1">
      <c r="A490" s="107"/>
      <c r="B490" s="107"/>
      <c r="C490" s="107"/>
      <c r="D490" s="107"/>
      <c r="E490" s="107"/>
      <c r="F490" s="107"/>
      <c r="G490" s="479"/>
      <c r="H490" s="107"/>
      <c r="I490" s="107"/>
      <c r="J490" s="107"/>
      <c r="K490" s="107"/>
      <c r="L490" s="107"/>
      <c r="M490" s="109"/>
      <c r="N490" s="109"/>
      <c r="O490" s="107"/>
      <c r="P490" s="107"/>
      <c r="Q490" s="107"/>
      <c r="R490" s="107"/>
      <c r="S490" s="107"/>
      <c r="T490" s="107"/>
      <c r="U490" s="107"/>
      <c r="V490" s="107"/>
      <c r="W490" s="107"/>
      <c r="X490" s="107"/>
      <c r="Y490" s="107"/>
      <c r="Z490" s="107"/>
    </row>
    <row r="491" spans="1:26" ht="15.75" customHeight="1">
      <c r="A491" s="107"/>
      <c r="B491" s="107"/>
      <c r="C491" s="107"/>
      <c r="D491" s="107"/>
      <c r="E491" s="107"/>
      <c r="F491" s="107"/>
      <c r="G491" s="479"/>
      <c r="H491" s="107"/>
      <c r="I491" s="107"/>
      <c r="J491" s="107"/>
      <c r="K491" s="107"/>
      <c r="L491" s="107"/>
      <c r="M491" s="109"/>
      <c r="N491" s="109"/>
      <c r="O491" s="107"/>
      <c r="P491" s="107"/>
      <c r="Q491" s="107"/>
      <c r="R491" s="107"/>
      <c r="S491" s="107"/>
      <c r="T491" s="107"/>
      <c r="U491" s="107"/>
      <c r="V491" s="107"/>
      <c r="W491" s="107"/>
      <c r="X491" s="107"/>
      <c r="Y491" s="107"/>
      <c r="Z491" s="107"/>
    </row>
    <row r="492" spans="1:26" ht="15.75" customHeight="1">
      <c r="A492" s="107"/>
      <c r="B492" s="107"/>
      <c r="C492" s="107"/>
      <c r="D492" s="107"/>
      <c r="E492" s="107"/>
      <c r="F492" s="107"/>
      <c r="G492" s="479"/>
      <c r="H492" s="107"/>
      <c r="I492" s="107"/>
      <c r="J492" s="107"/>
      <c r="K492" s="107"/>
      <c r="L492" s="107"/>
      <c r="M492" s="109"/>
      <c r="N492" s="109"/>
      <c r="O492" s="107"/>
      <c r="P492" s="107"/>
      <c r="Q492" s="107"/>
      <c r="R492" s="107"/>
      <c r="S492" s="107"/>
      <c r="T492" s="107"/>
      <c r="U492" s="107"/>
      <c r="V492" s="107"/>
      <c r="W492" s="107"/>
      <c r="X492" s="107"/>
      <c r="Y492" s="107"/>
      <c r="Z492" s="107"/>
    </row>
    <row r="493" spans="1:26" ht="15.75" customHeight="1">
      <c r="A493" s="107"/>
      <c r="B493" s="107"/>
      <c r="C493" s="107"/>
      <c r="D493" s="107"/>
      <c r="E493" s="107"/>
      <c r="F493" s="107"/>
      <c r="G493" s="479"/>
      <c r="H493" s="107"/>
      <c r="I493" s="107"/>
      <c r="J493" s="107"/>
      <c r="K493" s="107"/>
      <c r="L493" s="107"/>
      <c r="M493" s="109"/>
      <c r="N493" s="109"/>
      <c r="O493" s="107"/>
      <c r="P493" s="107"/>
      <c r="Q493" s="107"/>
      <c r="R493" s="107"/>
      <c r="S493" s="107"/>
      <c r="T493" s="107"/>
      <c r="U493" s="107"/>
      <c r="V493" s="107"/>
      <c r="W493" s="107"/>
      <c r="X493" s="107"/>
      <c r="Y493" s="107"/>
      <c r="Z493" s="107"/>
    </row>
    <row r="494" spans="1:26" ht="15.75" customHeight="1">
      <c r="A494" s="107"/>
      <c r="B494" s="107"/>
      <c r="C494" s="107"/>
      <c r="D494" s="107"/>
      <c r="E494" s="107"/>
      <c r="F494" s="107"/>
      <c r="G494" s="479"/>
      <c r="H494" s="107"/>
      <c r="I494" s="107"/>
      <c r="J494" s="107"/>
      <c r="K494" s="107"/>
      <c r="L494" s="107"/>
      <c r="M494" s="109"/>
      <c r="N494" s="109"/>
      <c r="O494" s="107"/>
      <c r="P494" s="107"/>
      <c r="Q494" s="107"/>
      <c r="R494" s="107"/>
      <c r="S494" s="107"/>
      <c r="T494" s="107"/>
      <c r="U494" s="107"/>
      <c r="V494" s="107"/>
      <c r="W494" s="107"/>
      <c r="X494" s="107"/>
      <c r="Y494" s="107"/>
      <c r="Z494" s="107"/>
    </row>
    <row r="495" spans="1:26" ht="15.75" customHeight="1">
      <c r="A495" s="107"/>
      <c r="B495" s="107"/>
      <c r="C495" s="107"/>
      <c r="D495" s="107"/>
      <c r="E495" s="107"/>
      <c r="F495" s="107"/>
      <c r="G495" s="479"/>
      <c r="H495" s="107"/>
      <c r="I495" s="107"/>
      <c r="J495" s="107"/>
      <c r="K495" s="107"/>
      <c r="L495" s="107"/>
      <c r="M495" s="109"/>
      <c r="N495" s="109"/>
      <c r="O495" s="107"/>
      <c r="P495" s="107"/>
      <c r="Q495" s="107"/>
      <c r="R495" s="107"/>
      <c r="S495" s="107"/>
      <c r="T495" s="107"/>
      <c r="U495" s="107"/>
      <c r="V495" s="107"/>
      <c r="W495" s="107"/>
      <c r="X495" s="107"/>
      <c r="Y495" s="107"/>
      <c r="Z495" s="107"/>
    </row>
    <row r="496" spans="1:26" ht="15.75" customHeight="1">
      <c r="A496" s="107"/>
      <c r="B496" s="107"/>
      <c r="C496" s="107"/>
      <c r="D496" s="107"/>
      <c r="E496" s="107"/>
      <c r="F496" s="107"/>
      <c r="G496" s="479"/>
      <c r="H496" s="107"/>
      <c r="I496" s="107"/>
      <c r="J496" s="107"/>
      <c r="K496" s="107"/>
      <c r="L496" s="107"/>
      <c r="M496" s="109"/>
      <c r="N496" s="109"/>
      <c r="O496" s="107"/>
      <c r="P496" s="107"/>
      <c r="Q496" s="107"/>
      <c r="R496" s="107"/>
      <c r="S496" s="107"/>
      <c r="T496" s="107"/>
      <c r="U496" s="107"/>
      <c r="V496" s="107"/>
      <c r="W496" s="107"/>
      <c r="X496" s="107"/>
      <c r="Y496" s="107"/>
      <c r="Z496" s="107"/>
    </row>
    <row r="497" spans="1:26" ht="15.75" customHeight="1">
      <c r="A497" s="107"/>
      <c r="B497" s="107"/>
      <c r="C497" s="107"/>
      <c r="D497" s="107"/>
      <c r="E497" s="107"/>
      <c r="F497" s="107"/>
      <c r="G497" s="479"/>
      <c r="H497" s="107"/>
      <c r="I497" s="107"/>
      <c r="J497" s="107"/>
      <c r="K497" s="107"/>
      <c r="L497" s="107"/>
      <c r="M497" s="109"/>
      <c r="N497" s="109"/>
      <c r="O497" s="107"/>
      <c r="P497" s="107"/>
      <c r="Q497" s="107"/>
      <c r="R497" s="107"/>
      <c r="S497" s="107"/>
      <c r="T497" s="107"/>
      <c r="U497" s="107"/>
      <c r="V497" s="107"/>
      <c r="W497" s="107"/>
      <c r="X497" s="107"/>
      <c r="Y497" s="107"/>
      <c r="Z497" s="107"/>
    </row>
    <row r="498" spans="1:26" ht="15.75" customHeight="1">
      <c r="A498" s="107"/>
      <c r="B498" s="107"/>
      <c r="C498" s="107"/>
      <c r="D498" s="107"/>
      <c r="E498" s="107"/>
      <c r="F498" s="107"/>
      <c r="G498" s="479"/>
      <c r="H498" s="107"/>
      <c r="I498" s="107"/>
      <c r="J498" s="107"/>
      <c r="K498" s="107"/>
      <c r="L498" s="107"/>
      <c r="M498" s="109"/>
      <c r="N498" s="109"/>
      <c r="O498" s="107"/>
      <c r="P498" s="107"/>
      <c r="Q498" s="107"/>
      <c r="R498" s="107"/>
      <c r="S498" s="107"/>
      <c r="T498" s="107"/>
      <c r="U498" s="107"/>
      <c r="V498" s="107"/>
      <c r="W498" s="107"/>
      <c r="X498" s="107"/>
      <c r="Y498" s="107"/>
      <c r="Z498" s="107"/>
    </row>
    <row r="499" spans="1:26" ht="15.75" customHeight="1">
      <c r="A499" s="107"/>
      <c r="B499" s="107"/>
      <c r="C499" s="107"/>
      <c r="D499" s="107"/>
      <c r="E499" s="107"/>
      <c r="F499" s="107"/>
      <c r="G499" s="479"/>
      <c r="H499" s="107"/>
      <c r="I499" s="107"/>
      <c r="J499" s="107"/>
      <c r="K499" s="107"/>
      <c r="L499" s="107"/>
      <c r="M499" s="109"/>
      <c r="N499" s="109"/>
      <c r="O499" s="107"/>
      <c r="P499" s="107"/>
      <c r="Q499" s="107"/>
      <c r="R499" s="107"/>
      <c r="S499" s="107"/>
      <c r="T499" s="107"/>
      <c r="U499" s="107"/>
      <c r="V499" s="107"/>
      <c r="W499" s="107"/>
      <c r="X499" s="107"/>
      <c r="Y499" s="107"/>
      <c r="Z499" s="107"/>
    </row>
    <row r="500" spans="1:26" ht="15.75" customHeight="1">
      <c r="A500" s="107"/>
      <c r="B500" s="107"/>
      <c r="C500" s="107"/>
      <c r="D500" s="107"/>
      <c r="E500" s="107"/>
      <c r="F500" s="107"/>
      <c r="G500" s="479"/>
      <c r="H500" s="107"/>
      <c r="I500" s="107"/>
      <c r="J500" s="107"/>
      <c r="K500" s="107"/>
      <c r="L500" s="107"/>
      <c r="M500" s="109"/>
      <c r="N500" s="109"/>
      <c r="O500" s="107"/>
      <c r="P500" s="107"/>
      <c r="Q500" s="107"/>
      <c r="R500" s="107"/>
      <c r="S500" s="107"/>
      <c r="T500" s="107"/>
      <c r="U500" s="107"/>
      <c r="V500" s="107"/>
      <c r="W500" s="107"/>
      <c r="X500" s="107"/>
      <c r="Y500" s="107"/>
      <c r="Z500" s="107"/>
    </row>
    <row r="501" spans="1:26" ht="15.75" customHeight="1">
      <c r="A501" s="107"/>
      <c r="B501" s="107"/>
      <c r="C501" s="107"/>
      <c r="D501" s="107"/>
      <c r="E501" s="107"/>
      <c r="F501" s="107"/>
      <c r="G501" s="479"/>
      <c r="H501" s="107"/>
      <c r="I501" s="107"/>
      <c r="J501" s="107"/>
      <c r="K501" s="107"/>
      <c r="L501" s="107"/>
      <c r="M501" s="109"/>
      <c r="N501" s="109"/>
      <c r="O501" s="107"/>
      <c r="P501" s="107"/>
      <c r="Q501" s="107"/>
      <c r="R501" s="107"/>
      <c r="S501" s="107"/>
      <c r="T501" s="107"/>
      <c r="U501" s="107"/>
      <c r="V501" s="107"/>
      <c r="W501" s="107"/>
      <c r="X501" s="107"/>
      <c r="Y501" s="107"/>
      <c r="Z501" s="107"/>
    </row>
    <row r="502" spans="1:26" ht="15.75" customHeight="1">
      <c r="A502" s="107"/>
      <c r="B502" s="107"/>
      <c r="C502" s="107"/>
      <c r="D502" s="107"/>
      <c r="E502" s="107"/>
      <c r="F502" s="107"/>
      <c r="G502" s="479"/>
      <c r="H502" s="107"/>
      <c r="I502" s="107"/>
      <c r="J502" s="107"/>
      <c r="K502" s="107"/>
      <c r="L502" s="107"/>
      <c r="M502" s="109"/>
      <c r="N502" s="109"/>
      <c r="O502" s="107"/>
      <c r="P502" s="107"/>
      <c r="Q502" s="107"/>
      <c r="R502" s="107"/>
      <c r="S502" s="107"/>
      <c r="T502" s="107"/>
      <c r="U502" s="107"/>
      <c r="V502" s="107"/>
      <c r="W502" s="107"/>
      <c r="X502" s="107"/>
      <c r="Y502" s="107"/>
      <c r="Z502" s="107"/>
    </row>
    <row r="503" spans="1:26" ht="15.75" customHeight="1">
      <c r="A503" s="107"/>
      <c r="B503" s="107"/>
      <c r="C503" s="107"/>
      <c r="D503" s="107"/>
      <c r="E503" s="107"/>
      <c r="F503" s="107"/>
      <c r="G503" s="479"/>
      <c r="H503" s="107"/>
      <c r="I503" s="107"/>
      <c r="J503" s="107"/>
      <c r="K503" s="107"/>
      <c r="L503" s="107"/>
      <c r="M503" s="109"/>
      <c r="N503" s="109"/>
      <c r="O503" s="107"/>
      <c r="P503" s="107"/>
      <c r="Q503" s="107"/>
      <c r="R503" s="107"/>
      <c r="S503" s="107"/>
      <c r="T503" s="107"/>
      <c r="U503" s="107"/>
      <c r="V503" s="107"/>
      <c r="W503" s="107"/>
      <c r="X503" s="107"/>
      <c r="Y503" s="107"/>
      <c r="Z503" s="107"/>
    </row>
    <row r="504" spans="1:26" ht="15.75" customHeight="1">
      <c r="A504" s="107"/>
      <c r="B504" s="107"/>
      <c r="C504" s="107"/>
      <c r="D504" s="107"/>
      <c r="E504" s="107"/>
      <c r="F504" s="107"/>
      <c r="G504" s="479"/>
      <c r="H504" s="107"/>
      <c r="I504" s="107"/>
      <c r="J504" s="107"/>
      <c r="K504" s="107"/>
      <c r="L504" s="107"/>
      <c r="M504" s="109"/>
      <c r="N504" s="109"/>
      <c r="O504" s="107"/>
      <c r="P504" s="107"/>
      <c r="Q504" s="107"/>
      <c r="R504" s="107"/>
      <c r="S504" s="107"/>
      <c r="T504" s="107"/>
      <c r="U504" s="107"/>
      <c r="V504" s="107"/>
      <c r="W504" s="107"/>
      <c r="X504" s="107"/>
      <c r="Y504" s="107"/>
      <c r="Z504" s="107"/>
    </row>
    <row r="505" spans="1:26" ht="15.75" customHeight="1">
      <c r="A505" s="107"/>
      <c r="B505" s="107"/>
      <c r="C505" s="107"/>
      <c r="D505" s="107"/>
      <c r="E505" s="107"/>
      <c r="F505" s="107"/>
      <c r="G505" s="479"/>
      <c r="H505" s="107"/>
      <c r="I505" s="107"/>
      <c r="J505" s="107"/>
      <c r="K505" s="107"/>
      <c r="L505" s="107"/>
      <c r="M505" s="109"/>
      <c r="N505" s="109"/>
      <c r="O505" s="107"/>
      <c r="P505" s="107"/>
      <c r="Q505" s="107"/>
      <c r="R505" s="107"/>
      <c r="S505" s="107"/>
      <c r="T505" s="107"/>
      <c r="U505" s="107"/>
      <c r="V505" s="107"/>
      <c r="W505" s="107"/>
      <c r="X505" s="107"/>
      <c r="Y505" s="107"/>
      <c r="Z505" s="107"/>
    </row>
    <row r="506" spans="1:26" ht="15.75" customHeight="1">
      <c r="A506" s="107"/>
      <c r="B506" s="107"/>
      <c r="C506" s="107"/>
      <c r="D506" s="107"/>
      <c r="E506" s="107"/>
      <c r="F506" s="107"/>
      <c r="G506" s="479"/>
      <c r="H506" s="107"/>
      <c r="I506" s="107"/>
      <c r="J506" s="107"/>
      <c r="K506" s="107"/>
      <c r="L506" s="107"/>
      <c r="M506" s="109"/>
      <c r="N506" s="109"/>
      <c r="O506" s="107"/>
      <c r="P506" s="107"/>
      <c r="Q506" s="107"/>
      <c r="R506" s="107"/>
      <c r="S506" s="107"/>
      <c r="T506" s="107"/>
      <c r="U506" s="107"/>
      <c r="V506" s="107"/>
      <c r="W506" s="107"/>
      <c r="X506" s="107"/>
      <c r="Y506" s="107"/>
      <c r="Z506" s="107"/>
    </row>
    <row r="507" spans="1:26" ht="15.75" customHeight="1">
      <c r="A507" s="107"/>
      <c r="B507" s="107"/>
      <c r="C507" s="107"/>
      <c r="D507" s="107"/>
      <c r="E507" s="107"/>
      <c r="F507" s="107"/>
      <c r="G507" s="479"/>
      <c r="H507" s="107"/>
      <c r="I507" s="107"/>
      <c r="J507" s="107"/>
      <c r="K507" s="107"/>
      <c r="L507" s="107"/>
      <c r="M507" s="109"/>
      <c r="N507" s="109"/>
      <c r="O507" s="107"/>
      <c r="P507" s="107"/>
      <c r="Q507" s="107"/>
      <c r="R507" s="107"/>
      <c r="S507" s="107"/>
      <c r="T507" s="107"/>
      <c r="U507" s="107"/>
      <c r="V507" s="107"/>
      <c r="W507" s="107"/>
      <c r="X507" s="107"/>
      <c r="Y507" s="107"/>
      <c r="Z507" s="107"/>
    </row>
    <row r="508" spans="1:26" ht="15.75" customHeight="1">
      <c r="A508" s="107"/>
      <c r="B508" s="107"/>
      <c r="C508" s="107"/>
      <c r="D508" s="107"/>
      <c r="E508" s="107"/>
      <c r="F508" s="107"/>
      <c r="G508" s="479"/>
      <c r="H508" s="107"/>
      <c r="I508" s="107"/>
      <c r="J508" s="107"/>
      <c r="K508" s="107"/>
      <c r="L508" s="107"/>
      <c r="M508" s="109"/>
      <c r="N508" s="109"/>
      <c r="O508" s="107"/>
      <c r="P508" s="107"/>
      <c r="Q508" s="107"/>
      <c r="R508" s="107"/>
      <c r="S508" s="107"/>
      <c r="T508" s="107"/>
      <c r="U508" s="107"/>
      <c r="V508" s="107"/>
      <c r="W508" s="107"/>
      <c r="X508" s="107"/>
      <c r="Y508" s="107"/>
      <c r="Z508" s="107"/>
    </row>
    <row r="509" spans="1:26" ht="15.75" customHeight="1">
      <c r="A509" s="107"/>
      <c r="B509" s="107"/>
      <c r="C509" s="107"/>
      <c r="D509" s="107"/>
      <c r="E509" s="107"/>
      <c r="F509" s="107"/>
      <c r="G509" s="479"/>
      <c r="H509" s="107"/>
      <c r="I509" s="107"/>
      <c r="J509" s="107"/>
      <c r="K509" s="107"/>
      <c r="L509" s="107"/>
      <c r="M509" s="109"/>
      <c r="N509" s="109"/>
      <c r="O509" s="107"/>
      <c r="P509" s="107"/>
      <c r="Q509" s="107"/>
      <c r="R509" s="107"/>
      <c r="S509" s="107"/>
      <c r="T509" s="107"/>
      <c r="U509" s="107"/>
      <c r="V509" s="107"/>
      <c r="W509" s="107"/>
      <c r="X509" s="107"/>
      <c r="Y509" s="107"/>
      <c r="Z509" s="107"/>
    </row>
    <row r="510" spans="1:26" ht="15.75" customHeight="1">
      <c r="A510" s="107"/>
      <c r="B510" s="107"/>
      <c r="C510" s="107"/>
      <c r="D510" s="107"/>
      <c r="E510" s="107"/>
      <c r="F510" s="107"/>
      <c r="G510" s="479"/>
      <c r="H510" s="107"/>
      <c r="I510" s="107"/>
      <c r="J510" s="107"/>
      <c r="K510" s="107"/>
      <c r="L510" s="107"/>
      <c r="M510" s="109"/>
      <c r="N510" s="109"/>
      <c r="O510" s="107"/>
      <c r="P510" s="107"/>
      <c r="Q510" s="107"/>
      <c r="R510" s="107"/>
      <c r="S510" s="107"/>
      <c r="T510" s="107"/>
      <c r="U510" s="107"/>
      <c r="V510" s="107"/>
      <c r="W510" s="107"/>
      <c r="X510" s="107"/>
      <c r="Y510" s="107"/>
      <c r="Z510" s="107"/>
    </row>
    <row r="511" spans="1:26" ht="15.75" customHeight="1">
      <c r="A511" s="107"/>
      <c r="B511" s="107"/>
      <c r="C511" s="107"/>
      <c r="D511" s="107"/>
      <c r="E511" s="107"/>
      <c r="F511" s="107"/>
      <c r="G511" s="479"/>
      <c r="H511" s="107"/>
      <c r="I511" s="107"/>
      <c r="J511" s="107"/>
      <c r="K511" s="107"/>
      <c r="L511" s="107"/>
      <c r="M511" s="109"/>
      <c r="N511" s="109"/>
      <c r="O511" s="107"/>
      <c r="P511" s="107"/>
      <c r="Q511" s="107"/>
      <c r="R511" s="107"/>
      <c r="S511" s="107"/>
      <c r="T511" s="107"/>
      <c r="U511" s="107"/>
      <c r="V511" s="107"/>
      <c r="W511" s="107"/>
      <c r="X511" s="107"/>
      <c r="Y511" s="107"/>
      <c r="Z511" s="107"/>
    </row>
    <row r="512" spans="1:26" ht="15.75" customHeight="1">
      <c r="A512" s="107"/>
      <c r="B512" s="107"/>
      <c r="C512" s="107"/>
      <c r="D512" s="107"/>
      <c r="E512" s="107"/>
      <c r="F512" s="107"/>
      <c r="G512" s="479"/>
      <c r="H512" s="107"/>
      <c r="I512" s="107"/>
      <c r="J512" s="107"/>
      <c r="K512" s="107"/>
      <c r="L512" s="107"/>
      <c r="M512" s="109"/>
      <c r="N512" s="109"/>
      <c r="O512" s="107"/>
      <c r="P512" s="107"/>
      <c r="Q512" s="107"/>
      <c r="R512" s="107"/>
      <c r="S512" s="107"/>
      <c r="T512" s="107"/>
      <c r="U512" s="107"/>
      <c r="V512" s="107"/>
      <c r="W512" s="107"/>
      <c r="X512" s="107"/>
      <c r="Y512" s="107"/>
      <c r="Z512" s="107"/>
    </row>
    <row r="513" spans="1:26" ht="15.75" customHeight="1">
      <c r="A513" s="107"/>
      <c r="B513" s="107"/>
      <c r="C513" s="107"/>
      <c r="D513" s="107"/>
      <c r="E513" s="107"/>
      <c r="F513" s="107"/>
      <c r="G513" s="479"/>
      <c r="H513" s="107"/>
      <c r="I513" s="107"/>
      <c r="J513" s="107"/>
      <c r="K513" s="107"/>
      <c r="L513" s="107"/>
      <c r="M513" s="109"/>
      <c r="N513" s="109"/>
      <c r="O513" s="107"/>
      <c r="P513" s="107"/>
      <c r="Q513" s="107"/>
      <c r="R513" s="107"/>
      <c r="S513" s="107"/>
      <c r="T513" s="107"/>
      <c r="U513" s="107"/>
      <c r="V513" s="107"/>
      <c r="W513" s="107"/>
      <c r="X513" s="107"/>
      <c r="Y513" s="107"/>
      <c r="Z513" s="107"/>
    </row>
    <row r="514" spans="1:26" ht="15.75" customHeight="1">
      <c r="A514" s="107"/>
      <c r="B514" s="107"/>
      <c r="C514" s="107"/>
      <c r="D514" s="107"/>
      <c r="E514" s="107"/>
      <c r="F514" s="107"/>
      <c r="G514" s="479"/>
      <c r="H514" s="107"/>
      <c r="I514" s="107"/>
      <c r="J514" s="107"/>
      <c r="K514" s="107"/>
      <c r="L514" s="107"/>
      <c r="M514" s="109"/>
      <c r="N514" s="109"/>
      <c r="O514" s="107"/>
      <c r="P514" s="107"/>
      <c r="Q514" s="107"/>
      <c r="R514" s="107"/>
      <c r="S514" s="107"/>
      <c r="T514" s="107"/>
      <c r="U514" s="107"/>
      <c r="V514" s="107"/>
      <c r="W514" s="107"/>
      <c r="X514" s="107"/>
      <c r="Y514" s="107"/>
      <c r="Z514" s="107"/>
    </row>
    <row r="515" spans="1:26" ht="15.75" customHeight="1">
      <c r="A515" s="107"/>
      <c r="B515" s="107"/>
      <c r="C515" s="107"/>
      <c r="D515" s="107"/>
      <c r="E515" s="107"/>
      <c r="F515" s="107"/>
      <c r="G515" s="479"/>
      <c r="H515" s="107"/>
      <c r="I515" s="107"/>
      <c r="J515" s="107"/>
      <c r="K515" s="107"/>
      <c r="L515" s="107"/>
      <c r="M515" s="109"/>
      <c r="N515" s="109"/>
      <c r="O515" s="107"/>
      <c r="P515" s="107"/>
      <c r="Q515" s="107"/>
      <c r="R515" s="107"/>
      <c r="S515" s="107"/>
      <c r="T515" s="107"/>
      <c r="U515" s="107"/>
      <c r="V515" s="107"/>
      <c r="W515" s="107"/>
      <c r="X515" s="107"/>
      <c r="Y515" s="107"/>
      <c r="Z515" s="107"/>
    </row>
    <row r="516" spans="1:26" ht="15.75" customHeight="1">
      <c r="A516" s="107"/>
      <c r="B516" s="107"/>
      <c r="C516" s="107"/>
      <c r="D516" s="107"/>
      <c r="E516" s="107"/>
      <c r="F516" s="107"/>
      <c r="G516" s="479"/>
      <c r="H516" s="107"/>
      <c r="I516" s="107"/>
      <c r="J516" s="107"/>
      <c r="K516" s="107"/>
      <c r="L516" s="107"/>
      <c r="M516" s="109"/>
      <c r="N516" s="109"/>
      <c r="O516" s="107"/>
      <c r="P516" s="107"/>
      <c r="Q516" s="107"/>
      <c r="R516" s="107"/>
      <c r="S516" s="107"/>
      <c r="T516" s="107"/>
      <c r="U516" s="107"/>
      <c r="V516" s="107"/>
      <c r="W516" s="107"/>
      <c r="X516" s="107"/>
      <c r="Y516" s="107"/>
      <c r="Z516" s="107"/>
    </row>
    <row r="517" spans="1:26" ht="15.75" customHeight="1">
      <c r="A517" s="107"/>
      <c r="B517" s="107"/>
      <c r="C517" s="107"/>
      <c r="D517" s="107"/>
      <c r="E517" s="107"/>
      <c r="F517" s="107"/>
      <c r="G517" s="479"/>
      <c r="H517" s="107"/>
      <c r="I517" s="107"/>
      <c r="J517" s="107"/>
      <c r="K517" s="107"/>
      <c r="L517" s="107"/>
      <c r="M517" s="109"/>
      <c r="N517" s="109"/>
      <c r="O517" s="107"/>
      <c r="P517" s="107"/>
      <c r="Q517" s="107"/>
      <c r="R517" s="107"/>
      <c r="S517" s="107"/>
      <c r="T517" s="107"/>
      <c r="U517" s="107"/>
      <c r="V517" s="107"/>
      <c r="W517" s="107"/>
      <c r="X517" s="107"/>
      <c r="Y517" s="107"/>
      <c r="Z517" s="107"/>
    </row>
    <row r="518" spans="1:26" ht="15.75" customHeight="1">
      <c r="A518" s="107"/>
      <c r="B518" s="107"/>
      <c r="C518" s="107"/>
      <c r="D518" s="107"/>
      <c r="E518" s="107"/>
      <c r="F518" s="107"/>
      <c r="G518" s="479"/>
      <c r="H518" s="107"/>
      <c r="I518" s="107"/>
      <c r="J518" s="107"/>
      <c r="K518" s="107"/>
      <c r="L518" s="107"/>
      <c r="M518" s="109"/>
      <c r="N518" s="109"/>
      <c r="O518" s="107"/>
      <c r="P518" s="107"/>
      <c r="Q518" s="107"/>
      <c r="R518" s="107"/>
      <c r="S518" s="107"/>
      <c r="T518" s="107"/>
      <c r="U518" s="107"/>
      <c r="V518" s="107"/>
      <c r="W518" s="107"/>
      <c r="X518" s="107"/>
      <c r="Y518" s="107"/>
      <c r="Z518" s="107"/>
    </row>
    <row r="519" spans="1:26" ht="15.75" customHeight="1">
      <c r="A519" s="107"/>
      <c r="B519" s="107"/>
      <c r="C519" s="107"/>
      <c r="D519" s="107"/>
      <c r="E519" s="107"/>
      <c r="F519" s="107"/>
      <c r="G519" s="479"/>
      <c r="H519" s="107"/>
      <c r="I519" s="107"/>
      <c r="J519" s="107"/>
      <c r="K519" s="107"/>
      <c r="L519" s="107"/>
      <c r="M519" s="109"/>
      <c r="N519" s="109"/>
      <c r="O519" s="107"/>
      <c r="P519" s="107"/>
      <c r="Q519" s="107"/>
      <c r="R519" s="107"/>
      <c r="S519" s="107"/>
      <c r="T519" s="107"/>
      <c r="U519" s="107"/>
      <c r="V519" s="107"/>
      <c r="W519" s="107"/>
      <c r="X519" s="107"/>
      <c r="Y519" s="107"/>
      <c r="Z519" s="107"/>
    </row>
    <row r="520" spans="1:26" ht="15.75" customHeight="1">
      <c r="A520" s="107"/>
      <c r="B520" s="107"/>
      <c r="C520" s="107"/>
      <c r="D520" s="107"/>
      <c r="E520" s="107"/>
      <c r="F520" s="107"/>
      <c r="G520" s="479"/>
      <c r="H520" s="107"/>
      <c r="I520" s="107"/>
      <c r="J520" s="107"/>
      <c r="K520" s="107"/>
      <c r="L520" s="107"/>
      <c r="M520" s="109"/>
      <c r="N520" s="109"/>
      <c r="O520" s="107"/>
      <c r="P520" s="107"/>
      <c r="Q520" s="107"/>
      <c r="R520" s="107"/>
      <c r="S520" s="107"/>
      <c r="T520" s="107"/>
      <c r="U520" s="107"/>
      <c r="V520" s="107"/>
      <c r="W520" s="107"/>
      <c r="X520" s="107"/>
      <c r="Y520" s="107"/>
      <c r="Z520" s="107"/>
    </row>
    <row r="521" spans="1:26" ht="15.75" customHeight="1">
      <c r="A521" s="107"/>
      <c r="B521" s="107"/>
      <c r="C521" s="107"/>
      <c r="D521" s="107"/>
      <c r="E521" s="107"/>
      <c r="F521" s="107"/>
      <c r="G521" s="479"/>
      <c r="H521" s="107"/>
      <c r="I521" s="107"/>
      <c r="J521" s="107"/>
      <c r="K521" s="107"/>
      <c r="L521" s="107"/>
      <c r="M521" s="109"/>
      <c r="N521" s="109"/>
      <c r="O521" s="107"/>
      <c r="P521" s="107"/>
      <c r="Q521" s="107"/>
      <c r="R521" s="107"/>
      <c r="S521" s="107"/>
      <c r="T521" s="107"/>
      <c r="U521" s="107"/>
      <c r="V521" s="107"/>
      <c r="W521" s="107"/>
      <c r="X521" s="107"/>
      <c r="Y521" s="107"/>
      <c r="Z521" s="107"/>
    </row>
    <row r="522" spans="1:26" ht="15.75" customHeight="1">
      <c r="A522" s="107"/>
      <c r="B522" s="107"/>
      <c r="C522" s="107"/>
      <c r="D522" s="107"/>
      <c r="E522" s="107"/>
      <c r="F522" s="107"/>
      <c r="G522" s="479"/>
      <c r="H522" s="107"/>
      <c r="I522" s="107"/>
      <c r="J522" s="107"/>
      <c r="K522" s="107"/>
      <c r="L522" s="107"/>
      <c r="M522" s="109"/>
      <c r="N522" s="109"/>
      <c r="O522" s="107"/>
      <c r="P522" s="107"/>
      <c r="Q522" s="107"/>
      <c r="R522" s="107"/>
      <c r="S522" s="107"/>
      <c r="T522" s="107"/>
      <c r="U522" s="107"/>
      <c r="V522" s="107"/>
      <c r="W522" s="107"/>
      <c r="X522" s="107"/>
      <c r="Y522" s="107"/>
      <c r="Z522" s="107"/>
    </row>
    <row r="523" spans="1:26" ht="15.75" customHeight="1">
      <c r="A523" s="107"/>
      <c r="B523" s="107"/>
      <c r="C523" s="107"/>
      <c r="D523" s="107"/>
      <c r="E523" s="107"/>
      <c r="F523" s="107"/>
      <c r="G523" s="479"/>
      <c r="H523" s="107"/>
      <c r="I523" s="107"/>
      <c r="J523" s="107"/>
      <c r="K523" s="107"/>
      <c r="L523" s="107"/>
      <c r="M523" s="109"/>
      <c r="N523" s="109"/>
      <c r="O523" s="107"/>
      <c r="P523" s="107"/>
      <c r="Q523" s="107"/>
      <c r="R523" s="107"/>
      <c r="S523" s="107"/>
      <c r="T523" s="107"/>
      <c r="U523" s="107"/>
      <c r="V523" s="107"/>
      <c r="W523" s="107"/>
      <c r="X523" s="107"/>
      <c r="Y523" s="107"/>
      <c r="Z523" s="107"/>
    </row>
    <row r="524" spans="1:26" ht="15.75" customHeight="1">
      <c r="A524" s="107"/>
      <c r="B524" s="107"/>
      <c r="C524" s="107"/>
      <c r="D524" s="107"/>
      <c r="E524" s="107"/>
      <c r="F524" s="107"/>
      <c r="G524" s="479"/>
      <c r="H524" s="107"/>
      <c r="I524" s="107"/>
      <c r="J524" s="107"/>
      <c r="K524" s="107"/>
      <c r="L524" s="107"/>
      <c r="M524" s="109"/>
      <c r="N524" s="109"/>
      <c r="O524" s="107"/>
      <c r="P524" s="107"/>
      <c r="Q524" s="107"/>
      <c r="R524" s="107"/>
      <c r="S524" s="107"/>
      <c r="T524" s="107"/>
      <c r="U524" s="107"/>
      <c r="V524" s="107"/>
      <c r="W524" s="107"/>
      <c r="X524" s="107"/>
      <c r="Y524" s="107"/>
      <c r="Z524" s="107"/>
    </row>
    <row r="525" spans="1:26" ht="15.75" customHeight="1">
      <c r="A525" s="107"/>
      <c r="B525" s="107"/>
      <c r="C525" s="107"/>
      <c r="D525" s="107"/>
      <c r="E525" s="107"/>
      <c r="F525" s="107"/>
      <c r="G525" s="479"/>
      <c r="H525" s="107"/>
      <c r="I525" s="107"/>
      <c r="J525" s="107"/>
      <c r="K525" s="107"/>
      <c r="L525" s="107"/>
      <c r="M525" s="109"/>
      <c r="N525" s="109"/>
      <c r="O525" s="107"/>
      <c r="P525" s="107"/>
      <c r="Q525" s="107"/>
      <c r="R525" s="107"/>
      <c r="S525" s="107"/>
      <c r="T525" s="107"/>
      <c r="U525" s="107"/>
      <c r="V525" s="107"/>
      <c r="W525" s="107"/>
      <c r="X525" s="107"/>
      <c r="Y525" s="107"/>
      <c r="Z525" s="107"/>
    </row>
    <row r="526" spans="1:26" ht="15.75" customHeight="1">
      <c r="A526" s="107"/>
      <c r="B526" s="107"/>
      <c r="C526" s="107"/>
      <c r="D526" s="107"/>
      <c r="E526" s="107"/>
      <c r="F526" s="107"/>
      <c r="G526" s="479"/>
      <c r="H526" s="107"/>
      <c r="I526" s="107"/>
      <c r="J526" s="107"/>
      <c r="K526" s="107"/>
      <c r="L526" s="107"/>
      <c r="M526" s="109"/>
      <c r="N526" s="109"/>
      <c r="O526" s="107"/>
      <c r="P526" s="107"/>
      <c r="Q526" s="107"/>
      <c r="R526" s="107"/>
      <c r="S526" s="107"/>
      <c r="T526" s="107"/>
      <c r="U526" s="107"/>
      <c r="V526" s="107"/>
      <c r="W526" s="107"/>
      <c r="X526" s="107"/>
      <c r="Y526" s="107"/>
      <c r="Z526" s="107"/>
    </row>
    <row r="527" spans="1:26" ht="15.75" customHeight="1">
      <c r="A527" s="107"/>
      <c r="B527" s="107"/>
      <c r="C527" s="107"/>
      <c r="D527" s="107"/>
      <c r="E527" s="107"/>
      <c r="F527" s="107"/>
      <c r="G527" s="479"/>
      <c r="H527" s="107"/>
      <c r="I527" s="107"/>
      <c r="J527" s="107"/>
      <c r="K527" s="107"/>
      <c r="L527" s="107"/>
      <c r="M527" s="109"/>
      <c r="N527" s="109"/>
      <c r="O527" s="107"/>
      <c r="P527" s="107"/>
      <c r="Q527" s="107"/>
      <c r="R527" s="107"/>
      <c r="S527" s="107"/>
      <c r="T527" s="107"/>
      <c r="U527" s="107"/>
      <c r="V527" s="107"/>
      <c r="W527" s="107"/>
      <c r="X527" s="107"/>
      <c r="Y527" s="107"/>
      <c r="Z527" s="107"/>
    </row>
    <row r="528" spans="1:26" ht="15.75" customHeight="1">
      <c r="A528" s="107"/>
      <c r="B528" s="107"/>
      <c r="C528" s="107"/>
      <c r="D528" s="107"/>
      <c r="E528" s="107"/>
      <c r="F528" s="107"/>
      <c r="G528" s="479"/>
      <c r="H528" s="107"/>
      <c r="I528" s="107"/>
      <c r="J528" s="107"/>
      <c r="K528" s="107"/>
      <c r="L528" s="107"/>
      <c r="M528" s="109"/>
      <c r="N528" s="109"/>
      <c r="O528" s="107"/>
      <c r="P528" s="107"/>
      <c r="Q528" s="107"/>
      <c r="R528" s="107"/>
      <c r="S528" s="107"/>
      <c r="T528" s="107"/>
      <c r="U528" s="107"/>
      <c r="V528" s="107"/>
      <c r="W528" s="107"/>
      <c r="X528" s="107"/>
      <c r="Y528" s="107"/>
      <c r="Z528" s="107"/>
    </row>
    <row r="529" spans="1:26" ht="15.75" customHeight="1">
      <c r="A529" s="107"/>
      <c r="B529" s="107"/>
      <c r="C529" s="107"/>
      <c r="D529" s="107"/>
      <c r="E529" s="107"/>
      <c r="F529" s="107"/>
      <c r="G529" s="479"/>
      <c r="H529" s="107"/>
      <c r="I529" s="107"/>
      <c r="J529" s="107"/>
      <c r="K529" s="107"/>
      <c r="L529" s="107"/>
      <c r="M529" s="109"/>
      <c r="N529" s="109"/>
      <c r="O529" s="107"/>
      <c r="P529" s="107"/>
      <c r="Q529" s="107"/>
      <c r="R529" s="107"/>
      <c r="S529" s="107"/>
      <c r="T529" s="107"/>
      <c r="U529" s="107"/>
      <c r="V529" s="107"/>
      <c r="W529" s="107"/>
      <c r="X529" s="107"/>
      <c r="Y529" s="107"/>
      <c r="Z529" s="107"/>
    </row>
    <row r="530" spans="1:26" ht="15.75" customHeight="1">
      <c r="A530" s="107"/>
      <c r="B530" s="107"/>
      <c r="C530" s="107"/>
      <c r="D530" s="107"/>
      <c r="E530" s="107"/>
      <c r="F530" s="107"/>
      <c r="G530" s="479"/>
      <c r="H530" s="107"/>
      <c r="I530" s="107"/>
      <c r="J530" s="107"/>
      <c r="K530" s="107"/>
      <c r="L530" s="107"/>
      <c r="M530" s="109"/>
      <c r="N530" s="109"/>
      <c r="O530" s="107"/>
      <c r="P530" s="107"/>
      <c r="Q530" s="107"/>
      <c r="R530" s="107"/>
      <c r="S530" s="107"/>
      <c r="T530" s="107"/>
      <c r="U530" s="107"/>
      <c r="V530" s="107"/>
      <c r="W530" s="107"/>
      <c r="X530" s="107"/>
      <c r="Y530" s="107"/>
      <c r="Z530" s="107"/>
    </row>
    <row r="531" spans="1:26" ht="15.75" customHeight="1">
      <c r="A531" s="107"/>
      <c r="B531" s="107"/>
      <c r="C531" s="107"/>
      <c r="D531" s="107"/>
      <c r="E531" s="107"/>
      <c r="F531" s="107"/>
      <c r="G531" s="479"/>
      <c r="H531" s="107"/>
      <c r="I531" s="107"/>
      <c r="J531" s="107"/>
      <c r="K531" s="107"/>
      <c r="L531" s="107"/>
      <c r="M531" s="109"/>
      <c r="N531" s="109"/>
      <c r="O531" s="107"/>
      <c r="P531" s="107"/>
      <c r="Q531" s="107"/>
      <c r="R531" s="107"/>
      <c r="S531" s="107"/>
      <c r="T531" s="107"/>
      <c r="U531" s="107"/>
      <c r="V531" s="107"/>
      <c r="W531" s="107"/>
      <c r="X531" s="107"/>
      <c r="Y531" s="107"/>
      <c r="Z531" s="107"/>
    </row>
    <row r="532" spans="1:26" ht="15.75" customHeight="1">
      <c r="A532" s="107"/>
      <c r="B532" s="107"/>
      <c r="C532" s="107"/>
      <c r="D532" s="107"/>
      <c r="E532" s="107"/>
      <c r="F532" s="107"/>
      <c r="G532" s="479"/>
      <c r="H532" s="107"/>
      <c r="I532" s="107"/>
      <c r="J532" s="107"/>
      <c r="K532" s="107"/>
      <c r="L532" s="107"/>
      <c r="M532" s="109"/>
      <c r="N532" s="109"/>
      <c r="O532" s="107"/>
      <c r="P532" s="107"/>
      <c r="Q532" s="107"/>
      <c r="R532" s="107"/>
      <c r="S532" s="107"/>
      <c r="T532" s="107"/>
      <c r="U532" s="107"/>
      <c r="V532" s="107"/>
      <c r="W532" s="107"/>
      <c r="X532" s="107"/>
      <c r="Y532" s="107"/>
      <c r="Z532" s="107"/>
    </row>
    <row r="533" spans="1:26" ht="15.75" customHeight="1">
      <c r="A533" s="107"/>
      <c r="B533" s="107"/>
      <c r="C533" s="107"/>
      <c r="D533" s="107"/>
      <c r="E533" s="107"/>
      <c r="F533" s="107"/>
      <c r="G533" s="479"/>
      <c r="H533" s="107"/>
      <c r="I533" s="107"/>
      <c r="J533" s="107"/>
      <c r="K533" s="107"/>
      <c r="L533" s="107"/>
      <c r="M533" s="109"/>
      <c r="N533" s="109"/>
      <c r="O533" s="107"/>
      <c r="P533" s="107"/>
      <c r="Q533" s="107"/>
      <c r="R533" s="107"/>
      <c r="S533" s="107"/>
      <c r="T533" s="107"/>
      <c r="U533" s="107"/>
      <c r="V533" s="107"/>
      <c r="W533" s="107"/>
      <c r="X533" s="107"/>
      <c r="Y533" s="107"/>
      <c r="Z533" s="107"/>
    </row>
    <row r="534" spans="1:26" ht="15.75" customHeight="1">
      <c r="A534" s="107"/>
      <c r="B534" s="107"/>
      <c r="C534" s="107"/>
      <c r="D534" s="107"/>
      <c r="E534" s="107"/>
      <c r="F534" s="107"/>
      <c r="G534" s="479"/>
      <c r="H534" s="107"/>
      <c r="I534" s="107"/>
      <c r="J534" s="107"/>
      <c r="K534" s="107"/>
      <c r="L534" s="107"/>
      <c r="M534" s="109"/>
      <c r="N534" s="109"/>
      <c r="O534" s="107"/>
      <c r="P534" s="107"/>
      <c r="Q534" s="107"/>
      <c r="R534" s="107"/>
      <c r="S534" s="107"/>
      <c r="T534" s="107"/>
      <c r="U534" s="107"/>
      <c r="V534" s="107"/>
      <c r="W534" s="107"/>
      <c r="X534" s="107"/>
      <c r="Y534" s="107"/>
      <c r="Z534" s="107"/>
    </row>
    <row r="535" spans="1:26" ht="15.75" customHeight="1">
      <c r="A535" s="107"/>
      <c r="B535" s="107"/>
      <c r="C535" s="107"/>
      <c r="D535" s="107"/>
      <c r="E535" s="107"/>
      <c r="F535" s="107"/>
      <c r="G535" s="479"/>
      <c r="H535" s="107"/>
      <c r="I535" s="107"/>
      <c r="J535" s="107"/>
      <c r="K535" s="107"/>
      <c r="L535" s="107"/>
      <c r="M535" s="109"/>
      <c r="N535" s="109"/>
      <c r="O535" s="107"/>
      <c r="P535" s="107"/>
      <c r="Q535" s="107"/>
      <c r="R535" s="107"/>
      <c r="S535" s="107"/>
      <c r="T535" s="107"/>
      <c r="U535" s="107"/>
      <c r="V535" s="107"/>
      <c r="W535" s="107"/>
      <c r="X535" s="107"/>
      <c r="Y535" s="107"/>
      <c r="Z535" s="107"/>
    </row>
    <row r="536" spans="1:26" ht="15.75" customHeight="1">
      <c r="A536" s="107"/>
      <c r="B536" s="107"/>
      <c r="C536" s="107"/>
      <c r="D536" s="107"/>
      <c r="E536" s="107"/>
      <c r="F536" s="107"/>
      <c r="G536" s="479"/>
      <c r="H536" s="107"/>
      <c r="I536" s="107"/>
      <c r="J536" s="107"/>
      <c r="K536" s="107"/>
      <c r="L536" s="107"/>
      <c r="M536" s="109"/>
      <c r="N536" s="109"/>
      <c r="O536" s="107"/>
      <c r="P536" s="107"/>
      <c r="Q536" s="107"/>
      <c r="R536" s="107"/>
      <c r="S536" s="107"/>
      <c r="T536" s="107"/>
      <c r="U536" s="107"/>
      <c r="V536" s="107"/>
      <c r="W536" s="107"/>
      <c r="X536" s="107"/>
      <c r="Y536" s="107"/>
      <c r="Z536" s="107"/>
    </row>
    <row r="537" spans="1:26" ht="15.75" customHeight="1">
      <c r="A537" s="107"/>
      <c r="B537" s="107"/>
      <c r="C537" s="107"/>
      <c r="D537" s="107"/>
      <c r="E537" s="107"/>
      <c r="F537" s="107"/>
      <c r="G537" s="479"/>
      <c r="H537" s="107"/>
      <c r="I537" s="107"/>
      <c r="J537" s="107"/>
      <c r="K537" s="107"/>
      <c r="L537" s="107"/>
      <c r="M537" s="109"/>
      <c r="N537" s="109"/>
      <c r="O537" s="107"/>
      <c r="P537" s="107"/>
      <c r="Q537" s="107"/>
      <c r="R537" s="107"/>
      <c r="S537" s="107"/>
      <c r="T537" s="107"/>
      <c r="U537" s="107"/>
      <c r="V537" s="107"/>
      <c r="W537" s="107"/>
      <c r="X537" s="107"/>
      <c r="Y537" s="107"/>
      <c r="Z537" s="107"/>
    </row>
    <row r="538" spans="1:26" ht="15.75" customHeight="1">
      <c r="A538" s="107"/>
      <c r="B538" s="107"/>
      <c r="C538" s="107"/>
      <c r="D538" s="107"/>
      <c r="E538" s="107"/>
      <c r="F538" s="107"/>
      <c r="G538" s="479"/>
      <c r="H538" s="107"/>
      <c r="I538" s="107"/>
      <c r="J538" s="107"/>
      <c r="K538" s="107"/>
      <c r="L538" s="107"/>
      <c r="M538" s="109"/>
      <c r="N538" s="109"/>
      <c r="O538" s="107"/>
      <c r="P538" s="107"/>
      <c r="Q538" s="107"/>
      <c r="R538" s="107"/>
      <c r="S538" s="107"/>
      <c r="T538" s="107"/>
      <c r="U538" s="107"/>
      <c r="V538" s="107"/>
      <c r="W538" s="107"/>
      <c r="X538" s="107"/>
      <c r="Y538" s="107"/>
      <c r="Z538" s="107"/>
    </row>
    <row r="539" spans="1:26" ht="15.75" customHeight="1">
      <c r="A539" s="107"/>
      <c r="B539" s="107"/>
      <c r="C539" s="107"/>
      <c r="D539" s="107"/>
      <c r="E539" s="107"/>
      <c r="F539" s="107"/>
      <c r="G539" s="479"/>
      <c r="H539" s="107"/>
      <c r="I539" s="107"/>
      <c r="J539" s="107"/>
      <c r="K539" s="107"/>
      <c r="L539" s="107"/>
      <c r="M539" s="109"/>
      <c r="N539" s="109"/>
      <c r="O539" s="107"/>
      <c r="P539" s="107"/>
      <c r="Q539" s="107"/>
      <c r="R539" s="107"/>
      <c r="S539" s="107"/>
      <c r="T539" s="107"/>
      <c r="U539" s="107"/>
      <c r="V539" s="107"/>
      <c r="W539" s="107"/>
      <c r="X539" s="107"/>
      <c r="Y539" s="107"/>
      <c r="Z539" s="107"/>
    </row>
    <row r="540" spans="1:26" ht="15.75" customHeight="1">
      <c r="A540" s="107"/>
      <c r="B540" s="107"/>
      <c r="C540" s="107"/>
      <c r="D540" s="107"/>
      <c r="E540" s="107"/>
      <c r="F540" s="107"/>
      <c r="G540" s="479"/>
      <c r="H540" s="107"/>
      <c r="I540" s="107"/>
      <c r="J540" s="107"/>
      <c r="K540" s="107"/>
      <c r="L540" s="107"/>
      <c r="M540" s="109"/>
      <c r="N540" s="109"/>
      <c r="O540" s="107"/>
      <c r="P540" s="107"/>
      <c r="Q540" s="107"/>
      <c r="R540" s="107"/>
      <c r="S540" s="107"/>
      <c r="T540" s="107"/>
      <c r="U540" s="107"/>
      <c r="V540" s="107"/>
      <c r="W540" s="107"/>
      <c r="X540" s="107"/>
      <c r="Y540" s="107"/>
      <c r="Z540" s="107"/>
    </row>
    <row r="541" spans="1:26" ht="15.75" customHeight="1">
      <c r="A541" s="107"/>
      <c r="B541" s="107"/>
      <c r="C541" s="107"/>
      <c r="D541" s="107"/>
      <c r="E541" s="107"/>
      <c r="F541" s="107"/>
      <c r="G541" s="479"/>
      <c r="H541" s="107"/>
      <c r="I541" s="107"/>
      <c r="J541" s="107"/>
      <c r="K541" s="107"/>
      <c r="L541" s="107"/>
      <c r="M541" s="109"/>
      <c r="N541" s="109"/>
      <c r="O541" s="107"/>
      <c r="P541" s="107"/>
      <c r="Q541" s="107"/>
      <c r="R541" s="107"/>
      <c r="S541" s="107"/>
      <c r="T541" s="107"/>
      <c r="U541" s="107"/>
      <c r="V541" s="107"/>
      <c r="W541" s="107"/>
      <c r="X541" s="107"/>
      <c r="Y541" s="107"/>
      <c r="Z541" s="107"/>
    </row>
    <row r="542" spans="1:26" ht="15.75" customHeight="1">
      <c r="A542" s="107"/>
      <c r="B542" s="107"/>
      <c r="C542" s="107"/>
      <c r="D542" s="107"/>
      <c r="E542" s="107"/>
      <c r="F542" s="107"/>
      <c r="G542" s="479"/>
      <c r="H542" s="107"/>
      <c r="I542" s="107"/>
      <c r="J542" s="107"/>
      <c r="K542" s="107"/>
      <c r="L542" s="107"/>
      <c r="M542" s="109"/>
      <c r="N542" s="109"/>
      <c r="O542" s="107"/>
      <c r="P542" s="107"/>
      <c r="Q542" s="107"/>
      <c r="R542" s="107"/>
      <c r="S542" s="107"/>
      <c r="T542" s="107"/>
      <c r="U542" s="107"/>
      <c r="V542" s="107"/>
      <c r="W542" s="107"/>
      <c r="X542" s="107"/>
      <c r="Y542" s="107"/>
      <c r="Z542" s="107"/>
    </row>
    <row r="543" spans="1:26" ht="15.75" customHeight="1">
      <c r="A543" s="107"/>
      <c r="B543" s="107"/>
      <c r="C543" s="107"/>
      <c r="D543" s="107"/>
      <c r="E543" s="107"/>
      <c r="F543" s="107"/>
      <c r="G543" s="479"/>
      <c r="H543" s="107"/>
      <c r="I543" s="107"/>
      <c r="J543" s="107"/>
      <c r="K543" s="107"/>
      <c r="L543" s="107"/>
      <c r="M543" s="109"/>
      <c r="N543" s="109"/>
      <c r="O543" s="107"/>
      <c r="P543" s="107"/>
      <c r="Q543" s="107"/>
      <c r="R543" s="107"/>
      <c r="S543" s="107"/>
      <c r="T543" s="107"/>
      <c r="U543" s="107"/>
      <c r="V543" s="107"/>
      <c r="W543" s="107"/>
      <c r="X543" s="107"/>
      <c r="Y543" s="107"/>
      <c r="Z543" s="107"/>
    </row>
    <row r="544" spans="1:26" ht="15.75" customHeight="1">
      <c r="A544" s="107"/>
      <c r="B544" s="107"/>
      <c r="C544" s="107"/>
      <c r="D544" s="107"/>
      <c r="E544" s="107"/>
      <c r="F544" s="107"/>
      <c r="G544" s="479"/>
      <c r="H544" s="107"/>
      <c r="I544" s="107"/>
      <c r="J544" s="107"/>
      <c r="K544" s="107"/>
      <c r="L544" s="107"/>
      <c r="M544" s="109"/>
      <c r="N544" s="109"/>
      <c r="O544" s="107"/>
      <c r="P544" s="107"/>
      <c r="Q544" s="107"/>
      <c r="R544" s="107"/>
      <c r="S544" s="107"/>
      <c r="T544" s="107"/>
      <c r="U544" s="107"/>
      <c r="V544" s="107"/>
      <c r="W544" s="107"/>
      <c r="X544" s="107"/>
      <c r="Y544" s="107"/>
      <c r="Z544" s="107"/>
    </row>
    <row r="545" spans="1:26" ht="15.75" customHeight="1">
      <c r="A545" s="107"/>
      <c r="B545" s="107"/>
      <c r="C545" s="107"/>
      <c r="D545" s="107"/>
      <c r="E545" s="107"/>
      <c r="F545" s="107"/>
      <c r="G545" s="479"/>
      <c r="H545" s="107"/>
      <c r="I545" s="107"/>
      <c r="J545" s="107"/>
      <c r="K545" s="107"/>
      <c r="L545" s="107"/>
      <c r="M545" s="109"/>
      <c r="N545" s="109"/>
      <c r="O545" s="107"/>
      <c r="P545" s="107"/>
      <c r="Q545" s="107"/>
      <c r="R545" s="107"/>
      <c r="S545" s="107"/>
      <c r="T545" s="107"/>
      <c r="U545" s="107"/>
      <c r="V545" s="107"/>
      <c r="W545" s="107"/>
      <c r="X545" s="107"/>
      <c r="Y545" s="107"/>
      <c r="Z545" s="107"/>
    </row>
    <row r="546" spans="1:26" ht="15.75" customHeight="1">
      <c r="A546" s="107"/>
      <c r="B546" s="107"/>
      <c r="C546" s="107"/>
      <c r="D546" s="107"/>
      <c r="E546" s="107"/>
      <c r="F546" s="107"/>
      <c r="G546" s="479"/>
      <c r="H546" s="107"/>
      <c r="I546" s="107"/>
      <c r="J546" s="107"/>
      <c r="K546" s="107"/>
      <c r="L546" s="107"/>
      <c r="M546" s="109"/>
      <c r="N546" s="109"/>
      <c r="O546" s="107"/>
      <c r="P546" s="107"/>
      <c r="Q546" s="107"/>
      <c r="R546" s="107"/>
      <c r="S546" s="107"/>
      <c r="T546" s="107"/>
      <c r="U546" s="107"/>
      <c r="V546" s="107"/>
      <c r="W546" s="107"/>
      <c r="X546" s="107"/>
      <c r="Y546" s="107"/>
      <c r="Z546" s="107"/>
    </row>
    <row r="547" spans="1:26" ht="15.75" customHeight="1">
      <c r="A547" s="107"/>
      <c r="B547" s="107"/>
      <c r="C547" s="107"/>
      <c r="D547" s="107"/>
      <c r="E547" s="107"/>
      <c r="F547" s="107"/>
      <c r="G547" s="479"/>
      <c r="H547" s="107"/>
      <c r="I547" s="107"/>
      <c r="J547" s="107"/>
      <c r="K547" s="107"/>
      <c r="L547" s="107"/>
      <c r="M547" s="109"/>
      <c r="N547" s="109"/>
      <c r="O547" s="107"/>
      <c r="P547" s="107"/>
      <c r="Q547" s="107"/>
      <c r="R547" s="107"/>
      <c r="S547" s="107"/>
      <c r="T547" s="107"/>
      <c r="U547" s="107"/>
      <c r="V547" s="107"/>
      <c r="W547" s="107"/>
      <c r="X547" s="107"/>
      <c r="Y547" s="107"/>
      <c r="Z547" s="107"/>
    </row>
    <row r="548" spans="1:26" ht="15.75" customHeight="1">
      <c r="A548" s="107"/>
      <c r="B548" s="107"/>
      <c r="C548" s="107"/>
      <c r="D548" s="107"/>
      <c r="E548" s="107"/>
      <c r="F548" s="107"/>
      <c r="G548" s="479"/>
      <c r="H548" s="107"/>
      <c r="I548" s="107"/>
      <c r="J548" s="107"/>
      <c r="K548" s="107"/>
      <c r="L548" s="107"/>
      <c r="M548" s="109"/>
      <c r="N548" s="109"/>
      <c r="O548" s="107"/>
      <c r="P548" s="107"/>
      <c r="Q548" s="107"/>
      <c r="R548" s="107"/>
      <c r="S548" s="107"/>
      <c r="T548" s="107"/>
      <c r="U548" s="107"/>
      <c r="V548" s="107"/>
      <c r="W548" s="107"/>
      <c r="X548" s="107"/>
      <c r="Y548" s="107"/>
      <c r="Z548" s="107"/>
    </row>
    <row r="549" spans="1:26" ht="15.75" customHeight="1">
      <c r="A549" s="107"/>
      <c r="B549" s="107"/>
      <c r="C549" s="107"/>
      <c r="D549" s="107"/>
      <c r="E549" s="107"/>
      <c r="F549" s="107"/>
      <c r="G549" s="479"/>
      <c r="H549" s="107"/>
      <c r="I549" s="107"/>
      <c r="J549" s="107"/>
      <c r="K549" s="107"/>
      <c r="L549" s="107"/>
      <c r="M549" s="109"/>
      <c r="N549" s="109"/>
      <c r="O549" s="107"/>
      <c r="P549" s="107"/>
      <c r="Q549" s="107"/>
      <c r="R549" s="107"/>
      <c r="S549" s="107"/>
      <c r="T549" s="107"/>
      <c r="U549" s="107"/>
      <c r="V549" s="107"/>
      <c r="W549" s="107"/>
      <c r="X549" s="107"/>
      <c r="Y549" s="107"/>
      <c r="Z549" s="107"/>
    </row>
    <row r="550" spans="1:26" ht="15.75" customHeight="1">
      <c r="A550" s="107"/>
      <c r="B550" s="107"/>
      <c r="C550" s="107"/>
      <c r="D550" s="107"/>
      <c r="E550" s="107"/>
      <c r="F550" s="107"/>
      <c r="G550" s="479"/>
      <c r="H550" s="107"/>
      <c r="I550" s="107"/>
      <c r="J550" s="107"/>
      <c r="K550" s="107"/>
      <c r="L550" s="107"/>
      <c r="M550" s="109"/>
      <c r="N550" s="109"/>
      <c r="O550" s="107"/>
      <c r="P550" s="107"/>
      <c r="Q550" s="107"/>
      <c r="R550" s="107"/>
      <c r="S550" s="107"/>
      <c r="T550" s="107"/>
      <c r="U550" s="107"/>
      <c r="V550" s="107"/>
      <c r="W550" s="107"/>
      <c r="X550" s="107"/>
      <c r="Y550" s="107"/>
      <c r="Z550" s="107"/>
    </row>
    <row r="551" spans="1:26" ht="15.75" customHeight="1">
      <c r="A551" s="107"/>
      <c r="B551" s="107"/>
      <c r="C551" s="107"/>
      <c r="D551" s="107"/>
      <c r="E551" s="107"/>
      <c r="F551" s="107"/>
      <c r="G551" s="479"/>
      <c r="H551" s="107"/>
      <c r="I551" s="107"/>
      <c r="J551" s="107"/>
      <c r="K551" s="107"/>
      <c r="L551" s="107"/>
      <c r="M551" s="109"/>
      <c r="N551" s="109"/>
      <c r="O551" s="107"/>
      <c r="P551" s="107"/>
      <c r="Q551" s="107"/>
      <c r="R551" s="107"/>
      <c r="S551" s="107"/>
      <c r="T551" s="107"/>
      <c r="U551" s="107"/>
      <c r="V551" s="107"/>
      <c r="W551" s="107"/>
      <c r="X551" s="107"/>
      <c r="Y551" s="107"/>
      <c r="Z551" s="107"/>
    </row>
    <row r="552" spans="1:26" ht="15.75" customHeight="1">
      <c r="A552" s="107"/>
      <c r="B552" s="107"/>
      <c r="C552" s="107"/>
      <c r="D552" s="107"/>
      <c r="E552" s="107"/>
      <c r="F552" s="107"/>
      <c r="G552" s="479"/>
      <c r="H552" s="107"/>
      <c r="I552" s="107"/>
      <c r="J552" s="107"/>
      <c r="K552" s="107"/>
      <c r="L552" s="107"/>
      <c r="M552" s="109"/>
      <c r="N552" s="109"/>
      <c r="O552" s="107"/>
      <c r="P552" s="107"/>
      <c r="Q552" s="107"/>
      <c r="R552" s="107"/>
      <c r="S552" s="107"/>
      <c r="T552" s="107"/>
      <c r="U552" s="107"/>
      <c r="V552" s="107"/>
      <c r="W552" s="107"/>
      <c r="X552" s="107"/>
      <c r="Y552" s="107"/>
      <c r="Z552" s="107"/>
    </row>
    <row r="553" spans="1:26" ht="15.75" customHeight="1">
      <c r="A553" s="107"/>
      <c r="B553" s="107"/>
      <c r="C553" s="107"/>
      <c r="D553" s="107"/>
      <c r="E553" s="107"/>
      <c r="F553" s="107"/>
      <c r="G553" s="479"/>
      <c r="H553" s="107"/>
      <c r="I553" s="107"/>
      <c r="J553" s="107"/>
      <c r="K553" s="107"/>
      <c r="L553" s="107"/>
      <c r="M553" s="109"/>
      <c r="N553" s="109"/>
      <c r="O553" s="107"/>
      <c r="P553" s="107"/>
      <c r="Q553" s="107"/>
      <c r="R553" s="107"/>
      <c r="S553" s="107"/>
      <c r="T553" s="107"/>
      <c r="U553" s="107"/>
      <c r="V553" s="107"/>
      <c r="W553" s="107"/>
      <c r="X553" s="107"/>
      <c r="Y553" s="107"/>
      <c r="Z553" s="107"/>
    </row>
    <row r="554" spans="1:26" ht="15.75" customHeight="1">
      <c r="A554" s="107"/>
      <c r="B554" s="107"/>
      <c r="C554" s="107"/>
      <c r="D554" s="107"/>
      <c r="E554" s="107"/>
      <c r="F554" s="107"/>
      <c r="G554" s="479"/>
      <c r="H554" s="107"/>
      <c r="I554" s="107"/>
      <c r="J554" s="107"/>
      <c r="K554" s="107"/>
      <c r="L554" s="107"/>
      <c r="M554" s="109"/>
      <c r="N554" s="109"/>
      <c r="O554" s="107"/>
      <c r="P554" s="107"/>
      <c r="Q554" s="107"/>
      <c r="R554" s="107"/>
      <c r="S554" s="107"/>
      <c r="T554" s="107"/>
      <c r="U554" s="107"/>
      <c r="V554" s="107"/>
      <c r="W554" s="107"/>
      <c r="X554" s="107"/>
      <c r="Y554" s="107"/>
      <c r="Z554" s="107"/>
    </row>
    <row r="555" spans="1:26" ht="15.75" customHeight="1">
      <c r="A555" s="107"/>
      <c r="B555" s="107"/>
      <c r="C555" s="107"/>
      <c r="D555" s="107"/>
      <c r="E555" s="107"/>
      <c r="F555" s="107"/>
      <c r="G555" s="479"/>
      <c r="H555" s="107"/>
      <c r="I555" s="107"/>
      <c r="J555" s="107"/>
      <c r="K555" s="107"/>
      <c r="L555" s="107"/>
      <c r="M555" s="109"/>
      <c r="N555" s="109"/>
      <c r="O555" s="107"/>
      <c r="P555" s="107"/>
      <c r="Q555" s="107"/>
      <c r="R555" s="107"/>
      <c r="S555" s="107"/>
      <c r="T555" s="107"/>
      <c r="U555" s="107"/>
      <c r="V555" s="107"/>
      <c r="W555" s="107"/>
      <c r="X555" s="107"/>
      <c r="Y555" s="107"/>
      <c r="Z555" s="107"/>
    </row>
    <row r="556" spans="1:26" ht="15.75" customHeight="1">
      <c r="A556" s="107"/>
      <c r="B556" s="107"/>
      <c r="C556" s="107"/>
      <c r="D556" s="107"/>
      <c r="E556" s="107"/>
      <c r="F556" s="107"/>
      <c r="G556" s="479"/>
      <c r="H556" s="107"/>
      <c r="I556" s="107"/>
      <c r="J556" s="107"/>
      <c r="K556" s="107"/>
      <c r="L556" s="107"/>
      <c r="M556" s="109"/>
      <c r="N556" s="109"/>
      <c r="O556" s="107"/>
      <c r="P556" s="107"/>
      <c r="Q556" s="107"/>
      <c r="R556" s="107"/>
      <c r="S556" s="107"/>
      <c r="T556" s="107"/>
      <c r="U556" s="107"/>
      <c r="V556" s="107"/>
      <c r="W556" s="107"/>
      <c r="X556" s="107"/>
      <c r="Y556" s="107"/>
      <c r="Z556" s="107"/>
    </row>
    <row r="557" spans="1:26" ht="15.75" customHeight="1">
      <c r="A557" s="107"/>
      <c r="B557" s="107"/>
      <c r="C557" s="107"/>
      <c r="D557" s="107"/>
      <c r="E557" s="107"/>
      <c r="F557" s="107"/>
      <c r="G557" s="479"/>
      <c r="H557" s="107"/>
      <c r="I557" s="107"/>
      <c r="J557" s="107"/>
      <c r="K557" s="107"/>
      <c r="L557" s="107"/>
      <c r="M557" s="109"/>
      <c r="N557" s="109"/>
      <c r="O557" s="107"/>
      <c r="P557" s="107"/>
      <c r="Q557" s="107"/>
      <c r="R557" s="107"/>
      <c r="S557" s="107"/>
      <c r="T557" s="107"/>
      <c r="U557" s="107"/>
      <c r="V557" s="107"/>
      <c r="W557" s="107"/>
      <c r="X557" s="107"/>
      <c r="Y557" s="107"/>
      <c r="Z557" s="107"/>
    </row>
    <row r="558" spans="1:26" ht="15.75" customHeight="1">
      <c r="A558" s="107"/>
      <c r="B558" s="107"/>
      <c r="C558" s="107"/>
      <c r="D558" s="107"/>
      <c r="E558" s="107"/>
      <c r="F558" s="107"/>
      <c r="G558" s="479"/>
      <c r="H558" s="107"/>
      <c r="I558" s="107"/>
      <c r="J558" s="107"/>
      <c r="K558" s="107"/>
      <c r="L558" s="107"/>
      <c r="M558" s="109"/>
      <c r="N558" s="109"/>
      <c r="O558" s="107"/>
      <c r="P558" s="107"/>
      <c r="Q558" s="107"/>
      <c r="R558" s="107"/>
      <c r="S558" s="107"/>
      <c r="T558" s="107"/>
      <c r="U558" s="107"/>
      <c r="V558" s="107"/>
      <c r="W558" s="107"/>
      <c r="X558" s="107"/>
      <c r="Y558" s="107"/>
      <c r="Z558" s="107"/>
    </row>
    <row r="559" spans="1:26" ht="15.75" customHeight="1">
      <c r="A559" s="107"/>
      <c r="B559" s="107"/>
      <c r="C559" s="107"/>
      <c r="D559" s="107"/>
      <c r="E559" s="107"/>
      <c r="F559" s="107"/>
      <c r="G559" s="479"/>
      <c r="H559" s="107"/>
      <c r="I559" s="107"/>
      <c r="J559" s="107"/>
      <c r="K559" s="107"/>
      <c r="L559" s="107"/>
      <c r="M559" s="109"/>
      <c r="N559" s="109"/>
      <c r="O559" s="107"/>
      <c r="P559" s="107"/>
      <c r="Q559" s="107"/>
      <c r="R559" s="107"/>
      <c r="S559" s="107"/>
      <c r="T559" s="107"/>
      <c r="U559" s="107"/>
      <c r="V559" s="107"/>
      <c r="W559" s="107"/>
      <c r="X559" s="107"/>
      <c r="Y559" s="107"/>
      <c r="Z559" s="107"/>
    </row>
    <row r="560" spans="1:26" ht="15.75" customHeight="1">
      <c r="A560" s="107"/>
      <c r="B560" s="107"/>
      <c r="C560" s="107"/>
      <c r="D560" s="107"/>
      <c r="E560" s="107"/>
      <c r="F560" s="107"/>
      <c r="G560" s="479"/>
      <c r="H560" s="107"/>
      <c r="I560" s="107"/>
      <c r="J560" s="107"/>
      <c r="K560" s="107"/>
      <c r="L560" s="107"/>
      <c r="M560" s="109"/>
      <c r="N560" s="109"/>
      <c r="O560" s="107"/>
      <c r="P560" s="107"/>
      <c r="Q560" s="107"/>
      <c r="R560" s="107"/>
      <c r="S560" s="107"/>
      <c r="T560" s="107"/>
      <c r="U560" s="107"/>
      <c r="V560" s="107"/>
      <c r="W560" s="107"/>
      <c r="X560" s="107"/>
      <c r="Y560" s="107"/>
      <c r="Z560" s="107"/>
    </row>
    <row r="561" spans="1:26" ht="15.75" customHeight="1">
      <c r="A561" s="107"/>
      <c r="B561" s="107"/>
      <c r="C561" s="107"/>
      <c r="D561" s="107"/>
      <c r="E561" s="107"/>
      <c r="F561" s="107"/>
      <c r="G561" s="479"/>
      <c r="H561" s="107"/>
      <c r="I561" s="107"/>
      <c r="J561" s="107"/>
      <c r="K561" s="107"/>
      <c r="L561" s="107"/>
      <c r="M561" s="109"/>
      <c r="N561" s="109"/>
      <c r="O561" s="107"/>
      <c r="P561" s="107"/>
      <c r="Q561" s="107"/>
      <c r="R561" s="107"/>
      <c r="S561" s="107"/>
      <c r="T561" s="107"/>
      <c r="U561" s="107"/>
      <c r="V561" s="107"/>
      <c r="W561" s="107"/>
      <c r="X561" s="107"/>
      <c r="Y561" s="107"/>
      <c r="Z561" s="107"/>
    </row>
    <row r="562" spans="1:26" ht="15.75" customHeight="1">
      <c r="A562" s="107"/>
      <c r="B562" s="107"/>
      <c r="C562" s="107"/>
      <c r="D562" s="107"/>
      <c r="E562" s="107"/>
      <c r="F562" s="107"/>
      <c r="G562" s="479"/>
      <c r="H562" s="107"/>
      <c r="I562" s="107"/>
      <c r="J562" s="107"/>
      <c r="K562" s="107"/>
      <c r="L562" s="107"/>
      <c r="M562" s="109"/>
      <c r="N562" s="109"/>
      <c r="O562" s="107"/>
      <c r="P562" s="107"/>
      <c r="Q562" s="107"/>
      <c r="R562" s="107"/>
      <c r="S562" s="107"/>
      <c r="T562" s="107"/>
      <c r="U562" s="107"/>
      <c r="V562" s="107"/>
      <c r="W562" s="107"/>
      <c r="X562" s="107"/>
      <c r="Y562" s="107"/>
      <c r="Z562" s="107"/>
    </row>
    <row r="563" spans="1:26" ht="15.75" customHeight="1">
      <c r="A563" s="107"/>
      <c r="B563" s="107"/>
      <c r="C563" s="107"/>
      <c r="D563" s="107"/>
      <c r="E563" s="107"/>
      <c r="F563" s="107"/>
      <c r="G563" s="479"/>
      <c r="H563" s="107"/>
      <c r="I563" s="107"/>
      <c r="J563" s="107"/>
      <c r="K563" s="107"/>
      <c r="L563" s="107"/>
      <c r="M563" s="109"/>
      <c r="N563" s="109"/>
      <c r="O563" s="107"/>
      <c r="P563" s="107"/>
      <c r="Q563" s="107"/>
      <c r="R563" s="107"/>
      <c r="S563" s="107"/>
      <c r="T563" s="107"/>
      <c r="U563" s="107"/>
      <c r="V563" s="107"/>
      <c r="W563" s="107"/>
      <c r="X563" s="107"/>
      <c r="Y563" s="107"/>
      <c r="Z563" s="107"/>
    </row>
    <row r="564" spans="1:26" ht="15.75" customHeight="1">
      <c r="A564" s="107"/>
      <c r="B564" s="107"/>
      <c r="C564" s="107"/>
      <c r="D564" s="107"/>
      <c r="E564" s="107"/>
      <c r="F564" s="107"/>
      <c r="G564" s="479"/>
      <c r="H564" s="107"/>
      <c r="I564" s="107"/>
      <c r="J564" s="107"/>
      <c r="K564" s="107"/>
      <c r="L564" s="107"/>
      <c r="M564" s="109"/>
      <c r="N564" s="109"/>
      <c r="O564" s="107"/>
      <c r="P564" s="107"/>
      <c r="Q564" s="107"/>
      <c r="R564" s="107"/>
      <c r="S564" s="107"/>
      <c r="T564" s="107"/>
      <c r="U564" s="107"/>
      <c r="V564" s="107"/>
      <c r="W564" s="107"/>
      <c r="X564" s="107"/>
      <c r="Y564" s="107"/>
      <c r="Z564" s="107"/>
    </row>
    <row r="565" spans="1:26" ht="15.75" customHeight="1">
      <c r="A565" s="107"/>
      <c r="B565" s="107"/>
      <c r="C565" s="107"/>
      <c r="D565" s="107"/>
      <c r="E565" s="107"/>
      <c r="F565" s="107"/>
      <c r="G565" s="479"/>
      <c r="H565" s="107"/>
      <c r="I565" s="107"/>
      <c r="J565" s="107"/>
      <c r="K565" s="107"/>
      <c r="L565" s="107"/>
      <c r="M565" s="109"/>
      <c r="N565" s="109"/>
      <c r="O565" s="107"/>
      <c r="P565" s="107"/>
      <c r="Q565" s="107"/>
      <c r="R565" s="107"/>
      <c r="S565" s="107"/>
      <c r="T565" s="107"/>
      <c r="U565" s="107"/>
      <c r="V565" s="107"/>
      <c r="W565" s="107"/>
      <c r="X565" s="107"/>
      <c r="Y565" s="107"/>
      <c r="Z565" s="107"/>
    </row>
    <row r="566" spans="1:26" ht="15.75" customHeight="1">
      <c r="A566" s="107"/>
      <c r="B566" s="107"/>
      <c r="C566" s="107"/>
      <c r="D566" s="107"/>
      <c r="E566" s="107"/>
      <c r="F566" s="107"/>
      <c r="G566" s="479"/>
      <c r="H566" s="107"/>
      <c r="I566" s="107"/>
      <c r="J566" s="107"/>
      <c r="K566" s="107"/>
      <c r="L566" s="107"/>
      <c r="M566" s="109"/>
      <c r="N566" s="109"/>
      <c r="O566" s="107"/>
      <c r="P566" s="107"/>
      <c r="Q566" s="107"/>
      <c r="R566" s="107"/>
      <c r="S566" s="107"/>
      <c r="T566" s="107"/>
      <c r="U566" s="107"/>
      <c r="V566" s="107"/>
      <c r="W566" s="107"/>
      <c r="X566" s="107"/>
      <c r="Y566" s="107"/>
      <c r="Z566" s="107"/>
    </row>
    <row r="567" spans="1:26" ht="15.75" customHeight="1">
      <c r="A567" s="107"/>
      <c r="B567" s="107"/>
      <c r="C567" s="107"/>
      <c r="D567" s="107"/>
      <c r="E567" s="107"/>
      <c r="F567" s="107"/>
      <c r="G567" s="479"/>
      <c r="H567" s="107"/>
      <c r="I567" s="107"/>
      <c r="J567" s="107"/>
      <c r="K567" s="107"/>
      <c r="L567" s="107"/>
      <c r="M567" s="109"/>
      <c r="N567" s="109"/>
      <c r="O567" s="107"/>
      <c r="P567" s="107"/>
      <c r="Q567" s="107"/>
      <c r="R567" s="107"/>
      <c r="S567" s="107"/>
      <c r="T567" s="107"/>
      <c r="U567" s="107"/>
      <c r="V567" s="107"/>
      <c r="W567" s="107"/>
      <c r="X567" s="107"/>
      <c r="Y567" s="107"/>
      <c r="Z567" s="107"/>
    </row>
    <row r="568" spans="1:26" ht="15.75" customHeight="1">
      <c r="A568" s="107"/>
      <c r="B568" s="107"/>
      <c r="C568" s="107"/>
      <c r="D568" s="107"/>
      <c r="E568" s="107"/>
      <c r="F568" s="107"/>
      <c r="G568" s="479"/>
      <c r="H568" s="107"/>
      <c r="I568" s="107"/>
      <c r="J568" s="107"/>
      <c r="K568" s="107"/>
      <c r="L568" s="107"/>
      <c r="M568" s="109"/>
      <c r="N568" s="109"/>
      <c r="O568" s="107"/>
      <c r="P568" s="107"/>
      <c r="Q568" s="107"/>
      <c r="R568" s="107"/>
      <c r="S568" s="107"/>
      <c r="T568" s="107"/>
      <c r="U568" s="107"/>
      <c r="V568" s="107"/>
      <c r="W568" s="107"/>
      <c r="X568" s="107"/>
      <c r="Y568" s="107"/>
      <c r="Z568" s="107"/>
    </row>
    <row r="569" spans="1:26" ht="15.75" customHeight="1">
      <c r="A569" s="107"/>
      <c r="B569" s="107"/>
      <c r="C569" s="107"/>
      <c r="D569" s="107"/>
      <c r="E569" s="107"/>
      <c r="F569" s="107"/>
      <c r="G569" s="479"/>
      <c r="H569" s="107"/>
      <c r="I569" s="107"/>
      <c r="J569" s="107"/>
      <c r="K569" s="107"/>
      <c r="L569" s="107"/>
      <c r="M569" s="109"/>
      <c r="N569" s="109"/>
      <c r="O569" s="107"/>
      <c r="P569" s="107"/>
      <c r="Q569" s="107"/>
      <c r="R569" s="107"/>
      <c r="S569" s="107"/>
      <c r="T569" s="107"/>
      <c r="U569" s="107"/>
      <c r="V569" s="107"/>
      <c r="W569" s="107"/>
      <c r="X569" s="107"/>
      <c r="Y569" s="107"/>
      <c r="Z569" s="107"/>
    </row>
    <row r="570" spans="1:26" ht="15.75" customHeight="1">
      <c r="A570" s="107"/>
      <c r="B570" s="107"/>
      <c r="C570" s="107"/>
      <c r="D570" s="107"/>
      <c r="E570" s="107"/>
      <c r="F570" s="107"/>
      <c r="G570" s="479"/>
      <c r="H570" s="107"/>
      <c r="I570" s="107"/>
      <c r="J570" s="107"/>
      <c r="K570" s="107"/>
      <c r="L570" s="107"/>
      <c r="M570" s="109"/>
      <c r="N570" s="109"/>
      <c r="O570" s="107"/>
      <c r="P570" s="107"/>
      <c r="Q570" s="107"/>
      <c r="R570" s="107"/>
      <c r="S570" s="107"/>
      <c r="T570" s="107"/>
      <c r="U570" s="107"/>
      <c r="V570" s="107"/>
      <c r="W570" s="107"/>
      <c r="X570" s="107"/>
      <c r="Y570" s="107"/>
      <c r="Z570" s="107"/>
    </row>
    <row r="571" spans="1:26" ht="15.75" customHeight="1">
      <c r="A571" s="107"/>
      <c r="B571" s="107"/>
      <c r="C571" s="107"/>
      <c r="D571" s="107"/>
      <c r="E571" s="107"/>
      <c r="F571" s="107"/>
      <c r="G571" s="479"/>
      <c r="H571" s="107"/>
      <c r="I571" s="107"/>
      <c r="J571" s="107"/>
      <c r="K571" s="107"/>
      <c r="L571" s="107"/>
      <c r="M571" s="109"/>
      <c r="N571" s="109"/>
      <c r="O571" s="107"/>
      <c r="P571" s="107"/>
      <c r="Q571" s="107"/>
      <c r="R571" s="107"/>
      <c r="S571" s="107"/>
      <c r="T571" s="107"/>
      <c r="U571" s="107"/>
      <c r="V571" s="107"/>
      <c r="W571" s="107"/>
      <c r="X571" s="107"/>
      <c r="Y571" s="107"/>
      <c r="Z571" s="107"/>
    </row>
    <row r="572" spans="1:26" ht="15.75" customHeight="1">
      <c r="A572" s="107"/>
      <c r="B572" s="107"/>
      <c r="C572" s="107"/>
      <c r="D572" s="107"/>
      <c r="E572" s="107"/>
      <c r="F572" s="107"/>
      <c r="G572" s="479"/>
      <c r="H572" s="107"/>
      <c r="I572" s="107"/>
      <c r="J572" s="107"/>
      <c r="K572" s="107"/>
      <c r="L572" s="107"/>
      <c r="M572" s="109"/>
      <c r="N572" s="109"/>
      <c r="O572" s="107"/>
      <c r="P572" s="107"/>
      <c r="Q572" s="107"/>
      <c r="R572" s="107"/>
      <c r="S572" s="107"/>
      <c r="T572" s="107"/>
      <c r="U572" s="107"/>
      <c r="V572" s="107"/>
      <c r="W572" s="107"/>
      <c r="X572" s="107"/>
      <c r="Y572" s="107"/>
      <c r="Z572" s="107"/>
    </row>
    <row r="573" spans="1:26" ht="15.75" customHeight="1">
      <c r="A573" s="107"/>
      <c r="B573" s="107"/>
      <c r="C573" s="107"/>
      <c r="D573" s="107"/>
      <c r="E573" s="107"/>
      <c r="F573" s="107"/>
      <c r="G573" s="479"/>
      <c r="H573" s="107"/>
      <c r="I573" s="107"/>
      <c r="J573" s="107"/>
      <c r="K573" s="107"/>
      <c r="L573" s="107"/>
      <c r="M573" s="109"/>
      <c r="N573" s="109"/>
      <c r="O573" s="107"/>
      <c r="P573" s="107"/>
      <c r="Q573" s="107"/>
      <c r="R573" s="107"/>
      <c r="S573" s="107"/>
      <c r="T573" s="107"/>
      <c r="U573" s="107"/>
      <c r="V573" s="107"/>
      <c r="W573" s="107"/>
      <c r="X573" s="107"/>
      <c r="Y573" s="107"/>
      <c r="Z573" s="107"/>
    </row>
    <row r="574" spans="1:26" ht="15.75" customHeight="1">
      <c r="A574" s="107"/>
      <c r="B574" s="107"/>
      <c r="C574" s="107"/>
      <c r="D574" s="107"/>
      <c r="E574" s="107"/>
      <c r="F574" s="107"/>
      <c r="G574" s="479"/>
      <c r="H574" s="107"/>
      <c r="I574" s="107"/>
      <c r="J574" s="107"/>
      <c r="K574" s="107"/>
      <c r="L574" s="107"/>
      <c r="M574" s="109"/>
      <c r="N574" s="109"/>
      <c r="O574" s="107"/>
      <c r="P574" s="107"/>
      <c r="Q574" s="107"/>
      <c r="R574" s="107"/>
      <c r="S574" s="107"/>
      <c r="T574" s="107"/>
      <c r="U574" s="107"/>
      <c r="V574" s="107"/>
      <c r="W574" s="107"/>
      <c r="X574" s="107"/>
      <c r="Y574" s="107"/>
      <c r="Z574" s="107"/>
    </row>
    <row r="575" spans="1:26" ht="15.75" customHeight="1">
      <c r="A575" s="107"/>
      <c r="B575" s="107"/>
      <c r="C575" s="107"/>
      <c r="D575" s="107"/>
      <c r="E575" s="107"/>
      <c r="F575" s="107"/>
      <c r="G575" s="479"/>
      <c r="H575" s="107"/>
      <c r="I575" s="107"/>
      <c r="J575" s="107"/>
      <c r="K575" s="107"/>
      <c r="L575" s="107"/>
      <c r="M575" s="109"/>
      <c r="N575" s="109"/>
      <c r="O575" s="107"/>
      <c r="P575" s="107"/>
      <c r="Q575" s="107"/>
      <c r="R575" s="107"/>
      <c r="S575" s="107"/>
      <c r="T575" s="107"/>
      <c r="U575" s="107"/>
      <c r="V575" s="107"/>
      <c r="W575" s="107"/>
      <c r="X575" s="107"/>
      <c r="Y575" s="107"/>
      <c r="Z575" s="107"/>
    </row>
    <row r="576" spans="1:26" ht="15.75" customHeight="1">
      <c r="A576" s="107"/>
      <c r="B576" s="107"/>
      <c r="C576" s="107"/>
      <c r="D576" s="107"/>
      <c r="E576" s="107"/>
      <c r="F576" s="107"/>
      <c r="G576" s="479"/>
      <c r="H576" s="107"/>
      <c r="I576" s="107"/>
      <c r="J576" s="107"/>
      <c r="K576" s="107"/>
      <c r="L576" s="107"/>
      <c r="M576" s="109"/>
      <c r="N576" s="109"/>
      <c r="O576" s="107"/>
      <c r="P576" s="107"/>
      <c r="Q576" s="107"/>
      <c r="R576" s="107"/>
      <c r="S576" s="107"/>
      <c r="T576" s="107"/>
      <c r="U576" s="107"/>
      <c r="V576" s="107"/>
      <c r="W576" s="107"/>
      <c r="X576" s="107"/>
      <c r="Y576" s="107"/>
      <c r="Z576" s="107"/>
    </row>
    <row r="577" spans="1:26" ht="15.75" customHeight="1">
      <c r="A577" s="107"/>
      <c r="B577" s="107"/>
      <c r="C577" s="107"/>
      <c r="D577" s="107"/>
      <c r="E577" s="107"/>
      <c r="F577" s="107"/>
      <c r="G577" s="479"/>
      <c r="H577" s="107"/>
      <c r="I577" s="107"/>
      <c r="J577" s="107"/>
      <c r="K577" s="107"/>
      <c r="L577" s="107"/>
      <c r="M577" s="109"/>
      <c r="N577" s="109"/>
      <c r="O577" s="107"/>
      <c r="P577" s="107"/>
      <c r="Q577" s="107"/>
      <c r="R577" s="107"/>
      <c r="S577" s="107"/>
      <c r="T577" s="107"/>
      <c r="U577" s="107"/>
      <c r="V577" s="107"/>
      <c r="W577" s="107"/>
      <c r="X577" s="107"/>
      <c r="Y577" s="107"/>
      <c r="Z577" s="107"/>
    </row>
    <row r="578" spans="1:26" ht="15.75" customHeight="1">
      <c r="A578" s="107"/>
      <c r="B578" s="107"/>
      <c r="C578" s="107"/>
      <c r="D578" s="107"/>
      <c r="E578" s="107"/>
      <c r="F578" s="107"/>
      <c r="G578" s="479"/>
      <c r="H578" s="107"/>
      <c r="I578" s="107"/>
      <c r="J578" s="107"/>
      <c r="K578" s="107"/>
      <c r="L578" s="107"/>
      <c r="M578" s="109"/>
      <c r="N578" s="109"/>
      <c r="O578" s="107"/>
      <c r="P578" s="107"/>
      <c r="Q578" s="107"/>
      <c r="R578" s="107"/>
      <c r="S578" s="107"/>
      <c r="T578" s="107"/>
      <c r="U578" s="107"/>
      <c r="V578" s="107"/>
      <c r="W578" s="107"/>
      <c r="X578" s="107"/>
      <c r="Y578" s="107"/>
      <c r="Z578" s="107"/>
    </row>
    <row r="579" spans="1:26" ht="15.75" customHeight="1">
      <c r="A579" s="107"/>
      <c r="B579" s="107"/>
      <c r="C579" s="107"/>
      <c r="D579" s="107"/>
      <c r="E579" s="107"/>
      <c r="F579" s="107"/>
      <c r="G579" s="479"/>
      <c r="H579" s="107"/>
      <c r="I579" s="107"/>
      <c r="J579" s="107"/>
      <c r="K579" s="107"/>
      <c r="L579" s="107"/>
      <c r="M579" s="109"/>
      <c r="N579" s="109"/>
      <c r="O579" s="107"/>
      <c r="P579" s="107"/>
      <c r="Q579" s="107"/>
      <c r="R579" s="107"/>
      <c r="S579" s="107"/>
      <c r="T579" s="107"/>
      <c r="U579" s="107"/>
      <c r="V579" s="107"/>
      <c r="W579" s="107"/>
      <c r="X579" s="107"/>
      <c r="Y579" s="107"/>
      <c r="Z579" s="107"/>
    </row>
    <row r="580" spans="1:26" ht="15.75" customHeight="1">
      <c r="A580" s="107"/>
      <c r="B580" s="107"/>
      <c r="C580" s="107"/>
      <c r="D580" s="107"/>
      <c r="E580" s="107"/>
      <c r="F580" s="107"/>
      <c r="G580" s="479"/>
      <c r="H580" s="107"/>
      <c r="I580" s="107"/>
      <c r="J580" s="107"/>
      <c r="K580" s="107"/>
      <c r="L580" s="107"/>
      <c r="M580" s="109"/>
      <c r="N580" s="109"/>
      <c r="O580" s="107"/>
      <c r="P580" s="107"/>
      <c r="Q580" s="107"/>
      <c r="R580" s="107"/>
      <c r="S580" s="107"/>
      <c r="T580" s="107"/>
      <c r="U580" s="107"/>
      <c r="V580" s="107"/>
      <c r="W580" s="107"/>
      <c r="X580" s="107"/>
      <c r="Y580" s="107"/>
      <c r="Z580" s="107"/>
    </row>
    <row r="581" spans="1:26" ht="15.75" customHeight="1">
      <c r="A581" s="107"/>
      <c r="B581" s="107"/>
      <c r="C581" s="107"/>
      <c r="D581" s="107"/>
      <c r="E581" s="107"/>
      <c r="F581" s="107"/>
      <c r="G581" s="479"/>
      <c r="H581" s="107"/>
      <c r="I581" s="107"/>
      <c r="J581" s="107"/>
      <c r="K581" s="107"/>
      <c r="L581" s="107"/>
      <c r="M581" s="109"/>
      <c r="N581" s="109"/>
      <c r="O581" s="107"/>
      <c r="P581" s="107"/>
      <c r="Q581" s="107"/>
      <c r="R581" s="107"/>
      <c r="S581" s="107"/>
      <c r="T581" s="107"/>
      <c r="U581" s="107"/>
      <c r="V581" s="107"/>
      <c r="W581" s="107"/>
      <c r="X581" s="107"/>
      <c r="Y581" s="107"/>
      <c r="Z581" s="107"/>
    </row>
    <row r="582" spans="1:26" ht="15.75" customHeight="1">
      <c r="A582" s="107"/>
      <c r="B582" s="107"/>
      <c r="C582" s="107"/>
      <c r="D582" s="107"/>
      <c r="E582" s="107"/>
      <c r="F582" s="107"/>
      <c r="G582" s="479"/>
      <c r="H582" s="107"/>
      <c r="I582" s="107"/>
      <c r="J582" s="107"/>
      <c r="K582" s="107"/>
      <c r="L582" s="107"/>
      <c r="M582" s="109"/>
      <c r="N582" s="109"/>
      <c r="O582" s="107"/>
      <c r="P582" s="107"/>
      <c r="Q582" s="107"/>
      <c r="R582" s="107"/>
      <c r="S582" s="107"/>
      <c r="T582" s="107"/>
      <c r="U582" s="107"/>
      <c r="V582" s="107"/>
      <c r="W582" s="107"/>
      <c r="X582" s="107"/>
      <c r="Y582" s="107"/>
      <c r="Z582" s="107"/>
    </row>
    <row r="583" spans="1:26" ht="15.75" customHeight="1">
      <c r="A583" s="107"/>
      <c r="B583" s="107"/>
      <c r="C583" s="107"/>
      <c r="D583" s="107"/>
      <c r="E583" s="107"/>
      <c r="F583" s="107"/>
      <c r="G583" s="479"/>
      <c r="H583" s="107"/>
      <c r="I583" s="107"/>
      <c r="J583" s="107"/>
      <c r="K583" s="107"/>
      <c r="L583" s="107"/>
      <c r="M583" s="109"/>
      <c r="N583" s="109"/>
      <c r="O583" s="107"/>
      <c r="P583" s="107"/>
      <c r="Q583" s="107"/>
      <c r="R583" s="107"/>
      <c r="S583" s="107"/>
      <c r="T583" s="107"/>
      <c r="U583" s="107"/>
      <c r="V583" s="107"/>
      <c r="W583" s="107"/>
      <c r="X583" s="107"/>
      <c r="Y583" s="107"/>
      <c r="Z583" s="107"/>
    </row>
    <row r="584" spans="1:26" ht="15.75" customHeight="1">
      <c r="A584" s="107"/>
      <c r="B584" s="107"/>
      <c r="C584" s="107"/>
      <c r="D584" s="107"/>
      <c r="E584" s="107"/>
      <c r="F584" s="107"/>
      <c r="G584" s="479"/>
      <c r="H584" s="107"/>
      <c r="I584" s="107"/>
      <c r="J584" s="107"/>
      <c r="K584" s="107"/>
      <c r="L584" s="107"/>
      <c r="M584" s="109"/>
      <c r="N584" s="109"/>
      <c r="O584" s="107"/>
      <c r="P584" s="107"/>
      <c r="Q584" s="107"/>
      <c r="R584" s="107"/>
      <c r="S584" s="107"/>
      <c r="T584" s="107"/>
      <c r="U584" s="107"/>
      <c r="V584" s="107"/>
      <c r="W584" s="107"/>
      <c r="X584" s="107"/>
      <c r="Y584" s="107"/>
      <c r="Z584" s="107"/>
    </row>
    <row r="585" spans="1:26" ht="15.75" customHeight="1">
      <c r="A585" s="107"/>
      <c r="B585" s="107"/>
      <c r="C585" s="107"/>
      <c r="D585" s="107"/>
      <c r="E585" s="107"/>
      <c r="F585" s="107"/>
      <c r="G585" s="479"/>
      <c r="H585" s="107"/>
      <c r="I585" s="107"/>
      <c r="J585" s="107"/>
      <c r="K585" s="107"/>
      <c r="L585" s="107"/>
      <c r="M585" s="109"/>
      <c r="N585" s="109"/>
      <c r="O585" s="107"/>
      <c r="P585" s="107"/>
      <c r="Q585" s="107"/>
      <c r="R585" s="107"/>
      <c r="S585" s="107"/>
      <c r="T585" s="107"/>
      <c r="U585" s="107"/>
      <c r="V585" s="107"/>
      <c r="W585" s="107"/>
      <c r="X585" s="107"/>
      <c r="Y585" s="107"/>
      <c r="Z585" s="107"/>
    </row>
    <row r="586" spans="1:26" ht="15.75" customHeight="1">
      <c r="A586" s="107"/>
      <c r="B586" s="107"/>
      <c r="C586" s="107"/>
      <c r="D586" s="107"/>
      <c r="E586" s="107"/>
      <c r="F586" s="107"/>
      <c r="G586" s="479"/>
      <c r="H586" s="107"/>
      <c r="I586" s="107"/>
      <c r="J586" s="107"/>
      <c r="K586" s="107"/>
      <c r="L586" s="107"/>
      <c r="M586" s="109"/>
      <c r="N586" s="109"/>
      <c r="O586" s="107"/>
      <c r="P586" s="107"/>
      <c r="Q586" s="107"/>
      <c r="R586" s="107"/>
      <c r="S586" s="107"/>
      <c r="T586" s="107"/>
      <c r="U586" s="107"/>
      <c r="V586" s="107"/>
      <c r="W586" s="107"/>
      <c r="X586" s="107"/>
      <c r="Y586" s="107"/>
      <c r="Z586" s="107"/>
    </row>
    <row r="587" spans="1:26" ht="15.75" customHeight="1">
      <c r="A587" s="107"/>
      <c r="B587" s="107"/>
      <c r="C587" s="107"/>
      <c r="D587" s="107"/>
      <c r="E587" s="107"/>
      <c r="F587" s="107"/>
      <c r="G587" s="479"/>
      <c r="H587" s="107"/>
      <c r="I587" s="107"/>
      <c r="J587" s="107"/>
      <c r="K587" s="107"/>
      <c r="L587" s="107"/>
      <c r="M587" s="109"/>
      <c r="N587" s="109"/>
      <c r="O587" s="107"/>
      <c r="P587" s="107"/>
      <c r="Q587" s="107"/>
      <c r="R587" s="107"/>
      <c r="S587" s="107"/>
      <c r="T587" s="107"/>
      <c r="U587" s="107"/>
      <c r="V587" s="107"/>
      <c r="W587" s="107"/>
      <c r="X587" s="107"/>
      <c r="Y587" s="107"/>
      <c r="Z587" s="107"/>
    </row>
    <row r="588" spans="1:26" ht="15.75" customHeight="1">
      <c r="A588" s="107"/>
      <c r="B588" s="107"/>
      <c r="C588" s="107"/>
      <c r="D588" s="107"/>
      <c r="E588" s="107"/>
      <c r="F588" s="107"/>
      <c r="G588" s="479"/>
      <c r="H588" s="107"/>
      <c r="I588" s="107"/>
      <c r="J588" s="107"/>
      <c r="K588" s="107"/>
      <c r="L588" s="107"/>
      <c r="M588" s="109"/>
      <c r="N588" s="109"/>
      <c r="O588" s="107"/>
      <c r="P588" s="107"/>
      <c r="Q588" s="107"/>
      <c r="R588" s="107"/>
      <c r="S588" s="107"/>
      <c r="T588" s="107"/>
      <c r="U588" s="107"/>
      <c r="V588" s="107"/>
      <c r="W588" s="107"/>
      <c r="X588" s="107"/>
      <c r="Y588" s="107"/>
      <c r="Z588" s="107"/>
    </row>
    <row r="589" spans="1:26" ht="15.75" customHeight="1">
      <c r="A589" s="107"/>
      <c r="B589" s="107"/>
      <c r="C589" s="107"/>
      <c r="D589" s="107"/>
      <c r="E589" s="107"/>
      <c r="F589" s="107"/>
      <c r="G589" s="479"/>
      <c r="H589" s="107"/>
      <c r="I589" s="107"/>
      <c r="J589" s="107"/>
      <c r="K589" s="107"/>
      <c r="L589" s="107"/>
      <c r="M589" s="109"/>
      <c r="N589" s="109"/>
      <c r="O589" s="107"/>
      <c r="P589" s="107"/>
      <c r="Q589" s="107"/>
      <c r="R589" s="107"/>
      <c r="S589" s="107"/>
      <c r="T589" s="107"/>
      <c r="U589" s="107"/>
      <c r="V589" s="107"/>
      <c r="W589" s="107"/>
      <c r="X589" s="107"/>
      <c r="Y589" s="107"/>
      <c r="Z589" s="107"/>
    </row>
    <row r="590" spans="1:26" ht="15.75" customHeight="1">
      <c r="A590" s="107"/>
      <c r="B590" s="107"/>
      <c r="C590" s="107"/>
      <c r="D590" s="107"/>
      <c r="E590" s="107"/>
      <c r="F590" s="107"/>
      <c r="G590" s="479"/>
      <c r="H590" s="107"/>
      <c r="I590" s="107"/>
      <c r="J590" s="107"/>
      <c r="K590" s="107"/>
      <c r="L590" s="107"/>
      <c r="M590" s="109"/>
      <c r="N590" s="109"/>
      <c r="O590" s="107"/>
      <c r="P590" s="107"/>
      <c r="Q590" s="107"/>
      <c r="R590" s="107"/>
      <c r="S590" s="107"/>
      <c r="T590" s="107"/>
      <c r="U590" s="107"/>
      <c r="V590" s="107"/>
      <c r="W590" s="107"/>
      <c r="X590" s="107"/>
      <c r="Y590" s="107"/>
      <c r="Z590" s="107"/>
    </row>
    <row r="591" spans="1:26" ht="15.75" customHeight="1">
      <c r="A591" s="107"/>
      <c r="B591" s="107"/>
      <c r="C591" s="107"/>
      <c r="D591" s="107"/>
      <c r="E591" s="107"/>
      <c r="F591" s="107"/>
      <c r="G591" s="479"/>
      <c r="H591" s="107"/>
      <c r="I591" s="107"/>
      <c r="J591" s="107"/>
      <c r="K591" s="107"/>
      <c r="L591" s="107"/>
      <c r="M591" s="109"/>
      <c r="N591" s="109"/>
      <c r="O591" s="107"/>
      <c r="P591" s="107"/>
      <c r="Q591" s="107"/>
      <c r="R591" s="107"/>
      <c r="S591" s="107"/>
      <c r="T591" s="107"/>
      <c r="U591" s="107"/>
      <c r="V591" s="107"/>
      <c r="W591" s="107"/>
      <c r="X591" s="107"/>
      <c r="Y591" s="107"/>
      <c r="Z591" s="107"/>
    </row>
    <row r="592" spans="1:26" ht="15.75" customHeight="1">
      <c r="A592" s="107"/>
      <c r="B592" s="107"/>
      <c r="C592" s="107"/>
      <c r="D592" s="107"/>
      <c r="E592" s="107"/>
      <c r="F592" s="107"/>
      <c r="G592" s="479"/>
      <c r="H592" s="107"/>
      <c r="I592" s="107"/>
      <c r="J592" s="107"/>
      <c r="K592" s="107"/>
      <c r="L592" s="107"/>
      <c r="M592" s="109"/>
      <c r="N592" s="109"/>
      <c r="O592" s="107"/>
      <c r="P592" s="107"/>
      <c r="Q592" s="107"/>
      <c r="R592" s="107"/>
      <c r="S592" s="107"/>
      <c r="T592" s="107"/>
      <c r="U592" s="107"/>
      <c r="V592" s="107"/>
      <c r="W592" s="107"/>
      <c r="X592" s="107"/>
      <c r="Y592" s="107"/>
      <c r="Z592" s="107"/>
    </row>
    <row r="593" spans="1:26" ht="15.75" customHeight="1">
      <c r="A593" s="107"/>
      <c r="B593" s="107"/>
      <c r="C593" s="107"/>
      <c r="D593" s="107"/>
      <c r="E593" s="107"/>
      <c r="F593" s="107"/>
      <c r="G593" s="479"/>
      <c r="H593" s="107"/>
      <c r="I593" s="107"/>
      <c r="J593" s="107"/>
      <c r="K593" s="107"/>
      <c r="L593" s="107"/>
      <c r="M593" s="109"/>
      <c r="N593" s="109"/>
      <c r="O593" s="107"/>
      <c r="P593" s="107"/>
      <c r="Q593" s="107"/>
      <c r="R593" s="107"/>
      <c r="S593" s="107"/>
      <c r="T593" s="107"/>
      <c r="U593" s="107"/>
      <c r="V593" s="107"/>
      <c r="W593" s="107"/>
      <c r="X593" s="107"/>
      <c r="Y593" s="107"/>
      <c r="Z593" s="107"/>
    </row>
    <row r="594" spans="1:26" ht="15.75" customHeight="1">
      <c r="A594" s="107"/>
      <c r="B594" s="107"/>
      <c r="C594" s="107"/>
      <c r="D594" s="107"/>
      <c r="E594" s="107"/>
      <c r="F594" s="107"/>
      <c r="G594" s="479"/>
      <c r="H594" s="107"/>
      <c r="I594" s="107"/>
      <c r="J594" s="107"/>
      <c r="K594" s="107"/>
      <c r="L594" s="107"/>
      <c r="M594" s="109"/>
      <c r="N594" s="109"/>
      <c r="O594" s="107"/>
      <c r="P594" s="107"/>
      <c r="Q594" s="107"/>
      <c r="R594" s="107"/>
      <c r="S594" s="107"/>
      <c r="T594" s="107"/>
      <c r="U594" s="107"/>
      <c r="V594" s="107"/>
      <c r="W594" s="107"/>
      <c r="X594" s="107"/>
      <c r="Y594" s="107"/>
      <c r="Z594" s="107"/>
    </row>
    <row r="595" spans="1:26" ht="15.75" customHeight="1">
      <c r="A595" s="107"/>
      <c r="B595" s="107"/>
      <c r="C595" s="107"/>
      <c r="D595" s="107"/>
      <c r="E595" s="107"/>
      <c r="F595" s="107"/>
      <c r="G595" s="479"/>
      <c r="H595" s="107"/>
      <c r="I595" s="107"/>
      <c r="J595" s="107"/>
      <c r="K595" s="107"/>
      <c r="L595" s="107"/>
      <c r="M595" s="109"/>
      <c r="N595" s="109"/>
      <c r="O595" s="107"/>
      <c r="P595" s="107"/>
      <c r="Q595" s="107"/>
      <c r="R595" s="107"/>
      <c r="S595" s="107"/>
      <c r="T595" s="107"/>
      <c r="U595" s="107"/>
      <c r="V595" s="107"/>
      <c r="W595" s="107"/>
      <c r="X595" s="107"/>
      <c r="Y595" s="107"/>
      <c r="Z595" s="107"/>
    </row>
    <row r="596" spans="1:26" ht="15.75" customHeight="1">
      <c r="A596" s="107"/>
      <c r="B596" s="107"/>
      <c r="C596" s="107"/>
      <c r="D596" s="107"/>
      <c r="E596" s="107"/>
      <c r="F596" s="107"/>
      <c r="G596" s="479"/>
      <c r="H596" s="107"/>
      <c r="I596" s="107"/>
      <c r="J596" s="107"/>
      <c r="K596" s="107"/>
      <c r="L596" s="107"/>
      <c r="M596" s="109"/>
      <c r="N596" s="109"/>
      <c r="O596" s="107"/>
      <c r="P596" s="107"/>
      <c r="Q596" s="107"/>
      <c r="R596" s="107"/>
      <c r="S596" s="107"/>
      <c r="T596" s="107"/>
      <c r="U596" s="107"/>
      <c r="V596" s="107"/>
      <c r="W596" s="107"/>
      <c r="X596" s="107"/>
      <c r="Y596" s="107"/>
      <c r="Z596" s="107"/>
    </row>
    <row r="597" spans="1:26" ht="15.75" customHeight="1">
      <c r="A597" s="107"/>
      <c r="B597" s="107"/>
      <c r="C597" s="107"/>
      <c r="D597" s="107"/>
      <c r="E597" s="107"/>
      <c r="F597" s="107"/>
      <c r="G597" s="479"/>
      <c r="H597" s="107"/>
      <c r="I597" s="107"/>
      <c r="J597" s="107"/>
      <c r="K597" s="107"/>
      <c r="L597" s="107"/>
      <c r="M597" s="109"/>
      <c r="N597" s="109"/>
      <c r="O597" s="107"/>
      <c r="P597" s="107"/>
      <c r="Q597" s="107"/>
      <c r="R597" s="107"/>
      <c r="S597" s="107"/>
      <c r="T597" s="107"/>
      <c r="U597" s="107"/>
      <c r="V597" s="107"/>
      <c r="W597" s="107"/>
      <c r="X597" s="107"/>
      <c r="Y597" s="107"/>
      <c r="Z597" s="107"/>
    </row>
    <row r="598" spans="1:26" ht="15.75" customHeight="1">
      <c r="A598" s="107"/>
      <c r="B598" s="107"/>
      <c r="C598" s="107"/>
      <c r="D598" s="107"/>
      <c r="E598" s="107"/>
      <c r="F598" s="107"/>
      <c r="G598" s="479"/>
      <c r="H598" s="107"/>
      <c r="I598" s="107"/>
      <c r="J598" s="107"/>
      <c r="K598" s="107"/>
      <c r="L598" s="107"/>
      <c r="M598" s="109"/>
      <c r="N598" s="109"/>
      <c r="O598" s="107"/>
      <c r="P598" s="107"/>
      <c r="Q598" s="107"/>
      <c r="R598" s="107"/>
      <c r="S598" s="107"/>
      <c r="T598" s="107"/>
      <c r="U598" s="107"/>
      <c r="V598" s="107"/>
      <c r="W598" s="107"/>
      <c r="X598" s="107"/>
      <c r="Y598" s="107"/>
      <c r="Z598" s="107"/>
    </row>
    <row r="599" spans="1:26" ht="15.75" customHeight="1">
      <c r="A599" s="107"/>
      <c r="B599" s="107"/>
      <c r="C599" s="107"/>
      <c r="D599" s="107"/>
      <c r="E599" s="107"/>
      <c r="F599" s="107"/>
      <c r="G599" s="479"/>
      <c r="H599" s="107"/>
      <c r="I599" s="107"/>
      <c r="J599" s="107"/>
      <c r="K599" s="107"/>
      <c r="L599" s="107"/>
      <c r="M599" s="109"/>
      <c r="N599" s="109"/>
      <c r="O599" s="107"/>
      <c r="P599" s="107"/>
      <c r="Q599" s="107"/>
      <c r="R599" s="107"/>
      <c r="S599" s="107"/>
      <c r="T599" s="107"/>
      <c r="U599" s="107"/>
      <c r="V599" s="107"/>
      <c r="W599" s="107"/>
      <c r="X599" s="107"/>
      <c r="Y599" s="107"/>
      <c r="Z599" s="107"/>
    </row>
    <row r="600" spans="1:26" ht="15.75" customHeight="1">
      <c r="A600" s="107"/>
      <c r="B600" s="107"/>
      <c r="C600" s="107"/>
      <c r="D600" s="107"/>
      <c r="E600" s="107"/>
      <c r="F600" s="107"/>
      <c r="G600" s="479"/>
      <c r="H600" s="107"/>
      <c r="I600" s="107"/>
      <c r="J600" s="107"/>
      <c r="K600" s="107"/>
      <c r="L600" s="107"/>
      <c r="M600" s="109"/>
      <c r="N600" s="109"/>
      <c r="O600" s="107"/>
      <c r="P600" s="107"/>
      <c r="Q600" s="107"/>
      <c r="R600" s="107"/>
      <c r="S600" s="107"/>
      <c r="T600" s="107"/>
      <c r="U600" s="107"/>
      <c r="V600" s="107"/>
      <c r="W600" s="107"/>
      <c r="X600" s="107"/>
      <c r="Y600" s="107"/>
      <c r="Z600" s="107"/>
    </row>
    <row r="601" spans="1:26" ht="15.75" customHeight="1">
      <c r="A601" s="107"/>
      <c r="B601" s="107"/>
      <c r="C601" s="107"/>
      <c r="D601" s="107"/>
      <c r="E601" s="107"/>
      <c r="F601" s="107"/>
      <c r="G601" s="479"/>
      <c r="H601" s="107"/>
      <c r="I601" s="107"/>
      <c r="J601" s="107"/>
      <c r="K601" s="107"/>
      <c r="L601" s="107"/>
      <c r="M601" s="109"/>
      <c r="N601" s="109"/>
      <c r="O601" s="107"/>
      <c r="P601" s="107"/>
      <c r="Q601" s="107"/>
      <c r="R601" s="107"/>
      <c r="S601" s="107"/>
      <c r="T601" s="107"/>
      <c r="U601" s="107"/>
      <c r="V601" s="107"/>
      <c r="W601" s="107"/>
      <c r="X601" s="107"/>
      <c r="Y601" s="107"/>
      <c r="Z601" s="107"/>
    </row>
    <row r="602" spans="1:26" ht="15.75" customHeight="1">
      <c r="A602" s="107"/>
      <c r="B602" s="107"/>
      <c r="C602" s="107"/>
      <c r="D602" s="107"/>
      <c r="E602" s="107"/>
      <c r="F602" s="107"/>
      <c r="G602" s="479"/>
      <c r="H602" s="107"/>
      <c r="I602" s="107"/>
      <c r="J602" s="107"/>
      <c r="K602" s="107"/>
      <c r="L602" s="107"/>
      <c r="M602" s="109"/>
      <c r="N602" s="109"/>
      <c r="O602" s="107"/>
      <c r="P602" s="107"/>
      <c r="Q602" s="107"/>
      <c r="R602" s="107"/>
      <c r="S602" s="107"/>
      <c r="T602" s="107"/>
      <c r="U602" s="107"/>
      <c r="V602" s="107"/>
      <c r="W602" s="107"/>
      <c r="X602" s="107"/>
      <c r="Y602" s="107"/>
      <c r="Z602" s="107"/>
    </row>
    <row r="603" spans="1:26" ht="15.75" customHeight="1">
      <c r="A603" s="107"/>
      <c r="B603" s="107"/>
      <c r="C603" s="107"/>
      <c r="D603" s="107"/>
      <c r="E603" s="107"/>
      <c r="F603" s="107"/>
      <c r="G603" s="479"/>
      <c r="H603" s="107"/>
      <c r="I603" s="107"/>
      <c r="J603" s="107"/>
      <c r="K603" s="107"/>
      <c r="L603" s="107"/>
      <c r="M603" s="109"/>
      <c r="N603" s="109"/>
      <c r="O603" s="107"/>
      <c r="P603" s="107"/>
      <c r="Q603" s="107"/>
      <c r="R603" s="107"/>
      <c r="S603" s="107"/>
      <c r="T603" s="107"/>
      <c r="U603" s="107"/>
      <c r="V603" s="107"/>
      <c r="W603" s="107"/>
      <c r="X603" s="107"/>
      <c r="Y603" s="107"/>
      <c r="Z603" s="107"/>
    </row>
    <row r="604" spans="1:26" ht="15.75" customHeight="1">
      <c r="A604" s="107"/>
      <c r="B604" s="107"/>
      <c r="C604" s="107"/>
      <c r="D604" s="107"/>
      <c r="E604" s="107"/>
      <c r="F604" s="107"/>
      <c r="G604" s="479"/>
      <c r="H604" s="107"/>
      <c r="I604" s="107"/>
      <c r="J604" s="107"/>
      <c r="K604" s="107"/>
      <c r="L604" s="107"/>
      <c r="M604" s="109"/>
      <c r="N604" s="109"/>
      <c r="O604" s="107"/>
      <c r="P604" s="107"/>
      <c r="Q604" s="107"/>
      <c r="R604" s="107"/>
      <c r="S604" s="107"/>
      <c r="T604" s="107"/>
      <c r="U604" s="107"/>
      <c r="V604" s="107"/>
      <c r="W604" s="107"/>
      <c r="X604" s="107"/>
      <c r="Y604" s="107"/>
      <c r="Z604" s="107"/>
    </row>
    <row r="605" spans="1:26" ht="15.75" customHeight="1">
      <c r="A605" s="107"/>
      <c r="B605" s="107"/>
      <c r="C605" s="107"/>
      <c r="D605" s="107"/>
      <c r="E605" s="107"/>
      <c r="F605" s="107"/>
      <c r="G605" s="479"/>
      <c r="H605" s="107"/>
      <c r="I605" s="107"/>
      <c r="J605" s="107"/>
      <c r="K605" s="107"/>
      <c r="L605" s="107"/>
      <c r="M605" s="109"/>
      <c r="N605" s="109"/>
      <c r="O605" s="107"/>
      <c r="P605" s="107"/>
      <c r="Q605" s="107"/>
      <c r="R605" s="107"/>
      <c r="S605" s="107"/>
      <c r="T605" s="107"/>
      <c r="U605" s="107"/>
      <c r="V605" s="107"/>
      <c r="W605" s="107"/>
      <c r="X605" s="107"/>
      <c r="Y605" s="107"/>
      <c r="Z605" s="107"/>
    </row>
    <row r="606" spans="1:26" ht="15.75" customHeight="1">
      <c r="A606" s="107"/>
      <c r="B606" s="107"/>
      <c r="C606" s="107"/>
      <c r="D606" s="107"/>
      <c r="E606" s="107"/>
      <c r="F606" s="107"/>
      <c r="G606" s="479"/>
      <c r="H606" s="107"/>
      <c r="I606" s="107"/>
      <c r="J606" s="107"/>
      <c r="K606" s="107"/>
      <c r="L606" s="107"/>
      <c r="M606" s="109"/>
      <c r="N606" s="109"/>
      <c r="O606" s="107"/>
      <c r="P606" s="107"/>
      <c r="Q606" s="107"/>
      <c r="R606" s="107"/>
      <c r="S606" s="107"/>
      <c r="T606" s="107"/>
      <c r="U606" s="107"/>
      <c r="V606" s="107"/>
      <c r="W606" s="107"/>
      <c r="X606" s="107"/>
      <c r="Y606" s="107"/>
      <c r="Z606" s="107"/>
    </row>
    <row r="607" spans="1:26" ht="15.75" customHeight="1">
      <c r="A607" s="107"/>
      <c r="B607" s="107"/>
      <c r="C607" s="107"/>
      <c r="D607" s="107"/>
      <c r="E607" s="107"/>
      <c r="F607" s="107"/>
      <c r="G607" s="479"/>
      <c r="H607" s="107"/>
      <c r="I607" s="107"/>
      <c r="J607" s="107"/>
      <c r="K607" s="107"/>
      <c r="L607" s="107"/>
      <c r="M607" s="109"/>
      <c r="N607" s="109"/>
      <c r="O607" s="107"/>
      <c r="P607" s="107"/>
      <c r="Q607" s="107"/>
      <c r="R607" s="107"/>
      <c r="S607" s="107"/>
      <c r="T607" s="107"/>
      <c r="U607" s="107"/>
      <c r="V607" s="107"/>
      <c r="W607" s="107"/>
      <c r="X607" s="107"/>
      <c r="Y607" s="107"/>
      <c r="Z607" s="107"/>
    </row>
    <row r="608" spans="1:26" ht="15.75" customHeight="1">
      <c r="A608" s="107"/>
      <c r="B608" s="107"/>
      <c r="C608" s="107"/>
      <c r="D608" s="107"/>
      <c r="E608" s="107"/>
      <c r="F608" s="107"/>
      <c r="G608" s="479"/>
      <c r="H608" s="107"/>
      <c r="I608" s="107"/>
      <c r="J608" s="107"/>
      <c r="K608" s="107"/>
      <c r="L608" s="107"/>
      <c r="M608" s="109"/>
      <c r="N608" s="109"/>
      <c r="O608" s="107"/>
      <c r="P608" s="107"/>
      <c r="Q608" s="107"/>
      <c r="R608" s="107"/>
      <c r="S608" s="107"/>
      <c r="T608" s="107"/>
      <c r="U608" s="107"/>
      <c r="V608" s="107"/>
      <c r="W608" s="107"/>
      <c r="X608" s="107"/>
      <c r="Y608" s="107"/>
      <c r="Z608" s="107"/>
    </row>
    <row r="609" spans="1:26" ht="15.75" customHeight="1">
      <c r="A609" s="107"/>
      <c r="B609" s="107"/>
      <c r="C609" s="107"/>
      <c r="D609" s="107"/>
      <c r="E609" s="107"/>
      <c r="F609" s="107"/>
      <c r="G609" s="479"/>
      <c r="H609" s="107"/>
      <c r="I609" s="107"/>
      <c r="J609" s="107"/>
      <c r="K609" s="107"/>
      <c r="L609" s="107"/>
      <c r="M609" s="109"/>
      <c r="N609" s="109"/>
      <c r="O609" s="107"/>
      <c r="P609" s="107"/>
      <c r="Q609" s="107"/>
      <c r="R609" s="107"/>
      <c r="S609" s="107"/>
      <c r="T609" s="107"/>
      <c r="U609" s="107"/>
      <c r="V609" s="107"/>
      <c r="W609" s="107"/>
      <c r="X609" s="107"/>
      <c r="Y609" s="107"/>
      <c r="Z609" s="107"/>
    </row>
    <row r="610" spans="1:26" ht="15.75" customHeight="1">
      <c r="A610" s="107"/>
      <c r="B610" s="107"/>
      <c r="C610" s="107"/>
      <c r="D610" s="107"/>
      <c r="E610" s="107"/>
      <c r="F610" s="107"/>
      <c r="G610" s="479"/>
      <c r="H610" s="107"/>
      <c r="I610" s="107"/>
      <c r="J610" s="107"/>
      <c r="K610" s="107"/>
      <c r="L610" s="107"/>
      <c r="M610" s="109"/>
      <c r="N610" s="109"/>
      <c r="O610" s="107"/>
      <c r="P610" s="107"/>
      <c r="Q610" s="107"/>
      <c r="R610" s="107"/>
      <c r="S610" s="107"/>
      <c r="T610" s="107"/>
      <c r="U610" s="107"/>
      <c r="V610" s="107"/>
      <c r="W610" s="107"/>
      <c r="X610" s="107"/>
      <c r="Y610" s="107"/>
      <c r="Z610" s="107"/>
    </row>
    <row r="611" spans="1:26" ht="15.75" customHeight="1">
      <c r="A611" s="107"/>
      <c r="B611" s="107"/>
      <c r="C611" s="107"/>
      <c r="D611" s="107"/>
      <c r="E611" s="107"/>
      <c r="F611" s="107"/>
      <c r="G611" s="479"/>
      <c r="H611" s="107"/>
      <c r="I611" s="107"/>
      <c r="J611" s="107"/>
      <c r="K611" s="107"/>
      <c r="L611" s="107"/>
      <c r="M611" s="109"/>
      <c r="N611" s="109"/>
      <c r="O611" s="107"/>
      <c r="P611" s="107"/>
      <c r="Q611" s="107"/>
      <c r="R611" s="107"/>
      <c r="S611" s="107"/>
      <c r="T611" s="107"/>
      <c r="U611" s="107"/>
      <c r="V611" s="107"/>
      <c r="W611" s="107"/>
      <c r="X611" s="107"/>
      <c r="Y611" s="107"/>
      <c r="Z611" s="107"/>
    </row>
    <row r="612" spans="1:26" ht="15.75" customHeight="1">
      <c r="A612" s="107"/>
      <c r="B612" s="107"/>
      <c r="C612" s="107"/>
      <c r="D612" s="107"/>
      <c r="E612" s="107"/>
      <c r="F612" s="107"/>
      <c r="G612" s="479"/>
      <c r="H612" s="107"/>
      <c r="I612" s="107"/>
      <c r="J612" s="107"/>
      <c r="K612" s="107"/>
      <c r="L612" s="107"/>
      <c r="M612" s="109"/>
      <c r="N612" s="109"/>
      <c r="O612" s="107"/>
      <c r="P612" s="107"/>
      <c r="Q612" s="107"/>
      <c r="R612" s="107"/>
      <c r="S612" s="107"/>
      <c r="T612" s="107"/>
      <c r="U612" s="107"/>
      <c r="V612" s="107"/>
      <c r="W612" s="107"/>
      <c r="X612" s="107"/>
      <c r="Y612" s="107"/>
      <c r="Z612" s="107"/>
    </row>
    <row r="613" spans="1:26" ht="15.75" customHeight="1">
      <c r="A613" s="107"/>
      <c r="B613" s="107"/>
      <c r="C613" s="107"/>
      <c r="D613" s="107"/>
      <c r="E613" s="107"/>
      <c r="F613" s="107"/>
      <c r="G613" s="479"/>
      <c r="H613" s="107"/>
      <c r="I613" s="107"/>
      <c r="J613" s="107"/>
      <c r="K613" s="107"/>
      <c r="L613" s="107"/>
      <c r="M613" s="109"/>
      <c r="N613" s="109"/>
      <c r="O613" s="107"/>
      <c r="P613" s="107"/>
      <c r="Q613" s="107"/>
      <c r="R613" s="107"/>
      <c r="S613" s="107"/>
      <c r="T613" s="107"/>
      <c r="U613" s="107"/>
      <c r="V613" s="107"/>
      <c r="W613" s="107"/>
      <c r="X613" s="107"/>
      <c r="Y613" s="107"/>
      <c r="Z613" s="107"/>
    </row>
    <row r="614" spans="1:26" ht="15.75" customHeight="1">
      <c r="A614" s="107"/>
      <c r="B614" s="107"/>
      <c r="C614" s="107"/>
      <c r="D614" s="107"/>
      <c r="E614" s="107"/>
      <c r="F614" s="107"/>
      <c r="G614" s="479"/>
      <c r="H614" s="107"/>
      <c r="I614" s="107"/>
      <c r="J614" s="107"/>
      <c r="K614" s="107"/>
      <c r="L614" s="107"/>
      <c r="M614" s="109"/>
      <c r="N614" s="109"/>
      <c r="O614" s="107"/>
      <c r="P614" s="107"/>
      <c r="Q614" s="107"/>
      <c r="R614" s="107"/>
      <c r="S614" s="107"/>
      <c r="T614" s="107"/>
      <c r="U614" s="107"/>
      <c r="V614" s="107"/>
      <c r="W614" s="107"/>
      <c r="X614" s="107"/>
      <c r="Y614" s="107"/>
      <c r="Z614" s="107"/>
    </row>
    <row r="615" spans="1:26" ht="15.75" customHeight="1">
      <c r="A615" s="107"/>
      <c r="B615" s="107"/>
      <c r="C615" s="107"/>
      <c r="D615" s="107"/>
      <c r="E615" s="107"/>
      <c r="F615" s="107"/>
      <c r="G615" s="479"/>
      <c r="H615" s="107"/>
      <c r="I615" s="107"/>
      <c r="J615" s="107"/>
      <c r="K615" s="107"/>
      <c r="L615" s="107"/>
      <c r="M615" s="109"/>
      <c r="N615" s="109"/>
      <c r="O615" s="107"/>
      <c r="P615" s="107"/>
      <c r="Q615" s="107"/>
      <c r="R615" s="107"/>
      <c r="S615" s="107"/>
      <c r="T615" s="107"/>
      <c r="U615" s="107"/>
      <c r="V615" s="107"/>
      <c r="W615" s="107"/>
      <c r="X615" s="107"/>
      <c r="Y615" s="107"/>
      <c r="Z615" s="107"/>
    </row>
    <row r="616" spans="1:26" ht="15.75" customHeight="1">
      <c r="A616" s="107"/>
      <c r="B616" s="107"/>
      <c r="C616" s="107"/>
      <c r="D616" s="107"/>
      <c r="E616" s="107"/>
      <c r="F616" s="107"/>
      <c r="G616" s="479"/>
      <c r="H616" s="107"/>
      <c r="I616" s="107"/>
      <c r="J616" s="107"/>
      <c r="K616" s="107"/>
      <c r="L616" s="107"/>
      <c r="M616" s="109"/>
      <c r="N616" s="109"/>
      <c r="O616" s="107"/>
      <c r="P616" s="107"/>
      <c r="Q616" s="107"/>
      <c r="R616" s="107"/>
      <c r="S616" s="107"/>
      <c r="T616" s="107"/>
      <c r="U616" s="107"/>
      <c r="V616" s="107"/>
      <c r="W616" s="107"/>
      <c r="X616" s="107"/>
      <c r="Y616" s="107"/>
      <c r="Z616" s="107"/>
    </row>
    <row r="617" spans="1:26" ht="15.75" customHeight="1">
      <c r="A617" s="107"/>
      <c r="B617" s="107"/>
      <c r="C617" s="107"/>
      <c r="D617" s="107"/>
      <c r="E617" s="107"/>
      <c r="F617" s="107"/>
      <c r="G617" s="479"/>
      <c r="H617" s="107"/>
      <c r="I617" s="107"/>
      <c r="J617" s="107"/>
      <c r="K617" s="107"/>
      <c r="L617" s="107"/>
      <c r="M617" s="109"/>
      <c r="N617" s="109"/>
      <c r="O617" s="107"/>
      <c r="P617" s="107"/>
      <c r="Q617" s="107"/>
      <c r="R617" s="107"/>
      <c r="S617" s="107"/>
      <c r="T617" s="107"/>
      <c r="U617" s="107"/>
      <c r="V617" s="107"/>
      <c r="W617" s="107"/>
      <c r="X617" s="107"/>
      <c r="Y617" s="107"/>
      <c r="Z617" s="107"/>
    </row>
    <row r="618" spans="1:26" ht="15.75" customHeight="1">
      <c r="A618" s="107"/>
      <c r="B618" s="107"/>
      <c r="C618" s="107"/>
      <c r="D618" s="107"/>
      <c r="E618" s="107"/>
      <c r="F618" s="107"/>
      <c r="G618" s="479"/>
      <c r="H618" s="107"/>
      <c r="I618" s="107"/>
      <c r="J618" s="107"/>
      <c r="K618" s="107"/>
      <c r="L618" s="107"/>
      <c r="M618" s="109"/>
      <c r="N618" s="109"/>
      <c r="O618" s="107"/>
      <c r="P618" s="107"/>
      <c r="Q618" s="107"/>
      <c r="R618" s="107"/>
      <c r="S618" s="107"/>
      <c r="T618" s="107"/>
      <c r="U618" s="107"/>
      <c r="V618" s="107"/>
      <c r="W618" s="107"/>
      <c r="X618" s="107"/>
      <c r="Y618" s="107"/>
      <c r="Z618" s="107"/>
    </row>
    <row r="619" spans="1:26" ht="15.75" customHeight="1">
      <c r="A619" s="107"/>
      <c r="B619" s="107"/>
      <c r="C619" s="107"/>
      <c r="D619" s="107"/>
      <c r="E619" s="107"/>
      <c r="F619" s="107"/>
      <c r="G619" s="479"/>
      <c r="H619" s="107"/>
      <c r="I619" s="107"/>
      <c r="J619" s="107"/>
      <c r="K619" s="107"/>
      <c r="L619" s="107"/>
      <c r="M619" s="109"/>
      <c r="N619" s="109"/>
      <c r="O619" s="107"/>
      <c r="P619" s="107"/>
      <c r="Q619" s="107"/>
      <c r="R619" s="107"/>
      <c r="S619" s="107"/>
      <c r="T619" s="107"/>
      <c r="U619" s="107"/>
      <c r="V619" s="107"/>
      <c r="W619" s="107"/>
      <c r="X619" s="107"/>
      <c r="Y619" s="107"/>
      <c r="Z619" s="107"/>
    </row>
    <row r="620" spans="1:26" ht="15.75" customHeight="1">
      <c r="A620" s="107"/>
      <c r="B620" s="107"/>
      <c r="C620" s="107"/>
      <c r="D620" s="107"/>
      <c r="E620" s="107"/>
      <c r="F620" s="107"/>
      <c r="G620" s="479"/>
      <c r="H620" s="107"/>
      <c r="I620" s="107"/>
      <c r="J620" s="107"/>
      <c r="K620" s="107"/>
      <c r="L620" s="107"/>
      <c r="M620" s="109"/>
      <c r="N620" s="109"/>
      <c r="O620" s="107"/>
      <c r="P620" s="107"/>
      <c r="Q620" s="107"/>
      <c r="R620" s="107"/>
      <c r="S620" s="107"/>
      <c r="T620" s="107"/>
      <c r="U620" s="107"/>
      <c r="V620" s="107"/>
      <c r="W620" s="107"/>
      <c r="X620" s="107"/>
      <c r="Y620" s="107"/>
      <c r="Z620" s="107"/>
    </row>
    <row r="621" spans="1:26" ht="15.75" customHeight="1">
      <c r="A621" s="107"/>
      <c r="B621" s="107"/>
      <c r="C621" s="107"/>
      <c r="D621" s="107"/>
      <c r="E621" s="107"/>
      <c r="F621" s="107"/>
      <c r="G621" s="479"/>
      <c r="H621" s="107"/>
      <c r="I621" s="107"/>
      <c r="J621" s="107"/>
      <c r="K621" s="107"/>
      <c r="L621" s="107"/>
      <c r="M621" s="109"/>
      <c r="N621" s="109"/>
      <c r="O621" s="107"/>
      <c r="P621" s="107"/>
      <c r="Q621" s="107"/>
      <c r="R621" s="107"/>
      <c r="S621" s="107"/>
      <c r="T621" s="107"/>
      <c r="U621" s="107"/>
      <c r="V621" s="107"/>
      <c r="W621" s="107"/>
      <c r="X621" s="107"/>
      <c r="Y621" s="107"/>
      <c r="Z621" s="107"/>
    </row>
    <row r="622" spans="1:26" ht="15.75" customHeight="1">
      <c r="A622" s="107"/>
      <c r="B622" s="107"/>
      <c r="C622" s="107"/>
      <c r="D622" s="107"/>
      <c r="E622" s="107"/>
      <c r="F622" s="107"/>
      <c r="G622" s="479"/>
      <c r="H622" s="107"/>
      <c r="I622" s="107"/>
      <c r="J622" s="107"/>
      <c r="K622" s="107"/>
      <c r="L622" s="107"/>
      <c r="M622" s="109"/>
      <c r="N622" s="109"/>
      <c r="O622" s="107"/>
      <c r="P622" s="107"/>
      <c r="Q622" s="107"/>
      <c r="R622" s="107"/>
      <c r="S622" s="107"/>
      <c r="T622" s="107"/>
      <c r="U622" s="107"/>
      <c r="V622" s="107"/>
      <c r="W622" s="107"/>
      <c r="X622" s="107"/>
      <c r="Y622" s="107"/>
      <c r="Z622" s="107"/>
    </row>
    <row r="623" spans="1:26" ht="15.75" customHeight="1">
      <c r="A623" s="107"/>
      <c r="B623" s="107"/>
      <c r="C623" s="107"/>
      <c r="D623" s="107"/>
      <c r="E623" s="107"/>
      <c r="F623" s="107"/>
      <c r="G623" s="479"/>
      <c r="H623" s="107"/>
      <c r="I623" s="107"/>
      <c r="J623" s="107"/>
      <c r="K623" s="107"/>
      <c r="L623" s="107"/>
      <c r="M623" s="109"/>
      <c r="N623" s="109"/>
      <c r="O623" s="107"/>
      <c r="P623" s="107"/>
      <c r="Q623" s="107"/>
      <c r="R623" s="107"/>
      <c r="S623" s="107"/>
      <c r="T623" s="107"/>
      <c r="U623" s="107"/>
      <c r="V623" s="107"/>
      <c r="W623" s="107"/>
      <c r="X623" s="107"/>
      <c r="Y623" s="107"/>
      <c r="Z623" s="107"/>
    </row>
    <row r="624" spans="1:26" ht="15.75" customHeight="1">
      <c r="A624" s="107"/>
      <c r="B624" s="107"/>
      <c r="C624" s="107"/>
      <c r="D624" s="107"/>
      <c r="E624" s="107"/>
      <c r="F624" s="107"/>
      <c r="G624" s="479"/>
      <c r="H624" s="107"/>
      <c r="I624" s="107"/>
      <c r="J624" s="107"/>
      <c r="K624" s="107"/>
      <c r="L624" s="107"/>
      <c r="M624" s="109"/>
      <c r="N624" s="109"/>
      <c r="O624" s="107"/>
      <c r="P624" s="107"/>
      <c r="Q624" s="107"/>
      <c r="R624" s="107"/>
      <c r="S624" s="107"/>
      <c r="T624" s="107"/>
      <c r="U624" s="107"/>
      <c r="V624" s="107"/>
      <c r="W624" s="107"/>
      <c r="X624" s="107"/>
      <c r="Y624" s="107"/>
      <c r="Z624" s="107"/>
    </row>
    <row r="625" spans="1:26" ht="15.75" customHeight="1">
      <c r="A625" s="107"/>
      <c r="B625" s="107"/>
      <c r="C625" s="107"/>
      <c r="D625" s="107"/>
      <c r="E625" s="107"/>
      <c r="F625" s="107"/>
      <c r="G625" s="479"/>
      <c r="H625" s="107"/>
      <c r="I625" s="107"/>
      <c r="J625" s="107"/>
      <c r="K625" s="107"/>
      <c r="L625" s="107"/>
      <c r="M625" s="109"/>
      <c r="N625" s="109"/>
      <c r="O625" s="107"/>
      <c r="P625" s="107"/>
      <c r="Q625" s="107"/>
      <c r="R625" s="107"/>
      <c r="S625" s="107"/>
      <c r="T625" s="107"/>
      <c r="U625" s="107"/>
      <c r="V625" s="107"/>
      <c r="W625" s="107"/>
      <c r="X625" s="107"/>
      <c r="Y625" s="107"/>
      <c r="Z625" s="107"/>
    </row>
    <row r="626" spans="1:26" ht="15.75" customHeight="1">
      <c r="A626" s="107"/>
      <c r="B626" s="107"/>
      <c r="C626" s="107"/>
      <c r="D626" s="107"/>
      <c r="E626" s="107"/>
      <c r="F626" s="107"/>
      <c r="G626" s="479"/>
      <c r="H626" s="107"/>
      <c r="I626" s="107"/>
      <c r="J626" s="107"/>
      <c r="K626" s="107"/>
      <c r="L626" s="107"/>
      <c r="M626" s="109"/>
      <c r="N626" s="109"/>
      <c r="O626" s="107"/>
      <c r="P626" s="107"/>
      <c r="Q626" s="107"/>
      <c r="R626" s="107"/>
      <c r="S626" s="107"/>
      <c r="T626" s="107"/>
      <c r="U626" s="107"/>
      <c r="V626" s="107"/>
      <c r="W626" s="107"/>
      <c r="X626" s="107"/>
      <c r="Y626" s="107"/>
      <c r="Z626" s="107"/>
    </row>
    <row r="627" spans="1:26" ht="15.75" customHeight="1">
      <c r="A627" s="107"/>
      <c r="B627" s="107"/>
      <c r="C627" s="107"/>
      <c r="D627" s="107"/>
      <c r="E627" s="107"/>
      <c r="F627" s="107"/>
      <c r="G627" s="479"/>
      <c r="H627" s="107"/>
      <c r="I627" s="107"/>
      <c r="J627" s="107"/>
      <c r="K627" s="107"/>
      <c r="L627" s="107"/>
      <c r="M627" s="109"/>
      <c r="N627" s="109"/>
      <c r="O627" s="107"/>
      <c r="P627" s="107"/>
      <c r="Q627" s="107"/>
      <c r="R627" s="107"/>
      <c r="S627" s="107"/>
      <c r="T627" s="107"/>
      <c r="U627" s="107"/>
      <c r="V627" s="107"/>
      <c r="W627" s="107"/>
      <c r="X627" s="107"/>
      <c r="Y627" s="107"/>
      <c r="Z627" s="107"/>
    </row>
    <row r="628" spans="1:26" ht="15.75" customHeight="1">
      <c r="A628" s="107"/>
      <c r="B628" s="107"/>
      <c r="C628" s="107"/>
      <c r="D628" s="107"/>
      <c r="E628" s="107"/>
      <c r="F628" s="107"/>
      <c r="G628" s="479"/>
      <c r="H628" s="107"/>
      <c r="I628" s="107"/>
      <c r="J628" s="107"/>
      <c r="K628" s="107"/>
      <c r="L628" s="107"/>
      <c r="M628" s="109"/>
      <c r="N628" s="109"/>
      <c r="O628" s="107"/>
      <c r="P628" s="107"/>
      <c r="Q628" s="107"/>
      <c r="R628" s="107"/>
      <c r="S628" s="107"/>
      <c r="T628" s="107"/>
      <c r="U628" s="107"/>
      <c r="V628" s="107"/>
      <c r="W628" s="107"/>
      <c r="X628" s="107"/>
      <c r="Y628" s="107"/>
      <c r="Z628" s="107"/>
    </row>
    <row r="629" spans="1:26" ht="15.75" customHeight="1">
      <c r="A629" s="107"/>
      <c r="B629" s="107"/>
      <c r="C629" s="107"/>
      <c r="D629" s="107"/>
      <c r="E629" s="107"/>
      <c r="F629" s="107"/>
      <c r="G629" s="479"/>
      <c r="H629" s="107"/>
      <c r="I629" s="107"/>
      <c r="J629" s="107"/>
      <c r="K629" s="107"/>
      <c r="L629" s="107"/>
      <c r="M629" s="109"/>
      <c r="N629" s="109"/>
      <c r="O629" s="107"/>
      <c r="P629" s="107"/>
      <c r="Q629" s="107"/>
      <c r="R629" s="107"/>
      <c r="S629" s="107"/>
      <c r="T629" s="107"/>
      <c r="U629" s="107"/>
      <c r="V629" s="107"/>
      <c r="W629" s="107"/>
      <c r="X629" s="107"/>
      <c r="Y629" s="107"/>
      <c r="Z629" s="107"/>
    </row>
    <row r="630" spans="1:26" ht="15.75" customHeight="1">
      <c r="A630" s="107"/>
      <c r="B630" s="107"/>
      <c r="C630" s="107"/>
      <c r="D630" s="107"/>
      <c r="E630" s="107"/>
      <c r="F630" s="107"/>
      <c r="G630" s="479"/>
      <c r="H630" s="107"/>
      <c r="I630" s="107"/>
      <c r="J630" s="107"/>
      <c r="K630" s="107"/>
      <c r="L630" s="107"/>
      <c r="M630" s="109"/>
      <c r="N630" s="109"/>
      <c r="O630" s="107"/>
      <c r="P630" s="107"/>
      <c r="Q630" s="107"/>
      <c r="R630" s="107"/>
      <c r="S630" s="107"/>
      <c r="T630" s="107"/>
      <c r="U630" s="107"/>
      <c r="V630" s="107"/>
      <c r="W630" s="107"/>
      <c r="X630" s="107"/>
      <c r="Y630" s="107"/>
      <c r="Z630" s="107"/>
    </row>
    <row r="631" spans="1:26" ht="15.75" customHeight="1">
      <c r="A631" s="107"/>
      <c r="B631" s="107"/>
      <c r="C631" s="107"/>
      <c r="D631" s="107"/>
      <c r="E631" s="107"/>
      <c r="F631" s="107"/>
      <c r="G631" s="479"/>
      <c r="H631" s="107"/>
      <c r="I631" s="107"/>
      <c r="J631" s="107"/>
      <c r="K631" s="107"/>
      <c r="L631" s="107"/>
      <c r="M631" s="109"/>
      <c r="N631" s="109"/>
      <c r="O631" s="107"/>
      <c r="P631" s="107"/>
      <c r="Q631" s="107"/>
      <c r="R631" s="107"/>
      <c r="S631" s="107"/>
      <c r="T631" s="107"/>
      <c r="U631" s="107"/>
      <c r="V631" s="107"/>
      <c r="W631" s="107"/>
      <c r="X631" s="107"/>
      <c r="Y631" s="107"/>
      <c r="Z631" s="107"/>
    </row>
    <row r="632" spans="1:26" ht="15.75" customHeight="1">
      <c r="A632" s="107"/>
      <c r="B632" s="107"/>
      <c r="C632" s="107"/>
      <c r="D632" s="107"/>
      <c r="E632" s="107"/>
      <c r="F632" s="107"/>
      <c r="G632" s="479"/>
      <c r="H632" s="107"/>
      <c r="I632" s="107"/>
      <c r="J632" s="107"/>
      <c r="K632" s="107"/>
      <c r="L632" s="107"/>
      <c r="M632" s="109"/>
      <c r="N632" s="109"/>
      <c r="O632" s="107"/>
      <c r="P632" s="107"/>
      <c r="Q632" s="107"/>
      <c r="R632" s="107"/>
      <c r="S632" s="107"/>
      <c r="T632" s="107"/>
      <c r="U632" s="107"/>
      <c r="V632" s="107"/>
      <c r="W632" s="107"/>
      <c r="X632" s="107"/>
      <c r="Y632" s="107"/>
      <c r="Z632" s="107"/>
    </row>
    <row r="633" spans="1:26" ht="15.75" customHeight="1">
      <c r="A633" s="107"/>
      <c r="B633" s="107"/>
      <c r="C633" s="107"/>
      <c r="D633" s="107"/>
      <c r="E633" s="107"/>
      <c r="F633" s="107"/>
      <c r="G633" s="479"/>
      <c r="H633" s="107"/>
      <c r="I633" s="107"/>
      <c r="J633" s="107"/>
      <c r="K633" s="107"/>
      <c r="L633" s="107"/>
      <c r="M633" s="109"/>
      <c r="N633" s="109"/>
      <c r="O633" s="107"/>
      <c r="P633" s="107"/>
      <c r="Q633" s="107"/>
      <c r="R633" s="107"/>
      <c r="S633" s="107"/>
      <c r="T633" s="107"/>
      <c r="U633" s="107"/>
      <c r="V633" s="107"/>
      <c r="W633" s="107"/>
      <c r="X633" s="107"/>
      <c r="Y633" s="107"/>
      <c r="Z633" s="107"/>
    </row>
    <row r="634" spans="1:26" ht="15.75" customHeight="1">
      <c r="A634" s="107"/>
      <c r="B634" s="107"/>
      <c r="C634" s="107"/>
      <c r="D634" s="107"/>
      <c r="E634" s="107"/>
      <c r="F634" s="107"/>
      <c r="G634" s="479"/>
      <c r="H634" s="107"/>
      <c r="I634" s="107"/>
      <c r="J634" s="107"/>
      <c r="K634" s="107"/>
      <c r="L634" s="107"/>
      <c r="M634" s="109"/>
      <c r="N634" s="109"/>
      <c r="O634" s="107"/>
      <c r="P634" s="107"/>
      <c r="Q634" s="107"/>
      <c r="R634" s="107"/>
      <c r="S634" s="107"/>
      <c r="T634" s="107"/>
      <c r="U634" s="107"/>
      <c r="V634" s="107"/>
      <c r="W634" s="107"/>
      <c r="X634" s="107"/>
      <c r="Y634" s="107"/>
      <c r="Z634" s="107"/>
    </row>
    <row r="635" spans="1:26" ht="15.75" customHeight="1">
      <c r="A635" s="107"/>
      <c r="B635" s="107"/>
      <c r="C635" s="107"/>
      <c r="D635" s="107"/>
      <c r="E635" s="107"/>
      <c r="F635" s="107"/>
      <c r="G635" s="479"/>
      <c r="H635" s="107"/>
      <c r="I635" s="107"/>
      <c r="J635" s="107"/>
      <c r="K635" s="107"/>
      <c r="L635" s="107"/>
      <c r="M635" s="109"/>
      <c r="N635" s="109"/>
      <c r="O635" s="107"/>
      <c r="P635" s="107"/>
      <c r="Q635" s="107"/>
      <c r="R635" s="107"/>
      <c r="S635" s="107"/>
      <c r="T635" s="107"/>
      <c r="U635" s="107"/>
      <c r="V635" s="107"/>
      <c r="W635" s="107"/>
      <c r="X635" s="107"/>
      <c r="Y635" s="107"/>
      <c r="Z635" s="107"/>
    </row>
    <row r="636" spans="1:26" ht="15.75" customHeight="1">
      <c r="A636" s="107"/>
      <c r="B636" s="107"/>
      <c r="C636" s="107"/>
      <c r="D636" s="107"/>
      <c r="E636" s="107"/>
      <c r="F636" s="107"/>
      <c r="G636" s="479"/>
      <c r="H636" s="107"/>
      <c r="I636" s="107"/>
      <c r="J636" s="107"/>
      <c r="K636" s="107"/>
      <c r="L636" s="107"/>
      <c r="M636" s="109"/>
      <c r="N636" s="109"/>
      <c r="O636" s="107"/>
      <c r="P636" s="107"/>
      <c r="Q636" s="107"/>
      <c r="R636" s="107"/>
      <c r="S636" s="107"/>
      <c r="T636" s="107"/>
      <c r="U636" s="107"/>
      <c r="V636" s="107"/>
      <c r="W636" s="107"/>
      <c r="X636" s="107"/>
      <c r="Y636" s="107"/>
      <c r="Z636" s="107"/>
    </row>
    <row r="637" spans="1:26" ht="15.75" customHeight="1">
      <c r="A637" s="107"/>
      <c r="B637" s="107"/>
      <c r="C637" s="107"/>
      <c r="D637" s="107"/>
      <c r="E637" s="107"/>
      <c r="F637" s="107"/>
      <c r="G637" s="479"/>
      <c r="H637" s="107"/>
      <c r="I637" s="107"/>
      <c r="J637" s="107"/>
      <c r="K637" s="107"/>
      <c r="L637" s="107"/>
      <c r="M637" s="109"/>
      <c r="N637" s="109"/>
      <c r="O637" s="107"/>
      <c r="P637" s="107"/>
      <c r="Q637" s="107"/>
      <c r="R637" s="107"/>
      <c r="S637" s="107"/>
      <c r="T637" s="107"/>
      <c r="U637" s="107"/>
      <c r="V637" s="107"/>
      <c r="W637" s="107"/>
      <c r="X637" s="107"/>
      <c r="Y637" s="107"/>
      <c r="Z637" s="107"/>
    </row>
    <row r="638" spans="1:26" ht="15.75" customHeight="1">
      <c r="A638" s="107"/>
      <c r="B638" s="107"/>
      <c r="C638" s="107"/>
      <c r="D638" s="107"/>
      <c r="E638" s="107"/>
      <c r="F638" s="107"/>
      <c r="G638" s="479"/>
      <c r="H638" s="107"/>
      <c r="I638" s="107"/>
      <c r="J638" s="107"/>
      <c r="K638" s="107"/>
      <c r="L638" s="107"/>
      <c r="M638" s="109"/>
      <c r="N638" s="109"/>
      <c r="O638" s="107"/>
      <c r="P638" s="107"/>
      <c r="Q638" s="107"/>
      <c r="R638" s="107"/>
      <c r="S638" s="107"/>
      <c r="T638" s="107"/>
      <c r="U638" s="107"/>
      <c r="V638" s="107"/>
      <c r="W638" s="107"/>
      <c r="X638" s="107"/>
      <c r="Y638" s="107"/>
      <c r="Z638" s="107"/>
    </row>
    <row r="639" spans="1:26" ht="15.75" customHeight="1">
      <c r="A639" s="107"/>
      <c r="B639" s="107"/>
      <c r="C639" s="107"/>
      <c r="D639" s="107"/>
      <c r="E639" s="107"/>
      <c r="F639" s="107"/>
      <c r="G639" s="479"/>
      <c r="H639" s="107"/>
      <c r="I639" s="107"/>
      <c r="J639" s="107"/>
      <c r="K639" s="107"/>
      <c r="L639" s="107"/>
      <c r="M639" s="109"/>
      <c r="N639" s="109"/>
      <c r="O639" s="107"/>
      <c r="P639" s="107"/>
      <c r="Q639" s="107"/>
      <c r="R639" s="107"/>
      <c r="S639" s="107"/>
      <c r="T639" s="107"/>
      <c r="U639" s="107"/>
      <c r="V639" s="107"/>
      <c r="W639" s="107"/>
      <c r="X639" s="107"/>
      <c r="Y639" s="107"/>
      <c r="Z639" s="107"/>
    </row>
    <row r="640" spans="1:26" ht="15.75" customHeight="1">
      <c r="A640" s="107"/>
      <c r="B640" s="107"/>
      <c r="C640" s="107"/>
      <c r="D640" s="107"/>
      <c r="E640" s="107"/>
      <c r="F640" s="107"/>
      <c r="G640" s="479"/>
      <c r="H640" s="107"/>
      <c r="I640" s="107"/>
      <c r="J640" s="107"/>
      <c r="K640" s="107"/>
      <c r="L640" s="107"/>
      <c r="M640" s="109"/>
      <c r="N640" s="109"/>
      <c r="O640" s="107"/>
      <c r="P640" s="107"/>
      <c r="Q640" s="107"/>
      <c r="R640" s="107"/>
      <c r="S640" s="107"/>
      <c r="T640" s="107"/>
      <c r="U640" s="107"/>
      <c r="V640" s="107"/>
      <c r="W640" s="107"/>
      <c r="X640" s="107"/>
      <c r="Y640" s="107"/>
      <c r="Z640" s="107"/>
    </row>
    <row r="641" spans="1:26" ht="15.75" customHeight="1">
      <c r="A641" s="107"/>
      <c r="B641" s="107"/>
      <c r="C641" s="107"/>
      <c r="D641" s="107"/>
      <c r="E641" s="107"/>
      <c r="F641" s="107"/>
      <c r="G641" s="479"/>
      <c r="H641" s="107"/>
      <c r="I641" s="107"/>
      <c r="J641" s="107"/>
      <c r="K641" s="107"/>
      <c r="L641" s="107"/>
      <c r="M641" s="109"/>
      <c r="N641" s="109"/>
      <c r="O641" s="107"/>
      <c r="P641" s="107"/>
      <c r="Q641" s="107"/>
      <c r="R641" s="107"/>
      <c r="S641" s="107"/>
      <c r="T641" s="107"/>
      <c r="U641" s="107"/>
      <c r="V641" s="107"/>
      <c r="W641" s="107"/>
      <c r="X641" s="107"/>
      <c r="Y641" s="107"/>
      <c r="Z641" s="107"/>
    </row>
    <row r="642" spans="1:26" ht="15.75" customHeight="1">
      <c r="A642" s="107"/>
      <c r="B642" s="107"/>
      <c r="C642" s="107"/>
      <c r="D642" s="107"/>
      <c r="E642" s="107"/>
      <c r="F642" s="107"/>
      <c r="G642" s="479"/>
      <c r="H642" s="107"/>
      <c r="I642" s="107"/>
      <c r="J642" s="107"/>
      <c r="K642" s="107"/>
      <c r="L642" s="107"/>
      <c r="M642" s="109"/>
      <c r="N642" s="109"/>
      <c r="O642" s="107"/>
      <c r="P642" s="107"/>
      <c r="Q642" s="107"/>
      <c r="R642" s="107"/>
      <c r="S642" s="107"/>
      <c r="T642" s="107"/>
      <c r="U642" s="107"/>
      <c r="V642" s="107"/>
      <c r="W642" s="107"/>
      <c r="X642" s="107"/>
      <c r="Y642" s="107"/>
      <c r="Z642" s="107"/>
    </row>
    <row r="643" spans="1:26" ht="15.75" customHeight="1">
      <c r="A643" s="107"/>
      <c r="B643" s="107"/>
      <c r="C643" s="107"/>
      <c r="D643" s="107"/>
      <c r="E643" s="107"/>
      <c r="F643" s="107"/>
      <c r="G643" s="479"/>
      <c r="H643" s="107"/>
      <c r="I643" s="107"/>
      <c r="J643" s="107"/>
      <c r="K643" s="107"/>
      <c r="L643" s="107"/>
      <c r="M643" s="109"/>
      <c r="N643" s="109"/>
      <c r="O643" s="107"/>
      <c r="P643" s="107"/>
      <c r="Q643" s="107"/>
      <c r="R643" s="107"/>
      <c r="S643" s="107"/>
      <c r="T643" s="107"/>
      <c r="U643" s="107"/>
      <c r="V643" s="107"/>
      <c r="W643" s="107"/>
      <c r="X643" s="107"/>
      <c r="Y643" s="107"/>
      <c r="Z643" s="107"/>
    </row>
    <row r="644" spans="1:26" ht="15.75" customHeight="1">
      <c r="A644" s="107"/>
      <c r="B644" s="107"/>
      <c r="C644" s="107"/>
      <c r="D644" s="107"/>
      <c r="E644" s="107"/>
      <c r="F644" s="107"/>
      <c r="G644" s="479"/>
      <c r="H644" s="107"/>
      <c r="I644" s="107"/>
      <c r="J644" s="107"/>
      <c r="K644" s="107"/>
      <c r="L644" s="107"/>
      <c r="M644" s="109"/>
      <c r="N644" s="109"/>
      <c r="O644" s="107"/>
      <c r="P644" s="107"/>
      <c r="Q644" s="107"/>
      <c r="R644" s="107"/>
      <c r="S644" s="107"/>
      <c r="T644" s="107"/>
      <c r="U644" s="107"/>
      <c r="V644" s="107"/>
      <c r="W644" s="107"/>
      <c r="X644" s="107"/>
      <c r="Y644" s="107"/>
      <c r="Z644" s="107"/>
    </row>
    <row r="645" spans="1:26" ht="15.75" customHeight="1">
      <c r="A645" s="107"/>
      <c r="B645" s="107"/>
      <c r="C645" s="107"/>
      <c r="D645" s="107"/>
      <c r="E645" s="107"/>
      <c r="F645" s="107"/>
      <c r="G645" s="479"/>
      <c r="H645" s="107"/>
      <c r="I645" s="107"/>
      <c r="J645" s="107"/>
      <c r="K645" s="107"/>
      <c r="L645" s="107"/>
      <c r="M645" s="109"/>
      <c r="N645" s="109"/>
      <c r="O645" s="107"/>
      <c r="P645" s="107"/>
      <c r="Q645" s="107"/>
      <c r="R645" s="107"/>
      <c r="S645" s="107"/>
      <c r="T645" s="107"/>
      <c r="U645" s="107"/>
      <c r="V645" s="107"/>
      <c r="W645" s="107"/>
      <c r="X645" s="107"/>
      <c r="Y645" s="107"/>
      <c r="Z645" s="107"/>
    </row>
    <row r="646" spans="1:26" ht="15.75" customHeight="1">
      <c r="A646" s="107"/>
      <c r="B646" s="107"/>
      <c r="C646" s="107"/>
      <c r="D646" s="107"/>
      <c r="E646" s="107"/>
      <c r="F646" s="107"/>
      <c r="G646" s="479"/>
      <c r="H646" s="107"/>
      <c r="I646" s="107"/>
      <c r="J646" s="107"/>
      <c r="K646" s="107"/>
      <c r="L646" s="107"/>
      <c r="M646" s="109"/>
      <c r="N646" s="109"/>
      <c r="O646" s="107"/>
      <c r="P646" s="107"/>
      <c r="Q646" s="107"/>
      <c r="R646" s="107"/>
      <c r="S646" s="107"/>
      <c r="T646" s="107"/>
      <c r="U646" s="107"/>
      <c r="V646" s="107"/>
      <c r="W646" s="107"/>
      <c r="X646" s="107"/>
      <c r="Y646" s="107"/>
      <c r="Z646" s="107"/>
    </row>
    <row r="647" spans="1:26" ht="15.75" customHeight="1">
      <c r="A647" s="107"/>
      <c r="B647" s="107"/>
      <c r="C647" s="107"/>
      <c r="D647" s="107"/>
      <c r="E647" s="107"/>
      <c r="F647" s="107"/>
      <c r="G647" s="479"/>
      <c r="H647" s="107"/>
      <c r="I647" s="107"/>
      <c r="J647" s="107"/>
      <c r="K647" s="107"/>
      <c r="L647" s="107"/>
      <c r="M647" s="109"/>
      <c r="N647" s="109"/>
      <c r="O647" s="107"/>
      <c r="P647" s="107"/>
      <c r="Q647" s="107"/>
      <c r="R647" s="107"/>
      <c r="S647" s="107"/>
      <c r="T647" s="107"/>
      <c r="U647" s="107"/>
      <c r="V647" s="107"/>
      <c r="W647" s="107"/>
      <c r="X647" s="107"/>
      <c r="Y647" s="107"/>
      <c r="Z647" s="107"/>
    </row>
    <row r="648" spans="1:26" ht="15.75" customHeight="1">
      <c r="A648" s="107"/>
      <c r="B648" s="107"/>
      <c r="C648" s="107"/>
      <c r="D648" s="107"/>
      <c r="E648" s="107"/>
      <c r="F648" s="107"/>
      <c r="G648" s="479"/>
      <c r="H648" s="107"/>
      <c r="I648" s="107"/>
      <c r="J648" s="107"/>
      <c r="K648" s="107"/>
      <c r="L648" s="107"/>
      <c r="M648" s="109"/>
      <c r="N648" s="109"/>
      <c r="O648" s="107"/>
      <c r="P648" s="107"/>
      <c r="Q648" s="107"/>
      <c r="R648" s="107"/>
      <c r="S648" s="107"/>
      <c r="T648" s="107"/>
      <c r="U648" s="107"/>
      <c r="V648" s="107"/>
      <c r="W648" s="107"/>
      <c r="X648" s="107"/>
      <c r="Y648" s="107"/>
      <c r="Z648" s="107"/>
    </row>
    <row r="649" spans="1:26" ht="15.75" customHeight="1">
      <c r="A649" s="107"/>
      <c r="B649" s="107"/>
      <c r="C649" s="107"/>
      <c r="D649" s="107"/>
      <c r="E649" s="107"/>
      <c r="F649" s="107"/>
      <c r="G649" s="479"/>
      <c r="H649" s="107"/>
      <c r="I649" s="107"/>
      <c r="J649" s="107"/>
      <c r="K649" s="107"/>
      <c r="L649" s="107"/>
      <c r="M649" s="109"/>
      <c r="N649" s="109"/>
      <c r="O649" s="107"/>
      <c r="P649" s="107"/>
      <c r="Q649" s="107"/>
      <c r="R649" s="107"/>
      <c r="S649" s="107"/>
      <c r="T649" s="107"/>
      <c r="U649" s="107"/>
      <c r="V649" s="107"/>
      <c r="W649" s="107"/>
      <c r="X649" s="107"/>
      <c r="Y649" s="107"/>
      <c r="Z649" s="107"/>
    </row>
    <row r="650" spans="1:26" ht="15.75" customHeight="1">
      <c r="A650" s="107"/>
      <c r="B650" s="107"/>
      <c r="C650" s="107"/>
      <c r="D650" s="107"/>
      <c r="E650" s="107"/>
      <c r="F650" s="107"/>
      <c r="G650" s="479"/>
      <c r="H650" s="107"/>
      <c r="I650" s="107"/>
      <c r="J650" s="107"/>
      <c r="K650" s="107"/>
      <c r="L650" s="107"/>
      <c r="M650" s="109"/>
      <c r="N650" s="109"/>
      <c r="O650" s="107"/>
      <c r="P650" s="107"/>
      <c r="Q650" s="107"/>
      <c r="R650" s="107"/>
      <c r="S650" s="107"/>
      <c r="T650" s="107"/>
      <c r="U650" s="107"/>
      <c r="V650" s="107"/>
      <c r="W650" s="107"/>
      <c r="X650" s="107"/>
      <c r="Y650" s="107"/>
      <c r="Z650" s="107"/>
    </row>
    <row r="651" spans="1:26" ht="15.75" customHeight="1">
      <c r="A651" s="107"/>
      <c r="B651" s="107"/>
      <c r="C651" s="107"/>
      <c r="D651" s="107"/>
      <c r="E651" s="107"/>
      <c r="F651" s="107"/>
      <c r="G651" s="479"/>
      <c r="H651" s="107"/>
      <c r="I651" s="107"/>
      <c r="J651" s="107"/>
      <c r="K651" s="107"/>
      <c r="L651" s="107"/>
      <c r="M651" s="109"/>
      <c r="N651" s="109"/>
      <c r="O651" s="107"/>
      <c r="P651" s="107"/>
      <c r="Q651" s="107"/>
      <c r="R651" s="107"/>
      <c r="S651" s="107"/>
      <c r="T651" s="107"/>
      <c r="U651" s="107"/>
      <c r="V651" s="107"/>
      <c r="W651" s="107"/>
      <c r="X651" s="107"/>
      <c r="Y651" s="107"/>
      <c r="Z651" s="107"/>
    </row>
    <row r="652" spans="1:26" ht="15.75" customHeight="1">
      <c r="A652" s="107"/>
      <c r="B652" s="107"/>
      <c r="C652" s="107"/>
      <c r="D652" s="107"/>
      <c r="E652" s="107"/>
      <c r="F652" s="107"/>
      <c r="G652" s="479"/>
      <c r="H652" s="107"/>
      <c r="I652" s="107"/>
      <c r="J652" s="107"/>
      <c r="K652" s="107"/>
      <c r="L652" s="107"/>
      <c r="M652" s="109"/>
      <c r="N652" s="109"/>
      <c r="O652" s="107"/>
      <c r="P652" s="107"/>
      <c r="Q652" s="107"/>
      <c r="R652" s="107"/>
      <c r="S652" s="107"/>
      <c r="T652" s="107"/>
      <c r="U652" s="107"/>
      <c r="V652" s="107"/>
      <c r="W652" s="107"/>
      <c r="X652" s="107"/>
      <c r="Y652" s="107"/>
      <c r="Z652" s="107"/>
    </row>
    <row r="653" spans="1:26" ht="15.75" customHeight="1">
      <c r="A653" s="107"/>
      <c r="B653" s="107"/>
      <c r="C653" s="107"/>
      <c r="D653" s="107"/>
      <c r="E653" s="107"/>
      <c r="F653" s="107"/>
      <c r="G653" s="479"/>
      <c r="H653" s="107"/>
      <c r="I653" s="107"/>
      <c r="J653" s="107"/>
      <c r="K653" s="107"/>
      <c r="L653" s="107"/>
      <c r="M653" s="109"/>
      <c r="N653" s="109"/>
      <c r="O653" s="107"/>
      <c r="P653" s="107"/>
      <c r="Q653" s="107"/>
      <c r="R653" s="107"/>
      <c r="S653" s="107"/>
      <c r="T653" s="107"/>
      <c r="U653" s="107"/>
      <c r="V653" s="107"/>
      <c r="W653" s="107"/>
      <c r="X653" s="107"/>
      <c r="Y653" s="107"/>
      <c r="Z653" s="107"/>
    </row>
    <row r="654" spans="1:26" ht="15.75" customHeight="1">
      <c r="A654" s="107"/>
      <c r="B654" s="107"/>
      <c r="C654" s="107"/>
      <c r="D654" s="107"/>
      <c r="E654" s="107"/>
      <c r="F654" s="107"/>
      <c r="G654" s="479"/>
      <c r="H654" s="107"/>
      <c r="I654" s="107"/>
      <c r="J654" s="107"/>
      <c r="K654" s="107"/>
      <c r="L654" s="107"/>
      <c r="M654" s="109"/>
      <c r="N654" s="109"/>
      <c r="O654" s="107"/>
      <c r="P654" s="107"/>
      <c r="Q654" s="107"/>
      <c r="R654" s="107"/>
      <c r="S654" s="107"/>
      <c r="T654" s="107"/>
      <c r="U654" s="107"/>
      <c r="V654" s="107"/>
      <c r="W654" s="107"/>
      <c r="X654" s="107"/>
      <c r="Y654" s="107"/>
      <c r="Z654" s="107"/>
    </row>
    <row r="655" spans="1:26" ht="15.75" customHeight="1">
      <c r="A655" s="107"/>
      <c r="B655" s="107"/>
      <c r="C655" s="107"/>
      <c r="D655" s="107"/>
      <c r="E655" s="107"/>
      <c r="F655" s="107"/>
      <c r="G655" s="479"/>
      <c r="H655" s="107"/>
      <c r="I655" s="107"/>
      <c r="J655" s="107"/>
      <c r="K655" s="107"/>
      <c r="L655" s="107"/>
      <c r="M655" s="109"/>
      <c r="N655" s="109"/>
      <c r="O655" s="107"/>
      <c r="P655" s="107"/>
      <c r="Q655" s="107"/>
      <c r="R655" s="107"/>
      <c r="S655" s="107"/>
      <c r="T655" s="107"/>
      <c r="U655" s="107"/>
      <c r="V655" s="107"/>
      <c r="W655" s="107"/>
      <c r="X655" s="107"/>
      <c r="Y655" s="107"/>
      <c r="Z655" s="107"/>
    </row>
    <row r="656" spans="1:26" ht="15.75" customHeight="1">
      <c r="A656" s="107"/>
      <c r="B656" s="107"/>
      <c r="C656" s="107"/>
      <c r="D656" s="107"/>
      <c r="E656" s="107"/>
      <c r="F656" s="107"/>
      <c r="G656" s="479"/>
      <c r="H656" s="107"/>
      <c r="I656" s="107"/>
      <c r="J656" s="107"/>
      <c r="K656" s="107"/>
      <c r="L656" s="107"/>
      <c r="M656" s="109"/>
      <c r="N656" s="109"/>
      <c r="O656" s="107"/>
      <c r="P656" s="107"/>
      <c r="Q656" s="107"/>
      <c r="R656" s="107"/>
      <c r="S656" s="107"/>
      <c r="T656" s="107"/>
      <c r="U656" s="107"/>
      <c r="V656" s="107"/>
      <c r="W656" s="107"/>
      <c r="X656" s="107"/>
      <c r="Y656" s="107"/>
      <c r="Z656" s="107"/>
    </row>
    <row r="657" spans="1:26" ht="15.75" customHeight="1">
      <c r="A657" s="107"/>
      <c r="B657" s="107"/>
      <c r="C657" s="107"/>
      <c r="D657" s="107"/>
      <c r="E657" s="107"/>
      <c r="F657" s="107"/>
      <c r="G657" s="479"/>
      <c r="H657" s="107"/>
      <c r="I657" s="107"/>
      <c r="J657" s="107"/>
      <c r="K657" s="107"/>
      <c r="L657" s="107"/>
      <c r="M657" s="109"/>
      <c r="N657" s="109"/>
      <c r="O657" s="107"/>
      <c r="P657" s="107"/>
      <c r="Q657" s="107"/>
      <c r="R657" s="107"/>
      <c r="S657" s="107"/>
      <c r="T657" s="107"/>
      <c r="U657" s="107"/>
      <c r="V657" s="107"/>
      <c r="W657" s="107"/>
      <c r="X657" s="107"/>
      <c r="Y657" s="107"/>
      <c r="Z657" s="107"/>
    </row>
    <row r="658" spans="1:26" ht="15.75" customHeight="1">
      <c r="A658" s="107"/>
      <c r="B658" s="107"/>
      <c r="C658" s="107"/>
      <c r="D658" s="107"/>
      <c r="E658" s="107"/>
      <c r="F658" s="107"/>
      <c r="G658" s="479"/>
      <c r="H658" s="107"/>
      <c r="I658" s="107"/>
      <c r="J658" s="107"/>
      <c r="K658" s="107"/>
      <c r="L658" s="107"/>
      <c r="M658" s="109"/>
      <c r="N658" s="109"/>
      <c r="O658" s="107"/>
      <c r="P658" s="107"/>
      <c r="Q658" s="107"/>
      <c r="R658" s="107"/>
      <c r="S658" s="107"/>
      <c r="T658" s="107"/>
      <c r="U658" s="107"/>
      <c r="V658" s="107"/>
      <c r="W658" s="107"/>
      <c r="X658" s="107"/>
      <c r="Y658" s="107"/>
      <c r="Z658" s="107"/>
    </row>
    <row r="659" spans="1:26" ht="15.75" customHeight="1">
      <c r="A659" s="107"/>
      <c r="B659" s="107"/>
      <c r="C659" s="107"/>
      <c r="D659" s="107"/>
      <c r="E659" s="107"/>
      <c r="F659" s="107"/>
      <c r="G659" s="479"/>
      <c r="H659" s="107"/>
      <c r="I659" s="107"/>
      <c r="J659" s="107"/>
      <c r="K659" s="107"/>
      <c r="L659" s="107"/>
      <c r="M659" s="109"/>
      <c r="N659" s="109"/>
      <c r="O659" s="107"/>
      <c r="P659" s="107"/>
      <c r="Q659" s="107"/>
      <c r="R659" s="107"/>
      <c r="S659" s="107"/>
      <c r="T659" s="107"/>
      <c r="U659" s="107"/>
      <c r="V659" s="107"/>
      <c r="W659" s="107"/>
      <c r="X659" s="107"/>
      <c r="Y659" s="107"/>
      <c r="Z659" s="107"/>
    </row>
    <row r="660" spans="1:26" ht="15.75" customHeight="1">
      <c r="A660" s="107"/>
      <c r="B660" s="107"/>
      <c r="C660" s="107"/>
      <c r="D660" s="107"/>
      <c r="E660" s="107"/>
      <c r="F660" s="107"/>
      <c r="G660" s="479"/>
      <c r="H660" s="107"/>
      <c r="I660" s="107"/>
      <c r="J660" s="107"/>
      <c r="K660" s="107"/>
      <c r="L660" s="107"/>
      <c r="M660" s="109"/>
      <c r="N660" s="109"/>
      <c r="O660" s="107"/>
      <c r="P660" s="107"/>
      <c r="Q660" s="107"/>
      <c r="R660" s="107"/>
      <c r="S660" s="107"/>
      <c r="T660" s="107"/>
      <c r="U660" s="107"/>
      <c r="V660" s="107"/>
      <c r="W660" s="107"/>
      <c r="X660" s="107"/>
      <c r="Y660" s="107"/>
      <c r="Z660" s="107"/>
    </row>
    <row r="661" spans="1:26" ht="15.75" customHeight="1">
      <c r="A661" s="107"/>
      <c r="B661" s="107"/>
      <c r="C661" s="107"/>
      <c r="D661" s="107"/>
      <c r="E661" s="107"/>
      <c r="F661" s="107"/>
      <c r="G661" s="479"/>
      <c r="H661" s="107"/>
      <c r="I661" s="107"/>
      <c r="J661" s="107"/>
      <c r="K661" s="107"/>
      <c r="L661" s="107"/>
      <c r="M661" s="109"/>
      <c r="N661" s="109"/>
      <c r="O661" s="107"/>
      <c r="P661" s="107"/>
      <c r="Q661" s="107"/>
      <c r="R661" s="107"/>
      <c r="S661" s="107"/>
      <c r="T661" s="107"/>
      <c r="U661" s="107"/>
      <c r="V661" s="107"/>
      <c r="W661" s="107"/>
      <c r="X661" s="107"/>
      <c r="Y661" s="107"/>
      <c r="Z661" s="107"/>
    </row>
    <row r="662" spans="1:26" ht="15.75" customHeight="1">
      <c r="A662" s="107"/>
      <c r="B662" s="107"/>
      <c r="C662" s="107"/>
      <c r="D662" s="107"/>
      <c r="E662" s="107"/>
      <c r="F662" s="107"/>
      <c r="G662" s="479"/>
      <c r="H662" s="107"/>
      <c r="I662" s="107"/>
      <c r="J662" s="107"/>
      <c r="K662" s="107"/>
      <c r="L662" s="107"/>
      <c r="M662" s="109"/>
      <c r="N662" s="109"/>
      <c r="O662" s="107"/>
      <c r="P662" s="107"/>
      <c r="Q662" s="107"/>
      <c r="R662" s="107"/>
      <c r="S662" s="107"/>
      <c r="T662" s="107"/>
      <c r="U662" s="107"/>
      <c r="V662" s="107"/>
      <c r="W662" s="107"/>
      <c r="X662" s="107"/>
      <c r="Y662" s="107"/>
      <c r="Z662" s="107"/>
    </row>
    <row r="663" spans="1:26" ht="15.75" customHeight="1">
      <c r="A663" s="107"/>
      <c r="B663" s="107"/>
      <c r="C663" s="107"/>
      <c r="D663" s="107"/>
      <c r="E663" s="107"/>
      <c r="F663" s="107"/>
      <c r="G663" s="479"/>
      <c r="H663" s="107"/>
      <c r="I663" s="107"/>
      <c r="J663" s="107"/>
      <c r="K663" s="107"/>
      <c r="L663" s="107"/>
      <c r="M663" s="109"/>
      <c r="N663" s="109"/>
      <c r="O663" s="107"/>
      <c r="P663" s="107"/>
      <c r="Q663" s="107"/>
      <c r="R663" s="107"/>
      <c r="S663" s="107"/>
      <c r="T663" s="107"/>
      <c r="U663" s="107"/>
      <c r="V663" s="107"/>
      <c r="W663" s="107"/>
      <c r="X663" s="107"/>
      <c r="Y663" s="107"/>
      <c r="Z663" s="107"/>
    </row>
    <row r="664" spans="1:26" ht="15.75" customHeight="1">
      <c r="A664" s="107"/>
      <c r="B664" s="107"/>
      <c r="C664" s="107"/>
      <c r="D664" s="107"/>
      <c r="E664" s="107"/>
      <c r="F664" s="107"/>
      <c r="G664" s="479"/>
      <c r="H664" s="107"/>
      <c r="I664" s="107"/>
      <c r="J664" s="107"/>
      <c r="K664" s="107"/>
      <c r="L664" s="107"/>
      <c r="M664" s="109"/>
      <c r="N664" s="109"/>
      <c r="O664" s="107"/>
      <c r="P664" s="107"/>
      <c r="Q664" s="107"/>
      <c r="R664" s="107"/>
      <c r="S664" s="107"/>
      <c r="T664" s="107"/>
      <c r="U664" s="107"/>
      <c r="V664" s="107"/>
      <c r="W664" s="107"/>
      <c r="X664" s="107"/>
      <c r="Y664" s="107"/>
      <c r="Z664" s="107"/>
    </row>
    <row r="665" spans="1:26" ht="15.75" customHeight="1">
      <c r="A665" s="107"/>
      <c r="B665" s="107"/>
      <c r="C665" s="107"/>
      <c r="D665" s="107"/>
      <c r="E665" s="107"/>
      <c r="F665" s="107"/>
      <c r="G665" s="479"/>
      <c r="H665" s="107"/>
      <c r="I665" s="107"/>
      <c r="J665" s="107"/>
      <c r="K665" s="107"/>
      <c r="L665" s="107"/>
      <c r="M665" s="109"/>
      <c r="N665" s="109"/>
      <c r="O665" s="107"/>
      <c r="P665" s="107"/>
      <c r="Q665" s="107"/>
      <c r="R665" s="107"/>
      <c r="S665" s="107"/>
      <c r="T665" s="107"/>
      <c r="U665" s="107"/>
      <c r="V665" s="107"/>
      <c r="W665" s="107"/>
      <c r="X665" s="107"/>
      <c r="Y665" s="107"/>
      <c r="Z665" s="107"/>
    </row>
    <row r="666" spans="1:26" ht="15.75" customHeight="1">
      <c r="A666" s="107"/>
      <c r="B666" s="107"/>
      <c r="C666" s="107"/>
      <c r="D666" s="107"/>
      <c r="E666" s="107"/>
      <c r="F666" s="107"/>
      <c r="G666" s="479"/>
      <c r="H666" s="107"/>
      <c r="I666" s="107"/>
      <c r="J666" s="107"/>
      <c r="K666" s="107"/>
      <c r="L666" s="107"/>
      <c r="M666" s="109"/>
      <c r="N666" s="109"/>
      <c r="O666" s="107"/>
      <c r="P666" s="107"/>
      <c r="Q666" s="107"/>
      <c r="R666" s="107"/>
      <c r="S666" s="107"/>
      <c r="T666" s="107"/>
      <c r="U666" s="107"/>
      <c r="V666" s="107"/>
      <c r="W666" s="107"/>
      <c r="X666" s="107"/>
      <c r="Y666" s="107"/>
      <c r="Z666" s="107"/>
    </row>
    <row r="667" spans="1:26" ht="15.75" customHeight="1">
      <c r="A667" s="107"/>
      <c r="B667" s="107"/>
      <c r="C667" s="107"/>
      <c r="D667" s="107"/>
      <c r="E667" s="107"/>
      <c r="F667" s="107"/>
      <c r="G667" s="479"/>
      <c r="H667" s="107"/>
      <c r="I667" s="107"/>
      <c r="J667" s="107"/>
      <c r="K667" s="107"/>
      <c r="L667" s="107"/>
      <c r="M667" s="109"/>
      <c r="N667" s="109"/>
      <c r="O667" s="107"/>
      <c r="P667" s="107"/>
      <c r="Q667" s="107"/>
      <c r="R667" s="107"/>
      <c r="S667" s="107"/>
      <c r="T667" s="107"/>
      <c r="U667" s="107"/>
      <c r="V667" s="107"/>
      <c r="W667" s="107"/>
      <c r="X667" s="107"/>
      <c r="Y667" s="107"/>
      <c r="Z667" s="107"/>
    </row>
    <row r="668" spans="1:26" ht="15.75" customHeight="1">
      <c r="A668" s="107"/>
      <c r="B668" s="107"/>
      <c r="C668" s="107"/>
      <c r="D668" s="107"/>
      <c r="E668" s="107"/>
      <c r="F668" s="107"/>
      <c r="G668" s="479"/>
      <c r="H668" s="107"/>
      <c r="I668" s="107"/>
      <c r="J668" s="107"/>
      <c r="K668" s="107"/>
      <c r="L668" s="107"/>
      <c r="M668" s="109"/>
      <c r="N668" s="109"/>
      <c r="O668" s="107"/>
      <c r="P668" s="107"/>
      <c r="Q668" s="107"/>
      <c r="R668" s="107"/>
      <c r="S668" s="107"/>
      <c r="T668" s="107"/>
      <c r="U668" s="107"/>
      <c r="V668" s="107"/>
      <c r="W668" s="107"/>
      <c r="X668" s="107"/>
      <c r="Y668" s="107"/>
      <c r="Z668" s="107"/>
    </row>
    <row r="669" spans="1:26" ht="15.75" customHeight="1">
      <c r="A669" s="107"/>
      <c r="B669" s="107"/>
      <c r="C669" s="107"/>
      <c r="D669" s="107"/>
      <c r="E669" s="107"/>
      <c r="F669" s="107"/>
      <c r="G669" s="479"/>
      <c r="H669" s="107"/>
      <c r="I669" s="107"/>
      <c r="J669" s="107"/>
      <c r="K669" s="107"/>
      <c r="L669" s="107"/>
      <c r="M669" s="109"/>
      <c r="N669" s="109"/>
      <c r="O669" s="107"/>
      <c r="P669" s="107"/>
      <c r="Q669" s="107"/>
      <c r="R669" s="107"/>
      <c r="S669" s="107"/>
      <c r="T669" s="107"/>
      <c r="U669" s="107"/>
      <c r="V669" s="107"/>
      <c r="W669" s="107"/>
      <c r="X669" s="107"/>
      <c r="Y669" s="107"/>
      <c r="Z669" s="107"/>
    </row>
    <row r="670" spans="1:26" ht="15.75" customHeight="1">
      <c r="A670" s="107"/>
      <c r="B670" s="107"/>
      <c r="C670" s="107"/>
      <c r="D670" s="107"/>
      <c r="E670" s="107"/>
      <c r="F670" s="107"/>
      <c r="G670" s="479"/>
      <c r="H670" s="107"/>
      <c r="I670" s="107"/>
      <c r="J670" s="107"/>
      <c r="K670" s="107"/>
      <c r="L670" s="107"/>
      <c r="M670" s="109"/>
      <c r="N670" s="109"/>
      <c r="O670" s="107"/>
      <c r="P670" s="107"/>
      <c r="Q670" s="107"/>
      <c r="R670" s="107"/>
      <c r="S670" s="107"/>
      <c r="T670" s="107"/>
      <c r="U670" s="107"/>
      <c r="V670" s="107"/>
      <c r="W670" s="107"/>
      <c r="X670" s="107"/>
      <c r="Y670" s="107"/>
      <c r="Z670" s="107"/>
    </row>
    <row r="671" spans="1:26" ht="15.75" customHeight="1">
      <c r="A671" s="107"/>
      <c r="B671" s="107"/>
      <c r="C671" s="107"/>
      <c r="D671" s="107"/>
      <c r="E671" s="107"/>
      <c r="F671" s="107"/>
      <c r="G671" s="479"/>
      <c r="H671" s="107"/>
      <c r="I671" s="107"/>
      <c r="J671" s="107"/>
      <c r="K671" s="107"/>
      <c r="L671" s="107"/>
      <c r="M671" s="109"/>
      <c r="N671" s="109"/>
      <c r="O671" s="107"/>
      <c r="P671" s="107"/>
      <c r="Q671" s="107"/>
      <c r="R671" s="107"/>
      <c r="S671" s="107"/>
      <c r="T671" s="107"/>
      <c r="U671" s="107"/>
      <c r="V671" s="107"/>
      <c r="W671" s="107"/>
      <c r="X671" s="107"/>
      <c r="Y671" s="107"/>
      <c r="Z671" s="107"/>
    </row>
    <row r="672" spans="1:26" ht="15.75" customHeight="1">
      <c r="A672" s="107"/>
      <c r="B672" s="107"/>
      <c r="C672" s="107"/>
      <c r="D672" s="107"/>
      <c r="E672" s="107"/>
      <c r="F672" s="107"/>
      <c r="G672" s="479"/>
      <c r="H672" s="107"/>
      <c r="I672" s="107"/>
      <c r="J672" s="107"/>
      <c r="K672" s="107"/>
      <c r="L672" s="107"/>
      <c r="M672" s="109"/>
      <c r="N672" s="109"/>
      <c r="O672" s="107"/>
      <c r="P672" s="107"/>
      <c r="Q672" s="107"/>
      <c r="R672" s="107"/>
      <c r="S672" s="107"/>
      <c r="T672" s="107"/>
      <c r="U672" s="107"/>
      <c r="V672" s="107"/>
      <c r="W672" s="107"/>
      <c r="X672" s="107"/>
      <c r="Y672" s="107"/>
      <c r="Z672" s="107"/>
    </row>
    <row r="673" spans="1:26" ht="15.75" customHeight="1">
      <c r="A673" s="107"/>
      <c r="B673" s="107"/>
      <c r="C673" s="107"/>
      <c r="D673" s="107"/>
      <c r="E673" s="107"/>
      <c r="F673" s="107"/>
      <c r="G673" s="479"/>
      <c r="H673" s="107"/>
      <c r="I673" s="107"/>
      <c r="J673" s="107"/>
      <c r="K673" s="107"/>
      <c r="L673" s="107"/>
      <c r="M673" s="109"/>
      <c r="N673" s="109"/>
      <c r="O673" s="107"/>
      <c r="P673" s="107"/>
      <c r="Q673" s="107"/>
      <c r="R673" s="107"/>
      <c r="S673" s="107"/>
      <c r="T673" s="107"/>
      <c r="U673" s="107"/>
      <c r="V673" s="107"/>
      <c r="W673" s="107"/>
      <c r="X673" s="107"/>
      <c r="Y673" s="107"/>
      <c r="Z673" s="107"/>
    </row>
    <row r="674" spans="1:26" ht="15.75" customHeight="1">
      <c r="A674" s="107"/>
      <c r="B674" s="107"/>
      <c r="C674" s="107"/>
      <c r="D674" s="107"/>
      <c r="E674" s="107"/>
      <c r="F674" s="107"/>
      <c r="G674" s="479"/>
      <c r="H674" s="107"/>
      <c r="I674" s="107"/>
      <c r="J674" s="107"/>
      <c r="K674" s="107"/>
      <c r="L674" s="107"/>
      <c r="M674" s="109"/>
      <c r="N674" s="109"/>
      <c r="O674" s="107"/>
      <c r="P674" s="107"/>
      <c r="Q674" s="107"/>
      <c r="R674" s="107"/>
      <c r="S674" s="107"/>
      <c r="T674" s="107"/>
      <c r="U674" s="107"/>
      <c r="V674" s="107"/>
      <c r="W674" s="107"/>
      <c r="X674" s="107"/>
      <c r="Y674" s="107"/>
      <c r="Z674" s="107"/>
    </row>
    <row r="675" spans="1:26" ht="15.75" customHeight="1">
      <c r="A675" s="107"/>
      <c r="B675" s="107"/>
      <c r="C675" s="107"/>
      <c r="D675" s="107"/>
      <c r="E675" s="107"/>
      <c r="F675" s="107"/>
      <c r="G675" s="479"/>
      <c r="H675" s="107"/>
      <c r="I675" s="107"/>
      <c r="J675" s="107"/>
      <c r="K675" s="107"/>
      <c r="L675" s="107"/>
      <c r="M675" s="109"/>
      <c r="N675" s="109"/>
      <c r="O675" s="107"/>
      <c r="P675" s="107"/>
      <c r="Q675" s="107"/>
      <c r="R675" s="107"/>
      <c r="S675" s="107"/>
      <c r="T675" s="107"/>
      <c r="U675" s="107"/>
      <c r="V675" s="107"/>
      <c r="W675" s="107"/>
      <c r="X675" s="107"/>
      <c r="Y675" s="107"/>
      <c r="Z675" s="107"/>
    </row>
    <row r="676" spans="1:26" ht="15.75" customHeight="1">
      <c r="A676" s="107"/>
      <c r="B676" s="107"/>
      <c r="C676" s="107"/>
      <c r="D676" s="107"/>
      <c r="E676" s="107"/>
      <c r="F676" s="107"/>
      <c r="G676" s="479"/>
      <c r="H676" s="107"/>
      <c r="I676" s="107"/>
      <c r="J676" s="107"/>
      <c r="K676" s="107"/>
      <c r="L676" s="107"/>
      <c r="M676" s="109"/>
      <c r="N676" s="109"/>
      <c r="O676" s="107"/>
      <c r="P676" s="107"/>
      <c r="Q676" s="107"/>
      <c r="R676" s="107"/>
      <c r="S676" s="107"/>
      <c r="T676" s="107"/>
      <c r="U676" s="107"/>
      <c r="V676" s="107"/>
      <c r="W676" s="107"/>
      <c r="X676" s="107"/>
      <c r="Y676" s="107"/>
      <c r="Z676" s="107"/>
    </row>
    <row r="677" spans="1:26" ht="15.75" customHeight="1">
      <c r="A677" s="107"/>
      <c r="B677" s="107"/>
      <c r="C677" s="107"/>
      <c r="D677" s="107"/>
      <c r="E677" s="107"/>
      <c r="F677" s="107"/>
      <c r="G677" s="479"/>
      <c r="H677" s="107"/>
      <c r="I677" s="107"/>
      <c r="J677" s="107"/>
      <c r="K677" s="107"/>
      <c r="L677" s="107"/>
      <c r="M677" s="109"/>
      <c r="N677" s="109"/>
      <c r="O677" s="107"/>
      <c r="P677" s="107"/>
      <c r="Q677" s="107"/>
      <c r="R677" s="107"/>
      <c r="S677" s="107"/>
      <c r="T677" s="107"/>
      <c r="U677" s="107"/>
      <c r="V677" s="107"/>
      <c r="W677" s="107"/>
      <c r="X677" s="107"/>
      <c r="Y677" s="107"/>
      <c r="Z677" s="107"/>
    </row>
    <row r="678" spans="1:26" ht="15.75" customHeight="1">
      <c r="A678" s="107"/>
      <c r="B678" s="107"/>
      <c r="C678" s="107"/>
      <c r="D678" s="107"/>
      <c r="E678" s="107"/>
      <c r="F678" s="107"/>
      <c r="G678" s="479"/>
      <c r="H678" s="107"/>
      <c r="I678" s="107"/>
      <c r="J678" s="107"/>
      <c r="K678" s="107"/>
      <c r="L678" s="107"/>
      <c r="M678" s="109"/>
      <c r="N678" s="109"/>
      <c r="O678" s="107"/>
      <c r="P678" s="107"/>
      <c r="Q678" s="107"/>
      <c r="R678" s="107"/>
      <c r="S678" s="107"/>
      <c r="T678" s="107"/>
      <c r="U678" s="107"/>
      <c r="V678" s="107"/>
      <c r="W678" s="107"/>
      <c r="X678" s="107"/>
      <c r="Y678" s="107"/>
      <c r="Z678" s="107"/>
    </row>
    <row r="679" spans="1:26" ht="15.75" customHeight="1">
      <c r="A679" s="107"/>
      <c r="B679" s="107"/>
      <c r="C679" s="107"/>
      <c r="D679" s="107"/>
      <c r="E679" s="107"/>
      <c r="F679" s="107"/>
      <c r="G679" s="479"/>
      <c r="H679" s="107"/>
      <c r="I679" s="107"/>
      <c r="J679" s="107"/>
      <c r="K679" s="107"/>
      <c r="L679" s="107"/>
      <c r="M679" s="109"/>
      <c r="N679" s="109"/>
      <c r="O679" s="107"/>
      <c r="P679" s="107"/>
      <c r="Q679" s="107"/>
      <c r="R679" s="107"/>
      <c r="S679" s="107"/>
      <c r="T679" s="107"/>
      <c r="U679" s="107"/>
      <c r="V679" s="107"/>
      <c r="W679" s="107"/>
      <c r="X679" s="107"/>
      <c r="Y679" s="107"/>
      <c r="Z679" s="107"/>
    </row>
    <row r="680" spans="1:26" ht="15.75" customHeight="1">
      <c r="A680" s="107"/>
      <c r="B680" s="107"/>
      <c r="C680" s="107"/>
      <c r="D680" s="107"/>
      <c r="E680" s="107"/>
      <c r="F680" s="107"/>
      <c r="G680" s="479"/>
      <c r="H680" s="107"/>
      <c r="I680" s="107"/>
      <c r="J680" s="107"/>
      <c r="K680" s="107"/>
      <c r="L680" s="107"/>
      <c r="M680" s="109"/>
      <c r="N680" s="109"/>
      <c r="O680" s="107"/>
      <c r="P680" s="107"/>
      <c r="Q680" s="107"/>
      <c r="R680" s="107"/>
      <c r="S680" s="107"/>
      <c r="T680" s="107"/>
      <c r="U680" s="107"/>
      <c r="V680" s="107"/>
      <c r="W680" s="107"/>
      <c r="X680" s="107"/>
      <c r="Y680" s="107"/>
      <c r="Z680" s="107"/>
    </row>
    <row r="681" spans="1:26" ht="15.75" customHeight="1">
      <c r="A681" s="107"/>
      <c r="B681" s="107"/>
      <c r="C681" s="107"/>
      <c r="D681" s="107"/>
      <c r="E681" s="107"/>
      <c r="F681" s="107"/>
      <c r="G681" s="479"/>
      <c r="H681" s="107"/>
      <c r="I681" s="107"/>
      <c r="J681" s="107"/>
      <c r="K681" s="107"/>
      <c r="L681" s="107"/>
      <c r="M681" s="109"/>
      <c r="N681" s="109"/>
      <c r="O681" s="107"/>
      <c r="P681" s="107"/>
      <c r="Q681" s="107"/>
      <c r="R681" s="107"/>
      <c r="S681" s="107"/>
      <c r="T681" s="107"/>
      <c r="U681" s="107"/>
      <c r="V681" s="107"/>
      <c r="W681" s="107"/>
      <c r="X681" s="107"/>
      <c r="Y681" s="107"/>
      <c r="Z681" s="107"/>
    </row>
    <row r="682" spans="1:26" ht="15.75" customHeight="1">
      <c r="A682" s="107"/>
      <c r="B682" s="107"/>
      <c r="C682" s="107"/>
      <c r="D682" s="107"/>
      <c r="E682" s="107"/>
      <c r="F682" s="107"/>
      <c r="G682" s="479"/>
      <c r="H682" s="107"/>
      <c r="I682" s="107"/>
      <c r="J682" s="107"/>
      <c r="K682" s="107"/>
      <c r="L682" s="107"/>
      <c r="M682" s="109"/>
      <c r="N682" s="109"/>
      <c r="O682" s="107"/>
      <c r="P682" s="107"/>
      <c r="Q682" s="107"/>
      <c r="R682" s="107"/>
      <c r="S682" s="107"/>
      <c r="T682" s="107"/>
      <c r="U682" s="107"/>
      <c r="V682" s="107"/>
      <c r="W682" s="107"/>
      <c r="X682" s="107"/>
      <c r="Y682" s="107"/>
      <c r="Z682" s="107"/>
    </row>
    <row r="683" spans="1:26" ht="15.75" customHeight="1">
      <c r="A683" s="107"/>
      <c r="B683" s="107"/>
      <c r="C683" s="107"/>
      <c r="D683" s="107"/>
      <c r="E683" s="107"/>
      <c r="F683" s="107"/>
      <c r="G683" s="479"/>
      <c r="H683" s="107"/>
      <c r="I683" s="107"/>
      <c r="J683" s="107"/>
      <c r="K683" s="107"/>
      <c r="L683" s="107"/>
      <c r="M683" s="109"/>
      <c r="N683" s="109"/>
      <c r="O683" s="107"/>
      <c r="P683" s="107"/>
      <c r="Q683" s="107"/>
      <c r="R683" s="107"/>
      <c r="S683" s="107"/>
      <c r="T683" s="107"/>
      <c r="U683" s="107"/>
      <c r="V683" s="107"/>
      <c r="W683" s="107"/>
      <c r="X683" s="107"/>
      <c r="Y683" s="107"/>
      <c r="Z683" s="107"/>
    </row>
    <row r="684" spans="1:26" ht="15.75" customHeight="1">
      <c r="A684" s="107"/>
      <c r="B684" s="107"/>
      <c r="C684" s="107"/>
      <c r="D684" s="107"/>
      <c r="E684" s="107"/>
      <c r="F684" s="107"/>
      <c r="G684" s="479"/>
      <c r="H684" s="107"/>
      <c r="I684" s="107"/>
      <c r="J684" s="107"/>
      <c r="K684" s="107"/>
      <c r="L684" s="107"/>
      <c r="M684" s="109"/>
      <c r="N684" s="109"/>
      <c r="O684" s="107"/>
      <c r="P684" s="107"/>
      <c r="Q684" s="107"/>
      <c r="R684" s="107"/>
      <c r="S684" s="107"/>
      <c r="T684" s="107"/>
      <c r="U684" s="107"/>
      <c r="V684" s="107"/>
      <c r="W684" s="107"/>
      <c r="X684" s="107"/>
      <c r="Y684" s="107"/>
      <c r="Z684" s="107"/>
    </row>
    <row r="685" spans="1:26" ht="15.75" customHeight="1">
      <c r="A685" s="107"/>
      <c r="B685" s="107"/>
      <c r="C685" s="107"/>
      <c r="D685" s="107"/>
      <c r="E685" s="107"/>
      <c r="F685" s="107"/>
      <c r="G685" s="479"/>
      <c r="H685" s="107"/>
      <c r="I685" s="107"/>
      <c r="J685" s="107"/>
      <c r="K685" s="107"/>
      <c r="L685" s="107"/>
      <c r="M685" s="109"/>
      <c r="N685" s="109"/>
      <c r="O685" s="107"/>
      <c r="P685" s="107"/>
      <c r="Q685" s="107"/>
      <c r="R685" s="107"/>
      <c r="S685" s="107"/>
      <c r="T685" s="107"/>
      <c r="U685" s="107"/>
      <c r="V685" s="107"/>
      <c r="W685" s="107"/>
      <c r="X685" s="107"/>
      <c r="Y685" s="107"/>
      <c r="Z685" s="107"/>
    </row>
    <row r="686" spans="1:26" ht="15.75" customHeight="1">
      <c r="A686" s="107"/>
      <c r="B686" s="107"/>
      <c r="C686" s="107"/>
      <c r="D686" s="107"/>
      <c r="E686" s="107"/>
      <c r="F686" s="107"/>
      <c r="G686" s="479"/>
      <c r="H686" s="107"/>
      <c r="I686" s="107"/>
      <c r="J686" s="107"/>
      <c r="K686" s="107"/>
      <c r="L686" s="107"/>
      <c r="M686" s="109"/>
      <c r="N686" s="109"/>
      <c r="O686" s="107"/>
      <c r="P686" s="107"/>
      <c r="Q686" s="107"/>
      <c r="R686" s="107"/>
      <c r="S686" s="107"/>
      <c r="T686" s="107"/>
      <c r="U686" s="107"/>
      <c r="V686" s="107"/>
      <c r="W686" s="107"/>
      <c r="X686" s="107"/>
      <c r="Y686" s="107"/>
      <c r="Z686" s="107"/>
    </row>
    <row r="687" spans="1:26" ht="15.75" customHeight="1">
      <c r="A687" s="107"/>
      <c r="B687" s="107"/>
      <c r="C687" s="107"/>
      <c r="D687" s="107"/>
      <c r="E687" s="107"/>
      <c r="F687" s="107"/>
      <c r="G687" s="479"/>
      <c r="H687" s="107"/>
      <c r="I687" s="107"/>
      <c r="J687" s="107"/>
      <c r="K687" s="107"/>
      <c r="L687" s="107"/>
      <c r="M687" s="109"/>
      <c r="N687" s="109"/>
      <c r="O687" s="107"/>
      <c r="P687" s="107"/>
      <c r="Q687" s="107"/>
      <c r="R687" s="107"/>
      <c r="S687" s="107"/>
      <c r="T687" s="107"/>
      <c r="U687" s="107"/>
      <c r="V687" s="107"/>
      <c r="W687" s="107"/>
      <c r="X687" s="107"/>
      <c r="Y687" s="107"/>
      <c r="Z687" s="107"/>
    </row>
    <row r="688" spans="1:26" ht="15.75" customHeight="1">
      <c r="A688" s="107"/>
      <c r="B688" s="107"/>
      <c r="C688" s="107"/>
      <c r="D688" s="107"/>
      <c r="E688" s="107"/>
      <c r="F688" s="107"/>
      <c r="G688" s="479"/>
      <c r="H688" s="107"/>
      <c r="I688" s="107"/>
      <c r="J688" s="107"/>
      <c r="K688" s="107"/>
      <c r="L688" s="107"/>
      <c r="M688" s="109"/>
      <c r="N688" s="109"/>
      <c r="O688" s="107"/>
      <c r="P688" s="107"/>
      <c r="Q688" s="107"/>
      <c r="R688" s="107"/>
      <c r="S688" s="107"/>
      <c r="T688" s="107"/>
      <c r="U688" s="107"/>
      <c r="V688" s="107"/>
      <c r="W688" s="107"/>
      <c r="X688" s="107"/>
      <c r="Y688" s="107"/>
      <c r="Z688" s="107"/>
    </row>
    <row r="689" spans="1:26" ht="15.75" customHeight="1">
      <c r="A689" s="107"/>
      <c r="B689" s="107"/>
      <c r="C689" s="107"/>
      <c r="D689" s="107"/>
      <c r="E689" s="107"/>
      <c r="F689" s="107"/>
      <c r="G689" s="479"/>
      <c r="H689" s="107"/>
      <c r="I689" s="107"/>
      <c r="J689" s="107"/>
      <c r="K689" s="107"/>
      <c r="L689" s="107"/>
      <c r="M689" s="109"/>
      <c r="N689" s="109"/>
      <c r="O689" s="107"/>
      <c r="P689" s="107"/>
      <c r="Q689" s="107"/>
      <c r="R689" s="107"/>
      <c r="S689" s="107"/>
      <c r="T689" s="107"/>
      <c r="U689" s="107"/>
      <c r="V689" s="107"/>
      <c r="W689" s="107"/>
      <c r="X689" s="107"/>
      <c r="Y689" s="107"/>
      <c r="Z689" s="107"/>
    </row>
    <row r="690" spans="1:26" ht="15.75" customHeight="1">
      <c r="A690" s="107"/>
      <c r="B690" s="107"/>
      <c r="C690" s="107"/>
      <c r="D690" s="107"/>
      <c r="E690" s="107"/>
      <c r="F690" s="107"/>
      <c r="G690" s="479"/>
      <c r="H690" s="107"/>
      <c r="I690" s="107"/>
      <c r="J690" s="107"/>
      <c r="K690" s="107"/>
      <c r="L690" s="107"/>
      <c r="M690" s="109"/>
      <c r="N690" s="109"/>
      <c r="O690" s="107"/>
      <c r="P690" s="107"/>
      <c r="Q690" s="107"/>
      <c r="R690" s="107"/>
      <c r="S690" s="107"/>
      <c r="T690" s="107"/>
      <c r="U690" s="107"/>
      <c r="V690" s="107"/>
      <c r="W690" s="107"/>
      <c r="X690" s="107"/>
      <c r="Y690" s="107"/>
      <c r="Z690" s="107"/>
    </row>
    <row r="691" spans="1:26" ht="15.75" customHeight="1">
      <c r="A691" s="107"/>
      <c r="B691" s="107"/>
      <c r="C691" s="107"/>
      <c r="D691" s="107"/>
      <c r="E691" s="107"/>
      <c r="F691" s="107"/>
      <c r="G691" s="479"/>
      <c r="H691" s="107"/>
      <c r="I691" s="107"/>
      <c r="J691" s="107"/>
      <c r="K691" s="107"/>
      <c r="L691" s="107"/>
      <c r="M691" s="109"/>
      <c r="N691" s="109"/>
      <c r="O691" s="107"/>
      <c r="P691" s="107"/>
      <c r="Q691" s="107"/>
      <c r="R691" s="107"/>
      <c r="S691" s="107"/>
      <c r="T691" s="107"/>
      <c r="U691" s="107"/>
      <c r="V691" s="107"/>
      <c r="W691" s="107"/>
      <c r="X691" s="107"/>
      <c r="Y691" s="107"/>
      <c r="Z691" s="107"/>
    </row>
    <row r="692" spans="1:26" ht="15.75" customHeight="1">
      <c r="A692" s="107"/>
      <c r="B692" s="107"/>
      <c r="C692" s="107"/>
      <c r="D692" s="107"/>
      <c r="E692" s="107"/>
      <c r="F692" s="107"/>
      <c r="G692" s="479"/>
      <c r="H692" s="107"/>
      <c r="I692" s="107"/>
      <c r="J692" s="107"/>
      <c r="K692" s="107"/>
      <c r="L692" s="107"/>
      <c r="M692" s="109"/>
      <c r="N692" s="109"/>
      <c r="O692" s="107"/>
      <c r="P692" s="107"/>
      <c r="Q692" s="107"/>
      <c r="R692" s="107"/>
      <c r="S692" s="107"/>
      <c r="T692" s="107"/>
      <c r="U692" s="107"/>
      <c r="V692" s="107"/>
      <c r="W692" s="107"/>
      <c r="X692" s="107"/>
      <c r="Y692" s="107"/>
      <c r="Z692" s="107"/>
    </row>
    <row r="693" spans="1:26" ht="15.75" customHeight="1">
      <c r="A693" s="107"/>
      <c r="B693" s="107"/>
      <c r="C693" s="107"/>
      <c r="D693" s="107"/>
      <c r="E693" s="107"/>
      <c r="F693" s="107"/>
      <c r="G693" s="479"/>
      <c r="H693" s="107"/>
      <c r="I693" s="107"/>
      <c r="J693" s="107"/>
      <c r="K693" s="107"/>
      <c r="L693" s="107"/>
      <c r="M693" s="109"/>
      <c r="N693" s="109"/>
      <c r="O693" s="107"/>
      <c r="P693" s="107"/>
      <c r="Q693" s="107"/>
      <c r="R693" s="107"/>
      <c r="S693" s="107"/>
      <c r="T693" s="107"/>
      <c r="U693" s="107"/>
      <c r="V693" s="107"/>
      <c r="W693" s="107"/>
      <c r="X693" s="107"/>
      <c r="Y693" s="107"/>
      <c r="Z693" s="107"/>
    </row>
    <row r="694" spans="1:26" ht="15.75" customHeight="1">
      <c r="A694" s="107"/>
      <c r="B694" s="107"/>
      <c r="C694" s="107"/>
      <c r="D694" s="107"/>
      <c r="E694" s="107"/>
      <c r="F694" s="107"/>
      <c r="G694" s="479"/>
      <c r="H694" s="107"/>
      <c r="I694" s="107"/>
      <c r="J694" s="107"/>
      <c r="K694" s="107"/>
      <c r="L694" s="107"/>
      <c r="M694" s="109"/>
      <c r="N694" s="109"/>
      <c r="O694" s="107"/>
      <c r="P694" s="107"/>
      <c r="Q694" s="107"/>
      <c r="R694" s="107"/>
      <c r="S694" s="107"/>
      <c r="T694" s="107"/>
      <c r="U694" s="107"/>
      <c r="V694" s="107"/>
      <c r="W694" s="107"/>
      <c r="X694" s="107"/>
      <c r="Y694" s="107"/>
      <c r="Z694" s="107"/>
    </row>
    <row r="695" spans="1:26" ht="15.75" customHeight="1">
      <c r="A695" s="107"/>
      <c r="B695" s="107"/>
      <c r="C695" s="107"/>
      <c r="D695" s="107"/>
      <c r="E695" s="107"/>
      <c r="F695" s="107"/>
      <c r="G695" s="479"/>
      <c r="H695" s="107"/>
      <c r="I695" s="107"/>
      <c r="J695" s="107"/>
      <c r="K695" s="107"/>
      <c r="L695" s="107"/>
      <c r="M695" s="109"/>
      <c r="N695" s="109"/>
      <c r="O695" s="107"/>
      <c r="P695" s="107"/>
      <c r="Q695" s="107"/>
      <c r="R695" s="107"/>
      <c r="S695" s="107"/>
      <c r="T695" s="107"/>
      <c r="U695" s="107"/>
      <c r="V695" s="107"/>
      <c r="W695" s="107"/>
      <c r="X695" s="107"/>
      <c r="Y695" s="107"/>
      <c r="Z695" s="107"/>
    </row>
    <row r="696" spans="1:26" ht="15.75" customHeight="1">
      <c r="A696" s="107"/>
      <c r="B696" s="107"/>
      <c r="C696" s="107"/>
      <c r="D696" s="107"/>
      <c r="E696" s="107"/>
      <c r="F696" s="107"/>
      <c r="G696" s="479"/>
      <c r="H696" s="107"/>
      <c r="I696" s="107"/>
      <c r="J696" s="107"/>
      <c r="K696" s="107"/>
      <c r="L696" s="107"/>
      <c r="M696" s="109"/>
      <c r="N696" s="109"/>
      <c r="O696" s="107"/>
      <c r="P696" s="107"/>
      <c r="Q696" s="107"/>
      <c r="R696" s="107"/>
      <c r="S696" s="107"/>
      <c r="T696" s="107"/>
      <c r="U696" s="107"/>
      <c r="V696" s="107"/>
      <c r="W696" s="107"/>
      <c r="X696" s="107"/>
      <c r="Y696" s="107"/>
      <c r="Z696" s="107"/>
    </row>
    <row r="697" spans="1:26" ht="15.75" customHeight="1">
      <c r="A697" s="107"/>
      <c r="B697" s="107"/>
      <c r="C697" s="107"/>
      <c r="D697" s="107"/>
      <c r="E697" s="107"/>
      <c r="F697" s="107"/>
      <c r="G697" s="479"/>
      <c r="H697" s="107"/>
      <c r="I697" s="107"/>
      <c r="J697" s="107"/>
      <c r="K697" s="107"/>
      <c r="L697" s="107"/>
      <c r="M697" s="109"/>
      <c r="N697" s="109"/>
      <c r="O697" s="107"/>
      <c r="P697" s="107"/>
      <c r="Q697" s="107"/>
      <c r="R697" s="107"/>
      <c r="S697" s="107"/>
      <c r="T697" s="107"/>
      <c r="U697" s="107"/>
      <c r="V697" s="107"/>
      <c r="W697" s="107"/>
      <c r="X697" s="107"/>
      <c r="Y697" s="107"/>
      <c r="Z697" s="107"/>
    </row>
    <row r="698" spans="1:26" ht="15.75" customHeight="1">
      <c r="A698" s="107"/>
      <c r="B698" s="107"/>
      <c r="C698" s="107"/>
      <c r="D698" s="107"/>
      <c r="E698" s="107"/>
      <c r="F698" s="107"/>
      <c r="G698" s="479"/>
      <c r="H698" s="107"/>
      <c r="I698" s="107"/>
      <c r="J698" s="107"/>
      <c r="K698" s="107"/>
      <c r="L698" s="107"/>
      <c r="M698" s="109"/>
      <c r="N698" s="109"/>
      <c r="O698" s="107"/>
      <c r="P698" s="107"/>
      <c r="Q698" s="107"/>
      <c r="R698" s="107"/>
      <c r="S698" s="107"/>
      <c r="T698" s="107"/>
      <c r="U698" s="107"/>
      <c r="V698" s="107"/>
      <c r="W698" s="107"/>
      <c r="X698" s="107"/>
      <c r="Y698" s="107"/>
      <c r="Z698" s="107"/>
    </row>
    <row r="699" spans="1:26" ht="15.75" customHeight="1">
      <c r="A699" s="107"/>
      <c r="B699" s="107"/>
      <c r="C699" s="107"/>
      <c r="D699" s="107"/>
      <c r="E699" s="107"/>
      <c r="F699" s="107"/>
      <c r="G699" s="479"/>
      <c r="H699" s="107"/>
      <c r="I699" s="107"/>
      <c r="J699" s="107"/>
      <c r="K699" s="107"/>
      <c r="L699" s="107"/>
      <c r="M699" s="109"/>
      <c r="N699" s="109"/>
      <c r="O699" s="107"/>
      <c r="P699" s="107"/>
      <c r="Q699" s="107"/>
      <c r="R699" s="107"/>
      <c r="S699" s="107"/>
      <c r="T699" s="107"/>
      <c r="U699" s="107"/>
      <c r="V699" s="107"/>
      <c r="W699" s="107"/>
      <c r="X699" s="107"/>
      <c r="Y699" s="107"/>
      <c r="Z699" s="107"/>
    </row>
    <row r="700" spans="1:26" ht="15.75" customHeight="1">
      <c r="A700" s="107"/>
      <c r="B700" s="107"/>
      <c r="C700" s="107"/>
      <c r="D700" s="107"/>
      <c r="E700" s="107"/>
      <c r="F700" s="107"/>
      <c r="G700" s="479"/>
      <c r="H700" s="107"/>
      <c r="I700" s="107"/>
      <c r="J700" s="107"/>
      <c r="K700" s="107"/>
      <c r="L700" s="107"/>
      <c r="M700" s="109"/>
      <c r="N700" s="109"/>
      <c r="O700" s="107"/>
      <c r="P700" s="107"/>
      <c r="Q700" s="107"/>
      <c r="R700" s="107"/>
      <c r="S700" s="107"/>
      <c r="T700" s="107"/>
      <c r="U700" s="107"/>
      <c r="V700" s="107"/>
      <c r="W700" s="107"/>
      <c r="X700" s="107"/>
      <c r="Y700" s="107"/>
      <c r="Z700" s="107"/>
    </row>
    <row r="701" spans="1:26" ht="15.75" customHeight="1">
      <c r="A701" s="107"/>
      <c r="B701" s="107"/>
      <c r="C701" s="107"/>
      <c r="D701" s="107"/>
      <c r="E701" s="107"/>
      <c r="F701" s="107"/>
      <c r="G701" s="479"/>
      <c r="H701" s="107"/>
      <c r="I701" s="107"/>
      <c r="J701" s="107"/>
      <c r="K701" s="107"/>
      <c r="L701" s="107"/>
      <c r="M701" s="109"/>
      <c r="N701" s="109"/>
      <c r="O701" s="107"/>
      <c r="P701" s="107"/>
      <c r="Q701" s="107"/>
      <c r="R701" s="107"/>
      <c r="S701" s="107"/>
      <c r="T701" s="107"/>
      <c r="U701" s="107"/>
      <c r="V701" s="107"/>
      <c r="W701" s="107"/>
      <c r="X701" s="107"/>
      <c r="Y701" s="107"/>
      <c r="Z701" s="107"/>
    </row>
    <row r="702" spans="1:26" ht="15.75" customHeight="1">
      <c r="A702" s="107"/>
      <c r="B702" s="107"/>
      <c r="C702" s="107"/>
      <c r="D702" s="107"/>
      <c r="E702" s="107"/>
      <c r="F702" s="107"/>
      <c r="G702" s="479"/>
      <c r="H702" s="107"/>
      <c r="I702" s="107"/>
      <c r="J702" s="107"/>
      <c r="K702" s="107"/>
      <c r="L702" s="107"/>
      <c r="M702" s="109"/>
      <c r="N702" s="109"/>
      <c r="O702" s="107"/>
      <c r="P702" s="107"/>
      <c r="Q702" s="107"/>
      <c r="R702" s="107"/>
      <c r="S702" s="107"/>
      <c r="T702" s="107"/>
      <c r="U702" s="107"/>
      <c r="V702" s="107"/>
      <c r="W702" s="107"/>
      <c r="X702" s="107"/>
      <c r="Y702" s="107"/>
      <c r="Z702" s="107"/>
    </row>
    <row r="703" spans="1:26" ht="15.75" customHeight="1">
      <c r="A703" s="107"/>
      <c r="B703" s="107"/>
      <c r="C703" s="107"/>
      <c r="D703" s="107"/>
      <c r="E703" s="107"/>
      <c r="F703" s="107"/>
      <c r="G703" s="479"/>
      <c r="H703" s="107"/>
      <c r="I703" s="107"/>
      <c r="J703" s="107"/>
      <c r="K703" s="107"/>
      <c r="L703" s="107"/>
      <c r="M703" s="109"/>
      <c r="N703" s="109"/>
      <c r="O703" s="107"/>
      <c r="P703" s="107"/>
      <c r="Q703" s="107"/>
      <c r="R703" s="107"/>
      <c r="S703" s="107"/>
      <c r="T703" s="107"/>
      <c r="U703" s="107"/>
      <c r="V703" s="107"/>
      <c r="W703" s="107"/>
      <c r="X703" s="107"/>
      <c r="Y703" s="107"/>
      <c r="Z703" s="107"/>
    </row>
    <row r="704" spans="1:26" ht="15.75" customHeight="1">
      <c r="A704" s="107"/>
      <c r="B704" s="107"/>
      <c r="C704" s="107"/>
      <c r="D704" s="107"/>
      <c r="E704" s="107"/>
      <c r="F704" s="107"/>
      <c r="G704" s="479"/>
      <c r="H704" s="107"/>
      <c r="I704" s="107"/>
      <c r="J704" s="107"/>
      <c r="K704" s="107"/>
      <c r="L704" s="107"/>
      <c r="M704" s="109"/>
      <c r="N704" s="109"/>
      <c r="O704" s="107"/>
      <c r="P704" s="107"/>
      <c r="Q704" s="107"/>
      <c r="R704" s="107"/>
      <c r="S704" s="107"/>
      <c r="T704" s="107"/>
      <c r="U704" s="107"/>
      <c r="V704" s="107"/>
      <c r="W704" s="107"/>
      <c r="X704" s="107"/>
      <c r="Y704" s="107"/>
      <c r="Z704" s="107"/>
    </row>
    <row r="705" spans="1:26" ht="15.75" customHeight="1">
      <c r="A705" s="107"/>
      <c r="B705" s="107"/>
      <c r="C705" s="107"/>
      <c r="D705" s="107"/>
      <c r="E705" s="107"/>
      <c r="F705" s="107"/>
      <c r="G705" s="479"/>
      <c r="H705" s="107"/>
      <c r="I705" s="107"/>
      <c r="J705" s="107"/>
      <c r="K705" s="107"/>
      <c r="L705" s="107"/>
      <c r="M705" s="109"/>
      <c r="N705" s="109"/>
      <c r="O705" s="107"/>
      <c r="P705" s="107"/>
      <c r="Q705" s="107"/>
      <c r="R705" s="107"/>
      <c r="S705" s="107"/>
      <c r="T705" s="107"/>
      <c r="U705" s="107"/>
      <c r="V705" s="107"/>
      <c r="W705" s="107"/>
      <c r="X705" s="107"/>
      <c r="Y705" s="107"/>
      <c r="Z705" s="107"/>
    </row>
    <row r="706" spans="1:26" ht="15.75" customHeight="1">
      <c r="A706" s="107"/>
      <c r="B706" s="107"/>
      <c r="C706" s="107"/>
      <c r="D706" s="107"/>
      <c r="E706" s="107"/>
      <c r="F706" s="107"/>
      <c r="G706" s="479"/>
      <c r="H706" s="107"/>
      <c r="I706" s="107"/>
      <c r="J706" s="107"/>
      <c r="K706" s="107"/>
      <c r="L706" s="107"/>
      <c r="M706" s="109"/>
      <c r="N706" s="109"/>
      <c r="O706" s="107"/>
      <c r="P706" s="107"/>
      <c r="Q706" s="107"/>
      <c r="R706" s="107"/>
      <c r="S706" s="107"/>
      <c r="T706" s="107"/>
      <c r="U706" s="107"/>
      <c r="V706" s="107"/>
      <c r="W706" s="107"/>
      <c r="X706" s="107"/>
      <c r="Y706" s="107"/>
      <c r="Z706" s="107"/>
    </row>
    <row r="707" spans="1:26" ht="15.75" customHeight="1">
      <c r="A707" s="107"/>
      <c r="B707" s="107"/>
      <c r="C707" s="107"/>
      <c r="D707" s="107"/>
      <c r="E707" s="107"/>
      <c r="F707" s="107"/>
      <c r="G707" s="479"/>
      <c r="H707" s="107"/>
      <c r="I707" s="107"/>
      <c r="J707" s="107"/>
      <c r="K707" s="107"/>
      <c r="L707" s="107"/>
      <c r="M707" s="109"/>
      <c r="N707" s="109"/>
      <c r="O707" s="107"/>
      <c r="P707" s="107"/>
      <c r="Q707" s="107"/>
      <c r="R707" s="107"/>
      <c r="S707" s="107"/>
      <c r="T707" s="107"/>
      <c r="U707" s="107"/>
      <c r="V707" s="107"/>
      <c r="W707" s="107"/>
      <c r="X707" s="107"/>
      <c r="Y707" s="107"/>
      <c r="Z707" s="107"/>
    </row>
    <row r="708" spans="1:26" ht="15.75" customHeight="1">
      <c r="A708" s="107"/>
      <c r="B708" s="107"/>
      <c r="C708" s="107"/>
      <c r="D708" s="107"/>
      <c r="E708" s="107"/>
      <c r="F708" s="107"/>
      <c r="G708" s="479"/>
      <c r="H708" s="107"/>
      <c r="I708" s="107"/>
      <c r="J708" s="107"/>
      <c r="K708" s="107"/>
      <c r="L708" s="107"/>
      <c r="M708" s="109"/>
      <c r="N708" s="109"/>
      <c r="O708" s="107"/>
      <c r="P708" s="107"/>
      <c r="Q708" s="107"/>
      <c r="R708" s="107"/>
      <c r="S708" s="107"/>
      <c r="T708" s="107"/>
      <c r="U708" s="107"/>
      <c r="V708" s="107"/>
      <c r="W708" s="107"/>
      <c r="X708" s="107"/>
      <c r="Y708" s="107"/>
      <c r="Z708" s="107"/>
    </row>
    <row r="709" spans="1:26" ht="15.75" customHeight="1">
      <c r="A709" s="107"/>
      <c r="B709" s="107"/>
      <c r="C709" s="107"/>
      <c r="D709" s="107"/>
      <c r="E709" s="107"/>
      <c r="F709" s="107"/>
      <c r="G709" s="479"/>
      <c r="H709" s="107"/>
      <c r="I709" s="107"/>
      <c r="J709" s="107"/>
      <c r="K709" s="107"/>
      <c r="L709" s="107"/>
      <c r="M709" s="109"/>
      <c r="N709" s="109"/>
      <c r="O709" s="107"/>
      <c r="P709" s="107"/>
      <c r="Q709" s="107"/>
      <c r="R709" s="107"/>
      <c r="S709" s="107"/>
      <c r="T709" s="107"/>
      <c r="U709" s="107"/>
      <c r="V709" s="107"/>
      <c r="W709" s="107"/>
      <c r="X709" s="107"/>
      <c r="Y709" s="107"/>
      <c r="Z709" s="107"/>
    </row>
    <row r="710" spans="1:26" ht="15.75" customHeight="1">
      <c r="A710" s="107"/>
      <c r="B710" s="107"/>
      <c r="C710" s="107"/>
      <c r="D710" s="107"/>
      <c r="E710" s="107"/>
      <c r="F710" s="107"/>
      <c r="G710" s="479"/>
      <c r="H710" s="107"/>
      <c r="I710" s="107"/>
      <c r="J710" s="107"/>
      <c r="K710" s="107"/>
      <c r="L710" s="107"/>
      <c r="M710" s="109"/>
      <c r="N710" s="109"/>
      <c r="O710" s="107"/>
      <c r="P710" s="107"/>
      <c r="Q710" s="107"/>
      <c r="R710" s="107"/>
      <c r="S710" s="107"/>
      <c r="T710" s="107"/>
      <c r="U710" s="107"/>
      <c r="V710" s="107"/>
      <c r="W710" s="107"/>
      <c r="X710" s="107"/>
      <c r="Y710" s="107"/>
      <c r="Z710" s="107"/>
    </row>
    <row r="711" spans="1:26" ht="15.75" customHeight="1">
      <c r="A711" s="107"/>
      <c r="B711" s="107"/>
      <c r="C711" s="107"/>
      <c r="D711" s="107"/>
      <c r="E711" s="107"/>
      <c r="F711" s="107"/>
      <c r="G711" s="479"/>
      <c r="H711" s="107"/>
      <c r="I711" s="107"/>
      <c r="J711" s="107"/>
      <c r="K711" s="107"/>
      <c r="L711" s="107"/>
      <c r="M711" s="109"/>
      <c r="N711" s="109"/>
      <c r="O711" s="107"/>
      <c r="P711" s="107"/>
      <c r="Q711" s="107"/>
      <c r="R711" s="107"/>
      <c r="S711" s="107"/>
      <c r="T711" s="107"/>
      <c r="U711" s="107"/>
      <c r="V711" s="107"/>
      <c r="W711" s="107"/>
      <c r="X711" s="107"/>
      <c r="Y711" s="107"/>
      <c r="Z711" s="107"/>
    </row>
    <row r="712" spans="1:26" ht="15.75" customHeight="1">
      <c r="A712" s="107"/>
      <c r="B712" s="107"/>
      <c r="C712" s="107"/>
      <c r="D712" s="107"/>
      <c r="E712" s="107"/>
      <c r="F712" s="107"/>
      <c r="G712" s="479"/>
      <c r="H712" s="107"/>
      <c r="I712" s="107"/>
      <c r="J712" s="107"/>
      <c r="K712" s="107"/>
      <c r="L712" s="107"/>
      <c r="M712" s="109"/>
      <c r="N712" s="109"/>
      <c r="O712" s="107"/>
      <c r="P712" s="107"/>
      <c r="Q712" s="107"/>
      <c r="R712" s="107"/>
      <c r="S712" s="107"/>
      <c r="T712" s="107"/>
      <c r="U712" s="107"/>
      <c r="V712" s="107"/>
      <c r="W712" s="107"/>
      <c r="X712" s="107"/>
      <c r="Y712" s="107"/>
      <c r="Z712" s="107"/>
    </row>
    <row r="713" spans="1:26" ht="15.75" customHeight="1">
      <c r="A713" s="107"/>
      <c r="B713" s="107"/>
      <c r="C713" s="107"/>
      <c r="D713" s="107"/>
      <c r="E713" s="107"/>
      <c r="F713" s="107"/>
      <c r="G713" s="479"/>
      <c r="H713" s="107"/>
      <c r="I713" s="107"/>
      <c r="J713" s="107"/>
      <c r="K713" s="107"/>
      <c r="L713" s="107"/>
      <c r="M713" s="109"/>
      <c r="N713" s="109"/>
      <c r="O713" s="107"/>
      <c r="P713" s="107"/>
      <c r="Q713" s="107"/>
      <c r="R713" s="107"/>
      <c r="S713" s="107"/>
      <c r="T713" s="107"/>
      <c r="U713" s="107"/>
      <c r="V713" s="107"/>
      <c r="W713" s="107"/>
      <c r="X713" s="107"/>
      <c r="Y713" s="107"/>
      <c r="Z713" s="107"/>
    </row>
    <row r="714" spans="1:26" ht="15.75" customHeight="1">
      <c r="A714" s="107"/>
      <c r="B714" s="107"/>
      <c r="C714" s="107"/>
      <c r="D714" s="107"/>
      <c r="E714" s="107"/>
      <c r="F714" s="107"/>
      <c r="G714" s="479"/>
      <c r="H714" s="107"/>
      <c r="I714" s="107"/>
      <c r="J714" s="107"/>
      <c r="K714" s="107"/>
      <c r="L714" s="107"/>
      <c r="M714" s="109"/>
      <c r="N714" s="109"/>
      <c r="O714" s="107"/>
      <c r="P714" s="107"/>
      <c r="Q714" s="107"/>
      <c r="R714" s="107"/>
      <c r="S714" s="107"/>
      <c r="T714" s="107"/>
      <c r="U714" s="107"/>
      <c r="V714" s="107"/>
      <c r="W714" s="107"/>
      <c r="X714" s="107"/>
      <c r="Y714" s="107"/>
      <c r="Z714" s="107"/>
    </row>
    <row r="715" spans="1:26" ht="15.75" customHeight="1">
      <c r="A715" s="107"/>
      <c r="B715" s="107"/>
      <c r="C715" s="107"/>
      <c r="D715" s="107"/>
      <c r="E715" s="107"/>
      <c r="F715" s="107"/>
      <c r="G715" s="479"/>
      <c r="H715" s="107"/>
      <c r="I715" s="107"/>
      <c r="J715" s="107"/>
      <c r="K715" s="107"/>
      <c r="L715" s="107"/>
      <c r="M715" s="109"/>
      <c r="N715" s="109"/>
      <c r="O715" s="107"/>
      <c r="P715" s="107"/>
      <c r="Q715" s="107"/>
      <c r="R715" s="107"/>
      <c r="S715" s="107"/>
      <c r="T715" s="107"/>
      <c r="U715" s="107"/>
      <c r="V715" s="107"/>
      <c r="W715" s="107"/>
      <c r="X715" s="107"/>
      <c r="Y715" s="107"/>
      <c r="Z715" s="107"/>
    </row>
    <row r="716" spans="1:26" ht="15.75" customHeight="1">
      <c r="A716" s="107"/>
      <c r="B716" s="107"/>
      <c r="C716" s="107"/>
      <c r="D716" s="107"/>
      <c r="E716" s="107"/>
      <c r="F716" s="107"/>
      <c r="G716" s="479"/>
      <c r="H716" s="107"/>
      <c r="I716" s="107"/>
      <c r="J716" s="107"/>
      <c r="K716" s="107"/>
      <c r="L716" s="107"/>
      <c r="M716" s="109"/>
      <c r="N716" s="109"/>
      <c r="O716" s="107"/>
      <c r="P716" s="107"/>
      <c r="Q716" s="107"/>
      <c r="R716" s="107"/>
      <c r="S716" s="107"/>
      <c r="T716" s="107"/>
      <c r="U716" s="107"/>
      <c r="V716" s="107"/>
      <c r="W716" s="107"/>
      <c r="X716" s="107"/>
      <c r="Y716" s="107"/>
      <c r="Z716" s="107"/>
    </row>
    <row r="717" spans="1:26" ht="15.75" customHeight="1">
      <c r="A717" s="107"/>
      <c r="B717" s="107"/>
      <c r="C717" s="107"/>
      <c r="D717" s="107"/>
      <c r="E717" s="107"/>
      <c r="F717" s="107"/>
      <c r="G717" s="479"/>
      <c r="H717" s="107"/>
      <c r="I717" s="107"/>
      <c r="J717" s="107"/>
      <c r="K717" s="107"/>
      <c r="L717" s="107"/>
      <c r="M717" s="109"/>
      <c r="N717" s="109"/>
      <c r="O717" s="107"/>
      <c r="P717" s="107"/>
      <c r="Q717" s="107"/>
      <c r="R717" s="107"/>
      <c r="S717" s="107"/>
      <c r="T717" s="107"/>
      <c r="U717" s="107"/>
      <c r="V717" s="107"/>
      <c r="W717" s="107"/>
      <c r="X717" s="107"/>
      <c r="Y717" s="107"/>
      <c r="Z717" s="107"/>
    </row>
    <row r="718" spans="1:26" ht="15.75" customHeight="1">
      <c r="A718" s="107"/>
      <c r="B718" s="107"/>
      <c r="C718" s="107"/>
      <c r="D718" s="107"/>
      <c r="E718" s="107"/>
      <c r="F718" s="107"/>
      <c r="G718" s="479"/>
      <c r="H718" s="107"/>
      <c r="I718" s="107"/>
      <c r="J718" s="107"/>
      <c r="K718" s="107"/>
      <c r="L718" s="107"/>
      <c r="M718" s="109"/>
      <c r="N718" s="109"/>
      <c r="O718" s="107"/>
      <c r="P718" s="107"/>
      <c r="Q718" s="107"/>
      <c r="R718" s="107"/>
      <c r="S718" s="107"/>
      <c r="T718" s="107"/>
      <c r="U718" s="107"/>
      <c r="V718" s="107"/>
      <c r="W718" s="107"/>
      <c r="X718" s="107"/>
      <c r="Y718" s="107"/>
      <c r="Z718" s="107"/>
    </row>
    <row r="719" spans="1:26" ht="15.75" customHeight="1">
      <c r="A719" s="107"/>
      <c r="B719" s="107"/>
      <c r="C719" s="107"/>
      <c r="D719" s="107"/>
      <c r="E719" s="107"/>
      <c r="F719" s="107"/>
      <c r="G719" s="479"/>
      <c r="H719" s="107"/>
      <c r="I719" s="107"/>
      <c r="J719" s="107"/>
      <c r="K719" s="107"/>
      <c r="L719" s="107"/>
      <c r="M719" s="109"/>
      <c r="N719" s="109"/>
      <c r="O719" s="107"/>
      <c r="P719" s="107"/>
      <c r="Q719" s="107"/>
      <c r="R719" s="107"/>
      <c r="S719" s="107"/>
      <c r="T719" s="107"/>
      <c r="U719" s="107"/>
      <c r="V719" s="107"/>
      <c r="W719" s="107"/>
      <c r="X719" s="107"/>
      <c r="Y719" s="107"/>
      <c r="Z719" s="107"/>
    </row>
    <row r="720" spans="1:26" ht="15.75" customHeight="1">
      <c r="A720" s="107"/>
      <c r="B720" s="107"/>
      <c r="C720" s="107"/>
      <c r="D720" s="107"/>
      <c r="E720" s="107"/>
      <c r="F720" s="107"/>
      <c r="G720" s="479"/>
      <c r="H720" s="107"/>
      <c r="I720" s="107"/>
      <c r="J720" s="107"/>
      <c r="K720" s="107"/>
      <c r="L720" s="107"/>
      <c r="M720" s="109"/>
      <c r="N720" s="109"/>
      <c r="O720" s="107"/>
      <c r="P720" s="107"/>
      <c r="Q720" s="107"/>
      <c r="R720" s="107"/>
      <c r="S720" s="107"/>
      <c r="T720" s="107"/>
      <c r="U720" s="107"/>
      <c r="V720" s="107"/>
      <c r="W720" s="107"/>
      <c r="X720" s="107"/>
      <c r="Y720" s="107"/>
      <c r="Z720" s="107"/>
    </row>
    <row r="721" spans="1:26" ht="15.75" customHeight="1">
      <c r="A721" s="107"/>
      <c r="B721" s="107"/>
      <c r="C721" s="107"/>
      <c r="D721" s="107"/>
      <c r="E721" s="107"/>
      <c r="F721" s="107"/>
      <c r="G721" s="479"/>
      <c r="H721" s="107"/>
      <c r="I721" s="107"/>
      <c r="J721" s="107"/>
      <c r="K721" s="107"/>
      <c r="L721" s="107"/>
      <c r="M721" s="109"/>
      <c r="N721" s="109"/>
      <c r="O721" s="107"/>
      <c r="P721" s="107"/>
      <c r="Q721" s="107"/>
      <c r="R721" s="107"/>
      <c r="S721" s="107"/>
      <c r="T721" s="107"/>
      <c r="U721" s="107"/>
      <c r="V721" s="107"/>
      <c r="W721" s="107"/>
      <c r="X721" s="107"/>
      <c r="Y721" s="107"/>
      <c r="Z721" s="107"/>
    </row>
    <row r="722" spans="1:26" ht="15.75" customHeight="1">
      <c r="A722" s="107"/>
      <c r="B722" s="107"/>
      <c r="C722" s="107"/>
      <c r="D722" s="107"/>
      <c r="E722" s="107"/>
      <c r="F722" s="107"/>
      <c r="G722" s="479"/>
      <c r="H722" s="107"/>
      <c r="I722" s="107"/>
      <c r="J722" s="107"/>
      <c r="K722" s="107"/>
      <c r="L722" s="107"/>
      <c r="M722" s="109"/>
      <c r="N722" s="109"/>
      <c r="O722" s="107"/>
      <c r="P722" s="107"/>
      <c r="Q722" s="107"/>
      <c r="R722" s="107"/>
      <c r="S722" s="107"/>
      <c r="T722" s="107"/>
      <c r="U722" s="107"/>
      <c r="V722" s="107"/>
      <c r="W722" s="107"/>
      <c r="X722" s="107"/>
      <c r="Y722" s="107"/>
      <c r="Z722" s="107"/>
    </row>
    <row r="723" spans="1:26" ht="15.75" customHeight="1">
      <c r="A723" s="107"/>
      <c r="B723" s="107"/>
      <c r="C723" s="107"/>
      <c r="D723" s="107"/>
      <c r="E723" s="107"/>
      <c r="F723" s="107"/>
      <c r="G723" s="479"/>
      <c r="H723" s="107"/>
      <c r="I723" s="107"/>
      <c r="J723" s="107"/>
      <c r="K723" s="107"/>
      <c r="L723" s="107"/>
      <c r="M723" s="109"/>
      <c r="N723" s="109"/>
      <c r="O723" s="107"/>
      <c r="P723" s="107"/>
      <c r="Q723" s="107"/>
      <c r="R723" s="107"/>
      <c r="S723" s="107"/>
      <c r="T723" s="107"/>
      <c r="U723" s="107"/>
      <c r="V723" s="107"/>
      <c r="W723" s="107"/>
      <c r="X723" s="107"/>
      <c r="Y723" s="107"/>
      <c r="Z723" s="107"/>
    </row>
    <row r="724" spans="1:26" ht="15.75" customHeight="1">
      <c r="A724" s="107"/>
      <c r="B724" s="107"/>
      <c r="C724" s="107"/>
      <c r="D724" s="107"/>
      <c r="E724" s="107"/>
      <c r="F724" s="107"/>
      <c r="G724" s="479"/>
      <c r="H724" s="107"/>
      <c r="I724" s="107"/>
      <c r="J724" s="107"/>
      <c r="K724" s="107"/>
      <c r="L724" s="107"/>
      <c r="M724" s="109"/>
      <c r="N724" s="109"/>
      <c r="O724" s="107"/>
      <c r="P724" s="107"/>
      <c r="Q724" s="107"/>
      <c r="R724" s="107"/>
      <c r="S724" s="107"/>
      <c r="T724" s="107"/>
      <c r="U724" s="107"/>
      <c r="V724" s="107"/>
      <c r="W724" s="107"/>
      <c r="X724" s="107"/>
      <c r="Y724" s="107"/>
      <c r="Z724" s="107"/>
    </row>
    <row r="725" spans="1:26" ht="15.75" customHeight="1">
      <c r="A725" s="107"/>
      <c r="B725" s="107"/>
      <c r="C725" s="107"/>
      <c r="D725" s="107"/>
      <c r="E725" s="107"/>
      <c r="F725" s="107"/>
      <c r="G725" s="479"/>
      <c r="H725" s="107"/>
      <c r="I725" s="107"/>
      <c r="J725" s="107"/>
      <c r="K725" s="107"/>
      <c r="L725" s="107"/>
      <c r="M725" s="109"/>
      <c r="N725" s="109"/>
      <c r="O725" s="107"/>
      <c r="P725" s="107"/>
      <c r="Q725" s="107"/>
      <c r="R725" s="107"/>
      <c r="S725" s="107"/>
      <c r="T725" s="107"/>
      <c r="U725" s="107"/>
      <c r="V725" s="107"/>
      <c r="W725" s="107"/>
      <c r="X725" s="107"/>
      <c r="Y725" s="107"/>
      <c r="Z725" s="107"/>
    </row>
    <row r="726" spans="1:26" ht="15.75" customHeight="1">
      <c r="A726" s="107"/>
      <c r="B726" s="107"/>
      <c r="C726" s="107"/>
      <c r="D726" s="107"/>
      <c r="E726" s="107"/>
      <c r="F726" s="107"/>
      <c r="G726" s="479"/>
      <c r="H726" s="107"/>
      <c r="I726" s="107"/>
      <c r="J726" s="107"/>
      <c r="K726" s="107"/>
      <c r="L726" s="107"/>
      <c r="M726" s="109"/>
      <c r="N726" s="109"/>
      <c r="O726" s="107"/>
      <c r="P726" s="107"/>
      <c r="Q726" s="107"/>
      <c r="R726" s="107"/>
      <c r="S726" s="107"/>
      <c r="T726" s="107"/>
      <c r="U726" s="107"/>
      <c r="V726" s="107"/>
      <c r="W726" s="107"/>
      <c r="X726" s="107"/>
      <c r="Y726" s="107"/>
      <c r="Z726" s="107"/>
    </row>
    <row r="727" spans="1:26" ht="15.75" customHeight="1">
      <c r="A727" s="107"/>
      <c r="B727" s="107"/>
      <c r="C727" s="107"/>
      <c r="D727" s="107"/>
      <c r="E727" s="107"/>
      <c r="F727" s="107"/>
      <c r="G727" s="479"/>
      <c r="H727" s="107"/>
      <c r="I727" s="107"/>
      <c r="J727" s="107"/>
      <c r="K727" s="107"/>
      <c r="L727" s="107"/>
      <c r="M727" s="109"/>
      <c r="N727" s="109"/>
      <c r="O727" s="107"/>
      <c r="P727" s="107"/>
      <c r="Q727" s="107"/>
      <c r="R727" s="107"/>
      <c r="S727" s="107"/>
      <c r="T727" s="107"/>
      <c r="U727" s="107"/>
      <c r="V727" s="107"/>
      <c r="W727" s="107"/>
      <c r="X727" s="107"/>
      <c r="Y727" s="107"/>
      <c r="Z727" s="107"/>
    </row>
    <row r="728" spans="1:26" ht="15.75" customHeight="1">
      <c r="A728" s="107"/>
      <c r="B728" s="107"/>
      <c r="C728" s="107"/>
      <c r="D728" s="107"/>
      <c r="E728" s="107"/>
      <c r="F728" s="107"/>
      <c r="G728" s="479"/>
      <c r="H728" s="107"/>
      <c r="I728" s="107"/>
      <c r="J728" s="107"/>
      <c r="K728" s="107"/>
      <c r="L728" s="107"/>
      <c r="M728" s="109"/>
      <c r="N728" s="109"/>
      <c r="O728" s="107"/>
      <c r="P728" s="107"/>
      <c r="Q728" s="107"/>
      <c r="R728" s="107"/>
      <c r="S728" s="107"/>
      <c r="T728" s="107"/>
      <c r="U728" s="107"/>
      <c r="V728" s="107"/>
      <c r="W728" s="107"/>
      <c r="X728" s="107"/>
      <c r="Y728" s="107"/>
      <c r="Z728" s="107"/>
    </row>
    <row r="729" spans="1:26" ht="15.75" customHeight="1">
      <c r="A729" s="107"/>
      <c r="B729" s="107"/>
      <c r="C729" s="107"/>
      <c r="D729" s="107"/>
      <c r="E729" s="107"/>
      <c r="F729" s="107"/>
      <c r="G729" s="479"/>
      <c r="H729" s="107"/>
      <c r="I729" s="107"/>
      <c r="J729" s="107"/>
      <c r="K729" s="107"/>
      <c r="L729" s="107"/>
      <c r="M729" s="109"/>
      <c r="N729" s="109"/>
      <c r="O729" s="107"/>
      <c r="P729" s="107"/>
      <c r="Q729" s="107"/>
      <c r="R729" s="107"/>
      <c r="S729" s="107"/>
      <c r="T729" s="107"/>
      <c r="U729" s="107"/>
      <c r="V729" s="107"/>
      <c r="W729" s="107"/>
      <c r="X729" s="107"/>
      <c r="Y729" s="107"/>
      <c r="Z729" s="107"/>
    </row>
    <row r="730" spans="1:26" ht="15.75" customHeight="1">
      <c r="A730" s="107"/>
      <c r="B730" s="107"/>
      <c r="C730" s="107"/>
      <c r="D730" s="107"/>
      <c r="E730" s="107"/>
      <c r="F730" s="107"/>
      <c r="G730" s="479"/>
      <c r="H730" s="107"/>
      <c r="I730" s="107"/>
      <c r="J730" s="107"/>
      <c r="K730" s="107"/>
      <c r="L730" s="107"/>
      <c r="M730" s="109"/>
      <c r="N730" s="109"/>
      <c r="O730" s="107"/>
      <c r="P730" s="107"/>
      <c r="Q730" s="107"/>
      <c r="R730" s="107"/>
      <c r="S730" s="107"/>
      <c r="T730" s="107"/>
      <c r="U730" s="107"/>
      <c r="V730" s="107"/>
      <c r="W730" s="107"/>
      <c r="X730" s="107"/>
      <c r="Y730" s="107"/>
      <c r="Z730" s="107"/>
    </row>
    <row r="731" spans="1:26" ht="15.75" customHeight="1">
      <c r="A731" s="107"/>
      <c r="B731" s="107"/>
      <c r="C731" s="107"/>
      <c r="D731" s="107"/>
      <c r="E731" s="107"/>
      <c r="F731" s="107"/>
      <c r="G731" s="479"/>
      <c r="H731" s="107"/>
      <c r="I731" s="107"/>
      <c r="J731" s="107"/>
      <c r="K731" s="107"/>
      <c r="L731" s="107"/>
      <c r="M731" s="109"/>
      <c r="N731" s="109"/>
      <c r="O731" s="107"/>
      <c r="P731" s="107"/>
      <c r="Q731" s="107"/>
      <c r="R731" s="107"/>
      <c r="S731" s="107"/>
      <c r="T731" s="107"/>
      <c r="U731" s="107"/>
      <c r="V731" s="107"/>
      <c r="W731" s="107"/>
      <c r="X731" s="107"/>
      <c r="Y731" s="107"/>
      <c r="Z731" s="107"/>
    </row>
    <row r="732" spans="1:26" ht="15.75" customHeight="1">
      <c r="A732" s="107"/>
      <c r="B732" s="107"/>
      <c r="C732" s="107"/>
      <c r="D732" s="107"/>
      <c r="E732" s="107"/>
      <c r="F732" s="107"/>
      <c r="G732" s="479"/>
      <c r="H732" s="107"/>
      <c r="I732" s="107"/>
      <c r="J732" s="107"/>
      <c r="K732" s="107"/>
      <c r="L732" s="107"/>
      <c r="M732" s="109"/>
      <c r="N732" s="109"/>
      <c r="O732" s="107"/>
      <c r="P732" s="107"/>
      <c r="Q732" s="107"/>
      <c r="R732" s="107"/>
      <c r="S732" s="107"/>
      <c r="T732" s="107"/>
      <c r="U732" s="107"/>
      <c r="V732" s="107"/>
      <c r="W732" s="107"/>
      <c r="X732" s="107"/>
      <c r="Y732" s="107"/>
      <c r="Z732" s="107"/>
    </row>
    <row r="733" spans="1:26" ht="15.75" customHeight="1">
      <c r="A733" s="107"/>
      <c r="B733" s="107"/>
      <c r="C733" s="107"/>
      <c r="D733" s="107"/>
      <c r="E733" s="107"/>
      <c r="F733" s="107"/>
      <c r="G733" s="479"/>
      <c r="H733" s="107"/>
      <c r="I733" s="107"/>
      <c r="J733" s="107"/>
      <c r="K733" s="107"/>
      <c r="L733" s="107"/>
      <c r="M733" s="109"/>
      <c r="N733" s="109"/>
      <c r="O733" s="107"/>
      <c r="P733" s="107"/>
      <c r="Q733" s="107"/>
      <c r="R733" s="107"/>
      <c r="S733" s="107"/>
      <c r="T733" s="107"/>
      <c r="U733" s="107"/>
      <c r="V733" s="107"/>
      <c r="W733" s="107"/>
      <c r="X733" s="107"/>
      <c r="Y733" s="107"/>
      <c r="Z733" s="107"/>
    </row>
    <row r="734" spans="1:26" ht="15.75" customHeight="1">
      <c r="A734" s="107"/>
      <c r="B734" s="107"/>
      <c r="C734" s="107"/>
      <c r="D734" s="107"/>
      <c r="E734" s="107"/>
      <c r="F734" s="107"/>
      <c r="G734" s="479"/>
      <c r="H734" s="107"/>
      <c r="I734" s="107"/>
      <c r="J734" s="107"/>
      <c r="K734" s="107"/>
      <c r="L734" s="107"/>
      <c r="M734" s="109"/>
      <c r="N734" s="109"/>
      <c r="O734" s="107"/>
      <c r="P734" s="107"/>
      <c r="Q734" s="107"/>
      <c r="R734" s="107"/>
      <c r="S734" s="107"/>
      <c r="T734" s="107"/>
      <c r="U734" s="107"/>
      <c r="V734" s="107"/>
      <c r="W734" s="107"/>
      <c r="X734" s="107"/>
      <c r="Y734" s="107"/>
      <c r="Z734" s="107"/>
    </row>
    <row r="735" spans="1:26" ht="15.75" customHeight="1">
      <c r="A735" s="107"/>
      <c r="B735" s="107"/>
      <c r="C735" s="107"/>
      <c r="D735" s="107"/>
      <c r="E735" s="107"/>
      <c r="F735" s="107"/>
      <c r="G735" s="479"/>
      <c r="H735" s="107"/>
      <c r="I735" s="107"/>
      <c r="J735" s="107"/>
      <c r="K735" s="107"/>
      <c r="L735" s="107"/>
      <c r="M735" s="109"/>
      <c r="N735" s="109"/>
      <c r="O735" s="107"/>
      <c r="P735" s="107"/>
      <c r="Q735" s="107"/>
      <c r="R735" s="107"/>
      <c r="S735" s="107"/>
      <c r="T735" s="107"/>
      <c r="U735" s="107"/>
      <c r="V735" s="107"/>
      <c r="W735" s="107"/>
      <c r="X735" s="107"/>
      <c r="Y735" s="107"/>
      <c r="Z735" s="107"/>
    </row>
    <row r="736" spans="1:26" ht="15.75" customHeight="1">
      <c r="A736" s="107"/>
      <c r="B736" s="107"/>
      <c r="C736" s="107"/>
      <c r="D736" s="107"/>
      <c r="E736" s="107"/>
      <c r="F736" s="107"/>
      <c r="G736" s="479"/>
      <c r="H736" s="107"/>
      <c r="I736" s="107"/>
      <c r="J736" s="107"/>
      <c r="K736" s="107"/>
      <c r="L736" s="107"/>
      <c r="M736" s="109"/>
      <c r="N736" s="109"/>
      <c r="O736" s="107"/>
      <c r="P736" s="107"/>
      <c r="Q736" s="107"/>
      <c r="R736" s="107"/>
      <c r="S736" s="107"/>
      <c r="T736" s="107"/>
      <c r="U736" s="107"/>
      <c r="V736" s="107"/>
      <c r="W736" s="107"/>
      <c r="X736" s="107"/>
      <c r="Y736" s="107"/>
      <c r="Z736" s="107"/>
    </row>
    <row r="737" spans="1:26" ht="15.75" customHeight="1">
      <c r="A737" s="107"/>
      <c r="B737" s="107"/>
      <c r="C737" s="107"/>
      <c r="D737" s="107"/>
      <c r="E737" s="107"/>
      <c r="F737" s="107"/>
      <c r="G737" s="479"/>
      <c r="H737" s="107"/>
      <c r="I737" s="107"/>
      <c r="J737" s="107"/>
      <c r="K737" s="107"/>
      <c r="L737" s="107"/>
      <c r="M737" s="109"/>
      <c r="N737" s="109"/>
      <c r="O737" s="107"/>
      <c r="P737" s="107"/>
      <c r="Q737" s="107"/>
      <c r="R737" s="107"/>
      <c r="S737" s="107"/>
      <c r="T737" s="107"/>
      <c r="U737" s="107"/>
      <c r="V737" s="107"/>
      <c r="W737" s="107"/>
      <c r="X737" s="107"/>
      <c r="Y737" s="107"/>
      <c r="Z737" s="107"/>
    </row>
    <row r="738" spans="1:26" ht="15.75" customHeight="1">
      <c r="A738" s="107"/>
      <c r="B738" s="107"/>
      <c r="C738" s="107"/>
      <c r="D738" s="107"/>
      <c r="E738" s="107"/>
      <c r="F738" s="107"/>
      <c r="G738" s="479"/>
      <c r="H738" s="107"/>
      <c r="I738" s="107"/>
      <c r="J738" s="107"/>
      <c r="K738" s="107"/>
      <c r="L738" s="107"/>
      <c r="M738" s="109"/>
      <c r="N738" s="109"/>
      <c r="O738" s="107"/>
      <c r="P738" s="107"/>
      <c r="Q738" s="107"/>
      <c r="R738" s="107"/>
      <c r="S738" s="107"/>
      <c r="T738" s="107"/>
      <c r="U738" s="107"/>
      <c r="V738" s="107"/>
      <c r="W738" s="107"/>
      <c r="X738" s="107"/>
      <c r="Y738" s="107"/>
      <c r="Z738" s="107"/>
    </row>
    <row r="739" spans="1:26" ht="15.75" customHeight="1">
      <c r="A739" s="107"/>
      <c r="B739" s="107"/>
      <c r="C739" s="107"/>
      <c r="D739" s="107"/>
      <c r="E739" s="107"/>
      <c r="F739" s="107"/>
      <c r="G739" s="479"/>
      <c r="H739" s="107"/>
      <c r="I739" s="107"/>
      <c r="J739" s="107"/>
      <c r="K739" s="107"/>
      <c r="L739" s="107"/>
      <c r="M739" s="109"/>
      <c r="N739" s="109"/>
      <c r="O739" s="107"/>
      <c r="P739" s="107"/>
      <c r="Q739" s="107"/>
      <c r="R739" s="107"/>
      <c r="S739" s="107"/>
      <c r="T739" s="107"/>
      <c r="U739" s="107"/>
      <c r="V739" s="107"/>
      <c r="W739" s="107"/>
      <c r="X739" s="107"/>
      <c r="Y739" s="107"/>
      <c r="Z739" s="107"/>
    </row>
    <row r="740" spans="1:26" ht="15.75" customHeight="1">
      <c r="A740" s="107"/>
      <c r="B740" s="107"/>
      <c r="C740" s="107"/>
      <c r="D740" s="107"/>
      <c r="E740" s="107"/>
      <c r="F740" s="107"/>
      <c r="G740" s="479"/>
      <c r="H740" s="107"/>
      <c r="I740" s="107"/>
      <c r="J740" s="107"/>
      <c r="K740" s="107"/>
      <c r="L740" s="107"/>
      <c r="M740" s="109"/>
      <c r="N740" s="109"/>
      <c r="O740" s="107"/>
      <c r="P740" s="107"/>
      <c r="Q740" s="107"/>
      <c r="R740" s="107"/>
      <c r="S740" s="107"/>
      <c r="T740" s="107"/>
      <c r="U740" s="107"/>
      <c r="V740" s="107"/>
      <c r="W740" s="107"/>
      <c r="X740" s="107"/>
      <c r="Y740" s="107"/>
      <c r="Z740" s="107"/>
    </row>
    <row r="741" spans="1:26" ht="15.75" customHeight="1">
      <c r="A741" s="107"/>
      <c r="B741" s="107"/>
      <c r="C741" s="107"/>
      <c r="D741" s="107"/>
      <c r="E741" s="107"/>
      <c r="F741" s="107"/>
      <c r="G741" s="479"/>
      <c r="H741" s="107"/>
      <c r="I741" s="107"/>
      <c r="J741" s="107"/>
      <c r="K741" s="107"/>
      <c r="L741" s="107"/>
      <c r="M741" s="109"/>
      <c r="N741" s="109"/>
      <c r="O741" s="107"/>
      <c r="P741" s="107"/>
      <c r="Q741" s="107"/>
      <c r="R741" s="107"/>
      <c r="S741" s="107"/>
      <c r="T741" s="107"/>
      <c r="U741" s="107"/>
      <c r="V741" s="107"/>
      <c r="W741" s="107"/>
      <c r="X741" s="107"/>
      <c r="Y741" s="107"/>
      <c r="Z741" s="107"/>
    </row>
    <row r="742" spans="1:26" ht="15.75" customHeight="1">
      <c r="A742" s="107"/>
      <c r="B742" s="107"/>
      <c r="C742" s="107"/>
      <c r="D742" s="107"/>
      <c r="E742" s="107"/>
      <c r="F742" s="107"/>
      <c r="G742" s="479"/>
      <c r="H742" s="107"/>
      <c r="I742" s="107"/>
      <c r="J742" s="107"/>
      <c r="K742" s="107"/>
      <c r="L742" s="107"/>
      <c r="M742" s="109"/>
      <c r="N742" s="109"/>
      <c r="O742" s="107"/>
      <c r="P742" s="107"/>
      <c r="Q742" s="107"/>
      <c r="R742" s="107"/>
      <c r="S742" s="107"/>
      <c r="T742" s="107"/>
      <c r="U742" s="107"/>
      <c r="V742" s="107"/>
      <c r="W742" s="107"/>
      <c r="X742" s="107"/>
      <c r="Y742" s="107"/>
      <c r="Z742" s="107"/>
    </row>
    <row r="743" spans="1:26" ht="15.75" customHeight="1">
      <c r="A743" s="107"/>
      <c r="B743" s="107"/>
      <c r="C743" s="107"/>
      <c r="D743" s="107"/>
      <c r="E743" s="107"/>
      <c r="F743" s="107"/>
      <c r="G743" s="479"/>
      <c r="H743" s="107"/>
      <c r="I743" s="107"/>
      <c r="J743" s="107"/>
      <c r="K743" s="107"/>
      <c r="L743" s="107"/>
      <c r="M743" s="109"/>
      <c r="N743" s="109"/>
      <c r="O743" s="107"/>
      <c r="P743" s="107"/>
      <c r="Q743" s="107"/>
      <c r="R743" s="107"/>
      <c r="S743" s="107"/>
      <c r="T743" s="107"/>
      <c r="U743" s="107"/>
      <c r="V743" s="107"/>
      <c r="W743" s="107"/>
      <c r="X743" s="107"/>
      <c r="Y743" s="107"/>
      <c r="Z743" s="107"/>
    </row>
    <row r="744" spans="1:26" ht="15.75" customHeight="1">
      <c r="A744" s="107"/>
      <c r="B744" s="107"/>
      <c r="C744" s="107"/>
      <c r="D744" s="107"/>
      <c r="E744" s="107"/>
      <c r="F744" s="107"/>
      <c r="G744" s="479"/>
      <c r="H744" s="107"/>
      <c r="I744" s="107"/>
      <c r="J744" s="107"/>
      <c r="K744" s="107"/>
      <c r="L744" s="107"/>
      <c r="M744" s="109"/>
      <c r="N744" s="109"/>
      <c r="O744" s="107"/>
      <c r="P744" s="107"/>
      <c r="Q744" s="107"/>
      <c r="R744" s="107"/>
      <c r="S744" s="107"/>
      <c r="T744" s="107"/>
      <c r="U744" s="107"/>
      <c r="V744" s="107"/>
      <c r="W744" s="107"/>
      <c r="X744" s="107"/>
      <c r="Y744" s="107"/>
      <c r="Z744" s="107"/>
    </row>
    <row r="745" spans="1:26" ht="15.75" customHeight="1">
      <c r="A745" s="107"/>
      <c r="B745" s="107"/>
      <c r="C745" s="107"/>
      <c r="D745" s="107"/>
      <c r="E745" s="107"/>
      <c r="F745" s="107"/>
      <c r="G745" s="479"/>
      <c r="H745" s="107"/>
      <c r="I745" s="107"/>
      <c r="J745" s="107"/>
      <c r="K745" s="107"/>
      <c r="L745" s="107"/>
      <c r="M745" s="109"/>
      <c r="N745" s="109"/>
      <c r="O745" s="107"/>
      <c r="P745" s="107"/>
      <c r="Q745" s="107"/>
      <c r="R745" s="107"/>
      <c r="S745" s="107"/>
      <c r="T745" s="107"/>
      <c r="U745" s="107"/>
      <c r="V745" s="107"/>
      <c r="W745" s="107"/>
      <c r="X745" s="107"/>
      <c r="Y745" s="107"/>
      <c r="Z745" s="107"/>
    </row>
    <row r="746" spans="1:26" ht="15.75" customHeight="1">
      <c r="A746" s="107"/>
      <c r="B746" s="107"/>
      <c r="C746" s="107"/>
      <c r="D746" s="107"/>
      <c r="E746" s="107"/>
      <c r="F746" s="107"/>
      <c r="G746" s="479"/>
      <c r="H746" s="107"/>
      <c r="I746" s="107"/>
      <c r="J746" s="107"/>
      <c r="K746" s="107"/>
      <c r="L746" s="107"/>
      <c r="M746" s="109"/>
      <c r="N746" s="109"/>
      <c r="O746" s="107"/>
      <c r="P746" s="107"/>
      <c r="Q746" s="107"/>
      <c r="R746" s="107"/>
      <c r="S746" s="107"/>
      <c r="T746" s="107"/>
      <c r="U746" s="107"/>
      <c r="V746" s="107"/>
      <c r="W746" s="107"/>
      <c r="X746" s="107"/>
      <c r="Y746" s="107"/>
      <c r="Z746" s="107"/>
    </row>
    <row r="747" spans="1:26" ht="15.75" customHeight="1">
      <c r="A747" s="107"/>
      <c r="B747" s="107"/>
      <c r="C747" s="107"/>
      <c r="D747" s="107"/>
      <c r="E747" s="107"/>
      <c r="F747" s="107"/>
      <c r="G747" s="479"/>
      <c r="H747" s="107"/>
      <c r="I747" s="107"/>
      <c r="J747" s="107"/>
      <c r="K747" s="107"/>
      <c r="L747" s="107"/>
      <c r="M747" s="109"/>
      <c r="N747" s="109"/>
      <c r="O747" s="107"/>
      <c r="P747" s="107"/>
      <c r="Q747" s="107"/>
      <c r="R747" s="107"/>
      <c r="S747" s="107"/>
      <c r="T747" s="107"/>
      <c r="U747" s="107"/>
      <c r="V747" s="107"/>
      <c r="W747" s="107"/>
      <c r="X747" s="107"/>
      <c r="Y747" s="107"/>
      <c r="Z747" s="107"/>
    </row>
    <row r="748" spans="1:26" ht="15.75" customHeight="1">
      <c r="A748" s="107"/>
      <c r="B748" s="107"/>
      <c r="C748" s="107"/>
      <c r="D748" s="107"/>
      <c r="E748" s="107"/>
      <c r="F748" s="107"/>
      <c r="G748" s="479"/>
      <c r="H748" s="107"/>
      <c r="I748" s="107"/>
      <c r="J748" s="107"/>
      <c r="K748" s="107"/>
      <c r="L748" s="107"/>
      <c r="M748" s="109"/>
      <c r="N748" s="109"/>
      <c r="O748" s="107"/>
      <c r="P748" s="107"/>
      <c r="Q748" s="107"/>
      <c r="R748" s="107"/>
      <c r="S748" s="107"/>
      <c r="T748" s="107"/>
      <c r="U748" s="107"/>
      <c r="V748" s="107"/>
      <c r="W748" s="107"/>
      <c r="X748" s="107"/>
      <c r="Y748" s="107"/>
      <c r="Z748" s="107"/>
    </row>
    <row r="749" spans="1:26" ht="15.75" customHeight="1">
      <c r="A749" s="107"/>
      <c r="B749" s="107"/>
      <c r="C749" s="107"/>
      <c r="D749" s="107"/>
      <c r="E749" s="107"/>
      <c r="F749" s="107"/>
      <c r="G749" s="479"/>
      <c r="H749" s="107"/>
      <c r="I749" s="107"/>
      <c r="J749" s="107"/>
      <c r="K749" s="107"/>
      <c r="L749" s="107"/>
      <c r="M749" s="109"/>
      <c r="N749" s="109"/>
      <c r="O749" s="107"/>
      <c r="P749" s="107"/>
      <c r="Q749" s="107"/>
      <c r="R749" s="107"/>
      <c r="S749" s="107"/>
      <c r="T749" s="107"/>
      <c r="U749" s="107"/>
      <c r="V749" s="107"/>
      <c r="W749" s="107"/>
      <c r="X749" s="107"/>
      <c r="Y749" s="107"/>
      <c r="Z749" s="107"/>
    </row>
    <row r="750" spans="1:26" ht="15.75" customHeight="1">
      <c r="A750" s="107"/>
      <c r="B750" s="107"/>
      <c r="C750" s="107"/>
      <c r="D750" s="107"/>
      <c r="E750" s="107"/>
      <c r="F750" s="107"/>
      <c r="G750" s="479"/>
      <c r="H750" s="107"/>
      <c r="I750" s="107"/>
      <c r="J750" s="107"/>
      <c r="K750" s="107"/>
      <c r="L750" s="107"/>
      <c r="M750" s="109"/>
      <c r="N750" s="109"/>
      <c r="O750" s="107"/>
      <c r="P750" s="107"/>
      <c r="Q750" s="107"/>
      <c r="R750" s="107"/>
      <c r="S750" s="107"/>
      <c r="T750" s="107"/>
      <c r="U750" s="107"/>
      <c r="V750" s="107"/>
      <c r="W750" s="107"/>
      <c r="X750" s="107"/>
      <c r="Y750" s="107"/>
      <c r="Z750" s="107"/>
    </row>
    <row r="751" spans="1:26" ht="15.75" customHeight="1">
      <c r="A751" s="107"/>
      <c r="B751" s="107"/>
      <c r="C751" s="107"/>
      <c r="D751" s="107"/>
      <c r="E751" s="107"/>
      <c r="F751" s="107"/>
      <c r="G751" s="479"/>
      <c r="H751" s="107"/>
      <c r="I751" s="107"/>
      <c r="J751" s="107"/>
      <c r="K751" s="107"/>
      <c r="L751" s="107"/>
      <c r="M751" s="109"/>
      <c r="N751" s="109"/>
      <c r="O751" s="107"/>
      <c r="P751" s="107"/>
      <c r="Q751" s="107"/>
      <c r="R751" s="107"/>
      <c r="S751" s="107"/>
      <c r="T751" s="107"/>
      <c r="U751" s="107"/>
      <c r="V751" s="107"/>
      <c r="W751" s="107"/>
      <c r="X751" s="107"/>
      <c r="Y751" s="107"/>
      <c r="Z751" s="107"/>
    </row>
    <row r="752" spans="1:26" ht="15.75" customHeight="1">
      <c r="A752" s="107"/>
      <c r="B752" s="107"/>
      <c r="C752" s="107"/>
      <c r="D752" s="107"/>
      <c r="E752" s="107"/>
      <c r="F752" s="107"/>
      <c r="G752" s="479"/>
      <c r="H752" s="107"/>
      <c r="I752" s="107"/>
      <c r="J752" s="107"/>
      <c r="K752" s="107"/>
      <c r="L752" s="107"/>
      <c r="M752" s="109"/>
      <c r="N752" s="109"/>
      <c r="O752" s="107"/>
      <c r="P752" s="107"/>
      <c r="Q752" s="107"/>
      <c r="R752" s="107"/>
      <c r="S752" s="107"/>
      <c r="T752" s="107"/>
      <c r="U752" s="107"/>
      <c r="V752" s="107"/>
      <c r="W752" s="107"/>
      <c r="X752" s="107"/>
      <c r="Y752" s="107"/>
      <c r="Z752" s="107"/>
    </row>
    <row r="753" spans="1:26" ht="15.75" customHeight="1">
      <c r="A753" s="107"/>
      <c r="B753" s="107"/>
      <c r="C753" s="107"/>
      <c r="D753" s="107"/>
      <c r="E753" s="107"/>
      <c r="F753" s="107"/>
      <c r="G753" s="479"/>
      <c r="H753" s="107"/>
      <c r="I753" s="107"/>
      <c r="J753" s="107"/>
      <c r="K753" s="107"/>
      <c r="L753" s="107"/>
      <c r="M753" s="109"/>
      <c r="N753" s="109"/>
      <c r="O753" s="107"/>
      <c r="P753" s="107"/>
      <c r="Q753" s="107"/>
      <c r="R753" s="107"/>
      <c r="S753" s="107"/>
      <c r="T753" s="107"/>
      <c r="U753" s="107"/>
      <c r="V753" s="107"/>
      <c r="W753" s="107"/>
      <c r="X753" s="107"/>
      <c r="Y753" s="107"/>
      <c r="Z753" s="107"/>
    </row>
    <row r="754" spans="1:26" ht="15.75" customHeight="1">
      <c r="A754" s="107"/>
      <c r="B754" s="107"/>
      <c r="C754" s="107"/>
      <c r="D754" s="107"/>
      <c r="E754" s="107"/>
      <c r="F754" s="107"/>
      <c r="G754" s="479"/>
      <c r="H754" s="107"/>
      <c r="I754" s="107"/>
      <c r="J754" s="107"/>
      <c r="K754" s="107"/>
      <c r="L754" s="107"/>
      <c r="M754" s="109"/>
      <c r="N754" s="109"/>
      <c r="O754" s="107"/>
      <c r="P754" s="107"/>
      <c r="Q754" s="107"/>
      <c r="R754" s="107"/>
      <c r="S754" s="107"/>
      <c r="T754" s="107"/>
      <c r="U754" s="107"/>
      <c r="V754" s="107"/>
      <c r="W754" s="107"/>
      <c r="X754" s="107"/>
      <c r="Y754" s="107"/>
      <c r="Z754" s="107"/>
    </row>
    <row r="755" spans="1:26" ht="15.75" customHeight="1">
      <c r="A755" s="107"/>
      <c r="B755" s="107"/>
      <c r="C755" s="107"/>
      <c r="D755" s="107"/>
      <c r="E755" s="107"/>
      <c r="F755" s="107"/>
      <c r="G755" s="479"/>
      <c r="H755" s="107"/>
      <c r="I755" s="107"/>
      <c r="J755" s="107"/>
      <c r="K755" s="107"/>
      <c r="L755" s="107"/>
      <c r="M755" s="109"/>
      <c r="N755" s="109"/>
      <c r="O755" s="107"/>
      <c r="P755" s="107"/>
      <c r="Q755" s="107"/>
      <c r="R755" s="107"/>
      <c r="S755" s="107"/>
      <c r="T755" s="107"/>
      <c r="U755" s="107"/>
      <c r="V755" s="107"/>
      <c r="W755" s="107"/>
      <c r="X755" s="107"/>
      <c r="Y755" s="107"/>
      <c r="Z755" s="107"/>
    </row>
    <row r="756" spans="1:26" ht="15.75" customHeight="1">
      <c r="A756" s="107"/>
      <c r="B756" s="107"/>
      <c r="C756" s="107"/>
      <c r="D756" s="107"/>
      <c r="E756" s="107"/>
      <c r="F756" s="107"/>
      <c r="G756" s="479"/>
      <c r="H756" s="107"/>
      <c r="I756" s="107"/>
      <c r="J756" s="107"/>
      <c r="K756" s="107"/>
      <c r="L756" s="107"/>
      <c r="M756" s="109"/>
      <c r="N756" s="109"/>
      <c r="O756" s="107"/>
      <c r="P756" s="107"/>
      <c r="Q756" s="107"/>
      <c r="R756" s="107"/>
      <c r="S756" s="107"/>
      <c r="T756" s="107"/>
      <c r="U756" s="107"/>
      <c r="V756" s="107"/>
      <c r="W756" s="107"/>
      <c r="X756" s="107"/>
      <c r="Y756" s="107"/>
      <c r="Z756" s="107"/>
    </row>
    <row r="757" spans="1:26" ht="15.75" customHeight="1">
      <c r="A757" s="107"/>
      <c r="B757" s="107"/>
      <c r="C757" s="107"/>
      <c r="D757" s="107"/>
      <c r="E757" s="107"/>
      <c r="F757" s="107"/>
      <c r="G757" s="479"/>
      <c r="H757" s="107"/>
      <c r="I757" s="107"/>
      <c r="J757" s="107"/>
      <c r="K757" s="107"/>
      <c r="L757" s="107"/>
      <c r="M757" s="109"/>
      <c r="N757" s="109"/>
      <c r="O757" s="107"/>
      <c r="P757" s="107"/>
      <c r="Q757" s="107"/>
      <c r="R757" s="107"/>
      <c r="S757" s="107"/>
      <c r="T757" s="107"/>
      <c r="U757" s="107"/>
      <c r="V757" s="107"/>
      <c r="W757" s="107"/>
      <c r="X757" s="107"/>
      <c r="Y757" s="107"/>
      <c r="Z757" s="107"/>
    </row>
    <row r="758" spans="1:26" ht="15.75" customHeight="1">
      <c r="A758" s="107"/>
      <c r="B758" s="107"/>
      <c r="C758" s="107"/>
      <c r="D758" s="107"/>
      <c r="E758" s="107"/>
      <c r="F758" s="107"/>
      <c r="G758" s="479"/>
      <c r="H758" s="107"/>
      <c r="I758" s="107"/>
      <c r="J758" s="107"/>
      <c r="K758" s="107"/>
      <c r="L758" s="107"/>
      <c r="M758" s="109"/>
      <c r="N758" s="109"/>
      <c r="O758" s="107"/>
      <c r="P758" s="107"/>
      <c r="Q758" s="107"/>
      <c r="R758" s="107"/>
      <c r="S758" s="107"/>
      <c r="T758" s="107"/>
      <c r="U758" s="107"/>
      <c r="V758" s="107"/>
      <c r="W758" s="107"/>
      <c r="X758" s="107"/>
      <c r="Y758" s="107"/>
      <c r="Z758" s="107"/>
    </row>
    <row r="759" spans="1:26" ht="15.75" customHeight="1">
      <c r="A759" s="107"/>
      <c r="B759" s="107"/>
      <c r="C759" s="107"/>
      <c r="D759" s="107"/>
      <c r="E759" s="107"/>
      <c r="F759" s="107"/>
      <c r="G759" s="479"/>
      <c r="H759" s="107"/>
      <c r="I759" s="107"/>
      <c r="J759" s="107"/>
      <c r="K759" s="107"/>
      <c r="L759" s="107"/>
      <c r="M759" s="109"/>
      <c r="N759" s="109"/>
      <c r="O759" s="107"/>
      <c r="P759" s="107"/>
      <c r="Q759" s="107"/>
      <c r="R759" s="107"/>
      <c r="S759" s="107"/>
      <c r="T759" s="107"/>
      <c r="U759" s="107"/>
      <c r="V759" s="107"/>
      <c r="W759" s="107"/>
      <c r="X759" s="107"/>
      <c r="Y759" s="107"/>
      <c r="Z759" s="107"/>
    </row>
    <row r="760" spans="1:26" ht="15.75" customHeight="1">
      <c r="A760" s="107"/>
      <c r="B760" s="107"/>
      <c r="C760" s="107"/>
      <c r="D760" s="107"/>
      <c r="E760" s="107"/>
      <c r="F760" s="107"/>
      <c r="G760" s="479"/>
      <c r="H760" s="107"/>
      <c r="I760" s="107"/>
      <c r="J760" s="107"/>
      <c r="K760" s="107"/>
      <c r="L760" s="107"/>
      <c r="M760" s="109"/>
      <c r="N760" s="109"/>
      <c r="O760" s="107"/>
      <c r="P760" s="107"/>
      <c r="Q760" s="107"/>
      <c r="R760" s="107"/>
      <c r="S760" s="107"/>
      <c r="T760" s="107"/>
      <c r="U760" s="107"/>
      <c r="V760" s="107"/>
      <c r="W760" s="107"/>
      <c r="X760" s="107"/>
      <c r="Y760" s="107"/>
      <c r="Z760" s="107"/>
    </row>
    <row r="761" spans="1:26" ht="15.75" customHeight="1">
      <c r="A761" s="107"/>
      <c r="B761" s="107"/>
      <c r="C761" s="107"/>
      <c r="D761" s="107"/>
      <c r="E761" s="107"/>
      <c r="F761" s="107"/>
      <c r="G761" s="479"/>
      <c r="H761" s="107"/>
      <c r="I761" s="107"/>
      <c r="J761" s="107"/>
      <c r="K761" s="107"/>
      <c r="L761" s="107"/>
      <c r="M761" s="109"/>
      <c r="N761" s="109"/>
      <c r="O761" s="107"/>
      <c r="P761" s="107"/>
      <c r="Q761" s="107"/>
      <c r="R761" s="107"/>
      <c r="S761" s="107"/>
      <c r="T761" s="107"/>
      <c r="U761" s="107"/>
      <c r="V761" s="107"/>
      <c r="W761" s="107"/>
      <c r="X761" s="107"/>
      <c r="Y761" s="107"/>
      <c r="Z761" s="107"/>
    </row>
    <row r="762" spans="1:26" ht="15.75" customHeight="1">
      <c r="A762" s="107"/>
      <c r="B762" s="107"/>
      <c r="C762" s="107"/>
      <c r="D762" s="107"/>
      <c r="E762" s="107"/>
      <c r="F762" s="107"/>
      <c r="G762" s="479"/>
      <c r="H762" s="107"/>
      <c r="I762" s="107"/>
      <c r="J762" s="107"/>
      <c r="K762" s="107"/>
      <c r="L762" s="107"/>
      <c r="M762" s="109"/>
      <c r="N762" s="109"/>
      <c r="O762" s="107"/>
      <c r="P762" s="107"/>
      <c r="Q762" s="107"/>
      <c r="R762" s="107"/>
      <c r="S762" s="107"/>
      <c r="T762" s="107"/>
      <c r="U762" s="107"/>
      <c r="V762" s="107"/>
      <c r="W762" s="107"/>
      <c r="X762" s="107"/>
      <c r="Y762" s="107"/>
      <c r="Z762" s="107"/>
    </row>
    <row r="763" spans="1:26" ht="15.75" customHeight="1">
      <c r="A763" s="107"/>
      <c r="B763" s="107"/>
      <c r="C763" s="107"/>
      <c r="D763" s="107"/>
      <c r="E763" s="107"/>
      <c r="F763" s="107"/>
      <c r="G763" s="479"/>
      <c r="H763" s="107"/>
      <c r="I763" s="107"/>
      <c r="J763" s="107"/>
      <c r="K763" s="107"/>
      <c r="L763" s="107"/>
      <c r="M763" s="109"/>
      <c r="N763" s="109"/>
      <c r="O763" s="107"/>
      <c r="P763" s="107"/>
      <c r="Q763" s="107"/>
      <c r="R763" s="107"/>
      <c r="S763" s="107"/>
      <c r="T763" s="107"/>
      <c r="U763" s="107"/>
      <c r="V763" s="107"/>
      <c r="W763" s="107"/>
      <c r="X763" s="107"/>
      <c r="Y763" s="107"/>
      <c r="Z763" s="107"/>
    </row>
    <row r="764" spans="1:26" ht="15.75" customHeight="1">
      <c r="A764" s="107"/>
      <c r="B764" s="107"/>
      <c r="C764" s="107"/>
      <c r="D764" s="107"/>
      <c r="E764" s="107"/>
      <c r="F764" s="107"/>
      <c r="G764" s="479"/>
      <c r="H764" s="107"/>
      <c r="I764" s="107"/>
      <c r="J764" s="107"/>
      <c r="K764" s="107"/>
      <c r="L764" s="107"/>
      <c r="M764" s="109"/>
      <c r="N764" s="109"/>
      <c r="O764" s="107"/>
      <c r="P764" s="107"/>
      <c r="Q764" s="107"/>
      <c r="R764" s="107"/>
      <c r="S764" s="107"/>
      <c r="T764" s="107"/>
      <c r="U764" s="107"/>
      <c r="V764" s="107"/>
      <c r="W764" s="107"/>
      <c r="X764" s="107"/>
      <c r="Y764" s="107"/>
      <c r="Z764" s="107"/>
    </row>
    <row r="765" spans="1:26" ht="15.75" customHeight="1">
      <c r="A765" s="107"/>
      <c r="B765" s="107"/>
      <c r="C765" s="107"/>
      <c r="D765" s="107"/>
      <c r="E765" s="107"/>
      <c r="F765" s="107"/>
      <c r="G765" s="479"/>
      <c r="H765" s="107"/>
      <c r="I765" s="107"/>
      <c r="J765" s="107"/>
      <c r="K765" s="107"/>
      <c r="L765" s="107"/>
      <c r="M765" s="109"/>
      <c r="N765" s="109"/>
      <c r="O765" s="107"/>
      <c r="P765" s="107"/>
      <c r="Q765" s="107"/>
      <c r="R765" s="107"/>
      <c r="S765" s="107"/>
      <c r="T765" s="107"/>
      <c r="U765" s="107"/>
      <c r="V765" s="107"/>
      <c r="W765" s="107"/>
      <c r="X765" s="107"/>
      <c r="Y765" s="107"/>
      <c r="Z765" s="107"/>
    </row>
    <row r="766" spans="1:26" ht="15.75" customHeight="1">
      <c r="A766" s="107"/>
      <c r="B766" s="107"/>
      <c r="C766" s="107"/>
      <c r="D766" s="107"/>
      <c r="E766" s="107"/>
      <c r="F766" s="107"/>
      <c r="G766" s="479"/>
      <c r="H766" s="107"/>
      <c r="I766" s="107"/>
      <c r="J766" s="107"/>
      <c r="K766" s="107"/>
      <c r="L766" s="107"/>
      <c r="M766" s="109"/>
      <c r="N766" s="109"/>
      <c r="O766" s="107"/>
      <c r="P766" s="107"/>
      <c r="Q766" s="107"/>
      <c r="R766" s="107"/>
      <c r="S766" s="107"/>
      <c r="T766" s="107"/>
      <c r="U766" s="107"/>
      <c r="V766" s="107"/>
      <c r="W766" s="107"/>
      <c r="X766" s="107"/>
      <c r="Y766" s="107"/>
      <c r="Z766" s="107"/>
    </row>
    <row r="767" spans="1:26" ht="15.75" customHeight="1">
      <c r="A767" s="107"/>
      <c r="B767" s="107"/>
      <c r="C767" s="107"/>
      <c r="D767" s="107"/>
      <c r="E767" s="107"/>
      <c r="F767" s="107"/>
      <c r="G767" s="479"/>
      <c r="H767" s="107"/>
      <c r="I767" s="107"/>
      <c r="J767" s="107"/>
      <c r="K767" s="107"/>
      <c r="L767" s="107"/>
      <c r="M767" s="109"/>
      <c r="N767" s="109"/>
      <c r="O767" s="107"/>
      <c r="P767" s="107"/>
      <c r="Q767" s="107"/>
      <c r="R767" s="107"/>
      <c r="S767" s="107"/>
      <c r="T767" s="107"/>
      <c r="U767" s="107"/>
      <c r="V767" s="107"/>
      <c r="W767" s="107"/>
      <c r="X767" s="107"/>
      <c r="Y767" s="107"/>
      <c r="Z767" s="107"/>
    </row>
    <row r="768" spans="1:26" ht="15.75" customHeight="1">
      <c r="A768" s="107"/>
      <c r="B768" s="107"/>
      <c r="C768" s="107"/>
      <c r="D768" s="107"/>
      <c r="E768" s="107"/>
      <c r="F768" s="107"/>
      <c r="G768" s="479"/>
      <c r="H768" s="107"/>
      <c r="I768" s="107"/>
      <c r="J768" s="107"/>
      <c r="K768" s="107"/>
      <c r="L768" s="107"/>
      <c r="M768" s="109"/>
      <c r="N768" s="109"/>
      <c r="O768" s="107"/>
      <c r="P768" s="107"/>
      <c r="Q768" s="107"/>
      <c r="R768" s="107"/>
      <c r="S768" s="107"/>
      <c r="T768" s="107"/>
      <c r="U768" s="107"/>
      <c r="V768" s="107"/>
      <c r="W768" s="107"/>
      <c r="X768" s="107"/>
      <c r="Y768" s="107"/>
      <c r="Z768" s="107"/>
    </row>
    <row r="769" spans="1:26" ht="15.75" customHeight="1">
      <c r="A769" s="107"/>
      <c r="B769" s="107"/>
      <c r="C769" s="107"/>
      <c r="D769" s="107"/>
      <c r="E769" s="107"/>
      <c r="F769" s="107"/>
      <c r="G769" s="479"/>
      <c r="H769" s="107"/>
      <c r="I769" s="107"/>
      <c r="J769" s="107"/>
      <c r="K769" s="107"/>
      <c r="L769" s="107"/>
      <c r="M769" s="109"/>
      <c r="N769" s="109"/>
      <c r="O769" s="107"/>
      <c r="P769" s="107"/>
      <c r="Q769" s="107"/>
      <c r="R769" s="107"/>
      <c r="S769" s="107"/>
      <c r="T769" s="107"/>
      <c r="U769" s="107"/>
      <c r="V769" s="107"/>
      <c r="W769" s="107"/>
      <c r="X769" s="107"/>
      <c r="Y769" s="107"/>
      <c r="Z769" s="107"/>
    </row>
    <row r="770" spans="1:26" ht="15.75" customHeight="1">
      <c r="A770" s="107"/>
      <c r="B770" s="107"/>
      <c r="C770" s="107"/>
      <c r="D770" s="107"/>
      <c r="E770" s="107"/>
      <c r="F770" s="107"/>
      <c r="G770" s="479"/>
      <c r="H770" s="107"/>
      <c r="I770" s="107"/>
      <c r="J770" s="107"/>
      <c r="K770" s="107"/>
      <c r="L770" s="107"/>
      <c r="M770" s="109"/>
      <c r="N770" s="109"/>
      <c r="O770" s="107"/>
      <c r="P770" s="107"/>
      <c r="Q770" s="107"/>
      <c r="R770" s="107"/>
      <c r="S770" s="107"/>
      <c r="T770" s="107"/>
      <c r="U770" s="107"/>
      <c r="V770" s="107"/>
      <c r="W770" s="107"/>
      <c r="X770" s="107"/>
      <c r="Y770" s="107"/>
      <c r="Z770" s="107"/>
    </row>
    <row r="771" spans="1:26" ht="15.75" customHeight="1">
      <c r="A771" s="107"/>
      <c r="B771" s="107"/>
      <c r="C771" s="107"/>
      <c r="D771" s="107"/>
      <c r="E771" s="107"/>
      <c r="F771" s="107"/>
      <c r="G771" s="479"/>
      <c r="H771" s="107"/>
      <c r="I771" s="107"/>
      <c r="J771" s="107"/>
      <c r="K771" s="107"/>
      <c r="L771" s="107"/>
      <c r="M771" s="109"/>
      <c r="N771" s="109"/>
      <c r="O771" s="107"/>
      <c r="P771" s="107"/>
      <c r="Q771" s="107"/>
      <c r="R771" s="107"/>
      <c r="S771" s="107"/>
      <c r="T771" s="107"/>
      <c r="U771" s="107"/>
      <c r="V771" s="107"/>
      <c r="W771" s="107"/>
      <c r="X771" s="107"/>
      <c r="Y771" s="107"/>
      <c r="Z771" s="107"/>
    </row>
    <row r="772" spans="1:26" ht="15.75" customHeight="1">
      <c r="A772" s="107"/>
      <c r="B772" s="107"/>
      <c r="C772" s="107"/>
      <c r="D772" s="107"/>
      <c r="E772" s="107"/>
      <c r="F772" s="107"/>
      <c r="G772" s="479"/>
      <c r="H772" s="107"/>
      <c r="I772" s="107"/>
      <c r="J772" s="107"/>
      <c r="K772" s="107"/>
      <c r="L772" s="107"/>
      <c r="M772" s="109"/>
      <c r="N772" s="109"/>
      <c r="O772" s="107"/>
      <c r="P772" s="107"/>
      <c r="Q772" s="107"/>
      <c r="R772" s="107"/>
      <c r="S772" s="107"/>
      <c r="T772" s="107"/>
      <c r="U772" s="107"/>
      <c r="V772" s="107"/>
      <c r="W772" s="107"/>
      <c r="X772" s="107"/>
      <c r="Y772" s="107"/>
      <c r="Z772" s="107"/>
    </row>
    <row r="773" spans="1:26" ht="15.75" customHeight="1">
      <c r="A773" s="107"/>
      <c r="B773" s="107"/>
      <c r="C773" s="107"/>
      <c r="D773" s="107"/>
      <c r="E773" s="107"/>
      <c r="F773" s="107"/>
      <c r="G773" s="479"/>
      <c r="H773" s="107"/>
      <c r="I773" s="107"/>
      <c r="J773" s="107"/>
      <c r="K773" s="107"/>
      <c r="L773" s="107"/>
      <c r="M773" s="109"/>
      <c r="N773" s="109"/>
      <c r="O773" s="107"/>
      <c r="P773" s="107"/>
      <c r="Q773" s="107"/>
      <c r="R773" s="107"/>
      <c r="S773" s="107"/>
      <c r="T773" s="107"/>
      <c r="U773" s="107"/>
      <c r="V773" s="107"/>
      <c r="W773" s="107"/>
      <c r="X773" s="107"/>
      <c r="Y773" s="107"/>
      <c r="Z773" s="107"/>
    </row>
    <row r="774" spans="1:26" ht="15.75" customHeight="1">
      <c r="A774" s="107"/>
      <c r="B774" s="107"/>
      <c r="C774" s="107"/>
      <c r="D774" s="107"/>
      <c r="E774" s="107"/>
      <c r="F774" s="107"/>
      <c r="G774" s="479"/>
      <c r="H774" s="107"/>
      <c r="I774" s="107"/>
      <c r="J774" s="107"/>
      <c r="K774" s="107"/>
      <c r="L774" s="107"/>
      <c r="M774" s="109"/>
      <c r="N774" s="109"/>
      <c r="O774" s="107"/>
      <c r="P774" s="107"/>
      <c r="Q774" s="107"/>
      <c r="R774" s="107"/>
      <c r="S774" s="107"/>
      <c r="T774" s="107"/>
      <c r="U774" s="107"/>
      <c r="V774" s="107"/>
      <c r="W774" s="107"/>
      <c r="X774" s="107"/>
      <c r="Y774" s="107"/>
      <c r="Z774" s="107"/>
    </row>
    <row r="775" spans="1:26" ht="15.75" customHeight="1">
      <c r="A775" s="107"/>
      <c r="B775" s="107"/>
      <c r="C775" s="107"/>
      <c r="D775" s="107"/>
      <c r="E775" s="107"/>
      <c r="F775" s="107"/>
      <c r="G775" s="479"/>
      <c r="H775" s="107"/>
      <c r="I775" s="107"/>
      <c r="J775" s="107"/>
      <c r="K775" s="107"/>
      <c r="L775" s="107"/>
      <c r="M775" s="109"/>
      <c r="N775" s="109"/>
      <c r="O775" s="107"/>
      <c r="P775" s="107"/>
      <c r="Q775" s="107"/>
      <c r="R775" s="107"/>
      <c r="S775" s="107"/>
      <c r="T775" s="107"/>
      <c r="U775" s="107"/>
      <c r="V775" s="107"/>
      <c r="W775" s="107"/>
      <c r="X775" s="107"/>
      <c r="Y775" s="107"/>
      <c r="Z775" s="107"/>
    </row>
    <row r="776" spans="1:26" ht="15.75" customHeight="1">
      <c r="A776" s="107"/>
      <c r="B776" s="107"/>
      <c r="C776" s="107"/>
      <c r="D776" s="107"/>
      <c r="E776" s="107"/>
      <c r="F776" s="107"/>
      <c r="G776" s="479"/>
      <c r="H776" s="107"/>
      <c r="I776" s="107"/>
      <c r="J776" s="107"/>
      <c r="K776" s="107"/>
      <c r="L776" s="107"/>
      <c r="M776" s="109"/>
      <c r="N776" s="109"/>
      <c r="O776" s="107"/>
      <c r="P776" s="107"/>
      <c r="Q776" s="107"/>
      <c r="R776" s="107"/>
      <c r="S776" s="107"/>
      <c r="T776" s="107"/>
      <c r="U776" s="107"/>
      <c r="V776" s="107"/>
      <c r="W776" s="107"/>
      <c r="X776" s="107"/>
      <c r="Y776" s="107"/>
      <c r="Z776" s="107"/>
    </row>
    <row r="777" spans="1:26" ht="15.75" customHeight="1">
      <c r="A777" s="107"/>
      <c r="B777" s="107"/>
      <c r="C777" s="107"/>
      <c r="D777" s="107"/>
      <c r="E777" s="107"/>
      <c r="F777" s="107"/>
      <c r="G777" s="479"/>
      <c r="H777" s="107"/>
      <c r="I777" s="107"/>
      <c r="J777" s="107"/>
      <c r="K777" s="107"/>
      <c r="L777" s="107"/>
      <c r="M777" s="109"/>
      <c r="N777" s="109"/>
      <c r="O777" s="107"/>
      <c r="P777" s="107"/>
      <c r="Q777" s="107"/>
      <c r="R777" s="107"/>
      <c r="S777" s="107"/>
      <c r="T777" s="107"/>
      <c r="U777" s="107"/>
      <c r="V777" s="107"/>
      <c r="W777" s="107"/>
      <c r="X777" s="107"/>
      <c r="Y777" s="107"/>
      <c r="Z777" s="107"/>
    </row>
    <row r="778" spans="1:26" ht="15.75" customHeight="1">
      <c r="A778" s="107"/>
      <c r="B778" s="107"/>
      <c r="C778" s="107"/>
      <c r="D778" s="107"/>
      <c r="E778" s="107"/>
      <c r="F778" s="107"/>
      <c r="G778" s="479"/>
      <c r="H778" s="107"/>
      <c r="I778" s="107"/>
      <c r="J778" s="107"/>
      <c r="K778" s="107"/>
      <c r="L778" s="107"/>
      <c r="M778" s="109"/>
      <c r="N778" s="109"/>
      <c r="O778" s="107"/>
      <c r="P778" s="107"/>
      <c r="Q778" s="107"/>
      <c r="R778" s="107"/>
      <c r="S778" s="107"/>
      <c r="T778" s="107"/>
      <c r="U778" s="107"/>
      <c r="V778" s="107"/>
      <c r="W778" s="107"/>
      <c r="X778" s="107"/>
      <c r="Y778" s="107"/>
      <c r="Z778" s="107"/>
    </row>
    <row r="779" spans="1:26" ht="15.75" customHeight="1">
      <c r="A779" s="107"/>
      <c r="B779" s="107"/>
      <c r="C779" s="107"/>
      <c r="D779" s="107"/>
      <c r="E779" s="107"/>
      <c r="F779" s="107"/>
      <c r="G779" s="479"/>
      <c r="H779" s="107"/>
      <c r="I779" s="107"/>
      <c r="J779" s="107"/>
      <c r="K779" s="107"/>
      <c r="L779" s="107"/>
      <c r="M779" s="109"/>
      <c r="N779" s="109"/>
      <c r="O779" s="107"/>
      <c r="P779" s="107"/>
      <c r="Q779" s="107"/>
      <c r="R779" s="107"/>
      <c r="S779" s="107"/>
      <c r="T779" s="107"/>
      <c r="U779" s="107"/>
      <c r="V779" s="107"/>
      <c r="W779" s="107"/>
      <c r="X779" s="107"/>
      <c r="Y779" s="107"/>
      <c r="Z779" s="107"/>
    </row>
    <row r="780" spans="1:26" ht="15.75" customHeight="1">
      <c r="A780" s="107"/>
      <c r="B780" s="107"/>
      <c r="C780" s="107"/>
      <c r="D780" s="107"/>
      <c r="E780" s="107"/>
      <c r="F780" s="107"/>
      <c r="G780" s="479"/>
      <c r="H780" s="107"/>
      <c r="I780" s="107"/>
      <c r="J780" s="107"/>
      <c r="K780" s="107"/>
      <c r="L780" s="107"/>
      <c r="M780" s="109"/>
      <c r="N780" s="109"/>
      <c r="O780" s="107"/>
      <c r="P780" s="107"/>
      <c r="Q780" s="107"/>
      <c r="R780" s="107"/>
      <c r="S780" s="107"/>
      <c r="T780" s="107"/>
      <c r="U780" s="107"/>
      <c r="V780" s="107"/>
      <c r="W780" s="107"/>
      <c r="X780" s="107"/>
      <c r="Y780" s="107"/>
      <c r="Z780" s="107"/>
    </row>
    <row r="781" spans="1:26" ht="15.75" customHeight="1">
      <c r="A781" s="107"/>
      <c r="B781" s="107"/>
      <c r="C781" s="107"/>
      <c r="D781" s="107"/>
      <c r="E781" s="107"/>
      <c r="F781" s="107"/>
      <c r="G781" s="479"/>
      <c r="H781" s="107"/>
      <c r="I781" s="107"/>
      <c r="J781" s="107"/>
      <c r="K781" s="107"/>
      <c r="L781" s="107"/>
      <c r="M781" s="109"/>
      <c r="N781" s="109"/>
      <c r="O781" s="107"/>
      <c r="P781" s="107"/>
      <c r="Q781" s="107"/>
      <c r="R781" s="107"/>
      <c r="S781" s="107"/>
      <c r="T781" s="107"/>
      <c r="U781" s="107"/>
      <c r="V781" s="107"/>
      <c r="W781" s="107"/>
      <c r="X781" s="107"/>
      <c r="Y781" s="107"/>
      <c r="Z781" s="107"/>
    </row>
    <row r="782" spans="1:26" ht="15.75" customHeight="1">
      <c r="A782" s="107"/>
      <c r="B782" s="107"/>
      <c r="C782" s="107"/>
      <c r="D782" s="107"/>
      <c r="E782" s="107"/>
      <c r="F782" s="107"/>
      <c r="G782" s="479"/>
      <c r="H782" s="107"/>
      <c r="I782" s="107"/>
      <c r="J782" s="107"/>
      <c r="K782" s="107"/>
      <c r="L782" s="107"/>
      <c r="M782" s="109"/>
      <c r="N782" s="109"/>
      <c r="O782" s="107"/>
      <c r="P782" s="107"/>
      <c r="Q782" s="107"/>
      <c r="R782" s="107"/>
      <c r="S782" s="107"/>
      <c r="T782" s="107"/>
      <c r="U782" s="107"/>
      <c r="V782" s="107"/>
      <c r="W782" s="107"/>
      <c r="X782" s="107"/>
      <c r="Y782" s="107"/>
      <c r="Z782" s="107"/>
    </row>
    <row r="783" spans="1:26" ht="15.75" customHeight="1">
      <c r="A783" s="107"/>
      <c r="B783" s="107"/>
      <c r="C783" s="107"/>
      <c r="D783" s="107"/>
      <c r="E783" s="107"/>
      <c r="F783" s="107"/>
      <c r="G783" s="479"/>
      <c r="H783" s="107"/>
      <c r="I783" s="107"/>
      <c r="J783" s="107"/>
      <c r="K783" s="107"/>
      <c r="L783" s="107"/>
      <c r="M783" s="109"/>
      <c r="N783" s="109"/>
      <c r="O783" s="107"/>
      <c r="P783" s="107"/>
      <c r="Q783" s="107"/>
      <c r="R783" s="107"/>
      <c r="S783" s="107"/>
      <c r="T783" s="107"/>
      <c r="U783" s="107"/>
      <c r="V783" s="107"/>
      <c r="W783" s="107"/>
      <c r="X783" s="107"/>
      <c r="Y783" s="107"/>
      <c r="Z783" s="107"/>
    </row>
    <row r="784" spans="1:26" ht="15.75" customHeight="1">
      <c r="A784" s="107"/>
      <c r="B784" s="107"/>
      <c r="C784" s="107"/>
      <c r="D784" s="107"/>
      <c r="E784" s="107"/>
      <c r="F784" s="107"/>
      <c r="G784" s="479"/>
      <c r="H784" s="107"/>
      <c r="I784" s="107"/>
      <c r="J784" s="107"/>
      <c r="K784" s="107"/>
      <c r="L784" s="107"/>
      <c r="M784" s="109"/>
      <c r="N784" s="109"/>
      <c r="O784" s="107"/>
      <c r="P784" s="107"/>
      <c r="Q784" s="107"/>
      <c r="R784" s="107"/>
      <c r="S784" s="107"/>
      <c r="T784" s="107"/>
      <c r="U784" s="107"/>
      <c r="V784" s="107"/>
      <c r="W784" s="107"/>
      <c r="X784" s="107"/>
      <c r="Y784" s="107"/>
      <c r="Z784" s="107"/>
    </row>
    <row r="785" spans="1:26" ht="15.75" customHeight="1">
      <c r="A785" s="107"/>
      <c r="B785" s="107"/>
      <c r="C785" s="107"/>
      <c r="D785" s="107"/>
      <c r="E785" s="107"/>
      <c r="F785" s="107"/>
      <c r="G785" s="479"/>
      <c r="H785" s="107"/>
      <c r="I785" s="107"/>
      <c r="J785" s="107"/>
      <c r="K785" s="107"/>
      <c r="L785" s="107"/>
      <c r="M785" s="109"/>
      <c r="N785" s="109"/>
      <c r="O785" s="107"/>
      <c r="P785" s="107"/>
      <c r="Q785" s="107"/>
      <c r="R785" s="107"/>
      <c r="S785" s="107"/>
      <c r="T785" s="107"/>
      <c r="U785" s="107"/>
      <c r="V785" s="107"/>
      <c r="W785" s="107"/>
      <c r="X785" s="107"/>
      <c r="Y785" s="107"/>
      <c r="Z785" s="107"/>
    </row>
    <row r="786" spans="1:26" ht="15.75" customHeight="1">
      <c r="A786" s="107"/>
      <c r="B786" s="107"/>
      <c r="C786" s="107"/>
      <c r="D786" s="107"/>
      <c r="E786" s="107"/>
      <c r="F786" s="107"/>
      <c r="G786" s="479"/>
      <c r="H786" s="107"/>
      <c r="I786" s="107"/>
      <c r="J786" s="107"/>
      <c r="K786" s="107"/>
      <c r="L786" s="107"/>
      <c r="M786" s="109"/>
      <c r="N786" s="109"/>
      <c r="O786" s="107"/>
      <c r="P786" s="107"/>
      <c r="Q786" s="107"/>
      <c r="R786" s="107"/>
      <c r="S786" s="107"/>
      <c r="T786" s="107"/>
      <c r="U786" s="107"/>
      <c r="V786" s="107"/>
      <c r="W786" s="107"/>
      <c r="X786" s="107"/>
      <c r="Y786" s="107"/>
      <c r="Z786" s="107"/>
    </row>
    <row r="787" spans="1:26" ht="15.75" customHeight="1">
      <c r="A787" s="107"/>
      <c r="B787" s="107"/>
      <c r="C787" s="107"/>
      <c r="D787" s="107"/>
      <c r="E787" s="107"/>
      <c r="F787" s="107"/>
      <c r="G787" s="479"/>
      <c r="H787" s="107"/>
      <c r="I787" s="107"/>
      <c r="J787" s="107"/>
      <c r="K787" s="107"/>
      <c r="L787" s="107"/>
      <c r="M787" s="109"/>
      <c r="N787" s="109"/>
      <c r="O787" s="107"/>
      <c r="P787" s="107"/>
      <c r="Q787" s="107"/>
      <c r="R787" s="107"/>
      <c r="S787" s="107"/>
      <c r="T787" s="107"/>
      <c r="U787" s="107"/>
      <c r="V787" s="107"/>
      <c r="W787" s="107"/>
      <c r="X787" s="107"/>
      <c r="Y787" s="107"/>
      <c r="Z787" s="107"/>
    </row>
    <row r="788" spans="1:26" ht="15.75" customHeight="1">
      <c r="A788" s="107"/>
      <c r="B788" s="107"/>
      <c r="C788" s="107"/>
      <c r="D788" s="107"/>
      <c r="E788" s="107"/>
      <c r="F788" s="107"/>
      <c r="G788" s="479"/>
      <c r="H788" s="107"/>
      <c r="I788" s="107"/>
      <c r="J788" s="107"/>
      <c r="K788" s="107"/>
      <c r="L788" s="107"/>
      <c r="M788" s="109"/>
      <c r="N788" s="109"/>
      <c r="O788" s="107"/>
      <c r="P788" s="107"/>
      <c r="Q788" s="107"/>
      <c r="R788" s="107"/>
      <c r="S788" s="107"/>
      <c r="T788" s="107"/>
      <c r="U788" s="107"/>
      <c r="V788" s="107"/>
      <c r="W788" s="107"/>
      <c r="X788" s="107"/>
      <c r="Y788" s="107"/>
      <c r="Z788" s="107"/>
    </row>
    <row r="789" spans="1:26" ht="15.75" customHeight="1">
      <c r="A789" s="107"/>
      <c r="B789" s="107"/>
      <c r="C789" s="107"/>
      <c r="D789" s="107"/>
      <c r="E789" s="107"/>
      <c r="F789" s="107"/>
      <c r="G789" s="479"/>
      <c r="H789" s="107"/>
      <c r="I789" s="107"/>
      <c r="J789" s="107"/>
      <c r="K789" s="107"/>
      <c r="L789" s="107"/>
      <c r="M789" s="109"/>
      <c r="N789" s="109"/>
      <c r="O789" s="107"/>
      <c r="P789" s="107"/>
      <c r="Q789" s="107"/>
      <c r="R789" s="107"/>
      <c r="S789" s="107"/>
      <c r="T789" s="107"/>
      <c r="U789" s="107"/>
      <c r="V789" s="107"/>
      <c r="W789" s="107"/>
      <c r="X789" s="107"/>
      <c r="Y789" s="107"/>
      <c r="Z789" s="107"/>
    </row>
    <row r="790" spans="1:26" ht="15.75" customHeight="1">
      <c r="A790" s="107"/>
      <c r="B790" s="107"/>
      <c r="C790" s="107"/>
      <c r="D790" s="107"/>
      <c r="E790" s="107"/>
      <c r="F790" s="107"/>
      <c r="G790" s="479"/>
      <c r="H790" s="107"/>
      <c r="I790" s="107"/>
      <c r="J790" s="107"/>
      <c r="K790" s="107"/>
      <c r="L790" s="107"/>
      <c r="M790" s="109"/>
      <c r="N790" s="109"/>
      <c r="O790" s="107"/>
      <c r="P790" s="107"/>
      <c r="Q790" s="107"/>
      <c r="R790" s="107"/>
      <c r="S790" s="107"/>
      <c r="T790" s="107"/>
      <c r="U790" s="107"/>
      <c r="V790" s="107"/>
      <c r="W790" s="107"/>
      <c r="X790" s="107"/>
      <c r="Y790" s="107"/>
      <c r="Z790" s="107"/>
    </row>
    <row r="791" spans="1:26" ht="15.75" customHeight="1">
      <c r="A791" s="107"/>
      <c r="B791" s="107"/>
      <c r="C791" s="107"/>
      <c r="D791" s="107"/>
      <c r="E791" s="107"/>
      <c r="F791" s="107"/>
      <c r="G791" s="479"/>
      <c r="H791" s="107"/>
      <c r="I791" s="107"/>
      <c r="J791" s="107"/>
      <c r="K791" s="107"/>
      <c r="L791" s="107"/>
      <c r="M791" s="109"/>
      <c r="N791" s="109"/>
      <c r="O791" s="107"/>
      <c r="P791" s="107"/>
      <c r="Q791" s="107"/>
      <c r="R791" s="107"/>
      <c r="S791" s="107"/>
      <c r="T791" s="107"/>
      <c r="U791" s="107"/>
      <c r="V791" s="107"/>
      <c r="W791" s="107"/>
      <c r="X791" s="107"/>
      <c r="Y791" s="107"/>
      <c r="Z791" s="107"/>
    </row>
    <row r="792" spans="1:26" ht="15.75" customHeight="1">
      <c r="A792" s="107"/>
      <c r="B792" s="107"/>
      <c r="C792" s="107"/>
      <c r="D792" s="107"/>
      <c r="E792" s="107"/>
      <c r="F792" s="107"/>
      <c r="G792" s="479"/>
      <c r="H792" s="107"/>
      <c r="I792" s="107"/>
      <c r="J792" s="107"/>
      <c r="K792" s="107"/>
      <c r="L792" s="107"/>
      <c r="M792" s="109"/>
      <c r="N792" s="109"/>
      <c r="O792" s="107"/>
      <c r="P792" s="107"/>
      <c r="Q792" s="107"/>
      <c r="R792" s="107"/>
      <c r="S792" s="107"/>
      <c r="T792" s="107"/>
      <c r="U792" s="107"/>
      <c r="V792" s="107"/>
      <c r="W792" s="107"/>
      <c r="X792" s="107"/>
      <c r="Y792" s="107"/>
      <c r="Z792" s="107"/>
    </row>
    <row r="793" spans="1:26" ht="15.75" customHeight="1">
      <c r="A793" s="107"/>
      <c r="B793" s="107"/>
      <c r="C793" s="107"/>
      <c r="D793" s="107"/>
      <c r="E793" s="107"/>
      <c r="F793" s="107"/>
      <c r="G793" s="479"/>
      <c r="H793" s="107"/>
      <c r="I793" s="107"/>
      <c r="J793" s="107"/>
      <c r="K793" s="107"/>
      <c r="L793" s="107"/>
      <c r="M793" s="109"/>
      <c r="N793" s="109"/>
      <c r="O793" s="107"/>
      <c r="P793" s="107"/>
      <c r="Q793" s="107"/>
      <c r="R793" s="107"/>
      <c r="S793" s="107"/>
      <c r="T793" s="107"/>
      <c r="U793" s="107"/>
      <c r="V793" s="107"/>
      <c r="W793" s="107"/>
      <c r="X793" s="107"/>
      <c r="Y793" s="107"/>
      <c r="Z793" s="107"/>
    </row>
    <row r="794" spans="1:26" ht="15.75" customHeight="1">
      <c r="A794" s="107"/>
      <c r="B794" s="107"/>
      <c r="C794" s="107"/>
      <c r="D794" s="107"/>
      <c r="E794" s="107"/>
      <c r="F794" s="107"/>
      <c r="G794" s="479"/>
      <c r="H794" s="107"/>
      <c r="I794" s="107"/>
      <c r="J794" s="107"/>
      <c r="K794" s="107"/>
      <c r="L794" s="107"/>
      <c r="M794" s="109"/>
      <c r="N794" s="109"/>
      <c r="O794" s="107"/>
      <c r="P794" s="107"/>
      <c r="Q794" s="107"/>
      <c r="R794" s="107"/>
      <c r="S794" s="107"/>
      <c r="T794" s="107"/>
      <c r="U794" s="107"/>
      <c r="V794" s="107"/>
      <c r="W794" s="107"/>
      <c r="X794" s="107"/>
      <c r="Y794" s="107"/>
      <c r="Z794" s="107"/>
    </row>
    <row r="795" spans="1:26" ht="15.75" customHeight="1">
      <c r="A795" s="107"/>
      <c r="B795" s="107"/>
      <c r="C795" s="107"/>
      <c r="D795" s="107"/>
      <c r="E795" s="107"/>
      <c r="F795" s="107"/>
      <c r="G795" s="479"/>
      <c r="H795" s="107"/>
      <c r="I795" s="107"/>
      <c r="J795" s="107"/>
      <c r="K795" s="107"/>
      <c r="L795" s="107"/>
      <c r="M795" s="109"/>
      <c r="N795" s="109"/>
      <c r="O795" s="107"/>
      <c r="P795" s="107"/>
      <c r="Q795" s="107"/>
      <c r="R795" s="107"/>
      <c r="S795" s="107"/>
      <c r="T795" s="107"/>
      <c r="U795" s="107"/>
      <c r="V795" s="107"/>
      <c r="W795" s="107"/>
      <c r="X795" s="107"/>
      <c r="Y795" s="107"/>
      <c r="Z795" s="107"/>
    </row>
    <row r="796" spans="1:26" ht="15.75" customHeight="1">
      <c r="A796" s="107"/>
      <c r="B796" s="107"/>
      <c r="C796" s="107"/>
      <c r="D796" s="107"/>
      <c r="E796" s="107"/>
      <c r="F796" s="107"/>
      <c r="G796" s="479"/>
      <c r="H796" s="107"/>
      <c r="I796" s="107"/>
      <c r="J796" s="107"/>
      <c r="K796" s="107"/>
      <c r="L796" s="107"/>
      <c r="M796" s="109"/>
      <c r="N796" s="109"/>
      <c r="O796" s="107"/>
      <c r="P796" s="107"/>
      <c r="Q796" s="107"/>
      <c r="R796" s="107"/>
      <c r="S796" s="107"/>
      <c r="T796" s="107"/>
      <c r="U796" s="107"/>
      <c r="V796" s="107"/>
      <c r="W796" s="107"/>
      <c r="X796" s="107"/>
      <c r="Y796" s="107"/>
      <c r="Z796" s="107"/>
    </row>
    <row r="797" spans="1:26" ht="15.75" customHeight="1">
      <c r="A797" s="107"/>
      <c r="B797" s="107"/>
      <c r="C797" s="107"/>
      <c r="D797" s="107"/>
      <c r="E797" s="107"/>
      <c r="F797" s="107"/>
      <c r="G797" s="479"/>
      <c r="H797" s="107"/>
      <c r="I797" s="107"/>
      <c r="J797" s="107"/>
      <c r="K797" s="107"/>
      <c r="L797" s="107"/>
      <c r="M797" s="109"/>
      <c r="N797" s="109"/>
      <c r="O797" s="107"/>
      <c r="P797" s="107"/>
      <c r="Q797" s="107"/>
      <c r="R797" s="107"/>
      <c r="S797" s="107"/>
      <c r="T797" s="107"/>
      <c r="U797" s="107"/>
      <c r="V797" s="107"/>
      <c r="W797" s="107"/>
      <c r="X797" s="107"/>
      <c r="Y797" s="107"/>
      <c r="Z797" s="107"/>
    </row>
    <row r="798" spans="1:26" ht="15.75" customHeight="1">
      <c r="A798" s="107"/>
      <c r="B798" s="107"/>
      <c r="C798" s="107"/>
      <c r="D798" s="107"/>
      <c r="E798" s="107"/>
      <c r="F798" s="107"/>
      <c r="G798" s="479"/>
      <c r="H798" s="107"/>
      <c r="I798" s="107"/>
      <c r="J798" s="107"/>
      <c r="K798" s="107"/>
      <c r="L798" s="107"/>
      <c r="M798" s="109"/>
      <c r="N798" s="109"/>
      <c r="O798" s="107"/>
      <c r="P798" s="107"/>
      <c r="Q798" s="107"/>
      <c r="R798" s="107"/>
      <c r="S798" s="107"/>
      <c r="T798" s="107"/>
      <c r="U798" s="107"/>
      <c r="V798" s="107"/>
      <c r="W798" s="107"/>
      <c r="X798" s="107"/>
      <c r="Y798" s="107"/>
      <c r="Z798" s="107"/>
    </row>
    <row r="799" spans="1:26" ht="15.75" customHeight="1">
      <c r="A799" s="107"/>
      <c r="B799" s="107"/>
      <c r="C799" s="107"/>
      <c r="D799" s="107"/>
      <c r="E799" s="107"/>
      <c r="F799" s="107"/>
      <c r="G799" s="479"/>
      <c r="H799" s="107"/>
      <c r="I799" s="107"/>
      <c r="J799" s="107"/>
      <c r="K799" s="107"/>
      <c r="L799" s="107"/>
      <c r="M799" s="109"/>
      <c r="N799" s="109"/>
      <c r="O799" s="107"/>
      <c r="P799" s="107"/>
      <c r="Q799" s="107"/>
      <c r="R799" s="107"/>
      <c r="S799" s="107"/>
      <c r="T799" s="107"/>
      <c r="U799" s="107"/>
      <c r="V799" s="107"/>
      <c r="W799" s="107"/>
      <c r="X799" s="107"/>
      <c r="Y799" s="107"/>
      <c r="Z799" s="107"/>
    </row>
    <row r="800" spans="1:26" ht="15.75" customHeight="1">
      <c r="A800" s="107"/>
      <c r="B800" s="107"/>
      <c r="C800" s="107"/>
      <c r="D800" s="107"/>
      <c r="E800" s="107"/>
      <c r="F800" s="107"/>
      <c r="G800" s="479"/>
      <c r="H800" s="107"/>
      <c r="I800" s="107"/>
      <c r="J800" s="107"/>
      <c r="K800" s="107"/>
      <c r="L800" s="107"/>
      <c r="M800" s="109"/>
      <c r="N800" s="109"/>
      <c r="O800" s="107"/>
      <c r="P800" s="107"/>
      <c r="Q800" s="107"/>
      <c r="R800" s="107"/>
      <c r="S800" s="107"/>
      <c r="T800" s="107"/>
      <c r="U800" s="107"/>
      <c r="V800" s="107"/>
      <c r="W800" s="107"/>
      <c r="X800" s="107"/>
      <c r="Y800" s="107"/>
      <c r="Z800" s="107"/>
    </row>
    <row r="801" spans="1:26" ht="15.75" customHeight="1">
      <c r="A801" s="107"/>
      <c r="B801" s="107"/>
      <c r="C801" s="107"/>
      <c r="D801" s="107"/>
      <c r="E801" s="107"/>
      <c r="F801" s="107"/>
      <c r="G801" s="479"/>
      <c r="H801" s="107"/>
      <c r="I801" s="107"/>
      <c r="J801" s="107"/>
      <c r="K801" s="107"/>
      <c r="L801" s="107"/>
      <c r="M801" s="109"/>
      <c r="N801" s="109"/>
      <c r="O801" s="107"/>
      <c r="P801" s="107"/>
      <c r="Q801" s="107"/>
      <c r="R801" s="107"/>
      <c r="S801" s="107"/>
      <c r="T801" s="107"/>
      <c r="U801" s="107"/>
      <c r="V801" s="107"/>
      <c r="W801" s="107"/>
      <c r="X801" s="107"/>
      <c r="Y801" s="107"/>
      <c r="Z801" s="107"/>
    </row>
    <row r="802" spans="1:26" ht="15.75" customHeight="1">
      <c r="A802" s="107"/>
      <c r="B802" s="107"/>
      <c r="C802" s="107"/>
      <c r="D802" s="107"/>
      <c r="E802" s="107"/>
      <c r="F802" s="107"/>
      <c r="G802" s="479"/>
      <c r="H802" s="107"/>
      <c r="I802" s="107"/>
      <c r="J802" s="107"/>
      <c r="K802" s="107"/>
      <c r="L802" s="107"/>
      <c r="M802" s="109"/>
      <c r="N802" s="109"/>
      <c r="O802" s="107"/>
      <c r="P802" s="107"/>
      <c r="Q802" s="107"/>
      <c r="R802" s="107"/>
      <c r="S802" s="107"/>
      <c r="T802" s="107"/>
      <c r="U802" s="107"/>
      <c r="V802" s="107"/>
      <c r="W802" s="107"/>
      <c r="X802" s="107"/>
      <c r="Y802" s="107"/>
      <c r="Z802" s="107"/>
    </row>
    <row r="803" spans="1:26" ht="15.75" customHeight="1">
      <c r="A803" s="107"/>
      <c r="B803" s="107"/>
      <c r="C803" s="107"/>
      <c r="D803" s="107"/>
      <c r="E803" s="107"/>
      <c r="F803" s="107"/>
      <c r="G803" s="479"/>
      <c r="H803" s="107"/>
      <c r="I803" s="107"/>
      <c r="J803" s="107"/>
      <c r="K803" s="107"/>
      <c r="L803" s="107"/>
      <c r="M803" s="109"/>
      <c r="N803" s="109"/>
      <c r="O803" s="107"/>
      <c r="P803" s="107"/>
      <c r="Q803" s="107"/>
      <c r="R803" s="107"/>
      <c r="S803" s="107"/>
      <c r="T803" s="107"/>
      <c r="U803" s="107"/>
      <c r="V803" s="107"/>
      <c r="W803" s="107"/>
      <c r="X803" s="107"/>
      <c r="Y803" s="107"/>
      <c r="Z803" s="107"/>
    </row>
    <row r="804" spans="1:26" ht="15.75" customHeight="1">
      <c r="A804" s="107"/>
      <c r="B804" s="107"/>
      <c r="C804" s="107"/>
      <c r="D804" s="107"/>
      <c r="E804" s="107"/>
      <c r="F804" s="107"/>
      <c r="G804" s="479"/>
      <c r="H804" s="107"/>
      <c r="I804" s="107"/>
      <c r="J804" s="107"/>
      <c r="K804" s="107"/>
      <c r="L804" s="107"/>
      <c r="M804" s="109"/>
      <c r="N804" s="109"/>
      <c r="O804" s="107"/>
      <c r="P804" s="107"/>
      <c r="Q804" s="107"/>
      <c r="R804" s="107"/>
      <c r="S804" s="107"/>
      <c r="T804" s="107"/>
      <c r="U804" s="107"/>
      <c r="V804" s="107"/>
      <c r="W804" s="107"/>
      <c r="X804" s="107"/>
      <c r="Y804" s="107"/>
      <c r="Z804" s="107"/>
    </row>
    <row r="805" spans="1:26" ht="15.75" customHeight="1">
      <c r="A805" s="107"/>
      <c r="B805" s="107"/>
      <c r="C805" s="107"/>
      <c r="D805" s="107"/>
      <c r="E805" s="107"/>
      <c r="F805" s="107"/>
      <c r="G805" s="479"/>
      <c r="H805" s="107"/>
      <c r="I805" s="107"/>
      <c r="J805" s="107"/>
      <c r="K805" s="107"/>
      <c r="L805" s="107"/>
      <c r="M805" s="109"/>
      <c r="N805" s="109"/>
      <c r="O805" s="107"/>
      <c r="P805" s="107"/>
      <c r="Q805" s="107"/>
      <c r="R805" s="107"/>
      <c r="S805" s="107"/>
      <c r="T805" s="107"/>
      <c r="U805" s="107"/>
      <c r="V805" s="107"/>
      <c r="W805" s="107"/>
      <c r="X805" s="107"/>
      <c r="Y805" s="107"/>
      <c r="Z805" s="107"/>
    </row>
    <row r="806" spans="1:26" ht="15.75" customHeight="1">
      <c r="A806" s="107"/>
      <c r="B806" s="107"/>
      <c r="C806" s="107"/>
      <c r="D806" s="107"/>
      <c r="E806" s="107"/>
      <c r="F806" s="107"/>
      <c r="G806" s="479"/>
      <c r="H806" s="107"/>
      <c r="I806" s="107"/>
      <c r="J806" s="107"/>
      <c r="K806" s="107"/>
      <c r="L806" s="107"/>
      <c r="M806" s="109"/>
      <c r="N806" s="109"/>
      <c r="O806" s="107"/>
      <c r="P806" s="107"/>
      <c r="Q806" s="107"/>
      <c r="R806" s="107"/>
      <c r="S806" s="107"/>
      <c r="T806" s="107"/>
      <c r="U806" s="107"/>
      <c r="V806" s="107"/>
      <c r="W806" s="107"/>
      <c r="X806" s="107"/>
      <c r="Y806" s="107"/>
      <c r="Z806" s="107"/>
    </row>
    <row r="807" spans="1:26" ht="15.75" customHeight="1">
      <c r="A807" s="107"/>
      <c r="B807" s="107"/>
      <c r="C807" s="107"/>
      <c r="D807" s="107"/>
      <c r="E807" s="107"/>
      <c r="F807" s="107"/>
      <c r="G807" s="479"/>
      <c r="H807" s="107"/>
      <c r="I807" s="107"/>
      <c r="J807" s="107"/>
      <c r="K807" s="107"/>
      <c r="L807" s="107"/>
      <c r="M807" s="109"/>
      <c r="N807" s="109"/>
      <c r="O807" s="107"/>
      <c r="P807" s="107"/>
      <c r="Q807" s="107"/>
      <c r="R807" s="107"/>
      <c r="S807" s="107"/>
      <c r="T807" s="107"/>
      <c r="U807" s="107"/>
      <c r="V807" s="107"/>
      <c r="W807" s="107"/>
      <c r="X807" s="107"/>
      <c r="Y807" s="107"/>
      <c r="Z807" s="107"/>
    </row>
    <row r="808" spans="1:26" ht="15.75" customHeight="1">
      <c r="A808" s="107"/>
      <c r="B808" s="107"/>
      <c r="C808" s="107"/>
      <c r="D808" s="107"/>
      <c r="E808" s="107"/>
      <c r="F808" s="107"/>
      <c r="G808" s="479"/>
      <c r="H808" s="107"/>
      <c r="I808" s="107"/>
      <c r="J808" s="107"/>
      <c r="K808" s="107"/>
      <c r="L808" s="107"/>
      <c r="M808" s="109"/>
      <c r="N808" s="109"/>
      <c r="O808" s="107"/>
      <c r="P808" s="107"/>
      <c r="Q808" s="107"/>
      <c r="R808" s="107"/>
      <c r="S808" s="107"/>
      <c r="T808" s="107"/>
      <c r="U808" s="107"/>
      <c r="V808" s="107"/>
      <c r="W808" s="107"/>
      <c r="X808" s="107"/>
      <c r="Y808" s="107"/>
      <c r="Z808" s="107"/>
    </row>
    <row r="809" spans="1:26" ht="15.75" customHeight="1">
      <c r="A809" s="107"/>
      <c r="B809" s="107"/>
      <c r="C809" s="107"/>
      <c r="D809" s="107"/>
      <c r="E809" s="107"/>
      <c r="F809" s="107"/>
      <c r="G809" s="479"/>
      <c r="H809" s="107"/>
      <c r="I809" s="107"/>
      <c r="J809" s="107"/>
      <c r="K809" s="107"/>
      <c r="L809" s="107"/>
      <c r="M809" s="109"/>
      <c r="N809" s="109"/>
      <c r="O809" s="107"/>
      <c r="P809" s="107"/>
      <c r="Q809" s="107"/>
      <c r="R809" s="107"/>
      <c r="S809" s="107"/>
      <c r="T809" s="107"/>
      <c r="U809" s="107"/>
      <c r="V809" s="107"/>
      <c r="W809" s="107"/>
      <c r="X809" s="107"/>
      <c r="Y809" s="107"/>
      <c r="Z809" s="107"/>
    </row>
    <row r="810" spans="1:26" ht="15.75" customHeight="1">
      <c r="A810" s="107"/>
      <c r="B810" s="107"/>
      <c r="C810" s="107"/>
      <c r="D810" s="107"/>
      <c r="E810" s="107"/>
      <c r="F810" s="107"/>
      <c r="G810" s="479"/>
      <c r="H810" s="107"/>
      <c r="I810" s="107"/>
      <c r="J810" s="107"/>
      <c r="K810" s="107"/>
      <c r="L810" s="107"/>
      <c r="M810" s="109"/>
      <c r="N810" s="109"/>
      <c r="O810" s="107"/>
      <c r="P810" s="107"/>
      <c r="Q810" s="107"/>
      <c r="R810" s="107"/>
      <c r="S810" s="107"/>
      <c r="T810" s="107"/>
      <c r="U810" s="107"/>
      <c r="V810" s="107"/>
      <c r="W810" s="107"/>
      <c r="X810" s="107"/>
      <c r="Y810" s="107"/>
      <c r="Z810" s="107"/>
    </row>
    <row r="811" spans="1:26" ht="15.75" customHeight="1">
      <c r="A811" s="107"/>
      <c r="B811" s="107"/>
      <c r="C811" s="107"/>
      <c r="D811" s="107"/>
      <c r="E811" s="107"/>
      <c r="F811" s="107"/>
      <c r="G811" s="479"/>
      <c r="H811" s="107"/>
      <c r="I811" s="107"/>
      <c r="J811" s="107"/>
      <c r="K811" s="107"/>
      <c r="L811" s="107"/>
      <c r="M811" s="109"/>
      <c r="N811" s="109"/>
      <c r="O811" s="107"/>
      <c r="P811" s="107"/>
      <c r="Q811" s="107"/>
      <c r="R811" s="107"/>
      <c r="S811" s="107"/>
      <c r="T811" s="107"/>
      <c r="U811" s="107"/>
      <c r="V811" s="107"/>
      <c r="W811" s="107"/>
      <c r="X811" s="107"/>
      <c r="Y811" s="107"/>
      <c r="Z811" s="107"/>
    </row>
    <row r="812" spans="1:26" ht="15.75" customHeight="1">
      <c r="A812" s="107"/>
      <c r="B812" s="107"/>
      <c r="C812" s="107"/>
      <c r="D812" s="107"/>
      <c r="E812" s="107"/>
      <c r="F812" s="107"/>
      <c r="G812" s="479"/>
      <c r="H812" s="107"/>
      <c r="I812" s="107"/>
      <c r="J812" s="107"/>
      <c r="K812" s="107"/>
      <c r="L812" s="107"/>
      <c r="M812" s="109"/>
      <c r="N812" s="109"/>
      <c r="O812" s="107"/>
      <c r="P812" s="107"/>
      <c r="Q812" s="107"/>
      <c r="R812" s="107"/>
      <c r="S812" s="107"/>
      <c r="T812" s="107"/>
      <c r="U812" s="107"/>
      <c r="V812" s="107"/>
      <c r="W812" s="107"/>
      <c r="X812" s="107"/>
      <c r="Y812" s="107"/>
      <c r="Z812" s="107"/>
    </row>
    <row r="813" spans="1:26" ht="15.75" customHeight="1">
      <c r="A813" s="107"/>
      <c r="B813" s="107"/>
      <c r="C813" s="107"/>
      <c r="D813" s="107"/>
      <c r="E813" s="107"/>
      <c r="F813" s="107"/>
      <c r="G813" s="479"/>
      <c r="H813" s="107"/>
      <c r="I813" s="107"/>
      <c r="J813" s="107"/>
      <c r="K813" s="107"/>
      <c r="L813" s="107"/>
      <c r="M813" s="109"/>
      <c r="N813" s="109"/>
      <c r="O813" s="107"/>
      <c r="P813" s="107"/>
      <c r="Q813" s="107"/>
      <c r="R813" s="107"/>
      <c r="S813" s="107"/>
      <c r="T813" s="107"/>
      <c r="U813" s="107"/>
      <c r="V813" s="107"/>
      <c r="W813" s="107"/>
      <c r="X813" s="107"/>
      <c r="Y813" s="107"/>
      <c r="Z813" s="107"/>
    </row>
    <row r="814" spans="1:26" ht="15.75" customHeight="1">
      <c r="A814" s="107"/>
      <c r="B814" s="107"/>
      <c r="C814" s="107"/>
      <c r="D814" s="107"/>
      <c r="E814" s="107"/>
      <c r="F814" s="107"/>
      <c r="G814" s="479"/>
      <c r="H814" s="107"/>
      <c r="I814" s="107"/>
      <c r="J814" s="107"/>
      <c r="K814" s="107"/>
      <c r="L814" s="107"/>
      <c r="M814" s="109"/>
      <c r="N814" s="109"/>
      <c r="O814" s="107"/>
      <c r="P814" s="107"/>
      <c r="Q814" s="107"/>
      <c r="R814" s="107"/>
      <c r="S814" s="107"/>
      <c r="T814" s="107"/>
      <c r="U814" s="107"/>
      <c r="V814" s="107"/>
      <c r="W814" s="107"/>
      <c r="X814" s="107"/>
      <c r="Y814" s="107"/>
      <c r="Z814" s="107"/>
    </row>
    <row r="815" spans="1:26" ht="15.75" customHeight="1">
      <c r="A815" s="107"/>
      <c r="B815" s="107"/>
      <c r="C815" s="107"/>
      <c r="D815" s="107"/>
      <c r="E815" s="107"/>
      <c r="F815" s="107"/>
      <c r="G815" s="479"/>
      <c r="H815" s="107"/>
      <c r="I815" s="107"/>
      <c r="J815" s="107"/>
      <c r="K815" s="107"/>
      <c r="L815" s="107"/>
      <c r="M815" s="109"/>
      <c r="N815" s="109"/>
      <c r="O815" s="107"/>
      <c r="P815" s="107"/>
      <c r="Q815" s="107"/>
      <c r="R815" s="107"/>
      <c r="S815" s="107"/>
      <c r="T815" s="107"/>
      <c r="U815" s="107"/>
      <c r="V815" s="107"/>
      <c r="W815" s="107"/>
      <c r="X815" s="107"/>
      <c r="Y815" s="107"/>
      <c r="Z815" s="107"/>
    </row>
    <row r="816" spans="1:26" ht="15.75" customHeight="1">
      <c r="A816" s="107"/>
      <c r="B816" s="107"/>
      <c r="C816" s="107"/>
      <c r="D816" s="107"/>
      <c r="E816" s="107"/>
      <c r="F816" s="107"/>
      <c r="G816" s="479"/>
      <c r="H816" s="107"/>
      <c r="I816" s="107"/>
      <c r="J816" s="107"/>
      <c r="K816" s="107"/>
      <c r="L816" s="107"/>
      <c r="M816" s="109"/>
      <c r="N816" s="109"/>
      <c r="O816" s="107"/>
      <c r="P816" s="107"/>
      <c r="Q816" s="107"/>
      <c r="R816" s="107"/>
      <c r="S816" s="107"/>
      <c r="T816" s="107"/>
      <c r="U816" s="107"/>
      <c r="V816" s="107"/>
      <c r="W816" s="107"/>
      <c r="X816" s="107"/>
      <c r="Y816" s="107"/>
      <c r="Z816" s="107"/>
    </row>
    <row r="817" spans="1:26" ht="15.75" customHeight="1">
      <c r="A817" s="107"/>
      <c r="B817" s="107"/>
      <c r="C817" s="107"/>
      <c r="D817" s="107"/>
      <c r="E817" s="107"/>
      <c r="F817" s="107"/>
      <c r="G817" s="479"/>
      <c r="H817" s="107"/>
      <c r="I817" s="107"/>
      <c r="J817" s="107"/>
      <c r="K817" s="107"/>
      <c r="L817" s="107"/>
      <c r="M817" s="109"/>
      <c r="N817" s="109"/>
      <c r="O817" s="107"/>
      <c r="P817" s="107"/>
      <c r="Q817" s="107"/>
      <c r="R817" s="107"/>
      <c r="S817" s="107"/>
      <c r="T817" s="107"/>
      <c r="U817" s="107"/>
      <c r="V817" s="107"/>
      <c r="W817" s="107"/>
      <c r="X817" s="107"/>
      <c r="Y817" s="107"/>
      <c r="Z817" s="107"/>
    </row>
    <row r="818" spans="1:26" ht="15.75" customHeight="1">
      <c r="A818" s="107"/>
      <c r="B818" s="107"/>
      <c r="C818" s="107"/>
      <c r="D818" s="107"/>
      <c r="E818" s="107"/>
      <c r="F818" s="107"/>
      <c r="G818" s="479"/>
      <c r="H818" s="107"/>
      <c r="I818" s="107"/>
      <c r="J818" s="107"/>
      <c r="K818" s="107"/>
      <c r="L818" s="107"/>
      <c r="M818" s="109"/>
      <c r="N818" s="109"/>
      <c r="O818" s="107"/>
      <c r="P818" s="107"/>
      <c r="Q818" s="107"/>
      <c r="R818" s="107"/>
      <c r="S818" s="107"/>
      <c r="T818" s="107"/>
      <c r="U818" s="107"/>
      <c r="V818" s="107"/>
      <c r="W818" s="107"/>
      <c r="X818" s="107"/>
      <c r="Y818" s="107"/>
      <c r="Z818" s="107"/>
    </row>
    <row r="819" spans="1:26" ht="15.75" customHeight="1">
      <c r="A819" s="107"/>
      <c r="B819" s="107"/>
      <c r="C819" s="107"/>
      <c r="D819" s="107"/>
      <c r="E819" s="107"/>
      <c r="F819" s="107"/>
      <c r="G819" s="479"/>
      <c r="H819" s="107"/>
      <c r="I819" s="107"/>
      <c r="J819" s="107"/>
      <c r="K819" s="107"/>
      <c r="L819" s="107"/>
      <c r="M819" s="109"/>
      <c r="N819" s="109"/>
      <c r="O819" s="107"/>
      <c r="P819" s="107"/>
      <c r="Q819" s="107"/>
      <c r="R819" s="107"/>
      <c r="S819" s="107"/>
      <c r="T819" s="107"/>
      <c r="U819" s="107"/>
      <c r="V819" s="107"/>
      <c r="W819" s="107"/>
      <c r="X819" s="107"/>
      <c r="Y819" s="107"/>
      <c r="Z819" s="107"/>
    </row>
    <row r="820" spans="1:26" ht="15.75" customHeight="1">
      <c r="A820" s="107"/>
      <c r="B820" s="107"/>
      <c r="C820" s="107"/>
      <c r="D820" s="107"/>
      <c r="E820" s="107"/>
      <c r="F820" s="107"/>
      <c r="G820" s="479"/>
      <c r="H820" s="107"/>
      <c r="I820" s="107"/>
      <c r="J820" s="107"/>
      <c r="K820" s="107"/>
      <c r="L820" s="107"/>
      <c r="M820" s="109"/>
      <c r="N820" s="109"/>
      <c r="O820" s="107"/>
      <c r="P820" s="107"/>
      <c r="Q820" s="107"/>
      <c r="R820" s="107"/>
      <c r="S820" s="107"/>
      <c r="T820" s="107"/>
      <c r="U820" s="107"/>
      <c r="V820" s="107"/>
      <c r="W820" s="107"/>
      <c r="X820" s="107"/>
      <c r="Y820" s="107"/>
      <c r="Z820" s="107"/>
    </row>
    <row r="821" spans="1:26" ht="15.75" customHeight="1">
      <c r="A821" s="107"/>
      <c r="B821" s="107"/>
      <c r="C821" s="107"/>
      <c r="D821" s="107"/>
      <c r="E821" s="107"/>
      <c r="F821" s="107"/>
      <c r="G821" s="479"/>
      <c r="H821" s="107"/>
      <c r="I821" s="107"/>
      <c r="J821" s="107"/>
      <c r="K821" s="107"/>
      <c r="L821" s="107"/>
      <c r="M821" s="109"/>
      <c r="N821" s="109"/>
      <c r="O821" s="107"/>
      <c r="P821" s="107"/>
      <c r="Q821" s="107"/>
      <c r="R821" s="107"/>
      <c r="S821" s="107"/>
      <c r="T821" s="107"/>
      <c r="U821" s="107"/>
      <c r="V821" s="107"/>
      <c r="W821" s="107"/>
      <c r="X821" s="107"/>
      <c r="Y821" s="107"/>
      <c r="Z821" s="107"/>
    </row>
    <row r="822" spans="1:26" ht="15.75" customHeight="1">
      <c r="A822" s="107"/>
      <c r="B822" s="107"/>
      <c r="C822" s="107"/>
      <c r="D822" s="107"/>
      <c r="E822" s="107"/>
      <c r="F822" s="107"/>
      <c r="G822" s="479"/>
      <c r="H822" s="107"/>
      <c r="I822" s="107"/>
      <c r="J822" s="107"/>
      <c r="K822" s="107"/>
      <c r="L822" s="107"/>
      <c r="M822" s="109"/>
      <c r="N822" s="109"/>
      <c r="O822" s="107"/>
      <c r="P822" s="107"/>
      <c r="Q822" s="107"/>
      <c r="R822" s="107"/>
      <c r="S822" s="107"/>
      <c r="T822" s="107"/>
      <c r="U822" s="107"/>
      <c r="V822" s="107"/>
      <c r="W822" s="107"/>
      <c r="X822" s="107"/>
      <c r="Y822" s="107"/>
      <c r="Z822" s="107"/>
    </row>
    <row r="823" spans="1:26" ht="15.75" customHeight="1">
      <c r="A823" s="107"/>
      <c r="B823" s="107"/>
      <c r="C823" s="107"/>
      <c r="D823" s="107"/>
      <c r="E823" s="107"/>
      <c r="F823" s="107"/>
      <c r="G823" s="479"/>
      <c r="H823" s="107"/>
      <c r="I823" s="107"/>
      <c r="J823" s="107"/>
      <c r="K823" s="107"/>
      <c r="L823" s="107"/>
      <c r="M823" s="109"/>
      <c r="N823" s="109"/>
      <c r="O823" s="107"/>
      <c r="P823" s="107"/>
      <c r="Q823" s="107"/>
      <c r="R823" s="107"/>
      <c r="S823" s="107"/>
      <c r="T823" s="107"/>
      <c r="U823" s="107"/>
      <c r="V823" s="107"/>
      <c r="W823" s="107"/>
      <c r="X823" s="107"/>
      <c r="Y823" s="107"/>
      <c r="Z823" s="107"/>
    </row>
    <row r="824" spans="1:26" ht="15.75" customHeight="1">
      <c r="A824" s="107"/>
      <c r="B824" s="107"/>
      <c r="C824" s="107"/>
      <c r="D824" s="107"/>
      <c r="E824" s="107"/>
      <c r="F824" s="107"/>
      <c r="G824" s="479"/>
      <c r="H824" s="107"/>
      <c r="I824" s="107"/>
      <c r="J824" s="107"/>
      <c r="K824" s="107"/>
      <c r="L824" s="107"/>
      <c r="M824" s="109"/>
      <c r="N824" s="109"/>
      <c r="O824" s="107"/>
      <c r="P824" s="107"/>
      <c r="Q824" s="107"/>
      <c r="R824" s="107"/>
      <c r="S824" s="107"/>
      <c r="T824" s="107"/>
      <c r="U824" s="107"/>
      <c r="V824" s="107"/>
      <c r="W824" s="107"/>
      <c r="X824" s="107"/>
      <c r="Y824" s="107"/>
      <c r="Z824" s="107"/>
    </row>
    <row r="825" spans="1:26" ht="15.75" customHeight="1">
      <c r="A825" s="107"/>
      <c r="B825" s="107"/>
      <c r="C825" s="107"/>
      <c r="D825" s="107"/>
      <c r="E825" s="107"/>
      <c r="F825" s="107"/>
      <c r="G825" s="479"/>
      <c r="H825" s="107"/>
      <c r="I825" s="107"/>
      <c r="J825" s="107"/>
      <c r="K825" s="107"/>
      <c r="L825" s="107"/>
      <c r="M825" s="109"/>
      <c r="N825" s="109"/>
      <c r="O825" s="107"/>
      <c r="P825" s="107"/>
      <c r="Q825" s="107"/>
      <c r="R825" s="107"/>
      <c r="S825" s="107"/>
      <c r="T825" s="107"/>
      <c r="U825" s="107"/>
      <c r="V825" s="107"/>
      <c r="W825" s="107"/>
      <c r="X825" s="107"/>
      <c r="Y825" s="107"/>
      <c r="Z825" s="107"/>
    </row>
    <row r="826" spans="1:26" ht="15.75" customHeight="1">
      <c r="A826" s="107"/>
      <c r="B826" s="107"/>
      <c r="C826" s="107"/>
      <c r="D826" s="107"/>
      <c r="E826" s="107"/>
      <c r="F826" s="107"/>
      <c r="G826" s="479"/>
      <c r="H826" s="107"/>
      <c r="I826" s="107"/>
      <c r="J826" s="107"/>
      <c r="K826" s="107"/>
      <c r="L826" s="107"/>
      <c r="M826" s="109"/>
      <c r="N826" s="109"/>
      <c r="O826" s="107"/>
      <c r="P826" s="107"/>
      <c r="Q826" s="107"/>
      <c r="R826" s="107"/>
      <c r="S826" s="107"/>
      <c r="T826" s="107"/>
      <c r="U826" s="107"/>
      <c r="V826" s="107"/>
      <c r="W826" s="107"/>
      <c r="X826" s="107"/>
      <c r="Y826" s="107"/>
      <c r="Z826" s="107"/>
    </row>
    <row r="827" spans="1:26" ht="15.75" customHeight="1">
      <c r="A827" s="107"/>
      <c r="B827" s="107"/>
      <c r="C827" s="107"/>
      <c r="D827" s="107"/>
      <c r="E827" s="107"/>
      <c r="F827" s="107"/>
      <c r="G827" s="479"/>
      <c r="H827" s="107"/>
      <c r="I827" s="107"/>
      <c r="J827" s="107"/>
      <c r="K827" s="107"/>
      <c r="L827" s="107"/>
      <c r="M827" s="109"/>
      <c r="N827" s="109"/>
      <c r="O827" s="107"/>
      <c r="P827" s="107"/>
      <c r="Q827" s="107"/>
      <c r="R827" s="107"/>
      <c r="S827" s="107"/>
      <c r="T827" s="107"/>
      <c r="U827" s="107"/>
      <c r="V827" s="107"/>
      <c r="W827" s="107"/>
      <c r="X827" s="107"/>
      <c r="Y827" s="107"/>
      <c r="Z827" s="107"/>
    </row>
    <row r="828" spans="1:26" ht="15.75" customHeight="1">
      <c r="A828" s="107"/>
      <c r="B828" s="107"/>
      <c r="C828" s="107"/>
      <c r="D828" s="107"/>
      <c r="E828" s="107"/>
      <c r="F828" s="107"/>
      <c r="G828" s="479"/>
      <c r="H828" s="107"/>
      <c r="I828" s="107"/>
      <c r="J828" s="107"/>
      <c r="K828" s="107"/>
      <c r="L828" s="107"/>
      <c r="M828" s="109"/>
      <c r="N828" s="109"/>
      <c r="O828" s="107"/>
      <c r="P828" s="107"/>
      <c r="Q828" s="107"/>
      <c r="R828" s="107"/>
      <c r="S828" s="107"/>
      <c r="T828" s="107"/>
      <c r="U828" s="107"/>
      <c r="V828" s="107"/>
      <c r="W828" s="107"/>
      <c r="X828" s="107"/>
      <c r="Y828" s="107"/>
      <c r="Z828" s="107"/>
    </row>
    <row r="829" spans="1:26" ht="15.75" customHeight="1">
      <c r="A829" s="107"/>
      <c r="B829" s="107"/>
      <c r="C829" s="107"/>
      <c r="D829" s="107"/>
      <c r="E829" s="107"/>
      <c r="F829" s="107"/>
      <c r="G829" s="479"/>
      <c r="H829" s="107"/>
      <c r="I829" s="107"/>
      <c r="J829" s="107"/>
      <c r="K829" s="107"/>
      <c r="L829" s="107"/>
      <c r="M829" s="109"/>
      <c r="N829" s="109"/>
      <c r="O829" s="107"/>
      <c r="P829" s="107"/>
      <c r="Q829" s="107"/>
      <c r="R829" s="107"/>
      <c r="S829" s="107"/>
      <c r="T829" s="107"/>
      <c r="U829" s="107"/>
      <c r="V829" s="107"/>
      <c r="W829" s="107"/>
      <c r="X829" s="107"/>
      <c r="Y829" s="107"/>
      <c r="Z829" s="107"/>
    </row>
    <row r="830" spans="1:26" ht="15.75" customHeight="1">
      <c r="A830" s="107"/>
      <c r="B830" s="107"/>
      <c r="C830" s="107"/>
      <c r="D830" s="107"/>
      <c r="E830" s="107"/>
      <c r="F830" s="107"/>
      <c r="G830" s="479"/>
      <c r="H830" s="107"/>
      <c r="I830" s="107"/>
      <c r="J830" s="107"/>
      <c r="K830" s="107"/>
      <c r="L830" s="107"/>
      <c r="M830" s="109"/>
      <c r="N830" s="109"/>
      <c r="O830" s="107"/>
      <c r="P830" s="107"/>
      <c r="Q830" s="107"/>
      <c r="R830" s="107"/>
      <c r="S830" s="107"/>
      <c r="T830" s="107"/>
      <c r="U830" s="107"/>
      <c r="V830" s="107"/>
      <c r="W830" s="107"/>
      <c r="X830" s="107"/>
      <c r="Y830" s="107"/>
      <c r="Z830" s="107"/>
    </row>
    <row r="831" spans="1:26" ht="15.75" customHeight="1">
      <c r="A831" s="107"/>
      <c r="B831" s="107"/>
      <c r="C831" s="107"/>
      <c r="D831" s="107"/>
      <c r="E831" s="107"/>
      <c r="F831" s="107"/>
      <c r="G831" s="479"/>
      <c r="H831" s="107"/>
      <c r="I831" s="107"/>
      <c r="J831" s="107"/>
      <c r="K831" s="107"/>
      <c r="L831" s="107"/>
      <c r="M831" s="109"/>
      <c r="N831" s="109"/>
      <c r="O831" s="107"/>
      <c r="P831" s="107"/>
      <c r="Q831" s="107"/>
      <c r="R831" s="107"/>
      <c r="S831" s="107"/>
      <c r="T831" s="107"/>
      <c r="U831" s="107"/>
      <c r="V831" s="107"/>
      <c r="W831" s="107"/>
      <c r="X831" s="107"/>
      <c r="Y831" s="107"/>
      <c r="Z831" s="107"/>
    </row>
    <row r="832" spans="1:26" ht="15.75" customHeight="1">
      <c r="A832" s="107"/>
      <c r="B832" s="107"/>
      <c r="C832" s="107"/>
      <c r="D832" s="107"/>
      <c r="E832" s="107"/>
      <c r="F832" s="107"/>
      <c r="G832" s="479"/>
      <c r="H832" s="107"/>
      <c r="I832" s="107"/>
      <c r="J832" s="107"/>
      <c r="K832" s="107"/>
      <c r="L832" s="107"/>
      <c r="M832" s="109"/>
      <c r="N832" s="109"/>
      <c r="O832" s="107"/>
      <c r="P832" s="107"/>
      <c r="Q832" s="107"/>
      <c r="R832" s="107"/>
      <c r="S832" s="107"/>
      <c r="T832" s="107"/>
      <c r="U832" s="107"/>
      <c r="V832" s="107"/>
      <c r="W832" s="107"/>
      <c r="X832" s="107"/>
      <c r="Y832" s="107"/>
      <c r="Z832" s="107"/>
    </row>
    <row r="833" spans="1:26" ht="15.75" customHeight="1">
      <c r="A833" s="107"/>
      <c r="B833" s="107"/>
      <c r="C833" s="107"/>
      <c r="D833" s="107"/>
      <c r="E833" s="107"/>
      <c r="F833" s="107"/>
      <c r="G833" s="479"/>
      <c r="H833" s="107"/>
      <c r="I833" s="107"/>
      <c r="J833" s="107"/>
      <c r="K833" s="107"/>
      <c r="L833" s="107"/>
      <c r="M833" s="109"/>
      <c r="N833" s="109"/>
      <c r="O833" s="107"/>
      <c r="P833" s="107"/>
      <c r="Q833" s="107"/>
      <c r="R833" s="107"/>
      <c r="S833" s="107"/>
      <c r="T833" s="107"/>
      <c r="U833" s="107"/>
      <c r="V833" s="107"/>
      <c r="W833" s="107"/>
      <c r="X833" s="107"/>
      <c r="Y833" s="107"/>
      <c r="Z833" s="107"/>
    </row>
    <row r="834" spans="1:26" ht="15.75" customHeight="1">
      <c r="A834" s="107"/>
      <c r="B834" s="107"/>
      <c r="C834" s="107"/>
      <c r="D834" s="107"/>
      <c r="E834" s="107"/>
      <c r="F834" s="107"/>
      <c r="G834" s="479"/>
      <c r="H834" s="107"/>
      <c r="I834" s="107"/>
      <c r="J834" s="107"/>
      <c r="K834" s="107"/>
      <c r="L834" s="107"/>
      <c r="M834" s="109"/>
      <c r="N834" s="109"/>
      <c r="O834" s="107"/>
      <c r="P834" s="107"/>
      <c r="Q834" s="107"/>
      <c r="R834" s="107"/>
      <c r="S834" s="107"/>
      <c r="T834" s="107"/>
      <c r="U834" s="107"/>
      <c r="V834" s="107"/>
      <c r="W834" s="107"/>
      <c r="X834" s="107"/>
      <c r="Y834" s="107"/>
      <c r="Z834" s="107"/>
    </row>
    <row r="835" spans="1:26" ht="15.75" customHeight="1">
      <c r="A835" s="107"/>
      <c r="B835" s="107"/>
      <c r="C835" s="107"/>
      <c r="D835" s="107"/>
      <c r="E835" s="107"/>
      <c r="F835" s="107"/>
      <c r="G835" s="479"/>
      <c r="H835" s="107"/>
      <c r="I835" s="107"/>
      <c r="J835" s="107"/>
      <c r="K835" s="107"/>
      <c r="L835" s="107"/>
      <c r="M835" s="109"/>
      <c r="N835" s="109"/>
      <c r="O835" s="107"/>
      <c r="P835" s="107"/>
      <c r="Q835" s="107"/>
      <c r="R835" s="107"/>
      <c r="S835" s="107"/>
      <c r="T835" s="107"/>
      <c r="U835" s="107"/>
      <c r="V835" s="107"/>
      <c r="W835" s="107"/>
      <c r="X835" s="107"/>
      <c r="Y835" s="107"/>
      <c r="Z835" s="107"/>
    </row>
    <row r="836" spans="1:26" ht="15.75" customHeight="1">
      <c r="A836" s="107"/>
      <c r="B836" s="107"/>
      <c r="C836" s="107"/>
      <c r="D836" s="107"/>
      <c r="E836" s="107"/>
      <c r="F836" s="107"/>
      <c r="G836" s="479"/>
      <c r="H836" s="107"/>
      <c r="I836" s="107"/>
      <c r="J836" s="107"/>
      <c r="K836" s="107"/>
      <c r="L836" s="107"/>
      <c r="M836" s="109"/>
      <c r="N836" s="109"/>
      <c r="O836" s="107"/>
      <c r="P836" s="107"/>
      <c r="Q836" s="107"/>
      <c r="R836" s="107"/>
      <c r="S836" s="107"/>
      <c r="T836" s="107"/>
      <c r="U836" s="107"/>
      <c r="V836" s="107"/>
      <c r="W836" s="107"/>
      <c r="X836" s="107"/>
      <c r="Y836" s="107"/>
      <c r="Z836" s="107"/>
    </row>
    <row r="837" spans="1:26" ht="15.75" customHeight="1">
      <c r="A837" s="107"/>
      <c r="B837" s="107"/>
      <c r="C837" s="107"/>
      <c r="D837" s="107"/>
      <c r="E837" s="107"/>
      <c r="F837" s="107"/>
      <c r="G837" s="479"/>
      <c r="H837" s="107"/>
      <c r="I837" s="107"/>
      <c r="J837" s="107"/>
      <c r="K837" s="107"/>
      <c r="L837" s="107"/>
      <c r="M837" s="109"/>
      <c r="N837" s="109"/>
      <c r="O837" s="107"/>
      <c r="P837" s="107"/>
      <c r="Q837" s="107"/>
      <c r="R837" s="107"/>
      <c r="S837" s="107"/>
      <c r="T837" s="107"/>
      <c r="U837" s="107"/>
      <c r="V837" s="107"/>
      <c r="W837" s="107"/>
      <c r="X837" s="107"/>
      <c r="Y837" s="107"/>
      <c r="Z837" s="107"/>
    </row>
    <row r="838" spans="1:26" ht="15.75" customHeight="1">
      <c r="A838" s="107"/>
      <c r="B838" s="107"/>
      <c r="C838" s="107"/>
      <c r="D838" s="107"/>
      <c r="E838" s="107"/>
      <c r="F838" s="107"/>
      <c r="G838" s="479"/>
      <c r="H838" s="107"/>
      <c r="I838" s="107"/>
      <c r="J838" s="107"/>
      <c r="K838" s="107"/>
      <c r="L838" s="107"/>
      <c r="M838" s="109"/>
      <c r="N838" s="109"/>
      <c r="O838" s="107"/>
      <c r="P838" s="107"/>
      <c r="Q838" s="107"/>
      <c r="R838" s="107"/>
      <c r="S838" s="107"/>
      <c r="T838" s="107"/>
      <c r="U838" s="107"/>
      <c r="V838" s="107"/>
      <c r="W838" s="107"/>
      <c r="X838" s="107"/>
      <c r="Y838" s="107"/>
      <c r="Z838" s="107"/>
    </row>
    <row r="839" spans="1:26" ht="15.75" customHeight="1">
      <c r="A839" s="107"/>
      <c r="B839" s="107"/>
      <c r="C839" s="107"/>
      <c r="D839" s="107"/>
      <c r="E839" s="107"/>
      <c r="F839" s="107"/>
      <c r="G839" s="479"/>
      <c r="H839" s="107"/>
      <c r="I839" s="107"/>
      <c r="J839" s="107"/>
      <c r="K839" s="107"/>
      <c r="L839" s="107"/>
      <c r="M839" s="109"/>
      <c r="N839" s="109"/>
      <c r="O839" s="107"/>
      <c r="P839" s="107"/>
      <c r="Q839" s="107"/>
      <c r="R839" s="107"/>
      <c r="S839" s="107"/>
      <c r="T839" s="107"/>
      <c r="U839" s="107"/>
      <c r="V839" s="107"/>
      <c r="W839" s="107"/>
      <c r="X839" s="107"/>
      <c r="Y839" s="107"/>
      <c r="Z839" s="107"/>
    </row>
    <row r="840" spans="1:26" ht="15.75" customHeight="1">
      <c r="A840" s="107"/>
      <c r="B840" s="107"/>
      <c r="C840" s="107"/>
      <c r="D840" s="107"/>
      <c r="E840" s="107"/>
      <c r="F840" s="107"/>
      <c r="G840" s="479"/>
      <c r="H840" s="107"/>
      <c r="I840" s="107"/>
      <c r="J840" s="107"/>
      <c r="K840" s="107"/>
      <c r="L840" s="107"/>
      <c r="M840" s="109"/>
      <c r="N840" s="109"/>
      <c r="O840" s="107"/>
      <c r="P840" s="107"/>
      <c r="Q840" s="107"/>
      <c r="R840" s="107"/>
      <c r="S840" s="107"/>
      <c r="T840" s="107"/>
      <c r="U840" s="107"/>
      <c r="V840" s="107"/>
      <c r="W840" s="107"/>
      <c r="X840" s="107"/>
      <c r="Y840" s="107"/>
      <c r="Z840" s="107"/>
    </row>
    <row r="841" spans="1:26" ht="15.75" customHeight="1">
      <c r="A841" s="107"/>
      <c r="B841" s="107"/>
      <c r="C841" s="107"/>
      <c r="D841" s="107"/>
      <c r="E841" s="107"/>
      <c r="F841" s="107"/>
      <c r="G841" s="479"/>
      <c r="H841" s="107"/>
      <c r="I841" s="107"/>
      <c r="J841" s="107"/>
      <c r="K841" s="107"/>
      <c r="L841" s="107"/>
      <c r="M841" s="109"/>
      <c r="N841" s="109"/>
      <c r="O841" s="107"/>
      <c r="P841" s="107"/>
      <c r="Q841" s="107"/>
      <c r="R841" s="107"/>
      <c r="S841" s="107"/>
      <c r="T841" s="107"/>
      <c r="U841" s="107"/>
      <c r="V841" s="107"/>
      <c r="W841" s="107"/>
      <c r="X841" s="107"/>
      <c r="Y841" s="107"/>
      <c r="Z841" s="107"/>
    </row>
    <row r="842" spans="1:26" ht="15.75" customHeight="1">
      <c r="A842" s="107"/>
      <c r="B842" s="107"/>
      <c r="C842" s="107"/>
      <c r="D842" s="107"/>
      <c r="E842" s="107"/>
      <c r="F842" s="107"/>
      <c r="G842" s="479"/>
      <c r="H842" s="107"/>
      <c r="I842" s="107"/>
      <c r="J842" s="107"/>
      <c r="K842" s="107"/>
      <c r="L842" s="107"/>
      <c r="M842" s="109"/>
      <c r="N842" s="109"/>
      <c r="O842" s="107"/>
      <c r="P842" s="107"/>
      <c r="Q842" s="107"/>
      <c r="R842" s="107"/>
      <c r="S842" s="107"/>
      <c r="T842" s="107"/>
      <c r="U842" s="107"/>
      <c r="V842" s="107"/>
      <c r="W842" s="107"/>
      <c r="X842" s="107"/>
      <c r="Y842" s="107"/>
      <c r="Z842" s="107"/>
    </row>
    <row r="843" spans="1:26" ht="15.75" customHeight="1">
      <c r="A843" s="107"/>
      <c r="B843" s="107"/>
      <c r="C843" s="107"/>
      <c r="D843" s="107"/>
      <c r="E843" s="107"/>
      <c r="F843" s="107"/>
      <c r="G843" s="479"/>
      <c r="H843" s="107"/>
      <c r="I843" s="107"/>
      <c r="J843" s="107"/>
      <c r="K843" s="107"/>
      <c r="L843" s="107"/>
      <c r="M843" s="109"/>
      <c r="N843" s="109"/>
      <c r="O843" s="107"/>
      <c r="P843" s="107"/>
      <c r="Q843" s="107"/>
      <c r="R843" s="107"/>
      <c r="S843" s="107"/>
      <c r="T843" s="107"/>
      <c r="U843" s="107"/>
      <c r="V843" s="107"/>
      <c r="W843" s="107"/>
      <c r="X843" s="107"/>
      <c r="Y843" s="107"/>
      <c r="Z843" s="107"/>
    </row>
    <row r="844" spans="1:26" ht="15.75" customHeight="1">
      <c r="A844" s="107"/>
      <c r="B844" s="107"/>
      <c r="C844" s="107"/>
      <c r="D844" s="107"/>
      <c r="E844" s="107"/>
      <c r="F844" s="107"/>
      <c r="G844" s="479"/>
      <c r="H844" s="107"/>
      <c r="I844" s="107"/>
      <c r="J844" s="107"/>
      <c r="K844" s="107"/>
      <c r="L844" s="107"/>
      <c r="M844" s="109"/>
      <c r="N844" s="109"/>
      <c r="O844" s="107"/>
      <c r="P844" s="107"/>
      <c r="Q844" s="107"/>
      <c r="R844" s="107"/>
      <c r="S844" s="107"/>
      <c r="T844" s="107"/>
      <c r="U844" s="107"/>
      <c r="V844" s="107"/>
      <c r="W844" s="107"/>
      <c r="X844" s="107"/>
      <c r="Y844" s="107"/>
      <c r="Z844" s="107"/>
    </row>
    <row r="845" spans="1:26" ht="15.75" customHeight="1">
      <c r="A845" s="107"/>
      <c r="B845" s="107"/>
      <c r="C845" s="107"/>
      <c r="D845" s="107"/>
      <c r="E845" s="107"/>
      <c r="F845" s="107"/>
      <c r="G845" s="479"/>
      <c r="H845" s="107"/>
      <c r="I845" s="107"/>
      <c r="J845" s="107"/>
      <c r="K845" s="107"/>
      <c r="L845" s="107"/>
      <c r="M845" s="109"/>
      <c r="N845" s="109"/>
      <c r="O845" s="107"/>
      <c r="P845" s="107"/>
      <c r="Q845" s="107"/>
      <c r="R845" s="107"/>
      <c r="S845" s="107"/>
      <c r="T845" s="107"/>
      <c r="U845" s="107"/>
      <c r="V845" s="107"/>
      <c r="W845" s="107"/>
      <c r="X845" s="107"/>
      <c r="Y845" s="107"/>
      <c r="Z845" s="107"/>
    </row>
    <row r="846" spans="1:26" ht="15.75" customHeight="1">
      <c r="A846" s="107"/>
      <c r="B846" s="107"/>
      <c r="C846" s="107"/>
      <c r="D846" s="107"/>
      <c r="E846" s="107"/>
      <c r="F846" s="107"/>
      <c r="G846" s="479"/>
      <c r="H846" s="107"/>
      <c r="I846" s="107"/>
      <c r="J846" s="107"/>
      <c r="K846" s="107"/>
      <c r="L846" s="107"/>
      <c r="M846" s="109"/>
      <c r="N846" s="109"/>
      <c r="O846" s="107"/>
      <c r="P846" s="107"/>
      <c r="Q846" s="107"/>
      <c r="R846" s="107"/>
      <c r="S846" s="107"/>
      <c r="T846" s="107"/>
      <c r="U846" s="107"/>
      <c r="V846" s="107"/>
      <c r="W846" s="107"/>
      <c r="X846" s="107"/>
      <c r="Y846" s="107"/>
      <c r="Z846" s="107"/>
    </row>
    <row r="847" spans="1:26" ht="15.75" customHeight="1">
      <c r="A847" s="107"/>
      <c r="B847" s="107"/>
      <c r="C847" s="107"/>
      <c r="D847" s="107"/>
      <c r="E847" s="107"/>
      <c r="F847" s="107"/>
      <c r="G847" s="479"/>
      <c r="H847" s="107"/>
      <c r="I847" s="107"/>
      <c r="J847" s="107"/>
      <c r="K847" s="107"/>
      <c r="L847" s="107"/>
      <c r="M847" s="109"/>
      <c r="N847" s="109"/>
      <c r="O847" s="107"/>
      <c r="P847" s="107"/>
      <c r="Q847" s="107"/>
      <c r="R847" s="107"/>
      <c r="S847" s="107"/>
      <c r="T847" s="107"/>
      <c r="U847" s="107"/>
      <c r="V847" s="107"/>
      <c r="W847" s="107"/>
      <c r="X847" s="107"/>
      <c r="Y847" s="107"/>
      <c r="Z847" s="107"/>
    </row>
    <row r="848" spans="1:26" ht="15.75" customHeight="1">
      <c r="A848" s="107"/>
      <c r="B848" s="107"/>
      <c r="C848" s="107"/>
      <c r="D848" s="107"/>
      <c r="E848" s="107"/>
      <c r="F848" s="107"/>
      <c r="G848" s="479"/>
      <c r="H848" s="107"/>
      <c r="I848" s="107"/>
      <c r="J848" s="107"/>
      <c r="K848" s="107"/>
      <c r="L848" s="107"/>
      <c r="M848" s="109"/>
      <c r="N848" s="109"/>
      <c r="O848" s="107"/>
      <c r="P848" s="107"/>
      <c r="Q848" s="107"/>
      <c r="R848" s="107"/>
      <c r="S848" s="107"/>
      <c r="T848" s="107"/>
      <c r="U848" s="107"/>
      <c r="V848" s="107"/>
      <c r="W848" s="107"/>
      <c r="X848" s="107"/>
      <c r="Y848" s="107"/>
      <c r="Z848" s="107"/>
    </row>
    <row r="849" spans="1:26" ht="15.75" customHeight="1">
      <c r="A849" s="107"/>
      <c r="B849" s="107"/>
      <c r="C849" s="107"/>
      <c r="D849" s="107"/>
      <c r="E849" s="107"/>
      <c r="F849" s="107"/>
      <c r="G849" s="479"/>
      <c r="H849" s="107"/>
      <c r="I849" s="107"/>
      <c r="J849" s="107"/>
      <c r="K849" s="107"/>
      <c r="L849" s="107"/>
      <c r="M849" s="109"/>
      <c r="N849" s="109"/>
      <c r="O849" s="107"/>
      <c r="P849" s="107"/>
      <c r="Q849" s="107"/>
      <c r="R849" s="107"/>
      <c r="S849" s="107"/>
      <c r="T849" s="107"/>
      <c r="U849" s="107"/>
      <c r="V849" s="107"/>
      <c r="W849" s="107"/>
      <c r="X849" s="107"/>
      <c r="Y849" s="107"/>
      <c r="Z849" s="107"/>
    </row>
    <row r="850" spans="1:26" ht="15.75" customHeight="1">
      <c r="A850" s="107"/>
      <c r="B850" s="107"/>
      <c r="C850" s="107"/>
      <c r="D850" s="107"/>
      <c r="E850" s="107"/>
      <c r="F850" s="107"/>
      <c r="G850" s="479"/>
      <c r="H850" s="107"/>
      <c r="I850" s="107"/>
      <c r="J850" s="107"/>
      <c r="K850" s="107"/>
      <c r="L850" s="107"/>
      <c r="M850" s="109"/>
      <c r="N850" s="109"/>
      <c r="O850" s="107"/>
      <c r="P850" s="107"/>
      <c r="Q850" s="107"/>
      <c r="R850" s="107"/>
      <c r="S850" s="107"/>
      <c r="T850" s="107"/>
      <c r="U850" s="107"/>
      <c r="V850" s="107"/>
      <c r="W850" s="107"/>
      <c r="X850" s="107"/>
      <c r="Y850" s="107"/>
      <c r="Z850" s="107"/>
    </row>
    <row r="851" spans="1:26" ht="15.75" customHeight="1">
      <c r="A851" s="107"/>
      <c r="B851" s="107"/>
      <c r="C851" s="107"/>
      <c r="D851" s="107"/>
      <c r="E851" s="107"/>
      <c r="F851" s="107"/>
      <c r="G851" s="479"/>
      <c r="H851" s="107"/>
      <c r="I851" s="107"/>
      <c r="J851" s="107"/>
      <c r="K851" s="107"/>
      <c r="L851" s="107"/>
      <c r="M851" s="109"/>
      <c r="N851" s="109"/>
      <c r="O851" s="107"/>
      <c r="P851" s="107"/>
      <c r="Q851" s="107"/>
      <c r="R851" s="107"/>
      <c r="S851" s="107"/>
      <c r="T851" s="107"/>
      <c r="U851" s="107"/>
      <c r="V851" s="107"/>
      <c r="W851" s="107"/>
      <c r="X851" s="107"/>
      <c r="Y851" s="107"/>
      <c r="Z851" s="107"/>
    </row>
    <row r="852" spans="1:26" ht="15.75" customHeight="1">
      <c r="A852" s="107"/>
      <c r="B852" s="107"/>
      <c r="C852" s="107"/>
      <c r="D852" s="107"/>
      <c r="E852" s="107"/>
      <c r="F852" s="107"/>
      <c r="G852" s="479"/>
      <c r="H852" s="107"/>
      <c r="I852" s="107"/>
      <c r="J852" s="107"/>
      <c r="K852" s="107"/>
      <c r="L852" s="107"/>
      <c r="M852" s="109"/>
      <c r="N852" s="109"/>
      <c r="O852" s="107"/>
      <c r="P852" s="107"/>
      <c r="Q852" s="107"/>
      <c r="R852" s="107"/>
      <c r="S852" s="107"/>
      <c r="T852" s="107"/>
      <c r="U852" s="107"/>
      <c r="V852" s="107"/>
      <c r="W852" s="107"/>
      <c r="X852" s="107"/>
      <c r="Y852" s="107"/>
      <c r="Z852" s="107"/>
    </row>
    <row r="853" spans="1:26" ht="15.75" customHeight="1">
      <c r="A853" s="107"/>
      <c r="B853" s="107"/>
      <c r="C853" s="107"/>
      <c r="D853" s="107"/>
      <c r="E853" s="107"/>
      <c r="F853" s="107"/>
      <c r="G853" s="479"/>
      <c r="H853" s="107"/>
      <c r="I853" s="107"/>
      <c r="J853" s="107"/>
      <c r="K853" s="107"/>
      <c r="L853" s="107"/>
      <c r="M853" s="109"/>
      <c r="N853" s="109"/>
      <c r="O853" s="107"/>
      <c r="P853" s="107"/>
      <c r="Q853" s="107"/>
      <c r="R853" s="107"/>
      <c r="S853" s="107"/>
      <c r="T853" s="107"/>
      <c r="U853" s="107"/>
      <c r="V853" s="107"/>
      <c r="W853" s="107"/>
      <c r="X853" s="107"/>
      <c r="Y853" s="107"/>
      <c r="Z853" s="107"/>
    </row>
    <row r="854" spans="1:26" ht="15.75" customHeight="1">
      <c r="A854" s="107"/>
      <c r="B854" s="107"/>
      <c r="C854" s="107"/>
      <c r="D854" s="107"/>
      <c r="E854" s="107"/>
      <c r="F854" s="107"/>
      <c r="G854" s="479"/>
      <c r="H854" s="107"/>
      <c r="I854" s="107"/>
      <c r="J854" s="107"/>
      <c r="K854" s="107"/>
      <c r="L854" s="107"/>
      <c r="M854" s="109"/>
      <c r="N854" s="109"/>
      <c r="O854" s="107"/>
      <c r="P854" s="107"/>
      <c r="Q854" s="107"/>
      <c r="R854" s="107"/>
      <c r="S854" s="107"/>
      <c r="T854" s="107"/>
      <c r="U854" s="107"/>
      <c r="V854" s="107"/>
      <c r="W854" s="107"/>
      <c r="X854" s="107"/>
      <c r="Y854" s="107"/>
      <c r="Z854" s="107"/>
    </row>
    <row r="855" spans="1:26" ht="15.75" customHeight="1">
      <c r="A855" s="107"/>
      <c r="B855" s="107"/>
      <c r="C855" s="107"/>
      <c r="D855" s="107"/>
      <c r="E855" s="107"/>
      <c r="F855" s="107"/>
      <c r="G855" s="479"/>
      <c r="H855" s="107"/>
      <c r="I855" s="107"/>
      <c r="J855" s="107"/>
      <c r="K855" s="107"/>
      <c r="L855" s="107"/>
      <c r="M855" s="109"/>
      <c r="N855" s="109"/>
      <c r="O855" s="107"/>
      <c r="P855" s="107"/>
      <c r="Q855" s="107"/>
      <c r="R855" s="107"/>
      <c r="S855" s="107"/>
      <c r="T855" s="107"/>
      <c r="U855" s="107"/>
      <c r="V855" s="107"/>
      <c r="W855" s="107"/>
      <c r="X855" s="107"/>
      <c r="Y855" s="107"/>
      <c r="Z855" s="107"/>
    </row>
    <row r="856" spans="1:26" ht="15.75" customHeight="1">
      <c r="A856" s="107"/>
      <c r="B856" s="107"/>
      <c r="C856" s="107"/>
      <c r="D856" s="107"/>
      <c r="E856" s="107"/>
      <c r="F856" s="107"/>
      <c r="G856" s="479"/>
      <c r="H856" s="107"/>
      <c r="I856" s="107"/>
      <c r="J856" s="107"/>
      <c r="K856" s="107"/>
      <c r="L856" s="107"/>
      <c r="M856" s="109"/>
      <c r="N856" s="109"/>
      <c r="O856" s="107"/>
      <c r="P856" s="107"/>
      <c r="Q856" s="107"/>
      <c r="R856" s="107"/>
      <c r="S856" s="107"/>
      <c r="T856" s="107"/>
      <c r="U856" s="107"/>
      <c r="V856" s="107"/>
      <c r="W856" s="107"/>
      <c r="X856" s="107"/>
      <c r="Y856" s="107"/>
      <c r="Z856" s="107"/>
    </row>
    <row r="857" spans="1:26" ht="15.75" customHeight="1">
      <c r="A857" s="107"/>
      <c r="B857" s="107"/>
      <c r="C857" s="107"/>
      <c r="D857" s="107"/>
      <c r="E857" s="107"/>
      <c r="F857" s="107"/>
      <c r="G857" s="479"/>
      <c r="H857" s="107"/>
      <c r="I857" s="107"/>
      <c r="J857" s="107"/>
      <c r="K857" s="107"/>
      <c r="L857" s="107"/>
      <c r="M857" s="109"/>
      <c r="N857" s="109"/>
      <c r="O857" s="107"/>
      <c r="P857" s="107"/>
      <c r="Q857" s="107"/>
      <c r="R857" s="107"/>
      <c r="S857" s="107"/>
      <c r="T857" s="107"/>
      <c r="U857" s="107"/>
      <c r="V857" s="107"/>
      <c r="W857" s="107"/>
      <c r="X857" s="107"/>
      <c r="Y857" s="107"/>
      <c r="Z857" s="107"/>
    </row>
    <row r="858" spans="1:26" ht="15.75" customHeight="1">
      <c r="A858" s="107"/>
      <c r="B858" s="107"/>
      <c r="C858" s="107"/>
      <c r="D858" s="107"/>
      <c r="E858" s="107"/>
      <c r="F858" s="107"/>
      <c r="G858" s="479"/>
      <c r="H858" s="107"/>
      <c r="I858" s="107"/>
      <c r="J858" s="107"/>
      <c r="K858" s="107"/>
      <c r="L858" s="107"/>
      <c r="M858" s="109"/>
      <c r="N858" s="109"/>
      <c r="O858" s="107"/>
      <c r="P858" s="107"/>
      <c r="Q858" s="107"/>
      <c r="R858" s="107"/>
      <c r="S858" s="107"/>
      <c r="T858" s="107"/>
      <c r="U858" s="107"/>
      <c r="V858" s="107"/>
      <c r="W858" s="107"/>
      <c r="X858" s="107"/>
      <c r="Y858" s="107"/>
      <c r="Z858" s="107"/>
    </row>
    <row r="859" spans="1:26" ht="15.75" customHeight="1">
      <c r="A859" s="107"/>
      <c r="B859" s="107"/>
      <c r="C859" s="107"/>
      <c r="D859" s="107"/>
      <c r="E859" s="107"/>
      <c r="F859" s="107"/>
      <c r="G859" s="479"/>
      <c r="H859" s="107"/>
      <c r="I859" s="107"/>
      <c r="J859" s="107"/>
      <c r="K859" s="107"/>
      <c r="L859" s="107"/>
      <c r="M859" s="109"/>
      <c r="N859" s="109"/>
      <c r="O859" s="107"/>
      <c r="P859" s="107"/>
      <c r="Q859" s="107"/>
      <c r="R859" s="107"/>
      <c r="S859" s="107"/>
      <c r="T859" s="107"/>
      <c r="U859" s="107"/>
      <c r="V859" s="107"/>
      <c r="W859" s="107"/>
      <c r="X859" s="107"/>
      <c r="Y859" s="107"/>
      <c r="Z859" s="107"/>
    </row>
    <row r="860" spans="1:26" ht="15.75" customHeight="1">
      <c r="A860" s="107"/>
      <c r="B860" s="107"/>
      <c r="C860" s="107"/>
      <c r="D860" s="107"/>
      <c r="E860" s="107"/>
      <c r="F860" s="107"/>
      <c r="G860" s="479"/>
      <c r="H860" s="107"/>
      <c r="I860" s="107"/>
      <c r="J860" s="107"/>
      <c r="K860" s="107"/>
      <c r="L860" s="107"/>
      <c r="M860" s="109"/>
      <c r="N860" s="109"/>
      <c r="O860" s="107"/>
      <c r="P860" s="107"/>
      <c r="Q860" s="107"/>
      <c r="R860" s="107"/>
      <c r="S860" s="107"/>
      <c r="T860" s="107"/>
      <c r="U860" s="107"/>
      <c r="V860" s="107"/>
      <c r="W860" s="107"/>
      <c r="X860" s="107"/>
      <c r="Y860" s="107"/>
      <c r="Z860" s="107"/>
    </row>
    <row r="861" spans="1:26" ht="15.75" customHeight="1">
      <c r="A861" s="107"/>
      <c r="B861" s="107"/>
      <c r="C861" s="107"/>
      <c r="D861" s="107"/>
      <c r="E861" s="107"/>
      <c r="F861" s="107"/>
      <c r="G861" s="479"/>
      <c r="H861" s="107"/>
      <c r="I861" s="107"/>
      <c r="J861" s="107"/>
      <c r="K861" s="107"/>
      <c r="L861" s="107"/>
      <c r="M861" s="109"/>
      <c r="N861" s="109"/>
      <c r="O861" s="107"/>
      <c r="P861" s="107"/>
      <c r="Q861" s="107"/>
      <c r="R861" s="107"/>
      <c r="S861" s="107"/>
      <c r="T861" s="107"/>
      <c r="U861" s="107"/>
      <c r="V861" s="107"/>
      <c r="W861" s="107"/>
      <c r="X861" s="107"/>
      <c r="Y861" s="107"/>
      <c r="Z861" s="107"/>
    </row>
    <row r="862" spans="1:26" ht="15.75" customHeight="1">
      <c r="A862" s="107"/>
      <c r="B862" s="107"/>
      <c r="C862" s="107"/>
      <c r="D862" s="107"/>
      <c r="E862" s="107"/>
      <c r="F862" s="107"/>
      <c r="G862" s="479"/>
      <c r="H862" s="107"/>
      <c r="I862" s="107"/>
      <c r="J862" s="107"/>
      <c r="K862" s="107"/>
      <c r="L862" s="107"/>
      <c r="M862" s="109"/>
      <c r="N862" s="109"/>
      <c r="O862" s="107"/>
      <c r="P862" s="107"/>
      <c r="Q862" s="107"/>
      <c r="R862" s="107"/>
      <c r="S862" s="107"/>
      <c r="T862" s="107"/>
      <c r="U862" s="107"/>
      <c r="V862" s="107"/>
      <c r="W862" s="107"/>
      <c r="X862" s="107"/>
      <c r="Y862" s="107"/>
      <c r="Z862" s="107"/>
    </row>
    <row r="863" spans="1:26" ht="15.75" customHeight="1">
      <c r="A863" s="107"/>
      <c r="B863" s="107"/>
      <c r="C863" s="107"/>
      <c r="D863" s="107"/>
      <c r="E863" s="107"/>
      <c r="F863" s="107"/>
      <c r="G863" s="479"/>
      <c r="H863" s="107"/>
      <c r="I863" s="107"/>
      <c r="J863" s="107"/>
      <c r="K863" s="107"/>
      <c r="L863" s="107"/>
      <c r="M863" s="109"/>
      <c r="N863" s="109"/>
      <c r="O863" s="107"/>
      <c r="P863" s="107"/>
      <c r="Q863" s="107"/>
      <c r="R863" s="107"/>
      <c r="S863" s="107"/>
      <c r="T863" s="107"/>
      <c r="U863" s="107"/>
      <c r="V863" s="107"/>
      <c r="W863" s="107"/>
      <c r="X863" s="107"/>
      <c r="Y863" s="107"/>
      <c r="Z863" s="107"/>
    </row>
    <row r="864" spans="1:26" ht="15.75" customHeight="1">
      <c r="A864" s="107"/>
      <c r="B864" s="107"/>
      <c r="C864" s="107"/>
      <c r="D864" s="107"/>
      <c r="E864" s="107"/>
      <c r="F864" s="107"/>
      <c r="G864" s="479"/>
      <c r="H864" s="107"/>
      <c r="I864" s="107"/>
      <c r="J864" s="107"/>
      <c r="K864" s="107"/>
      <c r="L864" s="107"/>
      <c r="M864" s="109"/>
      <c r="N864" s="109"/>
      <c r="O864" s="107"/>
      <c r="P864" s="107"/>
      <c r="Q864" s="107"/>
      <c r="R864" s="107"/>
      <c r="S864" s="107"/>
      <c r="T864" s="107"/>
      <c r="U864" s="107"/>
      <c r="V864" s="107"/>
      <c r="W864" s="107"/>
      <c r="X864" s="107"/>
      <c r="Y864" s="107"/>
      <c r="Z864" s="107"/>
    </row>
    <row r="865" spans="1:26" ht="15.75" customHeight="1">
      <c r="A865" s="107"/>
      <c r="B865" s="107"/>
      <c r="C865" s="107"/>
      <c r="D865" s="107"/>
      <c r="E865" s="107"/>
      <c r="F865" s="107"/>
      <c r="G865" s="479"/>
      <c r="H865" s="107"/>
      <c r="I865" s="107"/>
      <c r="J865" s="107"/>
      <c r="K865" s="107"/>
      <c r="L865" s="107"/>
      <c r="M865" s="109"/>
      <c r="N865" s="109"/>
      <c r="O865" s="107"/>
      <c r="P865" s="107"/>
      <c r="Q865" s="107"/>
      <c r="R865" s="107"/>
      <c r="S865" s="107"/>
      <c r="T865" s="107"/>
      <c r="U865" s="107"/>
      <c r="V865" s="107"/>
      <c r="W865" s="107"/>
      <c r="X865" s="107"/>
      <c r="Y865" s="107"/>
      <c r="Z865" s="107"/>
    </row>
    <row r="866" spans="1:26" ht="15.75" customHeight="1">
      <c r="A866" s="107"/>
      <c r="B866" s="107"/>
      <c r="C866" s="107"/>
      <c r="D866" s="107"/>
      <c r="E866" s="107"/>
      <c r="F866" s="107"/>
      <c r="G866" s="479"/>
      <c r="H866" s="107"/>
      <c r="I866" s="107"/>
      <c r="J866" s="107"/>
      <c r="K866" s="107"/>
      <c r="L866" s="107"/>
      <c r="M866" s="109"/>
      <c r="N866" s="109"/>
      <c r="O866" s="107"/>
      <c r="P866" s="107"/>
      <c r="Q866" s="107"/>
      <c r="R866" s="107"/>
      <c r="S866" s="107"/>
      <c r="T866" s="107"/>
      <c r="U866" s="107"/>
      <c r="V866" s="107"/>
      <c r="W866" s="107"/>
      <c r="X866" s="107"/>
      <c r="Y866" s="107"/>
      <c r="Z866" s="107"/>
    </row>
    <row r="867" spans="1:26" ht="15.75" customHeight="1">
      <c r="A867" s="107"/>
      <c r="B867" s="107"/>
      <c r="C867" s="107"/>
      <c r="D867" s="107"/>
      <c r="E867" s="107"/>
      <c r="F867" s="107"/>
      <c r="G867" s="479"/>
      <c r="H867" s="107"/>
      <c r="I867" s="107"/>
      <c r="J867" s="107"/>
      <c r="K867" s="107"/>
      <c r="L867" s="107"/>
      <c r="M867" s="109"/>
      <c r="N867" s="109"/>
      <c r="O867" s="107"/>
      <c r="P867" s="107"/>
      <c r="Q867" s="107"/>
      <c r="R867" s="107"/>
      <c r="S867" s="107"/>
      <c r="T867" s="107"/>
      <c r="U867" s="107"/>
      <c r="V867" s="107"/>
      <c r="W867" s="107"/>
      <c r="X867" s="107"/>
      <c r="Y867" s="107"/>
      <c r="Z867" s="107"/>
    </row>
    <row r="868" spans="1:26" ht="15.75" customHeight="1">
      <c r="A868" s="107"/>
      <c r="B868" s="107"/>
      <c r="C868" s="107"/>
      <c r="D868" s="107"/>
      <c r="E868" s="107"/>
      <c r="F868" s="107"/>
      <c r="G868" s="479"/>
      <c r="H868" s="107"/>
      <c r="I868" s="107"/>
      <c r="J868" s="107"/>
      <c r="K868" s="107"/>
      <c r="L868" s="107"/>
      <c r="M868" s="109"/>
      <c r="N868" s="109"/>
      <c r="O868" s="107"/>
      <c r="P868" s="107"/>
      <c r="Q868" s="107"/>
      <c r="R868" s="107"/>
      <c r="S868" s="107"/>
      <c r="T868" s="107"/>
      <c r="U868" s="107"/>
      <c r="V868" s="107"/>
      <c r="W868" s="107"/>
      <c r="X868" s="107"/>
      <c r="Y868" s="107"/>
      <c r="Z868" s="107"/>
    </row>
    <row r="869" spans="1:26" ht="15.75" customHeight="1">
      <c r="A869" s="107"/>
      <c r="B869" s="107"/>
      <c r="C869" s="107"/>
      <c r="D869" s="107"/>
      <c r="E869" s="107"/>
      <c r="F869" s="107"/>
      <c r="G869" s="479"/>
      <c r="H869" s="107"/>
      <c r="I869" s="107"/>
      <c r="J869" s="107"/>
      <c r="K869" s="107"/>
      <c r="L869" s="107"/>
      <c r="M869" s="109"/>
      <c r="N869" s="109"/>
      <c r="O869" s="107"/>
      <c r="P869" s="107"/>
      <c r="Q869" s="107"/>
      <c r="R869" s="107"/>
      <c r="S869" s="107"/>
      <c r="T869" s="107"/>
      <c r="U869" s="107"/>
      <c r="V869" s="107"/>
      <c r="W869" s="107"/>
      <c r="X869" s="107"/>
      <c r="Y869" s="107"/>
      <c r="Z869" s="107"/>
    </row>
    <row r="870" spans="1:26" ht="15.75" customHeight="1">
      <c r="A870" s="107"/>
      <c r="B870" s="107"/>
      <c r="C870" s="107"/>
      <c r="D870" s="107"/>
      <c r="E870" s="107"/>
      <c r="F870" s="107"/>
      <c r="G870" s="479"/>
      <c r="H870" s="107"/>
      <c r="I870" s="107"/>
      <c r="J870" s="107"/>
      <c r="K870" s="107"/>
      <c r="L870" s="107"/>
      <c r="M870" s="109"/>
      <c r="N870" s="109"/>
      <c r="O870" s="107"/>
      <c r="P870" s="107"/>
      <c r="Q870" s="107"/>
      <c r="R870" s="107"/>
      <c r="S870" s="107"/>
      <c r="T870" s="107"/>
      <c r="U870" s="107"/>
      <c r="V870" s="107"/>
      <c r="W870" s="107"/>
      <c r="X870" s="107"/>
      <c r="Y870" s="107"/>
      <c r="Z870" s="107"/>
    </row>
    <row r="871" spans="1:26" ht="15.75" customHeight="1">
      <c r="A871" s="107"/>
      <c r="B871" s="107"/>
      <c r="C871" s="107"/>
      <c r="D871" s="107"/>
      <c r="E871" s="107"/>
      <c r="F871" s="107"/>
      <c r="G871" s="479"/>
      <c r="H871" s="107"/>
      <c r="I871" s="107"/>
      <c r="J871" s="107"/>
      <c r="K871" s="107"/>
      <c r="L871" s="107"/>
      <c r="M871" s="109"/>
      <c r="N871" s="109"/>
      <c r="O871" s="107"/>
      <c r="P871" s="107"/>
      <c r="Q871" s="107"/>
      <c r="R871" s="107"/>
      <c r="S871" s="107"/>
      <c r="T871" s="107"/>
      <c r="U871" s="107"/>
      <c r="V871" s="107"/>
      <c r="W871" s="107"/>
      <c r="X871" s="107"/>
      <c r="Y871" s="107"/>
      <c r="Z871" s="107"/>
    </row>
    <row r="872" spans="1:26" ht="15.75" customHeight="1">
      <c r="A872" s="107"/>
      <c r="B872" s="107"/>
      <c r="C872" s="107"/>
      <c r="D872" s="107"/>
      <c r="E872" s="107"/>
      <c r="F872" s="107"/>
      <c r="G872" s="479"/>
      <c r="H872" s="107"/>
      <c r="I872" s="107"/>
      <c r="J872" s="107"/>
      <c r="K872" s="107"/>
      <c r="L872" s="107"/>
      <c r="M872" s="109"/>
      <c r="N872" s="109"/>
      <c r="O872" s="107"/>
      <c r="P872" s="107"/>
      <c r="Q872" s="107"/>
      <c r="R872" s="107"/>
      <c r="S872" s="107"/>
      <c r="T872" s="107"/>
      <c r="U872" s="107"/>
      <c r="V872" s="107"/>
      <c r="W872" s="107"/>
      <c r="X872" s="107"/>
      <c r="Y872" s="107"/>
      <c r="Z872" s="107"/>
    </row>
    <row r="873" spans="1:26" ht="15.75" customHeight="1">
      <c r="A873" s="107"/>
      <c r="B873" s="107"/>
      <c r="C873" s="107"/>
      <c r="D873" s="107"/>
      <c r="E873" s="107"/>
      <c r="F873" s="107"/>
      <c r="G873" s="479"/>
      <c r="H873" s="107"/>
      <c r="I873" s="107"/>
      <c r="J873" s="107"/>
      <c r="K873" s="107"/>
      <c r="L873" s="107"/>
      <c r="M873" s="109"/>
      <c r="N873" s="109"/>
      <c r="O873" s="107"/>
      <c r="P873" s="107"/>
      <c r="Q873" s="107"/>
      <c r="R873" s="107"/>
      <c r="S873" s="107"/>
      <c r="T873" s="107"/>
      <c r="U873" s="107"/>
      <c r="V873" s="107"/>
      <c r="W873" s="107"/>
      <c r="X873" s="107"/>
      <c r="Y873" s="107"/>
      <c r="Z873" s="107"/>
    </row>
    <row r="874" spans="1:26" ht="15.75" customHeight="1">
      <c r="A874" s="107"/>
      <c r="B874" s="107"/>
      <c r="C874" s="107"/>
      <c r="D874" s="107"/>
      <c r="E874" s="107"/>
      <c r="F874" s="107"/>
      <c r="G874" s="479"/>
      <c r="H874" s="107"/>
      <c r="I874" s="107"/>
      <c r="J874" s="107"/>
      <c r="K874" s="107"/>
      <c r="L874" s="107"/>
      <c r="M874" s="109"/>
      <c r="N874" s="109"/>
      <c r="O874" s="107"/>
      <c r="P874" s="107"/>
      <c r="Q874" s="107"/>
      <c r="R874" s="107"/>
      <c r="S874" s="107"/>
      <c r="T874" s="107"/>
      <c r="U874" s="107"/>
      <c r="V874" s="107"/>
      <c r="W874" s="107"/>
      <c r="X874" s="107"/>
      <c r="Y874" s="107"/>
      <c r="Z874" s="107"/>
    </row>
    <row r="875" spans="1:26" ht="15.75" customHeight="1">
      <c r="A875" s="107"/>
      <c r="B875" s="107"/>
      <c r="C875" s="107"/>
      <c r="D875" s="107"/>
      <c r="E875" s="107"/>
      <c r="F875" s="107"/>
      <c r="G875" s="479"/>
      <c r="H875" s="107"/>
      <c r="I875" s="107"/>
      <c r="J875" s="107"/>
      <c r="K875" s="107"/>
      <c r="L875" s="107"/>
      <c r="M875" s="109"/>
      <c r="N875" s="109"/>
      <c r="O875" s="107"/>
      <c r="P875" s="107"/>
      <c r="Q875" s="107"/>
      <c r="R875" s="107"/>
      <c r="S875" s="107"/>
      <c r="T875" s="107"/>
      <c r="U875" s="107"/>
      <c r="V875" s="107"/>
      <c r="W875" s="107"/>
      <c r="X875" s="107"/>
      <c r="Y875" s="107"/>
      <c r="Z875" s="107"/>
    </row>
    <row r="876" spans="1:26" ht="15.75" customHeight="1">
      <c r="A876" s="107"/>
      <c r="B876" s="107"/>
      <c r="C876" s="107"/>
      <c r="D876" s="107"/>
      <c r="E876" s="107"/>
      <c r="F876" s="107"/>
      <c r="G876" s="479"/>
      <c r="H876" s="107"/>
      <c r="I876" s="107"/>
      <c r="J876" s="107"/>
      <c r="K876" s="107"/>
      <c r="L876" s="107"/>
      <c r="M876" s="109"/>
      <c r="N876" s="109"/>
      <c r="O876" s="107"/>
      <c r="P876" s="107"/>
      <c r="Q876" s="107"/>
      <c r="R876" s="107"/>
      <c r="S876" s="107"/>
      <c r="T876" s="107"/>
      <c r="U876" s="107"/>
      <c r="V876" s="107"/>
      <c r="W876" s="107"/>
      <c r="X876" s="107"/>
      <c r="Y876" s="107"/>
      <c r="Z876" s="107"/>
    </row>
    <row r="877" spans="1:26" ht="15.75" customHeight="1">
      <c r="A877" s="107"/>
      <c r="B877" s="107"/>
      <c r="C877" s="107"/>
      <c r="D877" s="107"/>
      <c r="E877" s="107"/>
      <c r="F877" s="107"/>
      <c r="G877" s="479"/>
      <c r="H877" s="107"/>
      <c r="I877" s="107"/>
      <c r="J877" s="107"/>
      <c r="K877" s="107"/>
      <c r="L877" s="107"/>
      <c r="M877" s="109"/>
      <c r="N877" s="109"/>
      <c r="O877" s="107"/>
      <c r="P877" s="107"/>
      <c r="Q877" s="107"/>
      <c r="R877" s="107"/>
      <c r="S877" s="107"/>
      <c r="T877" s="107"/>
      <c r="U877" s="107"/>
      <c r="V877" s="107"/>
      <c r="W877" s="107"/>
      <c r="X877" s="107"/>
      <c r="Y877" s="107"/>
      <c r="Z877" s="107"/>
    </row>
    <row r="878" spans="1:26" ht="15.75" customHeight="1">
      <c r="A878" s="107"/>
      <c r="B878" s="107"/>
      <c r="C878" s="107"/>
      <c r="D878" s="107"/>
      <c r="E878" s="107"/>
      <c r="F878" s="107"/>
      <c r="G878" s="479"/>
      <c r="H878" s="107"/>
      <c r="I878" s="107"/>
      <c r="J878" s="107"/>
      <c r="K878" s="107"/>
      <c r="L878" s="107"/>
      <c r="M878" s="109"/>
      <c r="N878" s="109"/>
      <c r="O878" s="107"/>
      <c r="P878" s="107"/>
      <c r="Q878" s="107"/>
      <c r="R878" s="107"/>
      <c r="S878" s="107"/>
      <c r="T878" s="107"/>
      <c r="U878" s="107"/>
      <c r="V878" s="107"/>
      <c r="W878" s="107"/>
      <c r="X878" s="107"/>
      <c r="Y878" s="107"/>
      <c r="Z878" s="107"/>
    </row>
    <row r="879" spans="1:26" ht="15.75" customHeight="1">
      <c r="A879" s="107"/>
      <c r="B879" s="107"/>
      <c r="C879" s="107"/>
      <c r="D879" s="107"/>
      <c r="E879" s="107"/>
      <c r="F879" s="107"/>
      <c r="G879" s="479"/>
      <c r="H879" s="107"/>
      <c r="I879" s="107"/>
      <c r="J879" s="107"/>
      <c r="K879" s="107"/>
      <c r="L879" s="107"/>
      <c r="M879" s="109"/>
      <c r="N879" s="109"/>
      <c r="O879" s="107"/>
      <c r="P879" s="107"/>
      <c r="Q879" s="107"/>
      <c r="R879" s="107"/>
      <c r="S879" s="107"/>
      <c r="T879" s="107"/>
      <c r="U879" s="107"/>
      <c r="V879" s="107"/>
      <c r="W879" s="107"/>
      <c r="X879" s="107"/>
      <c r="Y879" s="107"/>
      <c r="Z879" s="107"/>
    </row>
    <row r="880" spans="1:26" ht="15.75" customHeight="1">
      <c r="A880" s="107"/>
      <c r="B880" s="107"/>
      <c r="C880" s="107"/>
      <c r="D880" s="107"/>
      <c r="E880" s="107"/>
      <c r="F880" s="107"/>
      <c r="G880" s="479"/>
      <c r="H880" s="107"/>
      <c r="I880" s="107"/>
      <c r="J880" s="107"/>
      <c r="K880" s="107"/>
      <c r="L880" s="107"/>
      <c r="M880" s="109"/>
      <c r="N880" s="109"/>
      <c r="O880" s="107"/>
      <c r="P880" s="107"/>
      <c r="Q880" s="107"/>
      <c r="R880" s="107"/>
      <c r="S880" s="107"/>
      <c r="T880" s="107"/>
      <c r="U880" s="107"/>
      <c r="V880" s="107"/>
      <c r="W880" s="107"/>
      <c r="X880" s="107"/>
      <c r="Y880" s="107"/>
      <c r="Z880" s="107"/>
    </row>
    <row r="881" spans="1:26" ht="15.75" customHeight="1">
      <c r="A881" s="107"/>
      <c r="B881" s="107"/>
      <c r="C881" s="107"/>
      <c r="D881" s="107"/>
      <c r="E881" s="107"/>
      <c r="F881" s="107"/>
      <c r="G881" s="479"/>
      <c r="H881" s="107"/>
      <c r="I881" s="107"/>
      <c r="J881" s="107"/>
      <c r="K881" s="107"/>
      <c r="L881" s="107"/>
      <c r="M881" s="109"/>
      <c r="N881" s="109"/>
      <c r="O881" s="107"/>
      <c r="P881" s="107"/>
      <c r="Q881" s="107"/>
      <c r="R881" s="107"/>
      <c r="S881" s="107"/>
      <c r="T881" s="107"/>
      <c r="U881" s="107"/>
      <c r="V881" s="107"/>
      <c r="W881" s="107"/>
      <c r="X881" s="107"/>
      <c r="Y881" s="107"/>
      <c r="Z881" s="107"/>
    </row>
    <row r="882" spans="1:26" ht="15.75" customHeight="1">
      <c r="A882" s="107"/>
      <c r="B882" s="107"/>
      <c r="C882" s="107"/>
      <c r="D882" s="107"/>
      <c r="E882" s="107"/>
      <c r="F882" s="107"/>
      <c r="G882" s="479"/>
      <c r="H882" s="107"/>
      <c r="I882" s="107"/>
      <c r="J882" s="107"/>
      <c r="K882" s="107"/>
      <c r="L882" s="107"/>
      <c r="M882" s="109"/>
      <c r="N882" s="109"/>
      <c r="O882" s="107"/>
      <c r="P882" s="107"/>
      <c r="Q882" s="107"/>
      <c r="R882" s="107"/>
      <c r="S882" s="107"/>
      <c r="T882" s="107"/>
      <c r="U882" s="107"/>
      <c r="V882" s="107"/>
      <c r="W882" s="107"/>
      <c r="X882" s="107"/>
      <c r="Y882" s="107"/>
      <c r="Z882" s="107"/>
    </row>
    <row r="883" spans="1:26" ht="15.75" customHeight="1">
      <c r="A883" s="107"/>
      <c r="B883" s="107"/>
      <c r="C883" s="107"/>
      <c r="D883" s="107"/>
      <c r="E883" s="107"/>
      <c r="F883" s="107"/>
      <c r="G883" s="479"/>
      <c r="H883" s="107"/>
      <c r="I883" s="107"/>
      <c r="J883" s="107"/>
      <c r="K883" s="107"/>
      <c r="L883" s="107"/>
      <c r="M883" s="109"/>
      <c r="N883" s="109"/>
      <c r="O883" s="107"/>
      <c r="P883" s="107"/>
      <c r="Q883" s="107"/>
      <c r="R883" s="107"/>
      <c r="S883" s="107"/>
      <c r="T883" s="107"/>
      <c r="U883" s="107"/>
      <c r="V883" s="107"/>
      <c r="W883" s="107"/>
      <c r="X883" s="107"/>
      <c r="Y883" s="107"/>
      <c r="Z883" s="107"/>
    </row>
    <row r="884" spans="1:26" ht="15.75" customHeight="1">
      <c r="A884" s="107"/>
      <c r="B884" s="107"/>
      <c r="C884" s="107"/>
      <c r="D884" s="107"/>
      <c r="E884" s="107"/>
      <c r="F884" s="107"/>
      <c r="G884" s="479"/>
      <c r="H884" s="107"/>
      <c r="I884" s="107"/>
      <c r="J884" s="107"/>
      <c r="K884" s="107"/>
      <c r="L884" s="107"/>
      <c r="M884" s="109"/>
      <c r="N884" s="109"/>
      <c r="O884" s="107"/>
      <c r="P884" s="107"/>
      <c r="Q884" s="107"/>
      <c r="R884" s="107"/>
      <c r="S884" s="107"/>
      <c r="T884" s="107"/>
      <c r="U884" s="107"/>
      <c r="V884" s="107"/>
      <c r="W884" s="107"/>
      <c r="X884" s="107"/>
      <c r="Y884" s="107"/>
      <c r="Z884" s="107"/>
    </row>
    <row r="885" spans="1:26" ht="15.75" customHeight="1">
      <c r="A885" s="107"/>
      <c r="B885" s="107"/>
      <c r="C885" s="107"/>
      <c r="D885" s="107"/>
      <c r="E885" s="107"/>
      <c r="F885" s="107"/>
      <c r="G885" s="479"/>
      <c r="H885" s="107"/>
      <c r="I885" s="107"/>
      <c r="J885" s="107"/>
      <c r="K885" s="107"/>
      <c r="L885" s="107"/>
      <c r="M885" s="109"/>
      <c r="N885" s="109"/>
      <c r="O885" s="107"/>
      <c r="P885" s="107"/>
      <c r="Q885" s="107"/>
      <c r="R885" s="107"/>
      <c r="S885" s="107"/>
      <c r="T885" s="107"/>
      <c r="U885" s="107"/>
      <c r="V885" s="107"/>
      <c r="W885" s="107"/>
      <c r="X885" s="107"/>
      <c r="Y885" s="107"/>
      <c r="Z885" s="107"/>
    </row>
    <row r="886" spans="1:26" ht="15.75" customHeight="1">
      <c r="A886" s="107"/>
      <c r="B886" s="107"/>
      <c r="C886" s="107"/>
      <c r="D886" s="107"/>
      <c r="E886" s="107"/>
      <c r="F886" s="107"/>
      <c r="G886" s="479"/>
      <c r="H886" s="107"/>
      <c r="I886" s="107"/>
      <c r="J886" s="107"/>
      <c r="K886" s="107"/>
      <c r="L886" s="107"/>
      <c r="M886" s="109"/>
      <c r="N886" s="109"/>
      <c r="O886" s="107"/>
      <c r="P886" s="107"/>
      <c r="Q886" s="107"/>
      <c r="R886" s="107"/>
      <c r="S886" s="107"/>
      <c r="T886" s="107"/>
      <c r="U886" s="107"/>
      <c r="V886" s="107"/>
      <c r="W886" s="107"/>
      <c r="X886" s="107"/>
      <c r="Y886" s="107"/>
      <c r="Z886" s="107"/>
    </row>
    <row r="887" spans="1:26" ht="15.75" customHeight="1">
      <c r="A887" s="107"/>
      <c r="B887" s="107"/>
      <c r="C887" s="107"/>
      <c r="D887" s="107"/>
      <c r="E887" s="107"/>
      <c r="F887" s="107"/>
      <c r="G887" s="479"/>
      <c r="H887" s="107"/>
      <c r="I887" s="107"/>
      <c r="J887" s="107"/>
      <c r="K887" s="107"/>
      <c r="L887" s="107"/>
      <c r="M887" s="109"/>
      <c r="N887" s="109"/>
      <c r="O887" s="107"/>
      <c r="P887" s="107"/>
      <c r="Q887" s="107"/>
      <c r="R887" s="107"/>
      <c r="S887" s="107"/>
      <c r="T887" s="107"/>
      <c r="U887" s="107"/>
      <c r="V887" s="107"/>
      <c r="W887" s="107"/>
      <c r="X887" s="107"/>
      <c r="Y887" s="107"/>
      <c r="Z887" s="107"/>
    </row>
    <row r="888" spans="1:26" ht="15.75" customHeight="1">
      <c r="A888" s="107"/>
      <c r="B888" s="107"/>
      <c r="C888" s="107"/>
      <c r="D888" s="107"/>
      <c r="E888" s="107"/>
      <c r="F888" s="107"/>
      <c r="G888" s="479"/>
      <c r="H888" s="107"/>
      <c r="I888" s="107"/>
      <c r="J888" s="107"/>
      <c r="K888" s="107"/>
      <c r="L888" s="107"/>
      <c r="M888" s="109"/>
      <c r="N888" s="109"/>
      <c r="O888" s="107"/>
      <c r="P888" s="107"/>
      <c r="Q888" s="107"/>
      <c r="R888" s="107"/>
      <c r="S888" s="107"/>
      <c r="T888" s="107"/>
      <c r="U888" s="107"/>
      <c r="V888" s="107"/>
      <c r="W888" s="107"/>
      <c r="X888" s="107"/>
      <c r="Y888" s="107"/>
      <c r="Z888" s="107"/>
    </row>
    <row r="889" spans="1:26" ht="15.75" customHeight="1">
      <c r="A889" s="107"/>
      <c r="B889" s="107"/>
      <c r="C889" s="107"/>
      <c r="D889" s="107"/>
      <c r="E889" s="107"/>
      <c r="F889" s="107"/>
      <c r="G889" s="479"/>
      <c r="H889" s="107"/>
      <c r="I889" s="107"/>
      <c r="J889" s="107"/>
      <c r="K889" s="107"/>
      <c r="L889" s="107"/>
      <c r="M889" s="109"/>
      <c r="N889" s="109"/>
      <c r="O889" s="107"/>
      <c r="P889" s="107"/>
      <c r="Q889" s="107"/>
      <c r="R889" s="107"/>
      <c r="S889" s="107"/>
      <c r="T889" s="107"/>
      <c r="U889" s="107"/>
      <c r="V889" s="107"/>
      <c r="W889" s="107"/>
      <c r="X889" s="107"/>
      <c r="Y889" s="107"/>
      <c r="Z889" s="107"/>
    </row>
    <row r="890" spans="1:26" ht="15.75" customHeight="1">
      <c r="A890" s="107"/>
      <c r="B890" s="107"/>
      <c r="C890" s="107"/>
      <c r="D890" s="107"/>
      <c r="E890" s="107"/>
      <c r="F890" s="107"/>
      <c r="G890" s="479"/>
      <c r="H890" s="107"/>
      <c r="I890" s="107"/>
      <c r="J890" s="107"/>
      <c r="K890" s="107"/>
      <c r="L890" s="107"/>
      <c r="M890" s="109"/>
      <c r="N890" s="109"/>
      <c r="O890" s="107"/>
      <c r="P890" s="107"/>
      <c r="Q890" s="107"/>
      <c r="R890" s="107"/>
      <c r="S890" s="107"/>
      <c r="T890" s="107"/>
      <c r="U890" s="107"/>
      <c r="V890" s="107"/>
      <c r="W890" s="107"/>
      <c r="X890" s="107"/>
      <c r="Y890" s="107"/>
      <c r="Z890" s="107"/>
    </row>
    <row r="891" spans="1:26" ht="15.75" customHeight="1">
      <c r="A891" s="107"/>
      <c r="B891" s="107"/>
      <c r="C891" s="107"/>
      <c r="D891" s="107"/>
      <c r="E891" s="107"/>
      <c r="F891" s="107"/>
      <c r="G891" s="479"/>
      <c r="H891" s="107"/>
      <c r="I891" s="107"/>
      <c r="J891" s="107"/>
      <c r="K891" s="107"/>
      <c r="L891" s="107"/>
      <c r="M891" s="109"/>
      <c r="N891" s="109"/>
      <c r="O891" s="107"/>
      <c r="P891" s="107"/>
      <c r="Q891" s="107"/>
      <c r="R891" s="107"/>
      <c r="S891" s="107"/>
      <c r="T891" s="107"/>
      <c r="U891" s="107"/>
      <c r="V891" s="107"/>
      <c r="W891" s="107"/>
      <c r="X891" s="107"/>
      <c r="Y891" s="107"/>
      <c r="Z891" s="107"/>
    </row>
    <row r="892" spans="1:26" ht="15.75" customHeight="1">
      <c r="A892" s="107"/>
      <c r="B892" s="107"/>
      <c r="C892" s="107"/>
      <c r="D892" s="107"/>
      <c r="E892" s="107"/>
      <c r="F892" s="107"/>
      <c r="G892" s="479"/>
      <c r="H892" s="107"/>
      <c r="I892" s="107"/>
      <c r="J892" s="107"/>
      <c r="K892" s="107"/>
      <c r="L892" s="107"/>
      <c r="M892" s="109"/>
      <c r="N892" s="109"/>
      <c r="O892" s="107"/>
      <c r="P892" s="107"/>
      <c r="Q892" s="107"/>
      <c r="R892" s="107"/>
      <c r="S892" s="107"/>
      <c r="T892" s="107"/>
      <c r="U892" s="107"/>
      <c r="V892" s="107"/>
      <c r="W892" s="107"/>
      <c r="X892" s="107"/>
      <c r="Y892" s="107"/>
      <c r="Z892" s="107"/>
    </row>
    <row r="893" spans="1:26" ht="15.75" customHeight="1">
      <c r="A893" s="107"/>
      <c r="B893" s="107"/>
      <c r="C893" s="107"/>
      <c r="D893" s="107"/>
      <c r="E893" s="107"/>
      <c r="F893" s="107"/>
      <c r="G893" s="479"/>
      <c r="H893" s="107"/>
      <c r="I893" s="107"/>
      <c r="J893" s="107"/>
      <c r="K893" s="107"/>
      <c r="L893" s="107"/>
      <c r="M893" s="109"/>
      <c r="N893" s="109"/>
      <c r="O893" s="107"/>
      <c r="P893" s="107"/>
      <c r="Q893" s="107"/>
      <c r="R893" s="107"/>
      <c r="S893" s="107"/>
      <c r="T893" s="107"/>
      <c r="U893" s="107"/>
      <c r="V893" s="107"/>
      <c r="W893" s="107"/>
      <c r="X893" s="107"/>
      <c r="Y893" s="107"/>
      <c r="Z893" s="107"/>
    </row>
    <row r="894" spans="1:26" ht="15.75" customHeight="1">
      <c r="A894" s="107"/>
      <c r="B894" s="107"/>
      <c r="C894" s="107"/>
      <c r="D894" s="107"/>
      <c r="E894" s="107"/>
      <c r="F894" s="107"/>
      <c r="G894" s="479"/>
      <c r="H894" s="107"/>
      <c r="I894" s="107"/>
      <c r="J894" s="107"/>
      <c r="K894" s="107"/>
      <c r="L894" s="107"/>
      <c r="M894" s="109"/>
      <c r="N894" s="109"/>
      <c r="O894" s="107"/>
      <c r="P894" s="107"/>
      <c r="Q894" s="107"/>
      <c r="R894" s="107"/>
      <c r="S894" s="107"/>
      <c r="T894" s="107"/>
      <c r="U894" s="107"/>
      <c r="V894" s="107"/>
      <c r="W894" s="107"/>
      <c r="X894" s="107"/>
      <c r="Y894" s="107"/>
      <c r="Z894" s="107"/>
    </row>
    <row r="895" spans="1:26" ht="15.75" customHeight="1">
      <c r="A895" s="107"/>
      <c r="B895" s="107"/>
      <c r="C895" s="107"/>
      <c r="D895" s="107"/>
      <c r="E895" s="107"/>
      <c r="F895" s="107"/>
      <c r="G895" s="479"/>
      <c r="H895" s="107"/>
      <c r="I895" s="107"/>
      <c r="J895" s="107"/>
      <c r="K895" s="107"/>
      <c r="L895" s="107"/>
      <c r="M895" s="109"/>
      <c r="N895" s="109"/>
      <c r="O895" s="107"/>
      <c r="P895" s="107"/>
      <c r="Q895" s="107"/>
      <c r="R895" s="107"/>
      <c r="S895" s="107"/>
      <c r="T895" s="107"/>
      <c r="U895" s="107"/>
      <c r="V895" s="107"/>
      <c r="W895" s="107"/>
      <c r="X895" s="107"/>
      <c r="Y895" s="107"/>
      <c r="Z895" s="107"/>
    </row>
    <row r="896" spans="1:26" ht="15.75" customHeight="1">
      <c r="A896" s="107"/>
      <c r="B896" s="107"/>
      <c r="C896" s="107"/>
      <c r="D896" s="107"/>
      <c r="E896" s="107"/>
      <c r="F896" s="107"/>
      <c r="G896" s="479"/>
      <c r="H896" s="107"/>
      <c r="I896" s="107"/>
      <c r="J896" s="107"/>
      <c r="K896" s="107"/>
      <c r="L896" s="107"/>
      <c r="M896" s="109"/>
      <c r="N896" s="109"/>
      <c r="O896" s="107"/>
      <c r="P896" s="107"/>
      <c r="Q896" s="107"/>
      <c r="R896" s="107"/>
      <c r="S896" s="107"/>
      <c r="T896" s="107"/>
      <c r="U896" s="107"/>
      <c r="V896" s="107"/>
      <c r="W896" s="107"/>
      <c r="X896" s="107"/>
      <c r="Y896" s="107"/>
      <c r="Z896" s="107"/>
    </row>
    <row r="897" spans="1:26" ht="15.75" customHeight="1">
      <c r="A897" s="107"/>
      <c r="B897" s="107"/>
      <c r="C897" s="107"/>
      <c r="D897" s="107"/>
      <c r="E897" s="107"/>
      <c r="F897" s="107"/>
      <c r="G897" s="479"/>
      <c r="H897" s="107"/>
      <c r="I897" s="107"/>
      <c r="J897" s="107"/>
      <c r="K897" s="107"/>
      <c r="L897" s="107"/>
      <c r="M897" s="109"/>
      <c r="N897" s="109"/>
      <c r="O897" s="107"/>
      <c r="P897" s="107"/>
      <c r="Q897" s="107"/>
      <c r="R897" s="107"/>
      <c r="S897" s="107"/>
      <c r="T897" s="107"/>
      <c r="U897" s="107"/>
      <c r="V897" s="107"/>
      <c r="W897" s="107"/>
      <c r="X897" s="107"/>
      <c r="Y897" s="107"/>
      <c r="Z897" s="107"/>
    </row>
    <row r="898" spans="1:26" ht="15.75" customHeight="1">
      <c r="A898" s="107"/>
      <c r="B898" s="107"/>
      <c r="C898" s="107"/>
      <c r="D898" s="107"/>
      <c r="E898" s="107"/>
      <c r="F898" s="107"/>
      <c r="G898" s="479"/>
      <c r="H898" s="107"/>
      <c r="I898" s="107"/>
      <c r="J898" s="107"/>
      <c r="K898" s="107"/>
      <c r="L898" s="107"/>
      <c r="M898" s="109"/>
      <c r="N898" s="109"/>
      <c r="O898" s="107"/>
      <c r="P898" s="107"/>
      <c r="Q898" s="107"/>
      <c r="R898" s="107"/>
      <c r="S898" s="107"/>
      <c r="T898" s="107"/>
      <c r="U898" s="107"/>
      <c r="V898" s="107"/>
      <c r="W898" s="107"/>
      <c r="X898" s="107"/>
      <c r="Y898" s="107"/>
      <c r="Z898" s="107"/>
    </row>
    <row r="899" spans="1:26" ht="15.75" customHeight="1">
      <c r="A899" s="107"/>
      <c r="B899" s="107"/>
      <c r="C899" s="107"/>
      <c r="D899" s="107"/>
      <c r="E899" s="107"/>
      <c r="F899" s="107"/>
      <c r="G899" s="479"/>
      <c r="H899" s="107"/>
      <c r="I899" s="107"/>
      <c r="J899" s="107"/>
      <c r="K899" s="107"/>
      <c r="L899" s="107"/>
      <c r="M899" s="109"/>
      <c r="N899" s="109"/>
      <c r="O899" s="107"/>
      <c r="P899" s="107"/>
      <c r="Q899" s="107"/>
      <c r="R899" s="107"/>
      <c r="S899" s="107"/>
      <c r="T899" s="107"/>
      <c r="U899" s="107"/>
      <c r="V899" s="107"/>
      <c r="W899" s="107"/>
      <c r="X899" s="107"/>
      <c r="Y899" s="107"/>
      <c r="Z899" s="107"/>
    </row>
    <row r="900" spans="1:26" ht="15.75" customHeight="1">
      <c r="A900" s="107"/>
      <c r="B900" s="107"/>
      <c r="C900" s="107"/>
      <c r="D900" s="107"/>
      <c r="E900" s="107"/>
      <c r="F900" s="107"/>
      <c r="G900" s="479"/>
      <c r="H900" s="107"/>
      <c r="I900" s="107"/>
      <c r="J900" s="107"/>
      <c r="K900" s="107"/>
      <c r="L900" s="107"/>
      <c r="M900" s="109"/>
      <c r="N900" s="109"/>
      <c r="O900" s="107"/>
      <c r="P900" s="107"/>
      <c r="Q900" s="107"/>
      <c r="R900" s="107"/>
      <c r="S900" s="107"/>
      <c r="T900" s="107"/>
      <c r="U900" s="107"/>
      <c r="V900" s="107"/>
      <c r="W900" s="107"/>
      <c r="X900" s="107"/>
      <c r="Y900" s="107"/>
      <c r="Z900" s="107"/>
    </row>
    <row r="901" spans="1:26" ht="15.75" customHeight="1">
      <c r="A901" s="107"/>
      <c r="B901" s="107"/>
      <c r="C901" s="107"/>
      <c r="D901" s="107"/>
      <c r="E901" s="107"/>
      <c r="F901" s="107"/>
      <c r="G901" s="479"/>
      <c r="H901" s="107"/>
      <c r="I901" s="107"/>
      <c r="J901" s="107"/>
      <c r="K901" s="107"/>
      <c r="L901" s="107"/>
      <c r="M901" s="109"/>
      <c r="N901" s="109"/>
      <c r="O901" s="107"/>
      <c r="P901" s="107"/>
      <c r="Q901" s="107"/>
      <c r="R901" s="107"/>
      <c r="S901" s="107"/>
      <c r="T901" s="107"/>
      <c r="U901" s="107"/>
      <c r="V901" s="107"/>
      <c r="W901" s="107"/>
      <c r="X901" s="107"/>
      <c r="Y901" s="107"/>
      <c r="Z901" s="107"/>
    </row>
    <row r="902" spans="1:26" ht="15.75" customHeight="1">
      <c r="A902" s="107"/>
      <c r="B902" s="107"/>
      <c r="C902" s="107"/>
      <c r="D902" s="107"/>
      <c r="E902" s="107"/>
      <c r="F902" s="107"/>
      <c r="G902" s="479"/>
      <c r="H902" s="107"/>
      <c r="I902" s="107"/>
      <c r="J902" s="107"/>
      <c r="K902" s="107"/>
      <c r="L902" s="107"/>
      <c r="M902" s="109"/>
      <c r="N902" s="109"/>
      <c r="O902" s="107"/>
      <c r="P902" s="107"/>
      <c r="Q902" s="107"/>
      <c r="R902" s="107"/>
      <c r="S902" s="107"/>
      <c r="T902" s="107"/>
      <c r="U902" s="107"/>
      <c r="V902" s="107"/>
      <c r="W902" s="107"/>
      <c r="X902" s="107"/>
      <c r="Y902" s="107"/>
      <c r="Z902" s="107"/>
    </row>
    <row r="903" spans="1:26" ht="15.75" customHeight="1">
      <c r="A903" s="107"/>
      <c r="B903" s="107"/>
      <c r="C903" s="107"/>
      <c r="D903" s="107"/>
      <c r="E903" s="107"/>
      <c r="F903" s="107"/>
      <c r="G903" s="479"/>
      <c r="H903" s="107"/>
      <c r="I903" s="107"/>
      <c r="J903" s="107"/>
      <c r="K903" s="107"/>
      <c r="L903" s="107"/>
      <c r="M903" s="109"/>
      <c r="N903" s="109"/>
      <c r="O903" s="107"/>
      <c r="P903" s="107"/>
      <c r="Q903" s="107"/>
      <c r="R903" s="107"/>
      <c r="S903" s="107"/>
      <c r="T903" s="107"/>
      <c r="U903" s="107"/>
      <c r="V903" s="107"/>
      <c r="W903" s="107"/>
      <c r="X903" s="107"/>
      <c r="Y903" s="107"/>
      <c r="Z903" s="107"/>
    </row>
    <row r="904" spans="1:26" ht="15.75" customHeight="1">
      <c r="A904" s="107"/>
      <c r="B904" s="107"/>
      <c r="C904" s="107"/>
      <c r="D904" s="107"/>
      <c r="E904" s="107"/>
      <c r="F904" s="107"/>
      <c r="G904" s="479"/>
      <c r="H904" s="107"/>
      <c r="I904" s="107"/>
      <c r="J904" s="107"/>
      <c r="K904" s="107"/>
      <c r="L904" s="107"/>
      <c r="M904" s="109"/>
      <c r="N904" s="109"/>
      <c r="O904" s="107"/>
      <c r="P904" s="107"/>
      <c r="Q904" s="107"/>
      <c r="R904" s="107"/>
      <c r="S904" s="107"/>
      <c r="T904" s="107"/>
      <c r="U904" s="107"/>
      <c r="V904" s="107"/>
      <c r="W904" s="107"/>
      <c r="X904" s="107"/>
      <c r="Y904" s="107"/>
      <c r="Z904" s="107"/>
    </row>
    <row r="905" spans="1:26" ht="15.75" customHeight="1">
      <c r="A905" s="107"/>
      <c r="B905" s="107"/>
      <c r="C905" s="107"/>
      <c r="D905" s="107"/>
      <c r="E905" s="107"/>
      <c r="F905" s="107"/>
      <c r="G905" s="479"/>
      <c r="H905" s="107"/>
      <c r="I905" s="107"/>
      <c r="J905" s="107"/>
      <c r="K905" s="107"/>
      <c r="L905" s="107"/>
      <c r="M905" s="109"/>
      <c r="N905" s="109"/>
      <c r="O905" s="107"/>
      <c r="P905" s="107"/>
      <c r="Q905" s="107"/>
      <c r="R905" s="107"/>
      <c r="S905" s="107"/>
      <c r="T905" s="107"/>
      <c r="U905" s="107"/>
      <c r="V905" s="107"/>
      <c r="W905" s="107"/>
      <c r="X905" s="107"/>
      <c r="Y905" s="107"/>
      <c r="Z905" s="107"/>
    </row>
    <row r="906" spans="1:26" ht="15.75" customHeight="1">
      <c r="A906" s="107"/>
      <c r="B906" s="107"/>
      <c r="C906" s="107"/>
      <c r="D906" s="107"/>
      <c r="E906" s="107"/>
      <c r="F906" s="107"/>
      <c r="G906" s="479"/>
      <c r="H906" s="107"/>
      <c r="I906" s="107"/>
      <c r="J906" s="107"/>
      <c r="K906" s="107"/>
      <c r="L906" s="107"/>
      <c r="M906" s="109"/>
      <c r="N906" s="109"/>
      <c r="O906" s="107"/>
      <c r="P906" s="107"/>
      <c r="Q906" s="107"/>
      <c r="R906" s="107"/>
      <c r="S906" s="107"/>
      <c r="T906" s="107"/>
      <c r="U906" s="107"/>
      <c r="V906" s="107"/>
      <c r="W906" s="107"/>
      <c r="X906" s="107"/>
      <c r="Y906" s="107"/>
      <c r="Z906" s="107"/>
    </row>
    <row r="907" spans="1:26" ht="15.75" customHeight="1">
      <c r="A907" s="107"/>
      <c r="B907" s="107"/>
      <c r="C907" s="107"/>
      <c r="D907" s="107"/>
      <c r="E907" s="107"/>
      <c r="F907" s="107"/>
      <c r="G907" s="479"/>
      <c r="H907" s="107"/>
      <c r="I907" s="107"/>
      <c r="J907" s="107"/>
      <c r="K907" s="107"/>
      <c r="L907" s="107"/>
      <c r="M907" s="109"/>
      <c r="N907" s="109"/>
      <c r="O907" s="107"/>
      <c r="P907" s="107"/>
      <c r="Q907" s="107"/>
      <c r="R907" s="107"/>
      <c r="S907" s="107"/>
      <c r="T907" s="107"/>
      <c r="U907" s="107"/>
      <c r="V907" s="107"/>
      <c r="W907" s="107"/>
      <c r="X907" s="107"/>
      <c r="Y907" s="107"/>
      <c r="Z907" s="107"/>
    </row>
    <row r="908" spans="1:26" ht="15.75" customHeight="1">
      <c r="A908" s="107"/>
      <c r="B908" s="107"/>
      <c r="C908" s="107"/>
      <c r="D908" s="107"/>
      <c r="E908" s="107"/>
      <c r="F908" s="107"/>
      <c r="G908" s="479"/>
      <c r="H908" s="107"/>
      <c r="I908" s="107"/>
      <c r="J908" s="107"/>
      <c r="K908" s="107"/>
      <c r="L908" s="107"/>
      <c r="M908" s="109"/>
      <c r="N908" s="109"/>
      <c r="O908" s="107"/>
      <c r="P908" s="107"/>
      <c r="Q908" s="107"/>
      <c r="R908" s="107"/>
      <c r="S908" s="107"/>
      <c r="T908" s="107"/>
      <c r="U908" s="107"/>
      <c r="V908" s="107"/>
      <c r="W908" s="107"/>
      <c r="X908" s="107"/>
      <c r="Y908" s="107"/>
      <c r="Z908" s="107"/>
    </row>
    <row r="909" spans="1:26" ht="15.75" customHeight="1">
      <c r="A909" s="107"/>
      <c r="B909" s="107"/>
      <c r="C909" s="107"/>
      <c r="D909" s="107"/>
      <c r="E909" s="107"/>
      <c r="F909" s="107"/>
      <c r="G909" s="479"/>
      <c r="H909" s="107"/>
      <c r="I909" s="107"/>
      <c r="J909" s="107"/>
      <c r="K909" s="107"/>
      <c r="L909" s="107"/>
      <c r="M909" s="109"/>
      <c r="N909" s="109"/>
      <c r="O909" s="107"/>
      <c r="P909" s="107"/>
      <c r="Q909" s="107"/>
      <c r="R909" s="107"/>
      <c r="S909" s="107"/>
      <c r="T909" s="107"/>
      <c r="U909" s="107"/>
      <c r="V909" s="107"/>
      <c r="W909" s="107"/>
      <c r="X909" s="107"/>
      <c r="Y909" s="107"/>
      <c r="Z909" s="107"/>
    </row>
    <row r="910" spans="1:26" ht="15.75" customHeight="1">
      <c r="A910" s="107"/>
      <c r="B910" s="107"/>
      <c r="C910" s="107"/>
      <c r="D910" s="107"/>
      <c r="E910" s="107"/>
      <c r="F910" s="107"/>
      <c r="G910" s="479"/>
      <c r="H910" s="107"/>
      <c r="I910" s="107"/>
      <c r="J910" s="107"/>
      <c r="K910" s="107"/>
      <c r="L910" s="107"/>
      <c r="M910" s="109"/>
      <c r="N910" s="109"/>
      <c r="O910" s="107"/>
      <c r="P910" s="107"/>
      <c r="Q910" s="107"/>
      <c r="R910" s="107"/>
      <c r="S910" s="107"/>
      <c r="T910" s="107"/>
      <c r="U910" s="107"/>
      <c r="V910" s="107"/>
      <c r="W910" s="107"/>
      <c r="X910" s="107"/>
      <c r="Y910" s="107"/>
      <c r="Z910" s="107"/>
    </row>
    <row r="911" spans="1:26" ht="15.75" customHeight="1">
      <c r="A911" s="107"/>
      <c r="B911" s="107"/>
      <c r="C911" s="107"/>
      <c r="D911" s="107"/>
      <c r="E911" s="107"/>
      <c r="F911" s="107"/>
      <c r="G911" s="479"/>
      <c r="H911" s="107"/>
      <c r="I911" s="107"/>
      <c r="J911" s="107"/>
      <c r="K911" s="107"/>
      <c r="L911" s="107"/>
      <c r="M911" s="109"/>
      <c r="N911" s="109"/>
      <c r="O911" s="107"/>
      <c r="P911" s="107"/>
      <c r="Q911" s="107"/>
      <c r="R911" s="107"/>
      <c r="S911" s="107"/>
      <c r="T911" s="107"/>
      <c r="U911" s="107"/>
      <c r="V911" s="107"/>
      <c r="W911" s="107"/>
      <c r="X911" s="107"/>
      <c r="Y911" s="107"/>
      <c r="Z911" s="107"/>
    </row>
    <row r="912" spans="1:26" ht="15.75" customHeight="1">
      <c r="A912" s="107"/>
      <c r="B912" s="107"/>
      <c r="C912" s="107"/>
      <c r="D912" s="107"/>
      <c r="E912" s="107"/>
      <c r="F912" s="107"/>
      <c r="G912" s="479"/>
      <c r="H912" s="107"/>
      <c r="I912" s="107"/>
      <c r="J912" s="107"/>
      <c r="K912" s="107"/>
      <c r="L912" s="107"/>
      <c r="M912" s="109"/>
      <c r="N912" s="109"/>
      <c r="O912" s="107"/>
      <c r="P912" s="107"/>
      <c r="Q912" s="107"/>
      <c r="R912" s="107"/>
      <c r="S912" s="107"/>
      <c r="T912" s="107"/>
      <c r="U912" s="107"/>
      <c r="V912" s="107"/>
      <c r="W912" s="107"/>
      <c r="X912" s="107"/>
      <c r="Y912" s="107"/>
      <c r="Z912" s="107"/>
    </row>
    <row r="913" spans="1:26" ht="15.75" customHeight="1">
      <c r="A913" s="107"/>
      <c r="B913" s="107"/>
      <c r="C913" s="107"/>
      <c r="D913" s="107"/>
      <c r="E913" s="107"/>
      <c r="F913" s="107"/>
      <c r="G913" s="479"/>
      <c r="H913" s="107"/>
      <c r="I913" s="107"/>
      <c r="J913" s="107"/>
      <c r="K913" s="107"/>
      <c r="L913" s="107"/>
      <c r="M913" s="109"/>
      <c r="N913" s="109"/>
      <c r="O913" s="107"/>
      <c r="P913" s="107"/>
      <c r="Q913" s="107"/>
      <c r="R913" s="107"/>
      <c r="S913" s="107"/>
      <c r="T913" s="107"/>
      <c r="U913" s="107"/>
      <c r="V913" s="107"/>
      <c r="W913" s="107"/>
      <c r="X913" s="107"/>
      <c r="Y913" s="107"/>
      <c r="Z913" s="107"/>
    </row>
    <row r="914" spans="1:26" ht="15.75" customHeight="1">
      <c r="A914" s="107"/>
      <c r="B914" s="107"/>
      <c r="C914" s="107"/>
      <c r="D914" s="107"/>
      <c r="E914" s="107"/>
      <c r="F914" s="107"/>
      <c r="G914" s="479"/>
      <c r="H914" s="107"/>
      <c r="I914" s="107"/>
      <c r="J914" s="107"/>
      <c r="K914" s="107"/>
      <c r="L914" s="107"/>
      <c r="M914" s="109"/>
      <c r="N914" s="109"/>
      <c r="O914" s="107"/>
      <c r="P914" s="107"/>
      <c r="Q914" s="107"/>
      <c r="R914" s="107"/>
      <c r="S914" s="107"/>
      <c r="T914" s="107"/>
      <c r="U914" s="107"/>
      <c r="V914" s="107"/>
      <c r="W914" s="107"/>
      <c r="X914" s="107"/>
      <c r="Y914" s="107"/>
      <c r="Z914" s="107"/>
    </row>
    <row r="915" spans="1:26" ht="15.75" customHeight="1">
      <c r="A915" s="107"/>
      <c r="B915" s="107"/>
      <c r="C915" s="107"/>
      <c r="D915" s="107"/>
      <c r="E915" s="107"/>
      <c r="F915" s="107"/>
      <c r="G915" s="479"/>
      <c r="H915" s="107"/>
      <c r="I915" s="107"/>
      <c r="J915" s="107"/>
      <c r="K915" s="107"/>
      <c r="L915" s="107"/>
      <c r="M915" s="109"/>
      <c r="N915" s="109"/>
      <c r="O915" s="107"/>
      <c r="P915" s="107"/>
      <c r="Q915" s="107"/>
      <c r="R915" s="107"/>
      <c r="S915" s="107"/>
      <c r="T915" s="107"/>
      <c r="U915" s="107"/>
      <c r="V915" s="107"/>
      <c r="W915" s="107"/>
      <c r="X915" s="107"/>
      <c r="Y915" s="107"/>
      <c r="Z915" s="107"/>
    </row>
    <row r="916" spans="1:26" ht="15.75" customHeight="1">
      <c r="A916" s="107"/>
      <c r="B916" s="107"/>
      <c r="C916" s="107"/>
      <c r="D916" s="107"/>
      <c r="E916" s="107"/>
      <c r="F916" s="107"/>
      <c r="G916" s="479"/>
      <c r="H916" s="107"/>
      <c r="I916" s="107"/>
      <c r="J916" s="107"/>
      <c r="K916" s="107"/>
      <c r="L916" s="107"/>
      <c r="M916" s="109"/>
      <c r="N916" s="109"/>
      <c r="O916" s="107"/>
      <c r="P916" s="107"/>
      <c r="Q916" s="107"/>
      <c r="R916" s="107"/>
      <c r="S916" s="107"/>
      <c r="T916" s="107"/>
      <c r="U916" s="107"/>
      <c r="V916" s="107"/>
      <c r="W916" s="107"/>
      <c r="X916" s="107"/>
      <c r="Y916" s="107"/>
      <c r="Z916" s="107"/>
    </row>
    <row r="917" spans="1:26" ht="15.75" customHeight="1">
      <c r="A917" s="107"/>
      <c r="B917" s="107"/>
      <c r="C917" s="107"/>
      <c r="D917" s="107"/>
      <c r="E917" s="107"/>
      <c r="F917" s="107"/>
      <c r="G917" s="479"/>
      <c r="H917" s="107"/>
      <c r="I917" s="107"/>
      <c r="J917" s="107"/>
      <c r="K917" s="107"/>
      <c r="L917" s="107"/>
      <c r="M917" s="109"/>
      <c r="N917" s="109"/>
      <c r="O917" s="107"/>
      <c r="P917" s="107"/>
      <c r="Q917" s="107"/>
      <c r="R917" s="107"/>
      <c r="S917" s="107"/>
      <c r="T917" s="107"/>
      <c r="U917" s="107"/>
      <c r="V917" s="107"/>
      <c r="W917" s="107"/>
      <c r="X917" s="107"/>
      <c r="Y917" s="107"/>
      <c r="Z917" s="107"/>
    </row>
    <row r="918" spans="1:26" ht="15.75" customHeight="1">
      <c r="A918" s="107"/>
      <c r="B918" s="107"/>
      <c r="C918" s="107"/>
      <c r="D918" s="107"/>
      <c r="E918" s="107"/>
      <c r="F918" s="107"/>
      <c r="G918" s="479"/>
      <c r="H918" s="107"/>
      <c r="I918" s="107"/>
      <c r="J918" s="107"/>
      <c r="K918" s="107"/>
      <c r="L918" s="107"/>
      <c r="M918" s="109"/>
      <c r="N918" s="109"/>
      <c r="O918" s="107"/>
      <c r="P918" s="107"/>
      <c r="Q918" s="107"/>
      <c r="R918" s="107"/>
      <c r="S918" s="107"/>
      <c r="T918" s="107"/>
      <c r="U918" s="107"/>
      <c r="V918" s="107"/>
      <c r="W918" s="107"/>
      <c r="X918" s="107"/>
      <c r="Y918" s="107"/>
      <c r="Z918" s="107"/>
    </row>
    <row r="919" spans="1:26" ht="15.75" customHeight="1">
      <c r="A919" s="107"/>
      <c r="B919" s="107"/>
      <c r="C919" s="107"/>
      <c r="D919" s="107"/>
      <c r="E919" s="107"/>
      <c r="F919" s="107"/>
      <c r="G919" s="479"/>
      <c r="H919" s="107"/>
      <c r="I919" s="107"/>
      <c r="J919" s="107"/>
      <c r="K919" s="107"/>
      <c r="L919" s="107"/>
      <c r="M919" s="109"/>
      <c r="N919" s="109"/>
      <c r="O919" s="107"/>
      <c r="P919" s="107"/>
      <c r="Q919" s="107"/>
      <c r="R919" s="107"/>
      <c r="S919" s="107"/>
      <c r="T919" s="107"/>
      <c r="U919" s="107"/>
      <c r="V919" s="107"/>
      <c r="W919" s="107"/>
      <c r="X919" s="107"/>
      <c r="Y919" s="107"/>
      <c r="Z919" s="107"/>
    </row>
    <row r="920" spans="1:26" ht="15.75" customHeight="1">
      <c r="A920" s="107"/>
      <c r="B920" s="107"/>
      <c r="C920" s="107"/>
      <c r="D920" s="107"/>
      <c r="E920" s="107"/>
      <c r="F920" s="107"/>
      <c r="G920" s="479"/>
      <c r="H920" s="107"/>
      <c r="I920" s="107"/>
      <c r="J920" s="107"/>
      <c r="K920" s="107"/>
      <c r="L920" s="107"/>
      <c r="M920" s="109"/>
      <c r="N920" s="109"/>
      <c r="O920" s="107"/>
      <c r="P920" s="107"/>
      <c r="Q920" s="107"/>
      <c r="R920" s="107"/>
      <c r="S920" s="107"/>
      <c r="T920" s="107"/>
      <c r="U920" s="107"/>
      <c r="V920" s="107"/>
      <c r="W920" s="107"/>
      <c r="X920" s="107"/>
      <c r="Y920" s="107"/>
      <c r="Z920" s="107"/>
    </row>
    <row r="921" spans="1:26" ht="15.75" customHeight="1">
      <c r="A921" s="107"/>
      <c r="B921" s="107"/>
      <c r="C921" s="107"/>
      <c r="D921" s="107"/>
      <c r="E921" s="107"/>
      <c r="F921" s="107"/>
      <c r="G921" s="479"/>
      <c r="H921" s="107"/>
      <c r="I921" s="107"/>
      <c r="J921" s="107"/>
      <c r="K921" s="107"/>
      <c r="L921" s="107"/>
      <c r="M921" s="109"/>
      <c r="N921" s="109"/>
      <c r="O921" s="107"/>
      <c r="P921" s="107"/>
      <c r="Q921" s="107"/>
      <c r="R921" s="107"/>
      <c r="S921" s="107"/>
      <c r="T921" s="107"/>
      <c r="U921" s="107"/>
      <c r="V921" s="107"/>
      <c r="W921" s="107"/>
      <c r="X921" s="107"/>
      <c r="Y921" s="107"/>
      <c r="Z921" s="107"/>
    </row>
    <row r="922" spans="1:26" ht="15.75" customHeight="1">
      <c r="A922" s="107"/>
      <c r="B922" s="107"/>
      <c r="C922" s="107"/>
      <c r="D922" s="107"/>
      <c r="E922" s="107"/>
      <c r="F922" s="107"/>
      <c r="G922" s="479"/>
      <c r="H922" s="107"/>
      <c r="I922" s="107"/>
      <c r="J922" s="107"/>
      <c r="K922" s="107"/>
      <c r="L922" s="107"/>
      <c r="M922" s="109"/>
      <c r="N922" s="109"/>
      <c r="O922" s="107"/>
      <c r="P922" s="107"/>
      <c r="Q922" s="107"/>
      <c r="R922" s="107"/>
      <c r="S922" s="107"/>
      <c r="T922" s="107"/>
      <c r="U922" s="107"/>
      <c r="V922" s="107"/>
      <c r="W922" s="107"/>
      <c r="X922" s="107"/>
      <c r="Y922" s="107"/>
      <c r="Z922" s="107"/>
    </row>
    <row r="923" spans="1:26" ht="15.75" customHeight="1">
      <c r="A923" s="107"/>
      <c r="B923" s="107"/>
      <c r="C923" s="107"/>
      <c r="D923" s="107"/>
      <c r="E923" s="107"/>
      <c r="F923" s="107"/>
      <c r="G923" s="479"/>
      <c r="H923" s="107"/>
      <c r="I923" s="107"/>
      <c r="J923" s="107"/>
      <c r="K923" s="107"/>
      <c r="L923" s="107"/>
      <c r="M923" s="109"/>
      <c r="N923" s="109"/>
      <c r="O923" s="107"/>
      <c r="P923" s="107"/>
      <c r="Q923" s="107"/>
      <c r="R923" s="107"/>
      <c r="S923" s="107"/>
      <c r="T923" s="107"/>
      <c r="U923" s="107"/>
      <c r="V923" s="107"/>
      <c r="W923" s="107"/>
      <c r="X923" s="107"/>
      <c r="Y923" s="107"/>
      <c r="Z923" s="107"/>
    </row>
    <row r="924" spans="1:26" ht="15.75" customHeight="1">
      <c r="A924" s="107"/>
      <c r="B924" s="107"/>
      <c r="C924" s="107"/>
      <c r="D924" s="107"/>
      <c r="E924" s="107"/>
      <c r="F924" s="107"/>
      <c r="G924" s="479"/>
      <c r="H924" s="107"/>
      <c r="I924" s="107"/>
      <c r="J924" s="107"/>
      <c r="K924" s="107"/>
      <c r="L924" s="107"/>
      <c r="M924" s="109"/>
      <c r="N924" s="109"/>
      <c r="O924" s="107"/>
      <c r="P924" s="107"/>
      <c r="Q924" s="107"/>
      <c r="R924" s="107"/>
      <c r="S924" s="107"/>
      <c r="T924" s="107"/>
      <c r="U924" s="107"/>
      <c r="V924" s="107"/>
      <c r="W924" s="107"/>
      <c r="X924" s="107"/>
      <c r="Y924" s="107"/>
      <c r="Z924" s="107"/>
    </row>
    <row r="925" spans="1:26" ht="15.75" customHeight="1">
      <c r="A925" s="107"/>
      <c r="B925" s="107"/>
      <c r="C925" s="107"/>
      <c r="D925" s="107"/>
      <c r="E925" s="107"/>
      <c r="F925" s="107"/>
      <c r="G925" s="479"/>
      <c r="H925" s="107"/>
      <c r="I925" s="107"/>
      <c r="J925" s="107"/>
      <c r="K925" s="107"/>
      <c r="L925" s="107"/>
      <c r="M925" s="109"/>
      <c r="N925" s="109"/>
      <c r="O925" s="107"/>
      <c r="P925" s="107"/>
      <c r="Q925" s="107"/>
      <c r="R925" s="107"/>
      <c r="S925" s="107"/>
      <c r="T925" s="107"/>
      <c r="U925" s="107"/>
      <c r="V925" s="107"/>
      <c r="W925" s="107"/>
      <c r="X925" s="107"/>
      <c r="Y925" s="107"/>
      <c r="Z925" s="107"/>
    </row>
    <row r="926" spans="1:26" ht="15.75" customHeight="1">
      <c r="A926" s="107"/>
      <c r="B926" s="107"/>
      <c r="C926" s="107"/>
      <c r="D926" s="107"/>
      <c r="E926" s="107"/>
      <c r="F926" s="107"/>
      <c r="G926" s="479"/>
      <c r="H926" s="107"/>
      <c r="I926" s="107"/>
      <c r="J926" s="107"/>
      <c r="K926" s="107"/>
      <c r="L926" s="107"/>
      <c r="M926" s="109"/>
      <c r="N926" s="109"/>
      <c r="O926" s="107"/>
      <c r="P926" s="107"/>
      <c r="Q926" s="107"/>
      <c r="R926" s="107"/>
      <c r="S926" s="107"/>
      <c r="T926" s="107"/>
      <c r="U926" s="107"/>
      <c r="V926" s="107"/>
      <c r="W926" s="107"/>
      <c r="X926" s="107"/>
      <c r="Y926" s="107"/>
      <c r="Z926" s="107"/>
    </row>
    <row r="927" spans="1:26" ht="15.75" customHeight="1">
      <c r="A927" s="107"/>
      <c r="B927" s="107"/>
      <c r="C927" s="107"/>
      <c r="D927" s="107"/>
      <c r="E927" s="107"/>
      <c r="F927" s="107"/>
      <c r="G927" s="479"/>
      <c r="H927" s="107"/>
      <c r="I927" s="107"/>
      <c r="J927" s="107"/>
      <c r="K927" s="107"/>
      <c r="L927" s="107"/>
      <c r="M927" s="109"/>
      <c r="N927" s="109"/>
      <c r="O927" s="107"/>
      <c r="P927" s="107"/>
      <c r="Q927" s="107"/>
      <c r="R927" s="107"/>
      <c r="S927" s="107"/>
      <c r="T927" s="107"/>
      <c r="U927" s="107"/>
      <c r="V927" s="107"/>
      <c r="W927" s="107"/>
      <c r="X927" s="107"/>
      <c r="Y927" s="107"/>
      <c r="Z927" s="107"/>
    </row>
    <row r="928" spans="1:26" ht="15.75" customHeight="1">
      <c r="A928" s="107"/>
      <c r="B928" s="107"/>
      <c r="C928" s="107"/>
      <c r="D928" s="107"/>
      <c r="E928" s="107"/>
      <c r="F928" s="107"/>
      <c r="G928" s="479"/>
      <c r="H928" s="107"/>
      <c r="I928" s="107"/>
      <c r="J928" s="107"/>
      <c r="K928" s="107"/>
      <c r="L928" s="107"/>
      <c r="M928" s="109"/>
      <c r="N928" s="109"/>
      <c r="O928" s="107"/>
      <c r="P928" s="107"/>
      <c r="Q928" s="107"/>
      <c r="R928" s="107"/>
      <c r="S928" s="107"/>
      <c r="T928" s="107"/>
      <c r="U928" s="107"/>
      <c r="V928" s="107"/>
      <c r="W928" s="107"/>
      <c r="X928" s="107"/>
      <c r="Y928" s="107"/>
      <c r="Z928" s="107"/>
    </row>
    <row r="929" spans="1:26" ht="15.75" customHeight="1">
      <c r="A929" s="107"/>
      <c r="B929" s="107"/>
      <c r="C929" s="107"/>
      <c r="D929" s="107"/>
      <c r="E929" s="107"/>
      <c r="F929" s="107"/>
      <c r="G929" s="479"/>
      <c r="H929" s="107"/>
      <c r="I929" s="107"/>
      <c r="J929" s="107"/>
      <c r="K929" s="107"/>
      <c r="L929" s="107"/>
      <c r="M929" s="109"/>
      <c r="N929" s="109"/>
      <c r="O929" s="107"/>
      <c r="P929" s="107"/>
      <c r="Q929" s="107"/>
      <c r="R929" s="107"/>
      <c r="S929" s="107"/>
      <c r="T929" s="107"/>
      <c r="U929" s="107"/>
      <c r="V929" s="107"/>
      <c r="W929" s="107"/>
      <c r="X929" s="107"/>
      <c r="Y929" s="107"/>
      <c r="Z929" s="107"/>
    </row>
    <row r="930" spans="1:26" ht="15.75" customHeight="1">
      <c r="A930" s="107"/>
      <c r="B930" s="107"/>
      <c r="C930" s="107"/>
      <c r="D930" s="107"/>
      <c r="E930" s="107"/>
      <c r="F930" s="107"/>
      <c r="G930" s="479"/>
      <c r="H930" s="107"/>
      <c r="I930" s="107"/>
      <c r="J930" s="107"/>
      <c r="K930" s="107"/>
      <c r="L930" s="107"/>
      <c r="M930" s="109"/>
      <c r="N930" s="109"/>
      <c r="O930" s="107"/>
      <c r="P930" s="107"/>
      <c r="Q930" s="107"/>
      <c r="R930" s="107"/>
      <c r="S930" s="107"/>
      <c r="T930" s="107"/>
      <c r="U930" s="107"/>
      <c r="V930" s="107"/>
      <c r="W930" s="107"/>
      <c r="X930" s="107"/>
      <c r="Y930" s="107"/>
      <c r="Z930" s="107"/>
    </row>
    <row r="931" spans="1:26" ht="15.75" customHeight="1">
      <c r="A931" s="107"/>
      <c r="B931" s="107"/>
      <c r="C931" s="107"/>
      <c r="D931" s="107"/>
      <c r="E931" s="107"/>
      <c r="F931" s="107"/>
      <c r="G931" s="479"/>
      <c r="H931" s="107"/>
      <c r="I931" s="107"/>
      <c r="J931" s="107"/>
      <c r="K931" s="107"/>
      <c r="L931" s="107"/>
      <c r="M931" s="109"/>
      <c r="N931" s="109"/>
      <c r="O931" s="107"/>
      <c r="P931" s="107"/>
      <c r="Q931" s="107"/>
      <c r="R931" s="107"/>
      <c r="S931" s="107"/>
      <c r="T931" s="107"/>
      <c r="U931" s="107"/>
      <c r="V931" s="107"/>
      <c r="W931" s="107"/>
      <c r="X931" s="107"/>
      <c r="Y931" s="107"/>
      <c r="Z931" s="107"/>
    </row>
    <row r="932" spans="1:26" ht="15.75" customHeight="1">
      <c r="A932" s="107"/>
      <c r="B932" s="107"/>
      <c r="C932" s="107"/>
      <c r="D932" s="107"/>
      <c r="E932" s="107"/>
      <c r="F932" s="107"/>
      <c r="G932" s="479"/>
      <c r="H932" s="107"/>
      <c r="I932" s="107"/>
      <c r="J932" s="107"/>
      <c r="K932" s="107"/>
      <c r="L932" s="107"/>
      <c r="M932" s="109"/>
      <c r="N932" s="109"/>
      <c r="O932" s="107"/>
      <c r="P932" s="107"/>
      <c r="Q932" s="107"/>
      <c r="R932" s="107"/>
      <c r="S932" s="107"/>
      <c r="T932" s="107"/>
      <c r="U932" s="107"/>
      <c r="V932" s="107"/>
      <c r="W932" s="107"/>
      <c r="X932" s="107"/>
      <c r="Y932" s="107"/>
      <c r="Z932" s="107"/>
    </row>
    <row r="933" spans="1:26" ht="15.75" customHeight="1">
      <c r="A933" s="107"/>
      <c r="B933" s="107"/>
      <c r="C933" s="107"/>
      <c r="D933" s="107"/>
      <c r="E933" s="107"/>
      <c r="F933" s="107"/>
      <c r="G933" s="479"/>
      <c r="H933" s="107"/>
      <c r="I933" s="107"/>
      <c r="J933" s="107"/>
      <c r="K933" s="107"/>
      <c r="L933" s="107"/>
      <c r="M933" s="109"/>
      <c r="N933" s="109"/>
      <c r="O933" s="107"/>
      <c r="P933" s="107"/>
      <c r="Q933" s="107"/>
      <c r="R933" s="107"/>
      <c r="S933" s="107"/>
      <c r="T933" s="107"/>
      <c r="U933" s="107"/>
      <c r="V933" s="107"/>
      <c r="W933" s="107"/>
      <c r="X933" s="107"/>
      <c r="Y933" s="107"/>
      <c r="Z933" s="107"/>
    </row>
    <row r="934" spans="1:26" ht="15.75" customHeight="1">
      <c r="A934" s="107"/>
      <c r="B934" s="107"/>
      <c r="C934" s="107"/>
      <c r="D934" s="107"/>
      <c r="E934" s="107"/>
      <c r="F934" s="107"/>
      <c r="G934" s="479"/>
      <c r="H934" s="107"/>
      <c r="I934" s="107"/>
      <c r="J934" s="107"/>
      <c r="K934" s="107"/>
      <c r="L934" s="107"/>
      <c r="M934" s="109"/>
      <c r="N934" s="109"/>
      <c r="O934" s="107"/>
      <c r="P934" s="107"/>
      <c r="Q934" s="107"/>
      <c r="R934" s="107"/>
      <c r="S934" s="107"/>
      <c r="T934" s="107"/>
      <c r="U934" s="107"/>
      <c r="V934" s="107"/>
      <c r="W934" s="107"/>
      <c r="X934" s="107"/>
      <c r="Y934" s="107"/>
      <c r="Z934" s="107"/>
    </row>
    <row r="935" spans="1:26" ht="15.75" customHeight="1">
      <c r="A935" s="107"/>
      <c r="B935" s="107"/>
      <c r="C935" s="107"/>
      <c r="D935" s="107"/>
      <c r="E935" s="107"/>
      <c r="F935" s="107"/>
      <c r="G935" s="479"/>
      <c r="H935" s="107"/>
      <c r="I935" s="107"/>
      <c r="J935" s="107"/>
      <c r="K935" s="107"/>
      <c r="L935" s="107"/>
      <c r="M935" s="109"/>
      <c r="N935" s="109"/>
      <c r="O935" s="107"/>
      <c r="P935" s="107"/>
      <c r="Q935" s="107"/>
      <c r="R935" s="107"/>
      <c r="S935" s="107"/>
      <c r="T935" s="107"/>
      <c r="U935" s="107"/>
      <c r="V935" s="107"/>
      <c r="W935" s="107"/>
      <c r="X935" s="107"/>
      <c r="Y935" s="107"/>
      <c r="Z935" s="107"/>
    </row>
    <row r="936" spans="1:26" ht="15.75" customHeight="1">
      <c r="A936" s="107"/>
      <c r="B936" s="107"/>
      <c r="C936" s="107"/>
      <c r="D936" s="107"/>
      <c r="E936" s="107"/>
      <c r="F936" s="107"/>
      <c r="G936" s="479"/>
      <c r="H936" s="107"/>
      <c r="I936" s="107"/>
      <c r="J936" s="107"/>
      <c r="K936" s="107"/>
      <c r="L936" s="107"/>
      <c r="M936" s="109"/>
      <c r="N936" s="109"/>
      <c r="O936" s="107"/>
      <c r="P936" s="107"/>
      <c r="Q936" s="107"/>
      <c r="R936" s="107"/>
      <c r="S936" s="107"/>
      <c r="T936" s="107"/>
      <c r="U936" s="107"/>
      <c r="V936" s="107"/>
      <c r="W936" s="107"/>
      <c r="X936" s="107"/>
      <c r="Y936" s="107"/>
      <c r="Z936" s="107"/>
    </row>
    <row r="937" spans="1:26" ht="15.75" customHeight="1">
      <c r="A937" s="107"/>
      <c r="B937" s="107"/>
      <c r="C937" s="107"/>
      <c r="D937" s="107"/>
      <c r="E937" s="107"/>
      <c r="F937" s="107"/>
      <c r="G937" s="479"/>
      <c r="H937" s="107"/>
      <c r="I937" s="107"/>
      <c r="J937" s="107"/>
      <c r="K937" s="107"/>
      <c r="L937" s="107"/>
      <c r="M937" s="109"/>
      <c r="N937" s="109"/>
      <c r="O937" s="107"/>
      <c r="P937" s="107"/>
      <c r="Q937" s="107"/>
      <c r="R937" s="107"/>
      <c r="S937" s="107"/>
      <c r="T937" s="107"/>
      <c r="U937" s="107"/>
      <c r="V937" s="107"/>
      <c r="W937" s="107"/>
      <c r="X937" s="107"/>
      <c r="Y937" s="107"/>
      <c r="Z937" s="107"/>
    </row>
    <row r="938" spans="1:26" ht="15.75" customHeight="1">
      <c r="A938" s="107"/>
      <c r="B938" s="107"/>
      <c r="C938" s="107"/>
      <c r="D938" s="107"/>
      <c r="E938" s="107"/>
      <c r="F938" s="107"/>
      <c r="G938" s="479"/>
      <c r="H938" s="107"/>
      <c r="I938" s="107"/>
      <c r="J938" s="107"/>
      <c r="K938" s="107"/>
      <c r="L938" s="107"/>
      <c r="M938" s="109"/>
      <c r="N938" s="109"/>
      <c r="O938" s="107"/>
      <c r="P938" s="107"/>
      <c r="Q938" s="107"/>
      <c r="R938" s="107"/>
      <c r="S938" s="107"/>
      <c r="T938" s="107"/>
      <c r="U938" s="107"/>
      <c r="V938" s="107"/>
      <c r="W938" s="107"/>
      <c r="X938" s="107"/>
      <c r="Y938" s="107"/>
      <c r="Z938" s="107"/>
    </row>
    <row r="939" spans="1:26" ht="15.75" customHeight="1">
      <c r="A939" s="107"/>
      <c r="B939" s="107"/>
      <c r="C939" s="107"/>
      <c r="D939" s="107"/>
      <c r="E939" s="107"/>
      <c r="F939" s="107"/>
      <c r="G939" s="479"/>
      <c r="H939" s="107"/>
      <c r="I939" s="107"/>
      <c r="J939" s="107"/>
      <c r="K939" s="107"/>
      <c r="L939" s="107"/>
      <c r="M939" s="109"/>
      <c r="N939" s="109"/>
      <c r="O939" s="107"/>
      <c r="P939" s="107"/>
      <c r="Q939" s="107"/>
      <c r="R939" s="107"/>
      <c r="S939" s="107"/>
      <c r="T939" s="107"/>
      <c r="U939" s="107"/>
      <c r="V939" s="107"/>
      <c r="W939" s="107"/>
      <c r="X939" s="107"/>
      <c r="Y939" s="107"/>
      <c r="Z939" s="107"/>
    </row>
    <row r="940" spans="1:26" ht="15.75" customHeight="1">
      <c r="A940" s="107"/>
      <c r="B940" s="107"/>
      <c r="C940" s="107"/>
      <c r="D940" s="107"/>
      <c r="E940" s="107"/>
      <c r="F940" s="107"/>
      <c r="G940" s="479"/>
      <c r="H940" s="107"/>
      <c r="I940" s="107"/>
      <c r="J940" s="107"/>
      <c r="K940" s="107"/>
      <c r="L940" s="107"/>
      <c r="M940" s="109"/>
      <c r="N940" s="109"/>
      <c r="O940" s="107"/>
      <c r="P940" s="107"/>
      <c r="Q940" s="107"/>
      <c r="R940" s="107"/>
      <c r="S940" s="107"/>
      <c r="T940" s="107"/>
      <c r="U940" s="107"/>
      <c r="V940" s="107"/>
      <c r="W940" s="107"/>
      <c r="X940" s="107"/>
      <c r="Y940" s="107"/>
      <c r="Z940" s="107"/>
    </row>
    <row r="941" spans="1:26" ht="15.75" customHeight="1">
      <c r="A941" s="107"/>
      <c r="B941" s="107"/>
      <c r="C941" s="107"/>
      <c r="D941" s="107"/>
      <c r="E941" s="107"/>
      <c r="F941" s="107"/>
      <c r="G941" s="479"/>
      <c r="H941" s="107"/>
      <c r="I941" s="107"/>
      <c r="J941" s="107"/>
      <c r="K941" s="107"/>
      <c r="L941" s="107"/>
      <c r="M941" s="109"/>
      <c r="N941" s="109"/>
      <c r="O941" s="107"/>
      <c r="P941" s="107"/>
      <c r="Q941" s="107"/>
      <c r="R941" s="107"/>
      <c r="S941" s="107"/>
      <c r="T941" s="107"/>
      <c r="U941" s="107"/>
      <c r="V941" s="107"/>
      <c r="W941" s="107"/>
      <c r="X941" s="107"/>
      <c r="Y941" s="107"/>
      <c r="Z941" s="107"/>
    </row>
    <row r="942" spans="1:26" ht="15.75" customHeight="1">
      <c r="A942" s="107"/>
      <c r="B942" s="107"/>
      <c r="C942" s="107"/>
      <c r="D942" s="107"/>
      <c r="E942" s="107"/>
      <c r="F942" s="107"/>
      <c r="G942" s="479"/>
      <c r="H942" s="107"/>
      <c r="I942" s="107"/>
      <c r="J942" s="107"/>
      <c r="K942" s="107"/>
      <c r="L942" s="107"/>
      <c r="M942" s="109"/>
      <c r="N942" s="109"/>
      <c r="O942" s="107"/>
      <c r="P942" s="107"/>
      <c r="Q942" s="107"/>
      <c r="R942" s="107"/>
      <c r="S942" s="107"/>
      <c r="T942" s="107"/>
      <c r="U942" s="107"/>
      <c r="V942" s="107"/>
      <c r="W942" s="107"/>
      <c r="X942" s="107"/>
      <c r="Y942" s="107"/>
      <c r="Z942" s="107"/>
    </row>
    <row r="943" spans="1:26" ht="15.75" customHeight="1">
      <c r="A943" s="107"/>
      <c r="B943" s="107"/>
      <c r="C943" s="107"/>
      <c r="D943" s="107"/>
      <c r="E943" s="107"/>
      <c r="F943" s="107"/>
      <c r="G943" s="479"/>
      <c r="H943" s="107"/>
      <c r="I943" s="107"/>
      <c r="J943" s="107"/>
      <c r="K943" s="107"/>
      <c r="L943" s="107"/>
      <c r="M943" s="109"/>
      <c r="N943" s="109"/>
      <c r="O943" s="107"/>
      <c r="P943" s="107"/>
      <c r="Q943" s="107"/>
      <c r="R943" s="107"/>
      <c r="S943" s="107"/>
      <c r="T943" s="107"/>
      <c r="U943" s="107"/>
      <c r="V943" s="107"/>
      <c r="W943" s="107"/>
      <c r="X943" s="107"/>
      <c r="Y943" s="107"/>
      <c r="Z943" s="107"/>
    </row>
    <row r="944" spans="1:26" ht="15.75" customHeight="1">
      <c r="A944" s="107"/>
      <c r="B944" s="107"/>
      <c r="C944" s="107"/>
      <c r="D944" s="107"/>
      <c r="E944" s="107"/>
      <c r="F944" s="107"/>
      <c r="G944" s="479"/>
      <c r="H944" s="107"/>
      <c r="I944" s="107"/>
      <c r="J944" s="107"/>
      <c r="K944" s="107"/>
      <c r="L944" s="107"/>
      <c r="M944" s="109"/>
      <c r="N944" s="109"/>
      <c r="O944" s="107"/>
      <c r="P944" s="107"/>
      <c r="Q944" s="107"/>
      <c r="R944" s="107"/>
      <c r="S944" s="107"/>
      <c r="T944" s="107"/>
      <c r="U944" s="107"/>
      <c r="V944" s="107"/>
      <c r="W944" s="107"/>
      <c r="X944" s="107"/>
      <c r="Y944" s="107"/>
      <c r="Z944" s="107"/>
    </row>
    <row r="945" spans="1:26" ht="15.75" customHeight="1">
      <c r="A945" s="107"/>
      <c r="B945" s="107"/>
      <c r="C945" s="107"/>
      <c r="D945" s="107"/>
      <c r="E945" s="107"/>
      <c r="F945" s="107"/>
      <c r="G945" s="479"/>
      <c r="H945" s="107"/>
      <c r="I945" s="107"/>
      <c r="J945" s="107"/>
      <c r="K945" s="107"/>
      <c r="L945" s="107"/>
      <c r="M945" s="109"/>
      <c r="N945" s="109"/>
      <c r="O945" s="107"/>
      <c r="P945" s="107"/>
      <c r="Q945" s="107"/>
      <c r="R945" s="107"/>
      <c r="S945" s="107"/>
      <c r="T945" s="107"/>
      <c r="U945" s="107"/>
      <c r="V945" s="107"/>
      <c r="W945" s="107"/>
      <c r="X945" s="107"/>
      <c r="Y945" s="107"/>
      <c r="Z945" s="107"/>
    </row>
    <row r="946" spans="1:26" ht="15.75" customHeight="1">
      <c r="A946" s="107"/>
      <c r="B946" s="107"/>
      <c r="C946" s="107"/>
      <c r="D946" s="107"/>
      <c r="E946" s="107"/>
      <c r="F946" s="107"/>
      <c r="G946" s="479"/>
      <c r="H946" s="107"/>
      <c r="I946" s="107"/>
      <c r="J946" s="107"/>
      <c r="K946" s="107"/>
      <c r="L946" s="107"/>
      <c r="M946" s="109"/>
      <c r="N946" s="109"/>
      <c r="O946" s="107"/>
      <c r="P946" s="107"/>
      <c r="Q946" s="107"/>
      <c r="R946" s="107"/>
      <c r="S946" s="107"/>
      <c r="T946" s="107"/>
      <c r="U946" s="107"/>
      <c r="V946" s="107"/>
      <c r="W946" s="107"/>
      <c r="X946" s="107"/>
      <c r="Y946" s="107"/>
      <c r="Z946" s="107"/>
    </row>
    <row r="947" spans="1:26" ht="15.75" customHeight="1">
      <c r="A947" s="107"/>
      <c r="B947" s="107"/>
      <c r="C947" s="107"/>
      <c r="D947" s="107"/>
      <c r="E947" s="107"/>
      <c r="F947" s="107"/>
      <c r="G947" s="479"/>
      <c r="H947" s="107"/>
      <c r="I947" s="107"/>
      <c r="J947" s="107"/>
      <c r="K947" s="107"/>
      <c r="L947" s="107"/>
      <c r="M947" s="109"/>
      <c r="N947" s="109"/>
      <c r="O947" s="107"/>
      <c r="P947" s="107"/>
      <c r="Q947" s="107"/>
      <c r="R947" s="107"/>
      <c r="S947" s="107"/>
      <c r="T947" s="107"/>
      <c r="U947" s="107"/>
      <c r="V947" s="107"/>
      <c r="W947" s="107"/>
      <c r="X947" s="107"/>
      <c r="Y947" s="107"/>
      <c r="Z947" s="107"/>
    </row>
    <row r="948" spans="1:26" ht="15.75" customHeight="1">
      <c r="A948" s="107"/>
      <c r="B948" s="107"/>
      <c r="C948" s="107"/>
      <c r="D948" s="107"/>
      <c r="E948" s="107"/>
      <c r="F948" s="107"/>
      <c r="G948" s="479"/>
      <c r="H948" s="107"/>
      <c r="I948" s="107"/>
      <c r="J948" s="107"/>
      <c r="K948" s="107"/>
      <c r="L948" s="107"/>
      <c r="M948" s="109"/>
      <c r="N948" s="109"/>
      <c r="O948" s="107"/>
      <c r="P948" s="107"/>
      <c r="Q948" s="107"/>
      <c r="R948" s="107"/>
      <c r="S948" s="107"/>
      <c r="T948" s="107"/>
      <c r="U948" s="107"/>
      <c r="V948" s="107"/>
      <c r="W948" s="107"/>
      <c r="X948" s="107"/>
      <c r="Y948" s="107"/>
      <c r="Z948" s="107"/>
    </row>
    <row r="949" spans="1:26" ht="15.75" customHeight="1">
      <c r="A949" s="107"/>
      <c r="B949" s="107"/>
      <c r="C949" s="107"/>
      <c r="D949" s="107"/>
      <c r="E949" s="107"/>
      <c r="F949" s="107"/>
      <c r="G949" s="479"/>
      <c r="H949" s="107"/>
      <c r="I949" s="107"/>
      <c r="J949" s="107"/>
      <c r="K949" s="107"/>
      <c r="L949" s="107"/>
      <c r="M949" s="109"/>
      <c r="N949" s="109"/>
      <c r="O949" s="107"/>
      <c r="P949" s="107"/>
      <c r="Q949" s="107"/>
      <c r="R949" s="107"/>
      <c r="S949" s="107"/>
      <c r="T949" s="107"/>
      <c r="U949" s="107"/>
      <c r="V949" s="107"/>
      <c r="W949" s="107"/>
      <c r="X949" s="107"/>
      <c r="Y949" s="107"/>
      <c r="Z949" s="107"/>
    </row>
    <row r="950" spans="1:26" ht="15.75" customHeight="1">
      <c r="A950" s="107"/>
      <c r="B950" s="107"/>
      <c r="C950" s="107"/>
      <c r="D950" s="107"/>
      <c r="E950" s="107"/>
      <c r="F950" s="107"/>
      <c r="G950" s="479"/>
      <c r="H950" s="107"/>
      <c r="I950" s="107"/>
      <c r="J950" s="107"/>
      <c r="K950" s="107"/>
      <c r="L950" s="107"/>
      <c r="M950" s="109"/>
      <c r="N950" s="109"/>
      <c r="O950" s="107"/>
      <c r="P950" s="107"/>
      <c r="Q950" s="107"/>
      <c r="R950" s="107"/>
      <c r="S950" s="107"/>
      <c r="T950" s="107"/>
      <c r="U950" s="107"/>
      <c r="V950" s="107"/>
      <c r="W950" s="107"/>
      <c r="X950" s="107"/>
      <c r="Y950" s="107"/>
      <c r="Z950" s="107"/>
    </row>
    <row r="951" spans="1:26" ht="15.75" customHeight="1">
      <c r="A951" s="107"/>
      <c r="B951" s="107"/>
      <c r="C951" s="107"/>
      <c r="D951" s="107"/>
      <c r="E951" s="107"/>
      <c r="F951" s="107"/>
      <c r="G951" s="479"/>
      <c r="H951" s="107"/>
      <c r="I951" s="107"/>
      <c r="J951" s="107"/>
      <c r="K951" s="107"/>
      <c r="L951" s="107"/>
      <c r="M951" s="109"/>
      <c r="N951" s="109"/>
      <c r="O951" s="107"/>
      <c r="P951" s="107"/>
      <c r="Q951" s="107"/>
      <c r="R951" s="107"/>
      <c r="S951" s="107"/>
      <c r="T951" s="107"/>
      <c r="U951" s="107"/>
      <c r="V951" s="107"/>
      <c r="W951" s="107"/>
      <c r="X951" s="107"/>
      <c r="Y951" s="107"/>
      <c r="Z951" s="107"/>
    </row>
    <row r="952" spans="1:26" ht="15.75" customHeight="1">
      <c r="A952" s="107"/>
      <c r="B952" s="107"/>
      <c r="C952" s="107"/>
      <c r="D952" s="107"/>
      <c r="E952" s="107"/>
      <c r="F952" s="107"/>
      <c r="G952" s="479"/>
      <c r="H952" s="107"/>
      <c r="I952" s="107"/>
      <c r="J952" s="107"/>
      <c r="K952" s="107"/>
      <c r="L952" s="107"/>
      <c r="M952" s="109"/>
      <c r="N952" s="109"/>
      <c r="O952" s="107"/>
      <c r="P952" s="107"/>
      <c r="Q952" s="107"/>
      <c r="R952" s="107"/>
      <c r="S952" s="107"/>
      <c r="T952" s="107"/>
      <c r="U952" s="107"/>
      <c r="V952" s="107"/>
      <c r="W952" s="107"/>
      <c r="X952" s="107"/>
      <c r="Y952" s="107"/>
      <c r="Z952" s="107"/>
    </row>
    <row r="953" spans="1:26" ht="15.75" customHeight="1">
      <c r="A953" s="107"/>
      <c r="B953" s="107"/>
      <c r="C953" s="107"/>
      <c r="D953" s="107"/>
      <c r="E953" s="107"/>
      <c r="F953" s="107"/>
      <c r="G953" s="479"/>
      <c r="H953" s="107"/>
      <c r="I953" s="107"/>
      <c r="J953" s="107"/>
      <c r="K953" s="107"/>
      <c r="L953" s="107"/>
      <c r="M953" s="109"/>
      <c r="N953" s="109"/>
      <c r="O953" s="107"/>
      <c r="P953" s="107"/>
      <c r="Q953" s="107"/>
      <c r="R953" s="107"/>
      <c r="S953" s="107"/>
      <c r="T953" s="107"/>
      <c r="U953" s="107"/>
      <c r="V953" s="107"/>
      <c r="W953" s="107"/>
      <c r="X953" s="107"/>
      <c r="Y953" s="107"/>
      <c r="Z953" s="107"/>
    </row>
    <row r="954" spans="1:26" ht="15.75" customHeight="1">
      <c r="A954" s="107"/>
      <c r="B954" s="107"/>
      <c r="C954" s="107"/>
      <c r="D954" s="107"/>
      <c r="E954" s="107"/>
      <c r="F954" s="107"/>
      <c r="G954" s="479"/>
      <c r="H954" s="107"/>
      <c r="I954" s="107"/>
      <c r="J954" s="107"/>
      <c r="K954" s="107"/>
      <c r="L954" s="107"/>
      <c r="M954" s="109"/>
      <c r="N954" s="109"/>
      <c r="O954" s="107"/>
      <c r="P954" s="107"/>
      <c r="Q954" s="107"/>
      <c r="R954" s="107"/>
      <c r="S954" s="107"/>
      <c r="T954" s="107"/>
      <c r="U954" s="107"/>
      <c r="V954" s="107"/>
      <c r="W954" s="107"/>
      <c r="X954" s="107"/>
      <c r="Y954" s="107"/>
      <c r="Z954" s="107"/>
    </row>
    <row r="955" spans="1:26" ht="15.75" customHeight="1">
      <c r="A955" s="107"/>
      <c r="B955" s="107"/>
      <c r="C955" s="107"/>
      <c r="D955" s="107"/>
      <c r="E955" s="107"/>
      <c r="F955" s="107"/>
      <c r="G955" s="479"/>
      <c r="H955" s="107"/>
      <c r="I955" s="107"/>
      <c r="J955" s="107"/>
      <c r="K955" s="107"/>
      <c r="L955" s="107"/>
      <c r="M955" s="109"/>
      <c r="N955" s="109"/>
      <c r="O955" s="107"/>
      <c r="P955" s="107"/>
      <c r="Q955" s="107"/>
      <c r="R955" s="107"/>
      <c r="S955" s="107"/>
      <c r="T955" s="107"/>
      <c r="U955" s="107"/>
      <c r="V955" s="107"/>
      <c r="W955" s="107"/>
      <c r="X955" s="107"/>
      <c r="Y955" s="107"/>
      <c r="Z955" s="107"/>
    </row>
    <row r="956" spans="1:26" ht="15.75" customHeight="1">
      <c r="A956" s="107"/>
      <c r="B956" s="107"/>
      <c r="C956" s="107"/>
      <c r="D956" s="107"/>
      <c r="E956" s="107"/>
      <c r="F956" s="107"/>
      <c r="G956" s="479"/>
      <c r="H956" s="107"/>
      <c r="I956" s="107"/>
      <c r="J956" s="107"/>
      <c r="K956" s="107"/>
      <c r="L956" s="107"/>
      <c r="M956" s="109"/>
      <c r="N956" s="109"/>
      <c r="O956" s="107"/>
      <c r="P956" s="107"/>
      <c r="Q956" s="107"/>
      <c r="R956" s="107"/>
      <c r="S956" s="107"/>
      <c r="T956" s="107"/>
      <c r="U956" s="107"/>
      <c r="V956" s="107"/>
      <c r="W956" s="107"/>
      <c r="X956" s="107"/>
      <c r="Y956" s="107"/>
      <c r="Z956" s="107"/>
    </row>
    <row r="957" spans="1:26" ht="15.75" customHeight="1">
      <c r="A957" s="107"/>
      <c r="B957" s="107"/>
      <c r="C957" s="107"/>
      <c r="D957" s="107"/>
      <c r="E957" s="107"/>
      <c r="F957" s="107"/>
      <c r="G957" s="479"/>
      <c r="H957" s="107"/>
      <c r="I957" s="107"/>
      <c r="J957" s="107"/>
      <c r="K957" s="107"/>
      <c r="L957" s="107"/>
      <c r="M957" s="109"/>
      <c r="N957" s="109"/>
      <c r="O957" s="107"/>
      <c r="P957" s="107"/>
      <c r="Q957" s="107"/>
      <c r="R957" s="107"/>
      <c r="S957" s="107"/>
      <c r="T957" s="107"/>
      <c r="U957" s="107"/>
      <c r="V957" s="107"/>
      <c r="W957" s="107"/>
      <c r="X957" s="107"/>
      <c r="Y957" s="107"/>
      <c r="Z957" s="107"/>
    </row>
    <row r="958" spans="1:26" ht="15.75" customHeight="1">
      <c r="A958" s="107"/>
      <c r="B958" s="107"/>
      <c r="C958" s="107"/>
      <c r="D958" s="107"/>
      <c r="E958" s="107"/>
      <c r="F958" s="107"/>
      <c r="G958" s="479"/>
      <c r="H958" s="107"/>
      <c r="I958" s="107"/>
      <c r="J958" s="107"/>
      <c r="K958" s="107"/>
      <c r="L958" s="107"/>
      <c r="M958" s="109"/>
      <c r="N958" s="109"/>
      <c r="O958" s="107"/>
      <c r="P958" s="107"/>
      <c r="Q958" s="107"/>
      <c r="R958" s="107"/>
      <c r="S958" s="107"/>
      <c r="T958" s="107"/>
      <c r="U958" s="107"/>
      <c r="V958" s="107"/>
      <c r="W958" s="107"/>
      <c r="X958" s="107"/>
      <c r="Y958" s="107"/>
      <c r="Z958" s="107"/>
    </row>
    <row r="959" spans="1:26" ht="15.75" customHeight="1">
      <c r="A959" s="107"/>
      <c r="B959" s="107"/>
      <c r="C959" s="107"/>
      <c r="D959" s="107"/>
      <c r="E959" s="107"/>
      <c r="F959" s="107"/>
      <c r="G959" s="479"/>
      <c r="H959" s="107"/>
      <c r="I959" s="107"/>
      <c r="J959" s="107"/>
      <c r="K959" s="107"/>
      <c r="L959" s="107"/>
      <c r="M959" s="109"/>
      <c r="N959" s="109"/>
      <c r="O959" s="107"/>
      <c r="P959" s="107"/>
      <c r="Q959" s="107"/>
      <c r="R959" s="107"/>
      <c r="S959" s="107"/>
      <c r="T959" s="107"/>
      <c r="U959" s="107"/>
      <c r="V959" s="107"/>
      <c r="W959" s="107"/>
      <c r="X959" s="107"/>
      <c r="Y959" s="107"/>
      <c r="Z959" s="107"/>
    </row>
    <row r="960" spans="1:26" ht="15.75" customHeight="1">
      <c r="A960" s="107"/>
      <c r="B960" s="107"/>
      <c r="C960" s="107"/>
      <c r="D960" s="107"/>
      <c r="E960" s="107"/>
      <c r="F960" s="107"/>
      <c r="G960" s="479"/>
      <c r="H960" s="107"/>
      <c r="I960" s="107"/>
      <c r="J960" s="107"/>
      <c r="K960" s="107"/>
      <c r="L960" s="107"/>
      <c r="M960" s="109"/>
      <c r="N960" s="109"/>
      <c r="O960" s="107"/>
      <c r="P960" s="107"/>
      <c r="Q960" s="107"/>
      <c r="R960" s="107"/>
      <c r="S960" s="107"/>
      <c r="T960" s="107"/>
      <c r="U960" s="107"/>
      <c r="V960" s="107"/>
      <c r="W960" s="107"/>
      <c r="X960" s="107"/>
      <c r="Y960" s="107"/>
      <c r="Z960" s="107"/>
    </row>
    <row r="961" spans="1:26" ht="15.75" customHeight="1">
      <c r="A961" s="107"/>
      <c r="B961" s="107"/>
      <c r="C961" s="107"/>
      <c r="D961" s="107"/>
      <c r="E961" s="107"/>
      <c r="F961" s="107"/>
      <c r="G961" s="479"/>
      <c r="H961" s="107"/>
      <c r="I961" s="107"/>
      <c r="J961" s="107"/>
      <c r="K961" s="107"/>
      <c r="L961" s="107"/>
      <c r="M961" s="109"/>
      <c r="N961" s="109"/>
      <c r="O961" s="107"/>
      <c r="P961" s="107"/>
      <c r="Q961" s="107"/>
      <c r="R961" s="107"/>
      <c r="S961" s="107"/>
      <c r="T961" s="107"/>
      <c r="U961" s="107"/>
      <c r="V961" s="107"/>
      <c r="W961" s="107"/>
      <c r="X961" s="107"/>
      <c r="Y961" s="107"/>
      <c r="Z961" s="107"/>
    </row>
    <row r="962" spans="1:26" ht="15.75" customHeight="1">
      <c r="A962" s="107"/>
      <c r="B962" s="107"/>
      <c r="C962" s="107"/>
      <c r="D962" s="107"/>
      <c r="E962" s="107"/>
      <c r="F962" s="107"/>
      <c r="G962" s="479"/>
      <c r="H962" s="107"/>
      <c r="I962" s="107"/>
      <c r="J962" s="107"/>
      <c r="K962" s="107"/>
      <c r="L962" s="107"/>
      <c r="M962" s="109"/>
      <c r="N962" s="109"/>
      <c r="O962" s="107"/>
      <c r="P962" s="107"/>
      <c r="Q962" s="107"/>
      <c r="R962" s="107"/>
      <c r="S962" s="107"/>
      <c r="T962" s="107"/>
      <c r="U962" s="107"/>
      <c r="V962" s="107"/>
      <c r="W962" s="107"/>
      <c r="X962" s="107"/>
      <c r="Y962" s="107"/>
      <c r="Z962" s="107"/>
    </row>
    <row r="963" spans="1:26" ht="15.75" customHeight="1">
      <c r="A963" s="107"/>
      <c r="B963" s="107"/>
      <c r="C963" s="107"/>
      <c r="D963" s="107"/>
      <c r="E963" s="107"/>
      <c r="F963" s="107"/>
      <c r="G963" s="479"/>
      <c r="H963" s="107"/>
      <c r="I963" s="107"/>
      <c r="J963" s="107"/>
      <c r="K963" s="107"/>
      <c r="L963" s="107"/>
      <c r="M963" s="109"/>
      <c r="N963" s="109"/>
      <c r="O963" s="107"/>
      <c r="P963" s="107"/>
      <c r="Q963" s="107"/>
      <c r="R963" s="107"/>
      <c r="S963" s="107"/>
      <c r="T963" s="107"/>
      <c r="U963" s="107"/>
      <c r="V963" s="107"/>
      <c r="W963" s="107"/>
      <c r="X963" s="107"/>
      <c r="Y963" s="107"/>
      <c r="Z963" s="107"/>
    </row>
    <row r="964" spans="1:26" ht="15.75" customHeight="1">
      <c r="A964" s="107"/>
      <c r="B964" s="107"/>
      <c r="C964" s="107"/>
      <c r="D964" s="107"/>
      <c r="E964" s="107"/>
      <c r="F964" s="107"/>
      <c r="G964" s="479"/>
      <c r="H964" s="107"/>
      <c r="I964" s="107"/>
      <c r="J964" s="107"/>
      <c r="K964" s="107"/>
      <c r="L964" s="107"/>
      <c r="M964" s="109"/>
      <c r="N964" s="109"/>
      <c r="O964" s="107"/>
      <c r="P964" s="107"/>
      <c r="Q964" s="107"/>
      <c r="R964" s="107"/>
      <c r="S964" s="107"/>
      <c r="T964" s="107"/>
      <c r="U964" s="107"/>
      <c r="V964" s="107"/>
      <c r="W964" s="107"/>
      <c r="X964" s="107"/>
      <c r="Y964" s="107"/>
      <c r="Z964" s="107"/>
    </row>
    <row r="965" spans="1:26" ht="15.75" customHeight="1">
      <c r="A965" s="107"/>
      <c r="B965" s="107"/>
      <c r="C965" s="107"/>
      <c r="D965" s="107"/>
      <c r="E965" s="107"/>
      <c r="F965" s="107"/>
      <c r="G965" s="479"/>
      <c r="H965" s="107"/>
      <c r="I965" s="107"/>
      <c r="J965" s="107"/>
      <c r="K965" s="107"/>
      <c r="L965" s="107"/>
      <c r="M965" s="109"/>
      <c r="N965" s="109"/>
      <c r="O965" s="107"/>
      <c r="P965" s="107"/>
      <c r="Q965" s="107"/>
      <c r="R965" s="107"/>
      <c r="S965" s="107"/>
      <c r="T965" s="107"/>
      <c r="U965" s="107"/>
      <c r="V965" s="107"/>
      <c r="W965" s="107"/>
      <c r="X965" s="107"/>
      <c r="Y965" s="107"/>
      <c r="Z965" s="107"/>
    </row>
    <row r="966" spans="1:26" ht="15.75" customHeight="1">
      <c r="A966" s="107"/>
      <c r="B966" s="107"/>
      <c r="C966" s="107"/>
      <c r="D966" s="107"/>
      <c r="E966" s="107"/>
      <c r="F966" s="107"/>
      <c r="G966" s="479"/>
      <c r="H966" s="107"/>
      <c r="I966" s="107"/>
      <c r="J966" s="107"/>
      <c r="K966" s="107"/>
      <c r="L966" s="107"/>
      <c r="M966" s="109"/>
      <c r="N966" s="109"/>
      <c r="O966" s="107"/>
      <c r="P966" s="107"/>
      <c r="Q966" s="107"/>
      <c r="R966" s="107"/>
      <c r="S966" s="107"/>
      <c r="T966" s="107"/>
      <c r="U966" s="107"/>
      <c r="V966" s="107"/>
      <c r="W966" s="107"/>
      <c r="X966" s="107"/>
      <c r="Y966" s="107"/>
      <c r="Z966" s="107"/>
    </row>
    <row r="967" spans="1:26" ht="15.75" customHeight="1">
      <c r="A967" s="107"/>
      <c r="B967" s="107"/>
      <c r="C967" s="107"/>
      <c r="D967" s="107"/>
      <c r="E967" s="107"/>
      <c r="F967" s="107"/>
      <c r="G967" s="479"/>
      <c r="H967" s="107"/>
      <c r="I967" s="107"/>
      <c r="J967" s="107"/>
      <c r="K967" s="107"/>
      <c r="L967" s="107"/>
      <c r="M967" s="109"/>
      <c r="N967" s="109"/>
      <c r="O967" s="107"/>
      <c r="P967" s="107"/>
      <c r="Q967" s="107"/>
      <c r="R967" s="107"/>
      <c r="S967" s="107"/>
      <c r="T967" s="107"/>
      <c r="U967" s="107"/>
      <c r="V967" s="107"/>
      <c r="W967" s="107"/>
      <c r="X967" s="107"/>
      <c r="Y967" s="107"/>
      <c r="Z967" s="107"/>
    </row>
    <row r="968" spans="1:26" ht="15.75" customHeight="1">
      <c r="A968" s="107"/>
      <c r="B968" s="107"/>
      <c r="C968" s="107"/>
      <c r="D968" s="107"/>
      <c r="E968" s="107"/>
      <c r="F968" s="107"/>
      <c r="G968" s="479"/>
      <c r="H968" s="107"/>
      <c r="I968" s="107"/>
      <c r="J968" s="107"/>
      <c r="K968" s="107"/>
      <c r="L968" s="107"/>
      <c r="M968" s="109"/>
      <c r="N968" s="109"/>
      <c r="O968" s="107"/>
      <c r="P968" s="107"/>
      <c r="Q968" s="107"/>
      <c r="R968" s="107"/>
      <c r="S968" s="107"/>
      <c r="T968" s="107"/>
      <c r="U968" s="107"/>
      <c r="V968" s="107"/>
      <c r="W968" s="107"/>
      <c r="X968" s="107"/>
      <c r="Y968" s="107"/>
      <c r="Z968" s="107"/>
    </row>
    <row r="969" spans="1:26" ht="15.75" customHeight="1">
      <c r="A969" s="107"/>
      <c r="B969" s="107"/>
      <c r="C969" s="107"/>
      <c r="D969" s="107"/>
      <c r="E969" s="107"/>
      <c r="F969" s="107"/>
      <c r="G969" s="479"/>
      <c r="H969" s="107"/>
      <c r="I969" s="107"/>
      <c r="J969" s="107"/>
      <c r="K969" s="107"/>
      <c r="L969" s="107"/>
      <c r="M969" s="109"/>
      <c r="N969" s="109"/>
      <c r="O969" s="107"/>
      <c r="P969" s="107"/>
      <c r="Q969" s="107"/>
      <c r="R969" s="107"/>
      <c r="S969" s="107"/>
      <c r="T969" s="107"/>
      <c r="U969" s="107"/>
      <c r="V969" s="107"/>
      <c r="W969" s="107"/>
      <c r="X969" s="107"/>
      <c r="Y969" s="107"/>
      <c r="Z969" s="107"/>
    </row>
    <row r="970" spans="1:26" ht="15.75" customHeight="1">
      <c r="A970" s="107"/>
      <c r="B970" s="107"/>
      <c r="C970" s="107"/>
      <c r="D970" s="107"/>
      <c r="E970" s="107"/>
      <c r="F970" s="107"/>
      <c r="G970" s="479"/>
      <c r="H970" s="107"/>
      <c r="I970" s="107"/>
      <c r="J970" s="107"/>
      <c r="K970" s="107"/>
      <c r="L970" s="107"/>
      <c r="M970" s="109"/>
      <c r="N970" s="109"/>
      <c r="O970" s="107"/>
      <c r="P970" s="107"/>
      <c r="Q970" s="107"/>
      <c r="R970" s="107"/>
      <c r="S970" s="107"/>
      <c r="T970" s="107"/>
      <c r="U970" s="107"/>
      <c r="V970" s="107"/>
      <c r="W970" s="107"/>
      <c r="X970" s="107"/>
      <c r="Y970" s="107"/>
      <c r="Z970" s="107"/>
    </row>
    <row r="971" spans="1:26" ht="15.75" customHeight="1">
      <c r="A971" s="107"/>
      <c r="B971" s="107"/>
      <c r="C971" s="107"/>
      <c r="D971" s="107"/>
      <c r="E971" s="107"/>
      <c r="F971" s="107"/>
      <c r="G971" s="479"/>
      <c r="H971" s="107"/>
      <c r="I971" s="107"/>
      <c r="J971" s="107"/>
      <c r="K971" s="107"/>
      <c r="L971" s="107"/>
      <c r="M971" s="109"/>
      <c r="N971" s="109"/>
      <c r="O971" s="107"/>
      <c r="P971" s="107"/>
      <c r="Q971" s="107"/>
      <c r="R971" s="107"/>
      <c r="S971" s="107"/>
      <c r="T971" s="107"/>
      <c r="U971" s="107"/>
      <c r="V971" s="107"/>
      <c r="W971" s="107"/>
      <c r="X971" s="107"/>
      <c r="Y971" s="107"/>
      <c r="Z971" s="107"/>
    </row>
    <row r="972" spans="1:26" ht="15.75" customHeight="1">
      <c r="A972" s="107"/>
      <c r="B972" s="107"/>
      <c r="C972" s="107"/>
      <c r="D972" s="107"/>
      <c r="E972" s="107"/>
      <c r="F972" s="107"/>
      <c r="G972" s="479"/>
      <c r="H972" s="107"/>
      <c r="I972" s="107"/>
      <c r="J972" s="107"/>
      <c r="K972" s="107"/>
      <c r="L972" s="107"/>
      <c r="M972" s="109"/>
      <c r="N972" s="109"/>
      <c r="O972" s="107"/>
      <c r="P972" s="107"/>
      <c r="Q972" s="107"/>
      <c r="R972" s="107"/>
      <c r="S972" s="107"/>
      <c r="T972" s="107"/>
      <c r="U972" s="107"/>
      <c r="V972" s="107"/>
      <c r="W972" s="107"/>
      <c r="X972" s="107"/>
      <c r="Y972" s="107"/>
      <c r="Z972" s="107"/>
    </row>
    <row r="973" spans="1:26" ht="15.75" customHeight="1">
      <c r="A973" s="107"/>
      <c r="B973" s="107"/>
      <c r="C973" s="107"/>
      <c r="D973" s="107"/>
      <c r="E973" s="107"/>
      <c r="F973" s="107"/>
      <c r="G973" s="479"/>
      <c r="H973" s="107"/>
      <c r="I973" s="107"/>
      <c r="J973" s="107"/>
      <c r="K973" s="107"/>
      <c r="L973" s="107"/>
      <c r="M973" s="109"/>
      <c r="N973" s="109"/>
      <c r="O973" s="107"/>
      <c r="P973" s="107"/>
      <c r="Q973" s="107"/>
      <c r="R973" s="107"/>
      <c r="S973" s="107"/>
      <c r="T973" s="107"/>
      <c r="U973" s="107"/>
      <c r="V973" s="107"/>
      <c r="W973" s="107"/>
      <c r="X973" s="107"/>
      <c r="Y973" s="107"/>
      <c r="Z973" s="107"/>
    </row>
    <row r="974" spans="1:26" ht="15.75" customHeight="1">
      <c r="A974" s="107"/>
      <c r="B974" s="107"/>
      <c r="C974" s="107"/>
      <c r="D974" s="107"/>
      <c r="E974" s="107"/>
      <c r="F974" s="107"/>
      <c r="G974" s="479"/>
      <c r="H974" s="107"/>
      <c r="I974" s="107"/>
      <c r="J974" s="107"/>
      <c r="K974" s="107"/>
      <c r="L974" s="107"/>
      <c r="M974" s="109"/>
      <c r="N974" s="109"/>
      <c r="O974" s="107"/>
      <c r="P974" s="107"/>
      <c r="Q974" s="107"/>
      <c r="R974" s="107"/>
      <c r="S974" s="107"/>
      <c r="T974" s="107"/>
      <c r="U974" s="107"/>
      <c r="V974" s="107"/>
      <c r="W974" s="107"/>
      <c r="X974" s="107"/>
      <c r="Y974" s="107"/>
      <c r="Z974" s="107"/>
    </row>
    <row r="975" spans="1:26" ht="15.75" customHeight="1">
      <c r="A975" s="107"/>
      <c r="B975" s="107"/>
      <c r="C975" s="107"/>
      <c r="D975" s="107"/>
      <c r="E975" s="107"/>
      <c r="F975" s="107"/>
      <c r="G975" s="479"/>
      <c r="H975" s="107"/>
      <c r="I975" s="107"/>
      <c r="J975" s="107"/>
      <c r="K975" s="107"/>
      <c r="L975" s="107"/>
      <c r="M975" s="109"/>
      <c r="N975" s="109"/>
      <c r="O975" s="107"/>
      <c r="P975" s="107"/>
      <c r="Q975" s="107"/>
      <c r="R975" s="107"/>
      <c r="S975" s="107"/>
      <c r="T975" s="107"/>
      <c r="U975" s="107"/>
      <c r="V975" s="107"/>
      <c r="W975" s="107"/>
      <c r="X975" s="107"/>
      <c r="Y975" s="107"/>
      <c r="Z975" s="107"/>
    </row>
    <row r="976" spans="1:26" ht="15.75" customHeight="1">
      <c r="A976" s="107"/>
      <c r="B976" s="107"/>
      <c r="C976" s="107"/>
      <c r="D976" s="107"/>
      <c r="E976" s="107"/>
      <c r="F976" s="107"/>
      <c r="G976" s="479"/>
      <c r="H976" s="107"/>
      <c r="I976" s="107"/>
      <c r="J976" s="107"/>
      <c r="K976" s="107"/>
      <c r="L976" s="107"/>
      <c r="M976" s="109"/>
      <c r="N976" s="109"/>
      <c r="O976" s="107"/>
      <c r="P976" s="107"/>
      <c r="Q976" s="107"/>
      <c r="R976" s="107"/>
      <c r="S976" s="107"/>
      <c r="T976" s="107"/>
      <c r="U976" s="107"/>
      <c r="V976" s="107"/>
      <c r="W976" s="107"/>
      <c r="X976" s="107"/>
      <c r="Y976" s="107"/>
      <c r="Z976" s="107"/>
    </row>
    <row r="977" spans="1:26" ht="15.75" customHeight="1">
      <c r="A977" s="107"/>
      <c r="B977" s="107"/>
      <c r="C977" s="107"/>
      <c r="D977" s="107"/>
      <c r="E977" s="107"/>
      <c r="F977" s="107"/>
      <c r="G977" s="479"/>
      <c r="H977" s="107"/>
      <c r="I977" s="107"/>
      <c r="J977" s="107"/>
      <c r="K977" s="107"/>
      <c r="L977" s="107"/>
      <c r="M977" s="109"/>
      <c r="N977" s="109"/>
      <c r="O977" s="107"/>
      <c r="P977" s="107"/>
      <c r="Q977" s="107"/>
      <c r="R977" s="107"/>
      <c r="S977" s="107"/>
      <c r="T977" s="107"/>
      <c r="U977" s="107"/>
      <c r="V977" s="107"/>
      <c r="W977" s="107"/>
      <c r="X977" s="107"/>
      <c r="Y977" s="107"/>
      <c r="Z977" s="107"/>
    </row>
    <row r="978" spans="1:26" ht="15.75" customHeight="1">
      <c r="A978" s="107"/>
      <c r="B978" s="107"/>
      <c r="C978" s="107"/>
      <c r="D978" s="107"/>
      <c r="E978" s="107"/>
      <c r="F978" s="107"/>
      <c r="G978" s="479"/>
      <c r="H978" s="107"/>
      <c r="I978" s="107"/>
      <c r="J978" s="107"/>
      <c r="K978" s="107"/>
      <c r="L978" s="107"/>
      <c r="M978" s="109"/>
      <c r="N978" s="109"/>
      <c r="O978" s="107"/>
      <c r="P978" s="107"/>
      <c r="Q978" s="107"/>
      <c r="R978" s="107"/>
      <c r="S978" s="107"/>
      <c r="T978" s="107"/>
      <c r="U978" s="107"/>
      <c r="V978" s="107"/>
      <c r="W978" s="107"/>
      <c r="X978" s="107"/>
      <c r="Y978" s="107"/>
      <c r="Z978" s="107"/>
    </row>
    <row r="979" spans="1:26" ht="15.75" customHeight="1">
      <c r="A979" s="107"/>
      <c r="B979" s="107"/>
      <c r="C979" s="107"/>
      <c r="D979" s="107"/>
      <c r="E979" s="107"/>
      <c r="F979" s="107"/>
      <c r="G979" s="479"/>
      <c r="H979" s="107"/>
      <c r="I979" s="107"/>
      <c r="J979" s="107"/>
      <c r="K979" s="107"/>
      <c r="L979" s="107"/>
      <c r="M979" s="109"/>
      <c r="N979" s="109"/>
      <c r="O979" s="107"/>
      <c r="P979" s="107"/>
      <c r="Q979" s="107"/>
      <c r="R979" s="107"/>
      <c r="S979" s="107"/>
      <c r="T979" s="107"/>
      <c r="U979" s="107"/>
      <c r="V979" s="107"/>
      <c r="W979" s="107"/>
      <c r="X979" s="107"/>
      <c r="Y979" s="107"/>
      <c r="Z979" s="107"/>
    </row>
    <row r="980" spans="1:26" ht="15.75" customHeight="1">
      <c r="A980" s="107"/>
      <c r="B980" s="107"/>
      <c r="C980" s="107"/>
      <c r="D980" s="107"/>
      <c r="E980" s="107"/>
      <c r="F980" s="107"/>
      <c r="G980" s="479"/>
      <c r="H980" s="107"/>
      <c r="I980" s="107"/>
      <c r="J980" s="107"/>
      <c r="K980" s="107"/>
      <c r="L980" s="107"/>
      <c r="M980" s="109"/>
      <c r="N980" s="109"/>
      <c r="O980" s="107"/>
      <c r="P980" s="107"/>
      <c r="Q980" s="107"/>
      <c r="R980" s="107"/>
      <c r="S980" s="107"/>
      <c r="T980" s="107"/>
      <c r="U980" s="107"/>
      <c r="V980" s="107"/>
      <c r="W980" s="107"/>
      <c r="X980" s="107"/>
      <c r="Y980" s="107"/>
      <c r="Z980" s="107"/>
    </row>
    <row r="981" spans="1:26" ht="15.75" customHeight="1">
      <c r="A981" s="107"/>
      <c r="B981" s="107"/>
      <c r="C981" s="107"/>
      <c r="D981" s="107"/>
      <c r="E981" s="107"/>
      <c r="F981" s="107"/>
      <c r="G981" s="479"/>
      <c r="H981" s="107"/>
      <c r="I981" s="107"/>
      <c r="J981" s="107"/>
      <c r="K981" s="107"/>
      <c r="L981" s="107"/>
      <c r="M981" s="109"/>
      <c r="N981" s="109"/>
      <c r="O981" s="107"/>
      <c r="P981" s="107"/>
      <c r="Q981" s="107"/>
      <c r="R981" s="107"/>
      <c r="S981" s="107"/>
      <c r="T981" s="107"/>
      <c r="U981" s="107"/>
      <c r="V981" s="107"/>
      <c r="W981" s="107"/>
      <c r="X981" s="107"/>
      <c r="Y981" s="107"/>
      <c r="Z981" s="107"/>
    </row>
    <row r="982" spans="1:26" ht="15.75" customHeight="1">
      <c r="A982" s="107"/>
      <c r="B982" s="107"/>
      <c r="C982" s="107"/>
      <c r="D982" s="107"/>
      <c r="E982" s="107"/>
      <c r="F982" s="107"/>
      <c r="G982" s="479"/>
      <c r="H982" s="107"/>
      <c r="I982" s="107"/>
      <c r="J982" s="107"/>
      <c r="K982" s="107"/>
      <c r="L982" s="107"/>
      <c r="M982" s="109"/>
      <c r="N982" s="109"/>
      <c r="O982" s="107"/>
      <c r="P982" s="107"/>
      <c r="Q982" s="107"/>
      <c r="R982" s="107"/>
      <c r="S982" s="107"/>
      <c r="T982" s="107"/>
      <c r="U982" s="107"/>
      <c r="V982" s="107"/>
      <c r="W982" s="107"/>
      <c r="X982" s="107"/>
      <c r="Y982" s="107"/>
      <c r="Z982" s="107"/>
    </row>
    <row r="983" spans="1:26" ht="15.75" customHeight="1">
      <c r="A983" s="107"/>
      <c r="B983" s="107"/>
      <c r="C983" s="107"/>
      <c r="D983" s="107"/>
      <c r="E983" s="107"/>
      <c r="F983" s="107"/>
      <c r="G983" s="479"/>
      <c r="H983" s="107"/>
      <c r="I983" s="107"/>
      <c r="J983" s="107"/>
      <c r="K983" s="107"/>
      <c r="L983" s="107"/>
      <c r="M983" s="109"/>
      <c r="N983" s="109"/>
      <c r="O983" s="107"/>
      <c r="P983" s="107"/>
      <c r="Q983" s="107"/>
      <c r="R983" s="107"/>
      <c r="S983" s="107"/>
      <c r="T983" s="107"/>
      <c r="U983" s="107"/>
      <c r="V983" s="107"/>
      <c r="W983" s="107"/>
      <c r="X983" s="107"/>
      <c r="Y983" s="107"/>
      <c r="Z983" s="107"/>
    </row>
    <row r="984" spans="1:26" ht="15.75" customHeight="1">
      <c r="A984" s="107"/>
      <c r="B984" s="107"/>
      <c r="C984" s="107"/>
      <c r="D984" s="107"/>
      <c r="E984" s="107"/>
      <c r="F984" s="107"/>
      <c r="G984" s="479"/>
      <c r="H984" s="107"/>
      <c r="I984" s="107"/>
      <c r="J984" s="107"/>
      <c r="K984" s="107"/>
      <c r="L984" s="107"/>
      <c r="M984" s="109"/>
      <c r="N984" s="109"/>
      <c r="O984" s="107"/>
      <c r="P984" s="107"/>
      <c r="Q984" s="107"/>
      <c r="R984" s="107"/>
      <c r="S984" s="107"/>
      <c r="T984" s="107"/>
      <c r="U984" s="107"/>
      <c r="V984" s="107"/>
      <c r="W984" s="107"/>
      <c r="X984" s="107"/>
      <c r="Y984" s="107"/>
      <c r="Z984" s="107"/>
    </row>
    <row r="985" spans="1:26" ht="15.75" customHeight="1">
      <c r="A985" s="107"/>
      <c r="B985" s="107"/>
      <c r="C985" s="107"/>
      <c r="D985" s="107"/>
      <c r="E985" s="107"/>
      <c r="F985" s="107"/>
      <c r="G985" s="479"/>
      <c r="H985" s="107"/>
      <c r="I985" s="107"/>
      <c r="J985" s="107"/>
      <c r="K985" s="107"/>
      <c r="L985" s="107"/>
      <c r="M985" s="109"/>
      <c r="N985" s="109"/>
      <c r="O985" s="107"/>
      <c r="P985" s="107"/>
      <c r="Q985" s="107"/>
      <c r="R985" s="107"/>
      <c r="S985" s="107"/>
      <c r="T985" s="107"/>
      <c r="U985" s="107"/>
      <c r="V985" s="107"/>
      <c r="W985" s="107"/>
      <c r="X985" s="107"/>
      <c r="Y985" s="107"/>
      <c r="Z985" s="107"/>
    </row>
    <row r="986" spans="1:26" ht="15.75" customHeight="1">
      <c r="A986" s="107"/>
      <c r="B986" s="107"/>
      <c r="C986" s="107"/>
      <c r="D986" s="107"/>
      <c r="E986" s="107"/>
      <c r="F986" s="107"/>
      <c r="G986" s="479"/>
      <c r="H986" s="107"/>
      <c r="I986" s="107"/>
      <c r="J986" s="107"/>
      <c r="K986" s="107"/>
      <c r="L986" s="107"/>
      <c r="M986" s="109"/>
      <c r="N986" s="109"/>
      <c r="O986" s="107"/>
      <c r="P986" s="107"/>
      <c r="Q986" s="107"/>
      <c r="R986" s="107"/>
      <c r="S986" s="107"/>
      <c r="T986" s="107"/>
      <c r="U986" s="107"/>
      <c r="V986" s="107"/>
      <c r="W986" s="107"/>
      <c r="X986" s="107"/>
      <c r="Y986" s="107"/>
      <c r="Z986" s="107"/>
    </row>
    <row r="987" spans="1:26" ht="15.75" customHeight="1">
      <c r="A987" s="107"/>
      <c r="B987" s="107"/>
      <c r="C987" s="107"/>
      <c r="D987" s="107"/>
      <c r="E987" s="107"/>
      <c r="F987" s="107"/>
      <c r="G987" s="479"/>
      <c r="H987" s="107"/>
      <c r="I987" s="107"/>
      <c r="J987" s="107"/>
      <c r="K987" s="107"/>
      <c r="L987" s="107"/>
      <c r="M987" s="109"/>
      <c r="N987" s="109"/>
      <c r="O987" s="107"/>
      <c r="P987" s="107"/>
      <c r="Q987" s="107"/>
      <c r="R987" s="107"/>
      <c r="S987" s="107"/>
      <c r="T987" s="107"/>
      <c r="U987" s="107"/>
      <c r="V987" s="107"/>
      <c r="W987" s="107"/>
      <c r="X987" s="107"/>
      <c r="Y987" s="107"/>
      <c r="Z987" s="107"/>
    </row>
    <row r="988" spans="1:26" ht="15.75" customHeight="1">
      <c r="A988" s="107"/>
      <c r="B988" s="107"/>
      <c r="C988" s="107"/>
      <c r="D988" s="107"/>
      <c r="E988" s="107"/>
      <c r="F988" s="107"/>
      <c r="G988" s="479"/>
      <c r="H988" s="107"/>
      <c r="I988" s="107"/>
      <c r="J988" s="107"/>
      <c r="K988" s="107"/>
      <c r="L988" s="107"/>
      <c r="M988" s="109"/>
      <c r="N988" s="109"/>
      <c r="O988" s="107"/>
      <c r="P988" s="107"/>
      <c r="Q988" s="107"/>
      <c r="R988" s="107"/>
      <c r="S988" s="107"/>
      <c r="T988" s="107"/>
      <c r="U988" s="107"/>
      <c r="V988" s="107"/>
      <c r="W988" s="107"/>
      <c r="X988" s="107"/>
      <c r="Y988" s="107"/>
      <c r="Z988" s="107"/>
    </row>
    <row r="989" spans="1:26" ht="15.75" customHeight="1">
      <c r="A989" s="107"/>
      <c r="B989" s="107"/>
      <c r="C989" s="107"/>
      <c r="D989" s="107"/>
      <c r="E989" s="107"/>
      <c r="F989" s="107"/>
      <c r="G989" s="479"/>
      <c r="H989" s="107"/>
      <c r="I989" s="107"/>
      <c r="J989" s="107"/>
      <c r="K989" s="107"/>
      <c r="L989" s="107"/>
      <c r="M989" s="109"/>
      <c r="N989" s="109"/>
      <c r="O989" s="107"/>
      <c r="P989" s="107"/>
      <c r="Q989" s="107"/>
      <c r="R989" s="107"/>
      <c r="S989" s="107"/>
      <c r="T989" s="107"/>
      <c r="U989" s="107"/>
      <c r="V989" s="107"/>
      <c r="W989" s="107"/>
      <c r="X989" s="107"/>
      <c r="Y989" s="107"/>
      <c r="Z989" s="107"/>
    </row>
    <row r="990" spans="1:26" ht="15.75" customHeight="1">
      <c r="A990" s="107"/>
      <c r="B990" s="107"/>
      <c r="C990" s="107"/>
      <c r="D990" s="107"/>
      <c r="E990" s="107"/>
      <c r="F990" s="107"/>
      <c r="G990" s="479"/>
      <c r="H990" s="107"/>
      <c r="I990" s="107"/>
      <c r="J990" s="107"/>
      <c r="K990" s="107"/>
      <c r="L990" s="107"/>
      <c r="M990" s="109"/>
      <c r="N990" s="109"/>
      <c r="O990" s="107"/>
      <c r="P990" s="107"/>
      <c r="Q990" s="107"/>
      <c r="R990" s="107"/>
      <c r="S990" s="107"/>
      <c r="T990" s="107"/>
      <c r="U990" s="107"/>
      <c r="V990" s="107"/>
      <c r="W990" s="107"/>
      <c r="X990" s="107"/>
      <c r="Y990" s="107"/>
      <c r="Z990" s="107"/>
    </row>
    <row r="991" spans="1:26" ht="15.75" customHeight="1">
      <c r="A991" s="107"/>
      <c r="B991" s="107"/>
      <c r="C991" s="107"/>
      <c r="D991" s="107"/>
      <c r="E991" s="107"/>
      <c r="F991" s="107"/>
      <c r="G991" s="479"/>
      <c r="H991" s="107"/>
      <c r="I991" s="107"/>
      <c r="J991" s="107"/>
      <c r="K991" s="107"/>
      <c r="L991" s="107"/>
      <c r="M991" s="109"/>
      <c r="N991" s="109"/>
      <c r="O991" s="107"/>
      <c r="P991" s="107"/>
      <c r="Q991" s="107"/>
      <c r="R991" s="107"/>
      <c r="S991" s="107"/>
      <c r="T991" s="107"/>
      <c r="U991" s="107"/>
      <c r="V991" s="107"/>
      <c r="W991" s="107"/>
      <c r="X991" s="107"/>
      <c r="Y991" s="107"/>
      <c r="Z991" s="107"/>
    </row>
    <row r="992" spans="1:26" ht="15.75" customHeight="1">
      <c r="A992" s="107"/>
      <c r="B992" s="107"/>
      <c r="C992" s="107"/>
      <c r="D992" s="107"/>
      <c r="E992" s="107"/>
      <c r="F992" s="107"/>
      <c r="G992" s="479"/>
      <c r="H992" s="107"/>
      <c r="I992" s="107"/>
      <c r="J992" s="107"/>
      <c r="K992" s="107"/>
      <c r="L992" s="107"/>
      <c r="M992" s="109"/>
      <c r="N992" s="109"/>
      <c r="O992" s="107"/>
      <c r="P992" s="107"/>
      <c r="Q992" s="107"/>
      <c r="R992" s="107"/>
      <c r="S992" s="107"/>
      <c r="T992" s="107"/>
      <c r="U992" s="107"/>
      <c r="V992" s="107"/>
      <c r="W992" s="107"/>
      <c r="X992" s="107"/>
      <c r="Y992" s="107"/>
      <c r="Z992" s="107"/>
    </row>
    <row r="993" spans="1:26" ht="15.75" customHeight="1">
      <c r="A993" s="107"/>
      <c r="B993" s="107"/>
      <c r="C993" s="107"/>
      <c r="D993" s="107"/>
      <c r="E993" s="107"/>
      <c r="F993" s="107"/>
      <c r="G993" s="479"/>
      <c r="H993" s="107"/>
      <c r="I993" s="107"/>
      <c r="J993" s="107"/>
      <c r="K993" s="107"/>
      <c r="L993" s="107"/>
      <c r="M993" s="109"/>
      <c r="N993" s="109"/>
      <c r="O993" s="107"/>
      <c r="P993" s="107"/>
      <c r="Q993" s="107"/>
      <c r="R993" s="107"/>
      <c r="S993" s="107"/>
      <c r="T993" s="107"/>
      <c r="U993" s="107"/>
      <c r="V993" s="107"/>
      <c r="W993" s="107"/>
      <c r="X993" s="107"/>
      <c r="Y993" s="107"/>
      <c r="Z993" s="107"/>
    </row>
    <row r="994" spans="1:26" ht="15.75" customHeight="1">
      <c r="A994" s="107"/>
      <c r="B994" s="107"/>
      <c r="C994" s="107"/>
      <c r="D994" s="107"/>
      <c r="E994" s="107"/>
      <c r="F994" s="107"/>
      <c r="G994" s="479"/>
      <c r="H994" s="107"/>
      <c r="I994" s="107"/>
      <c r="J994" s="107"/>
      <c r="K994" s="107"/>
      <c r="L994" s="107"/>
      <c r="M994" s="109"/>
      <c r="N994" s="109"/>
      <c r="O994" s="107"/>
      <c r="P994" s="107"/>
      <c r="Q994" s="107"/>
      <c r="R994" s="107"/>
      <c r="S994" s="107"/>
      <c r="T994" s="107"/>
      <c r="U994" s="107"/>
      <c r="V994" s="107"/>
      <c r="W994" s="107"/>
      <c r="X994" s="107"/>
      <c r="Y994" s="107"/>
      <c r="Z994" s="107"/>
    </row>
    <row r="995" spans="1:26" ht="15.75" customHeight="1">
      <c r="A995" s="107"/>
      <c r="B995" s="107"/>
      <c r="C995" s="107"/>
      <c r="D995" s="107"/>
      <c r="E995" s="107"/>
      <c r="F995" s="107"/>
      <c r="G995" s="479"/>
      <c r="H995" s="107"/>
      <c r="I995" s="107"/>
      <c r="J995" s="107"/>
      <c r="K995" s="107"/>
      <c r="L995" s="107"/>
      <c r="M995" s="109"/>
      <c r="N995" s="109"/>
      <c r="O995" s="107"/>
      <c r="P995" s="107"/>
      <c r="Q995" s="107"/>
      <c r="R995" s="107"/>
      <c r="S995" s="107"/>
      <c r="T995" s="107"/>
      <c r="U995" s="107"/>
      <c r="V995" s="107"/>
      <c r="W995" s="107"/>
      <c r="X995" s="107"/>
      <c r="Y995" s="107"/>
      <c r="Z995" s="107"/>
    </row>
    <row r="996" spans="1:26" ht="15.75" customHeight="1">
      <c r="A996" s="107"/>
      <c r="B996" s="107"/>
      <c r="C996" s="107"/>
      <c r="D996" s="107"/>
      <c r="E996" s="107"/>
      <c r="F996" s="107"/>
      <c r="G996" s="479"/>
      <c r="H996" s="107"/>
      <c r="I996" s="107"/>
      <c r="J996" s="107"/>
      <c r="K996" s="107"/>
      <c r="L996" s="107"/>
      <c r="M996" s="109"/>
      <c r="N996" s="109"/>
      <c r="O996" s="107"/>
      <c r="P996" s="107"/>
      <c r="Q996" s="107"/>
      <c r="R996" s="107"/>
      <c r="S996" s="107"/>
      <c r="T996" s="107"/>
      <c r="U996" s="107"/>
      <c r="V996" s="107"/>
      <c r="W996" s="107"/>
      <c r="X996" s="107"/>
      <c r="Y996" s="107"/>
      <c r="Z996" s="107"/>
    </row>
    <row r="997" spans="1:26" ht="15.75" customHeight="1">
      <c r="A997" s="107"/>
      <c r="B997" s="107"/>
      <c r="C997" s="107"/>
      <c r="D997" s="107"/>
      <c r="E997" s="107"/>
      <c r="F997" s="107"/>
      <c r="G997" s="479"/>
      <c r="H997" s="107"/>
      <c r="I997" s="107"/>
      <c r="J997" s="107"/>
      <c r="K997" s="107"/>
      <c r="L997" s="107"/>
      <c r="M997" s="109"/>
      <c r="N997" s="109"/>
      <c r="O997" s="107"/>
      <c r="P997" s="107"/>
      <c r="Q997" s="107"/>
      <c r="R997" s="107"/>
      <c r="S997" s="107"/>
      <c r="T997" s="107"/>
      <c r="U997" s="107"/>
      <c r="V997" s="107"/>
      <c r="W997" s="107"/>
      <c r="X997" s="107"/>
      <c r="Y997" s="107"/>
      <c r="Z997" s="107"/>
    </row>
    <row r="998" spans="1:26" ht="15.75" customHeight="1">
      <c r="A998" s="107"/>
      <c r="B998" s="107"/>
      <c r="C998" s="107"/>
      <c r="D998" s="107"/>
      <c r="E998" s="107"/>
      <c r="F998" s="107"/>
      <c r="G998" s="479"/>
      <c r="H998" s="107"/>
      <c r="I998" s="107"/>
      <c r="J998" s="107"/>
      <c r="K998" s="107"/>
      <c r="L998" s="107"/>
      <c r="M998" s="109"/>
      <c r="N998" s="109"/>
      <c r="O998" s="107"/>
      <c r="P998" s="107"/>
      <c r="Q998" s="107"/>
      <c r="R998" s="107"/>
      <c r="S998" s="107"/>
      <c r="T998" s="107"/>
      <c r="U998" s="107"/>
      <c r="V998" s="107"/>
      <c r="W998" s="107"/>
      <c r="X998" s="107"/>
      <c r="Y998" s="107"/>
      <c r="Z998" s="107"/>
    </row>
    <row r="999" spans="1:26" ht="15.75" customHeight="1">
      <c r="A999" s="107"/>
      <c r="B999" s="107"/>
      <c r="C999" s="107"/>
      <c r="D999" s="107"/>
      <c r="E999" s="107"/>
      <c r="F999" s="107"/>
      <c r="G999" s="479"/>
      <c r="H999" s="107"/>
      <c r="I999" s="107"/>
      <c r="J999" s="107"/>
      <c r="K999" s="107"/>
      <c r="L999" s="107"/>
      <c r="M999" s="109"/>
      <c r="N999" s="109"/>
      <c r="O999" s="107"/>
      <c r="P999" s="107"/>
      <c r="Q999" s="107"/>
      <c r="R999" s="107"/>
      <c r="S999" s="107"/>
      <c r="T999" s="107"/>
      <c r="U999" s="107"/>
      <c r="V999" s="107"/>
      <c r="W999" s="107"/>
      <c r="X999" s="107"/>
      <c r="Y999" s="107"/>
      <c r="Z999" s="107"/>
    </row>
    <row r="1000" spans="1:26" ht="15.75" customHeight="1">
      <c r="A1000" s="107"/>
      <c r="B1000" s="107"/>
      <c r="C1000" s="107"/>
      <c r="D1000" s="107"/>
      <c r="E1000" s="107"/>
      <c r="F1000" s="107"/>
      <c r="G1000" s="479"/>
      <c r="H1000" s="107"/>
      <c r="I1000" s="107"/>
      <c r="J1000" s="107"/>
      <c r="K1000" s="107"/>
      <c r="L1000" s="107"/>
      <c r="M1000" s="109"/>
      <c r="N1000" s="109"/>
      <c r="O1000" s="107"/>
      <c r="P1000" s="107"/>
      <c r="Q1000" s="107"/>
      <c r="R1000" s="107"/>
      <c r="S1000" s="107"/>
      <c r="T1000" s="107"/>
      <c r="U1000" s="107"/>
      <c r="V1000" s="107"/>
      <c r="W1000" s="107"/>
      <c r="X1000" s="107"/>
      <c r="Y1000" s="107"/>
      <c r="Z1000" s="107"/>
    </row>
    <row r="1001" spans="1:26" ht="15.75" customHeight="1">
      <c r="A1001" s="107"/>
      <c r="B1001" s="107"/>
      <c r="C1001" s="107"/>
      <c r="D1001" s="107"/>
      <c r="E1001" s="107"/>
      <c r="F1001" s="107"/>
      <c r="G1001" s="479"/>
      <c r="H1001" s="107"/>
      <c r="I1001" s="107"/>
      <c r="J1001" s="107"/>
      <c r="K1001" s="107"/>
      <c r="L1001" s="107"/>
      <c r="M1001" s="109"/>
      <c r="N1001" s="109"/>
      <c r="O1001" s="107"/>
      <c r="P1001" s="107"/>
      <c r="Q1001" s="107"/>
      <c r="R1001" s="107"/>
      <c r="S1001" s="107"/>
      <c r="T1001" s="107"/>
      <c r="U1001" s="107"/>
      <c r="V1001" s="107"/>
      <c r="W1001" s="107"/>
      <c r="X1001" s="107"/>
      <c r="Y1001" s="107"/>
      <c r="Z1001" s="107"/>
    </row>
    <row r="1002" spans="1:26" ht="15.75" customHeight="1">
      <c r="A1002" s="107"/>
      <c r="B1002" s="107"/>
      <c r="C1002" s="107"/>
      <c r="D1002" s="107"/>
      <c r="E1002" s="107"/>
      <c r="F1002" s="107"/>
      <c r="G1002" s="479"/>
      <c r="H1002" s="107"/>
      <c r="I1002" s="107"/>
      <c r="J1002" s="107"/>
      <c r="K1002" s="107"/>
      <c r="L1002" s="107"/>
      <c r="M1002" s="109"/>
      <c r="N1002" s="109"/>
      <c r="O1002" s="107"/>
      <c r="P1002" s="107"/>
      <c r="Q1002" s="107"/>
      <c r="R1002" s="107"/>
      <c r="S1002" s="107"/>
      <c r="T1002" s="107"/>
      <c r="U1002" s="107"/>
      <c r="V1002" s="107"/>
      <c r="W1002" s="107"/>
      <c r="X1002" s="107"/>
      <c r="Y1002" s="107"/>
      <c r="Z1002" s="107"/>
    </row>
    <row r="1003" spans="1:26" ht="15.75" customHeight="1">
      <c r="A1003" s="107"/>
      <c r="B1003" s="107"/>
      <c r="C1003" s="107"/>
      <c r="D1003" s="107"/>
      <c r="E1003" s="107"/>
      <c r="F1003" s="107"/>
      <c r="G1003" s="479"/>
      <c r="H1003" s="107"/>
      <c r="I1003" s="107"/>
      <c r="J1003" s="107"/>
      <c r="K1003" s="107"/>
      <c r="L1003" s="107"/>
      <c r="M1003" s="109"/>
      <c r="N1003" s="109"/>
      <c r="O1003" s="107"/>
      <c r="P1003" s="107"/>
      <c r="Q1003" s="107"/>
      <c r="R1003" s="107"/>
      <c r="S1003" s="107"/>
      <c r="T1003" s="107"/>
      <c r="U1003" s="107"/>
      <c r="V1003" s="107"/>
      <c r="W1003" s="107"/>
      <c r="X1003" s="107"/>
      <c r="Y1003" s="107"/>
      <c r="Z1003" s="107"/>
    </row>
    <row r="1004" spans="1:26" ht="15.75" customHeight="1">
      <c r="A1004" s="107"/>
      <c r="B1004" s="107"/>
      <c r="C1004" s="107"/>
      <c r="D1004" s="107"/>
      <c r="E1004" s="107"/>
      <c r="F1004" s="107"/>
      <c r="G1004" s="479"/>
      <c r="H1004" s="107"/>
      <c r="I1004" s="107"/>
      <c r="J1004" s="107"/>
      <c r="K1004" s="107"/>
      <c r="L1004" s="107"/>
      <c r="M1004" s="109"/>
      <c r="N1004" s="109"/>
      <c r="O1004" s="107"/>
      <c r="P1004" s="107"/>
      <c r="Q1004" s="107"/>
      <c r="R1004" s="107"/>
      <c r="S1004" s="107"/>
      <c r="T1004" s="107"/>
      <c r="U1004" s="107"/>
      <c r="V1004" s="107"/>
      <c r="W1004" s="107"/>
      <c r="X1004" s="107"/>
      <c r="Y1004" s="107"/>
      <c r="Z1004" s="107"/>
    </row>
    <row r="1005" spans="1:26" ht="15.75" customHeight="1">
      <c r="A1005" s="107"/>
      <c r="B1005" s="107"/>
      <c r="C1005" s="107"/>
      <c r="D1005" s="107"/>
      <c r="E1005" s="107"/>
      <c r="F1005" s="107"/>
      <c r="G1005" s="479"/>
      <c r="H1005" s="107"/>
      <c r="I1005" s="107"/>
      <c r="J1005" s="107"/>
      <c r="K1005" s="107"/>
      <c r="L1005" s="107"/>
      <c r="M1005" s="109"/>
      <c r="N1005" s="109"/>
      <c r="O1005" s="107"/>
      <c r="P1005" s="107"/>
      <c r="Q1005" s="107"/>
      <c r="R1005" s="107"/>
      <c r="S1005" s="107"/>
      <c r="T1005" s="107"/>
      <c r="U1005" s="107"/>
      <c r="V1005" s="107"/>
      <c r="W1005" s="107"/>
      <c r="X1005" s="107"/>
      <c r="Y1005" s="107"/>
      <c r="Z1005" s="107"/>
    </row>
    <row r="1006" spans="1:26" ht="15.75" customHeight="1">
      <c r="A1006" s="107"/>
      <c r="B1006" s="107"/>
      <c r="C1006" s="107"/>
      <c r="D1006" s="107"/>
      <c r="E1006" s="107"/>
      <c r="F1006" s="107"/>
      <c r="G1006" s="479"/>
      <c r="H1006" s="107"/>
      <c r="I1006" s="107"/>
      <c r="J1006" s="107"/>
      <c r="K1006" s="107"/>
      <c r="L1006" s="107"/>
      <c r="M1006" s="109"/>
      <c r="N1006" s="109"/>
      <c r="O1006" s="107"/>
      <c r="P1006" s="107"/>
      <c r="Q1006" s="107"/>
      <c r="R1006" s="107"/>
      <c r="S1006" s="107"/>
      <c r="T1006" s="107"/>
      <c r="U1006" s="107"/>
      <c r="V1006" s="107"/>
      <c r="W1006" s="107"/>
      <c r="X1006" s="107"/>
      <c r="Y1006" s="107"/>
      <c r="Z1006" s="107"/>
    </row>
    <row r="1007" spans="1:26" ht="15.75" customHeight="1">
      <c r="A1007" s="107"/>
      <c r="B1007" s="107"/>
      <c r="C1007" s="107"/>
      <c r="D1007" s="107"/>
      <c r="E1007" s="107"/>
      <c r="F1007" s="107"/>
      <c r="G1007" s="479"/>
      <c r="H1007" s="107"/>
      <c r="I1007" s="107"/>
      <c r="J1007" s="107"/>
      <c r="K1007" s="107"/>
      <c r="L1007" s="107"/>
      <c r="M1007" s="109"/>
      <c r="N1007" s="109"/>
      <c r="O1007" s="107"/>
      <c r="P1007" s="107"/>
      <c r="Q1007" s="107"/>
      <c r="R1007" s="107"/>
      <c r="S1007" s="107"/>
      <c r="T1007" s="107"/>
      <c r="U1007" s="107"/>
      <c r="V1007" s="107"/>
      <c r="W1007" s="107"/>
      <c r="X1007" s="107"/>
      <c r="Y1007" s="107"/>
      <c r="Z1007" s="107"/>
    </row>
    <row r="1008" spans="1:26" ht="15.75" customHeight="1">
      <c r="A1008" s="107"/>
      <c r="B1008" s="107"/>
      <c r="C1008" s="107"/>
      <c r="D1008" s="107"/>
      <c r="E1008" s="107"/>
      <c r="F1008" s="107"/>
      <c r="G1008" s="479"/>
      <c r="H1008" s="107"/>
      <c r="I1008" s="107"/>
      <c r="J1008" s="107"/>
      <c r="K1008" s="107"/>
      <c r="L1008" s="107"/>
      <c r="M1008" s="109"/>
      <c r="N1008" s="109"/>
      <c r="O1008" s="107"/>
      <c r="P1008" s="107"/>
      <c r="Q1008" s="107"/>
      <c r="R1008" s="107"/>
      <c r="S1008" s="107"/>
      <c r="T1008" s="107"/>
      <c r="U1008" s="107"/>
      <c r="V1008" s="107"/>
      <c r="W1008" s="107"/>
      <c r="X1008" s="107"/>
      <c r="Y1008" s="107"/>
      <c r="Z1008" s="107"/>
    </row>
    <row r="1009" spans="1:26" ht="15.75" customHeight="1">
      <c r="A1009" s="107"/>
      <c r="B1009" s="107"/>
      <c r="C1009" s="107"/>
      <c r="D1009" s="107"/>
      <c r="E1009" s="107"/>
      <c r="F1009" s="107"/>
      <c r="G1009" s="479"/>
      <c r="H1009" s="107"/>
      <c r="I1009" s="107"/>
      <c r="J1009" s="107"/>
      <c r="K1009" s="107"/>
      <c r="L1009" s="107"/>
      <c r="M1009" s="109"/>
      <c r="N1009" s="109"/>
      <c r="O1009" s="107"/>
      <c r="P1009" s="107"/>
      <c r="Q1009" s="107"/>
      <c r="R1009" s="107"/>
      <c r="S1009" s="107"/>
      <c r="T1009" s="107"/>
      <c r="U1009" s="107"/>
      <c r="V1009" s="107"/>
      <c r="W1009" s="107"/>
      <c r="X1009" s="107"/>
      <c r="Y1009" s="107"/>
      <c r="Z1009" s="107"/>
    </row>
    <row r="1010" spans="1:26" ht="15.75" customHeight="1">
      <c r="A1010" s="107"/>
      <c r="B1010" s="107"/>
      <c r="C1010" s="107"/>
      <c r="D1010" s="107"/>
      <c r="E1010" s="107"/>
      <c r="F1010" s="107"/>
      <c r="G1010" s="479"/>
      <c r="H1010" s="107"/>
      <c r="I1010" s="107"/>
      <c r="J1010" s="107"/>
      <c r="K1010" s="107"/>
      <c r="L1010" s="107"/>
      <c r="M1010" s="109"/>
      <c r="N1010" s="109"/>
      <c r="O1010" s="107"/>
      <c r="P1010" s="107"/>
      <c r="Q1010" s="107"/>
      <c r="R1010" s="107"/>
      <c r="S1010" s="107"/>
      <c r="T1010" s="107"/>
      <c r="U1010" s="107"/>
      <c r="V1010" s="107"/>
      <c r="W1010" s="107"/>
      <c r="X1010" s="107"/>
      <c r="Y1010" s="107"/>
      <c r="Z1010" s="107"/>
    </row>
    <row r="1011" spans="1:26" ht="15.75" customHeight="1">
      <c r="A1011" s="107"/>
      <c r="B1011" s="107"/>
      <c r="C1011" s="107"/>
      <c r="D1011" s="107"/>
      <c r="E1011" s="107"/>
      <c r="F1011" s="107"/>
      <c r="G1011" s="479"/>
      <c r="H1011" s="107"/>
      <c r="I1011" s="107"/>
      <c r="J1011" s="107"/>
      <c r="K1011" s="107"/>
      <c r="L1011" s="107"/>
      <c r="M1011" s="109"/>
      <c r="N1011" s="109"/>
      <c r="O1011" s="107"/>
      <c r="P1011" s="107"/>
      <c r="Q1011" s="107"/>
      <c r="R1011" s="107"/>
      <c r="S1011" s="107"/>
      <c r="T1011" s="107"/>
      <c r="U1011" s="107"/>
      <c r="V1011" s="107"/>
      <c r="W1011" s="107"/>
      <c r="X1011" s="107"/>
      <c r="Y1011" s="107"/>
      <c r="Z1011" s="107"/>
    </row>
    <row r="1012" spans="1:26" ht="15.75" customHeight="1">
      <c r="A1012" s="107"/>
      <c r="B1012" s="107"/>
      <c r="C1012" s="107"/>
      <c r="D1012" s="107"/>
      <c r="E1012" s="107"/>
      <c r="F1012" s="107"/>
      <c r="G1012" s="479"/>
      <c r="H1012" s="107"/>
      <c r="I1012" s="107"/>
      <c r="J1012" s="107"/>
      <c r="K1012" s="107"/>
      <c r="L1012" s="107"/>
      <c r="M1012" s="109"/>
      <c r="N1012" s="109"/>
      <c r="O1012" s="107"/>
      <c r="P1012" s="107"/>
      <c r="Q1012" s="107"/>
      <c r="R1012" s="107"/>
      <c r="S1012" s="107"/>
      <c r="T1012" s="107"/>
      <c r="U1012" s="107"/>
      <c r="V1012" s="107"/>
      <c r="W1012" s="107"/>
      <c r="X1012" s="107"/>
      <c r="Y1012" s="107"/>
      <c r="Z1012" s="107"/>
    </row>
    <row r="1013" spans="1:26" ht="15.75" customHeight="1">
      <c r="A1013" s="107"/>
      <c r="B1013" s="107"/>
      <c r="C1013" s="107"/>
      <c r="D1013" s="107"/>
      <c r="E1013" s="107"/>
      <c r="F1013" s="107"/>
      <c r="G1013" s="479"/>
      <c r="H1013" s="107"/>
      <c r="I1013" s="107"/>
      <c r="J1013" s="107"/>
      <c r="K1013" s="107"/>
      <c r="L1013" s="107"/>
      <c r="M1013" s="109"/>
      <c r="N1013" s="109"/>
      <c r="O1013" s="107"/>
      <c r="P1013" s="107"/>
      <c r="Q1013" s="107"/>
      <c r="R1013" s="107"/>
      <c r="S1013" s="107"/>
      <c r="T1013" s="107"/>
      <c r="U1013" s="107"/>
      <c r="V1013" s="107"/>
      <c r="W1013" s="107"/>
      <c r="X1013" s="107"/>
      <c r="Y1013" s="107"/>
      <c r="Z1013" s="107"/>
    </row>
    <row r="1014" spans="1:26" ht="15.75" customHeight="1">
      <c r="A1014" s="107"/>
      <c r="B1014" s="107"/>
      <c r="C1014" s="107"/>
      <c r="D1014" s="107"/>
      <c r="E1014" s="107"/>
      <c r="F1014" s="107"/>
      <c r="G1014" s="479"/>
      <c r="H1014" s="107"/>
      <c r="I1014" s="107"/>
      <c r="J1014" s="107"/>
      <c r="K1014" s="107"/>
      <c r="L1014" s="107"/>
      <c r="M1014" s="109"/>
      <c r="N1014" s="109"/>
      <c r="O1014" s="107"/>
      <c r="P1014" s="107"/>
      <c r="Q1014" s="107"/>
      <c r="R1014" s="107"/>
      <c r="S1014" s="107"/>
      <c r="T1014" s="107"/>
      <c r="U1014" s="107"/>
      <c r="V1014" s="107"/>
      <c r="W1014" s="107"/>
      <c r="X1014" s="107"/>
      <c r="Y1014" s="107"/>
      <c r="Z1014" s="107"/>
    </row>
    <row r="1015" spans="1:26" ht="15.75" customHeight="1">
      <c r="A1015" s="107"/>
      <c r="B1015" s="107"/>
      <c r="C1015" s="107"/>
      <c r="D1015" s="107"/>
      <c r="E1015" s="107"/>
      <c r="F1015" s="107"/>
      <c r="G1015" s="479"/>
      <c r="H1015" s="107"/>
      <c r="I1015" s="107"/>
      <c r="J1015" s="107"/>
      <c r="K1015" s="107"/>
      <c r="L1015" s="107"/>
      <c r="M1015" s="109"/>
      <c r="N1015" s="109"/>
      <c r="O1015" s="107"/>
      <c r="P1015" s="107"/>
      <c r="Q1015" s="107"/>
      <c r="R1015" s="107"/>
      <c r="S1015" s="107"/>
      <c r="T1015" s="107"/>
      <c r="U1015" s="107"/>
      <c r="V1015" s="107"/>
      <c r="W1015" s="107"/>
      <c r="X1015" s="107"/>
      <c r="Y1015" s="107"/>
      <c r="Z1015" s="107"/>
    </row>
    <row r="1016" spans="1:26" ht="15.75" customHeight="1">
      <c r="A1016" s="107"/>
      <c r="B1016" s="107"/>
      <c r="C1016" s="107"/>
      <c r="D1016" s="107"/>
      <c r="E1016" s="107"/>
      <c r="F1016" s="107"/>
      <c r="G1016" s="479"/>
      <c r="H1016" s="107"/>
      <c r="I1016" s="107"/>
      <c r="J1016" s="107"/>
      <c r="K1016" s="107"/>
      <c r="L1016" s="107"/>
      <c r="M1016" s="109"/>
      <c r="N1016" s="109"/>
      <c r="O1016" s="107"/>
      <c r="P1016" s="107"/>
      <c r="Q1016" s="107"/>
      <c r="R1016" s="107"/>
      <c r="S1016" s="107"/>
      <c r="T1016" s="107"/>
      <c r="U1016" s="107"/>
      <c r="V1016" s="107"/>
      <c r="W1016" s="107"/>
      <c r="X1016" s="107"/>
      <c r="Y1016" s="107"/>
      <c r="Z1016" s="107"/>
    </row>
    <row r="1017" spans="1:26" ht="15.75" customHeight="1">
      <c r="A1017" s="107"/>
      <c r="B1017" s="107"/>
      <c r="C1017" s="107"/>
      <c r="D1017" s="107"/>
      <c r="E1017" s="107"/>
      <c r="F1017" s="107"/>
      <c r="G1017" s="479"/>
      <c r="H1017" s="107"/>
      <c r="I1017" s="107"/>
      <c r="J1017" s="107"/>
      <c r="K1017" s="107"/>
      <c r="L1017" s="107"/>
      <c r="M1017" s="109"/>
      <c r="N1017" s="109"/>
      <c r="O1017" s="107"/>
      <c r="P1017" s="107"/>
      <c r="Q1017" s="107"/>
      <c r="R1017" s="107"/>
      <c r="S1017" s="107"/>
      <c r="T1017" s="107"/>
      <c r="U1017" s="107"/>
      <c r="V1017" s="107"/>
      <c r="W1017" s="107"/>
      <c r="X1017" s="107"/>
      <c r="Y1017" s="107"/>
      <c r="Z1017" s="107"/>
    </row>
    <row r="1018" spans="1:26" ht="15.75" customHeight="1">
      <c r="A1018" s="107"/>
      <c r="B1018" s="107"/>
      <c r="C1018" s="107"/>
      <c r="D1018" s="107"/>
      <c r="E1018" s="107"/>
      <c r="F1018" s="107"/>
      <c r="G1018" s="479"/>
      <c r="H1018" s="107"/>
      <c r="I1018" s="107"/>
      <c r="J1018" s="107"/>
      <c r="K1018" s="107"/>
      <c r="L1018" s="107"/>
      <c r="M1018" s="109"/>
      <c r="N1018" s="109"/>
      <c r="O1018" s="107"/>
      <c r="P1018" s="107"/>
      <c r="Q1018" s="107"/>
      <c r="R1018" s="107"/>
      <c r="S1018" s="107"/>
      <c r="T1018" s="107"/>
      <c r="U1018" s="107"/>
      <c r="V1018" s="107"/>
      <c r="W1018" s="107"/>
      <c r="X1018" s="107"/>
      <c r="Y1018" s="107"/>
      <c r="Z1018" s="107"/>
    </row>
    <row r="1019" spans="1:26" ht="15.75" customHeight="1">
      <c r="A1019" s="107"/>
      <c r="B1019" s="107"/>
      <c r="C1019" s="107"/>
      <c r="D1019" s="107"/>
      <c r="E1019" s="107"/>
      <c r="F1019" s="107"/>
      <c r="G1019" s="479"/>
      <c r="H1019" s="107"/>
      <c r="I1019" s="107"/>
      <c r="J1019" s="107"/>
      <c r="K1019" s="107"/>
      <c r="L1019" s="107"/>
      <c r="M1019" s="109"/>
      <c r="N1019" s="109"/>
      <c r="O1019" s="107"/>
      <c r="P1019" s="107"/>
      <c r="Q1019" s="107"/>
      <c r="R1019" s="107"/>
      <c r="S1019" s="107"/>
      <c r="T1019" s="107"/>
      <c r="U1019" s="107"/>
      <c r="V1019" s="107"/>
      <c r="W1019" s="107"/>
      <c r="X1019" s="107"/>
      <c r="Y1019" s="107"/>
      <c r="Z1019" s="107"/>
    </row>
  </sheetData>
  <mergeCells count="31">
    <mergeCell ref="A1:C1"/>
    <mergeCell ref="H1:K1"/>
    <mergeCell ref="A2:C2"/>
    <mergeCell ref="H2:K2"/>
    <mergeCell ref="A3:K3"/>
    <mergeCell ref="A4:K4"/>
    <mergeCell ref="A5:K5"/>
    <mergeCell ref="H7:H8"/>
    <mergeCell ref="I7:I8"/>
    <mergeCell ref="J7:K7"/>
    <mergeCell ref="L7:L8"/>
    <mergeCell ref="A6:B6"/>
    <mergeCell ref="A7:A8"/>
    <mergeCell ref="B7:B8"/>
    <mergeCell ref="C7:C8"/>
    <mergeCell ref="D7:D8"/>
    <mergeCell ref="E7:F7"/>
    <mergeCell ref="G7:G8"/>
    <mergeCell ref="F80:H80"/>
    <mergeCell ref="I80:K80"/>
    <mergeCell ref="A85:C85"/>
    <mergeCell ref="D85:E85"/>
    <mergeCell ref="F85:H85"/>
    <mergeCell ref="I85:K85"/>
    <mergeCell ref="A80:C80"/>
    <mergeCell ref="D80:E80"/>
    <mergeCell ref="B10:K10"/>
    <mergeCell ref="B63:K63"/>
    <mergeCell ref="B70:K70"/>
    <mergeCell ref="B72:K72"/>
    <mergeCell ref="I78:K78"/>
  </mergeCells>
  <conditionalFormatting sqref="A10:L75">
    <cfRule type="expression" dxfId="8" priority="1">
      <formula>AND($D10&lt;&gt;0,$J10&lt;1)</formula>
    </cfRule>
  </conditionalFormatting>
  <printOptions horizontalCentered="1"/>
  <pageMargins left="0.25" right="0.25" top="8.2096683752043556E-2" bottom="0.12900907446749701" header="0" footer="0"/>
  <pageSetup paperSize="9" fitToHeight="0" pageOrder="overThenDown"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  <pageSetUpPr fitToPage="1"/>
  </sheetPr>
  <dimension ref="A1:Y1024"/>
  <sheetViews>
    <sheetView workbookViewId="0">
      <pane ySplit="9" topLeftCell="A10" activePane="bottomLeft" state="frozen"/>
      <selection pane="bottomLeft" activeCell="B11" sqref="B11"/>
    </sheetView>
  </sheetViews>
  <sheetFormatPr defaultColWidth="12.5703125" defaultRowHeight="15" customHeight="1"/>
  <cols>
    <col min="1" max="1" width="8.7109375" customWidth="1"/>
    <col min="2" max="2" width="17.7109375" customWidth="1"/>
    <col min="3" max="3" width="16.42578125" customWidth="1"/>
  </cols>
  <sheetData>
    <row r="1" spans="1:25" ht="15" customHeight="1">
      <c r="A1" s="814"/>
      <c r="B1" s="811"/>
      <c r="C1" s="811"/>
      <c r="D1" s="151"/>
      <c r="E1" s="152"/>
      <c r="F1" s="153"/>
      <c r="G1" s="151"/>
      <c r="H1" s="151"/>
      <c r="I1" s="151"/>
      <c r="J1" s="154"/>
      <c r="K1" s="154"/>
      <c r="L1" s="151"/>
      <c r="M1" s="151"/>
      <c r="N1" s="151"/>
      <c r="O1" s="151"/>
      <c r="P1" s="155"/>
      <c r="Q1" s="156"/>
      <c r="R1" s="151"/>
      <c r="S1" s="151"/>
      <c r="T1" s="151"/>
      <c r="U1" s="151"/>
      <c r="V1" s="151"/>
      <c r="W1" s="151"/>
      <c r="X1" s="151"/>
      <c r="Y1" s="151"/>
    </row>
    <row r="2" spans="1:25" ht="15" customHeight="1">
      <c r="A2" s="815" t="s">
        <v>127</v>
      </c>
      <c r="B2" s="811"/>
      <c r="C2" s="811"/>
      <c r="D2" s="151"/>
      <c r="E2" s="152"/>
      <c r="F2" s="153"/>
      <c r="G2" s="151"/>
      <c r="H2" s="151"/>
      <c r="I2" s="151"/>
      <c r="J2" s="154"/>
      <c r="K2" s="154"/>
      <c r="L2" s="151"/>
      <c r="M2" s="151"/>
      <c r="N2" s="151"/>
      <c r="O2" s="151"/>
      <c r="P2" s="155"/>
      <c r="Q2" s="156"/>
      <c r="R2" s="151"/>
      <c r="S2" s="151"/>
      <c r="T2" s="151"/>
      <c r="U2" s="151"/>
      <c r="V2" s="151"/>
      <c r="W2" s="151"/>
      <c r="X2" s="151"/>
      <c r="Y2" s="151"/>
    </row>
    <row r="3" spans="1:25" ht="15" customHeight="1">
      <c r="A3" s="151"/>
      <c r="B3" s="151"/>
      <c r="C3" s="151"/>
      <c r="D3" s="151"/>
      <c r="E3" s="152"/>
      <c r="F3" s="153"/>
      <c r="G3" s="151"/>
      <c r="H3" s="151"/>
      <c r="I3" s="151"/>
      <c r="J3" s="154"/>
      <c r="K3" s="154"/>
      <c r="L3" s="151"/>
      <c r="M3" s="157"/>
      <c r="N3" s="157"/>
      <c r="O3" s="151"/>
      <c r="P3" s="155"/>
      <c r="Q3" s="156"/>
      <c r="R3" s="151"/>
      <c r="S3" s="151"/>
      <c r="T3" s="151"/>
      <c r="U3" s="151"/>
      <c r="V3" s="151"/>
      <c r="W3" s="151"/>
      <c r="X3" s="151"/>
      <c r="Y3" s="151"/>
    </row>
    <row r="4" spans="1:25" ht="15" customHeight="1">
      <c r="A4" s="816" t="s">
        <v>128</v>
      </c>
      <c r="B4" s="772"/>
      <c r="C4" s="772"/>
      <c r="D4" s="772"/>
      <c r="E4" s="772"/>
      <c r="F4" s="772"/>
      <c r="G4" s="772"/>
      <c r="H4" s="772"/>
      <c r="I4" s="772"/>
      <c r="J4" s="772"/>
      <c r="K4" s="772"/>
      <c r="L4" s="772"/>
      <c r="M4" s="772"/>
      <c r="N4" s="772"/>
      <c r="O4" s="772"/>
      <c r="P4" s="772"/>
      <c r="Q4" s="773"/>
      <c r="R4" s="154"/>
      <c r="S4" s="154"/>
      <c r="T4" s="154"/>
      <c r="U4" s="154"/>
      <c r="V4" s="154"/>
      <c r="W4" s="154"/>
      <c r="X4" s="154"/>
      <c r="Y4" s="154"/>
    </row>
    <row r="5" spans="1:25" ht="15" customHeight="1">
      <c r="A5" s="816" t="s">
        <v>129</v>
      </c>
      <c r="B5" s="772"/>
      <c r="C5" s="772"/>
      <c r="D5" s="772"/>
      <c r="E5" s="772"/>
      <c r="F5" s="772"/>
      <c r="G5" s="772"/>
      <c r="H5" s="772"/>
      <c r="I5" s="772"/>
      <c r="J5" s="772"/>
      <c r="K5" s="772"/>
      <c r="L5" s="772"/>
      <c r="M5" s="772"/>
      <c r="N5" s="772"/>
      <c r="O5" s="772"/>
      <c r="P5" s="772"/>
      <c r="Q5" s="773"/>
      <c r="R5" s="154"/>
      <c r="S5" s="154"/>
      <c r="T5" s="154"/>
      <c r="U5" s="154"/>
      <c r="V5" s="154"/>
      <c r="W5" s="154"/>
      <c r="X5" s="154"/>
      <c r="Y5" s="154"/>
    </row>
    <row r="6" spans="1:25" ht="15" customHeight="1">
      <c r="A6" s="817" t="s">
        <v>288</v>
      </c>
      <c r="B6" s="772"/>
      <c r="C6" s="772"/>
      <c r="D6" s="772"/>
      <c r="E6" s="772"/>
      <c r="F6" s="772"/>
      <c r="G6" s="772"/>
      <c r="H6" s="772"/>
      <c r="I6" s="772"/>
      <c r="J6" s="772"/>
      <c r="K6" s="772"/>
      <c r="L6" s="772"/>
      <c r="M6" s="772"/>
      <c r="N6" s="772"/>
      <c r="O6" s="772"/>
      <c r="P6" s="772"/>
      <c r="Q6" s="773"/>
      <c r="R6" s="154"/>
      <c r="S6" s="154"/>
      <c r="T6" s="154"/>
      <c r="U6" s="154"/>
      <c r="V6" s="154"/>
      <c r="W6" s="154"/>
      <c r="X6" s="154"/>
      <c r="Y6" s="154"/>
    </row>
    <row r="7" spans="1:25" ht="15" customHeight="1">
      <c r="A7" s="158"/>
      <c r="B7" s="158"/>
      <c r="C7" s="158"/>
      <c r="D7" s="158"/>
      <c r="E7" s="158"/>
      <c r="F7" s="159"/>
      <c r="G7" s="158"/>
      <c r="H7" s="158"/>
      <c r="I7" s="158"/>
      <c r="J7" s="158"/>
      <c r="K7" s="158"/>
      <c r="L7" s="158"/>
      <c r="M7" s="158"/>
      <c r="N7" s="158"/>
      <c r="O7" s="158"/>
      <c r="P7" s="160"/>
      <c r="Q7" s="160"/>
      <c r="R7" s="154"/>
      <c r="S7" s="154"/>
      <c r="T7" s="154"/>
      <c r="U7" s="154"/>
      <c r="V7" s="154"/>
      <c r="W7" s="154"/>
      <c r="X7" s="154"/>
      <c r="Y7" s="154"/>
    </row>
    <row r="8" spans="1:25" ht="15" customHeight="1">
      <c r="A8" s="807" t="s">
        <v>8</v>
      </c>
      <c r="B8" s="818" t="s">
        <v>130</v>
      </c>
      <c r="C8" s="807" t="s">
        <v>131</v>
      </c>
      <c r="D8" s="807" t="s">
        <v>132</v>
      </c>
      <c r="E8" s="807" t="s">
        <v>133</v>
      </c>
      <c r="F8" s="812" t="s">
        <v>134</v>
      </c>
      <c r="G8" s="809"/>
      <c r="H8" s="807" t="s">
        <v>135</v>
      </c>
      <c r="I8" s="807" t="s">
        <v>136</v>
      </c>
      <c r="J8" s="813" t="s">
        <v>137</v>
      </c>
      <c r="K8" s="809"/>
      <c r="L8" s="807" t="s">
        <v>138</v>
      </c>
      <c r="M8" s="813" t="s">
        <v>139</v>
      </c>
      <c r="N8" s="809"/>
      <c r="O8" s="807" t="s">
        <v>140</v>
      </c>
      <c r="P8" s="808" t="s">
        <v>16</v>
      </c>
      <c r="Q8" s="809"/>
      <c r="R8" s="151"/>
      <c r="S8" s="151"/>
      <c r="T8" s="151"/>
      <c r="U8" s="151"/>
      <c r="V8" s="151"/>
      <c r="W8" s="151"/>
      <c r="X8" s="151"/>
      <c r="Y8" s="151"/>
    </row>
    <row r="9" spans="1:25" ht="15" customHeight="1">
      <c r="A9" s="764"/>
      <c r="B9" s="764"/>
      <c r="C9" s="764"/>
      <c r="D9" s="764"/>
      <c r="E9" s="764"/>
      <c r="F9" s="161" t="s">
        <v>18</v>
      </c>
      <c r="G9" s="162" t="s">
        <v>141</v>
      </c>
      <c r="H9" s="764"/>
      <c r="I9" s="764"/>
      <c r="J9" s="163" t="s">
        <v>18</v>
      </c>
      <c r="K9" s="162" t="s">
        <v>141</v>
      </c>
      <c r="L9" s="764"/>
      <c r="M9" s="162" t="s">
        <v>18</v>
      </c>
      <c r="N9" s="162" t="s">
        <v>141</v>
      </c>
      <c r="O9" s="764"/>
      <c r="P9" s="164" t="s">
        <v>142</v>
      </c>
      <c r="Q9" s="164" t="s">
        <v>19</v>
      </c>
      <c r="R9" s="151"/>
      <c r="S9" s="151"/>
      <c r="T9" s="151"/>
      <c r="U9" s="151"/>
      <c r="V9" s="151"/>
      <c r="W9" s="151"/>
      <c r="X9" s="151"/>
      <c r="Y9" s="151"/>
    </row>
    <row r="10" spans="1:25" ht="15" customHeight="1">
      <c r="A10" s="162" t="s">
        <v>27</v>
      </c>
      <c r="B10" s="165" t="s">
        <v>143</v>
      </c>
      <c r="C10" s="166"/>
      <c r="D10" s="167">
        <f t="shared" ref="D10:O10" si="0">D11+D64+D72+D84</f>
        <v>94276221169</v>
      </c>
      <c r="E10" s="167">
        <f t="shared" si="0"/>
        <v>4261075186</v>
      </c>
      <c r="F10" s="167">
        <f t="shared" si="0"/>
        <v>1550000000</v>
      </c>
      <c r="G10" s="167">
        <f t="shared" si="0"/>
        <v>73695139850</v>
      </c>
      <c r="H10" s="167">
        <f t="shared" si="0"/>
        <v>30597831169</v>
      </c>
      <c r="I10" s="167">
        <f t="shared" si="0"/>
        <v>3658629131</v>
      </c>
      <c r="J10" s="167">
        <f t="shared" si="0"/>
        <v>0</v>
      </c>
      <c r="K10" s="167">
        <f t="shared" si="0"/>
        <v>3104297876</v>
      </c>
      <c r="L10" s="167">
        <f t="shared" si="0"/>
        <v>554331299</v>
      </c>
      <c r="M10" s="167">
        <f t="shared" si="0"/>
        <v>1550000000</v>
      </c>
      <c r="N10" s="167">
        <f t="shared" si="0"/>
        <v>76799437726</v>
      </c>
      <c r="O10" s="167">
        <f t="shared" si="0"/>
        <v>31152162468</v>
      </c>
      <c r="P10" s="168"/>
      <c r="Q10" s="168"/>
      <c r="R10" s="169"/>
      <c r="S10" s="169"/>
      <c r="T10" s="151"/>
      <c r="U10" s="151"/>
      <c r="V10" s="151"/>
      <c r="W10" s="151"/>
      <c r="X10" s="151"/>
      <c r="Y10" s="151"/>
    </row>
    <row r="11" spans="1:25" ht="15" customHeight="1">
      <c r="A11" s="170" t="s">
        <v>24</v>
      </c>
      <c r="B11" s="171" t="s">
        <v>144</v>
      </c>
      <c r="C11" s="171" t="s">
        <v>144</v>
      </c>
      <c r="D11" s="167">
        <f t="shared" ref="D11:O11" si="1">SUM(D12:D62)</f>
        <v>59737469169</v>
      </c>
      <c r="E11" s="167">
        <f t="shared" si="1"/>
        <v>4191480186</v>
      </c>
      <c r="F11" s="167">
        <f t="shared" si="1"/>
        <v>550000000</v>
      </c>
      <c r="G11" s="167">
        <f t="shared" si="1"/>
        <v>44535731000</v>
      </c>
      <c r="H11" s="167">
        <f t="shared" si="1"/>
        <v>15201738169</v>
      </c>
      <c r="I11" s="167">
        <f t="shared" si="1"/>
        <v>3193124595</v>
      </c>
      <c r="J11" s="167">
        <f t="shared" si="1"/>
        <v>0</v>
      </c>
      <c r="K11" s="167">
        <f t="shared" si="1"/>
        <v>2894478555</v>
      </c>
      <c r="L11" s="167">
        <f t="shared" si="1"/>
        <v>298646084</v>
      </c>
      <c r="M11" s="167">
        <f t="shared" si="1"/>
        <v>550000000</v>
      </c>
      <c r="N11" s="167">
        <f t="shared" si="1"/>
        <v>47430209555</v>
      </c>
      <c r="O11" s="167">
        <f t="shared" si="1"/>
        <v>15500384253</v>
      </c>
      <c r="P11" s="172"/>
      <c r="Q11" s="172"/>
      <c r="R11" s="173"/>
      <c r="S11" s="173"/>
      <c r="T11" s="173"/>
      <c r="U11" s="173"/>
      <c r="V11" s="173"/>
      <c r="W11" s="151"/>
      <c r="X11" s="151"/>
      <c r="Y11" s="151"/>
    </row>
    <row r="12" spans="1:25" ht="15" customHeight="1">
      <c r="A12" s="174" t="s">
        <v>27</v>
      </c>
      <c r="B12" s="175"/>
      <c r="C12" s="175"/>
      <c r="D12" s="176"/>
      <c r="E12" s="177"/>
      <c r="F12" s="178"/>
      <c r="G12" s="179"/>
      <c r="H12" s="180"/>
      <c r="I12" s="180"/>
      <c r="J12" s="181"/>
      <c r="K12" s="180"/>
      <c r="L12" s="182"/>
      <c r="M12" s="183"/>
      <c r="N12" s="183"/>
      <c r="O12" s="183"/>
      <c r="P12" s="184"/>
      <c r="Q12" s="185"/>
      <c r="R12" s="186"/>
      <c r="S12" s="186"/>
      <c r="T12" s="186"/>
      <c r="U12" s="186"/>
      <c r="V12" s="186"/>
      <c r="W12" s="186"/>
      <c r="X12" s="186"/>
      <c r="Y12" s="186"/>
    </row>
    <row r="13" spans="1:25" ht="15" customHeight="1">
      <c r="A13" s="187">
        <v>1</v>
      </c>
      <c r="B13" s="188" t="s">
        <v>145</v>
      </c>
      <c r="C13" s="188" t="s">
        <v>28</v>
      </c>
      <c r="D13" s="189">
        <v>1058030000</v>
      </c>
      <c r="E13" s="189">
        <v>0</v>
      </c>
      <c r="F13" s="191">
        <v>0</v>
      </c>
      <c r="G13" s="192">
        <v>700000000</v>
      </c>
      <c r="H13" s="193">
        <f t="shared" ref="H13:H17" si="2">D13-G13</f>
        <v>358030000</v>
      </c>
      <c r="I13" s="194"/>
      <c r="J13" s="195"/>
      <c r="K13" s="194"/>
      <c r="L13" s="196">
        <f t="shared" ref="L13:L17" si="3">I13-K13</f>
        <v>0</v>
      </c>
      <c r="M13" s="197">
        <f t="shared" ref="M13:O13" si="4">F13+J13</f>
        <v>0</v>
      </c>
      <c r="N13" s="197">
        <f t="shared" si="4"/>
        <v>700000000</v>
      </c>
      <c r="O13" s="197">
        <f t="shared" si="4"/>
        <v>358030000</v>
      </c>
      <c r="P13" s="198">
        <f t="shared" ref="P13:P17" si="5">IF(E13=0, 0, F13/E13)</f>
        <v>0</v>
      </c>
      <c r="Q13" s="199">
        <f t="shared" ref="Q13:Q17" si="6">IF(D13=0, 0, G13/D13)</f>
        <v>0.66160694876326753</v>
      </c>
      <c r="R13" s="152"/>
      <c r="S13" s="152"/>
      <c r="T13" s="152"/>
      <c r="U13" s="152"/>
      <c r="V13" s="152"/>
      <c r="W13" s="152"/>
      <c r="X13" s="152"/>
      <c r="Y13" s="152"/>
    </row>
    <row r="14" spans="1:25" ht="15" customHeight="1">
      <c r="A14" s="187">
        <v>2</v>
      </c>
      <c r="B14" s="188" t="s">
        <v>145</v>
      </c>
      <c r="C14" s="188" t="s">
        <v>29</v>
      </c>
      <c r="D14" s="189">
        <v>1118543000</v>
      </c>
      <c r="E14" s="189">
        <v>0</v>
      </c>
      <c r="F14" s="191">
        <v>0</v>
      </c>
      <c r="G14" s="192">
        <v>1118000000</v>
      </c>
      <c r="H14" s="193">
        <f t="shared" si="2"/>
        <v>543000</v>
      </c>
      <c r="I14" s="193">
        <v>138256070</v>
      </c>
      <c r="J14" s="201"/>
      <c r="K14" s="202">
        <v>138256070</v>
      </c>
      <c r="L14" s="196">
        <f t="shared" si="3"/>
        <v>0</v>
      </c>
      <c r="M14" s="197">
        <f t="shared" ref="M14:O14" si="7">F14+J14</f>
        <v>0</v>
      </c>
      <c r="N14" s="197">
        <f t="shared" si="7"/>
        <v>1256256070</v>
      </c>
      <c r="O14" s="197">
        <f t="shared" si="7"/>
        <v>543000</v>
      </c>
      <c r="P14" s="198">
        <f t="shared" si="5"/>
        <v>0</v>
      </c>
      <c r="Q14" s="199">
        <f t="shared" si="6"/>
        <v>0.99951454704915232</v>
      </c>
      <c r="R14" s="154"/>
      <c r="S14" s="154"/>
      <c r="T14" s="154"/>
      <c r="U14" s="154"/>
      <c r="V14" s="154"/>
      <c r="W14" s="154"/>
      <c r="X14" s="154"/>
      <c r="Y14" s="154"/>
    </row>
    <row r="15" spans="1:25" ht="15" customHeight="1">
      <c r="A15" s="187">
        <v>3</v>
      </c>
      <c r="B15" s="188" t="s">
        <v>145</v>
      </c>
      <c r="C15" s="188" t="s">
        <v>31</v>
      </c>
      <c r="D15" s="192">
        <v>1161338000</v>
      </c>
      <c r="E15" s="189">
        <v>0</v>
      </c>
      <c r="F15" s="191">
        <v>0</v>
      </c>
      <c r="G15" s="192">
        <v>1161338000</v>
      </c>
      <c r="H15" s="193">
        <f t="shared" si="2"/>
        <v>0</v>
      </c>
      <c r="I15" s="193">
        <v>28072132</v>
      </c>
      <c r="J15" s="193"/>
      <c r="K15" s="202">
        <v>28072132</v>
      </c>
      <c r="L15" s="196">
        <f t="shared" si="3"/>
        <v>0</v>
      </c>
      <c r="M15" s="197">
        <f t="shared" ref="M15:O15" si="8">F15+J15</f>
        <v>0</v>
      </c>
      <c r="N15" s="197">
        <f t="shared" si="8"/>
        <v>1189410132</v>
      </c>
      <c r="O15" s="197">
        <f t="shared" si="8"/>
        <v>0</v>
      </c>
      <c r="P15" s="198">
        <f t="shared" si="5"/>
        <v>0</v>
      </c>
      <c r="Q15" s="199">
        <f t="shared" si="6"/>
        <v>1</v>
      </c>
      <c r="R15" s="154"/>
      <c r="S15" s="154"/>
      <c r="T15" s="154"/>
      <c r="U15" s="154"/>
      <c r="V15" s="154"/>
      <c r="W15" s="154"/>
      <c r="X15" s="154"/>
      <c r="Y15" s="154"/>
    </row>
    <row r="16" spans="1:25" ht="15" customHeight="1">
      <c r="A16" s="187">
        <v>4</v>
      </c>
      <c r="B16" s="188" t="s">
        <v>145</v>
      </c>
      <c r="C16" s="188" t="s">
        <v>222</v>
      </c>
      <c r="D16" s="192">
        <v>1115000000</v>
      </c>
      <c r="E16" s="189">
        <v>400000000</v>
      </c>
      <c r="F16" s="191">
        <v>0</v>
      </c>
      <c r="G16" s="192">
        <v>400000000</v>
      </c>
      <c r="H16" s="193">
        <f t="shared" si="2"/>
        <v>715000000</v>
      </c>
      <c r="I16" s="194"/>
      <c r="J16" s="194"/>
      <c r="K16" s="609"/>
      <c r="L16" s="196">
        <f t="shared" si="3"/>
        <v>0</v>
      </c>
      <c r="M16" s="197">
        <f t="shared" ref="M16:O16" si="9">F16+J16</f>
        <v>0</v>
      </c>
      <c r="N16" s="197">
        <f t="shared" si="9"/>
        <v>400000000</v>
      </c>
      <c r="O16" s="197">
        <f t="shared" si="9"/>
        <v>715000000</v>
      </c>
      <c r="P16" s="198">
        <f t="shared" si="5"/>
        <v>0</v>
      </c>
      <c r="Q16" s="199">
        <f t="shared" si="6"/>
        <v>0.35874439461883406</v>
      </c>
      <c r="R16" s="152"/>
      <c r="S16" s="152"/>
      <c r="T16" s="152"/>
      <c r="U16" s="152"/>
      <c r="V16" s="152"/>
      <c r="W16" s="152"/>
      <c r="X16" s="152"/>
      <c r="Y16" s="152"/>
    </row>
    <row r="17" spans="1:25" ht="15" customHeight="1">
      <c r="A17" s="203">
        <v>5</v>
      </c>
      <c r="B17" s="204" t="s">
        <v>145</v>
      </c>
      <c r="C17" s="610" t="s">
        <v>32</v>
      </c>
      <c r="D17" s="192">
        <v>1075562000</v>
      </c>
      <c r="E17" s="192">
        <v>0</v>
      </c>
      <c r="F17" s="480">
        <v>0</v>
      </c>
      <c r="G17" s="192">
        <v>400000000</v>
      </c>
      <c r="H17" s="193">
        <f t="shared" si="2"/>
        <v>675562000</v>
      </c>
      <c r="I17" s="206"/>
      <c r="J17" s="206"/>
      <c r="K17" s="206"/>
      <c r="L17" s="196">
        <f t="shared" si="3"/>
        <v>0</v>
      </c>
      <c r="M17" s="197">
        <f t="shared" ref="M17:O17" si="10">F17+J17</f>
        <v>0</v>
      </c>
      <c r="N17" s="197">
        <f t="shared" si="10"/>
        <v>400000000</v>
      </c>
      <c r="O17" s="197">
        <f t="shared" si="10"/>
        <v>675562000</v>
      </c>
      <c r="P17" s="198">
        <f t="shared" si="5"/>
        <v>0</v>
      </c>
      <c r="Q17" s="199">
        <f t="shared" si="6"/>
        <v>0.37189859812823434</v>
      </c>
      <c r="R17" s="208"/>
      <c r="S17" s="151"/>
      <c r="T17" s="151"/>
      <c r="U17" s="151"/>
      <c r="V17" s="151"/>
      <c r="W17" s="151"/>
      <c r="X17" s="151"/>
      <c r="Y17" s="151"/>
    </row>
    <row r="18" spans="1:25" ht="15" customHeight="1">
      <c r="A18" s="209" t="s">
        <v>34</v>
      </c>
      <c r="B18" s="175"/>
      <c r="C18" s="175"/>
      <c r="D18" s="179"/>
      <c r="E18" s="177"/>
      <c r="F18" s="178"/>
      <c r="G18" s="179"/>
      <c r="H18" s="183"/>
      <c r="I18" s="166"/>
      <c r="J18" s="181"/>
      <c r="K18" s="181"/>
      <c r="L18" s="183"/>
      <c r="M18" s="197"/>
      <c r="N18" s="197"/>
      <c r="O18" s="197"/>
      <c r="P18" s="198"/>
      <c r="Q18" s="199"/>
      <c r="R18" s="210"/>
      <c r="S18" s="211"/>
      <c r="T18" s="212"/>
      <c r="U18" s="211"/>
      <c r="V18" s="211"/>
      <c r="W18" s="211"/>
      <c r="X18" s="211"/>
      <c r="Y18" s="211"/>
    </row>
    <row r="19" spans="1:25" ht="15" customHeight="1">
      <c r="A19" s="203">
        <v>1</v>
      </c>
      <c r="B19" s="188" t="s">
        <v>145</v>
      </c>
      <c r="C19" s="188" t="s">
        <v>35</v>
      </c>
      <c r="D19" s="192">
        <v>1295727000</v>
      </c>
      <c r="E19" s="189">
        <v>0</v>
      </c>
      <c r="F19" s="191">
        <v>0</v>
      </c>
      <c r="G19" s="192">
        <v>1150000000</v>
      </c>
      <c r="H19" s="197">
        <f t="shared" ref="H19:H32" si="11">D19-G19</f>
        <v>145727000</v>
      </c>
      <c r="I19" s="213">
        <v>205663339</v>
      </c>
      <c r="J19" s="193"/>
      <c r="K19" s="202">
        <v>100000000</v>
      </c>
      <c r="L19" s="197">
        <f t="shared" ref="L19:L32" si="12">I19-K19</f>
        <v>105663339</v>
      </c>
      <c r="M19" s="197">
        <f t="shared" ref="M19:O19" si="13">F19+J19</f>
        <v>0</v>
      </c>
      <c r="N19" s="197">
        <f t="shared" si="13"/>
        <v>1250000000</v>
      </c>
      <c r="O19" s="197">
        <f t="shared" si="13"/>
        <v>251390339</v>
      </c>
      <c r="P19" s="198">
        <f t="shared" ref="P19:P32" si="14">IF(E19=0, 0, F19/E19)</f>
        <v>0</v>
      </c>
      <c r="Q19" s="199">
        <f t="shared" ref="Q19:Q32" si="15">IF(D19=0, 0, G19/D19)</f>
        <v>0.88753263611856514</v>
      </c>
      <c r="R19" s="208"/>
      <c r="S19" s="151"/>
      <c r="T19" s="214" t="s">
        <v>146</v>
      </c>
      <c r="U19" s="151"/>
      <c r="V19" s="151"/>
      <c r="W19" s="151"/>
      <c r="X19" s="151"/>
      <c r="Y19" s="151"/>
    </row>
    <row r="20" spans="1:25" ht="15" customHeight="1">
      <c r="A20" s="203">
        <v>2</v>
      </c>
      <c r="B20" s="188" t="s">
        <v>145</v>
      </c>
      <c r="C20" s="188" t="s">
        <v>36</v>
      </c>
      <c r="D20" s="192">
        <v>1629894000</v>
      </c>
      <c r="E20" s="189">
        <v>0</v>
      </c>
      <c r="F20" s="191">
        <v>0</v>
      </c>
      <c r="G20" s="192">
        <v>1629894000</v>
      </c>
      <c r="H20" s="197">
        <f t="shared" si="11"/>
        <v>0</v>
      </c>
      <c r="I20" s="213">
        <v>134944617</v>
      </c>
      <c r="J20" s="201"/>
      <c r="K20" s="202">
        <v>134944617</v>
      </c>
      <c r="L20" s="197">
        <f t="shared" si="12"/>
        <v>0</v>
      </c>
      <c r="M20" s="197">
        <f t="shared" ref="M20:O20" si="16">F20+J20</f>
        <v>0</v>
      </c>
      <c r="N20" s="197">
        <f t="shared" si="16"/>
        <v>1764838617</v>
      </c>
      <c r="O20" s="197">
        <f t="shared" si="16"/>
        <v>0</v>
      </c>
      <c r="P20" s="198">
        <f t="shared" si="14"/>
        <v>0</v>
      </c>
      <c r="Q20" s="199">
        <f t="shared" si="15"/>
        <v>1</v>
      </c>
      <c r="R20" s="151"/>
      <c r="S20" s="151"/>
      <c r="T20" s="151"/>
      <c r="U20" s="151"/>
      <c r="V20" s="151"/>
      <c r="W20" s="151"/>
      <c r="X20" s="151"/>
      <c r="Y20" s="151"/>
    </row>
    <row r="21" spans="1:25" ht="15" customHeight="1">
      <c r="A21" s="203">
        <v>3</v>
      </c>
      <c r="B21" s="188" t="s">
        <v>145</v>
      </c>
      <c r="C21" s="188" t="s">
        <v>37</v>
      </c>
      <c r="D21" s="192">
        <v>1323640000</v>
      </c>
      <c r="E21" s="189">
        <v>0</v>
      </c>
      <c r="F21" s="191">
        <v>0</v>
      </c>
      <c r="G21" s="192">
        <v>1300000000</v>
      </c>
      <c r="H21" s="197">
        <f t="shared" si="11"/>
        <v>23640000</v>
      </c>
      <c r="I21" s="215"/>
      <c r="J21" s="201"/>
      <c r="K21" s="216"/>
      <c r="L21" s="197">
        <f t="shared" si="12"/>
        <v>0</v>
      </c>
      <c r="M21" s="197">
        <f t="shared" ref="M21:O21" si="17">F21+J21</f>
        <v>0</v>
      </c>
      <c r="N21" s="197">
        <f t="shared" si="17"/>
        <v>1300000000</v>
      </c>
      <c r="O21" s="197">
        <f t="shared" si="17"/>
        <v>23640000</v>
      </c>
      <c r="P21" s="198">
        <f t="shared" si="14"/>
        <v>0</v>
      </c>
      <c r="Q21" s="199">
        <f t="shared" si="15"/>
        <v>0.98214015895560725</v>
      </c>
      <c r="R21" s="151"/>
      <c r="S21" s="151"/>
      <c r="T21" s="151"/>
      <c r="U21" s="151"/>
      <c r="V21" s="151"/>
      <c r="W21" s="151"/>
      <c r="X21" s="151"/>
      <c r="Y21" s="151"/>
    </row>
    <row r="22" spans="1:25" ht="15" customHeight="1">
      <c r="A22" s="203">
        <v>4</v>
      </c>
      <c r="B22" s="188" t="s">
        <v>145</v>
      </c>
      <c r="C22" s="188" t="s">
        <v>38</v>
      </c>
      <c r="D22" s="192">
        <v>1325211000</v>
      </c>
      <c r="E22" s="189">
        <v>0</v>
      </c>
      <c r="F22" s="191">
        <v>0</v>
      </c>
      <c r="G22" s="192">
        <v>1300000000</v>
      </c>
      <c r="H22" s="197">
        <f t="shared" si="11"/>
        <v>25211000</v>
      </c>
      <c r="I22" s="215"/>
      <c r="J22" s="201"/>
      <c r="K22" s="216"/>
      <c r="L22" s="197">
        <f t="shared" si="12"/>
        <v>0</v>
      </c>
      <c r="M22" s="197">
        <f t="shared" ref="M22:O22" si="18">F22+J22</f>
        <v>0</v>
      </c>
      <c r="N22" s="197">
        <f t="shared" si="18"/>
        <v>1300000000</v>
      </c>
      <c r="O22" s="197">
        <f t="shared" si="18"/>
        <v>25211000</v>
      </c>
      <c r="P22" s="198">
        <f t="shared" si="14"/>
        <v>0</v>
      </c>
      <c r="Q22" s="199">
        <f t="shared" si="15"/>
        <v>0.9809758596932866</v>
      </c>
      <c r="R22" s="151"/>
      <c r="S22" s="151"/>
      <c r="T22" s="151"/>
      <c r="U22" s="151"/>
      <c r="V22" s="151"/>
      <c r="W22" s="151"/>
      <c r="X22" s="151"/>
      <c r="Y22" s="151"/>
    </row>
    <row r="23" spans="1:25" ht="15" customHeight="1">
      <c r="A23" s="203">
        <v>5</v>
      </c>
      <c r="B23" s="188" t="s">
        <v>145</v>
      </c>
      <c r="C23" s="188" t="s">
        <v>39</v>
      </c>
      <c r="D23" s="192">
        <v>1176530000</v>
      </c>
      <c r="E23" s="189">
        <v>178527852</v>
      </c>
      <c r="F23" s="191">
        <v>0</v>
      </c>
      <c r="G23" s="192">
        <v>1100000000</v>
      </c>
      <c r="H23" s="197">
        <f t="shared" si="11"/>
        <v>76530000</v>
      </c>
      <c r="I23" s="215"/>
      <c r="J23" s="201"/>
      <c r="K23" s="217"/>
      <c r="L23" s="197">
        <f t="shared" si="12"/>
        <v>0</v>
      </c>
      <c r="M23" s="197">
        <f t="shared" ref="M23:O23" si="19">F23+J23</f>
        <v>0</v>
      </c>
      <c r="N23" s="197">
        <f t="shared" si="19"/>
        <v>1100000000</v>
      </c>
      <c r="O23" s="197">
        <f t="shared" si="19"/>
        <v>76530000</v>
      </c>
      <c r="P23" s="198">
        <f t="shared" si="14"/>
        <v>0</v>
      </c>
      <c r="Q23" s="199">
        <f t="shared" si="15"/>
        <v>0.93495278488436329</v>
      </c>
      <c r="R23" s="151"/>
      <c r="S23" s="151"/>
      <c r="T23" s="151"/>
      <c r="U23" s="151"/>
      <c r="V23" s="151"/>
      <c r="W23" s="151"/>
      <c r="X23" s="151"/>
      <c r="Y23" s="151"/>
    </row>
    <row r="24" spans="1:25" ht="15" customHeight="1">
      <c r="A24" s="203">
        <v>6</v>
      </c>
      <c r="B24" s="188" t="s">
        <v>145</v>
      </c>
      <c r="C24" s="188" t="s">
        <v>40</v>
      </c>
      <c r="D24" s="192">
        <v>1195530000</v>
      </c>
      <c r="E24" s="189">
        <v>0</v>
      </c>
      <c r="F24" s="191">
        <v>0</v>
      </c>
      <c r="G24" s="192">
        <v>1195530000</v>
      </c>
      <c r="H24" s="197">
        <f t="shared" si="11"/>
        <v>0</v>
      </c>
      <c r="I24" s="197">
        <v>141848544</v>
      </c>
      <c r="J24" s="201"/>
      <c r="K24" s="218">
        <v>141848544</v>
      </c>
      <c r="L24" s="197">
        <f t="shared" si="12"/>
        <v>0</v>
      </c>
      <c r="M24" s="197">
        <f t="shared" ref="M24:O24" si="20">F24+J24</f>
        <v>0</v>
      </c>
      <c r="N24" s="197">
        <f t="shared" si="20"/>
        <v>1337378544</v>
      </c>
      <c r="O24" s="197">
        <f t="shared" si="20"/>
        <v>0</v>
      </c>
      <c r="P24" s="198">
        <f t="shared" si="14"/>
        <v>0</v>
      </c>
      <c r="Q24" s="199">
        <f t="shared" si="15"/>
        <v>1</v>
      </c>
      <c r="R24" s="151"/>
      <c r="S24" s="151"/>
      <c r="T24" s="151"/>
      <c r="U24" s="151"/>
      <c r="V24" s="154"/>
      <c r="W24" s="154"/>
      <c r="X24" s="154"/>
      <c r="Y24" s="154"/>
    </row>
    <row r="25" spans="1:25" ht="15" customHeight="1">
      <c r="A25" s="203">
        <v>7</v>
      </c>
      <c r="B25" s="188" t="s">
        <v>145</v>
      </c>
      <c r="C25" s="188" t="s">
        <v>41</v>
      </c>
      <c r="D25" s="192">
        <v>1300374000</v>
      </c>
      <c r="E25" s="189">
        <v>387132000</v>
      </c>
      <c r="F25" s="191">
        <v>100000000</v>
      </c>
      <c r="G25" s="192">
        <v>1200000000</v>
      </c>
      <c r="H25" s="197">
        <f t="shared" si="11"/>
        <v>100374000</v>
      </c>
      <c r="I25" s="651">
        <v>99454630</v>
      </c>
      <c r="J25" s="651"/>
      <c r="K25" s="218">
        <v>99454630</v>
      </c>
      <c r="L25" s="197">
        <f t="shared" si="12"/>
        <v>0</v>
      </c>
      <c r="M25" s="197">
        <f t="shared" ref="M25:O25" si="21">F25+J25</f>
        <v>100000000</v>
      </c>
      <c r="N25" s="197">
        <f t="shared" si="21"/>
        <v>1299454630</v>
      </c>
      <c r="O25" s="197">
        <f t="shared" si="21"/>
        <v>100374000</v>
      </c>
      <c r="P25" s="198">
        <f t="shared" si="14"/>
        <v>0.2583098271390637</v>
      </c>
      <c r="Q25" s="199">
        <f t="shared" si="15"/>
        <v>0.92281143732495419</v>
      </c>
      <c r="R25" s="151"/>
      <c r="S25" s="151"/>
      <c r="T25" s="151"/>
      <c r="U25" s="151"/>
      <c r="V25" s="151"/>
      <c r="W25" s="151"/>
      <c r="X25" s="151"/>
      <c r="Y25" s="151"/>
    </row>
    <row r="26" spans="1:25" ht="15" customHeight="1">
      <c r="A26" s="203">
        <v>8</v>
      </c>
      <c r="B26" s="188" t="s">
        <v>145</v>
      </c>
      <c r="C26" s="188" t="s">
        <v>43</v>
      </c>
      <c r="D26" s="192">
        <v>1654109000</v>
      </c>
      <c r="E26" s="189">
        <v>0</v>
      </c>
      <c r="F26" s="191">
        <v>0</v>
      </c>
      <c r="G26" s="192">
        <v>400000000</v>
      </c>
      <c r="H26" s="197">
        <f t="shared" si="11"/>
        <v>1254109000</v>
      </c>
      <c r="I26" s="166"/>
      <c r="J26" s="201"/>
      <c r="K26" s="216"/>
      <c r="L26" s="197">
        <f t="shared" si="12"/>
        <v>0</v>
      </c>
      <c r="M26" s="197">
        <f t="shared" ref="M26:O26" si="22">F26+J26</f>
        <v>0</v>
      </c>
      <c r="N26" s="197">
        <f t="shared" si="22"/>
        <v>400000000</v>
      </c>
      <c r="O26" s="197">
        <f t="shared" si="22"/>
        <v>1254109000</v>
      </c>
      <c r="P26" s="198">
        <f t="shared" si="14"/>
        <v>0</v>
      </c>
      <c r="Q26" s="199">
        <f t="shared" si="15"/>
        <v>0.24182203228445043</v>
      </c>
      <c r="R26" s="151"/>
      <c r="S26" s="151"/>
      <c r="T26" s="151"/>
      <c r="U26" s="151"/>
      <c r="V26" s="154"/>
      <c r="W26" s="154"/>
      <c r="X26" s="154"/>
      <c r="Y26" s="154"/>
    </row>
    <row r="27" spans="1:25" ht="15" customHeight="1">
      <c r="A27" s="203">
        <v>9</v>
      </c>
      <c r="B27" s="188" t="s">
        <v>145</v>
      </c>
      <c r="C27" s="188" t="s">
        <v>45</v>
      </c>
      <c r="D27" s="192">
        <v>1386198277</v>
      </c>
      <c r="E27" s="192">
        <v>200000000</v>
      </c>
      <c r="F27" s="191">
        <v>0</v>
      </c>
      <c r="G27" s="192">
        <v>200000000</v>
      </c>
      <c r="H27" s="197">
        <f t="shared" si="11"/>
        <v>1186198277</v>
      </c>
      <c r="I27" s="213"/>
      <c r="J27" s="201"/>
      <c r="K27" s="216"/>
      <c r="L27" s="197">
        <f t="shared" si="12"/>
        <v>0</v>
      </c>
      <c r="M27" s="197">
        <f t="shared" ref="M27:O27" si="23">F27+J27</f>
        <v>0</v>
      </c>
      <c r="N27" s="197">
        <f t="shared" si="23"/>
        <v>200000000</v>
      </c>
      <c r="O27" s="197">
        <f t="shared" si="23"/>
        <v>1186198277</v>
      </c>
      <c r="P27" s="198">
        <f t="shared" si="14"/>
        <v>0</v>
      </c>
      <c r="Q27" s="199">
        <f t="shared" si="15"/>
        <v>0.14427950410733342</v>
      </c>
      <c r="R27" s="151"/>
      <c r="S27" s="151"/>
      <c r="T27" s="151"/>
      <c r="U27" s="151"/>
      <c r="V27" s="151"/>
      <c r="W27" s="151"/>
      <c r="X27" s="151"/>
      <c r="Y27" s="151"/>
    </row>
    <row r="28" spans="1:25" ht="15" customHeight="1">
      <c r="A28" s="203">
        <v>10</v>
      </c>
      <c r="B28" s="188" t="s">
        <v>145</v>
      </c>
      <c r="C28" s="188" t="s">
        <v>46</v>
      </c>
      <c r="D28" s="192">
        <v>1151187000</v>
      </c>
      <c r="E28" s="189">
        <v>0</v>
      </c>
      <c r="F28" s="191">
        <v>0</v>
      </c>
      <c r="G28" s="192">
        <v>1151187000</v>
      </c>
      <c r="H28" s="197">
        <f t="shared" si="11"/>
        <v>0</v>
      </c>
      <c r="I28" s="213">
        <v>139474971</v>
      </c>
      <c r="J28" s="201"/>
      <c r="K28" s="202">
        <v>139474971</v>
      </c>
      <c r="L28" s="197">
        <f t="shared" si="12"/>
        <v>0</v>
      </c>
      <c r="M28" s="197">
        <f t="shared" ref="M28:O28" si="24">F28+J28</f>
        <v>0</v>
      </c>
      <c r="N28" s="197">
        <f t="shared" si="24"/>
        <v>1290661971</v>
      </c>
      <c r="O28" s="197">
        <f t="shared" si="24"/>
        <v>0</v>
      </c>
      <c r="P28" s="198">
        <f t="shared" si="14"/>
        <v>0</v>
      </c>
      <c r="Q28" s="199">
        <f t="shared" si="15"/>
        <v>1</v>
      </c>
      <c r="R28" s="151"/>
      <c r="S28" s="151"/>
      <c r="T28" s="151"/>
      <c r="U28" s="151"/>
      <c r="V28" s="151"/>
      <c r="W28" s="151"/>
      <c r="X28" s="151"/>
      <c r="Y28" s="151"/>
    </row>
    <row r="29" spans="1:25" ht="15" customHeight="1">
      <c r="A29" s="203">
        <v>11</v>
      </c>
      <c r="B29" s="188" t="s">
        <v>145</v>
      </c>
      <c r="C29" s="188" t="s">
        <v>47</v>
      </c>
      <c r="D29" s="192">
        <v>1599758000</v>
      </c>
      <c r="E29" s="189">
        <v>199758000</v>
      </c>
      <c r="F29" s="191">
        <v>0</v>
      </c>
      <c r="G29" s="192">
        <v>1400000000</v>
      </c>
      <c r="H29" s="197">
        <f t="shared" si="11"/>
        <v>199758000</v>
      </c>
      <c r="I29" s="166"/>
      <c r="J29" s="201"/>
      <c r="K29" s="216"/>
      <c r="L29" s="197">
        <f t="shared" si="12"/>
        <v>0</v>
      </c>
      <c r="M29" s="197">
        <f t="shared" ref="M29:O29" si="25">F29+J29</f>
        <v>0</v>
      </c>
      <c r="N29" s="197">
        <f t="shared" si="25"/>
        <v>1400000000</v>
      </c>
      <c r="O29" s="197">
        <f t="shared" si="25"/>
        <v>199758000</v>
      </c>
      <c r="P29" s="198">
        <f t="shared" si="14"/>
        <v>0</v>
      </c>
      <c r="Q29" s="199">
        <f t="shared" si="15"/>
        <v>0.87513236377002024</v>
      </c>
      <c r="R29" s="151"/>
      <c r="S29" s="151"/>
      <c r="T29" s="151"/>
      <c r="U29" s="151"/>
      <c r="V29" s="151"/>
      <c r="W29" s="151"/>
      <c r="X29" s="151"/>
      <c r="Y29" s="151"/>
    </row>
    <row r="30" spans="1:25" ht="15" customHeight="1">
      <c r="A30" s="203">
        <v>12</v>
      </c>
      <c r="B30" s="188" t="s">
        <v>145</v>
      </c>
      <c r="C30" s="188" t="s">
        <v>48</v>
      </c>
      <c r="D30" s="192">
        <v>1512938000</v>
      </c>
      <c r="E30" s="189">
        <v>0</v>
      </c>
      <c r="F30" s="191">
        <v>0</v>
      </c>
      <c r="G30" s="192">
        <v>1512938000</v>
      </c>
      <c r="H30" s="197">
        <f t="shared" si="11"/>
        <v>0</v>
      </c>
      <c r="I30" s="197">
        <v>145883155</v>
      </c>
      <c r="J30" s="201"/>
      <c r="K30" s="218">
        <v>145883155</v>
      </c>
      <c r="L30" s="197">
        <f t="shared" si="12"/>
        <v>0</v>
      </c>
      <c r="M30" s="197">
        <f t="shared" ref="M30:O30" si="26">F30+J30</f>
        <v>0</v>
      </c>
      <c r="N30" s="197">
        <f t="shared" si="26"/>
        <v>1658821155</v>
      </c>
      <c r="O30" s="197">
        <f t="shared" si="26"/>
        <v>0</v>
      </c>
      <c r="P30" s="198">
        <f t="shared" si="14"/>
        <v>0</v>
      </c>
      <c r="Q30" s="199">
        <f t="shared" si="15"/>
        <v>1</v>
      </c>
      <c r="R30" s="151"/>
      <c r="S30" s="151"/>
      <c r="T30" s="151"/>
      <c r="U30" s="151"/>
      <c r="V30" s="151"/>
      <c r="W30" s="151"/>
      <c r="X30" s="151"/>
      <c r="Y30" s="151"/>
    </row>
    <row r="31" spans="1:25" ht="15" customHeight="1">
      <c r="A31" s="203">
        <v>13</v>
      </c>
      <c r="B31" s="188" t="s">
        <v>145</v>
      </c>
      <c r="C31" s="188" t="s">
        <v>49</v>
      </c>
      <c r="D31" s="192">
        <v>1593398000</v>
      </c>
      <c r="E31" s="189">
        <v>0</v>
      </c>
      <c r="F31" s="191">
        <v>0</v>
      </c>
      <c r="G31" s="192">
        <v>1593398000</v>
      </c>
      <c r="H31" s="197">
        <f t="shared" si="11"/>
        <v>0</v>
      </c>
      <c r="I31" s="197">
        <v>113004411</v>
      </c>
      <c r="J31" s="193"/>
      <c r="K31" s="202">
        <v>113004411</v>
      </c>
      <c r="L31" s="197">
        <f t="shared" si="12"/>
        <v>0</v>
      </c>
      <c r="M31" s="197">
        <f t="shared" ref="M31:O31" si="27">F31+J31</f>
        <v>0</v>
      </c>
      <c r="N31" s="197">
        <f t="shared" si="27"/>
        <v>1706402411</v>
      </c>
      <c r="O31" s="197">
        <f t="shared" si="27"/>
        <v>0</v>
      </c>
      <c r="P31" s="198">
        <f t="shared" si="14"/>
        <v>0</v>
      </c>
      <c r="Q31" s="199">
        <f t="shared" si="15"/>
        <v>1</v>
      </c>
      <c r="R31" s="151"/>
      <c r="S31" s="151"/>
      <c r="T31" s="151"/>
      <c r="U31" s="151"/>
      <c r="V31" s="151"/>
      <c r="W31" s="151"/>
      <c r="X31" s="151"/>
      <c r="Y31" s="151"/>
    </row>
    <row r="32" spans="1:25" ht="15" customHeight="1">
      <c r="A32" s="203">
        <v>14</v>
      </c>
      <c r="B32" s="219" t="s">
        <v>145</v>
      </c>
      <c r="C32" s="219" t="s">
        <v>50</v>
      </c>
      <c r="D32" s="220">
        <v>1168758000</v>
      </c>
      <c r="E32" s="481">
        <v>0</v>
      </c>
      <c r="F32" s="222">
        <v>0</v>
      </c>
      <c r="G32" s="223">
        <v>300000000</v>
      </c>
      <c r="H32" s="197">
        <f t="shared" si="11"/>
        <v>868758000</v>
      </c>
      <c r="I32" s="224"/>
      <c r="J32" s="224"/>
      <c r="K32" s="224"/>
      <c r="L32" s="197">
        <f t="shared" si="12"/>
        <v>0</v>
      </c>
      <c r="M32" s="197">
        <f t="shared" ref="M32:O32" si="28">F32+J32</f>
        <v>0</v>
      </c>
      <c r="N32" s="197">
        <f t="shared" si="28"/>
        <v>300000000</v>
      </c>
      <c r="O32" s="197">
        <f t="shared" si="28"/>
        <v>868758000</v>
      </c>
      <c r="P32" s="198">
        <f t="shared" si="14"/>
        <v>0</v>
      </c>
      <c r="Q32" s="199">
        <f t="shared" si="15"/>
        <v>0.25668273500587802</v>
      </c>
      <c r="R32" s="225"/>
      <c r="S32" s="225"/>
      <c r="T32" s="225"/>
      <c r="U32" s="225"/>
      <c r="V32" s="225"/>
      <c r="W32" s="151"/>
      <c r="X32" s="151"/>
      <c r="Y32" s="151"/>
    </row>
    <row r="33" spans="1:25" ht="15" customHeight="1">
      <c r="A33" s="209" t="s">
        <v>51</v>
      </c>
      <c r="B33" s="175"/>
      <c r="C33" s="175"/>
      <c r="D33" s="226"/>
      <c r="E33" s="227"/>
      <c r="F33" s="178"/>
      <c r="G33" s="179"/>
      <c r="H33" s="228"/>
      <c r="I33" s="229"/>
      <c r="J33" s="230"/>
      <c r="K33" s="230"/>
      <c r="L33" s="228"/>
      <c r="M33" s="197"/>
      <c r="N33" s="197"/>
      <c r="O33" s="197"/>
      <c r="P33" s="198"/>
      <c r="Q33" s="199"/>
      <c r="R33" s="211"/>
      <c r="S33" s="211"/>
      <c r="T33" s="211"/>
      <c r="U33" s="211"/>
      <c r="V33" s="211"/>
      <c r="W33" s="211"/>
      <c r="X33" s="211"/>
      <c r="Y33" s="211"/>
    </row>
    <row r="34" spans="1:25" ht="15" customHeight="1">
      <c r="A34" s="203">
        <v>1</v>
      </c>
      <c r="B34" s="188" t="s">
        <v>145</v>
      </c>
      <c r="C34" s="188" t="s">
        <v>52</v>
      </c>
      <c r="D34" s="192">
        <v>1566568000</v>
      </c>
      <c r="E34" s="189">
        <v>0</v>
      </c>
      <c r="F34" s="191">
        <v>0</v>
      </c>
      <c r="G34" s="192">
        <v>1566568000</v>
      </c>
      <c r="H34" s="197">
        <f t="shared" ref="H34:H40" si="29">D34-G34</f>
        <v>0</v>
      </c>
      <c r="I34" s="213">
        <v>203928380</v>
      </c>
      <c r="J34" s="201"/>
      <c r="K34" s="193">
        <v>203928704</v>
      </c>
      <c r="L34" s="197">
        <f t="shared" ref="L34:L40" si="30">I34-K34</f>
        <v>-324</v>
      </c>
      <c r="M34" s="197">
        <f t="shared" ref="M34:O34" si="31">F34+J34</f>
        <v>0</v>
      </c>
      <c r="N34" s="197">
        <f t="shared" si="31"/>
        <v>1770496704</v>
      </c>
      <c r="O34" s="197">
        <f t="shared" si="31"/>
        <v>-324</v>
      </c>
      <c r="P34" s="198">
        <f t="shared" ref="P34:P40" si="32">IF(E34=0, 0, F34/E34)</f>
        <v>0</v>
      </c>
      <c r="Q34" s="199">
        <f t="shared" ref="Q34:Q40" si="33">IF(D34=0, 0, G34/D34)</f>
        <v>1</v>
      </c>
      <c r="R34" s="151"/>
      <c r="S34" s="151"/>
      <c r="T34" s="151"/>
      <c r="U34" s="151"/>
      <c r="V34" s="151"/>
      <c r="W34" s="151"/>
      <c r="X34" s="151"/>
      <c r="Y34" s="151"/>
    </row>
    <row r="35" spans="1:25" ht="15" customHeight="1">
      <c r="A35" s="203">
        <v>2</v>
      </c>
      <c r="B35" s="188" t="s">
        <v>145</v>
      </c>
      <c r="C35" s="188" t="s">
        <v>53</v>
      </c>
      <c r="D35" s="192">
        <v>1258870507</v>
      </c>
      <c r="E35" s="189">
        <v>400000000</v>
      </c>
      <c r="F35" s="191">
        <v>0</v>
      </c>
      <c r="G35" s="192">
        <v>400000000</v>
      </c>
      <c r="H35" s="197">
        <f t="shared" si="29"/>
        <v>858870507</v>
      </c>
      <c r="I35" s="213"/>
      <c r="J35" s="201"/>
      <c r="K35" s="201"/>
      <c r="L35" s="197">
        <f t="shared" si="30"/>
        <v>0</v>
      </c>
      <c r="M35" s="197">
        <f t="shared" ref="M35:O35" si="34">F35+J35</f>
        <v>0</v>
      </c>
      <c r="N35" s="197">
        <f t="shared" si="34"/>
        <v>400000000</v>
      </c>
      <c r="O35" s="197">
        <f t="shared" si="34"/>
        <v>858870507</v>
      </c>
      <c r="P35" s="198">
        <f t="shared" si="32"/>
        <v>0</v>
      </c>
      <c r="Q35" s="199">
        <f t="shared" si="33"/>
        <v>0.31774515152732863</v>
      </c>
      <c r="R35" s="151"/>
      <c r="S35" s="151"/>
      <c r="T35" s="151"/>
      <c r="U35" s="151"/>
      <c r="V35" s="151"/>
      <c r="W35" s="151"/>
      <c r="X35" s="151"/>
      <c r="Y35" s="151"/>
    </row>
    <row r="36" spans="1:25" ht="15" customHeight="1">
      <c r="A36" s="203">
        <v>3</v>
      </c>
      <c r="B36" s="188" t="s">
        <v>145</v>
      </c>
      <c r="C36" s="188" t="s">
        <v>54</v>
      </c>
      <c r="D36" s="192">
        <v>1254176935</v>
      </c>
      <c r="E36" s="189">
        <v>600000000</v>
      </c>
      <c r="F36" s="191">
        <v>0</v>
      </c>
      <c r="G36" s="192">
        <v>200000000</v>
      </c>
      <c r="H36" s="197">
        <f t="shared" si="29"/>
        <v>1054176935</v>
      </c>
      <c r="I36" s="213"/>
      <c r="J36" s="201"/>
      <c r="K36" s="201"/>
      <c r="L36" s="197">
        <f t="shared" si="30"/>
        <v>0</v>
      </c>
      <c r="M36" s="197">
        <f t="shared" ref="M36:O36" si="35">F36+J36</f>
        <v>0</v>
      </c>
      <c r="N36" s="197">
        <f t="shared" si="35"/>
        <v>200000000</v>
      </c>
      <c r="O36" s="197">
        <f t="shared" si="35"/>
        <v>1054176935</v>
      </c>
      <c r="P36" s="198">
        <f t="shared" si="32"/>
        <v>0</v>
      </c>
      <c r="Q36" s="199">
        <f t="shared" si="33"/>
        <v>0.15946713292092235</v>
      </c>
      <c r="R36" s="151"/>
      <c r="S36" s="151"/>
      <c r="T36" s="151"/>
      <c r="U36" s="151"/>
      <c r="V36" s="151"/>
      <c r="W36" s="151"/>
      <c r="X36" s="151"/>
      <c r="Y36" s="151"/>
    </row>
    <row r="37" spans="1:25" ht="15" customHeight="1">
      <c r="A37" s="203">
        <v>4</v>
      </c>
      <c r="B37" s="188" t="s">
        <v>145</v>
      </c>
      <c r="C37" s="188" t="s">
        <v>55</v>
      </c>
      <c r="D37" s="192">
        <v>929889000</v>
      </c>
      <c r="E37" s="189">
        <v>0</v>
      </c>
      <c r="F37" s="191">
        <v>0</v>
      </c>
      <c r="G37" s="192">
        <v>929889000</v>
      </c>
      <c r="H37" s="197">
        <f t="shared" si="29"/>
        <v>0</v>
      </c>
      <c r="I37" s="652">
        <v>41060664</v>
      </c>
      <c r="J37" s="652"/>
      <c r="K37" s="193">
        <v>41060664</v>
      </c>
      <c r="L37" s="197">
        <f t="shared" si="30"/>
        <v>0</v>
      </c>
      <c r="M37" s="197">
        <f t="shared" ref="M37:O37" si="36">F37+J37</f>
        <v>0</v>
      </c>
      <c r="N37" s="197">
        <f t="shared" si="36"/>
        <v>970949664</v>
      </c>
      <c r="O37" s="197">
        <f t="shared" si="36"/>
        <v>0</v>
      </c>
      <c r="P37" s="198">
        <f t="shared" si="32"/>
        <v>0</v>
      </c>
      <c r="Q37" s="199">
        <f t="shared" si="33"/>
        <v>1</v>
      </c>
      <c r="R37" s="231">
        <v>33490349376</v>
      </c>
      <c r="S37" s="151"/>
      <c r="T37" s="151"/>
      <c r="U37" s="151"/>
      <c r="V37" s="151"/>
      <c r="W37" s="151"/>
      <c r="X37" s="151"/>
      <c r="Y37" s="151"/>
    </row>
    <row r="38" spans="1:25" ht="15" customHeight="1">
      <c r="A38" s="203">
        <v>5</v>
      </c>
      <c r="B38" s="188" t="s">
        <v>145</v>
      </c>
      <c r="C38" s="188" t="s">
        <v>56</v>
      </c>
      <c r="D38" s="192">
        <v>1150397000</v>
      </c>
      <c r="E38" s="189">
        <v>0</v>
      </c>
      <c r="F38" s="191">
        <v>0</v>
      </c>
      <c r="G38" s="192">
        <v>1150397000</v>
      </c>
      <c r="H38" s="197">
        <f t="shared" si="29"/>
        <v>0</v>
      </c>
      <c r="I38" s="213">
        <v>157624826</v>
      </c>
      <c r="J38" s="202"/>
      <c r="K38" s="202">
        <v>157624826</v>
      </c>
      <c r="L38" s="197">
        <f t="shared" si="30"/>
        <v>0</v>
      </c>
      <c r="M38" s="197">
        <f t="shared" ref="M38:O38" si="37">F38+J38</f>
        <v>0</v>
      </c>
      <c r="N38" s="197">
        <f t="shared" si="37"/>
        <v>1308021826</v>
      </c>
      <c r="O38" s="197">
        <f t="shared" si="37"/>
        <v>0</v>
      </c>
      <c r="P38" s="198">
        <f t="shared" si="32"/>
        <v>0</v>
      </c>
      <c r="Q38" s="199">
        <f t="shared" si="33"/>
        <v>1</v>
      </c>
      <c r="R38" s="151"/>
      <c r="S38" s="151"/>
      <c r="T38" s="151"/>
      <c r="U38" s="151"/>
      <c r="V38" s="151"/>
      <c r="W38" s="151"/>
      <c r="X38" s="151"/>
      <c r="Y38" s="151"/>
    </row>
    <row r="39" spans="1:25" ht="15" customHeight="1">
      <c r="A39" s="203">
        <v>6</v>
      </c>
      <c r="B39" s="188" t="s">
        <v>145</v>
      </c>
      <c r="C39" s="188" t="s">
        <v>147</v>
      </c>
      <c r="D39" s="235">
        <v>1350745000</v>
      </c>
      <c r="E39" s="249">
        <v>0</v>
      </c>
      <c r="F39" s="242">
        <v>0</v>
      </c>
      <c r="G39" s="235">
        <v>100000000</v>
      </c>
      <c r="H39" s="197">
        <f t="shared" si="29"/>
        <v>1250745000</v>
      </c>
      <c r="I39" s="166"/>
      <c r="J39" s="201"/>
      <c r="K39" s="201"/>
      <c r="L39" s="197">
        <f t="shared" si="30"/>
        <v>0</v>
      </c>
      <c r="M39" s="197">
        <f t="shared" ref="M39:O39" si="38">F39+J39</f>
        <v>0</v>
      </c>
      <c r="N39" s="197">
        <f t="shared" si="38"/>
        <v>100000000</v>
      </c>
      <c r="O39" s="197">
        <f t="shared" si="38"/>
        <v>1250745000</v>
      </c>
      <c r="P39" s="198">
        <f t="shared" si="32"/>
        <v>0</v>
      </c>
      <c r="Q39" s="199">
        <f t="shared" si="33"/>
        <v>7.4033218705233036E-2</v>
      </c>
      <c r="R39" s="151"/>
      <c r="S39" s="151"/>
      <c r="T39" s="151"/>
      <c r="U39" s="151"/>
      <c r="V39" s="151"/>
      <c r="W39" s="151"/>
      <c r="X39" s="151"/>
      <c r="Y39" s="151"/>
    </row>
    <row r="40" spans="1:25" ht="15" customHeight="1">
      <c r="A40" s="203">
        <v>7</v>
      </c>
      <c r="B40" s="188" t="s">
        <v>145</v>
      </c>
      <c r="C40" s="188" t="s">
        <v>243</v>
      </c>
      <c r="D40" s="235">
        <v>1437536000</v>
      </c>
      <c r="E40" s="249">
        <v>0</v>
      </c>
      <c r="F40" s="242">
        <f>250000000+200000000</f>
        <v>450000000</v>
      </c>
      <c r="G40" s="235">
        <v>450000000</v>
      </c>
      <c r="H40" s="197">
        <f t="shared" si="29"/>
        <v>987536000</v>
      </c>
      <c r="I40" s="166"/>
      <c r="J40" s="201"/>
      <c r="K40" s="201"/>
      <c r="L40" s="197">
        <f t="shared" si="30"/>
        <v>0</v>
      </c>
      <c r="M40" s="197">
        <f t="shared" ref="M40:O40" si="39">F40+J40</f>
        <v>450000000</v>
      </c>
      <c r="N40" s="197">
        <f t="shared" si="39"/>
        <v>450000000</v>
      </c>
      <c r="O40" s="197">
        <f t="shared" si="39"/>
        <v>987536000</v>
      </c>
      <c r="P40" s="198">
        <f t="shared" si="32"/>
        <v>0</v>
      </c>
      <c r="Q40" s="199">
        <f t="shared" si="33"/>
        <v>0.3130356387596554</v>
      </c>
      <c r="R40" s="151"/>
      <c r="S40" s="151"/>
      <c r="T40" s="151"/>
      <c r="U40" s="151"/>
      <c r="V40" s="151"/>
      <c r="W40" s="151"/>
      <c r="X40" s="151"/>
      <c r="Y40" s="151"/>
    </row>
    <row r="41" spans="1:25" ht="15" customHeight="1">
      <c r="A41" s="209" t="s">
        <v>57</v>
      </c>
      <c r="B41" s="175"/>
      <c r="C41" s="175"/>
      <c r="D41" s="236"/>
      <c r="E41" s="237"/>
      <c r="F41" s="238"/>
      <c r="G41" s="236"/>
      <c r="H41" s="183"/>
      <c r="I41" s="166"/>
      <c r="J41" s="239"/>
      <c r="K41" s="239"/>
      <c r="L41" s="197"/>
      <c r="M41" s="197">
        <f t="shared" ref="M41:O41" si="40">F41+J41</f>
        <v>0</v>
      </c>
      <c r="N41" s="197">
        <f t="shared" si="40"/>
        <v>0</v>
      </c>
      <c r="O41" s="197">
        <f t="shared" si="40"/>
        <v>0</v>
      </c>
      <c r="P41" s="198"/>
      <c r="Q41" s="199"/>
      <c r="R41" s="211"/>
      <c r="S41" s="211"/>
      <c r="T41" s="211"/>
      <c r="U41" s="211"/>
      <c r="V41" s="211"/>
      <c r="W41" s="211"/>
      <c r="X41" s="211"/>
      <c r="Y41" s="211"/>
    </row>
    <row r="42" spans="1:25" ht="15" customHeight="1">
      <c r="A42" s="203">
        <v>1</v>
      </c>
      <c r="B42" s="188" t="s">
        <v>145</v>
      </c>
      <c r="C42" s="188" t="s">
        <v>58</v>
      </c>
      <c r="D42" s="235">
        <v>1213045000</v>
      </c>
      <c r="E42" s="249">
        <v>400000000</v>
      </c>
      <c r="F42" s="242">
        <v>0</v>
      </c>
      <c r="G42" s="235">
        <v>800000000</v>
      </c>
      <c r="H42" s="197">
        <f t="shared" ref="H42:H62" si="41">D42-G42</f>
        <v>413045000</v>
      </c>
      <c r="I42" s="166"/>
      <c r="J42" s="201"/>
      <c r="K42" s="216"/>
      <c r="L42" s="197">
        <f t="shared" ref="L42:L52" si="42">I42-K42</f>
        <v>0</v>
      </c>
      <c r="M42" s="197">
        <f t="shared" ref="M42:O42" si="43">F42+J42</f>
        <v>0</v>
      </c>
      <c r="N42" s="197">
        <f t="shared" si="43"/>
        <v>800000000</v>
      </c>
      <c r="O42" s="197">
        <f t="shared" si="43"/>
        <v>413045000</v>
      </c>
      <c r="P42" s="198">
        <f t="shared" ref="P42:P62" si="44">IF(E42=0, 0, F42/E42)</f>
        <v>0</v>
      </c>
      <c r="Q42" s="199">
        <f t="shared" ref="Q42:Q62" si="45">IF(D42=0, 0, G42/D42)</f>
        <v>0.65949738055884155</v>
      </c>
      <c r="R42" s="151"/>
      <c r="S42" s="151"/>
      <c r="T42" s="151"/>
      <c r="U42" s="151"/>
      <c r="V42" s="151"/>
      <c r="W42" s="151"/>
      <c r="X42" s="151"/>
      <c r="Y42" s="151"/>
    </row>
    <row r="43" spans="1:25" ht="15" customHeight="1">
      <c r="A43" s="203">
        <v>2</v>
      </c>
      <c r="B43" s="188" t="s">
        <v>145</v>
      </c>
      <c r="C43" s="188" t="s">
        <v>59</v>
      </c>
      <c r="D43" s="235">
        <v>1307972000</v>
      </c>
      <c r="E43" s="249">
        <v>350000000</v>
      </c>
      <c r="F43" s="242">
        <v>0</v>
      </c>
      <c r="G43" s="235">
        <v>900000000</v>
      </c>
      <c r="H43" s="197">
        <f t="shared" si="41"/>
        <v>407972000</v>
      </c>
      <c r="I43" s="166"/>
      <c r="J43" s="201"/>
      <c r="K43" s="216"/>
      <c r="L43" s="197">
        <f t="shared" si="42"/>
        <v>0</v>
      </c>
      <c r="M43" s="197">
        <f t="shared" ref="M43:O43" si="46">F43+J43</f>
        <v>0</v>
      </c>
      <c r="N43" s="197">
        <f t="shared" si="46"/>
        <v>900000000</v>
      </c>
      <c r="O43" s="197">
        <f t="shared" si="46"/>
        <v>407972000</v>
      </c>
      <c r="P43" s="198">
        <f t="shared" si="44"/>
        <v>0</v>
      </c>
      <c r="Q43" s="199">
        <f t="shared" si="45"/>
        <v>0.68808812421061005</v>
      </c>
      <c r="R43" s="151"/>
      <c r="S43" s="151"/>
      <c r="T43" s="151"/>
      <c r="U43" s="151"/>
      <c r="V43" s="151"/>
      <c r="W43" s="151"/>
      <c r="X43" s="151"/>
      <c r="Y43" s="151"/>
    </row>
    <row r="44" spans="1:25" ht="15" customHeight="1">
      <c r="A44" s="203">
        <v>3</v>
      </c>
      <c r="B44" s="188" t="s">
        <v>145</v>
      </c>
      <c r="C44" s="188" t="s">
        <v>60</v>
      </c>
      <c r="D44" s="235">
        <v>1196198000</v>
      </c>
      <c r="E44" s="249">
        <v>0</v>
      </c>
      <c r="F44" s="242">
        <v>0</v>
      </c>
      <c r="G44" s="235">
        <v>1196198000</v>
      </c>
      <c r="H44" s="197">
        <f t="shared" si="41"/>
        <v>0</v>
      </c>
      <c r="I44" s="213">
        <v>164802311</v>
      </c>
      <c r="J44" s="201"/>
      <c r="K44" s="202">
        <v>164802311</v>
      </c>
      <c r="L44" s="197">
        <f t="shared" si="42"/>
        <v>0</v>
      </c>
      <c r="M44" s="197">
        <f t="shared" ref="M44:O44" si="47">F44+J44</f>
        <v>0</v>
      </c>
      <c r="N44" s="197">
        <f t="shared" si="47"/>
        <v>1361000311</v>
      </c>
      <c r="O44" s="197">
        <f t="shared" si="47"/>
        <v>0</v>
      </c>
      <c r="P44" s="198">
        <f t="shared" si="44"/>
        <v>0</v>
      </c>
      <c r="Q44" s="199">
        <f t="shared" si="45"/>
        <v>1</v>
      </c>
      <c r="R44" s="151"/>
      <c r="S44" s="151"/>
      <c r="T44" s="151"/>
      <c r="U44" s="151"/>
      <c r="V44" s="151"/>
      <c r="W44" s="151"/>
      <c r="X44" s="151"/>
      <c r="Y44" s="151"/>
    </row>
    <row r="45" spans="1:25" ht="15" customHeight="1">
      <c r="A45" s="203">
        <v>4</v>
      </c>
      <c r="B45" s="188" t="s">
        <v>145</v>
      </c>
      <c r="C45" s="240" t="s">
        <v>62</v>
      </c>
      <c r="D45" s="235">
        <v>1299151000</v>
      </c>
      <c r="E45" s="249">
        <v>0</v>
      </c>
      <c r="F45" s="242">
        <v>0</v>
      </c>
      <c r="G45" s="235">
        <v>1250000000</v>
      </c>
      <c r="H45" s="197">
        <f t="shared" si="41"/>
        <v>49151000</v>
      </c>
      <c r="I45" s="166"/>
      <c r="J45" s="201"/>
      <c r="K45" s="216"/>
      <c r="L45" s="197">
        <f t="shared" si="42"/>
        <v>0</v>
      </c>
      <c r="M45" s="197">
        <f t="shared" ref="M45:O45" si="48">F45+J45</f>
        <v>0</v>
      </c>
      <c r="N45" s="197">
        <f t="shared" si="48"/>
        <v>1250000000</v>
      </c>
      <c r="O45" s="197">
        <f t="shared" si="48"/>
        <v>49151000</v>
      </c>
      <c r="P45" s="198">
        <f t="shared" si="44"/>
        <v>0</v>
      </c>
      <c r="Q45" s="199">
        <f t="shared" si="45"/>
        <v>0.96216683049160567</v>
      </c>
      <c r="R45" s="151"/>
      <c r="S45" s="151"/>
      <c r="T45" s="151"/>
      <c r="U45" s="151"/>
      <c r="V45" s="151"/>
      <c r="W45" s="151"/>
      <c r="X45" s="151"/>
      <c r="Y45" s="151"/>
    </row>
    <row r="46" spans="1:25" ht="15" customHeight="1">
      <c r="A46" s="203">
        <v>5</v>
      </c>
      <c r="B46" s="188" t="s">
        <v>145</v>
      </c>
      <c r="C46" s="241" t="s">
        <v>63</v>
      </c>
      <c r="D46" s="235">
        <v>1178570000</v>
      </c>
      <c r="E46" s="249">
        <v>0</v>
      </c>
      <c r="F46" s="242">
        <v>0</v>
      </c>
      <c r="G46" s="235">
        <v>1178570000</v>
      </c>
      <c r="H46" s="197">
        <f t="shared" si="41"/>
        <v>0</v>
      </c>
      <c r="I46" s="213">
        <v>162990131</v>
      </c>
      <c r="J46" s="193"/>
      <c r="K46" s="202">
        <v>162990131</v>
      </c>
      <c r="L46" s="197">
        <f t="shared" si="42"/>
        <v>0</v>
      </c>
      <c r="M46" s="197">
        <f t="shared" ref="M46:O46" si="49">F46+J46</f>
        <v>0</v>
      </c>
      <c r="N46" s="197">
        <f t="shared" si="49"/>
        <v>1341560131</v>
      </c>
      <c r="O46" s="197">
        <f t="shared" si="49"/>
        <v>0</v>
      </c>
      <c r="P46" s="198">
        <f t="shared" si="44"/>
        <v>0</v>
      </c>
      <c r="Q46" s="199">
        <f t="shared" si="45"/>
        <v>1</v>
      </c>
      <c r="R46" s="151"/>
      <c r="S46" s="151"/>
      <c r="T46" s="243"/>
      <c r="U46" s="151"/>
      <c r="V46" s="151"/>
      <c r="W46" s="151"/>
      <c r="X46" s="151"/>
      <c r="Y46" s="151"/>
    </row>
    <row r="47" spans="1:25" ht="15" customHeight="1">
      <c r="A47" s="203">
        <v>6</v>
      </c>
      <c r="B47" s="188" t="s">
        <v>145</v>
      </c>
      <c r="C47" s="241" t="s">
        <v>224</v>
      </c>
      <c r="D47" s="235">
        <v>1209500000</v>
      </c>
      <c r="E47" s="249">
        <v>300000000</v>
      </c>
      <c r="F47" s="242">
        <v>0</v>
      </c>
      <c r="G47" s="235">
        <v>300000000</v>
      </c>
      <c r="H47" s="197">
        <f t="shared" si="41"/>
        <v>909500000</v>
      </c>
      <c r="I47" s="213"/>
      <c r="J47" s="193"/>
      <c r="K47" s="202"/>
      <c r="L47" s="197">
        <f t="shared" si="42"/>
        <v>0</v>
      </c>
      <c r="M47" s="197">
        <f t="shared" ref="M47:O47" si="50">F47+J47</f>
        <v>0</v>
      </c>
      <c r="N47" s="197">
        <f t="shared" si="50"/>
        <v>300000000</v>
      </c>
      <c r="O47" s="197">
        <f t="shared" si="50"/>
        <v>909500000</v>
      </c>
      <c r="P47" s="198">
        <f t="shared" si="44"/>
        <v>0</v>
      </c>
      <c r="Q47" s="199">
        <f t="shared" si="45"/>
        <v>0.24803637866887143</v>
      </c>
      <c r="R47" s="151"/>
      <c r="S47" s="151"/>
      <c r="T47" s="243"/>
      <c r="U47" s="151"/>
      <c r="V47" s="151"/>
      <c r="W47" s="151"/>
      <c r="X47" s="151"/>
      <c r="Y47" s="151"/>
    </row>
    <row r="48" spans="1:25">
      <c r="A48" s="203">
        <v>7</v>
      </c>
      <c r="B48" s="188" t="s">
        <v>145</v>
      </c>
      <c r="C48" s="241" t="s">
        <v>64</v>
      </c>
      <c r="D48" s="235">
        <v>1187870333</v>
      </c>
      <c r="E48" s="249">
        <v>0</v>
      </c>
      <c r="F48" s="242">
        <v>0</v>
      </c>
      <c r="G48" s="235">
        <v>400000000</v>
      </c>
      <c r="H48" s="197">
        <f t="shared" si="41"/>
        <v>787870333</v>
      </c>
      <c r="I48" s="213"/>
      <c r="J48" s="201"/>
      <c r="K48" s="216"/>
      <c r="L48" s="197">
        <f t="shared" si="42"/>
        <v>0</v>
      </c>
      <c r="M48" s="197">
        <f t="shared" ref="M48:O48" si="51">F48+J48</f>
        <v>0</v>
      </c>
      <c r="N48" s="197">
        <f t="shared" si="51"/>
        <v>400000000</v>
      </c>
      <c r="O48" s="197">
        <f t="shared" si="51"/>
        <v>787870333</v>
      </c>
      <c r="P48" s="198">
        <f t="shared" si="44"/>
        <v>0</v>
      </c>
      <c r="Q48" s="199">
        <f t="shared" si="45"/>
        <v>0.33673709064674484</v>
      </c>
      <c r="R48" s="214" t="s">
        <v>148</v>
      </c>
      <c r="S48" s="151"/>
      <c r="T48" s="151"/>
      <c r="U48" s="151"/>
      <c r="V48" s="151"/>
      <c r="W48" s="151"/>
      <c r="X48" s="151"/>
      <c r="Y48" s="151"/>
    </row>
    <row r="49" spans="1:25">
      <c r="A49" s="203">
        <v>8</v>
      </c>
      <c r="B49" s="188" t="s">
        <v>145</v>
      </c>
      <c r="C49" s="241" t="s">
        <v>65</v>
      </c>
      <c r="D49" s="235">
        <v>1227450000</v>
      </c>
      <c r="E49" s="235">
        <v>0</v>
      </c>
      <c r="F49" s="482">
        <v>0</v>
      </c>
      <c r="G49" s="235">
        <v>1227450000</v>
      </c>
      <c r="H49" s="197">
        <f t="shared" si="41"/>
        <v>0</v>
      </c>
      <c r="I49" s="213">
        <v>145866567</v>
      </c>
      <c r="J49" s="201"/>
      <c r="K49" s="202">
        <v>145866567</v>
      </c>
      <c r="L49" s="197">
        <f t="shared" si="42"/>
        <v>0</v>
      </c>
      <c r="M49" s="197">
        <f t="shared" ref="M49:O49" si="52">F49+J49</f>
        <v>0</v>
      </c>
      <c r="N49" s="197">
        <f t="shared" si="52"/>
        <v>1373316567</v>
      </c>
      <c r="O49" s="197">
        <f t="shared" si="52"/>
        <v>0</v>
      </c>
      <c r="P49" s="198">
        <f t="shared" si="44"/>
        <v>0</v>
      </c>
      <c r="Q49" s="199">
        <f t="shared" si="45"/>
        <v>1</v>
      </c>
      <c r="R49" s="151"/>
      <c r="S49" s="151"/>
      <c r="T49" s="151"/>
      <c r="U49" s="151"/>
      <c r="V49" s="151"/>
      <c r="W49" s="151"/>
      <c r="X49" s="151"/>
      <c r="Y49" s="151"/>
    </row>
    <row r="50" spans="1:25">
      <c r="A50" s="203">
        <v>9</v>
      </c>
      <c r="B50" s="188" t="s">
        <v>145</v>
      </c>
      <c r="C50" s="241" t="s">
        <v>66</v>
      </c>
      <c r="D50" s="235">
        <v>1200505000</v>
      </c>
      <c r="E50" s="249">
        <v>350000000</v>
      </c>
      <c r="F50" s="242">
        <v>0</v>
      </c>
      <c r="G50" s="235">
        <v>800000000</v>
      </c>
      <c r="H50" s="197">
        <f t="shared" si="41"/>
        <v>400505000</v>
      </c>
      <c r="I50" s="213"/>
      <c r="J50" s="201"/>
      <c r="K50" s="216"/>
      <c r="L50" s="197">
        <f t="shared" si="42"/>
        <v>0</v>
      </c>
      <c r="M50" s="197">
        <f t="shared" ref="M50:O50" si="53">F50+J50</f>
        <v>0</v>
      </c>
      <c r="N50" s="197">
        <f t="shared" si="53"/>
        <v>800000000</v>
      </c>
      <c r="O50" s="197">
        <f t="shared" si="53"/>
        <v>400505000</v>
      </c>
      <c r="P50" s="198">
        <f t="shared" si="44"/>
        <v>0</v>
      </c>
      <c r="Q50" s="199">
        <f t="shared" si="45"/>
        <v>0.66638622912857504</v>
      </c>
      <c r="R50" s="151"/>
      <c r="S50" s="151"/>
      <c r="T50" s="151"/>
      <c r="U50" s="151"/>
      <c r="V50" s="151"/>
      <c r="W50" s="151"/>
      <c r="X50" s="151"/>
      <c r="Y50" s="151"/>
    </row>
    <row r="51" spans="1:25">
      <c r="A51" s="203">
        <v>10</v>
      </c>
      <c r="B51" s="188" t="s">
        <v>145</v>
      </c>
      <c r="C51" s="241" t="s">
        <v>67</v>
      </c>
      <c r="D51" s="235">
        <v>1202288000</v>
      </c>
      <c r="E51" s="249">
        <v>0</v>
      </c>
      <c r="F51" s="242">
        <v>0</v>
      </c>
      <c r="G51" s="235">
        <v>1202288000</v>
      </c>
      <c r="H51" s="197">
        <f t="shared" si="41"/>
        <v>0</v>
      </c>
      <c r="I51" s="213">
        <v>139692565</v>
      </c>
      <c r="J51" s="201"/>
      <c r="K51" s="202">
        <v>139692565</v>
      </c>
      <c r="L51" s="197">
        <f t="shared" si="42"/>
        <v>0</v>
      </c>
      <c r="M51" s="197">
        <f t="shared" ref="M51:O51" si="54">F51+J51</f>
        <v>0</v>
      </c>
      <c r="N51" s="197">
        <f t="shared" si="54"/>
        <v>1341980565</v>
      </c>
      <c r="O51" s="197">
        <f t="shared" si="54"/>
        <v>0</v>
      </c>
      <c r="P51" s="198">
        <f t="shared" si="44"/>
        <v>0</v>
      </c>
      <c r="Q51" s="199">
        <f t="shared" si="45"/>
        <v>1</v>
      </c>
      <c r="R51" s="151"/>
      <c r="S51" s="151"/>
      <c r="T51" s="151"/>
      <c r="U51" s="151"/>
      <c r="V51" s="151"/>
      <c r="W51" s="151"/>
      <c r="X51" s="151"/>
      <c r="Y51" s="151"/>
    </row>
    <row r="52" spans="1:25">
      <c r="A52" s="203">
        <v>11</v>
      </c>
      <c r="B52" s="188" t="s">
        <v>145</v>
      </c>
      <c r="C52" s="241" t="s">
        <v>68</v>
      </c>
      <c r="D52" s="235">
        <v>1552019000</v>
      </c>
      <c r="E52" s="249">
        <v>0</v>
      </c>
      <c r="F52" s="242">
        <v>0</v>
      </c>
      <c r="G52" s="235">
        <v>1552019000</v>
      </c>
      <c r="H52" s="197">
        <f t="shared" si="41"/>
        <v>0</v>
      </c>
      <c r="I52" s="213">
        <v>137225262</v>
      </c>
      <c r="J52" s="201"/>
      <c r="K52" s="202">
        <v>137225262</v>
      </c>
      <c r="L52" s="197">
        <f t="shared" si="42"/>
        <v>0</v>
      </c>
      <c r="M52" s="197">
        <f t="shared" ref="M52:O52" si="55">F52+J52</f>
        <v>0</v>
      </c>
      <c r="N52" s="197">
        <f t="shared" si="55"/>
        <v>1689244262</v>
      </c>
      <c r="O52" s="197">
        <f t="shared" si="55"/>
        <v>0</v>
      </c>
      <c r="P52" s="198">
        <f t="shared" si="44"/>
        <v>0</v>
      </c>
      <c r="Q52" s="199">
        <f t="shared" si="45"/>
        <v>1</v>
      </c>
      <c r="R52" s="151"/>
      <c r="S52" s="151"/>
      <c r="T52" s="151"/>
      <c r="U52" s="151"/>
      <c r="V52" s="151"/>
      <c r="W52" s="151"/>
      <c r="X52" s="151"/>
      <c r="Y52" s="151"/>
    </row>
    <row r="53" spans="1:25">
      <c r="A53" s="203">
        <v>12</v>
      </c>
      <c r="B53" s="188" t="s">
        <v>145</v>
      </c>
      <c r="C53" s="241" t="s">
        <v>149</v>
      </c>
      <c r="D53" s="235">
        <v>1191696000</v>
      </c>
      <c r="E53" s="249">
        <v>0</v>
      </c>
      <c r="F53" s="242">
        <v>0</v>
      </c>
      <c r="G53" s="235">
        <v>1191696000</v>
      </c>
      <c r="H53" s="197">
        <f t="shared" si="41"/>
        <v>0</v>
      </c>
      <c r="I53" s="193">
        <v>124999956</v>
      </c>
      <c r="J53" s="201"/>
      <c r="K53" s="202">
        <v>125000000</v>
      </c>
      <c r="L53" s="197">
        <v>0</v>
      </c>
      <c r="M53" s="197">
        <f t="shared" ref="M53:O53" si="56">F53+J53</f>
        <v>0</v>
      </c>
      <c r="N53" s="197">
        <f t="shared" si="56"/>
        <v>1316696000</v>
      </c>
      <c r="O53" s="197">
        <f t="shared" si="56"/>
        <v>0</v>
      </c>
      <c r="P53" s="198">
        <f t="shared" si="44"/>
        <v>0</v>
      </c>
      <c r="Q53" s="199">
        <f t="shared" si="45"/>
        <v>1</v>
      </c>
      <c r="R53" s="245" t="s">
        <v>150</v>
      </c>
      <c r="S53" s="154"/>
      <c r="T53" s="154"/>
      <c r="U53" s="154"/>
      <c r="V53" s="154"/>
      <c r="W53" s="154"/>
      <c r="X53" s="154"/>
      <c r="Y53" s="154"/>
    </row>
    <row r="54" spans="1:25">
      <c r="A54" s="203">
        <v>13</v>
      </c>
      <c r="B54" s="188" t="s">
        <v>145</v>
      </c>
      <c r="C54" s="241" t="s">
        <v>151</v>
      </c>
      <c r="D54" s="235">
        <v>1658348000</v>
      </c>
      <c r="E54" s="249">
        <v>0</v>
      </c>
      <c r="F54" s="242">
        <v>0</v>
      </c>
      <c r="G54" s="235">
        <v>1658348000</v>
      </c>
      <c r="H54" s="197">
        <f t="shared" si="41"/>
        <v>0</v>
      </c>
      <c r="I54" s="193">
        <v>158909689</v>
      </c>
      <c r="J54" s="201"/>
      <c r="K54" s="202">
        <v>158909689</v>
      </c>
      <c r="L54" s="197">
        <f t="shared" ref="L54:L62" si="57">I54-K54</f>
        <v>0</v>
      </c>
      <c r="M54" s="197">
        <f t="shared" ref="M54:O54" si="58">F54+J54</f>
        <v>0</v>
      </c>
      <c r="N54" s="197">
        <f t="shared" si="58"/>
        <v>1817257689</v>
      </c>
      <c r="O54" s="197">
        <f t="shared" si="58"/>
        <v>0</v>
      </c>
      <c r="P54" s="198">
        <f t="shared" si="44"/>
        <v>0</v>
      </c>
      <c r="Q54" s="199">
        <f t="shared" si="45"/>
        <v>1</v>
      </c>
      <c r="R54" s="154"/>
      <c r="S54" s="154"/>
      <c r="T54" s="154"/>
      <c r="U54" s="154"/>
      <c r="V54" s="154"/>
      <c r="W54" s="154"/>
      <c r="X54" s="154"/>
      <c r="Y54" s="154"/>
    </row>
    <row r="55" spans="1:25">
      <c r="A55" s="203">
        <v>14</v>
      </c>
      <c r="B55" s="188" t="s">
        <v>145</v>
      </c>
      <c r="C55" s="246" t="s">
        <v>152</v>
      </c>
      <c r="D55" s="247">
        <v>1420640000</v>
      </c>
      <c r="E55" s="261">
        <v>0</v>
      </c>
      <c r="F55" s="242">
        <v>0</v>
      </c>
      <c r="G55" s="247">
        <v>1420640000</v>
      </c>
      <c r="H55" s="197">
        <f t="shared" si="41"/>
        <v>0</v>
      </c>
      <c r="I55" s="247">
        <v>149077053</v>
      </c>
      <c r="J55" s="233"/>
      <c r="K55" s="249">
        <v>149077053</v>
      </c>
      <c r="L55" s="197">
        <f t="shared" si="57"/>
        <v>0</v>
      </c>
      <c r="M55" s="197">
        <f t="shared" ref="M55:O55" si="59">F55+J55</f>
        <v>0</v>
      </c>
      <c r="N55" s="197">
        <f t="shared" si="59"/>
        <v>1569717053</v>
      </c>
      <c r="O55" s="197">
        <f t="shared" si="59"/>
        <v>0</v>
      </c>
      <c r="P55" s="198">
        <f t="shared" si="44"/>
        <v>0</v>
      </c>
      <c r="Q55" s="199">
        <f t="shared" si="45"/>
        <v>1</v>
      </c>
      <c r="R55" s="151"/>
      <c r="S55" s="151"/>
      <c r="T55" s="151"/>
      <c r="U55" s="151"/>
      <c r="V55" s="151"/>
      <c r="W55" s="151"/>
      <c r="X55" s="151"/>
      <c r="Y55" s="151"/>
    </row>
    <row r="56" spans="1:25">
      <c r="A56" s="203">
        <v>15</v>
      </c>
      <c r="B56" s="188" t="s">
        <v>145</v>
      </c>
      <c r="C56" s="246" t="s">
        <v>72</v>
      </c>
      <c r="D56" s="247">
        <v>1215243000</v>
      </c>
      <c r="E56" s="261">
        <v>199971704</v>
      </c>
      <c r="F56" s="242">
        <v>0</v>
      </c>
      <c r="G56" s="235">
        <v>1100000000</v>
      </c>
      <c r="H56" s="197">
        <f t="shared" si="41"/>
        <v>115243000</v>
      </c>
      <c r="I56" s="653">
        <v>84728439</v>
      </c>
      <c r="J56" s="233"/>
      <c r="K56" s="235"/>
      <c r="L56" s="197">
        <f t="shared" si="57"/>
        <v>84728439</v>
      </c>
      <c r="M56" s="197">
        <f t="shared" ref="M56:O56" si="60">F56+J56</f>
        <v>0</v>
      </c>
      <c r="N56" s="197">
        <f t="shared" si="60"/>
        <v>1100000000</v>
      </c>
      <c r="O56" s="197">
        <f t="shared" si="60"/>
        <v>199971439</v>
      </c>
      <c r="P56" s="198">
        <f t="shared" si="44"/>
        <v>0</v>
      </c>
      <c r="Q56" s="199">
        <f t="shared" si="45"/>
        <v>0.90516876048658579</v>
      </c>
      <c r="R56" s="151"/>
      <c r="S56" s="151"/>
      <c r="T56" s="151"/>
      <c r="U56" s="151"/>
      <c r="V56" s="151"/>
      <c r="W56" s="151"/>
      <c r="X56" s="151"/>
      <c r="Y56" s="151"/>
    </row>
    <row r="57" spans="1:25">
      <c r="A57" s="203">
        <v>16</v>
      </c>
      <c r="B57" s="188" t="s">
        <v>145</v>
      </c>
      <c r="C57" s="246" t="s">
        <v>73</v>
      </c>
      <c r="D57" s="247">
        <v>1217161000</v>
      </c>
      <c r="E57" s="261">
        <v>0</v>
      </c>
      <c r="F57" s="242">
        <v>0</v>
      </c>
      <c r="G57" s="247">
        <v>1217161000</v>
      </c>
      <c r="H57" s="197">
        <f t="shared" si="41"/>
        <v>0</v>
      </c>
      <c r="I57" s="247">
        <v>142538141</v>
      </c>
      <c r="J57" s="233"/>
      <c r="K57" s="235">
        <v>142538141</v>
      </c>
      <c r="L57" s="197">
        <f t="shared" si="57"/>
        <v>0</v>
      </c>
      <c r="M57" s="197">
        <f t="shared" ref="M57:O57" si="61">F57+J57</f>
        <v>0</v>
      </c>
      <c r="N57" s="197">
        <f t="shared" si="61"/>
        <v>1359699141</v>
      </c>
      <c r="O57" s="197">
        <f t="shared" si="61"/>
        <v>0</v>
      </c>
      <c r="P57" s="198">
        <f t="shared" si="44"/>
        <v>0</v>
      </c>
      <c r="Q57" s="199">
        <f t="shared" si="45"/>
        <v>1</v>
      </c>
      <c r="R57" s="151"/>
      <c r="S57" s="151"/>
      <c r="T57" s="151"/>
      <c r="U57" s="151"/>
      <c r="V57" s="151"/>
      <c r="W57" s="151"/>
      <c r="X57" s="151"/>
      <c r="Y57" s="151"/>
    </row>
    <row r="58" spans="1:25">
      <c r="A58" s="203">
        <v>17</v>
      </c>
      <c r="B58" s="188" t="s">
        <v>145</v>
      </c>
      <c r="C58" s="246" t="s">
        <v>75</v>
      </c>
      <c r="D58" s="247">
        <v>1142640000</v>
      </c>
      <c r="E58" s="261">
        <v>226090630</v>
      </c>
      <c r="F58" s="242">
        <v>0</v>
      </c>
      <c r="G58" s="247">
        <v>1150000000</v>
      </c>
      <c r="H58" s="197">
        <f t="shared" si="41"/>
        <v>-7360000</v>
      </c>
      <c r="I58" s="653">
        <v>108254630</v>
      </c>
      <c r="J58" s="233"/>
      <c r="K58" s="235"/>
      <c r="L58" s="197">
        <f t="shared" si="57"/>
        <v>108254630</v>
      </c>
      <c r="M58" s="197">
        <f t="shared" ref="M58:O58" si="62">F58+J58</f>
        <v>0</v>
      </c>
      <c r="N58" s="197">
        <f t="shared" si="62"/>
        <v>1150000000</v>
      </c>
      <c r="O58" s="197">
        <f t="shared" si="62"/>
        <v>100894630</v>
      </c>
      <c r="P58" s="198">
        <f t="shared" si="44"/>
        <v>0</v>
      </c>
      <c r="Q58" s="199">
        <f t="shared" si="45"/>
        <v>1.0064412238325282</v>
      </c>
      <c r="R58" s="151"/>
      <c r="S58" s="151"/>
      <c r="T58" s="151"/>
      <c r="U58" s="151"/>
      <c r="V58" s="151"/>
      <c r="W58" s="151"/>
      <c r="X58" s="151"/>
      <c r="Y58" s="151"/>
    </row>
    <row r="59" spans="1:25">
      <c r="A59" s="203">
        <v>18</v>
      </c>
      <c r="B59" s="188" t="s">
        <v>145</v>
      </c>
      <c r="C59" s="246" t="s">
        <v>244</v>
      </c>
      <c r="D59" s="247"/>
      <c r="E59" s="702">
        <v>0</v>
      </c>
      <c r="F59" s="242">
        <v>0</v>
      </c>
      <c r="G59" s="247"/>
      <c r="H59" s="197">
        <f t="shared" si="41"/>
        <v>0</v>
      </c>
      <c r="I59" s="247"/>
      <c r="J59" s="233"/>
      <c r="K59" s="235"/>
      <c r="L59" s="197">
        <f t="shared" si="57"/>
        <v>0</v>
      </c>
      <c r="M59" s="197">
        <f t="shared" ref="M59:O59" si="63">F59+J59</f>
        <v>0</v>
      </c>
      <c r="N59" s="197">
        <f t="shared" si="63"/>
        <v>0</v>
      </c>
      <c r="O59" s="197">
        <f t="shared" si="63"/>
        <v>0</v>
      </c>
      <c r="P59" s="198">
        <f t="shared" si="44"/>
        <v>0</v>
      </c>
      <c r="Q59" s="199">
        <f t="shared" si="45"/>
        <v>0</v>
      </c>
      <c r="R59" s="151"/>
      <c r="S59" s="151"/>
      <c r="T59" s="151"/>
      <c r="U59" s="151"/>
      <c r="V59" s="151"/>
      <c r="W59" s="151"/>
      <c r="X59" s="151"/>
      <c r="Y59" s="151"/>
    </row>
    <row r="60" spans="1:25">
      <c r="A60" s="203">
        <v>19</v>
      </c>
      <c r="B60" s="188" t="s">
        <v>145</v>
      </c>
      <c r="C60" s="246" t="s">
        <v>225</v>
      </c>
      <c r="D60" s="247">
        <v>1269841117</v>
      </c>
      <c r="E60" s="702">
        <v>0</v>
      </c>
      <c r="F60" s="242">
        <v>0</v>
      </c>
      <c r="G60" s="247">
        <v>300000000</v>
      </c>
      <c r="H60" s="197">
        <f t="shared" si="41"/>
        <v>969841117</v>
      </c>
      <c r="I60" s="247"/>
      <c r="J60" s="233"/>
      <c r="K60" s="235"/>
      <c r="L60" s="197">
        <f t="shared" si="57"/>
        <v>0</v>
      </c>
      <c r="M60" s="197">
        <f t="shared" ref="M60:O60" si="64">F60+J60</f>
        <v>0</v>
      </c>
      <c r="N60" s="197">
        <f t="shared" si="64"/>
        <v>300000000</v>
      </c>
      <c r="O60" s="197">
        <f t="shared" si="64"/>
        <v>969841117</v>
      </c>
      <c r="P60" s="198">
        <f t="shared" si="44"/>
        <v>0</v>
      </c>
      <c r="Q60" s="199">
        <f t="shared" si="45"/>
        <v>0.23625002843564405</v>
      </c>
      <c r="R60" s="151"/>
      <c r="S60" s="151"/>
      <c r="T60" s="151"/>
      <c r="U60" s="151"/>
      <c r="V60" s="151"/>
      <c r="W60" s="151"/>
      <c r="X60" s="151"/>
      <c r="Y60" s="151"/>
    </row>
    <row r="61" spans="1:25">
      <c r="A61" s="203">
        <v>20</v>
      </c>
      <c r="B61" s="188" t="s">
        <v>145</v>
      </c>
      <c r="C61" s="246" t="s">
        <v>76</v>
      </c>
      <c r="D61" s="247">
        <v>1382222000</v>
      </c>
      <c r="E61" s="702">
        <v>0</v>
      </c>
      <c r="F61" s="242">
        <v>0</v>
      </c>
      <c r="G61" s="247">
        <v>1382222000</v>
      </c>
      <c r="H61" s="197">
        <f t="shared" si="41"/>
        <v>0</v>
      </c>
      <c r="I61" s="247">
        <v>124824112</v>
      </c>
      <c r="J61" s="233"/>
      <c r="K61" s="235">
        <v>124824112</v>
      </c>
      <c r="L61" s="197">
        <f t="shared" si="57"/>
        <v>0</v>
      </c>
      <c r="M61" s="197">
        <f t="shared" ref="M61:O61" si="65">F61+J61</f>
        <v>0</v>
      </c>
      <c r="N61" s="197">
        <f t="shared" si="65"/>
        <v>1507046112</v>
      </c>
      <c r="O61" s="197">
        <f t="shared" si="65"/>
        <v>0</v>
      </c>
      <c r="P61" s="198">
        <f t="shared" si="44"/>
        <v>0</v>
      </c>
      <c r="Q61" s="199">
        <f t="shared" si="45"/>
        <v>1</v>
      </c>
      <c r="R61" s="151"/>
      <c r="S61" s="151"/>
      <c r="T61" s="151"/>
      <c r="U61" s="151"/>
      <c r="V61" s="151"/>
      <c r="W61" s="151"/>
      <c r="X61" s="151"/>
      <c r="Y61" s="151"/>
    </row>
    <row r="62" spans="1:25">
      <c r="A62" s="203">
        <v>21</v>
      </c>
      <c r="B62" s="188" t="s">
        <v>145</v>
      </c>
      <c r="C62" s="246" t="s">
        <v>77</v>
      </c>
      <c r="D62" s="247">
        <v>1675202000</v>
      </c>
      <c r="E62" s="702">
        <v>0</v>
      </c>
      <c r="F62" s="242">
        <v>0</v>
      </c>
      <c r="G62" s="247">
        <v>300000000</v>
      </c>
      <c r="H62" s="197">
        <f t="shared" si="41"/>
        <v>1375202000</v>
      </c>
      <c r="I62" s="250"/>
      <c r="J62" s="233"/>
      <c r="K62" s="232"/>
      <c r="L62" s="197">
        <f t="shared" si="57"/>
        <v>0</v>
      </c>
      <c r="M62" s="197">
        <f t="shared" ref="M62:O62" si="66">F62+J62</f>
        <v>0</v>
      </c>
      <c r="N62" s="197">
        <f t="shared" si="66"/>
        <v>300000000</v>
      </c>
      <c r="O62" s="197">
        <f t="shared" si="66"/>
        <v>1375202000</v>
      </c>
      <c r="P62" s="198">
        <f t="shared" si="44"/>
        <v>0</v>
      </c>
      <c r="Q62" s="199">
        <f t="shared" si="45"/>
        <v>0.17908288075109749</v>
      </c>
      <c r="R62" s="151"/>
      <c r="S62" s="151"/>
      <c r="T62" s="151"/>
      <c r="U62" s="151"/>
      <c r="V62" s="151"/>
      <c r="W62" s="151"/>
      <c r="X62" s="151"/>
      <c r="Y62" s="151"/>
    </row>
    <row r="63" spans="1:25">
      <c r="A63" s="170" t="s">
        <v>78</v>
      </c>
      <c r="B63" s="171"/>
      <c r="C63" s="251"/>
      <c r="D63" s="252"/>
      <c r="E63" s="253"/>
      <c r="F63" s="254"/>
      <c r="G63" s="252"/>
      <c r="H63" s="255"/>
      <c r="I63" s="256"/>
      <c r="J63" s="257"/>
      <c r="K63" s="257"/>
      <c r="L63" s="255"/>
      <c r="M63" s="197"/>
      <c r="N63" s="197"/>
      <c r="O63" s="197"/>
      <c r="P63" s="198"/>
      <c r="Q63" s="199"/>
      <c r="R63" s="258"/>
      <c r="S63" s="259"/>
      <c r="T63" s="259"/>
      <c r="U63" s="259"/>
      <c r="V63" s="259"/>
      <c r="W63" s="211"/>
      <c r="X63" s="211"/>
      <c r="Y63" s="211"/>
    </row>
    <row r="64" spans="1:25">
      <c r="A64" s="170" t="s">
        <v>79</v>
      </c>
      <c r="B64" s="251" t="s">
        <v>80</v>
      </c>
      <c r="C64" s="251" t="s">
        <v>80</v>
      </c>
      <c r="D64" s="252">
        <f t="shared" ref="D64:Q64" si="67">SUM(D65:D71)</f>
        <v>10338719000</v>
      </c>
      <c r="E64" s="252">
        <f t="shared" si="67"/>
        <v>0</v>
      </c>
      <c r="F64" s="252">
        <f t="shared" si="67"/>
        <v>1000000000</v>
      </c>
      <c r="G64" s="252">
        <f t="shared" si="67"/>
        <v>14326896850</v>
      </c>
      <c r="H64" s="252">
        <f t="shared" si="67"/>
        <v>2628572000</v>
      </c>
      <c r="I64" s="252">
        <f t="shared" si="67"/>
        <v>69430252</v>
      </c>
      <c r="J64" s="252">
        <f t="shared" si="67"/>
        <v>0</v>
      </c>
      <c r="K64" s="252">
        <f t="shared" si="67"/>
        <v>69430252</v>
      </c>
      <c r="L64" s="252">
        <f t="shared" si="67"/>
        <v>0</v>
      </c>
      <c r="M64" s="252">
        <f t="shared" si="67"/>
        <v>1000000000</v>
      </c>
      <c r="N64" s="252">
        <f t="shared" si="67"/>
        <v>14396327102</v>
      </c>
      <c r="O64" s="252">
        <f t="shared" si="67"/>
        <v>2628572000</v>
      </c>
      <c r="P64" s="252">
        <f t="shared" si="67"/>
        <v>0</v>
      </c>
      <c r="Q64" s="252">
        <f t="shared" si="67"/>
        <v>4.3406839272146653</v>
      </c>
      <c r="R64" s="258"/>
      <c r="S64" s="259"/>
      <c r="T64" s="259"/>
      <c r="U64" s="259"/>
      <c r="V64" s="259"/>
      <c r="W64" s="211"/>
      <c r="X64" s="211"/>
      <c r="Y64" s="211"/>
    </row>
    <row r="65" spans="1:25">
      <c r="A65" s="203">
        <v>1</v>
      </c>
      <c r="B65" s="188" t="s">
        <v>145</v>
      </c>
      <c r="C65" s="240" t="s">
        <v>87</v>
      </c>
      <c r="D65" s="260">
        <v>1450000000</v>
      </c>
      <c r="E65" s="261">
        <v>0</v>
      </c>
      <c r="F65" s="262">
        <v>0</v>
      </c>
      <c r="G65" s="260">
        <v>1083700000</v>
      </c>
      <c r="H65" s="215">
        <f t="shared" ref="H65:H70" si="68">D65-G65</f>
        <v>366300000</v>
      </c>
      <c r="I65" s="166"/>
      <c r="J65" s="195"/>
      <c r="K65" s="195"/>
      <c r="L65" s="197">
        <f t="shared" ref="L65:L71" si="69">I65-K65</f>
        <v>0</v>
      </c>
      <c r="M65" s="197">
        <f t="shared" ref="M65:O65" si="70">F65+J65</f>
        <v>0</v>
      </c>
      <c r="N65" s="197">
        <f t="shared" si="70"/>
        <v>1083700000</v>
      </c>
      <c r="O65" s="197">
        <f t="shared" si="70"/>
        <v>366300000</v>
      </c>
      <c r="P65" s="198">
        <f t="shared" ref="P65:P70" si="71">IF(E65=0, 0, F65/E65)</f>
        <v>0</v>
      </c>
      <c r="Q65" s="199">
        <f t="shared" ref="Q65:Q74" si="72">IF(D65=0, 0, G65/D65)</f>
        <v>0.74737931034482763</v>
      </c>
      <c r="R65" s="151"/>
      <c r="S65" s="151"/>
      <c r="T65" s="151"/>
      <c r="U65" s="151"/>
      <c r="V65" s="151"/>
      <c r="W65" s="151"/>
      <c r="X65" s="151"/>
      <c r="Y65" s="151"/>
    </row>
    <row r="66" spans="1:25">
      <c r="A66" s="203">
        <v>2</v>
      </c>
      <c r="B66" s="188" t="s">
        <v>145</v>
      </c>
      <c r="C66" s="240" t="s">
        <v>88</v>
      </c>
      <c r="D66" s="260">
        <v>1450000000</v>
      </c>
      <c r="E66" s="261">
        <v>0</v>
      </c>
      <c r="F66" s="262">
        <v>0</v>
      </c>
      <c r="G66" s="260">
        <v>916300000</v>
      </c>
      <c r="H66" s="215">
        <f t="shared" si="68"/>
        <v>533700000</v>
      </c>
      <c r="I66" s="166"/>
      <c r="J66" s="195"/>
      <c r="K66" s="195"/>
      <c r="L66" s="197">
        <f t="shared" si="69"/>
        <v>0</v>
      </c>
      <c r="M66" s="197">
        <f t="shared" ref="M66:O66" si="73">F66+J66</f>
        <v>0</v>
      </c>
      <c r="N66" s="197">
        <f t="shared" si="73"/>
        <v>916300000</v>
      </c>
      <c r="O66" s="197">
        <f t="shared" si="73"/>
        <v>533700000</v>
      </c>
      <c r="P66" s="198">
        <f t="shared" si="71"/>
        <v>0</v>
      </c>
      <c r="Q66" s="199">
        <f t="shared" si="72"/>
        <v>0.63193103448275867</v>
      </c>
      <c r="R66" s="151"/>
      <c r="S66" s="151"/>
      <c r="T66" s="151"/>
      <c r="U66" s="151"/>
      <c r="V66" s="151"/>
      <c r="W66" s="151"/>
      <c r="X66" s="151"/>
      <c r="Y66" s="151"/>
    </row>
    <row r="67" spans="1:25">
      <c r="A67" s="203">
        <v>3</v>
      </c>
      <c r="B67" s="188" t="s">
        <v>145</v>
      </c>
      <c r="C67" s="241" t="s">
        <v>89</v>
      </c>
      <c r="D67" s="235">
        <v>1667337000</v>
      </c>
      <c r="E67" s="249">
        <v>0</v>
      </c>
      <c r="F67" s="242">
        <v>0</v>
      </c>
      <c r="G67" s="235">
        <v>1667337000</v>
      </c>
      <c r="H67" s="215">
        <f t="shared" si="68"/>
        <v>0</v>
      </c>
      <c r="I67" s="213">
        <v>69430252</v>
      </c>
      <c r="J67" s="202"/>
      <c r="K67" s="202">
        <v>69430252</v>
      </c>
      <c r="L67" s="197">
        <f t="shared" si="69"/>
        <v>0</v>
      </c>
      <c r="M67" s="197">
        <f t="shared" ref="M67:O67" si="74">F67+J67</f>
        <v>0</v>
      </c>
      <c r="N67" s="197">
        <f t="shared" si="74"/>
        <v>1736767252</v>
      </c>
      <c r="O67" s="197">
        <f t="shared" si="74"/>
        <v>0</v>
      </c>
      <c r="P67" s="198">
        <f t="shared" si="71"/>
        <v>0</v>
      </c>
      <c r="Q67" s="199">
        <f t="shared" si="72"/>
        <v>1</v>
      </c>
      <c r="R67" s="151"/>
      <c r="S67" s="151"/>
      <c r="T67" s="151"/>
      <c r="U67" s="151"/>
      <c r="V67" s="151"/>
      <c r="W67" s="151"/>
      <c r="X67" s="151"/>
      <c r="Y67" s="151"/>
    </row>
    <row r="68" spans="1:25">
      <c r="A68" s="203">
        <v>4</v>
      </c>
      <c r="B68" s="188" t="s">
        <v>145</v>
      </c>
      <c r="C68" s="241" t="s">
        <v>153</v>
      </c>
      <c r="D68" s="235">
        <v>2442810000</v>
      </c>
      <c r="E68" s="249">
        <v>0</v>
      </c>
      <c r="F68" s="242">
        <v>0</v>
      </c>
      <c r="G68" s="235">
        <v>2442810000</v>
      </c>
      <c r="H68" s="215">
        <f t="shared" si="68"/>
        <v>0</v>
      </c>
      <c r="I68" s="166"/>
      <c r="J68" s="201"/>
      <c r="K68" s="201"/>
      <c r="L68" s="197">
        <f t="shared" si="69"/>
        <v>0</v>
      </c>
      <c r="M68" s="197">
        <f t="shared" ref="M68:O68" si="75">F68+J68</f>
        <v>0</v>
      </c>
      <c r="N68" s="197">
        <f t="shared" si="75"/>
        <v>2442810000</v>
      </c>
      <c r="O68" s="197">
        <f t="shared" si="75"/>
        <v>0</v>
      </c>
      <c r="P68" s="198">
        <f t="shared" si="71"/>
        <v>0</v>
      </c>
      <c r="Q68" s="199">
        <f t="shared" si="72"/>
        <v>1</v>
      </c>
      <c r="R68" s="151"/>
      <c r="S68" s="151"/>
      <c r="T68" s="151"/>
      <c r="U68" s="151"/>
      <c r="V68" s="151"/>
      <c r="W68" s="151"/>
      <c r="X68" s="151"/>
      <c r="Y68" s="151"/>
    </row>
    <row r="69" spans="1:25">
      <c r="A69" s="263">
        <v>5</v>
      </c>
      <c r="B69" s="219" t="s">
        <v>145</v>
      </c>
      <c r="C69" s="264" t="s">
        <v>90</v>
      </c>
      <c r="D69" s="268">
        <v>1665300000</v>
      </c>
      <c r="E69" s="483">
        <v>0</v>
      </c>
      <c r="F69" s="267">
        <v>500000000</v>
      </c>
      <c r="G69" s="268">
        <v>800000000</v>
      </c>
      <c r="H69" s="215">
        <f t="shared" si="68"/>
        <v>865300000</v>
      </c>
      <c r="I69" s="269"/>
      <c r="J69" s="270"/>
      <c r="K69" s="270"/>
      <c r="L69" s="197">
        <f t="shared" si="69"/>
        <v>0</v>
      </c>
      <c r="M69" s="197">
        <f t="shared" ref="M69:O69" si="76">F69+J69</f>
        <v>500000000</v>
      </c>
      <c r="N69" s="197">
        <f t="shared" si="76"/>
        <v>800000000</v>
      </c>
      <c r="O69" s="197">
        <f t="shared" si="76"/>
        <v>865300000</v>
      </c>
      <c r="P69" s="198">
        <f t="shared" si="71"/>
        <v>0</v>
      </c>
      <c r="Q69" s="199">
        <f t="shared" si="72"/>
        <v>0.48039392301687384</v>
      </c>
      <c r="R69" s="225"/>
      <c r="S69" s="225"/>
      <c r="T69" s="225"/>
      <c r="U69" s="225"/>
      <c r="V69" s="225"/>
      <c r="W69" s="151"/>
      <c r="X69" s="151"/>
      <c r="Y69" s="151"/>
    </row>
    <row r="70" spans="1:25">
      <c r="A70" s="263">
        <v>6</v>
      </c>
      <c r="B70" s="219" t="s">
        <v>145</v>
      </c>
      <c r="C70" s="264" t="s">
        <v>92</v>
      </c>
      <c r="D70" s="268">
        <v>1663272000</v>
      </c>
      <c r="E70" s="483">
        <v>0</v>
      </c>
      <c r="F70" s="267">
        <v>500000000</v>
      </c>
      <c r="G70" s="268">
        <v>800000000</v>
      </c>
      <c r="H70" s="215">
        <f t="shared" si="68"/>
        <v>863272000</v>
      </c>
      <c r="I70" s="269"/>
      <c r="J70" s="270"/>
      <c r="K70" s="270"/>
      <c r="L70" s="197">
        <f t="shared" si="69"/>
        <v>0</v>
      </c>
      <c r="M70" s="197">
        <f t="shared" ref="M70:O70" si="77">F70+J70</f>
        <v>500000000</v>
      </c>
      <c r="N70" s="197">
        <f t="shared" si="77"/>
        <v>800000000</v>
      </c>
      <c r="O70" s="197">
        <f t="shared" si="77"/>
        <v>863272000</v>
      </c>
      <c r="P70" s="198">
        <f t="shared" si="71"/>
        <v>0</v>
      </c>
      <c r="Q70" s="199">
        <f t="shared" si="72"/>
        <v>0.48097965937020526</v>
      </c>
      <c r="R70" s="225"/>
      <c r="S70" s="225"/>
      <c r="T70" s="225"/>
      <c r="U70" s="225"/>
      <c r="V70" s="225"/>
      <c r="W70" s="151"/>
      <c r="X70" s="151"/>
      <c r="Y70" s="151"/>
    </row>
    <row r="71" spans="1:25">
      <c r="A71" s="203"/>
      <c r="B71" s="188" t="s">
        <v>154</v>
      </c>
      <c r="C71" s="188" t="s">
        <v>154</v>
      </c>
      <c r="D71" s="249"/>
      <c r="E71" s="233"/>
      <c r="F71" s="654"/>
      <c r="G71" s="654">
        <v>6616749850</v>
      </c>
      <c r="H71" s="166"/>
      <c r="I71" s="166"/>
      <c r="J71" s="201"/>
      <c r="K71" s="201"/>
      <c r="L71" s="215">
        <f t="shared" si="69"/>
        <v>0</v>
      </c>
      <c r="M71" s="197">
        <f t="shared" ref="M71:O71" si="78">F71+J71</f>
        <v>0</v>
      </c>
      <c r="N71" s="197">
        <f t="shared" si="78"/>
        <v>6616749850</v>
      </c>
      <c r="O71" s="197">
        <f t="shared" si="78"/>
        <v>0</v>
      </c>
      <c r="P71" s="198"/>
      <c r="Q71" s="199">
        <f t="shared" si="72"/>
        <v>0</v>
      </c>
      <c r="R71" s="151"/>
      <c r="S71" s="151"/>
      <c r="T71" s="151"/>
      <c r="U71" s="151"/>
      <c r="V71" s="151"/>
      <c r="W71" s="151"/>
      <c r="X71" s="151"/>
      <c r="Y71" s="151"/>
    </row>
    <row r="72" spans="1:25">
      <c r="A72" s="162" t="s">
        <v>93</v>
      </c>
      <c r="B72" s="272" t="s">
        <v>155</v>
      </c>
      <c r="C72" s="272" t="s">
        <v>155</v>
      </c>
      <c r="D72" s="273">
        <f t="shared" ref="D72:O72" si="79">SUM(D73:D83)</f>
        <v>22330133000</v>
      </c>
      <c r="E72" s="273">
        <f t="shared" si="79"/>
        <v>0</v>
      </c>
      <c r="F72" s="273">
        <f t="shared" si="79"/>
        <v>0</v>
      </c>
      <c r="G72" s="273">
        <f t="shared" si="79"/>
        <v>12960312000</v>
      </c>
      <c r="H72" s="273">
        <f t="shared" si="79"/>
        <v>12769821000</v>
      </c>
      <c r="I72" s="273">
        <f t="shared" si="79"/>
        <v>331634469</v>
      </c>
      <c r="J72" s="273">
        <f t="shared" si="79"/>
        <v>0</v>
      </c>
      <c r="K72" s="273">
        <f t="shared" si="79"/>
        <v>140389069</v>
      </c>
      <c r="L72" s="273">
        <f t="shared" si="79"/>
        <v>191245400</v>
      </c>
      <c r="M72" s="273">
        <f t="shared" si="79"/>
        <v>0</v>
      </c>
      <c r="N72" s="273">
        <f t="shared" si="79"/>
        <v>13100701069</v>
      </c>
      <c r="O72" s="273">
        <f t="shared" si="79"/>
        <v>12961066400</v>
      </c>
      <c r="P72" s="198"/>
      <c r="Q72" s="199">
        <f t="shared" si="72"/>
        <v>0.5803956474419566</v>
      </c>
      <c r="R72" s="151"/>
      <c r="S72" s="151"/>
      <c r="T72" s="151"/>
      <c r="U72" s="151"/>
      <c r="V72" s="151"/>
      <c r="W72" s="151"/>
      <c r="X72" s="151"/>
      <c r="Y72" s="151"/>
    </row>
    <row r="73" spans="1:25">
      <c r="A73" s="275">
        <v>1</v>
      </c>
      <c r="B73" s="188" t="s">
        <v>145</v>
      </c>
      <c r="C73" s="241" t="s">
        <v>156</v>
      </c>
      <c r="D73" s="235">
        <v>1280156000</v>
      </c>
      <c r="E73" s="233"/>
      <c r="F73" s="242"/>
      <c r="G73" s="703">
        <v>1280156000</v>
      </c>
      <c r="H73" s="215">
        <f t="shared" ref="H73:H76" si="80">D73-G73</f>
        <v>0</v>
      </c>
      <c r="I73" s="655">
        <v>49213477</v>
      </c>
      <c r="J73" s="273"/>
      <c r="K73" s="651">
        <v>49213477</v>
      </c>
      <c r="L73" s="215">
        <f t="shared" ref="L73:L83" si="81">I73-K73</f>
        <v>0</v>
      </c>
      <c r="M73" s="197">
        <f t="shared" ref="M73:O73" si="82">F73+J73</f>
        <v>0</v>
      </c>
      <c r="N73" s="197">
        <f t="shared" si="82"/>
        <v>1329369477</v>
      </c>
      <c r="O73" s="197">
        <f t="shared" si="82"/>
        <v>0</v>
      </c>
      <c r="P73" s="198">
        <f t="shared" ref="P73:P74" si="83">IF(E73=0, 0, F73/E73)</f>
        <v>0</v>
      </c>
      <c r="Q73" s="199">
        <f t="shared" si="72"/>
        <v>1</v>
      </c>
      <c r="R73" s="151"/>
      <c r="S73" s="151"/>
      <c r="T73" s="151"/>
      <c r="U73" s="151"/>
      <c r="V73" s="151"/>
      <c r="W73" s="151"/>
      <c r="X73" s="151"/>
      <c r="Y73" s="151"/>
    </row>
    <row r="74" spans="1:25">
      <c r="A74" s="275">
        <v>2</v>
      </c>
      <c r="B74" s="188" t="s">
        <v>145</v>
      </c>
      <c r="C74" s="241" t="s">
        <v>157</v>
      </c>
      <c r="D74" s="235">
        <v>1280156000</v>
      </c>
      <c r="E74" s="233"/>
      <c r="F74" s="242"/>
      <c r="G74" s="703">
        <v>1280156000</v>
      </c>
      <c r="H74" s="215">
        <f t="shared" si="80"/>
        <v>0</v>
      </c>
      <c r="I74" s="655">
        <v>91175592</v>
      </c>
      <c r="J74" s="193"/>
      <c r="K74" s="651">
        <v>91175592</v>
      </c>
      <c r="L74" s="215">
        <f t="shared" si="81"/>
        <v>0</v>
      </c>
      <c r="M74" s="197">
        <f t="shared" ref="M74:O74" si="84">F74+J74</f>
        <v>0</v>
      </c>
      <c r="N74" s="197">
        <f t="shared" si="84"/>
        <v>1371331592</v>
      </c>
      <c r="O74" s="197">
        <f t="shared" si="84"/>
        <v>0</v>
      </c>
      <c r="P74" s="198">
        <f t="shared" si="83"/>
        <v>0</v>
      </c>
      <c r="Q74" s="199">
        <f t="shared" si="72"/>
        <v>1</v>
      </c>
      <c r="R74" s="151"/>
      <c r="S74" s="151"/>
      <c r="T74" s="151"/>
      <c r="U74" s="151"/>
      <c r="V74" s="151"/>
      <c r="W74" s="151"/>
      <c r="X74" s="151"/>
      <c r="Y74" s="151"/>
    </row>
    <row r="75" spans="1:25">
      <c r="A75" s="203">
        <v>3</v>
      </c>
      <c r="B75" s="188" t="s">
        <v>145</v>
      </c>
      <c r="C75" s="241" t="s">
        <v>158</v>
      </c>
      <c r="D75" s="235">
        <v>1832694000</v>
      </c>
      <c r="E75" s="233"/>
      <c r="F75" s="242"/>
      <c r="G75" s="703">
        <v>800000000</v>
      </c>
      <c r="H75" s="215">
        <f t="shared" si="80"/>
        <v>1032694000</v>
      </c>
      <c r="I75" s="655">
        <v>191245400</v>
      </c>
      <c r="J75" s="201"/>
      <c r="K75" s="201"/>
      <c r="L75" s="215">
        <f t="shared" si="81"/>
        <v>191245400</v>
      </c>
      <c r="M75" s="197">
        <f t="shared" ref="M75:O75" si="85">F75+J75</f>
        <v>0</v>
      </c>
      <c r="N75" s="197">
        <f t="shared" si="85"/>
        <v>800000000</v>
      </c>
      <c r="O75" s="197">
        <f t="shared" si="85"/>
        <v>1223939400</v>
      </c>
      <c r="P75" s="198"/>
      <c r="Q75" s="199"/>
      <c r="R75" s="151"/>
      <c r="S75" s="151"/>
      <c r="T75" s="151"/>
      <c r="U75" s="151"/>
      <c r="V75" s="151"/>
      <c r="W75" s="151"/>
      <c r="X75" s="151"/>
      <c r="Y75" s="151"/>
    </row>
    <row r="76" spans="1:25">
      <c r="A76" s="187">
        <v>4</v>
      </c>
      <c r="B76" s="188" t="s">
        <v>145</v>
      </c>
      <c r="C76" s="241" t="s">
        <v>159</v>
      </c>
      <c r="D76" s="232">
        <v>1219280000</v>
      </c>
      <c r="E76" s="233"/>
      <c r="F76" s="234"/>
      <c r="G76" s="703">
        <v>600000000</v>
      </c>
      <c r="H76" s="215">
        <f t="shared" si="80"/>
        <v>619280000</v>
      </c>
      <c r="I76" s="166"/>
      <c r="J76" s="201"/>
      <c r="K76" s="201"/>
      <c r="L76" s="215">
        <f t="shared" si="81"/>
        <v>0</v>
      </c>
      <c r="M76" s="197">
        <f t="shared" ref="M76:O76" si="86">F76+J76</f>
        <v>0</v>
      </c>
      <c r="N76" s="197">
        <f t="shared" si="86"/>
        <v>600000000</v>
      </c>
      <c r="O76" s="197">
        <f t="shared" si="86"/>
        <v>619280000</v>
      </c>
      <c r="P76" s="198">
        <f t="shared" ref="P76:P83" si="87">IF(E76=0, 0, F76/E76)</f>
        <v>0</v>
      </c>
      <c r="Q76" s="199">
        <f t="shared" ref="Q76:Q83" si="88">IF(D76=0, 0, G76/D76)</f>
        <v>0.49209369463945934</v>
      </c>
      <c r="R76" s="154"/>
      <c r="S76" s="151"/>
      <c r="T76" s="151"/>
      <c r="U76" s="151"/>
      <c r="V76" s="154"/>
      <c r="W76" s="154"/>
      <c r="X76" s="154"/>
      <c r="Y76" s="154"/>
    </row>
    <row r="77" spans="1:25">
      <c r="A77" s="203">
        <v>5</v>
      </c>
      <c r="B77" s="188" t="s">
        <v>145</v>
      </c>
      <c r="C77" s="241" t="s">
        <v>160</v>
      </c>
      <c r="D77" s="233"/>
      <c r="E77" s="233"/>
      <c r="F77" s="234"/>
      <c r="G77" s="703">
        <v>700000000</v>
      </c>
      <c r="H77" s="166"/>
      <c r="I77" s="166"/>
      <c r="J77" s="201"/>
      <c r="K77" s="201"/>
      <c r="L77" s="215">
        <f t="shared" si="81"/>
        <v>0</v>
      </c>
      <c r="M77" s="197">
        <f t="shared" ref="M77:O77" si="89">F77+J77</f>
        <v>0</v>
      </c>
      <c r="N77" s="197">
        <f t="shared" si="89"/>
        <v>700000000</v>
      </c>
      <c r="O77" s="197">
        <f t="shared" si="89"/>
        <v>0</v>
      </c>
      <c r="P77" s="198">
        <f t="shared" si="87"/>
        <v>0</v>
      </c>
      <c r="Q77" s="199">
        <f t="shared" si="88"/>
        <v>0</v>
      </c>
      <c r="R77" s="154"/>
      <c r="S77" s="151"/>
      <c r="T77" s="151"/>
      <c r="U77" s="151"/>
      <c r="V77" s="154"/>
      <c r="W77" s="154"/>
      <c r="X77" s="154"/>
      <c r="Y77" s="154"/>
    </row>
    <row r="78" spans="1:25">
      <c r="A78" s="187">
        <v>6</v>
      </c>
      <c r="B78" s="188" t="s">
        <v>145</v>
      </c>
      <c r="C78" s="241" t="s">
        <v>161</v>
      </c>
      <c r="D78" s="233"/>
      <c r="E78" s="233"/>
      <c r="F78" s="234"/>
      <c r="G78" s="703">
        <v>300000000</v>
      </c>
      <c r="H78" s="166"/>
      <c r="I78" s="166"/>
      <c r="J78" s="201"/>
      <c r="K78" s="201"/>
      <c r="L78" s="215">
        <f t="shared" si="81"/>
        <v>0</v>
      </c>
      <c r="M78" s="197">
        <f t="shared" ref="M78:O78" si="90">F78+J78</f>
        <v>0</v>
      </c>
      <c r="N78" s="197">
        <f t="shared" si="90"/>
        <v>300000000</v>
      </c>
      <c r="O78" s="197">
        <f t="shared" si="90"/>
        <v>0</v>
      </c>
      <c r="P78" s="198">
        <f t="shared" si="87"/>
        <v>0</v>
      </c>
      <c r="Q78" s="199">
        <f t="shared" si="88"/>
        <v>0</v>
      </c>
      <c r="R78" s="154"/>
      <c r="S78" s="151"/>
      <c r="T78" s="151"/>
      <c r="U78" s="151"/>
      <c r="V78" s="154"/>
      <c r="W78" s="154"/>
      <c r="X78" s="154"/>
      <c r="Y78" s="154"/>
    </row>
    <row r="79" spans="1:25">
      <c r="A79" s="203">
        <v>7</v>
      </c>
      <c r="B79" s="188" t="s">
        <v>145</v>
      </c>
      <c r="C79" s="241" t="s">
        <v>162</v>
      </c>
      <c r="D79" s="233"/>
      <c r="E79" s="233"/>
      <c r="F79" s="234"/>
      <c r="G79" s="703">
        <v>700000000</v>
      </c>
      <c r="H79" s="166"/>
      <c r="I79" s="166"/>
      <c r="J79" s="201"/>
      <c r="K79" s="201"/>
      <c r="L79" s="215">
        <f t="shared" si="81"/>
        <v>0</v>
      </c>
      <c r="M79" s="197">
        <f t="shared" ref="M79:O79" si="91">F79+J79</f>
        <v>0</v>
      </c>
      <c r="N79" s="197">
        <f t="shared" si="91"/>
        <v>700000000</v>
      </c>
      <c r="O79" s="197">
        <f t="shared" si="91"/>
        <v>0</v>
      </c>
      <c r="P79" s="198">
        <f t="shared" si="87"/>
        <v>0</v>
      </c>
      <c r="Q79" s="199">
        <f t="shared" si="88"/>
        <v>0</v>
      </c>
      <c r="R79" s="154"/>
      <c r="S79" s="151"/>
      <c r="T79" s="151"/>
      <c r="U79" s="151"/>
      <c r="V79" s="154"/>
      <c r="W79" s="154"/>
      <c r="X79" s="154"/>
      <c r="Y79" s="154"/>
    </row>
    <row r="80" spans="1:25">
      <c r="A80" s="187">
        <v>8</v>
      </c>
      <c r="B80" s="188" t="s">
        <v>145</v>
      </c>
      <c r="C80" s="241" t="s">
        <v>163</v>
      </c>
      <c r="D80" s="233"/>
      <c r="E80" s="233"/>
      <c r="F80" s="234"/>
      <c r="G80" s="703">
        <v>700000000</v>
      </c>
      <c r="H80" s="166"/>
      <c r="I80" s="166"/>
      <c r="J80" s="201"/>
      <c r="K80" s="201"/>
      <c r="L80" s="215">
        <f t="shared" si="81"/>
        <v>0</v>
      </c>
      <c r="M80" s="197">
        <f t="shared" ref="M80:O80" si="92">F80+J80</f>
        <v>0</v>
      </c>
      <c r="N80" s="197">
        <f t="shared" si="92"/>
        <v>700000000</v>
      </c>
      <c r="O80" s="197">
        <f t="shared" si="92"/>
        <v>0</v>
      </c>
      <c r="P80" s="198">
        <f t="shared" si="87"/>
        <v>0</v>
      </c>
      <c r="Q80" s="199">
        <f t="shared" si="88"/>
        <v>0</v>
      </c>
      <c r="R80" s="154"/>
      <c r="S80" s="151"/>
      <c r="T80" s="151"/>
      <c r="U80" s="151"/>
      <c r="V80" s="154"/>
      <c r="W80" s="154"/>
      <c r="X80" s="154"/>
      <c r="Y80" s="154"/>
    </row>
    <row r="81" spans="1:25">
      <c r="A81" s="203">
        <v>9</v>
      </c>
      <c r="B81" s="188" t="s">
        <v>145</v>
      </c>
      <c r="C81" s="241" t="s">
        <v>164</v>
      </c>
      <c r="D81" s="233"/>
      <c r="E81" s="233"/>
      <c r="F81" s="234"/>
      <c r="G81" s="703">
        <v>700000000</v>
      </c>
      <c r="H81" s="166"/>
      <c r="I81" s="166"/>
      <c r="J81" s="201"/>
      <c r="K81" s="201"/>
      <c r="L81" s="215">
        <f t="shared" si="81"/>
        <v>0</v>
      </c>
      <c r="M81" s="197">
        <f t="shared" ref="M81:O81" si="93">F81+J81</f>
        <v>0</v>
      </c>
      <c r="N81" s="197">
        <f t="shared" si="93"/>
        <v>700000000</v>
      </c>
      <c r="O81" s="197">
        <f t="shared" si="93"/>
        <v>0</v>
      </c>
      <c r="P81" s="198">
        <f t="shared" si="87"/>
        <v>0</v>
      </c>
      <c r="Q81" s="199">
        <f t="shared" si="88"/>
        <v>0</v>
      </c>
      <c r="R81" s="154"/>
      <c r="S81" s="151"/>
      <c r="T81" s="151"/>
      <c r="U81" s="151"/>
      <c r="V81" s="154"/>
      <c r="W81" s="154"/>
      <c r="X81" s="154"/>
      <c r="Y81" s="154"/>
    </row>
    <row r="82" spans="1:25">
      <c r="A82" s="187">
        <v>10</v>
      </c>
      <c r="B82" s="188" t="s">
        <v>145</v>
      </c>
      <c r="C82" s="241" t="s">
        <v>165</v>
      </c>
      <c r="D82" s="233"/>
      <c r="E82" s="233"/>
      <c r="F82" s="234"/>
      <c r="G82" s="703">
        <v>300000000</v>
      </c>
      <c r="H82" s="166"/>
      <c r="I82" s="166"/>
      <c r="J82" s="201"/>
      <c r="K82" s="201"/>
      <c r="L82" s="215">
        <f t="shared" si="81"/>
        <v>0</v>
      </c>
      <c r="M82" s="197">
        <f t="shared" ref="M82:O82" si="94">F82+J82</f>
        <v>0</v>
      </c>
      <c r="N82" s="197">
        <f t="shared" si="94"/>
        <v>300000000</v>
      </c>
      <c r="O82" s="197">
        <f t="shared" si="94"/>
        <v>0</v>
      </c>
      <c r="P82" s="198">
        <f t="shared" si="87"/>
        <v>0</v>
      </c>
      <c r="Q82" s="199">
        <f t="shared" si="88"/>
        <v>0</v>
      </c>
      <c r="R82" s="154"/>
      <c r="S82" s="151"/>
      <c r="T82" s="151"/>
      <c r="U82" s="151"/>
      <c r="V82" s="154"/>
      <c r="W82" s="154"/>
      <c r="X82" s="154"/>
      <c r="Y82" s="154"/>
    </row>
    <row r="83" spans="1:25">
      <c r="A83" s="203">
        <v>11</v>
      </c>
      <c r="B83" s="241" t="s">
        <v>166</v>
      </c>
      <c r="C83" s="276" t="s">
        <v>166</v>
      </c>
      <c r="D83" s="232">
        <v>16717847000</v>
      </c>
      <c r="E83" s="233"/>
      <c r="F83" s="234"/>
      <c r="G83" s="703">
        <v>5600000000</v>
      </c>
      <c r="H83" s="215">
        <f>D83-G83</f>
        <v>11117847000</v>
      </c>
      <c r="I83" s="166"/>
      <c r="J83" s="201"/>
      <c r="K83" s="201"/>
      <c r="L83" s="215">
        <f t="shared" si="81"/>
        <v>0</v>
      </c>
      <c r="M83" s="197">
        <f t="shared" ref="M83:O83" si="95">F83+J83</f>
        <v>0</v>
      </c>
      <c r="N83" s="197">
        <f t="shared" si="95"/>
        <v>5600000000</v>
      </c>
      <c r="O83" s="197">
        <f t="shared" si="95"/>
        <v>11117847000</v>
      </c>
      <c r="P83" s="198">
        <f t="shared" si="87"/>
        <v>0</v>
      </c>
      <c r="Q83" s="199">
        <f t="shared" si="88"/>
        <v>0.33497136323834042</v>
      </c>
      <c r="R83" s="151"/>
      <c r="S83" s="151"/>
      <c r="T83" s="151"/>
      <c r="U83" s="151"/>
      <c r="V83" s="151"/>
      <c r="W83" s="151"/>
      <c r="X83" s="151"/>
      <c r="Y83" s="151"/>
    </row>
    <row r="84" spans="1:25">
      <c r="A84" s="162" t="s">
        <v>96</v>
      </c>
      <c r="B84" s="277" t="s">
        <v>168</v>
      </c>
      <c r="C84" s="277" t="s">
        <v>168</v>
      </c>
      <c r="D84" s="273">
        <f t="shared" ref="D84:J84" si="96">D85</f>
        <v>1869900000</v>
      </c>
      <c r="E84" s="273">
        <f t="shared" si="96"/>
        <v>69595000</v>
      </c>
      <c r="F84" s="273">
        <f t="shared" si="96"/>
        <v>0</v>
      </c>
      <c r="G84" s="273">
        <f t="shared" si="96"/>
        <v>1872200000</v>
      </c>
      <c r="H84" s="273">
        <f t="shared" si="96"/>
        <v>-2300000</v>
      </c>
      <c r="I84" s="273">
        <f t="shared" si="96"/>
        <v>64439815</v>
      </c>
      <c r="J84" s="273">
        <f t="shared" si="96"/>
        <v>0</v>
      </c>
      <c r="K84" s="273"/>
      <c r="L84" s="273">
        <f t="shared" ref="L84:O84" si="97">L85</f>
        <v>64439815</v>
      </c>
      <c r="M84" s="273">
        <f t="shared" si="97"/>
        <v>0</v>
      </c>
      <c r="N84" s="273">
        <f t="shared" si="97"/>
        <v>1872200000</v>
      </c>
      <c r="O84" s="273">
        <f t="shared" si="97"/>
        <v>62139815</v>
      </c>
      <c r="P84" s="198"/>
      <c r="Q84" s="199"/>
      <c r="R84" s="151"/>
      <c r="S84" s="151"/>
      <c r="T84" s="151"/>
      <c r="U84" s="151"/>
      <c r="V84" s="151"/>
      <c r="W84" s="151"/>
      <c r="X84" s="151"/>
      <c r="Y84" s="151"/>
    </row>
    <row r="85" spans="1:25">
      <c r="A85" s="275">
        <v>1</v>
      </c>
      <c r="B85" s="188" t="s">
        <v>145</v>
      </c>
      <c r="C85" s="241" t="s">
        <v>169</v>
      </c>
      <c r="D85" s="235">
        <v>1869900000</v>
      </c>
      <c r="E85" s="249">
        <v>69595000</v>
      </c>
      <c r="F85" s="242">
        <v>0</v>
      </c>
      <c r="G85" s="235">
        <v>1872200000</v>
      </c>
      <c r="H85" s="215">
        <f>D85-G85</f>
        <v>-2300000</v>
      </c>
      <c r="I85" s="655">
        <v>64439815</v>
      </c>
      <c r="J85" s="201"/>
      <c r="K85" s="201"/>
      <c r="L85" s="215">
        <f>I85-K85</f>
        <v>64439815</v>
      </c>
      <c r="M85" s="197">
        <f t="shared" ref="M85:O85" si="98">F85+J85</f>
        <v>0</v>
      </c>
      <c r="N85" s="197">
        <f t="shared" si="98"/>
        <v>1872200000</v>
      </c>
      <c r="O85" s="197">
        <f t="shared" si="98"/>
        <v>62139815</v>
      </c>
      <c r="P85" s="198">
        <f>IF(E85=0, 0, F85/E85)</f>
        <v>0</v>
      </c>
      <c r="Q85" s="199">
        <f>IF(D85=0, 0, G85/D85)</f>
        <v>1.001230012300123</v>
      </c>
      <c r="R85" s="151"/>
      <c r="S85" s="151"/>
      <c r="T85" s="151"/>
      <c r="U85" s="151"/>
      <c r="V85" s="151"/>
      <c r="W85" s="151"/>
      <c r="X85" s="151"/>
      <c r="Y85" s="151"/>
    </row>
    <row r="86" spans="1:25">
      <c r="A86" s="162" t="s">
        <v>34</v>
      </c>
      <c r="B86" s="272" t="s">
        <v>170</v>
      </c>
      <c r="C86" s="272" t="s">
        <v>170</v>
      </c>
      <c r="D86" s="273">
        <f t="shared" ref="D86:J86" si="99">SUM(D87:D93)</f>
        <v>67449475121</v>
      </c>
      <c r="E86" s="273">
        <f t="shared" si="99"/>
        <v>0</v>
      </c>
      <c r="F86" s="273">
        <f t="shared" si="99"/>
        <v>0</v>
      </c>
      <c r="G86" s="273">
        <f t="shared" si="99"/>
        <v>43671884021</v>
      </c>
      <c r="H86" s="273">
        <f t="shared" si="99"/>
        <v>23777591100</v>
      </c>
      <c r="I86" s="273">
        <f t="shared" si="99"/>
        <v>0</v>
      </c>
      <c r="J86" s="273">
        <f t="shared" si="99"/>
        <v>0</v>
      </c>
      <c r="K86" s="273"/>
      <c r="L86" s="273">
        <f t="shared" ref="L86:Q86" si="100">SUM(L87:L93)</f>
        <v>0</v>
      </c>
      <c r="M86" s="273">
        <f t="shared" si="100"/>
        <v>0</v>
      </c>
      <c r="N86" s="273">
        <f t="shared" si="100"/>
        <v>43671884021</v>
      </c>
      <c r="O86" s="273">
        <f t="shared" si="100"/>
        <v>23777591100</v>
      </c>
      <c r="P86" s="273">
        <f t="shared" si="100"/>
        <v>0</v>
      </c>
      <c r="Q86" s="273">
        <f t="shared" si="100"/>
        <v>0</v>
      </c>
      <c r="R86" s="151"/>
      <c r="S86" s="151"/>
      <c r="T86" s="151"/>
      <c r="U86" s="151"/>
      <c r="V86" s="151"/>
      <c r="W86" s="151"/>
      <c r="X86" s="151"/>
      <c r="Y86" s="151"/>
    </row>
    <row r="87" spans="1:25" ht="26.25">
      <c r="A87" s="275">
        <v>1</v>
      </c>
      <c r="B87" s="241" t="s">
        <v>171</v>
      </c>
      <c r="C87" s="276" t="s">
        <v>290</v>
      </c>
      <c r="D87" s="235">
        <v>880470000</v>
      </c>
      <c r="E87" s="233"/>
      <c r="F87" s="234"/>
      <c r="G87" s="654">
        <v>880470000</v>
      </c>
      <c r="H87" s="215">
        <f t="shared" ref="H87:H93" si="101">D87-G87</f>
        <v>0</v>
      </c>
      <c r="I87" s="166"/>
      <c r="J87" s="201"/>
      <c r="K87" s="201"/>
      <c r="L87" s="215">
        <f t="shared" ref="L87:L91" si="102">I87-K87</f>
        <v>0</v>
      </c>
      <c r="M87" s="215">
        <f t="shared" ref="M87:O87" si="103">F87+J87</f>
        <v>0</v>
      </c>
      <c r="N87" s="215">
        <f t="shared" si="103"/>
        <v>880470000</v>
      </c>
      <c r="O87" s="215">
        <f t="shared" si="103"/>
        <v>0</v>
      </c>
      <c r="P87" s="278"/>
      <c r="Q87" s="199"/>
      <c r="R87" s="151"/>
      <c r="S87" s="151"/>
      <c r="T87" s="151"/>
      <c r="U87" s="151"/>
      <c r="V87" s="151"/>
      <c r="W87" s="151"/>
      <c r="X87" s="151"/>
      <c r="Y87" s="151"/>
    </row>
    <row r="88" spans="1:25" ht="26.25">
      <c r="A88" s="275">
        <v>2</v>
      </c>
      <c r="B88" s="241" t="s">
        <v>173</v>
      </c>
      <c r="C88" s="276" t="s">
        <v>291</v>
      </c>
      <c r="D88" s="235">
        <v>2225105000</v>
      </c>
      <c r="E88" s="233"/>
      <c r="F88" s="234"/>
      <c r="G88" s="654">
        <v>2266311000</v>
      </c>
      <c r="H88" s="215">
        <f t="shared" si="101"/>
        <v>-41206000</v>
      </c>
      <c r="I88" s="166"/>
      <c r="J88" s="201"/>
      <c r="K88" s="201"/>
      <c r="L88" s="215">
        <f t="shared" si="102"/>
        <v>0</v>
      </c>
      <c r="M88" s="215">
        <f t="shared" ref="M88:O88" si="104">F88+J88</f>
        <v>0</v>
      </c>
      <c r="N88" s="215">
        <f t="shared" si="104"/>
        <v>2266311000</v>
      </c>
      <c r="O88" s="215">
        <f t="shared" si="104"/>
        <v>-41206000</v>
      </c>
      <c r="P88" s="278"/>
      <c r="Q88" s="199"/>
      <c r="R88" s="151"/>
      <c r="S88" s="151"/>
      <c r="T88" s="151"/>
      <c r="U88" s="151"/>
      <c r="V88" s="151"/>
      <c r="W88" s="151"/>
      <c r="X88" s="151"/>
      <c r="Y88" s="151"/>
    </row>
    <row r="89" spans="1:25" ht="26.25">
      <c r="A89" s="275">
        <v>3</v>
      </c>
      <c r="B89" s="276" t="s">
        <v>218</v>
      </c>
      <c r="C89" s="276" t="s">
        <v>175</v>
      </c>
      <c r="D89" s="279">
        <f>10780285588-30328588</f>
        <v>10749957000</v>
      </c>
      <c r="E89" s="280"/>
      <c r="F89" s="281"/>
      <c r="G89" s="656">
        <v>10749957000</v>
      </c>
      <c r="H89" s="215">
        <f t="shared" si="101"/>
        <v>0</v>
      </c>
      <c r="I89" s="166"/>
      <c r="J89" s="201"/>
      <c r="K89" s="201"/>
      <c r="L89" s="215">
        <f t="shared" si="102"/>
        <v>0</v>
      </c>
      <c r="M89" s="215">
        <f t="shared" ref="M89:O89" si="105">F89+J89</f>
        <v>0</v>
      </c>
      <c r="N89" s="215">
        <f t="shared" si="105"/>
        <v>10749957000</v>
      </c>
      <c r="O89" s="215">
        <f t="shared" si="105"/>
        <v>0</v>
      </c>
      <c r="P89" s="278"/>
      <c r="Q89" s="199"/>
      <c r="R89" s="151"/>
      <c r="S89" s="151"/>
      <c r="T89" s="151"/>
      <c r="U89" s="151"/>
      <c r="V89" s="151"/>
      <c r="W89" s="151"/>
      <c r="X89" s="151"/>
      <c r="Y89" s="151"/>
    </row>
    <row r="90" spans="1:25" ht="26.25">
      <c r="A90" s="282">
        <v>4</v>
      </c>
      <c r="B90" s="241" t="s">
        <v>176</v>
      </c>
      <c r="C90" s="276" t="s">
        <v>177</v>
      </c>
      <c r="D90" s="232">
        <v>10026000000</v>
      </c>
      <c r="E90" s="233"/>
      <c r="F90" s="234"/>
      <c r="G90" s="654">
        <v>3007800000</v>
      </c>
      <c r="H90" s="283">
        <f t="shared" si="101"/>
        <v>7018200000</v>
      </c>
      <c r="I90" s="201"/>
      <c r="J90" s="201"/>
      <c r="K90" s="201"/>
      <c r="L90" s="215">
        <f t="shared" si="102"/>
        <v>0</v>
      </c>
      <c r="M90" s="215">
        <f t="shared" ref="M90:O90" si="106">F90+J90</f>
        <v>0</v>
      </c>
      <c r="N90" s="215">
        <f t="shared" si="106"/>
        <v>3007800000</v>
      </c>
      <c r="O90" s="215">
        <f t="shared" si="106"/>
        <v>7018200000</v>
      </c>
      <c r="P90" s="284"/>
      <c r="Q90" s="199"/>
      <c r="R90" s="154"/>
      <c r="S90" s="154"/>
      <c r="T90" s="154"/>
      <c r="U90" s="154"/>
      <c r="V90" s="154"/>
      <c r="W90" s="154"/>
      <c r="X90" s="154"/>
      <c r="Y90" s="154"/>
    </row>
    <row r="91" spans="1:25" ht="51.75">
      <c r="A91" s="187">
        <v>5</v>
      </c>
      <c r="B91" s="240" t="s">
        <v>178</v>
      </c>
      <c r="C91" s="285" t="s">
        <v>179</v>
      </c>
      <c r="D91" s="260">
        <v>11041983000</v>
      </c>
      <c r="E91" s="248"/>
      <c r="F91" s="262"/>
      <c r="G91" s="656">
        <v>3312594900</v>
      </c>
      <c r="H91" s="283">
        <f t="shared" si="101"/>
        <v>7729388100</v>
      </c>
      <c r="I91" s="195"/>
      <c r="J91" s="195"/>
      <c r="K91" s="195"/>
      <c r="L91" s="215">
        <f t="shared" si="102"/>
        <v>0</v>
      </c>
      <c r="M91" s="215">
        <f t="shared" ref="M91:O91" si="107">F91+J91</f>
        <v>0</v>
      </c>
      <c r="N91" s="215">
        <f t="shared" si="107"/>
        <v>3312594900</v>
      </c>
      <c r="O91" s="215">
        <f t="shared" si="107"/>
        <v>7729388100</v>
      </c>
      <c r="P91" s="286"/>
      <c r="Q91" s="199"/>
      <c r="R91" s="152"/>
      <c r="S91" s="152"/>
      <c r="T91" s="152"/>
      <c r="U91" s="152"/>
      <c r="V91" s="152"/>
      <c r="W91" s="152"/>
      <c r="X91" s="152"/>
      <c r="Y91" s="152"/>
    </row>
    <row r="92" spans="1:25">
      <c r="A92" s="187">
        <v>6</v>
      </c>
      <c r="B92" s="240" t="s">
        <v>180</v>
      </c>
      <c r="C92" s="285" t="s">
        <v>181</v>
      </c>
      <c r="D92" s="260">
        <v>10722996000</v>
      </c>
      <c r="E92" s="248"/>
      <c r="F92" s="262"/>
      <c r="G92" s="656">
        <v>1651787000</v>
      </c>
      <c r="H92" s="283">
        <f t="shared" si="101"/>
        <v>9071209000</v>
      </c>
      <c r="I92" s="195"/>
      <c r="J92" s="195"/>
      <c r="K92" s="195"/>
      <c r="L92" s="215"/>
      <c r="M92" s="215">
        <f t="shared" ref="M92:O92" si="108">F92+J92</f>
        <v>0</v>
      </c>
      <c r="N92" s="215">
        <f t="shared" si="108"/>
        <v>1651787000</v>
      </c>
      <c r="O92" s="215">
        <f t="shared" si="108"/>
        <v>9071209000</v>
      </c>
      <c r="P92" s="286"/>
      <c r="Q92" s="199"/>
      <c r="R92" s="152"/>
      <c r="S92" s="152"/>
      <c r="T92" s="152"/>
      <c r="U92" s="152"/>
      <c r="V92" s="152"/>
      <c r="W92" s="152"/>
      <c r="X92" s="152"/>
      <c r="Y92" s="152"/>
    </row>
    <row r="93" spans="1:25">
      <c r="A93" s="203">
        <v>7</v>
      </c>
      <c r="B93" s="611" t="s">
        <v>232</v>
      </c>
      <c r="C93" s="611" t="s">
        <v>233</v>
      </c>
      <c r="D93" s="197">
        <v>21802964121</v>
      </c>
      <c r="E93" s="215"/>
      <c r="F93" s="197"/>
      <c r="G93" s="657">
        <v>21802964121</v>
      </c>
      <c r="H93" s="283">
        <f t="shared" si="101"/>
        <v>0</v>
      </c>
      <c r="I93" s="215"/>
      <c r="J93" s="215"/>
      <c r="K93" s="215"/>
      <c r="L93" s="215"/>
      <c r="M93" s="215"/>
      <c r="N93" s="215">
        <f t="shared" ref="N93:O93" si="109">G93+K93</f>
        <v>21802964121</v>
      </c>
      <c r="O93" s="215">
        <f t="shared" si="109"/>
        <v>0</v>
      </c>
      <c r="P93" s="215"/>
      <c r="Q93" s="215"/>
      <c r="R93" s="151"/>
      <c r="S93" s="151"/>
      <c r="T93" s="151"/>
      <c r="U93" s="151"/>
      <c r="V93" s="151"/>
      <c r="W93" s="151"/>
      <c r="X93" s="151"/>
      <c r="Y93" s="151"/>
    </row>
    <row r="94" spans="1:25">
      <c r="A94" s="162" t="s">
        <v>51</v>
      </c>
      <c r="B94" s="272" t="s">
        <v>182</v>
      </c>
      <c r="C94" s="272" t="s">
        <v>182</v>
      </c>
      <c r="D94" s="167">
        <f t="shared" ref="D94:J94" si="110">SUM(D95:D96)</f>
        <v>349999998</v>
      </c>
      <c r="E94" s="167">
        <f t="shared" si="110"/>
        <v>0</v>
      </c>
      <c r="F94" s="167">
        <f t="shared" si="110"/>
        <v>200000000</v>
      </c>
      <c r="G94" s="704">
        <f t="shared" si="110"/>
        <v>1605000000</v>
      </c>
      <c r="H94" s="167">
        <f t="shared" si="110"/>
        <v>0</v>
      </c>
      <c r="I94" s="167">
        <f t="shared" si="110"/>
        <v>0</v>
      </c>
      <c r="J94" s="167">
        <f t="shared" si="110"/>
        <v>0</v>
      </c>
      <c r="K94" s="167"/>
      <c r="L94" s="167">
        <f t="shared" ref="L94:Q94" si="111">SUM(L95:L96)</f>
        <v>0</v>
      </c>
      <c r="M94" s="167">
        <f t="shared" si="111"/>
        <v>200000000</v>
      </c>
      <c r="N94" s="167">
        <f t="shared" si="111"/>
        <v>1605000000</v>
      </c>
      <c r="O94" s="167">
        <f t="shared" si="111"/>
        <v>0</v>
      </c>
      <c r="P94" s="167">
        <f t="shared" si="111"/>
        <v>0</v>
      </c>
      <c r="Q94" s="167">
        <f t="shared" si="111"/>
        <v>0</v>
      </c>
      <c r="R94" s="151"/>
      <c r="S94" s="151"/>
      <c r="T94" s="151"/>
      <c r="U94" s="151"/>
      <c r="V94" s="151"/>
      <c r="W94" s="151"/>
      <c r="X94" s="151"/>
      <c r="Y94" s="151"/>
    </row>
    <row r="95" spans="1:25" ht="34.5">
      <c r="A95" s="275">
        <v>1</v>
      </c>
      <c r="B95" s="484" t="s">
        <v>292</v>
      </c>
      <c r="C95" s="289" t="s">
        <v>184</v>
      </c>
      <c r="D95" s="215">
        <v>349999998</v>
      </c>
      <c r="E95" s="195"/>
      <c r="F95" s="485">
        <v>180000000</v>
      </c>
      <c r="G95" s="658">
        <v>1250000000</v>
      </c>
      <c r="H95" s="166"/>
      <c r="I95" s="166"/>
      <c r="J95" s="201"/>
      <c r="K95" s="201"/>
      <c r="L95" s="215">
        <f t="shared" ref="L95:L96" si="112">I95-K95</f>
        <v>0</v>
      </c>
      <c r="M95" s="215">
        <f t="shared" ref="M95:M96" si="113">F95+J95</f>
        <v>180000000</v>
      </c>
      <c r="N95" s="215">
        <f t="shared" ref="N95:N96" si="114">G95+J95</f>
        <v>1250000000</v>
      </c>
      <c r="O95" s="215">
        <f t="shared" ref="O95:O96" si="115">H95+L95</f>
        <v>0</v>
      </c>
      <c r="P95" s="168"/>
      <c r="Q95" s="199"/>
      <c r="R95" s="151"/>
      <c r="S95" s="151"/>
      <c r="T95" s="151"/>
      <c r="U95" s="151"/>
      <c r="V95" s="151"/>
      <c r="W95" s="151"/>
      <c r="X95" s="151"/>
      <c r="Y95" s="151"/>
    </row>
    <row r="96" spans="1:25" ht="26.25">
      <c r="A96" s="275">
        <v>2</v>
      </c>
      <c r="B96" s="484" t="s">
        <v>293</v>
      </c>
      <c r="C96" s="292" t="s">
        <v>186</v>
      </c>
      <c r="D96" s="201"/>
      <c r="E96" s="283"/>
      <c r="F96" s="293">
        <v>20000000</v>
      </c>
      <c r="G96" s="658">
        <v>355000000</v>
      </c>
      <c r="H96" s="166"/>
      <c r="I96" s="166"/>
      <c r="J96" s="201"/>
      <c r="K96" s="201"/>
      <c r="L96" s="215">
        <f t="shared" si="112"/>
        <v>0</v>
      </c>
      <c r="M96" s="215">
        <f t="shared" si="113"/>
        <v>20000000</v>
      </c>
      <c r="N96" s="215">
        <f t="shared" si="114"/>
        <v>355000000</v>
      </c>
      <c r="O96" s="215">
        <f t="shared" si="115"/>
        <v>0</v>
      </c>
      <c r="P96" s="295"/>
      <c r="Q96" s="296"/>
      <c r="R96" s="151" t="s">
        <v>187</v>
      </c>
      <c r="S96" s="151"/>
      <c r="T96" s="151" t="s">
        <v>188</v>
      </c>
      <c r="U96" s="151"/>
      <c r="V96" s="151"/>
      <c r="W96" s="151"/>
      <c r="X96" s="151"/>
      <c r="Y96" s="151"/>
    </row>
    <row r="97" spans="1:25">
      <c r="A97" s="297"/>
      <c r="B97" s="298" t="s">
        <v>99</v>
      </c>
      <c r="C97" s="298" t="s">
        <v>99</v>
      </c>
      <c r="D97" s="299">
        <f t="shared" ref="D97:Q97" si="116">D10+D86+D94</f>
        <v>162075696288</v>
      </c>
      <c r="E97" s="299">
        <f t="shared" si="116"/>
        <v>4261075186</v>
      </c>
      <c r="F97" s="299">
        <f t="shared" si="116"/>
        <v>1750000000</v>
      </c>
      <c r="G97" s="299">
        <f t="shared" si="116"/>
        <v>118972023871</v>
      </c>
      <c r="H97" s="299">
        <f t="shared" si="116"/>
        <v>54375422269</v>
      </c>
      <c r="I97" s="299">
        <f t="shared" si="116"/>
        <v>3658629131</v>
      </c>
      <c r="J97" s="299">
        <f t="shared" si="116"/>
        <v>0</v>
      </c>
      <c r="K97" s="299">
        <f t="shared" si="116"/>
        <v>3104297876</v>
      </c>
      <c r="L97" s="299">
        <f t="shared" si="116"/>
        <v>554331299</v>
      </c>
      <c r="M97" s="299">
        <f t="shared" si="116"/>
        <v>1750000000</v>
      </c>
      <c r="N97" s="299">
        <f t="shared" si="116"/>
        <v>122076321747</v>
      </c>
      <c r="O97" s="299">
        <f t="shared" si="116"/>
        <v>54929753568</v>
      </c>
      <c r="P97" s="299">
        <f t="shared" si="116"/>
        <v>0</v>
      </c>
      <c r="Q97" s="299">
        <f t="shared" si="116"/>
        <v>0</v>
      </c>
      <c r="R97" s="151"/>
      <c r="S97" s="151"/>
      <c r="T97" s="151"/>
      <c r="U97" s="151"/>
      <c r="V97" s="208" t="e">
        <f>#REF!+F97</f>
        <v>#REF!</v>
      </c>
      <c r="W97" s="151"/>
      <c r="X97" s="151"/>
      <c r="Y97" s="151"/>
    </row>
    <row r="98" spans="1:25">
      <c r="A98" s="151"/>
      <c r="B98" s="151"/>
      <c r="C98" s="151"/>
      <c r="D98" s="151"/>
      <c r="E98" s="152"/>
      <c r="F98" s="153"/>
      <c r="G98" s="214"/>
      <c r="H98" s="151"/>
      <c r="I98" s="151"/>
      <c r="J98" s="154"/>
      <c r="K98" s="154"/>
      <c r="L98" s="151"/>
      <c r="M98" s="157"/>
      <c r="N98" s="157"/>
      <c r="O98" s="157"/>
      <c r="P98" s="155"/>
      <c r="Q98" s="155"/>
      <c r="R98" s="151"/>
      <c r="S98" s="151"/>
      <c r="T98" s="151"/>
      <c r="U98" s="151"/>
      <c r="V98" s="151"/>
      <c r="W98" s="151"/>
      <c r="X98" s="151"/>
      <c r="Y98" s="151"/>
    </row>
    <row r="99" spans="1:25" ht="15.75">
      <c r="A99" s="810" t="s">
        <v>189</v>
      </c>
      <c r="B99" s="811"/>
      <c r="C99" s="811"/>
      <c r="D99" s="811"/>
      <c r="E99" s="152"/>
      <c r="F99" s="153"/>
      <c r="G99" s="810" t="s">
        <v>190</v>
      </c>
      <c r="H99" s="811"/>
      <c r="I99" s="811"/>
      <c r="J99" s="811"/>
      <c r="K99" s="151"/>
      <c r="L99" s="302" t="s">
        <v>191</v>
      </c>
      <c r="M99" s="151"/>
      <c r="N99" s="151"/>
      <c r="O99" s="151"/>
      <c r="P99" s="155"/>
      <c r="Q99" s="155"/>
      <c r="R99" s="151"/>
      <c r="S99" s="151"/>
      <c r="T99" s="151"/>
      <c r="U99" s="151"/>
      <c r="V99" s="151"/>
      <c r="W99" s="151"/>
      <c r="X99" s="151"/>
      <c r="Y99" s="151"/>
    </row>
    <row r="100" spans="1:25" ht="12.75">
      <c r="A100" s="303"/>
      <c r="B100" s="303"/>
      <c r="C100" s="303"/>
      <c r="D100" s="303"/>
      <c r="E100" s="303"/>
      <c r="F100" s="304"/>
      <c r="G100" s="303"/>
      <c r="H100" s="303"/>
      <c r="I100" s="303"/>
      <c r="J100" s="303"/>
      <c r="K100" s="303"/>
      <c r="L100" s="303"/>
      <c r="M100" s="303"/>
      <c r="N100" s="303"/>
      <c r="O100" s="303"/>
      <c r="P100" s="305"/>
      <c r="Q100" s="305"/>
      <c r="R100" s="303"/>
      <c r="S100" s="303"/>
      <c r="T100" s="303"/>
      <c r="U100" s="303"/>
      <c r="V100" s="303"/>
      <c r="W100" s="303"/>
      <c r="X100" s="303"/>
      <c r="Y100" s="303"/>
    </row>
    <row r="101" spans="1:25" ht="12.75">
      <c r="A101" s="303"/>
      <c r="B101" s="303"/>
      <c r="C101" s="303"/>
      <c r="D101" s="303"/>
      <c r="E101" s="303"/>
      <c r="F101" s="304"/>
      <c r="G101" s="303"/>
      <c r="H101" s="303"/>
      <c r="I101" s="303"/>
      <c r="J101" s="303"/>
      <c r="K101" s="303"/>
      <c r="L101" s="303"/>
      <c r="M101" s="303"/>
      <c r="N101" s="303"/>
      <c r="O101" s="303"/>
      <c r="P101" s="305"/>
      <c r="Q101" s="305"/>
      <c r="R101" s="303"/>
      <c r="S101" s="303"/>
      <c r="T101" s="303"/>
      <c r="U101" s="303"/>
      <c r="V101" s="303"/>
      <c r="W101" s="303"/>
      <c r="X101" s="303"/>
      <c r="Y101" s="303"/>
    </row>
    <row r="102" spans="1:25" ht="12.75">
      <c r="A102" s="303"/>
      <c r="B102" s="303"/>
      <c r="C102" s="303"/>
      <c r="D102" s="303"/>
      <c r="E102" s="303"/>
      <c r="F102" s="304"/>
      <c r="G102" s="303"/>
      <c r="H102" s="303"/>
      <c r="I102" s="303"/>
      <c r="J102" s="303"/>
      <c r="K102" s="303"/>
      <c r="L102" s="303"/>
      <c r="M102" s="303"/>
      <c r="N102" s="303"/>
      <c r="O102" s="303"/>
      <c r="P102" s="305"/>
      <c r="Q102" s="305"/>
      <c r="R102" s="303"/>
      <c r="S102" s="303"/>
      <c r="T102" s="303"/>
      <c r="U102" s="303"/>
      <c r="V102" s="303"/>
      <c r="W102" s="303"/>
      <c r="X102" s="303"/>
      <c r="Y102" s="303"/>
    </row>
    <row r="103" spans="1:25" ht="12.75">
      <c r="A103" s="303"/>
      <c r="B103" s="303"/>
      <c r="C103" s="303"/>
      <c r="D103" s="303"/>
      <c r="E103" s="303"/>
      <c r="F103" s="304"/>
      <c r="G103" s="303"/>
      <c r="H103" s="303"/>
      <c r="I103" s="303"/>
      <c r="J103" s="303"/>
      <c r="K103" s="303"/>
      <c r="L103" s="303"/>
      <c r="M103" s="303"/>
      <c r="N103" s="303"/>
      <c r="O103" s="303"/>
      <c r="P103" s="305"/>
      <c r="Q103" s="305"/>
      <c r="R103" s="303"/>
      <c r="S103" s="303"/>
      <c r="T103" s="303"/>
      <c r="U103" s="303"/>
      <c r="V103" s="303"/>
      <c r="W103" s="303"/>
      <c r="X103" s="303"/>
      <c r="Y103" s="303"/>
    </row>
    <row r="104" spans="1:25" ht="12.75">
      <c r="A104" s="303"/>
      <c r="B104" s="303"/>
      <c r="C104" s="303"/>
      <c r="D104" s="303"/>
      <c r="E104" s="303"/>
      <c r="F104" s="304"/>
      <c r="G104" s="303"/>
      <c r="H104" s="303"/>
      <c r="I104" s="303"/>
      <c r="J104" s="303"/>
      <c r="K104" s="303"/>
      <c r="L104" s="303"/>
      <c r="M104" s="303"/>
      <c r="N104" s="303"/>
      <c r="O104" s="303"/>
      <c r="P104" s="305"/>
      <c r="Q104" s="305"/>
      <c r="R104" s="303"/>
      <c r="S104" s="303"/>
      <c r="T104" s="303"/>
      <c r="U104" s="303"/>
      <c r="V104" s="303"/>
      <c r="W104" s="303"/>
      <c r="X104" s="303"/>
      <c r="Y104" s="303"/>
    </row>
    <row r="105" spans="1:25" ht="12.75">
      <c r="A105" s="303"/>
      <c r="B105" s="303"/>
      <c r="C105" s="303"/>
      <c r="D105" s="303"/>
      <c r="E105" s="303"/>
      <c r="F105" s="304"/>
      <c r="G105" s="303"/>
      <c r="H105" s="303"/>
      <c r="I105" s="303"/>
      <c r="J105" s="303"/>
      <c r="K105" s="303"/>
      <c r="L105" s="303"/>
      <c r="M105" s="303"/>
      <c r="N105" s="303"/>
      <c r="O105" s="303"/>
      <c r="P105" s="305"/>
      <c r="Q105" s="305"/>
      <c r="R105" s="303"/>
      <c r="S105" s="303"/>
      <c r="T105" s="303"/>
      <c r="U105" s="303"/>
      <c r="V105" s="303"/>
      <c r="W105" s="303"/>
      <c r="X105" s="303"/>
      <c r="Y105" s="303"/>
    </row>
    <row r="106" spans="1:25" ht="12.75">
      <c r="A106" s="303"/>
      <c r="B106" s="303"/>
      <c r="C106" s="303"/>
      <c r="D106" s="303"/>
      <c r="E106" s="303"/>
      <c r="F106" s="304"/>
      <c r="G106" s="303"/>
      <c r="H106" s="303"/>
      <c r="I106" s="303"/>
      <c r="J106" s="303"/>
      <c r="K106" s="303"/>
      <c r="L106" s="303"/>
      <c r="M106" s="303"/>
      <c r="N106" s="303"/>
      <c r="O106" s="303"/>
      <c r="P106" s="305"/>
      <c r="Q106" s="305"/>
      <c r="R106" s="303"/>
      <c r="S106" s="303"/>
      <c r="T106" s="303"/>
      <c r="U106" s="303"/>
      <c r="V106" s="303"/>
      <c r="W106" s="303"/>
      <c r="X106" s="303"/>
      <c r="Y106" s="303"/>
    </row>
    <row r="107" spans="1:25" ht="12.75">
      <c r="A107" s="303"/>
      <c r="B107" s="303"/>
      <c r="C107" s="303"/>
      <c r="D107" s="303"/>
      <c r="E107" s="303"/>
      <c r="F107" s="304"/>
      <c r="G107" s="303"/>
      <c r="H107" s="303"/>
      <c r="I107" s="303"/>
      <c r="J107" s="303"/>
      <c r="K107" s="303"/>
      <c r="L107" s="303"/>
      <c r="M107" s="303"/>
      <c r="N107" s="303"/>
      <c r="O107" s="303"/>
      <c r="P107" s="305"/>
      <c r="Q107" s="305"/>
      <c r="R107" s="303"/>
      <c r="S107" s="303"/>
      <c r="T107" s="303"/>
      <c r="U107" s="303"/>
      <c r="V107" s="303"/>
      <c r="W107" s="303"/>
      <c r="X107" s="303"/>
      <c r="Y107" s="303"/>
    </row>
    <row r="108" spans="1:25" ht="12.75">
      <c r="A108" s="303"/>
      <c r="B108" s="303"/>
      <c r="C108" s="303"/>
      <c r="D108" s="303"/>
      <c r="E108" s="303"/>
      <c r="F108" s="304"/>
      <c r="G108" s="303"/>
      <c r="H108" s="303"/>
      <c r="I108" s="303"/>
      <c r="J108" s="303"/>
      <c r="K108" s="303"/>
      <c r="L108" s="303"/>
      <c r="M108" s="303"/>
      <c r="N108" s="303"/>
      <c r="O108" s="303"/>
      <c r="P108" s="305"/>
      <c r="Q108" s="305"/>
      <c r="R108" s="303"/>
      <c r="S108" s="303"/>
      <c r="T108" s="303"/>
      <c r="U108" s="303"/>
      <c r="V108" s="303"/>
      <c r="W108" s="303"/>
      <c r="X108" s="303"/>
      <c r="Y108" s="303"/>
    </row>
    <row r="109" spans="1:25" ht="12.75">
      <c r="A109" s="303"/>
      <c r="B109" s="303"/>
      <c r="C109" s="303"/>
      <c r="D109" s="303"/>
      <c r="E109" s="303"/>
      <c r="F109" s="304"/>
      <c r="G109" s="303"/>
      <c r="H109" s="303"/>
      <c r="I109" s="303"/>
      <c r="J109" s="303"/>
      <c r="K109" s="303"/>
      <c r="L109" s="303"/>
      <c r="M109" s="303"/>
      <c r="N109" s="303"/>
      <c r="O109" s="303"/>
      <c r="P109" s="305"/>
      <c r="Q109" s="305"/>
      <c r="R109" s="303"/>
      <c r="S109" s="303"/>
      <c r="T109" s="303"/>
      <c r="U109" s="303"/>
      <c r="V109" s="303"/>
      <c r="W109" s="303"/>
      <c r="X109" s="303"/>
      <c r="Y109" s="303"/>
    </row>
    <row r="110" spans="1:25" ht="12.75">
      <c r="A110" s="303"/>
      <c r="B110" s="303"/>
      <c r="C110" s="303"/>
      <c r="D110" s="303"/>
      <c r="E110" s="303"/>
      <c r="F110" s="304"/>
      <c r="G110" s="303"/>
      <c r="H110" s="303"/>
      <c r="I110" s="303"/>
      <c r="J110" s="303"/>
      <c r="K110" s="303"/>
      <c r="L110" s="303"/>
      <c r="M110" s="303"/>
      <c r="N110" s="303"/>
      <c r="O110" s="303"/>
      <c r="P110" s="305"/>
      <c r="Q110" s="305"/>
      <c r="R110" s="303"/>
      <c r="S110" s="303"/>
      <c r="T110" s="303"/>
      <c r="U110" s="303"/>
      <c r="V110" s="303"/>
      <c r="W110" s="303"/>
      <c r="X110" s="303"/>
      <c r="Y110" s="303"/>
    </row>
    <row r="111" spans="1:25" ht="12.75">
      <c r="A111" s="303"/>
      <c r="B111" s="303"/>
      <c r="C111" s="303"/>
      <c r="D111" s="303"/>
      <c r="E111" s="303"/>
      <c r="F111" s="304"/>
      <c r="G111" s="303"/>
      <c r="H111" s="303"/>
      <c r="I111" s="303"/>
      <c r="J111" s="303"/>
      <c r="K111" s="303"/>
      <c r="L111" s="303"/>
      <c r="M111" s="303"/>
      <c r="N111" s="303"/>
      <c r="O111" s="303"/>
      <c r="P111" s="305"/>
      <c r="Q111" s="305"/>
      <c r="R111" s="303"/>
      <c r="S111" s="303"/>
      <c r="T111" s="303"/>
      <c r="U111" s="303"/>
      <c r="V111" s="303"/>
      <c r="W111" s="303"/>
      <c r="X111" s="303"/>
      <c r="Y111" s="303"/>
    </row>
    <row r="112" spans="1:25" ht="12.75">
      <c r="A112" s="303"/>
      <c r="B112" s="303"/>
      <c r="C112" s="303"/>
      <c r="D112" s="303"/>
      <c r="E112" s="303"/>
      <c r="F112" s="304"/>
      <c r="G112" s="303"/>
      <c r="H112" s="303"/>
      <c r="I112" s="303"/>
      <c r="J112" s="303"/>
      <c r="K112" s="303"/>
      <c r="L112" s="303"/>
      <c r="M112" s="303"/>
      <c r="N112" s="303"/>
      <c r="O112" s="303"/>
      <c r="P112" s="305"/>
      <c r="Q112" s="305"/>
      <c r="R112" s="303"/>
      <c r="S112" s="303"/>
      <c r="T112" s="303"/>
      <c r="U112" s="303"/>
      <c r="V112" s="303"/>
      <c r="W112" s="303"/>
      <c r="X112" s="303"/>
      <c r="Y112" s="303"/>
    </row>
    <row r="113" spans="1:25" ht="12.75">
      <c r="A113" s="303"/>
      <c r="B113" s="303"/>
      <c r="C113" s="303"/>
      <c r="D113" s="303"/>
      <c r="E113" s="303"/>
      <c r="F113" s="304"/>
      <c r="G113" s="303"/>
      <c r="H113" s="303"/>
      <c r="I113" s="303"/>
      <c r="J113" s="303"/>
      <c r="K113" s="303"/>
      <c r="L113" s="303"/>
      <c r="M113" s="303"/>
      <c r="N113" s="303"/>
      <c r="O113" s="303"/>
      <c r="P113" s="305"/>
      <c r="Q113" s="305"/>
      <c r="R113" s="303"/>
      <c r="S113" s="303"/>
      <c r="T113" s="303"/>
      <c r="U113" s="303"/>
      <c r="V113" s="303"/>
      <c r="W113" s="303"/>
      <c r="X113" s="303"/>
      <c r="Y113" s="303"/>
    </row>
    <row r="114" spans="1:25" ht="12.75">
      <c r="A114" s="303"/>
      <c r="B114" s="303"/>
      <c r="C114" s="303"/>
      <c r="D114" s="303"/>
      <c r="E114" s="303"/>
      <c r="F114" s="304"/>
      <c r="G114" s="303"/>
      <c r="H114" s="303"/>
      <c r="I114" s="303"/>
      <c r="J114" s="303"/>
      <c r="K114" s="303"/>
      <c r="L114" s="303"/>
      <c r="M114" s="303"/>
      <c r="N114" s="303"/>
      <c r="O114" s="303"/>
      <c r="P114" s="305"/>
      <c r="Q114" s="305"/>
      <c r="R114" s="303"/>
      <c r="S114" s="303"/>
      <c r="T114" s="303"/>
      <c r="U114" s="303"/>
      <c r="V114" s="303"/>
      <c r="W114" s="303"/>
      <c r="X114" s="303"/>
      <c r="Y114" s="303"/>
    </row>
    <row r="115" spans="1:25" ht="12.75">
      <c r="A115" s="303"/>
      <c r="B115" s="303"/>
      <c r="C115" s="303"/>
      <c r="D115" s="303"/>
      <c r="E115" s="303"/>
      <c r="F115" s="304"/>
      <c r="G115" s="303"/>
      <c r="H115" s="303"/>
      <c r="I115" s="303"/>
      <c r="J115" s="303"/>
      <c r="K115" s="303"/>
      <c r="L115" s="303"/>
      <c r="M115" s="303"/>
      <c r="N115" s="303"/>
      <c r="O115" s="303"/>
      <c r="P115" s="305"/>
      <c r="Q115" s="305"/>
      <c r="R115" s="303"/>
      <c r="S115" s="303"/>
      <c r="T115" s="303"/>
      <c r="U115" s="303"/>
      <c r="V115" s="303"/>
      <c r="W115" s="303"/>
      <c r="X115" s="303"/>
      <c r="Y115" s="303"/>
    </row>
    <row r="116" spans="1:25" ht="12.75">
      <c r="A116" s="303"/>
      <c r="B116" s="303"/>
      <c r="C116" s="303"/>
      <c r="D116" s="303"/>
      <c r="E116" s="303"/>
      <c r="F116" s="304"/>
      <c r="G116" s="303"/>
      <c r="H116" s="303"/>
      <c r="I116" s="303"/>
      <c r="J116" s="303"/>
      <c r="K116" s="303"/>
      <c r="L116" s="303"/>
      <c r="M116" s="303"/>
      <c r="N116" s="303"/>
      <c r="O116" s="303"/>
      <c r="P116" s="305"/>
      <c r="Q116" s="305"/>
      <c r="R116" s="303"/>
      <c r="S116" s="303"/>
      <c r="T116" s="303"/>
      <c r="U116" s="303"/>
      <c r="V116" s="303"/>
      <c r="W116" s="303"/>
      <c r="X116" s="303"/>
      <c r="Y116" s="303"/>
    </row>
    <row r="117" spans="1:25" ht="12.75">
      <c r="A117" s="303"/>
      <c r="B117" s="303"/>
      <c r="C117" s="303"/>
      <c r="D117" s="303"/>
      <c r="E117" s="303"/>
      <c r="F117" s="304"/>
      <c r="G117" s="303"/>
      <c r="H117" s="303"/>
      <c r="I117" s="303"/>
      <c r="J117" s="303"/>
      <c r="K117" s="303"/>
      <c r="L117" s="303"/>
      <c r="M117" s="303"/>
      <c r="N117" s="303"/>
      <c r="O117" s="303"/>
      <c r="P117" s="305"/>
      <c r="Q117" s="305"/>
      <c r="R117" s="303"/>
      <c r="S117" s="303"/>
      <c r="T117" s="303"/>
      <c r="U117" s="303"/>
      <c r="V117" s="303"/>
      <c r="W117" s="303"/>
      <c r="X117" s="303"/>
      <c r="Y117" s="303"/>
    </row>
    <row r="118" spans="1:25" ht="12.75">
      <c r="A118" s="303"/>
      <c r="B118" s="303"/>
      <c r="C118" s="303"/>
      <c r="D118" s="303"/>
      <c r="E118" s="303"/>
      <c r="F118" s="304"/>
      <c r="G118" s="303"/>
      <c r="H118" s="303"/>
      <c r="I118" s="303"/>
      <c r="J118" s="303"/>
      <c r="K118" s="303"/>
      <c r="L118" s="303"/>
      <c r="M118" s="303"/>
      <c r="N118" s="303"/>
      <c r="O118" s="303"/>
      <c r="P118" s="305"/>
      <c r="Q118" s="305"/>
      <c r="R118" s="303"/>
      <c r="S118" s="303"/>
      <c r="T118" s="303"/>
      <c r="U118" s="303"/>
      <c r="V118" s="303"/>
      <c r="W118" s="303"/>
      <c r="X118" s="303"/>
      <c r="Y118" s="303"/>
    </row>
    <row r="119" spans="1:25" ht="12.75">
      <c r="A119" s="303"/>
      <c r="B119" s="303"/>
      <c r="C119" s="303"/>
      <c r="D119" s="303"/>
      <c r="E119" s="303"/>
      <c r="F119" s="304"/>
      <c r="G119" s="303"/>
      <c r="H119" s="303"/>
      <c r="I119" s="303"/>
      <c r="J119" s="303"/>
      <c r="K119" s="303"/>
      <c r="L119" s="303"/>
      <c r="M119" s="303"/>
      <c r="N119" s="303"/>
      <c r="O119" s="303"/>
      <c r="P119" s="305"/>
      <c r="Q119" s="305"/>
      <c r="R119" s="303"/>
      <c r="S119" s="303"/>
      <c r="T119" s="303"/>
      <c r="U119" s="303"/>
      <c r="V119" s="303"/>
      <c r="W119" s="303"/>
      <c r="X119" s="303"/>
      <c r="Y119" s="303"/>
    </row>
    <row r="120" spans="1:25" ht="12.75">
      <c r="A120" s="303"/>
      <c r="B120" s="303"/>
      <c r="C120" s="303"/>
      <c r="D120" s="303"/>
      <c r="E120" s="303"/>
      <c r="F120" s="304"/>
      <c r="G120" s="303"/>
      <c r="H120" s="303"/>
      <c r="I120" s="303"/>
      <c r="J120" s="303"/>
      <c r="K120" s="303"/>
      <c r="L120" s="303"/>
      <c r="M120" s="303"/>
      <c r="N120" s="303"/>
      <c r="O120" s="303"/>
      <c r="P120" s="305"/>
      <c r="Q120" s="305"/>
      <c r="R120" s="303"/>
      <c r="S120" s="303"/>
      <c r="T120" s="303"/>
      <c r="U120" s="303"/>
      <c r="V120" s="303"/>
      <c r="W120" s="303"/>
      <c r="X120" s="303"/>
      <c r="Y120" s="303"/>
    </row>
    <row r="121" spans="1:25" ht="12.75">
      <c r="A121" s="303"/>
      <c r="B121" s="303"/>
      <c r="C121" s="303"/>
      <c r="D121" s="303"/>
      <c r="E121" s="303"/>
      <c r="F121" s="304"/>
      <c r="G121" s="303"/>
      <c r="H121" s="303"/>
      <c r="I121" s="303"/>
      <c r="J121" s="303"/>
      <c r="K121" s="303"/>
      <c r="L121" s="303"/>
      <c r="M121" s="303"/>
      <c r="N121" s="303"/>
      <c r="O121" s="303"/>
      <c r="P121" s="305"/>
      <c r="Q121" s="305"/>
      <c r="R121" s="303"/>
      <c r="S121" s="303"/>
      <c r="T121" s="303"/>
      <c r="U121" s="303"/>
      <c r="V121" s="303"/>
      <c r="W121" s="303"/>
      <c r="X121" s="303"/>
      <c r="Y121" s="303"/>
    </row>
    <row r="122" spans="1:25" ht="12.75">
      <c r="A122" s="303"/>
      <c r="B122" s="303"/>
      <c r="C122" s="303"/>
      <c r="D122" s="303"/>
      <c r="E122" s="303"/>
      <c r="F122" s="304"/>
      <c r="G122" s="303"/>
      <c r="H122" s="303"/>
      <c r="I122" s="303"/>
      <c r="J122" s="303"/>
      <c r="K122" s="303"/>
      <c r="L122" s="303"/>
      <c r="M122" s="303"/>
      <c r="N122" s="303"/>
      <c r="O122" s="303"/>
      <c r="P122" s="305"/>
      <c r="Q122" s="305"/>
      <c r="R122" s="303"/>
      <c r="S122" s="303"/>
      <c r="T122" s="303"/>
      <c r="U122" s="303"/>
      <c r="V122" s="303"/>
      <c r="W122" s="303"/>
      <c r="X122" s="303"/>
      <c r="Y122" s="303"/>
    </row>
    <row r="123" spans="1:25" ht="12.75">
      <c r="A123" s="303"/>
      <c r="B123" s="303"/>
      <c r="C123" s="303"/>
      <c r="D123" s="303"/>
      <c r="E123" s="303"/>
      <c r="F123" s="304"/>
      <c r="G123" s="303"/>
      <c r="H123" s="303"/>
      <c r="I123" s="303"/>
      <c r="J123" s="303"/>
      <c r="K123" s="303"/>
      <c r="L123" s="303"/>
      <c r="M123" s="303"/>
      <c r="N123" s="303"/>
      <c r="O123" s="303"/>
      <c r="P123" s="305"/>
      <c r="Q123" s="305"/>
      <c r="R123" s="303"/>
      <c r="S123" s="303"/>
      <c r="T123" s="303"/>
      <c r="U123" s="303"/>
      <c r="V123" s="303"/>
      <c r="W123" s="303"/>
      <c r="X123" s="303"/>
      <c r="Y123" s="303"/>
    </row>
    <row r="124" spans="1:25" ht="12.75">
      <c r="A124" s="303"/>
      <c r="B124" s="303"/>
      <c r="C124" s="303"/>
      <c r="D124" s="303"/>
      <c r="E124" s="303"/>
      <c r="F124" s="304"/>
      <c r="G124" s="303"/>
      <c r="H124" s="303"/>
      <c r="I124" s="303"/>
      <c r="J124" s="303"/>
      <c r="K124" s="303"/>
      <c r="L124" s="303"/>
      <c r="M124" s="303"/>
      <c r="N124" s="303"/>
      <c r="O124" s="303"/>
      <c r="P124" s="305"/>
      <c r="Q124" s="305"/>
      <c r="R124" s="303"/>
      <c r="S124" s="303"/>
      <c r="T124" s="303"/>
      <c r="U124" s="303"/>
      <c r="V124" s="303"/>
      <c r="W124" s="303"/>
      <c r="X124" s="303"/>
      <c r="Y124" s="303"/>
    </row>
    <row r="125" spans="1:25" ht="12.75">
      <c r="A125" s="303"/>
      <c r="B125" s="303"/>
      <c r="C125" s="303"/>
      <c r="D125" s="303"/>
      <c r="E125" s="303"/>
      <c r="F125" s="304"/>
      <c r="G125" s="303"/>
      <c r="H125" s="303"/>
      <c r="I125" s="303"/>
      <c r="J125" s="303"/>
      <c r="K125" s="303"/>
      <c r="L125" s="303"/>
      <c r="M125" s="303"/>
      <c r="N125" s="303"/>
      <c r="O125" s="303"/>
      <c r="P125" s="305"/>
      <c r="Q125" s="305"/>
      <c r="R125" s="303"/>
      <c r="S125" s="303"/>
      <c r="T125" s="303"/>
      <c r="U125" s="303"/>
      <c r="V125" s="303"/>
      <c r="W125" s="303"/>
      <c r="X125" s="303"/>
      <c r="Y125" s="303"/>
    </row>
    <row r="126" spans="1:25" ht="12.75">
      <c r="A126" s="303"/>
      <c r="B126" s="303"/>
      <c r="C126" s="303"/>
      <c r="D126" s="303"/>
      <c r="E126" s="303"/>
      <c r="F126" s="304"/>
      <c r="G126" s="303"/>
      <c r="H126" s="303"/>
      <c r="I126" s="303"/>
      <c r="J126" s="303"/>
      <c r="K126" s="303"/>
      <c r="L126" s="303"/>
      <c r="M126" s="303"/>
      <c r="N126" s="303"/>
      <c r="O126" s="303"/>
      <c r="P126" s="305"/>
      <c r="Q126" s="305"/>
      <c r="R126" s="303"/>
      <c r="S126" s="303"/>
      <c r="T126" s="303"/>
      <c r="U126" s="303"/>
      <c r="V126" s="303"/>
      <c r="W126" s="303"/>
      <c r="X126" s="303"/>
      <c r="Y126" s="303"/>
    </row>
    <row r="127" spans="1:25" ht="12.75">
      <c r="A127" s="303"/>
      <c r="B127" s="303"/>
      <c r="C127" s="303"/>
      <c r="D127" s="303"/>
      <c r="E127" s="303"/>
      <c r="F127" s="304"/>
      <c r="G127" s="303"/>
      <c r="H127" s="303"/>
      <c r="I127" s="303"/>
      <c r="J127" s="303"/>
      <c r="K127" s="303"/>
      <c r="L127" s="303"/>
      <c r="M127" s="303"/>
      <c r="N127" s="303"/>
      <c r="O127" s="303"/>
      <c r="P127" s="305"/>
      <c r="Q127" s="305"/>
      <c r="R127" s="303"/>
      <c r="S127" s="303"/>
      <c r="T127" s="303"/>
      <c r="U127" s="303"/>
      <c r="V127" s="303"/>
      <c r="W127" s="303"/>
      <c r="X127" s="303"/>
      <c r="Y127" s="303"/>
    </row>
    <row r="128" spans="1:25" ht="12.75">
      <c r="A128" s="303"/>
      <c r="B128" s="303"/>
      <c r="C128" s="303"/>
      <c r="D128" s="303"/>
      <c r="E128" s="303"/>
      <c r="F128" s="304"/>
      <c r="G128" s="303"/>
      <c r="H128" s="303"/>
      <c r="I128" s="303"/>
      <c r="J128" s="303"/>
      <c r="K128" s="303"/>
      <c r="L128" s="303"/>
      <c r="M128" s="303"/>
      <c r="N128" s="303"/>
      <c r="O128" s="303"/>
      <c r="P128" s="305"/>
      <c r="Q128" s="305"/>
      <c r="R128" s="303"/>
      <c r="S128" s="303"/>
      <c r="T128" s="303"/>
      <c r="U128" s="303"/>
      <c r="V128" s="303"/>
      <c r="W128" s="303"/>
      <c r="X128" s="303"/>
      <c r="Y128" s="303"/>
    </row>
    <row r="129" spans="1:25" ht="12.75">
      <c r="A129" s="303"/>
      <c r="B129" s="303"/>
      <c r="C129" s="303"/>
      <c r="D129" s="303"/>
      <c r="E129" s="303"/>
      <c r="F129" s="304"/>
      <c r="G129" s="303"/>
      <c r="H129" s="303"/>
      <c r="I129" s="303"/>
      <c r="J129" s="303"/>
      <c r="K129" s="303"/>
      <c r="L129" s="303"/>
      <c r="M129" s="303"/>
      <c r="N129" s="303"/>
      <c r="O129" s="303"/>
      <c r="P129" s="305"/>
      <c r="Q129" s="305"/>
      <c r="R129" s="303"/>
      <c r="S129" s="303"/>
      <c r="T129" s="303"/>
      <c r="U129" s="303"/>
      <c r="V129" s="303"/>
      <c r="W129" s="303"/>
      <c r="X129" s="303"/>
      <c r="Y129" s="303"/>
    </row>
    <row r="130" spans="1:25" ht="12.75">
      <c r="A130" s="303"/>
      <c r="B130" s="303"/>
      <c r="C130" s="303"/>
      <c r="D130" s="303"/>
      <c r="E130" s="303"/>
      <c r="F130" s="304"/>
      <c r="G130" s="303"/>
      <c r="H130" s="303"/>
      <c r="I130" s="303"/>
      <c r="J130" s="303"/>
      <c r="K130" s="303"/>
      <c r="L130" s="303"/>
      <c r="M130" s="303"/>
      <c r="N130" s="303"/>
      <c r="O130" s="303"/>
      <c r="P130" s="305"/>
      <c r="Q130" s="305"/>
      <c r="R130" s="303"/>
      <c r="S130" s="303"/>
      <c r="T130" s="303"/>
      <c r="U130" s="303"/>
      <c r="V130" s="303"/>
      <c r="W130" s="303"/>
      <c r="X130" s="303"/>
      <c r="Y130" s="303"/>
    </row>
    <row r="131" spans="1:25" ht="12.75">
      <c r="A131" s="303"/>
      <c r="B131" s="303"/>
      <c r="C131" s="303"/>
      <c r="D131" s="303"/>
      <c r="E131" s="303"/>
      <c r="F131" s="304"/>
      <c r="G131" s="303"/>
      <c r="H131" s="303"/>
      <c r="I131" s="303"/>
      <c r="J131" s="303"/>
      <c r="K131" s="303"/>
      <c r="L131" s="303"/>
      <c r="M131" s="303"/>
      <c r="N131" s="303"/>
      <c r="O131" s="303"/>
      <c r="P131" s="305"/>
      <c r="Q131" s="305"/>
      <c r="R131" s="303"/>
      <c r="S131" s="303"/>
      <c r="T131" s="303"/>
      <c r="U131" s="303"/>
      <c r="V131" s="303"/>
      <c r="W131" s="303"/>
      <c r="X131" s="303"/>
      <c r="Y131" s="303"/>
    </row>
    <row r="132" spans="1:25" ht="12.75">
      <c r="A132" s="303"/>
      <c r="B132" s="303"/>
      <c r="C132" s="303"/>
      <c r="D132" s="303"/>
      <c r="E132" s="303"/>
      <c r="F132" s="304"/>
      <c r="G132" s="303"/>
      <c r="H132" s="303"/>
      <c r="I132" s="303"/>
      <c r="J132" s="303"/>
      <c r="K132" s="303"/>
      <c r="L132" s="303"/>
      <c r="M132" s="303"/>
      <c r="N132" s="303"/>
      <c r="O132" s="303"/>
      <c r="P132" s="305"/>
      <c r="Q132" s="305"/>
      <c r="R132" s="303"/>
      <c r="S132" s="303"/>
      <c r="T132" s="303"/>
      <c r="U132" s="303"/>
      <c r="V132" s="303"/>
      <c r="W132" s="303"/>
      <c r="X132" s="303"/>
      <c r="Y132" s="303"/>
    </row>
    <row r="133" spans="1:25" ht="12.75">
      <c r="A133" s="303"/>
      <c r="B133" s="303"/>
      <c r="C133" s="303"/>
      <c r="D133" s="303"/>
      <c r="E133" s="303"/>
      <c r="F133" s="304"/>
      <c r="G133" s="303"/>
      <c r="H133" s="303"/>
      <c r="I133" s="303"/>
      <c r="J133" s="303"/>
      <c r="K133" s="303"/>
      <c r="L133" s="303"/>
      <c r="M133" s="303"/>
      <c r="N133" s="303"/>
      <c r="O133" s="303"/>
      <c r="P133" s="305"/>
      <c r="Q133" s="305"/>
      <c r="R133" s="303"/>
      <c r="S133" s="303"/>
      <c r="T133" s="303"/>
      <c r="U133" s="303"/>
      <c r="V133" s="303"/>
      <c r="W133" s="303"/>
      <c r="X133" s="303"/>
      <c r="Y133" s="303"/>
    </row>
    <row r="134" spans="1:25" ht="12.75">
      <c r="A134" s="303"/>
      <c r="B134" s="303"/>
      <c r="C134" s="303"/>
      <c r="D134" s="303"/>
      <c r="E134" s="303"/>
      <c r="F134" s="304"/>
      <c r="G134" s="303"/>
      <c r="H134" s="303"/>
      <c r="I134" s="303"/>
      <c r="J134" s="303"/>
      <c r="K134" s="303"/>
      <c r="L134" s="303"/>
      <c r="M134" s="303"/>
      <c r="N134" s="303"/>
      <c r="O134" s="303"/>
      <c r="P134" s="305"/>
      <c r="Q134" s="305"/>
      <c r="R134" s="303"/>
      <c r="S134" s="303"/>
      <c r="T134" s="303"/>
      <c r="U134" s="303"/>
      <c r="V134" s="303"/>
      <c r="W134" s="303"/>
      <c r="X134" s="303"/>
      <c r="Y134" s="303"/>
    </row>
    <row r="135" spans="1:25" ht="12.75">
      <c r="A135" s="303"/>
      <c r="B135" s="303"/>
      <c r="C135" s="303"/>
      <c r="D135" s="303"/>
      <c r="E135" s="303"/>
      <c r="F135" s="304"/>
      <c r="G135" s="303"/>
      <c r="H135" s="303"/>
      <c r="I135" s="303"/>
      <c r="J135" s="303"/>
      <c r="K135" s="303"/>
      <c r="L135" s="303"/>
      <c r="M135" s="303"/>
      <c r="N135" s="303"/>
      <c r="O135" s="303"/>
      <c r="P135" s="305"/>
      <c r="Q135" s="305"/>
      <c r="R135" s="303"/>
      <c r="S135" s="303"/>
      <c r="T135" s="303"/>
      <c r="U135" s="303"/>
      <c r="V135" s="303"/>
      <c r="W135" s="303"/>
      <c r="X135" s="303"/>
      <c r="Y135" s="303"/>
    </row>
    <row r="136" spans="1:25" ht="12.75">
      <c r="A136" s="303"/>
      <c r="B136" s="303"/>
      <c r="C136" s="303"/>
      <c r="D136" s="303"/>
      <c r="E136" s="303"/>
      <c r="F136" s="304"/>
      <c r="G136" s="303"/>
      <c r="H136" s="303"/>
      <c r="I136" s="303"/>
      <c r="J136" s="303"/>
      <c r="K136" s="303"/>
      <c r="L136" s="303"/>
      <c r="M136" s="303"/>
      <c r="N136" s="303"/>
      <c r="O136" s="303"/>
      <c r="P136" s="305"/>
      <c r="Q136" s="305"/>
      <c r="R136" s="303"/>
      <c r="S136" s="303"/>
      <c r="T136" s="303"/>
      <c r="U136" s="303"/>
      <c r="V136" s="303"/>
      <c r="W136" s="303"/>
      <c r="X136" s="303"/>
      <c r="Y136" s="303"/>
    </row>
    <row r="137" spans="1:25" ht="12.75">
      <c r="A137" s="303"/>
      <c r="B137" s="303"/>
      <c r="C137" s="303"/>
      <c r="D137" s="303"/>
      <c r="E137" s="303"/>
      <c r="F137" s="304"/>
      <c r="G137" s="303"/>
      <c r="H137" s="303"/>
      <c r="I137" s="303"/>
      <c r="J137" s="303"/>
      <c r="K137" s="303"/>
      <c r="L137" s="303"/>
      <c r="M137" s="303"/>
      <c r="N137" s="303"/>
      <c r="O137" s="303"/>
      <c r="P137" s="305"/>
      <c r="Q137" s="305"/>
      <c r="R137" s="303"/>
      <c r="S137" s="303"/>
      <c r="T137" s="303"/>
      <c r="U137" s="303"/>
      <c r="V137" s="303"/>
      <c r="W137" s="303"/>
      <c r="X137" s="303"/>
      <c r="Y137" s="303"/>
    </row>
    <row r="138" spans="1:25" ht="12.75">
      <c r="A138" s="303"/>
      <c r="B138" s="303"/>
      <c r="C138" s="303"/>
      <c r="D138" s="303"/>
      <c r="E138" s="303"/>
      <c r="F138" s="304"/>
      <c r="G138" s="303"/>
      <c r="H138" s="303"/>
      <c r="I138" s="303"/>
      <c r="J138" s="303"/>
      <c r="K138" s="303"/>
      <c r="L138" s="303"/>
      <c r="M138" s="303"/>
      <c r="N138" s="303"/>
      <c r="O138" s="303"/>
      <c r="P138" s="305"/>
      <c r="Q138" s="305"/>
      <c r="R138" s="303"/>
      <c r="S138" s="303"/>
      <c r="T138" s="303"/>
      <c r="U138" s="303"/>
      <c r="V138" s="303"/>
      <c r="W138" s="303"/>
      <c r="X138" s="303"/>
      <c r="Y138" s="303"/>
    </row>
    <row r="139" spans="1:25" ht="12.75">
      <c r="A139" s="303"/>
      <c r="B139" s="303"/>
      <c r="C139" s="303"/>
      <c r="D139" s="303"/>
      <c r="E139" s="303"/>
      <c r="F139" s="304"/>
      <c r="G139" s="303"/>
      <c r="H139" s="303"/>
      <c r="I139" s="303"/>
      <c r="J139" s="303"/>
      <c r="K139" s="303"/>
      <c r="L139" s="303"/>
      <c r="M139" s="303"/>
      <c r="N139" s="303"/>
      <c r="O139" s="303"/>
      <c r="P139" s="305"/>
      <c r="Q139" s="305"/>
      <c r="R139" s="303"/>
      <c r="S139" s="303"/>
      <c r="T139" s="303"/>
      <c r="U139" s="303"/>
      <c r="V139" s="303"/>
      <c r="W139" s="303"/>
      <c r="X139" s="303"/>
      <c r="Y139" s="303"/>
    </row>
    <row r="140" spans="1:25" ht="12.75">
      <c r="A140" s="303"/>
      <c r="B140" s="303"/>
      <c r="C140" s="303"/>
      <c r="D140" s="303"/>
      <c r="E140" s="303"/>
      <c r="F140" s="304"/>
      <c r="G140" s="303"/>
      <c r="H140" s="303"/>
      <c r="I140" s="303"/>
      <c r="J140" s="303"/>
      <c r="K140" s="303"/>
      <c r="L140" s="303"/>
      <c r="M140" s="303"/>
      <c r="N140" s="303"/>
      <c r="O140" s="303"/>
      <c r="P140" s="305"/>
      <c r="Q140" s="305"/>
      <c r="R140" s="303"/>
      <c r="S140" s="303"/>
      <c r="T140" s="303"/>
      <c r="U140" s="303"/>
      <c r="V140" s="303"/>
      <c r="W140" s="303"/>
      <c r="X140" s="303"/>
      <c r="Y140" s="303"/>
    </row>
    <row r="141" spans="1:25" ht="12.75">
      <c r="A141" s="303"/>
      <c r="B141" s="303"/>
      <c r="C141" s="303"/>
      <c r="D141" s="303"/>
      <c r="E141" s="303"/>
      <c r="F141" s="304"/>
      <c r="G141" s="303"/>
      <c r="H141" s="303"/>
      <c r="I141" s="303"/>
      <c r="J141" s="303"/>
      <c r="K141" s="303"/>
      <c r="L141" s="303"/>
      <c r="M141" s="303"/>
      <c r="N141" s="303"/>
      <c r="O141" s="303"/>
      <c r="P141" s="305"/>
      <c r="Q141" s="305"/>
      <c r="R141" s="303"/>
      <c r="S141" s="303"/>
      <c r="T141" s="303"/>
      <c r="U141" s="303"/>
      <c r="V141" s="303"/>
      <c r="W141" s="303"/>
      <c r="X141" s="303"/>
      <c r="Y141" s="303"/>
    </row>
    <row r="142" spans="1:25" ht="12.75">
      <c r="A142" s="303"/>
      <c r="B142" s="303"/>
      <c r="C142" s="303"/>
      <c r="D142" s="303"/>
      <c r="E142" s="303"/>
      <c r="F142" s="304"/>
      <c r="G142" s="303"/>
      <c r="H142" s="303"/>
      <c r="I142" s="303"/>
      <c r="J142" s="303"/>
      <c r="K142" s="303"/>
      <c r="L142" s="303"/>
      <c r="M142" s="303"/>
      <c r="N142" s="303"/>
      <c r="O142" s="303"/>
      <c r="P142" s="305"/>
      <c r="Q142" s="305"/>
      <c r="R142" s="303"/>
      <c r="S142" s="303"/>
      <c r="T142" s="303"/>
      <c r="U142" s="303"/>
      <c r="V142" s="303"/>
      <c r="W142" s="303"/>
      <c r="X142" s="303"/>
      <c r="Y142" s="303"/>
    </row>
    <row r="143" spans="1:25" ht="12.75">
      <c r="A143" s="303"/>
      <c r="B143" s="303"/>
      <c r="C143" s="303"/>
      <c r="D143" s="303"/>
      <c r="E143" s="303"/>
      <c r="F143" s="304"/>
      <c r="G143" s="303"/>
      <c r="H143" s="303"/>
      <c r="I143" s="303"/>
      <c r="J143" s="303"/>
      <c r="K143" s="303"/>
      <c r="L143" s="303"/>
      <c r="M143" s="303"/>
      <c r="N143" s="303"/>
      <c r="O143" s="303"/>
      <c r="P143" s="305"/>
      <c r="Q143" s="305"/>
      <c r="R143" s="303"/>
      <c r="S143" s="303"/>
      <c r="T143" s="303"/>
      <c r="U143" s="303"/>
      <c r="V143" s="303"/>
      <c r="W143" s="303"/>
      <c r="X143" s="303"/>
      <c r="Y143" s="303"/>
    </row>
    <row r="144" spans="1:25" ht="12.75">
      <c r="A144" s="303"/>
      <c r="B144" s="303"/>
      <c r="C144" s="303"/>
      <c r="D144" s="303"/>
      <c r="E144" s="303"/>
      <c r="F144" s="304"/>
      <c r="G144" s="303"/>
      <c r="H144" s="303"/>
      <c r="I144" s="303"/>
      <c r="J144" s="303"/>
      <c r="K144" s="303"/>
      <c r="L144" s="303"/>
      <c r="M144" s="303"/>
      <c r="N144" s="303"/>
      <c r="O144" s="303"/>
      <c r="P144" s="305"/>
      <c r="Q144" s="305"/>
      <c r="R144" s="303"/>
      <c r="S144" s="303"/>
      <c r="T144" s="303"/>
      <c r="U144" s="303"/>
      <c r="V144" s="303"/>
      <c r="W144" s="303"/>
      <c r="X144" s="303"/>
      <c r="Y144" s="303"/>
    </row>
    <row r="145" spans="1:25" ht="12.75">
      <c r="A145" s="303"/>
      <c r="B145" s="303"/>
      <c r="C145" s="303"/>
      <c r="D145" s="303"/>
      <c r="E145" s="303"/>
      <c r="F145" s="304"/>
      <c r="G145" s="303"/>
      <c r="H145" s="303"/>
      <c r="I145" s="303"/>
      <c r="J145" s="303"/>
      <c r="K145" s="303"/>
      <c r="L145" s="303"/>
      <c r="M145" s="303"/>
      <c r="N145" s="303"/>
      <c r="O145" s="303"/>
      <c r="P145" s="305"/>
      <c r="Q145" s="305"/>
      <c r="R145" s="303"/>
      <c r="S145" s="303"/>
      <c r="T145" s="303"/>
      <c r="U145" s="303"/>
      <c r="V145" s="303"/>
      <c r="W145" s="303"/>
      <c r="X145" s="303"/>
      <c r="Y145" s="303"/>
    </row>
    <row r="146" spans="1:25" ht="12.75">
      <c r="A146" s="303"/>
      <c r="B146" s="303"/>
      <c r="C146" s="303"/>
      <c r="D146" s="303"/>
      <c r="E146" s="303"/>
      <c r="F146" s="304"/>
      <c r="G146" s="303"/>
      <c r="H146" s="303"/>
      <c r="I146" s="303"/>
      <c r="J146" s="303"/>
      <c r="K146" s="303"/>
      <c r="L146" s="303"/>
      <c r="M146" s="303"/>
      <c r="N146" s="303"/>
      <c r="O146" s="303"/>
      <c r="P146" s="305"/>
      <c r="Q146" s="305"/>
      <c r="R146" s="303"/>
      <c r="S146" s="303"/>
      <c r="T146" s="303"/>
      <c r="U146" s="303"/>
      <c r="V146" s="303"/>
      <c r="W146" s="303"/>
      <c r="X146" s="303"/>
      <c r="Y146" s="303"/>
    </row>
    <row r="147" spans="1:25" ht="12.75">
      <c r="A147" s="303"/>
      <c r="B147" s="303"/>
      <c r="C147" s="303"/>
      <c r="D147" s="303"/>
      <c r="E147" s="303"/>
      <c r="F147" s="304"/>
      <c r="G147" s="303"/>
      <c r="H147" s="303"/>
      <c r="I147" s="303"/>
      <c r="J147" s="303"/>
      <c r="K147" s="303"/>
      <c r="L147" s="303"/>
      <c r="M147" s="303"/>
      <c r="N147" s="303"/>
      <c r="O147" s="303"/>
      <c r="P147" s="305"/>
      <c r="Q147" s="305"/>
      <c r="R147" s="303"/>
      <c r="S147" s="303"/>
      <c r="T147" s="303"/>
      <c r="U147" s="303"/>
      <c r="V147" s="303"/>
      <c r="W147" s="303"/>
      <c r="X147" s="303"/>
      <c r="Y147" s="303"/>
    </row>
    <row r="148" spans="1:25" ht="12.75">
      <c r="A148" s="303"/>
      <c r="B148" s="303"/>
      <c r="C148" s="303"/>
      <c r="D148" s="303"/>
      <c r="E148" s="303"/>
      <c r="F148" s="304"/>
      <c r="G148" s="303"/>
      <c r="H148" s="303"/>
      <c r="I148" s="303"/>
      <c r="J148" s="303"/>
      <c r="K148" s="303"/>
      <c r="L148" s="303"/>
      <c r="M148" s="303"/>
      <c r="N148" s="303"/>
      <c r="O148" s="303"/>
      <c r="P148" s="305"/>
      <c r="Q148" s="305"/>
      <c r="R148" s="303"/>
      <c r="S148" s="303"/>
      <c r="T148" s="303"/>
      <c r="U148" s="303"/>
      <c r="V148" s="303"/>
      <c r="W148" s="303"/>
      <c r="X148" s="303"/>
      <c r="Y148" s="303"/>
    </row>
    <row r="149" spans="1:25" ht="12.75">
      <c r="A149" s="303"/>
      <c r="B149" s="303"/>
      <c r="C149" s="303"/>
      <c r="D149" s="303"/>
      <c r="E149" s="303"/>
      <c r="F149" s="304"/>
      <c r="G149" s="303"/>
      <c r="H149" s="303"/>
      <c r="I149" s="303"/>
      <c r="J149" s="303"/>
      <c r="K149" s="303"/>
      <c r="L149" s="303"/>
      <c r="M149" s="303"/>
      <c r="N149" s="303"/>
      <c r="O149" s="303"/>
      <c r="P149" s="305"/>
      <c r="Q149" s="305"/>
      <c r="R149" s="303"/>
      <c r="S149" s="303"/>
      <c r="T149" s="303"/>
      <c r="U149" s="303"/>
      <c r="V149" s="303"/>
      <c r="W149" s="303"/>
      <c r="X149" s="303"/>
      <c r="Y149" s="303"/>
    </row>
    <row r="150" spans="1:25" ht="12.75">
      <c r="A150" s="303"/>
      <c r="B150" s="303"/>
      <c r="C150" s="303"/>
      <c r="D150" s="303"/>
      <c r="E150" s="303"/>
      <c r="F150" s="304"/>
      <c r="G150" s="303"/>
      <c r="H150" s="303"/>
      <c r="I150" s="303"/>
      <c r="J150" s="303"/>
      <c r="K150" s="303"/>
      <c r="L150" s="303"/>
      <c r="M150" s="303"/>
      <c r="N150" s="303"/>
      <c r="O150" s="303"/>
      <c r="P150" s="305"/>
      <c r="Q150" s="305"/>
      <c r="R150" s="303"/>
      <c r="S150" s="303"/>
      <c r="T150" s="303"/>
      <c r="U150" s="303"/>
      <c r="V150" s="303"/>
      <c r="W150" s="303"/>
      <c r="X150" s="303"/>
      <c r="Y150" s="303"/>
    </row>
    <row r="151" spans="1:25" ht="12.75">
      <c r="A151" s="303"/>
      <c r="B151" s="303"/>
      <c r="C151" s="303"/>
      <c r="D151" s="303"/>
      <c r="E151" s="303"/>
      <c r="F151" s="304"/>
      <c r="G151" s="303"/>
      <c r="H151" s="303"/>
      <c r="I151" s="303"/>
      <c r="J151" s="303"/>
      <c r="K151" s="303"/>
      <c r="L151" s="303"/>
      <c r="M151" s="303"/>
      <c r="N151" s="303"/>
      <c r="O151" s="303"/>
      <c r="P151" s="305"/>
      <c r="Q151" s="305"/>
      <c r="R151" s="303"/>
      <c r="S151" s="303"/>
      <c r="T151" s="303"/>
      <c r="U151" s="303"/>
      <c r="V151" s="303"/>
      <c r="W151" s="303"/>
      <c r="X151" s="303"/>
      <c r="Y151" s="303"/>
    </row>
    <row r="152" spans="1:25" ht="12.75">
      <c r="A152" s="303"/>
      <c r="B152" s="303"/>
      <c r="C152" s="303"/>
      <c r="D152" s="303"/>
      <c r="E152" s="303"/>
      <c r="F152" s="304"/>
      <c r="G152" s="303"/>
      <c r="H152" s="303"/>
      <c r="I152" s="303"/>
      <c r="J152" s="303"/>
      <c r="K152" s="303"/>
      <c r="L152" s="303"/>
      <c r="M152" s="303"/>
      <c r="N152" s="303"/>
      <c r="O152" s="303"/>
      <c r="P152" s="305"/>
      <c r="Q152" s="305"/>
      <c r="R152" s="303"/>
      <c r="S152" s="303"/>
      <c r="T152" s="303"/>
      <c r="U152" s="303"/>
      <c r="V152" s="303"/>
      <c r="W152" s="303"/>
      <c r="X152" s="303"/>
      <c r="Y152" s="303"/>
    </row>
    <row r="153" spans="1:25" ht="12.75">
      <c r="A153" s="303"/>
      <c r="B153" s="303"/>
      <c r="C153" s="303"/>
      <c r="D153" s="303"/>
      <c r="E153" s="303"/>
      <c r="F153" s="304"/>
      <c r="G153" s="303"/>
      <c r="H153" s="303"/>
      <c r="I153" s="303"/>
      <c r="J153" s="303"/>
      <c r="K153" s="303"/>
      <c r="L153" s="303"/>
      <c r="M153" s="303"/>
      <c r="N153" s="303"/>
      <c r="O153" s="303"/>
      <c r="P153" s="305"/>
      <c r="Q153" s="305"/>
      <c r="R153" s="303"/>
      <c r="S153" s="303"/>
      <c r="T153" s="303"/>
      <c r="U153" s="303"/>
      <c r="V153" s="303"/>
      <c r="W153" s="303"/>
      <c r="X153" s="303"/>
      <c r="Y153" s="303"/>
    </row>
    <row r="154" spans="1:25" ht="12.75">
      <c r="A154" s="303"/>
      <c r="B154" s="303"/>
      <c r="C154" s="303"/>
      <c r="D154" s="303"/>
      <c r="E154" s="303"/>
      <c r="F154" s="304"/>
      <c r="G154" s="303"/>
      <c r="H154" s="303"/>
      <c r="I154" s="303"/>
      <c r="J154" s="303"/>
      <c r="K154" s="303"/>
      <c r="L154" s="303"/>
      <c r="M154" s="303"/>
      <c r="N154" s="303"/>
      <c r="O154" s="303"/>
      <c r="P154" s="305"/>
      <c r="Q154" s="305"/>
      <c r="R154" s="303"/>
      <c r="S154" s="303"/>
      <c r="T154" s="303"/>
      <c r="U154" s="303"/>
      <c r="V154" s="303"/>
      <c r="W154" s="303"/>
      <c r="X154" s="303"/>
      <c r="Y154" s="303"/>
    </row>
    <row r="155" spans="1:25" ht="12.75">
      <c r="A155" s="303"/>
      <c r="B155" s="303"/>
      <c r="C155" s="303"/>
      <c r="D155" s="303"/>
      <c r="E155" s="303"/>
      <c r="F155" s="304"/>
      <c r="G155" s="303"/>
      <c r="H155" s="303"/>
      <c r="I155" s="303"/>
      <c r="J155" s="303"/>
      <c r="K155" s="303"/>
      <c r="L155" s="303"/>
      <c r="M155" s="303"/>
      <c r="N155" s="303"/>
      <c r="O155" s="303"/>
      <c r="P155" s="305"/>
      <c r="Q155" s="305"/>
      <c r="R155" s="303"/>
      <c r="S155" s="303"/>
      <c r="T155" s="303"/>
      <c r="U155" s="303"/>
      <c r="V155" s="303"/>
      <c r="W155" s="303"/>
      <c r="X155" s="303"/>
      <c r="Y155" s="303"/>
    </row>
    <row r="156" spans="1:25" ht="12.75">
      <c r="A156" s="303"/>
      <c r="B156" s="303"/>
      <c r="C156" s="303"/>
      <c r="D156" s="303"/>
      <c r="E156" s="303"/>
      <c r="F156" s="304"/>
      <c r="G156" s="303"/>
      <c r="H156" s="303"/>
      <c r="I156" s="303"/>
      <c r="J156" s="303"/>
      <c r="K156" s="303"/>
      <c r="L156" s="303"/>
      <c r="M156" s="303"/>
      <c r="N156" s="303"/>
      <c r="O156" s="303"/>
      <c r="P156" s="305"/>
      <c r="Q156" s="305"/>
      <c r="R156" s="303"/>
      <c r="S156" s="303"/>
      <c r="T156" s="303"/>
      <c r="U156" s="303"/>
      <c r="V156" s="303"/>
      <c r="W156" s="303"/>
      <c r="X156" s="303"/>
      <c r="Y156" s="303"/>
    </row>
    <row r="157" spans="1:25" ht="12.75">
      <c r="A157" s="303"/>
      <c r="B157" s="303"/>
      <c r="C157" s="303"/>
      <c r="D157" s="303"/>
      <c r="E157" s="303"/>
      <c r="F157" s="304"/>
      <c r="G157" s="303"/>
      <c r="H157" s="303"/>
      <c r="I157" s="303"/>
      <c r="J157" s="303"/>
      <c r="K157" s="303"/>
      <c r="L157" s="303"/>
      <c r="M157" s="303"/>
      <c r="N157" s="303"/>
      <c r="O157" s="303"/>
      <c r="P157" s="305"/>
      <c r="Q157" s="305"/>
      <c r="R157" s="303"/>
      <c r="S157" s="303"/>
      <c r="T157" s="303"/>
      <c r="U157" s="303"/>
      <c r="V157" s="303"/>
      <c r="W157" s="303"/>
      <c r="X157" s="303"/>
      <c r="Y157" s="303"/>
    </row>
    <row r="158" spans="1:25" ht="12.75">
      <c r="A158" s="303"/>
      <c r="B158" s="303"/>
      <c r="C158" s="303"/>
      <c r="D158" s="303"/>
      <c r="E158" s="303"/>
      <c r="F158" s="304"/>
      <c r="G158" s="303"/>
      <c r="H158" s="303"/>
      <c r="I158" s="303"/>
      <c r="J158" s="303"/>
      <c r="K158" s="303"/>
      <c r="L158" s="303"/>
      <c r="M158" s="303"/>
      <c r="N158" s="303"/>
      <c r="O158" s="303"/>
      <c r="P158" s="305"/>
      <c r="Q158" s="305"/>
      <c r="R158" s="303"/>
      <c r="S158" s="303"/>
      <c r="T158" s="303"/>
      <c r="U158" s="303"/>
      <c r="V158" s="303"/>
      <c r="W158" s="303"/>
      <c r="X158" s="303"/>
      <c r="Y158" s="303"/>
    </row>
    <row r="159" spans="1:25" ht="12.75">
      <c r="A159" s="303"/>
      <c r="B159" s="303"/>
      <c r="C159" s="303"/>
      <c r="D159" s="303"/>
      <c r="E159" s="303"/>
      <c r="F159" s="304"/>
      <c r="G159" s="303"/>
      <c r="H159" s="303"/>
      <c r="I159" s="303"/>
      <c r="J159" s="303"/>
      <c r="K159" s="303"/>
      <c r="L159" s="303"/>
      <c r="M159" s="303"/>
      <c r="N159" s="303"/>
      <c r="O159" s="303"/>
      <c r="P159" s="305"/>
      <c r="Q159" s="305"/>
      <c r="R159" s="303"/>
      <c r="S159" s="303"/>
      <c r="T159" s="303"/>
      <c r="U159" s="303"/>
      <c r="V159" s="303"/>
      <c r="W159" s="303"/>
      <c r="X159" s="303"/>
      <c r="Y159" s="303"/>
    </row>
    <row r="160" spans="1:25" ht="12.75">
      <c r="A160" s="303"/>
      <c r="B160" s="303"/>
      <c r="C160" s="303"/>
      <c r="D160" s="303"/>
      <c r="E160" s="303"/>
      <c r="F160" s="304"/>
      <c r="G160" s="303"/>
      <c r="H160" s="303"/>
      <c r="I160" s="303"/>
      <c r="J160" s="303"/>
      <c r="K160" s="303"/>
      <c r="L160" s="303"/>
      <c r="M160" s="303"/>
      <c r="N160" s="303"/>
      <c r="O160" s="303"/>
      <c r="P160" s="305"/>
      <c r="Q160" s="305"/>
      <c r="R160" s="303"/>
      <c r="S160" s="303"/>
      <c r="T160" s="303"/>
      <c r="U160" s="303"/>
      <c r="V160" s="303"/>
      <c r="W160" s="303"/>
      <c r="X160" s="303"/>
      <c r="Y160" s="303"/>
    </row>
    <row r="161" spans="1:25" ht="12.75">
      <c r="A161" s="303"/>
      <c r="B161" s="303"/>
      <c r="C161" s="303"/>
      <c r="D161" s="303"/>
      <c r="E161" s="303"/>
      <c r="F161" s="304"/>
      <c r="G161" s="303"/>
      <c r="H161" s="303"/>
      <c r="I161" s="303"/>
      <c r="J161" s="303"/>
      <c r="K161" s="303"/>
      <c r="L161" s="303"/>
      <c r="M161" s="303"/>
      <c r="N161" s="303"/>
      <c r="O161" s="303"/>
      <c r="P161" s="305"/>
      <c r="Q161" s="305"/>
      <c r="R161" s="303"/>
      <c r="S161" s="303"/>
      <c r="T161" s="303"/>
      <c r="U161" s="303"/>
      <c r="V161" s="303"/>
      <c r="W161" s="303"/>
      <c r="X161" s="303"/>
      <c r="Y161" s="303"/>
    </row>
    <row r="162" spans="1:25" ht="12.75">
      <c r="A162" s="303"/>
      <c r="B162" s="303"/>
      <c r="C162" s="303"/>
      <c r="D162" s="303"/>
      <c r="E162" s="303"/>
      <c r="F162" s="304"/>
      <c r="G162" s="303"/>
      <c r="H162" s="303"/>
      <c r="I162" s="303"/>
      <c r="J162" s="303"/>
      <c r="K162" s="303"/>
      <c r="L162" s="303"/>
      <c r="M162" s="303"/>
      <c r="N162" s="303"/>
      <c r="O162" s="303"/>
      <c r="P162" s="305"/>
      <c r="Q162" s="305"/>
      <c r="R162" s="303"/>
      <c r="S162" s="303"/>
      <c r="T162" s="303"/>
      <c r="U162" s="303"/>
      <c r="V162" s="303"/>
      <c r="W162" s="303"/>
      <c r="X162" s="303"/>
      <c r="Y162" s="303"/>
    </row>
    <row r="163" spans="1:25" ht="12.75">
      <c r="A163" s="303"/>
      <c r="B163" s="303"/>
      <c r="C163" s="303"/>
      <c r="D163" s="303"/>
      <c r="E163" s="303"/>
      <c r="F163" s="304"/>
      <c r="G163" s="303"/>
      <c r="H163" s="303"/>
      <c r="I163" s="303"/>
      <c r="J163" s="303"/>
      <c r="K163" s="303"/>
      <c r="L163" s="303"/>
      <c r="M163" s="303"/>
      <c r="N163" s="303"/>
      <c r="O163" s="303"/>
      <c r="P163" s="305"/>
      <c r="Q163" s="305"/>
      <c r="R163" s="303"/>
      <c r="S163" s="303"/>
      <c r="T163" s="303"/>
      <c r="U163" s="303"/>
      <c r="V163" s="303"/>
      <c r="W163" s="303"/>
      <c r="X163" s="303"/>
      <c r="Y163" s="303"/>
    </row>
    <row r="164" spans="1:25" ht="12.75">
      <c r="A164" s="303"/>
      <c r="B164" s="303"/>
      <c r="C164" s="303"/>
      <c r="D164" s="303"/>
      <c r="E164" s="303"/>
      <c r="F164" s="304"/>
      <c r="G164" s="303"/>
      <c r="H164" s="303"/>
      <c r="I164" s="303"/>
      <c r="J164" s="303"/>
      <c r="K164" s="303"/>
      <c r="L164" s="303"/>
      <c r="M164" s="303"/>
      <c r="N164" s="303"/>
      <c r="O164" s="303"/>
      <c r="P164" s="305"/>
      <c r="Q164" s="305"/>
      <c r="R164" s="303"/>
      <c r="S164" s="303"/>
      <c r="T164" s="303"/>
      <c r="U164" s="303"/>
      <c r="V164" s="303"/>
      <c r="W164" s="303"/>
      <c r="X164" s="303"/>
      <c r="Y164" s="303"/>
    </row>
    <row r="165" spans="1:25" ht="12.75">
      <c r="A165" s="303"/>
      <c r="B165" s="303"/>
      <c r="C165" s="303"/>
      <c r="D165" s="303"/>
      <c r="E165" s="303"/>
      <c r="F165" s="304"/>
      <c r="G165" s="303"/>
      <c r="H165" s="303"/>
      <c r="I165" s="303"/>
      <c r="J165" s="303"/>
      <c r="K165" s="303"/>
      <c r="L165" s="303"/>
      <c r="M165" s="303"/>
      <c r="N165" s="303"/>
      <c r="O165" s="303"/>
      <c r="P165" s="305"/>
      <c r="Q165" s="305"/>
      <c r="R165" s="303"/>
      <c r="S165" s="303"/>
      <c r="T165" s="303"/>
      <c r="U165" s="303"/>
      <c r="V165" s="303"/>
      <c r="W165" s="303"/>
      <c r="X165" s="303"/>
      <c r="Y165" s="303"/>
    </row>
    <row r="166" spans="1:25" ht="12.75">
      <c r="A166" s="303"/>
      <c r="B166" s="303"/>
      <c r="C166" s="303"/>
      <c r="D166" s="303"/>
      <c r="E166" s="303"/>
      <c r="F166" s="304"/>
      <c r="G166" s="303"/>
      <c r="H166" s="303"/>
      <c r="I166" s="303"/>
      <c r="J166" s="303"/>
      <c r="K166" s="303"/>
      <c r="L166" s="303"/>
      <c r="M166" s="303"/>
      <c r="N166" s="303"/>
      <c r="O166" s="303"/>
      <c r="P166" s="305"/>
      <c r="Q166" s="305"/>
      <c r="R166" s="303"/>
      <c r="S166" s="303"/>
      <c r="T166" s="303"/>
      <c r="U166" s="303"/>
      <c r="V166" s="303"/>
      <c r="W166" s="303"/>
      <c r="X166" s="303"/>
      <c r="Y166" s="303"/>
    </row>
    <row r="167" spans="1:25" ht="12.75">
      <c r="A167" s="303"/>
      <c r="B167" s="303"/>
      <c r="C167" s="303"/>
      <c r="D167" s="303"/>
      <c r="E167" s="303"/>
      <c r="F167" s="304"/>
      <c r="G167" s="303"/>
      <c r="H167" s="303"/>
      <c r="I167" s="303"/>
      <c r="J167" s="303"/>
      <c r="K167" s="303"/>
      <c r="L167" s="303"/>
      <c r="M167" s="303"/>
      <c r="N167" s="303"/>
      <c r="O167" s="303"/>
      <c r="P167" s="305"/>
      <c r="Q167" s="305"/>
      <c r="R167" s="303"/>
      <c r="S167" s="303"/>
      <c r="T167" s="303"/>
      <c r="U167" s="303"/>
      <c r="V167" s="303"/>
      <c r="W167" s="303"/>
      <c r="X167" s="303"/>
      <c r="Y167" s="303"/>
    </row>
    <row r="168" spans="1:25" ht="12.75">
      <c r="A168" s="303"/>
      <c r="B168" s="303"/>
      <c r="C168" s="303"/>
      <c r="D168" s="303"/>
      <c r="E168" s="303"/>
      <c r="F168" s="304"/>
      <c r="G168" s="303"/>
      <c r="H168" s="303"/>
      <c r="I168" s="303"/>
      <c r="J168" s="303"/>
      <c r="K168" s="303"/>
      <c r="L168" s="303"/>
      <c r="M168" s="303"/>
      <c r="N168" s="303"/>
      <c r="O168" s="303"/>
      <c r="P168" s="305"/>
      <c r="Q168" s="305"/>
      <c r="R168" s="303"/>
      <c r="S168" s="303"/>
      <c r="T168" s="303"/>
      <c r="U168" s="303"/>
      <c r="V168" s="303"/>
      <c r="W168" s="303"/>
      <c r="X168" s="303"/>
      <c r="Y168" s="303"/>
    </row>
    <row r="169" spans="1:25" ht="12.75">
      <c r="A169" s="303"/>
      <c r="B169" s="303"/>
      <c r="C169" s="303"/>
      <c r="D169" s="303"/>
      <c r="E169" s="303"/>
      <c r="F169" s="304"/>
      <c r="G169" s="303"/>
      <c r="H169" s="303"/>
      <c r="I169" s="303"/>
      <c r="J169" s="303"/>
      <c r="K169" s="303"/>
      <c r="L169" s="303"/>
      <c r="M169" s="303"/>
      <c r="N169" s="303"/>
      <c r="O169" s="303"/>
      <c r="P169" s="305"/>
      <c r="Q169" s="305"/>
      <c r="R169" s="303"/>
      <c r="S169" s="303"/>
      <c r="T169" s="303"/>
      <c r="U169" s="303"/>
      <c r="V169" s="303"/>
      <c r="W169" s="303"/>
      <c r="X169" s="303"/>
      <c r="Y169" s="303"/>
    </row>
    <row r="170" spans="1:25" ht="12.75">
      <c r="A170" s="303"/>
      <c r="B170" s="303"/>
      <c r="C170" s="303"/>
      <c r="D170" s="303"/>
      <c r="E170" s="303"/>
      <c r="F170" s="304"/>
      <c r="G170" s="303"/>
      <c r="H170" s="303"/>
      <c r="I170" s="303"/>
      <c r="J170" s="303"/>
      <c r="K170" s="303"/>
      <c r="L170" s="303"/>
      <c r="M170" s="303"/>
      <c r="N170" s="303"/>
      <c r="O170" s="303"/>
      <c r="P170" s="305"/>
      <c r="Q170" s="305"/>
      <c r="R170" s="303"/>
      <c r="S170" s="303"/>
      <c r="T170" s="303"/>
      <c r="U170" s="303"/>
      <c r="V170" s="303"/>
      <c r="W170" s="303"/>
      <c r="X170" s="303"/>
      <c r="Y170" s="303"/>
    </row>
    <row r="171" spans="1:25" ht="12.75">
      <c r="A171" s="303"/>
      <c r="B171" s="303"/>
      <c r="C171" s="303"/>
      <c r="D171" s="303"/>
      <c r="E171" s="303"/>
      <c r="F171" s="304"/>
      <c r="G171" s="303"/>
      <c r="H171" s="303"/>
      <c r="I171" s="303"/>
      <c r="J171" s="303"/>
      <c r="K171" s="303"/>
      <c r="L171" s="303"/>
      <c r="M171" s="303"/>
      <c r="N171" s="303"/>
      <c r="O171" s="303"/>
      <c r="P171" s="305"/>
      <c r="Q171" s="305"/>
      <c r="R171" s="303"/>
      <c r="S171" s="303"/>
      <c r="T171" s="303"/>
      <c r="U171" s="303"/>
      <c r="V171" s="303"/>
      <c r="W171" s="303"/>
      <c r="X171" s="303"/>
      <c r="Y171" s="303"/>
    </row>
    <row r="172" spans="1:25" ht="12.75">
      <c r="A172" s="303"/>
      <c r="B172" s="303"/>
      <c r="C172" s="303"/>
      <c r="D172" s="303"/>
      <c r="E172" s="303"/>
      <c r="F172" s="304"/>
      <c r="G172" s="303"/>
      <c r="H172" s="303"/>
      <c r="I172" s="303"/>
      <c r="J172" s="303"/>
      <c r="K172" s="303"/>
      <c r="L172" s="303"/>
      <c r="M172" s="303"/>
      <c r="N172" s="303"/>
      <c r="O172" s="303"/>
      <c r="P172" s="305"/>
      <c r="Q172" s="305"/>
      <c r="R172" s="303"/>
      <c r="S172" s="303"/>
      <c r="T172" s="303"/>
      <c r="U172" s="303"/>
      <c r="V172" s="303"/>
      <c r="W172" s="303"/>
      <c r="X172" s="303"/>
      <c r="Y172" s="303"/>
    </row>
    <row r="173" spans="1:25" ht="12.75">
      <c r="A173" s="303"/>
      <c r="B173" s="303"/>
      <c r="C173" s="303"/>
      <c r="D173" s="303"/>
      <c r="E173" s="303"/>
      <c r="F173" s="304"/>
      <c r="G173" s="303"/>
      <c r="H173" s="303"/>
      <c r="I173" s="303"/>
      <c r="J173" s="303"/>
      <c r="K173" s="303"/>
      <c r="L173" s="303"/>
      <c r="M173" s="303"/>
      <c r="N173" s="303"/>
      <c r="O173" s="303"/>
      <c r="P173" s="305"/>
      <c r="Q173" s="305"/>
      <c r="R173" s="303"/>
      <c r="S173" s="303"/>
      <c r="T173" s="303"/>
      <c r="U173" s="303"/>
      <c r="V173" s="303"/>
      <c r="W173" s="303"/>
      <c r="X173" s="303"/>
      <c r="Y173" s="303"/>
    </row>
    <row r="174" spans="1:25" ht="12.75">
      <c r="A174" s="303"/>
      <c r="B174" s="303"/>
      <c r="C174" s="303"/>
      <c r="D174" s="303"/>
      <c r="E174" s="303"/>
      <c r="F174" s="304"/>
      <c r="G174" s="303"/>
      <c r="H174" s="303"/>
      <c r="I174" s="303"/>
      <c r="J174" s="303"/>
      <c r="K174" s="303"/>
      <c r="L174" s="303"/>
      <c r="M174" s="303"/>
      <c r="N174" s="303"/>
      <c r="O174" s="303"/>
      <c r="P174" s="305"/>
      <c r="Q174" s="305"/>
      <c r="R174" s="303"/>
      <c r="S174" s="303"/>
      <c r="T174" s="303"/>
      <c r="U174" s="303"/>
      <c r="V174" s="303"/>
      <c r="W174" s="303"/>
      <c r="X174" s="303"/>
      <c r="Y174" s="303"/>
    </row>
    <row r="175" spans="1:25" ht="12.75">
      <c r="A175" s="303"/>
      <c r="B175" s="303"/>
      <c r="C175" s="303"/>
      <c r="D175" s="303"/>
      <c r="E175" s="303"/>
      <c r="F175" s="304"/>
      <c r="G175" s="303"/>
      <c r="H175" s="303"/>
      <c r="I175" s="303"/>
      <c r="J175" s="303"/>
      <c r="K175" s="303"/>
      <c r="L175" s="303"/>
      <c r="M175" s="303"/>
      <c r="N175" s="303"/>
      <c r="O175" s="303"/>
      <c r="P175" s="305"/>
      <c r="Q175" s="305"/>
      <c r="R175" s="303"/>
      <c r="S175" s="303"/>
      <c r="T175" s="303"/>
      <c r="U175" s="303"/>
      <c r="V175" s="303"/>
      <c r="W175" s="303"/>
      <c r="X175" s="303"/>
      <c r="Y175" s="303"/>
    </row>
    <row r="176" spans="1:25" ht="12.75">
      <c r="A176" s="303"/>
      <c r="B176" s="303"/>
      <c r="C176" s="303"/>
      <c r="D176" s="303"/>
      <c r="E176" s="303"/>
      <c r="F176" s="304"/>
      <c r="G176" s="303"/>
      <c r="H176" s="303"/>
      <c r="I176" s="303"/>
      <c r="J176" s="303"/>
      <c r="K176" s="303"/>
      <c r="L176" s="303"/>
      <c r="M176" s="303"/>
      <c r="N176" s="303"/>
      <c r="O176" s="303"/>
      <c r="P176" s="305"/>
      <c r="Q176" s="305"/>
      <c r="R176" s="303"/>
      <c r="S176" s="303"/>
      <c r="T176" s="303"/>
      <c r="U176" s="303"/>
      <c r="V176" s="303"/>
      <c r="W176" s="303"/>
      <c r="X176" s="303"/>
      <c r="Y176" s="303"/>
    </row>
    <row r="177" spans="1:25" ht="12.75">
      <c r="A177" s="303"/>
      <c r="B177" s="303"/>
      <c r="C177" s="303"/>
      <c r="D177" s="303"/>
      <c r="E177" s="303"/>
      <c r="F177" s="304"/>
      <c r="G177" s="303"/>
      <c r="H177" s="303"/>
      <c r="I177" s="303"/>
      <c r="J177" s="303"/>
      <c r="K177" s="303"/>
      <c r="L177" s="303"/>
      <c r="M177" s="303"/>
      <c r="N177" s="303"/>
      <c r="O177" s="303"/>
      <c r="P177" s="305"/>
      <c r="Q177" s="305"/>
      <c r="R177" s="303"/>
      <c r="S177" s="303"/>
      <c r="T177" s="303"/>
      <c r="U177" s="303"/>
      <c r="V177" s="303"/>
      <c r="W177" s="303"/>
      <c r="X177" s="303"/>
      <c r="Y177" s="303"/>
    </row>
    <row r="178" spans="1:25" ht="12.75">
      <c r="A178" s="303"/>
      <c r="B178" s="303"/>
      <c r="C178" s="303"/>
      <c r="D178" s="303"/>
      <c r="E178" s="303"/>
      <c r="F178" s="304"/>
      <c r="G178" s="303"/>
      <c r="H178" s="303"/>
      <c r="I178" s="303"/>
      <c r="J178" s="303"/>
      <c r="K178" s="303"/>
      <c r="L178" s="303"/>
      <c r="M178" s="303"/>
      <c r="N178" s="303"/>
      <c r="O178" s="303"/>
      <c r="P178" s="305"/>
      <c r="Q178" s="305"/>
      <c r="R178" s="303"/>
      <c r="S178" s="303"/>
      <c r="T178" s="303"/>
      <c r="U178" s="303"/>
      <c r="V178" s="303"/>
      <c r="W178" s="303"/>
      <c r="X178" s="303"/>
      <c r="Y178" s="303"/>
    </row>
    <row r="179" spans="1:25" ht="12.75">
      <c r="A179" s="303"/>
      <c r="B179" s="303"/>
      <c r="C179" s="303"/>
      <c r="D179" s="303"/>
      <c r="E179" s="303"/>
      <c r="F179" s="304"/>
      <c r="G179" s="303"/>
      <c r="H179" s="303"/>
      <c r="I179" s="303"/>
      <c r="J179" s="303"/>
      <c r="K179" s="303"/>
      <c r="L179" s="303"/>
      <c r="M179" s="303"/>
      <c r="N179" s="303"/>
      <c r="O179" s="303"/>
      <c r="P179" s="305"/>
      <c r="Q179" s="305"/>
      <c r="R179" s="303"/>
      <c r="S179" s="303"/>
      <c r="T179" s="303"/>
      <c r="U179" s="303"/>
      <c r="V179" s="303"/>
      <c r="W179" s="303"/>
      <c r="X179" s="303"/>
      <c r="Y179" s="303"/>
    </row>
    <row r="180" spans="1:25" ht="12.75">
      <c r="A180" s="303"/>
      <c r="B180" s="303"/>
      <c r="C180" s="303"/>
      <c r="D180" s="303"/>
      <c r="E180" s="303"/>
      <c r="F180" s="304"/>
      <c r="G180" s="303"/>
      <c r="H180" s="303"/>
      <c r="I180" s="303"/>
      <c r="J180" s="303"/>
      <c r="K180" s="303"/>
      <c r="L180" s="303"/>
      <c r="M180" s="303"/>
      <c r="N180" s="303"/>
      <c r="O180" s="303"/>
      <c r="P180" s="305"/>
      <c r="Q180" s="305"/>
      <c r="R180" s="303"/>
      <c r="S180" s="303"/>
      <c r="T180" s="303"/>
      <c r="U180" s="303"/>
      <c r="V180" s="303"/>
      <c r="W180" s="303"/>
      <c r="X180" s="303"/>
      <c r="Y180" s="303"/>
    </row>
    <row r="181" spans="1:25" ht="12.75">
      <c r="A181" s="303"/>
      <c r="B181" s="303"/>
      <c r="C181" s="303"/>
      <c r="D181" s="303"/>
      <c r="E181" s="303"/>
      <c r="F181" s="304"/>
      <c r="G181" s="303"/>
      <c r="H181" s="303"/>
      <c r="I181" s="303"/>
      <c r="J181" s="303"/>
      <c r="K181" s="303"/>
      <c r="L181" s="303"/>
      <c r="M181" s="303"/>
      <c r="N181" s="303"/>
      <c r="O181" s="303"/>
      <c r="P181" s="305"/>
      <c r="Q181" s="305"/>
      <c r="R181" s="303"/>
      <c r="S181" s="303"/>
      <c r="T181" s="303"/>
      <c r="U181" s="303"/>
      <c r="V181" s="303"/>
      <c r="W181" s="303"/>
      <c r="X181" s="303"/>
      <c r="Y181" s="303"/>
    </row>
    <row r="182" spans="1:25" ht="12.75">
      <c r="A182" s="303"/>
      <c r="B182" s="303"/>
      <c r="C182" s="303"/>
      <c r="D182" s="303"/>
      <c r="E182" s="303"/>
      <c r="F182" s="304"/>
      <c r="G182" s="303"/>
      <c r="H182" s="303"/>
      <c r="I182" s="303"/>
      <c r="J182" s="303"/>
      <c r="K182" s="303"/>
      <c r="L182" s="303"/>
      <c r="M182" s="303"/>
      <c r="N182" s="303"/>
      <c r="O182" s="303"/>
      <c r="P182" s="305"/>
      <c r="Q182" s="305"/>
      <c r="R182" s="303"/>
      <c r="S182" s="303"/>
      <c r="T182" s="303"/>
      <c r="U182" s="303"/>
      <c r="V182" s="303"/>
      <c r="W182" s="303"/>
      <c r="X182" s="303"/>
      <c r="Y182" s="303"/>
    </row>
    <row r="183" spans="1:25" ht="12.75">
      <c r="A183" s="303"/>
      <c r="B183" s="303"/>
      <c r="C183" s="303"/>
      <c r="D183" s="303"/>
      <c r="E183" s="303"/>
      <c r="F183" s="304"/>
      <c r="G183" s="303"/>
      <c r="H183" s="303"/>
      <c r="I183" s="303"/>
      <c r="J183" s="303"/>
      <c r="K183" s="303"/>
      <c r="L183" s="303"/>
      <c r="M183" s="303"/>
      <c r="N183" s="303"/>
      <c r="O183" s="303"/>
      <c r="P183" s="305"/>
      <c r="Q183" s="305"/>
      <c r="R183" s="303"/>
      <c r="S183" s="303"/>
      <c r="T183" s="303"/>
      <c r="U183" s="303"/>
      <c r="V183" s="303"/>
      <c r="W183" s="303"/>
      <c r="X183" s="303"/>
      <c r="Y183" s="303"/>
    </row>
    <row r="184" spans="1:25" ht="12.75">
      <c r="A184" s="303"/>
      <c r="B184" s="303"/>
      <c r="C184" s="303"/>
      <c r="D184" s="303"/>
      <c r="E184" s="303"/>
      <c r="F184" s="304"/>
      <c r="G184" s="303"/>
      <c r="H184" s="303"/>
      <c r="I184" s="303"/>
      <c r="J184" s="303"/>
      <c r="K184" s="303"/>
      <c r="L184" s="303"/>
      <c r="M184" s="303"/>
      <c r="N184" s="303"/>
      <c r="O184" s="303"/>
      <c r="P184" s="305"/>
      <c r="Q184" s="305"/>
      <c r="R184" s="303"/>
      <c r="S184" s="303"/>
      <c r="T184" s="303"/>
      <c r="U184" s="303"/>
      <c r="V184" s="303"/>
      <c r="W184" s="303"/>
      <c r="X184" s="303"/>
      <c r="Y184" s="303"/>
    </row>
    <row r="185" spans="1:25" ht="12.75">
      <c r="A185" s="303"/>
      <c r="B185" s="303"/>
      <c r="C185" s="303"/>
      <c r="D185" s="303"/>
      <c r="E185" s="303"/>
      <c r="F185" s="304"/>
      <c r="G185" s="303"/>
      <c r="H185" s="303"/>
      <c r="I185" s="303"/>
      <c r="J185" s="303"/>
      <c r="K185" s="303"/>
      <c r="L185" s="303"/>
      <c r="M185" s="303"/>
      <c r="N185" s="303"/>
      <c r="O185" s="303"/>
      <c r="P185" s="305"/>
      <c r="Q185" s="305"/>
      <c r="R185" s="303"/>
      <c r="S185" s="303"/>
      <c r="T185" s="303"/>
      <c r="U185" s="303"/>
      <c r="V185" s="303"/>
      <c r="W185" s="303"/>
      <c r="X185" s="303"/>
      <c r="Y185" s="303"/>
    </row>
    <row r="186" spans="1:25" ht="12.75">
      <c r="A186" s="303"/>
      <c r="B186" s="303"/>
      <c r="C186" s="303"/>
      <c r="D186" s="303"/>
      <c r="E186" s="303"/>
      <c r="F186" s="304"/>
      <c r="G186" s="303"/>
      <c r="H186" s="303"/>
      <c r="I186" s="303"/>
      <c r="J186" s="303"/>
      <c r="K186" s="303"/>
      <c r="L186" s="303"/>
      <c r="M186" s="303"/>
      <c r="N186" s="303"/>
      <c r="O186" s="303"/>
      <c r="P186" s="305"/>
      <c r="Q186" s="305"/>
      <c r="R186" s="303"/>
      <c r="S186" s="303"/>
      <c r="T186" s="303"/>
      <c r="U186" s="303"/>
      <c r="V186" s="303"/>
      <c r="W186" s="303"/>
      <c r="X186" s="303"/>
      <c r="Y186" s="303"/>
    </row>
    <row r="187" spans="1:25" ht="12.75">
      <c r="A187" s="303"/>
      <c r="B187" s="303"/>
      <c r="C187" s="303"/>
      <c r="D187" s="303"/>
      <c r="E187" s="303"/>
      <c r="F187" s="304"/>
      <c r="G187" s="303"/>
      <c r="H187" s="303"/>
      <c r="I187" s="303"/>
      <c r="J187" s="303"/>
      <c r="K187" s="303"/>
      <c r="L187" s="303"/>
      <c r="M187" s="303"/>
      <c r="N187" s="303"/>
      <c r="O187" s="303"/>
      <c r="P187" s="305"/>
      <c r="Q187" s="305"/>
      <c r="R187" s="303"/>
      <c r="S187" s="303"/>
      <c r="T187" s="303"/>
      <c r="U187" s="303"/>
      <c r="V187" s="303"/>
      <c r="W187" s="303"/>
      <c r="X187" s="303"/>
      <c r="Y187" s="303"/>
    </row>
    <row r="188" spans="1:25" ht="12.75">
      <c r="A188" s="303"/>
      <c r="B188" s="303"/>
      <c r="C188" s="303"/>
      <c r="D188" s="303"/>
      <c r="E188" s="303"/>
      <c r="F188" s="304"/>
      <c r="G188" s="303"/>
      <c r="H188" s="303"/>
      <c r="I188" s="303"/>
      <c r="J188" s="303"/>
      <c r="K188" s="303"/>
      <c r="L188" s="303"/>
      <c r="M188" s="303"/>
      <c r="N188" s="303"/>
      <c r="O188" s="303"/>
      <c r="P188" s="305"/>
      <c r="Q188" s="305"/>
      <c r="R188" s="303"/>
      <c r="S188" s="303"/>
      <c r="T188" s="303"/>
      <c r="U188" s="303"/>
      <c r="V188" s="303"/>
      <c r="W188" s="303"/>
      <c r="X188" s="303"/>
      <c r="Y188" s="303"/>
    </row>
    <row r="189" spans="1:25" ht="12.75">
      <c r="A189" s="303"/>
      <c r="B189" s="303"/>
      <c r="C189" s="303"/>
      <c r="D189" s="303"/>
      <c r="E189" s="303"/>
      <c r="F189" s="304"/>
      <c r="G189" s="303"/>
      <c r="H189" s="303"/>
      <c r="I189" s="303"/>
      <c r="J189" s="303"/>
      <c r="K189" s="303"/>
      <c r="L189" s="303"/>
      <c r="M189" s="303"/>
      <c r="N189" s="303"/>
      <c r="O189" s="303"/>
      <c r="P189" s="305"/>
      <c r="Q189" s="305"/>
      <c r="R189" s="303"/>
      <c r="S189" s="303"/>
      <c r="T189" s="303"/>
      <c r="U189" s="303"/>
      <c r="V189" s="303"/>
      <c r="W189" s="303"/>
      <c r="X189" s="303"/>
      <c r="Y189" s="303"/>
    </row>
    <row r="190" spans="1:25" ht="12.75">
      <c r="A190" s="303"/>
      <c r="B190" s="303"/>
      <c r="C190" s="303"/>
      <c r="D190" s="303"/>
      <c r="E190" s="303"/>
      <c r="F190" s="304"/>
      <c r="G190" s="303"/>
      <c r="H190" s="303"/>
      <c r="I190" s="303"/>
      <c r="J190" s="303"/>
      <c r="K190" s="303"/>
      <c r="L190" s="303"/>
      <c r="M190" s="303"/>
      <c r="N190" s="303"/>
      <c r="O190" s="303"/>
      <c r="P190" s="305"/>
      <c r="Q190" s="305"/>
      <c r="R190" s="303"/>
      <c r="S190" s="303"/>
      <c r="T190" s="303"/>
      <c r="U190" s="303"/>
      <c r="V190" s="303"/>
      <c r="W190" s="303"/>
      <c r="X190" s="303"/>
      <c r="Y190" s="303"/>
    </row>
    <row r="191" spans="1:25" ht="12.75">
      <c r="A191" s="303"/>
      <c r="B191" s="303"/>
      <c r="C191" s="303"/>
      <c r="D191" s="303"/>
      <c r="E191" s="303"/>
      <c r="F191" s="304"/>
      <c r="G191" s="303"/>
      <c r="H191" s="303"/>
      <c r="I191" s="303"/>
      <c r="J191" s="303"/>
      <c r="K191" s="303"/>
      <c r="L191" s="303"/>
      <c r="M191" s="303"/>
      <c r="N191" s="303"/>
      <c r="O191" s="303"/>
      <c r="P191" s="305"/>
      <c r="Q191" s="305"/>
      <c r="R191" s="303"/>
      <c r="S191" s="303"/>
      <c r="T191" s="303"/>
      <c r="U191" s="303"/>
      <c r="V191" s="303"/>
      <c r="W191" s="303"/>
      <c r="X191" s="303"/>
      <c r="Y191" s="303"/>
    </row>
    <row r="192" spans="1:25" ht="12.75">
      <c r="A192" s="303"/>
      <c r="B192" s="303"/>
      <c r="C192" s="303"/>
      <c r="D192" s="303"/>
      <c r="E192" s="303"/>
      <c r="F192" s="304"/>
      <c r="G192" s="303"/>
      <c r="H192" s="303"/>
      <c r="I192" s="303"/>
      <c r="J192" s="303"/>
      <c r="K192" s="303"/>
      <c r="L192" s="303"/>
      <c r="M192" s="303"/>
      <c r="N192" s="303"/>
      <c r="O192" s="303"/>
      <c r="P192" s="305"/>
      <c r="Q192" s="305"/>
      <c r="R192" s="303"/>
      <c r="S192" s="303"/>
      <c r="T192" s="303"/>
      <c r="U192" s="303"/>
      <c r="V192" s="303"/>
      <c r="W192" s="303"/>
      <c r="X192" s="303"/>
      <c r="Y192" s="303"/>
    </row>
    <row r="193" spans="1:25" ht="12.75">
      <c r="A193" s="303"/>
      <c r="B193" s="303"/>
      <c r="C193" s="303"/>
      <c r="D193" s="303"/>
      <c r="E193" s="303"/>
      <c r="F193" s="304"/>
      <c r="G193" s="303"/>
      <c r="H193" s="303"/>
      <c r="I193" s="303"/>
      <c r="J193" s="303"/>
      <c r="K193" s="303"/>
      <c r="L193" s="303"/>
      <c r="M193" s="303"/>
      <c r="N193" s="303"/>
      <c r="O193" s="303"/>
      <c r="P193" s="305"/>
      <c r="Q193" s="305"/>
      <c r="R193" s="303"/>
      <c r="S193" s="303"/>
      <c r="T193" s="303"/>
      <c r="U193" s="303"/>
      <c r="V193" s="303"/>
      <c r="W193" s="303"/>
      <c r="X193" s="303"/>
      <c r="Y193" s="303"/>
    </row>
    <row r="194" spans="1:25" ht="12.75">
      <c r="A194" s="303"/>
      <c r="B194" s="303"/>
      <c r="C194" s="303"/>
      <c r="D194" s="303"/>
      <c r="E194" s="303"/>
      <c r="F194" s="304"/>
      <c r="G194" s="303"/>
      <c r="H194" s="303"/>
      <c r="I194" s="303"/>
      <c r="J194" s="303"/>
      <c r="K194" s="303"/>
      <c r="L194" s="303"/>
      <c r="M194" s="303"/>
      <c r="N194" s="303"/>
      <c r="O194" s="303"/>
      <c r="P194" s="305"/>
      <c r="Q194" s="305"/>
      <c r="R194" s="303"/>
      <c r="S194" s="303"/>
      <c r="T194" s="303"/>
      <c r="U194" s="303"/>
      <c r="V194" s="303"/>
      <c r="W194" s="303"/>
      <c r="X194" s="303"/>
      <c r="Y194" s="303"/>
    </row>
    <row r="195" spans="1:25" ht="12.75">
      <c r="A195" s="303"/>
      <c r="B195" s="303"/>
      <c r="C195" s="303"/>
      <c r="D195" s="303"/>
      <c r="E195" s="303"/>
      <c r="F195" s="304"/>
      <c r="G195" s="303"/>
      <c r="H195" s="303"/>
      <c r="I195" s="303"/>
      <c r="J195" s="303"/>
      <c r="K195" s="303"/>
      <c r="L195" s="303"/>
      <c r="M195" s="303"/>
      <c r="N195" s="303"/>
      <c r="O195" s="303"/>
      <c r="P195" s="305"/>
      <c r="Q195" s="305"/>
      <c r="R195" s="303"/>
      <c r="S195" s="303"/>
      <c r="T195" s="303"/>
      <c r="U195" s="303"/>
      <c r="V195" s="303"/>
      <c r="W195" s="303"/>
      <c r="X195" s="303"/>
      <c r="Y195" s="303"/>
    </row>
    <row r="196" spans="1:25" ht="12.75">
      <c r="A196" s="303"/>
      <c r="B196" s="303"/>
      <c r="C196" s="303"/>
      <c r="D196" s="303"/>
      <c r="E196" s="303"/>
      <c r="F196" s="304"/>
      <c r="G196" s="303"/>
      <c r="H196" s="303"/>
      <c r="I196" s="303"/>
      <c r="J196" s="303"/>
      <c r="K196" s="303"/>
      <c r="L196" s="303"/>
      <c r="M196" s="303"/>
      <c r="N196" s="303"/>
      <c r="O196" s="303"/>
      <c r="P196" s="305"/>
      <c r="Q196" s="305"/>
      <c r="R196" s="303"/>
      <c r="S196" s="303"/>
      <c r="T196" s="303"/>
      <c r="U196" s="303"/>
      <c r="V196" s="303"/>
      <c r="W196" s="303"/>
      <c r="X196" s="303"/>
      <c r="Y196" s="303"/>
    </row>
    <row r="197" spans="1:25" ht="12.75">
      <c r="A197" s="303"/>
      <c r="B197" s="303"/>
      <c r="C197" s="303"/>
      <c r="D197" s="303"/>
      <c r="E197" s="303"/>
      <c r="F197" s="304"/>
      <c r="G197" s="303"/>
      <c r="H197" s="303"/>
      <c r="I197" s="303"/>
      <c r="J197" s="303"/>
      <c r="K197" s="303"/>
      <c r="L197" s="303"/>
      <c r="M197" s="303"/>
      <c r="N197" s="303"/>
      <c r="O197" s="303"/>
      <c r="P197" s="305"/>
      <c r="Q197" s="305"/>
      <c r="R197" s="303"/>
      <c r="S197" s="303"/>
      <c r="T197" s="303"/>
      <c r="U197" s="303"/>
      <c r="V197" s="303"/>
      <c r="W197" s="303"/>
      <c r="X197" s="303"/>
      <c r="Y197" s="303"/>
    </row>
    <row r="198" spans="1:25" ht="12.75">
      <c r="A198" s="303"/>
      <c r="B198" s="303"/>
      <c r="C198" s="303"/>
      <c r="D198" s="303"/>
      <c r="E198" s="303"/>
      <c r="F198" s="304"/>
      <c r="G198" s="303"/>
      <c r="H198" s="303"/>
      <c r="I198" s="303"/>
      <c r="J198" s="303"/>
      <c r="K198" s="303"/>
      <c r="L198" s="303"/>
      <c r="M198" s="303"/>
      <c r="N198" s="303"/>
      <c r="O198" s="303"/>
      <c r="P198" s="305"/>
      <c r="Q198" s="305"/>
      <c r="R198" s="303"/>
      <c r="S198" s="303"/>
      <c r="T198" s="303"/>
      <c r="U198" s="303"/>
      <c r="V198" s="303"/>
      <c r="W198" s="303"/>
      <c r="X198" s="303"/>
      <c r="Y198" s="303"/>
    </row>
    <row r="199" spans="1:25" ht="12.75">
      <c r="A199" s="303"/>
      <c r="B199" s="303"/>
      <c r="C199" s="303"/>
      <c r="D199" s="303"/>
      <c r="E199" s="303"/>
      <c r="F199" s="304"/>
      <c r="G199" s="303"/>
      <c r="H199" s="303"/>
      <c r="I199" s="303"/>
      <c r="J199" s="303"/>
      <c r="K199" s="303"/>
      <c r="L199" s="303"/>
      <c r="M199" s="303"/>
      <c r="N199" s="303"/>
      <c r="O199" s="303"/>
      <c r="P199" s="305"/>
      <c r="Q199" s="305"/>
      <c r="R199" s="303"/>
      <c r="S199" s="303"/>
      <c r="T199" s="303"/>
      <c r="U199" s="303"/>
      <c r="V199" s="303"/>
      <c r="W199" s="303"/>
      <c r="X199" s="303"/>
      <c r="Y199" s="303"/>
    </row>
    <row r="200" spans="1:25" ht="12.75">
      <c r="A200" s="303"/>
      <c r="B200" s="303"/>
      <c r="C200" s="303"/>
      <c r="D200" s="303"/>
      <c r="E200" s="303"/>
      <c r="F200" s="304"/>
      <c r="G200" s="303"/>
      <c r="H200" s="303"/>
      <c r="I200" s="303"/>
      <c r="J200" s="303"/>
      <c r="K200" s="303"/>
      <c r="L200" s="303"/>
      <c r="M200" s="303"/>
      <c r="N200" s="303"/>
      <c r="O200" s="303"/>
      <c r="P200" s="305"/>
      <c r="Q200" s="305"/>
      <c r="R200" s="303"/>
      <c r="S200" s="303"/>
      <c r="T200" s="303"/>
      <c r="U200" s="303"/>
      <c r="V200" s="303"/>
      <c r="W200" s="303"/>
      <c r="X200" s="303"/>
      <c r="Y200" s="303"/>
    </row>
    <row r="201" spans="1:25" ht="12.75">
      <c r="A201" s="303"/>
      <c r="B201" s="303"/>
      <c r="C201" s="303"/>
      <c r="D201" s="303"/>
      <c r="E201" s="303"/>
      <c r="F201" s="304"/>
      <c r="G201" s="303"/>
      <c r="H201" s="303"/>
      <c r="I201" s="303"/>
      <c r="J201" s="303"/>
      <c r="K201" s="303"/>
      <c r="L201" s="303"/>
      <c r="M201" s="303"/>
      <c r="N201" s="303"/>
      <c r="O201" s="303"/>
      <c r="P201" s="305"/>
      <c r="Q201" s="305"/>
      <c r="R201" s="303"/>
      <c r="S201" s="303"/>
      <c r="T201" s="303"/>
      <c r="U201" s="303"/>
      <c r="V201" s="303"/>
      <c r="W201" s="303"/>
      <c r="X201" s="303"/>
      <c r="Y201" s="303"/>
    </row>
    <row r="202" spans="1:25" ht="12.75">
      <c r="A202" s="303"/>
      <c r="B202" s="303"/>
      <c r="C202" s="303"/>
      <c r="D202" s="303"/>
      <c r="E202" s="303"/>
      <c r="F202" s="304"/>
      <c r="G202" s="303"/>
      <c r="H202" s="303"/>
      <c r="I202" s="303"/>
      <c r="J202" s="303"/>
      <c r="K202" s="303"/>
      <c r="L202" s="303"/>
      <c r="M202" s="303"/>
      <c r="N202" s="303"/>
      <c r="O202" s="303"/>
      <c r="P202" s="305"/>
      <c r="Q202" s="305"/>
      <c r="R202" s="303"/>
      <c r="S202" s="303"/>
      <c r="T202" s="303"/>
      <c r="U202" s="303"/>
      <c r="V202" s="303"/>
      <c r="W202" s="303"/>
      <c r="X202" s="303"/>
      <c r="Y202" s="303"/>
    </row>
    <row r="203" spans="1:25" ht="12.75">
      <c r="A203" s="303"/>
      <c r="B203" s="303"/>
      <c r="C203" s="303"/>
      <c r="D203" s="303"/>
      <c r="E203" s="303"/>
      <c r="F203" s="304"/>
      <c r="G203" s="303"/>
      <c r="H203" s="303"/>
      <c r="I203" s="303"/>
      <c r="J203" s="303"/>
      <c r="K203" s="303"/>
      <c r="L203" s="303"/>
      <c r="M203" s="303"/>
      <c r="N203" s="303"/>
      <c r="O203" s="303"/>
      <c r="P203" s="305"/>
      <c r="Q203" s="305"/>
      <c r="R203" s="303"/>
      <c r="S203" s="303"/>
      <c r="T203" s="303"/>
      <c r="U203" s="303"/>
      <c r="V203" s="303"/>
      <c r="W203" s="303"/>
      <c r="X203" s="303"/>
      <c r="Y203" s="303"/>
    </row>
    <row r="204" spans="1:25" ht="12.75">
      <c r="A204" s="303"/>
      <c r="B204" s="303"/>
      <c r="C204" s="303"/>
      <c r="D204" s="303"/>
      <c r="E204" s="303"/>
      <c r="F204" s="304"/>
      <c r="G204" s="303"/>
      <c r="H204" s="303"/>
      <c r="I204" s="303"/>
      <c r="J204" s="303"/>
      <c r="K204" s="303"/>
      <c r="L204" s="303"/>
      <c r="M204" s="303"/>
      <c r="N204" s="303"/>
      <c r="O204" s="303"/>
      <c r="P204" s="305"/>
      <c r="Q204" s="305"/>
      <c r="R204" s="303"/>
      <c r="S204" s="303"/>
      <c r="T204" s="303"/>
      <c r="U204" s="303"/>
      <c r="V204" s="303"/>
      <c r="W204" s="303"/>
      <c r="X204" s="303"/>
      <c r="Y204" s="303"/>
    </row>
    <row r="205" spans="1:25" ht="12.75">
      <c r="A205" s="303"/>
      <c r="B205" s="303"/>
      <c r="C205" s="303"/>
      <c r="D205" s="303"/>
      <c r="E205" s="303"/>
      <c r="F205" s="304"/>
      <c r="G205" s="303"/>
      <c r="H205" s="303"/>
      <c r="I205" s="303"/>
      <c r="J205" s="303"/>
      <c r="K205" s="303"/>
      <c r="L205" s="303"/>
      <c r="M205" s="303"/>
      <c r="N205" s="303"/>
      <c r="O205" s="303"/>
      <c r="P205" s="305"/>
      <c r="Q205" s="305"/>
      <c r="R205" s="303"/>
      <c r="S205" s="303"/>
      <c r="T205" s="303"/>
      <c r="U205" s="303"/>
      <c r="V205" s="303"/>
      <c r="W205" s="303"/>
      <c r="X205" s="303"/>
      <c r="Y205" s="303"/>
    </row>
    <row r="206" spans="1:25" ht="12.75">
      <c r="A206" s="303"/>
      <c r="B206" s="303"/>
      <c r="C206" s="303"/>
      <c r="D206" s="303"/>
      <c r="E206" s="303"/>
      <c r="F206" s="304"/>
      <c r="G206" s="303"/>
      <c r="H206" s="303"/>
      <c r="I206" s="303"/>
      <c r="J206" s="303"/>
      <c r="K206" s="303"/>
      <c r="L206" s="303"/>
      <c r="M206" s="303"/>
      <c r="N206" s="303"/>
      <c r="O206" s="303"/>
      <c r="P206" s="305"/>
      <c r="Q206" s="305"/>
      <c r="R206" s="303"/>
      <c r="S206" s="303"/>
      <c r="T206" s="303"/>
      <c r="U206" s="303"/>
      <c r="V206" s="303"/>
      <c r="W206" s="303"/>
      <c r="X206" s="303"/>
      <c r="Y206" s="303"/>
    </row>
    <row r="207" spans="1:25" ht="12.75">
      <c r="A207" s="303"/>
      <c r="B207" s="303"/>
      <c r="C207" s="303"/>
      <c r="D207" s="303"/>
      <c r="E207" s="303"/>
      <c r="F207" s="304"/>
      <c r="G207" s="303"/>
      <c r="H207" s="303"/>
      <c r="I207" s="303"/>
      <c r="J207" s="303"/>
      <c r="K207" s="303"/>
      <c r="L207" s="303"/>
      <c r="M207" s="303"/>
      <c r="N207" s="303"/>
      <c r="O207" s="303"/>
      <c r="P207" s="305"/>
      <c r="Q207" s="305"/>
      <c r="R207" s="303"/>
      <c r="S207" s="303"/>
      <c r="T207" s="303"/>
      <c r="U207" s="303"/>
      <c r="V207" s="303"/>
      <c r="W207" s="303"/>
      <c r="X207" s="303"/>
      <c r="Y207" s="303"/>
    </row>
    <row r="208" spans="1:25" ht="12.75">
      <c r="A208" s="303"/>
      <c r="B208" s="303"/>
      <c r="C208" s="303"/>
      <c r="D208" s="303"/>
      <c r="E208" s="303"/>
      <c r="F208" s="304"/>
      <c r="G208" s="303"/>
      <c r="H208" s="303"/>
      <c r="I208" s="303"/>
      <c r="J208" s="303"/>
      <c r="K208" s="303"/>
      <c r="L208" s="303"/>
      <c r="M208" s="303"/>
      <c r="N208" s="303"/>
      <c r="O208" s="303"/>
      <c r="P208" s="305"/>
      <c r="Q208" s="305"/>
      <c r="R208" s="303"/>
      <c r="S208" s="303"/>
      <c r="T208" s="303"/>
      <c r="U208" s="303"/>
      <c r="V208" s="303"/>
      <c r="W208" s="303"/>
      <c r="X208" s="303"/>
      <c r="Y208" s="303"/>
    </row>
    <row r="209" spans="1:25" ht="12.75">
      <c r="A209" s="303"/>
      <c r="B209" s="303"/>
      <c r="C209" s="303"/>
      <c r="D209" s="303"/>
      <c r="E209" s="303"/>
      <c r="F209" s="304"/>
      <c r="G209" s="303"/>
      <c r="H209" s="303"/>
      <c r="I209" s="303"/>
      <c r="J209" s="303"/>
      <c r="K209" s="303"/>
      <c r="L209" s="303"/>
      <c r="M209" s="303"/>
      <c r="N209" s="303"/>
      <c r="O209" s="303"/>
      <c r="P209" s="305"/>
      <c r="Q209" s="305"/>
      <c r="R209" s="303"/>
      <c r="S209" s="303"/>
      <c r="T209" s="303"/>
      <c r="U209" s="303"/>
      <c r="V209" s="303"/>
      <c r="W209" s="303"/>
      <c r="X209" s="303"/>
      <c r="Y209" s="303"/>
    </row>
    <row r="210" spans="1:25" ht="12.75">
      <c r="A210" s="303"/>
      <c r="B210" s="303"/>
      <c r="C210" s="303"/>
      <c r="D210" s="303"/>
      <c r="E210" s="303"/>
      <c r="F210" s="304"/>
      <c r="G210" s="303"/>
      <c r="H210" s="303"/>
      <c r="I210" s="303"/>
      <c r="J210" s="303"/>
      <c r="K210" s="303"/>
      <c r="L210" s="303"/>
      <c r="M210" s="303"/>
      <c r="N210" s="303"/>
      <c r="O210" s="303"/>
      <c r="P210" s="305"/>
      <c r="Q210" s="305"/>
      <c r="R210" s="303"/>
      <c r="S210" s="303"/>
      <c r="T210" s="303"/>
      <c r="U210" s="303"/>
      <c r="V210" s="303"/>
      <c r="W210" s="303"/>
      <c r="X210" s="303"/>
      <c r="Y210" s="303"/>
    </row>
    <row r="211" spans="1:25" ht="12.75">
      <c r="A211" s="303"/>
      <c r="B211" s="303"/>
      <c r="C211" s="303"/>
      <c r="D211" s="303"/>
      <c r="E211" s="303"/>
      <c r="F211" s="304"/>
      <c r="G211" s="303"/>
      <c r="H211" s="303"/>
      <c r="I211" s="303"/>
      <c r="J211" s="303"/>
      <c r="K211" s="303"/>
      <c r="L211" s="303"/>
      <c r="M211" s="303"/>
      <c r="N211" s="303"/>
      <c r="O211" s="303"/>
      <c r="P211" s="305"/>
      <c r="Q211" s="305"/>
      <c r="R211" s="303"/>
      <c r="S211" s="303"/>
      <c r="T211" s="303"/>
      <c r="U211" s="303"/>
      <c r="V211" s="303"/>
      <c r="W211" s="303"/>
      <c r="X211" s="303"/>
      <c r="Y211" s="303"/>
    </row>
    <row r="212" spans="1:25" ht="12.75">
      <c r="A212" s="303"/>
      <c r="B212" s="303"/>
      <c r="C212" s="303"/>
      <c r="D212" s="303"/>
      <c r="E212" s="303"/>
      <c r="F212" s="304"/>
      <c r="G212" s="303"/>
      <c r="H212" s="303"/>
      <c r="I212" s="303"/>
      <c r="J212" s="303"/>
      <c r="K212" s="303"/>
      <c r="L212" s="303"/>
      <c r="M212" s="303"/>
      <c r="N212" s="303"/>
      <c r="O212" s="303"/>
      <c r="P212" s="305"/>
      <c r="Q212" s="305"/>
      <c r="R212" s="303"/>
      <c r="S212" s="303"/>
      <c r="T212" s="303"/>
      <c r="U212" s="303"/>
      <c r="V212" s="303"/>
      <c r="W212" s="303"/>
      <c r="X212" s="303"/>
      <c r="Y212" s="303"/>
    </row>
    <row r="213" spans="1:25" ht="12.75">
      <c r="A213" s="303"/>
      <c r="B213" s="303"/>
      <c r="C213" s="303"/>
      <c r="D213" s="303"/>
      <c r="E213" s="303"/>
      <c r="F213" s="304"/>
      <c r="G213" s="303"/>
      <c r="H213" s="303"/>
      <c r="I213" s="303"/>
      <c r="J213" s="303"/>
      <c r="K213" s="303"/>
      <c r="L213" s="303"/>
      <c r="M213" s="303"/>
      <c r="N213" s="303"/>
      <c r="O213" s="303"/>
      <c r="P213" s="305"/>
      <c r="Q213" s="305"/>
      <c r="R213" s="303"/>
      <c r="S213" s="303"/>
      <c r="T213" s="303"/>
      <c r="U213" s="303"/>
      <c r="V213" s="303"/>
      <c r="W213" s="303"/>
      <c r="X213" s="303"/>
      <c r="Y213" s="303"/>
    </row>
    <row r="214" spans="1:25" ht="12.75">
      <c r="A214" s="303"/>
      <c r="B214" s="303"/>
      <c r="C214" s="303"/>
      <c r="D214" s="303"/>
      <c r="E214" s="303"/>
      <c r="F214" s="304"/>
      <c r="G214" s="303"/>
      <c r="H214" s="303"/>
      <c r="I214" s="303"/>
      <c r="J214" s="303"/>
      <c r="K214" s="303"/>
      <c r="L214" s="303"/>
      <c r="M214" s="303"/>
      <c r="N214" s="303"/>
      <c r="O214" s="303"/>
      <c r="P214" s="305"/>
      <c r="Q214" s="305"/>
      <c r="R214" s="303"/>
      <c r="S214" s="303"/>
      <c r="T214" s="303"/>
      <c r="U214" s="303"/>
      <c r="V214" s="303"/>
      <c r="W214" s="303"/>
      <c r="X214" s="303"/>
      <c r="Y214" s="303"/>
    </row>
    <row r="215" spans="1:25" ht="12.75">
      <c r="A215" s="303"/>
      <c r="B215" s="303"/>
      <c r="C215" s="303"/>
      <c r="D215" s="303"/>
      <c r="E215" s="303"/>
      <c r="F215" s="304"/>
      <c r="G215" s="303"/>
      <c r="H215" s="303"/>
      <c r="I215" s="303"/>
      <c r="J215" s="303"/>
      <c r="K215" s="303"/>
      <c r="L215" s="303"/>
      <c r="M215" s="303"/>
      <c r="N215" s="303"/>
      <c r="O215" s="303"/>
      <c r="P215" s="305"/>
      <c r="Q215" s="305"/>
      <c r="R215" s="303"/>
      <c r="S215" s="303"/>
      <c r="T215" s="303"/>
      <c r="U215" s="303"/>
      <c r="V215" s="303"/>
      <c r="W215" s="303"/>
      <c r="X215" s="303"/>
      <c r="Y215" s="303"/>
    </row>
    <row r="216" spans="1:25" ht="12.75">
      <c r="A216" s="303"/>
      <c r="B216" s="303"/>
      <c r="C216" s="303"/>
      <c r="D216" s="303"/>
      <c r="E216" s="303"/>
      <c r="F216" s="304"/>
      <c r="G216" s="303"/>
      <c r="H216" s="303"/>
      <c r="I216" s="303"/>
      <c r="J216" s="303"/>
      <c r="K216" s="303"/>
      <c r="L216" s="303"/>
      <c r="M216" s="303"/>
      <c r="N216" s="303"/>
      <c r="O216" s="303"/>
      <c r="P216" s="305"/>
      <c r="Q216" s="305"/>
      <c r="R216" s="303"/>
      <c r="S216" s="303"/>
      <c r="T216" s="303"/>
      <c r="U216" s="303"/>
      <c r="V216" s="303"/>
      <c r="W216" s="303"/>
      <c r="X216" s="303"/>
      <c r="Y216" s="303"/>
    </row>
    <row r="217" spans="1:25" ht="12.75">
      <c r="A217" s="303"/>
      <c r="B217" s="303"/>
      <c r="C217" s="303"/>
      <c r="D217" s="303"/>
      <c r="E217" s="303"/>
      <c r="F217" s="304"/>
      <c r="G217" s="303"/>
      <c r="H217" s="303"/>
      <c r="I217" s="303"/>
      <c r="J217" s="303"/>
      <c r="K217" s="303"/>
      <c r="L217" s="303"/>
      <c r="M217" s="303"/>
      <c r="N217" s="303"/>
      <c r="O217" s="303"/>
      <c r="P217" s="305"/>
      <c r="Q217" s="305"/>
      <c r="R217" s="303"/>
      <c r="S217" s="303"/>
      <c r="T217" s="303"/>
      <c r="U217" s="303"/>
      <c r="V217" s="303"/>
      <c r="W217" s="303"/>
      <c r="X217" s="303"/>
      <c r="Y217" s="303"/>
    </row>
    <row r="218" spans="1:25" ht="12.75">
      <c r="A218" s="303"/>
      <c r="B218" s="303"/>
      <c r="C218" s="303"/>
      <c r="D218" s="303"/>
      <c r="E218" s="303"/>
      <c r="F218" s="304"/>
      <c r="G218" s="303"/>
      <c r="H218" s="303"/>
      <c r="I218" s="303"/>
      <c r="J218" s="303"/>
      <c r="K218" s="303"/>
      <c r="L218" s="303"/>
      <c r="M218" s="303"/>
      <c r="N218" s="303"/>
      <c r="O218" s="303"/>
      <c r="P218" s="305"/>
      <c r="Q218" s="305"/>
      <c r="R218" s="303"/>
      <c r="S218" s="303"/>
      <c r="T218" s="303"/>
      <c r="U218" s="303"/>
      <c r="V218" s="303"/>
      <c r="W218" s="303"/>
      <c r="X218" s="303"/>
      <c r="Y218" s="303"/>
    </row>
    <row r="219" spans="1:25" ht="12.75">
      <c r="A219" s="303"/>
      <c r="B219" s="303"/>
      <c r="C219" s="303"/>
      <c r="D219" s="303"/>
      <c r="E219" s="303"/>
      <c r="F219" s="304"/>
      <c r="G219" s="303"/>
      <c r="H219" s="303"/>
      <c r="I219" s="303"/>
      <c r="J219" s="303"/>
      <c r="K219" s="303"/>
      <c r="L219" s="303"/>
      <c r="M219" s="303"/>
      <c r="N219" s="303"/>
      <c r="O219" s="303"/>
      <c r="P219" s="305"/>
      <c r="Q219" s="305"/>
      <c r="R219" s="303"/>
      <c r="S219" s="303"/>
      <c r="T219" s="303"/>
      <c r="U219" s="303"/>
      <c r="V219" s="303"/>
      <c r="W219" s="303"/>
      <c r="X219" s="303"/>
      <c r="Y219" s="303"/>
    </row>
    <row r="220" spans="1:25" ht="12.75">
      <c r="A220" s="303"/>
      <c r="B220" s="303"/>
      <c r="C220" s="303"/>
      <c r="D220" s="303"/>
      <c r="E220" s="303"/>
      <c r="F220" s="304"/>
      <c r="G220" s="303"/>
      <c r="H220" s="303"/>
      <c r="I220" s="303"/>
      <c r="J220" s="303"/>
      <c r="K220" s="303"/>
      <c r="L220" s="303"/>
      <c r="M220" s="303"/>
      <c r="N220" s="303"/>
      <c r="O220" s="303"/>
      <c r="P220" s="305"/>
      <c r="Q220" s="305"/>
      <c r="R220" s="303"/>
      <c r="S220" s="303"/>
      <c r="T220" s="303"/>
      <c r="U220" s="303"/>
      <c r="V220" s="303"/>
      <c r="W220" s="303"/>
      <c r="X220" s="303"/>
      <c r="Y220" s="303"/>
    </row>
    <row r="221" spans="1:25" ht="12.75">
      <c r="A221" s="303"/>
      <c r="B221" s="303"/>
      <c r="C221" s="303"/>
      <c r="D221" s="303"/>
      <c r="E221" s="303"/>
      <c r="F221" s="304"/>
      <c r="G221" s="303"/>
      <c r="H221" s="303"/>
      <c r="I221" s="303"/>
      <c r="J221" s="303"/>
      <c r="K221" s="303"/>
      <c r="L221" s="303"/>
      <c r="M221" s="303"/>
      <c r="N221" s="303"/>
      <c r="O221" s="303"/>
      <c r="P221" s="305"/>
      <c r="Q221" s="305"/>
      <c r="R221" s="303"/>
      <c r="S221" s="303"/>
      <c r="T221" s="303"/>
      <c r="U221" s="303"/>
      <c r="V221" s="303"/>
      <c r="W221" s="303"/>
      <c r="X221" s="303"/>
      <c r="Y221" s="303"/>
    </row>
    <row r="222" spans="1:25" ht="12.75">
      <c r="A222" s="303"/>
      <c r="B222" s="303"/>
      <c r="C222" s="303"/>
      <c r="D222" s="303"/>
      <c r="E222" s="303"/>
      <c r="F222" s="304"/>
      <c r="G222" s="303"/>
      <c r="H222" s="303"/>
      <c r="I222" s="303"/>
      <c r="J222" s="303"/>
      <c r="K222" s="303"/>
      <c r="L222" s="303"/>
      <c r="M222" s="303"/>
      <c r="N222" s="303"/>
      <c r="O222" s="303"/>
      <c r="P222" s="305"/>
      <c r="Q222" s="305"/>
      <c r="R222" s="303"/>
      <c r="S222" s="303"/>
      <c r="T222" s="303"/>
      <c r="U222" s="303"/>
      <c r="V222" s="303"/>
      <c r="W222" s="303"/>
      <c r="X222" s="303"/>
      <c r="Y222" s="303"/>
    </row>
    <row r="223" spans="1:25" ht="12.75">
      <c r="A223" s="303"/>
      <c r="B223" s="303"/>
      <c r="C223" s="303"/>
      <c r="D223" s="303"/>
      <c r="E223" s="303"/>
      <c r="F223" s="304"/>
      <c r="G223" s="303"/>
      <c r="H223" s="303"/>
      <c r="I223" s="303"/>
      <c r="J223" s="303"/>
      <c r="K223" s="303"/>
      <c r="L223" s="303"/>
      <c r="M223" s="303"/>
      <c r="N223" s="303"/>
      <c r="O223" s="303"/>
      <c r="P223" s="305"/>
      <c r="Q223" s="305"/>
      <c r="R223" s="303"/>
      <c r="S223" s="303"/>
      <c r="T223" s="303"/>
      <c r="U223" s="303"/>
      <c r="V223" s="303"/>
      <c r="W223" s="303"/>
      <c r="X223" s="303"/>
      <c r="Y223" s="303"/>
    </row>
    <row r="224" spans="1:25" ht="12.75">
      <c r="A224" s="303"/>
      <c r="B224" s="303"/>
      <c r="C224" s="303"/>
      <c r="D224" s="303"/>
      <c r="E224" s="303"/>
      <c r="F224" s="304"/>
      <c r="G224" s="303"/>
      <c r="H224" s="303"/>
      <c r="I224" s="303"/>
      <c r="J224" s="303"/>
      <c r="K224" s="303"/>
      <c r="L224" s="303"/>
      <c r="M224" s="303"/>
      <c r="N224" s="303"/>
      <c r="O224" s="303"/>
      <c r="P224" s="305"/>
      <c r="Q224" s="305"/>
      <c r="R224" s="303"/>
      <c r="S224" s="303"/>
      <c r="T224" s="303"/>
      <c r="U224" s="303"/>
      <c r="V224" s="303"/>
      <c r="W224" s="303"/>
      <c r="X224" s="303"/>
      <c r="Y224" s="303"/>
    </row>
    <row r="225" spans="1:25" ht="12.75">
      <c r="A225" s="303"/>
      <c r="B225" s="303"/>
      <c r="C225" s="303"/>
      <c r="D225" s="303"/>
      <c r="E225" s="303"/>
      <c r="F225" s="304"/>
      <c r="G225" s="303"/>
      <c r="H225" s="303"/>
      <c r="I225" s="303"/>
      <c r="J225" s="303"/>
      <c r="K225" s="303"/>
      <c r="L225" s="303"/>
      <c r="M225" s="303"/>
      <c r="N225" s="303"/>
      <c r="O225" s="303"/>
      <c r="P225" s="305"/>
      <c r="Q225" s="305"/>
      <c r="R225" s="303"/>
      <c r="S225" s="303"/>
      <c r="T225" s="303"/>
      <c r="U225" s="303"/>
      <c r="V225" s="303"/>
      <c r="W225" s="303"/>
      <c r="X225" s="303"/>
      <c r="Y225" s="303"/>
    </row>
    <row r="226" spans="1:25" ht="12.75">
      <c r="A226" s="303"/>
      <c r="B226" s="303"/>
      <c r="C226" s="303"/>
      <c r="D226" s="303"/>
      <c r="E226" s="303"/>
      <c r="F226" s="304"/>
      <c r="G226" s="303"/>
      <c r="H226" s="303"/>
      <c r="I226" s="303"/>
      <c r="J226" s="303"/>
      <c r="K226" s="303"/>
      <c r="L226" s="303"/>
      <c r="M226" s="303"/>
      <c r="N226" s="303"/>
      <c r="O226" s="303"/>
      <c r="P226" s="305"/>
      <c r="Q226" s="305"/>
      <c r="R226" s="303"/>
      <c r="S226" s="303"/>
      <c r="T226" s="303"/>
      <c r="U226" s="303"/>
      <c r="V226" s="303"/>
      <c r="W226" s="303"/>
      <c r="X226" s="303"/>
      <c r="Y226" s="303"/>
    </row>
    <row r="227" spans="1:25" ht="12.75">
      <c r="A227" s="303"/>
      <c r="B227" s="303"/>
      <c r="C227" s="303"/>
      <c r="D227" s="303"/>
      <c r="E227" s="303"/>
      <c r="F227" s="304"/>
      <c r="G227" s="303"/>
      <c r="H227" s="303"/>
      <c r="I227" s="303"/>
      <c r="J227" s="303"/>
      <c r="K227" s="303"/>
      <c r="L227" s="303"/>
      <c r="M227" s="303"/>
      <c r="N227" s="303"/>
      <c r="O227" s="303"/>
      <c r="P227" s="305"/>
      <c r="Q227" s="305"/>
      <c r="R227" s="303"/>
      <c r="S227" s="303"/>
      <c r="T227" s="303"/>
      <c r="U227" s="303"/>
      <c r="V227" s="303"/>
      <c r="W227" s="303"/>
      <c r="X227" s="303"/>
      <c r="Y227" s="303"/>
    </row>
    <row r="228" spans="1:25" ht="12.75">
      <c r="A228" s="303"/>
      <c r="B228" s="303"/>
      <c r="C228" s="303"/>
      <c r="D228" s="303"/>
      <c r="E228" s="303"/>
      <c r="F228" s="304"/>
      <c r="G228" s="303"/>
      <c r="H228" s="303"/>
      <c r="I228" s="303"/>
      <c r="J228" s="303"/>
      <c r="K228" s="303"/>
      <c r="L228" s="303"/>
      <c r="M228" s="303"/>
      <c r="N228" s="303"/>
      <c r="O228" s="303"/>
      <c r="P228" s="305"/>
      <c r="Q228" s="305"/>
      <c r="R228" s="303"/>
      <c r="S228" s="303"/>
      <c r="T228" s="303"/>
      <c r="U228" s="303"/>
      <c r="V228" s="303"/>
      <c r="W228" s="303"/>
      <c r="X228" s="303"/>
      <c r="Y228" s="303"/>
    </row>
    <row r="229" spans="1:25" ht="12.75">
      <c r="A229" s="303"/>
      <c r="B229" s="303"/>
      <c r="C229" s="303"/>
      <c r="D229" s="303"/>
      <c r="E229" s="303"/>
      <c r="F229" s="304"/>
      <c r="G229" s="303"/>
      <c r="H229" s="303"/>
      <c r="I229" s="303"/>
      <c r="J229" s="303"/>
      <c r="K229" s="303"/>
      <c r="L229" s="303"/>
      <c r="M229" s="303"/>
      <c r="N229" s="303"/>
      <c r="O229" s="303"/>
      <c r="P229" s="305"/>
      <c r="Q229" s="305"/>
      <c r="R229" s="303"/>
      <c r="S229" s="303"/>
      <c r="T229" s="303"/>
      <c r="U229" s="303"/>
      <c r="V229" s="303"/>
      <c r="W229" s="303"/>
      <c r="X229" s="303"/>
      <c r="Y229" s="303"/>
    </row>
    <row r="230" spans="1:25" ht="12.75">
      <c r="A230" s="303"/>
      <c r="B230" s="303"/>
      <c r="C230" s="303"/>
      <c r="D230" s="303"/>
      <c r="E230" s="303"/>
      <c r="F230" s="304"/>
      <c r="G230" s="303"/>
      <c r="H230" s="303"/>
      <c r="I230" s="303"/>
      <c r="J230" s="303"/>
      <c r="K230" s="303"/>
      <c r="L230" s="303"/>
      <c r="M230" s="303"/>
      <c r="N230" s="303"/>
      <c r="O230" s="303"/>
      <c r="P230" s="305"/>
      <c r="Q230" s="305"/>
      <c r="R230" s="303"/>
      <c r="S230" s="303"/>
      <c r="T230" s="303"/>
      <c r="U230" s="303"/>
      <c r="V230" s="303"/>
      <c r="W230" s="303"/>
      <c r="X230" s="303"/>
      <c r="Y230" s="303"/>
    </row>
    <row r="231" spans="1:25" ht="12.75">
      <c r="A231" s="303"/>
      <c r="B231" s="303"/>
      <c r="C231" s="303"/>
      <c r="D231" s="303"/>
      <c r="E231" s="303"/>
      <c r="F231" s="304"/>
      <c r="G231" s="303"/>
      <c r="H231" s="303"/>
      <c r="I231" s="303"/>
      <c r="J231" s="303"/>
      <c r="K231" s="303"/>
      <c r="L231" s="303"/>
      <c r="M231" s="303"/>
      <c r="N231" s="303"/>
      <c r="O231" s="303"/>
      <c r="P231" s="305"/>
      <c r="Q231" s="305"/>
      <c r="R231" s="303"/>
      <c r="S231" s="303"/>
      <c r="T231" s="303"/>
      <c r="U231" s="303"/>
      <c r="V231" s="303"/>
      <c r="W231" s="303"/>
      <c r="X231" s="303"/>
      <c r="Y231" s="303"/>
    </row>
    <row r="232" spans="1:25" ht="12.75">
      <c r="A232" s="303"/>
      <c r="B232" s="303"/>
      <c r="C232" s="303"/>
      <c r="D232" s="303"/>
      <c r="E232" s="303"/>
      <c r="F232" s="304"/>
      <c r="G232" s="303"/>
      <c r="H232" s="303"/>
      <c r="I232" s="303"/>
      <c r="J232" s="303"/>
      <c r="K232" s="303"/>
      <c r="L232" s="303"/>
      <c r="M232" s="303"/>
      <c r="N232" s="303"/>
      <c r="O232" s="303"/>
      <c r="P232" s="305"/>
      <c r="Q232" s="305"/>
      <c r="R232" s="303"/>
      <c r="S232" s="303"/>
      <c r="T232" s="303"/>
      <c r="U232" s="303"/>
      <c r="V232" s="303"/>
      <c r="W232" s="303"/>
      <c r="X232" s="303"/>
      <c r="Y232" s="303"/>
    </row>
    <row r="233" spans="1:25" ht="12.75">
      <c r="A233" s="303"/>
      <c r="B233" s="303"/>
      <c r="C233" s="303"/>
      <c r="D233" s="303"/>
      <c r="E233" s="303"/>
      <c r="F233" s="304"/>
      <c r="G233" s="303"/>
      <c r="H233" s="303"/>
      <c r="I233" s="303"/>
      <c r="J233" s="303"/>
      <c r="K233" s="303"/>
      <c r="L233" s="303"/>
      <c r="M233" s="303"/>
      <c r="N233" s="303"/>
      <c r="O233" s="303"/>
      <c r="P233" s="305"/>
      <c r="Q233" s="305"/>
      <c r="R233" s="303"/>
      <c r="S233" s="303"/>
      <c r="T233" s="303"/>
      <c r="U233" s="303"/>
      <c r="V233" s="303"/>
      <c r="W233" s="303"/>
      <c r="X233" s="303"/>
      <c r="Y233" s="303"/>
    </row>
    <row r="234" spans="1:25" ht="12.75">
      <c r="A234" s="303"/>
      <c r="B234" s="303"/>
      <c r="C234" s="303"/>
      <c r="D234" s="303"/>
      <c r="E234" s="303"/>
      <c r="F234" s="304"/>
      <c r="G234" s="303"/>
      <c r="H234" s="303"/>
      <c r="I234" s="303"/>
      <c r="J234" s="303"/>
      <c r="K234" s="303"/>
      <c r="L234" s="303"/>
      <c r="M234" s="303"/>
      <c r="N234" s="303"/>
      <c r="O234" s="303"/>
      <c r="P234" s="305"/>
      <c r="Q234" s="305"/>
      <c r="R234" s="303"/>
      <c r="S234" s="303"/>
      <c r="T234" s="303"/>
      <c r="U234" s="303"/>
      <c r="V234" s="303"/>
      <c r="W234" s="303"/>
      <c r="X234" s="303"/>
      <c r="Y234" s="303"/>
    </row>
    <row r="235" spans="1:25" ht="12.75">
      <c r="A235" s="303"/>
      <c r="B235" s="303"/>
      <c r="C235" s="303"/>
      <c r="D235" s="303"/>
      <c r="E235" s="303"/>
      <c r="F235" s="304"/>
      <c r="G235" s="303"/>
      <c r="H235" s="303"/>
      <c r="I235" s="303"/>
      <c r="J235" s="303"/>
      <c r="K235" s="303"/>
      <c r="L235" s="303"/>
      <c r="M235" s="303"/>
      <c r="N235" s="303"/>
      <c r="O235" s="303"/>
      <c r="P235" s="305"/>
      <c r="Q235" s="305"/>
      <c r="R235" s="303"/>
      <c r="S235" s="303"/>
      <c r="T235" s="303"/>
      <c r="U235" s="303"/>
      <c r="V235" s="303"/>
      <c r="W235" s="303"/>
      <c r="X235" s="303"/>
      <c r="Y235" s="303"/>
    </row>
    <row r="236" spans="1:25" ht="12.75">
      <c r="A236" s="303"/>
      <c r="B236" s="303"/>
      <c r="C236" s="303"/>
      <c r="D236" s="303"/>
      <c r="E236" s="303"/>
      <c r="F236" s="304"/>
      <c r="G236" s="303"/>
      <c r="H236" s="303"/>
      <c r="I236" s="303"/>
      <c r="J236" s="303"/>
      <c r="K236" s="303"/>
      <c r="L236" s="303"/>
      <c r="M236" s="303"/>
      <c r="N236" s="303"/>
      <c r="O236" s="303"/>
      <c r="P236" s="305"/>
      <c r="Q236" s="305"/>
      <c r="R236" s="303"/>
      <c r="S236" s="303"/>
      <c r="T236" s="303"/>
      <c r="U236" s="303"/>
      <c r="V236" s="303"/>
      <c r="W236" s="303"/>
      <c r="X236" s="303"/>
      <c r="Y236" s="303"/>
    </row>
    <row r="237" spans="1:25" ht="12.75">
      <c r="A237" s="303"/>
      <c r="B237" s="303"/>
      <c r="C237" s="303"/>
      <c r="D237" s="303"/>
      <c r="E237" s="303"/>
      <c r="F237" s="304"/>
      <c r="G237" s="303"/>
      <c r="H237" s="303"/>
      <c r="I237" s="303"/>
      <c r="J237" s="303"/>
      <c r="K237" s="303"/>
      <c r="L237" s="303"/>
      <c r="M237" s="303"/>
      <c r="N237" s="303"/>
      <c r="O237" s="303"/>
      <c r="P237" s="305"/>
      <c r="Q237" s="305"/>
      <c r="R237" s="303"/>
      <c r="S237" s="303"/>
      <c r="T237" s="303"/>
      <c r="U237" s="303"/>
      <c r="V237" s="303"/>
      <c r="W237" s="303"/>
      <c r="X237" s="303"/>
      <c r="Y237" s="303"/>
    </row>
    <row r="238" spans="1:25" ht="12.75">
      <c r="A238" s="303"/>
      <c r="B238" s="303"/>
      <c r="C238" s="303"/>
      <c r="D238" s="303"/>
      <c r="E238" s="303"/>
      <c r="F238" s="304"/>
      <c r="G238" s="303"/>
      <c r="H238" s="303"/>
      <c r="I238" s="303"/>
      <c r="J238" s="303"/>
      <c r="K238" s="303"/>
      <c r="L238" s="303"/>
      <c r="M238" s="303"/>
      <c r="N238" s="303"/>
      <c r="O238" s="303"/>
      <c r="P238" s="305"/>
      <c r="Q238" s="305"/>
      <c r="R238" s="303"/>
      <c r="S238" s="303"/>
      <c r="T238" s="303"/>
      <c r="U238" s="303"/>
      <c r="V238" s="303"/>
      <c r="W238" s="303"/>
      <c r="X238" s="303"/>
      <c r="Y238" s="303"/>
    </row>
    <row r="239" spans="1:25" ht="12.75">
      <c r="A239" s="303"/>
      <c r="B239" s="303"/>
      <c r="C239" s="303"/>
      <c r="D239" s="303"/>
      <c r="E239" s="303"/>
      <c r="F239" s="304"/>
      <c r="G239" s="303"/>
      <c r="H239" s="303"/>
      <c r="I239" s="303"/>
      <c r="J239" s="303"/>
      <c r="K239" s="303"/>
      <c r="L239" s="303"/>
      <c r="M239" s="303"/>
      <c r="N239" s="303"/>
      <c r="O239" s="303"/>
      <c r="P239" s="305"/>
      <c r="Q239" s="305"/>
      <c r="R239" s="303"/>
      <c r="S239" s="303"/>
      <c r="T239" s="303"/>
      <c r="U239" s="303"/>
      <c r="V239" s="303"/>
      <c r="W239" s="303"/>
      <c r="X239" s="303"/>
      <c r="Y239" s="303"/>
    </row>
    <row r="240" spans="1:25" ht="12.75">
      <c r="A240" s="303"/>
      <c r="B240" s="303"/>
      <c r="C240" s="303"/>
      <c r="D240" s="303"/>
      <c r="E240" s="303"/>
      <c r="F240" s="304"/>
      <c r="G240" s="303"/>
      <c r="H240" s="303"/>
      <c r="I240" s="303"/>
      <c r="J240" s="303"/>
      <c r="K240" s="303"/>
      <c r="L240" s="303"/>
      <c r="M240" s="303"/>
      <c r="N240" s="303"/>
      <c r="O240" s="303"/>
      <c r="P240" s="305"/>
      <c r="Q240" s="305"/>
      <c r="R240" s="303"/>
      <c r="S240" s="303"/>
      <c r="T240" s="303"/>
      <c r="U240" s="303"/>
      <c r="V240" s="303"/>
      <c r="W240" s="303"/>
      <c r="X240" s="303"/>
      <c r="Y240" s="303"/>
    </row>
    <row r="241" spans="1:25" ht="12.75">
      <c r="A241" s="303"/>
      <c r="B241" s="303"/>
      <c r="C241" s="303"/>
      <c r="D241" s="303"/>
      <c r="E241" s="303"/>
      <c r="F241" s="304"/>
      <c r="G241" s="303"/>
      <c r="H241" s="303"/>
      <c r="I241" s="303"/>
      <c r="J241" s="303"/>
      <c r="K241" s="303"/>
      <c r="L241" s="303"/>
      <c r="M241" s="303"/>
      <c r="N241" s="303"/>
      <c r="O241" s="303"/>
      <c r="P241" s="305"/>
      <c r="Q241" s="305"/>
      <c r="R241" s="303"/>
      <c r="S241" s="303"/>
      <c r="T241" s="303"/>
      <c r="U241" s="303"/>
      <c r="V241" s="303"/>
      <c r="W241" s="303"/>
      <c r="X241" s="303"/>
      <c r="Y241" s="303"/>
    </row>
    <row r="242" spans="1:25" ht="12.75">
      <c r="A242" s="303"/>
      <c r="B242" s="303"/>
      <c r="C242" s="303"/>
      <c r="D242" s="303"/>
      <c r="E242" s="303"/>
      <c r="F242" s="304"/>
      <c r="G242" s="303"/>
      <c r="H242" s="303"/>
      <c r="I242" s="303"/>
      <c r="J242" s="303"/>
      <c r="K242" s="303"/>
      <c r="L242" s="303"/>
      <c r="M242" s="303"/>
      <c r="N242" s="303"/>
      <c r="O242" s="303"/>
      <c r="P242" s="305"/>
      <c r="Q242" s="305"/>
      <c r="R242" s="303"/>
      <c r="S242" s="303"/>
      <c r="T242" s="303"/>
      <c r="U242" s="303"/>
      <c r="V242" s="303"/>
      <c r="W242" s="303"/>
      <c r="X242" s="303"/>
      <c r="Y242" s="303"/>
    </row>
    <row r="243" spans="1:25" ht="12.75">
      <c r="A243" s="303"/>
      <c r="B243" s="303"/>
      <c r="C243" s="303"/>
      <c r="D243" s="303"/>
      <c r="E243" s="303"/>
      <c r="F243" s="304"/>
      <c r="G243" s="303"/>
      <c r="H243" s="303"/>
      <c r="I243" s="303"/>
      <c r="J243" s="303"/>
      <c r="K243" s="303"/>
      <c r="L243" s="303"/>
      <c r="M243" s="303"/>
      <c r="N243" s="303"/>
      <c r="O243" s="303"/>
      <c r="P243" s="305"/>
      <c r="Q243" s="305"/>
      <c r="R243" s="303"/>
      <c r="S243" s="303"/>
      <c r="T243" s="303"/>
      <c r="U243" s="303"/>
      <c r="V243" s="303"/>
      <c r="W243" s="303"/>
      <c r="X243" s="303"/>
      <c r="Y243" s="303"/>
    </row>
    <row r="244" spans="1:25" ht="12.75">
      <c r="A244" s="303"/>
      <c r="B244" s="303"/>
      <c r="C244" s="303"/>
      <c r="D244" s="303"/>
      <c r="E244" s="303"/>
      <c r="F244" s="304"/>
      <c r="G244" s="303"/>
      <c r="H244" s="303"/>
      <c r="I244" s="303"/>
      <c r="J244" s="303"/>
      <c r="K244" s="303"/>
      <c r="L244" s="303"/>
      <c r="M244" s="303"/>
      <c r="N244" s="303"/>
      <c r="O244" s="303"/>
      <c r="P244" s="305"/>
      <c r="Q244" s="305"/>
      <c r="R244" s="303"/>
      <c r="S244" s="303"/>
      <c r="T244" s="303"/>
      <c r="U244" s="303"/>
      <c r="V244" s="303"/>
      <c r="W244" s="303"/>
      <c r="X244" s="303"/>
      <c r="Y244" s="303"/>
    </row>
    <row r="245" spans="1:25" ht="12.75">
      <c r="A245" s="303"/>
      <c r="B245" s="303"/>
      <c r="C245" s="303"/>
      <c r="D245" s="303"/>
      <c r="E245" s="303"/>
      <c r="F245" s="304"/>
      <c r="G245" s="303"/>
      <c r="H245" s="303"/>
      <c r="I245" s="303"/>
      <c r="J245" s="303"/>
      <c r="K245" s="303"/>
      <c r="L245" s="303"/>
      <c r="M245" s="303"/>
      <c r="N245" s="303"/>
      <c r="O245" s="303"/>
      <c r="P245" s="305"/>
      <c r="Q245" s="305"/>
      <c r="R245" s="303"/>
      <c r="S245" s="303"/>
      <c r="T245" s="303"/>
      <c r="U245" s="303"/>
      <c r="V245" s="303"/>
      <c r="W245" s="303"/>
      <c r="X245" s="303"/>
      <c r="Y245" s="303"/>
    </row>
    <row r="246" spans="1:25" ht="12.75">
      <c r="A246" s="303"/>
      <c r="B246" s="303"/>
      <c r="C246" s="303"/>
      <c r="D246" s="303"/>
      <c r="E246" s="303"/>
      <c r="F246" s="304"/>
      <c r="G246" s="303"/>
      <c r="H246" s="303"/>
      <c r="I246" s="303"/>
      <c r="J246" s="303"/>
      <c r="K246" s="303"/>
      <c r="L246" s="303"/>
      <c r="M246" s="303"/>
      <c r="N246" s="303"/>
      <c r="O246" s="303"/>
      <c r="P246" s="305"/>
      <c r="Q246" s="305"/>
      <c r="R246" s="303"/>
      <c r="S246" s="303"/>
      <c r="T246" s="303"/>
      <c r="U246" s="303"/>
      <c r="V246" s="303"/>
      <c r="W246" s="303"/>
      <c r="X246" s="303"/>
      <c r="Y246" s="303"/>
    </row>
    <row r="247" spans="1:25" ht="12.75">
      <c r="A247" s="303"/>
      <c r="B247" s="303"/>
      <c r="C247" s="303"/>
      <c r="D247" s="303"/>
      <c r="E247" s="303"/>
      <c r="F247" s="304"/>
      <c r="G247" s="303"/>
      <c r="H247" s="303"/>
      <c r="I247" s="303"/>
      <c r="J247" s="303"/>
      <c r="K247" s="303"/>
      <c r="L247" s="303"/>
      <c r="M247" s="303"/>
      <c r="N247" s="303"/>
      <c r="O247" s="303"/>
      <c r="P247" s="305"/>
      <c r="Q247" s="305"/>
      <c r="R247" s="303"/>
      <c r="S247" s="303"/>
      <c r="T247" s="303"/>
      <c r="U247" s="303"/>
      <c r="V247" s="303"/>
      <c r="W247" s="303"/>
      <c r="X247" s="303"/>
      <c r="Y247" s="303"/>
    </row>
    <row r="248" spans="1:25" ht="12.75">
      <c r="A248" s="303"/>
      <c r="B248" s="303"/>
      <c r="C248" s="303"/>
      <c r="D248" s="303"/>
      <c r="E248" s="303"/>
      <c r="F248" s="304"/>
      <c r="G248" s="303"/>
      <c r="H248" s="303"/>
      <c r="I248" s="303"/>
      <c r="J248" s="303"/>
      <c r="K248" s="303"/>
      <c r="L248" s="303"/>
      <c r="M248" s="303"/>
      <c r="N248" s="303"/>
      <c r="O248" s="303"/>
      <c r="P248" s="305"/>
      <c r="Q248" s="305"/>
      <c r="R248" s="303"/>
      <c r="S248" s="303"/>
      <c r="T248" s="303"/>
      <c r="U248" s="303"/>
      <c r="V248" s="303"/>
      <c r="W248" s="303"/>
      <c r="X248" s="303"/>
      <c r="Y248" s="303"/>
    </row>
    <row r="249" spans="1:25" ht="12.75">
      <c r="A249" s="303"/>
      <c r="B249" s="303"/>
      <c r="C249" s="303"/>
      <c r="D249" s="303"/>
      <c r="E249" s="303"/>
      <c r="F249" s="304"/>
      <c r="G249" s="303"/>
      <c r="H249" s="303"/>
      <c r="I249" s="303"/>
      <c r="J249" s="303"/>
      <c r="K249" s="303"/>
      <c r="L249" s="303"/>
      <c r="M249" s="303"/>
      <c r="N249" s="303"/>
      <c r="O249" s="303"/>
      <c r="P249" s="305"/>
      <c r="Q249" s="305"/>
      <c r="R249" s="303"/>
      <c r="S249" s="303"/>
      <c r="T249" s="303"/>
      <c r="U249" s="303"/>
      <c r="V249" s="303"/>
      <c r="W249" s="303"/>
      <c r="X249" s="303"/>
      <c r="Y249" s="303"/>
    </row>
    <row r="250" spans="1:25" ht="12.75">
      <c r="A250" s="303"/>
      <c r="B250" s="303"/>
      <c r="C250" s="303"/>
      <c r="D250" s="303"/>
      <c r="E250" s="303"/>
      <c r="F250" s="304"/>
      <c r="G250" s="303"/>
      <c r="H250" s="303"/>
      <c r="I250" s="303"/>
      <c r="J250" s="303"/>
      <c r="K250" s="303"/>
      <c r="L250" s="303"/>
      <c r="M250" s="303"/>
      <c r="N250" s="303"/>
      <c r="O250" s="303"/>
      <c r="P250" s="305"/>
      <c r="Q250" s="305"/>
      <c r="R250" s="303"/>
      <c r="S250" s="303"/>
      <c r="T250" s="303"/>
      <c r="U250" s="303"/>
      <c r="V250" s="303"/>
      <c r="W250" s="303"/>
      <c r="X250" s="303"/>
      <c r="Y250" s="303"/>
    </row>
    <row r="251" spans="1:25" ht="12.75">
      <c r="A251" s="303"/>
      <c r="B251" s="303"/>
      <c r="C251" s="303"/>
      <c r="D251" s="303"/>
      <c r="E251" s="303"/>
      <c r="F251" s="304"/>
      <c r="G251" s="303"/>
      <c r="H251" s="303"/>
      <c r="I251" s="303"/>
      <c r="J251" s="303"/>
      <c r="K251" s="303"/>
      <c r="L251" s="303"/>
      <c r="M251" s="303"/>
      <c r="N251" s="303"/>
      <c r="O251" s="303"/>
      <c r="P251" s="305"/>
      <c r="Q251" s="305"/>
      <c r="R251" s="303"/>
      <c r="S251" s="303"/>
      <c r="T251" s="303"/>
      <c r="U251" s="303"/>
      <c r="V251" s="303"/>
      <c r="W251" s="303"/>
      <c r="X251" s="303"/>
      <c r="Y251" s="303"/>
    </row>
    <row r="252" spans="1:25" ht="12.75">
      <c r="A252" s="303"/>
      <c r="B252" s="303"/>
      <c r="C252" s="303"/>
      <c r="D252" s="303"/>
      <c r="E252" s="303"/>
      <c r="F252" s="304"/>
      <c r="G252" s="303"/>
      <c r="H252" s="303"/>
      <c r="I252" s="303"/>
      <c r="J252" s="303"/>
      <c r="K252" s="303"/>
      <c r="L252" s="303"/>
      <c r="M252" s="303"/>
      <c r="N252" s="303"/>
      <c r="O252" s="303"/>
      <c r="P252" s="305"/>
      <c r="Q252" s="305"/>
      <c r="R252" s="303"/>
      <c r="S252" s="303"/>
      <c r="T252" s="303"/>
      <c r="U252" s="303"/>
      <c r="V252" s="303"/>
      <c r="W252" s="303"/>
      <c r="X252" s="303"/>
      <c r="Y252" s="303"/>
    </row>
    <row r="253" spans="1:25" ht="12.75">
      <c r="A253" s="303"/>
      <c r="B253" s="303"/>
      <c r="C253" s="303"/>
      <c r="D253" s="303"/>
      <c r="E253" s="303"/>
      <c r="F253" s="304"/>
      <c r="G253" s="303"/>
      <c r="H253" s="303"/>
      <c r="I253" s="303"/>
      <c r="J253" s="303"/>
      <c r="K253" s="303"/>
      <c r="L253" s="303"/>
      <c r="M253" s="303"/>
      <c r="N253" s="303"/>
      <c r="O253" s="303"/>
      <c r="P253" s="305"/>
      <c r="Q253" s="305"/>
      <c r="R253" s="303"/>
      <c r="S253" s="303"/>
      <c r="T253" s="303"/>
      <c r="U253" s="303"/>
      <c r="V253" s="303"/>
      <c r="W253" s="303"/>
      <c r="X253" s="303"/>
      <c r="Y253" s="303"/>
    </row>
    <row r="254" spans="1:25" ht="12.75">
      <c r="A254" s="303"/>
      <c r="B254" s="303"/>
      <c r="C254" s="303"/>
      <c r="D254" s="303"/>
      <c r="E254" s="303"/>
      <c r="F254" s="304"/>
      <c r="G254" s="303"/>
      <c r="H254" s="303"/>
      <c r="I254" s="303"/>
      <c r="J254" s="303"/>
      <c r="K254" s="303"/>
      <c r="L254" s="303"/>
      <c r="M254" s="303"/>
      <c r="N254" s="303"/>
      <c r="O254" s="303"/>
      <c r="P254" s="305"/>
      <c r="Q254" s="305"/>
      <c r="R254" s="303"/>
      <c r="S254" s="303"/>
      <c r="T254" s="303"/>
      <c r="U254" s="303"/>
      <c r="V254" s="303"/>
      <c r="W254" s="303"/>
      <c r="X254" s="303"/>
      <c r="Y254" s="303"/>
    </row>
    <row r="255" spans="1:25" ht="12.75">
      <c r="A255" s="303"/>
      <c r="B255" s="303"/>
      <c r="C255" s="303"/>
      <c r="D255" s="303"/>
      <c r="E255" s="303"/>
      <c r="F255" s="304"/>
      <c r="G255" s="303"/>
      <c r="H255" s="303"/>
      <c r="I255" s="303"/>
      <c r="J255" s="303"/>
      <c r="K255" s="303"/>
      <c r="L255" s="303"/>
      <c r="M255" s="303"/>
      <c r="N255" s="303"/>
      <c r="O255" s="303"/>
      <c r="P255" s="305"/>
      <c r="Q255" s="305"/>
      <c r="R255" s="303"/>
      <c r="S255" s="303"/>
      <c r="T255" s="303"/>
      <c r="U255" s="303"/>
      <c r="V255" s="303"/>
      <c r="W255" s="303"/>
      <c r="X255" s="303"/>
      <c r="Y255" s="303"/>
    </row>
    <row r="256" spans="1:25" ht="12.75">
      <c r="A256" s="303"/>
      <c r="B256" s="303"/>
      <c r="C256" s="303"/>
      <c r="D256" s="303"/>
      <c r="E256" s="303"/>
      <c r="F256" s="304"/>
      <c r="G256" s="303"/>
      <c r="H256" s="303"/>
      <c r="I256" s="303"/>
      <c r="J256" s="303"/>
      <c r="K256" s="303"/>
      <c r="L256" s="303"/>
      <c r="M256" s="303"/>
      <c r="N256" s="303"/>
      <c r="O256" s="303"/>
      <c r="P256" s="305"/>
      <c r="Q256" s="305"/>
      <c r="R256" s="303"/>
      <c r="S256" s="303"/>
      <c r="T256" s="303"/>
      <c r="U256" s="303"/>
      <c r="V256" s="303"/>
      <c r="W256" s="303"/>
      <c r="X256" s="303"/>
      <c r="Y256" s="303"/>
    </row>
    <row r="257" spans="1:25" ht="12.75">
      <c r="A257" s="303"/>
      <c r="B257" s="303"/>
      <c r="C257" s="303"/>
      <c r="D257" s="303"/>
      <c r="E257" s="303"/>
      <c r="F257" s="304"/>
      <c r="G257" s="303"/>
      <c r="H257" s="303"/>
      <c r="I257" s="303"/>
      <c r="J257" s="303"/>
      <c r="K257" s="303"/>
      <c r="L257" s="303"/>
      <c r="M257" s="303"/>
      <c r="N257" s="303"/>
      <c r="O257" s="303"/>
      <c r="P257" s="305"/>
      <c r="Q257" s="305"/>
      <c r="R257" s="303"/>
      <c r="S257" s="303"/>
      <c r="T257" s="303"/>
      <c r="U257" s="303"/>
      <c r="V257" s="303"/>
      <c r="W257" s="303"/>
      <c r="X257" s="303"/>
      <c r="Y257" s="303"/>
    </row>
    <row r="258" spans="1:25" ht="12.75">
      <c r="A258" s="303"/>
      <c r="B258" s="303"/>
      <c r="C258" s="303"/>
      <c r="D258" s="303"/>
      <c r="E258" s="303"/>
      <c r="F258" s="304"/>
      <c r="G258" s="303"/>
      <c r="H258" s="303"/>
      <c r="I258" s="303"/>
      <c r="J258" s="303"/>
      <c r="K258" s="303"/>
      <c r="L258" s="303"/>
      <c r="M258" s="303"/>
      <c r="N258" s="303"/>
      <c r="O258" s="303"/>
      <c r="P258" s="305"/>
      <c r="Q258" s="305"/>
      <c r="R258" s="303"/>
      <c r="S258" s="303"/>
      <c r="T258" s="303"/>
      <c r="U258" s="303"/>
      <c r="V258" s="303"/>
      <c r="W258" s="303"/>
      <c r="X258" s="303"/>
      <c r="Y258" s="303"/>
    </row>
    <row r="259" spans="1:25" ht="12.75">
      <c r="A259" s="303"/>
      <c r="B259" s="303"/>
      <c r="C259" s="303"/>
      <c r="D259" s="303"/>
      <c r="E259" s="303"/>
      <c r="F259" s="304"/>
      <c r="G259" s="303"/>
      <c r="H259" s="303"/>
      <c r="I259" s="303"/>
      <c r="J259" s="303"/>
      <c r="K259" s="303"/>
      <c r="L259" s="303"/>
      <c r="M259" s="303"/>
      <c r="N259" s="303"/>
      <c r="O259" s="303"/>
      <c r="P259" s="305"/>
      <c r="Q259" s="305"/>
      <c r="R259" s="303"/>
      <c r="S259" s="303"/>
      <c r="T259" s="303"/>
      <c r="U259" s="303"/>
      <c r="V259" s="303"/>
      <c r="W259" s="303"/>
      <c r="X259" s="303"/>
      <c r="Y259" s="303"/>
    </row>
    <row r="260" spans="1:25" ht="12.75">
      <c r="A260" s="303"/>
      <c r="B260" s="303"/>
      <c r="C260" s="303"/>
      <c r="D260" s="303"/>
      <c r="E260" s="303"/>
      <c r="F260" s="304"/>
      <c r="G260" s="303"/>
      <c r="H260" s="303"/>
      <c r="I260" s="303"/>
      <c r="J260" s="303"/>
      <c r="K260" s="303"/>
      <c r="L260" s="303"/>
      <c r="M260" s="303"/>
      <c r="N260" s="303"/>
      <c r="O260" s="303"/>
      <c r="P260" s="305"/>
      <c r="Q260" s="305"/>
      <c r="R260" s="303"/>
      <c r="S260" s="303"/>
      <c r="T260" s="303"/>
      <c r="U260" s="303"/>
      <c r="V260" s="303"/>
      <c r="W260" s="303"/>
      <c r="X260" s="303"/>
      <c r="Y260" s="303"/>
    </row>
    <row r="261" spans="1:25" ht="12.75">
      <c r="A261" s="303"/>
      <c r="B261" s="303"/>
      <c r="C261" s="303"/>
      <c r="D261" s="303"/>
      <c r="E261" s="303"/>
      <c r="F261" s="304"/>
      <c r="G261" s="303"/>
      <c r="H261" s="303"/>
      <c r="I261" s="303"/>
      <c r="J261" s="303"/>
      <c r="K261" s="303"/>
      <c r="L261" s="303"/>
      <c r="M261" s="303"/>
      <c r="N261" s="303"/>
      <c r="O261" s="303"/>
      <c r="P261" s="305"/>
      <c r="Q261" s="305"/>
      <c r="R261" s="303"/>
      <c r="S261" s="303"/>
      <c r="T261" s="303"/>
      <c r="U261" s="303"/>
      <c r="V261" s="303"/>
      <c r="W261" s="303"/>
      <c r="X261" s="303"/>
      <c r="Y261" s="303"/>
    </row>
    <row r="262" spans="1:25" ht="12.75">
      <c r="A262" s="303"/>
      <c r="B262" s="303"/>
      <c r="C262" s="303"/>
      <c r="D262" s="303"/>
      <c r="E262" s="303"/>
      <c r="F262" s="304"/>
      <c r="G262" s="303"/>
      <c r="H262" s="303"/>
      <c r="I262" s="303"/>
      <c r="J262" s="303"/>
      <c r="K262" s="303"/>
      <c r="L262" s="303"/>
      <c r="M262" s="303"/>
      <c r="N262" s="303"/>
      <c r="O262" s="303"/>
      <c r="P262" s="305"/>
      <c r="Q262" s="305"/>
      <c r="R262" s="303"/>
      <c r="S262" s="303"/>
      <c r="T262" s="303"/>
      <c r="U262" s="303"/>
      <c r="V262" s="303"/>
      <c r="W262" s="303"/>
      <c r="X262" s="303"/>
      <c r="Y262" s="303"/>
    </row>
    <row r="263" spans="1:25" ht="12.75">
      <c r="A263" s="303"/>
      <c r="B263" s="303"/>
      <c r="C263" s="303"/>
      <c r="D263" s="303"/>
      <c r="E263" s="303"/>
      <c r="F263" s="304"/>
      <c r="G263" s="303"/>
      <c r="H263" s="303"/>
      <c r="I263" s="303"/>
      <c r="J263" s="303"/>
      <c r="K263" s="303"/>
      <c r="L263" s="303"/>
      <c r="M263" s="303"/>
      <c r="N263" s="303"/>
      <c r="O263" s="303"/>
      <c r="P263" s="305"/>
      <c r="Q263" s="305"/>
      <c r="R263" s="303"/>
      <c r="S263" s="303"/>
      <c r="T263" s="303"/>
      <c r="U263" s="303"/>
      <c r="V263" s="303"/>
      <c r="W263" s="303"/>
      <c r="X263" s="303"/>
      <c r="Y263" s="303"/>
    </row>
    <row r="264" spans="1:25" ht="12.75">
      <c r="A264" s="303"/>
      <c r="B264" s="303"/>
      <c r="C264" s="303"/>
      <c r="D264" s="303"/>
      <c r="E264" s="303"/>
      <c r="F264" s="304"/>
      <c r="G264" s="303"/>
      <c r="H264" s="303"/>
      <c r="I264" s="303"/>
      <c r="J264" s="303"/>
      <c r="K264" s="303"/>
      <c r="L264" s="303"/>
      <c r="M264" s="303"/>
      <c r="N264" s="303"/>
      <c r="O264" s="303"/>
      <c r="P264" s="305"/>
      <c r="Q264" s="305"/>
      <c r="R264" s="303"/>
      <c r="S264" s="303"/>
      <c r="T264" s="303"/>
      <c r="U264" s="303"/>
      <c r="V264" s="303"/>
      <c r="W264" s="303"/>
      <c r="X264" s="303"/>
      <c r="Y264" s="303"/>
    </row>
    <row r="265" spans="1:25" ht="12.75">
      <c r="A265" s="303"/>
      <c r="B265" s="303"/>
      <c r="C265" s="303"/>
      <c r="D265" s="303"/>
      <c r="E265" s="303"/>
      <c r="F265" s="304"/>
      <c r="G265" s="303"/>
      <c r="H265" s="303"/>
      <c r="I265" s="303"/>
      <c r="J265" s="303"/>
      <c r="K265" s="303"/>
      <c r="L265" s="303"/>
      <c r="M265" s="303"/>
      <c r="N265" s="303"/>
      <c r="O265" s="303"/>
      <c r="P265" s="305"/>
      <c r="Q265" s="305"/>
      <c r="R265" s="303"/>
      <c r="S265" s="303"/>
      <c r="T265" s="303"/>
      <c r="U265" s="303"/>
      <c r="V265" s="303"/>
      <c r="W265" s="303"/>
      <c r="X265" s="303"/>
      <c r="Y265" s="303"/>
    </row>
    <row r="266" spans="1:25" ht="12.75">
      <c r="A266" s="303"/>
      <c r="B266" s="303"/>
      <c r="C266" s="303"/>
      <c r="D266" s="303"/>
      <c r="E266" s="303"/>
      <c r="F266" s="304"/>
      <c r="G266" s="303"/>
      <c r="H266" s="303"/>
      <c r="I266" s="303"/>
      <c r="J266" s="303"/>
      <c r="K266" s="303"/>
      <c r="L266" s="303"/>
      <c r="M266" s="303"/>
      <c r="N266" s="303"/>
      <c r="O266" s="303"/>
      <c r="P266" s="305"/>
      <c r="Q266" s="305"/>
      <c r="R266" s="303"/>
      <c r="S266" s="303"/>
      <c r="T266" s="303"/>
      <c r="U266" s="303"/>
      <c r="V266" s="303"/>
      <c r="W266" s="303"/>
      <c r="X266" s="303"/>
      <c r="Y266" s="303"/>
    </row>
    <row r="267" spans="1:25" ht="12.75">
      <c r="A267" s="303"/>
      <c r="B267" s="303"/>
      <c r="C267" s="303"/>
      <c r="D267" s="303"/>
      <c r="E267" s="303"/>
      <c r="F267" s="304"/>
      <c r="G267" s="303"/>
      <c r="H267" s="303"/>
      <c r="I267" s="303"/>
      <c r="J267" s="303"/>
      <c r="K267" s="303"/>
      <c r="L267" s="303"/>
      <c r="M267" s="303"/>
      <c r="N267" s="303"/>
      <c r="O267" s="303"/>
      <c r="P267" s="305"/>
      <c r="Q267" s="305"/>
      <c r="R267" s="303"/>
      <c r="S267" s="303"/>
      <c r="T267" s="303"/>
      <c r="U267" s="303"/>
      <c r="V267" s="303"/>
      <c r="W267" s="303"/>
      <c r="X267" s="303"/>
      <c r="Y267" s="303"/>
    </row>
    <row r="268" spans="1:25" ht="12.75">
      <c r="A268" s="303"/>
      <c r="B268" s="303"/>
      <c r="C268" s="303"/>
      <c r="D268" s="303"/>
      <c r="E268" s="303"/>
      <c r="F268" s="304"/>
      <c r="G268" s="303"/>
      <c r="H268" s="303"/>
      <c r="I268" s="303"/>
      <c r="J268" s="303"/>
      <c r="K268" s="303"/>
      <c r="L268" s="303"/>
      <c r="M268" s="303"/>
      <c r="N268" s="303"/>
      <c r="O268" s="303"/>
      <c r="P268" s="305"/>
      <c r="Q268" s="305"/>
      <c r="R268" s="303"/>
      <c r="S268" s="303"/>
      <c r="T268" s="303"/>
      <c r="U268" s="303"/>
      <c r="V268" s="303"/>
      <c r="W268" s="303"/>
      <c r="X268" s="303"/>
      <c r="Y268" s="303"/>
    </row>
    <row r="269" spans="1:25" ht="12.75">
      <c r="A269" s="303"/>
      <c r="B269" s="303"/>
      <c r="C269" s="303"/>
      <c r="D269" s="303"/>
      <c r="E269" s="303"/>
      <c r="F269" s="304"/>
      <c r="G269" s="303"/>
      <c r="H269" s="303"/>
      <c r="I269" s="303"/>
      <c r="J269" s="303"/>
      <c r="K269" s="303"/>
      <c r="L269" s="303"/>
      <c r="M269" s="303"/>
      <c r="N269" s="303"/>
      <c r="O269" s="303"/>
      <c r="P269" s="305"/>
      <c r="Q269" s="305"/>
      <c r="R269" s="303"/>
      <c r="S269" s="303"/>
      <c r="T269" s="303"/>
      <c r="U269" s="303"/>
      <c r="V269" s="303"/>
      <c r="W269" s="303"/>
      <c r="X269" s="303"/>
      <c r="Y269" s="303"/>
    </row>
    <row r="270" spans="1:25" ht="12.75">
      <c r="A270" s="303"/>
      <c r="B270" s="303"/>
      <c r="C270" s="303"/>
      <c r="D270" s="303"/>
      <c r="E270" s="303"/>
      <c r="F270" s="304"/>
      <c r="G270" s="303"/>
      <c r="H270" s="303"/>
      <c r="I270" s="303"/>
      <c r="J270" s="303"/>
      <c r="K270" s="303"/>
      <c r="L270" s="303"/>
      <c r="M270" s="303"/>
      <c r="N270" s="303"/>
      <c r="O270" s="303"/>
      <c r="P270" s="305"/>
      <c r="Q270" s="305"/>
      <c r="R270" s="303"/>
      <c r="S270" s="303"/>
      <c r="T270" s="303"/>
      <c r="U270" s="303"/>
      <c r="V270" s="303"/>
      <c r="W270" s="303"/>
      <c r="X270" s="303"/>
      <c r="Y270" s="303"/>
    </row>
    <row r="271" spans="1:25" ht="12.75">
      <c r="A271" s="303"/>
      <c r="B271" s="303"/>
      <c r="C271" s="303"/>
      <c r="D271" s="303"/>
      <c r="E271" s="303"/>
      <c r="F271" s="304"/>
      <c r="G271" s="303"/>
      <c r="H271" s="303"/>
      <c r="I271" s="303"/>
      <c r="J271" s="303"/>
      <c r="K271" s="303"/>
      <c r="L271" s="303"/>
      <c r="M271" s="303"/>
      <c r="N271" s="303"/>
      <c r="O271" s="303"/>
      <c r="P271" s="305"/>
      <c r="Q271" s="305"/>
      <c r="R271" s="303"/>
      <c r="S271" s="303"/>
      <c r="T271" s="303"/>
      <c r="U271" s="303"/>
      <c r="V271" s="303"/>
      <c r="W271" s="303"/>
      <c r="X271" s="303"/>
      <c r="Y271" s="303"/>
    </row>
    <row r="272" spans="1:25" ht="12.75">
      <c r="A272" s="303"/>
      <c r="B272" s="303"/>
      <c r="C272" s="303"/>
      <c r="D272" s="303"/>
      <c r="E272" s="303"/>
      <c r="F272" s="304"/>
      <c r="G272" s="303"/>
      <c r="H272" s="303"/>
      <c r="I272" s="303"/>
      <c r="J272" s="303"/>
      <c r="K272" s="303"/>
      <c r="L272" s="303"/>
      <c r="M272" s="303"/>
      <c r="N272" s="303"/>
      <c r="O272" s="303"/>
      <c r="P272" s="305"/>
      <c r="Q272" s="305"/>
      <c r="R272" s="303"/>
      <c r="S272" s="303"/>
      <c r="T272" s="303"/>
      <c r="U272" s="303"/>
      <c r="V272" s="303"/>
      <c r="W272" s="303"/>
      <c r="X272" s="303"/>
      <c r="Y272" s="303"/>
    </row>
    <row r="273" spans="1:25" ht="12.75">
      <c r="A273" s="303"/>
      <c r="B273" s="303"/>
      <c r="C273" s="303"/>
      <c r="D273" s="303"/>
      <c r="E273" s="303"/>
      <c r="F273" s="304"/>
      <c r="G273" s="303"/>
      <c r="H273" s="303"/>
      <c r="I273" s="303"/>
      <c r="J273" s="303"/>
      <c r="K273" s="303"/>
      <c r="L273" s="303"/>
      <c r="M273" s="303"/>
      <c r="N273" s="303"/>
      <c r="O273" s="303"/>
      <c r="P273" s="305"/>
      <c r="Q273" s="305"/>
      <c r="R273" s="303"/>
      <c r="S273" s="303"/>
      <c r="T273" s="303"/>
      <c r="U273" s="303"/>
      <c r="V273" s="303"/>
      <c r="W273" s="303"/>
      <c r="X273" s="303"/>
      <c r="Y273" s="303"/>
    </row>
    <row r="274" spans="1:25" ht="12.75">
      <c r="A274" s="303"/>
      <c r="B274" s="303"/>
      <c r="C274" s="303"/>
      <c r="D274" s="303"/>
      <c r="E274" s="303"/>
      <c r="F274" s="304"/>
      <c r="G274" s="303"/>
      <c r="H274" s="303"/>
      <c r="I274" s="303"/>
      <c r="J274" s="303"/>
      <c r="K274" s="303"/>
      <c r="L274" s="303"/>
      <c r="M274" s="303"/>
      <c r="N274" s="303"/>
      <c r="O274" s="303"/>
      <c r="P274" s="305"/>
      <c r="Q274" s="305"/>
      <c r="R274" s="303"/>
      <c r="S274" s="303"/>
      <c r="T274" s="303"/>
      <c r="U274" s="303"/>
      <c r="V274" s="303"/>
      <c r="W274" s="303"/>
      <c r="X274" s="303"/>
      <c r="Y274" s="303"/>
    </row>
    <row r="275" spans="1:25" ht="12.75">
      <c r="A275" s="303"/>
      <c r="B275" s="303"/>
      <c r="C275" s="303"/>
      <c r="D275" s="303"/>
      <c r="E275" s="303"/>
      <c r="F275" s="304"/>
      <c r="G275" s="303"/>
      <c r="H275" s="303"/>
      <c r="I275" s="303"/>
      <c r="J275" s="303"/>
      <c r="K275" s="303"/>
      <c r="L275" s="303"/>
      <c r="M275" s="303"/>
      <c r="N275" s="303"/>
      <c r="O275" s="303"/>
      <c r="P275" s="305"/>
      <c r="Q275" s="305"/>
      <c r="R275" s="303"/>
      <c r="S275" s="303"/>
      <c r="T275" s="303"/>
      <c r="U275" s="303"/>
      <c r="V275" s="303"/>
      <c r="W275" s="303"/>
      <c r="X275" s="303"/>
      <c r="Y275" s="303"/>
    </row>
    <row r="276" spans="1:25" ht="12.75">
      <c r="A276" s="303"/>
      <c r="B276" s="303"/>
      <c r="C276" s="303"/>
      <c r="D276" s="303"/>
      <c r="E276" s="303"/>
      <c r="F276" s="304"/>
      <c r="G276" s="303"/>
      <c r="H276" s="303"/>
      <c r="I276" s="303"/>
      <c r="J276" s="303"/>
      <c r="K276" s="303"/>
      <c r="L276" s="303"/>
      <c r="M276" s="303"/>
      <c r="N276" s="303"/>
      <c r="O276" s="303"/>
      <c r="P276" s="305"/>
      <c r="Q276" s="305"/>
      <c r="R276" s="303"/>
      <c r="S276" s="303"/>
      <c r="T276" s="303"/>
      <c r="U276" s="303"/>
      <c r="V276" s="303"/>
      <c r="W276" s="303"/>
      <c r="X276" s="303"/>
      <c r="Y276" s="303"/>
    </row>
    <row r="277" spans="1:25" ht="12.75">
      <c r="A277" s="303"/>
      <c r="B277" s="303"/>
      <c r="C277" s="303"/>
      <c r="D277" s="303"/>
      <c r="E277" s="303"/>
      <c r="F277" s="304"/>
      <c r="G277" s="303"/>
      <c r="H277" s="303"/>
      <c r="I277" s="303"/>
      <c r="J277" s="303"/>
      <c r="K277" s="303"/>
      <c r="L277" s="303"/>
      <c r="M277" s="303"/>
      <c r="N277" s="303"/>
      <c r="O277" s="303"/>
      <c r="P277" s="305"/>
      <c r="Q277" s="305"/>
      <c r="R277" s="303"/>
      <c r="S277" s="303"/>
      <c r="T277" s="303"/>
      <c r="U277" s="303"/>
      <c r="V277" s="303"/>
      <c r="W277" s="303"/>
      <c r="X277" s="303"/>
      <c r="Y277" s="303"/>
    </row>
    <row r="278" spans="1:25" ht="12.75">
      <c r="A278" s="303"/>
      <c r="B278" s="303"/>
      <c r="C278" s="303"/>
      <c r="D278" s="303"/>
      <c r="E278" s="303"/>
      <c r="F278" s="304"/>
      <c r="G278" s="303"/>
      <c r="H278" s="303"/>
      <c r="I278" s="303"/>
      <c r="J278" s="303"/>
      <c r="K278" s="303"/>
      <c r="L278" s="303"/>
      <c r="M278" s="303"/>
      <c r="N278" s="303"/>
      <c r="O278" s="303"/>
      <c r="P278" s="305"/>
      <c r="Q278" s="305"/>
      <c r="R278" s="303"/>
      <c r="S278" s="303"/>
      <c r="T278" s="303"/>
      <c r="U278" s="303"/>
      <c r="V278" s="303"/>
      <c r="W278" s="303"/>
      <c r="X278" s="303"/>
      <c r="Y278" s="303"/>
    </row>
    <row r="279" spans="1:25" ht="12.75">
      <c r="A279" s="303"/>
      <c r="B279" s="303"/>
      <c r="C279" s="303"/>
      <c r="D279" s="303"/>
      <c r="E279" s="303"/>
      <c r="F279" s="304"/>
      <c r="G279" s="303"/>
      <c r="H279" s="303"/>
      <c r="I279" s="303"/>
      <c r="J279" s="303"/>
      <c r="K279" s="303"/>
      <c r="L279" s="303"/>
      <c r="M279" s="303"/>
      <c r="N279" s="303"/>
      <c r="O279" s="303"/>
      <c r="P279" s="305"/>
      <c r="Q279" s="305"/>
      <c r="R279" s="303"/>
      <c r="S279" s="303"/>
      <c r="T279" s="303"/>
      <c r="U279" s="303"/>
      <c r="V279" s="303"/>
      <c r="W279" s="303"/>
      <c r="X279" s="303"/>
      <c r="Y279" s="303"/>
    </row>
    <row r="280" spans="1:25" ht="12.75">
      <c r="A280" s="303"/>
      <c r="B280" s="303"/>
      <c r="C280" s="303"/>
      <c r="D280" s="303"/>
      <c r="E280" s="303"/>
      <c r="F280" s="304"/>
      <c r="G280" s="303"/>
      <c r="H280" s="303"/>
      <c r="I280" s="303"/>
      <c r="J280" s="303"/>
      <c r="K280" s="303"/>
      <c r="L280" s="303"/>
      <c r="M280" s="303"/>
      <c r="N280" s="303"/>
      <c r="O280" s="303"/>
      <c r="P280" s="305"/>
      <c r="Q280" s="305"/>
      <c r="R280" s="303"/>
      <c r="S280" s="303"/>
      <c r="T280" s="303"/>
      <c r="U280" s="303"/>
      <c r="V280" s="303"/>
      <c r="W280" s="303"/>
      <c r="X280" s="303"/>
      <c r="Y280" s="303"/>
    </row>
    <row r="281" spans="1:25" ht="12.75">
      <c r="A281" s="303"/>
      <c r="B281" s="303"/>
      <c r="C281" s="303"/>
      <c r="D281" s="303"/>
      <c r="E281" s="303"/>
      <c r="F281" s="304"/>
      <c r="G281" s="303"/>
      <c r="H281" s="303"/>
      <c r="I281" s="303"/>
      <c r="J281" s="303"/>
      <c r="K281" s="303"/>
      <c r="L281" s="303"/>
      <c r="M281" s="303"/>
      <c r="N281" s="303"/>
      <c r="O281" s="303"/>
      <c r="P281" s="305"/>
      <c r="Q281" s="305"/>
      <c r="R281" s="303"/>
      <c r="S281" s="303"/>
      <c r="T281" s="303"/>
      <c r="U281" s="303"/>
      <c r="V281" s="303"/>
      <c r="W281" s="303"/>
      <c r="X281" s="303"/>
      <c r="Y281" s="303"/>
    </row>
    <row r="282" spans="1:25" ht="12.75">
      <c r="A282" s="303"/>
      <c r="B282" s="303"/>
      <c r="C282" s="303"/>
      <c r="D282" s="303"/>
      <c r="E282" s="303"/>
      <c r="F282" s="304"/>
      <c r="G282" s="303"/>
      <c r="H282" s="303"/>
      <c r="I282" s="303"/>
      <c r="J282" s="303"/>
      <c r="K282" s="303"/>
      <c r="L282" s="303"/>
      <c r="M282" s="303"/>
      <c r="N282" s="303"/>
      <c r="O282" s="303"/>
      <c r="P282" s="305"/>
      <c r="Q282" s="305"/>
      <c r="R282" s="303"/>
      <c r="S282" s="303"/>
      <c r="T282" s="303"/>
      <c r="U282" s="303"/>
      <c r="V282" s="303"/>
      <c r="W282" s="303"/>
      <c r="X282" s="303"/>
      <c r="Y282" s="303"/>
    </row>
    <row r="283" spans="1:25" ht="12.75">
      <c r="A283" s="303"/>
      <c r="B283" s="303"/>
      <c r="C283" s="303"/>
      <c r="D283" s="303"/>
      <c r="E283" s="303"/>
      <c r="F283" s="304"/>
      <c r="G283" s="303"/>
      <c r="H283" s="303"/>
      <c r="I283" s="303"/>
      <c r="J283" s="303"/>
      <c r="K283" s="303"/>
      <c r="L283" s="303"/>
      <c r="M283" s="303"/>
      <c r="N283" s="303"/>
      <c r="O283" s="303"/>
      <c r="P283" s="305"/>
      <c r="Q283" s="305"/>
      <c r="R283" s="303"/>
      <c r="S283" s="303"/>
      <c r="T283" s="303"/>
      <c r="U283" s="303"/>
      <c r="V283" s="303"/>
      <c r="W283" s="303"/>
      <c r="X283" s="303"/>
      <c r="Y283" s="303"/>
    </row>
    <row r="284" spans="1:25" ht="12.75">
      <c r="A284" s="303"/>
      <c r="B284" s="303"/>
      <c r="C284" s="303"/>
      <c r="D284" s="303"/>
      <c r="E284" s="303"/>
      <c r="F284" s="304"/>
      <c r="G284" s="303"/>
      <c r="H284" s="303"/>
      <c r="I284" s="303"/>
      <c r="J284" s="303"/>
      <c r="K284" s="303"/>
      <c r="L284" s="303"/>
      <c r="M284" s="303"/>
      <c r="N284" s="303"/>
      <c r="O284" s="303"/>
      <c r="P284" s="305"/>
      <c r="Q284" s="305"/>
      <c r="R284" s="303"/>
      <c r="S284" s="303"/>
      <c r="T284" s="303"/>
      <c r="U284" s="303"/>
      <c r="V284" s="303"/>
      <c r="W284" s="303"/>
      <c r="X284" s="303"/>
      <c r="Y284" s="303"/>
    </row>
    <row r="285" spans="1:25" ht="12.75">
      <c r="A285" s="303"/>
      <c r="B285" s="303"/>
      <c r="C285" s="303"/>
      <c r="D285" s="303"/>
      <c r="E285" s="303"/>
      <c r="F285" s="304"/>
      <c r="G285" s="303"/>
      <c r="H285" s="303"/>
      <c r="I285" s="303"/>
      <c r="J285" s="303"/>
      <c r="K285" s="303"/>
      <c r="L285" s="303"/>
      <c r="M285" s="303"/>
      <c r="N285" s="303"/>
      <c r="O285" s="303"/>
      <c r="P285" s="305"/>
      <c r="Q285" s="305"/>
      <c r="R285" s="303"/>
      <c r="S285" s="303"/>
      <c r="T285" s="303"/>
      <c r="U285" s="303"/>
      <c r="V285" s="303"/>
      <c r="W285" s="303"/>
      <c r="X285" s="303"/>
      <c r="Y285" s="303"/>
    </row>
    <row r="286" spans="1:25" ht="12.75">
      <c r="A286" s="303"/>
      <c r="B286" s="303"/>
      <c r="C286" s="303"/>
      <c r="D286" s="303"/>
      <c r="E286" s="303"/>
      <c r="F286" s="304"/>
      <c r="G286" s="303"/>
      <c r="H286" s="303"/>
      <c r="I286" s="303"/>
      <c r="J286" s="303"/>
      <c r="K286" s="303"/>
      <c r="L286" s="303"/>
      <c r="M286" s="303"/>
      <c r="N286" s="303"/>
      <c r="O286" s="303"/>
      <c r="P286" s="305"/>
      <c r="Q286" s="305"/>
      <c r="R286" s="303"/>
      <c r="S286" s="303"/>
      <c r="T286" s="303"/>
      <c r="U286" s="303"/>
      <c r="V286" s="303"/>
      <c r="W286" s="303"/>
      <c r="X286" s="303"/>
      <c r="Y286" s="303"/>
    </row>
    <row r="287" spans="1:25" ht="12.75">
      <c r="A287" s="303"/>
      <c r="B287" s="303"/>
      <c r="C287" s="303"/>
      <c r="D287" s="303"/>
      <c r="E287" s="303"/>
      <c r="F287" s="304"/>
      <c r="G287" s="303"/>
      <c r="H287" s="303"/>
      <c r="I287" s="303"/>
      <c r="J287" s="303"/>
      <c r="K287" s="303"/>
      <c r="L287" s="303"/>
      <c r="M287" s="303"/>
      <c r="N287" s="303"/>
      <c r="O287" s="303"/>
      <c r="P287" s="305"/>
      <c r="Q287" s="305"/>
      <c r="R287" s="303"/>
      <c r="S287" s="303"/>
      <c r="T287" s="303"/>
      <c r="U287" s="303"/>
      <c r="V287" s="303"/>
      <c r="W287" s="303"/>
      <c r="X287" s="303"/>
      <c r="Y287" s="303"/>
    </row>
    <row r="288" spans="1:25" ht="12.75">
      <c r="A288" s="303"/>
      <c r="B288" s="303"/>
      <c r="C288" s="303"/>
      <c r="D288" s="303"/>
      <c r="E288" s="303"/>
      <c r="F288" s="304"/>
      <c r="G288" s="303"/>
      <c r="H288" s="303"/>
      <c r="I288" s="303"/>
      <c r="J288" s="303"/>
      <c r="K288" s="303"/>
      <c r="L288" s="303"/>
      <c r="M288" s="303"/>
      <c r="N288" s="303"/>
      <c r="O288" s="303"/>
      <c r="P288" s="305"/>
      <c r="Q288" s="305"/>
      <c r="R288" s="303"/>
      <c r="S288" s="303"/>
      <c r="T288" s="303"/>
      <c r="U288" s="303"/>
      <c r="V288" s="303"/>
      <c r="W288" s="303"/>
      <c r="X288" s="303"/>
      <c r="Y288" s="303"/>
    </row>
    <row r="289" spans="1:25" ht="12.75">
      <c r="A289" s="303"/>
      <c r="B289" s="303"/>
      <c r="C289" s="303"/>
      <c r="D289" s="303"/>
      <c r="E289" s="303"/>
      <c r="F289" s="304"/>
      <c r="G289" s="303"/>
      <c r="H289" s="303"/>
      <c r="I289" s="303"/>
      <c r="J289" s="303"/>
      <c r="K289" s="303"/>
      <c r="L289" s="303"/>
      <c r="M289" s="303"/>
      <c r="N289" s="303"/>
      <c r="O289" s="303"/>
      <c r="P289" s="305"/>
      <c r="Q289" s="305"/>
      <c r="R289" s="303"/>
      <c r="S289" s="303"/>
      <c r="T289" s="303"/>
      <c r="U289" s="303"/>
      <c r="V289" s="303"/>
      <c r="W289" s="303"/>
      <c r="X289" s="303"/>
      <c r="Y289" s="303"/>
    </row>
    <row r="290" spans="1:25" ht="12.75">
      <c r="A290" s="303"/>
      <c r="B290" s="303"/>
      <c r="C290" s="303"/>
      <c r="D290" s="303"/>
      <c r="E290" s="303"/>
      <c r="F290" s="304"/>
      <c r="G290" s="303"/>
      <c r="H290" s="303"/>
      <c r="I290" s="303"/>
      <c r="J290" s="303"/>
      <c r="K290" s="303"/>
      <c r="L290" s="303"/>
      <c r="M290" s="303"/>
      <c r="N290" s="303"/>
      <c r="O290" s="303"/>
      <c r="P290" s="305"/>
      <c r="Q290" s="305"/>
      <c r="R290" s="303"/>
      <c r="S290" s="303"/>
      <c r="T290" s="303"/>
      <c r="U290" s="303"/>
      <c r="V290" s="303"/>
      <c r="W290" s="303"/>
      <c r="X290" s="303"/>
      <c r="Y290" s="303"/>
    </row>
    <row r="291" spans="1:25" ht="12.75">
      <c r="A291" s="303"/>
      <c r="B291" s="303"/>
      <c r="C291" s="303"/>
      <c r="D291" s="303"/>
      <c r="E291" s="303"/>
      <c r="F291" s="304"/>
      <c r="G291" s="303"/>
      <c r="H291" s="303"/>
      <c r="I291" s="303"/>
      <c r="J291" s="303"/>
      <c r="K291" s="303"/>
      <c r="L291" s="303"/>
      <c r="M291" s="303"/>
      <c r="N291" s="303"/>
      <c r="O291" s="303"/>
      <c r="P291" s="305"/>
      <c r="Q291" s="305"/>
      <c r="R291" s="303"/>
      <c r="S291" s="303"/>
      <c r="T291" s="303"/>
      <c r="U291" s="303"/>
      <c r="V291" s="303"/>
      <c r="W291" s="303"/>
      <c r="X291" s="303"/>
      <c r="Y291" s="303"/>
    </row>
    <row r="292" spans="1:25" ht="12.75">
      <c r="A292" s="303"/>
      <c r="B292" s="303"/>
      <c r="C292" s="303"/>
      <c r="D292" s="303"/>
      <c r="E292" s="303"/>
      <c r="F292" s="304"/>
      <c r="G292" s="303"/>
      <c r="H292" s="303"/>
      <c r="I292" s="303"/>
      <c r="J292" s="303"/>
      <c r="K292" s="303"/>
      <c r="L292" s="303"/>
      <c r="M292" s="303"/>
      <c r="N292" s="303"/>
      <c r="O292" s="303"/>
      <c r="P292" s="305"/>
      <c r="Q292" s="305"/>
      <c r="R292" s="303"/>
      <c r="S292" s="303"/>
      <c r="T292" s="303"/>
      <c r="U292" s="303"/>
      <c r="V292" s="303"/>
      <c r="W292" s="303"/>
      <c r="X292" s="303"/>
      <c r="Y292" s="303"/>
    </row>
    <row r="293" spans="1:25" ht="12.75">
      <c r="A293" s="303"/>
      <c r="B293" s="303"/>
      <c r="C293" s="303"/>
      <c r="D293" s="303"/>
      <c r="E293" s="303"/>
      <c r="F293" s="304"/>
      <c r="G293" s="303"/>
      <c r="H293" s="303"/>
      <c r="I293" s="303"/>
      <c r="J293" s="303"/>
      <c r="K293" s="303"/>
      <c r="L293" s="303"/>
      <c r="M293" s="303"/>
      <c r="N293" s="303"/>
      <c r="O293" s="303"/>
      <c r="P293" s="305"/>
      <c r="Q293" s="305"/>
      <c r="R293" s="303"/>
      <c r="S293" s="303"/>
      <c r="T293" s="303"/>
      <c r="U293" s="303"/>
      <c r="V293" s="303"/>
      <c r="W293" s="303"/>
      <c r="X293" s="303"/>
      <c r="Y293" s="303"/>
    </row>
    <row r="294" spans="1:25" ht="12.75">
      <c r="A294" s="303"/>
      <c r="B294" s="303"/>
      <c r="C294" s="303"/>
      <c r="D294" s="303"/>
      <c r="E294" s="303"/>
      <c r="F294" s="304"/>
      <c r="G294" s="303"/>
      <c r="H294" s="303"/>
      <c r="I294" s="303"/>
      <c r="J294" s="303"/>
      <c r="K294" s="303"/>
      <c r="L294" s="303"/>
      <c r="M294" s="303"/>
      <c r="N294" s="303"/>
      <c r="O294" s="303"/>
      <c r="P294" s="305"/>
      <c r="Q294" s="305"/>
      <c r="R294" s="303"/>
      <c r="S294" s="303"/>
      <c r="T294" s="303"/>
      <c r="U294" s="303"/>
      <c r="V294" s="303"/>
      <c r="W294" s="303"/>
      <c r="X294" s="303"/>
      <c r="Y294" s="303"/>
    </row>
    <row r="295" spans="1:25" ht="12.75">
      <c r="A295" s="303"/>
      <c r="B295" s="303"/>
      <c r="C295" s="303"/>
      <c r="D295" s="303"/>
      <c r="E295" s="303"/>
      <c r="F295" s="304"/>
      <c r="G295" s="303"/>
      <c r="H295" s="303"/>
      <c r="I295" s="303"/>
      <c r="J295" s="303"/>
      <c r="K295" s="303"/>
      <c r="L295" s="303"/>
      <c r="M295" s="303"/>
      <c r="N295" s="303"/>
      <c r="O295" s="303"/>
      <c r="P295" s="305"/>
      <c r="Q295" s="305"/>
      <c r="R295" s="303"/>
      <c r="S295" s="303"/>
      <c r="T295" s="303"/>
      <c r="U295" s="303"/>
      <c r="V295" s="303"/>
      <c r="W295" s="303"/>
      <c r="X295" s="303"/>
      <c r="Y295" s="303"/>
    </row>
    <row r="296" spans="1:25" ht="12.75">
      <c r="A296" s="303"/>
      <c r="B296" s="303"/>
      <c r="C296" s="303"/>
      <c r="D296" s="303"/>
      <c r="E296" s="303"/>
      <c r="F296" s="304"/>
      <c r="G296" s="303"/>
      <c r="H296" s="303"/>
      <c r="I296" s="303"/>
      <c r="J296" s="303"/>
      <c r="K296" s="303"/>
      <c r="L296" s="303"/>
      <c r="M296" s="303"/>
      <c r="N296" s="303"/>
      <c r="O296" s="303"/>
      <c r="P296" s="305"/>
      <c r="Q296" s="305"/>
      <c r="R296" s="303"/>
      <c r="S296" s="303"/>
      <c r="T296" s="303"/>
      <c r="U296" s="303"/>
      <c r="V296" s="303"/>
      <c r="W296" s="303"/>
      <c r="X296" s="303"/>
      <c r="Y296" s="303"/>
    </row>
    <row r="297" spans="1:25" ht="12.75">
      <c r="A297" s="303"/>
      <c r="B297" s="303"/>
      <c r="C297" s="303"/>
      <c r="D297" s="303"/>
      <c r="E297" s="303"/>
      <c r="F297" s="304"/>
      <c r="G297" s="303"/>
      <c r="H297" s="303"/>
      <c r="I297" s="303"/>
      <c r="J297" s="303"/>
      <c r="K297" s="303"/>
      <c r="L297" s="303"/>
      <c r="M297" s="303"/>
      <c r="N297" s="303"/>
      <c r="O297" s="303"/>
      <c r="P297" s="305"/>
      <c r="Q297" s="305"/>
      <c r="R297" s="303"/>
      <c r="S297" s="303"/>
      <c r="T297" s="303"/>
      <c r="U297" s="303"/>
      <c r="V297" s="303"/>
      <c r="W297" s="303"/>
      <c r="X297" s="303"/>
      <c r="Y297" s="303"/>
    </row>
    <row r="298" spans="1:25" ht="12.75">
      <c r="A298" s="303"/>
      <c r="B298" s="303"/>
      <c r="C298" s="303"/>
      <c r="D298" s="303"/>
      <c r="E298" s="303"/>
      <c r="F298" s="304"/>
      <c r="G298" s="303"/>
      <c r="H298" s="303"/>
      <c r="I298" s="303"/>
      <c r="J298" s="303"/>
      <c r="K298" s="303"/>
      <c r="L298" s="303"/>
      <c r="M298" s="303"/>
      <c r="N298" s="303"/>
      <c r="O298" s="303"/>
      <c r="P298" s="305"/>
      <c r="Q298" s="305"/>
      <c r="R298" s="303"/>
      <c r="S298" s="303"/>
      <c r="T298" s="303"/>
      <c r="U298" s="303"/>
      <c r="V298" s="303"/>
      <c r="W298" s="303"/>
      <c r="X298" s="303"/>
      <c r="Y298" s="303"/>
    </row>
    <row r="299" spans="1:25" ht="12.75">
      <c r="A299" s="303"/>
      <c r="B299" s="303"/>
      <c r="C299" s="303"/>
      <c r="D299" s="303"/>
      <c r="E299" s="303"/>
      <c r="F299" s="304"/>
      <c r="G299" s="303"/>
      <c r="H299" s="303"/>
      <c r="I299" s="303"/>
      <c r="J299" s="303"/>
      <c r="K299" s="303"/>
      <c r="L299" s="303"/>
      <c r="M299" s="303"/>
      <c r="N299" s="303"/>
      <c r="O299" s="303"/>
      <c r="P299" s="305"/>
      <c r="Q299" s="305"/>
      <c r="R299" s="303"/>
      <c r="S299" s="303"/>
      <c r="T299" s="303"/>
      <c r="U299" s="303"/>
      <c r="V299" s="303"/>
      <c r="W299" s="303"/>
      <c r="X299" s="303"/>
      <c r="Y299" s="303"/>
    </row>
    <row r="300" spans="1:25" ht="12.75">
      <c r="A300" s="303"/>
      <c r="B300" s="303"/>
      <c r="C300" s="303"/>
      <c r="D300" s="303"/>
      <c r="E300" s="303"/>
      <c r="F300" s="304"/>
      <c r="G300" s="303"/>
      <c r="H300" s="303"/>
      <c r="I300" s="303"/>
      <c r="J300" s="303"/>
      <c r="K300" s="303"/>
      <c r="L300" s="303"/>
      <c r="M300" s="303"/>
      <c r="N300" s="303"/>
      <c r="O300" s="303"/>
      <c r="P300" s="305"/>
      <c r="Q300" s="305"/>
      <c r="R300" s="303"/>
      <c r="S300" s="303"/>
      <c r="T300" s="303"/>
      <c r="U300" s="303"/>
      <c r="V300" s="303"/>
      <c r="W300" s="303"/>
      <c r="X300" s="303"/>
      <c r="Y300" s="303"/>
    </row>
    <row r="301" spans="1:25" ht="12.75">
      <c r="A301" s="303"/>
      <c r="B301" s="303"/>
      <c r="C301" s="303"/>
      <c r="D301" s="303"/>
      <c r="E301" s="303"/>
      <c r="F301" s="304"/>
      <c r="G301" s="303"/>
      <c r="H301" s="303"/>
      <c r="I301" s="303"/>
      <c r="J301" s="303"/>
      <c r="K301" s="303"/>
      <c r="L301" s="303"/>
      <c r="M301" s="303"/>
      <c r="N301" s="303"/>
      <c r="O301" s="303"/>
      <c r="P301" s="305"/>
      <c r="Q301" s="305"/>
      <c r="R301" s="303"/>
      <c r="S301" s="303"/>
      <c r="T301" s="303"/>
      <c r="U301" s="303"/>
      <c r="V301" s="303"/>
      <c r="W301" s="303"/>
      <c r="X301" s="303"/>
      <c r="Y301" s="303"/>
    </row>
    <row r="302" spans="1:25" ht="12.75">
      <c r="A302" s="303"/>
      <c r="B302" s="303"/>
      <c r="C302" s="303"/>
      <c r="D302" s="303"/>
      <c r="E302" s="303"/>
      <c r="F302" s="304"/>
      <c r="G302" s="303"/>
      <c r="H302" s="303"/>
      <c r="I302" s="303"/>
      <c r="J302" s="303"/>
      <c r="K302" s="303"/>
      <c r="L302" s="303"/>
      <c r="M302" s="303"/>
      <c r="N302" s="303"/>
      <c r="O302" s="303"/>
      <c r="P302" s="305"/>
      <c r="Q302" s="305"/>
      <c r="R302" s="303"/>
      <c r="S302" s="303"/>
      <c r="T302" s="303"/>
      <c r="U302" s="303"/>
      <c r="V302" s="303"/>
      <c r="W302" s="303"/>
      <c r="X302" s="303"/>
      <c r="Y302" s="303"/>
    </row>
    <row r="303" spans="1:25" ht="12.75">
      <c r="A303" s="303"/>
      <c r="B303" s="303"/>
      <c r="C303" s="303"/>
      <c r="D303" s="303"/>
      <c r="E303" s="303"/>
      <c r="F303" s="304"/>
      <c r="G303" s="303"/>
      <c r="H303" s="303"/>
      <c r="I303" s="303"/>
      <c r="J303" s="303"/>
      <c r="K303" s="303"/>
      <c r="L303" s="303"/>
      <c r="M303" s="303"/>
      <c r="N303" s="303"/>
      <c r="O303" s="303"/>
      <c r="P303" s="305"/>
      <c r="Q303" s="305"/>
      <c r="R303" s="303"/>
      <c r="S303" s="303"/>
      <c r="T303" s="303"/>
      <c r="U303" s="303"/>
      <c r="V303" s="303"/>
      <c r="W303" s="303"/>
      <c r="X303" s="303"/>
      <c r="Y303" s="303"/>
    </row>
    <row r="304" spans="1:25" ht="12.75">
      <c r="A304" s="303"/>
      <c r="B304" s="303"/>
      <c r="C304" s="303"/>
      <c r="D304" s="303"/>
      <c r="E304" s="303"/>
      <c r="F304" s="304"/>
      <c r="G304" s="303"/>
      <c r="H304" s="303"/>
      <c r="I304" s="303"/>
      <c r="J304" s="303"/>
      <c r="K304" s="303"/>
      <c r="L304" s="303"/>
      <c r="M304" s="303"/>
      <c r="N304" s="303"/>
      <c r="O304" s="303"/>
      <c r="P304" s="305"/>
      <c r="Q304" s="305"/>
      <c r="R304" s="303"/>
      <c r="S304" s="303"/>
      <c r="T304" s="303"/>
      <c r="U304" s="303"/>
      <c r="V304" s="303"/>
      <c r="W304" s="303"/>
      <c r="X304" s="303"/>
      <c r="Y304" s="303"/>
    </row>
    <row r="305" spans="1:25" ht="12.75">
      <c r="A305" s="303"/>
      <c r="B305" s="303"/>
      <c r="C305" s="303"/>
      <c r="D305" s="303"/>
      <c r="E305" s="303"/>
      <c r="F305" s="304"/>
      <c r="G305" s="303"/>
      <c r="H305" s="303"/>
      <c r="I305" s="303"/>
      <c r="J305" s="303"/>
      <c r="K305" s="303"/>
      <c r="L305" s="303"/>
      <c r="M305" s="303"/>
      <c r="N305" s="303"/>
      <c r="O305" s="303"/>
      <c r="P305" s="305"/>
      <c r="Q305" s="305"/>
      <c r="R305" s="303"/>
      <c r="S305" s="303"/>
      <c r="T305" s="303"/>
      <c r="U305" s="303"/>
      <c r="V305" s="303"/>
      <c r="W305" s="303"/>
      <c r="X305" s="303"/>
      <c r="Y305" s="303"/>
    </row>
    <row r="306" spans="1:25" ht="12.75">
      <c r="A306" s="303"/>
      <c r="B306" s="303"/>
      <c r="C306" s="303"/>
      <c r="D306" s="303"/>
      <c r="E306" s="303"/>
      <c r="F306" s="304"/>
      <c r="G306" s="303"/>
      <c r="H306" s="303"/>
      <c r="I306" s="303"/>
      <c r="J306" s="303"/>
      <c r="K306" s="303"/>
      <c r="L306" s="303"/>
      <c r="M306" s="303"/>
      <c r="N306" s="303"/>
      <c r="O306" s="303"/>
      <c r="P306" s="305"/>
      <c r="Q306" s="305"/>
      <c r="R306" s="303"/>
      <c r="S306" s="303"/>
      <c r="T306" s="303"/>
      <c r="U306" s="303"/>
      <c r="V306" s="303"/>
      <c r="W306" s="303"/>
      <c r="X306" s="303"/>
      <c r="Y306" s="303"/>
    </row>
    <row r="307" spans="1:25" ht="12.75">
      <c r="A307" s="303"/>
      <c r="B307" s="303"/>
      <c r="C307" s="303"/>
      <c r="D307" s="303"/>
      <c r="E307" s="303"/>
      <c r="F307" s="304"/>
      <c r="G307" s="303"/>
      <c r="H307" s="303"/>
      <c r="I307" s="303"/>
      <c r="J307" s="303"/>
      <c r="K307" s="303"/>
      <c r="L307" s="303"/>
      <c r="M307" s="303"/>
      <c r="N307" s="303"/>
      <c r="O307" s="303"/>
      <c r="P307" s="305"/>
      <c r="Q307" s="305"/>
      <c r="R307" s="303"/>
      <c r="S307" s="303"/>
      <c r="T307" s="303"/>
      <c r="U307" s="303"/>
      <c r="V307" s="303"/>
      <c r="W307" s="303"/>
      <c r="X307" s="303"/>
      <c r="Y307" s="303"/>
    </row>
    <row r="308" spans="1:25" ht="12.75">
      <c r="A308" s="303"/>
      <c r="B308" s="303"/>
      <c r="C308" s="303"/>
      <c r="D308" s="303"/>
      <c r="E308" s="303"/>
      <c r="F308" s="304"/>
      <c r="G308" s="303"/>
      <c r="H308" s="303"/>
      <c r="I308" s="303"/>
      <c r="J308" s="303"/>
      <c r="K308" s="303"/>
      <c r="L308" s="303"/>
      <c r="M308" s="303"/>
      <c r="N308" s="303"/>
      <c r="O308" s="303"/>
      <c r="P308" s="305"/>
      <c r="Q308" s="305"/>
      <c r="R308" s="303"/>
      <c r="S308" s="303"/>
      <c r="T308" s="303"/>
      <c r="U308" s="303"/>
      <c r="V308" s="303"/>
      <c r="W308" s="303"/>
      <c r="X308" s="303"/>
      <c r="Y308" s="303"/>
    </row>
    <row r="309" spans="1:25" ht="12.75">
      <c r="A309" s="303"/>
      <c r="B309" s="303"/>
      <c r="C309" s="303"/>
      <c r="D309" s="303"/>
      <c r="E309" s="303"/>
      <c r="F309" s="304"/>
      <c r="G309" s="303"/>
      <c r="H309" s="303"/>
      <c r="I309" s="303"/>
      <c r="J309" s="303"/>
      <c r="K309" s="303"/>
      <c r="L309" s="303"/>
      <c r="M309" s="303"/>
      <c r="N309" s="303"/>
      <c r="O309" s="303"/>
      <c r="P309" s="305"/>
      <c r="Q309" s="305"/>
      <c r="R309" s="303"/>
      <c r="S309" s="303"/>
      <c r="T309" s="303"/>
      <c r="U309" s="303"/>
      <c r="V309" s="303"/>
      <c r="W309" s="303"/>
      <c r="X309" s="303"/>
      <c r="Y309" s="303"/>
    </row>
    <row r="310" spans="1:25" ht="12.75">
      <c r="A310" s="303"/>
      <c r="B310" s="303"/>
      <c r="C310" s="303"/>
      <c r="D310" s="303"/>
      <c r="E310" s="303"/>
      <c r="F310" s="304"/>
      <c r="G310" s="303"/>
      <c r="H310" s="303"/>
      <c r="I310" s="303"/>
      <c r="J310" s="303"/>
      <c r="K310" s="303"/>
      <c r="L310" s="303"/>
      <c r="M310" s="303"/>
      <c r="N310" s="303"/>
      <c r="O310" s="303"/>
      <c r="P310" s="305"/>
      <c r="Q310" s="305"/>
      <c r="R310" s="303"/>
      <c r="S310" s="303"/>
      <c r="T310" s="303"/>
      <c r="U310" s="303"/>
      <c r="V310" s="303"/>
      <c r="W310" s="303"/>
      <c r="X310" s="303"/>
      <c r="Y310" s="303"/>
    </row>
    <row r="311" spans="1:25" ht="12.75">
      <c r="A311" s="303"/>
      <c r="B311" s="303"/>
      <c r="C311" s="303"/>
      <c r="D311" s="303"/>
      <c r="E311" s="303"/>
      <c r="F311" s="304"/>
      <c r="G311" s="303"/>
      <c r="H311" s="303"/>
      <c r="I311" s="303"/>
      <c r="J311" s="303"/>
      <c r="K311" s="303"/>
      <c r="L311" s="303"/>
      <c r="M311" s="303"/>
      <c r="N311" s="303"/>
      <c r="O311" s="303"/>
      <c r="P311" s="305"/>
      <c r="Q311" s="305"/>
      <c r="R311" s="303"/>
      <c r="S311" s="303"/>
      <c r="T311" s="303"/>
      <c r="U311" s="303"/>
      <c r="V311" s="303"/>
      <c r="W311" s="303"/>
      <c r="X311" s="303"/>
      <c r="Y311" s="303"/>
    </row>
    <row r="312" spans="1:25" ht="12.75">
      <c r="A312" s="303"/>
      <c r="B312" s="303"/>
      <c r="C312" s="303"/>
      <c r="D312" s="303"/>
      <c r="E312" s="303"/>
      <c r="F312" s="304"/>
      <c r="G312" s="303"/>
      <c r="H312" s="303"/>
      <c r="I312" s="303"/>
      <c r="J312" s="303"/>
      <c r="K312" s="303"/>
      <c r="L312" s="303"/>
      <c r="M312" s="303"/>
      <c r="N312" s="303"/>
      <c r="O312" s="303"/>
      <c r="P312" s="305"/>
      <c r="Q312" s="305"/>
      <c r="R312" s="303"/>
      <c r="S312" s="303"/>
      <c r="T312" s="303"/>
      <c r="U312" s="303"/>
      <c r="V312" s="303"/>
      <c r="W312" s="303"/>
      <c r="X312" s="303"/>
      <c r="Y312" s="303"/>
    </row>
    <row r="313" spans="1:25" ht="12.75">
      <c r="A313" s="303"/>
      <c r="B313" s="303"/>
      <c r="C313" s="303"/>
      <c r="D313" s="303"/>
      <c r="E313" s="303"/>
      <c r="F313" s="304"/>
      <c r="G313" s="303"/>
      <c r="H313" s="303"/>
      <c r="I313" s="303"/>
      <c r="J313" s="303"/>
      <c r="K313" s="303"/>
      <c r="L313" s="303"/>
      <c r="M313" s="303"/>
      <c r="N313" s="303"/>
      <c r="O313" s="303"/>
      <c r="P313" s="305"/>
      <c r="Q313" s="305"/>
      <c r="R313" s="303"/>
      <c r="S313" s="303"/>
      <c r="T313" s="303"/>
      <c r="U313" s="303"/>
      <c r="V313" s="303"/>
      <c r="W313" s="303"/>
      <c r="X313" s="303"/>
      <c r="Y313" s="303"/>
    </row>
    <row r="314" spans="1:25" ht="12.75">
      <c r="A314" s="303"/>
      <c r="B314" s="303"/>
      <c r="C314" s="303"/>
      <c r="D314" s="303"/>
      <c r="E314" s="303"/>
      <c r="F314" s="304"/>
      <c r="G314" s="303"/>
      <c r="H314" s="303"/>
      <c r="I314" s="303"/>
      <c r="J314" s="303"/>
      <c r="K314" s="303"/>
      <c r="L314" s="303"/>
      <c r="M314" s="303"/>
      <c r="N314" s="303"/>
      <c r="O314" s="303"/>
      <c r="P314" s="305"/>
      <c r="Q314" s="305"/>
      <c r="R314" s="303"/>
      <c r="S314" s="303"/>
      <c r="T314" s="303"/>
      <c r="U314" s="303"/>
      <c r="V314" s="303"/>
      <c r="W314" s="303"/>
      <c r="X314" s="303"/>
      <c r="Y314" s="303"/>
    </row>
    <row r="315" spans="1:25" ht="12.75">
      <c r="A315" s="303"/>
      <c r="B315" s="303"/>
      <c r="C315" s="303"/>
      <c r="D315" s="303"/>
      <c r="E315" s="303"/>
      <c r="F315" s="304"/>
      <c r="G315" s="303"/>
      <c r="H315" s="303"/>
      <c r="I315" s="303"/>
      <c r="J315" s="303"/>
      <c r="K315" s="303"/>
      <c r="L315" s="303"/>
      <c r="M315" s="303"/>
      <c r="N315" s="303"/>
      <c r="O315" s="303"/>
      <c r="P315" s="305"/>
      <c r="Q315" s="305"/>
      <c r="R315" s="303"/>
      <c r="S315" s="303"/>
      <c r="T315" s="303"/>
      <c r="U315" s="303"/>
      <c r="V315" s="303"/>
      <c r="W315" s="303"/>
      <c r="X315" s="303"/>
      <c r="Y315" s="303"/>
    </row>
    <row r="316" spans="1:25" ht="12.75">
      <c r="A316" s="303"/>
      <c r="B316" s="303"/>
      <c r="C316" s="303"/>
      <c r="D316" s="303"/>
      <c r="E316" s="303"/>
      <c r="F316" s="304"/>
      <c r="G316" s="303"/>
      <c r="H316" s="303"/>
      <c r="I316" s="303"/>
      <c r="J316" s="303"/>
      <c r="K316" s="303"/>
      <c r="L316" s="303"/>
      <c r="M316" s="303"/>
      <c r="N316" s="303"/>
      <c r="O316" s="303"/>
      <c r="P316" s="305"/>
      <c r="Q316" s="305"/>
      <c r="R316" s="303"/>
      <c r="S316" s="303"/>
      <c r="T316" s="303"/>
      <c r="U316" s="303"/>
      <c r="V316" s="303"/>
      <c r="W316" s="303"/>
      <c r="X316" s="303"/>
      <c r="Y316" s="303"/>
    </row>
    <row r="317" spans="1:25" ht="12.75">
      <c r="A317" s="303"/>
      <c r="B317" s="303"/>
      <c r="C317" s="303"/>
      <c r="D317" s="303"/>
      <c r="E317" s="303"/>
      <c r="F317" s="304"/>
      <c r="G317" s="303"/>
      <c r="H317" s="303"/>
      <c r="I317" s="303"/>
      <c r="J317" s="303"/>
      <c r="K317" s="303"/>
      <c r="L317" s="303"/>
      <c r="M317" s="303"/>
      <c r="N317" s="303"/>
      <c r="O317" s="303"/>
      <c r="P317" s="305"/>
      <c r="Q317" s="305"/>
      <c r="R317" s="303"/>
      <c r="S317" s="303"/>
      <c r="T317" s="303"/>
      <c r="U317" s="303"/>
      <c r="V317" s="303"/>
      <c r="W317" s="303"/>
      <c r="X317" s="303"/>
      <c r="Y317" s="303"/>
    </row>
    <row r="318" spans="1:25" ht="12.75">
      <c r="A318" s="303"/>
      <c r="B318" s="303"/>
      <c r="C318" s="303"/>
      <c r="D318" s="303"/>
      <c r="E318" s="303"/>
      <c r="F318" s="304"/>
      <c r="G318" s="303"/>
      <c r="H318" s="303"/>
      <c r="I318" s="303"/>
      <c r="J318" s="303"/>
      <c r="K318" s="303"/>
      <c r="L318" s="303"/>
      <c r="M318" s="303"/>
      <c r="N318" s="303"/>
      <c r="O318" s="303"/>
      <c r="P318" s="305"/>
      <c r="Q318" s="305"/>
      <c r="R318" s="303"/>
      <c r="S318" s="303"/>
      <c r="T318" s="303"/>
      <c r="U318" s="303"/>
      <c r="V318" s="303"/>
      <c r="W318" s="303"/>
      <c r="X318" s="303"/>
      <c r="Y318" s="303"/>
    </row>
    <row r="319" spans="1:25" ht="12.75">
      <c r="A319" s="303"/>
      <c r="B319" s="303"/>
      <c r="C319" s="303"/>
      <c r="D319" s="303"/>
      <c r="E319" s="303"/>
      <c r="F319" s="304"/>
      <c r="G319" s="303"/>
      <c r="H319" s="303"/>
      <c r="I319" s="303"/>
      <c r="J319" s="303"/>
      <c r="K319" s="303"/>
      <c r="L319" s="303"/>
      <c r="M319" s="303"/>
      <c r="N319" s="303"/>
      <c r="O319" s="303"/>
      <c r="P319" s="305"/>
      <c r="Q319" s="305"/>
      <c r="R319" s="303"/>
      <c r="S319" s="303"/>
      <c r="T319" s="303"/>
      <c r="U319" s="303"/>
      <c r="V319" s="303"/>
      <c r="W319" s="303"/>
      <c r="X319" s="303"/>
      <c r="Y319" s="303"/>
    </row>
    <row r="320" spans="1:25" ht="12.75">
      <c r="A320" s="303"/>
      <c r="B320" s="303"/>
      <c r="C320" s="303"/>
      <c r="D320" s="303"/>
      <c r="E320" s="303"/>
      <c r="F320" s="304"/>
      <c r="G320" s="303"/>
      <c r="H320" s="303"/>
      <c r="I320" s="303"/>
      <c r="J320" s="303"/>
      <c r="K320" s="303"/>
      <c r="L320" s="303"/>
      <c r="M320" s="303"/>
      <c r="N320" s="303"/>
      <c r="O320" s="303"/>
      <c r="P320" s="305"/>
      <c r="Q320" s="305"/>
      <c r="R320" s="303"/>
      <c r="S320" s="303"/>
      <c r="T320" s="303"/>
      <c r="U320" s="303"/>
      <c r="V320" s="303"/>
      <c r="W320" s="303"/>
      <c r="X320" s="303"/>
      <c r="Y320" s="303"/>
    </row>
    <row r="321" spans="1:25" ht="12.75">
      <c r="A321" s="303"/>
      <c r="B321" s="303"/>
      <c r="C321" s="303"/>
      <c r="D321" s="303"/>
      <c r="E321" s="303"/>
      <c r="F321" s="304"/>
      <c r="G321" s="303"/>
      <c r="H321" s="303"/>
      <c r="I321" s="303"/>
      <c r="J321" s="303"/>
      <c r="K321" s="303"/>
      <c r="L321" s="303"/>
      <c r="M321" s="303"/>
      <c r="N321" s="303"/>
      <c r="O321" s="303"/>
      <c r="P321" s="305"/>
      <c r="Q321" s="305"/>
      <c r="R321" s="303"/>
      <c r="S321" s="303"/>
      <c r="T321" s="303"/>
      <c r="U321" s="303"/>
      <c r="V321" s="303"/>
      <c r="W321" s="303"/>
      <c r="X321" s="303"/>
      <c r="Y321" s="303"/>
    </row>
    <row r="322" spans="1:25" ht="12.75">
      <c r="A322" s="303"/>
      <c r="B322" s="303"/>
      <c r="C322" s="303"/>
      <c r="D322" s="303"/>
      <c r="E322" s="303"/>
      <c r="F322" s="304"/>
      <c r="G322" s="303"/>
      <c r="H322" s="303"/>
      <c r="I322" s="303"/>
      <c r="J322" s="303"/>
      <c r="K322" s="303"/>
      <c r="L322" s="303"/>
      <c r="M322" s="303"/>
      <c r="N322" s="303"/>
      <c r="O322" s="303"/>
      <c r="P322" s="305"/>
      <c r="Q322" s="305"/>
      <c r="R322" s="303"/>
      <c r="S322" s="303"/>
      <c r="T322" s="303"/>
      <c r="U322" s="303"/>
      <c r="V322" s="303"/>
      <c r="W322" s="303"/>
      <c r="X322" s="303"/>
      <c r="Y322" s="303"/>
    </row>
    <row r="323" spans="1:25" ht="12.75">
      <c r="A323" s="303"/>
      <c r="B323" s="303"/>
      <c r="C323" s="303"/>
      <c r="D323" s="303"/>
      <c r="E323" s="303"/>
      <c r="F323" s="304"/>
      <c r="G323" s="303"/>
      <c r="H323" s="303"/>
      <c r="I323" s="303"/>
      <c r="J323" s="303"/>
      <c r="K323" s="303"/>
      <c r="L323" s="303"/>
      <c r="M323" s="303"/>
      <c r="N323" s="303"/>
      <c r="O323" s="303"/>
      <c r="P323" s="305"/>
      <c r="Q323" s="305"/>
      <c r="R323" s="303"/>
      <c r="S323" s="303"/>
      <c r="T323" s="303"/>
      <c r="U323" s="303"/>
      <c r="V323" s="303"/>
      <c r="W323" s="303"/>
      <c r="X323" s="303"/>
      <c r="Y323" s="303"/>
    </row>
    <row r="324" spans="1:25" ht="12.75">
      <c r="A324" s="303"/>
      <c r="B324" s="303"/>
      <c r="C324" s="303"/>
      <c r="D324" s="303"/>
      <c r="E324" s="303"/>
      <c r="F324" s="304"/>
      <c r="G324" s="303"/>
      <c r="H324" s="303"/>
      <c r="I324" s="303"/>
      <c r="J324" s="303"/>
      <c r="K324" s="303"/>
      <c r="L324" s="303"/>
      <c r="M324" s="303"/>
      <c r="N324" s="303"/>
      <c r="O324" s="303"/>
      <c r="P324" s="305"/>
      <c r="Q324" s="305"/>
      <c r="R324" s="303"/>
      <c r="S324" s="303"/>
      <c r="T324" s="303"/>
      <c r="U324" s="303"/>
      <c r="V324" s="303"/>
      <c r="W324" s="303"/>
      <c r="X324" s="303"/>
      <c r="Y324" s="303"/>
    </row>
    <row r="325" spans="1:25" ht="12.75">
      <c r="A325" s="303"/>
      <c r="B325" s="303"/>
      <c r="C325" s="303"/>
      <c r="D325" s="303"/>
      <c r="E325" s="303"/>
      <c r="F325" s="304"/>
      <c r="G325" s="303"/>
      <c r="H325" s="303"/>
      <c r="I325" s="303"/>
      <c r="J325" s="303"/>
      <c r="K325" s="303"/>
      <c r="L325" s="303"/>
      <c r="M325" s="303"/>
      <c r="N325" s="303"/>
      <c r="O325" s="303"/>
      <c r="P325" s="305"/>
      <c r="Q325" s="305"/>
      <c r="R325" s="303"/>
      <c r="S325" s="303"/>
      <c r="T325" s="303"/>
      <c r="U325" s="303"/>
      <c r="V325" s="303"/>
      <c r="W325" s="303"/>
      <c r="X325" s="303"/>
      <c r="Y325" s="303"/>
    </row>
    <row r="326" spans="1:25" ht="12.75">
      <c r="A326" s="303"/>
      <c r="B326" s="303"/>
      <c r="C326" s="303"/>
      <c r="D326" s="303"/>
      <c r="E326" s="303"/>
      <c r="F326" s="304"/>
      <c r="G326" s="303"/>
      <c r="H326" s="303"/>
      <c r="I326" s="303"/>
      <c r="J326" s="303"/>
      <c r="K326" s="303"/>
      <c r="L326" s="303"/>
      <c r="M326" s="303"/>
      <c r="N326" s="303"/>
      <c r="O326" s="303"/>
      <c r="P326" s="305"/>
      <c r="Q326" s="305"/>
      <c r="R326" s="303"/>
      <c r="S326" s="303"/>
      <c r="T326" s="303"/>
      <c r="U326" s="303"/>
      <c r="V326" s="303"/>
      <c r="W326" s="303"/>
      <c r="X326" s="303"/>
      <c r="Y326" s="303"/>
    </row>
    <row r="327" spans="1:25" ht="12.75">
      <c r="A327" s="303"/>
      <c r="B327" s="303"/>
      <c r="C327" s="303"/>
      <c r="D327" s="303"/>
      <c r="E327" s="303"/>
      <c r="F327" s="304"/>
      <c r="G327" s="303"/>
      <c r="H327" s="303"/>
      <c r="I327" s="303"/>
      <c r="J327" s="303"/>
      <c r="K327" s="303"/>
      <c r="L327" s="303"/>
      <c r="M327" s="303"/>
      <c r="N327" s="303"/>
      <c r="O327" s="303"/>
      <c r="P327" s="305"/>
      <c r="Q327" s="305"/>
      <c r="R327" s="303"/>
      <c r="S327" s="303"/>
      <c r="T327" s="303"/>
      <c r="U327" s="303"/>
      <c r="V327" s="303"/>
      <c r="W327" s="303"/>
      <c r="X327" s="303"/>
      <c r="Y327" s="303"/>
    </row>
    <row r="328" spans="1:25" ht="12.75">
      <c r="A328" s="303"/>
      <c r="B328" s="303"/>
      <c r="C328" s="303"/>
      <c r="D328" s="303"/>
      <c r="E328" s="303"/>
      <c r="F328" s="304"/>
      <c r="G328" s="303"/>
      <c r="H328" s="303"/>
      <c r="I328" s="303"/>
      <c r="J328" s="303"/>
      <c r="K328" s="303"/>
      <c r="L328" s="303"/>
      <c r="M328" s="303"/>
      <c r="N328" s="303"/>
      <c r="O328" s="303"/>
      <c r="P328" s="305"/>
      <c r="Q328" s="305"/>
      <c r="R328" s="303"/>
      <c r="S328" s="303"/>
      <c r="T328" s="303"/>
      <c r="U328" s="303"/>
      <c r="V328" s="303"/>
      <c r="W328" s="303"/>
      <c r="X328" s="303"/>
      <c r="Y328" s="303"/>
    </row>
    <row r="329" spans="1:25" ht="12.75">
      <c r="A329" s="303"/>
      <c r="B329" s="303"/>
      <c r="C329" s="303"/>
      <c r="D329" s="303"/>
      <c r="E329" s="303"/>
      <c r="F329" s="304"/>
      <c r="G329" s="303"/>
      <c r="H329" s="303"/>
      <c r="I329" s="303"/>
      <c r="J329" s="303"/>
      <c r="K329" s="303"/>
      <c r="L329" s="303"/>
      <c r="M329" s="303"/>
      <c r="N329" s="303"/>
      <c r="O329" s="303"/>
      <c r="P329" s="305"/>
      <c r="Q329" s="305"/>
      <c r="R329" s="303"/>
      <c r="S329" s="303"/>
      <c r="T329" s="303"/>
      <c r="U329" s="303"/>
      <c r="V329" s="303"/>
      <c r="W329" s="303"/>
      <c r="X329" s="303"/>
      <c r="Y329" s="303"/>
    </row>
    <row r="330" spans="1:25" ht="12.75">
      <c r="A330" s="303"/>
      <c r="B330" s="303"/>
      <c r="C330" s="303"/>
      <c r="D330" s="303"/>
      <c r="E330" s="303"/>
      <c r="F330" s="304"/>
      <c r="G330" s="303"/>
      <c r="H330" s="303"/>
      <c r="I330" s="303"/>
      <c r="J330" s="303"/>
      <c r="K330" s="303"/>
      <c r="L330" s="303"/>
      <c r="M330" s="303"/>
      <c r="N330" s="303"/>
      <c r="O330" s="303"/>
      <c r="P330" s="305"/>
      <c r="Q330" s="305"/>
      <c r="R330" s="303"/>
      <c r="S330" s="303"/>
      <c r="T330" s="303"/>
      <c r="U330" s="303"/>
      <c r="V330" s="303"/>
      <c r="W330" s="303"/>
      <c r="X330" s="303"/>
      <c r="Y330" s="303"/>
    </row>
    <row r="331" spans="1:25" ht="12.75">
      <c r="A331" s="303"/>
      <c r="B331" s="303"/>
      <c r="C331" s="303"/>
      <c r="D331" s="303"/>
      <c r="E331" s="303"/>
      <c r="F331" s="304"/>
      <c r="G331" s="303"/>
      <c r="H331" s="303"/>
      <c r="I331" s="303"/>
      <c r="J331" s="303"/>
      <c r="K331" s="303"/>
      <c r="L331" s="303"/>
      <c r="M331" s="303"/>
      <c r="N331" s="303"/>
      <c r="O331" s="303"/>
      <c r="P331" s="305"/>
      <c r="Q331" s="305"/>
      <c r="R331" s="303"/>
      <c r="S331" s="303"/>
      <c r="T331" s="303"/>
      <c r="U331" s="303"/>
      <c r="V331" s="303"/>
      <c r="W331" s="303"/>
      <c r="X331" s="303"/>
      <c r="Y331" s="303"/>
    </row>
    <row r="332" spans="1:25" ht="12.75">
      <c r="A332" s="303"/>
      <c r="B332" s="303"/>
      <c r="C332" s="303"/>
      <c r="D332" s="303"/>
      <c r="E332" s="303"/>
      <c r="F332" s="304"/>
      <c r="G332" s="303"/>
      <c r="H332" s="303"/>
      <c r="I332" s="303"/>
      <c r="J332" s="303"/>
      <c r="K332" s="303"/>
      <c r="L332" s="303"/>
      <c r="M332" s="303"/>
      <c r="N332" s="303"/>
      <c r="O332" s="303"/>
      <c r="P332" s="305"/>
      <c r="Q332" s="305"/>
      <c r="R332" s="303"/>
      <c r="S332" s="303"/>
      <c r="T332" s="303"/>
      <c r="U332" s="303"/>
      <c r="V332" s="303"/>
      <c r="W332" s="303"/>
      <c r="X332" s="303"/>
      <c r="Y332" s="303"/>
    </row>
    <row r="333" spans="1:25" ht="12.75">
      <c r="A333" s="303"/>
      <c r="B333" s="303"/>
      <c r="C333" s="303"/>
      <c r="D333" s="303"/>
      <c r="E333" s="303"/>
      <c r="F333" s="304"/>
      <c r="G333" s="303"/>
      <c r="H333" s="303"/>
      <c r="I333" s="303"/>
      <c r="J333" s="303"/>
      <c r="K333" s="303"/>
      <c r="L333" s="303"/>
      <c r="M333" s="303"/>
      <c r="N333" s="303"/>
      <c r="O333" s="303"/>
      <c r="P333" s="305"/>
      <c r="Q333" s="305"/>
      <c r="R333" s="303"/>
      <c r="S333" s="303"/>
      <c r="T333" s="303"/>
      <c r="U333" s="303"/>
      <c r="V333" s="303"/>
      <c r="W333" s="303"/>
      <c r="X333" s="303"/>
      <c r="Y333" s="303"/>
    </row>
    <row r="334" spans="1:25" ht="12.75">
      <c r="A334" s="303"/>
      <c r="B334" s="303"/>
      <c r="C334" s="303"/>
      <c r="D334" s="303"/>
      <c r="E334" s="303"/>
      <c r="F334" s="304"/>
      <c r="G334" s="303"/>
      <c r="H334" s="303"/>
      <c r="I334" s="303"/>
      <c r="J334" s="303"/>
      <c r="K334" s="303"/>
      <c r="L334" s="303"/>
      <c r="M334" s="303"/>
      <c r="N334" s="303"/>
      <c r="O334" s="303"/>
      <c r="P334" s="305"/>
      <c r="Q334" s="305"/>
      <c r="R334" s="303"/>
      <c r="S334" s="303"/>
      <c r="T334" s="303"/>
      <c r="U334" s="303"/>
      <c r="V334" s="303"/>
      <c r="W334" s="303"/>
      <c r="X334" s="303"/>
      <c r="Y334" s="303"/>
    </row>
    <row r="335" spans="1:25" ht="12.75">
      <c r="A335" s="303"/>
      <c r="B335" s="303"/>
      <c r="C335" s="303"/>
      <c r="D335" s="303"/>
      <c r="E335" s="303"/>
      <c r="F335" s="304"/>
      <c r="G335" s="303"/>
      <c r="H335" s="303"/>
      <c r="I335" s="303"/>
      <c r="J335" s="303"/>
      <c r="K335" s="303"/>
      <c r="L335" s="303"/>
      <c r="M335" s="303"/>
      <c r="N335" s="303"/>
      <c r="O335" s="303"/>
      <c r="P335" s="305"/>
      <c r="Q335" s="305"/>
      <c r="R335" s="303"/>
      <c r="S335" s="303"/>
      <c r="T335" s="303"/>
      <c r="U335" s="303"/>
      <c r="V335" s="303"/>
      <c r="W335" s="303"/>
      <c r="X335" s="303"/>
      <c r="Y335" s="303"/>
    </row>
    <row r="336" spans="1:25" ht="12.75">
      <c r="A336" s="303"/>
      <c r="B336" s="303"/>
      <c r="C336" s="303"/>
      <c r="D336" s="303"/>
      <c r="E336" s="303"/>
      <c r="F336" s="304"/>
      <c r="G336" s="303"/>
      <c r="H336" s="303"/>
      <c r="I336" s="303"/>
      <c r="J336" s="303"/>
      <c r="K336" s="303"/>
      <c r="L336" s="303"/>
      <c r="M336" s="303"/>
      <c r="N336" s="303"/>
      <c r="O336" s="303"/>
      <c r="P336" s="305"/>
      <c r="Q336" s="305"/>
      <c r="R336" s="303"/>
      <c r="S336" s="303"/>
      <c r="T336" s="303"/>
      <c r="U336" s="303"/>
      <c r="V336" s="303"/>
      <c r="W336" s="303"/>
      <c r="X336" s="303"/>
      <c r="Y336" s="303"/>
    </row>
    <row r="337" spans="1:25" ht="12.75">
      <c r="A337" s="303"/>
      <c r="B337" s="303"/>
      <c r="C337" s="303"/>
      <c r="D337" s="303"/>
      <c r="E337" s="303"/>
      <c r="F337" s="304"/>
      <c r="G337" s="303"/>
      <c r="H337" s="303"/>
      <c r="I337" s="303"/>
      <c r="J337" s="303"/>
      <c r="K337" s="303"/>
      <c r="L337" s="303"/>
      <c r="M337" s="303"/>
      <c r="N337" s="303"/>
      <c r="O337" s="303"/>
      <c r="P337" s="305"/>
      <c r="Q337" s="305"/>
      <c r="R337" s="303"/>
      <c r="S337" s="303"/>
      <c r="T337" s="303"/>
      <c r="U337" s="303"/>
      <c r="V337" s="303"/>
      <c r="W337" s="303"/>
      <c r="X337" s="303"/>
      <c r="Y337" s="303"/>
    </row>
    <row r="338" spans="1:25" ht="12.75">
      <c r="A338" s="303"/>
      <c r="B338" s="303"/>
      <c r="C338" s="303"/>
      <c r="D338" s="303"/>
      <c r="E338" s="303"/>
      <c r="F338" s="304"/>
      <c r="G338" s="303"/>
      <c r="H338" s="303"/>
      <c r="I338" s="303"/>
      <c r="J338" s="303"/>
      <c r="K338" s="303"/>
      <c r="L338" s="303"/>
      <c r="M338" s="303"/>
      <c r="N338" s="303"/>
      <c r="O338" s="303"/>
      <c r="P338" s="305"/>
      <c r="Q338" s="305"/>
      <c r="R338" s="303"/>
      <c r="S338" s="303"/>
      <c r="T338" s="303"/>
      <c r="U338" s="303"/>
      <c r="V338" s="303"/>
      <c r="W338" s="303"/>
      <c r="X338" s="303"/>
      <c r="Y338" s="303"/>
    </row>
    <row r="339" spans="1:25" ht="12.75">
      <c r="A339" s="303"/>
      <c r="B339" s="303"/>
      <c r="C339" s="303"/>
      <c r="D339" s="303"/>
      <c r="E339" s="303"/>
      <c r="F339" s="304"/>
      <c r="G339" s="303"/>
      <c r="H339" s="303"/>
      <c r="I339" s="303"/>
      <c r="J339" s="303"/>
      <c r="K339" s="303"/>
      <c r="L339" s="303"/>
      <c r="M339" s="303"/>
      <c r="N339" s="303"/>
      <c r="O339" s="303"/>
      <c r="P339" s="305"/>
      <c r="Q339" s="305"/>
      <c r="R339" s="303"/>
      <c r="S339" s="303"/>
      <c r="T339" s="303"/>
      <c r="U339" s="303"/>
      <c r="V339" s="303"/>
      <c r="W339" s="303"/>
      <c r="X339" s="303"/>
      <c r="Y339" s="303"/>
    </row>
    <row r="340" spans="1:25" ht="12.75">
      <c r="A340" s="303"/>
      <c r="B340" s="303"/>
      <c r="C340" s="303"/>
      <c r="D340" s="303"/>
      <c r="E340" s="303"/>
      <c r="F340" s="304"/>
      <c r="G340" s="303"/>
      <c r="H340" s="303"/>
      <c r="I340" s="303"/>
      <c r="J340" s="303"/>
      <c r="K340" s="303"/>
      <c r="L340" s="303"/>
      <c r="M340" s="303"/>
      <c r="N340" s="303"/>
      <c r="O340" s="303"/>
      <c r="P340" s="305"/>
      <c r="Q340" s="305"/>
      <c r="R340" s="303"/>
      <c r="S340" s="303"/>
      <c r="T340" s="303"/>
      <c r="U340" s="303"/>
      <c r="V340" s="303"/>
      <c r="W340" s="303"/>
      <c r="X340" s="303"/>
      <c r="Y340" s="303"/>
    </row>
    <row r="341" spans="1:25" ht="12.75">
      <c r="A341" s="303"/>
      <c r="B341" s="303"/>
      <c r="C341" s="303"/>
      <c r="D341" s="303"/>
      <c r="E341" s="303"/>
      <c r="F341" s="304"/>
      <c r="G341" s="303"/>
      <c r="H341" s="303"/>
      <c r="I341" s="303"/>
      <c r="J341" s="303"/>
      <c r="K341" s="303"/>
      <c r="L341" s="303"/>
      <c r="M341" s="303"/>
      <c r="N341" s="303"/>
      <c r="O341" s="303"/>
      <c r="P341" s="305"/>
      <c r="Q341" s="305"/>
      <c r="R341" s="303"/>
      <c r="S341" s="303"/>
      <c r="T341" s="303"/>
      <c r="U341" s="303"/>
      <c r="V341" s="303"/>
      <c r="W341" s="303"/>
      <c r="X341" s="303"/>
      <c r="Y341" s="303"/>
    </row>
    <row r="342" spans="1:25" ht="12.75">
      <c r="A342" s="303"/>
      <c r="B342" s="303"/>
      <c r="C342" s="303"/>
      <c r="D342" s="303"/>
      <c r="E342" s="303"/>
      <c r="F342" s="304"/>
      <c r="G342" s="303"/>
      <c r="H342" s="303"/>
      <c r="I342" s="303"/>
      <c r="J342" s="303"/>
      <c r="K342" s="303"/>
      <c r="L342" s="303"/>
      <c r="M342" s="303"/>
      <c r="N342" s="303"/>
      <c r="O342" s="303"/>
      <c r="P342" s="305"/>
      <c r="Q342" s="305"/>
      <c r="R342" s="303"/>
      <c r="S342" s="303"/>
      <c r="T342" s="303"/>
      <c r="U342" s="303"/>
      <c r="V342" s="303"/>
      <c r="W342" s="303"/>
      <c r="X342" s="303"/>
      <c r="Y342" s="303"/>
    </row>
    <row r="343" spans="1:25" ht="12.75">
      <c r="A343" s="303"/>
      <c r="B343" s="303"/>
      <c r="C343" s="303"/>
      <c r="D343" s="303"/>
      <c r="E343" s="303"/>
      <c r="F343" s="304"/>
      <c r="G343" s="303"/>
      <c r="H343" s="303"/>
      <c r="I343" s="303"/>
      <c r="J343" s="303"/>
      <c r="K343" s="303"/>
      <c r="L343" s="303"/>
      <c r="M343" s="303"/>
      <c r="N343" s="303"/>
      <c r="O343" s="303"/>
      <c r="P343" s="305"/>
      <c r="Q343" s="305"/>
      <c r="R343" s="303"/>
      <c r="S343" s="303"/>
      <c r="T343" s="303"/>
      <c r="U343" s="303"/>
      <c r="V343" s="303"/>
      <c r="W343" s="303"/>
      <c r="X343" s="303"/>
      <c r="Y343" s="303"/>
    </row>
    <row r="344" spans="1:25" ht="12.75">
      <c r="A344" s="303"/>
      <c r="B344" s="303"/>
      <c r="C344" s="303"/>
      <c r="D344" s="303"/>
      <c r="E344" s="303"/>
      <c r="F344" s="304"/>
      <c r="G344" s="303"/>
      <c r="H344" s="303"/>
      <c r="I344" s="303"/>
      <c r="J344" s="303"/>
      <c r="K344" s="303"/>
      <c r="L344" s="303"/>
      <c r="M344" s="303"/>
      <c r="N344" s="303"/>
      <c r="O344" s="303"/>
      <c r="P344" s="305"/>
      <c r="Q344" s="305"/>
      <c r="R344" s="303"/>
      <c r="S344" s="303"/>
      <c r="T344" s="303"/>
      <c r="U344" s="303"/>
      <c r="V344" s="303"/>
      <c r="W344" s="303"/>
      <c r="X344" s="303"/>
      <c r="Y344" s="303"/>
    </row>
    <row r="345" spans="1:25" ht="12.75">
      <c r="A345" s="303"/>
      <c r="B345" s="303"/>
      <c r="C345" s="303"/>
      <c r="D345" s="303"/>
      <c r="E345" s="303"/>
      <c r="F345" s="304"/>
      <c r="G345" s="303"/>
      <c r="H345" s="303"/>
      <c r="I345" s="303"/>
      <c r="J345" s="303"/>
      <c r="K345" s="303"/>
      <c r="L345" s="303"/>
      <c r="M345" s="303"/>
      <c r="N345" s="303"/>
      <c r="O345" s="303"/>
      <c r="P345" s="305"/>
      <c r="Q345" s="305"/>
      <c r="R345" s="303"/>
      <c r="S345" s="303"/>
      <c r="T345" s="303"/>
      <c r="U345" s="303"/>
      <c r="V345" s="303"/>
      <c r="W345" s="303"/>
      <c r="X345" s="303"/>
      <c r="Y345" s="303"/>
    </row>
    <row r="346" spans="1:25" ht="12.75">
      <c r="A346" s="303"/>
      <c r="B346" s="303"/>
      <c r="C346" s="303"/>
      <c r="D346" s="303"/>
      <c r="E346" s="303"/>
      <c r="F346" s="304"/>
      <c r="G346" s="303"/>
      <c r="H346" s="303"/>
      <c r="I346" s="303"/>
      <c r="J346" s="303"/>
      <c r="K346" s="303"/>
      <c r="L346" s="303"/>
      <c r="M346" s="303"/>
      <c r="N346" s="303"/>
      <c r="O346" s="303"/>
      <c r="P346" s="305"/>
      <c r="Q346" s="305"/>
      <c r="R346" s="303"/>
      <c r="S346" s="303"/>
      <c r="T346" s="303"/>
      <c r="U346" s="303"/>
      <c r="V346" s="303"/>
      <c r="W346" s="303"/>
      <c r="X346" s="303"/>
      <c r="Y346" s="303"/>
    </row>
    <row r="347" spans="1:25" ht="12.75">
      <c r="A347" s="303"/>
      <c r="B347" s="303"/>
      <c r="C347" s="303"/>
      <c r="D347" s="303"/>
      <c r="E347" s="303"/>
      <c r="F347" s="304"/>
      <c r="G347" s="303"/>
      <c r="H347" s="303"/>
      <c r="I347" s="303"/>
      <c r="J347" s="303"/>
      <c r="K347" s="303"/>
      <c r="L347" s="303"/>
      <c r="M347" s="303"/>
      <c r="N347" s="303"/>
      <c r="O347" s="303"/>
      <c r="P347" s="305"/>
      <c r="Q347" s="305"/>
      <c r="R347" s="303"/>
      <c r="S347" s="303"/>
      <c r="T347" s="303"/>
      <c r="U347" s="303"/>
      <c r="V347" s="303"/>
      <c r="W347" s="303"/>
      <c r="X347" s="303"/>
      <c r="Y347" s="303"/>
    </row>
    <row r="348" spans="1:25" ht="12.75">
      <c r="A348" s="303"/>
      <c r="B348" s="303"/>
      <c r="C348" s="303"/>
      <c r="D348" s="303"/>
      <c r="E348" s="303"/>
      <c r="F348" s="304"/>
      <c r="G348" s="303"/>
      <c r="H348" s="303"/>
      <c r="I348" s="303"/>
      <c r="J348" s="303"/>
      <c r="K348" s="303"/>
      <c r="L348" s="303"/>
      <c r="M348" s="303"/>
      <c r="N348" s="303"/>
      <c r="O348" s="303"/>
      <c r="P348" s="305"/>
      <c r="Q348" s="305"/>
      <c r="R348" s="303"/>
      <c r="S348" s="303"/>
      <c r="T348" s="303"/>
      <c r="U348" s="303"/>
      <c r="V348" s="303"/>
      <c r="W348" s="303"/>
      <c r="X348" s="303"/>
      <c r="Y348" s="303"/>
    </row>
    <row r="349" spans="1:25" ht="12.75">
      <c r="A349" s="303"/>
      <c r="B349" s="303"/>
      <c r="C349" s="303"/>
      <c r="D349" s="303"/>
      <c r="E349" s="303"/>
      <c r="F349" s="304"/>
      <c r="G349" s="303"/>
      <c r="H349" s="303"/>
      <c r="I349" s="303"/>
      <c r="J349" s="303"/>
      <c r="K349" s="303"/>
      <c r="L349" s="303"/>
      <c r="M349" s="303"/>
      <c r="N349" s="303"/>
      <c r="O349" s="303"/>
      <c r="P349" s="305"/>
      <c r="Q349" s="305"/>
      <c r="R349" s="303"/>
      <c r="S349" s="303"/>
      <c r="T349" s="303"/>
      <c r="U349" s="303"/>
      <c r="V349" s="303"/>
      <c r="W349" s="303"/>
      <c r="X349" s="303"/>
      <c r="Y349" s="303"/>
    </row>
    <row r="350" spans="1:25" ht="12.75">
      <c r="A350" s="303"/>
      <c r="B350" s="303"/>
      <c r="C350" s="303"/>
      <c r="D350" s="303"/>
      <c r="E350" s="303"/>
      <c r="F350" s="304"/>
      <c r="G350" s="303"/>
      <c r="H350" s="303"/>
      <c r="I350" s="303"/>
      <c r="J350" s="303"/>
      <c r="K350" s="303"/>
      <c r="L350" s="303"/>
      <c r="M350" s="303"/>
      <c r="N350" s="303"/>
      <c r="O350" s="303"/>
      <c r="P350" s="305"/>
      <c r="Q350" s="305"/>
      <c r="R350" s="303"/>
      <c r="S350" s="303"/>
      <c r="T350" s="303"/>
      <c r="U350" s="303"/>
      <c r="V350" s="303"/>
      <c r="W350" s="303"/>
      <c r="X350" s="303"/>
      <c r="Y350" s="303"/>
    </row>
    <row r="351" spans="1:25" ht="12.75">
      <c r="A351" s="303"/>
      <c r="B351" s="303"/>
      <c r="C351" s="303"/>
      <c r="D351" s="303"/>
      <c r="E351" s="303"/>
      <c r="F351" s="304"/>
      <c r="G351" s="303"/>
      <c r="H351" s="303"/>
      <c r="I351" s="303"/>
      <c r="J351" s="303"/>
      <c r="K351" s="303"/>
      <c r="L351" s="303"/>
      <c r="M351" s="303"/>
      <c r="N351" s="303"/>
      <c r="O351" s="303"/>
      <c r="P351" s="305"/>
      <c r="Q351" s="305"/>
      <c r="R351" s="303"/>
      <c r="S351" s="303"/>
      <c r="T351" s="303"/>
      <c r="U351" s="303"/>
      <c r="V351" s="303"/>
      <c r="W351" s="303"/>
      <c r="X351" s="303"/>
      <c r="Y351" s="303"/>
    </row>
    <row r="352" spans="1:25" ht="12.75">
      <c r="A352" s="303"/>
      <c r="B352" s="303"/>
      <c r="C352" s="303"/>
      <c r="D352" s="303"/>
      <c r="E352" s="303"/>
      <c r="F352" s="304"/>
      <c r="G352" s="303"/>
      <c r="H352" s="303"/>
      <c r="I352" s="303"/>
      <c r="J352" s="303"/>
      <c r="K352" s="303"/>
      <c r="L352" s="303"/>
      <c r="M352" s="303"/>
      <c r="N352" s="303"/>
      <c r="O352" s="303"/>
      <c r="P352" s="305"/>
      <c r="Q352" s="305"/>
      <c r="R352" s="303"/>
      <c r="S352" s="303"/>
      <c r="T352" s="303"/>
      <c r="U352" s="303"/>
      <c r="V352" s="303"/>
      <c r="W352" s="303"/>
      <c r="X352" s="303"/>
      <c r="Y352" s="303"/>
    </row>
    <row r="353" spans="1:25" ht="12.75">
      <c r="A353" s="303"/>
      <c r="B353" s="303"/>
      <c r="C353" s="303"/>
      <c r="D353" s="303"/>
      <c r="E353" s="303"/>
      <c r="F353" s="304"/>
      <c r="G353" s="303"/>
      <c r="H353" s="303"/>
      <c r="I353" s="303"/>
      <c r="J353" s="303"/>
      <c r="K353" s="303"/>
      <c r="L353" s="303"/>
      <c r="M353" s="303"/>
      <c r="N353" s="303"/>
      <c r="O353" s="303"/>
      <c r="P353" s="305"/>
      <c r="Q353" s="305"/>
      <c r="R353" s="303"/>
      <c r="S353" s="303"/>
      <c r="T353" s="303"/>
      <c r="U353" s="303"/>
      <c r="V353" s="303"/>
      <c r="W353" s="303"/>
      <c r="X353" s="303"/>
      <c r="Y353" s="303"/>
    </row>
    <row r="354" spans="1:25" ht="12.75">
      <c r="A354" s="303"/>
      <c r="B354" s="303"/>
      <c r="C354" s="303"/>
      <c r="D354" s="303"/>
      <c r="E354" s="303"/>
      <c r="F354" s="304"/>
      <c r="G354" s="303"/>
      <c r="H354" s="303"/>
      <c r="I354" s="303"/>
      <c r="J354" s="303"/>
      <c r="K354" s="303"/>
      <c r="L354" s="303"/>
      <c r="M354" s="303"/>
      <c r="N354" s="303"/>
      <c r="O354" s="303"/>
      <c r="P354" s="305"/>
      <c r="Q354" s="305"/>
      <c r="R354" s="303"/>
      <c r="S354" s="303"/>
      <c r="T354" s="303"/>
      <c r="U354" s="303"/>
      <c r="V354" s="303"/>
      <c r="W354" s="303"/>
      <c r="X354" s="303"/>
      <c r="Y354" s="303"/>
    </row>
    <row r="355" spans="1:25" ht="12.75">
      <c r="A355" s="303"/>
      <c r="B355" s="303"/>
      <c r="C355" s="303"/>
      <c r="D355" s="303"/>
      <c r="E355" s="303"/>
      <c r="F355" s="304"/>
      <c r="G355" s="303"/>
      <c r="H355" s="303"/>
      <c r="I355" s="303"/>
      <c r="J355" s="303"/>
      <c r="K355" s="303"/>
      <c r="L355" s="303"/>
      <c r="M355" s="303"/>
      <c r="N355" s="303"/>
      <c r="O355" s="303"/>
      <c r="P355" s="305"/>
      <c r="Q355" s="305"/>
      <c r="R355" s="303"/>
      <c r="S355" s="303"/>
      <c r="T355" s="303"/>
      <c r="U355" s="303"/>
      <c r="V355" s="303"/>
      <c r="W355" s="303"/>
      <c r="X355" s="303"/>
      <c r="Y355" s="303"/>
    </row>
    <row r="356" spans="1:25" ht="12.75">
      <c r="A356" s="303"/>
      <c r="B356" s="303"/>
      <c r="C356" s="303"/>
      <c r="D356" s="303"/>
      <c r="E356" s="303"/>
      <c r="F356" s="304"/>
      <c r="G356" s="303"/>
      <c r="H356" s="303"/>
      <c r="I356" s="303"/>
      <c r="J356" s="303"/>
      <c r="K356" s="303"/>
      <c r="L356" s="303"/>
      <c r="M356" s="303"/>
      <c r="N356" s="303"/>
      <c r="O356" s="303"/>
      <c r="P356" s="305"/>
      <c r="Q356" s="305"/>
      <c r="R356" s="303"/>
      <c r="S356" s="303"/>
      <c r="T356" s="303"/>
      <c r="U356" s="303"/>
      <c r="V356" s="303"/>
      <c r="W356" s="303"/>
      <c r="X356" s="303"/>
      <c r="Y356" s="303"/>
    </row>
    <row r="357" spans="1:25" ht="12.75">
      <c r="A357" s="303"/>
      <c r="B357" s="303"/>
      <c r="C357" s="303"/>
      <c r="D357" s="303"/>
      <c r="E357" s="303"/>
      <c r="F357" s="304"/>
      <c r="G357" s="303"/>
      <c r="H357" s="303"/>
      <c r="I357" s="303"/>
      <c r="J357" s="303"/>
      <c r="K357" s="303"/>
      <c r="L357" s="303"/>
      <c r="M357" s="303"/>
      <c r="N357" s="303"/>
      <c r="O357" s="303"/>
      <c r="P357" s="305"/>
      <c r="Q357" s="305"/>
      <c r="R357" s="303"/>
      <c r="S357" s="303"/>
      <c r="T357" s="303"/>
      <c r="U357" s="303"/>
      <c r="V357" s="303"/>
      <c r="W357" s="303"/>
      <c r="X357" s="303"/>
      <c r="Y357" s="303"/>
    </row>
    <row r="358" spans="1:25" ht="12.75">
      <c r="A358" s="303"/>
      <c r="B358" s="303"/>
      <c r="C358" s="303"/>
      <c r="D358" s="303"/>
      <c r="E358" s="303"/>
      <c r="F358" s="304"/>
      <c r="G358" s="303"/>
      <c r="H358" s="303"/>
      <c r="I358" s="303"/>
      <c r="J358" s="303"/>
      <c r="K358" s="303"/>
      <c r="L358" s="303"/>
      <c r="M358" s="303"/>
      <c r="N358" s="303"/>
      <c r="O358" s="303"/>
      <c r="P358" s="305"/>
      <c r="Q358" s="305"/>
      <c r="R358" s="303"/>
      <c r="S358" s="303"/>
      <c r="T358" s="303"/>
      <c r="U358" s="303"/>
      <c r="V358" s="303"/>
      <c r="W358" s="303"/>
      <c r="X358" s="303"/>
      <c r="Y358" s="303"/>
    </row>
    <row r="359" spans="1:25" ht="12.75">
      <c r="A359" s="303"/>
      <c r="B359" s="303"/>
      <c r="C359" s="303"/>
      <c r="D359" s="303"/>
      <c r="E359" s="303"/>
      <c r="F359" s="304"/>
      <c r="G359" s="303"/>
      <c r="H359" s="303"/>
      <c r="I359" s="303"/>
      <c r="J359" s="303"/>
      <c r="K359" s="303"/>
      <c r="L359" s="303"/>
      <c r="M359" s="303"/>
      <c r="N359" s="303"/>
      <c r="O359" s="303"/>
      <c r="P359" s="305"/>
      <c r="Q359" s="305"/>
      <c r="R359" s="303"/>
      <c r="S359" s="303"/>
      <c r="T359" s="303"/>
      <c r="U359" s="303"/>
      <c r="V359" s="303"/>
      <c r="W359" s="303"/>
      <c r="X359" s="303"/>
      <c r="Y359" s="303"/>
    </row>
    <row r="360" spans="1:25" ht="12.75">
      <c r="A360" s="303"/>
      <c r="B360" s="303"/>
      <c r="C360" s="303"/>
      <c r="D360" s="303"/>
      <c r="E360" s="303"/>
      <c r="F360" s="304"/>
      <c r="G360" s="303"/>
      <c r="H360" s="303"/>
      <c r="I360" s="303"/>
      <c r="J360" s="303"/>
      <c r="K360" s="303"/>
      <c r="L360" s="303"/>
      <c r="M360" s="303"/>
      <c r="N360" s="303"/>
      <c r="O360" s="303"/>
      <c r="P360" s="305"/>
      <c r="Q360" s="305"/>
      <c r="R360" s="303"/>
      <c r="S360" s="303"/>
      <c r="T360" s="303"/>
      <c r="U360" s="303"/>
      <c r="V360" s="303"/>
      <c r="W360" s="303"/>
      <c r="X360" s="303"/>
      <c r="Y360" s="303"/>
    </row>
    <row r="361" spans="1:25" ht="12.75">
      <c r="A361" s="303"/>
      <c r="B361" s="303"/>
      <c r="C361" s="303"/>
      <c r="D361" s="303"/>
      <c r="E361" s="303"/>
      <c r="F361" s="304"/>
      <c r="G361" s="303"/>
      <c r="H361" s="303"/>
      <c r="I361" s="303"/>
      <c r="J361" s="303"/>
      <c r="K361" s="303"/>
      <c r="L361" s="303"/>
      <c r="M361" s="303"/>
      <c r="N361" s="303"/>
      <c r="O361" s="303"/>
      <c r="P361" s="305"/>
      <c r="Q361" s="305"/>
      <c r="R361" s="303"/>
      <c r="S361" s="303"/>
      <c r="T361" s="303"/>
      <c r="U361" s="303"/>
      <c r="V361" s="303"/>
      <c r="W361" s="303"/>
      <c r="X361" s="303"/>
      <c r="Y361" s="303"/>
    </row>
    <row r="362" spans="1:25" ht="12.75">
      <c r="A362" s="303"/>
      <c r="B362" s="303"/>
      <c r="C362" s="303"/>
      <c r="D362" s="303"/>
      <c r="E362" s="303"/>
      <c r="F362" s="304"/>
      <c r="G362" s="303"/>
      <c r="H362" s="303"/>
      <c r="I362" s="303"/>
      <c r="J362" s="303"/>
      <c r="K362" s="303"/>
      <c r="L362" s="303"/>
      <c r="M362" s="303"/>
      <c r="N362" s="303"/>
      <c r="O362" s="303"/>
      <c r="P362" s="305"/>
      <c r="Q362" s="305"/>
      <c r="R362" s="303"/>
      <c r="S362" s="303"/>
      <c r="T362" s="303"/>
      <c r="U362" s="303"/>
      <c r="V362" s="303"/>
      <c r="W362" s="303"/>
      <c r="X362" s="303"/>
      <c r="Y362" s="303"/>
    </row>
    <row r="363" spans="1:25" ht="12.75">
      <c r="A363" s="303"/>
      <c r="B363" s="303"/>
      <c r="C363" s="303"/>
      <c r="D363" s="303"/>
      <c r="E363" s="303"/>
      <c r="F363" s="304"/>
      <c r="G363" s="303"/>
      <c r="H363" s="303"/>
      <c r="I363" s="303"/>
      <c r="J363" s="303"/>
      <c r="K363" s="303"/>
      <c r="L363" s="303"/>
      <c r="M363" s="303"/>
      <c r="N363" s="303"/>
      <c r="O363" s="303"/>
      <c r="P363" s="305"/>
      <c r="Q363" s="305"/>
      <c r="R363" s="303"/>
      <c r="S363" s="303"/>
      <c r="T363" s="303"/>
      <c r="U363" s="303"/>
      <c r="V363" s="303"/>
      <c r="W363" s="303"/>
      <c r="X363" s="303"/>
      <c r="Y363" s="303"/>
    </row>
    <row r="364" spans="1:25" ht="12.75">
      <c r="A364" s="303"/>
      <c r="B364" s="303"/>
      <c r="C364" s="303"/>
      <c r="D364" s="303"/>
      <c r="E364" s="303"/>
      <c r="F364" s="304"/>
      <c r="G364" s="303"/>
      <c r="H364" s="303"/>
      <c r="I364" s="303"/>
      <c r="J364" s="303"/>
      <c r="K364" s="303"/>
      <c r="L364" s="303"/>
      <c r="M364" s="303"/>
      <c r="N364" s="303"/>
      <c r="O364" s="303"/>
      <c r="P364" s="305"/>
      <c r="Q364" s="305"/>
      <c r="R364" s="303"/>
      <c r="S364" s="303"/>
      <c r="T364" s="303"/>
      <c r="U364" s="303"/>
      <c r="V364" s="303"/>
      <c r="W364" s="303"/>
      <c r="X364" s="303"/>
      <c r="Y364" s="303"/>
    </row>
    <row r="365" spans="1:25" ht="12.75">
      <c r="A365" s="303"/>
      <c r="B365" s="303"/>
      <c r="C365" s="303"/>
      <c r="D365" s="303"/>
      <c r="E365" s="303"/>
      <c r="F365" s="304"/>
      <c r="G365" s="303"/>
      <c r="H365" s="303"/>
      <c r="I365" s="303"/>
      <c r="J365" s="303"/>
      <c r="K365" s="303"/>
      <c r="L365" s="303"/>
      <c r="M365" s="303"/>
      <c r="N365" s="303"/>
      <c r="O365" s="303"/>
      <c r="P365" s="305"/>
      <c r="Q365" s="305"/>
      <c r="R365" s="303"/>
      <c r="S365" s="303"/>
      <c r="T365" s="303"/>
      <c r="U365" s="303"/>
      <c r="V365" s="303"/>
      <c r="W365" s="303"/>
      <c r="X365" s="303"/>
      <c r="Y365" s="303"/>
    </row>
    <row r="366" spans="1:25" ht="12.75">
      <c r="A366" s="303"/>
      <c r="B366" s="303"/>
      <c r="C366" s="303"/>
      <c r="D366" s="303"/>
      <c r="E366" s="303"/>
      <c r="F366" s="304"/>
      <c r="G366" s="303"/>
      <c r="H366" s="303"/>
      <c r="I366" s="303"/>
      <c r="J366" s="303"/>
      <c r="K366" s="303"/>
      <c r="L366" s="303"/>
      <c r="M366" s="303"/>
      <c r="N366" s="303"/>
      <c r="O366" s="303"/>
      <c r="P366" s="305"/>
      <c r="Q366" s="305"/>
      <c r="R366" s="303"/>
      <c r="S366" s="303"/>
      <c r="T366" s="303"/>
      <c r="U366" s="303"/>
      <c r="V366" s="303"/>
      <c r="W366" s="303"/>
      <c r="X366" s="303"/>
      <c r="Y366" s="303"/>
    </row>
    <row r="367" spans="1:25" ht="12.75">
      <c r="A367" s="303"/>
      <c r="B367" s="303"/>
      <c r="C367" s="303"/>
      <c r="D367" s="303"/>
      <c r="E367" s="303"/>
      <c r="F367" s="304"/>
      <c r="G367" s="303"/>
      <c r="H367" s="303"/>
      <c r="I367" s="303"/>
      <c r="J367" s="303"/>
      <c r="K367" s="303"/>
      <c r="L367" s="303"/>
      <c r="M367" s="303"/>
      <c r="N367" s="303"/>
      <c r="O367" s="303"/>
      <c r="P367" s="305"/>
      <c r="Q367" s="305"/>
      <c r="R367" s="303"/>
      <c r="S367" s="303"/>
      <c r="T367" s="303"/>
      <c r="U367" s="303"/>
      <c r="V367" s="303"/>
      <c r="W367" s="303"/>
      <c r="X367" s="303"/>
      <c r="Y367" s="303"/>
    </row>
    <row r="368" spans="1:25" ht="12.75">
      <c r="A368" s="303"/>
      <c r="B368" s="303"/>
      <c r="C368" s="303"/>
      <c r="D368" s="303"/>
      <c r="E368" s="303"/>
      <c r="F368" s="304"/>
      <c r="G368" s="303"/>
      <c r="H368" s="303"/>
      <c r="I368" s="303"/>
      <c r="J368" s="303"/>
      <c r="K368" s="303"/>
      <c r="L368" s="303"/>
      <c r="M368" s="303"/>
      <c r="N368" s="303"/>
      <c r="O368" s="303"/>
      <c r="P368" s="305"/>
      <c r="Q368" s="305"/>
      <c r="R368" s="303"/>
      <c r="S368" s="303"/>
      <c r="T368" s="303"/>
      <c r="U368" s="303"/>
      <c r="V368" s="303"/>
      <c r="W368" s="303"/>
      <c r="X368" s="303"/>
      <c r="Y368" s="303"/>
    </row>
    <row r="369" spans="1:25" ht="12.75">
      <c r="A369" s="303"/>
      <c r="B369" s="303"/>
      <c r="C369" s="303"/>
      <c r="D369" s="303"/>
      <c r="E369" s="303"/>
      <c r="F369" s="304"/>
      <c r="G369" s="303"/>
      <c r="H369" s="303"/>
      <c r="I369" s="303"/>
      <c r="J369" s="303"/>
      <c r="K369" s="303"/>
      <c r="L369" s="303"/>
      <c r="M369" s="303"/>
      <c r="N369" s="303"/>
      <c r="O369" s="303"/>
      <c r="P369" s="305"/>
      <c r="Q369" s="305"/>
      <c r="R369" s="303"/>
      <c r="S369" s="303"/>
      <c r="T369" s="303"/>
      <c r="U369" s="303"/>
      <c r="V369" s="303"/>
      <c r="W369" s="303"/>
      <c r="X369" s="303"/>
      <c r="Y369" s="303"/>
    </row>
    <row r="370" spans="1:25" ht="12.75">
      <c r="A370" s="303"/>
      <c r="B370" s="303"/>
      <c r="C370" s="303"/>
      <c r="D370" s="303"/>
      <c r="E370" s="303"/>
      <c r="F370" s="304"/>
      <c r="G370" s="303"/>
      <c r="H370" s="303"/>
      <c r="I370" s="303"/>
      <c r="J370" s="303"/>
      <c r="K370" s="303"/>
      <c r="L370" s="303"/>
      <c r="M370" s="303"/>
      <c r="N370" s="303"/>
      <c r="O370" s="303"/>
      <c r="P370" s="305"/>
      <c r="Q370" s="305"/>
      <c r="R370" s="303"/>
      <c r="S370" s="303"/>
      <c r="T370" s="303"/>
      <c r="U370" s="303"/>
      <c r="V370" s="303"/>
      <c r="W370" s="303"/>
      <c r="X370" s="303"/>
      <c r="Y370" s="303"/>
    </row>
    <row r="371" spans="1:25" ht="12.75">
      <c r="A371" s="303"/>
      <c r="B371" s="303"/>
      <c r="C371" s="303"/>
      <c r="D371" s="303"/>
      <c r="E371" s="303"/>
      <c r="F371" s="304"/>
      <c r="G371" s="303"/>
      <c r="H371" s="303"/>
      <c r="I371" s="303"/>
      <c r="J371" s="303"/>
      <c r="K371" s="303"/>
      <c r="L371" s="303"/>
      <c r="M371" s="303"/>
      <c r="N371" s="303"/>
      <c r="O371" s="303"/>
      <c r="P371" s="305"/>
      <c r="Q371" s="305"/>
      <c r="R371" s="303"/>
      <c r="S371" s="303"/>
      <c r="T371" s="303"/>
      <c r="U371" s="303"/>
      <c r="V371" s="303"/>
      <c r="W371" s="303"/>
      <c r="X371" s="303"/>
      <c r="Y371" s="303"/>
    </row>
    <row r="372" spans="1:25" ht="12.75">
      <c r="A372" s="303"/>
      <c r="B372" s="303"/>
      <c r="C372" s="303"/>
      <c r="D372" s="303"/>
      <c r="E372" s="303"/>
      <c r="F372" s="304"/>
      <c r="G372" s="303"/>
      <c r="H372" s="303"/>
      <c r="I372" s="303"/>
      <c r="J372" s="303"/>
      <c r="K372" s="303"/>
      <c r="L372" s="303"/>
      <c r="M372" s="303"/>
      <c r="N372" s="303"/>
      <c r="O372" s="303"/>
      <c r="P372" s="305"/>
      <c r="Q372" s="305"/>
      <c r="R372" s="303"/>
      <c r="S372" s="303"/>
      <c r="T372" s="303"/>
      <c r="U372" s="303"/>
      <c r="V372" s="303"/>
      <c r="W372" s="303"/>
      <c r="X372" s="303"/>
      <c r="Y372" s="303"/>
    </row>
    <row r="373" spans="1:25" ht="12.75">
      <c r="A373" s="303"/>
      <c r="B373" s="303"/>
      <c r="C373" s="303"/>
      <c r="D373" s="303"/>
      <c r="E373" s="303"/>
      <c r="F373" s="304"/>
      <c r="G373" s="303"/>
      <c r="H373" s="303"/>
      <c r="I373" s="303"/>
      <c r="J373" s="303"/>
      <c r="K373" s="303"/>
      <c r="L373" s="303"/>
      <c r="M373" s="303"/>
      <c r="N373" s="303"/>
      <c r="O373" s="303"/>
      <c r="P373" s="305"/>
      <c r="Q373" s="305"/>
      <c r="R373" s="303"/>
      <c r="S373" s="303"/>
      <c r="T373" s="303"/>
      <c r="U373" s="303"/>
      <c r="V373" s="303"/>
      <c r="W373" s="303"/>
      <c r="X373" s="303"/>
      <c r="Y373" s="303"/>
    </row>
    <row r="374" spans="1:25" ht="12.75">
      <c r="A374" s="303"/>
      <c r="B374" s="303"/>
      <c r="C374" s="303"/>
      <c r="D374" s="303"/>
      <c r="E374" s="303"/>
      <c r="F374" s="304"/>
      <c r="G374" s="303"/>
      <c r="H374" s="303"/>
      <c r="I374" s="303"/>
      <c r="J374" s="303"/>
      <c r="K374" s="303"/>
      <c r="L374" s="303"/>
      <c r="M374" s="303"/>
      <c r="N374" s="303"/>
      <c r="O374" s="303"/>
      <c r="P374" s="305"/>
      <c r="Q374" s="305"/>
      <c r="R374" s="303"/>
      <c r="S374" s="303"/>
      <c r="T374" s="303"/>
      <c r="U374" s="303"/>
      <c r="V374" s="303"/>
      <c r="W374" s="303"/>
      <c r="X374" s="303"/>
      <c r="Y374" s="303"/>
    </row>
    <row r="375" spans="1:25" ht="12.75">
      <c r="A375" s="303"/>
      <c r="B375" s="303"/>
      <c r="C375" s="303"/>
      <c r="D375" s="303"/>
      <c r="E375" s="303"/>
      <c r="F375" s="304"/>
      <c r="G375" s="303"/>
      <c r="H375" s="303"/>
      <c r="I375" s="303"/>
      <c r="J375" s="303"/>
      <c r="K375" s="303"/>
      <c r="L375" s="303"/>
      <c r="M375" s="303"/>
      <c r="N375" s="303"/>
      <c r="O375" s="303"/>
      <c r="P375" s="305"/>
      <c r="Q375" s="305"/>
      <c r="R375" s="303"/>
      <c r="S375" s="303"/>
      <c r="T375" s="303"/>
      <c r="U375" s="303"/>
      <c r="V375" s="303"/>
      <c r="W375" s="303"/>
      <c r="X375" s="303"/>
      <c r="Y375" s="303"/>
    </row>
    <row r="376" spans="1:25" ht="12.75">
      <c r="A376" s="303"/>
      <c r="B376" s="303"/>
      <c r="C376" s="303"/>
      <c r="D376" s="303"/>
      <c r="E376" s="303"/>
      <c r="F376" s="304"/>
      <c r="G376" s="303"/>
      <c r="H376" s="303"/>
      <c r="I376" s="303"/>
      <c r="J376" s="303"/>
      <c r="K376" s="303"/>
      <c r="L376" s="303"/>
      <c r="M376" s="303"/>
      <c r="N376" s="303"/>
      <c r="O376" s="303"/>
      <c r="P376" s="305"/>
      <c r="Q376" s="305"/>
      <c r="R376" s="303"/>
      <c r="S376" s="303"/>
      <c r="T376" s="303"/>
      <c r="U376" s="303"/>
      <c r="V376" s="303"/>
      <c r="W376" s="303"/>
      <c r="X376" s="303"/>
      <c r="Y376" s="303"/>
    </row>
    <row r="377" spans="1:25" ht="12.75">
      <c r="A377" s="303"/>
      <c r="B377" s="303"/>
      <c r="C377" s="303"/>
      <c r="D377" s="303"/>
      <c r="E377" s="303"/>
      <c r="F377" s="304"/>
      <c r="G377" s="303"/>
      <c r="H377" s="303"/>
      <c r="I377" s="303"/>
      <c r="J377" s="303"/>
      <c r="K377" s="303"/>
      <c r="L377" s="303"/>
      <c r="M377" s="303"/>
      <c r="N377" s="303"/>
      <c r="O377" s="303"/>
      <c r="P377" s="305"/>
      <c r="Q377" s="305"/>
      <c r="R377" s="303"/>
      <c r="S377" s="303"/>
      <c r="T377" s="303"/>
      <c r="U377" s="303"/>
      <c r="V377" s="303"/>
      <c r="W377" s="303"/>
      <c r="X377" s="303"/>
      <c r="Y377" s="303"/>
    </row>
    <row r="378" spans="1:25" ht="12.75">
      <c r="A378" s="303"/>
      <c r="B378" s="303"/>
      <c r="C378" s="303"/>
      <c r="D378" s="303"/>
      <c r="E378" s="303"/>
      <c r="F378" s="304"/>
      <c r="G378" s="303"/>
      <c r="H378" s="303"/>
      <c r="I378" s="303"/>
      <c r="J378" s="303"/>
      <c r="K378" s="303"/>
      <c r="L378" s="303"/>
      <c r="M378" s="303"/>
      <c r="N378" s="303"/>
      <c r="O378" s="303"/>
      <c r="P378" s="305"/>
      <c r="Q378" s="305"/>
      <c r="R378" s="303"/>
      <c r="S378" s="303"/>
      <c r="T378" s="303"/>
      <c r="U378" s="303"/>
      <c r="V378" s="303"/>
      <c r="W378" s="303"/>
      <c r="X378" s="303"/>
      <c r="Y378" s="303"/>
    </row>
    <row r="379" spans="1:25" ht="12.75">
      <c r="A379" s="303"/>
      <c r="B379" s="303"/>
      <c r="C379" s="303"/>
      <c r="D379" s="303"/>
      <c r="E379" s="303"/>
      <c r="F379" s="304"/>
      <c r="G379" s="303"/>
      <c r="H379" s="303"/>
      <c r="I379" s="303"/>
      <c r="J379" s="303"/>
      <c r="K379" s="303"/>
      <c r="L379" s="303"/>
      <c r="M379" s="303"/>
      <c r="N379" s="303"/>
      <c r="O379" s="303"/>
      <c r="P379" s="305"/>
      <c r="Q379" s="305"/>
      <c r="R379" s="303"/>
      <c r="S379" s="303"/>
      <c r="T379" s="303"/>
      <c r="U379" s="303"/>
      <c r="V379" s="303"/>
      <c r="W379" s="303"/>
      <c r="X379" s="303"/>
      <c r="Y379" s="303"/>
    </row>
    <row r="380" spans="1:25" ht="12.75">
      <c r="A380" s="303"/>
      <c r="B380" s="303"/>
      <c r="C380" s="303"/>
      <c r="D380" s="303"/>
      <c r="E380" s="303"/>
      <c r="F380" s="304"/>
      <c r="G380" s="303"/>
      <c r="H380" s="303"/>
      <c r="I380" s="303"/>
      <c r="J380" s="303"/>
      <c r="K380" s="303"/>
      <c r="L380" s="303"/>
      <c r="M380" s="303"/>
      <c r="N380" s="303"/>
      <c r="O380" s="303"/>
      <c r="P380" s="305"/>
      <c r="Q380" s="305"/>
      <c r="R380" s="303"/>
      <c r="S380" s="303"/>
      <c r="T380" s="303"/>
      <c r="U380" s="303"/>
      <c r="V380" s="303"/>
      <c r="W380" s="303"/>
      <c r="X380" s="303"/>
      <c r="Y380" s="303"/>
    </row>
    <row r="381" spans="1:25" ht="12.75">
      <c r="A381" s="303"/>
      <c r="B381" s="303"/>
      <c r="C381" s="303"/>
      <c r="D381" s="303"/>
      <c r="E381" s="303"/>
      <c r="F381" s="304"/>
      <c r="G381" s="303"/>
      <c r="H381" s="303"/>
      <c r="I381" s="303"/>
      <c r="J381" s="303"/>
      <c r="K381" s="303"/>
      <c r="L381" s="303"/>
      <c r="M381" s="303"/>
      <c r="N381" s="303"/>
      <c r="O381" s="303"/>
      <c r="P381" s="305"/>
      <c r="Q381" s="305"/>
      <c r="R381" s="303"/>
      <c r="S381" s="303"/>
      <c r="T381" s="303"/>
      <c r="U381" s="303"/>
      <c r="V381" s="303"/>
      <c r="W381" s="303"/>
      <c r="X381" s="303"/>
      <c r="Y381" s="303"/>
    </row>
    <row r="382" spans="1:25" ht="12.75">
      <c r="A382" s="303"/>
      <c r="B382" s="303"/>
      <c r="C382" s="303"/>
      <c r="D382" s="303"/>
      <c r="E382" s="303"/>
      <c r="F382" s="304"/>
      <c r="G382" s="303"/>
      <c r="H382" s="303"/>
      <c r="I382" s="303"/>
      <c r="J382" s="303"/>
      <c r="K382" s="303"/>
      <c r="L382" s="303"/>
      <c r="M382" s="303"/>
      <c r="N382" s="303"/>
      <c r="O382" s="303"/>
      <c r="P382" s="305"/>
      <c r="Q382" s="305"/>
      <c r="R382" s="303"/>
      <c r="S382" s="303"/>
      <c r="T382" s="303"/>
      <c r="U382" s="303"/>
      <c r="V382" s="303"/>
      <c r="W382" s="303"/>
      <c r="X382" s="303"/>
      <c r="Y382" s="303"/>
    </row>
    <row r="383" spans="1:25" ht="12.75">
      <c r="A383" s="303"/>
      <c r="B383" s="303"/>
      <c r="C383" s="303"/>
      <c r="D383" s="303"/>
      <c r="E383" s="303"/>
      <c r="F383" s="304"/>
      <c r="G383" s="303"/>
      <c r="H383" s="303"/>
      <c r="I383" s="303"/>
      <c r="J383" s="303"/>
      <c r="K383" s="303"/>
      <c r="L383" s="303"/>
      <c r="M383" s="303"/>
      <c r="N383" s="303"/>
      <c r="O383" s="303"/>
      <c r="P383" s="305"/>
      <c r="Q383" s="305"/>
      <c r="R383" s="303"/>
      <c r="S383" s="303"/>
      <c r="T383" s="303"/>
      <c r="U383" s="303"/>
      <c r="V383" s="303"/>
      <c r="W383" s="303"/>
      <c r="X383" s="303"/>
      <c r="Y383" s="303"/>
    </row>
    <row r="384" spans="1:25" ht="12.75">
      <c r="A384" s="303"/>
      <c r="B384" s="303"/>
      <c r="C384" s="303"/>
      <c r="D384" s="303"/>
      <c r="E384" s="303"/>
      <c r="F384" s="304"/>
      <c r="G384" s="303"/>
      <c r="H384" s="303"/>
      <c r="I384" s="303"/>
      <c r="J384" s="303"/>
      <c r="K384" s="303"/>
      <c r="L384" s="303"/>
      <c r="M384" s="303"/>
      <c r="N384" s="303"/>
      <c r="O384" s="303"/>
      <c r="P384" s="305"/>
      <c r="Q384" s="305"/>
      <c r="R384" s="303"/>
      <c r="S384" s="303"/>
      <c r="T384" s="303"/>
      <c r="U384" s="303"/>
      <c r="V384" s="303"/>
      <c r="W384" s="303"/>
      <c r="X384" s="303"/>
      <c r="Y384" s="303"/>
    </row>
    <row r="385" spans="1:25" ht="12.75">
      <c r="A385" s="303"/>
      <c r="B385" s="303"/>
      <c r="C385" s="303"/>
      <c r="D385" s="303"/>
      <c r="E385" s="303"/>
      <c r="F385" s="304"/>
      <c r="G385" s="303"/>
      <c r="H385" s="303"/>
      <c r="I385" s="303"/>
      <c r="J385" s="303"/>
      <c r="K385" s="303"/>
      <c r="L385" s="303"/>
      <c r="M385" s="303"/>
      <c r="N385" s="303"/>
      <c r="O385" s="303"/>
      <c r="P385" s="305"/>
      <c r="Q385" s="305"/>
      <c r="R385" s="303"/>
      <c r="S385" s="303"/>
      <c r="T385" s="303"/>
      <c r="U385" s="303"/>
      <c r="V385" s="303"/>
      <c r="W385" s="303"/>
      <c r="X385" s="303"/>
      <c r="Y385" s="303"/>
    </row>
    <row r="386" spans="1:25" ht="12.75">
      <c r="A386" s="303"/>
      <c r="B386" s="303"/>
      <c r="C386" s="303"/>
      <c r="D386" s="303"/>
      <c r="E386" s="303"/>
      <c r="F386" s="304"/>
      <c r="G386" s="303"/>
      <c r="H386" s="303"/>
      <c r="I386" s="303"/>
      <c r="J386" s="303"/>
      <c r="K386" s="303"/>
      <c r="L386" s="303"/>
      <c r="M386" s="303"/>
      <c r="N386" s="303"/>
      <c r="O386" s="303"/>
      <c r="P386" s="305"/>
      <c r="Q386" s="305"/>
      <c r="R386" s="303"/>
      <c r="S386" s="303"/>
      <c r="T386" s="303"/>
      <c r="U386" s="303"/>
      <c r="V386" s="303"/>
      <c r="W386" s="303"/>
      <c r="X386" s="303"/>
      <c r="Y386" s="303"/>
    </row>
    <row r="387" spans="1:25" ht="12.75">
      <c r="A387" s="303"/>
      <c r="B387" s="303"/>
      <c r="C387" s="303"/>
      <c r="D387" s="303"/>
      <c r="E387" s="303"/>
      <c r="F387" s="304"/>
      <c r="G387" s="303"/>
      <c r="H387" s="303"/>
      <c r="I387" s="303"/>
      <c r="J387" s="303"/>
      <c r="K387" s="303"/>
      <c r="L387" s="303"/>
      <c r="M387" s="303"/>
      <c r="N387" s="303"/>
      <c r="O387" s="303"/>
      <c r="P387" s="305"/>
      <c r="Q387" s="305"/>
      <c r="R387" s="303"/>
      <c r="S387" s="303"/>
      <c r="T387" s="303"/>
      <c r="U387" s="303"/>
      <c r="V387" s="303"/>
      <c r="W387" s="303"/>
      <c r="X387" s="303"/>
      <c r="Y387" s="303"/>
    </row>
    <row r="388" spans="1:25" ht="12.75">
      <c r="A388" s="303"/>
      <c r="B388" s="303"/>
      <c r="C388" s="303"/>
      <c r="D388" s="303"/>
      <c r="E388" s="303"/>
      <c r="F388" s="304"/>
      <c r="G388" s="303"/>
      <c r="H388" s="303"/>
      <c r="I388" s="303"/>
      <c r="J388" s="303"/>
      <c r="K388" s="303"/>
      <c r="L388" s="303"/>
      <c r="M388" s="303"/>
      <c r="N388" s="303"/>
      <c r="O388" s="303"/>
      <c r="P388" s="305"/>
      <c r="Q388" s="305"/>
      <c r="R388" s="303"/>
      <c r="S388" s="303"/>
      <c r="T388" s="303"/>
      <c r="U388" s="303"/>
      <c r="V388" s="303"/>
      <c r="W388" s="303"/>
      <c r="X388" s="303"/>
      <c r="Y388" s="303"/>
    </row>
    <row r="389" spans="1:25" ht="12.75">
      <c r="A389" s="303"/>
      <c r="B389" s="303"/>
      <c r="C389" s="303"/>
      <c r="D389" s="303"/>
      <c r="E389" s="303"/>
      <c r="F389" s="304"/>
      <c r="G389" s="303"/>
      <c r="H389" s="303"/>
      <c r="I389" s="303"/>
      <c r="J389" s="303"/>
      <c r="K389" s="303"/>
      <c r="L389" s="303"/>
      <c r="M389" s="303"/>
      <c r="N389" s="303"/>
      <c r="O389" s="303"/>
      <c r="P389" s="305"/>
      <c r="Q389" s="305"/>
      <c r="R389" s="303"/>
      <c r="S389" s="303"/>
      <c r="T389" s="303"/>
      <c r="U389" s="303"/>
      <c r="V389" s="303"/>
      <c r="W389" s="303"/>
      <c r="X389" s="303"/>
      <c r="Y389" s="303"/>
    </row>
    <row r="390" spans="1:25" ht="12.75">
      <c r="A390" s="303"/>
      <c r="B390" s="303"/>
      <c r="C390" s="303"/>
      <c r="D390" s="303"/>
      <c r="E390" s="303"/>
      <c r="F390" s="304"/>
      <c r="G390" s="303"/>
      <c r="H390" s="303"/>
      <c r="I390" s="303"/>
      <c r="J390" s="303"/>
      <c r="K390" s="303"/>
      <c r="L390" s="303"/>
      <c r="M390" s="303"/>
      <c r="N390" s="303"/>
      <c r="O390" s="303"/>
      <c r="P390" s="305"/>
      <c r="Q390" s="305"/>
      <c r="R390" s="303"/>
      <c r="S390" s="303"/>
      <c r="T390" s="303"/>
      <c r="U390" s="303"/>
      <c r="V390" s="303"/>
      <c r="W390" s="303"/>
      <c r="X390" s="303"/>
      <c r="Y390" s="303"/>
    </row>
    <row r="391" spans="1:25" ht="12.75">
      <c r="A391" s="303"/>
      <c r="B391" s="303"/>
      <c r="C391" s="303"/>
      <c r="D391" s="303"/>
      <c r="E391" s="303"/>
      <c r="F391" s="304"/>
      <c r="G391" s="303"/>
      <c r="H391" s="303"/>
      <c r="I391" s="303"/>
      <c r="J391" s="303"/>
      <c r="K391" s="303"/>
      <c r="L391" s="303"/>
      <c r="M391" s="303"/>
      <c r="N391" s="303"/>
      <c r="O391" s="303"/>
      <c r="P391" s="305"/>
      <c r="Q391" s="305"/>
      <c r="R391" s="303"/>
      <c r="S391" s="303"/>
      <c r="T391" s="303"/>
      <c r="U391" s="303"/>
      <c r="V391" s="303"/>
      <c r="W391" s="303"/>
      <c r="X391" s="303"/>
      <c r="Y391" s="303"/>
    </row>
    <row r="392" spans="1:25" ht="12.75">
      <c r="A392" s="303"/>
      <c r="B392" s="303"/>
      <c r="C392" s="303"/>
      <c r="D392" s="303"/>
      <c r="E392" s="303"/>
      <c r="F392" s="304"/>
      <c r="G392" s="303"/>
      <c r="H392" s="303"/>
      <c r="I392" s="303"/>
      <c r="J392" s="303"/>
      <c r="K392" s="303"/>
      <c r="L392" s="303"/>
      <c r="M392" s="303"/>
      <c r="N392" s="303"/>
      <c r="O392" s="303"/>
      <c r="P392" s="305"/>
      <c r="Q392" s="305"/>
      <c r="R392" s="303"/>
      <c r="S392" s="303"/>
      <c r="T392" s="303"/>
      <c r="U392" s="303"/>
      <c r="V392" s="303"/>
      <c r="W392" s="303"/>
      <c r="X392" s="303"/>
      <c r="Y392" s="303"/>
    </row>
    <row r="393" spans="1:25" ht="12.75">
      <c r="A393" s="303"/>
      <c r="B393" s="303"/>
      <c r="C393" s="303"/>
      <c r="D393" s="303"/>
      <c r="E393" s="303"/>
      <c r="F393" s="304"/>
      <c r="G393" s="303"/>
      <c r="H393" s="303"/>
      <c r="I393" s="303"/>
      <c r="J393" s="303"/>
      <c r="K393" s="303"/>
      <c r="L393" s="303"/>
      <c r="M393" s="303"/>
      <c r="N393" s="303"/>
      <c r="O393" s="303"/>
      <c r="P393" s="305"/>
      <c r="Q393" s="305"/>
      <c r="R393" s="303"/>
      <c r="S393" s="303"/>
      <c r="T393" s="303"/>
      <c r="U393" s="303"/>
      <c r="V393" s="303"/>
      <c r="W393" s="303"/>
      <c r="X393" s="303"/>
      <c r="Y393" s="303"/>
    </row>
    <row r="394" spans="1:25" ht="12.75">
      <c r="A394" s="303"/>
      <c r="B394" s="303"/>
      <c r="C394" s="303"/>
      <c r="D394" s="303"/>
      <c r="E394" s="303"/>
      <c r="F394" s="304"/>
      <c r="G394" s="303"/>
      <c r="H394" s="303"/>
      <c r="I394" s="303"/>
      <c r="J394" s="303"/>
      <c r="K394" s="303"/>
      <c r="L394" s="303"/>
      <c r="M394" s="303"/>
      <c r="N394" s="303"/>
      <c r="O394" s="303"/>
      <c r="P394" s="305"/>
      <c r="Q394" s="305"/>
      <c r="R394" s="303"/>
      <c r="S394" s="303"/>
      <c r="T394" s="303"/>
      <c r="U394" s="303"/>
      <c r="V394" s="303"/>
      <c r="W394" s="303"/>
      <c r="X394" s="303"/>
      <c r="Y394" s="303"/>
    </row>
    <row r="395" spans="1:25" ht="12.75">
      <c r="A395" s="303"/>
      <c r="B395" s="303"/>
      <c r="C395" s="303"/>
      <c r="D395" s="303"/>
      <c r="E395" s="303"/>
      <c r="F395" s="304"/>
      <c r="G395" s="303"/>
      <c r="H395" s="303"/>
      <c r="I395" s="303"/>
      <c r="J395" s="303"/>
      <c r="K395" s="303"/>
      <c r="L395" s="303"/>
      <c r="M395" s="303"/>
      <c r="N395" s="303"/>
      <c r="O395" s="303"/>
      <c r="P395" s="305"/>
      <c r="Q395" s="305"/>
      <c r="R395" s="303"/>
      <c r="S395" s="303"/>
      <c r="T395" s="303"/>
      <c r="U395" s="303"/>
      <c r="V395" s="303"/>
      <c r="W395" s="303"/>
      <c r="X395" s="303"/>
      <c r="Y395" s="303"/>
    </row>
    <row r="396" spans="1:25" ht="12.75">
      <c r="A396" s="303"/>
      <c r="B396" s="303"/>
      <c r="C396" s="303"/>
      <c r="D396" s="303"/>
      <c r="E396" s="303"/>
      <c r="F396" s="304"/>
      <c r="G396" s="303"/>
      <c r="H396" s="303"/>
      <c r="I396" s="303"/>
      <c r="J396" s="303"/>
      <c r="K396" s="303"/>
      <c r="L396" s="303"/>
      <c r="M396" s="303"/>
      <c r="N396" s="303"/>
      <c r="O396" s="303"/>
      <c r="P396" s="305"/>
      <c r="Q396" s="305"/>
      <c r="R396" s="303"/>
      <c r="S396" s="303"/>
      <c r="T396" s="303"/>
      <c r="U396" s="303"/>
      <c r="V396" s="303"/>
      <c r="W396" s="303"/>
      <c r="X396" s="303"/>
      <c r="Y396" s="303"/>
    </row>
    <row r="397" spans="1:25" ht="12.75">
      <c r="A397" s="303"/>
      <c r="B397" s="303"/>
      <c r="C397" s="303"/>
      <c r="D397" s="303"/>
      <c r="E397" s="303"/>
      <c r="F397" s="304"/>
      <c r="G397" s="303"/>
      <c r="H397" s="303"/>
      <c r="I397" s="303"/>
      <c r="J397" s="303"/>
      <c r="K397" s="303"/>
      <c r="L397" s="303"/>
      <c r="M397" s="303"/>
      <c r="N397" s="303"/>
      <c r="O397" s="303"/>
      <c r="P397" s="305"/>
      <c r="Q397" s="305"/>
      <c r="R397" s="303"/>
      <c r="S397" s="303"/>
      <c r="T397" s="303"/>
      <c r="U397" s="303"/>
      <c r="V397" s="303"/>
      <c r="W397" s="303"/>
      <c r="X397" s="303"/>
      <c r="Y397" s="303"/>
    </row>
    <row r="398" spans="1:25" ht="12.75">
      <c r="A398" s="303"/>
      <c r="B398" s="303"/>
      <c r="C398" s="303"/>
      <c r="D398" s="303"/>
      <c r="E398" s="303"/>
      <c r="F398" s="304"/>
      <c r="G398" s="303"/>
      <c r="H398" s="303"/>
      <c r="I398" s="303"/>
      <c r="J398" s="303"/>
      <c r="K398" s="303"/>
      <c r="L398" s="303"/>
      <c r="M398" s="303"/>
      <c r="N398" s="303"/>
      <c r="O398" s="303"/>
      <c r="P398" s="305"/>
      <c r="Q398" s="305"/>
      <c r="R398" s="303"/>
      <c r="S398" s="303"/>
      <c r="T398" s="303"/>
      <c r="U398" s="303"/>
      <c r="V398" s="303"/>
      <c r="W398" s="303"/>
      <c r="X398" s="303"/>
      <c r="Y398" s="303"/>
    </row>
    <row r="399" spans="1:25" ht="12.75">
      <c r="A399" s="303"/>
      <c r="B399" s="303"/>
      <c r="C399" s="303"/>
      <c r="D399" s="303"/>
      <c r="E399" s="303"/>
      <c r="F399" s="304"/>
      <c r="G399" s="303"/>
      <c r="H399" s="303"/>
      <c r="I399" s="303"/>
      <c r="J399" s="303"/>
      <c r="K399" s="303"/>
      <c r="L399" s="303"/>
      <c r="M399" s="303"/>
      <c r="N399" s="303"/>
      <c r="O399" s="303"/>
      <c r="P399" s="305"/>
      <c r="Q399" s="305"/>
      <c r="R399" s="303"/>
      <c r="S399" s="303"/>
      <c r="T399" s="303"/>
      <c r="U399" s="303"/>
      <c r="V399" s="303"/>
      <c r="W399" s="303"/>
      <c r="X399" s="303"/>
      <c r="Y399" s="303"/>
    </row>
    <row r="400" spans="1:25" ht="12.75">
      <c r="A400" s="303"/>
      <c r="B400" s="303"/>
      <c r="C400" s="303"/>
      <c r="D400" s="303"/>
      <c r="E400" s="303"/>
      <c r="F400" s="304"/>
      <c r="G400" s="303"/>
      <c r="H400" s="303"/>
      <c r="I400" s="303"/>
      <c r="J400" s="303"/>
      <c r="K400" s="303"/>
      <c r="L400" s="303"/>
      <c r="M400" s="303"/>
      <c r="N400" s="303"/>
      <c r="O400" s="303"/>
      <c r="P400" s="305"/>
      <c r="Q400" s="305"/>
      <c r="R400" s="303"/>
      <c r="S400" s="303"/>
      <c r="T400" s="303"/>
      <c r="U400" s="303"/>
      <c r="V400" s="303"/>
      <c r="W400" s="303"/>
      <c r="X400" s="303"/>
      <c r="Y400" s="303"/>
    </row>
    <row r="401" spans="1:25" ht="12.75">
      <c r="A401" s="303"/>
      <c r="B401" s="303"/>
      <c r="C401" s="303"/>
      <c r="D401" s="303"/>
      <c r="E401" s="303"/>
      <c r="F401" s="304"/>
      <c r="G401" s="303"/>
      <c r="H401" s="303"/>
      <c r="I401" s="303"/>
      <c r="J401" s="303"/>
      <c r="K401" s="303"/>
      <c r="L401" s="303"/>
      <c r="M401" s="303"/>
      <c r="N401" s="303"/>
      <c r="O401" s="303"/>
      <c r="P401" s="305"/>
      <c r="Q401" s="305"/>
      <c r="R401" s="303"/>
      <c r="S401" s="303"/>
      <c r="T401" s="303"/>
      <c r="U401" s="303"/>
      <c r="V401" s="303"/>
      <c r="W401" s="303"/>
      <c r="X401" s="303"/>
      <c r="Y401" s="303"/>
    </row>
    <row r="402" spans="1:25" ht="12.75">
      <c r="A402" s="303"/>
      <c r="B402" s="303"/>
      <c r="C402" s="303"/>
      <c r="D402" s="303"/>
      <c r="E402" s="303"/>
      <c r="F402" s="304"/>
      <c r="G402" s="303"/>
      <c r="H402" s="303"/>
      <c r="I402" s="303"/>
      <c r="J402" s="303"/>
      <c r="K402" s="303"/>
      <c r="L402" s="303"/>
      <c r="M402" s="303"/>
      <c r="N402" s="303"/>
      <c r="O402" s="303"/>
      <c r="P402" s="305"/>
      <c r="Q402" s="305"/>
      <c r="R402" s="303"/>
      <c r="S402" s="303"/>
      <c r="T402" s="303"/>
      <c r="U402" s="303"/>
      <c r="V402" s="303"/>
      <c r="W402" s="303"/>
      <c r="X402" s="303"/>
      <c r="Y402" s="303"/>
    </row>
    <row r="403" spans="1:25" ht="12.75">
      <c r="A403" s="303"/>
      <c r="B403" s="303"/>
      <c r="C403" s="303"/>
      <c r="D403" s="303"/>
      <c r="E403" s="303"/>
      <c r="F403" s="304"/>
      <c r="G403" s="303"/>
      <c r="H403" s="303"/>
      <c r="I403" s="303"/>
      <c r="J403" s="303"/>
      <c r="K403" s="303"/>
      <c r="L403" s="303"/>
      <c r="M403" s="303"/>
      <c r="N403" s="303"/>
      <c r="O403" s="303"/>
      <c r="P403" s="305"/>
      <c r="Q403" s="305"/>
      <c r="R403" s="303"/>
      <c r="S403" s="303"/>
      <c r="T403" s="303"/>
      <c r="U403" s="303"/>
      <c r="V403" s="303"/>
      <c r="W403" s="303"/>
      <c r="X403" s="303"/>
      <c r="Y403" s="303"/>
    </row>
    <row r="404" spans="1:25" ht="12.75">
      <c r="A404" s="303"/>
      <c r="B404" s="303"/>
      <c r="C404" s="303"/>
      <c r="D404" s="303"/>
      <c r="E404" s="303"/>
      <c r="F404" s="304"/>
      <c r="G404" s="303"/>
      <c r="H404" s="303"/>
      <c r="I404" s="303"/>
      <c r="J404" s="303"/>
      <c r="K404" s="303"/>
      <c r="L404" s="303"/>
      <c r="M404" s="303"/>
      <c r="N404" s="303"/>
      <c r="O404" s="303"/>
      <c r="P404" s="305"/>
      <c r="Q404" s="305"/>
      <c r="R404" s="303"/>
      <c r="S404" s="303"/>
      <c r="T404" s="303"/>
      <c r="U404" s="303"/>
      <c r="V404" s="303"/>
      <c r="W404" s="303"/>
      <c r="X404" s="303"/>
      <c r="Y404" s="303"/>
    </row>
    <row r="405" spans="1:25" ht="12.75">
      <c r="A405" s="303"/>
      <c r="B405" s="303"/>
      <c r="C405" s="303"/>
      <c r="D405" s="303"/>
      <c r="E405" s="303"/>
      <c r="F405" s="304"/>
      <c r="G405" s="303"/>
      <c r="H405" s="303"/>
      <c r="I405" s="303"/>
      <c r="J405" s="303"/>
      <c r="K405" s="303"/>
      <c r="L405" s="303"/>
      <c r="M405" s="303"/>
      <c r="N405" s="303"/>
      <c r="O405" s="303"/>
      <c r="P405" s="305"/>
      <c r="Q405" s="305"/>
      <c r="R405" s="303"/>
      <c r="S405" s="303"/>
      <c r="T405" s="303"/>
      <c r="U405" s="303"/>
      <c r="V405" s="303"/>
      <c r="W405" s="303"/>
      <c r="X405" s="303"/>
      <c r="Y405" s="303"/>
    </row>
    <row r="406" spans="1:25" ht="12.75">
      <c r="A406" s="303"/>
      <c r="B406" s="303"/>
      <c r="C406" s="303"/>
      <c r="D406" s="303"/>
      <c r="E406" s="303"/>
      <c r="F406" s="304"/>
      <c r="G406" s="303"/>
      <c r="H406" s="303"/>
      <c r="I406" s="303"/>
      <c r="J406" s="303"/>
      <c r="K406" s="303"/>
      <c r="L406" s="303"/>
      <c r="M406" s="303"/>
      <c r="N406" s="303"/>
      <c r="O406" s="303"/>
      <c r="P406" s="305"/>
      <c r="Q406" s="305"/>
      <c r="R406" s="303"/>
      <c r="S406" s="303"/>
      <c r="T406" s="303"/>
      <c r="U406" s="303"/>
      <c r="V406" s="303"/>
      <c r="W406" s="303"/>
      <c r="X406" s="303"/>
      <c r="Y406" s="303"/>
    </row>
    <row r="407" spans="1:25" ht="12.75">
      <c r="A407" s="303"/>
      <c r="B407" s="303"/>
      <c r="C407" s="303"/>
      <c r="D407" s="303"/>
      <c r="E407" s="303"/>
      <c r="F407" s="304"/>
      <c r="G407" s="303"/>
      <c r="H407" s="303"/>
      <c r="I407" s="303"/>
      <c r="J407" s="303"/>
      <c r="K407" s="303"/>
      <c r="L407" s="303"/>
      <c r="M407" s="303"/>
      <c r="N407" s="303"/>
      <c r="O407" s="303"/>
      <c r="P407" s="305"/>
      <c r="Q407" s="305"/>
      <c r="R407" s="303"/>
      <c r="S407" s="303"/>
      <c r="T407" s="303"/>
      <c r="U407" s="303"/>
      <c r="V407" s="303"/>
      <c r="W407" s="303"/>
      <c r="X407" s="303"/>
      <c r="Y407" s="303"/>
    </row>
    <row r="408" spans="1:25" ht="12.75">
      <c r="A408" s="303"/>
      <c r="B408" s="303"/>
      <c r="C408" s="303"/>
      <c r="D408" s="303"/>
      <c r="E408" s="303"/>
      <c r="F408" s="304"/>
      <c r="G408" s="303"/>
      <c r="H408" s="303"/>
      <c r="I408" s="303"/>
      <c r="J408" s="303"/>
      <c r="K408" s="303"/>
      <c r="L408" s="303"/>
      <c r="M408" s="303"/>
      <c r="N408" s="303"/>
      <c r="O408" s="303"/>
      <c r="P408" s="305"/>
      <c r="Q408" s="305"/>
      <c r="R408" s="303"/>
      <c r="S408" s="303"/>
      <c r="T408" s="303"/>
      <c r="U408" s="303"/>
      <c r="V408" s="303"/>
      <c r="W408" s="303"/>
      <c r="X408" s="303"/>
      <c r="Y408" s="303"/>
    </row>
    <row r="409" spans="1:25" ht="12.75">
      <c r="A409" s="303"/>
      <c r="B409" s="303"/>
      <c r="C409" s="303"/>
      <c r="D409" s="303"/>
      <c r="E409" s="303"/>
      <c r="F409" s="304"/>
      <c r="G409" s="303"/>
      <c r="H409" s="303"/>
      <c r="I409" s="303"/>
      <c r="J409" s="303"/>
      <c r="K409" s="303"/>
      <c r="L409" s="303"/>
      <c r="M409" s="303"/>
      <c r="N409" s="303"/>
      <c r="O409" s="303"/>
      <c r="P409" s="305"/>
      <c r="Q409" s="305"/>
      <c r="R409" s="303"/>
      <c r="S409" s="303"/>
      <c r="T409" s="303"/>
      <c r="U409" s="303"/>
      <c r="V409" s="303"/>
      <c r="W409" s="303"/>
      <c r="X409" s="303"/>
      <c r="Y409" s="303"/>
    </row>
    <row r="410" spans="1:25" ht="12.75">
      <c r="A410" s="303"/>
      <c r="B410" s="303"/>
      <c r="C410" s="303"/>
      <c r="D410" s="303"/>
      <c r="E410" s="303"/>
      <c r="F410" s="304"/>
      <c r="G410" s="303"/>
      <c r="H410" s="303"/>
      <c r="I410" s="303"/>
      <c r="J410" s="303"/>
      <c r="K410" s="303"/>
      <c r="L410" s="303"/>
      <c r="M410" s="303"/>
      <c r="N410" s="303"/>
      <c r="O410" s="303"/>
      <c r="P410" s="305"/>
      <c r="Q410" s="305"/>
      <c r="R410" s="303"/>
      <c r="S410" s="303"/>
      <c r="T410" s="303"/>
      <c r="U410" s="303"/>
      <c r="V410" s="303"/>
      <c r="W410" s="303"/>
      <c r="X410" s="303"/>
      <c r="Y410" s="303"/>
    </row>
    <row r="411" spans="1:25" ht="12.75">
      <c r="A411" s="303"/>
      <c r="B411" s="303"/>
      <c r="C411" s="303"/>
      <c r="D411" s="303"/>
      <c r="E411" s="303"/>
      <c r="F411" s="304"/>
      <c r="G411" s="303"/>
      <c r="H411" s="303"/>
      <c r="I411" s="303"/>
      <c r="J411" s="303"/>
      <c r="K411" s="303"/>
      <c r="L411" s="303"/>
      <c r="M411" s="303"/>
      <c r="N411" s="303"/>
      <c r="O411" s="303"/>
      <c r="P411" s="305"/>
      <c r="Q411" s="305"/>
      <c r="R411" s="303"/>
      <c r="S411" s="303"/>
      <c r="T411" s="303"/>
      <c r="U411" s="303"/>
      <c r="V411" s="303"/>
      <c r="W411" s="303"/>
      <c r="X411" s="303"/>
      <c r="Y411" s="303"/>
    </row>
    <row r="412" spans="1:25" ht="12.75">
      <c r="A412" s="303"/>
      <c r="B412" s="303"/>
      <c r="C412" s="303"/>
      <c r="D412" s="303"/>
      <c r="E412" s="303"/>
      <c r="F412" s="304"/>
      <c r="G412" s="303"/>
      <c r="H412" s="303"/>
      <c r="I412" s="303"/>
      <c r="J412" s="303"/>
      <c r="K412" s="303"/>
      <c r="L412" s="303"/>
      <c r="M412" s="303"/>
      <c r="N412" s="303"/>
      <c r="O412" s="303"/>
      <c r="P412" s="305"/>
      <c r="Q412" s="305"/>
      <c r="R412" s="303"/>
      <c r="S412" s="303"/>
      <c r="T412" s="303"/>
      <c r="U412" s="303"/>
      <c r="V412" s="303"/>
      <c r="W412" s="303"/>
      <c r="X412" s="303"/>
      <c r="Y412" s="303"/>
    </row>
    <row r="413" spans="1:25" ht="12.75">
      <c r="A413" s="303"/>
      <c r="B413" s="303"/>
      <c r="C413" s="303"/>
      <c r="D413" s="303"/>
      <c r="E413" s="303"/>
      <c r="F413" s="304"/>
      <c r="G413" s="303"/>
      <c r="H413" s="303"/>
      <c r="I413" s="303"/>
      <c r="J413" s="303"/>
      <c r="K413" s="303"/>
      <c r="L413" s="303"/>
      <c r="M413" s="303"/>
      <c r="N413" s="303"/>
      <c r="O413" s="303"/>
      <c r="P413" s="305"/>
      <c r="Q413" s="305"/>
      <c r="R413" s="303"/>
      <c r="S413" s="303"/>
      <c r="T413" s="303"/>
      <c r="U413" s="303"/>
      <c r="V413" s="303"/>
      <c r="W413" s="303"/>
      <c r="X413" s="303"/>
      <c r="Y413" s="303"/>
    </row>
    <row r="414" spans="1:25" ht="12.75">
      <c r="A414" s="303"/>
      <c r="B414" s="303"/>
      <c r="C414" s="303"/>
      <c r="D414" s="303"/>
      <c r="E414" s="303"/>
      <c r="F414" s="304"/>
      <c r="G414" s="303"/>
      <c r="H414" s="303"/>
      <c r="I414" s="303"/>
      <c r="J414" s="303"/>
      <c r="K414" s="303"/>
      <c r="L414" s="303"/>
      <c r="M414" s="303"/>
      <c r="N414" s="303"/>
      <c r="O414" s="303"/>
      <c r="P414" s="305"/>
      <c r="Q414" s="305"/>
      <c r="R414" s="303"/>
      <c r="S414" s="303"/>
      <c r="T414" s="303"/>
      <c r="U414" s="303"/>
      <c r="V414" s="303"/>
      <c r="W414" s="303"/>
      <c r="X414" s="303"/>
      <c r="Y414" s="303"/>
    </row>
    <row r="415" spans="1:25" ht="12.75">
      <c r="A415" s="303"/>
      <c r="B415" s="303"/>
      <c r="C415" s="303"/>
      <c r="D415" s="303"/>
      <c r="E415" s="303"/>
      <c r="F415" s="304"/>
      <c r="G415" s="303"/>
      <c r="H415" s="303"/>
      <c r="I415" s="303"/>
      <c r="J415" s="303"/>
      <c r="K415" s="303"/>
      <c r="L415" s="303"/>
      <c r="M415" s="303"/>
      <c r="N415" s="303"/>
      <c r="O415" s="303"/>
      <c r="P415" s="305"/>
      <c r="Q415" s="305"/>
      <c r="R415" s="303"/>
      <c r="S415" s="303"/>
      <c r="T415" s="303"/>
      <c r="U415" s="303"/>
      <c r="V415" s="303"/>
      <c r="W415" s="303"/>
      <c r="X415" s="303"/>
      <c r="Y415" s="303"/>
    </row>
    <row r="416" spans="1:25" ht="12.75">
      <c r="A416" s="303"/>
      <c r="B416" s="303"/>
      <c r="C416" s="303"/>
      <c r="D416" s="303"/>
      <c r="E416" s="303"/>
      <c r="F416" s="304"/>
      <c r="G416" s="303"/>
      <c r="H416" s="303"/>
      <c r="I416" s="303"/>
      <c r="J416" s="303"/>
      <c r="K416" s="303"/>
      <c r="L416" s="303"/>
      <c r="M416" s="303"/>
      <c r="N416" s="303"/>
      <c r="O416" s="303"/>
      <c r="P416" s="305"/>
      <c r="Q416" s="305"/>
      <c r="R416" s="303"/>
      <c r="S416" s="303"/>
      <c r="T416" s="303"/>
      <c r="U416" s="303"/>
      <c r="V416" s="303"/>
      <c r="W416" s="303"/>
      <c r="X416" s="303"/>
      <c r="Y416" s="303"/>
    </row>
    <row r="417" spans="1:25" ht="12.75">
      <c r="A417" s="303"/>
      <c r="B417" s="303"/>
      <c r="C417" s="303"/>
      <c r="D417" s="303"/>
      <c r="E417" s="303"/>
      <c r="F417" s="304"/>
      <c r="G417" s="303"/>
      <c r="H417" s="303"/>
      <c r="I417" s="303"/>
      <c r="J417" s="303"/>
      <c r="K417" s="303"/>
      <c r="L417" s="303"/>
      <c r="M417" s="303"/>
      <c r="N417" s="303"/>
      <c r="O417" s="303"/>
      <c r="P417" s="305"/>
      <c r="Q417" s="305"/>
      <c r="R417" s="303"/>
      <c r="S417" s="303"/>
      <c r="T417" s="303"/>
      <c r="U417" s="303"/>
      <c r="V417" s="303"/>
      <c r="W417" s="303"/>
      <c r="X417" s="303"/>
      <c r="Y417" s="303"/>
    </row>
    <row r="418" spans="1:25" ht="12.75">
      <c r="A418" s="303"/>
      <c r="B418" s="303"/>
      <c r="C418" s="303"/>
      <c r="D418" s="303"/>
      <c r="E418" s="303"/>
      <c r="F418" s="304"/>
      <c r="G418" s="303"/>
      <c r="H418" s="303"/>
      <c r="I418" s="303"/>
      <c r="J418" s="303"/>
      <c r="K418" s="303"/>
      <c r="L418" s="303"/>
      <c r="M418" s="303"/>
      <c r="N418" s="303"/>
      <c r="O418" s="303"/>
      <c r="P418" s="305"/>
      <c r="Q418" s="305"/>
      <c r="R418" s="303"/>
      <c r="S418" s="303"/>
      <c r="T418" s="303"/>
      <c r="U418" s="303"/>
      <c r="V418" s="303"/>
      <c r="W418" s="303"/>
      <c r="X418" s="303"/>
      <c r="Y418" s="303"/>
    </row>
    <row r="419" spans="1:25" ht="12.75">
      <c r="A419" s="303"/>
      <c r="B419" s="303"/>
      <c r="C419" s="303"/>
      <c r="D419" s="303"/>
      <c r="E419" s="303"/>
      <c r="F419" s="304"/>
      <c r="G419" s="303"/>
      <c r="H419" s="303"/>
      <c r="I419" s="303"/>
      <c r="J419" s="303"/>
      <c r="K419" s="303"/>
      <c r="L419" s="303"/>
      <c r="M419" s="303"/>
      <c r="N419" s="303"/>
      <c r="O419" s="303"/>
      <c r="P419" s="305"/>
      <c r="Q419" s="305"/>
      <c r="R419" s="303"/>
      <c r="S419" s="303"/>
      <c r="T419" s="303"/>
      <c r="U419" s="303"/>
      <c r="V419" s="303"/>
      <c r="W419" s="303"/>
      <c r="X419" s="303"/>
      <c r="Y419" s="303"/>
    </row>
    <row r="420" spans="1:25" ht="12.75">
      <c r="A420" s="303"/>
      <c r="B420" s="303"/>
      <c r="C420" s="303"/>
      <c r="D420" s="303"/>
      <c r="E420" s="303"/>
      <c r="F420" s="304"/>
      <c r="G420" s="303"/>
      <c r="H420" s="303"/>
      <c r="I420" s="303"/>
      <c r="J420" s="303"/>
      <c r="K420" s="303"/>
      <c r="L420" s="303"/>
      <c r="M420" s="303"/>
      <c r="N420" s="303"/>
      <c r="O420" s="303"/>
      <c r="P420" s="305"/>
      <c r="Q420" s="305"/>
      <c r="R420" s="303"/>
      <c r="S420" s="303"/>
      <c r="T420" s="303"/>
      <c r="U420" s="303"/>
      <c r="V420" s="303"/>
      <c r="W420" s="303"/>
      <c r="X420" s="303"/>
      <c r="Y420" s="303"/>
    </row>
    <row r="421" spans="1:25" ht="12.75">
      <c r="A421" s="303"/>
      <c r="B421" s="303"/>
      <c r="C421" s="303"/>
      <c r="D421" s="303"/>
      <c r="E421" s="303"/>
      <c r="F421" s="304"/>
      <c r="G421" s="303"/>
      <c r="H421" s="303"/>
      <c r="I421" s="303"/>
      <c r="J421" s="303"/>
      <c r="K421" s="303"/>
      <c r="L421" s="303"/>
      <c r="M421" s="303"/>
      <c r="N421" s="303"/>
      <c r="O421" s="303"/>
      <c r="P421" s="305"/>
      <c r="Q421" s="305"/>
      <c r="R421" s="303"/>
      <c r="S421" s="303"/>
      <c r="T421" s="303"/>
      <c r="U421" s="303"/>
      <c r="V421" s="303"/>
      <c r="W421" s="303"/>
      <c r="X421" s="303"/>
      <c r="Y421" s="303"/>
    </row>
    <row r="422" spans="1:25" ht="12.75">
      <c r="A422" s="303"/>
      <c r="B422" s="303"/>
      <c r="C422" s="303"/>
      <c r="D422" s="303"/>
      <c r="E422" s="303"/>
      <c r="F422" s="304"/>
      <c r="G422" s="303"/>
      <c r="H422" s="303"/>
      <c r="I422" s="303"/>
      <c r="J422" s="303"/>
      <c r="K422" s="303"/>
      <c r="L422" s="303"/>
      <c r="M422" s="303"/>
      <c r="N422" s="303"/>
      <c r="O422" s="303"/>
      <c r="P422" s="305"/>
      <c r="Q422" s="305"/>
      <c r="R422" s="303"/>
      <c r="S422" s="303"/>
      <c r="T422" s="303"/>
      <c r="U422" s="303"/>
      <c r="V422" s="303"/>
      <c r="W422" s="303"/>
      <c r="X422" s="303"/>
      <c r="Y422" s="303"/>
    </row>
    <row r="423" spans="1:25" ht="12.75">
      <c r="A423" s="303"/>
      <c r="B423" s="303"/>
      <c r="C423" s="303"/>
      <c r="D423" s="303"/>
      <c r="E423" s="303"/>
      <c r="F423" s="304"/>
      <c r="G423" s="303"/>
      <c r="H423" s="303"/>
      <c r="I423" s="303"/>
      <c r="J423" s="303"/>
      <c r="K423" s="303"/>
      <c r="L423" s="303"/>
      <c r="M423" s="303"/>
      <c r="N423" s="303"/>
      <c r="O423" s="303"/>
      <c r="P423" s="305"/>
      <c r="Q423" s="305"/>
      <c r="R423" s="303"/>
      <c r="S423" s="303"/>
      <c r="T423" s="303"/>
      <c r="U423" s="303"/>
      <c r="V423" s="303"/>
      <c r="W423" s="303"/>
      <c r="X423" s="303"/>
      <c r="Y423" s="303"/>
    </row>
    <row r="424" spans="1:25" ht="12.75">
      <c r="A424" s="303"/>
      <c r="B424" s="303"/>
      <c r="C424" s="303"/>
      <c r="D424" s="303"/>
      <c r="E424" s="303"/>
      <c r="F424" s="304"/>
      <c r="G424" s="303"/>
      <c r="H424" s="303"/>
      <c r="I424" s="303"/>
      <c r="J424" s="303"/>
      <c r="K424" s="303"/>
      <c r="L424" s="303"/>
      <c r="M424" s="303"/>
      <c r="N424" s="303"/>
      <c r="O424" s="303"/>
      <c r="P424" s="305"/>
      <c r="Q424" s="305"/>
      <c r="R424" s="303"/>
      <c r="S424" s="303"/>
      <c r="T424" s="303"/>
      <c r="U424" s="303"/>
      <c r="V424" s="303"/>
      <c r="W424" s="303"/>
      <c r="X424" s="303"/>
      <c r="Y424" s="303"/>
    </row>
    <row r="425" spans="1:25" ht="12.75">
      <c r="A425" s="303"/>
      <c r="B425" s="303"/>
      <c r="C425" s="303"/>
      <c r="D425" s="303"/>
      <c r="E425" s="303"/>
      <c r="F425" s="304"/>
      <c r="G425" s="303"/>
      <c r="H425" s="303"/>
      <c r="I425" s="303"/>
      <c r="J425" s="303"/>
      <c r="K425" s="303"/>
      <c r="L425" s="303"/>
      <c r="M425" s="303"/>
      <c r="N425" s="303"/>
      <c r="O425" s="303"/>
      <c r="P425" s="305"/>
      <c r="Q425" s="305"/>
      <c r="R425" s="303"/>
      <c r="S425" s="303"/>
      <c r="T425" s="303"/>
      <c r="U425" s="303"/>
      <c r="V425" s="303"/>
      <c r="W425" s="303"/>
      <c r="X425" s="303"/>
      <c r="Y425" s="303"/>
    </row>
    <row r="426" spans="1:25" ht="12.75">
      <c r="A426" s="303"/>
      <c r="B426" s="303"/>
      <c r="C426" s="303"/>
      <c r="D426" s="303"/>
      <c r="E426" s="303"/>
      <c r="F426" s="304"/>
      <c r="G426" s="303"/>
      <c r="H426" s="303"/>
      <c r="I426" s="303"/>
      <c r="J426" s="303"/>
      <c r="K426" s="303"/>
      <c r="L426" s="303"/>
      <c r="M426" s="303"/>
      <c r="N426" s="303"/>
      <c r="O426" s="303"/>
      <c r="P426" s="305"/>
      <c r="Q426" s="305"/>
      <c r="R426" s="303"/>
      <c r="S426" s="303"/>
      <c r="T426" s="303"/>
      <c r="U426" s="303"/>
      <c r="V426" s="303"/>
      <c r="W426" s="303"/>
      <c r="X426" s="303"/>
      <c r="Y426" s="303"/>
    </row>
    <row r="427" spans="1:25" ht="12.75">
      <c r="A427" s="303"/>
      <c r="B427" s="303"/>
      <c r="C427" s="303"/>
      <c r="D427" s="303"/>
      <c r="E427" s="303"/>
      <c r="F427" s="304"/>
      <c r="G427" s="303"/>
      <c r="H427" s="303"/>
      <c r="I427" s="303"/>
      <c r="J427" s="303"/>
      <c r="K427" s="303"/>
      <c r="L427" s="303"/>
      <c r="M427" s="303"/>
      <c r="N427" s="303"/>
      <c r="O427" s="303"/>
      <c r="P427" s="305"/>
      <c r="Q427" s="305"/>
      <c r="R427" s="303"/>
      <c r="S427" s="303"/>
      <c r="T427" s="303"/>
      <c r="U427" s="303"/>
      <c r="V427" s="303"/>
      <c r="W427" s="303"/>
      <c r="X427" s="303"/>
      <c r="Y427" s="303"/>
    </row>
    <row r="428" spans="1:25" ht="12.75">
      <c r="A428" s="303"/>
      <c r="B428" s="303"/>
      <c r="C428" s="303"/>
      <c r="D428" s="303"/>
      <c r="E428" s="303"/>
      <c r="F428" s="304"/>
      <c r="G428" s="303"/>
      <c r="H428" s="303"/>
      <c r="I428" s="303"/>
      <c r="J428" s="303"/>
      <c r="K428" s="303"/>
      <c r="L428" s="303"/>
      <c r="M428" s="303"/>
      <c r="N428" s="303"/>
      <c r="O428" s="303"/>
      <c r="P428" s="305"/>
      <c r="Q428" s="305"/>
      <c r="R428" s="303"/>
      <c r="S428" s="303"/>
      <c r="T428" s="303"/>
      <c r="U428" s="303"/>
      <c r="V428" s="303"/>
      <c r="W428" s="303"/>
      <c r="X428" s="303"/>
      <c r="Y428" s="303"/>
    </row>
    <row r="429" spans="1:25" ht="12.75">
      <c r="A429" s="303"/>
      <c r="B429" s="303"/>
      <c r="C429" s="303"/>
      <c r="D429" s="303"/>
      <c r="E429" s="303"/>
      <c r="F429" s="304"/>
      <c r="G429" s="303"/>
      <c r="H429" s="303"/>
      <c r="I429" s="303"/>
      <c r="J429" s="303"/>
      <c r="K429" s="303"/>
      <c r="L429" s="303"/>
      <c r="M429" s="303"/>
      <c r="N429" s="303"/>
      <c r="O429" s="303"/>
      <c r="P429" s="305"/>
      <c r="Q429" s="305"/>
      <c r="R429" s="303"/>
      <c r="S429" s="303"/>
      <c r="T429" s="303"/>
      <c r="U429" s="303"/>
      <c r="V429" s="303"/>
      <c r="W429" s="303"/>
      <c r="X429" s="303"/>
      <c r="Y429" s="303"/>
    </row>
    <row r="430" spans="1:25" ht="12.75">
      <c r="A430" s="303"/>
      <c r="B430" s="303"/>
      <c r="C430" s="303"/>
      <c r="D430" s="303"/>
      <c r="E430" s="303"/>
      <c r="F430" s="304"/>
      <c r="G430" s="303"/>
      <c r="H430" s="303"/>
      <c r="I430" s="303"/>
      <c r="J430" s="303"/>
      <c r="K430" s="303"/>
      <c r="L430" s="303"/>
      <c r="M430" s="303"/>
      <c r="N430" s="303"/>
      <c r="O430" s="303"/>
      <c r="P430" s="305"/>
      <c r="Q430" s="305"/>
      <c r="R430" s="303"/>
      <c r="S430" s="303"/>
      <c r="T430" s="303"/>
      <c r="U430" s="303"/>
      <c r="V430" s="303"/>
      <c r="W430" s="303"/>
      <c r="X430" s="303"/>
      <c r="Y430" s="303"/>
    </row>
    <row r="431" spans="1:25" ht="12.75">
      <c r="A431" s="303"/>
      <c r="B431" s="303"/>
      <c r="C431" s="303"/>
      <c r="D431" s="303"/>
      <c r="E431" s="303"/>
      <c r="F431" s="304"/>
      <c r="G431" s="303"/>
      <c r="H431" s="303"/>
      <c r="I431" s="303"/>
      <c r="J431" s="303"/>
      <c r="K431" s="303"/>
      <c r="L431" s="303"/>
      <c r="M431" s="303"/>
      <c r="N431" s="303"/>
      <c r="O431" s="303"/>
      <c r="P431" s="305"/>
      <c r="Q431" s="305"/>
      <c r="R431" s="303"/>
      <c r="S431" s="303"/>
      <c r="T431" s="303"/>
      <c r="U431" s="303"/>
      <c r="V431" s="303"/>
      <c r="W431" s="303"/>
      <c r="X431" s="303"/>
      <c r="Y431" s="303"/>
    </row>
    <row r="432" spans="1:25" ht="12.75">
      <c r="A432" s="303"/>
      <c r="B432" s="303"/>
      <c r="C432" s="303"/>
      <c r="D432" s="303"/>
      <c r="E432" s="303"/>
      <c r="F432" s="304"/>
      <c r="G432" s="303"/>
      <c r="H432" s="303"/>
      <c r="I432" s="303"/>
      <c r="J432" s="303"/>
      <c r="K432" s="303"/>
      <c r="L432" s="303"/>
      <c r="M432" s="303"/>
      <c r="N432" s="303"/>
      <c r="O432" s="303"/>
      <c r="P432" s="305"/>
      <c r="Q432" s="305"/>
      <c r="R432" s="303"/>
      <c r="S432" s="303"/>
      <c r="T432" s="303"/>
      <c r="U432" s="303"/>
      <c r="V432" s="303"/>
      <c r="W432" s="303"/>
      <c r="X432" s="303"/>
      <c r="Y432" s="303"/>
    </row>
    <row r="433" spans="1:25" ht="12.75">
      <c r="A433" s="303"/>
      <c r="B433" s="303"/>
      <c r="C433" s="303"/>
      <c r="D433" s="303"/>
      <c r="E433" s="303"/>
      <c r="F433" s="304"/>
      <c r="G433" s="303"/>
      <c r="H433" s="303"/>
      <c r="I433" s="303"/>
      <c r="J433" s="303"/>
      <c r="K433" s="303"/>
      <c r="L433" s="303"/>
      <c r="M433" s="303"/>
      <c r="N433" s="303"/>
      <c r="O433" s="303"/>
      <c r="P433" s="305"/>
      <c r="Q433" s="305"/>
      <c r="R433" s="303"/>
      <c r="S433" s="303"/>
      <c r="T433" s="303"/>
      <c r="U433" s="303"/>
      <c r="V433" s="303"/>
      <c r="W433" s="303"/>
      <c r="X433" s="303"/>
      <c r="Y433" s="303"/>
    </row>
    <row r="434" spans="1:25" ht="12.75">
      <c r="A434" s="303"/>
      <c r="B434" s="303"/>
      <c r="C434" s="303"/>
      <c r="D434" s="303"/>
      <c r="E434" s="303"/>
      <c r="F434" s="304"/>
      <c r="G434" s="303"/>
      <c r="H434" s="303"/>
      <c r="I434" s="303"/>
      <c r="J434" s="303"/>
      <c r="K434" s="303"/>
      <c r="L434" s="303"/>
      <c r="M434" s="303"/>
      <c r="N434" s="303"/>
      <c r="O434" s="303"/>
      <c r="P434" s="305"/>
      <c r="Q434" s="305"/>
      <c r="R434" s="303"/>
      <c r="S434" s="303"/>
      <c r="T434" s="303"/>
      <c r="U434" s="303"/>
      <c r="V434" s="303"/>
      <c r="W434" s="303"/>
      <c r="X434" s="303"/>
      <c r="Y434" s="303"/>
    </row>
    <row r="435" spans="1:25" ht="12.75">
      <c r="A435" s="303"/>
      <c r="B435" s="303"/>
      <c r="C435" s="303"/>
      <c r="D435" s="303"/>
      <c r="E435" s="303"/>
      <c r="F435" s="304"/>
      <c r="G435" s="303"/>
      <c r="H435" s="303"/>
      <c r="I435" s="303"/>
      <c r="J435" s="303"/>
      <c r="K435" s="303"/>
      <c r="L435" s="303"/>
      <c r="M435" s="303"/>
      <c r="N435" s="303"/>
      <c r="O435" s="303"/>
      <c r="P435" s="305"/>
      <c r="Q435" s="305"/>
      <c r="R435" s="303"/>
      <c r="S435" s="303"/>
      <c r="T435" s="303"/>
      <c r="U435" s="303"/>
      <c r="V435" s="303"/>
      <c r="W435" s="303"/>
      <c r="X435" s="303"/>
      <c r="Y435" s="303"/>
    </row>
    <row r="436" spans="1:25" ht="12.75">
      <c r="A436" s="303"/>
      <c r="B436" s="303"/>
      <c r="C436" s="303"/>
      <c r="D436" s="303"/>
      <c r="E436" s="303"/>
      <c r="F436" s="304"/>
      <c r="G436" s="303"/>
      <c r="H436" s="303"/>
      <c r="I436" s="303"/>
      <c r="J436" s="303"/>
      <c r="K436" s="303"/>
      <c r="L436" s="303"/>
      <c r="M436" s="303"/>
      <c r="N436" s="303"/>
      <c r="O436" s="303"/>
      <c r="P436" s="305"/>
      <c r="Q436" s="305"/>
      <c r="R436" s="303"/>
      <c r="S436" s="303"/>
      <c r="T436" s="303"/>
      <c r="U436" s="303"/>
      <c r="V436" s="303"/>
      <c r="W436" s="303"/>
      <c r="X436" s="303"/>
      <c r="Y436" s="303"/>
    </row>
    <row r="437" spans="1:25" ht="12.75">
      <c r="A437" s="303"/>
      <c r="B437" s="303"/>
      <c r="C437" s="303"/>
      <c r="D437" s="303"/>
      <c r="E437" s="303"/>
      <c r="F437" s="304"/>
      <c r="G437" s="303"/>
      <c r="H437" s="303"/>
      <c r="I437" s="303"/>
      <c r="J437" s="303"/>
      <c r="K437" s="303"/>
      <c r="L437" s="303"/>
      <c r="M437" s="303"/>
      <c r="N437" s="303"/>
      <c r="O437" s="303"/>
      <c r="P437" s="305"/>
      <c r="Q437" s="305"/>
      <c r="R437" s="303"/>
      <c r="S437" s="303"/>
      <c r="T437" s="303"/>
      <c r="U437" s="303"/>
      <c r="V437" s="303"/>
      <c r="W437" s="303"/>
      <c r="X437" s="303"/>
      <c r="Y437" s="303"/>
    </row>
    <row r="438" spans="1:25" ht="12.75">
      <c r="A438" s="303"/>
      <c r="B438" s="303"/>
      <c r="C438" s="303"/>
      <c r="D438" s="303"/>
      <c r="E438" s="303"/>
      <c r="F438" s="304"/>
      <c r="G438" s="303"/>
      <c r="H438" s="303"/>
      <c r="I438" s="303"/>
      <c r="J438" s="303"/>
      <c r="K438" s="303"/>
      <c r="L438" s="303"/>
      <c r="M438" s="303"/>
      <c r="N438" s="303"/>
      <c r="O438" s="303"/>
      <c r="P438" s="305"/>
      <c r="Q438" s="305"/>
      <c r="R438" s="303"/>
      <c r="S438" s="303"/>
      <c r="T438" s="303"/>
      <c r="U438" s="303"/>
      <c r="V438" s="303"/>
      <c r="W438" s="303"/>
      <c r="X438" s="303"/>
      <c r="Y438" s="303"/>
    </row>
    <row r="439" spans="1:25" ht="12.75">
      <c r="A439" s="303"/>
      <c r="B439" s="303"/>
      <c r="C439" s="303"/>
      <c r="D439" s="303"/>
      <c r="E439" s="303"/>
      <c r="F439" s="304"/>
      <c r="G439" s="303"/>
      <c r="H439" s="303"/>
      <c r="I439" s="303"/>
      <c r="J439" s="303"/>
      <c r="K439" s="303"/>
      <c r="L439" s="303"/>
      <c r="M439" s="303"/>
      <c r="N439" s="303"/>
      <c r="O439" s="303"/>
      <c r="P439" s="305"/>
      <c r="Q439" s="305"/>
      <c r="R439" s="303"/>
      <c r="S439" s="303"/>
      <c r="T439" s="303"/>
      <c r="U439" s="303"/>
      <c r="V439" s="303"/>
      <c r="W439" s="303"/>
      <c r="X439" s="303"/>
      <c r="Y439" s="303"/>
    </row>
    <row r="440" spans="1:25" ht="12.75">
      <c r="A440" s="303"/>
      <c r="B440" s="303"/>
      <c r="C440" s="303"/>
      <c r="D440" s="303"/>
      <c r="E440" s="303"/>
      <c r="F440" s="304"/>
      <c r="G440" s="303"/>
      <c r="H440" s="303"/>
      <c r="I440" s="303"/>
      <c r="J440" s="303"/>
      <c r="K440" s="303"/>
      <c r="L440" s="303"/>
      <c r="M440" s="303"/>
      <c r="N440" s="303"/>
      <c r="O440" s="303"/>
      <c r="P440" s="305"/>
      <c r="Q440" s="305"/>
      <c r="R440" s="303"/>
      <c r="S440" s="303"/>
      <c r="T440" s="303"/>
      <c r="U440" s="303"/>
      <c r="V440" s="303"/>
      <c r="W440" s="303"/>
      <c r="X440" s="303"/>
      <c r="Y440" s="303"/>
    </row>
    <row r="441" spans="1:25" ht="12.75">
      <c r="A441" s="303"/>
      <c r="B441" s="303"/>
      <c r="C441" s="303"/>
      <c r="D441" s="303"/>
      <c r="E441" s="303"/>
      <c r="F441" s="304"/>
      <c r="G441" s="303"/>
      <c r="H441" s="303"/>
      <c r="I441" s="303"/>
      <c r="J441" s="303"/>
      <c r="K441" s="303"/>
      <c r="L441" s="303"/>
      <c r="M441" s="303"/>
      <c r="N441" s="303"/>
      <c r="O441" s="303"/>
      <c r="P441" s="305"/>
      <c r="Q441" s="305"/>
      <c r="R441" s="303"/>
      <c r="S441" s="303"/>
      <c r="T441" s="303"/>
      <c r="U441" s="303"/>
      <c r="V441" s="303"/>
      <c r="W441" s="303"/>
      <c r="X441" s="303"/>
      <c r="Y441" s="303"/>
    </row>
    <row r="442" spans="1:25" ht="12.75">
      <c r="A442" s="303"/>
      <c r="B442" s="303"/>
      <c r="C442" s="303"/>
      <c r="D442" s="303"/>
      <c r="E442" s="303"/>
      <c r="F442" s="304"/>
      <c r="G442" s="303"/>
      <c r="H442" s="303"/>
      <c r="I442" s="303"/>
      <c r="J442" s="303"/>
      <c r="K442" s="303"/>
      <c r="L442" s="303"/>
      <c r="M442" s="303"/>
      <c r="N442" s="303"/>
      <c r="O442" s="303"/>
      <c r="P442" s="305"/>
      <c r="Q442" s="305"/>
      <c r="R442" s="303"/>
      <c r="S442" s="303"/>
      <c r="T442" s="303"/>
      <c r="U442" s="303"/>
      <c r="V442" s="303"/>
      <c r="W442" s="303"/>
      <c r="X442" s="303"/>
      <c r="Y442" s="303"/>
    </row>
    <row r="443" spans="1:25" ht="12.75">
      <c r="A443" s="303"/>
      <c r="B443" s="303"/>
      <c r="C443" s="303"/>
      <c r="D443" s="303"/>
      <c r="E443" s="303"/>
      <c r="F443" s="304"/>
      <c r="G443" s="303"/>
      <c r="H443" s="303"/>
      <c r="I443" s="303"/>
      <c r="J443" s="303"/>
      <c r="K443" s="303"/>
      <c r="L443" s="303"/>
      <c r="M443" s="303"/>
      <c r="N443" s="303"/>
      <c r="O443" s="303"/>
      <c r="P443" s="305"/>
      <c r="Q443" s="305"/>
      <c r="R443" s="303"/>
      <c r="S443" s="303"/>
      <c r="T443" s="303"/>
      <c r="U443" s="303"/>
      <c r="V443" s="303"/>
      <c r="W443" s="303"/>
      <c r="X443" s="303"/>
      <c r="Y443" s="303"/>
    </row>
    <row r="444" spans="1:25" ht="12.75">
      <c r="A444" s="303"/>
      <c r="B444" s="303"/>
      <c r="C444" s="303"/>
      <c r="D444" s="303"/>
      <c r="E444" s="303"/>
      <c r="F444" s="304"/>
      <c r="G444" s="303"/>
      <c r="H444" s="303"/>
      <c r="I444" s="303"/>
      <c r="J444" s="303"/>
      <c r="K444" s="303"/>
      <c r="L444" s="303"/>
      <c r="M444" s="303"/>
      <c r="N444" s="303"/>
      <c r="O444" s="303"/>
      <c r="P444" s="305"/>
      <c r="Q444" s="305"/>
      <c r="R444" s="303"/>
      <c r="S444" s="303"/>
      <c r="T444" s="303"/>
      <c r="U444" s="303"/>
      <c r="V444" s="303"/>
      <c r="W444" s="303"/>
      <c r="X444" s="303"/>
      <c r="Y444" s="303"/>
    </row>
    <row r="445" spans="1:25" ht="12.75">
      <c r="A445" s="303"/>
      <c r="B445" s="303"/>
      <c r="C445" s="303"/>
      <c r="D445" s="303"/>
      <c r="E445" s="303"/>
      <c r="F445" s="304"/>
      <c r="G445" s="303"/>
      <c r="H445" s="303"/>
      <c r="I445" s="303"/>
      <c r="J445" s="303"/>
      <c r="K445" s="303"/>
      <c r="L445" s="303"/>
      <c r="M445" s="303"/>
      <c r="N445" s="303"/>
      <c r="O445" s="303"/>
      <c r="P445" s="305"/>
      <c r="Q445" s="305"/>
      <c r="R445" s="303"/>
      <c r="S445" s="303"/>
      <c r="T445" s="303"/>
      <c r="U445" s="303"/>
      <c r="V445" s="303"/>
      <c r="W445" s="303"/>
      <c r="X445" s="303"/>
      <c r="Y445" s="303"/>
    </row>
    <row r="446" spans="1:25" ht="12.75">
      <c r="A446" s="303"/>
      <c r="B446" s="303"/>
      <c r="C446" s="303"/>
      <c r="D446" s="303"/>
      <c r="E446" s="303"/>
      <c r="F446" s="304"/>
      <c r="G446" s="303"/>
      <c r="H446" s="303"/>
      <c r="I446" s="303"/>
      <c r="J446" s="303"/>
      <c r="K446" s="303"/>
      <c r="L446" s="303"/>
      <c r="M446" s="303"/>
      <c r="N446" s="303"/>
      <c r="O446" s="303"/>
      <c r="P446" s="305"/>
      <c r="Q446" s="305"/>
      <c r="R446" s="303"/>
      <c r="S446" s="303"/>
      <c r="T446" s="303"/>
      <c r="U446" s="303"/>
      <c r="V446" s="303"/>
      <c r="W446" s="303"/>
      <c r="X446" s="303"/>
      <c r="Y446" s="303"/>
    </row>
    <row r="447" spans="1:25" ht="12.75">
      <c r="A447" s="303"/>
      <c r="B447" s="303"/>
      <c r="C447" s="303"/>
      <c r="D447" s="303"/>
      <c r="E447" s="303"/>
      <c r="F447" s="304"/>
      <c r="G447" s="303"/>
      <c r="H447" s="303"/>
      <c r="I447" s="303"/>
      <c r="J447" s="303"/>
      <c r="K447" s="303"/>
      <c r="L447" s="303"/>
      <c r="M447" s="303"/>
      <c r="N447" s="303"/>
      <c r="O447" s="303"/>
      <c r="P447" s="305"/>
      <c r="Q447" s="305"/>
      <c r="R447" s="303"/>
      <c r="S447" s="303"/>
      <c r="T447" s="303"/>
      <c r="U447" s="303"/>
      <c r="V447" s="303"/>
      <c r="W447" s="303"/>
      <c r="X447" s="303"/>
      <c r="Y447" s="303"/>
    </row>
    <row r="448" spans="1:25" ht="12.75">
      <c r="A448" s="303"/>
      <c r="B448" s="303"/>
      <c r="C448" s="303"/>
      <c r="D448" s="303"/>
      <c r="E448" s="303"/>
      <c r="F448" s="304"/>
      <c r="G448" s="303"/>
      <c r="H448" s="303"/>
      <c r="I448" s="303"/>
      <c r="J448" s="303"/>
      <c r="K448" s="303"/>
      <c r="L448" s="303"/>
      <c r="M448" s="303"/>
      <c r="N448" s="303"/>
      <c r="O448" s="303"/>
      <c r="P448" s="305"/>
      <c r="Q448" s="305"/>
      <c r="R448" s="303"/>
      <c r="S448" s="303"/>
      <c r="T448" s="303"/>
      <c r="U448" s="303"/>
      <c r="V448" s="303"/>
      <c r="W448" s="303"/>
      <c r="X448" s="303"/>
      <c r="Y448" s="303"/>
    </row>
    <row r="449" spans="1:25" ht="12.75">
      <c r="A449" s="303"/>
      <c r="B449" s="303"/>
      <c r="C449" s="303"/>
      <c r="D449" s="303"/>
      <c r="E449" s="303"/>
      <c r="F449" s="304"/>
      <c r="G449" s="303"/>
      <c r="H449" s="303"/>
      <c r="I449" s="303"/>
      <c r="J449" s="303"/>
      <c r="K449" s="303"/>
      <c r="L449" s="303"/>
      <c r="M449" s="303"/>
      <c r="N449" s="303"/>
      <c r="O449" s="303"/>
      <c r="P449" s="305"/>
      <c r="Q449" s="305"/>
      <c r="R449" s="303"/>
      <c r="S449" s="303"/>
      <c r="T449" s="303"/>
      <c r="U449" s="303"/>
      <c r="V449" s="303"/>
      <c r="W449" s="303"/>
      <c r="X449" s="303"/>
      <c r="Y449" s="303"/>
    </row>
    <row r="450" spans="1:25" ht="12.75">
      <c r="A450" s="303"/>
      <c r="B450" s="303"/>
      <c r="C450" s="303"/>
      <c r="D450" s="303"/>
      <c r="E450" s="303"/>
      <c r="F450" s="304"/>
      <c r="G450" s="303"/>
      <c r="H450" s="303"/>
      <c r="I450" s="303"/>
      <c r="J450" s="303"/>
      <c r="K450" s="303"/>
      <c r="L450" s="303"/>
      <c r="M450" s="303"/>
      <c r="N450" s="303"/>
      <c r="O450" s="303"/>
      <c r="P450" s="305"/>
      <c r="Q450" s="305"/>
      <c r="R450" s="303"/>
      <c r="S450" s="303"/>
      <c r="T450" s="303"/>
      <c r="U450" s="303"/>
      <c r="V450" s="303"/>
      <c r="W450" s="303"/>
      <c r="X450" s="303"/>
      <c r="Y450" s="303"/>
    </row>
    <row r="451" spans="1:25" ht="12.75">
      <c r="A451" s="303"/>
      <c r="B451" s="303"/>
      <c r="C451" s="303"/>
      <c r="D451" s="303"/>
      <c r="E451" s="303"/>
      <c r="F451" s="304"/>
      <c r="G451" s="303"/>
      <c r="H451" s="303"/>
      <c r="I451" s="303"/>
      <c r="J451" s="303"/>
      <c r="K451" s="303"/>
      <c r="L451" s="303"/>
      <c r="M451" s="303"/>
      <c r="N451" s="303"/>
      <c r="O451" s="303"/>
      <c r="P451" s="305"/>
      <c r="Q451" s="305"/>
      <c r="R451" s="303"/>
      <c r="S451" s="303"/>
      <c r="T451" s="303"/>
      <c r="U451" s="303"/>
      <c r="V451" s="303"/>
      <c r="W451" s="303"/>
      <c r="X451" s="303"/>
      <c r="Y451" s="303"/>
    </row>
    <row r="452" spans="1:25" ht="12.75">
      <c r="A452" s="303"/>
      <c r="B452" s="303"/>
      <c r="C452" s="303"/>
      <c r="D452" s="303"/>
      <c r="E452" s="303"/>
      <c r="F452" s="304"/>
      <c r="G452" s="303"/>
      <c r="H452" s="303"/>
      <c r="I452" s="303"/>
      <c r="J452" s="303"/>
      <c r="K452" s="303"/>
      <c r="L452" s="303"/>
      <c r="M452" s="303"/>
      <c r="N452" s="303"/>
      <c r="O452" s="303"/>
      <c r="P452" s="305"/>
      <c r="Q452" s="305"/>
      <c r="R452" s="303"/>
      <c r="S452" s="303"/>
      <c r="T452" s="303"/>
      <c r="U452" s="303"/>
      <c r="V452" s="303"/>
      <c r="W452" s="303"/>
      <c r="X452" s="303"/>
      <c r="Y452" s="303"/>
    </row>
    <row r="453" spans="1:25" ht="12.75">
      <c r="A453" s="303"/>
      <c r="B453" s="303"/>
      <c r="C453" s="303"/>
      <c r="D453" s="303"/>
      <c r="E453" s="303"/>
      <c r="F453" s="304"/>
      <c r="G453" s="303"/>
      <c r="H453" s="303"/>
      <c r="I453" s="303"/>
      <c r="J453" s="303"/>
      <c r="K453" s="303"/>
      <c r="L453" s="303"/>
      <c r="M453" s="303"/>
      <c r="N453" s="303"/>
      <c r="O453" s="303"/>
      <c r="P453" s="305"/>
      <c r="Q453" s="305"/>
      <c r="R453" s="303"/>
      <c r="S453" s="303"/>
      <c r="T453" s="303"/>
      <c r="U453" s="303"/>
      <c r="V453" s="303"/>
      <c r="W453" s="303"/>
      <c r="X453" s="303"/>
      <c r="Y453" s="303"/>
    </row>
    <row r="454" spans="1:25" ht="12.75">
      <c r="A454" s="303"/>
      <c r="B454" s="303"/>
      <c r="C454" s="303"/>
      <c r="D454" s="303"/>
      <c r="E454" s="303"/>
      <c r="F454" s="304"/>
      <c r="G454" s="303"/>
      <c r="H454" s="303"/>
      <c r="I454" s="303"/>
      <c r="J454" s="303"/>
      <c r="K454" s="303"/>
      <c r="L454" s="303"/>
      <c r="M454" s="303"/>
      <c r="N454" s="303"/>
      <c r="O454" s="303"/>
      <c r="P454" s="305"/>
      <c r="Q454" s="305"/>
      <c r="R454" s="303"/>
      <c r="S454" s="303"/>
      <c r="T454" s="303"/>
      <c r="U454" s="303"/>
      <c r="V454" s="303"/>
      <c r="W454" s="303"/>
      <c r="X454" s="303"/>
      <c r="Y454" s="303"/>
    </row>
    <row r="455" spans="1:25" ht="12.75">
      <c r="A455" s="303"/>
      <c r="B455" s="303"/>
      <c r="C455" s="303"/>
      <c r="D455" s="303"/>
      <c r="E455" s="303"/>
      <c r="F455" s="304"/>
      <c r="G455" s="303"/>
      <c r="H455" s="303"/>
      <c r="I455" s="303"/>
      <c r="J455" s="303"/>
      <c r="K455" s="303"/>
      <c r="L455" s="303"/>
      <c r="M455" s="303"/>
      <c r="N455" s="303"/>
      <c r="O455" s="303"/>
      <c r="P455" s="305"/>
      <c r="Q455" s="305"/>
      <c r="R455" s="303"/>
      <c r="S455" s="303"/>
      <c r="T455" s="303"/>
      <c r="U455" s="303"/>
      <c r="V455" s="303"/>
      <c r="W455" s="303"/>
      <c r="X455" s="303"/>
      <c r="Y455" s="303"/>
    </row>
    <row r="456" spans="1:25" ht="12.75">
      <c r="A456" s="303"/>
      <c r="B456" s="303"/>
      <c r="C456" s="303"/>
      <c r="D456" s="303"/>
      <c r="E456" s="303"/>
      <c r="F456" s="304"/>
      <c r="G456" s="303"/>
      <c r="H456" s="303"/>
      <c r="I456" s="303"/>
      <c r="J456" s="303"/>
      <c r="K456" s="303"/>
      <c r="L456" s="303"/>
      <c r="M456" s="303"/>
      <c r="N456" s="303"/>
      <c r="O456" s="303"/>
      <c r="P456" s="305"/>
      <c r="Q456" s="305"/>
      <c r="R456" s="303"/>
      <c r="S456" s="303"/>
      <c r="T456" s="303"/>
      <c r="U456" s="303"/>
      <c r="V456" s="303"/>
      <c r="W456" s="303"/>
      <c r="X456" s="303"/>
      <c r="Y456" s="303"/>
    </row>
    <row r="457" spans="1:25" ht="12.75">
      <c r="A457" s="303"/>
      <c r="B457" s="303"/>
      <c r="C457" s="303"/>
      <c r="D457" s="303"/>
      <c r="E457" s="303"/>
      <c r="F457" s="304"/>
      <c r="G457" s="303"/>
      <c r="H457" s="303"/>
      <c r="I457" s="303"/>
      <c r="J457" s="303"/>
      <c r="K457" s="303"/>
      <c r="L457" s="303"/>
      <c r="M457" s="303"/>
      <c r="N457" s="303"/>
      <c r="O457" s="303"/>
      <c r="P457" s="305"/>
      <c r="Q457" s="305"/>
      <c r="R457" s="303"/>
      <c r="S457" s="303"/>
      <c r="T457" s="303"/>
      <c r="U457" s="303"/>
      <c r="V457" s="303"/>
      <c r="W457" s="303"/>
      <c r="X457" s="303"/>
      <c r="Y457" s="303"/>
    </row>
    <row r="458" spans="1:25" ht="12.75">
      <c r="A458" s="303"/>
      <c r="B458" s="303"/>
      <c r="C458" s="303"/>
      <c r="D458" s="303"/>
      <c r="E458" s="303"/>
      <c r="F458" s="304"/>
      <c r="G458" s="303"/>
      <c r="H458" s="303"/>
      <c r="I458" s="303"/>
      <c r="J458" s="303"/>
      <c r="K458" s="303"/>
      <c r="L458" s="303"/>
      <c r="M458" s="303"/>
      <c r="N458" s="303"/>
      <c r="O458" s="303"/>
      <c r="P458" s="305"/>
      <c r="Q458" s="305"/>
      <c r="R458" s="303"/>
      <c r="S458" s="303"/>
      <c r="T458" s="303"/>
      <c r="U458" s="303"/>
      <c r="V458" s="303"/>
      <c r="W458" s="303"/>
      <c r="X458" s="303"/>
      <c r="Y458" s="303"/>
    </row>
    <row r="459" spans="1:25" ht="12.75">
      <c r="A459" s="303"/>
      <c r="B459" s="303"/>
      <c r="C459" s="303"/>
      <c r="D459" s="303"/>
      <c r="E459" s="303"/>
      <c r="F459" s="304"/>
      <c r="G459" s="303"/>
      <c r="H459" s="303"/>
      <c r="I459" s="303"/>
      <c r="J459" s="303"/>
      <c r="K459" s="303"/>
      <c r="L459" s="303"/>
      <c r="M459" s="303"/>
      <c r="N459" s="303"/>
      <c r="O459" s="303"/>
      <c r="P459" s="305"/>
      <c r="Q459" s="305"/>
      <c r="R459" s="303"/>
      <c r="S459" s="303"/>
      <c r="T459" s="303"/>
      <c r="U459" s="303"/>
      <c r="V459" s="303"/>
      <c r="W459" s="303"/>
      <c r="X459" s="303"/>
      <c r="Y459" s="303"/>
    </row>
    <row r="460" spans="1:25" ht="12.75">
      <c r="A460" s="303"/>
      <c r="B460" s="303"/>
      <c r="C460" s="303"/>
      <c r="D460" s="303"/>
      <c r="E460" s="303"/>
      <c r="F460" s="304"/>
      <c r="G460" s="303"/>
      <c r="H460" s="303"/>
      <c r="I460" s="303"/>
      <c r="J460" s="303"/>
      <c r="K460" s="303"/>
      <c r="L460" s="303"/>
      <c r="M460" s="303"/>
      <c r="N460" s="303"/>
      <c r="O460" s="303"/>
      <c r="P460" s="305"/>
      <c r="Q460" s="305"/>
      <c r="R460" s="303"/>
      <c r="S460" s="303"/>
      <c r="T460" s="303"/>
      <c r="U460" s="303"/>
      <c r="V460" s="303"/>
      <c r="W460" s="303"/>
      <c r="X460" s="303"/>
      <c r="Y460" s="303"/>
    </row>
    <row r="461" spans="1:25" ht="12.75">
      <c r="A461" s="303"/>
      <c r="B461" s="303"/>
      <c r="C461" s="303"/>
      <c r="D461" s="303"/>
      <c r="E461" s="303"/>
      <c r="F461" s="304"/>
      <c r="G461" s="303"/>
      <c r="H461" s="303"/>
      <c r="I461" s="303"/>
      <c r="J461" s="303"/>
      <c r="K461" s="303"/>
      <c r="L461" s="303"/>
      <c r="M461" s="303"/>
      <c r="N461" s="303"/>
      <c r="O461" s="303"/>
      <c r="P461" s="305"/>
      <c r="Q461" s="305"/>
      <c r="R461" s="303"/>
      <c r="S461" s="303"/>
      <c r="T461" s="303"/>
      <c r="U461" s="303"/>
      <c r="V461" s="303"/>
      <c r="W461" s="303"/>
      <c r="X461" s="303"/>
      <c r="Y461" s="303"/>
    </row>
    <row r="462" spans="1:25" ht="12.75">
      <c r="A462" s="303"/>
      <c r="B462" s="303"/>
      <c r="C462" s="303"/>
      <c r="D462" s="303"/>
      <c r="E462" s="303"/>
      <c r="F462" s="304"/>
      <c r="G462" s="303"/>
      <c r="H462" s="303"/>
      <c r="I462" s="303"/>
      <c r="J462" s="303"/>
      <c r="K462" s="303"/>
      <c r="L462" s="303"/>
      <c r="M462" s="303"/>
      <c r="N462" s="303"/>
      <c r="O462" s="303"/>
      <c r="P462" s="305"/>
      <c r="Q462" s="305"/>
      <c r="R462" s="303"/>
      <c r="S462" s="303"/>
      <c r="T462" s="303"/>
      <c r="U462" s="303"/>
      <c r="V462" s="303"/>
      <c r="W462" s="303"/>
      <c r="X462" s="303"/>
      <c r="Y462" s="303"/>
    </row>
    <row r="463" spans="1:25" ht="12.75">
      <c r="A463" s="303"/>
      <c r="B463" s="303"/>
      <c r="C463" s="303"/>
      <c r="D463" s="303"/>
      <c r="E463" s="303"/>
      <c r="F463" s="304"/>
      <c r="G463" s="303"/>
      <c r="H463" s="303"/>
      <c r="I463" s="303"/>
      <c r="J463" s="303"/>
      <c r="K463" s="303"/>
      <c r="L463" s="303"/>
      <c r="M463" s="303"/>
      <c r="N463" s="303"/>
      <c r="O463" s="303"/>
      <c r="P463" s="305"/>
      <c r="Q463" s="305"/>
      <c r="R463" s="303"/>
      <c r="S463" s="303"/>
      <c r="T463" s="303"/>
      <c r="U463" s="303"/>
      <c r="V463" s="303"/>
      <c r="W463" s="303"/>
      <c r="X463" s="303"/>
      <c r="Y463" s="303"/>
    </row>
    <row r="464" spans="1:25" ht="12.75">
      <c r="A464" s="303"/>
      <c r="B464" s="303"/>
      <c r="C464" s="303"/>
      <c r="D464" s="303"/>
      <c r="E464" s="303"/>
      <c r="F464" s="304"/>
      <c r="G464" s="303"/>
      <c r="H464" s="303"/>
      <c r="I464" s="303"/>
      <c r="J464" s="303"/>
      <c r="K464" s="303"/>
      <c r="L464" s="303"/>
      <c r="M464" s="303"/>
      <c r="N464" s="303"/>
      <c r="O464" s="303"/>
      <c r="P464" s="305"/>
      <c r="Q464" s="305"/>
      <c r="R464" s="303"/>
      <c r="S464" s="303"/>
      <c r="T464" s="303"/>
      <c r="U464" s="303"/>
      <c r="V464" s="303"/>
      <c r="W464" s="303"/>
      <c r="X464" s="303"/>
      <c r="Y464" s="303"/>
    </row>
    <row r="465" spans="1:25" ht="12.75">
      <c r="A465" s="303"/>
      <c r="B465" s="303"/>
      <c r="C465" s="303"/>
      <c r="D465" s="303"/>
      <c r="E465" s="303"/>
      <c r="F465" s="304"/>
      <c r="G465" s="303"/>
      <c r="H465" s="303"/>
      <c r="I465" s="303"/>
      <c r="J465" s="303"/>
      <c r="K465" s="303"/>
      <c r="L465" s="303"/>
      <c r="M465" s="303"/>
      <c r="N465" s="303"/>
      <c r="O465" s="303"/>
      <c r="P465" s="305"/>
      <c r="Q465" s="305"/>
      <c r="R465" s="303"/>
      <c r="S465" s="303"/>
      <c r="T465" s="303"/>
      <c r="U465" s="303"/>
      <c r="V465" s="303"/>
      <c r="W465" s="303"/>
      <c r="X465" s="303"/>
      <c r="Y465" s="303"/>
    </row>
    <row r="466" spans="1:25" ht="12.75">
      <c r="A466" s="303"/>
      <c r="B466" s="303"/>
      <c r="C466" s="303"/>
      <c r="D466" s="303"/>
      <c r="E466" s="303"/>
      <c r="F466" s="304"/>
      <c r="G466" s="303"/>
      <c r="H466" s="303"/>
      <c r="I466" s="303"/>
      <c r="J466" s="303"/>
      <c r="K466" s="303"/>
      <c r="L466" s="303"/>
      <c r="M466" s="303"/>
      <c r="N466" s="303"/>
      <c r="O466" s="303"/>
      <c r="P466" s="305"/>
      <c r="Q466" s="305"/>
      <c r="R466" s="303"/>
      <c r="S466" s="303"/>
      <c r="T466" s="303"/>
      <c r="U466" s="303"/>
      <c r="V466" s="303"/>
      <c r="W466" s="303"/>
      <c r="X466" s="303"/>
      <c r="Y466" s="303"/>
    </row>
    <row r="467" spans="1:25" ht="12.75">
      <c r="A467" s="303"/>
      <c r="B467" s="303"/>
      <c r="C467" s="303"/>
      <c r="D467" s="303"/>
      <c r="E467" s="303"/>
      <c r="F467" s="304"/>
      <c r="G467" s="303"/>
      <c r="H467" s="303"/>
      <c r="I467" s="303"/>
      <c r="J467" s="303"/>
      <c r="K467" s="303"/>
      <c r="L467" s="303"/>
      <c r="M467" s="303"/>
      <c r="N467" s="303"/>
      <c r="O467" s="303"/>
      <c r="P467" s="305"/>
      <c r="Q467" s="305"/>
      <c r="R467" s="303"/>
      <c r="S467" s="303"/>
      <c r="T467" s="303"/>
      <c r="U467" s="303"/>
      <c r="V467" s="303"/>
      <c r="W467" s="303"/>
      <c r="X467" s="303"/>
      <c r="Y467" s="303"/>
    </row>
    <row r="468" spans="1:25" ht="12.75">
      <c r="A468" s="303"/>
      <c r="B468" s="303"/>
      <c r="C468" s="303"/>
      <c r="D468" s="303"/>
      <c r="E468" s="303"/>
      <c r="F468" s="304"/>
      <c r="G468" s="303"/>
      <c r="H468" s="303"/>
      <c r="I468" s="303"/>
      <c r="J468" s="303"/>
      <c r="K468" s="303"/>
      <c r="L468" s="303"/>
      <c r="M468" s="303"/>
      <c r="N468" s="303"/>
      <c r="O468" s="303"/>
      <c r="P468" s="305"/>
      <c r="Q468" s="305"/>
      <c r="R468" s="303"/>
      <c r="S468" s="303"/>
      <c r="T468" s="303"/>
      <c r="U468" s="303"/>
      <c r="V468" s="303"/>
      <c r="W468" s="303"/>
      <c r="X468" s="303"/>
      <c r="Y468" s="303"/>
    </row>
    <row r="469" spans="1:25" ht="12.75">
      <c r="A469" s="303"/>
      <c r="B469" s="303"/>
      <c r="C469" s="303"/>
      <c r="D469" s="303"/>
      <c r="E469" s="303"/>
      <c r="F469" s="304"/>
      <c r="G469" s="303"/>
      <c r="H469" s="303"/>
      <c r="I469" s="303"/>
      <c r="J469" s="303"/>
      <c r="K469" s="303"/>
      <c r="L469" s="303"/>
      <c r="M469" s="303"/>
      <c r="N469" s="303"/>
      <c r="O469" s="303"/>
      <c r="P469" s="305"/>
      <c r="Q469" s="305"/>
      <c r="R469" s="303"/>
      <c r="S469" s="303"/>
      <c r="T469" s="303"/>
      <c r="U469" s="303"/>
      <c r="V469" s="303"/>
      <c r="W469" s="303"/>
      <c r="X469" s="303"/>
      <c r="Y469" s="303"/>
    </row>
    <row r="470" spans="1:25" ht="12.75">
      <c r="A470" s="303"/>
      <c r="B470" s="303"/>
      <c r="C470" s="303"/>
      <c r="D470" s="303"/>
      <c r="E470" s="303"/>
      <c r="F470" s="304"/>
      <c r="G470" s="303"/>
      <c r="H470" s="303"/>
      <c r="I470" s="303"/>
      <c r="J470" s="303"/>
      <c r="K470" s="303"/>
      <c r="L470" s="303"/>
      <c r="M470" s="303"/>
      <c r="N470" s="303"/>
      <c r="O470" s="303"/>
      <c r="P470" s="305"/>
      <c r="Q470" s="305"/>
      <c r="R470" s="303"/>
      <c r="S470" s="303"/>
      <c r="T470" s="303"/>
      <c r="U470" s="303"/>
      <c r="V470" s="303"/>
      <c r="W470" s="303"/>
      <c r="X470" s="303"/>
      <c r="Y470" s="303"/>
    </row>
    <row r="471" spans="1:25" ht="12.75">
      <c r="A471" s="303"/>
      <c r="B471" s="303"/>
      <c r="C471" s="303"/>
      <c r="D471" s="303"/>
      <c r="E471" s="303"/>
      <c r="F471" s="304"/>
      <c r="G471" s="303"/>
      <c r="H471" s="303"/>
      <c r="I471" s="303"/>
      <c r="J471" s="303"/>
      <c r="K471" s="303"/>
      <c r="L471" s="303"/>
      <c r="M471" s="303"/>
      <c r="N471" s="303"/>
      <c r="O471" s="303"/>
      <c r="P471" s="305"/>
      <c r="Q471" s="305"/>
      <c r="R471" s="303"/>
      <c r="S471" s="303"/>
      <c r="T471" s="303"/>
      <c r="U471" s="303"/>
      <c r="V471" s="303"/>
      <c r="W471" s="303"/>
      <c r="X471" s="303"/>
      <c r="Y471" s="303"/>
    </row>
    <row r="472" spans="1:25" ht="12.75">
      <c r="A472" s="303"/>
      <c r="B472" s="303"/>
      <c r="C472" s="303"/>
      <c r="D472" s="303"/>
      <c r="E472" s="303"/>
      <c r="F472" s="304"/>
      <c r="G472" s="303"/>
      <c r="H472" s="303"/>
      <c r="I472" s="303"/>
      <c r="J472" s="303"/>
      <c r="K472" s="303"/>
      <c r="L472" s="303"/>
      <c r="M472" s="303"/>
      <c r="N472" s="303"/>
      <c r="O472" s="303"/>
      <c r="P472" s="305"/>
      <c r="Q472" s="305"/>
      <c r="R472" s="303"/>
      <c r="S472" s="303"/>
      <c r="T472" s="303"/>
      <c r="U472" s="303"/>
      <c r="V472" s="303"/>
      <c r="W472" s="303"/>
      <c r="X472" s="303"/>
      <c r="Y472" s="303"/>
    </row>
    <row r="473" spans="1:25" ht="12.75">
      <c r="A473" s="303"/>
      <c r="B473" s="303"/>
      <c r="C473" s="303"/>
      <c r="D473" s="303"/>
      <c r="E473" s="303"/>
      <c r="F473" s="304"/>
      <c r="G473" s="303"/>
      <c r="H473" s="303"/>
      <c r="I473" s="303"/>
      <c r="J473" s="303"/>
      <c r="K473" s="303"/>
      <c r="L473" s="303"/>
      <c r="M473" s="303"/>
      <c r="N473" s="303"/>
      <c r="O473" s="303"/>
      <c r="P473" s="305"/>
      <c r="Q473" s="305"/>
      <c r="R473" s="303"/>
      <c r="S473" s="303"/>
      <c r="T473" s="303"/>
      <c r="U473" s="303"/>
      <c r="V473" s="303"/>
      <c r="W473" s="303"/>
      <c r="X473" s="303"/>
      <c r="Y473" s="303"/>
    </row>
    <row r="474" spans="1:25" ht="12.75">
      <c r="A474" s="303"/>
      <c r="B474" s="303"/>
      <c r="C474" s="303"/>
      <c r="D474" s="303"/>
      <c r="E474" s="303"/>
      <c r="F474" s="304"/>
      <c r="G474" s="303"/>
      <c r="H474" s="303"/>
      <c r="I474" s="303"/>
      <c r="J474" s="303"/>
      <c r="K474" s="303"/>
      <c r="L474" s="303"/>
      <c r="M474" s="303"/>
      <c r="N474" s="303"/>
      <c r="O474" s="303"/>
      <c r="P474" s="305"/>
      <c r="Q474" s="305"/>
      <c r="R474" s="303"/>
      <c r="S474" s="303"/>
      <c r="T474" s="303"/>
      <c r="U474" s="303"/>
      <c r="V474" s="303"/>
      <c r="W474" s="303"/>
      <c r="X474" s="303"/>
      <c r="Y474" s="303"/>
    </row>
    <row r="475" spans="1:25" ht="12.75">
      <c r="A475" s="303"/>
      <c r="B475" s="303"/>
      <c r="C475" s="303"/>
      <c r="D475" s="303"/>
      <c r="E475" s="303"/>
      <c r="F475" s="304"/>
      <c r="G475" s="303"/>
      <c r="H475" s="303"/>
      <c r="I475" s="303"/>
      <c r="J475" s="303"/>
      <c r="K475" s="303"/>
      <c r="L475" s="303"/>
      <c r="M475" s="303"/>
      <c r="N475" s="303"/>
      <c r="O475" s="303"/>
      <c r="P475" s="305"/>
      <c r="Q475" s="305"/>
      <c r="R475" s="303"/>
      <c r="S475" s="303"/>
      <c r="T475" s="303"/>
      <c r="U475" s="303"/>
      <c r="V475" s="303"/>
      <c r="W475" s="303"/>
      <c r="X475" s="303"/>
      <c r="Y475" s="303"/>
    </row>
    <row r="476" spans="1:25" ht="12.75">
      <c r="A476" s="303"/>
      <c r="B476" s="303"/>
      <c r="C476" s="303"/>
      <c r="D476" s="303"/>
      <c r="E476" s="303"/>
      <c r="F476" s="304"/>
      <c r="G476" s="303"/>
      <c r="H476" s="303"/>
      <c r="I476" s="303"/>
      <c r="J476" s="303"/>
      <c r="K476" s="303"/>
      <c r="L476" s="303"/>
      <c r="M476" s="303"/>
      <c r="N476" s="303"/>
      <c r="O476" s="303"/>
      <c r="P476" s="305"/>
      <c r="Q476" s="305"/>
      <c r="R476" s="303"/>
      <c r="S476" s="303"/>
      <c r="T476" s="303"/>
      <c r="U476" s="303"/>
      <c r="V476" s="303"/>
      <c r="W476" s="303"/>
      <c r="X476" s="303"/>
      <c r="Y476" s="303"/>
    </row>
    <row r="477" spans="1:25" ht="12.75">
      <c r="A477" s="303"/>
      <c r="B477" s="303"/>
      <c r="C477" s="303"/>
      <c r="D477" s="303"/>
      <c r="E477" s="303"/>
      <c r="F477" s="304"/>
      <c r="G477" s="303"/>
      <c r="H477" s="303"/>
      <c r="I477" s="303"/>
      <c r="J477" s="303"/>
      <c r="K477" s="303"/>
      <c r="L477" s="303"/>
      <c r="M477" s="303"/>
      <c r="N477" s="303"/>
      <c r="O477" s="303"/>
      <c r="P477" s="305"/>
      <c r="Q477" s="305"/>
      <c r="R477" s="303"/>
      <c r="S477" s="303"/>
      <c r="T477" s="303"/>
      <c r="U477" s="303"/>
      <c r="V477" s="303"/>
      <c r="W477" s="303"/>
      <c r="X477" s="303"/>
      <c r="Y477" s="303"/>
    </row>
    <row r="478" spans="1:25" ht="12.75">
      <c r="A478" s="303"/>
      <c r="B478" s="303"/>
      <c r="C478" s="303"/>
      <c r="D478" s="303"/>
      <c r="E478" s="303"/>
      <c r="F478" s="304"/>
      <c r="G478" s="303"/>
      <c r="H478" s="303"/>
      <c r="I478" s="303"/>
      <c r="J478" s="303"/>
      <c r="K478" s="303"/>
      <c r="L478" s="303"/>
      <c r="M478" s="303"/>
      <c r="N478" s="303"/>
      <c r="O478" s="303"/>
      <c r="P478" s="305"/>
      <c r="Q478" s="305"/>
      <c r="R478" s="303"/>
      <c r="S478" s="303"/>
      <c r="T478" s="303"/>
      <c r="U478" s="303"/>
      <c r="V478" s="303"/>
      <c r="W478" s="303"/>
      <c r="X478" s="303"/>
      <c r="Y478" s="303"/>
    </row>
    <row r="479" spans="1:25" ht="12.75">
      <c r="A479" s="303"/>
      <c r="B479" s="303"/>
      <c r="C479" s="303"/>
      <c r="D479" s="303"/>
      <c r="E479" s="303"/>
      <c r="F479" s="304"/>
      <c r="G479" s="303"/>
      <c r="H479" s="303"/>
      <c r="I479" s="303"/>
      <c r="J479" s="303"/>
      <c r="K479" s="303"/>
      <c r="L479" s="303"/>
      <c r="M479" s="303"/>
      <c r="N479" s="303"/>
      <c r="O479" s="303"/>
      <c r="P479" s="305"/>
      <c r="Q479" s="305"/>
      <c r="R479" s="303"/>
      <c r="S479" s="303"/>
      <c r="T479" s="303"/>
      <c r="U479" s="303"/>
      <c r="V479" s="303"/>
      <c r="W479" s="303"/>
      <c r="X479" s="303"/>
      <c r="Y479" s="303"/>
    </row>
    <row r="480" spans="1:25" ht="12.75">
      <c r="A480" s="303"/>
      <c r="B480" s="303"/>
      <c r="C480" s="303"/>
      <c r="D480" s="303"/>
      <c r="E480" s="303"/>
      <c r="F480" s="304"/>
      <c r="G480" s="303"/>
      <c r="H480" s="303"/>
      <c r="I480" s="303"/>
      <c r="J480" s="303"/>
      <c r="K480" s="303"/>
      <c r="L480" s="303"/>
      <c r="M480" s="303"/>
      <c r="N480" s="303"/>
      <c r="O480" s="303"/>
      <c r="P480" s="305"/>
      <c r="Q480" s="305"/>
      <c r="R480" s="303"/>
      <c r="S480" s="303"/>
      <c r="T480" s="303"/>
      <c r="U480" s="303"/>
      <c r="V480" s="303"/>
      <c r="W480" s="303"/>
      <c r="X480" s="303"/>
      <c r="Y480" s="303"/>
    </row>
    <row r="481" spans="1:25" ht="12.75">
      <c r="A481" s="303"/>
      <c r="B481" s="303"/>
      <c r="C481" s="303"/>
      <c r="D481" s="303"/>
      <c r="E481" s="303"/>
      <c r="F481" s="304"/>
      <c r="G481" s="303"/>
      <c r="H481" s="303"/>
      <c r="I481" s="303"/>
      <c r="J481" s="303"/>
      <c r="K481" s="303"/>
      <c r="L481" s="303"/>
      <c r="M481" s="303"/>
      <c r="N481" s="303"/>
      <c r="O481" s="303"/>
      <c r="P481" s="305"/>
      <c r="Q481" s="305"/>
      <c r="R481" s="303"/>
      <c r="S481" s="303"/>
      <c r="T481" s="303"/>
      <c r="U481" s="303"/>
      <c r="V481" s="303"/>
      <c r="W481" s="303"/>
      <c r="X481" s="303"/>
      <c r="Y481" s="303"/>
    </row>
    <row r="482" spans="1:25" ht="12.75">
      <c r="A482" s="303"/>
      <c r="B482" s="303"/>
      <c r="C482" s="303"/>
      <c r="D482" s="303"/>
      <c r="E482" s="303"/>
      <c r="F482" s="304"/>
      <c r="G482" s="303"/>
      <c r="H482" s="303"/>
      <c r="I482" s="303"/>
      <c r="J482" s="303"/>
      <c r="K482" s="303"/>
      <c r="L482" s="303"/>
      <c r="M482" s="303"/>
      <c r="N482" s="303"/>
      <c r="O482" s="303"/>
      <c r="P482" s="305"/>
      <c r="Q482" s="305"/>
      <c r="R482" s="303"/>
      <c r="S482" s="303"/>
      <c r="T482" s="303"/>
      <c r="U482" s="303"/>
      <c r="V482" s="303"/>
      <c r="W482" s="303"/>
      <c r="X482" s="303"/>
      <c r="Y482" s="303"/>
    </row>
    <row r="483" spans="1:25" ht="12.75">
      <c r="A483" s="303"/>
      <c r="B483" s="303"/>
      <c r="C483" s="303"/>
      <c r="D483" s="303"/>
      <c r="E483" s="303"/>
      <c r="F483" s="304"/>
      <c r="G483" s="303"/>
      <c r="H483" s="303"/>
      <c r="I483" s="303"/>
      <c r="J483" s="303"/>
      <c r="K483" s="303"/>
      <c r="L483" s="303"/>
      <c r="M483" s="303"/>
      <c r="N483" s="303"/>
      <c r="O483" s="303"/>
      <c r="P483" s="305"/>
      <c r="Q483" s="305"/>
      <c r="R483" s="303"/>
      <c r="S483" s="303"/>
      <c r="T483" s="303"/>
      <c r="U483" s="303"/>
      <c r="V483" s="303"/>
      <c r="W483" s="303"/>
      <c r="X483" s="303"/>
      <c r="Y483" s="303"/>
    </row>
    <row r="484" spans="1:25" ht="12.75">
      <c r="A484" s="303"/>
      <c r="B484" s="303"/>
      <c r="C484" s="303"/>
      <c r="D484" s="303"/>
      <c r="E484" s="303"/>
      <c r="F484" s="304"/>
      <c r="G484" s="303"/>
      <c r="H484" s="303"/>
      <c r="I484" s="303"/>
      <c r="J484" s="303"/>
      <c r="K484" s="303"/>
      <c r="L484" s="303"/>
      <c r="M484" s="303"/>
      <c r="N484" s="303"/>
      <c r="O484" s="303"/>
      <c r="P484" s="305"/>
      <c r="Q484" s="305"/>
      <c r="R484" s="303"/>
      <c r="S484" s="303"/>
      <c r="T484" s="303"/>
      <c r="U484" s="303"/>
      <c r="V484" s="303"/>
      <c r="W484" s="303"/>
      <c r="X484" s="303"/>
      <c r="Y484" s="303"/>
    </row>
    <row r="485" spans="1:25" ht="12.75">
      <c r="A485" s="303"/>
      <c r="B485" s="303"/>
      <c r="C485" s="303"/>
      <c r="D485" s="303"/>
      <c r="E485" s="303"/>
      <c r="F485" s="304"/>
      <c r="G485" s="303"/>
      <c r="H485" s="303"/>
      <c r="I485" s="303"/>
      <c r="J485" s="303"/>
      <c r="K485" s="303"/>
      <c r="L485" s="303"/>
      <c r="M485" s="303"/>
      <c r="N485" s="303"/>
      <c r="O485" s="303"/>
      <c r="P485" s="305"/>
      <c r="Q485" s="305"/>
      <c r="R485" s="303"/>
      <c r="S485" s="303"/>
      <c r="T485" s="303"/>
      <c r="U485" s="303"/>
      <c r="V485" s="303"/>
      <c r="W485" s="303"/>
      <c r="X485" s="303"/>
      <c r="Y485" s="303"/>
    </row>
    <row r="486" spans="1:25" ht="12.75">
      <c r="A486" s="303"/>
      <c r="B486" s="303"/>
      <c r="C486" s="303"/>
      <c r="D486" s="303"/>
      <c r="E486" s="303"/>
      <c r="F486" s="304"/>
      <c r="G486" s="303"/>
      <c r="H486" s="303"/>
      <c r="I486" s="303"/>
      <c r="J486" s="303"/>
      <c r="K486" s="303"/>
      <c r="L486" s="303"/>
      <c r="M486" s="303"/>
      <c r="N486" s="303"/>
      <c r="O486" s="303"/>
      <c r="P486" s="305"/>
      <c r="Q486" s="305"/>
      <c r="R486" s="303"/>
      <c r="S486" s="303"/>
      <c r="T486" s="303"/>
      <c r="U486" s="303"/>
      <c r="V486" s="303"/>
      <c r="W486" s="303"/>
      <c r="X486" s="303"/>
      <c r="Y486" s="303"/>
    </row>
    <row r="487" spans="1:25" ht="12.75">
      <c r="A487" s="303"/>
      <c r="B487" s="303"/>
      <c r="C487" s="303"/>
      <c r="D487" s="303"/>
      <c r="E487" s="303"/>
      <c r="F487" s="304"/>
      <c r="G487" s="303"/>
      <c r="H487" s="303"/>
      <c r="I487" s="303"/>
      <c r="J487" s="303"/>
      <c r="K487" s="303"/>
      <c r="L487" s="303"/>
      <c r="M487" s="303"/>
      <c r="N487" s="303"/>
      <c r="O487" s="303"/>
      <c r="P487" s="305"/>
      <c r="Q487" s="305"/>
      <c r="R487" s="303"/>
      <c r="S487" s="303"/>
      <c r="T487" s="303"/>
      <c r="U487" s="303"/>
      <c r="V487" s="303"/>
      <c r="W487" s="303"/>
      <c r="X487" s="303"/>
      <c r="Y487" s="303"/>
    </row>
    <row r="488" spans="1:25" ht="12.75">
      <c r="A488" s="303"/>
      <c r="B488" s="303"/>
      <c r="C488" s="303"/>
      <c r="D488" s="303"/>
      <c r="E488" s="303"/>
      <c r="F488" s="304"/>
      <c r="G488" s="303"/>
      <c r="H488" s="303"/>
      <c r="I488" s="303"/>
      <c r="J488" s="303"/>
      <c r="K488" s="303"/>
      <c r="L488" s="303"/>
      <c r="M488" s="303"/>
      <c r="N488" s="303"/>
      <c r="O488" s="303"/>
      <c r="P488" s="305"/>
      <c r="Q488" s="305"/>
      <c r="R488" s="303"/>
      <c r="S488" s="303"/>
      <c r="T488" s="303"/>
      <c r="U488" s="303"/>
      <c r="V488" s="303"/>
      <c r="W488" s="303"/>
      <c r="X488" s="303"/>
      <c r="Y488" s="303"/>
    </row>
    <row r="489" spans="1:25" ht="12.75">
      <c r="A489" s="303"/>
      <c r="B489" s="303"/>
      <c r="C489" s="303"/>
      <c r="D489" s="303"/>
      <c r="E489" s="303"/>
      <c r="F489" s="304"/>
      <c r="G489" s="303"/>
      <c r="H489" s="303"/>
      <c r="I489" s="303"/>
      <c r="J489" s="303"/>
      <c r="K489" s="303"/>
      <c r="L489" s="303"/>
      <c r="M489" s="303"/>
      <c r="N489" s="303"/>
      <c r="O489" s="303"/>
      <c r="P489" s="305"/>
      <c r="Q489" s="305"/>
      <c r="R489" s="303"/>
      <c r="S489" s="303"/>
      <c r="T489" s="303"/>
      <c r="U489" s="303"/>
      <c r="V489" s="303"/>
      <c r="W489" s="303"/>
      <c r="X489" s="303"/>
      <c r="Y489" s="303"/>
    </row>
    <row r="490" spans="1:25" ht="12.75">
      <c r="A490" s="303"/>
      <c r="B490" s="303"/>
      <c r="C490" s="303"/>
      <c r="D490" s="303"/>
      <c r="E490" s="303"/>
      <c r="F490" s="304"/>
      <c r="G490" s="303"/>
      <c r="H490" s="303"/>
      <c r="I490" s="303"/>
      <c r="J490" s="303"/>
      <c r="K490" s="303"/>
      <c r="L490" s="303"/>
      <c r="M490" s="303"/>
      <c r="N490" s="303"/>
      <c r="O490" s="303"/>
      <c r="P490" s="305"/>
      <c r="Q490" s="305"/>
      <c r="R490" s="303"/>
      <c r="S490" s="303"/>
      <c r="T490" s="303"/>
      <c r="U490" s="303"/>
      <c r="V490" s="303"/>
      <c r="W490" s="303"/>
      <c r="X490" s="303"/>
      <c r="Y490" s="303"/>
    </row>
    <row r="491" spans="1:25" ht="12.75">
      <c r="A491" s="303"/>
      <c r="B491" s="303"/>
      <c r="C491" s="303"/>
      <c r="D491" s="303"/>
      <c r="E491" s="303"/>
      <c r="F491" s="304"/>
      <c r="G491" s="303"/>
      <c r="H491" s="303"/>
      <c r="I491" s="303"/>
      <c r="J491" s="303"/>
      <c r="K491" s="303"/>
      <c r="L491" s="303"/>
      <c r="M491" s="303"/>
      <c r="N491" s="303"/>
      <c r="O491" s="303"/>
      <c r="P491" s="305"/>
      <c r="Q491" s="305"/>
      <c r="R491" s="303"/>
      <c r="S491" s="303"/>
      <c r="T491" s="303"/>
      <c r="U491" s="303"/>
      <c r="V491" s="303"/>
      <c r="W491" s="303"/>
      <c r="X491" s="303"/>
      <c r="Y491" s="303"/>
    </row>
    <row r="492" spans="1:25" ht="12.75">
      <c r="A492" s="303"/>
      <c r="B492" s="303"/>
      <c r="C492" s="303"/>
      <c r="D492" s="303"/>
      <c r="E492" s="303"/>
      <c r="F492" s="304"/>
      <c r="G492" s="303"/>
      <c r="H492" s="303"/>
      <c r="I492" s="303"/>
      <c r="J492" s="303"/>
      <c r="K492" s="303"/>
      <c r="L492" s="303"/>
      <c r="M492" s="303"/>
      <c r="N492" s="303"/>
      <c r="O492" s="303"/>
      <c r="P492" s="305"/>
      <c r="Q492" s="305"/>
      <c r="R492" s="303"/>
      <c r="S492" s="303"/>
      <c r="T492" s="303"/>
      <c r="U492" s="303"/>
      <c r="V492" s="303"/>
      <c r="W492" s="303"/>
      <c r="X492" s="303"/>
      <c r="Y492" s="303"/>
    </row>
    <row r="493" spans="1:25" ht="12.75">
      <c r="A493" s="303"/>
      <c r="B493" s="303"/>
      <c r="C493" s="303"/>
      <c r="D493" s="303"/>
      <c r="E493" s="303"/>
      <c r="F493" s="304"/>
      <c r="G493" s="303"/>
      <c r="H493" s="303"/>
      <c r="I493" s="303"/>
      <c r="J493" s="303"/>
      <c r="K493" s="303"/>
      <c r="L493" s="303"/>
      <c r="M493" s="303"/>
      <c r="N493" s="303"/>
      <c r="O493" s="303"/>
      <c r="P493" s="305"/>
      <c r="Q493" s="305"/>
      <c r="R493" s="303"/>
      <c r="S493" s="303"/>
      <c r="T493" s="303"/>
      <c r="U493" s="303"/>
      <c r="V493" s="303"/>
      <c r="W493" s="303"/>
      <c r="X493" s="303"/>
      <c r="Y493" s="303"/>
    </row>
    <row r="494" spans="1:25" ht="12.75">
      <c r="A494" s="303"/>
      <c r="B494" s="303"/>
      <c r="C494" s="303"/>
      <c r="D494" s="303"/>
      <c r="E494" s="303"/>
      <c r="F494" s="304"/>
      <c r="G494" s="303"/>
      <c r="H494" s="303"/>
      <c r="I494" s="303"/>
      <c r="J494" s="303"/>
      <c r="K494" s="303"/>
      <c r="L494" s="303"/>
      <c r="M494" s="303"/>
      <c r="N494" s="303"/>
      <c r="O494" s="303"/>
      <c r="P494" s="305"/>
      <c r="Q494" s="305"/>
      <c r="R494" s="303"/>
      <c r="S494" s="303"/>
      <c r="T494" s="303"/>
      <c r="U494" s="303"/>
      <c r="V494" s="303"/>
      <c r="W494" s="303"/>
      <c r="X494" s="303"/>
      <c r="Y494" s="303"/>
    </row>
    <row r="495" spans="1:25" ht="12.75">
      <c r="A495" s="303"/>
      <c r="B495" s="303"/>
      <c r="C495" s="303"/>
      <c r="D495" s="303"/>
      <c r="E495" s="303"/>
      <c r="F495" s="304"/>
      <c r="G495" s="303"/>
      <c r="H495" s="303"/>
      <c r="I495" s="303"/>
      <c r="J495" s="303"/>
      <c r="K495" s="303"/>
      <c r="L495" s="303"/>
      <c r="M495" s="303"/>
      <c r="N495" s="303"/>
      <c r="O495" s="303"/>
      <c r="P495" s="305"/>
      <c r="Q495" s="305"/>
      <c r="R495" s="303"/>
      <c r="S495" s="303"/>
      <c r="T495" s="303"/>
      <c r="U495" s="303"/>
      <c r="V495" s="303"/>
      <c r="W495" s="303"/>
      <c r="X495" s="303"/>
      <c r="Y495" s="303"/>
    </row>
    <row r="496" spans="1:25" ht="12.75">
      <c r="A496" s="303"/>
      <c r="B496" s="303"/>
      <c r="C496" s="303"/>
      <c r="D496" s="303"/>
      <c r="E496" s="303"/>
      <c r="F496" s="304"/>
      <c r="G496" s="303"/>
      <c r="H496" s="303"/>
      <c r="I496" s="303"/>
      <c r="J496" s="303"/>
      <c r="K496" s="303"/>
      <c r="L496" s="303"/>
      <c r="M496" s="303"/>
      <c r="N496" s="303"/>
      <c r="O496" s="303"/>
      <c r="P496" s="305"/>
      <c r="Q496" s="305"/>
      <c r="R496" s="303"/>
      <c r="S496" s="303"/>
      <c r="T496" s="303"/>
      <c r="U496" s="303"/>
      <c r="V496" s="303"/>
      <c r="W496" s="303"/>
      <c r="X496" s="303"/>
      <c r="Y496" s="303"/>
    </row>
    <row r="497" spans="1:25" ht="12.75">
      <c r="A497" s="303"/>
      <c r="B497" s="303"/>
      <c r="C497" s="303"/>
      <c r="D497" s="303"/>
      <c r="E497" s="303"/>
      <c r="F497" s="304"/>
      <c r="G497" s="303"/>
      <c r="H497" s="303"/>
      <c r="I497" s="303"/>
      <c r="J497" s="303"/>
      <c r="K497" s="303"/>
      <c r="L497" s="303"/>
      <c r="M497" s="303"/>
      <c r="N497" s="303"/>
      <c r="O497" s="303"/>
      <c r="P497" s="305"/>
      <c r="Q497" s="305"/>
      <c r="R497" s="303"/>
      <c r="S497" s="303"/>
      <c r="T497" s="303"/>
      <c r="U497" s="303"/>
      <c r="V497" s="303"/>
      <c r="W497" s="303"/>
      <c r="X497" s="303"/>
      <c r="Y497" s="303"/>
    </row>
    <row r="498" spans="1:25" ht="12.75">
      <c r="A498" s="303"/>
      <c r="B498" s="303"/>
      <c r="C498" s="303"/>
      <c r="D498" s="303"/>
      <c r="E498" s="303"/>
      <c r="F498" s="304"/>
      <c r="G498" s="303"/>
      <c r="H498" s="303"/>
      <c r="I498" s="303"/>
      <c r="J498" s="303"/>
      <c r="K498" s="303"/>
      <c r="L498" s="303"/>
      <c r="M498" s="303"/>
      <c r="N498" s="303"/>
      <c r="O498" s="303"/>
      <c r="P498" s="305"/>
      <c r="Q498" s="305"/>
      <c r="R498" s="303"/>
      <c r="S498" s="303"/>
      <c r="T498" s="303"/>
      <c r="U498" s="303"/>
      <c r="V498" s="303"/>
      <c r="W498" s="303"/>
      <c r="X498" s="303"/>
      <c r="Y498" s="303"/>
    </row>
    <row r="499" spans="1:25" ht="12.75">
      <c r="A499" s="303"/>
      <c r="B499" s="303"/>
      <c r="C499" s="303"/>
      <c r="D499" s="303"/>
      <c r="E499" s="303"/>
      <c r="F499" s="304"/>
      <c r="G499" s="303"/>
      <c r="H499" s="303"/>
      <c r="I499" s="303"/>
      <c r="J499" s="303"/>
      <c r="K499" s="303"/>
      <c r="L499" s="303"/>
      <c r="M499" s="303"/>
      <c r="N499" s="303"/>
      <c r="O499" s="303"/>
      <c r="P499" s="305"/>
      <c r="Q499" s="305"/>
      <c r="R499" s="303"/>
      <c r="S499" s="303"/>
      <c r="T499" s="303"/>
      <c r="U499" s="303"/>
      <c r="V499" s="303"/>
      <c r="W499" s="303"/>
      <c r="X499" s="303"/>
      <c r="Y499" s="303"/>
    </row>
    <row r="500" spans="1:25" ht="12.75">
      <c r="A500" s="303"/>
      <c r="B500" s="303"/>
      <c r="C500" s="303"/>
      <c r="D500" s="303"/>
      <c r="E500" s="303"/>
      <c r="F500" s="304"/>
      <c r="G500" s="303"/>
      <c r="H500" s="303"/>
      <c r="I500" s="303"/>
      <c r="J500" s="303"/>
      <c r="K500" s="303"/>
      <c r="L500" s="303"/>
      <c r="M500" s="303"/>
      <c r="N500" s="303"/>
      <c r="O500" s="303"/>
      <c r="P500" s="305"/>
      <c r="Q500" s="305"/>
      <c r="R500" s="303"/>
      <c r="S500" s="303"/>
      <c r="T500" s="303"/>
      <c r="U500" s="303"/>
      <c r="V500" s="303"/>
      <c r="W500" s="303"/>
      <c r="X500" s="303"/>
      <c r="Y500" s="303"/>
    </row>
    <row r="501" spans="1:25" ht="12.75">
      <c r="A501" s="303"/>
      <c r="B501" s="303"/>
      <c r="C501" s="303"/>
      <c r="D501" s="303"/>
      <c r="E501" s="303"/>
      <c r="F501" s="304"/>
      <c r="G501" s="303"/>
      <c r="H501" s="303"/>
      <c r="I501" s="303"/>
      <c r="J501" s="303"/>
      <c r="K501" s="303"/>
      <c r="L501" s="303"/>
      <c r="M501" s="303"/>
      <c r="N501" s="303"/>
      <c r="O501" s="303"/>
      <c r="P501" s="305"/>
      <c r="Q501" s="305"/>
      <c r="R501" s="303"/>
      <c r="S501" s="303"/>
      <c r="T501" s="303"/>
      <c r="U501" s="303"/>
      <c r="V501" s="303"/>
      <c r="W501" s="303"/>
      <c r="X501" s="303"/>
      <c r="Y501" s="303"/>
    </row>
    <row r="502" spans="1:25" ht="12.75">
      <c r="A502" s="303"/>
      <c r="B502" s="303"/>
      <c r="C502" s="303"/>
      <c r="D502" s="303"/>
      <c r="E502" s="303"/>
      <c r="F502" s="304"/>
      <c r="G502" s="303"/>
      <c r="H502" s="303"/>
      <c r="I502" s="303"/>
      <c r="J502" s="303"/>
      <c r="K502" s="303"/>
      <c r="L502" s="303"/>
      <c r="M502" s="303"/>
      <c r="N502" s="303"/>
      <c r="O502" s="303"/>
      <c r="P502" s="305"/>
      <c r="Q502" s="305"/>
      <c r="R502" s="303"/>
      <c r="S502" s="303"/>
      <c r="T502" s="303"/>
      <c r="U502" s="303"/>
      <c r="V502" s="303"/>
      <c r="W502" s="303"/>
      <c r="X502" s="303"/>
      <c r="Y502" s="303"/>
    </row>
    <row r="503" spans="1:25" ht="12.75">
      <c r="A503" s="303"/>
      <c r="B503" s="303"/>
      <c r="C503" s="303"/>
      <c r="D503" s="303"/>
      <c r="E503" s="303"/>
      <c r="F503" s="304"/>
      <c r="G503" s="303"/>
      <c r="H503" s="303"/>
      <c r="I503" s="303"/>
      <c r="J503" s="303"/>
      <c r="K503" s="303"/>
      <c r="L503" s="303"/>
      <c r="M503" s="303"/>
      <c r="N503" s="303"/>
      <c r="O503" s="303"/>
      <c r="P503" s="305"/>
      <c r="Q503" s="305"/>
      <c r="R503" s="303"/>
      <c r="S503" s="303"/>
      <c r="T503" s="303"/>
      <c r="U503" s="303"/>
      <c r="V503" s="303"/>
      <c r="W503" s="303"/>
      <c r="X503" s="303"/>
      <c r="Y503" s="303"/>
    </row>
    <row r="504" spans="1:25" ht="12.75">
      <c r="A504" s="303"/>
      <c r="B504" s="303"/>
      <c r="C504" s="303"/>
      <c r="D504" s="303"/>
      <c r="E504" s="303"/>
      <c r="F504" s="304"/>
      <c r="G504" s="303"/>
      <c r="H504" s="303"/>
      <c r="I504" s="303"/>
      <c r="J504" s="303"/>
      <c r="K504" s="303"/>
      <c r="L504" s="303"/>
      <c r="M504" s="303"/>
      <c r="N504" s="303"/>
      <c r="O504" s="303"/>
      <c r="P504" s="305"/>
      <c r="Q504" s="305"/>
      <c r="R504" s="303"/>
      <c r="S504" s="303"/>
      <c r="T504" s="303"/>
      <c r="U504" s="303"/>
      <c r="V504" s="303"/>
      <c r="W504" s="303"/>
      <c r="X504" s="303"/>
      <c r="Y504" s="303"/>
    </row>
    <row r="505" spans="1:25" ht="12.75">
      <c r="A505" s="303"/>
      <c r="B505" s="303"/>
      <c r="C505" s="303"/>
      <c r="D505" s="303"/>
      <c r="E505" s="303"/>
      <c r="F505" s="304"/>
      <c r="G505" s="303"/>
      <c r="H505" s="303"/>
      <c r="I505" s="303"/>
      <c r="J505" s="303"/>
      <c r="K505" s="303"/>
      <c r="L505" s="303"/>
      <c r="M505" s="303"/>
      <c r="N505" s="303"/>
      <c r="O505" s="303"/>
      <c r="P505" s="305"/>
      <c r="Q505" s="305"/>
      <c r="R505" s="303"/>
      <c r="S505" s="303"/>
      <c r="T505" s="303"/>
      <c r="U505" s="303"/>
      <c r="V505" s="303"/>
      <c r="W505" s="303"/>
      <c r="X505" s="303"/>
      <c r="Y505" s="303"/>
    </row>
    <row r="506" spans="1:25" ht="12.75">
      <c r="A506" s="303"/>
      <c r="B506" s="303"/>
      <c r="C506" s="303"/>
      <c r="D506" s="303"/>
      <c r="E506" s="303"/>
      <c r="F506" s="304"/>
      <c r="G506" s="303"/>
      <c r="H506" s="303"/>
      <c r="I506" s="303"/>
      <c r="J506" s="303"/>
      <c r="K506" s="303"/>
      <c r="L506" s="303"/>
      <c r="M506" s="303"/>
      <c r="N506" s="303"/>
      <c r="O506" s="303"/>
      <c r="P506" s="305"/>
      <c r="Q506" s="305"/>
      <c r="R506" s="303"/>
      <c r="S506" s="303"/>
      <c r="T506" s="303"/>
      <c r="U506" s="303"/>
      <c r="V506" s="303"/>
      <c r="W506" s="303"/>
      <c r="X506" s="303"/>
      <c r="Y506" s="303"/>
    </row>
    <row r="507" spans="1:25" ht="12.75">
      <c r="A507" s="303"/>
      <c r="B507" s="303"/>
      <c r="C507" s="303"/>
      <c r="D507" s="303"/>
      <c r="E507" s="303"/>
      <c r="F507" s="304"/>
      <c r="G507" s="303"/>
      <c r="H507" s="303"/>
      <c r="I507" s="303"/>
      <c r="J507" s="303"/>
      <c r="K507" s="303"/>
      <c r="L507" s="303"/>
      <c r="M507" s="303"/>
      <c r="N507" s="303"/>
      <c r="O507" s="303"/>
      <c r="P507" s="305"/>
      <c r="Q507" s="305"/>
      <c r="R507" s="303"/>
      <c r="S507" s="303"/>
      <c r="T507" s="303"/>
      <c r="U507" s="303"/>
      <c r="V507" s="303"/>
      <c r="W507" s="303"/>
      <c r="X507" s="303"/>
      <c r="Y507" s="303"/>
    </row>
    <row r="508" spans="1:25" ht="12.75">
      <c r="A508" s="303"/>
      <c r="B508" s="303"/>
      <c r="C508" s="303"/>
      <c r="D508" s="303"/>
      <c r="E508" s="303"/>
      <c r="F508" s="304"/>
      <c r="G508" s="303"/>
      <c r="H508" s="303"/>
      <c r="I508" s="303"/>
      <c r="J508" s="303"/>
      <c r="K508" s="303"/>
      <c r="L508" s="303"/>
      <c r="M508" s="303"/>
      <c r="N508" s="303"/>
      <c r="O508" s="303"/>
      <c r="P508" s="305"/>
      <c r="Q508" s="305"/>
      <c r="R508" s="303"/>
      <c r="S508" s="303"/>
      <c r="T508" s="303"/>
      <c r="U508" s="303"/>
      <c r="V508" s="303"/>
      <c r="W508" s="303"/>
      <c r="X508" s="303"/>
      <c r="Y508" s="303"/>
    </row>
    <row r="509" spans="1:25" ht="12.75">
      <c r="A509" s="303"/>
      <c r="B509" s="303"/>
      <c r="C509" s="303"/>
      <c r="D509" s="303"/>
      <c r="E509" s="303"/>
      <c r="F509" s="304"/>
      <c r="G509" s="303"/>
      <c r="H509" s="303"/>
      <c r="I509" s="303"/>
      <c r="J509" s="303"/>
      <c r="K509" s="303"/>
      <c r="L509" s="303"/>
      <c r="M509" s="303"/>
      <c r="N509" s="303"/>
      <c r="O509" s="303"/>
      <c r="P509" s="305"/>
      <c r="Q509" s="305"/>
      <c r="R509" s="303"/>
      <c r="S509" s="303"/>
      <c r="T509" s="303"/>
      <c r="U509" s="303"/>
      <c r="V509" s="303"/>
      <c r="W509" s="303"/>
      <c r="X509" s="303"/>
      <c r="Y509" s="303"/>
    </row>
    <row r="510" spans="1:25" ht="12.75">
      <c r="A510" s="303"/>
      <c r="B510" s="303"/>
      <c r="C510" s="303"/>
      <c r="D510" s="303"/>
      <c r="E510" s="303"/>
      <c r="F510" s="304"/>
      <c r="G510" s="303"/>
      <c r="H510" s="303"/>
      <c r="I510" s="303"/>
      <c r="J510" s="303"/>
      <c r="K510" s="303"/>
      <c r="L510" s="303"/>
      <c r="M510" s="303"/>
      <c r="N510" s="303"/>
      <c r="O510" s="303"/>
      <c r="P510" s="305"/>
      <c r="Q510" s="305"/>
      <c r="R510" s="303"/>
      <c r="S510" s="303"/>
      <c r="T510" s="303"/>
      <c r="U510" s="303"/>
      <c r="V510" s="303"/>
      <c r="W510" s="303"/>
      <c r="X510" s="303"/>
      <c r="Y510" s="303"/>
    </row>
    <row r="511" spans="1:25" ht="12.75">
      <c r="A511" s="303"/>
      <c r="B511" s="303"/>
      <c r="C511" s="303"/>
      <c r="D511" s="303"/>
      <c r="E511" s="303"/>
      <c r="F511" s="304"/>
      <c r="G511" s="303"/>
      <c r="H511" s="303"/>
      <c r="I511" s="303"/>
      <c r="J511" s="303"/>
      <c r="K511" s="303"/>
      <c r="L511" s="303"/>
      <c r="M511" s="303"/>
      <c r="N511" s="303"/>
      <c r="O511" s="303"/>
      <c r="P511" s="305"/>
      <c r="Q511" s="305"/>
      <c r="R511" s="303"/>
      <c r="S511" s="303"/>
      <c r="T511" s="303"/>
      <c r="U511" s="303"/>
      <c r="V511" s="303"/>
      <c r="W511" s="303"/>
      <c r="X511" s="303"/>
      <c r="Y511" s="303"/>
    </row>
    <row r="512" spans="1:25" ht="12.75">
      <c r="A512" s="303"/>
      <c r="B512" s="303"/>
      <c r="C512" s="303"/>
      <c r="D512" s="303"/>
      <c r="E512" s="303"/>
      <c r="F512" s="304"/>
      <c r="G512" s="303"/>
      <c r="H512" s="303"/>
      <c r="I512" s="303"/>
      <c r="J512" s="303"/>
      <c r="K512" s="303"/>
      <c r="L512" s="303"/>
      <c r="M512" s="303"/>
      <c r="N512" s="303"/>
      <c r="O512" s="303"/>
      <c r="P512" s="305"/>
      <c r="Q512" s="305"/>
      <c r="R512" s="303"/>
      <c r="S512" s="303"/>
      <c r="T512" s="303"/>
      <c r="U512" s="303"/>
      <c r="V512" s="303"/>
      <c r="W512" s="303"/>
      <c r="X512" s="303"/>
      <c r="Y512" s="303"/>
    </row>
    <row r="513" spans="1:25" ht="12.75">
      <c r="A513" s="303"/>
      <c r="B513" s="303"/>
      <c r="C513" s="303"/>
      <c r="D513" s="303"/>
      <c r="E513" s="303"/>
      <c r="F513" s="304"/>
      <c r="G513" s="303"/>
      <c r="H513" s="303"/>
      <c r="I513" s="303"/>
      <c r="J513" s="303"/>
      <c r="K513" s="303"/>
      <c r="L513" s="303"/>
      <c r="M513" s="303"/>
      <c r="N513" s="303"/>
      <c r="O513" s="303"/>
      <c r="P513" s="305"/>
      <c r="Q513" s="305"/>
      <c r="R513" s="303"/>
      <c r="S513" s="303"/>
      <c r="T513" s="303"/>
      <c r="U513" s="303"/>
      <c r="V513" s="303"/>
      <c r="W513" s="303"/>
      <c r="X513" s="303"/>
      <c r="Y513" s="303"/>
    </row>
    <row r="514" spans="1:25" ht="12.75">
      <c r="A514" s="303"/>
      <c r="B514" s="303"/>
      <c r="C514" s="303"/>
      <c r="D514" s="303"/>
      <c r="E514" s="303"/>
      <c r="F514" s="304"/>
      <c r="G514" s="303"/>
      <c r="H514" s="303"/>
      <c r="I514" s="303"/>
      <c r="J514" s="303"/>
      <c r="K514" s="303"/>
      <c r="L514" s="303"/>
      <c r="M514" s="303"/>
      <c r="N514" s="303"/>
      <c r="O514" s="303"/>
      <c r="P514" s="305"/>
      <c r="Q514" s="305"/>
      <c r="R514" s="303"/>
      <c r="S514" s="303"/>
      <c r="T514" s="303"/>
      <c r="U514" s="303"/>
      <c r="V514" s="303"/>
      <c r="W514" s="303"/>
      <c r="X514" s="303"/>
      <c r="Y514" s="303"/>
    </row>
    <row r="515" spans="1:25" ht="12.75">
      <c r="A515" s="303"/>
      <c r="B515" s="303"/>
      <c r="C515" s="303"/>
      <c r="D515" s="303"/>
      <c r="E515" s="303"/>
      <c r="F515" s="304"/>
      <c r="G515" s="303"/>
      <c r="H515" s="303"/>
      <c r="I515" s="303"/>
      <c r="J515" s="303"/>
      <c r="K515" s="303"/>
      <c r="L515" s="303"/>
      <c r="M515" s="303"/>
      <c r="N515" s="303"/>
      <c r="O515" s="303"/>
      <c r="P515" s="305"/>
      <c r="Q515" s="305"/>
      <c r="R515" s="303"/>
      <c r="S515" s="303"/>
      <c r="T515" s="303"/>
      <c r="U515" s="303"/>
      <c r="V515" s="303"/>
      <c r="W515" s="303"/>
      <c r="X515" s="303"/>
      <c r="Y515" s="303"/>
    </row>
    <row r="516" spans="1:25" ht="12.75">
      <c r="A516" s="303"/>
      <c r="B516" s="303"/>
      <c r="C516" s="303"/>
      <c r="D516" s="303"/>
      <c r="E516" s="303"/>
      <c r="F516" s="304"/>
      <c r="G516" s="303"/>
      <c r="H516" s="303"/>
      <c r="I516" s="303"/>
      <c r="J516" s="303"/>
      <c r="K516" s="303"/>
      <c r="L516" s="303"/>
      <c r="M516" s="303"/>
      <c r="N516" s="303"/>
      <c r="O516" s="303"/>
      <c r="P516" s="305"/>
      <c r="Q516" s="305"/>
      <c r="R516" s="303"/>
      <c r="S516" s="303"/>
      <c r="T516" s="303"/>
      <c r="U516" s="303"/>
      <c r="V516" s="303"/>
      <c r="W516" s="303"/>
      <c r="X516" s="303"/>
      <c r="Y516" s="303"/>
    </row>
    <row r="517" spans="1:25" ht="12.75">
      <c r="A517" s="303"/>
      <c r="B517" s="303"/>
      <c r="C517" s="303"/>
      <c r="D517" s="303"/>
      <c r="E517" s="303"/>
      <c r="F517" s="304"/>
      <c r="G517" s="303"/>
      <c r="H517" s="303"/>
      <c r="I517" s="303"/>
      <c r="J517" s="303"/>
      <c r="K517" s="303"/>
      <c r="L517" s="303"/>
      <c r="M517" s="303"/>
      <c r="N517" s="303"/>
      <c r="O517" s="303"/>
      <c r="P517" s="305"/>
      <c r="Q517" s="305"/>
      <c r="R517" s="303"/>
      <c r="S517" s="303"/>
      <c r="T517" s="303"/>
      <c r="U517" s="303"/>
      <c r="V517" s="303"/>
      <c r="W517" s="303"/>
      <c r="X517" s="303"/>
      <c r="Y517" s="303"/>
    </row>
    <row r="518" spans="1:25" ht="12.75">
      <c r="A518" s="303"/>
      <c r="B518" s="303"/>
      <c r="C518" s="303"/>
      <c r="D518" s="303"/>
      <c r="E518" s="303"/>
      <c r="F518" s="304"/>
      <c r="G518" s="303"/>
      <c r="H518" s="303"/>
      <c r="I518" s="303"/>
      <c r="J518" s="303"/>
      <c r="K518" s="303"/>
      <c r="L518" s="303"/>
      <c r="M518" s="303"/>
      <c r="N518" s="303"/>
      <c r="O518" s="303"/>
      <c r="P518" s="305"/>
      <c r="Q518" s="305"/>
      <c r="R518" s="303"/>
      <c r="S518" s="303"/>
      <c r="T518" s="303"/>
      <c r="U518" s="303"/>
      <c r="V518" s="303"/>
      <c r="W518" s="303"/>
      <c r="X518" s="303"/>
      <c r="Y518" s="303"/>
    </row>
    <row r="519" spans="1:25" ht="12.75">
      <c r="A519" s="303"/>
      <c r="B519" s="303"/>
      <c r="C519" s="303"/>
      <c r="D519" s="303"/>
      <c r="E519" s="303"/>
      <c r="F519" s="304"/>
      <c r="G519" s="303"/>
      <c r="H519" s="303"/>
      <c r="I519" s="303"/>
      <c r="J519" s="303"/>
      <c r="K519" s="303"/>
      <c r="L519" s="303"/>
      <c r="M519" s="303"/>
      <c r="N519" s="303"/>
      <c r="O519" s="303"/>
      <c r="P519" s="305"/>
      <c r="Q519" s="305"/>
      <c r="R519" s="303"/>
      <c r="S519" s="303"/>
      <c r="T519" s="303"/>
      <c r="U519" s="303"/>
      <c r="V519" s="303"/>
      <c r="W519" s="303"/>
      <c r="X519" s="303"/>
      <c r="Y519" s="303"/>
    </row>
    <row r="520" spans="1:25" ht="12.75">
      <c r="A520" s="303"/>
      <c r="B520" s="303"/>
      <c r="C520" s="303"/>
      <c r="D520" s="303"/>
      <c r="E520" s="303"/>
      <c r="F520" s="304"/>
      <c r="G520" s="303"/>
      <c r="H520" s="303"/>
      <c r="I520" s="303"/>
      <c r="J520" s="303"/>
      <c r="K520" s="303"/>
      <c r="L520" s="303"/>
      <c r="M520" s="303"/>
      <c r="N520" s="303"/>
      <c r="O520" s="303"/>
      <c r="P520" s="305"/>
      <c r="Q520" s="305"/>
      <c r="R520" s="303"/>
      <c r="S520" s="303"/>
      <c r="T520" s="303"/>
      <c r="U520" s="303"/>
      <c r="V520" s="303"/>
      <c r="W520" s="303"/>
      <c r="X520" s="303"/>
      <c r="Y520" s="303"/>
    </row>
    <row r="521" spans="1:25" ht="12.75">
      <c r="A521" s="303"/>
      <c r="B521" s="303"/>
      <c r="C521" s="303"/>
      <c r="D521" s="303"/>
      <c r="E521" s="303"/>
      <c r="F521" s="304"/>
      <c r="G521" s="303"/>
      <c r="H521" s="303"/>
      <c r="I521" s="303"/>
      <c r="J521" s="303"/>
      <c r="K521" s="303"/>
      <c r="L521" s="303"/>
      <c r="M521" s="303"/>
      <c r="N521" s="303"/>
      <c r="O521" s="303"/>
      <c r="P521" s="305"/>
      <c r="Q521" s="305"/>
      <c r="R521" s="303"/>
      <c r="S521" s="303"/>
      <c r="T521" s="303"/>
      <c r="U521" s="303"/>
      <c r="V521" s="303"/>
      <c r="W521" s="303"/>
      <c r="X521" s="303"/>
      <c r="Y521" s="303"/>
    </row>
    <row r="522" spans="1:25" ht="12.75">
      <c r="A522" s="303"/>
      <c r="B522" s="303"/>
      <c r="C522" s="303"/>
      <c r="D522" s="303"/>
      <c r="E522" s="303"/>
      <c r="F522" s="304"/>
      <c r="G522" s="303"/>
      <c r="H522" s="303"/>
      <c r="I522" s="303"/>
      <c r="J522" s="303"/>
      <c r="K522" s="303"/>
      <c r="L522" s="303"/>
      <c r="M522" s="303"/>
      <c r="N522" s="303"/>
      <c r="O522" s="303"/>
      <c r="P522" s="305"/>
      <c r="Q522" s="305"/>
      <c r="R522" s="303"/>
      <c r="S522" s="303"/>
      <c r="T522" s="303"/>
      <c r="U522" s="303"/>
      <c r="V522" s="303"/>
      <c r="W522" s="303"/>
      <c r="X522" s="303"/>
      <c r="Y522" s="303"/>
    </row>
    <row r="523" spans="1:25" ht="12.75">
      <c r="A523" s="303"/>
      <c r="B523" s="303"/>
      <c r="C523" s="303"/>
      <c r="D523" s="303"/>
      <c r="E523" s="303"/>
      <c r="F523" s="304"/>
      <c r="G523" s="303"/>
      <c r="H523" s="303"/>
      <c r="I523" s="303"/>
      <c r="J523" s="303"/>
      <c r="K523" s="303"/>
      <c r="L523" s="303"/>
      <c r="M523" s="303"/>
      <c r="N523" s="303"/>
      <c r="O523" s="303"/>
      <c r="P523" s="305"/>
      <c r="Q523" s="305"/>
      <c r="R523" s="303"/>
      <c r="S523" s="303"/>
      <c r="T523" s="303"/>
      <c r="U523" s="303"/>
      <c r="V523" s="303"/>
      <c r="W523" s="303"/>
      <c r="X523" s="303"/>
      <c r="Y523" s="303"/>
    </row>
    <row r="524" spans="1:25" ht="12.75">
      <c r="A524" s="303"/>
      <c r="B524" s="303"/>
      <c r="C524" s="303"/>
      <c r="D524" s="303"/>
      <c r="E524" s="303"/>
      <c r="F524" s="304"/>
      <c r="G524" s="303"/>
      <c r="H524" s="303"/>
      <c r="I524" s="303"/>
      <c r="J524" s="303"/>
      <c r="K524" s="303"/>
      <c r="L524" s="303"/>
      <c r="M524" s="303"/>
      <c r="N524" s="303"/>
      <c r="O524" s="303"/>
      <c r="P524" s="305"/>
      <c r="Q524" s="305"/>
      <c r="R524" s="303"/>
      <c r="S524" s="303"/>
      <c r="T524" s="303"/>
      <c r="U524" s="303"/>
      <c r="V524" s="303"/>
      <c r="W524" s="303"/>
      <c r="X524" s="303"/>
      <c r="Y524" s="303"/>
    </row>
    <row r="525" spans="1:25" ht="12.75">
      <c r="A525" s="303"/>
      <c r="B525" s="303"/>
      <c r="C525" s="303"/>
      <c r="D525" s="303"/>
      <c r="E525" s="303"/>
      <c r="F525" s="304"/>
      <c r="G525" s="303"/>
      <c r="H525" s="303"/>
      <c r="I525" s="303"/>
      <c r="J525" s="303"/>
      <c r="K525" s="303"/>
      <c r="L525" s="303"/>
      <c r="M525" s="303"/>
      <c r="N525" s="303"/>
      <c r="O525" s="303"/>
      <c r="P525" s="305"/>
      <c r="Q525" s="305"/>
      <c r="R525" s="303"/>
      <c r="S525" s="303"/>
      <c r="T525" s="303"/>
      <c r="U525" s="303"/>
      <c r="V525" s="303"/>
      <c r="W525" s="303"/>
      <c r="X525" s="303"/>
      <c r="Y525" s="303"/>
    </row>
    <row r="526" spans="1:25" ht="12.75">
      <c r="A526" s="303"/>
      <c r="B526" s="303"/>
      <c r="C526" s="303"/>
      <c r="D526" s="303"/>
      <c r="E526" s="303"/>
      <c r="F526" s="304"/>
      <c r="G526" s="303"/>
      <c r="H526" s="303"/>
      <c r="I526" s="303"/>
      <c r="J526" s="303"/>
      <c r="K526" s="303"/>
      <c r="L526" s="303"/>
      <c r="M526" s="303"/>
      <c r="N526" s="303"/>
      <c r="O526" s="303"/>
      <c r="P526" s="305"/>
      <c r="Q526" s="305"/>
      <c r="R526" s="303"/>
      <c r="S526" s="303"/>
      <c r="T526" s="303"/>
      <c r="U526" s="303"/>
      <c r="V526" s="303"/>
      <c r="W526" s="303"/>
      <c r="X526" s="303"/>
      <c r="Y526" s="303"/>
    </row>
    <row r="527" spans="1:25" ht="12.75">
      <c r="A527" s="303"/>
      <c r="B527" s="303"/>
      <c r="C527" s="303"/>
      <c r="D527" s="303"/>
      <c r="E527" s="303"/>
      <c r="F527" s="304"/>
      <c r="G527" s="303"/>
      <c r="H527" s="303"/>
      <c r="I527" s="303"/>
      <c r="J527" s="303"/>
      <c r="K527" s="303"/>
      <c r="L527" s="303"/>
      <c r="M527" s="303"/>
      <c r="N527" s="303"/>
      <c r="O527" s="303"/>
      <c r="P527" s="305"/>
      <c r="Q527" s="305"/>
      <c r="R527" s="303"/>
      <c r="S527" s="303"/>
      <c r="T527" s="303"/>
      <c r="U527" s="303"/>
      <c r="V527" s="303"/>
      <c r="W527" s="303"/>
      <c r="X527" s="303"/>
      <c r="Y527" s="303"/>
    </row>
    <row r="528" spans="1:25" ht="12.75">
      <c r="A528" s="303"/>
      <c r="B528" s="303"/>
      <c r="C528" s="303"/>
      <c r="D528" s="303"/>
      <c r="E528" s="303"/>
      <c r="F528" s="304"/>
      <c r="G528" s="303"/>
      <c r="H528" s="303"/>
      <c r="I528" s="303"/>
      <c r="J528" s="303"/>
      <c r="K528" s="303"/>
      <c r="L528" s="303"/>
      <c r="M528" s="303"/>
      <c r="N528" s="303"/>
      <c r="O528" s="303"/>
      <c r="P528" s="305"/>
      <c r="Q528" s="305"/>
      <c r="R528" s="303"/>
      <c r="S528" s="303"/>
      <c r="T528" s="303"/>
      <c r="U528" s="303"/>
      <c r="V528" s="303"/>
      <c r="W528" s="303"/>
      <c r="X528" s="303"/>
      <c r="Y528" s="303"/>
    </row>
    <row r="529" spans="1:25" ht="12.75">
      <c r="A529" s="303"/>
      <c r="B529" s="303"/>
      <c r="C529" s="303"/>
      <c r="D529" s="303"/>
      <c r="E529" s="303"/>
      <c r="F529" s="304"/>
      <c r="G529" s="303"/>
      <c r="H529" s="303"/>
      <c r="I529" s="303"/>
      <c r="J529" s="303"/>
      <c r="K529" s="303"/>
      <c r="L529" s="303"/>
      <c r="M529" s="303"/>
      <c r="N529" s="303"/>
      <c r="O529" s="303"/>
      <c r="P529" s="305"/>
      <c r="Q529" s="305"/>
      <c r="R529" s="303"/>
      <c r="S529" s="303"/>
      <c r="T529" s="303"/>
      <c r="U529" s="303"/>
      <c r="V529" s="303"/>
      <c r="W529" s="303"/>
      <c r="X529" s="303"/>
      <c r="Y529" s="303"/>
    </row>
    <row r="530" spans="1:25" ht="12.75">
      <c r="A530" s="303"/>
      <c r="B530" s="303"/>
      <c r="C530" s="303"/>
      <c r="D530" s="303"/>
      <c r="E530" s="303"/>
      <c r="F530" s="304"/>
      <c r="G530" s="303"/>
      <c r="H530" s="303"/>
      <c r="I530" s="303"/>
      <c r="J530" s="303"/>
      <c r="K530" s="303"/>
      <c r="L530" s="303"/>
      <c r="M530" s="303"/>
      <c r="N530" s="303"/>
      <c r="O530" s="303"/>
      <c r="P530" s="305"/>
      <c r="Q530" s="305"/>
      <c r="R530" s="303"/>
      <c r="S530" s="303"/>
      <c r="T530" s="303"/>
      <c r="U530" s="303"/>
      <c r="V530" s="303"/>
      <c r="W530" s="303"/>
      <c r="X530" s="303"/>
      <c r="Y530" s="303"/>
    </row>
    <row r="531" spans="1:25" ht="12.75">
      <c r="A531" s="303"/>
      <c r="B531" s="303"/>
      <c r="C531" s="303"/>
      <c r="D531" s="303"/>
      <c r="E531" s="303"/>
      <c r="F531" s="304"/>
      <c r="G531" s="303"/>
      <c r="H531" s="303"/>
      <c r="I531" s="303"/>
      <c r="J531" s="303"/>
      <c r="K531" s="303"/>
      <c r="L531" s="303"/>
      <c r="M531" s="303"/>
      <c r="N531" s="303"/>
      <c r="O531" s="303"/>
      <c r="P531" s="305"/>
      <c r="Q531" s="305"/>
      <c r="R531" s="303"/>
      <c r="S531" s="303"/>
      <c r="T531" s="303"/>
      <c r="U531" s="303"/>
      <c r="V531" s="303"/>
      <c r="W531" s="303"/>
      <c r="X531" s="303"/>
      <c r="Y531" s="303"/>
    </row>
    <row r="532" spans="1:25" ht="12.75">
      <c r="A532" s="303"/>
      <c r="B532" s="303"/>
      <c r="C532" s="303"/>
      <c r="D532" s="303"/>
      <c r="E532" s="303"/>
      <c r="F532" s="304"/>
      <c r="G532" s="303"/>
      <c r="H532" s="303"/>
      <c r="I532" s="303"/>
      <c r="J532" s="303"/>
      <c r="K532" s="303"/>
      <c r="L532" s="303"/>
      <c r="M532" s="303"/>
      <c r="N532" s="303"/>
      <c r="O532" s="303"/>
      <c r="P532" s="305"/>
      <c r="Q532" s="305"/>
      <c r="R532" s="303"/>
      <c r="S532" s="303"/>
      <c r="T532" s="303"/>
      <c r="U532" s="303"/>
      <c r="V532" s="303"/>
      <c r="W532" s="303"/>
      <c r="X532" s="303"/>
      <c r="Y532" s="303"/>
    </row>
    <row r="533" spans="1:25" ht="12.75">
      <c r="A533" s="303"/>
      <c r="B533" s="303"/>
      <c r="C533" s="303"/>
      <c r="D533" s="303"/>
      <c r="E533" s="303"/>
      <c r="F533" s="304"/>
      <c r="G533" s="303"/>
      <c r="H533" s="303"/>
      <c r="I533" s="303"/>
      <c r="J533" s="303"/>
      <c r="K533" s="303"/>
      <c r="L533" s="303"/>
      <c r="M533" s="303"/>
      <c r="N533" s="303"/>
      <c r="O533" s="303"/>
      <c r="P533" s="305"/>
      <c r="Q533" s="305"/>
      <c r="R533" s="303"/>
      <c r="S533" s="303"/>
      <c r="T533" s="303"/>
      <c r="U533" s="303"/>
      <c r="V533" s="303"/>
      <c r="W533" s="303"/>
      <c r="X533" s="303"/>
      <c r="Y533" s="303"/>
    </row>
    <row r="534" spans="1:25" ht="12.75">
      <c r="A534" s="303"/>
      <c r="B534" s="303"/>
      <c r="C534" s="303"/>
      <c r="D534" s="303"/>
      <c r="E534" s="303"/>
      <c r="F534" s="304"/>
      <c r="G534" s="303"/>
      <c r="H534" s="303"/>
      <c r="I534" s="303"/>
      <c r="J534" s="303"/>
      <c r="K534" s="303"/>
      <c r="L534" s="303"/>
      <c r="M534" s="303"/>
      <c r="N534" s="303"/>
      <c r="O534" s="303"/>
      <c r="P534" s="305"/>
      <c r="Q534" s="305"/>
      <c r="R534" s="303"/>
      <c r="S534" s="303"/>
      <c r="T534" s="303"/>
      <c r="U534" s="303"/>
      <c r="V534" s="303"/>
      <c r="W534" s="303"/>
      <c r="X534" s="303"/>
      <c r="Y534" s="303"/>
    </row>
    <row r="535" spans="1:25" ht="12.75">
      <c r="A535" s="303"/>
      <c r="B535" s="303"/>
      <c r="C535" s="303"/>
      <c r="D535" s="303"/>
      <c r="E535" s="303"/>
      <c r="F535" s="304"/>
      <c r="G535" s="303"/>
      <c r="H535" s="303"/>
      <c r="I535" s="303"/>
      <c r="J535" s="303"/>
      <c r="K535" s="303"/>
      <c r="L535" s="303"/>
      <c r="M535" s="303"/>
      <c r="N535" s="303"/>
      <c r="O535" s="303"/>
      <c r="P535" s="305"/>
      <c r="Q535" s="305"/>
      <c r="R535" s="303"/>
      <c r="S535" s="303"/>
      <c r="T535" s="303"/>
      <c r="U535" s="303"/>
      <c r="V535" s="303"/>
      <c r="W535" s="303"/>
      <c r="X535" s="303"/>
      <c r="Y535" s="303"/>
    </row>
    <row r="536" spans="1:25" ht="12.75">
      <c r="A536" s="303"/>
      <c r="B536" s="303"/>
      <c r="C536" s="303"/>
      <c r="D536" s="303"/>
      <c r="E536" s="303"/>
      <c r="F536" s="304"/>
      <c r="G536" s="303"/>
      <c r="H536" s="303"/>
      <c r="I536" s="303"/>
      <c r="J536" s="303"/>
      <c r="K536" s="303"/>
      <c r="L536" s="303"/>
      <c r="M536" s="303"/>
      <c r="N536" s="303"/>
      <c r="O536" s="303"/>
      <c r="P536" s="305"/>
      <c r="Q536" s="305"/>
      <c r="R536" s="303"/>
      <c r="S536" s="303"/>
      <c r="T536" s="303"/>
      <c r="U536" s="303"/>
      <c r="V536" s="303"/>
      <c r="W536" s="303"/>
      <c r="X536" s="303"/>
      <c r="Y536" s="303"/>
    </row>
    <row r="537" spans="1:25" ht="12.75">
      <c r="A537" s="303"/>
      <c r="B537" s="303"/>
      <c r="C537" s="303"/>
      <c r="D537" s="303"/>
      <c r="E537" s="303"/>
      <c r="F537" s="304"/>
      <c r="G537" s="303"/>
      <c r="H537" s="303"/>
      <c r="I537" s="303"/>
      <c r="J537" s="303"/>
      <c r="K537" s="303"/>
      <c r="L537" s="303"/>
      <c r="M537" s="303"/>
      <c r="N537" s="303"/>
      <c r="O537" s="303"/>
      <c r="P537" s="305"/>
      <c r="Q537" s="305"/>
      <c r="R537" s="303"/>
      <c r="S537" s="303"/>
      <c r="T537" s="303"/>
      <c r="U537" s="303"/>
      <c r="V537" s="303"/>
      <c r="W537" s="303"/>
      <c r="X537" s="303"/>
      <c r="Y537" s="303"/>
    </row>
    <row r="538" spans="1:25" ht="12.75">
      <c r="A538" s="303"/>
      <c r="B538" s="303"/>
      <c r="C538" s="303"/>
      <c r="D538" s="303"/>
      <c r="E538" s="303"/>
      <c r="F538" s="304"/>
      <c r="G538" s="303"/>
      <c r="H538" s="303"/>
      <c r="I538" s="303"/>
      <c r="J538" s="303"/>
      <c r="K538" s="303"/>
      <c r="L538" s="303"/>
      <c r="M538" s="303"/>
      <c r="N538" s="303"/>
      <c r="O538" s="303"/>
      <c r="P538" s="305"/>
      <c r="Q538" s="305"/>
      <c r="R538" s="303"/>
      <c r="S538" s="303"/>
      <c r="T538" s="303"/>
      <c r="U538" s="303"/>
      <c r="V538" s="303"/>
      <c r="W538" s="303"/>
      <c r="X538" s="303"/>
      <c r="Y538" s="303"/>
    </row>
    <row r="539" spans="1:25" ht="12.75">
      <c r="A539" s="303"/>
      <c r="B539" s="303"/>
      <c r="C539" s="303"/>
      <c r="D539" s="303"/>
      <c r="E539" s="303"/>
      <c r="F539" s="304"/>
      <c r="G539" s="303"/>
      <c r="H539" s="303"/>
      <c r="I539" s="303"/>
      <c r="J539" s="303"/>
      <c r="K539" s="303"/>
      <c r="L539" s="303"/>
      <c r="M539" s="303"/>
      <c r="N539" s="303"/>
      <c r="O539" s="303"/>
      <c r="P539" s="305"/>
      <c r="Q539" s="305"/>
      <c r="R539" s="303"/>
      <c r="S539" s="303"/>
      <c r="T539" s="303"/>
      <c r="U539" s="303"/>
      <c r="V539" s="303"/>
      <c r="W539" s="303"/>
      <c r="X539" s="303"/>
      <c r="Y539" s="303"/>
    </row>
    <row r="540" spans="1:25" ht="12.75">
      <c r="A540" s="303"/>
      <c r="B540" s="303"/>
      <c r="C540" s="303"/>
      <c r="D540" s="303"/>
      <c r="E540" s="303"/>
      <c r="F540" s="304"/>
      <c r="G540" s="303"/>
      <c r="H540" s="303"/>
      <c r="I540" s="303"/>
      <c r="J540" s="303"/>
      <c r="K540" s="303"/>
      <c r="L540" s="303"/>
      <c r="M540" s="303"/>
      <c r="N540" s="303"/>
      <c r="O540" s="303"/>
      <c r="P540" s="305"/>
      <c r="Q540" s="305"/>
      <c r="R540" s="303"/>
      <c r="S540" s="303"/>
      <c r="T540" s="303"/>
      <c r="U540" s="303"/>
      <c r="V540" s="303"/>
      <c r="W540" s="303"/>
      <c r="X540" s="303"/>
      <c r="Y540" s="303"/>
    </row>
    <row r="541" spans="1:25" ht="12.75">
      <c r="A541" s="303"/>
      <c r="B541" s="303"/>
      <c r="C541" s="303"/>
      <c r="D541" s="303"/>
      <c r="E541" s="303"/>
      <c r="F541" s="304"/>
      <c r="G541" s="303"/>
      <c r="H541" s="303"/>
      <c r="I541" s="303"/>
      <c r="J541" s="303"/>
      <c r="K541" s="303"/>
      <c r="L541" s="303"/>
      <c r="M541" s="303"/>
      <c r="N541" s="303"/>
      <c r="O541" s="303"/>
      <c r="P541" s="305"/>
      <c r="Q541" s="305"/>
      <c r="R541" s="303"/>
      <c r="S541" s="303"/>
      <c r="T541" s="303"/>
      <c r="U541" s="303"/>
      <c r="V541" s="303"/>
      <c r="W541" s="303"/>
      <c r="X541" s="303"/>
      <c r="Y541" s="303"/>
    </row>
    <row r="542" spans="1:25" ht="12.75">
      <c r="A542" s="303"/>
      <c r="B542" s="303"/>
      <c r="C542" s="303"/>
      <c r="D542" s="303"/>
      <c r="E542" s="303"/>
      <c r="F542" s="304"/>
      <c r="G542" s="303"/>
      <c r="H542" s="303"/>
      <c r="I542" s="303"/>
      <c r="J542" s="303"/>
      <c r="K542" s="303"/>
      <c r="L542" s="303"/>
      <c r="M542" s="303"/>
      <c r="N542" s="303"/>
      <c r="O542" s="303"/>
      <c r="P542" s="305"/>
      <c r="Q542" s="305"/>
      <c r="R542" s="303"/>
      <c r="S542" s="303"/>
      <c r="T542" s="303"/>
      <c r="U542" s="303"/>
      <c r="V542" s="303"/>
      <c r="W542" s="303"/>
      <c r="X542" s="303"/>
      <c r="Y542" s="303"/>
    </row>
    <row r="543" spans="1:25" ht="12.75">
      <c r="A543" s="303"/>
      <c r="B543" s="303"/>
      <c r="C543" s="303"/>
      <c r="D543" s="303"/>
      <c r="E543" s="303"/>
      <c r="F543" s="304"/>
      <c r="G543" s="303"/>
      <c r="H543" s="303"/>
      <c r="I543" s="303"/>
      <c r="J543" s="303"/>
      <c r="K543" s="303"/>
      <c r="L543" s="303"/>
      <c r="M543" s="303"/>
      <c r="N543" s="303"/>
      <c r="O543" s="303"/>
      <c r="P543" s="305"/>
      <c r="Q543" s="305"/>
      <c r="R543" s="303"/>
      <c r="S543" s="303"/>
      <c r="T543" s="303"/>
      <c r="U543" s="303"/>
      <c r="V543" s="303"/>
      <c r="W543" s="303"/>
      <c r="X543" s="303"/>
      <c r="Y543" s="303"/>
    </row>
    <row r="544" spans="1:25" ht="12.75">
      <c r="A544" s="303"/>
      <c r="B544" s="303"/>
      <c r="C544" s="303"/>
      <c r="D544" s="303"/>
      <c r="E544" s="303"/>
      <c r="F544" s="304"/>
      <c r="G544" s="303"/>
      <c r="H544" s="303"/>
      <c r="I544" s="303"/>
      <c r="J544" s="303"/>
      <c r="K544" s="303"/>
      <c r="L544" s="303"/>
      <c r="M544" s="303"/>
      <c r="N544" s="303"/>
      <c r="O544" s="303"/>
      <c r="P544" s="305"/>
      <c r="Q544" s="305"/>
      <c r="R544" s="303"/>
      <c r="S544" s="303"/>
      <c r="T544" s="303"/>
      <c r="U544" s="303"/>
      <c r="V544" s="303"/>
      <c r="W544" s="303"/>
      <c r="X544" s="303"/>
      <c r="Y544" s="303"/>
    </row>
    <row r="545" spans="1:25" ht="12.75">
      <c r="A545" s="303"/>
      <c r="B545" s="303"/>
      <c r="C545" s="303"/>
      <c r="D545" s="303"/>
      <c r="E545" s="303"/>
      <c r="F545" s="304"/>
      <c r="G545" s="303"/>
      <c r="H545" s="303"/>
      <c r="I545" s="303"/>
      <c r="J545" s="303"/>
      <c r="K545" s="303"/>
      <c r="L545" s="303"/>
      <c r="M545" s="303"/>
      <c r="N545" s="303"/>
      <c r="O545" s="303"/>
      <c r="P545" s="305"/>
      <c r="Q545" s="305"/>
      <c r="R545" s="303"/>
      <c r="S545" s="303"/>
      <c r="T545" s="303"/>
      <c r="U545" s="303"/>
      <c r="V545" s="303"/>
      <c r="W545" s="303"/>
      <c r="X545" s="303"/>
      <c r="Y545" s="303"/>
    </row>
    <row r="546" spans="1:25" ht="12.75">
      <c r="A546" s="303"/>
      <c r="B546" s="303"/>
      <c r="C546" s="303"/>
      <c r="D546" s="303"/>
      <c r="E546" s="303"/>
      <c r="F546" s="304"/>
      <c r="G546" s="303"/>
      <c r="H546" s="303"/>
      <c r="I546" s="303"/>
      <c r="J546" s="303"/>
      <c r="K546" s="303"/>
      <c r="L546" s="303"/>
      <c r="M546" s="303"/>
      <c r="N546" s="303"/>
      <c r="O546" s="303"/>
      <c r="P546" s="305"/>
      <c r="Q546" s="305"/>
      <c r="R546" s="303"/>
      <c r="S546" s="303"/>
      <c r="T546" s="303"/>
      <c r="U546" s="303"/>
      <c r="V546" s="303"/>
      <c r="W546" s="303"/>
      <c r="X546" s="303"/>
      <c r="Y546" s="303"/>
    </row>
    <row r="547" spans="1:25" ht="12.75">
      <c r="A547" s="303"/>
      <c r="B547" s="303"/>
      <c r="C547" s="303"/>
      <c r="D547" s="303"/>
      <c r="E547" s="303"/>
      <c r="F547" s="304"/>
      <c r="G547" s="303"/>
      <c r="H547" s="303"/>
      <c r="I547" s="303"/>
      <c r="J547" s="303"/>
      <c r="K547" s="303"/>
      <c r="L547" s="303"/>
      <c r="M547" s="303"/>
      <c r="N547" s="303"/>
      <c r="O547" s="303"/>
      <c r="P547" s="305"/>
      <c r="Q547" s="305"/>
      <c r="R547" s="303"/>
      <c r="S547" s="303"/>
      <c r="T547" s="303"/>
      <c r="U547" s="303"/>
      <c r="V547" s="303"/>
      <c r="W547" s="303"/>
      <c r="X547" s="303"/>
      <c r="Y547" s="303"/>
    </row>
    <row r="548" spans="1:25" ht="12.75">
      <c r="A548" s="303"/>
      <c r="B548" s="303"/>
      <c r="C548" s="303"/>
      <c r="D548" s="303"/>
      <c r="E548" s="303"/>
      <c r="F548" s="304"/>
      <c r="G548" s="303"/>
      <c r="H548" s="303"/>
      <c r="I548" s="303"/>
      <c r="J548" s="303"/>
      <c r="K548" s="303"/>
      <c r="L548" s="303"/>
      <c r="M548" s="303"/>
      <c r="N548" s="303"/>
      <c r="O548" s="303"/>
      <c r="P548" s="305"/>
      <c r="Q548" s="305"/>
      <c r="R548" s="303"/>
      <c r="S548" s="303"/>
      <c r="T548" s="303"/>
      <c r="U548" s="303"/>
      <c r="V548" s="303"/>
      <c r="W548" s="303"/>
      <c r="X548" s="303"/>
      <c r="Y548" s="303"/>
    </row>
    <row r="549" spans="1:25" ht="12.75">
      <c r="A549" s="303"/>
      <c r="B549" s="303"/>
      <c r="C549" s="303"/>
      <c r="D549" s="303"/>
      <c r="E549" s="303"/>
      <c r="F549" s="304"/>
      <c r="G549" s="303"/>
      <c r="H549" s="303"/>
      <c r="I549" s="303"/>
      <c r="J549" s="303"/>
      <c r="K549" s="303"/>
      <c r="L549" s="303"/>
      <c r="M549" s="303"/>
      <c r="N549" s="303"/>
      <c r="O549" s="303"/>
      <c r="P549" s="305"/>
      <c r="Q549" s="305"/>
      <c r="R549" s="303"/>
      <c r="S549" s="303"/>
      <c r="T549" s="303"/>
      <c r="U549" s="303"/>
      <c r="V549" s="303"/>
      <c r="W549" s="303"/>
      <c r="X549" s="303"/>
      <c r="Y549" s="303"/>
    </row>
    <row r="550" spans="1:25" ht="12.75">
      <c r="A550" s="303"/>
      <c r="B550" s="303"/>
      <c r="C550" s="303"/>
      <c r="D550" s="303"/>
      <c r="E550" s="303"/>
      <c r="F550" s="304"/>
      <c r="G550" s="303"/>
      <c r="H550" s="303"/>
      <c r="I550" s="303"/>
      <c r="J550" s="303"/>
      <c r="K550" s="303"/>
      <c r="L550" s="303"/>
      <c r="M550" s="303"/>
      <c r="N550" s="303"/>
      <c r="O550" s="303"/>
      <c r="P550" s="305"/>
      <c r="Q550" s="305"/>
      <c r="R550" s="303"/>
      <c r="S550" s="303"/>
      <c r="T550" s="303"/>
      <c r="U550" s="303"/>
      <c r="V550" s="303"/>
      <c r="W550" s="303"/>
      <c r="X550" s="303"/>
      <c r="Y550" s="303"/>
    </row>
    <row r="551" spans="1:25" ht="12.75">
      <c r="A551" s="303"/>
      <c r="B551" s="303"/>
      <c r="C551" s="303"/>
      <c r="D551" s="303"/>
      <c r="E551" s="303"/>
      <c r="F551" s="304"/>
      <c r="G551" s="303"/>
      <c r="H551" s="303"/>
      <c r="I551" s="303"/>
      <c r="J551" s="303"/>
      <c r="K551" s="303"/>
      <c r="L551" s="303"/>
      <c r="M551" s="303"/>
      <c r="N551" s="303"/>
      <c r="O551" s="303"/>
      <c r="P551" s="305"/>
      <c r="Q551" s="305"/>
      <c r="R551" s="303"/>
      <c r="S551" s="303"/>
      <c r="T551" s="303"/>
      <c r="U551" s="303"/>
      <c r="V551" s="303"/>
      <c r="W551" s="303"/>
      <c r="X551" s="303"/>
      <c r="Y551" s="303"/>
    </row>
    <row r="552" spans="1:25" ht="12.75">
      <c r="A552" s="303"/>
      <c r="B552" s="303"/>
      <c r="C552" s="303"/>
      <c r="D552" s="303"/>
      <c r="E552" s="303"/>
      <c r="F552" s="304"/>
      <c r="G552" s="303"/>
      <c r="H552" s="303"/>
      <c r="I552" s="303"/>
      <c r="J552" s="303"/>
      <c r="K552" s="303"/>
      <c r="L552" s="303"/>
      <c r="M552" s="303"/>
      <c r="N552" s="303"/>
      <c r="O552" s="303"/>
      <c r="P552" s="305"/>
      <c r="Q552" s="305"/>
      <c r="R552" s="303"/>
      <c r="S552" s="303"/>
      <c r="T552" s="303"/>
      <c r="U552" s="303"/>
      <c r="V552" s="303"/>
      <c r="W552" s="303"/>
      <c r="X552" s="303"/>
      <c r="Y552" s="303"/>
    </row>
    <row r="553" spans="1:25" ht="12.75">
      <c r="A553" s="303"/>
      <c r="B553" s="303"/>
      <c r="C553" s="303"/>
      <c r="D553" s="303"/>
      <c r="E553" s="303"/>
      <c r="F553" s="304"/>
      <c r="G553" s="303"/>
      <c r="H553" s="303"/>
      <c r="I553" s="303"/>
      <c r="J553" s="303"/>
      <c r="K553" s="303"/>
      <c r="L553" s="303"/>
      <c r="M553" s="303"/>
      <c r="N553" s="303"/>
      <c r="O553" s="303"/>
      <c r="P553" s="305"/>
      <c r="Q553" s="305"/>
      <c r="R553" s="303"/>
      <c r="S553" s="303"/>
      <c r="T553" s="303"/>
      <c r="U553" s="303"/>
      <c r="V553" s="303"/>
      <c r="W553" s="303"/>
      <c r="X553" s="303"/>
      <c r="Y553" s="303"/>
    </row>
    <row r="554" spans="1:25" ht="12.75">
      <c r="A554" s="303"/>
      <c r="B554" s="303"/>
      <c r="C554" s="303"/>
      <c r="D554" s="303"/>
      <c r="E554" s="303"/>
      <c r="F554" s="304"/>
      <c r="G554" s="303"/>
      <c r="H554" s="303"/>
      <c r="I554" s="303"/>
      <c r="J554" s="303"/>
      <c r="K554" s="303"/>
      <c r="L554" s="303"/>
      <c r="M554" s="303"/>
      <c r="N554" s="303"/>
      <c r="O554" s="303"/>
      <c r="P554" s="305"/>
      <c r="Q554" s="305"/>
      <c r="R554" s="303"/>
      <c r="S554" s="303"/>
      <c r="T554" s="303"/>
      <c r="U554" s="303"/>
      <c r="V554" s="303"/>
      <c r="W554" s="303"/>
      <c r="X554" s="303"/>
      <c r="Y554" s="303"/>
    </row>
    <row r="555" spans="1:25" ht="12.75">
      <c r="A555" s="303"/>
      <c r="B555" s="303"/>
      <c r="C555" s="303"/>
      <c r="D555" s="303"/>
      <c r="E555" s="303"/>
      <c r="F555" s="304"/>
      <c r="G555" s="303"/>
      <c r="H555" s="303"/>
      <c r="I555" s="303"/>
      <c r="J555" s="303"/>
      <c r="K555" s="303"/>
      <c r="L555" s="303"/>
      <c r="M555" s="303"/>
      <c r="N555" s="303"/>
      <c r="O555" s="303"/>
      <c r="P555" s="305"/>
      <c r="Q555" s="305"/>
      <c r="R555" s="303"/>
      <c r="S555" s="303"/>
      <c r="T555" s="303"/>
      <c r="U555" s="303"/>
      <c r="V555" s="303"/>
      <c r="W555" s="303"/>
      <c r="X555" s="303"/>
      <c r="Y555" s="303"/>
    </row>
    <row r="556" spans="1:25" ht="12.75">
      <c r="A556" s="303"/>
      <c r="B556" s="303"/>
      <c r="C556" s="303"/>
      <c r="D556" s="303"/>
      <c r="E556" s="303"/>
      <c r="F556" s="304"/>
      <c r="G556" s="303"/>
      <c r="H556" s="303"/>
      <c r="I556" s="303"/>
      <c r="J556" s="303"/>
      <c r="K556" s="303"/>
      <c r="L556" s="303"/>
      <c r="M556" s="303"/>
      <c r="N556" s="303"/>
      <c r="O556" s="303"/>
      <c r="P556" s="305"/>
      <c r="Q556" s="305"/>
      <c r="R556" s="303"/>
      <c r="S556" s="303"/>
      <c r="T556" s="303"/>
      <c r="U556" s="303"/>
      <c r="V556" s="303"/>
      <c r="W556" s="303"/>
      <c r="X556" s="303"/>
      <c r="Y556" s="303"/>
    </row>
    <row r="557" spans="1:25" ht="12.75">
      <c r="A557" s="303"/>
      <c r="B557" s="303"/>
      <c r="C557" s="303"/>
      <c r="D557" s="303"/>
      <c r="E557" s="303"/>
      <c r="F557" s="304"/>
      <c r="G557" s="303"/>
      <c r="H557" s="303"/>
      <c r="I557" s="303"/>
      <c r="J557" s="303"/>
      <c r="K557" s="303"/>
      <c r="L557" s="303"/>
      <c r="M557" s="303"/>
      <c r="N557" s="303"/>
      <c r="O557" s="303"/>
      <c r="P557" s="305"/>
      <c r="Q557" s="305"/>
      <c r="R557" s="303"/>
      <c r="S557" s="303"/>
      <c r="T557" s="303"/>
      <c r="U557" s="303"/>
      <c r="V557" s="303"/>
      <c r="W557" s="303"/>
      <c r="X557" s="303"/>
      <c r="Y557" s="303"/>
    </row>
    <row r="558" spans="1:25" ht="12.75">
      <c r="A558" s="303"/>
      <c r="B558" s="303"/>
      <c r="C558" s="303"/>
      <c r="D558" s="303"/>
      <c r="E558" s="303"/>
      <c r="F558" s="304"/>
      <c r="G558" s="303"/>
      <c r="H558" s="303"/>
      <c r="I558" s="303"/>
      <c r="J558" s="303"/>
      <c r="K558" s="303"/>
      <c r="L558" s="303"/>
      <c r="M558" s="303"/>
      <c r="N558" s="303"/>
      <c r="O558" s="303"/>
      <c r="P558" s="305"/>
      <c r="Q558" s="305"/>
      <c r="R558" s="303"/>
      <c r="S558" s="303"/>
      <c r="T558" s="303"/>
      <c r="U558" s="303"/>
      <c r="V558" s="303"/>
      <c r="W558" s="303"/>
      <c r="X558" s="303"/>
      <c r="Y558" s="303"/>
    </row>
    <row r="559" spans="1:25" ht="12.75">
      <c r="A559" s="303"/>
      <c r="B559" s="303"/>
      <c r="C559" s="303"/>
      <c r="D559" s="303"/>
      <c r="E559" s="303"/>
      <c r="F559" s="304"/>
      <c r="G559" s="303"/>
      <c r="H559" s="303"/>
      <c r="I559" s="303"/>
      <c r="J559" s="303"/>
      <c r="K559" s="303"/>
      <c r="L559" s="303"/>
      <c r="M559" s="303"/>
      <c r="N559" s="303"/>
      <c r="O559" s="303"/>
      <c r="P559" s="305"/>
      <c r="Q559" s="305"/>
      <c r="R559" s="303"/>
      <c r="S559" s="303"/>
      <c r="T559" s="303"/>
      <c r="U559" s="303"/>
      <c r="V559" s="303"/>
      <c r="W559" s="303"/>
      <c r="X559" s="303"/>
      <c r="Y559" s="303"/>
    </row>
    <row r="560" spans="1:25" ht="12.75">
      <c r="A560" s="303"/>
      <c r="B560" s="303"/>
      <c r="C560" s="303"/>
      <c r="D560" s="303"/>
      <c r="E560" s="303"/>
      <c r="F560" s="304"/>
      <c r="G560" s="303"/>
      <c r="H560" s="303"/>
      <c r="I560" s="303"/>
      <c r="J560" s="303"/>
      <c r="K560" s="303"/>
      <c r="L560" s="303"/>
      <c r="M560" s="303"/>
      <c r="N560" s="303"/>
      <c r="O560" s="303"/>
      <c r="P560" s="305"/>
      <c r="Q560" s="305"/>
      <c r="R560" s="303"/>
      <c r="S560" s="303"/>
      <c r="T560" s="303"/>
      <c r="U560" s="303"/>
      <c r="V560" s="303"/>
      <c r="W560" s="303"/>
      <c r="X560" s="303"/>
      <c r="Y560" s="303"/>
    </row>
    <row r="561" spans="1:25" ht="12.75">
      <c r="A561" s="303"/>
      <c r="B561" s="303"/>
      <c r="C561" s="303"/>
      <c r="D561" s="303"/>
      <c r="E561" s="303"/>
      <c r="F561" s="304"/>
      <c r="G561" s="303"/>
      <c r="H561" s="303"/>
      <c r="I561" s="303"/>
      <c r="J561" s="303"/>
      <c r="K561" s="303"/>
      <c r="L561" s="303"/>
      <c r="M561" s="303"/>
      <c r="N561" s="303"/>
      <c r="O561" s="303"/>
      <c r="P561" s="305"/>
      <c r="Q561" s="305"/>
      <c r="R561" s="303"/>
      <c r="S561" s="303"/>
      <c r="T561" s="303"/>
      <c r="U561" s="303"/>
      <c r="V561" s="303"/>
      <c r="W561" s="303"/>
      <c r="X561" s="303"/>
      <c r="Y561" s="303"/>
    </row>
    <row r="562" spans="1:25" ht="12.75">
      <c r="A562" s="303"/>
      <c r="B562" s="303"/>
      <c r="C562" s="303"/>
      <c r="D562" s="303"/>
      <c r="E562" s="303"/>
      <c r="F562" s="304"/>
      <c r="G562" s="303"/>
      <c r="H562" s="303"/>
      <c r="I562" s="303"/>
      <c r="J562" s="303"/>
      <c r="K562" s="303"/>
      <c r="L562" s="303"/>
      <c r="M562" s="303"/>
      <c r="N562" s="303"/>
      <c r="O562" s="303"/>
      <c r="P562" s="305"/>
      <c r="Q562" s="305"/>
      <c r="R562" s="303"/>
      <c r="S562" s="303"/>
      <c r="T562" s="303"/>
      <c r="U562" s="303"/>
      <c r="V562" s="303"/>
      <c r="W562" s="303"/>
      <c r="X562" s="303"/>
      <c r="Y562" s="303"/>
    </row>
    <row r="563" spans="1:25" ht="12.75">
      <c r="A563" s="303"/>
      <c r="B563" s="303"/>
      <c r="C563" s="303"/>
      <c r="D563" s="303"/>
      <c r="E563" s="303"/>
      <c r="F563" s="304"/>
      <c r="G563" s="303"/>
      <c r="H563" s="303"/>
      <c r="I563" s="303"/>
      <c r="J563" s="303"/>
      <c r="K563" s="303"/>
      <c r="L563" s="303"/>
      <c r="M563" s="303"/>
      <c r="N563" s="303"/>
      <c r="O563" s="303"/>
      <c r="P563" s="305"/>
      <c r="Q563" s="305"/>
      <c r="R563" s="303"/>
      <c r="S563" s="303"/>
      <c r="T563" s="303"/>
      <c r="U563" s="303"/>
      <c r="V563" s="303"/>
      <c r="W563" s="303"/>
      <c r="X563" s="303"/>
      <c r="Y563" s="303"/>
    </row>
    <row r="564" spans="1:25" ht="12.75">
      <c r="A564" s="303"/>
      <c r="B564" s="303"/>
      <c r="C564" s="303"/>
      <c r="D564" s="303"/>
      <c r="E564" s="303"/>
      <c r="F564" s="304"/>
      <c r="G564" s="303"/>
      <c r="H564" s="303"/>
      <c r="I564" s="303"/>
      <c r="J564" s="303"/>
      <c r="K564" s="303"/>
      <c r="L564" s="303"/>
      <c r="M564" s="303"/>
      <c r="N564" s="303"/>
      <c r="O564" s="303"/>
      <c r="P564" s="305"/>
      <c r="Q564" s="305"/>
      <c r="R564" s="303"/>
      <c r="S564" s="303"/>
      <c r="T564" s="303"/>
      <c r="U564" s="303"/>
      <c r="V564" s="303"/>
      <c r="W564" s="303"/>
      <c r="X564" s="303"/>
      <c r="Y564" s="303"/>
    </row>
    <row r="565" spans="1:25" ht="12.75">
      <c r="A565" s="303"/>
      <c r="B565" s="303"/>
      <c r="C565" s="303"/>
      <c r="D565" s="303"/>
      <c r="E565" s="303"/>
      <c r="F565" s="304"/>
      <c r="G565" s="303"/>
      <c r="H565" s="303"/>
      <c r="I565" s="303"/>
      <c r="J565" s="303"/>
      <c r="K565" s="303"/>
      <c r="L565" s="303"/>
      <c r="M565" s="303"/>
      <c r="N565" s="303"/>
      <c r="O565" s="303"/>
      <c r="P565" s="305"/>
      <c r="Q565" s="305"/>
      <c r="R565" s="303"/>
      <c r="S565" s="303"/>
      <c r="T565" s="303"/>
      <c r="U565" s="303"/>
      <c r="V565" s="303"/>
      <c r="W565" s="303"/>
      <c r="X565" s="303"/>
      <c r="Y565" s="303"/>
    </row>
    <row r="566" spans="1:25" ht="12.75">
      <c r="A566" s="303"/>
      <c r="B566" s="303"/>
      <c r="C566" s="303"/>
      <c r="D566" s="303"/>
      <c r="E566" s="303"/>
      <c r="F566" s="304"/>
      <c r="G566" s="303"/>
      <c r="H566" s="303"/>
      <c r="I566" s="303"/>
      <c r="J566" s="303"/>
      <c r="K566" s="303"/>
      <c r="L566" s="303"/>
      <c r="M566" s="303"/>
      <c r="N566" s="303"/>
      <c r="O566" s="303"/>
      <c r="P566" s="305"/>
      <c r="Q566" s="305"/>
      <c r="R566" s="303"/>
      <c r="S566" s="303"/>
      <c r="T566" s="303"/>
      <c r="U566" s="303"/>
      <c r="V566" s="303"/>
      <c r="W566" s="303"/>
      <c r="X566" s="303"/>
      <c r="Y566" s="303"/>
    </row>
    <row r="567" spans="1:25" ht="12.75">
      <c r="A567" s="303"/>
      <c r="B567" s="303"/>
      <c r="C567" s="303"/>
      <c r="D567" s="303"/>
      <c r="E567" s="303"/>
      <c r="F567" s="304"/>
      <c r="G567" s="303"/>
      <c r="H567" s="303"/>
      <c r="I567" s="303"/>
      <c r="J567" s="303"/>
      <c r="K567" s="303"/>
      <c r="L567" s="303"/>
      <c r="M567" s="303"/>
      <c r="N567" s="303"/>
      <c r="O567" s="303"/>
      <c r="P567" s="305"/>
      <c r="Q567" s="305"/>
      <c r="R567" s="303"/>
      <c r="S567" s="303"/>
      <c r="T567" s="303"/>
      <c r="U567" s="303"/>
      <c r="V567" s="303"/>
      <c r="W567" s="303"/>
      <c r="X567" s="303"/>
      <c r="Y567" s="303"/>
    </row>
    <row r="568" spans="1:25" ht="12.75">
      <c r="A568" s="303"/>
      <c r="B568" s="303"/>
      <c r="C568" s="303"/>
      <c r="D568" s="303"/>
      <c r="E568" s="303"/>
      <c r="F568" s="304"/>
      <c r="G568" s="303"/>
      <c r="H568" s="303"/>
      <c r="I568" s="303"/>
      <c r="J568" s="303"/>
      <c r="K568" s="303"/>
      <c r="L568" s="303"/>
      <c r="M568" s="303"/>
      <c r="N568" s="303"/>
      <c r="O568" s="303"/>
      <c r="P568" s="305"/>
      <c r="Q568" s="305"/>
      <c r="R568" s="303"/>
      <c r="S568" s="303"/>
      <c r="T568" s="303"/>
      <c r="U568" s="303"/>
      <c r="V568" s="303"/>
      <c r="W568" s="303"/>
      <c r="X568" s="303"/>
      <c r="Y568" s="303"/>
    </row>
    <row r="569" spans="1:25" ht="12.75">
      <c r="A569" s="303"/>
      <c r="B569" s="303"/>
      <c r="C569" s="303"/>
      <c r="D569" s="303"/>
      <c r="E569" s="303"/>
      <c r="F569" s="304"/>
      <c r="G569" s="303"/>
      <c r="H569" s="303"/>
      <c r="I569" s="303"/>
      <c r="J569" s="303"/>
      <c r="K569" s="303"/>
      <c r="L569" s="303"/>
      <c r="M569" s="303"/>
      <c r="N569" s="303"/>
      <c r="O569" s="303"/>
      <c r="P569" s="305"/>
      <c r="Q569" s="305"/>
      <c r="R569" s="303"/>
      <c r="S569" s="303"/>
      <c r="T569" s="303"/>
      <c r="U569" s="303"/>
      <c r="V569" s="303"/>
      <c r="W569" s="303"/>
      <c r="X569" s="303"/>
      <c r="Y569" s="303"/>
    </row>
    <row r="570" spans="1:25" ht="12.75">
      <c r="A570" s="303"/>
      <c r="B570" s="303"/>
      <c r="C570" s="303"/>
      <c r="D570" s="303"/>
      <c r="E570" s="303"/>
      <c r="F570" s="304"/>
      <c r="G570" s="303"/>
      <c r="H570" s="303"/>
      <c r="I570" s="303"/>
      <c r="J570" s="303"/>
      <c r="K570" s="303"/>
      <c r="L570" s="303"/>
      <c r="M570" s="303"/>
      <c r="N570" s="303"/>
      <c r="O570" s="303"/>
      <c r="P570" s="305"/>
      <c r="Q570" s="305"/>
      <c r="R570" s="303"/>
      <c r="S570" s="303"/>
      <c r="T570" s="303"/>
      <c r="U570" s="303"/>
      <c r="V570" s="303"/>
      <c r="W570" s="303"/>
      <c r="X570" s="303"/>
      <c r="Y570" s="303"/>
    </row>
    <row r="571" spans="1:25" ht="12.75">
      <c r="A571" s="303"/>
      <c r="B571" s="303"/>
      <c r="C571" s="303"/>
      <c r="D571" s="303"/>
      <c r="E571" s="303"/>
      <c r="F571" s="304"/>
      <c r="G571" s="303"/>
      <c r="H571" s="303"/>
      <c r="I571" s="303"/>
      <c r="J571" s="303"/>
      <c r="K571" s="303"/>
      <c r="L571" s="303"/>
      <c r="M571" s="303"/>
      <c r="N571" s="303"/>
      <c r="O571" s="303"/>
      <c r="P571" s="305"/>
      <c r="Q571" s="305"/>
      <c r="R571" s="303"/>
      <c r="S571" s="303"/>
      <c r="T571" s="303"/>
      <c r="U571" s="303"/>
      <c r="V571" s="303"/>
      <c r="W571" s="303"/>
      <c r="X571" s="303"/>
      <c r="Y571" s="303"/>
    </row>
    <row r="572" spans="1:25" ht="12.75">
      <c r="A572" s="303"/>
      <c r="B572" s="303"/>
      <c r="C572" s="303"/>
      <c r="D572" s="303"/>
      <c r="E572" s="303"/>
      <c r="F572" s="304"/>
      <c r="G572" s="303"/>
      <c r="H572" s="303"/>
      <c r="I572" s="303"/>
      <c r="J572" s="303"/>
      <c r="K572" s="303"/>
      <c r="L572" s="303"/>
      <c r="M572" s="303"/>
      <c r="N572" s="303"/>
      <c r="O572" s="303"/>
      <c r="P572" s="305"/>
      <c r="Q572" s="305"/>
      <c r="R572" s="303"/>
      <c r="S572" s="303"/>
      <c r="T572" s="303"/>
      <c r="U572" s="303"/>
      <c r="V572" s="303"/>
      <c r="W572" s="303"/>
      <c r="X572" s="303"/>
      <c r="Y572" s="303"/>
    </row>
    <row r="573" spans="1:25" ht="12.75">
      <c r="A573" s="303"/>
      <c r="B573" s="303"/>
      <c r="C573" s="303"/>
      <c r="D573" s="303"/>
      <c r="E573" s="303"/>
      <c r="F573" s="304"/>
      <c r="G573" s="303"/>
      <c r="H573" s="303"/>
      <c r="I573" s="303"/>
      <c r="J573" s="303"/>
      <c r="K573" s="303"/>
      <c r="L573" s="303"/>
      <c r="M573" s="303"/>
      <c r="N573" s="303"/>
      <c r="O573" s="303"/>
      <c r="P573" s="305"/>
      <c r="Q573" s="305"/>
      <c r="R573" s="303"/>
      <c r="S573" s="303"/>
      <c r="T573" s="303"/>
      <c r="U573" s="303"/>
      <c r="V573" s="303"/>
      <c r="W573" s="303"/>
      <c r="X573" s="303"/>
      <c r="Y573" s="303"/>
    </row>
    <row r="574" spans="1:25" ht="12.75">
      <c r="A574" s="303"/>
      <c r="B574" s="303"/>
      <c r="C574" s="303"/>
      <c r="D574" s="303"/>
      <c r="E574" s="303"/>
      <c r="F574" s="304"/>
      <c r="G574" s="303"/>
      <c r="H574" s="303"/>
      <c r="I574" s="303"/>
      <c r="J574" s="303"/>
      <c r="K574" s="303"/>
      <c r="L574" s="303"/>
      <c r="M574" s="303"/>
      <c r="N574" s="303"/>
      <c r="O574" s="303"/>
      <c r="P574" s="305"/>
      <c r="Q574" s="305"/>
      <c r="R574" s="303"/>
      <c r="S574" s="303"/>
      <c r="T574" s="303"/>
      <c r="U574" s="303"/>
      <c r="V574" s="303"/>
      <c r="W574" s="303"/>
      <c r="X574" s="303"/>
      <c r="Y574" s="303"/>
    </row>
    <row r="575" spans="1:25" ht="12.75">
      <c r="A575" s="303"/>
      <c r="B575" s="303"/>
      <c r="C575" s="303"/>
      <c r="D575" s="303"/>
      <c r="E575" s="303"/>
      <c r="F575" s="304"/>
      <c r="G575" s="303"/>
      <c r="H575" s="303"/>
      <c r="I575" s="303"/>
      <c r="J575" s="303"/>
      <c r="K575" s="303"/>
      <c r="L575" s="303"/>
      <c r="M575" s="303"/>
      <c r="N575" s="303"/>
      <c r="O575" s="303"/>
      <c r="P575" s="305"/>
      <c r="Q575" s="305"/>
      <c r="R575" s="303"/>
      <c r="S575" s="303"/>
      <c r="T575" s="303"/>
      <c r="U575" s="303"/>
      <c r="V575" s="303"/>
      <c r="W575" s="303"/>
      <c r="X575" s="303"/>
      <c r="Y575" s="303"/>
    </row>
    <row r="576" spans="1:25" ht="12.75">
      <c r="A576" s="303"/>
      <c r="B576" s="303"/>
      <c r="C576" s="303"/>
      <c r="D576" s="303"/>
      <c r="E576" s="303"/>
      <c r="F576" s="304"/>
      <c r="G576" s="303"/>
      <c r="H576" s="303"/>
      <c r="I576" s="303"/>
      <c r="J576" s="303"/>
      <c r="K576" s="303"/>
      <c r="L576" s="303"/>
      <c r="M576" s="303"/>
      <c r="N576" s="303"/>
      <c r="O576" s="303"/>
      <c r="P576" s="305"/>
      <c r="Q576" s="305"/>
      <c r="R576" s="303"/>
      <c r="S576" s="303"/>
      <c r="T576" s="303"/>
      <c r="U576" s="303"/>
      <c r="V576" s="303"/>
      <c r="W576" s="303"/>
      <c r="X576" s="303"/>
      <c r="Y576" s="303"/>
    </row>
    <row r="577" spans="1:25" ht="12.75">
      <c r="A577" s="303"/>
      <c r="B577" s="303"/>
      <c r="C577" s="303"/>
      <c r="D577" s="303"/>
      <c r="E577" s="303"/>
      <c r="F577" s="304"/>
      <c r="G577" s="303"/>
      <c r="H577" s="303"/>
      <c r="I577" s="303"/>
      <c r="J577" s="303"/>
      <c r="K577" s="303"/>
      <c r="L577" s="303"/>
      <c r="M577" s="303"/>
      <c r="N577" s="303"/>
      <c r="O577" s="303"/>
      <c r="P577" s="305"/>
      <c r="Q577" s="305"/>
      <c r="R577" s="303"/>
      <c r="S577" s="303"/>
      <c r="T577" s="303"/>
      <c r="U577" s="303"/>
      <c r="V577" s="303"/>
      <c r="W577" s="303"/>
      <c r="X577" s="303"/>
      <c r="Y577" s="303"/>
    </row>
    <row r="578" spans="1:25" ht="12.75">
      <c r="A578" s="303"/>
      <c r="B578" s="303"/>
      <c r="C578" s="303"/>
      <c r="D578" s="303"/>
      <c r="E578" s="303"/>
      <c r="F578" s="304"/>
      <c r="G578" s="303"/>
      <c r="H578" s="303"/>
      <c r="I578" s="303"/>
      <c r="J578" s="303"/>
      <c r="K578" s="303"/>
      <c r="L578" s="303"/>
      <c r="M578" s="303"/>
      <c r="N578" s="303"/>
      <c r="O578" s="303"/>
      <c r="P578" s="305"/>
      <c r="Q578" s="305"/>
      <c r="R578" s="303"/>
      <c r="S578" s="303"/>
      <c r="T578" s="303"/>
      <c r="U578" s="303"/>
      <c r="V578" s="303"/>
      <c r="W578" s="303"/>
      <c r="X578" s="303"/>
      <c r="Y578" s="303"/>
    </row>
    <row r="579" spans="1:25" ht="12.75">
      <c r="A579" s="303"/>
      <c r="B579" s="303"/>
      <c r="C579" s="303"/>
      <c r="D579" s="303"/>
      <c r="E579" s="303"/>
      <c r="F579" s="304"/>
      <c r="G579" s="303"/>
      <c r="H579" s="303"/>
      <c r="I579" s="303"/>
      <c r="J579" s="303"/>
      <c r="K579" s="303"/>
      <c r="L579" s="303"/>
      <c r="M579" s="303"/>
      <c r="N579" s="303"/>
      <c r="O579" s="303"/>
      <c r="P579" s="305"/>
      <c r="Q579" s="305"/>
      <c r="R579" s="303"/>
      <c r="S579" s="303"/>
      <c r="T579" s="303"/>
      <c r="U579" s="303"/>
      <c r="V579" s="303"/>
      <c r="W579" s="303"/>
      <c r="X579" s="303"/>
      <c r="Y579" s="303"/>
    </row>
    <row r="580" spans="1:25" ht="12.75">
      <c r="A580" s="303"/>
      <c r="B580" s="303"/>
      <c r="C580" s="303"/>
      <c r="D580" s="303"/>
      <c r="E580" s="303"/>
      <c r="F580" s="304"/>
      <c r="G580" s="303"/>
      <c r="H580" s="303"/>
      <c r="I580" s="303"/>
      <c r="J580" s="303"/>
      <c r="K580" s="303"/>
      <c r="L580" s="303"/>
      <c r="M580" s="303"/>
      <c r="N580" s="303"/>
      <c r="O580" s="303"/>
      <c r="P580" s="305"/>
      <c r="Q580" s="305"/>
      <c r="R580" s="303"/>
      <c r="S580" s="303"/>
      <c r="T580" s="303"/>
      <c r="U580" s="303"/>
      <c r="V580" s="303"/>
      <c r="W580" s="303"/>
      <c r="X580" s="303"/>
      <c r="Y580" s="303"/>
    </row>
    <row r="581" spans="1:25" ht="12.75">
      <c r="A581" s="303"/>
      <c r="B581" s="303"/>
      <c r="C581" s="303"/>
      <c r="D581" s="303"/>
      <c r="E581" s="303"/>
      <c r="F581" s="304"/>
      <c r="G581" s="303"/>
      <c r="H581" s="303"/>
      <c r="I581" s="303"/>
      <c r="J581" s="303"/>
      <c r="K581" s="303"/>
      <c r="L581" s="303"/>
      <c r="M581" s="303"/>
      <c r="N581" s="303"/>
      <c r="O581" s="303"/>
      <c r="P581" s="305"/>
      <c r="Q581" s="305"/>
      <c r="R581" s="303"/>
      <c r="S581" s="303"/>
      <c r="T581" s="303"/>
      <c r="U581" s="303"/>
      <c r="V581" s="303"/>
      <c r="W581" s="303"/>
      <c r="X581" s="303"/>
      <c r="Y581" s="303"/>
    </row>
    <row r="582" spans="1:25" ht="12.75">
      <c r="A582" s="303"/>
      <c r="B582" s="303"/>
      <c r="C582" s="303"/>
      <c r="D582" s="303"/>
      <c r="E582" s="303"/>
      <c r="F582" s="304"/>
      <c r="G582" s="303"/>
      <c r="H582" s="303"/>
      <c r="I582" s="303"/>
      <c r="J582" s="303"/>
      <c r="K582" s="303"/>
      <c r="L582" s="303"/>
      <c r="M582" s="303"/>
      <c r="N582" s="303"/>
      <c r="O582" s="303"/>
      <c r="P582" s="305"/>
      <c r="Q582" s="305"/>
      <c r="R582" s="303"/>
      <c r="S582" s="303"/>
      <c r="T582" s="303"/>
      <c r="U582" s="303"/>
      <c r="V582" s="303"/>
      <c r="W582" s="303"/>
      <c r="X582" s="303"/>
      <c r="Y582" s="303"/>
    </row>
    <row r="583" spans="1:25" ht="12.75">
      <c r="A583" s="303"/>
      <c r="B583" s="303"/>
      <c r="C583" s="303"/>
      <c r="D583" s="303"/>
      <c r="E583" s="303"/>
      <c r="F583" s="304"/>
      <c r="G583" s="303"/>
      <c r="H583" s="303"/>
      <c r="I583" s="303"/>
      <c r="J583" s="303"/>
      <c r="K583" s="303"/>
      <c r="L583" s="303"/>
      <c r="M583" s="303"/>
      <c r="N583" s="303"/>
      <c r="O583" s="303"/>
      <c r="P583" s="305"/>
      <c r="Q583" s="305"/>
      <c r="R583" s="303"/>
      <c r="S583" s="303"/>
      <c r="T583" s="303"/>
      <c r="U583" s="303"/>
      <c r="V583" s="303"/>
      <c r="W583" s="303"/>
      <c r="X583" s="303"/>
      <c r="Y583" s="303"/>
    </row>
    <row r="584" spans="1:25" ht="12.75">
      <c r="A584" s="303"/>
      <c r="B584" s="303"/>
      <c r="C584" s="303"/>
      <c r="D584" s="303"/>
      <c r="E584" s="303"/>
      <c r="F584" s="304"/>
      <c r="G584" s="303"/>
      <c r="H584" s="303"/>
      <c r="I584" s="303"/>
      <c r="J584" s="303"/>
      <c r="K584" s="303"/>
      <c r="L584" s="303"/>
      <c r="M584" s="303"/>
      <c r="N584" s="303"/>
      <c r="O584" s="303"/>
      <c r="P584" s="305"/>
      <c r="Q584" s="305"/>
      <c r="R584" s="303"/>
      <c r="S584" s="303"/>
      <c r="T584" s="303"/>
      <c r="U584" s="303"/>
      <c r="V584" s="303"/>
      <c r="W584" s="303"/>
      <c r="X584" s="303"/>
      <c r="Y584" s="303"/>
    </row>
    <row r="585" spans="1:25" ht="12.75">
      <c r="A585" s="303"/>
      <c r="B585" s="303"/>
      <c r="C585" s="303"/>
      <c r="D585" s="303"/>
      <c r="E585" s="303"/>
      <c r="F585" s="304"/>
      <c r="G585" s="303"/>
      <c r="H585" s="303"/>
      <c r="I585" s="303"/>
      <c r="J585" s="303"/>
      <c r="K585" s="303"/>
      <c r="L585" s="303"/>
      <c r="M585" s="303"/>
      <c r="N585" s="303"/>
      <c r="O585" s="303"/>
      <c r="P585" s="305"/>
      <c r="Q585" s="305"/>
      <c r="R585" s="303"/>
      <c r="S585" s="303"/>
      <c r="T585" s="303"/>
      <c r="U585" s="303"/>
      <c r="V585" s="303"/>
      <c r="W585" s="303"/>
      <c r="X585" s="303"/>
      <c r="Y585" s="303"/>
    </row>
    <row r="586" spans="1:25" ht="12.75">
      <c r="A586" s="303"/>
      <c r="B586" s="303"/>
      <c r="C586" s="303"/>
      <c r="D586" s="303"/>
      <c r="E586" s="303"/>
      <c r="F586" s="304"/>
      <c r="G586" s="303"/>
      <c r="H586" s="303"/>
      <c r="I586" s="303"/>
      <c r="J586" s="303"/>
      <c r="K586" s="303"/>
      <c r="L586" s="303"/>
      <c r="M586" s="303"/>
      <c r="N586" s="303"/>
      <c r="O586" s="303"/>
      <c r="P586" s="305"/>
      <c r="Q586" s="305"/>
      <c r="R586" s="303"/>
      <c r="S586" s="303"/>
      <c r="T586" s="303"/>
      <c r="U586" s="303"/>
      <c r="V586" s="303"/>
      <c r="W586" s="303"/>
      <c r="X586" s="303"/>
      <c r="Y586" s="303"/>
    </row>
    <row r="587" spans="1:25" ht="12.75">
      <c r="A587" s="303"/>
      <c r="B587" s="303"/>
      <c r="C587" s="303"/>
      <c r="D587" s="303"/>
      <c r="E587" s="303"/>
      <c r="F587" s="304"/>
      <c r="G587" s="303"/>
      <c r="H587" s="303"/>
      <c r="I587" s="303"/>
      <c r="J587" s="303"/>
      <c r="K587" s="303"/>
      <c r="L587" s="303"/>
      <c r="M587" s="303"/>
      <c r="N587" s="303"/>
      <c r="O587" s="303"/>
      <c r="P587" s="305"/>
      <c r="Q587" s="305"/>
      <c r="R587" s="303"/>
      <c r="S587" s="303"/>
      <c r="T587" s="303"/>
      <c r="U587" s="303"/>
      <c r="V587" s="303"/>
      <c r="W587" s="303"/>
      <c r="X587" s="303"/>
      <c r="Y587" s="303"/>
    </row>
    <row r="588" spans="1:25" ht="12.75">
      <c r="A588" s="303"/>
      <c r="B588" s="303"/>
      <c r="C588" s="303"/>
      <c r="D588" s="303"/>
      <c r="E588" s="303"/>
      <c r="F588" s="304"/>
      <c r="G588" s="303"/>
      <c r="H588" s="303"/>
      <c r="I588" s="303"/>
      <c r="J588" s="303"/>
      <c r="K588" s="303"/>
      <c r="L588" s="303"/>
      <c r="M588" s="303"/>
      <c r="N588" s="303"/>
      <c r="O588" s="303"/>
      <c r="P588" s="305"/>
      <c r="Q588" s="305"/>
      <c r="R588" s="303"/>
      <c r="S588" s="303"/>
      <c r="T588" s="303"/>
      <c r="U588" s="303"/>
      <c r="V588" s="303"/>
      <c r="W588" s="303"/>
      <c r="X588" s="303"/>
      <c r="Y588" s="303"/>
    </row>
    <row r="589" spans="1:25" ht="12.75">
      <c r="A589" s="303"/>
      <c r="B589" s="303"/>
      <c r="C589" s="303"/>
      <c r="D589" s="303"/>
      <c r="E589" s="303"/>
      <c r="F589" s="304"/>
      <c r="G589" s="303"/>
      <c r="H589" s="303"/>
      <c r="I589" s="303"/>
      <c r="J589" s="303"/>
      <c r="K589" s="303"/>
      <c r="L589" s="303"/>
      <c r="M589" s="303"/>
      <c r="N589" s="303"/>
      <c r="O589" s="303"/>
      <c r="P589" s="305"/>
      <c r="Q589" s="305"/>
      <c r="R589" s="303"/>
      <c r="S589" s="303"/>
      <c r="T589" s="303"/>
      <c r="U589" s="303"/>
      <c r="V589" s="303"/>
      <c r="W589" s="303"/>
      <c r="X589" s="303"/>
      <c r="Y589" s="303"/>
    </row>
    <row r="590" spans="1:25" ht="12.75">
      <c r="A590" s="303"/>
      <c r="B590" s="303"/>
      <c r="C590" s="303"/>
      <c r="D590" s="303"/>
      <c r="E590" s="303"/>
      <c r="F590" s="304"/>
      <c r="G590" s="303"/>
      <c r="H590" s="303"/>
      <c r="I590" s="303"/>
      <c r="J590" s="303"/>
      <c r="K590" s="303"/>
      <c r="L590" s="303"/>
      <c r="M590" s="303"/>
      <c r="N590" s="303"/>
      <c r="O590" s="303"/>
      <c r="P590" s="305"/>
      <c r="Q590" s="305"/>
      <c r="R590" s="303"/>
      <c r="S590" s="303"/>
      <c r="T590" s="303"/>
      <c r="U590" s="303"/>
      <c r="V590" s="303"/>
      <c r="W590" s="303"/>
      <c r="X590" s="303"/>
      <c r="Y590" s="303"/>
    </row>
    <row r="591" spans="1:25" ht="12.75">
      <c r="A591" s="303"/>
      <c r="B591" s="303"/>
      <c r="C591" s="303"/>
      <c r="D591" s="303"/>
      <c r="E591" s="303"/>
      <c r="F591" s="304"/>
      <c r="G591" s="303"/>
      <c r="H591" s="303"/>
      <c r="I591" s="303"/>
      <c r="J591" s="303"/>
      <c r="K591" s="303"/>
      <c r="L591" s="303"/>
      <c r="M591" s="303"/>
      <c r="N591" s="303"/>
      <c r="O591" s="303"/>
      <c r="P591" s="305"/>
      <c r="Q591" s="305"/>
      <c r="R591" s="303"/>
      <c r="S591" s="303"/>
      <c r="T591" s="303"/>
      <c r="U591" s="303"/>
      <c r="V591" s="303"/>
      <c r="W591" s="303"/>
      <c r="X591" s="303"/>
      <c r="Y591" s="303"/>
    </row>
    <row r="592" spans="1:25" ht="12.75">
      <c r="A592" s="303"/>
      <c r="B592" s="303"/>
      <c r="C592" s="303"/>
      <c r="D592" s="303"/>
      <c r="E592" s="303"/>
      <c r="F592" s="304"/>
      <c r="G592" s="303"/>
      <c r="H592" s="303"/>
      <c r="I592" s="303"/>
      <c r="J592" s="303"/>
      <c r="K592" s="303"/>
      <c r="L592" s="303"/>
      <c r="M592" s="303"/>
      <c r="N592" s="303"/>
      <c r="O592" s="303"/>
      <c r="P592" s="305"/>
      <c r="Q592" s="305"/>
      <c r="R592" s="303"/>
      <c r="S592" s="303"/>
      <c r="T592" s="303"/>
      <c r="U592" s="303"/>
      <c r="V592" s="303"/>
      <c r="W592" s="303"/>
      <c r="X592" s="303"/>
      <c r="Y592" s="303"/>
    </row>
    <row r="593" spans="1:25" ht="12.75">
      <c r="A593" s="303"/>
      <c r="B593" s="303"/>
      <c r="C593" s="303"/>
      <c r="D593" s="303"/>
      <c r="E593" s="303"/>
      <c r="F593" s="304"/>
      <c r="G593" s="303"/>
      <c r="H593" s="303"/>
      <c r="I593" s="303"/>
      <c r="J593" s="303"/>
      <c r="K593" s="303"/>
      <c r="L593" s="303"/>
      <c r="M593" s="303"/>
      <c r="N593" s="303"/>
      <c r="O593" s="303"/>
      <c r="P593" s="305"/>
      <c r="Q593" s="305"/>
      <c r="R593" s="303"/>
      <c r="S593" s="303"/>
      <c r="T593" s="303"/>
      <c r="U593" s="303"/>
      <c r="V593" s="303"/>
      <c r="W593" s="303"/>
      <c r="X593" s="303"/>
      <c r="Y593" s="303"/>
    </row>
    <row r="594" spans="1:25" ht="12.75">
      <c r="A594" s="303"/>
      <c r="B594" s="303"/>
      <c r="C594" s="303"/>
      <c r="D594" s="303"/>
      <c r="E594" s="303"/>
      <c r="F594" s="304"/>
      <c r="G594" s="303"/>
      <c r="H594" s="303"/>
      <c r="I594" s="303"/>
      <c r="J594" s="303"/>
      <c r="K594" s="303"/>
      <c r="L594" s="303"/>
      <c r="M594" s="303"/>
      <c r="N594" s="303"/>
      <c r="O594" s="303"/>
      <c r="P594" s="305"/>
      <c r="Q594" s="305"/>
      <c r="R594" s="303"/>
      <c r="S594" s="303"/>
      <c r="T594" s="303"/>
      <c r="U594" s="303"/>
      <c r="V594" s="303"/>
      <c r="W594" s="303"/>
      <c r="X594" s="303"/>
      <c r="Y594" s="303"/>
    </row>
    <row r="595" spans="1:25" ht="12.75">
      <c r="A595" s="303"/>
      <c r="B595" s="303"/>
      <c r="C595" s="303"/>
      <c r="D595" s="303"/>
      <c r="E595" s="303"/>
      <c r="F595" s="304"/>
      <c r="G595" s="303"/>
      <c r="H595" s="303"/>
      <c r="I595" s="303"/>
      <c r="J595" s="303"/>
      <c r="K595" s="303"/>
      <c r="L595" s="303"/>
      <c r="M595" s="303"/>
      <c r="N595" s="303"/>
      <c r="O595" s="303"/>
      <c r="P595" s="305"/>
      <c r="Q595" s="305"/>
      <c r="R595" s="303"/>
      <c r="S595" s="303"/>
      <c r="T595" s="303"/>
      <c r="U595" s="303"/>
      <c r="V595" s="303"/>
      <c r="W595" s="303"/>
      <c r="X595" s="303"/>
      <c r="Y595" s="303"/>
    </row>
    <row r="596" spans="1:25" ht="12.75">
      <c r="A596" s="303"/>
      <c r="B596" s="303"/>
      <c r="C596" s="303"/>
      <c r="D596" s="303"/>
      <c r="E596" s="303"/>
      <c r="F596" s="304"/>
      <c r="G596" s="303"/>
      <c r="H596" s="303"/>
      <c r="I596" s="303"/>
      <c r="J596" s="303"/>
      <c r="K596" s="303"/>
      <c r="L596" s="303"/>
      <c r="M596" s="303"/>
      <c r="N596" s="303"/>
      <c r="O596" s="303"/>
      <c r="P596" s="305"/>
      <c r="Q596" s="305"/>
      <c r="R596" s="303"/>
      <c r="S596" s="303"/>
      <c r="T596" s="303"/>
      <c r="U596" s="303"/>
      <c r="V596" s="303"/>
      <c r="W596" s="303"/>
      <c r="X596" s="303"/>
      <c r="Y596" s="303"/>
    </row>
    <row r="597" spans="1:25" ht="12.75">
      <c r="A597" s="303"/>
      <c r="B597" s="303"/>
      <c r="C597" s="303"/>
      <c r="D597" s="303"/>
      <c r="E597" s="303"/>
      <c r="F597" s="304"/>
      <c r="G597" s="303"/>
      <c r="H597" s="303"/>
      <c r="I597" s="303"/>
      <c r="J597" s="303"/>
      <c r="K597" s="303"/>
      <c r="L597" s="303"/>
      <c r="M597" s="303"/>
      <c r="N597" s="303"/>
      <c r="O597" s="303"/>
      <c r="P597" s="305"/>
      <c r="Q597" s="305"/>
      <c r="R597" s="303"/>
      <c r="S597" s="303"/>
      <c r="T597" s="303"/>
      <c r="U597" s="303"/>
      <c r="V597" s="303"/>
      <c r="W597" s="303"/>
      <c r="X597" s="303"/>
      <c r="Y597" s="303"/>
    </row>
    <row r="598" spans="1:25" ht="12.75">
      <c r="A598" s="303"/>
      <c r="B598" s="303"/>
      <c r="C598" s="303"/>
      <c r="D598" s="303"/>
      <c r="E598" s="303"/>
      <c r="F598" s="304"/>
      <c r="G598" s="303"/>
      <c r="H598" s="303"/>
      <c r="I598" s="303"/>
      <c r="J598" s="303"/>
      <c r="K598" s="303"/>
      <c r="L598" s="303"/>
      <c r="M598" s="303"/>
      <c r="N598" s="303"/>
      <c r="O598" s="303"/>
      <c r="P598" s="305"/>
      <c r="Q598" s="305"/>
      <c r="R598" s="303"/>
      <c r="S598" s="303"/>
      <c r="T598" s="303"/>
      <c r="U598" s="303"/>
      <c r="V598" s="303"/>
      <c r="W598" s="303"/>
      <c r="X598" s="303"/>
      <c r="Y598" s="303"/>
    </row>
    <row r="599" spans="1:25" ht="12.75">
      <c r="A599" s="303"/>
      <c r="B599" s="303"/>
      <c r="C599" s="303"/>
      <c r="D599" s="303"/>
      <c r="E599" s="303"/>
      <c r="F599" s="304"/>
      <c r="G599" s="303"/>
      <c r="H599" s="303"/>
      <c r="I599" s="303"/>
      <c r="J599" s="303"/>
      <c r="K599" s="303"/>
      <c r="L599" s="303"/>
      <c r="M599" s="303"/>
      <c r="N599" s="303"/>
      <c r="O599" s="303"/>
      <c r="P599" s="305"/>
      <c r="Q599" s="305"/>
      <c r="R599" s="303"/>
      <c r="S599" s="303"/>
      <c r="T599" s="303"/>
      <c r="U599" s="303"/>
      <c r="V599" s="303"/>
      <c r="W599" s="303"/>
      <c r="X599" s="303"/>
      <c r="Y599" s="303"/>
    </row>
    <row r="600" spans="1:25" ht="12.75">
      <c r="A600" s="303"/>
      <c r="B600" s="303"/>
      <c r="C600" s="303"/>
      <c r="D600" s="303"/>
      <c r="E600" s="303"/>
      <c r="F600" s="304"/>
      <c r="G600" s="303"/>
      <c r="H600" s="303"/>
      <c r="I600" s="303"/>
      <c r="J600" s="303"/>
      <c r="K600" s="303"/>
      <c r="L600" s="303"/>
      <c r="M600" s="303"/>
      <c r="N600" s="303"/>
      <c r="O600" s="303"/>
      <c r="P600" s="305"/>
      <c r="Q600" s="305"/>
      <c r="R600" s="303"/>
      <c r="S600" s="303"/>
      <c r="T600" s="303"/>
      <c r="U600" s="303"/>
      <c r="V600" s="303"/>
      <c r="W600" s="303"/>
      <c r="X600" s="303"/>
      <c r="Y600" s="303"/>
    </row>
    <row r="601" spans="1:25" ht="12.75">
      <c r="A601" s="303"/>
      <c r="B601" s="303"/>
      <c r="C601" s="303"/>
      <c r="D601" s="303"/>
      <c r="E601" s="303"/>
      <c r="F601" s="304"/>
      <c r="G601" s="303"/>
      <c r="H601" s="303"/>
      <c r="I601" s="303"/>
      <c r="J601" s="303"/>
      <c r="K601" s="303"/>
      <c r="L601" s="303"/>
      <c r="M601" s="303"/>
      <c r="N601" s="303"/>
      <c r="O601" s="303"/>
      <c r="P601" s="305"/>
      <c r="Q601" s="305"/>
      <c r="R601" s="303"/>
      <c r="S601" s="303"/>
      <c r="T601" s="303"/>
      <c r="U601" s="303"/>
      <c r="V601" s="303"/>
      <c r="W601" s="303"/>
      <c r="X601" s="303"/>
      <c r="Y601" s="303"/>
    </row>
    <row r="602" spans="1:25" ht="12.75">
      <c r="A602" s="303"/>
      <c r="B602" s="303"/>
      <c r="C602" s="303"/>
      <c r="D602" s="303"/>
      <c r="E602" s="303"/>
      <c r="F602" s="304"/>
      <c r="G602" s="303"/>
      <c r="H602" s="303"/>
      <c r="I602" s="303"/>
      <c r="J602" s="303"/>
      <c r="K602" s="303"/>
      <c r="L602" s="303"/>
      <c r="M602" s="303"/>
      <c r="N602" s="303"/>
      <c r="O602" s="303"/>
      <c r="P602" s="305"/>
      <c r="Q602" s="305"/>
      <c r="R602" s="303"/>
      <c r="S602" s="303"/>
      <c r="T602" s="303"/>
      <c r="U602" s="303"/>
      <c r="V602" s="303"/>
      <c r="W602" s="303"/>
      <c r="X602" s="303"/>
      <c r="Y602" s="303"/>
    </row>
    <row r="603" spans="1:25" ht="12.75">
      <c r="A603" s="303"/>
      <c r="B603" s="303"/>
      <c r="C603" s="303"/>
      <c r="D603" s="303"/>
      <c r="E603" s="303"/>
      <c r="F603" s="304"/>
      <c r="G603" s="303"/>
      <c r="H603" s="303"/>
      <c r="I603" s="303"/>
      <c r="J603" s="303"/>
      <c r="K603" s="303"/>
      <c r="L603" s="303"/>
      <c r="M603" s="303"/>
      <c r="N603" s="303"/>
      <c r="O603" s="303"/>
      <c r="P603" s="305"/>
      <c r="Q603" s="305"/>
      <c r="R603" s="303"/>
      <c r="S603" s="303"/>
      <c r="T603" s="303"/>
      <c r="U603" s="303"/>
      <c r="V603" s="303"/>
      <c r="W603" s="303"/>
      <c r="X603" s="303"/>
      <c r="Y603" s="303"/>
    </row>
    <row r="604" spans="1:25" ht="12.75">
      <c r="A604" s="303"/>
      <c r="B604" s="303"/>
      <c r="C604" s="303"/>
      <c r="D604" s="303"/>
      <c r="E604" s="303"/>
      <c r="F604" s="304"/>
      <c r="G604" s="303"/>
      <c r="H604" s="303"/>
      <c r="I604" s="303"/>
      <c r="J604" s="303"/>
      <c r="K604" s="303"/>
      <c r="L604" s="303"/>
      <c r="M604" s="303"/>
      <c r="N604" s="303"/>
      <c r="O604" s="303"/>
      <c r="P604" s="305"/>
      <c r="Q604" s="305"/>
      <c r="R604" s="303"/>
      <c r="S604" s="303"/>
      <c r="T604" s="303"/>
      <c r="U604" s="303"/>
      <c r="V604" s="303"/>
      <c r="W604" s="303"/>
      <c r="X604" s="303"/>
      <c r="Y604" s="303"/>
    </row>
    <row r="605" spans="1:25" ht="12.75">
      <c r="A605" s="303"/>
      <c r="B605" s="303"/>
      <c r="C605" s="303"/>
      <c r="D605" s="303"/>
      <c r="E605" s="303"/>
      <c r="F605" s="304"/>
      <c r="G605" s="303"/>
      <c r="H605" s="303"/>
      <c r="I605" s="303"/>
      <c r="J605" s="303"/>
      <c r="K605" s="303"/>
      <c r="L605" s="303"/>
      <c r="M605" s="303"/>
      <c r="N605" s="303"/>
      <c r="O605" s="303"/>
      <c r="P605" s="305"/>
      <c r="Q605" s="305"/>
      <c r="R605" s="303"/>
      <c r="S605" s="303"/>
      <c r="T605" s="303"/>
      <c r="U605" s="303"/>
      <c r="V605" s="303"/>
      <c r="W605" s="303"/>
      <c r="X605" s="303"/>
      <c r="Y605" s="303"/>
    </row>
    <row r="606" spans="1:25" ht="12.75">
      <c r="A606" s="303"/>
      <c r="B606" s="303"/>
      <c r="C606" s="303"/>
      <c r="D606" s="303"/>
      <c r="E606" s="303"/>
      <c r="F606" s="304"/>
      <c r="G606" s="303"/>
      <c r="H606" s="303"/>
      <c r="I606" s="303"/>
      <c r="J606" s="303"/>
      <c r="K606" s="303"/>
      <c r="L606" s="303"/>
      <c r="M606" s="303"/>
      <c r="N606" s="303"/>
      <c r="O606" s="303"/>
      <c r="P606" s="305"/>
      <c r="Q606" s="305"/>
      <c r="R606" s="303"/>
      <c r="S606" s="303"/>
      <c r="T606" s="303"/>
      <c r="U606" s="303"/>
      <c r="V606" s="303"/>
      <c r="W606" s="303"/>
      <c r="X606" s="303"/>
      <c r="Y606" s="303"/>
    </row>
    <row r="607" spans="1:25" ht="12.75">
      <c r="A607" s="303"/>
      <c r="B607" s="303"/>
      <c r="C607" s="303"/>
      <c r="D607" s="303"/>
      <c r="E607" s="303"/>
      <c r="F607" s="304"/>
      <c r="G607" s="303"/>
      <c r="H607" s="303"/>
      <c r="I607" s="303"/>
      <c r="J607" s="303"/>
      <c r="K607" s="303"/>
      <c r="L607" s="303"/>
      <c r="M607" s="303"/>
      <c r="N607" s="303"/>
      <c r="O607" s="303"/>
      <c r="P607" s="305"/>
      <c r="Q607" s="305"/>
      <c r="R607" s="303"/>
      <c r="S607" s="303"/>
      <c r="T607" s="303"/>
      <c r="U607" s="303"/>
      <c r="V607" s="303"/>
      <c r="W607" s="303"/>
      <c r="X607" s="303"/>
      <c r="Y607" s="303"/>
    </row>
    <row r="608" spans="1:25" ht="12.75">
      <c r="A608" s="303"/>
      <c r="B608" s="303"/>
      <c r="C608" s="303"/>
      <c r="D608" s="303"/>
      <c r="E608" s="303"/>
      <c r="F608" s="304"/>
      <c r="G608" s="303"/>
      <c r="H608" s="303"/>
      <c r="I608" s="303"/>
      <c r="J608" s="303"/>
      <c r="K608" s="303"/>
      <c r="L608" s="303"/>
      <c r="M608" s="303"/>
      <c r="N608" s="303"/>
      <c r="O608" s="303"/>
      <c r="P608" s="305"/>
      <c r="Q608" s="305"/>
      <c r="R608" s="303"/>
      <c r="S608" s="303"/>
      <c r="T608" s="303"/>
      <c r="U608" s="303"/>
      <c r="V608" s="303"/>
      <c r="W608" s="303"/>
      <c r="X608" s="303"/>
      <c r="Y608" s="303"/>
    </row>
    <row r="609" spans="1:25" ht="12.75">
      <c r="A609" s="303"/>
      <c r="B609" s="303"/>
      <c r="C609" s="303"/>
      <c r="D609" s="303"/>
      <c r="E609" s="303"/>
      <c r="F609" s="304"/>
      <c r="G609" s="303"/>
      <c r="H609" s="303"/>
      <c r="I609" s="303"/>
      <c r="J609" s="303"/>
      <c r="K609" s="303"/>
      <c r="L609" s="303"/>
      <c r="M609" s="303"/>
      <c r="N609" s="303"/>
      <c r="O609" s="303"/>
      <c r="P609" s="305"/>
      <c r="Q609" s="305"/>
      <c r="R609" s="303"/>
      <c r="S609" s="303"/>
      <c r="T609" s="303"/>
      <c r="U609" s="303"/>
      <c r="V609" s="303"/>
      <c r="W609" s="303"/>
      <c r="X609" s="303"/>
      <c r="Y609" s="303"/>
    </row>
    <row r="610" spans="1:25" ht="12.75">
      <c r="A610" s="303"/>
      <c r="B610" s="303"/>
      <c r="C610" s="303"/>
      <c r="D610" s="303"/>
      <c r="E610" s="303"/>
      <c r="F610" s="304"/>
      <c r="G610" s="303"/>
      <c r="H610" s="303"/>
      <c r="I610" s="303"/>
      <c r="J610" s="303"/>
      <c r="K610" s="303"/>
      <c r="L610" s="303"/>
      <c r="M610" s="303"/>
      <c r="N610" s="303"/>
      <c r="O610" s="303"/>
      <c r="P610" s="305"/>
      <c r="Q610" s="305"/>
      <c r="R610" s="303"/>
      <c r="S610" s="303"/>
      <c r="T610" s="303"/>
      <c r="U610" s="303"/>
      <c r="V610" s="303"/>
      <c r="W610" s="303"/>
      <c r="X610" s="303"/>
      <c r="Y610" s="303"/>
    </row>
    <row r="611" spans="1:25" ht="12.75">
      <c r="A611" s="303"/>
      <c r="B611" s="303"/>
      <c r="C611" s="303"/>
      <c r="D611" s="303"/>
      <c r="E611" s="303"/>
      <c r="F611" s="304"/>
      <c r="G611" s="303"/>
      <c r="H611" s="303"/>
      <c r="I611" s="303"/>
      <c r="J611" s="303"/>
      <c r="K611" s="303"/>
      <c r="L611" s="303"/>
      <c r="M611" s="303"/>
      <c r="N611" s="303"/>
      <c r="O611" s="303"/>
      <c r="P611" s="305"/>
      <c r="Q611" s="305"/>
      <c r="R611" s="303"/>
      <c r="S611" s="303"/>
      <c r="T611" s="303"/>
      <c r="U611" s="303"/>
      <c r="V611" s="303"/>
      <c r="W611" s="303"/>
      <c r="X611" s="303"/>
      <c r="Y611" s="303"/>
    </row>
    <row r="612" spans="1:25" ht="12.75">
      <c r="A612" s="303"/>
      <c r="B612" s="303"/>
      <c r="C612" s="303"/>
      <c r="D612" s="303"/>
      <c r="E612" s="303"/>
      <c r="F612" s="304"/>
      <c r="G612" s="303"/>
      <c r="H612" s="303"/>
      <c r="I612" s="303"/>
      <c r="J612" s="303"/>
      <c r="K612" s="303"/>
      <c r="L612" s="303"/>
      <c r="M612" s="303"/>
      <c r="N612" s="303"/>
      <c r="O612" s="303"/>
      <c r="P612" s="305"/>
      <c r="Q612" s="305"/>
      <c r="R612" s="303"/>
      <c r="S612" s="303"/>
      <c r="T612" s="303"/>
      <c r="U612" s="303"/>
      <c r="V612" s="303"/>
      <c r="W612" s="303"/>
      <c r="X612" s="303"/>
      <c r="Y612" s="303"/>
    </row>
    <row r="613" spans="1:25" ht="12.75">
      <c r="A613" s="303"/>
      <c r="B613" s="303"/>
      <c r="C613" s="303"/>
      <c r="D613" s="303"/>
      <c r="E613" s="303"/>
      <c r="F613" s="304"/>
      <c r="G613" s="303"/>
      <c r="H613" s="303"/>
      <c r="I613" s="303"/>
      <c r="J613" s="303"/>
      <c r="K613" s="303"/>
      <c r="L613" s="303"/>
      <c r="M613" s="303"/>
      <c r="N613" s="303"/>
      <c r="O613" s="303"/>
      <c r="P613" s="305"/>
      <c r="Q613" s="305"/>
      <c r="R613" s="303"/>
      <c r="S613" s="303"/>
      <c r="T613" s="303"/>
      <c r="U613" s="303"/>
      <c r="V613" s="303"/>
      <c r="W613" s="303"/>
      <c r="X613" s="303"/>
      <c r="Y613" s="303"/>
    </row>
    <row r="614" spans="1:25" ht="12.75">
      <c r="A614" s="303"/>
      <c r="B614" s="303"/>
      <c r="C614" s="303"/>
      <c r="D614" s="303"/>
      <c r="E614" s="303"/>
      <c r="F614" s="304"/>
      <c r="G614" s="303"/>
      <c r="H614" s="303"/>
      <c r="I614" s="303"/>
      <c r="J614" s="303"/>
      <c r="K614" s="303"/>
      <c r="L614" s="303"/>
      <c r="M614" s="303"/>
      <c r="N614" s="303"/>
      <c r="O614" s="303"/>
      <c r="P614" s="305"/>
      <c r="Q614" s="305"/>
      <c r="R614" s="303"/>
      <c r="S614" s="303"/>
      <c r="T614" s="303"/>
      <c r="U614" s="303"/>
      <c r="V614" s="303"/>
      <c r="W614" s="303"/>
      <c r="X614" s="303"/>
      <c r="Y614" s="303"/>
    </row>
    <row r="615" spans="1:25" ht="12.75">
      <c r="A615" s="303"/>
      <c r="B615" s="303"/>
      <c r="C615" s="303"/>
      <c r="D615" s="303"/>
      <c r="E615" s="303"/>
      <c r="F615" s="304"/>
      <c r="G615" s="303"/>
      <c r="H615" s="303"/>
      <c r="I615" s="303"/>
      <c r="J615" s="303"/>
      <c r="K615" s="303"/>
      <c r="L615" s="303"/>
      <c r="M615" s="303"/>
      <c r="N615" s="303"/>
      <c r="O615" s="303"/>
      <c r="P615" s="305"/>
      <c r="Q615" s="305"/>
      <c r="R615" s="303"/>
      <c r="S615" s="303"/>
      <c r="T615" s="303"/>
      <c r="U615" s="303"/>
      <c r="V615" s="303"/>
      <c r="W615" s="303"/>
      <c r="X615" s="303"/>
      <c r="Y615" s="303"/>
    </row>
    <row r="616" spans="1:25" ht="12.75">
      <c r="A616" s="303"/>
      <c r="B616" s="303"/>
      <c r="C616" s="303"/>
      <c r="D616" s="303"/>
      <c r="E616" s="303"/>
      <c r="F616" s="304"/>
      <c r="G616" s="303"/>
      <c r="H616" s="303"/>
      <c r="I616" s="303"/>
      <c r="J616" s="303"/>
      <c r="K616" s="303"/>
      <c r="L616" s="303"/>
      <c r="M616" s="303"/>
      <c r="N616" s="303"/>
      <c r="O616" s="303"/>
      <c r="P616" s="305"/>
      <c r="Q616" s="305"/>
      <c r="R616" s="303"/>
      <c r="S616" s="303"/>
      <c r="T616" s="303"/>
      <c r="U616" s="303"/>
      <c r="V616" s="303"/>
      <c r="W616" s="303"/>
      <c r="X616" s="303"/>
      <c r="Y616" s="303"/>
    </row>
    <row r="617" spans="1:25" ht="12.75">
      <c r="A617" s="303"/>
      <c r="B617" s="303"/>
      <c r="C617" s="303"/>
      <c r="D617" s="303"/>
      <c r="E617" s="303"/>
      <c r="F617" s="304"/>
      <c r="G617" s="303"/>
      <c r="H617" s="303"/>
      <c r="I617" s="303"/>
      <c r="J617" s="303"/>
      <c r="K617" s="303"/>
      <c r="L617" s="303"/>
      <c r="M617" s="303"/>
      <c r="N617" s="303"/>
      <c r="O617" s="303"/>
      <c r="P617" s="305"/>
      <c r="Q617" s="305"/>
      <c r="R617" s="303"/>
      <c r="S617" s="303"/>
      <c r="T617" s="303"/>
      <c r="U617" s="303"/>
      <c r="V617" s="303"/>
      <c r="W617" s="303"/>
      <c r="X617" s="303"/>
      <c r="Y617" s="303"/>
    </row>
    <row r="618" spans="1:25" ht="12.75">
      <c r="A618" s="303"/>
      <c r="B618" s="303"/>
      <c r="C618" s="303"/>
      <c r="D618" s="303"/>
      <c r="E618" s="303"/>
      <c r="F618" s="304"/>
      <c r="G618" s="303"/>
      <c r="H618" s="303"/>
      <c r="I618" s="303"/>
      <c r="J618" s="303"/>
      <c r="K618" s="303"/>
      <c r="L618" s="303"/>
      <c r="M618" s="303"/>
      <c r="N618" s="303"/>
      <c r="O618" s="303"/>
      <c r="P618" s="305"/>
      <c r="Q618" s="305"/>
      <c r="R618" s="303"/>
      <c r="S618" s="303"/>
      <c r="T618" s="303"/>
      <c r="U618" s="303"/>
      <c r="V618" s="303"/>
      <c r="W618" s="303"/>
      <c r="X618" s="303"/>
      <c r="Y618" s="303"/>
    </row>
    <row r="619" spans="1:25" ht="12.75">
      <c r="A619" s="303"/>
      <c r="B619" s="303"/>
      <c r="C619" s="303"/>
      <c r="D619" s="303"/>
      <c r="E619" s="303"/>
      <c r="F619" s="304"/>
      <c r="G619" s="303"/>
      <c r="H619" s="303"/>
      <c r="I619" s="303"/>
      <c r="J619" s="303"/>
      <c r="K619" s="303"/>
      <c r="L619" s="303"/>
      <c r="M619" s="303"/>
      <c r="N619" s="303"/>
      <c r="O619" s="303"/>
      <c r="P619" s="305"/>
      <c r="Q619" s="305"/>
      <c r="R619" s="303"/>
      <c r="S619" s="303"/>
      <c r="T619" s="303"/>
      <c r="U619" s="303"/>
      <c r="V619" s="303"/>
      <c r="W619" s="303"/>
      <c r="X619" s="303"/>
      <c r="Y619" s="303"/>
    </row>
    <row r="620" spans="1:25" ht="12.75">
      <c r="A620" s="303"/>
      <c r="B620" s="303"/>
      <c r="C620" s="303"/>
      <c r="D620" s="303"/>
      <c r="E620" s="303"/>
      <c r="F620" s="304"/>
      <c r="G620" s="303"/>
      <c r="H620" s="303"/>
      <c r="I620" s="303"/>
      <c r="J620" s="303"/>
      <c r="K620" s="303"/>
      <c r="L620" s="303"/>
      <c r="M620" s="303"/>
      <c r="N620" s="303"/>
      <c r="O620" s="303"/>
      <c r="P620" s="305"/>
      <c r="Q620" s="305"/>
      <c r="R620" s="303"/>
      <c r="S620" s="303"/>
      <c r="T620" s="303"/>
      <c r="U620" s="303"/>
      <c r="V620" s="303"/>
      <c r="W620" s="303"/>
      <c r="X620" s="303"/>
      <c r="Y620" s="303"/>
    </row>
    <row r="621" spans="1:25" ht="12.75">
      <c r="A621" s="303"/>
      <c r="B621" s="303"/>
      <c r="C621" s="303"/>
      <c r="D621" s="303"/>
      <c r="E621" s="303"/>
      <c r="F621" s="304"/>
      <c r="G621" s="303"/>
      <c r="H621" s="303"/>
      <c r="I621" s="303"/>
      <c r="J621" s="303"/>
      <c r="K621" s="303"/>
      <c r="L621" s="303"/>
      <c r="M621" s="303"/>
      <c r="N621" s="303"/>
      <c r="O621" s="303"/>
      <c r="P621" s="305"/>
      <c r="Q621" s="305"/>
      <c r="R621" s="303"/>
      <c r="S621" s="303"/>
      <c r="T621" s="303"/>
      <c r="U621" s="303"/>
      <c r="V621" s="303"/>
      <c r="W621" s="303"/>
      <c r="X621" s="303"/>
      <c r="Y621" s="303"/>
    </row>
    <row r="622" spans="1:25" ht="12.75">
      <c r="A622" s="303"/>
      <c r="B622" s="303"/>
      <c r="C622" s="303"/>
      <c r="D622" s="303"/>
      <c r="E622" s="303"/>
      <c r="F622" s="304"/>
      <c r="G622" s="303"/>
      <c r="H622" s="303"/>
      <c r="I622" s="303"/>
      <c r="J622" s="303"/>
      <c r="K622" s="303"/>
      <c r="L622" s="303"/>
      <c r="M622" s="303"/>
      <c r="N622" s="303"/>
      <c r="O622" s="303"/>
      <c r="P622" s="305"/>
      <c r="Q622" s="305"/>
      <c r="R622" s="303"/>
      <c r="S622" s="303"/>
      <c r="T622" s="303"/>
      <c r="U622" s="303"/>
      <c r="V622" s="303"/>
      <c r="W622" s="303"/>
      <c r="X622" s="303"/>
      <c r="Y622" s="303"/>
    </row>
    <row r="623" spans="1:25" ht="12.75">
      <c r="A623" s="303"/>
      <c r="B623" s="303"/>
      <c r="C623" s="303"/>
      <c r="D623" s="303"/>
      <c r="E623" s="303"/>
      <c r="F623" s="304"/>
      <c r="G623" s="303"/>
      <c r="H623" s="303"/>
      <c r="I623" s="303"/>
      <c r="J623" s="303"/>
      <c r="K623" s="303"/>
      <c r="L623" s="303"/>
      <c r="M623" s="303"/>
      <c r="N623" s="303"/>
      <c r="O623" s="303"/>
      <c r="P623" s="305"/>
      <c r="Q623" s="305"/>
      <c r="R623" s="303"/>
      <c r="S623" s="303"/>
      <c r="T623" s="303"/>
      <c r="U623" s="303"/>
      <c r="V623" s="303"/>
      <c r="W623" s="303"/>
      <c r="X623" s="303"/>
      <c r="Y623" s="303"/>
    </row>
    <row r="624" spans="1:25" ht="12.75">
      <c r="A624" s="303"/>
      <c r="B624" s="303"/>
      <c r="C624" s="303"/>
      <c r="D624" s="303"/>
      <c r="E624" s="303"/>
      <c r="F624" s="304"/>
      <c r="G624" s="303"/>
      <c r="H624" s="303"/>
      <c r="I624" s="303"/>
      <c r="J624" s="303"/>
      <c r="K624" s="303"/>
      <c r="L624" s="303"/>
      <c r="M624" s="303"/>
      <c r="N624" s="303"/>
      <c r="O624" s="303"/>
      <c r="P624" s="305"/>
      <c r="Q624" s="305"/>
      <c r="R624" s="303"/>
      <c r="S624" s="303"/>
      <c r="T624" s="303"/>
      <c r="U624" s="303"/>
      <c r="V624" s="303"/>
      <c r="W624" s="303"/>
      <c r="X624" s="303"/>
      <c r="Y624" s="303"/>
    </row>
    <row r="625" spans="1:25" ht="12.75">
      <c r="A625" s="303"/>
      <c r="B625" s="303"/>
      <c r="C625" s="303"/>
      <c r="D625" s="303"/>
      <c r="E625" s="303"/>
      <c r="F625" s="304"/>
      <c r="G625" s="303"/>
      <c r="H625" s="303"/>
      <c r="I625" s="303"/>
      <c r="J625" s="303"/>
      <c r="K625" s="303"/>
      <c r="L625" s="303"/>
      <c r="M625" s="303"/>
      <c r="N625" s="303"/>
      <c r="O625" s="303"/>
      <c r="P625" s="305"/>
      <c r="Q625" s="305"/>
      <c r="R625" s="303"/>
      <c r="S625" s="303"/>
      <c r="T625" s="303"/>
      <c r="U625" s="303"/>
      <c r="V625" s="303"/>
      <c r="W625" s="303"/>
      <c r="X625" s="303"/>
      <c r="Y625" s="303"/>
    </row>
    <row r="626" spans="1:25" ht="12.75">
      <c r="A626" s="303"/>
      <c r="B626" s="303"/>
      <c r="C626" s="303"/>
      <c r="D626" s="303"/>
      <c r="E626" s="303"/>
      <c r="F626" s="304"/>
      <c r="G626" s="303"/>
      <c r="H626" s="303"/>
      <c r="I626" s="303"/>
      <c r="J626" s="303"/>
      <c r="K626" s="303"/>
      <c r="L626" s="303"/>
      <c r="M626" s="303"/>
      <c r="N626" s="303"/>
      <c r="O626" s="303"/>
      <c r="P626" s="305"/>
      <c r="Q626" s="305"/>
      <c r="R626" s="303"/>
      <c r="S626" s="303"/>
      <c r="T626" s="303"/>
      <c r="U626" s="303"/>
      <c r="V626" s="303"/>
      <c r="W626" s="303"/>
      <c r="X626" s="303"/>
      <c r="Y626" s="303"/>
    </row>
    <row r="627" spans="1:25" ht="12.75">
      <c r="A627" s="303"/>
      <c r="B627" s="303"/>
      <c r="C627" s="303"/>
      <c r="D627" s="303"/>
      <c r="E627" s="303"/>
      <c r="F627" s="304"/>
      <c r="G627" s="303"/>
      <c r="H627" s="303"/>
      <c r="I627" s="303"/>
      <c r="J627" s="303"/>
      <c r="K627" s="303"/>
      <c r="L627" s="303"/>
      <c r="M627" s="303"/>
      <c r="N627" s="303"/>
      <c r="O627" s="303"/>
      <c r="P627" s="305"/>
      <c r="Q627" s="305"/>
      <c r="R627" s="303"/>
      <c r="S627" s="303"/>
      <c r="T627" s="303"/>
      <c r="U627" s="303"/>
      <c r="V627" s="303"/>
      <c r="W627" s="303"/>
      <c r="X627" s="303"/>
      <c r="Y627" s="303"/>
    </row>
    <row r="628" spans="1:25" ht="12.75">
      <c r="A628" s="303"/>
      <c r="B628" s="303"/>
      <c r="C628" s="303"/>
      <c r="D628" s="303"/>
      <c r="E628" s="303"/>
      <c r="F628" s="304"/>
      <c r="G628" s="303"/>
      <c r="H628" s="303"/>
      <c r="I628" s="303"/>
      <c r="J628" s="303"/>
      <c r="K628" s="303"/>
      <c r="L628" s="303"/>
      <c r="M628" s="303"/>
      <c r="N628" s="303"/>
      <c r="O628" s="303"/>
      <c r="P628" s="305"/>
      <c r="Q628" s="305"/>
      <c r="R628" s="303"/>
      <c r="S628" s="303"/>
      <c r="T628" s="303"/>
      <c r="U628" s="303"/>
      <c r="V628" s="303"/>
      <c r="W628" s="303"/>
      <c r="X628" s="303"/>
      <c r="Y628" s="303"/>
    </row>
    <row r="629" spans="1:25" ht="12.75">
      <c r="A629" s="303"/>
      <c r="B629" s="303"/>
      <c r="C629" s="303"/>
      <c r="D629" s="303"/>
      <c r="E629" s="303"/>
      <c r="F629" s="304"/>
      <c r="G629" s="303"/>
      <c r="H629" s="303"/>
      <c r="I629" s="303"/>
      <c r="J629" s="303"/>
      <c r="K629" s="303"/>
      <c r="L629" s="303"/>
      <c r="M629" s="303"/>
      <c r="N629" s="303"/>
      <c r="O629" s="303"/>
      <c r="P629" s="305"/>
      <c r="Q629" s="305"/>
      <c r="R629" s="303"/>
      <c r="S629" s="303"/>
      <c r="T629" s="303"/>
      <c r="U629" s="303"/>
      <c r="V629" s="303"/>
      <c r="W629" s="303"/>
      <c r="X629" s="303"/>
      <c r="Y629" s="303"/>
    </row>
    <row r="630" spans="1:25" ht="12.75">
      <c r="A630" s="303"/>
      <c r="B630" s="303"/>
      <c r="C630" s="303"/>
      <c r="D630" s="303"/>
      <c r="E630" s="303"/>
      <c r="F630" s="304"/>
      <c r="G630" s="303"/>
      <c r="H630" s="303"/>
      <c r="I630" s="303"/>
      <c r="J630" s="303"/>
      <c r="K630" s="303"/>
      <c r="L630" s="303"/>
      <c r="M630" s="303"/>
      <c r="N630" s="303"/>
      <c r="O630" s="303"/>
      <c r="P630" s="305"/>
      <c r="Q630" s="305"/>
      <c r="R630" s="303"/>
      <c r="S630" s="303"/>
      <c r="T630" s="303"/>
      <c r="U630" s="303"/>
      <c r="V630" s="303"/>
      <c r="W630" s="303"/>
      <c r="X630" s="303"/>
      <c r="Y630" s="303"/>
    </row>
    <row r="631" spans="1:25" ht="12.75">
      <c r="A631" s="303"/>
      <c r="B631" s="303"/>
      <c r="C631" s="303"/>
      <c r="D631" s="303"/>
      <c r="E631" s="303"/>
      <c r="F631" s="304"/>
      <c r="G631" s="303"/>
      <c r="H631" s="303"/>
      <c r="I631" s="303"/>
      <c r="J631" s="303"/>
      <c r="K631" s="303"/>
      <c r="L631" s="303"/>
      <c r="M631" s="303"/>
      <c r="N631" s="303"/>
      <c r="O631" s="303"/>
      <c r="P631" s="305"/>
      <c r="Q631" s="305"/>
      <c r="R631" s="303"/>
      <c r="S631" s="303"/>
      <c r="T631" s="303"/>
      <c r="U631" s="303"/>
      <c r="V631" s="303"/>
      <c r="W631" s="303"/>
      <c r="X631" s="303"/>
      <c r="Y631" s="303"/>
    </row>
    <row r="632" spans="1:25" ht="12.75">
      <c r="A632" s="303"/>
      <c r="B632" s="303"/>
      <c r="C632" s="303"/>
      <c r="D632" s="303"/>
      <c r="E632" s="303"/>
      <c r="F632" s="304"/>
      <c r="G632" s="303"/>
      <c r="H632" s="303"/>
      <c r="I632" s="303"/>
      <c r="J632" s="303"/>
      <c r="K632" s="303"/>
      <c r="L632" s="303"/>
      <c r="M632" s="303"/>
      <c r="N632" s="303"/>
      <c r="O632" s="303"/>
      <c r="P632" s="305"/>
      <c r="Q632" s="305"/>
      <c r="R632" s="303"/>
      <c r="S632" s="303"/>
      <c r="T632" s="303"/>
      <c r="U632" s="303"/>
      <c r="V632" s="303"/>
      <c r="W632" s="303"/>
      <c r="X632" s="303"/>
      <c r="Y632" s="303"/>
    </row>
    <row r="633" spans="1:25" ht="12.75">
      <c r="A633" s="303"/>
      <c r="B633" s="303"/>
      <c r="C633" s="303"/>
      <c r="D633" s="303"/>
      <c r="E633" s="303"/>
      <c r="F633" s="304"/>
      <c r="G633" s="303"/>
      <c r="H633" s="303"/>
      <c r="I633" s="303"/>
      <c r="J633" s="303"/>
      <c r="K633" s="303"/>
      <c r="L633" s="303"/>
      <c r="M633" s="303"/>
      <c r="N633" s="303"/>
      <c r="O633" s="303"/>
      <c r="P633" s="305"/>
      <c r="Q633" s="305"/>
      <c r="R633" s="303"/>
      <c r="S633" s="303"/>
      <c r="T633" s="303"/>
      <c r="U633" s="303"/>
      <c r="V633" s="303"/>
      <c r="W633" s="303"/>
      <c r="X633" s="303"/>
      <c r="Y633" s="303"/>
    </row>
    <row r="634" spans="1:25" ht="12.75">
      <c r="A634" s="303"/>
      <c r="B634" s="303"/>
      <c r="C634" s="303"/>
      <c r="D634" s="303"/>
      <c r="E634" s="303"/>
      <c r="F634" s="304"/>
      <c r="G634" s="303"/>
      <c r="H634" s="303"/>
      <c r="I634" s="303"/>
      <c r="J634" s="303"/>
      <c r="K634" s="303"/>
      <c r="L634" s="303"/>
      <c r="M634" s="303"/>
      <c r="N634" s="303"/>
      <c r="O634" s="303"/>
      <c r="P634" s="305"/>
      <c r="Q634" s="305"/>
      <c r="R634" s="303"/>
      <c r="S634" s="303"/>
      <c r="T634" s="303"/>
      <c r="U634" s="303"/>
      <c r="V634" s="303"/>
      <c r="W634" s="303"/>
      <c r="X634" s="303"/>
      <c r="Y634" s="303"/>
    </row>
    <row r="635" spans="1:25" ht="12.75">
      <c r="A635" s="303"/>
      <c r="B635" s="303"/>
      <c r="C635" s="303"/>
      <c r="D635" s="303"/>
      <c r="E635" s="303"/>
      <c r="F635" s="304"/>
      <c r="G635" s="303"/>
      <c r="H635" s="303"/>
      <c r="I635" s="303"/>
      <c r="J635" s="303"/>
      <c r="K635" s="303"/>
      <c r="L635" s="303"/>
      <c r="M635" s="303"/>
      <c r="N635" s="303"/>
      <c r="O635" s="303"/>
      <c r="P635" s="305"/>
      <c r="Q635" s="305"/>
      <c r="R635" s="303"/>
      <c r="S635" s="303"/>
      <c r="T635" s="303"/>
      <c r="U635" s="303"/>
      <c r="V635" s="303"/>
      <c r="W635" s="303"/>
      <c r="X635" s="303"/>
      <c r="Y635" s="303"/>
    </row>
    <row r="636" spans="1:25" ht="12.75">
      <c r="A636" s="303"/>
      <c r="B636" s="303"/>
      <c r="C636" s="303"/>
      <c r="D636" s="303"/>
      <c r="E636" s="303"/>
      <c r="F636" s="304"/>
      <c r="G636" s="303"/>
      <c r="H636" s="303"/>
      <c r="I636" s="303"/>
      <c r="J636" s="303"/>
      <c r="K636" s="303"/>
      <c r="L636" s="303"/>
      <c r="M636" s="303"/>
      <c r="N636" s="303"/>
      <c r="O636" s="303"/>
      <c r="P636" s="305"/>
      <c r="Q636" s="305"/>
      <c r="R636" s="303"/>
      <c r="S636" s="303"/>
      <c r="T636" s="303"/>
      <c r="U636" s="303"/>
      <c r="V636" s="303"/>
      <c r="W636" s="303"/>
      <c r="X636" s="303"/>
      <c r="Y636" s="303"/>
    </row>
    <row r="637" spans="1:25" ht="12.75">
      <c r="A637" s="303"/>
      <c r="B637" s="303"/>
      <c r="C637" s="303"/>
      <c r="D637" s="303"/>
      <c r="E637" s="303"/>
      <c r="F637" s="304"/>
      <c r="G637" s="303"/>
      <c r="H637" s="303"/>
      <c r="I637" s="303"/>
      <c r="J637" s="303"/>
      <c r="K637" s="303"/>
      <c r="L637" s="303"/>
      <c r="M637" s="303"/>
      <c r="N637" s="303"/>
      <c r="O637" s="303"/>
      <c r="P637" s="305"/>
      <c r="Q637" s="305"/>
      <c r="R637" s="303"/>
      <c r="S637" s="303"/>
      <c r="T637" s="303"/>
      <c r="U637" s="303"/>
      <c r="V637" s="303"/>
      <c r="W637" s="303"/>
      <c r="X637" s="303"/>
      <c r="Y637" s="303"/>
    </row>
    <row r="638" spans="1:25" ht="12.75">
      <c r="A638" s="303"/>
      <c r="B638" s="303"/>
      <c r="C638" s="303"/>
      <c r="D638" s="303"/>
      <c r="E638" s="303"/>
      <c r="F638" s="304"/>
      <c r="G638" s="303"/>
      <c r="H638" s="303"/>
      <c r="I638" s="303"/>
      <c r="J638" s="303"/>
      <c r="K638" s="303"/>
      <c r="L638" s="303"/>
      <c r="M638" s="303"/>
      <c r="N638" s="303"/>
      <c r="O638" s="303"/>
      <c r="P638" s="305"/>
      <c r="Q638" s="305"/>
      <c r="R638" s="303"/>
      <c r="S638" s="303"/>
      <c r="T638" s="303"/>
      <c r="U638" s="303"/>
      <c r="V638" s="303"/>
      <c r="W638" s="303"/>
      <c r="X638" s="303"/>
      <c r="Y638" s="303"/>
    </row>
    <row r="639" spans="1:25" ht="12.75">
      <c r="A639" s="303"/>
      <c r="B639" s="303"/>
      <c r="C639" s="303"/>
      <c r="D639" s="303"/>
      <c r="E639" s="303"/>
      <c r="F639" s="304"/>
      <c r="G639" s="303"/>
      <c r="H639" s="303"/>
      <c r="I639" s="303"/>
      <c r="J639" s="303"/>
      <c r="K639" s="303"/>
      <c r="L639" s="303"/>
      <c r="M639" s="303"/>
      <c r="N639" s="303"/>
      <c r="O639" s="303"/>
      <c r="P639" s="305"/>
      <c r="Q639" s="305"/>
      <c r="R639" s="303"/>
      <c r="S639" s="303"/>
      <c r="T639" s="303"/>
      <c r="U639" s="303"/>
      <c r="V639" s="303"/>
      <c r="W639" s="303"/>
      <c r="X639" s="303"/>
      <c r="Y639" s="303"/>
    </row>
    <row r="640" spans="1:25" ht="12.75">
      <c r="A640" s="303"/>
      <c r="B640" s="303"/>
      <c r="C640" s="303"/>
      <c r="D640" s="303"/>
      <c r="E640" s="303"/>
      <c r="F640" s="304"/>
      <c r="G640" s="303"/>
      <c r="H640" s="303"/>
      <c r="I640" s="303"/>
      <c r="J640" s="303"/>
      <c r="K640" s="303"/>
      <c r="L640" s="303"/>
      <c r="M640" s="303"/>
      <c r="N640" s="303"/>
      <c r="O640" s="303"/>
      <c r="P640" s="305"/>
      <c r="Q640" s="305"/>
      <c r="R640" s="303"/>
      <c r="S640" s="303"/>
      <c r="T640" s="303"/>
      <c r="U640" s="303"/>
      <c r="V640" s="303"/>
      <c r="W640" s="303"/>
      <c r="X640" s="303"/>
      <c r="Y640" s="303"/>
    </row>
    <row r="641" spans="1:25" ht="12.75">
      <c r="A641" s="303"/>
      <c r="B641" s="303"/>
      <c r="C641" s="303"/>
      <c r="D641" s="303"/>
      <c r="E641" s="303"/>
      <c r="F641" s="304"/>
      <c r="G641" s="303"/>
      <c r="H641" s="303"/>
      <c r="I641" s="303"/>
      <c r="J641" s="303"/>
      <c r="K641" s="303"/>
      <c r="L641" s="303"/>
      <c r="M641" s="303"/>
      <c r="N641" s="303"/>
      <c r="O641" s="303"/>
      <c r="P641" s="305"/>
      <c r="Q641" s="305"/>
      <c r="R641" s="303"/>
      <c r="S641" s="303"/>
      <c r="T641" s="303"/>
      <c r="U641" s="303"/>
      <c r="V641" s="303"/>
      <c r="W641" s="303"/>
      <c r="X641" s="303"/>
      <c r="Y641" s="303"/>
    </row>
    <row r="642" spans="1:25" ht="12.75">
      <c r="A642" s="303"/>
      <c r="B642" s="303"/>
      <c r="C642" s="303"/>
      <c r="D642" s="303"/>
      <c r="E642" s="303"/>
      <c r="F642" s="304"/>
      <c r="G642" s="303"/>
      <c r="H642" s="303"/>
      <c r="I642" s="303"/>
      <c r="J642" s="303"/>
      <c r="K642" s="303"/>
      <c r="L642" s="303"/>
      <c r="M642" s="303"/>
      <c r="N642" s="303"/>
      <c r="O642" s="303"/>
      <c r="P642" s="305"/>
      <c r="Q642" s="305"/>
      <c r="R642" s="303"/>
      <c r="S642" s="303"/>
      <c r="T642" s="303"/>
      <c r="U642" s="303"/>
      <c r="V642" s="303"/>
      <c r="W642" s="303"/>
      <c r="X642" s="303"/>
      <c r="Y642" s="303"/>
    </row>
    <row r="643" spans="1:25" ht="12.75">
      <c r="A643" s="303"/>
      <c r="B643" s="303"/>
      <c r="C643" s="303"/>
      <c r="D643" s="303"/>
      <c r="E643" s="303"/>
      <c r="F643" s="304"/>
      <c r="G643" s="303"/>
      <c r="H643" s="303"/>
      <c r="I643" s="303"/>
      <c r="J643" s="303"/>
      <c r="K643" s="303"/>
      <c r="L643" s="303"/>
      <c r="M643" s="303"/>
      <c r="N643" s="303"/>
      <c r="O643" s="303"/>
      <c r="P643" s="305"/>
      <c r="Q643" s="305"/>
      <c r="R643" s="303"/>
      <c r="S643" s="303"/>
      <c r="T643" s="303"/>
      <c r="U643" s="303"/>
      <c r="V643" s="303"/>
      <c r="W643" s="303"/>
      <c r="X643" s="303"/>
      <c r="Y643" s="303"/>
    </row>
    <row r="644" spans="1:25" ht="12.75">
      <c r="A644" s="303"/>
      <c r="B644" s="303"/>
      <c r="C644" s="303"/>
      <c r="D644" s="303"/>
      <c r="E644" s="303"/>
      <c r="F644" s="304"/>
      <c r="G644" s="303"/>
      <c r="H644" s="303"/>
      <c r="I644" s="303"/>
      <c r="J644" s="303"/>
      <c r="K644" s="303"/>
      <c r="L644" s="303"/>
      <c r="M644" s="303"/>
      <c r="N644" s="303"/>
      <c r="O644" s="303"/>
      <c r="P644" s="305"/>
      <c r="Q644" s="305"/>
      <c r="R644" s="303"/>
      <c r="S644" s="303"/>
      <c r="T644" s="303"/>
      <c r="U644" s="303"/>
      <c r="V644" s="303"/>
      <c r="W644" s="303"/>
      <c r="X644" s="303"/>
      <c r="Y644" s="303"/>
    </row>
    <row r="645" spans="1:25" ht="12.75">
      <c r="A645" s="303"/>
      <c r="B645" s="303"/>
      <c r="C645" s="303"/>
      <c r="D645" s="303"/>
      <c r="E645" s="303"/>
      <c r="F645" s="304"/>
      <c r="G645" s="303"/>
      <c r="H645" s="303"/>
      <c r="I645" s="303"/>
      <c r="J645" s="303"/>
      <c r="K645" s="303"/>
      <c r="L645" s="303"/>
      <c r="M645" s="303"/>
      <c r="N645" s="303"/>
      <c r="O645" s="303"/>
      <c r="P645" s="305"/>
      <c r="Q645" s="305"/>
      <c r="R645" s="303"/>
      <c r="S645" s="303"/>
      <c r="T645" s="303"/>
      <c r="U645" s="303"/>
      <c r="V645" s="303"/>
      <c r="W645" s="303"/>
      <c r="X645" s="303"/>
      <c r="Y645" s="303"/>
    </row>
    <row r="646" spans="1:25" ht="12.75">
      <c r="A646" s="303"/>
      <c r="B646" s="303"/>
      <c r="C646" s="303"/>
      <c r="D646" s="303"/>
      <c r="E646" s="303"/>
      <c r="F646" s="304"/>
      <c r="G646" s="303"/>
      <c r="H646" s="303"/>
      <c r="I646" s="303"/>
      <c r="J646" s="303"/>
      <c r="K646" s="303"/>
      <c r="L646" s="303"/>
      <c r="M646" s="303"/>
      <c r="N646" s="303"/>
      <c r="O646" s="303"/>
      <c r="P646" s="305"/>
      <c r="Q646" s="305"/>
      <c r="R646" s="303"/>
      <c r="S646" s="303"/>
      <c r="T646" s="303"/>
      <c r="U646" s="303"/>
      <c r="V646" s="303"/>
      <c r="W646" s="303"/>
      <c r="X646" s="303"/>
      <c r="Y646" s="303"/>
    </row>
    <row r="647" spans="1:25" ht="12.75">
      <c r="A647" s="303"/>
      <c r="B647" s="303"/>
      <c r="C647" s="303"/>
      <c r="D647" s="303"/>
      <c r="E647" s="303"/>
      <c r="F647" s="304"/>
      <c r="G647" s="303"/>
      <c r="H647" s="303"/>
      <c r="I647" s="303"/>
      <c r="J647" s="303"/>
      <c r="K647" s="303"/>
      <c r="L647" s="303"/>
      <c r="M647" s="303"/>
      <c r="N647" s="303"/>
      <c r="O647" s="303"/>
      <c r="P647" s="305"/>
      <c r="Q647" s="305"/>
      <c r="R647" s="303"/>
      <c r="S647" s="303"/>
      <c r="T647" s="303"/>
      <c r="U647" s="303"/>
      <c r="V647" s="303"/>
      <c r="W647" s="303"/>
      <c r="X647" s="303"/>
      <c r="Y647" s="303"/>
    </row>
    <row r="648" spans="1:25" ht="12.75">
      <c r="A648" s="303"/>
      <c r="B648" s="303"/>
      <c r="C648" s="303"/>
      <c r="D648" s="303"/>
      <c r="E648" s="303"/>
      <c r="F648" s="304"/>
      <c r="G648" s="303"/>
      <c r="H648" s="303"/>
      <c r="I648" s="303"/>
      <c r="J648" s="303"/>
      <c r="K648" s="303"/>
      <c r="L648" s="303"/>
      <c r="M648" s="303"/>
      <c r="N648" s="303"/>
      <c r="O648" s="303"/>
      <c r="P648" s="305"/>
      <c r="Q648" s="305"/>
      <c r="R648" s="303"/>
      <c r="S648" s="303"/>
      <c r="T648" s="303"/>
      <c r="U648" s="303"/>
      <c r="V648" s="303"/>
      <c r="W648" s="303"/>
      <c r="X648" s="303"/>
      <c r="Y648" s="303"/>
    </row>
    <row r="649" spans="1:25" ht="12.75">
      <c r="A649" s="303"/>
      <c r="B649" s="303"/>
      <c r="C649" s="303"/>
      <c r="D649" s="303"/>
      <c r="E649" s="303"/>
      <c r="F649" s="304"/>
      <c r="G649" s="303"/>
      <c r="H649" s="303"/>
      <c r="I649" s="303"/>
      <c r="J649" s="303"/>
      <c r="K649" s="303"/>
      <c r="L649" s="303"/>
      <c r="M649" s="303"/>
      <c r="N649" s="303"/>
      <c r="O649" s="303"/>
      <c r="P649" s="305"/>
      <c r="Q649" s="305"/>
      <c r="R649" s="303"/>
      <c r="S649" s="303"/>
      <c r="T649" s="303"/>
      <c r="U649" s="303"/>
      <c r="V649" s="303"/>
      <c r="W649" s="303"/>
      <c r="X649" s="303"/>
      <c r="Y649" s="303"/>
    </row>
    <row r="650" spans="1:25" ht="12.75">
      <c r="A650" s="303"/>
      <c r="B650" s="303"/>
      <c r="C650" s="303"/>
      <c r="D650" s="303"/>
      <c r="E650" s="303"/>
      <c r="F650" s="304"/>
      <c r="G650" s="303"/>
      <c r="H650" s="303"/>
      <c r="I650" s="303"/>
      <c r="J650" s="303"/>
      <c r="K650" s="303"/>
      <c r="L650" s="303"/>
      <c r="M650" s="303"/>
      <c r="N650" s="303"/>
      <c r="O650" s="303"/>
      <c r="P650" s="305"/>
      <c r="Q650" s="305"/>
      <c r="R650" s="303"/>
      <c r="S650" s="303"/>
      <c r="T650" s="303"/>
      <c r="U650" s="303"/>
      <c r="V650" s="303"/>
      <c r="W650" s="303"/>
      <c r="X650" s="303"/>
      <c r="Y650" s="303"/>
    </row>
    <row r="651" spans="1:25" ht="12.75">
      <c r="A651" s="303"/>
      <c r="B651" s="303"/>
      <c r="C651" s="303"/>
      <c r="D651" s="303"/>
      <c r="E651" s="303"/>
      <c r="F651" s="304"/>
      <c r="G651" s="303"/>
      <c r="H651" s="303"/>
      <c r="I651" s="303"/>
      <c r="J651" s="303"/>
      <c r="K651" s="303"/>
      <c r="L651" s="303"/>
      <c r="M651" s="303"/>
      <c r="N651" s="303"/>
      <c r="O651" s="303"/>
      <c r="P651" s="305"/>
      <c r="Q651" s="305"/>
      <c r="R651" s="303"/>
      <c r="S651" s="303"/>
      <c r="T651" s="303"/>
      <c r="U651" s="303"/>
      <c r="V651" s="303"/>
      <c r="W651" s="303"/>
      <c r="X651" s="303"/>
      <c r="Y651" s="303"/>
    </row>
    <row r="652" spans="1:25" ht="12.75">
      <c r="A652" s="303"/>
      <c r="B652" s="303"/>
      <c r="C652" s="303"/>
      <c r="D652" s="303"/>
      <c r="E652" s="303"/>
      <c r="F652" s="304"/>
      <c r="G652" s="303"/>
      <c r="H652" s="303"/>
      <c r="I652" s="303"/>
      <c r="J652" s="303"/>
      <c r="K652" s="303"/>
      <c r="L652" s="303"/>
      <c r="M652" s="303"/>
      <c r="N652" s="303"/>
      <c r="O652" s="303"/>
      <c r="P652" s="305"/>
      <c r="Q652" s="305"/>
      <c r="R652" s="303"/>
      <c r="S652" s="303"/>
      <c r="T652" s="303"/>
      <c r="U652" s="303"/>
      <c r="V652" s="303"/>
      <c r="W652" s="303"/>
      <c r="X652" s="303"/>
      <c r="Y652" s="303"/>
    </row>
    <row r="653" spans="1:25" ht="12.75">
      <c r="A653" s="303"/>
      <c r="B653" s="303"/>
      <c r="C653" s="303"/>
      <c r="D653" s="303"/>
      <c r="E653" s="303"/>
      <c r="F653" s="304"/>
      <c r="G653" s="303"/>
      <c r="H653" s="303"/>
      <c r="I653" s="303"/>
      <c r="J653" s="303"/>
      <c r="K653" s="303"/>
      <c r="L653" s="303"/>
      <c r="M653" s="303"/>
      <c r="N653" s="303"/>
      <c r="O653" s="303"/>
      <c r="P653" s="305"/>
      <c r="Q653" s="305"/>
      <c r="R653" s="303"/>
      <c r="S653" s="303"/>
      <c r="T653" s="303"/>
      <c r="U653" s="303"/>
      <c r="V653" s="303"/>
      <c r="W653" s="303"/>
      <c r="X653" s="303"/>
      <c r="Y653" s="303"/>
    </row>
    <row r="654" spans="1:25" ht="12.75">
      <c r="A654" s="303"/>
      <c r="B654" s="303"/>
      <c r="C654" s="303"/>
      <c r="D654" s="303"/>
      <c r="E654" s="303"/>
      <c r="F654" s="304"/>
      <c r="G654" s="303"/>
      <c r="H654" s="303"/>
      <c r="I654" s="303"/>
      <c r="J654" s="303"/>
      <c r="K654" s="303"/>
      <c r="L654" s="303"/>
      <c r="M654" s="303"/>
      <c r="N654" s="303"/>
      <c r="O654" s="303"/>
      <c r="P654" s="305"/>
      <c r="Q654" s="305"/>
      <c r="R654" s="303"/>
      <c r="S654" s="303"/>
      <c r="T654" s="303"/>
      <c r="U654" s="303"/>
      <c r="V654" s="303"/>
      <c r="W654" s="303"/>
      <c r="X654" s="303"/>
      <c r="Y654" s="303"/>
    </row>
    <row r="655" spans="1:25" ht="12.75">
      <c r="A655" s="303"/>
      <c r="B655" s="303"/>
      <c r="C655" s="303"/>
      <c r="D655" s="303"/>
      <c r="E655" s="303"/>
      <c r="F655" s="304"/>
      <c r="G655" s="303"/>
      <c r="H655" s="303"/>
      <c r="I655" s="303"/>
      <c r="J655" s="303"/>
      <c r="K655" s="303"/>
      <c r="L655" s="303"/>
      <c r="M655" s="303"/>
      <c r="N655" s="303"/>
      <c r="O655" s="303"/>
      <c r="P655" s="305"/>
      <c r="Q655" s="305"/>
      <c r="R655" s="303"/>
      <c r="S655" s="303"/>
      <c r="T655" s="303"/>
      <c r="U655" s="303"/>
      <c r="V655" s="303"/>
      <c r="W655" s="303"/>
      <c r="X655" s="303"/>
      <c r="Y655" s="303"/>
    </row>
    <row r="656" spans="1:25" ht="12.75">
      <c r="A656" s="303"/>
      <c r="B656" s="303"/>
      <c r="C656" s="303"/>
      <c r="D656" s="303"/>
      <c r="E656" s="303"/>
      <c r="F656" s="304"/>
      <c r="G656" s="303"/>
      <c r="H656" s="303"/>
      <c r="I656" s="303"/>
      <c r="J656" s="303"/>
      <c r="K656" s="303"/>
      <c r="L656" s="303"/>
      <c r="M656" s="303"/>
      <c r="N656" s="303"/>
      <c r="O656" s="303"/>
      <c r="P656" s="305"/>
      <c r="Q656" s="305"/>
      <c r="R656" s="303"/>
      <c r="S656" s="303"/>
      <c r="T656" s="303"/>
      <c r="U656" s="303"/>
      <c r="V656" s="303"/>
      <c r="W656" s="303"/>
      <c r="X656" s="303"/>
      <c r="Y656" s="303"/>
    </row>
    <row r="657" spans="1:25" ht="12.75">
      <c r="A657" s="303"/>
      <c r="B657" s="303"/>
      <c r="C657" s="303"/>
      <c r="D657" s="303"/>
      <c r="E657" s="303"/>
      <c r="F657" s="304"/>
      <c r="G657" s="303"/>
      <c r="H657" s="303"/>
      <c r="I657" s="303"/>
      <c r="J657" s="303"/>
      <c r="K657" s="303"/>
      <c r="L657" s="303"/>
      <c r="M657" s="303"/>
      <c r="N657" s="303"/>
      <c r="O657" s="303"/>
      <c r="P657" s="305"/>
      <c r="Q657" s="305"/>
      <c r="R657" s="303"/>
      <c r="S657" s="303"/>
      <c r="T657" s="303"/>
      <c r="U657" s="303"/>
      <c r="V657" s="303"/>
      <c r="W657" s="303"/>
      <c r="X657" s="303"/>
      <c r="Y657" s="303"/>
    </row>
    <row r="658" spans="1:25" ht="12.75">
      <c r="A658" s="303"/>
      <c r="B658" s="303"/>
      <c r="C658" s="303"/>
      <c r="D658" s="303"/>
      <c r="E658" s="303"/>
      <c r="F658" s="304"/>
      <c r="G658" s="303"/>
      <c r="H658" s="303"/>
      <c r="I658" s="303"/>
      <c r="J658" s="303"/>
      <c r="K658" s="303"/>
      <c r="L658" s="303"/>
      <c r="M658" s="303"/>
      <c r="N658" s="303"/>
      <c r="O658" s="303"/>
      <c r="P658" s="305"/>
      <c r="Q658" s="305"/>
      <c r="R658" s="303"/>
      <c r="S658" s="303"/>
      <c r="T658" s="303"/>
      <c r="U658" s="303"/>
      <c r="V658" s="303"/>
      <c r="W658" s="303"/>
      <c r="X658" s="303"/>
      <c r="Y658" s="303"/>
    </row>
    <row r="659" spans="1:25" ht="12.75">
      <c r="A659" s="303"/>
      <c r="B659" s="303"/>
      <c r="C659" s="303"/>
      <c r="D659" s="303"/>
      <c r="E659" s="303"/>
      <c r="F659" s="304"/>
      <c r="G659" s="303"/>
      <c r="H659" s="303"/>
      <c r="I659" s="303"/>
      <c r="J659" s="303"/>
      <c r="K659" s="303"/>
      <c r="L659" s="303"/>
      <c r="M659" s="303"/>
      <c r="N659" s="303"/>
      <c r="O659" s="303"/>
      <c r="P659" s="305"/>
      <c r="Q659" s="305"/>
      <c r="R659" s="303"/>
      <c r="S659" s="303"/>
      <c r="T659" s="303"/>
      <c r="U659" s="303"/>
      <c r="V659" s="303"/>
      <c r="W659" s="303"/>
      <c r="X659" s="303"/>
      <c r="Y659" s="303"/>
    </row>
    <row r="660" spans="1:25" ht="12.75">
      <c r="A660" s="303"/>
      <c r="B660" s="303"/>
      <c r="C660" s="303"/>
      <c r="D660" s="303"/>
      <c r="E660" s="303"/>
      <c r="F660" s="304"/>
      <c r="G660" s="303"/>
      <c r="H660" s="303"/>
      <c r="I660" s="303"/>
      <c r="J660" s="303"/>
      <c r="K660" s="303"/>
      <c r="L660" s="303"/>
      <c r="M660" s="303"/>
      <c r="N660" s="303"/>
      <c r="O660" s="303"/>
      <c r="P660" s="305"/>
      <c r="Q660" s="305"/>
      <c r="R660" s="303"/>
      <c r="S660" s="303"/>
      <c r="T660" s="303"/>
      <c r="U660" s="303"/>
      <c r="V660" s="303"/>
      <c r="W660" s="303"/>
      <c r="X660" s="303"/>
      <c r="Y660" s="303"/>
    </row>
    <row r="661" spans="1:25" ht="12.75">
      <c r="A661" s="303"/>
      <c r="B661" s="303"/>
      <c r="C661" s="303"/>
      <c r="D661" s="303"/>
      <c r="E661" s="303"/>
      <c r="F661" s="304"/>
      <c r="G661" s="303"/>
      <c r="H661" s="303"/>
      <c r="I661" s="303"/>
      <c r="J661" s="303"/>
      <c r="K661" s="303"/>
      <c r="L661" s="303"/>
      <c r="M661" s="303"/>
      <c r="N661" s="303"/>
      <c r="O661" s="303"/>
      <c r="P661" s="305"/>
      <c r="Q661" s="305"/>
      <c r="R661" s="303"/>
      <c r="S661" s="303"/>
      <c r="T661" s="303"/>
      <c r="U661" s="303"/>
      <c r="V661" s="303"/>
      <c r="W661" s="303"/>
      <c r="X661" s="303"/>
      <c r="Y661" s="303"/>
    </row>
    <row r="662" spans="1:25" ht="12.75">
      <c r="A662" s="303"/>
      <c r="B662" s="303"/>
      <c r="C662" s="303"/>
      <c r="D662" s="303"/>
      <c r="E662" s="303"/>
      <c r="F662" s="304"/>
      <c r="G662" s="303"/>
      <c r="H662" s="303"/>
      <c r="I662" s="303"/>
      <c r="J662" s="303"/>
      <c r="K662" s="303"/>
      <c r="L662" s="303"/>
      <c r="M662" s="303"/>
      <c r="N662" s="303"/>
      <c r="O662" s="303"/>
      <c r="P662" s="305"/>
      <c r="Q662" s="305"/>
      <c r="R662" s="303"/>
      <c r="S662" s="303"/>
      <c r="T662" s="303"/>
      <c r="U662" s="303"/>
      <c r="V662" s="303"/>
      <c r="W662" s="303"/>
      <c r="X662" s="303"/>
      <c r="Y662" s="303"/>
    </row>
    <row r="663" spans="1:25" ht="12.75">
      <c r="A663" s="303"/>
      <c r="B663" s="303"/>
      <c r="C663" s="303"/>
      <c r="D663" s="303"/>
      <c r="E663" s="303"/>
      <c r="F663" s="304"/>
      <c r="G663" s="303"/>
      <c r="H663" s="303"/>
      <c r="I663" s="303"/>
      <c r="J663" s="303"/>
      <c r="K663" s="303"/>
      <c r="L663" s="303"/>
      <c r="M663" s="303"/>
      <c r="N663" s="303"/>
      <c r="O663" s="303"/>
      <c r="P663" s="305"/>
      <c r="Q663" s="305"/>
      <c r="R663" s="303"/>
      <c r="S663" s="303"/>
      <c r="T663" s="303"/>
      <c r="U663" s="303"/>
      <c r="V663" s="303"/>
      <c r="W663" s="303"/>
      <c r="X663" s="303"/>
      <c r="Y663" s="303"/>
    </row>
    <row r="664" spans="1:25" ht="12.75">
      <c r="A664" s="303"/>
      <c r="B664" s="303"/>
      <c r="C664" s="303"/>
      <c r="D664" s="303"/>
      <c r="E664" s="303"/>
      <c r="F664" s="304"/>
      <c r="G664" s="303"/>
      <c r="H664" s="303"/>
      <c r="I664" s="303"/>
      <c r="J664" s="303"/>
      <c r="K664" s="303"/>
      <c r="L664" s="303"/>
      <c r="M664" s="303"/>
      <c r="N664" s="303"/>
      <c r="O664" s="303"/>
      <c r="P664" s="305"/>
      <c r="Q664" s="305"/>
      <c r="R664" s="303"/>
      <c r="S664" s="303"/>
      <c r="T664" s="303"/>
      <c r="U664" s="303"/>
      <c r="V664" s="303"/>
      <c r="W664" s="303"/>
      <c r="X664" s="303"/>
      <c r="Y664" s="303"/>
    </row>
    <row r="665" spans="1:25" ht="12.75">
      <c r="A665" s="303"/>
      <c r="B665" s="303"/>
      <c r="C665" s="303"/>
      <c r="D665" s="303"/>
      <c r="E665" s="303"/>
      <c r="F665" s="304"/>
      <c r="G665" s="303"/>
      <c r="H665" s="303"/>
      <c r="I665" s="303"/>
      <c r="J665" s="303"/>
      <c r="K665" s="303"/>
      <c r="L665" s="303"/>
      <c r="M665" s="303"/>
      <c r="N665" s="303"/>
      <c r="O665" s="303"/>
      <c r="P665" s="305"/>
      <c r="Q665" s="305"/>
      <c r="R665" s="303"/>
      <c r="S665" s="303"/>
      <c r="T665" s="303"/>
      <c r="U665" s="303"/>
      <c r="V665" s="303"/>
      <c r="W665" s="303"/>
      <c r="X665" s="303"/>
      <c r="Y665" s="303"/>
    </row>
    <row r="666" spans="1:25" ht="12.75">
      <c r="A666" s="303"/>
      <c r="B666" s="303"/>
      <c r="C666" s="303"/>
      <c r="D666" s="303"/>
      <c r="E666" s="303"/>
      <c r="F666" s="304"/>
      <c r="G666" s="303"/>
      <c r="H666" s="303"/>
      <c r="I666" s="303"/>
      <c r="J666" s="303"/>
      <c r="K666" s="303"/>
      <c r="L666" s="303"/>
      <c r="M666" s="303"/>
      <c r="N666" s="303"/>
      <c r="O666" s="303"/>
      <c r="P666" s="305"/>
      <c r="Q666" s="305"/>
      <c r="R666" s="303"/>
      <c r="S666" s="303"/>
      <c r="T666" s="303"/>
      <c r="U666" s="303"/>
      <c r="V666" s="303"/>
      <c r="W666" s="303"/>
      <c r="X666" s="303"/>
      <c r="Y666" s="303"/>
    </row>
    <row r="667" spans="1:25" ht="12.75">
      <c r="A667" s="303"/>
      <c r="B667" s="303"/>
      <c r="C667" s="303"/>
      <c r="D667" s="303"/>
      <c r="E667" s="303"/>
      <c r="F667" s="304"/>
      <c r="G667" s="303"/>
      <c r="H667" s="303"/>
      <c r="I667" s="303"/>
      <c r="J667" s="303"/>
      <c r="K667" s="303"/>
      <c r="L667" s="303"/>
      <c r="M667" s="303"/>
      <c r="N667" s="303"/>
      <c r="O667" s="303"/>
      <c r="P667" s="305"/>
      <c r="Q667" s="305"/>
      <c r="R667" s="303"/>
      <c r="S667" s="303"/>
      <c r="T667" s="303"/>
      <c r="U667" s="303"/>
      <c r="V667" s="303"/>
      <c r="W667" s="303"/>
      <c r="X667" s="303"/>
      <c r="Y667" s="303"/>
    </row>
    <row r="668" spans="1:25" ht="12.75">
      <c r="A668" s="303"/>
      <c r="B668" s="303"/>
      <c r="C668" s="303"/>
      <c r="D668" s="303"/>
      <c r="E668" s="303"/>
      <c r="F668" s="304"/>
      <c r="G668" s="303"/>
      <c r="H668" s="303"/>
      <c r="I668" s="303"/>
      <c r="J668" s="303"/>
      <c r="K668" s="303"/>
      <c r="L668" s="303"/>
      <c r="M668" s="303"/>
      <c r="N668" s="303"/>
      <c r="O668" s="303"/>
      <c r="P668" s="305"/>
      <c r="Q668" s="305"/>
      <c r="R668" s="303"/>
      <c r="S668" s="303"/>
      <c r="T668" s="303"/>
      <c r="U668" s="303"/>
      <c r="V668" s="303"/>
      <c r="W668" s="303"/>
      <c r="X668" s="303"/>
      <c r="Y668" s="303"/>
    </row>
    <row r="669" spans="1:25" ht="12.75">
      <c r="A669" s="303"/>
      <c r="B669" s="303"/>
      <c r="C669" s="303"/>
      <c r="D669" s="303"/>
      <c r="E669" s="303"/>
      <c r="F669" s="304"/>
      <c r="G669" s="303"/>
      <c r="H669" s="303"/>
      <c r="I669" s="303"/>
      <c r="J669" s="303"/>
      <c r="K669" s="303"/>
      <c r="L669" s="303"/>
      <c r="M669" s="303"/>
      <c r="N669" s="303"/>
      <c r="O669" s="303"/>
      <c r="P669" s="305"/>
      <c r="Q669" s="305"/>
      <c r="R669" s="303"/>
      <c r="S669" s="303"/>
      <c r="T669" s="303"/>
      <c r="U669" s="303"/>
      <c r="V669" s="303"/>
      <c r="W669" s="303"/>
      <c r="X669" s="303"/>
      <c r="Y669" s="303"/>
    </row>
    <row r="670" spans="1:25" ht="12.75">
      <c r="A670" s="303"/>
      <c r="B670" s="303"/>
      <c r="C670" s="303"/>
      <c r="D670" s="303"/>
      <c r="E670" s="303"/>
      <c r="F670" s="304"/>
      <c r="G670" s="303"/>
      <c r="H670" s="303"/>
      <c r="I670" s="303"/>
      <c r="J670" s="303"/>
      <c r="K670" s="303"/>
      <c r="L670" s="303"/>
      <c r="M670" s="303"/>
      <c r="N670" s="303"/>
      <c r="O670" s="303"/>
      <c r="P670" s="305"/>
      <c r="Q670" s="305"/>
      <c r="R670" s="303"/>
      <c r="S670" s="303"/>
      <c r="T670" s="303"/>
      <c r="U670" s="303"/>
      <c r="V670" s="303"/>
      <c r="W670" s="303"/>
      <c r="X670" s="303"/>
      <c r="Y670" s="303"/>
    </row>
    <row r="671" spans="1:25" ht="12.75">
      <c r="A671" s="303"/>
      <c r="B671" s="303"/>
      <c r="C671" s="303"/>
      <c r="D671" s="303"/>
      <c r="E671" s="303"/>
      <c r="F671" s="304"/>
      <c r="G671" s="303"/>
      <c r="H671" s="303"/>
      <c r="I671" s="303"/>
      <c r="J671" s="303"/>
      <c r="K671" s="303"/>
      <c r="L671" s="303"/>
      <c r="M671" s="303"/>
      <c r="N671" s="303"/>
      <c r="O671" s="303"/>
      <c r="P671" s="305"/>
      <c r="Q671" s="305"/>
      <c r="R671" s="303"/>
      <c r="S671" s="303"/>
      <c r="T671" s="303"/>
      <c r="U671" s="303"/>
      <c r="V671" s="303"/>
      <c r="W671" s="303"/>
      <c r="X671" s="303"/>
      <c r="Y671" s="303"/>
    </row>
    <row r="672" spans="1:25" ht="12.75">
      <c r="A672" s="303"/>
      <c r="B672" s="303"/>
      <c r="C672" s="303"/>
      <c r="D672" s="303"/>
      <c r="E672" s="303"/>
      <c r="F672" s="304"/>
      <c r="G672" s="303"/>
      <c r="H672" s="303"/>
      <c r="I672" s="303"/>
      <c r="J672" s="303"/>
      <c r="K672" s="303"/>
      <c r="L672" s="303"/>
      <c r="M672" s="303"/>
      <c r="N672" s="303"/>
      <c r="O672" s="303"/>
      <c r="P672" s="305"/>
      <c r="Q672" s="305"/>
      <c r="R672" s="303"/>
      <c r="S672" s="303"/>
      <c r="T672" s="303"/>
      <c r="U672" s="303"/>
      <c r="V672" s="303"/>
      <c r="W672" s="303"/>
      <c r="X672" s="303"/>
      <c r="Y672" s="303"/>
    </row>
    <row r="673" spans="1:25" ht="12.75">
      <c r="A673" s="303"/>
      <c r="B673" s="303"/>
      <c r="C673" s="303"/>
      <c r="D673" s="303"/>
      <c r="E673" s="303"/>
      <c r="F673" s="304"/>
      <c r="G673" s="303"/>
      <c r="H673" s="303"/>
      <c r="I673" s="303"/>
      <c r="J673" s="303"/>
      <c r="K673" s="303"/>
      <c r="L673" s="303"/>
      <c r="M673" s="303"/>
      <c r="N673" s="303"/>
      <c r="O673" s="303"/>
      <c r="P673" s="305"/>
      <c r="Q673" s="305"/>
      <c r="R673" s="303"/>
      <c r="S673" s="303"/>
      <c r="T673" s="303"/>
      <c r="U673" s="303"/>
      <c r="V673" s="303"/>
      <c r="W673" s="303"/>
      <c r="X673" s="303"/>
      <c r="Y673" s="303"/>
    </row>
    <row r="674" spans="1:25" ht="12.75">
      <c r="A674" s="303"/>
      <c r="B674" s="303"/>
      <c r="C674" s="303"/>
      <c r="D674" s="303"/>
      <c r="E674" s="303"/>
      <c r="F674" s="304"/>
      <c r="G674" s="303"/>
      <c r="H674" s="303"/>
      <c r="I674" s="303"/>
      <c r="J674" s="303"/>
      <c r="K674" s="303"/>
      <c r="L674" s="303"/>
      <c r="M674" s="303"/>
      <c r="N674" s="303"/>
      <c r="O674" s="303"/>
      <c r="P674" s="305"/>
      <c r="Q674" s="305"/>
      <c r="R674" s="303"/>
      <c r="S674" s="303"/>
      <c r="T674" s="303"/>
      <c r="U674" s="303"/>
      <c r="V674" s="303"/>
      <c r="W674" s="303"/>
      <c r="X674" s="303"/>
      <c r="Y674" s="303"/>
    </row>
    <row r="675" spans="1:25" ht="12.75">
      <c r="A675" s="303"/>
      <c r="B675" s="303"/>
      <c r="C675" s="303"/>
      <c r="D675" s="303"/>
      <c r="E675" s="303"/>
      <c r="F675" s="304"/>
      <c r="G675" s="303"/>
      <c r="H675" s="303"/>
      <c r="I675" s="303"/>
      <c r="J675" s="303"/>
      <c r="K675" s="303"/>
      <c r="L675" s="303"/>
      <c r="M675" s="303"/>
      <c r="N675" s="303"/>
      <c r="O675" s="303"/>
      <c r="P675" s="305"/>
      <c r="Q675" s="305"/>
      <c r="R675" s="303"/>
      <c r="S675" s="303"/>
      <c r="T675" s="303"/>
      <c r="U675" s="303"/>
      <c r="V675" s="303"/>
      <c r="W675" s="303"/>
      <c r="X675" s="303"/>
      <c r="Y675" s="303"/>
    </row>
    <row r="676" spans="1:25" ht="12.75">
      <c r="A676" s="303"/>
      <c r="B676" s="303"/>
      <c r="C676" s="303"/>
      <c r="D676" s="303"/>
      <c r="E676" s="303"/>
      <c r="F676" s="304"/>
      <c r="G676" s="303"/>
      <c r="H676" s="303"/>
      <c r="I676" s="303"/>
      <c r="J676" s="303"/>
      <c r="K676" s="303"/>
      <c r="L676" s="303"/>
      <c r="M676" s="303"/>
      <c r="N676" s="303"/>
      <c r="O676" s="303"/>
      <c r="P676" s="305"/>
      <c r="Q676" s="305"/>
      <c r="R676" s="303"/>
      <c r="S676" s="303"/>
      <c r="T676" s="303"/>
      <c r="U676" s="303"/>
      <c r="V676" s="303"/>
      <c r="W676" s="303"/>
      <c r="X676" s="303"/>
      <c r="Y676" s="303"/>
    </row>
    <row r="677" spans="1:25" ht="12.75">
      <c r="A677" s="303"/>
      <c r="B677" s="303"/>
      <c r="C677" s="303"/>
      <c r="D677" s="303"/>
      <c r="E677" s="303"/>
      <c r="F677" s="304"/>
      <c r="G677" s="303"/>
      <c r="H677" s="303"/>
      <c r="I677" s="303"/>
      <c r="J677" s="303"/>
      <c r="K677" s="303"/>
      <c r="L677" s="303"/>
      <c r="M677" s="303"/>
      <c r="N677" s="303"/>
      <c r="O677" s="303"/>
      <c r="P677" s="305"/>
      <c r="Q677" s="305"/>
      <c r="R677" s="303"/>
      <c r="S677" s="303"/>
      <c r="T677" s="303"/>
      <c r="U677" s="303"/>
      <c r="V677" s="303"/>
      <c r="W677" s="303"/>
      <c r="X677" s="303"/>
      <c r="Y677" s="303"/>
    </row>
    <row r="678" spans="1:25" ht="12.75">
      <c r="A678" s="303"/>
      <c r="B678" s="303"/>
      <c r="C678" s="303"/>
      <c r="D678" s="303"/>
      <c r="E678" s="303"/>
      <c r="F678" s="304"/>
      <c r="G678" s="303"/>
      <c r="H678" s="303"/>
      <c r="I678" s="303"/>
      <c r="J678" s="303"/>
      <c r="K678" s="303"/>
      <c r="L678" s="303"/>
      <c r="M678" s="303"/>
      <c r="N678" s="303"/>
      <c r="O678" s="303"/>
      <c r="P678" s="305"/>
      <c r="Q678" s="305"/>
      <c r="R678" s="303"/>
      <c r="S678" s="303"/>
      <c r="T678" s="303"/>
      <c r="U678" s="303"/>
      <c r="V678" s="303"/>
      <c r="W678" s="303"/>
      <c r="X678" s="303"/>
      <c r="Y678" s="303"/>
    </row>
    <row r="679" spans="1:25" ht="12.75">
      <c r="A679" s="303"/>
      <c r="B679" s="303"/>
      <c r="C679" s="303"/>
      <c r="D679" s="303"/>
      <c r="E679" s="303"/>
      <c r="F679" s="304"/>
      <c r="G679" s="303"/>
      <c r="H679" s="303"/>
      <c r="I679" s="303"/>
      <c r="J679" s="303"/>
      <c r="K679" s="303"/>
      <c r="L679" s="303"/>
      <c r="M679" s="303"/>
      <c r="N679" s="303"/>
      <c r="O679" s="303"/>
      <c r="P679" s="305"/>
      <c r="Q679" s="305"/>
      <c r="R679" s="303"/>
      <c r="S679" s="303"/>
      <c r="T679" s="303"/>
      <c r="U679" s="303"/>
      <c r="V679" s="303"/>
      <c r="W679" s="303"/>
      <c r="X679" s="303"/>
      <c r="Y679" s="303"/>
    </row>
    <row r="680" spans="1:25" ht="12.75">
      <c r="A680" s="303"/>
      <c r="B680" s="303"/>
      <c r="C680" s="303"/>
      <c r="D680" s="303"/>
      <c r="E680" s="303"/>
      <c r="F680" s="304"/>
      <c r="G680" s="303"/>
      <c r="H680" s="303"/>
      <c r="I680" s="303"/>
      <c r="J680" s="303"/>
      <c r="K680" s="303"/>
      <c r="L680" s="303"/>
      <c r="M680" s="303"/>
      <c r="N680" s="303"/>
      <c r="O680" s="303"/>
      <c r="P680" s="305"/>
      <c r="Q680" s="305"/>
      <c r="R680" s="303"/>
      <c r="S680" s="303"/>
      <c r="T680" s="303"/>
      <c r="U680" s="303"/>
      <c r="V680" s="303"/>
      <c r="W680" s="303"/>
      <c r="X680" s="303"/>
      <c r="Y680" s="303"/>
    </row>
    <row r="681" spans="1:25" ht="12.75">
      <c r="A681" s="303"/>
      <c r="B681" s="303"/>
      <c r="C681" s="303"/>
      <c r="D681" s="303"/>
      <c r="E681" s="303"/>
      <c r="F681" s="304"/>
      <c r="G681" s="303"/>
      <c r="H681" s="303"/>
      <c r="I681" s="303"/>
      <c r="J681" s="303"/>
      <c r="K681" s="303"/>
      <c r="L681" s="303"/>
      <c r="M681" s="303"/>
      <c r="N681" s="303"/>
      <c r="O681" s="303"/>
      <c r="P681" s="305"/>
      <c r="Q681" s="305"/>
      <c r="R681" s="303"/>
      <c r="S681" s="303"/>
      <c r="T681" s="303"/>
      <c r="U681" s="303"/>
      <c r="V681" s="303"/>
      <c r="W681" s="303"/>
      <c r="X681" s="303"/>
      <c r="Y681" s="303"/>
    </row>
    <row r="682" spans="1:25" ht="12.75">
      <c r="A682" s="303"/>
      <c r="B682" s="303"/>
      <c r="C682" s="303"/>
      <c r="D682" s="303"/>
      <c r="E682" s="303"/>
      <c r="F682" s="304"/>
      <c r="G682" s="303"/>
      <c r="H682" s="303"/>
      <c r="I682" s="303"/>
      <c r="J682" s="303"/>
      <c r="K682" s="303"/>
      <c r="L682" s="303"/>
      <c r="M682" s="303"/>
      <c r="N682" s="303"/>
      <c r="O682" s="303"/>
      <c r="P682" s="305"/>
      <c r="Q682" s="305"/>
      <c r="R682" s="303"/>
      <c r="S682" s="303"/>
      <c r="T682" s="303"/>
      <c r="U682" s="303"/>
      <c r="V682" s="303"/>
      <c r="W682" s="303"/>
      <c r="X682" s="303"/>
      <c r="Y682" s="303"/>
    </row>
    <row r="683" spans="1:25" ht="12.75">
      <c r="A683" s="303"/>
      <c r="B683" s="303"/>
      <c r="C683" s="303"/>
      <c r="D683" s="303"/>
      <c r="E683" s="303"/>
      <c r="F683" s="304"/>
      <c r="G683" s="303"/>
      <c r="H683" s="303"/>
      <c r="I683" s="303"/>
      <c r="J683" s="303"/>
      <c r="K683" s="303"/>
      <c r="L683" s="303"/>
      <c r="M683" s="303"/>
      <c r="N683" s="303"/>
      <c r="O683" s="303"/>
      <c r="P683" s="305"/>
      <c r="Q683" s="305"/>
      <c r="R683" s="303"/>
      <c r="S683" s="303"/>
      <c r="T683" s="303"/>
      <c r="U683" s="303"/>
      <c r="V683" s="303"/>
      <c r="W683" s="303"/>
      <c r="X683" s="303"/>
      <c r="Y683" s="303"/>
    </row>
    <row r="684" spans="1:25" ht="12.75">
      <c r="A684" s="303"/>
      <c r="B684" s="303"/>
      <c r="C684" s="303"/>
      <c r="D684" s="303"/>
      <c r="E684" s="303"/>
      <c r="F684" s="304"/>
      <c r="G684" s="303"/>
      <c r="H684" s="303"/>
      <c r="I684" s="303"/>
      <c r="J684" s="303"/>
      <c r="K684" s="303"/>
      <c r="L684" s="303"/>
      <c r="M684" s="303"/>
      <c r="N684" s="303"/>
      <c r="O684" s="303"/>
      <c r="P684" s="305"/>
      <c r="Q684" s="305"/>
      <c r="R684" s="303"/>
      <c r="S684" s="303"/>
      <c r="T684" s="303"/>
      <c r="U684" s="303"/>
      <c r="V684" s="303"/>
      <c r="W684" s="303"/>
      <c r="X684" s="303"/>
      <c r="Y684" s="303"/>
    </row>
    <row r="685" spans="1:25" ht="12.75">
      <c r="A685" s="303"/>
      <c r="B685" s="303"/>
      <c r="C685" s="303"/>
      <c r="D685" s="303"/>
      <c r="E685" s="303"/>
      <c r="F685" s="304"/>
      <c r="G685" s="303"/>
      <c r="H685" s="303"/>
      <c r="I685" s="303"/>
      <c r="J685" s="303"/>
      <c r="K685" s="303"/>
      <c r="L685" s="303"/>
      <c r="M685" s="303"/>
      <c r="N685" s="303"/>
      <c r="O685" s="303"/>
      <c r="P685" s="305"/>
      <c r="Q685" s="305"/>
      <c r="R685" s="303"/>
      <c r="S685" s="303"/>
      <c r="T685" s="303"/>
      <c r="U685" s="303"/>
      <c r="V685" s="303"/>
      <c r="W685" s="303"/>
      <c r="X685" s="303"/>
      <c r="Y685" s="303"/>
    </row>
    <row r="686" spans="1:25" ht="12.75">
      <c r="A686" s="303"/>
      <c r="B686" s="303"/>
      <c r="C686" s="303"/>
      <c r="D686" s="303"/>
      <c r="E686" s="303"/>
      <c r="F686" s="304"/>
      <c r="G686" s="303"/>
      <c r="H686" s="303"/>
      <c r="I686" s="303"/>
      <c r="J686" s="303"/>
      <c r="K686" s="303"/>
      <c r="L686" s="303"/>
      <c r="M686" s="303"/>
      <c r="N686" s="303"/>
      <c r="O686" s="303"/>
      <c r="P686" s="305"/>
      <c r="Q686" s="305"/>
      <c r="R686" s="303"/>
      <c r="S686" s="303"/>
      <c r="T686" s="303"/>
      <c r="U686" s="303"/>
      <c r="V686" s="303"/>
      <c r="W686" s="303"/>
      <c r="X686" s="303"/>
      <c r="Y686" s="303"/>
    </row>
    <row r="687" spans="1:25" ht="12.75">
      <c r="A687" s="303"/>
      <c r="B687" s="303"/>
      <c r="C687" s="303"/>
      <c r="D687" s="303"/>
      <c r="E687" s="303"/>
      <c r="F687" s="304"/>
      <c r="G687" s="303"/>
      <c r="H687" s="303"/>
      <c r="I687" s="303"/>
      <c r="J687" s="303"/>
      <c r="K687" s="303"/>
      <c r="L687" s="303"/>
      <c r="M687" s="303"/>
      <c r="N687" s="303"/>
      <c r="O687" s="303"/>
      <c r="P687" s="305"/>
      <c r="Q687" s="305"/>
      <c r="R687" s="303"/>
      <c r="S687" s="303"/>
      <c r="T687" s="303"/>
      <c r="U687" s="303"/>
      <c r="V687" s="303"/>
      <c r="W687" s="303"/>
      <c r="X687" s="303"/>
      <c r="Y687" s="303"/>
    </row>
    <row r="688" spans="1:25" ht="12.75">
      <c r="A688" s="303"/>
      <c r="B688" s="303"/>
      <c r="C688" s="303"/>
      <c r="D688" s="303"/>
      <c r="E688" s="303"/>
      <c r="F688" s="304"/>
      <c r="G688" s="303"/>
      <c r="H688" s="303"/>
      <c r="I688" s="303"/>
      <c r="J688" s="303"/>
      <c r="K688" s="303"/>
      <c r="L688" s="303"/>
      <c r="M688" s="303"/>
      <c r="N688" s="303"/>
      <c r="O688" s="303"/>
      <c r="P688" s="305"/>
      <c r="Q688" s="305"/>
      <c r="R688" s="303"/>
      <c r="S688" s="303"/>
      <c r="T688" s="303"/>
      <c r="U688" s="303"/>
      <c r="V688" s="303"/>
      <c r="W688" s="303"/>
      <c r="X688" s="303"/>
      <c r="Y688" s="303"/>
    </row>
    <row r="689" spans="1:25" ht="12.75">
      <c r="A689" s="303"/>
      <c r="B689" s="303"/>
      <c r="C689" s="303"/>
      <c r="D689" s="303"/>
      <c r="E689" s="303"/>
      <c r="F689" s="304"/>
      <c r="G689" s="303"/>
      <c r="H689" s="303"/>
      <c r="I689" s="303"/>
      <c r="J689" s="303"/>
      <c r="K689" s="303"/>
      <c r="L689" s="303"/>
      <c r="M689" s="303"/>
      <c r="N689" s="303"/>
      <c r="O689" s="303"/>
      <c r="P689" s="305"/>
      <c r="Q689" s="305"/>
      <c r="R689" s="303"/>
      <c r="S689" s="303"/>
      <c r="T689" s="303"/>
      <c r="U689" s="303"/>
      <c r="V689" s="303"/>
      <c r="W689" s="303"/>
      <c r="X689" s="303"/>
      <c r="Y689" s="303"/>
    </row>
    <row r="690" spans="1:25" ht="12.75">
      <c r="A690" s="303"/>
      <c r="B690" s="303"/>
      <c r="C690" s="303"/>
      <c r="D690" s="303"/>
      <c r="E690" s="303"/>
      <c r="F690" s="304"/>
      <c r="G690" s="303"/>
      <c r="H690" s="303"/>
      <c r="I690" s="303"/>
      <c r="J690" s="303"/>
      <c r="K690" s="303"/>
      <c r="L690" s="303"/>
      <c r="M690" s="303"/>
      <c r="N690" s="303"/>
      <c r="O690" s="303"/>
      <c r="P690" s="305"/>
      <c r="Q690" s="305"/>
      <c r="R690" s="303"/>
      <c r="S690" s="303"/>
      <c r="T690" s="303"/>
      <c r="U690" s="303"/>
      <c r="V690" s="303"/>
      <c r="W690" s="303"/>
      <c r="X690" s="303"/>
      <c r="Y690" s="303"/>
    </row>
    <row r="691" spans="1:25" ht="12.75">
      <c r="A691" s="303"/>
      <c r="B691" s="303"/>
      <c r="C691" s="303"/>
      <c r="D691" s="303"/>
      <c r="E691" s="303"/>
      <c r="F691" s="304"/>
      <c r="G691" s="303"/>
      <c r="H691" s="303"/>
      <c r="I691" s="303"/>
      <c r="J691" s="303"/>
      <c r="K691" s="303"/>
      <c r="L691" s="303"/>
      <c r="M691" s="303"/>
      <c r="N691" s="303"/>
      <c r="O691" s="303"/>
      <c r="P691" s="305"/>
      <c r="Q691" s="305"/>
      <c r="R691" s="303"/>
      <c r="S691" s="303"/>
      <c r="T691" s="303"/>
      <c r="U691" s="303"/>
      <c r="V691" s="303"/>
      <c r="W691" s="303"/>
      <c r="X691" s="303"/>
      <c r="Y691" s="303"/>
    </row>
    <row r="692" spans="1:25" ht="12.75">
      <c r="A692" s="303"/>
      <c r="B692" s="303"/>
      <c r="C692" s="303"/>
      <c r="D692" s="303"/>
      <c r="E692" s="303"/>
      <c r="F692" s="304"/>
      <c r="G692" s="303"/>
      <c r="H692" s="303"/>
      <c r="I692" s="303"/>
      <c r="J692" s="303"/>
      <c r="K692" s="303"/>
      <c r="L692" s="303"/>
      <c r="M692" s="303"/>
      <c r="N692" s="303"/>
      <c r="O692" s="303"/>
      <c r="P692" s="305"/>
      <c r="Q692" s="305"/>
      <c r="R692" s="303"/>
      <c r="S692" s="303"/>
      <c r="T692" s="303"/>
      <c r="U692" s="303"/>
      <c r="V692" s="303"/>
      <c r="W692" s="303"/>
      <c r="X692" s="303"/>
      <c r="Y692" s="303"/>
    </row>
    <row r="693" spans="1:25" ht="12.75">
      <c r="A693" s="303"/>
      <c r="B693" s="303"/>
      <c r="C693" s="303"/>
      <c r="D693" s="303"/>
      <c r="E693" s="303"/>
      <c r="F693" s="304"/>
      <c r="G693" s="303"/>
      <c r="H693" s="303"/>
      <c r="I693" s="303"/>
      <c r="J693" s="303"/>
      <c r="K693" s="303"/>
      <c r="L693" s="303"/>
      <c r="M693" s="303"/>
      <c r="N693" s="303"/>
      <c r="O693" s="303"/>
      <c r="P693" s="305"/>
      <c r="Q693" s="305"/>
      <c r="R693" s="303"/>
      <c r="S693" s="303"/>
      <c r="T693" s="303"/>
      <c r="U693" s="303"/>
      <c r="V693" s="303"/>
      <c r="W693" s="303"/>
      <c r="X693" s="303"/>
      <c r="Y693" s="303"/>
    </row>
    <row r="694" spans="1:25" ht="12.75">
      <c r="A694" s="303"/>
      <c r="B694" s="303"/>
      <c r="C694" s="303"/>
      <c r="D694" s="303"/>
      <c r="E694" s="303"/>
      <c r="F694" s="304"/>
      <c r="G694" s="303"/>
      <c r="H694" s="303"/>
      <c r="I694" s="303"/>
      <c r="J694" s="303"/>
      <c r="K694" s="303"/>
      <c r="L694" s="303"/>
      <c r="M694" s="303"/>
      <c r="N694" s="303"/>
      <c r="O694" s="303"/>
      <c r="P694" s="305"/>
      <c r="Q694" s="305"/>
      <c r="R694" s="303"/>
      <c r="S694" s="303"/>
      <c r="T694" s="303"/>
      <c r="U694" s="303"/>
      <c r="V694" s="303"/>
      <c r="W694" s="303"/>
      <c r="X694" s="303"/>
      <c r="Y694" s="303"/>
    </row>
    <row r="695" spans="1:25" ht="12.75">
      <c r="A695" s="303"/>
      <c r="B695" s="303"/>
      <c r="C695" s="303"/>
      <c r="D695" s="303"/>
      <c r="E695" s="303"/>
      <c r="F695" s="304"/>
      <c r="G695" s="303"/>
      <c r="H695" s="303"/>
      <c r="I695" s="303"/>
      <c r="J695" s="303"/>
      <c r="K695" s="303"/>
      <c r="L695" s="303"/>
      <c r="M695" s="303"/>
      <c r="N695" s="303"/>
      <c r="O695" s="303"/>
      <c r="P695" s="305"/>
      <c r="Q695" s="305"/>
      <c r="R695" s="303"/>
      <c r="S695" s="303"/>
      <c r="T695" s="303"/>
      <c r="U695" s="303"/>
      <c r="V695" s="303"/>
      <c r="W695" s="303"/>
      <c r="X695" s="303"/>
      <c r="Y695" s="303"/>
    </row>
    <row r="696" spans="1:25" ht="12.75">
      <c r="A696" s="303"/>
      <c r="B696" s="303"/>
      <c r="C696" s="303"/>
      <c r="D696" s="303"/>
      <c r="E696" s="303"/>
      <c r="F696" s="304"/>
      <c r="G696" s="303"/>
      <c r="H696" s="303"/>
      <c r="I696" s="303"/>
      <c r="J696" s="303"/>
      <c r="K696" s="303"/>
      <c r="L696" s="303"/>
      <c r="M696" s="303"/>
      <c r="N696" s="303"/>
      <c r="O696" s="303"/>
      <c r="P696" s="305"/>
      <c r="Q696" s="305"/>
      <c r="R696" s="303"/>
      <c r="S696" s="303"/>
      <c r="T696" s="303"/>
      <c r="U696" s="303"/>
      <c r="V696" s="303"/>
      <c r="W696" s="303"/>
      <c r="X696" s="303"/>
      <c r="Y696" s="303"/>
    </row>
    <row r="697" spans="1:25" ht="12.75">
      <c r="A697" s="303"/>
      <c r="B697" s="303"/>
      <c r="C697" s="303"/>
      <c r="D697" s="303"/>
      <c r="E697" s="303"/>
      <c r="F697" s="304"/>
      <c r="G697" s="303"/>
      <c r="H697" s="303"/>
      <c r="I697" s="303"/>
      <c r="J697" s="303"/>
      <c r="K697" s="303"/>
      <c r="L697" s="303"/>
      <c r="M697" s="303"/>
      <c r="N697" s="303"/>
      <c r="O697" s="303"/>
      <c r="P697" s="305"/>
      <c r="Q697" s="305"/>
      <c r="R697" s="303"/>
      <c r="S697" s="303"/>
      <c r="T697" s="303"/>
      <c r="U697" s="303"/>
      <c r="V697" s="303"/>
      <c r="W697" s="303"/>
      <c r="X697" s="303"/>
      <c r="Y697" s="303"/>
    </row>
    <row r="698" spans="1:25" ht="12.75">
      <c r="A698" s="303"/>
      <c r="B698" s="303"/>
      <c r="C698" s="303"/>
      <c r="D698" s="303"/>
      <c r="E698" s="303"/>
      <c r="F698" s="304"/>
      <c r="G698" s="303"/>
      <c r="H698" s="303"/>
      <c r="I698" s="303"/>
      <c r="J698" s="303"/>
      <c r="K698" s="303"/>
      <c r="L698" s="303"/>
      <c r="M698" s="303"/>
      <c r="N698" s="303"/>
      <c r="O698" s="303"/>
      <c r="P698" s="305"/>
      <c r="Q698" s="305"/>
      <c r="R698" s="303"/>
      <c r="S698" s="303"/>
      <c r="T698" s="303"/>
      <c r="U698" s="303"/>
      <c r="V698" s="303"/>
      <c r="W698" s="303"/>
      <c r="X698" s="303"/>
      <c r="Y698" s="303"/>
    </row>
    <row r="699" spans="1:25" ht="12.75">
      <c r="A699" s="303"/>
      <c r="B699" s="303"/>
      <c r="C699" s="303"/>
      <c r="D699" s="303"/>
      <c r="E699" s="303"/>
      <c r="F699" s="304"/>
      <c r="G699" s="303"/>
      <c r="H699" s="303"/>
      <c r="I699" s="303"/>
      <c r="J699" s="303"/>
      <c r="K699" s="303"/>
      <c r="L699" s="303"/>
      <c r="M699" s="303"/>
      <c r="N699" s="303"/>
      <c r="O699" s="303"/>
      <c r="P699" s="305"/>
      <c r="Q699" s="305"/>
      <c r="R699" s="303"/>
      <c r="S699" s="303"/>
      <c r="T699" s="303"/>
      <c r="U699" s="303"/>
      <c r="V699" s="303"/>
      <c r="W699" s="303"/>
      <c r="X699" s="303"/>
      <c r="Y699" s="303"/>
    </row>
    <row r="700" spans="1:25" ht="12.75">
      <c r="A700" s="303"/>
      <c r="B700" s="303"/>
      <c r="C700" s="303"/>
      <c r="D700" s="303"/>
      <c r="E700" s="303"/>
      <c r="F700" s="304"/>
      <c r="G700" s="303"/>
      <c r="H700" s="303"/>
      <c r="I700" s="303"/>
      <c r="J700" s="303"/>
      <c r="K700" s="303"/>
      <c r="L700" s="303"/>
      <c r="M700" s="303"/>
      <c r="N700" s="303"/>
      <c r="O700" s="303"/>
      <c r="P700" s="305"/>
      <c r="Q700" s="305"/>
      <c r="R700" s="303"/>
      <c r="S700" s="303"/>
      <c r="T700" s="303"/>
      <c r="U700" s="303"/>
      <c r="V700" s="303"/>
      <c r="W700" s="303"/>
      <c r="X700" s="303"/>
      <c r="Y700" s="303"/>
    </row>
    <row r="701" spans="1:25" ht="12.75">
      <c r="A701" s="303"/>
      <c r="B701" s="303"/>
      <c r="C701" s="303"/>
      <c r="D701" s="303"/>
      <c r="E701" s="303"/>
      <c r="F701" s="304"/>
      <c r="G701" s="303"/>
      <c r="H701" s="303"/>
      <c r="I701" s="303"/>
      <c r="J701" s="303"/>
      <c r="K701" s="303"/>
      <c r="L701" s="303"/>
      <c r="M701" s="303"/>
      <c r="N701" s="303"/>
      <c r="O701" s="303"/>
      <c r="P701" s="305"/>
      <c r="Q701" s="305"/>
      <c r="R701" s="303"/>
      <c r="S701" s="303"/>
      <c r="T701" s="303"/>
      <c r="U701" s="303"/>
      <c r="V701" s="303"/>
      <c r="W701" s="303"/>
      <c r="X701" s="303"/>
      <c r="Y701" s="303"/>
    </row>
    <row r="702" spans="1:25" ht="12.75">
      <c r="A702" s="303"/>
      <c r="B702" s="303"/>
      <c r="C702" s="303"/>
      <c r="D702" s="303"/>
      <c r="E702" s="303"/>
      <c r="F702" s="304"/>
      <c r="G702" s="303"/>
      <c r="H702" s="303"/>
      <c r="I702" s="303"/>
      <c r="J702" s="303"/>
      <c r="K702" s="303"/>
      <c r="L702" s="303"/>
      <c r="M702" s="303"/>
      <c r="N702" s="303"/>
      <c r="O702" s="303"/>
      <c r="P702" s="305"/>
      <c r="Q702" s="305"/>
      <c r="R702" s="303"/>
      <c r="S702" s="303"/>
      <c r="T702" s="303"/>
      <c r="U702" s="303"/>
      <c r="V702" s="303"/>
      <c r="W702" s="303"/>
      <c r="X702" s="303"/>
      <c r="Y702" s="303"/>
    </row>
    <row r="703" spans="1:25" ht="12.75">
      <c r="A703" s="303"/>
      <c r="B703" s="303"/>
      <c r="C703" s="303"/>
      <c r="D703" s="303"/>
      <c r="E703" s="303"/>
      <c r="F703" s="304"/>
      <c r="G703" s="303"/>
      <c r="H703" s="303"/>
      <c r="I703" s="303"/>
      <c r="J703" s="303"/>
      <c r="K703" s="303"/>
      <c r="L703" s="303"/>
      <c r="M703" s="303"/>
      <c r="N703" s="303"/>
      <c r="O703" s="303"/>
      <c r="P703" s="305"/>
      <c r="Q703" s="305"/>
      <c r="R703" s="303"/>
      <c r="S703" s="303"/>
      <c r="T703" s="303"/>
      <c r="U703" s="303"/>
      <c r="V703" s="303"/>
      <c r="W703" s="303"/>
      <c r="X703" s="303"/>
      <c r="Y703" s="303"/>
    </row>
    <row r="704" spans="1:25" ht="12.75">
      <c r="A704" s="303"/>
      <c r="B704" s="303"/>
      <c r="C704" s="303"/>
      <c r="D704" s="303"/>
      <c r="E704" s="303"/>
      <c r="F704" s="304"/>
      <c r="G704" s="303"/>
      <c r="H704" s="303"/>
      <c r="I704" s="303"/>
      <c r="J704" s="303"/>
      <c r="K704" s="303"/>
      <c r="L704" s="303"/>
      <c r="M704" s="303"/>
      <c r="N704" s="303"/>
      <c r="O704" s="303"/>
      <c r="P704" s="305"/>
      <c r="Q704" s="305"/>
      <c r="R704" s="303"/>
      <c r="S704" s="303"/>
      <c r="T704" s="303"/>
      <c r="U704" s="303"/>
      <c r="V704" s="303"/>
      <c r="W704" s="303"/>
      <c r="X704" s="303"/>
      <c r="Y704" s="303"/>
    </row>
    <row r="705" spans="1:25" ht="12.75">
      <c r="A705" s="303"/>
      <c r="B705" s="303"/>
      <c r="C705" s="303"/>
      <c r="D705" s="303"/>
      <c r="E705" s="303"/>
      <c r="F705" s="304"/>
      <c r="G705" s="303"/>
      <c r="H705" s="303"/>
      <c r="I705" s="303"/>
      <c r="J705" s="303"/>
      <c r="K705" s="303"/>
      <c r="L705" s="303"/>
      <c r="M705" s="303"/>
      <c r="N705" s="303"/>
      <c r="O705" s="303"/>
      <c r="P705" s="305"/>
      <c r="Q705" s="305"/>
      <c r="R705" s="303"/>
      <c r="S705" s="303"/>
      <c r="T705" s="303"/>
      <c r="U705" s="303"/>
      <c r="V705" s="303"/>
      <c r="W705" s="303"/>
      <c r="X705" s="303"/>
      <c r="Y705" s="303"/>
    </row>
    <row r="706" spans="1:25" ht="12.75">
      <c r="A706" s="303"/>
      <c r="B706" s="303"/>
      <c r="C706" s="303"/>
      <c r="D706" s="303"/>
      <c r="E706" s="303"/>
      <c r="F706" s="304"/>
      <c r="G706" s="303"/>
      <c r="H706" s="303"/>
      <c r="I706" s="303"/>
      <c r="J706" s="303"/>
      <c r="K706" s="303"/>
      <c r="L706" s="303"/>
      <c r="M706" s="303"/>
      <c r="N706" s="303"/>
      <c r="O706" s="303"/>
      <c r="P706" s="305"/>
      <c r="Q706" s="305"/>
      <c r="R706" s="303"/>
      <c r="S706" s="303"/>
      <c r="T706" s="303"/>
      <c r="U706" s="303"/>
      <c r="V706" s="303"/>
      <c r="W706" s="303"/>
      <c r="X706" s="303"/>
      <c r="Y706" s="303"/>
    </row>
    <row r="707" spans="1:25" ht="12.75">
      <c r="A707" s="303"/>
      <c r="B707" s="303"/>
      <c r="C707" s="303"/>
      <c r="D707" s="303"/>
      <c r="E707" s="303"/>
      <c r="F707" s="304"/>
      <c r="G707" s="303"/>
      <c r="H707" s="303"/>
      <c r="I707" s="303"/>
      <c r="J707" s="303"/>
      <c r="K707" s="303"/>
      <c r="L707" s="303"/>
      <c r="M707" s="303"/>
      <c r="N707" s="303"/>
      <c r="O707" s="303"/>
      <c r="P707" s="305"/>
      <c r="Q707" s="305"/>
      <c r="R707" s="303"/>
      <c r="S707" s="303"/>
      <c r="T707" s="303"/>
      <c r="U707" s="303"/>
      <c r="V707" s="303"/>
      <c r="W707" s="303"/>
      <c r="X707" s="303"/>
      <c r="Y707" s="303"/>
    </row>
    <row r="708" spans="1:25" ht="12.75">
      <c r="A708" s="303"/>
      <c r="B708" s="303"/>
      <c r="C708" s="303"/>
      <c r="D708" s="303"/>
      <c r="E708" s="303"/>
      <c r="F708" s="304"/>
      <c r="G708" s="303"/>
      <c r="H708" s="303"/>
      <c r="I708" s="303"/>
      <c r="J708" s="303"/>
      <c r="K708" s="303"/>
      <c r="L708" s="303"/>
      <c r="M708" s="303"/>
      <c r="N708" s="303"/>
      <c r="O708" s="303"/>
      <c r="P708" s="305"/>
      <c r="Q708" s="305"/>
      <c r="R708" s="303"/>
      <c r="S708" s="303"/>
      <c r="T708" s="303"/>
      <c r="U708" s="303"/>
      <c r="V708" s="303"/>
      <c r="W708" s="303"/>
      <c r="X708" s="303"/>
      <c r="Y708" s="303"/>
    </row>
    <row r="709" spans="1:25" ht="12.75">
      <c r="A709" s="303"/>
      <c r="B709" s="303"/>
      <c r="C709" s="303"/>
      <c r="D709" s="303"/>
      <c r="E709" s="303"/>
      <c r="F709" s="304"/>
      <c r="G709" s="303"/>
      <c r="H709" s="303"/>
      <c r="I709" s="303"/>
      <c r="J709" s="303"/>
      <c r="K709" s="303"/>
      <c r="L709" s="303"/>
      <c r="M709" s="303"/>
      <c r="N709" s="303"/>
      <c r="O709" s="303"/>
      <c r="P709" s="305"/>
      <c r="Q709" s="305"/>
      <c r="R709" s="303"/>
      <c r="S709" s="303"/>
      <c r="T709" s="303"/>
      <c r="U709" s="303"/>
      <c r="V709" s="303"/>
      <c r="W709" s="303"/>
      <c r="X709" s="303"/>
      <c r="Y709" s="303"/>
    </row>
    <row r="710" spans="1:25" ht="12.75">
      <c r="A710" s="303"/>
      <c r="B710" s="303"/>
      <c r="C710" s="303"/>
      <c r="D710" s="303"/>
      <c r="E710" s="303"/>
      <c r="F710" s="304"/>
      <c r="G710" s="303"/>
      <c r="H710" s="303"/>
      <c r="I710" s="303"/>
      <c r="J710" s="303"/>
      <c r="K710" s="303"/>
      <c r="L710" s="303"/>
      <c r="M710" s="303"/>
      <c r="N710" s="303"/>
      <c r="O710" s="303"/>
      <c r="P710" s="305"/>
      <c r="Q710" s="305"/>
      <c r="R710" s="303"/>
      <c r="S710" s="303"/>
      <c r="T710" s="303"/>
      <c r="U710" s="303"/>
      <c r="V710" s="303"/>
      <c r="W710" s="303"/>
      <c r="X710" s="303"/>
      <c r="Y710" s="303"/>
    </row>
    <row r="711" spans="1:25" ht="12.75">
      <c r="A711" s="303"/>
      <c r="B711" s="303"/>
      <c r="C711" s="303"/>
      <c r="D711" s="303"/>
      <c r="E711" s="303"/>
      <c r="F711" s="304"/>
      <c r="G711" s="303"/>
      <c r="H711" s="303"/>
      <c r="I711" s="303"/>
      <c r="J711" s="303"/>
      <c r="K711" s="303"/>
      <c r="L711" s="303"/>
      <c r="M711" s="303"/>
      <c r="N711" s="303"/>
      <c r="O711" s="303"/>
      <c r="P711" s="305"/>
      <c r="Q711" s="305"/>
      <c r="R711" s="303"/>
      <c r="S711" s="303"/>
      <c r="T711" s="303"/>
      <c r="U711" s="303"/>
      <c r="V711" s="303"/>
      <c r="W711" s="303"/>
      <c r="X711" s="303"/>
      <c r="Y711" s="303"/>
    </row>
    <row r="712" spans="1:25" ht="12.75">
      <c r="A712" s="303"/>
      <c r="B712" s="303"/>
      <c r="C712" s="303"/>
      <c r="D712" s="303"/>
      <c r="E712" s="303"/>
      <c r="F712" s="304"/>
      <c r="G712" s="303"/>
      <c r="H712" s="303"/>
      <c r="I712" s="303"/>
      <c r="J712" s="303"/>
      <c r="K712" s="303"/>
      <c r="L712" s="303"/>
      <c r="M712" s="303"/>
      <c r="N712" s="303"/>
      <c r="O712" s="303"/>
      <c r="P712" s="305"/>
      <c r="Q712" s="305"/>
      <c r="R712" s="303"/>
      <c r="S712" s="303"/>
      <c r="T712" s="303"/>
      <c r="U712" s="303"/>
      <c r="V712" s="303"/>
      <c r="W712" s="303"/>
      <c r="X712" s="303"/>
      <c r="Y712" s="303"/>
    </row>
    <row r="713" spans="1:25" ht="12.75">
      <c r="A713" s="303"/>
      <c r="B713" s="303"/>
      <c r="C713" s="303"/>
      <c r="D713" s="303"/>
      <c r="E713" s="303"/>
      <c r="F713" s="304"/>
      <c r="G713" s="303"/>
      <c r="H713" s="303"/>
      <c r="I713" s="303"/>
      <c r="J713" s="303"/>
      <c r="K713" s="303"/>
      <c r="L713" s="303"/>
      <c r="M713" s="303"/>
      <c r="N713" s="303"/>
      <c r="O713" s="303"/>
      <c r="P713" s="305"/>
      <c r="Q713" s="305"/>
      <c r="R713" s="303"/>
      <c r="S713" s="303"/>
      <c r="T713" s="303"/>
      <c r="U713" s="303"/>
      <c r="V713" s="303"/>
      <c r="W713" s="303"/>
      <c r="X713" s="303"/>
      <c r="Y713" s="303"/>
    </row>
    <row r="714" spans="1:25" ht="12.75">
      <c r="A714" s="303"/>
      <c r="B714" s="303"/>
      <c r="C714" s="303"/>
      <c r="D714" s="303"/>
      <c r="E714" s="303"/>
      <c r="F714" s="304"/>
      <c r="G714" s="303"/>
      <c r="H714" s="303"/>
      <c r="I714" s="303"/>
      <c r="J714" s="303"/>
      <c r="K714" s="303"/>
      <c r="L714" s="303"/>
      <c r="M714" s="303"/>
      <c r="N714" s="303"/>
      <c r="O714" s="303"/>
      <c r="P714" s="305"/>
      <c r="Q714" s="305"/>
      <c r="R714" s="303"/>
      <c r="S714" s="303"/>
      <c r="T714" s="303"/>
      <c r="U714" s="303"/>
      <c r="V714" s="303"/>
      <c r="W714" s="303"/>
      <c r="X714" s="303"/>
      <c r="Y714" s="303"/>
    </row>
    <row r="715" spans="1:25" ht="12.75">
      <c r="A715" s="303"/>
      <c r="B715" s="303"/>
      <c r="C715" s="303"/>
      <c r="D715" s="303"/>
      <c r="E715" s="303"/>
      <c r="F715" s="304"/>
      <c r="G715" s="303"/>
      <c r="H715" s="303"/>
      <c r="I715" s="303"/>
      <c r="J715" s="303"/>
      <c r="K715" s="303"/>
      <c r="L715" s="303"/>
      <c r="M715" s="303"/>
      <c r="N715" s="303"/>
      <c r="O715" s="303"/>
      <c r="P715" s="305"/>
      <c r="Q715" s="305"/>
      <c r="R715" s="303"/>
      <c r="S715" s="303"/>
      <c r="T715" s="303"/>
      <c r="U715" s="303"/>
      <c r="V715" s="303"/>
      <c r="W715" s="303"/>
      <c r="X715" s="303"/>
      <c r="Y715" s="303"/>
    </row>
    <row r="716" spans="1:25" ht="12.75">
      <c r="A716" s="303"/>
      <c r="B716" s="303"/>
      <c r="C716" s="303"/>
      <c r="D716" s="303"/>
      <c r="E716" s="303"/>
      <c r="F716" s="304"/>
      <c r="G716" s="303"/>
      <c r="H716" s="303"/>
      <c r="I716" s="303"/>
      <c r="J716" s="303"/>
      <c r="K716" s="303"/>
      <c r="L716" s="303"/>
      <c r="M716" s="303"/>
      <c r="N716" s="303"/>
      <c r="O716" s="303"/>
      <c r="P716" s="305"/>
      <c r="Q716" s="305"/>
      <c r="R716" s="303"/>
      <c r="S716" s="303"/>
      <c r="T716" s="303"/>
      <c r="U716" s="303"/>
      <c r="V716" s="303"/>
      <c r="W716" s="303"/>
      <c r="X716" s="303"/>
      <c r="Y716" s="303"/>
    </row>
    <row r="717" spans="1:25" ht="12.75">
      <c r="A717" s="303"/>
      <c r="B717" s="303"/>
      <c r="C717" s="303"/>
      <c r="D717" s="303"/>
      <c r="E717" s="303"/>
      <c r="F717" s="304"/>
      <c r="G717" s="303"/>
      <c r="H717" s="303"/>
      <c r="I717" s="303"/>
      <c r="J717" s="303"/>
      <c r="K717" s="303"/>
      <c r="L717" s="303"/>
      <c r="M717" s="303"/>
      <c r="N717" s="303"/>
      <c r="O717" s="303"/>
      <c r="P717" s="305"/>
      <c r="Q717" s="305"/>
      <c r="R717" s="303"/>
      <c r="S717" s="303"/>
      <c r="T717" s="303"/>
      <c r="U717" s="303"/>
      <c r="V717" s="303"/>
      <c r="W717" s="303"/>
      <c r="X717" s="303"/>
      <c r="Y717" s="303"/>
    </row>
    <row r="718" spans="1:25" ht="12.75">
      <c r="A718" s="303"/>
      <c r="B718" s="303"/>
      <c r="C718" s="303"/>
      <c r="D718" s="303"/>
      <c r="E718" s="303"/>
      <c r="F718" s="304"/>
      <c r="G718" s="303"/>
      <c r="H718" s="303"/>
      <c r="I718" s="303"/>
      <c r="J718" s="303"/>
      <c r="K718" s="303"/>
      <c r="L718" s="303"/>
      <c r="M718" s="303"/>
      <c r="N718" s="303"/>
      <c r="O718" s="303"/>
      <c r="P718" s="305"/>
      <c r="Q718" s="305"/>
      <c r="R718" s="303"/>
      <c r="S718" s="303"/>
      <c r="T718" s="303"/>
      <c r="U718" s="303"/>
      <c r="V718" s="303"/>
      <c r="W718" s="303"/>
      <c r="X718" s="303"/>
      <c r="Y718" s="303"/>
    </row>
    <row r="719" spans="1:25" ht="12.75">
      <c r="A719" s="303"/>
      <c r="B719" s="303"/>
      <c r="C719" s="303"/>
      <c r="D719" s="303"/>
      <c r="E719" s="303"/>
      <c r="F719" s="304"/>
      <c r="G719" s="303"/>
      <c r="H719" s="303"/>
      <c r="I719" s="303"/>
      <c r="J719" s="303"/>
      <c r="K719" s="303"/>
      <c r="L719" s="303"/>
      <c r="M719" s="303"/>
      <c r="N719" s="303"/>
      <c r="O719" s="303"/>
      <c r="P719" s="305"/>
      <c r="Q719" s="305"/>
      <c r="R719" s="303"/>
      <c r="S719" s="303"/>
      <c r="T719" s="303"/>
      <c r="U719" s="303"/>
      <c r="V719" s="303"/>
      <c r="W719" s="303"/>
      <c r="X719" s="303"/>
      <c r="Y719" s="303"/>
    </row>
    <row r="720" spans="1:25" ht="12.75">
      <c r="A720" s="303"/>
      <c r="B720" s="303"/>
      <c r="C720" s="303"/>
      <c r="D720" s="303"/>
      <c r="E720" s="303"/>
      <c r="F720" s="304"/>
      <c r="G720" s="303"/>
      <c r="H720" s="303"/>
      <c r="I720" s="303"/>
      <c r="J720" s="303"/>
      <c r="K720" s="303"/>
      <c r="L720" s="303"/>
      <c r="M720" s="303"/>
      <c r="N720" s="303"/>
      <c r="O720" s="303"/>
      <c r="P720" s="305"/>
      <c r="Q720" s="305"/>
      <c r="R720" s="303"/>
      <c r="S720" s="303"/>
      <c r="T720" s="303"/>
      <c r="U720" s="303"/>
      <c r="V720" s="303"/>
      <c r="W720" s="303"/>
      <c r="X720" s="303"/>
      <c r="Y720" s="303"/>
    </row>
    <row r="721" spans="1:25" ht="12.75">
      <c r="A721" s="303"/>
      <c r="B721" s="303"/>
      <c r="C721" s="303"/>
      <c r="D721" s="303"/>
      <c r="E721" s="303"/>
      <c r="F721" s="304"/>
      <c r="G721" s="303"/>
      <c r="H721" s="303"/>
      <c r="I721" s="303"/>
      <c r="J721" s="303"/>
      <c r="K721" s="303"/>
      <c r="L721" s="303"/>
      <c r="M721" s="303"/>
      <c r="N721" s="303"/>
      <c r="O721" s="303"/>
      <c r="P721" s="305"/>
      <c r="Q721" s="305"/>
      <c r="R721" s="303"/>
      <c r="S721" s="303"/>
      <c r="T721" s="303"/>
      <c r="U721" s="303"/>
      <c r="V721" s="303"/>
      <c r="W721" s="303"/>
      <c r="X721" s="303"/>
      <c r="Y721" s="303"/>
    </row>
    <row r="722" spans="1:25" ht="12.75">
      <c r="A722" s="303"/>
      <c r="B722" s="303"/>
      <c r="C722" s="303"/>
      <c r="D722" s="303"/>
      <c r="E722" s="303"/>
      <c r="F722" s="304"/>
      <c r="G722" s="303"/>
      <c r="H722" s="303"/>
      <c r="I722" s="303"/>
      <c r="J722" s="303"/>
      <c r="K722" s="303"/>
      <c r="L722" s="303"/>
      <c r="M722" s="303"/>
      <c r="N722" s="303"/>
      <c r="O722" s="303"/>
      <c r="P722" s="305"/>
      <c r="Q722" s="305"/>
      <c r="R722" s="303"/>
      <c r="S722" s="303"/>
      <c r="T722" s="303"/>
      <c r="U722" s="303"/>
      <c r="V722" s="303"/>
      <c r="W722" s="303"/>
      <c r="X722" s="303"/>
      <c r="Y722" s="303"/>
    </row>
    <row r="723" spans="1:25" ht="12.75">
      <c r="A723" s="303"/>
      <c r="B723" s="303"/>
      <c r="C723" s="303"/>
      <c r="D723" s="303"/>
      <c r="E723" s="303"/>
      <c r="F723" s="304"/>
      <c r="G723" s="303"/>
      <c r="H723" s="303"/>
      <c r="I723" s="303"/>
      <c r="J723" s="303"/>
      <c r="K723" s="303"/>
      <c r="L723" s="303"/>
      <c r="M723" s="303"/>
      <c r="N723" s="303"/>
      <c r="O723" s="303"/>
      <c r="P723" s="305"/>
      <c r="Q723" s="305"/>
      <c r="R723" s="303"/>
      <c r="S723" s="303"/>
      <c r="T723" s="303"/>
      <c r="U723" s="303"/>
      <c r="V723" s="303"/>
      <c r="W723" s="303"/>
      <c r="X723" s="303"/>
      <c r="Y723" s="303"/>
    </row>
    <row r="724" spans="1:25" ht="12.75">
      <c r="A724" s="303"/>
      <c r="B724" s="303"/>
      <c r="C724" s="303"/>
      <c r="D724" s="303"/>
      <c r="E724" s="303"/>
      <c r="F724" s="304"/>
      <c r="G724" s="303"/>
      <c r="H724" s="303"/>
      <c r="I724" s="303"/>
      <c r="J724" s="303"/>
      <c r="K724" s="303"/>
      <c r="L724" s="303"/>
      <c r="M724" s="303"/>
      <c r="N724" s="303"/>
      <c r="O724" s="303"/>
      <c r="P724" s="305"/>
      <c r="Q724" s="305"/>
      <c r="R724" s="303"/>
      <c r="S724" s="303"/>
      <c r="T724" s="303"/>
      <c r="U724" s="303"/>
      <c r="V724" s="303"/>
      <c r="W724" s="303"/>
      <c r="X724" s="303"/>
      <c r="Y724" s="303"/>
    </row>
    <row r="725" spans="1:25" ht="12.75">
      <c r="A725" s="303"/>
      <c r="B725" s="303"/>
      <c r="C725" s="303"/>
      <c r="D725" s="303"/>
      <c r="E725" s="303"/>
      <c r="F725" s="304"/>
      <c r="G725" s="303"/>
      <c r="H725" s="303"/>
      <c r="I725" s="303"/>
      <c r="J725" s="303"/>
      <c r="K725" s="303"/>
      <c r="L725" s="303"/>
      <c r="M725" s="303"/>
      <c r="N725" s="303"/>
      <c r="O725" s="303"/>
      <c r="P725" s="305"/>
      <c r="Q725" s="305"/>
      <c r="R725" s="303"/>
      <c r="S725" s="303"/>
      <c r="T725" s="303"/>
      <c r="U725" s="303"/>
      <c r="V725" s="303"/>
      <c r="W725" s="303"/>
      <c r="X725" s="303"/>
      <c r="Y725" s="303"/>
    </row>
    <row r="726" spans="1:25" ht="12.75">
      <c r="A726" s="303"/>
      <c r="B726" s="303"/>
      <c r="C726" s="303"/>
      <c r="D726" s="303"/>
      <c r="E726" s="303"/>
      <c r="F726" s="304"/>
      <c r="G726" s="303"/>
      <c r="H726" s="303"/>
      <c r="I726" s="303"/>
      <c r="J726" s="303"/>
      <c r="K726" s="303"/>
      <c r="L726" s="303"/>
      <c r="M726" s="303"/>
      <c r="N726" s="303"/>
      <c r="O726" s="303"/>
      <c r="P726" s="305"/>
      <c r="Q726" s="305"/>
      <c r="R726" s="303"/>
      <c r="S726" s="303"/>
      <c r="T726" s="303"/>
      <c r="U726" s="303"/>
      <c r="V726" s="303"/>
      <c r="W726" s="303"/>
      <c r="X726" s="303"/>
      <c r="Y726" s="303"/>
    </row>
    <row r="727" spans="1:25" ht="12.75">
      <c r="A727" s="303"/>
      <c r="B727" s="303"/>
      <c r="C727" s="303"/>
      <c r="D727" s="303"/>
      <c r="E727" s="303"/>
      <c r="F727" s="304"/>
      <c r="G727" s="303"/>
      <c r="H727" s="303"/>
      <c r="I727" s="303"/>
      <c r="J727" s="303"/>
      <c r="K727" s="303"/>
      <c r="L727" s="303"/>
      <c r="M727" s="303"/>
      <c r="N727" s="303"/>
      <c r="O727" s="303"/>
      <c r="P727" s="305"/>
      <c r="Q727" s="305"/>
      <c r="R727" s="303"/>
      <c r="S727" s="303"/>
      <c r="T727" s="303"/>
      <c r="U727" s="303"/>
      <c r="V727" s="303"/>
      <c r="W727" s="303"/>
      <c r="X727" s="303"/>
      <c r="Y727" s="303"/>
    </row>
    <row r="728" spans="1:25" ht="12.75">
      <c r="A728" s="303"/>
      <c r="B728" s="303"/>
      <c r="C728" s="303"/>
      <c r="D728" s="303"/>
      <c r="E728" s="303"/>
      <c r="F728" s="304"/>
      <c r="G728" s="303"/>
      <c r="H728" s="303"/>
      <c r="I728" s="303"/>
      <c r="J728" s="303"/>
      <c r="K728" s="303"/>
      <c r="L728" s="303"/>
      <c r="M728" s="303"/>
      <c r="N728" s="303"/>
      <c r="O728" s="303"/>
      <c r="P728" s="305"/>
      <c r="Q728" s="305"/>
      <c r="R728" s="303"/>
      <c r="S728" s="303"/>
      <c r="T728" s="303"/>
      <c r="U728" s="303"/>
      <c r="V728" s="303"/>
      <c r="W728" s="303"/>
      <c r="X728" s="303"/>
      <c r="Y728" s="303"/>
    </row>
    <row r="729" spans="1:25" ht="12.75">
      <c r="A729" s="303"/>
      <c r="B729" s="303"/>
      <c r="C729" s="303"/>
      <c r="D729" s="303"/>
      <c r="E729" s="303"/>
      <c r="F729" s="304"/>
      <c r="G729" s="303"/>
      <c r="H729" s="303"/>
      <c r="I729" s="303"/>
      <c r="J729" s="303"/>
      <c r="K729" s="303"/>
      <c r="L729" s="303"/>
      <c r="M729" s="303"/>
      <c r="N729" s="303"/>
      <c r="O729" s="303"/>
      <c r="P729" s="305"/>
      <c r="Q729" s="305"/>
      <c r="R729" s="303"/>
      <c r="S729" s="303"/>
      <c r="T729" s="303"/>
      <c r="U729" s="303"/>
      <c r="V729" s="303"/>
      <c r="W729" s="303"/>
      <c r="X729" s="303"/>
      <c r="Y729" s="303"/>
    </row>
    <row r="730" spans="1:25" ht="12.75">
      <c r="A730" s="303"/>
      <c r="B730" s="303"/>
      <c r="C730" s="303"/>
      <c r="D730" s="303"/>
      <c r="E730" s="303"/>
      <c r="F730" s="304"/>
      <c r="G730" s="303"/>
      <c r="H730" s="303"/>
      <c r="I730" s="303"/>
      <c r="J730" s="303"/>
      <c r="K730" s="303"/>
      <c r="L730" s="303"/>
      <c r="M730" s="303"/>
      <c r="N730" s="303"/>
      <c r="O730" s="303"/>
      <c r="P730" s="305"/>
      <c r="Q730" s="305"/>
      <c r="R730" s="303"/>
      <c r="S730" s="303"/>
      <c r="T730" s="303"/>
      <c r="U730" s="303"/>
      <c r="V730" s="303"/>
      <c r="W730" s="303"/>
      <c r="X730" s="303"/>
      <c r="Y730" s="303"/>
    </row>
    <row r="731" spans="1:25" ht="12.75">
      <c r="A731" s="303"/>
      <c r="B731" s="303"/>
      <c r="C731" s="303"/>
      <c r="D731" s="303"/>
      <c r="E731" s="303"/>
      <c r="F731" s="304"/>
      <c r="G731" s="303"/>
      <c r="H731" s="303"/>
      <c r="I731" s="303"/>
      <c r="J731" s="303"/>
      <c r="K731" s="303"/>
      <c r="L731" s="303"/>
      <c r="M731" s="303"/>
      <c r="N731" s="303"/>
      <c r="O731" s="303"/>
      <c r="P731" s="305"/>
      <c r="Q731" s="305"/>
      <c r="R731" s="303"/>
      <c r="S731" s="303"/>
      <c r="T731" s="303"/>
      <c r="U731" s="303"/>
      <c r="V731" s="303"/>
      <c r="W731" s="303"/>
      <c r="X731" s="303"/>
      <c r="Y731" s="303"/>
    </row>
    <row r="732" spans="1:25" ht="12.75">
      <c r="A732" s="303"/>
      <c r="B732" s="303"/>
      <c r="C732" s="303"/>
      <c r="D732" s="303"/>
      <c r="E732" s="303"/>
      <c r="F732" s="304"/>
      <c r="G732" s="303"/>
      <c r="H732" s="303"/>
      <c r="I732" s="303"/>
      <c r="J732" s="303"/>
      <c r="K732" s="303"/>
      <c r="L732" s="303"/>
      <c r="M732" s="303"/>
      <c r="N732" s="303"/>
      <c r="O732" s="303"/>
      <c r="P732" s="305"/>
      <c r="Q732" s="305"/>
      <c r="R732" s="303"/>
      <c r="S732" s="303"/>
      <c r="T732" s="303"/>
      <c r="U732" s="303"/>
      <c r="V732" s="303"/>
      <c r="W732" s="303"/>
      <c r="X732" s="303"/>
      <c r="Y732" s="303"/>
    </row>
    <row r="733" spans="1:25" ht="12.75">
      <c r="A733" s="303"/>
      <c r="B733" s="303"/>
      <c r="C733" s="303"/>
      <c r="D733" s="303"/>
      <c r="E733" s="303"/>
      <c r="F733" s="304"/>
      <c r="G733" s="303"/>
      <c r="H733" s="303"/>
      <c r="I733" s="303"/>
      <c r="J733" s="303"/>
      <c r="K733" s="303"/>
      <c r="L733" s="303"/>
      <c r="M733" s="303"/>
      <c r="N733" s="303"/>
      <c r="O733" s="303"/>
      <c r="P733" s="305"/>
      <c r="Q733" s="305"/>
      <c r="R733" s="303"/>
      <c r="S733" s="303"/>
      <c r="T733" s="303"/>
      <c r="U733" s="303"/>
      <c r="V733" s="303"/>
      <c r="W733" s="303"/>
      <c r="X733" s="303"/>
      <c r="Y733" s="303"/>
    </row>
    <row r="734" spans="1:25" ht="12.75">
      <c r="A734" s="303"/>
      <c r="B734" s="303"/>
      <c r="C734" s="303"/>
      <c r="D734" s="303"/>
      <c r="E734" s="303"/>
      <c r="F734" s="304"/>
      <c r="G734" s="303"/>
      <c r="H734" s="303"/>
      <c r="I734" s="303"/>
      <c r="J734" s="303"/>
      <c r="K734" s="303"/>
      <c r="L734" s="303"/>
      <c r="M734" s="303"/>
      <c r="N734" s="303"/>
      <c r="O734" s="303"/>
      <c r="P734" s="305"/>
      <c r="Q734" s="305"/>
      <c r="R734" s="303"/>
      <c r="S734" s="303"/>
      <c r="T734" s="303"/>
      <c r="U734" s="303"/>
      <c r="V734" s="303"/>
      <c r="W734" s="303"/>
      <c r="X734" s="303"/>
      <c r="Y734" s="303"/>
    </row>
    <row r="735" spans="1:25" ht="12.75">
      <c r="A735" s="303"/>
      <c r="B735" s="303"/>
      <c r="C735" s="303"/>
      <c r="D735" s="303"/>
      <c r="E735" s="303"/>
      <c r="F735" s="304"/>
      <c r="G735" s="303"/>
      <c r="H735" s="303"/>
      <c r="I735" s="303"/>
      <c r="J735" s="303"/>
      <c r="K735" s="303"/>
      <c r="L735" s="303"/>
      <c r="M735" s="303"/>
      <c r="N735" s="303"/>
      <c r="O735" s="303"/>
      <c r="P735" s="305"/>
      <c r="Q735" s="305"/>
      <c r="R735" s="303"/>
      <c r="S735" s="303"/>
      <c r="T735" s="303"/>
      <c r="U735" s="303"/>
      <c r="V735" s="303"/>
      <c r="W735" s="303"/>
      <c r="X735" s="303"/>
      <c r="Y735" s="303"/>
    </row>
    <row r="736" spans="1:25" ht="12.75">
      <c r="A736" s="303"/>
      <c r="B736" s="303"/>
      <c r="C736" s="303"/>
      <c r="D736" s="303"/>
      <c r="E736" s="303"/>
      <c r="F736" s="304"/>
      <c r="G736" s="303"/>
      <c r="H736" s="303"/>
      <c r="I736" s="303"/>
      <c r="J736" s="303"/>
      <c r="K736" s="303"/>
      <c r="L736" s="303"/>
      <c r="M736" s="303"/>
      <c r="N736" s="303"/>
      <c r="O736" s="303"/>
      <c r="P736" s="305"/>
      <c r="Q736" s="305"/>
      <c r="R736" s="303"/>
      <c r="S736" s="303"/>
      <c r="T736" s="303"/>
      <c r="U736" s="303"/>
      <c r="V736" s="303"/>
      <c r="W736" s="303"/>
      <c r="X736" s="303"/>
      <c r="Y736" s="303"/>
    </row>
    <row r="737" spans="1:25" ht="12.75">
      <c r="A737" s="303"/>
      <c r="B737" s="303"/>
      <c r="C737" s="303"/>
      <c r="D737" s="303"/>
      <c r="E737" s="303"/>
      <c r="F737" s="304"/>
      <c r="G737" s="303"/>
      <c r="H737" s="303"/>
      <c r="I737" s="303"/>
      <c r="J737" s="303"/>
      <c r="K737" s="303"/>
      <c r="L737" s="303"/>
      <c r="M737" s="303"/>
      <c r="N737" s="303"/>
      <c r="O737" s="303"/>
      <c r="P737" s="305"/>
      <c r="Q737" s="305"/>
      <c r="R737" s="303"/>
      <c r="S737" s="303"/>
      <c r="T737" s="303"/>
      <c r="U737" s="303"/>
      <c r="V737" s="303"/>
      <c r="W737" s="303"/>
      <c r="X737" s="303"/>
      <c r="Y737" s="303"/>
    </row>
    <row r="738" spans="1:25" ht="12.75">
      <c r="A738" s="303"/>
      <c r="B738" s="303"/>
      <c r="C738" s="303"/>
      <c r="D738" s="303"/>
      <c r="E738" s="303"/>
      <c r="F738" s="304"/>
      <c r="G738" s="303"/>
      <c r="H738" s="303"/>
      <c r="I738" s="303"/>
      <c r="J738" s="303"/>
      <c r="K738" s="303"/>
      <c r="L738" s="303"/>
      <c r="M738" s="303"/>
      <c r="N738" s="303"/>
      <c r="O738" s="303"/>
      <c r="P738" s="305"/>
      <c r="Q738" s="305"/>
      <c r="R738" s="303"/>
      <c r="S738" s="303"/>
      <c r="T738" s="303"/>
      <c r="U738" s="303"/>
      <c r="V738" s="303"/>
      <c r="W738" s="303"/>
      <c r="X738" s="303"/>
      <c r="Y738" s="303"/>
    </row>
    <row r="739" spans="1:25" ht="12.75">
      <c r="A739" s="303"/>
      <c r="B739" s="303"/>
      <c r="C739" s="303"/>
      <c r="D739" s="303"/>
      <c r="E739" s="303"/>
      <c r="F739" s="304"/>
      <c r="G739" s="303"/>
      <c r="H739" s="303"/>
      <c r="I739" s="303"/>
      <c r="J739" s="303"/>
      <c r="K739" s="303"/>
      <c r="L739" s="303"/>
      <c r="M739" s="303"/>
      <c r="N739" s="303"/>
      <c r="O739" s="303"/>
      <c r="P739" s="305"/>
      <c r="Q739" s="305"/>
      <c r="R739" s="303"/>
      <c r="S739" s="303"/>
      <c r="T739" s="303"/>
      <c r="U739" s="303"/>
      <c r="V739" s="303"/>
      <c r="W739" s="303"/>
      <c r="X739" s="303"/>
      <c r="Y739" s="303"/>
    </row>
    <row r="740" spans="1:25" ht="12.75">
      <c r="A740" s="303"/>
      <c r="B740" s="303"/>
      <c r="C740" s="303"/>
      <c r="D740" s="303"/>
      <c r="E740" s="303"/>
      <c r="F740" s="304"/>
      <c r="G740" s="303"/>
      <c r="H740" s="303"/>
      <c r="I740" s="303"/>
      <c r="J740" s="303"/>
      <c r="K740" s="303"/>
      <c r="L740" s="303"/>
      <c r="M740" s="303"/>
      <c r="N740" s="303"/>
      <c r="O740" s="303"/>
      <c r="P740" s="305"/>
      <c r="Q740" s="305"/>
      <c r="R740" s="303"/>
      <c r="S740" s="303"/>
      <c r="T740" s="303"/>
      <c r="U740" s="303"/>
      <c r="V740" s="303"/>
      <c r="W740" s="303"/>
      <c r="X740" s="303"/>
      <c r="Y740" s="303"/>
    </row>
    <row r="741" spans="1:25" ht="12.75">
      <c r="A741" s="303"/>
      <c r="B741" s="303"/>
      <c r="C741" s="303"/>
      <c r="D741" s="303"/>
      <c r="E741" s="303"/>
      <c r="F741" s="304"/>
      <c r="G741" s="303"/>
      <c r="H741" s="303"/>
      <c r="I741" s="303"/>
      <c r="J741" s="303"/>
      <c r="K741" s="303"/>
      <c r="L741" s="303"/>
      <c r="M741" s="303"/>
      <c r="N741" s="303"/>
      <c r="O741" s="303"/>
      <c r="P741" s="305"/>
      <c r="Q741" s="305"/>
      <c r="R741" s="303"/>
      <c r="S741" s="303"/>
      <c r="T741" s="303"/>
      <c r="U741" s="303"/>
      <c r="V741" s="303"/>
      <c r="W741" s="303"/>
      <c r="X741" s="303"/>
      <c r="Y741" s="303"/>
    </row>
    <row r="742" spans="1:25" ht="12.75">
      <c r="A742" s="303"/>
      <c r="B742" s="303"/>
      <c r="C742" s="303"/>
      <c r="D742" s="303"/>
      <c r="E742" s="303"/>
      <c r="F742" s="304"/>
      <c r="G742" s="303"/>
      <c r="H742" s="303"/>
      <c r="I742" s="303"/>
      <c r="J742" s="303"/>
      <c r="K742" s="303"/>
      <c r="L742" s="303"/>
      <c r="M742" s="303"/>
      <c r="N742" s="303"/>
      <c r="O742" s="303"/>
      <c r="P742" s="305"/>
      <c r="Q742" s="305"/>
      <c r="R742" s="303"/>
      <c r="S742" s="303"/>
      <c r="T742" s="303"/>
      <c r="U742" s="303"/>
      <c r="V742" s="303"/>
      <c r="W742" s="303"/>
      <c r="X742" s="303"/>
      <c r="Y742" s="303"/>
    </row>
    <row r="743" spans="1:25" ht="12.75">
      <c r="A743" s="303"/>
      <c r="B743" s="303"/>
      <c r="C743" s="303"/>
      <c r="D743" s="303"/>
      <c r="E743" s="303"/>
      <c r="F743" s="304"/>
      <c r="G743" s="303"/>
      <c r="H743" s="303"/>
      <c r="I743" s="303"/>
      <c r="J743" s="303"/>
      <c r="K743" s="303"/>
      <c r="L743" s="303"/>
      <c r="M743" s="303"/>
      <c r="N743" s="303"/>
      <c r="O743" s="303"/>
      <c r="P743" s="305"/>
      <c r="Q743" s="305"/>
      <c r="R743" s="303"/>
      <c r="S743" s="303"/>
      <c r="T743" s="303"/>
      <c r="U743" s="303"/>
      <c r="V743" s="303"/>
      <c r="W743" s="303"/>
      <c r="X743" s="303"/>
      <c r="Y743" s="303"/>
    </row>
    <row r="744" spans="1:25" ht="12.75">
      <c r="A744" s="303"/>
      <c r="B744" s="303"/>
      <c r="C744" s="303"/>
      <c r="D744" s="303"/>
      <c r="E744" s="303"/>
      <c r="F744" s="304"/>
      <c r="G744" s="303"/>
      <c r="H744" s="303"/>
      <c r="I744" s="303"/>
      <c r="J744" s="303"/>
      <c r="K744" s="303"/>
      <c r="L744" s="303"/>
      <c r="M744" s="303"/>
      <c r="N744" s="303"/>
      <c r="O744" s="303"/>
      <c r="P744" s="305"/>
      <c r="Q744" s="305"/>
      <c r="R744" s="303"/>
      <c r="S744" s="303"/>
      <c r="T744" s="303"/>
      <c r="U744" s="303"/>
      <c r="V744" s="303"/>
      <c r="W744" s="303"/>
      <c r="X744" s="303"/>
      <c r="Y744" s="303"/>
    </row>
    <row r="745" spans="1:25" ht="12.75">
      <c r="A745" s="303"/>
      <c r="B745" s="303"/>
      <c r="C745" s="303"/>
      <c r="D745" s="303"/>
      <c r="E745" s="303"/>
      <c r="F745" s="304"/>
      <c r="G745" s="303"/>
      <c r="H745" s="303"/>
      <c r="I745" s="303"/>
      <c r="J745" s="303"/>
      <c r="K745" s="303"/>
      <c r="L745" s="303"/>
      <c r="M745" s="303"/>
      <c r="N745" s="303"/>
      <c r="O745" s="303"/>
      <c r="P745" s="305"/>
      <c r="Q745" s="305"/>
      <c r="R745" s="303"/>
      <c r="S745" s="303"/>
      <c r="T745" s="303"/>
      <c r="U745" s="303"/>
      <c r="V745" s="303"/>
      <c r="W745" s="303"/>
      <c r="X745" s="303"/>
      <c r="Y745" s="303"/>
    </row>
    <row r="746" spans="1:25" ht="12.75">
      <c r="A746" s="303"/>
      <c r="B746" s="303"/>
      <c r="C746" s="303"/>
      <c r="D746" s="303"/>
      <c r="E746" s="303"/>
      <c r="F746" s="304"/>
      <c r="G746" s="303"/>
      <c r="H746" s="303"/>
      <c r="I746" s="303"/>
      <c r="J746" s="303"/>
      <c r="K746" s="303"/>
      <c r="L746" s="303"/>
      <c r="M746" s="303"/>
      <c r="N746" s="303"/>
      <c r="O746" s="303"/>
      <c r="P746" s="305"/>
      <c r="Q746" s="305"/>
      <c r="R746" s="303"/>
      <c r="S746" s="303"/>
      <c r="T746" s="303"/>
      <c r="U746" s="303"/>
      <c r="V746" s="303"/>
      <c r="W746" s="303"/>
      <c r="X746" s="303"/>
      <c r="Y746" s="303"/>
    </row>
    <row r="747" spans="1:25" ht="12.75">
      <c r="A747" s="303"/>
      <c r="B747" s="303"/>
      <c r="C747" s="303"/>
      <c r="D747" s="303"/>
      <c r="E747" s="303"/>
      <c r="F747" s="304"/>
      <c r="G747" s="303"/>
      <c r="H747" s="303"/>
      <c r="I747" s="303"/>
      <c r="J747" s="303"/>
      <c r="K747" s="303"/>
      <c r="L747" s="303"/>
      <c r="M747" s="303"/>
      <c r="N747" s="303"/>
      <c r="O747" s="303"/>
      <c r="P747" s="305"/>
      <c r="Q747" s="305"/>
      <c r="R747" s="303"/>
      <c r="S747" s="303"/>
      <c r="T747" s="303"/>
      <c r="U747" s="303"/>
      <c r="V747" s="303"/>
      <c r="W747" s="303"/>
      <c r="X747" s="303"/>
      <c r="Y747" s="303"/>
    </row>
    <row r="748" spans="1:25" ht="12.75">
      <c r="A748" s="303"/>
      <c r="B748" s="303"/>
      <c r="C748" s="303"/>
      <c r="D748" s="303"/>
      <c r="E748" s="303"/>
      <c r="F748" s="304"/>
      <c r="G748" s="303"/>
      <c r="H748" s="303"/>
      <c r="I748" s="303"/>
      <c r="J748" s="303"/>
      <c r="K748" s="303"/>
      <c r="L748" s="303"/>
      <c r="M748" s="303"/>
      <c r="N748" s="303"/>
      <c r="O748" s="303"/>
      <c r="P748" s="305"/>
      <c r="Q748" s="305"/>
      <c r="R748" s="303"/>
      <c r="S748" s="303"/>
      <c r="T748" s="303"/>
      <c r="U748" s="303"/>
      <c r="V748" s="303"/>
      <c r="W748" s="303"/>
      <c r="X748" s="303"/>
      <c r="Y748" s="303"/>
    </row>
    <row r="749" spans="1:25" ht="12.75">
      <c r="A749" s="303"/>
      <c r="B749" s="303"/>
      <c r="C749" s="303"/>
      <c r="D749" s="303"/>
      <c r="E749" s="303"/>
      <c r="F749" s="304"/>
      <c r="G749" s="303"/>
      <c r="H749" s="303"/>
      <c r="I749" s="303"/>
      <c r="J749" s="303"/>
      <c r="K749" s="303"/>
      <c r="L749" s="303"/>
      <c r="M749" s="303"/>
      <c r="N749" s="303"/>
      <c r="O749" s="303"/>
      <c r="P749" s="305"/>
      <c r="Q749" s="305"/>
      <c r="R749" s="303"/>
      <c r="S749" s="303"/>
      <c r="T749" s="303"/>
      <c r="U749" s="303"/>
      <c r="V749" s="303"/>
      <c r="W749" s="303"/>
      <c r="X749" s="303"/>
      <c r="Y749" s="303"/>
    </row>
    <row r="750" spans="1:25" ht="12.75">
      <c r="A750" s="303"/>
      <c r="B750" s="303"/>
      <c r="C750" s="303"/>
      <c r="D750" s="303"/>
      <c r="E750" s="303"/>
      <c r="F750" s="304"/>
      <c r="G750" s="303"/>
      <c r="H750" s="303"/>
      <c r="I750" s="303"/>
      <c r="J750" s="303"/>
      <c r="K750" s="303"/>
      <c r="L750" s="303"/>
      <c r="M750" s="303"/>
      <c r="N750" s="303"/>
      <c r="O750" s="303"/>
      <c r="P750" s="305"/>
      <c r="Q750" s="305"/>
      <c r="R750" s="303"/>
      <c r="S750" s="303"/>
      <c r="T750" s="303"/>
      <c r="U750" s="303"/>
      <c r="V750" s="303"/>
      <c r="W750" s="303"/>
      <c r="X750" s="303"/>
      <c r="Y750" s="303"/>
    </row>
    <row r="751" spans="1:25" ht="12.75">
      <c r="A751" s="303"/>
      <c r="B751" s="303"/>
      <c r="C751" s="303"/>
      <c r="D751" s="303"/>
      <c r="E751" s="303"/>
      <c r="F751" s="304"/>
      <c r="G751" s="303"/>
      <c r="H751" s="303"/>
      <c r="I751" s="303"/>
      <c r="J751" s="303"/>
      <c r="K751" s="303"/>
      <c r="L751" s="303"/>
      <c r="M751" s="303"/>
      <c r="N751" s="303"/>
      <c r="O751" s="303"/>
      <c r="P751" s="305"/>
      <c r="Q751" s="305"/>
      <c r="R751" s="303"/>
      <c r="S751" s="303"/>
      <c r="T751" s="303"/>
      <c r="U751" s="303"/>
      <c r="V751" s="303"/>
      <c r="W751" s="303"/>
      <c r="X751" s="303"/>
      <c r="Y751" s="303"/>
    </row>
    <row r="752" spans="1:25" ht="12.75">
      <c r="A752" s="303"/>
      <c r="B752" s="303"/>
      <c r="C752" s="303"/>
      <c r="D752" s="303"/>
      <c r="E752" s="303"/>
      <c r="F752" s="304"/>
      <c r="G752" s="303"/>
      <c r="H752" s="303"/>
      <c r="I752" s="303"/>
      <c r="J752" s="303"/>
      <c r="K752" s="303"/>
      <c r="L752" s="303"/>
      <c r="M752" s="303"/>
      <c r="N752" s="303"/>
      <c r="O752" s="303"/>
      <c r="P752" s="305"/>
      <c r="Q752" s="305"/>
      <c r="R752" s="303"/>
      <c r="S752" s="303"/>
      <c r="T752" s="303"/>
      <c r="U752" s="303"/>
      <c r="V752" s="303"/>
      <c r="W752" s="303"/>
      <c r="X752" s="303"/>
      <c r="Y752" s="303"/>
    </row>
    <row r="753" spans="1:25" ht="12.75">
      <c r="A753" s="303"/>
      <c r="B753" s="303"/>
      <c r="C753" s="303"/>
      <c r="D753" s="303"/>
      <c r="E753" s="303"/>
      <c r="F753" s="304"/>
      <c r="G753" s="303"/>
      <c r="H753" s="303"/>
      <c r="I753" s="303"/>
      <c r="J753" s="303"/>
      <c r="K753" s="303"/>
      <c r="L753" s="303"/>
      <c r="M753" s="303"/>
      <c r="N753" s="303"/>
      <c r="O753" s="303"/>
      <c r="P753" s="305"/>
      <c r="Q753" s="305"/>
      <c r="R753" s="303"/>
      <c r="S753" s="303"/>
      <c r="T753" s="303"/>
      <c r="U753" s="303"/>
      <c r="V753" s="303"/>
      <c r="W753" s="303"/>
      <c r="X753" s="303"/>
      <c r="Y753" s="303"/>
    </row>
    <row r="754" spans="1:25" ht="12.75">
      <c r="A754" s="303"/>
      <c r="B754" s="303"/>
      <c r="C754" s="303"/>
      <c r="D754" s="303"/>
      <c r="E754" s="303"/>
      <c r="F754" s="304"/>
      <c r="G754" s="303"/>
      <c r="H754" s="303"/>
      <c r="I754" s="303"/>
      <c r="J754" s="303"/>
      <c r="K754" s="303"/>
      <c r="L754" s="303"/>
      <c r="M754" s="303"/>
      <c r="N754" s="303"/>
      <c r="O754" s="303"/>
      <c r="P754" s="305"/>
      <c r="Q754" s="305"/>
      <c r="R754" s="303"/>
      <c r="S754" s="303"/>
      <c r="T754" s="303"/>
      <c r="U754" s="303"/>
      <c r="V754" s="303"/>
      <c r="W754" s="303"/>
      <c r="X754" s="303"/>
      <c r="Y754" s="303"/>
    </row>
    <row r="755" spans="1:25" ht="12.75">
      <c r="A755" s="303"/>
      <c r="B755" s="303"/>
      <c r="C755" s="303"/>
      <c r="D755" s="303"/>
      <c r="E755" s="303"/>
      <c r="F755" s="304"/>
      <c r="G755" s="303"/>
      <c r="H755" s="303"/>
      <c r="I755" s="303"/>
      <c r="J755" s="303"/>
      <c r="K755" s="303"/>
      <c r="L755" s="303"/>
      <c r="M755" s="303"/>
      <c r="N755" s="303"/>
      <c r="O755" s="303"/>
      <c r="P755" s="305"/>
      <c r="Q755" s="305"/>
      <c r="R755" s="303"/>
      <c r="S755" s="303"/>
      <c r="T755" s="303"/>
      <c r="U755" s="303"/>
      <c r="V755" s="303"/>
      <c r="W755" s="303"/>
      <c r="X755" s="303"/>
      <c r="Y755" s="303"/>
    </row>
    <row r="756" spans="1:25" ht="12.75">
      <c r="A756" s="303"/>
      <c r="B756" s="303"/>
      <c r="C756" s="303"/>
      <c r="D756" s="303"/>
      <c r="E756" s="303"/>
      <c r="F756" s="304"/>
      <c r="G756" s="303"/>
      <c r="H756" s="303"/>
      <c r="I756" s="303"/>
      <c r="J756" s="303"/>
      <c r="K756" s="303"/>
      <c r="L756" s="303"/>
      <c r="M756" s="303"/>
      <c r="N756" s="303"/>
      <c r="O756" s="303"/>
      <c r="P756" s="305"/>
      <c r="Q756" s="305"/>
      <c r="R756" s="303"/>
      <c r="S756" s="303"/>
      <c r="T756" s="303"/>
      <c r="U756" s="303"/>
      <c r="V756" s="303"/>
      <c r="W756" s="303"/>
      <c r="X756" s="303"/>
      <c r="Y756" s="303"/>
    </row>
    <row r="757" spans="1:25" ht="12.75">
      <c r="A757" s="303"/>
      <c r="B757" s="303"/>
      <c r="C757" s="303"/>
      <c r="D757" s="303"/>
      <c r="E757" s="303"/>
      <c r="F757" s="304"/>
      <c r="G757" s="303"/>
      <c r="H757" s="303"/>
      <c r="I757" s="303"/>
      <c r="J757" s="303"/>
      <c r="K757" s="303"/>
      <c r="L757" s="303"/>
      <c r="M757" s="303"/>
      <c r="N757" s="303"/>
      <c r="O757" s="303"/>
      <c r="P757" s="305"/>
      <c r="Q757" s="305"/>
      <c r="R757" s="303"/>
      <c r="S757" s="303"/>
      <c r="T757" s="303"/>
      <c r="U757" s="303"/>
      <c r="V757" s="303"/>
      <c r="W757" s="303"/>
      <c r="X757" s="303"/>
      <c r="Y757" s="303"/>
    </row>
    <row r="758" spans="1:25" ht="12.75">
      <c r="A758" s="303"/>
      <c r="B758" s="303"/>
      <c r="C758" s="303"/>
      <c r="D758" s="303"/>
      <c r="E758" s="303"/>
      <c r="F758" s="304"/>
      <c r="G758" s="303"/>
      <c r="H758" s="303"/>
      <c r="I758" s="303"/>
      <c r="J758" s="303"/>
      <c r="K758" s="303"/>
      <c r="L758" s="303"/>
      <c r="M758" s="303"/>
      <c r="N758" s="303"/>
      <c r="O758" s="303"/>
      <c r="P758" s="305"/>
      <c r="Q758" s="305"/>
      <c r="R758" s="303"/>
      <c r="S758" s="303"/>
      <c r="T758" s="303"/>
      <c r="U758" s="303"/>
      <c r="V758" s="303"/>
      <c r="W758" s="303"/>
      <c r="X758" s="303"/>
      <c r="Y758" s="303"/>
    </row>
    <row r="759" spans="1:25" ht="12.75">
      <c r="A759" s="303"/>
      <c r="B759" s="303"/>
      <c r="C759" s="303"/>
      <c r="D759" s="303"/>
      <c r="E759" s="303"/>
      <c r="F759" s="304"/>
      <c r="G759" s="303"/>
      <c r="H759" s="303"/>
      <c r="I759" s="303"/>
      <c r="J759" s="303"/>
      <c r="K759" s="303"/>
      <c r="L759" s="303"/>
      <c r="M759" s="303"/>
      <c r="N759" s="303"/>
      <c r="O759" s="303"/>
      <c r="P759" s="305"/>
      <c r="Q759" s="305"/>
      <c r="R759" s="303"/>
      <c r="S759" s="303"/>
      <c r="T759" s="303"/>
      <c r="U759" s="303"/>
      <c r="V759" s="303"/>
      <c r="W759" s="303"/>
      <c r="X759" s="303"/>
      <c r="Y759" s="303"/>
    </row>
    <row r="760" spans="1:25" ht="12.75">
      <c r="A760" s="303"/>
      <c r="B760" s="303"/>
      <c r="C760" s="303"/>
      <c r="D760" s="303"/>
      <c r="E760" s="303"/>
      <c r="F760" s="304"/>
      <c r="G760" s="303"/>
      <c r="H760" s="303"/>
      <c r="I760" s="303"/>
      <c r="J760" s="303"/>
      <c r="K760" s="303"/>
      <c r="L760" s="303"/>
      <c r="M760" s="303"/>
      <c r="N760" s="303"/>
      <c r="O760" s="303"/>
      <c r="P760" s="305"/>
      <c r="Q760" s="305"/>
      <c r="R760" s="303"/>
      <c r="S760" s="303"/>
      <c r="T760" s="303"/>
      <c r="U760" s="303"/>
      <c r="V760" s="303"/>
      <c r="W760" s="303"/>
      <c r="X760" s="303"/>
      <c r="Y760" s="303"/>
    </row>
    <row r="761" spans="1:25" ht="12.75">
      <c r="A761" s="303"/>
      <c r="B761" s="303"/>
      <c r="C761" s="303"/>
      <c r="D761" s="303"/>
      <c r="E761" s="303"/>
      <c r="F761" s="304"/>
      <c r="G761" s="303"/>
      <c r="H761" s="303"/>
      <c r="I761" s="303"/>
      <c r="J761" s="303"/>
      <c r="K761" s="303"/>
      <c r="L761" s="303"/>
      <c r="M761" s="303"/>
      <c r="N761" s="303"/>
      <c r="O761" s="303"/>
      <c r="P761" s="305"/>
      <c r="Q761" s="305"/>
      <c r="R761" s="303"/>
      <c r="S761" s="303"/>
      <c r="T761" s="303"/>
      <c r="U761" s="303"/>
      <c r="V761" s="303"/>
      <c r="W761" s="303"/>
      <c r="X761" s="303"/>
      <c r="Y761" s="303"/>
    </row>
    <row r="762" spans="1:25" ht="12.75">
      <c r="A762" s="303"/>
      <c r="B762" s="303"/>
      <c r="C762" s="303"/>
      <c r="D762" s="303"/>
      <c r="E762" s="303"/>
      <c r="F762" s="304"/>
      <c r="G762" s="303"/>
      <c r="H762" s="303"/>
      <c r="I762" s="303"/>
      <c r="J762" s="303"/>
      <c r="K762" s="303"/>
      <c r="L762" s="303"/>
      <c r="M762" s="303"/>
      <c r="N762" s="303"/>
      <c r="O762" s="303"/>
      <c r="P762" s="305"/>
      <c r="Q762" s="305"/>
      <c r="R762" s="303"/>
      <c r="S762" s="303"/>
      <c r="T762" s="303"/>
      <c r="U762" s="303"/>
      <c r="V762" s="303"/>
      <c r="W762" s="303"/>
      <c r="X762" s="303"/>
      <c r="Y762" s="303"/>
    </row>
    <row r="763" spans="1:25" ht="12.75">
      <c r="A763" s="303"/>
      <c r="B763" s="303"/>
      <c r="C763" s="303"/>
      <c r="D763" s="303"/>
      <c r="E763" s="303"/>
      <c r="F763" s="304"/>
      <c r="G763" s="303"/>
      <c r="H763" s="303"/>
      <c r="I763" s="303"/>
      <c r="J763" s="303"/>
      <c r="K763" s="303"/>
      <c r="L763" s="303"/>
      <c r="M763" s="303"/>
      <c r="N763" s="303"/>
      <c r="O763" s="303"/>
      <c r="P763" s="305"/>
      <c r="Q763" s="305"/>
      <c r="R763" s="303"/>
      <c r="S763" s="303"/>
      <c r="T763" s="303"/>
      <c r="U763" s="303"/>
      <c r="V763" s="303"/>
      <c r="W763" s="303"/>
      <c r="X763" s="303"/>
      <c r="Y763" s="303"/>
    </row>
    <row r="764" spans="1:25" ht="12.75">
      <c r="A764" s="303"/>
      <c r="B764" s="303"/>
      <c r="C764" s="303"/>
      <c r="D764" s="303"/>
      <c r="E764" s="303"/>
      <c r="F764" s="304"/>
      <c r="G764" s="303"/>
      <c r="H764" s="303"/>
      <c r="I764" s="303"/>
      <c r="J764" s="303"/>
      <c r="K764" s="303"/>
      <c r="L764" s="303"/>
      <c r="M764" s="303"/>
      <c r="N764" s="303"/>
      <c r="O764" s="303"/>
      <c r="P764" s="305"/>
      <c r="Q764" s="305"/>
      <c r="R764" s="303"/>
      <c r="S764" s="303"/>
      <c r="T764" s="303"/>
      <c r="U764" s="303"/>
      <c r="V764" s="303"/>
      <c r="W764" s="303"/>
      <c r="X764" s="303"/>
      <c r="Y764" s="303"/>
    </row>
    <row r="765" spans="1:25" ht="12.75">
      <c r="A765" s="303"/>
      <c r="B765" s="303"/>
      <c r="C765" s="303"/>
      <c r="D765" s="303"/>
      <c r="E765" s="303"/>
      <c r="F765" s="304"/>
      <c r="G765" s="303"/>
      <c r="H765" s="303"/>
      <c r="I765" s="303"/>
      <c r="J765" s="303"/>
      <c r="K765" s="303"/>
      <c r="L765" s="303"/>
      <c r="M765" s="303"/>
      <c r="N765" s="303"/>
      <c r="O765" s="303"/>
      <c r="P765" s="305"/>
      <c r="Q765" s="305"/>
      <c r="R765" s="303"/>
      <c r="S765" s="303"/>
      <c r="T765" s="303"/>
      <c r="U765" s="303"/>
      <c r="V765" s="303"/>
      <c r="W765" s="303"/>
      <c r="X765" s="303"/>
      <c r="Y765" s="303"/>
    </row>
    <row r="766" spans="1:25" ht="12.75">
      <c r="A766" s="303"/>
      <c r="B766" s="303"/>
      <c r="C766" s="303"/>
      <c r="D766" s="303"/>
      <c r="E766" s="303"/>
      <c r="F766" s="304"/>
      <c r="G766" s="303"/>
      <c r="H766" s="303"/>
      <c r="I766" s="303"/>
      <c r="J766" s="303"/>
      <c r="K766" s="303"/>
      <c r="L766" s="303"/>
      <c r="M766" s="303"/>
      <c r="N766" s="303"/>
      <c r="O766" s="303"/>
      <c r="P766" s="305"/>
      <c r="Q766" s="305"/>
      <c r="R766" s="303"/>
      <c r="S766" s="303"/>
      <c r="T766" s="303"/>
      <c r="U766" s="303"/>
      <c r="V766" s="303"/>
      <c r="W766" s="303"/>
      <c r="X766" s="303"/>
      <c r="Y766" s="303"/>
    </row>
    <row r="767" spans="1:25" ht="12.75">
      <c r="A767" s="303"/>
      <c r="B767" s="303"/>
      <c r="C767" s="303"/>
      <c r="D767" s="303"/>
      <c r="E767" s="303"/>
      <c r="F767" s="304"/>
      <c r="G767" s="303"/>
      <c r="H767" s="303"/>
      <c r="I767" s="303"/>
      <c r="J767" s="303"/>
      <c r="K767" s="303"/>
      <c r="L767" s="303"/>
      <c r="M767" s="303"/>
      <c r="N767" s="303"/>
      <c r="O767" s="303"/>
      <c r="P767" s="305"/>
      <c r="Q767" s="305"/>
      <c r="R767" s="303"/>
      <c r="S767" s="303"/>
      <c r="T767" s="303"/>
      <c r="U767" s="303"/>
      <c r="V767" s="303"/>
      <c r="W767" s="303"/>
      <c r="X767" s="303"/>
      <c r="Y767" s="303"/>
    </row>
    <row r="768" spans="1:25" ht="12.75">
      <c r="A768" s="303"/>
      <c r="B768" s="303"/>
      <c r="C768" s="303"/>
      <c r="D768" s="303"/>
      <c r="E768" s="303"/>
      <c r="F768" s="304"/>
      <c r="G768" s="303"/>
      <c r="H768" s="303"/>
      <c r="I768" s="303"/>
      <c r="J768" s="303"/>
      <c r="K768" s="303"/>
      <c r="L768" s="303"/>
      <c r="M768" s="303"/>
      <c r="N768" s="303"/>
      <c r="O768" s="303"/>
      <c r="P768" s="305"/>
      <c r="Q768" s="305"/>
      <c r="R768" s="303"/>
      <c r="S768" s="303"/>
      <c r="T768" s="303"/>
      <c r="U768" s="303"/>
      <c r="V768" s="303"/>
      <c r="W768" s="303"/>
      <c r="X768" s="303"/>
      <c r="Y768" s="303"/>
    </row>
    <row r="769" spans="1:25" ht="12.75">
      <c r="A769" s="303"/>
      <c r="B769" s="303"/>
      <c r="C769" s="303"/>
      <c r="D769" s="303"/>
      <c r="E769" s="303"/>
      <c r="F769" s="304"/>
      <c r="G769" s="303"/>
      <c r="H769" s="303"/>
      <c r="I769" s="303"/>
      <c r="J769" s="303"/>
      <c r="K769" s="303"/>
      <c r="L769" s="303"/>
      <c r="M769" s="303"/>
      <c r="N769" s="303"/>
      <c r="O769" s="303"/>
      <c r="P769" s="305"/>
      <c r="Q769" s="305"/>
      <c r="R769" s="303"/>
      <c r="S769" s="303"/>
      <c r="T769" s="303"/>
      <c r="U769" s="303"/>
      <c r="V769" s="303"/>
      <c r="W769" s="303"/>
      <c r="X769" s="303"/>
      <c r="Y769" s="303"/>
    </row>
    <row r="770" spans="1:25" ht="12.75">
      <c r="A770" s="303"/>
      <c r="B770" s="303"/>
      <c r="C770" s="303"/>
      <c r="D770" s="303"/>
      <c r="E770" s="303"/>
      <c r="F770" s="304"/>
      <c r="G770" s="303"/>
      <c r="H770" s="303"/>
      <c r="I770" s="303"/>
      <c r="J770" s="303"/>
      <c r="K770" s="303"/>
      <c r="L770" s="303"/>
      <c r="M770" s="303"/>
      <c r="N770" s="303"/>
      <c r="O770" s="303"/>
      <c r="P770" s="305"/>
      <c r="Q770" s="305"/>
      <c r="R770" s="303"/>
      <c r="S770" s="303"/>
      <c r="T770" s="303"/>
      <c r="U770" s="303"/>
      <c r="V770" s="303"/>
      <c r="W770" s="303"/>
      <c r="X770" s="303"/>
      <c r="Y770" s="303"/>
    </row>
    <row r="771" spans="1:25" ht="12.75">
      <c r="A771" s="303"/>
      <c r="B771" s="303"/>
      <c r="C771" s="303"/>
      <c r="D771" s="303"/>
      <c r="E771" s="303"/>
      <c r="F771" s="304"/>
      <c r="G771" s="303"/>
      <c r="H771" s="303"/>
      <c r="I771" s="303"/>
      <c r="J771" s="303"/>
      <c r="K771" s="303"/>
      <c r="L771" s="303"/>
      <c r="M771" s="303"/>
      <c r="N771" s="303"/>
      <c r="O771" s="303"/>
      <c r="P771" s="305"/>
      <c r="Q771" s="305"/>
      <c r="R771" s="303"/>
      <c r="S771" s="303"/>
      <c r="T771" s="303"/>
      <c r="U771" s="303"/>
      <c r="V771" s="303"/>
      <c r="W771" s="303"/>
      <c r="X771" s="303"/>
      <c r="Y771" s="303"/>
    </row>
    <row r="772" spans="1:25" ht="12.75">
      <c r="A772" s="303"/>
      <c r="B772" s="303"/>
      <c r="C772" s="303"/>
      <c r="D772" s="303"/>
      <c r="E772" s="303"/>
      <c r="F772" s="304"/>
      <c r="G772" s="303"/>
      <c r="H772" s="303"/>
      <c r="I772" s="303"/>
      <c r="J772" s="303"/>
      <c r="K772" s="303"/>
      <c r="L772" s="303"/>
      <c r="M772" s="303"/>
      <c r="N772" s="303"/>
      <c r="O772" s="303"/>
      <c r="P772" s="305"/>
      <c r="Q772" s="305"/>
      <c r="R772" s="303"/>
      <c r="S772" s="303"/>
      <c r="T772" s="303"/>
      <c r="U772" s="303"/>
      <c r="V772" s="303"/>
      <c r="W772" s="303"/>
      <c r="X772" s="303"/>
      <c r="Y772" s="303"/>
    </row>
    <row r="773" spans="1:25" ht="12.75">
      <c r="A773" s="303"/>
      <c r="B773" s="303"/>
      <c r="C773" s="303"/>
      <c r="D773" s="303"/>
      <c r="E773" s="303"/>
      <c r="F773" s="304"/>
      <c r="G773" s="303"/>
      <c r="H773" s="303"/>
      <c r="I773" s="303"/>
      <c r="J773" s="303"/>
      <c r="K773" s="303"/>
      <c r="L773" s="303"/>
      <c r="M773" s="303"/>
      <c r="N773" s="303"/>
      <c r="O773" s="303"/>
      <c r="P773" s="305"/>
      <c r="Q773" s="305"/>
      <c r="R773" s="303"/>
      <c r="S773" s="303"/>
      <c r="T773" s="303"/>
      <c r="U773" s="303"/>
      <c r="V773" s="303"/>
      <c r="W773" s="303"/>
      <c r="X773" s="303"/>
      <c r="Y773" s="303"/>
    </row>
    <row r="774" spans="1:25" ht="12.75">
      <c r="A774" s="303"/>
      <c r="B774" s="303"/>
      <c r="C774" s="303"/>
      <c r="D774" s="303"/>
      <c r="E774" s="303"/>
      <c r="F774" s="304"/>
      <c r="G774" s="303"/>
      <c r="H774" s="303"/>
      <c r="I774" s="303"/>
      <c r="J774" s="303"/>
      <c r="K774" s="303"/>
      <c r="L774" s="303"/>
      <c r="M774" s="303"/>
      <c r="N774" s="303"/>
      <c r="O774" s="303"/>
      <c r="P774" s="305"/>
      <c r="Q774" s="305"/>
      <c r="R774" s="303"/>
      <c r="S774" s="303"/>
      <c r="T774" s="303"/>
      <c r="U774" s="303"/>
      <c r="V774" s="303"/>
      <c r="W774" s="303"/>
      <c r="X774" s="303"/>
      <c r="Y774" s="303"/>
    </row>
    <row r="775" spans="1:25" ht="12.75">
      <c r="A775" s="303"/>
      <c r="B775" s="303"/>
      <c r="C775" s="303"/>
      <c r="D775" s="303"/>
      <c r="E775" s="303"/>
      <c r="F775" s="304"/>
      <c r="G775" s="303"/>
      <c r="H775" s="303"/>
      <c r="I775" s="303"/>
      <c r="J775" s="303"/>
      <c r="K775" s="303"/>
      <c r="L775" s="303"/>
      <c r="M775" s="303"/>
      <c r="N775" s="303"/>
      <c r="O775" s="303"/>
      <c r="P775" s="305"/>
      <c r="Q775" s="305"/>
      <c r="R775" s="303"/>
      <c r="S775" s="303"/>
      <c r="T775" s="303"/>
      <c r="U775" s="303"/>
      <c r="V775" s="303"/>
      <c r="W775" s="303"/>
      <c r="X775" s="303"/>
      <c r="Y775" s="303"/>
    </row>
    <row r="776" spans="1:25" ht="12.75">
      <c r="A776" s="303"/>
      <c r="B776" s="303"/>
      <c r="C776" s="303"/>
      <c r="D776" s="303"/>
      <c r="E776" s="303"/>
      <c r="F776" s="304"/>
      <c r="G776" s="303"/>
      <c r="H776" s="303"/>
      <c r="I776" s="303"/>
      <c r="J776" s="303"/>
      <c r="K776" s="303"/>
      <c r="L776" s="303"/>
      <c r="M776" s="303"/>
      <c r="N776" s="303"/>
      <c r="O776" s="303"/>
      <c r="P776" s="305"/>
      <c r="Q776" s="305"/>
      <c r="R776" s="303"/>
      <c r="S776" s="303"/>
      <c r="T776" s="303"/>
      <c r="U776" s="303"/>
      <c r="V776" s="303"/>
      <c r="W776" s="303"/>
      <c r="X776" s="303"/>
      <c r="Y776" s="303"/>
    </row>
    <row r="777" spans="1:25" ht="12.75">
      <c r="A777" s="303"/>
      <c r="B777" s="303"/>
      <c r="C777" s="303"/>
      <c r="D777" s="303"/>
      <c r="E777" s="303"/>
      <c r="F777" s="304"/>
      <c r="G777" s="303"/>
      <c r="H777" s="303"/>
      <c r="I777" s="303"/>
      <c r="J777" s="303"/>
      <c r="K777" s="303"/>
      <c r="L777" s="303"/>
      <c r="M777" s="303"/>
      <c r="N777" s="303"/>
      <c r="O777" s="303"/>
      <c r="P777" s="305"/>
      <c r="Q777" s="305"/>
      <c r="R777" s="303"/>
      <c r="S777" s="303"/>
      <c r="T777" s="303"/>
      <c r="U777" s="303"/>
      <c r="V777" s="303"/>
      <c r="W777" s="303"/>
      <c r="X777" s="303"/>
      <c r="Y777" s="303"/>
    </row>
    <row r="778" spans="1:25" ht="12.75">
      <c r="A778" s="303"/>
      <c r="B778" s="303"/>
      <c r="C778" s="303"/>
      <c r="D778" s="303"/>
      <c r="E778" s="303"/>
      <c r="F778" s="304"/>
      <c r="G778" s="303"/>
      <c r="H778" s="303"/>
      <c r="I778" s="303"/>
      <c r="J778" s="303"/>
      <c r="K778" s="303"/>
      <c r="L778" s="303"/>
      <c r="M778" s="303"/>
      <c r="N778" s="303"/>
      <c r="O778" s="303"/>
      <c r="P778" s="305"/>
      <c r="Q778" s="305"/>
      <c r="R778" s="303"/>
      <c r="S778" s="303"/>
      <c r="T778" s="303"/>
      <c r="U778" s="303"/>
      <c r="V778" s="303"/>
      <c r="W778" s="303"/>
      <c r="X778" s="303"/>
      <c r="Y778" s="303"/>
    </row>
    <row r="779" spans="1:25" ht="12.75">
      <c r="A779" s="303"/>
      <c r="B779" s="303"/>
      <c r="C779" s="303"/>
      <c r="D779" s="303"/>
      <c r="E779" s="303"/>
      <c r="F779" s="304"/>
      <c r="G779" s="303"/>
      <c r="H779" s="303"/>
      <c r="I779" s="303"/>
      <c r="J779" s="303"/>
      <c r="K779" s="303"/>
      <c r="L779" s="303"/>
      <c r="M779" s="303"/>
      <c r="N779" s="303"/>
      <c r="O779" s="303"/>
      <c r="P779" s="305"/>
      <c r="Q779" s="305"/>
      <c r="R779" s="303"/>
      <c r="S779" s="303"/>
      <c r="T779" s="303"/>
      <c r="U779" s="303"/>
      <c r="V779" s="303"/>
      <c r="W779" s="303"/>
      <c r="X779" s="303"/>
      <c r="Y779" s="303"/>
    </row>
    <row r="780" spans="1:25" ht="12.75">
      <c r="A780" s="303"/>
      <c r="B780" s="303"/>
      <c r="C780" s="303"/>
      <c r="D780" s="303"/>
      <c r="E780" s="303"/>
      <c r="F780" s="304"/>
      <c r="G780" s="303"/>
      <c r="H780" s="303"/>
      <c r="I780" s="303"/>
      <c r="J780" s="303"/>
      <c r="K780" s="303"/>
      <c r="L780" s="303"/>
      <c r="M780" s="303"/>
      <c r="N780" s="303"/>
      <c r="O780" s="303"/>
      <c r="P780" s="305"/>
      <c r="Q780" s="305"/>
      <c r="R780" s="303"/>
      <c r="S780" s="303"/>
      <c r="T780" s="303"/>
      <c r="U780" s="303"/>
      <c r="V780" s="303"/>
      <c r="W780" s="303"/>
      <c r="X780" s="303"/>
      <c r="Y780" s="303"/>
    </row>
    <row r="781" spans="1:25" ht="12.75">
      <c r="A781" s="303"/>
      <c r="B781" s="303"/>
      <c r="C781" s="303"/>
      <c r="D781" s="303"/>
      <c r="E781" s="303"/>
      <c r="F781" s="304"/>
      <c r="G781" s="303"/>
      <c r="H781" s="303"/>
      <c r="I781" s="303"/>
      <c r="J781" s="303"/>
      <c r="K781" s="303"/>
      <c r="L781" s="303"/>
      <c r="M781" s="303"/>
      <c r="N781" s="303"/>
      <c r="O781" s="303"/>
      <c r="P781" s="305"/>
      <c r="Q781" s="305"/>
      <c r="R781" s="303"/>
      <c r="S781" s="303"/>
      <c r="T781" s="303"/>
      <c r="U781" s="303"/>
      <c r="V781" s="303"/>
      <c r="W781" s="303"/>
      <c r="X781" s="303"/>
      <c r="Y781" s="303"/>
    </row>
    <row r="782" spans="1:25" ht="12.75">
      <c r="A782" s="303"/>
      <c r="B782" s="303"/>
      <c r="C782" s="303"/>
      <c r="D782" s="303"/>
      <c r="E782" s="303"/>
      <c r="F782" s="304"/>
      <c r="G782" s="303"/>
      <c r="H782" s="303"/>
      <c r="I782" s="303"/>
      <c r="J782" s="303"/>
      <c r="K782" s="303"/>
      <c r="L782" s="303"/>
      <c r="M782" s="303"/>
      <c r="N782" s="303"/>
      <c r="O782" s="303"/>
      <c r="P782" s="305"/>
      <c r="Q782" s="305"/>
      <c r="R782" s="303"/>
      <c r="S782" s="303"/>
      <c r="T782" s="303"/>
      <c r="U782" s="303"/>
      <c r="V782" s="303"/>
      <c r="W782" s="303"/>
      <c r="X782" s="303"/>
      <c r="Y782" s="303"/>
    </row>
    <row r="783" spans="1:25" ht="12.75">
      <c r="A783" s="303"/>
      <c r="B783" s="303"/>
      <c r="C783" s="303"/>
      <c r="D783" s="303"/>
      <c r="E783" s="303"/>
      <c r="F783" s="304"/>
      <c r="G783" s="303"/>
      <c r="H783" s="303"/>
      <c r="I783" s="303"/>
      <c r="J783" s="303"/>
      <c r="K783" s="303"/>
      <c r="L783" s="303"/>
      <c r="M783" s="303"/>
      <c r="N783" s="303"/>
      <c r="O783" s="303"/>
      <c r="P783" s="305"/>
      <c r="Q783" s="305"/>
      <c r="R783" s="303"/>
      <c r="S783" s="303"/>
      <c r="T783" s="303"/>
      <c r="U783" s="303"/>
      <c r="V783" s="303"/>
      <c r="W783" s="303"/>
      <c r="X783" s="303"/>
      <c r="Y783" s="303"/>
    </row>
    <row r="784" spans="1:25" ht="12.75">
      <c r="A784" s="303"/>
      <c r="B784" s="303"/>
      <c r="C784" s="303"/>
      <c r="D784" s="303"/>
      <c r="E784" s="303"/>
      <c r="F784" s="304"/>
      <c r="G784" s="303"/>
      <c r="H784" s="303"/>
      <c r="I784" s="303"/>
      <c r="J784" s="303"/>
      <c r="K784" s="303"/>
      <c r="L784" s="303"/>
      <c r="M784" s="303"/>
      <c r="N784" s="303"/>
      <c r="O784" s="303"/>
      <c r="P784" s="305"/>
      <c r="Q784" s="305"/>
      <c r="R784" s="303"/>
      <c r="S784" s="303"/>
      <c r="T784" s="303"/>
      <c r="U784" s="303"/>
      <c r="V784" s="303"/>
      <c r="W784" s="303"/>
      <c r="X784" s="303"/>
      <c r="Y784" s="303"/>
    </row>
    <row r="785" spans="1:25" ht="12.75">
      <c r="A785" s="303"/>
      <c r="B785" s="303"/>
      <c r="C785" s="303"/>
      <c r="D785" s="303"/>
      <c r="E785" s="303"/>
      <c r="F785" s="304"/>
      <c r="G785" s="303"/>
      <c r="H785" s="303"/>
      <c r="I785" s="303"/>
      <c r="J785" s="303"/>
      <c r="K785" s="303"/>
      <c r="L785" s="303"/>
      <c r="M785" s="303"/>
      <c r="N785" s="303"/>
      <c r="O785" s="303"/>
      <c r="P785" s="305"/>
      <c r="Q785" s="305"/>
      <c r="R785" s="303"/>
      <c r="S785" s="303"/>
      <c r="T785" s="303"/>
      <c r="U785" s="303"/>
      <c r="V785" s="303"/>
      <c r="W785" s="303"/>
      <c r="X785" s="303"/>
      <c r="Y785" s="303"/>
    </row>
    <row r="786" spans="1:25" ht="12.75">
      <c r="A786" s="303"/>
      <c r="B786" s="303"/>
      <c r="C786" s="303"/>
      <c r="D786" s="303"/>
      <c r="E786" s="303"/>
      <c r="F786" s="304"/>
      <c r="G786" s="303"/>
      <c r="H786" s="303"/>
      <c r="I786" s="303"/>
      <c r="J786" s="303"/>
      <c r="K786" s="303"/>
      <c r="L786" s="303"/>
      <c r="M786" s="303"/>
      <c r="N786" s="303"/>
      <c r="O786" s="303"/>
      <c r="P786" s="305"/>
      <c r="Q786" s="305"/>
      <c r="R786" s="303"/>
      <c r="S786" s="303"/>
      <c r="T786" s="303"/>
      <c r="U786" s="303"/>
      <c r="V786" s="303"/>
      <c r="W786" s="303"/>
      <c r="X786" s="303"/>
      <c r="Y786" s="303"/>
    </row>
    <row r="787" spans="1:25" ht="12.75">
      <c r="A787" s="303"/>
      <c r="B787" s="303"/>
      <c r="C787" s="303"/>
      <c r="D787" s="303"/>
      <c r="E787" s="303"/>
      <c r="F787" s="304"/>
      <c r="G787" s="303"/>
      <c r="H787" s="303"/>
      <c r="I787" s="303"/>
      <c r="J787" s="303"/>
      <c r="K787" s="303"/>
      <c r="L787" s="303"/>
      <c r="M787" s="303"/>
      <c r="N787" s="303"/>
      <c r="O787" s="303"/>
      <c r="P787" s="305"/>
      <c r="Q787" s="305"/>
      <c r="R787" s="303"/>
      <c r="S787" s="303"/>
      <c r="T787" s="303"/>
      <c r="U787" s="303"/>
      <c r="V787" s="303"/>
      <c r="W787" s="303"/>
      <c r="X787" s="303"/>
      <c r="Y787" s="303"/>
    </row>
    <row r="788" spans="1:25" ht="12.75">
      <c r="A788" s="303"/>
      <c r="B788" s="303"/>
      <c r="C788" s="303"/>
      <c r="D788" s="303"/>
      <c r="E788" s="303"/>
      <c r="F788" s="304"/>
      <c r="G788" s="303"/>
      <c r="H788" s="303"/>
      <c r="I788" s="303"/>
      <c r="J788" s="303"/>
      <c r="K788" s="303"/>
      <c r="L788" s="303"/>
      <c r="M788" s="303"/>
      <c r="N788" s="303"/>
      <c r="O788" s="303"/>
      <c r="P788" s="305"/>
      <c r="Q788" s="305"/>
      <c r="R788" s="303"/>
      <c r="S788" s="303"/>
      <c r="T788" s="303"/>
      <c r="U788" s="303"/>
      <c r="V788" s="303"/>
      <c r="W788" s="303"/>
      <c r="X788" s="303"/>
      <c r="Y788" s="303"/>
    </row>
    <row r="789" spans="1:25" ht="12.75">
      <c r="A789" s="303"/>
      <c r="B789" s="303"/>
      <c r="C789" s="303"/>
      <c r="D789" s="303"/>
      <c r="E789" s="303"/>
      <c r="F789" s="304"/>
      <c r="G789" s="303"/>
      <c r="H789" s="303"/>
      <c r="I789" s="303"/>
      <c r="J789" s="303"/>
      <c r="K789" s="303"/>
      <c r="L789" s="303"/>
      <c r="M789" s="303"/>
      <c r="N789" s="303"/>
      <c r="O789" s="303"/>
      <c r="P789" s="305"/>
      <c r="Q789" s="305"/>
      <c r="R789" s="303"/>
      <c r="S789" s="303"/>
      <c r="T789" s="303"/>
      <c r="U789" s="303"/>
      <c r="V789" s="303"/>
      <c r="W789" s="303"/>
      <c r="X789" s="303"/>
      <c r="Y789" s="303"/>
    </row>
    <row r="790" spans="1:25" ht="12.75">
      <c r="A790" s="303"/>
      <c r="B790" s="303"/>
      <c r="C790" s="303"/>
      <c r="D790" s="303"/>
      <c r="E790" s="303"/>
      <c r="F790" s="304"/>
      <c r="G790" s="303"/>
      <c r="H790" s="303"/>
      <c r="I790" s="303"/>
      <c r="J790" s="303"/>
      <c r="K790" s="303"/>
      <c r="L790" s="303"/>
      <c r="M790" s="303"/>
      <c r="N790" s="303"/>
      <c r="O790" s="303"/>
      <c r="P790" s="305"/>
      <c r="Q790" s="305"/>
      <c r="R790" s="303"/>
      <c r="S790" s="303"/>
      <c r="T790" s="303"/>
      <c r="U790" s="303"/>
      <c r="V790" s="303"/>
      <c r="W790" s="303"/>
      <c r="X790" s="303"/>
      <c r="Y790" s="303"/>
    </row>
    <row r="791" spans="1:25" ht="12.75">
      <c r="A791" s="303"/>
      <c r="B791" s="303"/>
      <c r="C791" s="303"/>
      <c r="D791" s="303"/>
      <c r="E791" s="303"/>
      <c r="F791" s="304"/>
      <c r="G791" s="303"/>
      <c r="H791" s="303"/>
      <c r="I791" s="303"/>
      <c r="J791" s="303"/>
      <c r="K791" s="303"/>
      <c r="L791" s="303"/>
      <c r="M791" s="303"/>
      <c r="N791" s="303"/>
      <c r="O791" s="303"/>
      <c r="P791" s="305"/>
      <c r="Q791" s="305"/>
      <c r="R791" s="303"/>
      <c r="S791" s="303"/>
      <c r="T791" s="303"/>
      <c r="U791" s="303"/>
      <c r="V791" s="303"/>
      <c r="W791" s="303"/>
      <c r="X791" s="303"/>
      <c r="Y791" s="303"/>
    </row>
    <row r="792" spans="1:25" ht="12.75">
      <c r="A792" s="303"/>
      <c r="B792" s="303"/>
      <c r="C792" s="303"/>
      <c r="D792" s="303"/>
      <c r="E792" s="303"/>
      <c r="F792" s="304"/>
      <c r="G792" s="303"/>
      <c r="H792" s="303"/>
      <c r="I792" s="303"/>
      <c r="J792" s="303"/>
      <c r="K792" s="303"/>
      <c r="L792" s="303"/>
      <c r="M792" s="303"/>
      <c r="N792" s="303"/>
      <c r="O792" s="303"/>
      <c r="P792" s="305"/>
      <c r="Q792" s="305"/>
      <c r="R792" s="303"/>
      <c r="S792" s="303"/>
      <c r="T792" s="303"/>
      <c r="U792" s="303"/>
      <c r="V792" s="303"/>
      <c r="W792" s="303"/>
      <c r="X792" s="303"/>
      <c r="Y792" s="303"/>
    </row>
    <row r="793" spans="1:25" ht="12.75">
      <c r="A793" s="303"/>
      <c r="B793" s="303"/>
      <c r="C793" s="303"/>
      <c r="D793" s="303"/>
      <c r="E793" s="303"/>
      <c r="F793" s="304"/>
      <c r="G793" s="303"/>
      <c r="H793" s="303"/>
      <c r="I793" s="303"/>
      <c r="J793" s="303"/>
      <c r="K793" s="303"/>
      <c r="L793" s="303"/>
      <c r="M793" s="303"/>
      <c r="N793" s="303"/>
      <c r="O793" s="303"/>
      <c r="P793" s="305"/>
      <c r="Q793" s="305"/>
      <c r="R793" s="303"/>
      <c r="S793" s="303"/>
      <c r="T793" s="303"/>
      <c r="U793" s="303"/>
      <c r="V793" s="303"/>
      <c r="W793" s="303"/>
      <c r="X793" s="303"/>
      <c r="Y793" s="303"/>
    </row>
    <row r="794" spans="1:25" ht="12.75">
      <c r="A794" s="303"/>
      <c r="B794" s="303"/>
      <c r="C794" s="303"/>
      <c r="D794" s="303"/>
      <c r="E794" s="303"/>
      <c r="F794" s="304"/>
      <c r="G794" s="303"/>
      <c r="H794" s="303"/>
      <c r="I794" s="303"/>
      <c r="J794" s="303"/>
      <c r="K794" s="303"/>
      <c r="L794" s="303"/>
      <c r="M794" s="303"/>
      <c r="N794" s="303"/>
      <c r="O794" s="303"/>
      <c r="P794" s="305"/>
      <c r="Q794" s="305"/>
      <c r="R794" s="303"/>
      <c r="S794" s="303"/>
      <c r="T794" s="303"/>
      <c r="U794" s="303"/>
      <c r="V794" s="303"/>
      <c r="W794" s="303"/>
      <c r="X794" s="303"/>
      <c r="Y794" s="303"/>
    </row>
    <row r="795" spans="1:25" ht="12.75">
      <c r="A795" s="303"/>
      <c r="B795" s="303"/>
      <c r="C795" s="303"/>
      <c r="D795" s="303"/>
      <c r="E795" s="303"/>
      <c r="F795" s="304"/>
      <c r="G795" s="303"/>
      <c r="H795" s="303"/>
      <c r="I795" s="303"/>
      <c r="J795" s="303"/>
      <c r="K795" s="303"/>
      <c r="L795" s="303"/>
      <c r="M795" s="303"/>
      <c r="N795" s="303"/>
      <c r="O795" s="303"/>
      <c r="P795" s="305"/>
      <c r="Q795" s="305"/>
      <c r="R795" s="303"/>
      <c r="S795" s="303"/>
      <c r="T795" s="303"/>
      <c r="U795" s="303"/>
      <c r="V795" s="303"/>
      <c r="W795" s="303"/>
      <c r="X795" s="303"/>
      <c r="Y795" s="303"/>
    </row>
    <row r="796" spans="1:25" ht="12.75">
      <c r="A796" s="303"/>
      <c r="B796" s="303"/>
      <c r="C796" s="303"/>
      <c r="D796" s="303"/>
      <c r="E796" s="303"/>
      <c r="F796" s="304"/>
      <c r="G796" s="303"/>
      <c r="H796" s="303"/>
      <c r="I796" s="303"/>
      <c r="J796" s="303"/>
      <c r="K796" s="303"/>
      <c r="L796" s="303"/>
      <c r="M796" s="303"/>
      <c r="N796" s="303"/>
      <c r="O796" s="303"/>
      <c r="P796" s="305"/>
      <c r="Q796" s="305"/>
      <c r="R796" s="303"/>
      <c r="S796" s="303"/>
      <c r="T796" s="303"/>
      <c r="U796" s="303"/>
      <c r="V796" s="303"/>
      <c r="W796" s="303"/>
      <c r="X796" s="303"/>
      <c r="Y796" s="303"/>
    </row>
    <row r="797" spans="1:25" ht="12.75">
      <c r="A797" s="303"/>
      <c r="B797" s="303"/>
      <c r="C797" s="303"/>
      <c r="D797" s="303"/>
      <c r="E797" s="303"/>
      <c r="F797" s="304"/>
      <c r="G797" s="303"/>
      <c r="H797" s="303"/>
      <c r="I797" s="303"/>
      <c r="J797" s="303"/>
      <c r="K797" s="303"/>
      <c r="L797" s="303"/>
      <c r="M797" s="303"/>
      <c r="N797" s="303"/>
      <c r="O797" s="303"/>
      <c r="P797" s="305"/>
      <c r="Q797" s="305"/>
      <c r="R797" s="303"/>
      <c r="S797" s="303"/>
      <c r="T797" s="303"/>
      <c r="U797" s="303"/>
      <c r="V797" s="303"/>
      <c r="W797" s="303"/>
      <c r="X797" s="303"/>
      <c r="Y797" s="303"/>
    </row>
    <row r="798" spans="1:25" ht="12.75">
      <c r="A798" s="303"/>
      <c r="B798" s="303"/>
      <c r="C798" s="303"/>
      <c r="D798" s="303"/>
      <c r="E798" s="303"/>
      <c r="F798" s="304"/>
      <c r="G798" s="303"/>
      <c r="H798" s="303"/>
      <c r="I798" s="303"/>
      <c r="J798" s="303"/>
      <c r="K798" s="303"/>
      <c r="L798" s="303"/>
      <c r="M798" s="303"/>
      <c r="N798" s="303"/>
      <c r="O798" s="303"/>
      <c r="P798" s="305"/>
      <c r="Q798" s="305"/>
      <c r="R798" s="303"/>
      <c r="S798" s="303"/>
      <c r="T798" s="303"/>
      <c r="U798" s="303"/>
      <c r="V798" s="303"/>
      <c r="W798" s="303"/>
      <c r="X798" s="303"/>
      <c r="Y798" s="303"/>
    </row>
    <row r="799" spans="1:25" ht="12.75">
      <c r="A799" s="303"/>
      <c r="B799" s="303"/>
      <c r="C799" s="303"/>
      <c r="D799" s="303"/>
      <c r="E799" s="303"/>
      <c r="F799" s="304"/>
      <c r="G799" s="303"/>
      <c r="H799" s="303"/>
      <c r="I799" s="303"/>
      <c r="J799" s="303"/>
      <c r="K799" s="303"/>
      <c r="L799" s="303"/>
      <c r="M799" s="303"/>
      <c r="N799" s="303"/>
      <c r="O799" s="303"/>
      <c r="P799" s="305"/>
      <c r="Q799" s="305"/>
      <c r="R799" s="303"/>
      <c r="S799" s="303"/>
      <c r="T799" s="303"/>
      <c r="U799" s="303"/>
      <c r="V799" s="303"/>
      <c r="W799" s="303"/>
      <c r="X799" s="303"/>
      <c r="Y799" s="303"/>
    </row>
    <row r="800" spans="1:25" ht="12.75">
      <c r="A800" s="303"/>
      <c r="B800" s="303"/>
      <c r="C800" s="303"/>
      <c r="D800" s="303"/>
      <c r="E800" s="303"/>
      <c r="F800" s="304"/>
      <c r="G800" s="303"/>
      <c r="H800" s="303"/>
      <c r="I800" s="303"/>
      <c r="J800" s="303"/>
      <c r="K800" s="303"/>
      <c r="L800" s="303"/>
      <c r="M800" s="303"/>
      <c r="N800" s="303"/>
      <c r="O800" s="303"/>
      <c r="P800" s="305"/>
      <c r="Q800" s="305"/>
      <c r="R800" s="303"/>
      <c r="S800" s="303"/>
      <c r="T800" s="303"/>
      <c r="U800" s="303"/>
      <c r="V800" s="303"/>
      <c r="W800" s="303"/>
      <c r="X800" s="303"/>
      <c r="Y800" s="303"/>
    </row>
    <row r="801" spans="1:25" ht="12.75">
      <c r="A801" s="303"/>
      <c r="B801" s="303"/>
      <c r="C801" s="303"/>
      <c r="D801" s="303"/>
      <c r="E801" s="303"/>
      <c r="F801" s="304"/>
      <c r="G801" s="303"/>
      <c r="H801" s="303"/>
      <c r="I801" s="303"/>
      <c r="J801" s="303"/>
      <c r="K801" s="303"/>
      <c r="L801" s="303"/>
      <c r="M801" s="303"/>
      <c r="N801" s="303"/>
      <c r="O801" s="303"/>
      <c r="P801" s="305"/>
      <c r="Q801" s="305"/>
      <c r="R801" s="303"/>
      <c r="S801" s="303"/>
      <c r="T801" s="303"/>
      <c r="U801" s="303"/>
      <c r="V801" s="303"/>
      <c r="W801" s="303"/>
      <c r="X801" s="303"/>
      <c r="Y801" s="303"/>
    </row>
    <row r="802" spans="1:25" ht="12.75">
      <c r="A802" s="303"/>
      <c r="B802" s="303"/>
      <c r="C802" s="303"/>
      <c r="D802" s="303"/>
      <c r="E802" s="303"/>
      <c r="F802" s="304"/>
      <c r="G802" s="303"/>
      <c r="H802" s="303"/>
      <c r="I802" s="303"/>
      <c r="J802" s="303"/>
      <c r="K802" s="303"/>
      <c r="L802" s="303"/>
      <c r="M802" s="303"/>
      <c r="N802" s="303"/>
      <c r="O802" s="303"/>
      <c r="P802" s="305"/>
      <c r="Q802" s="305"/>
      <c r="R802" s="303"/>
      <c r="S802" s="303"/>
      <c r="T802" s="303"/>
      <c r="U802" s="303"/>
      <c r="V802" s="303"/>
      <c r="W802" s="303"/>
      <c r="X802" s="303"/>
      <c r="Y802" s="303"/>
    </row>
    <row r="803" spans="1:25" ht="12.75">
      <c r="A803" s="303"/>
      <c r="B803" s="303"/>
      <c r="C803" s="303"/>
      <c r="D803" s="303"/>
      <c r="E803" s="303"/>
      <c r="F803" s="304"/>
      <c r="G803" s="303"/>
      <c r="H803" s="303"/>
      <c r="I803" s="303"/>
      <c r="J803" s="303"/>
      <c r="K803" s="303"/>
      <c r="L803" s="303"/>
      <c r="M803" s="303"/>
      <c r="N803" s="303"/>
      <c r="O803" s="303"/>
      <c r="P803" s="305"/>
      <c r="Q803" s="305"/>
      <c r="R803" s="303"/>
      <c r="S803" s="303"/>
      <c r="T803" s="303"/>
      <c r="U803" s="303"/>
      <c r="V803" s="303"/>
      <c r="W803" s="303"/>
      <c r="X803" s="303"/>
      <c r="Y803" s="303"/>
    </row>
    <row r="804" spans="1:25" ht="12.75">
      <c r="A804" s="303"/>
      <c r="B804" s="303"/>
      <c r="C804" s="303"/>
      <c r="D804" s="303"/>
      <c r="E804" s="303"/>
      <c r="F804" s="304"/>
      <c r="G804" s="303"/>
      <c r="H804" s="303"/>
      <c r="I804" s="303"/>
      <c r="J804" s="303"/>
      <c r="K804" s="303"/>
      <c r="L804" s="303"/>
      <c r="M804" s="303"/>
      <c r="N804" s="303"/>
      <c r="O804" s="303"/>
      <c r="P804" s="305"/>
      <c r="Q804" s="305"/>
      <c r="R804" s="303"/>
      <c r="S804" s="303"/>
      <c r="T804" s="303"/>
      <c r="U804" s="303"/>
      <c r="V804" s="303"/>
      <c r="W804" s="303"/>
      <c r="X804" s="303"/>
      <c r="Y804" s="303"/>
    </row>
    <row r="805" spans="1:25" ht="12.75">
      <c r="A805" s="303"/>
      <c r="B805" s="303"/>
      <c r="C805" s="303"/>
      <c r="D805" s="303"/>
      <c r="E805" s="303"/>
      <c r="F805" s="304"/>
      <c r="G805" s="303"/>
      <c r="H805" s="303"/>
      <c r="I805" s="303"/>
      <c r="J805" s="303"/>
      <c r="K805" s="303"/>
      <c r="L805" s="303"/>
      <c r="M805" s="303"/>
      <c r="N805" s="303"/>
      <c r="O805" s="303"/>
      <c r="P805" s="305"/>
      <c r="Q805" s="305"/>
      <c r="R805" s="303"/>
      <c r="S805" s="303"/>
      <c r="T805" s="303"/>
      <c r="U805" s="303"/>
      <c r="V805" s="303"/>
      <c r="W805" s="303"/>
      <c r="X805" s="303"/>
      <c r="Y805" s="303"/>
    </row>
    <row r="806" spans="1:25" ht="12.75">
      <c r="A806" s="303"/>
      <c r="B806" s="303"/>
      <c r="C806" s="303"/>
      <c r="D806" s="303"/>
      <c r="E806" s="303"/>
      <c r="F806" s="304"/>
      <c r="G806" s="303"/>
      <c r="H806" s="303"/>
      <c r="I806" s="303"/>
      <c r="J806" s="303"/>
      <c r="K806" s="303"/>
      <c r="L806" s="303"/>
      <c r="M806" s="303"/>
      <c r="N806" s="303"/>
      <c r="O806" s="303"/>
      <c r="P806" s="305"/>
      <c r="Q806" s="305"/>
      <c r="R806" s="303"/>
      <c r="S806" s="303"/>
      <c r="T806" s="303"/>
      <c r="U806" s="303"/>
      <c r="V806" s="303"/>
      <c r="W806" s="303"/>
      <c r="X806" s="303"/>
      <c r="Y806" s="303"/>
    </row>
    <row r="807" spans="1:25" ht="12.75">
      <c r="A807" s="303"/>
      <c r="B807" s="303"/>
      <c r="C807" s="303"/>
      <c r="D807" s="303"/>
      <c r="E807" s="303"/>
      <c r="F807" s="304"/>
      <c r="G807" s="303"/>
      <c r="H807" s="303"/>
      <c r="I807" s="303"/>
      <c r="J807" s="303"/>
      <c r="K807" s="303"/>
      <c r="L807" s="303"/>
      <c r="M807" s="303"/>
      <c r="N807" s="303"/>
      <c r="O807" s="303"/>
      <c r="P807" s="305"/>
      <c r="Q807" s="305"/>
      <c r="R807" s="303"/>
      <c r="S807" s="303"/>
      <c r="T807" s="303"/>
      <c r="U807" s="303"/>
      <c r="V807" s="303"/>
      <c r="W807" s="303"/>
      <c r="X807" s="303"/>
      <c r="Y807" s="303"/>
    </row>
    <row r="808" spans="1:25" ht="12.75">
      <c r="A808" s="303"/>
      <c r="B808" s="303"/>
      <c r="C808" s="303"/>
      <c r="D808" s="303"/>
      <c r="E808" s="303"/>
      <c r="F808" s="304"/>
      <c r="G808" s="303"/>
      <c r="H808" s="303"/>
      <c r="I808" s="303"/>
      <c r="J808" s="303"/>
      <c r="K808" s="303"/>
      <c r="L808" s="303"/>
      <c r="M808" s="303"/>
      <c r="N808" s="303"/>
      <c r="O808" s="303"/>
      <c r="P808" s="305"/>
      <c r="Q808" s="305"/>
      <c r="R808" s="303"/>
      <c r="S808" s="303"/>
      <c r="T808" s="303"/>
      <c r="U808" s="303"/>
      <c r="V808" s="303"/>
      <c r="W808" s="303"/>
      <c r="X808" s="303"/>
      <c r="Y808" s="303"/>
    </row>
    <row r="809" spans="1:25" ht="12.75">
      <c r="A809" s="303"/>
      <c r="B809" s="303"/>
      <c r="C809" s="303"/>
      <c r="D809" s="303"/>
      <c r="E809" s="303"/>
      <c r="F809" s="304"/>
      <c r="G809" s="303"/>
      <c r="H809" s="303"/>
      <c r="I809" s="303"/>
      <c r="J809" s="303"/>
      <c r="K809" s="303"/>
      <c r="L809" s="303"/>
      <c r="M809" s="303"/>
      <c r="N809" s="303"/>
      <c r="O809" s="303"/>
      <c r="P809" s="305"/>
      <c r="Q809" s="305"/>
      <c r="R809" s="303"/>
      <c r="S809" s="303"/>
      <c r="T809" s="303"/>
      <c r="U809" s="303"/>
      <c r="V809" s="303"/>
      <c r="W809" s="303"/>
      <c r="X809" s="303"/>
      <c r="Y809" s="303"/>
    </row>
    <row r="810" spans="1:25" ht="12.75">
      <c r="A810" s="303"/>
      <c r="B810" s="303"/>
      <c r="C810" s="303"/>
      <c r="D810" s="303"/>
      <c r="E810" s="303"/>
      <c r="F810" s="304"/>
      <c r="G810" s="303"/>
      <c r="H810" s="303"/>
      <c r="I810" s="303"/>
      <c r="J810" s="303"/>
      <c r="K810" s="303"/>
      <c r="L810" s="303"/>
      <c r="M810" s="303"/>
      <c r="N810" s="303"/>
      <c r="O810" s="303"/>
      <c r="P810" s="305"/>
      <c r="Q810" s="305"/>
      <c r="R810" s="303"/>
      <c r="S810" s="303"/>
      <c r="T810" s="303"/>
      <c r="U810" s="303"/>
      <c r="V810" s="303"/>
      <c r="W810" s="303"/>
      <c r="X810" s="303"/>
      <c r="Y810" s="303"/>
    </row>
    <row r="811" spans="1:25" ht="12.75">
      <c r="A811" s="303"/>
      <c r="B811" s="303"/>
      <c r="C811" s="303"/>
      <c r="D811" s="303"/>
      <c r="E811" s="303"/>
      <c r="F811" s="304"/>
      <c r="G811" s="303"/>
      <c r="H811" s="303"/>
      <c r="I811" s="303"/>
      <c r="J811" s="303"/>
      <c r="K811" s="303"/>
      <c r="L811" s="303"/>
      <c r="M811" s="303"/>
      <c r="N811" s="303"/>
      <c r="O811" s="303"/>
      <c r="P811" s="305"/>
      <c r="Q811" s="305"/>
      <c r="R811" s="303"/>
      <c r="S811" s="303"/>
      <c r="T811" s="303"/>
      <c r="U811" s="303"/>
      <c r="V811" s="303"/>
      <c r="W811" s="303"/>
      <c r="X811" s="303"/>
      <c r="Y811" s="303"/>
    </row>
    <row r="812" spans="1:25" ht="12.75">
      <c r="A812" s="303"/>
      <c r="B812" s="303"/>
      <c r="C812" s="303"/>
      <c r="D812" s="303"/>
      <c r="E812" s="303"/>
      <c r="F812" s="304"/>
      <c r="G812" s="303"/>
      <c r="H812" s="303"/>
      <c r="I812" s="303"/>
      <c r="J812" s="303"/>
      <c r="K812" s="303"/>
      <c r="L812" s="303"/>
      <c r="M812" s="303"/>
      <c r="N812" s="303"/>
      <c r="O812" s="303"/>
      <c r="P812" s="305"/>
      <c r="Q812" s="305"/>
      <c r="R812" s="303"/>
      <c r="S812" s="303"/>
      <c r="T812" s="303"/>
      <c r="U812" s="303"/>
      <c r="V812" s="303"/>
      <c r="W812" s="303"/>
      <c r="X812" s="303"/>
      <c r="Y812" s="303"/>
    </row>
    <row r="813" spans="1:25" ht="12.75">
      <c r="A813" s="303"/>
      <c r="B813" s="303"/>
      <c r="C813" s="303"/>
      <c r="D813" s="303"/>
      <c r="E813" s="303"/>
      <c r="F813" s="304"/>
      <c r="G813" s="303"/>
      <c r="H813" s="303"/>
      <c r="I813" s="303"/>
      <c r="J813" s="303"/>
      <c r="K813" s="303"/>
      <c r="L813" s="303"/>
      <c r="M813" s="303"/>
      <c r="N813" s="303"/>
      <c r="O813" s="303"/>
      <c r="P813" s="305"/>
      <c r="Q813" s="305"/>
      <c r="R813" s="303"/>
      <c r="S813" s="303"/>
      <c r="T813" s="303"/>
      <c r="U813" s="303"/>
      <c r="V813" s="303"/>
      <c r="W813" s="303"/>
      <c r="X813" s="303"/>
      <c r="Y813" s="303"/>
    </row>
    <row r="814" spans="1:25" ht="12.75">
      <c r="A814" s="303"/>
      <c r="B814" s="303"/>
      <c r="C814" s="303"/>
      <c r="D814" s="303"/>
      <c r="E814" s="303"/>
      <c r="F814" s="304"/>
      <c r="G814" s="303"/>
      <c r="H814" s="303"/>
      <c r="I814" s="303"/>
      <c r="J814" s="303"/>
      <c r="K814" s="303"/>
      <c r="L814" s="303"/>
      <c r="M814" s="303"/>
      <c r="N814" s="303"/>
      <c r="O814" s="303"/>
      <c r="P814" s="305"/>
      <c r="Q814" s="305"/>
      <c r="R814" s="303"/>
      <c r="S814" s="303"/>
      <c r="T814" s="303"/>
      <c r="U814" s="303"/>
      <c r="V814" s="303"/>
      <c r="W814" s="303"/>
      <c r="X814" s="303"/>
      <c r="Y814" s="303"/>
    </row>
    <row r="815" spans="1:25" ht="12.75">
      <c r="A815" s="303"/>
      <c r="B815" s="303"/>
      <c r="C815" s="303"/>
      <c r="D815" s="303"/>
      <c r="E815" s="303"/>
      <c r="F815" s="304"/>
      <c r="G815" s="303"/>
      <c r="H815" s="303"/>
      <c r="I815" s="303"/>
      <c r="J815" s="303"/>
      <c r="K815" s="303"/>
      <c r="L815" s="303"/>
      <c r="M815" s="303"/>
      <c r="N815" s="303"/>
      <c r="O815" s="303"/>
      <c r="P815" s="305"/>
      <c r="Q815" s="305"/>
      <c r="R815" s="303"/>
      <c r="S815" s="303"/>
      <c r="T815" s="303"/>
      <c r="U815" s="303"/>
      <c r="V815" s="303"/>
      <c r="W815" s="303"/>
      <c r="X815" s="303"/>
      <c r="Y815" s="303"/>
    </row>
    <row r="816" spans="1:25" ht="12.75">
      <c r="A816" s="303"/>
      <c r="B816" s="303"/>
      <c r="C816" s="303"/>
      <c r="D816" s="303"/>
      <c r="E816" s="303"/>
      <c r="F816" s="304"/>
      <c r="G816" s="303"/>
      <c r="H816" s="303"/>
      <c r="I816" s="303"/>
      <c r="J816" s="303"/>
      <c r="K816" s="303"/>
      <c r="L816" s="303"/>
      <c r="M816" s="303"/>
      <c r="N816" s="303"/>
      <c r="O816" s="303"/>
      <c r="P816" s="305"/>
      <c r="Q816" s="305"/>
      <c r="R816" s="303"/>
      <c r="S816" s="303"/>
      <c r="T816" s="303"/>
      <c r="U816" s="303"/>
      <c r="V816" s="303"/>
      <c r="W816" s="303"/>
      <c r="X816" s="303"/>
      <c r="Y816" s="303"/>
    </row>
    <row r="817" spans="1:25" ht="12.75">
      <c r="A817" s="303"/>
      <c r="B817" s="303"/>
      <c r="C817" s="303"/>
      <c r="D817" s="303"/>
      <c r="E817" s="303"/>
      <c r="F817" s="304"/>
      <c r="G817" s="303"/>
      <c r="H817" s="303"/>
      <c r="I817" s="303"/>
      <c r="J817" s="303"/>
      <c r="K817" s="303"/>
      <c r="L817" s="303"/>
      <c r="M817" s="303"/>
      <c r="N817" s="303"/>
      <c r="O817" s="303"/>
      <c r="P817" s="305"/>
      <c r="Q817" s="305"/>
      <c r="R817" s="303"/>
      <c r="S817" s="303"/>
      <c r="T817" s="303"/>
      <c r="U817" s="303"/>
      <c r="V817" s="303"/>
      <c r="W817" s="303"/>
      <c r="X817" s="303"/>
      <c r="Y817" s="303"/>
    </row>
    <row r="818" spans="1:25" ht="12.75">
      <c r="A818" s="303"/>
      <c r="B818" s="303"/>
      <c r="C818" s="303"/>
      <c r="D818" s="303"/>
      <c r="E818" s="303"/>
      <c r="F818" s="304"/>
      <c r="G818" s="303"/>
      <c r="H818" s="303"/>
      <c r="I818" s="303"/>
      <c r="J818" s="303"/>
      <c r="K818" s="303"/>
      <c r="L818" s="303"/>
      <c r="M818" s="303"/>
      <c r="N818" s="303"/>
      <c r="O818" s="303"/>
      <c r="P818" s="305"/>
      <c r="Q818" s="305"/>
      <c r="R818" s="303"/>
      <c r="S818" s="303"/>
      <c r="T818" s="303"/>
      <c r="U818" s="303"/>
      <c r="V818" s="303"/>
      <c r="W818" s="303"/>
      <c r="X818" s="303"/>
      <c r="Y818" s="303"/>
    </row>
    <row r="819" spans="1:25" ht="12.75">
      <c r="A819" s="303"/>
      <c r="B819" s="303"/>
      <c r="C819" s="303"/>
      <c r="D819" s="303"/>
      <c r="E819" s="303"/>
      <c r="F819" s="304"/>
      <c r="G819" s="303"/>
      <c r="H819" s="303"/>
      <c r="I819" s="303"/>
      <c r="J819" s="303"/>
      <c r="K819" s="303"/>
      <c r="L819" s="303"/>
      <c r="M819" s="303"/>
      <c r="N819" s="303"/>
      <c r="O819" s="303"/>
      <c r="P819" s="305"/>
      <c r="Q819" s="305"/>
      <c r="R819" s="303"/>
      <c r="S819" s="303"/>
      <c r="T819" s="303"/>
      <c r="U819" s="303"/>
      <c r="V819" s="303"/>
      <c r="W819" s="303"/>
      <c r="X819" s="303"/>
      <c r="Y819" s="303"/>
    </row>
    <row r="820" spans="1:25" ht="12.75">
      <c r="A820" s="303"/>
      <c r="B820" s="303"/>
      <c r="C820" s="303"/>
      <c r="D820" s="303"/>
      <c r="E820" s="303"/>
      <c r="F820" s="304"/>
      <c r="G820" s="303"/>
      <c r="H820" s="303"/>
      <c r="I820" s="303"/>
      <c r="J820" s="303"/>
      <c r="K820" s="303"/>
      <c r="L820" s="303"/>
      <c r="M820" s="303"/>
      <c r="N820" s="303"/>
      <c r="O820" s="303"/>
      <c r="P820" s="305"/>
      <c r="Q820" s="305"/>
      <c r="R820" s="303"/>
      <c r="S820" s="303"/>
      <c r="T820" s="303"/>
      <c r="U820" s="303"/>
      <c r="V820" s="303"/>
      <c r="W820" s="303"/>
      <c r="X820" s="303"/>
      <c r="Y820" s="303"/>
    </row>
    <row r="821" spans="1:25" ht="12.75">
      <c r="A821" s="303"/>
      <c r="B821" s="303"/>
      <c r="C821" s="303"/>
      <c r="D821" s="303"/>
      <c r="E821" s="303"/>
      <c r="F821" s="304"/>
      <c r="G821" s="303"/>
      <c r="H821" s="303"/>
      <c r="I821" s="303"/>
      <c r="J821" s="303"/>
      <c r="K821" s="303"/>
      <c r="L821" s="303"/>
      <c r="M821" s="303"/>
      <c r="N821" s="303"/>
      <c r="O821" s="303"/>
      <c r="P821" s="305"/>
      <c r="Q821" s="305"/>
      <c r="R821" s="303"/>
      <c r="S821" s="303"/>
      <c r="T821" s="303"/>
      <c r="U821" s="303"/>
      <c r="V821" s="303"/>
      <c r="W821" s="303"/>
      <c r="X821" s="303"/>
      <c r="Y821" s="303"/>
    </row>
    <row r="822" spans="1:25" ht="12.75">
      <c r="A822" s="303"/>
      <c r="B822" s="303"/>
      <c r="C822" s="303"/>
      <c r="D822" s="303"/>
      <c r="E822" s="303"/>
      <c r="F822" s="304"/>
      <c r="G822" s="303"/>
      <c r="H822" s="303"/>
      <c r="I822" s="303"/>
      <c r="J822" s="303"/>
      <c r="K822" s="303"/>
      <c r="L822" s="303"/>
      <c r="M822" s="303"/>
      <c r="N822" s="303"/>
      <c r="O822" s="303"/>
      <c r="P822" s="305"/>
      <c r="Q822" s="305"/>
      <c r="R822" s="303"/>
      <c r="S822" s="303"/>
      <c r="T822" s="303"/>
      <c r="U822" s="303"/>
      <c r="V822" s="303"/>
      <c r="W822" s="303"/>
      <c r="X822" s="303"/>
      <c r="Y822" s="303"/>
    </row>
    <row r="823" spans="1:25" ht="12.75">
      <c r="A823" s="303"/>
      <c r="B823" s="303"/>
      <c r="C823" s="303"/>
      <c r="D823" s="303"/>
      <c r="E823" s="303"/>
      <c r="F823" s="304"/>
      <c r="G823" s="303"/>
      <c r="H823" s="303"/>
      <c r="I823" s="303"/>
      <c r="J823" s="303"/>
      <c r="K823" s="303"/>
      <c r="L823" s="303"/>
      <c r="M823" s="303"/>
      <c r="N823" s="303"/>
      <c r="O823" s="303"/>
      <c r="P823" s="305"/>
      <c r="Q823" s="305"/>
      <c r="R823" s="303"/>
      <c r="S823" s="303"/>
      <c r="T823" s="303"/>
      <c r="U823" s="303"/>
      <c r="V823" s="303"/>
      <c r="W823" s="303"/>
      <c r="X823" s="303"/>
      <c r="Y823" s="303"/>
    </row>
    <row r="824" spans="1:25" ht="12.75">
      <c r="A824" s="303"/>
      <c r="B824" s="303"/>
      <c r="C824" s="303"/>
      <c r="D824" s="303"/>
      <c r="E824" s="303"/>
      <c r="F824" s="304"/>
      <c r="G824" s="303"/>
      <c r="H824" s="303"/>
      <c r="I824" s="303"/>
      <c r="J824" s="303"/>
      <c r="K824" s="303"/>
      <c r="L824" s="303"/>
      <c r="M824" s="303"/>
      <c r="N824" s="303"/>
      <c r="O824" s="303"/>
      <c r="P824" s="305"/>
      <c r="Q824" s="305"/>
      <c r="R824" s="303"/>
      <c r="S824" s="303"/>
      <c r="T824" s="303"/>
      <c r="U824" s="303"/>
      <c r="V824" s="303"/>
      <c r="W824" s="303"/>
      <c r="X824" s="303"/>
      <c r="Y824" s="303"/>
    </row>
    <row r="825" spans="1:25" ht="12.75">
      <c r="A825" s="303"/>
      <c r="B825" s="303"/>
      <c r="C825" s="303"/>
      <c r="D825" s="303"/>
      <c r="E825" s="303"/>
      <c r="F825" s="304"/>
      <c r="G825" s="303"/>
      <c r="H825" s="303"/>
      <c r="I825" s="303"/>
      <c r="J825" s="303"/>
      <c r="K825" s="303"/>
      <c r="L825" s="303"/>
      <c r="M825" s="303"/>
      <c r="N825" s="303"/>
      <c r="O825" s="303"/>
      <c r="P825" s="305"/>
      <c r="Q825" s="305"/>
      <c r="R825" s="303"/>
      <c r="S825" s="303"/>
      <c r="T825" s="303"/>
      <c r="U825" s="303"/>
      <c r="V825" s="303"/>
      <c r="W825" s="303"/>
      <c r="X825" s="303"/>
      <c r="Y825" s="303"/>
    </row>
    <row r="826" spans="1:25" ht="12.75">
      <c r="A826" s="303"/>
      <c r="B826" s="303"/>
      <c r="C826" s="303"/>
      <c r="D826" s="303"/>
      <c r="E826" s="303"/>
      <c r="F826" s="304"/>
      <c r="G826" s="303"/>
      <c r="H826" s="303"/>
      <c r="I826" s="303"/>
      <c r="J826" s="303"/>
      <c r="K826" s="303"/>
      <c r="L826" s="303"/>
      <c r="M826" s="303"/>
      <c r="N826" s="303"/>
      <c r="O826" s="303"/>
      <c r="P826" s="305"/>
      <c r="Q826" s="305"/>
      <c r="R826" s="303"/>
      <c r="S826" s="303"/>
      <c r="T826" s="303"/>
      <c r="U826" s="303"/>
      <c r="V826" s="303"/>
      <c r="W826" s="303"/>
      <c r="X826" s="303"/>
      <c r="Y826" s="303"/>
    </row>
    <row r="827" spans="1:25" ht="12.75">
      <c r="A827" s="303"/>
      <c r="B827" s="303"/>
      <c r="C827" s="303"/>
      <c r="D827" s="303"/>
      <c r="E827" s="303"/>
      <c r="F827" s="304"/>
      <c r="G827" s="303"/>
      <c r="H827" s="303"/>
      <c r="I827" s="303"/>
      <c r="J827" s="303"/>
      <c r="K827" s="303"/>
      <c r="L827" s="303"/>
      <c r="M827" s="303"/>
      <c r="N827" s="303"/>
      <c r="O827" s="303"/>
      <c r="P827" s="305"/>
      <c r="Q827" s="305"/>
      <c r="R827" s="303"/>
      <c r="S827" s="303"/>
      <c r="T827" s="303"/>
      <c r="U827" s="303"/>
      <c r="V827" s="303"/>
      <c r="W827" s="303"/>
      <c r="X827" s="303"/>
      <c r="Y827" s="303"/>
    </row>
    <row r="828" spans="1:25" ht="12.75">
      <c r="A828" s="303"/>
      <c r="B828" s="303"/>
      <c r="C828" s="303"/>
      <c r="D828" s="303"/>
      <c r="E828" s="303"/>
      <c r="F828" s="304"/>
      <c r="G828" s="303"/>
      <c r="H828" s="303"/>
      <c r="I828" s="303"/>
      <c r="J828" s="303"/>
      <c r="K828" s="303"/>
      <c r="L828" s="303"/>
      <c r="M828" s="303"/>
      <c r="N828" s="303"/>
      <c r="O828" s="303"/>
      <c r="P828" s="305"/>
      <c r="Q828" s="305"/>
      <c r="R828" s="303"/>
      <c r="S828" s="303"/>
      <c r="T828" s="303"/>
      <c r="U828" s="303"/>
      <c r="V828" s="303"/>
      <c r="W828" s="303"/>
      <c r="X828" s="303"/>
      <c r="Y828" s="303"/>
    </row>
    <row r="829" spans="1:25" ht="12.75">
      <c r="A829" s="303"/>
      <c r="B829" s="303"/>
      <c r="C829" s="303"/>
      <c r="D829" s="303"/>
      <c r="E829" s="303"/>
      <c r="F829" s="304"/>
      <c r="G829" s="303"/>
      <c r="H829" s="303"/>
      <c r="I829" s="303"/>
      <c r="J829" s="303"/>
      <c r="K829" s="303"/>
      <c r="L829" s="303"/>
      <c r="M829" s="303"/>
      <c r="N829" s="303"/>
      <c r="O829" s="303"/>
      <c r="P829" s="305"/>
      <c r="Q829" s="305"/>
      <c r="R829" s="303"/>
      <c r="S829" s="303"/>
      <c r="T829" s="303"/>
      <c r="U829" s="303"/>
      <c r="V829" s="303"/>
      <c r="W829" s="303"/>
      <c r="X829" s="303"/>
      <c r="Y829" s="303"/>
    </row>
    <row r="830" spans="1:25" ht="12.75">
      <c r="A830" s="303"/>
      <c r="B830" s="303"/>
      <c r="C830" s="303"/>
      <c r="D830" s="303"/>
      <c r="E830" s="303"/>
      <c r="F830" s="304"/>
      <c r="G830" s="303"/>
      <c r="H830" s="303"/>
      <c r="I830" s="303"/>
      <c r="J830" s="303"/>
      <c r="K830" s="303"/>
      <c r="L830" s="303"/>
      <c r="M830" s="303"/>
      <c r="N830" s="303"/>
      <c r="O830" s="303"/>
      <c r="P830" s="305"/>
      <c r="Q830" s="305"/>
      <c r="R830" s="303"/>
      <c r="S830" s="303"/>
      <c r="T830" s="303"/>
      <c r="U830" s="303"/>
      <c r="V830" s="303"/>
      <c r="W830" s="303"/>
      <c r="X830" s="303"/>
      <c r="Y830" s="303"/>
    </row>
    <row r="831" spans="1:25" ht="12.75">
      <c r="A831" s="303"/>
      <c r="B831" s="303"/>
      <c r="C831" s="303"/>
      <c r="D831" s="303"/>
      <c r="E831" s="303"/>
      <c r="F831" s="304"/>
      <c r="G831" s="303"/>
      <c r="H831" s="303"/>
      <c r="I831" s="303"/>
      <c r="J831" s="303"/>
      <c r="K831" s="303"/>
      <c r="L831" s="303"/>
      <c r="M831" s="303"/>
      <c r="N831" s="303"/>
      <c r="O831" s="303"/>
      <c r="P831" s="305"/>
      <c r="Q831" s="305"/>
      <c r="R831" s="303"/>
      <c r="S831" s="303"/>
      <c r="T831" s="303"/>
      <c r="U831" s="303"/>
      <c r="V831" s="303"/>
      <c r="W831" s="303"/>
      <c r="X831" s="303"/>
      <c r="Y831" s="303"/>
    </row>
    <row r="832" spans="1:25" ht="12.75">
      <c r="A832" s="303"/>
      <c r="B832" s="303"/>
      <c r="C832" s="303"/>
      <c r="D832" s="303"/>
      <c r="E832" s="303"/>
      <c r="F832" s="304"/>
      <c r="G832" s="303"/>
      <c r="H832" s="303"/>
      <c r="I832" s="303"/>
      <c r="J832" s="303"/>
      <c r="K832" s="303"/>
      <c r="L832" s="303"/>
      <c r="M832" s="303"/>
      <c r="N832" s="303"/>
      <c r="O832" s="303"/>
      <c r="P832" s="305"/>
      <c r="Q832" s="305"/>
      <c r="R832" s="303"/>
      <c r="S832" s="303"/>
      <c r="T832" s="303"/>
      <c r="U832" s="303"/>
      <c r="V832" s="303"/>
      <c r="W832" s="303"/>
      <c r="X832" s="303"/>
      <c r="Y832" s="303"/>
    </row>
    <row r="833" spans="1:25" ht="12.75">
      <c r="A833" s="303"/>
      <c r="B833" s="303"/>
      <c r="C833" s="303"/>
      <c r="D833" s="303"/>
      <c r="E833" s="303"/>
      <c r="F833" s="304"/>
      <c r="G833" s="303"/>
      <c r="H833" s="303"/>
      <c r="I833" s="303"/>
      <c r="J833" s="303"/>
      <c r="K833" s="303"/>
      <c r="L833" s="303"/>
      <c r="M833" s="303"/>
      <c r="N833" s="303"/>
      <c r="O833" s="303"/>
      <c r="P833" s="305"/>
      <c r="Q833" s="305"/>
      <c r="R833" s="303"/>
      <c r="S833" s="303"/>
      <c r="T833" s="303"/>
      <c r="U833" s="303"/>
      <c r="V833" s="303"/>
      <c r="W833" s="303"/>
      <c r="X833" s="303"/>
      <c r="Y833" s="303"/>
    </row>
    <row r="834" spans="1:25" ht="12.75">
      <c r="A834" s="303"/>
      <c r="B834" s="303"/>
      <c r="C834" s="303"/>
      <c r="D834" s="303"/>
      <c r="E834" s="303"/>
      <c r="F834" s="304"/>
      <c r="G834" s="303"/>
      <c r="H834" s="303"/>
      <c r="I834" s="303"/>
      <c r="J834" s="303"/>
      <c r="K834" s="303"/>
      <c r="L834" s="303"/>
      <c r="M834" s="303"/>
      <c r="N834" s="303"/>
      <c r="O834" s="303"/>
      <c r="P834" s="305"/>
      <c r="Q834" s="305"/>
      <c r="R834" s="303"/>
      <c r="S834" s="303"/>
      <c r="T834" s="303"/>
      <c r="U834" s="303"/>
      <c r="V834" s="303"/>
      <c r="W834" s="303"/>
      <c r="X834" s="303"/>
      <c r="Y834" s="303"/>
    </row>
    <row r="835" spans="1:25" ht="12.75">
      <c r="A835" s="303"/>
      <c r="B835" s="303"/>
      <c r="C835" s="303"/>
      <c r="D835" s="303"/>
      <c r="E835" s="303"/>
      <c r="F835" s="304"/>
      <c r="G835" s="303"/>
      <c r="H835" s="303"/>
      <c r="I835" s="303"/>
      <c r="J835" s="303"/>
      <c r="K835" s="303"/>
      <c r="L835" s="303"/>
      <c r="M835" s="303"/>
      <c r="N835" s="303"/>
      <c r="O835" s="303"/>
      <c r="P835" s="305"/>
      <c r="Q835" s="305"/>
      <c r="R835" s="303"/>
      <c r="S835" s="303"/>
      <c r="T835" s="303"/>
      <c r="U835" s="303"/>
      <c r="V835" s="303"/>
      <c r="W835" s="303"/>
      <c r="X835" s="303"/>
      <c r="Y835" s="303"/>
    </row>
    <row r="836" spans="1:25" ht="12.75">
      <c r="A836" s="303"/>
      <c r="B836" s="303"/>
      <c r="C836" s="303"/>
      <c r="D836" s="303"/>
      <c r="E836" s="303"/>
      <c r="F836" s="304"/>
      <c r="G836" s="303"/>
      <c r="H836" s="303"/>
      <c r="I836" s="303"/>
      <c r="J836" s="303"/>
      <c r="K836" s="303"/>
      <c r="L836" s="303"/>
      <c r="M836" s="303"/>
      <c r="N836" s="303"/>
      <c r="O836" s="303"/>
      <c r="P836" s="305"/>
      <c r="Q836" s="305"/>
      <c r="R836" s="303"/>
      <c r="S836" s="303"/>
      <c r="T836" s="303"/>
      <c r="U836" s="303"/>
      <c r="V836" s="303"/>
      <c r="W836" s="303"/>
      <c r="X836" s="303"/>
      <c r="Y836" s="303"/>
    </row>
    <row r="837" spans="1:25" ht="12.75">
      <c r="A837" s="303"/>
      <c r="B837" s="303"/>
      <c r="C837" s="303"/>
      <c r="D837" s="303"/>
      <c r="E837" s="303"/>
      <c r="F837" s="304"/>
      <c r="G837" s="303"/>
      <c r="H837" s="303"/>
      <c r="I837" s="303"/>
      <c r="J837" s="303"/>
      <c r="K837" s="303"/>
      <c r="L837" s="303"/>
      <c r="M837" s="303"/>
      <c r="N837" s="303"/>
      <c r="O837" s="303"/>
      <c r="P837" s="305"/>
      <c r="Q837" s="305"/>
      <c r="R837" s="303"/>
      <c r="S837" s="303"/>
      <c r="T837" s="303"/>
      <c r="U837" s="303"/>
      <c r="V837" s="303"/>
      <c r="W837" s="303"/>
      <c r="X837" s="303"/>
      <c r="Y837" s="303"/>
    </row>
    <row r="838" spans="1:25" ht="12.75">
      <c r="A838" s="303"/>
      <c r="B838" s="303"/>
      <c r="C838" s="303"/>
      <c r="D838" s="303"/>
      <c r="E838" s="303"/>
      <c r="F838" s="304"/>
      <c r="G838" s="303"/>
      <c r="H838" s="303"/>
      <c r="I838" s="303"/>
      <c r="J838" s="303"/>
      <c r="K838" s="303"/>
      <c r="L838" s="303"/>
      <c r="M838" s="303"/>
      <c r="N838" s="303"/>
      <c r="O838" s="303"/>
      <c r="P838" s="305"/>
      <c r="Q838" s="305"/>
      <c r="R838" s="303"/>
      <c r="S838" s="303"/>
      <c r="T838" s="303"/>
      <c r="U838" s="303"/>
      <c r="V838" s="303"/>
      <c r="W838" s="303"/>
      <c r="X838" s="303"/>
      <c r="Y838" s="303"/>
    </row>
    <row r="839" spans="1:25" ht="12.75">
      <c r="A839" s="303"/>
      <c r="B839" s="303"/>
      <c r="C839" s="303"/>
      <c r="D839" s="303"/>
      <c r="E839" s="303"/>
      <c r="F839" s="304"/>
      <c r="G839" s="303"/>
      <c r="H839" s="303"/>
      <c r="I839" s="303"/>
      <c r="J839" s="303"/>
      <c r="K839" s="303"/>
      <c r="L839" s="303"/>
      <c r="M839" s="303"/>
      <c r="N839" s="303"/>
      <c r="O839" s="303"/>
      <c r="P839" s="305"/>
      <c r="Q839" s="305"/>
      <c r="R839" s="303"/>
      <c r="S839" s="303"/>
      <c r="T839" s="303"/>
      <c r="U839" s="303"/>
      <c r="V839" s="303"/>
      <c r="W839" s="303"/>
      <c r="X839" s="303"/>
      <c r="Y839" s="303"/>
    </row>
    <row r="840" spans="1:25" ht="12.75">
      <c r="A840" s="303"/>
      <c r="B840" s="303"/>
      <c r="C840" s="303"/>
      <c r="D840" s="303"/>
      <c r="E840" s="303"/>
      <c r="F840" s="304"/>
      <c r="G840" s="303"/>
      <c r="H840" s="303"/>
      <c r="I840" s="303"/>
      <c r="J840" s="303"/>
      <c r="K840" s="303"/>
      <c r="L840" s="303"/>
      <c r="M840" s="303"/>
      <c r="N840" s="303"/>
      <c r="O840" s="303"/>
      <c r="P840" s="305"/>
      <c r="Q840" s="305"/>
      <c r="R840" s="303"/>
      <c r="S840" s="303"/>
      <c r="T840" s="303"/>
      <c r="U840" s="303"/>
      <c r="V840" s="303"/>
      <c r="W840" s="303"/>
      <c r="X840" s="303"/>
      <c r="Y840" s="303"/>
    </row>
    <row r="841" spans="1:25" ht="12.75">
      <c r="A841" s="303"/>
      <c r="B841" s="303"/>
      <c r="C841" s="303"/>
      <c r="D841" s="303"/>
      <c r="E841" s="303"/>
      <c r="F841" s="304"/>
      <c r="G841" s="303"/>
      <c r="H841" s="303"/>
      <c r="I841" s="303"/>
      <c r="J841" s="303"/>
      <c r="K841" s="303"/>
      <c r="L841" s="303"/>
      <c r="M841" s="303"/>
      <c r="N841" s="303"/>
      <c r="O841" s="303"/>
      <c r="P841" s="305"/>
      <c r="Q841" s="305"/>
      <c r="R841" s="303"/>
      <c r="S841" s="303"/>
      <c r="T841" s="303"/>
      <c r="U841" s="303"/>
      <c r="V841" s="303"/>
      <c r="W841" s="303"/>
      <c r="X841" s="303"/>
      <c r="Y841" s="303"/>
    </row>
    <row r="842" spans="1:25" ht="12.75">
      <c r="A842" s="303"/>
      <c r="B842" s="303"/>
      <c r="C842" s="303"/>
      <c r="D842" s="303"/>
      <c r="E842" s="303"/>
      <c r="F842" s="304"/>
      <c r="G842" s="303"/>
      <c r="H842" s="303"/>
      <c r="I842" s="303"/>
      <c r="J842" s="303"/>
      <c r="K842" s="303"/>
      <c r="L842" s="303"/>
      <c r="M842" s="303"/>
      <c r="N842" s="303"/>
      <c r="O842" s="303"/>
      <c r="P842" s="305"/>
      <c r="Q842" s="305"/>
      <c r="R842" s="303"/>
      <c r="S842" s="303"/>
      <c r="T842" s="303"/>
      <c r="U842" s="303"/>
      <c r="V842" s="303"/>
      <c r="W842" s="303"/>
      <c r="X842" s="303"/>
      <c r="Y842" s="303"/>
    </row>
    <row r="843" spans="1:25" ht="12.75">
      <c r="A843" s="303"/>
      <c r="B843" s="303"/>
      <c r="C843" s="303"/>
      <c r="D843" s="303"/>
      <c r="E843" s="303"/>
      <c r="F843" s="304"/>
      <c r="G843" s="303"/>
      <c r="H843" s="303"/>
      <c r="I843" s="303"/>
      <c r="J843" s="303"/>
      <c r="K843" s="303"/>
      <c r="L843" s="303"/>
      <c r="M843" s="303"/>
      <c r="N843" s="303"/>
      <c r="O843" s="303"/>
      <c r="P843" s="305"/>
      <c r="Q843" s="305"/>
      <c r="R843" s="303"/>
      <c r="S843" s="303"/>
      <c r="T843" s="303"/>
      <c r="U843" s="303"/>
      <c r="V843" s="303"/>
      <c r="W843" s="303"/>
      <c r="X843" s="303"/>
      <c r="Y843" s="303"/>
    </row>
    <row r="844" spans="1:25" ht="12.75">
      <c r="A844" s="303"/>
      <c r="B844" s="303"/>
      <c r="C844" s="303"/>
      <c r="D844" s="303"/>
      <c r="E844" s="303"/>
      <c r="F844" s="304"/>
      <c r="G844" s="303"/>
      <c r="H844" s="303"/>
      <c r="I844" s="303"/>
      <c r="J844" s="303"/>
      <c r="K844" s="303"/>
      <c r="L844" s="303"/>
      <c r="M844" s="303"/>
      <c r="N844" s="303"/>
      <c r="O844" s="303"/>
      <c r="P844" s="305"/>
      <c r="Q844" s="305"/>
      <c r="R844" s="303"/>
      <c r="S844" s="303"/>
      <c r="T844" s="303"/>
      <c r="U844" s="303"/>
      <c r="V844" s="303"/>
      <c r="W844" s="303"/>
      <c r="X844" s="303"/>
      <c r="Y844" s="303"/>
    </row>
    <row r="845" spans="1:25" ht="12.75">
      <c r="A845" s="303"/>
      <c r="B845" s="303"/>
      <c r="C845" s="303"/>
      <c r="D845" s="303"/>
      <c r="E845" s="303"/>
      <c r="F845" s="304"/>
      <c r="G845" s="303"/>
      <c r="H845" s="303"/>
      <c r="I845" s="303"/>
      <c r="J845" s="303"/>
      <c r="K845" s="303"/>
      <c r="L845" s="303"/>
      <c r="M845" s="303"/>
      <c r="N845" s="303"/>
      <c r="O845" s="303"/>
      <c r="P845" s="305"/>
      <c r="Q845" s="305"/>
      <c r="R845" s="303"/>
      <c r="S845" s="303"/>
      <c r="T845" s="303"/>
      <c r="U845" s="303"/>
      <c r="V845" s="303"/>
      <c r="W845" s="303"/>
      <c r="X845" s="303"/>
      <c r="Y845" s="303"/>
    </row>
    <row r="846" spans="1:25" ht="12.75">
      <c r="A846" s="303"/>
      <c r="B846" s="303"/>
      <c r="C846" s="303"/>
      <c r="D846" s="303"/>
      <c r="E846" s="303"/>
      <c r="F846" s="304"/>
      <c r="G846" s="303"/>
      <c r="H846" s="303"/>
      <c r="I846" s="303"/>
      <c r="J846" s="303"/>
      <c r="K846" s="303"/>
      <c r="L846" s="303"/>
      <c r="M846" s="303"/>
      <c r="N846" s="303"/>
      <c r="O846" s="303"/>
      <c r="P846" s="305"/>
      <c r="Q846" s="305"/>
      <c r="R846" s="303"/>
      <c r="S846" s="303"/>
      <c r="T846" s="303"/>
      <c r="U846" s="303"/>
      <c r="V846" s="303"/>
      <c r="W846" s="303"/>
      <c r="X846" s="303"/>
      <c r="Y846" s="303"/>
    </row>
    <row r="847" spans="1:25" ht="12.75">
      <c r="A847" s="303"/>
      <c r="B847" s="303"/>
      <c r="C847" s="303"/>
      <c r="D847" s="303"/>
      <c r="E847" s="303"/>
      <c r="F847" s="304"/>
      <c r="G847" s="303"/>
      <c r="H847" s="303"/>
      <c r="I847" s="303"/>
      <c r="J847" s="303"/>
      <c r="K847" s="303"/>
      <c r="L847" s="303"/>
      <c r="M847" s="303"/>
      <c r="N847" s="303"/>
      <c r="O847" s="303"/>
      <c r="P847" s="305"/>
      <c r="Q847" s="305"/>
      <c r="R847" s="303"/>
      <c r="S847" s="303"/>
      <c r="T847" s="303"/>
      <c r="U847" s="303"/>
      <c r="V847" s="303"/>
      <c r="W847" s="303"/>
      <c r="X847" s="303"/>
      <c r="Y847" s="303"/>
    </row>
    <row r="848" spans="1:25" ht="12.75">
      <c r="A848" s="303"/>
      <c r="B848" s="303"/>
      <c r="C848" s="303"/>
      <c r="D848" s="303"/>
      <c r="E848" s="303"/>
      <c r="F848" s="304"/>
      <c r="G848" s="303"/>
      <c r="H848" s="303"/>
      <c r="I848" s="303"/>
      <c r="J848" s="303"/>
      <c r="K848" s="303"/>
      <c r="L848" s="303"/>
      <c r="M848" s="303"/>
      <c r="N848" s="303"/>
      <c r="O848" s="303"/>
      <c r="P848" s="305"/>
      <c r="Q848" s="305"/>
      <c r="R848" s="303"/>
      <c r="S848" s="303"/>
      <c r="T848" s="303"/>
      <c r="U848" s="303"/>
      <c r="V848" s="303"/>
      <c r="W848" s="303"/>
      <c r="X848" s="303"/>
      <c r="Y848" s="303"/>
    </row>
    <row r="849" spans="1:25" ht="12.75">
      <c r="A849" s="303"/>
      <c r="B849" s="303"/>
      <c r="C849" s="303"/>
      <c r="D849" s="303"/>
      <c r="E849" s="303"/>
      <c r="F849" s="304"/>
      <c r="G849" s="303"/>
      <c r="H849" s="303"/>
      <c r="I849" s="303"/>
      <c r="J849" s="303"/>
      <c r="K849" s="303"/>
      <c r="L849" s="303"/>
      <c r="M849" s="303"/>
      <c r="N849" s="303"/>
      <c r="O849" s="303"/>
      <c r="P849" s="305"/>
      <c r="Q849" s="305"/>
      <c r="R849" s="303"/>
      <c r="S849" s="303"/>
      <c r="T849" s="303"/>
      <c r="U849" s="303"/>
      <c r="V849" s="303"/>
      <c r="W849" s="303"/>
      <c r="X849" s="303"/>
      <c r="Y849" s="303"/>
    </row>
    <row r="850" spans="1:25" ht="12.75">
      <c r="A850" s="303"/>
      <c r="B850" s="303"/>
      <c r="C850" s="303"/>
      <c r="D850" s="303"/>
      <c r="E850" s="303"/>
      <c r="F850" s="304"/>
      <c r="G850" s="303"/>
      <c r="H850" s="303"/>
      <c r="I850" s="303"/>
      <c r="J850" s="303"/>
      <c r="K850" s="303"/>
      <c r="L850" s="303"/>
      <c r="M850" s="303"/>
      <c r="N850" s="303"/>
      <c r="O850" s="303"/>
      <c r="P850" s="305"/>
      <c r="Q850" s="305"/>
      <c r="R850" s="303"/>
      <c r="S850" s="303"/>
      <c r="T850" s="303"/>
      <c r="U850" s="303"/>
      <c r="V850" s="303"/>
      <c r="W850" s="303"/>
      <c r="X850" s="303"/>
      <c r="Y850" s="303"/>
    </row>
    <row r="851" spans="1:25" ht="12.75">
      <c r="A851" s="303"/>
      <c r="B851" s="303"/>
      <c r="C851" s="303"/>
      <c r="D851" s="303"/>
      <c r="E851" s="303"/>
      <c r="F851" s="304"/>
      <c r="G851" s="303"/>
      <c r="H851" s="303"/>
      <c r="I851" s="303"/>
      <c r="J851" s="303"/>
      <c r="K851" s="303"/>
      <c r="L851" s="303"/>
      <c r="M851" s="303"/>
      <c r="N851" s="303"/>
      <c r="O851" s="303"/>
      <c r="P851" s="305"/>
      <c r="Q851" s="305"/>
      <c r="R851" s="303"/>
      <c r="S851" s="303"/>
      <c r="T851" s="303"/>
      <c r="U851" s="303"/>
      <c r="V851" s="303"/>
      <c r="W851" s="303"/>
      <c r="X851" s="303"/>
      <c r="Y851" s="303"/>
    </row>
    <row r="852" spans="1:25" ht="12.75">
      <c r="A852" s="303"/>
      <c r="B852" s="303"/>
      <c r="C852" s="303"/>
      <c r="D852" s="303"/>
      <c r="E852" s="303"/>
      <c r="F852" s="304"/>
      <c r="G852" s="303"/>
      <c r="H852" s="303"/>
      <c r="I852" s="303"/>
      <c r="J852" s="303"/>
      <c r="K852" s="303"/>
      <c r="L852" s="303"/>
      <c r="M852" s="303"/>
      <c r="N852" s="303"/>
      <c r="O852" s="303"/>
      <c r="P852" s="305"/>
      <c r="Q852" s="305"/>
      <c r="R852" s="303"/>
      <c r="S852" s="303"/>
      <c r="T852" s="303"/>
      <c r="U852" s="303"/>
      <c r="V852" s="303"/>
      <c r="W852" s="303"/>
      <c r="X852" s="303"/>
      <c r="Y852" s="303"/>
    </row>
    <row r="853" spans="1:25" ht="12.75">
      <c r="A853" s="303"/>
      <c r="B853" s="303"/>
      <c r="C853" s="303"/>
      <c r="D853" s="303"/>
      <c r="E853" s="303"/>
      <c r="F853" s="304"/>
      <c r="G853" s="303"/>
      <c r="H853" s="303"/>
      <c r="I853" s="303"/>
      <c r="J853" s="303"/>
      <c r="K853" s="303"/>
      <c r="L853" s="303"/>
      <c r="M853" s="303"/>
      <c r="N853" s="303"/>
      <c r="O853" s="303"/>
      <c r="P853" s="305"/>
      <c r="Q853" s="305"/>
      <c r="R853" s="303"/>
      <c r="S853" s="303"/>
      <c r="T853" s="303"/>
      <c r="U853" s="303"/>
      <c r="V853" s="303"/>
      <c r="W853" s="303"/>
      <c r="X853" s="303"/>
      <c r="Y853" s="303"/>
    </row>
    <row r="854" spans="1:25" ht="12.75">
      <c r="A854" s="303"/>
      <c r="B854" s="303"/>
      <c r="C854" s="303"/>
      <c r="D854" s="303"/>
      <c r="E854" s="303"/>
      <c r="F854" s="304"/>
      <c r="G854" s="303"/>
      <c r="H854" s="303"/>
      <c r="I854" s="303"/>
      <c r="J854" s="303"/>
      <c r="K854" s="303"/>
      <c r="L854" s="303"/>
      <c r="M854" s="303"/>
      <c r="N854" s="303"/>
      <c r="O854" s="303"/>
      <c r="P854" s="305"/>
      <c r="Q854" s="305"/>
      <c r="R854" s="303"/>
      <c r="S854" s="303"/>
      <c r="T854" s="303"/>
      <c r="U854" s="303"/>
      <c r="V854" s="303"/>
      <c r="W854" s="303"/>
      <c r="X854" s="303"/>
      <c r="Y854" s="303"/>
    </row>
    <row r="855" spans="1:25" ht="12.75">
      <c r="A855" s="303"/>
      <c r="B855" s="303"/>
      <c r="C855" s="303"/>
      <c r="D855" s="303"/>
      <c r="E855" s="303"/>
      <c r="F855" s="304"/>
      <c r="G855" s="303"/>
      <c r="H855" s="303"/>
      <c r="I855" s="303"/>
      <c r="J855" s="303"/>
      <c r="K855" s="303"/>
      <c r="L855" s="303"/>
      <c r="M855" s="303"/>
      <c r="N855" s="303"/>
      <c r="O855" s="303"/>
      <c r="P855" s="305"/>
      <c r="Q855" s="305"/>
      <c r="R855" s="303"/>
      <c r="S855" s="303"/>
      <c r="T855" s="303"/>
      <c r="U855" s="303"/>
      <c r="V855" s="303"/>
      <c r="W855" s="303"/>
      <c r="X855" s="303"/>
      <c r="Y855" s="303"/>
    </row>
    <row r="856" spans="1:25" ht="12.75">
      <c r="A856" s="303"/>
      <c r="B856" s="303"/>
      <c r="C856" s="303"/>
      <c r="D856" s="303"/>
      <c r="E856" s="303"/>
      <c r="F856" s="304"/>
      <c r="G856" s="303"/>
      <c r="H856" s="303"/>
      <c r="I856" s="303"/>
      <c r="J856" s="303"/>
      <c r="K856" s="303"/>
      <c r="L856" s="303"/>
      <c r="M856" s="303"/>
      <c r="N856" s="303"/>
      <c r="O856" s="303"/>
      <c r="P856" s="305"/>
      <c r="Q856" s="305"/>
      <c r="R856" s="303"/>
      <c r="S856" s="303"/>
      <c r="T856" s="303"/>
      <c r="U856" s="303"/>
      <c r="V856" s="303"/>
      <c r="W856" s="303"/>
      <c r="X856" s="303"/>
      <c r="Y856" s="303"/>
    </row>
    <row r="857" spans="1:25" ht="12.75">
      <c r="A857" s="303"/>
      <c r="B857" s="303"/>
      <c r="C857" s="303"/>
      <c r="D857" s="303"/>
      <c r="E857" s="303"/>
      <c r="F857" s="304"/>
      <c r="G857" s="303"/>
      <c r="H857" s="303"/>
      <c r="I857" s="303"/>
      <c r="J857" s="303"/>
      <c r="K857" s="303"/>
      <c r="L857" s="303"/>
      <c r="M857" s="303"/>
      <c r="N857" s="303"/>
      <c r="O857" s="303"/>
      <c r="P857" s="305"/>
      <c r="Q857" s="305"/>
      <c r="R857" s="303"/>
      <c r="S857" s="303"/>
      <c r="T857" s="303"/>
      <c r="U857" s="303"/>
      <c r="V857" s="303"/>
      <c r="W857" s="303"/>
      <c r="X857" s="303"/>
      <c r="Y857" s="303"/>
    </row>
    <row r="858" spans="1:25" ht="12.75">
      <c r="A858" s="303"/>
      <c r="B858" s="303"/>
      <c r="C858" s="303"/>
      <c r="D858" s="303"/>
      <c r="E858" s="303"/>
      <c r="F858" s="304"/>
      <c r="G858" s="303"/>
      <c r="H858" s="303"/>
      <c r="I858" s="303"/>
      <c r="J858" s="303"/>
      <c r="K858" s="303"/>
      <c r="L858" s="303"/>
      <c r="M858" s="303"/>
      <c r="N858" s="303"/>
      <c r="O858" s="303"/>
      <c r="P858" s="305"/>
      <c r="Q858" s="305"/>
      <c r="R858" s="303"/>
      <c r="S858" s="303"/>
      <c r="T858" s="303"/>
      <c r="U858" s="303"/>
      <c r="V858" s="303"/>
      <c r="W858" s="303"/>
      <c r="X858" s="303"/>
      <c r="Y858" s="303"/>
    </row>
    <row r="859" spans="1:25" ht="12.75">
      <c r="A859" s="303"/>
      <c r="B859" s="303"/>
      <c r="C859" s="303"/>
      <c r="D859" s="303"/>
      <c r="E859" s="303"/>
      <c r="F859" s="304"/>
      <c r="G859" s="303"/>
      <c r="H859" s="303"/>
      <c r="I859" s="303"/>
      <c r="J859" s="303"/>
      <c r="K859" s="303"/>
      <c r="L859" s="303"/>
      <c r="M859" s="303"/>
      <c r="N859" s="303"/>
      <c r="O859" s="303"/>
      <c r="P859" s="305"/>
      <c r="Q859" s="305"/>
      <c r="R859" s="303"/>
      <c r="S859" s="303"/>
      <c r="T859" s="303"/>
      <c r="U859" s="303"/>
      <c r="V859" s="303"/>
      <c r="W859" s="303"/>
      <c r="X859" s="303"/>
      <c r="Y859" s="303"/>
    </row>
    <row r="860" spans="1:25" ht="12.75">
      <c r="A860" s="303"/>
      <c r="B860" s="303"/>
      <c r="C860" s="303"/>
      <c r="D860" s="303"/>
      <c r="E860" s="303"/>
      <c r="F860" s="304"/>
      <c r="G860" s="303"/>
      <c r="H860" s="303"/>
      <c r="I860" s="303"/>
      <c r="J860" s="303"/>
      <c r="K860" s="303"/>
      <c r="L860" s="303"/>
      <c r="M860" s="303"/>
      <c r="N860" s="303"/>
      <c r="O860" s="303"/>
      <c r="P860" s="305"/>
      <c r="Q860" s="305"/>
      <c r="R860" s="303"/>
      <c r="S860" s="303"/>
      <c r="T860" s="303"/>
      <c r="U860" s="303"/>
      <c r="V860" s="303"/>
      <c r="W860" s="303"/>
      <c r="X860" s="303"/>
      <c r="Y860" s="303"/>
    </row>
    <row r="861" spans="1:25" ht="12.75">
      <c r="A861" s="303"/>
      <c r="B861" s="303"/>
      <c r="C861" s="303"/>
      <c r="D861" s="303"/>
      <c r="E861" s="303"/>
      <c r="F861" s="304"/>
      <c r="G861" s="303"/>
      <c r="H861" s="303"/>
      <c r="I861" s="303"/>
      <c r="J861" s="303"/>
      <c r="K861" s="303"/>
      <c r="L861" s="303"/>
      <c r="M861" s="303"/>
      <c r="N861" s="303"/>
      <c r="O861" s="303"/>
      <c r="P861" s="305"/>
      <c r="Q861" s="305"/>
      <c r="R861" s="303"/>
      <c r="S861" s="303"/>
      <c r="T861" s="303"/>
      <c r="U861" s="303"/>
      <c r="V861" s="303"/>
      <c r="W861" s="303"/>
      <c r="X861" s="303"/>
      <c r="Y861" s="303"/>
    </row>
    <row r="862" spans="1:25" ht="12.75">
      <c r="A862" s="303"/>
      <c r="B862" s="303"/>
      <c r="C862" s="303"/>
      <c r="D862" s="303"/>
      <c r="E862" s="303"/>
      <c r="F862" s="304"/>
      <c r="G862" s="303"/>
      <c r="H862" s="303"/>
      <c r="I862" s="303"/>
      <c r="J862" s="303"/>
      <c r="K862" s="303"/>
      <c r="L862" s="303"/>
      <c r="M862" s="303"/>
      <c r="N862" s="303"/>
      <c r="O862" s="303"/>
      <c r="P862" s="305"/>
      <c r="Q862" s="305"/>
      <c r="R862" s="303"/>
      <c r="S862" s="303"/>
      <c r="T862" s="303"/>
      <c r="U862" s="303"/>
      <c r="V862" s="303"/>
      <c r="W862" s="303"/>
      <c r="X862" s="303"/>
      <c r="Y862" s="303"/>
    </row>
    <row r="863" spans="1:25" ht="12.75">
      <c r="A863" s="303"/>
      <c r="B863" s="303"/>
      <c r="C863" s="303"/>
      <c r="D863" s="303"/>
      <c r="E863" s="303"/>
      <c r="F863" s="304"/>
      <c r="G863" s="303"/>
      <c r="H863" s="303"/>
      <c r="I863" s="303"/>
      <c r="J863" s="303"/>
      <c r="K863" s="303"/>
      <c r="L863" s="303"/>
      <c r="M863" s="303"/>
      <c r="N863" s="303"/>
      <c r="O863" s="303"/>
      <c r="P863" s="305"/>
      <c r="Q863" s="305"/>
      <c r="R863" s="303"/>
      <c r="S863" s="303"/>
      <c r="T863" s="303"/>
      <c r="U863" s="303"/>
      <c r="V863" s="303"/>
      <c r="W863" s="303"/>
      <c r="X863" s="303"/>
      <c r="Y863" s="303"/>
    </row>
    <row r="864" spans="1:25" ht="12.75">
      <c r="A864" s="303"/>
      <c r="B864" s="303"/>
      <c r="C864" s="303"/>
      <c r="D864" s="303"/>
      <c r="E864" s="303"/>
      <c r="F864" s="304"/>
      <c r="G864" s="303"/>
      <c r="H864" s="303"/>
      <c r="I864" s="303"/>
      <c r="J864" s="303"/>
      <c r="K864" s="303"/>
      <c r="L864" s="303"/>
      <c r="M864" s="303"/>
      <c r="N864" s="303"/>
      <c r="O864" s="303"/>
      <c r="P864" s="305"/>
      <c r="Q864" s="305"/>
      <c r="R864" s="303"/>
      <c r="S864" s="303"/>
      <c r="T864" s="303"/>
      <c r="U864" s="303"/>
      <c r="V864" s="303"/>
      <c r="W864" s="303"/>
      <c r="X864" s="303"/>
      <c r="Y864" s="303"/>
    </row>
    <row r="865" spans="1:25" ht="12.75">
      <c r="A865" s="303"/>
      <c r="B865" s="303"/>
      <c r="C865" s="303"/>
      <c r="D865" s="303"/>
      <c r="E865" s="303"/>
      <c r="F865" s="304"/>
      <c r="G865" s="303"/>
      <c r="H865" s="303"/>
      <c r="I865" s="303"/>
      <c r="J865" s="303"/>
      <c r="K865" s="303"/>
      <c r="L865" s="303"/>
      <c r="M865" s="303"/>
      <c r="N865" s="303"/>
      <c r="O865" s="303"/>
      <c r="P865" s="305"/>
      <c r="Q865" s="305"/>
      <c r="R865" s="303"/>
      <c r="S865" s="303"/>
      <c r="T865" s="303"/>
      <c r="U865" s="303"/>
      <c r="V865" s="303"/>
      <c r="W865" s="303"/>
      <c r="X865" s="303"/>
      <c r="Y865" s="303"/>
    </row>
    <row r="866" spans="1:25" ht="12.75">
      <c r="A866" s="303"/>
      <c r="B866" s="303"/>
      <c r="C866" s="303"/>
      <c r="D866" s="303"/>
      <c r="E866" s="303"/>
      <c r="F866" s="304"/>
      <c r="G866" s="303"/>
      <c r="H866" s="303"/>
      <c r="I866" s="303"/>
      <c r="J866" s="303"/>
      <c r="K866" s="303"/>
      <c r="L866" s="303"/>
      <c r="M866" s="303"/>
      <c r="N866" s="303"/>
      <c r="O866" s="303"/>
      <c r="P866" s="305"/>
      <c r="Q866" s="305"/>
      <c r="R866" s="303"/>
      <c r="S866" s="303"/>
      <c r="T866" s="303"/>
      <c r="U866" s="303"/>
      <c r="V866" s="303"/>
      <c r="W866" s="303"/>
      <c r="X866" s="303"/>
      <c r="Y866" s="303"/>
    </row>
    <row r="867" spans="1:25" ht="12.75">
      <c r="A867" s="303"/>
      <c r="B867" s="303"/>
      <c r="C867" s="303"/>
      <c r="D867" s="303"/>
      <c r="E867" s="303"/>
      <c r="F867" s="304"/>
      <c r="G867" s="303"/>
      <c r="H867" s="303"/>
      <c r="I867" s="303"/>
      <c r="J867" s="303"/>
      <c r="K867" s="303"/>
      <c r="L867" s="303"/>
      <c r="M867" s="303"/>
      <c r="N867" s="303"/>
      <c r="O867" s="303"/>
      <c r="P867" s="305"/>
      <c r="Q867" s="305"/>
      <c r="R867" s="303"/>
      <c r="S867" s="303"/>
      <c r="T867" s="303"/>
      <c r="U867" s="303"/>
      <c r="V867" s="303"/>
      <c r="W867" s="303"/>
      <c r="X867" s="303"/>
      <c r="Y867" s="303"/>
    </row>
    <row r="868" spans="1:25" ht="12.75">
      <c r="A868" s="303"/>
      <c r="B868" s="303"/>
      <c r="C868" s="303"/>
      <c r="D868" s="303"/>
      <c r="E868" s="303"/>
      <c r="F868" s="304"/>
      <c r="G868" s="303"/>
      <c r="H868" s="303"/>
      <c r="I868" s="303"/>
      <c r="J868" s="303"/>
      <c r="K868" s="303"/>
      <c r="L868" s="303"/>
      <c r="M868" s="303"/>
      <c r="N868" s="303"/>
      <c r="O868" s="303"/>
      <c r="P868" s="305"/>
      <c r="Q868" s="305"/>
      <c r="R868" s="303"/>
      <c r="S868" s="303"/>
      <c r="T868" s="303"/>
      <c r="U868" s="303"/>
      <c r="V868" s="303"/>
      <c r="W868" s="303"/>
      <c r="X868" s="303"/>
      <c r="Y868" s="303"/>
    </row>
    <row r="869" spans="1:25" ht="12.75">
      <c r="A869" s="303"/>
      <c r="B869" s="303"/>
      <c r="C869" s="303"/>
      <c r="D869" s="303"/>
      <c r="E869" s="303"/>
      <c r="F869" s="304"/>
      <c r="G869" s="303"/>
      <c r="H869" s="303"/>
      <c r="I869" s="303"/>
      <c r="J869" s="303"/>
      <c r="K869" s="303"/>
      <c r="L869" s="303"/>
      <c r="M869" s="303"/>
      <c r="N869" s="303"/>
      <c r="O869" s="303"/>
      <c r="P869" s="305"/>
      <c r="Q869" s="305"/>
      <c r="R869" s="303"/>
      <c r="S869" s="303"/>
      <c r="T869" s="303"/>
      <c r="U869" s="303"/>
      <c r="V869" s="303"/>
      <c r="W869" s="303"/>
      <c r="X869" s="303"/>
      <c r="Y869" s="303"/>
    </row>
    <row r="870" spans="1:25" ht="12.75">
      <c r="A870" s="303"/>
      <c r="B870" s="303"/>
      <c r="C870" s="303"/>
      <c r="D870" s="303"/>
      <c r="E870" s="303"/>
      <c r="F870" s="304"/>
      <c r="G870" s="303"/>
      <c r="H870" s="303"/>
      <c r="I870" s="303"/>
      <c r="J870" s="303"/>
      <c r="K870" s="303"/>
      <c r="L870" s="303"/>
      <c r="M870" s="303"/>
      <c r="N870" s="303"/>
      <c r="O870" s="303"/>
      <c r="P870" s="305"/>
      <c r="Q870" s="305"/>
      <c r="R870" s="303"/>
      <c r="S870" s="303"/>
      <c r="T870" s="303"/>
      <c r="U870" s="303"/>
      <c r="V870" s="303"/>
      <c r="W870" s="303"/>
      <c r="X870" s="303"/>
      <c r="Y870" s="303"/>
    </row>
    <row r="871" spans="1:25" ht="12.75">
      <c r="A871" s="303"/>
      <c r="B871" s="303"/>
      <c r="C871" s="303"/>
      <c r="D871" s="303"/>
      <c r="E871" s="303"/>
      <c r="F871" s="304"/>
      <c r="G871" s="303"/>
      <c r="H871" s="303"/>
      <c r="I871" s="303"/>
      <c r="J871" s="303"/>
      <c r="K871" s="303"/>
      <c r="L871" s="303"/>
      <c r="M871" s="303"/>
      <c r="N871" s="303"/>
      <c r="O871" s="303"/>
      <c r="P871" s="305"/>
      <c r="Q871" s="305"/>
      <c r="R871" s="303"/>
      <c r="S871" s="303"/>
      <c r="T871" s="303"/>
      <c r="U871" s="303"/>
      <c r="V871" s="303"/>
      <c r="W871" s="303"/>
      <c r="X871" s="303"/>
      <c r="Y871" s="303"/>
    </row>
    <row r="872" spans="1:25" ht="12.75">
      <c r="A872" s="303"/>
      <c r="B872" s="303"/>
      <c r="C872" s="303"/>
      <c r="D872" s="303"/>
      <c r="E872" s="303"/>
      <c r="F872" s="304"/>
      <c r="G872" s="303"/>
      <c r="H872" s="303"/>
      <c r="I872" s="303"/>
      <c r="J872" s="303"/>
      <c r="K872" s="303"/>
      <c r="L872" s="303"/>
      <c r="M872" s="303"/>
      <c r="N872" s="303"/>
      <c r="O872" s="303"/>
      <c r="P872" s="305"/>
      <c r="Q872" s="305"/>
      <c r="R872" s="303"/>
      <c r="S872" s="303"/>
      <c r="T872" s="303"/>
      <c r="U872" s="303"/>
      <c r="V872" s="303"/>
      <c r="W872" s="303"/>
      <c r="X872" s="303"/>
      <c r="Y872" s="303"/>
    </row>
    <row r="873" spans="1:25" ht="12.75">
      <c r="A873" s="303"/>
      <c r="B873" s="303"/>
      <c r="C873" s="303"/>
      <c r="D873" s="303"/>
      <c r="E873" s="303"/>
      <c r="F873" s="304"/>
      <c r="G873" s="303"/>
      <c r="H873" s="303"/>
      <c r="I873" s="303"/>
      <c r="J873" s="303"/>
      <c r="K873" s="303"/>
      <c r="L873" s="303"/>
      <c r="M873" s="303"/>
      <c r="N873" s="303"/>
      <c r="O873" s="303"/>
      <c r="P873" s="305"/>
      <c r="Q873" s="305"/>
      <c r="R873" s="303"/>
      <c r="S873" s="303"/>
      <c r="T873" s="303"/>
      <c r="U873" s="303"/>
      <c r="V873" s="303"/>
      <c r="W873" s="303"/>
      <c r="X873" s="303"/>
      <c r="Y873" s="303"/>
    </row>
    <row r="874" spans="1:25" ht="12.75">
      <c r="A874" s="303"/>
      <c r="B874" s="303"/>
      <c r="C874" s="303"/>
      <c r="D874" s="303"/>
      <c r="E874" s="303"/>
      <c r="F874" s="304"/>
      <c r="G874" s="303"/>
      <c r="H874" s="303"/>
      <c r="I874" s="303"/>
      <c r="J874" s="303"/>
      <c r="K874" s="303"/>
      <c r="L874" s="303"/>
      <c r="M874" s="303"/>
      <c r="N874" s="303"/>
      <c r="O874" s="303"/>
      <c r="P874" s="305"/>
      <c r="Q874" s="305"/>
      <c r="R874" s="303"/>
      <c r="S874" s="303"/>
      <c r="T874" s="303"/>
      <c r="U874" s="303"/>
      <c r="V874" s="303"/>
      <c r="W874" s="303"/>
      <c r="X874" s="303"/>
      <c r="Y874" s="303"/>
    </row>
    <row r="875" spans="1:25" ht="12.75">
      <c r="A875" s="303"/>
      <c r="B875" s="303"/>
      <c r="C875" s="303"/>
      <c r="D875" s="303"/>
      <c r="E875" s="303"/>
      <c r="F875" s="304"/>
      <c r="G875" s="303"/>
      <c r="H875" s="303"/>
      <c r="I875" s="303"/>
      <c r="J875" s="303"/>
      <c r="K875" s="303"/>
      <c r="L875" s="303"/>
      <c r="M875" s="303"/>
      <c r="N875" s="303"/>
      <c r="O875" s="303"/>
      <c r="P875" s="305"/>
      <c r="Q875" s="305"/>
      <c r="R875" s="303"/>
      <c r="S875" s="303"/>
      <c r="T875" s="303"/>
      <c r="U875" s="303"/>
      <c r="V875" s="303"/>
      <c r="W875" s="303"/>
      <c r="X875" s="303"/>
      <c r="Y875" s="303"/>
    </row>
    <row r="876" spans="1:25" ht="12.75">
      <c r="A876" s="303"/>
      <c r="B876" s="303"/>
      <c r="C876" s="303"/>
      <c r="D876" s="303"/>
      <c r="E876" s="303"/>
      <c r="F876" s="304"/>
      <c r="G876" s="303"/>
      <c r="H876" s="303"/>
      <c r="I876" s="303"/>
      <c r="J876" s="303"/>
      <c r="K876" s="303"/>
      <c r="L876" s="303"/>
      <c r="M876" s="303"/>
      <c r="N876" s="303"/>
      <c r="O876" s="303"/>
      <c r="P876" s="305"/>
      <c r="Q876" s="305"/>
      <c r="R876" s="303"/>
      <c r="S876" s="303"/>
      <c r="T876" s="303"/>
      <c r="U876" s="303"/>
      <c r="V876" s="303"/>
      <c r="W876" s="303"/>
      <c r="X876" s="303"/>
      <c r="Y876" s="303"/>
    </row>
    <row r="877" spans="1:25" ht="12.75">
      <c r="A877" s="303"/>
      <c r="B877" s="303"/>
      <c r="C877" s="303"/>
      <c r="D877" s="303"/>
      <c r="E877" s="303"/>
      <c r="F877" s="304"/>
      <c r="G877" s="303"/>
      <c r="H877" s="303"/>
      <c r="I877" s="303"/>
      <c r="J877" s="303"/>
      <c r="K877" s="303"/>
      <c r="L877" s="303"/>
      <c r="M877" s="303"/>
      <c r="N877" s="303"/>
      <c r="O877" s="303"/>
      <c r="P877" s="305"/>
      <c r="Q877" s="305"/>
      <c r="R877" s="303"/>
      <c r="S877" s="303"/>
      <c r="T877" s="303"/>
      <c r="U877" s="303"/>
      <c r="V877" s="303"/>
      <c r="W877" s="303"/>
      <c r="X877" s="303"/>
      <c r="Y877" s="303"/>
    </row>
    <row r="878" spans="1:25" ht="12.75">
      <c r="A878" s="303"/>
      <c r="B878" s="303"/>
      <c r="C878" s="303"/>
      <c r="D878" s="303"/>
      <c r="E878" s="303"/>
      <c r="F878" s="304"/>
      <c r="G878" s="303"/>
      <c r="H878" s="303"/>
      <c r="I878" s="303"/>
      <c r="J878" s="303"/>
      <c r="K878" s="303"/>
      <c r="L878" s="303"/>
      <c r="M878" s="303"/>
      <c r="N878" s="303"/>
      <c r="O878" s="303"/>
      <c r="P878" s="305"/>
      <c r="Q878" s="305"/>
      <c r="R878" s="303"/>
      <c r="S878" s="303"/>
      <c r="T878" s="303"/>
      <c r="U878" s="303"/>
      <c r="V878" s="303"/>
      <c r="W878" s="303"/>
      <c r="X878" s="303"/>
      <c r="Y878" s="303"/>
    </row>
    <row r="879" spans="1:25" ht="12.75">
      <c r="A879" s="303"/>
      <c r="B879" s="303"/>
      <c r="C879" s="303"/>
      <c r="D879" s="303"/>
      <c r="E879" s="303"/>
      <c r="F879" s="304"/>
      <c r="G879" s="303"/>
      <c r="H879" s="303"/>
      <c r="I879" s="303"/>
      <c r="J879" s="303"/>
      <c r="K879" s="303"/>
      <c r="L879" s="303"/>
      <c r="M879" s="303"/>
      <c r="N879" s="303"/>
      <c r="O879" s="303"/>
      <c r="P879" s="305"/>
      <c r="Q879" s="305"/>
      <c r="R879" s="303"/>
      <c r="S879" s="303"/>
      <c r="T879" s="303"/>
      <c r="U879" s="303"/>
      <c r="V879" s="303"/>
      <c r="W879" s="303"/>
      <c r="X879" s="303"/>
      <c r="Y879" s="303"/>
    </row>
    <row r="880" spans="1:25" ht="12.75">
      <c r="A880" s="303"/>
      <c r="B880" s="303"/>
      <c r="C880" s="303"/>
      <c r="D880" s="303"/>
      <c r="E880" s="303"/>
      <c r="F880" s="304"/>
      <c r="G880" s="303"/>
      <c r="H880" s="303"/>
      <c r="I880" s="303"/>
      <c r="J880" s="303"/>
      <c r="K880" s="303"/>
      <c r="L880" s="303"/>
      <c r="M880" s="303"/>
      <c r="N880" s="303"/>
      <c r="O880" s="303"/>
      <c r="P880" s="305"/>
      <c r="Q880" s="305"/>
      <c r="R880" s="303"/>
      <c r="S880" s="303"/>
      <c r="T880" s="303"/>
      <c r="U880" s="303"/>
      <c r="V880" s="303"/>
      <c r="W880" s="303"/>
      <c r="X880" s="303"/>
      <c r="Y880" s="303"/>
    </row>
    <row r="881" spans="1:25" ht="12.75">
      <c r="A881" s="303"/>
      <c r="B881" s="303"/>
      <c r="C881" s="303"/>
      <c r="D881" s="303"/>
      <c r="E881" s="303"/>
      <c r="F881" s="304"/>
      <c r="G881" s="303"/>
      <c r="H881" s="303"/>
      <c r="I881" s="303"/>
      <c r="J881" s="303"/>
      <c r="K881" s="303"/>
      <c r="L881" s="303"/>
      <c r="M881" s="303"/>
      <c r="N881" s="303"/>
      <c r="O881" s="303"/>
      <c r="P881" s="305"/>
      <c r="Q881" s="305"/>
      <c r="R881" s="303"/>
      <c r="S881" s="303"/>
      <c r="T881" s="303"/>
      <c r="U881" s="303"/>
      <c r="V881" s="303"/>
      <c r="W881" s="303"/>
      <c r="X881" s="303"/>
      <c r="Y881" s="303"/>
    </row>
    <row r="882" spans="1:25" ht="12.75">
      <c r="A882" s="303"/>
      <c r="B882" s="303"/>
      <c r="C882" s="303"/>
      <c r="D882" s="303"/>
      <c r="E882" s="303"/>
      <c r="F882" s="304"/>
      <c r="G882" s="303"/>
      <c r="H882" s="303"/>
      <c r="I882" s="303"/>
      <c r="J882" s="303"/>
      <c r="K882" s="303"/>
      <c r="L882" s="303"/>
      <c r="M882" s="303"/>
      <c r="N882" s="303"/>
      <c r="O882" s="303"/>
      <c r="P882" s="305"/>
      <c r="Q882" s="305"/>
      <c r="R882" s="303"/>
      <c r="S882" s="303"/>
      <c r="T882" s="303"/>
      <c r="U882" s="303"/>
      <c r="V882" s="303"/>
      <c r="W882" s="303"/>
      <c r="X882" s="303"/>
      <c r="Y882" s="303"/>
    </row>
    <row r="883" spans="1:25" ht="12.75">
      <c r="A883" s="303"/>
      <c r="B883" s="303"/>
      <c r="C883" s="303"/>
      <c r="D883" s="303"/>
      <c r="E883" s="303"/>
      <c r="F883" s="304"/>
      <c r="G883" s="303"/>
      <c r="H883" s="303"/>
      <c r="I883" s="303"/>
      <c r="J883" s="303"/>
      <c r="K883" s="303"/>
      <c r="L883" s="303"/>
      <c r="M883" s="303"/>
      <c r="N883" s="303"/>
      <c r="O883" s="303"/>
      <c r="P883" s="305"/>
      <c r="Q883" s="305"/>
      <c r="R883" s="303"/>
      <c r="S883" s="303"/>
      <c r="T883" s="303"/>
      <c r="U883" s="303"/>
      <c r="V883" s="303"/>
      <c r="W883" s="303"/>
      <c r="X883" s="303"/>
      <c r="Y883" s="303"/>
    </row>
    <row r="884" spans="1:25" ht="12.75">
      <c r="A884" s="303"/>
      <c r="B884" s="303"/>
      <c r="C884" s="303"/>
      <c r="D884" s="303"/>
      <c r="E884" s="303"/>
      <c r="F884" s="304"/>
      <c r="G884" s="303"/>
      <c r="H884" s="303"/>
      <c r="I884" s="303"/>
      <c r="J884" s="303"/>
      <c r="K884" s="303"/>
      <c r="L884" s="303"/>
      <c r="M884" s="303"/>
      <c r="N884" s="303"/>
      <c r="O884" s="303"/>
      <c r="P884" s="305"/>
      <c r="Q884" s="305"/>
      <c r="R884" s="303"/>
      <c r="S884" s="303"/>
      <c r="T884" s="303"/>
      <c r="U884" s="303"/>
      <c r="V884" s="303"/>
      <c r="W884" s="303"/>
      <c r="X884" s="303"/>
      <c r="Y884" s="303"/>
    </row>
    <row r="885" spans="1:25" ht="12.75">
      <c r="A885" s="303"/>
      <c r="B885" s="303"/>
      <c r="C885" s="303"/>
      <c r="D885" s="303"/>
      <c r="E885" s="303"/>
      <c r="F885" s="304"/>
      <c r="G885" s="303"/>
      <c r="H885" s="303"/>
      <c r="I885" s="303"/>
      <c r="J885" s="303"/>
      <c r="K885" s="303"/>
      <c r="L885" s="303"/>
      <c r="M885" s="303"/>
      <c r="N885" s="303"/>
      <c r="O885" s="303"/>
      <c r="P885" s="305"/>
      <c r="Q885" s="305"/>
      <c r="R885" s="303"/>
      <c r="S885" s="303"/>
      <c r="T885" s="303"/>
      <c r="U885" s="303"/>
      <c r="V885" s="303"/>
      <c r="W885" s="303"/>
      <c r="X885" s="303"/>
      <c r="Y885" s="303"/>
    </row>
    <row r="886" spans="1:25" ht="12.75">
      <c r="A886" s="303"/>
      <c r="B886" s="303"/>
      <c r="C886" s="303"/>
      <c r="D886" s="303"/>
      <c r="E886" s="303"/>
      <c r="F886" s="304"/>
      <c r="G886" s="303"/>
      <c r="H886" s="303"/>
      <c r="I886" s="303"/>
      <c r="J886" s="303"/>
      <c r="K886" s="303"/>
      <c r="L886" s="303"/>
      <c r="M886" s="303"/>
      <c r="N886" s="303"/>
      <c r="O886" s="303"/>
      <c r="P886" s="305"/>
      <c r="Q886" s="305"/>
      <c r="R886" s="303"/>
      <c r="S886" s="303"/>
      <c r="T886" s="303"/>
      <c r="U886" s="303"/>
      <c r="V886" s="303"/>
      <c r="W886" s="303"/>
      <c r="X886" s="303"/>
      <c r="Y886" s="303"/>
    </row>
    <row r="887" spans="1:25" ht="12.75">
      <c r="A887" s="303"/>
      <c r="B887" s="303"/>
      <c r="C887" s="303"/>
      <c r="D887" s="303"/>
      <c r="E887" s="303"/>
      <c r="F887" s="304"/>
      <c r="G887" s="303"/>
      <c r="H887" s="303"/>
      <c r="I887" s="303"/>
      <c r="J887" s="303"/>
      <c r="K887" s="303"/>
      <c r="L887" s="303"/>
      <c r="M887" s="303"/>
      <c r="N887" s="303"/>
      <c r="O887" s="303"/>
      <c r="P887" s="305"/>
      <c r="Q887" s="305"/>
      <c r="R887" s="303"/>
      <c r="S887" s="303"/>
      <c r="T887" s="303"/>
      <c r="U887" s="303"/>
      <c r="V887" s="303"/>
      <c r="W887" s="303"/>
      <c r="X887" s="303"/>
      <c r="Y887" s="303"/>
    </row>
    <row r="888" spans="1:25" ht="12.75">
      <c r="A888" s="303"/>
      <c r="B888" s="303"/>
      <c r="C888" s="303"/>
      <c r="D888" s="303"/>
      <c r="E888" s="303"/>
      <c r="F888" s="304"/>
      <c r="G888" s="303"/>
      <c r="H888" s="303"/>
      <c r="I888" s="303"/>
      <c r="J888" s="303"/>
      <c r="K888" s="303"/>
      <c r="L888" s="303"/>
      <c r="M888" s="303"/>
      <c r="N888" s="303"/>
      <c r="O888" s="303"/>
      <c r="P888" s="305"/>
      <c r="Q888" s="305"/>
      <c r="R888" s="303"/>
      <c r="S888" s="303"/>
      <c r="T888" s="303"/>
      <c r="U888" s="303"/>
      <c r="V888" s="303"/>
      <c r="W888" s="303"/>
      <c r="X888" s="303"/>
      <c r="Y888" s="303"/>
    </row>
    <row r="889" spans="1:25" ht="12.75">
      <c r="A889" s="303"/>
      <c r="B889" s="303"/>
      <c r="C889" s="303"/>
      <c r="D889" s="303"/>
      <c r="E889" s="303"/>
      <c r="F889" s="304"/>
      <c r="G889" s="303"/>
      <c r="H889" s="303"/>
      <c r="I889" s="303"/>
      <c r="J889" s="303"/>
      <c r="K889" s="303"/>
      <c r="L889" s="303"/>
      <c r="M889" s="303"/>
      <c r="N889" s="303"/>
      <c r="O889" s="303"/>
      <c r="P889" s="305"/>
      <c r="Q889" s="305"/>
      <c r="R889" s="303"/>
      <c r="S889" s="303"/>
      <c r="T889" s="303"/>
      <c r="U889" s="303"/>
      <c r="V889" s="303"/>
      <c r="W889" s="303"/>
      <c r="X889" s="303"/>
      <c r="Y889" s="303"/>
    </row>
    <row r="890" spans="1:25" ht="12.75">
      <c r="A890" s="303"/>
      <c r="B890" s="303"/>
      <c r="C890" s="303"/>
      <c r="D890" s="303"/>
      <c r="E890" s="303"/>
      <c r="F890" s="304"/>
      <c r="G890" s="303"/>
      <c r="H890" s="303"/>
      <c r="I890" s="303"/>
      <c r="J890" s="303"/>
      <c r="K890" s="303"/>
      <c r="L890" s="303"/>
      <c r="M890" s="303"/>
      <c r="N890" s="303"/>
      <c r="O890" s="303"/>
      <c r="P890" s="305"/>
      <c r="Q890" s="305"/>
      <c r="R890" s="303"/>
      <c r="S890" s="303"/>
      <c r="T890" s="303"/>
      <c r="U890" s="303"/>
      <c r="V890" s="303"/>
      <c r="W890" s="303"/>
      <c r="X890" s="303"/>
      <c r="Y890" s="303"/>
    </row>
    <row r="891" spans="1:25" ht="12.75">
      <c r="A891" s="303"/>
      <c r="B891" s="303"/>
      <c r="C891" s="303"/>
      <c r="D891" s="303"/>
      <c r="E891" s="303"/>
      <c r="F891" s="304"/>
      <c r="G891" s="303"/>
      <c r="H891" s="303"/>
      <c r="I891" s="303"/>
      <c r="J891" s="303"/>
      <c r="K891" s="303"/>
      <c r="L891" s="303"/>
      <c r="M891" s="303"/>
      <c r="N891" s="303"/>
      <c r="O891" s="303"/>
      <c r="P891" s="305"/>
      <c r="Q891" s="305"/>
      <c r="R891" s="303"/>
      <c r="S891" s="303"/>
      <c r="T891" s="303"/>
      <c r="U891" s="303"/>
      <c r="V891" s="303"/>
      <c r="W891" s="303"/>
      <c r="X891" s="303"/>
      <c r="Y891" s="303"/>
    </row>
    <row r="892" spans="1:25" ht="12.75">
      <c r="A892" s="303"/>
      <c r="B892" s="303"/>
      <c r="C892" s="303"/>
      <c r="D892" s="303"/>
      <c r="E892" s="303"/>
      <c r="F892" s="304"/>
      <c r="G892" s="303"/>
      <c r="H892" s="303"/>
      <c r="I892" s="303"/>
      <c r="J892" s="303"/>
      <c r="K892" s="303"/>
      <c r="L892" s="303"/>
      <c r="M892" s="303"/>
      <c r="N892" s="303"/>
      <c r="O892" s="303"/>
      <c r="P892" s="305"/>
      <c r="Q892" s="305"/>
      <c r="R892" s="303"/>
      <c r="S892" s="303"/>
      <c r="T892" s="303"/>
      <c r="U892" s="303"/>
      <c r="V892" s="303"/>
      <c r="W892" s="303"/>
      <c r="X892" s="303"/>
      <c r="Y892" s="303"/>
    </row>
    <row r="893" spans="1:25" ht="12.75">
      <c r="A893" s="303"/>
      <c r="B893" s="303"/>
      <c r="C893" s="303"/>
      <c r="D893" s="303"/>
      <c r="E893" s="303"/>
      <c r="F893" s="304"/>
      <c r="G893" s="303"/>
      <c r="H893" s="303"/>
      <c r="I893" s="303"/>
      <c r="J893" s="303"/>
      <c r="K893" s="303"/>
      <c r="L893" s="303"/>
      <c r="M893" s="303"/>
      <c r="N893" s="303"/>
      <c r="O893" s="303"/>
      <c r="P893" s="305"/>
      <c r="Q893" s="305"/>
      <c r="R893" s="303"/>
      <c r="S893" s="303"/>
      <c r="T893" s="303"/>
      <c r="U893" s="303"/>
      <c r="V893" s="303"/>
      <c r="W893" s="303"/>
      <c r="X893" s="303"/>
      <c r="Y893" s="303"/>
    </row>
    <row r="894" spans="1:25" ht="12.75">
      <c r="A894" s="303"/>
      <c r="B894" s="303"/>
      <c r="C894" s="303"/>
      <c r="D894" s="303"/>
      <c r="E894" s="303"/>
      <c r="F894" s="304"/>
      <c r="G894" s="303"/>
      <c r="H894" s="303"/>
      <c r="I894" s="303"/>
      <c r="J894" s="303"/>
      <c r="K894" s="303"/>
      <c r="L894" s="303"/>
      <c r="M894" s="303"/>
      <c r="N894" s="303"/>
      <c r="O894" s="303"/>
      <c r="P894" s="305"/>
      <c r="Q894" s="305"/>
      <c r="R894" s="303"/>
      <c r="S894" s="303"/>
      <c r="T894" s="303"/>
      <c r="U894" s="303"/>
      <c r="V894" s="303"/>
      <c r="W894" s="303"/>
      <c r="X894" s="303"/>
      <c r="Y894" s="303"/>
    </row>
    <row r="895" spans="1:25" ht="12.75">
      <c r="A895" s="303"/>
      <c r="B895" s="303"/>
      <c r="C895" s="303"/>
      <c r="D895" s="303"/>
      <c r="E895" s="303"/>
      <c r="F895" s="304"/>
      <c r="G895" s="303"/>
      <c r="H895" s="303"/>
      <c r="I895" s="303"/>
      <c r="J895" s="303"/>
      <c r="K895" s="303"/>
      <c r="L895" s="303"/>
      <c r="M895" s="303"/>
      <c r="N895" s="303"/>
      <c r="O895" s="303"/>
      <c r="P895" s="305"/>
      <c r="Q895" s="305"/>
      <c r="R895" s="303"/>
      <c r="S895" s="303"/>
      <c r="T895" s="303"/>
      <c r="U895" s="303"/>
      <c r="V895" s="303"/>
      <c r="W895" s="303"/>
      <c r="X895" s="303"/>
      <c r="Y895" s="303"/>
    </row>
    <row r="896" spans="1:25" ht="12.75">
      <c r="A896" s="303"/>
      <c r="B896" s="303"/>
      <c r="C896" s="303"/>
      <c r="D896" s="303"/>
      <c r="E896" s="303"/>
      <c r="F896" s="304"/>
      <c r="G896" s="303"/>
      <c r="H896" s="303"/>
      <c r="I896" s="303"/>
      <c r="J896" s="303"/>
      <c r="K896" s="303"/>
      <c r="L896" s="303"/>
      <c r="M896" s="303"/>
      <c r="N896" s="303"/>
      <c r="O896" s="303"/>
      <c r="P896" s="305"/>
      <c r="Q896" s="305"/>
      <c r="R896" s="303"/>
      <c r="S896" s="303"/>
      <c r="T896" s="303"/>
      <c r="U896" s="303"/>
      <c r="V896" s="303"/>
      <c r="W896" s="303"/>
      <c r="X896" s="303"/>
      <c r="Y896" s="303"/>
    </row>
    <row r="897" spans="1:25" ht="12.75">
      <c r="A897" s="303"/>
      <c r="B897" s="303"/>
      <c r="C897" s="303"/>
      <c r="D897" s="303"/>
      <c r="E897" s="303"/>
      <c r="F897" s="304"/>
      <c r="G897" s="303"/>
      <c r="H897" s="303"/>
      <c r="I897" s="303"/>
      <c r="J897" s="303"/>
      <c r="K897" s="303"/>
      <c r="L897" s="303"/>
      <c r="M897" s="303"/>
      <c r="N897" s="303"/>
      <c r="O897" s="303"/>
      <c r="P897" s="305"/>
      <c r="Q897" s="305"/>
      <c r="R897" s="303"/>
      <c r="S897" s="303"/>
      <c r="T897" s="303"/>
      <c r="U897" s="303"/>
      <c r="V897" s="303"/>
      <c r="W897" s="303"/>
      <c r="X897" s="303"/>
      <c r="Y897" s="303"/>
    </row>
    <row r="898" spans="1:25" ht="12.75">
      <c r="A898" s="303"/>
      <c r="B898" s="303"/>
      <c r="C898" s="303"/>
      <c r="D898" s="303"/>
      <c r="E898" s="303"/>
      <c r="F898" s="304"/>
      <c r="G898" s="303"/>
      <c r="H898" s="303"/>
      <c r="I898" s="303"/>
      <c r="J898" s="303"/>
      <c r="K898" s="303"/>
      <c r="L898" s="303"/>
      <c r="M898" s="303"/>
      <c r="N898" s="303"/>
      <c r="O898" s="303"/>
      <c r="P898" s="305"/>
      <c r="Q898" s="305"/>
      <c r="R898" s="303"/>
      <c r="S898" s="303"/>
      <c r="T898" s="303"/>
      <c r="U898" s="303"/>
      <c r="V898" s="303"/>
      <c r="W898" s="303"/>
      <c r="X898" s="303"/>
      <c r="Y898" s="303"/>
    </row>
    <row r="899" spans="1:25" ht="12.75">
      <c r="A899" s="303"/>
      <c r="B899" s="303"/>
      <c r="C899" s="303"/>
      <c r="D899" s="303"/>
      <c r="E899" s="303"/>
      <c r="F899" s="304"/>
      <c r="G899" s="303"/>
      <c r="H899" s="303"/>
      <c r="I899" s="303"/>
      <c r="J899" s="303"/>
      <c r="K899" s="303"/>
      <c r="L899" s="303"/>
      <c r="M899" s="303"/>
      <c r="N899" s="303"/>
      <c r="O899" s="303"/>
      <c r="P899" s="305"/>
      <c r="Q899" s="305"/>
      <c r="R899" s="303"/>
      <c r="S899" s="303"/>
      <c r="T899" s="303"/>
      <c r="U899" s="303"/>
      <c r="V899" s="303"/>
      <c r="W899" s="303"/>
      <c r="X899" s="303"/>
      <c r="Y899" s="303"/>
    </row>
    <row r="900" spans="1:25" ht="12.75">
      <c r="A900" s="303"/>
      <c r="B900" s="303"/>
      <c r="C900" s="303"/>
      <c r="D900" s="303"/>
      <c r="E900" s="303"/>
      <c r="F900" s="304"/>
      <c r="G900" s="303"/>
      <c r="H900" s="303"/>
      <c r="I900" s="303"/>
      <c r="J900" s="303"/>
      <c r="K900" s="303"/>
      <c r="L900" s="303"/>
      <c r="M900" s="303"/>
      <c r="N900" s="303"/>
      <c r="O900" s="303"/>
      <c r="P900" s="305"/>
      <c r="Q900" s="305"/>
      <c r="R900" s="303"/>
      <c r="S900" s="303"/>
      <c r="T900" s="303"/>
      <c r="U900" s="303"/>
      <c r="V900" s="303"/>
      <c r="W900" s="303"/>
      <c r="X900" s="303"/>
      <c r="Y900" s="303"/>
    </row>
    <row r="901" spans="1:25" ht="12.75">
      <c r="A901" s="303"/>
      <c r="B901" s="303"/>
      <c r="C901" s="303"/>
      <c r="D901" s="303"/>
      <c r="E901" s="303"/>
      <c r="F901" s="304"/>
      <c r="G901" s="303"/>
      <c r="H901" s="303"/>
      <c r="I901" s="303"/>
      <c r="J901" s="303"/>
      <c r="K901" s="303"/>
      <c r="L901" s="303"/>
      <c r="M901" s="303"/>
      <c r="N901" s="303"/>
      <c r="O901" s="303"/>
      <c r="P901" s="305"/>
      <c r="Q901" s="305"/>
      <c r="R901" s="303"/>
      <c r="S901" s="303"/>
      <c r="T901" s="303"/>
      <c r="U901" s="303"/>
      <c r="V901" s="303"/>
      <c r="W901" s="303"/>
      <c r="X901" s="303"/>
      <c r="Y901" s="303"/>
    </row>
    <row r="902" spans="1:25" ht="12.75">
      <c r="A902" s="303"/>
      <c r="B902" s="303"/>
      <c r="C902" s="303"/>
      <c r="D902" s="303"/>
      <c r="E902" s="303"/>
      <c r="F902" s="304"/>
      <c r="G902" s="303"/>
      <c r="H902" s="303"/>
      <c r="I902" s="303"/>
      <c r="J902" s="303"/>
      <c r="K902" s="303"/>
      <c r="L902" s="303"/>
      <c r="M902" s="303"/>
      <c r="N902" s="303"/>
      <c r="O902" s="303"/>
      <c r="P902" s="305"/>
      <c r="Q902" s="305"/>
      <c r="R902" s="303"/>
      <c r="S902" s="303"/>
      <c r="T902" s="303"/>
      <c r="U902" s="303"/>
      <c r="V902" s="303"/>
      <c r="W902" s="303"/>
      <c r="X902" s="303"/>
      <c r="Y902" s="303"/>
    </row>
    <row r="903" spans="1:25" ht="12.75">
      <c r="A903" s="303"/>
      <c r="B903" s="303"/>
      <c r="C903" s="303"/>
      <c r="D903" s="303"/>
      <c r="E903" s="303"/>
      <c r="F903" s="304"/>
      <c r="G903" s="303"/>
      <c r="H903" s="303"/>
      <c r="I903" s="303"/>
      <c r="J903" s="303"/>
      <c r="K903" s="303"/>
      <c r="L903" s="303"/>
      <c r="M903" s="303"/>
      <c r="N903" s="303"/>
      <c r="O903" s="303"/>
      <c r="P903" s="305"/>
      <c r="Q903" s="305"/>
      <c r="R903" s="303"/>
      <c r="S903" s="303"/>
      <c r="T903" s="303"/>
      <c r="U903" s="303"/>
      <c r="V903" s="303"/>
      <c r="W903" s="303"/>
      <c r="X903" s="303"/>
      <c r="Y903" s="303"/>
    </row>
    <row r="904" spans="1:25" ht="12.75">
      <c r="A904" s="303"/>
      <c r="B904" s="303"/>
      <c r="C904" s="303"/>
      <c r="D904" s="303"/>
      <c r="E904" s="303"/>
      <c r="F904" s="304"/>
      <c r="G904" s="303"/>
      <c r="H904" s="303"/>
      <c r="I904" s="303"/>
      <c r="J904" s="303"/>
      <c r="K904" s="303"/>
      <c r="L904" s="303"/>
      <c r="M904" s="303"/>
      <c r="N904" s="303"/>
      <c r="O904" s="303"/>
      <c r="P904" s="305"/>
      <c r="Q904" s="305"/>
      <c r="R904" s="303"/>
      <c r="S904" s="303"/>
      <c r="T904" s="303"/>
      <c r="U904" s="303"/>
      <c r="V904" s="303"/>
      <c r="W904" s="303"/>
      <c r="X904" s="303"/>
      <c r="Y904" s="303"/>
    </row>
    <row r="905" spans="1:25" ht="12.75">
      <c r="A905" s="303"/>
      <c r="B905" s="303"/>
      <c r="C905" s="303"/>
      <c r="D905" s="303"/>
      <c r="E905" s="303"/>
      <c r="F905" s="304"/>
      <c r="G905" s="303"/>
      <c r="H905" s="303"/>
      <c r="I905" s="303"/>
      <c r="J905" s="303"/>
      <c r="K905" s="303"/>
      <c r="L905" s="303"/>
      <c r="M905" s="303"/>
      <c r="N905" s="303"/>
      <c r="O905" s="303"/>
      <c r="P905" s="305"/>
      <c r="Q905" s="305"/>
      <c r="R905" s="303"/>
      <c r="S905" s="303"/>
      <c r="T905" s="303"/>
      <c r="U905" s="303"/>
      <c r="V905" s="303"/>
      <c r="W905" s="303"/>
      <c r="X905" s="303"/>
      <c r="Y905" s="303"/>
    </row>
    <row r="906" spans="1:25" ht="12.75">
      <c r="A906" s="303"/>
      <c r="B906" s="303"/>
      <c r="C906" s="303"/>
      <c r="D906" s="303"/>
      <c r="E906" s="303"/>
      <c r="F906" s="304"/>
      <c r="G906" s="303"/>
      <c r="H906" s="303"/>
      <c r="I906" s="303"/>
      <c r="J906" s="303"/>
      <c r="K906" s="303"/>
      <c r="L906" s="303"/>
      <c r="M906" s="303"/>
      <c r="N906" s="303"/>
      <c r="O906" s="303"/>
      <c r="P906" s="305"/>
      <c r="Q906" s="305"/>
      <c r="R906" s="303"/>
      <c r="S906" s="303"/>
      <c r="T906" s="303"/>
      <c r="U906" s="303"/>
      <c r="V906" s="303"/>
      <c r="W906" s="303"/>
      <c r="X906" s="303"/>
      <c r="Y906" s="303"/>
    </row>
    <row r="907" spans="1:25" ht="12.75">
      <c r="A907" s="303"/>
      <c r="B907" s="303"/>
      <c r="C907" s="303"/>
      <c r="D907" s="303"/>
      <c r="E907" s="303"/>
      <c r="F907" s="304"/>
      <c r="G907" s="303"/>
      <c r="H907" s="303"/>
      <c r="I907" s="303"/>
      <c r="J907" s="303"/>
      <c r="K907" s="303"/>
      <c r="L907" s="303"/>
      <c r="M907" s="303"/>
      <c r="N907" s="303"/>
      <c r="O907" s="303"/>
      <c r="P907" s="305"/>
      <c r="Q907" s="305"/>
      <c r="R907" s="303"/>
      <c r="S907" s="303"/>
      <c r="T907" s="303"/>
      <c r="U907" s="303"/>
      <c r="V907" s="303"/>
      <c r="W907" s="303"/>
      <c r="X907" s="303"/>
      <c r="Y907" s="303"/>
    </row>
    <row r="908" spans="1:25" ht="12.75">
      <c r="A908" s="303"/>
      <c r="B908" s="303"/>
      <c r="C908" s="303"/>
      <c r="D908" s="303"/>
      <c r="E908" s="303"/>
      <c r="F908" s="304"/>
      <c r="G908" s="303"/>
      <c r="H908" s="303"/>
      <c r="I908" s="303"/>
      <c r="J908" s="303"/>
      <c r="K908" s="303"/>
      <c r="L908" s="303"/>
      <c r="M908" s="303"/>
      <c r="N908" s="303"/>
      <c r="O908" s="303"/>
      <c r="P908" s="305"/>
      <c r="Q908" s="305"/>
      <c r="R908" s="303"/>
      <c r="S908" s="303"/>
      <c r="T908" s="303"/>
      <c r="U908" s="303"/>
      <c r="V908" s="303"/>
      <c r="W908" s="303"/>
      <c r="X908" s="303"/>
      <c r="Y908" s="303"/>
    </row>
    <row r="909" spans="1:25" ht="12.75">
      <c r="A909" s="303"/>
      <c r="B909" s="303"/>
      <c r="C909" s="303"/>
      <c r="D909" s="303"/>
      <c r="E909" s="303"/>
      <c r="F909" s="304"/>
      <c r="G909" s="303"/>
      <c r="H909" s="303"/>
      <c r="I909" s="303"/>
      <c r="J909" s="303"/>
      <c r="K909" s="303"/>
      <c r="L909" s="303"/>
      <c r="M909" s="303"/>
      <c r="N909" s="303"/>
      <c r="O909" s="303"/>
      <c r="P909" s="305"/>
      <c r="Q909" s="305"/>
      <c r="R909" s="303"/>
      <c r="S909" s="303"/>
      <c r="T909" s="303"/>
      <c r="U909" s="303"/>
      <c r="V909" s="303"/>
      <c r="W909" s="303"/>
      <c r="X909" s="303"/>
      <c r="Y909" s="303"/>
    </row>
    <row r="910" spans="1:25" ht="12.75">
      <c r="A910" s="303"/>
      <c r="B910" s="303"/>
      <c r="C910" s="303"/>
      <c r="D910" s="303"/>
      <c r="E910" s="303"/>
      <c r="F910" s="304"/>
      <c r="G910" s="303"/>
      <c r="H910" s="303"/>
      <c r="I910" s="303"/>
      <c r="J910" s="303"/>
      <c r="K910" s="303"/>
      <c r="L910" s="303"/>
      <c r="M910" s="303"/>
      <c r="N910" s="303"/>
      <c r="O910" s="303"/>
      <c r="P910" s="305"/>
      <c r="Q910" s="305"/>
      <c r="R910" s="303"/>
      <c r="S910" s="303"/>
      <c r="T910" s="303"/>
      <c r="U910" s="303"/>
      <c r="V910" s="303"/>
      <c r="W910" s="303"/>
      <c r="X910" s="303"/>
      <c r="Y910" s="303"/>
    </row>
    <row r="911" spans="1:25" ht="12.75">
      <c r="A911" s="303"/>
      <c r="B911" s="303"/>
      <c r="C911" s="303"/>
      <c r="D911" s="303"/>
      <c r="E911" s="303"/>
      <c r="F911" s="304"/>
      <c r="G911" s="303"/>
      <c r="H911" s="303"/>
      <c r="I911" s="303"/>
      <c r="J911" s="303"/>
      <c r="K911" s="303"/>
      <c r="L911" s="303"/>
      <c r="M911" s="303"/>
      <c r="N911" s="303"/>
      <c r="O911" s="303"/>
      <c r="P911" s="305"/>
      <c r="Q911" s="305"/>
      <c r="R911" s="303"/>
      <c r="S911" s="303"/>
      <c r="T911" s="303"/>
      <c r="U911" s="303"/>
      <c r="V911" s="303"/>
      <c r="W911" s="303"/>
      <c r="X911" s="303"/>
      <c r="Y911" s="303"/>
    </row>
    <row r="912" spans="1:25" ht="12.75">
      <c r="A912" s="303"/>
      <c r="B912" s="303"/>
      <c r="C912" s="303"/>
      <c r="D912" s="303"/>
      <c r="E912" s="303"/>
      <c r="F912" s="304"/>
      <c r="G912" s="303"/>
      <c r="H912" s="303"/>
      <c r="I912" s="303"/>
      <c r="J912" s="303"/>
      <c r="K912" s="303"/>
      <c r="L912" s="303"/>
      <c r="M912" s="303"/>
      <c r="N912" s="303"/>
      <c r="O912" s="303"/>
      <c r="P912" s="305"/>
      <c r="Q912" s="305"/>
      <c r="R912" s="303"/>
      <c r="S912" s="303"/>
      <c r="T912" s="303"/>
      <c r="U912" s="303"/>
      <c r="V912" s="303"/>
      <c r="W912" s="303"/>
      <c r="X912" s="303"/>
      <c r="Y912" s="303"/>
    </row>
    <row r="913" spans="1:25" ht="12.75">
      <c r="A913" s="303"/>
      <c r="B913" s="303"/>
      <c r="C913" s="303"/>
      <c r="D913" s="303"/>
      <c r="E913" s="303"/>
      <c r="F913" s="304"/>
      <c r="G913" s="303"/>
      <c r="H913" s="303"/>
      <c r="I913" s="303"/>
      <c r="J913" s="303"/>
      <c r="K913" s="303"/>
      <c r="L913" s="303"/>
      <c r="M913" s="303"/>
      <c r="N913" s="303"/>
      <c r="O913" s="303"/>
      <c r="P913" s="305"/>
      <c r="Q913" s="305"/>
      <c r="R913" s="303"/>
      <c r="S913" s="303"/>
      <c r="T913" s="303"/>
      <c r="U913" s="303"/>
      <c r="V913" s="303"/>
      <c r="W913" s="303"/>
      <c r="X913" s="303"/>
      <c r="Y913" s="303"/>
    </row>
    <row r="914" spans="1:25" ht="12.75">
      <c r="A914" s="303"/>
      <c r="B914" s="303"/>
      <c r="C914" s="303"/>
      <c r="D914" s="303"/>
      <c r="E914" s="303"/>
      <c r="F914" s="304"/>
      <c r="G914" s="303"/>
      <c r="H914" s="303"/>
      <c r="I914" s="303"/>
      <c r="J914" s="303"/>
      <c r="K914" s="303"/>
      <c r="L914" s="303"/>
      <c r="M914" s="303"/>
      <c r="N914" s="303"/>
      <c r="O914" s="303"/>
      <c r="P914" s="305"/>
      <c r="Q914" s="305"/>
      <c r="R914" s="303"/>
      <c r="S914" s="303"/>
      <c r="T914" s="303"/>
      <c r="U914" s="303"/>
      <c r="V914" s="303"/>
      <c r="W914" s="303"/>
      <c r="X914" s="303"/>
      <c r="Y914" s="303"/>
    </row>
    <row r="915" spans="1:25" ht="12.75">
      <c r="A915" s="303"/>
      <c r="B915" s="303"/>
      <c r="C915" s="303"/>
      <c r="D915" s="303"/>
      <c r="E915" s="303"/>
      <c r="F915" s="304"/>
      <c r="G915" s="303"/>
      <c r="H915" s="303"/>
      <c r="I915" s="303"/>
      <c r="J915" s="303"/>
      <c r="K915" s="303"/>
      <c r="L915" s="303"/>
      <c r="M915" s="303"/>
      <c r="N915" s="303"/>
      <c r="O915" s="303"/>
      <c r="P915" s="305"/>
      <c r="Q915" s="305"/>
      <c r="R915" s="303"/>
      <c r="S915" s="303"/>
      <c r="T915" s="303"/>
      <c r="U915" s="303"/>
      <c r="V915" s="303"/>
      <c r="W915" s="303"/>
      <c r="X915" s="303"/>
      <c r="Y915" s="303"/>
    </row>
    <row r="916" spans="1:25" ht="12.75">
      <c r="A916" s="303"/>
      <c r="B916" s="303"/>
      <c r="C916" s="303"/>
      <c r="D916" s="303"/>
      <c r="E916" s="303"/>
      <c r="F916" s="304"/>
      <c r="G916" s="303"/>
      <c r="H916" s="303"/>
      <c r="I916" s="303"/>
      <c r="J916" s="303"/>
      <c r="K916" s="303"/>
      <c r="L916" s="303"/>
      <c r="M916" s="303"/>
      <c r="N916" s="303"/>
      <c r="O916" s="303"/>
      <c r="P916" s="305"/>
      <c r="Q916" s="305"/>
      <c r="R916" s="303"/>
      <c r="S916" s="303"/>
      <c r="T916" s="303"/>
      <c r="U916" s="303"/>
      <c r="V916" s="303"/>
      <c r="W916" s="303"/>
      <c r="X916" s="303"/>
      <c r="Y916" s="303"/>
    </row>
    <row r="917" spans="1:25" ht="12.75">
      <c r="A917" s="303"/>
      <c r="B917" s="303"/>
      <c r="C917" s="303"/>
      <c r="D917" s="303"/>
      <c r="E917" s="303"/>
      <c r="F917" s="304"/>
      <c r="G917" s="303"/>
      <c r="H917" s="303"/>
      <c r="I917" s="303"/>
      <c r="J917" s="303"/>
      <c r="K917" s="303"/>
      <c r="L917" s="303"/>
      <c r="M917" s="303"/>
      <c r="N917" s="303"/>
      <c r="O917" s="303"/>
      <c r="P917" s="305"/>
      <c r="Q917" s="305"/>
      <c r="R917" s="303"/>
      <c r="S917" s="303"/>
      <c r="T917" s="303"/>
      <c r="U917" s="303"/>
      <c r="V917" s="303"/>
      <c r="W917" s="303"/>
      <c r="X917" s="303"/>
      <c r="Y917" s="303"/>
    </row>
    <row r="918" spans="1:25" ht="12.75">
      <c r="A918" s="303"/>
      <c r="B918" s="303"/>
      <c r="C918" s="303"/>
      <c r="D918" s="303"/>
      <c r="E918" s="303"/>
      <c r="F918" s="304"/>
      <c r="G918" s="303"/>
      <c r="H918" s="303"/>
      <c r="I918" s="303"/>
      <c r="J918" s="303"/>
      <c r="K918" s="303"/>
      <c r="L918" s="303"/>
      <c r="M918" s="303"/>
      <c r="N918" s="303"/>
      <c r="O918" s="303"/>
      <c r="P918" s="305"/>
      <c r="Q918" s="305"/>
      <c r="R918" s="303"/>
      <c r="S918" s="303"/>
      <c r="T918" s="303"/>
      <c r="U918" s="303"/>
      <c r="V918" s="303"/>
      <c r="W918" s="303"/>
      <c r="X918" s="303"/>
      <c r="Y918" s="303"/>
    </row>
    <row r="919" spans="1:25" ht="12.75">
      <c r="A919" s="303"/>
      <c r="B919" s="303"/>
      <c r="C919" s="303"/>
      <c r="D919" s="303"/>
      <c r="E919" s="303"/>
      <c r="F919" s="304"/>
      <c r="G919" s="303"/>
      <c r="H919" s="303"/>
      <c r="I919" s="303"/>
      <c r="J919" s="303"/>
      <c r="K919" s="303"/>
      <c r="L919" s="303"/>
      <c r="M919" s="303"/>
      <c r="N919" s="303"/>
      <c r="O919" s="303"/>
      <c r="P919" s="305"/>
      <c r="Q919" s="305"/>
      <c r="R919" s="303"/>
      <c r="S919" s="303"/>
      <c r="T919" s="303"/>
      <c r="U919" s="303"/>
      <c r="V919" s="303"/>
      <c r="W919" s="303"/>
      <c r="X919" s="303"/>
      <c r="Y919" s="303"/>
    </row>
    <row r="920" spans="1:25" ht="12.75">
      <c r="A920" s="303"/>
      <c r="B920" s="303"/>
      <c r="C920" s="303"/>
      <c r="D920" s="303"/>
      <c r="E920" s="303"/>
      <c r="F920" s="304"/>
      <c r="G920" s="303"/>
      <c r="H920" s="303"/>
      <c r="I920" s="303"/>
      <c r="J920" s="303"/>
      <c r="K920" s="303"/>
      <c r="L920" s="303"/>
      <c r="M920" s="303"/>
      <c r="N920" s="303"/>
      <c r="O920" s="303"/>
      <c r="P920" s="305"/>
      <c r="Q920" s="305"/>
      <c r="R920" s="303"/>
      <c r="S920" s="303"/>
      <c r="T920" s="303"/>
      <c r="U920" s="303"/>
      <c r="V920" s="303"/>
      <c r="W920" s="303"/>
      <c r="X920" s="303"/>
      <c r="Y920" s="303"/>
    </row>
    <row r="921" spans="1:25" ht="12.75">
      <c r="A921" s="303"/>
      <c r="B921" s="303"/>
      <c r="C921" s="303"/>
      <c r="D921" s="303"/>
      <c r="E921" s="303"/>
      <c r="F921" s="304"/>
      <c r="G921" s="303"/>
      <c r="H921" s="303"/>
      <c r="I921" s="303"/>
      <c r="J921" s="303"/>
      <c r="K921" s="303"/>
      <c r="L921" s="303"/>
      <c r="M921" s="303"/>
      <c r="N921" s="303"/>
      <c r="O921" s="303"/>
      <c r="P921" s="305"/>
      <c r="Q921" s="305"/>
      <c r="R921" s="303"/>
      <c r="S921" s="303"/>
      <c r="T921" s="303"/>
      <c r="U921" s="303"/>
      <c r="V921" s="303"/>
      <c r="W921" s="303"/>
      <c r="X921" s="303"/>
      <c r="Y921" s="303"/>
    </row>
    <row r="922" spans="1:25" ht="12.75">
      <c r="A922" s="303"/>
      <c r="B922" s="303"/>
      <c r="C922" s="303"/>
      <c r="D922" s="303"/>
      <c r="E922" s="303"/>
      <c r="F922" s="304"/>
      <c r="G922" s="303"/>
      <c r="H922" s="303"/>
      <c r="I922" s="303"/>
      <c r="J922" s="303"/>
      <c r="K922" s="303"/>
      <c r="L922" s="303"/>
      <c r="M922" s="303"/>
      <c r="N922" s="303"/>
      <c r="O922" s="303"/>
      <c r="P922" s="305"/>
      <c r="Q922" s="305"/>
      <c r="R922" s="303"/>
      <c r="S922" s="303"/>
      <c r="T922" s="303"/>
      <c r="U922" s="303"/>
      <c r="V922" s="303"/>
      <c r="W922" s="303"/>
      <c r="X922" s="303"/>
      <c r="Y922" s="303"/>
    </row>
    <row r="923" spans="1:25" ht="12.75">
      <c r="A923" s="303"/>
      <c r="B923" s="303"/>
      <c r="C923" s="303"/>
      <c r="D923" s="303"/>
      <c r="E923" s="303"/>
      <c r="F923" s="304"/>
      <c r="G923" s="303"/>
      <c r="H923" s="303"/>
      <c r="I923" s="303"/>
      <c r="J923" s="303"/>
      <c r="K923" s="303"/>
      <c r="L923" s="303"/>
      <c r="M923" s="303"/>
      <c r="N923" s="303"/>
      <c r="O923" s="303"/>
      <c r="P923" s="305"/>
      <c r="Q923" s="305"/>
      <c r="R923" s="303"/>
      <c r="S923" s="303"/>
      <c r="T923" s="303"/>
      <c r="U923" s="303"/>
      <c r="V923" s="303"/>
      <c r="W923" s="303"/>
      <c r="X923" s="303"/>
      <c r="Y923" s="303"/>
    </row>
    <row r="924" spans="1:25" ht="12.75">
      <c r="A924" s="303"/>
      <c r="B924" s="303"/>
      <c r="C924" s="303"/>
      <c r="D924" s="303"/>
      <c r="E924" s="303"/>
      <c r="F924" s="304"/>
      <c r="G924" s="303"/>
      <c r="H924" s="303"/>
      <c r="I924" s="303"/>
      <c r="J924" s="303"/>
      <c r="K924" s="303"/>
      <c r="L924" s="303"/>
      <c r="M924" s="303"/>
      <c r="N924" s="303"/>
      <c r="O924" s="303"/>
      <c r="P924" s="305"/>
      <c r="Q924" s="305"/>
      <c r="R924" s="303"/>
      <c r="S924" s="303"/>
      <c r="T924" s="303"/>
      <c r="U924" s="303"/>
      <c r="V924" s="303"/>
      <c r="W924" s="303"/>
      <c r="X924" s="303"/>
      <c r="Y924" s="303"/>
    </row>
    <row r="925" spans="1:25" ht="12.75">
      <c r="A925" s="303"/>
      <c r="B925" s="303"/>
      <c r="C925" s="303"/>
      <c r="D925" s="303"/>
      <c r="E925" s="303"/>
      <c r="F925" s="304"/>
      <c r="G925" s="303"/>
      <c r="H925" s="303"/>
      <c r="I925" s="303"/>
      <c r="J925" s="303"/>
      <c r="K925" s="303"/>
      <c r="L925" s="303"/>
      <c r="M925" s="303"/>
      <c r="N925" s="303"/>
      <c r="O925" s="303"/>
      <c r="P925" s="305"/>
      <c r="Q925" s="305"/>
      <c r="R925" s="303"/>
      <c r="S925" s="303"/>
      <c r="T925" s="303"/>
      <c r="U925" s="303"/>
      <c r="V925" s="303"/>
      <c r="W925" s="303"/>
      <c r="X925" s="303"/>
      <c r="Y925" s="303"/>
    </row>
    <row r="926" spans="1:25" ht="12.75">
      <c r="A926" s="303"/>
      <c r="B926" s="303"/>
      <c r="C926" s="303"/>
      <c r="D926" s="303"/>
      <c r="E926" s="303"/>
      <c r="F926" s="304"/>
      <c r="G926" s="303"/>
      <c r="H926" s="303"/>
      <c r="I926" s="303"/>
      <c r="J926" s="303"/>
      <c r="K926" s="303"/>
      <c r="L926" s="303"/>
      <c r="M926" s="303"/>
      <c r="N926" s="303"/>
      <c r="O926" s="303"/>
      <c r="P926" s="305"/>
      <c r="Q926" s="305"/>
      <c r="R926" s="303"/>
      <c r="S926" s="303"/>
      <c r="T926" s="303"/>
      <c r="U926" s="303"/>
      <c r="V926" s="303"/>
      <c r="W926" s="303"/>
      <c r="X926" s="303"/>
      <c r="Y926" s="303"/>
    </row>
    <row r="927" spans="1:25" ht="12.75">
      <c r="A927" s="303"/>
      <c r="B927" s="303"/>
      <c r="C927" s="303"/>
      <c r="D927" s="303"/>
      <c r="E927" s="303"/>
      <c r="F927" s="304"/>
      <c r="G927" s="303"/>
      <c r="H927" s="303"/>
      <c r="I927" s="303"/>
      <c r="J927" s="303"/>
      <c r="K927" s="303"/>
      <c r="L927" s="303"/>
      <c r="M927" s="303"/>
      <c r="N927" s="303"/>
      <c r="O927" s="303"/>
      <c r="P927" s="305"/>
      <c r="Q927" s="305"/>
      <c r="R927" s="303"/>
      <c r="S927" s="303"/>
      <c r="T927" s="303"/>
      <c r="U927" s="303"/>
      <c r="V927" s="303"/>
      <c r="W927" s="303"/>
      <c r="X927" s="303"/>
      <c r="Y927" s="303"/>
    </row>
    <row r="928" spans="1:25" ht="12.75">
      <c r="A928" s="303"/>
      <c r="B928" s="303"/>
      <c r="C928" s="303"/>
      <c r="D928" s="303"/>
      <c r="E928" s="303"/>
      <c r="F928" s="304"/>
      <c r="G928" s="303"/>
      <c r="H928" s="303"/>
      <c r="I928" s="303"/>
      <c r="J928" s="303"/>
      <c r="K928" s="303"/>
      <c r="L928" s="303"/>
      <c r="M928" s="303"/>
      <c r="N928" s="303"/>
      <c r="O928" s="303"/>
      <c r="P928" s="305"/>
      <c r="Q928" s="305"/>
      <c r="R928" s="303"/>
      <c r="S928" s="303"/>
      <c r="T928" s="303"/>
      <c r="U928" s="303"/>
      <c r="V928" s="303"/>
      <c r="W928" s="303"/>
      <c r="X928" s="303"/>
      <c r="Y928" s="303"/>
    </row>
    <row r="929" spans="1:25" ht="12.75">
      <c r="A929" s="303"/>
      <c r="B929" s="303"/>
      <c r="C929" s="303"/>
      <c r="D929" s="303"/>
      <c r="E929" s="303"/>
      <c r="F929" s="304"/>
      <c r="G929" s="303"/>
      <c r="H929" s="303"/>
      <c r="I929" s="303"/>
      <c r="J929" s="303"/>
      <c r="K929" s="303"/>
      <c r="L929" s="303"/>
      <c r="M929" s="303"/>
      <c r="N929" s="303"/>
      <c r="O929" s="303"/>
      <c r="P929" s="305"/>
      <c r="Q929" s="305"/>
      <c r="R929" s="303"/>
      <c r="S929" s="303"/>
      <c r="T929" s="303"/>
      <c r="U929" s="303"/>
      <c r="V929" s="303"/>
      <c r="W929" s="303"/>
      <c r="X929" s="303"/>
      <c r="Y929" s="303"/>
    </row>
    <row r="930" spans="1:25" ht="12.75">
      <c r="A930" s="303"/>
      <c r="B930" s="303"/>
      <c r="C930" s="303"/>
      <c r="D930" s="303"/>
      <c r="E930" s="303"/>
      <c r="F930" s="304"/>
      <c r="G930" s="303"/>
      <c r="H930" s="303"/>
      <c r="I930" s="303"/>
      <c r="J930" s="303"/>
      <c r="K930" s="303"/>
      <c r="L930" s="303"/>
      <c r="M930" s="303"/>
      <c r="N930" s="303"/>
      <c r="O930" s="303"/>
      <c r="P930" s="305"/>
      <c r="Q930" s="305"/>
      <c r="R930" s="303"/>
      <c r="S930" s="303"/>
      <c r="T930" s="303"/>
      <c r="U930" s="303"/>
      <c r="V930" s="303"/>
      <c r="W930" s="303"/>
      <c r="X930" s="303"/>
      <c r="Y930" s="303"/>
    </row>
    <row r="931" spans="1:25" ht="12.75">
      <c r="A931" s="303"/>
      <c r="B931" s="303"/>
      <c r="C931" s="303"/>
      <c r="D931" s="303"/>
      <c r="E931" s="303"/>
      <c r="F931" s="304"/>
      <c r="G931" s="303"/>
      <c r="H931" s="303"/>
      <c r="I931" s="303"/>
      <c r="J931" s="303"/>
      <c r="K931" s="303"/>
      <c r="L931" s="303"/>
      <c r="M931" s="303"/>
      <c r="N931" s="303"/>
      <c r="O931" s="303"/>
      <c r="P931" s="305"/>
      <c r="Q931" s="305"/>
      <c r="R931" s="303"/>
      <c r="S931" s="303"/>
      <c r="T931" s="303"/>
      <c r="U931" s="303"/>
      <c r="V931" s="303"/>
      <c r="W931" s="303"/>
      <c r="X931" s="303"/>
      <c r="Y931" s="303"/>
    </row>
    <row r="932" spans="1:25" ht="12.75">
      <c r="A932" s="303"/>
      <c r="B932" s="303"/>
      <c r="C932" s="303"/>
      <c r="D932" s="303"/>
      <c r="E932" s="303"/>
      <c r="F932" s="304"/>
      <c r="G932" s="303"/>
      <c r="H932" s="303"/>
      <c r="I932" s="303"/>
      <c r="J932" s="303"/>
      <c r="K932" s="303"/>
      <c r="L932" s="303"/>
      <c r="M932" s="303"/>
      <c r="N932" s="303"/>
      <c r="O932" s="303"/>
      <c r="P932" s="305"/>
      <c r="Q932" s="305"/>
      <c r="R932" s="303"/>
      <c r="S932" s="303"/>
      <c r="T932" s="303"/>
      <c r="U932" s="303"/>
      <c r="V932" s="303"/>
      <c r="W932" s="303"/>
      <c r="X932" s="303"/>
      <c r="Y932" s="303"/>
    </row>
    <row r="933" spans="1:25" ht="12.75">
      <c r="A933" s="303"/>
      <c r="B933" s="303"/>
      <c r="C933" s="303"/>
      <c r="D933" s="303"/>
      <c r="E933" s="303"/>
      <c r="F933" s="304"/>
      <c r="G933" s="303"/>
      <c r="H933" s="303"/>
      <c r="I933" s="303"/>
      <c r="J933" s="303"/>
      <c r="K933" s="303"/>
      <c r="L933" s="303"/>
      <c r="M933" s="303"/>
      <c r="N933" s="303"/>
      <c r="O933" s="303"/>
      <c r="P933" s="305"/>
      <c r="Q933" s="305"/>
      <c r="R933" s="303"/>
      <c r="S933" s="303"/>
      <c r="T933" s="303"/>
      <c r="U933" s="303"/>
      <c r="V933" s="303"/>
      <c r="W933" s="303"/>
      <c r="X933" s="303"/>
      <c r="Y933" s="303"/>
    </row>
    <row r="934" spans="1:25" ht="12.75">
      <c r="A934" s="303"/>
      <c r="B934" s="303"/>
      <c r="C934" s="303"/>
      <c r="D934" s="303"/>
      <c r="E934" s="303"/>
      <c r="F934" s="304"/>
      <c r="G934" s="303"/>
      <c r="H934" s="303"/>
      <c r="I934" s="303"/>
      <c r="J934" s="303"/>
      <c r="K934" s="303"/>
      <c r="L934" s="303"/>
      <c r="M934" s="303"/>
      <c r="N934" s="303"/>
      <c r="O934" s="303"/>
      <c r="P934" s="305"/>
      <c r="Q934" s="305"/>
      <c r="R934" s="303"/>
      <c r="S934" s="303"/>
      <c r="T934" s="303"/>
      <c r="U934" s="303"/>
      <c r="V934" s="303"/>
      <c r="W934" s="303"/>
      <c r="X934" s="303"/>
      <c r="Y934" s="303"/>
    </row>
    <row r="935" spans="1:25" ht="12.75">
      <c r="A935" s="303"/>
      <c r="B935" s="303"/>
      <c r="C935" s="303"/>
      <c r="D935" s="303"/>
      <c r="E935" s="303"/>
      <c r="F935" s="304"/>
      <c r="G935" s="303"/>
      <c r="H935" s="303"/>
      <c r="I935" s="303"/>
      <c r="J935" s="303"/>
      <c r="K935" s="303"/>
      <c r="L935" s="303"/>
      <c r="M935" s="303"/>
      <c r="N935" s="303"/>
      <c r="O935" s="303"/>
      <c r="P935" s="305"/>
      <c r="Q935" s="305"/>
      <c r="R935" s="303"/>
      <c r="S935" s="303"/>
      <c r="T935" s="303"/>
      <c r="U935" s="303"/>
      <c r="V935" s="303"/>
      <c r="W935" s="303"/>
      <c r="X935" s="303"/>
      <c r="Y935" s="303"/>
    </row>
    <row r="936" spans="1:25" ht="12.75">
      <c r="A936" s="303"/>
      <c r="B936" s="303"/>
      <c r="C936" s="303"/>
      <c r="D936" s="303"/>
      <c r="E936" s="303"/>
      <c r="F936" s="304"/>
      <c r="G936" s="303"/>
      <c r="H936" s="303"/>
      <c r="I936" s="303"/>
      <c r="J936" s="303"/>
      <c r="K936" s="303"/>
      <c r="L936" s="303"/>
      <c r="M936" s="303"/>
      <c r="N936" s="303"/>
      <c r="O936" s="303"/>
      <c r="P936" s="305"/>
      <c r="Q936" s="305"/>
      <c r="R936" s="303"/>
      <c r="S936" s="303"/>
      <c r="T936" s="303"/>
      <c r="U936" s="303"/>
      <c r="V936" s="303"/>
      <c r="W936" s="303"/>
      <c r="X936" s="303"/>
      <c r="Y936" s="303"/>
    </row>
    <row r="937" spans="1:25" ht="12.75">
      <c r="A937" s="303"/>
      <c r="B937" s="303"/>
      <c r="C937" s="303"/>
      <c r="D937" s="303"/>
      <c r="E937" s="303"/>
      <c r="F937" s="304"/>
      <c r="G937" s="303"/>
      <c r="H937" s="303"/>
      <c r="I937" s="303"/>
      <c r="J937" s="303"/>
      <c r="K937" s="303"/>
      <c r="L937" s="303"/>
      <c r="M937" s="303"/>
      <c r="N937" s="303"/>
      <c r="O937" s="303"/>
      <c r="P937" s="305"/>
      <c r="Q937" s="305"/>
      <c r="R937" s="303"/>
      <c r="S937" s="303"/>
      <c r="T937" s="303"/>
      <c r="U937" s="303"/>
      <c r="V937" s="303"/>
      <c r="W937" s="303"/>
      <c r="X937" s="303"/>
      <c r="Y937" s="303"/>
    </row>
    <row r="938" spans="1:25" ht="12.75">
      <c r="A938" s="303"/>
      <c r="B938" s="303"/>
      <c r="C938" s="303"/>
      <c r="D938" s="303"/>
      <c r="E938" s="303"/>
      <c r="F938" s="304"/>
      <c r="G938" s="303"/>
      <c r="H938" s="303"/>
      <c r="I938" s="303"/>
      <c r="J938" s="303"/>
      <c r="K938" s="303"/>
      <c r="L938" s="303"/>
      <c r="M938" s="303"/>
      <c r="N938" s="303"/>
      <c r="O938" s="303"/>
      <c r="P938" s="305"/>
      <c r="Q938" s="305"/>
      <c r="R938" s="303"/>
      <c r="S938" s="303"/>
      <c r="T938" s="303"/>
      <c r="U938" s="303"/>
      <c r="V938" s="303"/>
      <c r="W938" s="303"/>
      <c r="X938" s="303"/>
      <c r="Y938" s="303"/>
    </row>
    <row r="939" spans="1:25" ht="12.75">
      <c r="A939" s="303"/>
      <c r="B939" s="303"/>
      <c r="C939" s="303"/>
      <c r="D939" s="303"/>
      <c r="E939" s="303"/>
      <c r="F939" s="304"/>
      <c r="G939" s="303"/>
      <c r="H939" s="303"/>
      <c r="I939" s="303"/>
      <c r="J939" s="303"/>
      <c r="K939" s="303"/>
      <c r="L939" s="303"/>
      <c r="M939" s="303"/>
      <c r="N939" s="303"/>
      <c r="O939" s="303"/>
      <c r="P939" s="305"/>
      <c r="Q939" s="305"/>
      <c r="R939" s="303"/>
      <c r="S939" s="303"/>
      <c r="T939" s="303"/>
      <c r="U939" s="303"/>
      <c r="V939" s="303"/>
      <c r="W939" s="303"/>
      <c r="X939" s="303"/>
      <c r="Y939" s="303"/>
    </row>
    <row r="940" spans="1:25" ht="12.75">
      <c r="A940" s="303"/>
      <c r="B940" s="303"/>
      <c r="C940" s="303"/>
      <c r="D940" s="303"/>
      <c r="E940" s="303"/>
      <c r="F940" s="304"/>
      <c r="G940" s="303"/>
      <c r="H940" s="303"/>
      <c r="I940" s="303"/>
      <c r="J940" s="303"/>
      <c r="K940" s="303"/>
      <c r="L940" s="303"/>
      <c r="M940" s="303"/>
      <c r="N940" s="303"/>
      <c r="O940" s="303"/>
      <c r="P940" s="305"/>
      <c r="Q940" s="305"/>
      <c r="R940" s="303"/>
      <c r="S940" s="303"/>
      <c r="T940" s="303"/>
      <c r="U940" s="303"/>
      <c r="V940" s="303"/>
      <c r="W940" s="303"/>
      <c r="X940" s="303"/>
      <c r="Y940" s="303"/>
    </row>
    <row r="941" spans="1:25" ht="12.75">
      <c r="A941" s="303"/>
      <c r="B941" s="303"/>
      <c r="C941" s="303"/>
      <c r="D941" s="303"/>
      <c r="E941" s="303"/>
      <c r="F941" s="304"/>
      <c r="G941" s="303"/>
      <c r="H941" s="303"/>
      <c r="I941" s="303"/>
      <c r="J941" s="303"/>
      <c r="K941" s="303"/>
      <c r="L941" s="303"/>
      <c r="M941" s="303"/>
      <c r="N941" s="303"/>
      <c r="O941" s="303"/>
      <c r="P941" s="305"/>
      <c r="Q941" s="305"/>
      <c r="R941" s="303"/>
      <c r="S941" s="303"/>
      <c r="T941" s="303"/>
      <c r="U941" s="303"/>
      <c r="V941" s="303"/>
      <c r="W941" s="303"/>
      <c r="X941" s="303"/>
      <c r="Y941" s="303"/>
    </row>
    <row r="942" spans="1:25" ht="12.75">
      <c r="A942" s="303"/>
      <c r="B942" s="303"/>
      <c r="C942" s="303"/>
      <c r="D942" s="303"/>
      <c r="E942" s="303"/>
      <c r="F942" s="304"/>
      <c r="G942" s="303"/>
      <c r="H942" s="303"/>
      <c r="I942" s="303"/>
      <c r="J942" s="303"/>
      <c r="K942" s="303"/>
      <c r="L942" s="303"/>
      <c r="M942" s="303"/>
      <c r="N942" s="303"/>
      <c r="O942" s="303"/>
      <c r="P942" s="305"/>
      <c r="Q942" s="305"/>
      <c r="R942" s="303"/>
      <c r="S942" s="303"/>
      <c r="T942" s="303"/>
      <c r="U942" s="303"/>
      <c r="V942" s="303"/>
      <c r="W942" s="303"/>
      <c r="X942" s="303"/>
      <c r="Y942" s="303"/>
    </row>
    <row r="943" spans="1:25" ht="12.75">
      <c r="A943" s="303"/>
      <c r="B943" s="303"/>
      <c r="C943" s="303"/>
      <c r="D943" s="303"/>
      <c r="E943" s="303"/>
      <c r="F943" s="304"/>
      <c r="G943" s="303"/>
      <c r="H943" s="303"/>
      <c r="I943" s="303"/>
      <c r="J943" s="303"/>
      <c r="K943" s="303"/>
      <c r="L943" s="303"/>
      <c r="M943" s="303"/>
      <c r="N943" s="303"/>
      <c r="O943" s="303"/>
      <c r="P943" s="305"/>
      <c r="Q943" s="305"/>
      <c r="R943" s="303"/>
      <c r="S943" s="303"/>
      <c r="T943" s="303"/>
      <c r="U943" s="303"/>
      <c r="V943" s="303"/>
      <c r="W943" s="303"/>
      <c r="X943" s="303"/>
      <c r="Y943" s="303"/>
    </row>
    <row r="944" spans="1:25" ht="12.75">
      <c r="A944" s="303"/>
      <c r="B944" s="303"/>
      <c r="C944" s="303"/>
      <c r="D944" s="303"/>
      <c r="E944" s="303"/>
      <c r="F944" s="304"/>
      <c r="G944" s="303"/>
      <c r="H944" s="303"/>
      <c r="I944" s="303"/>
      <c r="J944" s="303"/>
      <c r="K944" s="303"/>
      <c r="L944" s="303"/>
      <c r="M944" s="303"/>
      <c r="N944" s="303"/>
      <c r="O944" s="303"/>
      <c r="P944" s="305"/>
      <c r="Q944" s="305"/>
      <c r="R944" s="303"/>
      <c r="S944" s="303"/>
      <c r="T944" s="303"/>
      <c r="U944" s="303"/>
      <c r="V944" s="303"/>
      <c r="W944" s="303"/>
      <c r="X944" s="303"/>
      <c r="Y944" s="303"/>
    </row>
    <row r="945" spans="1:25" ht="12.75">
      <c r="A945" s="303"/>
      <c r="B945" s="303"/>
      <c r="C945" s="303"/>
      <c r="D945" s="303"/>
      <c r="E945" s="303"/>
      <c r="F945" s="304"/>
      <c r="G945" s="303"/>
      <c r="H945" s="303"/>
      <c r="I945" s="303"/>
      <c r="J945" s="303"/>
      <c r="K945" s="303"/>
      <c r="L945" s="303"/>
      <c r="M945" s="303"/>
      <c r="N945" s="303"/>
      <c r="O945" s="303"/>
      <c r="P945" s="305"/>
      <c r="Q945" s="305"/>
      <c r="R945" s="303"/>
      <c r="S945" s="303"/>
      <c r="T945" s="303"/>
      <c r="U945" s="303"/>
      <c r="V945" s="303"/>
      <c r="W945" s="303"/>
      <c r="X945" s="303"/>
      <c r="Y945" s="303"/>
    </row>
    <row r="946" spans="1:25" ht="12.75">
      <c r="A946" s="303"/>
      <c r="B946" s="303"/>
      <c r="C946" s="303"/>
      <c r="D946" s="303"/>
      <c r="E946" s="303"/>
      <c r="F946" s="304"/>
      <c r="G946" s="303"/>
      <c r="H946" s="303"/>
      <c r="I946" s="303"/>
      <c r="J946" s="303"/>
      <c r="K946" s="303"/>
      <c r="L946" s="303"/>
      <c r="M946" s="303"/>
      <c r="N946" s="303"/>
      <c r="O946" s="303"/>
      <c r="P946" s="305"/>
      <c r="Q946" s="305"/>
      <c r="R946" s="303"/>
      <c r="S946" s="303"/>
      <c r="T946" s="303"/>
      <c r="U946" s="303"/>
      <c r="V946" s="303"/>
      <c r="W946" s="303"/>
      <c r="X946" s="303"/>
      <c r="Y946" s="303"/>
    </row>
    <row r="947" spans="1:25" ht="12.75">
      <c r="A947" s="303"/>
      <c r="B947" s="303"/>
      <c r="C947" s="303"/>
      <c r="D947" s="303"/>
      <c r="E947" s="303"/>
      <c r="F947" s="304"/>
      <c r="G947" s="303"/>
      <c r="H947" s="303"/>
      <c r="I947" s="303"/>
      <c r="J947" s="303"/>
      <c r="K947" s="303"/>
      <c r="L947" s="303"/>
      <c r="M947" s="303"/>
      <c r="N947" s="303"/>
      <c r="O947" s="303"/>
      <c r="P947" s="305"/>
      <c r="Q947" s="305"/>
      <c r="R947" s="303"/>
      <c r="S947" s="303"/>
      <c r="T947" s="303"/>
      <c r="U947" s="303"/>
      <c r="V947" s="303"/>
      <c r="W947" s="303"/>
      <c r="X947" s="303"/>
      <c r="Y947" s="303"/>
    </row>
    <row r="948" spans="1:25" ht="12.75">
      <c r="A948" s="303"/>
      <c r="B948" s="303"/>
      <c r="C948" s="303"/>
      <c r="D948" s="303"/>
      <c r="E948" s="303"/>
      <c r="F948" s="304"/>
      <c r="G948" s="303"/>
      <c r="H948" s="303"/>
      <c r="I948" s="303"/>
      <c r="J948" s="303"/>
      <c r="K948" s="303"/>
      <c r="L948" s="303"/>
      <c r="M948" s="303"/>
      <c r="N948" s="303"/>
      <c r="O948" s="303"/>
      <c r="P948" s="305"/>
      <c r="Q948" s="305"/>
      <c r="R948" s="303"/>
      <c r="S948" s="303"/>
      <c r="T948" s="303"/>
      <c r="U948" s="303"/>
      <c r="V948" s="303"/>
      <c r="W948" s="303"/>
      <c r="X948" s="303"/>
      <c r="Y948" s="303"/>
    </row>
    <row r="949" spans="1:25" ht="12.75">
      <c r="A949" s="303"/>
      <c r="B949" s="303"/>
      <c r="C949" s="303"/>
      <c r="D949" s="303"/>
      <c r="E949" s="303"/>
      <c r="F949" s="304"/>
      <c r="G949" s="303"/>
      <c r="H949" s="303"/>
      <c r="I949" s="303"/>
      <c r="J949" s="303"/>
      <c r="K949" s="303"/>
      <c r="L949" s="303"/>
      <c r="M949" s="303"/>
      <c r="N949" s="303"/>
      <c r="O949" s="303"/>
      <c r="P949" s="305"/>
      <c r="Q949" s="305"/>
      <c r="R949" s="303"/>
      <c r="S949" s="303"/>
      <c r="T949" s="303"/>
      <c r="U949" s="303"/>
      <c r="V949" s="303"/>
      <c r="W949" s="303"/>
      <c r="X949" s="303"/>
      <c r="Y949" s="303"/>
    </row>
    <row r="950" spans="1:25" ht="12.75">
      <c r="A950" s="303"/>
      <c r="B950" s="303"/>
      <c r="C950" s="303"/>
      <c r="D950" s="303"/>
      <c r="E950" s="303"/>
      <c r="F950" s="304"/>
      <c r="G950" s="303"/>
      <c r="H950" s="303"/>
      <c r="I950" s="303"/>
      <c r="J950" s="303"/>
      <c r="K950" s="303"/>
      <c r="L950" s="303"/>
      <c r="M950" s="303"/>
      <c r="N950" s="303"/>
      <c r="O950" s="303"/>
      <c r="P950" s="305"/>
      <c r="Q950" s="305"/>
      <c r="R950" s="303"/>
      <c r="S950" s="303"/>
      <c r="T950" s="303"/>
      <c r="U950" s="303"/>
      <c r="V950" s="303"/>
      <c r="W950" s="303"/>
      <c r="X950" s="303"/>
      <c r="Y950" s="303"/>
    </row>
    <row r="951" spans="1:25" ht="12.75">
      <c r="A951" s="303"/>
      <c r="B951" s="303"/>
      <c r="C951" s="303"/>
      <c r="D951" s="303"/>
      <c r="E951" s="303"/>
      <c r="F951" s="304"/>
      <c r="G951" s="303"/>
      <c r="H951" s="303"/>
      <c r="I951" s="303"/>
      <c r="J951" s="303"/>
      <c r="K951" s="303"/>
      <c r="L951" s="303"/>
      <c r="M951" s="303"/>
      <c r="N951" s="303"/>
      <c r="O951" s="303"/>
      <c r="P951" s="305"/>
      <c r="Q951" s="305"/>
      <c r="R951" s="303"/>
      <c r="S951" s="303"/>
      <c r="T951" s="303"/>
      <c r="U951" s="303"/>
      <c r="V951" s="303"/>
      <c r="W951" s="303"/>
      <c r="X951" s="303"/>
      <c r="Y951" s="303"/>
    </row>
    <row r="952" spans="1:25" ht="12.75">
      <c r="A952" s="303"/>
      <c r="B952" s="303"/>
      <c r="C952" s="303"/>
      <c r="D952" s="303"/>
      <c r="E952" s="303"/>
      <c r="F952" s="304"/>
      <c r="G952" s="303"/>
      <c r="H952" s="303"/>
      <c r="I952" s="303"/>
      <c r="J952" s="303"/>
      <c r="K952" s="303"/>
      <c r="L952" s="303"/>
      <c r="M952" s="303"/>
      <c r="N952" s="303"/>
      <c r="O952" s="303"/>
      <c r="P952" s="305"/>
      <c r="Q952" s="305"/>
      <c r="R952" s="303"/>
      <c r="S952" s="303"/>
      <c r="T952" s="303"/>
      <c r="U952" s="303"/>
      <c r="V952" s="303"/>
      <c r="W952" s="303"/>
      <c r="X952" s="303"/>
      <c r="Y952" s="303"/>
    </row>
    <row r="953" spans="1:25" ht="12.75">
      <c r="A953" s="303"/>
      <c r="B953" s="303"/>
      <c r="C953" s="303"/>
      <c r="D953" s="303"/>
      <c r="E953" s="303"/>
      <c r="F953" s="304"/>
      <c r="G953" s="303"/>
      <c r="H953" s="303"/>
      <c r="I953" s="303"/>
      <c r="J953" s="303"/>
      <c r="K953" s="303"/>
      <c r="L953" s="303"/>
      <c r="M953" s="303"/>
      <c r="N953" s="303"/>
      <c r="O953" s="303"/>
      <c r="P953" s="305"/>
      <c r="Q953" s="305"/>
      <c r="R953" s="303"/>
      <c r="S953" s="303"/>
      <c r="T953" s="303"/>
      <c r="U953" s="303"/>
      <c r="V953" s="303"/>
      <c r="W953" s="303"/>
      <c r="X953" s="303"/>
      <c r="Y953" s="303"/>
    </row>
    <row r="954" spans="1:25" ht="12.75">
      <c r="A954" s="303"/>
      <c r="B954" s="303"/>
      <c r="C954" s="303"/>
      <c r="D954" s="303"/>
      <c r="E954" s="303"/>
      <c r="F954" s="304"/>
      <c r="G954" s="303"/>
      <c r="H954" s="303"/>
      <c r="I954" s="303"/>
      <c r="J954" s="303"/>
      <c r="K954" s="303"/>
      <c r="L954" s="303"/>
      <c r="M954" s="303"/>
      <c r="N954" s="303"/>
      <c r="O954" s="303"/>
      <c r="P954" s="305"/>
      <c r="Q954" s="305"/>
      <c r="R954" s="303"/>
      <c r="S954" s="303"/>
      <c r="T954" s="303"/>
      <c r="U954" s="303"/>
      <c r="V954" s="303"/>
      <c r="W954" s="303"/>
      <c r="X954" s="303"/>
      <c r="Y954" s="303"/>
    </row>
    <row r="955" spans="1:25" ht="12.75">
      <c r="A955" s="303"/>
      <c r="B955" s="303"/>
      <c r="C955" s="303"/>
      <c r="D955" s="303"/>
      <c r="E955" s="303"/>
      <c r="F955" s="304"/>
      <c r="G955" s="303"/>
      <c r="H955" s="303"/>
      <c r="I955" s="303"/>
      <c r="J955" s="303"/>
      <c r="K955" s="303"/>
      <c r="L955" s="303"/>
      <c r="M955" s="303"/>
      <c r="N955" s="303"/>
      <c r="O955" s="303"/>
      <c r="P955" s="305"/>
      <c r="Q955" s="305"/>
      <c r="R955" s="303"/>
      <c r="S955" s="303"/>
      <c r="T955" s="303"/>
      <c r="U955" s="303"/>
      <c r="V955" s="303"/>
      <c r="W955" s="303"/>
      <c r="X955" s="303"/>
      <c r="Y955" s="303"/>
    </row>
    <row r="956" spans="1:25" ht="12.75">
      <c r="A956" s="303"/>
      <c r="B956" s="303"/>
      <c r="C956" s="303"/>
      <c r="D956" s="303"/>
      <c r="E956" s="303"/>
      <c r="F956" s="304"/>
      <c r="G956" s="303"/>
      <c r="H956" s="303"/>
      <c r="I956" s="303"/>
      <c r="J956" s="303"/>
      <c r="K956" s="303"/>
      <c r="L956" s="303"/>
      <c r="M956" s="303"/>
      <c r="N956" s="303"/>
      <c r="O956" s="303"/>
      <c r="P956" s="305"/>
      <c r="Q956" s="305"/>
      <c r="R956" s="303"/>
      <c r="S956" s="303"/>
      <c r="T956" s="303"/>
      <c r="U956" s="303"/>
      <c r="V956" s="303"/>
      <c r="W956" s="303"/>
      <c r="X956" s="303"/>
      <c r="Y956" s="303"/>
    </row>
    <row r="957" spans="1:25" ht="12.75">
      <c r="A957" s="303"/>
      <c r="B957" s="303"/>
      <c r="C957" s="303"/>
      <c r="D957" s="303"/>
      <c r="E957" s="303"/>
      <c r="F957" s="304"/>
      <c r="G957" s="303"/>
      <c r="H957" s="303"/>
      <c r="I957" s="303"/>
      <c r="J957" s="303"/>
      <c r="K957" s="303"/>
      <c r="L957" s="303"/>
      <c r="M957" s="303"/>
      <c r="N957" s="303"/>
      <c r="O957" s="303"/>
      <c r="P957" s="305"/>
      <c r="Q957" s="305"/>
      <c r="R957" s="303"/>
      <c r="S957" s="303"/>
      <c r="T957" s="303"/>
      <c r="U957" s="303"/>
      <c r="V957" s="303"/>
      <c r="W957" s="303"/>
      <c r="X957" s="303"/>
      <c r="Y957" s="303"/>
    </row>
    <row r="958" spans="1:25" ht="12.75">
      <c r="A958" s="303"/>
      <c r="B958" s="303"/>
      <c r="C958" s="303"/>
      <c r="D958" s="303"/>
      <c r="E958" s="303"/>
      <c r="F958" s="304"/>
      <c r="G958" s="303"/>
      <c r="H958" s="303"/>
      <c r="I958" s="303"/>
      <c r="J958" s="303"/>
      <c r="K958" s="303"/>
      <c r="L958" s="303"/>
      <c r="M958" s="303"/>
      <c r="N958" s="303"/>
      <c r="O958" s="303"/>
      <c r="P958" s="305"/>
      <c r="Q958" s="305"/>
      <c r="R958" s="303"/>
      <c r="S958" s="303"/>
      <c r="T958" s="303"/>
      <c r="U958" s="303"/>
      <c r="V958" s="303"/>
      <c r="W958" s="303"/>
      <c r="X958" s="303"/>
      <c r="Y958" s="303"/>
    </row>
    <row r="959" spans="1:25" ht="12.75">
      <c r="A959" s="303"/>
      <c r="B959" s="303"/>
      <c r="C959" s="303"/>
      <c r="D959" s="303"/>
      <c r="E959" s="303"/>
      <c r="F959" s="304"/>
      <c r="G959" s="303"/>
      <c r="H959" s="303"/>
      <c r="I959" s="303"/>
      <c r="J959" s="303"/>
      <c r="K959" s="303"/>
      <c r="L959" s="303"/>
      <c r="M959" s="303"/>
      <c r="N959" s="303"/>
      <c r="O959" s="303"/>
      <c r="P959" s="305"/>
      <c r="Q959" s="305"/>
      <c r="R959" s="303"/>
      <c r="S959" s="303"/>
      <c r="T959" s="303"/>
      <c r="U959" s="303"/>
      <c r="V959" s="303"/>
      <c r="W959" s="303"/>
      <c r="X959" s="303"/>
      <c r="Y959" s="303"/>
    </row>
    <row r="960" spans="1:25" ht="12.75">
      <c r="A960" s="303"/>
      <c r="B960" s="303"/>
      <c r="C960" s="303"/>
      <c r="D960" s="303"/>
      <c r="E960" s="303"/>
      <c r="F960" s="304"/>
      <c r="G960" s="303"/>
      <c r="H960" s="303"/>
      <c r="I960" s="303"/>
      <c r="J960" s="303"/>
      <c r="K960" s="303"/>
      <c r="L960" s="303"/>
      <c r="M960" s="303"/>
      <c r="N960" s="303"/>
      <c r="O960" s="303"/>
      <c r="P960" s="305"/>
      <c r="Q960" s="305"/>
      <c r="R960" s="303"/>
      <c r="S960" s="303"/>
      <c r="T960" s="303"/>
      <c r="U960" s="303"/>
      <c r="V960" s="303"/>
      <c r="W960" s="303"/>
      <c r="X960" s="303"/>
      <c r="Y960" s="303"/>
    </row>
    <row r="961" spans="1:25" ht="12.75">
      <c r="A961" s="303"/>
      <c r="B961" s="303"/>
      <c r="C961" s="303"/>
      <c r="D961" s="303"/>
      <c r="E961" s="303"/>
      <c r="F961" s="304"/>
      <c r="G961" s="303"/>
      <c r="H961" s="303"/>
      <c r="I961" s="303"/>
      <c r="J961" s="303"/>
      <c r="K961" s="303"/>
      <c r="L961" s="303"/>
      <c r="M961" s="303"/>
      <c r="N961" s="303"/>
      <c r="O961" s="303"/>
      <c r="P961" s="305"/>
      <c r="Q961" s="305"/>
      <c r="R961" s="303"/>
      <c r="S961" s="303"/>
      <c r="T961" s="303"/>
      <c r="U961" s="303"/>
      <c r="V961" s="303"/>
      <c r="W961" s="303"/>
      <c r="X961" s="303"/>
      <c r="Y961" s="303"/>
    </row>
    <row r="962" spans="1:25" ht="12.75">
      <c r="A962" s="303"/>
      <c r="B962" s="303"/>
      <c r="C962" s="303"/>
      <c r="D962" s="303"/>
      <c r="E962" s="303"/>
      <c r="F962" s="304"/>
      <c r="G962" s="303"/>
      <c r="H962" s="303"/>
      <c r="I962" s="303"/>
      <c r="J962" s="303"/>
      <c r="K962" s="303"/>
      <c r="L962" s="303"/>
      <c r="M962" s="303"/>
      <c r="N962" s="303"/>
      <c r="O962" s="303"/>
      <c r="P962" s="305"/>
      <c r="Q962" s="305"/>
      <c r="R962" s="303"/>
      <c r="S962" s="303"/>
      <c r="T962" s="303"/>
      <c r="U962" s="303"/>
      <c r="V962" s="303"/>
      <c r="W962" s="303"/>
      <c r="X962" s="303"/>
      <c r="Y962" s="303"/>
    </row>
    <row r="963" spans="1:25" ht="12.75">
      <c r="A963" s="303"/>
      <c r="B963" s="303"/>
      <c r="C963" s="303"/>
      <c r="D963" s="303"/>
      <c r="E963" s="303"/>
      <c r="F963" s="304"/>
      <c r="G963" s="303"/>
      <c r="H963" s="303"/>
      <c r="I963" s="303"/>
      <c r="J963" s="303"/>
      <c r="K963" s="303"/>
      <c r="L963" s="303"/>
      <c r="M963" s="303"/>
      <c r="N963" s="303"/>
      <c r="O963" s="303"/>
      <c r="P963" s="305"/>
      <c r="Q963" s="305"/>
      <c r="R963" s="303"/>
      <c r="S963" s="303"/>
      <c r="T963" s="303"/>
      <c r="U963" s="303"/>
      <c r="V963" s="303"/>
      <c r="W963" s="303"/>
      <c r="X963" s="303"/>
      <c r="Y963" s="303"/>
    </row>
    <row r="964" spans="1:25" ht="12.75">
      <c r="A964" s="303"/>
      <c r="B964" s="303"/>
      <c r="C964" s="303"/>
      <c r="D964" s="303"/>
      <c r="E964" s="303"/>
      <c r="F964" s="304"/>
      <c r="G964" s="303"/>
      <c r="H964" s="303"/>
      <c r="I964" s="303"/>
      <c r="J964" s="303"/>
      <c r="K964" s="303"/>
      <c r="L964" s="303"/>
      <c r="M964" s="303"/>
      <c r="N964" s="303"/>
      <c r="O964" s="303"/>
      <c r="P964" s="305"/>
      <c r="Q964" s="305"/>
      <c r="R964" s="303"/>
      <c r="S964" s="303"/>
      <c r="T964" s="303"/>
      <c r="U964" s="303"/>
      <c r="V964" s="303"/>
      <c r="W964" s="303"/>
      <c r="X964" s="303"/>
      <c r="Y964" s="303"/>
    </row>
    <row r="965" spans="1:25" ht="12.75">
      <c r="A965" s="303"/>
      <c r="B965" s="303"/>
      <c r="C965" s="303"/>
      <c r="D965" s="303"/>
      <c r="E965" s="303"/>
      <c r="F965" s="304"/>
      <c r="G965" s="303"/>
      <c r="H965" s="303"/>
      <c r="I965" s="303"/>
      <c r="J965" s="303"/>
      <c r="K965" s="303"/>
      <c r="L965" s="303"/>
      <c r="M965" s="303"/>
      <c r="N965" s="303"/>
      <c r="O965" s="303"/>
      <c r="P965" s="305"/>
      <c r="Q965" s="305"/>
      <c r="R965" s="303"/>
      <c r="S965" s="303"/>
      <c r="T965" s="303"/>
      <c r="U965" s="303"/>
      <c r="V965" s="303"/>
      <c r="W965" s="303"/>
      <c r="X965" s="303"/>
      <c r="Y965" s="303"/>
    </row>
    <row r="966" spans="1:25" ht="12.75">
      <c r="A966" s="303"/>
      <c r="B966" s="303"/>
      <c r="C966" s="303"/>
      <c r="D966" s="303"/>
      <c r="E966" s="303"/>
      <c r="F966" s="304"/>
      <c r="G966" s="303"/>
      <c r="H966" s="303"/>
      <c r="I966" s="303"/>
      <c r="J966" s="303"/>
      <c r="K966" s="303"/>
      <c r="L966" s="303"/>
      <c r="M966" s="303"/>
      <c r="N966" s="303"/>
      <c r="O966" s="303"/>
      <c r="P966" s="305"/>
      <c r="Q966" s="305"/>
      <c r="R966" s="303"/>
      <c r="S966" s="303"/>
      <c r="T966" s="303"/>
      <c r="U966" s="303"/>
      <c r="V966" s="303"/>
      <c r="W966" s="303"/>
      <c r="X966" s="303"/>
      <c r="Y966" s="303"/>
    </row>
    <row r="967" spans="1:25" ht="12.75">
      <c r="A967" s="303"/>
      <c r="B967" s="303"/>
      <c r="C967" s="303"/>
      <c r="D967" s="303"/>
      <c r="E967" s="303"/>
      <c r="F967" s="304"/>
      <c r="G967" s="303"/>
      <c r="H967" s="303"/>
      <c r="I967" s="303"/>
      <c r="J967" s="303"/>
      <c r="K967" s="303"/>
      <c r="L967" s="303"/>
      <c r="M967" s="303"/>
      <c r="N967" s="303"/>
      <c r="O967" s="303"/>
      <c r="P967" s="305"/>
      <c r="Q967" s="305"/>
      <c r="R967" s="303"/>
      <c r="S967" s="303"/>
      <c r="T967" s="303"/>
      <c r="U967" s="303"/>
      <c r="V967" s="303"/>
      <c r="W967" s="303"/>
      <c r="X967" s="303"/>
      <c r="Y967" s="303"/>
    </row>
    <row r="968" spans="1:25" ht="12.75">
      <c r="A968" s="303"/>
      <c r="B968" s="303"/>
      <c r="C968" s="303"/>
      <c r="D968" s="303"/>
      <c r="E968" s="303"/>
      <c r="F968" s="304"/>
      <c r="G968" s="303"/>
      <c r="H968" s="303"/>
      <c r="I968" s="303"/>
      <c r="J968" s="303"/>
      <c r="K968" s="303"/>
      <c r="L968" s="303"/>
      <c r="M968" s="303"/>
      <c r="N968" s="303"/>
      <c r="O968" s="303"/>
      <c r="P968" s="305"/>
      <c r="Q968" s="305"/>
      <c r="R968" s="303"/>
      <c r="S968" s="303"/>
      <c r="T968" s="303"/>
      <c r="U968" s="303"/>
      <c r="V968" s="303"/>
      <c r="W968" s="303"/>
      <c r="X968" s="303"/>
      <c r="Y968" s="303"/>
    </row>
    <row r="969" spans="1:25" ht="12.75">
      <c r="A969" s="303"/>
      <c r="B969" s="303"/>
      <c r="C969" s="303"/>
      <c r="D969" s="303"/>
      <c r="E969" s="303"/>
      <c r="F969" s="304"/>
      <c r="G969" s="303"/>
      <c r="H969" s="303"/>
      <c r="I969" s="303"/>
      <c r="J969" s="303"/>
      <c r="K969" s="303"/>
      <c r="L969" s="303"/>
      <c r="M969" s="303"/>
      <c r="N969" s="303"/>
      <c r="O969" s="303"/>
      <c r="P969" s="305"/>
      <c r="Q969" s="305"/>
      <c r="R969" s="303"/>
      <c r="S969" s="303"/>
      <c r="T969" s="303"/>
      <c r="U969" s="303"/>
      <c r="V969" s="303"/>
      <c r="W969" s="303"/>
      <c r="X969" s="303"/>
      <c r="Y969" s="303"/>
    </row>
    <row r="970" spans="1:25" ht="12.75">
      <c r="A970" s="303"/>
      <c r="B970" s="303"/>
      <c r="C970" s="303"/>
      <c r="D970" s="303"/>
      <c r="E970" s="303"/>
      <c r="F970" s="304"/>
      <c r="G970" s="303"/>
      <c r="H970" s="303"/>
      <c r="I970" s="303"/>
      <c r="J970" s="303"/>
      <c r="K970" s="303"/>
      <c r="L970" s="303"/>
      <c r="M970" s="303"/>
      <c r="N970" s="303"/>
      <c r="O970" s="303"/>
      <c r="P970" s="305"/>
      <c r="Q970" s="305"/>
      <c r="R970" s="303"/>
      <c r="S970" s="303"/>
      <c r="T970" s="303"/>
      <c r="U970" s="303"/>
      <c r="V970" s="303"/>
      <c r="W970" s="303"/>
      <c r="X970" s="303"/>
      <c r="Y970" s="303"/>
    </row>
    <row r="971" spans="1:25" ht="12.75">
      <c r="A971" s="303"/>
      <c r="B971" s="303"/>
      <c r="C971" s="303"/>
      <c r="D971" s="303"/>
      <c r="E971" s="303"/>
      <c r="F971" s="304"/>
      <c r="G971" s="303"/>
      <c r="H971" s="303"/>
      <c r="I971" s="303"/>
      <c r="J971" s="303"/>
      <c r="K971" s="303"/>
      <c r="L971" s="303"/>
      <c r="M971" s="303"/>
      <c r="N971" s="303"/>
      <c r="O971" s="303"/>
      <c r="P971" s="305"/>
      <c r="Q971" s="305"/>
      <c r="R971" s="303"/>
      <c r="S971" s="303"/>
      <c r="T971" s="303"/>
      <c r="U971" s="303"/>
      <c r="V971" s="303"/>
      <c r="W971" s="303"/>
      <c r="X971" s="303"/>
      <c r="Y971" s="303"/>
    </row>
    <row r="972" spans="1:25" ht="12.75">
      <c r="A972" s="303"/>
      <c r="B972" s="303"/>
      <c r="C972" s="303"/>
      <c r="D972" s="303"/>
      <c r="E972" s="303"/>
      <c r="F972" s="304"/>
      <c r="G972" s="303"/>
      <c r="H972" s="303"/>
      <c r="I972" s="303"/>
      <c r="J972" s="303"/>
      <c r="K972" s="303"/>
      <c r="L972" s="303"/>
      <c r="M972" s="303"/>
      <c r="N972" s="303"/>
      <c r="O972" s="303"/>
      <c r="P972" s="305"/>
      <c r="Q972" s="305"/>
      <c r="R972" s="303"/>
      <c r="S972" s="303"/>
      <c r="T972" s="303"/>
      <c r="U972" s="303"/>
      <c r="V972" s="303"/>
      <c r="W972" s="303"/>
      <c r="X972" s="303"/>
      <c r="Y972" s="303"/>
    </row>
    <row r="973" spans="1:25" ht="12.75">
      <c r="A973" s="303"/>
      <c r="B973" s="303"/>
      <c r="C973" s="303"/>
      <c r="D973" s="303"/>
      <c r="E973" s="303"/>
      <c r="F973" s="304"/>
      <c r="G973" s="303"/>
      <c r="H973" s="303"/>
      <c r="I973" s="303"/>
      <c r="J973" s="303"/>
      <c r="K973" s="303"/>
      <c r="L973" s="303"/>
      <c r="M973" s="303"/>
      <c r="N973" s="303"/>
      <c r="O973" s="303"/>
      <c r="P973" s="305"/>
      <c r="Q973" s="305"/>
      <c r="R973" s="303"/>
      <c r="S973" s="303"/>
      <c r="T973" s="303"/>
      <c r="U973" s="303"/>
      <c r="V973" s="303"/>
      <c r="W973" s="303"/>
      <c r="X973" s="303"/>
      <c r="Y973" s="303"/>
    </row>
    <row r="974" spans="1:25" ht="12.75">
      <c r="A974" s="303"/>
      <c r="B974" s="303"/>
      <c r="C974" s="303"/>
      <c r="D974" s="303"/>
      <c r="E974" s="303"/>
      <c r="F974" s="304"/>
      <c r="G974" s="303"/>
      <c r="H974" s="303"/>
      <c r="I974" s="303"/>
      <c r="J974" s="303"/>
      <c r="K974" s="303"/>
      <c r="L974" s="303"/>
      <c r="M974" s="303"/>
      <c r="N974" s="303"/>
      <c r="O974" s="303"/>
      <c r="P974" s="305"/>
      <c r="Q974" s="305"/>
      <c r="R974" s="303"/>
      <c r="S974" s="303"/>
      <c r="T974" s="303"/>
      <c r="U974" s="303"/>
      <c r="V974" s="303"/>
      <c r="W974" s="303"/>
      <c r="X974" s="303"/>
      <c r="Y974" s="303"/>
    </row>
    <row r="975" spans="1:25" ht="12.75">
      <c r="A975" s="303"/>
      <c r="B975" s="303"/>
      <c r="C975" s="303"/>
      <c r="D975" s="303"/>
      <c r="E975" s="303"/>
      <c r="F975" s="304"/>
      <c r="G975" s="303"/>
      <c r="H975" s="303"/>
      <c r="I975" s="303"/>
      <c r="J975" s="303"/>
      <c r="K975" s="303"/>
      <c r="L975" s="303"/>
      <c r="M975" s="303"/>
      <c r="N975" s="303"/>
      <c r="O975" s="303"/>
      <c r="P975" s="305"/>
      <c r="Q975" s="305"/>
      <c r="R975" s="303"/>
      <c r="S975" s="303"/>
      <c r="T975" s="303"/>
      <c r="U975" s="303"/>
      <c r="V975" s="303"/>
      <c r="W975" s="303"/>
      <c r="X975" s="303"/>
      <c r="Y975" s="303"/>
    </row>
    <row r="976" spans="1:25" ht="12.75">
      <c r="A976" s="303"/>
      <c r="B976" s="303"/>
      <c r="C976" s="303"/>
      <c r="D976" s="303"/>
      <c r="E976" s="303"/>
      <c r="F976" s="304"/>
      <c r="G976" s="303"/>
      <c r="H976" s="303"/>
      <c r="I976" s="303"/>
      <c r="J976" s="303"/>
      <c r="K976" s="303"/>
      <c r="L976" s="303"/>
      <c r="M976" s="303"/>
      <c r="N976" s="303"/>
      <c r="O976" s="303"/>
      <c r="P976" s="305"/>
      <c r="Q976" s="305"/>
      <c r="R976" s="303"/>
      <c r="S976" s="303"/>
      <c r="T976" s="303"/>
      <c r="U976" s="303"/>
      <c r="V976" s="303"/>
      <c r="W976" s="303"/>
      <c r="X976" s="303"/>
      <c r="Y976" s="303"/>
    </row>
    <row r="977" spans="1:25" ht="12.75">
      <c r="A977" s="303"/>
      <c r="B977" s="303"/>
      <c r="C977" s="303"/>
      <c r="D977" s="303"/>
      <c r="E977" s="303"/>
      <c r="F977" s="304"/>
      <c r="G977" s="303"/>
      <c r="H977" s="303"/>
      <c r="I977" s="303"/>
      <c r="J977" s="303"/>
      <c r="K977" s="303"/>
      <c r="L977" s="303"/>
      <c r="M977" s="303"/>
      <c r="N977" s="303"/>
      <c r="O977" s="303"/>
      <c r="P977" s="305"/>
      <c r="Q977" s="305"/>
      <c r="R977" s="303"/>
      <c r="S977" s="303"/>
      <c r="T977" s="303"/>
      <c r="U977" s="303"/>
      <c r="V977" s="303"/>
      <c r="W977" s="303"/>
      <c r="X977" s="303"/>
      <c r="Y977" s="303"/>
    </row>
    <row r="978" spans="1:25" ht="12.75">
      <c r="A978" s="303"/>
      <c r="B978" s="303"/>
      <c r="C978" s="303"/>
      <c r="D978" s="303"/>
      <c r="E978" s="303"/>
      <c r="F978" s="304"/>
      <c r="G978" s="303"/>
      <c r="H978" s="303"/>
      <c r="I978" s="303"/>
      <c r="J978" s="303"/>
      <c r="K978" s="303"/>
      <c r="L978" s="303"/>
      <c r="M978" s="303"/>
      <c r="N978" s="303"/>
      <c r="O978" s="303"/>
      <c r="P978" s="305"/>
      <c r="Q978" s="305"/>
      <c r="R978" s="303"/>
      <c r="S978" s="303"/>
      <c r="T978" s="303"/>
      <c r="U978" s="303"/>
      <c r="V978" s="303"/>
      <c r="W978" s="303"/>
      <c r="X978" s="303"/>
      <c r="Y978" s="303"/>
    </row>
    <row r="979" spans="1:25" ht="12.75">
      <c r="A979" s="303"/>
      <c r="B979" s="303"/>
      <c r="C979" s="303"/>
      <c r="D979" s="303"/>
      <c r="E979" s="303"/>
      <c r="F979" s="304"/>
      <c r="G979" s="303"/>
      <c r="H979" s="303"/>
      <c r="I979" s="303"/>
      <c r="J979" s="303"/>
      <c r="K979" s="303"/>
      <c r="L979" s="303"/>
      <c r="M979" s="303"/>
      <c r="N979" s="303"/>
      <c r="O979" s="303"/>
      <c r="P979" s="305"/>
      <c r="Q979" s="305"/>
      <c r="R979" s="303"/>
      <c r="S979" s="303"/>
      <c r="T979" s="303"/>
      <c r="U979" s="303"/>
      <c r="V979" s="303"/>
      <c r="W979" s="303"/>
      <c r="X979" s="303"/>
      <c r="Y979" s="303"/>
    </row>
    <row r="980" spans="1:25" ht="12.75">
      <c r="A980" s="303"/>
      <c r="B980" s="303"/>
      <c r="C980" s="303"/>
      <c r="D980" s="303"/>
      <c r="E980" s="303"/>
      <c r="F980" s="304"/>
      <c r="G980" s="303"/>
      <c r="H980" s="303"/>
      <c r="I980" s="303"/>
      <c r="J980" s="303"/>
      <c r="K980" s="303"/>
      <c r="L980" s="303"/>
      <c r="M980" s="303"/>
      <c r="N980" s="303"/>
      <c r="O980" s="303"/>
      <c r="P980" s="305"/>
      <c r="Q980" s="305"/>
      <c r="R980" s="303"/>
      <c r="S980" s="303"/>
      <c r="T980" s="303"/>
      <c r="U980" s="303"/>
      <c r="V980" s="303"/>
      <c r="W980" s="303"/>
      <c r="X980" s="303"/>
      <c r="Y980" s="303"/>
    </row>
    <row r="981" spans="1:25" ht="12.75">
      <c r="A981" s="303"/>
      <c r="B981" s="303"/>
      <c r="C981" s="303"/>
      <c r="D981" s="303"/>
      <c r="E981" s="303"/>
      <c r="F981" s="304"/>
      <c r="G981" s="303"/>
      <c r="H981" s="303"/>
      <c r="I981" s="303"/>
      <c r="J981" s="303"/>
      <c r="K981" s="303"/>
      <c r="L981" s="303"/>
      <c r="M981" s="303"/>
      <c r="N981" s="303"/>
      <c r="O981" s="303"/>
      <c r="P981" s="305"/>
      <c r="Q981" s="305"/>
      <c r="R981" s="303"/>
      <c r="S981" s="303"/>
      <c r="T981" s="303"/>
      <c r="U981" s="303"/>
      <c r="V981" s="303"/>
      <c r="W981" s="303"/>
      <c r="X981" s="303"/>
      <c r="Y981" s="303"/>
    </row>
    <row r="982" spans="1:25" ht="12.75">
      <c r="A982" s="303"/>
      <c r="B982" s="303"/>
      <c r="C982" s="303"/>
      <c r="D982" s="303"/>
      <c r="E982" s="303"/>
      <c r="F982" s="304"/>
      <c r="G982" s="303"/>
      <c r="H982" s="303"/>
      <c r="I982" s="303"/>
      <c r="J982" s="303"/>
      <c r="K982" s="303"/>
      <c r="L982" s="303"/>
      <c r="M982" s="303"/>
      <c r="N982" s="303"/>
      <c r="O982" s="303"/>
      <c r="P982" s="305"/>
      <c r="Q982" s="305"/>
      <c r="R982" s="303"/>
      <c r="S982" s="303"/>
      <c r="T982" s="303"/>
      <c r="U982" s="303"/>
      <c r="V982" s="303"/>
      <c r="W982" s="303"/>
      <c r="X982" s="303"/>
      <c r="Y982" s="303"/>
    </row>
    <row r="983" spans="1:25" ht="12.75">
      <c r="A983" s="303"/>
      <c r="B983" s="303"/>
      <c r="C983" s="303"/>
      <c r="D983" s="303"/>
      <c r="E983" s="303"/>
      <c r="F983" s="304"/>
      <c r="G983" s="303"/>
      <c r="H983" s="303"/>
      <c r="I983" s="303"/>
      <c r="J983" s="303"/>
      <c r="K983" s="303"/>
      <c r="L983" s="303"/>
      <c r="M983" s="303"/>
      <c r="N983" s="303"/>
      <c r="O983" s="303"/>
      <c r="P983" s="305"/>
      <c r="Q983" s="305"/>
      <c r="R983" s="303"/>
      <c r="S983" s="303"/>
      <c r="T983" s="303"/>
      <c r="U983" s="303"/>
      <c r="V983" s="303"/>
      <c r="W983" s="303"/>
      <c r="X983" s="303"/>
      <c r="Y983" s="303"/>
    </row>
    <row r="984" spans="1:25" ht="12.75">
      <c r="A984" s="303"/>
      <c r="B984" s="303"/>
      <c r="C984" s="303"/>
      <c r="D984" s="303"/>
      <c r="E984" s="303"/>
      <c r="F984" s="304"/>
      <c r="G984" s="303"/>
      <c r="H984" s="303"/>
      <c r="I984" s="303"/>
      <c r="J984" s="303"/>
      <c r="K984" s="303"/>
      <c r="L984" s="303"/>
      <c r="M984" s="303"/>
      <c r="N984" s="303"/>
      <c r="O984" s="303"/>
      <c r="P984" s="305"/>
      <c r="Q984" s="305"/>
      <c r="R984" s="303"/>
      <c r="S984" s="303"/>
      <c r="T984" s="303"/>
      <c r="U984" s="303"/>
      <c r="V984" s="303"/>
      <c r="W984" s="303"/>
      <c r="X984" s="303"/>
      <c r="Y984" s="303"/>
    </row>
    <row r="985" spans="1:25" ht="12.75">
      <c r="A985" s="303"/>
      <c r="B985" s="303"/>
      <c r="C985" s="303"/>
      <c r="D985" s="303"/>
      <c r="E985" s="303"/>
      <c r="F985" s="304"/>
      <c r="G985" s="303"/>
      <c r="H985" s="303"/>
      <c r="I985" s="303"/>
      <c r="J985" s="303"/>
      <c r="K985" s="303"/>
      <c r="L985" s="303"/>
      <c r="M985" s="303"/>
      <c r="N985" s="303"/>
      <c r="O985" s="303"/>
      <c r="P985" s="305"/>
      <c r="Q985" s="305"/>
      <c r="R985" s="303"/>
      <c r="S985" s="303"/>
      <c r="T985" s="303"/>
      <c r="U985" s="303"/>
      <c r="V985" s="303"/>
      <c r="W985" s="303"/>
      <c r="X985" s="303"/>
      <c r="Y985" s="303"/>
    </row>
    <row r="986" spans="1:25" ht="12.75">
      <c r="A986" s="303"/>
      <c r="B986" s="303"/>
      <c r="C986" s="303"/>
      <c r="D986" s="303"/>
      <c r="E986" s="303"/>
      <c r="F986" s="304"/>
      <c r="G986" s="303"/>
      <c r="H986" s="303"/>
      <c r="I986" s="303"/>
      <c r="J986" s="303"/>
      <c r="K986" s="303"/>
      <c r="L986" s="303"/>
      <c r="M986" s="303"/>
      <c r="N986" s="303"/>
      <c r="O986" s="303"/>
      <c r="P986" s="305"/>
      <c r="Q986" s="305"/>
      <c r="R986" s="303"/>
      <c r="S986" s="303"/>
      <c r="T986" s="303"/>
      <c r="U986" s="303"/>
      <c r="V986" s="303"/>
      <c r="W986" s="303"/>
      <c r="X986" s="303"/>
      <c r="Y986" s="303"/>
    </row>
    <row r="987" spans="1:25" ht="12.75">
      <c r="A987" s="303"/>
      <c r="B987" s="303"/>
      <c r="C987" s="303"/>
      <c r="D987" s="303"/>
      <c r="E987" s="303"/>
      <c r="F987" s="304"/>
      <c r="G987" s="303"/>
      <c r="H987" s="303"/>
      <c r="I987" s="303"/>
      <c r="J987" s="303"/>
      <c r="K987" s="303"/>
      <c r="L987" s="303"/>
      <c r="M987" s="303"/>
      <c r="N987" s="303"/>
      <c r="O987" s="303"/>
      <c r="P987" s="305"/>
      <c r="Q987" s="305"/>
      <c r="R987" s="303"/>
      <c r="S987" s="303"/>
      <c r="T987" s="303"/>
      <c r="U987" s="303"/>
      <c r="V987" s="303"/>
      <c r="W987" s="303"/>
      <c r="X987" s="303"/>
      <c r="Y987" s="303"/>
    </row>
    <row r="988" spans="1:25" ht="12.75">
      <c r="A988" s="303"/>
      <c r="B988" s="303"/>
      <c r="C988" s="303"/>
      <c r="D988" s="303"/>
      <c r="E988" s="303"/>
      <c r="F988" s="304"/>
      <c r="G988" s="303"/>
      <c r="H988" s="303"/>
      <c r="I988" s="303"/>
      <c r="J988" s="303"/>
      <c r="K988" s="303"/>
      <c r="L988" s="303"/>
      <c r="M988" s="303"/>
      <c r="N988" s="303"/>
      <c r="O988" s="303"/>
      <c r="P988" s="305"/>
      <c r="Q988" s="305"/>
      <c r="R988" s="303"/>
      <c r="S988" s="303"/>
      <c r="T988" s="303"/>
      <c r="U988" s="303"/>
      <c r="V988" s="303"/>
      <c r="W988" s="303"/>
      <c r="X988" s="303"/>
      <c r="Y988" s="303"/>
    </row>
    <row r="989" spans="1:25" ht="12.75">
      <c r="A989" s="303"/>
      <c r="B989" s="303"/>
      <c r="C989" s="303"/>
      <c r="D989" s="303"/>
      <c r="E989" s="303"/>
      <c r="F989" s="304"/>
      <c r="G989" s="303"/>
      <c r="H989" s="303"/>
      <c r="I989" s="303"/>
      <c r="J989" s="303"/>
      <c r="K989" s="303"/>
      <c r="L989" s="303"/>
      <c r="M989" s="303"/>
      <c r="N989" s="303"/>
      <c r="O989" s="303"/>
      <c r="P989" s="305"/>
      <c r="Q989" s="305"/>
      <c r="R989" s="303"/>
      <c r="S989" s="303"/>
      <c r="T989" s="303"/>
      <c r="U989" s="303"/>
      <c r="V989" s="303"/>
      <c r="W989" s="303"/>
      <c r="X989" s="303"/>
      <c r="Y989" s="303"/>
    </row>
    <row r="990" spans="1:25" ht="12.75">
      <c r="A990" s="303"/>
      <c r="B990" s="303"/>
      <c r="C990" s="303"/>
      <c r="D990" s="303"/>
      <c r="E990" s="303"/>
      <c r="F990" s="304"/>
      <c r="G990" s="303"/>
      <c r="H990" s="303"/>
      <c r="I990" s="303"/>
      <c r="J990" s="303"/>
      <c r="K990" s="303"/>
      <c r="L990" s="303"/>
      <c r="M990" s="303"/>
      <c r="N990" s="303"/>
      <c r="O990" s="303"/>
      <c r="P990" s="305"/>
      <c r="Q990" s="305"/>
      <c r="R990" s="303"/>
      <c r="S990" s="303"/>
      <c r="T990" s="303"/>
      <c r="U990" s="303"/>
      <c r="V990" s="303"/>
      <c r="W990" s="303"/>
      <c r="X990" s="303"/>
      <c r="Y990" s="303"/>
    </row>
    <row r="991" spans="1:25" ht="12.75">
      <c r="A991" s="303"/>
      <c r="B991" s="303"/>
      <c r="C991" s="303"/>
      <c r="D991" s="303"/>
      <c r="E991" s="303"/>
      <c r="F991" s="304"/>
      <c r="G991" s="303"/>
      <c r="H991" s="303"/>
      <c r="I991" s="303"/>
      <c r="J991" s="303"/>
      <c r="K991" s="303"/>
      <c r="L991" s="303"/>
      <c r="M991" s="303"/>
      <c r="N991" s="303"/>
      <c r="O991" s="303"/>
      <c r="P991" s="305"/>
      <c r="Q991" s="305"/>
      <c r="R991" s="303"/>
      <c r="S991" s="303"/>
      <c r="T991" s="303"/>
      <c r="U991" s="303"/>
      <c r="V991" s="303"/>
      <c r="W991" s="303"/>
      <c r="X991" s="303"/>
      <c r="Y991" s="303"/>
    </row>
    <row r="992" spans="1:25" ht="12.75">
      <c r="A992" s="303"/>
      <c r="B992" s="303"/>
      <c r="C992" s="303"/>
      <c r="D992" s="303"/>
      <c r="E992" s="303"/>
      <c r="F992" s="304"/>
      <c r="G992" s="303"/>
      <c r="H992" s="303"/>
      <c r="I992" s="303"/>
      <c r="J992" s="303"/>
      <c r="K992" s="303"/>
      <c r="L992" s="303"/>
      <c r="M992" s="303"/>
      <c r="N992" s="303"/>
      <c r="O992" s="303"/>
      <c r="P992" s="305"/>
      <c r="Q992" s="305"/>
      <c r="R992" s="303"/>
      <c r="S992" s="303"/>
      <c r="T992" s="303"/>
      <c r="U992" s="303"/>
      <c r="V992" s="303"/>
      <c r="W992" s="303"/>
      <c r="X992" s="303"/>
      <c r="Y992" s="303"/>
    </row>
    <row r="993" spans="1:25" ht="12.75">
      <c r="A993" s="303"/>
      <c r="B993" s="303"/>
      <c r="C993" s="303"/>
      <c r="D993" s="303"/>
      <c r="E993" s="303"/>
      <c r="F993" s="304"/>
      <c r="G993" s="303"/>
      <c r="H993" s="303"/>
      <c r="I993" s="303"/>
      <c r="J993" s="303"/>
      <c r="K993" s="303"/>
      <c r="L993" s="303"/>
      <c r="M993" s="303"/>
      <c r="N993" s="303"/>
      <c r="O993" s="303"/>
      <c r="P993" s="305"/>
      <c r="Q993" s="305"/>
      <c r="R993" s="303"/>
      <c r="S993" s="303"/>
      <c r="T993" s="303"/>
      <c r="U993" s="303"/>
      <c r="V993" s="303"/>
      <c r="W993" s="303"/>
      <c r="X993" s="303"/>
      <c r="Y993" s="303"/>
    </row>
    <row r="994" spans="1:25" ht="12.75">
      <c r="A994" s="303"/>
      <c r="B994" s="303"/>
      <c r="C994" s="303"/>
      <c r="D994" s="303"/>
      <c r="E994" s="303"/>
      <c r="F994" s="304"/>
      <c r="G994" s="303"/>
      <c r="H994" s="303"/>
      <c r="I994" s="303"/>
      <c r="J994" s="303"/>
      <c r="K994" s="303"/>
      <c r="L994" s="303"/>
      <c r="M994" s="303"/>
      <c r="N994" s="303"/>
      <c r="O994" s="303"/>
      <c r="P994" s="305"/>
      <c r="Q994" s="305"/>
      <c r="R994" s="303"/>
      <c r="S994" s="303"/>
      <c r="T994" s="303"/>
      <c r="U994" s="303"/>
      <c r="V994" s="303"/>
      <c r="W994" s="303"/>
      <c r="X994" s="303"/>
      <c r="Y994" s="303"/>
    </row>
    <row r="995" spans="1:25" ht="12.75">
      <c r="A995" s="303"/>
      <c r="B995" s="303"/>
      <c r="C995" s="303"/>
      <c r="D995" s="303"/>
      <c r="E995" s="303"/>
      <c r="F995" s="304"/>
      <c r="G995" s="303"/>
      <c r="H995" s="303"/>
      <c r="I995" s="303"/>
      <c r="J995" s="303"/>
      <c r="K995" s="303"/>
      <c r="L995" s="303"/>
      <c r="M995" s="303"/>
      <c r="N995" s="303"/>
      <c r="O995" s="303"/>
      <c r="P995" s="305"/>
      <c r="Q995" s="305"/>
      <c r="R995" s="303"/>
      <c r="S995" s="303"/>
      <c r="T995" s="303"/>
      <c r="U995" s="303"/>
      <c r="V995" s="303"/>
      <c r="W995" s="303"/>
      <c r="X995" s="303"/>
      <c r="Y995" s="303"/>
    </row>
    <row r="996" spans="1:25" ht="12.75">
      <c r="A996" s="303"/>
      <c r="B996" s="303"/>
      <c r="C996" s="303"/>
      <c r="D996" s="303"/>
      <c r="E996" s="303"/>
      <c r="F996" s="304"/>
      <c r="G996" s="303"/>
      <c r="H996" s="303"/>
      <c r="I996" s="303"/>
      <c r="J996" s="303"/>
      <c r="K996" s="303"/>
      <c r="L996" s="303"/>
      <c r="M996" s="303"/>
      <c r="N996" s="303"/>
      <c r="O996" s="303"/>
      <c r="P996" s="305"/>
      <c r="Q996" s="305"/>
      <c r="R996" s="303"/>
      <c r="S996" s="303"/>
      <c r="T996" s="303"/>
      <c r="U996" s="303"/>
      <c r="V996" s="303"/>
      <c r="W996" s="303"/>
      <c r="X996" s="303"/>
      <c r="Y996" s="303"/>
    </row>
    <row r="997" spans="1:25" ht="12.75">
      <c r="A997" s="303"/>
      <c r="B997" s="303"/>
      <c r="C997" s="303"/>
      <c r="D997" s="303"/>
      <c r="E997" s="303"/>
      <c r="F997" s="304"/>
      <c r="G997" s="303"/>
      <c r="H997" s="303"/>
      <c r="I997" s="303"/>
      <c r="J997" s="303"/>
      <c r="K997" s="303"/>
      <c r="L997" s="303"/>
      <c r="M997" s="303"/>
      <c r="N997" s="303"/>
      <c r="O997" s="303"/>
      <c r="P997" s="305"/>
      <c r="Q997" s="305"/>
      <c r="R997" s="303"/>
      <c r="S997" s="303"/>
      <c r="T997" s="303"/>
      <c r="U997" s="303"/>
      <c r="V997" s="303"/>
      <c r="W997" s="303"/>
      <c r="X997" s="303"/>
      <c r="Y997" s="303"/>
    </row>
    <row r="998" spans="1:25" ht="12.75">
      <c r="A998" s="303"/>
      <c r="B998" s="303"/>
      <c r="C998" s="303"/>
      <c r="D998" s="303"/>
      <c r="E998" s="303"/>
      <c r="F998" s="304"/>
      <c r="G998" s="303"/>
      <c r="H998" s="303"/>
      <c r="I998" s="303"/>
      <c r="J998" s="303"/>
      <c r="K998" s="303"/>
      <c r="L998" s="303"/>
      <c r="M998" s="303"/>
      <c r="N998" s="303"/>
      <c r="O998" s="303"/>
      <c r="P998" s="305"/>
      <c r="Q998" s="305"/>
      <c r="R998" s="303"/>
      <c r="S998" s="303"/>
      <c r="T998" s="303"/>
      <c r="U998" s="303"/>
      <c r="V998" s="303"/>
      <c r="W998" s="303"/>
      <c r="X998" s="303"/>
      <c r="Y998" s="303"/>
    </row>
    <row r="999" spans="1:25" ht="12.75">
      <c r="A999" s="303"/>
      <c r="B999" s="303"/>
      <c r="C999" s="303"/>
      <c r="D999" s="303"/>
      <c r="E999" s="303"/>
      <c r="F999" s="304"/>
      <c r="G999" s="303"/>
      <c r="H999" s="303"/>
      <c r="I999" s="303"/>
      <c r="J999" s="303"/>
      <c r="K999" s="303"/>
      <c r="L999" s="303"/>
      <c r="M999" s="303"/>
      <c r="N999" s="303"/>
      <c r="O999" s="303"/>
      <c r="P999" s="305"/>
      <c r="Q999" s="305"/>
      <c r="R999" s="303"/>
      <c r="S999" s="303"/>
      <c r="T999" s="303"/>
      <c r="U999" s="303"/>
      <c r="V999" s="303"/>
      <c r="W999" s="303"/>
      <c r="X999" s="303"/>
      <c r="Y999" s="303"/>
    </row>
    <row r="1000" spans="1:25" ht="12.75">
      <c r="A1000" s="303"/>
      <c r="B1000" s="303"/>
      <c r="C1000" s="303"/>
      <c r="D1000" s="303"/>
      <c r="E1000" s="303"/>
      <c r="F1000" s="304"/>
      <c r="G1000" s="303"/>
      <c r="H1000" s="303"/>
      <c r="I1000" s="303"/>
      <c r="J1000" s="303"/>
      <c r="K1000" s="303"/>
      <c r="L1000" s="303"/>
      <c r="M1000" s="303"/>
      <c r="N1000" s="303"/>
      <c r="O1000" s="303"/>
      <c r="P1000" s="305"/>
      <c r="Q1000" s="305"/>
      <c r="R1000" s="303"/>
      <c r="S1000" s="303"/>
      <c r="T1000" s="303"/>
      <c r="U1000" s="303"/>
      <c r="V1000" s="303"/>
      <c r="W1000" s="303"/>
      <c r="X1000" s="303"/>
      <c r="Y1000" s="303"/>
    </row>
    <row r="1001" spans="1:25" ht="12.75">
      <c r="A1001" s="303"/>
      <c r="B1001" s="303"/>
      <c r="C1001" s="303"/>
      <c r="D1001" s="303"/>
      <c r="E1001" s="303"/>
      <c r="F1001" s="304"/>
      <c r="G1001" s="303"/>
      <c r="H1001" s="303"/>
      <c r="I1001" s="303"/>
      <c r="J1001" s="303"/>
      <c r="K1001" s="303"/>
      <c r="L1001" s="303"/>
      <c r="M1001" s="303"/>
      <c r="N1001" s="303"/>
      <c r="O1001" s="303"/>
      <c r="P1001" s="305"/>
      <c r="Q1001" s="305"/>
      <c r="R1001" s="303"/>
      <c r="S1001" s="303"/>
      <c r="T1001" s="303"/>
      <c r="U1001" s="303"/>
      <c r="V1001" s="303"/>
      <c r="W1001" s="303"/>
      <c r="X1001" s="303"/>
      <c r="Y1001" s="303"/>
    </row>
    <row r="1002" spans="1:25" ht="12.75">
      <c r="A1002" s="303"/>
      <c r="B1002" s="303"/>
      <c r="C1002" s="303"/>
      <c r="D1002" s="303"/>
      <c r="E1002" s="303"/>
      <c r="F1002" s="304"/>
      <c r="G1002" s="303"/>
      <c r="H1002" s="303"/>
      <c r="I1002" s="303"/>
      <c r="J1002" s="303"/>
      <c r="K1002" s="303"/>
      <c r="L1002" s="303"/>
      <c r="M1002" s="303"/>
      <c r="N1002" s="303"/>
      <c r="O1002" s="303"/>
      <c r="P1002" s="305"/>
      <c r="Q1002" s="305"/>
      <c r="R1002" s="303"/>
      <c r="S1002" s="303"/>
      <c r="T1002" s="303"/>
      <c r="U1002" s="303"/>
      <c r="V1002" s="303"/>
      <c r="W1002" s="303"/>
      <c r="X1002" s="303"/>
      <c r="Y1002" s="303"/>
    </row>
    <row r="1003" spans="1:25" ht="12.75">
      <c r="A1003" s="303"/>
      <c r="B1003" s="303"/>
      <c r="C1003" s="303"/>
      <c r="D1003" s="303"/>
      <c r="E1003" s="303"/>
      <c r="F1003" s="304"/>
      <c r="G1003" s="303"/>
      <c r="H1003" s="303"/>
      <c r="I1003" s="303"/>
      <c r="J1003" s="303"/>
      <c r="K1003" s="303"/>
      <c r="L1003" s="303"/>
      <c r="M1003" s="303"/>
      <c r="N1003" s="303"/>
      <c r="O1003" s="303"/>
      <c r="P1003" s="305"/>
      <c r="Q1003" s="305"/>
      <c r="R1003" s="303"/>
      <c r="S1003" s="303"/>
      <c r="T1003" s="303"/>
      <c r="U1003" s="303"/>
      <c r="V1003" s="303"/>
      <c r="W1003" s="303"/>
      <c r="X1003" s="303"/>
      <c r="Y1003" s="303"/>
    </row>
    <row r="1004" spans="1:25" ht="12.75">
      <c r="A1004" s="303"/>
      <c r="B1004" s="303"/>
      <c r="C1004" s="303"/>
      <c r="D1004" s="303"/>
      <c r="E1004" s="303"/>
      <c r="F1004" s="304"/>
      <c r="G1004" s="303"/>
      <c r="H1004" s="303"/>
      <c r="I1004" s="303"/>
      <c r="J1004" s="303"/>
      <c r="K1004" s="303"/>
      <c r="L1004" s="303"/>
      <c r="M1004" s="303"/>
      <c r="N1004" s="303"/>
      <c r="O1004" s="303"/>
      <c r="P1004" s="305"/>
      <c r="Q1004" s="305"/>
      <c r="R1004" s="303"/>
      <c r="S1004" s="303"/>
      <c r="T1004" s="303"/>
      <c r="U1004" s="303"/>
      <c r="V1004" s="303"/>
      <c r="W1004" s="303"/>
      <c r="X1004" s="303"/>
      <c r="Y1004" s="303"/>
    </row>
    <row r="1005" spans="1:25" ht="12.75">
      <c r="A1005" s="303"/>
      <c r="B1005" s="303"/>
      <c r="C1005" s="303"/>
      <c r="D1005" s="303"/>
      <c r="E1005" s="303"/>
      <c r="F1005" s="304"/>
      <c r="G1005" s="303"/>
      <c r="H1005" s="303"/>
      <c r="I1005" s="303"/>
      <c r="J1005" s="303"/>
      <c r="K1005" s="303"/>
      <c r="L1005" s="303"/>
      <c r="M1005" s="303"/>
      <c r="N1005" s="303"/>
      <c r="O1005" s="303"/>
      <c r="P1005" s="305"/>
      <c r="Q1005" s="305"/>
      <c r="R1005" s="303"/>
      <c r="S1005" s="303"/>
      <c r="T1005" s="303"/>
      <c r="U1005" s="303"/>
      <c r="V1005" s="303"/>
      <c r="W1005" s="303"/>
      <c r="X1005" s="303"/>
      <c r="Y1005" s="303"/>
    </row>
    <row r="1006" spans="1:25" ht="12.75">
      <c r="A1006" s="303"/>
      <c r="B1006" s="303"/>
      <c r="C1006" s="303"/>
      <c r="D1006" s="303"/>
      <c r="E1006" s="303"/>
      <c r="F1006" s="304"/>
      <c r="G1006" s="303"/>
      <c r="H1006" s="303"/>
      <c r="I1006" s="303"/>
      <c r="J1006" s="303"/>
      <c r="K1006" s="303"/>
      <c r="L1006" s="303"/>
      <c r="M1006" s="303"/>
      <c r="N1006" s="303"/>
      <c r="O1006" s="303"/>
      <c r="P1006" s="305"/>
      <c r="Q1006" s="305"/>
      <c r="R1006" s="303"/>
      <c r="S1006" s="303"/>
      <c r="T1006" s="303"/>
      <c r="U1006" s="303"/>
      <c r="V1006" s="303"/>
      <c r="W1006" s="303"/>
      <c r="X1006" s="303"/>
      <c r="Y1006" s="303"/>
    </row>
    <row r="1007" spans="1:25" ht="12.75">
      <c r="A1007" s="303"/>
      <c r="B1007" s="303"/>
      <c r="C1007" s="303"/>
      <c r="D1007" s="303"/>
      <c r="E1007" s="303"/>
      <c r="F1007" s="304"/>
      <c r="G1007" s="303"/>
      <c r="H1007" s="303"/>
      <c r="I1007" s="303"/>
      <c r="J1007" s="303"/>
      <c r="K1007" s="303"/>
      <c r="L1007" s="303"/>
      <c r="M1007" s="303"/>
      <c r="N1007" s="303"/>
      <c r="O1007" s="303"/>
      <c r="P1007" s="305"/>
      <c r="Q1007" s="305"/>
      <c r="R1007" s="303"/>
      <c r="S1007" s="303"/>
      <c r="T1007" s="303"/>
      <c r="U1007" s="303"/>
      <c r="V1007" s="303"/>
      <c r="W1007" s="303"/>
      <c r="X1007" s="303"/>
      <c r="Y1007" s="303"/>
    </row>
    <row r="1008" spans="1:25" ht="12.75">
      <c r="A1008" s="303"/>
      <c r="B1008" s="303"/>
      <c r="C1008" s="303"/>
      <c r="D1008" s="303"/>
      <c r="E1008" s="303"/>
      <c r="F1008" s="304"/>
      <c r="G1008" s="303"/>
      <c r="H1008" s="303"/>
      <c r="I1008" s="303"/>
      <c r="J1008" s="303"/>
      <c r="K1008" s="303"/>
      <c r="L1008" s="303"/>
      <c r="M1008" s="303"/>
      <c r="N1008" s="303"/>
      <c r="O1008" s="303"/>
      <c r="P1008" s="305"/>
      <c r="Q1008" s="305"/>
      <c r="R1008" s="303"/>
      <c r="S1008" s="303"/>
      <c r="T1008" s="303"/>
      <c r="U1008" s="303"/>
      <c r="V1008" s="303"/>
      <c r="W1008" s="303"/>
      <c r="X1008" s="303"/>
      <c r="Y1008" s="303"/>
    </row>
    <row r="1009" spans="1:25" ht="12.75">
      <c r="A1009" s="303"/>
      <c r="B1009" s="303"/>
      <c r="C1009" s="303"/>
      <c r="D1009" s="303"/>
      <c r="E1009" s="303"/>
      <c r="F1009" s="304"/>
      <c r="G1009" s="303"/>
      <c r="H1009" s="303"/>
      <c r="I1009" s="303"/>
      <c r="J1009" s="303"/>
      <c r="K1009" s="303"/>
      <c r="L1009" s="303"/>
      <c r="M1009" s="303"/>
      <c r="N1009" s="303"/>
      <c r="O1009" s="303"/>
      <c r="P1009" s="305"/>
      <c r="Q1009" s="305"/>
      <c r="R1009" s="303"/>
      <c r="S1009" s="303"/>
      <c r="T1009" s="303"/>
      <c r="U1009" s="303"/>
      <c r="V1009" s="303"/>
      <c r="W1009" s="303"/>
      <c r="X1009" s="303"/>
      <c r="Y1009" s="303"/>
    </row>
    <row r="1010" spans="1:25" ht="12.75">
      <c r="A1010" s="303"/>
      <c r="B1010" s="303"/>
      <c r="C1010" s="303"/>
      <c r="D1010" s="303"/>
      <c r="E1010" s="303"/>
      <c r="F1010" s="304"/>
      <c r="G1010" s="303"/>
      <c r="H1010" s="303"/>
      <c r="I1010" s="303"/>
      <c r="J1010" s="303"/>
      <c r="K1010" s="303"/>
      <c r="L1010" s="303"/>
      <c r="M1010" s="303"/>
      <c r="N1010" s="303"/>
      <c r="O1010" s="303"/>
      <c r="P1010" s="305"/>
      <c r="Q1010" s="305"/>
      <c r="R1010" s="303"/>
      <c r="S1010" s="303"/>
      <c r="T1010" s="303"/>
      <c r="U1010" s="303"/>
      <c r="V1010" s="303"/>
      <c r="W1010" s="303"/>
      <c r="X1010" s="303"/>
      <c r="Y1010" s="303"/>
    </row>
    <row r="1011" spans="1:25" ht="12.75">
      <c r="A1011" s="303"/>
      <c r="B1011" s="303"/>
      <c r="C1011" s="303"/>
      <c r="D1011" s="303"/>
      <c r="E1011" s="303"/>
      <c r="F1011" s="304"/>
      <c r="G1011" s="303"/>
      <c r="H1011" s="303"/>
      <c r="I1011" s="303"/>
      <c r="J1011" s="303"/>
      <c r="K1011" s="303"/>
      <c r="L1011" s="303"/>
      <c r="M1011" s="303"/>
      <c r="N1011" s="303"/>
      <c r="O1011" s="303"/>
      <c r="P1011" s="305"/>
      <c r="Q1011" s="305"/>
      <c r="R1011" s="303"/>
      <c r="S1011" s="303"/>
      <c r="T1011" s="303"/>
      <c r="U1011" s="303"/>
      <c r="V1011" s="303"/>
      <c r="W1011" s="303"/>
      <c r="X1011" s="303"/>
      <c r="Y1011" s="303"/>
    </row>
    <row r="1012" spans="1:25" ht="12.75">
      <c r="A1012" s="303"/>
      <c r="B1012" s="303"/>
      <c r="C1012" s="303"/>
      <c r="D1012" s="303"/>
      <c r="E1012" s="303"/>
      <c r="F1012" s="304"/>
      <c r="G1012" s="303"/>
      <c r="H1012" s="303"/>
      <c r="I1012" s="303"/>
      <c r="J1012" s="303"/>
      <c r="K1012" s="303"/>
      <c r="L1012" s="303"/>
      <c r="M1012" s="303"/>
      <c r="N1012" s="303"/>
      <c r="O1012" s="303"/>
      <c r="P1012" s="305"/>
      <c r="Q1012" s="305"/>
      <c r="R1012" s="303"/>
      <c r="S1012" s="303"/>
      <c r="T1012" s="303"/>
      <c r="U1012" s="303"/>
      <c r="V1012" s="303"/>
      <c r="W1012" s="303"/>
      <c r="X1012" s="303"/>
      <c r="Y1012" s="303"/>
    </row>
    <row r="1013" spans="1:25" ht="12.75">
      <c r="A1013" s="303"/>
      <c r="B1013" s="303"/>
      <c r="C1013" s="303"/>
      <c r="D1013" s="303"/>
      <c r="E1013" s="303"/>
      <c r="F1013" s="304"/>
      <c r="G1013" s="303"/>
      <c r="H1013" s="303"/>
      <c r="I1013" s="303"/>
      <c r="J1013" s="303"/>
      <c r="K1013" s="303"/>
      <c r="L1013" s="303"/>
      <c r="M1013" s="303"/>
      <c r="N1013" s="303"/>
      <c r="O1013" s="303"/>
      <c r="P1013" s="305"/>
      <c r="Q1013" s="305"/>
      <c r="R1013" s="303"/>
      <c r="S1013" s="303"/>
      <c r="T1013" s="303"/>
      <c r="U1013" s="303"/>
      <c r="V1013" s="303"/>
      <c r="W1013" s="303"/>
      <c r="X1013" s="303"/>
      <c r="Y1013" s="303"/>
    </row>
    <row r="1014" spans="1:25" ht="12.75">
      <c r="A1014" s="303"/>
      <c r="B1014" s="303"/>
      <c r="C1014" s="303"/>
      <c r="D1014" s="303"/>
      <c r="E1014" s="303"/>
      <c r="F1014" s="304"/>
      <c r="G1014" s="303"/>
      <c r="H1014" s="303"/>
      <c r="I1014" s="303"/>
      <c r="J1014" s="303"/>
      <c r="K1014" s="303"/>
      <c r="L1014" s="303"/>
      <c r="M1014" s="303"/>
      <c r="N1014" s="303"/>
      <c r="O1014" s="303"/>
      <c r="P1014" s="305"/>
      <c r="Q1014" s="305"/>
      <c r="R1014" s="303"/>
      <c r="S1014" s="303"/>
      <c r="T1014" s="303"/>
      <c r="U1014" s="303"/>
      <c r="V1014" s="303"/>
      <c r="W1014" s="303"/>
      <c r="X1014" s="303"/>
      <c r="Y1014" s="303"/>
    </row>
    <row r="1015" spans="1:25" ht="12.75">
      <c r="A1015" s="303"/>
      <c r="B1015" s="303"/>
      <c r="C1015" s="303"/>
      <c r="D1015" s="303"/>
      <c r="E1015" s="303"/>
      <c r="F1015" s="304"/>
      <c r="G1015" s="303"/>
      <c r="H1015" s="303"/>
      <c r="I1015" s="303"/>
      <c r="J1015" s="303"/>
      <c r="K1015" s="303"/>
      <c r="L1015" s="303"/>
      <c r="M1015" s="303"/>
      <c r="N1015" s="303"/>
      <c r="O1015" s="303"/>
      <c r="P1015" s="305"/>
      <c r="Q1015" s="305"/>
      <c r="R1015" s="303"/>
      <c r="S1015" s="303"/>
      <c r="T1015" s="303"/>
      <c r="U1015" s="303"/>
      <c r="V1015" s="303"/>
      <c r="W1015" s="303"/>
      <c r="X1015" s="303"/>
      <c r="Y1015" s="303"/>
    </row>
    <row r="1016" spans="1:25" ht="12.75">
      <c r="A1016" s="303"/>
      <c r="B1016" s="303"/>
      <c r="C1016" s="303"/>
      <c r="D1016" s="303"/>
      <c r="E1016" s="303"/>
      <c r="F1016" s="304"/>
      <c r="G1016" s="303"/>
      <c r="H1016" s="303"/>
      <c r="I1016" s="303"/>
      <c r="J1016" s="303"/>
      <c r="K1016" s="303"/>
      <c r="L1016" s="303"/>
      <c r="M1016" s="303"/>
      <c r="N1016" s="303"/>
      <c r="O1016" s="303"/>
      <c r="P1016" s="305"/>
      <c r="Q1016" s="305"/>
      <c r="R1016" s="303"/>
      <c r="S1016" s="303"/>
      <c r="T1016" s="303"/>
      <c r="U1016" s="303"/>
      <c r="V1016" s="303"/>
      <c r="W1016" s="303"/>
      <c r="X1016" s="303"/>
      <c r="Y1016" s="303"/>
    </row>
    <row r="1017" spans="1:25" ht="12.75">
      <c r="A1017" s="303"/>
      <c r="B1017" s="303"/>
      <c r="C1017" s="303"/>
      <c r="D1017" s="303"/>
      <c r="E1017" s="303"/>
      <c r="F1017" s="304"/>
      <c r="G1017" s="303"/>
      <c r="H1017" s="303"/>
      <c r="I1017" s="303"/>
      <c r="J1017" s="303"/>
      <c r="K1017" s="303"/>
      <c r="L1017" s="303"/>
      <c r="M1017" s="303"/>
      <c r="N1017" s="303"/>
      <c r="O1017" s="303"/>
      <c r="P1017" s="305"/>
      <c r="Q1017" s="305"/>
      <c r="R1017" s="303"/>
      <c r="S1017" s="303"/>
      <c r="T1017" s="303"/>
      <c r="U1017" s="303"/>
      <c r="V1017" s="303"/>
      <c r="W1017" s="303"/>
      <c r="X1017" s="303"/>
      <c r="Y1017" s="303"/>
    </row>
    <row r="1018" spans="1:25" ht="12.75">
      <c r="A1018" s="303"/>
      <c r="B1018" s="303"/>
      <c r="C1018" s="303"/>
      <c r="D1018" s="303"/>
      <c r="E1018" s="303"/>
      <c r="F1018" s="304"/>
      <c r="G1018" s="303"/>
      <c r="H1018" s="303"/>
      <c r="I1018" s="303"/>
      <c r="J1018" s="303"/>
      <c r="K1018" s="303"/>
      <c r="L1018" s="303"/>
      <c r="M1018" s="303"/>
      <c r="N1018" s="303"/>
      <c r="O1018" s="303"/>
      <c r="P1018" s="305"/>
      <c r="Q1018" s="305"/>
      <c r="R1018" s="303"/>
      <c r="S1018" s="303"/>
      <c r="T1018" s="303"/>
      <c r="U1018" s="303"/>
      <c r="V1018" s="303"/>
      <c r="W1018" s="303"/>
      <c r="X1018" s="303"/>
      <c r="Y1018" s="303"/>
    </row>
    <row r="1019" spans="1:25" ht="12.75">
      <c r="A1019" s="303"/>
      <c r="B1019" s="303"/>
      <c r="C1019" s="303"/>
      <c r="D1019" s="303"/>
      <c r="E1019" s="303"/>
      <c r="F1019" s="304"/>
      <c r="G1019" s="303"/>
      <c r="H1019" s="303"/>
      <c r="I1019" s="303"/>
      <c r="J1019" s="303"/>
      <c r="K1019" s="303"/>
      <c r="L1019" s="303"/>
      <c r="M1019" s="303"/>
      <c r="N1019" s="303"/>
      <c r="O1019" s="303"/>
      <c r="P1019" s="305"/>
      <c r="Q1019" s="305"/>
      <c r="R1019" s="303"/>
      <c r="S1019" s="303"/>
      <c r="T1019" s="303"/>
      <c r="U1019" s="303"/>
      <c r="V1019" s="303"/>
      <c r="W1019" s="303"/>
      <c r="X1019" s="303"/>
      <c r="Y1019" s="303"/>
    </row>
    <row r="1020" spans="1:25" ht="12.75">
      <c r="A1020" s="303"/>
      <c r="B1020" s="303"/>
      <c r="C1020" s="303"/>
      <c r="D1020" s="303"/>
      <c r="E1020" s="303"/>
      <c r="F1020" s="304"/>
      <c r="G1020" s="303"/>
      <c r="H1020" s="303"/>
      <c r="I1020" s="303"/>
      <c r="J1020" s="303"/>
      <c r="K1020" s="303"/>
      <c r="L1020" s="303"/>
      <c r="M1020" s="303"/>
      <c r="N1020" s="303"/>
      <c r="O1020" s="303"/>
      <c r="P1020" s="305"/>
      <c r="Q1020" s="305"/>
      <c r="R1020" s="303"/>
      <c r="S1020" s="303"/>
      <c r="T1020" s="303"/>
      <c r="U1020" s="303"/>
      <c r="V1020" s="303"/>
      <c r="W1020" s="303"/>
      <c r="X1020" s="303"/>
      <c r="Y1020" s="303"/>
    </row>
    <row r="1021" spans="1:25" ht="12.75">
      <c r="A1021" s="303"/>
      <c r="B1021" s="303"/>
      <c r="C1021" s="303"/>
      <c r="D1021" s="303"/>
      <c r="E1021" s="303"/>
      <c r="F1021" s="304"/>
      <c r="G1021" s="303"/>
      <c r="H1021" s="303"/>
      <c r="I1021" s="303"/>
      <c r="J1021" s="303"/>
      <c r="K1021" s="303"/>
      <c r="L1021" s="303"/>
      <c r="M1021" s="303"/>
      <c r="N1021" s="303"/>
      <c r="O1021" s="303"/>
      <c r="P1021" s="305"/>
      <c r="Q1021" s="305"/>
      <c r="R1021" s="303"/>
      <c r="S1021" s="303"/>
      <c r="T1021" s="303"/>
      <c r="U1021" s="303"/>
      <c r="V1021" s="303"/>
      <c r="W1021" s="303"/>
      <c r="X1021" s="303"/>
      <c r="Y1021" s="303"/>
    </row>
    <row r="1022" spans="1:25" ht="12.75">
      <c r="A1022" s="303"/>
      <c r="B1022" s="303"/>
      <c r="C1022" s="303"/>
      <c r="D1022" s="303"/>
      <c r="E1022" s="303"/>
      <c r="F1022" s="304"/>
      <c r="G1022" s="303"/>
      <c r="H1022" s="303"/>
      <c r="I1022" s="303"/>
      <c r="J1022" s="303"/>
      <c r="K1022" s="303"/>
      <c r="L1022" s="303"/>
      <c r="M1022" s="303"/>
      <c r="N1022" s="303"/>
      <c r="O1022" s="303"/>
      <c r="P1022" s="305"/>
      <c r="Q1022" s="305"/>
      <c r="R1022" s="303"/>
      <c r="S1022" s="303"/>
      <c r="T1022" s="303"/>
      <c r="U1022" s="303"/>
      <c r="V1022" s="303"/>
      <c r="W1022" s="303"/>
      <c r="X1022" s="303"/>
      <c r="Y1022" s="303"/>
    </row>
    <row r="1023" spans="1:25" ht="12.75">
      <c r="A1023" s="303"/>
      <c r="B1023" s="303"/>
      <c r="C1023" s="303"/>
      <c r="D1023" s="303"/>
      <c r="E1023" s="303"/>
      <c r="F1023" s="304"/>
      <c r="G1023" s="303"/>
      <c r="H1023" s="303"/>
      <c r="I1023" s="303"/>
      <c r="J1023" s="303"/>
      <c r="K1023" s="303"/>
      <c r="L1023" s="303"/>
      <c r="M1023" s="303"/>
      <c r="N1023" s="303"/>
      <c r="O1023" s="303"/>
      <c r="P1023" s="305"/>
      <c r="Q1023" s="305"/>
      <c r="R1023" s="303"/>
      <c r="S1023" s="303"/>
      <c r="T1023" s="303"/>
      <c r="U1023" s="303"/>
      <c r="V1023" s="303"/>
      <c r="W1023" s="303"/>
      <c r="X1023" s="303"/>
      <c r="Y1023" s="303"/>
    </row>
    <row r="1024" spans="1:25" ht="12.75">
      <c r="A1024" s="303"/>
      <c r="B1024" s="303"/>
      <c r="C1024" s="303"/>
      <c r="D1024" s="303"/>
      <c r="E1024" s="303"/>
      <c r="F1024" s="304"/>
      <c r="G1024" s="303"/>
      <c r="H1024" s="303"/>
      <c r="I1024" s="303"/>
      <c r="J1024" s="303"/>
      <c r="K1024" s="303"/>
      <c r="L1024" s="303"/>
      <c r="M1024" s="303"/>
      <c r="N1024" s="303"/>
      <c r="O1024" s="303"/>
      <c r="P1024" s="305"/>
      <c r="Q1024" s="305"/>
      <c r="R1024" s="303"/>
      <c r="S1024" s="303"/>
      <c r="T1024" s="303"/>
      <c r="U1024" s="303"/>
      <c r="V1024" s="303"/>
      <c r="W1024" s="303"/>
      <c r="X1024" s="303"/>
      <c r="Y1024" s="303"/>
    </row>
  </sheetData>
  <mergeCells count="20">
    <mergeCell ref="G99:J99"/>
    <mergeCell ref="J8:K8"/>
    <mergeCell ref="L8:L9"/>
    <mergeCell ref="C8:C9"/>
    <mergeCell ref="D8:D9"/>
    <mergeCell ref="A99:D99"/>
    <mergeCell ref="E8:E9"/>
    <mergeCell ref="F8:G8"/>
    <mergeCell ref="M8:N8"/>
    <mergeCell ref="O8:O9"/>
    <mergeCell ref="A1:C1"/>
    <mergeCell ref="A2:C2"/>
    <mergeCell ref="A4:Q4"/>
    <mergeCell ref="A5:Q5"/>
    <mergeCell ref="A6:Q6"/>
    <mergeCell ref="A8:A9"/>
    <mergeCell ref="B8:B9"/>
    <mergeCell ref="P8:Q8"/>
    <mergeCell ref="H8:H9"/>
    <mergeCell ref="I8:I9"/>
  </mergeCells>
  <conditionalFormatting sqref="A12:Q96">
    <cfRule type="expression" dxfId="7" priority="1">
      <formula>AND($E12&lt;&gt;0,$P12&lt;1)</formula>
    </cfRule>
  </conditionalFormatting>
  <printOptions horizontalCentered="1"/>
  <pageMargins left="0.25" right="0.2500043545012971" top="0.35998707117140583" bottom="0.45331705258621474" header="0" footer="0"/>
  <pageSetup paperSize="9" fitToHeight="0" pageOrder="overThenDown" orientation="landscape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B15"/>
  <sheetViews>
    <sheetView workbookViewId="0"/>
  </sheetViews>
  <sheetFormatPr defaultColWidth="12.5703125" defaultRowHeight="15" customHeight="1"/>
  <cols>
    <col min="1" max="1" width="31.140625" customWidth="1"/>
    <col min="2" max="2" width="15" customWidth="1"/>
  </cols>
  <sheetData>
    <row r="1" spans="1:2">
      <c r="A1" s="705" t="s">
        <v>294</v>
      </c>
      <c r="B1" s="705" t="s">
        <v>295</v>
      </c>
    </row>
    <row r="2" spans="1:2">
      <c r="A2" s="705" t="s">
        <v>296</v>
      </c>
      <c r="B2" s="705">
        <v>0</v>
      </c>
    </row>
    <row r="3" spans="1:2">
      <c r="A3" s="705" t="s">
        <v>210</v>
      </c>
      <c r="B3" s="705">
        <v>10</v>
      </c>
    </row>
    <row r="4" spans="1:2">
      <c r="A4" s="705" t="s">
        <v>203</v>
      </c>
      <c r="B4" s="705">
        <v>20</v>
      </c>
    </row>
    <row r="5" spans="1:2">
      <c r="A5" s="705" t="s">
        <v>211</v>
      </c>
      <c r="B5" s="705">
        <v>30</v>
      </c>
    </row>
    <row r="6" spans="1:2">
      <c r="A6" s="705" t="s">
        <v>204</v>
      </c>
      <c r="B6" s="705">
        <v>40</v>
      </c>
    </row>
    <row r="7" spans="1:2">
      <c r="A7" s="705" t="s">
        <v>205</v>
      </c>
      <c r="B7" s="705">
        <v>50</v>
      </c>
    </row>
    <row r="8" spans="1:2">
      <c r="A8" s="705" t="s">
        <v>248</v>
      </c>
      <c r="B8" s="705">
        <v>60</v>
      </c>
    </row>
    <row r="9" spans="1:2">
      <c r="A9" s="705" t="s">
        <v>212</v>
      </c>
      <c r="B9" s="705">
        <v>70</v>
      </c>
    </row>
    <row r="10" spans="1:2">
      <c r="A10" s="705" t="s">
        <v>207</v>
      </c>
      <c r="B10" s="705">
        <v>80</v>
      </c>
    </row>
    <row r="11" spans="1:2">
      <c r="A11" s="705" t="s">
        <v>223</v>
      </c>
      <c r="B11" s="705">
        <v>90</v>
      </c>
    </row>
    <row r="12" spans="1:2">
      <c r="A12" s="705" t="s">
        <v>249</v>
      </c>
      <c r="B12" s="705">
        <v>100</v>
      </c>
    </row>
    <row r="13" spans="1:2">
      <c r="A13" s="705" t="s">
        <v>297</v>
      </c>
      <c r="B13" s="705">
        <v>110</v>
      </c>
    </row>
    <row r="14" spans="1:2">
      <c r="A14" s="705" t="s">
        <v>285</v>
      </c>
      <c r="B14" s="705">
        <v>120</v>
      </c>
    </row>
    <row r="15" spans="1:2">
      <c r="A15" s="705" t="s">
        <v>286</v>
      </c>
      <c r="B15" s="705">
        <v>130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FF00"/>
    <outlinePr summaryBelow="0" summaryRight="0"/>
    <pageSetUpPr fitToPage="1"/>
  </sheetPr>
  <dimension ref="A1:Z1019"/>
  <sheetViews>
    <sheetView workbookViewId="0">
      <pane ySplit="8" topLeftCell="A9" activePane="bottomLeft" state="frozen"/>
      <selection pane="bottomLeft" activeCell="B10" sqref="B10:K10"/>
    </sheetView>
  </sheetViews>
  <sheetFormatPr defaultColWidth="12.5703125" defaultRowHeight="15" customHeight="1"/>
  <cols>
    <col min="1" max="1" width="11.5703125" customWidth="1"/>
    <col min="2" max="2" width="29.42578125" customWidth="1"/>
    <col min="3" max="3" width="20" customWidth="1"/>
    <col min="4" max="5" width="16.7109375" customWidth="1"/>
    <col min="6" max="6" width="18.85546875" customWidth="1"/>
    <col min="7" max="11" width="15.7109375" customWidth="1"/>
    <col min="12" max="12" width="18.5703125" customWidth="1"/>
    <col min="13" max="13" width="20.140625" customWidth="1"/>
    <col min="14" max="14" width="19.85546875" customWidth="1"/>
    <col min="15" max="16" width="15.7109375" customWidth="1"/>
    <col min="17" max="17" width="18" customWidth="1"/>
    <col min="18" max="26" width="12.5703125" customWidth="1"/>
  </cols>
  <sheetData>
    <row r="1" spans="1:26" ht="15.75" customHeight="1">
      <c r="A1" s="787" t="s">
        <v>0</v>
      </c>
      <c r="B1" s="772"/>
      <c r="C1" s="773"/>
      <c r="D1" s="422"/>
      <c r="E1" s="422"/>
      <c r="F1" s="422"/>
      <c r="G1" s="422"/>
      <c r="H1" s="804" t="s">
        <v>1</v>
      </c>
      <c r="I1" s="772"/>
      <c r="J1" s="772"/>
      <c r="K1" s="773"/>
      <c r="L1" s="423"/>
      <c r="M1" s="4"/>
      <c r="N1" s="7"/>
      <c r="O1" s="7"/>
      <c r="P1" s="7"/>
      <c r="Q1" s="4"/>
      <c r="R1" s="4"/>
      <c r="S1" s="4"/>
      <c r="T1" s="5"/>
      <c r="U1" s="5"/>
      <c r="V1" s="5"/>
      <c r="W1" s="5"/>
      <c r="X1" s="5"/>
      <c r="Y1" s="5"/>
      <c r="Z1" s="5"/>
    </row>
    <row r="2" spans="1:26" ht="19.5" customHeight="1">
      <c r="A2" s="787" t="s">
        <v>2</v>
      </c>
      <c r="B2" s="772"/>
      <c r="C2" s="773"/>
      <c r="D2" s="422"/>
      <c r="E2" s="422"/>
      <c r="F2" s="422"/>
      <c r="G2" s="422"/>
      <c r="H2" s="805" t="s">
        <v>3</v>
      </c>
      <c r="I2" s="772"/>
      <c r="J2" s="772"/>
      <c r="K2" s="773"/>
      <c r="L2" s="424"/>
      <c r="M2" s="4"/>
      <c r="N2" s="4"/>
      <c r="O2" s="9"/>
      <c r="P2" s="9"/>
      <c r="Q2" s="4"/>
      <c r="R2" s="4"/>
      <c r="S2" s="4"/>
      <c r="T2" s="5"/>
      <c r="U2" s="5"/>
      <c r="V2" s="5"/>
      <c r="W2" s="5"/>
      <c r="X2" s="5"/>
      <c r="Y2" s="5"/>
      <c r="Z2" s="5"/>
    </row>
    <row r="3" spans="1:26" ht="20.25">
      <c r="A3" s="806" t="s">
        <v>4</v>
      </c>
      <c r="B3" s="772"/>
      <c r="C3" s="772"/>
      <c r="D3" s="772"/>
      <c r="E3" s="772"/>
      <c r="F3" s="772"/>
      <c r="G3" s="772"/>
      <c r="H3" s="772"/>
      <c r="I3" s="772"/>
      <c r="J3" s="772"/>
      <c r="K3" s="773"/>
      <c r="L3" s="425"/>
      <c r="M3" s="3"/>
      <c r="N3" s="4"/>
      <c r="O3" s="4"/>
      <c r="P3" s="4"/>
      <c r="Q3" s="4"/>
      <c r="R3" s="4"/>
      <c r="S3" s="4"/>
      <c r="T3" s="5"/>
      <c r="U3" s="5"/>
      <c r="V3" s="5"/>
      <c r="W3" s="5"/>
      <c r="X3" s="5"/>
      <c r="Y3" s="5"/>
      <c r="Z3" s="5"/>
    </row>
    <row r="4" spans="1:26" ht="20.25">
      <c r="A4" s="806" t="s">
        <v>5</v>
      </c>
      <c r="B4" s="772"/>
      <c r="C4" s="772"/>
      <c r="D4" s="772"/>
      <c r="E4" s="772"/>
      <c r="F4" s="772"/>
      <c r="G4" s="772"/>
      <c r="H4" s="772"/>
      <c r="I4" s="772"/>
      <c r="J4" s="772"/>
      <c r="K4" s="773"/>
      <c r="L4" s="425"/>
      <c r="M4" s="3"/>
      <c r="N4" s="4"/>
      <c r="O4" s="4"/>
      <c r="P4" s="4"/>
      <c r="Q4" s="4"/>
      <c r="R4" s="4"/>
      <c r="S4" s="4"/>
      <c r="T4" s="5"/>
      <c r="U4" s="5"/>
      <c r="V4" s="5"/>
      <c r="W4" s="5"/>
      <c r="X4" s="5"/>
      <c r="Y4" s="5"/>
      <c r="Z4" s="5"/>
    </row>
    <row r="5" spans="1:26" ht="15.75" customHeight="1">
      <c r="A5" s="797" t="s">
        <v>298</v>
      </c>
      <c r="B5" s="772"/>
      <c r="C5" s="772"/>
      <c r="D5" s="772"/>
      <c r="E5" s="772"/>
      <c r="F5" s="772"/>
      <c r="G5" s="772"/>
      <c r="H5" s="772"/>
      <c r="I5" s="772"/>
      <c r="J5" s="772"/>
      <c r="K5" s="773"/>
      <c r="L5" s="422"/>
      <c r="M5" s="3"/>
      <c r="N5" s="4"/>
      <c r="O5" s="4"/>
      <c r="P5" s="4"/>
      <c r="Q5" s="4"/>
      <c r="R5" s="4"/>
      <c r="S5" s="4"/>
      <c r="T5" s="5"/>
      <c r="U5" s="5"/>
      <c r="V5" s="5"/>
      <c r="W5" s="5"/>
      <c r="X5" s="5"/>
      <c r="Y5" s="5"/>
      <c r="Z5" s="5"/>
    </row>
    <row r="6" spans="1:26" ht="16.5" customHeight="1">
      <c r="A6" s="798" t="s">
        <v>7</v>
      </c>
      <c r="B6" s="773"/>
      <c r="C6" s="426"/>
      <c r="D6" s="426"/>
      <c r="E6" s="426"/>
      <c r="F6" s="426"/>
      <c r="G6" s="426"/>
      <c r="H6" s="426"/>
      <c r="I6" s="426"/>
      <c r="J6" s="426"/>
      <c r="K6" s="426"/>
      <c r="L6" s="426"/>
      <c r="M6" s="3"/>
      <c r="N6" s="4"/>
      <c r="O6" s="4"/>
      <c r="P6" s="4"/>
      <c r="Q6" s="4"/>
      <c r="R6" s="4"/>
      <c r="S6" s="4"/>
      <c r="T6" s="5"/>
      <c r="U6" s="5"/>
      <c r="V6" s="5"/>
      <c r="W6" s="5"/>
      <c r="X6" s="5"/>
      <c r="Y6" s="5"/>
      <c r="Z6" s="5"/>
    </row>
    <row r="7" spans="1:26" ht="34.5" customHeight="1">
      <c r="A7" s="799" t="s">
        <v>8</v>
      </c>
      <c r="B7" s="800" t="s">
        <v>9</v>
      </c>
      <c r="C7" s="801" t="s">
        <v>10</v>
      </c>
      <c r="D7" s="801" t="s">
        <v>11</v>
      </c>
      <c r="E7" s="802" t="s">
        <v>12</v>
      </c>
      <c r="F7" s="803"/>
      <c r="G7" s="801" t="s">
        <v>13</v>
      </c>
      <c r="H7" s="800" t="s">
        <v>14</v>
      </c>
      <c r="I7" s="801" t="s">
        <v>15</v>
      </c>
      <c r="J7" s="793" t="s">
        <v>16</v>
      </c>
      <c r="K7" s="794"/>
      <c r="L7" s="795" t="s">
        <v>17</v>
      </c>
      <c r="M7" s="3"/>
      <c r="N7" s="4"/>
      <c r="O7" s="4"/>
      <c r="P7" s="4"/>
      <c r="Q7" s="4"/>
      <c r="R7" s="4"/>
      <c r="S7" s="4"/>
      <c r="T7" s="5"/>
      <c r="U7" s="5"/>
      <c r="V7" s="5"/>
      <c r="W7" s="5"/>
      <c r="X7" s="5"/>
      <c r="Y7" s="5"/>
      <c r="Z7" s="5"/>
    </row>
    <row r="8" spans="1:26" ht="37.5" customHeight="1">
      <c r="A8" s="777"/>
      <c r="B8" s="764"/>
      <c r="C8" s="764"/>
      <c r="D8" s="764"/>
      <c r="E8" s="427" t="s">
        <v>18</v>
      </c>
      <c r="F8" s="427" t="s">
        <v>19</v>
      </c>
      <c r="G8" s="764"/>
      <c r="H8" s="764"/>
      <c r="I8" s="764"/>
      <c r="J8" s="428" t="s">
        <v>20</v>
      </c>
      <c r="K8" s="429" t="s">
        <v>21</v>
      </c>
      <c r="L8" s="756"/>
      <c r="M8" s="3"/>
      <c r="N8" s="4"/>
      <c r="O8" s="4"/>
      <c r="P8" s="4"/>
      <c r="Q8" s="4"/>
      <c r="R8" s="4"/>
      <c r="S8" s="4"/>
      <c r="T8" s="5"/>
      <c r="U8" s="5"/>
      <c r="V8" s="5"/>
      <c r="W8" s="5"/>
      <c r="X8" s="5"/>
      <c r="Y8" s="5"/>
      <c r="Z8" s="5"/>
    </row>
    <row r="9" spans="1:26" ht="22.5" customHeight="1">
      <c r="A9" s="430"/>
      <c r="B9" s="431">
        <v>1</v>
      </c>
      <c r="C9" s="431">
        <v>2</v>
      </c>
      <c r="D9" s="431">
        <v>3</v>
      </c>
      <c r="E9" s="431">
        <v>4</v>
      </c>
      <c r="F9" s="431">
        <v>5</v>
      </c>
      <c r="G9" s="432">
        <v>6</v>
      </c>
      <c r="H9" s="432" t="s">
        <v>22</v>
      </c>
      <c r="I9" s="433" t="s">
        <v>23</v>
      </c>
      <c r="J9" s="431">
        <v>9</v>
      </c>
      <c r="K9" s="434">
        <v>10</v>
      </c>
      <c r="L9" s="435"/>
      <c r="M9" s="3"/>
      <c r="N9" s="4"/>
      <c r="O9" s="4"/>
      <c r="P9" s="4"/>
      <c r="Q9" s="4"/>
      <c r="R9" s="4"/>
      <c r="S9" s="4"/>
      <c r="T9" s="5"/>
      <c r="U9" s="5"/>
      <c r="V9" s="5"/>
      <c r="W9" s="5"/>
      <c r="X9" s="5"/>
      <c r="Y9" s="5"/>
      <c r="Z9" s="5"/>
    </row>
    <row r="10" spans="1:26" ht="22.5" customHeight="1">
      <c r="A10" s="321" t="s">
        <v>24</v>
      </c>
      <c r="B10" s="757" t="s">
        <v>25</v>
      </c>
      <c r="C10" s="758"/>
      <c r="D10" s="758"/>
      <c r="E10" s="758"/>
      <c r="F10" s="758"/>
      <c r="G10" s="758"/>
      <c r="H10" s="758"/>
      <c r="I10" s="758"/>
      <c r="J10" s="758"/>
      <c r="K10" s="759"/>
      <c r="L10" s="324"/>
      <c r="M10" s="3"/>
      <c r="N10" s="4"/>
      <c r="O10" s="4" t="s">
        <v>26</v>
      </c>
      <c r="P10" s="4"/>
      <c r="Q10" s="4"/>
      <c r="R10" s="4"/>
      <c r="S10" s="4"/>
      <c r="T10" s="4"/>
      <c r="U10" s="4"/>
      <c r="V10" s="5"/>
      <c r="W10" s="5"/>
      <c r="X10" s="5"/>
      <c r="Y10" s="5"/>
      <c r="Z10" s="5"/>
    </row>
    <row r="11" spans="1:26" ht="22.5" customHeight="1">
      <c r="A11" s="321" t="s">
        <v>27</v>
      </c>
      <c r="B11" s="325"/>
      <c r="C11" s="326"/>
      <c r="D11" s="326"/>
      <c r="E11" s="326"/>
      <c r="F11" s="326"/>
      <c r="G11" s="326"/>
      <c r="H11" s="326"/>
      <c r="I11" s="349"/>
      <c r="J11" s="326"/>
      <c r="K11" s="436"/>
      <c r="L11" s="333"/>
      <c r="M11" s="3"/>
      <c r="N11" s="4"/>
      <c r="O11" s="4"/>
      <c r="P11" s="4"/>
      <c r="Q11" s="4"/>
      <c r="R11" s="4"/>
      <c r="S11" s="4"/>
      <c r="T11" s="4"/>
      <c r="U11" s="4"/>
      <c r="V11" s="5"/>
      <c r="W11" s="5"/>
      <c r="X11" s="5"/>
      <c r="Y11" s="5"/>
      <c r="Z11" s="5"/>
    </row>
    <row r="12" spans="1:26" ht="22.5" customHeight="1">
      <c r="A12" s="526">
        <v>1</v>
      </c>
      <c r="B12" s="527" t="s">
        <v>28</v>
      </c>
      <c r="C12" s="528">
        <v>1140788000</v>
      </c>
      <c r="D12" s="528">
        <v>200000000</v>
      </c>
      <c r="E12" s="528">
        <v>335522250</v>
      </c>
      <c r="F12" s="528">
        <v>853717725</v>
      </c>
      <c r="G12" s="641">
        <v>0</v>
      </c>
      <c r="H12" s="528">
        <f t="shared" ref="H12:H16" si="0">F12+G12</f>
        <v>853717725</v>
      </c>
      <c r="I12" s="530">
        <f t="shared" ref="I12:I16" si="1">C12-F12</f>
        <v>287070275</v>
      </c>
      <c r="J12" s="531">
        <f t="shared" ref="J12:J16" si="2">IF(D12=0, 0, E12/D12)</f>
        <v>1.67761125</v>
      </c>
      <c r="K12" s="532">
        <f t="shared" ref="K12:K16" si="3">IF(C12=0, 0, F12/C12)</f>
        <v>0.7483579113735418</v>
      </c>
      <c r="L12" s="642"/>
      <c r="M12" s="533"/>
      <c r="N12" s="534"/>
      <c r="O12" s="534"/>
      <c r="P12" s="534"/>
      <c r="Q12" s="534"/>
      <c r="R12" s="534"/>
      <c r="S12" s="534"/>
      <c r="T12" s="534"/>
      <c r="U12" s="534"/>
      <c r="V12" s="477"/>
      <c r="W12" s="477"/>
      <c r="X12" s="477"/>
      <c r="Y12" s="477"/>
      <c r="Z12" s="477"/>
    </row>
    <row r="13" spans="1:26" ht="22.5" customHeight="1">
      <c r="A13" s="535">
        <v>2</v>
      </c>
      <c r="B13" s="536" t="s">
        <v>29</v>
      </c>
      <c r="C13" s="506">
        <v>1118543000</v>
      </c>
      <c r="D13" s="493">
        <v>0</v>
      </c>
      <c r="E13" s="493">
        <v>0</v>
      </c>
      <c r="F13" s="493">
        <v>1118543000</v>
      </c>
      <c r="G13" s="537">
        <v>138256481.48148146</v>
      </c>
      <c r="H13" s="506">
        <f t="shared" si="0"/>
        <v>1256799481.4814816</v>
      </c>
      <c r="I13" s="538">
        <f t="shared" si="1"/>
        <v>0</v>
      </c>
      <c r="J13" s="531">
        <f t="shared" si="2"/>
        <v>0</v>
      </c>
      <c r="K13" s="532">
        <f t="shared" si="3"/>
        <v>1</v>
      </c>
      <c r="L13" s="613" t="s">
        <v>30</v>
      </c>
      <c r="M13" s="533">
        <f t="shared" ref="M13:M14" si="4">C13</f>
        <v>1118543000</v>
      </c>
      <c r="N13" s="534"/>
      <c r="O13" s="534"/>
      <c r="P13" s="534"/>
      <c r="Q13" s="534"/>
      <c r="R13" s="534"/>
      <c r="S13" s="534"/>
      <c r="T13" s="534"/>
      <c r="U13" s="534"/>
      <c r="V13" s="477"/>
      <c r="W13" s="477"/>
      <c r="X13" s="477"/>
      <c r="Y13" s="477"/>
      <c r="Z13" s="477"/>
    </row>
    <row r="14" spans="1:26" ht="22.5" customHeight="1">
      <c r="A14" s="535">
        <v>3</v>
      </c>
      <c r="B14" s="536" t="s">
        <v>31</v>
      </c>
      <c r="C14" s="493">
        <f>F14</f>
        <v>1161338000</v>
      </c>
      <c r="D14" s="493">
        <v>0</v>
      </c>
      <c r="E14" s="493">
        <v>0</v>
      </c>
      <c r="F14" s="493">
        <v>1161338000</v>
      </c>
      <c r="G14" s="537">
        <v>28072222.22222222</v>
      </c>
      <c r="H14" s="506">
        <f t="shared" si="0"/>
        <v>1189410222.2222223</v>
      </c>
      <c r="I14" s="539">
        <f t="shared" si="1"/>
        <v>0</v>
      </c>
      <c r="J14" s="531">
        <f t="shared" si="2"/>
        <v>0</v>
      </c>
      <c r="K14" s="532">
        <f t="shared" si="3"/>
        <v>1</v>
      </c>
      <c r="L14" s="613" t="s">
        <v>30</v>
      </c>
      <c r="M14" s="533">
        <f t="shared" si="4"/>
        <v>1161338000</v>
      </c>
      <c r="N14" s="534"/>
      <c r="O14" s="534"/>
      <c r="P14" s="534"/>
      <c r="Q14" s="534"/>
      <c r="R14" s="534"/>
      <c r="S14" s="534"/>
      <c r="T14" s="534"/>
      <c r="U14" s="534"/>
      <c r="V14" s="477"/>
      <c r="W14" s="477"/>
      <c r="X14" s="477"/>
      <c r="Y14" s="477"/>
      <c r="Z14" s="477"/>
    </row>
    <row r="15" spans="1:26" ht="22.5" customHeight="1">
      <c r="A15" s="535">
        <v>4</v>
      </c>
      <c r="B15" s="540" t="s">
        <v>222</v>
      </c>
      <c r="C15" s="493">
        <v>1129099000</v>
      </c>
      <c r="D15" s="493">
        <v>200000000</v>
      </c>
      <c r="E15" s="493">
        <v>248400000</v>
      </c>
      <c r="F15" s="541">
        <v>489397680</v>
      </c>
      <c r="G15" s="537">
        <v>0</v>
      </c>
      <c r="H15" s="506">
        <f t="shared" si="0"/>
        <v>489397680</v>
      </c>
      <c r="I15" s="539">
        <f t="shared" si="1"/>
        <v>639701320</v>
      </c>
      <c r="J15" s="531">
        <f t="shared" si="2"/>
        <v>1.242</v>
      </c>
      <c r="K15" s="532">
        <f t="shared" si="3"/>
        <v>0.43344089402257907</v>
      </c>
      <c r="L15" s="613"/>
      <c r="M15" s="542"/>
      <c r="N15" s="543"/>
      <c r="O15" s="543"/>
      <c r="P15" s="543"/>
      <c r="Q15" s="543"/>
      <c r="R15" s="534"/>
      <c r="S15" s="534"/>
      <c r="T15" s="534"/>
      <c r="U15" s="534"/>
      <c r="V15" s="477"/>
      <c r="W15" s="477"/>
      <c r="X15" s="477"/>
      <c r="Y15" s="477"/>
      <c r="Z15" s="477"/>
    </row>
    <row r="16" spans="1:26" ht="22.5" customHeight="1">
      <c r="A16" s="535">
        <v>5</v>
      </c>
      <c r="B16" s="536" t="s">
        <v>32</v>
      </c>
      <c r="C16" s="506">
        <v>1129099000</v>
      </c>
      <c r="D16" s="493">
        <v>0</v>
      </c>
      <c r="E16" s="493">
        <v>0</v>
      </c>
      <c r="F16" s="544">
        <v>649826280</v>
      </c>
      <c r="G16" s="643">
        <v>0</v>
      </c>
      <c r="H16" s="506">
        <f t="shared" si="0"/>
        <v>649826280</v>
      </c>
      <c r="I16" s="506">
        <f t="shared" si="1"/>
        <v>479272720</v>
      </c>
      <c r="J16" s="531">
        <f t="shared" si="2"/>
        <v>0</v>
      </c>
      <c r="K16" s="532">
        <f t="shared" si="3"/>
        <v>0.57552639759666779</v>
      </c>
      <c r="L16" s="614" t="s">
        <v>214</v>
      </c>
      <c r="M16" s="546">
        <f>ROUND(13.806*4,3)</f>
        <v>55.223999999999997</v>
      </c>
      <c r="N16" s="547">
        <v>4500000</v>
      </c>
      <c r="O16" s="547">
        <f>ROUND(M16*N16,3)</f>
        <v>248508000</v>
      </c>
      <c r="P16" s="547">
        <f>O16*0.55</f>
        <v>136679400</v>
      </c>
      <c r="Q16" s="547">
        <f>O16*0.45</f>
        <v>111828600</v>
      </c>
      <c r="R16" s="534"/>
      <c r="S16" s="534"/>
      <c r="T16" s="534"/>
      <c r="U16" s="534"/>
      <c r="V16" s="477"/>
      <c r="W16" s="477"/>
      <c r="X16" s="477"/>
      <c r="Y16" s="477"/>
      <c r="Z16" s="477"/>
    </row>
    <row r="17" spans="1:26" ht="22.5" customHeight="1">
      <c r="A17" s="548" t="s">
        <v>34</v>
      </c>
      <c r="B17" s="549"/>
      <c r="C17" s="550"/>
      <c r="D17" s="506"/>
      <c r="E17" s="550"/>
      <c r="F17" s="551"/>
      <c r="G17" s="552"/>
      <c r="H17" s="506"/>
      <c r="I17" s="506">
        <f>G17+H17</f>
        <v>0</v>
      </c>
      <c r="J17" s="531"/>
      <c r="K17" s="532"/>
      <c r="L17" s="553"/>
      <c r="M17" s="554">
        <v>0</v>
      </c>
      <c r="N17" s="534"/>
      <c r="O17" s="534"/>
      <c r="P17" s="534"/>
      <c r="Q17" s="534"/>
      <c r="R17" s="534"/>
      <c r="S17" s="534"/>
      <c r="T17" s="534"/>
      <c r="U17" s="534"/>
      <c r="V17" s="477"/>
      <c r="W17" s="477"/>
      <c r="X17" s="477"/>
      <c r="Y17" s="477"/>
      <c r="Z17" s="477"/>
    </row>
    <row r="18" spans="1:26" ht="22.5" customHeight="1">
      <c r="A18" s="555">
        <v>1</v>
      </c>
      <c r="B18" s="556" t="s">
        <v>35</v>
      </c>
      <c r="C18" s="544">
        <v>1295727000</v>
      </c>
      <c r="D18" s="493">
        <v>0</v>
      </c>
      <c r="E18" s="493">
        <v>0</v>
      </c>
      <c r="F18" s="544">
        <v>1295727000</v>
      </c>
      <c r="G18" s="643">
        <v>205662963</v>
      </c>
      <c r="H18" s="506">
        <f t="shared" ref="H18:H31" si="5">F18+G18</f>
        <v>1501389963</v>
      </c>
      <c r="I18" s="506">
        <f t="shared" ref="I18:I31" si="6">C18-F18</f>
        <v>0</v>
      </c>
      <c r="J18" s="531">
        <f t="shared" ref="J18:J31" si="7">IF(D18=0, 0, E18/D18)</f>
        <v>0</v>
      </c>
      <c r="K18" s="532">
        <f t="shared" ref="K18:K31" si="8">IF(C18=0, 0, F18/C18)</f>
        <v>1</v>
      </c>
      <c r="L18" s="613" t="s">
        <v>30</v>
      </c>
      <c r="M18" s="554">
        <v>1209628000</v>
      </c>
      <c r="N18" s="534"/>
      <c r="O18" s="534"/>
      <c r="P18" s="534"/>
      <c r="Q18" s="534"/>
      <c r="R18" s="534"/>
      <c r="S18" s="534"/>
      <c r="T18" s="534"/>
      <c r="U18" s="534"/>
      <c r="V18" s="477"/>
      <c r="W18" s="477"/>
      <c r="X18" s="477"/>
      <c r="Y18" s="477"/>
      <c r="Z18" s="477"/>
    </row>
    <row r="19" spans="1:26" ht="22.5" customHeight="1">
      <c r="A19" s="555">
        <f t="shared" ref="A19:A31" si="9">A18+1</f>
        <v>2</v>
      </c>
      <c r="B19" s="556" t="s">
        <v>36</v>
      </c>
      <c r="C19" s="506">
        <v>1629894000</v>
      </c>
      <c r="D19" s="493">
        <v>0</v>
      </c>
      <c r="E19" s="493">
        <v>0</v>
      </c>
      <c r="F19" s="544">
        <v>1629894000</v>
      </c>
      <c r="G19" s="557">
        <v>134944444.44444445</v>
      </c>
      <c r="H19" s="506">
        <f t="shared" si="5"/>
        <v>1764838444.4444444</v>
      </c>
      <c r="I19" s="538">
        <f t="shared" si="6"/>
        <v>0</v>
      </c>
      <c r="J19" s="531">
        <f t="shared" si="7"/>
        <v>0</v>
      </c>
      <c r="K19" s="532">
        <f t="shared" si="8"/>
        <v>1</v>
      </c>
      <c r="L19" s="613" t="s">
        <v>30</v>
      </c>
      <c r="M19" s="533">
        <f>C19</f>
        <v>1629894000</v>
      </c>
      <c r="N19" s="534"/>
      <c r="O19" s="534"/>
      <c r="P19" s="534"/>
      <c r="Q19" s="534"/>
      <c r="R19" s="534"/>
      <c r="S19" s="534"/>
      <c r="T19" s="534"/>
      <c r="U19" s="534"/>
      <c r="V19" s="477"/>
      <c r="W19" s="477"/>
      <c r="X19" s="477"/>
      <c r="Y19" s="477"/>
      <c r="Z19" s="477"/>
    </row>
    <row r="20" spans="1:26" ht="22.5" customHeight="1">
      <c r="A20" s="555">
        <f t="shared" si="9"/>
        <v>3</v>
      </c>
      <c r="B20" s="556" t="s">
        <v>37</v>
      </c>
      <c r="C20" s="506">
        <v>1323642000</v>
      </c>
      <c r="D20" s="493">
        <v>100000000</v>
      </c>
      <c r="E20" s="493">
        <v>70554000</v>
      </c>
      <c r="F20" s="544">
        <v>1323642000</v>
      </c>
      <c r="G20" s="643">
        <v>0</v>
      </c>
      <c r="H20" s="506">
        <f t="shared" si="5"/>
        <v>1323642000</v>
      </c>
      <c r="I20" s="538">
        <f t="shared" si="6"/>
        <v>0</v>
      </c>
      <c r="J20" s="531">
        <f t="shared" si="7"/>
        <v>0.70553999999999994</v>
      </c>
      <c r="K20" s="532">
        <f t="shared" si="8"/>
        <v>1</v>
      </c>
      <c r="L20" s="644"/>
      <c r="M20" s="554">
        <v>0</v>
      </c>
      <c r="N20" s="534"/>
      <c r="O20" s="534"/>
      <c r="P20" s="534"/>
      <c r="Q20" s="534"/>
      <c r="R20" s="534"/>
      <c r="S20" s="534"/>
      <c r="T20" s="534"/>
      <c r="U20" s="534"/>
      <c r="V20" s="477"/>
      <c r="W20" s="477"/>
      <c r="X20" s="477"/>
      <c r="Y20" s="477"/>
      <c r="Z20" s="477"/>
    </row>
    <row r="21" spans="1:26" ht="22.5" customHeight="1">
      <c r="A21" s="555">
        <f t="shared" si="9"/>
        <v>4</v>
      </c>
      <c r="B21" s="556" t="s">
        <v>38</v>
      </c>
      <c r="C21" s="493">
        <v>1352546000</v>
      </c>
      <c r="D21" s="493">
        <v>0</v>
      </c>
      <c r="E21" s="493">
        <v>27333000</v>
      </c>
      <c r="F21" s="544">
        <v>1352546000</v>
      </c>
      <c r="G21" s="706">
        <v>86584259</v>
      </c>
      <c r="H21" s="506">
        <f t="shared" si="5"/>
        <v>1439130259</v>
      </c>
      <c r="I21" s="538">
        <f t="shared" si="6"/>
        <v>0</v>
      </c>
      <c r="J21" s="531">
        <f t="shared" si="7"/>
        <v>0</v>
      </c>
      <c r="K21" s="532">
        <f t="shared" si="8"/>
        <v>1</v>
      </c>
      <c r="L21" s="644"/>
      <c r="M21" s="554"/>
      <c r="N21" s="534"/>
      <c r="O21" s="534"/>
      <c r="P21" s="534"/>
      <c r="Q21" s="534"/>
      <c r="R21" s="534"/>
      <c r="S21" s="534"/>
      <c r="T21" s="534"/>
      <c r="U21" s="534"/>
      <c r="V21" s="477"/>
      <c r="W21" s="477"/>
      <c r="X21" s="477"/>
      <c r="Y21" s="477"/>
      <c r="Z21" s="477"/>
    </row>
    <row r="22" spans="1:26" ht="27" customHeight="1">
      <c r="A22" s="555">
        <f t="shared" si="9"/>
        <v>5</v>
      </c>
      <c r="B22" s="556" t="s">
        <v>39</v>
      </c>
      <c r="C22" s="493">
        <v>1221751000</v>
      </c>
      <c r="D22" s="493">
        <v>0</v>
      </c>
      <c r="E22" s="493">
        <v>0</v>
      </c>
      <c r="F22" s="493">
        <v>1221751000</v>
      </c>
      <c r="G22" s="557">
        <v>56776852</v>
      </c>
      <c r="H22" s="506">
        <f t="shared" si="5"/>
        <v>1278527852</v>
      </c>
      <c r="I22" s="538">
        <f t="shared" si="6"/>
        <v>0</v>
      </c>
      <c r="J22" s="531">
        <f t="shared" si="7"/>
        <v>0</v>
      </c>
      <c r="K22" s="532">
        <f t="shared" si="8"/>
        <v>1</v>
      </c>
      <c r="L22" s="614" t="s">
        <v>42</v>
      </c>
      <c r="M22" s="533">
        <v>454374313</v>
      </c>
      <c r="N22" s="534"/>
      <c r="O22" s="534"/>
      <c r="P22" s="534"/>
      <c r="Q22" s="534"/>
      <c r="R22" s="534"/>
      <c r="S22" s="534"/>
      <c r="T22" s="534"/>
      <c r="U22" s="534"/>
      <c r="V22" s="477"/>
      <c r="W22" s="477"/>
      <c r="X22" s="477"/>
      <c r="Y22" s="477"/>
      <c r="Z22" s="477"/>
    </row>
    <row r="23" spans="1:26" ht="22.5" customHeight="1">
      <c r="A23" s="555">
        <f t="shared" si="9"/>
        <v>6</v>
      </c>
      <c r="B23" s="556" t="s">
        <v>40</v>
      </c>
      <c r="C23" s="506">
        <v>1195530000</v>
      </c>
      <c r="D23" s="493">
        <v>0</v>
      </c>
      <c r="E23" s="493">
        <v>0</v>
      </c>
      <c r="F23" s="544">
        <v>1195530000</v>
      </c>
      <c r="G23" s="557">
        <v>141848148.14814815</v>
      </c>
      <c r="H23" s="506">
        <f t="shared" si="5"/>
        <v>1337378148.1481481</v>
      </c>
      <c r="I23" s="538">
        <f t="shared" si="6"/>
        <v>0</v>
      </c>
      <c r="J23" s="531">
        <f t="shared" si="7"/>
        <v>0</v>
      </c>
      <c r="K23" s="532">
        <f t="shared" si="8"/>
        <v>1</v>
      </c>
      <c r="L23" s="613" t="s">
        <v>30</v>
      </c>
      <c r="M23" s="533">
        <f>C23</f>
        <v>1195530000</v>
      </c>
      <c r="N23" s="534"/>
      <c r="O23" s="534"/>
      <c r="P23" s="534"/>
      <c r="Q23" s="534"/>
      <c r="R23" s="534"/>
      <c r="S23" s="534"/>
      <c r="T23" s="534"/>
      <c r="U23" s="534"/>
      <c r="V23" s="477"/>
      <c r="W23" s="477"/>
      <c r="X23" s="477"/>
      <c r="Y23" s="477"/>
      <c r="Z23" s="477"/>
    </row>
    <row r="24" spans="1:26" ht="27.75" customHeight="1">
      <c r="A24" s="555">
        <f t="shared" si="9"/>
        <v>7</v>
      </c>
      <c r="B24" s="556" t="s">
        <v>41</v>
      </c>
      <c r="C24" s="493">
        <v>1487132000</v>
      </c>
      <c r="D24" s="493">
        <v>0</v>
      </c>
      <c r="E24" s="493">
        <v>0</v>
      </c>
      <c r="F24" s="493">
        <v>1487132000</v>
      </c>
      <c r="G24" s="537">
        <v>99454630</v>
      </c>
      <c r="H24" s="506">
        <f t="shared" si="5"/>
        <v>1586586630</v>
      </c>
      <c r="I24" s="538">
        <f t="shared" si="6"/>
        <v>0</v>
      </c>
      <c r="J24" s="531">
        <f t="shared" si="7"/>
        <v>0</v>
      </c>
      <c r="K24" s="532">
        <f t="shared" si="8"/>
        <v>1</v>
      </c>
      <c r="L24" s="614" t="s">
        <v>42</v>
      </c>
      <c r="M24" s="533">
        <v>484855876</v>
      </c>
      <c r="N24" s="534"/>
      <c r="O24" s="534"/>
      <c r="P24" s="534"/>
      <c r="Q24" s="534"/>
      <c r="R24" s="534"/>
      <c r="S24" s="534"/>
      <c r="T24" s="534"/>
      <c r="U24" s="534"/>
      <c r="V24" s="477"/>
      <c r="W24" s="477"/>
      <c r="X24" s="477"/>
      <c r="Y24" s="477"/>
      <c r="Z24" s="477"/>
    </row>
    <row r="25" spans="1:26" ht="27.75" customHeight="1">
      <c r="A25" s="555">
        <f t="shared" si="9"/>
        <v>8</v>
      </c>
      <c r="B25" s="556" t="s">
        <v>43</v>
      </c>
      <c r="C25" s="506">
        <v>1590793000</v>
      </c>
      <c r="D25" s="493">
        <v>0</v>
      </c>
      <c r="E25" s="493">
        <v>0</v>
      </c>
      <c r="F25" s="544">
        <v>520020000</v>
      </c>
      <c r="G25" s="641">
        <v>0</v>
      </c>
      <c r="H25" s="506">
        <f t="shared" si="5"/>
        <v>520020000</v>
      </c>
      <c r="I25" s="538">
        <f t="shared" si="6"/>
        <v>1070773000</v>
      </c>
      <c r="J25" s="531">
        <f t="shared" si="7"/>
        <v>0</v>
      </c>
      <c r="K25" s="532">
        <f t="shared" si="8"/>
        <v>0.32689356817637494</v>
      </c>
      <c r="L25" s="614" t="s">
        <v>214</v>
      </c>
      <c r="M25" s="554">
        <v>0</v>
      </c>
      <c r="N25" s="534"/>
      <c r="O25" s="534"/>
      <c r="P25" s="534"/>
      <c r="Q25" s="534"/>
      <c r="R25" s="534"/>
      <c r="S25" s="534"/>
      <c r="T25" s="534"/>
      <c r="U25" s="534"/>
      <c r="V25" s="477"/>
      <c r="W25" s="477"/>
      <c r="X25" s="477"/>
      <c r="Y25" s="477"/>
      <c r="Z25" s="477"/>
    </row>
    <row r="26" spans="1:26" ht="22.5" customHeight="1">
      <c r="A26" s="555">
        <f t="shared" si="9"/>
        <v>9</v>
      </c>
      <c r="B26" s="556" t="s">
        <v>45</v>
      </c>
      <c r="C26" s="506">
        <v>1386198000</v>
      </c>
      <c r="D26" s="493">
        <v>0</v>
      </c>
      <c r="E26" s="493">
        <v>0</v>
      </c>
      <c r="F26" s="544">
        <v>220603680</v>
      </c>
      <c r="G26" s="641">
        <v>0</v>
      </c>
      <c r="H26" s="506">
        <f t="shared" si="5"/>
        <v>220603680</v>
      </c>
      <c r="I26" s="538">
        <f t="shared" si="6"/>
        <v>1165594320</v>
      </c>
      <c r="J26" s="531">
        <f t="shared" si="7"/>
        <v>0</v>
      </c>
      <c r="K26" s="532">
        <f t="shared" si="8"/>
        <v>0.15914297957434653</v>
      </c>
      <c r="L26" s="614" t="s">
        <v>214</v>
      </c>
      <c r="M26" s="533"/>
      <c r="N26" s="534"/>
      <c r="O26" s="534"/>
      <c r="P26" s="534"/>
      <c r="Q26" s="534"/>
      <c r="R26" s="534"/>
      <c r="S26" s="534"/>
      <c r="T26" s="534"/>
      <c r="U26" s="534"/>
      <c r="V26" s="477"/>
      <c r="W26" s="477"/>
      <c r="X26" s="477"/>
      <c r="Y26" s="477"/>
      <c r="Z26" s="477"/>
    </row>
    <row r="27" spans="1:26" ht="22.5" customHeight="1">
      <c r="A27" s="555">
        <f t="shared" si="9"/>
        <v>10</v>
      </c>
      <c r="B27" s="556" t="s">
        <v>46</v>
      </c>
      <c r="C27" s="506">
        <v>1151187000</v>
      </c>
      <c r="D27" s="493">
        <v>0</v>
      </c>
      <c r="E27" s="493">
        <v>0</v>
      </c>
      <c r="F27" s="544">
        <v>1151187000</v>
      </c>
      <c r="G27" s="537">
        <v>139475000</v>
      </c>
      <c r="H27" s="506">
        <f t="shared" si="5"/>
        <v>1290662000</v>
      </c>
      <c r="I27" s="538">
        <f t="shared" si="6"/>
        <v>0</v>
      </c>
      <c r="J27" s="531">
        <f t="shared" si="7"/>
        <v>0</v>
      </c>
      <c r="K27" s="532">
        <f t="shared" si="8"/>
        <v>1</v>
      </c>
      <c r="L27" s="613" t="s">
        <v>30</v>
      </c>
      <c r="M27" s="533">
        <f>C27</f>
        <v>1151187000</v>
      </c>
      <c r="N27" s="534"/>
      <c r="O27" s="534"/>
      <c r="P27" s="534"/>
      <c r="Q27" s="534"/>
      <c r="R27" s="534"/>
      <c r="S27" s="534"/>
      <c r="T27" s="534"/>
      <c r="U27" s="534"/>
      <c r="V27" s="477"/>
      <c r="W27" s="477"/>
      <c r="X27" s="477"/>
      <c r="Y27" s="477"/>
      <c r="Z27" s="477"/>
    </row>
    <row r="28" spans="1:26" ht="22.5" customHeight="1">
      <c r="A28" s="555">
        <f t="shared" si="9"/>
        <v>11</v>
      </c>
      <c r="B28" s="556" t="s">
        <v>47</v>
      </c>
      <c r="C28" s="493">
        <v>1599758000</v>
      </c>
      <c r="D28" s="493">
        <v>0</v>
      </c>
      <c r="E28" s="493">
        <v>0</v>
      </c>
      <c r="F28" s="544">
        <v>1599758000</v>
      </c>
      <c r="G28" s="641">
        <v>0</v>
      </c>
      <c r="H28" s="506">
        <f t="shared" si="5"/>
        <v>1599758000</v>
      </c>
      <c r="I28" s="538">
        <f t="shared" si="6"/>
        <v>0</v>
      </c>
      <c r="J28" s="531">
        <f t="shared" si="7"/>
        <v>0</v>
      </c>
      <c r="K28" s="532">
        <f t="shared" si="8"/>
        <v>1</v>
      </c>
      <c r="L28" s="613" t="s">
        <v>30</v>
      </c>
      <c r="M28" s="554">
        <v>0</v>
      </c>
      <c r="N28" s="534"/>
      <c r="O28" s="534"/>
      <c r="P28" s="534"/>
      <c r="Q28" s="534"/>
      <c r="R28" s="534"/>
      <c r="S28" s="534"/>
      <c r="T28" s="534"/>
      <c r="U28" s="534"/>
      <c r="V28" s="477"/>
      <c r="W28" s="477"/>
      <c r="X28" s="477"/>
      <c r="Y28" s="477"/>
      <c r="Z28" s="477"/>
    </row>
    <row r="29" spans="1:26" ht="22.5" customHeight="1">
      <c r="A29" s="555">
        <f t="shared" si="9"/>
        <v>12</v>
      </c>
      <c r="B29" s="556" t="s">
        <v>48</v>
      </c>
      <c r="C29" s="506">
        <v>1512938000</v>
      </c>
      <c r="D29" s="493">
        <v>0</v>
      </c>
      <c r="E29" s="493">
        <v>0</v>
      </c>
      <c r="F29" s="544">
        <v>1512938000</v>
      </c>
      <c r="G29" s="537">
        <v>145883333.33333331</v>
      </c>
      <c r="H29" s="506">
        <f t="shared" si="5"/>
        <v>1658821333.3333333</v>
      </c>
      <c r="I29" s="538">
        <f t="shared" si="6"/>
        <v>0</v>
      </c>
      <c r="J29" s="531">
        <f t="shared" si="7"/>
        <v>0</v>
      </c>
      <c r="K29" s="532">
        <f t="shared" si="8"/>
        <v>1</v>
      </c>
      <c r="L29" s="613" t="s">
        <v>30</v>
      </c>
      <c r="M29" s="533">
        <f t="shared" ref="M29:M30" si="10">C29</f>
        <v>1512938000</v>
      </c>
      <c r="N29" s="534"/>
      <c r="O29" s="534"/>
      <c r="P29" s="534"/>
      <c r="Q29" s="534"/>
      <c r="R29" s="534"/>
      <c r="S29" s="534"/>
      <c r="T29" s="534"/>
      <c r="U29" s="534"/>
      <c r="V29" s="477"/>
      <c r="W29" s="477"/>
      <c r="X29" s="477"/>
      <c r="Y29" s="477"/>
      <c r="Z29" s="477"/>
    </row>
    <row r="30" spans="1:26" ht="22.5" customHeight="1">
      <c r="A30" s="555">
        <f t="shared" si="9"/>
        <v>13</v>
      </c>
      <c r="B30" s="556" t="s">
        <v>49</v>
      </c>
      <c r="C30" s="506">
        <v>1593398000</v>
      </c>
      <c r="D30" s="493">
        <v>0</v>
      </c>
      <c r="E30" s="493">
        <v>0</v>
      </c>
      <c r="F30" s="544">
        <v>1593398000</v>
      </c>
      <c r="G30" s="641">
        <v>113004630</v>
      </c>
      <c r="H30" s="506">
        <f t="shared" si="5"/>
        <v>1706402630</v>
      </c>
      <c r="I30" s="538">
        <f t="shared" si="6"/>
        <v>0</v>
      </c>
      <c r="J30" s="531">
        <f t="shared" si="7"/>
        <v>0</v>
      </c>
      <c r="K30" s="532">
        <f t="shared" si="8"/>
        <v>1</v>
      </c>
      <c r="L30" s="613" t="s">
        <v>30</v>
      </c>
      <c r="M30" s="533">
        <f t="shared" si="10"/>
        <v>1593398000</v>
      </c>
      <c r="N30" s="534"/>
      <c r="O30" s="534"/>
      <c r="P30" s="534"/>
      <c r="Q30" s="534"/>
      <c r="R30" s="534"/>
      <c r="S30" s="534"/>
      <c r="T30" s="534"/>
      <c r="U30" s="534"/>
      <c r="V30" s="477"/>
      <c r="W30" s="477"/>
      <c r="X30" s="477"/>
      <c r="Y30" s="477"/>
      <c r="Z30" s="477"/>
    </row>
    <row r="31" spans="1:26" ht="22.5" customHeight="1">
      <c r="A31" s="555">
        <f t="shared" si="9"/>
        <v>14</v>
      </c>
      <c r="B31" s="556" t="s">
        <v>50</v>
      </c>
      <c r="C31" s="506">
        <v>1168758000</v>
      </c>
      <c r="D31" s="493">
        <v>0</v>
      </c>
      <c r="E31" s="493">
        <v>0</v>
      </c>
      <c r="F31" s="544">
        <v>1168758000</v>
      </c>
      <c r="G31" s="643">
        <v>0</v>
      </c>
      <c r="H31" s="506">
        <f t="shared" si="5"/>
        <v>1168758000</v>
      </c>
      <c r="I31" s="538">
        <f t="shared" si="6"/>
        <v>0</v>
      </c>
      <c r="J31" s="531">
        <f t="shared" si="7"/>
        <v>0</v>
      </c>
      <c r="K31" s="532">
        <f t="shared" si="8"/>
        <v>1</v>
      </c>
      <c r="L31" s="619"/>
      <c r="M31" s="554">
        <f>101*4500000</f>
        <v>454500000</v>
      </c>
      <c r="N31" s="534"/>
      <c r="O31" s="534"/>
      <c r="P31" s="534"/>
      <c r="Q31" s="534"/>
      <c r="R31" s="534"/>
      <c r="S31" s="534"/>
      <c r="T31" s="477"/>
      <c r="U31" s="477"/>
      <c r="V31" s="477"/>
      <c r="W31" s="477"/>
      <c r="X31" s="477"/>
      <c r="Y31" s="477"/>
      <c r="Z31" s="477"/>
    </row>
    <row r="32" spans="1:26" ht="22.5" customHeight="1">
      <c r="A32" s="548" t="s">
        <v>51</v>
      </c>
      <c r="B32" s="549"/>
      <c r="C32" s="550"/>
      <c r="D32" s="506"/>
      <c r="E32" s="550"/>
      <c r="F32" s="551"/>
      <c r="G32" s="550"/>
      <c r="H32" s="506"/>
      <c r="I32" s="538"/>
      <c r="J32" s="531"/>
      <c r="K32" s="532"/>
      <c r="L32" s="553"/>
      <c r="M32" s="554"/>
      <c r="N32" s="534"/>
      <c r="O32" s="534"/>
      <c r="P32" s="534"/>
      <c r="Q32" s="534"/>
      <c r="R32" s="534"/>
      <c r="S32" s="534"/>
      <c r="T32" s="534"/>
      <c r="U32" s="534"/>
      <c r="V32" s="477"/>
      <c r="W32" s="477"/>
      <c r="X32" s="477"/>
      <c r="Y32" s="477"/>
      <c r="Z32" s="477"/>
    </row>
    <row r="33" spans="1:26" ht="22.5" customHeight="1">
      <c r="A33" s="555">
        <v>1</v>
      </c>
      <c r="B33" s="556" t="s">
        <v>52</v>
      </c>
      <c r="C33" s="506">
        <v>1566568000</v>
      </c>
      <c r="D33" s="493">
        <v>0</v>
      </c>
      <c r="E33" s="493">
        <v>0</v>
      </c>
      <c r="F33" s="544">
        <v>1566568000</v>
      </c>
      <c r="G33" s="537">
        <v>203928703.7037037</v>
      </c>
      <c r="H33" s="506">
        <f t="shared" ref="H33:H39" si="11">F33+G33</f>
        <v>1770496703.7037036</v>
      </c>
      <c r="I33" s="538">
        <f t="shared" ref="I33:I39" si="12">C33-F33</f>
        <v>0</v>
      </c>
      <c r="J33" s="531">
        <f t="shared" ref="J33:J38" si="13">IF(D33=0, 0, E33/D33)</f>
        <v>0</v>
      </c>
      <c r="K33" s="532">
        <f t="shared" ref="K33:K38" si="14">IF(C33=0, 0, F33/C33)</f>
        <v>1</v>
      </c>
      <c r="L33" s="613" t="s">
        <v>30</v>
      </c>
      <c r="M33" s="533">
        <f>C33</f>
        <v>1566568000</v>
      </c>
      <c r="N33" s="534"/>
      <c r="O33" s="534"/>
      <c r="P33" s="534"/>
      <c r="Q33" s="534"/>
      <c r="R33" s="534"/>
      <c r="S33" s="534"/>
      <c r="T33" s="534"/>
      <c r="U33" s="534"/>
      <c r="V33" s="477"/>
      <c r="W33" s="477"/>
      <c r="X33" s="477"/>
      <c r="Y33" s="477"/>
      <c r="Z33" s="477"/>
    </row>
    <row r="34" spans="1:26" ht="22.5" customHeight="1">
      <c r="A34" s="535">
        <v>2</v>
      </c>
      <c r="B34" s="540" t="s">
        <v>53</v>
      </c>
      <c r="C34" s="493">
        <v>1264042000</v>
      </c>
      <c r="D34" s="493">
        <v>200000000</v>
      </c>
      <c r="E34" s="493">
        <v>298944000</v>
      </c>
      <c r="F34" s="541">
        <v>710241120</v>
      </c>
      <c r="G34" s="641">
        <v>0</v>
      </c>
      <c r="H34" s="493">
        <f t="shared" si="11"/>
        <v>710241120</v>
      </c>
      <c r="I34" s="530">
        <f t="shared" si="12"/>
        <v>553800880</v>
      </c>
      <c r="J34" s="531">
        <f t="shared" si="13"/>
        <v>1.49472</v>
      </c>
      <c r="K34" s="532">
        <f t="shared" si="14"/>
        <v>0.56188095015830175</v>
      </c>
      <c r="L34" s="644"/>
      <c r="M34" s="554"/>
      <c r="N34" s="558"/>
      <c r="O34" s="534"/>
      <c r="P34" s="534"/>
      <c r="Q34" s="534"/>
      <c r="R34" s="534"/>
      <c r="S34" s="534"/>
      <c r="T34" s="534"/>
      <c r="U34" s="534"/>
      <c r="V34" s="477"/>
      <c r="W34" s="477"/>
      <c r="X34" s="477"/>
      <c r="Y34" s="477"/>
      <c r="Z34" s="477"/>
    </row>
    <row r="35" spans="1:26" ht="22.5" customHeight="1">
      <c r="A35" s="535">
        <v>3</v>
      </c>
      <c r="B35" s="540" t="s">
        <v>54</v>
      </c>
      <c r="C35" s="493">
        <v>1264264000</v>
      </c>
      <c r="D35" s="493">
        <v>0</v>
      </c>
      <c r="E35" s="493">
        <v>286488000</v>
      </c>
      <c r="F35" s="36">
        <v>550555200</v>
      </c>
      <c r="G35" s="641">
        <v>0</v>
      </c>
      <c r="H35" s="493">
        <f t="shared" si="11"/>
        <v>550555200</v>
      </c>
      <c r="I35" s="530">
        <f t="shared" si="12"/>
        <v>713708800</v>
      </c>
      <c r="J35" s="531">
        <f t="shared" si="13"/>
        <v>0</v>
      </c>
      <c r="K35" s="532">
        <f t="shared" si="14"/>
        <v>0.4354748691728943</v>
      </c>
      <c r="L35" s="644"/>
      <c r="M35" s="554"/>
      <c r="N35" s="558"/>
      <c r="O35" s="534"/>
      <c r="P35" s="534"/>
      <c r="Q35" s="534"/>
      <c r="R35" s="534"/>
      <c r="S35" s="534"/>
      <c r="T35" s="534"/>
      <c r="U35" s="534"/>
      <c r="V35" s="477"/>
      <c r="W35" s="477"/>
      <c r="X35" s="477"/>
      <c r="Y35" s="477"/>
      <c r="Z35" s="477"/>
    </row>
    <row r="36" spans="1:26" ht="22.5" customHeight="1">
      <c r="A36" s="535">
        <v>4</v>
      </c>
      <c r="B36" s="556" t="s">
        <v>55</v>
      </c>
      <c r="C36" s="493">
        <v>929889000</v>
      </c>
      <c r="D36" s="493">
        <v>0</v>
      </c>
      <c r="E36" s="493">
        <v>0</v>
      </c>
      <c r="F36" s="493">
        <v>929889000</v>
      </c>
      <c r="G36" s="641">
        <v>41061111.111111112</v>
      </c>
      <c r="H36" s="506">
        <f t="shared" si="11"/>
        <v>970950111.11111116</v>
      </c>
      <c r="I36" s="538">
        <f t="shared" si="12"/>
        <v>0</v>
      </c>
      <c r="J36" s="531">
        <f t="shared" si="13"/>
        <v>0</v>
      </c>
      <c r="K36" s="532">
        <f t="shared" si="14"/>
        <v>1</v>
      </c>
      <c r="L36" s="613" t="s">
        <v>30</v>
      </c>
      <c r="M36" s="554">
        <v>970903800</v>
      </c>
      <c r="N36" s="558"/>
      <c r="O36" s="534"/>
      <c r="P36" s="534"/>
      <c r="Q36" s="534"/>
      <c r="R36" s="534"/>
      <c r="S36" s="534"/>
      <c r="T36" s="534"/>
      <c r="U36" s="534"/>
      <c r="V36" s="477"/>
      <c r="W36" s="477"/>
      <c r="X36" s="477"/>
      <c r="Y36" s="477"/>
      <c r="Z36" s="477"/>
    </row>
    <row r="37" spans="1:26" ht="22.5" customHeight="1">
      <c r="A37" s="535">
        <v>5</v>
      </c>
      <c r="B37" s="556" t="s">
        <v>56</v>
      </c>
      <c r="C37" s="506">
        <v>1150397000</v>
      </c>
      <c r="D37" s="493">
        <v>0</v>
      </c>
      <c r="E37" s="493">
        <v>0</v>
      </c>
      <c r="F37" s="544">
        <v>1150397000</v>
      </c>
      <c r="G37" s="643">
        <v>157625000</v>
      </c>
      <c r="H37" s="506">
        <f t="shared" si="11"/>
        <v>1308022000</v>
      </c>
      <c r="I37" s="538">
        <f t="shared" si="12"/>
        <v>0</v>
      </c>
      <c r="J37" s="531">
        <f t="shared" si="13"/>
        <v>0</v>
      </c>
      <c r="K37" s="532">
        <f t="shared" si="14"/>
        <v>1</v>
      </c>
      <c r="L37" s="613" t="s">
        <v>30</v>
      </c>
      <c r="M37" s="559">
        <v>1150976700</v>
      </c>
      <c r="N37" s="560"/>
      <c r="O37" s="561"/>
      <c r="P37" s="561"/>
      <c r="Q37" s="561"/>
      <c r="R37" s="561"/>
      <c r="S37" s="561"/>
      <c r="T37" s="561"/>
      <c r="U37" s="561"/>
      <c r="V37" s="562"/>
      <c r="W37" s="562"/>
      <c r="X37" s="562"/>
      <c r="Y37" s="562"/>
      <c r="Z37" s="562"/>
    </row>
    <row r="38" spans="1:26" ht="31.5">
      <c r="A38" s="535">
        <v>6</v>
      </c>
      <c r="B38" s="540" t="s">
        <v>147</v>
      </c>
      <c r="C38" s="493">
        <v>1688339000</v>
      </c>
      <c r="D38" s="493">
        <v>0</v>
      </c>
      <c r="E38" s="493">
        <v>150943500</v>
      </c>
      <c r="F38" s="544">
        <v>150943500</v>
      </c>
      <c r="G38" s="643">
        <v>0</v>
      </c>
      <c r="H38" s="506">
        <f t="shared" si="11"/>
        <v>150943500</v>
      </c>
      <c r="I38" s="538">
        <f t="shared" si="12"/>
        <v>1537395500</v>
      </c>
      <c r="J38" s="531">
        <f t="shared" si="13"/>
        <v>0</v>
      </c>
      <c r="K38" s="532">
        <f t="shared" si="14"/>
        <v>8.9403549879496946E-2</v>
      </c>
      <c r="L38" s="645" t="s">
        <v>239</v>
      </c>
      <c r="M38" s="559"/>
      <c r="N38" s="560"/>
      <c r="O38" s="561"/>
      <c r="P38" s="561"/>
      <c r="Q38" s="561"/>
      <c r="R38" s="561"/>
      <c r="S38" s="561"/>
      <c r="T38" s="561"/>
      <c r="U38" s="561"/>
      <c r="V38" s="562"/>
      <c r="W38" s="562"/>
      <c r="X38" s="562"/>
      <c r="Y38" s="562"/>
      <c r="Z38" s="562"/>
    </row>
    <row r="39" spans="1:26" ht="15.75">
      <c r="A39" s="535">
        <v>7</v>
      </c>
      <c r="B39" s="540" t="s">
        <v>243</v>
      </c>
      <c r="C39" s="493">
        <v>1437536000</v>
      </c>
      <c r="D39" s="493">
        <v>200000000</v>
      </c>
      <c r="E39" s="493">
        <v>117612000</v>
      </c>
      <c r="F39" s="544">
        <v>117612000</v>
      </c>
      <c r="G39" s="643">
        <v>0</v>
      </c>
      <c r="H39" s="506">
        <f t="shared" si="11"/>
        <v>117612000</v>
      </c>
      <c r="I39" s="538">
        <f t="shared" si="12"/>
        <v>1319924000</v>
      </c>
      <c r="J39" s="531"/>
      <c r="K39" s="532"/>
      <c r="L39" s="645"/>
      <c r="M39" s="559"/>
      <c r="N39" s="560"/>
      <c r="O39" s="561"/>
      <c r="P39" s="561"/>
      <c r="Q39" s="561"/>
      <c r="R39" s="561"/>
      <c r="S39" s="561"/>
      <c r="T39" s="561"/>
      <c r="U39" s="561"/>
      <c r="V39" s="562"/>
      <c r="W39" s="562"/>
      <c r="X39" s="562"/>
      <c r="Y39" s="562"/>
      <c r="Z39" s="562"/>
    </row>
    <row r="40" spans="1:26" ht="22.5" customHeight="1">
      <c r="A40" s="555" t="s">
        <v>57</v>
      </c>
      <c r="B40" s="549"/>
      <c r="C40" s="550"/>
      <c r="D40" s="506"/>
      <c r="E40" s="550"/>
      <c r="F40" s="551"/>
      <c r="G40" s="529"/>
      <c r="H40" s="506"/>
      <c r="I40" s="538"/>
      <c r="J40" s="531"/>
      <c r="K40" s="532"/>
      <c r="L40" s="553"/>
      <c r="M40" s="554"/>
      <c r="N40" s="534"/>
      <c r="O40" s="534"/>
      <c r="P40" s="534"/>
      <c r="Q40" s="534"/>
      <c r="R40" s="534"/>
      <c r="S40" s="534"/>
      <c r="T40" s="534"/>
      <c r="U40" s="534"/>
      <c r="V40" s="477"/>
      <c r="W40" s="477"/>
      <c r="X40" s="477"/>
      <c r="Y40" s="477"/>
      <c r="Z40" s="477"/>
    </row>
    <row r="41" spans="1:26" ht="22.5" customHeight="1">
      <c r="A41" s="555">
        <v>1</v>
      </c>
      <c r="B41" s="556" t="s">
        <v>58</v>
      </c>
      <c r="C41" s="506">
        <v>1366377000</v>
      </c>
      <c r="D41" s="493">
        <v>150000000</v>
      </c>
      <c r="E41" s="493">
        <v>146891250</v>
      </c>
      <c r="F41" s="493">
        <v>959600475</v>
      </c>
      <c r="G41" s="641">
        <v>0</v>
      </c>
      <c r="H41" s="506">
        <f t="shared" ref="H41:H61" si="15">F41+G41</f>
        <v>959600475</v>
      </c>
      <c r="I41" s="538">
        <f t="shared" ref="I41:I61" si="16">C41-F41</f>
        <v>406776525</v>
      </c>
      <c r="J41" s="531">
        <f t="shared" ref="J41:J57" si="17">IF(D41=0, 0, E41/D41)</f>
        <v>0.97927500000000001</v>
      </c>
      <c r="K41" s="532">
        <f t="shared" ref="K41:K57" si="18">IF(C41=0, 0, F41/C41)</f>
        <v>0.70229554142085238</v>
      </c>
      <c r="L41" s="644"/>
      <c r="M41" s="563"/>
      <c r="N41" s="561"/>
      <c r="O41" s="561"/>
      <c r="P41" s="561"/>
      <c r="Q41" s="561"/>
      <c r="R41" s="561"/>
      <c r="S41" s="561"/>
      <c r="T41" s="561"/>
      <c r="U41" s="561"/>
      <c r="V41" s="562"/>
      <c r="W41" s="562"/>
      <c r="X41" s="562"/>
      <c r="Y41" s="562"/>
      <c r="Z41" s="562"/>
    </row>
    <row r="42" spans="1:26" ht="22.5" customHeight="1">
      <c r="A42" s="555">
        <f t="shared" ref="A42:A57" si="19">A41+1</f>
        <v>2</v>
      </c>
      <c r="B42" s="556" t="s">
        <v>59</v>
      </c>
      <c r="C42" s="506">
        <v>1307971000</v>
      </c>
      <c r="D42" s="493">
        <f>C43-D43</f>
        <v>1196198000</v>
      </c>
      <c r="E42" s="493">
        <v>69902200</v>
      </c>
      <c r="F42" s="493">
        <v>1307971000</v>
      </c>
      <c r="G42" s="641">
        <v>0</v>
      </c>
      <c r="H42" s="506">
        <f t="shared" si="15"/>
        <v>1307971000</v>
      </c>
      <c r="I42" s="538">
        <f t="shared" si="16"/>
        <v>0</v>
      </c>
      <c r="J42" s="531">
        <f t="shared" si="17"/>
        <v>5.8436981168669404E-2</v>
      </c>
      <c r="K42" s="532">
        <f t="shared" si="18"/>
        <v>1</v>
      </c>
      <c r="L42" s="644"/>
      <c r="M42" s="563"/>
      <c r="N42" s="561"/>
      <c r="O42" s="561"/>
      <c r="P42" s="561"/>
      <c r="Q42" s="561"/>
      <c r="R42" s="561"/>
      <c r="S42" s="561"/>
      <c r="T42" s="561"/>
      <c r="U42" s="561"/>
      <c r="V42" s="562"/>
      <c r="W42" s="562"/>
      <c r="X42" s="562"/>
      <c r="Y42" s="562"/>
      <c r="Z42" s="562"/>
    </row>
    <row r="43" spans="1:26" ht="26.25" customHeight="1">
      <c r="A43" s="555">
        <f t="shared" si="19"/>
        <v>3</v>
      </c>
      <c r="B43" s="556" t="s">
        <v>60</v>
      </c>
      <c r="C43" s="493">
        <v>1196198000</v>
      </c>
      <c r="D43" s="493">
        <v>0</v>
      </c>
      <c r="E43" s="493">
        <v>0</v>
      </c>
      <c r="F43" s="493">
        <v>1196198000</v>
      </c>
      <c r="G43" s="537">
        <v>164801852</v>
      </c>
      <c r="H43" s="506">
        <f t="shared" si="15"/>
        <v>1360999852</v>
      </c>
      <c r="I43" s="538">
        <f t="shared" si="16"/>
        <v>0</v>
      </c>
      <c r="J43" s="531">
        <f t="shared" si="17"/>
        <v>0</v>
      </c>
      <c r="K43" s="532">
        <f t="shared" si="18"/>
        <v>1</v>
      </c>
      <c r="L43" s="613" t="s">
        <v>30</v>
      </c>
      <c r="M43" s="563">
        <f>C43-237520800</f>
        <v>958677200</v>
      </c>
      <c r="N43" s="561"/>
      <c r="O43" s="561"/>
      <c r="P43" s="561"/>
      <c r="Q43" s="561"/>
      <c r="R43" s="561"/>
      <c r="S43" s="561"/>
      <c r="T43" s="561"/>
      <c r="U43" s="561"/>
      <c r="V43" s="562"/>
      <c r="W43" s="562"/>
      <c r="X43" s="562"/>
      <c r="Y43" s="562"/>
      <c r="Z43" s="562"/>
    </row>
    <row r="44" spans="1:26" ht="22.5" customHeight="1">
      <c r="A44" s="555">
        <f t="shared" si="19"/>
        <v>4</v>
      </c>
      <c r="B44" s="556" t="s">
        <v>62</v>
      </c>
      <c r="C44" s="506">
        <v>1299151000</v>
      </c>
      <c r="D44" s="493">
        <f>C45-D45</f>
        <v>1178570000</v>
      </c>
      <c r="E44" s="493">
        <v>71433100</v>
      </c>
      <c r="F44" s="493">
        <v>1299151000</v>
      </c>
      <c r="G44" s="641">
        <v>0</v>
      </c>
      <c r="H44" s="506">
        <f t="shared" si="15"/>
        <v>1299151000</v>
      </c>
      <c r="I44" s="538">
        <f t="shared" si="16"/>
        <v>0</v>
      </c>
      <c r="J44" s="531">
        <f t="shared" si="17"/>
        <v>6.0609976496941206E-2</v>
      </c>
      <c r="K44" s="532">
        <f t="shared" si="18"/>
        <v>1</v>
      </c>
      <c r="L44" s="644"/>
      <c r="M44" s="563"/>
      <c r="N44" s="561"/>
      <c r="O44" s="561"/>
      <c r="P44" s="561"/>
      <c r="Q44" s="561"/>
      <c r="R44" s="561"/>
      <c r="S44" s="561"/>
      <c r="T44" s="561"/>
      <c r="U44" s="561"/>
      <c r="V44" s="562"/>
      <c r="W44" s="562"/>
      <c r="X44" s="562"/>
      <c r="Y44" s="562"/>
      <c r="Z44" s="562"/>
    </row>
    <row r="45" spans="1:26" ht="22.5" customHeight="1">
      <c r="A45" s="555">
        <f t="shared" si="19"/>
        <v>5</v>
      </c>
      <c r="B45" s="556" t="s">
        <v>63</v>
      </c>
      <c r="C45" s="506">
        <v>1178570000</v>
      </c>
      <c r="D45" s="493">
        <v>0</v>
      </c>
      <c r="E45" s="493">
        <v>0</v>
      </c>
      <c r="F45" s="544">
        <v>1178570000</v>
      </c>
      <c r="G45" s="557">
        <v>162989814.81481481</v>
      </c>
      <c r="H45" s="506">
        <f t="shared" si="15"/>
        <v>1341559814.8148148</v>
      </c>
      <c r="I45" s="538">
        <f t="shared" si="16"/>
        <v>0</v>
      </c>
      <c r="J45" s="531">
        <f t="shared" si="17"/>
        <v>0</v>
      </c>
      <c r="K45" s="532">
        <f t="shared" si="18"/>
        <v>1</v>
      </c>
      <c r="L45" s="613" t="s">
        <v>30</v>
      </c>
      <c r="M45" s="533">
        <f>C45</f>
        <v>1178570000</v>
      </c>
      <c r="N45" s="534"/>
      <c r="O45" s="534"/>
      <c r="P45" s="534"/>
      <c r="Q45" s="534"/>
      <c r="R45" s="534"/>
      <c r="S45" s="534"/>
      <c r="T45" s="534"/>
      <c r="U45" s="534"/>
      <c r="V45" s="477"/>
      <c r="W45" s="477"/>
      <c r="X45" s="477"/>
      <c r="Y45" s="477"/>
      <c r="Z45" s="477"/>
    </row>
    <row r="46" spans="1:26" ht="22.5" customHeight="1">
      <c r="A46" s="555">
        <f t="shared" si="19"/>
        <v>6</v>
      </c>
      <c r="B46" s="540" t="s">
        <v>224</v>
      </c>
      <c r="C46" s="493">
        <v>1209500000</v>
      </c>
      <c r="D46" s="493">
        <v>0</v>
      </c>
      <c r="E46" s="493">
        <v>50719500</v>
      </c>
      <c r="F46" s="544">
        <v>552842550</v>
      </c>
      <c r="G46" s="537">
        <v>0</v>
      </c>
      <c r="H46" s="506">
        <f t="shared" si="15"/>
        <v>552842550</v>
      </c>
      <c r="I46" s="538">
        <f t="shared" si="16"/>
        <v>656657450</v>
      </c>
      <c r="J46" s="531">
        <f t="shared" si="17"/>
        <v>0</v>
      </c>
      <c r="K46" s="532">
        <f t="shared" si="18"/>
        <v>0.45708354692021497</v>
      </c>
      <c r="L46" s="613"/>
      <c r="M46" s="533"/>
      <c r="N46" s="534"/>
      <c r="O46" s="534"/>
      <c r="P46" s="534"/>
      <c r="Q46" s="534"/>
      <c r="R46" s="534"/>
      <c r="S46" s="534"/>
      <c r="T46" s="534"/>
      <c r="U46" s="534"/>
      <c r="V46" s="477"/>
      <c r="W46" s="477"/>
      <c r="X46" s="477"/>
      <c r="Y46" s="477"/>
      <c r="Z46" s="477"/>
    </row>
    <row r="47" spans="1:26" ht="28.5" customHeight="1">
      <c r="A47" s="555">
        <f t="shared" si="19"/>
        <v>7</v>
      </c>
      <c r="B47" s="556" t="s">
        <v>64</v>
      </c>
      <c r="C47" s="506">
        <v>1355857000</v>
      </c>
      <c r="D47" s="493">
        <v>0</v>
      </c>
      <c r="E47" s="493">
        <v>0</v>
      </c>
      <c r="F47" s="544">
        <v>524149542</v>
      </c>
      <c r="G47" s="643">
        <v>0</v>
      </c>
      <c r="H47" s="506">
        <f t="shared" si="15"/>
        <v>524149542</v>
      </c>
      <c r="I47" s="538">
        <f t="shared" si="16"/>
        <v>831707458</v>
      </c>
      <c r="J47" s="531">
        <f t="shared" si="17"/>
        <v>0</v>
      </c>
      <c r="K47" s="532">
        <f t="shared" si="18"/>
        <v>0.38658172801408996</v>
      </c>
      <c r="L47" s="614" t="s">
        <v>214</v>
      </c>
      <c r="M47" s="564">
        <f>ROUND(12.15*4.76,3)</f>
        <v>57.834000000000003</v>
      </c>
      <c r="N47" s="565">
        <v>4500000</v>
      </c>
      <c r="O47" s="565">
        <f>ROUND(M47*N47,3)</f>
        <v>260253000</v>
      </c>
      <c r="P47" s="565">
        <f>O47*0.55</f>
        <v>143139150</v>
      </c>
      <c r="Q47" s="565">
        <f>O47*0.45</f>
        <v>117113850</v>
      </c>
      <c r="R47" s="565"/>
      <c r="S47" s="534"/>
      <c r="T47" s="477"/>
      <c r="U47" s="477"/>
      <c r="V47" s="477"/>
      <c r="W47" s="477"/>
      <c r="X47" s="477"/>
      <c r="Y47" s="477"/>
      <c r="Z47" s="477"/>
    </row>
    <row r="48" spans="1:26" ht="22.5" customHeight="1">
      <c r="A48" s="555">
        <f t="shared" si="19"/>
        <v>8</v>
      </c>
      <c r="B48" s="556" t="s">
        <v>65</v>
      </c>
      <c r="C48" s="506">
        <v>1227450000</v>
      </c>
      <c r="D48" s="493">
        <v>0</v>
      </c>
      <c r="E48" s="493">
        <v>0</v>
      </c>
      <c r="F48" s="544">
        <v>1227450000</v>
      </c>
      <c r="G48" s="557">
        <v>145866666.66666666</v>
      </c>
      <c r="H48" s="506">
        <f t="shared" si="15"/>
        <v>1373316666.6666667</v>
      </c>
      <c r="I48" s="538">
        <f t="shared" si="16"/>
        <v>0</v>
      </c>
      <c r="J48" s="531">
        <f t="shared" si="17"/>
        <v>0</v>
      </c>
      <c r="K48" s="532">
        <f t="shared" si="18"/>
        <v>1</v>
      </c>
      <c r="L48" s="613" t="s">
        <v>30</v>
      </c>
      <c r="M48" s="533">
        <f>C48</f>
        <v>1227450000</v>
      </c>
      <c r="N48" s="534"/>
      <c r="O48" s="534"/>
      <c r="P48" s="534"/>
      <c r="Q48" s="534"/>
      <c r="R48" s="534"/>
      <c r="S48" s="534"/>
      <c r="T48" s="534"/>
      <c r="U48" s="534"/>
      <c r="V48" s="477"/>
      <c r="W48" s="477"/>
      <c r="X48" s="477"/>
      <c r="Y48" s="477"/>
      <c r="Z48" s="477"/>
    </row>
    <row r="49" spans="1:26" ht="22.5" customHeight="1">
      <c r="A49" s="555">
        <f t="shared" si="19"/>
        <v>9</v>
      </c>
      <c r="B49" s="556" t="s">
        <v>66</v>
      </c>
      <c r="C49" s="506">
        <v>1190874000</v>
      </c>
      <c r="D49" s="493">
        <v>0</v>
      </c>
      <c r="E49" s="493">
        <v>21676005</v>
      </c>
      <c r="F49" s="544">
        <v>927251325</v>
      </c>
      <c r="G49" s="643">
        <v>0</v>
      </c>
      <c r="H49" s="506">
        <f t="shared" si="15"/>
        <v>927251325</v>
      </c>
      <c r="I49" s="538">
        <f t="shared" si="16"/>
        <v>263622675</v>
      </c>
      <c r="J49" s="531">
        <f t="shared" si="17"/>
        <v>0</v>
      </c>
      <c r="K49" s="532">
        <f t="shared" si="18"/>
        <v>0.77863092568987147</v>
      </c>
      <c r="L49" s="644"/>
      <c r="M49" s="533"/>
      <c r="N49" s="534"/>
      <c r="O49" s="534"/>
      <c r="P49" s="534"/>
      <c r="Q49" s="534"/>
      <c r="R49" s="534"/>
      <c r="S49" s="534"/>
      <c r="T49" s="534"/>
      <c r="U49" s="534"/>
      <c r="V49" s="477"/>
      <c r="W49" s="477"/>
      <c r="X49" s="477"/>
      <c r="Y49" s="477"/>
      <c r="Z49" s="477"/>
    </row>
    <row r="50" spans="1:26" ht="22.5" customHeight="1">
      <c r="A50" s="555">
        <f t="shared" si="19"/>
        <v>10</v>
      </c>
      <c r="B50" s="556" t="s">
        <v>67</v>
      </c>
      <c r="C50" s="506">
        <v>1202288000</v>
      </c>
      <c r="D50" s="493">
        <v>0</v>
      </c>
      <c r="E50" s="493">
        <v>0</v>
      </c>
      <c r="F50" s="544">
        <v>1202288000</v>
      </c>
      <c r="G50" s="557">
        <v>139692592.5925926</v>
      </c>
      <c r="H50" s="506">
        <f t="shared" si="15"/>
        <v>1341980592.5925927</v>
      </c>
      <c r="I50" s="538">
        <f t="shared" si="16"/>
        <v>0</v>
      </c>
      <c r="J50" s="531">
        <f t="shared" si="17"/>
        <v>0</v>
      </c>
      <c r="K50" s="532">
        <f t="shared" si="18"/>
        <v>1</v>
      </c>
      <c r="L50" s="613" t="s">
        <v>30</v>
      </c>
      <c r="M50" s="533">
        <f t="shared" ref="M50:M54" si="20">C50</f>
        <v>1202288000</v>
      </c>
      <c r="N50" s="534"/>
      <c r="O50" s="534"/>
      <c r="P50" s="534"/>
      <c r="Q50" s="534"/>
      <c r="R50" s="534"/>
      <c r="S50" s="534"/>
      <c r="T50" s="534"/>
      <c r="U50" s="534"/>
      <c r="V50" s="477"/>
      <c r="W50" s="477"/>
      <c r="X50" s="477"/>
      <c r="Y50" s="477"/>
      <c r="Z50" s="477"/>
    </row>
    <row r="51" spans="1:26" ht="22.5" customHeight="1">
      <c r="A51" s="555">
        <f t="shared" si="19"/>
        <v>11</v>
      </c>
      <c r="B51" s="556" t="s">
        <v>68</v>
      </c>
      <c r="C51" s="506">
        <v>1552019000</v>
      </c>
      <c r="D51" s="493">
        <v>0</v>
      </c>
      <c r="E51" s="493">
        <v>0</v>
      </c>
      <c r="F51" s="544">
        <v>1552019000</v>
      </c>
      <c r="G51" s="557">
        <v>137225000</v>
      </c>
      <c r="H51" s="506">
        <f t="shared" si="15"/>
        <v>1689244000</v>
      </c>
      <c r="I51" s="538">
        <f t="shared" si="16"/>
        <v>0</v>
      </c>
      <c r="J51" s="531">
        <f t="shared" si="17"/>
        <v>0</v>
      </c>
      <c r="K51" s="532">
        <f t="shared" si="18"/>
        <v>1</v>
      </c>
      <c r="L51" s="613" t="s">
        <v>30</v>
      </c>
      <c r="M51" s="533">
        <f t="shared" si="20"/>
        <v>1552019000</v>
      </c>
      <c r="N51" s="534"/>
      <c r="O51" s="534"/>
      <c r="P51" s="534"/>
      <c r="Q51" s="534"/>
      <c r="R51" s="534"/>
      <c r="S51" s="534"/>
      <c r="T51" s="534"/>
      <c r="U51" s="534"/>
      <c r="V51" s="477"/>
      <c r="W51" s="477"/>
      <c r="X51" s="477"/>
      <c r="Y51" s="477"/>
      <c r="Z51" s="477"/>
    </row>
    <row r="52" spans="1:26" ht="22.5" customHeight="1">
      <c r="A52" s="555">
        <f t="shared" si="19"/>
        <v>12</v>
      </c>
      <c r="B52" s="540" t="s">
        <v>149</v>
      </c>
      <c r="C52" s="359">
        <v>1191696000</v>
      </c>
      <c r="D52" s="347">
        <v>0</v>
      </c>
      <c r="E52" s="347">
        <v>0</v>
      </c>
      <c r="F52" s="566">
        <v>1191696000</v>
      </c>
      <c r="G52" s="500">
        <v>124999999.99999999</v>
      </c>
      <c r="H52" s="506">
        <f t="shared" si="15"/>
        <v>1316696000</v>
      </c>
      <c r="I52" s="538">
        <f t="shared" si="16"/>
        <v>0</v>
      </c>
      <c r="J52" s="531">
        <f t="shared" si="17"/>
        <v>0</v>
      </c>
      <c r="K52" s="532">
        <f t="shared" si="18"/>
        <v>1</v>
      </c>
      <c r="L52" s="613" t="s">
        <v>30</v>
      </c>
      <c r="M52" s="533">
        <f t="shared" si="20"/>
        <v>1191696000</v>
      </c>
      <c r="N52" s="534"/>
      <c r="O52" s="534"/>
      <c r="P52" s="534"/>
      <c r="Q52" s="534"/>
      <c r="R52" s="534"/>
      <c r="S52" s="534"/>
      <c r="T52" s="534"/>
      <c r="U52" s="534"/>
      <c r="V52" s="477"/>
      <c r="W52" s="477"/>
      <c r="X52" s="477"/>
      <c r="Y52" s="477"/>
      <c r="Z52" s="477"/>
    </row>
    <row r="53" spans="1:26" ht="22.5" customHeight="1">
      <c r="A53" s="555">
        <f t="shared" si="19"/>
        <v>13</v>
      </c>
      <c r="B53" s="540" t="s">
        <v>151</v>
      </c>
      <c r="C53" s="359">
        <v>1658348000</v>
      </c>
      <c r="D53" s="347">
        <v>0</v>
      </c>
      <c r="E53" s="347">
        <v>0</v>
      </c>
      <c r="F53" s="566">
        <v>1658348000</v>
      </c>
      <c r="G53" s="500">
        <v>158909259.25925925</v>
      </c>
      <c r="H53" s="506">
        <f t="shared" si="15"/>
        <v>1817257259.2592592</v>
      </c>
      <c r="I53" s="538">
        <f t="shared" si="16"/>
        <v>0</v>
      </c>
      <c r="J53" s="531">
        <f t="shared" si="17"/>
        <v>0</v>
      </c>
      <c r="K53" s="532">
        <f t="shared" si="18"/>
        <v>1</v>
      </c>
      <c r="L53" s="613" t="s">
        <v>30</v>
      </c>
      <c r="M53" s="533">
        <f t="shared" si="20"/>
        <v>1658348000</v>
      </c>
      <c r="N53" s="534"/>
      <c r="O53" s="534"/>
      <c r="P53" s="534"/>
      <c r="Q53" s="534"/>
      <c r="R53" s="534"/>
      <c r="S53" s="534"/>
      <c r="T53" s="534"/>
      <c r="U53" s="534"/>
      <c r="V53" s="477"/>
      <c r="W53" s="477"/>
      <c r="X53" s="477"/>
      <c r="Y53" s="477"/>
      <c r="Z53" s="477"/>
    </row>
    <row r="54" spans="1:26" ht="22.5" customHeight="1">
      <c r="A54" s="555">
        <f t="shared" si="19"/>
        <v>14</v>
      </c>
      <c r="B54" s="540" t="s">
        <v>152</v>
      </c>
      <c r="C54" s="359">
        <v>1420640000</v>
      </c>
      <c r="D54" s="347">
        <v>0</v>
      </c>
      <c r="E54" s="347">
        <v>0</v>
      </c>
      <c r="F54" s="566">
        <v>1420640000</v>
      </c>
      <c r="G54" s="500">
        <v>149076851.85185185</v>
      </c>
      <c r="H54" s="506">
        <f t="shared" si="15"/>
        <v>1569716851.8518519</v>
      </c>
      <c r="I54" s="538">
        <f t="shared" si="16"/>
        <v>0</v>
      </c>
      <c r="J54" s="531">
        <f t="shared" si="17"/>
        <v>0</v>
      </c>
      <c r="K54" s="532">
        <f t="shared" si="18"/>
        <v>1</v>
      </c>
      <c r="L54" s="613" t="s">
        <v>30</v>
      </c>
      <c r="M54" s="533">
        <f t="shared" si="20"/>
        <v>1420640000</v>
      </c>
      <c r="N54" s="534"/>
      <c r="O54" s="534"/>
      <c r="P54" s="534"/>
      <c r="Q54" s="534"/>
      <c r="R54" s="534"/>
      <c r="S54" s="534"/>
      <c r="T54" s="534"/>
      <c r="U54" s="534"/>
      <c r="V54" s="477"/>
      <c r="W54" s="477"/>
      <c r="X54" s="477"/>
      <c r="Y54" s="477"/>
      <c r="Z54" s="477"/>
    </row>
    <row r="55" spans="1:26" ht="30.75" customHeight="1">
      <c r="A55" s="555">
        <f t="shared" si="19"/>
        <v>15</v>
      </c>
      <c r="B55" s="556" t="s">
        <v>72</v>
      </c>
      <c r="C55" s="493">
        <v>1215243000</v>
      </c>
      <c r="D55" s="493">
        <v>0</v>
      </c>
      <c r="E55" s="493">
        <v>0</v>
      </c>
      <c r="F55" s="493">
        <v>1215243000</v>
      </c>
      <c r="G55" s="500">
        <v>84728704</v>
      </c>
      <c r="H55" s="506">
        <f t="shared" si="15"/>
        <v>1299971704</v>
      </c>
      <c r="I55" s="538">
        <f t="shared" si="16"/>
        <v>0</v>
      </c>
      <c r="J55" s="531">
        <f t="shared" si="17"/>
        <v>0</v>
      </c>
      <c r="K55" s="532">
        <f t="shared" si="18"/>
        <v>1</v>
      </c>
      <c r="L55" s="613" t="s">
        <v>30</v>
      </c>
      <c r="M55" s="533">
        <f>C55-132167700*3.7</f>
        <v>726222510</v>
      </c>
      <c r="N55" s="534"/>
      <c r="O55" s="534"/>
      <c r="P55" s="534"/>
      <c r="Q55" s="534"/>
      <c r="R55" s="534"/>
      <c r="S55" s="534"/>
      <c r="T55" s="534"/>
      <c r="U55" s="534"/>
      <c r="V55" s="477"/>
      <c r="W55" s="477"/>
      <c r="X55" s="477"/>
      <c r="Y55" s="477"/>
      <c r="Z55" s="477"/>
    </row>
    <row r="56" spans="1:26" ht="30.75" customHeight="1">
      <c r="A56" s="555">
        <f t="shared" si="19"/>
        <v>16</v>
      </c>
      <c r="B56" s="556" t="s">
        <v>73</v>
      </c>
      <c r="C56" s="493">
        <v>1217161000</v>
      </c>
      <c r="D56" s="493">
        <v>0</v>
      </c>
      <c r="E56" s="493">
        <v>0</v>
      </c>
      <c r="F56" s="544">
        <v>1217161000</v>
      </c>
      <c r="G56" s="500">
        <v>142537963</v>
      </c>
      <c r="H56" s="506">
        <f t="shared" si="15"/>
        <v>1359698963</v>
      </c>
      <c r="I56" s="538">
        <f t="shared" si="16"/>
        <v>0</v>
      </c>
      <c r="J56" s="531">
        <f t="shared" si="17"/>
        <v>0</v>
      </c>
      <c r="K56" s="532">
        <f t="shared" si="18"/>
        <v>1</v>
      </c>
      <c r="L56" s="613" t="s">
        <v>30</v>
      </c>
      <c r="M56" s="533">
        <f>C56</f>
        <v>1217161000</v>
      </c>
      <c r="N56" s="534"/>
      <c r="O56" s="534"/>
      <c r="P56" s="534"/>
      <c r="Q56" s="534"/>
      <c r="R56" s="534"/>
      <c r="S56" s="534"/>
      <c r="T56" s="534"/>
      <c r="U56" s="534"/>
      <c r="V56" s="477"/>
      <c r="W56" s="477"/>
      <c r="X56" s="477"/>
      <c r="Y56" s="477"/>
      <c r="Z56" s="477"/>
    </row>
    <row r="57" spans="1:26" ht="30" customHeight="1">
      <c r="A57" s="555">
        <f t="shared" si="19"/>
        <v>17</v>
      </c>
      <c r="B57" s="556" t="s">
        <v>75</v>
      </c>
      <c r="C57" s="493">
        <v>1150000000</v>
      </c>
      <c r="D57" s="493">
        <v>0</v>
      </c>
      <c r="E57" s="493">
        <v>0</v>
      </c>
      <c r="F57" s="544">
        <v>1150000000</v>
      </c>
      <c r="G57" s="500">
        <v>108254630</v>
      </c>
      <c r="H57" s="506">
        <f t="shared" si="15"/>
        <v>1258254630</v>
      </c>
      <c r="I57" s="538">
        <f t="shared" si="16"/>
        <v>0</v>
      </c>
      <c r="J57" s="531">
        <f t="shared" si="17"/>
        <v>0</v>
      </c>
      <c r="K57" s="532">
        <f t="shared" si="18"/>
        <v>1</v>
      </c>
      <c r="L57" s="613" t="s">
        <v>30</v>
      </c>
      <c r="M57" s="533">
        <f>C57-132167700*3.1</f>
        <v>740280130</v>
      </c>
      <c r="N57" s="534"/>
      <c r="O57" s="534"/>
      <c r="P57" s="534"/>
      <c r="Q57" s="534"/>
      <c r="R57" s="534"/>
      <c r="S57" s="534"/>
      <c r="T57" s="534"/>
      <c r="U57" s="534"/>
      <c r="V57" s="477"/>
      <c r="W57" s="477"/>
      <c r="X57" s="477"/>
      <c r="Y57" s="477"/>
      <c r="Z57" s="477"/>
    </row>
    <row r="58" spans="1:26" ht="30" customHeight="1">
      <c r="A58" s="535">
        <v>18</v>
      </c>
      <c r="B58" s="647" t="s">
        <v>244</v>
      </c>
      <c r="C58" s="359"/>
      <c r="D58" s="493">
        <v>0</v>
      </c>
      <c r="E58" s="493">
        <v>0</v>
      </c>
      <c r="F58" s="544"/>
      <c r="G58" s="701">
        <v>0</v>
      </c>
      <c r="H58" s="506">
        <f t="shared" si="15"/>
        <v>0</v>
      </c>
      <c r="I58" s="538">
        <f t="shared" si="16"/>
        <v>0</v>
      </c>
      <c r="J58" s="531"/>
      <c r="K58" s="532"/>
      <c r="L58" s="613"/>
      <c r="M58" s="533"/>
      <c r="N58" s="534"/>
      <c r="O58" s="534"/>
      <c r="P58" s="534"/>
      <c r="Q58" s="534"/>
      <c r="R58" s="534"/>
      <c r="S58" s="534"/>
      <c r="T58" s="534"/>
      <c r="U58" s="534"/>
      <c r="V58" s="477"/>
      <c r="W58" s="477"/>
      <c r="X58" s="477"/>
      <c r="Y58" s="477"/>
      <c r="Z58" s="477"/>
    </row>
    <row r="59" spans="1:26" ht="30" customHeight="1">
      <c r="A59" s="535">
        <v>19</v>
      </c>
      <c r="B59" s="587" t="s">
        <v>225</v>
      </c>
      <c r="C59" s="359">
        <v>1269841117</v>
      </c>
      <c r="D59" s="493">
        <v>150000000</v>
      </c>
      <c r="E59" s="493">
        <v>119171250</v>
      </c>
      <c r="F59" s="544">
        <v>119171250</v>
      </c>
      <c r="G59" s="701">
        <v>0</v>
      </c>
      <c r="H59" s="506">
        <f t="shared" si="15"/>
        <v>119171250</v>
      </c>
      <c r="I59" s="538">
        <f t="shared" si="16"/>
        <v>1150669867</v>
      </c>
      <c r="J59" s="531">
        <f t="shared" ref="J59:J61" si="21">IF(D59=0, 0, E59/D59)</f>
        <v>0.79447500000000004</v>
      </c>
      <c r="K59" s="532">
        <f t="shared" ref="K59:K61" si="22">IF(C59=0, 0, F59/C59)</f>
        <v>9.3847370670704158E-2</v>
      </c>
      <c r="L59" s="613"/>
      <c r="M59" s="533"/>
      <c r="N59" s="534"/>
      <c r="O59" s="534"/>
      <c r="P59" s="534"/>
      <c r="Q59" s="534"/>
      <c r="R59" s="534"/>
      <c r="S59" s="534"/>
      <c r="T59" s="534"/>
      <c r="U59" s="534"/>
      <c r="V59" s="477"/>
      <c r="W59" s="477"/>
      <c r="X59" s="477"/>
      <c r="Y59" s="477"/>
      <c r="Z59" s="477"/>
    </row>
    <row r="60" spans="1:26" ht="22.5" customHeight="1">
      <c r="A60" s="535">
        <v>20</v>
      </c>
      <c r="B60" s="556" t="s">
        <v>76</v>
      </c>
      <c r="C60" s="506">
        <v>1382220000</v>
      </c>
      <c r="D60" s="493">
        <v>0</v>
      </c>
      <c r="E60" s="493">
        <v>0</v>
      </c>
      <c r="F60" s="544">
        <v>1382220000</v>
      </c>
      <c r="G60" s="500">
        <v>124824074.07407406</v>
      </c>
      <c r="H60" s="506">
        <f t="shared" si="15"/>
        <v>1507044074.074074</v>
      </c>
      <c r="I60" s="538">
        <f t="shared" si="16"/>
        <v>0</v>
      </c>
      <c r="J60" s="531">
        <f t="shared" si="21"/>
        <v>0</v>
      </c>
      <c r="K60" s="532">
        <f t="shared" si="22"/>
        <v>1</v>
      </c>
      <c r="L60" s="613" t="s">
        <v>30</v>
      </c>
      <c r="M60" s="533">
        <f>C60</f>
        <v>1382220000</v>
      </c>
      <c r="N60" s="534"/>
      <c r="O60" s="534"/>
      <c r="P60" s="534"/>
      <c r="Q60" s="534"/>
      <c r="R60" s="534"/>
      <c r="S60" s="534"/>
      <c r="T60" s="534"/>
      <c r="U60" s="477"/>
      <c r="V60" s="477"/>
      <c r="W60" s="477"/>
      <c r="X60" s="477"/>
      <c r="Y60" s="477"/>
      <c r="Z60" s="477"/>
    </row>
    <row r="61" spans="1:26" ht="27" customHeight="1">
      <c r="A61" s="535">
        <v>21</v>
      </c>
      <c r="B61" s="556" t="s">
        <v>77</v>
      </c>
      <c r="C61" s="506">
        <v>1509219000</v>
      </c>
      <c r="D61" s="493">
        <v>100000000</v>
      </c>
      <c r="E61" s="493">
        <v>0</v>
      </c>
      <c r="F61" s="544">
        <v>426300000</v>
      </c>
      <c r="G61" s="701">
        <v>0</v>
      </c>
      <c r="H61" s="506">
        <f t="shared" si="15"/>
        <v>426300000</v>
      </c>
      <c r="I61" s="538">
        <f t="shared" si="16"/>
        <v>1082919000</v>
      </c>
      <c r="J61" s="531">
        <f t="shared" si="21"/>
        <v>0</v>
      </c>
      <c r="K61" s="532">
        <f t="shared" si="22"/>
        <v>0.28246397640103921</v>
      </c>
      <c r="L61" s="613" t="s">
        <v>214</v>
      </c>
      <c r="M61" s="554">
        <v>0</v>
      </c>
      <c r="N61" s="534"/>
      <c r="O61" s="534"/>
      <c r="P61" s="534"/>
      <c r="Q61" s="534"/>
      <c r="R61" s="534"/>
      <c r="S61" s="534"/>
      <c r="T61" s="534"/>
      <c r="U61" s="534"/>
      <c r="V61" s="477"/>
      <c r="W61" s="477"/>
      <c r="X61" s="477"/>
      <c r="Y61" s="477"/>
      <c r="Z61" s="477"/>
    </row>
    <row r="62" spans="1:26" ht="22.5" customHeight="1">
      <c r="A62" s="548" t="s">
        <v>78</v>
      </c>
      <c r="B62" s="549"/>
      <c r="C62" s="550"/>
      <c r="D62" s="506"/>
      <c r="E62" s="550"/>
      <c r="F62" s="551"/>
      <c r="G62" s="552"/>
      <c r="H62" s="550"/>
      <c r="I62" s="538"/>
      <c r="J62" s="531"/>
      <c r="K62" s="532"/>
      <c r="L62" s="553"/>
      <c r="M62" s="554"/>
      <c r="N62" s="534"/>
      <c r="O62" s="534"/>
      <c r="P62" s="534"/>
      <c r="Q62" s="534"/>
      <c r="R62" s="534"/>
      <c r="S62" s="534"/>
      <c r="T62" s="534"/>
      <c r="U62" s="534"/>
      <c r="V62" s="477"/>
      <c r="W62" s="477"/>
      <c r="X62" s="477"/>
      <c r="Y62" s="477"/>
      <c r="Z62" s="477"/>
    </row>
    <row r="63" spans="1:26" ht="22.5" customHeight="1">
      <c r="A63" s="548" t="s">
        <v>79</v>
      </c>
      <c r="B63" s="796" t="s">
        <v>80</v>
      </c>
      <c r="C63" s="761"/>
      <c r="D63" s="761"/>
      <c r="E63" s="761"/>
      <c r="F63" s="761"/>
      <c r="G63" s="761"/>
      <c r="H63" s="761"/>
      <c r="I63" s="761"/>
      <c r="J63" s="761"/>
      <c r="K63" s="762"/>
      <c r="L63" s="567"/>
      <c r="M63" s="568" t="s">
        <v>81</v>
      </c>
      <c r="N63" s="568" t="s">
        <v>82</v>
      </c>
      <c r="O63" s="568" t="s">
        <v>83</v>
      </c>
      <c r="P63" s="568" t="s">
        <v>84</v>
      </c>
      <c r="Q63" s="568" t="s">
        <v>85</v>
      </c>
      <c r="R63" s="568" t="s">
        <v>86</v>
      </c>
      <c r="S63" s="534"/>
      <c r="T63" s="534"/>
      <c r="U63" s="534"/>
      <c r="V63" s="477"/>
      <c r="W63" s="477"/>
      <c r="X63" s="477"/>
      <c r="Y63" s="477"/>
      <c r="Z63" s="477"/>
    </row>
    <row r="64" spans="1:26" ht="22.5" customHeight="1">
      <c r="A64" s="569">
        <v>1</v>
      </c>
      <c r="B64" s="570" t="s">
        <v>87</v>
      </c>
      <c r="C64" s="571">
        <v>1450000000</v>
      </c>
      <c r="D64" s="571">
        <v>0</v>
      </c>
      <c r="E64" s="572">
        <v>209694375</v>
      </c>
      <c r="F64" s="573">
        <v>844241558</v>
      </c>
      <c r="G64" s="573">
        <v>0</v>
      </c>
      <c r="H64" s="574">
        <f t="shared" ref="H64:H69" si="23">F64+G64</f>
        <v>844241558</v>
      </c>
      <c r="I64" s="648">
        <f t="shared" ref="I64:I69" si="24">C64-F64</f>
        <v>605758442</v>
      </c>
      <c r="J64" s="576">
        <f t="shared" ref="J64:J66" si="25">IF(D64=0, 0, E64/D64)</f>
        <v>0</v>
      </c>
      <c r="K64" s="577">
        <f t="shared" ref="K64:K66" si="26">IF(C64=0, 0, F64/C64)</f>
        <v>0.58223555724137932</v>
      </c>
      <c r="L64" s="649"/>
      <c r="M64" s="579">
        <v>1588950000</v>
      </c>
      <c r="N64" s="580">
        <v>105.8</v>
      </c>
      <c r="O64" s="580">
        <v>105.8</v>
      </c>
      <c r="P64" s="580">
        <v>56.2</v>
      </c>
      <c r="Q64" s="580">
        <f>ROUND(SUM(M64+N64+O64+P64),3)</f>
        <v>1588950267.8</v>
      </c>
      <c r="R64" s="580">
        <v>4500000</v>
      </c>
      <c r="S64" s="561">
        <f>Q64*R64</f>
        <v>7150276205100000</v>
      </c>
      <c r="T64" s="534">
        <v>1170000000</v>
      </c>
      <c r="U64" s="477"/>
      <c r="V64" s="477"/>
      <c r="W64" s="477"/>
      <c r="X64" s="477"/>
      <c r="Y64" s="477"/>
      <c r="Z64" s="477"/>
    </row>
    <row r="65" spans="1:26" ht="22.5" customHeight="1">
      <c r="A65" s="569">
        <f t="shared" ref="A65:A69" si="27">A64+1</f>
        <v>2</v>
      </c>
      <c r="B65" s="570" t="s">
        <v>88</v>
      </c>
      <c r="C65" s="571">
        <v>1450000000</v>
      </c>
      <c r="D65" s="571">
        <v>0</v>
      </c>
      <c r="E65" s="36">
        <v>257924081</v>
      </c>
      <c r="F65" s="581">
        <v>844870640</v>
      </c>
      <c r="G65" s="582">
        <v>0</v>
      </c>
      <c r="H65" s="583">
        <f t="shared" si="23"/>
        <v>844870640</v>
      </c>
      <c r="I65" s="648">
        <f t="shared" si="24"/>
        <v>605129360</v>
      </c>
      <c r="J65" s="576">
        <f t="shared" si="25"/>
        <v>0</v>
      </c>
      <c r="K65" s="577">
        <f t="shared" si="26"/>
        <v>0.58266940689655178</v>
      </c>
      <c r="L65" s="649"/>
      <c r="M65" s="554">
        <f>101*4500000</f>
        <v>454500000</v>
      </c>
      <c r="N65" s="534"/>
      <c r="O65" s="534"/>
      <c r="P65" s="534"/>
      <c r="Q65" s="534"/>
      <c r="R65" s="534"/>
      <c r="S65" s="534"/>
      <c r="T65" s="534"/>
      <c r="U65" s="534"/>
      <c r="V65" s="477"/>
      <c r="W65" s="477"/>
      <c r="X65" s="477"/>
      <c r="Y65" s="477"/>
      <c r="Z65" s="477"/>
    </row>
    <row r="66" spans="1:26" ht="22.5" customHeight="1">
      <c r="A66" s="555">
        <f t="shared" si="27"/>
        <v>3</v>
      </c>
      <c r="B66" s="556" t="s">
        <v>89</v>
      </c>
      <c r="C66" s="493">
        <v>1667337000</v>
      </c>
      <c r="D66" s="584">
        <v>0</v>
      </c>
      <c r="E66" s="585">
        <v>0</v>
      </c>
      <c r="F66" s="586">
        <v>1667337000</v>
      </c>
      <c r="G66" s="586">
        <v>69430556</v>
      </c>
      <c r="H66" s="552">
        <f t="shared" si="23"/>
        <v>1736767556</v>
      </c>
      <c r="I66" s="538">
        <f t="shared" si="24"/>
        <v>0</v>
      </c>
      <c r="J66" s="531">
        <f t="shared" si="25"/>
        <v>0</v>
      </c>
      <c r="K66" s="532">
        <f t="shared" si="26"/>
        <v>1</v>
      </c>
      <c r="L66" s="613" t="s">
        <v>30</v>
      </c>
      <c r="M66" s="554"/>
      <c r="N66" s="534"/>
      <c r="O66" s="534"/>
      <c r="P66" s="534"/>
      <c r="Q66" s="534"/>
      <c r="R66" s="534"/>
      <c r="S66" s="534"/>
      <c r="T66" s="534"/>
      <c r="U66" s="534"/>
      <c r="V66" s="477"/>
      <c r="W66" s="477"/>
      <c r="X66" s="477"/>
      <c r="Y66" s="477"/>
      <c r="Z66" s="477"/>
    </row>
    <row r="67" spans="1:26" ht="22.5" customHeight="1">
      <c r="A67" s="397">
        <f t="shared" si="27"/>
        <v>4</v>
      </c>
      <c r="B67" s="35" t="s">
        <v>153</v>
      </c>
      <c r="C67" s="36">
        <v>2442810000</v>
      </c>
      <c r="D67" s="390">
        <v>0</v>
      </c>
      <c r="E67" s="389">
        <v>0</v>
      </c>
      <c r="F67" s="391"/>
      <c r="G67" s="391">
        <v>0</v>
      </c>
      <c r="H67" s="358">
        <f t="shared" si="23"/>
        <v>0</v>
      </c>
      <c r="I67" s="349">
        <f t="shared" si="24"/>
        <v>2442810000</v>
      </c>
      <c r="J67" s="439"/>
      <c r="K67" s="440"/>
      <c r="L67" s="650"/>
      <c r="M67" s="473"/>
      <c r="N67" s="475"/>
      <c r="O67" s="475"/>
      <c r="P67" s="475"/>
      <c r="Q67" s="475"/>
      <c r="R67" s="475"/>
      <c r="S67" s="475"/>
      <c r="T67" s="475"/>
      <c r="U67" s="475"/>
      <c r="V67" s="474"/>
      <c r="W67" s="474"/>
      <c r="X67" s="474"/>
      <c r="Y67" s="474"/>
      <c r="Z67" s="474"/>
    </row>
    <row r="68" spans="1:26" ht="22.5" customHeight="1">
      <c r="A68" s="397">
        <f t="shared" si="27"/>
        <v>5</v>
      </c>
      <c r="B68" s="587" t="s">
        <v>90</v>
      </c>
      <c r="C68" s="347">
        <v>1665300000</v>
      </c>
      <c r="D68" s="390">
        <v>0</v>
      </c>
      <c r="E68" s="389">
        <v>0</v>
      </c>
      <c r="F68" s="391">
        <v>1665300000</v>
      </c>
      <c r="G68" s="391">
        <v>0</v>
      </c>
      <c r="H68" s="358">
        <f t="shared" si="23"/>
        <v>1665300000</v>
      </c>
      <c r="I68" s="349">
        <f t="shared" si="24"/>
        <v>0</v>
      </c>
      <c r="J68" s="439">
        <f t="shared" ref="J68:J69" si="28">IF(D68=0, 0, E68/D68)</f>
        <v>0</v>
      </c>
      <c r="K68" s="440">
        <f t="shared" ref="K68:K69" si="29">IF(C68=0, 0, F68/C68)</f>
        <v>1</v>
      </c>
      <c r="L68" s="650" t="s">
        <v>215</v>
      </c>
      <c r="M68" s="473"/>
      <c r="N68" s="475"/>
      <c r="O68" s="475"/>
      <c r="P68" s="475"/>
      <c r="Q68" s="475"/>
      <c r="R68" s="475"/>
      <c r="S68" s="475"/>
      <c r="T68" s="475"/>
      <c r="U68" s="475"/>
      <c r="V68" s="474"/>
      <c r="W68" s="474"/>
      <c r="X68" s="474"/>
      <c r="Y68" s="474"/>
      <c r="Z68" s="474"/>
    </row>
    <row r="69" spans="1:26" ht="22.5" customHeight="1">
      <c r="A69" s="397">
        <f t="shared" si="27"/>
        <v>6</v>
      </c>
      <c r="B69" s="587" t="s">
        <v>92</v>
      </c>
      <c r="C69" s="347">
        <v>1663272000</v>
      </c>
      <c r="D69" s="390">
        <v>0</v>
      </c>
      <c r="E69" s="389">
        <v>292189838</v>
      </c>
      <c r="F69" s="391">
        <v>867957602</v>
      </c>
      <c r="G69" s="391">
        <v>0</v>
      </c>
      <c r="H69" s="358">
        <f t="shared" si="23"/>
        <v>867957602</v>
      </c>
      <c r="I69" s="349">
        <f t="shared" si="24"/>
        <v>795314398</v>
      </c>
      <c r="J69" s="439">
        <f t="shared" si="28"/>
        <v>0</v>
      </c>
      <c r="K69" s="440">
        <f t="shared" si="29"/>
        <v>0.52183743969717522</v>
      </c>
      <c r="L69" s="650" t="s">
        <v>215</v>
      </c>
      <c r="M69" s="3"/>
      <c r="N69" s="4"/>
      <c r="O69" s="4"/>
      <c r="P69" s="4"/>
      <c r="Q69" s="4"/>
      <c r="R69" s="4"/>
      <c r="S69" s="4"/>
      <c r="T69" s="4"/>
      <c r="U69" s="4"/>
      <c r="V69" s="5"/>
      <c r="W69" s="5"/>
      <c r="X69" s="5"/>
      <c r="Y69" s="5"/>
      <c r="Z69" s="5"/>
    </row>
    <row r="70" spans="1:26" ht="22.5" customHeight="1">
      <c r="A70" s="357" t="s">
        <v>93</v>
      </c>
      <c r="B70" s="760" t="s">
        <v>94</v>
      </c>
      <c r="C70" s="761"/>
      <c r="D70" s="761"/>
      <c r="E70" s="761"/>
      <c r="F70" s="761"/>
      <c r="G70" s="761"/>
      <c r="H70" s="761"/>
      <c r="I70" s="761"/>
      <c r="J70" s="761"/>
      <c r="K70" s="762"/>
      <c r="L70" s="324"/>
      <c r="M70" s="3"/>
      <c r="N70" s="4"/>
      <c r="O70" s="4"/>
      <c r="P70" s="4"/>
      <c r="Q70" s="4"/>
      <c r="R70" s="4"/>
      <c r="S70" s="4"/>
      <c r="T70" s="4"/>
      <c r="U70" s="4"/>
      <c r="V70" s="5"/>
      <c r="W70" s="5"/>
      <c r="X70" s="5"/>
      <c r="Y70" s="5"/>
      <c r="Z70" s="5"/>
    </row>
    <row r="71" spans="1:26" ht="22.5" customHeight="1">
      <c r="A71" s="397">
        <v>1</v>
      </c>
      <c r="B71" s="345" t="s">
        <v>95</v>
      </c>
      <c r="C71" s="346">
        <v>2579225000</v>
      </c>
      <c r="D71" s="347">
        <v>0</v>
      </c>
      <c r="E71" s="348">
        <v>206338000</v>
      </c>
      <c r="F71" s="588">
        <v>1943703960</v>
      </c>
      <c r="G71" s="366">
        <v>0</v>
      </c>
      <c r="H71" s="371">
        <f>F71+G71</f>
        <v>1943703960</v>
      </c>
      <c r="I71" s="349">
        <f>C71-F71</f>
        <v>635521040</v>
      </c>
      <c r="J71" s="439">
        <f>IF(D71=0, 0, E71/D71)</f>
        <v>0</v>
      </c>
      <c r="K71" s="440">
        <f>IF(C71=0, 0, F71/C71)</f>
        <v>0.75360000000000005</v>
      </c>
      <c r="L71" s="363"/>
      <c r="M71" s="3">
        <v>773767500</v>
      </c>
      <c r="N71" s="4"/>
      <c r="O71" s="4"/>
      <c r="P71" s="4"/>
      <c r="Q71" s="4"/>
      <c r="R71" s="4"/>
      <c r="S71" s="4"/>
      <c r="T71" s="5"/>
      <c r="U71" s="5"/>
      <c r="V71" s="5"/>
      <c r="W71" s="5"/>
      <c r="X71" s="5"/>
      <c r="Y71" s="5"/>
      <c r="Z71" s="5"/>
    </row>
    <row r="72" spans="1:26" ht="22.5" customHeight="1">
      <c r="A72" s="357" t="s">
        <v>96</v>
      </c>
      <c r="B72" s="760" t="s">
        <v>97</v>
      </c>
      <c r="C72" s="761"/>
      <c r="D72" s="761"/>
      <c r="E72" s="761"/>
      <c r="F72" s="761"/>
      <c r="G72" s="761"/>
      <c r="H72" s="761"/>
      <c r="I72" s="761"/>
      <c r="J72" s="761"/>
      <c r="K72" s="762"/>
      <c r="L72" s="324"/>
      <c r="M72" s="3"/>
      <c r="N72" s="4"/>
      <c r="O72" s="4"/>
      <c r="P72" s="4"/>
      <c r="Q72" s="4"/>
      <c r="R72" s="4"/>
      <c r="S72" s="4"/>
      <c r="T72" s="5"/>
      <c r="U72" s="5"/>
      <c r="V72" s="5"/>
      <c r="W72" s="5"/>
      <c r="X72" s="5"/>
      <c r="Y72" s="5"/>
      <c r="Z72" s="5"/>
    </row>
    <row r="73" spans="1:26" ht="22.5" customHeight="1">
      <c r="A73" s="357">
        <v>1</v>
      </c>
      <c r="B73" s="462" t="s">
        <v>216</v>
      </c>
      <c r="C73" s="348">
        <v>6635659000</v>
      </c>
      <c r="D73" s="347"/>
      <c r="E73" s="707">
        <v>330179700</v>
      </c>
      <c r="F73" s="588">
        <v>4643607000</v>
      </c>
      <c r="G73" s="366"/>
      <c r="H73" s="371">
        <f t="shared" ref="H73:H75" si="30">F73+G73</f>
        <v>4643607000</v>
      </c>
      <c r="I73" s="349">
        <f t="shared" ref="I73:I75" si="31">C73-F73</f>
        <v>1992052000</v>
      </c>
      <c r="J73" s="439">
        <f>IF(D73=0, 0, E73/D73)</f>
        <v>0</v>
      </c>
      <c r="K73" s="440">
        <f>IF(C73=0, 0, F73/C73)</f>
        <v>0.69979590572692174</v>
      </c>
      <c r="L73" s="363"/>
      <c r="M73" s="3">
        <v>716040000</v>
      </c>
      <c r="N73" s="3">
        <f>680*4500000</f>
        <v>3060000000</v>
      </c>
      <c r="O73" s="4"/>
      <c r="P73" s="4"/>
      <c r="Q73" s="4"/>
      <c r="R73" s="4"/>
      <c r="S73" s="4"/>
      <c r="T73" s="5"/>
      <c r="U73" s="5"/>
      <c r="V73" s="5"/>
      <c r="W73" s="5"/>
      <c r="X73" s="5"/>
      <c r="Y73" s="5"/>
      <c r="Z73" s="5"/>
    </row>
    <row r="74" spans="1:26" ht="22.5" customHeight="1">
      <c r="A74" s="590" t="s">
        <v>229</v>
      </c>
      <c r="B74" s="591" t="s">
        <v>230</v>
      </c>
      <c r="C74" s="592"/>
      <c r="D74" s="593">
        <v>0</v>
      </c>
      <c r="E74" s="594">
        <v>0</v>
      </c>
      <c r="F74" s="595"/>
      <c r="G74" s="596">
        <v>0</v>
      </c>
      <c r="H74" s="597">
        <f t="shared" si="30"/>
        <v>0</v>
      </c>
      <c r="I74" s="598">
        <f t="shared" si="31"/>
        <v>0</v>
      </c>
      <c r="J74" s="439"/>
      <c r="K74" s="440"/>
      <c r="L74" s="599"/>
      <c r="M74" s="72"/>
      <c r="N74" s="72"/>
      <c r="O74" s="74"/>
      <c r="P74" s="74"/>
      <c r="Q74" s="74"/>
      <c r="R74" s="74"/>
      <c r="S74" s="74"/>
      <c r="T74" s="75"/>
      <c r="U74" s="75"/>
      <c r="V74" s="75"/>
      <c r="W74" s="75"/>
      <c r="X74" s="75"/>
      <c r="Y74" s="75"/>
      <c r="Z74" s="75"/>
    </row>
    <row r="75" spans="1:26" ht="22.5" customHeight="1">
      <c r="A75" s="590">
        <v>1</v>
      </c>
      <c r="B75" s="600" t="s">
        <v>169</v>
      </c>
      <c r="C75" s="336">
        <f>F75</f>
        <v>1890897000</v>
      </c>
      <c r="D75" s="337">
        <v>0</v>
      </c>
      <c r="E75" s="601">
        <v>0</v>
      </c>
      <c r="F75" s="601">
        <v>1890897000</v>
      </c>
      <c r="G75" s="336">
        <v>69595000</v>
      </c>
      <c r="H75" s="371">
        <f t="shared" si="30"/>
        <v>1960492000</v>
      </c>
      <c r="I75" s="339">
        <f t="shared" si="31"/>
        <v>0</v>
      </c>
      <c r="J75" s="602">
        <f>IF(D75=0, 0, E75/D75)</f>
        <v>0</v>
      </c>
      <c r="K75" s="603">
        <f>IF(C75=0, 0, F75/C75)</f>
        <v>1</v>
      </c>
      <c r="L75" s="604"/>
      <c r="M75" s="3"/>
      <c r="N75" s="3"/>
      <c r="O75" s="4"/>
      <c r="P75" s="4"/>
      <c r="Q75" s="4"/>
      <c r="R75" s="4"/>
      <c r="S75" s="4"/>
      <c r="T75" s="5"/>
      <c r="U75" s="5"/>
      <c r="V75" s="5"/>
      <c r="W75" s="5"/>
      <c r="X75" s="5"/>
      <c r="Y75" s="5"/>
      <c r="Z75" s="5"/>
    </row>
    <row r="76" spans="1:26" ht="22.5" customHeight="1">
      <c r="A76" s="605"/>
      <c r="B76" s="606" t="s">
        <v>99</v>
      </c>
      <c r="C76" s="607">
        <f t="shared" ref="C76:I76" si="32">SUM(C11:C75)</f>
        <v>82034277117</v>
      </c>
      <c r="D76" s="607">
        <f t="shared" si="32"/>
        <v>3674768000</v>
      </c>
      <c r="E76" s="607">
        <f t="shared" si="32"/>
        <v>3311916049</v>
      </c>
      <c r="F76" s="607">
        <f t="shared" si="32"/>
        <v>62798098087</v>
      </c>
      <c r="G76" s="607">
        <f t="shared" si="32"/>
        <v>3475510742.7037039</v>
      </c>
      <c r="H76" s="607">
        <f t="shared" si="32"/>
        <v>66273608829.703697</v>
      </c>
      <c r="I76" s="607">
        <f t="shared" si="32"/>
        <v>19236179030</v>
      </c>
      <c r="J76" s="607"/>
      <c r="K76" s="607"/>
      <c r="L76" s="608"/>
      <c r="M76" s="3"/>
      <c r="N76" s="4"/>
      <c r="O76" s="4"/>
      <c r="P76" s="4"/>
      <c r="Q76" s="4"/>
      <c r="R76" s="4"/>
      <c r="S76" s="4"/>
      <c r="T76" s="5"/>
      <c r="U76" s="5"/>
      <c r="V76" s="5"/>
      <c r="W76" s="5"/>
      <c r="X76" s="5"/>
      <c r="Y76" s="5"/>
      <c r="Z76" s="5"/>
    </row>
    <row r="77" spans="1:26" ht="15.75" customHeight="1">
      <c r="A77" s="426"/>
      <c r="B77" s="422"/>
      <c r="C77" s="470"/>
      <c r="D77" s="470"/>
      <c r="E77" s="470"/>
      <c r="F77" s="470"/>
      <c r="G77" s="470"/>
      <c r="H77" s="470"/>
      <c r="I77" s="470"/>
      <c r="J77" s="426"/>
      <c r="K77" s="471"/>
      <c r="L77" s="471"/>
      <c r="M77" s="3"/>
      <c r="N77" s="4"/>
      <c r="O77" s="4"/>
      <c r="P77" s="4"/>
      <c r="Q77" s="4"/>
      <c r="R77" s="4"/>
      <c r="S77" s="4"/>
      <c r="T77" s="5"/>
      <c r="U77" s="5"/>
      <c r="V77" s="5"/>
      <c r="W77" s="5"/>
      <c r="X77" s="5"/>
      <c r="Y77" s="5"/>
      <c r="Z77" s="5"/>
    </row>
    <row r="78" spans="1:26" ht="32.25" customHeight="1">
      <c r="A78" s="426"/>
      <c r="B78" s="422"/>
      <c r="C78" s="470"/>
      <c r="D78" s="470"/>
      <c r="E78" s="470"/>
      <c r="F78" s="470"/>
      <c r="G78" s="470"/>
      <c r="H78" s="470"/>
      <c r="I78" s="786" t="s">
        <v>299</v>
      </c>
      <c r="J78" s="772"/>
      <c r="K78" s="773"/>
      <c r="L78" s="472"/>
      <c r="M78" s="3"/>
      <c r="N78" s="4"/>
      <c r="O78" s="4"/>
      <c r="P78" s="4"/>
      <c r="Q78" s="4"/>
      <c r="R78" s="4"/>
      <c r="S78" s="4"/>
      <c r="T78" s="5"/>
      <c r="U78" s="5"/>
      <c r="V78" s="5"/>
      <c r="W78" s="5"/>
      <c r="X78" s="5"/>
      <c r="Y78" s="5"/>
      <c r="Z78" s="5"/>
    </row>
    <row r="79" spans="1:26" ht="15.75" customHeight="1">
      <c r="A79" s="426"/>
      <c r="B79" s="426"/>
      <c r="C79" s="426"/>
      <c r="D79" s="426"/>
      <c r="E79" s="426"/>
      <c r="F79" s="426"/>
      <c r="G79" s="426"/>
      <c r="H79" s="426"/>
      <c r="I79" s="426"/>
      <c r="J79" s="426"/>
      <c r="K79" s="426"/>
      <c r="L79" s="426"/>
      <c r="M79" s="3"/>
      <c r="N79" s="4"/>
      <c r="O79" s="4"/>
      <c r="P79" s="4"/>
      <c r="Q79" s="4"/>
      <c r="R79" s="4"/>
      <c r="S79" s="4"/>
      <c r="T79" s="5"/>
      <c r="U79" s="5"/>
      <c r="V79" s="5"/>
      <c r="W79" s="5"/>
      <c r="X79" s="5"/>
      <c r="Y79" s="5"/>
      <c r="Z79" s="5"/>
    </row>
    <row r="80" spans="1:26" ht="15.75" customHeight="1">
      <c r="A80" s="787" t="s">
        <v>101</v>
      </c>
      <c r="B80" s="772"/>
      <c r="C80" s="773"/>
      <c r="D80" s="788" t="s">
        <v>102</v>
      </c>
      <c r="E80" s="773"/>
      <c r="F80" s="789" t="s">
        <v>103</v>
      </c>
      <c r="G80" s="772"/>
      <c r="H80" s="773"/>
      <c r="I80" s="787" t="s">
        <v>104</v>
      </c>
      <c r="J80" s="772"/>
      <c r="K80" s="773"/>
      <c r="L80" s="422"/>
      <c r="M80" s="3"/>
      <c r="N80" s="105"/>
      <c r="O80" s="4"/>
      <c r="P80" s="4"/>
      <c r="Q80" s="4"/>
      <c r="R80" s="4"/>
      <c r="S80" s="4"/>
      <c r="T80" s="5"/>
      <c r="U80" s="5"/>
      <c r="V80" s="5"/>
      <c r="W80" s="5"/>
      <c r="X80" s="5"/>
      <c r="Y80" s="5"/>
      <c r="Z80" s="5"/>
    </row>
    <row r="81" spans="1:26" ht="15.75" customHeight="1">
      <c r="A81" s="426"/>
      <c r="B81" s="426"/>
      <c r="C81" s="426"/>
      <c r="D81" s="473"/>
      <c r="E81" s="473"/>
      <c r="F81" s="426"/>
      <c r="G81" s="426"/>
      <c r="H81" s="426"/>
      <c r="I81" s="426"/>
      <c r="J81" s="426"/>
      <c r="K81" s="426"/>
      <c r="L81" s="426"/>
      <c r="M81" s="3"/>
      <c r="N81" s="4"/>
      <c r="O81" s="4"/>
      <c r="P81" s="4"/>
      <c r="Q81" s="4"/>
      <c r="R81" s="4"/>
      <c r="S81" s="4"/>
      <c r="T81" s="5"/>
      <c r="U81" s="5"/>
      <c r="V81" s="5"/>
      <c r="W81" s="5"/>
      <c r="X81" s="5"/>
      <c r="Y81" s="5"/>
      <c r="Z81" s="5"/>
    </row>
    <row r="82" spans="1:26" ht="15.75" customHeight="1">
      <c r="A82" s="474"/>
      <c r="B82" s="474"/>
      <c r="C82" s="474"/>
      <c r="D82" s="475"/>
      <c r="E82" s="475"/>
      <c r="F82" s="474"/>
      <c r="G82" s="474"/>
      <c r="H82" s="474"/>
      <c r="I82" s="474"/>
      <c r="J82" s="474"/>
      <c r="K82" s="474"/>
      <c r="L82" s="474"/>
      <c r="M82" s="4"/>
      <c r="N82" s="4"/>
      <c r="O82" s="4"/>
      <c r="P82" s="4"/>
      <c r="Q82" s="4"/>
      <c r="R82" s="4"/>
      <c r="S82" s="4"/>
      <c r="T82" s="5"/>
      <c r="U82" s="5"/>
      <c r="V82" s="5"/>
      <c r="W82" s="5"/>
      <c r="X82" s="5"/>
      <c r="Y82" s="5"/>
      <c r="Z82" s="5"/>
    </row>
    <row r="83" spans="1:26" ht="15.75" customHeight="1">
      <c r="A83" s="474"/>
      <c r="B83" s="474"/>
      <c r="C83" s="474"/>
      <c r="D83" s="475"/>
      <c r="E83" s="475"/>
      <c r="F83" s="474"/>
      <c r="G83" s="474"/>
      <c r="H83" s="474"/>
      <c r="I83" s="474"/>
      <c r="J83" s="474"/>
      <c r="K83" s="474"/>
      <c r="L83" s="474"/>
      <c r="M83" s="4"/>
      <c r="N83" s="4"/>
      <c r="O83" s="4"/>
      <c r="P83" s="4"/>
      <c r="Q83" s="4"/>
      <c r="R83" s="4"/>
      <c r="S83" s="4"/>
      <c r="T83" s="5"/>
      <c r="U83" s="5"/>
      <c r="V83" s="5"/>
      <c r="W83" s="5"/>
      <c r="X83" s="5"/>
      <c r="Y83" s="5"/>
      <c r="Z83" s="5"/>
    </row>
    <row r="84" spans="1:26" ht="15.75" customHeight="1">
      <c r="A84" s="474"/>
      <c r="B84" s="474"/>
      <c r="C84" s="474"/>
      <c r="D84" s="475"/>
      <c r="E84" s="475"/>
      <c r="F84" s="474"/>
      <c r="G84" s="474"/>
      <c r="H84" s="474"/>
      <c r="I84" s="474"/>
      <c r="J84" s="474"/>
      <c r="K84" s="474"/>
      <c r="L84" s="474"/>
      <c r="M84" s="4"/>
      <c r="N84" s="4"/>
      <c r="O84" s="4"/>
      <c r="P84" s="4"/>
      <c r="Q84" s="4"/>
      <c r="R84" s="4"/>
      <c r="S84" s="4"/>
      <c r="T84" s="5"/>
      <c r="U84" s="5"/>
      <c r="V84" s="5"/>
      <c r="W84" s="5"/>
      <c r="X84" s="5"/>
      <c r="Y84" s="5"/>
      <c r="Z84" s="5"/>
    </row>
    <row r="85" spans="1:26" ht="15.75" customHeight="1">
      <c r="A85" s="790" t="s">
        <v>105</v>
      </c>
      <c r="B85" s="772"/>
      <c r="C85" s="773"/>
      <c r="D85" s="791" t="s">
        <v>106</v>
      </c>
      <c r="E85" s="773"/>
      <c r="F85" s="792" t="s">
        <v>107</v>
      </c>
      <c r="G85" s="772"/>
      <c r="H85" s="773"/>
      <c r="I85" s="790" t="s">
        <v>108</v>
      </c>
      <c r="J85" s="772"/>
      <c r="K85" s="773"/>
      <c r="L85" s="476"/>
      <c r="M85" s="4"/>
      <c r="N85" s="4"/>
      <c r="O85" s="4"/>
      <c r="P85" s="4"/>
      <c r="Q85" s="4"/>
      <c r="R85" s="4"/>
      <c r="S85" s="4"/>
      <c r="T85" s="5"/>
      <c r="U85" s="5"/>
      <c r="V85" s="5"/>
      <c r="W85" s="5"/>
      <c r="X85" s="5"/>
      <c r="Y85" s="5"/>
      <c r="Z85" s="5"/>
    </row>
    <row r="86" spans="1:26" ht="15.75" customHeight="1">
      <c r="A86" s="5"/>
      <c r="B86" s="5"/>
      <c r="C86" s="5"/>
      <c r="D86" s="4"/>
      <c r="E86" s="4"/>
      <c r="F86" s="5"/>
      <c r="G86" s="477"/>
      <c r="H86" s="5"/>
      <c r="I86" s="5"/>
      <c r="J86" s="5"/>
      <c r="K86" s="5"/>
      <c r="L86" s="5"/>
      <c r="M86" s="4"/>
      <c r="N86" s="4"/>
      <c r="O86" s="4"/>
      <c r="P86" s="4"/>
      <c r="Q86" s="4"/>
      <c r="R86" s="4"/>
      <c r="S86" s="4"/>
      <c r="T86" s="5"/>
      <c r="U86" s="5"/>
      <c r="V86" s="5"/>
      <c r="W86" s="5"/>
      <c r="X86" s="5"/>
      <c r="Y86" s="5"/>
      <c r="Z86" s="5"/>
    </row>
    <row r="87" spans="1:26" ht="15.75" customHeight="1">
      <c r="A87" s="5"/>
      <c r="B87" s="5"/>
      <c r="C87" s="5"/>
      <c r="D87" s="5"/>
      <c r="E87" s="5"/>
      <c r="F87" s="5"/>
      <c r="G87" s="477"/>
      <c r="H87" s="5"/>
      <c r="I87" s="5"/>
      <c r="J87" s="5"/>
      <c r="K87" s="5"/>
      <c r="L87" s="5"/>
      <c r="M87" s="4"/>
      <c r="N87" s="4"/>
      <c r="O87" s="4"/>
      <c r="P87" s="4"/>
      <c r="Q87" s="4"/>
      <c r="R87" s="4"/>
      <c r="S87" s="4"/>
      <c r="T87" s="5"/>
      <c r="U87" s="5"/>
      <c r="V87" s="5"/>
      <c r="W87" s="5"/>
      <c r="X87" s="5"/>
      <c r="Y87" s="5"/>
      <c r="Z87" s="5"/>
    </row>
    <row r="88" spans="1:26" ht="15.75" customHeight="1">
      <c r="A88" s="5"/>
      <c r="B88" s="5"/>
      <c r="C88" s="5"/>
      <c r="D88" s="5"/>
      <c r="E88" s="5"/>
      <c r="F88" s="5"/>
      <c r="G88" s="477"/>
      <c r="H88" s="5"/>
      <c r="I88" s="5"/>
      <c r="J88" s="5"/>
      <c r="K88" s="5"/>
      <c r="L88" s="5"/>
      <c r="M88" s="4"/>
      <c r="N88" s="4"/>
      <c r="O88" s="4"/>
      <c r="P88" s="4"/>
      <c r="Q88" s="4"/>
      <c r="R88" s="4"/>
      <c r="S88" s="4"/>
      <c r="T88" s="5"/>
      <c r="U88" s="5"/>
      <c r="V88" s="5"/>
      <c r="W88" s="5"/>
      <c r="X88" s="5"/>
      <c r="Y88" s="5"/>
      <c r="Z88" s="5"/>
    </row>
    <row r="89" spans="1:26" ht="15.75" customHeight="1">
      <c r="A89" s="5"/>
      <c r="B89" s="5"/>
      <c r="C89" s="5"/>
      <c r="D89" s="5"/>
      <c r="E89" s="5"/>
      <c r="F89" s="5"/>
      <c r="G89" s="477"/>
      <c r="H89" s="5"/>
      <c r="I89" s="5"/>
      <c r="J89" s="5"/>
      <c r="K89" s="5"/>
      <c r="L89" s="478" t="s">
        <v>217</v>
      </c>
      <c r="M89" s="4"/>
      <c r="N89" s="4"/>
      <c r="O89" s="4"/>
      <c r="P89" s="4"/>
      <c r="Q89" s="4"/>
      <c r="R89" s="4"/>
      <c r="S89" s="4"/>
      <c r="T89" s="5"/>
      <c r="U89" s="5"/>
      <c r="V89" s="5"/>
      <c r="W89" s="5"/>
      <c r="X89" s="5"/>
      <c r="Y89" s="5"/>
      <c r="Z89" s="5"/>
    </row>
    <row r="90" spans="1:26" ht="15.75" customHeight="1">
      <c r="A90" s="5"/>
      <c r="B90" s="5"/>
      <c r="C90" s="5"/>
      <c r="D90" s="5"/>
      <c r="E90" s="5"/>
      <c r="F90" s="5"/>
      <c r="G90" s="477"/>
      <c r="H90" s="5"/>
      <c r="I90" s="5"/>
      <c r="J90" s="5"/>
      <c r="K90" s="5"/>
      <c r="L90" s="5"/>
      <c r="M90" s="4"/>
      <c r="N90" s="4"/>
      <c r="O90" s="4"/>
      <c r="P90" s="4"/>
      <c r="Q90" s="4"/>
      <c r="R90" s="4"/>
      <c r="S90" s="4"/>
      <c r="T90" s="5"/>
      <c r="U90" s="5"/>
      <c r="V90" s="5"/>
      <c r="W90" s="5"/>
      <c r="X90" s="5"/>
      <c r="Y90" s="5"/>
      <c r="Z90" s="5"/>
    </row>
    <row r="91" spans="1:26" ht="15.75" customHeight="1">
      <c r="A91" s="5"/>
      <c r="B91" s="5"/>
      <c r="C91" s="5"/>
      <c r="D91" s="5"/>
      <c r="E91" s="5"/>
      <c r="F91" s="5"/>
      <c r="G91" s="477"/>
      <c r="H91" s="5"/>
      <c r="I91" s="5"/>
      <c r="J91" s="5"/>
      <c r="K91" s="5"/>
      <c r="L91" s="5"/>
      <c r="M91" s="4"/>
      <c r="N91" s="4"/>
      <c r="O91" s="4"/>
      <c r="P91" s="4"/>
      <c r="Q91" s="4"/>
      <c r="R91" s="4"/>
      <c r="S91" s="4"/>
      <c r="T91" s="5"/>
      <c r="U91" s="5"/>
      <c r="V91" s="5"/>
      <c r="W91" s="5"/>
      <c r="X91" s="5"/>
      <c r="Y91" s="5"/>
      <c r="Z91" s="5"/>
    </row>
    <row r="92" spans="1:26" ht="15.75" customHeight="1">
      <c r="A92" s="5"/>
      <c r="B92" s="5"/>
      <c r="C92" s="5"/>
      <c r="D92" s="5"/>
      <c r="E92" s="5"/>
      <c r="F92" s="5"/>
      <c r="G92" s="477"/>
      <c r="H92" s="5"/>
      <c r="I92" s="5"/>
      <c r="J92" s="5"/>
      <c r="K92" s="5"/>
      <c r="L92" s="5"/>
      <c r="M92" s="4"/>
      <c r="N92" s="4"/>
      <c r="O92" s="4"/>
      <c r="P92" s="4"/>
      <c r="Q92" s="4"/>
      <c r="R92" s="4"/>
      <c r="S92" s="4"/>
      <c r="T92" s="5"/>
      <c r="U92" s="5"/>
      <c r="V92" s="5"/>
      <c r="W92" s="5"/>
      <c r="X92" s="5"/>
      <c r="Y92" s="5"/>
      <c r="Z92" s="5"/>
    </row>
    <row r="93" spans="1:26" ht="15.75" customHeight="1">
      <c r="A93" s="5"/>
      <c r="B93" s="5"/>
      <c r="C93" s="5"/>
      <c r="D93" s="5"/>
      <c r="E93" s="5"/>
      <c r="F93" s="5"/>
      <c r="G93" s="477"/>
      <c r="H93" s="5"/>
      <c r="I93" s="5"/>
      <c r="J93" s="5"/>
      <c r="K93" s="5"/>
      <c r="L93" s="5"/>
      <c r="M93" s="4"/>
      <c r="N93" s="4"/>
      <c r="O93" s="4"/>
      <c r="P93" s="4"/>
      <c r="Q93" s="4"/>
      <c r="R93" s="4"/>
      <c r="S93" s="4"/>
      <c r="T93" s="5"/>
      <c r="U93" s="5"/>
      <c r="V93" s="5"/>
      <c r="W93" s="5"/>
      <c r="X93" s="5"/>
      <c r="Y93" s="5"/>
      <c r="Z93" s="5"/>
    </row>
    <row r="94" spans="1:26" ht="15.75" customHeight="1">
      <c r="A94" s="5"/>
      <c r="B94" s="5"/>
      <c r="C94" s="5"/>
      <c r="D94" s="5"/>
      <c r="E94" s="5"/>
      <c r="F94" s="5"/>
      <c r="G94" s="477"/>
      <c r="H94" s="5"/>
      <c r="I94" s="5"/>
      <c r="J94" s="5"/>
      <c r="K94" s="5"/>
      <c r="L94" s="5"/>
      <c r="M94" s="4"/>
      <c r="N94" s="4"/>
      <c r="O94" s="4"/>
      <c r="P94" s="4"/>
      <c r="Q94" s="4"/>
      <c r="R94" s="4"/>
      <c r="S94" s="4"/>
      <c r="T94" s="5"/>
      <c r="U94" s="5"/>
      <c r="V94" s="5"/>
      <c r="W94" s="5"/>
      <c r="X94" s="5"/>
      <c r="Y94" s="5"/>
      <c r="Z94" s="5"/>
    </row>
    <row r="95" spans="1:26" ht="15.75" customHeight="1">
      <c r="A95" s="5"/>
      <c r="B95" s="5"/>
      <c r="C95" s="5"/>
      <c r="D95" s="5"/>
      <c r="E95" s="5"/>
      <c r="F95" s="5"/>
      <c r="G95" s="477"/>
      <c r="H95" s="5"/>
      <c r="I95" s="5"/>
      <c r="J95" s="5"/>
      <c r="K95" s="5"/>
      <c r="L95" s="5"/>
      <c r="M95" s="4"/>
      <c r="N95" s="4"/>
      <c r="O95" s="4"/>
      <c r="P95" s="4"/>
      <c r="Q95" s="4"/>
      <c r="R95" s="4"/>
      <c r="S95" s="4"/>
      <c r="T95" s="5"/>
      <c r="U95" s="5"/>
      <c r="V95" s="5"/>
      <c r="W95" s="5"/>
      <c r="X95" s="5"/>
      <c r="Y95" s="5"/>
      <c r="Z95" s="5"/>
    </row>
    <row r="96" spans="1:26" ht="15.75" customHeight="1">
      <c r="A96" s="5"/>
      <c r="B96" s="5"/>
      <c r="C96" s="5"/>
      <c r="D96" s="5"/>
      <c r="E96" s="5"/>
      <c r="F96" s="5"/>
      <c r="G96" s="477"/>
      <c r="H96" s="5"/>
      <c r="I96" s="5"/>
      <c r="J96" s="5"/>
      <c r="K96" s="5"/>
      <c r="L96" s="5"/>
      <c r="M96" s="4"/>
      <c r="N96" s="4"/>
      <c r="O96" s="4"/>
      <c r="P96" s="4"/>
      <c r="Q96" s="4"/>
      <c r="R96" s="4"/>
      <c r="S96" s="4"/>
      <c r="T96" s="5"/>
      <c r="U96" s="5"/>
      <c r="V96" s="5"/>
      <c r="W96" s="5"/>
      <c r="X96" s="5"/>
      <c r="Y96" s="5"/>
      <c r="Z96" s="5"/>
    </row>
    <row r="97" spans="1:26" ht="15.75" customHeight="1">
      <c r="A97" s="5"/>
      <c r="B97" s="5"/>
      <c r="C97" s="5"/>
      <c r="D97" s="5"/>
      <c r="E97" s="5"/>
      <c r="F97" s="5"/>
      <c r="G97" s="477"/>
      <c r="H97" s="5"/>
      <c r="I97" s="5"/>
      <c r="J97" s="5"/>
      <c r="K97" s="5"/>
      <c r="L97" s="5"/>
      <c r="M97" s="4"/>
      <c r="N97" s="4"/>
      <c r="O97" s="4"/>
      <c r="P97" s="4"/>
      <c r="Q97" s="4"/>
      <c r="R97" s="4"/>
      <c r="S97" s="4"/>
      <c r="T97" s="5"/>
      <c r="U97" s="5"/>
      <c r="V97" s="5"/>
      <c r="W97" s="5"/>
      <c r="X97" s="5"/>
      <c r="Y97" s="5"/>
      <c r="Z97" s="5"/>
    </row>
    <row r="98" spans="1:26" ht="15.75" customHeight="1">
      <c r="A98" s="5"/>
      <c r="B98" s="5"/>
      <c r="C98" s="5"/>
      <c r="D98" s="5"/>
      <c r="E98" s="5"/>
      <c r="F98" s="5"/>
      <c r="G98" s="477"/>
      <c r="H98" s="5"/>
      <c r="I98" s="5"/>
      <c r="J98" s="5"/>
      <c r="K98" s="5"/>
      <c r="L98" s="5"/>
      <c r="M98" s="4"/>
      <c r="N98" s="4"/>
      <c r="O98" s="4"/>
      <c r="P98" s="4"/>
      <c r="Q98" s="4"/>
      <c r="R98" s="4"/>
      <c r="S98" s="4"/>
      <c r="T98" s="5"/>
      <c r="U98" s="5"/>
      <c r="V98" s="5"/>
      <c r="W98" s="5"/>
      <c r="X98" s="5"/>
      <c r="Y98" s="5"/>
      <c r="Z98" s="5"/>
    </row>
    <row r="99" spans="1:26" ht="15.75" customHeight="1">
      <c r="A99" s="5"/>
      <c r="B99" s="5"/>
      <c r="C99" s="5"/>
      <c r="D99" s="5"/>
      <c r="E99" s="5"/>
      <c r="F99" s="5"/>
      <c r="G99" s="477"/>
      <c r="H99" s="5"/>
      <c r="I99" s="5"/>
      <c r="J99" s="5"/>
      <c r="K99" s="5"/>
      <c r="L99" s="5"/>
      <c r="M99" s="4"/>
      <c r="N99" s="4"/>
      <c r="O99" s="4"/>
      <c r="P99" s="4"/>
      <c r="Q99" s="4"/>
      <c r="R99" s="4"/>
      <c r="S99" s="4"/>
      <c r="T99" s="5"/>
      <c r="U99" s="5"/>
      <c r="V99" s="5"/>
      <c r="W99" s="5"/>
      <c r="X99" s="5"/>
      <c r="Y99" s="5"/>
      <c r="Z99" s="5"/>
    </row>
    <row r="100" spans="1:26" ht="15.75" customHeight="1">
      <c r="A100" s="5"/>
      <c r="B100" s="5"/>
      <c r="C100" s="5"/>
      <c r="D100" s="5"/>
      <c r="E100" s="5"/>
      <c r="F100" s="5"/>
      <c r="G100" s="477"/>
      <c r="H100" s="5"/>
      <c r="I100" s="5"/>
      <c r="J100" s="5"/>
      <c r="K100" s="5"/>
      <c r="L100" s="5"/>
      <c r="M100" s="4"/>
      <c r="N100" s="4"/>
      <c r="O100" s="4"/>
      <c r="P100" s="4"/>
      <c r="Q100" s="4"/>
      <c r="R100" s="4"/>
      <c r="S100" s="4"/>
      <c r="T100" s="5"/>
      <c r="U100" s="5"/>
      <c r="V100" s="5"/>
      <c r="W100" s="5"/>
      <c r="X100" s="5"/>
      <c r="Y100" s="5"/>
      <c r="Z100" s="5"/>
    </row>
    <row r="101" spans="1:26" ht="15.75" customHeight="1">
      <c r="A101" s="5"/>
      <c r="B101" s="5"/>
      <c r="C101" s="5"/>
      <c r="D101" s="5"/>
      <c r="E101" s="5"/>
      <c r="F101" s="5"/>
      <c r="G101" s="477"/>
      <c r="H101" s="5"/>
      <c r="I101" s="5"/>
      <c r="J101" s="5"/>
      <c r="K101" s="5"/>
      <c r="L101" s="5"/>
      <c r="M101" s="4"/>
      <c r="N101" s="4"/>
      <c r="O101" s="4"/>
      <c r="P101" s="4"/>
      <c r="Q101" s="4"/>
      <c r="R101" s="4"/>
      <c r="S101" s="4"/>
      <c r="T101" s="5"/>
      <c r="U101" s="5"/>
      <c r="V101" s="5"/>
      <c r="W101" s="5"/>
      <c r="X101" s="5"/>
      <c r="Y101" s="5"/>
      <c r="Z101" s="5"/>
    </row>
    <row r="102" spans="1:26" ht="15.75" customHeight="1">
      <c r="A102" s="5"/>
      <c r="B102" s="5"/>
      <c r="C102" s="5"/>
      <c r="D102" s="5"/>
      <c r="E102" s="5"/>
      <c r="F102" s="5"/>
      <c r="G102" s="477"/>
      <c r="H102" s="5"/>
      <c r="I102" s="5"/>
      <c r="J102" s="5"/>
      <c r="K102" s="5"/>
      <c r="L102" s="5"/>
      <c r="M102" s="4"/>
      <c r="N102" s="4"/>
      <c r="O102" s="4"/>
      <c r="P102" s="4"/>
      <c r="Q102" s="4"/>
      <c r="R102" s="4"/>
      <c r="S102" s="4"/>
      <c r="T102" s="5"/>
      <c r="U102" s="5"/>
      <c r="V102" s="5"/>
      <c r="W102" s="5"/>
      <c r="X102" s="5"/>
      <c r="Y102" s="5"/>
      <c r="Z102" s="5"/>
    </row>
    <row r="103" spans="1:26" ht="15.75" customHeight="1">
      <c r="A103" s="5"/>
      <c r="B103" s="5"/>
      <c r="C103" s="5"/>
      <c r="D103" s="5"/>
      <c r="E103" s="5"/>
      <c r="F103" s="5"/>
      <c r="G103" s="477"/>
      <c r="H103" s="5"/>
      <c r="I103" s="5"/>
      <c r="J103" s="5"/>
      <c r="K103" s="5"/>
      <c r="L103" s="5"/>
      <c r="M103" s="4"/>
      <c r="N103" s="4"/>
      <c r="O103" s="4"/>
      <c r="P103" s="4"/>
      <c r="Q103" s="4"/>
      <c r="R103" s="4"/>
      <c r="S103" s="4"/>
      <c r="T103" s="5"/>
      <c r="U103" s="5"/>
      <c r="V103" s="5"/>
      <c r="W103" s="5"/>
      <c r="X103" s="5"/>
      <c r="Y103" s="5"/>
      <c r="Z103" s="5"/>
    </row>
    <row r="104" spans="1:26" ht="15.75" customHeight="1">
      <c r="A104" s="5"/>
      <c r="B104" s="5"/>
      <c r="C104" s="5"/>
      <c r="D104" s="5"/>
      <c r="E104" s="5"/>
      <c r="F104" s="5"/>
      <c r="G104" s="477"/>
      <c r="H104" s="5"/>
      <c r="I104" s="5"/>
      <c r="J104" s="5"/>
      <c r="K104" s="5"/>
      <c r="L104" s="5"/>
      <c r="M104" s="4"/>
      <c r="N104" s="4"/>
      <c r="O104" s="4"/>
      <c r="P104" s="4"/>
      <c r="Q104" s="4"/>
      <c r="R104" s="4"/>
      <c r="S104" s="4"/>
      <c r="T104" s="5"/>
      <c r="U104" s="5"/>
      <c r="V104" s="5"/>
      <c r="W104" s="5"/>
      <c r="X104" s="5"/>
      <c r="Y104" s="5"/>
      <c r="Z104" s="5"/>
    </row>
    <row r="105" spans="1:26" ht="15.75" customHeight="1">
      <c r="A105" s="5"/>
      <c r="B105" s="5"/>
      <c r="C105" s="5"/>
      <c r="D105" s="5"/>
      <c r="E105" s="5"/>
      <c r="F105" s="5"/>
      <c r="G105" s="477"/>
      <c r="H105" s="5"/>
      <c r="I105" s="5"/>
      <c r="J105" s="5"/>
      <c r="K105" s="5"/>
      <c r="L105" s="5"/>
      <c r="M105" s="4"/>
      <c r="N105" s="4"/>
      <c r="O105" s="4"/>
      <c r="P105" s="4"/>
      <c r="Q105" s="4"/>
      <c r="R105" s="4"/>
      <c r="S105" s="4"/>
      <c r="T105" s="5"/>
      <c r="U105" s="5"/>
      <c r="V105" s="5"/>
      <c r="W105" s="5"/>
      <c r="X105" s="5"/>
      <c r="Y105" s="5"/>
      <c r="Z105" s="5"/>
    </row>
    <row r="106" spans="1:26" ht="15.75" customHeight="1">
      <c r="A106" s="5"/>
      <c r="B106" s="5"/>
      <c r="C106" s="5"/>
      <c r="D106" s="5"/>
      <c r="E106" s="5"/>
      <c r="F106" s="5"/>
      <c r="G106" s="477"/>
      <c r="H106" s="5"/>
      <c r="I106" s="5"/>
      <c r="J106" s="5"/>
      <c r="K106" s="5"/>
      <c r="L106" s="5"/>
      <c r="M106" s="4"/>
      <c r="N106" s="4"/>
      <c r="O106" s="4"/>
      <c r="P106" s="4"/>
      <c r="Q106" s="4"/>
      <c r="R106" s="4"/>
      <c r="S106" s="4"/>
      <c r="T106" s="5"/>
      <c r="U106" s="5"/>
      <c r="V106" s="5"/>
      <c r="W106" s="5"/>
      <c r="X106" s="5"/>
      <c r="Y106" s="5"/>
      <c r="Z106" s="5"/>
    </row>
    <row r="107" spans="1:26" ht="15.75" customHeight="1">
      <c r="A107" s="5"/>
      <c r="B107" s="5"/>
      <c r="C107" s="5"/>
      <c r="D107" s="5"/>
      <c r="E107" s="5"/>
      <c r="F107" s="5"/>
      <c r="G107" s="477"/>
      <c r="H107" s="5"/>
      <c r="I107" s="5"/>
      <c r="J107" s="5"/>
      <c r="K107" s="5"/>
      <c r="L107" s="5"/>
      <c r="M107" s="4"/>
      <c r="N107" s="4"/>
      <c r="O107" s="4"/>
      <c r="P107" s="4"/>
      <c r="Q107" s="4"/>
      <c r="R107" s="4"/>
      <c r="S107" s="4"/>
      <c r="T107" s="5"/>
      <c r="U107" s="5"/>
      <c r="V107" s="5"/>
      <c r="W107" s="5"/>
      <c r="X107" s="5"/>
      <c r="Y107" s="5"/>
      <c r="Z107" s="5"/>
    </row>
    <row r="108" spans="1:26" ht="15.75" customHeight="1">
      <c r="A108" s="5"/>
      <c r="B108" s="5"/>
      <c r="C108" s="5"/>
      <c r="D108" s="5"/>
      <c r="E108" s="5"/>
      <c r="F108" s="5"/>
      <c r="G108" s="477"/>
      <c r="H108" s="5"/>
      <c r="I108" s="5"/>
      <c r="J108" s="5"/>
      <c r="K108" s="5"/>
      <c r="L108" s="5"/>
      <c r="M108" s="4"/>
      <c r="N108" s="4"/>
      <c r="O108" s="4"/>
      <c r="P108" s="4"/>
      <c r="Q108" s="4"/>
      <c r="R108" s="4"/>
      <c r="S108" s="4"/>
      <c r="T108" s="5"/>
      <c r="U108" s="5"/>
      <c r="V108" s="5"/>
      <c r="W108" s="5"/>
      <c r="X108" s="5"/>
      <c r="Y108" s="5"/>
      <c r="Z108" s="5"/>
    </row>
    <row r="109" spans="1:26" ht="15.75" customHeight="1">
      <c r="A109" s="5"/>
      <c r="B109" s="5"/>
      <c r="C109" s="5"/>
      <c r="D109" s="5"/>
      <c r="E109" s="5"/>
      <c r="F109" s="5"/>
      <c r="G109" s="477"/>
      <c r="H109" s="5"/>
      <c r="I109" s="5"/>
      <c r="J109" s="5"/>
      <c r="K109" s="5"/>
      <c r="L109" s="5"/>
      <c r="M109" s="4"/>
      <c r="N109" s="4"/>
      <c r="O109" s="4"/>
      <c r="P109" s="4"/>
      <c r="Q109" s="4"/>
      <c r="R109" s="4"/>
      <c r="S109" s="4"/>
      <c r="T109" s="5"/>
      <c r="U109" s="5"/>
      <c r="V109" s="5"/>
      <c r="W109" s="5"/>
      <c r="X109" s="5"/>
      <c r="Y109" s="5"/>
      <c r="Z109" s="5"/>
    </row>
    <row r="110" spans="1:26" ht="15.75" customHeight="1">
      <c r="A110" s="5"/>
      <c r="B110" s="5"/>
      <c r="C110" s="5"/>
      <c r="D110" s="5"/>
      <c r="E110" s="5"/>
      <c r="F110" s="5"/>
      <c r="G110" s="477"/>
      <c r="H110" s="5"/>
      <c r="I110" s="5"/>
      <c r="J110" s="5"/>
      <c r="K110" s="5"/>
      <c r="L110" s="5"/>
      <c r="M110" s="4"/>
      <c r="N110" s="4"/>
      <c r="O110" s="4"/>
      <c r="P110" s="4"/>
      <c r="Q110" s="4"/>
      <c r="R110" s="4"/>
      <c r="S110" s="4"/>
      <c r="T110" s="5"/>
      <c r="U110" s="5"/>
      <c r="V110" s="5"/>
      <c r="W110" s="5"/>
      <c r="X110" s="5"/>
      <c r="Y110" s="5"/>
      <c r="Z110" s="5"/>
    </row>
    <row r="111" spans="1:26" ht="15.75" customHeight="1">
      <c r="A111" s="5"/>
      <c r="B111" s="5"/>
      <c r="C111" s="5"/>
      <c r="D111" s="5"/>
      <c r="E111" s="5"/>
      <c r="F111" s="5"/>
      <c r="G111" s="477"/>
      <c r="H111" s="5"/>
      <c r="I111" s="5"/>
      <c r="J111" s="5"/>
      <c r="K111" s="5"/>
      <c r="L111" s="5"/>
      <c r="M111" s="4"/>
      <c r="N111" s="4"/>
      <c r="O111" s="4"/>
      <c r="P111" s="4"/>
      <c r="Q111" s="4"/>
      <c r="R111" s="4"/>
      <c r="S111" s="4"/>
      <c r="T111" s="5"/>
      <c r="U111" s="5"/>
      <c r="V111" s="5"/>
      <c r="W111" s="5"/>
      <c r="X111" s="5"/>
      <c r="Y111" s="5"/>
      <c r="Z111" s="5"/>
    </row>
    <row r="112" spans="1:26" ht="15.75" customHeight="1">
      <c r="A112" s="5"/>
      <c r="B112" s="5"/>
      <c r="C112" s="5"/>
      <c r="D112" s="5"/>
      <c r="E112" s="5"/>
      <c r="F112" s="5"/>
      <c r="G112" s="477"/>
      <c r="H112" s="5"/>
      <c r="I112" s="5"/>
      <c r="J112" s="5"/>
      <c r="K112" s="5"/>
      <c r="L112" s="5"/>
      <c r="M112" s="4"/>
      <c r="N112" s="4"/>
      <c r="O112" s="4"/>
      <c r="P112" s="4"/>
      <c r="Q112" s="4"/>
      <c r="R112" s="4"/>
      <c r="S112" s="4"/>
      <c r="T112" s="5"/>
      <c r="U112" s="5"/>
      <c r="V112" s="5"/>
      <c r="W112" s="5"/>
      <c r="X112" s="5"/>
      <c r="Y112" s="5"/>
      <c r="Z112" s="5"/>
    </row>
    <row r="113" spans="1:26" ht="15.75" customHeight="1">
      <c r="A113" s="5"/>
      <c r="B113" s="5"/>
      <c r="C113" s="5"/>
      <c r="D113" s="5"/>
      <c r="E113" s="5"/>
      <c r="F113" s="5"/>
      <c r="G113" s="477"/>
      <c r="H113" s="5"/>
      <c r="I113" s="5"/>
      <c r="J113" s="5"/>
      <c r="K113" s="5"/>
      <c r="L113" s="5"/>
      <c r="M113" s="4"/>
      <c r="N113" s="4"/>
      <c r="O113" s="4"/>
      <c r="P113" s="4"/>
      <c r="Q113" s="4"/>
      <c r="R113" s="4"/>
      <c r="S113" s="4"/>
      <c r="T113" s="5"/>
      <c r="U113" s="5"/>
      <c r="V113" s="5"/>
      <c r="W113" s="5"/>
      <c r="X113" s="5"/>
      <c r="Y113" s="5"/>
      <c r="Z113" s="5"/>
    </row>
    <row r="114" spans="1:26" ht="15.75" customHeight="1">
      <c r="A114" s="5"/>
      <c r="B114" s="5"/>
      <c r="C114" s="5"/>
      <c r="D114" s="5"/>
      <c r="E114" s="5"/>
      <c r="F114" s="5"/>
      <c r="G114" s="477"/>
      <c r="H114" s="5"/>
      <c r="I114" s="5"/>
      <c r="J114" s="5"/>
      <c r="K114" s="5"/>
      <c r="L114" s="5"/>
      <c r="M114" s="4"/>
      <c r="N114" s="4"/>
      <c r="O114" s="4"/>
      <c r="P114" s="4"/>
      <c r="Q114" s="4"/>
      <c r="R114" s="4"/>
      <c r="S114" s="4"/>
      <c r="T114" s="5"/>
      <c r="U114" s="5"/>
      <c r="V114" s="5"/>
      <c r="W114" s="5"/>
      <c r="X114" s="5"/>
      <c r="Y114" s="5"/>
      <c r="Z114" s="5"/>
    </row>
    <row r="115" spans="1:26" ht="15.75" customHeight="1">
      <c r="A115" s="5"/>
      <c r="B115" s="5"/>
      <c r="C115" s="5"/>
      <c r="D115" s="5"/>
      <c r="E115" s="5"/>
      <c r="F115" s="5"/>
      <c r="G115" s="477"/>
      <c r="H115" s="5"/>
      <c r="I115" s="5"/>
      <c r="J115" s="5"/>
      <c r="K115" s="5"/>
      <c r="L115" s="5"/>
      <c r="M115" s="4"/>
      <c r="N115" s="4"/>
      <c r="O115" s="4"/>
      <c r="P115" s="4"/>
      <c r="Q115" s="4"/>
      <c r="R115" s="4"/>
      <c r="S115" s="4"/>
      <c r="T115" s="5"/>
      <c r="U115" s="5"/>
      <c r="V115" s="5"/>
      <c r="W115" s="5"/>
      <c r="X115" s="5"/>
      <c r="Y115" s="5"/>
      <c r="Z115" s="5"/>
    </row>
    <row r="116" spans="1:26" ht="15.75" customHeight="1">
      <c r="A116" s="5"/>
      <c r="B116" s="5"/>
      <c r="C116" s="5"/>
      <c r="D116" s="5"/>
      <c r="E116" s="5"/>
      <c r="F116" s="5"/>
      <c r="G116" s="477"/>
      <c r="H116" s="5"/>
      <c r="I116" s="5"/>
      <c r="J116" s="5"/>
      <c r="K116" s="5"/>
      <c r="L116" s="5"/>
      <c r="M116" s="4"/>
      <c r="N116" s="4"/>
      <c r="O116" s="4"/>
      <c r="P116" s="4"/>
      <c r="Q116" s="4"/>
      <c r="R116" s="4"/>
      <c r="S116" s="4"/>
      <c r="T116" s="5"/>
      <c r="U116" s="5"/>
      <c r="V116" s="5"/>
      <c r="W116" s="5"/>
      <c r="X116" s="5"/>
      <c r="Y116" s="5"/>
      <c r="Z116" s="5"/>
    </row>
    <row r="117" spans="1:26" ht="15.75" customHeight="1">
      <c r="A117" s="5"/>
      <c r="B117" s="5"/>
      <c r="C117" s="5"/>
      <c r="D117" s="5"/>
      <c r="E117" s="5"/>
      <c r="F117" s="5"/>
      <c r="G117" s="477"/>
      <c r="H117" s="5"/>
      <c r="I117" s="5"/>
      <c r="J117" s="5"/>
      <c r="K117" s="5"/>
      <c r="L117" s="5"/>
      <c r="M117" s="4"/>
      <c r="N117" s="4"/>
      <c r="O117" s="4"/>
      <c r="P117" s="4"/>
      <c r="Q117" s="4"/>
      <c r="R117" s="4"/>
      <c r="S117" s="4"/>
      <c r="T117" s="5"/>
      <c r="U117" s="5"/>
      <c r="V117" s="5"/>
      <c r="W117" s="5"/>
      <c r="X117" s="5"/>
      <c r="Y117" s="5"/>
      <c r="Z117" s="5"/>
    </row>
    <row r="118" spans="1:26" ht="15.75" customHeight="1">
      <c r="A118" s="5"/>
      <c r="B118" s="5"/>
      <c r="C118" s="5"/>
      <c r="D118" s="5"/>
      <c r="E118" s="5"/>
      <c r="F118" s="5"/>
      <c r="G118" s="477"/>
      <c r="H118" s="5"/>
      <c r="I118" s="5"/>
      <c r="J118" s="5"/>
      <c r="K118" s="5"/>
      <c r="L118" s="5"/>
      <c r="M118" s="4"/>
      <c r="N118" s="4"/>
      <c r="O118" s="4"/>
      <c r="P118" s="4"/>
      <c r="Q118" s="4"/>
      <c r="R118" s="4"/>
      <c r="S118" s="4"/>
      <c r="T118" s="5"/>
      <c r="U118" s="5"/>
      <c r="V118" s="5"/>
      <c r="W118" s="5"/>
      <c r="X118" s="5"/>
      <c r="Y118" s="5"/>
      <c r="Z118" s="5"/>
    </row>
    <row r="119" spans="1:26" ht="15.75" customHeight="1">
      <c r="A119" s="5"/>
      <c r="B119" s="5"/>
      <c r="C119" s="5"/>
      <c r="D119" s="5"/>
      <c r="E119" s="5"/>
      <c r="F119" s="5"/>
      <c r="G119" s="477"/>
      <c r="H119" s="5"/>
      <c r="I119" s="5"/>
      <c r="J119" s="5"/>
      <c r="K119" s="5"/>
      <c r="L119" s="5"/>
      <c r="M119" s="4"/>
      <c r="N119" s="4"/>
      <c r="O119" s="4"/>
      <c r="P119" s="4"/>
      <c r="Q119" s="4"/>
      <c r="R119" s="4"/>
      <c r="S119" s="4"/>
      <c r="T119" s="5"/>
      <c r="U119" s="5"/>
      <c r="V119" s="5"/>
      <c r="W119" s="5"/>
      <c r="X119" s="5"/>
      <c r="Y119" s="5"/>
      <c r="Z119" s="5"/>
    </row>
    <row r="120" spans="1:26" ht="15.75" customHeight="1">
      <c r="A120" s="5"/>
      <c r="B120" s="5"/>
      <c r="C120" s="5"/>
      <c r="D120" s="5"/>
      <c r="E120" s="5"/>
      <c r="F120" s="5"/>
      <c r="G120" s="477"/>
      <c r="H120" s="5"/>
      <c r="I120" s="5"/>
      <c r="J120" s="5"/>
      <c r="K120" s="5"/>
      <c r="L120" s="5"/>
      <c r="M120" s="4"/>
      <c r="N120" s="4"/>
      <c r="O120" s="4"/>
      <c r="P120" s="4"/>
      <c r="Q120" s="4"/>
      <c r="R120" s="4"/>
      <c r="S120" s="4"/>
      <c r="T120" s="5"/>
      <c r="U120" s="5"/>
      <c r="V120" s="5"/>
      <c r="W120" s="5"/>
      <c r="X120" s="5"/>
      <c r="Y120" s="5"/>
      <c r="Z120" s="5"/>
    </row>
    <row r="121" spans="1:26" ht="15.75" customHeight="1">
      <c r="A121" s="5"/>
      <c r="B121" s="5"/>
      <c r="C121" s="5"/>
      <c r="D121" s="5"/>
      <c r="E121" s="5"/>
      <c r="F121" s="5"/>
      <c r="G121" s="477"/>
      <c r="H121" s="5"/>
      <c r="I121" s="5"/>
      <c r="J121" s="5"/>
      <c r="K121" s="5"/>
      <c r="L121" s="5"/>
      <c r="M121" s="4"/>
      <c r="N121" s="4"/>
      <c r="O121" s="4"/>
      <c r="P121" s="4"/>
      <c r="Q121" s="4"/>
      <c r="R121" s="4"/>
      <c r="S121" s="4"/>
      <c r="T121" s="5"/>
      <c r="U121" s="5"/>
      <c r="V121" s="5"/>
      <c r="W121" s="5"/>
      <c r="X121" s="5"/>
      <c r="Y121" s="5"/>
      <c r="Z121" s="5"/>
    </row>
    <row r="122" spans="1:26" ht="15.75" customHeight="1">
      <c r="A122" s="5"/>
      <c r="B122" s="5"/>
      <c r="C122" s="5"/>
      <c r="D122" s="5"/>
      <c r="E122" s="5"/>
      <c r="F122" s="5"/>
      <c r="G122" s="477"/>
      <c r="H122" s="5"/>
      <c r="I122" s="5"/>
      <c r="J122" s="5"/>
      <c r="K122" s="5"/>
      <c r="L122" s="5"/>
      <c r="M122" s="4"/>
      <c r="N122" s="4"/>
      <c r="O122" s="4"/>
      <c r="P122" s="4"/>
      <c r="Q122" s="4"/>
      <c r="R122" s="4"/>
      <c r="S122" s="4"/>
      <c r="T122" s="5"/>
      <c r="U122" s="5"/>
      <c r="V122" s="5"/>
      <c r="W122" s="5"/>
      <c r="X122" s="5"/>
      <c r="Y122" s="5"/>
      <c r="Z122" s="5"/>
    </row>
    <row r="123" spans="1:26" ht="15.75" customHeight="1">
      <c r="A123" s="5"/>
      <c r="B123" s="5"/>
      <c r="C123" s="5"/>
      <c r="D123" s="5"/>
      <c r="E123" s="5"/>
      <c r="F123" s="5"/>
      <c r="G123" s="477"/>
      <c r="H123" s="5"/>
      <c r="I123" s="5"/>
      <c r="J123" s="5"/>
      <c r="K123" s="5"/>
      <c r="L123" s="5"/>
      <c r="M123" s="4"/>
      <c r="N123" s="4"/>
      <c r="O123" s="4"/>
      <c r="P123" s="4"/>
      <c r="Q123" s="4"/>
      <c r="R123" s="4"/>
      <c r="S123" s="4"/>
      <c r="T123" s="5"/>
      <c r="U123" s="5"/>
      <c r="V123" s="5"/>
      <c r="W123" s="5"/>
      <c r="X123" s="5"/>
      <c r="Y123" s="5"/>
      <c r="Z123" s="5"/>
    </row>
    <row r="124" spans="1:26" ht="15.75" customHeight="1">
      <c r="A124" s="5"/>
      <c r="B124" s="5"/>
      <c r="C124" s="5"/>
      <c r="D124" s="5"/>
      <c r="E124" s="5"/>
      <c r="F124" s="5"/>
      <c r="G124" s="477"/>
      <c r="H124" s="5"/>
      <c r="I124" s="5"/>
      <c r="J124" s="5"/>
      <c r="K124" s="5"/>
      <c r="L124" s="5"/>
      <c r="M124" s="4"/>
      <c r="N124" s="4"/>
      <c r="O124" s="4"/>
      <c r="P124" s="4"/>
      <c r="Q124" s="4"/>
      <c r="R124" s="4"/>
      <c r="S124" s="4"/>
      <c r="T124" s="5"/>
      <c r="U124" s="5"/>
      <c r="V124" s="5"/>
      <c r="W124" s="5"/>
      <c r="X124" s="5"/>
      <c r="Y124" s="5"/>
      <c r="Z124" s="5"/>
    </row>
    <row r="125" spans="1:26" ht="15.75" customHeight="1">
      <c r="A125" s="5"/>
      <c r="B125" s="5"/>
      <c r="C125" s="5"/>
      <c r="D125" s="5"/>
      <c r="E125" s="5"/>
      <c r="F125" s="5"/>
      <c r="G125" s="477"/>
      <c r="H125" s="5"/>
      <c r="I125" s="5"/>
      <c r="J125" s="5"/>
      <c r="K125" s="5"/>
      <c r="L125" s="5"/>
      <c r="M125" s="4"/>
      <c r="N125" s="4"/>
      <c r="O125" s="4"/>
      <c r="P125" s="4"/>
      <c r="Q125" s="4"/>
      <c r="R125" s="4"/>
      <c r="S125" s="4"/>
      <c r="T125" s="5"/>
      <c r="U125" s="5"/>
      <c r="V125" s="5"/>
      <c r="W125" s="5"/>
      <c r="X125" s="5"/>
      <c r="Y125" s="5"/>
      <c r="Z125" s="5"/>
    </row>
    <row r="126" spans="1:26" ht="15.75" customHeight="1">
      <c r="A126" s="5"/>
      <c r="B126" s="5"/>
      <c r="C126" s="5"/>
      <c r="D126" s="5"/>
      <c r="E126" s="5"/>
      <c r="F126" s="5"/>
      <c r="G126" s="477"/>
      <c r="H126" s="5"/>
      <c r="I126" s="5"/>
      <c r="J126" s="5"/>
      <c r="K126" s="5"/>
      <c r="L126" s="5"/>
      <c r="M126" s="4"/>
      <c r="N126" s="4"/>
      <c r="O126" s="4"/>
      <c r="P126" s="4"/>
      <c r="Q126" s="4"/>
      <c r="R126" s="4"/>
      <c r="S126" s="4"/>
      <c r="T126" s="5"/>
      <c r="U126" s="5"/>
      <c r="V126" s="5"/>
      <c r="W126" s="5"/>
      <c r="X126" s="5"/>
      <c r="Y126" s="5"/>
      <c r="Z126" s="5"/>
    </row>
    <row r="127" spans="1:26" ht="15.75" customHeight="1">
      <c r="A127" s="5"/>
      <c r="B127" s="5"/>
      <c r="C127" s="5"/>
      <c r="D127" s="5"/>
      <c r="E127" s="5"/>
      <c r="F127" s="5"/>
      <c r="G127" s="477"/>
      <c r="H127" s="5"/>
      <c r="I127" s="5"/>
      <c r="J127" s="5"/>
      <c r="K127" s="5"/>
      <c r="L127" s="5"/>
      <c r="M127" s="4"/>
      <c r="N127" s="4"/>
      <c r="O127" s="4"/>
      <c r="P127" s="4"/>
      <c r="Q127" s="4"/>
      <c r="R127" s="4"/>
      <c r="S127" s="4"/>
      <c r="T127" s="5"/>
      <c r="U127" s="5"/>
      <c r="V127" s="5"/>
      <c r="W127" s="5"/>
      <c r="X127" s="5"/>
      <c r="Y127" s="5"/>
      <c r="Z127" s="5"/>
    </row>
    <row r="128" spans="1:26" ht="15.75" customHeight="1">
      <c r="A128" s="5"/>
      <c r="B128" s="5"/>
      <c r="C128" s="5"/>
      <c r="D128" s="5"/>
      <c r="E128" s="5"/>
      <c r="F128" s="5"/>
      <c r="G128" s="477"/>
      <c r="H128" s="5"/>
      <c r="I128" s="5"/>
      <c r="J128" s="5"/>
      <c r="K128" s="5"/>
      <c r="L128" s="5"/>
      <c r="M128" s="4"/>
      <c r="N128" s="4"/>
      <c r="O128" s="4"/>
      <c r="P128" s="4"/>
      <c r="Q128" s="4"/>
      <c r="R128" s="4"/>
      <c r="S128" s="4"/>
      <c r="T128" s="5"/>
      <c r="U128" s="5"/>
      <c r="V128" s="5"/>
      <c r="W128" s="5"/>
      <c r="X128" s="5"/>
      <c r="Y128" s="5"/>
      <c r="Z128" s="5"/>
    </row>
    <row r="129" spans="1:26" ht="15.75" customHeight="1">
      <c r="A129" s="5"/>
      <c r="B129" s="5"/>
      <c r="C129" s="5"/>
      <c r="D129" s="5"/>
      <c r="E129" s="5"/>
      <c r="F129" s="5"/>
      <c r="G129" s="477"/>
      <c r="H129" s="5"/>
      <c r="I129" s="5"/>
      <c r="J129" s="5"/>
      <c r="K129" s="5"/>
      <c r="L129" s="5"/>
      <c r="M129" s="4"/>
      <c r="N129" s="4"/>
      <c r="O129" s="4"/>
      <c r="P129" s="4"/>
      <c r="Q129" s="4"/>
      <c r="R129" s="4"/>
      <c r="S129" s="4"/>
      <c r="T129" s="5"/>
      <c r="U129" s="5"/>
      <c r="V129" s="5"/>
      <c r="W129" s="5"/>
      <c r="X129" s="5"/>
      <c r="Y129" s="5"/>
      <c r="Z129" s="5"/>
    </row>
    <row r="130" spans="1:26" ht="15.75" customHeight="1">
      <c r="A130" s="5"/>
      <c r="B130" s="5"/>
      <c r="C130" s="5"/>
      <c r="D130" s="5"/>
      <c r="E130" s="5"/>
      <c r="F130" s="5"/>
      <c r="G130" s="477"/>
      <c r="H130" s="5"/>
      <c r="I130" s="5"/>
      <c r="J130" s="5"/>
      <c r="K130" s="5"/>
      <c r="L130" s="5"/>
      <c r="M130" s="4"/>
      <c r="N130" s="4"/>
      <c r="O130" s="4"/>
      <c r="P130" s="4"/>
      <c r="Q130" s="4"/>
      <c r="R130" s="4"/>
      <c r="S130" s="4"/>
      <c r="T130" s="5"/>
      <c r="U130" s="5"/>
      <c r="V130" s="5"/>
      <c r="W130" s="5"/>
      <c r="X130" s="5"/>
      <c r="Y130" s="5"/>
      <c r="Z130" s="5"/>
    </row>
    <row r="131" spans="1:26" ht="15.75" customHeight="1">
      <c r="A131" s="5"/>
      <c r="B131" s="5"/>
      <c r="C131" s="5"/>
      <c r="D131" s="5"/>
      <c r="E131" s="5"/>
      <c r="F131" s="5"/>
      <c r="G131" s="477"/>
      <c r="H131" s="5"/>
      <c r="I131" s="5"/>
      <c r="J131" s="5"/>
      <c r="K131" s="5"/>
      <c r="L131" s="5"/>
      <c r="M131" s="4"/>
      <c r="N131" s="4"/>
      <c r="O131" s="4"/>
      <c r="P131" s="4"/>
      <c r="Q131" s="4"/>
      <c r="R131" s="4"/>
      <c r="S131" s="4"/>
      <c r="T131" s="5"/>
      <c r="U131" s="5"/>
      <c r="V131" s="5"/>
      <c r="W131" s="5"/>
      <c r="X131" s="5"/>
      <c r="Y131" s="5"/>
      <c r="Z131" s="5"/>
    </row>
    <row r="132" spans="1:26" ht="15.75" customHeight="1">
      <c r="A132" s="5"/>
      <c r="B132" s="5"/>
      <c r="C132" s="5"/>
      <c r="D132" s="5"/>
      <c r="E132" s="5"/>
      <c r="F132" s="5"/>
      <c r="G132" s="477"/>
      <c r="H132" s="5"/>
      <c r="I132" s="5"/>
      <c r="J132" s="5"/>
      <c r="K132" s="5"/>
      <c r="L132" s="5"/>
      <c r="M132" s="4"/>
      <c r="N132" s="4"/>
      <c r="O132" s="4"/>
      <c r="P132" s="4"/>
      <c r="Q132" s="4"/>
      <c r="R132" s="4"/>
      <c r="S132" s="4"/>
      <c r="T132" s="5"/>
      <c r="U132" s="5"/>
      <c r="V132" s="5"/>
      <c r="W132" s="5"/>
      <c r="X132" s="5"/>
      <c r="Y132" s="5"/>
      <c r="Z132" s="5"/>
    </row>
    <row r="133" spans="1:26" ht="15.75" customHeight="1">
      <c r="A133" s="5"/>
      <c r="B133" s="5"/>
      <c r="C133" s="5"/>
      <c r="D133" s="5"/>
      <c r="E133" s="5"/>
      <c r="F133" s="5"/>
      <c r="G133" s="477"/>
      <c r="H133" s="5"/>
      <c r="I133" s="5"/>
      <c r="J133" s="5"/>
      <c r="K133" s="5"/>
      <c r="L133" s="5"/>
      <c r="M133" s="4"/>
      <c r="N133" s="4"/>
      <c r="O133" s="4"/>
      <c r="P133" s="4"/>
      <c r="Q133" s="4"/>
      <c r="R133" s="4"/>
      <c r="S133" s="4"/>
      <c r="T133" s="5"/>
      <c r="U133" s="5"/>
      <c r="V133" s="5"/>
      <c r="W133" s="5"/>
      <c r="X133" s="5"/>
      <c r="Y133" s="5"/>
      <c r="Z133" s="5"/>
    </row>
    <row r="134" spans="1:26" ht="15.75" customHeight="1">
      <c r="A134" s="5"/>
      <c r="B134" s="5"/>
      <c r="C134" s="5"/>
      <c r="D134" s="5"/>
      <c r="E134" s="5"/>
      <c r="F134" s="5"/>
      <c r="G134" s="477"/>
      <c r="H134" s="5"/>
      <c r="I134" s="5"/>
      <c r="J134" s="5"/>
      <c r="K134" s="5"/>
      <c r="L134" s="5"/>
      <c r="M134" s="4"/>
      <c r="N134" s="4"/>
      <c r="O134" s="4"/>
      <c r="P134" s="4"/>
      <c r="Q134" s="4"/>
      <c r="R134" s="4"/>
      <c r="S134" s="4"/>
      <c r="T134" s="5"/>
      <c r="U134" s="5"/>
      <c r="V134" s="5"/>
      <c r="W134" s="5"/>
      <c r="X134" s="5"/>
      <c r="Y134" s="5"/>
      <c r="Z134" s="5"/>
    </row>
    <row r="135" spans="1:26" ht="15.75" customHeight="1">
      <c r="A135" s="5"/>
      <c r="B135" s="5"/>
      <c r="C135" s="5"/>
      <c r="D135" s="5"/>
      <c r="E135" s="5"/>
      <c r="F135" s="5"/>
      <c r="G135" s="477"/>
      <c r="H135" s="5"/>
      <c r="I135" s="5"/>
      <c r="J135" s="5"/>
      <c r="K135" s="5"/>
      <c r="L135" s="5"/>
      <c r="M135" s="4"/>
      <c r="N135" s="4"/>
      <c r="O135" s="4"/>
      <c r="P135" s="4"/>
      <c r="Q135" s="4"/>
      <c r="R135" s="4"/>
      <c r="S135" s="4"/>
      <c r="T135" s="5"/>
      <c r="U135" s="5"/>
      <c r="V135" s="5"/>
      <c r="W135" s="5"/>
      <c r="X135" s="5"/>
      <c r="Y135" s="5"/>
      <c r="Z135" s="5"/>
    </row>
    <row r="136" spans="1:26" ht="15.75" customHeight="1">
      <c r="A136" s="5"/>
      <c r="B136" s="5"/>
      <c r="C136" s="5"/>
      <c r="D136" s="5"/>
      <c r="E136" s="5"/>
      <c r="F136" s="5"/>
      <c r="G136" s="477"/>
      <c r="H136" s="5"/>
      <c r="I136" s="5"/>
      <c r="J136" s="5"/>
      <c r="K136" s="5"/>
      <c r="L136" s="5"/>
      <c r="M136" s="4"/>
      <c r="N136" s="4"/>
      <c r="O136" s="4"/>
      <c r="P136" s="4"/>
      <c r="Q136" s="4"/>
      <c r="R136" s="4"/>
      <c r="S136" s="4"/>
      <c r="T136" s="5"/>
      <c r="U136" s="5"/>
      <c r="V136" s="5"/>
      <c r="W136" s="5"/>
      <c r="X136" s="5"/>
      <c r="Y136" s="5"/>
      <c r="Z136" s="5"/>
    </row>
    <row r="137" spans="1:26" ht="15.75" customHeight="1">
      <c r="A137" s="5"/>
      <c r="B137" s="5"/>
      <c r="C137" s="5"/>
      <c r="D137" s="5"/>
      <c r="E137" s="5"/>
      <c r="F137" s="5"/>
      <c r="G137" s="477"/>
      <c r="H137" s="5"/>
      <c r="I137" s="5"/>
      <c r="J137" s="5"/>
      <c r="K137" s="5"/>
      <c r="L137" s="5"/>
      <c r="M137" s="4"/>
      <c r="N137" s="4"/>
      <c r="O137" s="4"/>
      <c r="P137" s="4"/>
      <c r="Q137" s="4"/>
      <c r="R137" s="4"/>
      <c r="S137" s="4"/>
      <c r="T137" s="5"/>
      <c r="U137" s="5"/>
      <c r="V137" s="5"/>
      <c r="W137" s="5"/>
      <c r="X137" s="5"/>
      <c r="Y137" s="5"/>
      <c r="Z137" s="5"/>
    </row>
    <row r="138" spans="1:26" ht="15.75" customHeight="1">
      <c r="A138" s="5"/>
      <c r="B138" s="5"/>
      <c r="C138" s="5"/>
      <c r="D138" s="5"/>
      <c r="E138" s="5"/>
      <c r="F138" s="5"/>
      <c r="G138" s="477"/>
      <c r="H138" s="5"/>
      <c r="I138" s="5"/>
      <c r="J138" s="5"/>
      <c r="K138" s="5"/>
      <c r="L138" s="5"/>
      <c r="M138" s="4"/>
      <c r="N138" s="4"/>
      <c r="O138" s="4"/>
      <c r="P138" s="4"/>
      <c r="Q138" s="4"/>
      <c r="R138" s="4"/>
      <c r="S138" s="4"/>
      <c r="T138" s="5"/>
      <c r="U138" s="5"/>
      <c r="V138" s="5"/>
      <c r="W138" s="5"/>
      <c r="X138" s="5"/>
      <c r="Y138" s="5"/>
      <c r="Z138" s="5"/>
    </row>
    <row r="139" spans="1:26" ht="15.75" customHeight="1">
      <c r="A139" s="5"/>
      <c r="B139" s="5"/>
      <c r="C139" s="5"/>
      <c r="D139" s="5"/>
      <c r="E139" s="5"/>
      <c r="F139" s="5"/>
      <c r="G139" s="477"/>
      <c r="H139" s="5"/>
      <c r="I139" s="5"/>
      <c r="J139" s="5"/>
      <c r="K139" s="5"/>
      <c r="L139" s="5"/>
      <c r="M139" s="4"/>
      <c r="N139" s="4"/>
      <c r="O139" s="4"/>
      <c r="P139" s="4"/>
      <c r="Q139" s="4"/>
      <c r="R139" s="4"/>
      <c r="S139" s="4"/>
      <c r="T139" s="5"/>
      <c r="U139" s="5"/>
      <c r="V139" s="5"/>
      <c r="W139" s="5"/>
      <c r="X139" s="5"/>
      <c r="Y139" s="5"/>
      <c r="Z139" s="5"/>
    </row>
    <row r="140" spans="1:26" ht="15.75" customHeight="1">
      <c r="A140" s="5"/>
      <c r="B140" s="5"/>
      <c r="C140" s="5"/>
      <c r="D140" s="5"/>
      <c r="E140" s="5"/>
      <c r="F140" s="5"/>
      <c r="G140" s="477"/>
      <c r="H140" s="5"/>
      <c r="I140" s="5"/>
      <c r="J140" s="5"/>
      <c r="K140" s="5"/>
      <c r="L140" s="5"/>
      <c r="M140" s="4"/>
      <c r="N140" s="4"/>
      <c r="O140" s="4"/>
      <c r="P140" s="4"/>
      <c r="Q140" s="4"/>
      <c r="R140" s="4"/>
      <c r="S140" s="4"/>
      <c r="T140" s="5"/>
      <c r="U140" s="5"/>
      <c r="V140" s="5"/>
      <c r="W140" s="5"/>
      <c r="X140" s="5"/>
      <c r="Y140" s="5"/>
      <c r="Z140" s="5"/>
    </row>
    <row r="141" spans="1:26" ht="15.75" customHeight="1">
      <c r="A141" s="5"/>
      <c r="B141" s="5"/>
      <c r="C141" s="5"/>
      <c r="D141" s="5"/>
      <c r="E141" s="5"/>
      <c r="F141" s="5"/>
      <c r="G141" s="477"/>
      <c r="H141" s="5"/>
      <c r="I141" s="5"/>
      <c r="J141" s="5"/>
      <c r="K141" s="5"/>
      <c r="L141" s="5"/>
      <c r="M141" s="4"/>
      <c r="N141" s="4"/>
      <c r="O141" s="4"/>
      <c r="P141" s="4"/>
      <c r="Q141" s="4"/>
      <c r="R141" s="4"/>
      <c r="S141" s="4"/>
      <c r="T141" s="5"/>
      <c r="U141" s="5"/>
      <c r="V141" s="5"/>
      <c r="W141" s="5"/>
      <c r="X141" s="5"/>
      <c r="Y141" s="5"/>
      <c r="Z141" s="5"/>
    </row>
    <row r="142" spans="1:26" ht="15.75" customHeight="1">
      <c r="A142" s="5"/>
      <c r="B142" s="5"/>
      <c r="C142" s="5"/>
      <c r="D142" s="5"/>
      <c r="E142" s="5"/>
      <c r="F142" s="5"/>
      <c r="G142" s="477"/>
      <c r="H142" s="5"/>
      <c r="I142" s="5"/>
      <c r="J142" s="5"/>
      <c r="K142" s="5"/>
      <c r="L142" s="5"/>
      <c r="M142" s="4"/>
      <c r="N142" s="4"/>
      <c r="O142" s="4"/>
      <c r="P142" s="4"/>
      <c r="Q142" s="4"/>
      <c r="R142" s="4"/>
      <c r="S142" s="4"/>
      <c r="T142" s="5"/>
      <c r="U142" s="5"/>
      <c r="V142" s="5"/>
      <c r="W142" s="5"/>
      <c r="X142" s="5"/>
      <c r="Y142" s="5"/>
      <c r="Z142" s="5"/>
    </row>
    <row r="143" spans="1:26" ht="15.75" customHeight="1">
      <c r="A143" s="5"/>
      <c r="B143" s="5"/>
      <c r="C143" s="5"/>
      <c r="D143" s="5"/>
      <c r="E143" s="5"/>
      <c r="F143" s="5"/>
      <c r="G143" s="477"/>
      <c r="H143" s="5"/>
      <c r="I143" s="5"/>
      <c r="J143" s="5"/>
      <c r="K143" s="5"/>
      <c r="L143" s="5"/>
      <c r="M143" s="4"/>
      <c r="N143" s="4"/>
      <c r="O143" s="4"/>
      <c r="P143" s="4"/>
      <c r="Q143" s="4"/>
      <c r="R143" s="4"/>
      <c r="S143" s="4"/>
      <c r="T143" s="5"/>
      <c r="U143" s="5"/>
      <c r="V143" s="5"/>
      <c r="W143" s="5"/>
      <c r="X143" s="5"/>
      <c r="Y143" s="5"/>
      <c r="Z143" s="5"/>
    </row>
    <row r="144" spans="1:26" ht="15.75" customHeight="1">
      <c r="A144" s="5"/>
      <c r="B144" s="5"/>
      <c r="C144" s="5"/>
      <c r="D144" s="5"/>
      <c r="E144" s="5"/>
      <c r="F144" s="5"/>
      <c r="G144" s="477"/>
      <c r="H144" s="5"/>
      <c r="I144" s="5"/>
      <c r="J144" s="5"/>
      <c r="K144" s="5"/>
      <c r="L144" s="5"/>
      <c r="M144" s="4"/>
      <c r="N144" s="4"/>
      <c r="O144" s="4"/>
      <c r="P144" s="4"/>
      <c r="Q144" s="4"/>
      <c r="R144" s="4"/>
      <c r="S144" s="4"/>
      <c r="T144" s="5"/>
      <c r="U144" s="5"/>
      <c r="V144" s="5"/>
      <c r="W144" s="5"/>
      <c r="X144" s="5"/>
      <c r="Y144" s="5"/>
      <c r="Z144" s="5"/>
    </row>
    <row r="145" spans="1:26" ht="15.75" customHeight="1">
      <c r="A145" s="5"/>
      <c r="B145" s="5"/>
      <c r="C145" s="5"/>
      <c r="D145" s="5"/>
      <c r="E145" s="5"/>
      <c r="F145" s="5"/>
      <c r="G145" s="477"/>
      <c r="H145" s="5"/>
      <c r="I145" s="5"/>
      <c r="J145" s="5"/>
      <c r="K145" s="5"/>
      <c r="L145" s="5"/>
      <c r="M145" s="4"/>
      <c r="N145" s="4"/>
      <c r="O145" s="4"/>
      <c r="P145" s="4"/>
      <c r="Q145" s="4"/>
      <c r="R145" s="4"/>
      <c r="S145" s="4"/>
      <c r="T145" s="5"/>
      <c r="U145" s="5"/>
      <c r="V145" s="5"/>
      <c r="W145" s="5"/>
      <c r="X145" s="5"/>
      <c r="Y145" s="5"/>
      <c r="Z145" s="5"/>
    </row>
    <row r="146" spans="1:26" ht="15.75" customHeight="1">
      <c r="A146" s="5"/>
      <c r="B146" s="5"/>
      <c r="C146" s="5"/>
      <c r="D146" s="5"/>
      <c r="E146" s="5"/>
      <c r="F146" s="5"/>
      <c r="G146" s="477"/>
      <c r="H146" s="5"/>
      <c r="I146" s="5"/>
      <c r="J146" s="5"/>
      <c r="K146" s="5"/>
      <c r="L146" s="5"/>
      <c r="M146" s="4"/>
      <c r="N146" s="4"/>
      <c r="O146" s="4"/>
      <c r="P146" s="4"/>
      <c r="Q146" s="4"/>
      <c r="R146" s="4"/>
      <c r="S146" s="4"/>
      <c r="T146" s="5"/>
      <c r="U146" s="5"/>
      <c r="V146" s="5"/>
      <c r="W146" s="5"/>
      <c r="X146" s="5"/>
      <c r="Y146" s="5"/>
      <c r="Z146" s="5"/>
    </row>
    <row r="147" spans="1:26" ht="15.75" customHeight="1">
      <c r="A147" s="5"/>
      <c r="B147" s="5"/>
      <c r="C147" s="5"/>
      <c r="D147" s="5"/>
      <c r="E147" s="5"/>
      <c r="F147" s="5"/>
      <c r="G147" s="477"/>
      <c r="H147" s="5"/>
      <c r="I147" s="5"/>
      <c r="J147" s="5"/>
      <c r="K147" s="5"/>
      <c r="L147" s="5"/>
      <c r="M147" s="4"/>
      <c r="N147" s="4"/>
      <c r="O147" s="4"/>
      <c r="P147" s="4"/>
      <c r="Q147" s="4"/>
      <c r="R147" s="4"/>
      <c r="S147" s="4"/>
      <c r="T147" s="5"/>
      <c r="U147" s="5"/>
      <c r="V147" s="5"/>
      <c r="W147" s="5"/>
      <c r="X147" s="5"/>
      <c r="Y147" s="5"/>
      <c r="Z147" s="5"/>
    </row>
    <row r="148" spans="1:26" ht="15.75" customHeight="1">
      <c r="A148" s="5"/>
      <c r="B148" s="5"/>
      <c r="C148" s="5"/>
      <c r="D148" s="5"/>
      <c r="E148" s="5"/>
      <c r="F148" s="5"/>
      <c r="G148" s="477"/>
      <c r="H148" s="5"/>
      <c r="I148" s="5"/>
      <c r="J148" s="5"/>
      <c r="K148" s="5"/>
      <c r="L148" s="5"/>
      <c r="M148" s="4"/>
      <c r="N148" s="4"/>
      <c r="O148" s="4"/>
      <c r="P148" s="4"/>
      <c r="Q148" s="4"/>
      <c r="R148" s="4"/>
      <c r="S148" s="4"/>
      <c r="T148" s="5"/>
      <c r="U148" s="5"/>
      <c r="V148" s="5"/>
      <c r="W148" s="5"/>
      <c r="X148" s="5"/>
      <c r="Y148" s="5"/>
      <c r="Z148" s="5"/>
    </row>
    <row r="149" spans="1:26" ht="15.75" customHeight="1">
      <c r="A149" s="5"/>
      <c r="B149" s="5"/>
      <c r="C149" s="5"/>
      <c r="D149" s="5"/>
      <c r="E149" s="5"/>
      <c r="F149" s="5"/>
      <c r="G149" s="477"/>
      <c r="H149" s="5"/>
      <c r="I149" s="5"/>
      <c r="J149" s="5"/>
      <c r="K149" s="5"/>
      <c r="L149" s="5"/>
      <c r="M149" s="4"/>
      <c r="N149" s="4"/>
      <c r="O149" s="4"/>
      <c r="P149" s="4"/>
      <c r="Q149" s="4"/>
      <c r="R149" s="4"/>
      <c r="S149" s="4"/>
      <c r="T149" s="5"/>
      <c r="U149" s="5"/>
      <c r="V149" s="5"/>
      <c r="W149" s="5"/>
      <c r="X149" s="5"/>
      <c r="Y149" s="5"/>
      <c r="Z149" s="5"/>
    </row>
    <row r="150" spans="1:26" ht="15.75" customHeight="1">
      <c r="A150" s="5"/>
      <c r="B150" s="5"/>
      <c r="C150" s="5"/>
      <c r="D150" s="5"/>
      <c r="E150" s="5"/>
      <c r="F150" s="5"/>
      <c r="G150" s="477"/>
      <c r="H150" s="5"/>
      <c r="I150" s="5"/>
      <c r="J150" s="5"/>
      <c r="K150" s="5"/>
      <c r="L150" s="5"/>
      <c r="M150" s="4"/>
      <c r="N150" s="4"/>
      <c r="O150" s="4"/>
      <c r="P150" s="4"/>
      <c r="Q150" s="4"/>
      <c r="R150" s="4"/>
      <c r="S150" s="4"/>
      <c r="T150" s="5"/>
      <c r="U150" s="5"/>
      <c r="V150" s="5"/>
      <c r="W150" s="5"/>
      <c r="X150" s="5"/>
      <c r="Y150" s="5"/>
      <c r="Z150" s="5"/>
    </row>
    <row r="151" spans="1:26" ht="15.75" customHeight="1">
      <c r="A151" s="5"/>
      <c r="B151" s="5"/>
      <c r="C151" s="5"/>
      <c r="D151" s="5"/>
      <c r="E151" s="5"/>
      <c r="F151" s="5"/>
      <c r="G151" s="477"/>
      <c r="H151" s="5"/>
      <c r="I151" s="5"/>
      <c r="J151" s="5"/>
      <c r="K151" s="5"/>
      <c r="L151" s="5"/>
      <c r="M151" s="4"/>
      <c r="N151" s="4"/>
      <c r="O151" s="4"/>
      <c r="P151" s="4"/>
      <c r="Q151" s="4"/>
      <c r="R151" s="4"/>
      <c r="S151" s="4"/>
      <c r="T151" s="5"/>
      <c r="U151" s="5"/>
      <c r="V151" s="5"/>
      <c r="W151" s="5"/>
      <c r="X151" s="5"/>
      <c r="Y151" s="5"/>
      <c r="Z151" s="5"/>
    </row>
    <row r="152" spans="1:26" ht="15.75" customHeight="1">
      <c r="A152" s="5"/>
      <c r="B152" s="5"/>
      <c r="C152" s="5"/>
      <c r="D152" s="5"/>
      <c r="E152" s="5"/>
      <c r="F152" s="5"/>
      <c r="G152" s="477"/>
      <c r="H152" s="5"/>
      <c r="I152" s="5"/>
      <c r="J152" s="5"/>
      <c r="K152" s="5"/>
      <c r="L152" s="5"/>
      <c r="M152" s="4"/>
      <c r="N152" s="4"/>
      <c r="O152" s="4"/>
      <c r="P152" s="4"/>
      <c r="Q152" s="4"/>
      <c r="R152" s="4"/>
      <c r="S152" s="4"/>
      <c r="T152" s="5"/>
      <c r="U152" s="5"/>
      <c r="V152" s="5"/>
      <c r="W152" s="5"/>
      <c r="X152" s="5"/>
      <c r="Y152" s="5"/>
      <c r="Z152" s="5"/>
    </row>
    <row r="153" spans="1:26" ht="15.75" customHeight="1">
      <c r="A153" s="5"/>
      <c r="B153" s="5"/>
      <c r="C153" s="5"/>
      <c r="D153" s="5"/>
      <c r="E153" s="5"/>
      <c r="F153" s="5"/>
      <c r="G153" s="477"/>
      <c r="H153" s="5"/>
      <c r="I153" s="5"/>
      <c r="J153" s="5"/>
      <c r="K153" s="5"/>
      <c r="L153" s="5"/>
      <c r="M153" s="4"/>
      <c r="N153" s="4"/>
      <c r="O153" s="4"/>
      <c r="P153" s="4"/>
      <c r="Q153" s="4"/>
      <c r="R153" s="4"/>
      <c r="S153" s="4"/>
      <c r="T153" s="5"/>
      <c r="U153" s="5"/>
      <c r="V153" s="5"/>
      <c r="W153" s="5"/>
      <c r="X153" s="5"/>
      <c r="Y153" s="5"/>
      <c r="Z153" s="5"/>
    </row>
    <row r="154" spans="1:26" ht="15.75" customHeight="1">
      <c r="A154" s="5"/>
      <c r="B154" s="5"/>
      <c r="C154" s="5"/>
      <c r="D154" s="5"/>
      <c r="E154" s="5"/>
      <c r="F154" s="5"/>
      <c r="G154" s="477"/>
      <c r="H154" s="5"/>
      <c r="I154" s="5"/>
      <c r="J154" s="5"/>
      <c r="K154" s="5"/>
      <c r="L154" s="5"/>
      <c r="M154" s="4"/>
      <c r="N154" s="4"/>
      <c r="O154" s="4"/>
      <c r="P154" s="4"/>
      <c r="Q154" s="4"/>
      <c r="R154" s="4"/>
      <c r="S154" s="4"/>
      <c r="T154" s="5"/>
      <c r="U154" s="5"/>
      <c r="V154" s="5"/>
      <c r="W154" s="5"/>
      <c r="X154" s="5"/>
      <c r="Y154" s="5"/>
      <c r="Z154" s="5"/>
    </row>
    <row r="155" spans="1:26" ht="15.75" customHeight="1">
      <c r="A155" s="5"/>
      <c r="B155" s="5"/>
      <c r="C155" s="5"/>
      <c r="D155" s="5"/>
      <c r="E155" s="5"/>
      <c r="F155" s="5"/>
      <c r="G155" s="477"/>
      <c r="H155" s="5"/>
      <c r="I155" s="5"/>
      <c r="J155" s="5"/>
      <c r="K155" s="5"/>
      <c r="L155" s="5"/>
      <c r="M155" s="4"/>
      <c r="N155" s="4"/>
      <c r="O155" s="4"/>
      <c r="P155" s="4"/>
      <c r="Q155" s="4"/>
      <c r="R155" s="4"/>
      <c r="S155" s="4"/>
      <c r="T155" s="5"/>
      <c r="U155" s="5"/>
      <c r="V155" s="5"/>
      <c r="W155" s="5"/>
      <c r="X155" s="5"/>
      <c r="Y155" s="5"/>
      <c r="Z155" s="5"/>
    </row>
    <row r="156" spans="1:26" ht="15.75" customHeight="1">
      <c r="A156" s="5"/>
      <c r="B156" s="5"/>
      <c r="C156" s="5"/>
      <c r="D156" s="5"/>
      <c r="E156" s="5"/>
      <c r="F156" s="5"/>
      <c r="G156" s="477"/>
      <c r="H156" s="5"/>
      <c r="I156" s="5"/>
      <c r="J156" s="5"/>
      <c r="K156" s="5"/>
      <c r="L156" s="5"/>
      <c r="M156" s="4"/>
      <c r="N156" s="4"/>
      <c r="O156" s="4"/>
      <c r="P156" s="4"/>
      <c r="Q156" s="4"/>
      <c r="R156" s="4"/>
      <c r="S156" s="4"/>
      <c r="T156" s="5"/>
      <c r="U156" s="5"/>
      <c r="V156" s="5"/>
      <c r="W156" s="5"/>
      <c r="X156" s="5"/>
      <c r="Y156" s="5"/>
      <c r="Z156" s="5"/>
    </row>
    <row r="157" spans="1:26" ht="15.75" customHeight="1">
      <c r="A157" s="5"/>
      <c r="B157" s="5"/>
      <c r="C157" s="5"/>
      <c r="D157" s="5"/>
      <c r="E157" s="5"/>
      <c r="F157" s="5"/>
      <c r="G157" s="477"/>
      <c r="H157" s="5"/>
      <c r="I157" s="5"/>
      <c r="J157" s="5"/>
      <c r="K157" s="5"/>
      <c r="L157" s="5"/>
      <c r="M157" s="4"/>
      <c r="N157" s="4"/>
      <c r="O157" s="4"/>
      <c r="P157" s="4"/>
      <c r="Q157" s="4"/>
      <c r="R157" s="4"/>
      <c r="S157" s="4"/>
      <c r="T157" s="5"/>
      <c r="U157" s="5"/>
      <c r="V157" s="5"/>
      <c r="W157" s="5"/>
      <c r="X157" s="5"/>
      <c r="Y157" s="5"/>
      <c r="Z157" s="5"/>
    </row>
    <row r="158" spans="1:26" ht="15.75" customHeight="1">
      <c r="A158" s="5"/>
      <c r="B158" s="5"/>
      <c r="C158" s="5"/>
      <c r="D158" s="5"/>
      <c r="E158" s="5"/>
      <c r="F158" s="5"/>
      <c r="G158" s="477"/>
      <c r="H158" s="5"/>
      <c r="I158" s="5"/>
      <c r="J158" s="5"/>
      <c r="K158" s="5"/>
      <c r="L158" s="5"/>
      <c r="M158" s="4"/>
      <c r="N158" s="4"/>
      <c r="O158" s="4"/>
      <c r="P158" s="4"/>
      <c r="Q158" s="4"/>
      <c r="R158" s="4"/>
      <c r="S158" s="4"/>
      <c r="T158" s="5"/>
      <c r="U158" s="5"/>
      <c r="V158" s="5"/>
      <c r="W158" s="5"/>
      <c r="X158" s="5"/>
      <c r="Y158" s="5"/>
      <c r="Z158" s="5"/>
    </row>
    <row r="159" spans="1:26" ht="15.75" customHeight="1">
      <c r="A159" s="5"/>
      <c r="B159" s="5"/>
      <c r="C159" s="5"/>
      <c r="D159" s="5"/>
      <c r="E159" s="5"/>
      <c r="F159" s="5"/>
      <c r="G159" s="477"/>
      <c r="H159" s="5"/>
      <c r="I159" s="5"/>
      <c r="J159" s="5"/>
      <c r="K159" s="5"/>
      <c r="L159" s="5"/>
      <c r="M159" s="4"/>
      <c r="N159" s="4"/>
      <c r="O159" s="4"/>
      <c r="P159" s="4"/>
      <c r="Q159" s="4"/>
      <c r="R159" s="4"/>
      <c r="S159" s="4"/>
      <c r="T159" s="5"/>
      <c r="U159" s="5"/>
      <c r="V159" s="5"/>
      <c r="W159" s="5"/>
      <c r="X159" s="5"/>
      <c r="Y159" s="5"/>
      <c r="Z159" s="5"/>
    </row>
    <row r="160" spans="1:26" ht="15.75" customHeight="1">
      <c r="A160" s="5"/>
      <c r="B160" s="5"/>
      <c r="C160" s="5"/>
      <c r="D160" s="5"/>
      <c r="E160" s="5"/>
      <c r="F160" s="5"/>
      <c r="G160" s="477"/>
      <c r="H160" s="5"/>
      <c r="I160" s="5"/>
      <c r="J160" s="5"/>
      <c r="K160" s="5"/>
      <c r="L160" s="5"/>
      <c r="M160" s="4"/>
      <c r="N160" s="4"/>
      <c r="O160" s="4"/>
      <c r="P160" s="4"/>
      <c r="Q160" s="4"/>
      <c r="R160" s="4"/>
      <c r="S160" s="4"/>
      <c r="T160" s="5"/>
      <c r="U160" s="5"/>
      <c r="V160" s="5"/>
      <c r="W160" s="5"/>
      <c r="X160" s="5"/>
      <c r="Y160" s="5"/>
      <c r="Z160" s="5"/>
    </row>
    <row r="161" spans="1:26" ht="15.75" customHeight="1">
      <c r="A161" s="5"/>
      <c r="B161" s="5"/>
      <c r="C161" s="5"/>
      <c r="D161" s="5"/>
      <c r="E161" s="5"/>
      <c r="F161" s="5"/>
      <c r="G161" s="477"/>
      <c r="H161" s="5"/>
      <c r="I161" s="5"/>
      <c r="J161" s="5"/>
      <c r="K161" s="5"/>
      <c r="L161" s="5"/>
      <c r="M161" s="4"/>
      <c r="N161" s="4"/>
      <c r="O161" s="4"/>
      <c r="P161" s="4"/>
      <c r="Q161" s="4"/>
      <c r="R161" s="4"/>
      <c r="S161" s="4"/>
      <c r="T161" s="5"/>
      <c r="U161" s="5"/>
      <c r="V161" s="5"/>
      <c r="W161" s="5"/>
      <c r="X161" s="5"/>
      <c r="Y161" s="5"/>
      <c r="Z161" s="5"/>
    </row>
    <row r="162" spans="1:26" ht="15.75" customHeight="1">
      <c r="A162" s="5"/>
      <c r="B162" s="5"/>
      <c r="C162" s="5"/>
      <c r="D162" s="5"/>
      <c r="E162" s="5"/>
      <c r="F162" s="5"/>
      <c r="G162" s="477"/>
      <c r="H162" s="5"/>
      <c r="I162" s="5"/>
      <c r="J162" s="5"/>
      <c r="K162" s="5"/>
      <c r="L162" s="5"/>
      <c r="M162" s="4"/>
      <c r="N162" s="4"/>
      <c r="O162" s="4"/>
      <c r="P162" s="4"/>
      <c r="Q162" s="4"/>
      <c r="R162" s="4"/>
      <c r="S162" s="4"/>
      <c r="T162" s="5"/>
      <c r="U162" s="5"/>
      <c r="V162" s="5"/>
      <c r="W162" s="5"/>
      <c r="X162" s="5"/>
      <c r="Y162" s="5"/>
      <c r="Z162" s="5"/>
    </row>
    <row r="163" spans="1:26" ht="15.75" customHeight="1">
      <c r="A163" s="5"/>
      <c r="B163" s="5"/>
      <c r="C163" s="5"/>
      <c r="D163" s="5"/>
      <c r="E163" s="5"/>
      <c r="F163" s="5"/>
      <c r="G163" s="477"/>
      <c r="H163" s="5"/>
      <c r="I163" s="5"/>
      <c r="J163" s="5"/>
      <c r="K163" s="5"/>
      <c r="L163" s="5"/>
      <c r="M163" s="4"/>
      <c r="N163" s="4"/>
      <c r="O163" s="4"/>
      <c r="P163" s="4"/>
      <c r="Q163" s="4"/>
      <c r="R163" s="4"/>
      <c r="S163" s="4"/>
      <c r="T163" s="5"/>
      <c r="U163" s="5"/>
      <c r="V163" s="5"/>
      <c r="W163" s="5"/>
      <c r="X163" s="5"/>
      <c r="Y163" s="5"/>
      <c r="Z163" s="5"/>
    </row>
    <row r="164" spans="1:26" ht="15.75" customHeight="1">
      <c r="A164" s="5"/>
      <c r="B164" s="5"/>
      <c r="C164" s="5"/>
      <c r="D164" s="5"/>
      <c r="E164" s="5"/>
      <c r="F164" s="5"/>
      <c r="G164" s="477"/>
      <c r="H164" s="5"/>
      <c r="I164" s="5"/>
      <c r="J164" s="5"/>
      <c r="K164" s="5"/>
      <c r="L164" s="5"/>
      <c r="M164" s="4"/>
      <c r="N164" s="4"/>
      <c r="O164" s="4"/>
      <c r="P164" s="4"/>
      <c r="Q164" s="4"/>
      <c r="R164" s="4"/>
      <c r="S164" s="4"/>
      <c r="T164" s="5"/>
      <c r="U164" s="5"/>
      <c r="V164" s="5"/>
      <c r="W164" s="5"/>
      <c r="X164" s="5"/>
      <c r="Y164" s="5"/>
      <c r="Z164" s="5"/>
    </row>
    <row r="165" spans="1:26" ht="15.75" customHeight="1">
      <c r="A165" s="5"/>
      <c r="B165" s="5"/>
      <c r="C165" s="5"/>
      <c r="D165" s="5"/>
      <c r="E165" s="5"/>
      <c r="F165" s="5"/>
      <c r="G165" s="477"/>
      <c r="H165" s="5"/>
      <c r="I165" s="5"/>
      <c r="J165" s="5"/>
      <c r="K165" s="5"/>
      <c r="L165" s="5"/>
      <c r="M165" s="4"/>
      <c r="N165" s="4"/>
      <c r="O165" s="4"/>
      <c r="P165" s="4"/>
      <c r="Q165" s="4"/>
      <c r="R165" s="4"/>
      <c r="S165" s="4"/>
      <c r="T165" s="5"/>
      <c r="U165" s="5"/>
      <c r="V165" s="5"/>
      <c r="W165" s="5"/>
      <c r="X165" s="5"/>
      <c r="Y165" s="5"/>
      <c r="Z165" s="5"/>
    </row>
    <row r="166" spans="1:26" ht="15.75" customHeight="1">
      <c r="A166" s="5"/>
      <c r="B166" s="5"/>
      <c r="C166" s="5"/>
      <c r="D166" s="5"/>
      <c r="E166" s="5"/>
      <c r="F166" s="5"/>
      <c r="G166" s="477"/>
      <c r="H166" s="5"/>
      <c r="I166" s="5"/>
      <c r="J166" s="5"/>
      <c r="K166" s="5"/>
      <c r="L166" s="5"/>
      <c r="M166" s="4"/>
      <c r="N166" s="4"/>
      <c r="O166" s="4"/>
      <c r="P166" s="4"/>
      <c r="Q166" s="4"/>
      <c r="R166" s="4"/>
      <c r="S166" s="4"/>
      <c r="T166" s="5"/>
      <c r="U166" s="5"/>
      <c r="V166" s="5"/>
      <c r="W166" s="5"/>
      <c r="X166" s="5"/>
      <c r="Y166" s="5"/>
      <c r="Z166" s="5"/>
    </row>
    <row r="167" spans="1:26" ht="15.75" customHeight="1">
      <c r="A167" s="5"/>
      <c r="B167" s="5"/>
      <c r="C167" s="5"/>
      <c r="D167" s="5"/>
      <c r="E167" s="5"/>
      <c r="F167" s="5"/>
      <c r="G167" s="477"/>
      <c r="H167" s="5"/>
      <c r="I167" s="5"/>
      <c r="J167" s="5"/>
      <c r="K167" s="5"/>
      <c r="L167" s="5"/>
      <c r="M167" s="4"/>
      <c r="N167" s="4"/>
      <c r="O167" s="4"/>
      <c r="P167" s="4"/>
      <c r="Q167" s="4"/>
      <c r="R167" s="4"/>
      <c r="S167" s="4"/>
      <c r="T167" s="5"/>
      <c r="U167" s="5"/>
      <c r="V167" s="5"/>
      <c r="W167" s="5"/>
      <c r="X167" s="5"/>
      <c r="Y167" s="5"/>
      <c r="Z167" s="5"/>
    </row>
    <row r="168" spans="1:26" ht="15.75" customHeight="1">
      <c r="A168" s="5"/>
      <c r="B168" s="5"/>
      <c r="C168" s="5"/>
      <c r="D168" s="5"/>
      <c r="E168" s="5"/>
      <c r="F168" s="5"/>
      <c r="G168" s="477"/>
      <c r="H168" s="5"/>
      <c r="I168" s="5"/>
      <c r="J168" s="5"/>
      <c r="K168" s="5"/>
      <c r="L168" s="5"/>
      <c r="M168" s="4"/>
      <c r="N168" s="4"/>
      <c r="O168" s="4"/>
      <c r="P168" s="4"/>
      <c r="Q168" s="4"/>
      <c r="R168" s="4"/>
      <c r="S168" s="4"/>
      <c r="T168" s="5"/>
      <c r="U168" s="5"/>
      <c r="V168" s="5"/>
      <c r="W168" s="5"/>
      <c r="X168" s="5"/>
      <c r="Y168" s="5"/>
      <c r="Z168" s="5"/>
    </row>
    <row r="169" spans="1:26" ht="15.75" customHeight="1">
      <c r="A169" s="5"/>
      <c r="B169" s="5"/>
      <c r="C169" s="5"/>
      <c r="D169" s="5"/>
      <c r="E169" s="5"/>
      <c r="F169" s="5"/>
      <c r="G169" s="477"/>
      <c r="H169" s="5"/>
      <c r="I169" s="5"/>
      <c r="J169" s="5"/>
      <c r="K169" s="5"/>
      <c r="L169" s="5"/>
      <c r="M169" s="4"/>
      <c r="N169" s="4"/>
      <c r="O169" s="4"/>
      <c r="P169" s="4"/>
      <c r="Q169" s="4"/>
      <c r="R169" s="4"/>
      <c r="S169" s="4"/>
      <c r="T169" s="5"/>
      <c r="U169" s="5"/>
      <c r="V169" s="5"/>
      <c r="W169" s="5"/>
      <c r="X169" s="5"/>
      <c r="Y169" s="5"/>
      <c r="Z169" s="5"/>
    </row>
    <row r="170" spans="1:26" ht="15.75" customHeight="1">
      <c r="A170" s="5"/>
      <c r="B170" s="5"/>
      <c r="C170" s="5"/>
      <c r="D170" s="5"/>
      <c r="E170" s="5"/>
      <c r="F170" s="5"/>
      <c r="G170" s="477"/>
      <c r="H170" s="5"/>
      <c r="I170" s="5"/>
      <c r="J170" s="5"/>
      <c r="K170" s="5"/>
      <c r="L170" s="5"/>
      <c r="M170" s="4"/>
      <c r="N170" s="4"/>
      <c r="O170" s="4"/>
      <c r="P170" s="4"/>
      <c r="Q170" s="4"/>
      <c r="R170" s="4"/>
      <c r="S170" s="4"/>
      <c r="T170" s="5"/>
      <c r="U170" s="5"/>
      <c r="V170" s="5"/>
      <c r="W170" s="5"/>
      <c r="X170" s="5"/>
      <c r="Y170" s="5"/>
      <c r="Z170" s="5"/>
    </row>
    <row r="171" spans="1:26" ht="15.75" customHeight="1">
      <c r="A171" s="5"/>
      <c r="B171" s="5"/>
      <c r="C171" s="5"/>
      <c r="D171" s="5"/>
      <c r="E171" s="5"/>
      <c r="F171" s="5"/>
      <c r="G171" s="477"/>
      <c r="H171" s="5"/>
      <c r="I171" s="5"/>
      <c r="J171" s="5"/>
      <c r="K171" s="5"/>
      <c r="L171" s="5"/>
      <c r="M171" s="4"/>
      <c r="N171" s="4"/>
      <c r="O171" s="4"/>
      <c r="P171" s="4"/>
      <c r="Q171" s="4"/>
      <c r="R171" s="4"/>
      <c r="S171" s="4"/>
      <c r="T171" s="5"/>
      <c r="U171" s="5"/>
      <c r="V171" s="5"/>
      <c r="W171" s="5"/>
      <c r="X171" s="5"/>
      <c r="Y171" s="5"/>
      <c r="Z171" s="5"/>
    </row>
    <row r="172" spans="1:26" ht="15.75" customHeight="1">
      <c r="A172" s="5"/>
      <c r="B172" s="5"/>
      <c r="C172" s="5"/>
      <c r="D172" s="5"/>
      <c r="E172" s="5"/>
      <c r="F172" s="5"/>
      <c r="G172" s="477"/>
      <c r="H172" s="5"/>
      <c r="I172" s="5"/>
      <c r="J172" s="5"/>
      <c r="K172" s="5"/>
      <c r="L172" s="5"/>
      <c r="M172" s="4"/>
      <c r="N172" s="4"/>
      <c r="O172" s="4"/>
      <c r="P172" s="4"/>
      <c r="Q172" s="4"/>
      <c r="R172" s="4"/>
      <c r="S172" s="4"/>
      <c r="T172" s="5"/>
      <c r="U172" s="5"/>
      <c r="V172" s="5"/>
      <c r="W172" s="5"/>
      <c r="X172" s="5"/>
      <c r="Y172" s="5"/>
      <c r="Z172" s="5"/>
    </row>
    <row r="173" spans="1:26" ht="15.75" customHeight="1">
      <c r="A173" s="5"/>
      <c r="B173" s="5"/>
      <c r="C173" s="5"/>
      <c r="D173" s="5"/>
      <c r="E173" s="5"/>
      <c r="F173" s="5"/>
      <c r="G173" s="477"/>
      <c r="H173" s="5"/>
      <c r="I173" s="5"/>
      <c r="J173" s="5"/>
      <c r="K173" s="5"/>
      <c r="L173" s="5"/>
      <c r="M173" s="4"/>
      <c r="N173" s="4"/>
      <c r="O173" s="4"/>
      <c r="P173" s="4"/>
      <c r="Q173" s="4"/>
      <c r="R173" s="4"/>
      <c r="S173" s="4"/>
      <c r="T173" s="5"/>
      <c r="U173" s="5"/>
      <c r="V173" s="5"/>
      <c r="W173" s="5"/>
      <c r="X173" s="5"/>
      <c r="Y173" s="5"/>
      <c r="Z173" s="5"/>
    </row>
    <row r="174" spans="1:26" ht="15.75" customHeight="1">
      <c r="A174" s="5"/>
      <c r="B174" s="5"/>
      <c r="C174" s="5"/>
      <c r="D174" s="5"/>
      <c r="E174" s="5"/>
      <c r="F174" s="5"/>
      <c r="G174" s="477"/>
      <c r="H174" s="5"/>
      <c r="I174" s="5"/>
      <c r="J174" s="5"/>
      <c r="K174" s="5"/>
      <c r="L174" s="5"/>
      <c r="M174" s="4"/>
      <c r="N174" s="4"/>
      <c r="O174" s="4"/>
      <c r="P174" s="4"/>
      <c r="Q174" s="4"/>
      <c r="R174" s="4"/>
      <c r="S174" s="4"/>
      <c r="T174" s="5"/>
      <c r="U174" s="5"/>
      <c r="V174" s="5"/>
      <c r="W174" s="5"/>
      <c r="X174" s="5"/>
      <c r="Y174" s="5"/>
      <c r="Z174" s="5"/>
    </row>
    <row r="175" spans="1:26" ht="15.75" customHeight="1">
      <c r="A175" s="5"/>
      <c r="B175" s="5"/>
      <c r="C175" s="5"/>
      <c r="D175" s="5"/>
      <c r="E175" s="5"/>
      <c r="F175" s="5"/>
      <c r="G175" s="477"/>
      <c r="H175" s="5"/>
      <c r="I175" s="5"/>
      <c r="J175" s="5"/>
      <c r="K175" s="5"/>
      <c r="L175" s="5"/>
      <c r="M175" s="4"/>
      <c r="N175" s="4"/>
      <c r="O175" s="4"/>
      <c r="P175" s="4"/>
      <c r="Q175" s="4"/>
      <c r="R175" s="4"/>
      <c r="S175" s="4"/>
      <c r="T175" s="5"/>
      <c r="U175" s="5"/>
      <c r="V175" s="5"/>
      <c r="W175" s="5"/>
      <c r="X175" s="5"/>
      <c r="Y175" s="5"/>
      <c r="Z175" s="5"/>
    </row>
    <row r="176" spans="1:26" ht="15.75" customHeight="1">
      <c r="A176" s="5"/>
      <c r="B176" s="5"/>
      <c r="C176" s="5"/>
      <c r="D176" s="5"/>
      <c r="E176" s="5"/>
      <c r="F176" s="5"/>
      <c r="G176" s="477"/>
      <c r="H176" s="5"/>
      <c r="I176" s="5"/>
      <c r="J176" s="5"/>
      <c r="K176" s="5"/>
      <c r="L176" s="5"/>
      <c r="M176" s="4"/>
      <c r="N176" s="4"/>
      <c r="O176" s="4"/>
      <c r="P176" s="4"/>
      <c r="Q176" s="4"/>
      <c r="R176" s="4"/>
      <c r="S176" s="4"/>
      <c r="T176" s="5"/>
      <c r="U176" s="5"/>
      <c r="V176" s="5"/>
      <c r="W176" s="5"/>
      <c r="X176" s="5"/>
      <c r="Y176" s="5"/>
      <c r="Z176" s="5"/>
    </row>
    <row r="177" spans="1:26" ht="15.75" customHeight="1">
      <c r="A177" s="5"/>
      <c r="B177" s="5"/>
      <c r="C177" s="5"/>
      <c r="D177" s="5"/>
      <c r="E177" s="5"/>
      <c r="F177" s="5"/>
      <c r="G177" s="477"/>
      <c r="H177" s="5"/>
      <c r="I177" s="5"/>
      <c r="J177" s="5"/>
      <c r="K177" s="5"/>
      <c r="L177" s="5"/>
      <c r="M177" s="4"/>
      <c r="N177" s="4"/>
      <c r="O177" s="4"/>
      <c r="P177" s="4"/>
      <c r="Q177" s="4"/>
      <c r="R177" s="4"/>
      <c r="S177" s="4"/>
      <c r="T177" s="5"/>
      <c r="U177" s="5"/>
      <c r="V177" s="5"/>
      <c r="W177" s="5"/>
      <c r="X177" s="5"/>
      <c r="Y177" s="5"/>
      <c r="Z177" s="5"/>
    </row>
    <row r="178" spans="1:26" ht="15.75" customHeight="1">
      <c r="A178" s="5"/>
      <c r="B178" s="5"/>
      <c r="C178" s="5"/>
      <c r="D178" s="5"/>
      <c r="E178" s="5"/>
      <c r="F178" s="5"/>
      <c r="G178" s="477"/>
      <c r="H178" s="5"/>
      <c r="I178" s="5"/>
      <c r="J178" s="5"/>
      <c r="K178" s="5"/>
      <c r="L178" s="5"/>
      <c r="M178" s="4"/>
      <c r="N178" s="4"/>
      <c r="O178" s="4"/>
      <c r="P178" s="4"/>
      <c r="Q178" s="4"/>
      <c r="R178" s="4"/>
      <c r="S178" s="4"/>
      <c r="T178" s="5"/>
      <c r="U178" s="5"/>
      <c r="V178" s="5"/>
      <c r="W178" s="5"/>
      <c r="X178" s="5"/>
      <c r="Y178" s="5"/>
      <c r="Z178" s="5"/>
    </row>
    <row r="179" spans="1:26" ht="15.75" customHeight="1">
      <c r="A179" s="5"/>
      <c r="B179" s="5"/>
      <c r="C179" s="5"/>
      <c r="D179" s="5"/>
      <c r="E179" s="5"/>
      <c r="F179" s="5"/>
      <c r="G179" s="477"/>
      <c r="H179" s="5"/>
      <c r="I179" s="5"/>
      <c r="J179" s="5"/>
      <c r="K179" s="5"/>
      <c r="L179" s="5"/>
      <c r="M179" s="4"/>
      <c r="N179" s="4"/>
      <c r="O179" s="4"/>
      <c r="P179" s="4"/>
      <c r="Q179" s="4"/>
      <c r="R179" s="4"/>
      <c r="S179" s="4"/>
      <c r="T179" s="5"/>
      <c r="U179" s="5"/>
      <c r="V179" s="5"/>
      <c r="W179" s="5"/>
      <c r="X179" s="5"/>
      <c r="Y179" s="5"/>
      <c r="Z179" s="5"/>
    </row>
    <row r="180" spans="1:26" ht="15.75" customHeight="1">
      <c r="A180" s="5"/>
      <c r="B180" s="5"/>
      <c r="C180" s="5"/>
      <c r="D180" s="5"/>
      <c r="E180" s="5"/>
      <c r="F180" s="5"/>
      <c r="G180" s="477"/>
      <c r="H180" s="5"/>
      <c r="I180" s="5"/>
      <c r="J180" s="5"/>
      <c r="K180" s="5"/>
      <c r="L180" s="5"/>
      <c r="M180" s="4"/>
      <c r="N180" s="4"/>
      <c r="O180" s="4"/>
      <c r="P180" s="4"/>
      <c r="Q180" s="4"/>
      <c r="R180" s="4"/>
      <c r="S180" s="4"/>
      <c r="T180" s="5"/>
      <c r="U180" s="5"/>
      <c r="V180" s="5"/>
      <c r="W180" s="5"/>
      <c r="X180" s="5"/>
      <c r="Y180" s="5"/>
      <c r="Z180" s="5"/>
    </row>
    <row r="181" spans="1:26" ht="15.75" customHeight="1">
      <c r="A181" s="5"/>
      <c r="B181" s="5"/>
      <c r="C181" s="5"/>
      <c r="D181" s="5"/>
      <c r="E181" s="5"/>
      <c r="F181" s="5"/>
      <c r="G181" s="477"/>
      <c r="H181" s="5"/>
      <c r="I181" s="5"/>
      <c r="J181" s="5"/>
      <c r="K181" s="5"/>
      <c r="L181" s="5"/>
      <c r="M181" s="4"/>
      <c r="N181" s="4"/>
      <c r="O181" s="4"/>
      <c r="P181" s="4"/>
      <c r="Q181" s="4"/>
      <c r="R181" s="4"/>
      <c r="S181" s="4"/>
      <c r="T181" s="5"/>
      <c r="U181" s="5"/>
      <c r="V181" s="5"/>
      <c r="W181" s="5"/>
      <c r="X181" s="5"/>
      <c r="Y181" s="5"/>
      <c r="Z181" s="5"/>
    </row>
    <row r="182" spans="1:26" ht="15.75" customHeight="1">
      <c r="A182" s="5"/>
      <c r="B182" s="5"/>
      <c r="C182" s="5"/>
      <c r="D182" s="5"/>
      <c r="E182" s="5"/>
      <c r="F182" s="5"/>
      <c r="G182" s="477"/>
      <c r="H182" s="5"/>
      <c r="I182" s="5"/>
      <c r="J182" s="5"/>
      <c r="K182" s="5"/>
      <c r="L182" s="5"/>
      <c r="M182" s="4"/>
      <c r="N182" s="4"/>
      <c r="O182" s="4"/>
      <c r="P182" s="4"/>
      <c r="Q182" s="4"/>
      <c r="R182" s="4"/>
      <c r="S182" s="4"/>
      <c r="T182" s="5"/>
      <c r="U182" s="5"/>
      <c r="V182" s="5"/>
      <c r="W182" s="5"/>
      <c r="X182" s="5"/>
      <c r="Y182" s="5"/>
      <c r="Z182" s="5"/>
    </row>
    <row r="183" spans="1:26" ht="15.75" customHeight="1">
      <c r="A183" s="5"/>
      <c r="B183" s="5"/>
      <c r="C183" s="5"/>
      <c r="D183" s="5"/>
      <c r="E183" s="5"/>
      <c r="F183" s="5"/>
      <c r="G183" s="477"/>
      <c r="H183" s="5"/>
      <c r="I183" s="5"/>
      <c r="J183" s="5"/>
      <c r="K183" s="5"/>
      <c r="L183" s="5"/>
      <c r="M183" s="4"/>
      <c r="N183" s="4"/>
      <c r="O183" s="4"/>
      <c r="P183" s="4"/>
      <c r="Q183" s="4"/>
      <c r="R183" s="4"/>
      <c r="S183" s="4"/>
      <c r="T183" s="5"/>
      <c r="U183" s="5"/>
      <c r="V183" s="5"/>
      <c r="W183" s="5"/>
      <c r="X183" s="5"/>
      <c r="Y183" s="5"/>
      <c r="Z183" s="5"/>
    </row>
    <row r="184" spans="1:26" ht="15.75" customHeight="1">
      <c r="A184" s="5"/>
      <c r="B184" s="5"/>
      <c r="C184" s="5"/>
      <c r="D184" s="5"/>
      <c r="E184" s="5"/>
      <c r="F184" s="5"/>
      <c r="G184" s="477"/>
      <c r="H184" s="5"/>
      <c r="I184" s="5"/>
      <c r="J184" s="5"/>
      <c r="K184" s="5"/>
      <c r="L184" s="5"/>
      <c r="M184" s="4"/>
      <c r="N184" s="4"/>
      <c r="O184" s="4"/>
      <c r="P184" s="4"/>
      <c r="Q184" s="4"/>
      <c r="R184" s="4"/>
      <c r="S184" s="4"/>
      <c r="T184" s="5"/>
      <c r="U184" s="5"/>
      <c r="V184" s="5"/>
      <c r="W184" s="5"/>
      <c r="X184" s="5"/>
      <c r="Y184" s="5"/>
      <c r="Z184" s="5"/>
    </row>
    <row r="185" spans="1:26" ht="15.75" customHeight="1">
      <c r="A185" s="5"/>
      <c r="B185" s="5"/>
      <c r="C185" s="5"/>
      <c r="D185" s="5"/>
      <c r="E185" s="5"/>
      <c r="F185" s="5"/>
      <c r="G185" s="477"/>
      <c r="H185" s="5"/>
      <c r="I185" s="5"/>
      <c r="J185" s="5"/>
      <c r="K185" s="5"/>
      <c r="L185" s="5"/>
      <c r="M185" s="4"/>
      <c r="N185" s="4"/>
      <c r="O185" s="4"/>
      <c r="P185" s="4"/>
      <c r="Q185" s="4"/>
      <c r="R185" s="4"/>
      <c r="S185" s="4"/>
      <c r="T185" s="5"/>
      <c r="U185" s="5"/>
      <c r="V185" s="5"/>
      <c r="W185" s="5"/>
      <c r="X185" s="5"/>
      <c r="Y185" s="5"/>
      <c r="Z185" s="5"/>
    </row>
    <row r="186" spans="1:26" ht="15.75" customHeight="1">
      <c r="A186" s="5"/>
      <c r="B186" s="5"/>
      <c r="C186" s="5"/>
      <c r="D186" s="5"/>
      <c r="E186" s="5"/>
      <c r="F186" s="5"/>
      <c r="G186" s="477"/>
      <c r="H186" s="5"/>
      <c r="I186" s="5"/>
      <c r="J186" s="5"/>
      <c r="K186" s="5"/>
      <c r="L186" s="5"/>
      <c r="M186" s="4"/>
      <c r="N186" s="4"/>
      <c r="O186" s="4"/>
      <c r="P186" s="4"/>
      <c r="Q186" s="4"/>
      <c r="R186" s="4"/>
      <c r="S186" s="4"/>
      <c r="T186" s="5"/>
      <c r="U186" s="5"/>
      <c r="V186" s="5"/>
      <c r="W186" s="5"/>
      <c r="X186" s="5"/>
      <c r="Y186" s="5"/>
      <c r="Z186" s="5"/>
    </row>
    <row r="187" spans="1:26" ht="15.75" customHeight="1">
      <c r="A187" s="5"/>
      <c r="B187" s="5"/>
      <c r="C187" s="5"/>
      <c r="D187" s="5"/>
      <c r="E187" s="5"/>
      <c r="F187" s="5"/>
      <c r="G187" s="477"/>
      <c r="H187" s="5"/>
      <c r="I187" s="5"/>
      <c r="J187" s="5"/>
      <c r="K187" s="5"/>
      <c r="L187" s="5"/>
      <c r="M187" s="4"/>
      <c r="N187" s="4"/>
      <c r="O187" s="4"/>
      <c r="P187" s="4"/>
      <c r="Q187" s="4"/>
      <c r="R187" s="4"/>
      <c r="S187" s="4"/>
      <c r="T187" s="5"/>
      <c r="U187" s="5"/>
      <c r="V187" s="5"/>
      <c r="W187" s="5"/>
      <c r="X187" s="5"/>
      <c r="Y187" s="5"/>
      <c r="Z187" s="5"/>
    </row>
    <row r="188" spans="1:26" ht="15.75" customHeight="1">
      <c r="A188" s="5"/>
      <c r="B188" s="5"/>
      <c r="C188" s="5"/>
      <c r="D188" s="5"/>
      <c r="E188" s="5"/>
      <c r="F188" s="5"/>
      <c r="G188" s="477"/>
      <c r="H188" s="5"/>
      <c r="I188" s="5"/>
      <c r="J188" s="5"/>
      <c r="K188" s="5"/>
      <c r="L188" s="5"/>
      <c r="M188" s="4"/>
      <c r="N188" s="4"/>
      <c r="O188" s="4"/>
      <c r="P188" s="4"/>
      <c r="Q188" s="4"/>
      <c r="R188" s="4"/>
      <c r="S188" s="4"/>
      <c r="T188" s="5"/>
      <c r="U188" s="5"/>
      <c r="V188" s="5"/>
      <c r="W188" s="5"/>
      <c r="X188" s="5"/>
      <c r="Y188" s="5"/>
      <c r="Z188" s="5"/>
    </row>
    <row r="189" spans="1:26" ht="15.75" customHeight="1">
      <c r="A189" s="5"/>
      <c r="B189" s="5"/>
      <c r="C189" s="5"/>
      <c r="D189" s="5"/>
      <c r="E189" s="5"/>
      <c r="F189" s="5"/>
      <c r="G189" s="477"/>
      <c r="H189" s="5"/>
      <c r="I189" s="5"/>
      <c r="J189" s="5"/>
      <c r="K189" s="5"/>
      <c r="L189" s="5"/>
      <c r="M189" s="4"/>
      <c r="N189" s="4"/>
      <c r="O189" s="4"/>
      <c r="P189" s="4"/>
      <c r="Q189" s="4"/>
      <c r="R189" s="4"/>
      <c r="S189" s="4"/>
      <c r="T189" s="5"/>
      <c r="U189" s="5"/>
      <c r="V189" s="5"/>
      <c r="W189" s="5"/>
      <c r="X189" s="5"/>
      <c r="Y189" s="5"/>
      <c r="Z189" s="5"/>
    </row>
    <row r="190" spans="1:26" ht="15.75" customHeight="1">
      <c r="A190" s="5"/>
      <c r="B190" s="5"/>
      <c r="C190" s="5"/>
      <c r="D190" s="5"/>
      <c r="E190" s="5"/>
      <c r="F190" s="5"/>
      <c r="G190" s="477"/>
      <c r="H190" s="5"/>
      <c r="I190" s="5"/>
      <c r="J190" s="5"/>
      <c r="K190" s="5"/>
      <c r="L190" s="5"/>
      <c r="M190" s="4"/>
      <c r="N190" s="4"/>
      <c r="O190" s="4"/>
      <c r="P190" s="4"/>
      <c r="Q190" s="4"/>
      <c r="R190" s="4"/>
      <c r="S190" s="4"/>
      <c r="T190" s="5"/>
      <c r="U190" s="5"/>
      <c r="V190" s="5"/>
      <c r="W190" s="5"/>
      <c r="X190" s="5"/>
      <c r="Y190" s="5"/>
      <c r="Z190" s="5"/>
    </row>
    <row r="191" spans="1:26" ht="15.75" customHeight="1">
      <c r="A191" s="5"/>
      <c r="B191" s="5"/>
      <c r="C191" s="5"/>
      <c r="D191" s="5"/>
      <c r="E191" s="5"/>
      <c r="F191" s="5"/>
      <c r="G191" s="477"/>
      <c r="H191" s="5"/>
      <c r="I191" s="5"/>
      <c r="J191" s="5"/>
      <c r="K191" s="5"/>
      <c r="L191" s="5"/>
      <c r="M191" s="4"/>
      <c r="N191" s="4"/>
      <c r="O191" s="4"/>
      <c r="P191" s="4"/>
      <c r="Q191" s="4"/>
      <c r="R191" s="4"/>
      <c r="S191" s="4"/>
      <c r="T191" s="5"/>
      <c r="U191" s="5"/>
      <c r="V191" s="5"/>
      <c r="W191" s="5"/>
      <c r="X191" s="5"/>
      <c r="Y191" s="5"/>
      <c r="Z191" s="5"/>
    </row>
    <row r="192" spans="1:26" ht="15.75" customHeight="1">
      <c r="A192" s="5"/>
      <c r="B192" s="5"/>
      <c r="C192" s="5"/>
      <c r="D192" s="5"/>
      <c r="E192" s="5"/>
      <c r="F192" s="5"/>
      <c r="G192" s="477"/>
      <c r="H192" s="5"/>
      <c r="I192" s="5"/>
      <c r="J192" s="5"/>
      <c r="K192" s="5"/>
      <c r="L192" s="5"/>
      <c r="M192" s="4"/>
      <c r="N192" s="4"/>
      <c r="O192" s="4"/>
      <c r="P192" s="4"/>
      <c r="Q192" s="4"/>
      <c r="R192" s="4"/>
      <c r="S192" s="4"/>
      <c r="T192" s="5"/>
      <c r="U192" s="5"/>
      <c r="V192" s="5"/>
      <c r="W192" s="5"/>
      <c r="X192" s="5"/>
      <c r="Y192" s="5"/>
      <c r="Z192" s="5"/>
    </row>
    <row r="193" spans="1:26" ht="15.75" customHeight="1">
      <c r="A193" s="5"/>
      <c r="B193" s="5"/>
      <c r="C193" s="5"/>
      <c r="D193" s="5"/>
      <c r="E193" s="5"/>
      <c r="F193" s="5"/>
      <c r="G193" s="477"/>
      <c r="H193" s="5"/>
      <c r="I193" s="5"/>
      <c r="J193" s="5"/>
      <c r="K193" s="5"/>
      <c r="L193" s="5"/>
      <c r="M193" s="4"/>
      <c r="N193" s="4"/>
      <c r="O193" s="4"/>
      <c r="P193" s="4"/>
      <c r="Q193" s="4"/>
      <c r="R193" s="4"/>
      <c r="S193" s="4"/>
      <c r="T193" s="5"/>
      <c r="U193" s="5"/>
      <c r="V193" s="5"/>
      <c r="W193" s="5"/>
      <c r="X193" s="5"/>
      <c r="Y193" s="5"/>
      <c r="Z193" s="5"/>
    </row>
    <row r="194" spans="1:26" ht="15.75" customHeight="1">
      <c r="A194" s="5"/>
      <c r="B194" s="5"/>
      <c r="C194" s="5"/>
      <c r="D194" s="5"/>
      <c r="E194" s="5"/>
      <c r="F194" s="5"/>
      <c r="G194" s="477"/>
      <c r="H194" s="5"/>
      <c r="I194" s="5"/>
      <c r="J194" s="5"/>
      <c r="K194" s="5"/>
      <c r="L194" s="5"/>
      <c r="M194" s="4"/>
      <c r="N194" s="4"/>
      <c r="O194" s="4"/>
      <c r="P194" s="4"/>
      <c r="Q194" s="4"/>
      <c r="R194" s="4"/>
      <c r="S194" s="4"/>
      <c r="T194" s="5"/>
      <c r="U194" s="5"/>
      <c r="V194" s="5"/>
      <c r="W194" s="5"/>
      <c r="X194" s="5"/>
      <c r="Y194" s="5"/>
      <c r="Z194" s="5"/>
    </row>
    <row r="195" spans="1:26" ht="15.75" customHeight="1">
      <c r="A195" s="5"/>
      <c r="B195" s="5"/>
      <c r="C195" s="5"/>
      <c r="D195" s="5"/>
      <c r="E195" s="5"/>
      <c r="F195" s="5"/>
      <c r="G195" s="477"/>
      <c r="H195" s="5"/>
      <c r="I195" s="5"/>
      <c r="J195" s="5"/>
      <c r="K195" s="5"/>
      <c r="L195" s="5"/>
      <c r="M195" s="4"/>
      <c r="N195" s="4"/>
      <c r="O195" s="4"/>
      <c r="P195" s="4"/>
      <c r="Q195" s="4"/>
      <c r="R195" s="4"/>
      <c r="S195" s="4"/>
      <c r="T195" s="5"/>
      <c r="U195" s="5"/>
      <c r="V195" s="5"/>
      <c r="W195" s="5"/>
      <c r="X195" s="5"/>
      <c r="Y195" s="5"/>
      <c r="Z195" s="5"/>
    </row>
    <row r="196" spans="1:26" ht="15.75" customHeight="1">
      <c r="A196" s="5"/>
      <c r="B196" s="5"/>
      <c r="C196" s="5"/>
      <c r="D196" s="5"/>
      <c r="E196" s="5"/>
      <c r="F196" s="5"/>
      <c r="G196" s="477"/>
      <c r="H196" s="5"/>
      <c r="I196" s="5"/>
      <c r="J196" s="5"/>
      <c r="K196" s="5"/>
      <c r="L196" s="5"/>
      <c r="M196" s="4"/>
      <c r="N196" s="4"/>
      <c r="O196" s="4"/>
      <c r="P196" s="4"/>
      <c r="Q196" s="4"/>
      <c r="R196" s="4"/>
      <c r="S196" s="4"/>
      <c r="T196" s="5"/>
      <c r="U196" s="5"/>
      <c r="V196" s="5"/>
      <c r="W196" s="5"/>
      <c r="X196" s="5"/>
      <c r="Y196" s="5"/>
      <c r="Z196" s="5"/>
    </row>
    <row r="197" spans="1:26" ht="15.75" customHeight="1">
      <c r="A197" s="5"/>
      <c r="B197" s="5"/>
      <c r="C197" s="5"/>
      <c r="D197" s="5"/>
      <c r="E197" s="5"/>
      <c r="F197" s="5"/>
      <c r="G197" s="477"/>
      <c r="H197" s="5"/>
      <c r="I197" s="5"/>
      <c r="J197" s="5"/>
      <c r="K197" s="5"/>
      <c r="L197" s="5"/>
      <c r="M197" s="4"/>
      <c r="N197" s="4"/>
      <c r="O197" s="4"/>
      <c r="P197" s="4"/>
      <c r="Q197" s="4"/>
      <c r="R197" s="4"/>
      <c r="S197" s="4"/>
      <c r="T197" s="5"/>
      <c r="U197" s="5"/>
      <c r="V197" s="5"/>
      <c r="W197" s="5"/>
      <c r="X197" s="5"/>
      <c r="Y197" s="5"/>
      <c r="Z197" s="5"/>
    </row>
    <row r="198" spans="1:26" ht="15.75" customHeight="1">
      <c r="A198" s="5"/>
      <c r="B198" s="5"/>
      <c r="C198" s="5"/>
      <c r="D198" s="5"/>
      <c r="E198" s="5"/>
      <c r="F198" s="5"/>
      <c r="G198" s="477"/>
      <c r="H198" s="5"/>
      <c r="I198" s="5"/>
      <c r="J198" s="5"/>
      <c r="K198" s="5"/>
      <c r="L198" s="5"/>
      <c r="M198" s="4"/>
      <c r="N198" s="4"/>
      <c r="O198" s="4"/>
      <c r="P198" s="4"/>
      <c r="Q198" s="4"/>
      <c r="R198" s="4"/>
      <c r="S198" s="4"/>
      <c r="T198" s="5"/>
      <c r="U198" s="5"/>
      <c r="V198" s="5"/>
      <c r="W198" s="5"/>
      <c r="X198" s="5"/>
      <c r="Y198" s="5"/>
      <c r="Z198" s="5"/>
    </row>
    <row r="199" spans="1:26" ht="15.75" customHeight="1">
      <c r="A199" s="5"/>
      <c r="B199" s="5"/>
      <c r="C199" s="5"/>
      <c r="D199" s="5"/>
      <c r="E199" s="5"/>
      <c r="F199" s="5"/>
      <c r="G199" s="477"/>
      <c r="H199" s="5"/>
      <c r="I199" s="5"/>
      <c r="J199" s="5"/>
      <c r="K199" s="5"/>
      <c r="L199" s="5"/>
      <c r="M199" s="4"/>
      <c r="N199" s="4"/>
      <c r="O199" s="4"/>
      <c r="P199" s="4"/>
      <c r="Q199" s="4"/>
      <c r="R199" s="4"/>
      <c r="S199" s="4"/>
      <c r="T199" s="5"/>
      <c r="U199" s="5"/>
      <c r="V199" s="5"/>
      <c r="W199" s="5"/>
      <c r="X199" s="5"/>
      <c r="Y199" s="5"/>
      <c r="Z199" s="5"/>
    </row>
    <row r="200" spans="1:26" ht="15.75" customHeight="1">
      <c r="A200" s="5"/>
      <c r="B200" s="5"/>
      <c r="C200" s="5"/>
      <c r="D200" s="5"/>
      <c r="E200" s="5"/>
      <c r="F200" s="5"/>
      <c r="G200" s="477"/>
      <c r="H200" s="5"/>
      <c r="I200" s="5"/>
      <c r="J200" s="5"/>
      <c r="K200" s="5"/>
      <c r="L200" s="5"/>
      <c r="M200" s="4"/>
      <c r="N200" s="4"/>
      <c r="O200" s="4"/>
      <c r="P200" s="4"/>
      <c r="Q200" s="4"/>
      <c r="R200" s="4"/>
      <c r="S200" s="4"/>
      <c r="T200" s="5"/>
      <c r="U200" s="5"/>
      <c r="V200" s="5"/>
      <c r="W200" s="5"/>
      <c r="X200" s="5"/>
      <c r="Y200" s="5"/>
      <c r="Z200" s="5"/>
    </row>
    <row r="201" spans="1:26" ht="15.75" customHeight="1">
      <c r="A201" s="5"/>
      <c r="B201" s="5"/>
      <c r="C201" s="5"/>
      <c r="D201" s="5"/>
      <c r="E201" s="5"/>
      <c r="F201" s="5"/>
      <c r="G201" s="477"/>
      <c r="H201" s="5"/>
      <c r="I201" s="5"/>
      <c r="J201" s="5"/>
      <c r="K201" s="5"/>
      <c r="L201" s="5"/>
      <c r="M201" s="4"/>
      <c r="N201" s="4"/>
      <c r="O201" s="4"/>
      <c r="P201" s="4"/>
      <c r="Q201" s="4"/>
      <c r="R201" s="4"/>
      <c r="S201" s="4"/>
      <c r="T201" s="5"/>
      <c r="U201" s="5"/>
      <c r="V201" s="5"/>
      <c r="W201" s="5"/>
      <c r="X201" s="5"/>
      <c r="Y201" s="5"/>
      <c r="Z201" s="5"/>
    </row>
    <row r="202" spans="1:26" ht="15.75" customHeight="1">
      <c r="A202" s="5"/>
      <c r="B202" s="5"/>
      <c r="C202" s="5"/>
      <c r="D202" s="5"/>
      <c r="E202" s="5"/>
      <c r="F202" s="5"/>
      <c r="G202" s="477"/>
      <c r="H202" s="5"/>
      <c r="I202" s="5"/>
      <c r="J202" s="5"/>
      <c r="K202" s="5"/>
      <c r="L202" s="5"/>
      <c r="M202" s="4"/>
      <c r="N202" s="4"/>
      <c r="O202" s="4"/>
      <c r="P202" s="4"/>
      <c r="Q202" s="4"/>
      <c r="R202" s="4"/>
      <c r="S202" s="4"/>
      <c r="T202" s="5"/>
      <c r="U202" s="5"/>
      <c r="V202" s="5"/>
      <c r="W202" s="5"/>
      <c r="X202" s="5"/>
      <c r="Y202" s="5"/>
      <c r="Z202" s="5"/>
    </row>
    <row r="203" spans="1:26" ht="15.75" customHeight="1">
      <c r="A203" s="5"/>
      <c r="B203" s="5"/>
      <c r="C203" s="5"/>
      <c r="D203" s="5"/>
      <c r="E203" s="5"/>
      <c r="F203" s="5"/>
      <c r="G203" s="477"/>
      <c r="H203" s="5"/>
      <c r="I203" s="5"/>
      <c r="J203" s="5"/>
      <c r="K203" s="5"/>
      <c r="L203" s="5"/>
      <c r="M203" s="4"/>
      <c r="N203" s="4"/>
      <c r="O203" s="4"/>
      <c r="P203" s="4"/>
      <c r="Q203" s="4"/>
      <c r="R203" s="4"/>
      <c r="S203" s="4"/>
      <c r="T203" s="5"/>
      <c r="U203" s="5"/>
      <c r="V203" s="5"/>
      <c r="W203" s="5"/>
      <c r="X203" s="5"/>
      <c r="Y203" s="5"/>
      <c r="Z203" s="5"/>
    </row>
    <row r="204" spans="1:26" ht="15.75" customHeight="1">
      <c r="A204" s="5"/>
      <c r="B204" s="5"/>
      <c r="C204" s="5"/>
      <c r="D204" s="5"/>
      <c r="E204" s="5"/>
      <c r="F204" s="5"/>
      <c r="G204" s="477"/>
      <c r="H204" s="5"/>
      <c r="I204" s="5"/>
      <c r="J204" s="5"/>
      <c r="K204" s="5"/>
      <c r="L204" s="5"/>
      <c r="M204" s="4"/>
      <c r="N204" s="4"/>
      <c r="O204" s="4"/>
      <c r="P204" s="4"/>
      <c r="Q204" s="4"/>
      <c r="R204" s="4"/>
      <c r="S204" s="4"/>
      <c r="T204" s="5"/>
      <c r="U204" s="5"/>
      <c r="V204" s="5"/>
      <c r="W204" s="5"/>
      <c r="X204" s="5"/>
      <c r="Y204" s="5"/>
      <c r="Z204" s="5"/>
    </row>
    <row r="205" spans="1:26" ht="15.75" customHeight="1">
      <c r="A205" s="5"/>
      <c r="B205" s="5"/>
      <c r="C205" s="5"/>
      <c r="D205" s="5"/>
      <c r="E205" s="5"/>
      <c r="F205" s="5"/>
      <c r="G205" s="477"/>
      <c r="H205" s="5"/>
      <c r="I205" s="5"/>
      <c r="J205" s="5"/>
      <c r="K205" s="5"/>
      <c r="L205" s="5"/>
      <c r="M205" s="4"/>
      <c r="N205" s="4"/>
      <c r="O205" s="4"/>
      <c r="P205" s="4"/>
      <c r="Q205" s="4"/>
      <c r="R205" s="4"/>
      <c r="S205" s="4"/>
      <c r="T205" s="5"/>
      <c r="U205" s="5"/>
      <c r="V205" s="5"/>
      <c r="W205" s="5"/>
      <c r="X205" s="5"/>
      <c r="Y205" s="5"/>
      <c r="Z205" s="5"/>
    </row>
    <row r="206" spans="1:26" ht="15.75" customHeight="1">
      <c r="A206" s="5"/>
      <c r="B206" s="5"/>
      <c r="C206" s="5"/>
      <c r="D206" s="5"/>
      <c r="E206" s="5"/>
      <c r="F206" s="5"/>
      <c r="G206" s="477"/>
      <c r="H206" s="5"/>
      <c r="I206" s="5"/>
      <c r="J206" s="5"/>
      <c r="K206" s="5"/>
      <c r="L206" s="5"/>
      <c r="M206" s="4"/>
      <c r="N206" s="4"/>
      <c r="O206" s="4"/>
      <c r="P206" s="4"/>
      <c r="Q206" s="4"/>
      <c r="R206" s="4"/>
      <c r="S206" s="4"/>
      <c r="T206" s="5"/>
      <c r="U206" s="5"/>
      <c r="V206" s="5"/>
      <c r="W206" s="5"/>
      <c r="X206" s="5"/>
      <c r="Y206" s="5"/>
      <c r="Z206" s="5"/>
    </row>
    <row r="207" spans="1:26" ht="15.75" customHeight="1">
      <c r="A207" s="5"/>
      <c r="B207" s="5"/>
      <c r="C207" s="5"/>
      <c r="D207" s="5"/>
      <c r="E207" s="5"/>
      <c r="F207" s="5"/>
      <c r="G207" s="477"/>
      <c r="H207" s="5"/>
      <c r="I207" s="5"/>
      <c r="J207" s="5"/>
      <c r="K207" s="5"/>
      <c r="L207" s="5"/>
      <c r="M207" s="4"/>
      <c r="N207" s="4"/>
      <c r="O207" s="4"/>
      <c r="P207" s="4"/>
      <c r="Q207" s="4"/>
      <c r="R207" s="4"/>
      <c r="S207" s="4"/>
      <c r="T207" s="5"/>
      <c r="U207" s="5"/>
      <c r="V207" s="5"/>
      <c r="W207" s="5"/>
      <c r="X207" s="5"/>
      <c r="Y207" s="5"/>
      <c r="Z207" s="5"/>
    </row>
    <row r="208" spans="1:26" ht="15.75" customHeight="1">
      <c r="A208" s="5"/>
      <c r="B208" s="5"/>
      <c r="C208" s="5"/>
      <c r="D208" s="5"/>
      <c r="E208" s="5"/>
      <c r="F208" s="5"/>
      <c r="G208" s="477"/>
      <c r="H208" s="5"/>
      <c r="I208" s="5"/>
      <c r="J208" s="5"/>
      <c r="K208" s="5"/>
      <c r="L208" s="5"/>
      <c r="M208" s="4"/>
      <c r="N208" s="4"/>
      <c r="O208" s="4"/>
      <c r="P208" s="4"/>
      <c r="Q208" s="4"/>
      <c r="R208" s="4"/>
      <c r="S208" s="4"/>
      <c r="T208" s="5"/>
      <c r="U208" s="5"/>
      <c r="V208" s="5"/>
      <c r="W208" s="5"/>
      <c r="X208" s="5"/>
      <c r="Y208" s="5"/>
      <c r="Z208" s="5"/>
    </row>
    <row r="209" spans="1:26" ht="15.75" customHeight="1">
      <c r="A209" s="5"/>
      <c r="B209" s="5"/>
      <c r="C209" s="5"/>
      <c r="D209" s="5"/>
      <c r="E209" s="5"/>
      <c r="F209" s="5"/>
      <c r="G209" s="477"/>
      <c r="H209" s="5"/>
      <c r="I209" s="5"/>
      <c r="J209" s="5"/>
      <c r="K209" s="5"/>
      <c r="L209" s="5"/>
      <c r="M209" s="4"/>
      <c r="N209" s="4"/>
      <c r="O209" s="4"/>
      <c r="P209" s="4"/>
      <c r="Q209" s="4"/>
      <c r="R209" s="4"/>
      <c r="S209" s="4"/>
      <c r="T209" s="5"/>
      <c r="U209" s="5"/>
      <c r="V209" s="5"/>
      <c r="W209" s="5"/>
      <c r="X209" s="5"/>
      <c r="Y209" s="5"/>
      <c r="Z209" s="5"/>
    </row>
    <row r="210" spans="1:26" ht="15.75" customHeight="1">
      <c r="A210" s="5"/>
      <c r="B210" s="5"/>
      <c r="C210" s="5"/>
      <c r="D210" s="5"/>
      <c r="E210" s="5"/>
      <c r="F210" s="5"/>
      <c r="G210" s="477"/>
      <c r="H210" s="5"/>
      <c r="I210" s="5"/>
      <c r="J210" s="5"/>
      <c r="K210" s="5"/>
      <c r="L210" s="5"/>
      <c r="M210" s="4"/>
      <c r="N210" s="4"/>
      <c r="O210" s="4"/>
      <c r="P210" s="4"/>
      <c r="Q210" s="4"/>
      <c r="R210" s="4"/>
      <c r="S210" s="4"/>
      <c r="T210" s="5"/>
      <c r="U210" s="5"/>
      <c r="V210" s="5"/>
      <c r="W210" s="5"/>
      <c r="X210" s="5"/>
      <c r="Y210" s="5"/>
      <c r="Z210" s="5"/>
    </row>
    <row r="211" spans="1:26" ht="15.75" customHeight="1">
      <c r="A211" s="5"/>
      <c r="B211" s="5"/>
      <c r="C211" s="5"/>
      <c r="D211" s="5"/>
      <c r="E211" s="5"/>
      <c r="F211" s="5"/>
      <c r="G211" s="477"/>
      <c r="H211" s="5"/>
      <c r="I211" s="5"/>
      <c r="J211" s="5"/>
      <c r="K211" s="5"/>
      <c r="L211" s="5"/>
      <c r="M211" s="4"/>
      <c r="N211" s="4"/>
      <c r="O211" s="4"/>
      <c r="P211" s="4"/>
      <c r="Q211" s="4"/>
      <c r="R211" s="4"/>
      <c r="S211" s="4"/>
      <c r="T211" s="5"/>
      <c r="U211" s="5"/>
      <c r="V211" s="5"/>
      <c r="W211" s="5"/>
      <c r="X211" s="5"/>
      <c r="Y211" s="5"/>
      <c r="Z211" s="5"/>
    </row>
    <row r="212" spans="1:26" ht="15.75" customHeight="1">
      <c r="A212" s="5"/>
      <c r="B212" s="5"/>
      <c r="C212" s="5"/>
      <c r="D212" s="5"/>
      <c r="E212" s="5"/>
      <c r="F212" s="5"/>
      <c r="G212" s="477"/>
      <c r="H212" s="5"/>
      <c r="I212" s="5"/>
      <c r="J212" s="5"/>
      <c r="K212" s="5"/>
      <c r="L212" s="5"/>
      <c r="M212" s="4"/>
      <c r="N212" s="4"/>
      <c r="O212" s="4"/>
      <c r="P212" s="4"/>
      <c r="Q212" s="4"/>
      <c r="R212" s="4"/>
      <c r="S212" s="4"/>
      <c r="T212" s="5"/>
      <c r="U212" s="5"/>
      <c r="V212" s="5"/>
      <c r="W212" s="5"/>
      <c r="X212" s="5"/>
      <c r="Y212" s="5"/>
      <c r="Z212" s="5"/>
    </row>
    <row r="213" spans="1:26" ht="15.75" customHeight="1">
      <c r="A213" s="5"/>
      <c r="B213" s="5"/>
      <c r="C213" s="5"/>
      <c r="D213" s="5"/>
      <c r="E213" s="5"/>
      <c r="F213" s="5"/>
      <c r="G213" s="477"/>
      <c r="H213" s="5"/>
      <c r="I213" s="5"/>
      <c r="J213" s="5"/>
      <c r="K213" s="5"/>
      <c r="L213" s="5"/>
      <c r="M213" s="4"/>
      <c r="N213" s="4"/>
      <c r="O213" s="4"/>
      <c r="P213" s="4"/>
      <c r="Q213" s="4"/>
      <c r="R213" s="4"/>
      <c r="S213" s="4"/>
      <c r="T213" s="5"/>
      <c r="U213" s="5"/>
      <c r="V213" s="5"/>
      <c r="W213" s="5"/>
      <c r="X213" s="5"/>
      <c r="Y213" s="5"/>
      <c r="Z213" s="5"/>
    </row>
    <row r="214" spans="1:26" ht="15.75" customHeight="1">
      <c r="A214" s="5"/>
      <c r="B214" s="5"/>
      <c r="C214" s="5"/>
      <c r="D214" s="5"/>
      <c r="E214" s="5"/>
      <c r="F214" s="5"/>
      <c r="G214" s="477"/>
      <c r="H214" s="5"/>
      <c r="I214" s="5"/>
      <c r="J214" s="5"/>
      <c r="K214" s="5"/>
      <c r="L214" s="5"/>
      <c r="M214" s="4"/>
      <c r="N214" s="4"/>
      <c r="O214" s="4"/>
      <c r="P214" s="4"/>
      <c r="Q214" s="4"/>
      <c r="R214" s="4"/>
      <c r="S214" s="4"/>
      <c r="T214" s="5"/>
      <c r="U214" s="5"/>
      <c r="V214" s="5"/>
      <c r="W214" s="5"/>
      <c r="X214" s="5"/>
      <c r="Y214" s="5"/>
      <c r="Z214" s="5"/>
    </row>
    <row r="215" spans="1:26" ht="15.75" customHeight="1">
      <c r="A215" s="5"/>
      <c r="B215" s="5"/>
      <c r="C215" s="5"/>
      <c r="D215" s="5"/>
      <c r="E215" s="5"/>
      <c r="F215" s="5"/>
      <c r="G215" s="477"/>
      <c r="H215" s="5"/>
      <c r="I215" s="5"/>
      <c r="J215" s="5"/>
      <c r="K215" s="5"/>
      <c r="L215" s="5"/>
      <c r="M215" s="4"/>
      <c r="N215" s="4"/>
      <c r="O215" s="4"/>
      <c r="P215" s="4"/>
      <c r="Q215" s="4"/>
      <c r="R215" s="4"/>
      <c r="S215" s="4"/>
      <c r="T215" s="5"/>
      <c r="U215" s="5"/>
      <c r="V215" s="5"/>
      <c r="W215" s="5"/>
      <c r="X215" s="5"/>
      <c r="Y215" s="5"/>
      <c r="Z215" s="5"/>
    </row>
    <row r="216" spans="1:26" ht="15.75" customHeight="1">
      <c r="A216" s="5"/>
      <c r="B216" s="5"/>
      <c r="C216" s="5"/>
      <c r="D216" s="5"/>
      <c r="E216" s="5"/>
      <c r="F216" s="5"/>
      <c r="G216" s="477"/>
      <c r="H216" s="5"/>
      <c r="I216" s="5"/>
      <c r="J216" s="5"/>
      <c r="K216" s="5"/>
      <c r="L216" s="5"/>
      <c r="M216" s="4"/>
      <c r="N216" s="4"/>
      <c r="O216" s="4"/>
      <c r="P216" s="4"/>
      <c r="Q216" s="4"/>
      <c r="R216" s="4"/>
      <c r="S216" s="4"/>
      <c r="T216" s="5"/>
      <c r="U216" s="5"/>
      <c r="V216" s="5"/>
      <c r="W216" s="5"/>
      <c r="X216" s="5"/>
      <c r="Y216" s="5"/>
      <c r="Z216" s="5"/>
    </row>
    <row r="217" spans="1:26" ht="15.75" customHeight="1">
      <c r="A217" s="5"/>
      <c r="B217" s="5"/>
      <c r="C217" s="5"/>
      <c r="D217" s="5"/>
      <c r="E217" s="5"/>
      <c r="F217" s="5"/>
      <c r="G217" s="477"/>
      <c r="H217" s="5"/>
      <c r="I217" s="5"/>
      <c r="J217" s="5"/>
      <c r="K217" s="5"/>
      <c r="L217" s="5"/>
      <c r="M217" s="4"/>
      <c r="N217" s="4"/>
      <c r="O217" s="4"/>
      <c r="P217" s="4"/>
      <c r="Q217" s="4"/>
      <c r="R217" s="4"/>
      <c r="S217" s="4"/>
      <c r="T217" s="5"/>
      <c r="U217" s="5"/>
      <c r="V217" s="5"/>
      <c r="W217" s="5"/>
      <c r="X217" s="5"/>
      <c r="Y217" s="5"/>
      <c r="Z217" s="5"/>
    </row>
    <row r="218" spans="1:26" ht="15.75" customHeight="1">
      <c r="A218" s="5"/>
      <c r="B218" s="5"/>
      <c r="C218" s="5"/>
      <c r="D218" s="5"/>
      <c r="E218" s="5"/>
      <c r="F218" s="5"/>
      <c r="G218" s="477"/>
      <c r="H218" s="5"/>
      <c r="I218" s="5"/>
      <c r="J218" s="5"/>
      <c r="K218" s="5"/>
      <c r="L218" s="5"/>
      <c r="M218" s="4"/>
      <c r="N218" s="4"/>
      <c r="O218" s="4"/>
      <c r="P218" s="4"/>
      <c r="Q218" s="4"/>
      <c r="R218" s="4"/>
      <c r="S218" s="4"/>
      <c r="T218" s="5"/>
      <c r="U218" s="5"/>
      <c r="V218" s="5"/>
      <c r="W218" s="5"/>
      <c r="X218" s="5"/>
      <c r="Y218" s="5"/>
      <c r="Z218" s="5"/>
    </row>
    <row r="219" spans="1:26" ht="15.75" customHeight="1">
      <c r="A219" s="5"/>
      <c r="B219" s="5"/>
      <c r="C219" s="5"/>
      <c r="D219" s="5"/>
      <c r="E219" s="5"/>
      <c r="F219" s="5"/>
      <c r="G219" s="477"/>
      <c r="H219" s="5"/>
      <c r="I219" s="5"/>
      <c r="J219" s="5"/>
      <c r="K219" s="5"/>
      <c r="L219" s="5"/>
      <c r="M219" s="4"/>
      <c r="N219" s="4"/>
      <c r="O219" s="4"/>
      <c r="P219" s="4"/>
      <c r="Q219" s="4"/>
      <c r="R219" s="4"/>
      <c r="S219" s="4"/>
      <c r="T219" s="5"/>
      <c r="U219" s="5"/>
      <c r="V219" s="5"/>
      <c r="W219" s="5"/>
      <c r="X219" s="5"/>
      <c r="Y219" s="5"/>
      <c r="Z219" s="5"/>
    </row>
    <row r="220" spans="1:26" ht="15.75" customHeight="1">
      <c r="A220" s="5"/>
      <c r="B220" s="5"/>
      <c r="C220" s="5"/>
      <c r="D220" s="5"/>
      <c r="E220" s="5"/>
      <c r="F220" s="5"/>
      <c r="G220" s="477"/>
      <c r="H220" s="5"/>
      <c r="I220" s="5"/>
      <c r="J220" s="5"/>
      <c r="K220" s="5"/>
      <c r="L220" s="5"/>
      <c r="M220" s="4"/>
      <c r="N220" s="4"/>
      <c r="O220" s="4"/>
      <c r="P220" s="4"/>
      <c r="Q220" s="4"/>
      <c r="R220" s="4"/>
      <c r="S220" s="4"/>
      <c r="T220" s="5"/>
      <c r="U220" s="5"/>
      <c r="V220" s="5"/>
      <c r="W220" s="5"/>
      <c r="X220" s="5"/>
      <c r="Y220" s="5"/>
      <c r="Z220" s="5"/>
    </row>
    <row r="221" spans="1:26" ht="15.75" customHeight="1">
      <c r="A221" s="5"/>
      <c r="B221" s="5"/>
      <c r="C221" s="5"/>
      <c r="D221" s="5"/>
      <c r="E221" s="5"/>
      <c r="F221" s="5"/>
      <c r="G221" s="477"/>
      <c r="H221" s="5"/>
      <c r="I221" s="5"/>
      <c r="J221" s="5"/>
      <c r="K221" s="5"/>
      <c r="L221" s="5"/>
      <c r="M221" s="4"/>
      <c r="N221" s="4"/>
      <c r="O221" s="4"/>
      <c r="P221" s="4"/>
      <c r="Q221" s="4"/>
      <c r="R221" s="4"/>
      <c r="S221" s="4"/>
      <c r="T221" s="5"/>
      <c r="U221" s="5"/>
      <c r="V221" s="5"/>
      <c r="W221" s="5"/>
      <c r="X221" s="5"/>
      <c r="Y221" s="5"/>
      <c r="Z221" s="5"/>
    </row>
    <row r="222" spans="1:26" ht="15.75" customHeight="1">
      <c r="A222" s="5"/>
      <c r="B222" s="5"/>
      <c r="C222" s="5"/>
      <c r="D222" s="5"/>
      <c r="E222" s="5"/>
      <c r="F222" s="5"/>
      <c r="G222" s="477"/>
      <c r="H222" s="5"/>
      <c r="I222" s="5"/>
      <c r="J222" s="5"/>
      <c r="K222" s="5"/>
      <c r="L222" s="5"/>
      <c r="M222" s="4"/>
      <c r="N222" s="4"/>
      <c r="O222" s="4"/>
      <c r="P222" s="4"/>
      <c r="Q222" s="4"/>
      <c r="R222" s="4"/>
      <c r="S222" s="4"/>
      <c r="T222" s="5"/>
      <c r="U222" s="5"/>
      <c r="V222" s="5"/>
      <c r="W222" s="5"/>
      <c r="X222" s="5"/>
      <c r="Y222" s="5"/>
      <c r="Z222" s="5"/>
    </row>
    <row r="223" spans="1:26" ht="15.75" customHeight="1">
      <c r="A223" s="5"/>
      <c r="B223" s="5"/>
      <c r="C223" s="5"/>
      <c r="D223" s="5"/>
      <c r="E223" s="5"/>
      <c r="F223" s="5"/>
      <c r="G223" s="477"/>
      <c r="H223" s="5"/>
      <c r="I223" s="5"/>
      <c r="J223" s="5"/>
      <c r="K223" s="5"/>
      <c r="L223" s="5"/>
      <c r="M223" s="4"/>
      <c r="N223" s="4"/>
      <c r="O223" s="4"/>
      <c r="P223" s="4"/>
      <c r="Q223" s="4"/>
      <c r="R223" s="4"/>
      <c r="S223" s="4"/>
      <c r="T223" s="5"/>
      <c r="U223" s="5"/>
      <c r="V223" s="5"/>
      <c r="W223" s="5"/>
      <c r="X223" s="5"/>
      <c r="Y223" s="5"/>
      <c r="Z223" s="5"/>
    </row>
    <row r="224" spans="1:26" ht="15.75" customHeight="1">
      <c r="A224" s="5"/>
      <c r="B224" s="5"/>
      <c r="C224" s="5"/>
      <c r="D224" s="5"/>
      <c r="E224" s="5"/>
      <c r="F224" s="5"/>
      <c r="G224" s="477"/>
      <c r="H224" s="5"/>
      <c r="I224" s="5"/>
      <c r="J224" s="5"/>
      <c r="K224" s="5"/>
      <c r="L224" s="5"/>
      <c r="M224" s="4"/>
      <c r="N224" s="4"/>
      <c r="O224" s="4"/>
      <c r="P224" s="4"/>
      <c r="Q224" s="4"/>
      <c r="R224" s="4"/>
      <c r="S224" s="4"/>
      <c r="T224" s="5"/>
      <c r="U224" s="5"/>
      <c r="V224" s="5"/>
      <c r="W224" s="5"/>
      <c r="X224" s="5"/>
      <c r="Y224" s="5"/>
      <c r="Z224" s="5"/>
    </row>
    <row r="225" spans="1:26" ht="15.75" customHeight="1">
      <c r="A225" s="5"/>
      <c r="B225" s="5"/>
      <c r="C225" s="5"/>
      <c r="D225" s="5"/>
      <c r="E225" s="5"/>
      <c r="F225" s="5"/>
      <c r="G225" s="477"/>
      <c r="H225" s="5"/>
      <c r="I225" s="5"/>
      <c r="J225" s="5"/>
      <c r="K225" s="5"/>
      <c r="L225" s="5"/>
      <c r="M225" s="4"/>
      <c r="N225" s="4"/>
      <c r="O225" s="4"/>
      <c r="P225" s="4"/>
      <c r="Q225" s="4"/>
      <c r="R225" s="4"/>
      <c r="S225" s="4"/>
      <c r="T225" s="5"/>
      <c r="U225" s="5"/>
      <c r="V225" s="5"/>
      <c r="W225" s="5"/>
      <c r="X225" s="5"/>
      <c r="Y225" s="5"/>
      <c r="Z225" s="5"/>
    </row>
    <row r="226" spans="1:26" ht="15.75" customHeight="1">
      <c r="A226" s="5"/>
      <c r="B226" s="5"/>
      <c r="C226" s="5"/>
      <c r="D226" s="5"/>
      <c r="E226" s="5"/>
      <c r="F226" s="5"/>
      <c r="G226" s="477"/>
      <c r="H226" s="5"/>
      <c r="I226" s="5"/>
      <c r="J226" s="5"/>
      <c r="K226" s="5"/>
      <c r="L226" s="5"/>
      <c r="M226" s="4"/>
      <c r="N226" s="4"/>
      <c r="O226" s="4"/>
      <c r="P226" s="4"/>
      <c r="Q226" s="4"/>
      <c r="R226" s="4"/>
      <c r="S226" s="4"/>
      <c r="T226" s="5"/>
      <c r="U226" s="5"/>
      <c r="V226" s="5"/>
      <c r="W226" s="5"/>
      <c r="X226" s="5"/>
      <c r="Y226" s="5"/>
      <c r="Z226" s="5"/>
    </row>
    <row r="227" spans="1:26" ht="15.75" customHeight="1">
      <c r="A227" s="5"/>
      <c r="B227" s="5"/>
      <c r="C227" s="5"/>
      <c r="D227" s="5"/>
      <c r="E227" s="5"/>
      <c r="F227" s="5"/>
      <c r="G227" s="477"/>
      <c r="H227" s="5"/>
      <c r="I227" s="5"/>
      <c r="J227" s="5"/>
      <c r="K227" s="5"/>
      <c r="L227" s="5"/>
      <c r="M227" s="4"/>
      <c r="N227" s="4"/>
      <c r="O227" s="4"/>
      <c r="P227" s="4"/>
      <c r="Q227" s="4"/>
      <c r="R227" s="4"/>
      <c r="S227" s="4"/>
      <c r="T227" s="5"/>
      <c r="U227" s="5"/>
      <c r="V227" s="5"/>
      <c r="W227" s="5"/>
      <c r="X227" s="5"/>
      <c r="Y227" s="5"/>
      <c r="Z227" s="5"/>
    </row>
    <row r="228" spans="1:26" ht="15.75" customHeight="1">
      <c r="A228" s="5"/>
      <c r="B228" s="5"/>
      <c r="C228" s="5"/>
      <c r="D228" s="5"/>
      <c r="E228" s="5"/>
      <c r="F228" s="5"/>
      <c r="G228" s="477"/>
      <c r="H228" s="5"/>
      <c r="I228" s="5"/>
      <c r="J228" s="5"/>
      <c r="K228" s="5"/>
      <c r="L228" s="5"/>
      <c r="M228" s="4"/>
      <c r="N228" s="4"/>
      <c r="O228" s="4"/>
      <c r="P228" s="4"/>
      <c r="Q228" s="4"/>
      <c r="R228" s="4"/>
      <c r="S228" s="4"/>
      <c r="T228" s="5"/>
      <c r="U228" s="5"/>
      <c r="V228" s="5"/>
      <c r="W228" s="5"/>
      <c r="X228" s="5"/>
      <c r="Y228" s="5"/>
      <c r="Z228" s="5"/>
    </row>
    <row r="229" spans="1:26" ht="15.75" customHeight="1">
      <c r="A229" s="5"/>
      <c r="B229" s="5"/>
      <c r="C229" s="5"/>
      <c r="D229" s="5"/>
      <c r="E229" s="5"/>
      <c r="F229" s="5"/>
      <c r="G229" s="477"/>
      <c r="H229" s="5"/>
      <c r="I229" s="5"/>
      <c r="J229" s="5"/>
      <c r="K229" s="5"/>
      <c r="L229" s="5"/>
      <c r="M229" s="4"/>
      <c r="N229" s="4"/>
      <c r="O229" s="4"/>
      <c r="P229" s="4"/>
      <c r="Q229" s="4"/>
      <c r="R229" s="4"/>
      <c r="S229" s="4"/>
      <c r="T229" s="5"/>
      <c r="U229" s="5"/>
      <c r="V229" s="5"/>
      <c r="W229" s="5"/>
      <c r="X229" s="5"/>
      <c r="Y229" s="5"/>
      <c r="Z229" s="5"/>
    </row>
    <row r="230" spans="1:26" ht="15.75" customHeight="1">
      <c r="A230" s="5"/>
      <c r="B230" s="5"/>
      <c r="C230" s="5"/>
      <c r="D230" s="5"/>
      <c r="E230" s="5"/>
      <c r="F230" s="5"/>
      <c r="G230" s="477"/>
      <c r="H230" s="5"/>
      <c r="I230" s="5"/>
      <c r="J230" s="5"/>
      <c r="K230" s="5"/>
      <c r="L230" s="5"/>
      <c r="M230" s="4"/>
      <c r="N230" s="4"/>
      <c r="O230" s="4"/>
      <c r="P230" s="4"/>
      <c r="Q230" s="4"/>
      <c r="R230" s="4"/>
      <c r="S230" s="4"/>
      <c r="T230" s="5"/>
      <c r="U230" s="5"/>
      <c r="V230" s="5"/>
      <c r="W230" s="5"/>
      <c r="X230" s="5"/>
      <c r="Y230" s="5"/>
      <c r="Z230" s="5"/>
    </row>
    <row r="231" spans="1:26" ht="15.75" customHeight="1">
      <c r="A231" s="5"/>
      <c r="B231" s="5"/>
      <c r="C231" s="5"/>
      <c r="D231" s="5"/>
      <c r="E231" s="5"/>
      <c r="F231" s="5"/>
      <c r="G231" s="477"/>
      <c r="H231" s="5"/>
      <c r="I231" s="5"/>
      <c r="J231" s="5"/>
      <c r="K231" s="5"/>
      <c r="L231" s="5"/>
      <c r="M231" s="4"/>
      <c r="N231" s="4"/>
      <c r="O231" s="4"/>
      <c r="P231" s="4"/>
      <c r="Q231" s="4"/>
      <c r="R231" s="4"/>
      <c r="S231" s="4"/>
      <c r="T231" s="5"/>
      <c r="U231" s="5"/>
      <c r="V231" s="5"/>
      <c r="W231" s="5"/>
      <c r="X231" s="5"/>
      <c r="Y231" s="5"/>
      <c r="Z231" s="5"/>
    </row>
    <row r="232" spans="1:26" ht="15.75" customHeight="1">
      <c r="A232" s="5"/>
      <c r="B232" s="5"/>
      <c r="C232" s="5"/>
      <c r="D232" s="5"/>
      <c r="E232" s="5"/>
      <c r="F232" s="5"/>
      <c r="G232" s="477"/>
      <c r="H232" s="5"/>
      <c r="I232" s="5"/>
      <c r="J232" s="5"/>
      <c r="K232" s="5"/>
      <c r="L232" s="5"/>
      <c r="M232" s="4"/>
      <c r="N232" s="4"/>
      <c r="O232" s="4"/>
      <c r="P232" s="4"/>
      <c r="Q232" s="4"/>
      <c r="R232" s="4"/>
      <c r="S232" s="4"/>
      <c r="T232" s="5"/>
      <c r="U232" s="5"/>
      <c r="V232" s="5"/>
      <c r="W232" s="5"/>
      <c r="X232" s="5"/>
      <c r="Y232" s="5"/>
      <c r="Z232" s="5"/>
    </row>
    <row r="233" spans="1:26" ht="15.75" customHeight="1">
      <c r="A233" s="5"/>
      <c r="B233" s="5"/>
      <c r="C233" s="5"/>
      <c r="D233" s="5"/>
      <c r="E233" s="5"/>
      <c r="F233" s="5"/>
      <c r="G233" s="477"/>
      <c r="H233" s="5"/>
      <c r="I233" s="5"/>
      <c r="J233" s="5"/>
      <c r="K233" s="5"/>
      <c r="L233" s="5"/>
      <c r="M233" s="4"/>
      <c r="N233" s="4"/>
      <c r="O233" s="4"/>
      <c r="P233" s="4"/>
      <c r="Q233" s="4"/>
      <c r="R233" s="4"/>
      <c r="S233" s="4"/>
      <c r="T233" s="5"/>
      <c r="U233" s="5"/>
      <c r="V233" s="5"/>
      <c r="W233" s="5"/>
      <c r="X233" s="5"/>
      <c r="Y233" s="5"/>
      <c r="Z233" s="5"/>
    </row>
    <row r="234" spans="1:26" ht="15.75" customHeight="1">
      <c r="A234" s="5"/>
      <c r="B234" s="5"/>
      <c r="C234" s="5"/>
      <c r="D234" s="5"/>
      <c r="E234" s="5"/>
      <c r="F234" s="5"/>
      <c r="G234" s="477"/>
      <c r="H234" s="5"/>
      <c r="I234" s="5"/>
      <c r="J234" s="5"/>
      <c r="K234" s="5"/>
      <c r="L234" s="5"/>
      <c r="M234" s="4"/>
      <c r="N234" s="4"/>
      <c r="O234" s="4"/>
      <c r="P234" s="4"/>
      <c r="Q234" s="4"/>
      <c r="R234" s="4"/>
      <c r="S234" s="4"/>
      <c r="T234" s="5"/>
      <c r="U234" s="5"/>
      <c r="V234" s="5"/>
      <c r="W234" s="5"/>
      <c r="X234" s="5"/>
      <c r="Y234" s="5"/>
      <c r="Z234" s="5"/>
    </row>
    <row r="235" spans="1:26" ht="15.75" customHeight="1">
      <c r="A235" s="5"/>
      <c r="B235" s="5"/>
      <c r="C235" s="5"/>
      <c r="D235" s="5"/>
      <c r="E235" s="5"/>
      <c r="F235" s="5"/>
      <c r="G235" s="477"/>
      <c r="H235" s="5"/>
      <c r="I235" s="5"/>
      <c r="J235" s="5"/>
      <c r="K235" s="5"/>
      <c r="L235" s="5"/>
      <c r="M235" s="4"/>
      <c r="N235" s="4"/>
      <c r="O235" s="4"/>
      <c r="P235" s="4"/>
      <c r="Q235" s="4"/>
      <c r="R235" s="4"/>
      <c r="S235" s="4"/>
      <c r="T235" s="5"/>
      <c r="U235" s="5"/>
      <c r="V235" s="5"/>
      <c r="W235" s="5"/>
      <c r="X235" s="5"/>
      <c r="Y235" s="5"/>
      <c r="Z235" s="5"/>
    </row>
    <row r="236" spans="1:26" ht="15.75" customHeight="1">
      <c r="A236" s="5"/>
      <c r="B236" s="5"/>
      <c r="C236" s="5"/>
      <c r="D236" s="5"/>
      <c r="E236" s="5"/>
      <c r="F236" s="5"/>
      <c r="G236" s="477"/>
      <c r="H236" s="5"/>
      <c r="I236" s="5"/>
      <c r="J236" s="5"/>
      <c r="K236" s="5"/>
      <c r="L236" s="5"/>
      <c r="M236" s="4"/>
      <c r="N236" s="4"/>
      <c r="O236" s="4"/>
      <c r="P236" s="4"/>
      <c r="Q236" s="4"/>
      <c r="R236" s="4"/>
      <c r="S236" s="4"/>
      <c r="T236" s="5"/>
      <c r="U236" s="5"/>
      <c r="V236" s="5"/>
      <c r="W236" s="5"/>
      <c r="X236" s="5"/>
      <c r="Y236" s="5"/>
      <c r="Z236" s="5"/>
    </row>
    <row r="237" spans="1:26" ht="15.75" customHeight="1">
      <c r="A237" s="5"/>
      <c r="B237" s="5"/>
      <c r="C237" s="5"/>
      <c r="D237" s="5"/>
      <c r="E237" s="5"/>
      <c r="F237" s="5"/>
      <c r="G237" s="477"/>
      <c r="H237" s="5"/>
      <c r="I237" s="5"/>
      <c r="J237" s="5"/>
      <c r="K237" s="5"/>
      <c r="L237" s="5"/>
      <c r="M237" s="4"/>
      <c r="N237" s="4"/>
      <c r="O237" s="4"/>
      <c r="P237" s="4"/>
      <c r="Q237" s="4"/>
      <c r="R237" s="4"/>
      <c r="S237" s="4"/>
      <c r="T237" s="5"/>
      <c r="U237" s="5"/>
      <c r="V237" s="5"/>
      <c r="W237" s="5"/>
      <c r="X237" s="5"/>
      <c r="Y237" s="5"/>
      <c r="Z237" s="5"/>
    </row>
    <row r="238" spans="1:26" ht="15.75" customHeight="1">
      <c r="A238" s="5"/>
      <c r="B238" s="5"/>
      <c r="C238" s="5"/>
      <c r="D238" s="5"/>
      <c r="E238" s="5"/>
      <c r="F238" s="5"/>
      <c r="G238" s="477"/>
      <c r="H238" s="5"/>
      <c r="I238" s="5"/>
      <c r="J238" s="5"/>
      <c r="K238" s="5"/>
      <c r="L238" s="5"/>
      <c r="M238" s="4"/>
      <c r="N238" s="4"/>
      <c r="O238" s="4"/>
      <c r="P238" s="4"/>
      <c r="Q238" s="4"/>
      <c r="R238" s="4"/>
      <c r="S238" s="4"/>
      <c r="T238" s="5"/>
      <c r="U238" s="5"/>
      <c r="V238" s="5"/>
      <c r="W238" s="5"/>
      <c r="X238" s="5"/>
      <c r="Y238" s="5"/>
      <c r="Z238" s="5"/>
    </row>
    <row r="239" spans="1:26" ht="15.75" customHeight="1">
      <c r="A239" s="5"/>
      <c r="B239" s="5"/>
      <c r="C239" s="5"/>
      <c r="D239" s="5"/>
      <c r="E239" s="5"/>
      <c r="F239" s="5"/>
      <c r="G239" s="477"/>
      <c r="H239" s="5"/>
      <c r="I239" s="5"/>
      <c r="J239" s="5"/>
      <c r="K239" s="5"/>
      <c r="L239" s="5"/>
      <c r="M239" s="4"/>
      <c r="N239" s="4"/>
      <c r="O239" s="4"/>
      <c r="P239" s="4"/>
      <c r="Q239" s="4"/>
      <c r="R239" s="4"/>
      <c r="S239" s="4"/>
      <c r="T239" s="5"/>
      <c r="U239" s="5"/>
      <c r="V239" s="5"/>
      <c r="W239" s="5"/>
      <c r="X239" s="5"/>
      <c r="Y239" s="5"/>
      <c r="Z239" s="5"/>
    </row>
    <row r="240" spans="1:26" ht="15.75" customHeight="1">
      <c r="A240" s="5"/>
      <c r="B240" s="5"/>
      <c r="C240" s="5"/>
      <c r="D240" s="5"/>
      <c r="E240" s="5"/>
      <c r="F240" s="5"/>
      <c r="G240" s="477"/>
      <c r="H240" s="5"/>
      <c r="I240" s="5"/>
      <c r="J240" s="5"/>
      <c r="K240" s="5"/>
      <c r="L240" s="5"/>
      <c r="M240" s="4"/>
      <c r="N240" s="4"/>
      <c r="O240" s="4"/>
      <c r="P240" s="4"/>
      <c r="Q240" s="4"/>
      <c r="R240" s="4"/>
      <c r="S240" s="4"/>
      <c r="T240" s="5"/>
      <c r="U240" s="5"/>
      <c r="V240" s="5"/>
      <c r="W240" s="5"/>
      <c r="X240" s="5"/>
      <c r="Y240" s="5"/>
      <c r="Z240" s="5"/>
    </row>
    <row r="241" spans="1:26" ht="15.75" customHeight="1">
      <c r="A241" s="5"/>
      <c r="B241" s="5"/>
      <c r="C241" s="5"/>
      <c r="D241" s="5"/>
      <c r="E241" s="5"/>
      <c r="F241" s="5"/>
      <c r="G241" s="477"/>
      <c r="H241" s="5"/>
      <c r="I241" s="5"/>
      <c r="J241" s="5"/>
      <c r="K241" s="5"/>
      <c r="L241" s="5"/>
      <c r="M241" s="4"/>
      <c r="N241" s="4"/>
      <c r="O241" s="4"/>
      <c r="P241" s="4"/>
      <c r="Q241" s="4"/>
      <c r="R241" s="4"/>
      <c r="S241" s="4"/>
      <c r="T241" s="5"/>
      <c r="U241" s="5"/>
      <c r="V241" s="5"/>
      <c r="W241" s="5"/>
      <c r="X241" s="5"/>
      <c r="Y241" s="5"/>
      <c r="Z241" s="5"/>
    </row>
    <row r="242" spans="1:26" ht="15.75" customHeight="1">
      <c r="A242" s="5"/>
      <c r="B242" s="5"/>
      <c r="C242" s="5"/>
      <c r="D242" s="5"/>
      <c r="E242" s="5"/>
      <c r="F242" s="5"/>
      <c r="G242" s="477"/>
      <c r="H242" s="5"/>
      <c r="I242" s="5"/>
      <c r="J242" s="5"/>
      <c r="K242" s="5"/>
      <c r="L242" s="5"/>
      <c r="M242" s="4"/>
      <c r="N242" s="4"/>
      <c r="O242" s="4"/>
      <c r="P242" s="4"/>
      <c r="Q242" s="4"/>
      <c r="R242" s="4"/>
      <c r="S242" s="4"/>
      <c r="T242" s="5"/>
      <c r="U242" s="5"/>
      <c r="V242" s="5"/>
      <c r="W242" s="5"/>
      <c r="X242" s="5"/>
      <c r="Y242" s="5"/>
      <c r="Z242" s="5"/>
    </row>
    <row r="243" spans="1:26" ht="15.75" customHeight="1">
      <c r="A243" s="5"/>
      <c r="B243" s="5"/>
      <c r="C243" s="5"/>
      <c r="D243" s="5"/>
      <c r="E243" s="5"/>
      <c r="F243" s="5"/>
      <c r="G243" s="477"/>
      <c r="H243" s="5"/>
      <c r="I243" s="5"/>
      <c r="J243" s="5"/>
      <c r="K243" s="5"/>
      <c r="L243" s="5"/>
      <c r="M243" s="4"/>
      <c r="N243" s="4"/>
      <c r="O243" s="4"/>
      <c r="P243" s="4"/>
      <c r="Q243" s="4"/>
      <c r="R243" s="4"/>
      <c r="S243" s="4"/>
      <c r="T243" s="5"/>
      <c r="U243" s="5"/>
      <c r="V243" s="5"/>
      <c r="W243" s="5"/>
      <c r="X243" s="5"/>
      <c r="Y243" s="5"/>
      <c r="Z243" s="5"/>
    </row>
    <row r="244" spans="1:26" ht="15.75" customHeight="1">
      <c r="A244" s="5"/>
      <c r="B244" s="5"/>
      <c r="C244" s="5"/>
      <c r="D244" s="5"/>
      <c r="E244" s="5"/>
      <c r="F244" s="5"/>
      <c r="G244" s="477"/>
      <c r="H244" s="5"/>
      <c r="I244" s="5"/>
      <c r="J244" s="5"/>
      <c r="K244" s="5"/>
      <c r="L244" s="5"/>
      <c r="M244" s="4"/>
      <c r="N244" s="4"/>
      <c r="O244" s="4"/>
      <c r="P244" s="4"/>
      <c r="Q244" s="4"/>
      <c r="R244" s="4"/>
      <c r="S244" s="4"/>
      <c r="T244" s="5"/>
      <c r="U244" s="5"/>
      <c r="V244" s="5"/>
      <c r="W244" s="5"/>
      <c r="X244" s="5"/>
      <c r="Y244" s="5"/>
      <c r="Z244" s="5"/>
    </row>
    <row r="245" spans="1:26" ht="15.75" customHeight="1">
      <c r="A245" s="5"/>
      <c r="B245" s="5"/>
      <c r="C245" s="5"/>
      <c r="D245" s="5"/>
      <c r="E245" s="5"/>
      <c r="F245" s="5"/>
      <c r="G245" s="477"/>
      <c r="H245" s="5"/>
      <c r="I245" s="5"/>
      <c r="J245" s="5"/>
      <c r="K245" s="5"/>
      <c r="L245" s="5"/>
      <c r="M245" s="4"/>
      <c r="N245" s="4"/>
      <c r="O245" s="4"/>
      <c r="P245" s="4"/>
      <c r="Q245" s="4"/>
      <c r="R245" s="4"/>
      <c r="S245" s="4"/>
      <c r="T245" s="5"/>
      <c r="U245" s="5"/>
      <c r="V245" s="5"/>
      <c r="W245" s="5"/>
      <c r="X245" s="5"/>
      <c r="Y245" s="5"/>
      <c r="Z245" s="5"/>
    </row>
    <row r="246" spans="1:26" ht="15.75" customHeight="1">
      <c r="A246" s="5"/>
      <c r="B246" s="5"/>
      <c r="C246" s="5"/>
      <c r="D246" s="5"/>
      <c r="E246" s="5"/>
      <c r="F246" s="5"/>
      <c r="G246" s="477"/>
      <c r="H246" s="5"/>
      <c r="I246" s="5"/>
      <c r="J246" s="5"/>
      <c r="K246" s="5"/>
      <c r="L246" s="5"/>
      <c r="M246" s="4"/>
      <c r="N246" s="4"/>
      <c r="O246" s="4"/>
      <c r="P246" s="4"/>
      <c r="Q246" s="4"/>
      <c r="R246" s="4"/>
      <c r="S246" s="4"/>
      <c r="T246" s="5"/>
      <c r="U246" s="5"/>
      <c r="V246" s="5"/>
      <c r="W246" s="5"/>
      <c r="X246" s="5"/>
      <c r="Y246" s="5"/>
      <c r="Z246" s="5"/>
    </row>
    <row r="247" spans="1:26" ht="15.75" customHeight="1">
      <c r="A247" s="5"/>
      <c r="B247" s="5"/>
      <c r="C247" s="5"/>
      <c r="D247" s="5"/>
      <c r="E247" s="5"/>
      <c r="F247" s="5"/>
      <c r="G247" s="477"/>
      <c r="H247" s="5"/>
      <c r="I247" s="5"/>
      <c r="J247" s="5"/>
      <c r="K247" s="5"/>
      <c r="L247" s="5"/>
      <c r="M247" s="4"/>
      <c r="N247" s="4"/>
      <c r="O247" s="4"/>
      <c r="P247" s="4"/>
      <c r="Q247" s="4"/>
      <c r="R247" s="4"/>
      <c r="S247" s="4"/>
      <c r="T247" s="5"/>
      <c r="U247" s="5"/>
      <c r="V247" s="5"/>
      <c r="W247" s="5"/>
      <c r="X247" s="5"/>
      <c r="Y247" s="5"/>
      <c r="Z247" s="5"/>
    </row>
    <row r="248" spans="1:26" ht="15.75" customHeight="1">
      <c r="A248" s="5"/>
      <c r="B248" s="5"/>
      <c r="C248" s="5"/>
      <c r="D248" s="5"/>
      <c r="E248" s="5"/>
      <c r="F248" s="5"/>
      <c r="G248" s="477"/>
      <c r="H248" s="5"/>
      <c r="I248" s="5"/>
      <c r="J248" s="5"/>
      <c r="K248" s="5"/>
      <c r="L248" s="5"/>
      <c r="M248" s="4"/>
      <c r="N248" s="4"/>
      <c r="O248" s="4"/>
      <c r="P248" s="4"/>
      <c r="Q248" s="4"/>
      <c r="R248" s="4"/>
      <c r="S248" s="4"/>
      <c r="T248" s="5"/>
      <c r="U248" s="5"/>
      <c r="V248" s="5"/>
      <c r="W248" s="5"/>
      <c r="X248" s="5"/>
      <c r="Y248" s="5"/>
      <c r="Z248" s="5"/>
    </row>
    <row r="249" spans="1:26" ht="15.75" customHeight="1">
      <c r="A249" s="5"/>
      <c r="B249" s="5"/>
      <c r="C249" s="5"/>
      <c r="D249" s="5"/>
      <c r="E249" s="5"/>
      <c r="F249" s="5"/>
      <c r="G249" s="477"/>
      <c r="H249" s="5"/>
      <c r="I249" s="5"/>
      <c r="J249" s="5"/>
      <c r="K249" s="5"/>
      <c r="L249" s="5"/>
      <c r="M249" s="4"/>
      <c r="N249" s="4"/>
      <c r="O249" s="4"/>
      <c r="P249" s="4"/>
      <c r="Q249" s="4"/>
      <c r="R249" s="4"/>
      <c r="S249" s="4"/>
      <c r="T249" s="5"/>
      <c r="U249" s="5"/>
      <c r="V249" s="5"/>
      <c r="W249" s="5"/>
      <c r="X249" s="5"/>
      <c r="Y249" s="5"/>
      <c r="Z249" s="5"/>
    </row>
    <row r="250" spans="1:26" ht="15.75" customHeight="1">
      <c r="A250" s="5"/>
      <c r="B250" s="5"/>
      <c r="C250" s="5"/>
      <c r="D250" s="5"/>
      <c r="E250" s="5"/>
      <c r="F250" s="5"/>
      <c r="G250" s="477"/>
      <c r="H250" s="5"/>
      <c r="I250" s="5"/>
      <c r="J250" s="5"/>
      <c r="K250" s="5"/>
      <c r="L250" s="5"/>
      <c r="M250" s="4"/>
      <c r="N250" s="4"/>
      <c r="O250" s="4"/>
      <c r="P250" s="4"/>
      <c r="Q250" s="4"/>
      <c r="R250" s="4"/>
      <c r="S250" s="4"/>
      <c r="T250" s="5"/>
      <c r="U250" s="5"/>
      <c r="V250" s="5"/>
      <c r="W250" s="5"/>
      <c r="X250" s="5"/>
      <c r="Y250" s="5"/>
      <c r="Z250" s="5"/>
    </row>
    <row r="251" spans="1:26" ht="15.75" customHeight="1">
      <c r="A251" s="5"/>
      <c r="B251" s="5"/>
      <c r="C251" s="5"/>
      <c r="D251" s="5"/>
      <c r="E251" s="5"/>
      <c r="F251" s="5"/>
      <c r="G251" s="477"/>
      <c r="H251" s="5"/>
      <c r="I251" s="5"/>
      <c r="J251" s="5"/>
      <c r="K251" s="5"/>
      <c r="L251" s="5"/>
      <c r="M251" s="4"/>
      <c r="N251" s="4"/>
      <c r="O251" s="4"/>
      <c r="P251" s="4"/>
      <c r="Q251" s="4"/>
      <c r="R251" s="4"/>
      <c r="S251" s="4"/>
      <c r="T251" s="5"/>
      <c r="U251" s="5"/>
      <c r="V251" s="5"/>
      <c r="W251" s="5"/>
      <c r="X251" s="5"/>
      <c r="Y251" s="5"/>
      <c r="Z251" s="5"/>
    </row>
    <row r="252" spans="1:26" ht="15.75" customHeight="1">
      <c r="A252" s="5"/>
      <c r="B252" s="5"/>
      <c r="C252" s="5"/>
      <c r="D252" s="5"/>
      <c r="E252" s="5"/>
      <c r="F252" s="5"/>
      <c r="G252" s="477"/>
      <c r="H252" s="5"/>
      <c r="I252" s="5"/>
      <c r="J252" s="5"/>
      <c r="K252" s="5"/>
      <c r="L252" s="5"/>
      <c r="M252" s="4"/>
      <c r="N252" s="4"/>
      <c r="O252" s="4"/>
      <c r="P252" s="4"/>
      <c r="Q252" s="4"/>
      <c r="R252" s="4"/>
      <c r="S252" s="4"/>
      <c r="T252" s="5"/>
      <c r="U252" s="5"/>
      <c r="V252" s="5"/>
      <c r="W252" s="5"/>
      <c r="X252" s="5"/>
      <c r="Y252" s="5"/>
      <c r="Z252" s="5"/>
    </row>
    <row r="253" spans="1:26" ht="15.75" customHeight="1">
      <c r="A253" s="5"/>
      <c r="B253" s="5"/>
      <c r="C253" s="5"/>
      <c r="D253" s="5"/>
      <c r="E253" s="5"/>
      <c r="F253" s="5"/>
      <c r="G253" s="477"/>
      <c r="H253" s="5"/>
      <c r="I253" s="5"/>
      <c r="J253" s="5"/>
      <c r="K253" s="5"/>
      <c r="L253" s="5"/>
      <c r="M253" s="4"/>
      <c r="N253" s="4"/>
      <c r="O253" s="4"/>
      <c r="P253" s="4"/>
      <c r="Q253" s="4"/>
      <c r="R253" s="4"/>
      <c r="S253" s="4"/>
      <c r="T253" s="5"/>
      <c r="U253" s="5"/>
      <c r="V253" s="5"/>
      <c r="W253" s="5"/>
      <c r="X253" s="5"/>
      <c r="Y253" s="5"/>
      <c r="Z253" s="5"/>
    </row>
    <row r="254" spans="1:26" ht="15.75" customHeight="1">
      <c r="A254" s="5"/>
      <c r="B254" s="5"/>
      <c r="C254" s="5"/>
      <c r="D254" s="5"/>
      <c r="E254" s="5"/>
      <c r="F254" s="5"/>
      <c r="G254" s="477"/>
      <c r="H254" s="5"/>
      <c r="I254" s="5"/>
      <c r="J254" s="5"/>
      <c r="K254" s="5"/>
      <c r="L254" s="5"/>
      <c r="M254" s="4"/>
      <c r="N254" s="4"/>
      <c r="O254" s="4"/>
      <c r="P254" s="4"/>
      <c r="Q254" s="4"/>
      <c r="R254" s="4"/>
      <c r="S254" s="4"/>
      <c r="T254" s="5"/>
      <c r="U254" s="5"/>
      <c r="V254" s="5"/>
      <c r="W254" s="5"/>
      <c r="X254" s="5"/>
      <c r="Y254" s="5"/>
      <c r="Z254" s="5"/>
    </row>
    <row r="255" spans="1:26" ht="15.75" customHeight="1">
      <c r="A255" s="5"/>
      <c r="B255" s="5"/>
      <c r="C255" s="5"/>
      <c r="D255" s="5"/>
      <c r="E255" s="5"/>
      <c r="F255" s="5"/>
      <c r="G255" s="477"/>
      <c r="H255" s="5"/>
      <c r="I255" s="5"/>
      <c r="J255" s="5"/>
      <c r="K255" s="5"/>
      <c r="L255" s="5"/>
      <c r="M255" s="4"/>
      <c r="N255" s="4"/>
      <c r="O255" s="4"/>
      <c r="P255" s="4"/>
      <c r="Q255" s="4"/>
      <c r="R255" s="4"/>
      <c r="S255" s="4"/>
      <c r="T255" s="5"/>
      <c r="U255" s="5"/>
      <c r="V255" s="5"/>
      <c r="W255" s="5"/>
      <c r="X255" s="5"/>
      <c r="Y255" s="5"/>
      <c r="Z255" s="5"/>
    </row>
    <row r="256" spans="1:26" ht="15.75" customHeight="1">
      <c r="A256" s="5"/>
      <c r="B256" s="5"/>
      <c r="C256" s="5"/>
      <c r="D256" s="5"/>
      <c r="E256" s="5"/>
      <c r="F256" s="5"/>
      <c r="G256" s="477"/>
      <c r="H256" s="5"/>
      <c r="I256" s="5"/>
      <c r="J256" s="5"/>
      <c r="K256" s="5"/>
      <c r="L256" s="5"/>
      <c r="M256" s="4"/>
      <c r="N256" s="4"/>
      <c r="O256" s="4"/>
      <c r="P256" s="4"/>
      <c r="Q256" s="4"/>
      <c r="R256" s="4"/>
      <c r="S256" s="4"/>
      <c r="T256" s="5"/>
      <c r="U256" s="5"/>
      <c r="V256" s="5"/>
      <c r="W256" s="5"/>
      <c r="X256" s="5"/>
      <c r="Y256" s="5"/>
      <c r="Z256" s="5"/>
    </row>
    <row r="257" spans="1:26" ht="15.75" customHeight="1">
      <c r="A257" s="5"/>
      <c r="B257" s="5"/>
      <c r="C257" s="5"/>
      <c r="D257" s="5"/>
      <c r="E257" s="5"/>
      <c r="F257" s="5"/>
      <c r="G257" s="477"/>
      <c r="H257" s="5"/>
      <c r="I257" s="5"/>
      <c r="J257" s="5"/>
      <c r="K257" s="5"/>
      <c r="L257" s="5"/>
      <c r="M257" s="4"/>
      <c r="N257" s="4"/>
      <c r="O257" s="4"/>
      <c r="P257" s="4"/>
      <c r="Q257" s="4"/>
      <c r="R257" s="4"/>
      <c r="S257" s="4"/>
      <c r="T257" s="5"/>
      <c r="U257" s="5"/>
      <c r="V257" s="5"/>
      <c r="W257" s="5"/>
      <c r="X257" s="5"/>
      <c r="Y257" s="5"/>
      <c r="Z257" s="5"/>
    </row>
    <row r="258" spans="1:26" ht="15.75" customHeight="1">
      <c r="A258" s="5"/>
      <c r="B258" s="5"/>
      <c r="C258" s="5"/>
      <c r="D258" s="5"/>
      <c r="E258" s="5"/>
      <c r="F258" s="5"/>
      <c r="G258" s="477"/>
      <c r="H258" s="5"/>
      <c r="I258" s="5"/>
      <c r="J258" s="5"/>
      <c r="K258" s="5"/>
      <c r="L258" s="5"/>
      <c r="M258" s="4"/>
      <c r="N258" s="4"/>
      <c r="O258" s="4"/>
      <c r="P258" s="4"/>
      <c r="Q258" s="4"/>
      <c r="R258" s="4"/>
      <c r="S258" s="4"/>
      <c r="T258" s="5"/>
      <c r="U258" s="5"/>
      <c r="V258" s="5"/>
      <c r="W258" s="5"/>
      <c r="X258" s="5"/>
      <c r="Y258" s="5"/>
      <c r="Z258" s="5"/>
    </row>
    <row r="259" spans="1:26" ht="15.75" customHeight="1">
      <c r="A259" s="5"/>
      <c r="B259" s="5"/>
      <c r="C259" s="5"/>
      <c r="D259" s="5"/>
      <c r="E259" s="5"/>
      <c r="F259" s="5"/>
      <c r="G259" s="477"/>
      <c r="H259" s="5"/>
      <c r="I259" s="5"/>
      <c r="J259" s="5"/>
      <c r="K259" s="5"/>
      <c r="L259" s="5"/>
      <c r="M259" s="4"/>
      <c r="N259" s="4"/>
      <c r="O259" s="4"/>
      <c r="P259" s="4"/>
      <c r="Q259" s="4"/>
      <c r="R259" s="4"/>
      <c r="S259" s="4"/>
      <c r="T259" s="5"/>
      <c r="U259" s="5"/>
      <c r="V259" s="5"/>
      <c r="W259" s="5"/>
      <c r="X259" s="5"/>
      <c r="Y259" s="5"/>
      <c r="Z259" s="5"/>
    </row>
    <row r="260" spans="1:26" ht="15.75" customHeight="1">
      <c r="A260" s="5"/>
      <c r="B260" s="5"/>
      <c r="C260" s="5"/>
      <c r="D260" s="5"/>
      <c r="E260" s="5"/>
      <c r="F260" s="5"/>
      <c r="G260" s="477"/>
      <c r="H260" s="5"/>
      <c r="I260" s="5"/>
      <c r="J260" s="5"/>
      <c r="K260" s="5"/>
      <c r="L260" s="5"/>
      <c r="M260" s="4"/>
      <c r="N260" s="4"/>
      <c r="O260" s="4"/>
      <c r="P260" s="4"/>
      <c r="Q260" s="4"/>
      <c r="R260" s="4"/>
      <c r="S260" s="4"/>
      <c r="T260" s="5"/>
      <c r="U260" s="5"/>
      <c r="V260" s="5"/>
      <c r="W260" s="5"/>
      <c r="X260" s="5"/>
      <c r="Y260" s="5"/>
      <c r="Z260" s="5"/>
    </row>
    <row r="261" spans="1:26" ht="15.75" customHeight="1">
      <c r="A261" s="5"/>
      <c r="B261" s="5"/>
      <c r="C261" s="5"/>
      <c r="D261" s="5"/>
      <c r="E261" s="5"/>
      <c r="F261" s="5"/>
      <c r="G261" s="477"/>
      <c r="H261" s="5"/>
      <c r="I261" s="5"/>
      <c r="J261" s="5"/>
      <c r="K261" s="5"/>
      <c r="L261" s="5"/>
      <c r="M261" s="4"/>
      <c r="N261" s="4"/>
      <c r="O261" s="4"/>
      <c r="P261" s="4"/>
      <c r="Q261" s="4"/>
      <c r="R261" s="4"/>
      <c r="S261" s="4"/>
      <c r="T261" s="5"/>
      <c r="U261" s="5"/>
      <c r="V261" s="5"/>
      <c r="W261" s="5"/>
      <c r="X261" s="5"/>
      <c r="Y261" s="5"/>
      <c r="Z261" s="5"/>
    </row>
    <row r="262" spans="1:26" ht="15.75" customHeight="1">
      <c r="A262" s="5"/>
      <c r="B262" s="5"/>
      <c r="C262" s="5"/>
      <c r="D262" s="5"/>
      <c r="E262" s="5"/>
      <c r="F262" s="5"/>
      <c r="G262" s="477"/>
      <c r="H262" s="5"/>
      <c r="I262" s="5"/>
      <c r="J262" s="5"/>
      <c r="K262" s="5"/>
      <c r="L262" s="5"/>
      <c r="M262" s="4"/>
      <c r="N262" s="4"/>
      <c r="O262" s="4"/>
      <c r="P262" s="4"/>
      <c r="Q262" s="4"/>
      <c r="R262" s="4"/>
      <c r="S262" s="4"/>
      <c r="T262" s="5"/>
      <c r="U262" s="5"/>
      <c r="V262" s="5"/>
      <c r="W262" s="5"/>
      <c r="X262" s="5"/>
      <c r="Y262" s="5"/>
      <c r="Z262" s="5"/>
    </row>
    <row r="263" spans="1:26" ht="15.75" customHeight="1">
      <c r="A263" s="5"/>
      <c r="B263" s="5"/>
      <c r="C263" s="5"/>
      <c r="D263" s="5"/>
      <c r="E263" s="5"/>
      <c r="F263" s="5"/>
      <c r="G263" s="477"/>
      <c r="H263" s="5"/>
      <c r="I263" s="5"/>
      <c r="J263" s="5"/>
      <c r="K263" s="5"/>
      <c r="L263" s="5"/>
      <c r="M263" s="4"/>
      <c r="N263" s="4"/>
      <c r="O263" s="4"/>
      <c r="P263" s="4"/>
      <c r="Q263" s="4"/>
      <c r="R263" s="4"/>
      <c r="S263" s="4"/>
      <c r="T263" s="5"/>
      <c r="U263" s="5"/>
      <c r="V263" s="5"/>
      <c r="W263" s="5"/>
      <c r="X263" s="5"/>
      <c r="Y263" s="5"/>
      <c r="Z263" s="5"/>
    </row>
    <row r="264" spans="1:26" ht="15.75" customHeight="1">
      <c r="A264" s="5"/>
      <c r="B264" s="5"/>
      <c r="C264" s="5"/>
      <c r="D264" s="5"/>
      <c r="E264" s="5"/>
      <c r="F264" s="5"/>
      <c r="G264" s="477"/>
      <c r="H264" s="5"/>
      <c r="I264" s="5"/>
      <c r="J264" s="5"/>
      <c r="K264" s="5"/>
      <c r="L264" s="5"/>
      <c r="M264" s="4"/>
      <c r="N264" s="4"/>
      <c r="O264" s="4"/>
      <c r="P264" s="4"/>
      <c r="Q264" s="4"/>
      <c r="R264" s="4"/>
      <c r="S264" s="4"/>
      <c r="T264" s="5"/>
      <c r="U264" s="5"/>
      <c r="V264" s="5"/>
      <c r="W264" s="5"/>
      <c r="X264" s="5"/>
      <c r="Y264" s="5"/>
      <c r="Z264" s="5"/>
    </row>
    <row r="265" spans="1:26" ht="15.75" customHeight="1">
      <c r="A265" s="5"/>
      <c r="B265" s="5"/>
      <c r="C265" s="5"/>
      <c r="D265" s="5"/>
      <c r="E265" s="5"/>
      <c r="F265" s="5"/>
      <c r="G265" s="477"/>
      <c r="H265" s="5"/>
      <c r="I265" s="5"/>
      <c r="J265" s="5"/>
      <c r="K265" s="5"/>
      <c r="L265" s="5"/>
      <c r="M265" s="4"/>
      <c r="N265" s="4"/>
      <c r="O265" s="4"/>
      <c r="P265" s="4"/>
      <c r="Q265" s="4"/>
      <c r="R265" s="4"/>
      <c r="S265" s="4"/>
      <c r="T265" s="5"/>
      <c r="U265" s="5"/>
      <c r="V265" s="5"/>
      <c r="W265" s="5"/>
      <c r="X265" s="5"/>
      <c r="Y265" s="5"/>
      <c r="Z265" s="5"/>
    </row>
    <row r="266" spans="1:26" ht="15.75" customHeight="1">
      <c r="A266" s="5"/>
      <c r="B266" s="5"/>
      <c r="C266" s="5"/>
      <c r="D266" s="5"/>
      <c r="E266" s="5"/>
      <c r="F266" s="5"/>
      <c r="G266" s="477"/>
      <c r="H266" s="5"/>
      <c r="I266" s="5"/>
      <c r="J266" s="5"/>
      <c r="K266" s="5"/>
      <c r="L266" s="5"/>
      <c r="M266" s="4"/>
      <c r="N266" s="4"/>
      <c r="O266" s="4"/>
      <c r="P266" s="4"/>
      <c r="Q266" s="4"/>
      <c r="R266" s="4"/>
      <c r="S266" s="4"/>
      <c r="T266" s="5"/>
      <c r="U266" s="5"/>
      <c r="V266" s="5"/>
      <c r="W266" s="5"/>
      <c r="X266" s="5"/>
      <c r="Y266" s="5"/>
      <c r="Z266" s="5"/>
    </row>
    <row r="267" spans="1:26" ht="15.75" customHeight="1">
      <c r="A267" s="5"/>
      <c r="B267" s="5"/>
      <c r="C267" s="5"/>
      <c r="D267" s="5"/>
      <c r="E267" s="5"/>
      <c r="F267" s="5"/>
      <c r="G267" s="477"/>
      <c r="H267" s="5"/>
      <c r="I267" s="5"/>
      <c r="J267" s="5"/>
      <c r="K267" s="5"/>
      <c r="L267" s="5"/>
      <c r="M267" s="4"/>
      <c r="N267" s="4"/>
      <c r="O267" s="4"/>
      <c r="P267" s="4"/>
      <c r="Q267" s="4"/>
      <c r="R267" s="4"/>
      <c r="S267" s="4"/>
      <c r="T267" s="5"/>
      <c r="U267" s="5"/>
      <c r="V267" s="5"/>
      <c r="W267" s="5"/>
      <c r="X267" s="5"/>
      <c r="Y267" s="5"/>
      <c r="Z267" s="5"/>
    </row>
    <row r="268" spans="1:26" ht="15.75" customHeight="1">
      <c r="A268" s="5"/>
      <c r="B268" s="5"/>
      <c r="C268" s="5"/>
      <c r="D268" s="5"/>
      <c r="E268" s="5"/>
      <c r="F268" s="5"/>
      <c r="G268" s="477"/>
      <c r="H268" s="5"/>
      <c r="I268" s="5"/>
      <c r="J268" s="5"/>
      <c r="K268" s="5"/>
      <c r="L268" s="5"/>
      <c r="M268" s="4"/>
      <c r="N268" s="4"/>
      <c r="O268" s="4"/>
      <c r="P268" s="4"/>
      <c r="Q268" s="4"/>
      <c r="R268" s="4"/>
      <c r="S268" s="4"/>
      <c r="T268" s="5"/>
      <c r="U268" s="5"/>
      <c r="V268" s="5"/>
      <c r="W268" s="5"/>
      <c r="X268" s="5"/>
      <c r="Y268" s="5"/>
      <c r="Z268" s="5"/>
    </row>
    <row r="269" spans="1:26" ht="15.75" customHeight="1">
      <c r="A269" s="5"/>
      <c r="B269" s="5"/>
      <c r="C269" s="5"/>
      <c r="D269" s="5"/>
      <c r="E269" s="5"/>
      <c r="F269" s="5"/>
      <c r="G269" s="477"/>
      <c r="H269" s="5"/>
      <c r="I269" s="5"/>
      <c r="J269" s="5"/>
      <c r="K269" s="5"/>
      <c r="L269" s="5"/>
      <c r="M269" s="4"/>
      <c r="N269" s="4"/>
      <c r="O269" s="4"/>
      <c r="P269" s="4"/>
      <c r="Q269" s="4"/>
      <c r="R269" s="4"/>
      <c r="S269" s="4"/>
      <c r="T269" s="5"/>
      <c r="U269" s="5"/>
      <c r="V269" s="5"/>
      <c r="W269" s="5"/>
      <c r="X269" s="5"/>
      <c r="Y269" s="5"/>
      <c r="Z269" s="5"/>
    </row>
    <row r="270" spans="1:26" ht="15.75" customHeight="1">
      <c r="A270" s="5"/>
      <c r="B270" s="5"/>
      <c r="C270" s="5"/>
      <c r="D270" s="5"/>
      <c r="E270" s="5"/>
      <c r="F270" s="5"/>
      <c r="G270" s="477"/>
      <c r="H270" s="5"/>
      <c r="I270" s="5"/>
      <c r="J270" s="5"/>
      <c r="K270" s="5"/>
      <c r="L270" s="5"/>
      <c r="M270" s="4"/>
      <c r="N270" s="4"/>
      <c r="O270" s="4"/>
      <c r="P270" s="4"/>
      <c r="Q270" s="4"/>
      <c r="R270" s="4"/>
      <c r="S270" s="4"/>
      <c r="T270" s="5"/>
      <c r="U270" s="5"/>
      <c r="V270" s="5"/>
      <c r="W270" s="5"/>
      <c r="X270" s="5"/>
      <c r="Y270" s="5"/>
      <c r="Z270" s="5"/>
    </row>
    <row r="271" spans="1:26" ht="15.75" customHeight="1">
      <c r="A271" s="5"/>
      <c r="B271" s="5"/>
      <c r="C271" s="5"/>
      <c r="D271" s="5"/>
      <c r="E271" s="5"/>
      <c r="F271" s="5"/>
      <c r="G271" s="477"/>
      <c r="H271" s="5"/>
      <c r="I271" s="5"/>
      <c r="J271" s="5"/>
      <c r="K271" s="5"/>
      <c r="L271" s="5"/>
      <c r="M271" s="4"/>
      <c r="N271" s="4"/>
      <c r="O271" s="4"/>
      <c r="P271" s="4"/>
      <c r="Q271" s="4"/>
      <c r="R271" s="4"/>
      <c r="S271" s="4"/>
      <c r="T271" s="5"/>
      <c r="U271" s="5"/>
      <c r="V271" s="5"/>
      <c r="W271" s="5"/>
      <c r="X271" s="5"/>
      <c r="Y271" s="5"/>
      <c r="Z271" s="5"/>
    </row>
    <row r="272" spans="1:26" ht="15.75" customHeight="1">
      <c r="A272" s="5"/>
      <c r="B272" s="5"/>
      <c r="C272" s="5"/>
      <c r="D272" s="5"/>
      <c r="E272" s="5"/>
      <c r="F272" s="5"/>
      <c r="G272" s="477"/>
      <c r="H272" s="5"/>
      <c r="I272" s="5"/>
      <c r="J272" s="5"/>
      <c r="K272" s="5"/>
      <c r="L272" s="5"/>
      <c r="M272" s="4"/>
      <c r="N272" s="4"/>
      <c r="O272" s="4"/>
      <c r="P272" s="4"/>
      <c r="Q272" s="4"/>
      <c r="R272" s="4"/>
      <c r="S272" s="4"/>
      <c r="T272" s="5"/>
      <c r="U272" s="5"/>
      <c r="V272" s="5"/>
      <c r="W272" s="5"/>
      <c r="X272" s="5"/>
      <c r="Y272" s="5"/>
      <c r="Z272" s="5"/>
    </row>
    <row r="273" spans="1:26" ht="15.75" customHeight="1">
      <c r="A273" s="5"/>
      <c r="B273" s="5"/>
      <c r="C273" s="5"/>
      <c r="D273" s="5"/>
      <c r="E273" s="5"/>
      <c r="F273" s="5"/>
      <c r="G273" s="477"/>
      <c r="H273" s="5"/>
      <c r="I273" s="5"/>
      <c r="J273" s="5"/>
      <c r="K273" s="5"/>
      <c r="L273" s="5"/>
      <c r="M273" s="4"/>
      <c r="N273" s="4"/>
      <c r="O273" s="4"/>
      <c r="P273" s="4"/>
      <c r="Q273" s="4"/>
      <c r="R273" s="4"/>
      <c r="S273" s="4"/>
      <c r="T273" s="5"/>
      <c r="U273" s="5"/>
      <c r="V273" s="5"/>
      <c r="W273" s="5"/>
      <c r="X273" s="5"/>
      <c r="Y273" s="5"/>
      <c r="Z273" s="5"/>
    </row>
    <row r="274" spans="1:26" ht="15.75" customHeight="1">
      <c r="A274" s="5"/>
      <c r="B274" s="5"/>
      <c r="C274" s="5"/>
      <c r="D274" s="5"/>
      <c r="E274" s="5"/>
      <c r="F274" s="5"/>
      <c r="G274" s="477"/>
      <c r="H274" s="5"/>
      <c r="I274" s="5"/>
      <c r="J274" s="5"/>
      <c r="K274" s="5"/>
      <c r="L274" s="5"/>
      <c r="M274" s="4"/>
      <c r="N274" s="4"/>
      <c r="O274" s="4"/>
      <c r="P274" s="4"/>
      <c r="Q274" s="4"/>
      <c r="R274" s="4"/>
      <c r="S274" s="4"/>
      <c r="T274" s="5"/>
      <c r="U274" s="5"/>
      <c r="V274" s="5"/>
      <c r="W274" s="5"/>
      <c r="X274" s="5"/>
      <c r="Y274" s="5"/>
      <c r="Z274" s="5"/>
    </row>
    <row r="275" spans="1:26" ht="15.75" customHeight="1">
      <c r="A275" s="5"/>
      <c r="B275" s="5"/>
      <c r="C275" s="5"/>
      <c r="D275" s="5"/>
      <c r="E275" s="5"/>
      <c r="F275" s="5"/>
      <c r="G275" s="477"/>
      <c r="H275" s="5"/>
      <c r="I275" s="5"/>
      <c r="J275" s="5"/>
      <c r="K275" s="5"/>
      <c r="L275" s="5"/>
      <c r="M275" s="4"/>
      <c r="N275" s="4"/>
      <c r="O275" s="4"/>
      <c r="P275" s="4"/>
      <c r="Q275" s="4"/>
      <c r="R275" s="4"/>
      <c r="S275" s="4"/>
      <c r="T275" s="5"/>
      <c r="U275" s="5"/>
      <c r="V275" s="5"/>
      <c r="W275" s="5"/>
      <c r="X275" s="5"/>
      <c r="Y275" s="5"/>
      <c r="Z275" s="5"/>
    </row>
    <row r="276" spans="1:26" ht="15.75" customHeight="1">
      <c r="A276" s="5"/>
      <c r="B276" s="5"/>
      <c r="C276" s="5"/>
      <c r="D276" s="5"/>
      <c r="E276" s="5"/>
      <c r="F276" s="5"/>
      <c r="G276" s="477"/>
      <c r="H276" s="5"/>
      <c r="I276" s="5"/>
      <c r="J276" s="5"/>
      <c r="K276" s="5"/>
      <c r="L276" s="5"/>
      <c r="M276" s="4"/>
      <c r="N276" s="4"/>
      <c r="O276" s="4"/>
      <c r="P276" s="4"/>
      <c r="Q276" s="4"/>
      <c r="R276" s="4"/>
      <c r="S276" s="4"/>
      <c r="T276" s="5"/>
      <c r="U276" s="5"/>
      <c r="V276" s="5"/>
      <c r="W276" s="5"/>
      <c r="X276" s="5"/>
      <c r="Y276" s="5"/>
      <c r="Z276" s="5"/>
    </row>
    <row r="277" spans="1:26" ht="15.75" customHeight="1">
      <c r="A277" s="5"/>
      <c r="B277" s="5"/>
      <c r="C277" s="5"/>
      <c r="D277" s="5"/>
      <c r="E277" s="5"/>
      <c r="F277" s="5"/>
      <c r="G277" s="477"/>
      <c r="H277" s="5"/>
      <c r="I277" s="5"/>
      <c r="J277" s="5"/>
      <c r="K277" s="5"/>
      <c r="L277" s="5"/>
      <c r="M277" s="4"/>
      <c r="N277" s="4"/>
      <c r="O277" s="4"/>
      <c r="P277" s="4"/>
      <c r="Q277" s="4"/>
      <c r="R277" s="4"/>
      <c r="S277" s="4"/>
      <c r="T277" s="5"/>
      <c r="U277" s="5"/>
      <c r="V277" s="5"/>
      <c r="W277" s="5"/>
      <c r="X277" s="5"/>
      <c r="Y277" s="5"/>
      <c r="Z277" s="5"/>
    </row>
    <row r="278" spans="1:26" ht="15.75" customHeight="1">
      <c r="A278" s="5"/>
      <c r="B278" s="5"/>
      <c r="C278" s="5"/>
      <c r="D278" s="5"/>
      <c r="E278" s="5"/>
      <c r="F278" s="5"/>
      <c r="G278" s="477"/>
      <c r="H278" s="5"/>
      <c r="I278" s="5"/>
      <c r="J278" s="5"/>
      <c r="K278" s="5"/>
      <c r="L278" s="5"/>
      <c r="M278" s="4"/>
      <c r="N278" s="4"/>
      <c r="O278" s="4"/>
      <c r="P278" s="4"/>
      <c r="Q278" s="4"/>
      <c r="R278" s="4"/>
      <c r="S278" s="4"/>
      <c r="T278" s="5"/>
      <c r="U278" s="5"/>
      <c r="V278" s="5"/>
      <c r="W278" s="5"/>
      <c r="X278" s="5"/>
      <c r="Y278" s="5"/>
      <c r="Z278" s="5"/>
    </row>
    <row r="279" spans="1:26" ht="15.75" customHeight="1">
      <c r="A279" s="5"/>
      <c r="B279" s="5"/>
      <c r="C279" s="5"/>
      <c r="D279" s="5"/>
      <c r="E279" s="5"/>
      <c r="F279" s="5"/>
      <c r="G279" s="477"/>
      <c r="H279" s="5"/>
      <c r="I279" s="5"/>
      <c r="J279" s="5"/>
      <c r="K279" s="5"/>
      <c r="L279" s="5"/>
      <c r="M279" s="4"/>
      <c r="N279" s="4"/>
      <c r="O279" s="4"/>
      <c r="P279" s="4"/>
      <c r="Q279" s="4"/>
      <c r="R279" s="4"/>
      <c r="S279" s="4"/>
      <c r="T279" s="5"/>
      <c r="U279" s="5"/>
      <c r="V279" s="5"/>
      <c r="W279" s="5"/>
      <c r="X279" s="5"/>
      <c r="Y279" s="5"/>
      <c r="Z279" s="5"/>
    </row>
    <row r="280" spans="1:26" ht="15.75" customHeight="1">
      <c r="A280" s="5"/>
      <c r="B280" s="5"/>
      <c r="C280" s="5"/>
      <c r="D280" s="5"/>
      <c r="E280" s="5"/>
      <c r="F280" s="5"/>
      <c r="G280" s="477"/>
      <c r="H280" s="5"/>
      <c r="I280" s="5"/>
      <c r="J280" s="5"/>
      <c r="K280" s="5"/>
      <c r="L280" s="5"/>
      <c r="M280" s="4"/>
      <c r="N280" s="4"/>
      <c r="O280" s="4"/>
      <c r="P280" s="4"/>
      <c r="Q280" s="4"/>
      <c r="R280" s="4"/>
      <c r="S280" s="4"/>
      <c r="T280" s="5"/>
      <c r="U280" s="5"/>
      <c r="V280" s="5"/>
      <c r="W280" s="5"/>
      <c r="X280" s="5"/>
      <c r="Y280" s="5"/>
      <c r="Z280" s="5"/>
    </row>
    <row r="281" spans="1:26" ht="15.75" customHeight="1">
      <c r="A281" s="5"/>
      <c r="B281" s="5"/>
      <c r="C281" s="5"/>
      <c r="D281" s="5"/>
      <c r="E281" s="5"/>
      <c r="F281" s="5"/>
      <c r="G281" s="477"/>
      <c r="H281" s="5"/>
      <c r="I281" s="5"/>
      <c r="J281" s="5"/>
      <c r="K281" s="5"/>
      <c r="L281" s="5"/>
      <c r="M281" s="4"/>
      <c r="N281" s="4"/>
      <c r="O281" s="4"/>
      <c r="P281" s="4"/>
      <c r="Q281" s="4"/>
      <c r="R281" s="4"/>
      <c r="S281" s="4"/>
      <c r="T281" s="5"/>
      <c r="U281" s="5"/>
      <c r="V281" s="5"/>
      <c r="W281" s="5"/>
      <c r="X281" s="5"/>
      <c r="Y281" s="5"/>
      <c r="Z281" s="5"/>
    </row>
    <row r="282" spans="1:26" ht="15.75" customHeight="1">
      <c r="A282" s="5"/>
      <c r="B282" s="5"/>
      <c r="C282" s="5"/>
      <c r="D282" s="5"/>
      <c r="E282" s="5"/>
      <c r="F282" s="5"/>
      <c r="G282" s="477"/>
      <c r="H282" s="5"/>
      <c r="I282" s="5"/>
      <c r="J282" s="5"/>
      <c r="K282" s="5"/>
      <c r="L282" s="5"/>
      <c r="M282" s="4"/>
      <c r="N282" s="4"/>
      <c r="O282" s="4"/>
      <c r="P282" s="4"/>
      <c r="Q282" s="4"/>
      <c r="R282" s="4"/>
      <c r="S282" s="4"/>
      <c r="T282" s="5"/>
      <c r="U282" s="5"/>
      <c r="V282" s="5"/>
      <c r="W282" s="5"/>
      <c r="X282" s="5"/>
      <c r="Y282" s="5"/>
      <c r="Z282" s="5"/>
    </row>
    <row r="283" spans="1:26" ht="15.75" customHeight="1">
      <c r="A283" s="5"/>
      <c r="B283" s="5"/>
      <c r="C283" s="5"/>
      <c r="D283" s="5"/>
      <c r="E283" s="5"/>
      <c r="F283" s="5"/>
      <c r="G283" s="477"/>
      <c r="H283" s="5"/>
      <c r="I283" s="5"/>
      <c r="J283" s="5"/>
      <c r="K283" s="5"/>
      <c r="L283" s="5"/>
      <c r="M283" s="4"/>
      <c r="N283" s="4"/>
      <c r="O283" s="4"/>
      <c r="P283" s="4"/>
      <c r="Q283" s="4"/>
      <c r="R283" s="4"/>
      <c r="S283" s="4"/>
      <c r="T283" s="5"/>
      <c r="U283" s="5"/>
      <c r="V283" s="5"/>
      <c r="W283" s="5"/>
      <c r="X283" s="5"/>
      <c r="Y283" s="5"/>
      <c r="Z283" s="5"/>
    </row>
    <row r="284" spans="1:26" ht="15.75" customHeight="1">
      <c r="A284" s="5"/>
      <c r="B284" s="5"/>
      <c r="C284" s="5"/>
      <c r="D284" s="5"/>
      <c r="E284" s="5"/>
      <c r="F284" s="5"/>
      <c r="G284" s="477"/>
      <c r="H284" s="5"/>
      <c r="I284" s="5"/>
      <c r="J284" s="5"/>
      <c r="K284" s="5"/>
      <c r="L284" s="5"/>
      <c r="M284" s="4"/>
      <c r="N284" s="4"/>
      <c r="O284" s="4"/>
      <c r="P284" s="4"/>
      <c r="Q284" s="4"/>
      <c r="R284" s="4"/>
      <c r="S284" s="4"/>
      <c r="T284" s="5"/>
      <c r="U284" s="5"/>
      <c r="V284" s="5"/>
      <c r="W284" s="5"/>
      <c r="X284" s="5"/>
      <c r="Y284" s="5"/>
      <c r="Z284" s="5"/>
    </row>
    <row r="285" spans="1:26" ht="15.75" customHeight="1">
      <c r="A285" s="5"/>
      <c r="B285" s="5"/>
      <c r="C285" s="5"/>
      <c r="D285" s="5"/>
      <c r="E285" s="5"/>
      <c r="F285" s="5"/>
      <c r="G285" s="477"/>
      <c r="H285" s="5"/>
      <c r="I285" s="5"/>
      <c r="J285" s="5"/>
      <c r="K285" s="5"/>
      <c r="L285" s="5"/>
      <c r="M285" s="4"/>
      <c r="N285" s="4"/>
      <c r="O285" s="4"/>
      <c r="P285" s="4"/>
      <c r="Q285" s="4"/>
      <c r="R285" s="4"/>
      <c r="S285" s="4"/>
      <c r="T285" s="5"/>
      <c r="U285" s="5"/>
      <c r="V285" s="5"/>
      <c r="W285" s="5"/>
      <c r="X285" s="5"/>
      <c r="Y285" s="5"/>
      <c r="Z285" s="5"/>
    </row>
    <row r="286" spans="1:26" ht="15.75" customHeight="1">
      <c r="A286" s="107"/>
      <c r="B286" s="107"/>
      <c r="C286" s="107"/>
      <c r="D286" s="107"/>
      <c r="E286" s="107"/>
      <c r="F286" s="107"/>
      <c r="G286" s="479"/>
      <c r="H286" s="107"/>
      <c r="I286" s="107"/>
      <c r="J286" s="107"/>
      <c r="K286" s="107"/>
      <c r="L286" s="107"/>
      <c r="M286" s="109"/>
      <c r="N286" s="109"/>
      <c r="O286" s="107"/>
      <c r="P286" s="107"/>
      <c r="Q286" s="107"/>
      <c r="R286" s="107"/>
      <c r="S286" s="107"/>
      <c r="T286" s="107"/>
      <c r="U286" s="107"/>
      <c r="V286" s="107"/>
      <c r="W286" s="107"/>
      <c r="X286" s="107"/>
      <c r="Y286" s="107"/>
      <c r="Z286" s="107"/>
    </row>
    <row r="287" spans="1:26" ht="15.75" customHeight="1">
      <c r="A287" s="107"/>
      <c r="B287" s="107"/>
      <c r="C287" s="107"/>
      <c r="D287" s="107"/>
      <c r="E287" s="107"/>
      <c r="F287" s="107"/>
      <c r="G287" s="479"/>
      <c r="H287" s="107"/>
      <c r="I287" s="107"/>
      <c r="J287" s="107"/>
      <c r="K287" s="107"/>
      <c r="L287" s="107"/>
      <c r="M287" s="109"/>
      <c r="N287" s="109"/>
      <c r="O287" s="107"/>
      <c r="P287" s="107"/>
      <c r="Q287" s="107"/>
      <c r="R287" s="107"/>
      <c r="S287" s="107"/>
      <c r="T287" s="107"/>
      <c r="U287" s="107"/>
      <c r="V287" s="107"/>
      <c r="W287" s="107"/>
      <c r="X287" s="107"/>
      <c r="Y287" s="107"/>
      <c r="Z287" s="107"/>
    </row>
    <row r="288" spans="1:26" ht="15.75" customHeight="1">
      <c r="A288" s="107"/>
      <c r="B288" s="107"/>
      <c r="C288" s="107"/>
      <c r="D288" s="107"/>
      <c r="E288" s="107"/>
      <c r="F288" s="107"/>
      <c r="G288" s="479"/>
      <c r="H288" s="107"/>
      <c r="I288" s="107"/>
      <c r="J288" s="107"/>
      <c r="K288" s="107"/>
      <c r="L288" s="107"/>
      <c r="M288" s="109"/>
      <c r="N288" s="109"/>
      <c r="O288" s="107"/>
      <c r="P288" s="107"/>
      <c r="Q288" s="107"/>
      <c r="R288" s="107"/>
      <c r="S288" s="107"/>
      <c r="T288" s="107"/>
      <c r="U288" s="107"/>
      <c r="V288" s="107"/>
      <c r="W288" s="107"/>
      <c r="X288" s="107"/>
      <c r="Y288" s="107"/>
      <c r="Z288" s="107"/>
    </row>
    <row r="289" spans="1:26" ht="15.75" customHeight="1">
      <c r="A289" s="107"/>
      <c r="B289" s="107"/>
      <c r="C289" s="107"/>
      <c r="D289" s="107"/>
      <c r="E289" s="107"/>
      <c r="F289" s="107"/>
      <c r="G289" s="479"/>
      <c r="H289" s="107"/>
      <c r="I289" s="107"/>
      <c r="J289" s="107"/>
      <c r="K289" s="107"/>
      <c r="L289" s="107"/>
      <c r="M289" s="109"/>
      <c r="N289" s="109"/>
      <c r="O289" s="107"/>
      <c r="P289" s="107"/>
      <c r="Q289" s="107"/>
      <c r="R289" s="107"/>
      <c r="S289" s="107"/>
      <c r="T289" s="107"/>
      <c r="U289" s="107"/>
      <c r="V289" s="107"/>
      <c r="W289" s="107"/>
      <c r="X289" s="107"/>
      <c r="Y289" s="107"/>
      <c r="Z289" s="107"/>
    </row>
    <row r="290" spans="1:26" ht="15.75" customHeight="1">
      <c r="A290" s="107"/>
      <c r="B290" s="107"/>
      <c r="C290" s="107"/>
      <c r="D290" s="107"/>
      <c r="E290" s="107"/>
      <c r="F290" s="107"/>
      <c r="G290" s="479"/>
      <c r="H290" s="107"/>
      <c r="I290" s="107"/>
      <c r="J290" s="107"/>
      <c r="K290" s="107"/>
      <c r="L290" s="107"/>
      <c r="M290" s="109"/>
      <c r="N290" s="109"/>
      <c r="O290" s="107"/>
      <c r="P290" s="107"/>
      <c r="Q290" s="107"/>
      <c r="R290" s="107"/>
      <c r="S290" s="107"/>
      <c r="T290" s="107"/>
      <c r="U290" s="107"/>
      <c r="V290" s="107"/>
      <c r="W290" s="107"/>
      <c r="X290" s="107"/>
      <c r="Y290" s="107"/>
      <c r="Z290" s="107"/>
    </row>
    <row r="291" spans="1:26" ht="15.75" customHeight="1">
      <c r="A291" s="107"/>
      <c r="B291" s="107"/>
      <c r="C291" s="107"/>
      <c r="D291" s="107"/>
      <c r="E291" s="107"/>
      <c r="F291" s="107"/>
      <c r="G291" s="479"/>
      <c r="H291" s="107"/>
      <c r="I291" s="107"/>
      <c r="J291" s="107"/>
      <c r="K291" s="107"/>
      <c r="L291" s="107"/>
      <c r="M291" s="109"/>
      <c r="N291" s="109"/>
      <c r="O291" s="107"/>
      <c r="P291" s="107"/>
      <c r="Q291" s="107"/>
      <c r="R291" s="107"/>
      <c r="S291" s="107"/>
      <c r="T291" s="107"/>
      <c r="U291" s="107"/>
      <c r="V291" s="107"/>
      <c r="W291" s="107"/>
      <c r="X291" s="107"/>
      <c r="Y291" s="107"/>
      <c r="Z291" s="107"/>
    </row>
    <row r="292" spans="1:26" ht="15.75" customHeight="1">
      <c r="A292" s="107"/>
      <c r="B292" s="107"/>
      <c r="C292" s="107"/>
      <c r="D292" s="107"/>
      <c r="E292" s="107"/>
      <c r="F292" s="107"/>
      <c r="G292" s="479"/>
      <c r="H292" s="107"/>
      <c r="I292" s="107"/>
      <c r="J292" s="107"/>
      <c r="K292" s="107"/>
      <c r="L292" s="107"/>
      <c r="M292" s="109"/>
      <c r="N292" s="109"/>
      <c r="O292" s="107"/>
      <c r="P292" s="107"/>
      <c r="Q292" s="107"/>
      <c r="R292" s="107"/>
      <c r="S292" s="107"/>
      <c r="T292" s="107"/>
      <c r="U292" s="107"/>
      <c r="V292" s="107"/>
      <c r="W292" s="107"/>
      <c r="X292" s="107"/>
      <c r="Y292" s="107"/>
      <c r="Z292" s="107"/>
    </row>
    <row r="293" spans="1:26" ht="15.75" customHeight="1">
      <c r="A293" s="107"/>
      <c r="B293" s="107"/>
      <c r="C293" s="107"/>
      <c r="D293" s="107"/>
      <c r="E293" s="107"/>
      <c r="F293" s="107"/>
      <c r="G293" s="479"/>
      <c r="H293" s="107"/>
      <c r="I293" s="107"/>
      <c r="J293" s="107"/>
      <c r="K293" s="107"/>
      <c r="L293" s="107"/>
      <c r="M293" s="109"/>
      <c r="N293" s="109"/>
      <c r="O293" s="107"/>
      <c r="P293" s="107"/>
      <c r="Q293" s="107"/>
      <c r="R293" s="107"/>
      <c r="S293" s="107"/>
      <c r="T293" s="107"/>
      <c r="U293" s="107"/>
      <c r="V293" s="107"/>
      <c r="W293" s="107"/>
      <c r="X293" s="107"/>
      <c r="Y293" s="107"/>
      <c r="Z293" s="107"/>
    </row>
    <row r="294" spans="1:26" ht="15.75" customHeight="1">
      <c r="A294" s="107"/>
      <c r="B294" s="107"/>
      <c r="C294" s="107"/>
      <c r="D294" s="107"/>
      <c r="E294" s="107"/>
      <c r="F294" s="107"/>
      <c r="G294" s="479"/>
      <c r="H294" s="107"/>
      <c r="I294" s="107"/>
      <c r="J294" s="107"/>
      <c r="K294" s="107"/>
      <c r="L294" s="107"/>
      <c r="M294" s="109"/>
      <c r="N294" s="109"/>
      <c r="O294" s="107"/>
      <c r="P294" s="107"/>
      <c r="Q294" s="107"/>
      <c r="R294" s="107"/>
      <c r="S294" s="107"/>
      <c r="T294" s="107"/>
      <c r="U294" s="107"/>
      <c r="V294" s="107"/>
      <c r="W294" s="107"/>
      <c r="X294" s="107"/>
      <c r="Y294" s="107"/>
      <c r="Z294" s="107"/>
    </row>
    <row r="295" spans="1:26" ht="15.75" customHeight="1">
      <c r="A295" s="107"/>
      <c r="B295" s="107"/>
      <c r="C295" s="107"/>
      <c r="D295" s="107"/>
      <c r="E295" s="107"/>
      <c r="F295" s="107"/>
      <c r="G295" s="479"/>
      <c r="H295" s="107"/>
      <c r="I295" s="107"/>
      <c r="J295" s="107"/>
      <c r="K295" s="107"/>
      <c r="L295" s="107"/>
      <c r="M295" s="109"/>
      <c r="N295" s="109"/>
      <c r="O295" s="107"/>
      <c r="P295" s="107"/>
      <c r="Q295" s="107"/>
      <c r="R295" s="107"/>
      <c r="S295" s="107"/>
      <c r="T295" s="107"/>
      <c r="U295" s="107"/>
      <c r="V295" s="107"/>
      <c r="W295" s="107"/>
      <c r="X295" s="107"/>
      <c r="Y295" s="107"/>
      <c r="Z295" s="107"/>
    </row>
    <row r="296" spans="1:26" ht="15.75" customHeight="1">
      <c r="A296" s="107"/>
      <c r="B296" s="107"/>
      <c r="C296" s="107"/>
      <c r="D296" s="107"/>
      <c r="E296" s="107"/>
      <c r="F296" s="107"/>
      <c r="G296" s="479"/>
      <c r="H296" s="107"/>
      <c r="I296" s="107"/>
      <c r="J296" s="107"/>
      <c r="K296" s="107"/>
      <c r="L296" s="107"/>
      <c r="M296" s="109"/>
      <c r="N296" s="109"/>
      <c r="O296" s="107"/>
      <c r="P296" s="107"/>
      <c r="Q296" s="107"/>
      <c r="R296" s="107"/>
      <c r="S296" s="107"/>
      <c r="T296" s="107"/>
      <c r="U296" s="107"/>
      <c r="V296" s="107"/>
      <c r="W296" s="107"/>
      <c r="X296" s="107"/>
      <c r="Y296" s="107"/>
      <c r="Z296" s="107"/>
    </row>
    <row r="297" spans="1:26" ht="15.75" customHeight="1">
      <c r="A297" s="107"/>
      <c r="B297" s="107"/>
      <c r="C297" s="107"/>
      <c r="D297" s="107"/>
      <c r="E297" s="107"/>
      <c r="F297" s="107"/>
      <c r="G297" s="479"/>
      <c r="H297" s="107"/>
      <c r="I297" s="107"/>
      <c r="J297" s="107"/>
      <c r="K297" s="107"/>
      <c r="L297" s="107"/>
      <c r="M297" s="109"/>
      <c r="N297" s="109"/>
      <c r="O297" s="107"/>
      <c r="P297" s="107"/>
      <c r="Q297" s="107"/>
      <c r="R297" s="107"/>
      <c r="S297" s="107"/>
      <c r="T297" s="107"/>
      <c r="U297" s="107"/>
      <c r="V297" s="107"/>
      <c r="W297" s="107"/>
      <c r="X297" s="107"/>
      <c r="Y297" s="107"/>
      <c r="Z297" s="107"/>
    </row>
    <row r="298" spans="1:26" ht="15.75" customHeight="1">
      <c r="A298" s="107"/>
      <c r="B298" s="107"/>
      <c r="C298" s="107"/>
      <c r="D298" s="107"/>
      <c r="E298" s="107"/>
      <c r="F298" s="107"/>
      <c r="G298" s="479"/>
      <c r="H298" s="107"/>
      <c r="I298" s="107"/>
      <c r="J298" s="107"/>
      <c r="K298" s="107"/>
      <c r="L298" s="107"/>
      <c r="M298" s="109"/>
      <c r="N298" s="109"/>
      <c r="O298" s="107"/>
      <c r="P298" s="107"/>
      <c r="Q298" s="107"/>
      <c r="R298" s="107"/>
      <c r="S298" s="107"/>
      <c r="T298" s="107"/>
      <c r="U298" s="107"/>
      <c r="V298" s="107"/>
      <c r="W298" s="107"/>
      <c r="X298" s="107"/>
      <c r="Y298" s="107"/>
      <c r="Z298" s="107"/>
    </row>
    <row r="299" spans="1:26" ht="15.75" customHeight="1">
      <c r="A299" s="107"/>
      <c r="B299" s="107"/>
      <c r="C299" s="107"/>
      <c r="D299" s="107"/>
      <c r="E299" s="107"/>
      <c r="F299" s="107"/>
      <c r="G299" s="479"/>
      <c r="H299" s="107"/>
      <c r="I299" s="107"/>
      <c r="J299" s="107"/>
      <c r="K299" s="107"/>
      <c r="L299" s="107"/>
      <c r="M299" s="109"/>
      <c r="N299" s="109"/>
      <c r="O299" s="107"/>
      <c r="P299" s="107"/>
      <c r="Q299" s="107"/>
      <c r="R299" s="107"/>
      <c r="S299" s="107"/>
      <c r="T299" s="107"/>
      <c r="U299" s="107"/>
      <c r="V299" s="107"/>
      <c r="W299" s="107"/>
      <c r="X299" s="107"/>
      <c r="Y299" s="107"/>
      <c r="Z299" s="107"/>
    </row>
    <row r="300" spans="1:26" ht="15.75" customHeight="1">
      <c r="A300" s="107"/>
      <c r="B300" s="107"/>
      <c r="C300" s="107"/>
      <c r="D300" s="107"/>
      <c r="E300" s="107"/>
      <c r="F300" s="107"/>
      <c r="G300" s="479"/>
      <c r="H300" s="107"/>
      <c r="I300" s="107"/>
      <c r="J300" s="107"/>
      <c r="K300" s="107"/>
      <c r="L300" s="107"/>
      <c r="M300" s="109"/>
      <c r="N300" s="109"/>
      <c r="O300" s="107"/>
      <c r="P300" s="107"/>
      <c r="Q300" s="107"/>
      <c r="R300" s="107"/>
      <c r="S300" s="107"/>
      <c r="T300" s="107"/>
      <c r="U300" s="107"/>
      <c r="V300" s="107"/>
      <c r="W300" s="107"/>
      <c r="X300" s="107"/>
      <c r="Y300" s="107"/>
      <c r="Z300" s="107"/>
    </row>
    <row r="301" spans="1:26" ht="15.75" customHeight="1">
      <c r="A301" s="107"/>
      <c r="B301" s="107"/>
      <c r="C301" s="107"/>
      <c r="D301" s="107"/>
      <c r="E301" s="107"/>
      <c r="F301" s="107"/>
      <c r="G301" s="479"/>
      <c r="H301" s="107"/>
      <c r="I301" s="107"/>
      <c r="J301" s="107"/>
      <c r="K301" s="107"/>
      <c r="L301" s="107"/>
      <c r="M301" s="109"/>
      <c r="N301" s="109"/>
      <c r="O301" s="107"/>
      <c r="P301" s="107"/>
      <c r="Q301" s="107"/>
      <c r="R301" s="107"/>
      <c r="S301" s="107"/>
      <c r="T301" s="107"/>
      <c r="U301" s="107"/>
      <c r="V301" s="107"/>
      <c r="W301" s="107"/>
      <c r="X301" s="107"/>
      <c r="Y301" s="107"/>
      <c r="Z301" s="107"/>
    </row>
    <row r="302" spans="1:26" ht="15.75" customHeight="1">
      <c r="A302" s="107"/>
      <c r="B302" s="107"/>
      <c r="C302" s="107"/>
      <c r="D302" s="107"/>
      <c r="E302" s="107"/>
      <c r="F302" s="107"/>
      <c r="G302" s="479"/>
      <c r="H302" s="107"/>
      <c r="I302" s="107"/>
      <c r="J302" s="107"/>
      <c r="K302" s="107"/>
      <c r="L302" s="107"/>
      <c r="M302" s="109"/>
      <c r="N302" s="109"/>
      <c r="O302" s="107"/>
      <c r="P302" s="107"/>
      <c r="Q302" s="107"/>
      <c r="R302" s="107"/>
      <c r="S302" s="107"/>
      <c r="T302" s="107"/>
      <c r="U302" s="107"/>
      <c r="V302" s="107"/>
      <c r="W302" s="107"/>
      <c r="X302" s="107"/>
      <c r="Y302" s="107"/>
      <c r="Z302" s="107"/>
    </row>
    <row r="303" spans="1:26" ht="15.75" customHeight="1">
      <c r="A303" s="107"/>
      <c r="B303" s="107"/>
      <c r="C303" s="107"/>
      <c r="D303" s="107"/>
      <c r="E303" s="107"/>
      <c r="F303" s="107"/>
      <c r="G303" s="479"/>
      <c r="H303" s="107"/>
      <c r="I303" s="107"/>
      <c r="J303" s="107"/>
      <c r="K303" s="107"/>
      <c r="L303" s="107"/>
      <c r="M303" s="109"/>
      <c r="N303" s="109"/>
      <c r="O303" s="107"/>
      <c r="P303" s="107"/>
      <c r="Q303" s="107"/>
      <c r="R303" s="107"/>
      <c r="S303" s="107"/>
      <c r="T303" s="107"/>
      <c r="U303" s="107"/>
      <c r="V303" s="107"/>
      <c r="W303" s="107"/>
      <c r="X303" s="107"/>
      <c r="Y303" s="107"/>
      <c r="Z303" s="107"/>
    </row>
    <row r="304" spans="1:26" ht="15.75" customHeight="1">
      <c r="A304" s="107"/>
      <c r="B304" s="107"/>
      <c r="C304" s="107"/>
      <c r="D304" s="107"/>
      <c r="E304" s="107"/>
      <c r="F304" s="107"/>
      <c r="G304" s="479"/>
      <c r="H304" s="107"/>
      <c r="I304" s="107"/>
      <c r="J304" s="107"/>
      <c r="K304" s="107"/>
      <c r="L304" s="107"/>
      <c r="M304" s="109"/>
      <c r="N304" s="109"/>
      <c r="O304" s="107"/>
      <c r="P304" s="107"/>
      <c r="Q304" s="107"/>
      <c r="R304" s="107"/>
      <c r="S304" s="107"/>
      <c r="T304" s="107"/>
      <c r="U304" s="107"/>
      <c r="V304" s="107"/>
      <c r="W304" s="107"/>
      <c r="X304" s="107"/>
      <c r="Y304" s="107"/>
      <c r="Z304" s="107"/>
    </row>
    <row r="305" spans="1:26" ht="15.75" customHeight="1">
      <c r="A305" s="107"/>
      <c r="B305" s="107"/>
      <c r="C305" s="107"/>
      <c r="D305" s="107"/>
      <c r="E305" s="107"/>
      <c r="F305" s="107"/>
      <c r="G305" s="479"/>
      <c r="H305" s="107"/>
      <c r="I305" s="107"/>
      <c r="J305" s="107"/>
      <c r="K305" s="107"/>
      <c r="L305" s="107"/>
      <c r="M305" s="109"/>
      <c r="N305" s="109"/>
      <c r="O305" s="107"/>
      <c r="P305" s="107"/>
      <c r="Q305" s="107"/>
      <c r="R305" s="107"/>
      <c r="S305" s="107"/>
      <c r="T305" s="107"/>
      <c r="U305" s="107"/>
      <c r="V305" s="107"/>
      <c r="W305" s="107"/>
      <c r="X305" s="107"/>
      <c r="Y305" s="107"/>
      <c r="Z305" s="107"/>
    </row>
    <row r="306" spans="1:26" ht="15.75" customHeight="1">
      <c r="A306" s="107"/>
      <c r="B306" s="107"/>
      <c r="C306" s="107"/>
      <c r="D306" s="107"/>
      <c r="E306" s="107"/>
      <c r="F306" s="107"/>
      <c r="G306" s="479"/>
      <c r="H306" s="107"/>
      <c r="I306" s="107"/>
      <c r="J306" s="107"/>
      <c r="K306" s="107"/>
      <c r="L306" s="107"/>
      <c r="M306" s="109"/>
      <c r="N306" s="109"/>
      <c r="O306" s="107"/>
      <c r="P306" s="107"/>
      <c r="Q306" s="107"/>
      <c r="R306" s="107"/>
      <c r="S306" s="107"/>
      <c r="T306" s="107"/>
      <c r="U306" s="107"/>
      <c r="V306" s="107"/>
      <c r="W306" s="107"/>
      <c r="X306" s="107"/>
      <c r="Y306" s="107"/>
      <c r="Z306" s="107"/>
    </row>
    <row r="307" spans="1:26" ht="15.75" customHeight="1">
      <c r="A307" s="107"/>
      <c r="B307" s="107"/>
      <c r="C307" s="107"/>
      <c r="D307" s="107"/>
      <c r="E307" s="107"/>
      <c r="F307" s="107"/>
      <c r="G307" s="479"/>
      <c r="H307" s="107"/>
      <c r="I307" s="107"/>
      <c r="J307" s="107"/>
      <c r="K307" s="107"/>
      <c r="L307" s="107"/>
      <c r="M307" s="109"/>
      <c r="N307" s="109"/>
      <c r="O307" s="107"/>
      <c r="P307" s="107"/>
      <c r="Q307" s="107"/>
      <c r="R307" s="107"/>
      <c r="S307" s="107"/>
      <c r="T307" s="107"/>
      <c r="U307" s="107"/>
      <c r="V307" s="107"/>
      <c r="W307" s="107"/>
      <c r="X307" s="107"/>
      <c r="Y307" s="107"/>
      <c r="Z307" s="107"/>
    </row>
    <row r="308" spans="1:26" ht="15.75" customHeight="1">
      <c r="A308" s="107"/>
      <c r="B308" s="107"/>
      <c r="C308" s="107"/>
      <c r="D308" s="107"/>
      <c r="E308" s="107"/>
      <c r="F308" s="107"/>
      <c r="G308" s="479"/>
      <c r="H308" s="107"/>
      <c r="I308" s="107"/>
      <c r="J308" s="107"/>
      <c r="K308" s="107"/>
      <c r="L308" s="107"/>
      <c r="M308" s="109"/>
      <c r="N308" s="109"/>
      <c r="O308" s="107"/>
      <c r="P308" s="107"/>
      <c r="Q308" s="107"/>
      <c r="R308" s="107"/>
      <c r="S308" s="107"/>
      <c r="T308" s="107"/>
      <c r="U308" s="107"/>
      <c r="V308" s="107"/>
      <c r="W308" s="107"/>
      <c r="X308" s="107"/>
      <c r="Y308" s="107"/>
      <c r="Z308" s="107"/>
    </row>
    <row r="309" spans="1:26" ht="15.75" customHeight="1">
      <c r="A309" s="107"/>
      <c r="B309" s="107"/>
      <c r="C309" s="107"/>
      <c r="D309" s="107"/>
      <c r="E309" s="107"/>
      <c r="F309" s="107"/>
      <c r="G309" s="479"/>
      <c r="H309" s="107"/>
      <c r="I309" s="107"/>
      <c r="J309" s="107"/>
      <c r="K309" s="107"/>
      <c r="L309" s="107"/>
      <c r="M309" s="109"/>
      <c r="N309" s="109"/>
      <c r="O309" s="107"/>
      <c r="P309" s="107"/>
      <c r="Q309" s="107"/>
      <c r="R309" s="107"/>
      <c r="S309" s="107"/>
      <c r="T309" s="107"/>
      <c r="U309" s="107"/>
      <c r="V309" s="107"/>
      <c r="W309" s="107"/>
      <c r="X309" s="107"/>
      <c r="Y309" s="107"/>
      <c r="Z309" s="107"/>
    </row>
    <row r="310" spans="1:26" ht="15.75" customHeight="1">
      <c r="A310" s="107"/>
      <c r="B310" s="107"/>
      <c r="C310" s="107"/>
      <c r="D310" s="107"/>
      <c r="E310" s="107"/>
      <c r="F310" s="107"/>
      <c r="G310" s="479"/>
      <c r="H310" s="107"/>
      <c r="I310" s="107"/>
      <c r="J310" s="107"/>
      <c r="K310" s="107"/>
      <c r="L310" s="107"/>
      <c r="M310" s="109"/>
      <c r="N310" s="109"/>
      <c r="O310" s="107"/>
      <c r="P310" s="107"/>
      <c r="Q310" s="107"/>
      <c r="R310" s="107"/>
      <c r="S310" s="107"/>
      <c r="T310" s="107"/>
      <c r="U310" s="107"/>
      <c r="V310" s="107"/>
      <c r="W310" s="107"/>
      <c r="X310" s="107"/>
      <c r="Y310" s="107"/>
      <c r="Z310" s="107"/>
    </row>
    <row r="311" spans="1:26" ht="15.75" customHeight="1">
      <c r="A311" s="107"/>
      <c r="B311" s="107"/>
      <c r="C311" s="107"/>
      <c r="D311" s="107"/>
      <c r="E311" s="107"/>
      <c r="F311" s="107"/>
      <c r="G311" s="479"/>
      <c r="H311" s="107"/>
      <c r="I311" s="107"/>
      <c r="J311" s="107"/>
      <c r="K311" s="107"/>
      <c r="L311" s="107"/>
      <c r="M311" s="109"/>
      <c r="N311" s="109"/>
      <c r="O311" s="107"/>
      <c r="P311" s="107"/>
      <c r="Q311" s="107"/>
      <c r="R311" s="107"/>
      <c r="S311" s="107"/>
      <c r="T311" s="107"/>
      <c r="U311" s="107"/>
      <c r="V311" s="107"/>
      <c r="W311" s="107"/>
      <c r="X311" s="107"/>
      <c r="Y311" s="107"/>
      <c r="Z311" s="107"/>
    </row>
    <row r="312" spans="1:26" ht="15.75" customHeight="1">
      <c r="A312" s="107"/>
      <c r="B312" s="107"/>
      <c r="C312" s="107"/>
      <c r="D312" s="107"/>
      <c r="E312" s="107"/>
      <c r="F312" s="107"/>
      <c r="G312" s="479"/>
      <c r="H312" s="107"/>
      <c r="I312" s="107"/>
      <c r="J312" s="107"/>
      <c r="K312" s="107"/>
      <c r="L312" s="107"/>
      <c r="M312" s="109"/>
      <c r="N312" s="109"/>
      <c r="O312" s="107"/>
      <c r="P312" s="107"/>
      <c r="Q312" s="107"/>
      <c r="R312" s="107"/>
      <c r="S312" s="107"/>
      <c r="T312" s="107"/>
      <c r="U312" s="107"/>
      <c r="V312" s="107"/>
      <c r="W312" s="107"/>
      <c r="X312" s="107"/>
      <c r="Y312" s="107"/>
      <c r="Z312" s="107"/>
    </row>
    <row r="313" spans="1:26" ht="15.75" customHeight="1">
      <c r="A313" s="107"/>
      <c r="B313" s="107"/>
      <c r="C313" s="107"/>
      <c r="D313" s="107"/>
      <c r="E313" s="107"/>
      <c r="F313" s="107"/>
      <c r="G313" s="479"/>
      <c r="H313" s="107"/>
      <c r="I313" s="107"/>
      <c r="J313" s="107"/>
      <c r="K313" s="107"/>
      <c r="L313" s="107"/>
      <c r="M313" s="109"/>
      <c r="N313" s="109"/>
      <c r="O313" s="107"/>
      <c r="P313" s="107"/>
      <c r="Q313" s="107"/>
      <c r="R313" s="107"/>
      <c r="S313" s="107"/>
      <c r="T313" s="107"/>
      <c r="U313" s="107"/>
      <c r="V313" s="107"/>
      <c r="W313" s="107"/>
      <c r="X313" s="107"/>
      <c r="Y313" s="107"/>
      <c r="Z313" s="107"/>
    </row>
    <row r="314" spans="1:26" ht="15.75" customHeight="1">
      <c r="A314" s="107"/>
      <c r="B314" s="107"/>
      <c r="C314" s="107"/>
      <c r="D314" s="107"/>
      <c r="E314" s="107"/>
      <c r="F314" s="107"/>
      <c r="G314" s="479"/>
      <c r="H314" s="107"/>
      <c r="I314" s="107"/>
      <c r="J314" s="107"/>
      <c r="K314" s="107"/>
      <c r="L314" s="107"/>
      <c r="M314" s="109"/>
      <c r="N314" s="109"/>
      <c r="O314" s="107"/>
      <c r="P314" s="107"/>
      <c r="Q314" s="107"/>
      <c r="R314" s="107"/>
      <c r="S314" s="107"/>
      <c r="T314" s="107"/>
      <c r="U314" s="107"/>
      <c r="V314" s="107"/>
      <c r="W314" s="107"/>
      <c r="X314" s="107"/>
      <c r="Y314" s="107"/>
      <c r="Z314" s="107"/>
    </row>
    <row r="315" spans="1:26" ht="15.75" customHeight="1">
      <c r="A315" s="107"/>
      <c r="B315" s="107"/>
      <c r="C315" s="107"/>
      <c r="D315" s="107"/>
      <c r="E315" s="107"/>
      <c r="F315" s="107"/>
      <c r="G315" s="479"/>
      <c r="H315" s="107"/>
      <c r="I315" s="107"/>
      <c r="J315" s="107"/>
      <c r="K315" s="107"/>
      <c r="L315" s="107"/>
      <c r="M315" s="109"/>
      <c r="N315" s="109"/>
      <c r="O315" s="107"/>
      <c r="P315" s="107"/>
      <c r="Q315" s="107"/>
      <c r="R315" s="107"/>
      <c r="S315" s="107"/>
      <c r="T315" s="107"/>
      <c r="U315" s="107"/>
      <c r="V315" s="107"/>
      <c r="W315" s="107"/>
      <c r="X315" s="107"/>
      <c r="Y315" s="107"/>
      <c r="Z315" s="107"/>
    </row>
    <row r="316" spans="1:26" ht="15.75" customHeight="1">
      <c r="A316" s="107"/>
      <c r="B316" s="107"/>
      <c r="C316" s="107"/>
      <c r="D316" s="107"/>
      <c r="E316" s="107"/>
      <c r="F316" s="107"/>
      <c r="G316" s="479"/>
      <c r="H316" s="107"/>
      <c r="I316" s="107"/>
      <c r="J316" s="107"/>
      <c r="K316" s="107"/>
      <c r="L316" s="107"/>
      <c r="M316" s="109"/>
      <c r="N316" s="109"/>
      <c r="O316" s="107"/>
      <c r="P316" s="107"/>
      <c r="Q316" s="107"/>
      <c r="R316" s="107"/>
      <c r="S316" s="107"/>
      <c r="T316" s="107"/>
      <c r="U316" s="107"/>
      <c r="V316" s="107"/>
      <c r="W316" s="107"/>
      <c r="X316" s="107"/>
      <c r="Y316" s="107"/>
      <c r="Z316" s="107"/>
    </row>
    <row r="317" spans="1:26" ht="15.75" customHeight="1">
      <c r="A317" s="107"/>
      <c r="B317" s="107"/>
      <c r="C317" s="107"/>
      <c r="D317" s="107"/>
      <c r="E317" s="107"/>
      <c r="F317" s="107"/>
      <c r="G317" s="479"/>
      <c r="H317" s="107"/>
      <c r="I317" s="107"/>
      <c r="J317" s="107"/>
      <c r="K317" s="107"/>
      <c r="L317" s="107"/>
      <c r="M317" s="109"/>
      <c r="N317" s="109"/>
      <c r="O317" s="107"/>
      <c r="P317" s="107"/>
      <c r="Q317" s="107"/>
      <c r="R317" s="107"/>
      <c r="S317" s="107"/>
      <c r="T317" s="107"/>
      <c r="U317" s="107"/>
      <c r="V317" s="107"/>
      <c r="W317" s="107"/>
      <c r="X317" s="107"/>
      <c r="Y317" s="107"/>
      <c r="Z317" s="107"/>
    </row>
    <row r="318" spans="1:26" ht="15.75" customHeight="1">
      <c r="A318" s="107"/>
      <c r="B318" s="107"/>
      <c r="C318" s="107"/>
      <c r="D318" s="107"/>
      <c r="E318" s="107"/>
      <c r="F318" s="107"/>
      <c r="G318" s="479"/>
      <c r="H318" s="107"/>
      <c r="I318" s="107"/>
      <c r="J318" s="107"/>
      <c r="K318" s="107"/>
      <c r="L318" s="107"/>
      <c r="M318" s="109"/>
      <c r="N318" s="109"/>
      <c r="O318" s="107"/>
      <c r="P318" s="107"/>
      <c r="Q318" s="107"/>
      <c r="R318" s="107"/>
      <c r="S318" s="107"/>
      <c r="T318" s="107"/>
      <c r="U318" s="107"/>
      <c r="V318" s="107"/>
      <c r="W318" s="107"/>
      <c r="X318" s="107"/>
      <c r="Y318" s="107"/>
      <c r="Z318" s="107"/>
    </row>
    <row r="319" spans="1:26" ht="15.75" customHeight="1">
      <c r="A319" s="107"/>
      <c r="B319" s="107"/>
      <c r="C319" s="107"/>
      <c r="D319" s="107"/>
      <c r="E319" s="107"/>
      <c r="F319" s="107"/>
      <c r="G319" s="479"/>
      <c r="H319" s="107"/>
      <c r="I319" s="107"/>
      <c r="J319" s="107"/>
      <c r="K319" s="107"/>
      <c r="L319" s="107"/>
      <c r="M319" s="109"/>
      <c r="N319" s="109"/>
      <c r="O319" s="107"/>
      <c r="P319" s="107"/>
      <c r="Q319" s="107"/>
      <c r="R319" s="107"/>
      <c r="S319" s="107"/>
      <c r="T319" s="107"/>
      <c r="U319" s="107"/>
      <c r="V319" s="107"/>
      <c r="W319" s="107"/>
      <c r="X319" s="107"/>
      <c r="Y319" s="107"/>
      <c r="Z319" s="107"/>
    </row>
    <row r="320" spans="1:26" ht="15.75" customHeight="1">
      <c r="A320" s="107"/>
      <c r="B320" s="107"/>
      <c r="C320" s="107"/>
      <c r="D320" s="107"/>
      <c r="E320" s="107"/>
      <c r="F320" s="107"/>
      <c r="G320" s="479"/>
      <c r="H320" s="107"/>
      <c r="I320" s="107"/>
      <c r="J320" s="107"/>
      <c r="K320" s="107"/>
      <c r="L320" s="107"/>
      <c r="M320" s="109"/>
      <c r="N320" s="109"/>
      <c r="O320" s="107"/>
      <c r="P320" s="107"/>
      <c r="Q320" s="107"/>
      <c r="R320" s="107"/>
      <c r="S320" s="107"/>
      <c r="T320" s="107"/>
      <c r="U320" s="107"/>
      <c r="V320" s="107"/>
      <c r="W320" s="107"/>
      <c r="X320" s="107"/>
      <c r="Y320" s="107"/>
      <c r="Z320" s="107"/>
    </row>
    <row r="321" spans="1:26" ht="15.75" customHeight="1">
      <c r="A321" s="107"/>
      <c r="B321" s="107"/>
      <c r="C321" s="107"/>
      <c r="D321" s="107"/>
      <c r="E321" s="107"/>
      <c r="F321" s="107"/>
      <c r="G321" s="479"/>
      <c r="H321" s="107"/>
      <c r="I321" s="107"/>
      <c r="J321" s="107"/>
      <c r="K321" s="107"/>
      <c r="L321" s="107"/>
      <c r="M321" s="109"/>
      <c r="N321" s="109"/>
      <c r="O321" s="107"/>
      <c r="P321" s="107"/>
      <c r="Q321" s="107"/>
      <c r="R321" s="107"/>
      <c r="S321" s="107"/>
      <c r="T321" s="107"/>
      <c r="U321" s="107"/>
      <c r="V321" s="107"/>
      <c r="W321" s="107"/>
      <c r="X321" s="107"/>
      <c r="Y321" s="107"/>
      <c r="Z321" s="107"/>
    </row>
    <row r="322" spans="1:26" ht="15.75" customHeight="1">
      <c r="A322" s="107"/>
      <c r="B322" s="107"/>
      <c r="C322" s="107"/>
      <c r="D322" s="107"/>
      <c r="E322" s="107"/>
      <c r="F322" s="107"/>
      <c r="G322" s="479"/>
      <c r="H322" s="107"/>
      <c r="I322" s="107"/>
      <c r="J322" s="107"/>
      <c r="K322" s="107"/>
      <c r="L322" s="107"/>
      <c r="M322" s="109"/>
      <c r="N322" s="109"/>
      <c r="O322" s="107"/>
      <c r="P322" s="107"/>
      <c r="Q322" s="107"/>
      <c r="R322" s="107"/>
      <c r="S322" s="107"/>
      <c r="T322" s="107"/>
      <c r="U322" s="107"/>
      <c r="V322" s="107"/>
      <c r="W322" s="107"/>
      <c r="X322" s="107"/>
      <c r="Y322" s="107"/>
      <c r="Z322" s="107"/>
    </row>
    <row r="323" spans="1:26" ht="15.75" customHeight="1">
      <c r="A323" s="107"/>
      <c r="B323" s="107"/>
      <c r="C323" s="107"/>
      <c r="D323" s="107"/>
      <c r="E323" s="107"/>
      <c r="F323" s="107"/>
      <c r="G323" s="479"/>
      <c r="H323" s="107"/>
      <c r="I323" s="107"/>
      <c r="J323" s="107"/>
      <c r="K323" s="107"/>
      <c r="L323" s="107"/>
      <c r="M323" s="109"/>
      <c r="N323" s="109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  <c r="Y323" s="107"/>
      <c r="Z323" s="107"/>
    </row>
    <row r="324" spans="1:26" ht="15.75" customHeight="1">
      <c r="A324" s="107"/>
      <c r="B324" s="107"/>
      <c r="C324" s="107"/>
      <c r="D324" s="107"/>
      <c r="E324" s="107"/>
      <c r="F324" s="107"/>
      <c r="G324" s="479"/>
      <c r="H324" s="107"/>
      <c r="I324" s="107"/>
      <c r="J324" s="107"/>
      <c r="K324" s="107"/>
      <c r="L324" s="107"/>
      <c r="M324" s="109"/>
      <c r="N324" s="109"/>
      <c r="O324" s="107"/>
      <c r="P324" s="107"/>
      <c r="Q324" s="107"/>
      <c r="R324" s="107"/>
      <c r="S324" s="107"/>
      <c r="T324" s="107"/>
      <c r="U324" s="107"/>
      <c r="V324" s="107"/>
      <c r="W324" s="107"/>
      <c r="X324" s="107"/>
      <c r="Y324" s="107"/>
      <c r="Z324" s="107"/>
    </row>
    <row r="325" spans="1:26" ht="15.75" customHeight="1">
      <c r="A325" s="107"/>
      <c r="B325" s="107"/>
      <c r="C325" s="107"/>
      <c r="D325" s="107"/>
      <c r="E325" s="107"/>
      <c r="F325" s="107"/>
      <c r="G325" s="479"/>
      <c r="H325" s="107"/>
      <c r="I325" s="107"/>
      <c r="J325" s="107"/>
      <c r="K325" s="107"/>
      <c r="L325" s="107"/>
      <c r="M325" s="109"/>
      <c r="N325" s="109"/>
      <c r="O325" s="107"/>
      <c r="P325" s="107"/>
      <c r="Q325" s="107"/>
      <c r="R325" s="107"/>
      <c r="S325" s="107"/>
      <c r="T325" s="107"/>
      <c r="U325" s="107"/>
      <c r="V325" s="107"/>
      <c r="W325" s="107"/>
      <c r="X325" s="107"/>
      <c r="Y325" s="107"/>
      <c r="Z325" s="107"/>
    </row>
    <row r="326" spans="1:26" ht="15.75" customHeight="1">
      <c r="A326" s="107"/>
      <c r="B326" s="107"/>
      <c r="C326" s="107"/>
      <c r="D326" s="107"/>
      <c r="E326" s="107"/>
      <c r="F326" s="107"/>
      <c r="G326" s="479"/>
      <c r="H326" s="107"/>
      <c r="I326" s="107"/>
      <c r="J326" s="107"/>
      <c r="K326" s="107"/>
      <c r="L326" s="107"/>
      <c r="M326" s="109"/>
      <c r="N326" s="109"/>
      <c r="O326" s="107"/>
      <c r="P326" s="107"/>
      <c r="Q326" s="107"/>
      <c r="R326" s="107"/>
      <c r="S326" s="107"/>
      <c r="T326" s="107"/>
      <c r="U326" s="107"/>
      <c r="V326" s="107"/>
      <c r="W326" s="107"/>
      <c r="X326" s="107"/>
      <c r="Y326" s="107"/>
      <c r="Z326" s="107"/>
    </row>
    <row r="327" spans="1:26" ht="15.75" customHeight="1">
      <c r="A327" s="107"/>
      <c r="B327" s="107"/>
      <c r="C327" s="107"/>
      <c r="D327" s="107"/>
      <c r="E327" s="107"/>
      <c r="F327" s="107"/>
      <c r="G327" s="479"/>
      <c r="H327" s="107"/>
      <c r="I327" s="107"/>
      <c r="J327" s="107"/>
      <c r="K327" s="107"/>
      <c r="L327" s="107"/>
      <c r="M327" s="109"/>
      <c r="N327" s="109"/>
      <c r="O327" s="107"/>
      <c r="P327" s="107"/>
      <c r="Q327" s="107"/>
      <c r="R327" s="107"/>
      <c r="S327" s="107"/>
      <c r="T327" s="107"/>
      <c r="U327" s="107"/>
      <c r="V327" s="107"/>
      <c r="W327" s="107"/>
      <c r="X327" s="107"/>
      <c r="Y327" s="107"/>
      <c r="Z327" s="107"/>
    </row>
    <row r="328" spans="1:26" ht="15.75" customHeight="1">
      <c r="A328" s="107"/>
      <c r="B328" s="107"/>
      <c r="C328" s="107"/>
      <c r="D328" s="107"/>
      <c r="E328" s="107"/>
      <c r="F328" s="107"/>
      <c r="G328" s="479"/>
      <c r="H328" s="107"/>
      <c r="I328" s="107"/>
      <c r="J328" s="107"/>
      <c r="K328" s="107"/>
      <c r="L328" s="107"/>
      <c r="M328" s="109"/>
      <c r="N328" s="109"/>
      <c r="O328" s="107"/>
      <c r="P328" s="107"/>
      <c r="Q328" s="107"/>
      <c r="R328" s="107"/>
      <c r="S328" s="107"/>
      <c r="T328" s="107"/>
      <c r="U328" s="107"/>
      <c r="V328" s="107"/>
      <c r="W328" s="107"/>
      <c r="X328" s="107"/>
      <c r="Y328" s="107"/>
      <c r="Z328" s="107"/>
    </row>
    <row r="329" spans="1:26" ht="15.75" customHeight="1">
      <c r="A329" s="107"/>
      <c r="B329" s="107"/>
      <c r="C329" s="107"/>
      <c r="D329" s="107"/>
      <c r="E329" s="107"/>
      <c r="F329" s="107"/>
      <c r="G329" s="479"/>
      <c r="H329" s="107"/>
      <c r="I329" s="107"/>
      <c r="J329" s="107"/>
      <c r="K329" s="107"/>
      <c r="L329" s="107"/>
      <c r="M329" s="109"/>
      <c r="N329" s="109"/>
      <c r="O329" s="107"/>
      <c r="P329" s="107"/>
      <c r="Q329" s="107"/>
      <c r="R329" s="107"/>
      <c r="S329" s="107"/>
      <c r="T329" s="107"/>
      <c r="U329" s="107"/>
      <c r="V329" s="107"/>
      <c r="W329" s="107"/>
      <c r="X329" s="107"/>
      <c r="Y329" s="107"/>
      <c r="Z329" s="107"/>
    </row>
    <row r="330" spans="1:26" ht="15.75" customHeight="1">
      <c r="A330" s="107"/>
      <c r="B330" s="107"/>
      <c r="C330" s="107"/>
      <c r="D330" s="107"/>
      <c r="E330" s="107"/>
      <c r="F330" s="107"/>
      <c r="G330" s="479"/>
      <c r="H330" s="107"/>
      <c r="I330" s="107"/>
      <c r="J330" s="107"/>
      <c r="K330" s="107"/>
      <c r="L330" s="107"/>
      <c r="M330" s="109"/>
      <c r="N330" s="109"/>
      <c r="O330" s="107"/>
      <c r="P330" s="107"/>
      <c r="Q330" s="107"/>
      <c r="R330" s="107"/>
      <c r="S330" s="107"/>
      <c r="T330" s="107"/>
      <c r="U330" s="107"/>
      <c r="V330" s="107"/>
      <c r="W330" s="107"/>
      <c r="X330" s="107"/>
      <c r="Y330" s="107"/>
      <c r="Z330" s="107"/>
    </row>
    <row r="331" spans="1:26" ht="15.75" customHeight="1">
      <c r="A331" s="107"/>
      <c r="B331" s="107"/>
      <c r="C331" s="107"/>
      <c r="D331" s="107"/>
      <c r="E331" s="107"/>
      <c r="F331" s="107"/>
      <c r="G331" s="479"/>
      <c r="H331" s="107"/>
      <c r="I331" s="107"/>
      <c r="J331" s="107"/>
      <c r="K331" s="107"/>
      <c r="L331" s="107"/>
      <c r="M331" s="109"/>
      <c r="N331" s="109"/>
      <c r="O331" s="107"/>
      <c r="P331" s="107"/>
      <c r="Q331" s="107"/>
      <c r="R331" s="107"/>
      <c r="S331" s="107"/>
      <c r="T331" s="107"/>
      <c r="U331" s="107"/>
      <c r="V331" s="107"/>
      <c r="W331" s="107"/>
      <c r="X331" s="107"/>
      <c r="Y331" s="107"/>
      <c r="Z331" s="107"/>
    </row>
    <row r="332" spans="1:26" ht="15.75" customHeight="1">
      <c r="A332" s="107"/>
      <c r="B332" s="107"/>
      <c r="C332" s="107"/>
      <c r="D332" s="107"/>
      <c r="E332" s="107"/>
      <c r="F332" s="107"/>
      <c r="G332" s="479"/>
      <c r="H332" s="107"/>
      <c r="I332" s="107"/>
      <c r="J332" s="107"/>
      <c r="K332" s="107"/>
      <c r="L332" s="107"/>
      <c r="M332" s="109"/>
      <c r="N332" s="109"/>
      <c r="O332" s="107"/>
      <c r="P332" s="107"/>
      <c r="Q332" s="107"/>
      <c r="R332" s="107"/>
      <c r="S332" s="107"/>
      <c r="T332" s="107"/>
      <c r="U332" s="107"/>
      <c r="V332" s="107"/>
      <c r="W332" s="107"/>
      <c r="X332" s="107"/>
      <c r="Y332" s="107"/>
      <c r="Z332" s="107"/>
    </row>
    <row r="333" spans="1:26" ht="15.75" customHeight="1">
      <c r="A333" s="107"/>
      <c r="B333" s="107"/>
      <c r="C333" s="107"/>
      <c r="D333" s="107"/>
      <c r="E333" s="107"/>
      <c r="F333" s="107"/>
      <c r="G333" s="479"/>
      <c r="H333" s="107"/>
      <c r="I333" s="107"/>
      <c r="J333" s="107"/>
      <c r="K333" s="107"/>
      <c r="L333" s="107"/>
      <c r="M333" s="109"/>
      <c r="N333" s="109"/>
      <c r="O333" s="107"/>
      <c r="P333" s="107"/>
      <c r="Q333" s="107"/>
      <c r="R333" s="107"/>
      <c r="S333" s="107"/>
      <c r="T333" s="107"/>
      <c r="U333" s="107"/>
      <c r="V333" s="107"/>
      <c r="W333" s="107"/>
      <c r="X333" s="107"/>
      <c r="Y333" s="107"/>
      <c r="Z333" s="107"/>
    </row>
    <row r="334" spans="1:26" ht="15.75" customHeight="1">
      <c r="A334" s="107"/>
      <c r="B334" s="107"/>
      <c r="C334" s="107"/>
      <c r="D334" s="107"/>
      <c r="E334" s="107"/>
      <c r="F334" s="107"/>
      <c r="G334" s="479"/>
      <c r="H334" s="107"/>
      <c r="I334" s="107"/>
      <c r="J334" s="107"/>
      <c r="K334" s="107"/>
      <c r="L334" s="107"/>
      <c r="M334" s="109"/>
      <c r="N334" s="109"/>
      <c r="O334" s="107"/>
      <c r="P334" s="107"/>
      <c r="Q334" s="107"/>
      <c r="R334" s="107"/>
      <c r="S334" s="107"/>
      <c r="T334" s="107"/>
      <c r="U334" s="107"/>
      <c r="V334" s="107"/>
      <c r="W334" s="107"/>
      <c r="X334" s="107"/>
      <c r="Y334" s="107"/>
      <c r="Z334" s="107"/>
    </row>
    <row r="335" spans="1:26" ht="15.75" customHeight="1">
      <c r="A335" s="107"/>
      <c r="B335" s="107"/>
      <c r="C335" s="107"/>
      <c r="D335" s="107"/>
      <c r="E335" s="107"/>
      <c r="F335" s="107"/>
      <c r="G335" s="479"/>
      <c r="H335" s="107"/>
      <c r="I335" s="107"/>
      <c r="J335" s="107"/>
      <c r="K335" s="107"/>
      <c r="L335" s="107"/>
      <c r="M335" s="109"/>
      <c r="N335" s="109"/>
      <c r="O335" s="107"/>
      <c r="P335" s="107"/>
      <c r="Q335" s="107"/>
      <c r="R335" s="107"/>
      <c r="S335" s="107"/>
      <c r="T335" s="107"/>
      <c r="U335" s="107"/>
      <c r="V335" s="107"/>
      <c r="W335" s="107"/>
      <c r="X335" s="107"/>
      <c r="Y335" s="107"/>
      <c r="Z335" s="107"/>
    </row>
    <row r="336" spans="1:26" ht="15.75" customHeight="1">
      <c r="A336" s="107"/>
      <c r="B336" s="107"/>
      <c r="C336" s="107"/>
      <c r="D336" s="107"/>
      <c r="E336" s="107"/>
      <c r="F336" s="107"/>
      <c r="G336" s="479"/>
      <c r="H336" s="107"/>
      <c r="I336" s="107"/>
      <c r="J336" s="107"/>
      <c r="K336" s="107"/>
      <c r="L336" s="107"/>
      <c r="M336" s="109"/>
      <c r="N336" s="109"/>
      <c r="O336" s="107"/>
      <c r="P336" s="107"/>
      <c r="Q336" s="107"/>
      <c r="R336" s="107"/>
      <c r="S336" s="107"/>
      <c r="T336" s="107"/>
      <c r="U336" s="107"/>
      <c r="V336" s="107"/>
      <c r="W336" s="107"/>
      <c r="X336" s="107"/>
      <c r="Y336" s="107"/>
      <c r="Z336" s="107"/>
    </row>
    <row r="337" spans="1:26" ht="15.75" customHeight="1">
      <c r="A337" s="107"/>
      <c r="B337" s="107"/>
      <c r="C337" s="107"/>
      <c r="D337" s="107"/>
      <c r="E337" s="107"/>
      <c r="F337" s="107"/>
      <c r="G337" s="479"/>
      <c r="H337" s="107"/>
      <c r="I337" s="107"/>
      <c r="J337" s="107"/>
      <c r="K337" s="107"/>
      <c r="L337" s="107"/>
      <c r="M337" s="109"/>
      <c r="N337" s="109"/>
      <c r="O337" s="107"/>
      <c r="P337" s="107"/>
      <c r="Q337" s="107"/>
      <c r="R337" s="107"/>
      <c r="S337" s="107"/>
      <c r="T337" s="107"/>
      <c r="U337" s="107"/>
      <c r="V337" s="107"/>
      <c r="W337" s="107"/>
      <c r="X337" s="107"/>
      <c r="Y337" s="107"/>
      <c r="Z337" s="107"/>
    </row>
    <row r="338" spans="1:26" ht="15.75" customHeight="1">
      <c r="A338" s="107"/>
      <c r="B338" s="107"/>
      <c r="C338" s="107"/>
      <c r="D338" s="107"/>
      <c r="E338" s="107"/>
      <c r="F338" s="107"/>
      <c r="G338" s="479"/>
      <c r="H338" s="107"/>
      <c r="I338" s="107"/>
      <c r="J338" s="107"/>
      <c r="K338" s="107"/>
      <c r="L338" s="107"/>
      <c r="M338" s="109"/>
      <c r="N338" s="109"/>
      <c r="O338" s="107"/>
      <c r="P338" s="107"/>
      <c r="Q338" s="107"/>
      <c r="R338" s="107"/>
      <c r="S338" s="107"/>
      <c r="T338" s="107"/>
      <c r="U338" s="107"/>
      <c r="V338" s="107"/>
      <c r="W338" s="107"/>
      <c r="X338" s="107"/>
      <c r="Y338" s="107"/>
      <c r="Z338" s="107"/>
    </row>
    <row r="339" spans="1:26" ht="15.75" customHeight="1">
      <c r="A339" s="107"/>
      <c r="B339" s="107"/>
      <c r="C339" s="107"/>
      <c r="D339" s="107"/>
      <c r="E339" s="107"/>
      <c r="F339" s="107"/>
      <c r="G339" s="479"/>
      <c r="H339" s="107"/>
      <c r="I339" s="107"/>
      <c r="J339" s="107"/>
      <c r="K339" s="107"/>
      <c r="L339" s="107"/>
      <c r="M339" s="109"/>
      <c r="N339" s="109"/>
      <c r="O339" s="107"/>
      <c r="P339" s="107"/>
      <c r="Q339" s="107"/>
      <c r="R339" s="107"/>
      <c r="S339" s="107"/>
      <c r="T339" s="107"/>
      <c r="U339" s="107"/>
      <c r="V339" s="107"/>
      <c r="W339" s="107"/>
      <c r="X339" s="107"/>
      <c r="Y339" s="107"/>
      <c r="Z339" s="107"/>
    </row>
    <row r="340" spans="1:26" ht="15.75" customHeight="1">
      <c r="A340" s="107"/>
      <c r="B340" s="107"/>
      <c r="C340" s="107"/>
      <c r="D340" s="107"/>
      <c r="E340" s="107"/>
      <c r="F340" s="107"/>
      <c r="G340" s="479"/>
      <c r="H340" s="107"/>
      <c r="I340" s="107"/>
      <c r="J340" s="107"/>
      <c r="K340" s="107"/>
      <c r="L340" s="107"/>
      <c r="M340" s="109"/>
      <c r="N340" s="109"/>
      <c r="O340" s="107"/>
      <c r="P340" s="107"/>
      <c r="Q340" s="107"/>
      <c r="R340" s="107"/>
      <c r="S340" s="107"/>
      <c r="T340" s="107"/>
      <c r="U340" s="107"/>
      <c r="V340" s="107"/>
      <c r="W340" s="107"/>
      <c r="X340" s="107"/>
      <c r="Y340" s="107"/>
      <c r="Z340" s="107"/>
    </row>
    <row r="341" spans="1:26" ht="15.75" customHeight="1">
      <c r="A341" s="107"/>
      <c r="B341" s="107"/>
      <c r="C341" s="107"/>
      <c r="D341" s="107"/>
      <c r="E341" s="107"/>
      <c r="F341" s="107"/>
      <c r="G341" s="479"/>
      <c r="H341" s="107"/>
      <c r="I341" s="107"/>
      <c r="J341" s="107"/>
      <c r="K341" s="107"/>
      <c r="L341" s="107"/>
      <c r="M341" s="109"/>
      <c r="N341" s="109"/>
      <c r="O341" s="107"/>
      <c r="P341" s="107"/>
      <c r="Q341" s="107"/>
      <c r="R341" s="107"/>
      <c r="S341" s="107"/>
      <c r="T341" s="107"/>
      <c r="U341" s="107"/>
      <c r="V341" s="107"/>
      <c r="W341" s="107"/>
      <c r="X341" s="107"/>
      <c r="Y341" s="107"/>
      <c r="Z341" s="107"/>
    </row>
    <row r="342" spans="1:26" ht="15.75" customHeight="1">
      <c r="A342" s="107"/>
      <c r="B342" s="107"/>
      <c r="C342" s="107"/>
      <c r="D342" s="107"/>
      <c r="E342" s="107"/>
      <c r="F342" s="107"/>
      <c r="G342" s="479"/>
      <c r="H342" s="107"/>
      <c r="I342" s="107"/>
      <c r="J342" s="107"/>
      <c r="K342" s="107"/>
      <c r="L342" s="107"/>
      <c r="M342" s="109"/>
      <c r="N342" s="109"/>
      <c r="O342" s="107"/>
      <c r="P342" s="107"/>
      <c r="Q342" s="107"/>
      <c r="R342" s="107"/>
      <c r="S342" s="107"/>
      <c r="T342" s="107"/>
      <c r="U342" s="107"/>
      <c r="V342" s="107"/>
      <c r="W342" s="107"/>
      <c r="X342" s="107"/>
      <c r="Y342" s="107"/>
      <c r="Z342" s="107"/>
    </row>
    <row r="343" spans="1:26" ht="15.75" customHeight="1">
      <c r="A343" s="107"/>
      <c r="B343" s="107"/>
      <c r="C343" s="107"/>
      <c r="D343" s="107"/>
      <c r="E343" s="107"/>
      <c r="F343" s="107"/>
      <c r="G343" s="479"/>
      <c r="H343" s="107"/>
      <c r="I343" s="107"/>
      <c r="J343" s="107"/>
      <c r="K343" s="107"/>
      <c r="L343" s="107"/>
      <c r="M343" s="109"/>
      <c r="N343" s="109"/>
      <c r="O343" s="107"/>
      <c r="P343" s="107"/>
      <c r="Q343" s="107"/>
      <c r="R343" s="107"/>
      <c r="S343" s="107"/>
      <c r="T343" s="107"/>
      <c r="U343" s="107"/>
      <c r="V343" s="107"/>
      <c r="W343" s="107"/>
      <c r="X343" s="107"/>
      <c r="Y343" s="107"/>
      <c r="Z343" s="107"/>
    </row>
    <row r="344" spans="1:26" ht="15.75" customHeight="1">
      <c r="A344" s="107"/>
      <c r="B344" s="107"/>
      <c r="C344" s="107"/>
      <c r="D344" s="107"/>
      <c r="E344" s="107"/>
      <c r="F344" s="107"/>
      <c r="G344" s="479"/>
      <c r="H344" s="107"/>
      <c r="I344" s="107"/>
      <c r="J344" s="107"/>
      <c r="K344" s="107"/>
      <c r="L344" s="107"/>
      <c r="M344" s="109"/>
      <c r="N344" s="109"/>
      <c r="O344" s="107"/>
      <c r="P344" s="107"/>
      <c r="Q344" s="107"/>
      <c r="R344" s="107"/>
      <c r="S344" s="107"/>
      <c r="T344" s="107"/>
      <c r="U344" s="107"/>
      <c r="V344" s="107"/>
      <c r="W344" s="107"/>
      <c r="X344" s="107"/>
      <c r="Y344" s="107"/>
      <c r="Z344" s="107"/>
    </row>
    <row r="345" spans="1:26" ht="15.75" customHeight="1">
      <c r="A345" s="107"/>
      <c r="B345" s="107"/>
      <c r="C345" s="107"/>
      <c r="D345" s="107"/>
      <c r="E345" s="107"/>
      <c r="F345" s="107"/>
      <c r="G345" s="479"/>
      <c r="H345" s="107"/>
      <c r="I345" s="107"/>
      <c r="J345" s="107"/>
      <c r="K345" s="107"/>
      <c r="L345" s="107"/>
      <c r="M345" s="109"/>
      <c r="N345" s="109"/>
      <c r="O345" s="107"/>
      <c r="P345" s="107"/>
      <c r="Q345" s="107"/>
      <c r="R345" s="107"/>
      <c r="S345" s="107"/>
      <c r="T345" s="107"/>
      <c r="U345" s="107"/>
      <c r="V345" s="107"/>
      <c r="W345" s="107"/>
      <c r="X345" s="107"/>
      <c r="Y345" s="107"/>
      <c r="Z345" s="107"/>
    </row>
    <row r="346" spans="1:26" ht="15.75" customHeight="1">
      <c r="A346" s="107"/>
      <c r="B346" s="107"/>
      <c r="C346" s="107"/>
      <c r="D346" s="107"/>
      <c r="E346" s="107"/>
      <c r="F346" s="107"/>
      <c r="G346" s="479"/>
      <c r="H346" s="107"/>
      <c r="I346" s="107"/>
      <c r="J346" s="107"/>
      <c r="K346" s="107"/>
      <c r="L346" s="107"/>
      <c r="M346" s="109"/>
      <c r="N346" s="109"/>
      <c r="O346" s="107"/>
      <c r="P346" s="107"/>
      <c r="Q346" s="107"/>
      <c r="R346" s="107"/>
      <c r="S346" s="107"/>
      <c r="T346" s="107"/>
      <c r="U346" s="107"/>
      <c r="V346" s="107"/>
      <c r="W346" s="107"/>
      <c r="X346" s="107"/>
      <c r="Y346" s="107"/>
      <c r="Z346" s="107"/>
    </row>
    <row r="347" spans="1:26" ht="15.75" customHeight="1">
      <c r="A347" s="107"/>
      <c r="B347" s="107"/>
      <c r="C347" s="107"/>
      <c r="D347" s="107"/>
      <c r="E347" s="107"/>
      <c r="F347" s="107"/>
      <c r="G347" s="479"/>
      <c r="H347" s="107"/>
      <c r="I347" s="107"/>
      <c r="J347" s="107"/>
      <c r="K347" s="107"/>
      <c r="L347" s="107"/>
      <c r="M347" s="109"/>
      <c r="N347" s="109"/>
      <c r="O347" s="107"/>
      <c r="P347" s="107"/>
      <c r="Q347" s="107"/>
      <c r="R347" s="107"/>
      <c r="S347" s="107"/>
      <c r="T347" s="107"/>
      <c r="U347" s="107"/>
      <c r="V347" s="107"/>
      <c r="W347" s="107"/>
      <c r="X347" s="107"/>
      <c r="Y347" s="107"/>
      <c r="Z347" s="107"/>
    </row>
    <row r="348" spans="1:26" ht="15.75" customHeight="1">
      <c r="A348" s="107"/>
      <c r="B348" s="107"/>
      <c r="C348" s="107"/>
      <c r="D348" s="107"/>
      <c r="E348" s="107"/>
      <c r="F348" s="107"/>
      <c r="G348" s="479"/>
      <c r="H348" s="107"/>
      <c r="I348" s="107"/>
      <c r="J348" s="107"/>
      <c r="K348" s="107"/>
      <c r="L348" s="107"/>
      <c r="M348" s="109"/>
      <c r="N348" s="109"/>
      <c r="O348" s="107"/>
      <c r="P348" s="107"/>
      <c r="Q348" s="107"/>
      <c r="R348" s="107"/>
      <c r="S348" s="107"/>
      <c r="T348" s="107"/>
      <c r="U348" s="107"/>
      <c r="V348" s="107"/>
      <c r="W348" s="107"/>
      <c r="X348" s="107"/>
      <c r="Y348" s="107"/>
      <c r="Z348" s="107"/>
    </row>
    <row r="349" spans="1:26" ht="15.75" customHeight="1">
      <c r="A349" s="107"/>
      <c r="B349" s="107"/>
      <c r="C349" s="107"/>
      <c r="D349" s="107"/>
      <c r="E349" s="107"/>
      <c r="F349" s="107"/>
      <c r="G349" s="479"/>
      <c r="H349" s="107"/>
      <c r="I349" s="107"/>
      <c r="J349" s="107"/>
      <c r="K349" s="107"/>
      <c r="L349" s="107"/>
      <c r="M349" s="109"/>
      <c r="N349" s="109"/>
      <c r="O349" s="107"/>
      <c r="P349" s="107"/>
      <c r="Q349" s="107"/>
      <c r="R349" s="107"/>
      <c r="S349" s="107"/>
      <c r="T349" s="107"/>
      <c r="U349" s="107"/>
      <c r="V349" s="107"/>
      <c r="W349" s="107"/>
      <c r="X349" s="107"/>
      <c r="Y349" s="107"/>
      <c r="Z349" s="107"/>
    </row>
    <row r="350" spans="1:26" ht="15.75" customHeight="1">
      <c r="A350" s="107"/>
      <c r="B350" s="107"/>
      <c r="C350" s="107"/>
      <c r="D350" s="107"/>
      <c r="E350" s="107"/>
      <c r="F350" s="107"/>
      <c r="G350" s="479"/>
      <c r="H350" s="107"/>
      <c r="I350" s="107"/>
      <c r="J350" s="107"/>
      <c r="K350" s="107"/>
      <c r="L350" s="107"/>
      <c r="M350" s="109"/>
      <c r="N350" s="109"/>
      <c r="O350" s="107"/>
      <c r="P350" s="107"/>
      <c r="Q350" s="107"/>
      <c r="R350" s="107"/>
      <c r="S350" s="107"/>
      <c r="T350" s="107"/>
      <c r="U350" s="107"/>
      <c r="V350" s="107"/>
      <c r="W350" s="107"/>
      <c r="X350" s="107"/>
      <c r="Y350" s="107"/>
      <c r="Z350" s="107"/>
    </row>
    <row r="351" spans="1:26" ht="15.75" customHeight="1">
      <c r="A351" s="107"/>
      <c r="B351" s="107"/>
      <c r="C351" s="107"/>
      <c r="D351" s="107"/>
      <c r="E351" s="107"/>
      <c r="F351" s="107"/>
      <c r="G351" s="479"/>
      <c r="H351" s="107"/>
      <c r="I351" s="107"/>
      <c r="J351" s="107"/>
      <c r="K351" s="107"/>
      <c r="L351" s="107"/>
      <c r="M351" s="109"/>
      <c r="N351" s="109"/>
      <c r="O351" s="107"/>
      <c r="P351" s="107"/>
      <c r="Q351" s="107"/>
      <c r="R351" s="107"/>
      <c r="S351" s="107"/>
      <c r="T351" s="107"/>
      <c r="U351" s="107"/>
      <c r="V351" s="107"/>
      <c r="W351" s="107"/>
      <c r="X351" s="107"/>
      <c r="Y351" s="107"/>
      <c r="Z351" s="107"/>
    </row>
    <row r="352" spans="1:26" ht="15.75" customHeight="1">
      <c r="A352" s="107"/>
      <c r="B352" s="107"/>
      <c r="C352" s="107"/>
      <c r="D352" s="107"/>
      <c r="E352" s="107"/>
      <c r="F352" s="107"/>
      <c r="G352" s="479"/>
      <c r="H352" s="107"/>
      <c r="I352" s="107"/>
      <c r="J352" s="107"/>
      <c r="K352" s="107"/>
      <c r="L352" s="107"/>
      <c r="M352" s="109"/>
      <c r="N352" s="109"/>
      <c r="O352" s="107"/>
      <c r="P352" s="107"/>
      <c r="Q352" s="107"/>
      <c r="R352" s="107"/>
      <c r="S352" s="107"/>
      <c r="T352" s="107"/>
      <c r="U352" s="107"/>
      <c r="V352" s="107"/>
      <c r="W352" s="107"/>
      <c r="X352" s="107"/>
      <c r="Y352" s="107"/>
      <c r="Z352" s="107"/>
    </row>
    <row r="353" spans="1:26" ht="15.75" customHeight="1">
      <c r="A353" s="107"/>
      <c r="B353" s="107"/>
      <c r="C353" s="107"/>
      <c r="D353" s="107"/>
      <c r="E353" s="107"/>
      <c r="F353" s="107"/>
      <c r="G353" s="479"/>
      <c r="H353" s="107"/>
      <c r="I353" s="107"/>
      <c r="J353" s="107"/>
      <c r="K353" s="107"/>
      <c r="L353" s="107"/>
      <c r="M353" s="109"/>
      <c r="N353" s="109"/>
      <c r="O353" s="107"/>
      <c r="P353" s="107"/>
      <c r="Q353" s="107"/>
      <c r="R353" s="107"/>
      <c r="S353" s="107"/>
      <c r="T353" s="107"/>
      <c r="U353" s="107"/>
      <c r="V353" s="107"/>
      <c r="W353" s="107"/>
      <c r="X353" s="107"/>
      <c r="Y353" s="107"/>
      <c r="Z353" s="107"/>
    </row>
    <row r="354" spans="1:26" ht="15.75" customHeight="1">
      <c r="A354" s="107"/>
      <c r="B354" s="107"/>
      <c r="C354" s="107"/>
      <c r="D354" s="107"/>
      <c r="E354" s="107"/>
      <c r="F354" s="107"/>
      <c r="G354" s="479"/>
      <c r="H354" s="107"/>
      <c r="I354" s="107"/>
      <c r="J354" s="107"/>
      <c r="K354" s="107"/>
      <c r="L354" s="107"/>
      <c r="M354" s="109"/>
      <c r="N354" s="109"/>
      <c r="O354" s="107"/>
      <c r="P354" s="107"/>
      <c r="Q354" s="107"/>
      <c r="R354" s="107"/>
      <c r="S354" s="107"/>
      <c r="T354" s="107"/>
      <c r="U354" s="107"/>
      <c r="V354" s="107"/>
      <c r="W354" s="107"/>
      <c r="X354" s="107"/>
      <c r="Y354" s="107"/>
      <c r="Z354" s="107"/>
    </row>
    <row r="355" spans="1:26" ht="15.75" customHeight="1">
      <c r="A355" s="107"/>
      <c r="B355" s="107"/>
      <c r="C355" s="107"/>
      <c r="D355" s="107"/>
      <c r="E355" s="107"/>
      <c r="F355" s="107"/>
      <c r="G355" s="479"/>
      <c r="H355" s="107"/>
      <c r="I355" s="107"/>
      <c r="J355" s="107"/>
      <c r="K355" s="107"/>
      <c r="L355" s="107"/>
      <c r="M355" s="109"/>
      <c r="N355" s="109"/>
      <c r="O355" s="107"/>
      <c r="P355" s="107"/>
      <c r="Q355" s="107"/>
      <c r="R355" s="107"/>
      <c r="S355" s="107"/>
      <c r="T355" s="107"/>
      <c r="U355" s="107"/>
      <c r="V355" s="107"/>
      <c r="W355" s="107"/>
      <c r="X355" s="107"/>
      <c r="Y355" s="107"/>
      <c r="Z355" s="107"/>
    </row>
    <row r="356" spans="1:26" ht="15.75" customHeight="1">
      <c r="A356" s="107"/>
      <c r="B356" s="107"/>
      <c r="C356" s="107"/>
      <c r="D356" s="107"/>
      <c r="E356" s="107"/>
      <c r="F356" s="107"/>
      <c r="G356" s="479"/>
      <c r="H356" s="107"/>
      <c r="I356" s="107"/>
      <c r="J356" s="107"/>
      <c r="K356" s="107"/>
      <c r="L356" s="107"/>
      <c r="M356" s="109"/>
      <c r="N356" s="109"/>
      <c r="O356" s="107"/>
      <c r="P356" s="107"/>
      <c r="Q356" s="107"/>
      <c r="R356" s="107"/>
      <c r="S356" s="107"/>
      <c r="T356" s="107"/>
      <c r="U356" s="107"/>
      <c r="V356" s="107"/>
      <c r="W356" s="107"/>
      <c r="X356" s="107"/>
      <c r="Y356" s="107"/>
      <c r="Z356" s="107"/>
    </row>
    <row r="357" spans="1:26" ht="15.75" customHeight="1">
      <c r="A357" s="107"/>
      <c r="B357" s="107"/>
      <c r="C357" s="107"/>
      <c r="D357" s="107"/>
      <c r="E357" s="107"/>
      <c r="F357" s="107"/>
      <c r="G357" s="479"/>
      <c r="H357" s="107"/>
      <c r="I357" s="107"/>
      <c r="J357" s="107"/>
      <c r="K357" s="107"/>
      <c r="L357" s="107"/>
      <c r="M357" s="109"/>
      <c r="N357" s="109"/>
      <c r="O357" s="107"/>
      <c r="P357" s="107"/>
      <c r="Q357" s="107"/>
      <c r="R357" s="107"/>
      <c r="S357" s="107"/>
      <c r="T357" s="107"/>
      <c r="U357" s="107"/>
      <c r="V357" s="107"/>
      <c r="W357" s="107"/>
      <c r="X357" s="107"/>
      <c r="Y357" s="107"/>
      <c r="Z357" s="107"/>
    </row>
    <row r="358" spans="1:26" ht="15.75" customHeight="1">
      <c r="A358" s="107"/>
      <c r="B358" s="107"/>
      <c r="C358" s="107"/>
      <c r="D358" s="107"/>
      <c r="E358" s="107"/>
      <c r="F358" s="107"/>
      <c r="G358" s="479"/>
      <c r="H358" s="107"/>
      <c r="I358" s="107"/>
      <c r="J358" s="107"/>
      <c r="K358" s="107"/>
      <c r="L358" s="107"/>
      <c r="M358" s="109"/>
      <c r="N358" s="109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</row>
    <row r="359" spans="1:26" ht="15.75" customHeight="1">
      <c r="A359" s="107"/>
      <c r="B359" s="107"/>
      <c r="C359" s="107"/>
      <c r="D359" s="107"/>
      <c r="E359" s="107"/>
      <c r="F359" s="107"/>
      <c r="G359" s="479"/>
      <c r="H359" s="107"/>
      <c r="I359" s="107"/>
      <c r="J359" s="107"/>
      <c r="K359" s="107"/>
      <c r="L359" s="107"/>
      <c r="M359" s="109"/>
      <c r="N359" s="109"/>
      <c r="O359" s="107"/>
      <c r="P359" s="107"/>
      <c r="Q359" s="107"/>
      <c r="R359" s="107"/>
      <c r="S359" s="107"/>
      <c r="T359" s="107"/>
      <c r="U359" s="107"/>
      <c r="V359" s="107"/>
      <c r="W359" s="107"/>
      <c r="X359" s="107"/>
      <c r="Y359" s="107"/>
      <c r="Z359" s="107"/>
    </row>
    <row r="360" spans="1:26" ht="15.75" customHeight="1">
      <c r="A360" s="107"/>
      <c r="B360" s="107"/>
      <c r="C360" s="107"/>
      <c r="D360" s="107"/>
      <c r="E360" s="107"/>
      <c r="F360" s="107"/>
      <c r="G360" s="479"/>
      <c r="H360" s="107"/>
      <c r="I360" s="107"/>
      <c r="J360" s="107"/>
      <c r="K360" s="107"/>
      <c r="L360" s="107"/>
      <c r="M360" s="109"/>
      <c r="N360" s="109"/>
      <c r="O360" s="107"/>
      <c r="P360" s="107"/>
      <c r="Q360" s="107"/>
      <c r="R360" s="107"/>
      <c r="S360" s="107"/>
      <c r="T360" s="107"/>
      <c r="U360" s="107"/>
      <c r="V360" s="107"/>
      <c r="W360" s="107"/>
      <c r="X360" s="107"/>
      <c r="Y360" s="107"/>
      <c r="Z360" s="107"/>
    </row>
    <row r="361" spans="1:26" ht="15.75" customHeight="1">
      <c r="A361" s="107"/>
      <c r="B361" s="107"/>
      <c r="C361" s="107"/>
      <c r="D361" s="107"/>
      <c r="E361" s="107"/>
      <c r="F361" s="107"/>
      <c r="G361" s="479"/>
      <c r="H361" s="107"/>
      <c r="I361" s="107"/>
      <c r="J361" s="107"/>
      <c r="K361" s="107"/>
      <c r="L361" s="107"/>
      <c r="M361" s="109"/>
      <c r="N361" s="109"/>
      <c r="O361" s="107"/>
      <c r="P361" s="107"/>
      <c r="Q361" s="107"/>
      <c r="R361" s="107"/>
      <c r="S361" s="107"/>
      <c r="T361" s="107"/>
      <c r="U361" s="107"/>
      <c r="V361" s="107"/>
      <c r="W361" s="107"/>
      <c r="X361" s="107"/>
      <c r="Y361" s="107"/>
      <c r="Z361" s="107"/>
    </row>
    <row r="362" spans="1:26" ht="15.75" customHeight="1">
      <c r="A362" s="107"/>
      <c r="B362" s="107"/>
      <c r="C362" s="107"/>
      <c r="D362" s="107"/>
      <c r="E362" s="107"/>
      <c r="F362" s="107"/>
      <c r="G362" s="479"/>
      <c r="H362" s="107"/>
      <c r="I362" s="107"/>
      <c r="J362" s="107"/>
      <c r="K362" s="107"/>
      <c r="L362" s="107"/>
      <c r="M362" s="109"/>
      <c r="N362" s="109"/>
      <c r="O362" s="107"/>
      <c r="P362" s="107"/>
      <c r="Q362" s="107"/>
      <c r="R362" s="107"/>
      <c r="S362" s="107"/>
      <c r="T362" s="107"/>
      <c r="U362" s="107"/>
      <c r="V362" s="107"/>
      <c r="W362" s="107"/>
      <c r="X362" s="107"/>
      <c r="Y362" s="107"/>
      <c r="Z362" s="107"/>
    </row>
    <row r="363" spans="1:26" ht="15.75" customHeight="1">
      <c r="A363" s="107"/>
      <c r="B363" s="107"/>
      <c r="C363" s="107"/>
      <c r="D363" s="107"/>
      <c r="E363" s="107"/>
      <c r="F363" s="107"/>
      <c r="G363" s="479"/>
      <c r="H363" s="107"/>
      <c r="I363" s="107"/>
      <c r="J363" s="107"/>
      <c r="K363" s="107"/>
      <c r="L363" s="107"/>
      <c r="M363" s="109"/>
      <c r="N363" s="109"/>
      <c r="O363" s="107"/>
      <c r="P363" s="107"/>
      <c r="Q363" s="107"/>
      <c r="R363" s="107"/>
      <c r="S363" s="107"/>
      <c r="T363" s="107"/>
      <c r="U363" s="107"/>
      <c r="V363" s="107"/>
      <c r="W363" s="107"/>
      <c r="X363" s="107"/>
      <c r="Y363" s="107"/>
      <c r="Z363" s="107"/>
    </row>
    <row r="364" spans="1:26" ht="15.75" customHeight="1">
      <c r="A364" s="107"/>
      <c r="B364" s="107"/>
      <c r="C364" s="107"/>
      <c r="D364" s="107"/>
      <c r="E364" s="107"/>
      <c r="F364" s="107"/>
      <c r="G364" s="479"/>
      <c r="H364" s="107"/>
      <c r="I364" s="107"/>
      <c r="J364" s="107"/>
      <c r="K364" s="107"/>
      <c r="L364" s="107"/>
      <c r="M364" s="109"/>
      <c r="N364" s="109"/>
      <c r="O364" s="107"/>
      <c r="P364" s="107"/>
      <c r="Q364" s="107"/>
      <c r="R364" s="107"/>
      <c r="S364" s="107"/>
      <c r="T364" s="107"/>
      <c r="U364" s="107"/>
      <c r="V364" s="107"/>
      <c r="W364" s="107"/>
      <c r="X364" s="107"/>
      <c r="Y364" s="107"/>
      <c r="Z364" s="107"/>
    </row>
    <row r="365" spans="1:26" ht="15.75" customHeight="1">
      <c r="A365" s="107"/>
      <c r="B365" s="107"/>
      <c r="C365" s="107"/>
      <c r="D365" s="107"/>
      <c r="E365" s="107"/>
      <c r="F365" s="107"/>
      <c r="G365" s="479"/>
      <c r="H365" s="107"/>
      <c r="I365" s="107"/>
      <c r="J365" s="107"/>
      <c r="K365" s="107"/>
      <c r="L365" s="107"/>
      <c r="M365" s="109"/>
      <c r="N365" s="109"/>
      <c r="O365" s="107"/>
      <c r="P365" s="107"/>
      <c r="Q365" s="107"/>
      <c r="R365" s="107"/>
      <c r="S365" s="107"/>
      <c r="T365" s="107"/>
      <c r="U365" s="107"/>
      <c r="V365" s="107"/>
      <c r="W365" s="107"/>
      <c r="X365" s="107"/>
      <c r="Y365" s="107"/>
      <c r="Z365" s="107"/>
    </row>
    <row r="366" spans="1:26" ht="15.75" customHeight="1">
      <c r="A366" s="107"/>
      <c r="B366" s="107"/>
      <c r="C366" s="107"/>
      <c r="D366" s="107"/>
      <c r="E366" s="107"/>
      <c r="F366" s="107"/>
      <c r="G366" s="479"/>
      <c r="H366" s="107"/>
      <c r="I366" s="107"/>
      <c r="J366" s="107"/>
      <c r="K366" s="107"/>
      <c r="L366" s="107"/>
      <c r="M366" s="109"/>
      <c r="N366" s="109"/>
      <c r="O366" s="107"/>
      <c r="P366" s="107"/>
      <c r="Q366" s="107"/>
      <c r="R366" s="107"/>
      <c r="S366" s="107"/>
      <c r="T366" s="107"/>
      <c r="U366" s="107"/>
      <c r="V366" s="107"/>
      <c r="W366" s="107"/>
      <c r="X366" s="107"/>
      <c r="Y366" s="107"/>
      <c r="Z366" s="107"/>
    </row>
    <row r="367" spans="1:26" ht="15.75" customHeight="1">
      <c r="A367" s="107"/>
      <c r="B367" s="107"/>
      <c r="C367" s="107"/>
      <c r="D367" s="107"/>
      <c r="E367" s="107"/>
      <c r="F367" s="107"/>
      <c r="G367" s="479"/>
      <c r="H367" s="107"/>
      <c r="I367" s="107"/>
      <c r="J367" s="107"/>
      <c r="K367" s="107"/>
      <c r="L367" s="107"/>
      <c r="M367" s="109"/>
      <c r="N367" s="109"/>
      <c r="O367" s="107"/>
      <c r="P367" s="107"/>
      <c r="Q367" s="107"/>
      <c r="R367" s="107"/>
      <c r="S367" s="107"/>
      <c r="T367" s="107"/>
      <c r="U367" s="107"/>
      <c r="V367" s="107"/>
      <c r="W367" s="107"/>
      <c r="X367" s="107"/>
      <c r="Y367" s="107"/>
      <c r="Z367" s="107"/>
    </row>
    <row r="368" spans="1:26" ht="15.75" customHeight="1">
      <c r="A368" s="107"/>
      <c r="B368" s="107"/>
      <c r="C368" s="107"/>
      <c r="D368" s="107"/>
      <c r="E368" s="107"/>
      <c r="F368" s="107"/>
      <c r="G368" s="479"/>
      <c r="H368" s="107"/>
      <c r="I368" s="107"/>
      <c r="J368" s="107"/>
      <c r="K368" s="107"/>
      <c r="L368" s="107"/>
      <c r="M368" s="109"/>
      <c r="N368" s="109"/>
      <c r="O368" s="107"/>
      <c r="P368" s="107"/>
      <c r="Q368" s="107"/>
      <c r="R368" s="107"/>
      <c r="S368" s="107"/>
      <c r="T368" s="107"/>
      <c r="U368" s="107"/>
      <c r="V368" s="107"/>
      <c r="W368" s="107"/>
      <c r="X368" s="107"/>
      <c r="Y368" s="107"/>
      <c r="Z368" s="107"/>
    </row>
    <row r="369" spans="1:26" ht="15.75" customHeight="1">
      <c r="A369" s="107"/>
      <c r="B369" s="107"/>
      <c r="C369" s="107"/>
      <c r="D369" s="107"/>
      <c r="E369" s="107"/>
      <c r="F369" s="107"/>
      <c r="G369" s="479"/>
      <c r="H369" s="107"/>
      <c r="I369" s="107"/>
      <c r="J369" s="107"/>
      <c r="K369" s="107"/>
      <c r="L369" s="107"/>
      <c r="M369" s="109"/>
      <c r="N369" s="109"/>
      <c r="O369" s="107"/>
      <c r="P369" s="107"/>
      <c r="Q369" s="107"/>
      <c r="R369" s="107"/>
      <c r="S369" s="107"/>
      <c r="T369" s="107"/>
      <c r="U369" s="107"/>
      <c r="V369" s="107"/>
      <c r="W369" s="107"/>
      <c r="X369" s="107"/>
      <c r="Y369" s="107"/>
      <c r="Z369" s="107"/>
    </row>
    <row r="370" spans="1:26" ht="15.75" customHeight="1">
      <c r="A370" s="107"/>
      <c r="B370" s="107"/>
      <c r="C370" s="107"/>
      <c r="D370" s="107"/>
      <c r="E370" s="107"/>
      <c r="F370" s="107"/>
      <c r="G370" s="479"/>
      <c r="H370" s="107"/>
      <c r="I370" s="107"/>
      <c r="J370" s="107"/>
      <c r="K370" s="107"/>
      <c r="L370" s="107"/>
      <c r="M370" s="109"/>
      <c r="N370" s="109"/>
      <c r="O370" s="107"/>
      <c r="P370" s="107"/>
      <c r="Q370" s="107"/>
      <c r="R370" s="107"/>
      <c r="S370" s="107"/>
      <c r="T370" s="107"/>
      <c r="U370" s="107"/>
      <c r="V370" s="107"/>
      <c r="W370" s="107"/>
      <c r="X370" s="107"/>
      <c r="Y370" s="107"/>
      <c r="Z370" s="107"/>
    </row>
    <row r="371" spans="1:26" ht="15.75" customHeight="1">
      <c r="A371" s="107"/>
      <c r="B371" s="107"/>
      <c r="C371" s="107"/>
      <c r="D371" s="107"/>
      <c r="E371" s="107"/>
      <c r="F371" s="107"/>
      <c r="G371" s="479"/>
      <c r="H371" s="107"/>
      <c r="I371" s="107"/>
      <c r="J371" s="107"/>
      <c r="K371" s="107"/>
      <c r="L371" s="107"/>
      <c r="M371" s="109"/>
      <c r="N371" s="109"/>
      <c r="O371" s="107"/>
      <c r="P371" s="107"/>
      <c r="Q371" s="107"/>
      <c r="R371" s="107"/>
      <c r="S371" s="107"/>
      <c r="T371" s="107"/>
      <c r="U371" s="107"/>
      <c r="V371" s="107"/>
      <c r="W371" s="107"/>
      <c r="X371" s="107"/>
      <c r="Y371" s="107"/>
      <c r="Z371" s="107"/>
    </row>
    <row r="372" spans="1:26" ht="15.75" customHeight="1">
      <c r="A372" s="107"/>
      <c r="B372" s="107"/>
      <c r="C372" s="107"/>
      <c r="D372" s="107"/>
      <c r="E372" s="107"/>
      <c r="F372" s="107"/>
      <c r="G372" s="479"/>
      <c r="H372" s="107"/>
      <c r="I372" s="107"/>
      <c r="J372" s="107"/>
      <c r="K372" s="107"/>
      <c r="L372" s="107"/>
      <c r="M372" s="109"/>
      <c r="N372" s="109"/>
      <c r="O372" s="107"/>
      <c r="P372" s="107"/>
      <c r="Q372" s="107"/>
      <c r="R372" s="107"/>
      <c r="S372" s="107"/>
      <c r="T372" s="107"/>
      <c r="U372" s="107"/>
      <c r="V372" s="107"/>
      <c r="W372" s="107"/>
      <c r="X372" s="107"/>
      <c r="Y372" s="107"/>
      <c r="Z372" s="107"/>
    </row>
    <row r="373" spans="1:26" ht="15.75" customHeight="1">
      <c r="A373" s="107"/>
      <c r="B373" s="107"/>
      <c r="C373" s="107"/>
      <c r="D373" s="107"/>
      <c r="E373" s="107"/>
      <c r="F373" s="107"/>
      <c r="G373" s="479"/>
      <c r="H373" s="107"/>
      <c r="I373" s="107"/>
      <c r="J373" s="107"/>
      <c r="K373" s="107"/>
      <c r="L373" s="107"/>
      <c r="M373" s="109"/>
      <c r="N373" s="109"/>
      <c r="O373" s="107"/>
      <c r="P373" s="107"/>
      <c r="Q373" s="107"/>
      <c r="R373" s="107"/>
      <c r="S373" s="107"/>
      <c r="T373" s="107"/>
      <c r="U373" s="107"/>
      <c r="V373" s="107"/>
      <c r="W373" s="107"/>
      <c r="X373" s="107"/>
      <c r="Y373" s="107"/>
      <c r="Z373" s="107"/>
    </row>
    <row r="374" spans="1:26" ht="15.75" customHeight="1">
      <c r="A374" s="107"/>
      <c r="B374" s="107"/>
      <c r="C374" s="107"/>
      <c r="D374" s="107"/>
      <c r="E374" s="107"/>
      <c r="F374" s="107"/>
      <c r="G374" s="479"/>
      <c r="H374" s="107"/>
      <c r="I374" s="107"/>
      <c r="J374" s="107"/>
      <c r="K374" s="107"/>
      <c r="L374" s="107"/>
      <c r="M374" s="109"/>
      <c r="N374" s="109"/>
      <c r="O374" s="107"/>
      <c r="P374" s="107"/>
      <c r="Q374" s="107"/>
      <c r="R374" s="107"/>
      <c r="S374" s="107"/>
      <c r="T374" s="107"/>
      <c r="U374" s="107"/>
      <c r="V374" s="107"/>
      <c r="W374" s="107"/>
      <c r="X374" s="107"/>
      <c r="Y374" s="107"/>
      <c r="Z374" s="107"/>
    </row>
    <row r="375" spans="1:26" ht="15.75" customHeight="1">
      <c r="A375" s="107"/>
      <c r="B375" s="107"/>
      <c r="C375" s="107"/>
      <c r="D375" s="107"/>
      <c r="E375" s="107"/>
      <c r="F375" s="107"/>
      <c r="G375" s="479"/>
      <c r="H375" s="107"/>
      <c r="I375" s="107"/>
      <c r="J375" s="107"/>
      <c r="K375" s="107"/>
      <c r="L375" s="107"/>
      <c r="M375" s="109"/>
      <c r="N375" s="109"/>
      <c r="O375" s="107"/>
      <c r="P375" s="107"/>
      <c r="Q375" s="107"/>
      <c r="R375" s="107"/>
      <c r="S375" s="107"/>
      <c r="T375" s="107"/>
      <c r="U375" s="107"/>
      <c r="V375" s="107"/>
      <c r="W375" s="107"/>
      <c r="X375" s="107"/>
      <c r="Y375" s="107"/>
      <c r="Z375" s="107"/>
    </row>
    <row r="376" spans="1:26" ht="15.75" customHeight="1">
      <c r="A376" s="107"/>
      <c r="B376" s="107"/>
      <c r="C376" s="107"/>
      <c r="D376" s="107"/>
      <c r="E376" s="107"/>
      <c r="F376" s="107"/>
      <c r="G376" s="479"/>
      <c r="H376" s="107"/>
      <c r="I376" s="107"/>
      <c r="J376" s="107"/>
      <c r="K376" s="107"/>
      <c r="L376" s="107"/>
      <c r="M376" s="109"/>
      <c r="N376" s="109"/>
      <c r="O376" s="107"/>
      <c r="P376" s="107"/>
      <c r="Q376" s="107"/>
      <c r="R376" s="107"/>
      <c r="S376" s="107"/>
      <c r="T376" s="107"/>
      <c r="U376" s="107"/>
      <c r="V376" s="107"/>
      <c r="W376" s="107"/>
      <c r="X376" s="107"/>
      <c r="Y376" s="107"/>
      <c r="Z376" s="107"/>
    </row>
    <row r="377" spans="1:26" ht="15.75" customHeight="1">
      <c r="A377" s="107"/>
      <c r="B377" s="107"/>
      <c r="C377" s="107"/>
      <c r="D377" s="107"/>
      <c r="E377" s="107"/>
      <c r="F377" s="107"/>
      <c r="G377" s="479"/>
      <c r="H377" s="107"/>
      <c r="I377" s="107"/>
      <c r="J377" s="107"/>
      <c r="K377" s="107"/>
      <c r="L377" s="107"/>
      <c r="M377" s="109"/>
      <c r="N377" s="109"/>
      <c r="O377" s="107"/>
      <c r="P377" s="107"/>
      <c r="Q377" s="107"/>
      <c r="R377" s="107"/>
      <c r="S377" s="107"/>
      <c r="T377" s="107"/>
      <c r="U377" s="107"/>
      <c r="V377" s="107"/>
      <c r="W377" s="107"/>
      <c r="X377" s="107"/>
      <c r="Y377" s="107"/>
      <c r="Z377" s="107"/>
    </row>
    <row r="378" spans="1:26" ht="15.75" customHeight="1">
      <c r="A378" s="107"/>
      <c r="B378" s="107"/>
      <c r="C378" s="107"/>
      <c r="D378" s="107"/>
      <c r="E378" s="107"/>
      <c r="F378" s="107"/>
      <c r="G378" s="479"/>
      <c r="H378" s="107"/>
      <c r="I378" s="107"/>
      <c r="J378" s="107"/>
      <c r="K378" s="107"/>
      <c r="L378" s="107"/>
      <c r="M378" s="109"/>
      <c r="N378" s="109"/>
      <c r="O378" s="107"/>
      <c r="P378" s="107"/>
      <c r="Q378" s="107"/>
      <c r="R378" s="107"/>
      <c r="S378" s="107"/>
      <c r="T378" s="107"/>
      <c r="U378" s="107"/>
      <c r="V378" s="107"/>
      <c r="W378" s="107"/>
      <c r="X378" s="107"/>
      <c r="Y378" s="107"/>
      <c r="Z378" s="107"/>
    </row>
    <row r="379" spans="1:26" ht="15.75" customHeight="1">
      <c r="A379" s="107"/>
      <c r="B379" s="107"/>
      <c r="C379" s="107"/>
      <c r="D379" s="107"/>
      <c r="E379" s="107"/>
      <c r="F379" s="107"/>
      <c r="G379" s="479"/>
      <c r="H379" s="107"/>
      <c r="I379" s="107"/>
      <c r="J379" s="107"/>
      <c r="K379" s="107"/>
      <c r="L379" s="107"/>
      <c r="M379" s="109"/>
      <c r="N379" s="109"/>
      <c r="O379" s="107"/>
      <c r="P379" s="107"/>
      <c r="Q379" s="107"/>
      <c r="R379" s="107"/>
      <c r="S379" s="107"/>
      <c r="T379" s="107"/>
      <c r="U379" s="107"/>
      <c r="V379" s="107"/>
      <c r="W379" s="107"/>
      <c r="X379" s="107"/>
      <c r="Y379" s="107"/>
      <c r="Z379" s="107"/>
    </row>
    <row r="380" spans="1:26" ht="15.75" customHeight="1">
      <c r="A380" s="107"/>
      <c r="B380" s="107"/>
      <c r="C380" s="107"/>
      <c r="D380" s="107"/>
      <c r="E380" s="107"/>
      <c r="F380" s="107"/>
      <c r="G380" s="479"/>
      <c r="H380" s="107"/>
      <c r="I380" s="107"/>
      <c r="J380" s="107"/>
      <c r="K380" s="107"/>
      <c r="L380" s="107"/>
      <c r="M380" s="109"/>
      <c r="N380" s="109"/>
      <c r="O380" s="107"/>
      <c r="P380" s="107"/>
      <c r="Q380" s="107"/>
      <c r="R380" s="107"/>
      <c r="S380" s="107"/>
      <c r="T380" s="107"/>
      <c r="U380" s="107"/>
      <c r="V380" s="107"/>
      <c r="W380" s="107"/>
      <c r="X380" s="107"/>
      <c r="Y380" s="107"/>
      <c r="Z380" s="107"/>
    </row>
    <row r="381" spans="1:26" ht="15.75" customHeight="1">
      <c r="A381" s="107"/>
      <c r="B381" s="107"/>
      <c r="C381" s="107"/>
      <c r="D381" s="107"/>
      <c r="E381" s="107"/>
      <c r="F381" s="107"/>
      <c r="G381" s="479"/>
      <c r="H381" s="107"/>
      <c r="I381" s="107"/>
      <c r="J381" s="107"/>
      <c r="K381" s="107"/>
      <c r="L381" s="107"/>
      <c r="M381" s="109"/>
      <c r="N381" s="109"/>
      <c r="O381" s="107"/>
      <c r="P381" s="107"/>
      <c r="Q381" s="107"/>
      <c r="R381" s="107"/>
      <c r="S381" s="107"/>
      <c r="T381" s="107"/>
      <c r="U381" s="107"/>
      <c r="V381" s="107"/>
      <c r="W381" s="107"/>
      <c r="X381" s="107"/>
      <c r="Y381" s="107"/>
      <c r="Z381" s="107"/>
    </row>
    <row r="382" spans="1:26" ht="15.75" customHeight="1">
      <c r="A382" s="107"/>
      <c r="B382" s="107"/>
      <c r="C382" s="107"/>
      <c r="D382" s="107"/>
      <c r="E382" s="107"/>
      <c r="F382" s="107"/>
      <c r="G382" s="479"/>
      <c r="H382" s="107"/>
      <c r="I382" s="107"/>
      <c r="J382" s="107"/>
      <c r="K382" s="107"/>
      <c r="L382" s="107"/>
      <c r="M382" s="109"/>
      <c r="N382" s="109"/>
      <c r="O382" s="107"/>
      <c r="P382" s="107"/>
      <c r="Q382" s="107"/>
      <c r="R382" s="107"/>
      <c r="S382" s="107"/>
      <c r="T382" s="107"/>
      <c r="U382" s="107"/>
      <c r="V382" s="107"/>
      <c r="W382" s="107"/>
      <c r="X382" s="107"/>
      <c r="Y382" s="107"/>
      <c r="Z382" s="107"/>
    </row>
    <row r="383" spans="1:26" ht="15.75" customHeight="1">
      <c r="A383" s="107"/>
      <c r="B383" s="107"/>
      <c r="C383" s="107"/>
      <c r="D383" s="107"/>
      <c r="E383" s="107"/>
      <c r="F383" s="107"/>
      <c r="G383" s="479"/>
      <c r="H383" s="107"/>
      <c r="I383" s="107"/>
      <c r="J383" s="107"/>
      <c r="K383" s="107"/>
      <c r="L383" s="107"/>
      <c r="M383" s="109"/>
      <c r="N383" s="109"/>
      <c r="O383" s="107"/>
      <c r="P383" s="107"/>
      <c r="Q383" s="107"/>
      <c r="R383" s="107"/>
      <c r="S383" s="107"/>
      <c r="T383" s="107"/>
      <c r="U383" s="107"/>
      <c r="V383" s="107"/>
      <c r="W383" s="107"/>
      <c r="X383" s="107"/>
      <c r="Y383" s="107"/>
      <c r="Z383" s="107"/>
    </row>
    <row r="384" spans="1:26" ht="15.75" customHeight="1">
      <c r="A384" s="107"/>
      <c r="B384" s="107"/>
      <c r="C384" s="107"/>
      <c r="D384" s="107"/>
      <c r="E384" s="107"/>
      <c r="F384" s="107"/>
      <c r="G384" s="479"/>
      <c r="H384" s="107"/>
      <c r="I384" s="107"/>
      <c r="J384" s="107"/>
      <c r="K384" s="107"/>
      <c r="L384" s="107"/>
      <c r="M384" s="109"/>
      <c r="N384" s="109"/>
      <c r="O384" s="107"/>
      <c r="P384" s="107"/>
      <c r="Q384" s="107"/>
      <c r="R384" s="107"/>
      <c r="S384" s="107"/>
      <c r="T384" s="107"/>
      <c r="U384" s="107"/>
      <c r="V384" s="107"/>
      <c r="W384" s="107"/>
      <c r="X384" s="107"/>
      <c r="Y384" s="107"/>
      <c r="Z384" s="107"/>
    </row>
    <row r="385" spans="1:26" ht="15.75" customHeight="1">
      <c r="A385" s="107"/>
      <c r="B385" s="107"/>
      <c r="C385" s="107"/>
      <c r="D385" s="107"/>
      <c r="E385" s="107"/>
      <c r="F385" s="107"/>
      <c r="G385" s="479"/>
      <c r="H385" s="107"/>
      <c r="I385" s="107"/>
      <c r="J385" s="107"/>
      <c r="K385" s="107"/>
      <c r="L385" s="107"/>
      <c r="M385" s="109"/>
      <c r="N385" s="109"/>
      <c r="O385" s="107"/>
      <c r="P385" s="107"/>
      <c r="Q385" s="107"/>
      <c r="R385" s="107"/>
      <c r="S385" s="107"/>
      <c r="T385" s="107"/>
      <c r="U385" s="107"/>
      <c r="V385" s="107"/>
      <c r="W385" s="107"/>
      <c r="X385" s="107"/>
      <c r="Y385" s="107"/>
      <c r="Z385" s="107"/>
    </row>
    <row r="386" spans="1:26" ht="15.75" customHeight="1">
      <c r="A386" s="107"/>
      <c r="B386" s="107"/>
      <c r="C386" s="107"/>
      <c r="D386" s="107"/>
      <c r="E386" s="107"/>
      <c r="F386" s="107"/>
      <c r="G386" s="479"/>
      <c r="H386" s="107"/>
      <c r="I386" s="107"/>
      <c r="J386" s="107"/>
      <c r="K386" s="107"/>
      <c r="L386" s="107"/>
      <c r="M386" s="109"/>
      <c r="N386" s="109"/>
      <c r="O386" s="107"/>
      <c r="P386" s="107"/>
      <c r="Q386" s="107"/>
      <c r="R386" s="107"/>
      <c r="S386" s="107"/>
      <c r="T386" s="107"/>
      <c r="U386" s="107"/>
      <c r="V386" s="107"/>
      <c r="W386" s="107"/>
      <c r="X386" s="107"/>
      <c r="Y386" s="107"/>
      <c r="Z386" s="107"/>
    </row>
    <row r="387" spans="1:26" ht="15.75" customHeight="1">
      <c r="A387" s="107"/>
      <c r="B387" s="107"/>
      <c r="C387" s="107"/>
      <c r="D387" s="107"/>
      <c r="E387" s="107"/>
      <c r="F387" s="107"/>
      <c r="G387" s="479"/>
      <c r="H387" s="107"/>
      <c r="I387" s="107"/>
      <c r="J387" s="107"/>
      <c r="K387" s="107"/>
      <c r="L387" s="107"/>
      <c r="M387" s="109"/>
      <c r="N387" s="109"/>
      <c r="O387" s="107"/>
      <c r="P387" s="107"/>
      <c r="Q387" s="107"/>
      <c r="R387" s="107"/>
      <c r="S387" s="107"/>
      <c r="T387" s="107"/>
      <c r="U387" s="107"/>
      <c r="V387" s="107"/>
      <c r="W387" s="107"/>
      <c r="X387" s="107"/>
      <c r="Y387" s="107"/>
      <c r="Z387" s="107"/>
    </row>
    <row r="388" spans="1:26" ht="15.75" customHeight="1">
      <c r="A388" s="107"/>
      <c r="B388" s="107"/>
      <c r="C388" s="107"/>
      <c r="D388" s="107"/>
      <c r="E388" s="107"/>
      <c r="F388" s="107"/>
      <c r="G388" s="479"/>
      <c r="H388" s="107"/>
      <c r="I388" s="107"/>
      <c r="J388" s="107"/>
      <c r="K388" s="107"/>
      <c r="L388" s="107"/>
      <c r="M388" s="109"/>
      <c r="N388" s="109"/>
      <c r="O388" s="107"/>
      <c r="P388" s="107"/>
      <c r="Q388" s="107"/>
      <c r="R388" s="107"/>
      <c r="S388" s="107"/>
      <c r="T388" s="107"/>
      <c r="U388" s="107"/>
      <c r="V388" s="107"/>
      <c r="W388" s="107"/>
      <c r="X388" s="107"/>
      <c r="Y388" s="107"/>
      <c r="Z388" s="107"/>
    </row>
    <row r="389" spans="1:26" ht="15.75" customHeight="1">
      <c r="A389" s="107"/>
      <c r="B389" s="107"/>
      <c r="C389" s="107"/>
      <c r="D389" s="107"/>
      <c r="E389" s="107"/>
      <c r="F389" s="107"/>
      <c r="G389" s="479"/>
      <c r="H389" s="107"/>
      <c r="I389" s="107"/>
      <c r="J389" s="107"/>
      <c r="K389" s="107"/>
      <c r="L389" s="107"/>
      <c r="M389" s="109"/>
      <c r="N389" s="109"/>
      <c r="O389" s="107"/>
      <c r="P389" s="107"/>
      <c r="Q389" s="107"/>
      <c r="R389" s="107"/>
      <c r="S389" s="107"/>
      <c r="T389" s="107"/>
      <c r="U389" s="107"/>
      <c r="V389" s="107"/>
      <c r="W389" s="107"/>
      <c r="X389" s="107"/>
      <c r="Y389" s="107"/>
      <c r="Z389" s="107"/>
    </row>
    <row r="390" spans="1:26" ht="15.75" customHeight="1">
      <c r="A390" s="107"/>
      <c r="B390" s="107"/>
      <c r="C390" s="107"/>
      <c r="D390" s="107"/>
      <c r="E390" s="107"/>
      <c r="F390" s="107"/>
      <c r="G390" s="479"/>
      <c r="H390" s="107"/>
      <c r="I390" s="107"/>
      <c r="J390" s="107"/>
      <c r="K390" s="107"/>
      <c r="L390" s="107"/>
      <c r="M390" s="109"/>
      <c r="N390" s="109"/>
      <c r="O390" s="107"/>
      <c r="P390" s="107"/>
      <c r="Q390" s="107"/>
      <c r="R390" s="107"/>
      <c r="S390" s="107"/>
      <c r="T390" s="107"/>
      <c r="U390" s="107"/>
      <c r="V390" s="107"/>
      <c r="W390" s="107"/>
      <c r="X390" s="107"/>
      <c r="Y390" s="107"/>
      <c r="Z390" s="107"/>
    </row>
    <row r="391" spans="1:26" ht="15.75" customHeight="1">
      <c r="A391" s="107"/>
      <c r="B391" s="107"/>
      <c r="C391" s="107"/>
      <c r="D391" s="107"/>
      <c r="E391" s="107"/>
      <c r="F391" s="107"/>
      <c r="G391" s="479"/>
      <c r="H391" s="107"/>
      <c r="I391" s="107"/>
      <c r="J391" s="107"/>
      <c r="K391" s="107"/>
      <c r="L391" s="107"/>
      <c r="M391" s="109"/>
      <c r="N391" s="109"/>
      <c r="O391" s="107"/>
      <c r="P391" s="107"/>
      <c r="Q391" s="107"/>
      <c r="R391" s="107"/>
      <c r="S391" s="107"/>
      <c r="T391" s="107"/>
      <c r="U391" s="107"/>
      <c r="V391" s="107"/>
      <c r="W391" s="107"/>
      <c r="X391" s="107"/>
      <c r="Y391" s="107"/>
      <c r="Z391" s="107"/>
    </row>
    <row r="392" spans="1:26" ht="15.75" customHeight="1">
      <c r="A392" s="107"/>
      <c r="B392" s="107"/>
      <c r="C392" s="107"/>
      <c r="D392" s="107"/>
      <c r="E392" s="107"/>
      <c r="F392" s="107"/>
      <c r="G392" s="479"/>
      <c r="H392" s="107"/>
      <c r="I392" s="107"/>
      <c r="J392" s="107"/>
      <c r="K392" s="107"/>
      <c r="L392" s="107"/>
      <c r="M392" s="109"/>
      <c r="N392" s="109"/>
      <c r="O392" s="107"/>
      <c r="P392" s="107"/>
      <c r="Q392" s="107"/>
      <c r="R392" s="107"/>
      <c r="S392" s="107"/>
      <c r="T392" s="107"/>
      <c r="U392" s="107"/>
      <c r="V392" s="107"/>
      <c r="W392" s="107"/>
      <c r="X392" s="107"/>
      <c r="Y392" s="107"/>
      <c r="Z392" s="107"/>
    </row>
    <row r="393" spans="1:26" ht="15.75" customHeight="1">
      <c r="A393" s="107"/>
      <c r="B393" s="107"/>
      <c r="C393" s="107"/>
      <c r="D393" s="107"/>
      <c r="E393" s="107"/>
      <c r="F393" s="107"/>
      <c r="G393" s="479"/>
      <c r="H393" s="107"/>
      <c r="I393" s="107"/>
      <c r="J393" s="107"/>
      <c r="K393" s="107"/>
      <c r="L393" s="107"/>
      <c r="M393" s="109"/>
      <c r="N393" s="109"/>
      <c r="O393" s="107"/>
      <c r="P393" s="107"/>
      <c r="Q393" s="107"/>
      <c r="R393" s="107"/>
      <c r="S393" s="107"/>
      <c r="T393" s="107"/>
      <c r="U393" s="107"/>
      <c r="V393" s="107"/>
      <c r="W393" s="107"/>
      <c r="X393" s="107"/>
      <c r="Y393" s="107"/>
      <c r="Z393" s="107"/>
    </row>
    <row r="394" spans="1:26" ht="15.75" customHeight="1">
      <c r="A394" s="107"/>
      <c r="B394" s="107"/>
      <c r="C394" s="107"/>
      <c r="D394" s="107"/>
      <c r="E394" s="107"/>
      <c r="F394" s="107"/>
      <c r="G394" s="479"/>
      <c r="H394" s="107"/>
      <c r="I394" s="107"/>
      <c r="J394" s="107"/>
      <c r="K394" s="107"/>
      <c r="L394" s="107"/>
      <c r="M394" s="109"/>
      <c r="N394" s="109"/>
      <c r="O394" s="107"/>
      <c r="P394" s="107"/>
      <c r="Q394" s="107"/>
      <c r="R394" s="107"/>
      <c r="S394" s="107"/>
      <c r="T394" s="107"/>
      <c r="U394" s="107"/>
      <c r="V394" s="107"/>
      <c r="W394" s="107"/>
      <c r="X394" s="107"/>
      <c r="Y394" s="107"/>
      <c r="Z394" s="107"/>
    </row>
    <row r="395" spans="1:26" ht="15.75" customHeight="1">
      <c r="A395" s="107"/>
      <c r="B395" s="107"/>
      <c r="C395" s="107"/>
      <c r="D395" s="107"/>
      <c r="E395" s="107"/>
      <c r="F395" s="107"/>
      <c r="G395" s="479"/>
      <c r="H395" s="107"/>
      <c r="I395" s="107"/>
      <c r="J395" s="107"/>
      <c r="K395" s="107"/>
      <c r="L395" s="107"/>
      <c r="M395" s="109"/>
      <c r="N395" s="109"/>
      <c r="O395" s="107"/>
      <c r="P395" s="107"/>
      <c r="Q395" s="107"/>
      <c r="R395" s="107"/>
      <c r="S395" s="107"/>
      <c r="T395" s="107"/>
      <c r="U395" s="107"/>
      <c r="V395" s="107"/>
      <c r="W395" s="107"/>
      <c r="X395" s="107"/>
      <c r="Y395" s="107"/>
      <c r="Z395" s="107"/>
    </row>
    <row r="396" spans="1:26" ht="15.75" customHeight="1">
      <c r="A396" s="107"/>
      <c r="B396" s="107"/>
      <c r="C396" s="107"/>
      <c r="D396" s="107"/>
      <c r="E396" s="107"/>
      <c r="F396" s="107"/>
      <c r="G396" s="479"/>
      <c r="H396" s="107"/>
      <c r="I396" s="107"/>
      <c r="J396" s="107"/>
      <c r="K396" s="107"/>
      <c r="L396" s="107"/>
      <c r="M396" s="109"/>
      <c r="N396" s="109"/>
      <c r="O396" s="107"/>
      <c r="P396" s="107"/>
      <c r="Q396" s="107"/>
      <c r="R396" s="107"/>
      <c r="S396" s="107"/>
      <c r="T396" s="107"/>
      <c r="U396" s="107"/>
      <c r="V396" s="107"/>
      <c r="W396" s="107"/>
      <c r="X396" s="107"/>
      <c r="Y396" s="107"/>
      <c r="Z396" s="107"/>
    </row>
    <row r="397" spans="1:26" ht="15.75" customHeight="1">
      <c r="A397" s="107"/>
      <c r="B397" s="107"/>
      <c r="C397" s="107"/>
      <c r="D397" s="107"/>
      <c r="E397" s="107"/>
      <c r="F397" s="107"/>
      <c r="G397" s="479"/>
      <c r="H397" s="107"/>
      <c r="I397" s="107"/>
      <c r="J397" s="107"/>
      <c r="K397" s="107"/>
      <c r="L397" s="107"/>
      <c r="M397" s="109"/>
      <c r="N397" s="109"/>
      <c r="O397" s="107"/>
      <c r="P397" s="107"/>
      <c r="Q397" s="107"/>
      <c r="R397" s="107"/>
      <c r="S397" s="107"/>
      <c r="T397" s="107"/>
      <c r="U397" s="107"/>
      <c r="V397" s="107"/>
      <c r="W397" s="107"/>
      <c r="X397" s="107"/>
      <c r="Y397" s="107"/>
      <c r="Z397" s="107"/>
    </row>
    <row r="398" spans="1:26" ht="15.75" customHeight="1">
      <c r="A398" s="107"/>
      <c r="B398" s="107"/>
      <c r="C398" s="107"/>
      <c r="D398" s="107"/>
      <c r="E398" s="107"/>
      <c r="F398" s="107"/>
      <c r="G398" s="479"/>
      <c r="H398" s="107"/>
      <c r="I398" s="107"/>
      <c r="J398" s="107"/>
      <c r="K398" s="107"/>
      <c r="L398" s="107"/>
      <c r="M398" s="109"/>
      <c r="N398" s="109"/>
      <c r="O398" s="107"/>
      <c r="P398" s="107"/>
      <c r="Q398" s="107"/>
      <c r="R398" s="107"/>
      <c r="S398" s="107"/>
      <c r="T398" s="107"/>
      <c r="U398" s="107"/>
      <c r="V398" s="107"/>
      <c r="W398" s="107"/>
      <c r="X398" s="107"/>
      <c r="Y398" s="107"/>
      <c r="Z398" s="107"/>
    </row>
    <row r="399" spans="1:26" ht="15.75" customHeight="1">
      <c r="A399" s="107"/>
      <c r="B399" s="107"/>
      <c r="C399" s="107"/>
      <c r="D399" s="107"/>
      <c r="E399" s="107"/>
      <c r="F399" s="107"/>
      <c r="G399" s="479"/>
      <c r="H399" s="107"/>
      <c r="I399" s="107"/>
      <c r="J399" s="107"/>
      <c r="K399" s="107"/>
      <c r="L399" s="107"/>
      <c r="M399" s="109"/>
      <c r="N399" s="109"/>
      <c r="O399" s="107"/>
      <c r="P399" s="107"/>
      <c r="Q399" s="107"/>
      <c r="R399" s="107"/>
      <c r="S399" s="107"/>
      <c r="T399" s="107"/>
      <c r="U399" s="107"/>
      <c r="V399" s="107"/>
      <c r="W399" s="107"/>
      <c r="X399" s="107"/>
      <c r="Y399" s="107"/>
      <c r="Z399" s="107"/>
    </row>
    <row r="400" spans="1:26" ht="15.75" customHeight="1">
      <c r="A400" s="107"/>
      <c r="B400" s="107"/>
      <c r="C400" s="107"/>
      <c r="D400" s="107"/>
      <c r="E400" s="107"/>
      <c r="F400" s="107"/>
      <c r="G400" s="479"/>
      <c r="H400" s="107"/>
      <c r="I400" s="107"/>
      <c r="J400" s="107"/>
      <c r="K400" s="107"/>
      <c r="L400" s="107"/>
      <c r="M400" s="109"/>
      <c r="N400" s="109"/>
      <c r="O400" s="107"/>
      <c r="P400" s="107"/>
      <c r="Q400" s="107"/>
      <c r="R400" s="107"/>
      <c r="S400" s="107"/>
      <c r="T400" s="107"/>
      <c r="U400" s="107"/>
      <c r="V400" s="107"/>
      <c r="W400" s="107"/>
      <c r="X400" s="107"/>
      <c r="Y400" s="107"/>
      <c r="Z400" s="107"/>
    </row>
    <row r="401" spans="1:26" ht="15.75" customHeight="1">
      <c r="A401" s="107"/>
      <c r="B401" s="107"/>
      <c r="C401" s="107"/>
      <c r="D401" s="107"/>
      <c r="E401" s="107"/>
      <c r="F401" s="107"/>
      <c r="G401" s="479"/>
      <c r="H401" s="107"/>
      <c r="I401" s="107"/>
      <c r="J401" s="107"/>
      <c r="K401" s="107"/>
      <c r="L401" s="107"/>
      <c r="M401" s="109"/>
      <c r="N401" s="109"/>
      <c r="O401" s="107"/>
      <c r="P401" s="107"/>
      <c r="Q401" s="107"/>
      <c r="R401" s="107"/>
      <c r="S401" s="107"/>
      <c r="T401" s="107"/>
      <c r="U401" s="107"/>
      <c r="V401" s="107"/>
      <c r="W401" s="107"/>
      <c r="X401" s="107"/>
      <c r="Y401" s="107"/>
      <c r="Z401" s="107"/>
    </row>
    <row r="402" spans="1:26" ht="15.75" customHeight="1">
      <c r="A402" s="107"/>
      <c r="B402" s="107"/>
      <c r="C402" s="107"/>
      <c r="D402" s="107"/>
      <c r="E402" s="107"/>
      <c r="F402" s="107"/>
      <c r="G402" s="479"/>
      <c r="H402" s="107"/>
      <c r="I402" s="107"/>
      <c r="J402" s="107"/>
      <c r="K402" s="107"/>
      <c r="L402" s="107"/>
      <c r="M402" s="109"/>
      <c r="N402" s="109"/>
      <c r="O402" s="107"/>
      <c r="P402" s="107"/>
      <c r="Q402" s="107"/>
      <c r="R402" s="107"/>
      <c r="S402" s="107"/>
      <c r="T402" s="107"/>
      <c r="U402" s="107"/>
      <c r="V402" s="107"/>
      <c r="W402" s="107"/>
      <c r="X402" s="107"/>
      <c r="Y402" s="107"/>
      <c r="Z402" s="107"/>
    </row>
    <row r="403" spans="1:26" ht="15.75" customHeight="1">
      <c r="A403" s="107"/>
      <c r="B403" s="107"/>
      <c r="C403" s="107"/>
      <c r="D403" s="107"/>
      <c r="E403" s="107"/>
      <c r="F403" s="107"/>
      <c r="G403" s="479"/>
      <c r="H403" s="107"/>
      <c r="I403" s="107"/>
      <c r="J403" s="107"/>
      <c r="K403" s="107"/>
      <c r="L403" s="107"/>
      <c r="M403" s="109"/>
      <c r="N403" s="109"/>
      <c r="O403" s="107"/>
      <c r="P403" s="107"/>
      <c r="Q403" s="107"/>
      <c r="R403" s="107"/>
      <c r="S403" s="107"/>
      <c r="T403" s="107"/>
      <c r="U403" s="107"/>
      <c r="V403" s="107"/>
      <c r="W403" s="107"/>
      <c r="X403" s="107"/>
      <c r="Y403" s="107"/>
      <c r="Z403" s="107"/>
    </row>
    <row r="404" spans="1:26" ht="15.75" customHeight="1">
      <c r="A404" s="107"/>
      <c r="B404" s="107"/>
      <c r="C404" s="107"/>
      <c r="D404" s="107"/>
      <c r="E404" s="107"/>
      <c r="F404" s="107"/>
      <c r="G404" s="479"/>
      <c r="H404" s="107"/>
      <c r="I404" s="107"/>
      <c r="J404" s="107"/>
      <c r="K404" s="107"/>
      <c r="L404" s="107"/>
      <c r="M404" s="109"/>
      <c r="N404" s="109"/>
      <c r="O404" s="107"/>
      <c r="P404" s="107"/>
      <c r="Q404" s="107"/>
      <c r="R404" s="107"/>
      <c r="S404" s="107"/>
      <c r="T404" s="107"/>
      <c r="U404" s="107"/>
      <c r="V404" s="107"/>
      <c r="W404" s="107"/>
      <c r="X404" s="107"/>
      <c r="Y404" s="107"/>
      <c r="Z404" s="107"/>
    </row>
    <row r="405" spans="1:26" ht="15.75" customHeight="1">
      <c r="A405" s="107"/>
      <c r="B405" s="107"/>
      <c r="C405" s="107"/>
      <c r="D405" s="107"/>
      <c r="E405" s="107"/>
      <c r="F405" s="107"/>
      <c r="G405" s="479"/>
      <c r="H405" s="107"/>
      <c r="I405" s="107"/>
      <c r="J405" s="107"/>
      <c r="K405" s="107"/>
      <c r="L405" s="107"/>
      <c r="M405" s="109"/>
      <c r="N405" s="109"/>
      <c r="O405" s="107"/>
      <c r="P405" s="107"/>
      <c r="Q405" s="107"/>
      <c r="R405" s="107"/>
      <c r="S405" s="107"/>
      <c r="T405" s="107"/>
      <c r="U405" s="107"/>
      <c r="V405" s="107"/>
      <c r="W405" s="107"/>
      <c r="X405" s="107"/>
      <c r="Y405" s="107"/>
      <c r="Z405" s="107"/>
    </row>
    <row r="406" spans="1:26" ht="15.75" customHeight="1">
      <c r="A406" s="107"/>
      <c r="B406" s="107"/>
      <c r="C406" s="107"/>
      <c r="D406" s="107"/>
      <c r="E406" s="107"/>
      <c r="F406" s="107"/>
      <c r="G406" s="479"/>
      <c r="H406" s="107"/>
      <c r="I406" s="107"/>
      <c r="J406" s="107"/>
      <c r="K406" s="107"/>
      <c r="L406" s="107"/>
      <c r="M406" s="109"/>
      <c r="N406" s="109"/>
      <c r="O406" s="107"/>
      <c r="P406" s="107"/>
      <c r="Q406" s="107"/>
      <c r="R406" s="107"/>
      <c r="S406" s="107"/>
      <c r="T406" s="107"/>
      <c r="U406" s="107"/>
      <c r="V406" s="107"/>
      <c r="W406" s="107"/>
      <c r="X406" s="107"/>
      <c r="Y406" s="107"/>
      <c r="Z406" s="107"/>
    </row>
    <row r="407" spans="1:26" ht="15.75" customHeight="1">
      <c r="A407" s="107"/>
      <c r="B407" s="107"/>
      <c r="C407" s="107"/>
      <c r="D407" s="107"/>
      <c r="E407" s="107"/>
      <c r="F407" s="107"/>
      <c r="G407" s="479"/>
      <c r="H407" s="107"/>
      <c r="I407" s="107"/>
      <c r="J407" s="107"/>
      <c r="K407" s="107"/>
      <c r="L407" s="107"/>
      <c r="M407" s="109"/>
      <c r="N407" s="109"/>
      <c r="O407" s="107"/>
      <c r="P407" s="107"/>
      <c r="Q407" s="107"/>
      <c r="R407" s="107"/>
      <c r="S407" s="107"/>
      <c r="T407" s="107"/>
      <c r="U407" s="107"/>
      <c r="V407" s="107"/>
      <c r="W407" s="107"/>
      <c r="X407" s="107"/>
      <c r="Y407" s="107"/>
      <c r="Z407" s="107"/>
    </row>
    <row r="408" spans="1:26" ht="15.75" customHeight="1">
      <c r="A408" s="107"/>
      <c r="B408" s="107"/>
      <c r="C408" s="107"/>
      <c r="D408" s="107"/>
      <c r="E408" s="107"/>
      <c r="F408" s="107"/>
      <c r="G408" s="479"/>
      <c r="H408" s="107"/>
      <c r="I408" s="107"/>
      <c r="J408" s="107"/>
      <c r="K408" s="107"/>
      <c r="L408" s="107"/>
      <c r="M408" s="109"/>
      <c r="N408" s="109"/>
      <c r="O408" s="107"/>
      <c r="P408" s="107"/>
      <c r="Q408" s="107"/>
      <c r="R408" s="107"/>
      <c r="S408" s="107"/>
      <c r="T408" s="107"/>
      <c r="U408" s="107"/>
      <c r="V408" s="107"/>
      <c r="W408" s="107"/>
      <c r="X408" s="107"/>
      <c r="Y408" s="107"/>
      <c r="Z408" s="107"/>
    </row>
    <row r="409" spans="1:26" ht="15.75" customHeight="1">
      <c r="A409" s="107"/>
      <c r="B409" s="107"/>
      <c r="C409" s="107"/>
      <c r="D409" s="107"/>
      <c r="E409" s="107"/>
      <c r="F409" s="107"/>
      <c r="G409" s="479"/>
      <c r="H409" s="107"/>
      <c r="I409" s="107"/>
      <c r="J409" s="107"/>
      <c r="K409" s="107"/>
      <c r="L409" s="107"/>
      <c r="M409" s="109"/>
      <c r="N409" s="109"/>
      <c r="O409" s="107"/>
      <c r="P409" s="107"/>
      <c r="Q409" s="107"/>
      <c r="R409" s="107"/>
      <c r="S409" s="107"/>
      <c r="T409" s="107"/>
      <c r="U409" s="107"/>
      <c r="V409" s="107"/>
      <c r="W409" s="107"/>
      <c r="X409" s="107"/>
      <c r="Y409" s="107"/>
      <c r="Z409" s="107"/>
    </row>
    <row r="410" spans="1:26" ht="15.75" customHeight="1">
      <c r="A410" s="107"/>
      <c r="B410" s="107"/>
      <c r="C410" s="107"/>
      <c r="D410" s="107"/>
      <c r="E410" s="107"/>
      <c r="F410" s="107"/>
      <c r="G410" s="479"/>
      <c r="H410" s="107"/>
      <c r="I410" s="107"/>
      <c r="J410" s="107"/>
      <c r="K410" s="107"/>
      <c r="L410" s="107"/>
      <c r="M410" s="109"/>
      <c r="N410" s="109"/>
      <c r="O410" s="107"/>
      <c r="P410" s="107"/>
      <c r="Q410" s="107"/>
      <c r="R410" s="107"/>
      <c r="S410" s="107"/>
      <c r="T410" s="107"/>
      <c r="U410" s="107"/>
      <c r="V410" s="107"/>
      <c r="W410" s="107"/>
      <c r="X410" s="107"/>
      <c r="Y410" s="107"/>
      <c r="Z410" s="107"/>
    </row>
    <row r="411" spans="1:26" ht="15.75" customHeight="1">
      <c r="A411" s="107"/>
      <c r="B411" s="107"/>
      <c r="C411" s="107"/>
      <c r="D411" s="107"/>
      <c r="E411" s="107"/>
      <c r="F411" s="107"/>
      <c r="G411" s="479"/>
      <c r="H411" s="107"/>
      <c r="I411" s="107"/>
      <c r="J411" s="107"/>
      <c r="K411" s="107"/>
      <c r="L411" s="107"/>
      <c r="M411" s="109"/>
      <c r="N411" s="109"/>
      <c r="O411" s="107"/>
      <c r="P411" s="107"/>
      <c r="Q411" s="107"/>
      <c r="R411" s="107"/>
      <c r="S411" s="107"/>
      <c r="T411" s="107"/>
      <c r="U411" s="107"/>
      <c r="V411" s="107"/>
      <c r="W411" s="107"/>
      <c r="X411" s="107"/>
      <c r="Y411" s="107"/>
      <c r="Z411" s="107"/>
    </row>
    <row r="412" spans="1:26" ht="15.75" customHeight="1">
      <c r="A412" s="107"/>
      <c r="B412" s="107"/>
      <c r="C412" s="107"/>
      <c r="D412" s="107"/>
      <c r="E412" s="107"/>
      <c r="F412" s="107"/>
      <c r="G412" s="479"/>
      <c r="H412" s="107"/>
      <c r="I412" s="107"/>
      <c r="J412" s="107"/>
      <c r="K412" s="107"/>
      <c r="L412" s="107"/>
      <c r="M412" s="109"/>
      <c r="N412" s="109"/>
      <c r="O412" s="107"/>
      <c r="P412" s="107"/>
      <c r="Q412" s="107"/>
      <c r="R412" s="107"/>
      <c r="S412" s="107"/>
      <c r="T412" s="107"/>
      <c r="U412" s="107"/>
      <c r="V412" s="107"/>
      <c r="W412" s="107"/>
      <c r="X412" s="107"/>
      <c r="Y412" s="107"/>
      <c r="Z412" s="107"/>
    </row>
    <row r="413" spans="1:26" ht="15.75" customHeight="1">
      <c r="A413" s="107"/>
      <c r="B413" s="107"/>
      <c r="C413" s="107"/>
      <c r="D413" s="107"/>
      <c r="E413" s="107"/>
      <c r="F413" s="107"/>
      <c r="G413" s="479"/>
      <c r="H413" s="107"/>
      <c r="I413" s="107"/>
      <c r="J413" s="107"/>
      <c r="K413" s="107"/>
      <c r="L413" s="107"/>
      <c r="M413" s="109"/>
      <c r="N413" s="109"/>
      <c r="O413" s="107"/>
      <c r="P413" s="107"/>
      <c r="Q413" s="107"/>
      <c r="R413" s="107"/>
      <c r="S413" s="107"/>
      <c r="T413" s="107"/>
      <c r="U413" s="107"/>
      <c r="V413" s="107"/>
      <c r="W413" s="107"/>
      <c r="X413" s="107"/>
      <c r="Y413" s="107"/>
      <c r="Z413" s="107"/>
    </row>
    <row r="414" spans="1:26" ht="15.75" customHeight="1">
      <c r="A414" s="107"/>
      <c r="B414" s="107"/>
      <c r="C414" s="107"/>
      <c r="D414" s="107"/>
      <c r="E414" s="107"/>
      <c r="F414" s="107"/>
      <c r="G414" s="479"/>
      <c r="H414" s="107"/>
      <c r="I414" s="107"/>
      <c r="J414" s="107"/>
      <c r="K414" s="107"/>
      <c r="L414" s="107"/>
      <c r="M414" s="109"/>
      <c r="N414" s="109"/>
      <c r="O414" s="107"/>
      <c r="P414" s="107"/>
      <c r="Q414" s="107"/>
      <c r="R414" s="107"/>
      <c r="S414" s="107"/>
      <c r="T414" s="107"/>
      <c r="U414" s="107"/>
      <c r="V414" s="107"/>
      <c r="W414" s="107"/>
      <c r="X414" s="107"/>
      <c r="Y414" s="107"/>
      <c r="Z414" s="107"/>
    </row>
    <row r="415" spans="1:26" ht="15.75" customHeight="1">
      <c r="A415" s="107"/>
      <c r="B415" s="107"/>
      <c r="C415" s="107"/>
      <c r="D415" s="107"/>
      <c r="E415" s="107"/>
      <c r="F415" s="107"/>
      <c r="G415" s="479"/>
      <c r="H415" s="107"/>
      <c r="I415" s="107"/>
      <c r="J415" s="107"/>
      <c r="K415" s="107"/>
      <c r="L415" s="107"/>
      <c r="M415" s="109"/>
      <c r="N415" s="109"/>
      <c r="O415" s="107"/>
      <c r="P415" s="107"/>
      <c r="Q415" s="107"/>
      <c r="R415" s="107"/>
      <c r="S415" s="107"/>
      <c r="T415" s="107"/>
      <c r="U415" s="107"/>
      <c r="V415" s="107"/>
      <c r="W415" s="107"/>
      <c r="X415" s="107"/>
      <c r="Y415" s="107"/>
      <c r="Z415" s="107"/>
    </row>
    <row r="416" spans="1:26" ht="15.75" customHeight="1">
      <c r="A416" s="107"/>
      <c r="B416" s="107"/>
      <c r="C416" s="107"/>
      <c r="D416" s="107"/>
      <c r="E416" s="107"/>
      <c r="F416" s="107"/>
      <c r="G416" s="479"/>
      <c r="H416" s="107"/>
      <c r="I416" s="107"/>
      <c r="J416" s="107"/>
      <c r="K416" s="107"/>
      <c r="L416" s="107"/>
      <c r="M416" s="109"/>
      <c r="N416" s="109"/>
      <c r="O416" s="107"/>
      <c r="P416" s="107"/>
      <c r="Q416" s="107"/>
      <c r="R416" s="107"/>
      <c r="S416" s="107"/>
      <c r="T416" s="107"/>
      <c r="U416" s="107"/>
      <c r="V416" s="107"/>
      <c r="W416" s="107"/>
      <c r="X416" s="107"/>
      <c r="Y416" s="107"/>
      <c r="Z416" s="107"/>
    </row>
    <row r="417" spans="1:26" ht="15.75" customHeight="1">
      <c r="A417" s="107"/>
      <c r="B417" s="107"/>
      <c r="C417" s="107"/>
      <c r="D417" s="107"/>
      <c r="E417" s="107"/>
      <c r="F417" s="107"/>
      <c r="G417" s="479"/>
      <c r="H417" s="107"/>
      <c r="I417" s="107"/>
      <c r="J417" s="107"/>
      <c r="K417" s="107"/>
      <c r="L417" s="107"/>
      <c r="M417" s="109"/>
      <c r="N417" s="109"/>
      <c r="O417" s="107"/>
      <c r="P417" s="107"/>
      <c r="Q417" s="107"/>
      <c r="R417" s="107"/>
      <c r="S417" s="107"/>
      <c r="T417" s="107"/>
      <c r="U417" s="107"/>
      <c r="V417" s="107"/>
      <c r="W417" s="107"/>
      <c r="X417" s="107"/>
      <c r="Y417" s="107"/>
      <c r="Z417" s="107"/>
    </row>
    <row r="418" spans="1:26" ht="15.75" customHeight="1">
      <c r="A418" s="107"/>
      <c r="B418" s="107"/>
      <c r="C418" s="107"/>
      <c r="D418" s="107"/>
      <c r="E418" s="107"/>
      <c r="F418" s="107"/>
      <c r="G418" s="479"/>
      <c r="H418" s="107"/>
      <c r="I418" s="107"/>
      <c r="J418" s="107"/>
      <c r="K418" s="107"/>
      <c r="L418" s="107"/>
      <c r="M418" s="109"/>
      <c r="N418" s="109"/>
      <c r="O418" s="107"/>
      <c r="P418" s="107"/>
      <c r="Q418" s="107"/>
      <c r="R418" s="107"/>
      <c r="S418" s="107"/>
      <c r="T418" s="107"/>
      <c r="U418" s="107"/>
      <c r="V418" s="107"/>
      <c r="W418" s="107"/>
      <c r="X418" s="107"/>
      <c r="Y418" s="107"/>
      <c r="Z418" s="107"/>
    </row>
    <row r="419" spans="1:26" ht="15.75" customHeight="1">
      <c r="A419" s="107"/>
      <c r="B419" s="107"/>
      <c r="C419" s="107"/>
      <c r="D419" s="107"/>
      <c r="E419" s="107"/>
      <c r="F419" s="107"/>
      <c r="G419" s="479"/>
      <c r="H419" s="107"/>
      <c r="I419" s="107"/>
      <c r="J419" s="107"/>
      <c r="K419" s="107"/>
      <c r="L419" s="107"/>
      <c r="M419" s="109"/>
      <c r="N419" s="109"/>
      <c r="O419" s="107"/>
      <c r="P419" s="107"/>
      <c r="Q419" s="107"/>
      <c r="R419" s="107"/>
      <c r="S419" s="107"/>
      <c r="T419" s="107"/>
      <c r="U419" s="107"/>
      <c r="V419" s="107"/>
      <c r="W419" s="107"/>
      <c r="X419" s="107"/>
      <c r="Y419" s="107"/>
      <c r="Z419" s="107"/>
    </row>
    <row r="420" spans="1:26" ht="15.75" customHeight="1">
      <c r="A420" s="107"/>
      <c r="B420" s="107"/>
      <c r="C420" s="107"/>
      <c r="D420" s="107"/>
      <c r="E420" s="107"/>
      <c r="F420" s="107"/>
      <c r="G420" s="479"/>
      <c r="H420" s="107"/>
      <c r="I420" s="107"/>
      <c r="J420" s="107"/>
      <c r="K420" s="107"/>
      <c r="L420" s="107"/>
      <c r="M420" s="109"/>
      <c r="N420" s="109"/>
      <c r="O420" s="107"/>
      <c r="P420" s="107"/>
      <c r="Q420" s="107"/>
      <c r="R420" s="107"/>
      <c r="S420" s="107"/>
      <c r="T420" s="107"/>
      <c r="U420" s="107"/>
      <c r="V420" s="107"/>
      <c r="W420" s="107"/>
      <c r="X420" s="107"/>
      <c r="Y420" s="107"/>
      <c r="Z420" s="107"/>
    </row>
    <row r="421" spans="1:26" ht="15.75" customHeight="1">
      <c r="A421" s="107"/>
      <c r="B421" s="107"/>
      <c r="C421" s="107"/>
      <c r="D421" s="107"/>
      <c r="E421" s="107"/>
      <c r="F421" s="107"/>
      <c r="G421" s="479"/>
      <c r="H421" s="107"/>
      <c r="I421" s="107"/>
      <c r="J421" s="107"/>
      <c r="K421" s="107"/>
      <c r="L421" s="107"/>
      <c r="M421" s="109"/>
      <c r="N421" s="109"/>
      <c r="O421" s="107"/>
      <c r="P421" s="107"/>
      <c r="Q421" s="107"/>
      <c r="R421" s="107"/>
      <c r="S421" s="107"/>
      <c r="T421" s="107"/>
      <c r="U421" s="107"/>
      <c r="V421" s="107"/>
      <c r="W421" s="107"/>
      <c r="X421" s="107"/>
      <c r="Y421" s="107"/>
      <c r="Z421" s="107"/>
    </row>
    <row r="422" spans="1:26" ht="15.75" customHeight="1">
      <c r="A422" s="107"/>
      <c r="B422" s="107"/>
      <c r="C422" s="107"/>
      <c r="D422" s="107"/>
      <c r="E422" s="107"/>
      <c r="F422" s="107"/>
      <c r="G422" s="479"/>
      <c r="H422" s="107"/>
      <c r="I422" s="107"/>
      <c r="J422" s="107"/>
      <c r="K422" s="107"/>
      <c r="L422" s="107"/>
      <c r="M422" s="109"/>
      <c r="N422" s="109"/>
      <c r="O422" s="107"/>
      <c r="P422" s="107"/>
      <c r="Q422" s="107"/>
      <c r="R422" s="107"/>
      <c r="S422" s="107"/>
      <c r="T422" s="107"/>
      <c r="U422" s="107"/>
      <c r="V422" s="107"/>
      <c r="W422" s="107"/>
      <c r="X422" s="107"/>
      <c r="Y422" s="107"/>
      <c r="Z422" s="107"/>
    </row>
    <row r="423" spans="1:26" ht="15.75" customHeight="1">
      <c r="A423" s="107"/>
      <c r="B423" s="107"/>
      <c r="C423" s="107"/>
      <c r="D423" s="107"/>
      <c r="E423" s="107"/>
      <c r="F423" s="107"/>
      <c r="G423" s="479"/>
      <c r="H423" s="107"/>
      <c r="I423" s="107"/>
      <c r="J423" s="107"/>
      <c r="K423" s="107"/>
      <c r="L423" s="107"/>
      <c r="M423" s="109"/>
      <c r="N423" s="109"/>
      <c r="O423" s="107"/>
      <c r="P423" s="107"/>
      <c r="Q423" s="107"/>
      <c r="R423" s="107"/>
      <c r="S423" s="107"/>
      <c r="T423" s="107"/>
      <c r="U423" s="107"/>
      <c r="V423" s="107"/>
      <c r="W423" s="107"/>
      <c r="X423" s="107"/>
      <c r="Y423" s="107"/>
      <c r="Z423" s="107"/>
    </row>
    <row r="424" spans="1:26" ht="15.75" customHeight="1">
      <c r="A424" s="107"/>
      <c r="B424" s="107"/>
      <c r="C424" s="107"/>
      <c r="D424" s="107"/>
      <c r="E424" s="107"/>
      <c r="F424" s="107"/>
      <c r="G424" s="479"/>
      <c r="H424" s="107"/>
      <c r="I424" s="107"/>
      <c r="J424" s="107"/>
      <c r="K424" s="107"/>
      <c r="L424" s="107"/>
      <c r="M424" s="109"/>
      <c r="N424" s="109"/>
      <c r="O424" s="107"/>
      <c r="P424" s="107"/>
      <c r="Q424" s="107"/>
      <c r="R424" s="107"/>
      <c r="S424" s="107"/>
      <c r="T424" s="107"/>
      <c r="U424" s="107"/>
      <c r="V424" s="107"/>
      <c r="W424" s="107"/>
      <c r="X424" s="107"/>
      <c r="Y424" s="107"/>
      <c r="Z424" s="107"/>
    </row>
    <row r="425" spans="1:26" ht="15.75" customHeight="1">
      <c r="A425" s="107"/>
      <c r="B425" s="107"/>
      <c r="C425" s="107"/>
      <c r="D425" s="107"/>
      <c r="E425" s="107"/>
      <c r="F425" s="107"/>
      <c r="G425" s="479"/>
      <c r="H425" s="107"/>
      <c r="I425" s="107"/>
      <c r="J425" s="107"/>
      <c r="K425" s="107"/>
      <c r="L425" s="107"/>
      <c r="M425" s="109"/>
      <c r="N425" s="109"/>
      <c r="O425" s="107"/>
      <c r="P425" s="107"/>
      <c r="Q425" s="107"/>
      <c r="R425" s="107"/>
      <c r="S425" s="107"/>
      <c r="T425" s="107"/>
      <c r="U425" s="107"/>
      <c r="V425" s="107"/>
      <c r="W425" s="107"/>
      <c r="X425" s="107"/>
      <c r="Y425" s="107"/>
      <c r="Z425" s="107"/>
    </row>
    <row r="426" spans="1:26" ht="15.75" customHeight="1">
      <c r="A426" s="107"/>
      <c r="B426" s="107"/>
      <c r="C426" s="107"/>
      <c r="D426" s="107"/>
      <c r="E426" s="107"/>
      <c r="F426" s="107"/>
      <c r="G426" s="479"/>
      <c r="H426" s="107"/>
      <c r="I426" s="107"/>
      <c r="J426" s="107"/>
      <c r="K426" s="107"/>
      <c r="L426" s="107"/>
      <c r="M426" s="109"/>
      <c r="N426" s="109"/>
      <c r="O426" s="107"/>
      <c r="P426" s="107"/>
      <c r="Q426" s="107"/>
      <c r="R426" s="107"/>
      <c r="S426" s="107"/>
      <c r="T426" s="107"/>
      <c r="U426" s="107"/>
      <c r="V426" s="107"/>
      <c r="W426" s="107"/>
      <c r="X426" s="107"/>
      <c r="Y426" s="107"/>
      <c r="Z426" s="107"/>
    </row>
    <row r="427" spans="1:26" ht="15.75" customHeight="1">
      <c r="A427" s="107"/>
      <c r="B427" s="107"/>
      <c r="C427" s="107"/>
      <c r="D427" s="107"/>
      <c r="E427" s="107"/>
      <c r="F427" s="107"/>
      <c r="G427" s="479"/>
      <c r="H427" s="107"/>
      <c r="I427" s="107"/>
      <c r="J427" s="107"/>
      <c r="K427" s="107"/>
      <c r="L427" s="107"/>
      <c r="M427" s="109"/>
      <c r="N427" s="109"/>
      <c r="O427" s="107"/>
      <c r="P427" s="107"/>
      <c r="Q427" s="107"/>
      <c r="R427" s="107"/>
      <c r="S427" s="107"/>
      <c r="T427" s="107"/>
      <c r="U427" s="107"/>
      <c r="V427" s="107"/>
      <c r="W427" s="107"/>
      <c r="X427" s="107"/>
      <c r="Y427" s="107"/>
      <c r="Z427" s="107"/>
    </row>
    <row r="428" spans="1:26" ht="15.75" customHeight="1">
      <c r="A428" s="107"/>
      <c r="B428" s="107"/>
      <c r="C428" s="107"/>
      <c r="D428" s="107"/>
      <c r="E428" s="107"/>
      <c r="F428" s="107"/>
      <c r="G428" s="479"/>
      <c r="H428" s="107"/>
      <c r="I428" s="107"/>
      <c r="J428" s="107"/>
      <c r="K428" s="107"/>
      <c r="L428" s="107"/>
      <c r="M428" s="109"/>
      <c r="N428" s="109"/>
      <c r="O428" s="107"/>
      <c r="P428" s="107"/>
      <c r="Q428" s="107"/>
      <c r="R428" s="107"/>
      <c r="S428" s="107"/>
      <c r="T428" s="107"/>
      <c r="U428" s="107"/>
      <c r="V428" s="107"/>
      <c r="W428" s="107"/>
      <c r="X428" s="107"/>
      <c r="Y428" s="107"/>
      <c r="Z428" s="107"/>
    </row>
    <row r="429" spans="1:26" ht="15.75" customHeight="1">
      <c r="A429" s="107"/>
      <c r="B429" s="107"/>
      <c r="C429" s="107"/>
      <c r="D429" s="107"/>
      <c r="E429" s="107"/>
      <c r="F429" s="107"/>
      <c r="G429" s="479"/>
      <c r="H429" s="107"/>
      <c r="I429" s="107"/>
      <c r="J429" s="107"/>
      <c r="K429" s="107"/>
      <c r="L429" s="107"/>
      <c r="M429" s="109"/>
      <c r="N429" s="109"/>
      <c r="O429" s="107"/>
      <c r="P429" s="107"/>
      <c r="Q429" s="107"/>
      <c r="R429" s="107"/>
      <c r="S429" s="107"/>
      <c r="T429" s="107"/>
      <c r="U429" s="107"/>
      <c r="V429" s="107"/>
      <c r="W429" s="107"/>
      <c r="X429" s="107"/>
      <c r="Y429" s="107"/>
      <c r="Z429" s="107"/>
    </row>
    <row r="430" spans="1:26" ht="15.75" customHeight="1">
      <c r="A430" s="107"/>
      <c r="B430" s="107"/>
      <c r="C430" s="107"/>
      <c r="D430" s="107"/>
      <c r="E430" s="107"/>
      <c r="F430" s="107"/>
      <c r="G430" s="479"/>
      <c r="H430" s="107"/>
      <c r="I430" s="107"/>
      <c r="J430" s="107"/>
      <c r="K430" s="107"/>
      <c r="L430" s="107"/>
      <c r="M430" s="109"/>
      <c r="N430" s="109"/>
      <c r="O430" s="107"/>
      <c r="P430" s="107"/>
      <c r="Q430" s="107"/>
      <c r="R430" s="107"/>
      <c r="S430" s="107"/>
      <c r="T430" s="107"/>
      <c r="U430" s="107"/>
      <c r="V430" s="107"/>
      <c r="W430" s="107"/>
      <c r="X430" s="107"/>
      <c r="Y430" s="107"/>
      <c r="Z430" s="107"/>
    </row>
    <row r="431" spans="1:26" ht="15.75" customHeight="1">
      <c r="A431" s="107"/>
      <c r="B431" s="107"/>
      <c r="C431" s="107"/>
      <c r="D431" s="107"/>
      <c r="E431" s="107"/>
      <c r="F431" s="107"/>
      <c r="G431" s="479"/>
      <c r="H431" s="107"/>
      <c r="I431" s="107"/>
      <c r="J431" s="107"/>
      <c r="K431" s="107"/>
      <c r="L431" s="107"/>
      <c r="M431" s="109"/>
      <c r="N431" s="109"/>
      <c r="O431" s="107"/>
      <c r="P431" s="107"/>
      <c r="Q431" s="107"/>
      <c r="R431" s="107"/>
      <c r="S431" s="107"/>
      <c r="T431" s="107"/>
      <c r="U431" s="107"/>
      <c r="V431" s="107"/>
      <c r="W431" s="107"/>
      <c r="X431" s="107"/>
      <c r="Y431" s="107"/>
      <c r="Z431" s="107"/>
    </row>
    <row r="432" spans="1:26" ht="15.75" customHeight="1">
      <c r="A432" s="107"/>
      <c r="B432" s="107"/>
      <c r="C432" s="107"/>
      <c r="D432" s="107"/>
      <c r="E432" s="107"/>
      <c r="F432" s="107"/>
      <c r="G432" s="479"/>
      <c r="H432" s="107"/>
      <c r="I432" s="107"/>
      <c r="J432" s="107"/>
      <c r="K432" s="107"/>
      <c r="L432" s="107"/>
      <c r="M432" s="109"/>
      <c r="N432" s="109"/>
      <c r="O432" s="107"/>
      <c r="P432" s="107"/>
      <c r="Q432" s="107"/>
      <c r="R432" s="107"/>
      <c r="S432" s="107"/>
      <c r="T432" s="107"/>
      <c r="U432" s="107"/>
      <c r="V432" s="107"/>
      <c r="W432" s="107"/>
      <c r="X432" s="107"/>
      <c r="Y432" s="107"/>
      <c r="Z432" s="107"/>
    </row>
    <row r="433" spans="1:26" ht="15.75" customHeight="1">
      <c r="A433" s="107"/>
      <c r="B433" s="107"/>
      <c r="C433" s="107"/>
      <c r="D433" s="107"/>
      <c r="E433" s="107"/>
      <c r="F433" s="107"/>
      <c r="G433" s="479"/>
      <c r="H433" s="107"/>
      <c r="I433" s="107"/>
      <c r="J433" s="107"/>
      <c r="K433" s="107"/>
      <c r="L433" s="107"/>
      <c r="M433" s="109"/>
      <c r="N433" s="109"/>
      <c r="O433" s="107"/>
      <c r="P433" s="107"/>
      <c r="Q433" s="107"/>
      <c r="R433" s="107"/>
      <c r="S433" s="107"/>
      <c r="T433" s="107"/>
      <c r="U433" s="107"/>
      <c r="V433" s="107"/>
      <c r="W433" s="107"/>
      <c r="X433" s="107"/>
      <c r="Y433" s="107"/>
      <c r="Z433" s="107"/>
    </row>
    <row r="434" spans="1:26" ht="15.75" customHeight="1">
      <c r="A434" s="107"/>
      <c r="B434" s="107"/>
      <c r="C434" s="107"/>
      <c r="D434" s="107"/>
      <c r="E434" s="107"/>
      <c r="F434" s="107"/>
      <c r="G434" s="479"/>
      <c r="H434" s="107"/>
      <c r="I434" s="107"/>
      <c r="J434" s="107"/>
      <c r="K434" s="107"/>
      <c r="L434" s="107"/>
      <c r="M434" s="109"/>
      <c r="N434" s="109"/>
      <c r="O434" s="107"/>
      <c r="P434" s="107"/>
      <c r="Q434" s="107"/>
      <c r="R434" s="107"/>
      <c r="S434" s="107"/>
      <c r="T434" s="107"/>
      <c r="U434" s="107"/>
      <c r="V434" s="107"/>
      <c r="W434" s="107"/>
      <c r="X434" s="107"/>
      <c r="Y434" s="107"/>
      <c r="Z434" s="107"/>
    </row>
    <row r="435" spans="1:26" ht="15.75" customHeight="1">
      <c r="A435" s="107"/>
      <c r="B435" s="107"/>
      <c r="C435" s="107"/>
      <c r="D435" s="107"/>
      <c r="E435" s="107"/>
      <c r="F435" s="107"/>
      <c r="G435" s="479"/>
      <c r="H435" s="107"/>
      <c r="I435" s="107"/>
      <c r="J435" s="107"/>
      <c r="K435" s="107"/>
      <c r="L435" s="107"/>
      <c r="M435" s="109"/>
      <c r="N435" s="109"/>
      <c r="O435" s="107"/>
      <c r="P435" s="107"/>
      <c r="Q435" s="107"/>
      <c r="R435" s="107"/>
      <c r="S435" s="107"/>
      <c r="T435" s="107"/>
      <c r="U435" s="107"/>
      <c r="V435" s="107"/>
      <c r="W435" s="107"/>
      <c r="X435" s="107"/>
      <c r="Y435" s="107"/>
      <c r="Z435" s="107"/>
    </row>
    <row r="436" spans="1:26" ht="15.75" customHeight="1">
      <c r="A436" s="107"/>
      <c r="B436" s="107"/>
      <c r="C436" s="107"/>
      <c r="D436" s="107"/>
      <c r="E436" s="107"/>
      <c r="F436" s="107"/>
      <c r="G436" s="479"/>
      <c r="H436" s="107"/>
      <c r="I436" s="107"/>
      <c r="J436" s="107"/>
      <c r="K436" s="107"/>
      <c r="L436" s="107"/>
      <c r="M436" s="109"/>
      <c r="N436" s="109"/>
      <c r="O436" s="107"/>
      <c r="P436" s="107"/>
      <c r="Q436" s="107"/>
      <c r="R436" s="107"/>
      <c r="S436" s="107"/>
      <c r="T436" s="107"/>
      <c r="U436" s="107"/>
      <c r="V436" s="107"/>
      <c r="W436" s="107"/>
      <c r="X436" s="107"/>
      <c r="Y436" s="107"/>
      <c r="Z436" s="107"/>
    </row>
    <row r="437" spans="1:26" ht="15.75" customHeight="1">
      <c r="A437" s="107"/>
      <c r="B437" s="107"/>
      <c r="C437" s="107"/>
      <c r="D437" s="107"/>
      <c r="E437" s="107"/>
      <c r="F437" s="107"/>
      <c r="G437" s="479"/>
      <c r="H437" s="107"/>
      <c r="I437" s="107"/>
      <c r="J437" s="107"/>
      <c r="K437" s="107"/>
      <c r="L437" s="107"/>
      <c r="M437" s="109"/>
      <c r="N437" s="109"/>
      <c r="O437" s="107"/>
      <c r="P437" s="107"/>
      <c r="Q437" s="107"/>
      <c r="R437" s="107"/>
      <c r="S437" s="107"/>
      <c r="T437" s="107"/>
      <c r="U437" s="107"/>
      <c r="V437" s="107"/>
      <c r="W437" s="107"/>
      <c r="X437" s="107"/>
      <c r="Y437" s="107"/>
      <c r="Z437" s="107"/>
    </row>
    <row r="438" spans="1:26" ht="15.75" customHeight="1">
      <c r="A438" s="107"/>
      <c r="B438" s="107"/>
      <c r="C438" s="107"/>
      <c r="D438" s="107"/>
      <c r="E438" s="107"/>
      <c r="F438" s="107"/>
      <c r="G438" s="479"/>
      <c r="H438" s="107"/>
      <c r="I438" s="107"/>
      <c r="J438" s="107"/>
      <c r="K438" s="107"/>
      <c r="L438" s="107"/>
      <c r="M438" s="109"/>
      <c r="N438" s="109"/>
      <c r="O438" s="107"/>
      <c r="P438" s="107"/>
      <c r="Q438" s="107"/>
      <c r="R438" s="107"/>
      <c r="S438" s="107"/>
      <c r="T438" s="107"/>
      <c r="U438" s="107"/>
      <c r="V438" s="107"/>
      <c r="W438" s="107"/>
      <c r="X438" s="107"/>
      <c r="Y438" s="107"/>
      <c r="Z438" s="107"/>
    </row>
    <row r="439" spans="1:26" ht="15.75" customHeight="1">
      <c r="A439" s="107"/>
      <c r="B439" s="107"/>
      <c r="C439" s="107"/>
      <c r="D439" s="107"/>
      <c r="E439" s="107"/>
      <c r="F439" s="107"/>
      <c r="G439" s="479"/>
      <c r="H439" s="107"/>
      <c r="I439" s="107"/>
      <c r="J439" s="107"/>
      <c r="K439" s="107"/>
      <c r="L439" s="107"/>
      <c r="M439" s="109"/>
      <c r="N439" s="109"/>
      <c r="O439" s="107"/>
      <c r="P439" s="107"/>
      <c r="Q439" s="107"/>
      <c r="R439" s="107"/>
      <c r="S439" s="107"/>
      <c r="T439" s="107"/>
      <c r="U439" s="107"/>
      <c r="V439" s="107"/>
      <c r="W439" s="107"/>
      <c r="X439" s="107"/>
      <c r="Y439" s="107"/>
      <c r="Z439" s="107"/>
    </row>
    <row r="440" spans="1:26" ht="15.75" customHeight="1">
      <c r="A440" s="107"/>
      <c r="B440" s="107"/>
      <c r="C440" s="107"/>
      <c r="D440" s="107"/>
      <c r="E440" s="107"/>
      <c r="F440" s="107"/>
      <c r="G440" s="479"/>
      <c r="H440" s="107"/>
      <c r="I440" s="107"/>
      <c r="J440" s="107"/>
      <c r="K440" s="107"/>
      <c r="L440" s="107"/>
      <c r="M440" s="109"/>
      <c r="N440" s="109"/>
      <c r="O440" s="107"/>
      <c r="P440" s="107"/>
      <c r="Q440" s="107"/>
      <c r="R440" s="107"/>
      <c r="S440" s="107"/>
      <c r="T440" s="107"/>
      <c r="U440" s="107"/>
      <c r="V440" s="107"/>
      <c r="W440" s="107"/>
      <c r="X440" s="107"/>
      <c r="Y440" s="107"/>
      <c r="Z440" s="107"/>
    </row>
    <row r="441" spans="1:26" ht="15.75" customHeight="1">
      <c r="A441" s="107"/>
      <c r="B441" s="107"/>
      <c r="C441" s="107"/>
      <c r="D441" s="107"/>
      <c r="E441" s="107"/>
      <c r="F441" s="107"/>
      <c r="G441" s="479"/>
      <c r="H441" s="107"/>
      <c r="I441" s="107"/>
      <c r="J441" s="107"/>
      <c r="K441" s="107"/>
      <c r="L441" s="107"/>
      <c r="M441" s="109"/>
      <c r="N441" s="109"/>
      <c r="O441" s="107"/>
      <c r="P441" s="107"/>
      <c r="Q441" s="107"/>
      <c r="R441" s="107"/>
      <c r="S441" s="107"/>
      <c r="T441" s="107"/>
      <c r="U441" s="107"/>
      <c r="V441" s="107"/>
      <c r="W441" s="107"/>
      <c r="X441" s="107"/>
      <c r="Y441" s="107"/>
      <c r="Z441" s="107"/>
    </row>
    <row r="442" spans="1:26" ht="15.75" customHeight="1">
      <c r="A442" s="107"/>
      <c r="B442" s="107"/>
      <c r="C442" s="107"/>
      <c r="D442" s="107"/>
      <c r="E442" s="107"/>
      <c r="F442" s="107"/>
      <c r="G442" s="479"/>
      <c r="H442" s="107"/>
      <c r="I442" s="107"/>
      <c r="J442" s="107"/>
      <c r="K442" s="107"/>
      <c r="L442" s="107"/>
      <c r="M442" s="109"/>
      <c r="N442" s="109"/>
      <c r="O442" s="107"/>
      <c r="P442" s="107"/>
      <c r="Q442" s="107"/>
      <c r="R442" s="107"/>
      <c r="S442" s="107"/>
      <c r="T442" s="107"/>
      <c r="U442" s="107"/>
      <c r="V442" s="107"/>
      <c r="W442" s="107"/>
      <c r="X442" s="107"/>
      <c r="Y442" s="107"/>
      <c r="Z442" s="107"/>
    </row>
    <row r="443" spans="1:26" ht="15.75" customHeight="1">
      <c r="A443" s="107"/>
      <c r="B443" s="107"/>
      <c r="C443" s="107"/>
      <c r="D443" s="107"/>
      <c r="E443" s="107"/>
      <c r="F443" s="107"/>
      <c r="G443" s="479"/>
      <c r="H443" s="107"/>
      <c r="I443" s="107"/>
      <c r="J443" s="107"/>
      <c r="K443" s="107"/>
      <c r="L443" s="107"/>
      <c r="M443" s="109"/>
      <c r="N443" s="109"/>
      <c r="O443" s="107"/>
      <c r="P443" s="107"/>
      <c r="Q443" s="107"/>
      <c r="R443" s="107"/>
      <c r="S443" s="107"/>
      <c r="T443" s="107"/>
      <c r="U443" s="107"/>
      <c r="V443" s="107"/>
      <c r="W443" s="107"/>
      <c r="X443" s="107"/>
      <c r="Y443" s="107"/>
      <c r="Z443" s="107"/>
    </row>
    <row r="444" spans="1:26" ht="15.75" customHeight="1">
      <c r="A444" s="107"/>
      <c r="B444" s="107"/>
      <c r="C444" s="107"/>
      <c r="D444" s="107"/>
      <c r="E444" s="107"/>
      <c r="F444" s="107"/>
      <c r="G444" s="479"/>
      <c r="H444" s="107"/>
      <c r="I444" s="107"/>
      <c r="J444" s="107"/>
      <c r="K444" s="107"/>
      <c r="L444" s="107"/>
      <c r="M444" s="109"/>
      <c r="N444" s="109"/>
      <c r="O444" s="107"/>
      <c r="P444" s="107"/>
      <c r="Q444" s="107"/>
      <c r="R444" s="107"/>
      <c r="S444" s="107"/>
      <c r="T444" s="107"/>
      <c r="U444" s="107"/>
      <c r="V444" s="107"/>
      <c r="W444" s="107"/>
      <c r="X444" s="107"/>
      <c r="Y444" s="107"/>
      <c r="Z444" s="107"/>
    </row>
    <row r="445" spans="1:26" ht="15.75" customHeight="1">
      <c r="A445" s="107"/>
      <c r="B445" s="107"/>
      <c r="C445" s="107"/>
      <c r="D445" s="107"/>
      <c r="E445" s="107"/>
      <c r="F445" s="107"/>
      <c r="G445" s="479"/>
      <c r="H445" s="107"/>
      <c r="I445" s="107"/>
      <c r="J445" s="107"/>
      <c r="K445" s="107"/>
      <c r="L445" s="107"/>
      <c r="M445" s="109"/>
      <c r="N445" s="109"/>
      <c r="O445" s="107"/>
      <c r="P445" s="107"/>
      <c r="Q445" s="107"/>
      <c r="R445" s="107"/>
      <c r="S445" s="107"/>
      <c r="T445" s="107"/>
      <c r="U445" s="107"/>
      <c r="V445" s="107"/>
      <c r="W445" s="107"/>
      <c r="X445" s="107"/>
      <c r="Y445" s="107"/>
      <c r="Z445" s="107"/>
    </row>
    <row r="446" spans="1:26" ht="15.75" customHeight="1">
      <c r="A446" s="107"/>
      <c r="B446" s="107"/>
      <c r="C446" s="107"/>
      <c r="D446" s="107"/>
      <c r="E446" s="107"/>
      <c r="F446" s="107"/>
      <c r="G446" s="479"/>
      <c r="H446" s="107"/>
      <c r="I446" s="107"/>
      <c r="J446" s="107"/>
      <c r="K446" s="107"/>
      <c r="L446" s="107"/>
      <c r="M446" s="109"/>
      <c r="N446" s="109"/>
      <c r="O446" s="107"/>
      <c r="P446" s="107"/>
      <c r="Q446" s="107"/>
      <c r="R446" s="107"/>
      <c r="S446" s="107"/>
      <c r="T446" s="107"/>
      <c r="U446" s="107"/>
      <c r="V446" s="107"/>
      <c r="W446" s="107"/>
      <c r="X446" s="107"/>
      <c r="Y446" s="107"/>
      <c r="Z446" s="107"/>
    </row>
    <row r="447" spans="1:26" ht="15.75" customHeight="1">
      <c r="A447" s="107"/>
      <c r="B447" s="107"/>
      <c r="C447" s="107"/>
      <c r="D447" s="107"/>
      <c r="E447" s="107"/>
      <c r="F447" s="107"/>
      <c r="G447" s="479"/>
      <c r="H447" s="107"/>
      <c r="I447" s="107"/>
      <c r="J447" s="107"/>
      <c r="K447" s="107"/>
      <c r="L447" s="107"/>
      <c r="M447" s="109"/>
      <c r="N447" s="109"/>
      <c r="O447" s="107"/>
      <c r="P447" s="107"/>
      <c r="Q447" s="107"/>
      <c r="R447" s="107"/>
      <c r="S447" s="107"/>
      <c r="T447" s="107"/>
      <c r="U447" s="107"/>
      <c r="V447" s="107"/>
      <c r="W447" s="107"/>
      <c r="X447" s="107"/>
      <c r="Y447" s="107"/>
      <c r="Z447" s="107"/>
    </row>
    <row r="448" spans="1:26" ht="15.75" customHeight="1">
      <c r="A448" s="107"/>
      <c r="B448" s="107"/>
      <c r="C448" s="107"/>
      <c r="D448" s="107"/>
      <c r="E448" s="107"/>
      <c r="F448" s="107"/>
      <c r="G448" s="479"/>
      <c r="H448" s="107"/>
      <c r="I448" s="107"/>
      <c r="J448" s="107"/>
      <c r="K448" s="107"/>
      <c r="L448" s="107"/>
      <c r="M448" s="109"/>
      <c r="N448" s="109"/>
      <c r="O448" s="107"/>
      <c r="P448" s="107"/>
      <c r="Q448" s="107"/>
      <c r="R448" s="107"/>
      <c r="S448" s="107"/>
      <c r="T448" s="107"/>
      <c r="U448" s="107"/>
      <c r="V448" s="107"/>
      <c r="W448" s="107"/>
      <c r="X448" s="107"/>
      <c r="Y448" s="107"/>
      <c r="Z448" s="107"/>
    </row>
    <row r="449" spans="1:26" ht="15.75" customHeight="1">
      <c r="A449" s="107"/>
      <c r="B449" s="107"/>
      <c r="C449" s="107"/>
      <c r="D449" s="107"/>
      <c r="E449" s="107"/>
      <c r="F449" s="107"/>
      <c r="G449" s="479"/>
      <c r="H449" s="107"/>
      <c r="I449" s="107"/>
      <c r="J449" s="107"/>
      <c r="K449" s="107"/>
      <c r="L449" s="107"/>
      <c r="M449" s="109"/>
      <c r="N449" s="109"/>
      <c r="O449" s="107"/>
      <c r="P449" s="107"/>
      <c r="Q449" s="107"/>
      <c r="R449" s="107"/>
      <c r="S449" s="107"/>
      <c r="T449" s="107"/>
      <c r="U449" s="107"/>
      <c r="V449" s="107"/>
      <c r="W449" s="107"/>
      <c r="X449" s="107"/>
      <c r="Y449" s="107"/>
      <c r="Z449" s="107"/>
    </row>
    <row r="450" spans="1:26" ht="15.75" customHeight="1">
      <c r="A450" s="107"/>
      <c r="B450" s="107"/>
      <c r="C450" s="107"/>
      <c r="D450" s="107"/>
      <c r="E450" s="107"/>
      <c r="F450" s="107"/>
      <c r="G450" s="479"/>
      <c r="H450" s="107"/>
      <c r="I450" s="107"/>
      <c r="J450" s="107"/>
      <c r="K450" s="107"/>
      <c r="L450" s="107"/>
      <c r="M450" s="109"/>
      <c r="N450" s="109"/>
      <c r="O450" s="107"/>
      <c r="P450" s="107"/>
      <c r="Q450" s="107"/>
      <c r="R450" s="107"/>
      <c r="S450" s="107"/>
      <c r="T450" s="107"/>
      <c r="U450" s="107"/>
      <c r="V450" s="107"/>
      <c r="W450" s="107"/>
      <c r="X450" s="107"/>
      <c r="Y450" s="107"/>
      <c r="Z450" s="107"/>
    </row>
    <row r="451" spans="1:26" ht="15.75" customHeight="1">
      <c r="A451" s="107"/>
      <c r="B451" s="107"/>
      <c r="C451" s="107"/>
      <c r="D451" s="107"/>
      <c r="E451" s="107"/>
      <c r="F451" s="107"/>
      <c r="G451" s="479"/>
      <c r="H451" s="107"/>
      <c r="I451" s="107"/>
      <c r="J451" s="107"/>
      <c r="K451" s="107"/>
      <c r="L451" s="107"/>
      <c r="M451" s="109"/>
      <c r="N451" s="109"/>
      <c r="O451" s="107"/>
      <c r="P451" s="107"/>
      <c r="Q451" s="107"/>
      <c r="R451" s="107"/>
      <c r="S451" s="107"/>
      <c r="T451" s="107"/>
      <c r="U451" s="107"/>
      <c r="V451" s="107"/>
      <c r="W451" s="107"/>
      <c r="X451" s="107"/>
      <c r="Y451" s="107"/>
      <c r="Z451" s="107"/>
    </row>
    <row r="452" spans="1:26" ht="15.75" customHeight="1">
      <c r="A452" s="107"/>
      <c r="B452" s="107"/>
      <c r="C452" s="107"/>
      <c r="D452" s="107"/>
      <c r="E452" s="107"/>
      <c r="F452" s="107"/>
      <c r="G452" s="479"/>
      <c r="H452" s="107"/>
      <c r="I452" s="107"/>
      <c r="J452" s="107"/>
      <c r="K452" s="107"/>
      <c r="L452" s="107"/>
      <c r="M452" s="109"/>
      <c r="N452" s="109"/>
      <c r="O452" s="107"/>
      <c r="P452" s="107"/>
      <c r="Q452" s="107"/>
      <c r="R452" s="107"/>
      <c r="S452" s="107"/>
      <c r="T452" s="107"/>
      <c r="U452" s="107"/>
      <c r="V452" s="107"/>
      <c r="W452" s="107"/>
      <c r="X452" s="107"/>
      <c r="Y452" s="107"/>
      <c r="Z452" s="107"/>
    </row>
    <row r="453" spans="1:26" ht="15.75" customHeight="1">
      <c r="A453" s="107"/>
      <c r="B453" s="107"/>
      <c r="C453" s="107"/>
      <c r="D453" s="107"/>
      <c r="E453" s="107"/>
      <c r="F453" s="107"/>
      <c r="G453" s="479"/>
      <c r="H453" s="107"/>
      <c r="I453" s="107"/>
      <c r="J453" s="107"/>
      <c r="K453" s="107"/>
      <c r="L453" s="107"/>
      <c r="M453" s="109"/>
      <c r="N453" s="109"/>
      <c r="O453" s="107"/>
      <c r="P453" s="107"/>
      <c r="Q453" s="107"/>
      <c r="R453" s="107"/>
      <c r="S453" s="107"/>
      <c r="T453" s="107"/>
      <c r="U453" s="107"/>
      <c r="V453" s="107"/>
      <c r="W453" s="107"/>
      <c r="X453" s="107"/>
      <c r="Y453" s="107"/>
      <c r="Z453" s="107"/>
    </row>
    <row r="454" spans="1:26" ht="15.75" customHeight="1">
      <c r="A454" s="107"/>
      <c r="B454" s="107"/>
      <c r="C454" s="107"/>
      <c r="D454" s="107"/>
      <c r="E454" s="107"/>
      <c r="F454" s="107"/>
      <c r="G454" s="479"/>
      <c r="H454" s="107"/>
      <c r="I454" s="107"/>
      <c r="J454" s="107"/>
      <c r="K454" s="107"/>
      <c r="L454" s="107"/>
      <c r="M454" s="109"/>
      <c r="N454" s="109"/>
      <c r="O454" s="107"/>
      <c r="P454" s="107"/>
      <c r="Q454" s="107"/>
      <c r="R454" s="107"/>
      <c r="S454" s="107"/>
      <c r="T454" s="107"/>
      <c r="U454" s="107"/>
      <c r="V454" s="107"/>
      <c r="W454" s="107"/>
      <c r="X454" s="107"/>
      <c r="Y454" s="107"/>
      <c r="Z454" s="107"/>
    </row>
    <row r="455" spans="1:26" ht="15.75" customHeight="1">
      <c r="A455" s="107"/>
      <c r="B455" s="107"/>
      <c r="C455" s="107"/>
      <c r="D455" s="107"/>
      <c r="E455" s="107"/>
      <c r="F455" s="107"/>
      <c r="G455" s="479"/>
      <c r="H455" s="107"/>
      <c r="I455" s="107"/>
      <c r="J455" s="107"/>
      <c r="K455" s="107"/>
      <c r="L455" s="107"/>
      <c r="M455" s="109"/>
      <c r="N455" s="109"/>
      <c r="O455" s="107"/>
      <c r="P455" s="107"/>
      <c r="Q455" s="107"/>
      <c r="R455" s="107"/>
      <c r="S455" s="107"/>
      <c r="T455" s="107"/>
      <c r="U455" s="107"/>
      <c r="V455" s="107"/>
      <c r="W455" s="107"/>
      <c r="X455" s="107"/>
      <c r="Y455" s="107"/>
      <c r="Z455" s="107"/>
    </row>
    <row r="456" spans="1:26" ht="15.75" customHeight="1">
      <c r="A456" s="107"/>
      <c r="B456" s="107"/>
      <c r="C456" s="107"/>
      <c r="D456" s="107"/>
      <c r="E456" s="107"/>
      <c r="F456" s="107"/>
      <c r="G456" s="479"/>
      <c r="H456" s="107"/>
      <c r="I456" s="107"/>
      <c r="J456" s="107"/>
      <c r="K456" s="107"/>
      <c r="L456" s="107"/>
      <c r="M456" s="109"/>
      <c r="N456" s="109"/>
      <c r="O456" s="107"/>
      <c r="P456" s="107"/>
      <c r="Q456" s="107"/>
      <c r="R456" s="107"/>
      <c r="S456" s="107"/>
      <c r="T456" s="107"/>
      <c r="U456" s="107"/>
      <c r="V456" s="107"/>
      <c r="W456" s="107"/>
      <c r="X456" s="107"/>
      <c r="Y456" s="107"/>
      <c r="Z456" s="107"/>
    </row>
    <row r="457" spans="1:26" ht="15.75" customHeight="1">
      <c r="A457" s="107"/>
      <c r="B457" s="107"/>
      <c r="C457" s="107"/>
      <c r="D457" s="107"/>
      <c r="E457" s="107"/>
      <c r="F457" s="107"/>
      <c r="G457" s="479"/>
      <c r="H457" s="107"/>
      <c r="I457" s="107"/>
      <c r="J457" s="107"/>
      <c r="K457" s="107"/>
      <c r="L457" s="107"/>
      <c r="M457" s="109"/>
      <c r="N457" s="109"/>
      <c r="O457" s="107"/>
      <c r="P457" s="107"/>
      <c r="Q457" s="107"/>
      <c r="R457" s="107"/>
      <c r="S457" s="107"/>
      <c r="T457" s="107"/>
      <c r="U457" s="107"/>
      <c r="V457" s="107"/>
      <c r="W457" s="107"/>
      <c r="X457" s="107"/>
      <c r="Y457" s="107"/>
      <c r="Z457" s="107"/>
    </row>
    <row r="458" spans="1:26" ht="15.75" customHeight="1">
      <c r="A458" s="107"/>
      <c r="B458" s="107"/>
      <c r="C458" s="107"/>
      <c r="D458" s="107"/>
      <c r="E458" s="107"/>
      <c r="F458" s="107"/>
      <c r="G458" s="479"/>
      <c r="H458" s="107"/>
      <c r="I458" s="107"/>
      <c r="J458" s="107"/>
      <c r="K458" s="107"/>
      <c r="L458" s="107"/>
      <c r="M458" s="109"/>
      <c r="N458" s="109"/>
      <c r="O458" s="107"/>
      <c r="P458" s="107"/>
      <c r="Q458" s="107"/>
      <c r="R458" s="107"/>
      <c r="S458" s="107"/>
      <c r="T458" s="107"/>
      <c r="U458" s="107"/>
      <c r="V458" s="107"/>
      <c r="W458" s="107"/>
      <c r="X458" s="107"/>
      <c r="Y458" s="107"/>
      <c r="Z458" s="107"/>
    </row>
    <row r="459" spans="1:26" ht="15.75" customHeight="1">
      <c r="A459" s="107"/>
      <c r="B459" s="107"/>
      <c r="C459" s="107"/>
      <c r="D459" s="107"/>
      <c r="E459" s="107"/>
      <c r="F459" s="107"/>
      <c r="G459" s="479"/>
      <c r="H459" s="107"/>
      <c r="I459" s="107"/>
      <c r="J459" s="107"/>
      <c r="K459" s="107"/>
      <c r="L459" s="107"/>
      <c r="M459" s="109"/>
      <c r="N459" s="109"/>
      <c r="O459" s="107"/>
      <c r="P459" s="107"/>
      <c r="Q459" s="107"/>
      <c r="R459" s="107"/>
      <c r="S459" s="107"/>
      <c r="T459" s="107"/>
      <c r="U459" s="107"/>
      <c r="V459" s="107"/>
      <c r="W459" s="107"/>
      <c r="X459" s="107"/>
      <c r="Y459" s="107"/>
      <c r="Z459" s="107"/>
    </row>
    <row r="460" spans="1:26" ht="15.75" customHeight="1">
      <c r="A460" s="107"/>
      <c r="B460" s="107"/>
      <c r="C460" s="107"/>
      <c r="D460" s="107"/>
      <c r="E460" s="107"/>
      <c r="F460" s="107"/>
      <c r="G460" s="479"/>
      <c r="H460" s="107"/>
      <c r="I460" s="107"/>
      <c r="J460" s="107"/>
      <c r="K460" s="107"/>
      <c r="L460" s="107"/>
      <c r="M460" s="109"/>
      <c r="N460" s="109"/>
      <c r="O460" s="107"/>
      <c r="P460" s="107"/>
      <c r="Q460" s="107"/>
      <c r="R460" s="107"/>
      <c r="S460" s="107"/>
      <c r="T460" s="107"/>
      <c r="U460" s="107"/>
      <c r="V460" s="107"/>
      <c r="W460" s="107"/>
      <c r="X460" s="107"/>
      <c r="Y460" s="107"/>
      <c r="Z460" s="107"/>
    </row>
    <row r="461" spans="1:26" ht="15.75" customHeight="1">
      <c r="A461" s="107"/>
      <c r="B461" s="107"/>
      <c r="C461" s="107"/>
      <c r="D461" s="107"/>
      <c r="E461" s="107"/>
      <c r="F461" s="107"/>
      <c r="G461" s="479"/>
      <c r="H461" s="107"/>
      <c r="I461" s="107"/>
      <c r="J461" s="107"/>
      <c r="K461" s="107"/>
      <c r="L461" s="107"/>
      <c r="M461" s="109"/>
      <c r="N461" s="109"/>
      <c r="O461" s="107"/>
      <c r="P461" s="107"/>
      <c r="Q461" s="107"/>
      <c r="R461" s="107"/>
      <c r="S461" s="107"/>
      <c r="T461" s="107"/>
      <c r="U461" s="107"/>
      <c r="V461" s="107"/>
      <c r="W461" s="107"/>
      <c r="X461" s="107"/>
      <c r="Y461" s="107"/>
      <c r="Z461" s="107"/>
    </row>
    <row r="462" spans="1:26" ht="15.75" customHeight="1">
      <c r="A462" s="107"/>
      <c r="B462" s="107"/>
      <c r="C462" s="107"/>
      <c r="D462" s="107"/>
      <c r="E462" s="107"/>
      <c r="F462" s="107"/>
      <c r="G462" s="479"/>
      <c r="H462" s="107"/>
      <c r="I462" s="107"/>
      <c r="J462" s="107"/>
      <c r="K462" s="107"/>
      <c r="L462" s="107"/>
      <c r="M462" s="109"/>
      <c r="N462" s="109"/>
      <c r="O462" s="107"/>
      <c r="P462" s="107"/>
      <c r="Q462" s="107"/>
      <c r="R462" s="107"/>
      <c r="S462" s="107"/>
      <c r="T462" s="107"/>
      <c r="U462" s="107"/>
      <c r="V462" s="107"/>
      <c r="W462" s="107"/>
      <c r="X462" s="107"/>
      <c r="Y462" s="107"/>
      <c r="Z462" s="107"/>
    </row>
    <row r="463" spans="1:26" ht="15.75" customHeight="1">
      <c r="A463" s="107"/>
      <c r="B463" s="107"/>
      <c r="C463" s="107"/>
      <c r="D463" s="107"/>
      <c r="E463" s="107"/>
      <c r="F463" s="107"/>
      <c r="G463" s="479"/>
      <c r="H463" s="107"/>
      <c r="I463" s="107"/>
      <c r="J463" s="107"/>
      <c r="K463" s="107"/>
      <c r="L463" s="107"/>
      <c r="M463" s="109"/>
      <c r="N463" s="109"/>
      <c r="O463" s="107"/>
      <c r="P463" s="107"/>
      <c r="Q463" s="107"/>
      <c r="R463" s="107"/>
      <c r="S463" s="107"/>
      <c r="T463" s="107"/>
      <c r="U463" s="107"/>
      <c r="V463" s="107"/>
      <c r="W463" s="107"/>
      <c r="X463" s="107"/>
      <c r="Y463" s="107"/>
      <c r="Z463" s="107"/>
    </row>
    <row r="464" spans="1:26" ht="15.75" customHeight="1">
      <c r="A464" s="107"/>
      <c r="B464" s="107"/>
      <c r="C464" s="107"/>
      <c r="D464" s="107"/>
      <c r="E464" s="107"/>
      <c r="F464" s="107"/>
      <c r="G464" s="479"/>
      <c r="H464" s="107"/>
      <c r="I464" s="107"/>
      <c r="J464" s="107"/>
      <c r="K464" s="107"/>
      <c r="L464" s="107"/>
      <c r="M464" s="109"/>
      <c r="N464" s="109"/>
      <c r="O464" s="107"/>
      <c r="P464" s="107"/>
      <c r="Q464" s="107"/>
      <c r="R464" s="107"/>
      <c r="S464" s="107"/>
      <c r="T464" s="107"/>
      <c r="U464" s="107"/>
      <c r="V464" s="107"/>
      <c r="W464" s="107"/>
      <c r="X464" s="107"/>
      <c r="Y464" s="107"/>
      <c r="Z464" s="107"/>
    </row>
    <row r="465" spans="1:26" ht="15.75" customHeight="1">
      <c r="A465" s="107"/>
      <c r="B465" s="107"/>
      <c r="C465" s="107"/>
      <c r="D465" s="107"/>
      <c r="E465" s="107"/>
      <c r="F465" s="107"/>
      <c r="G465" s="479"/>
      <c r="H465" s="107"/>
      <c r="I465" s="107"/>
      <c r="J465" s="107"/>
      <c r="K465" s="107"/>
      <c r="L465" s="107"/>
      <c r="M465" s="109"/>
      <c r="N465" s="109"/>
      <c r="O465" s="107"/>
      <c r="P465" s="107"/>
      <c r="Q465" s="107"/>
      <c r="R465" s="107"/>
      <c r="S465" s="107"/>
      <c r="T465" s="107"/>
      <c r="U465" s="107"/>
      <c r="V465" s="107"/>
      <c r="W465" s="107"/>
      <c r="X465" s="107"/>
      <c r="Y465" s="107"/>
      <c r="Z465" s="107"/>
    </row>
    <row r="466" spans="1:26" ht="15.75" customHeight="1">
      <c r="A466" s="107"/>
      <c r="B466" s="107"/>
      <c r="C466" s="107"/>
      <c r="D466" s="107"/>
      <c r="E466" s="107"/>
      <c r="F466" s="107"/>
      <c r="G466" s="479"/>
      <c r="H466" s="107"/>
      <c r="I466" s="107"/>
      <c r="J466" s="107"/>
      <c r="K466" s="107"/>
      <c r="L466" s="107"/>
      <c r="M466" s="109"/>
      <c r="N466" s="109"/>
      <c r="O466" s="107"/>
      <c r="P466" s="107"/>
      <c r="Q466" s="107"/>
      <c r="R466" s="107"/>
      <c r="S466" s="107"/>
      <c r="T466" s="107"/>
      <c r="U466" s="107"/>
      <c r="V466" s="107"/>
      <c r="W466" s="107"/>
      <c r="X466" s="107"/>
      <c r="Y466" s="107"/>
      <c r="Z466" s="107"/>
    </row>
    <row r="467" spans="1:26" ht="15.75" customHeight="1">
      <c r="A467" s="107"/>
      <c r="B467" s="107"/>
      <c r="C467" s="107"/>
      <c r="D467" s="107"/>
      <c r="E467" s="107"/>
      <c r="F467" s="107"/>
      <c r="G467" s="479"/>
      <c r="H467" s="107"/>
      <c r="I467" s="107"/>
      <c r="J467" s="107"/>
      <c r="K467" s="107"/>
      <c r="L467" s="107"/>
      <c r="M467" s="109"/>
      <c r="N467" s="109"/>
      <c r="O467" s="107"/>
      <c r="P467" s="107"/>
      <c r="Q467" s="107"/>
      <c r="R467" s="107"/>
      <c r="S467" s="107"/>
      <c r="T467" s="107"/>
      <c r="U467" s="107"/>
      <c r="V467" s="107"/>
      <c r="W467" s="107"/>
      <c r="X467" s="107"/>
      <c r="Y467" s="107"/>
      <c r="Z467" s="107"/>
    </row>
    <row r="468" spans="1:26" ht="15.75" customHeight="1">
      <c r="A468" s="107"/>
      <c r="B468" s="107"/>
      <c r="C468" s="107"/>
      <c r="D468" s="107"/>
      <c r="E468" s="107"/>
      <c r="F468" s="107"/>
      <c r="G468" s="479"/>
      <c r="H468" s="107"/>
      <c r="I468" s="107"/>
      <c r="J468" s="107"/>
      <c r="K468" s="107"/>
      <c r="L468" s="107"/>
      <c r="M468" s="109"/>
      <c r="N468" s="109"/>
      <c r="O468" s="107"/>
      <c r="P468" s="107"/>
      <c r="Q468" s="107"/>
      <c r="R468" s="107"/>
      <c r="S468" s="107"/>
      <c r="T468" s="107"/>
      <c r="U468" s="107"/>
      <c r="V468" s="107"/>
      <c r="W468" s="107"/>
      <c r="X468" s="107"/>
      <c r="Y468" s="107"/>
      <c r="Z468" s="107"/>
    </row>
    <row r="469" spans="1:26" ht="15.75" customHeight="1">
      <c r="A469" s="107"/>
      <c r="B469" s="107"/>
      <c r="C469" s="107"/>
      <c r="D469" s="107"/>
      <c r="E469" s="107"/>
      <c r="F469" s="107"/>
      <c r="G469" s="479"/>
      <c r="H469" s="107"/>
      <c r="I469" s="107"/>
      <c r="J469" s="107"/>
      <c r="K469" s="107"/>
      <c r="L469" s="107"/>
      <c r="M469" s="109"/>
      <c r="N469" s="109"/>
      <c r="O469" s="107"/>
      <c r="P469" s="107"/>
      <c r="Q469" s="107"/>
      <c r="R469" s="107"/>
      <c r="S469" s="107"/>
      <c r="T469" s="107"/>
      <c r="U469" s="107"/>
      <c r="V469" s="107"/>
      <c r="W469" s="107"/>
      <c r="X469" s="107"/>
      <c r="Y469" s="107"/>
      <c r="Z469" s="107"/>
    </row>
    <row r="470" spans="1:26" ht="15.75" customHeight="1">
      <c r="A470" s="107"/>
      <c r="B470" s="107"/>
      <c r="C470" s="107"/>
      <c r="D470" s="107"/>
      <c r="E470" s="107"/>
      <c r="F470" s="107"/>
      <c r="G470" s="479"/>
      <c r="H470" s="107"/>
      <c r="I470" s="107"/>
      <c r="J470" s="107"/>
      <c r="K470" s="107"/>
      <c r="L470" s="107"/>
      <c r="M470" s="109"/>
      <c r="N470" s="109"/>
      <c r="O470" s="107"/>
      <c r="P470" s="107"/>
      <c r="Q470" s="107"/>
      <c r="R470" s="107"/>
      <c r="S470" s="107"/>
      <c r="T470" s="107"/>
      <c r="U470" s="107"/>
      <c r="V470" s="107"/>
      <c r="W470" s="107"/>
      <c r="X470" s="107"/>
      <c r="Y470" s="107"/>
      <c r="Z470" s="107"/>
    </row>
    <row r="471" spans="1:26" ht="15.75" customHeight="1">
      <c r="A471" s="107"/>
      <c r="B471" s="107"/>
      <c r="C471" s="107"/>
      <c r="D471" s="107"/>
      <c r="E471" s="107"/>
      <c r="F471" s="107"/>
      <c r="G471" s="479"/>
      <c r="H471" s="107"/>
      <c r="I471" s="107"/>
      <c r="J471" s="107"/>
      <c r="K471" s="107"/>
      <c r="L471" s="107"/>
      <c r="M471" s="109"/>
      <c r="N471" s="109"/>
      <c r="O471" s="107"/>
      <c r="P471" s="107"/>
      <c r="Q471" s="107"/>
      <c r="R471" s="107"/>
      <c r="S471" s="107"/>
      <c r="T471" s="107"/>
      <c r="U471" s="107"/>
      <c r="V471" s="107"/>
      <c r="W471" s="107"/>
      <c r="X471" s="107"/>
      <c r="Y471" s="107"/>
      <c r="Z471" s="107"/>
    </row>
    <row r="472" spans="1:26" ht="15.75" customHeight="1">
      <c r="A472" s="107"/>
      <c r="B472" s="107"/>
      <c r="C472" s="107"/>
      <c r="D472" s="107"/>
      <c r="E472" s="107"/>
      <c r="F472" s="107"/>
      <c r="G472" s="479"/>
      <c r="H472" s="107"/>
      <c r="I472" s="107"/>
      <c r="J472" s="107"/>
      <c r="K472" s="107"/>
      <c r="L472" s="107"/>
      <c r="M472" s="109"/>
      <c r="N472" s="109"/>
      <c r="O472" s="107"/>
      <c r="P472" s="107"/>
      <c r="Q472" s="107"/>
      <c r="R472" s="107"/>
      <c r="S472" s="107"/>
      <c r="T472" s="107"/>
      <c r="U472" s="107"/>
      <c r="V472" s="107"/>
      <c r="W472" s="107"/>
      <c r="X472" s="107"/>
      <c r="Y472" s="107"/>
      <c r="Z472" s="107"/>
    </row>
    <row r="473" spans="1:26" ht="15.75" customHeight="1">
      <c r="A473" s="107"/>
      <c r="B473" s="107"/>
      <c r="C473" s="107"/>
      <c r="D473" s="107"/>
      <c r="E473" s="107"/>
      <c r="F473" s="107"/>
      <c r="G473" s="479"/>
      <c r="H473" s="107"/>
      <c r="I473" s="107"/>
      <c r="J473" s="107"/>
      <c r="K473" s="107"/>
      <c r="L473" s="107"/>
      <c r="M473" s="109"/>
      <c r="N473" s="109"/>
      <c r="O473" s="107"/>
      <c r="P473" s="107"/>
      <c r="Q473" s="107"/>
      <c r="R473" s="107"/>
      <c r="S473" s="107"/>
      <c r="T473" s="107"/>
      <c r="U473" s="107"/>
      <c r="V473" s="107"/>
      <c r="W473" s="107"/>
      <c r="X473" s="107"/>
      <c r="Y473" s="107"/>
      <c r="Z473" s="107"/>
    </row>
    <row r="474" spans="1:26" ht="15.75" customHeight="1">
      <c r="A474" s="107"/>
      <c r="B474" s="107"/>
      <c r="C474" s="107"/>
      <c r="D474" s="107"/>
      <c r="E474" s="107"/>
      <c r="F474" s="107"/>
      <c r="G474" s="479"/>
      <c r="H474" s="107"/>
      <c r="I474" s="107"/>
      <c r="J474" s="107"/>
      <c r="K474" s="107"/>
      <c r="L474" s="107"/>
      <c r="M474" s="109"/>
      <c r="N474" s="109"/>
      <c r="O474" s="107"/>
      <c r="P474" s="107"/>
      <c r="Q474" s="107"/>
      <c r="R474" s="107"/>
      <c r="S474" s="107"/>
      <c r="T474" s="107"/>
      <c r="U474" s="107"/>
      <c r="V474" s="107"/>
      <c r="W474" s="107"/>
      <c r="X474" s="107"/>
      <c r="Y474" s="107"/>
      <c r="Z474" s="107"/>
    </row>
    <row r="475" spans="1:26" ht="15.75" customHeight="1">
      <c r="A475" s="107"/>
      <c r="B475" s="107"/>
      <c r="C475" s="107"/>
      <c r="D475" s="107"/>
      <c r="E475" s="107"/>
      <c r="F475" s="107"/>
      <c r="G475" s="479"/>
      <c r="H475" s="107"/>
      <c r="I475" s="107"/>
      <c r="J475" s="107"/>
      <c r="K475" s="107"/>
      <c r="L475" s="107"/>
      <c r="M475" s="109"/>
      <c r="N475" s="109"/>
      <c r="O475" s="107"/>
      <c r="P475" s="107"/>
      <c r="Q475" s="107"/>
      <c r="R475" s="107"/>
      <c r="S475" s="107"/>
      <c r="T475" s="107"/>
      <c r="U475" s="107"/>
      <c r="V475" s="107"/>
      <c r="W475" s="107"/>
      <c r="X475" s="107"/>
      <c r="Y475" s="107"/>
      <c r="Z475" s="107"/>
    </row>
    <row r="476" spans="1:26" ht="15.75" customHeight="1">
      <c r="A476" s="107"/>
      <c r="B476" s="107"/>
      <c r="C476" s="107"/>
      <c r="D476" s="107"/>
      <c r="E476" s="107"/>
      <c r="F476" s="107"/>
      <c r="G476" s="479"/>
      <c r="H476" s="107"/>
      <c r="I476" s="107"/>
      <c r="J476" s="107"/>
      <c r="K476" s="107"/>
      <c r="L476" s="107"/>
      <c r="M476" s="109"/>
      <c r="N476" s="109"/>
      <c r="O476" s="107"/>
      <c r="P476" s="107"/>
      <c r="Q476" s="107"/>
      <c r="R476" s="107"/>
      <c r="S476" s="107"/>
      <c r="T476" s="107"/>
      <c r="U476" s="107"/>
      <c r="V476" s="107"/>
      <c r="W476" s="107"/>
      <c r="X476" s="107"/>
      <c r="Y476" s="107"/>
      <c r="Z476" s="107"/>
    </row>
    <row r="477" spans="1:26" ht="15.75" customHeight="1">
      <c r="A477" s="107"/>
      <c r="B477" s="107"/>
      <c r="C477" s="107"/>
      <c r="D477" s="107"/>
      <c r="E477" s="107"/>
      <c r="F477" s="107"/>
      <c r="G477" s="479"/>
      <c r="H477" s="107"/>
      <c r="I477" s="107"/>
      <c r="J477" s="107"/>
      <c r="K477" s="107"/>
      <c r="L477" s="107"/>
      <c r="M477" s="109"/>
      <c r="N477" s="109"/>
      <c r="O477" s="107"/>
      <c r="P477" s="107"/>
      <c r="Q477" s="107"/>
      <c r="R477" s="107"/>
      <c r="S477" s="107"/>
      <c r="T477" s="107"/>
      <c r="U477" s="107"/>
      <c r="V477" s="107"/>
      <c r="W477" s="107"/>
      <c r="X477" s="107"/>
      <c r="Y477" s="107"/>
      <c r="Z477" s="107"/>
    </row>
    <row r="478" spans="1:26" ht="15.75" customHeight="1">
      <c r="A478" s="107"/>
      <c r="B478" s="107"/>
      <c r="C478" s="107"/>
      <c r="D478" s="107"/>
      <c r="E478" s="107"/>
      <c r="F478" s="107"/>
      <c r="G478" s="479"/>
      <c r="H478" s="107"/>
      <c r="I478" s="107"/>
      <c r="J478" s="107"/>
      <c r="K478" s="107"/>
      <c r="L478" s="107"/>
      <c r="M478" s="109"/>
      <c r="N478" s="109"/>
      <c r="O478" s="107"/>
      <c r="P478" s="107"/>
      <c r="Q478" s="107"/>
      <c r="R478" s="107"/>
      <c r="S478" s="107"/>
      <c r="T478" s="107"/>
      <c r="U478" s="107"/>
      <c r="V478" s="107"/>
      <c r="W478" s="107"/>
      <c r="X478" s="107"/>
      <c r="Y478" s="107"/>
      <c r="Z478" s="107"/>
    </row>
    <row r="479" spans="1:26" ht="15.75" customHeight="1">
      <c r="A479" s="107"/>
      <c r="B479" s="107"/>
      <c r="C479" s="107"/>
      <c r="D479" s="107"/>
      <c r="E479" s="107"/>
      <c r="F479" s="107"/>
      <c r="G479" s="479"/>
      <c r="H479" s="107"/>
      <c r="I479" s="107"/>
      <c r="J479" s="107"/>
      <c r="K479" s="107"/>
      <c r="L479" s="107"/>
      <c r="M479" s="109"/>
      <c r="N479" s="109"/>
      <c r="O479" s="107"/>
      <c r="P479" s="107"/>
      <c r="Q479" s="107"/>
      <c r="R479" s="107"/>
      <c r="S479" s="107"/>
      <c r="T479" s="107"/>
      <c r="U479" s="107"/>
      <c r="V479" s="107"/>
      <c r="W479" s="107"/>
      <c r="X479" s="107"/>
      <c r="Y479" s="107"/>
      <c r="Z479" s="107"/>
    </row>
    <row r="480" spans="1:26" ht="15.75" customHeight="1">
      <c r="A480" s="107"/>
      <c r="B480" s="107"/>
      <c r="C480" s="107"/>
      <c r="D480" s="107"/>
      <c r="E480" s="107"/>
      <c r="F480" s="107"/>
      <c r="G480" s="479"/>
      <c r="H480" s="107"/>
      <c r="I480" s="107"/>
      <c r="J480" s="107"/>
      <c r="K480" s="107"/>
      <c r="L480" s="107"/>
      <c r="M480" s="109"/>
      <c r="N480" s="109"/>
      <c r="O480" s="107"/>
      <c r="P480" s="107"/>
      <c r="Q480" s="107"/>
      <c r="R480" s="107"/>
      <c r="S480" s="107"/>
      <c r="T480" s="107"/>
      <c r="U480" s="107"/>
      <c r="V480" s="107"/>
      <c r="W480" s="107"/>
      <c r="X480" s="107"/>
      <c r="Y480" s="107"/>
      <c r="Z480" s="107"/>
    </row>
    <row r="481" spans="1:26" ht="15.75" customHeight="1">
      <c r="A481" s="107"/>
      <c r="B481" s="107"/>
      <c r="C481" s="107"/>
      <c r="D481" s="107"/>
      <c r="E481" s="107"/>
      <c r="F481" s="107"/>
      <c r="G481" s="479"/>
      <c r="H481" s="107"/>
      <c r="I481" s="107"/>
      <c r="J481" s="107"/>
      <c r="K481" s="107"/>
      <c r="L481" s="107"/>
      <c r="M481" s="109"/>
      <c r="N481" s="109"/>
      <c r="O481" s="107"/>
      <c r="P481" s="107"/>
      <c r="Q481" s="107"/>
      <c r="R481" s="107"/>
      <c r="S481" s="107"/>
      <c r="T481" s="107"/>
      <c r="U481" s="107"/>
      <c r="V481" s="107"/>
      <c r="W481" s="107"/>
      <c r="X481" s="107"/>
      <c r="Y481" s="107"/>
      <c r="Z481" s="107"/>
    </row>
    <row r="482" spans="1:26" ht="15.75" customHeight="1">
      <c r="A482" s="107"/>
      <c r="B482" s="107"/>
      <c r="C482" s="107"/>
      <c r="D482" s="107"/>
      <c r="E482" s="107"/>
      <c r="F482" s="107"/>
      <c r="G482" s="479"/>
      <c r="H482" s="107"/>
      <c r="I482" s="107"/>
      <c r="J482" s="107"/>
      <c r="K482" s="107"/>
      <c r="L482" s="107"/>
      <c r="M482" s="109"/>
      <c r="N482" s="109"/>
      <c r="O482" s="107"/>
      <c r="P482" s="107"/>
      <c r="Q482" s="107"/>
      <c r="R482" s="107"/>
      <c r="S482" s="107"/>
      <c r="T482" s="107"/>
      <c r="U482" s="107"/>
      <c r="V482" s="107"/>
      <c r="W482" s="107"/>
      <c r="X482" s="107"/>
      <c r="Y482" s="107"/>
      <c r="Z482" s="107"/>
    </row>
    <row r="483" spans="1:26" ht="15.75" customHeight="1">
      <c r="A483" s="107"/>
      <c r="B483" s="107"/>
      <c r="C483" s="107"/>
      <c r="D483" s="107"/>
      <c r="E483" s="107"/>
      <c r="F483" s="107"/>
      <c r="G483" s="479"/>
      <c r="H483" s="107"/>
      <c r="I483" s="107"/>
      <c r="J483" s="107"/>
      <c r="K483" s="107"/>
      <c r="L483" s="107"/>
      <c r="M483" s="109"/>
      <c r="N483" s="109"/>
      <c r="O483" s="107"/>
      <c r="P483" s="107"/>
      <c r="Q483" s="107"/>
      <c r="R483" s="107"/>
      <c r="S483" s="107"/>
      <c r="T483" s="107"/>
      <c r="U483" s="107"/>
      <c r="V483" s="107"/>
      <c r="W483" s="107"/>
      <c r="X483" s="107"/>
      <c r="Y483" s="107"/>
      <c r="Z483" s="107"/>
    </row>
    <row r="484" spans="1:26" ht="15.75" customHeight="1">
      <c r="A484" s="107"/>
      <c r="B484" s="107"/>
      <c r="C484" s="107"/>
      <c r="D484" s="107"/>
      <c r="E484" s="107"/>
      <c r="F484" s="107"/>
      <c r="G484" s="479"/>
      <c r="H484" s="107"/>
      <c r="I484" s="107"/>
      <c r="J484" s="107"/>
      <c r="K484" s="107"/>
      <c r="L484" s="107"/>
      <c r="M484" s="109"/>
      <c r="N484" s="109"/>
      <c r="O484" s="107"/>
      <c r="P484" s="107"/>
      <c r="Q484" s="107"/>
      <c r="R484" s="107"/>
      <c r="S484" s="107"/>
      <c r="T484" s="107"/>
      <c r="U484" s="107"/>
      <c r="V484" s="107"/>
      <c r="W484" s="107"/>
      <c r="X484" s="107"/>
      <c r="Y484" s="107"/>
      <c r="Z484" s="107"/>
    </row>
    <row r="485" spans="1:26" ht="15.75" customHeight="1">
      <c r="A485" s="107"/>
      <c r="B485" s="107"/>
      <c r="C485" s="107"/>
      <c r="D485" s="107"/>
      <c r="E485" s="107"/>
      <c r="F485" s="107"/>
      <c r="G485" s="479"/>
      <c r="H485" s="107"/>
      <c r="I485" s="107"/>
      <c r="J485" s="107"/>
      <c r="K485" s="107"/>
      <c r="L485" s="107"/>
      <c r="M485" s="109"/>
      <c r="N485" s="109"/>
      <c r="O485" s="107"/>
      <c r="P485" s="107"/>
      <c r="Q485" s="107"/>
      <c r="R485" s="107"/>
      <c r="S485" s="107"/>
      <c r="T485" s="107"/>
      <c r="U485" s="107"/>
      <c r="V485" s="107"/>
      <c r="W485" s="107"/>
      <c r="X485" s="107"/>
      <c r="Y485" s="107"/>
      <c r="Z485" s="107"/>
    </row>
    <row r="486" spans="1:26" ht="15.75" customHeight="1">
      <c r="A486" s="107"/>
      <c r="B486" s="107"/>
      <c r="C486" s="107"/>
      <c r="D486" s="107"/>
      <c r="E486" s="107"/>
      <c r="F486" s="107"/>
      <c r="G486" s="479"/>
      <c r="H486" s="107"/>
      <c r="I486" s="107"/>
      <c r="J486" s="107"/>
      <c r="K486" s="107"/>
      <c r="L486" s="107"/>
      <c r="M486" s="109"/>
      <c r="N486" s="109"/>
      <c r="O486" s="107"/>
      <c r="P486" s="107"/>
      <c r="Q486" s="107"/>
      <c r="R486" s="107"/>
      <c r="S486" s="107"/>
      <c r="T486" s="107"/>
      <c r="U486" s="107"/>
      <c r="V486" s="107"/>
      <c r="W486" s="107"/>
      <c r="X486" s="107"/>
      <c r="Y486" s="107"/>
      <c r="Z486" s="107"/>
    </row>
    <row r="487" spans="1:26" ht="15.75" customHeight="1">
      <c r="A487" s="107"/>
      <c r="B487" s="107"/>
      <c r="C487" s="107"/>
      <c r="D487" s="107"/>
      <c r="E487" s="107"/>
      <c r="F487" s="107"/>
      <c r="G487" s="479"/>
      <c r="H487" s="107"/>
      <c r="I487" s="107"/>
      <c r="J487" s="107"/>
      <c r="K487" s="107"/>
      <c r="L487" s="107"/>
      <c r="M487" s="109"/>
      <c r="N487" s="109"/>
      <c r="O487" s="107"/>
      <c r="P487" s="107"/>
      <c r="Q487" s="107"/>
      <c r="R487" s="107"/>
      <c r="S487" s="107"/>
      <c r="T487" s="107"/>
      <c r="U487" s="107"/>
      <c r="V487" s="107"/>
      <c r="W487" s="107"/>
      <c r="X487" s="107"/>
      <c r="Y487" s="107"/>
      <c r="Z487" s="107"/>
    </row>
    <row r="488" spans="1:26" ht="15.75" customHeight="1">
      <c r="A488" s="107"/>
      <c r="B488" s="107"/>
      <c r="C488" s="107"/>
      <c r="D488" s="107"/>
      <c r="E488" s="107"/>
      <c r="F488" s="107"/>
      <c r="G488" s="479"/>
      <c r="H488" s="107"/>
      <c r="I488" s="107"/>
      <c r="J488" s="107"/>
      <c r="K488" s="107"/>
      <c r="L488" s="107"/>
      <c r="M488" s="109"/>
      <c r="N488" s="109"/>
      <c r="O488" s="107"/>
      <c r="P488" s="107"/>
      <c r="Q488" s="107"/>
      <c r="R488" s="107"/>
      <c r="S488" s="107"/>
      <c r="T488" s="107"/>
      <c r="U488" s="107"/>
      <c r="V488" s="107"/>
      <c r="W488" s="107"/>
      <c r="X488" s="107"/>
      <c r="Y488" s="107"/>
      <c r="Z488" s="107"/>
    </row>
    <row r="489" spans="1:26" ht="15.75" customHeight="1">
      <c r="A489" s="107"/>
      <c r="B489" s="107"/>
      <c r="C489" s="107"/>
      <c r="D489" s="107"/>
      <c r="E489" s="107"/>
      <c r="F489" s="107"/>
      <c r="G489" s="479"/>
      <c r="H489" s="107"/>
      <c r="I489" s="107"/>
      <c r="J489" s="107"/>
      <c r="K489" s="107"/>
      <c r="L489" s="107"/>
      <c r="M489" s="109"/>
      <c r="N489" s="109"/>
      <c r="O489" s="107"/>
      <c r="P489" s="107"/>
      <c r="Q489" s="107"/>
      <c r="R489" s="107"/>
      <c r="S489" s="107"/>
      <c r="T489" s="107"/>
      <c r="U489" s="107"/>
      <c r="V489" s="107"/>
      <c r="W489" s="107"/>
      <c r="X489" s="107"/>
      <c r="Y489" s="107"/>
      <c r="Z489" s="107"/>
    </row>
    <row r="490" spans="1:26" ht="15.75" customHeight="1">
      <c r="A490" s="107"/>
      <c r="B490" s="107"/>
      <c r="C490" s="107"/>
      <c r="D490" s="107"/>
      <c r="E490" s="107"/>
      <c r="F490" s="107"/>
      <c r="G490" s="479"/>
      <c r="H490" s="107"/>
      <c r="I490" s="107"/>
      <c r="J490" s="107"/>
      <c r="K490" s="107"/>
      <c r="L490" s="107"/>
      <c r="M490" s="109"/>
      <c r="N490" s="109"/>
      <c r="O490" s="107"/>
      <c r="P490" s="107"/>
      <c r="Q490" s="107"/>
      <c r="R490" s="107"/>
      <c r="S490" s="107"/>
      <c r="T490" s="107"/>
      <c r="U490" s="107"/>
      <c r="V490" s="107"/>
      <c r="W490" s="107"/>
      <c r="X490" s="107"/>
      <c r="Y490" s="107"/>
      <c r="Z490" s="107"/>
    </row>
    <row r="491" spans="1:26" ht="15.75" customHeight="1">
      <c r="A491" s="107"/>
      <c r="B491" s="107"/>
      <c r="C491" s="107"/>
      <c r="D491" s="107"/>
      <c r="E491" s="107"/>
      <c r="F491" s="107"/>
      <c r="G491" s="479"/>
      <c r="H491" s="107"/>
      <c r="I491" s="107"/>
      <c r="J491" s="107"/>
      <c r="K491" s="107"/>
      <c r="L491" s="107"/>
      <c r="M491" s="109"/>
      <c r="N491" s="109"/>
      <c r="O491" s="107"/>
      <c r="P491" s="107"/>
      <c r="Q491" s="107"/>
      <c r="R491" s="107"/>
      <c r="S491" s="107"/>
      <c r="T491" s="107"/>
      <c r="U491" s="107"/>
      <c r="V491" s="107"/>
      <c r="W491" s="107"/>
      <c r="X491" s="107"/>
      <c r="Y491" s="107"/>
      <c r="Z491" s="107"/>
    </row>
    <row r="492" spans="1:26" ht="15.75" customHeight="1">
      <c r="A492" s="107"/>
      <c r="B492" s="107"/>
      <c r="C492" s="107"/>
      <c r="D492" s="107"/>
      <c r="E492" s="107"/>
      <c r="F492" s="107"/>
      <c r="G492" s="479"/>
      <c r="H492" s="107"/>
      <c r="I492" s="107"/>
      <c r="J492" s="107"/>
      <c r="K492" s="107"/>
      <c r="L492" s="107"/>
      <c r="M492" s="109"/>
      <c r="N492" s="109"/>
      <c r="O492" s="107"/>
      <c r="P492" s="107"/>
      <c r="Q492" s="107"/>
      <c r="R492" s="107"/>
      <c r="S492" s="107"/>
      <c r="T492" s="107"/>
      <c r="U492" s="107"/>
      <c r="V492" s="107"/>
      <c r="W492" s="107"/>
      <c r="X492" s="107"/>
      <c r="Y492" s="107"/>
      <c r="Z492" s="107"/>
    </row>
    <row r="493" spans="1:26" ht="15.75" customHeight="1">
      <c r="A493" s="107"/>
      <c r="B493" s="107"/>
      <c r="C493" s="107"/>
      <c r="D493" s="107"/>
      <c r="E493" s="107"/>
      <c r="F493" s="107"/>
      <c r="G493" s="479"/>
      <c r="H493" s="107"/>
      <c r="I493" s="107"/>
      <c r="J493" s="107"/>
      <c r="K493" s="107"/>
      <c r="L493" s="107"/>
      <c r="M493" s="109"/>
      <c r="N493" s="109"/>
      <c r="O493" s="107"/>
      <c r="P493" s="107"/>
      <c r="Q493" s="107"/>
      <c r="R493" s="107"/>
      <c r="S493" s="107"/>
      <c r="T493" s="107"/>
      <c r="U493" s="107"/>
      <c r="V493" s="107"/>
      <c r="W493" s="107"/>
      <c r="X493" s="107"/>
      <c r="Y493" s="107"/>
      <c r="Z493" s="107"/>
    </row>
    <row r="494" spans="1:26" ht="15.75" customHeight="1">
      <c r="A494" s="107"/>
      <c r="B494" s="107"/>
      <c r="C494" s="107"/>
      <c r="D494" s="107"/>
      <c r="E494" s="107"/>
      <c r="F494" s="107"/>
      <c r="G494" s="479"/>
      <c r="H494" s="107"/>
      <c r="I494" s="107"/>
      <c r="J494" s="107"/>
      <c r="K494" s="107"/>
      <c r="L494" s="107"/>
      <c r="M494" s="109"/>
      <c r="N494" s="109"/>
      <c r="O494" s="107"/>
      <c r="P494" s="107"/>
      <c r="Q494" s="107"/>
      <c r="R494" s="107"/>
      <c r="S494" s="107"/>
      <c r="T494" s="107"/>
      <c r="U494" s="107"/>
      <c r="V494" s="107"/>
      <c r="W494" s="107"/>
      <c r="X494" s="107"/>
      <c r="Y494" s="107"/>
      <c r="Z494" s="107"/>
    </row>
    <row r="495" spans="1:26" ht="15.75" customHeight="1">
      <c r="A495" s="107"/>
      <c r="B495" s="107"/>
      <c r="C495" s="107"/>
      <c r="D495" s="107"/>
      <c r="E495" s="107"/>
      <c r="F495" s="107"/>
      <c r="G495" s="479"/>
      <c r="H495" s="107"/>
      <c r="I495" s="107"/>
      <c r="J495" s="107"/>
      <c r="K495" s="107"/>
      <c r="L495" s="107"/>
      <c r="M495" s="109"/>
      <c r="N495" s="109"/>
      <c r="O495" s="107"/>
      <c r="P495" s="107"/>
      <c r="Q495" s="107"/>
      <c r="R495" s="107"/>
      <c r="S495" s="107"/>
      <c r="T495" s="107"/>
      <c r="U495" s="107"/>
      <c r="V495" s="107"/>
      <c r="W495" s="107"/>
      <c r="X495" s="107"/>
      <c r="Y495" s="107"/>
      <c r="Z495" s="107"/>
    </row>
    <row r="496" spans="1:26" ht="15.75" customHeight="1">
      <c r="A496" s="107"/>
      <c r="B496" s="107"/>
      <c r="C496" s="107"/>
      <c r="D496" s="107"/>
      <c r="E496" s="107"/>
      <c r="F496" s="107"/>
      <c r="G496" s="479"/>
      <c r="H496" s="107"/>
      <c r="I496" s="107"/>
      <c r="J496" s="107"/>
      <c r="K496" s="107"/>
      <c r="L496" s="107"/>
      <c r="M496" s="109"/>
      <c r="N496" s="109"/>
      <c r="O496" s="107"/>
      <c r="P496" s="107"/>
      <c r="Q496" s="107"/>
      <c r="R496" s="107"/>
      <c r="S496" s="107"/>
      <c r="T496" s="107"/>
      <c r="U496" s="107"/>
      <c r="V496" s="107"/>
      <c r="W496" s="107"/>
      <c r="X496" s="107"/>
      <c r="Y496" s="107"/>
      <c r="Z496" s="107"/>
    </row>
    <row r="497" spans="1:26" ht="15.75" customHeight="1">
      <c r="A497" s="107"/>
      <c r="B497" s="107"/>
      <c r="C497" s="107"/>
      <c r="D497" s="107"/>
      <c r="E497" s="107"/>
      <c r="F497" s="107"/>
      <c r="G497" s="479"/>
      <c r="H497" s="107"/>
      <c r="I497" s="107"/>
      <c r="J497" s="107"/>
      <c r="K497" s="107"/>
      <c r="L497" s="107"/>
      <c r="M497" s="109"/>
      <c r="N497" s="109"/>
      <c r="O497" s="107"/>
      <c r="P497" s="107"/>
      <c r="Q497" s="107"/>
      <c r="R497" s="107"/>
      <c r="S497" s="107"/>
      <c r="T497" s="107"/>
      <c r="U497" s="107"/>
      <c r="V497" s="107"/>
      <c r="W497" s="107"/>
      <c r="X497" s="107"/>
      <c r="Y497" s="107"/>
      <c r="Z497" s="107"/>
    </row>
    <row r="498" spans="1:26" ht="15.75" customHeight="1">
      <c r="A498" s="107"/>
      <c r="B498" s="107"/>
      <c r="C498" s="107"/>
      <c r="D498" s="107"/>
      <c r="E498" s="107"/>
      <c r="F498" s="107"/>
      <c r="G498" s="479"/>
      <c r="H498" s="107"/>
      <c r="I498" s="107"/>
      <c r="J498" s="107"/>
      <c r="K498" s="107"/>
      <c r="L498" s="107"/>
      <c r="M498" s="109"/>
      <c r="N498" s="109"/>
      <c r="O498" s="107"/>
      <c r="P498" s="107"/>
      <c r="Q498" s="107"/>
      <c r="R498" s="107"/>
      <c r="S498" s="107"/>
      <c r="T498" s="107"/>
      <c r="U498" s="107"/>
      <c r="V498" s="107"/>
      <c r="W498" s="107"/>
      <c r="X498" s="107"/>
      <c r="Y498" s="107"/>
      <c r="Z498" s="107"/>
    </row>
    <row r="499" spans="1:26" ht="15.75" customHeight="1">
      <c r="A499" s="107"/>
      <c r="B499" s="107"/>
      <c r="C499" s="107"/>
      <c r="D499" s="107"/>
      <c r="E499" s="107"/>
      <c r="F499" s="107"/>
      <c r="G499" s="479"/>
      <c r="H499" s="107"/>
      <c r="I499" s="107"/>
      <c r="J499" s="107"/>
      <c r="K499" s="107"/>
      <c r="L499" s="107"/>
      <c r="M499" s="109"/>
      <c r="N499" s="109"/>
      <c r="O499" s="107"/>
      <c r="P499" s="107"/>
      <c r="Q499" s="107"/>
      <c r="R499" s="107"/>
      <c r="S499" s="107"/>
      <c r="T499" s="107"/>
      <c r="U499" s="107"/>
      <c r="V499" s="107"/>
      <c r="W499" s="107"/>
      <c r="X499" s="107"/>
      <c r="Y499" s="107"/>
      <c r="Z499" s="107"/>
    </row>
    <row r="500" spans="1:26" ht="15.75" customHeight="1">
      <c r="A500" s="107"/>
      <c r="B500" s="107"/>
      <c r="C500" s="107"/>
      <c r="D500" s="107"/>
      <c r="E500" s="107"/>
      <c r="F500" s="107"/>
      <c r="G500" s="479"/>
      <c r="H500" s="107"/>
      <c r="I500" s="107"/>
      <c r="J500" s="107"/>
      <c r="K500" s="107"/>
      <c r="L500" s="107"/>
      <c r="M500" s="109"/>
      <c r="N500" s="109"/>
      <c r="O500" s="107"/>
      <c r="P500" s="107"/>
      <c r="Q500" s="107"/>
      <c r="R500" s="107"/>
      <c r="S500" s="107"/>
      <c r="T500" s="107"/>
      <c r="U500" s="107"/>
      <c r="V500" s="107"/>
      <c r="W500" s="107"/>
      <c r="X500" s="107"/>
      <c r="Y500" s="107"/>
      <c r="Z500" s="107"/>
    </row>
    <row r="501" spans="1:26" ht="15.75" customHeight="1">
      <c r="A501" s="107"/>
      <c r="B501" s="107"/>
      <c r="C501" s="107"/>
      <c r="D501" s="107"/>
      <c r="E501" s="107"/>
      <c r="F501" s="107"/>
      <c r="G501" s="479"/>
      <c r="H501" s="107"/>
      <c r="I501" s="107"/>
      <c r="J501" s="107"/>
      <c r="K501" s="107"/>
      <c r="L501" s="107"/>
      <c r="M501" s="109"/>
      <c r="N501" s="109"/>
      <c r="O501" s="107"/>
      <c r="P501" s="107"/>
      <c r="Q501" s="107"/>
      <c r="R501" s="107"/>
      <c r="S501" s="107"/>
      <c r="T501" s="107"/>
      <c r="U501" s="107"/>
      <c r="V501" s="107"/>
      <c r="W501" s="107"/>
      <c r="X501" s="107"/>
      <c r="Y501" s="107"/>
      <c r="Z501" s="107"/>
    </row>
    <row r="502" spans="1:26" ht="15.75" customHeight="1">
      <c r="A502" s="107"/>
      <c r="B502" s="107"/>
      <c r="C502" s="107"/>
      <c r="D502" s="107"/>
      <c r="E502" s="107"/>
      <c r="F502" s="107"/>
      <c r="G502" s="479"/>
      <c r="H502" s="107"/>
      <c r="I502" s="107"/>
      <c r="J502" s="107"/>
      <c r="K502" s="107"/>
      <c r="L502" s="107"/>
      <c r="M502" s="109"/>
      <c r="N502" s="109"/>
      <c r="O502" s="107"/>
      <c r="P502" s="107"/>
      <c r="Q502" s="107"/>
      <c r="R502" s="107"/>
      <c r="S502" s="107"/>
      <c r="T502" s="107"/>
      <c r="U502" s="107"/>
      <c r="V502" s="107"/>
      <c r="W502" s="107"/>
      <c r="X502" s="107"/>
      <c r="Y502" s="107"/>
      <c r="Z502" s="107"/>
    </row>
    <row r="503" spans="1:26" ht="15.75" customHeight="1">
      <c r="A503" s="107"/>
      <c r="B503" s="107"/>
      <c r="C503" s="107"/>
      <c r="D503" s="107"/>
      <c r="E503" s="107"/>
      <c r="F503" s="107"/>
      <c r="G503" s="479"/>
      <c r="H503" s="107"/>
      <c r="I503" s="107"/>
      <c r="J503" s="107"/>
      <c r="K503" s="107"/>
      <c r="L503" s="107"/>
      <c r="M503" s="109"/>
      <c r="N503" s="109"/>
      <c r="O503" s="107"/>
      <c r="P503" s="107"/>
      <c r="Q503" s="107"/>
      <c r="R503" s="107"/>
      <c r="S503" s="107"/>
      <c r="T503" s="107"/>
      <c r="U503" s="107"/>
      <c r="V503" s="107"/>
      <c r="W503" s="107"/>
      <c r="X503" s="107"/>
      <c r="Y503" s="107"/>
      <c r="Z503" s="107"/>
    </row>
    <row r="504" spans="1:26" ht="15.75" customHeight="1">
      <c r="A504" s="107"/>
      <c r="B504" s="107"/>
      <c r="C504" s="107"/>
      <c r="D504" s="107"/>
      <c r="E504" s="107"/>
      <c r="F504" s="107"/>
      <c r="G504" s="479"/>
      <c r="H504" s="107"/>
      <c r="I504" s="107"/>
      <c r="J504" s="107"/>
      <c r="K504" s="107"/>
      <c r="L504" s="107"/>
      <c r="M504" s="109"/>
      <c r="N504" s="109"/>
      <c r="O504" s="107"/>
      <c r="P504" s="107"/>
      <c r="Q504" s="107"/>
      <c r="R504" s="107"/>
      <c r="S504" s="107"/>
      <c r="T504" s="107"/>
      <c r="U504" s="107"/>
      <c r="V504" s="107"/>
      <c r="W504" s="107"/>
      <c r="X504" s="107"/>
      <c r="Y504" s="107"/>
      <c r="Z504" s="107"/>
    </row>
    <row r="505" spans="1:26" ht="15.75" customHeight="1">
      <c r="A505" s="107"/>
      <c r="B505" s="107"/>
      <c r="C505" s="107"/>
      <c r="D505" s="107"/>
      <c r="E505" s="107"/>
      <c r="F505" s="107"/>
      <c r="G505" s="479"/>
      <c r="H505" s="107"/>
      <c r="I505" s="107"/>
      <c r="J505" s="107"/>
      <c r="K505" s="107"/>
      <c r="L505" s="107"/>
      <c r="M505" s="109"/>
      <c r="N505" s="109"/>
      <c r="O505" s="107"/>
      <c r="P505" s="107"/>
      <c r="Q505" s="107"/>
      <c r="R505" s="107"/>
      <c r="S505" s="107"/>
      <c r="T505" s="107"/>
      <c r="U505" s="107"/>
      <c r="V505" s="107"/>
      <c r="W505" s="107"/>
      <c r="X505" s="107"/>
      <c r="Y505" s="107"/>
      <c r="Z505" s="107"/>
    </row>
    <row r="506" spans="1:26" ht="15.75" customHeight="1">
      <c r="A506" s="107"/>
      <c r="B506" s="107"/>
      <c r="C506" s="107"/>
      <c r="D506" s="107"/>
      <c r="E506" s="107"/>
      <c r="F506" s="107"/>
      <c r="G506" s="479"/>
      <c r="H506" s="107"/>
      <c r="I506" s="107"/>
      <c r="J506" s="107"/>
      <c r="K506" s="107"/>
      <c r="L506" s="107"/>
      <c r="M506" s="109"/>
      <c r="N506" s="109"/>
      <c r="O506" s="107"/>
      <c r="P506" s="107"/>
      <c r="Q506" s="107"/>
      <c r="R506" s="107"/>
      <c r="S506" s="107"/>
      <c r="T506" s="107"/>
      <c r="U506" s="107"/>
      <c r="V506" s="107"/>
      <c r="W506" s="107"/>
      <c r="X506" s="107"/>
      <c r="Y506" s="107"/>
      <c r="Z506" s="107"/>
    </row>
    <row r="507" spans="1:26" ht="15.75" customHeight="1">
      <c r="A507" s="107"/>
      <c r="B507" s="107"/>
      <c r="C507" s="107"/>
      <c r="D507" s="107"/>
      <c r="E507" s="107"/>
      <c r="F507" s="107"/>
      <c r="G507" s="479"/>
      <c r="H507" s="107"/>
      <c r="I507" s="107"/>
      <c r="J507" s="107"/>
      <c r="K507" s="107"/>
      <c r="L507" s="107"/>
      <c r="M507" s="109"/>
      <c r="N507" s="109"/>
      <c r="O507" s="107"/>
      <c r="P507" s="107"/>
      <c r="Q507" s="107"/>
      <c r="R507" s="107"/>
      <c r="S507" s="107"/>
      <c r="T507" s="107"/>
      <c r="U507" s="107"/>
      <c r="V507" s="107"/>
      <c r="W507" s="107"/>
      <c r="X507" s="107"/>
      <c r="Y507" s="107"/>
      <c r="Z507" s="107"/>
    </row>
    <row r="508" spans="1:26" ht="15.75" customHeight="1">
      <c r="A508" s="107"/>
      <c r="B508" s="107"/>
      <c r="C508" s="107"/>
      <c r="D508" s="107"/>
      <c r="E508" s="107"/>
      <c r="F508" s="107"/>
      <c r="G508" s="479"/>
      <c r="H508" s="107"/>
      <c r="I508" s="107"/>
      <c r="J508" s="107"/>
      <c r="K508" s="107"/>
      <c r="L508" s="107"/>
      <c r="M508" s="109"/>
      <c r="N508" s="109"/>
      <c r="O508" s="107"/>
      <c r="P508" s="107"/>
      <c r="Q508" s="107"/>
      <c r="R508" s="107"/>
      <c r="S508" s="107"/>
      <c r="T508" s="107"/>
      <c r="U508" s="107"/>
      <c r="V508" s="107"/>
      <c r="W508" s="107"/>
      <c r="X508" s="107"/>
      <c r="Y508" s="107"/>
      <c r="Z508" s="107"/>
    </row>
    <row r="509" spans="1:26" ht="15.75" customHeight="1">
      <c r="A509" s="107"/>
      <c r="B509" s="107"/>
      <c r="C509" s="107"/>
      <c r="D509" s="107"/>
      <c r="E509" s="107"/>
      <c r="F509" s="107"/>
      <c r="G509" s="479"/>
      <c r="H509" s="107"/>
      <c r="I509" s="107"/>
      <c r="J509" s="107"/>
      <c r="K509" s="107"/>
      <c r="L509" s="107"/>
      <c r="M509" s="109"/>
      <c r="N509" s="109"/>
      <c r="O509" s="107"/>
      <c r="P509" s="107"/>
      <c r="Q509" s="107"/>
      <c r="R509" s="107"/>
      <c r="S509" s="107"/>
      <c r="T509" s="107"/>
      <c r="U509" s="107"/>
      <c r="V509" s="107"/>
      <c r="W509" s="107"/>
      <c r="X509" s="107"/>
      <c r="Y509" s="107"/>
      <c r="Z509" s="107"/>
    </row>
    <row r="510" spans="1:26" ht="15.75" customHeight="1">
      <c r="A510" s="107"/>
      <c r="B510" s="107"/>
      <c r="C510" s="107"/>
      <c r="D510" s="107"/>
      <c r="E510" s="107"/>
      <c r="F510" s="107"/>
      <c r="G510" s="479"/>
      <c r="H510" s="107"/>
      <c r="I510" s="107"/>
      <c r="J510" s="107"/>
      <c r="K510" s="107"/>
      <c r="L510" s="107"/>
      <c r="M510" s="109"/>
      <c r="N510" s="109"/>
      <c r="O510" s="107"/>
      <c r="P510" s="107"/>
      <c r="Q510" s="107"/>
      <c r="R510" s="107"/>
      <c r="S510" s="107"/>
      <c r="T510" s="107"/>
      <c r="U510" s="107"/>
      <c r="V510" s="107"/>
      <c r="W510" s="107"/>
      <c r="X510" s="107"/>
      <c r="Y510" s="107"/>
      <c r="Z510" s="107"/>
    </row>
    <row r="511" spans="1:26" ht="15.75" customHeight="1">
      <c r="A511" s="107"/>
      <c r="B511" s="107"/>
      <c r="C511" s="107"/>
      <c r="D511" s="107"/>
      <c r="E511" s="107"/>
      <c r="F511" s="107"/>
      <c r="G511" s="479"/>
      <c r="H511" s="107"/>
      <c r="I511" s="107"/>
      <c r="J511" s="107"/>
      <c r="K511" s="107"/>
      <c r="L511" s="107"/>
      <c r="M511" s="109"/>
      <c r="N511" s="109"/>
      <c r="O511" s="107"/>
      <c r="P511" s="107"/>
      <c r="Q511" s="107"/>
      <c r="R511" s="107"/>
      <c r="S511" s="107"/>
      <c r="T511" s="107"/>
      <c r="U511" s="107"/>
      <c r="V511" s="107"/>
      <c r="W511" s="107"/>
      <c r="X511" s="107"/>
      <c r="Y511" s="107"/>
      <c r="Z511" s="107"/>
    </row>
    <row r="512" spans="1:26" ht="15.75" customHeight="1">
      <c r="A512" s="107"/>
      <c r="B512" s="107"/>
      <c r="C512" s="107"/>
      <c r="D512" s="107"/>
      <c r="E512" s="107"/>
      <c r="F512" s="107"/>
      <c r="G512" s="479"/>
      <c r="H512" s="107"/>
      <c r="I512" s="107"/>
      <c r="J512" s="107"/>
      <c r="K512" s="107"/>
      <c r="L512" s="107"/>
      <c r="M512" s="109"/>
      <c r="N512" s="109"/>
      <c r="O512" s="107"/>
      <c r="P512" s="107"/>
      <c r="Q512" s="107"/>
      <c r="R512" s="107"/>
      <c r="S512" s="107"/>
      <c r="T512" s="107"/>
      <c r="U512" s="107"/>
      <c r="V512" s="107"/>
      <c r="W512" s="107"/>
      <c r="X512" s="107"/>
      <c r="Y512" s="107"/>
      <c r="Z512" s="107"/>
    </row>
    <row r="513" spans="1:26" ht="15.75" customHeight="1">
      <c r="A513" s="107"/>
      <c r="B513" s="107"/>
      <c r="C513" s="107"/>
      <c r="D513" s="107"/>
      <c r="E513" s="107"/>
      <c r="F513" s="107"/>
      <c r="G513" s="479"/>
      <c r="H513" s="107"/>
      <c r="I513" s="107"/>
      <c r="J513" s="107"/>
      <c r="K513" s="107"/>
      <c r="L513" s="107"/>
      <c r="M513" s="109"/>
      <c r="N513" s="109"/>
      <c r="O513" s="107"/>
      <c r="P513" s="107"/>
      <c r="Q513" s="107"/>
      <c r="R513" s="107"/>
      <c r="S513" s="107"/>
      <c r="T513" s="107"/>
      <c r="U513" s="107"/>
      <c r="V513" s="107"/>
      <c r="W513" s="107"/>
      <c r="X513" s="107"/>
      <c r="Y513" s="107"/>
      <c r="Z513" s="107"/>
    </row>
    <row r="514" spans="1:26" ht="15.75" customHeight="1">
      <c r="A514" s="107"/>
      <c r="B514" s="107"/>
      <c r="C514" s="107"/>
      <c r="D514" s="107"/>
      <c r="E514" s="107"/>
      <c r="F514" s="107"/>
      <c r="G514" s="479"/>
      <c r="H514" s="107"/>
      <c r="I514" s="107"/>
      <c r="J514" s="107"/>
      <c r="K514" s="107"/>
      <c r="L514" s="107"/>
      <c r="M514" s="109"/>
      <c r="N514" s="109"/>
      <c r="O514" s="107"/>
      <c r="P514" s="107"/>
      <c r="Q514" s="107"/>
      <c r="R514" s="107"/>
      <c r="S514" s="107"/>
      <c r="T514" s="107"/>
      <c r="U514" s="107"/>
      <c r="V514" s="107"/>
      <c r="W514" s="107"/>
      <c r="X514" s="107"/>
      <c r="Y514" s="107"/>
      <c r="Z514" s="107"/>
    </row>
    <row r="515" spans="1:26" ht="15.75" customHeight="1">
      <c r="A515" s="107"/>
      <c r="B515" s="107"/>
      <c r="C515" s="107"/>
      <c r="D515" s="107"/>
      <c r="E515" s="107"/>
      <c r="F515" s="107"/>
      <c r="G515" s="479"/>
      <c r="H515" s="107"/>
      <c r="I515" s="107"/>
      <c r="J515" s="107"/>
      <c r="K515" s="107"/>
      <c r="L515" s="107"/>
      <c r="M515" s="109"/>
      <c r="N515" s="109"/>
      <c r="O515" s="107"/>
      <c r="P515" s="107"/>
      <c r="Q515" s="107"/>
      <c r="R515" s="107"/>
      <c r="S515" s="107"/>
      <c r="T515" s="107"/>
      <c r="U515" s="107"/>
      <c r="V515" s="107"/>
      <c r="W515" s="107"/>
      <c r="X515" s="107"/>
      <c r="Y515" s="107"/>
      <c r="Z515" s="107"/>
    </row>
    <row r="516" spans="1:26" ht="15.75" customHeight="1">
      <c r="A516" s="107"/>
      <c r="B516" s="107"/>
      <c r="C516" s="107"/>
      <c r="D516" s="107"/>
      <c r="E516" s="107"/>
      <c r="F516" s="107"/>
      <c r="G516" s="479"/>
      <c r="H516" s="107"/>
      <c r="I516" s="107"/>
      <c r="J516" s="107"/>
      <c r="K516" s="107"/>
      <c r="L516" s="107"/>
      <c r="M516" s="109"/>
      <c r="N516" s="109"/>
      <c r="O516" s="107"/>
      <c r="P516" s="107"/>
      <c r="Q516" s="107"/>
      <c r="R516" s="107"/>
      <c r="S516" s="107"/>
      <c r="T516" s="107"/>
      <c r="U516" s="107"/>
      <c r="V516" s="107"/>
      <c r="W516" s="107"/>
      <c r="X516" s="107"/>
      <c r="Y516" s="107"/>
      <c r="Z516" s="107"/>
    </row>
    <row r="517" spans="1:26" ht="15.75" customHeight="1">
      <c r="A517" s="107"/>
      <c r="B517" s="107"/>
      <c r="C517" s="107"/>
      <c r="D517" s="107"/>
      <c r="E517" s="107"/>
      <c r="F517" s="107"/>
      <c r="G517" s="479"/>
      <c r="H517" s="107"/>
      <c r="I517" s="107"/>
      <c r="J517" s="107"/>
      <c r="K517" s="107"/>
      <c r="L517" s="107"/>
      <c r="M517" s="109"/>
      <c r="N517" s="109"/>
      <c r="O517" s="107"/>
      <c r="P517" s="107"/>
      <c r="Q517" s="107"/>
      <c r="R517" s="107"/>
      <c r="S517" s="107"/>
      <c r="T517" s="107"/>
      <c r="U517" s="107"/>
      <c r="V517" s="107"/>
      <c r="W517" s="107"/>
      <c r="X517" s="107"/>
      <c r="Y517" s="107"/>
      <c r="Z517" s="107"/>
    </row>
    <row r="518" spans="1:26" ht="15.75" customHeight="1">
      <c r="A518" s="107"/>
      <c r="B518" s="107"/>
      <c r="C518" s="107"/>
      <c r="D518" s="107"/>
      <c r="E518" s="107"/>
      <c r="F518" s="107"/>
      <c r="G518" s="479"/>
      <c r="H518" s="107"/>
      <c r="I518" s="107"/>
      <c r="J518" s="107"/>
      <c r="K518" s="107"/>
      <c r="L518" s="107"/>
      <c r="M518" s="109"/>
      <c r="N518" s="109"/>
      <c r="O518" s="107"/>
      <c r="P518" s="107"/>
      <c r="Q518" s="107"/>
      <c r="R518" s="107"/>
      <c r="S518" s="107"/>
      <c r="T518" s="107"/>
      <c r="U518" s="107"/>
      <c r="V518" s="107"/>
      <c r="W518" s="107"/>
      <c r="X518" s="107"/>
      <c r="Y518" s="107"/>
      <c r="Z518" s="107"/>
    </row>
    <row r="519" spans="1:26" ht="15.75" customHeight="1">
      <c r="A519" s="107"/>
      <c r="B519" s="107"/>
      <c r="C519" s="107"/>
      <c r="D519" s="107"/>
      <c r="E519" s="107"/>
      <c r="F519" s="107"/>
      <c r="G519" s="479"/>
      <c r="H519" s="107"/>
      <c r="I519" s="107"/>
      <c r="J519" s="107"/>
      <c r="K519" s="107"/>
      <c r="L519" s="107"/>
      <c r="M519" s="109"/>
      <c r="N519" s="109"/>
      <c r="O519" s="107"/>
      <c r="P519" s="107"/>
      <c r="Q519" s="107"/>
      <c r="R519" s="107"/>
      <c r="S519" s="107"/>
      <c r="T519" s="107"/>
      <c r="U519" s="107"/>
      <c r="V519" s="107"/>
      <c r="W519" s="107"/>
      <c r="X519" s="107"/>
      <c r="Y519" s="107"/>
      <c r="Z519" s="107"/>
    </row>
    <row r="520" spans="1:26" ht="15.75" customHeight="1">
      <c r="A520" s="107"/>
      <c r="B520" s="107"/>
      <c r="C520" s="107"/>
      <c r="D520" s="107"/>
      <c r="E520" s="107"/>
      <c r="F520" s="107"/>
      <c r="G520" s="479"/>
      <c r="H520" s="107"/>
      <c r="I520" s="107"/>
      <c r="J520" s="107"/>
      <c r="K520" s="107"/>
      <c r="L520" s="107"/>
      <c r="M520" s="109"/>
      <c r="N520" s="109"/>
      <c r="O520" s="107"/>
      <c r="P520" s="107"/>
      <c r="Q520" s="107"/>
      <c r="R520" s="107"/>
      <c r="S520" s="107"/>
      <c r="T520" s="107"/>
      <c r="U520" s="107"/>
      <c r="V520" s="107"/>
      <c r="W520" s="107"/>
      <c r="X520" s="107"/>
      <c r="Y520" s="107"/>
      <c r="Z520" s="107"/>
    </row>
    <row r="521" spans="1:26" ht="15.75" customHeight="1">
      <c r="A521" s="107"/>
      <c r="B521" s="107"/>
      <c r="C521" s="107"/>
      <c r="D521" s="107"/>
      <c r="E521" s="107"/>
      <c r="F521" s="107"/>
      <c r="G521" s="479"/>
      <c r="H521" s="107"/>
      <c r="I521" s="107"/>
      <c r="J521" s="107"/>
      <c r="K521" s="107"/>
      <c r="L521" s="107"/>
      <c r="M521" s="109"/>
      <c r="N521" s="109"/>
      <c r="O521" s="107"/>
      <c r="P521" s="107"/>
      <c r="Q521" s="107"/>
      <c r="R521" s="107"/>
      <c r="S521" s="107"/>
      <c r="T521" s="107"/>
      <c r="U521" s="107"/>
      <c r="V521" s="107"/>
      <c r="W521" s="107"/>
      <c r="X521" s="107"/>
      <c r="Y521" s="107"/>
      <c r="Z521" s="107"/>
    </row>
    <row r="522" spans="1:26" ht="15.75" customHeight="1">
      <c r="A522" s="107"/>
      <c r="B522" s="107"/>
      <c r="C522" s="107"/>
      <c r="D522" s="107"/>
      <c r="E522" s="107"/>
      <c r="F522" s="107"/>
      <c r="G522" s="479"/>
      <c r="H522" s="107"/>
      <c r="I522" s="107"/>
      <c r="J522" s="107"/>
      <c r="K522" s="107"/>
      <c r="L522" s="107"/>
      <c r="M522" s="109"/>
      <c r="N522" s="109"/>
      <c r="O522" s="107"/>
      <c r="P522" s="107"/>
      <c r="Q522" s="107"/>
      <c r="R522" s="107"/>
      <c r="S522" s="107"/>
      <c r="T522" s="107"/>
      <c r="U522" s="107"/>
      <c r="V522" s="107"/>
      <c r="W522" s="107"/>
      <c r="X522" s="107"/>
      <c r="Y522" s="107"/>
      <c r="Z522" s="107"/>
    </row>
    <row r="523" spans="1:26" ht="15.75" customHeight="1">
      <c r="A523" s="107"/>
      <c r="B523" s="107"/>
      <c r="C523" s="107"/>
      <c r="D523" s="107"/>
      <c r="E523" s="107"/>
      <c r="F523" s="107"/>
      <c r="G523" s="479"/>
      <c r="H523" s="107"/>
      <c r="I523" s="107"/>
      <c r="J523" s="107"/>
      <c r="K523" s="107"/>
      <c r="L523" s="107"/>
      <c r="M523" s="109"/>
      <c r="N523" s="109"/>
      <c r="O523" s="107"/>
      <c r="P523" s="107"/>
      <c r="Q523" s="107"/>
      <c r="R523" s="107"/>
      <c r="S523" s="107"/>
      <c r="T523" s="107"/>
      <c r="U523" s="107"/>
      <c r="V523" s="107"/>
      <c r="W523" s="107"/>
      <c r="X523" s="107"/>
      <c r="Y523" s="107"/>
      <c r="Z523" s="107"/>
    </row>
    <row r="524" spans="1:26" ht="15.75" customHeight="1">
      <c r="A524" s="107"/>
      <c r="B524" s="107"/>
      <c r="C524" s="107"/>
      <c r="D524" s="107"/>
      <c r="E524" s="107"/>
      <c r="F524" s="107"/>
      <c r="G524" s="479"/>
      <c r="H524" s="107"/>
      <c r="I524" s="107"/>
      <c r="J524" s="107"/>
      <c r="K524" s="107"/>
      <c r="L524" s="107"/>
      <c r="M524" s="109"/>
      <c r="N524" s="109"/>
      <c r="O524" s="107"/>
      <c r="P524" s="107"/>
      <c r="Q524" s="107"/>
      <c r="R524" s="107"/>
      <c r="S524" s="107"/>
      <c r="T524" s="107"/>
      <c r="U524" s="107"/>
      <c r="V524" s="107"/>
      <c r="W524" s="107"/>
      <c r="X524" s="107"/>
      <c r="Y524" s="107"/>
      <c r="Z524" s="107"/>
    </row>
    <row r="525" spans="1:26" ht="15.75" customHeight="1">
      <c r="A525" s="107"/>
      <c r="B525" s="107"/>
      <c r="C525" s="107"/>
      <c r="D525" s="107"/>
      <c r="E525" s="107"/>
      <c r="F525" s="107"/>
      <c r="G525" s="479"/>
      <c r="H525" s="107"/>
      <c r="I525" s="107"/>
      <c r="J525" s="107"/>
      <c r="K525" s="107"/>
      <c r="L525" s="107"/>
      <c r="M525" s="109"/>
      <c r="N525" s="109"/>
      <c r="O525" s="107"/>
      <c r="P525" s="107"/>
      <c r="Q525" s="107"/>
      <c r="R525" s="107"/>
      <c r="S525" s="107"/>
      <c r="T525" s="107"/>
      <c r="U525" s="107"/>
      <c r="V525" s="107"/>
      <c r="W525" s="107"/>
      <c r="X525" s="107"/>
      <c r="Y525" s="107"/>
      <c r="Z525" s="107"/>
    </row>
    <row r="526" spans="1:26" ht="15.75" customHeight="1">
      <c r="A526" s="107"/>
      <c r="B526" s="107"/>
      <c r="C526" s="107"/>
      <c r="D526" s="107"/>
      <c r="E526" s="107"/>
      <c r="F526" s="107"/>
      <c r="G526" s="479"/>
      <c r="H526" s="107"/>
      <c r="I526" s="107"/>
      <c r="J526" s="107"/>
      <c r="K526" s="107"/>
      <c r="L526" s="107"/>
      <c r="M526" s="109"/>
      <c r="N526" s="109"/>
      <c r="O526" s="107"/>
      <c r="P526" s="107"/>
      <c r="Q526" s="107"/>
      <c r="R526" s="107"/>
      <c r="S526" s="107"/>
      <c r="T526" s="107"/>
      <c r="U526" s="107"/>
      <c r="V526" s="107"/>
      <c r="W526" s="107"/>
      <c r="X526" s="107"/>
      <c r="Y526" s="107"/>
      <c r="Z526" s="107"/>
    </row>
    <row r="527" spans="1:26" ht="15.75" customHeight="1">
      <c r="A527" s="107"/>
      <c r="B527" s="107"/>
      <c r="C527" s="107"/>
      <c r="D527" s="107"/>
      <c r="E527" s="107"/>
      <c r="F527" s="107"/>
      <c r="G527" s="479"/>
      <c r="H527" s="107"/>
      <c r="I527" s="107"/>
      <c r="J527" s="107"/>
      <c r="K527" s="107"/>
      <c r="L527" s="107"/>
      <c r="M527" s="109"/>
      <c r="N527" s="109"/>
      <c r="O527" s="107"/>
      <c r="P527" s="107"/>
      <c r="Q527" s="107"/>
      <c r="R527" s="107"/>
      <c r="S527" s="107"/>
      <c r="T527" s="107"/>
      <c r="U527" s="107"/>
      <c r="V527" s="107"/>
      <c r="W527" s="107"/>
      <c r="X527" s="107"/>
      <c r="Y527" s="107"/>
      <c r="Z527" s="107"/>
    </row>
    <row r="528" spans="1:26" ht="15.75" customHeight="1">
      <c r="A528" s="107"/>
      <c r="B528" s="107"/>
      <c r="C528" s="107"/>
      <c r="D528" s="107"/>
      <c r="E528" s="107"/>
      <c r="F528" s="107"/>
      <c r="G528" s="479"/>
      <c r="H528" s="107"/>
      <c r="I528" s="107"/>
      <c r="J528" s="107"/>
      <c r="K528" s="107"/>
      <c r="L528" s="107"/>
      <c r="M528" s="109"/>
      <c r="N528" s="109"/>
      <c r="O528" s="107"/>
      <c r="P528" s="107"/>
      <c r="Q528" s="107"/>
      <c r="R528" s="107"/>
      <c r="S528" s="107"/>
      <c r="T528" s="107"/>
      <c r="U528" s="107"/>
      <c r="V528" s="107"/>
      <c r="W528" s="107"/>
      <c r="X528" s="107"/>
      <c r="Y528" s="107"/>
      <c r="Z528" s="107"/>
    </row>
    <row r="529" spans="1:26" ht="15.75" customHeight="1">
      <c r="A529" s="107"/>
      <c r="B529" s="107"/>
      <c r="C529" s="107"/>
      <c r="D529" s="107"/>
      <c r="E529" s="107"/>
      <c r="F529" s="107"/>
      <c r="G529" s="479"/>
      <c r="H529" s="107"/>
      <c r="I529" s="107"/>
      <c r="J529" s="107"/>
      <c r="K529" s="107"/>
      <c r="L529" s="107"/>
      <c r="M529" s="109"/>
      <c r="N529" s="109"/>
      <c r="O529" s="107"/>
      <c r="P529" s="107"/>
      <c r="Q529" s="107"/>
      <c r="R529" s="107"/>
      <c r="S529" s="107"/>
      <c r="T529" s="107"/>
      <c r="U529" s="107"/>
      <c r="V529" s="107"/>
      <c r="W529" s="107"/>
      <c r="X529" s="107"/>
      <c r="Y529" s="107"/>
      <c r="Z529" s="107"/>
    </row>
    <row r="530" spans="1:26" ht="15.75" customHeight="1">
      <c r="A530" s="107"/>
      <c r="B530" s="107"/>
      <c r="C530" s="107"/>
      <c r="D530" s="107"/>
      <c r="E530" s="107"/>
      <c r="F530" s="107"/>
      <c r="G530" s="479"/>
      <c r="H530" s="107"/>
      <c r="I530" s="107"/>
      <c r="J530" s="107"/>
      <c r="K530" s="107"/>
      <c r="L530" s="107"/>
      <c r="M530" s="109"/>
      <c r="N530" s="109"/>
      <c r="O530" s="107"/>
      <c r="P530" s="107"/>
      <c r="Q530" s="107"/>
      <c r="R530" s="107"/>
      <c r="S530" s="107"/>
      <c r="T530" s="107"/>
      <c r="U530" s="107"/>
      <c r="V530" s="107"/>
      <c r="W530" s="107"/>
      <c r="X530" s="107"/>
      <c r="Y530" s="107"/>
      <c r="Z530" s="107"/>
    </row>
    <row r="531" spans="1:26" ht="15.75" customHeight="1">
      <c r="A531" s="107"/>
      <c r="B531" s="107"/>
      <c r="C531" s="107"/>
      <c r="D531" s="107"/>
      <c r="E531" s="107"/>
      <c r="F531" s="107"/>
      <c r="G531" s="479"/>
      <c r="H531" s="107"/>
      <c r="I531" s="107"/>
      <c r="J531" s="107"/>
      <c r="K531" s="107"/>
      <c r="L531" s="107"/>
      <c r="M531" s="109"/>
      <c r="N531" s="109"/>
      <c r="O531" s="107"/>
      <c r="P531" s="107"/>
      <c r="Q531" s="107"/>
      <c r="R531" s="107"/>
      <c r="S531" s="107"/>
      <c r="T531" s="107"/>
      <c r="U531" s="107"/>
      <c r="V531" s="107"/>
      <c r="W531" s="107"/>
      <c r="X531" s="107"/>
      <c r="Y531" s="107"/>
      <c r="Z531" s="107"/>
    </row>
    <row r="532" spans="1:26" ht="15.75" customHeight="1">
      <c r="A532" s="107"/>
      <c r="B532" s="107"/>
      <c r="C532" s="107"/>
      <c r="D532" s="107"/>
      <c r="E532" s="107"/>
      <c r="F532" s="107"/>
      <c r="G532" s="479"/>
      <c r="H532" s="107"/>
      <c r="I532" s="107"/>
      <c r="J532" s="107"/>
      <c r="K532" s="107"/>
      <c r="L532" s="107"/>
      <c r="M532" s="109"/>
      <c r="N532" s="109"/>
      <c r="O532" s="107"/>
      <c r="P532" s="107"/>
      <c r="Q532" s="107"/>
      <c r="R532" s="107"/>
      <c r="S532" s="107"/>
      <c r="T532" s="107"/>
      <c r="U532" s="107"/>
      <c r="V532" s="107"/>
      <c r="W532" s="107"/>
      <c r="X532" s="107"/>
      <c r="Y532" s="107"/>
      <c r="Z532" s="107"/>
    </row>
    <row r="533" spans="1:26" ht="15.75" customHeight="1">
      <c r="A533" s="107"/>
      <c r="B533" s="107"/>
      <c r="C533" s="107"/>
      <c r="D533" s="107"/>
      <c r="E533" s="107"/>
      <c r="F533" s="107"/>
      <c r="G533" s="479"/>
      <c r="H533" s="107"/>
      <c r="I533" s="107"/>
      <c r="J533" s="107"/>
      <c r="K533" s="107"/>
      <c r="L533" s="107"/>
      <c r="M533" s="109"/>
      <c r="N533" s="109"/>
      <c r="O533" s="107"/>
      <c r="P533" s="107"/>
      <c r="Q533" s="107"/>
      <c r="R533" s="107"/>
      <c r="S533" s="107"/>
      <c r="T533" s="107"/>
      <c r="U533" s="107"/>
      <c r="V533" s="107"/>
      <c r="W533" s="107"/>
      <c r="X533" s="107"/>
      <c r="Y533" s="107"/>
      <c r="Z533" s="107"/>
    </row>
    <row r="534" spans="1:26" ht="15.75" customHeight="1">
      <c r="A534" s="107"/>
      <c r="B534" s="107"/>
      <c r="C534" s="107"/>
      <c r="D534" s="107"/>
      <c r="E534" s="107"/>
      <c r="F534" s="107"/>
      <c r="G534" s="479"/>
      <c r="H534" s="107"/>
      <c r="I534" s="107"/>
      <c r="J534" s="107"/>
      <c r="K534" s="107"/>
      <c r="L534" s="107"/>
      <c r="M534" s="109"/>
      <c r="N534" s="109"/>
      <c r="O534" s="107"/>
      <c r="P534" s="107"/>
      <c r="Q534" s="107"/>
      <c r="R534" s="107"/>
      <c r="S534" s="107"/>
      <c r="T534" s="107"/>
      <c r="U534" s="107"/>
      <c r="V534" s="107"/>
      <c r="W534" s="107"/>
      <c r="X534" s="107"/>
      <c r="Y534" s="107"/>
      <c r="Z534" s="107"/>
    </row>
    <row r="535" spans="1:26" ht="15.75" customHeight="1">
      <c r="A535" s="107"/>
      <c r="B535" s="107"/>
      <c r="C535" s="107"/>
      <c r="D535" s="107"/>
      <c r="E535" s="107"/>
      <c r="F535" s="107"/>
      <c r="G535" s="479"/>
      <c r="H535" s="107"/>
      <c r="I535" s="107"/>
      <c r="J535" s="107"/>
      <c r="K535" s="107"/>
      <c r="L535" s="107"/>
      <c r="M535" s="109"/>
      <c r="N535" s="109"/>
      <c r="O535" s="107"/>
      <c r="P535" s="107"/>
      <c r="Q535" s="107"/>
      <c r="R535" s="107"/>
      <c r="S535" s="107"/>
      <c r="T535" s="107"/>
      <c r="U535" s="107"/>
      <c r="V535" s="107"/>
      <c r="W535" s="107"/>
      <c r="X535" s="107"/>
      <c r="Y535" s="107"/>
      <c r="Z535" s="107"/>
    </row>
    <row r="536" spans="1:26" ht="15.75" customHeight="1">
      <c r="A536" s="107"/>
      <c r="B536" s="107"/>
      <c r="C536" s="107"/>
      <c r="D536" s="107"/>
      <c r="E536" s="107"/>
      <c r="F536" s="107"/>
      <c r="G536" s="479"/>
      <c r="H536" s="107"/>
      <c r="I536" s="107"/>
      <c r="J536" s="107"/>
      <c r="K536" s="107"/>
      <c r="L536" s="107"/>
      <c r="M536" s="109"/>
      <c r="N536" s="109"/>
      <c r="O536" s="107"/>
      <c r="P536" s="107"/>
      <c r="Q536" s="107"/>
      <c r="R536" s="107"/>
      <c r="S536" s="107"/>
      <c r="T536" s="107"/>
      <c r="U536" s="107"/>
      <c r="V536" s="107"/>
      <c r="W536" s="107"/>
      <c r="X536" s="107"/>
      <c r="Y536" s="107"/>
      <c r="Z536" s="107"/>
    </row>
    <row r="537" spans="1:26" ht="15.75" customHeight="1">
      <c r="A537" s="107"/>
      <c r="B537" s="107"/>
      <c r="C537" s="107"/>
      <c r="D537" s="107"/>
      <c r="E537" s="107"/>
      <c r="F537" s="107"/>
      <c r="G537" s="479"/>
      <c r="H537" s="107"/>
      <c r="I537" s="107"/>
      <c r="J537" s="107"/>
      <c r="K537" s="107"/>
      <c r="L537" s="107"/>
      <c r="M537" s="109"/>
      <c r="N537" s="109"/>
      <c r="O537" s="107"/>
      <c r="P537" s="107"/>
      <c r="Q537" s="107"/>
      <c r="R537" s="107"/>
      <c r="S537" s="107"/>
      <c r="T537" s="107"/>
      <c r="U537" s="107"/>
      <c r="V537" s="107"/>
      <c r="W537" s="107"/>
      <c r="X537" s="107"/>
      <c r="Y537" s="107"/>
      <c r="Z537" s="107"/>
    </row>
    <row r="538" spans="1:26" ht="15.75" customHeight="1">
      <c r="A538" s="107"/>
      <c r="B538" s="107"/>
      <c r="C538" s="107"/>
      <c r="D538" s="107"/>
      <c r="E538" s="107"/>
      <c r="F538" s="107"/>
      <c r="G538" s="479"/>
      <c r="H538" s="107"/>
      <c r="I538" s="107"/>
      <c r="J538" s="107"/>
      <c r="K538" s="107"/>
      <c r="L538" s="107"/>
      <c r="M538" s="109"/>
      <c r="N538" s="109"/>
      <c r="O538" s="107"/>
      <c r="P538" s="107"/>
      <c r="Q538" s="107"/>
      <c r="R538" s="107"/>
      <c r="S538" s="107"/>
      <c r="T538" s="107"/>
      <c r="U538" s="107"/>
      <c r="V538" s="107"/>
      <c r="W538" s="107"/>
      <c r="X538" s="107"/>
      <c r="Y538" s="107"/>
      <c r="Z538" s="107"/>
    </row>
    <row r="539" spans="1:26" ht="15.75" customHeight="1">
      <c r="A539" s="107"/>
      <c r="B539" s="107"/>
      <c r="C539" s="107"/>
      <c r="D539" s="107"/>
      <c r="E539" s="107"/>
      <c r="F539" s="107"/>
      <c r="G539" s="479"/>
      <c r="H539" s="107"/>
      <c r="I539" s="107"/>
      <c r="J539" s="107"/>
      <c r="K539" s="107"/>
      <c r="L539" s="107"/>
      <c r="M539" s="109"/>
      <c r="N539" s="109"/>
      <c r="O539" s="107"/>
      <c r="P539" s="107"/>
      <c r="Q539" s="107"/>
      <c r="R539" s="107"/>
      <c r="S539" s="107"/>
      <c r="T539" s="107"/>
      <c r="U539" s="107"/>
      <c r="V539" s="107"/>
      <c r="W539" s="107"/>
      <c r="X539" s="107"/>
      <c r="Y539" s="107"/>
      <c r="Z539" s="107"/>
    </row>
    <row r="540" spans="1:26" ht="15.75" customHeight="1">
      <c r="A540" s="107"/>
      <c r="B540" s="107"/>
      <c r="C540" s="107"/>
      <c r="D540" s="107"/>
      <c r="E540" s="107"/>
      <c r="F540" s="107"/>
      <c r="G540" s="479"/>
      <c r="H540" s="107"/>
      <c r="I540" s="107"/>
      <c r="J540" s="107"/>
      <c r="K540" s="107"/>
      <c r="L540" s="107"/>
      <c r="M540" s="109"/>
      <c r="N540" s="109"/>
      <c r="O540" s="107"/>
      <c r="P540" s="107"/>
      <c r="Q540" s="107"/>
      <c r="R540" s="107"/>
      <c r="S540" s="107"/>
      <c r="T540" s="107"/>
      <c r="U540" s="107"/>
      <c r="V540" s="107"/>
      <c r="W540" s="107"/>
      <c r="X540" s="107"/>
      <c r="Y540" s="107"/>
      <c r="Z540" s="107"/>
    </row>
    <row r="541" spans="1:26" ht="15.75" customHeight="1">
      <c r="A541" s="107"/>
      <c r="B541" s="107"/>
      <c r="C541" s="107"/>
      <c r="D541" s="107"/>
      <c r="E541" s="107"/>
      <c r="F541" s="107"/>
      <c r="G541" s="479"/>
      <c r="H541" s="107"/>
      <c r="I541" s="107"/>
      <c r="J541" s="107"/>
      <c r="K541" s="107"/>
      <c r="L541" s="107"/>
      <c r="M541" s="109"/>
      <c r="N541" s="109"/>
      <c r="O541" s="107"/>
      <c r="P541" s="107"/>
      <c r="Q541" s="107"/>
      <c r="R541" s="107"/>
      <c r="S541" s="107"/>
      <c r="T541" s="107"/>
      <c r="U541" s="107"/>
      <c r="V541" s="107"/>
      <c r="W541" s="107"/>
      <c r="X541" s="107"/>
      <c r="Y541" s="107"/>
      <c r="Z541" s="107"/>
    </row>
    <row r="542" spans="1:26" ht="15.75" customHeight="1">
      <c r="A542" s="107"/>
      <c r="B542" s="107"/>
      <c r="C542" s="107"/>
      <c r="D542" s="107"/>
      <c r="E542" s="107"/>
      <c r="F542" s="107"/>
      <c r="G542" s="479"/>
      <c r="H542" s="107"/>
      <c r="I542" s="107"/>
      <c r="J542" s="107"/>
      <c r="K542" s="107"/>
      <c r="L542" s="107"/>
      <c r="M542" s="109"/>
      <c r="N542" s="109"/>
      <c r="O542" s="107"/>
      <c r="P542" s="107"/>
      <c r="Q542" s="107"/>
      <c r="R542" s="107"/>
      <c r="S542" s="107"/>
      <c r="T542" s="107"/>
      <c r="U542" s="107"/>
      <c r="V542" s="107"/>
      <c r="W542" s="107"/>
      <c r="X542" s="107"/>
      <c r="Y542" s="107"/>
      <c r="Z542" s="107"/>
    </row>
    <row r="543" spans="1:26" ht="15.75" customHeight="1">
      <c r="A543" s="107"/>
      <c r="B543" s="107"/>
      <c r="C543" s="107"/>
      <c r="D543" s="107"/>
      <c r="E543" s="107"/>
      <c r="F543" s="107"/>
      <c r="G543" s="479"/>
      <c r="H543" s="107"/>
      <c r="I543" s="107"/>
      <c r="J543" s="107"/>
      <c r="K543" s="107"/>
      <c r="L543" s="107"/>
      <c r="M543" s="109"/>
      <c r="N543" s="109"/>
      <c r="O543" s="107"/>
      <c r="P543" s="107"/>
      <c r="Q543" s="107"/>
      <c r="R543" s="107"/>
      <c r="S543" s="107"/>
      <c r="T543" s="107"/>
      <c r="U543" s="107"/>
      <c r="V543" s="107"/>
      <c r="W543" s="107"/>
      <c r="X543" s="107"/>
      <c r="Y543" s="107"/>
      <c r="Z543" s="107"/>
    </row>
    <row r="544" spans="1:26" ht="15.75" customHeight="1">
      <c r="A544" s="107"/>
      <c r="B544" s="107"/>
      <c r="C544" s="107"/>
      <c r="D544" s="107"/>
      <c r="E544" s="107"/>
      <c r="F544" s="107"/>
      <c r="G544" s="479"/>
      <c r="H544" s="107"/>
      <c r="I544" s="107"/>
      <c r="J544" s="107"/>
      <c r="K544" s="107"/>
      <c r="L544" s="107"/>
      <c r="M544" s="109"/>
      <c r="N544" s="109"/>
      <c r="O544" s="107"/>
      <c r="P544" s="107"/>
      <c r="Q544" s="107"/>
      <c r="R544" s="107"/>
      <c r="S544" s="107"/>
      <c r="T544" s="107"/>
      <c r="U544" s="107"/>
      <c r="V544" s="107"/>
      <c r="W544" s="107"/>
      <c r="X544" s="107"/>
      <c r="Y544" s="107"/>
      <c r="Z544" s="107"/>
    </row>
    <row r="545" spans="1:26" ht="15.75" customHeight="1">
      <c r="A545" s="107"/>
      <c r="B545" s="107"/>
      <c r="C545" s="107"/>
      <c r="D545" s="107"/>
      <c r="E545" s="107"/>
      <c r="F545" s="107"/>
      <c r="G545" s="479"/>
      <c r="H545" s="107"/>
      <c r="I545" s="107"/>
      <c r="J545" s="107"/>
      <c r="K545" s="107"/>
      <c r="L545" s="107"/>
      <c r="M545" s="109"/>
      <c r="N545" s="109"/>
      <c r="O545" s="107"/>
      <c r="P545" s="107"/>
      <c r="Q545" s="107"/>
      <c r="R545" s="107"/>
      <c r="S545" s="107"/>
      <c r="T545" s="107"/>
      <c r="U545" s="107"/>
      <c r="V545" s="107"/>
      <c r="W545" s="107"/>
      <c r="X545" s="107"/>
      <c r="Y545" s="107"/>
      <c r="Z545" s="107"/>
    </row>
    <row r="546" spans="1:26" ht="15.75" customHeight="1">
      <c r="A546" s="107"/>
      <c r="B546" s="107"/>
      <c r="C546" s="107"/>
      <c r="D546" s="107"/>
      <c r="E546" s="107"/>
      <c r="F546" s="107"/>
      <c r="G546" s="479"/>
      <c r="H546" s="107"/>
      <c r="I546" s="107"/>
      <c r="J546" s="107"/>
      <c r="K546" s="107"/>
      <c r="L546" s="107"/>
      <c r="M546" s="109"/>
      <c r="N546" s="109"/>
      <c r="O546" s="107"/>
      <c r="P546" s="107"/>
      <c r="Q546" s="107"/>
      <c r="R546" s="107"/>
      <c r="S546" s="107"/>
      <c r="T546" s="107"/>
      <c r="U546" s="107"/>
      <c r="V546" s="107"/>
      <c r="W546" s="107"/>
      <c r="X546" s="107"/>
      <c r="Y546" s="107"/>
      <c r="Z546" s="107"/>
    </row>
    <row r="547" spans="1:26" ht="15.75" customHeight="1">
      <c r="A547" s="107"/>
      <c r="B547" s="107"/>
      <c r="C547" s="107"/>
      <c r="D547" s="107"/>
      <c r="E547" s="107"/>
      <c r="F547" s="107"/>
      <c r="G547" s="479"/>
      <c r="H547" s="107"/>
      <c r="I547" s="107"/>
      <c r="J547" s="107"/>
      <c r="K547" s="107"/>
      <c r="L547" s="107"/>
      <c r="M547" s="109"/>
      <c r="N547" s="109"/>
      <c r="O547" s="107"/>
      <c r="P547" s="107"/>
      <c r="Q547" s="107"/>
      <c r="R547" s="107"/>
      <c r="S547" s="107"/>
      <c r="T547" s="107"/>
      <c r="U547" s="107"/>
      <c r="V547" s="107"/>
      <c r="W547" s="107"/>
      <c r="X547" s="107"/>
      <c r="Y547" s="107"/>
      <c r="Z547" s="107"/>
    </row>
    <row r="548" spans="1:26" ht="15.75" customHeight="1">
      <c r="A548" s="107"/>
      <c r="B548" s="107"/>
      <c r="C548" s="107"/>
      <c r="D548" s="107"/>
      <c r="E548" s="107"/>
      <c r="F548" s="107"/>
      <c r="G548" s="479"/>
      <c r="H548" s="107"/>
      <c r="I548" s="107"/>
      <c r="J548" s="107"/>
      <c r="K548" s="107"/>
      <c r="L548" s="107"/>
      <c r="M548" s="109"/>
      <c r="N548" s="109"/>
      <c r="O548" s="107"/>
      <c r="P548" s="107"/>
      <c r="Q548" s="107"/>
      <c r="R548" s="107"/>
      <c r="S548" s="107"/>
      <c r="T548" s="107"/>
      <c r="U548" s="107"/>
      <c r="V548" s="107"/>
      <c r="W548" s="107"/>
      <c r="X548" s="107"/>
      <c r="Y548" s="107"/>
      <c r="Z548" s="107"/>
    </row>
    <row r="549" spans="1:26" ht="15.75" customHeight="1">
      <c r="A549" s="107"/>
      <c r="B549" s="107"/>
      <c r="C549" s="107"/>
      <c r="D549" s="107"/>
      <c r="E549" s="107"/>
      <c r="F549" s="107"/>
      <c r="G549" s="479"/>
      <c r="H549" s="107"/>
      <c r="I549" s="107"/>
      <c r="J549" s="107"/>
      <c r="K549" s="107"/>
      <c r="L549" s="107"/>
      <c r="M549" s="109"/>
      <c r="N549" s="109"/>
      <c r="O549" s="107"/>
      <c r="P549" s="107"/>
      <c r="Q549" s="107"/>
      <c r="R549" s="107"/>
      <c r="S549" s="107"/>
      <c r="T549" s="107"/>
      <c r="U549" s="107"/>
      <c r="V549" s="107"/>
      <c r="W549" s="107"/>
      <c r="X549" s="107"/>
      <c r="Y549" s="107"/>
      <c r="Z549" s="107"/>
    </row>
    <row r="550" spans="1:26" ht="15.75" customHeight="1">
      <c r="A550" s="107"/>
      <c r="B550" s="107"/>
      <c r="C550" s="107"/>
      <c r="D550" s="107"/>
      <c r="E550" s="107"/>
      <c r="F550" s="107"/>
      <c r="G550" s="479"/>
      <c r="H550" s="107"/>
      <c r="I550" s="107"/>
      <c r="J550" s="107"/>
      <c r="K550" s="107"/>
      <c r="L550" s="107"/>
      <c r="M550" s="109"/>
      <c r="N550" s="109"/>
      <c r="O550" s="107"/>
      <c r="P550" s="107"/>
      <c r="Q550" s="107"/>
      <c r="R550" s="107"/>
      <c r="S550" s="107"/>
      <c r="T550" s="107"/>
      <c r="U550" s="107"/>
      <c r="V550" s="107"/>
      <c r="W550" s="107"/>
      <c r="X550" s="107"/>
      <c r="Y550" s="107"/>
      <c r="Z550" s="107"/>
    </row>
    <row r="551" spans="1:26" ht="15.75" customHeight="1">
      <c r="A551" s="107"/>
      <c r="B551" s="107"/>
      <c r="C551" s="107"/>
      <c r="D551" s="107"/>
      <c r="E551" s="107"/>
      <c r="F551" s="107"/>
      <c r="G551" s="479"/>
      <c r="H551" s="107"/>
      <c r="I551" s="107"/>
      <c r="J551" s="107"/>
      <c r="K551" s="107"/>
      <c r="L551" s="107"/>
      <c r="M551" s="109"/>
      <c r="N551" s="109"/>
      <c r="O551" s="107"/>
      <c r="P551" s="107"/>
      <c r="Q551" s="107"/>
      <c r="R551" s="107"/>
      <c r="S551" s="107"/>
      <c r="T551" s="107"/>
      <c r="U551" s="107"/>
      <c r="V551" s="107"/>
      <c r="W551" s="107"/>
      <c r="X551" s="107"/>
      <c r="Y551" s="107"/>
      <c r="Z551" s="107"/>
    </row>
    <row r="552" spans="1:26" ht="15.75" customHeight="1">
      <c r="A552" s="107"/>
      <c r="B552" s="107"/>
      <c r="C552" s="107"/>
      <c r="D552" s="107"/>
      <c r="E552" s="107"/>
      <c r="F552" s="107"/>
      <c r="G552" s="479"/>
      <c r="H552" s="107"/>
      <c r="I552" s="107"/>
      <c r="J552" s="107"/>
      <c r="K552" s="107"/>
      <c r="L552" s="107"/>
      <c r="M552" s="109"/>
      <c r="N552" s="109"/>
      <c r="O552" s="107"/>
      <c r="P552" s="107"/>
      <c r="Q552" s="107"/>
      <c r="R552" s="107"/>
      <c r="S552" s="107"/>
      <c r="T552" s="107"/>
      <c r="U552" s="107"/>
      <c r="V552" s="107"/>
      <c r="W552" s="107"/>
      <c r="X552" s="107"/>
      <c r="Y552" s="107"/>
      <c r="Z552" s="107"/>
    </row>
    <row r="553" spans="1:26" ht="15.75" customHeight="1">
      <c r="A553" s="107"/>
      <c r="B553" s="107"/>
      <c r="C553" s="107"/>
      <c r="D553" s="107"/>
      <c r="E553" s="107"/>
      <c r="F553" s="107"/>
      <c r="G553" s="479"/>
      <c r="H553" s="107"/>
      <c r="I553" s="107"/>
      <c r="J553" s="107"/>
      <c r="K553" s="107"/>
      <c r="L553" s="107"/>
      <c r="M553" s="109"/>
      <c r="N553" s="109"/>
      <c r="O553" s="107"/>
      <c r="P553" s="107"/>
      <c r="Q553" s="107"/>
      <c r="R553" s="107"/>
      <c r="S553" s="107"/>
      <c r="T553" s="107"/>
      <c r="U553" s="107"/>
      <c r="V553" s="107"/>
      <c r="W553" s="107"/>
      <c r="X553" s="107"/>
      <c r="Y553" s="107"/>
      <c r="Z553" s="107"/>
    </row>
    <row r="554" spans="1:26" ht="15.75" customHeight="1">
      <c r="A554" s="107"/>
      <c r="B554" s="107"/>
      <c r="C554" s="107"/>
      <c r="D554" s="107"/>
      <c r="E554" s="107"/>
      <c r="F554" s="107"/>
      <c r="G554" s="479"/>
      <c r="H554" s="107"/>
      <c r="I554" s="107"/>
      <c r="J554" s="107"/>
      <c r="K554" s="107"/>
      <c r="L554" s="107"/>
      <c r="M554" s="109"/>
      <c r="N554" s="109"/>
      <c r="O554" s="107"/>
      <c r="P554" s="107"/>
      <c r="Q554" s="107"/>
      <c r="R554" s="107"/>
      <c r="S554" s="107"/>
      <c r="T554" s="107"/>
      <c r="U554" s="107"/>
      <c r="V554" s="107"/>
      <c r="W554" s="107"/>
      <c r="X554" s="107"/>
      <c r="Y554" s="107"/>
      <c r="Z554" s="107"/>
    </row>
    <row r="555" spans="1:26" ht="15.75" customHeight="1">
      <c r="A555" s="107"/>
      <c r="B555" s="107"/>
      <c r="C555" s="107"/>
      <c r="D555" s="107"/>
      <c r="E555" s="107"/>
      <c r="F555" s="107"/>
      <c r="G555" s="479"/>
      <c r="H555" s="107"/>
      <c r="I555" s="107"/>
      <c r="J555" s="107"/>
      <c r="K555" s="107"/>
      <c r="L555" s="107"/>
      <c r="M555" s="109"/>
      <c r="N555" s="109"/>
      <c r="O555" s="107"/>
      <c r="P555" s="107"/>
      <c r="Q555" s="107"/>
      <c r="R555" s="107"/>
      <c r="S555" s="107"/>
      <c r="T555" s="107"/>
      <c r="U555" s="107"/>
      <c r="V555" s="107"/>
      <c r="W555" s="107"/>
      <c r="X555" s="107"/>
      <c r="Y555" s="107"/>
      <c r="Z555" s="107"/>
    </row>
    <row r="556" spans="1:26" ht="15.75" customHeight="1">
      <c r="A556" s="107"/>
      <c r="B556" s="107"/>
      <c r="C556" s="107"/>
      <c r="D556" s="107"/>
      <c r="E556" s="107"/>
      <c r="F556" s="107"/>
      <c r="G556" s="479"/>
      <c r="H556" s="107"/>
      <c r="I556" s="107"/>
      <c r="J556" s="107"/>
      <c r="K556" s="107"/>
      <c r="L556" s="107"/>
      <c r="M556" s="109"/>
      <c r="N556" s="109"/>
      <c r="O556" s="107"/>
      <c r="P556" s="107"/>
      <c r="Q556" s="107"/>
      <c r="R556" s="107"/>
      <c r="S556" s="107"/>
      <c r="T556" s="107"/>
      <c r="U556" s="107"/>
      <c r="V556" s="107"/>
      <c r="W556" s="107"/>
      <c r="X556" s="107"/>
      <c r="Y556" s="107"/>
      <c r="Z556" s="107"/>
    </row>
    <row r="557" spans="1:26" ht="15.75" customHeight="1">
      <c r="A557" s="107"/>
      <c r="B557" s="107"/>
      <c r="C557" s="107"/>
      <c r="D557" s="107"/>
      <c r="E557" s="107"/>
      <c r="F557" s="107"/>
      <c r="G557" s="479"/>
      <c r="H557" s="107"/>
      <c r="I557" s="107"/>
      <c r="J557" s="107"/>
      <c r="K557" s="107"/>
      <c r="L557" s="107"/>
      <c r="M557" s="109"/>
      <c r="N557" s="109"/>
      <c r="O557" s="107"/>
      <c r="P557" s="107"/>
      <c r="Q557" s="107"/>
      <c r="R557" s="107"/>
      <c r="S557" s="107"/>
      <c r="T557" s="107"/>
      <c r="U557" s="107"/>
      <c r="V557" s="107"/>
      <c r="W557" s="107"/>
      <c r="X557" s="107"/>
      <c r="Y557" s="107"/>
      <c r="Z557" s="107"/>
    </row>
    <row r="558" spans="1:26" ht="15.75" customHeight="1">
      <c r="A558" s="107"/>
      <c r="B558" s="107"/>
      <c r="C558" s="107"/>
      <c r="D558" s="107"/>
      <c r="E558" s="107"/>
      <c r="F558" s="107"/>
      <c r="G558" s="479"/>
      <c r="H558" s="107"/>
      <c r="I558" s="107"/>
      <c r="J558" s="107"/>
      <c r="K558" s="107"/>
      <c r="L558" s="107"/>
      <c r="M558" s="109"/>
      <c r="N558" s="109"/>
      <c r="O558" s="107"/>
      <c r="P558" s="107"/>
      <c r="Q558" s="107"/>
      <c r="R558" s="107"/>
      <c r="S558" s="107"/>
      <c r="T558" s="107"/>
      <c r="U558" s="107"/>
      <c r="V558" s="107"/>
      <c r="W558" s="107"/>
      <c r="X558" s="107"/>
      <c r="Y558" s="107"/>
      <c r="Z558" s="107"/>
    </row>
    <row r="559" spans="1:26" ht="15.75" customHeight="1">
      <c r="A559" s="107"/>
      <c r="B559" s="107"/>
      <c r="C559" s="107"/>
      <c r="D559" s="107"/>
      <c r="E559" s="107"/>
      <c r="F559" s="107"/>
      <c r="G559" s="479"/>
      <c r="H559" s="107"/>
      <c r="I559" s="107"/>
      <c r="J559" s="107"/>
      <c r="K559" s="107"/>
      <c r="L559" s="107"/>
      <c r="M559" s="109"/>
      <c r="N559" s="109"/>
      <c r="O559" s="107"/>
      <c r="P559" s="107"/>
      <c r="Q559" s="107"/>
      <c r="R559" s="107"/>
      <c r="S559" s="107"/>
      <c r="T559" s="107"/>
      <c r="U559" s="107"/>
      <c r="V559" s="107"/>
      <c r="W559" s="107"/>
      <c r="X559" s="107"/>
      <c r="Y559" s="107"/>
      <c r="Z559" s="107"/>
    </row>
    <row r="560" spans="1:26" ht="15.75" customHeight="1">
      <c r="A560" s="107"/>
      <c r="B560" s="107"/>
      <c r="C560" s="107"/>
      <c r="D560" s="107"/>
      <c r="E560" s="107"/>
      <c r="F560" s="107"/>
      <c r="G560" s="479"/>
      <c r="H560" s="107"/>
      <c r="I560" s="107"/>
      <c r="J560" s="107"/>
      <c r="K560" s="107"/>
      <c r="L560" s="107"/>
      <c r="M560" s="109"/>
      <c r="N560" s="109"/>
      <c r="O560" s="107"/>
      <c r="P560" s="107"/>
      <c r="Q560" s="107"/>
      <c r="R560" s="107"/>
      <c r="S560" s="107"/>
      <c r="T560" s="107"/>
      <c r="U560" s="107"/>
      <c r="V560" s="107"/>
      <c r="W560" s="107"/>
      <c r="X560" s="107"/>
      <c r="Y560" s="107"/>
      <c r="Z560" s="107"/>
    </row>
    <row r="561" spans="1:26" ht="15.75" customHeight="1">
      <c r="A561" s="107"/>
      <c r="B561" s="107"/>
      <c r="C561" s="107"/>
      <c r="D561" s="107"/>
      <c r="E561" s="107"/>
      <c r="F561" s="107"/>
      <c r="G561" s="479"/>
      <c r="H561" s="107"/>
      <c r="I561" s="107"/>
      <c r="J561" s="107"/>
      <c r="K561" s="107"/>
      <c r="L561" s="107"/>
      <c r="M561" s="109"/>
      <c r="N561" s="109"/>
      <c r="O561" s="107"/>
      <c r="P561" s="107"/>
      <c r="Q561" s="107"/>
      <c r="R561" s="107"/>
      <c r="S561" s="107"/>
      <c r="T561" s="107"/>
      <c r="U561" s="107"/>
      <c r="V561" s="107"/>
      <c r="W561" s="107"/>
      <c r="X561" s="107"/>
      <c r="Y561" s="107"/>
      <c r="Z561" s="107"/>
    </row>
    <row r="562" spans="1:26" ht="15.75" customHeight="1">
      <c r="A562" s="107"/>
      <c r="B562" s="107"/>
      <c r="C562" s="107"/>
      <c r="D562" s="107"/>
      <c r="E562" s="107"/>
      <c r="F562" s="107"/>
      <c r="G562" s="479"/>
      <c r="H562" s="107"/>
      <c r="I562" s="107"/>
      <c r="J562" s="107"/>
      <c r="K562" s="107"/>
      <c r="L562" s="107"/>
      <c r="M562" s="109"/>
      <c r="N562" s="109"/>
      <c r="O562" s="107"/>
      <c r="P562" s="107"/>
      <c r="Q562" s="107"/>
      <c r="R562" s="107"/>
      <c r="S562" s="107"/>
      <c r="T562" s="107"/>
      <c r="U562" s="107"/>
      <c r="V562" s="107"/>
      <c r="W562" s="107"/>
      <c r="X562" s="107"/>
      <c r="Y562" s="107"/>
      <c r="Z562" s="107"/>
    </row>
    <row r="563" spans="1:26" ht="15.75" customHeight="1">
      <c r="A563" s="107"/>
      <c r="B563" s="107"/>
      <c r="C563" s="107"/>
      <c r="D563" s="107"/>
      <c r="E563" s="107"/>
      <c r="F563" s="107"/>
      <c r="G563" s="479"/>
      <c r="H563" s="107"/>
      <c r="I563" s="107"/>
      <c r="J563" s="107"/>
      <c r="K563" s="107"/>
      <c r="L563" s="107"/>
      <c r="M563" s="109"/>
      <c r="N563" s="109"/>
      <c r="O563" s="107"/>
      <c r="P563" s="107"/>
      <c r="Q563" s="107"/>
      <c r="R563" s="107"/>
      <c r="S563" s="107"/>
      <c r="T563" s="107"/>
      <c r="U563" s="107"/>
      <c r="V563" s="107"/>
      <c r="W563" s="107"/>
      <c r="X563" s="107"/>
      <c r="Y563" s="107"/>
      <c r="Z563" s="107"/>
    </row>
    <row r="564" spans="1:26" ht="15.75" customHeight="1">
      <c r="A564" s="107"/>
      <c r="B564" s="107"/>
      <c r="C564" s="107"/>
      <c r="D564" s="107"/>
      <c r="E564" s="107"/>
      <c r="F564" s="107"/>
      <c r="G564" s="479"/>
      <c r="H564" s="107"/>
      <c r="I564" s="107"/>
      <c r="J564" s="107"/>
      <c r="K564" s="107"/>
      <c r="L564" s="107"/>
      <c r="M564" s="109"/>
      <c r="N564" s="109"/>
      <c r="O564" s="107"/>
      <c r="P564" s="107"/>
      <c r="Q564" s="107"/>
      <c r="R564" s="107"/>
      <c r="S564" s="107"/>
      <c r="T564" s="107"/>
      <c r="U564" s="107"/>
      <c r="V564" s="107"/>
      <c r="W564" s="107"/>
      <c r="X564" s="107"/>
      <c r="Y564" s="107"/>
      <c r="Z564" s="107"/>
    </row>
    <row r="565" spans="1:26" ht="15.75" customHeight="1">
      <c r="A565" s="107"/>
      <c r="B565" s="107"/>
      <c r="C565" s="107"/>
      <c r="D565" s="107"/>
      <c r="E565" s="107"/>
      <c r="F565" s="107"/>
      <c r="G565" s="479"/>
      <c r="H565" s="107"/>
      <c r="I565" s="107"/>
      <c r="J565" s="107"/>
      <c r="K565" s="107"/>
      <c r="L565" s="107"/>
      <c r="M565" s="109"/>
      <c r="N565" s="109"/>
      <c r="O565" s="107"/>
      <c r="P565" s="107"/>
      <c r="Q565" s="107"/>
      <c r="R565" s="107"/>
      <c r="S565" s="107"/>
      <c r="T565" s="107"/>
      <c r="U565" s="107"/>
      <c r="V565" s="107"/>
      <c r="W565" s="107"/>
      <c r="X565" s="107"/>
      <c r="Y565" s="107"/>
      <c r="Z565" s="107"/>
    </row>
    <row r="566" spans="1:26" ht="15.75" customHeight="1">
      <c r="A566" s="107"/>
      <c r="B566" s="107"/>
      <c r="C566" s="107"/>
      <c r="D566" s="107"/>
      <c r="E566" s="107"/>
      <c r="F566" s="107"/>
      <c r="G566" s="479"/>
      <c r="H566" s="107"/>
      <c r="I566" s="107"/>
      <c r="J566" s="107"/>
      <c r="K566" s="107"/>
      <c r="L566" s="107"/>
      <c r="M566" s="109"/>
      <c r="N566" s="109"/>
      <c r="O566" s="107"/>
      <c r="P566" s="107"/>
      <c r="Q566" s="107"/>
      <c r="R566" s="107"/>
      <c r="S566" s="107"/>
      <c r="T566" s="107"/>
      <c r="U566" s="107"/>
      <c r="V566" s="107"/>
      <c r="W566" s="107"/>
      <c r="X566" s="107"/>
      <c r="Y566" s="107"/>
      <c r="Z566" s="107"/>
    </row>
    <row r="567" spans="1:26" ht="15.75" customHeight="1">
      <c r="A567" s="107"/>
      <c r="B567" s="107"/>
      <c r="C567" s="107"/>
      <c r="D567" s="107"/>
      <c r="E567" s="107"/>
      <c r="F567" s="107"/>
      <c r="G567" s="479"/>
      <c r="H567" s="107"/>
      <c r="I567" s="107"/>
      <c r="J567" s="107"/>
      <c r="K567" s="107"/>
      <c r="L567" s="107"/>
      <c r="M567" s="109"/>
      <c r="N567" s="109"/>
      <c r="O567" s="107"/>
      <c r="P567" s="107"/>
      <c r="Q567" s="107"/>
      <c r="R567" s="107"/>
      <c r="S567" s="107"/>
      <c r="T567" s="107"/>
      <c r="U567" s="107"/>
      <c r="V567" s="107"/>
      <c r="W567" s="107"/>
      <c r="X567" s="107"/>
      <c r="Y567" s="107"/>
      <c r="Z567" s="107"/>
    </row>
    <row r="568" spans="1:26" ht="15.75" customHeight="1">
      <c r="A568" s="107"/>
      <c r="B568" s="107"/>
      <c r="C568" s="107"/>
      <c r="D568" s="107"/>
      <c r="E568" s="107"/>
      <c r="F568" s="107"/>
      <c r="G568" s="479"/>
      <c r="H568" s="107"/>
      <c r="I568" s="107"/>
      <c r="J568" s="107"/>
      <c r="K568" s="107"/>
      <c r="L568" s="107"/>
      <c r="M568" s="109"/>
      <c r="N568" s="109"/>
      <c r="O568" s="107"/>
      <c r="P568" s="107"/>
      <c r="Q568" s="107"/>
      <c r="R568" s="107"/>
      <c r="S568" s="107"/>
      <c r="T568" s="107"/>
      <c r="U568" s="107"/>
      <c r="V568" s="107"/>
      <c r="W568" s="107"/>
      <c r="X568" s="107"/>
      <c r="Y568" s="107"/>
      <c r="Z568" s="107"/>
    </row>
    <row r="569" spans="1:26" ht="15.75" customHeight="1">
      <c r="A569" s="107"/>
      <c r="B569" s="107"/>
      <c r="C569" s="107"/>
      <c r="D569" s="107"/>
      <c r="E569" s="107"/>
      <c r="F569" s="107"/>
      <c r="G569" s="479"/>
      <c r="H569" s="107"/>
      <c r="I569" s="107"/>
      <c r="J569" s="107"/>
      <c r="K569" s="107"/>
      <c r="L569" s="107"/>
      <c r="M569" s="109"/>
      <c r="N569" s="109"/>
      <c r="O569" s="107"/>
      <c r="P569" s="107"/>
      <c r="Q569" s="107"/>
      <c r="R569" s="107"/>
      <c r="S569" s="107"/>
      <c r="T569" s="107"/>
      <c r="U569" s="107"/>
      <c r="V569" s="107"/>
      <c r="W569" s="107"/>
      <c r="X569" s="107"/>
      <c r="Y569" s="107"/>
      <c r="Z569" s="107"/>
    </row>
    <row r="570" spans="1:26" ht="15.75" customHeight="1">
      <c r="A570" s="107"/>
      <c r="B570" s="107"/>
      <c r="C570" s="107"/>
      <c r="D570" s="107"/>
      <c r="E570" s="107"/>
      <c r="F570" s="107"/>
      <c r="G570" s="479"/>
      <c r="H570" s="107"/>
      <c r="I570" s="107"/>
      <c r="J570" s="107"/>
      <c r="K570" s="107"/>
      <c r="L570" s="107"/>
      <c r="M570" s="109"/>
      <c r="N570" s="109"/>
      <c r="O570" s="107"/>
      <c r="P570" s="107"/>
      <c r="Q570" s="107"/>
      <c r="R570" s="107"/>
      <c r="S570" s="107"/>
      <c r="T570" s="107"/>
      <c r="U570" s="107"/>
      <c r="V570" s="107"/>
      <c r="W570" s="107"/>
      <c r="X570" s="107"/>
      <c r="Y570" s="107"/>
      <c r="Z570" s="107"/>
    </row>
    <row r="571" spans="1:26" ht="15.75" customHeight="1">
      <c r="A571" s="107"/>
      <c r="B571" s="107"/>
      <c r="C571" s="107"/>
      <c r="D571" s="107"/>
      <c r="E571" s="107"/>
      <c r="F571" s="107"/>
      <c r="G571" s="479"/>
      <c r="H571" s="107"/>
      <c r="I571" s="107"/>
      <c r="J571" s="107"/>
      <c r="K571" s="107"/>
      <c r="L571" s="107"/>
      <c r="M571" s="109"/>
      <c r="N571" s="109"/>
      <c r="O571" s="107"/>
      <c r="P571" s="107"/>
      <c r="Q571" s="107"/>
      <c r="R571" s="107"/>
      <c r="S571" s="107"/>
      <c r="T571" s="107"/>
      <c r="U571" s="107"/>
      <c r="V571" s="107"/>
      <c r="W571" s="107"/>
      <c r="X571" s="107"/>
      <c r="Y571" s="107"/>
      <c r="Z571" s="107"/>
    </row>
    <row r="572" spans="1:26" ht="15.75" customHeight="1">
      <c r="A572" s="107"/>
      <c r="B572" s="107"/>
      <c r="C572" s="107"/>
      <c r="D572" s="107"/>
      <c r="E572" s="107"/>
      <c r="F572" s="107"/>
      <c r="G572" s="479"/>
      <c r="H572" s="107"/>
      <c r="I572" s="107"/>
      <c r="J572" s="107"/>
      <c r="K572" s="107"/>
      <c r="L572" s="107"/>
      <c r="M572" s="109"/>
      <c r="N572" s="109"/>
      <c r="O572" s="107"/>
      <c r="P572" s="107"/>
      <c r="Q572" s="107"/>
      <c r="R572" s="107"/>
      <c r="S572" s="107"/>
      <c r="T572" s="107"/>
      <c r="U572" s="107"/>
      <c r="V572" s="107"/>
      <c r="W572" s="107"/>
      <c r="X572" s="107"/>
      <c r="Y572" s="107"/>
      <c r="Z572" s="107"/>
    </row>
    <row r="573" spans="1:26" ht="15.75" customHeight="1">
      <c r="A573" s="107"/>
      <c r="B573" s="107"/>
      <c r="C573" s="107"/>
      <c r="D573" s="107"/>
      <c r="E573" s="107"/>
      <c r="F573" s="107"/>
      <c r="G573" s="479"/>
      <c r="H573" s="107"/>
      <c r="I573" s="107"/>
      <c r="J573" s="107"/>
      <c r="K573" s="107"/>
      <c r="L573" s="107"/>
      <c r="M573" s="109"/>
      <c r="N573" s="109"/>
      <c r="O573" s="107"/>
      <c r="P573" s="107"/>
      <c r="Q573" s="107"/>
      <c r="R573" s="107"/>
      <c r="S573" s="107"/>
      <c r="T573" s="107"/>
      <c r="U573" s="107"/>
      <c r="V573" s="107"/>
      <c r="W573" s="107"/>
      <c r="X573" s="107"/>
      <c r="Y573" s="107"/>
      <c r="Z573" s="107"/>
    </row>
    <row r="574" spans="1:26" ht="15.75" customHeight="1">
      <c r="A574" s="107"/>
      <c r="B574" s="107"/>
      <c r="C574" s="107"/>
      <c r="D574" s="107"/>
      <c r="E574" s="107"/>
      <c r="F574" s="107"/>
      <c r="G574" s="479"/>
      <c r="H574" s="107"/>
      <c r="I574" s="107"/>
      <c r="J574" s="107"/>
      <c r="K574" s="107"/>
      <c r="L574" s="107"/>
      <c r="M574" s="109"/>
      <c r="N574" s="109"/>
      <c r="O574" s="107"/>
      <c r="P574" s="107"/>
      <c r="Q574" s="107"/>
      <c r="R574" s="107"/>
      <c r="S574" s="107"/>
      <c r="T574" s="107"/>
      <c r="U574" s="107"/>
      <c r="V574" s="107"/>
      <c r="W574" s="107"/>
      <c r="X574" s="107"/>
      <c r="Y574" s="107"/>
      <c r="Z574" s="107"/>
    </row>
    <row r="575" spans="1:26" ht="15.75" customHeight="1">
      <c r="A575" s="107"/>
      <c r="B575" s="107"/>
      <c r="C575" s="107"/>
      <c r="D575" s="107"/>
      <c r="E575" s="107"/>
      <c r="F575" s="107"/>
      <c r="G575" s="479"/>
      <c r="H575" s="107"/>
      <c r="I575" s="107"/>
      <c r="J575" s="107"/>
      <c r="K575" s="107"/>
      <c r="L575" s="107"/>
      <c r="M575" s="109"/>
      <c r="N575" s="109"/>
      <c r="O575" s="107"/>
      <c r="P575" s="107"/>
      <c r="Q575" s="107"/>
      <c r="R575" s="107"/>
      <c r="S575" s="107"/>
      <c r="T575" s="107"/>
      <c r="U575" s="107"/>
      <c r="V575" s="107"/>
      <c r="W575" s="107"/>
      <c r="X575" s="107"/>
      <c r="Y575" s="107"/>
      <c r="Z575" s="107"/>
    </row>
    <row r="576" spans="1:26" ht="15.75" customHeight="1">
      <c r="A576" s="107"/>
      <c r="B576" s="107"/>
      <c r="C576" s="107"/>
      <c r="D576" s="107"/>
      <c r="E576" s="107"/>
      <c r="F576" s="107"/>
      <c r="G576" s="479"/>
      <c r="H576" s="107"/>
      <c r="I576" s="107"/>
      <c r="J576" s="107"/>
      <c r="K576" s="107"/>
      <c r="L576" s="107"/>
      <c r="M576" s="109"/>
      <c r="N576" s="109"/>
      <c r="O576" s="107"/>
      <c r="P576" s="107"/>
      <c r="Q576" s="107"/>
      <c r="R576" s="107"/>
      <c r="S576" s="107"/>
      <c r="T576" s="107"/>
      <c r="U576" s="107"/>
      <c r="V576" s="107"/>
      <c r="W576" s="107"/>
      <c r="X576" s="107"/>
      <c r="Y576" s="107"/>
      <c r="Z576" s="107"/>
    </row>
    <row r="577" spans="1:26" ht="15.75" customHeight="1">
      <c r="A577" s="107"/>
      <c r="B577" s="107"/>
      <c r="C577" s="107"/>
      <c r="D577" s="107"/>
      <c r="E577" s="107"/>
      <c r="F577" s="107"/>
      <c r="G577" s="479"/>
      <c r="H577" s="107"/>
      <c r="I577" s="107"/>
      <c r="J577" s="107"/>
      <c r="K577" s="107"/>
      <c r="L577" s="107"/>
      <c r="M577" s="109"/>
      <c r="N577" s="109"/>
      <c r="O577" s="107"/>
      <c r="P577" s="107"/>
      <c r="Q577" s="107"/>
      <c r="R577" s="107"/>
      <c r="S577" s="107"/>
      <c r="T577" s="107"/>
      <c r="U577" s="107"/>
      <c r="V577" s="107"/>
      <c r="W577" s="107"/>
      <c r="X577" s="107"/>
      <c r="Y577" s="107"/>
      <c r="Z577" s="107"/>
    </row>
    <row r="578" spans="1:26" ht="15.75" customHeight="1">
      <c r="A578" s="107"/>
      <c r="B578" s="107"/>
      <c r="C578" s="107"/>
      <c r="D578" s="107"/>
      <c r="E578" s="107"/>
      <c r="F578" s="107"/>
      <c r="G578" s="479"/>
      <c r="H578" s="107"/>
      <c r="I578" s="107"/>
      <c r="J578" s="107"/>
      <c r="K578" s="107"/>
      <c r="L578" s="107"/>
      <c r="M578" s="109"/>
      <c r="N578" s="109"/>
      <c r="O578" s="107"/>
      <c r="P578" s="107"/>
      <c r="Q578" s="107"/>
      <c r="R578" s="107"/>
      <c r="S578" s="107"/>
      <c r="T578" s="107"/>
      <c r="U578" s="107"/>
      <c r="V578" s="107"/>
      <c r="W578" s="107"/>
      <c r="X578" s="107"/>
      <c r="Y578" s="107"/>
      <c r="Z578" s="107"/>
    </row>
    <row r="579" spans="1:26" ht="15.75" customHeight="1">
      <c r="A579" s="107"/>
      <c r="B579" s="107"/>
      <c r="C579" s="107"/>
      <c r="D579" s="107"/>
      <c r="E579" s="107"/>
      <c r="F579" s="107"/>
      <c r="G579" s="479"/>
      <c r="H579" s="107"/>
      <c r="I579" s="107"/>
      <c r="J579" s="107"/>
      <c r="K579" s="107"/>
      <c r="L579" s="107"/>
      <c r="M579" s="109"/>
      <c r="N579" s="109"/>
      <c r="O579" s="107"/>
      <c r="P579" s="107"/>
      <c r="Q579" s="107"/>
      <c r="R579" s="107"/>
      <c r="S579" s="107"/>
      <c r="T579" s="107"/>
      <c r="U579" s="107"/>
      <c r="V579" s="107"/>
      <c r="W579" s="107"/>
      <c r="X579" s="107"/>
      <c r="Y579" s="107"/>
      <c r="Z579" s="107"/>
    </row>
    <row r="580" spans="1:26" ht="15.75" customHeight="1">
      <c r="A580" s="107"/>
      <c r="B580" s="107"/>
      <c r="C580" s="107"/>
      <c r="D580" s="107"/>
      <c r="E580" s="107"/>
      <c r="F580" s="107"/>
      <c r="G580" s="479"/>
      <c r="H580" s="107"/>
      <c r="I580" s="107"/>
      <c r="J580" s="107"/>
      <c r="K580" s="107"/>
      <c r="L580" s="107"/>
      <c r="M580" s="109"/>
      <c r="N580" s="109"/>
      <c r="O580" s="107"/>
      <c r="P580" s="107"/>
      <c r="Q580" s="107"/>
      <c r="R580" s="107"/>
      <c r="S580" s="107"/>
      <c r="T580" s="107"/>
      <c r="U580" s="107"/>
      <c r="V580" s="107"/>
      <c r="W580" s="107"/>
      <c r="X580" s="107"/>
      <c r="Y580" s="107"/>
      <c r="Z580" s="107"/>
    </row>
    <row r="581" spans="1:26" ht="15.75" customHeight="1">
      <c r="A581" s="107"/>
      <c r="B581" s="107"/>
      <c r="C581" s="107"/>
      <c r="D581" s="107"/>
      <c r="E581" s="107"/>
      <c r="F581" s="107"/>
      <c r="G581" s="479"/>
      <c r="H581" s="107"/>
      <c r="I581" s="107"/>
      <c r="J581" s="107"/>
      <c r="K581" s="107"/>
      <c r="L581" s="107"/>
      <c r="M581" s="109"/>
      <c r="N581" s="109"/>
      <c r="O581" s="107"/>
      <c r="P581" s="107"/>
      <c r="Q581" s="107"/>
      <c r="R581" s="107"/>
      <c r="S581" s="107"/>
      <c r="T581" s="107"/>
      <c r="U581" s="107"/>
      <c r="V581" s="107"/>
      <c r="W581" s="107"/>
      <c r="X581" s="107"/>
      <c r="Y581" s="107"/>
      <c r="Z581" s="107"/>
    </row>
    <row r="582" spans="1:26" ht="15.75" customHeight="1">
      <c r="A582" s="107"/>
      <c r="B582" s="107"/>
      <c r="C582" s="107"/>
      <c r="D582" s="107"/>
      <c r="E582" s="107"/>
      <c r="F582" s="107"/>
      <c r="G582" s="479"/>
      <c r="H582" s="107"/>
      <c r="I582" s="107"/>
      <c r="J582" s="107"/>
      <c r="K582" s="107"/>
      <c r="L582" s="107"/>
      <c r="M582" s="109"/>
      <c r="N582" s="109"/>
      <c r="O582" s="107"/>
      <c r="P582" s="107"/>
      <c r="Q582" s="107"/>
      <c r="R582" s="107"/>
      <c r="S582" s="107"/>
      <c r="T582" s="107"/>
      <c r="U582" s="107"/>
      <c r="V582" s="107"/>
      <c r="W582" s="107"/>
      <c r="X582" s="107"/>
      <c r="Y582" s="107"/>
      <c r="Z582" s="107"/>
    </row>
    <row r="583" spans="1:26" ht="15.75" customHeight="1">
      <c r="A583" s="107"/>
      <c r="B583" s="107"/>
      <c r="C583" s="107"/>
      <c r="D583" s="107"/>
      <c r="E583" s="107"/>
      <c r="F583" s="107"/>
      <c r="G583" s="479"/>
      <c r="H583" s="107"/>
      <c r="I583" s="107"/>
      <c r="J583" s="107"/>
      <c r="K583" s="107"/>
      <c r="L583" s="107"/>
      <c r="M583" s="109"/>
      <c r="N583" s="109"/>
      <c r="O583" s="107"/>
      <c r="P583" s="107"/>
      <c r="Q583" s="107"/>
      <c r="R583" s="107"/>
      <c r="S583" s="107"/>
      <c r="T583" s="107"/>
      <c r="U583" s="107"/>
      <c r="V583" s="107"/>
      <c r="W583" s="107"/>
      <c r="X583" s="107"/>
      <c r="Y583" s="107"/>
      <c r="Z583" s="107"/>
    </row>
    <row r="584" spans="1:26" ht="15.75" customHeight="1">
      <c r="A584" s="107"/>
      <c r="B584" s="107"/>
      <c r="C584" s="107"/>
      <c r="D584" s="107"/>
      <c r="E584" s="107"/>
      <c r="F584" s="107"/>
      <c r="G584" s="479"/>
      <c r="H584" s="107"/>
      <c r="I584" s="107"/>
      <c r="J584" s="107"/>
      <c r="K584" s="107"/>
      <c r="L584" s="107"/>
      <c r="M584" s="109"/>
      <c r="N584" s="109"/>
      <c r="O584" s="107"/>
      <c r="P584" s="107"/>
      <c r="Q584" s="107"/>
      <c r="R584" s="107"/>
      <c r="S584" s="107"/>
      <c r="T584" s="107"/>
      <c r="U584" s="107"/>
      <c r="V584" s="107"/>
      <c r="W584" s="107"/>
      <c r="X584" s="107"/>
      <c r="Y584" s="107"/>
      <c r="Z584" s="107"/>
    </row>
    <row r="585" spans="1:26" ht="15.75" customHeight="1">
      <c r="A585" s="107"/>
      <c r="B585" s="107"/>
      <c r="C585" s="107"/>
      <c r="D585" s="107"/>
      <c r="E585" s="107"/>
      <c r="F585" s="107"/>
      <c r="G585" s="479"/>
      <c r="H585" s="107"/>
      <c r="I585" s="107"/>
      <c r="J585" s="107"/>
      <c r="K585" s="107"/>
      <c r="L585" s="107"/>
      <c r="M585" s="109"/>
      <c r="N585" s="109"/>
      <c r="O585" s="107"/>
      <c r="P585" s="107"/>
      <c r="Q585" s="107"/>
      <c r="R585" s="107"/>
      <c r="S585" s="107"/>
      <c r="T585" s="107"/>
      <c r="U585" s="107"/>
      <c r="V585" s="107"/>
      <c r="W585" s="107"/>
      <c r="X585" s="107"/>
      <c r="Y585" s="107"/>
      <c r="Z585" s="107"/>
    </row>
    <row r="586" spans="1:26" ht="15.75" customHeight="1">
      <c r="A586" s="107"/>
      <c r="B586" s="107"/>
      <c r="C586" s="107"/>
      <c r="D586" s="107"/>
      <c r="E586" s="107"/>
      <c r="F586" s="107"/>
      <c r="G586" s="479"/>
      <c r="H586" s="107"/>
      <c r="I586" s="107"/>
      <c r="J586" s="107"/>
      <c r="K586" s="107"/>
      <c r="L586" s="107"/>
      <c r="M586" s="109"/>
      <c r="N586" s="109"/>
      <c r="O586" s="107"/>
      <c r="P586" s="107"/>
      <c r="Q586" s="107"/>
      <c r="R586" s="107"/>
      <c r="S586" s="107"/>
      <c r="T586" s="107"/>
      <c r="U586" s="107"/>
      <c r="V586" s="107"/>
      <c r="W586" s="107"/>
      <c r="X586" s="107"/>
      <c r="Y586" s="107"/>
      <c r="Z586" s="107"/>
    </row>
    <row r="587" spans="1:26" ht="15.75" customHeight="1">
      <c r="A587" s="107"/>
      <c r="B587" s="107"/>
      <c r="C587" s="107"/>
      <c r="D587" s="107"/>
      <c r="E587" s="107"/>
      <c r="F587" s="107"/>
      <c r="G587" s="479"/>
      <c r="H587" s="107"/>
      <c r="I587" s="107"/>
      <c r="J587" s="107"/>
      <c r="K587" s="107"/>
      <c r="L587" s="107"/>
      <c r="M587" s="109"/>
      <c r="N587" s="109"/>
      <c r="O587" s="107"/>
      <c r="P587" s="107"/>
      <c r="Q587" s="107"/>
      <c r="R587" s="107"/>
      <c r="S587" s="107"/>
      <c r="T587" s="107"/>
      <c r="U587" s="107"/>
      <c r="V587" s="107"/>
      <c r="W587" s="107"/>
      <c r="X587" s="107"/>
      <c r="Y587" s="107"/>
      <c r="Z587" s="107"/>
    </row>
    <row r="588" spans="1:26" ht="15.75" customHeight="1">
      <c r="A588" s="107"/>
      <c r="B588" s="107"/>
      <c r="C588" s="107"/>
      <c r="D588" s="107"/>
      <c r="E588" s="107"/>
      <c r="F588" s="107"/>
      <c r="G588" s="479"/>
      <c r="H588" s="107"/>
      <c r="I588" s="107"/>
      <c r="J588" s="107"/>
      <c r="K588" s="107"/>
      <c r="L588" s="107"/>
      <c r="M588" s="109"/>
      <c r="N588" s="109"/>
      <c r="O588" s="107"/>
      <c r="P588" s="107"/>
      <c r="Q588" s="107"/>
      <c r="R588" s="107"/>
      <c r="S588" s="107"/>
      <c r="T588" s="107"/>
      <c r="U588" s="107"/>
      <c r="V588" s="107"/>
      <c r="W588" s="107"/>
      <c r="X588" s="107"/>
      <c r="Y588" s="107"/>
      <c r="Z588" s="107"/>
    </row>
    <row r="589" spans="1:26" ht="15.75" customHeight="1">
      <c r="A589" s="107"/>
      <c r="B589" s="107"/>
      <c r="C589" s="107"/>
      <c r="D589" s="107"/>
      <c r="E589" s="107"/>
      <c r="F589" s="107"/>
      <c r="G589" s="479"/>
      <c r="H589" s="107"/>
      <c r="I589" s="107"/>
      <c r="J589" s="107"/>
      <c r="K589" s="107"/>
      <c r="L589" s="107"/>
      <c r="M589" s="109"/>
      <c r="N589" s="109"/>
      <c r="O589" s="107"/>
      <c r="P589" s="107"/>
      <c r="Q589" s="107"/>
      <c r="R589" s="107"/>
      <c r="S589" s="107"/>
      <c r="T589" s="107"/>
      <c r="U589" s="107"/>
      <c r="V589" s="107"/>
      <c r="W589" s="107"/>
      <c r="X589" s="107"/>
      <c r="Y589" s="107"/>
      <c r="Z589" s="107"/>
    </row>
    <row r="590" spans="1:26" ht="15.75" customHeight="1">
      <c r="A590" s="107"/>
      <c r="B590" s="107"/>
      <c r="C590" s="107"/>
      <c r="D590" s="107"/>
      <c r="E590" s="107"/>
      <c r="F590" s="107"/>
      <c r="G590" s="479"/>
      <c r="H590" s="107"/>
      <c r="I590" s="107"/>
      <c r="J590" s="107"/>
      <c r="K590" s="107"/>
      <c r="L590" s="107"/>
      <c r="M590" s="109"/>
      <c r="N590" s="109"/>
      <c r="O590" s="107"/>
      <c r="P590" s="107"/>
      <c r="Q590" s="107"/>
      <c r="R590" s="107"/>
      <c r="S590" s="107"/>
      <c r="T590" s="107"/>
      <c r="U590" s="107"/>
      <c r="V590" s="107"/>
      <c r="W590" s="107"/>
      <c r="X590" s="107"/>
      <c r="Y590" s="107"/>
      <c r="Z590" s="107"/>
    </row>
    <row r="591" spans="1:26" ht="15.75" customHeight="1">
      <c r="A591" s="107"/>
      <c r="B591" s="107"/>
      <c r="C591" s="107"/>
      <c r="D591" s="107"/>
      <c r="E591" s="107"/>
      <c r="F591" s="107"/>
      <c r="G591" s="479"/>
      <c r="H591" s="107"/>
      <c r="I591" s="107"/>
      <c r="J591" s="107"/>
      <c r="K591" s="107"/>
      <c r="L591" s="107"/>
      <c r="M591" s="109"/>
      <c r="N591" s="109"/>
      <c r="O591" s="107"/>
      <c r="P591" s="107"/>
      <c r="Q591" s="107"/>
      <c r="R591" s="107"/>
      <c r="S591" s="107"/>
      <c r="T591" s="107"/>
      <c r="U591" s="107"/>
      <c r="V591" s="107"/>
      <c r="W591" s="107"/>
      <c r="X591" s="107"/>
      <c r="Y591" s="107"/>
      <c r="Z591" s="107"/>
    </row>
    <row r="592" spans="1:26" ht="15.75" customHeight="1">
      <c r="A592" s="107"/>
      <c r="B592" s="107"/>
      <c r="C592" s="107"/>
      <c r="D592" s="107"/>
      <c r="E592" s="107"/>
      <c r="F592" s="107"/>
      <c r="G592" s="479"/>
      <c r="H592" s="107"/>
      <c r="I592" s="107"/>
      <c r="J592" s="107"/>
      <c r="K592" s="107"/>
      <c r="L592" s="107"/>
      <c r="M592" s="109"/>
      <c r="N592" s="109"/>
      <c r="O592" s="107"/>
      <c r="P592" s="107"/>
      <c r="Q592" s="107"/>
      <c r="R592" s="107"/>
      <c r="S592" s="107"/>
      <c r="T592" s="107"/>
      <c r="U592" s="107"/>
      <c r="V592" s="107"/>
      <c r="W592" s="107"/>
      <c r="X592" s="107"/>
      <c r="Y592" s="107"/>
      <c r="Z592" s="107"/>
    </row>
    <row r="593" spans="1:26" ht="15.75" customHeight="1">
      <c r="A593" s="107"/>
      <c r="B593" s="107"/>
      <c r="C593" s="107"/>
      <c r="D593" s="107"/>
      <c r="E593" s="107"/>
      <c r="F593" s="107"/>
      <c r="G593" s="479"/>
      <c r="H593" s="107"/>
      <c r="I593" s="107"/>
      <c r="J593" s="107"/>
      <c r="K593" s="107"/>
      <c r="L593" s="107"/>
      <c r="M593" s="109"/>
      <c r="N593" s="109"/>
      <c r="O593" s="107"/>
      <c r="P593" s="107"/>
      <c r="Q593" s="107"/>
      <c r="R593" s="107"/>
      <c r="S593" s="107"/>
      <c r="T593" s="107"/>
      <c r="U593" s="107"/>
      <c r="V593" s="107"/>
      <c r="W593" s="107"/>
      <c r="X593" s="107"/>
      <c r="Y593" s="107"/>
      <c r="Z593" s="107"/>
    </row>
    <row r="594" spans="1:26" ht="15.75" customHeight="1">
      <c r="A594" s="107"/>
      <c r="B594" s="107"/>
      <c r="C594" s="107"/>
      <c r="D594" s="107"/>
      <c r="E594" s="107"/>
      <c r="F594" s="107"/>
      <c r="G594" s="479"/>
      <c r="H594" s="107"/>
      <c r="I594" s="107"/>
      <c r="J594" s="107"/>
      <c r="K594" s="107"/>
      <c r="L594" s="107"/>
      <c r="M594" s="109"/>
      <c r="N594" s="109"/>
      <c r="O594" s="107"/>
      <c r="P594" s="107"/>
      <c r="Q594" s="107"/>
      <c r="R594" s="107"/>
      <c r="S594" s="107"/>
      <c r="T594" s="107"/>
      <c r="U594" s="107"/>
      <c r="V594" s="107"/>
      <c r="W594" s="107"/>
      <c r="X594" s="107"/>
      <c r="Y594" s="107"/>
      <c r="Z594" s="107"/>
    </row>
    <row r="595" spans="1:26" ht="15.75" customHeight="1">
      <c r="A595" s="107"/>
      <c r="B595" s="107"/>
      <c r="C595" s="107"/>
      <c r="D595" s="107"/>
      <c r="E595" s="107"/>
      <c r="F595" s="107"/>
      <c r="G595" s="479"/>
      <c r="H595" s="107"/>
      <c r="I595" s="107"/>
      <c r="J595" s="107"/>
      <c r="K595" s="107"/>
      <c r="L595" s="107"/>
      <c r="M595" s="109"/>
      <c r="N595" s="109"/>
      <c r="O595" s="107"/>
      <c r="P595" s="107"/>
      <c r="Q595" s="107"/>
      <c r="R595" s="107"/>
      <c r="S595" s="107"/>
      <c r="T595" s="107"/>
      <c r="U595" s="107"/>
      <c r="V595" s="107"/>
      <c r="W595" s="107"/>
      <c r="X595" s="107"/>
      <c r="Y595" s="107"/>
      <c r="Z595" s="107"/>
    </row>
    <row r="596" spans="1:26" ht="15.75" customHeight="1">
      <c r="A596" s="107"/>
      <c r="B596" s="107"/>
      <c r="C596" s="107"/>
      <c r="D596" s="107"/>
      <c r="E596" s="107"/>
      <c r="F596" s="107"/>
      <c r="G596" s="479"/>
      <c r="H596" s="107"/>
      <c r="I596" s="107"/>
      <c r="J596" s="107"/>
      <c r="K596" s="107"/>
      <c r="L596" s="107"/>
      <c r="M596" s="109"/>
      <c r="N596" s="109"/>
      <c r="O596" s="107"/>
      <c r="P596" s="107"/>
      <c r="Q596" s="107"/>
      <c r="R596" s="107"/>
      <c r="S596" s="107"/>
      <c r="T596" s="107"/>
      <c r="U596" s="107"/>
      <c r="V596" s="107"/>
      <c r="W596" s="107"/>
      <c r="X596" s="107"/>
      <c r="Y596" s="107"/>
      <c r="Z596" s="107"/>
    </row>
    <row r="597" spans="1:26" ht="15.75" customHeight="1">
      <c r="A597" s="107"/>
      <c r="B597" s="107"/>
      <c r="C597" s="107"/>
      <c r="D597" s="107"/>
      <c r="E597" s="107"/>
      <c r="F597" s="107"/>
      <c r="G597" s="479"/>
      <c r="H597" s="107"/>
      <c r="I597" s="107"/>
      <c r="J597" s="107"/>
      <c r="K597" s="107"/>
      <c r="L597" s="107"/>
      <c r="M597" s="109"/>
      <c r="N597" s="109"/>
      <c r="O597" s="107"/>
      <c r="P597" s="107"/>
      <c r="Q597" s="107"/>
      <c r="R597" s="107"/>
      <c r="S597" s="107"/>
      <c r="T597" s="107"/>
      <c r="U597" s="107"/>
      <c r="V597" s="107"/>
      <c r="W597" s="107"/>
      <c r="X597" s="107"/>
      <c r="Y597" s="107"/>
      <c r="Z597" s="107"/>
    </row>
    <row r="598" spans="1:26" ht="15.75" customHeight="1">
      <c r="A598" s="107"/>
      <c r="B598" s="107"/>
      <c r="C598" s="107"/>
      <c r="D598" s="107"/>
      <c r="E598" s="107"/>
      <c r="F598" s="107"/>
      <c r="G598" s="479"/>
      <c r="H598" s="107"/>
      <c r="I598" s="107"/>
      <c r="J598" s="107"/>
      <c r="K598" s="107"/>
      <c r="L598" s="107"/>
      <c r="M598" s="109"/>
      <c r="N598" s="109"/>
      <c r="O598" s="107"/>
      <c r="P598" s="107"/>
      <c r="Q598" s="107"/>
      <c r="R598" s="107"/>
      <c r="S598" s="107"/>
      <c r="T598" s="107"/>
      <c r="U598" s="107"/>
      <c r="V598" s="107"/>
      <c r="W598" s="107"/>
      <c r="X598" s="107"/>
      <c r="Y598" s="107"/>
      <c r="Z598" s="107"/>
    </row>
    <row r="599" spans="1:26" ht="15.75" customHeight="1">
      <c r="A599" s="107"/>
      <c r="B599" s="107"/>
      <c r="C599" s="107"/>
      <c r="D599" s="107"/>
      <c r="E599" s="107"/>
      <c r="F599" s="107"/>
      <c r="G599" s="479"/>
      <c r="H599" s="107"/>
      <c r="I599" s="107"/>
      <c r="J599" s="107"/>
      <c r="K599" s="107"/>
      <c r="L599" s="107"/>
      <c r="M599" s="109"/>
      <c r="N599" s="109"/>
      <c r="O599" s="107"/>
      <c r="P599" s="107"/>
      <c r="Q599" s="107"/>
      <c r="R599" s="107"/>
      <c r="S599" s="107"/>
      <c r="T599" s="107"/>
      <c r="U599" s="107"/>
      <c r="V599" s="107"/>
      <c r="W599" s="107"/>
      <c r="X599" s="107"/>
      <c r="Y599" s="107"/>
      <c r="Z599" s="107"/>
    </row>
    <row r="600" spans="1:26" ht="15.75" customHeight="1">
      <c r="A600" s="107"/>
      <c r="B600" s="107"/>
      <c r="C600" s="107"/>
      <c r="D600" s="107"/>
      <c r="E600" s="107"/>
      <c r="F600" s="107"/>
      <c r="G600" s="479"/>
      <c r="H600" s="107"/>
      <c r="I600" s="107"/>
      <c r="J600" s="107"/>
      <c r="K600" s="107"/>
      <c r="L600" s="107"/>
      <c r="M600" s="109"/>
      <c r="N600" s="109"/>
      <c r="O600" s="107"/>
      <c r="P600" s="107"/>
      <c r="Q600" s="107"/>
      <c r="R600" s="107"/>
      <c r="S600" s="107"/>
      <c r="T600" s="107"/>
      <c r="U600" s="107"/>
      <c r="V600" s="107"/>
      <c r="W600" s="107"/>
      <c r="X600" s="107"/>
      <c r="Y600" s="107"/>
      <c r="Z600" s="107"/>
    </row>
    <row r="601" spans="1:26" ht="15.75" customHeight="1">
      <c r="A601" s="107"/>
      <c r="B601" s="107"/>
      <c r="C601" s="107"/>
      <c r="D601" s="107"/>
      <c r="E601" s="107"/>
      <c r="F601" s="107"/>
      <c r="G601" s="479"/>
      <c r="H601" s="107"/>
      <c r="I601" s="107"/>
      <c r="J601" s="107"/>
      <c r="K601" s="107"/>
      <c r="L601" s="107"/>
      <c r="M601" s="109"/>
      <c r="N601" s="109"/>
      <c r="O601" s="107"/>
      <c r="P601" s="107"/>
      <c r="Q601" s="107"/>
      <c r="R601" s="107"/>
      <c r="S601" s="107"/>
      <c r="T601" s="107"/>
      <c r="U601" s="107"/>
      <c r="V601" s="107"/>
      <c r="W601" s="107"/>
      <c r="X601" s="107"/>
      <c r="Y601" s="107"/>
      <c r="Z601" s="107"/>
    </row>
    <row r="602" spans="1:26" ht="15.75" customHeight="1">
      <c r="A602" s="107"/>
      <c r="B602" s="107"/>
      <c r="C602" s="107"/>
      <c r="D602" s="107"/>
      <c r="E602" s="107"/>
      <c r="F602" s="107"/>
      <c r="G602" s="479"/>
      <c r="H602" s="107"/>
      <c r="I602" s="107"/>
      <c r="J602" s="107"/>
      <c r="K602" s="107"/>
      <c r="L602" s="107"/>
      <c r="M602" s="109"/>
      <c r="N602" s="109"/>
      <c r="O602" s="107"/>
      <c r="P602" s="107"/>
      <c r="Q602" s="107"/>
      <c r="R602" s="107"/>
      <c r="S602" s="107"/>
      <c r="T602" s="107"/>
      <c r="U602" s="107"/>
      <c r="V602" s="107"/>
      <c r="W602" s="107"/>
      <c r="X602" s="107"/>
      <c r="Y602" s="107"/>
      <c r="Z602" s="107"/>
    </row>
    <row r="603" spans="1:26" ht="15.75" customHeight="1">
      <c r="A603" s="107"/>
      <c r="B603" s="107"/>
      <c r="C603" s="107"/>
      <c r="D603" s="107"/>
      <c r="E603" s="107"/>
      <c r="F603" s="107"/>
      <c r="G603" s="479"/>
      <c r="H603" s="107"/>
      <c r="I603" s="107"/>
      <c r="J603" s="107"/>
      <c r="K603" s="107"/>
      <c r="L603" s="107"/>
      <c r="M603" s="109"/>
      <c r="N603" s="109"/>
      <c r="O603" s="107"/>
      <c r="P603" s="107"/>
      <c r="Q603" s="107"/>
      <c r="R603" s="107"/>
      <c r="S603" s="107"/>
      <c r="T603" s="107"/>
      <c r="U603" s="107"/>
      <c r="V603" s="107"/>
      <c r="W603" s="107"/>
      <c r="X603" s="107"/>
      <c r="Y603" s="107"/>
      <c r="Z603" s="107"/>
    </row>
    <row r="604" spans="1:26" ht="15.75" customHeight="1">
      <c r="A604" s="107"/>
      <c r="B604" s="107"/>
      <c r="C604" s="107"/>
      <c r="D604" s="107"/>
      <c r="E604" s="107"/>
      <c r="F604" s="107"/>
      <c r="G604" s="479"/>
      <c r="H604" s="107"/>
      <c r="I604" s="107"/>
      <c r="J604" s="107"/>
      <c r="K604" s="107"/>
      <c r="L604" s="107"/>
      <c r="M604" s="109"/>
      <c r="N604" s="109"/>
      <c r="O604" s="107"/>
      <c r="P604" s="107"/>
      <c r="Q604" s="107"/>
      <c r="R604" s="107"/>
      <c r="S604" s="107"/>
      <c r="T604" s="107"/>
      <c r="U604" s="107"/>
      <c r="V604" s="107"/>
      <c r="W604" s="107"/>
      <c r="X604" s="107"/>
      <c r="Y604" s="107"/>
      <c r="Z604" s="107"/>
    </row>
    <row r="605" spans="1:26" ht="15.75" customHeight="1">
      <c r="A605" s="107"/>
      <c r="B605" s="107"/>
      <c r="C605" s="107"/>
      <c r="D605" s="107"/>
      <c r="E605" s="107"/>
      <c r="F605" s="107"/>
      <c r="G605" s="479"/>
      <c r="H605" s="107"/>
      <c r="I605" s="107"/>
      <c r="J605" s="107"/>
      <c r="K605" s="107"/>
      <c r="L605" s="107"/>
      <c r="M605" s="109"/>
      <c r="N605" s="109"/>
      <c r="O605" s="107"/>
      <c r="P605" s="107"/>
      <c r="Q605" s="107"/>
      <c r="R605" s="107"/>
      <c r="S605" s="107"/>
      <c r="T605" s="107"/>
      <c r="U605" s="107"/>
      <c r="V605" s="107"/>
      <c r="W605" s="107"/>
      <c r="X605" s="107"/>
      <c r="Y605" s="107"/>
      <c r="Z605" s="107"/>
    </row>
    <row r="606" spans="1:26" ht="15.75" customHeight="1">
      <c r="A606" s="107"/>
      <c r="B606" s="107"/>
      <c r="C606" s="107"/>
      <c r="D606" s="107"/>
      <c r="E606" s="107"/>
      <c r="F606" s="107"/>
      <c r="G606" s="479"/>
      <c r="H606" s="107"/>
      <c r="I606" s="107"/>
      <c r="J606" s="107"/>
      <c r="K606" s="107"/>
      <c r="L606" s="107"/>
      <c r="M606" s="109"/>
      <c r="N606" s="109"/>
      <c r="O606" s="107"/>
      <c r="P606" s="107"/>
      <c r="Q606" s="107"/>
      <c r="R606" s="107"/>
      <c r="S606" s="107"/>
      <c r="T606" s="107"/>
      <c r="U606" s="107"/>
      <c r="V606" s="107"/>
      <c r="W606" s="107"/>
      <c r="X606" s="107"/>
      <c r="Y606" s="107"/>
      <c r="Z606" s="107"/>
    </row>
    <row r="607" spans="1:26" ht="15.75" customHeight="1">
      <c r="A607" s="107"/>
      <c r="B607" s="107"/>
      <c r="C607" s="107"/>
      <c r="D607" s="107"/>
      <c r="E607" s="107"/>
      <c r="F607" s="107"/>
      <c r="G607" s="479"/>
      <c r="H607" s="107"/>
      <c r="I607" s="107"/>
      <c r="J607" s="107"/>
      <c r="K607" s="107"/>
      <c r="L607" s="107"/>
      <c r="M607" s="109"/>
      <c r="N607" s="109"/>
      <c r="O607" s="107"/>
      <c r="P607" s="107"/>
      <c r="Q607" s="107"/>
      <c r="R607" s="107"/>
      <c r="S607" s="107"/>
      <c r="T607" s="107"/>
      <c r="U607" s="107"/>
      <c r="V607" s="107"/>
      <c r="W607" s="107"/>
      <c r="X607" s="107"/>
      <c r="Y607" s="107"/>
      <c r="Z607" s="107"/>
    </row>
    <row r="608" spans="1:26" ht="15.75" customHeight="1">
      <c r="A608" s="107"/>
      <c r="B608" s="107"/>
      <c r="C608" s="107"/>
      <c r="D608" s="107"/>
      <c r="E608" s="107"/>
      <c r="F608" s="107"/>
      <c r="G608" s="479"/>
      <c r="H608" s="107"/>
      <c r="I608" s="107"/>
      <c r="J608" s="107"/>
      <c r="K608" s="107"/>
      <c r="L608" s="107"/>
      <c r="M608" s="109"/>
      <c r="N608" s="109"/>
      <c r="O608" s="107"/>
      <c r="P608" s="107"/>
      <c r="Q608" s="107"/>
      <c r="R608" s="107"/>
      <c r="S608" s="107"/>
      <c r="T608" s="107"/>
      <c r="U608" s="107"/>
      <c r="V608" s="107"/>
      <c r="W608" s="107"/>
      <c r="X608" s="107"/>
      <c r="Y608" s="107"/>
      <c r="Z608" s="107"/>
    </row>
    <row r="609" spans="1:26" ht="15.75" customHeight="1">
      <c r="A609" s="107"/>
      <c r="B609" s="107"/>
      <c r="C609" s="107"/>
      <c r="D609" s="107"/>
      <c r="E609" s="107"/>
      <c r="F609" s="107"/>
      <c r="G609" s="479"/>
      <c r="H609" s="107"/>
      <c r="I609" s="107"/>
      <c r="J609" s="107"/>
      <c r="K609" s="107"/>
      <c r="L609" s="107"/>
      <c r="M609" s="109"/>
      <c r="N609" s="109"/>
      <c r="O609" s="107"/>
      <c r="P609" s="107"/>
      <c r="Q609" s="107"/>
      <c r="R609" s="107"/>
      <c r="S609" s="107"/>
      <c r="T609" s="107"/>
      <c r="U609" s="107"/>
      <c r="V609" s="107"/>
      <c r="W609" s="107"/>
      <c r="X609" s="107"/>
      <c r="Y609" s="107"/>
      <c r="Z609" s="107"/>
    </row>
    <row r="610" spans="1:26" ht="15.75" customHeight="1">
      <c r="A610" s="107"/>
      <c r="B610" s="107"/>
      <c r="C610" s="107"/>
      <c r="D610" s="107"/>
      <c r="E610" s="107"/>
      <c r="F610" s="107"/>
      <c r="G610" s="479"/>
      <c r="H610" s="107"/>
      <c r="I610" s="107"/>
      <c r="J610" s="107"/>
      <c r="K610" s="107"/>
      <c r="L610" s="107"/>
      <c r="M610" s="109"/>
      <c r="N610" s="109"/>
      <c r="O610" s="107"/>
      <c r="P610" s="107"/>
      <c r="Q610" s="107"/>
      <c r="R610" s="107"/>
      <c r="S610" s="107"/>
      <c r="T610" s="107"/>
      <c r="U610" s="107"/>
      <c r="V610" s="107"/>
      <c r="W610" s="107"/>
      <c r="X610" s="107"/>
      <c r="Y610" s="107"/>
      <c r="Z610" s="107"/>
    </row>
    <row r="611" spans="1:26" ht="15.75" customHeight="1">
      <c r="A611" s="107"/>
      <c r="B611" s="107"/>
      <c r="C611" s="107"/>
      <c r="D611" s="107"/>
      <c r="E611" s="107"/>
      <c r="F611" s="107"/>
      <c r="G611" s="479"/>
      <c r="H611" s="107"/>
      <c r="I611" s="107"/>
      <c r="J611" s="107"/>
      <c r="K611" s="107"/>
      <c r="L611" s="107"/>
      <c r="M611" s="109"/>
      <c r="N611" s="109"/>
      <c r="O611" s="107"/>
      <c r="P611" s="107"/>
      <c r="Q611" s="107"/>
      <c r="R611" s="107"/>
      <c r="S611" s="107"/>
      <c r="T611" s="107"/>
      <c r="U611" s="107"/>
      <c r="V611" s="107"/>
      <c r="W611" s="107"/>
      <c r="X611" s="107"/>
      <c r="Y611" s="107"/>
      <c r="Z611" s="107"/>
    </row>
    <row r="612" spans="1:26" ht="15.75" customHeight="1">
      <c r="A612" s="107"/>
      <c r="B612" s="107"/>
      <c r="C612" s="107"/>
      <c r="D612" s="107"/>
      <c r="E612" s="107"/>
      <c r="F612" s="107"/>
      <c r="G612" s="479"/>
      <c r="H612" s="107"/>
      <c r="I612" s="107"/>
      <c r="J612" s="107"/>
      <c r="K612" s="107"/>
      <c r="L612" s="107"/>
      <c r="M612" s="109"/>
      <c r="N612" s="109"/>
      <c r="O612" s="107"/>
      <c r="P612" s="107"/>
      <c r="Q612" s="107"/>
      <c r="R612" s="107"/>
      <c r="S612" s="107"/>
      <c r="T612" s="107"/>
      <c r="U612" s="107"/>
      <c r="V612" s="107"/>
      <c r="W612" s="107"/>
      <c r="X612" s="107"/>
      <c r="Y612" s="107"/>
      <c r="Z612" s="107"/>
    </row>
    <row r="613" spans="1:26" ht="15.75" customHeight="1">
      <c r="A613" s="107"/>
      <c r="B613" s="107"/>
      <c r="C613" s="107"/>
      <c r="D613" s="107"/>
      <c r="E613" s="107"/>
      <c r="F613" s="107"/>
      <c r="G613" s="479"/>
      <c r="H613" s="107"/>
      <c r="I613" s="107"/>
      <c r="J613" s="107"/>
      <c r="K613" s="107"/>
      <c r="L613" s="107"/>
      <c r="M613" s="109"/>
      <c r="N613" s="109"/>
      <c r="O613" s="107"/>
      <c r="P613" s="107"/>
      <c r="Q613" s="107"/>
      <c r="R613" s="107"/>
      <c r="S613" s="107"/>
      <c r="T613" s="107"/>
      <c r="U613" s="107"/>
      <c r="V613" s="107"/>
      <c r="W613" s="107"/>
      <c r="X613" s="107"/>
      <c r="Y613" s="107"/>
      <c r="Z613" s="107"/>
    </row>
    <row r="614" spans="1:26" ht="15.75" customHeight="1">
      <c r="A614" s="107"/>
      <c r="B614" s="107"/>
      <c r="C614" s="107"/>
      <c r="D614" s="107"/>
      <c r="E614" s="107"/>
      <c r="F614" s="107"/>
      <c r="G614" s="479"/>
      <c r="H614" s="107"/>
      <c r="I614" s="107"/>
      <c r="J614" s="107"/>
      <c r="K614" s="107"/>
      <c r="L614" s="107"/>
      <c r="M614" s="109"/>
      <c r="N614" s="109"/>
      <c r="O614" s="107"/>
      <c r="P614" s="107"/>
      <c r="Q614" s="107"/>
      <c r="R614" s="107"/>
      <c r="S614" s="107"/>
      <c r="T614" s="107"/>
      <c r="U614" s="107"/>
      <c r="V614" s="107"/>
      <c r="W614" s="107"/>
      <c r="X614" s="107"/>
      <c r="Y614" s="107"/>
      <c r="Z614" s="107"/>
    </row>
    <row r="615" spans="1:26" ht="15.75" customHeight="1">
      <c r="A615" s="107"/>
      <c r="B615" s="107"/>
      <c r="C615" s="107"/>
      <c r="D615" s="107"/>
      <c r="E615" s="107"/>
      <c r="F615" s="107"/>
      <c r="G615" s="479"/>
      <c r="H615" s="107"/>
      <c r="I615" s="107"/>
      <c r="J615" s="107"/>
      <c r="K615" s="107"/>
      <c r="L615" s="107"/>
      <c r="M615" s="109"/>
      <c r="N615" s="109"/>
      <c r="O615" s="107"/>
      <c r="P615" s="107"/>
      <c r="Q615" s="107"/>
      <c r="R615" s="107"/>
      <c r="S615" s="107"/>
      <c r="T615" s="107"/>
      <c r="U615" s="107"/>
      <c r="V615" s="107"/>
      <c r="W615" s="107"/>
      <c r="X615" s="107"/>
      <c r="Y615" s="107"/>
      <c r="Z615" s="107"/>
    </row>
    <row r="616" spans="1:26" ht="15.75" customHeight="1">
      <c r="A616" s="107"/>
      <c r="B616" s="107"/>
      <c r="C616" s="107"/>
      <c r="D616" s="107"/>
      <c r="E616" s="107"/>
      <c r="F616" s="107"/>
      <c r="G616" s="479"/>
      <c r="H616" s="107"/>
      <c r="I616" s="107"/>
      <c r="J616" s="107"/>
      <c r="K616" s="107"/>
      <c r="L616" s="107"/>
      <c r="M616" s="109"/>
      <c r="N616" s="109"/>
      <c r="O616" s="107"/>
      <c r="P616" s="107"/>
      <c r="Q616" s="107"/>
      <c r="R616" s="107"/>
      <c r="S616" s="107"/>
      <c r="T616" s="107"/>
      <c r="U616" s="107"/>
      <c r="V616" s="107"/>
      <c r="W616" s="107"/>
      <c r="X616" s="107"/>
      <c r="Y616" s="107"/>
      <c r="Z616" s="107"/>
    </row>
    <row r="617" spans="1:26" ht="15.75" customHeight="1">
      <c r="A617" s="107"/>
      <c r="B617" s="107"/>
      <c r="C617" s="107"/>
      <c r="D617" s="107"/>
      <c r="E617" s="107"/>
      <c r="F617" s="107"/>
      <c r="G617" s="479"/>
      <c r="H617" s="107"/>
      <c r="I617" s="107"/>
      <c r="J617" s="107"/>
      <c r="K617" s="107"/>
      <c r="L617" s="107"/>
      <c r="M617" s="109"/>
      <c r="N617" s="109"/>
      <c r="O617" s="107"/>
      <c r="P617" s="107"/>
      <c r="Q617" s="107"/>
      <c r="R617" s="107"/>
      <c r="S617" s="107"/>
      <c r="T617" s="107"/>
      <c r="U617" s="107"/>
      <c r="V617" s="107"/>
      <c r="W617" s="107"/>
      <c r="X617" s="107"/>
      <c r="Y617" s="107"/>
      <c r="Z617" s="107"/>
    </row>
    <row r="618" spans="1:26" ht="15.75" customHeight="1">
      <c r="A618" s="107"/>
      <c r="B618" s="107"/>
      <c r="C618" s="107"/>
      <c r="D618" s="107"/>
      <c r="E618" s="107"/>
      <c r="F618" s="107"/>
      <c r="G618" s="479"/>
      <c r="H618" s="107"/>
      <c r="I618" s="107"/>
      <c r="J618" s="107"/>
      <c r="K618" s="107"/>
      <c r="L618" s="107"/>
      <c r="M618" s="109"/>
      <c r="N618" s="109"/>
      <c r="O618" s="107"/>
      <c r="P618" s="107"/>
      <c r="Q618" s="107"/>
      <c r="R618" s="107"/>
      <c r="S618" s="107"/>
      <c r="T618" s="107"/>
      <c r="U618" s="107"/>
      <c r="V618" s="107"/>
      <c r="W618" s="107"/>
      <c r="X618" s="107"/>
      <c r="Y618" s="107"/>
      <c r="Z618" s="107"/>
    </row>
    <row r="619" spans="1:26" ht="15.75" customHeight="1">
      <c r="A619" s="107"/>
      <c r="B619" s="107"/>
      <c r="C619" s="107"/>
      <c r="D619" s="107"/>
      <c r="E619" s="107"/>
      <c r="F619" s="107"/>
      <c r="G619" s="479"/>
      <c r="H619" s="107"/>
      <c r="I619" s="107"/>
      <c r="J619" s="107"/>
      <c r="K619" s="107"/>
      <c r="L619" s="107"/>
      <c r="M619" s="109"/>
      <c r="N619" s="109"/>
      <c r="O619" s="107"/>
      <c r="P619" s="107"/>
      <c r="Q619" s="107"/>
      <c r="R619" s="107"/>
      <c r="S619" s="107"/>
      <c r="T619" s="107"/>
      <c r="U619" s="107"/>
      <c r="V619" s="107"/>
      <c r="W619" s="107"/>
      <c r="X619" s="107"/>
      <c r="Y619" s="107"/>
      <c r="Z619" s="107"/>
    </row>
    <row r="620" spans="1:26" ht="15.75" customHeight="1">
      <c r="A620" s="107"/>
      <c r="B620" s="107"/>
      <c r="C620" s="107"/>
      <c r="D620" s="107"/>
      <c r="E620" s="107"/>
      <c r="F620" s="107"/>
      <c r="G620" s="479"/>
      <c r="H620" s="107"/>
      <c r="I620" s="107"/>
      <c r="J620" s="107"/>
      <c r="K620" s="107"/>
      <c r="L620" s="107"/>
      <c r="M620" s="109"/>
      <c r="N620" s="109"/>
      <c r="O620" s="107"/>
      <c r="P620" s="107"/>
      <c r="Q620" s="107"/>
      <c r="R620" s="107"/>
      <c r="S620" s="107"/>
      <c r="T620" s="107"/>
      <c r="U620" s="107"/>
      <c r="V620" s="107"/>
      <c r="W620" s="107"/>
      <c r="X620" s="107"/>
      <c r="Y620" s="107"/>
      <c r="Z620" s="107"/>
    </row>
    <row r="621" spans="1:26" ht="15.75" customHeight="1">
      <c r="A621" s="107"/>
      <c r="B621" s="107"/>
      <c r="C621" s="107"/>
      <c r="D621" s="107"/>
      <c r="E621" s="107"/>
      <c r="F621" s="107"/>
      <c r="G621" s="479"/>
      <c r="H621" s="107"/>
      <c r="I621" s="107"/>
      <c r="J621" s="107"/>
      <c r="K621" s="107"/>
      <c r="L621" s="107"/>
      <c r="M621" s="109"/>
      <c r="N621" s="109"/>
      <c r="O621" s="107"/>
      <c r="P621" s="107"/>
      <c r="Q621" s="107"/>
      <c r="R621" s="107"/>
      <c r="S621" s="107"/>
      <c r="T621" s="107"/>
      <c r="U621" s="107"/>
      <c r="V621" s="107"/>
      <c r="W621" s="107"/>
      <c r="X621" s="107"/>
      <c r="Y621" s="107"/>
      <c r="Z621" s="107"/>
    </row>
    <row r="622" spans="1:26" ht="15.75" customHeight="1">
      <c r="A622" s="107"/>
      <c r="B622" s="107"/>
      <c r="C622" s="107"/>
      <c r="D622" s="107"/>
      <c r="E622" s="107"/>
      <c r="F622" s="107"/>
      <c r="G622" s="479"/>
      <c r="H622" s="107"/>
      <c r="I622" s="107"/>
      <c r="J622" s="107"/>
      <c r="K622" s="107"/>
      <c r="L622" s="107"/>
      <c r="M622" s="109"/>
      <c r="N622" s="109"/>
      <c r="O622" s="107"/>
      <c r="P622" s="107"/>
      <c r="Q622" s="107"/>
      <c r="R622" s="107"/>
      <c r="S622" s="107"/>
      <c r="T622" s="107"/>
      <c r="U622" s="107"/>
      <c r="V622" s="107"/>
      <c r="W622" s="107"/>
      <c r="X622" s="107"/>
      <c r="Y622" s="107"/>
      <c r="Z622" s="107"/>
    </row>
    <row r="623" spans="1:26" ht="15.75" customHeight="1">
      <c r="A623" s="107"/>
      <c r="B623" s="107"/>
      <c r="C623" s="107"/>
      <c r="D623" s="107"/>
      <c r="E623" s="107"/>
      <c r="F623" s="107"/>
      <c r="G623" s="479"/>
      <c r="H623" s="107"/>
      <c r="I623" s="107"/>
      <c r="J623" s="107"/>
      <c r="K623" s="107"/>
      <c r="L623" s="107"/>
      <c r="M623" s="109"/>
      <c r="N623" s="109"/>
      <c r="O623" s="107"/>
      <c r="P623" s="107"/>
      <c r="Q623" s="107"/>
      <c r="R623" s="107"/>
      <c r="S623" s="107"/>
      <c r="T623" s="107"/>
      <c r="U623" s="107"/>
      <c r="V623" s="107"/>
      <c r="W623" s="107"/>
      <c r="X623" s="107"/>
      <c r="Y623" s="107"/>
      <c r="Z623" s="107"/>
    </row>
    <row r="624" spans="1:26" ht="15.75" customHeight="1">
      <c r="A624" s="107"/>
      <c r="B624" s="107"/>
      <c r="C624" s="107"/>
      <c r="D624" s="107"/>
      <c r="E624" s="107"/>
      <c r="F624" s="107"/>
      <c r="G624" s="479"/>
      <c r="H624" s="107"/>
      <c r="I624" s="107"/>
      <c r="J624" s="107"/>
      <c r="K624" s="107"/>
      <c r="L624" s="107"/>
      <c r="M624" s="109"/>
      <c r="N624" s="109"/>
      <c r="O624" s="107"/>
      <c r="P624" s="107"/>
      <c r="Q624" s="107"/>
      <c r="R624" s="107"/>
      <c r="S624" s="107"/>
      <c r="T624" s="107"/>
      <c r="U624" s="107"/>
      <c r="V624" s="107"/>
      <c r="W624" s="107"/>
      <c r="X624" s="107"/>
      <c r="Y624" s="107"/>
      <c r="Z624" s="107"/>
    </row>
    <row r="625" spans="1:26" ht="15.75" customHeight="1">
      <c r="A625" s="107"/>
      <c r="B625" s="107"/>
      <c r="C625" s="107"/>
      <c r="D625" s="107"/>
      <c r="E625" s="107"/>
      <c r="F625" s="107"/>
      <c r="G625" s="479"/>
      <c r="H625" s="107"/>
      <c r="I625" s="107"/>
      <c r="J625" s="107"/>
      <c r="K625" s="107"/>
      <c r="L625" s="107"/>
      <c r="M625" s="109"/>
      <c r="N625" s="109"/>
      <c r="O625" s="107"/>
      <c r="P625" s="107"/>
      <c r="Q625" s="107"/>
      <c r="R625" s="107"/>
      <c r="S625" s="107"/>
      <c r="T625" s="107"/>
      <c r="U625" s="107"/>
      <c r="V625" s="107"/>
      <c r="W625" s="107"/>
      <c r="X625" s="107"/>
      <c r="Y625" s="107"/>
      <c r="Z625" s="107"/>
    </row>
    <row r="626" spans="1:26" ht="15.75" customHeight="1">
      <c r="A626" s="107"/>
      <c r="B626" s="107"/>
      <c r="C626" s="107"/>
      <c r="D626" s="107"/>
      <c r="E626" s="107"/>
      <c r="F626" s="107"/>
      <c r="G626" s="479"/>
      <c r="H626" s="107"/>
      <c r="I626" s="107"/>
      <c r="J626" s="107"/>
      <c r="K626" s="107"/>
      <c r="L626" s="107"/>
      <c r="M626" s="109"/>
      <c r="N626" s="109"/>
      <c r="O626" s="107"/>
      <c r="P626" s="107"/>
      <c r="Q626" s="107"/>
      <c r="R626" s="107"/>
      <c r="S626" s="107"/>
      <c r="T626" s="107"/>
      <c r="U626" s="107"/>
      <c r="V626" s="107"/>
      <c r="W626" s="107"/>
      <c r="X626" s="107"/>
      <c r="Y626" s="107"/>
      <c r="Z626" s="107"/>
    </row>
    <row r="627" spans="1:26" ht="15.75" customHeight="1">
      <c r="A627" s="107"/>
      <c r="B627" s="107"/>
      <c r="C627" s="107"/>
      <c r="D627" s="107"/>
      <c r="E627" s="107"/>
      <c r="F627" s="107"/>
      <c r="G627" s="479"/>
      <c r="H627" s="107"/>
      <c r="I627" s="107"/>
      <c r="J627" s="107"/>
      <c r="K627" s="107"/>
      <c r="L627" s="107"/>
      <c r="M627" s="109"/>
      <c r="N627" s="109"/>
      <c r="O627" s="107"/>
      <c r="P627" s="107"/>
      <c r="Q627" s="107"/>
      <c r="R627" s="107"/>
      <c r="S627" s="107"/>
      <c r="T627" s="107"/>
      <c r="U627" s="107"/>
      <c r="V627" s="107"/>
      <c r="W627" s="107"/>
      <c r="X627" s="107"/>
      <c r="Y627" s="107"/>
      <c r="Z627" s="107"/>
    </row>
    <row r="628" spans="1:26" ht="15.75" customHeight="1">
      <c r="A628" s="107"/>
      <c r="B628" s="107"/>
      <c r="C628" s="107"/>
      <c r="D628" s="107"/>
      <c r="E628" s="107"/>
      <c r="F628" s="107"/>
      <c r="G628" s="479"/>
      <c r="H628" s="107"/>
      <c r="I628" s="107"/>
      <c r="J628" s="107"/>
      <c r="K628" s="107"/>
      <c r="L628" s="107"/>
      <c r="M628" s="109"/>
      <c r="N628" s="109"/>
      <c r="O628" s="107"/>
      <c r="P628" s="107"/>
      <c r="Q628" s="107"/>
      <c r="R628" s="107"/>
      <c r="S628" s="107"/>
      <c r="T628" s="107"/>
      <c r="U628" s="107"/>
      <c r="V628" s="107"/>
      <c r="W628" s="107"/>
      <c r="X628" s="107"/>
      <c r="Y628" s="107"/>
      <c r="Z628" s="107"/>
    </row>
    <row r="629" spans="1:26" ht="15.75" customHeight="1">
      <c r="A629" s="107"/>
      <c r="B629" s="107"/>
      <c r="C629" s="107"/>
      <c r="D629" s="107"/>
      <c r="E629" s="107"/>
      <c r="F629" s="107"/>
      <c r="G629" s="479"/>
      <c r="H629" s="107"/>
      <c r="I629" s="107"/>
      <c r="J629" s="107"/>
      <c r="K629" s="107"/>
      <c r="L629" s="107"/>
      <c r="M629" s="109"/>
      <c r="N629" s="109"/>
      <c r="O629" s="107"/>
      <c r="P629" s="107"/>
      <c r="Q629" s="107"/>
      <c r="R629" s="107"/>
      <c r="S629" s="107"/>
      <c r="T629" s="107"/>
      <c r="U629" s="107"/>
      <c r="V629" s="107"/>
      <c r="W629" s="107"/>
      <c r="X629" s="107"/>
      <c r="Y629" s="107"/>
      <c r="Z629" s="107"/>
    </row>
    <row r="630" spans="1:26" ht="15.75" customHeight="1">
      <c r="A630" s="107"/>
      <c r="B630" s="107"/>
      <c r="C630" s="107"/>
      <c r="D630" s="107"/>
      <c r="E630" s="107"/>
      <c r="F630" s="107"/>
      <c r="G630" s="479"/>
      <c r="H630" s="107"/>
      <c r="I630" s="107"/>
      <c r="J630" s="107"/>
      <c r="K630" s="107"/>
      <c r="L630" s="107"/>
      <c r="M630" s="109"/>
      <c r="N630" s="109"/>
      <c r="O630" s="107"/>
      <c r="P630" s="107"/>
      <c r="Q630" s="107"/>
      <c r="R630" s="107"/>
      <c r="S630" s="107"/>
      <c r="T630" s="107"/>
      <c r="U630" s="107"/>
      <c r="V630" s="107"/>
      <c r="W630" s="107"/>
      <c r="X630" s="107"/>
      <c r="Y630" s="107"/>
      <c r="Z630" s="107"/>
    </row>
    <row r="631" spans="1:26" ht="15.75" customHeight="1">
      <c r="A631" s="107"/>
      <c r="B631" s="107"/>
      <c r="C631" s="107"/>
      <c r="D631" s="107"/>
      <c r="E631" s="107"/>
      <c r="F631" s="107"/>
      <c r="G631" s="479"/>
      <c r="H631" s="107"/>
      <c r="I631" s="107"/>
      <c r="J631" s="107"/>
      <c r="K631" s="107"/>
      <c r="L631" s="107"/>
      <c r="M631" s="109"/>
      <c r="N631" s="109"/>
      <c r="O631" s="107"/>
      <c r="P631" s="107"/>
      <c r="Q631" s="107"/>
      <c r="R631" s="107"/>
      <c r="S631" s="107"/>
      <c r="T631" s="107"/>
      <c r="U631" s="107"/>
      <c r="V631" s="107"/>
      <c r="W631" s="107"/>
      <c r="X631" s="107"/>
      <c r="Y631" s="107"/>
      <c r="Z631" s="107"/>
    </row>
    <row r="632" spans="1:26" ht="15.75" customHeight="1">
      <c r="A632" s="107"/>
      <c r="B632" s="107"/>
      <c r="C632" s="107"/>
      <c r="D632" s="107"/>
      <c r="E632" s="107"/>
      <c r="F632" s="107"/>
      <c r="G632" s="479"/>
      <c r="H632" s="107"/>
      <c r="I632" s="107"/>
      <c r="J632" s="107"/>
      <c r="K632" s="107"/>
      <c r="L632" s="107"/>
      <c r="M632" s="109"/>
      <c r="N632" s="109"/>
      <c r="O632" s="107"/>
      <c r="P632" s="107"/>
      <c r="Q632" s="107"/>
      <c r="R632" s="107"/>
      <c r="S632" s="107"/>
      <c r="T632" s="107"/>
      <c r="U632" s="107"/>
      <c r="V632" s="107"/>
      <c r="W632" s="107"/>
      <c r="X632" s="107"/>
      <c r="Y632" s="107"/>
      <c r="Z632" s="107"/>
    </row>
    <row r="633" spans="1:26" ht="15.75" customHeight="1">
      <c r="A633" s="107"/>
      <c r="B633" s="107"/>
      <c r="C633" s="107"/>
      <c r="D633" s="107"/>
      <c r="E633" s="107"/>
      <c r="F633" s="107"/>
      <c r="G633" s="479"/>
      <c r="H633" s="107"/>
      <c r="I633" s="107"/>
      <c r="J633" s="107"/>
      <c r="K633" s="107"/>
      <c r="L633" s="107"/>
      <c r="M633" s="109"/>
      <c r="N633" s="109"/>
      <c r="O633" s="107"/>
      <c r="P633" s="107"/>
      <c r="Q633" s="107"/>
      <c r="R633" s="107"/>
      <c r="S633" s="107"/>
      <c r="T633" s="107"/>
      <c r="U633" s="107"/>
      <c r="V633" s="107"/>
      <c r="W633" s="107"/>
      <c r="X633" s="107"/>
      <c r="Y633" s="107"/>
      <c r="Z633" s="107"/>
    </row>
    <row r="634" spans="1:26" ht="15.75" customHeight="1">
      <c r="A634" s="107"/>
      <c r="B634" s="107"/>
      <c r="C634" s="107"/>
      <c r="D634" s="107"/>
      <c r="E634" s="107"/>
      <c r="F634" s="107"/>
      <c r="G634" s="479"/>
      <c r="H634" s="107"/>
      <c r="I634" s="107"/>
      <c r="J634" s="107"/>
      <c r="K634" s="107"/>
      <c r="L634" s="107"/>
      <c r="M634" s="109"/>
      <c r="N634" s="109"/>
      <c r="O634" s="107"/>
      <c r="P634" s="107"/>
      <c r="Q634" s="107"/>
      <c r="R634" s="107"/>
      <c r="S634" s="107"/>
      <c r="T634" s="107"/>
      <c r="U634" s="107"/>
      <c r="V634" s="107"/>
      <c r="W634" s="107"/>
      <c r="X634" s="107"/>
      <c r="Y634" s="107"/>
      <c r="Z634" s="107"/>
    </row>
    <row r="635" spans="1:26" ht="15.75" customHeight="1">
      <c r="A635" s="107"/>
      <c r="B635" s="107"/>
      <c r="C635" s="107"/>
      <c r="D635" s="107"/>
      <c r="E635" s="107"/>
      <c r="F635" s="107"/>
      <c r="G635" s="479"/>
      <c r="H635" s="107"/>
      <c r="I635" s="107"/>
      <c r="J635" s="107"/>
      <c r="K635" s="107"/>
      <c r="L635" s="107"/>
      <c r="M635" s="109"/>
      <c r="N635" s="109"/>
      <c r="O635" s="107"/>
      <c r="P635" s="107"/>
      <c r="Q635" s="107"/>
      <c r="R635" s="107"/>
      <c r="S635" s="107"/>
      <c r="T635" s="107"/>
      <c r="U635" s="107"/>
      <c r="V635" s="107"/>
      <c r="W635" s="107"/>
      <c r="X635" s="107"/>
      <c r="Y635" s="107"/>
      <c r="Z635" s="107"/>
    </row>
    <row r="636" spans="1:26" ht="15.75" customHeight="1">
      <c r="A636" s="107"/>
      <c r="B636" s="107"/>
      <c r="C636" s="107"/>
      <c r="D636" s="107"/>
      <c r="E636" s="107"/>
      <c r="F636" s="107"/>
      <c r="G636" s="479"/>
      <c r="H636" s="107"/>
      <c r="I636" s="107"/>
      <c r="J636" s="107"/>
      <c r="K636" s="107"/>
      <c r="L636" s="107"/>
      <c r="M636" s="109"/>
      <c r="N636" s="109"/>
      <c r="O636" s="107"/>
      <c r="P636" s="107"/>
      <c r="Q636" s="107"/>
      <c r="R636" s="107"/>
      <c r="S636" s="107"/>
      <c r="T636" s="107"/>
      <c r="U636" s="107"/>
      <c r="V636" s="107"/>
      <c r="W636" s="107"/>
      <c r="X636" s="107"/>
      <c r="Y636" s="107"/>
      <c r="Z636" s="107"/>
    </row>
    <row r="637" spans="1:26" ht="15.75" customHeight="1">
      <c r="A637" s="107"/>
      <c r="B637" s="107"/>
      <c r="C637" s="107"/>
      <c r="D637" s="107"/>
      <c r="E637" s="107"/>
      <c r="F637" s="107"/>
      <c r="G637" s="479"/>
      <c r="H637" s="107"/>
      <c r="I637" s="107"/>
      <c r="J637" s="107"/>
      <c r="K637" s="107"/>
      <c r="L637" s="107"/>
      <c r="M637" s="109"/>
      <c r="N637" s="109"/>
      <c r="O637" s="107"/>
      <c r="P637" s="107"/>
      <c r="Q637" s="107"/>
      <c r="R637" s="107"/>
      <c r="S637" s="107"/>
      <c r="T637" s="107"/>
      <c r="U637" s="107"/>
      <c r="V637" s="107"/>
      <c r="W637" s="107"/>
      <c r="X637" s="107"/>
      <c r="Y637" s="107"/>
      <c r="Z637" s="107"/>
    </row>
    <row r="638" spans="1:26" ht="15.75" customHeight="1">
      <c r="A638" s="107"/>
      <c r="B638" s="107"/>
      <c r="C638" s="107"/>
      <c r="D638" s="107"/>
      <c r="E638" s="107"/>
      <c r="F638" s="107"/>
      <c r="G638" s="479"/>
      <c r="H638" s="107"/>
      <c r="I638" s="107"/>
      <c r="J638" s="107"/>
      <c r="K638" s="107"/>
      <c r="L638" s="107"/>
      <c r="M638" s="109"/>
      <c r="N638" s="109"/>
      <c r="O638" s="107"/>
      <c r="P638" s="107"/>
      <c r="Q638" s="107"/>
      <c r="R638" s="107"/>
      <c r="S638" s="107"/>
      <c r="T638" s="107"/>
      <c r="U638" s="107"/>
      <c r="V638" s="107"/>
      <c r="W638" s="107"/>
      <c r="X638" s="107"/>
      <c r="Y638" s="107"/>
      <c r="Z638" s="107"/>
    </row>
    <row r="639" spans="1:26" ht="15.75" customHeight="1">
      <c r="A639" s="107"/>
      <c r="B639" s="107"/>
      <c r="C639" s="107"/>
      <c r="D639" s="107"/>
      <c r="E639" s="107"/>
      <c r="F639" s="107"/>
      <c r="G639" s="479"/>
      <c r="H639" s="107"/>
      <c r="I639" s="107"/>
      <c r="J639" s="107"/>
      <c r="K639" s="107"/>
      <c r="L639" s="107"/>
      <c r="M639" s="109"/>
      <c r="N639" s="109"/>
      <c r="O639" s="107"/>
      <c r="P639" s="107"/>
      <c r="Q639" s="107"/>
      <c r="R639" s="107"/>
      <c r="S639" s="107"/>
      <c r="T639" s="107"/>
      <c r="U639" s="107"/>
      <c r="V639" s="107"/>
      <c r="W639" s="107"/>
      <c r="X639" s="107"/>
      <c r="Y639" s="107"/>
      <c r="Z639" s="107"/>
    </row>
    <row r="640" spans="1:26" ht="15.75" customHeight="1">
      <c r="A640" s="107"/>
      <c r="B640" s="107"/>
      <c r="C640" s="107"/>
      <c r="D640" s="107"/>
      <c r="E640" s="107"/>
      <c r="F640" s="107"/>
      <c r="G640" s="479"/>
      <c r="H640" s="107"/>
      <c r="I640" s="107"/>
      <c r="J640" s="107"/>
      <c r="K640" s="107"/>
      <c r="L640" s="107"/>
      <c r="M640" s="109"/>
      <c r="N640" s="109"/>
      <c r="O640" s="107"/>
      <c r="P640" s="107"/>
      <c r="Q640" s="107"/>
      <c r="R640" s="107"/>
      <c r="S640" s="107"/>
      <c r="T640" s="107"/>
      <c r="U640" s="107"/>
      <c r="V640" s="107"/>
      <c r="W640" s="107"/>
      <c r="X640" s="107"/>
      <c r="Y640" s="107"/>
      <c r="Z640" s="107"/>
    </row>
    <row r="641" spans="1:26" ht="15.75" customHeight="1">
      <c r="A641" s="107"/>
      <c r="B641" s="107"/>
      <c r="C641" s="107"/>
      <c r="D641" s="107"/>
      <c r="E641" s="107"/>
      <c r="F641" s="107"/>
      <c r="G641" s="479"/>
      <c r="H641" s="107"/>
      <c r="I641" s="107"/>
      <c r="J641" s="107"/>
      <c r="K641" s="107"/>
      <c r="L641" s="107"/>
      <c r="M641" s="109"/>
      <c r="N641" s="109"/>
      <c r="O641" s="107"/>
      <c r="P641" s="107"/>
      <c r="Q641" s="107"/>
      <c r="R641" s="107"/>
      <c r="S641" s="107"/>
      <c r="T641" s="107"/>
      <c r="U641" s="107"/>
      <c r="V641" s="107"/>
      <c r="W641" s="107"/>
      <c r="X641" s="107"/>
      <c r="Y641" s="107"/>
      <c r="Z641" s="107"/>
    </row>
    <row r="642" spans="1:26" ht="15.75" customHeight="1">
      <c r="A642" s="107"/>
      <c r="B642" s="107"/>
      <c r="C642" s="107"/>
      <c r="D642" s="107"/>
      <c r="E642" s="107"/>
      <c r="F642" s="107"/>
      <c r="G642" s="479"/>
      <c r="H642" s="107"/>
      <c r="I642" s="107"/>
      <c r="J642" s="107"/>
      <c r="K642" s="107"/>
      <c r="L642" s="107"/>
      <c r="M642" s="109"/>
      <c r="N642" s="109"/>
      <c r="O642" s="107"/>
      <c r="P642" s="107"/>
      <c r="Q642" s="107"/>
      <c r="R642" s="107"/>
      <c r="S642" s="107"/>
      <c r="T642" s="107"/>
      <c r="U642" s="107"/>
      <c r="V642" s="107"/>
      <c r="W642" s="107"/>
      <c r="X642" s="107"/>
      <c r="Y642" s="107"/>
      <c r="Z642" s="107"/>
    </row>
    <row r="643" spans="1:26" ht="15.75" customHeight="1">
      <c r="A643" s="107"/>
      <c r="B643" s="107"/>
      <c r="C643" s="107"/>
      <c r="D643" s="107"/>
      <c r="E643" s="107"/>
      <c r="F643" s="107"/>
      <c r="G643" s="479"/>
      <c r="H643" s="107"/>
      <c r="I643" s="107"/>
      <c r="J643" s="107"/>
      <c r="K643" s="107"/>
      <c r="L643" s="107"/>
      <c r="M643" s="109"/>
      <c r="N643" s="109"/>
      <c r="O643" s="107"/>
      <c r="P643" s="107"/>
      <c r="Q643" s="107"/>
      <c r="R643" s="107"/>
      <c r="S643" s="107"/>
      <c r="T643" s="107"/>
      <c r="U643" s="107"/>
      <c r="V643" s="107"/>
      <c r="W643" s="107"/>
      <c r="X643" s="107"/>
      <c r="Y643" s="107"/>
      <c r="Z643" s="107"/>
    </row>
    <row r="644" spans="1:26" ht="15.75" customHeight="1">
      <c r="A644" s="107"/>
      <c r="B644" s="107"/>
      <c r="C644" s="107"/>
      <c r="D644" s="107"/>
      <c r="E644" s="107"/>
      <c r="F644" s="107"/>
      <c r="G644" s="479"/>
      <c r="H644" s="107"/>
      <c r="I644" s="107"/>
      <c r="J644" s="107"/>
      <c r="K644" s="107"/>
      <c r="L644" s="107"/>
      <c r="M644" s="109"/>
      <c r="N644" s="109"/>
      <c r="O644" s="107"/>
      <c r="P644" s="107"/>
      <c r="Q644" s="107"/>
      <c r="R644" s="107"/>
      <c r="S644" s="107"/>
      <c r="T644" s="107"/>
      <c r="U644" s="107"/>
      <c r="V644" s="107"/>
      <c r="W644" s="107"/>
      <c r="X644" s="107"/>
      <c r="Y644" s="107"/>
      <c r="Z644" s="107"/>
    </row>
    <row r="645" spans="1:26" ht="15.75" customHeight="1">
      <c r="A645" s="107"/>
      <c r="B645" s="107"/>
      <c r="C645" s="107"/>
      <c r="D645" s="107"/>
      <c r="E645" s="107"/>
      <c r="F645" s="107"/>
      <c r="G645" s="479"/>
      <c r="H645" s="107"/>
      <c r="I645" s="107"/>
      <c r="J645" s="107"/>
      <c r="K645" s="107"/>
      <c r="L645" s="107"/>
      <c r="M645" s="109"/>
      <c r="N645" s="109"/>
      <c r="O645" s="107"/>
      <c r="P645" s="107"/>
      <c r="Q645" s="107"/>
      <c r="R645" s="107"/>
      <c r="S645" s="107"/>
      <c r="T645" s="107"/>
      <c r="U645" s="107"/>
      <c r="V645" s="107"/>
      <c r="W645" s="107"/>
      <c r="X645" s="107"/>
      <c r="Y645" s="107"/>
      <c r="Z645" s="107"/>
    </row>
    <row r="646" spans="1:26" ht="15.75" customHeight="1">
      <c r="A646" s="107"/>
      <c r="B646" s="107"/>
      <c r="C646" s="107"/>
      <c r="D646" s="107"/>
      <c r="E646" s="107"/>
      <c r="F646" s="107"/>
      <c r="G646" s="479"/>
      <c r="H646" s="107"/>
      <c r="I646" s="107"/>
      <c r="J646" s="107"/>
      <c r="K646" s="107"/>
      <c r="L646" s="107"/>
      <c r="M646" s="109"/>
      <c r="N646" s="109"/>
      <c r="O646" s="107"/>
      <c r="P646" s="107"/>
      <c r="Q646" s="107"/>
      <c r="R646" s="107"/>
      <c r="S646" s="107"/>
      <c r="T646" s="107"/>
      <c r="U646" s="107"/>
      <c r="V646" s="107"/>
      <c r="W646" s="107"/>
      <c r="X646" s="107"/>
      <c r="Y646" s="107"/>
      <c r="Z646" s="107"/>
    </row>
    <row r="647" spans="1:26" ht="15.75" customHeight="1">
      <c r="A647" s="107"/>
      <c r="B647" s="107"/>
      <c r="C647" s="107"/>
      <c r="D647" s="107"/>
      <c r="E647" s="107"/>
      <c r="F647" s="107"/>
      <c r="G647" s="479"/>
      <c r="H647" s="107"/>
      <c r="I647" s="107"/>
      <c r="J647" s="107"/>
      <c r="K647" s="107"/>
      <c r="L647" s="107"/>
      <c r="M647" s="109"/>
      <c r="N647" s="109"/>
      <c r="O647" s="107"/>
      <c r="P647" s="107"/>
      <c r="Q647" s="107"/>
      <c r="R647" s="107"/>
      <c r="S647" s="107"/>
      <c r="T647" s="107"/>
      <c r="U647" s="107"/>
      <c r="V647" s="107"/>
      <c r="W647" s="107"/>
      <c r="X647" s="107"/>
      <c r="Y647" s="107"/>
      <c r="Z647" s="107"/>
    </row>
    <row r="648" spans="1:26" ht="15.75" customHeight="1">
      <c r="A648" s="107"/>
      <c r="B648" s="107"/>
      <c r="C648" s="107"/>
      <c r="D648" s="107"/>
      <c r="E648" s="107"/>
      <c r="F648" s="107"/>
      <c r="G648" s="479"/>
      <c r="H648" s="107"/>
      <c r="I648" s="107"/>
      <c r="J648" s="107"/>
      <c r="K648" s="107"/>
      <c r="L648" s="107"/>
      <c r="M648" s="109"/>
      <c r="N648" s="109"/>
      <c r="O648" s="107"/>
      <c r="P648" s="107"/>
      <c r="Q648" s="107"/>
      <c r="R648" s="107"/>
      <c r="S648" s="107"/>
      <c r="T648" s="107"/>
      <c r="U648" s="107"/>
      <c r="V648" s="107"/>
      <c r="W648" s="107"/>
      <c r="X648" s="107"/>
      <c r="Y648" s="107"/>
      <c r="Z648" s="107"/>
    </row>
    <row r="649" spans="1:26" ht="15.75" customHeight="1">
      <c r="A649" s="107"/>
      <c r="B649" s="107"/>
      <c r="C649" s="107"/>
      <c r="D649" s="107"/>
      <c r="E649" s="107"/>
      <c r="F649" s="107"/>
      <c r="G649" s="479"/>
      <c r="H649" s="107"/>
      <c r="I649" s="107"/>
      <c r="J649" s="107"/>
      <c r="K649" s="107"/>
      <c r="L649" s="107"/>
      <c r="M649" s="109"/>
      <c r="N649" s="109"/>
      <c r="O649" s="107"/>
      <c r="P649" s="107"/>
      <c r="Q649" s="107"/>
      <c r="R649" s="107"/>
      <c r="S649" s="107"/>
      <c r="T649" s="107"/>
      <c r="U649" s="107"/>
      <c r="V649" s="107"/>
      <c r="W649" s="107"/>
      <c r="X649" s="107"/>
      <c r="Y649" s="107"/>
      <c r="Z649" s="107"/>
    </row>
    <row r="650" spans="1:26" ht="15.75" customHeight="1">
      <c r="A650" s="107"/>
      <c r="B650" s="107"/>
      <c r="C650" s="107"/>
      <c r="D650" s="107"/>
      <c r="E650" s="107"/>
      <c r="F650" s="107"/>
      <c r="G650" s="479"/>
      <c r="H650" s="107"/>
      <c r="I650" s="107"/>
      <c r="J650" s="107"/>
      <c r="K650" s="107"/>
      <c r="L650" s="107"/>
      <c r="M650" s="109"/>
      <c r="N650" s="109"/>
      <c r="O650" s="107"/>
      <c r="P650" s="107"/>
      <c r="Q650" s="107"/>
      <c r="R650" s="107"/>
      <c r="S650" s="107"/>
      <c r="T650" s="107"/>
      <c r="U650" s="107"/>
      <c r="V650" s="107"/>
      <c r="W650" s="107"/>
      <c r="X650" s="107"/>
      <c r="Y650" s="107"/>
      <c r="Z650" s="107"/>
    </row>
    <row r="651" spans="1:26" ht="15.75" customHeight="1">
      <c r="A651" s="107"/>
      <c r="B651" s="107"/>
      <c r="C651" s="107"/>
      <c r="D651" s="107"/>
      <c r="E651" s="107"/>
      <c r="F651" s="107"/>
      <c r="G651" s="479"/>
      <c r="H651" s="107"/>
      <c r="I651" s="107"/>
      <c r="J651" s="107"/>
      <c r="K651" s="107"/>
      <c r="L651" s="107"/>
      <c r="M651" s="109"/>
      <c r="N651" s="109"/>
      <c r="O651" s="107"/>
      <c r="P651" s="107"/>
      <c r="Q651" s="107"/>
      <c r="R651" s="107"/>
      <c r="S651" s="107"/>
      <c r="T651" s="107"/>
      <c r="U651" s="107"/>
      <c r="V651" s="107"/>
      <c r="W651" s="107"/>
      <c r="X651" s="107"/>
      <c r="Y651" s="107"/>
      <c r="Z651" s="107"/>
    </row>
    <row r="652" spans="1:26" ht="15.75" customHeight="1">
      <c r="A652" s="107"/>
      <c r="B652" s="107"/>
      <c r="C652" s="107"/>
      <c r="D652" s="107"/>
      <c r="E652" s="107"/>
      <c r="F652" s="107"/>
      <c r="G652" s="479"/>
      <c r="H652" s="107"/>
      <c r="I652" s="107"/>
      <c r="J652" s="107"/>
      <c r="K652" s="107"/>
      <c r="L652" s="107"/>
      <c r="M652" s="109"/>
      <c r="N652" s="109"/>
      <c r="O652" s="107"/>
      <c r="P652" s="107"/>
      <c r="Q652" s="107"/>
      <c r="R652" s="107"/>
      <c r="S652" s="107"/>
      <c r="T652" s="107"/>
      <c r="U652" s="107"/>
      <c r="V652" s="107"/>
      <c r="W652" s="107"/>
      <c r="X652" s="107"/>
      <c r="Y652" s="107"/>
      <c r="Z652" s="107"/>
    </row>
    <row r="653" spans="1:26" ht="15.75" customHeight="1">
      <c r="A653" s="107"/>
      <c r="B653" s="107"/>
      <c r="C653" s="107"/>
      <c r="D653" s="107"/>
      <c r="E653" s="107"/>
      <c r="F653" s="107"/>
      <c r="G653" s="479"/>
      <c r="H653" s="107"/>
      <c r="I653" s="107"/>
      <c r="J653" s="107"/>
      <c r="K653" s="107"/>
      <c r="L653" s="107"/>
      <c r="M653" s="109"/>
      <c r="N653" s="109"/>
      <c r="O653" s="107"/>
      <c r="P653" s="107"/>
      <c r="Q653" s="107"/>
      <c r="R653" s="107"/>
      <c r="S653" s="107"/>
      <c r="T653" s="107"/>
      <c r="U653" s="107"/>
      <c r="V653" s="107"/>
      <c r="W653" s="107"/>
      <c r="X653" s="107"/>
      <c r="Y653" s="107"/>
      <c r="Z653" s="107"/>
    </row>
    <row r="654" spans="1:26" ht="15.75" customHeight="1">
      <c r="A654" s="107"/>
      <c r="B654" s="107"/>
      <c r="C654" s="107"/>
      <c r="D654" s="107"/>
      <c r="E654" s="107"/>
      <c r="F654" s="107"/>
      <c r="G654" s="479"/>
      <c r="H654" s="107"/>
      <c r="I654" s="107"/>
      <c r="J654" s="107"/>
      <c r="K654" s="107"/>
      <c r="L654" s="107"/>
      <c r="M654" s="109"/>
      <c r="N654" s="109"/>
      <c r="O654" s="107"/>
      <c r="P654" s="107"/>
      <c r="Q654" s="107"/>
      <c r="R654" s="107"/>
      <c r="S654" s="107"/>
      <c r="T654" s="107"/>
      <c r="U654" s="107"/>
      <c r="V654" s="107"/>
      <c r="W654" s="107"/>
      <c r="X654" s="107"/>
      <c r="Y654" s="107"/>
      <c r="Z654" s="107"/>
    </row>
    <row r="655" spans="1:26" ht="15.75" customHeight="1">
      <c r="A655" s="107"/>
      <c r="B655" s="107"/>
      <c r="C655" s="107"/>
      <c r="D655" s="107"/>
      <c r="E655" s="107"/>
      <c r="F655" s="107"/>
      <c r="G655" s="479"/>
      <c r="H655" s="107"/>
      <c r="I655" s="107"/>
      <c r="J655" s="107"/>
      <c r="K655" s="107"/>
      <c r="L655" s="107"/>
      <c r="M655" s="109"/>
      <c r="N655" s="109"/>
      <c r="O655" s="107"/>
      <c r="P655" s="107"/>
      <c r="Q655" s="107"/>
      <c r="R655" s="107"/>
      <c r="S655" s="107"/>
      <c r="T655" s="107"/>
      <c r="U655" s="107"/>
      <c r="V655" s="107"/>
      <c r="W655" s="107"/>
      <c r="X655" s="107"/>
      <c r="Y655" s="107"/>
      <c r="Z655" s="107"/>
    </row>
    <row r="656" spans="1:26" ht="15.75" customHeight="1">
      <c r="A656" s="107"/>
      <c r="B656" s="107"/>
      <c r="C656" s="107"/>
      <c r="D656" s="107"/>
      <c r="E656" s="107"/>
      <c r="F656" s="107"/>
      <c r="G656" s="479"/>
      <c r="H656" s="107"/>
      <c r="I656" s="107"/>
      <c r="J656" s="107"/>
      <c r="K656" s="107"/>
      <c r="L656" s="107"/>
      <c r="M656" s="109"/>
      <c r="N656" s="109"/>
      <c r="O656" s="107"/>
      <c r="P656" s="107"/>
      <c r="Q656" s="107"/>
      <c r="R656" s="107"/>
      <c r="S656" s="107"/>
      <c r="T656" s="107"/>
      <c r="U656" s="107"/>
      <c r="V656" s="107"/>
      <c r="W656" s="107"/>
      <c r="X656" s="107"/>
      <c r="Y656" s="107"/>
      <c r="Z656" s="107"/>
    </row>
    <row r="657" spans="1:26" ht="15.75" customHeight="1">
      <c r="A657" s="107"/>
      <c r="B657" s="107"/>
      <c r="C657" s="107"/>
      <c r="D657" s="107"/>
      <c r="E657" s="107"/>
      <c r="F657" s="107"/>
      <c r="G657" s="479"/>
      <c r="H657" s="107"/>
      <c r="I657" s="107"/>
      <c r="J657" s="107"/>
      <c r="K657" s="107"/>
      <c r="L657" s="107"/>
      <c r="M657" s="109"/>
      <c r="N657" s="109"/>
      <c r="O657" s="107"/>
      <c r="P657" s="107"/>
      <c r="Q657" s="107"/>
      <c r="R657" s="107"/>
      <c r="S657" s="107"/>
      <c r="T657" s="107"/>
      <c r="U657" s="107"/>
      <c r="V657" s="107"/>
      <c r="W657" s="107"/>
      <c r="X657" s="107"/>
      <c r="Y657" s="107"/>
      <c r="Z657" s="107"/>
    </row>
    <row r="658" spans="1:26" ht="15.75" customHeight="1">
      <c r="A658" s="107"/>
      <c r="B658" s="107"/>
      <c r="C658" s="107"/>
      <c r="D658" s="107"/>
      <c r="E658" s="107"/>
      <c r="F658" s="107"/>
      <c r="G658" s="479"/>
      <c r="H658" s="107"/>
      <c r="I658" s="107"/>
      <c r="J658" s="107"/>
      <c r="K658" s="107"/>
      <c r="L658" s="107"/>
      <c r="M658" s="109"/>
      <c r="N658" s="109"/>
      <c r="O658" s="107"/>
      <c r="P658" s="107"/>
      <c r="Q658" s="107"/>
      <c r="R658" s="107"/>
      <c r="S658" s="107"/>
      <c r="T658" s="107"/>
      <c r="U658" s="107"/>
      <c r="V658" s="107"/>
      <c r="W658" s="107"/>
      <c r="X658" s="107"/>
      <c r="Y658" s="107"/>
      <c r="Z658" s="107"/>
    </row>
    <row r="659" spans="1:26" ht="15.75" customHeight="1">
      <c r="A659" s="107"/>
      <c r="B659" s="107"/>
      <c r="C659" s="107"/>
      <c r="D659" s="107"/>
      <c r="E659" s="107"/>
      <c r="F659" s="107"/>
      <c r="G659" s="479"/>
      <c r="H659" s="107"/>
      <c r="I659" s="107"/>
      <c r="J659" s="107"/>
      <c r="K659" s="107"/>
      <c r="L659" s="107"/>
      <c r="M659" s="109"/>
      <c r="N659" s="109"/>
      <c r="O659" s="107"/>
      <c r="P659" s="107"/>
      <c r="Q659" s="107"/>
      <c r="R659" s="107"/>
      <c r="S659" s="107"/>
      <c r="T659" s="107"/>
      <c r="U659" s="107"/>
      <c r="V659" s="107"/>
      <c r="W659" s="107"/>
      <c r="X659" s="107"/>
      <c r="Y659" s="107"/>
      <c r="Z659" s="107"/>
    </row>
    <row r="660" spans="1:26" ht="15.75" customHeight="1">
      <c r="A660" s="107"/>
      <c r="B660" s="107"/>
      <c r="C660" s="107"/>
      <c r="D660" s="107"/>
      <c r="E660" s="107"/>
      <c r="F660" s="107"/>
      <c r="G660" s="479"/>
      <c r="H660" s="107"/>
      <c r="I660" s="107"/>
      <c r="J660" s="107"/>
      <c r="K660" s="107"/>
      <c r="L660" s="107"/>
      <c r="M660" s="109"/>
      <c r="N660" s="109"/>
      <c r="O660" s="107"/>
      <c r="P660" s="107"/>
      <c r="Q660" s="107"/>
      <c r="R660" s="107"/>
      <c r="S660" s="107"/>
      <c r="T660" s="107"/>
      <c r="U660" s="107"/>
      <c r="V660" s="107"/>
      <c r="W660" s="107"/>
      <c r="X660" s="107"/>
      <c r="Y660" s="107"/>
      <c r="Z660" s="107"/>
    </row>
    <row r="661" spans="1:26" ht="15.75" customHeight="1">
      <c r="A661" s="107"/>
      <c r="B661" s="107"/>
      <c r="C661" s="107"/>
      <c r="D661" s="107"/>
      <c r="E661" s="107"/>
      <c r="F661" s="107"/>
      <c r="G661" s="479"/>
      <c r="H661" s="107"/>
      <c r="I661" s="107"/>
      <c r="J661" s="107"/>
      <c r="K661" s="107"/>
      <c r="L661" s="107"/>
      <c r="M661" s="109"/>
      <c r="N661" s="109"/>
      <c r="O661" s="107"/>
      <c r="P661" s="107"/>
      <c r="Q661" s="107"/>
      <c r="R661" s="107"/>
      <c r="S661" s="107"/>
      <c r="T661" s="107"/>
      <c r="U661" s="107"/>
      <c r="V661" s="107"/>
      <c r="W661" s="107"/>
      <c r="X661" s="107"/>
      <c r="Y661" s="107"/>
      <c r="Z661" s="107"/>
    </row>
    <row r="662" spans="1:26" ht="15.75" customHeight="1">
      <c r="A662" s="107"/>
      <c r="B662" s="107"/>
      <c r="C662" s="107"/>
      <c r="D662" s="107"/>
      <c r="E662" s="107"/>
      <c r="F662" s="107"/>
      <c r="G662" s="479"/>
      <c r="H662" s="107"/>
      <c r="I662" s="107"/>
      <c r="J662" s="107"/>
      <c r="K662" s="107"/>
      <c r="L662" s="107"/>
      <c r="M662" s="109"/>
      <c r="N662" s="109"/>
      <c r="O662" s="107"/>
      <c r="P662" s="107"/>
      <c r="Q662" s="107"/>
      <c r="R662" s="107"/>
      <c r="S662" s="107"/>
      <c r="T662" s="107"/>
      <c r="U662" s="107"/>
      <c r="V662" s="107"/>
      <c r="W662" s="107"/>
      <c r="X662" s="107"/>
      <c r="Y662" s="107"/>
      <c r="Z662" s="107"/>
    </row>
    <row r="663" spans="1:26" ht="15.75" customHeight="1">
      <c r="A663" s="107"/>
      <c r="B663" s="107"/>
      <c r="C663" s="107"/>
      <c r="D663" s="107"/>
      <c r="E663" s="107"/>
      <c r="F663" s="107"/>
      <c r="G663" s="479"/>
      <c r="H663" s="107"/>
      <c r="I663" s="107"/>
      <c r="J663" s="107"/>
      <c r="K663" s="107"/>
      <c r="L663" s="107"/>
      <c r="M663" s="109"/>
      <c r="N663" s="109"/>
      <c r="O663" s="107"/>
      <c r="P663" s="107"/>
      <c r="Q663" s="107"/>
      <c r="R663" s="107"/>
      <c r="S663" s="107"/>
      <c r="T663" s="107"/>
      <c r="U663" s="107"/>
      <c r="V663" s="107"/>
      <c r="W663" s="107"/>
      <c r="X663" s="107"/>
      <c r="Y663" s="107"/>
      <c r="Z663" s="107"/>
    </row>
    <row r="664" spans="1:26" ht="15.75" customHeight="1">
      <c r="A664" s="107"/>
      <c r="B664" s="107"/>
      <c r="C664" s="107"/>
      <c r="D664" s="107"/>
      <c r="E664" s="107"/>
      <c r="F664" s="107"/>
      <c r="G664" s="479"/>
      <c r="H664" s="107"/>
      <c r="I664" s="107"/>
      <c r="J664" s="107"/>
      <c r="K664" s="107"/>
      <c r="L664" s="107"/>
      <c r="M664" s="109"/>
      <c r="N664" s="109"/>
      <c r="O664" s="107"/>
      <c r="P664" s="107"/>
      <c r="Q664" s="107"/>
      <c r="R664" s="107"/>
      <c r="S664" s="107"/>
      <c r="T664" s="107"/>
      <c r="U664" s="107"/>
      <c r="V664" s="107"/>
      <c r="W664" s="107"/>
      <c r="X664" s="107"/>
      <c r="Y664" s="107"/>
      <c r="Z664" s="107"/>
    </row>
    <row r="665" spans="1:26" ht="15.75" customHeight="1">
      <c r="A665" s="107"/>
      <c r="B665" s="107"/>
      <c r="C665" s="107"/>
      <c r="D665" s="107"/>
      <c r="E665" s="107"/>
      <c r="F665" s="107"/>
      <c r="G665" s="479"/>
      <c r="H665" s="107"/>
      <c r="I665" s="107"/>
      <c r="J665" s="107"/>
      <c r="K665" s="107"/>
      <c r="L665" s="107"/>
      <c r="M665" s="109"/>
      <c r="N665" s="109"/>
      <c r="O665" s="107"/>
      <c r="P665" s="107"/>
      <c r="Q665" s="107"/>
      <c r="R665" s="107"/>
      <c r="S665" s="107"/>
      <c r="T665" s="107"/>
      <c r="U665" s="107"/>
      <c r="V665" s="107"/>
      <c r="W665" s="107"/>
      <c r="X665" s="107"/>
      <c r="Y665" s="107"/>
      <c r="Z665" s="107"/>
    </row>
    <row r="666" spans="1:26" ht="15.75" customHeight="1">
      <c r="A666" s="107"/>
      <c r="B666" s="107"/>
      <c r="C666" s="107"/>
      <c r="D666" s="107"/>
      <c r="E666" s="107"/>
      <c r="F666" s="107"/>
      <c r="G666" s="479"/>
      <c r="H666" s="107"/>
      <c r="I666" s="107"/>
      <c r="J666" s="107"/>
      <c r="K666" s="107"/>
      <c r="L666" s="107"/>
      <c r="M666" s="109"/>
      <c r="N666" s="109"/>
      <c r="O666" s="107"/>
      <c r="P666" s="107"/>
      <c r="Q666" s="107"/>
      <c r="R666" s="107"/>
      <c r="S666" s="107"/>
      <c r="T666" s="107"/>
      <c r="U666" s="107"/>
      <c r="V666" s="107"/>
      <c r="W666" s="107"/>
      <c r="X666" s="107"/>
      <c r="Y666" s="107"/>
      <c r="Z666" s="107"/>
    </row>
    <row r="667" spans="1:26" ht="15.75" customHeight="1">
      <c r="A667" s="107"/>
      <c r="B667" s="107"/>
      <c r="C667" s="107"/>
      <c r="D667" s="107"/>
      <c r="E667" s="107"/>
      <c r="F667" s="107"/>
      <c r="G667" s="479"/>
      <c r="H667" s="107"/>
      <c r="I667" s="107"/>
      <c r="J667" s="107"/>
      <c r="K667" s="107"/>
      <c r="L667" s="107"/>
      <c r="M667" s="109"/>
      <c r="N667" s="109"/>
      <c r="O667" s="107"/>
      <c r="P667" s="107"/>
      <c r="Q667" s="107"/>
      <c r="R667" s="107"/>
      <c r="S667" s="107"/>
      <c r="T667" s="107"/>
      <c r="U667" s="107"/>
      <c r="V667" s="107"/>
      <c r="W667" s="107"/>
      <c r="X667" s="107"/>
      <c r="Y667" s="107"/>
      <c r="Z667" s="107"/>
    </row>
    <row r="668" spans="1:26" ht="15.75" customHeight="1">
      <c r="A668" s="107"/>
      <c r="B668" s="107"/>
      <c r="C668" s="107"/>
      <c r="D668" s="107"/>
      <c r="E668" s="107"/>
      <c r="F668" s="107"/>
      <c r="G668" s="479"/>
      <c r="H668" s="107"/>
      <c r="I668" s="107"/>
      <c r="J668" s="107"/>
      <c r="K668" s="107"/>
      <c r="L668" s="107"/>
      <c r="M668" s="109"/>
      <c r="N668" s="109"/>
      <c r="O668" s="107"/>
      <c r="P668" s="107"/>
      <c r="Q668" s="107"/>
      <c r="R668" s="107"/>
      <c r="S668" s="107"/>
      <c r="T668" s="107"/>
      <c r="U668" s="107"/>
      <c r="V668" s="107"/>
      <c r="W668" s="107"/>
      <c r="X668" s="107"/>
      <c r="Y668" s="107"/>
      <c r="Z668" s="107"/>
    </row>
    <row r="669" spans="1:26" ht="15.75" customHeight="1">
      <c r="A669" s="107"/>
      <c r="B669" s="107"/>
      <c r="C669" s="107"/>
      <c r="D669" s="107"/>
      <c r="E669" s="107"/>
      <c r="F669" s="107"/>
      <c r="G669" s="479"/>
      <c r="H669" s="107"/>
      <c r="I669" s="107"/>
      <c r="J669" s="107"/>
      <c r="K669" s="107"/>
      <c r="L669" s="107"/>
      <c r="M669" s="109"/>
      <c r="N669" s="109"/>
      <c r="O669" s="107"/>
      <c r="P669" s="107"/>
      <c r="Q669" s="107"/>
      <c r="R669" s="107"/>
      <c r="S669" s="107"/>
      <c r="T669" s="107"/>
      <c r="U669" s="107"/>
      <c r="V669" s="107"/>
      <c r="W669" s="107"/>
      <c r="X669" s="107"/>
      <c r="Y669" s="107"/>
      <c r="Z669" s="107"/>
    </row>
    <row r="670" spans="1:26" ht="15.75" customHeight="1">
      <c r="A670" s="107"/>
      <c r="B670" s="107"/>
      <c r="C670" s="107"/>
      <c r="D670" s="107"/>
      <c r="E670" s="107"/>
      <c r="F670" s="107"/>
      <c r="G670" s="479"/>
      <c r="H670" s="107"/>
      <c r="I670" s="107"/>
      <c r="J670" s="107"/>
      <c r="K670" s="107"/>
      <c r="L670" s="107"/>
      <c r="M670" s="109"/>
      <c r="N670" s="109"/>
      <c r="O670" s="107"/>
      <c r="P670" s="107"/>
      <c r="Q670" s="107"/>
      <c r="R670" s="107"/>
      <c r="S670" s="107"/>
      <c r="T670" s="107"/>
      <c r="U670" s="107"/>
      <c r="V670" s="107"/>
      <c r="W670" s="107"/>
      <c r="X670" s="107"/>
      <c r="Y670" s="107"/>
      <c r="Z670" s="107"/>
    </row>
    <row r="671" spans="1:26" ht="15.75" customHeight="1">
      <c r="A671" s="107"/>
      <c r="B671" s="107"/>
      <c r="C671" s="107"/>
      <c r="D671" s="107"/>
      <c r="E671" s="107"/>
      <c r="F671" s="107"/>
      <c r="G671" s="479"/>
      <c r="H671" s="107"/>
      <c r="I671" s="107"/>
      <c r="J671" s="107"/>
      <c r="K671" s="107"/>
      <c r="L671" s="107"/>
      <c r="M671" s="109"/>
      <c r="N671" s="109"/>
      <c r="O671" s="107"/>
      <c r="P671" s="107"/>
      <c r="Q671" s="107"/>
      <c r="R671" s="107"/>
      <c r="S671" s="107"/>
      <c r="T671" s="107"/>
      <c r="U671" s="107"/>
      <c r="V671" s="107"/>
      <c r="W671" s="107"/>
      <c r="X671" s="107"/>
      <c r="Y671" s="107"/>
      <c r="Z671" s="107"/>
    </row>
    <row r="672" spans="1:26" ht="15.75" customHeight="1">
      <c r="A672" s="107"/>
      <c r="B672" s="107"/>
      <c r="C672" s="107"/>
      <c r="D672" s="107"/>
      <c r="E672" s="107"/>
      <c r="F672" s="107"/>
      <c r="G672" s="479"/>
      <c r="H672" s="107"/>
      <c r="I672" s="107"/>
      <c r="J672" s="107"/>
      <c r="K672" s="107"/>
      <c r="L672" s="107"/>
      <c r="M672" s="109"/>
      <c r="N672" s="109"/>
      <c r="O672" s="107"/>
      <c r="P672" s="107"/>
      <c r="Q672" s="107"/>
      <c r="R672" s="107"/>
      <c r="S672" s="107"/>
      <c r="T672" s="107"/>
      <c r="U672" s="107"/>
      <c r="V672" s="107"/>
      <c r="W672" s="107"/>
      <c r="X672" s="107"/>
      <c r="Y672" s="107"/>
      <c r="Z672" s="107"/>
    </row>
    <row r="673" spans="1:26" ht="15.75" customHeight="1">
      <c r="A673" s="107"/>
      <c r="B673" s="107"/>
      <c r="C673" s="107"/>
      <c r="D673" s="107"/>
      <c r="E673" s="107"/>
      <c r="F673" s="107"/>
      <c r="G673" s="479"/>
      <c r="H673" s="107"/>
      <c r="I673" s="107"/>
      <c r="J673" s="107"/>
      <c r="K673" s="107"/>
      <c r="L673" s="107"/>
      <c r="M673" s="109"/>
      <c r="N673" s="109"/>
      <c r="O673" s="107"/>
      <c r="P673" s="107"/>
      <c r="Q673" s="107"/>
      <c r="R673" s="107"/>
      <c r="S673" s="107"/>
      <c r="T673" s="107"/>
      <c r="U673" s="107"/>
      <c r="V673" s="107"/>
      <c r="W673" s="107"/>
      <c r="X673" s="107"/>
      <c r="Y673" s="107"/>
      <c r="Z673" s="107"/>
    </row>
    <row r="674" spans="1:26" ht="15.75" customHeight="1">
      <c r="A674" s="107"/>
      <c r="B674" s="107"/>
      <c r="C674" s="107"/>
      <c r="D674" s="107"/>
      <c r="E674" s="107"/>
      <c r="F674" s="107"/>
      <c r="G674" s="479"/>
      <c r="H674" s="107"/>
      <c r="I674" s="107"/>
      <c r="J674" s="107"/>
      <c r="K674" s="107"/>
      <c r="L674" s="107"/>
      <c r="M674" s="109"/>
      <c r="N674" s="109"/>
      <c r="O674" s="107"/>
      <c r="P674" s="107"/>
      <c r="Q674" s="107"/>
      <c r="R674" s="107"/>
      <c r="S674" s="107"/>
      <c r="T674" s="107"/>
      <c r="U674" s="107"/>
      <c r="V674" s="107"/>
      <c r="W674" s="107"/>
      <c r="X674" s="107"/>
      <c r="Y674" s="107"/>
      <c r="Z674" s="107"/>
    </row>
    <row r="675" spans="1:26" ht="15.75" customHeight="1">
      <c r="A675" s="107"/>
      <c r="B675" s="107"/>
      <c r="C675" s="107"/>
      <c r="D675" s="107"/>
      <c r="E675" s="107"/>
      <c r="F675" s="107"/>
      <c r="G675" s="479"/>
      <c r="H675" s="107"/>
      <c r="I675" s="107"/>
      <c r="J675" s="107"/>
      <c r="K675" s="107"/>
      <c r="L675" s="107"/>
      <c r="M675" s="109"/>
      <c r="N675" s="109"/>
      <c r="O675" s="107"/>
      <c r="P675" s="107"/>
      <c r="Q675" s="107"/>
      <c r="R675" s="107"/>
      <c r="S675" s="107"/>
      <c r="T675" s="107"/>
      <c r="U675" s="107"/>
      <c r="V675" s="107"/>
      <c r="W675" s="107"/>
      <c r="X675" s="107"/>
      <c r="Y675" s="107"/>
      <c r="Z675" s="107"/>
    </row>
    <row r="676" spans="1:26" ht="15.75" customHeight="1">
      <c r="A676" s="107"/>
      <c r="B676" s="107"/>
      <c r="C676" s="107"/>
      <c r="D676" s="107"/>
      <c r="E676" s="107"/>
      <c r="F676" s="107"/>
      <c r="G676" s="479"/>
      <c r="H676" s="107"/>
      <c r="I676" s="107"/>
      <c r="J676" s="107"/>
      <c r="K676" s="107"/>
      <c r="L676" s="107"/>
      <c r="M676" s="109"/>
      <c r="N676" s="109"/>
      <c r="O676" s="107"/>
      <c r="P676" s="107"/>
      <c r="Q676" s="107"/>
      <c r="R676" s="107"/>
      <c r="S676" s="107"/>
      <c r="T676" s="107"/>
      <c r="U676" s="107"/>
      <c r="V676" s="107"/>
      <c r="W676" s="107"/>
      <c r="X676" s="107"/>
      <c r="Y676" s="107"/>
      <c r="Z676" s="107"/>
    </row>
    <row r="677" spans="1:26" ht="15.75" customHeight="1">
      <c r="A677" s="107"/>
      <c r="B677" s="107"/>
      <c r="C677" s="107"/>
      <c r="D677" s="107"/>
      <c r="E677" s="107"/>
      <c r="F677" s="107"/>
      <c r="G677" s="479"/>
      <c r="H677" s="107"/>
      <c r="I677" s="107"/>
      <c r="J677" s="107"/>
      <c r="K677" s="107"/>
      <c r="L677" s="107"/>
      <c r="M677" s="109"/>
      <c r="N677" s="109"/>
      <c r="O677" s="107"/>
      <c r="P677" s="107"/>
      <c r="Q677" s="107"/>
      <c r="R677" s="107"/>
      <c r="S677" s="107"/>
      <c r="T677" s="107"/>
      <c r="U677" s="107"/>
      <c r="V677" s="107"/>
      <c r="W677" s="107"/>
      <c r="X677" s="107"/>
      <c r="Y677" s="107"/>
      <c r="Z677" s="107"/>
    </row>
    <row r="678" spans="1:26" ht="15.75" customHeight="1">
      <c r="A678" s="107"/>
      <c r="B678" s="107"/>
      <c r="C678" s="107"/>
      <c r="D678" s="107"/>
      <c r="E678" s="107"/>
      <c r="F678" s="107"/>
      <c r="G678" s="479"/>
      <c r="H678" s="107"/>
      <c r="I678" s="107"/>
      <c r="J678" s="107"/>
      <c r="K678" s="107"/>
      <c r="L678" s="107"/>
      <c r="M678" s="109"/>
      <c r="N678" s="109"/>
      <c r="O678" s="107"/>
      <c r="P678" s="107"/>
      <c r="Q678" s="107"/>
      <c r="R678" s="107"/>
      <c r="S678" s="107"/>
      <c r="T678" s="107"/>
      <c r="U678" s="107"/>
      <c r="V678" s="107"/>
      <c r="W678" s="107"/>
      <c r="X678" s="107"/>
      <c r="Y678" s="107"/>
      <c r="Z678" s="107"/>
    </row>
    <row r="679" spans="1:26" ht="15.75" customHeight="1">
      <c r="A679" s="107"/>
      <c r="B679" s="107"/>
      <c r="C679" s="107"/>
      <c r="D679" s="107"/>
      <c r="E679" s="107"/>
      <c r="F679" s="107"/>
      <c r="G679" s="479"/>
      <c r="H679" s="107"/>
      <c r="I679" s="107"/>
      <c r="J679" s="107"/>
      <c r="K679" s="107"/>
      <c r="L679" s="107"/>
      <c r="M679" s="109"/>
      <c r="N679" s="109"/>
      <c r="O679" s="107"/>
      <c r="P679" s="107"/>
      <c r="Q679" s="107"/>
      <c r="R679" s="107"/>
      <c r="S679" s="107"/>
      <c r="T679" s="107"/>
      <c r="U679" s="107"/>
      <c r="V679" s="107"/>
      <c r="W679" s="107"/>
      <c r="X679" s="107"/>
      <c r="Y679" s="107"/>
      <c r="Z679" s="107"/>
    </row>
    <row r="680" spans="1:26" ht="15.75" customHeight="1">
      <c r="A680" s="107"/>
      <c r="B680" s="107"/>
      <c r="C680" s="107"/>
      <c r="D680" s="107"/>
      <c r="E680" s="107"/>
      <c r="F680" s="107"/>
      <c r="G680" s="479"/>
      <c r="H680" s="107"/>
      <c r="I680" s="107"/>
      <c r="J680" s="107"/>
      <c r="K680" s="107"/>
      <c r="L680" s="107"/>
      <c r="M680" s="109"/>
      <c r="N680" s="109"/>
      <c r="O680" s="107"/>
      <c r="P680" s="107"/>
      <c r="Q680" s="107"/>
      <c r="R680" s="107"/>
      <c r="S680" s="107"/>
      <c r="T680" s="107"/>
      <c r="U680" s="107"/>
      <c r="V680" s="107"/>
      <c r="W680" s="107"/>
      <c r="X680" s="107"/>
      <c r="Y680" s="107"/>
      <c r="Z680" s="107"/>
    </row>
    <row r="681" spans="1:26" ht="15.75" customHeight="1">
      <c r="A681" s="107"/>
      <c r="B681" s="107"/>
      <c r="C681" s="107"/>
      <c r="D681" s="107"/>
      <c r="E681" s="107"/>
      <c r="F681" s="107"/>
      <c r="G681" s="479"/>
      <c r="H681" s="107"/>
      <c r="I681" s="107"/>
      <c r="J681" s="107"/>
      <c r="K681" s="107"/>
      <c r="L681" s="107"/>
      <c r="M681" s="109"/>
      <c r="N681" s="109"/>
      <c r="O681" s="107"/>
      <c r="P681" s="107"/>
      <c r="Q681" s="107"/>
      <c r="R681" s="107"/>
      <c r="S681" s="107"/>
      <c r="T681" s="107"/>
      <c r="U681" s="107"/>
      <c r="V681" s="107"/>
      <c r="W681" s="107"/>
      <c r="X681" s="107"/>
      <c r="Y681" s="107"/>
      <c r="Z681" s="107"/>
    </row>
    <row r="682" spans="1:26" ht="15.75" customHeight="1">
      <c r="A682" s="107"/>
      <c r="B682" s="107"/>
      <c r="C682" s="107"/>
      <c r="D682" s="107"/>
      <c r="E682" s="107"/>
      <c r="F682" s="107"/>
      <c r="G682" s="479"/>
      <c r="H682" s="107"/>
      <c r="I682" s="107"/>
      <c r="J682" s="107"/>
      <c r="K682" s="107"/>
      <c r="L682" s="107"/>
      <c r="M682" s="109"/>
      <c r="N682" s="109"/>
      <c r="O682" s="107"/>
      <c r="P682" s="107"/>
      <c r="Q682" s="107"/>
      <c r="R682" s="107"/>
      <c r="S682" s="107"/>
      <c r="T682" s="107"/>
      <c r="U682" s="107"/>
      <c r="V682" s="107"/>
      <c r="W682" s="107"/>
      <c r="X682" s="107"/>
      <c r="Y682" s="107"/>
      <c r="Z682" s="107"/>
    </row>
    <row r="683" spans="1:26" ht="15.75" customHeight="1">
      <c r="A683" s="107"/>
      <c r="B683" s="107"/>
      <c r="C683" s="107"/>
      <c r="D683" s="107"/>
      <c r="E683" s="107"/>
      <c r="F683" s="107"/>
      <c r="G683" s="479"/>
      <c r="H683" s="107"/>
      <c r="I683" s="107"/>
      <c r="J683" s="107"/>
      <c r="K683" s="107"/>
      <c r="L683" s="107"/>
      <c r="M683" s="109"/>
      <c r="N683" s="109"/>
      <c r="O683" s="107"/>
      <c r="P683" s="107"/>
      <c r="Q683" s="107"/>
      <c r="R683" s="107"/>
      <c r="S683" s="107"/>
      <c r="T683" s="107"/>
      <c r="U683" s="107"/>
      <c r="V683" s="107"/>
      <c r="W683" s="107"/>
      <c r="X683" s="107"/>
      <c r="Y683" s="107"/>
      <c r="Z683" s="107"/>
    </row>
    <row r="684" spans="1:26" ht="15.75" customHeight="1">
      <c r="A684" s="107"/>
      <c r="B684" s="107"/>
      <c r="C684" s="107"/>
      <c r="D684" s="107"/>
      <c r="E684" s="107"/>
      <c r="F684" s="107"/>
      <c r="G684" s="479"/>
      <c r="H684" s="107"/>
      <c r="I684" s="107"/>
      <c r="J684" s="107"/>
      <c r="K684" s="107"/>
      <c r="L684" s="107"/>
      <c r="M684" s="109"/>
      <c r="N684" s="109"/>
      <c r="O684" s="107"/>
      <c r="P684" s="107"/>
      <c r="Q684" s="107"/>
      <c r="R684" s="107"/>
      <c r="S684" s="107"/>
      <c r="T684" s="107"/>
      <c r="U684" s="107"/>
      <c r="V684" s="107"/>
      <c r="W684" s="107"/>
      <c r="X684" s="107"/>
      <c r="Y684" s="107"/>
      <c r="Z684" s="107"/>
    </row>
    <row r="685" spans="1:26" ht="15.75" customHeight="1">
      <c r="A685" s="107"/>
      <c r="B685" s="107"/>
      <c r="C685" s="107"/>
      <c r="D685" s="107"/>
      <c r="E685" s="107"/>
      <c r="F685" s="107"/>
      <c r="G685" s="479"/>
      <c r="H685" s="107"/>
      <c r="I685" s="107"/>
      <c r="J685" s="107"/>
      <c r="K685" s="107"/>
      <c r="L685" s="107"/>
      <c r="M685" s="109"/>
      <c r="N685" s="109"/>
      <c r="O685" s="107"/>
      <c r="P685" s="107"/>
      <c r="Q685" s="107"/>
      <c r="R685" s="107"/>
      <c r="S685" s="107"/>
      <c r="T685" s="107"/>
      <c r="U685" s="107"/>
      <c r="V685" s="107"/>
      <c r="W685" s="107"/>
      <c r="X685" s="107"/>
      <c r="Y685" s="107"/>
      <c r="Z685" s="107"/>
    </row>
    <row r="686" spans="1:26" ht="15.75" customHeight="1">
      <c r="A686" s="107"/>
      <c r="B686" s="107"/>
      <c r="C686" s="107"/>
      <c r="D686" s="107"/>
      <c r="E686" s="107"/>
      <c r="F686" s="107"/>
      <c r="G686" s="479"/>
      <c r="H686" s="107"/>
      <c r="I686" s="107"/>
      <c r="J686" s="107"/>
      <c r="K686" s="107"/>
      <c r="L686" s="107"/>
      <c r="M686" s="109"/>
      <c r="N686" s="109"/>
      <c r="O686" s="107"/>
      <c r="P686" s="107"/>
      <c r="Q686" s="107"/>
      <c r="R686" s="107"/>
      <c r="S686" s="107"/>
      <c r="T686" s="107"/>
      <c r="U686" s="107"/>
      <c r="V686" s="107"/>
      <c r="W686" s="107"/>
      <c r="X686" s="107"/>
      <c r="Y686" s="107"/>
      <c r="Z686" s="107"/>
    </row>
    <row r="687" spans="1:26" ht="15.75" customHeight="1">
      <c r="A687" s="107"/>
      <c r="B687" s="107"/>
      <c r="C687" s="107"/>
      <c r="D687" s="107"/>
      <c r="E687" s="107"/>
      <c r="F687" s="107"/>
      <c r="G687" s="479"/>
      <c r="H687" s="107"/>
      <c r="I687" s="107"/>
      <c r="J687" s="107"/>
      <c r="K687" s="107"/>
      <c r="L687" s="107"/>
      <c r="M687" s="109"/>
      <c r="N687" s="109"/>
      <c r="O687" s="107"/>
      <c r="P687" s="107"/>
      <c r="Q687" s="107"/>
      <c r="R687" s="107"/>
      <c r="S687" s="107"/>
      <c r="T687" s="107"/>
      <c r="U687" s="107"/>
      <c r="V687" s="107"/>
      <c r="W687" s="107"/>
      <c r="X687" s="107"/>
      <c r="Y687" s="107"/>
      <c r="Z687" s="107"/>
    </row>
    <row r="688" spans="1:26" ht="15.75" customHeight="1">
      <c r="A688" s="107"/>
      <c r="B688" s="107"/>
      <c r="C688" s="107"/>
      <c r="D688" s="107"/>
      <c r="E688" s="107"/>
      <c r="F688" s="107"/>
      <c r="G688" s="479"/>
      <c r="H688" s="107"/>
      <c r="I688" s="107"/>
      <c r="J688" s="107"/>
      <c r="K688" s="107"/>
      <c r="L688" s="107"/>
      <c r="M688" s="109"/>
      <c r="N688" s="109"/>
      <c r="O688" s="107"/>
      <c r="P688" s="107"/>
      <c r="Q688" s="107"/>
      <c r="R688" s="107"/>
      <c r="S688" s="107"/>
      <c r="T688" s="107"/>
      <c r="U688" s="107"/>
      <c r="V688" s="107"/>
      <c r="W688" s="107"/>
      <c r="X688" s="107"/>
      <c r="Y688" s="107"/>
      <c r="Z688" s="107"/>
    </row>
    <row r="689" spans="1:26" ht="15.75" customHeight="1">
      <c r="A689" s="107"/>
      <c r="B689" s="107"/>
      <c r="C689" s="107"/>
      <c r="D689" s="107"/>
      <c r="E689" s="107"/>
      <c r="F689" s="107"/>
      <c r="G689" s="479"/>
      <c r="H689" s="107"/>
      <c r="I689" s="107"/>
      <c r="J689" s="107"/>
      <c r="K689" s="107"/>
      <c r="L689" s="107"/>
      <c r="M689" s="109"/>
      <c r="N689" s="109"/>
      <c r="O689" s="107"/>
      <c r="P689" s="107"/>
      <c r="Q689" s="107"/>
      <c r="R689" s="107"/>
      <c r="S689" s="107"/>
      <c r="T689" s="107"/>
      <c r="U689" s="107"/>
      <c r="V689" s="107"/>
      <c r="W689" s="107"/>
      <c r="X689" s="107"/>
      <c r="Y689" s="107"/>
      <c r="Z689" s="107"/>
    </row>
    <row r="690" spans="1:26" ht="15.75" customHeight="1">
      <c r="A690" s="107"/>
      <c r="B690" s="107"/>
      <c r="C690" s="107"/>
      <c r="D690" s="107"/>
      <c r="E690" s="107"/>
      <c r="F690" s="107"/>
      <c r="G690" s="479"/>
      <c r="H690" s="107"/>
      <c r="I690" s="107"/>
      <c r="J690" s="107"/>
      <c r="K690" s="107"/>
      <c r="L690" s="107"/>
      <c r="M690" s="109"/>
      <c r="N690" s="109"/>
      <c r="O690" s="107"/>
      <c r="P690" s="107"/>
      <c r="Q690" s="107"/>
      <c r="R690" s="107"/>
      <c r="S690" s="107"/>
      <c r="T690" s="107"/>
      <c r="U690" s="107"/>
      <c r="V690" s="107"/>
      <c r="W690" s="107"/>
      <c r="X690" s="107"/>
      <c r="Y690" s="107"/>
      <c r="Z690" s="107"/>
    </row>
    <row r="691" spans="1:26" ht="15.75" customHeight="1">
      <c r="A691" s="107"/>
      <c r="B691" s="107"/>
      <c r="C691" s="107"/>
      <c r="D691" s="107"/>
      <c r="E691" s="107"/>
      <c r="F691" s="107"/>
      <c r="G691" s="479"/>
      <c r="H691" s="107"/>
      <c r="I691" s="107"/>
      <c r="J691" s="107"/>
      <c r="K691" s="107"/>
      <c r="L691" s="107"/>
      <c r="M691" s="109"/>
      <c r="N691" s="109"/>
      <c r="O691" s="107"/>
      <c r="P691" s="107"/>
      <c r="Q691" s="107"/>
      <c r="R691" s="107"/>
      <c r="S691" s="107"/>
      <c r="T691" s="107"/>
      <c r="U691" s="107"/>
      <c r="V691" s="107"/>
      <c r="W691" s="107"/>
      <c r="X691" s="107"/>
      <c r="Y691" s="107"/>
      <c r="Z691" s="107"/>
    </row>
    <row r="692" spans="1:26" ht="15.75" customHeight="1">
      <c r="A692" s="107"/>
      <c r="B692" s="107"/>
      <c r="C692" s="107"/>
      <c r="D692" s="107"/>
      <c r="E692" s="107"/>
      <c r="F692" s="107"/>
      <c r="G692" s="479"/>
      <c r="H692" s="107"/>
      <c r="I692" s="107"/>
      <c r="J692" s="107"/>
      <c r="K692" s="107"/>
      <c r="L692" s="107"/>
      <c r="M692" s="109"/>
      <c r="N692" s="109"/>
      <c r="O692" s="107"/>
      <c r="P692" s="107"/>
      <c r="Q692" s="107"/>
      <c r="R692" s="107"/>
      <c r="S692" s="107"/>
      <c r="T692" s="107"/>
      <c r="U692" s="107"/>
      <c r="V692" s="107"/>
      <c r="W692" s="107"/>
      <c r="X692" s="107"/>
      <c r="Y692" s="107"/>
      <c r="Z692" s="107"/>
    </row>
    <row r="693" spans="1:26" ht="15.75" customHeight="1">
      <c r="A693" s="107"/>
      <c r="B693" s="107"/>
      <c r="C693" s="107"/>
      <c r="D693" s="107"/>
      <c r="E693" s="107"/>
      <c r="F693" s="107"/>
      <c r="G693" s="479"/>
      <c r="H693" s="107"/>
      <c r="I693" s="107"/>
      <c r="J693" s="107"/>
      <c r="K693" s="107"/>
      <c r="L693" s="107"/>
      <c r="M693" s="109"/>
      <c r="N693" s="109"/>
      <c r="O693" s="107"/>
      <c r="P693" s="107"/>
      <c r="Q693" s="107"/>
      <c r="R693" s="107"/>
      <c r="S693" s="107"/>
      <c r="T693" s="107"/>
      <c r="U693" s="107"/>
      <c r="V693" s="107"/>
      <c r="W693" s="107"/>
      <c r="X693" s="107"/>
      <c r="Y693" s="107"/>
      <c r="Z693" s="107"/>
    </row>
    <row r="694" spans="1:26" ht="15.75" customHeight="1">
      <c r="A694" s="107"/>
      <c r="B694" s="107"/>
      <c r="C694" s="107"/>
      <c r="D694" s="107"/>
      <c r="E694" s="107"/>
      <c r="F694" s="107"/>
      <c r="G694" s="479"/>
      <c r="H694" s="107"/>
      <c r="I694" s="107"/>
      <c r="J694" s="107"/>
      <c r="K694" s="107"/>
      <c r="L694" s="107"/>
      <c r="M694" s="109"/>
      <c r="N694" s="109"/>
      <c r="O694" s="107"/>
      <c r="P694" s="107"/>
      <c r="Q694" s="107"/>
      <c r="R694" s="107"/>
      <c r="S694" s="107"/>
      <c r="T694" s="107"/>
      <c r="U694" s="107"/>
      <c r="V694" s="107"/>
      <c r="W694" s="107"/>
      <c r="X694" s="107"/>
      <c r="Y694" s="107"/>
      <c r="Z694" s="107"/>
    </row>
    <row r="695" spans="1:26" ht="15.75" customHeight="1">
      <c r="A695" s="107"/>
      <c r="B695" s="107"/>
      <c r="C695" s="107"/>
      <c r="D695" s="107"/>
      <c r="E695" s="107"/>
      <c r="F695" s="107"/>
      <c r="G695" s="479"/>
      <c r="H695" s="107"/>
      <c r="I695" s="107"/>
      <c r="J695" s="107"/>
      <c r="K695" s="107"/>
      <c r="L695" s="107"/>
      <c r="M695" s="109"/>
      <c r="N695" s="109"/>
      <c r="O695" s="107"/>
      <c r="P695" s="107"/>
      <c r="Q695" s="107"/>
      <c r="R695" s="107"/>
      <c r="S695" s="107"/>
      <c r="T695" s="107"/>
      <c r="U695" s="107"/>
      <c r="V695" s="107"/>
      <c r="W695" s="107"/>
      <c r="X695" s="107"/>
      <c r="Y695" s="107"/>
      <c r="Z695" s="107"/>
    </row>
    <row r="696" spans="1:26" ht="15.75" customHeight="1">
      <c r="A696" s="107"/>
      <c r="B696" s="107"/>
      <c r="C696" s="107"/>
      <c r="D696" s="107"/>
      <c r="E696" s="107"/>
      <c r="F696" s="107"/>
      <c r="G696" s="479"/>
      <c r="H696" s="107"/>
      <c r="I696" s="107"/>
      <c r="J696" s="107"/>
      <c r="K696" s="107"/>
      <c r="L696" s="107"/>
      <c r="M696" s="109"/>
      <c r="N696" s="109"/>
      <c r="O696" s="107"/>
      <c r="P696" s="107"/>
      <c r="Q696" s="107"/>
      <c r="R696" s="107"/>
      <c r="S696" s="107"/>
      <c r="T696" s="107"/>
      <c r="U696" s="107"/>
      <c r="V696" s="107"/>
      <c r="W696" s="107"/>
      <c r="X696" s="107"/>
      <c r="Y696" s="107"/>
      <c r="Z696" s="107"/>
    </row>
    <row r="697" spans="1:26" ht="15.75" customHeight="1">
      <c r="A697" s="107"/>
      <c r="B697" s="107"/>
      <c r="C697" s="107"/>
      <c r="D697" s="107"/>
      <c r="E697" s="107"/>
      <c r="F697" s="107"/>
      <c r="G697" s="479"/>
      <c r="H697" s="107"/>
      <c r="I697" s="107"/>
      <c r="J697" s="107"/>
      <c r="K697" s="107"/>
      <c r="L697" s="107"/>
      <c r="M697" s="109"/>
      <c r="N697" s="109"/>
      <c r="O697" s="107"/>
      <c r="P697" s="107"/>
      <c r="Q697" s="107"/>
      <c r="R697" s="107"/>
      <c r="S697" s="107"/>
      <c r="T697" s="107"/>
      <c r="U697" s="107"/>
      <c r="V697" s="107"/>
      <c r="W697" s="107"/>
      <c r="X697" s="107"/>
      <c r="Y697" s="107"/>
      <c r="Z697" s="107"/>
    </row>
    <row r="698" spans="1:26" ht="15.75" customHeight="1">
      <c r="A698" s="107"/>
      <c r="B698" s="107"/>
      <c r="C698" s="107"/>
      <c r="D698" s="107"/>
      <c r="E698" s="107"/>
      <c r="F698" s="107"/>
      <c r="G698" s="479"/>
      <c r="H698" s="107"/>
      <c r="I698" s="107"/>
      <c r="J698" s="107"/>
      <c r="K698" s="107"/>
      <c r="L698" s="107"/>
      <c r="M698" s="109"/>
      <c r="N698" s="109"/>
      <c r="O698" s="107"/>
      <c r="P698" s="107"/>
      <c r="Q698" s="107"/>
      <c r="R698" s="107"/>
      <c r="S698" s="107"/>
      <c r="T698" s="107"/>
      <c r="U698" s="107"/>
      <c r="V698" s="107"/>
      <c r="W698" s="107"/>
      <c r="X698" s="107"/>
      <c r="Y698" s="107"/>
      <c r="Z698" s="107"/>
    </row>
    <row r="699" spans="1:26" ht="15.75" customHeight="1">
      <c r="A699" s="107"/>
      <c r="B699" s="107"/>
      <c r="C699" s="107"/>
      <c r="D699" s="107"/>
      <c r="E699" s="107"/>
      <c r="F699" s="107"/>
      <c r="G699" s="479"/>
      <c r="H699" s="107"/>
      <c r="I699" s="107"/>
      <c r="J699" s="107"/>
      <c r="K699" s="107"/>
      <c r="L699" s="107"/>
      <c r="M699" s="109"/>
      <c r="N699" s="109"/>
      <c r="O699" s="107"/>
      <c r="P699" s="107"/>
      <c r="Q699" s="107"/>
      <c r="R699" s="107"/>
      <c r="S699" s="107"/>
      <c r="T699" s="107"/>
      <c r="U699" s="107"/>
      <c r="V699" s="107"/>
      <c r="W699" s="107"/>
      <c r="X699" s="107"/>
      <c r="Y699" s="107"/>
      <c r="Z699" s="107"/>
    </row>
    <row r="700" spans="1:26" ht="15.75" customHeight="1">
      <c r="A700" s="107"/>
      <c r="B700" s="107"/>
      <c r="C700" s="107"/>
      <c r="D700" s="107"/>
      <c r="E700" s="107"/>
      <c r="F700" s="107"/>
      <c r="G700" s="479"/>
      <c r="H700" s="107"/>
      <c r="I700" s="107"/>
      <c r="J700" s="107"/>
      <c r="K700" s="107"/>
      <c r="L700" s="107"/>
      <c r="M700" s="109"/>
      <c r="N700" s="109"/>
      <c r="O700" s="107"/>
      <c r="P700" s="107"/>
      <c r="Q700" s="107"/>
      <c r="R700" s="107"/>
      <c r="S700" s="107"/>
      <c r="T700" s="107"/>
      <c r="U700" s="107"/>
      <c r="V700" s="107"/>
      <c r="W700" s="107"/>
      <c r="X700" s="107"/>
      <c r="Y700" s="107"/>
      <c r="Z700" s="107"/>
    </row>
    <row r="701" spans="1:26" ht="15.75" customHeight="1">
      <c r="A701" s="107"/>
      <c r="B701" s="107"/>
      <c r="C701" s="107"/>
      <c r="D701" s="107"/>
      <c r="E701" s="107"/>
      <c r="F701" s="107"/>
      <c r="G701" s="479"/>
      <c r="H701" s="107"/>
      <c r="I701" s="107"/>
      <c r="J701" s="107"/>
      <c r="K701" s="107"/>
      <c r="L701" s="107"/>
      <c r="M701" s="109"/>
      <c r="N701" s="109"/>
      <c r="O701" s="107"/>
      <c r="P701" s="107"/>
      <c r="Q701" s="107"/>
      <c r="R701" s="107"/>
      <c r="S701" s="107"/>
      <c r="T701" s="107"/>
      <c r="U701" s="107"/>
      <c r="V701" s="107"/>
      <c r="W701" s="107"/>
      <c r="X701" s="107"/>
      <c r="Y701" s="107"/>
      <c r="Z701" s="107"/>
    </row>
    <row r="702" spans="1:26" ht="15.75" customHeight="1">
      <c r="A702" s="107"/>
      <c r="B702" s="107"/>
      <c r="C702" s="107"/>
      <c r="D702" s="107"/>
      <c r="E702" s="107"/>
      <c r="F702" s="107"/>
      <c r="G702" s="479"/>
      <c r="H702" s="107"/>
      <c r="I702" s="107"/>
      <c r="J702" s="107"/>
      <c r="K702" s="107"/>
      <c r="L702" s="107"/>
      <c r="M702" s="109"/>
      <c r="N702" s="109"/>
      <c r="O702" s="107"/>
      <c r="P702" s="107"/>
      <c r="Q702" s="107"/>
      <c r="R702" s="107"/>
      <c r="S702" s="107"/>
      <c r="T702" s="107"/>
      <c r="U702" s="107"/>
      <c r="V702" s="107"/>
      <c r="W702" s="107"/>
      <c r="X702" s="107"/>
      <c r="Y702" s="107"/>
      <c r="Z702" s="107"/>
    </row>
    <row r="703" spans="1:26" ht="15.75" customHeight="1">
      <c r="A703" s="107"/>
      <c r="B703" s="107"/>
      <c r="C703" s="107"/>
      <c r="D703" s="107"/>
      <c r="E703" s="107"/>
      <c r="F703" s="107"/>
      <c r="G703" s="479"/>
      <c r="H703" s="107"/>
      <c r="I703" s="107"/>
      <c r="J703" s="107"/>
      <c r="K703" s="107"/>
      <c r="L703" s="107"/>
      <c r="M703" s="109"/>
      <c r="N703" s="109"/>
      <c r="O703" s="107"/>
      <c r="P703" s="107"/>
      <c r="Q703" s="107"/>
      <c r="R703" s="107"/>
      <c r="S703" s="107"/>
      <c r="T703" s="107"/>
      <c r="U703" s="107"/>
      <c r="V703" s="107"/>
      <c r="W703" s="107"/>
      <c r="X703" s="107"/>
      <c r="Y703" s="107"/>
      <c r="Z703" s="107"/>
    </row>
    <row r="704" spans="1:26" ht="15.75" customHeight="1">
      <c r="A704" s="107"/>
      <c r="B704" s="107"/>
      <c r="C704" s="107"/>
      <c r="D704" s="107"/>
      <c r="E704" s="107"/>
      <c r="F704" s="107"/>
      <c r="G704" s="479"/>
      <c r="H704" s="107"/>
      <c r="I704" s="107"/>
      <c r="J704" s="107"/>
      <c r="K704" s="107"/>
      <c r="L704" s="107"/>
      <c r="M704" s="109"/>
      <c r="N704" s="109"/>
      <c r="O704" s="107"/>
      <c r="P704" s="107"/>
      <c r="Q704" s="107"/>
      <c r="R704" s="107"/>
      <c r="S704" s="107"/>
      <c r="T704" s="107"/>
      <c r="U704" s="107"/>
      <c r="V704" s="107"/>
      <c r="W704" s="107"/>
      <c r="X704" s="107"/>
      <c r="Y704" s="107"/>
      <c r="Z704" s="107"/>
    </row>
    <row r="705" spans="1:26" ht="15.75" customHeight="1">
      <c r="A705" s="107"/>
      <c r="B705" s="107"/>
      <c r="C705" s="107"/>
      <c r="D705" s="107"/>
      <c r="E705" s="107"/>
      <c r="F705" s="107"/>
      <c r="G705" s="479"/>
      <c r="H705" s="107"/>
      <c r="I705" s="107"/>
      <c r="J705" s="107"/>
      <c r="K705" s="107"/>
      <c r="L705" s="107"/>
      <c r="M705" s="109"/>
      <c r="N705" s="109"/>
      <c r="O705" s="107"/>
      <c r="P705" s="107"/>
      <c r="Q705" s="107"/>
      <c r="R705" s="107"/>
      <c r="S705" s="107"/>
      <c r="T705" s="107"/>
      <c r="U705" s="107"/>
      <c r="V705" s="107"/>
      <c r="W705" s="107"/>
      <c r="X705" s="107"/>
      <c r="Y705" s="107"/>
      <c r="Z705" s="107"/>
    </row>
    <row r="706" spans="1:26" ht="15.75" customHeight="1">
      <c r="A706" s="107"/>
      <c r="B706" s="107"/>
      <c r="C706" s="107"/>
      <c r="D706" s="107"/>
      <c r="E706" s="107"/>
      <c r="F706" s="107"/>
      <c r="G706" s="479"/>
      <c r="H706" s="107"/>
      <c r="I706" s="107"/>
      <c r="J706" s="107"/>
      <c r="K706" s="107"/>
      <c r="L706" s="107"/>
      <c r="M706" s="109"/>
      <c r="N706" s="109"/>
      <c r="O706" s="107"/>
      <c r="P706" s="107"/>
      <c r="Q706" s="107"/>
      <c r="R706" s="107"/>
      <c r="S706" s="107"/>
      <c r="T706" s="107"/>
      <c r="U706" s="107"/>
      <c r="V706" s="107"/>
      <c r="W706" s="107"/>
      <c r="X706" s="107"/>
      <c r="Y706" s="107"/>
      <c r="Z706" s="107"/>
    </row>
    <row r="707" spans="1:26" ht="15.75" customHeight="1">
      <c r="A707" s="107"/>
      <c r="B707" s="107"/>
      <c r="C707" s="107"/>
      <c r="D707" s="107"/>
      <c r="E707" s="107"/>
      <c r="F707" s="107"/>
      <c r="G707" s="479"/>
      <c r="H707" s="107"/>
      <c r="I707" s="107"/>
      <c r="J707" s="107"/>
      <c r="K707" s="107"/>
      <c r="L707" s="107"/>
      <c r="M707" s="109"/>
      <c r="N707" s="109"/>
      <c r="O707" s="107"/>
      <c r="P707" s="107"/>
      <c r="Q707" s="107"/>
      <c r="R707" s="107"/>
      <c r="S707" s="107"/>
      <c r="T707" s="107"/>
      <c r="U707" s="107"/>
      <c r="V707" s="107"/>
      <c r="W707" s="107"/>
      <c r="X707" s="107"/>
      <c r="Y707" s="107"/>
      <c r="Z707" s="107"/>
    </row>
    <row r="708" spans="1:26" ht="15.75" customHeight="1">
      <c r="A708" s="107"/>
      <c r="B708" s="107"/>
      <c r="C708" s="107"/>
      <c r="D708" s="107"/>
      <c r="E708" s="107"/>
      <c r="F708" s="107"/>
      <c r="G708" s="479"/>
      <c r="H708" s="107"/>
      <c r="I708" s="107"/>
      <c r="J708" s="107"/>
      <c r="K708" s="107"/>
      <c r="L708" s="107"/>
      <c r="M708" s="109"/>
      <c r="N708" s="109"/>
      <c r="O708" s="107"/>
      <c r="P708" s="107"/>
      <c r="Q708" s="107"/>
      <c r="R708" s="107"/>
      <c r="S708" s="107"/>
      <c r="T708" s="107"/>
      <c r="U708" s="107"/>
      <c r="V708" s="107"/>
      <c r="W708" s="107"/>
      <c r="X708" s="107"/>
      <c r="Y708" s="107"/>
      <c r="Z708" s="107"/>
    </row>
    <row r="709" spans="1:26" ht="15.75" customHeight="1">
      <c r="A709" s="107"/>
      <c r="B709" s="107"/>
      <c r="C709" s="107"/>
      <c r="D709" s="107"/>
      <c r="E709" s="107"/>
      <c r="F709" s="107"/>
      <c r="G709" s="479"/>
      <c r="H709" s="107"/>
      <c r="I709" s="107"/>
      <c r="J709" s="107"/>
      <c r="K709" s="107"/>
      <c r="L709" s="107"/>
      <c r="M709" s="109"/>
      <c r="N709" s="109"/>
      <c r="O709" s="107"/>
      <c r="P709" s="107"/>
      <c r="Q709" s="107"/>
      <c r="R709" s="107"/>
      <c r="S709" s="107"/>
      <c r="T709" s="107"/>
      <c r="U709" s="107"/>
      <c r="V709" s="107"/>
      <c r="W709" s="107"/>
      <c r="X709" s="107"/>
      <c r="Y709" s="107"/>
      <c r="Z709" s="107"/>
    </row>
    <row r="710" spans="1:26" ht="15.75" customHeight="1">
      <c r="A710" s="107"/>
      <c r="B710" s="107"/>
      <c r="C710" s="107"/>
      <c r="D710" s="107"/>
      <c r="E710" s="107"/>
      <c r="F710" s="107"/>
      <c r="G710" s="479"/>
      <c r="H710" s="107"/>
      <c r="I710" s="107"/>
      <c r="J710" s="107"/>
      <c r="K710" s="107"/>
      <c r="L710" s="107"/>
      <c r="M710" s="109"/>
      <c r="N710" s="109"/>
      <c r="O710" s="107"/>
      <c r="P710" s="107"/>
      <c r="Q710" s="107"/>
      <c r="R710" s="107"/>
      <c r="S710" s="107"/>
      <c r="T710" s="107"/>
      <c r="U710" s="107"/>
      <c r="V710" s="107"/>
      <c r="W710" s="107"/>
      <c r="X710" s="107"/>
      <c r="Y710" s="107"/>
      <c r="Z710" s="107"/>
    </row>
    <row r="711" spans="1:26" ht="15.75" customHeight="1">
      <c r="A711" s="107"/>
      <c r="B711" s="107"/>
      <c r="C711" s="107"/>
      <c r="D711" s="107"/>
      <c r="E711" s="107"/>
      <c r="F711" s="107"/>
      <c r="G711" s="479"/>
      <c r="H711" s="107"/>
      <c r="I711" s="107"/>
      <c r="J711" s="107"/>
      <c r="K711" s="107"/>
      <c r="L711" s="107"/>
      <c r="M711" s="109"/>
      <c r="N711" s="109"/>
      <c r="O711" s="107"/>
      <c r="P711" s="107"/>
      <c r="Q711" s="107"/>
      <c r="R711" s="107"/>
      <c r="S711" s="107"/>
      <c r="T711" s="107"/>
      <c r="U711" s="107"/>
      <c r="V711" s="107"/>
      <c r="W711" s="107"/>
      <c r="X711" s="107"/>
      <c r="Y711" s="107"/>
      <c r="Z711" s="107"/>
    </row>
    <row r="712" spans="1:26" ht="15.75" customHeight="1">
      <c r="A712" s="107"/>
      <c r="B712" s="107"/>
      <c r="C712" s="107"/>
      <c r="D712" s="107"/>
      <c r="E712" s="107"/>
      <c r="F712" s="107"/>
      <c r="G712" s="479"/>
      <c r="H712" s="107"/>
      <c r="I712" s="107"/>
      <c r="J712" s="107"/>
      <c r="K712" s="107"/>
      <c r="L712" s="107"/>
      <c r="M712" s="109"/>
      <c r="N712" s="109"/>
      <c r="O712" s="107"/>
      <c r="P712" s="107"/>
      <c r="Q712" s="107"/>
      <c r="R712" s="107"/>
      <c r="S712" s="107"/>
      <c r="T712" s="107"/>
      <c r="U712" s="107"/>
      <c r="V712" s="107"/>
      <c r="W712" s="107"/>
      <c r="X712" s="107"/>
      <c r="Y712" s="107"/>
      <c r="Z712" s="107"/>
    </row>
    <row r="713" spans="1:26" ht="15.75" customHeight="1">
      <c r="A713" s="107"/>
      <c r="B713" s="107"/>
      <c r="C713" s="107"/>
      <c r="D713" s="107"/>
      <c r="E713" s="107"/>
      <c r="F713" s="107"/>
      <c r="G713" s="479"/>
      <c r="H713" s="107"/>
      <c r="I713" s="107"/>
      <c r="J713" s="107"/>
      <c r="K713" s="107"/>
      <c r="L713" s="107"/>
      <c r="M713" s="109"/>
      <c r="N713" s="109"/>
      <c r="O713" s="107"/>
      <c r="P713" s="107"/>
      <c r="Q713" s="107"/>
      <c r="R713" s="107"/>
      <c r="S713" s="107"/>
      <c r="T713" s="107"/>
      <c r="U713" s="107"/>
      <c r="V713" s="107"/>
      <c r="W713" s="107"/>
      <c r="X713" s="107"/>
      <c r="Y713" s="107"/>
      <c r="Z713" s="107"/>
    </row>
    <row r="714" spans="1:26" ht="15.75" customHeight="1">
      <c r="A714" s="107"/>
      <c r="B714" s="107"/>
      <c r="C714" s="107"/>
      <c r="D714" s="107"/>
      <c r="E714" s="107"/>
      <c r="F714" s="107"/>
      <c r="G714" s="479"/>
      <c r="H714" s="107"/>
      <c r="I714" s="107"/>
      <c r="J714" s="107"/>
      <c r="K714" s="107"/>
      <c r="L714" s="107"/>
      <c r="M714" s="109"/>
      <c r="N714" s="109"/>
      <c r="O714" s="107"/>
      <c r="P714" s="107"/>
      <c r="Q714" s="107"/>
      <c r="R714" s="107"/>
      <c r="S714" s="107"/>
      <c r="T714" s="107"/>
      <c r="U714" s="107"/>
      <c r="V714" s="107"/>
      <c r="W714" s="107"/>
      <c r="X714" s="107"/>
      <c r="Y714" s="107"/>
      <c r="Z714" s="107"/>
    </row>
    <row r="715" spans="1:26" ht="15.75" customHeight="1">
      <c r="A715" s="107"/>
      <c r="B715" s="107"/>
      <c r="C715" s="107"/>
      <c r="D715" s="107"/>
      <c r="E715" s="107"/>
      <c r="F715" s="107"/>
      <c r="G715" s="479"/>
      <c r="H715" s="107"/>
      <c r="I715" s="107"/>
      <c r="J715" s="107"/>
      <c r="K715" s="107"/>
      <c r="L715" s="107"/>
      <c r="M715" s="109"/>
      <c r="N715" s="109"/>
      <c r="O715" s="107"/>
      <c r="P715" s="107"/>
      <c r="Q715" s="107"/>
      <c r="R715" s="107"/>
      <c r="S715" s="107"/>
      <c r="T715" s="107"/>
      <c r="U715" s="107"/>
      <c r="V715" s="107"/>
      <c r="W715" s="107"/>
      <c r="X715" s="107"/>
      <c r="Y715" s="107"/>
      <c r="Z715" s="107"/>
    </row>
    <row r="716" spans="1:26" ht="15.75" customHeight="1">
      <c r="A716" s="107"/>
      <c r="B716" s="107"/>
      <c r="C716" s="107"/>
      <c r="D716" s="107"/>
      <c r="E716" s="107"/>
      <c r="F716" s="107"/>
      <c r="G716" s="479"/>
      <c r="H716" s="107"/>
      <c r="I716" s="107"/>
      <c r="J716" s="107"/>
      <c r="K716" s="107"/>
      <c r="L716" s="107"/>
      <c r="M716" s="109"/>
      <c r="N716" s="109"/>
      <c r="O716" s="107"/>
      <c r="P716" s="107"/>
      <c r="Q716" s="107"/>
      <c r="R716" s="107"/>
      <c r="S716" s="107"/>
      <c r="T716" s="107"/>
      <c r="U716" s="107"/>
      <c r="V716" s="107"/>
      <c r="W716" s="107"/>
      <c r="X716" s="107"/>
      <c r="Y716" s="107"/>
      <c r="Z716" s="107"/>
    </row>
    <row r="717" spans="1:26" ht="15.75" customHeight="1">
      <c r="A717" s="107"/>
      <c r="B717" s="107"/>
      <c r="C717" s="107"/>
      <c r="D717" s="107"/>
      <c r="E717" s="107"/>
      <c r="F717" s="107"/>
      <c r="G717" s="479"/>
      <c r="H717" s="107"/>
      <c r="I717" s="107"/>
      <c r="J717" s="107"/>
      <c r="K717" s="107"/>
      <c r="L717" s="107"/>
      <c r="M717" s="109"/>
      <c r="N717" s="109"/>
      <c r="O717" s="107"/>
      <c r="P717" s="107"/>
      <c r="Q717" s="107"/>
      <c r="R717" s="107"/>
      <c r="S717" s="107"/>
      <c r="T717" s="107"/>
      <c r="U717" s="107"/>
      <c r="V717" s="107"/>
      <c r="W717" s="107"/>
      <c r="X717" s="107"/>
      <c r="Y717" s="107"/>
      <c r="Z717" s="107"/>
    </row>
    <row r="718" spans="1:26" ht="15.75" customHeight="1">
      <c r="A718" s="107"/>
      <c r="B718" s="107"/>
      <c r="C718" s="107"/>
      <c r="D718" s="107"/>
      <c r="E718" s="107"/>
      <c r="F718" s="107"/>
      <c r="G718" s="479"/>
      <c r="H718" s="107"/>
      <c r="I718" s="107"/>
      <c r="J718" s="107"/>
      <c r="K718" s="107"/>
      <c r="L718" s="107"/>
      <c r="M718" s="109"/>
      <c r="N718" s="109"/>
      <c r="O718" s="107"/>
      <c r="P718" s="107"/>
      <c r="Q718" s="107"/>
      <c r="R718" s="107"/>
      <c r="S718" s="107"/>
      <c r="T718" s="107"/>
      <c r="U718" s="107"/>
      <c r="V718" s="107"/>
      <c r="W718" s="107"/>
      <c r="X718" s="107"/>
      <c r="Y718" s="107"/>
      <c r="Z718" s="107"/>
    </row>
    <row r="719" spans="1:26" ht="15.75" customHeight="1">
      <c r="A719" s="107"/>
      <c r="B719" s="107"/>
      <c r="C719" s="107"/>
      <c r="D719" s="107"/>
      <c r="E719" s="107"/>
      <c r="F719" s="107"/>
      <c r="G719" s="479"/>
      <c r="H719" s="107"/>
      <c r="I719" s="107"/>
      <c r="J719" s="107"/>
      <c r="K719" s="107"/>
      <c r="L719" s="107"/>
      <c r="M719" s="109"/>
      <c r="N719" s="109"/>
      <c r="O719" s="107"/>
      <c r="P719" s="107"/>
      <c r="Q719" s="107"/>
      <c r="R719" s="107"/>
      <c r="S719" s="107"/>
      <c r="T719" s="107"/>
      <c r="U719" s="107"/>
      <c r="V719" s="107"/>
      <c r="W719" s="107"/>
      <c r="X719" s="107"/>
      <c r="Y719" s="107"/>
      <c r="Z719" s="107"/>
    </row>
    <row r="720" spans="1:26" ht="15.75" customHeight="1">
      <c r="A720" s="107"/>
      <c r="B720" s="107"/>
      <c r="C720" s="107"/>
      <c r="D720" s="107"/>
      <c r="E720" s="107"/>
      <c r="F720" s="107"/>
      <c r="G720" s="479"/>
      <c r="H720" s="107"/>
      <c r="I720" s="107"/>
      <c r="J720" s="107"/>
      <c r="K720" s="107"/>
      <c r="L720" s="107"/>
      <c r="M720" s="109"/>
      <c r="N720" s="109"/>
      <c r="O720" s="107"/>
      <c r="P720" s="107"/>
      <c r="Q720" s="107"/>
      <c r="R720" s="107"/>
      <c r="S720" s="107"/>
      <c r="T720" s="107"/>
      <c r="U720" s="107"/>
      <c r="V720" s="107"/>
      <c r="W720" s="107"/>
      <c r="X720" s="107"/>
      <c r="Y720" s="107"/>
      <c r="Z720" s="107"/>
    </row>
    <row r="721" spans="1:26" ht="15.75" customHeight="1">
      <c r="A721" s="107"/>
      <c r="B721" s="107"/>
      <c r="C721" s="107"/>
      <c r="D721" s="107"/>
      <c r="E721" s="107"/>
      <c r="F721" s="107"/>
      <c r="G721" s="479"/>
      <c r="H721" s="107"/>
      <c r="I721" s="107"/>
      <c r="J721" s="107"/>
      <c r="K721" s="107"/>
      <c r="L721" s="107"/>
      <c r="M721" s="109"/>
      <c r="N721" s="109"/>
      <c r="O721" s="107"/>
      <c r="P721" s="107"/>
      <c r="Q721" s="107"/>
      <c r="R721" s="107"/>
      <c r="S721" s="107"/>
      <c r="T721" s="107"/>
      <c r="U721" s="107"/>
      <c r="V721" s="107"/>
      <c r="W721" s="107"/>
      <c r="X721" s="107"/>
      <c r="Y721" s="107"/>
      <c r="Z721" s="107"/>
    </row>
    <row r="722" spans="1:26" ht="15.75" customHeight="1">
      <c r="A722" s="107"/>
      <c r="B722" s="107"/>
      <c r="C722" s="107"/>
      <c r="D722" s="107"/>
      <c r="E722" s="107"/>
      <c r="F722" s="107"/>
      <c r="G722" s="479"/>
      <c r="H722" s="107"/>
      <c r="I722" s="107"/>
      <c r="J722" s="107"/>
      <c r="K722" s="107"/>
      <c r="L722" s="107"/>
      <c r="M722" s="109"/>
      <c r="N722" s="109"/>
      <c r="O722" s="107"/>
      <c r="P722" s="107"/>
      <c r="Q722" s="107"/>
      <c r="R722" s="107"/>
      <c r="S722" s="107"/>
      <c r="T722" s="107"/>
      <c r="U722" s="107"/>
      <c r="V722" s="107"/>
      <c r="W722" s="107"/>
      <c r="X722" s="107"/>
      <c r="Y722" s="107"/>
      <c r="Z722" s="107"/>
    </row>
    <row r="723" spans="1:26" ht="15.75" customHeight="1">
      <c r="A723" s="107"/>
      <c r="B723" s="107"/>
      <c r="C723" s="107"/>
      <c r="D723" s="107"/>
      <c r="E723" s="107"/>
      <c r="F723" s="107"/>
      <c r="G723" s="479"/>
      <c r="H723" s="107"/>
      <c r="I723" s="107"/>
      <c r="J723" s="107"/>
      <c r="K723" s="107"/>
      <c r="L723" s="107"/>
      <c r="M723" s="109"/>
      <c r="N723" s="109"/>
      <c r="O723" s="107"/>
      <c r="P723" s="107"/>
      <c r="Q723" s="107"/>
      <c r="R723" s="107"/>
      <c r="S723" s="107"/>
      <c r="T723" s="107"/>
      <c r="U723" s="107"/>
      <c r="V723" s="107"/>
      <c r="W723" s="107"/>
      <c r="X723" s="107"/>
      <c r="Y723" s="107"/>
      <c r="Z723" s="107"/>
    </row>
    <row r="724" spans="1:26" ht="15.75" customHeight="1">
      <c r="A724" s="107"/>
      <c r="B724" s="107"/>
      <c r="C724" s="107"/>
      <c r="D724" s="107"/>
      <c r="E724" s="107"/>
      <c r="F724" s="107"/>
      <c r="G724" s="479"/>
      <c r="H724" s="107"/>
      <c r="I724" s="107"/>
      <c r="J724" s="107"/>
      <c r="K724" s="107"/>
      <c r="L724" s="107"/>
      <c r="M724" s="109"/>
      <c r="N724" s="109"/>
      <c r="O724" s="107"/>
      <c r="P724" s="107"/>
      <c r="Q724" s="107"/>
      <c r="R724" s="107"/>
      <c r="S724" s="107"/>
      <c r="T724" s="107"/>
      <c r="U724" s="107"/>
      <c r="V724" s="107"/>
      <c r="W724" s="107"/>
      <c r="X724" s="107"/>
      <c r="Y724" s="107"/>
      <c r="Z724" s="107"/>
    </row>
    <row r="725" spans="1:26" ht="15.75" customHeight="1">
      <c r="A725" s="107"/>
      <c r="B725" s="107"/>
      <c r="C725" s="107"/>
      <c r="D725" s="107"/>
      <c r="E725" s="107"/>
      <c r="F725" s="107"/>
      <c r="G725" s="479"/>
      <c r="H725" s="107"/>
      <c r="I725" s="107"/>
      <c r="J725" s="107"/>
      <c r="K725" s="107"/>
      <c r="L725" s="107"/>
      <c r="M725" s="109"/>
      <c r="N725" s="109"/>
      <c r="O725" s="107"/>
      <c r="P725" s="107"/>
      <c r="Q725" s="107"/>
      <c r="R725" s="107"/>
      <c r="S725" s="107"/>
      <c r="T725" s="107"/>
      <c r="U725" s="107"/>
      <c r="V725" s="107"/>
      <c r="W725" s="107"/>
      <c r="X725" s="107"/>
      <c r="Y725" s="107"/>
      <c r="Z725" s="107"/>
    </row>
    <row r="726" spans="1:26" ht="15.75" customHeight="1">
      <c r="A726" s="107"/>
      <c r="B726" s="107"/>
      <c r="C726" s="107"/>
      <c r="D726" s="107"/>
      <c r="E726" s="107"/>
      <c r="F726" s="107"/>
      <c r="G726" s="479"/>
      <c r="H726" s="107"/>
      <c r="I726" s="107"/>
      <c r="J726" s="107"/>
      <c r="K726" s="107"/>
      <c r="L726" s="107"/>
      <c r="M726" s="109"/>
      <c r="N726" s="109"/>
      <c r="O726" s="107"/>
      <c r="P726" s="107"/>
      <c r="Q726" s="107"/>
      <c r="R726" s="107"/>
      <c r="S726" s="107"/>
      <c r="T726" s="107"/>
      <c r="U726" s="107"/>
      <c r="V726" s="107"/>
      <c r="W726" s="107"/>
      <c r="X726" s="107"/>
      <c r="Y726" s="107"/>
      <c r="Z726" s="107"/>
    </row>
    <row r="727" spans="1:26" ht="15.75" customHeight="1">
      <c r="A727" s="107"/>
      <c r="B727" s="107"/>
      <c r="C727" s="107"/>
      <c r="D727" s="107"/>
      <c r="E727" s="107"/>
      <c r="F727" s="107"/>
      <c r="G727" s="479"/>
      <c r="H727" s="107"/>
      <c r="I727" s="107"/>
      <c r="J727" s="107"/>
      <c r="K727" s="107"/>
      <c r="L727" s="107"/>
      <c r="M727" s="109"/>
      <c r="N727" s="109"/>
      <c r="O727" s="107"/>
      <c r="P727" s="107"/>
      <c r="Q727" s="107"/>
      <c r="R727" s="107"/>
      <c r="S727" s="107"/>
      <c r="T727" s="107"/>
      <c r="U727" s="107"/>
      <c r="V727" s="107"/>
      <c r="W727" s="107"/>
      <c r="X727" s="107"/>
      <c r="Y727" s="107"/>
      <c r="Z727" s="107"/>
    </row>
    <row r="728" spans="1:26" ht="15.75" customHeight="1">
      <c r="A728" s="107"/>
      <c r="B728" s="107"/>
      <c r="C728" s="107"/>
      <c r="D728" s="107"/>
      <c r="E728" s="107"/>
      <c r="F728" s="107"/>
      <c r="G728" s="479"/>
      <c r="H728" s="107"/>
      <c r="I728" s="107"/>
      <c r="J728" s="107"/>
      <c r="K728" s="107"/>
      <c r="L728" s="107"/>
      <c r="M728" s="109"/>
      <c r="N728" s="109"/>
      <c r="O728" s="107"/>
      <c r="P728" s="107"/>
      <c r="Q728" s="107"/>
      <c r="R728" s="107"/>
      <c r="S728" s="107"/>
      <c r="T728" s="107"/>
      <c r="U728" s="107"/>
      <c r="V728" s="107"/>
      <c r="W728" s="107"/>
      <c r="X728" s="107"/>
      <c r="Y728" s="107"/>
      <c r="Z728" s="107"/>
    </row>
    <row r="729" spans="1:26" ht="15.75" customHeight="1">
      <c r="A729" s="107"/>
      <c r="B729" s="107"/>
      <c r="C729" s="107"/>
      <c r="D729" s="107"/>
      <c r="E729" s="107"/>
      <c r="F729" s="107"/>
      <c r="G729" s="479"/>
      <c r="H729" s="107"/>
      <c r="I729" s="107"/>
      <c r="J729" s="107"/>
      <c r="K729" s="107"/>
      <c r="L729" s="107"/>
      <c r="M729" s="109"/>
      <c r="N729" s="109"/>
      <c r="O729" s="107"/>
      <c r="P729" s="107"/>
      <c r="Q729" s="107"/>
      <c r="R729" s="107"/>
      <c r="S729" s="107"/>
      <c r="T729" s="107"/>
      <c r="U729" s="107"/>
      <c r="V729" s="107"/>
      <c r="W729" s="107"/>
      <c r="X729" s="107"/>
      <c r="Y729" s="107"/>
      <c r="Z729" s="107"/>
    </row>
    <row r="730" spans="1:26" ht="15.75" customHeight="1">
      <c r="A730" s="107"/>
      <c r="B730" s="107"/>
      <c r="C730" s="107"/>
      <c r="D730" s="107"/>
      <c r="E730" s="107"/>
      <c r="F730" s="107"/>
      <c r="G730" s="479"/>
      <c r="H730" s="107"/>
      <c r="I730" s="107"/>
      <c r="J730" s="107"/>
      <c r="K730" s="107"/>
      <c r="L730" s="107"/>
      <c r="M730" s="109"/>
      <c r="N730" s="109"/>
      <c r="O730" s="107"/>
      <c r="P730" s="107"/>
      <c r="Q730" s="107"/>
      <c r="R730" s="107"/>
      <c r="S730" s="107"/>
      <c r="T730" s="107"/>
      <c r="U730" s="107"/>
      <c r="V730" s="107"/>
      <c r="W730" s="107"/>
      <c r="X730" s="107"/>
      <c r="Y730" s="107"/>
      <c r="Z730" s="107"/>
    </row>
    <row r="731" spans="1:26" ht="15.75" customHeight="1">
      <c r="A731" s="107"/>
      <c r="B731" s="107"/>
      <c r="C731" s="107"/>
      <c r="D731" s="107"/>
      <c r="E731" s="107"/>
      <c r="F731" s="107"/>
      <c r="G731" s="479"/>
      <c r="H731" s="107"/>
      <c r="I731" s="107"/>
      <c r="J731" s="107"/>
      <c r="K731" s="107"/>
      <c r="L731" s="107"/>
      <c r="M731" s="109"/>
      <c r="N731" s="109"/>
      <c r="O731" s="107"/>
      <c r="P731" s="107"/>
      <c r="Q731" s="107"/>
      <c r="R731" s="107"/>
      <c r="S731" s="107"/>
      <c r="T731" s="107"/>
      <c r="U731" s="107"/>
      <c r="V731" s="107"/>
      <c r="W731" s="107"/>
      <c r="X731" s="107"/>
      <c r="Y731" s="107"/>
      <c r="Z731" s="107"/>
    </row>
    <row r="732" spans="1:26" ht="15.75" customHeight="1">
      <c r="A732" s="107"/>
      <c r="B732" s="107"/>
      <c r="C732" s="107"/>
      <c r="D732" s="107"/>
      <c r="E732" s="107"/>
      <c r="F732" s="107"/>
      <c r="G732" s="479"/>
      <c r="H732" s="107"/>
      <c r="I732" s="107"/>
      <c r="J732" s="107"/>
      <c r="K732" s="107"/>
      <c r="L732" s="107"/>
      <c r="M732" s="109"/>
      <c r="N732" s="109"/>
      <c r="O732" s="107"/>
      <c r="P732" s="107"/>
      <c r="Q732" s="107"/>
      <c r="R732" s="107"/>
      <c r="S732" s="107"/>
      <c r="T732" s="107"/>
      <c r="U732" s="107"/>
      <c r="V732" s="107"/>
      <c r="W732" s="107"/>
      <c r="X732" s="107"/>
      <c r="Y732" s="107"/>
      <c r="Z732" s="107"/>
    </row>
    <row r="733" spans="1:26" ht="15.75" customHeight="1">
      <c r="A733" s="107"/>
      <c r="B733" s="107"/>
      <c r="C733" s="107"/>
      <c r="D733" s="107"/>
      <c r="E733" s="107"/>
      <c r="F733" s="107"/>
      <c r="G733" s="479"/>
      <c r="H733" s="107"/>
      <c r="I733" s="107"/>
      <c r="J733" s="107"/>
      <c r="K733" s="107"/>
      <c r="L733" s="107"/>
      <c r="M733" s="109"/>
      <c r="N733" s="109"/>
      <c r="O733" s="107"/>
      <c r="P733" s="107"/>
      <c r="Q733" s="107"/>
      <c r="R733" s="107"/>
      <c r="S733" s="107"/>
      <c r="T733" s="107"/>
      <c r="U733" s="107"/>
      <c r="V733" s="107"/>
      <c r="W733" s="107"/>
      <c r="X733" s="107"/>
      <c r="Y733" s="107"/>
      <c r="Z733" s="107"/>
    </row>
    <row r="734" spans="1:26" ht="15.75" customHeight="1">
      <c r="A734" s="107"/>
      <c r="B734" s="107"/>
      <c r="C734" s="107"/>
      <c r="D734" s="107"/>
      <c r="E734" s="107"/>
      <c r="F734" s="107"/>
      <c r="G734" s="479"/>
      <c r="H734" s="107"/>
      <c r="I734" s="107"/>
      <c r="J734" s="107"/>
      <c r="K734" s="107"/>
      <c r="L734" s="107"/>
      <c r="M734" s="109"/>
      <c r="N734" s="109"/>
      <c r="O734" s="107"/>
      <c r="P734" s="107"/>
      <c r="Q734" s="107"/>
      <c r="R734" s="107"/>
      <c r="S734" s="107"/>
      <c r="T734" s="107"/>
      <c r="U734" s="107"/>
      <c r="V734" s="107"/>
      <c r="W734" s="107"/>
      <c r="X734" s="107"/>
      <c r="Y734" s="107"/>
      <c r="Z734" s="107"/>
    </row>
    <row r="735" spans="1:26" ht="15.75" customHeight="1">
      <c r="A735" s="107"/>
      <c r="B735" s="107"/>
      <c r="C735" s="107"/>
      <c r="D735" s="107"/>
      <c r="E735" s="107"/>
      <c r="F735" s="107"/>
      <c r="G735" s="479"/>
      <c r="H735" s="107"/>
      <c r="I735" s="107"/>
      <c r="J735" s="107"/>
      <c r="K735" s="107"/>
      <c r="L735" s="107"/>
      <c r="M735" s="109"/>
      <c r="N735" s="109"/>
      <c r="O735" s="107"/>
      <c r="P735" s="107"/>
      <c r="Q735" s="107"/>
      <c r="R735" s="107"/>
      <c r="S735" s="107"/>
      <c r="T735" s="107"/>
      <c r="U735" s="107"/>
      <c r="V735" s="107"/>
      <c r="W735" s="107"/>
      <c r="X735" s="107"/>
      <c r="Y735" s="107"/>
      <c r="Z735" s="107"/>
    </row>
    <row r="736" spans="1:26" ht="15.75" customHeight="1">
      <c r="A736" s="107"/>
      <c r="B736" s="107"/>
      <c r="C736" s="107"/>
      <c r="D736" s="107"/>
      <c r="E736" s="107"/>
      <c r="F736" s="107"/>
      <c r="G736" s="479"/>
      <c r="H736" s="107"/>
      <c r="I736" s="107"/>
      <c r="J736" s="107"/>
      <c r="K736" s="107"/>
      <c r="L736" s="107"/>
      <c r="M736" s="109"/>
      <c r="N736" s="109"/>
      <c r="O736" s="107"/>
      <c r="P736" s="107"/>
      <c r="Q736" s="107"/>
      <c r="R736" s="107"/>
      <c r="S736" s="107"/>
      <c r="T736" s="107"/>
      <c r="U736" s="107"/>
      <c r="V736" s="107"/>
      <c r="W736" s="107"/>
      <c r="X736" s="107"/>
      <c r="Y736" s="107"/>
      <c r="Z736" s="107"/>
    </row>
    <row r="737" spans="1:26" ht="15.75" customHeight="1">
      <c r="A737" s="107"/>
      <c r="B737" s="107"/>
      <c r="C737" s="107"/>
      <c r="D737" s="107"/>
      <c r="E737" s="107"/>
      <c r="F737" s="107"/>
      <c r="G737" s="479"/>
      <c r="H737" s="107"/>
      <c r="I737" s="107"/>
      <c r="J737" s="107"/>
      <c r="K737" s="107"/>
      <c r="L737" s="107"/>
      <c r="M737" s="109"/>
      <c r="N737" s="109"/>
      <c r="O737" s="107"/>
      <c r="P737" s="107"/>
      <c r="Q737" s="107"/>
      <c r="R737" s="107"/>
      <c r="S737" s="107"/>
      <c r="T737" s="107"/>
      <c r="U737" s="107"/>
      <c r="V737" s="107"/>
      <c r="W737" s="107"/>
      <c r="X737" s="107"/>
      <c r="Y737" s="107"/>
      <c r="Z737" s="107"/>
    </row>
    <row r="738" spans="1:26" ht="15.75" customHeight="1">
      <c r="A738" s="107"/>
      <c r="B738" s="107"/>
      <c r="C738" s="107"/>
      <c r="D738" s="107"/>
      <c r="E738" s="107"/>
      <c r="F738" s="107"/>
      <c r="G738" s="479"/>
      <c r="H738" s="107"/>
      <c r="I738" s="107"/>
      <c r="J738" s="107"/>
      <c r="K738" s="107"/>
      <c r="L738" s="107"/>
      <c r="M738" s="109"/>
      <c r="N738" s="109"/>
      <c r="O738" s="107"/>
      <c r="P738" s="107"/>
      <c r="Q738" s="107"/>
      <c r="R738" s="107"/>
      <c r="S738" s="107"/>
      <c r="T738" s="107"/>
      <c r="U738" s="107"/>
      <c r="V738" s="107"/>
      <c r="W738" s="107"/>
      <c r="X738" s="107"/>
      <c r="Y738" s="107"/>
      <c r="Z738" s="107"/>
    </row>
    <row r="739" spans="1:26" ht="15.75" customHeight="1">
      <c r="A739" s="107"/>
      <c r="B739" s="107"/>
      <c r="C739" s="107"/>
      <c r="D739" s="107"/>
      <c r="E739" s="107"/>
      <c r="F739" s="107"/>
      <c r="G739" s="479"/>
      <c r="H739" s="107"/>
      <c r="I739" s="107"/>
      <c r="J739" s="107"/>
      <c r="K739" s="107"/>
      <c r="L739" s="107"/>
      <c r="M739" s="109"/>
      <c r="N739" s="109"/>
      <c r="O739" s="107"/>
      <c r="P739" s="107"/>
      <c r="Q739" s="107"/>
      <c r="R739" s="107"/>
      <c r="S739" s="107"/>
      <c r="T739" s="107"/>
      <c r="U739" s="107"/>
      <c r="V739" s="107"/>
      <c r="W739" s="107"/>
      <c r="X739" s="107"/>
      <c r="Y739" s="107"/>
      <c r="Z739" s="107"/>
    </row>
    <row r="740" spans="1:26" ht="15.75" customHeight="1">
      <c r="A740" s="107"/>
      <c r="B740" s="107"/>
      <c r="C740" s="107"/>
      <c r="D740" s="107"/>
      <c r="E740" s="107"/>
      <c r="F740" s="107"/>
      <c r="G740" s="479"/>
      <c r="H740" s="107"/>
      <c r="I740" s="107"/>
      <c r="J740" s="107"/>
      <c r="K740" s="107"/>
      <c r="L740" s="107"/>
      <c r="M740" s="109"/>
      <c r="N740" s="109"/>
      <c r="O740" s="107"/>
      <c r="P740" s="107"/>
      <c r="Q740" s="107"/>
      <c r="R740" s="107"/>
      <c r="S740" s="107"/>
      <c r="T740" s="107"/>
      <c r="U740" s="107"/>
      <c r="V740" s="107"/>
      <c r="W740" s="107"/>
      <c r="X740" s="107"/>
      <c r="Y740" s="107"/>
      <c r="Z740" s="107"/>
    </row>
    <row r="741" spans="1:26" ht="15.75" customHeight="1">
      <c r="A741" s="107"/>
      <c r="B741" s="107"/>
      <c r="C741" s="107"/>
      <c r="D741" s="107"/>
      <c r="E741" s="107"/>
      <c r="F741" s="107"/>
      <c r="G741" s="479"/>
      <c r="H741" s="107"/>
      <c r="I741" s="107"/>
      <c r="J741" s="107"/>
      <c r="K741" s="107"/>
      <c r="L741" s="107"/>
      <c r="M741" s="109"/>
      <c r="N741" s="109"/>
      <c r="O741" s="107"/>
      <c r="P741" s="107"/>
      <c r="Q741" s="107"/>
      <c r="R741" s="107"/>
      <c r="S741" s="107"/>
      <c r="T741" s="107"/>
      <c r="U741" s="107"/>
      <c r="V741" s="107"/>
      <c r="W741" s="107"/>
      <c r="X741" s="107"/>
      <c r="Y741" s="107"/>
      <c r="Z741" s="107"/>
    </row>
    <row r="742" spans="1:26" ht="15.75" customHeight="1">
      <c r="A742" s="107"/>
      <c r="B742" s="107"/>
      <c r="C742" s="107"/>
      <c r="D742" s="107"/>
      <c r="E742" s="107"/>
      <c r="F742" s="107"/>
      <c r="G742" s="479"/>
      <c r="H742" s="107"/>
      <c r="I742" s="107"/>
      <c r="J742" s="107"/>
      <c r="K742" s="107"/>
      <c r="L742" s="107"/>
      <c r="M742" s="109"/>
      <c r="N742" s="109"/>
      <c r="O742" s="107"/>
      <c r="P742" s="107"/>
      <c r="Q742" s="107"/>
      <c r="R742" s="107"/>
      <c r="S742" s="107"/>
      <c r="T742" s="107"/>
      <c r="U742" s="107"/>
      <c r="V742" s="107"/>
      <c r="W742" s="107"/>
      <c r="X742" s="107"/>
      <c r="Y742" s="107"/>
      <c r="Z742" s="107"/>
    </row>
    <row r="743" spans="1:26" ht="15.75" customHeight="1">
      <c r="A743" s="107"/>
      <c r="B743" s="107"/>
      <c r="C743" s="107"/>
      <c r="D743" s="107"/>
      <c r="E743" s="107"/>
      <c r="F743" s="107"/>
      <c r="G743" s="479"/>
      <c r="H743" s="107"/>
      <c r="I743" s="107"/>
      <c r="J743" s="107"/>
      <c r="K743" s="107"/>
      <c r="L743" s="107"/>
      <c r="M743" s="109"/>
      <c r="N743" s="109"/>
      <c r="O743" s="107"/>
      <c r="P743" s="107"/>
      <c r="Q743" s="107"/>
      <c r="R743" s="107"/>
      <c r="S743" s="107"/>
      <c r="T743" s="107"/>
      <c r="U743" s="107"/>
      <c r="V743" s="107"/>
      <c r="W743" s="107"/>
      <c r="X743" s="107"/>
      <c r="Y743" s="107"/>
      <c r="Z743" s="107"/>
    </row>
    <row r="744" spans="1:26" ht="15.75" customHeight="1">
      <c r="A744" s="107"/>
      <c r="B744" s="107"/>
      <c r="C744" s="107"/>
      <c r="D744" s="107"/>
      <c r="E744" s="107"/>
      <c r="F744" s="107"/>
      <c r="G744" s="479"/>
      <c r="H744" s="107"/>
      <c r="I744" s="107"/>
      <c r="J744" s="107"/>
      <c r="K744" s="107"/>
      <c r="L744" s="107"/>
      <c r="M744" s="109"/>
      <c r="N744" s="109"/>
      <c r="O744" s="107"/>
      <c r="P744" s="107"/>
      <c r="Q744" s="107"/>
      <c r="R744" s="107"/>
      <c r="S744" s="107"/>
      <c r="T744" s="107"/>
      <c r="U744" s="107"/>
      <c r="V744" s="107"/>
      <c r="W744" s="107"/>
      <c r="X744" s="107"/>
      <c r="Y744" s="107"/>
      <c r="Z744" s="107"/>
    </row>
    <row r="745" spans="1:26" ht="15.75" customHeight="1">
      <c r="A745" s="107"/>
      <c r="B745" s="107"/>
      <c r="C745" s="107"/>
      <c r="D745" s="107"/>
      <c r="E745" s="107"/>
      <c r="F745" s="107"/>
      <c r="G745" s="479"/>
      <c r="H745" s="107"/>
      <c r="I745" s="107"/>
      <c r="J745" s="107"/>
      <c r="K745" s="107"/>
      <c r="L745" s="107"/>
      <c r="M745" s="109"/>
      <c r="N745" s="109"/>
      <c r="O745" s="107"/>
      <c r="P745" s="107"/>
      <c r="Q745" s="107"/>
      <c r="R745" s="107"/>
      <c r="S745" s="107"/>
      <c r="T745" s="107"/>
      <c r="U745" s="107"/>
      <c r="V745" s="107"/>
      <c r="W745" s="107"/>
      <c r="X745" s="107"/>
      <c r="Y745" s="107"/>
      <c r="Z745" s="107"/>
    </row>
    <row r="746" spans="1:26" ht="15.75" customHeight="1">
      <c r="A746" s="107"/>
      <c r="B746" s="107"/>
      <c r="C746" s="107"/>
      <c r="D746" s="107"/>
      <c r="E746" s="107"/>
      <c r="F746" s="107"/>
      <c r="G746" s="479"/>
      <c r="H746" s="107"/>
      <c r="I746" s="107"/>
      <c r="J746" s="107"/>
      <c r="K746" s="107"/>
      <c r="L746" s="107"/>
      <c r="M746" s="109"/>
      <c r="N746" s="109"/>
      <c r="O746" s="107"/>
      <c r="P746" s="107"/>
      <c r="Q746" s="107"/>
      <c r="R746" s="107"/>
      <c r="S746" s="107"/>
      <c r="T746" s="107"/>
      <c r="U746" s="107"/>
      <c r="V746" s="107"/>
      <c r="W746" s="107"/>
      <c r="X746" s="107"/>
      <c r="Y746" s="107"/>
      <c r="Z746" s="107"/>
    </row>
    <row r="747" spans="1:26" ht="15.75" customHeight="1">
      <c r="A747" s="107"/>
      <c r="B747" s="107"/>
      <c r="C747" s="107"/>
      <c r="D747" s="107"/>
      <c r="E747" s="107"/>
      <c r="F747" s="107"/>
      <c r="G747" s="479"/>
      <c r="H747" s="107"/>
      <c r="I747" s="107"/>
      <c r="J747" s="107"/>
      <c r="K747" s="107"/>
      <c r="L747" s="107"/>
      <c r="M747" s="109"/>
      <c r="N747" s="109"/>
      <c r="O747" s="107"/>
      <c r="P747" s="107"/>
      <c r="Q747" s="107"/>
      <c r="R747" s="107"/>
      <c r="S747" s="107"/>
      <c r="T747" s="107"/>
      <c r="U747" s="107"/>
      <c r="V747" s="107"/>
      <c r="W747" s="107"/>
      <c r="X747" s="107"/>
      <c r="Y747" s="107"/>
      <c r="Z747" s="107"/>
    </row>
    <row r="748" spans="1:26" ht="15.75" customHeight="1">
      <c r="A748" s="107"/>
      <c r="B748" s="107"/>
      <c r="C748" s="107"/>
      <c r="D748" s="107"/>
      <c r="E748" s="107"/>
      <c r="F748" s="107"/>
      <c r="G748" s="479"/>
      <c r="H748" s="107"/>
      <c r="I748" s="107"/>
      <c r="J748" s="107"/>
      <c r="K748" s="107"/>
      <c r="L748" s="107"/>
      <c r="M748" s="109"/>
      <c r="N748" s="109"/>
      <c r="O748" s="107"/>
      <c r="P748" s="107"/>
      <c r="Q748" s="107"/>
      <c r="R748" s="107"/>
      <c r="S748" s="107"/>
      <c r="T748" s="107"/>
      <c r="U748" s="107"/>
      <c r="V748" s="107"/>
      <c r="W748" s="107"/>
      <c r="X748" s="107"/>
      <c r="Y748" s="107"/>
      <c r="Z748" s="107"/>
    </row>
    <row r="749" spans="1:26" ht="15.75" customHeight="1">
      <c r="A749" s="107"/>
      <c r="B749" s="107"/>
      <c r="C749" s="107"/>
      <c r="D749" s="107"/>
      <c r="E749" s="107"/>
      <c r="F749" s="107"/>
      <c r="G749" s="479"/>
      <c r="H749" s="107"/>
      <c r="I749" s="107"/>
      <c r="J749" s="107"/>
      <c r="K749" s="107"/>
      <c r="L749" s="107"/>
      <c r="M749" s="109"/>
      <c r="N749" s="109"/>
      <c r="O749" s="107"/>
      <c r="P749" s="107"/>
      <c r="Q749" s="107"/>
      <c r="R749" s="107"/>
      <c r="S749" s="107"/>
      <c r="T749" s="107"/>
      <c r="U749" s="107"/>
      <c r="V749" s="107"/>
      <c r="W749" s="107"/>
      <c r="X749" s="107"/>
      <c r="Y749" s="107"/>
      <c r="Z749" s="107"/>
    </row>
    <row r="750" spans="1:26" ht="15.75" customHeight="1">
      <c r="A750" s="107"/>
      <c r="B750" s="107"/>
      <c r="C750" s="107"/>
      <c r="D750" s="107"/>
      <c r="E750" s="107"/>
      <c r="F750" s="107"/>
      <c r="G750" s="479"/>
      <c r="H750" s="107"/>
      <c r="I750" s="107"/>
      <c r="J750" s="107"/>
      <c r="K750" s="107"/>
      <c r="L750" s="107"/>
      <c r="M750" s="109"/>
      <c r="N750" s="109"/>
      <c r="O750" s="107"/>
      <c r="P750" s="107"/>
      <c r="Q750" s="107"/>
      <c r="R750" s="107"/>
      <c r="S750" s="107"/>
      <c r="T750" s="107"/>
      <c r="U750" s="107"/>
      <c r="V750" s="107"/>
      <c r="W750" s="107"/>
      <c r="X750" s="107"/>
      <c r="Y750" s="107"/>
      <c r="Z750" s="107"/>
    </row>
    <row r="751" spans="1:26" ht="15.75" customHeight="1">
      <c r="A751" s="107"/>
      <c r="B751" s="107"/>
      <c r="C751" s="107"/>
      <c r="D751" s="107"/>
      <c r="E751" s="107"/>
      <c r="F751" s="107"/>
      <c r="G751" s="479"/>
      <c r="H751" s="107"/>
      <c r="I751" s="107"/>
      <c r="J751" s="107"/>
      <c r="K751" s="107"/>
      <c r="L751" s="107"/>
      <c r="M751" s="109"/>
      <c r="N751" s="109"/>
      <c r="O751" s="107"/>
      <c r="P751" s="107"/>
      <c r="Q751" s="107"/>
      <c r="R751" s="107"/>
      <c r="S751" s="107"/>
      <c r="T751" s="107"/>
      <c r="U751" s="107"/>
      <c r="V751" s="107"/>
      <c r="W751" s="107"/>
      <c r="X751" s="107"/>
      <c r="Y751" s="107"/>
      <c r="Z751" s="107"/>
    </row>
    <row r="752" spans="1:26" ht="15.75" customHeight="1">
      <c r="A752" s="107"/>
      <c r="B752" s="107"/>
      <c r="C752" s="107"/>
      <c r="D752" s="107"/>
      <c r="E752" s="107"/>
      <c r="F752" s="107"/>
      <c r="G752" s="479"/>
      <c r="H752" s="107"/>
      <c r="I752" s="107"/>
      <c r="J752" s="107"/>
      <c r="K752" s="107"/>
      <c r="L752" s="107"/>
      <c r="M752" s="109"/>
      <c r="N752" s="109"/>
      <c r="O752" s="107"/>
      <c r="P752" s="107"/>
      <c r="Q752" s="107"/>
      <c r="R752" s="107"/>
      <c r="S752" s="107"/>
      <c r="T752" s="107"/>
      <c r="U752" s="107"/>
      <c r="V752" s="107"/>
      <c r="W752" s="107"/>
      <c r="X752" s="107"/>
      <c r="Y752" s="107"/>
      <c r="Z752" s="107"/>
    </row>
    <row r="753" spans="1:26" ht="15.75" customHeight="1">
      <c r="A753" s="107"/>
      <c r="B753" s="107"/>
      <c r="C753" s="107"/>
      <c r="D753" s="107"/>
      <c r="E753" s="107"/>
      <c r="F753" s="107"/>
      <c r="G753" s="479"/>
      <c r="H753" s="107"/>
      <c r="I753" s="107"/>
      <c r="J753" s="107"/>
      <c r="K753" s="107"/>
      <c r="L753" s="107"/>
      <c r="M753" s="109"/>
      <c r="N753" s="109"/>
      <c r="O753" s="107"/>
      <c r="P753" s="107"/>
      <c r="Q753" s="107"/>
      <c r="R753" s="107"/>
      <c r="S753" s="107"/>
      <c r="T753" s="107"/>
      <c r="U753" s="107"/>
      <c r="V753" s="107"/>
      <c r="W753" s="107"/>
      <c r="X753" s="107"/>
      <c r="Y753" s="107"/>
      <c r="Z753" s="107"/>
    </row>
    <row r="754" spans="1:26" ht="15.75" customHeight="1">
      <c r="A754" s="107"/>
      <c r="B754" s="107"/>
      <c r="C754" s="107"/>
      <c r="D754" s="107"/>
      <c r="E754" s="107"/>
      <c r="F754" s="107"/>
      <c r="G754" s="479"/>
      <c r="H754" s="107"/>
      <c r="I754" s="107"/>
      <c r="J754" s="107"/>
      <c r="K754" s="107"/>
      <c r="L754" s="107"/>
      <c r="M754" s="109"/>
      <c r="N754" s="109"/>
      <c r="O754" s="107"/>
      <c r="P754" s="107"/>
      <c r="Q754" s="107"/>
      <c r="R754" s="107"/>
      <c r="S754" s="107"/>
      <c r="T754" s="107"/>
      <c r="U754" s="107"/>
      <c r="V754" s="107"/>
      <c r="W754" s="107"/>
      <c r="X754" s="107"/>
      <c r="Y754" s="107"/>
      <c r="Z754" s="107"/>
    </row>
    <row r="755" spans="1:26" ht="15.75" customHeight="1">
      <c r="A755" s="107"/>
      <c r="B755" s="107"/>
      <c r="C755" s="107"/>
      <c r="D755" s="107"/>
      <c r="E755" s="107"/>
      <c r="F755" s="107"/>
      <c r="G755" s="479"/>
      <c r="H755" s="107"/>
      <c r="I755" s="107"/>
      <c r="J755" s="107"/>
      <c r="K755" s="107"/>
      <c r="L755" s="107"/>
      <c r="M755" s="109"/>
      <c r="N755" s="109"/>
      <c r="O755" s="107"/>
      <c r="P755" s="107"/>
      <c r="Q755" s="107"/>
      <c r="R755" s="107"/>
      <c r="S755" s="107"/>
      <c r="T755" s="107"/>
      <c r="U755" s="107"/>
      <c r="V755" s="107"/>
      <c r="W755" s="107"/>
      <c r="X755" s="107"/>
      <c r="Y755" s="107"/>
      <c r="Z755" s="107"/>
    </row>
    <row r="756" spans="1:26" ht="15.75" customHeight="1">
      <c r="A756" s="107"/>
      <c r="B756" s="107"/>
      <c r="C756" s="107"/>
      <c r="D756" s="107"/>
      <c r="E756" s="107"/>
      <c r="F756" s="107"/>
      <c r="G756" s="479"/>
      <c r="H756" s="107"/>
      <c r="I756" s="107"/>
      <c r="J756" s="107"/>
      <c r="K756" s="107"/>
      <c r="L756" s="107"/>
      <c r="M756" s="109"/>
      <c r="N756" s="109"/>
      <c r="O756" s="107"/>
      <c r="P756" s="107"/>
      <c r="Q756" s="107"/>
      <c r="R756" s="107"/>
      <c r="S756" s="107"/>
      <c r="T756" s="107"/>
      <c r="U756" s="107"/>
      <c r="V756" s="107"/>
      <c r="W756" s="107"/>
      <c r="X756" s="107"/>
      <c r="Y756" s="107"/>
      <c r="Z756" s="107"/>
    </row>
    <row r="757" spans="1:26" ht="15.75" customHeight="1">
      <c r="A757" s="107"/>
      <c r="B757" s="107"/>
      <c r="C757" s="107"/>
      <c r="D757" s="107"/>
      <c r="E757" s="107"/>
      <c r="F757" s="107"/>
      <c r="G757" s="479"/>
      <c r="H757" s="107"/>
      <c r="I757" s="107"/>
      <c r="J757" s="107"/>
      <c r="K757" s="107"/>
      <c r="L757" s="107"/>
      <c r="M757" s="109"/>
      <c r="N757" s="109"/>
      <c r="O757" s="107"/>
      <c r="P757" s="107"/>
      <c r="Q757" s="107"/>
      <c r="R757" s="107"/>
      <c r="S757" s="107"/>
      <c r="T757" s="107"/>
      <c r="U757" s="107"/>
      <c r="V757" s="107"/>
      <c r="W757" s="107"/>
      <c r="X757" s="107"/>
      <c r="Y757" s="107"/>
      <c r="Z757" s="107"/>
    </row>
    <row r="758" spans="1:26" ht="15.75" customHeight="1">
      <c r="A758" s="107"/>
      <c r="B758" s="107"/>
      <c r="C758" s="107"/>
      <c r="D758" s="107"/>
      <c r="E758" s="107"/>
      <c r="F758" s="107"/>
      <c r="G758" s="479"/>
      <c r="H758" s="107"/>
      <c r="I758" s="107"/>
      <c r="J758" s="107"/>
      <c r="K758" s="107"/>
      <c r="L758" s="107"/>
      <c r="M758" s="109"/>
      <c r="N758" s="109"/>
      <c r="O758" s="107"/>
      <c r="P758" s="107"/>
      <c r="Q758" s="107"/>
      <c r="R758" s="107"/>
      <c r="S758" s="107"/>
      <c r="T758" s="107"/>
      <c r="U758" s="107"/>
      <c r="V758" s="107"/>
      <c r="W758" s="107"/>
      <c r="X758" s="107"/>
      <c r="Y758" s="107"/>
      <c r="Z758" s="107"/>
    </row>
    <row r="759" spans="1:26" ht="15.75" customHeight="1">
      <c r="A759" s="107"/>
      <c r="B759" s="107"/>
      <c r="C759" s="107"/>
      <c r="D759" s="107"/>
      <c r="E759" s="107"/>
      <c r="F759" s="107"/>
      <c r="G759" s="479"/>
      <c r="H759" s="107"/>
      <c r="I759" s="107"/>
      <c r="J759" s="107"/>
      <c r="K759" s="107"/>
      <c r="L759" s="107"/>
      <c r="M759" s="109"/>
      <c r="N759" s="109"/>
      <c r="O759" s="107"/>
      <c r="P759" s="107"/>
      <c r="Q759" s="107"/>
      <c r="R759" s="107"/>
      <c r="S759" s="107"/>
      <c r="T759" s="107"/>
      <c r="U759" s="107"/>
      <c r="V759" s="107"/>
      <c r="W759" s="107"/>
      <c r="X759" s="107"/>
      <c r="Y759" s="107"/>
      <c r="Z759" s="107"/>
    </row>
    <row r="760" spans="1:26" ht="15.75" customHeight="1">
      <c r="A760" s="107"/>
      <c r="B760" s="107"/>
      <c r="C760" s="107"/>
      <c r="D760" s="107"/>
      <c r="E760" s="107"/>
      <c r="F760" s="107"/>
      <c r="G760" s="479"/>
      <c r="H760" s="107"/>
      <c r="I760" s="107"/>
      <c r="J760" s="107"/>
      <c r="K760" s="107"/>
      <c r="L760" s="107"/>
      <c r="M760" s="109"/>
      <c r="N760" s="109"/>
      <c r="O760" s="107"/>
      <c r="P760" s="107"/>
      <c r="Q760" s="107"/>
      <c r="R760" s="107"/>
      <c r="S760" s="107"/>
      <c r="T760" s="107"/>
      <c r="U760" s="107"/>
      <c r="V760" s="107"/>
      <c r="W760" s="107"/>
      <c r="X760" s="107"/>
      <c r="Y760" s="107"/>
      <c r="Z760" s="107"/>
    </row>
    <row r="761" spans="1:26" ht="15.75" customHeight="1">
      <c r="A761" s="107"/>
      <c r="B761" s="107"/>
      <c r="C761" s="107"/>
      <c r="D761" s="107"/>
      <c r="E761" s="107"/>
      <c r="F761" s="107"/>
      <c r="G761" s="479"/>
      <c r="H761" s="107"/>
      <c r="I761" s="107"/>
      <c r="J761" s="107"/>
      <c r="K761" s="107"/>
      <c r="L761" s="107"/>
      <c r="M761" s="109"/>
      <c r="N761" s="109"/>
      <c r="O761" s="107"/>
      <c r="P761" s="107"/>
      <c r="Q761" s="107"/>
      <c r="R761" s="107"/>
      <c r="S761" s="107"/>
      <c r="T761" s="107"/>
      <c r="U761" s="107"/>
      <c r="V761" s="107"/>
      <c r="W761" s="107"/>
      <c r="X761" s="107"/>
      <c r="Y761" s="107"/>
      <c r="Z761" s="107"/>
    </row>
    <row r="762" spans="1:26" ht="15.75" customHeight="1">
      <c r="A762" s="107"/>
      <c r="B762" s="107"/>
      <c r="C762" s="107"/>
      <c r="D762" s="107"/>
      <c r="E762" s="107"/>
      <c r="F762" s="107"/>
      <c r="G762" s="479"/>
      <c r="H762" s="107"/>
      <c r="I762" s="107"/>
      <c r="J762" s="107"/>
      <c r="K762" s="107"/>
      <c r="L762" s="107"/>
      <c r="M762" s="109"/>
      <c r="N762" s="109"/>
      <c r="O762" s="107"/>
      <c r="P762" s="107"/>
      <c r="Q762" s="107"/>
      <c r="R762" s="107"/>
      <c r="S762" s="107"/>
      <c r="T762" s="107"/>
      <c r="U762" s="107"/>
      <c r="V762" s="107"/>
      <c r="W762" s="107"/>
      <c r="X762" s="107"/>
      <c r="Y762" s="107"/>
      <c r="Z762" s="107"/>
    </row>
    <row r="763" spans="1:26" ht="15.75" customHeight="1">
      <c r="A763" s="107"/>
      <c r="B763" s="107"/>
      <c r="C763" s="107"/>
      <c r="D763" s="107"/>
      <c r="E763" s="107"/>
      <c r="F763" s="107"/>
      <c r="G763" s="479"/>
      <c r="H763" s="107"/>
      <c r="I763" s="107"/>
      <c r="J763" s="107"/>
      <c r="K763" s="107"/>
      <c r="L763" s="107"/>
      <c r="M763" s="109"/>
      <c r="N763" s="109"/>
      <c r="O763" s="107"/>
      <c r="P763" s="107"/>
      <c r="Q763" s="107"/>
      <c r="R763" s="107"/>
      <c r="S763" s="107"/>
      <c r="T763" s="107"/>
      <c r="U763" s="107"/>
      <c r="V763" s="107"/>
      <c r="W763" s="107"/>
      <c r="X763" s="107"/>
      <c r="Y763" s="107"/>
      <c r="Z763" s="107"/>
    </row>
    <row r="764" spans="1:26" ht="15.75" customHeight="1">
      <c r="A764" s="107"/>
      <c r="B764" s="107"/>
      <c r="C764" s="107"/>
      <c r="D764" s="107"/>
      <c r="E764" s="107"/>
      <c r="F764" s="107"/>
      <c r="G764" s="479"/>
      <c r="H764" s="107"/>
      <c r="I764" s="107"/>
      <c r="J764" s="107"/>
      <c r="K764" s="107"/>
      <c r="L764" s="107"/>
      <c r="M764" s="109"/>
      <c r="N764" s="109"/>
      <c r="O764" s="107"/>
      <c r="P764" s="107"/>
      <c r="Q764" s="107"/>
      <c r="R764" s="107"/>
      <c r="S764" s="107"/>
      <c r="T764" s="107"/>
      <c r="U764" s="107"/>
      <c r="V764" s="107"/>
      <c r="W764" s="107"/>
      <c r="X764" s="107"/>
      <c r="Y764" s="107"/>
      <c r="Z764" s="107"/>
    </row>
    <row r="765" spans="1:26" ht="15.75" customHeight="1">
      <c r="A765" s="107"/>
      <c r="B765" s="107"/>
      <c r="C765" s="107"/>
      <c r="D765" s="107"/>
      <c r="E765" s="107"/>
      <c r="F765" s="107"/>
      <c r="G765" s="479"/>
      <c r="H765" s="107"/>
      <c r="I765" s="107"/>
      <c r="J765" s="107"/>
      <c r="K765" s="107"/>
      <c r="L765" s="107"/>
      <c r="M765" s="109"/>
      <c r="N765" s="109"/>
      <c r="O765" s="107"/>
      <c r="P765" s="107"/>
      <c r="Q765" s="107"/>
      <c r="R765" s="107"/>
      <c r="S765" s="107"/>
      <c r="T765" s="107"/>
      <c r="U765" s="107"/>
      <c r="V765" s="107"/>
      <c r="W765" s="107"/>
      <c r="X765" s="107"/>
      <c r="Y765" s="107"/>
      <c r="Z765" s="107"/>
    </row>
    <row r="766" spans="1:26" ht="15.75" customHeight="1">
      <c r="A766" s="107"/>
      <c r="B766" s="107"/>
      <c r="C766" s="107"/>
      <c r="D766" s="107"/>
      <c r="E766" s="107"/>
      <c r="F766" s="107"/>
      <c r="G766" s="479"/>
      <c r="H766" s="107"/>
      <c r="I766" s="107"/>
      <c r="J766" s="107"/>
      <c r="K766" s="107"/>
      <c r="L766" s="107"/>
      <c r="M766" s="109"/>
      <c r="N766" s="109"/>
      <c r="O766" s="107"/>
      <c r="P766" s="107"/>
      <c r="Q766" s="107"/>
      <c r="R766" s="107"/>
      <c r="S766" s="107"/>
      <c r="T766" s="107"/>
      <c r="U766" s="107"/>
      <c r="V766" s="107"/>
      <c r="W766" s="107"/>
      <c r="X766" s="107"/>
      <c r="Y766" s="107"/>
      <c r="Z766" s="107"/>
    </row>
    <row r="767" spans="1:26" ht="15.75" customHeight="1">
      <c r="A767" s="107"/>
      <c r="B767" s="107"/>
      <c r="C767" s="107"/>
      <c r="D767" s="107"/>
      <c r="E767" s="107"/>
      <c r="F767" s="107"/>
      <c r="G767" s="479"/>
      <c r="H767" s="107"/>
      <c r="I767" s="107"/>
      <c r="J767" s="107"/>
      <c r="K767" s="107"/>
      <c r="L767" s="107"/>
      <c r="M767" s="109"/>
      <c r="N767" s="109"/>
      <c r="O767" s="107"/>
      <c r="P767" s="107"/>
      <c r="Q767" s="107"/>
      <c r="R767" s="107"/>
      <c r="S767" s="107"/>
      <c r="T767" s="107"/>
      <c r="U767" s="107"/>
      <c r="V767" s="107"/>
      <c r="W767" s="107"/>
      <c r="X767" s="107"/>
      <c r="Y767" s="107"/>
      <c r="Z767" s="107"/>
    </row>
    <row r="768" spans="1:26" ht="15.75" customHeight="1">
      <c r="A768" s="107"/>
      <c r="B768" s="107"/>
      <c r="C768" s="107"/>
      <c r="D768" s="107"/>
      <c r="E768" s="107"/>
      <c r="F768" s="107"/>
      <c r="G768" s="479"/>
      <c r="H768" s="107"/>
      <c r="I768" s="107"/>
      <c r="J768" s="107"/>
      <c r="K768" s="107"/>
      <c r="L768" s="107"/>
      <c r="M768" s="109"/>
      <c r="N768" s="109"/>
      <c r="O768" s="107"/>
      <c r="P768" s="107"/>
      <c r="Q768" s="107"/>
      <c r="R768" s="107"/>
      <c r="S768" s="107"/>
      <c r="T768" s="107"/>
      <c r="U768" s="107"/>
      <c r="V768" s="107"/>
      <c r="W768" s="107"/>
      <c r="X768" s="107"/>
      <c r="Y768" s="107"/>
      <c r="Z768" s="107"/>
    </row>
    <row r="769" spans="1:26" ht="15.75" customHeight="1">
      <c r="A769" s="107"/>
      <c r="B769" s="107"/>
      <c r="C769" s="107"/>
      <c r="D769" s="107"/>
      <c r="E769" s="107"/>
      <c r="F769" s="107"/>
      <c r="G769" s="479"/>
      <c r="H769" s="107"/>
      <c r="I769" s="107"/>
      <c r="J769" s="107"/>
      <c r="K769" s="107"/>
      <c r="L769" s="107"/>
      <c r="M769" s="109"/>
      <c r="N769" s="109"/>
      <c r="O769" s="107"/>
      <c r="P769" s="107"/>
      <c r="Q769" s="107"/>
      <c r="R769" s="107"/>
      <c r="S769" s="107"/>
      <c r="T769" s="107"/>
      <c r="U769" s="107"/>
      <c r="V769" s="107"/>
      <c r="W769" s="107"/>
      <c r="X769" s="107"/>
      <c r="Y769" s="107"/>
      <c r="Z769" s="107"/>
    </row>
    <row r="770" spans="1:26" ht="15.75" customHeight="1">
      <c r="A770" s="107"/>
      <c r="B770" s="107"/>
      <c r="C770" s="107"/>
      <c r="D770" s="107"/>
      <c r="E770" s="107"/>
      <c r="F770" s="107"/>
      <c r="G770" s="479"/>
      <c r="H770" s="107"/>
      <c r="I770" s="107"/>
      <c r="J770" s="107"/>
      <c r="K770" s="107"/>
      <c r="L770" s="107"/>
      <c r="M770" s="109"/>
      <c r="N770" s="109"/>
      <c r="O770" s="107"/>
      <c r="P770" s="107"/>
      <c r="Q770" s="107"/>
      <c r="R770" s="107"/>
      <c r="S770" s="107"/>
      <c r="T770" s="107"/>
      <c r="U770" s="107"/>
      <c r="V770" s="107"/>
      <c r="W770" s="107"/>
      <c r="X770" s="107"/>
      <c r="Y770" s="107"/>
      <c r="Z770" s="107"/>
    </row>
    <row r="771" spans="1:26" ht="15.75" customHeight="1">
      <c r="A771" s="107"/>
      <c r="B771" s="107"/>
      <c r="C771" s="107"/>
      <c r="D771" s="107"/>
      <c r="E771" s="107"/>
      <c r="F771" s="107"/>
      <c r="G771" s="479"/>
      <c r="H771" s="107"/>
      <c r="I771" s="107"/>
      <c r="J771" s="107"/>
      <c r="K771" s="107"/>
      <c r="L771" s="107"/>
      <c r="M771" s="109"/>
      <c r="N771" s="109"/>
      <c r="O771" s="107"/>
      <c r="P771" s="107"/>
      <c r="Q771" s="107"/>
      <c r="R771" s="107"/>
      <c r="S771" s="107"/>
      <c r="T771" s="107"/>
      <c r="U771" s="107"/>
      <c r="V771" s="107"/>
      <c r="W771" s="107"/>
      <c r="X771" s="107"/>
      <c r="Y771" s="107"/>
      <c r="Z771" s="107"/>
    </row>
    <row r="772" spans="1:26" ht="15.75" customHeight="1">
      <c r="A772" s="107"/>
      <c r="B772" s="107"/>
      <c r="C772" s="107"/>
      <c r="D772" s="107"/>
      <c r="E772" s="107"/>
      <c r="F772" s="107"/>
      <c r="G772" s="479"/>
      <c r="H772" s="107"/>
      <c r="I772" s="107"/>
      <c r="J772" s="107"/>
      <c r="K772" s="107"/>
      <c r="L772" s="107"/>
      <c r="M772" s="109"/>
      <c r="N772" s="109"/>
      <c r="O772" s="107"/>
      <c r="P772" s="107"/>
      <c r="Q772" s="107"/>
      <c r="R772" s="107"/>
      <c r="S772" s="107"/>
      <c r="T772" s="107"/>
      <c r="U772" s="107"/>
      <c r="V772" s="107"/>
      <c r="W772" s="107"/>
      <c r="X772" s="107"/>
      <c r="Y772" s="107"/>
      <c r="Z772" s="107"/>
    </row>
    <row r="773" spans="1:26" ht="15.75" customHeight="1">
      <c r="A773" s="107"/>
      <c r="B773" s="107"/>
      <c r="C773" s="107"/>
      <c r="D773" s="107"/>
      <c r="E773" s="107"/>
      <c r="F773" s="107"/>
      <c r="G773" s="479"/>
      <c r="H773" s="107"/>
      <c r="I773" s="107"/>
      <c r="J773" s="107"/>
      <c r="K773" s="107"/>
      <c r="L773" s="107"/>
      <c r="M773" s="109"/>
      <c r="N773" s="109"/>
      <c r="O773" s="107"/>
      <c r="P773" s="107"/>
      <c r="Q773" s="107"/>
      <c r="R773" s="107"/>
      <c r="S773" s="107"/>
      <c r="T773" s="107"/>
      <c r="U773" s="107"/>
      <c r="V773" s="107"/>
      <c r="W773" s="107"/>
      <c r="X773" s="107"/>
      <c r="Y773" s="107"/>
      <c r="Z773" s="107"/>
    </row>
    <row r="774" spans="1:26" ht="15.75" customHeight="1">
      <c r="A774" s="107"/>
      <c r="B774" s="107"/>
      <c r="C774" s="107"/>
      <c r="D774" s="107"/>
      <c r="E774" s="107"/>
      <c r="F774" s="107"/>
      <c r="G774" s="479"/>
      <c r="H774" s="107"/>
      <c r="I774" s="107"/>
      <c r="J774" s="107"/>
      <c r="K774" s="107"/>
      <c r="L774" s="107"/>
      <c r="M774" s="109"/>
      <c r="N774" s="109"/>
      <c r="O774" s="107"/>
      <c r="P774" s="107"/>
      <c r="Q774" s="107"/>
      <c r="R774" s="107"/>
      <c r="S774" s="107"/>
      <c r="T774" s="107"/>
      <c r="U774" s="107"/>
      <c r="V774" s="107"/>
      <c r="W774" s="107"/>
      <c r="X774" s="107"/>
      <c r="Y774" s="107"/>
      <c r="Z774" s="107"/>
    </row>
    <row r="775" spans="1:26" ht="15.75" customHeight="1">
      <c r="A775" s="107"/>
      <c r="B775" s="107"/>
      <c r="C775" s="107"/>
      <c r="D775" s="107"/>
      <c r="E775" s="107"/>
      <c r="F775" s="107"/>
      <c r="G775" s="479"/>
      <c r="H775" s="107"/>
      <c r="I775" s="107"/>
      <c r="J775" s="107"/>
      <c r="K775" s="107"/>
      <c r="L775" s="107"/>
      <c r="M775" s="109"/>
      <c r="N775" s="109"/>
      <c r="O775" s="107"/>
      <c r="P775" s="107"/>
      <c r="Q775" s="107"/>
      <c r="R775" s="107"/>
      <c r="S775" s="107"/>
      <c r="T775" s="107"/>
      <c r="U775" s="107"/>
      <c r="V775" s="107"/>
      <c r="W775" s="107"/>
      <c r="X775" s="107"/>
      <c r="Y775" s="107"/>
      <c r="Z775" s="107"/>
    </row>
    <row r="776" spans="1:26" ht="15.75" customHeight="1">
      <c r="A776" s="107"/>
      <c r="B776" s="107"/>
      <c r="C776" s="107"/>
      <c r="D776" s="107"/>
      <c r="E776" s="107"/>
      <c r="F776" s="107"/>
      <c r="G776" s="479"/>
      <c r="H776" s="107"/>
      <c r="I776" s="107"/>
      <c r="J776" s="107"/>
      <c r="K776" s="107"/>
      <c r="L776" s="107"/>
      <c r="M776" s="109"/>
      <c r="N776" s="109"/>
      <c r="O776" s="107"/>
      <c r="P776" s="107"/>
      <c r="Q776" s="107"/>
      <c r="R776" s="107"/>
      <c r="S776" s="107"/>
      <c r="T776" s="107"/>
      <c r="U776" s="107"/>
      <c r="V776" s="107"/>
      <c r="W776" s="107"/>
      <c r="X776" s="107"/>
      <c r="Y776" s="107"/>
      <c r="Z776" s="107"/>
    </row>
    <row r="777" spans="1:26" ht="15.75" customHeight="1">
      <c r="A777" s="107"/>
      <c r="B777" s="107"/>
      <c r="C777" s="107"/>
      <c r="D777" s="107"/>
      <c r="E777" s="107"/>
      <c r="F777" s="107"/>
      <c r="G777" s="479"/>
      <c r="H777" s="107"/>
      <c r="I777" s="107"/>
      <c r="J777" s="107"/>
      <c r="K777" s="107"/>
      <c r="L777" s="107"/>
      <c r="M777" s="109"/>
      <c r="N777" s="109"/>
      <c r="O777" s="107"/>
      <c r="P777" s="107"/>
      <c r="Q777" s="107"/>
      <c r="R777" s="107"/>
      <c r="S777" s="107"/>
      <c r="T777" s="107"/>
      <c r="U777" s="107"/>
      <c r="V777" s="107"/>
      <c r="W777" s="107"/>
      <c r="X777" s="107"/>
      <c r="Y777" s="107"/>
      <c r="Z777" s="107"/>
    </row>
    <row r="778" spans="1:26" ht="15.75" customHeight="1">
      <c r="A778" s="107"/>
      <c r="B778" s="107"/>
      <c r="C778" s="107"/>
      <c r="D778" s="107"/>
      <c r="E778" s="107"/>
      <c r="F778" s="107"/>
      <c r="G778" s="479"/>
      <c r="H778" s="107"/>
      <c r="I778" s="107"/>
      <c r="J778" s="107"/>
      <c r="K778" s="107"/>
      <c r="L778" s="107"/>
      <c r="M778" s="109"/>
      <c r="N778" s="109"/>
      <c r="O778" s="107"/>
      <c r="P778" s="107"/>
      <c r="Q778" s="107"/>
      <c r="R778" s="107"/>
      <c r="S778" s="107"/>
      <c r="T778" s="107"/>
      <c r="U778" s="107"/>
      <c r="V778" s="107"/>
      <c r="W778" s="107"/>
      <c r="X778" s="107"/>
      <c r="Y778" s="107"/>
      <c r="Z778" s="107"/>
    </row>
    <row r="779" spans="1:26" ht="15.75" customHeight="1">
      <c r="A779" s="107"/>
      <c r="B779" s="107"/>
      <c r="C779" s="107"/>
      <c r="D779" s="107"/>
      <c r="E779" s="107"/>
      <c r="F779" s="107"/>
      <c r="G779" s="479"/>
      <c r="H779" s="107"/>
      <c r="I779" s="107"/>
      <c r="J779" s="107"/>
      <c r="K779" s="107"/>
      <c r="L779" s="107"/>
      <c r="M779" s="109"/>
      <c r="N779" s="109"/>
      <c r="O779" s="107"/>
      <c r="P779" s="107"/>
      <c r="Q779" s="107"/>
      <c r="R779" s="107"/>
      <c r="S779" s="107"/>
      <c r="T779" s="107"/>
      <c r="U779" s="107"/>
      <c r="V779" s="107"/>
      <c r="W779" s="107"/>
      <c r="X779" s="107"/>
      <c r="Y779" s="107"/>
      <c r="Z779" s="107"/>
    </row>
    <row r="780" spans="1:26" ht="15.75" customHeight="1">
      <c r="A780" s="107"/>
      <c r="B780" s="107"/>
      <c r="C780" s="107"/>
      <c r="D780" s="107"/>
      <c r="E780" s="107"/>
      <c r="F780" s="107"/>
      <c r="G780" s="479"/>
      <c r="H780" s="107"/>
      <c r="I780" s="107"/>
      <c r="J780" s="107"/>
      <c r="K780" s="107"/>
      <c r="L780" s="107"/>
      <c r="M780" s="109"/>
      <c r="N780" s="109"/>
      <c r="O780" s="107"/>
      <c r="P780" s="107"/>
      <c r="Q780" s="107"/>
      <c r="R780" s="107"/>
      <c r="S780" s="107"/>
      <c r="T780" s="107"/>
      <c r="U780" s="107"/>
      <c r="V780" s="107"/>
      <c r="W780" s="107"/>
      <c r="X780" s="107"/>
      <c r="Y780" s="107"/>
      <c r="Z780" s="107"/>
    </row>
    <row r="781" spans="1:26" ht="15.75" customHeight="1">
      <c r="A781" s="107"/>
      <c r="B781" s="107"/>
      <c r="C781" s="107"/>
      <c r="D781" s="107"/>
      <c r="E781" s="107"/>
      <c r="F781" s="107"/>
      <c r="G781" s="479"/>
      <c r="H781" s="107"/>
      <c r="I781" s="107"/>
      <c r="J781" s="107"/>
      <c r="K781" s="107"/>
      <c r="L781" s="107"/>
      <c r="M781" s="109"/>
      <c r="N781" s="109"/>
      <c r="O781" s="107"/>
      <c r="P781" s="107"/>
      <c r="Q781" s="107"/>
      <c r="R781" s="107"/>
      <c r="S781" s="107"/>
      <c r="T781" s="107"/>
      <c r="U781" s="107"/>
      <c r="V781" s="107"/>
      <c r="W781" s="107"/>
      <c r="X781" s="107"/>
      <c r="Y781" s="107"/>
      <c r="Z781" s="107"/>
    </row>
    <row r="782" spans="1:26" ht="15.75" customHeight="1">
      <c r="A782" s="107"/>
      <c r="B782" s="107"/>
      <c r="C782" s="107"/>
      <c r="D782" s="107"/>
      <c r="E782" s="107"/>
      <c r="F782" s="107"/>
      <c r="G782" s="479"/>
      <c r="H782" s="107"/>
      <c r="I782" s="107"/>
      <c r="J782" s="107"/>
      <c r="K782" s="107"/>
      <c r="L782" s="107"/>
      <c r="M782" s="109"/>
      <c r="N782" s="109"/>
      <c r="O782" s="107"/>
      <c r="P782" s="107"/>
      <c r="Q782" s="107"/>
      <c r="R782" s="107"/>
      <c r="S782" s="107"/>
      <c r="T782" s="107"/>
      <c r="U782" s="107"/>
      <c r="V782" s="107"/>
      <c r="W782" s="107"/>
      <c r="X782" s="107"/>
      <c r="Y782" s="107"/>
      <c r="Z782" s="107"/>
    </row>
    <row r="783" spans="1:26" ht="15.75" customHeight="1">
      <c r="A783" s="107"/>
      <c r="B783" s="107"/>
      <c r="C783" s="107"/>
      <c r="D783" s="107"/>
      <c r="E783" s="107"/>
      <c r="F783" s="107"/>
      <c r="G783" s="479"/>
      <c r="H783" s="107"/>
      <c r="I783" s="107"/>
      <c r="J783" s="107"/>
      <c r="K783" s="107"/>
      <c r="L783" s="107"/>
      <c r="M783" s="109"/>
      <c r="N783" s="109"/>
      <c r="O783" s="107"/>
      <c r="P783" s="107"/>
      <c r="Q783" s="107"/>
      <c r="R783" s="107"/>
      <c r="S783" s="107"/>
      <c r="T783" s="107"/>
      <c r="U783" s="107"/>
      <c r="V783" s="107"/>
      <c r="W783" s="107"/>
      <c r="X783" s="107"/>
      <c r="Y783" s="107"/>
      <c r="Z783" s="107"/>
    </row>
    <row r="784" spans="1:26" ht="15.75" customHeight="1">
      <c r="A784" s="107"/>
      <c r="B784" s="107"/>
      <c r="C784" s="107"/>
      <c r="D784" s="107"/>
      <c r="E784" s="107"/>
      <c r="F784" s="107"/>
      <c r="G784" s="479"/>
      <c r="H784" s="107"/>
      <c r="I784" s="107"/>
      <c r="J784" s="107"/>
      <c r="K784" s="107"/>
      <c r="L784" s="107"/>
      <c r="M784" s="109"/>
      <c r="N784" s="109"/>
      <c r="O784" s="107"/>
      <c r="P784" s="107"/>
      <c r="Q784" s="107"/>
      <c r="R784" s="107"/>
      <c r="S784" s="107"/>
      <c r="T784" s="107"/>
      <c r="U784" s="107"/>
      <c r="V784" s="107"/>
      <c r="W784" s="107"/>
      <c r="X784" s="107"/>
      <c r="Y784" s="107"/>
      <c r="Z784" s="107"/>
    </row>
    <row r="785" spans="1:26" ht="15.75" customHeight="1">
      <c r="A785" s="107"/>
      <c r="B785" s="107"/>
      <c r="C785" s="107"/>
      <c r="D785" s="107"/>
      <c r="E785" s="107"/>
      <c r="F785" s="107"/>
      <c r="G785" s="479"/>
      <c r="H785" s="107"/>
      <c r="I785" s="107"/>
      <c r="J785" s="107"/>
      <c r="K785" s="107"/>
      <c r="L785" s="107"/>
      <c r="M785" s="109"/>
      <c r="N785" s="109"/>
      <c r="O785" s="107"/>
      <c r="P785" s="107"/>
      <c r="Q785" s="107"/>
      <c r="R785" s="107"/>
      <c r="S785" s="107"/>
      <c r="T785" s="107"/>
      <c r="U785" s="107"/>
      <c r="V785" s="107"/>
      <c r="W785" s="107"/>
      <c r="X785" s="107"/>
      <c r="Y785" s="107"/>
      <c r="Z785" s="107"/>
    </row>
    <row r="786" spans="1:26" ht="15.75" customHeight="1">
      <c r="A786" s="107"/>
      <c r="B786" s="107"/>
      <c r="C786" s="107"/>
      <c r="D786" s="107"/>
      <c r="E786" s="107"/>
      <c r="F786" s="107"/>
      <c r="G786" s="479"/>
      <c r="H786" s="107"/>
      <c r="I786" s="107"/>
      <c r="J786" s="107"/>
      <c r="K786" s="107"/>
      <c r="L786" s="107"/>
      <c r="M786" s="109"/>
      <c r="N786" s="109"/>
      <c r="O786" s="107"/>
      <c r="P786" s="107"/>
      <c r="Q786" s="107"/>
      <c r="R786" s="107"/>
      <c r="S786" s="107"/>
      <c r="T786" s="107"/>
      <c r="U786" s="107"/>
      <c r="V786" s="107"/>
      <c r="W786" s="107"/>
      <c r="X786" s="107"/>
      <c r="Y786" s="107"/>
      <c r="Z786" s="107"/>
    </row>
    <row r="787" spans="1:26" ht="15.75" customHeight="1">
      <c r="A787" s="107"/>
      <c r="B787" s="107"/>
      <c r="C787" s="107"/>
      <c r="D787" s="107"/>
      <c r="E787" s="107"/>
      <c r="F787" s="107"/>
      <c r="G787" s="479"/>
      <c r="H787" s="107"/>
      <c r="I787" s="107"/>
      <c r="J787" s="107"/>
      <c r="K787" s="107"/>
      <c r="L787" s="107"/>
      <c r="M787" s="109"/>
      <c r="N787" s="109"/>
      <c r="O787" s="107"/>
      <c r="P787" s="107"/>
      <c r="Q787" s="107"/>
      <c r="R787" s="107"/>
      <c r="S787" s="107"/>
      <c r="T787" s="107"/>
      <c r="U787" s="107"/>
      <c r="V787" s="107"/>
      <c r="W787" s="107"/>
      <c r="X787" s="107"/>
      <c r="Y787" s="107"/>
      <c r="Z787" s="107"/>
    </row>
    <row r="788" spans="1:26" ht="15.75" customHeight="1">
      <c r="A788" s="107"/>
      <c r="B788" s="107"/>
      <c r="C788" s="107"/>
      <c r="D788" s="107"/>
      <c r="E788" s="107"/>
      <c r="F788" s="107"/>
      <c r="G788" s="479"/>
      <c r="H788" s="107"/>
      <c r="I788" s="107"/>
      <c r="J788" s="107"/>
      <c r="K788" s="107"/>
      <c r="L788" s="107"/>
      <c r="M788" s="109"/>
      <c r="N788" s="109"/>
      <c r="O788" s="107"/>
      <c r="P788" s="107"/>
      <c r="Q788" s="107"/>
      <c r="R788" s="107"/>
      <c r="S788" s="107"/>
      <c r="T788" s="107"/>
      <c r="U788" s="107"/>
      <c r="V788" s="107"/>
      <c r="W788" s="107"/>
      <c r="X788" s="107"/>
      <c r="Y788" s="107"/>
      <c r="Z788" s="107"/>
    </row>
    <row r="789" spans="1:26" ht="15.75" customHeight="1">
      <c r="A789" s="107"/>
      <c r="B789" s="107"/>
      <c r="C789" s="107"/>
      <c r="D789" s="107"/>
      <c r="E789" s="107"/>
      <c r="F789" s="107"/>
      <c r="G789" s="479"/>
      <c r="H789" s="107"/>
      <c r="I789" s="107"/>
      <c r="J789" s="107"/>
      <c r="K789" s="107"/>
      <c r="L789" s="107"/>
      <c r="M789" s="109"/>
      <c r="N789" s="109"/>
      <c r="O789" s="107"/>
      <c r="P789" s="107"/>
      <c r="Q789" s="107"/>
      <c r="R789" s="107"/>
      <c r="S789" s="107"/>
      <c r="T789" s="107"/>
      <c r="U789" s="107"/>
      <c r="V789" s="107"/>
      <c r="W789" s="107"/>
      <c r="X789" s="107"/>
      <c r="Y789" s="107"/>
      <c r="Z789" s="107"/>
    </row>
    <row r="790" spans="1:26" ht="15.75" customHeight="1">
      <c r="A790" s="107"/>
      <c r="B790" s="107"/>
      <c r="C790" s="107"/>
      <c r="D790" s="107"/>
      <c r="E790" s="107"/>
      <c r="F790" s="107"/>
      <c r="G790" s="479"/>
      <c r="H790" s="107"/>
      <c r="I790" s="107"/>
      <c r="J790" s="107"/>
      <c r="K790" s="107"/>
      <c r="L790" s="107"/>
      <c r="M790" s="109"/>
      <c r="N790" s="109"/>
      <c r="O790" s="107"/>
      <c r="P790" s="107"/>
      <c r="Q790" s="107"/>
      <c r="R790" s="107"/>
      <c r="S790" s="107"/>
      <c r="T790" s="107"/>
      <c r="U790" s="107"/>
      <c r="V790" s="107"/>
      <c r="W790" s="107"/>
      <c r="X790" s="107"/>
      <c r="Y790" s="107"/>
      <c r="Z790" s="107"/>
    </row>
    <row r="791" spans="1:26" ht="15.75" customHeight="1">
      <c r="A791" s="107"/>
      <c r="B791" s="107"/>
      <c r="C791" s="107"/>
      <c r="D791" s="107"/>
      <c r="E791" s="107"/>
      <c r="F791" s="107"/>
      <c r="G791" s="479"/>
      <c r="H791" s="107"/>
      <c r="I791" s="107"/>
      <c r="J791" s="107"/>
      <c r="K791" s="107"/>
      <c r="L791" s="107"/>
      <c r="M791" s="109"/>
      <c r="N791" s="109"/>
      <c r="O791" s="107"/>
      <c r="P791" s="107"/>
      <c r="Q791" s="107"/>
      <c r="R791" s="107"/>
      <c r="S791" s="107"/>
      <c r="T791" s="107"/>
      <c r="U791" s="107"/>
      <c r="V791" s="107"/>
      <c r="W791" s="107"/>
      <c r="X791" s="107"/>
      <c r="Y791" s="107"/>
      <c r="Z791" s="107"/>
    </row>
    <row r="792" spans="1:26" ht="15.75" customHeight="1">
      <c r="A792" s="107"/>
      <c r="B792" s="107"/>
      <c r="C792" s="107"/>
      <c r="D792" s="107"/>
      <c r="E792" s="107"/>
      <c r="F792" s="107"/>
      <c r="G792" s="479"/>
      <c r="H792" s="107"/>
      <c r="I792" s="107"/>
      <c r="J792" s="107"/>
      <c r="K792" s="107"/>
      <c r="L792" s="107"/>
      <c r="M792" s="109"/>
      <c r="N792" s="109"/>
      <c r="O792" s="107"/>
      <c r="P792" s="107"/>
      <c r="Q792" s="107"/>
      <c r="R792" s="107"/>
      <c r="S792" s="107"/>
      <c r="T792" s="107"/>
      <c r="U792" s="107"/>
      <c r="V792" s="107"/>
      <c r="W792" s="107"/>
      <c r="X792" s="107"/>
      <c r="Y792" s="107"/>
      <c r="Z792" s="107"/>
    </row>
    <row r="793" spans="1:26" ht="15.75" customHeight="1">
      <c r="A793" s="107"/>
      <c r="B793" s="107"/>
      <c r="C793" s="107"/>
      <c r="D793" s="107"/>
      <c r="E793" s="107"/>
      <c r="F793" s="107"/>
      <c r="G793" s="479"/>
      <c r="H793" s="107"/>
      <c r="I793" s="107"/>
      <c r="J793" s="107"/>
      <c r="K793" s="107"/>
      <c r="L793" s="107"/>
      <c r="M793" s="109"/>
      <c r="N793" s="109"/>
      <c r="O793" s="107"/>
      <c r="P793" s="107"/>
      <c r="Q793" s="107"/>
      <c r="R793" s="107"/>
      <c r="S793" s="107"/>
      <c r="T793" s="107"/>
      <c r="U793" s="107"/>
      <c r="V793" s="107"/>
      <c r="W793" s="107"/>
      <c r="X793" s="107"/>
      <c r="Y793" s="107"/>
      <c r="Z793" s="107"/>
    </row>
    <row r="794" spans="1:26" ht="15.75" customHeight="1">
      <c r="A794" s="107"/>
      <c r="B794" s="107"/>
      <c r="C794" s="107"/>
      <c r="D794" s="107"/>
      <c r="E794" s="107"/>
      <c r="F794" s="107"/>
      <c r="G794" s="479"/>
      <c r="H794" s="107"/>
      <c r="I794" s="107"/>
      <c r="J794" s="107"/>
      <c r="K794" s="107"/>
      <c r="L794" s="107"/>
      <c r="M794" s="109"/>
      <c r="N794" s="109"/>
      <c r="O794" s="107"/>
      <c r="P794" s="107"/>
      <c r="Q794" s="107"/>
      <c r="R794" s="107"/>
      <c r="S794" s="107"/>
      <c r="T794" s="107"/>
      <c r="U794" s="107"/>
      <c r="V794" s="107"/>
      <c r="W794" s="107"/>
      <c r="X794" s="107"/>
      <c r="Y794" s="107"/>
      <c r="Z794" s="107"/>
    </row>
    <row r="795" spans="1:26" ht="15.75" customHeight="1">
      <c r="A795" s="107"/>
      <c r="B795" s="107"/>
      <c r="C795" s="107"/>
      <c r="D795" s="107"/>
      <c r="E795" s="107"/>
      <c r="F795" s="107"/>
      <c r="G795" s="479"/>
      <c r="H795" s="107"/>
      <c r="I795" s="107"/>
      <c r="J795" s="107"/>
      <c r="K795" s="107"/>
      <c r="L795" s="107"/>
      <c r="M795" s="109"/>
      <c r="N795" s="109"/>
      <c r="O795" s="107"/>
      <c r="P795" s="107"/>
      <c r="Q795" s="107"/>
      <c r="R795" s="107"/>
      <c r="S795" s="107"/>
      <c r="T795" s="107"/>
      <c r="U795" s="107"/>
      <c r="V795" s="107"/>
      <c r="W795" s="107"/>
      <c r="X795" s="107"/>
      <c r="Y795" s="107"/>
      <c r="Z795" s="107"/>
    </row>
    <row r="796" spans="1:26" ht="15.75" customHeight="1">
      <c r="A796" s="107"/>
      <c r="B796" s="107"/>
      <c r="C796" s="107"/>
      <c r="D796" s="107"/>
      <c r="E796" s="107"/>
      <c r="F796" s="107"/>
      <c r="G796" s="479"/>
      <c r="H796" s="107"/>
      <c r="I796" s="107"/>
      <c r="J796" s="107"/>
      <c r="K796" s="107"/>
      <c r="L796" s="107"/>
      <c r="M796" s="109"/>
      <c r="N796" s="109"/>
      <c r="O796" s="107"/>
      <c r="P796" s="107"/>
      <c r="Q796" s="107"/>
      <c r="R796" s="107"/>
      <c r="S796" s="107"/>
      <c r="T796" s="107"/>
      <c r="U796" s="107"/>
      <c r="V796" s="107"/>
      <c r="W796" s="107"/>
      <c r="X796" s="107"/>
      <c r="Y796" s="107"/>
      <c r="Z796" s="107"/>
    </row>
    <row r="797" spans="1:26" ht="15.75" customHeight="1">
      <c r="A797" s="107"/>
      <c r="B797" s="107"/>
      <c r="C797" s="107"/>
      <c r="D797" s="107"/>
      <c r="E797" s="107"/>
      <c r="F797" s="107"/>
      <c r="G797" s="479"/>
      <c r="H797" s="107"/>
      <c r="I797" s="107"/>
      <c r="J797" s="107"/>
      <c r="K797" s="107"/>
      <c r="L797" s="107"/>
      <c r="M797" s="109"/>
      <c r="N797" s="109"/>
      <c r="O797" s="107"/>
      <c r="P797" s="107"/>
      <c r="Q797" s="107"/>
      <c r="R797" s="107"/>
      <c r="S797" s="107"/>
      <c r="T797" s="107"/>
      <c r="U797" s="107"/>
      <c r="V797" s="107"/>
      <c r="W797" s="107"/>
      <c r="X797" s="107"/>
      <c r="Y797" s="107"/>
      <c r="Z797" s="107"/>
    </row>
    <row r="798" spans="1:26" ht="15.75" customHeight="1">
      <c r="A798" s="107"/>
      <c r="B798" s="107"/>
      <c r="C798" s="107"/>
      <c r="D798" s="107"/>
      <c r="E798" s="107"/>
      <c r="F798" s="107"/>
      <c r="G798" s="479"/>
      <c r="H798" s="107"/>
      <c r="I798" s="107"/>
      <c r="J798" s="107"/>
      <c r="K798" s="107"/>
      <c r="L798" s="107"/>
      <c r="M798" s="109"/>
      <c r="N798" s="109"/>
      <c r="O798" s="107"/>
      <c r="P798" s="107"/>
      <c r="Q798" s="107"/>
      <c r="R798" s="107"/>
      <c r="S798" s="107"/>
      <c r="T798" s="107"/>
      <c r="U798" s="107"/>
      <c r="V798" s="107"/>
      <c r="W798" s="107"/>
      <c r="X798" s="107"/>
      <c r="Y798" s="107"/>
      <c r="Z798" s="107"/>
    </row>
    <row r="799" spans="1:26" ht="15.75" customHeight="1">
      <c r="A799" s="107"/>
      <c r="B799" s="107"/>
      <c r="C799" s="107"/>
      <c r="D799" s="107"/>
      <c r="E799" s="107"/>
      <c r="F799" s="107"/>
      <c r="G799" s="479"/>
      <c r="H799" s="107"/>
      <c r="I799" s="107"/>
      <c r="J799" s="107"/>
      <c r="K799" s="107"/>
      <c r="L799" s="107"/>
      <c r="M799" s="109"/>
      <c r="N799" s="109"/>
      <c r="O799" s="107"/>
      <c r="P799" s="107"/>
      <c r="Q799" s="107"/>
      <c r="R799" s="107"/>
      <c r="S799" s="107"/>
      <c r="T799" s="107"/>
      <c r="U799" s="107"/>
      <c r="V799" s="107"/>
      <c r="W799" s="107"/>
      <c r="X799" s="107"/>
      <c r="Y799" s="107"/>
      <c r="Z799" s="107"/>
    </row>
    <row r="800" spans="1:26" ht="15.75" customHeight="1">
      <c r="A800" s="107"/>
      <c r="B800" s="107"/>
      <c r="C800" s="107"/>
      <c r="D800" s="107"/>
      <c r="E800" s="107"/>
      <c r="F800" s="107"/>
      <c r="G800" s="479"/>
      <c r="H800" s="107"/>
      <c r="I800" s="107"/>
      <c r="J800" s="107"/>
      <c r="K800" s="107"/>
      <c r="L800" s="107"/>
      <c r="M800" s="109"/>
      <c r="N800" s="109"/>
      <c r="O800" s="107"/>
      <c r="P800" s="107"/>
      <c r="Q800" s="107"/>
      <c r="R800" s="107"/>
      <c r="S800" s="107"/>
      <c r="T800" s="107"/>
      <c r="U800" s="107"/>
      <c r="V800" s="107"/>
      <c r="W800" s="107"/>
      <c r="X800" s="107"/>
      <c r="Y800" s="107"/>
      <c r="Z800" s="107"/>
    </row>
    <row r="801" spans="1:26" ht="15.75" customHeight="1">
      <c r="A801" s="107"/>
      <c r="B801" s="107"/>
      <c r="C801" s="107"/>
      <c r="D801" s="107"/>
      <c r="E801" s="107"/>
      <c r="F801" s="107"/>
      <c r="G801" s="479"/>
      <c r="H801" s="107"/>
      <c r="I801" s="107"/>
      <c r="J801" s="107"/>
      <c r="K801" s="107"/>
      <c r="L801" s="107"/>
      <c r="M801" s="109"/>
      <c r="N801" s="109"/>
      <c r="O801" s="107"/>
      <c r="P801" s="107"/>
      <c r="Q801" s="107"/>
      <c r="R801" s="107"/>
      <c r="S801" s="107"/>
      <c r="T801" s="107"/>
      <c r="U801" s="107"/>
      <c r="V801" s="107"/>
      <c r="W801" s="107"/>
      <c r="X801" s="107"/>
      <c r="Y801" s="107"/>
      <c r="Z801" s="107"/>
    </row>
    <row r="802" spans="1:26" ht="15.75" customHeight="1">
      <c r="A802" s="107"/>
      <c r="B802" s="107"/>
      <c r="C802" s="107"/>
      <c r="D802" s="107"/>
      <c r="E802" s="107"/>
      <c r="F802" s="107"/>
      <c r="G802" s="479"/>
      <c r="H802" s="107"/>
      <c r="I802" s="107"/>
      <c r="J802" s="107"/>
      <c r="K802" s="107"/>
      <c r="L802" s="107"/>
      <c r="M802" s="109"/>
      <c r="N802" s="109"/>
      <c r="O802" s="107"/>
      <c r="P802" s="107"/>
      <c r="Q802" s="107"/>
      <c r="R802" s="107"/>
      <c r="S802" s="107"/>
      <c r="T802" s="107"/>
      <c r="U802" s="107"/>
      <c r="V802" s="107"/>
      <c r="W802" s="107"/>
      <c r="X802" s="107"/>
      <c r="Y802" s="107"/>
      <c r="Z802" s="107"/>
    </row>
    <row r="803" spans="1:26" ht="15.75" customHeight="1">
      <c r="A803" s="107"/>
      <c r="B803" s="107"/>
      <c r="C803" s="107"/>
      <c r="D803" s="107"/>
      <c r="E803" s="107"/>
      <c r="F803" s="107"/>
      <c r="G803" s="479"/>
      <c r="H803" s="107"/>
      <c r="I803" s="107"/>
      <c r="J803" s="107"/>
      <c r="K803" s="107"/>
      <c r="L803" s="107"/>
      <c r="M803" s="109"/>
      <c r="N803" s="109"/>
      <c r="O803" s="107"/>
      <c r="P803" s="107"/>
      <c r="Q803" s="107"/>
      <c r="R803" s="107"/>
      <c r="S803" s="107"/>
      <c r="T803" s="107"/>
      <c r="U803" s="107"/>
      <c r="V803" s="107"/>
      <c r="W803" s="107"/>
      <c r="X803" s="107"/>
      <c r="Y803" s="107"/>
      <c r="Z803" s="107"/>
    </row>
    <row r="804" spans="1:26" ht="15.75" customHeight="1">
      <c r="A804" s="107"/>
      <c r="B804" s="107"/>
      <c r="C804" s="107"/>
      <c r="D804" s="107"/>
      <c r="E804" s="107"/>
      <c r="F804" s="107"/>
      <c r="G804" s="479"/>
      <c r="H804" s="107"/>
      <c r="I804" s="107"/>
      <c r="J804" s="107"/>
      <c r="K804" s="107"/>
      <c r="L804" s="107"/>
      <c r="M804" s="109"/>
      <c r="N804" s="109"/>
      <c r="O804" s="107"/>
      <c r="P804" s="107"/>
      <c r="Q804" s="107"/>
      <c r="R804" s="107"/>
      <c r="S804" s="107"/>
      <c r="T804" s="107"/>
      <c r="U804" s="107"/>
      <c r="V804" s="107"/>
      <c r="W804" s="107"/>
      <c r="X804" s="107"/>
      <c r="Y804" s="107"/>
      <c r="Z804" s="107"/>
    </row>
    <row r="805" spans="1:26" ht="15.75" customHeight="1">
      <c r="A805" s="107"/>
      <c r="B805" s="107"/>
      <c r="C805" s="107"/>
      <c r="D805" s="107"/>
      <c r="E805" s="107"/>
      <c r="F805" s="107"/>
      <c r="G805" s="479"/>
      <c r="H805" s="107"/>
      <c r="I805" s="107"/>
      <c r="J805" s="107"/>
      <c r="K805" s="107"/>
      <c r="L805" s="107"/>
      <c r="M805" s="109"/>
      <c r="N805" s="109"/>
      <c r="O805" s="107"/>
      <c r="P805" s="107"/>
      <c r="Q805" s="107"/>
      <c r="R805" s="107"/>
      <c r="S805" s="107"/>
      <c r="T805" s="107"/>
      <c r="U805" s="107"/>
      <c r="V805" s="107"/>
      <c r="W805" s="107"/>
      <c r="X805" s="107"/>
      <c r="Y805" s="107"/>
      <c r="Z805" s="107"/>
    </row>
    <row r="806" spans="1:26" ht="15.75" customHeight="1">
      <c r="A806" s="107"/>
      <c r="B806" s="107"/>
      <c r="C806" s="107"/>
      <c r="D806" s="107"/>
      <c r="E806" s="107"/>
      <c r="F806" s="107"/>
      <c r="G806" s="479"/>
      <c r="H806" s="107"/>
      <c r="I806" s="107"/>
      <c r="J806" s="107"/>
      <c r="K806" s="107"/>
      <c r="L806" s="107"/>
      <c r="M806" s="109"/>
      <c r="N806" s="109"/>
      <c r="O806" s="107"/>
      <c r="P806" s="107"/>
      <c r="Q806" s="107"/>
      <c r="R806" s="107"/>
      <c r="S806" s="107"/>
      <c r="T806" s="107"/>
      <c r="U806" s="107"/>
      <c r="V806" s="107"/>
      <c r="W806" s="107"/>
      <c r="X806" s="107"/>
      <c r="Y806" s="107"/>
      <c r="Z806" s="107"/>
    </row>
    <row r="807" spans="1:26" ht="15.75" customHeight="1">
      <c r="A807" s="107"/>
      <c r="B807" s="107"/>
      <c r="C807" s="107"/>
      <c r="D807" s="107"/>
      <c r="E807" s="107"/>
      <c r="F807" s="107"/>
      <c r="G807" s="479"/>
      <c r="H807" s="107"/>
      <c r="I807" s="107"/>
      <c r="J807" s="107"/>
      <c r="K807" s="107"/>
      <c r="L807" s="107"/>
      <c r="M807" s="109"/>
      <c r="N807" s="109"/>
      <c r="O807" s="107"/>
      <c r="P807" s="107"/>
      <c r="Q807" s="107"/>
      <c r="R807" s="107"/>
      <c r="S807" s="107"/>
      <c r="T807" s="107"/>
      <c r="U807" s="107"/>
      <c r="V807" s="107"/>
      <c r="W807" s="107"/>
      <c r="X807" s="107"/>
      <c r="Y807" s="107"/>
      <c r="Z807" s="107"/>
    </row>
    <row r="808" spans="1:26" ht="15.75" customHeight="1">
      <c r="A808" s="107"/>
      <c r="B808" s="107"/>
      <c r="C808" s="107"/>
      <c r="D808" s="107"/>
      <c r="E808" s="107"/>
      <c r="F808" s="107"/>
      <c r="G808" s="479"/>
      <c r="H808" s="107"/>
      <c r="I808" s="107"/>
      <c r="J808" s="107"/>
      <c r="K808" s="107"/>
      <c r="L808" s="107"/>
      <c r="M808" s="109"/>
      <c r="N808" s="109"/>
      <c r="O808" s="107"/>
      <c r="P808" s="107"/>
      <c r="Q808" s="107"/>
      <c r="R808" s="107"/>
      <c r="S808" s="107"/>
      <c r="T808" s="107"/>
      <c r="U808" s="107"/>
      <c r="V808" s="107"/>
      <c r="W808" s="107"/>
      <c r="X808" s="107"/>
      <c r="Y808" s="107"/>
      <c r="Z808" s="107"/>
    </row>
    <row r="809" spans="1:26" ht="15.75" customHeight="1">
      <c r="A809" s="107"/>
      <c r="B809" s="107"/>
      <c r="C809" s="107"/>
      <c r="D809" s="107"/>
      <c r="E809" s="107"/>
      <c r="F809" s="107"/>
      <c r="G809" s="479"/>
      <c r="H809" s="107"/>
      <c r="I809" s="107"/>
      <c r="J809" s="107"/>
      <c r="K809" s="107"/>
      <c r="L809" s="107"/>
      <c r="M809" s="109"/>
      <c r="N809" s="109"/>
      <c r="O809" s="107"/>
      <c r="P809" s="107"/>
      <c r="Q809" s="107"/>
      <c r="R809" s="107"/>
      <c r="S809" s="107"/>
      <c r="T809" s="107"/>
      <c r="U809" s="107"/>
      <c r="V809" s="107"/>
      <c r="W809" s="107"/>
      <c r="X809" s="107"/>
      <c r="Y809" s="107"/>
      <c r="Z809" s="107"/>
    </row>
    <row r="810" spans="1:26" ht="15.75" customHeight="1">
      <c r="A810" s="107"/>
      <c r="B810" s="107"/>
      <c r="C810" s="107"/>
      <c r="D810" s="107"/>
      <c r="E810" s="107"/>
      <c r="F810" s="107"/>
      <c r="G810" s="479"/>
      <c r="H810" s="107"/>
      <c r="I810" s="107"/>
      <c r="J810" s="107"/>
      <c r="K810" s="107"/>
      <c r="L810" s="107"/>
      <c r="M810" s="109"/>
      <c r="N810" s="109"/>
      <c r="O810" s="107"/>
      <c r="P810" s="107"/>
      <c r="Q810" s="107"/>
      <c r="R810" s="107"/>
      <c r="S810" s="107"/>
      <c r="T810" s="107"/>
      <c r="U810" s="107"/>
      <c r="V810" s="107"/>
      <c r="W810" s="107"/>
      <c r="X810" s="107"/>
      <c r="Y810" s="107"/>
      <c r="Z810" s="107"/>
    </row>
    <row r="811" spans="1:26" ht="15.75" customHeight="1">
      <c r="A811" s="107"/>
      <c r="B811" s="107"/>
      <c r="C811" s="107"/>
      <c r="D811" s="107"/>
      <c r="E811" s="107"/>
      <c r="F811" s="107"/>
      <c r="G811" s="479"/>
      <c r="H811" s="107"/>
      <c r="I811" s="107"/>
      <c r="J811" s="107"/>
      <c r="K811" s="107"/>
      <c r="L811" s="107"/>
      <c r="M811" s="109"/>
      <c r="N811" s="109"/>
      <c r="O811" s="107"/>
      <c r="P811" s="107"/>
      <c r="Q811" s="107"/>
      <c r="R811" s="107"/>
      <c r="S811" s="107"/>
      <c r="T811" s="107"/>
      <c r="U811" s="107"/>
      <c r="V811" s="107"/>
      <c r="W811" s="107"/>
      <c r="X811" s="107"/>
      <c r="Y811" s="107"/>
      <c r="Z811" s="107"/>
    </row>
    <row r="812" spans="1:26" ht="15.75" customHeight="1">
      <c r="A812" s="107"/>
      <c r="B812" s="107"/>
      <c r="C812" s="107"/>
      <c r="D812" s="107"/>
      <c r="E812" s="107"/>
      <c r="F812" s="107"/>
      <c r="G812" s="479"/>
      <c r="H812" s="107"/>
      <c r="I812" s="107"/>
      <c r="J812" s="107"/>
      <c r="K812" s="107"/>
      <c r="L812" s="107"/>
      <c r="M812" s="109"/>
      <c r="N812" s="109"/>
      <c r="O812" s="107"/>
      <c r="P812" s="107"/>
      <c r="Q812" s="107"/>
      <c r="R812" s="107"/>
      <c r="S812" s="107"/>
      <c r="T812" s="107"/>
      <c r="U812" s="107"/>
      <c r="V812" s="107"/>
      <c r="W812" s="107"/>
      <c r="X812" s="107"/>
      <c r="Y812" s="107"/>
      <c r="Z812" s="107"/>
    </row>
    <row r="813" spans="1:26" ht="15.75" customHeight="1">
      <c r="A813" s="107"/>
      <c r="B813" s="107"/>
      <c r="C813" s="107"/>
      <c r="D813" s="107"/>
      <c r="E813" s="107"/>
      <c r="F813" s="107"/>
      <c r="G813" s="479"/>
      <c r="H813" s="107"/>
      <c r="I813" s="107"/>
      <c r="J813" s="107"/>
      <c r="K813" s="107"/>
      <c r="L813" s="107"/>
      <c r="M813" s="109"/>
      <c r="N813" s="109"/>
      <c r="O813" s="107"/>
      <c r="P813" s="107"/>
      <c r="Q813" s="107"/>
      <c r="R813" s="107"/>
      <c r="S813" s="107"/>
      <c r="T813" s="107"/>
      <c r="U813" s="107"/>
      <c r="V813" s="107"/>
      <c r="W813" s="107"/>
      <c r="X813" s="107"/>
      <c r="Y813" s="107"/>
      <c r="Z813" s="107"/>
    </row>
    <row r="814" spans="1:26" ht="15.75" customHeight="1">
      <c r="A814" s="107"/>
      <c r="B814" s="107"/>
      <c r="C814" s="107"/>
      <c r="D814" s="107"/>
      <c r="E814" s="107"/>
      <c r="F814" s="107"/>
      <c r="G814" s="479"/>
      <c r="H814" s="107"/>
      <c r="I814" s="107"/>
      <c r="J814" s="107"/>
      <c r="K814" s="107"/>
      <c r="L814" s="107"/>
      <c r="M814" s="109"/>
      <c r="N814" s="109"/>
      <c r="O814" s="107"/>
      <c r="P814" s="107"/>
      <c r="Q814" s="107"/>
      <c r="R814" s="107"/>
      <c r="S814" s="107"/>
      <c r="T814" s="107"/>
      <c r="U814" s="107"/>
      <c r="V814" s="107"/>
      <c r="W814" s="107"/>
      <c r="X814" s="107"/>
      <c r="Y814" s="107"/>
      <c r="Z814" s="107"/>
    </row>
    <row r="815" spans="1:26" ht="15.75" customHeight="1">
      <c r="A815" s="107"/>
      <c r="B815" s="107"/>
      <c r="C815" s="107"/>
      <c r="D815" s="107"/>
      <c r="E815" s="107"/>
      <c r="F815" s="107"/>
      <c r="G815" s="479"/>
      <c r="H815" s="107"/>
      <c r="I815" s="107"/>
      <c r="J815" s="107"/>
      <c r="K815" s="107"/>
      <c r="L815" s="107"/>
      <c r="M815" s="109"/>
      <c r="N815" s="109"/>
      <c r="O815" s="107"/>
      <c r="P815" s="107"/>
      <c r="Q815" s="107"/>
      <c r="R815" s="107"/>
      <c r="S815" s="107"/>
      <c r="T815" s="107"/>
      <c r="U815" s="107"/>
      <c r="V815" s="107"/>
      <c r="W815" s="107"/>
      <c r="X815" s="107"/>
      <c r="Y815" s="107"/>
      <c r="Z815" s="107"/>
    </row>
    <row r="816" spans="1:26" ht="15.75" customHeight="1">
      <c r="A816" s="107"/>
      <c r="B816" s="107"/>
      <c r="C816" s="107"/>
      <c r="D816" s="107"/>
      <c r="E816" s="107"/>
      <c r="F816" s="107"/>
      <c r="G816" s="479"/>
      <c r="H816" s="107"/>
      <c r="I816" s="107"/>
      <c r="J816" s="107"/>
      <c r="K816" s="107"/>
      <c r="L816" s="107"/>
      <c r="M816" s="109"/>
      <c r="N816" s="109"/>
      <c r="O816" s="107"/>
      <c r="P816" s="107"/>
      <c r="Q816" s="107"/>
      <c r="R816" s="107"/>
      <c r="S816" s="107"/>
      <c r="T816" s="107"/>
      <c r="U816" s="107"/>
      <c r="V816" s="107"/>
      <c r="W816" s="107"/>
      <c r="X816" s="107"/>
      <c r="Y816" s="107"/>
      <c r="Z816" s="107"/>
    </row>
    <row r="817" spans="1:26" ht="15.75" customHeight="1">
      <c r="A817" s="107"/>
      <c r="B817" s="107"/>
      <c r="C817" s="107"/>
      <c r="D817" s="107"/>
      <c r="E817" s="107"/>
      <c r="F817" s="107"/>
      <c r="G817" s="479"/>
      <c r="H817" s="107"/>
      <c r="I817" s="107"/>
      <c r="J817" s="107"/>
      <c r="K817" s="107"/>
      <c r="L817" s="107"/>
      <c r="M817" s="109"/>
      <c r="N817" s="109"/>
      <c r="O817" s="107"/>
      <c r="P817" s="107"/>
      <c r="Q817" s="107"/>
      <c r="R817" s="107"/>
      <c r="S817" s="107"/>
      <c r="T817" s="107"/>
      <c r="U817" s="107"/>
      <c r="V817" s="107"/>
      <c r="W817" s="107"/>
      <c r="X817" s="107"/>
      <c r="Y817" s="107"/>
      <c r="Z817" s="107"/>
    </row>
    <row r="818" spans="1:26" ht="15.75" customHeight="1">
      <c r="A818" s="107"/>
      <c r="B818" s="107"/>
      <c r="C818" s="107"/>
      <c r="D818" s="107"/>
      <c r="E818" s="107"/>
      <c r="F818" s="107"/>
      <c r="G818" s="479"/>
      <c r="H818" s="107"/>
      <c r="I818" s="107"/>
      <c r="J818" s="107"/>
      <c r="K818" s="107"/>
      <c r="L818" s="107"/>
      <c r="M818" s="109"/>
      <c r="N818" s="109"/>
      <c r="O818" s="107"/>
      <c r="P818" s="107"/>
      <c r="Q818" s="107"/>
      <c r="R818" s="107"/>
      <c r="S818" s="107"/>
      <c r="T818" s="107"/>
      <c r="U818" s="107"/>
      <c r="V818" s="107"/>
      <c r="W818" s="107"/>
      <c r="X818" s="107"/>
      <c r="Y818" s="107"/>
      <c r="Z818" s="107"/>
    </row>
    <row r="819" spans="1:26" ht="15.75" customHeight="1">
      <c r="A819" s="107"/>
      <c r="B819" s="107"/>
      <c r="C819" s="107"/>
      <c r="D819" s="107"/>
      <c r="E819" s="107"/>
      <c r="F819" s="107"/>
      <c r="G819" s="479"/>
      <c r="H819" s="107"/>
      <c r="I819" s="107"/>
      <c r="J819" s="107"/>
      <c r="K819" s="107"/>
      <c r="L819" s="107"/>
      <c r="M819" s="109"/>
      <c r="N819" s="109"/>
      <c r="O819" s="107"/>
      <c r="P819" s="107"/>
      <c r="Q819" s="107"/>
      <c r="R819" s="107"/>
      <c r="S819" s="107"/>
      <c r="T819" s="107"/>
      <c r="U819" s="107"/>
      <c r="V819" s="107"/>
      <c r="W819" s="107"/>
      <c r="X819" s="107"/>
      <c r="Y819" s="107"/>
      <c r="Z819" s="107"/>
    </row>
    <row r="820" spans="1:26" ht="15.75" customHeight="1">
      <c r="A820" s="107"/>
      <c r="B820" s="107"/>
      <c r="C820" s="107"/>
      <c r="D820" s="107"/>
      <c r="E820" s="107"/>
      <c r="F820" s="107"/>
      <c r="G820" s="479"/>
      <c r="H820" s="107"/>
      <c r="I820" s="107"/>
      <c r="J820" s="107"/>
      <c r="K820" s="107"/>
      <c r="L820" s="107"/>
      <c r="M820" s="109"/>
      <c r="N820" s="109"/>
      <c r="O820" s="107"/>
      <c r="P820" s="107"/>
      <c r="Q820" s="107"/>
      <c r="R820" s="107"/>
      <c r="S820" s="107"/>
      <c r="T820" s="107"/>
      <c r="U820" s="107"/>
      <c r="V820" s="107"/>
      <c r="W820" s="107"/>
      <c r="X820" s="107"/>
      <c r="Y820" s="107"/>
      <c r="Z820" s="107"/>
    </row>
    <row r="821" spans="1:26" ht="15.75" customHeight="1">
      <c r="A821" s="107"/>
      <c r="B821" s="107"/>
      <c r="C821" s="107"/>
      <c r="D821" s="107"/>
      <c r="E821" s="107"/>
      <c r="F821" s="107"/>
      <c r="G821" s="479"/>
      <c r="H821" s="107"/>
      <c r="I821" s="107"/>
      <c r="J821" s="107"/>
      <c r="K821" s="107"/>
      <c r="L821" s="107"/>
      <c r="M821" s="109"/>
      <c r="N821" s="109"/>
      <c r="O821" s="107"/>
      <c r="P821" s="107"/>
      <c r="Q821" s="107"/>
      <c r="R821" s="107"/>
      <c r="S821" s="107"/>
      <c r="T821" s="107"/>
      <c r="U821" s="107"/>
      <c r="V821" s="107"/>
      <c r="W821" s="107"/>
      <c r="X821" s="107"/>
      <c r="Y821" s="107"/>
      <c r="Z821" s="107"/>
    </row>
    <row r="822" spans="1:26" ht="15.75" customHeight="1">
      <c r="A822" s="107"/>
      <c r="B822" s="107"/>
      <c r="C822" s="107"/>
      <c r="D822" s="107"/>
      <c r="E822" s="107"/>
      <c r="F822" s="107"/>
      <c r="G822" s="479"/>
      <c r="H822" s="107"/>
      <c r="I822" s="107"/>
      <c r="J822" s="107"/>
      <c r="K822" s="107"/>
      <c r="L822" s="107"/>
      <c r="M822" s="109"/>
      <c r="N822" s="109"/>
      <c r="O822" s="107"/>
      <c r="P822" s="107"/>
      <c r="Q822" s="107"/>
      <c r="R822" s="107"/>
      <c r="S822" s="107"/>
      <c r="T822" s="107"/>
      <c r="U822" s="107"/>
      <c r="V822" s="107"/>
      <c r="W822" s="107"/>
      <c r="X822" s="107"/>
      <c r="Y822" s="107"/>
      <c r="Z822" s="107"/>
    </row>
    <row r="823" spans="1:26" ht="15.75" customHeight="1">
      <c r="A823" s="107"/>
      <c r="B823" s="107"/>
      <c r="C823" s="107"/>
      <c r="D823" s="107"/>
      <c r="E823" s="107"/>
      <c r="F823" s="107"/>
      <c r="G823" s="479"/>
      <c r="H823" s="107"/>
      <c r="I823" s="107"/>
      <c r="J823" s="107"/>
      <c r="K823" s="107"/>
      <c r="L823" s="107"/>
      <c r="M823" s="109"/>
      <c r="N823" s="109"/>
      <c r="O823" s="107"/>
      <c r="P823" s="107"/>
      <c r="Q823" s="107"/>
      <c r="R823" s="107"/>
      <c r="S823" s="107"/>
      <c r="T823" s="107"/>
      <c r="U823" s="107"/>
      <c r="V823" s="107"/>
      <c r="W823" s="107"/>
      <c r="X823" s="107"/>
      <c r="Y823" s="107"/>
      <c r="Z823" s="107"/>
    </row>
    <row r="824" spans="1:26" ht="15.75" customHeight="1">
      <c r="A824" s="107"/>
      <c r="B824" s="107"/>
      <c r="C824" s="107"/>
      <c r="D824" s="107"/>
      <c r="E824" s="107"/>
      <c r="F824" s="107"/>
      <c r="G824" s="479"/>
      <c r="H824" s="107"/>
      <c r="I824" s="107"/>
      <c r="J824" s="107"/>
      <c r="K824" s="107"/>
      <c r="L824" s="107"/>
      <c r="M824" s="109"/>
      <c r="N824" s="109"/>
      <c r="O824" s="107"/>
      <c r="P824" s="107"/>
      <c r="Q824" s="107"/>
      <c r="R824" s="107"/>
      <c r="S824" s="107"/>
      <c r="T824" s="107"/>
      <c r="U824" s="107"/>
      <c r="V824" s="107"/>
      <c r="W824" s="107"/>
      <c r="X824" s="107"/>
      <c r="Y824" s="107"/>
      <c r="Z824" s="107"/>
    </row>
    <row r="825" spans="1:26" ht="15.75" customHeight="1">
      <c r="A825" s="107"/>
      <c r="B825" s="107"/>
      <c r="C825" s="107"/>
      <c r="D825" s="107"/>
      <c r="E825" s="107"/>
      <c r="F825" s="107"/>
      <c r="G825" s="479"/>
      <c r="H825" s="107"/>
      <c r="I825" s="107"/>
      <c r="J825" s="107"/>
      <c r="K825" s="107"/>
      <c r="L825" s="107"/>
      <c r="M825" s="109"/>
      <c r="N825" s="109"/>
      <c r="O825" s="107"/>
      <c r="P825" s="107"/>
      <c r="Q825" s="107"/>
      <c r="R825" s="107"/>
      <c r="S825" s="107"/>
      <c r="T825" s="107"/>
      <c r="U825" s="107"/>
      <c r="V825" s="107"/>
      <c r="W825" s="107"/>
      <c r="X825" s="107"/>
      <c r="Y825" s="107"/>
      <c r="Z825" s="107"/>
    </row>
    <row r="826" spans="1:26" ht="15.75" customHeight="1">
      <c r="A826" s="107"/>
      <c r="B826" s="107"/>
      <c r="C826" s="107"/>
      <c r="D826" s="107"/>
      <c r="E826" s="107"/>
      <c r="F826" s="107"/>
      <c r="G826" s="479"/>
      <c r="H826" s="107"/>
      <c r="I826" s="107"/>
      <c r="J826" s="107"/>
      <c r="K826" s="107"/>
      <c r="L826" s="107"/>
      <c r="M826" s="109"/>
      <c r="N826" s="109"/>
      <c r="O826" s="107"/>
      <c r="P826" s="107"/>
      <c r="Q826" s="107"/>
      <c r="R826" s="107"/>
      <c r="S826" s="107"/>
      <c r="T826" s="107"/>
      <c r="U826" s="107"/>
      <c r="V826" s="107"/>
      <c r="W826" s="107"/>
      <c r="X826" s="107"/>
      <c r="Y826" s="107"/>
      <c r="Z826" s="107"/>
    </row>
    <row r="827" spans="1:26" ht="15.75" customHeight="1">
      <c r="A827" s="107"/>
      <c r="B827" s="107"/>
      <c r="C827" s="107"/>
      <c r="D827" s="107"/>
      <c r="E827" s="107"/>
      <c r="F827" s="107"/>
      <c r="G827" s="479"/>
      <c r="H827" s="107"/>
      <c r="I827" s="107"/>
      <c r="J827" s="107"/>
      <c r="K827" s="107"/>
      <c r="L827" s="107"/>
      <c r="M827" s="109"/>
      <c r="N827" s="109"/>
      <c r="O827" s="107"/>
      <c r="P827" s="107"/>
      <c r="Q827" s="107"/>
      <c r="R827" s="107"/>
      <c r="S827" s="107"/>
      <c r="T827" s="107"/>
      <c r="U827" s="107"/>
      <c r="V827" s="107"/>
      <c r="W827" s="107"/>
      <c r="X827" s="107"/>
      <c r="Y827" s="107"/>
      <c r="Z827" s="107"/>
    </row>
    <row r="828" spans="1:26" ht="15.75" customHeight="1">
      <c r="A828" s="107"/>
      <c r="B828" s="107"/>
      <c r="C828" s="107"/>
      <c r="D828" s="107"/>
      <c r="E828" s="107"/>
      <c r="F828" s="107"/>
      <c r="G828" s="479"/>
      <c r="H828" s="107"/>
      <c r="I828" s="107"/>
      <c r="J828" s="107"/>
      <c r="K828" s="107"/>
      <c r="L828" s="107"/>
      <c r="M828" s="109"/>
      <c r="N828" s="109"/>
      <c r="O828" s="107"/>
      <c r="P828" s="107"/>
      <c r="Q828" s="107"/>
      <c r="R828" s="107"/>
      <c r="S828" s="107"/>
      <c r="T828" s="107"/>
      <c r="U828" s="107"/>
      <c r="V828" s="107"/>
      <c r="W828" s="107"/>
      <c r="X828" s="107"/>
      <c r="Y828" s="107"/>
      <c r="Z828" s="107"/>
    </row>
    <row r="829" spans="1:26" ht="15.75" customHeight="1">
      <c r="A829" s="107"/>
      <c r="B829" s="107"/>
      <c r="C829" s="107"/>
      <c r="D829" s="107"/>
      <c r="E829" s="107"/>
      <c r="F829" s="107"/>
      <c r="G829" s="479"/>
      <c r="H829" s="107"/>
      <c r="I829" s="107"/>
      <c r="J829" s="107"/>
      <c r="K829" s="107"/>
      <c r="L829" s="107"/>
      <c r="M829" s="109"/>
      <c r="N829" s="109"/>
      <c r="O829" s="107"/>
      <c r="P829" s="107"/>
      <c r="Q829" s="107"/>
      <c r="R829" s="107"/>
      <c r="S829" s="107"/>
      <c r="T829" s="107"/>
      <c r="U829" s="107"/>
      <c r="V829" s="107"/>
      <c r="W829" s="107"/>
      <c r="X829" s="107"/>
      <c r="Y829" s="107"/>
      <c r="Z829" s="107"/>
    </row>
    <row r="830" spans="1:26" ht="15.75" customHeight="1">
      <c r="A830" s="107"/>
      <c r="B830" s="107"/>
      <c r="C830" s="107"/>
      <c r="D830" s="107"/>
      <c r="E830" s="107"/>
      <c r="F830" s="107"/>
      <c r="G830" s="479"/>
      <c r="H830" s="107"/>
      <c r="I830" s="107"/>
      <c r="J830" s="107"/>
      <c r="K830" s="107"/>
      <c r="L830" s="107"/>
      <c r="M830" s="109"/>
      <c r="N830" s="109"/>
      <c r="O830" s="107"/>
      <c r="P830" s="107"/>
      <c r="Q830" s="107"/>
      <c r="R830" s="107"/>
      <c r="S830" s="107"/>
      <c r="T830" s="107"/>
      <c r="U830" s="107"/>
      <c r="V830" s="107"/>
      <c r="W830" s="107"/>
      <c r="X830" s="107"/>
      <c r="Y830" s="107"/>
      <c r="Z830" s="107"/>
    </row>
    <row r="831" spans="1:26" ht="15.75" customHeight="1">
      <c r="A831" s="107"/>
      <c r="B831" s="107"/>
      <c r="C831" s="107"/>
      <c r="D831" s="107"/>
      <c r="E831" s="107"/>
      <c r="F831" s="107"/>
      <c r="G831" s="479"/>
      <c r="H831" s="107"/>
      <c r="I831" s="107"/>
      <c r="J831" s="107"/>
      <c r="K831" s="107"/>
      <c r="L831" s="107"/>
      <c r="M831" s="109"/>
      <c r="N831" s="109"/>
      <c r="O831" s="107"/>
      <c r="P831" s="107"/>
      <c r="Q831" s="107"/>
      <c r="R831" s="107"/>
      <c r="S831" s="107"/>
      <c r="T831" s="107"/>
      <c r="U831" s="107"/>
      <c r="V831" s="107"/>
      <c r="W831" s="107"/>
      <c r="X831" s="107"/>
      <c r="Y831" s="107"/>
      <c r="Z831" s="107"/>
    </row>
    <row r="832" spans="1:26" ht="15.75" customHeight="1">
      <c r="A832" s="107"/>
      <c r="B832" s="107"/>
      <c r="C832" s="107"/>
      <c r="D832" s="107"/>
      <c r="E832" s="107"/>
      <c r="F832" s="107"/>
      <c r="G832" s="479"/>
      <c r="H832" s="107"/>
      <c r="I832" s="107"/>
      <c r="J832" s="107"/>
      <c r="K832" s="107"/>
      <c r="L832" s="107"/>
      <c r="M832" s="109"/>
      <c r="N832" s="109"/>
      <c r="O832" s="107"/>
      <c r="P832" s="107"/>
      <c r="Q832" s="107"/>
      <c r="R832" s="107"/>
      <c r="S832" s="107"/>
      <c r="T832" s="107"/>
      <c r="U832" s="107"/>
      <c r="V832" s="107"/>
      <c r="W832" s="107"/>
      <c r="X832" s="107"/>
      <c r="Y832" s="107"/>
      <c r="Z832" s="107"/>
    </row>
    <row r="833" spans="1:26" ht="15.75" customHeight="1">
      <c r="A833" s="107"/>
      <c r="B833" s="107"/>
      <c r="C833" s="107"/>
      <c r="D833" s="107"/>
      <c r="E833" s="107"/>
      <c r="F833" s="107"/>
      <c r="G833" s="479"/>
      <c r="H833" s="107"/>
      <c r="I833" s="107"/>
      <c r="J833" s="107"/>
      <c r="K833" s="107"/>
      <c r="L833" s="107"/>
      <c r="M833" s="109"/>
      <c r="N833" s="109"/>
      <c r="O833" s="107"/>
      <c r="P833" s="107"/>
      <c r="Q833" s="107"/>
      <c r="R833" s="107"/>
      <c r="S833" s="107"/>
      <c r="T833" s="107"/>
      <c r="U833" s="107"/>
      <c r="V833" s="107"/>
      <c r="W833" s="107"/>
      <c r="X833" s="107"/>
      <c r="Y833" s="107"/>
      <c r="Z833" s="107"/>
    </row>
    <row r="834" spans="1:26" ht="15.75" customHeight="1">
      <c r="A834" s="107"/>
      <c r="B834" s="107"/>
      <c r="C834" s="107"/>
      <c r="D834" s="107"/>
      <c r="E834" s="107"/>
      <c r="F834" s="107"/>
      <c r="G834" s="479"/>
      <c r="H834" s="107"/>
      <c r="I834" s="107"/>
      <c r="J834" s="107"/>
      <c r="K834" s="107"/>
      <c r="L834" s="107"/>
      <c r="M834" s="109"/>
      <c r="N834" s="109"/>
      <c r="O834" s="107"/>
      <c r="P834" s="107"/>
      <c r="Q834" s="107"/>
      <c r="R834" s="107"/>
      <c r="S834" s="107"/>
      <c r="T834" s="107"/>
      <c r="U834" s="107"/>
      <c r="V834" s="107"/>
      <c r="W834" s="107"/>
      <c r="X834" s="107"/>
      <c r="Y834" s="107"/>
      <c r="Z834" s="107"/>
    </row>
    <row r="835" spans="1:26" ht="15.75" customHeight="1">
      <c r="A835" s="107"/>
      <c r="B835" s="107"/>
      <c r="C835" s="107"/>
      <c r="D835" s="107"/>
      <c r="E835" s="107"/>
      <c r="F835" s="107"/>
      <c r="G835" s="479"/>
      <c r="H835" s="107"/>
      <c r="I835" s="107"/>
      <c r="J835" s="107"/>
      <c r="K835" s="107"/>
      <c r="L835" s="107"/>
      <c r="M835" s="109"/>
      <c r="N835" s="109"/>
      <c r="O835" s="107"/>
      <c r="P835" s="107"/>
      <c r="Q835" s="107"/>
      <c r="R835" s="107"/>
      <c r="S835" s="107"/>
      <c r="T835" s="107"/>
      <c r="U835" s="107"/>
      <c r="V835" s="107"/>
      <c r="W835" s="107"/>
      <c r="X835" s="107"/>
      <c r="Y835" s="107"/>
      <c r="Z835" s="107"/>
    </row>
    <row r="836" spans="1:26" ht="15.75" customHeight="1">
      <c r="A836" s="107"/>
      <c r="B836" s="107"/>
      <c r="C836" s="107"/>
      <c r="D836" s="107"/>
      <c r="E836" s="107"/>
      <c r="F836" s="107"/>
      <c r="G836" s="479"/>
      <c r="H836" s="107"/>
      <c r="I836" s="107"/>
      <c r="J836" s="107"/>
      <c r="K836" s="107"/>
      <c r="L836" s="107"/>
      <c r="M836" s="109"/>
      <c r="N836" s="109"/>
      <c r="O836" s="107"/>
      <c r="P836" s="107"/>
      <c r="Q836" s="107"/>
      <c r="R836" s="107"/>
      <c r="S836" s="107"/>
      <c r="T836" s="107"/>
      <c r="U836" s="107"/>
      <c r="V836" s="107"/>
      <c r="W836" s="107"/>
      <c r="X836" s="107"/>
      <c r="Y836" s="107"/>
      <c r="Z836" s="107"/>
    </row>
    <row r="837" spans="1:26" ht="15.75" customHeight="1">
      <c r="A837" s="107"/>
      <c r="B837" s="107"/>
      <c r="C837" s="107"/>
      <c r="D837" s="107"/>
      <c r="E837" s="107"/>
      <c r="F837" s="107"/>
      <c r="G837" s="479"/>
      <c r="H837" s="107"/>
      <c r="I837" s="107"/>
      <c r="J837" s="107"/>
      <c r="K837" s="107"/>
      <c r="L837" s="107"/>
      <c r="M837" s="109"/>
      <c r="N837" s="109"/>
      <c r="O837" s="107"/>
      <c r="P837" s="107"/>
      <c r="Q837" s="107"/>
      <c r="R837" s="107"/>
      <c r="S837" s="107"/>
      <c r="T837" s="107"/>
      <c r="U837" s="107"/>
      <c r="V837" s="107"/>
      <c r="W837" s="107"/>
      <c r="X837" s="107"/>
      <c r="Y837" s="107"/>
      <c r="Z837" s="107"/>
    </row>
    <row r="838" spans="1:26" ht="15.75" customHeight="1">
      <c r="A838" s="107"/>
      <c r="B838" s="107"/>
      <c r="C838" s="107"/>
      <c r="D838" s="107"/>
      <c r="E838" s="107"/>
      <c r="F838" s="107"/>
      <c r="G838" s="479"/>
      <c r="H838" s="107"/>
      <c r="I838" s="107"/>
      <c r="J838" s="107"/>
      <c r="K838" s="107"/>
      <c r="L838" s="107"/>
      <c r="M838" s="109"/>
      <c r="N838" s="109"/>
      <c r="O838" s="107"/>
      <c r="P838" s="107"/>
      <c r="Q838" s="107"/>
      <c r="R838" s="107"/>
      <c r="S838" s="107"/>
      <c r="T838" s="107"/>
      <c r="U838" s="107"/>
      <c r="V838" s="107"/>
      <c r="W838" s="107"/>
      <c r="X838" s="107"/>
      <c r="Y838" s="107"/>
      <c r="Z838" s="107"/>
    </row>
    <row r="839" spans="1:26" ht="15.75" customHeight="1">
      <c r="A839" s="107"/>
      <c r="B839" s="107"/>
      <c r="C839" s="107"/>
      <c r="D839" s="107"/>
      <c r="E839" s="107"/>
      <c r="F839" s="107"/>
      <c r="G839" s="479"/>
      <c r="H839" s="107"/>
      <c r="I839" s="107"/>
      <c r="J839" s="107"/>
      <c r="K839" s="107"/>
      <c r="L839" s="107"/>
      <c r="M839" s="109"/>
      <c r="N839" s="109"/>
      <c r="O839" s="107"/>
      <c r="P839" s="107"/>
      <c r="Q839" s="107"/>
      <c r="R839" s="107"/>
      <c r="S839" s="107"/>
      <c r="T839" s="107"/>
      <c r="U839" s="107"/>
      <c r="V839" s="107"/>
      <c r="W839" s="107"/>
      <c r="X839" s="107"/>
      <c r="Y839" s="107"/>
      <c r="Z839" s="107"/>
    </row>
    <row r="840" spans="1:26" ht="15.75" customHeight="1">
      <c r="A840" s="107"/>
      <c r="B840" s="107"/>
      <c r="C840" s="107"/>
      <c r="D840" s="107"/>
      <c r="E840" s="107"/>
      <c r="F840" s="107"/>
      <c r="G840" s="479"/>
      <c r="H840" s="107"/>
      <c r="I840" s="107"/>
      <c r="J840" s="107"/>
      <c r="K840" s="107"/>
      <c r="L840" s="107"/>
      <c r="M840" s="109"/>
      <c r="N840" s="109"/>
      <c r="O840" s="107"/>
      <c r="P840" s="107"/>
      <c r="Q840" s="107"/>
      <c r="R840" s="107"/>
      <c r="S840" s="107"/>
      <c r="T840" s="107"/>
      <c r="U840" s="107"/>
      <c r="V840" s="107"/>
      <c r="W840" s="107"/>
      <c r="X840" s="107"/>
      <c r="Y840" s="107"/>
      <c r="Z840" s="107"/>
    </row>
    <row r="841" spans="1:26" ht="15.75" customHeight="1">
      <c r="A841" s="107"/>
      <c r="B841" s="107"/>
      <c r="C841" s="107"/>
      <c r="D841" s="107"/>
      <c r="E841" s="107"/>
      <c r="F841" s="107"/>
      <c r="G841" s="479"/>
      <c r="H841" s="107"/>
      <c r="I841" s="107"/>
      <c r="J841" s="107"/>
      <c r="K841" s="107"/>
      <c r="L841" s="107"/>
      <c r="M841" s="109"/>
      <c r="N841" s="109"/>
      <c r="O841" s="107"/>
      <c r="P841" s="107"/>
      <c r="Q841" s="107"/>
      <c r="R841" s="107"/>
      <c r="S841" s="107"/>
      <c r="T841" s="107"/>
      <c r="U841" s="107"/>
      <c r="V841" s="107"/>
      <c r="W841" s="107"/>
      <c r="X841" s="107"/>
      <c r="Y841" s="107"/>
      <c r="Z841" s="107"/>
    </row>
    <row r="842" spans="1:26" ht="15.75" customHeight="1">
      <c r="A842" s="107"/>
      <c r="B842" s="107"/>
      <c r="C842" s="107"/>
      <c r="D842" s="107"/>
      <c r="E842" s="107"/>
      <c r="F842" s="107"/>
      <c r="G842" s="479"/>
      <c r="H842" s="107"/>
      <c r="I842" s="107"/>
      <c r="J842" s="107"/>
      <c r="K842" s="107"/>
      <c r="L842" s="107"/>
      <c r="M842" s="109"/>
      <c r="N842" s="109"/>
      <c r="O842" s="107"/>
      <c r="P842" s="107"/>
      <c r="Q842" s="107"/>
      <c r="R842" s="107"/>
      <c r="S842" s="107"/>
      <c r="T842" s="107"/>
      <c r="U842" s="107"/>
      <c r="V842" s="107"/>
      <c r="W842" s="107"/>
      <c r="X842" s="107"/>
      <c r="Y842" s="107"/>
      <c r="Z842" s="107"/>
    </row>
    <row r="843" spans="1:26" ht="15.75" customHeight="1">
      <c r="A843" s="107"/>
      <c r="B843" s="107"/>
      <c r="C843" s="107"/>
      <c r="D843" s="107"/>
      <c r="E843" s="107"/>
      <c r="F843" s="107"/>
      <c r="G843" s="479"/>
      <c r="H843" s="107"/>
      <c r="I843" s="107"/>
      <c r="J843" s="107"/>
      <c r="K843" s="107"/>
      <c r="L843" s="107"/>
      <c r="M843" s="109"/>
      <c r="N843" s="109"/>
      <c r="O843" s="107"/>
      <c r="P843" s="107"/>
      <c r="Q843" s="107"/>
      <c r="R843" s="107"/>
      <c r="S843" s="107"/>
      <c r="T843" s="107"/>
      <c r="U843" s="107"/>
      <c r="V843" s="107"/>
      <c r="W843" s="107"/>
      <c r="X843" s="107"/>
      <c r="Y843" s="107"/>
      <c r="Z843" s="107"/>
    </row>
    <row r="844" spans="1:26" ht="15.75" customHeight="1">
      <c r="A844" s="107"/>
      <c r="B844" s="107"/>
      <c r="C844" s="107"/>
      <c r="D844" s="107"/>
      <c r="E844" s="107"/>
      <c r="F844" s="107"/>
      <c r="G844" s="479"/>
      <c r="H844" s="107"/>
      <c r="I844" s="107"/>
      <c r="J844" s="107"/>
      <c r="K844" s="107"/>
      <c r="L844" s="107"/>
      <c r="M844" s="109"/>
      <c r="N844" s="109"/>
      <c r="O844" s="107"/>
      <c r="P844" s="107"/>
      <c r="Q844" s="107"/>
      <c r="R844" s="107"/>
      <c r="S844" s="107"/>
      <c r="T844" s="107"/>
      <c r="U844" s="107"/>
      <c r="V844" s="107"/>
      <c r="W844" s="107"/>
      <c r="X844" s="107"/>
      <c r="Y844" s="107"/>
      <c r="Z844" s="107"/>
    </row>
    <row r="845" spans="1:26" ht="15.75" customHeight="1">
      <c r="A845" s="107"/>
      <c r="B845" s="107"/>
      <c r="C845" s="107"/>
      <c r="D845" s="107"/>
      <c r="E845" s="107"/>
      <c r="F845" s="107"/>
      <c r="G845" s="479"/>
      <c r="H845" s="107"/>
      <c r="I845" s="107"/>
      <c r="J845" s="107"/>
      <c r="K845" s="107"/>
      <c r="L845" s="107"/>
      <c r="M845" s="109"/>
      <c r="N845" s="109"/>
      <c r="O845" s="107"/>
      <c r="P845" s="107"/>
      <c r="Q845" s="107"/>
      <c r="R845" s="107"/>
      <c r="S845" s="107"/>
      <c r="T845" s="107"/>
      <c r="U845" s="107"/>
      <c r="V845" s="107"/>
      <c r="W845" s="107"/>
      <c r="X845" s="107"/>
      <c r="Y845" s="107"/>
      <c r="Z845" s="107"/>
    </row>
    <row r="846" spans="1:26" ht="15.75" customHeight="1">
      <c r="A846" s="107"/>
      <c r="B846" s="107"/>
      <c r="C846" s="107"/>
      <c r="D846" s="107"/>
      <c r="E846" s="107"/>
      <c r="F846" s="107"/>
      <c r="G846" s="479"/>
      <c r="H846" s="107"/>
      <c r="I846" s="107"/>
      <c r="J846" s="107"/>
      <c r="K846" s="107"/>
      <c r="L846" s="107"/>
      <c r="M846" s="109"/>
      <c r="N846" s="109"/>
      <c r="O846" s="107"/>
      <c r="P846" s="107"/>
      <c r="Q846" s="107"/>
      <c r="R846" s="107"/>
      <c r="S846" s="107"/>
      <c r="T846" s="107"/>
      <c r="U846" s="107"/>
      <c r="V846" s="107"/>
      <c r="W846" s="107"/>
      <c r="X846" s="107"/>
      <c r="Y846" s="107"/>
      <c r="Z846" s="107"/>
    </row>
    <row r="847" spans="1:26" ht="15.75" customHeight="1">
      <c r="A847" s="107"/>
      <c r="B847" s="107"/>
      <c r="C847" s="107"/>
      <c r="D847" s="107"/>
      <c r="E847" s="107"/>
      <c r="F847" s="107"/>
      <c r="G847" s="479"/>
      <c r="H847" s="107"/>
      <c r="I847" s="107"/>
      <c r="J847" s="107"/>
      <c r="K847" s="107"/>
      <c r="L847" s="107"/>
      <c r="M847" s="109"/>
      <c r="N847" s="109"/>
      <c r="O847" s="107"/>
      <c r="P847" s="107"/>
      <c r="Q847" s="107"/>
      <c r="R847" s="107"/>
      <c r="S847" s="107"/>
      <c r="T847" s="107"/>
      <c r="U847" s="107"/>
      <c r="V847" s="107"/>
      <c r="W847" s="107"/>
      <c r="X847" s="107"/>
      <c r="Y847" s="107"/>
      <c r="Z847" s="107"/>
    </row>
    <row r="848" spans="1:26" ht="15.75" customHeight="1">
      <c r="A848" s="107"/>
      <c r="B848" s="107"/>
      <c r="C848" s="107"/>
      <c r="D848" s="107"/>
      <c r="E848" s="107"/>
      <c r="F848" s="107"/>
      <c r="G848" s="479"/>
      <c r="H848" s="107"/>
      <c r="I848" s="107"/>
      <c r="J848" s="107"/>
      <c r="K848" s="107"/>
      <c r="L848" s="107"/>
      <c r="M848" s="109"/>
      <c r="N848" s="109"/>
      <c r="O848" s="107"/>
      <c r="P848" s="107"/>
      <c r="Q848" s="107"/>
      <c r="R848" s="107"/>
      <c r="S848" s="107"/>
      <c r="T848" s="107"/>
      <c r="U848" s="107"/>
      <c r="V848" s="107"/>
      <c r="W848" s="107"/>
      <c r="X848" s="107"/>
      <c r="Y848" s="107"/>
      <c r="Z848" s="107"/>
    </row>
    <row r="849" spans="1:26" ht="15.75" customHeight="1">
      <c r="A849" s="107"/>
      <c r="B849" s="107"/>
      <c r="C849" s="107"/>
      <c r="D849" s="107"/>
      <c r="E849" s="107"/>
      <c r="F849" s="107"/>
      <c r="G849" s="479"/>
      <c r="H849" s="107"/>
      <c r="I849" s="107"/>
      <c r="J849" s="107"/>
      <c r="K849" s="107"/>
      <c r="L849" s="107"/>
      <c r="M849" s="109"/>
      <c r="N849" s="109"/>
      <c r="O849" s="107"/>
      <c r="P849" s="107"/>
      <c r="Q849" s="107"/>
      <c r="R849" s="107"/>
      <c r="S849" s="107"/>
      <c r="T849" s="107"/>
      <c r="U849" s="107"/>
      <c r="V849" s="107"/>
      <c r="W849" s="107"/>
      <c r="X849" s="107"/>
      <c r="Y849" s="107"/>
      <c r="Z849" s="107"/>
    </row>
    <row r="850" spans="1:26" ht="15.75" customHeight="1">
      <c r="A850" s="107"/>
      <c r="B850" s="107"/>
      <c r="C850" s="107"/>
      <c r="D850" s="107"/>
      <c r="E850" s="107"/>
      <c r="F850" s="107"/>
      <c r="G850" s="479"/>
      <c r="H850" s="107"/>
      <c r="I850" s="107"/>
      <c r="J850" s="107"/>
      <c r="K850" s="107"/>
      <c r="L850" s="107"/>
      <c r="M850" s="109"/>
      <c r="N850" s="109"/>
      <c r="O850" s="107"/>
      <c r="P850" s="107"/>
      <c r="Q850" s="107"/>
      <c r="R850" s="107"/>
      <c r="S850" s="107"/>
      <c r="T850" s="107"/>
      <c r="U850" s="107"/>
      <c r="V850" s="107"/>
      <c r="W850" s="107"/>
      <c r="X850" s="107"/>
      <c r="Y850" s="107"/>
      <c r="Z850" s="107"/>
    </row>
    <row r="851" spans="1:26" ht="15.75" customHeight="1">
      <c r="A851" s="107"/>
      <c r="B851" s="107"/>
      <c r="C851" s="107"/>
      <c r="D851" s="107"/>
      <c r="E851" s="107"/>
      <c r="F851" s="107"/>
      <c r="G851" s="479"/>
      <c r="H851" s="107"/>
      <c r="I851" s="107"/>
      <c r="J851" s="107"/>
      <c r="K851" s="107"/>
      <c r="L851" s="107"/>
      <c r="M851" s="109"/>
      <c r="N851" s="109"/>
      <c r="O851" s="107"/>
      <c r="P851" s="107"/>
      <c r="Q851" s="107"/>
      <c r="R851" s="107"/>
      <c r="S851" s="107"/>
      <c r="T851" s="107"/>
      <c r="U851" s="107"/>
      <c r="V851" s="107"/>
      <c r="W851" s="107"/>
      <c r="X851" s="107"/>
      <c r="Y851" s="107"/>
      <c r="Z851" s="107"/>
    </row>
    <row r="852" spans="1:26" ht="15.75" customHeight="1">
      <c r="A852" s="107"/>
      <c r="B852" s="107"/>
      <c r="C852" s="107"/>
      <c r="D852" s="107"/>
      <c r="E852" s="107"/>
      <c r="F852" s="107"/>
      <c r="G852" s="479"/>
      <c r="H852" s="107"/>
      <c r="I852" s="107"/>
      <c r="J852" s="107"/>
      <c r="K852" s="107"/>
      <c r="L852" s="107"/>
      <c r="M852" s="109"/>
      <c r="N852" s="109"/>
      <c r="O852" s="107"/>
      <c r="P852" s="107"/>
      <c r="Q852" s="107"/>
      <c r="R852" s="107"/>
      <c r="S852" s="107"/>
      <c r="T852" s="107"/>
      <c r="U852" s="107"/>
      <c r="V852" s="107"/>
      <c r="W852" s="107"/>
      <c r="X852" s="107"/>
      <c r="Y852" s="107"/>
      <c r="Z852" s="107"/>
    </row>
    <row r="853" spans="1:26" ht="15.75" customHeight="1">
      <c r="A853" s="107"/>
      <c r="B853" s="107"/>
      <c r="C853" s="107"/>
      <c r="D853" s="107"/>
      <c r="E853" s="107"/>
      <c r="F853" s="107"/>
      <c r="G853" s="479"/>
      <c r="H853" s="107"/>
      <c r="I853" s="107"/>
      <c r="J853" s="107"/>
      <c r="K853" s="107"/>
      <c r="L853" s="107"/>
      <c r="M853" s="109"/>
      <c r="N853" s="109"/>
      <c r="O853" s="107"/>
      <c r="P853" s="107"/>
      <c r="Q853" s="107"/>
      <c r="R853" s="107"/>
      <c r="S853" s="107"/>
      <c r="T853" s="107"/>
      <c r="U853" s="107"/>
      <c r="V853" s="107"/>
      <c r="W853" s="107"/>
      <c r="X853" s="107"/>
      <c r="Y853" s="107"/>
      <c r="Z853" s="107"/>
    </row>
    <row r="854" spans="1:26" ht="15.75" customHeight="1">
      <c r="A854" s="107"/>
      <c r="B854" s="107"/>
      <c r="C854" s="107"/>
      <c r="D854" s="107"/>
      <c r="E854" s="107"/>
      <c r="F854" s="107"/>
      <c r="G854" s="479"/>
      <c r="H854" s="107"/>
      <c r="I854" s="107"/>
      <c r="J854" s="107"/>
      <c r="K854" s="107"/>
      <c r="L854" s="107"/>
      <c r="M854" s="109"/>
      <c r="N854" s="109"/>
      <c r="O854" s="107"/>
      <c r="P854" s="107"/>
      <c r="Q854" s="107"/>
      <c r="R854" s="107"/>
      <c r="S854" s="107"/>
      <c r="T854" s="107"/>
      <c r="U854" s="107"/>
      <c r="V854" s="107"/>
      <c r="W854" s="107"/>
      <c r="X854" s="107"/>
      <c r="Y854" s="107"/>
      <c r="Z854" s="107"/>
    </row>
    <row r="855" spans="1:26" ht="15.75" customHeight="1">
      <c r="A855" s="107"/>
      <c r="B855" s="107"/>
      <c r="C855" s="107"/>
      <c r="D855" s="107"/>
      <c r="E855" s="107"/>
      <c r="F855" s="107"/>
      <c r="G855" s="479"/>
      <c r="H855" s="107"/>
      <c r="I855" s="107"/>
      <c r="J855" s="107"/>
      <c r="K855" s="107"/>
      <c r="L855" s="107"/>
      <c r="M855" s="109"/>
      <c r="N855" s="109"/>
      <c r="O855" s="107"/>
      <c r="P855" s="107"/>
      <c r="Q855" s="107"/>
      <c r="R855" s="107"/>
      <c r="S855" s="107"/>
      <c r="T855" s="107"/>
      <c r="U855" s="107"/>
      <c r="V855" s="107"/>
      <c r="W855" s="107"/>
      <c r="X855" s="107"/>
      <c r="Y855" s="107"/>
      <c r="Z855" s="107"/>
    </row>
    <row r="856" spans="1:26" ht="15.75" customHeight="1">
      <c r="A856" s="107"/>
      <c r="B856" s="107"/>
      <c r="C856" s="107"/>
      <c r="D856" s="107"/>
      <c r="E856" s="107"/>
      <c r="F856" s="107"/>
      <c r="G856" s="479"/>
      <c r="H856" s="107"/>
      <c r="I856" s="107"/>
      <c r="J856" s="107"/>
      <c r="K856" s="107"/>
      <c r="L856" s="107"/>
      <c r="M856" s="109"/>
      <c r="N856" s="109"/>
      <c r="O856" s="107"/>
      <c r="P856" s="107"/>
      <c r="Q856" s="107"/>
      <c r="R856" s="107"/>
      <c r="S856" s="107"/>
      <c r="T856" s="107"/>
      <c r="U856" s="107"/>
      <c r="V856" s="107"/>
      <c r="W856" s="107"/>
      <c r="X856" s="107"/>
      <c r="Y856" s="107"/>
      <c r="Z856" s="107"/>
    </row>
    <row r="857" spans="1:26" ht="15.75" customHeight="1">
      <c r="A857" s="107"/>
      <c r="B857" s="107"/>
      <c r="C857" s="107"/>
      <c r="D857" s="107"/>
      <c r="E857" s="107"/>
      <c r="F857" s="107"/>
      <c r="G857" s="479"/>
      <c r="H857" s="107"/>
      <c r="I857" s="107"/>
      <c r="J857" s="107"/>
      <c r="K857" s="107"/>
      <c r="L857" s="107"/>
      <c r="M857" s="109"/>
      <c r="N857" s="109"/>
      <c r="O857" s="107"/>
      <c r="P857" s="107"/>
      <c r="Q857" s="107"/>
      <c r="R857" s="107"/>
      <c r="S857" s="107"/>
      <c r="T857" s="107"/>
      <c r="U857" s="107"/>
      <c r="V857" s="107"/>
      <c r="W857" s="107"/>
      <c r="X857" s="107"/>
      <c r="Y857" s="107"/>
      <c r="Z857" s="107"/>
    </row>
    <row r="858" spans="1:26" ht="15.75" customHeight="1">
      <c r="A858" s="107"/>
      <c r="B858" s="107"/>
      <c r="C858" s="107"/>
      <c r="D858" s="107"/>
      <c r="E858" s="107"/>
      <c r="F858" s="107"/>
      <c r="G858" s="479"/>
      <c r="H858" s="107"/>
      <c r="I858" s="107"/>
      <c r="J858" s="107"/>
      <c r="K858" s="107"/>
      <c r="L858" s="107"/>
      <c r="M858" s="109"/>
      <c r="N858" s="109"/>
      <c r="O858" s="107"/>
      <c r="P858" s="107"/>
      <c r="Q858" s="107"/>
      <c r="R858" s="107"/>
      <c r="S858" s="107"/>
      <c r="T858" s="107"/>
      <c r="U858" s="107"/>
      <c r="V858" s="107"/>
      <c r="W858" s="107"/>
      <c r="X858" s="107"/>
      <c r="Y858" s="107"/>
      <c r="Z858" s="107"/>
    </row>
    <row r="859" spans="1:26" ht="15.75" customHeight="1">
      <c r="A859" s="107"/>
      <c r="B859" s="107"/>
      <c r="C859" s="107"/>
      <c r="D859" s="107"/>
      <c r="E859" s="107"/>
      <c r="F859" s="107"/>
      <c r="G859" s="479"/>
      <c r="H859" s="107"/>
      <c r="I859" s="107"/>
      <c r="J859" s="107"/>
      <c r="K859" s="107"/>
      <c r="L859" s="107"/>
      <c r="M859" s="109"/>
      <c r="N859" s="109"/>
      <c r="O859" s="107"/>
      <c r="P859" s="107"/>
      <c r="Q859" s="107"/>
      <c r="R859" s="107"/>
      <c r="S859" s="107"/>
      <c r="T859" s="107"/>
      <c r="U859" s="107"/>
      <c r="V859" s="107"/>
      <c r="W859" s="107"/>
      <c r="X859" s="107"/>
      <c r="Y859" s="107"/>
      <c r="Z859" s="107"/>
    </row>
    <row r="860" spans="1:26" ht="15.75" customHeight="1">
      <c r="A860" s="107"/>
      <c r="B860" s="107"/>
      <c r="C860" s="107"/>
      <c r="D860" s="107"/>
      <c r="E860" s="107"/>
      <c r="F860" s="107"/>
      <c r="G860" s="479"/>
      <c r="H860" s="107"/>
      <c r="I860" s="107"/>
      <c r="J860" s="107"/>
      <c r="K860" s="107"/>
      <c r="L860" s="107"/>
      <c r="M860" s="109"/>
      <c r="N860" s="109"/>
      <c r="O860" s="107"/>
      <c r="P860" s="107"/>
      <c r="Q860" s="107"/>
      <c r="R860" s="107"/>
      <c r="S860" s="107"/>
      <c r="T860" s="107"/>
      <c r="U860" s="107"/>
      <c r="V860" s="107"/>
      <c r="W860" s="107"/>
      <c r="X860" s="107"/>
      <c r="Y860" s="107"/>
      <c r="Z860" s="107"/>
    </row>
    <row r="861" spans="1:26" ht="15.75" customHeight="1">
      <c r="A861" s="107"/>
      <c r="B861" s="107"/>
      <c r="C861" s="107"/>
      <c r="D861" s="107"/>
      <c r="E861" s="107"/>
      <c r="F861" s="107"/>
      <c r="G861" s="479"/>
      <c r="H861" s="107"/>
      <c r="I861" s="107"/>
      <c r="J861" s="107"/>
      <c r="K861" s="107"/>
      <c r="L861" s="107"/>
      <c r="M861" s="109"/>
      <c r="N861" s="109"/>
      <c r="O861" s="107"/>
      <c r="P861" s="107"/>
      <c r="Q861" s="107"/>
      <c r="R861" s="107"/>
      <c r="S861" s="107"/>
      <c r="T861" s="107"/>
      <c r="U861" s="107"/>
      <c r="V861" s="107"/>
      <c r="W861" s="107"/>
      <c r="X861" s="107"/>
      <c r="Y861" s="107"/>
      <c r="Z861" s="107"/>
    </row>
    <row r="862" spans="1:26" ht="15.75" customHeight="1">
      <c r="A862" s="107"/>
      <c r="B862" s="107"/>
      <c r="C862" s="107"/>
      <c r="D862" s="107"/>
      <c r="E862" s="107"/>
      <c r="F862" s="107"/>
      <c r="G862" s="479"/>
      <c r="H862" s="107"/>
      <c r="I862" s="107"/>
      <c r="J862" s="107"/>
      <c r="K862" s="107"/>
      <c r="L862" s="107"/>
      <c r="M862" s="109"/>
      <c r="N862" s="109"/>
      <c r="O862" s="107"/>
      <c r="P862" s="107"/>
      <c r="Q862" s="107"/>
      <c r="R862" s="107"/>
      <c r="S862" s="107"/>
      <c r="T862" s="107"/>
      <c r="U862" s="107"/>
      <c r="V862" s="107"/>
      <c r="W862" s="107"/>
      <c r="X862" s="107"/>
      <c r="Y862" s="107"/>
      <c r="Z862" s="107"/>
    </row>
    <row r="863" spans="1:26" ht="15.75" customHeight="1">
      <c r="A863" s="107"/>
      <c r="B863" s="107"/>
      <c r="C863" s="107"/>
      <c r="D863" s="107"/>
      <c r="E863" s="107"/>
      <c r="F863" s="107"/>
      <c r="G863" s="479"/>
      <c r="H863" s="107"/>
      <c r="I863" s="107"/>
      <c r="J863" s="107"/>
      <c r="K863" s="107"/>
      <c r="L863" s="107"/>
      <c r="M863" s="109"/>
      <c r="N863" s="109"/>
      <c r="O863" s="107"/>
      <c r="P863" s="107"/>
      <c r="Q863" s="107"/>
      <c r="R863" s="107"/>
      <c r="S863" s="107"/>
      <c r="T863" s="107"/>
      <c r="U863" s="107"/>
      <c r="V863" s="107"/>
      <c r="W863" s="107"/>
      <c r="X863" s="107"/>
      <c r="Y863" s="107"/>
      <c r="Z863" s="107"/>
    </row>
    <row r="864" spans="1:26" ht="15.75" customHeight="1">
      <c r="A864" s="107"/>
      <c r="B864" s="107"/>
      <c r="C864" s="107"/>
      <c r="D864" s="107"/>
      <c r="E864" s="107"/>
      <c r="F864" s="107"/>
      <c r="G864" s="479"/>
      <c r="H864" s="107"/>
      <c r="I864" s="107"/>
      <c r="J864" s="107"/>
      <c r="K864" s="107"/>
      <c r="L864" s="107"/>
      <c r="M864" s="109"/>
      <c r="N864" s="109"/>
      <c r="O864" s="107"/>
      <c r="P864" s="107"/>
      <c r="Q864" s="107"/>
      <c r="R864" s="107"/>
      <c r="S864" s="107"/>
      <c r="T864" s="107"/>
      <c r="U864" s="107"/>
      <c r="V864" s="107"/>
      <c r="W864" s="107"/>
      <c r="X864" s="107"/>
      <c r="Y864" s="107"/>
      <c r="Z864" s="107"/>
    </row>
    <row r="865" spans="1:26" ht="15.75" customHeight="1">
      <c r="A865" s="107"/>
      <c r="B865" s="107"/>
      <c r="C865" s="107"/>
      <c r="D865" s="107"/>
      <c r="E865" s="107"/>
      <c r="F865" s="107"/>
      <c r="G865" s="479"/>
      <c r="H865" s="107"/>
      <c r="I865" s="107"/>
      <c r="J865" s="107"/>
      <c r="K865" s="107"/>
      <c r="L865" s="107"/>
      <c r="M865" s="109"/>
      <c r="N865" s="109"/>
      <c r="O865" s="107"/>
      <c r="P865" s="107"/>
      <c r="Q865" s="107"/>
      <c r="R865" s="107"/>
      <c r="S865" s="107"/>
      <c r="T865" s="107"/>
      <c r="U865" s="107"/>
      <c r="V865" s="107"/>
      <c r="W865" s="107"/>
      <c r="X865" s="107"/>
      <c r="Y865" s="107"/>
      <c r="Z865" s="107"/>
    </row>
    <row r="866" spans="1:26" ht="15.75" customHeight="1">
      <c r="A866" s="107"/>
      <c r="B866" s="107"/>
      <c r="C866" s="107"/>
      <c r="D866" s="107"/>
      <c r="E866" s="107"/>
      <c r="F866" s="107"/>
      <c r="G866" s="479"/>
      <c r="H866" s="107"/>
      <c r="I866" s="107"/>
      <c r="J866" s="107"/>
      <c r="K866" s="107"/>
      <c r="L866" s="107"/>
      <c r="M866" s="109"/>
      <c r="N866" s="109"/>
      <c r="O866" s="107"/>
      <c r="P866" s="107"/>
      <c r="Q866" s="107"/>
      <c r="R866" s="107"/>
      <c r="S866" s="107"/>
      <c r="T866" s="107"/>
      <c r="U866" s="107"/>
      <c r="V866" s="107"/>
      <c r="W866" s="107"/>
      <c r="X866" s="107"/>
      <c r="Y866" s="107"/>
      <c r="Z866" s="107"/>
    </row>
    <row r="867" spans="1:26" ht="15.75" customHeight="1">
      <c r="A867" s="107"/>
      <c r="B867" s="107"/>
      <c r="C867" s="107"/>
      <c r="D867" s="107"/>
      <c r="E867" s="107"/>
      <c r="F867" s="107"/>
      <c r="G867" s="479"/>
      <c r="H867" s="107"/>
      <c r="I867" s="107"/>
      <c r="J867" s="107"/>
      <c r="K867" s="107"/>
      <c r="L867" s="107"/>
      <c r="M867" s="109"/>
      <c r="N867" s="109"/>
      <c r="O867" s="107"/>
      <c r="P867" s="107"/>
      <c r="Q867" s="107"/>
      <c r="R867" s="107"/>
      <c r="S867" s="107"/>
      <c r="T867" s="107"/>
      <c r="U867" s="107"/>
      <c r="V867" s="107"/>
      <c r="W867" s="107"/>
      <c r="X867" s="107"/>
      <c r="Y867" s="107"/>
      <c r="Z867" s="107"/>
    </row>
    <row r="868" spans="1:26" ht="15.75" customHeight="1">
      <c r="A868" s="107"/>
      <c r="B868" s="107"/>
      <c r="C868" s="107"/>
      <c r="D868" s="107"/>
      <c r="E868" s="107"/>
      <c r="F868" s="107"/>
      <c r="G868" s="479"/>
      <c r="H868" s="107"/>
      <c r="I868" s="107"/>
      <c r="J868" s="107"/>
      <c r="K868" s="107"/>
      <c r="L868" s="107"/>
      <c r="M868" s="109"/>
      <c r="N868" s="109"/>
      <c r="O868" s="107"/>
      <c r="P868" s="107"/>
      <c r="Q868" s="107"/>
      <c r="R868" s="107"/>
      <c r="S868" s="107"/>
      <c r="T868" s="107"/>
      <c r="U868" s="107"/>
      <c r="V868" s="107"/>
      <c r="W868" s="107"/>
      <c r="X868" s="107"/>
      <c r="Y868" s="107"/>
      <c r="Z868" s="107"/>
    </row>
    <row r="869" spans="1:26" ht="15.75" customHeight="1">
      <c r="A869" s="107"/>
      <c r="B869" s="107"/>
      <c r="C869" s="107"/>
      <c r="D869" s="107"/>
      <c r="E869" s="107"/>
      <c r="F869" s="107"/>
      <c r="G869" s="479"/>
      <c r="H869" s="107"/>
      <c r="I869" s="107"/>
      <c r="J869" s="107"/>
      <c r="K869" s="107"/>
      <c r="L869" s="107"/>
      <c r="M869" s="109"/>
      <c r="N869" s="109"/>
      <c r="O869" s="107"/>
      <c r="P869" s="107"/>
      <c r="Q869" s="107"/>
      <c r="R869" s="107"/>
      <c r="S869" s="107"/>
      <c r="T869" s="107"/>
      <c r="U869" s="107"/>
      <c r="V869" s="107"/>
      <c r="W869" s="107"/>
      <c r="X869" s="107"/>
      <c r="Y869" s="107"/>
      <c r="Z869" s="107"/>
    </row>
    <row r="870" spans="1:26" ht="15.75" customHeight="1">
      <c r="A870" s="107"/>
      <c r="B870" s="107"/>
      <c r="C870" s="107"/>
      <c r="D870" s="107"/>
      <c r="E870" s="107"/>
      <c r="F870" s="107"/>
      <c r="G870" s="479"/>
      <c r="H870" s="107"/>
      <c r="I870" s="107"/>
      <c r="J870" s="107"/>
      <c r="K870" s="107"/>
      <c r="L870" s="107"/>
      <c r="M870" s="109"/>
      <c r="N870" s="109"/>
      <c r="O870" s="107"/>
      <c r="P870" s="107"/>
      <c r="Q870" s="107"/>
      <c r="R870" s="107"/>
      <c r="S870" s="107"/>
      <c r="T870" s="107"/>
      <c r="U870" s="107"/>
      <c r="V870" s="107"/>
      <c r="W870" s="107"/>
      <c r="X870" s="107"/>
      <c r="Y870" s="107"/>
      <c r="Z870" s="107"/>
    </row>
    <row r="871" spans="1:26" ht="15.75" customHeight="1">
      <c r="A871" s="107"/>
      <c r="B871" s="107"/>
      <c r="C871" s="107"/>
      <c r="D871" s="107"/>
      <c r="E871" s="107"/>
      <c r="F871" s="107"/>
      <c r="G871" s="479"/>
      <c r="H871" s="107"/>
      <c r="I871" s="107"/>
      <c r="J871" s="107"/>
      <c r="K871" s="107"/>
      <c r="L871" s="107"/>
      <c r="M871" s="109"/>
      <c r="N871" s="109"/>
      <c r="O871" s="107"/>
      <c r="P871" s="107"/>
      <c r="Q871" s="107"/>
      <c r="R871" s="107"/>
      <c r="S871" s="107"/>
      <c r="T871" s="107"/>
      <c r="U871" s="107"/>
      <c r="V871" s="107"/>
      <c r="W871" s="107"/>
      <c r="X871" s="107"/>
      <c r="Y871" s="107"/>
      <c r="Z871" s="107"/>
    </row>
    <row r="872" spans="1:26" ht="15.75" customHeight="1">
      <c r="A872" s="107"/>
      <c r="B872" s="107"/>
      <c r="C872" s="107"/>
      <c r="D872" s="107"/>
      <c r="E872" s="107"/>
      <c r="F872" s="107"/>
      <c r="G872" s="479"/>
      <c r="H872" s="107"/>
      <c r="I872" s="107"/>
      <c r="J872" s="107"/>
      <c r="K872" s="107"/>
      <c r="L872" s="107"/>
      <c r="M872" s="109"/>
      <c r="N872" s="109"/>
      <c r="O872" s="107"/>
      <c r="P872" s="107"/>
      <c r="Q872" s="107"/>
      <c r="R872" s="107"/>
      <c r="S872" s="107"/>
      <c r="T872" s="107"/>
      <c r="U872" s="107"/>
      <c r="V872" s="107"/>
      <c r="W872" s="107"/>
      <c r="X872" s="107"/>
      <c r="Y872" s="107"/>
      <c r="Z872" s="107"/>
    </row>
    <row r="873" spans="1:26" ht="15.75" customHeight="1">
      <c r="A873" s="107"/>
      <c r="B873" s="107"/>
      <c r="C873" s="107"/>
      <c r="D873" s="107"/>
      <c r="E873" s="107"/>
      <c r="F873" s="107"/>
      <c r="G873" s="479"/>
      <c r="H873" s="107"/>
      <c r="I873" s="107"/>
      <c r="J873" s="107"/>
      <c r="K873" s="107"/>
      <c r="L873" s="107"/>
      <c r="M873" s="109"/>
      <c r="N873" s="109"/>
      <c r="O873" s="107"/>
      <c r="P873" s="107"/>
      <c r="Q873" s="107"/>
      <c r="R873" s="107"/>
      <c r="S873" s="107"/>
      <c r="T873" s="107"/>
      <c r="U873" s="107"/>
      <c r="V873" s="107"/>
      <c r="W873" s="107"/>
      <c r="X873" s="107"/>
      <c r="Y873" s="107"/>
      <c r="Z873" s="107"/>
    </row>
    <row r="874" spans="1:26" ht="15.75" customHeight="1">
      <c r="A874" s="107"/>
      <c r="B874" s="107"/>
      <c r="C874" s="107"/>
      <c r="D874" s="107"/>
      <c r="E874" s="107"/>
      <c r="F874" s="107"/>
      <c r="G874" s="479"/>
      <c r="H874" s="107"/>
      <c r="I874" s="107"/>
      <c r="J874" s="107"/>
      <c r="K874" s="107"/>
      <c r="L874" s="107"/>
      <c r="M874" s="109"/>
      <c r="N874" s="109"/>
      <c r="O874" s="107"/>
      <c r="P874" s="107"/>
      <c r="Q874" s="107"/>
      <c r="R874" s="107"/>
      <c r="S874" s="107"/>
      <c r="T874" s="107"/>
      <c r="U874" s="107"/>
      <c r="V874" s="107"/>
      <c r="W874" s="107"/>
      <c r="X874" s="107"/>
      <c r="Y874" s="107"/>
      <c r="Z874" s="107"/>
    </row>
    <row r="875" spans="1:26" ht="15.75" customHeight="1">
      <c r="A875" s="107"/>
      <c r="B875" s="107"/>
      <c r="C875" s="107"/>
      <c r="D875" s="107"/>
      <c r="E875" s="107"/>
      <c r="F875" s="107"/>
      <c r="G875" s="479"/>
      <c r="H875" s="107"/>
      <c r="I875" s="107"/>
      <c r="J875" s="107"/>
      <c r="K875" s="107"/>
      <c r="L875" s="107"/>
      <c r="M875" s="109"/>
      <c r="N875" s="109"/>
      <c r="O875" s="107"/>
      <c r="P875" s="107"/>
      <c r="Q875" s="107"/>
      <c r="R875" s="107"/>
      <c r="S875" s="107"/>
      <c r="T875" s="107"/>
      <c r="U875" s="107"/>
      <c r="V875" s="107"/>
      <c r="W875" s="107"/>
      <c r="X875" s="107"/>
      <c r="Y875" s="107"/>
      <c r="Z875" s="107"/>
    </row>
    <row r="876" spans="1:26" ht="15.75" customHeight="1">
      <c r="A876" s="107"/>
      <c r="B876" s="107"/>
      <c r="C876" s="107"/>
      <c r="D876" s="107"/>
      <c r="E876" s="107"/>
      <c r="F876" s="107"/>
      <c r="G876" s="479"/>
      <c r="H876" s="107"/>
      <c r="I876" s="107"/>
      <c r="J876" s="107"/>
      <c r="K876" s="107"/>
      <c r="L876" s="107"/>
      <c r="M876" s="109"/>
      <c r="N876" s="109"/>
      <c r="O876" s="107"/>
      <c r="P876" s="107"/>
      <c r="Q876" s="107"/>
      <c r="R876" s="107"/>
      <c r="S876" s="107"/>
      <c r="T876" s="107"/>
      <c r="U876" s="107"/>
      <c r="V876" s="107"/>
      <c r="W876" s="107"/>
      <c r="X876" s="107"/>
      <c r="Y876" s="107"/>
      <c r="Z876" s="107"/>
    </row>
    <row r="877" spans="1:26" ht="15.75" customHeight="1">
      <c r="A877" s="107"/>
      <c r="B877" s="107"/>
      <c r="C877" s="107"/>
      <c r="D877" s="107"/>
      <c r="E877" s="107"/>
      <c r="F877" s="107"/>
      <c r="G877" s="479"/>
      <c r="H877" s="107"/>
      <c r="I877" s="107"/>
      <c r="J877" s="107"/>
      <c r="K877" s="107"/>
      <c r="L877" s="107"/>
      <c r="M877" s="109"/>
      <c r="N877" s="109"/>
      <c r="O877" s="107"/>
      <c r="P877" s="107"/>
      <c r="Q877" s="107"/>
      <c r="R877" s="107"/>
      <c r="S877" s="107"/>
      <c r="T877" s="107"/>
      <c r="U877" s="107"/>
      <c r="V877" s="107"/>
      <c r="W877" s="107"/>
      <c r="X877" s="107"/>
      <c r="Y877" s="107"/>
      <c r="Z877" s="107"/>
    </row>
    <row r="878" spans="1:26" ht="15.75" customHeight="1">
      <c r="A878" s="107"/>
      <c r="B878" s="107"/>
      <c r="C878" s="107"/>
      <c r="D878" s="107"/>
      <c r="E878" s="107"/>
      <c r="F878" s="107"/>
      <c r="G878" s="479"/>
      <c r="H878" s="107"/>
      <c r="I878" s="107"/>
      <c r="J878" s="107"/>
      <c r="K878" s="107"/>
      <c r="L878" s="107"/>
      <c r="M878" s="109"/>
      <c r="N878" s="109"/>
      <c r="O878" s="107"/>
      <c r="P878" s="107"/>
      <c r="Q878" s="107"/>
      <c r="R878" s="107"/>
      <c r="S878" s="107"/>
      <c r="T878" s="107"/>
      <c r="U878" s="107"/>
      <c r="V878" s="107"/>
      <c r="W878" s="107"/>
      <c r="X878" s="107"/>
      <c r="Y878" s="107"/>
      <c r="Z878" s="107"/>
    </row>
    <row r="879" spans="1:26" ht="15.75" customHeight="1">
      <c r="A879" s="107"/>
      <c r="B879" s="107"/>
      <c r="C879" s="107"/>
      <c r="D879" s="107"/>
      <c r="E879" s="107"/>
      <c r="F879" s="107"/>
      <c r="G879" s="479"/>
      <c r="H879" s="107"/>
      <c r="I879" s="107"/>
      <c r="J879" s="107"/>
      <c r="K879" s="107"/>
      <c r="L879" s="107"/>
      <c r="M879" s="109"/>
      <c r="N879" s="109"/>
      <c r="O879" s="107"/>
      <c r="P879" s="107"/>
      <c r="Q879" s="107"/>
      <c r="R879" s="107"/>
      <c r="S879" s="107"/>
      <c r="T879" s="107"/>
      <c r="U879" s="107"/>
      <c r="V879" s="107"/>
      <c r="W879" s="107"/>
      <c r="X879" s="107"/>
      <c r="Y879" s="107"/>
      <c r="Z879" s="107"/>
    </row>
    <row r="880" spans="1:26" ht="15.75" customHeight="1">
      <c r="A880" s="107"/>
      <c r="B880" s="107"/>
      <c r="C880" s="107"/>
      <c r="D880" s="107"/>
      <c r="E880" s="107"/>
      <c r="F880" s="107"/>
      <c r="G880" s="479"/>
      <c r="H880" s="107"/>
      <c r="I880" s="107"/>
      <c r="J880" s="107"/>
      <c r="K880" s="107"/>
      <c r="L880" s="107"/>
      <c r="M880" s="109"/>
      <c r="N880" s="109"/>
      <c r="O880" s="107"/>
      <c r="P880" s="107"/>
      <c r="Q880" s="107"/>
      <c r="R880" s="107"/>
      <c r="S880" s="107"/>
      <c r="T880" s="107"/>
      <c r="U880" s="107"/>
      <c r="V880" s="107"/>
      <c r="W880" s="107"/>
      <c r="X880" s="107"/>
      <c r="Y880" s="107"/>
      <c r="Z880" s="107"/>
    </row>
    <row r="881" spans="1:26" ht="15.75" customHeight="1">
      <c r="A881" s="107"/>
      <c r="B881" s="107"/>
      <c r="C881" s="107"/>
      <c r="D881" s="107"/>
      <c r="E881" s="107"/>
      <c r="F881" s="107"/>
      <c r="G881" s="479"/>
      <c r="H881" s="107"/>
      <c r="I881" s="107"/>
      <c r="J881" s="107"/>
      <c r="K881" s="107"/>
      <c r="L881" s="107"/>
      <c r="M881" s="109"/>
      <c r="N881" s="109"/>
      <c r="O881" s="107"/>
      <c r="P881" s="107"/>
      <c r="Q881" s="107"/>
      <c r="R881" s="107"/>
      <c r="S881" s="107"/>
      <c r="T881" s="107"/>
      <c r="U881" s="107"/>
      <c r="V881" s="107"/>
      <c r="W881" s="107"/>
      <c r="X881" s="107"/>
      <c r="Y881" s="107"/>
      <c r="Z881" s="107"/>
    </row>
    <row r="882" spans="1:26" ht="15.75" customHeight="1">
      <c r="A882" s="107"/>
      <c r="B882" s="107"/>
      <c r="C882" s="107"/>
      <c r="D882" s="107"/>
      <c r="E882" s="107"/>
      <c r="F882" s="107"/>
      <c r="G882" s="479"/>
      <c r="H882" s="107"/>
      <c r="I882" s="107"/>
      <c r="J882" s="107"/>
      <c r="K882" s="107"/>
      <c r="L882" s="107"/>
      <c r="M882" s="109"/>
      <c r="N882" s="109"/>
      <c r="O882" s="107"/>
      <c r="P882" s="107"/>
      <c r="Q882" s="107"/>
      <c r="R882" s="107"/>
      <c r="S882" s="107"/>
      <c r="T882" s="107"/>
      <c r="U882" s="107"/>
      <c r="V882" s="107"/>
      <c r="W882" s="107"/>
      <c r="X882" s="107"/>
      <c r="Y882" s="107"/>
      <c r="Z882" s="107"/>
    </row>
    <row r="883" spans="1:26" ht="15.75" customHeight="1">
      <c r="A883" s="107"/>
      <c r="B883" s="107"/>
      <c r="C883" s="107"/>
      <c r="D883" s="107"/>
      <c r="E883" s="107"/>
      <c r="F883" s="107"/>
      <c r="G883" s="479"/>
      <c r="H883" s="107"/>
      <c r="I883" s="107"/>
      <c r="J883" s="107"/>
      <c r="K883" s="107"/>
      <c r="L883" s="107"/>
      <c r="M883" s="109"/>
      <c r="N883" s="109"/>
      <c r="O883" s="107"/>
      <c r="P883" s="107"/>
      <c r="Q883" s="107"/>
      <c r="R883" s="107"/>
      <c r="S883" s="107"/>
      <c r="T883" s="107"/>
      <c r="U883" s="107"/>
      <c r="V883" s="107"/>
      <c r="W883" s="107"/>
      <c r="X883" s="107"/>
      <c r="Y883" s="107"/>
      <c r="Z883" s="107"/>
    </row>
    <row r="884" spans="1:26" ht="15.75" customHeight="1">
      <c r="A884" s="107"/>
      <c r="B884" s="107"/>
      <c r="C884" s="107"/>
      <c r="D884" s="107"/>
      <c r="E884" s="107"/>
      <c r="F884" s="107"/>
      <c r="G884" s="479"/>
      <c r="H884" s="107"/>
      <c r="I884" s="107"/>
      <c r="J884" s="107"/>
      <c r="K884" s="107"/>
      <c r="L884" s="107"/>
      <c r="M884" s="109"/>
      <c r="N884" s="109"/>
      <c r="O884" s="107"/>
      <c r="P884" s="107"/>
      <c r="Q884" s="107"/>
      <c r="R884" s="107"/>
      <c r="S884" s="107"/>
      <c r="T884" s="107"/>
      <c r="U884" s="107"/>
      <c r="V884" s="107"/>
      <c r="W884" s="107"/>
      <c r="X884" s="107"/>
      <c r="Y884" s="107"/>
      <c r="Z884" s="107"/>
    </row>
    <row r="885" spans="1:26" ht="15.75" customHeight="1">
      <c r="A885" s="107"/>
      <c r="B885" s="107"/>
      <c r="C885" s="107"/>
      <c r="D885" s="107"/>
      <c r="E885" s="107"/>
      <c r="F885" s="107"/>
      <c r="G885" s="479"/>
      <c r="H885" s="107"/>
      <c r="I885" s="107"/>
      <c r="J885" s="107"/>
      <c r="K885" s="107"/>
      <c r="L885" s="107"/>
      <c r="M885" s="109"/>
      <c r="N885" s="109"/>
      <c r="O885" s="107"/>
      <c r="P885" s="107"/>
      <c r="Q885" s="107"/>
      <c r="R885" s="107"/>
      <c r="S885" s="107"/>
      <c r="T885" s="107"/>
      <c r="U885" s="107"/>
      <c r="V885" s="107"/>
      <c r="W885" s="107"/>
      <c r="X885" s="107"/>
      <c r="Y885" s="107"/>
      <c r="Z885" s="107"/>
    </row>
    <row r="886" spans="1:26" ht="15.75" customHeight="1">
      <c r="A886" s="107"/>
      <c r="B886" s="107"/>
      <c r="C886" s="107"/>
      <c r="D886" s="107"/>
      <c r="E886" s="107"/>
      <c r="F886" s="107"/>
      <c r="G886" s="479"/>
      <c r="H886" s="107"/>
      <c r="I886" s="107"/>
      <c r="J886" s="107"/>
      <c r="K886" s="107"/>
      <c r="L886" s="107"/>
      <c r="M886" s="109"/>
      <c r="N886" s="109"/>
      <c r="O886" s="107"/>
      <c r="P886" s="107"/>
      <c r="Q886" s="107"/>
      <c r="R886" s="107"/>
      <c r="S886" s="107"/>
      <c r="T886" s="107"/>
      <c r="U886" s="107"/>
      <c r="V886" s="107"/>
      <c r="W886" s="107"/>
      <c r="X886" s="107"/>
      <c r="Y886" s="107"/>
      <c r="Z886" s="107"/>
    </row>
    <row r="887" spans="1:26" ht="15.75" customHeight="1">
      <c r="A887" s="107"/>
      <c r="B887" s="107"/>
      <c r="C887" s="107"/>
      <c r="D887" s="107"/>
      <c r="E887" s="107"/>
      <c r="F887" s="107"/>
      <c r="G887" s="479"/>
      <c r="H887" s="107"/>
      <c r="I887" s="107"/>
      <c r="J887" s="107"/>
      <c r="K887" s="107"/>
      <c r="L887" s="107"/>
      <c r="M887" s="109"/>
      <c r="N887" s="109"/>
      <c r="O887" s="107"/>
      <c r="P887" s="107"/>
      <c r="Q887" s="107"/>
      <c r="R887" s="107"/>
      <c r="S887" s="107"/>
      <c r="T887" s="107"/>
      <c r="U887" s="107"/>
      <c r="V887" s="107"/>
      <c r="W887" s="107"/>
      <c r="X887" s="107"/>
      <c r="Y887" s="107"/>
      <c r="Z887" s="107"/>
    </row>
    <row r="888" spans="1:26" ht="15.75" customHeight="1">
      <c r="A888" s="107"/>
      <c r="B888" s="107"/>
      <c r="C888" s="107"/>
      <c r="D888" s="107"/>
      <c r="E888" s="107"/>
      <c r="F888" s="107"/>
      <c r="G888" s="479"/>
      <c r="H888" s="107"/>
      <c r="I888" s="107"/>
      <c r="J888" s="107"/>
      <c r="K888" s="107"/>
      <c r="L888" s="107"/>
      <c r="M888" s="109"/>
      <c r="N888" s="109"/>
      <c r="O888" s="107"/>
      <c r="P888" s="107"/>
      <c r="Q888" s="107"/>
      <c r="R888" s="107"/>
      <c r="S888" s="107"/>
      <c r="T888" s="107"/>
      <c r="U888" s="107"/>
      <c r="V888" s="107"/>
      <c r="W888" s="107"/>
      <c r="X888" s="107"/>
      <c r="Y888" s="107"/>
      <c r="Z888" s="107"/>
    </row>
    <row r="889" spans="1:26" ht="15.75" customHeight="1">
      <c r="A889" s="107"/>
      <c r="B889" s="107"/>
      <c r="C889" s="107"/>
      <c r="D889" s="107"/>
      <c r="E889" s="107"/>
      <c r="F889" s="107"/>
      <c r="G889" s="479"/>
      <c r="H889" s="107"/>
      <c r="I889" s="107"/>
      <c r="J889" s="107"/>
      <c r="K889" s="107"/>
      <c r="L889" s="107"/>
      <c r="M889" s="109"/>
      <c r="N889" s="109"/>
      <c r="O889" s="107"/>
      <c r="P889" s="107"/>
      <c r="Q889" s="107"/>
      <c r="R889" s="107"/>
      <c r="S889" s="107"/>
      <c r="T889" s="107"/>
      <c r="U889" s="107"/>
      <c r="V889" s="107"/>
      <c r="W889" s="107"/>
      <c r="X889" s="107"/>
      <c r="Y889" s="107"/>
      <c r="Z889" s="107"/>
    </row>
    <row r="890" spans="1:26" ht="15.75" customHeight="1">
      <c r="A890" s="107"/>
      <c r="B890" s="107"/>
      <c r="C890" s="107"/>
      <c r="D890" s="107"/>
      <c r="E890" s="107"/>
      <c r="F890" s="107"/>
      <c r="G890" s="479"/>
      <c r="H890" s="107"/>
      <c r="I890" s="107"/>
      <c r="J890" s="107"/>
      <c r="K890" s="107"/>
      <c r="L890" s="107"/>
      <c r="M890" s="109"/>
      <c r="N890" s="109"/>
      <c r="O890" s="107"/>
      <c r="P890" s="107"/>
      <c r="Q890" s="107"/>
      <c r="R890" s="107"/>
      <c r="S890" s="107"/>
      <c r="T890" s="107"/>
      <c r="U890" s="107"/>
      <c r="V890" s="107"/>
      <c r="W890" s="107"/>
      <c r="X890" s="107"/>
      <c r="Y890" s="107"/>
      <c r="Z890" s="107"/>
    </row>
    <row r="891" spans="1:26" ht="15.75" customHeight="1">
      <c r="A891" s="107"/>
      <c r="B891" s="107"/>
      <c r="C891" s="107"/>
      <c r="D891" s="107"/>
      <c r="E891" s="107"/>
      <c r="F891" s="107"/>
      <c r="G891" s="479"/>
      <c r="H891" s="107"/>
      <c r="I891" s="107"/>
      <c r="J891" s="107"/>
      <c r="K891" s="107"/>
      <c r="L891" s="107"/>
      <c r="M891" s="109"/>
      <c r="N891" s="109"/>
      <c r="O891" s="107"/>
      <c r="P891" s="107"/>
      <c r="Q891" s="107"/>
      <c r="R891" s="107"/>
      <c r="S891" s="107"/>
      <c r="T891" s="107"/>
      <c r="U891" s="107"/>
      <c r="V891" s="107"/>
      <c r="W891" s="107"/>
      <c r="X891" s="107"/>
      <c r="Y891" s="107"/>
      <c r="Z891" s="107"/>
    </row>
    <row r="892" spans="1:26" ht="15.75" customHeight="1">
      <c r="A892" s="107"/>
      <c r="B892" s="107"/>
      <c r="C892" s="107"/>
      <c r="D892" s="107"/>
      <c r="E892" s="107"/>
      <c r="F892" s="107"/>
      <c r="G892" s="479"/>
      <c r="H892" s="107"/>
      <c r="I892" s="107"/>
      <c r="J892" s="107"/>
      <c r="K892" s="107"/>
      <c r="L892" s="107"/>
      <c r="M892" s="109"/>
      <c r="N892" s="109"/>
      <c r="O892" s="107"/>
      <c r="P892" s="107"/>
      <c r="Q892" s="107"/>
      <c r="R892" s="107"/>
      <c r="S892" s="107"/>
      <c r="T892" s="107"/>
      <c r="U892" s="107"/>
      <c r="V892" s="107"/>
      <c r="W892" s="107"/>
      <c r="X892" s="107"/>
      <c r="Y892" s="107"/>
      <c r="Z892" s="107"/>
    </row>
    <row r="893" spans="1:26" ht="15.75" customHeight="1">
      <c r="A893" s="107"/>
      <c r="B893" s="107"/>
      <c r="C893" s="107"/>
      <c r="D893" s="107"/>
      <c r="E893" s="107"/>
      <c r="F893" s="107"/>
      <c r="G893" s="479"/>
      <c r="H893" s="107"/>
      <c r="I893" s="107"/>
      <c r="J893" s="107"/>
      <c r="K893" s="107"/>
      <c r="L893" s="107"/>
      <c r="M893" s="109"/>
      <c r="N893" s="109"/>
      <c r="O893" s="107"/>
      <c r="P893" s="107"/>
      <c r="Q893" s="107"/>
      <c r="R893" s="107"/>
      <c r="S893" s="107"/>
      <c r="T893" s="107"/>
      <c r="U893" s="107"/>
      <c r="V893" s="107"/>
      <c r="W893" s="107"/>
      <c r="X893" s="107"/>
      <c r="Y893" s="107"/>
      <c r="Z893" s="107"/>
    </row>
    <row r="894" spans="1:26" ht="15.75" customHeight="1">
      <c r="A894" s="107"/>
      <c r="B894" s="107"/>
      <c r="C894" s="107"/>
      <c r="D894" s="107"/>
      <c r="E894" s="107"/>
      <c r="F894" s="107"/>
      <c r="G894" s="479"/>
      <c r="H894" s="107"/>
      <c r="I894" s="107"/>
      <c r="J894" s="107"/>
      <c r="K894" s="107"/>
      <c r="L894" s="107"/>
      <c r="M894" s="109"/>
      <c r="N894" s="109"/>
      <c r="O894" s="107"/>
      <c r="P894" s="107"/>
      <c r="Q894" s="107"/>
      <c r="R894" s="107"/>
      <c r="S894" s="107"/>
      <c r="T894" s="107"/>
      <c r="U894" s="107"/>
      <c r="V894" s="107"/>
      <c r="W894" s="107"/>
      <c r="X894" s="107"/>
      <c r="Y894" s="107"/>
      <c r="Z894" s="107"/>
    </row>
    <row r="895" spans="1:26" ht="15.75" customHeight="1">
      <c r="A895" s="107"/>
      <c r="B895" s="107"/>
      <c r="C895" s="107"/>
      <c r="D895" s="107"/>
      <c r="E895" s="107"/>
      <c r="F895" s="107"/>
      <c r="G895" s="479"/>
      <c r="H895" s="107"/>
      <c r="I895" s="107"/>
      <c r="J895" s="107"/>
      <c r="K895" s="107"/>
      <c r="L895" s="107"/>
      <c r="M895" s="109"/>
      <c r="N895" s="109"/>
      <c r="O895" s="107"/>
      <c r="P895" s="107"/>
      <c r="Q895" s="107"/>
      <c r="R895" s="107"/>
      <c r="S895" s="107"/>
      <c r="T895" s="107"/>
      <c r="U895" s="107"/>
      <c r="V895" s="107"/>
      <c r="W895" s="107"/>
      <c r="X895" s="107"/>
      <c r="Y895" s="107"/>
      <c r="Z895" s="107"/>
    </row>
    <row r="896" spans="1:26" ht="15.75" customHeight="1">
      <c r="A896" s="107"/>
      <c r="B896" s="107"/>
      <c r="C896" s="107"/>
      <c r="D896" s="107"/>
      <c r="E896" s="107"/>
      <c r="F896" s="107"/>
      <c r="G896" s="479"/>
      <c r="H896" s="107"/>
      <c r="I896" s="107"/>
      <c r="J896" s="107"/>
      <c r="K896" s="107"/>
      <c r="L896" s="107"/>
      <c r="M896" s="109"/>
      <c r="N896" s="109"/>
      <c r="O896" s="107"/>
      <c r="P896" s="107"/>
      <c r="Q896" s="107"/>
      <c r="R896" s="107"/>
      <c r="S896" s="107"/>
      <c r="T896" s="107"/>
      <c r="U896" s="107"/>
      <c r="V896" s="107"/>
      <c r="W896" s="107"/>
      <c r="X896" s="107"/>
      <c r="Y896" s="107"/>
      <c r="Z896" s="107"/>
    </row>
    <row r="897" spans="1:26" ht="15.75" customHeight="1">
      <c r="A897" s="107"/>
      <c r="B897" s="107"/>
      <c r="C897" s="107"/>
      <c r="D897" s="107"/>
      <c r="E897" s="107"/>
      <c r="F897" s="107"/>
      <c r="G897" s="479"/>
      <c r="H897" s="107"/>
      <c r="I897" s="107"/>
      <c r="J897" s="107"/>
      <c r="K897" s="107"/>
      <c r="L897" s="107"/>
      <c r="M897" s="109"/>
      <c r="N897" s="109"/>
      <c r="O897" s="107"/>
      <c r="P897" s="107"/>
      <c r="Q897" s="107"/>
      <c r="R897" s="107"/>
      <c r="S897" s="107"/>
      <c r="T897" s="107"/>
      <c r="U897" s="107"/>
      <c r="V897" s="107"/>
      <c r="W897" s="107"/>
      <c r="X897" s="107"/>
      <c r="Y897" s="107"/>
      <c r="Z897" s="107"/>
    </row>
    <row r="898" spans="1:26" ht="15.75" customHeight="1">
      <c r="A898" s="107"/>
      <c r="B898" s="107"/>
      <c r="C898" s="107"/>
      <c r="D898" s="107"/>
      <c r="E898" s="107"/>
      <c r="F898" s="107"/>
      <c r="G898" s="479"/>
      <c r="H898" s="107"/>
      <c r="I898" s="107"/>
      <c r="J898" s="107"/>
      <c r="K898" s="107"/>
      <c r="L898" s="107"/>
      <c r="M898" s="109"/>
      <c r="N898" s="109"/>
      <c r="O898" s="107"/>
      <c r="P898" s="107"/>
      <c r="Q898" s="107"/>
      <c r="R898" s="107"/>
      <c r="S898" s="107"/>
      <c r="T898" s="107"/>
      <c r="U898" s="107"/>
      <c r="V898" s="107"/>
      <c r="W898" s="107"/>
      <c r="X898" s="107"/>
      <c r="Y898" s="107"/>
      <c r="Z898" s="107"/>
    </row>
    <row r="899" spans="1:26" ht="15.75" customHeight="1">
      <c r="A899" s="107"/>
      <c r="B899" s="107"/>
      <c r="C899" s="107"/>
      <c r="D899" s="107"/>
      <c r="E899" s="107"/>
      <c r="F899" s="107"/>
      <c r="G899" s="479"/>
      <c r="H899" s="107"/>
      <c r="I899" s="107"/>
      <c r="J899" s="107"/>
      <c r="K899" s="107"/>
      <c r="L899" s="107"/>
      <c r="M899" s="109"/>
      <c r="N899" s="109"/>
      <c r="O899" s="107"/>
      <c r="P899" s="107"/>
      <c r="Q899" s="107"/>
      <c r="R899" s="107"/>
      <c r="S899" s="107"/>
      <c r="T899" s="107"/>
      <c r="U899" s="107"/>
      <c r="V899" s="107"/>
      <c r="W899" s="107"/>
      <c r="X899" s="107"/>
      <c r="Y899" s="107"/>
      <c r="Z899" s="107"/>
    </row>
    <row r="900" spans="1:26" ht="15.75" customHeight="1">
      <c r="A900" s="107"/>
      <c r="B900" s="107"/>
      <c r="C900" s="107"/>
      <c r="D900" s="107"/>
      <c r="E900" s="107"/>
      <c r="F900" s="107"/>
      <c r="G900" s="479"/>
      <c r="H900" s="107"/>
      <c r="I900" s="107"/>
      <c r="J900" s="107"/>
      <c r="K900" s="107"/>
      <c r="L900" s="107"/>
      <c r="M900" s="109"/>
      <c r="N900" s="109"/>
      <c r="O900" s="107"/>
      <c r="P900" s="107"/>
      <c r="Q900" s="107"/>
      <c r="R900" s="107"/>
      <c r="S900" s="107"/>
      <c r="T900" s="107"/>
      <c r="U900" s="107"/>
      <c r="V900" s="107"/>
      <c r="W900" s="107"/>
      <c r="X900" s="107"/>
      <c r="Y900" s="107"/>
      <c r="Z900" s="107"/>
    </row>
    <row r="901" spans="1:26" ht="15.75" customHeight="1">
      <c r="A901" s="107"/>
      <c r="B901" s="107"/>
      <c r="C901" s="107"/>
      <c r="D901" s="107"/>
      <c r="E901" s="107"/>
      <c r="F901" s="107"/>
      <c r="G901" s="479"/>
      <c r="H901" s="107"/>
      <c r="I901" s="107"/>
      <c r="J901" s="107"/>
      <c r="K901" s="107"/>
      <c r="L901" s="107"/>
      <c r="M901" s="109"/>
      <c r="N901" s="109"/>
      <c r="O901" s="107"/>
      <c r="P901" s="107"/>
      <c r="Q901" s="107"/>
      <c r="R901" s="107"/>
      <c r="S901" s="107"/>
      <c r="T901" s="107"/>
      <c r="U901" s="107"/>
      <c r="V901" s="107"/>
      <c r="W901" s="107"/>
      <c r="X901" s="107"/>
      <c r="Y901" s="107"/>
      <c r="Z901" s="107"/>
    </row>
    <row r="902" spans="1:26" ht="15.75" customHeight="1">
      <c r="A902" s="107"/>
      <c r="B902" s="107"/>
      <c r="C902" s="107"/>
      <c r="D902" s="107"/>
      <c r="E902" s="107"/>
      <c r="F902" s="107"/>
      <c r="G902" s="479"/>
      <c r="H902" s="107"/>
      <c r="I902" s="107"/>
      <c r="J902" s="107"/>
      <c r="K902" s="107"/>
      <c r="L902" s="107"/>
      <c r="M902" s="109"/>
      <c r="N902" s="109"/>
      <c r="O902" s="107"/>
      <c r="P902" s="107"/>
      <c r="Q902" s="107"/>
      <c r="R902" s="107"/>
      <c r="S902" s="107"/>
      <c r="T902" s="107"/>
      <c r="U902" s="107"/>
      <c r="V902" s="107"/>
      <c r="W902" s="107"/>
      <c r="X902" s="107"/>
      <c r="Y902" s="107"/>
      <c r="Z902" s="107"/>
    </row>
    <row r="903" spans="1:26" ht="15.75" customHeight="1">
      <c r="A903" s="107"/>
      <c r="B903" s="107"/>
      <c r="C903" s="107"/>
      <c r="D903" s="107"/>
      <c r="E903" s="107"/>
      <c r="F903" s="107"/>
      <c r="G903" s="479"/>
      <c r="H903" s="107"/>
      <c r="I903" s="107"/>
      <c r="J903" s="107"/>
      <c r="K903" s="107"/>
      <c r="L903" s="107"/>
      <c r="M903" s="109"/>
      <c r="N903" s="109"/>
      <c r="O903" s="107"/>
      <c r="P903" s="107"/>
      <c r="Q903" s="107"/>
      <c r="R903" s="107"/>
      <c r="S903" s="107"/>
      <c r="T903" s="107"/>
      <c r="U903" s="107"/>
      <c r="V903" s="107"/>
      <c r="W903" s="107"/>
      <c r="X903" s="107"/>
      <c r="Y903" s="107"/>
      <c r="Z903" s="107"/>
    </row>
    <row r="904" spans="1:26" ht="15.75" customHeight="1">
      <c r="A904" s="107"/>
      <c r="B904" s="107"/>
      <c r="C904" s="107"/>
      <c r="D904" s="107"/>
      <c r="E904" s="107"/>
      <c r="F904" s="107"/>
      <c r="G904" s="479"/>
      <c r="H904" s="107"/>
      <c r="I904" s="107"/>
      <c r="J904" s="107"/>
      <c r="K904" s="107"/>
      <c r="L904" s="107"/>
      <c r="M904" s="109"/>
      <c r="N904" s="109"/>
      <c r="O904" s="107"/>
      <c r="P904" s="107"/>
      <c r="Q904" s="107"/>
      <c r="R904" s="107"/>
      <c r="S904" s="107"/>
      <c r="T904" s="107"/>
      <c r="U904" s="107"/>
      <c r="V904" s="107"/>
      <c r="W904" s="107"/>
      <c r="X904" s="107"/>
      <c r="Y904" s="107"/>
      <c r="Z904" s="107"/>
    </row>
    <row r="905" spans="1:26" ht="15.75" customHeight="1">
      <c r="A905" s="107"/>
      <c r="B905" s="107"/>
      <c r="C905" s="107"/>
      <c r="D905" s="107"/>
      <c r="E905" s="107"/>
      <c r="F905" s="107"/>
      <c r="G905" s="479"/>
      <c r="H905" s="107"/>
      <c r="I905" s="107"/>
      <c r="J905" s="107"/>
      <c r="K905" s="107"/>
      <c r="L905" s="107"/>
      <c r="M905" s="109"/>
      <c r="N905" s="109"/>
      <c r="O905" s="107"/>
      <c r="P905" s="107"/>
      <c r="Q905" s="107"/>
      <c r="R905" s="107"/>
      <c r="S905" s="107"/>
      <c r="T905" s="107"/>
      <c r="U905" s="107"/>
      <c r="V905" s="107"/>
      <c r="W905" s="107"/>
      <c r="X905" s="107"/>
      <c r="Y905" s="107"/>
      <c r="Z905" s="107"/>
    </row>
    <row r="906" spans="1:26" ht="15.75" customHeight="1">
      <c r="A906" s="107"/>
      <c r="B906" s="107"/>
      <c r="C906" s="107"/>
      <c r="D906" s="107"/>
      <c r="E906" s="107"/>
      <c r="F906" s="107"/>
      <c r="G906" s="479"/>
      <c r="H906" s="107"/>
      <c r="I906" s="107"/>
      <c r="J906" s="107"/>
      <c r="K906" s="107"/>
      <c r="L906" s="107"/>
      <c r="M906" s="109"/>
      <c r="N906" s="109"/>
      <c r="O906" s="107"/>
      <c r="P906" s="107"/>
      <c r="Q906" s="107"/>
      <c r="R906" s="107"/>
      <c r="S906" s="107"/>
      <c r="T906" s="107"/>
      <c r="U906" s="107"/>
      <c r="V906" s="107"/>
      <c r="W906" s="107"/>
      <c r="X906" s="107"/>
      <c r="Y906" s="107"/>
      <c r="Z906" s="107"/>
    </row>
    <row r="907" spans="1:26" ht="15.75" customHeight="1">
      <c r="A907" s="107"/>
      <c r="B907" s="107"/>
      <c r="C907" s="107"/>
      <c r="D907" s="107"/>
      <c r="E907" s="107"/>
      <c r="F907" s="107"/>
      <c r="G907" s="479"/>
      <c r="H907" s="107"/>
      <c r="I907" s="107"/>
      <c r="J907" s="107"/>
      <c r="K907" s="107"/>
      <c r="L907" s="107"/>
      <c r="M907" s="109"/>
      <c r="N907" s="109"/>
      <c r="O907" s="107"/>
      <c r="P907" s="107"/>
      <c r="Q907" s="107"/>
      <c r="R907" s="107"/>
      <c r="S907" s="107"/>
      <c r="T907" s="107"/>
      <c r="U907" s="107"/>
      <c r="V907" s="107"/>
      <c r="W907" s="107"/>
      <c r="X907" s="107"/>
      <c r="Y907" s="107"/>
      <c r="Z907" s="107"/>
    </row>
    <row r="908" spans="1:26" ht="15.75" customHeight="1">
      <c r="A908" s="107"/>
      <c r="B908" s="107"/>
      <c r="C908" s="107"/>
      <c r="D908" s="107"/>
      <c r="E908" s="107"/>
      <c r="F908" s="107"/>
      <c r="G908" s="479"/>
      <c r="H908" s="107"/>
      <c r="I908" s="107"/>
      <c r="J908" s="107"/>
      <c r="K908" s="107"/>
      <c r="L908" s="107"/>
      <c r="M908" s="109"/>
      <c r="N908" s="109"/>
      <c r="O908" s="107"/>
      <c r="P908" s="107"/>
      <c r="Q908" s="107"/>
      <c r="R908" s="107"/>
      <c r="S908" s="107"/>
      <c r="T908" s="107"/>
      <c r="U908" s="107"/>
      <c r="V908" s="107"/>
      <c r="W908" s="107"/>
      <c r="X908" s="107"/>
      <c r="Y908" s="107"/>
      <c r="Z908" s="107"/>
    </row>
    <row r="909" spans="1:26" ht="15.75" customHeight="1">
      <c r="A909" s="107"/>
      <c r="B909" s="107"/>
      <c r="C909" s="107"/>
      <c r="D909" s="107"/>
      <c r="E909" s="107"/>
      <c r="F909" s="107"/>
      <c r="G909" s="479"/>
      <c r="H909" s="107"/>
      <c r="I909" s="107"/>
      <c r="J909" s="107"/>
      <c r="K909" s="107"/>
      <c r="L909" s="107"/>
      <c r="M909" s="109"/>
      <c r="N909" s="109"/>
      <c r="O909" s="107"/>
      <c r="P909" s="107"/>
      <c r="Q909" s="107"/>
      <c r="R909" s="107"/>
      <c r="S909" s="107"/>
      <c r="T909" s="107"/>
      <c r="U909" s="107"/>
      <c r="V909" s="107"/>
      <c r="W909" s="107"/>
      <c r="X909" s="107"/>
      <c r="Y909" s="107"/>
      <c r="Z909" s="107"/>
    </row>
    <row r="910" spans="1:26" ht="15.75" customHeight="1">
      <c r="A910" s="107"/>
      <c r="B910" s="107"/>
      <c r="C910" s="107"/>
      <c r="D910" s="107"/>
      <c r="E910" s="107"/>
      <c r="F910" s="107"/>
      <c r="G910" s="479"/>
      <c r="H910" s="107"/>
      <c r="I910" s="107"/>
      <c r="J910" s="107"/>
      <c r="K910" s="107"/>
      <c r="L910" s="107"/>
      <c r="M910" s="109"/>
      <c r="N910" s="109"/>
      <c r="O910" s="107"/>
      <c r="P910" s="107"/>
      <c r="Q910" s="107"/>
      <c r="R910" s="107"/>
      <c r="S910" s="107"/>
      <c r="T910" s="107"/>
      <c r="U910" s="107"/>
      <c r="V910" s="107"/>
      <c r="W910" s="107"/>
      <c r="X910" s="107"/>
      <c r="Y910" s="107"/>
      <c r="Z910" s="107"/>
    </row>
    <row r="911" spans="1:26" ht="15.75" customHeight="1">
      <c r="A911" s="107"/>
      <c r="B911" s="107"/>
      <c r="C911" s="107"/>
      <c r="D911" s="107"/>
      <c r="E911" s="107"/>
      <c r="F911" s="107"/>
      <c r="G911" s="479"/>
      <c r="H911" s="107"/>
      <c r="I911" s="107"/>
      <c r="J911" s="107"/>
      <c r="K911" s="107"/>
      <c r="L911" s="107"/>
      <c r="M911" s="109"/>
      <c r="N911" s="109"/>
      <c r="O911" s="107"/>
      <c r="P911" s="107"/>
      <c r="Q911" s="107"/>
      <c r="R911" s="107"/>
      <c r="S911" s="107"/>
      <c r="T911" s="107"/>
      <c r="U911" s="107"/>
      <c r="V911" s="107"/>
      <c r="W911" s="107"/>
      <c r="X911" s="107"/>
      <c r="Y911" s="107"/>
      <c r="Z911" s="107"/>
    </row>
    <row r="912" spans="1:26" ht="15.75" customHeight="1">
      <c r="A912" s="107"/>
      <c r="B912" s="107"/>
      <c r="C912" s="107"/>
      <c r="D912" s="107"/>
      <c r="E912" s="107"/>
      <c r="F912" s="107"/>
      <c r="G912" s="479"/>
      <c r="H912" s="107"/>
      <c r="I912" s="107"/>
      <c r="J912" s="107"/>
      <c r="K912" s="107"/>
      <c r="L912" s="107"/>
      <c r="M912" s="109"/>
      <c r="N912" s="109"/>
      <c r="O912" s="107"/>
      <c r="P912" s="107"/>
      <c r="Q912" s="107"/>
      <c r="R912" s="107"/>
      <c r="S912" s="107"/>
      <c r="T912" s="107"/>
      <c r="U912" s="107"/>
      <c r="V912" s="107"/>
      <c r="W912" s="107"/>
      <c r="X912" s="107"/>
      <c r="Y912" s="107"/>
      <c r="Z912" s="107"/>
    </row>
    <row r="913" spans="1:26" ht="15.75" customHeight="1">
      <c r="A913" s="107"/>
      <c r="B913" s="107"/>
      <c r="C913" s="107"/>
      <c r="D913" s="107"/>
      <c r="E913" s="107"/>
      <c r="F913" s="107"/>
      <c r="G913" s="479"/>
      <c r="H913" s="107"/>
      <c r="I913" s="107"/>
      <c r="J913" s="107"/>
      <c r="K913" s="107"/>
      <c r="L913" s="107"/>
      <c r="M913" s="109"/>
      <c r="N913" s="109"/>
      <c r="O913" s="107"/>
      <c r="P913" s="107"/>
      <c r="Q913" s="107"/>
      <c r="R913" s="107"/>
      <c r="S913" s="107"/>
      <c r="T913" s="107"/>
      <c r="U913" s="107"/>
      <c r="V913" s="107"/>
      <c r="W913" s="107"/>
      <c r="X913" s="107"/>
      <c r="Y913" s="107"/>
      <c r="Z913" s="107"/>
    </row>
    <row r="914" spans="1:26" ht="15.75" customHeight="1">
      <c r="A914" s="107"/>
      <c r="B914" s="107"/>
      <c r="C914" s="107"/>
      <c r="D914" s="107"/>
      <c r="E914" s="107"/>
      <c r="F914" s="107"/>
      <c r="G914" s="479"/>
      <c r="H914" s="107"/>
      <c r="I914" s="107"/>
      <c r="J914" s="107"/>
      <c r="K914" s="107"/>
      <c r="L914" s="107"/>
      <c r="M914" s="109"/>
      <c r="N914" s="109"/>
      <c r="O914" s="107"/>
      <c r="P914" s="107"/>
      <c r="Q914" s="107"/>
      <c r="R914" s="107"/>
      <c r="S914" s="107"/>
      <c r="T914" s="107"/>
      <c r="U914" s="107"/>
      <c r="V914" s="107"/>
      <c r="W914" s="107"/>
      <c r="X914" s="107"/>
      <c r="Y914" s="107"/>
      <c r="Z914" s="107"/>
    </row>
    <row r="915" spans="1:26" ht="15.75" customHeight="1">
      <c r="A915" s="107"/>
      <c r="B915" s="107"/>
      <c r="C915" s="107"/>
      <c r="D915" s="107"/>
      <c r="E915" s="107"/>
      <c r="F915" s="107"/>
      <c r="G915" s="479"/>
      <c r="H915" s="107"/>
      <c r="I915" s="107"/>
      <c r="J915" s="107"/>
      <c r="K915" s="107"/>
      <c r="L915" s="107"/>
      <c r="M915" s="109"/>
      <c r="N915" s="109"/>
      <c r="O915" s="107"/>
      <c r="P915" s="107"/>
      <c r="Q915" s="107"/>
      <c r="R915" s="107"/>
      <c r="S915" s="107"/>
      <c r="T915" s="107"/>
      <c r="U915" s="107"/>
      <c r="V915" s="107"/>
      <c r="W915" s="107"/>
      <c r="X915" s="107"/>
      <c r="Y915" s="107"/>
      <c r="Z915" s="107"/>
    </row>
    <row r="916" spans="1:26" ht="15.75" customHeight="1">
      <c r="A916" s="107"/>
      <c r="B916" s="107"/>
      <c r="C916" s="107"/>
      <c r="D916" s="107"/>
      <c r="E916" s="107"/>
      <c r="F916" s="107"/>
      <c r="G916" s="479"/>
      <c r="H916" s="107"/>
      <c r="I916" s="107"/>
      <c r="J916" s="107"/>
      <c r="K916" s="107"/>
      <c r="L916" s="107"/>
      <c r="M916" s="109"/>
      <c r="N916" s="109"/>
      <c r="O916" s="107"/>
      <c r="P916" s="107"/>
      <c r="Q916" s="107"/>
      <c r="R916" s="107"/>
      <c r="S916" s="107"/>
      <c r="T916" s="107"/>
      <c r="U916" s="107"/>
      <c r="V916" s="107"/>
      <c r="W916" s="107"/>
      <c r="X916" s="107"/>
      <c r="Y916" s="107"/>
      <c r="Z916" s="107"/>
    </row>
    <row r="917" spans="1:26" ht="15.75" customHeight="1">
      <c r="A917" s="107"/>
      <c r="B917" s="107"/>
      <c r="C917" s="107"/>
      <c r="D917" s="107"/>
      <c r="E917" s="107"/>
      <c r="F917" s="107"/>
      <c r="G917" s="479"/>
      <c r="H917" s="107"/>
      <c r="I917" s="107"/>
      <c r="J917" s="107"/>
      <c r="K917" s="107"/>
      <c r="L917" s="107"/>
      <c r="M917" s="109"/>
      <c r="N917" s="109"/>
      <c r="O917" s="107"/>
      <c r="P917" s="107"/>
      <c r="Q917" s="107"/>
      <c r="R917" s="107"/>
      <c r="S917" s="107"/>
      <c r="T917" s="107"/>
      <c r="U917" s="107"/>
      <c r="V917" s="107"/>
      <c r="W917" s="107"/>
      <c r="X917" s="107"/>
      <c r="Y917" s="107"/>
      <c r="Z917" s="107"/>
    </row>
    <row r="918" spans="1:26" ht="15.75" customHeight="1">
      <c r="A918" s="107"/>
      <c r="B918" s="107"/>
      <c r="C918" s="107"/>
      <c r="D918" s="107"/>
      <c r="E918" s="107"/>
      <c r="F918" s="107"/>
      <c r="G918" s="479"/>
      <c r="H918" s="107"/>
      <c r="I918" s="107"/>
      <c r="J918" s="107"/>
      <c r="K918" s="107"/>
      <c r="L918" s="107"/>
      <c r="M918" s="109"/>
      <c r="N918" s="109"/>
      <c r="O918" s="107"/>
      <c r="P918" s="107"/>
      <c r="Q918" s="107"/>
      <c r="R918" s="107"/>
      <c r="S918" s="107"/>
      <c r="T918" s="107"/>
      <c r="U918" s="107"/>
      <c r="V918" s="107"/>
      <c r="W918" s="107"/>
      <c r="X918" s="107"/>
      <c r="Y918" s="107"/>
      <c r="Z918" s="107"/>
    </row>
    <row r="919" spans="1:26" ht="15.75" customHeight="1">
      <c r="A919" s="107"/>
      <c r="B919" s="107"/>
      <c r="C919" s="107"/>
      <c r="D919" s="107"/>
      <c r="E919" s="107"/>
      <c r="F919" s="107"/>
      <c r="G919" s="479"/>
      <c r="H919" s="107"/>
      <c r="I919" s="107"/>
      <c r="J919" s="107"/>
      <c r="K919" s="107"/>
      <c r="L919" s="107"/>
      <c r="M919" s="109"/>
      <c r="N919" s="109"/>
      <c r="O919" s="107"/>
      <c r="P919" s="107"/>
      <c r="Q919" s="107"/>
      <c r="R919" s="107"/>
      <c r="S919" s="107"/>
      <c r="T919" s="107"/>
      <c r="U919" s="107"/>
      <c r="V919" s="107"/>
      <c r="W919" s="107"/>
      <c r="X919" s="107"/>
      <c r="Y919" s="107"/>
      <c r="Z919" s="107"/>
    </row>
    <row r="920" spans="1:26" ht="15.75" customHeight="1">
      <c r="A920" s="107"/>
      <c r="B920" s="107"/>
      <c r="C920" s="107"/>
      <c r="D920" s="107"/>
      <c r="E920" s="107"/>
      <c r="F920" s="107"/>
      <c r="G920" s="479"/>
      <c r="H920" s="107"/>
      <c r="I920" s="107"/>
      <c r="J920" s="107"/>
      <c r="K920" s="107"/>
      <c r="L920" s="107"/>
      <c r="M920" s="109"/>
      <c r="N920" s="109"/>
      <c r="O920" s="107"/>
      <c r="P920" s="107"/>
      <c r="Q920" s="107"/>
      <c r="R920" s="107"/>
      <c r="S920" s="107"/>
      <c r="T920" s="107"/>
      <c r="U920" s="107"/>
      <c r="V920" s="107"/>
      <c r="W920" s="107"/>
      <c r="X920" s="107"/>
      <c r="Y920" s="107"/>
      <c r="Z920" s="107"/>
    </row>
    <row r="921" spans="1:26" ht="15.75" customHeight="1">
      <c r="A921" s="107"/>
      <c r="B921" s="107"/>
      <c r="C921" s="107"/>
      <c r="D921" s="107"/>
      <c r="E921" s="107"/>
      <c r="F921" s="107"/>
      <c r="G921" s="479"/>
      <c r="H921" s="107"/>
      <c r="I921" s="107"/>
      <c r="J921" s="107"/>
      <c r="K921" s="107"/>
      <c r="L921" s="107"/>
      <c r="M921" s="109"/>
      <c r="N921" s="109"/>
      <c r="O921" s="107"/>
      <c r="P921" s="107"/>
      <c r="Q921" s="107"/>
      <c r="R921" s="107"/>
      <c r="S921" s="107"/>
      <c r="T921" s="107"/>
      <c r="U921" s="107"/>
      <c r="V921" s="107"/>
      <c r="W921" s="107"/>
      <c r="X921" s="107"/>
      <c r="Y921" s="107"/>
      <c r="Z921" s="107"/>
    </row>
    <row r="922" spans="1:26" ht="15.75" customHeight="1">
      <c r="A922" s="107"/>
      <c r="B922" s="107"/>
      <c r="C922" s="107"/>
      <c r="D922" s="107"/>
      <c r="E922" s="107"/>
      <c r="F922" s="107"/>
      <c r="G922" s="479"/>
      <c r="H922" s="107"/>
      <c r="I922" s="107"/>
      <c r="J922" s="107"/>
      <c r="K922" s="107"/>
      <c r="L922" s="107"/>
      <c r="M922" s="109"/>
      <c r="N922" s="109"/>
      <c r="O922" s="107"/>
      <c r="P922" s="107"/>
      <c r="Q922" s="107"/>
      <c r="R922" s="107"/>
      <c r="S922" s="107"/>
      <c r="T922" s="107"/>
      <c r="U922" s="107"/>
      <c r="V922" s="107"/>
      <c r="W922" s="107"/>
      <c r="X922" s="107"/>
      <c r="Y922" s="107"/>
      <c r="Z922" s="107"/>
    </row>
    <row r="923" spans="1:26" ht="15.75" customHeight="1">
      <c r="A923" s="107"/>
      <c r="B923" s="107"/>
      <c r="C923" s="107"/>
      <c r="D923" s="107"/>
      <c r="E923" s="107"/>
      <c r="F923" s="107"/>
      <c r="G923" s="479"/>
      <c r="H923" s="107"/>
      <c r="I923" s="107"/>
      <c r="J923" s="107"/>
      <c r="K923" s="107"/>
      <c r="L923" s="107"/>
      <c r="M923" s="109"/>
      <c r="N923" s="109"/>
      <c r="O923" s="107"/>
      <c r="P923" s="107"/>
      <c r="Q923" s="107"/>
      <c r="R923" s="107"/>
      <c r="S923" s="107"/>
      <c r="T923" s="107"/>
      <c r="U923" s="107"/>
      <c r="V923" s="107"/>
      <c r="W923" s="107"/>
      <c r="X923" s="107"/>
      <c r="Y923" s="107"/>
      <c r="Z923" s="107"/>
    </row>
    <row r="924" spans="1:26" ht="15.75" customHeight="1">
      <c r="A924" s="107"/>
      <c r="B924" s="107"/>
      <c r="C924" s="107"/>
      <c r="D924" s="107"/>
      <c r="E924" s="107"/>
      <c r="F924" s="107"/>
      <c r="G924" s="479"/>
      <c r="H924" s="107"/>
      <c r="I924" s="107"/>
      <c r="J924" s="107"/>
      <c r="K924" s="107"/>
      <c r="L924" s="107"/>
      <c r="M924" s="109"/>
      <c r="N924" s="109"/>
      <c r="O924" s="107"/>
      <c r="P924" s="107"/>
      <c r="Q924" s="107"/>
      <c r="R924" s="107"/>
      <c r="S924" s="107"/>
      <c r="T924" s="107"/>
      <c r="U924" s="107"/>
      <c r="V924" s="107"/>
      <c r="W924" s="107"/>
      <c r="X924" s="107"/>
      <c r="Y924" s="107"/>
      <c r="Z924" s="107"/>
    </row>
    <row r="925" spans="1:26" ht="15.75" customHeight="1">
      <c r="A925" s="107"/>
      <c r="B925" s="107"/>
      <c r="C925" s="107"/>
      <c r="D925" s="107"/>
      <c r="E925" s="107"/>
      <c r="F925" s="107"/>
      <c r="G925" s="479"/>
      <c r="H925" s="107"/>
      <c r="I925" s="107"/>
      <c r="J925" s="107"/>
      <c r="K925" s="107"/>
      <c r="L925" s="107"/>
      <c r="M925" s="109"/>
      <c r="N925" s="109"/>
      <c r="O925" s="107"/>
      <c r="P925" s="107"/>
      <c r="Q925" s="107"/>
      <c r="R925" s="107"/>
      <c r="S925" s="107"/>
      <c r="T925" s="107"/>
      <c r="U925" s="107"/>
      <c r="V925" s="107"/>
      <c r="W925" s="107"/>
      <c r="X925" s="107"/>
      <c r="Y925" s="107"/>
      <c r="Z925" s="107"/>
    </row>
    <row r="926" spans="1:26" ht="15.75" customHeight="1">
      <c r="A926" s="107"/>
      <c r="B926" s="107"/>
      <c r="C926" s="107"/>
      <c r="D926" s="107"/>
      <c r="E926" s="107"/>
      <c r="F926" s="107"/>
      <c r="G926" s="479"/>
      <c r="H926" s="107"/>
      <c r="I926" s="107"/>
      <c r="J926" s="107"/>
      <c r="K926" s="107"/>
      <c r="L926" s="107"/>
      <c r="M926" s="109"/>
      <c r="N926" s="109"/>
      <c r="O926" s="107"/>
      <c r="P926" s="107"/>
      <c r="Q926" s="107"/>
      <c r="R926" s="107"/>
      <c r="S926" s="107"/>
      <c r="T926" s="107"/>
      <c r="U926" s="107"/>
      <c r="V926" s="107"/>
      <c r="W926" s="107"/>
      <c r="X926" s="107"/>
      <c r="Y926" s="107"/>
      <c r="Z926" s="107"/>
    </row>
    <row r="927" spans="1:26" ht="15.75" customHeight="1">
      <c r="A927" s="107"/>
      <c r="B927" s="107"/>
      <c r="C927" s="107"/>
      <c r="D927" s="107"/>
      <c r="E927" s="107"/>
      <c r="F927" s="107"/>
      <c r="G927" s="479"/>
      <c r="H927" s="107"/>
      <c r="I927" s="107"/>
      <c r="J927" s="107"/>
      <c r="K927" s="107"/>
      <c r="L927" s="107"/>
      <c r="M927" s="109"/>
      <c r="N927" s="109"/>
      <c r="O927" s="107"/>
      <c r="P927" s="107"/>
      <c r="Q927" s="107"/>
      <c r="R927" s="107"/>
      <c r="S927" s="107"/>
      <c r="T927" s="107"/>
      <c r="U927" s="107"/>
      <c r="V927" s="107"/>
      <c r="W927" s="107"/>
      <c r="X927" s="107"/>
      <c r="Y927" s="107"/>
      <c r="Z927" s="107"/>
    </row>
    <row r="928" spans="1:26" ht="15.75" customHeight="1">
      <c r="A928" s="107"/>
      <c r="B928" s="107"/>
      <c r="C928" s="107"/>
      <c r="D928" s="107"/>
      <c r="E928" s="107"/>
      <c r="F928" s="107"/>
      <c r="G928" s="479"/>
      <c r="H928" s="107"/>
      <c r="I928" s="107"/>
      <c r="J928" s="107"/>
      <c r="K928" s="107"/>
      <c r="L928" s="107"/>
      <c r="M928" s="109"/>
      <c r="N928" s="109"/>
      <c r="O928" s="107"/>
      <c r="P928" s="107"/>
      <c r="Q928" s="107"/>
      <c r="R928" s="107"/>
      <c r="S928" s="107"/>
      <c r="T928" s="107"/>
      <c r="U928" s="107"/>
      <c r="V928" s="107"/>
      <c r="W928" s="107"/>
      <c r="X928" s="107"/>
      <c r="Y928" s="107"/>
      <c r="Z928" s="107"/>
    </row>
    <row r="929" spans="1:26" ht="15.75" customHeight="1">
      <c r="A929" s="107"/>
      <c r="B929" s="107"/>
      <c r="C929" s="107"/>
      <c r="D929" s="107"/>
      <c r="E929" s="107"/>
      <c r="F929" s="107"/>
      <c r="G929" s="479"/>
      <c r="H929" s="107"/>
      <c r="I929" s="107"/>
      <c r="J929" s="107"/>
      <c r="K929" s="107"/>
      <c r="L929" s="107"/>
      <c r="M929" s="109"/>
      <c r="N929" s="109"/>
      <c r="O929" s="107"/>
      <c r="P929" s="107"/>
      <c r="Q929" s="107"/>
      <c r="R929" s="107"/>
      <c r="S929" s="107"/>
      <c r="T929" s="107"/>
      <c r="U929" s="107"/>
      <c r="V929" s="107"/>
      <c r="W929" s="107"/>
      <c r="X929" s="107"/>
      <c r="Y929" s="107"/>
      <c r="Z929" s="107"/>
    </row>
    <row r="930" spans="1:26" ht="15.75" customHeight="1">
      <c r="A930" s="107"/>
      <c r="B930" s="107"/>
      <c r="C930" s="107"/>
      <c r="D930" s="107"/>
      <c r="E930" s="107"/>
      <c r="F930" s="107"/>
      <c r="G930" s="479"/>
      <c r="H930" s="107"/>
      <c r="I930" s="107"/>
      <c r="J930" s="107"/>
      <c r="K930" s="107"/>
      <c r="L930" s="107"/>
      <c r="M930" s="109"/>
      <c r="N930" s="109"/>
      <c r="O930" s="107"/>
      <c r="P930" s="107"/>
      <c r="Q930" s="107"/>
      <c r="R930" s="107"/>
      <c r="S930" s="107"/>
      <c r="T930" s="107"/>
      <c r="U930" s="107"/>
      <c r="V930" s="107"/>
      <c r="W930" s="107"/>
      <c r="X930" s="107"/>
      <c r="Y930" s="107"/>
      <c r="Z930" s="107"/>
    </row>
    <row r="931" spans="1:26" ht="15.75" customHeight="1">
      <c r="A931" s="107"/>
      <c r="B931" s="107"/>
      <c r="C931" s="107"/>
      <c r="D931" s="107"/>
      <c r="E931" s="107"/>
      <c r="F931" s="107"/>
      <c r="G931" s="479"/>
      <c r="H931" s="107"/>
      <c r="I931" s="107"/>
      <c r="J931" s="107"/>
      <c r="K931" s="107"/>
      <c r="L931" s="107"/>
      <c r="M931" s="109"/>
      <c r="N931" s="109"/>
      <c r="O931" s="107"/>
      <c r="P931" s="107"/>
      <c r="Q931" s="107"/>
      <c r="R931" s="107"/>
      <c r="S931" s="107"/>
      <c r="T931" s="107"/>
      <c r="U931" s="107"/>
      <c r="V931" s="107"/>
      <c r="W931" s="107"/>
      <c r="X931" s="107"/>
      <c r="Y931" s="107"/>
      <c r="Z931" s="107"/>
    </row>
    <row r="932" spans="1:26" ht="15.75" customHeight="1">
      <c r="A932" s="107"/>
      <c r="B932" s="107"/>
      <c r="C932" s="107"/>
      <c r="D932" s="107"/>
      <c r="E932" s="107"/>
      <c r="F932" s="107"/>
      <c r="G932" s="479"/>
      <c r="H932" s="107"/>
      <c r="I932" s="107"/>
      <c r="J932" s="107"/>
      <c r="K932" s="107"/>
      <c r="L932" s="107"/>
      <c r="M932" s="109"/>
      <c r="N932" s="109"/>
      <c r="O932" s="107"/>
      <c r="P932" s="107"/>
      <c r="Q932" s="107"/>
      <c r="R932" s="107"/>
      <c r="S932" s="107"/>
      <c r="T932" s="107"/>
      <c r="U932" s="107"/>
      <c r="V932" s="107"/>
      <c r="W932" s="107"/>
      <c r="X932" s="107"/>
      <c r="Y932" s="107"/>
      <c r="Z932" s="107"/>
    </row>
    <row r="933" spans="1:26" ht="15.75" customHeight="1">
      <c r="A933" s="107"/>
      <c r="B933" s="107"/>
      <c r="C933" s="107"/>
      <c r="D933" s="107"/>
      <c r="E933" s="107"/>
      <c r="F933" s="107"/>
      <c r="G933" s="479"/>
      <c r="H933" s="107"/>
      <c r="I933" s="107"/>
      <c r="J933" s="107"/>
      <c r="K933" s="107"/>
      <c r="L933" s="107"/>
      <c r="M933" s="109"/>
      <c r="N933" s="109"/>
      <c r="O933" s="107"/>
      <c r="P933" s="107"/>
      <c r="Q933" s="107"/>
      <c r="R933" s="107"/>
      <c r="S933" s="107"/>
      <c r="T933" s="107"/>
      <c r="U933" s="107"/>
      <c r="V933" s="107"/>
      <c r="W933" s="107"/>
      <c r="X933" s="107"/>
      <c r="Y933" s="107"/>
      <c r="Z933" s="107"/>
    </row>
    <row r="934" spans="1:26" ht="15.75" customHeight="1">
      <c r="A934" s="107"/>
      <c r="B934" s="107"/>
      <c r="C934" s="107"/>
      <c r="D934" s="107"/>
      <c r="E934" s="107"/>
      <c r="F934" s="107"/>
      <c r="G934" s="479"/>
      <c r="H934" s="107"/>
      <c r="I934" s="107"/>
      <c r="J934" s="107"/>
      <c r="K934" s="107"/>
      <c r="L934" s="107"/>
      <c r="M934" s="109"/>
      <c r="N934" s="109"/>
      <c r="O934" s="107"/>
      <c r="P934" s="107"/>
      <c r="Q934" s="107"/>
      <c r="R934" s="107"/>
      <c r="S934" s="107"/>
      <c r="T934" s="107"/>
      <c r="U934" s="107"/>
      <c r="V934" s="107"/>
      <c r="W934" s="107"/>
      <c r="X934" s="107"/>
      <c r="Y934" s="107"/>
      <c r="Z934" s="107"/>
    </row>
    <row r="935" spans="1:26" ht="15.75" customHeight="1">
      <c r="A935" s="107"/>
      <c r="B935" s="107"/>
      <c r="C935" s="107"/>
      <c r="D935" s="107"/>
      <c r="E935" s="107"/>
      <c r="F935" s="107"/>
      <c r="G935" s="479"/>
      <c r="H935" s="107"/>
      <c r="I935" s="107"/>
      <c r="J935" s="107"/>
      <c r="K935" s="107"/>
      <c r="L935" s="107"/>
      <c r="M935" s="109"/>
      <c r="N935" s="109"/>
      <c r="O935" s="107"/>
      <c r="P935" s="107"/>
      <c r="Q935" s="107"/>
      <c r="R935" s="107"/>
      <c r="S935" s="107"/>
      <c r="T935" s="107"/>
      <c r="U935" s="107"/>
      <c r="V935" s="107"/>
      <c r="W935" s="107"/>
      <c r="X935" s="107"/>
      <c r="Y935" s="107"/>
      <c r="Z935" s="107"/>
    </row>
    <row r="936" spans="1:26" ht="15.75" customHeight="1">
      <c r="A936" s="107"/>
      <c r="B936" s="107"/>
      <c r="C936" s="107"/>
      <c r="D936" s="107"/>
      <c r="E936" s="107"/>
      <c r="F936" s="107"/>
      <c r="G936" s="479"/>
      <c r="H936" s="107"/>
      <c r="I936" s="107"/>
      <c r="J936" s="107"/>
      <c r="K936" s="107"/>
      <c r="L936" s="107"/>
      <c r="M936" s="109"/>
      <c r="N936" s="109"/>
      <c r="O936" s="107"/>
      <c r="P936" s="107"/>
      <c r="Q936" s="107"/>
      <c r="R936" s="107"/>
      <c r="S936" s="107"/>
      <c r="T936" s="107"/>
      <c r="U936" s="107"/>
      <c r="V936" s="107"/>
      <c r="W936" s="107"/>
      <c r="X936" s="107"/>
      <c r="Y936" s="107"/>
      <c r="Z936" s="107"/>
    </row>
    <row r="937" spans="1:26" ht="15.75" customHeight="1">
      <c r="A937" s="107"/>
      <c r="B937" s="107"/>
      <c r="C937" s="107"/>
      <c r="D937" s="107"/>
      <c r="E937" s="107"/>
      <c r="F937" s="107"/>
      <c r="G937" s="479"/>
      <c r="H937" s="107"/>
      <c r="I937" s="107"/>
      <c r="J937" s="107"/>
      <c r="K937" s="107"/>
      <c r="L937" s="107"/>
      <c r="M937" s="109"/>
      <c r="N937" s="109"/>
      <c r="O937" s="107"/>
      <c r="P937" s="107"/>
      <c r="Q937" s="107"/>
      <c r="R937" s="107"/>
      <c r="S937" s="107"/>
      <c r="T937" s="107"/>
      <c r="U937" s="107"/>
      <c r="V937" s="107"/>
      <c r="W937" s="107"/>
      <c r="X937" s="107"/>
      <c r="Y937" s="107"/>
      <c r="Z937" s="107"/>
    </row>
    <row r="938" spans="1:26" ht="15.75" customHeight="1">
      <c r="A938" s="107"/>
      <c r="B938" s="107"/>
      <c r="C938" s="107"/>
      <c r="D938" s="107"/>
      <c r="E938" s="107"/>
      <c r="F938" s="107"/>
      <c r="G938" s="479"/>
      <c r="H938" s="107"/>
      <c r="I938" s="107"/>
      <c r="J938" s="107"/>
      <c r="K938" s="107"/>
      <c r="L938" s="107"/>
      <c r="M938" s="109"/>
      <c r="N938" s="109"/>
      <c r="O938" s="107"/>
      <c r="P938" s="107"/>
      <c r="Q938" s="107"/>
      <c r="R938" s="107"/>
      <c r="S938" s="107"/>
      <c r="T938" s="107"/>
      <c r="U938" s="107"/>
      <c r="V938" s="107"/>
      <c r="W938" s="107"/>
      <c r="X938" s="107"/>
      <c r="Y938" s="107"/>
      <c r="Z938" s="107"/>
    </row>
    <row r="939" spans="1:26" ht="15.75" customHeight="1">
      <c r="A939" s="107"/>
      <c r="B939" s="107"/>
      <c r="C939" s="107"/>
      <c r="D939" s="107"/>
      <c r="E939" s="107"/>
      <c r="F939" s="107"/>
      <c r="G939" s="479"/>
      <c r="H939" s="107"/>
      <c r="I939" s="107"/>
      <c r="J939" s="107"/>
      <c r="K939" s="107"/>
      <c r="L939" s="107"/>
      <c r="M939" s="109"/>
      <c r="N939" s="109"/>
      <c r="O939" s="107"/>
      <c r="P939" s="107"/>
      <c r="Q939" s="107"/>
      <c r="R939" s="107"/>
      <c r="S939" s="107"/>
      <c r="T939" s="107"/>
      <c r="U939" s="107"/>
      <c r="V939" s="107"/>
      <c r="W939" s="107"/>
      <c r="X939" s="107"/>
      <c r="Y939" s="107"/>
      <c r="Z939" s="107"/>
    </row>
    <row r="940" spans="1:26" ht="15.75" customHeight="1">
      <c r="A940" s="107"/>
      <c r="B940" s="107"/>
      <c r="C940" s="107"/>
      <c r="D940" s="107"/>
      <c r="E940" s="107"/>
      <c r="F940" s="107"/>
      <c r="G940" s="479"/>
      <c r="H940" s="107"/>
      <c r="I940" s="107"/>
      <c r="J940" s="107"/>
      <c r="K940" s="107"/>
      <c r="L940" s="107"/>
      <c r="M940" s="109"/>
      <c r="N940" s="109"/>
      <c r="O940" s="107"/>
      <c r="P940" s="107"/>
      <c r="Q940" s="107"/>
      <c r="R940" s="107"/>
      <c r="S940" s="107"/>
      <c r="T940" s="107"/>
      <c r="U940" s="107"/>
      <c r="V940" s="107"/>
      <c r="W940" s="107"/>
      <c r="X940" s="107"/>
      <c r="Y940" s="107"/>
      <c r="Z940" s="107"/>
    </row>
    <row r="941" spans="1:26" ht="15.75" customHeight="1">
      <c r="A941" s="107"/>
      <c r="B941" s="107"/>
      <c r="C941" s="107"/>
      <c r="D941" s="107"/>
      <c r="E941" s="107"/>
      <c r="F941" s="107"/>
      <c r="G941" s="479"/>
      <c r="H941" s="107"/>
      <c r="I941" s="107"/>
      <c r="J941" s="107"/>
      <c r="K941" s="107"/>
      <c r="L941" s="107"/>
      <c r="M941" s="109"/>
      <c r="N941" s="109"/>
      <c r="O941" s="107"/>
      <c r="P941" s="107"/>
      <c r="Q941" s="107"/>
      <c r="R941" s="107"/>
      <c r="S941" s="107"/>
      <c r="T941" s="107"/>
      <c r="U941" s="107"/>
      <c r="V941" s="107"/>
      <c r="W941" s="107"/>
      <c r="X941" s="107"/>
      <c r="Y941" s="107"/>
      <c r="Z941" s="107"/>
    </row>
    <row r="942" spans="1:26" ht="15.75" customHeight="1">
      <c r="A942" s="107"/>
      <c r="B942" s="107"/>
      <c r="C942" s="107"/>
      <c r="D942" s="107"/>
      <c r="E942" s="107"/>
      <c r="F942" s="107"/>
      <c r="G942" s="479"/>
      <c r="H942" s="107"/>
      <c r="I942" s="107"/>
      <c r="J942" s="107"/>
      <c r="K942" s="107"/>
      <c r="L942" s="107"/>
      <c r="M942" s="109"/>
      <c r="N942" s="109"/>
      <c r="O942" s="107"/>
      <c r="P942" s="107"/>
      <c r="Q942" s="107"/>
      <c r="R942" s="107"/>
      <c r="S942" s="107"/>
      <c r="T942" s="107"/>
      <c r="U942" s="107"/>
      <c r="V942" s="107"/>
      <c r="W942" s="107"/>
      <c r="X942" s="107"/>
      <c r="Y942" s="107"/>
      <c r="Z942" s="107"/>
    </row>
    <row r="943" spans="1:26" ht="15.75" customHeight="1">
      <c r="A943" s="107"/>
      <c r="B943" s="107"/>
      <c r="C943" s="107"/>
      <c r="D943" s="107"/>
      <c r="E943" s="107"/>
      <c r="F943" s="107"/>
      <c r="G943" s="479"/>
      <c r="H943" s="107"/>
      <c r="I943" s="107"/>
      <c r="J943" s="107"/>
      <c r="K943" s="107"/>
      <c r="L943" s="107"/>
      <c r="M943" s="109"/>
      <c r="N943" s="109"/>
      <c r="O943" s="107"/>
      <c r="P943" s="107"/>
      <c r="Q943" s="107"/>
      <c r="R943" s="107"/>
      <c r="S943" s="107"/>
      <c r="T943" s="107"/>
      <c r="U943" s="107"/>
      <c r="V943" s="107"/>
      <c r="W943" s="107"/>
      <c r="X943" s="107"/>
      <c r="Y943" s="107"/>
      <c r="Z943" s="107"/>
    </row>
    <row r="944" spans="1:26" ht="15.75" customHeight="1">
      <c r="A944" s="107"/>
      <c r="B944" s="107"/>
      <c r="C944" s="107"/>
      <c r="D944" s="107"/>
      <c r="E944" s="107"/>
      <c r="F944" s="107"/>
      <c r="G944" s="479"/>
      <c r="H944" s="107"/>
      <c r="I944" s="107"/>
      <c r="J944" s="107"/>
      <c r="K944" s="107"/>
      <c r="L944" s="107"/>
      <c r="M944" s="109"/>
      <c r="N944" s="109"/>
      <c r="O944" s="107"/>
      <c r="P944" s="107"/>
      <c r="Q944" s="107"/>
      <c r="R944" s="107"/>
      <c r="S944" s="107"/>
      <c r="T944" s="107"/>
      <c r="U944" s="107"/>
      <c r="V944" s="107"/>
      <c r="W944" s="107"/>
      <c r="X944" s="107"/>
      <c r="Y944" s="107"/>
      <c r="Z944" s="107"/>
    </row>
    <row r="945" spans="1:26" ht="15.75" customHeight="1">
      <c r="A945" s="107"/>
      <c r="B945" s="107"/>
      <c r="C945" s="107"/>
      <c r="D945" s="107"/>
      <c r="E945" s="107"/>
      <c r="F945" s="107"/>
      <c r="G945" s="479"/>
      <c r="H945" s="107"/>
      <c r="I945" s="107"/>
      <c r="J945" s="107"/>
      <c r="K945" s="107"/>
      <c r="L945" s="107"/>
      <c r="M945" s="109"/>
      <c r="N945" s="109"/>
      <c r="O945" s="107"/>
      <c r="P945" s="107"/>
      <c r="Q945" s="107"/>
      <c r="R945" s="107"/>
      <c r="S945" s="107"/>
      <c r="T945" s="107"/>
      <c r="U945" s="107"/>
      <c r="V945" s="107"/>
      <c r="W945" s="107"/>
      <c r="X945" s="107"/>
      <c r="Y945" s="107"/>
      <c r="Z945" s="107"/>
    </row>
    <row r="946" spans="1:26" ht="15.75" customHeight="1">
      <c r="A946" s="107"/>
      <c r="B946" s="107"/>
      <c r="C946" s="107"/>
      <c r="D946" s="107"/>
      <c r="E946" s="107"/>
      <c r="F946" s="107"/>
      <c r="G946" s="479"/>
      <c r="H946" s="107"/>
      <c r="I946" s="107"/>
      <c r="J946" s="107"/>
      <c r="K946" s="107"/>
      <c r="L946" s="107"/>
      <c r="M946" s="109"/>
      <c r="N946" s="109"/>
      <c r="O946" s="107"/>
      <c r="P946" s="107"/>
      <c r="Q946" s="107"/>
      <c r="R946" s="107"/>
      <c r="S946" s="107"/>
      <c r="T946" s="107"/>
      <c r="U946" s="107"/>
      <c r="V946" s="107"/>
      <c r="W946" s="107"/>
      <c r="X946" s="107"/>
      <c r="Y946" s="107"/>
      <c r="Z946" s="107"/>
    </row>
    <row r="947" spans="1:26" ht="15.75" customHeight="1">
      <c r="A947" s="107"/>
      <c r="B947" s="107"/>
      <c r="C947" s="107"/>
      <c r="D947" s="107"/>
      <c r="E947" s="107"/>
      <c r="F947" s="107"/>
      <c r="G947" s="479"/>
      <c r="H947" s="107"/>
      <c r="I947" s="107"/>
      <c r="J947" s="107"/>
      <c r="K947" s="107"/>
      <c r="L947" s="107"/>
      <c r="M947" s="109"/>
      <c r="N947" s="109"/>
      <c r="O947" s="107"/>
      <c r="P947" s="107"/>
      <c r="Q947" s="107"/>
      <c r="R947" s="107"/>
      <c r="S947" s="107"/>
      <c r="T947" s="107"/>
      <c r="U947" s="107"/>
      <c r="V947" s="107"/>
      <c r="W947" s="107"/>
      <c r="X947" s="107"/>
      <c r="Y947" s="107"/>
      <c r="Z947" s="107"/>
    </row>
    <row r="948" spans="1:26" ht="15.75" customHeight="1">
      <c r="A948" s="107"/>
      <c r="B948" s="107"/>
      <c r="C948" s="107"/>
      <c r="D948" s="107"/>
      <c r="E948" s="107"/>
      <c r="F948" s="107"/>
      <c r="G948" s="479"/>
      <c r="H948" s="107"/>
      <c r="I948" s="107"/>
      <c r="J948" s="107"/>
      <c r="K948" s="107"/>
      <c r="L948" s="107"/>
      <c r="M948" s="109"/>
      <c r="N948" s="109"/>
      <c r="O948" s="107"/>
      <c r="P948" s="107"/>
      <c r="Q948" s="107"/>
      <c r="R948" s="107"/>
      <c r="S948" s="107"/>
      <c r="T948" s="107"/>
      <c r="U948" s="107"/>
      <c r="V948" s="107"/>
      <c r="W948" s="107"/>
      <c r="X948" s="107"/>
      <c r="Y948" s="107"/>
      <c r="Z948" s="107"/>
    </row>
    <row r="949" spans="1:26" ht="15.75" customHeight="1">
      <c r="A949" s="107"/>
      <c r="B949" s="107"/>
      <c r="C949" s="107"/>
      <c r="D949" s="107"/>
      <c r="E949" s="107"/>
      <c r="F949" s="107"/>
      <c r="G949" s="479"/>
      <c r="H949" s="107"/>
      <c r="I949" s="107"/>
      <c r="J949" s="107"/>
      <c r="K949" s="107"/>
      <c r="L949" s="107"/>
      <c r="M949" s="109"/>
      <c r="N949" s="109"/>
      <c r="O949" s="107"/>
      <c r="P949" s="107"/>
      <c r="Q949" s="107"/>
      <c r="R949" s="107"/>
      <c r="S949" s="107"/>
      <c r="T949" s="107"/>
      <c r="U949" s="107"/>
      <c r="V949" s="107"/>
      <c r="W949" s="107"/>
      <c r="X949" s="107"/>
      <c r="Y949" s="107"/>
      <c r="Z949" s="107"/>
    </row>
    <row r="950" spans="1:26" ht="15.75" customHeight="1">
      <c r="A950" s="107"/>
      <c r="B950" s="107"/>
      <c r="C950" s="107"/>
      <c r="D950" s="107"/>
      <c r="E950" s="107"/>
      <c r="F950" s="107"/>
      <c r="G950" s="479"/>
      <c r="H950" s="107"/>
      <c r="I950" s="107"/>
      <c r="J950" s="107"/>
      <c r="K950" s="107"/>
      <c r="L950" s="107"/>
      <c r="M950" s="109"/>
      <c r="N950" s="109"/>
      <c r="O950" s="107"/>
      <c r="P950" s="107"/>
      <c r="Q950" s="107"/>
      <c r="R950" s="107"/>
      <c r="S950" s="107"/>
      <c r="T950" s="107"/>
      <c r="U950" s="107"/>
      <c r="V950" s="107"/>
      <c r="W950" s="107"/>
      <c r="X950" s="107"/>
      <c r="Y950" s="107"/>
      <c r="Z950" s="107"/>
    </row>
    <row r="951" spans="1:26" ht="15.75" customHeight="1">
      <c r="A951" s="107"/>
      <c r="B951" s="107"/>
      <c r="C951" s="107"/>
      <c r="D951" s="107"/>
      <c r="E951" s="107"/>
      <c r="F951" s="107"/>
      <c r="G951" s="479"/>
      <c r="H951" s="107"/>
      <c r="I951" s="107"/>
      <c r="J951" s="107"/>
      <c r="K951" s="107"/>
      <c r="L951" s="107"/>
      <c r="M951" s="109"/>
      <c r="N951" s="109"/>
      <c r="O951" s="107"/>
      <c r="P951" s="107"/>
      <c r="Q951" s="107"/>
      <c r="R951" s="107"/>
      <c r="S951" s="107"/>
      <c r="T951" s="107"/>
      <c r="U951" s="107"/>
      <c r="V951" s="107"/>
      <c r="W951" s="107"/>
      <c r="X951" s="107"/>
      <c r="Y951" s="107"/>
      <c r="Z951" s="107"/>
    </row>
    <row r="952" spans="1:26" ht="15.75" customHeight="1">
      <c r="A952" s="107"/>
      <c r="B952" s="107"/>
      <c r="C952" s="107"/>
      <c r="D952" s="107"/>
      <c r="E952" s="107"/>
      <c r="F952" s="107"/>
      <c r="G952" s="479"/>
      <c r="H952" s="107"/>
      <c r="I952" s="107"/>
      <c r="J952" s="107"/>
      <c r="K952" s="107"/>
      <c r="L952" s="107"/>
      <c r="M952" s="109"/>
      <c r="N952" s="109"/>
      <c r="O952" s="107"/>
      <c r="P952" s="107"/>
      <c r="Q952" s="107"/>
      <c r="R952" s="107"/>
      <c r="S952" s="107"/>
      <c r="T952" s="107"/>
      <c r="U952" s="107"/>
      <c r="V952" s="107"/>
      <c r="W952" s="107"/>
      <c r="X952" s="107"/>
      <c r="Y952" s="107"/>
      <c r="Z952" s="107"/>
    </row>
    <row r="953" spans="1:26" ht="15.75" customHeight="1">
      <c r="A953" s="107"/>
      <c r="B953" s="107"/>
      <c r="C953" s="107"/>
      <c r="D953" s="107"/>
      <c r="E953" s="107"/>
      <c r="F953" s="107"/>
      <c r="G953" s="479"/>
      <c r="H953" s="107"/>
      <c r="I953" s="107"/>
      <c r="J953" s="107"/>
      <c r="K953" s="107"/>
      <c r="L953" s="107"/>
      <c r="M953" s="109"/>
      <c r="N953" s="109"/>
      <c r="O953" s="107"/>
      <c r="P953" s="107"/>
      <c r="Q953" s="107"/>
      <c r="R953" s="107"/>
      <c r="S953" s="107"/>
      <c r="T953" s="107"/>
      <c r="U953" s="107"/>
      <c r="V953" s="107"/>
      <c r="W953" s="107"/>
      <c r="X953" s="107"/>
      <c r="Y953" s="107"/>
      <c r="Z953" s="107"/>
    </row>
    <row r="954" spans="1:26" ht="15.75" customHeight="1">
      <c r="A954" s="107"/>
      <c r="B954" s="107"/>
      <c r="C954" s="107"/>
      <c r="D954" s="107"/>
      <c r="E954" s="107"/>
      <c r="F954" s="107"/>
      <c r="G954" s="479"/>
      <c r="H954" s="107"/>
      <c r="I954" s="107"/>
      <c r="J954" s="107"/>
      <c r="K954" s="107"/>
      <c r="L954" s="107"/>
      <c r="M954" s="109"/>
      <c r="N954" s="109"/>
      <c r="O954" s="107"/>
      <c r="P954" s="107"/>
      <c r="Q954" s="107"/>
      <c r="R954" s="107"/>
      <c r="S954" s="107"/>
      <c r="T954" s="107"/>
      <c r="U954" s="107"/>
      <c r="V954" s="107"/>
      <c r="W954" s="107"/>
      <c r="X954" s="107"/>
      <c r="Y954" s="107"/>
      <c r="Z954" s="107"/>
    </row>
    <row r="955" spans="1:26" ht="15.75" customHeight="1">
      <c r="A955" s="107"/>
      <c r="B955" s="107"/>
      <c r="C955" s="107"/>
      <c r="D955" s="107"/>
      <c r="E955" s="107"/>
      <c r="F955" s="107"/>
      <c r="G955" s="479"/>
      <c r="H955" s="107"/>
      <c r="I955" s="107"/>
      <c r="J955" s="107"/>
      <c r="K955" s="107"/>
      <c r="L955" s="107"/>
      <c r="M955" s="109"/>
      <c r="N955" s="109"/>
      <c r="O955" s="107"/>
      <c r="P955" s="107"/>
      <c r="Q955" s="107"/>
      <c r="R955" s="107"/>
      <c r="S955" s="107"/>
      <c r="T955" s="107"/>
      <c r="U955" s="107"/>
      <c r="V955" s="107"/>
      <c r="W955" s="107"/>
      <c r="X955" s="107"/>
      <c r="Y955" s="107"/>
      <c r="Z955" s="107"/>
    </row>
    <row r="956" spans="1:26" ht="15.75" customHeight="1">
      <c r="A956" s="107"/>
      <c r="B956" s="107"/>
      <c r="C956" s="107"/>
      <c r="D956" s="107"/>
      <c r="E956" s="107"/>
      <c r="F956" s="107"/>
      <c r="G956" s="479"/>
      <c r="H956" s="107"/>
      <c r="I956" s="107"/>
      <c r="J956" s="107"/>
      <c r="K956" s="107"/>
      <c r="L956" s="107"/>
      <c r="M956" s="109"/>
      <c r="N956" s="109"/>
      <c r="O956" s="107"/>
      <c r="P956" s="107"/>
      <c r="Q956" s="107"/>
      <c r="R956" s="107"/>
      <c r="S956" s="107"/>
      <c r="T956" s="107"/>
      <c r="U956" s="107"/>
      <c r="V956" s="107"/>
      <c r="W956" s="107"/>
      <c r="X956" s="107"/>
      <c r="Y956" s="107"/>
      <c r="Z956" s="107"/>
    </row>
    <row r="957" spans="1:26" ht="15.75" customHeight="1">
      <c r="A957" s="107"/>
      <c r="B957" s="107"/>
      <c r="C957" s="107"/>
      <c r="D957" s="107"/>
      <c r="E957" s="107"/>
      <c r="F957" s="107"/>
      <c r="G957" s="479"/>
      <c r="H957" s="107"/>
      <c r="I957" s="107"/>
      <c r="J957" s="107"/>
      <c r="K957" s="107"/>
      <c r="L957" s="107"/>
      <c r="M957" s="109"/>
      <c r="N957" s="109"/>
      <c r="O957" s="107"/>
      <c r="P957" s="107"/>
      <c r="Q957" s="107"/>
      <c r="R957" s="107"/>
      <c r="S957" s="107"/>
      <c r="T957" s="107"/>
      <c r="U957" s="107"/>
      <c r="V957" s="107"/>
      <c r="W957" s="107"/>
      <c r="X957" s="107"/>
      <c r="Y957" s="107"/>
      <c r="Z957" s="107"/>
    </row>
    <row r="958" spans="1:26" ht="15.75" customHeight="1">
      <c r="A958" s="107"/>
      <c r="B958" s="107"/>
      <c r="C958" s="107"/>
      <c r="D958" s="107"/>
      <c r="E958" s="107"/>
      <c r="F958" s="107"/>
      <c r="G958" s="479"/>
      <c r="H958" s="107"/>
      <c r="I958" s="107"/>
      <c r="J958" s="107"/>
      <c r="K958" s="107"/>
      <c r="L958" s="107"/>
      <c r="M958" s="109"/>
      <c r="N958" s="109"/>
      <c r="O958" s="107"/>
      <c r="P958" s="107"/>
      <c r="Q958" s="107"/>
      <c r="R958" s="107"/>
      <c r="S958" s="107"/>
      <c r="T958" s="107"/>
      <c r="U958" s="107"/>
      <c r="V958" s="107"/>
      <c r="W958" s="107"/>
      <c r="X958" s="107"/>
      <c r="Y958" s="107"/>
      <c r="Z958" s="107"/>
    </row>
    <row r="959" spans="1:26" ht="15.75" customHeight="1">
      <c r="A959" s="107"/>
      <c r="B959" s="107"/>
      <c r="C959" s="107"/>
      <c r="D959" s="107"/>
      <c r="E959" s="107"/>
      <c r="F959" s="107"/>
      <c r="G959" s="479"/>
      <c r="H959" s="107"/>
      <c r="I959" s="107"/>
      <c r="J959" s="107"/>
      <c r="K959" s="107"/>
      <c r="L959" s="107"/>
      <c r="M959" s="109"/>
      <c r="N959" s="109"/>
      <c r="O959" s="107"/>
      <c r="P959" s="107"/>
      <c r="Q959" s="107"/>
      <c r="R959" s="107"/>
      <c r="S959" s="107"/>
      <c r="T959" s="107"/>
      <c r="U959" s="107"/>
      <c r="V959" s="107"/>
      <c r="W959" s="107"/>
      <c r="X959" s="107"/>
      <c r="Y959" s="107"/>
      <c r="Z959" s="107"/>
    </row>
    <row r="960" spans="1:26" ht="15.75" customHeight="1">
      <c r="A960" s="107"/>
      <c r="B960" s="107"/>
      <c r="C960" s="107"/>
      <c r="D960" s="107"/>
      <c r="E960" s="107"/>
      <c r="F960" s="107"/>
      <c r="G960" s="479"/>
      <c r="H960" s="107"/>
      <c r="I960" s="107"/>
      <c r="J960" s="107"/>
      <c r="K960" s="107"/>
      <c r="L960" s="107"/>
      <c r="M960" s="109"/>
      <c r="N960" s="109"/>
      <c r="O960" s="107"/>
      <c r="P960" s="107"/>
      <c r="Q960" s="107"/>
      <c r="R960" s="107"/>
      <c r="S960" s="107"/>
      <c r="T960" s="107"/>
      <c r="U960" s="107"/>
      <c r="V960" s="107"/>
      <c r="W960" s="107"/>
      <c r="X960" s="107"/>
      <c r="Y960" s="107"/>
      <c r="Z960" s="107"/>
    </row>
    <row r="961" spans="1:26" ht="15.75" customHeight="1">
      <c r="A961" s="107"/>
      <c r="B961" s="107"/>
      <c r="C961" s="107"/>
      <c r="D961" s="107"/>
      <c r="E961" s="107"/>
      <c r="F961" s="107"/>
      <c r="G961" s="479"/>
      <c r="H961" s="107"/>
      <c r="I961" s="107"/>
      <c r="J961" s="107"/>
      <c r="K961" s="107"/>
      <c r="L961" s="107"/>
      <c r="M961" s="109"/>
      <c r="N961" s="109"/>
      <c r="O961" s="107"/>
      <c r="P961" s="107"/>
      <c r="Q961" s="107"/>
      <c r="R961" s="107"/>
      <c r="S961" s="107"/>
      <c r="T961" s="107"/>
      <c r="U961" s="107"/>
      <c r="V961" s="107"/>
      <c r="W961" s="107"/>
      <c r="X961" s="107"/>
      <c r="Y961" s="107"/>
      <c r="Z961" s="107"/>
    </row>
    <row r="962" spans="1:26" ht="15.75" customHeight="1">
      <c r="A962" s="107"/>
      <c r="B962" s="107"/>
      <c r="C962" s="107"/>
      <c r="D962" s="107"/>
      <c r="E962" s="107"/>
      <c r="F962" s="107"/>
      <c r="G962" s="479"/>
      <c r="H962" s="107"/>
      <c r="I962" s="107"/>
      <c r="J962" s="107"/>
      <c r="K962" s="107"/>
      <c r="L962" s="107"/>
      <c r="M962" s="109"/>
      <c r="N962" s="109"/>
      <c r="O962" s="107"/>
      <c r="P962" s="107"/>
      <c r="Q962" s="107"/>
      <c r="R962" s="107"/>
      <c r="S962" s="107"/>
      <c r="T962" s="107"/>
      <c r="U962" s="107"/>
      <c r="V962" s="107"/>
      <c r="W962" s="107"/>
      <c r="X962" s="107"/>
      <c r="Y962" s="107"/>
      <c r="Z962" s="107"/>
    </row>
    <row r="963" spans="1:26" ht="15.75" customHeight="1">
      <c r="A963" s="107"/>
      <c r="B963" s="107"/>
      <c r="C963" s="107"/>
      <c r="D963" s="107"/>
      <c r="E963" s="107"/>
      <c r="F963" s="107"/>
      <c r="G963" s="479"/>
      <c r="H963" s="107"/>
      <c r="I963" s="107"/>
      <c r="J963" s="107"/>
      <c r="K963" s="107"/>
      <c r="L963" s="107"/>
      <c r="M963" s="109"/>
      <c r="N963" s="109"/>
      <c r="O963" s="107"/>
      <c r="P963" s="107"/>
      <c r="Q963" s="107"/>
      <c r="R963" s="107"/>
      <c r="S963" s="107"/>
      <c r="T963" s="107"/>
      <c r="U963" s="107"/>
      <c r="V963" s="107"/>
      <c r="W963" s="107"/>
      <c r="X963" s="107"/>
      <c r="Y963" s="107"/>
      <c r="Z963" s="107"/>
    </row>
    <row r="964" spans="1:26" ht="15.75" customHeight="1">
      <c r="A964" s="107"/>
      <c r="B964" s="107"/>
      <c r="C964" s="107"/>
      <c r="D964" s="107"/>
      <c r="E964" s="107"/>
      <c r="F964" s="107"/>
      <c r="G964" s="479"/>
      <c r="H964" s="107"/>
      <c r="I964" s="107"/>
      <c r="J964" s="107"/>
      <c r="K964" s="107"/>
      <c r="L964" s="107"/>
      <c r="M964" s="109"/>
      <c r="N964" s="109"/>
      <c r="O964" s="107"/>
      <c r="P964" s="107"/>
      <c r="Q964" s="107"/>
      <c r="R964" s="107"/>
      <c r="S964" s="107"/>
      <c r="T964" s="107"/>
      <c r="U964" s="107"/>
      <c r="V964" s="107"/>
      <c r="W964" s="107"/>
      <c r="X964" s="107"/>
      <c r="Y964" s="107"/>
      <c r="Z964" s="107"/>
    </row>
    <row r="965" spans="1:26" ht="15.75" customHeight="1">
      <c r="A965" s="107"/>
      <c r="B965" s="107"/>
      <c r="C965" s="107"/>
      <c r="D965" s="107"/>
      <c r="E965" s="107"/>
      <c r="F965" s="107"/>
      <c r="G965" s="479"/>
      <c r="H965" s="107"/>
      <c r="I965" s="107"/>
      <c r="J965" s="107"/>
      <c r="K965" s="107"/>
      <c r="L965" s="107"/>
      <c r="M965" s="109"/>
      <c r="N965" s="109"/>
      <c r="O965" s="107"/>
      <c r="P965" s="107"/>
      <c r="Q965" s="107"/>
      <c r="R965" s="107"/>
      <c r="S965" s="107"/>
      <c r="T965" s="107"/>
      <c r="U965" s="107"/>
      <c r="V965" s="107"/>
      <c r="W965" s="107"/>
      <c r="X965" s="107"/>
      <c r="Y965" s="107"/>
      <c r="Z965" s="107"/>
    </row>
    <row r="966" spans="1:26" ht="15.75" customHeight="1">
      <c r="A966" s="107"/>
      <c r="B966" s="107"/>
      <c r="C966" s="107"/>
      <c r="D966" s="107"/>
      <c r="E966" s="107"/>
      <c r="F966" s="107"/>
      <c r="G966" s="479"/>
      <c r="H966" s="107"/>
      <c r="I966" s="107"/>
      <c r="J966" s="107"/>
      <c r="K966" s="107"/>
      <c r="L966" s="107"/>
      <c r="M966" s="109"/>
      <c r="N966" s="109"/>
      <c r="O966" s="107"/>
      <c r="P966" s="107"/>
      <c r="Q966" s="107"/>
      <c r="R966" s="107"/>
      <c r="S966" s="107"/>
      <c r="T966" s="107"/>
      <c r="U966" s="107"/>
      <c r="V966" s="107"/>
      <c r="W966" s="107"/>
      <c r="X966" s="107"/>
      <c r="Y966" s="107"/>
      <c r="Z966" s="107"/>
    </row>
    <row r="967" spans="1:26" ht="15.75" customHeight="1">
      <c r="A967" s="107"/>
      <c r="B967" s="107"/>
      <c r="C967" s="107"/>
      <c r="D967" s="107"/>
      <c r="E967" s="107"/>
      <c r="F967" s="107"/>
      <c r="G967" s="479"/>
      <c r="H967" s="107"/>
      <c r="I967" s="107"/>
      <c r="J967" s="107"/>
      <c r="K967" s="107"/>
      <c r="L967" s="107"/>
      <c r="M967" s="109"/>
      <c r="N967" s="109"/>
      <c r="O967" s="107"/>
      <c r="P967" s="107"/>
      <c r="Q967" s="107"/>
      <c r="R967" s="107"/>
      <c r="S967" s="107"/>
      <c r="T967" s="107"/>
      <c r="U967" s="107"/>
      <c r="V967" s="107"/>
      <c r="W967" s="107"/>
      <c r="X967" s="107"/>
      <c r="Y967" s="107"/>
      <c r="Z967" s="107"/>
    </row>
    <row r="968" spans="1:26" ht="15.75" customHeight="1">
      <c r="A968" s="107"/>
      <c r="B968" s="107"/>
      <c r="C968" s="107"/>
      <c r="D968" s="107"/>
      <c r="E968" s="107"/>
      <c r="F968" s="107"/>
      <c r="G968" s="479"/>
      <c r="H968" s="107"/>
      <c r="I968" s="107"/>
      <c r="J968" s="107"/>
      <c r="K968" s="107"/>
      <c r="L968" s="107"/>
      <c r="M968" s="109"/>
      <c r="N968" s="109"/>
      <c r="O968" s="107"/>
      <c r="P968" s="107"/>
      <c r="Q968" s="107"/>
      <c r="R968" s="107"/>
      <c r="S968" s="107"/>
      <c r="T968" s="107"/>
      <c r="U968" s="107"/>
      <c r="V968" s="107"/>
      <c r="W968" s="107"/>
      <c r="X968" s="107"/>
      <c r="Y968" s="107"/>
      <c r="Z968" s="107"/>
    </row>
    <row r="969" spans="1:26" ht="15.75" customHeight="1">
      <c r="A969" s="107"/>
      <c r="B969" s="107"/>
      <c r="C969" s="107"/>
      <c r="D969" s="107"/>
      <c r="E969" s="107"/>
      <c r="F969" s="107"/>
      <c r="G969" s="479"/>
      <c r="H969" s="107"/>
      <c r="I969" s="107"/>
      <c r="J969" s="107"/>
      <c r="K969" s="107"/>
      <c r="L969" s="107"/>
      <c r="M969" s="109"/>
      <c r="N969" s="109"/>
      <c r="O969" s="107"/>
      <c r="P969" s="107"/>
      <c r="Q969" s="107"/>
      <c r="R969" s="107"/>
      <c r="S969" s="107"/>
      <c r="T969" s="107"/>
      <c r="U969" s="107"/>
      <c r="V969" s="107"/>
      <c r="W969" s="107"/>
      <c r="X969" s="107"/>
      <c r="Y969" s="107"/>
      <c r="Z969" s="107"/>
    </row>
    <row r="970" spans="1:26" ht="15.75" customHeight="1">
      <c r="A970" s="107"/>
      <c r="B970" s="107"/>
      <c r="C970" s="107"/>
      <c r="D970" s="107"/>
      <c r="E970" s="107"/>
      <c r="F970" s="107"/>
      <c r="G970" s="479"/>
      <c r="H970" s="107"/>
      <c r="I970" s="107"/>
      <c r="J970" s="107"/>
      <c r="K970" s="107"/>
      <c r="L970" s="107"/>
      <c r="M970" s="109"/>
      <c r="N970" s="109"/>
      <c r="O970" s="107"/>
      <c r="P970" s="107"/>
      <c r="Q970" s="107"/>
      <c r="R970" s="107"/>
      <c r="S970" s="107"/>
      <c r="T970" s="107"/>
      <c r="U970" s="107"/>
      <c r="V970" s="107"/>
      <c r="W970" s="107"/>
      <c r="X970" s="107"/>
      <c r="Y970" s="107"/>
      <c r="Z970" s="107"/>
    </row>
    <row r="971" spans="1:26" ht="15.75" customHeight="1">
      <c r="A971" s="107"/>
      <c r="B971" s="107"/>
      <c r="C971" s="107"/>
      <c r="D971" s="107"/>
      <c r="E971" s="107"/>
      <c r="F971" s="107"/>
      <c r="G971" s="479"/>
      <c r="H971" s="107"/>
      <c r="I971" s="107"/>
      <c r="J971" s="107"/>
      <c r="K971" s="107"/>
      <c r="L971" s="107"/>
      <c r="M971" s="109"/>
      <c r="N971" s="109"/>
      <c r="O971" s="107"/>
      <c r="P971" s="107"/>
      <c r="Q971" s="107"/>
      <c r="R971" s="107"/>
      <c r="S971" s="107"/>
      <c r="T971" s="107"/>
      <c r="U971" s="107"/>
      <c r="V971" s="107"/>
      <c r="W971" s="107"/>
      <c r="X971" s="107"/>
      <c r="Y971" s="107"/>
      <c r="Z971" s="107"/>
    </row>
    <row r="972" spans="1:26" ht="15.75" customHeight="1">
      <c r="A972" s="107"/>
      <c r="B972" s="107"/>
      <c r="C972" s="107"/>
      <c r="D972" s="107"/>
      <c r="E972" s="107"/>
      <c r="F972" s="107"/>
      <c r="G972" s="479"/>
      <c r="H972" s="107"/>
      <c r="I972" s="107"/>
      <c r="J972" s="107"/>
      <c r="K972" s="107"/>
      <c r="L972" s="107"/>
      <c r="M972" s="109"/>
      <c r="N972" s="109"/>
      <c r="O972" s="107"/>
      <c r="P972" s="107"/>
      <c r="Q972" s="107"/>
      <c r="R972" s="107"/>
      <c r="S972" s="107"/>
      <c r="T972" s="107"/>
      <c r="U972" s="107"/>
      <c r="V972" s="107"/>
      <c r="W972" s="107"/>
      <c r="X972" s="107"/>
      <c r="Y972" s="107"/>
      <c r="Z972" s="107"/>
    </row>
    <row r="973" spans="1:26" ht="15.75" customHeight="1">
      <c r="A973" s="107"/>
      <c r="B973" s="107"/>
      <c r="C973" s="107"/>
      <c r="D973" s="107"/>
      <c r="E973" s="107"/>
      <c r="F973" s="107"/>
      <c r="G973" s="479"/>
      <c r="H973" s="107"/>
      <c r="I973" s="107"/>
      <c r="J973" s="107"/>
      <c r="K973" s="107"/>
      <c r="L973" s="107"/>
      <c r="M973" s="109"/>
      <c r="N973" s="109"/>
      <c r="O973" s="107"/>
      <c r="P973" s="107"/>
      <c r="Q973" s="107"/>
      <c r="R973" s="107"/>
      <c r="S973" s="107"/>
      <c r="T973" s="107"/>
      <c r="U973" s="107"/>
      <c r="V973" s="107"/>
      <c r="W973" s="107"/>
      <c r="X973" s="107"/>
      <c r="Y973" s="107"/>
      <c r="Z973" s="107"/>
    </row>
    <row r="974" spans="1:26" ht="15.75" customHeight="1">
      <c r="A974" s="107"/>
      <c r="B974" s="107"/>
      <c r="C974" s="107"/>
      <c r="D974" s="107"/>
      <c r="E974" s="107"/>
      <c r="F974" s="107"/>
      <c r="G974" s="479"/>
      <c r="H974" s="107"/>
      <c r="I974" s="107"/>
      <c r="J974" s="107"/>
      <c r="K974" s="107"/>
      <c r="L974" s="107"/>
      <c r="M974" s="109"/>
      <c r="N974" s="109"/>
      <c r="O974" s="107"/>
      <c r="P974" s="107"/>
      <c r="Q974" s="107"/>
      <c r="R974" s="107"/>
      <c r="S974" s="107"/>
      <c r="T974" s="107"/>
      <c r="U974" s="107"/>
      <c r="V974" s="107"/>
      <c r="W974" s="107"/>
      <c r="X974" s="107"/>
      <c r="Y974" s="107"/>
      <c r="Z974" s="107"/>
    </row>
    <row r="975" spans="1:26" ht="15.75" customHeight="1">
      <c r="A975" s="107"/>
      <c r="B975" s="107"/>
      <c r="C975" s="107"/>
      <c r="D975" s="107"/>
      <c r="E975" s="107"/>
      <c r="F975" s="107"/>
      <c r="G975" s="479"/>
      <c r="H975" s="107"/>
      <c r="I975" s="107"/>
      <c r="J975" s="107"/>
      <c r="K975" s="107"/>
      <c r="L975" s="107"/>
      <c r="M975" s="109"/>
      <c r="N975" s="109"/>
      <c r="O975" s="107"/>
      <c r="P975" s="107"/>
      <c r="Q975" s="107"/>
      <c r="R975" s="107"/>
      <c r="S975" s="107"/>
      <c r="T975" s="107"/>
      <c r="U975" s="107"/>
      <c r="V975" s="107"/>
      <c r="W975" s="107"/>
      <c r="X975" s="107"/>
      <c r="Y975" s="107"/>
      <c r="Z975" s="107"/>
    </row>
    <row r="976" spans="1:26" ht="15.75" customHeight="1">
      <c r="A976" s="107"/>
      <c r="B976" s="107"/>
      <c r="C976" s="107"/>
      <c r="D976" s="107"/>
      <c r="E976" s="107"/>
      <c r="F976" s="107"/>
      <c r="G976" s="479"/>
      <c r="H976" s="107"/>
      <c r="I976" s="107"/>
      <c r="J976" s="107"/>
      <c r="K976" s="107"/>
      <c r="L976" s="107"/>
      <c r="M976" s="109"/>
      <c r="N976" s="109"/>
      <c r="O976" s="107"/>
      <c r="P976" s="107"/>
      <c r="Q976" s="107"/>
      <c r="R976" s="107"/>
      <c r="S976" s="107"/>
      <c r="T976" s="107"/>
      <c r="U976" s="107"/>
      <c r="V976" s="107"/>
      <c r="W976" s="107"/>
      <c r="X976" s="107"/>
      <c r="Y976" s="107"/>
      <c r="Z976" s="107"/>
    </row>
    <row r="977" spans="1:26" ht="15.75" customHeight="1">
      <c r="A977" s="107"/>
      <c r="B977" s="107"/>
      <c r="C977" s="107"/>
      <c r="D977" s="107"/>
      <c r="E977" s="107"/>
      <c r="F977" s="107"/>
      <c r="G977" s="479"/>
      <c r="H977" s="107"/>
      <c r="I977" s="107"/>
      <c r="J977" s="107"/>
      <c r="K977" s="107"/>
      <c r="L977" s="107"/>
      <c r="M977" s="109"/>
      <c r="N977" s="109"/>
      <c r="O977" s="107"/>
      <c r="P977" s="107"/>
      <c r="Q977" s="107"/>
      <c r="R977" s="107"/>
      <c r="S977" s="107"/>
      <c r="T977" s="107"/>
      <c r="U977" s="107"/>
      <c r="V977" s="107"/>
      <c r="W977" s="107"/>
      <c r="X977" s="107"/>
      <c r="Y977" s="107"/>
      <c r="Z977" s="107"/>
    </row>
    <row r="978" spans="1:26" ht="15.75" customHeight="1">
      <c r="A978" s="107"/>
      <c r="B978" s="107"/>
      <c r="C978" s="107"/>
      <c r="D978" s="107"/>
      <c r="E978" s="107"/>
      <c r="F978" s="107"/>
      <c r="G978" s="479"/>
      <c r="H978" s="107"/>
      <c r="I978" s="107"/>
      <c r="J978" s="107"/>
      <c r="K978" s="107"/>
      <c r="L978" s="107"/>
      <c r="M978" s="109"/>
      <c r="N978" s="109"/>
      <c r="O978" s="107"/>
      <c r="P978" s="107"/>
      <c r="Q978" s="107"/>
      <c r="R978" s="107"/>
      <c r="S978" s="107"/>
      <c r="T978" s="107"/>
      <c r="U978" s="107"/>
      <c r="V978" s="107"/>
      <c r="W978" s="107"/>
      <c r="X978" s="107"/>
      <c r="Y978" s="107"/>
      <c r="Z978" s="107"/>
    </row>
    <row r="979" spans="1:26" ht="15.75" customHeight="1">
      <c r="A979" s="107"/>
      <c r="B979" s="107"/>
      <c r="C979" s="107"/>
      <c r="D979" s="107"/>
      <c r="E979" s="107"/>
      <c r="F979" s="107"/>
      <c r="G979" s="479"/>
      <c r="H979" s="107"/>
      <c r="I979" s="107"/>
      <c r="J979" s="107"/>
      <c r="K979" s="107"/>
      <c r="L979" s="107"/>
      <c r="M979" s="109"/>
      <c r="N979" s="109"/>
      <c r="O979" s="107"/>
      <c r="P979" s="107"/>
      <c r="Q979" s="107"/>
      <c r="R979" s="107"/>
      <c r="S979" s="107"/>
      <c r="T979" s="107"/>
      <c r="U979" s="107"/>
      <c r="V979" s="107"/>
      <c r="W979" s="107"/>
      <c r="X979" s="107"/>
      <c r="Y979" s="107"/>
      <c r="Z979" s="107"/>
    </row>
    <row r="980" spans="1:26" ht="15.75" customHeight="1">
      <c r="A980" s="107"/>
      <c r="B980" s="107"/>
      <c r="C980" s="107"/>
      <c r="D980" s="107"/>
      <c r="E980" s="107"/>
      <c r="F980" s="107"/>
      <c r="G980" s="479"/>
      <c r="H980" s="107"/>
      <c r="I980" s="107"/>
      <c r="J980" s="107"/>
      <c r="K980" s="107"/>
      <c r="L980" s="107"/>
      <c r="M980" s="109"/>
      <c r="N980" s="109"/>
      <c r="O980" s="107"/>
      <c r="P980" s="107"/>
      <c r="Q980" s="107"/>
      <c r="R980" s="107"/>
      <c r="S980" s="107"/>
      <c r="T980" s="107"/>
      <c r="U980" s="107"/>
      <c r="V980" s="107"/>
      <c r="W980" s="107"/>
      <c r="X980" s="107"/>
      <c r="Y980" s="107"/>
      <c r="Z980" s="107"/>
    </row>
    <row r="981" spans="1:26" ht="15.75" customHeight="1">
      <c r="A981" s="107"/>
      <c r="B981" s="107"/>
      <c r="C981" s="107"/>
      <c r="D981" s="107"/>
      <c r="E981" s="107"/>
      <c r="F981" s="107"/>
      <c r="G981" s="479"/>
      <c r="H981" s="107"/>
      <c r="I981" s="107"/>
      <c r="J981" s="107"/>
      <c r="K981" s="107"/>
      <c r="L981" s="107"/>
      <c r="M981" s="109"/>
      <c r="N981" s="109"/>
      <c r="O981" s="107"/>
      <c r="P981" s="107"/>
      <c r="Q981" s="107"/>
      <c r="R981" s="107"/>
      <c r="S981" s="107"/>
      <c r="T981" s="107"/>
      <c r="U981" s="107"/>
      <c r="V981" s="107"/>
      <c r="W981" s="107"/>
      <c r="X981" s="107"/>
      <c r="Y981" s="107"/>
      <c r="Z981" s="107"/>
    </row>
    <row r="982" spans="1:26" ht="15.75" customHeight="1">
      <c r="A982" s="107"/>
      <c r="B982" s="107"/>
      <c r="C982" s="107"/>
      <c r="D982" s="107"/>
      <c r="E982" s="107"/>
      <c r="F982" s="107"/>
      <c r="G982" s="479"/>
      <c r="H982" s="107"/>
      <c r="I982" s="107"/>
      <c r="J982" s="107"/>
      <c r="K982" s="107"/>
      <c r="L982" s="107"/>
      <c r="M982" s="109"/>
      <c r="N982" s="109"/>
      <c r="O982" s="107"/>
      <c r="P982" s="107"/>
      <c r="Q982" s="107"/>
      <c r="R982" s="107"/>
      <c r="S982" s="107"/>
      <c r="T982" s="107"/>
      <c r="U982" s="107"/>
      <c r="V982" s="107"/>
      <c r="W982" s="107"/>
      <c r="X982" s="107"/>
      <c r="Y982" s="107"/>
      <c r="Z982" s="107"/>
    </row>
    <row r="983" spans="1:26" ht="15.75" customHeight="1">
      <c r="A983" s="107"/>
      <c r="B983" s="107"/>
      <c r="C983" s="107"/>
      <c r="D983" s="107"/>
      <c r="E983" s="107"/>
      <c r="F983" s="107"/>
      <c r="G983" s="479"/>
      <c r="H983" s="107"/>
      <c r="I983" s="107"/>
      <c r="J983" s="107"/>
      <c r="K983" s="107"/>
      <c r="L983" s="107"/>
      <c r="M983" s="109"/>
      <c r="N983" s="109"/>
      <c r="O983" s="107"/>
      <c r="P983" s="107"/>
      <c r="Q983" s="107"/>
      <c r="R983" s="107"/>
      <c r="S983" s="107"/>
      <c r="T983" s="107"/>
      <c r="U983" s="107"/>
      <c r="V983" s="107"/>
      <c r="W983" s="107"/>
      <c r="X983" s="107"/>
      <c r="Y983" s="107"/>
      <c r="Z983" s="107"/>
    </row>
    <row r="984" spans="1:26" ht="15.75" customHeight="1">
      <c r="A984" s="107"/>
      <c r="B984" s="107"/>
      <c r="C984" s="107"/>
      <c r="D984" s="107"/>
      <c r="E984" s="107"/>
      <c r="F984" s="107"/>
      <c r="G984" s="479"/>
      <c r="H984" s="107"/>
      <c r="I984" s="107"/>
      <c r="J984" s="107"/>
      <c r="K984" s="107"/>
      <c r="L984" s="107"/>
      <c r="M984" s="109"/>
      <c r="N984" s="109"/>
      <c r="O984" s="107"/>
      <c r="P984" s="107"/>
      <c r="Q984" s="107"/>
      <c r="R984" s="107"/>
      <c r="S984" s="107"/>
      <c r="T984" s="107"/>
      <c r="U984" s="107"/>
      <c r="V984" s="107"/>
      <c r="W984" s="107"/>
      <c r="X984" s="107"/>
      <c r="Y984" s="107"/>
      <c r="Z984" s="107"/>
    </row>
    <row r="985" spans="1:26" ht="15.75" customHeight="1">
      <c r="A985" s="107"/>
      <c r="B985" s="107"/>
      <c r="C985" s="107"/>
      <c r="D985" s="107"/>
      <c r="E985" s="107"/>
      <c r="F985" s="107"/>
      <c r="G985" s="479"/>
      <c r="H985" s="107"/>
      <c r="I985" s="107"/>
      <c r="J985" s="107"/>
      <c r="K985" s="107"/>
      <c r="L985" s="107"/>
      <c r="M985" s="109"/>
      <c r="N985" s="109"/>
      <c r="O985" s="107"/>
      <c r="P985" s="107"/>
      <c r="Q985" s="107"/>
      <c r="R985" s="107"/>
      <c r="S985" s="107"/>
      <c r="T985" s="107"/>
      <c r="U985" s="107"/>
      <c r="V985" s="107"/>
      <c r="W985" s="107"/>
      <c r="X985" s="107"/>
      <c r="Y985" s="107"/>
      <c r="Z985" s="107"/>
    </row>
    <row r="986" spans="1:26" ht="15.75" customHeight="1">
      <c r="A986" s="107"/>
      <c r="B986" s="107"/>
      <c r="C986" s="107"/>
      <c r="D986" s="107"/>
      <c r="E986" s="107"/>
      <c r="F986" s="107"/>
      <c r="G986" s="479"/>
      <c r="H986" s="107"/>
      <c r="I986" s="107"/>
      <c r="J986" s="107"/>
      <c r="K986" s="107"/>
      <c r="L986" s="107"/>
      <c r="M986" s="109"/>
      <c r="N986" s="109"/>
      <c r="O986" s="107"/>
      <c r="P986" s="107"/>
      <c r="Q986" s="107"/>
      <c r="R986" s="107"/>
      <c r="S986" s="107"/>
      <c r="T986" s="107"/>
      <c r="U986" s="107"/>
      <c r="V986" s="107"/>
      <c r="W986" s="107"/>
      <c r="X986" s="107"/>
      <c r="Y986" s="107"/>
      <c r="Z986" s="107"/>
    </row>
    <row r="987" spans="1:26" ht="15.75" customHeight="1">
      <c r="A987" s="107"/>
      <c r="B987" s="107"/>
      <c r="C987" s="107"/>
      <c r="D987" s="107"/>
      <c r="E987" s="107"/>
      <c r="F987" s="107"/>
      <c r="G987" s="479"/>
      <c r="H987" s="107"/>
      <c r="I987" s="107"/>
      <c r="J987" s="107"/>
      <c r="K987" s="107"/>
      <c r="L987" s="107"/>
      <c r="M987" s="109"/>
      <c r="N987" s="109"/>
      <c r="O987" s="107"/>
      <c r="P987" s="107"/>
      <c r="Q987" s="107"/>
      <c r="R987" s="107"/>
      <c r="S987" s="107"/>
      <c r="T987" s="107"/>
      <c r="U987" s="107"/>
      <c r="V987" s="107"/>
      <c r="W987" s="107"/>
      <c r="X987" s="107"/>
      <c r="Y987" s="107"/>
      <c r="Z987" s="107"/>
    </row>
    <row r="988" spans="1:26" ht="15.75" customHeight="1">
      <c r="A988" s="107"/>
      <c r="B988" s="107"/>
      <c r="C988" s="107"/>
      <c r="D988" s="107"/>
      <c r="E988" s="107"/>
      <c r="F988" s="107"/>
      <c r="G988" s="479"/>
      <c r="H988" s="107"/>
      <c r="I988" s="107"/>
      <c r="J988" s="107"/>
      <c r="K988" s="107"/>
      <c r="L988" s="107"/>
      <c r="M988" s="109"/>
      <c r="N988" s="109"/>
      <c r="O988" s="107"/>
      <c r="P988" s="107"/>
      <c r="Q988" s="107"/>
      <c r="R988" s="107"/>
      <c r="S988" s="107"/>
      <c r="T988" s="107"/>
      <c r="U988" s="107"/>
      <c r="V988" s="107"/>
      <c r="W988" s="107"/>
      <c r="X988" s="107"/>
      <c r="Y988" s="107"/>
      <c r="Z988" s="107"/>
    </row>
    <row r="989" spans="1:26" ht="15.75" customHeight="1">
      <c r="A989" s="107"/>
      <c r="B989" s="107"/>
      <c r="C989" s="107"/>
      <c r="D989" s="107"/>
      <c r="E989" s="107"/>
      <c r="F989" s="107"/>
      <c r="G989" s="479"/>
      <c r="H989" s="107"/>
      <c r="I989" s="107"/>
      <c r="J989" s="107"/>
      <c r="K989" s="107"/>
      <c r="L989" s="107"/>
      <c r="M989" s="109"/>
      <c r="N989" s="109"/>
      <c r="O989" s="107"/>
      <c r="P989" s="107"/>
      <c r="Q989" s="107"/>
      <c r="R989" s="107"/>
      <c r="S989" s="107"/>
      <c r="T989" s="107"/>
      <c r="U989" s="107"/>
      <c r="V989" s="107"/>
      <c r="W989" s="107"/>
      <c r="X989" s="107"/>
      <c r="Y989" s="107"/>
      <c r="Z989" s="107"/>
    </row>
    <row r="990" spans="1:26" ht="15.75" customHeight="1">
      <c r="A990" s="107"/>
      <c r="B990" s="107"/>
      <c r="C990" s="107"/>
      <c r="D990" s="107"/>
      <c r="E990" s="107"/>
      <c r="F990" s="107"/>
      <c r="G990" s="479"/>
      <c r="H990" s="107"/>
      <c r="I990" s="107"/>
      <c r="J990" s="107"/>
      <c r="K990" s="107"/>
      <c r="L990" s="107"/>
      <c r="M990" s="109"/>
      <c r="N990" s="109"/>
      <c r="O990" s="107"/>
      <c r="P990" s="107"/>
      <c r="Q990" s="107"/>
      <c r="R990" s="107"/>
      <c r="S990" s="107"/>
      <c r="T990" s="107"/>
      <c r="U990" s="107"/>
      <c r="V990" s="107"/>
      <c r="W990" s="107"/>
      <c r="X990" s="107"/>
      <c r="Y990" s="107"/>
      <c r="Z990" s="107"/>
    </row>
    <row r="991" spans="1:26" ht="15.75" customHeight="1">
      <c r="A991" s="107"/>
      <c r="B991" s="107"/>
      <c r="C991" s="107"/>
      <c r="D991" s="107"/>
      <c r="E991" s="107"/>
      <c r="F991" s="107"/>
      <c r="G991" s="479"/>
      <c r="H991" s="107"/>
      <c r="I991" s="107"/>
      <c r="J991" s="107"/>
      <c r="K991" s="107"/>
      <c r="L991" s="107"/>
      <c r="M991" s="109"/>
      <c r="N991" s="109"/>
      <c r="O991" s="107"/>
      <c r="P991" s="107"/>
      <c r="Q991" s="107"/>
      <c r="R991" s="107"/>
      <c r="S991" s="107"/>
      <c r="T991" s="107"/>
      <c r="U991" s="107"/>
      <c r="V991" s="107"/>
      <c r="W991" s="107"/>
      <c r="X991" s="107"/>
      <c r="Y991" s="107"/>
      <c r="Z991" s="107"/>
    </row>
    <row r="992" spans="1:26" ht="15.75" customHeight="1">
      <c r="A992" s="107"/>
      <c r="B992" s="107"/>
      <c r="C992" s="107"/>
      <c r="D992" s="107"/>
      <c r="E992" s="107"/>
      <c r="F992" s="107"/>
      <c r="G992" s="479"/>
      <c r="H992" s="107"/>
      <c r="I992" s="107"/>
      <c r="J992" s="107"/>
      <c r="K992" s="107"/>
      <c r="L992" s="107"/>
      <c r="M992" s="109"/>
      <c r="N992" s="109"/>
      <c r="O992" s="107"/>
      <c r="P992" s="107"/>
      <c r="Q992" s="107"/>
      <c r="R992" s="107"/>
      <c r="S992" s="107"/>
      <c r="T992" s="107"/>
      <c r="U992" s="107"/>
      <c r="V992" s="107"/>
      <c r="W992" s="107"/>
      <c r="X992" s="107"/>
      <c r="Y992" s="107"/>
      <c r="Z992" s="107"/>
    </row>
    <row r="993" spans="1:26" ht="15.75" customHeight="1">
      <c r="A993" s="107"/>
      <c r="B993" s="107"/>
      <c r="C993" s="107"/>
      <c r="D993" s="107"/>
      <c r="E993" s="107"/>
      <c r="F993" s="107"/>
      <c r="G993" s="479"/>
      <c r="H993" s="107"/>
      <c r="I993" s="107"/>
      <c r="J993" s="107"/>
      <c r="K993" s="107"/>
      <c r="L993" s="107"/>
      <c r="M993" s="109"/>
      <c r="N993" s="109"/>
      <c r="O993" s="107"/>
      <c r="P993" s="107"/>
      <c r="Q993" s="107"/>
      <c r="R993" s="107"/>
      <c r="S993" s="107"/>
      <c r="T993" s="107"/>
      <c r="U993" s="107"/>
      <c r="V993" s="107"/>
      <c r="W993" s="107"/>
      <c r="X993" s="107"/>
      <c r="Y993" s="107"/>
      <c r="Z993" s="107"/>
    </row>
    <row r="994" spans="1:26" ht="15.75" customHeight="1">
      <c r="A994" s="107"/>
      <c r="B994" s="107"/>
      <c r="C994" s="107"/>
      <c r="D994" s="107"/>
      <c r="E994" s="107"/>
      <c r="F994" s="107"/>
      <c r="G994" s="479"/>
      <c r="H994" s="107"/>
      <c r="I994" s="107"/>
      <c r="J994" s="107"/>
      <c r="K994" s="107"/>
      <c r="L994" s="107"/>
      <c r="M994" s="109"/>
      <c r="N994" s="109"/>
      <c r="O994" s="107"/>
      <c r="P994" s="107"/>
      <c r="Q994" s="107"/>
      <c r="R994" s="107"/>
      <c r="S994" s="107"/>
      <c r="T994" s="107"/>
      <c r="U994" s="107"/>
      <c r="V994" s="107"/>
      <c r="W994" s="107"/>
      <c r="X994" s="107"/>
      <c r="Y994" s="107"/>
      <c r="Z994" s="107"/>
    </row>
    <row r="995" spans="1:26" ht="15.75" customHeight="1">
      <c r="A995" s="107"/>
      <c r="B995" s="107"/>
      <c r="C995" s="107"/>
      <c r="D995" s="107"/>
      <c r="E995" s="107"/>
      <c r="F995" s="107"/>
      <c r="G995" s="479"/>
      <c r="H995" s="107"/>
      <c r="I995" s="107"/>
      <c r="J995" s="107"/>
      <c r="K995" s="107"/>
      <c r="L995" s="107"/>
      <c r="M995" s="109"/>
      <c r="N995" s="109"/>
      <c r="O995" s="107"/>
      <c r="P995" s="107"/>
      <c r="Q995" s="107"/>
      <c r="R995" s="107"/>
      <c r="S995" s="107"/>
      <c r="T995" s="107"/>
      <c r="U995" s="107"/>
      <c r="V995" s="107"/>
      <c r="W995" s="107"/>
      <c r="X995" s="107"/>
      <c r="Y995" s="107"/>
      <c r="Z995" s="107"/>
    </row>
    <row r="996" spans="1:26" ht="15.75" customHeight="1">
      <c r="A996" s="107"/>
      <c r="B996" s="107"/>
      <c r="C996" s="107"/>
      <c r="D996" s="107"/>
      <c r="E996" s="107"/>
      <c r="F996" s="107"/>
      <c r="G996" s="479"/>
      <c r="H996" s="107"/>
      <c r="I996" s="107"/>
      <c r="J996" s="107"/>
      <c r="K996" s="107"/>
      <c r="L996" s="107"/>
      <c r="M996" s="109"/>
      <c r="N996" s="109"/>
      <c r="O996" s="107"/>
      <c r="P996" s="107"/>
      <c r="Q996" s="107"/>
      <c r="R996" s="107"/>
      <c r="S996" s="107"/>
      <c r="T996" s="107"/>
      <c r="U996" s="107"/>
      <c r="V996" s="107"/>
      <c r="W996" s="107"/>
      <c r="X996" s="107"/>
      <c r="Y996" s="107"/>
      <c r="Z996" s="107"/>
    </row>
    <row r="997" spans="1:26" ht="15.75" customHeight="1">
      <c r="A997" s="107"/>
      <c r="B997" s="107"/>
      <c r="C997" s="107"/>
      <c r="D997" s="107"/>
      <c r="E997" s="107"/>
      <c r="F997" s="107"/>
      <c r="G997" s="479"/>
      <c r="H997" s="107"/>
      <c r="I997" s="107"/>
      <c r="J997" s="107"/>
      <c r="K997" s="107"/>
      <c r="L997" s="107"/>
      <c r="M997" s="109"/>
      <c r="N997" s="109"/>
      <c r="O997" s="107"/>
      <c r="P997" s="107"/>
      <c r="Q997" s="107"/>
      <c r="R997" s="107"/>
      <c r="S997" s="107"/>
      <c r="T997" s="107"/>
      <c r="U997" s="107"/>
      <c r="V997" s="107"/>
      <c r="W997" s="107"/>
      <c r="X997" s="107"/>
      <c r="Y997" s="107"/>
      <c r="Z997" s="107"/>
    </row>
    <row r="998" spans="1:26" ht="15.75" customHeight="1">
      <c r="A998" s="107"/>
      <c r="B998" s="107"/>
      <c r="C998" s="107"/>
      <c r="D998" s="107"/>
      <c r="E998" s="107"/>
      <c r="F998" s="107"/>
      <c r="G998" s="479"/>
      <c r="H998" s="107"/>
      <c r="I998" s="107"/>
      <c r="J998" s="107"/>
      <c r="K998" s="107"/>
      <c r="L998" s="107"/>
      <c r="M998" s="109"/>
      <c r="N998" s="109"/>
      <c r="O998" s="107"/>
      <c r="P998" s="107"/>
      <c r="Q998" s="107"/>
      <c r="R998" s="107"/>
      <c r="S998" s="107"/>
      <c r="T998" s="107"/>
      <c r="U998" s="107"/>
      <c r="V998" s="107"/>
      <c r="W998" s="107"/>
      <c r="X998" s="107"/>
      <c r="Y998" s="107"/>
      <c r="Z998" s="107"/>
    </row>
    <row r="999" spans="1:26" ht="15.75" customHeight="1">
      <c r="A999" s="107"/>
      <c r="B999" s="107"/>
      <c r="C999" s="107"/>
      <c r="D999" s="107"/>
      <c r="E999" s="107"/>
      <c r="F999" s="107"/>
      <c r="G999" s="479"/>
      <c r="H999" s="107"/>
      <c r="I999" s="107"/>
      <c r="J999" s="107"/>
      <c r="K999" s="107"/>
      <c r="L999" s="107"/>
      <c r="M999" s="109"/>
      <c r="N999" s="109"/>
      <c r="O999" s="107"/>
      <c r="P999" s="107"/>
      <c r="Q999" s="107"/>
      <c r="R999" s="107"/>
      <c r="S999" s="107"/>
      <c r="T999" s="107"/>
      <c r="U999" s="107"/>
      <c r="V999" s="107"/>
      <c r="W999" s="107"/>
      <c r="X999" s="107"/>
      <c r="Y999" s="107"/>
      <c r="Z999" s="107"/>
    </row>
    <row r="1000" spans="1:26" ht="15.75" customHeight="1">
      <c r="A1000" s="107"/>
      <c r="B1000" s="107"/>
      <c r="C1000" s="107"/>
      <c r="D1000" s="107"/>
      <c r="E1000" s="107"/>
      <c r="F1000" s="107"/>
      <c r="G1000" s="479"/>
      <c r="H1000" s="107"/>
      <c r="I1000" s="107"/>
      <c r="J1000" s="107"/>
      <c r="K1000" s="107"/>
      <c r="L1000" s="107"/>
      <c r="M1000" s="109"/>
      <c r="N1000" s="109"/>
      <c r="O1000" s="107"/>
      <c r="P1000" s="107"/>
      <c r="Q1000" s="107"/>
      <c r="R1000" s="107"/>
      <c r="S1000" s="107"/>
      <c r="T1000" s="107"/>
      <c r="U1000" s="107"/>
      <c r="V1000" s="107"/>
      <c r="W1000" s="107"/>
      <c r="X1000" s="107"/>
      <c r="Y1000" s="107"/>
      <c r="Z1000" s="107"/>
    </row>
    <row r="1001" spans="1:26" ht="15.75" customHeight="1">
      <c r="A1001" s="107"/>
      <c r="B1001" s="107"/>
      <c r="C1001" s="107"/>
      <c r="D1001" s="107"/>
      <c r="E1001" s="107"/>
      <c r="F1001" s="107"/>
      <c r="G1001" s="479"/>
      <c r="H1001" s="107"/>
      <c r="I1001" s="107"/>
      <c r="J1001" s="107"/>
      <c r="K1001" s="107"/>
      <c r="L1001" s="107"/>
      <c r="M1001" s="109"/>
      <c r="N1001" s="109"/>
      <c r="O1001" s="107"/>
      <c r="P1001" s="107"/>
      <c r="Q1001" s="107"/>
      <c r="R1001" s="107"/>
      <c r="S1001" s="107"/>
      <c r="T1001" s="107"/>
      <c r="U1001" s="107"/>
      <c r="V1001" s="107"/>
      <c r="W1001" s="107"/>
      <c r="X1001" s="107"/>
      <c r="Y1001" s="107"/>
      <c r="Z1001" s="107"/>
    </row>
    <row r="1002" spans="1:26" ht="15.75" customHeight="1">
      <c r="A1002" s="107"/>
      <c r="B1002" s="107"/>
      <c r="C1002" s="107"/>
      <c r="D1002" s="107"/>
      <c r="E1002" s="107"/>
      <c r="F1002" s="107"/>
      <c r="G1002" s="479"/>
      <c r="H1002" s="107"/>
      <c r="I1002" s="107"/>
      <c r="J1002" s="107"/>
      <c r="K1002" s="107"/>
      <c r="L1002" s="107"/>
      <c r="M1002" s="109"/>
      <c r="N1002" s="109"/>
      <c r="O1002" s="107"/>
      <c r="P1002" s="107"/>
      <c r="Q1002" s="107"/>
      <c r="R1002" s="107"/>
      <c r="S1002" s="107"/>
      <c r="T1002" s="107"/>
      <c r="U1002" s="107"/>
      <c r="V1002" s="107"/>
      <c r="W1002" s="107"/>
      <c r="X1002" s="107"/>
      <c r="Y1002" s="107"/>
      <c r="Z1002" s="107"/>
    </row>
    <row r="1003" spans="1:26" ht="15.75" customHeight="1">
      <c r="A1003" s="107"/>
      <c r="B1003" s="107"/>
      <c r="C1003" s="107"/>
      <c r="D1003" s="107"/>
      <c r="E1003" s="107"/>
      <c r="F1003" s="107"/>
      <c r="G1003" s="479"/>
      <c r="H1003" s="107"/>
      <c r="I1003" s="107"/>
      <c r="J1003" s="107"/>
      <c r="K1003" s="107"/>
      <c r="L1003" s="107"/>
      <c r="M1003" s="109"/>
      <c r="N1003" s="109"/>
      <c r="O1003" s="107"/>
      <c r="P1003" s="107"/>
      <c r="Q1003" s="107"/>
      <c r="R1003" s="107"/>
      <c r="S1003" s="107"/>
      <c r="T1003" s="107"/>
      <c r="U1003" s="107"/>
      <c r="V1003" s="107"/>
      <c r="W1003" s="107"/>
      <c r="X1003" s="107"/>
      <c r="Y1003" s="107"/>
      <c r="Z1003" s="107"/>
    </row>
    <row r="1004" spans="1:26" ht="15.75" customHeight="1">
      <c r="A1004" s="107"/>
      <c r="B1004" s="107"/>
      <c r="C1004" s="107"/>
      <c r="D1004" s="107"/>
      <c r="E1004" s="107"/>
      <c r="F1004" s="107"/>
      <c r="G1004" s="479"/>
      <c r="H1004" s="107"/>
      <c r="I1004" s="107"/>
      <c r="J1004" s="107"/>
      <c r="K1004" s="107"/>
      <c r="L1004" s="107"/>
      <c r="M1004" s="109"/>
      <c r="N1004" s="109"/>
      <c r="O1004" s="107"/>
      <c r="P1004" s="107"/>
      <c r="Q1004" s="107"/>
      <c r="R1004" s="107"/>
      <c r="S1004" s="107"/>
      <c r="T1004" s="107"/>
      <c r="U1004" s="107"/>
      <c r="V1004" s="107"/>
      <c r="W1004" s="107"/>
      <c r="X1004" s="107"/>
      <c r="Y1004" s="107"/>
      <c r="Z1004" s="107"/>
    </row>
    <row r="1005" spans="1:26" ht="15.75" customHeight="1">
      <c r="A1005" s="107"/>
      <c r="B1005" s="107"/>
      <c r="C1005" s="107"/>
      <c r="D1005" s="107"/>
      <c r="E1005" s="107"/>
      <c r="F1005" s="107"/>
      <c r="G1005" s="479"/>
      <c r="H1005" s="107"/>
      <c r="I1005" s="107"/>
      <c r="J1005" s="107"/>
      <c r="K1005" s="107"/>
      <c r="L1005" s="107"/>
      <c r="M1005" s="109"/>
      <c r="N1005" s="109"/>
      <c r="O1005" s="107"/>
      <c r="P1005" s="107"/>
      <c r="Q1005" s="107"/>
      <c r="R1005" s="107"/>
      <c r="S1005" s="107"/>
      <c r="T1005" s="107"/>
      <c r="U1005" s="107"/>
      <c r="V1005" s="107"/>
      <c r="W1005" s="107"/>
      <c r="X1005" s="107"/>
      <c r="Y1005" s="107"/>
      <c r="Z1005" s="107"/>
    </row>
    <row r="1006" spans="1:26" ht="15.75" customHeight="1">
      <c r="A1006" s="107"/>
      <c r="B1006" s="107"/>
      <c r="C1006" s="107"/>
      <c r="D1006" s="107"/>
      <c r="E1006" s="107"/>
      <c r="F1006" s="107"/>
      <c r="G1006" s="479"/>
      <c r="H1006" s="107"/>
      <c r="I1006" s="107"/>
      <c r="J1006" s="107"/>
      <c r="K1006" s="107"/>
      <c r="L1006" s="107"/>
      <c r="M1006" s="109"/>
      <c r="N1006" s="109"/>
      <c r="O1006" s="107"/>
      <c r="P1006" s="107"/>
      <c r="Q1006" s="107"/>
      <c r="R1006" s="107"/>
      <c r="S1006" s="107"/>
      <c r="T1006" s="107"/>
      <c r="U1006" s="107"/>
      <c r="V1006" s="107"/>
      <c r="W1006" s="107"/>
      <c r="X1006" s="107"/>
      <c r="Y1006" s="107"/>
      <c r="Z1006" s="107"/>
    </row>
    <row r="1007" spans="1:26" ht="15.75" customHeight="1">
      <c r="A1007" s="107"/>
      <c r="B1007" s="107"/>
      <c r="C1007" s="107"/>
      <c r="D1007" s="107"/>
      <c r="E1007" s="107"/>
      <c r="F1007" s="107"/>
      <c r="G1007" s="479"/>
      <c r="H1007" s="107"/>
      <c r="I1007" s="107"/>
      <c r="J1007" s="107"/>
      <c r="K1007" s="107"/>
      <c r="L1007" s="107"/>
      <c r="M1007" s="109"/>
      <c r="N1007" s="109"/>
      <c r="O1007" s="107"/>
      <c r="P1007" s="107"/>
      <c r="Q1007" s="107"/>
      <c r="R1007" s="107"/>
      <c r="S1007" s="107"/>
      <c r="T1007" s="107"/>
      <c r="U1007" s="107"/>
      <c r="V1007" s="107"/>
      <c r="W1007" s="107"/>
      <c r="X1007" s="107"/>
      <c r="Y1007" s="107"/>
      <c r="Z1007" s="107"/>
    </row>
    <row r="1008" spans="1:26" ht="15.75" customHeight="1">
      <c r="A1008" s="107"/>
      <c r="B1008" s="107"/>
      <c r="C1008" s="107"/>
      <c r="D1008" s="107"/>
      <c r="E1008" s="107"/>
      <c r="F1008" s="107"/>
      <c r="G1008" s="479"/>
      <c r="H1008" s="107"/>
      <c r="I1008" s="107"/>
      <c r="J1008" s="107"/>
      <c r="K1008" s="107"/>
      <c r="L1008" s="107"/>
      <c r="M1008" s="109"/>
      <c r="N1008" s="109"/>
      <c r="O1008" s="107"/>
      <c r="P1008" s="107"/>
      <c r="Q1008" s="107"/>
      <c r="R1008" s="107"/>
      <c r="S1008" s="107"/>
      <c r="T1008" s="107"/>
      <c r="U1008" s="107"/>
      <c r="V1008" s="107"/>
      <c r="W1008" s="107"/>
      <c r="X1008" s="107"/>
      <c r="Y1008" s="107"/>
      <c r="Z1008" s="107"/>
    </row>
    <row r="1009" spans="1:26" ht="15.75" customHeight="1">
      <c r="A1009" s="107"/>
      <c r="B1009" s="107"/>
      <c r="C1009" s="107"/>
      <c r="D1009" s="107"/>
      <c r="E1009" s="107"/>
      <c r="F1009" s="107"/>
      <c r="G1009" s="479"/>
      <c r="H1009" s="107"/>
      <c r="I1009" s="107"/>
      <c r="J1009" s="107"/>
      <c r="K1009" s="107"/>
      <c r="L1009" s="107"/>
      <c r="M1009" s="109"/>
      <c r="N1009" s="109"/>
      <c r="O1009" s="107"/>
      <c r="P1009" s="107"/>
      <c r="Q1009" s="107"/>
      <c r="R1009" s="107"/>
      <c r="S1009" s="107"/>
      <c r="T1009" s="107"/>
      <c r="U1009" s="107"/>
      <c r="V1009" s="107"/>
      <c r="W1009" s="107"/>
      <c r="X1009" s="107"/>
      <c r="Y1009" s="107"/>
      <c r="Z1009" s="107"/>
    </row>
    <row r="1010" spans="1:26" ht="15.75" customHeight="1">
      <c r="A1010" s="107"/>
      <c r="B1010" s="107"/>
      <c r="C1010" s="107"/>
      <c r="D1010" s="107"/>
      <c r="E1010" s="107"/>
      <c r="F1010" s="107"/>
      <c r="G1010" s="479"/>
      <c r="H1010" s="107"/>
      <c r="I1010" s="107"/>
      <c r="J1010" s="107"/>
      <c r="K1010" s="107"/>
      <c r="L1010" s="107"/>
      <c r="M1010" s="109"/>
      <c r="N1010" s="109"/>
      <c r="O1010" s="107"/>
      <c r="P1010" s="107"/>
      <c r="Q1010" s="107"/>
      <c r="R1010" s="107"/>
      <c r="S1010" s="107"/>
      <c r="T1010" s="107"/>
      <c r="U1010" s="107"/>
      <c r="V1010" s="107"/>
      <c r="W1010" s="107"/>
      <c r="X1010" s="107"/>
      <c r="Y1010" s="107"/>
      <c r="Z1010" s="107"/>
    </row>
    <row r="1011" spans="1:26" ht="15.75" customHeight="1">
      <c r="A1011" s="107"/>
      <c r="B1011" s="107"/>
      <c r="C1011" s="107"/>
      <c r="D1011" s="107"/>
      <c r="E1011" s="107"/>
      <c r="F1011" s="107"/>
      <c r="G1011" s="479"/>
      <c r="H1011" s="107"/>
      <c r="I1011" s="107"/>
      <c r="J1011" s="107"/>
      <c r="K1011" s="107"/>
      <c r="L1011" s="107"/>
      <c r="M1011" s="109"/>
      <c r="N1011" s="109"/>
      <c r="O1011" s="107"/>
      <c r="P1011" s="107"/>
      <c r="Q1011" s="107"/>
      <c r="R1011" s="107"/>
      <c r="S1011" s="107"/>
      <c r="T1011" s="107"/>
      <c r="U1011" s="107"/>
      <c r="V1011" s="107"/>
      <c r="W1011" s="107"/>
      <c r="X1011" s="107"/>
      <c r="Y1011" s="107"/>
      <c r="Z1011" s="107"/>
    </row>
    <row r="1012" spans="1:26" ht="15.75" customHeight="1">
      <c r="A1012" s="107"/>
      <c r="B1012" s="107"/>
      <c r="C1012" s="107"/>
      <c r="D1012" s="107"/>
      <c r="E1012" s="107"/>
      <c r="F1012" s="107"/>
      <c r="G1012" s="479"/>
      <c r="H1012" s="107"/>
      <c r="I1012" s="107"/>
      <c r="J1012" s="107"/>
      <c r="K1012" s="107"/>
      <c r="L1012" s="107"/>
      <c r="M1012" s="109"/>
      <c r="N1012" s="109"/>
      <c r="O1012" s="107"/>
      <c r="P1012" s="107"/>
      <c r="Q1012" s="107"/>
      <c r="R1012" s="107"/>
      <c r="S1012" s="107"/>
      <c r="T1012" s="107"/>
      <c r="U1012" s="107"/>
      <c r="V1012" s="107"/>
      <c r="W1012" s="107"/>
      <c r="X1012" s="107"/>
      <c r="Y1012" s="107"/>
      <c r="Z1012" s="107"/>
    </row>
    <row r="1013" spans="1:26" ht="15.75" customHeight="1">
      <c r="A1013" s="107"/>
      <c r="B1013" s="107"/>
      <c r="C1013" s="107"/>
      <c r="D1013" s="107"/>
      <c r="E1013" s="107"/>
      <c r="F1013" s="107"/>
      <c r="G1013" s="479"/>
      <c r="H1013" s="107"/>
      <c r="I1013" s="107"/>
      <c r="J1013" s="107"/>
      <c r="K1013" s="107"/>
      <c r="L1013" s="107"/>
      <c r="M1013" s="109"/>
      <c r="N1013" s="109"/>
      <c r="O1013" s="107"/>
      <c r="P1013" s="107"/>
      <c r="Q1013" s="107"/>
      <c r="R1013" s="107"/>
      <c r="S1013" s="107"/>
      <c r="T1013" s="107"/>
      <c r="U1013" s="107"/>
      <c r="V1013" s="107"/>
      <c r="W1013" s="107"/>
      <c r="X1013" s="107"/>
      <c r="Y1013" s="107"/>
      <c r="Z1013" s="107"/>
    </row>
    <row r="1014" spans="1:26" ht="15.75" customHeight="1">
      <c r="A1014" s="107"/>
      <c r="B1014" s="107"/>
      <c r="C1014" s="107"/>
      <c r="D1014" s="107"/>
      <c r="E1014" s="107"/>
      <c r="F1014" s="107"/>
      <c r="G1014" s="479"/>
      <c r="H1014" s="107"/>
      <c r="I1014" s="107"/>
      <c r="J1014" s="107"/>
      <c r="K1014" s="107"/>
      <c r="L1014" s="107"/>
      <c r="M1014" s="109"/>
      <c r="N1014" s="109"/>
      <c r="O1014" s="107"/>
      <c r="P1014" s="107"/>
      <c r="Q1014" s="107"/>
      <c r="R1014" s="107"/>
      <c r="S1014" s="107"/>
      <c r="T1014" s="107"/>
      <c r="U1014" s="107"/>
      <c r="V1014" s="107"/>
      <c r="W1014" s="107"/>
      <c r="X1014" s="107"/>
      <c r="Y1014" s="107"/>
      <c r="Z1014" s="107"/>
    </row>
    <row r="1015" spans="1:26" ht="15.75" customHeight="1">
      <c r="A1015" s="107"/>
      <c r="B1015" s="107"/>
      <c r="C1015" s="107"/>
      <c r="D1015" s="107"/>
      <c r="E1015" s="107"/>
      <c r="F1015" s="107"/>
      <c r="G1015" s="479"/>
      <c r="H1015" s="107"/>
      <c r="I1015" s="107"/>
      <c r="J1015" s="107"/>
      <c r="K1015" s="107"/>
      <c r="L1015" s="107"/>
      <c r="M1015" s="109"/>
      <c r="N1015" s="109"/>
      <c r="O1015" s="107"/>
      <c r="P1015" s="107"/>
      <c r="Q1015" s="107"/>
      <c r="R1015" s="107"/>
      <c r="S1015" s="107"/>
      <c r="T1015" s="107"/>
      <c r="U1015" s="107"/>
      <c r="V1015" s="107"/>
      <c r="W1015" s="107"/>
      <c r="X1015" s="107"/>
      <c r="Y1015" s="107"/>
      <c r="Z1015" s="107"/>
    </row>
    <row r="1016" spans="1:26" ht="15.75" customHeight="1">
      <c r="A1016" s="107"/>
      <c r="B1016" s="107"/>
      <c r="C1016" s="107"/>
      <c r="D1016" s="107"/>
      <c r="E1016" s="107"/>
      <c r="F1016" s="107"/>
      <c r="G1016" s="479"/>
      <c r="H1016" s="107"/>
      <c r="I1016" s="107"/>
      <c r="J1016" s="107"/>
      <c r="K1016" s="107"/>
      <c r="L1016" s="107"/>
      <c r="M1016" s="109"/>
      <c r="N1016" s="109"/>
      <c r="O1016" s="107"/>
      <c r="P1016" s="107"/>
      <c r="Q1016" s="107"/>
      <c r="R1016" s="107"/>
      <c r="S1016" s="107"/>
      <c r="T1016" s="107"/>
      <c r="U1016" s="107"/>
      <c r="V1016" s="107"/>
      <c r="W1016" s="107"/>
      <c r="X1016" s="107"/>
      <c r="Y1016" s="107"/>
      <c r="Z1016" s="107"/>
    </row>
    <row r="1017" spans="1:26" ht="15.75" customHeight="1">
      <c r="A1017" s="107"/>
      <c r="B1017" s="107"/>
      <c r="C1017" s="107"/>
      <c r="D1017" s="107"/>
      <c r="E1017" s="107"/>
      <c r="F1017" s="107"/>
      <c r="G1017" s="479"/>
      <c r="H1017" s="107"/>
      <c r="I1017" s="107"/>
      <c r="J1017" s="107"/>
      <c r="K1017" s="107"/>
      <c r="L1017" s="107"/>
      <c r="M1017" s="109"/>
      <c r="N1017" s="109"/>
      <c r="O1017" s="107"/>
      <c r="P1017" s="107"/>
      <c r="Q1017" s="107"/>
      <c r="R1017" s="107"/>
      <c r="S1017" s="107"/>
      <c r="T1017" s="107"/>
      <c r="U1017" s="107"/>
      <c r="V1017" s="107"/>
      <c r="W1017" s="107"/>
      <c r="X1017" s="107"/>
      <c r="Y1017" s="107"/>
      <c r="Z1017" s="107"/>
    </row>
    <row r="1018" spans="1:26" ht="15.75" customHeight="1">
      <c r="A1018" s="107"/>
      <c r="B1018" s="107"/>
      <c r="C1018" s="107"/>
      <c r="D1018" s="107"/>
      <c r="E1018" s="107"/>
      <c r="F1018" s="107"/>
      <c r="G1018" s="479"/>
      <c r="H1018" s="107"/>
      <c r="I1018" s="107"/>
      <c r="J1018" s="107"/>
      <c r="K1018" s="107"/>
      <c r="L1018" s="107"/>
      <c r="M1018" s="109"/>
      <c r="N1018" s="109"/>
      <c r="O1018" s="107"/>
      <c r="P1018" s="107"/>
      <c r="Q1018" s="107"/>
      <c r="R1018" s="107"/>
      <c r="S1018" s="107"/>
      <c r="T1018" s="107"/>
      <c r="U1018" s="107"/>
      <c r="V1018" s="107"/>
      <c r="W1018" s="107"/>
      <c r="X1018" s="107"/>
      <c r="Y1018" s="107"/>
      <c r="Z1018" s="107"/>
    </row>
    <row r="1019" spans="1:26" ht="15.75" customHeight="1">
      <c r="A1019" s="107"/>
      <c r="B1019" s="107"/>
      <c r="C1019" s="107"/>
      <c r="D1019" s="107"/>
      <c r="E1019" s="107"/>
      <c r="F1019" s="107"/>
      <c r="G1019" s="479"/>
      <c r="H1019" s="107"/>
      <c r="I1019" s="107"/>
      <c r="J1019" s="107"/>
      <c r="K1019" s="107"/>
      <c r="L1019" s="107"/>
      <c r="M1019" s="109"/>
      <c r="N1019" s="109"/>
      <c r="O1019" s="107"/>
      <c r="P1019" s="107"/>
      <c r="Q1019" s="107"/>
      <c r="R1019" s="107"/>
      <c r="S1019" s="107"/>
      <c r="T1019" s="107"/>
      <c r="U1019" s="107"/>
      <c r="V1019" s="107"/>
      <c r="W1019" s="107"/>
      <c r="X1019" s="107"/>
      <c r="Y1019" s="107"/>
      <c r="Z1019" s="107"/>
    </row>
  </sheetData>
  <mergeCells count="31">
    <mergeCell ref="A1:C1"/>
    <mergeCell ref="H1:K1"/>
    <mergeCell ref="A2:C2"/>
    <mergeCell ref="H2:K2"/>
    <mergeCell ref="A3:K3"/>
    <mergeCell ref="A4:K4"/>
    <mergeCell ref="A5:K5"/>
    <mergeCell ref="H7:H8"/>
    <mergeCell ref="I7:I8"/>
    <mergeCell ref="J7:K7"/>
    <mergeCell ref="L7:L8"/>
    <mergeCell ref="A6:B6"/>
    <mergeCell ref="A7:A8"/>
    <mergeCell ref="B7:B8"/>
    <mergeCell ref="C7:C8"/>
    <mergeCell ref="D7:D8"/>
    <mergeCell ref="E7:F7"/>
    <mergeCell ref="G7:G8"/>
    <mergeCell ref="F80:H80"/>
    <mergeCell ref="I80:K80"/>
    <mergeCell ref="A85:C85"/>
    <mergeCell ref="D85:E85"/>
    <mergeCell ref="F85:H85"/>
    <mergeCell ref="I85:K85"/>
    <mergeCell ref="A80:C80"/>
    <mergeCell ref="D80:E80"/>
    <mergeCell ref="B10:K10"/>
    <mergeCell ref="B63:K63"/>
    <mergeCell ref="B70:K70"/>
    <mergeCell ref="B72:K72"/>
    <mergeCell ref="I78:K78"/>
  </mergeCells>
  <conditionalFormatting sqref="A10:L75">
    <cfRule type="expression" dxfId="6" priority="1">
      <formula>AND($D10&lt;&gt;0,$J10&lt;1)</formula>
    </cfRule>
  </conditionalFormatting>
  <printOptions horizontalCentered="1"/>
  <pageMargins left="0.25" right="0.25" top="8.2096683752043556E-2" bottom="0.12900907446749701" header="0" footer="0"/>
  <pageSetup paperSize="9" fitToHeight="0" pageOrder="overThenDown"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FF00"/>
    <outlinePr summaryBelow="0" summaryRight="0"/>
  </sheetPr>
  <dimension ref="A1:V1012"/>
  <sheetViews>
    <sheetView workbookViewId="0">
      <pane ySplit="9" topLeftCell="A10" activePane="bottomLeft" state="frozen"/>
      <selection pane="bottomLeft" activeCell="B11" sqref="B11"/>
    </sheetView>
  </sheetViews>
  <sheetFormatPr defaultColWidth="12.5703125" defaultRowHeight="15" customHeight="1"/>
  <cols>
    <col min="1" max="1" width="6.42578125" customWidth="1"/>
    <col min="2" max="2" width="19.42578125" customWidth="1"/>
    <col min="3" max="3" width="16.42578125" customWidth="1"/>
    <col min="4" max="4" width="15.28515625" customWidth="1"/>
    <col min="5" max="5" width="16.7109375" customWidth="1"/>
    <col min="6" max="6" width="16" customWidth="1"/>
    <col min="7" max="9" width="15.7109375" customWidth="1"/>
    <col min="10" max="12" width="14.28515625" customWidth="1"/>
    <col min="13" max="13" width="17" customWidth="1"/>
    <col min="14" max="14" width="20.140625" customWidth="1"/>
    <col min="15" max="15" width="39" customWidth="1"/>
    <col min="16" max="16" width="30.140625" customWidth="1"/>
    <col min="17" max="22" width="12.5703125" customWidth="1"/>
  </cols>
  <sheetData>
    <row r="1" spans="1:22" ht="9" customHeight="1">
      <c r="A1" s="782" t="s">
        <v>26</v>
      </c>
      <c r="B1" s="773"/>
      <c r="C1" s="1"/>
      <c r="D1" s="1"/>
      <c r="E1" s="1"/>
      <c r="F1" s="1"/>
      <c r="G1" s="486"/>
      <c r="H1" s="1"/>
      <c r="I1" s="1"/>
      <c r="J1" s="100"/>
      <c r="K1" s="100"/>
      <c r="L1" s="100"/>
      <c r="M1" s="100"/>
      <c r="N1" s="1"/>
      <c r="O1" s="708"/>
      <c r="P1" s="1"/>
      <c r="Q1" s="5"/>
      <c r="R1" s="5"/>
      <c r="S1" s="5"/>
      <c r="T1" s="5"/>
      <c r="U1" s="5"/>
      <c r="V1" s="306"/>
    </row>
    <row r="2" spans="1:22" ht="15.75" customHeight="1">
      <c r="A2" s="783" t="s">
        <v>0</v>
      </c>
      <c r="B2" s="772"/>
      <c r="C2" s="773"/>
      <c r="D2" s="1"/>
      <c r="E2" s="1"/>
      <c r="F2" s="1"/>
      <c r="G2" s="486"/>
      <c r="H2" s="784" t="s">
        <v>1</v>
      </c>
      <c r="I2" s="772"/>
      <c r="J2" s="772"/>
      <c r="K2" s="773"/>
      <c r="L2" s="6"/>
      <c r="M2" s="6"/>
      <c r="N2" s="6"/>
      <c r="O2" s="709"/>
      <c r="P2" s="6"/>
      <c r="Q2" s="5"/>
      <c r="R2" s="5"/>
      <c r="S2" s="5"/>
      <c r="T2" s="5"/>
      <c r="U2" s="5"/>
      <c r="V2" s="5"/>
    </row>
    <row r="3" spans="1:22" ht="19.5" customHeight="1">
      <c r="A3" s="783" t="s">
        <v>2</v>
      </c>
      <c r="B3" s="772"/>
      <c r="C3" s="773"/>
      <c r="D3" s="1"/>
      <c r="E3" s="1"/>
      <c r="F3" s="1"/>
      <c r="G3" s="486"/>
      <c r="H3" s="785" t="s">
        <v>3</v>
      </c>
      <c r="I3" s="772"/>
      <c r="J3" s="772"/>
      <c r="K3" s="773"/>
      <c r="L3" s="8"/>
      <c r="M3" s="8"/>
      <c r="N3" s="8"/>
      <c r="O3" s="710"/>
      <c r="P3" s="8"/>
      <c r="Q3" s="5"/>
      <c r="R3" s="5"/>
      <c r="S3" s="5"/>
      <c r="T3" s="5"/>
      <c r="U3" s="5"/>
      <c r="V3" s="5"/>
    </row>
    <row r="4" spans="1:22" ht="21.75" customHeight="1">
      <c r="A4" s="771" t="s">
        <v>300</v>
      </c>
      <c r="B4" s="772"/>
      <c r="C4" s="772"/>
      <c r="D4" s="772"/>
      <c r="E4" s="772"/>
      <c r="F4" s="772"/>
      <c r="G4" s="772"/>
      <c r="H4" s="772"/>
      <c r="I4" s="772"/>
      <c r="J4" s="772"/>
      <c r="K4" s="773"/>
      <c r="L4" s="307"/>
      <c r="M4" s="307"/>
      <c r="N4" s="10"/>
      <c r="O4" s="711"/>
      <c r="P4" s="10"/>
      <c r="Q4" s="5"/>
      <c r="R4" s="5"/>
      <c r="S4" s="5"/>
      <c r="T4" s="5"/>
      <c r="U4" s="5"/>
      <c r="V4" s="5"/>
    </row>
    <row r="5" spans="1:22" ht="22.5" customHeight="1">
      <c r="A5" s="771" t="s">
        <v>5</v>
      </c>
      <c r="B5" s="772"/>
      <c r="C5" s="772"/>
      <c r="D5" s="772"/>
      <c r="E5" s="772"/>
      <c r="F5" s="772"/>
      <c r="G5" s="772"/>
      <c r="H5" s="772"/>
      <c r="I5" s="772"/>
      <c r="J5" s="772"/>
      <c r="K5" s="773"/>
      <c r="L5" s="10"/>
      <c r="M5" s="10"/>
      <c r="N5" s="10"/>
      <c r="O5" s="711"/>
      <c r="P5" s="10"/>
      <c r="Q5" s="5"/>
      <c r="R5" s="5"/>
      <c r="S5" s="5"/>
      <c r="T5" s="5"/>
      <c r="U5" s="5"/>
      <c r="V5" s="5"/>
    </row>
    <row r="6" spans="1:22" ht="15.75" customHeight="1">
      <c r="A6" s="774" t="s">
        <v>301</v>
      </c>
      <c r="B6" s="772"/>
      <c r="C6" s="772"/>
      <c r="D6" s="772"/>
      <c r="E6" s="772"/>
      <c r="F6" s="772"/>
      <c r="G6" s="772"/>
      <c r="H6" s="772"/>
      <c r="I6" s="772"/>
      <c r="J6" s="772"/>
      <c r="K6" s="773"/>
      <c r="L6" s="308"/>
      <c r="M6" s="308"/>
      <c r="N6" s="1"/>
      <c r="O6" s="708"/>
      <c r="P6" s="1"/>
      <c r="Q6" s="5"/>
      <c r="R6" s="5"/>
      <c r="S6" s="5"/>
      <c r="T6" s="5"/>
      <c r="U6" s="5"/>
      <c r="V6" s="5"/>
    </row>
    <row r="7" spans="1:22" ht="23.25" customHeight="1">
      <c r="A7" s="775" t="s">
        <v>7</v>
      </c>
      <c r="B7" s="773"/>
      <c r="C7" s="11"/>
      <c r="D7" s="11"/>
      <c r="E7" s="309"/>
      <c r="F7" s="309"/>
      <c r="G7" s="487"/>
      <c r="H7" s="309"/>
      <c r="I7" s="309"/>
      <c r="J7" s="310"/>
      <c r="K7" s="310"/>
      <c r="L7" s="310"/>
      <c r="M7" s="310"/>
      <c r="N7" s="309"/>
      <c r="O7" s="712"/>
      <c r="P7" s="11"/>
      <c r="Q7" s="5"/>
      <c r="R7" s="5"/>
      <c r="S7" s="5"/>
      <c r="T7" s="5"/>
      <c r="U7" s="5"/>
      <c r="V7" s="5"/>
    </row>
    <row r="8" spans="1:22" ht="34.5" customHeight="1">
      <c r="A8" s="776" t="s">
        <v>8</v>
      </c>
      <c r="B8" s="778" t="s">
        <v>9</v>
      </c>
      <c r="C8" s="779" t="s">
        <v>10</v>
      </c>
      <c r="D8" s="779" t="s">
        <v>193</v>
      </c>
      <c r="E8" s="778" t="s">
        <v>194</v>
      </c>
      <c r="F8" s="780" t="s">
        <v>195</v>
      </c>
      <c r="G8" s="781"/>
      <c r="H8" s="780" t="s">
        <v>196</v>
      </c>
      <c r="I8" s="781"/>
      <c r="J8" s="763" t="s">
        <v>119</v>
      </c>
      <c r="K8" s="765" t="s">
        <v>197</v>
      </c>
      <c r="L8" s="767" t="s">
        <v>302</v>
      </c>
      <c r="M8" s="769" t="s">
        <v>198</v>
      </c>
      <c r="N8" s="770" t="s">
        <v>199</v>
      </c>
      <c r="O8" s="770" t="s">
        <v>303</v>
      </c>
      <c r="P8" s="755" t="s">
        <v>17</v>
      </c>
      <c r="Q8" s="5"/>
      <c r="R8" s="5"/>
      <c r="S8" s="5"/>
      <c r="T8" s="5"/>
      <c r="U8" s="5"/>
      <c r="V8" s="5"/>
    </row>
    <row r="9" spans="1:22" ht="37.5" customHeight="1">
      <c r="A9" s="777"/>
      <c r="B9" s="764"/>
      <c r="C9" s="764"/>
      <c r="D9" s="764"/>
      <c r="E9" s="764"/>
      <c r="F9" s="311" t="s">
        <v>200</v>
      </c>
      <c r="G9" s="488" t="s">
        <v>201</v>
      </c>
      <c r="H9" s="311" t="s">
        <v>200</v>
      </c>
      <c r="I9" s="312" t="s">
        <v>201</v>
      </c>
      <c r="J9" s="764"/>
      <c r="K9" s="766"/>
      <c r="L9" s="768"/>
      <c r="M9" s="768"/>
      <c r="N9" s="768"/>
      <c r="O9" s="768"/>
      <c r="P9" s="756"/>
      <c r="Q9" s="5"/>
      <c r="R9" s="5"/>
      <c r="S9" s="5"/>
      <c r="T9" s="5"/>
      <c r="U9" s="5"/>
      <c r="V9" s="5"/>
    </row>
    <row r="10" spans="1:22" ht="23.25" customHeight="1">
      <c r="A10" s="313"/>
      <c r="B10" s="314"/>
      <c r="C10" s="314"/>
      <c r="D10" s="314"/>
      <c r="E10" s="314"/>
      <c r="F10" s="315"/>
      <c r="G10" s="489"/>
      <c r="H10" s="315"/>
      <c r="I10" s="315"/>
      <c r="J10" s="316"/>
      <c r="K10" s="317"/>
      <c r="L10" s="318"/>
      <c r="M10" s="318"/>
      <c r="N10" s="319"/>
      <c r="O10" s="713"/>
      <c r="P10" s="320"/>
      <c r="Q10" s="4"/>
      <c r="R10" s="5"/>
      <c r="S10" s="5"/>
      <c r="T10" s="5"/>
      <c r="U10" s="5"/>
      <c r="V10" s="5"/>
    </row>
    <row r="11" spans="1:22" ht="23.25" customHeight="1">
      <c r="A11" s="321" t="s">
        <v>24</v>
      </c>
      <c r="B11" s="757" t="s">
        <v>25</v>
      </c>
      <c r="C11" s="758"/>
      <c r="D11" s="758"/>
      <c r="E11" s="758"/>
      <c r="F11" s="758"/>
      <c r="G11" s="758"/>
      <c r="H11" s="758"/>
      <c r="I11" s="758"/>
      <c r="J11" s="758"/>
      <c r="K11" s="759"/>
      <c r="L11" s="322"/>
      <c r="M11" s="322"/>
      <c r="N11" s="323"/>
      <c r="O11" s="714"/>
      <c r="P11" s="324"/>
      <c r="Q11" s="4"/>
      <c r="R11" s="5"/>
      <c r="S11" s="5"/>
      <c r="T11" s="5"/>
      <c r="U11" s="5"/>
      <c r="V11" s="5"/>
    </row>
    <row r="12" spans="1:22" ht="23.25" customHeight="1">
      <c r="A12" s="321" t="s">
        <v>27</v>
      </c>
      <c r="B12" s="325"/>
      <c r="C12" s="326"/>
      <c r="D12" s="327"/>
      <c r="E12" s="327"/>
      <c r="F12" s="326"/>
      <c r="G12" s="490"/>
      <c r="H12" s="326"/>
      <c r="I12" s="328"/>
      <c r="J12" s="659"/>
      <c r="K12" s="330"/>
      <c r="L12" s="331"/>
      <c r="M12" s="331"/>
      <c r="N12" s="332"/>
      <c r="O12" s="715"/>
      <c r="P12" s="333"/>
      <c r="Q12" s="4"/>
      <c r="R12" s="5"/>
      <c r="S12" s="5"/>
      <c r="T12" s="5"/>
      <c r="U12" s="5"/>
      <c r="V12" s="5"/>
    </row>
    <row r="13" spans="1:22" ht="15.75">
      <c r="A13" s="334">
        <v>1</v>
      </c>
      <c r="B13" s="335" t="s">
        <v>28</v>
      </c>
      <c r="C13" s="336">
        <v>1140788000</v>
      </c>
      <c r="D13" s="337">
        <v>518195475</v>
      </c>
      <c r="E13" s="336">
        <v>700000000</v>
      </c>
      <c r="F13" s="336">
        <v>200000000</v>
      </c>
      <c r="G13" s="707">
        <v>335522250</v>
      </c>
      <c r="H13" s="336">
        <v>300000000</v>
      </c>
      <c r="I13" s="612"/>
      <c r="J13" s="660"/>
      <c r="K13" s="340"/>
      <c r="L13" s="341" t="e">
        <f ca="1">IF(P13 = "Đã quyết toán", C13,
  _xludf.LET(
    MaLo, B13,
    TienDoHienTai_Text, M13,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#NAME?</v>
      </c>
      <c r="M13" s="341" t="s">
        <v>206</v>
      </c>
      <c r="N13" s="342" t="s">
        <v>285</v>
      </c>
      <c r="O13" s="716" t="e">
        <f ca="1">_xludf.LET(
  TienDaDong, E13+I13,
  TienYeuCau, L13,
  TrangThai_P, P13,
  KetQua, IF(OR(TienYeuCau=0, TienYeuCau=""), "", IF(TienDaDong &gt;= TienYeuCau, "✅ Đủ tiền", _xludf.LET(
    MaLo, B13,
    TienDoHienTai_Text, M13,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13" s="343"/>
      <c r="Q13" s="4"/>
      <c r="R13" s="5"/>
      <c r="S13" s="5"/>
      <c r="T13" s="5"/>
      <c r="U13" s="5"/>
      <c r="V13" s="5"/>
    </row>
    <row r="14" spans="1:22" ht="15.75">
      <c r="A14" s="344">
        <v>2</v>
      </c>
      <c r="B14" s="345" t="s">
        <v>29</v>
      </c>
      <c r="C14" s="346">
        <v>1118543000</v>
      </c>
      <c r="D14" s="347">
        <v>1118543000</v>
      </c>
      <c r="E14" s="348">
        <v>1118000000</v>
      </c>
      <c r="F14" s="346"/>
      <c r="G14" s="492"/>
      <c r="H14" s="346"/>
      <c r="I14" s="349"/>
      <c r="J14" s="493">
        <v>138256481.48148146</v>
      </c>
      <c r="K14" s="350">
        <v>138256070</v>
      </c>
      <c r="L14" s="341"/>
      <c r="M14" s="351"/>
      <c r="N14" s="352"/>
      <c r="O14" s="716" t="e">
        <f ca="1">_xludf.LET(
  TienDaDong, E14+I14,
  TienYeuCau, L14,
  TrangThai_P, P14,
  KetQua, IF(OR(TienYeuCau=0, TienYeuCau=""), "", IF(TienDaDong &gt;= TienYeuCau, "✅ Đủ tiền", _xludf.LET(
    MaLo, B14,
    TienDoHienTai_Text, M14,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14" s="613" t="s">
        <v>30</v>
      </c>
      <c r="Q14" s="4"/>
      <c r="R14" s="5"/>
      <c r="S14" s="5"/>
      <c r="T14" s="5"/>
      <c r="U14" s="5"/>
      <c r="V14" s="5"/>
    </row>
    <row r="15" spans="1:22" ht="23.25" customHeight="1">
      <c r="A15" s="344">
        <v>3</v>
      </c>
      <c r="B15" s="345" t="s">
        <v>31</v>
      </c>
      <c r="C15" s="348">
        <v>1161338000</v>
      </c>
      <c r="D15" s="347">
        <v>1161338000</v>
      </c>
      <c r="E15" s="348">
        <v>1161338000</v>
      </c>
      <c r="F15" s="353"/>
      <c r="G15" s="492"/>
      <c r="H15" s="346"/>
      <c r="I15" s="349"/>
      <c r="J15" s="493">
        <v>28072222.22222222</v>
      </c>
      <c r="K15" s="350">
        <v>28072132</v>
      </c>
      <c r="L15" s="341">
        <f>IF(P15 = "Đã quyết toán", C15,
  _xludf.LET(
    MaLo, B15,
    TienDoHienTai_Text, M15,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1161338000</v>
      </c>
      <c r="M15" s="351"/>
      <c r="N15" s="352"/>
      <c r="O15" s="716" t="e">
        <f ca="1">_xludf.LET(
  TienDaDong, E15+I15,
  TienYeuCau, L15,
  TrangThai_P, P15,
  KetQua, IF(OR(TienYeuCau=0, TienYeuCau=""), "", IF(TienDaDong &gt;= TienYeuCau, "✅ Đủ tiền", _xludf.LET(
    MaLo, B15,
    TienDoHienTai_Text, M15,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15" s="613" t="s">
        <v>30</v>
      </c>
      <c r="Q15" s="4"/>
      <c r="R15" s="5"/>
      <c r="S15" s="5"/>
      <c r="T15" s="5"/>
      <c r="U15" s="5"/>
      <c r="V15" s="5"/>
    </row>
    <row r="16" spans="1:22" ht="15.75">
      <c r="A16" s="344">
        <v>4</v>
      </c>
      <c r="B16" s="364" t="s">
        <v>222</v>
      </c>
      <c r="C16" s="348">
        <v>1129099000</v>
      </c>
      <c r="D16" s="347">
        <v>240997680</v>
      </c>
      <c r="E16" s="348">
        <v>400000000</v>
      </c>
      <c r="F16" s="354">
        <v>200000000</v>
      </c>
      <c r="G16" s="707">
        <v>248400000</v>
      </c>
      <c r="H16" s="366">
        <v>400000000</v>
      </c>
      <c r="I16" s="356">
        <v>400000000</v>
      </c>
      <c r="J16" s="495"/>
      <c r="K16" s="350"/>
      <c r="L16" s="341" t="e">
        <f ca="1">IF(P16 = "Đã quyết toán", C16,
  _xludf.LET(
    MaLo, B16,
    TienDoHienTai_Text, M16,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#NAME?</v>
      </c>
      <c r="M16" s="351" t="s">
        <v>202</v>
      </c>
      <c r="N16" s="342" t="s">
        <v>248</v>
      </c>
      <c r="O16" s="716" t="e">
        <f ca="1">_xludf.LET(
  TienDaDong, E16+I16,
  TienYeuCau, L16,
  TrangThai_P, P16,
  KetQua, IF(OR(TienYeuCau=0, TienYeuCau=""), "", IF(TienDaDong &gt;= TienYeuCau, "✅ Đủ tiền", _xludf.LET(
    MaLo, B16,
    TienDoHienTai_Text, M16,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16" s="614"/>
      <c r="Q16" s="4"/>
      <c r="R16" s="5"/>
      <c r="S16" s="5"/>
      <c r="T16" s="5"/>
      <c r="U16" s="5"/>
      <c r="V16" s="5"/>
    </row>
    <row r="17" spans="1:22" ht="15.75">
      <c r="A17" s="344">
        <v>5</v>
      </c>
      <c r="B17" s="345" t="s">
        <v>32</v>
      </c>
      <c r="C17" s="346">
        <v>1129099000</v>
      </c>
      <c r="D17" s="347">
        <v>649826280</v>
      </c>
      <c r="E17" s="348">
        <v>400000000</v>
      </c>
      <c r="F17" s="354"/>
      <c r="G17" s="497"/>
      <c r="H17" s="354"/>
      <c r="I17" s="356"/>
      <c r="J17" s="498"/>
      <c r="K17" s="350"/>
      <c r="L17" s="341" t="e">
        <f ca="1">IF(P17 = "Đã quyết toán", C17,
  _xludf.LET(
    MaLo, B17,
    TienDoHienTai_Text, M17,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#NAME?</v>
      </c>
      <c r="M17" s="351" t="s">
        <v>202</v>
      </c>
      <c r="N17" s="342" t="s">
        <v>204</v>
      </c>
      <c r="O17" s="716" t="e">
        <f ca="1">_xludf.LET(
  TienDaDong, E17+I17,
  TienYeuCau, L17,
  TrangThai_P, P17,
  KetQua, IF(OR(TienYeuCau=0, TienYeuCau=""), "", IF(TienDaDong &gt;= TienYeuCau, "✅ Đủ tiền", _xludf.LET(
    MaLo, B17,
    TienDoHienTai_Text, M17,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17" s="614" t="s">
        <v>214</v>
      </c>
      <c r="Q17" s="4"/>
      <c r="R17" s="5"/>
      <c r="S17" s="5"/>
      <c r="T17" s="5"/>
      <c r="U17" s="5"/>
      <c r="V17" s="5"/>
    </row>
    <row r="18" spans="1:22" ht="23.25" customHeight="1">
      <c r="A18" s="357" t="s">
        <v>34</v>
      </c>
      <c r="B18" s="345"/>
      <c r="C18" s="346"/>
      <c r="D18" s="347"/>
      <c r="E18" s="348"/>
      <c r="F18" s="353"/>
      <c r="G18" s="499"/>
      <c r="H18" s="346"/>
      <c r="I18" s="349"/>
      <c r="J18" s="661"/>
      <c r="K18" s="360"/>
      <c r="L18" s="341"/>
      <c r="M18" s="361"/>
      <c r="N18" s="362"/>
      <c r="O18" s="716" t="e">
        <f ca="1">_xludf.LET(
  TienDaDong, E18+I18,
  TienYeuCau, L18,
  TrangThai_P, P18,
  KetQua, IF(OR(TienYeuCau=0, TienYeuCau=""), "", IF(TienDaDong &gt;= TienYeuCau, "✅ Đủ tiền", _xludf.LET(
    MaLo, B18,
    TienDoHienTai_Text, M18,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18" s="363"/>
      <c r="Q18" s="4"/>
      <c r="R18" s="5"/>
      <c r="S18" s="5"/>
      <c r="T18" s="5"/>
      <c r="U18" s="5"/>
      <c r="V18" s="5"/>
    </row>
    <row r="19" spans="1:22" ht="15.75">
      <c r="A19" s="344">
        <v>1</v>
      </c>
      <c r="B19" s="364" t="s">
        <v>35</v>
      </c>
      <c r="C19" s="348">
        <v>1295727000</v>
      </c>
      <c r="D19" s="347">
        <v>1295727000</v>
      </c>
      <c r="E19" s="348">
        <v>1150000000</v>
      </c>
      <c r="F19" s="354"/>
      <c r="G19" s="497"/>
      <c r="H19" s="346"/>
      <c r="I19" s="349"/>
      <c r="J19" s="500">
        <v>205662963</v>
      </c>
      <c r="K19" s="350">
        <v>100000000</v>
      </c>
      <c r="L19" s="341">
        <f>IF(P19 = "Đã quyết toán", C19,
  _xludf.LET(
    MaLo, B19,
    TienDoHienTai_Text, M19,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1295727000</v>
      </c>
      <c r="M19" s="351"/>
      <c r="N19" s="365"/>
      <c r="O19" s="716" t="e">
        <f ca="1">_xludf.LET(
  TienDaDong, E19+I19,
  TienYeuCau, L19,
  TrangThai_P, P19,
  KetQua, IF(OR(TienYeuCau=0, TienYeuCau=""), "", IF(TienDaDong &gt;= TienYeuCau, "✅ Đủ tiền", _xludf.LET(
    MaLo, B19,
    TienDoHienTai_Text, M19,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19" s="613" t="s">
        <v>30</v>
      </c>
      <c r="Q19" s="4"/>
      <c r="R19" s="5"/>
      <c r="S19" s="5"/>
      <c r="T19" s="5"/>
      <c r="U19" s="5"/>
      <c r="V19" s="5"/>
    </row>
    <row r="20" spans="1:22" ht="23.25" customHeight="1">
      <c r="A20" s="344">
        <v>2</v>
      </c>
      <c r="B20" s="364" t="s">
        <v>36</v>
      </c>
      <c r="C20" s="348">
        <v>1629894000</v>
      </c>
      <c r="D20" s="347">
        <v>1629894000</v>
      </c>
      <c r="E20" s="348">
        <v>1629894000</v>
      </c>
      <c r="F20" s="353"/>
      <c r="G20" s="499"/>
      <c r="H20" s="346"/>
      <c r="I20" s="349"/>
      <c r="J20" s="500">
        <v>134944444.44444445</v>
      </c>
      <c r="K20" s="350">
        <v>134944617</v>
      </c>
      <c r="L20" s="341">
        <f>IF(P20 = "Đã quyết toán", C20,
  _xludf.LET(
    MaLo, B20,
    TienDoHienTai_Text, M20,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1629894000</v>
      </c>
      <c r="M20" s="351"/>
      <c r="N20" s="365"/>
      <c r="O20" s="716" t="e">
        <f ca="1">_xludf.LET(
  TienDaDong, E20+I20,
  TienYeuCau, L20,
  TrangThai_P, P20,
  KetQua, IF(OR(TienYeuCau=0, TienYeuCau=""), "", IF(TienDaDong &gt;= TienYeuCau, "✅ Đủ tiền", _xludf.LET(
    MaLo, B20,
    TienDoHienTai_Text, M20,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20" s="613" t="s">
        <v>30</v>
      </c>
      <c r="Q20" s="4"/>
      <c r="R20" s="5"/>
      <c r="S20" s="5"/>
      <c r="T20" s="5"/>
      <c r="U20" s="5"/>
      <c r="V20" s="5"/>
    </row>
    <row r="21" spans="1:22" ht="23.25" customHeight="1">
      <c r="A21" s="344">
        <v>3</v>
      </c>
      <c r="B21" s="364" t="s">
        <v>37</v>
      </c>
      <c r="C21" s="348">
        <v>1323642000</v>
      </c>
      <c r="D21" s="347">
        <v>1253088000</v>
      </c>
      <c r="E21" s="348">
        <v>1300000000</v>
      </c>
      <c r="F21" s="354">
        <v>100000000</v>
      </c>
      <c r="G21" s="707">
        <v>70554000</v>
      </c>
      <c r="H21" s="348"/>
      <c r="I21" s="356"/>
      <c r="J21" s="498"/>
      <c r="K21" s="360"/>
      <c r="L21" s="341" t="e">
        <f ca="1">IF(P21 = "Đã quyết toán", C21,
  _xludf.LET(
    MaLo, B21,
    TienDoHienTai_Text, M21,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#NAME?</v>
      </c>
      <c r="M21" s="351" t="s">
        <v>285</v>
      </c>
      <c r="N21" s="342" t="s">
        <v>285</v>
      </c>
      <c r="O21" s="716" t="e">
        <f ca="1">_xludf.LET(
  TienDaDong, E21+I21,
  TienYeuCau, L21,
  TrangThai_P, P21,
  KetQua, IF(OR(TienYeuCau=0, TienYeuCau=""), "", IF(TienDaDong &gt;= TienYeuCau, "✅ Đủ tiền", _xludf.LET(
    MaLo, B21,
    TienDoHienTai_Text, M21,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21" s="615"/>
      <c r="Q21" s="4"/>
      <c r="R21" s="5"/>
      <c r="S21" s="5"/>
      <c r="T21" s="5"/>
      <c r="U21" s="5"/>
      <c r="V21" s="5"/>
    </row>
    <row r="22" spans="1:22" ht="23.25" customHeight="1">
      <c r="A22" s="344">
        <v>4</v>
      </c>
      <c r="B22" s="364" t="s">
        <v>38</v>
      </c>
      <c r="C22" s="348">
        <v>1352546000</v>
      </c>
      <c r="D22" s="347">
        <v>1325213000</v>
      </c>
      <c r="E22" s="348">
        <v>1300000000</v>
      </c>
      <c r="F22" s="366"/>
      <c r="G22" s="707">
        <v>27333000</v>
      </c>
      <c r="H22" s="348">
        <f>C22-E22</f>
        <v>52546000</v>
      </c>
      <c r="I22" s="356"/>
      <c r="J22" s="498"/>
      <c r="K22" s="360"/>
      <c r="L22" s="341" t="e">
        <f ca="1">IF(P22 = "Đã quyết toán", C22,
  _xludf.LET(
    MaLo, B22,
    TienDoHienTai_Text, M22,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#NAME?</v>
      </c>
      <c r="M22" s="351" t="s">
        <v>285</v>
      </c>
      <c r="N22" s="342" t="s">
        <v>285</v>
      </c>
      <c r="O22" s="716" t="e">
        <f ca="1">_xludf.LET(
  TienDaDong, E22+I22,
  TienYeuCau, L22,
  TrangThai_P, P22,
  KetQua, IF(OR(TienYeuCau=0, TienYeuCau=""), "", IF(TienDaDong &gt;= TienYeuCau, "✅ Đủ tiền", _xludf.LET(
    MaLo, B22,
    TienDoHienTai_Text, M22,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22" s="616" t="s">
        <v>237</v>
      </c>
      <c r="Q22" s="617" t="s">
        <v>238</v>
      </c>
      <c r="R22" s="5"/>
      <c r="S22" s="5"/>
      <c r="T22" s="5"/>
      <c r="U22" s="5"/>
      <c r="V22" s="5"/>
    </row>
    <row r="23" spans="1:22" ht="15.75">
      <c r="A23" s="344">
        <v>5</v>
      </c>
      <c r="B23" s="364" t="s">
        <v>39</v>
      </c>
      <c r="C23" s="348">
        <v>1221751000</v>
      </c>
      <c r="D23" s="347">
        <v>1221751000</v>
      </c>
      <c r="E23" s="348">
        <v>1100000000</v>
      </c>
      <c r="F23" s="348"/>
      <c r="G23" s="502"/>
      <c r="H23" s="346">
        <f>C23-E23+J23</f>
        <v>178527852</v>
      </c>
      <c r="I23" s="349"/>
      <c r="J23" s="541">
        <v>56776852</v>
      </c>
      <c r="K23" s="360"/>
      <c r="L23" s="341" t="e">
        <f ca="1">IF(P23 = "Đã quyết toán", C23,
  _xludf.LET(
    MaLo, B23,
    TienDoHienTai_Text, M23,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#NAME?</v>
      </c>
      <c r="M23" s="351" t="s">
        <v>285</v>
      </c>
      <c r="N23" s="342" t="s">
        <v>285</v>
      </c>
      <c r="O23" s="716" t="e">
        <f ca="1">_xludf.LET(
  TienDaDong, E23+I23,
  TienYeuCau, L23,
  TrangThai_P, P23,
  KetQua, IF(OR(TienYeuCau=0, TienYeuCau=""), "", IF(TienDaDong &gt;= TienYeuCau, "✅ Đủ tiền", _xludf.LET(
    MaLo, B23,
    TienDoHienTai_Text, M23,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23" s="618"/>
      <c r="Q23" s="4"/>
      <c r="R23" s="5"/>
      <c r="S23" s="5"/>
      <c r="T23" s="5"/>
      <c r="U23" s="5"/>
      <c r="V23" s="5"/>
    </row>
    <row r="24" spans="1:22" ht="23.25" customHeight="1">
      <c r="A24" s="344">
        <v>6</v>
      </c>
      <c r="B24" s="364" t="s">
        <v>40</v>
      </c>
      <c r="C24" s="348">
        <v>1195530000</v>
      </c>
      <c r="D24" s="347">
        <v>1195530000</v>
      </c>
      <c r="E24" s="348">
        <v>1195530000</v>
      </c>
      <c r="F24" s="353"/>
      <c r="G24" s="499"/>
      <c r="H24" s="346"/>
      <c r="I24" s="349"/>
      <c r="J24" s="500">
        <v>141848148.14814815</v>
      </c>
      <c r="K24" s="350">
        <v>141848544</v>
      </c>
      <c r="L24" s="341">
        <f>IF(P24 = "Đã quyết toán", C24,
  _xludf.LET(
    MaLo, B24,
    TienDoHienTai_Text, M24,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1195530000</v>
      </c>
      <c r="M24" s="351"/>
      <c r="N24" s="365"/>
      <c r="O24" s="716" t="e">
        <f ca="1">_xludf.LET(
  TienDaDong, E24+I24,
  TienYeuCau, L24,
  TrangThai_P, P24,
  KetQua, IF(OR(TienYeuCau=0, TienYeuCau=""), "", IF(TienDaDong &gt;= TienYeuCau, "✅ Đủ tiền", _xludf.LET(
    MaLo, B24,
    TienDoHienTai_Text, M24,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24" s="613" t="s">
        <v>30</v>
      </c>
      <c r="Q24" s="4"/>
      <c r="R24" s="5"/>
      <c r="S24" s="5"/>
      <c r="T24" s="5"/>
      <c r="U24" s="5"/>
      <c r="V24" s="5"/>
    </row>
    <row r="25" spans="1:22" ht="15.75">
      <c r="A25" s="344">
        <v>7</v>
      </c>
      <c r="B25" s="364" t="s">
        <v>41</v>
      </c>
      <c r="C25" s="348">
        <v>1487132000</v>
      </c>
      <c r="D25" s="347">
        <v>1487132000</v>
      </c>
      <c r="E25" s="348">
        <v>1100000000</v>
      </c>
      <c r="F25" s="346"/>
      <c r="G25" s="492"/>
      <c r="H25" s="348">
        <f>D25-E25</f>
        <v>387132000</v>
      </c>
      <c r="I25" s="356">
        <v>50000000</v>
      </c>
      <c r="J25" s="493">
        <v>99454630</v>
      </c>
      <c r="K25" s="350">
        <v>99454630</v>
      </c>
      <c r="L25" s="341" t="e">
        <f ca="1">IF(P25 = "Đã quyết toán", C25,
  _xludf.LET(
    MaLo, B25,
    TienDoHienTai_Text, M25,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#NAME?</v>
      </c>
      <c r="M25" s="351" t="s">
        <v>285</v>
      </c>
      <c r="N25" s="342" t="s">
        <v>285</v>
      </c>
      <c r="O25" s="716" t="e">
        <f ca="1">_xludf.LET(
  TienDaDong, E25+I25,
  TienYeuCau, L25,
  TrangThai_P, P25,
  KetQua, IF(OR(TienYeuCau=0, TienYeuCau=""), "", IF(TienDaDong &gt;= TienYeuCau, "✅ Đủ tiền", _xludf.LET(
    MaLo, B25,
    TienDoHienTai_Text, M25,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25" s="614" t="s">
        <v>42</v>
      </c>
      <c r="Q25" s="4"/>
      <c r="R25" s="5"/>
      <c r="S25" s="5"/>
      <c r="T25" s="5"/>
      <c r="U25" s="5"/>
      <c r="V25" s="5"/>
    </row>
    <row r="26" spans="1:22" ht="15.75">
      <c r="A26" s="344">
        <v>8</v>
      </c>
      <c r="B26" s="364" t="s">
        <v>43</v>
      </c>
      <c r="C26" s="348">
        <v>1590793000</v>
      </c>
      <c r="D26" s="347">
        <v>520020000</v>
      </c>
      <c r="E26" s="348">
        <v>400000000</v>
      </c>
      <c r="F26" s="353"/>
      <c r="G26" s="492"/>
      <c r="H26" s="348"/>
      <c r="I26" s="349"/>
      <c r="J26" s="503"/>
      <c r="K26" s="360"/>
      <c r="L26" s="341" t="e">
        <f ca="1">IF(P26 = "Đã quyết toán", C26,
  _xludf.LET(
    MaLo, B26,
    TienDoHienTai_Text, M26,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#NAME?</v>
      </c>
      <c r="M26" s="361"/>
      <c r="N26" s="365"/>
      <c r="O26" s="716" t="e">
        <f ca="1">_xludf.LET(
  TienDaDong, E26+I26,
  TienYeuCau, L26,
  TrangThai_P, P26,
  KetQua, IF(OR(TienYeuCau=0, TienYeuCau=""), "", IF(TienDaDong &gt;= TienYeuCau, "✅ Đủ tiền", _xludf.LET(
    MaLo, B26,
    TienDoHienTai_Text, M26,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26" s="613" t="s">
        <v>214</v>
      </c>
      <c r="Q26" s="4"/>
      <c r="R26" s="5"/>
      <c r="S26" s="5"/>
      <c r="T26" s="5"/>
      <c r="U26" s="5"/>
      <c r="V26" s="5"/>
    </row>
    <row r="27" spans="1:22" ht="15.75">
      <c r="A27" s="344">
        <v>9</v>
      </c>
      <c r="B27" s="364" t="s">
        <v>45</v>
      </c>
      <c r="C27" s="348">
        <v>1386198000</v>
      </c>
      <c r="D27" s="347">
        <v>220603680</v>
      </c>
      <c r="E27" s="348">
        <v>200000000</v>
      </c>
      <c r="F27" s="354"/>
      <c r="G27" s="492"/>
      <c r="H27" s="348"/>
      <c r="I27" s="349"/>
      <c r="J27" s="503"/>
      <c r="K27" s="360"/>
      <c r="L27" s="341" t="e">
        <f ca="1">IF(P27 = "Đã quyết toán", C27,
  _xludf.LET(
    MaLo, B27,
    TienDoHienTai_Text, M27,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#NAME?</v>
      </c>
      <c r="M27" s="351" t="s">
        <v>202</v>
      </c>
      <c r="N27" s="368" t="s">
        <v>203</v>
      </c>
      <c r="O27" s="716" t="e">
        <f ca="1">_xludf.LET(
  TienDaDong, E27+I27,
  TienYeuCau, L27,
  TrangThai_P, P27,
  KetQua, IF(OR(TienYeuCau=0, TienYeuCau=""), "", IF(TienDaDong &gt;= TienYeuCau, "✅ Đủ tiền", _xludf.LET(
    MaLo, B27,
    TienDoHienTai_Text, M27,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27" s="613" t="s">
        <v>214</v>
      </c>
      <c r="Q27" s="4"/>
      <c r="R27" s="5"/>
      <c r="S27" s="5"/>
      <c r="T27" s="5"/>
      <c r="U27" s="5"/>
      <c r="V27" s="5"/>
    </row>
    <row r="28" spans="1:22" ht="15.75">
      <c r="A28" s="344">
        <v>10</v>
      </c>
      <c r="B28" s="364" t="s">
        <v>46</v>
      </c>
      <c r="C28" s="347">
        <v>1151187000</v>
      </c>
      <c r="D28" s="347">
        <v>1151187000</v>
      </c>
      <c r="E28" s="348">
        <v>1151187000</v>
      </c>
      <c r="F28" s="353"/>
      <c r="G28" s="492"/>
      <c r="H28" s="346"/>
      <c r="I28" s="349"/>
      <c r="J28" s="493">
        <v>139475000</v>
      </c>
      <c r="K28" s="350">
        <v>139474971</v>
      </c>
      <c r="L28" s="341">
        <f>IF(P28 = "Đã quyết toán", C28,
  _xludf.LET(
    MaLo, B28,
    TienDoHienTai_Text, M28,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1151187000</v>
      </c>
      <c r="M28" s="351"/>
      <c r="N28" s="365"/>
      <c r="O28" s="716" t="e">
        <f ca="1">_xludf.LET(
  TienDaDong, E28+I28,
  TienYeuCau, L28,
  TrangThai_P, P28,
  KetQua, IF(OR(TienYeuCau=0, TienYeuCau=""), "", IF(TienDaDong &gt;= TienYeuCau, "✅ Đủ tiền", _xludf.LET(
    MaLo, B28,
    TienDoHienTai_Text, M28,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28" s="613" t="s">
        <v>30</v>
      </c>
      <c r="Q28" s="4"/>
      <c r="R28" s="5"/>
      <c r="S28" s="5"/>
      <c r="T28" s="5"/>
      <c r="U28" s="5"/>
      <c r="V28" s="5"/>
    </row>
    <row r="29" spans="1:22" ht="23.25" customHeight="1">
      <c r="A29" s="344">
        <v>11</v>
      </c>
      <c r="B29" s="364" t="s">
        <v>47</v>
      </c>
      <c r="C29" s="348">
        <v>1599758000</v>
      </c>
      <c r="D29" s="348">
        <v>1599758000</v>
      </c>
      <c r="E29" s="348">
        <v>1400000000</v>
      </c>
      <c r="F29" s="354"/>
      <c r="G29" s="491"/>
      <c r="H29" s="348">
        <f>D29-E29</f>
        <v>199758000</v>
      </c>
      <c r="I29" s="356">
        <v>199758000</v>
      </c>
      <c r="J29" s="503"/>
      <c r="K29" s="350">
        <v>135344191</v>
      </c>
      <c r="L29" s="341">
        <f>IF(P29 = "Đã quyết toán", C29,
  _xludf.LET(
    MaLo, B29,
    TienDoHienTai_Text, M29,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1599758000</v>
      </c>
      <c r="M29" s="351" t="s">
        <v>285</v>
      </c>
      <c r="N29" s="342" t="s">
        <v>285</v>
      </c>
      <c r="O29" s="716" t="e">
        <f ca="1">_xludf.LET(
  TienDaDong, E29+I29,
  TienYeuCau, L29,
  TrangThai_P, P29,
  KetQua, IF(OR(TienYeuCau=0, TienYeuCau=""), "", IF(TienDaDong &gt;= TienYeuCau, "✅ Đủ tiền", _xludf.LET(
    MaLo, B29,
    TienDoHienTai_Text, M29,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29" s="613" t="s">
        <v>30</v>
      </c>
      <c r="Q29" s="4"/>
      <c r="R29" s="5"/>
      <c r="S29" s="5"/>
      <c r="T29" s="5"/>
      <c r="U29" s="5"/>
      <c r="V29" s="5"/>
    </row>
    <row r="30" spans="1:22" ht="23.25" customHeight="1">
      <c r="A30" s="344">
        <v>12</v>
      </c>
      <c r="B30" s="364" t="s">
        <v>48</v>
      </c>
      <c r="C30" s="348">
        <v>1512938000</v>
      </c>
      <c r="D30" s="347">
        <v>1512938000</v>
      </c>
      <c r="E30" s="348">
        <v>1512938000</v>
      </c>
      <c r="F30" s="353"/>
      <c r="G30" s="492"/>
      <c r="H30" s="346"/>
      <c r="I30" s="349"/>
      <c r="J30" s="493">
        <v>145883333.33333331</v>
      </c>
      <c r="K30" s="350">
        <v>145883155</v>
      </c>
      <c r="L30" s="341">
        <f>IF(P30 = "Đã quyết toán", C30,
  _xludf.LET(
    MaLo, B30,
    TienDoHienTai_Text, M30,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1512938000</v>
      </c>
      <c r="M30" s="351"/>
      <c r="N30" s="365"/>
      <c r="O30" s="716" t="e">
        <f ca="1">_xludf.LET(
  TienDaDong, E30+I30,
  TienYeuCau, L30,
  TrangThai_P, P30,
  KetQua, IF(OR(TienYeuCau=0, TienYeuCau=""), "", IF(TienDaDong &gt;= TienYeuCau, "✅ Đủ tiền", _xludf.LET(
    MaLo, B30,
    TienDoHienTai_Text, M30,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30" s="613" t="s">
        <v>30</v>
      </c>
      <c r="Q30" s="4"/>
      <c r="R30" s="5"/>
      <c r="S30" s="5"/>
      <c r="T30" s="5"/>
      <c r="U30" s="5"/>
      <c r="V30" s="5"/>
    </row>
    <row r="31" spans="1:22" ht="23.25" customHeight="1">
      <c r="A31" s="344">
        <v>13</v>
      </c>
      <c r="B31" s="364" t="s">
        <v>49</v>
      </c>
      <c r="C31" s="348">
        <v>1593398000</v>
      </c>
      <c r="D31" s="347">
        <v>1593398000</v>
      </c>
      <c r="E31" s="348">
        <v>1593398000</v>
      </c>
      <c r="F31" s="353"/>
      <c r="G31" s="492"/>
      <c r="H31" s="346"/>
      <c r="I31" s="349"/>
      <c r="J31" s="505">
        <v>113004630</v>
      </c>
      <c r="K31" s="350">
        <v>113004411</v>
      </c>
      <c r="L31" s="341">
        <f>IF(P31 = "Đã quyết toán", C31,
  _xludf.LET(
    MaLo, B31,
    TienDoHienTai_Text, M31,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1593398000</v>
      </c>
      <c r="M31" s="351"/>
      <c r="N31" s="365"/>
      <c r="O31" s="716" t="e">
        <f ca="1">_xludf.LET(
  TienDaDong, E31+I31,
  TienYeuCau, L31,
  TrangThai_P, P31,
  KetQua, IF(OR(TienYeuCau=0, TienYeuCau=""), "", IF(TienDaDong &gt;= TienYeuCau, "✅ Đủ tiền", _xludf.LET(
    MaLo, B31,
    TienDoHienTai_Text, M31,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31" s="613" t="s">
        <v>30</v>
      </c>
      <c r="Q31" s="4"/>
      <c r="R31" s="5"/>
      <c r="S31" s="5"/>
      <c r="T31" s="5"/>
      <c r="U31" s="5"/>
      <c r="V31" s="5"/>
    </row>
    <row r="32" spans="1:22" ht="23.25" customHeight="1">
      <c r="A32" s="344">
        <v>14</v>
      </c>
      <c r="B32" s="364" t="s">
        <v>50</v>
      </c>
      <c r="C32" s="348">
        <v>1168758000</v>
      </c>
      <c r="D32" s="347">
        <v>1168758000</v>
      </c>
      <c r="E32" s="348">
        <v>300000000</v>
      </c>
      <c r="F32" s="353"/>
      <c r="G32" s="502"/>
      <c r="H32" s="348"/>
      <c r="I32" s="349"/>
      <c r="J32" s="498"/>
      <c r="K32" s="360"/>
      <c r="L32" s="341" t="e">
        <f ca="1">IF(P32 = "Đã quyết toán", C32,
  _xludf.LET(
    MaLo, B32,
    TienDoHienTai_Text, M32,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#NAME?</v>
      </c>
      <c r="M32" s="361"/>
      <c r="N32" s="342" t="s">
        <v>285</v>
      </c>
      <c r="O32" s="716" t="e">
        <f ca="1">_xludf.LET(
  TienDaDong, E32+I32,
  TienYeuCau, L32,
  TrangThai_P, P32,
  KetQua, IF(OR(TienYeuCau=0, TienYeuCau=""), "", IF(TienDaDong &gt;= TienYeuCau, "✅ Đủ tiền", _xludf.LET(
    MaLo, B32,
    TienDoHienTai_Text, M32,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32" s="619"/>
      <c r="Q32" s="5"/>
      <c r="R32" s="5"/>
      <c r="S32" s="5"/>
      <c r="T32" s="5"/>
      <c r="U32" s="5"/>
      <c r="V32" s="5"/>
    </row>
    <row r="33" spans="1:22" ht="23.25" customHeight="1">
      <c r="A33" s="357" t="s">
        <v>51</v>
      </c>
      <c r="B33" s="345"/>
      <c r="C33" s="346"/>
      <c r="D33" s="347"/>
      <c r="E33" s="348"/>
      <c r="F33" s="353"/>
      <c r="G33" s="492"/>
      <c r="H33" s="346"/>
      <c r="I33" s="349"/>
      <c r="J33" s="661"/>
      <c r="K33" s="360"/>
      <c r="L33" s="341"/>
      <c r="M33" s="361"/>
      <c r="N33" s="362"/>
      <c r="O33" s="716"/>
      <c r="P33" s="363"/>
      <c r="Q33" s="4"/>
      <c r="R33" s="5"/>
      <c r="S33" s="5"/>
      <c r="T33" s="5"/>
      <c r="U33" s="5"/>
      <c r="V33" s="5"/>
    </row>
    <row r="34" spans="1:22" ht="23.25" customHeight="1">
      <c r="A34" s="344">
        <v>1</v>
      </c>
      <c r="B34" s="364" t="s">
        <v>52</v>
      </c>
      <c r="C34" s="348">
        <v>1566568000</v>
      </c>
      <c r="D34" s="347">
        <v>1566568000</v>
      </c>
      <c r="E34" s="348">
        <v>1566568000</v>
      </c>
      <c r="F34" s="353"/>
      <c r="G34" s="492"/>
      <c r="H34" s="348"/>
      <c r="I34" s="356"/>
      <c r="J34" s="347">
        <v>203928703.7037037</v>
      </c>
      <c r="K34" s="350">
        <v>203928704</v>
      </c>
      <c r="L34" s="341">
        <f>IF(P34 = "Đã quyết toán", C34,
  _xludf.LET(
    MaLo, B34,
    TienDoHienTai_Text, M34,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1566568000</v>
      </c>
      <c r="M34" s="361"/>
      <c r="N34" s="369"/>
      <c r="O34" s="716" t="e">
        <f ca="1">_xludf.LET(
  TienDaDong, E34+I34,
  TienYeuCau, L34,
  TrangThai_P, P34,
  KetQua, IF(OR(TienYeuCau=0, TienYeuCau=""), "", IF(TienDaDong &gt;= TienYeuCau, "✅ Đủ tiền", _xludf.LET(
    MaLo, B34,
    TienDoHienTai_Text, M34,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34" s="370" t="s">
        <v>30</v>
      </c>
      <c r="Q34" s="4"/>
      <c r="R34" s="5"/>
      <c r="S34" s="5"/>
      <c r="T34" s="5"/>
      <c r="U34" s="5"/>
      <c r="V34" s="5"/>
    </row>
    <row r="35" spans="1:22" ht="15.75">
      <c r="A35" s="344">
        <v>2</v>
      </c>
      <c r="B35" s="364" t="s">
        <v>53</v>
      </c>
      <c r="C35" s="348">
        <v>1264042000</v>
      </c>
      <c r="D35" s="347">
        <v>321613920</v>
      </c>
      <c r="E35" s="348">
        <v>400000000</v>
      </c>
      <c r="F35" s="366">
        <v>200000000</v>
      </c>
      <c r="G35" s="707">
        <v>298944000</v>
      </c>
      <c r="H35" s="348">
        <v>400000000</v>
      </c>
      <c r="I35" s="356">
        <v>400000000</v>
      </c>
      <c r="J35" s="661"/>
      <c r="K35" s="360"/>
      <c r="L35" s="341" t="e">
        <f ca="1">IF(P35 = "Đã quyết toán", C35,
  _xludf.LET(
    MaLo, B35,
    TienDoHienTai_Text, M35,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#NAME?</v>
      </c>
      <c r="M35" s="351" t="s">
        <v>202</v>
      </c>
      <c r="N35" s="369" t="s">
        <v>212</v>
      </c>
      <c r="O35" s="716" t="e">
        <f ca="1">_xludf.LET(
  TienDaDong, E35+I35,
  TienYeuCau, L35,
  TrangThai_P, P35,
  KetQua, IF(OR(TienYeuCau=0, TienYeuCau=""), "", IF(TienDaDong &gt;= TienYeuCau, "✅ Đủ tiền", _xludf.LET(
    MaLo, B35,
    TienDoHienTai_Text, M35,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35" s="370"/>
      <c r="Q35" s="4"/>
      <c r="R35" s="5"/>
      <c r="S35" s="5"/>
      <c r="T35" s="5"/>
      <c r="U35" s="5"/>
      <c r="V35" s="5"/>
    </row>
    <row r="36" spans="1:22" ht="15.75">
      <c r="A36" s="344">
        <v>3</v>
      </c>
      <c r="B36" s="364" t="s">
        <v>54</v>
      </c>
      <c r="C36" s="348">
        <v>1264264000</v>
      </c>
      <c r="D36" s="347">
        <v>505713600</v>
      </c>
      <c r="E36" s="348">
        <v>200000000</v>
      </c>
      <c r="F36" s="366"/>
      <c r="G36" s="707">
        <v>286488000</v>
      </c>
      <c r="H36" s="348">
        <v>600000000</v>
      </c>
      <c r="I36" s="356">
        <v>200000000</v>
      </c>
      <c r="J36" s="661"/>
      <c r="K36" s="360"/>
      <c r="L36" s="341" t="e">
        <f ca="1">IF(P36 = "Đã quyết toán", C36,
  _xludf.LET(
    MaLo, B36,
    TienDoHienTai_Text, M36,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#NAME?</v>
      </c>
      <c r="M36" s="351" t="s">
        <v>202</v>
      </c>
      <c r="N36" s="369" t="s">
        <v>248</v>
      </c>
      <c r="O36" s="716" t="e">
        <f ca="1">_xludf.LET(
  TienDaDong, E36+I36,
  TienYeuCau, L36,
  TrangThai_P, P36,
  KetQua, IF(OR(TienYeuCau=0, TienYeuCau=""), "", IF(TienDaDong &gt;= TienYeuCau, "✅ Đủ tiền", _xludf.LET(
    MaLo, B36,
    TienDoHienTai_Text, M36,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36" s="372"/>
      <c r="Q36" s="4"/>
      <c r="R36" s="5"/>
      <c r="S36" s="5"/>
      <c r="T36" s="5"/>
      <c r="U36" s="5"/>
      <c r="V36" s="5"/>
    </row>
    <row r="37" spans="1:22" ht="23.25" customHeight="1">
      <c r="A37" s="344">
        <v>4</v>
      </c>
      <c r="B37" s="364" t="s">
        <v>55</v>
      </c>
      <c r="C37" s="348">
        <v>929889000</v>
      </c>
      <c r="D37" s="348">
        <v>929889000</v>
      </c>
      <c r="E37" s="348">
        <v>929889000</v>
      </c>
      <c r="F37" s="346"/>
      <c r="G37" s="492"/>
      <c r="H37" s="348"/>
      <c r="I37" s="356"/>
      <c r="J37" s="348">
        <v>41061111.111111112</v>
      </c>
      <c r="K37" s="350">
        <v>41060664</v>
      </c>
      <c r="L37" s="341" t="e">
        <f ca="1">IF(P37 = "Đã quyết toán", C37,
  _xludf.LET(
    MaLo, B37,
    TienDoHienTai_Text, M37,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#NAME?</v>
      </c>
      <c r="M37" s="351" t="s">
        <v>285</v>
      </c>
      <c r="N37" s="369" t="s">
        <v>285</v>
      </c>
      <c r="O37" s="716" t="e">
        <f ca="1">_xludf.LET(
  TienDaDong, E37+I37,
  TienYeuCau, L37,
  TrangThai_P, P37,
  KetQua, IF(OR(TienYeuCau=0, TienYeuCau=""), "", IF(TienDaDong &gt;= TienYeuCau, "✅ Đủ tiền", _xludf.LET(
    MaLo, B37,
    TienDoHienTai_Text, M37,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37" s="372"/>
      <c r="Q37" s="4"/>
      <c r="R37" s="5"/>
      <c r="S37" s="5"/>
      <c r="T37" s="5"/>
      <c r="U37" s="5"/>
      <c r="V37" s="5"/>
    </row>
    <row r="38" spans="1:22" ht="23.25" customHeight="1">
      <c r="A38" s="344">
        <v>5</v>
      </c>
      <c r="B38" s="364" t="s">
        <v>56</v>
      </c>
      <c r="C38" s="348">
        <v>1150397000</v>
      </c>
      <c r="D38" s="347">
        <v>1150397000</v>
      </c>
      <c r="E38" s="348">
        <v>1150397000</v>
      </c>
      <c r="F38" s="353"/>
      <c r="G38" s="499"/>
      <c r="H38" s="346"/>
      <c r="I38" s="349"/>
      <c r="J38" s="541">
        <v>157625000</v>
      </c>
      <c r="K38" s="350">
        <v>157624826</v>
      </c>
      <c r="L38" s="341">
        <f>IF(P38 = "Đã quyết toán", C38,
  _xludf.LET(
    MaLo, B38,
    TienDoHienTai_Text, M38,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1150397000</v>
      </c>
      <c r="M38" s="373"/>
      <c r="N38" s="374"/>
      <c r="O38" s="716" t="e">
        <f ca="1">_xludf.LET(
  TienDaDong, E38+I38,
  TienYeuCau, L38,
  TrangThai_P, P38,
  KetQua, IF(OR(TienYeuCau=0, TienYeuCau=""), "", IF(TienDaDong &gt;= TienYeuCau, "✅ Đủ tiền", _xludf.LET(
    MaLo, B38,
    TienDoHienTai_Text, M38,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38" s="370" t="s">
        <v>30</v>
      </c>
      <c r="Q38" s="4"/>
      <c r="R38" s="5"/>
      <c r="S38" s="5"/>
      <c r="T38" s="5"/>
      <c r="U38" s="5"/>
      <c r="V38" s="5"/>
    </row>
    <row r="39" spans="1:22" ht="15.75">
      <c r="A39" s="344">
        <v>6</v>
      </c>
      <c r="B39" s="345" t="s">
        <v>147</v>
      </c>
      <c r="C39" s="346">
        <v>1688339000</v>
      </c>
      <c r="D39" s="347">
        <v>0</v>
      </c>
      <c r="E39" s="348">
        <v>100000000</v>
      </c>
      <c r="F39" s="354"/>
      <c r="G39" s="707">
        <v>150943500</v>
      </c>
      <c r="H39" s="348"/>
      <c r="I39" s="356">
        <v>200000000</v>
      </c>
      <c r="J39" s="661"/>
      <c r="K39" s="360"/>
      <c r="L39" s="341" t="e">
        <f ca="1">IF(P39 = "Đã quyết toán", C39,
  _xludf.LET(
    MaLo, B39,
    TienDoHienTai_Text, M39,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#NAME?</v>
      </c>
      <c r="M39" s="361"/>
      <c r="N39" s="369" t="s">
        <v>203</v>
      </c>
      <c r="O39" s="716" t="e">
        <f ca="1">_xludf.LET(
  TienDaDong, E39+I39,
  TienYeuCau, L39,
  TrangThai_P, P39,
  KetQua, IF(OR(TienYeuCau=0, TienYeuCau=""), "", IF(TienDaDong &gt;= TienYeuCau, "✅ Đủ tiền", _xludf.LET(
    MaLo, B39,
    TienDoHienTai_Text, M39,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39" s="370" t="s">
        <v>239</v>
      </c>
      <c r="Q39" s="475"/>
      <c r="R39" s="474"/>
      <c r="S39" s="474"/>
      <c r="T39" s="474"/>
      <c r="U39" s="474"/>
      <c r="V39" s="474"/>
    </row>
    <row r="40" spans="1:22" ht="23.25" customHeight="1">
      <c r="A40" s="384">
        <v>7</v>
      </c>
      <c r="B40" s="664" t="s">
        <v>243</v>
      </c>
      <c r="C40" s="348">
        <v>1437536000</v>
      </c>
      <c r="D40" s="377">
        <v>0</v>
      </c>
      <c r="E40" s="516">
        <v>450000000</v>
      </c>
      <c r="F40" s="717">
        <v>200000000</v>
      </c>
      <c r="G40" s="707">
        <v>117612000</v>
      </c>
      <c r="H40" s="376"/>
      <c r="I40" s="356"/>
      <c r="J40" s="661"/>
      <c r="K40" s="360"/>
      <c r="L40" s="341" t="e">
        <f ca="1">IF(P40 = "Đã quyết toán", C40,
  _xludf.LET(
    MaLo, B40,
    TienDoHienTai_Text, M40,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#NAME?</v>
      </c>
      <c r="M40" s="361"/>
      <c r="N40" s="369" t="s">
        <v>203</v>
      </c>
      <c r="O40" s="716" t="e">
        <f ca="1">_xludf.LET(
  TienDaDong, E40+I40,
  TienYeuCau, L40,
  TrangThai_P, P40,
  KetQua, IF(OR(TienYeuCau=0, TienYeuCau=""), "", IF(TienDaDong &gt;= TienYeuCau, "✅ Đủ tiền", _xludf.LET(
    MaLo, B40,
    TienDoHienTai_Text, M40,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40" s="383"/>
      <c r="Q40" s="74"/>
      <c r="R40" s="75"/>
      <c r="S40" s="75"/>
      <c r="T40" s="75"/>
      <c r="U40" s="75"/>
      <c r="V40" s="75"/>
    </row>
    <row r="41" spans="1:22" ht="23.25" customHeight="1">
      <c r="A41" s="357" t="s">
        <v>57</v>
      </c>
      <c r="B41" s="375"/>
      <c r="C41" s="376"/>
      <c r="D41" s="377"/>
      <c r="E41" s="516"/>
      <c r="F41" s="378"/>
      <c r="G41" s="517"/>
      <c r="H41" s="376"/>
      <c r="I41" s="380"/>
      <c r="J41" s="661"/>
      <c r="K41" s="360"/>
      <c r="L41" s="341" t="e">
        <f ca="1">IF(P41 = "Đã quyết toán", C41,
  _xludf.LET(
    MaLo, B41,
    TienDoHienTai_Text, M41,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#NAME?</v>
      </c>
      <c r="M41" s="361"/>
      <c r="N41" s="382"/>
      <c r="O41" s="716"/>
      <c r="P41" s="383"/>
      <c r="Q41" s="74"/>
      <c r="R41" s="75"/>
      <c r="S41" s="75"/>
      <c r="T41" s="75"/>
      <c r="U41" s="75"/>
      <c r="V41" s="75"/>
    </row>
    <row r="42" spans="1:22" ht="15.75">
      <c r="A42" s="344">
        <v>1</v>
      </c>
      <c r="B42" s="364" t="s">
        <v>58</v>
      </c>
      <c r="C42" s="348">
        <v>1366377000</v>
      </c>
      <c r="D42" s="347">
        <v>745940475</v>
      </c>
      <c r="E42" s="348">
        <v>800000000</v>
      </c>
      <c r="F42" s="366">
        <v>150000000</v>
      </c>
      <c r="G42" s="707">
        <v>146891250</v>
      </c>
      <c r="H42" s="348">
        <v>400000000</v>
      </c>
      <c r="I42" s="356"/>
      <c r="J42" s="503"/>
      <c r="K42" s="360"/>
      <c r="L42" s="341" t="e">
        <f ca="1">IF(P42 = "Đã quyết toán", C42,
  _xludf.LET(
    MaLo, B42,
    TienDoHienTai_Text, M42,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#NAME?</v>
      </c>
      <c r="M42" s="351" t="s">
        <v>206</v>
      </c>
      <c r="N42" s="342" t="s">
        <v>285</v>
      </c>
      <c r="O42" s="716" t="e">
        <f ca="1">_xludf.LET(
  TienDaDong, E42+I42,
  TienYeuCau, L42,
  TrangThai_P, P42,
  KetQua, IF(OR(TienYeuCau=0, TienYeuCau=""), "", IF(TienDaDong &gt;= TienYeuCau, "✅ Đủ tiền", _xludf.LET(
    MaLo, B42,
    TienDoHienTai_Text, M42,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42" s="615"/>
      <c r="Q42" s="4"/>
      <c r="R42" s="5"/>
      <c r="S42" s="5"/>
      <c r="T42" s="5"/>
      <c r="U42" s="5"/>
      <c r="V42" s="5"/>
    </row>
    <row r="43" spans="1:22" ht="15.75">
      <c r="A43" s="344">
        <v>2</v>
      </c>
      <c r="B43" s="364" t="s">
        <v>59</v>
      </c>
      <c r="C43" s="348">
        <v>1307971000</v>
      </c>
      <c r="D43" s="347">
        <v>1238068800</v>
      </c>
      <c r="E43" s="348">
        <v>900000000</v>
      </c>
      <c r="F43" s="366">
        <f>C43-D43</f>
        <v>69902200</v>
      </c>
      <c r="G43" s="707">
        <v>69902200</v>
      </c>
      <c r="H43" s="348">
        <v>350000000</v>
      </c>
      <c r="I43" s="356">
        <v>200000000</v>
      </c>
      <c r="J43" s="503"/>
      <c r="K43" s="360"/>
      <c r="L43" s="341" t="e">
        <f ca="1">IF(P43 = "Đã quyết toán", C43,
  _xludf.LET(
    MaLo, B43,
    TienDoHienTai_Text, M43,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#NAME?</v>
      </c>
      <c r="M43" s="351" t="s">
        <v>240</v>
      </c>
      <c r="N43" s="342" t="s">
        <v>285</v>
      </c>
      <c r="O43" s="716" t="e">
        <f ca="1">_xludf.LET(
  TienDaDong, E43+I43,
  TienYeuCau, L43,
  TrangThai_P, P43,
  KetQua, IF(OR(TienYeuCau=0, TienYeuCau=""), "", IF(TienDaDong &gt;= TienYeuCau, "✅ Đủ tiền", _xludf.LET(
    MaLo, B43,
    TienDoHienTai_Text, M43,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43" s="615"/>
      <c r="Q43" s="4"/>
      <c r="R43" s="5"/>
      <c r="S43" s="5"/>
      <c r="T43" s="5"/>
      <c r="U43" s="5"/>
      <c r="V43" s="5"/>
    </row>
    <row r="44" spans="1:22" ht="15.75">
      <c r="A44" s="344">
        <v>3</v>
      </c>
      <c r="B44" s="364" t="s">
        <v>60</v>
      </c>
      <c r="C44" s="348">
        <v>1196198000</v>
      </c>
      <c r="D44" s="347">
        <v>1196198000</v>
      </c>
      <c r="E44" s="348">
        <v>1196198000</v>
      </c>
      <c r="F44" s="346"/>
      <c r="G44" s="491"/>
      <c r="H44" s="348"/>
      <c r="I44" s="356"/>
      <c r="J44" s="493">
        <v>164801852</v>
      </c>
      <c r="K44" s="350">
        <v>164802311</v>
      </c>
      <c r="L44" s="341" t="e">
        <f ca="1">IF(P44 = "Đã quyết toán", C44,
  _xludf.LET(
    MaLo, B44,
    TienDoHienTai_Text, M44,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#NAME?</v>
      </c>
      <c r="M44" s="351" t="s">
        <v>285</v>
      </c>
      <c r="N44" s="342" t="s">
        <v>285</v>
      </c>
      <c r="O44" s="716" t="e">
        <f ca="1">_xludf.LET(
  TienDaDong, E44+I44,
  TienYeuCau, L44,
  TrangThai_P, P44,
  KetQua, IF(OR(TienYeuCau=0, TienYeuCau=""), "", IF(TienDaDong &gt;= TienYeuCau, "✅ Đủ tiền", _xludf.LET(
    MaLo, B44,
    TienDoHienTai_Text, M44,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44" s="614" t="s">
        <v>61</v>
      </c>
      <c r="Q44" s="4"/>
      <c r="R44" s="5"/>
      <c r="S44" s="5"/>
      <c r="T44" s="5"/>
      <c r="U44" s="5"/>
      <c r="V44" s="5"/>
    </row>
    <row r="45" spans="1:22" ht="23.25" customHeight="1">
      <c r="A45" s="344">
        <v>4</v>
      </c>
      <c r="B45" s="364" t="s">
        <v>62</v>
      </c>
      <c r="C45" s="348">
        <v>1299151000</v>
      </c>
      <c r="D45" s="347">
        <v>1227717900</v>
      </c>
      <c r="E45" s="348">
        <v>1250000000</v>
      </c>
      <c r="F45" s="366">
        <f>C45-D45</f>
        <v>71433100</v>
      </c>
      <c r="G45" s="707">
        <v>71433100</v>
      </c>
      <c r="H45" s="348"/>
      <c r="I45" s="356"/>
      <c r="J45" s="503"/>
      <c r="K45" s="360"/>
      <c r="L45" s="341" t="e">
        <f ca="1">IF(P45 = "Đã quyết toán", C45,
  _xludf.LET(
    MaLo, B45,
    TienDoHienTai_Text, M45,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#NAME?</v>
      </c>
      <c r="M45" s="351" t="s">
        <v>285</v>
      </c>
      <c r="N45" s="342" t="s">
        <v>285</v>
      </c>
      <c r="O45" s="716" t="e">
        <f ca="1">_xludf.LET(
  TienDaDong, E45+I45,
  TienYeuCau, L45,
  TrangThai_P, P45,
  KetQua, IF(OR(TienYeuCau=0, TienYeuCau=""), "", IF(TienDaDong &gt;= TienYeuCau, "✅ Đủ tiền", _xludf.LET(
    MaLo, B45,
    TienDoHienTai_Text, M45,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45" s="621" t="str">
        <f>P22</f>
        <v>đặt lịch 30-9 đổ mái</v>
      </c>
      <c r="Q45" s="4"/>
      <c r="R45" s="5"/>
      <c r="S45" s="5"/>
      <c r="T45" s="5"/>
      <c r="U45" s="5"/>
      <c r="V45" s="5"/>
    </row>
    <row r="46" spans="1:22" ht="23.25" customHeight="1">
      <c r="A46" s="344">
        <v>5</v>
      </c>
      <c r="B46" s="364" t="s">
        <v>63</v>
      </c>
      <c r="C46" s="348">
        <v>1178570000</v>
      </c>
      <c r="D46" s="347">
        <v>1178570000</v>
      </c>
      <c r="E46" s="348">
        <v>1178570000</v>
      </c>
      <c r="F46" s="353"/>
      <c r="G46" s="499"/>
      <c r="H46" s="346"/>
      <c r="I46" s="349"/>
      <c r="J46" s="500">
        <v>162989814.81481481</v>
      </c>
      <c r="K46" s="350">
        <v>162990131</v>
      </c>
      <c r="L46" s="341">
        <f>IF(P46 = "Đã quyết toán", C46,
  _xludf.LET(
    MaLo, B46,
    TienDoHienTai_Text, M46,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1178570000</v>
      </c>
      <c r="M46" s="351"/>
      <c r="N46" s="365"/>
      <c r="O46" s="716" t="e">
        <f ca="1">_xludf.LET(
  TienDaDong, E46+I46,
  TienYeuCau, L46,
  TrangThai_P, P46,
  KetQua, IF(OR(TienYeuCau=0, TienYeuCau=""), "", IF(TienDaDong &gt;= TienYeuCau, "✅ Đủ tiền", _xludf.LET(
    MaLo, B46,
    TienDoHienTai_Text, M46,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46" s="613" t="s">
        <v>30</v>
      </c>
      <c r="Q46" s="4"/>
      <c r="R46" s="5"/>
      <c r="S46" s="5"/>
      <c r="T46" s="5"/>
      <c r="U46" s="5"/>
      <c r="V46" s="5"/>
    </row>
    <row r="47" spans="1:22" ht="15.75">
      <c r="A47" s="344">
        <v>6</v>
      </c>
      <c r="B47" s="364" t="s">
        <v>224</v>
      </c>
      <c r="C47" s="348">
        <v>1209500000</v>
      </c>
      <c r="D47" s="347">
        <v>502123050</v>
      </c>
      <c r="E47" s="348">
        <v>300000000</v>
      </c>
      <c r="F47" s="354"/>
      <c r="G47" s="707">
        <v>50719500</v>
      </c>
      <c r="H47" s="348">
        <v>300000000</v>
      </c>
      <c r="I47" s="356"/>
      <c r="J47" s="498"/>
      <c r="K47" s="360"/>
      <c r="L47" s="341" t="e">
        <f ca="1">IF(P47 = "Đã quyết toán", C47,
  _xludf.LET(
    MaLo, B47,
    TienDoHienTai_Text, M47,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#NAME?</v>
      </c>
      <c r="M47" s="351" t="s">
        <v>202</v>
      </c>
      <c r="N47" s="342" t="s">
        <v>205</v>
      </c>
      <c r="O47" s="716" t="e">
        <f ca="1">_xludf.LET(
  TienDaDong, E47+I47,
  TienYeuCau, L47,
  TrangThai_P, P47,
  KetQua, IF(OR(TienYeuCau=0, TienYeuCau=""), "", IF(TienDaDong &gt;= TienYeuCau, "✅ Đủ tiền", _xludf.LET(
    MaLo, B47,
    TienDoHienTai_Text, M47,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47" s="614"/>
      <c r="Q47" s="5"/>
      <c r="R47" s="5"/>
      <c r="S47" s="5"/>
      <c r="T47" s="5"/>
      <c r="U47" s="5"/>
      <c r="V47" s="5"/>
    </row>
    <row r="48" spans="1:22" ht="15.75">
      <c r="A48" s="344">
        <v>7</v>
      </c>
      <c r="B48" s="364" t="s">
        <v>64</v>
      </c>
      <c r="C48" s="348">
        <v>1355857000</v>
      </c>
      <c r="D48" s="347">
        <v>524149542</v>
      </c>
      <c r="E48" s="348">
        <v>400000000</v>
      </c>
      <c r="F48" s="353"/>
      <c r="G48" s="499"/>
      <c r="H48" s="348"/>
      <c r="I48" s="349"/>
      <c r="J48" s="498"/>
      <c r="K48" s="360"/>
      <c r="L48" s="341" t="e">
        <f ca="1">IF(P48 = "Đã quyết toán", C48,
  _xludf.LET(
    MaLo, B48,
    TienDoHienTai_Text, M48,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#NAME?</v>
      </c>
      <c r="M48" s="351" t="s">
        <v>202</v>
      </c>
      <c r="N48" s="342" t="s">
        <v>211</v>
      </c>
      <c r="O48" s="716" t="e">
        <f ca="1">_xludf.LET(
  TienDaDong, E48+I48,
  TienYeuCau, L48,
  TrangThai_P, P48,
  KetQua, IF(OR(TienYeuCau=0, TienYeuCau=""), "", IF(TienDaDong &gt;= TienYeuCau, "✅ Đủ tiền", _xludf.LET(
    MaLo, B48,
    TienDoHienTai_Text, M48,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48" s="614" t="s">
        <v>214</v>
      </c>
      <c r="Q48" s="5"/>
      <c r="R48" s="5"/>
      <c r="S48" s="5"/>
      <c r="T48" s="5"/>
      <c r="U48" s="5"/>
      <c r="V48" s="5"/>
    </row>
    <row r="49" spans="1:22" ht="23.25" customHeight="1">
      <c r="A49" s="344">
        <v>8</v>
      </c>
      <c r="B49" s="364" t="s">
        <v>65</v>
      </c>
      <c r="C49" s="348">
        <v>1227450000</v>
      </c>
      <c r="D49" s="347">
        <v>1227450000</v>
      </c>
      <c r="E49" s="347">
        <v>1227450000</v>
      </c>
      <c r="F49" s="353"/>
      <c r="G49" s="499"/>
      <c r="H49" s="346"/>
      <c r="I49" s="349"/>
      <c r="J49" s="500">
        <v>145866666.66666666</v>
      </c>
      <c r="K49" s="350">
        <v>145866567</v>
      </c>
      <c r="L49" s="341">
        <f>IF(P49 = "Đã quyết toán", C49,
  _xludf.LET(
    MaLo, B49,
    TienDoHienTai_Text, M49,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1227450000</v>
      </c>
      <c r="M49" s="351"/>
      <c r="N49" s="365"/>
      <c r="O49" s="716" t="e">
        <f ca="1">_xludf.LET(
  TienDaDong, E49+I49,
  TienYeuCau, L49,
  TrangThai_P, P49,
  KetQua, IF(OR(TienYeuCau=0, TienYeuCau=""), "", IF(TienDaDong &gt;= TienYeuCau, "✅ Đủ tiền", _xludf.LET(
    MaLo, B49,
    TienDoHienTai_Text, M49,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49" s="613" t="s">
        <v>30</v>
      </c>
      <c r="Q49" s="4"/>
      <c r="R49" s="5"/>
      <c r="S49" s="5"/>
      <c r="T49" s="5"/>
      <c r="U49" s="5"/>
      <c r="V49" s="5"/>
    </row>
    <row r="50" spans="1:22" ht="15.75">
      <c r="A50" s="344">
        <v>9</v>
      </c>
      <c r="B50" s="364" t="s">
        <v>66</v>
      </c>
      <c r="C50" s="348">
        <v>1190874000</v>
      </c>
      <c r="D50" s="347">
        <v>927251326</v>
      </c>
      <c r="E50" s="348">
        <v>800000000</v>
      </c>
      <c r="F50" s="354"/>
      <c r="G50" s="707">
        <v>21676005</v>
      </c>
      <c r="H50" s="348">
        <v>350000000</v>
      </c>
      <c r="I50" s="356"/>
      <c r="J50" s="498"/>
      <c r="K50" s="360"/>
      <c r="L50" s="341" t="e">
        <f ca="1">IF(P50 = "Đã quyết toán", C50,
  _xludf.LET(
    MaLo, B50,
    TienDoHienTai_Text, M50,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#NAME?</v>
      </c>
      <c r="M50" s="351" t="s">
        <v>206</v>
      </c>
      <c r="N50" s="342" t="s">
        <v>285</v>
      </c>
      <c r="O50" s="716" t="e">
        <f ca="1">_xludf.LET(
  TienDaDong, E50+I50,
  TienYeuCau, L50,
  TrangThai_P, P50,
  KetQua, IF(OR(TienYeuCau=0, TienYeuCau=""), "", IF(TienDaDong &gt;= TienYeuCau, "✅ Đủ tiền", _xludf.LET(
    MaLo, B50,
    TienDoHienTai_Text, M50,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50" s="614"/>
      <c r="Q50" s="4"/>
      <c r="R50" s="5"/>
      <c r="S50" s="5"/>
      <c r="T50" s="5"/>
      <c r="U50" s="5"/>
      <c r="V50" s="5"/>
    </row>
    <row r="51" spans="1:22" ht="23.25" customHeight="1">
      <c r="A51" s="344">
        <v>10</v>
      </c>
      <c r="B51" s="364" t="s">
        <v>67</v>
      </c>
      <c r="C51" s="348">
        <v>1202288000</v>
      </c>
      <c r="D51" s="347">
        <v>1202288000</v>
      </c>
      <c r="E51" s="348">
        <v>1202288000</v>
      </c>
      <c r="F51" s="353"/>
      <c r="G51" s="499"/>
      <c r="H51" s="346"/>
      <c r="I51" s="349"/>
      <c r="J51" s="500">
        <v>139692592.5925926</v>
      </c>
      <c r="K51" s="350">
        <v>139692565</v>
      </c>
      <c r="L51" s="341">
        <f>IF(P51 = "Đã quyết toán", C51,
  _xludf.LET(
    MaLo, B51,
    TienDoHienTai_Text, M51,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1202288000</v>
      </c>
      <c r="M51" s="351"/>
      <c r="N51" s="365"/>
      <c r="O51" s="716" t="e">
        <f ca="1">_xludf.LET(
  TienDaDong, E51+I51,
  TienYeuCau, L51,
  TrangThai_P, P51,
  KetQua, IF(OR(TienYeuCau=0, TienYeuCau=""), "", IF(TienDaDong &gt;= TienYeuCau, "✅ Đủ tiền", _xludf.LET(
    MaLo, B51,
    TienDoHienTai_Text, M51,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51" s="613" t="s">
        <v>30</v>
      </c>
      <c r="Q51" s="4"/>
      <c r="R51" s="5"/>
      <c r="S51" s="5"/>
      <c r="T51" s="5"/>
      <c r="U51" s="5"/>
      <c r="V51" s="5"/>
    </row>
    <row r="52" spans="1:22" ht="23.25" customHeight="1">
      <c r="A52" s="344">
        <v>11</v>
      </c>
      <c r="B52" s="364" t="s">
        <v>68</v>
      </c>
      <c r="C52" s="348">
        <v>1552019000</v>
      </c>
      <c r="D52" s="347">
        <v>1552019000</v>
      </c>
      <c r="E52" s="348">
        <v>1552019000</v>
      </c>
      <c r="F52" s="353"/>
      <c r="G52" s="499"/>
      <c r="H52" s="346"/>
      <c r="I52" s="349"/>
      <c r="J52" s="500">
        <v>137225000</v>
      </c>
      <c r="K52" s="350">
        <v>137225262</v>
      </c>
      <c r="L52" s="341">
        <f>IF(P52 = "Đã quyết toán", C52,
  _xludf.LET(
    MaLo, B52,
    TienDoHienTai_Text, M52,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1552019000</v>
      </c>
      <c r="M52" s="351"/>
      <c r="N52" s="365"/>
      <c r="O52" s="716" t="e">
        <f ca="1">_xludf.LET(
  TienDaDong, E52+I52,
  TienYeuCau, L52,
  TrangThai_P, P52,
  KetQua, IF(OR(TienYeuCau=0, TienYeuCau=""), "", IF(TienDaDong &gt;= TienYeuCau, "✅ Đủ tiền", _xludf.LET(
    MaLo, B52,
    TienDoHienTai_Text, M52,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52" s="613" t="s">
        <v>30</v>
      </c>
      <c r="Q52" s="4"/>
      <c r="R52" s="5"/>
      <c r="S52" s="5"/>
      <c r="T52" s="5"/>
      <c r="U52" s="5"/>
      <c r="V52" s="5"/>
    </row>
    <row r="53" spans="1:22" ht="23.25" customHeight="1">
      <c r="A53" s="344">
        <v>12</v>
      </c>
      <c r="B53" s="364" t="s">
        <v>149</v>
      </c>
      <c r="C53" s="348">
        <v>1191696000</v>
      </c>
      <c r="D53" s="347">
        <v>1191696000</v>
      </c>
      <c r="E53" s="348">
        <v>1191696000</v>
      </c>
      <c r="F53" s="353"/>
      <c r="G53" s="499"/>
      <c r="H53" s="346"/>
      <c r="I53" s="349"/>
      <c r="J53" s="500">
        <v>124999999.99999999</v>
      </c>
      <c r="K53" s="350">
        <v>125000000</v>
      </c>
      <c r="L53" s="341">
        <f>IF(P53 = "Đã quyết toán", C53,
  _xludf.LET(
    MaLo, B53,
    TienDoHienTai_Text, M53,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1191696000</v>
      </c>
      <c r="M53" s="351"/>
      <c r="N53" s="365"/>
      <c r="O53" s="716" t="e">
        <f ca="1">_xludf.LET(
  TienDaDong, E53+I53,
  TienYeuCau, L53,
  TrangThai_P, P53,
  KetQua, IF(OR(TienYeuCau=0, TienYeuCau=""), "", IF(TienDaDong &gt;= TienYeuCau, "✅ Đủ tiền", _xludf.LET(
    MaLo, B53,
    TienDoHienTai_Text, M53,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53" s="613" t="s">
        <v>30</v>
      </c>
      <c r="Q53" s="4"/>
      <c r="R53" s="5"/>
      <c r="S53" s="5"/>
      <c r="T53" s="5"/>
      <c r="U53" s="5"/>
      <c r="V53" s="5"/>
    </row>
    <row r="54" spans="1:22" ht="23.25" customHeight="1">
      <c r="A54" s="344">
        <v>13</v>
      </c>
      <c r="B54" s="364" t="s">
        <v>151</v>
      </c>
      <c r="C54" s="348">
        <v>1658348000</v>
      </c>
      <c r="D54" s="347">
        <v>1658348000</v>
      </c>
      <c r="E54" s="348">
        <v>1658348000</v>
      </c>
      <c r="F54" s="353"/>
      <c r="G54" s="499"/>
      <c r="H54" s="346"/>
      <c r="I54" s="349"/>
      <c r="J54" s="500">
        <v>158909259.25925925</v>
      </c>
      <c r="K54" s="350">
        <v>158909689</v>
      </c>
      <c r="L54" s="341">
        <f>IF(P54 = "Đã quyết toán", C54,
  _xludf.LET(
    MaLo, B54,
    TienDoHienTai_Text, M54,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1658348000</v>
      </c>
      <c r="M54" s="351"/>
      <c r="N54" s="365"/>
      <c r="O54" s="716" t="e">
        <f ca="1">_xludf.LET(
  TienDaDong, E54+I54,
  TienYeuCau, L54,
  TrangThai_P, P54,
  KetQua, IF(OR(TienYeuCau=0, TienYeuCau=""), "", IF(TienDaDong &gt;= TienYeuCau, "✅ Đủ tiền", _xludf.LET(
    MaLo, B54,
    TienDoHienTai_Text, M54,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54" s="613" t="s">
        <v>30</v>
      </c>
      <c r="Q54" s="4"/>
      <c r="R54" s="5"/>
      <c r="S54" s="5"/>
      <c r="T54" s="5"/>
      <c r="U54" s="5"/>
      <c r="V54" s="5"/>
    </row>
    <row r="55" spans="1:22" ht="21.75" customHeight="1">
      <c r="A55" s="344">
        <v>14</v>
      </c>
      <c r="B55" s="364" t="s">
        <v>152</v>
      </c>
      <c r="C55" s="348">
        <v>1420640000</v>
      </c>
      <c r="D55" s="347">
        <v>1420640000</v>
      </c>
      <c r="E55" s="348">
        <v>1420640000</v>
      </c>
      <c r="F55" s="353"/>
      <c r="G55" s="499"/>
      <c r="H55" s="346"/>
      <c r="I55" s="349"/>
      <c r="J55" s="500">
        <v>149076851.85185185</v>
      </c>
      <c r="K55" s="350">
        <v>149077053</v>
      </c>
      <c r="L55" s="341">
        <f>IF(P55 = "Đã quyết toán", C55,
  _xludf.LET(
    MaLo, B55,
    TienDoHienTai_Text, M55,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1420640000</v>
      </c>
      <c r="M55" s="351"/>
      <c r="N55" s="365"/>
      <c r="O55" s="716" t="e">
        <f ca="1">_xludf.LET(
  TienDaDong, E55+I55,
  TienYeuCau, L55,
  TrangThai_P, P55,
  KetQua, IF(OR(TienYeuCau=0, TienYeuCau=""), "", IF(TienDaDong &gt;= TienYeuCau, "✅ Đủ tiền", _xludf.LET(
    MaLo, B55,
    TienDoHienTai_Text, M55,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55" s="613" t="s">
        <v>30</v>
      </c>
      <c r="Q55" s="4"/>
      <c r="R55" s="5"/>
      <c r="S55" s="5"/>
      <c r="T55" s="5"/>
      <c r="U55" s="5"/>
      <c r="V55" s="5"/>
    </row>
    <row r="56" spans="1:22" ht="15.75">
      <c r="A56" s="344">
        <v>15</v>
      </c>
      <c r="B56" s="364" t="s">
        <v>72</v>
      </c>
      <c r="C56" s="348">
        <v>1215243000</v>
      </c>
      <c r="D56" s="348">
        <v>1215243000</v>
      </c>
      <c r="E56" s="348">
        <v>1100000000</v>
      </c>
      <c r="F56" s="353"/>
      <c r="G56" s="499"/>
      <c r="H56" s="348">
        <f>C56-E56+J56</f>
        <v>199971704</v>
      </c>
      <c r="I56" s="356">
        <v>115243000</v>
      </c>
      <c r="J56" s="500">
        <v>84728704</v>
      </c>
      <c r="K56" s="350">
        <v>84728704</v>
      </c>
      <c r="L56" s="341" t="e">
        <f ca="1">IF(P56 = "Đã quyết toán", C56,
  _xludf.LET(
    MaLo, B56,
    TienDoHienTai_Text, M56,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#NAME?</v>
      </c>
      <c r="M56" s="351" t="s">
        <v>285</v>
      </c>
      <c r="N56" s="342" t="s">
        <v>285</v>
      </c>
      <c r="O56" s="716" t="e">
        <f ca="1">_xludf.LET(
  TienDaDong, E56+I56,
  TienYeuCau, L56,
  TrangThai_P, P56,
  KetQua, IF(OR(TienYeuCau=0, TienYeuCau=""), "", IF(TienDaDong &gt;= TienYeuCau, "✅ Đủ tiền", _xludf.LET(
    MaLo, B56,
    TienDoHienTai_Text, M56,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56" s="614" t="s">
        <v>42</v>
      </c>
      <c r="Q56" s="4"/>
      <c r="R56" s="5"/>
      <c r="S56" s="5"/>
      <c r="T56" s="5"/>
      <c r="U56" s="5"/>
      <c r="V56" s="5"/>
    </row>
    <row r="57" spans="1:22" ht="15.75">
      <c r="A57" s="344">
        <v>16</v>
      </c>
      <c r="B57" s="364" t="s">
        <v>73</v>
      </c>
      <c r="C57" s="348">
        <v>1217161000</v>
      </c>
      <c r="D57" s="347">
        <v>1217161000</v>
      </c>
      <c r="E57" s="348">
        <v>1217161000</v>
      </c>
      <c r="F57" s="353"/>
      <c r="G57" s="499"/>
      <c r="H57" s="348"/>
      <c r="I57" s="356"/>
      <c r="J57" s="500">
        <v>142537963</v>
      </c>
      <c r="K57" s="350">
        <v>142538141</v>
      </c>
      <c r="L57" s="341" t="e">
        <f ca="1">IF(P57 = "Đã quyết toán", C57,
  _xludf.LET(
    MaLo, B57,
    TienDoHienTai_Text, M57,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#NAME?</v>
      </c>
      <c r="M57" s="351" t="s">
        <v>285</v>
      </c>
      <c r="N57" s="342" t="s">
        <v>285</v>
      </c>
      <c r="O57" s="716" t="e">
        <f ca="1">_xludf.LET(
  TienDaDong, E57+I57,
  TienYeuCau, L57,
  TrangThai_P, P57,
  KetQua, IF(OR(TienYeuCau=0, TienYeuCau=""), "", IF(TienDaDong &gt;= TienYeuCau, "✅ Đủ tiền", _xludf.LET(
    MaLo, B57,
    TienDoHienTai_Text, M57,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57" s="614" t="s">
        <v>74</v>
      </c>
      <c r="Q57" s="4"/>
      <c r="R57" s="5"/>
      <c r="S57" s="5"/>
      <c r="T57" s="5"/>
      <c r="U57" s="5"/>
      <c r="V57" s="5"/>
    </row>
    <row r="58" spans="1:22" ht="15.75">
      <c r="A58" s="344">
        <v>17</v>
      </c>
      <c r="B58" s="364" t="s">
        <v>75</v>
      </c>
      <c r="C58" s="348">
        <v>1150000000</v>
      </c>
      <c r="D58" s="348">
        <v>1267836000</v>
      </c>
      <c r="E58" s="348">
        <v>1150000000</v>
      </c>
      <c r="F58" s="353"/>
      <c r="G58" s="499"/>
      <c r="H58" s="348">
        <f>D58-E58+J58</f>
        <v>226090630</v>
      </c>
      <c r="I58" s="349"/>
      <c r="J58" s="500">
        <v>108254630</v>
      </c>
      <c r="K58" s="360"/>
      <c r="L58" s="341" t="e">
        <f ca="1">IF(P58 = "Đã quyết toán", C58,
  _xludf.LET(
    MaLo, B58,
    TienDoHienTai_Text, M58,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#NAME?</v>
      </c>
      <c r="M58" s="351" t="s">
        <v>285</v>
      </c>
      <c r="N58" s="342" t="s">
        <v>285</v>
      </c>
      <c r="O58" s="716" t="e">
        <f ca="1">_xludf.LET(
  TienDaDong, E58+I58,
  TienYeuCau, L58,
  TrangThai_P, P58,
  KetQua, IF(OR(TienYeuCau=0, TienYeuCau=""), "", IF(TienDaDong &gt;= TienYeuCau, "✅ Đủ tiền", _xludf.LET(
    MaLo, B58,
    TienDoHienTai_Text, M58,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58" s="614" t="s">
        <v>42</v>
      </c>
      <c r="Q58" s="4"/>
      <c r="R58" s="5"/>
      <c r="S58" s="5"/>
      <c r="T58" s="5"/>
      <c r="U58" s="5"/>
      <c r="V58" s="5"/>
    </row>
    <row r="59" spans="1:22" ht="18" customHeight="1">
      <c r="A59" s="344">
        <v>18</v>
      </c>
      <c r="B59" s="364" t="s">
        <v>244</v>
      </c>
      <c r="C59" s="348"/>
      <c r="D59" s="347">
        <v>0</v>
      </c>
      <c r="E59" s="348">
        <v>0</v>
      </c>
      <c r="F59" s="354"/>
      <c r="G59" s="499"/>
      <c r="H59" s="346"/>
      <c r="I59" s="356"/>
      <c r="J59" s="498"/>
      <c r="K59" s="350"/>
      <c r="L59" s="341" t="e">
        <f ca="1">IF(P59 = "Đã quyết toán", C59,
  _xludf.LET(
    MaLo, B59,
    TienDoHienTai_Text, M59,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#NAME?</v>
      </c>
      <c r="M59" s="351"/>
      <c r="N59" s="365"/>
      <c r="O59" s="716" t="e">
        <f ca="1">_xludf.LET(
  TienDaDong, E59+I59,
  TienYeuCau, L59,
  TrangThai_P, P59,
  KetQua, IF(OR(TienYeuCau=0, TienYeuCau=""), "", IF(TienDaDong &gt;= TienYeuCau, "✅ Đủ tiền", _xludf.LET(
    MaLo, B59,
    TienDoHienTai_Text, M59,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59" s="370"/>
      <c r="Q59" s="5"/>
      <c r="R59" s="5"/>
      <c r="S59" s="5"/>
      <c r="T59" s="5"/>
      <c r="U59" s="5"/>
      <c r="V59" s="5"/>
    </row>
    <row r="60" spans="1:22" ht="18" customHeight="1">
      <c r="A60" s="344">
        <v>19</v>
      </c>
      <c r="B60" s="364" t="s">
        <v>225</v>
      </c>
      <c r="C60" s="348">
        <v>1269841117</v>
      </c>
      <c r="D60" s="347">
        <v>0</v>
      </c>
      <c r="E60" s="348">
        <v>300000000</v>
      </c>
      <c r="F60" s="354">
        <v>150000000</v>
      </c>
      <c r="G60" s="707">
        <v>119171250</v>
      </c>
      <c r="H60" s="346"/>
      <c r="I60" s="356"/>
      <c r="J60" s="498"/>
      <c r="K60" s="350"/>
      <c r="L60" s="341" t="e">
        <f ca="1">IF(P60 = "Đã quyết toán", C60,
  _xludf.LET(
    MaLo, B60,
    TienDoHienTai_Text, M60,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#NAME?</v>
      </c>
      <c r="M60" s="351" t="s">
        <v>203</v>
      </c>
      <c r="N60" s="368" t="s">
        <v>203</v>
      </c>
      <c r="O60" s="716" t="e">
        <f ca="1">_xludf.LET(
  TienDaDong, E60+I60,
  TienYeuCau, L60,
  TrangThai_P, P60,
  KetQua, IF(OR(TienYeuCau=0, TienYeuCau=""), "", IF(TienDaDong &gt;= TienYeuCau, "✅ Đủ tiền", _xludf.LET(
    MaLo, B60,
    TienDoHienTai_Text, M60,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60" s="370"/>
      <c r="Q60" s="5"/>
      <c r="R60" s="5"/>
      <c r="S60" s="5"/>
      <c r="T60" s="5"/>
      <c r="U60" s="5"/>
      <c r="V60" s="5"/>
    </row>
    <row r="61" spans="1:22" ht="18" customHeight="1">
      <c r="A61" s="344">
        <v>20</v>
      </c>
      <c r="B61" s="364" t="s">
        <v>76</v>
      </c>
      <c r="C61" s="348">
        <v>1382220000</v>
      </c>
      <c r="D61" s="347">
        <v>1382220000</v>
      </c>
      <c r="E61" s="348">
        <v>1382220000</v>
      </c>
      <c r="F61" s="353"/>
      <c r="G61" s="499"/>
      <c r="H61" s="346"/>
      <c r="I61" s="349"/>
      <c r="J61" s="500">
        <v>124824074.07407406</v>
      </c>
      <c r="K61" s="350">
        <v>124824112</v>
      </c>
      <c r="L61" s="341">
        <f>IF(P61 = "Đã quyết toán", C61,
  _xludf.LET(
    MaLo, B61,
    TienDoHienTai_Text, M61,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1382220000</v>
      </c>
      <c r="M61" s="351"/>
      <c r="N61" s="365"/>
      <c r="O61" s="716" t="e">
        <f ca="1">_xludf.LET(
  TienDaDong, E61+I61,
  TienYeuCau, L61,
  TrangThai_P, P61,
  KetQua, IF(OR(TienYeuCau=0, TienYeuCau=""), "", IF(TienDaDong &gt;= TienYeuCau, "✅ Đủ tiền", _xludf.LET(
    MaLo, B61,
    TienDoHienTai_Text, M61,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61" s="613" t="s">
        <v>30</v>
      </c>
      <c r="Q61" s="5"/>
      <c r="R61" s="5"/>
      <c r="S61" s="5"/>
      <c r="T61" s="5"/>
      <c r="U61" s="5"/>
      <c r="V61" s="5"/>
    </row>
    <row r="62" spans="1:22" ht="15.75">
      <c r="A62" s="344">
        <v>21</v>
      </c>
      <c r="B62" s="364" t="s">
        <v>77</v>
      </c>
      <c r="C62" s="348">
        <v>1509219000</v>
      </c>
      <c r="D62" s="347">
        <v>426300000</v>
      </c>
      <c r="E62" s="348">
        <v>300000000</v>
      </c>
      <c r="F62" s="354">
        <v>100000000</v>
      </c>
      <c r="G62" s="499"/>
      <c r="H62" s="348">
        <v>700000000</v>
      </c>
      <c r="I62" s="349"/>
      <c r="J62" s="498"/>
      <c r="K62" s="360"/>
      <c r="L62" s="341" t="e">
        <f ca="1">IF(P62 = "Đã quyết toán", C62,
  _xludf.LET(
    MaLo, B62,
    TienDoHienTai_Text, M62,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#NAME?</v>
      </c>
      <c r="M62" s="351" t="s">
        <v>202</v>
      </c>
      <c r="N62" s="368" t="s">
        <v>203</v>
      </c>
      <c r="O62" s="716" t="e">
        <f ca="1">_xludf.LET(
  TienDaDong, E62+I62,
  TienYeuCau, L62,
  TrangThai_P, P62,
  KetQua, IF(OR(TienYeuCau=0, TienYeuCau=""), "", IF(TienDaDong &gt;= TienYeuCau, "✅ Đủ tiền", _xludf.LET(
    MaLo, B62,
    TienDoHienTai_Text, M62,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62" s="613" t="s">
        <v>214</v>
      </c>
      <c r="Q62" s="4"/>
      <c r="R62" s="5"/>
      <c r="S62" s="5"/>
      <c r="T62" s="5"/>
      <c r="U62" s="5"/>
      <c r="V62" s="5"/>
    </row>
    <row r="63" spans="1:22" ht="23.25" customHeight="1">
      <c r="A63" s="357" t="s">
        <v>79</v>
      </c>
      <c r="B63" s="760" t="s">
        <v>80</v>
      </c>
      <c r="C63" s="761"/>
      <c r="D63" s="761"/>
      <c r="E63" s="761"/>
      <c r="F63" s="761"/>
      <c r="G63" s="761"/>
      <c r="H63" s="761"/>
      <c r="I63" s="761"/>
      <c r="J63" s="761"/>
      <c r="K63" s="762"/>
      <c r="L63" s="341" t="e">
        <f ca="1">IF(P63 = "Đã quyết toán", C63,
  _xludf.LET(
    MaLo, B63,
    TienDoHienTai_Text, M63,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#NAME?</v>
      </c>
      <c r="M63" s="386"/>
      <c r="N63" s="387"/>
      <c r="O63" s="716" t="e">
        <f ca="1">_xludf.LET(
  TienDaDong, E63+I63,
  TienYeuCau, L63,
  TrangThai_P, P63,
  KetQua, IF(OR(TienYeuCau=0, TienYeuCau=""), "", IF(TienDaDong &gt;= TienYeuCau, "✅ Đủ tiền", _xludf.LET(
    MaLo, B63,
    TienDoHienTai_Text, M63,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63" s="324"/>
      <c r="Q63" s="4"/>
      <c r="R63" s="5"/>
      <c r="S63" s="5"/>
      <c r="T63" s="5"/>
      <c r="U63" s="5"/>
      <c r="V63" s="5"/>
    </row>
    <row r="64" spans="1:22" ht="15.75">
      <c r="A64" s="344">
        <v>1</v>
      </c>
      <c r="B64" s="388" t="s">
        <v>87</v>
      </c>
      <c r="C64" s="389">
        <v>1450000000</v>
      </c>
      <c r="D64" s="390">
        <v>723038208</v>
      </c>
      <c r="E64" s="389">
        <v>1000000000</v>
      </c>
      <c r="F64" s="391"/>
      <c r="G64" s="707">
        <v>209694375</v>
      </c>
      <c r="H64" s="391">
        <v>400000000</v>
      </c>
      <c r="I64" s="392">
        <v>300000000</v>
      </c>
      <c r="J64" s="393"/>
      <c r="K64" s="360"/>
      <c r="L64" s="341" t="e">
        <f ca="1">IF(P64 = "Đã quyết toán", C64,
  _xludf.LET(
    MaLo, B64,
    TienDoHienTai_Text, M64,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#NAME?</v>
      </c>
      <c r="M64" s="351" t="s">
        <v>206</v>
      </c>
      <c r="N64" s="369" t="s">
        <v>285</v>
      </c>
      <c r="O64" s="716" t="e">
        <f ca="1">_xludf.LET(
  TienDaDong, E64+I64,
  TienYeuCau, L64,
  TrangThai_P, P64,
  KetQua, IF(OR(TienYeuCau=0, TienYeuCau=""), "", IF(TienDaDong &gt;= TienYeuCau, "✅ Đủ tiền", _xludf.LET(
    MaLo, B64,
    TienDoHienTai_Text, M64,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64" s="363"/>
      <c r="Q64" s="5"/>
      <c r="R64" s="5"/>
      <c r="S64" s="5"/>
      <c r="T64" s="5"/>
      <c r="U64" s="5"/>
      <c r="V64" s="5"/>
    </row>
    <row r="65" spans="1:22" ht="15.75">
      <c r="A65" s="344">
        <v>2</v>
      </c>
      <c r="B65" s="388" t="s">
        <v>88</v>
      </c>
      <c r="C65" s="389">
        <v>1450000000</v>
      </c>
      <c r="D65" s="390">
        <v>407657868</v>
      </c>
      <c r="E65" s="389">
        <v>1000000000</v>
      </c>
      <c r="F65" s="391"/>
      <c r="G65" s="707">
        <v>257924081</v>
      </c>
      <c r="H65" s="391">
        <v>400000000</v>
      </c>
      <c r="I65" s="392">
        <v>400000000</v>
      </c>
      <c r="J65" s="393"/>
      <c r="K65" s="360"/>
      <c r="L65" s="341" t="e">
        <f ca="1">IF(P65 = "Đã quyết toán", C65,
  _xludf.LET(
    MaLo, B65,
    TienDoHienTai_Text, M65,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#NAME?</v>
      </c>
      <c r="M65" s="351" t="s">
        <v>206</v>
      </c>
      <c r="N65" s="369" t="s">
        <v>285</v>
      </c>
      <c r="O65" s="716" t="e">
        <f ca="1">_xludf.LET(
  TienDaDong, E65+I65,
  TienYeuCau, L65,
  TrangThai_P, P65,
  KetQua, IF(OR(TienYeuCau=0, TienYeuCau=""), "", IF(TienDaDong &gt;= TienYeuCau, "✅ Đủ tiền", _xludf.LET(
    MaLo, B65,
    TienDoHienTai_Text, M65,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65" s="363"/>
      <c r="Q65" s="5"/>
      <c r="R65" s="5"/>
      <c r="S65" s="5"/>
      <c r="T65" s="5"/>
      <c r="U65" s="5"/>
      <c r="V65" s="5"/>
    </row>
    <row r="66" spans="1:22" ht="15.75">
      <c r="A66" s="344">
        <v>3</v>
      </c>
      <c r="B66" s="345" t="s">
        <v>89</v>
      </c>
      <c r="C66" s="348">
        <v>1667337000</v>
      </c>
      <c r="D66" s="347">
        <v>1667337000</v>
      </c>
      <c r="E66" s="348">
        <v>1667337000</v>
      </c>
      <c r="F66" s="353"/>
      <c r="G66" s="499"/>
      <c r="H66" s="358"/>
      <c r="I66" s="349"/>
      <c r="J66" s="347">
        <v>69430556</v>
      </c>
      <c r="K66" s="350">
        <v>69430252</v>
      </c>
      <c r="L66" s="341">
        <f>IF(P66 = "Đã quyết toán", C66,
  _xludf.LET(
    MaLo, B66,
    TienDoHienTai_Text, M66,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1667337000</v>
      </c>
      <c r="M66" s="351"/>
      <c r="N66" s="369"/>
      <c r="O66" s="716" t="e">
        <f ca="1">_xludf.LET(
  TienDaDong, E66+I66,
  TienYeuCau, L66,
  TrangThai_P, P66,
  KetQua, IF(OR(TienYeuCau=0, TienYeuCau=""), "", IF(TienDaDong &gt;= TienYeuCau, "✅ Đủ tiền", _xludf.LET(
    MaLo, B66,
    TienDoHienTai_Text, M66,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66" s="370" t="s">
        <v>30</v>
      </c>
      <c r="Q66" s="5"/>
      <c r="R66" s="5"/>
      <c r="S66" s="5"/>
      <c r="T66" s="5"/>
      <c r="U66" s="5"/>
      <c r="V66" s="5"/>
    </row>
    <row r="67" spans="1:22" ht="23.25" customHeight="1">
      <c r="A67" s="344">
        <v>4</v>
      </c>
      <c r="B67" s="364" t="s">
        <v>153</v>
      </c>
      <c r="C67" s="348">
        <v>2442810000</v>
      </c>
      <c r="D67" s="347">
        <v>2442810000</v>
      </c>
      <c r="E67" s="348">
        <v>2442810000</v>
      </c>
      <c r="F67" s="353"/>
      <c r="G67" s="499"/>
      <c r="H67" s="358"/>
      <c r="I67" s="349"/>
      <c r="J67" s="359"/>
      <c r="K67" s="360"/>
      <c r="L67" s="341">
        <f>IF(P67 = "Đã quyết toán", C67,
  _xludf.LET(
    MaLo, B67,
    TienDoHienTai_Text, M67,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2442810000</v>
      </c>
      <c r="M67" s="361"/>
      <c r="N67" s="369"/>
      <c r="O67" s="716" t="e">
        <f ca="1">_xludf.LET(
  TienDaDong, E67+I67,
  TienYeuCau, L67,
  TrangThai_P, P67,
  KetQua, IF(OR(TienYeuCau=0, TienYeuCau=""), "", IF(TienDaDong &gt;= TienYeuCau, "✅ Đủ tiền", _xludf.LET(
    MaLo, B67,
    TienDoHienTai_Text, M67,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67" s="370" t="s">
        <v>30</v>
      </c>
      <c r="Q67" s="5"/>
      <c r="R67" s="5"/>
      <c r="S67" s="5"/>
      <c r="T67" s="5"/>
      <c r="U67" s="5"/>
      <c r="V67" s="5"/>
    </row>
    <row r="68" spans="1:22" ht="23.25" customHeight="1">
      <c r="A68" s="344">
        <v>5</v>
      </c>
      <c r="B68" s="345" t="s">
        <v>90</v>
      </c>
      <c r="C68" s="348">
        <v>1665300000</v>
      </c>
      <c r="D68" s="347">
        <v>1584443250</v>
      </c>
      <c r="E68" s="348">
        <v>800000000</v>
      </c>
      <c r="F68" s="353"/>
      <c r="G68" s="519"/>
      <c r="H68" s="346"/>
      <c r="I68" s="356"/>
      <c r="J68" s="359"/>
      <c r="K68" s="360"/>
      <c r="L68" s="341" t="e">
        <f ca="1">IF(P68 = "Đã quyết toán", C68,
  _xludf.LET(
    MaLo, B68,
    TienDoHienTai_Text, M68,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#NAME?</v>
      </c>
      <c r="M68" s="361"/>
      <c r="N68" s="369" t="s">
        <v>285</v>
      </c>
      <c r="O68" s="716" t="e">
        <f ca="1">_xludf.LET(
  TienDaDong, E68+I68,
  TienYeuCau, L68,
  TrangThai_P, P68,
  KetQua, IF(OR(TienYeuCau=0, TienYeuCau=""), "", IF(TienDaDong &gt;= TienYeuCau, "✅ Đủ tiền", _xludf.LET(
    MaLo, B68,
    TienDoHienTai_Text, M68,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68" s="370" t="s">
        <v>226</v>
      </c>
      <c r="Q68" s="4"/>
      <c r="R68" s="5"/>
      <c r="S68" s="5"/>
      <c r="T68" s="5"/>
      <c r="U68" s="5"/>
      <c r="V68" s="5"/>
    </row>
    <row r="69" spans="1:22" ht="23.25" customHeight="1">
      <c r="A69" s="344">
        <v>6</v>
      </c>
      <c r="B69" s="388" t="s">
        <v>92</v>
      </c>
      <c r="C69" s="389">
        <v>1663272000</v>
      </c>
      <c r="D69" s="390">
        <v>575767765</v>
      </c>
      <c r="E69" s="389">
        <v>800000000</v>
      </c>
      <c r="F69" s="395"/>
      <c r="G69" s="707">
        <v>292189838</v>
      </c>
      <c r="H69" s="396"/>
      <c r="I69" s="392"/>
      <c r="J69" s="393"/>
      <c r="K69" s="360"/>
      <c r="L69" s="341" t="e">
        <f ca="1">IF(P69 = "Đã quyết toán", C69,
  _xludf.LET(
    MaLo, B69,
    TienDoHienTai_Text, M69,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#NAME?</v>
      </c>
      <c r="M69" s="361"/>
      <c r="N69" s="369" t="s">
        <v>212</v>
      </c>
      <c r="O69" s="716" t="e">
        <f ca="1">_xludf.LET(
  TienDaDong, E69+I69,
  TienYeuCau, L69,
  TrangThai_P, P69,
  KetQua, IF(OR(TienYeuCau=0, TienYeuCau=""), "", IF(TienDaDong &gt;= TienYeuCau, "✅ Đủ tiền", _xludf.LET(
    MaLo, B69,
    TienDoHienTai_Text, M69,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69" s="370" t="s">
        <v>227</v>
      </c>
      <c r="Q69" s="4"/>
      <c r="R69" s="5"/>
      <c r="S69" s="5"/>
      <c r="T69" s="5"/>
      <c r="U69" s="5"/>
      <c r="V69" s="5"/>
    </row>
    <row r="70" spans="1:22" ht="23.25" customHeight="1">
      <c r="A70" s="357" t="s">
        <v>93</v>
      </c>
      <c r="B70" s="760" t="s">
        <v>94</v>
      </c>
      <c r="C70" s="761"/>
      <c r="D70" s="761"/>
      <c r="E70" s="761"/>
      <c r="F70" s="761"/>
      <c r="G70" s="761"/>
      <c r="H70" s="761"/>
      <c r="I70" s="761"/>
      <c r="J70" s="761"/>
      <c r="K70" s="762"/>
      <c r="L70" s="386"/>
      <c r="M70" s="386"/>
      <c r="N70" s="387"/>
      <c r="O70" s="716" t="e">
        <f ca="1">_xludf.LET(
  TienDaDong, E70,
  TienYeuCau, L70,
  KetQua, IF(OR(TienYeuCau=0, TienYeuCau=""), "", IF(TienDaDong &gt;= TienYeuCau, "✅ Đủ tiền", _xludf.LET(
    MaLo, B70,
    TienDoHienTai_Text, N70,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_xludf.IFS(Diem_HienTai &gt;= (Moc_Diem_3 - 10), "Đợt 4", Diem_HienTai &gt;= (Moc_Diem_2 - 10), "Đợt 3", Diem_HienTai &gt;= (Moc_Diem_1 - 10), "Đợt 2", TRUE, "Đợt 1"),
    "⚠️ Cần nộp " &amp; TenDot &amp; " (Còn thiếu " &amp; TEXT(TienYeuCau - TienDaDong, "#,##0") &amp; ") - Tổng cần nộp: " &amp; TEXT(TienYeuCau, "#,##0")
  ))),
  KetQua
)</f>
        <v>#NAME?</v>
      </c>
      <c r="P70" s="324"/>
      <c r="Q70" s="4"/>
      <c r="R70" s="5"/>
      <c r="S70" s="5"/>
      <c r="T70" s="5"/>
      <c r="U70" s="5"/>
      <c r="V70" s="5"/>
    </row>
    <row r="71" spans="1:22" ht="23.25" customHeight="1">
      <c r="A71" s="397">
        <v>1</v>
      </c>
      <c r="B71" s="345" t="s">
        <v>95</v>
      </c>
      <c r="C71" s="346">
        <v>2579225000</v>
      </c>
      <c r="D71" s="347">
        <v>1737365960</v>
      </c>
      <c r="E71" s="348">
        <v>0</v>
      </c>
      <c r="F71" s="353"/>
      <c r="G71" s="707">
        <v>206338000</v>
      </c>
      <c r="H71" s="358"/>
      <c r="I71" s="349"/>
      <c r="J71" s="359"/>
      <c r="K71" s="360"/>
      <c r="L71" s="361"/>
      <c r="M71" s="361"/>
      <c r="N71" s="362"/>
      <c r="O71" s="718"/>
      <c r="P71" s="363"/>
      <c r="Q71" s="5"/>
      <c r="R71" s="5"/>
      <c r="S71" s="5"/>
      <c r="T71" s="5"/>
      <c r="U71" s="5"/>
      <c r="V71" s="5"/>
    </row>
    <row r="72" spans="1:22" ht="23.25" customHeight="1">
      <c r="A72" s="357" t="s">
        <v>96</v>
      </c>
      <c r="B72" s="760" t="s">
        <v>97</v>
      </c>
      <c r="C72" s="761"/>
      <c r="D72" s="761"/>
      <c r="E72" s="761"/>
      <c r="F72" s="761"/>
      <c r="G72" s="761"/>
      <c r="H72" s="761"/>
      <c r="I72" s="761"/>
      <c r="J72" s="761"/>
      <c r="K72" s="762"/>
      <c r="L72" s="386"/>
      <c r="M72" s="386"/>
      <c r="N72" s="387"/>
      <c r="O72" s="719"/>
      <c r="P72" s="324"/>
      <c r="Q72" s="5"/>
      <c r="R72" s="5"/>
      <c r="S72" s="5"/>
      <c r="T72" s="5"/>
      <c r="U72" s="5"/>
      <c r="V72" s="5"/>
    </row>
    <row r="73" spans="1:22" ht="34.5" customHeight="1">
      <c r="A73" s="398">
        <v>1</v>
      </c>
      <c r="B73" s="665" t="s">
        <v>110</v>
      </c>
      <c r="C73" s="666">
        <v>6635659000</v>
      </c>
      <c r="D73" s="667">
        <v>4313427300</v>
      </c>
      <c r="E73" s="520">
        <v>0</v>
      </c>
      <c r="F73" s="402"/>
      <c r="G73" s="707">
        <v>330179700</v>
      </c>
      <c r="H73" s="404"/>
      <c r="I73" s="405"/>
      <c r="J73" s="401"/>
      <c r="K73" s="406"/>
      <c r="L73" s="407"/>
      <c r="M73" s="407"/>
      <c r="N73" s="369" t="s">
        <v>205</v>
      </c>
      <c r="O73" s="720"/>
      <c r="P73" s="409"/>
      <c r="Q73" s="5"/>
      <c r="R73" s="5"/>
      <c r="S73" s="5"/>
      <c r="T73" s="5"/>
      <c r="U73" s="5"/>
      <c r="V73" s="5"/>
    </row>
    <row r="74" spans="1:22" ht="34.5" customHeight="1">
      <c r="A74" s="624" t="s">
        <v>229</v>
      </c>
      <c r="B74" s="625" t="s">
        <v>230</v>
      </c>
      <c r="C74" s="626"/>
      <c r="D74" s="627">
        <v>0</v>
      </c>
      <c r="E74" s="628">
        <v>0</v>
      </c>
      <c r="F74" s="626"/>
      <c r="G74" s="629"/>
      <c r="H74" s="626"/>
      <c r="I74" s="630"/>
      <c r="J74" s="627"/>
      <c r="K74" s="631"/>
      <c r="L74" s="721"/>
      <c r="M74" s="632"/>
      <c r="N74" s="633"/>
      <c r="O74" s="722"/>
      <c r="P74" s="416"/>
      <c r="Q74" s="5"/>
      <c r="R74" s="5"/>
      <c r="S74" s="5"/>
      <c r="T74" s="5"/>
      <c r="U74" s="5"/>
      <c r="V74" s="5"/>
    </row>
    <row r="75" spans="1:22" ht="34.5" customHeight="1">
      <c r="A75" s="634">
        <v>1</v>
      </c>
      <c r="B75" s="635" t="s">
        <v>169</v>
      </c>
      <c r="C75" s="668">
        <v>1890897000</v>
      </c>
      <c r="D75" s="627">
        <v>1890897000</v>
      </c>
      <c r="E75" s="628">
        <v>1890897000</v>
      </c>
      <c r="F75" s="626"/>
      <c r="G75" s="629"/>
      <c r="H75" s="626"/>
      <c r="I75" s="637"/>
      <c r="J75" s="627">
        <v>69595000</v>
      </c>
      <c r="K75" s="631"/>
      <c r="L75" s="721"/>
      <c r="M75" s="632"/>
      <c r="N75" s="633"/>
      <c r="O75" s="722"/>
      <c r="P75" s="416"/>
      <c r="Q75" s="5"/>
      <c r="R75" s="5"/>
      <c r="S75" s="5"/>
      <c r="T75" s="5"/>
      <c r="U75" s="5"/>
      <c r="V75" s="5"/>
    </row>
    <row r="76" spans="1:22" ht="25.5" customHeight="1">
      <c r="A76" s="410"/>
      <c r="B76" s="411" t="s">
        <v>99</v>
      </c>
      <c r="C76" s="607">
        <f t="shared" ref="C76:K76" si="0">SUM(C12:C75)</f>
        <v>82034277117</v>
      </c>
      <c r="D76" s="412">
        <f t="shared" si="0"/>
        <v>61982044079</v>
      </c>
      <c r="E76" s="412">
        <f t="shared" si="0"/>
        <v>54036773000</v>
      </c>
      <c r="F76" s="412">
        <f t="shared" si="0"/>
        <v>1441335300</v>
      </c>
      <c r="G76" s="412">
        <f t="shared" si="0"/>
        <v>3311916049</v>
      </c>
      <c r="H76" s="412">
        <f t="shared" si="0"/>
        <v>5844026186</v>
      </c>
      <c r="I76" s="412">
        <f t="shared" si="0"/>
        <v>2465001000</v>
      </c>
      <c r="J76" s="412">
        <f t="shared" si="0"/>
        <v>3388926483.7037039</v>
      </c>
      <c r="K76" s="412">
        <f t="shared" si="0"/>
        <v>3183981702</v>
      </c>
      <c r="L76" s="723"/>
      <c r="M76" s="414"/>
      <c r="N76" s="415"/>
      <c r="O76" s="724"/>
      <c r="P76" s="416"/>
      <c r="Q76" s="5"/>
      <c r="R76" s="5"/>
      <c r="S76" s="5"/>
      <c r="T76" s="5"/>
      <c r="U76" s="5"/>
      <c r="V76" s="5"/>
    </row>
    <row r="77" spans="1:22" ht="15.75" customHeight="1">
      <c r="A77" s="11"/>
      <c r="B77" s="1"/>
      <c r="C77" s="100"/>
      <c r="D77" s="100"/>
      <c r="E77" s="100"/>
      <c r="F77" s="100"/>
      <c r="G77" s="522"/>
      <c r="H77" s="100"/>
      <c r="I77" s="100"/>
      <c r="J77" s="417"/>
      <c r="K77" s="417"/>
      <c r="L77" s="417"/>
      <c r="M77" s="417"/>
      <c r="N77" s="102"/>
      <c r="O77" s="725"/>
      <c r="P77" s="102"/>
      <c r="Q77" s="5"/>
      <c r="R77" s="5"/>
      <c r="S77" s="5"/>
      <c r="T77" s="5"/>
      <c r="U77" s="5"/>
      <c r="V77" s="5"/>
    </row>
    <row r="78" spans="1:22" ht="15.75" customHeight="1">
      <c r="A78" s="11"/>
      <c r="B78" s="11"/>
      <c r="C78" s="11"/>
      <c r="D78" s="418"/>
      <c r="E78" s="11"/>
      <c r="F78" s="11"/>
      <c r="G78" s="523"/>
      <c r="H78" s="11"/>
      <c r="I78" s="11"/>
      <c r="J78" s="417"/>
      <c r="K78" s="417"/>
      <c r="L78" s="417"/>
      <c r="M78" s="417"/>
      <c r="N78" s="11"/>
      <c r="O78" s="726"/>
      <c r="P78" s="11"/>
      <c r="Q78" s="5"/>
      <c r="R78" s="5"/>
      <c r="S78" s="5"/>
      <c r="T78" s="5"/>
      <c r="U78" s="5"/>
      <c r="V78" s="5"/>
    </row>
    <row r="79" spans="1:22" ht="15.75" customHeight="1">
      <c r="A79" s="5"/>
      <c r="B79" s="5"/>
      <c r="C79" s="5"/>
      <c r="D79" s="4"/>
      <c r="E79" s="4"/>
      <c r="F79" s="5"/>
      <c r="G79" s="524"/>
      <c r="H79" s="5"/>
      <c r="I79" s="5"/>
      <c r="J79" s="419"/>
      <c r="K79" s="419"/>
      <c r="L79" s="419"/>
      <c r="M79" s="419"/>
      <c r="N79" s="5"/>
      <c r="O79" s="727"/>
      <c r="P79" s="5"/>
      <c r="Q79" s="5"/>
      <c r="R79" s="5"/>
      <c r="S79" s="5"/>
      <c r="T79" s="5"/>
      <c r="U79" s="5"/>
      <c r="V79" s="5"/>
    </row>
    <row r="80" spans="1:22" ht="15.75" customHeight="1">
      <c r="A80" s="5"/>
      <c r="B80" s="5"/>
      <c r="C80" s="5"/>
      <c r="D80" s="5"/>
      <c r="E80" s="5"/>
      <c r="F80" s="5"/>
      <c r="G80" s="524"/>
      <c r="H80" s="5"/>
      <c r="I80" s="5"/>
      <c r="J80" s="419"/>
      <c r="K80" s="419"/>
      <c r="L80" s="419"/>
      <c r="M80" s="419"/>
      <c r="N80" s="5"/>
      <c r="O80" s="727"/>
      <c r="P80" s="5"/>
      <c r="Q80" s="5"/>
      <c r="R80" s="5"/>
      <c r="S80" s="5"/>
      <c r="T80" s="5"/>
      <c r="U80" s="5"/>
      <c r="V80" s="5"/>
    </row>
    <row r="81" spans="1:22" ht="15.75" customHeight="1">
      <c r="A81" s="5"/>
      <c r="B81" s="5"/>
      <c r="C81" s="5"/>
      <c r="D81" s="5"/>
      <c r="E81" s="5"/>
      <c r="F81" s="5"/>
      <c r="G81" s="524"/>
      <c r="H81" s="5"/>
      <c r="I81" s="5"/>
      <c r="J81" s="419"/>
      <c r="K81" s="419"/>
      <c r="L81" s="419"/>
      <c r="M81" s="419"/>
      <c r="N81" s="5"/>
      <c r="O81" s="727"/>
      <c r="P81" s="5"/>
      <c r="Q81" s="5"/>
      <c r="R81" s="5"/>
      <c r="S81" s="5"/>
      <c r="T81" s="5"/>
      <c r="U81" s="5"/>
      <c r="V81" s="5"/>
    </row>
    <row r="82" spans="1:22" ht="15.75" customHeight="1">
      <c r="A82" s="5"/>
      <c r="B82" s="5"/>
      <c r="C82" s="5"/>
      <c r="D82" s="5"/>
      <c r="E82" s="5"/>
      <c r="F82" s="5"/>
      <c r="G82" s="524"/>
      <c r="H82" s="5"/>
      <c r="I82" s="5"/>
      <c r="J82" s="419"/>
      <c r="K82" s="419"/>
      <c r="L82" s="419"/>
      <c r="M82" s="419"/>
      <c r="N82" s="5"/>
      <c r="O82" s="727"/>
      <c r="P82" s="5"/>
      <c r="Q82" s="5"/>
      <c r="R82" s="5"/>
      <c r="S82" s="5"/>
      <c r="T82" s="5"/>
      <c r="U82" s="5"/>
      <c r="V82" s="5"/>
    </row>
    <row r="83" spans="1:22" ht="15.75" customHeight="1">
      <c r="A83" s="5"/>
      <c r="B83" s="5"/>
      <c r="C83" s="5"/>
      <c r="D83" s="5"/>
      <c r="E83" s="5"/>
      <c r="F83" s="5"/>
      <c r="G83" s="524"/>
      <c r="H83" s="5"/>
      <c r="I83" s="5"/>
      <c r="J83" s="419"/>
      <c r="K83" s="419"/>
      <c r="L83" s="419"/>
      <c r="M83" s="419"/>
      <c r="N83" s="5"/>
      <c r="O83" s="727"/>
      <c r="P83" s="5"/>
      <c r="Q83" s="5"/>
      <c r="R83" s="5"/>
      <c r="S83" s="5"/>
      <c r="T83" s="5"/>
      <c r="U83" s="5"/>
      <c r="V83" s="5"/>
    </row>
    <row r="84" spans="1:22" ht="15.75" customHeight="1">
      <c r="A84" s="5"/>
      <c r="B84" s="5"/>
      <c r="C84" s="5"/>
      <c r="D84" s="5"/>
      <c r="E84" s="5"/>
      <c r="F84" s="5"/>
      <c r="G84" s="524"/>
      <c r="H84" s="5"/>
      <c r="I84" s="5"/>
      <c r="J84" s="419"/>
      <c r="K84" s="419"/>
      <c r="L84" s="419"/>
      <c r="M84" s="419"/>
      <c r="N84" s="5"/>
      <c r="O84" s="727"/>
      <c r="P84" s="5"/>
      <c r="Q84" s="5"/>
      <c r="R84" s="5"/>
      <c r="S84" s="5"/>
      <c r="T84" s="5"/>
      <c r="U84" s="5"/>
      <c r="V84" s="5"/>
    </row>
    <row r="85" spans="1:22" ht="15.75" customHeight="1">
      <c r="A85" s="5"/>
      <c r="B85" s="5"/>
      <c r="C85" s="5"/>
      <c r="D85" s="5"/>
      <c r="E85" s="5"/>
      <c r="F85" s="5"/>
      <c r="G85" s="524"/>
      <c r="H85" s="5"/>
      <c r="I85" s="5"/>
      <c r="J85" s="419"/>
      <c r="K85" s="419"/>
      <c r="L85" s="419"/>
      <c r="M85" s="419"/>
      <c r="N85" s="5"/>
      <c r="O85" s="727"/>
      <c r="P85" s="5"/>
      <c r="Q85" s="5"/>
      <c r="R85" s="5"/>
      <c r="S85" s="5"/>
      <c r="T85" s="5"/>
      <c r="U85" s="5"/>
      <c r="V85" s="5"/>
    </row>
    <row r="86" spans="1:22" ht="15.75" customHeight="1">
      <c r="A86" s="5"/>
      <c r="B86" s="5"/>
      <c r="C86" s="5"/>
      <c r="D86" s="5"/>
      <c r="E86" s="5"/>
      <c r="F86" s="5"/>
      <c r="G86" s="524"/>
      <c r="H86" s="5"/>
      <c r="I86" s="5"/>
      <c r="J86" s="419"/>
      <c r="K86" s="419"/>
      <c r="L86" s="419"/>
      <c r="M86" s="419"/>
      <c r="N86" s="5"/>
      <c r="O86" s="727"/>
      <c r="P86" s="5"/>
      <c r="Q86" s="5"/>
      <c r="R86" s="5"/>
      <c r="S86" s="5"/>
      <c r="T86" s="5"/>
      <c r="U86" s="5"/>
      <c r="V86" s="5"/>
    </row>
    <row r="87" spans="1:22" ht="15.75" customHeight="1">
      <c r="A87" s="5"/>
      <c r="B87" s="5"/>
      <c r="C87" s="5"/>
      <c r="D87" s="5"/>
      <c r="E87" s="5"/>
      <c r="F87" s="5"/>
      <c r="G87" s="524"/>
      <c r="H87" s="5"/>
      <c r="I87" s="5"/>
      <c r="J87" s="419"/>
      <c r="K87" s="419"/>
      <c r="L87" s="419"/>
      <c r="M87" s="419"/>
      <c r="N87" s="5"/>
      <c r="O87" s="727"/>
      <c r="P87" s="5"/>
      <c r="Q87" s="5"/>
      <c r="R87" s="5"/>
      <c r="S87" s="5"/>
      <c r="T87" s="5"/>
      <c r="U87" s="5"/>
      <c r="V87" s="5"/>
    </row>
    <row r="88" spans="1:22" ht="15.75" customHeight="1">
      <c r="A88" s="5"/>
      <c r="B88" s="5"/>
      <c r="C88" s="5"/>
      <c r="D88" s="5"/>
      <c r="E88" s="5"/>
      <c r="F88" s="5"/>
      <c r="G88" s="524"/>
      <c r="H88" s="5"/>
      <c r="I88" s="5"/>
      <c r="J88" s="419"/>
      <c r="K88" s="419"/>
      <c r="L88" s="419"/>
      <c r="M88" s="419"/>
      <c r="N88" s="5"/>
      <c r="O88" s="727"/>
      <c r="P88" s="5"/>
      <c r="Q88" s="5"/>
      <c r="R88" s="5"/>
      <c r="S88" s="5"/>
      <c r="T88" s="5"/>
      <c r="U88" s="5"/>
      <c r="V88" s="5"/>
    </row>
    <row r="89" spans="1:22" ht="15.75" customHeight="1">
      <c r="A89" s="5"/>
      <c r="B89" s="5"/>
      <c r="C89" s="5"/>
      <c r="D89" s="5"/>
      <c r="E89" s="5"/>
      <c r="F89" s="5"/>
      <c r="G89" s="524"/>
      <c r="H89" s="5"/>
      <c r="I89" s="5"/>
      <c r="J89" s="419"/>
      <c r="K89" s="419"/>
      <c r="L89" s="419"/>
      <c r="M89" s="419"/>
      <c r="N89" s="5"/>
      <c r="O89" s="727"/>
      <c r="P89" s="5"/>
      <c r="Q89" s="5"/>
      <c r="R89" s="5"/>
      <c r="S89" s="5"/>
      <c r="T89" s="5"/>
      <c r="U89" s="5"/>
      <c r="V89" s="5"/>
    </row>
    <row r="90" spans="1:22" ht="15.75" customHeight="1">
      <c r="A90" s="5"/>
      <c r="B90" s="5"/>
      <c r="C90" s="5"/>
      <c r="D90" s="5"/>
      <c r="E90" s="5"/>
      <c r="F90" s="5"/>
      <c r="G90" s="524"/>
      <c r="H90" s="5"/>
      <c r="I90" s="5"/>
      <c r="J90" s="419"/>
      <c r="K90" s="419"/>
      <c r="L90" s="419"/>
      <c r="M90" s="419"/>
      <c r="N90" s="5"/>
      <c r="O90" s="727"/>
      <c r="P90" s="5"/>
      <c r="Q90" s="5"/>
      <c r="R90" s="5"/>
      <c r="S90" s="5"/>
      <c r="T90" s="5"/>
      <c r="U90" s="5"/>
      <c r="V90" s="5"/>
    </row>
    <row r="91" spans="1:22" ht="15.75" customHeight="1">
      <c r="A91" s="5"/>
      <c r="B91" s="5"/>
      <c r="C91" s="5"/>
      <c r="D91" s="5"/>
      <c r="E91" s="5"/>
      <c r="F91" s="5"/>
      <c r="G91" s="524"/>
      <c r="H91" s="5"/>
      <c r="I91" s="5"/>
      <c r="J91" s="419"/>
      <c r="K91" s="419"/>
      <c r="L91" s="419"/>
      <c r="M91" s="419"/>
      <c r="N91" s="5"/>
      <c r="O91" s="727"/>
      <c r="P91" s="5"/>
      <c r="Q91" s="5"/>
      <c r="R91" s="5"/>
      <c r="S91" s="5"/>
      <c r="T91" s="5"/>
      <c r="U91" s="5"/>
      <c r="V91" s="5"/>
    </row>
    <row r="92" spans="1:22" ht="15.75" customHeight="1">
      <c r="A92" s="5"/>
      <c r="B92" s="5"/>
      <c r="C92" s="5"/>
      <c r="D92" s="5"/>
      <c r="E92" s="5"/>
      <c r="F92" s="5"/>
      <c r="G92" s="524"/>
      <c r="H92" s="5"/>
      <c r="I92" s="5"/>
      <c r="J92" s="419"/>
      <c r="K92" s="419"/>
      <c r="L92" s="419"/>
      <c r="M92" s="419"/>
      <c r="N92" s="5"/>
      <c r="O92" s="727"/>
      <c r="P92" s="5"/>
      <c r="Q92" s="5"/>
      <c r="R92" s="5"/>
      <c r="S92" s="5"/>
      <c r="T92" s="5"/>
      <c r="U92" s="5"/>
      <c r="V92" s="5"/>
    </row>
    <row r="93" spans="1:22" ht="15.75" customHeight="1">
      <c r="A93" s="5"/>
      <c r="B93" s="5"/>
      <c r="C93" s="5"/>
      <c r="D93" s="5"/>
      <c r="E93" s="5"/>
      <c r="F93" s="5"/>
      <c r="G93" s="524"/>
      <c r="H93" s="5"/>
      <c r="I93" s="5"/>
      <c r="J93" s="419"/>
      <c r="K93" s="419"/>
      <c r="L93" s="419"/>
      <c r="M93" s="419"/>
      <c r="N93" s="5"/>
      <c r="O93" s="727"/>
      <c r="P93" s="5"/>
      <c r="Q93" s="5"/>
      <c r="R93" s="5"/>
      <c r="S93" s="5"/>
      <c r="T93" s="5"/>
      <c r="U93" s="5"/>
      <c r="V93" s="5"/>
    </row>
    <row r="94" spans="1:22" ht="15.75" customHeight="1">
      <c r="A94" s="5"/>
      <c r="B94" s="5"/>
      <c r="C94" s="5"/>
      <c r="D94" s="5"/>
      <c r="E94" s="5"/>
      <c r="F94" s="5"/>
      <c r="G94" s="524"/>
      <c r="H94" s="5"/>
      <c r="I94" s="5"/>
      <c r="J94" s="419"/>
      <c r="K94" s="419"/>
      <c r="L94" s="419"/>
      <c r="M94" s="419"/>
      <c r="N94" s="5"/>
      <c r="O94" s="727"/>
      <c r="P94" s="5"/>
      <c r="Q94" s="5"/>
      <c r="R94" s="5"/>
      <c r="S94" s="5"/>
      <c r="T94" s="5"/>
      <c r="U94" s="5"/>
      <c r="V94" s="5"/>
    </row>
    <row r="95" spans="1:22" ht="15.75" customHeight="1">
      <c r="A95" s="5"/>
      <c r="B95" s="5"/>
      <c r="C95" s="5"/>
      <c r="D95" s="5"/>
      <c r="E95" s="5"/>
      <c r="F95" s="5"/>
      <c r="G95" s="524"/>
      <c r="H95" s="5"/>
      <c r="I95" s="5"/>
      <c r="J95" s="419"/>
      <c r="K95" s="419"/>
      <c r="L95" s="419"/>
      <c r="M95" s="419"/>
      <c r="N95" s="5"/>
      <c r="O95" s="727"/>
      <c r="P95" s="5"/>
      <c r="Q95" s="5"/>
      <c r="R95" s="5"/>
      <c r="S95" s="5"/>
      <c r="T95" s="5"/>
      <c r="U95" s="5"/>
      <c r="V95" s="5"/>
    </row>
    <row r="96" spans="1:22" ht="15.75" customHeight="1">
      <c r="A96" s="5"/>
      <c r="B96" s="5"/>
      <c r="C96" s="5"/>
      <c r="D96" s="5"/>
      <c r="E96" s="5"/>
      <c r="F96" s="5"/>
      <c r="G96" s="524"/>
      <c r="H96" s="5"/>
      <c r="I96" s="5"/>
      <c r="J96" s="419"/>
      <c r="K96" s="419"/>
      <c r="L96" s="419"/>
      <c r="M96" s="419"/>
      <c r="N96" s="5"/>
      <c r="O96" s="727"/>
      <c r="P96" s="5"/>
      <c r="Q96" s="5"/>
      <c r="R96" s="5"/>
      <c r="S96" s="5"/>
      <c r="T96" s="5"/>
      <c r="U96" s="5"/>
      <c r="V96" s="5"/>
    </row>
    <row r="97" spans="1:22" ht="15.75" customHeight="1">
      <c r="A97" s="5"/>
      <c r="B97" s="5"/>
      <c r="C97" s="5"/>
      <c r="D97" s="5"/>
      <c r="E97" s="5"/>
      <c r="F97" s="5"/>
      <c r="G97" s="524"/>
      <c r="H97" s="5"/>
      <c r="I97" s="5"/>
      <c r="J97" s="419"/>
      <c r="K97" s="419"/>
      <c r="L97" s="419"/>
      <c r="M97" s="419"/>
      <c r="N97" s="5"/>
      <c r="O97" s="727"/>
      <c r="P97" s="5"/>
      <c r="Q97" s="5"/>
      <c r="R97" s="5"/>
      <c r="S97" s="5"/>
      <c r="T97" s="5"/>
      <c r="U97" s="5"/>
      <c r="V97" s="5"/>
    </row>
    <row r="98" spans="1:22" ht="15.75" customHeight="1">
      <c r="A98" s="5"/>
      <c r="B98" s="5"/>
      <c r="C98" s="5"/>
      <c r="D98" s="5"/>
      <c r="E98" s="5"/>
      <c r="F98" s="5"/>
      <c r="G98" s="524"/>
      <c r="H98" s="5"/>
      <c r="I98" s="5"/>
      <c r="J98" s="419"/>
      <c r="K98" s="419"/>
      <c r="L98" s="419"/>
      <c r="M98" s="419"/>
      <c r="N98" s="5"/>
      <c r="O98" s="727"/>
      <c r="P98" s="5"/>
      <c r="Q98" s="5"/>
      <c r="R98" s="5"/>
      <c r="S98" s="5"/>
      <c r="T98" s="5"/>
      <c r="U98" s="5"/>
      <c r="V98" s="5"/>
    </row>
    <row r="99" spans="1:22" ht="15.75" customHeight="1">
      <c r="A99" s="5"/>
      <c r="B99" s="5"/>
      <c r="C99" s="5"/>
      <c r="D99" s="5"/>
      <c r="E99" s="5"/>
      <c r="F99" s="5"/>
      <c r="G99" s="524"/>
      <c r="H99" s="5"/>
      <c r="I99" s="5"/>
      <c r="J99" s="419"/>
      <c r="K99" s="419"/>
      <c r="L99" s="419"/>
      <c r="M99" s="419"/>
      <c r="N99" s="5"/>
      <c r="O99" s="727"/>
      <c r="P99" s="5"/>
      <c r="Q99" s="5"/>
      <c r="R99" s="5"/>
      <c r="S99" s="5"/>
      <c r="T99" s="5"/>
      <c r="U99" s="5"/>
      <c r="V99" s="5"/>
    </row>
    <row r="100" spans="1:22" ht="15.75" customHeight="1">
      <c r="A100" s="5"/>
      <c r="B100" s="5"/>
      <c r="C100" s="5"/>
      <c r="D100" s="5"/>
      <c r="E100" s="5"/>
      <c r="F100" s="5"/>
      <c r="G100" s="524"/>
      <c r="H100" s="5"/>
      <c r="I100" s="5"/>
      <c r="J100" s="419"/>
      <c r="K100" s="419"/>
      <c r="L100" s="419"/>
      <c r="M100" s="419"/>
      <c r="N100" s="5"/>
      <c r="O100" s="727"/>
      <c r="P100" s="5"/>
      <c r="Q100" s="5"/>
      <c r="R100" s="5"/>
      <c r="S100" s="5"/>
      <c r="T100" s="5"/>
      <c r="U100" s="5"/>
      <c r="V100" s="5"/>
    </row>
    <row r="101" spans="1:22" ht="15.75" customHeight="1">
      <c r="A101" s="5"/>
      <c r="B101" s="5"/>
      <c r="C101" s="5"/>
      <c r="D101" s="5"/>
      <c r="E101" s="5"/>
      <c r="F101" s="5"/>
      <c r="G101" s="524"/>
      <c r="H101" s="5"/>
      <c r="I101" s="5"/>
      <c r="J101" s="419"/>
      <c r="K101" s="419"/>
      <c r="L101" s="419"/>
      <c r="M101" s="419"/>
      <c r="N101" s="5"/>
      <c r="O101" s="727"/>
      <c r="P101" s="5"/>
      <c r="Q101" s="5"/>
      <c r="R101" s="5"/>
      <c r="S101" s="5"/>
      <c r="T101" s="5"/>
      <c r="U101" s="5"/>
      <c r="V101" s="5"/>
    </row>
    <row r="102" spans="1:22" ht="15.75" customHeight="1">
      <c r="A102" s="5"/>
      <c r="B102" s="5"/>
      <c r="C102" s="5"/>
      <c r="D102" s="5"/>
      <c r="E102" s="5"/>
      <c r="F102" s="5"/>
      <c r="G102" s="524"/>
      <c r="H102" s="5"/>
      <c r="I102" s="5"/>
      <c r="J102" s="419"/>
      <c r="K102" s="419"/>
      <c r="L102" s="419"/>
      <c r="M102" s="419"/>
      <c r="N102" s="5"/>
      <c r="O102" s="727"/>
      <c r="P102" s="5"/>
      <c r="Q102" s="5"/>
      <c r="R102" s="5"/>
      <c r="S102" s="5"/>
      <c r="T102" s="5"/>
      <c r="U102" s="5"/>
      <c r="V102" s="5"/>
    </row>
    <row r="103" spans="1:22" ht="15.75" customHeight="1">
      <c r="A103" s="5"/>
      <c r="B103" s="5"/>
      <c r="C103" s="5"/>
      <c r="D103" s="5"/>
      <c r="E103" s="5"/>
      <c r="F103" s="5"/>
      <c r="G103" s="524"/>
      <c r="H103" s="5"/>
      <c r="I103" s="5"/>
      <c r="J103" s="419"/>
      <c r="K103" s="419"/>
      <c r="L103" s="419"/>
      <c r="M103" s="419"/>
      <c r="N103" s="5"/>
      <c r="O103" s="727"/>
      <c r="P103" s="5"/>
      <c r="Q103" s="5"/>
      <c r="R103" s="5"/>
      <c r="S103" s="5"/>
      <c r="T103" s="5"/>
      <c r="U103" s="5"/>
      <c r="V103" s="5"/>
    </row>
    <row r="104" spans="1:22" ht="15.75" customHeight="1">
      <c r="A104" s="5"/>
      <c r="B104" s="5"/>
      <c r="C104" s="5"/>
      <c r="D104" s="5"/>
      <c r="E104" s="5"/>
      <c r="F104" s="5"/>
      <c r="G104" s="524"/>
      <c r="H104" s="5"/>
      <c r="I104" s="5"/>
      <c r="J104" s="419"/>
      <c r="K104" s="419"/>
      <c r="L104" s="419"/>
      <c r="M104" s="419"/>
      <c r="N104" s="5"/>
      <c r="O104" s="727"/>
      <c r="P104" s="5"/>
      <c r="Q104" s="5"/>
      <c r="R104" s="5"/>
      <c r="S104" s="5"/>
      <c r="T104" s="5"/>
      <c r="U104" s="5"/>
      <c r="V104" s="5"/>
    </row>
    <row r="105" spans="1:22" ht="15.75" customHeight="1">
      <c r="A105" s="5"/>
      <c r="B105" s="5"/>
      <c r="C105" s="5"/>
      <c r="D105" s="5"/>
      <c r="E105" s="5"/>
      <c r="F105" s="5"/>
      <c r="G105" s="524"/>
      <c r="H105" s="5"/>
      <c r="I105" s="5"/>
      <c r="J105" s="419"/>
      <c r="K105" s="419"/>
      <c r="L105" s="419"/>
      <c r="M105" s="419"/>
      <c r="N105" s="5"/>
      <c r="O105" s="727"/>
      <c r="P105" s="5"/>
      <c r="Q105" s="5"/>
      <c r="R105" s="5"/>
      <c r="S105" s="5"/>
      <c r="T105" s="5"/>
      <c r="U105" s="5"/>
      <c r="V105" s="5"/>
    </row>
    <row r="106" spans="1:22" ht="15.75" customHeight="1">
      <c r="A106" s="5"/>
      <c r="B106" s="5"/>
      <c r="C106" s="5"/>
      <c r="D106" s="5"/>
      <c r="E106" s="5"/>
      <c r="F106" s="5"/>
      <c r="G106" s="524"/>
      <c r="H106" s="5"/>
      <c r="I106" s="5"/>
      <c r="J106" s="419"/>
      <c r="K106" s="419"/>
      <c r="L106" s="419"/>
      <c r="M106" s="419"/>
      <c r="N106" s="5"/>
      <c r="O106" s="727"/>
      <c r="P106" s="5"/>
      <c r="Q106" s="5"/>
      <c r="R106" s="5"/>
      <c r="S106" s="5"/>
      <c r="T106" s="5"/>
      <c r="U106" s="5"/>
      <c r="V106" s="5"/>
    </row>
    <row r="107" spans="1:22" ht="15.75" customHeight="1">
      <c r="A107" s="5"/>
      <c r="B107" s="5"/>
      <c r="C107" s="5"/>
      <c r="D107" s="5"/>
      <c r="E107" s="5"/>
      <c r="F107" s="5"/>
      <c r="G107" s="524"/>
      <c r="H107" s="5"/>
      <c r="I107" s="5"/>
      <c r="J107" s="419"/>
      <c r="K107" s="419"/>
      <c r="L107" s="419"/>
      <c r="M107" s="419"/>
      <c r="N107" s="5"/>
      <c r="O107" s="727"/>
      <c r="P107" s="5"/>
      <c r="Q107" s="5"/>
      <c r="R107" s="5"/>
      <c r="S107" s="5"/>
      <c r="T107" s="5"/>
      <c r="U107" s="5"/>
      <c r="V107" s="5"/>
    </row>
    <row r="108" spans="1:22" ht="15.75" customHeight="1">
      <c r="A108" s="5"/>
      <c r="B108" s="5"/>
      <c r="C108" s="5"/>
      <c r="D108" s="5"/>
      <c r="E108" s="5"/>
      <c r="F108" s="5"/>
      <c r="G108" s="524"/>
      <c r="H108" s="5"/>
      <c r="I108" s="5"/>
      <c r="J108" s="419"/>
      <c r="K108" s="419"/>
      <c r="L108" s="419"/>
      <c r="M108" s="419"/>
      <c r="N108" s="5"/>
      <c r="O108" s="727"/>
      <c r="P108" s="5"/>
      <c r="Q108" s="5"/>
      <c r="R108" s="5"/>
      <c r="S108" s="5"/>
      <c r="T108" s="5"/>
      <c r="U108" s="5"/>
      <c r="V108" s="5"/>
    </row>
    <row r="109" spans="1:22" ht="15.75" customHeight="1">
      <c r="A109" s="5"/>
      <c r="B109" s="5"/>
      <c r="C109" s="5"/>
      <c r="D109" s="5"/>
      <c r="E109" s="5"/>
      <c r="F109" s="5"/>
      <c r="G109" s="524"/>
      <c r="H109" s="5"/>
      <c r="I109" s="5"/>
      <c r="J109" s="419"/>
      <c r="K109" s="419"/>
      <c r="L109" s="419"/>
      <c r="M109" s="419"/>
      <c r="N109" s="5"/>
      <c r="O109" s="727"/>
      <c r="P109" s="5"/>
      <c r="Q109" s="5"/>
      <c r="R109" s="5"/>
      <c r="S109" s="5"/>
      <c r="T109" s="5"/>
      <c r="U109" s="5"/>
      <c r="V109" s="5"/>
    </row>
    <row r="110" spans="1:22" ht="15.75" customHeight="1">
      <c r="A110" s="5"/>
      <c r="B110" s="5"/>
      <c r="C110" s="5"/>
      <c r="D110" s="5"/>
      <c r="E110" s="5"/>
      <c r="F110" s="5"/>
      <c r="G110" s="524"/>
      <c r="H110" s="5"/>
      <c r="I110" s="5"/>
      <c r="J110" s="419"/>
      <c r="K110" s="419"/>
      <c r="L110" s="419"/>
      <c r="M110" s="419"/>
      <c r="N110" s="5"/>
      <c r="O110" s="727"/>
      <c r="P110" s="5"/>
      <c r="Q110" s="5"/>
      <c r="R110" s="5"/>
      <c r="S110" s="5"/>
      <c r="T110" s="5"/>
      <c r="U110" s="5"/>
      <c r="V110" s="5"/>
    </row>
    <row r="111" spans="1:22" ht="15.75" customHeight="1">
      <c r="A111" s="5"/>
      <c r="B111" s="5"/>
      <c r="C111" s="5"/>
      <c r="D111" s="5"/>
      <c r="E111" s="5"/>
      <c r="F111" s="5"/>
      <c r="G111" s="524"/>
      <c r="H111" s="5"/>
      <c r="I111" s="5"/>
      <c r="J111" s="419"/>
      <c r="K111" s="419"/>
      <c r="L111" s="419"/>
      <c r="M111" s="419"/>
      <c r="N111" s="5"/>
      <c r="O111" s="727"/>
      <c r="P111" s="5"/>
      <c r="Q111" s="5"/>
      <c r="R111" s="5"/>
      <c r="S111" s="5"/>
      <c r="T111" s="5"/>
      <c r="U111" s="5"/>
      <c r="V111" s="5"/>
    </row>
    <row r="112" spans="1:22" ht="15.75" customHeight="1">
      <c r="A112" s="5"/>
      <c r="B112" s="5"/>
      <c r="C112" s="5"/>
      <c r="D112" s="5"/>
      <c r="E112" s="5"/>
      <c r="F112" s="5"/>
      <c r="G112" s="524"/>
      <c r="H112" s="5"/>
      <c r="I112" s="5"/>
      <c r="J112" s="419"/>
      <c r="K112" s="419"/>
      <c r="L112" s="419"/>
      <c r="M112" s="419"/>
      <c r="N112" s="5"/>
      <c r="O112" s="727"/>
      <c r="P112" s="5"/>
      <c r="Q112" s="5"/>
      <c r="R112" s="5"/>
      <c r="S112" s="5"/>
      <c r="T112" s="5"/>
      <c r="U112" s="5"/>
      <c r="V112" s="5"/>
    </row>
    <row r="113" spans="1:22" ht="15.75" customHeight="1">
      <c r="A113" s="5"/>
      <c r="B113" s="5"/>
      <c r="C113" s="5"/>
      <c r="D113" s="5"/>
      <c r="E113" s="5"/>
      <c r="F113" s="5"/>
      <c r="G113" s="524"/>
      <c r="H113" s="5"/>
      <c r="I113" s="5"/>
      <c r="J113" s="419"/>
      <c r="K113" s="419"/>
      <c r="L113" s="419"/>
      <c r="M113" s="419"/>
      <c r="N113" s="5"/>
      <c r="O113" s="727"/>
      <c r="P113" s="5"/>
      <c r="Q113" s="5"/>
      <c r="R113" s="5"/>
      <c r="S113" s="5"/>
      <c r="T113" s="5"/>
      <c r="U113" s="5"/>
      <c r="V113" s="5"/>
    </row>
    <row r="114" spans="1:22" ht="15.75" customHeight="1">
      <c r="A114" s="5"/>
      <c r="B114" s="5"/>
      <c r="C114" s="5"/>
      <c r="D114" s="5"/>
      <c r="E114" s="5"/>
      <c r="F114" s="5"/>
      <c r="G114" s="524"/>
      <c r="H114" s="5"/>
      <c r="I114" s="5"/>
      <c r="J114" s="419"/>
      <c r="K114" s="419"/>
      <c r="L114" s="419"/>
      <c r="M114" s="419"/>
      <c r="N114" s="5"/>
      <c r="O114" s="727"/>
      <c r="P114" s="5"/>
      <c r="Q114" s="5"/>
      <c r="R114" s="5"/>
      <c r="S114" s="5"/>
      <c r="T114" s="5"/>
      <c r="U114" s="5"/>
      <c r="V114" s="5"/>
    </row>
    <row r="115" spans="1:22" ht="15.75" customHeight="1">
      <c r="A115" s="5"/>
      <c r="B115" s="5"/>
      <c r="C115" s="5"/>
      <c r="D115" s="5"/>
      <c r="E115" s="5"/>
      <c r="F115" s="5"/>
      <c r="G115" s="524"/>
      <c r="H115" s="5"/>
      <c r="I115" s="5"/>
      <c r="J115" s="419"/>
      <c r="K115" s="419"/>
      <c r="L115" s="419"/>
      <c r="M115" s="419"/>
      <c r="N115" s="5"/>
      <c r="O115" s="727"/>
      <c r="P115" s="5"/>
      <c r="Q115" s="5"/>
      <c r="R115" s="5"/>
      <c r="S115" s="5"/>
      <c r="T115" s="5"/>
      <c r="U115" s="5"/>
      <c r="V115" s="5"/>
    </row>
    <row r="116" spans="1:22" ht="15.75" customHeight="1">
      <c r="A116" s="5"/>
      <c r="B116" s="5"/>
      <c r="C116" s="5"/>
      <c r="D116" s="5"/>
      <c r="E116" s="5"/>
      <c r="F116" s="5"/>
      <c r="G116" s="524"/>
      <c r="H116" s="5"/>
      <c r="I116" s="5"/>
      <c r="J116" s="419"/>
      <c r="K116" s="419"/>
      <c r="L116" s="419"/>
      <c r="M116" s="419"/>
      <c r="N116" s="5"/>
      <c r="O116" s="727"/>
      <c r="P116" s="5"/>
      <c r="Q116" s="5"/>
      <c r="R116" s="5"/>
      <c r="S116" s="5"/>
      <c r="T116" s="5"/>
      <c r="U116" s="5"/>
      <c r="V116" s="5"/>
    </row>
    <row r="117" spans="1:22" ht="15.75" customHeight="1">
      <c r="A117" s="5"/>
      <c r="B117" s="5"/>
      <c r="C117" s="5"/>
      <c r="D117" s="5"/>
      <c r="E117" s="5"/>
      <c r="F117" s="5"/>
      <c r="G117" s="524"/>
      <c r="H117" s="5"/>
      <c r="I117" s="5"/>
      <c r="J117" s="419"/>
      <c r="K117" s="419"/>
      <c r="L117" s="419"/>
      <c r="M117" s="419"/>
      <c r="N117" s="5"/>
      <c r="O117" s="727"/>
      <c r="P117" s="5"/>
      <c r="Q117" s="5"/>
      <c r="R117" s="5"/>
      <c r="S117" s="5"/>
      <c r="T117" s="5"/>
      <c r="U117" s="5"/>
      <c r="V117" s="5"/>
    </row>
    <row r="118" spans="1:22" ht="15.75" customHeight="1">
      <c r="A118" s="5"/>
      <c r="B118" s="5"/>
      <c r="C118" s="5"/>
      <c r="D118" s="5"/>
      <c r="E118" s="5"/>
      <c r="F118" s="5"/>
      <c r="G118" s="524"/>
      <c r="H118" s="5"/>
      <c r="I118" s="5"/>
      <c r="J118" s="419"/>
      <c r="K118" s="419"/>
      <c r="L118" s="419"/>
      <c r="M118" s="419"/>
      <c r="N118" s="5"/>
      <c r="O118" s="727"/>
      <c r="P118" s="5"/>
      <c r="Q118" s="5"/>
      <c r="R118" s="5"/>
      <c r="S118" s="5"/>
      <c r="T118" s="5"/>
      <c r="U118" s="5"/>
      <c r="V118" s="5"/>
    </row>
    <row r="119" spans="1:22" ht="15.75" customHeight="1">
      <c r="A119" s="5"/>
      <c r="B119" s="5"/>
      <c r="C119" s="5"/>
      <c r="D119" s="5"/>
      <c r="E119" s="5"/>
      <c r="F119" s="5"/>
      <c r="G119" s="524"/>
      <c r="H119" s="5"/>
      <c r="I119" s="5"/>
      <c r="J119" s="419"/>
      <c r="K119" s="419"/>
      <c r="L119" s="419"/>
      <c r="M119" s="419"/>
      <c r="N119" s="5"/>
      <c r="O119" s="727"/>
      <c r="P119" s="5"/>
      <c r="Q119" s="5"/>
      <c r="R119" s="5"/>
      <c r="S119" s="5"/>
      <c r="T119" s="5"/>
      <c r="U119" s="5"/>
      <c r="V119" s="5"/>
    </row>
    <row r="120" spans="1:22" ht="15.75" customHeight="1">
      <c r="A120" s="5"/>
      <c r="B120" s="5"/>
      <c r="C120" s="5"/>
      <c r="D120" s="5"/>
      <c r="E120" s="5"/>
      <c r="F120" s="5"/>
      <c r="G120" s="524"/>
      <c r="H120" s="5"/>
      <c r="I120" s="5"/>
      <c r="J120" s="419"/>
      <c r="K120" s="419"/>
      <c r="L120" s="419"/>
      <c r="M120" s="419"/>
      <c r="N120" s="5"/>
      <c r="O120" s="727"/>
      <c r="P120" s="5"/>
      <c r="Q120" s="5"/>
      <c r="R120" s="5"/>
      <c r="S120" s="5"/>
      <c r="T120" s="5"/>
      <c r="U120" s="5"/>
      <c r="V120" s="5"/>
    </row>
    <row r="121" spans="1:22" ht="15.75" customHeight="1">
      <c r="A121" s="5"/>
      <c r="B121" s="5"/>
      <c r="C121" s="5"/>
      <c r="D121" s="5"/>
      <c r="E121" s="5"/>
      <c r="F121" s="5"/>
      <c r="G121" s="524"/>
      <c r="H121" s="5"/>
      <c r="I121" s="5"/>
      <c r="J121" s="419"/>
      <c r="K121" s="419"/>
      <c r="L121" s="419"/>
      <c r="M121" s="419"/>
      <c r="N121" s="5"/>
      <c r="O121" s="727"/>
      <c r="P121" s="5"/>
      <c r="Q121" s="5"/>
      <c r="R121" s="5"/>
      <c r="S121" s="5"/>
      <c r="T121" s="5"/>
      <c r="U121" s="5"/>
      <c r="V121" s="5"/>
    </row>
    <row r="122" spans="1:22" ht="15.75" customHeight="1">
      <c r="A122" s="5"/>
      <c r="B122" s="5"/>
      <c r="C122" s="5"/>
      <c r="D122" s="5"/>
      <c r="E122" s="5"/>
      <c r="F122" s="5"/>
      <c r="G122" s="524"/>
      <c r="H122" s="5"/>
      <c r="I122" s="5"/>
      <c r="J122" s="419"/>
      <c r="K122" s="419"/>
      <c r="L122" s="419"/>
      <c r="M122" s="419"/>
      <c r="N122" s="5"/>
      <c r="O122" s="727"/>
      <c r="P122" s="5"/>
      <c r="Q122" s="5"/>
      <c r="R122" s="5"/>
      <c r="S122" s="5"/>
      <c r="T122" s="5"/>
      <c r="U122" s="5"/>
      <c r="V122" s="5"/>
    </row>
    <row r="123" spans="1:22" ht="15.75" customHeight="1">
      <c r="A123" s="5"/>
      <c r="B123" s="5"/>
      <c r="C123" s="5"/>
      <c r="D123" s="5"/>
      <c r="E123" s="5"/>
      <c r="F123" s="5"/>
      <c r="G123" s="524"/>
      <c r="H123" s="5"/>
      <c r="I123" s="5"/>
      <c r="J123" s="419"/>
      <c r="K123" s="419"/>
      <c r="L123" s="419"/>
      <c r="M123" s="419"/>
      <c r="N123" s="5"/>
      <c r="O123" s="727"/>
      <c r="P123" s="5"/>
      <c r="Q123" s="5"/>
      <c r="R123" s="5"/>
      <c r="S123" s="5"/>
      <c r="T123" s="5"/>
      <c r="U123" s="5"/>
      <c r="V123" s="5"/>
    </row>
    <row r="124" spans="1:22" ht="15.75" customHeight="1">
      <c r="A124" s="5"/>
      <c r="B124" s="5"/>
      <c r="C124" s="5"/>
      <c r="D124" s="5"/>
      <c r="E124" s="5"/>
      <c r="F124" s="5"/>
      <c r="G124" s="524"/>
      <c r="H124" s="5"/>
      <c r="I124" s="5"/>
      <c r="J124" s="419"/>
      <c r="K124" s="419"/>
      <c r="L124" s="419"/>
      <c r="M124" s="419"/>
      <c r="N124" s="5"/>
      <c r="O124" s="727"/>
      <c r="P124" s="5"/>
      <c r="Q124" s="5"/>
      <c r="R124" s="5"/>
      <c r="S124" s="5"/>
      <c r="T124" s="5"/>
      <c r="U124" s="5"/>
      <c r="V124" s="5"/>
    </row>
    <row r="125" spans="1:22" ht="15.75" customHeight="1">
      <c r="A125" s="5"/>
      <c r="B125" s="5"/>
      <c r="C125" s="5"/>
      <c r="D125" s="5"/>
      <c r="E125" s="5"/>
      <c r="F125" s="5"/>
      <c r="G125" s="524"/>
      <c r="H125" s="5"/>
      <c r="I125" s="5"/>
      <c r="J125" s="419"/>
      <c r="K125" s="419"/>
      <c r="L125" s="419"/>
      <c r="M125" s="419"/>
      <c r="N125" s="5"/>
      <c r="O125" s="727"/>
      <c r="P125" s="5"/>
      <c r="Q125" s="5"/>
      <c r="R125" s="5"/>
      <c r="S125" s="5"/>
      <c r="T125" s="5"/>
      <c r="U125" s="5"/>
      <c r="V125" s="5"/>
    </row>
    <row r="126" spans="1:22" ht="15.75" customHeight="1">
      <c r="A126" s="5"/>
      <c r="B126" s="5"/>
      <c r="C126" s="5"/>
      <c r="D126" s="5"/>
      <c r="E126" s="5"/>
      <c r="F126" s="5"/>
      <c r="G126" s="524"/>
      <c r="H126" s="5"/>
      <c r="I126" s="5"/>
      <c r="J126" s="419"/>
      <c r="K126" s="419"/>
      <c r="L126" s="419"/>
      <c r="M126" s="419"/>
      <c r="N126" s="5"/>
      <c r="O126" s="727"/>
      <c r="P126" s="5"/>
      <c r="Q126" s="5"/>
      <c r="R126" s="5"/>
      <c r="S126" s="5"/>
      <c r="T126" s="5"/>
      <c r="U126" s="5"/>
      <c r="V126" s="5"/>
    </row>
    <row r="127" spans="1:22" ht="15.75" customHeight="1">
      <c r="A127" s="5"/>
      <c r="B127" s="5"/>
      <c r="C127" s="5"/>
      <c r="D127" s="5"/>
      <c r="E127" s="5"/>
      <c r="F127" s="5"/>
      <c r="G127" s="524"/>
      <c r="H127" s="5"/>
      <c r="I127" s="5"/>
      <c r="J127" s="419"/>
      <c r="K127" s="419"/>
      <c r="L127" s="419"/>
      <c r="M127" s="419"/>
      <c r="N127" s="5"/>
      <c r="O127" s="727"/>
      <c r="P127" s="5"/>
      <c r="Q127" s="5"/>
      <c r="R127" s="5"/>
      <c r="S127" s="5"/>
      <c r="T127" s="5"/>
      <c r="U127" s="5"/>
      <c r="V127" s="5"/>
    </row>
    <row r="128" spans="1:22" ht="15.75" customHeight="1">
      <c r="A128" s="5"/>
      <c r="B128" s="5"/>
      <c r="C128" s="5"/>
      <c r="D128" s="5"/>
      <c r="E128" s="5"/>
      <c r="F128" s="5"/>
      <c r="G128" s="524"/>
      <c r="H128" s="5"/>
      <c r="I128" s="5"/>
      <c r="J128" s="419"/>
      <c r="K128" s="419"/>
      <c r="L128" s="419"/>
      <c r="M128" s="419"/>
      <c r="N128" s="5"/>
      <c r="O128" s="727"/>
      <c r="P128" s="5"/>
      <c r="Q128" s="5"/>
      <c r="R128" s="5"/>
      <c r="S128" s="5"/>
      <c r="T128" s="5"/>
      <c r="U128" s="5"/>
      <c r="V128" s="5"/>
    </row>
    <row r="129" spans="1:22" ht="15.75" customHeight="1">
      <c r="A129" s="5"/>
      <c r="B129" s="5"/>
      <c r="C129" s="5"/>
      <c r="D129" s="5"/>
      <c r="E129" s="5"/>
      <c r="F129" s="5"/>
      <c r="G129" s="524"/>
      <c r="H129" s="5"/>
      <c r="I129" s="5"/>
      <c r="J129" s="419"/>
      <c r="K129" s="419"/>
      <c r="L129" s="419"/>
      <c r="M129" s="419"/>
      <c r="N129" s="5"/>
      <c r="O129" s="727"/>
      <c r="P129" s="5"/>
      <c r="Q129" s="5"/>
      <c r="R129" s="5"/>
      <c r="S129" s="5"/>
      <c r="T129" s="5"/>
      <c r="U129" s="5"/>
      <c r="V129" s="5"/>
    </row>
    <row r="130" spans="1:22" ht="15.75" customHeight="1">
      <c r="A130" s="5"/>
      <c r="B130" s="5"/>
      <c r="C130" s="5"/>
      <c r="D130" s="5"/>
      <c r="E130" s="5"/>
      <c r="F130" s="5"/>
      <c r="G130" s="524"/>
      <c r="H130" s="5"/>
      <c r="I130" s="5"/>
      <c r="J130" s="419"/>
      <c r="K130" s="419"/>
      <c r="L130" s="419"/>
      <c r="M130" s="419"/>
      <c r="N130" s="5"/>
      <c r="O130" s="727"/>
      <c r="P130" s="5"/>
      <c r="Q130" s="5"/>
      <c r="R130" s="5"/>
      <c r="S130" s="5"/>
      <c r="T130" s="5"/>
      <c r="U130" s="5"/>
      <c r="V130" s="5"/>
    </row>
    <row r="131" spans="1:22" ht="15.75" customHeight="1">
      <c r="A131" s="5"/>
      <c r="B131" s="5"/>
      <c r="C131" s="5"/>
      <c r="D131" s="5"/>
      <c r="E131" s="5"/>
      <c r="F131" s="5"/>
      <c r="G131" s="524"/>
      <c r="H131" s="5"/>
      <c r="I131" s="5"/>
      <c r="J131" s="419"/>
      <c r="K131" s="419"/>
      <c r="L131" s="419"/>
      <c r="M131" s="419"/>
      <c r="N131" s="5"/>
      <c r="O131" s="727"/>
      <c r="P131" s="5"/>
      <c r="Q131" s="5"/>
      <c r="R131" s="5"/>
      <c r="S131" s="5"/>
      <c r="T131" s="5"/>
      <c r="U131" s="5"/>
      <c r="V131" s="5"/>
    </row>
    <row r="132" spans="1:22" ht="15.75" customHeight="1">
      <c r="A132" s="5"/>
      <c r="B132" s="5"/>
      <c r="C132" s="5"/>
      <c r="D132" s="5"/>
      <c r="E132" s="5"/>
      <c r="F132" s="5"/>
      <c r="G132" s="524"/>
      <c r="H132" s="5"/>
      <c r="I132" s="5"/>
      <c r="J132" s="419"/>
      <c r="K132" s="419"/>
      <c r="L132" s="419"/>
      <c r="M132" s="419"/>
      <c r="N132" s="5"/>
      <c r="O132" s="727"/>
      <c r="P132" s="5"/>
      <c r="Q132" s="5"/>
      <c r="R132" s="5"/>
      <c r="S132" s="5"/>
      <c r="T132" s="5"/>
      <c r="U132" s="5"/>
      <c r="V132" s="5"/>
    </row>
    <row r="133" spans="1:22" ht="15.75" customHeight="1">
      <c r="A133" s="5"/>
      <c r="B133" s="5"/>
      <c r="C133" s="5"/>
      <c r="D133" s="5"/>
      <c r="E133" s="5"/>
      <c r="F133" s="5"/>
      <c r="G133" s="524"/>
      <c r="H133" s="5"/>
      <c r="I133" s="5"/>
      <c r="J133" s="419"/>
      <c r="K133" s="419"/>
      <c r="L133" s="419"/>
      <c r="M133" s="419"/>
      <c r="N133" s="5"/>
      <c r="O133" s="727"/>
      <c r="P133" s="5"/>
      <c r="Q133" s="5"/>
      <c r="R133" s="5"/>
      <c r="S133" s="5"/>
      <c r="T133" s="5"/>
      <c r="U133" s="5"/>
      <c r="V133" s="5"/>
    </row>
    <row r="134" spans="1:22" ht="15.75" customHeight="1">
      <c r="A134" s="5"/>
      <c r="B134" s="5"/>
      <c r="C134" s="5"/>
      <c r="D134" s="5"/>
      <c r="E134" s="5"/>
      <c r="F134" s="5"/>
      <c r="G134" s="524"/>
      <c r="H134" s="5"/>
      <c r="I134" s="5"/>
      <c r="J134" s="419"/>
      <c r="K134" s="419"/>
      <c r="L134" s="419"/>
      <c r="M134" s="419"/>
      <c r="N134" s="5"/>
      <c r="O134" s="727"/>
      <c r="P134" s="5"/>
      <c r="Q134" s="5"/>
      <c r="R134" s="5"/>
      <c r="S134" s="5"/>
      <c r="T134" s="5"/>
      <c r="U134" s="5"/>
      <c r="V134" s="5"/>
    </row>
    <row r="135" spans="1:22" ht="15.75" customHeight="1">
      <c r="A135" s="5"/>
      <c r="B135" s="5"/>
      <c r="C135" s="5"/>
      <c r="D135" s="5"/>
      <c r="E135" s="5"/>
      <c r="F135" s="5"/>
      <c r="G135" s="524"/>
      <c r="H135" s="5"/>
      <c r="I135" s="5"/>
      <c r="J135" s="419"/>
      <c r="K135" s="419"/>
      <c r="L135" s="419"/>
      <c r="M135" s="419"/>
      <c r="N135" s="5"/>
      <c r="O135" s="727"/>
      <c r="P135" s="5"/>
      <c r="Q135" s="5"/>
      <c r="R135" s="5"/>
      <c r="S135" s="5"/>
      <c r="T135" s="5"/>
      <c r="U135" s="5"/>
      <c r="V135" s="5"/>
    </row>
    <row r="136" spans="1:22" ht="15.75" customHeight="1">
      <c r="A136" s="5"/>
      <c r="B136" s="5"/>
      <c r="C136" s="5"/>
      <c r="D136" s="5"/>
      <c r="E136" s="5"/>
      <c r="F136" s="5"/>
      <c r="G136" s="524"/>
      <c r="H136" s="5"/>
      <c r="I136" s="5"/>
      <c r="J136" s="419"/>
      <c r="K136" s="419"/>
      <c r="L136" s="419"/>
      <c r="M136" s="419"/>
      <c r="N136" s="5"/>
      <c r="O136" s="727"/>
      <c r="P136" s="5"/>
      <c r="Q136" s="5"/>
      <c r="R136" s="5"/>
      <c r="S136" s="5"/>
      <c r="T136" s="5"/>
      <c r="U136" s="5"/>
      <c r="V136" s="5"/>
    </row>
    <row r="137" spans="1:22" ht="15.75" customHeight="1">
      <c r="A137" s="5"/>
      <c r="B137" s="5"/>
      <c r="C137" s="5"/>
      <c r="D137" s="5"/>
      <c r="E137" s="5"/>
      <c r="F137" s="5"/>
      <c r="G137" s="524"/>
      <c r="H137" s="5"/>
      <c r="I137" s="5"/>
      <c r="J137" s="419"/>
      <c r="K137" s="419"/>
      <c r="L137" s="419"/>
      <c r="M137" s="419"/>
      <c r="N137" s="5"/>
      <c r="O137" s="727"/>
      <c r="P137" s="5"/>
      <c r="Q137" s="5"/>
      <c r="R137" s="5"/>
      <c r="S137" s="5"/>
      <c r="T137" s="5"/>
      <c r="U137" s="5"/>
      <c r="V137" s="5"/>
    </row>
    <row r="138" spans="1:22" ht="15.75" customHeight="1">
      <c r="A138" s="5"/>
      <c r="B138" s="5"/>
      <c r="C138" s="5"/>
      <c r="D138" s="5"/>
      <c r="E138" s="5"/>
      <c r="F138" s="5"/>
      <c r="G138" s="524"/>
      <c r="H138" s="5"/>
      <c r="I138" s="5"/>
      <c r="J138" s="419"/>
      <c r="K138" s="419"/>
      <c r="L138" s="419"/>
      <c r="M138" s="419"/>
      <c r="N138" s="5"/>
      <c r="O138" s="727"/>
      <c r="P138" s="5"/>
      <c r="Q138" s="5"/>
      <c r="R138" s="5"/>
      <c r="S138" s="5"/>
      <c r="T138" s="5"/>
      <c r="U138" s="5"/>
      <c r="V138" s="5"/>
    </row>
    <row r="139" spans="1:22" ht="15.75" customHeight="1">
      <c r="A139" s="5"/>
      <c r="B139" s="5"/>
      <c r="C139" s="5"/>
      <c r="D139" s="5"/>
      <c r="E139" s="5"/>
      <c r="F139" s="5"/>
      <c r="G139" s="524"/>
      <c r="H139" s="5"/>
      <c r="I139" s="5"/>
      <c r="J139" s="419"/>
      <c r="K139" s="419"/>
      <c r="L139" s="419"/>
      <c r="M139" s="419"/>
      <c r="N139" s="5"/>
      <c r="O139" s="727"/>
      <c r="P139" s="5"/>
      <c r="Q139" s="5"/>
      <c r="R139" s="5"/>
      <c r="S139" s="5"/>
      <c r="T139" s="5"/>
      <c r="U139" s="5"/>
      <c r="V139" s="5"/>
    </row>
    <row r="140" spans="1:22" ht="15.75" customHeight="1">
      <c r="A140" s="5"/>
      <c r="B140" s="5"/>
      <c r="C140" s="5"/>
      <c r="D140" s="5"/>
      <c r="E140" s="5"/>
      <c r="F140" s="5"/>
      <c r="G140" s="524"/>
      <c r="H140" s="5"/>
      <c r="I140" s="5"/>
      <c r="J140" s="419"/>
      <c r="K140" s="419"/>
      <c r="L140" s="419"/>
      <c r="M140" s="419"/>
      <c r="N140" s="5"/>
      <c r="O140" s="727"/>
      <c r="P140" s="5"/>
      <c r="Q140" s="5"/>
      <c r="R140" s="5"/>
      <c r="S140" s="5"/>
      <c r="T140" s="5"/>
      <c r="U140" s="5"/>
      <c r="V140" s="5"/>
    </row>
    <row r="141" spans="1:22" ht="15.75" customHeight="1">
      <c r="A141" s="5"/>
      <c r="B141" s="5"/>
      <c r="C141" s="5"/>
      <c r="D141" s="5"/>
      <c r="E141" s="5"/>
      <c r="F141" s="5"/>
      <c r="G141" s="524"/>
      <c r="H141" s="5"/>
      <c r="I141" s="5"/>
      <c r="J141" s="419"/>
      <c r="K141" s="419"/>
      <c r="L141" s="419"/>
      <c r="M141" s="419"/>
      <c r="N141" s="5"/>
      <c r="O141" s="727"/>
      <c r="P141" s="5"/>
      <c r="Q141" s="5"/>
      <c r="R141" s="5"/>
      <c r="S141" s="5"/>
      <c r="T141" s="5"/>
      <c r="U141" s="5"/>
      <c r="V141" s="5"/>
    </row>
    <row r="142" spans="1:22" ht="15.75" customHeight="1">
      <c r="A142" s="5"/>
      <c r="B142" s="5"/>
      <c r="C142" s="5"/>
      <c r="D142" s="5"/>
      <c r="E142" s="5"/>
      <c r="F142" s="5"/>
      <c r="G142" s="524"/>
      <c r="H142" s="5"/>
      <c r="I142" s="5"/>
      <c r="J142" s="419"/>
      <c r="K142" s="419"/>
      <c r="L142" s="419"/>
      <c r="M142" s="419"/>
      <c r="N142" s="5"/>
      <c r="O142" s="727"/>
      <c r="P142" s="5"/>
      <c r="Q142" s="5"/>
      <c r="R142" s="5"/>
      <c r="S142" s="5"/>
      <c r="T142" s="5"/>
      <c r="U142" s="5"/>
      <c r="V142" s="5"/>
    </row>
    <row r="143" spans="1:22" ht="15.75" customHeight="1">
      <c r="A143" s="5"/>
      <c r="B143" s="5"/>
      <c r="C143" s="5"/>
      <c r="D143" s="5"/>
      <c r="E143" s="5"/>
      <c r="F143" s="5"/>
      <c r="G143" s="524"/>
      <c r="H143" s="5"/>
      <c r="I143" s="5"/>
      <c r="J143" s="419"/>
      <c r="K143" s="419"/>
      <c r="L143" s="419"/>
      <c r="M143" s="419"/>
      <c r="N143" s="5"/>
      <c r="O143" s="727"/>
      <c r="P143" s="5"/>
      <c r="Q143" s="5"/>
      <c r="R143" s="5"/>
      <c r="S143" s="5"/>
      <c r="T143" s="5"/>
      <c r="U143" s="5"/>
      <c r="V143" s="5"/>
    </row>
    <row r="144" spans="1:22" ht="15.75" customHeight="1">
      <c r="A144" s="5"/>
      <c r="B144" s="5"/>
      <c r="C144" s="5"/>
      <c r="D144" s="5"/>
      <c r="E144" s="5"/>
      <c r="F144" s="5"/>
      <c r="G144" s="524"/>
      <c r="H144" s="5"/>
      <c r="I144" s="5"/>
      <c r="J144" s="419"/>
      <c r="K144" s="419"/>
      <c r="L144" s="419"/>
      <c r="M144" s="419"/>
      <c r="N144" s="5"/>
      <c r="O144" s="727"/>
      <c r="P144" s="5"/>
      <c r="Q144" s="5"/>
      <c r="R144" s="5"/>
      <c r="S144" s="5"/>
      <c r="T144" s="5"/>
      <c r="U144" s="5"/>
      <c r="V144" s="5"/>
    </row>
    <row r="145" spans="1:22" ht="15.75" customHeight="1">
      <c r="A145" s="5"/>
      <c r="B145" s="5"/>
      <c r="C145" s="5"/>
      <c r="D145" s="5"/>
      <c r="E145" s="5"/>
      <c r="F145" s="5"/>
      <c r="G145" s="524"/>
      <c r="H145" s="5"/>
      <c r="I145" s="5"/>
      <c r="J145" s="419"/>
      <c r="K145" s="419"/>
      <c r="L145" s="419"/>
      <c r="M145" s="419"/>
      <c r="N145" s="5"/>
      <c r="O145" s="727"/>
      <c r="P145" s="5"/>
      <c r="Q145" s="5"/>
      <c r="R145" s="5"/>
      <c r="S145" s="5"/>
      <c r="T145" s="5"/>
      <c r="U145" s="5"/>
      <c r="V145" s="5"/>
    </row>
    <row r="146" spans="1:22" ht="15.75" customHeight="1">
      <c r="A146" s="5"/>
      <c r="B146" s="5"/>
      <c r="C146" s="5"/>
      <c r="D146" s="5"/>
      <c r="E146" s="5"/>
      <c r="F146" s="5"/>
      <c r="G146" s="524"/>
      <c r="H146" s="5"/>
      <c r="I146" s="5"/>
      <c r="J146" s="419"/>
      <c r="K146" s="419"/>
      <c r="L146" s="419"/>
      <c r="M146" s="419"/>
      <c r="N146" s="5"/>
      <c r="O146" s="727"/>
      <c r="P146" s="5"/>
      <c r="Q146" s="5"/>
      <c r="R146" s="5"/>
      <c r="S146" s="5"/>
      <c r="T146" s="5"/>
      <c r="U146" s="5"/>
      <c r="V146" s="5"/>
    </row>
    <row r="147" spans="1:22" ht="15.75" customHeight="1">
      <c r="A147" s="5"/>
      <c r="B147" s="5"/>
      <c r="C147" s="5"/>
      <c r="D147" s="5"/>
      <c r="E147" s="5"/>
      <c r="F147" s="5"/>
      <c r="G147" s="524"/>
      <c r="H147" s="5"/>
      <c r="I147" s="5"/>
      <c r="J147" s="419"/>
      <c r="K147" s="419"/>
      <c r="L147" s="419"/>
      <c r="M147" s="419"/>
      <c r="N147" s="5"/>
      <c r="O147" s="727"/>
      <c r="P147" s="5"/>
      <c r="Q147" s="5"/>
      <c r="R147" s="5"/>
      <c r="S147" s="5"/>
      <c r="T147" s="5"/>
      <c r="U147" s="5"/>
      <c r="V147" s="5"/>
    </row>
    <row r="148" spans="1:22" ht="15.75" customHeight="1">
      <c r="A148" s="5"/>
      <c r="B148" s="5"/>
      <c r="C148" s="5"/>
      <c r="D148" s="5"/>
      <c r="E148" s="5"/>
      <c r="F148" s="5"/>
      <c r="G148" s="524"/>
      <c r="H148" s="5"/>
      <c r="I148" s="5"/>
      <c r="J148" s="419"/>
      <c r="K148" s="419"/>
      <c r="L148" s="419"/>
      <c r="M148" s="419"/>
      <c r="N148" s="5"/>
      <c r="O148" s="727"/>
      <c r="P148" s="5"/>
      <c r="Q148" s="5"/>
      <c r="R148" s="5"/>
      <c r="S148" s="5"/>
      <c r="T148" s="5"/>
      <c r="U148" s="5"/>
      <c r="V148" s="5"/>
    </row>
    <row r="149" spans="1:22" ht="15.75" customHeight="1">
      <c r="A149" s="5"/>
      <c r="B149" s="5"/>
      <c r="C149" s="5"/>
      <c r="D149" s="5"/>
      <c r="E149" s="5"/>
      <c r="F149" s="5"/>
      <c r="G149" s="524"/>
      <c r="H149" s="5"/>
      <c r="I149" s="5"/>
      <c r="J149" s="419"/>
      <c r="K149" s="419"/>
      <c r="L149" s="419"/>
      <c r="M149" s="419"/>
      <c r="N149" s="5"/>
      <c r="O149" s="727"/>
      <c r="P149" s="5"/>
      <c r="Q149" s="5"/>
      <c r="R149" s="5"/>
      <c r="S149" s="5"/>
      <c r="T149" s="5"/>
      <c r="U149" s="5"/>
      <c r="V149" s="5"/>
    </row>
    <row r="150" spans="1:22" ht="15.75" customHeight="1">
      <c r="A150" s="5"/>
      <c r="B150" s="5"/>
      <c r="C150" s="5"/>
      <c r="D150" s="5"/>
      <c r="E150" s="5"/>
      <c r="F150" s="5"/>
      <c r="G150" s="524"/>
      <c r="H150" s="5"/>
      <c r="I150" s="5"/>
      <c r="J150" s="419"/>
      <c r="K150" s="419"/>
      <c r="L150" s="419"/>
      <c r="M150" s="419"/>
      <c r="N150" s="5"/>
      <c r="O150" s="727"/>
      <c r="P150" s="5"/>
      <c r="Q150" s="5"/>
      <c r="R150" s="5"/>
      <c r="S150" s="5"/>
      <c r="T150" s="5"/>
      <c r="U150" s="5"/>
      <c r="V150" s="5"/>
    </row>
    <row r="151" spans="1:22" ht="15.75" customHeight="1">
      <c r="A151" s="5"/>
      <c r="B151" s="5"/>
      <c r="C151" s="5"/>
      <c r="D151" s="5"/>
      <c r="E151" s="5"/>
      <c r="F151" s="5"/>
      <c r="G151" s="524"/>
      <c r="H151" s="5"/>
      <c r="I151" s="5"/>
      <c r="J151" s="419"/>
      <c r="K151" s="419"/>
      <c r="L151" s="419"/>
      <c r="M151" s="419"/>
      <c r="N151" s="5"/>
      <c r="O151" s="727"/>
      <c r="P151" s="5"/>
      <c r="Q151" s="5"/>
      <c r="R151" s="5"/>
      <c r="S151" s="5"/>
      <c r="T151" s="5"/>
      <c r="U151" s="5"/>
      <c r="V151" s="5"/>
    </row>
    <row r="152" spans="1:22" ht="15.75" customHeight="1">
      <c r="A152" s="5"/>
      <c r="B152" s="5"/>
      <c r="C152" s="5"/>
      <c r="D152" s="5"/>
      <c r="E152" s="5"/>
      <c r="F152" s="5"/>
      <c r="G152" s="524"/>
      <c r="H152" s="5"/>
      <c r="I152" s="5"/>
      <c r="J152" s="419"/>
      <c r="K152" s="419"/>
      <c r="L152" s="419"/>
      <c r="M152" s="419"/>
      <c r="N152" s="5"/>
      <c r="O152" s="727"/>
      <c r="P152" s="5"/>
      <c r="Q152" s="5"/>
      <c r="R152" s="5"/>
      <c r="S152" s="5"/>
      <c r="T152" s="5"/>
      <c r="U152" s="5"/>
      <c r="V152" s="5"/>
    </row>
    <row r="153" spans="1:22" ht="15.75" customHeight="1">
      <c r="A153" s="5"/>
      <c r="B153" s="5"/>
      <c r="C153" s="5"/>
      <c r="D153" s="5"/>
      <c r="E153" s="5"/>
      <c r="F153" s="5"/>
      <c r="G153" s="524"/>
      <c r="H153" s="5"/>
      <c r="I153" s="5"/>
      <c r="J153" s="419"/>
      <c r="K153" s="419"/>
      <c r="L153" s="419"/>
      <c r="M153" s="419"/>
      <c r="N153" s="5"/>
      <c r="O153" s="727"/>
      <c r="P153" s="5"/>
      <c r="Q153" s="5"/>
      <c r="R153" s="5"/>
      <c r="S153" s="5"/>
      <c r="T153" s="5"/>
      <c r="U153" s="5"/>
      <c r="V153" s="5"/>
    </row>
    <row r="154" spans="1:22" ht="15.75" customHeight="1">
      <c r="A154" s="5"/>
      <c r="B154" s="5"/>
      <c r="C154" s="5"/>
      <c r="D154" s="5"/>
      <c r="E154" s="5"/>
      <c r="F154" s="5"/>
      <c r="G154" s="524"/>
      <c r="H154" s="5"/>
      <c r="I154" s="5"/>
      <c r="J154" s="419"/>
      <c r="K154" s="419"/>
      <c r="L154" s="419"/>
      <c r="M154" s="419"/>
      <c r="N154" s="5"/>
      <c r="O154" s="727"/>
      <c r="P154" s="5"/>
      <c r="Q154" s="5"/>
      <c r="R154" s="5"/>
      <c r="S154" s="5"/>
      <c r="T154" s="5"/>
      <c r="U154" s="5"/>
      <c r="V154" s="5"/>
    </row>
    <row r="155" spans="1:22" ht="15.75" customHeight="1">
      <c r="A155" s="5"/>
      <c r="B155" s="5"/>
      <c r="C155" s="5"/>
      <c r="D155" s="5"/>
      <c r="E155" s="5"/>
      <c r="F155" s="5"/>
      <c r="G155" s="524"/>
      <c r="H155" s="5"/>
      <c r="I155" s="5"/>
      <c r="J155" s="419"/>
      <c r="K155" s="419"/>
      <c r="L155" s="419"/>
      <c r="M155" s="419"/>
      <c r="N155" s="5"/>
      <c r="O155" s="727"/>
      <c r="P155" s="5"/>
      <c r="Q155" s="5"/>
      <c r="R155" s="5"/>
      <c r="S155" s="5"/>
      <c r="T155" s="5"/>
      <c r="U155" s="5"/>
      <c r="V155" s="5"/>
    </row>
    <row r="156" spans="1:22" ht="15.75" customHeight="1">
      <c r="A156" s="5"/>
      <c r="B156" s="5"/>
      <c r="C156" s="5"/>
      <c r="D156" s="5"/>
      <c r="E156" s="5"/>
      <c r="F156" s="5"/>
      <c r="G156" s="524"/>
      <c r="H156" s="5"/>
      <c r="I156" s="5"/>
      <c r="J156" s="419"/>
      <c r="K156" s="419"/>
      <c r="L156" s="419"/>
      <c r="M156" s="419"/>
      <c r="N156" s="5"/>
      <c r="O156" s="727"/>
      <c r="P156" s="5"/>
      <c r="Q156" s="5"/>
      <c r="R156" s="5"/>
      <c r="S156" s="5"/>
      <c r="T156" s="5"/>
      <c r="U156" s="5"/>
      <c r="V156" s="5"/>
    </row>
    <row r="157" spans="1:22" ht="15.75" customHeight="1">
      <c r="A157" s="5"/>
      <c r="B157" s="5"/>
      <c r="C157" s="5"/>
      <c r="D157" s="5"/>
      <c r="E157" s="5"/>
      <c r="F157" s="5"/>
      <c r="G157" s="524"/>
      <c r="H157" s="5"/>
      <c r="I157" s="5"/>
      <c r="J157" s="419"/>
      <c r="K157" s="419"/>
      <c r="L157" s="419"/>
      <c r="M157" s="419"/>
      <c r="N157" s="5"/>
      <c r="O157" s="727"/>
      <c r="P157" s="5"/>
      <c r="Q157" s="5"/>
      <c r="R157" s="5"/>
      <c r="S157" s="5"/>
      <c r="T157" s="5"/>
      <c r="U157" s="5"/>
      <c r="V157" s="5"/>
    </row>
    <row r="158" spans="1:22" ht="15.75" customHeight="1">
      <c r="A158" s="5"/>
      <c r="B158" s="5"/>
      <c r="C158" s="5"/>
      <c r="D158" s="5"/>
      <c r="E158" s="5"/>
      <c r="F158" s="5"/>
      <c r="G158" s="524"/>
      <c r="H158" s="5"/>
      <c r="I158" s="5"/>
      <c r="J158" s="419"/>
      <c r="K158" s="419"/>
      <c r="L158" s="419"/>
      <c r="M158" s="419"/>
      <c r="N158" s="5"/>
      <c r="O158" s="727"/>
      <c r="P158" s="5"/>
      <c r="Q158" s="5"/>
      <c r="R158" s="5"/>
      <c r="S158" s="5"/>
      <c r="T158" s="5"/>
      <c r="U158" s="5"/>
      <c r="V158" s="5"/>
    </row>
    <row r="159" spans="1:22" ht="15.75" customHeight="1">
      <c r="A159" s="5"/>
      <c r="B159" s="5"/>
      <c r="C159" s="5"/>
      <c r="D159" s="5"/>
      <c r="E159" s="5"/>
      <c r="F159" s="5"/>
      <c r="G159" s="524"/>
      <c r="H159" s="5"/>
      <c r="I159" s="5"/>
      <c r="J159" s="419"/>
      <c r="K159" s="419"/>
      <c r="L159" s="419"/>
      <c r="M159" s="419"/>
      <c r="N159" s="5"/>
      <c r="O159" s="727"/>
      <c r="P159" s="5"/>
      <c r="Q159" s="5"/>
      <c r="R159" s="5"/>
      <c r="S159" s="5"/>
      <c r="T159" s="5"/>
      <c r="U159" s="5"/>
      <c r="V159" s="5"/>
    </row>
    <row r="160" spans="1:22" ht="15.75" customHeight="1">
      <c r="A160" s="5"/>
      <c r="B160" s="5"/>
      <c r="C160" s="5"/>
      <c r="D160" s="5"/>
      <c r="E160" s="5"/>
      <c r="F160" s="5"/>
      <c r="G160" s="524"/>
      <c r="H160" s="5"/>
      <c r="I160" s="5"/>
      <c r="J160" s="419"/>
      <c r="K160" s="419"/>
      <c r="L160" s="419"/>
      <c r="M160" s="419"/>
      <c r="N160" s="5"/>
      <c r="O160" s="727"/>
      <c r="P160" s="5"/>
      <c r="Q160" s="5"/>
      <c r="R160" s="5"/>
      <c r="S160" s="5"/>
      <c r="T160" s="5"/>
      <c r="U160" s="5"/>
      <c r="V160" s="5"/>
    </row>
    <row r="161" spans="1:22" ht="15.75" customHeight="1">
      <c r="A161" s="5"/>
      <c r="B161" s="5"/>
      <c r="C161" s="5"/>
      <c r="D161" s="5"/>
      <c r="E161" s="5"/>
      <c r="F161" s="5"/>
      <c r="G161" s="524"/>
      <c r="H161" s="5"/>
      <c r="I161" s="5"/>
      <c r="J161" s="419"/>
      <c r="K161" s="419"/>
      <c r="L161" s="419"/>
      <c r="M161" s="419"/>
      <c r="N161" s="5"/>
      <c r="O161" s="727"/>
      <c r="P161" s="5"/>
      <c r="Q161" s="5"/>
      <c r="R161" s="5"/>
      <c r="S161" s="5"/>
      <c r="T161" s="5"/>
      <c r="U161" s="5"/>
      <c r="V161" s="5"/>
    </row>
    <row r="162" spans="1:22" ht="15.75" customHeight="1">
      <c r="A162" s="5"/>
      <c r="B162" s="5"/>
      <c r="C162" s="5"/>
      <c r="D162" s="5"/>
      <c r="E162" s="5"/>
      <c r="F162" s="5"/>
      <c r="G162" s="524"/>
      <c r="H162" s="5"/>
      <c r="I162" s="5"/>
      <c r="J162" s="419"/>
      <c r="K162" s="419"/>
      <c r="L162" s="419"/>
      <c r="M162" s="419"/>
      <c r="N162" s="5"/>
      <c r="O162" s="727"/>
      <c r="P162" s="5"/>
      <c r="Q162" s="5"/>
      <c r="R162" s="5"/>
      <c r="S162" s="5"/>
      <c r="T162" s="5"/>
      <c r="U162" s="5"/>
      <c r="V162" s="5"/>
    </row>
    <row r="163" spans="1:22" ht="15.75" customHeight="1">
      <c r="A163" s="5"/>
      <c r="B163" s="5"/>
      <c r="C163" s="5"/>
      <c r="D163" s="5"/>
      <c r="E163" s="5"/>
      <c r="F163" s="5"/>
      <c r="G163" s="524"/>
      <c r="H163" s="5"/>
      <c r="I163" s="5"/>
      <c r="J163" s="419"/>
      <c r="K163" s="419"/>
      <c r="L163" s="419"/>
      <c r="M163" s="419"/>
      <c r="N163" s="5"/>
      <c r="O163" s="727"/>
      <c r="P163" s="5"/>
      <c r="Q163" s="5"/>
      <c r="R163" s="5"/>
      <c r="S163" s="5"/>
      <c r="T163" s="5"/>
      <c r="U163" s="5"/>
      <c r="V163" s="5"/>
    </row>
    <row r="164" spans="1:22" ht="15.75" customHeight="1">
      <c r="A164" s="5"/>
      <c r="B164" s="5"/>
      <c r="C164" s="5"/>
      <c r="D164" s="5"/>
      <c r="E164" s="5"/>
      <c r="F164" s="5"/>
      <c r="G164" s="524"/>
      <c r="H164" s="5"/>
      <c r="I164" s="5"/>
      <c r="J164" s="419"/>
      <c r="K164" s="419"/>
      <c r="L164" s="419"/>
      <c r="M164" s="419"/>
      <c r="N164" s="5"/>
      <c r="O164" s="727"/>
      <c r="P164" s="5"/>
      <c r="Q164" s="5"/>
      <c r="R164" s="5"/>
      <c r="S164" s="5"/>
      <c r="T164" s="5"/>
      <c r="U164" s="5"/>
      <c r="V164" s="5"/>
    </row>
    <row r="165" spans="1:22" ht="15.75" customHeight="1">
      <c r="A165" s="5"/>
      <c r="B165" s="5"/>
      <c r="C165" s="5"/>
      <c r="D165" s="5"/>
      <c r="E165" s="5"/>
      <c r="F165" s="5"/>
      <c r="G165" s="524"/>
      <c r="H165" s="5"/>
      <c r="I165" s="5"/>
      <c r="J165" s="419"/>
      <c r="K165" s="419"/>
      <c r="L165" s="419"/>
      <c r="M165" s="419"/>
      <c r="N165" s="5"/>
      <c r="O165" s="727"/>
      <c r="P165" s="5"/>
      <c r="Q165" s="5"/>
      <c r="R165" s="5"/>
      <c r="S165" s="5"/>
      <c r="T165" s="5"/>
      <c r="U165" s="5"/>
      <c r="V165" s="5"/>
    </row>
    <row r="166" spans="1:22" ht="15.75" customHeight="1">
      <c r="A166" s="5"/>
      <c r="B166" s="5"/>
      <c r="C166" s="5"/>
      <c r="D166" s="5"/>
      <c r="E166" s="5"/>
      <c r="F166" s="5"/>
      <c r="G166" s="524"/>
      <c r="H166" s="5"/>
      <c r="I166" s="5"/>
      <c r="J166" s="419"/>
      <c r="K166" s="419"/>
      <c r="L166" s="419"/>
      <c r="M166" s="419"/>
      <c r="N166" s="5"/>
      <c r="O166" s="727"/>
      <c r="P166" s="5"/>
      <c r="Q166" s="5"/>
      <c r="R166" s="5"/>
      <c r="S166" s="5"/>
      <c r="T166" s="5"/>
      <c r="U166" s="5"/>
      <c r="V166" s="5"/>
    </row>
    <row r="167" spans="1:22" ht="15.75" customHeight="1">
      <c r="A167" s="5"/>
      <c r="B167" s="5"/>
      <c r="C167" s="5"/>
      <c r="D167" s="5"/>
      <c r="E167" s="5"/>
      <c r="F167" s="5"/>
      <c r="G167" s="524"/>
      <c r="H167" s="5"/>
      <c r="I167" s="5"/>
      <c r="J167" s="419"/>
      <c r="K167" s="419"/>
      <c r="L167" s="419"/>
      <c r="M167" s="419"/>
      <c r="N167" s="5"/>
      <c r="O167" s="727"/>
      <c r="P167" s="5"/>
      <c r="Q167" s="5"/>
      <c r="R167" s="5"/>
      <c r="S167" s="5"/>
      <c r="T167" s="5"/>
      <c r="U167" s="5"/>
      <c r="V167" s="5"/>
    </row>
    <row r="168" spans="1:22" ht="15.75" customHeight="1">
      <c r="A168" s="5"/>
      <c r="B168" s="5"/>
      <c r="C168" s="5"/>
      <c r="D168" s="5"/>
      <c r="E168" s="5"/>
      <c r="F168" s="5"/>
      <c r="G168" s="524"/>
      <c r="H168" s="5"/>
      <c r="I168" s="5"/>
      <c r="J168" s="419"/>
      <c r="K168" s="419"/>
      <c r="L168" s="419"/>
      <c r="M168" s="419"/>
      <c r="N168" s="5"/>
      <c r="O168" s="727"/>
      <c r="P168" s="5"/>
      <c r="Q168" s="5"/>
      <c r="R168" s="5"/>
      <c r="S168" s="5"/>
      <c r="T168" s="5"/>
      <c r="U168" s="5"/>
      <c r="V168" s="5"/>
    </row>
    <row r="169" spans="1:22" ht="15.75" customHeight="1">
      <c r="A169" s="5"/>
      <c r="B169" s="5"/>
      <c r="C169" s="5"/>
      <c r="D169" s="5"/>
      <c r="E169" s="5"/>
      <c r="F169" s="5"/>
      <c r="G169" s="524"/>
      <c r="H169" s="5"/>
      <c r="I169" s="5"/>
      <c r="J169" s="419"/>
      <c r="K169" s="419"/>
      <c r="L169" s="419"/>
      <c r="M169" s="419"/>
      <c r="N169" s="5"/>
      <c r="O169" s="727"/>
      <c r="P169" s="5"/>
      <c r="Q169" s="5"/>
      <c r="R169" s="5"/>
      <c r="S169" s="5"/>
      <c r="T169" s="5"/>
      <c r="U169" s="5"/>
      <c r="V169" s="5"/>
    </row>
    <row r="170" spans="1:22" ht="15.75" customHeight="1">
      <c r="A170" s="5"/>
      <c r="B170" s="5"/>
      <c r="C170" s="5"/>
      <c r="D170" s="5"/>
      <c r="E170" s="5"/>
      <c r="F170" s="5"/>
      <c r="G170" s="524"/>
      <c r="H170" s="5"/>
      <c r="I170" s="5"/>
      <c r="J170" s="419"/>
      <c r="K170" s="419"/>
      <c r="L170" s="419"/>
      <c r="M170" s="419"/>
      <c r="N170" s="5"/>
      <c r="O170" s="727"/>
      <c r="P170" s="5"/>
      <c r="Q170" s="5"/>
      <c r="R170" s="5"/>
      <c r="S170" s="5"/>
      <c r="T170" s="5"/>
      <c r="U170" s="5"/>
      <c r="V170" s="5"/>
    </row>
    <row r="171" spans="1:22" ht="15.75" customHeight="1">
      <c r="A171" s="5"/>
      <c r="B171" s="5"/>
      <c r="C171" s="5"/>
      <c r="D171" s="5"/>
      <c r="E171" s="5"/>
      <c r="F171" s="5"/>
      <c r="G171" s="524"/>
      <c r="H171" s="5"/>
      <c r="I171" s="5"/>
      <c r="J171" s="419"/>
      <c r="K171" s="419"/>
      <c r="L171" s="419"/>
      <c r="M171" s="419"/>
      <c r="N171" s="5"/>
      <c r="O171" s="727"/>
      <c r="P171" s="5"/>
      <c r="Q171" s="5"/>
      <c r="R171" s="5"/>
      <c r="S171" s="5"/>
      <c r="T171" s="5"/>
      <c r="U171" s="5"/>
      <c r="V171" s="5"/>
    </row>
    <row r="172" spans="1:22" ht="15.75" customHeight="1">
      <c r="A172" s="5"/>
      <c r="B172" s="5"/>
      <c r="C172" s="5"/>
      <c r="D172" s="5"/>
      <c r="E172" s="5"/>
      <c r="F172" s="5"/>
      <c r="G172" s="524"/>
      <c r="H172" s="5"/>
      <c r="I172" s="5"/>
      <c r="J172" s="419"/>
      <c r="K172" s="419"/>
      <c r="L172" s="419"/>
      <c r="M172" s="419"/>
      <c r="N172" s="5"/>
      <c r="O172" s="727"/>
      <c r="P172" s="5"/>
      <c r="Q172" s="5"/>
      <c r="R172" s="5"/>
      <c r="S172" s="5"/>
      <c r="T172" s="5"/>
      <c r="U172" s="5"/>
      <c r="V172" s="5"/>
    </row>
    <row r="173" spans="1:22" ht="15.75" customHeight="1">
      <c r="A173" s="5"/>
      <c r="B173" s="5"/>
      <c r="C173" s="5"/>
      <c r="D173" s="5"/>
      <c r="E173" s="5"/>
      <c r="F173" s="5"/>
      <c r="G173" s="524"/>
      <c r="H173" s="5"/>
      <c r="I173" s="5"/>
      <c r="J173" s="419"/>
      <c r="K173" s="419"/>
      <c r="L173" s="419"/>
      <c r="M173" s="419"/>
      <c r="N173" s="5"/>
      <c r="O173" s="727"/>
      <c r="P173" s="5"/>
      <c r="Q173" s="5"/>
      <c r="R173" s="5"/>
      <c r="S173" s="5"/>
      <c r="T173" s="5"/>
      <c r="U173" s="5"/>
      <c r="V173" s="5"/>
    </row>
    <row r="174" spans="1:22" ht="15.75" customHeight="1">
      <c r="A174" s="5"/>
      <c r="B174" s="5"/>
      <c r="C174" s="5"/>
      <c r="D174" s="5"/>
      <c r="E174" s="5"/>
      <c r="F174" s="5"/>
      <c r="G174" s="524"/>
      <c r="H174" s="5"/>
      <c r="I174" s="5"/>
      <c r="J174" s="419"/>
      <c r="K174" s="419"/>
      <c r="L174" s="419"/>
      <c r="M174" s="419"/>
      <c r="N174" s="5"/>
      <c r="O174" s="727"/>
      <c r="P174" s="5"/>
      <c r="Q174" s="5"/>
      <c r="R174" s="5"/>
      <c r="S174" s="5"/>
      <c r="T174" s="5"/>
      <c r="U174" s="5"/>
      <c r="V174" s="5"/>
    </row>
    <row r="175" spans="1:22" ht="15.75" customHeight="1">
      <c r="A175" s="5"/>
      <c r="B175" s="5"/>
      <c r="C175" s="5"/>
      <c r="D175" s="5"/>
      <c r="E175" s="5"/>
      <c r="F175" s="5"/>
      <c r="G175" s="524"/>
      <c r="H175" s="5"/>
      <c r="I175" s="5"/>
      <c r="J175" s="419"/>
      <c r="K175" s="419"/>
      <c r="L175" s="419"/>
      <c r="M175" s="419"/>
      <c r="N175" s="5"/>
      <c r="O175" s="727"/>
      <c r="P175" s="5"/>
      <c r="Q175" s="5"/>
      <c r="R175" s="5"/>
      <c r="S175" s="5"/>
      <c r="T175" s="5"/>
      <c r="U175" s="5"/>
      <c r="V175" s="5"/>
    </row>
    <row r="176" spans="1:22" ht="15.75" customHeight="1">
      <c r="A176" s="5"/>
      <c r="B176" s="5"/>
      <c r="C176" s="5"/>
      <c r="D176" s="5"/>
      <c r="E176" s="5"/>
      <c r="F176" s="5"/>
      <c r="G176" s="524"/>
      <c r="H176" s="5"/>
      <c r="I176" s="5"/>
      <c r="J176" s="419"/>
      <c r="K176" s="419"/>
      <c r="L176" s="419"/>
      <c r="M176" s="419"/>
      <c r="N176" s="5"/>
      <c r="O176" s="727"/>
      <c r="P176" s="5"/>
      <c r="Q176" s="5"/>
      <c r="R176" s="5"/>
      <c r="S176" s="5"/>
      <c r="T176" s="5"/>
      <c r="U176" s="5"/>
      <c r="V176" s="5"/>
    </row>
    <row r="177" spans="1:22" ht="15.75" customHeight="1">
      <c r="A177" s="5"/>
      <c r="B177" s="5"/>
      <c r="C177" s="5"/>
      <c r="D177" s="5"/>
      <c r="E177" s="5"/>
      <c r="F177" s="5"/>
      <c r="G177" s="524"/>
      <c r="H177" s="5"/>
      <c r="I177" s="5"/>
      <c r="J177" s="419"/>
      <c r="K177" s="419"/>
      <c r="L177" s="419"/>
      <c r="M177" s="419"/>
      <c r="N177" s="5"/>
      <c r="O177" s="727"/>
      <c r="P177" s="5"/>
      <c r="Q177" s="5"/>
      <c r="R177" s="5"/>
      <c r="S177" s="5"/>
      <c r="T177" s="5"/>
      <c r="U177" s="5"/>
      <c r="V177" s="5"/>
    </row>
    <row r="178" spans="1:22" ht="15.75" customHeight="1">
      <c r="A178" s="5"/>
      <c r="B178" s="5"/>
      <c r="C178" s="5"/>
      <c r="D178" s="5"/>
      <c r="E178" s="5"/>
      <c r="F178" s="5"/>
      <c r="G178" s="524"/>
      <c r="H178" s="5"/>
      <c r="I178" s="5"/>
      <c r="J178" s="419"/>
      <c r="K178" s="419"/>
      <c r="L178" s="419"/>
      <c r="M178" s="419"/>
      <c r="N178" s="5"/>
      <c r="O178" s="727"/>
      <c r="P178" s="5"/>
      <c r="Q178" s="5"/>
      <c r="R178" s="5"/>
      <c r="S178" s="5"/>
      <c r="T178" s="5"/>
      <c r="U178" s="5"/>
      <c r="V178" s="5"/>
    </row>
    <row r="179" spans="1:22" ht="15.75" customHeight="1">
      <c r="A179" s="5"/>
      <c r="B179" s="5"/>
      <c r="C179" s="5"/>
      <c r="D179" s="5"/>
      <c r="E179" s="5"/>
      <c r="F179" s="5"/>
      <c r="G179" s="524"/>
      <c r="H179" s="5"/>
      <c r="I179" s="5"/>
      <c r="J179" s="419"/>
      <c r="K179" s="419"/>
      <c r="L179" s="419"/>
      <c r="M179" s="419"/>
      <c r="N179" s="5"/>
      <c r="O179" s="727"/>
      <c r="P179" s="5"/>
      <c r="Q179" s="5"/>
      <c r="R179" s="5"/>
      <c r="S179" s="5"/>
      <c r="T179" s="5"/>
      <c r="U179" s="5"/>
      <c r="V179" s="5"/>
    </row>
    <row r="180" spans="1:22" ht="15.75" customHeight="1">
      <c r="A180" s="5"/>
      <c r="B180" s="5"/>
      <c r="C180" s="5"/>
      <c r="D180" s="5"/>
      <c r="E180" s="5"/>
      <c r="F180" s="5"/>
      <c r="G180" s="524"/>
      <c r="H180" s="5"/>
      <c r="I180" s="5"/>
      <c r="J180" s="419"/>
      <c r="K180" s="419"/>
      <c r="L180" s="419"/>
      <c r="M180" s="419"/>
      <c r="N180" s="5"/>
      <c r="O180" s="727"/>
      <c r="P180" s="5"/>
      <c r="Q180" s="5"/>
      <c r="R180" s="5"/>
      <c r="S180" s="5"/>
      <c r="T180" s="5"/>
      <c r="U180" s="5"/>
      <c r="V180" s="5"/>
    </row>
    <row r="181" spans="1:22" ht="15.75" customHeight="1">
      <c r="A181" s="5"/>
      <c r="B181" s="5"/>
      <c r="C181" s="5"/>
      <c r="D181" s="5"/>
      <c r="E181" s="5"/>
      <c r="F181" s="5"/>
      <c r="G181" s="524"/>
      <c r="H181" s="5"/>
      <c r="I181" s="5"/>
      <c r="J181" s="419"/>
      <c r="K181" s="419"/>
      <c r="L181" s="419"/>
      <c r="M181" s="419"/>
      <c r="N181" s="5"/>
      <c r="O181" s="727"/>
      <c r="P181" s="5"/>
      <c r="Q181" s="5"/>
      <c r="R181" s="5"/>
      <c r="S181" s="5"/>
      <c r="T181" s="5"/>
      <c r="U181" s="5"/>
      <c r="V181" s="5"/>
    </row>
    <row r="182" spans="1:22" ht="15.75" customHeight="1">
      <c r="A182" s="5"/>
      <c r="B182" s="5"/>
      <c r="C182" s="5"/>
      <c r="D182" s="5"/>
      <c r="E182" s="5"/>
      <c r="F182" s="5"/>
      <c r="G182" s="524"/>
      <c r="H182" s="5"/>
      <c r="I182" s="5"/>
      <c r="J182" s="419"/>
      <c r="K182" s="419"/>
      <c r="L182" s="419"/>
      <c r="M182" s="419"/>
      <c r="N182" s="5"/>
      <c r="O182" s="727"/>
      <c r="P182" s="5"/>
      <c r="Q182" s="5"/>
      <c r="R182" s="5"/>
      <c r="S182" s="5"/>
      <c r="T182" s="5"/>
      <c r="U182" s="5"/>
      <c r="V182" s="5"/>
    </row>
    <row r="183" spans="1:22" ht="15.75" customHeight="1">
      <c r="A183" s="5"/>
      <c r="B183" s="5"/>
      <c r="C183" s="5"/>
      <c r="D183" s="5"/>
      <c r="E183" s="5"/>
      <c r="F183" s="5"/>
      <c r="G183" s="524"/>
      <c r="H183" s="5"/>
      <c r="I183" s="5"/>
      <c r="J183" s="419"/>
      <c r="K183" s="419"/>
      <c r="L183" s="419"/>
      <c r="M183" s="419"/>
      <c r="N183" s="5"/>
      <c r="O183" s="727"/>
      <c r="P183" s="5"/>
      <c r="Q183" s="5"/>
      <c r="R183" s="5"/>
      <c r="S183" s="5"/>
      <c r="T183" s="5"/>
      <c r="U183" s="5"/>
      <c r="V183" s="5"/>
    </row>
    <row r="184" spans="1:22" ht="15.75" customHeight="1">
      <c r="A184" s="5"/>
      <c r="B184" s="5"/>
      <c r="C184" s="5"/>
      <c r="D184" s="5"/>
      <c r="E184" s="5"/>
      <c r="F184" s="5"/>
      <c r="G184" s="524"/>
      <c r="H184" s="5"/>
      <c r="I184" s="5"/>
      <c r="J184" s="419"/>
      <c r="K184" s="419"/>
      <c r="L184" s="419"/>
      <c r="M184" s="419"/>
      <c r="N184" s="5"/>
      <c r="O184" s="727"/>
      <c r="P184" s="5"/>
      <c r="Q184" s="5"/>
      <c r="R184" s="5"/>
      <c r="S184" s="5"/>
      <c r="T184" s="5"/>
      <c r="U184" s="5"/>
      <c r="V184" s="5"/>
    </row>
    <row r="185" spans="1:22" ht="15.75" customHeight="1">
      <c r="A185" s="5"/>
      <c r="B185" s="5"/>
      <c r="C185" s="5"/>
      <c r="D185" s="5"/>
      <c r="E185" s="5"/>
      <c r="F185" s="5"/>
      <c r="G185" s="524"/>
      <c r="H185" s="5"/>
      <c r="I185" s="5"/>
      <c r="J185" s="419"/>
      <c r="K185" s="419"/>
      <c r="L185" s="419"/>
      <c r="M185" s="419"/>
      <c r="N185" s="5"/>
      <c r="O185" s="727"/>
      <c r="P185" s="5"/>
      <c r="Q185" s="5"/>
      <c r="R185" s="5"/>
      <c r="S185" s="5"/>
      <c r="T185" s="5"/>
      <c r="U185" s="5"/>
      <c r="V185" s="5"/>
    </row>
    <row r="186" spans="1:22" ht="15.75" customHeight="1">
      <c r="A186" s="5"/>
      <c r="B186" s="5"/>
      <c r="C186" s="5"/>
      <c r="D186" s="5"/>
      <c r="E186" s="5"/>
      <c r="F186" s="5"/>
      <c r="G186" s="524"/>
      <c r="H186" s="5"/>
      <c r="I186" s="5"/>
      <c r="J186" s="419"/>
      <c r="K186" s="419"/>
      <c r="L186" s="419"/>
      <c r="M186" s="419"/>
      <c r="N186" s="5"/>
      <c r="O186" s="727"/>
      <c r="P186" s="5"/>
      <c r="Q186" s="5"/>
      <c r="R186" s="5"/>
      <c r="S186" s="5"/>
      <c r="T186" s="5"/>
      <c r="U186" s="5"/>
      <c r="V186" s="5"/>
    </row>
    <row r="187" spans="1:22" ht="15.75" customHeight="1">
      <c r="A187" s="5"/>
      <c r="B187" s="5"/>
      <c r="C187" s="5"/>
      <c r="D187" s="5"/>
      <c r="E187" s="5"/>
      <c r="F187" s="5"/>
      <c r="G187" s="524"/>
      <c r="H187" s="5"/>
      <c r="I187" s="5"/>
      <c r="J187" s="419"/>
      <c r="K187" s="419"/>
      <c r="L187" s="419"/>
      <c r="M187" s="419"/>
      <c r="N187" s="5"/>
      <c r="O187" s="727"/>
      <c r="P187" s="5"/>
      <c r="Q187" s="5"/>
      <c r="R187" s="5"/>
      <c r="S187" s="5"/>
      <c r="T187" s="5"/>
      <c r="U187" s="5"/>
      <c r="V187" s="5"/>
    </row>
    <row r="188" spans="1:22" ht="15.75" customHeight="1">
      <c r="A188" s="5"/>
      <c r="B188" s="5"/>
      <c r="C188" s="5"/>
      <c r="D188" s="5"/>
      <c r="E188" s="5"/>
      <c r="F188" s="5"/>
      <c r="G188" s="524"/>
      <c r="H188" s="5"/>
      <c r="I188" s="5"/>
      <c r="J188" s="419"/>
      <c r="K188" s="419"/>
      <c r="L188" s="419"/>
      <c r="M188" s="419"/>
      <c r="N188" s="5"/>
      <c r="O188" s="727"/>
      <c r="P188" s="5"/>
      <c r="Q188" s="5"/>
      <c r="R188" s="5"/>
      <c r="S188" s="5"/>
      <c r="T188" s="5"/>
      <c r="U188" s="5"/>
      <c r="V188" s="5"/>
    </row>
    <row r="189" spans="1:22" ht="15.75" customHeight="1">
      <c r="A189" s="5"/>
      <c r="B189" s="5"/>
      <c r="C189" s="5"/>
      <c r="D189" s="5"/>
      <c r="E189" s="5"/>
      <c r="F189" s="5"/>
      <c r="G189" s="524"/>
      <c r="H189" s="5"/>
      <c r="I189" s="5"/>
      <c r="J189" s="419"/>
      <c r="K189" s="419"/>
      <c r="L189" s="419"/>
      <c r="M189" s="419"/>
      <c r="N189" s="5"/>
      <c r="O189" s="727"/>
      <c r="P189" s="5"/>
      <c r="Q189" s="5"/>
      <c r="R189" s="5"/>
      <c r="S189" s="5"/>
      <c r="T189" s="5"/>
      <c r="U189" s="5"/>
      <c r="V189" s="5"/>
    </row>
    <row r="190" spans="1:22" ht="15.75" customHeight="1">
      <c r="A190" s="5"/>
      <c r="B190" s="5"/>
      <c r="C190" s="5"/>
      <c r="D190" s="5"/>
      <c r="E190" s="5"/>
      <c r="F190" s="5"/>
      <c r="G190" s="524"/>
      <c r="H190" s="5"/>
      <c r="I190" s="5"/>
      <c r="J190" s="419"/>
      <c r="K190" s="419"/>
      <c r="L190" s="419"/>
      <c r="M190" s="419"/>
      <c r="N190" s="5"/>
      <c r="O190" s="727"/>
      <c r="P190" s="5"/>
      <c r="Q190" s="5"/>
      <c r="R190" s="5"/>
      <c r="S190" s="5"/>
      <c r="T190" s="5"/>
      <c r="U190" s="5"/>
      <c r="V190" s="5"/>
    </row>
    <row r="191" spans="1:22" ht="15.75" customHeight="1">
      <c r="A191" s="5"/>
      <c r="B191" s="5"/>
      <c r="C191" s="5"/>
      <c r="D191" s="5"/>
      <c r="E191" s="5"/>
      <c r="F191" s="5"/>
      <c r="G191" s="524"/>
      <c r="H191" s="5"/>
      <c r="I191" s="5"/>
      <c r="J191" s="419"/>
      <c r="K191" s="419"/>
      <c r="L191" s="419"/>
      <c r="M191" s="419"/>
      <c r="N191" s="5"/>
      <c r="O191" s="727"/>
      <c r="P191" s="5"/>
      <c r="Q191" s="5"/>
      <c r="R191" s="5"/>
      <c r="S191" s="5"/>
      <c r="T191" s="5"/>
      <c r="U191" s="5"/>
      <c r="V191" s="5"/>
    </row>
    <row r="192" spans="1:22" ht="15.75" customHeight="1">
      <c r="A192" s="5"/>
      <c r="B192" s="5"/>
      <c r="C192" s="5"/>
      <c r="D192" s="5"/>
      <c r="E192" s="5"/>
      <c r="F192" s="5"/>
      <c r="G192" s="524"/>
      <c r="H192" s="5"/>
      <c r="I192" s="5"/>
      <c r="J192" s="419"/>
      <c r="K192" s="419"/>
      <c r="L192" s="419"/>
      <c r="M192" s="419"/>
      <c r="N192" s="5"/>
      <c r="O192" s="727"/>
      <c r="P192" s="5"/>
      <c r="Q192" s="5"/>
      <c r="R192" s="5"/>
      <c r="S192" s="5"/>
      <c r="T192" s="5"/>
      <c r="U192" s="5"/>
      <c r="V192" s="5"/>
    </row>
    <row r="193" spans="1:22" ht="15.75" customHeight="1">
      <c r="A193" s="5"/>
      <c r="B193" s="5"/>
      <c r="C193" s="5"/>
      <c r="D193" s="5"/>
      <c r="E193" s="5"/>
      <c r="F193" s="5"/>
      <c r="G193" s="524"/>
      <c r="H193" s="5"/>
      <c r="I193" s="5"/>
      <c r="J193" s="419"/>
      <c r="K193" s="419"/>
      <c r="L193" s="419"/>
      <c r="M193" s="419"/>
      <c r="N193" s="5"/>
      <c r="O193" s="727"/>
      <c r="P193" s="5"/>
      <c r="Q193" s="5"/>
      <c r="R193" s="5"/>
      <c r="S193" s="5"/>
      <c r="T193" s="5"/>
      <c r="U193" s="5"/>
      <c r="V193" s="5"/>
    </row>
    <row r="194" spans="1:22" ht="15.75" customHeight="1">
      <c r="A194" s="5"/>
      <c r="B194" s="5"/>
      <c r="C194" s="5"/>
      <c r="D194" s="5"/>
      <c r="E194" s="5"/>
      <c r="F194" s="5"/>
      <c r="G194" s="524"/>
      <c r="H194" s="5"/>
      <c r="I194" s="5"/>
      <c r="J194" s="419"/>
      <c r="K194" s="419"/>
      <c r="L194" s="419"/>
      <c r="M194" s="419"/>
      <c r="N194" s="5"/>
      <c r="O194" s="727"/>
      <c r="P194" s="5"/>
      <c r="Q194" s="5"/>
      <c r="R194" s="5"/>
      <c r="S194" s="5"/>
      <c r="T194" s="5"/>
      <c r="U194" s="5"/>
      <c r="V194" s="5"/>
    </row>
    <row r="195" spans="1:22" ht="15.75" customHeight="1">
      <c r="A195" s="5"/>
      <c r="B195" s="5"/>
      <c r="C195" s="5"/>
      <c r="D195" s="5"/>
      <c r="E195" s="5"/>
      <c r="F195" s="5"/>
      <c r="G195" s="524"/>
      <c r="H195" s="5"/>
      <c r="I195" s="5"/>
      <c r="J195" s="419"/>
      <c r="K195" s="419"/>
      <c r="L195" s="419"/>
      <c r="M195" s="419"/>
      <c r="N195" s="5"/>
      <c r="O195" s="727"/>
      <c r="P195" s="5"/>
      <c r="Q195" s="5"/>
      <c r="R195" s="5"/>
      <c r="S195" s="5"/>
      <c r="T195" s="5"/>
      <c r="U195" s="5"/>
      <c r="V195" s="5"/>
    </row>
    <row r="196" spans="1:22" ht="15.75" customHeight="1">
      <c r="A196" s="5"/>
      <c r="B196" s="5"/>
      <c r="C196" s="5"/>
      <c r="D196" s="5"/>
      <c r="E196" s="5"/>
      <c r="F196" s="5"/>
      <c r="G196" s="524"/>
      <c r="H196" s="5"/>
      <c r="I196" s="5"/>
      <c r="J196" s="419"/>
      <c r="K196" s="419"/>
      <c r="L196" s="419"/>
      <c r="M196" s="419"/>
      <c r="N196" s="5"/>
      <c r="O196" s="727"/>
      <c r="P196" s="5"/>
      <c r="Q196" s="5"/>
      <c r="R196" s="5"/>
      <c r="S196" s="5"/>
      <c r="T196" s="5"/>
      <c r="U196" s="5"/>
      <c r="V196" s="5"/>
    </row>
    <row r="197" spans="1:22" ht="15.75" customHeight="1">
      <c r="A197" s="5"/>
      <c r="B197" s="5"/>
      <c r="C197" s="5"/>
      <c r="D197" s="5"/>
      <c r="E197" s="5"/>
      <c r="F197" s="5"/>
      <c r="G197" s="524"/>
      <c r="H197" s="5"/>
      <c r="I197" s="5"/>
      <c r="J197" s="419"/>
      <c r="K197" s="419"/>
      <c r="L197" s="419"/>
      <c r="M197" s="419"/>
      <c r="N197" s="5"/>
      <c r="O197" s="727"/>
      <c r="P197" s="5"/>
      <c r="Q197" s="5"/>
      <c r="R197" s="5"/>
      <c r="S197" s="5"/>
      <c r="T197" s="5"/>
      <c r="U197" s="5"/>
      <c r="V197" s="5"/>
    </row>
    <row r="198" spans="1:22" ht="15.75" customHeight="1">
      <c r="A198" s="5"/>
      <c r="B198" s="5"/>
      <c r="C198" s="5"/>
      <c r="D198" s="5"/>
      <c r="E198" s="5"/>
      <c r="F198" s="5"/>
      <c r="G198" s="524"/>
      <c r="H198" s="5"/>
      <c r="I198" s="5"/>
      <c r="J198" s="419"/>
      <c r="K198" s="419"/>
      <c r="L198" s="419"/>
      <c r="M198" s="419"/>
      <c r="N198" s="5"/>
      <c r="O198" s="727"/>
      <c r="P198" s="5"/>
      <c r="Q198" s="5"/>
      <c r="R198" s="5"/>
      <c r="S198" s="5"/>
      <c r="T198" s="5"/>
      <c r="U198" s="5"/>
      <c r="V198" s="5"/>
    </row>
    <row r="199" spans="1:22" ht="15.75" customHeight="1">
      <c r="A199" s="5"/>
      <c r="B199" s="5"/>
      <c r="C199" s="5"/>
      <c r="D199" s="5"/>
      <c r="E199" s="5"/>
      <c r="F199" s="5"/>
      <c r="G199" s="524"/>
      <c r="H199" s="5"/>
      <c r="I199" s="5"/>
      <c r="J199" s="419"/>
      <c r="K199" s="419"/>
      <c r="L199" s="419"/>
      <c r="M199" s="419"/>
      <c r="N199" s="5"/>
      <c r="O199" s="727"/>
      <c r="P199" s="5"/>
      <c r="Q199" s="5"/>
      <c r="R199" s="5"/>
      <c r="S199" s="5"/>
      <c r="T199" s="5"/>
      <c r="U199" s="5"/>
      <c r="V199" s="5"/>
    </row>
    <row r="200" spans="1:22" ht="15.75" customHeight="1">
      <c r="A200" s="5"/>
      <c r="B200" s="5"/>
      <c r="C200" s="5"/>
      <c r="D200" s="5"/>
      <c r="E200" s="5"/>
      <c r="F200" s="5"/>
      <c r="G200" s="524"/>
      <c r="H200" s="5"/>
      <c r="I200" s="5"/>
      <c r="J200" s="419"/>
      <c r="K200" s="419"/>
      <c r="L200" s="419"/>
      <c r="M200" s="419"/>
      <c r="N200" s="5"/>
      <c r="O200" s="727"/>
      <c r="P200" s="5"/>
      <c r="Q200" s="5"/>
      <c r="R200" s="5"/>
      <c r="S200" s="5"/>
      <c r="T200" s="5"/>
      <c r="U200" s="5"/>
      <c r="V200" s="5"/>
    </row>
    <row r="201" spans="1:22" ht="15.75" customHeight="1">
      <c r="A201" s="5"/>
      <c r="B201" s="5"/>
      <c r="C201" s="5"/>
      <c r="D201" s="5"/>
      <c r="E201" s="5"/>
      <c r="F201" s="5"/>
      <c r="G201" s="524"/>
      <c r="H201" s="5"/>
      <c r="I201" s="5"/>
      <c r="J201" s="419"/>
      <c r="K201" s="419"/>
      <c r="L201" s="419"/>
      <c r="M201" s="419"/>
      <c r="N201" s="5"/>
      <c r="O201" s="727"/>
      <c r="P201" s="5"/>
      <c r="Q201" s="5"/>
      <c r="R201" s="5"/>
      <c r="S201" s="5"/>
      <c r="T201" s="5"/>
      <c r="U201" s="5"/>
      <c r="V201" s="5"/>
    </row>
    <row r="202" spans="1:22" ht="15.75" customHeight="1">
      <c r="A202" s="5"/>
      <c r="B202" s="5"/>
      <c r="C202" s="5"/>
      <c r="D202" s="5"/>
      <c r="E202" s="5"/>
      <c r="F202" s="5"/>
      <c r="G202" s="524"/>
      <c r="H202" s="5"/>
      <c r="I202" s="5"/>
      <c r="J202" s="419"/>
      <c r="K202" s="419"/>
      <c r="L202" s="419"/>
      <c r="M202" s="419"/>
      <c r="N202" s="5"/>
      <c r="O202" s="727"/>
      <c r="P202" s="5"/>
      <c r="Q202" s="5"/>
      <c r="R202" s="5"/>
      <c r="S202" s="5"/>
      <c r="T202" s="5"/>
      <c r="U202" s="5"/>
      <c r="V202" s="5"/>
    </row>
    <row r="203" spans="1:22" ht="15.75" customHeight="1">
      <c r="A203" s="5"/>
      <c r="B203" s="5"/>
      <c r="C203" s="5"/>
      <c r="D203" s="5"/>
      <c r="E203" s="5"/>
      <c r="F203" s="5"/>
      <c r="G203" s="524"/>
      <c r="H203" s="5"/>
      <c r="I203" s="5"/>
      <c r="J203" s="419"/>
      <c r="K203" s="419"/>
      <c r="L203" s="419"/>
      <c r="M203" s="419"/>
      <c r="N203" s="5"/>
      <c r="O203" s="727"/>
      <c r="P203" s="5"/>
      <c r="Q203" s="5"/>
      <c r="R203" s="5"/>
      <c r="S203" s="5"/>
      <c r="T203" s="5"/>
      <c r="U203" s="5"/>
      <c r="V203" s="5"/>
    </row>
    <row r="204" spans="1:22" ht="15.75" customHeight="1">
      <c r="A204" s="5"/>
      <c r="B204" s="5"/>
      <c r="C204" s="5"/>
      <c r="D204" s="5"/>
      <c r="E204" s="5"/>
      <c r="F204" s="5"/>
      <c r="G204" s="524"/>
      <c r="H204" s="5"/>
      <c r="I204" s="5"/>
      <c r="J204" s="419"/>
      <c r="K204" s="419"/>
      <c r="L204" s="419"/>
      <c r="M204" s="419"/>
      <c r="N204" s="5"/>
      <c r="O204" s="727"/>
      <c r="P204" s="5"/>
      <c r="Q204" s="5"/>
      <c r="R204" s="5"/>
      <c r="S204" s="5"/>
      <c r="T204" s="5"/>
      <c r="U204" s="5"/>
      <c r="V204" s="5"/>
    </row>
    <row r="205" spans="1:22" ht="15.75" customHeight="1">
      <c r="A205" s="5"/>
      <c r="B205" s="5"/>
      <c r="C205" s="5"/>
      <c r="D205" s="5"/>
      <c r="E205" s="5"/>
      <c r="F205" s="5"/>
      <c r="G205" s="524"/>
      <c r="H205" s="5"/>
      <c r="I205" s="5"/>
      <c r="J205" s="419"/>
      <c r="K205" s="419"/>
      <c r="L205" s="419"/>
      <c r="M205" s="419"/>
      <c r="N205" s="5"/>
      <c r="O205" s="727"/>
      <c r="P205" s="5"/>
      <c r="Q205" s="5"/>
      <c r="R205" s="5"/>
      <c r="S205" s="5"/>
      <c r="T205" s="5"/>
      <c r="U205" s="5"/>
      <c r="V205" s="5"/>
    </row>
    <row r="206" spans="1:22" ht="15.75" customHeight="1">
      <c r="A206" s="5"/>
      <c r="B206" s="5"/>
      <c r="C206" s="5"/>
      <c r="D206" s="5"/>
      <c r="E206" s="5"/>
      <c r="F206" s="5"/>
      <c r="G206" s="524"/>
      <c r="H206" s="5"/>
      <c r="I206" s="5"/>
      <c r="J206" s="419"/>
      <c r="K206" s="419"/>
      <c r="L206" s="419"/>
      <c r="M206" s="419"/>
      <c r="N206" s="5"/>
      <c r="O206" s="727"/>
      <c r="P206" s="5"/>
      <c r="Q206" s="5"/>
      <c r="R206" s="5"/>
      <c r="S206" s="5"/>
      <c r="T206" s="5"/>
      <c r="U206" s="5"/>
      <c r="V206" s="5"/>
    </row>
    <row r="207" spans="1:22" ht="15.75" customHeight="1">
      <c r="A207" s="5"/>
      <c r="B207" s="5"/>
      <c r="C207" s="5"/>
      <c r="D207" s="5"/>
      <c r="E207" s="5"/>
      <c r="F207" s="5"/>
      <c r="G207" s="524"/>
      <c r="H207" s="5"/>
      <c r="I207" s="5"/>
      <c r="J207" s="419"/>
      <c r="K207" s="419"/>
      <c r="L207" s="419"/>
      <c r="M207" s="419"/>
      <c r="N207" s="5"/>
      <c r="O207" s="727"/>
      <c r="P207" s="5"/>
      <c r="Q207" s="5"/>
      <c r="R207" s="5"/>
      <c r="S207" s="5"/>
      <c r="T207" s="5"/>
      <c r="U207" s="5"/>
      <c r="V207" s="5"/>
    </row>
    <row r="208" spans="1:22" ht="15.75" customHeight="1">
      <c r="A208" s="5"/>
      <c r="B208" s="5"/>
      <c r="C208" s="5"/>
      <c r="D208" s="5"/>
      <c r="E208" s="5"/>
      <c r="F208" s="5"/>
      <c r="G208" s="524"/>
      <c r="H208" s="5"/>
      <c r="I208" s="5"/>
      <c r="J208" s="419"/>
      <c r="K208" s="419"/>
      <c r="L208" s="419"/>
      <c r="M208" s="419"/>
      <c r="N208" s="5"/>
      <c r="O208" s="727"/>
      <c r="P208" s="5"/>
      <c r="Q208" s="5"/>
      <c r="R208" s="5"/>
      <c r="S208" s="5"/>
      <c r="T208" s="5"/>
      <c r="U208" s="5"/>
      <c r="V208" s="5"/>
    </row>
    <row r="209" spans="1:22" ht="15.75" customHeight="1">
      <c r="A209" s="5"/>
      <c r="B209" s="5"/>
      <c r="C209" s="5"/>
      <c r="D209" s="5"/>
      <c r="E209" s="5"/>
      <c r="F209" s="5"/>
      <c r="G209" s="524"/>
      <c r="H209" s="5"/>
      <c r="I209" s="5"/>
      <c r="J209" s="419"/>
      <c r="K209" s="419"/>
      <c r="L209" s="419"/>
      <c r="M209" s="419"/>
      <c r="N209" s="5"/>
      <c r="O209" s="727"/>
      <c r="P209" s="5"/>
      <c r="Q209" s="5"/>
      <c r="R209" s="5"/>
      <c r="S209" s="5"/>
      <c r="T209" s="5"/>
      <c r="U209" s="5"/>
      <c r="V209" s="5"/>
    </row>
    <row r="210" spans="1:22" ht="15.75" customHeight="1">
      <c r="A210" s="5"/>
      <c r="B210" s="5"/>
      <c r="C210" s="5"/>
      <c r="D210" s="5"/>
      <c r="E210" s="5"/>
      <c r="F210" s="5"/>
      <c r="G210" s="524"/>
      <c r="H210" s="5"/>
      <c r="I210" s="5"/>
      <c r="J210" s="419"/>
      <c r="K210" s="419"/>
      <c r="L210" s="419"/>
      <c r="M210" s="419"/>
      <c r="N210" s="5"/>
      <c r="O210" s="727"/>
      <c r="P210" s="5"/>
      <c r="Q210" s="5"/>
      <c r="R210" s="5"/>
      <c r="S210" s="5"/>
      <c r="T210" s="5"/>
      <c r="U210" s="5"/>
      <c r="V210" s="5"/>
    </row>
    <row r="211" spans="1:22" ht="15.75" customHeight="1">
      <c r="A211" s="5"/>
      <c r="B211" s="5"/>
      <c r="C211" s="5"/>
      <c r="D211" s="5"/>
      <c r="E211" s="5"/>
      <c r="F211" s="5"/>
      <c r="G211" s="524"/>
      <c r="H211" s="5"/>
      <c r="I211" s="5"/>
      <c r="J211" s="419"/>
      <c r="K211" s="419"/>
      <c r="L211" s="419"/>
      <c r="M211" s="419"/>
      <c r="N211" s="5"/>
      <c r="O211" s="727"/>
      <c r="P211" s="5"/>
      <c r="Q211" s="5"/>
      <c r="R211" s="5"/>
      <c r="S211" s="5"/>
      <c r="T211" s="5"/>
      <c r="U211" s="5"/>
      <c r="V211" s="5"/>
    </row>
    <row r="212" spans="1:22" ht="15.75" customHeight="1">
      <c r="A212" s="5"/>
      <c r="B212" s="5"/>
      <c r="C212" s="5"/>
      <c r="D212" s="5"/>
      <c r="E212" s="5"/>
      <c r="F212" s="5"/>
      <c r="G212" s="524"/>
      <c r="H212" s="5"/>
      <c r="I212" s="5"/>
      <c r="J212" s="419"/>
      <c r="K212" s="419"/>
      <c r="L212" s="419"/>
      <c r="M212" s="419"/>
      <c r="N212" s="5"/>
      <c r="O212" s="727"/>
      <c r="P212" s="5"/>
      <c r="Q212" s="5"/>
      <c r="R212" s="5"/>
      <c r="S212" s="5"/>
      <c r="T212" s="5"/>
      <c r="U212" s="5"/>
      <c r="V212" s="5"/>
    </row>
    <row r="213" spans="1:22" ht="15.75" customHeight="1">
      <c r="A213" s="5"/>
      <c r="B213" s="5"/>
      <c r="C213" s="5"/>
      <c r="D213" s="5"/>
      <c r="E213" s="5"/>
      <c r="F213" s="5"/>
      <c r="G213" s="524"/>
      <c r="H213" s="5"/>
      <c r="I213" s="5"/>
      <c r="J213" s="419"/>
      <c r="K213" s="419"/>
      <c r="L213" s="419"/>
      <c r="M213" s="419"/>
      <c r="N213" s="5"/>
      <c r="O213" s="727"/>
      <c r="P213" s="5"/>
      <c r="Q213" s="5"/>
      <c r="R213" s="5"/>
      <c r="S213" s="5"/>
      <c r="T213" s="5"/>
      <c r="U213" s="5"/>
      <c r="V213" s="5"/>
    </row>
    <row r="214" spans="1:22" ht="15.75" customHeight="1">
      <c r="A214" s="5"/>
      <c r="B214" s="5"/>
      <c r="C214" s="5"/>
      <c r="D214" s="5"/>
      <c r="E214" s="5"/>
      <c r="F214" s="5"/>
      <c r="G214" s="524"/>
      <c r="H214" s="5"/>
      <c r="I214" s="5"/>
      <c r="J214" s="419"/>
      <c r="K214" s="419"/>
      <c r="L214" s="419"/>
      <c r="M214" s="419"/>
      <c r="N214" s="5"/>
      <c r="O214" s="727"/>
      <c r="P214" s="5"/>
      <c r="Q214" s="5"/>
      <c r="R214" s="5"/>
      <c r="S214" s="5"/>
      <c r="T214" s="5"/>
      <c r="U214" s="5"/>
      <c r="V214" s="5"/>
    </row>
    <row r="215" spans="1:22" ht="15.75" customHeight="1">
      <c r="A215" s="5"/>
      <c r="B215" s="5"/>
      <c r="C215" s="5"/>
      <c r="D215" s="5"/>
      <c r="E215" s="5"/>
      <c r="F215" s="5"/>
      <c r="G215" s="524"/>
      <c r="H215" s="5"/>
      <c r="I215" s="5"/>
      <c r="J215" s="419"/>
      <c r="K215" s="419"/>
      <c r="L215" s="419"/>
      <c r="M215" s="419"/>
      <c r="N215" s="5"/>
      <c r="O215" s="727"/>
      <c r="P215" s="5"/>
      <c r="Q215" s="5"/>
      <c r="R215" s="5"/>
      <c r="S215" s="5"/>
      <c r="T215" s="5"/>
      <c r="U215" s="5"/>
      <c r="V215" s="5"/>
    </row>
    <row r="216" spans="1:22" ht="15.75" customHeight="1">
      <c r="A216" s="5"/>
      <c r="B216" s="5"/>
      <c r="C216" s="5"/>
      <c r="D216" s="5"/>
      <c r="E216" s="5"/>
      <c r="F216" s="5"/>
      <c r="G216" s="524"/>
      <c r="H216" s="5"/>
      <c r="I216" s="5"/>
      <c r="J216" s="419"/>
      <c r="K216" s="419"/>
      <c r="L216" s="419"/>
      <c r="M216" s="419"/>
      <c r="N216" s="5"/>
      <c r="O216" s="727"/>
      <c r="P216" s="5"/>
      <c r="Q216" s="5"/>
      <c r="R216" s="5"/>
      <c r="S216" s="5"/>
      <c r="T216" s="5"/>
      <c r="U216" s="5"/>
      <c r="V216" s="5"/>
    </row>
    <row r="217" spans="1:22" ht="15.75" customHeight="1">
      <c r="A217" s="5"/>
      <c r="B217" s="5"/>
      <c r="C217" s="5"/>
      <c r="D217" s="5"/>
      <c r="E217" s="5"/>
      <c r="F217" s="5"/>
      <c r="G217" s="524"/>
      <c r="H217" s="5"/>
      <c r="I217" s="5"/>
      <c r="J217" s="419"/>
      <c r="K217" s="419"/>
      <c r="L217" s="419"/>
      <c r="M217" s="419"/>
      <c r="N217" s="5"/>
      <c r="O217" s="727"/>
      <c r="P217" s="5"/>
      <c r="Q217" s="5"/>
      <c r="R217" s="5"/>
      <c r="S217" s="5"/>
      <c r="T217" s="5"/>
      <c r="U217" s="5"/>
      <c r="V217" s="5"/>
    </row>
    <row r="218" spans="1:22" ht="15.75" customHeight="1">
      <c r="A218" s="5"/>
      <c r="B218" s="5"/>
      <c r="C218" s="5"/>
      <c r="D218" s="5"/>
      <c r="E218" s="5"/>
      <c r="F218" s="5"/>
      <c r="G218" s="524"/>
      <c r="H218" s="5"/>
      <c r="I218" s="5"/>
      <c r="J218" s="419"/>
      <c r="K218" s="419"/>
      <c r="L218" s="419"/>
      <c r="M218" s="419"/>
      <c r="N218" s="5"/>
      <c r="O218" s="727"/>
      <c r="P218" s="5"/>
      <c r="Q218" s="5"/>
      <c r="R218" s="5"/>
      <c r="S218" s="5"/>
      <c r="T218" s="5"/>
      <c r="U218" s="5"/>
      <c r="V218" s="5"/>
    </row>
    <row r="219" spans="1:22" ht="15.75" customHeight="1">
      <c r="A219" s="5"/>
      <c r="B219" s="5"/>
      <c r="C219" s="5"/>
      <c r="D219" s="5"/>
      <c r="E219" s="5"/>
      <c r="F219" s="5"/>
      <c r="G219" s="524"/>
      <c r="H219" s="5"/>
      <c r="I219" s="5"/>
      <c r="J219" s="419"/>
      <c r="K219" s="419"/>
      <c r="L219" s="419"/>
      <c r="M219" s="419"/>
      <c r="N219" s="5"/>
      <c r="O219" s="727"/>
      <c r="P219" s="5"/>
      <c r="Q219" s="5"/>
      <c r="R219" s="5"/>
      <c r="S219" s="5"/>
      <c r="T219" s="5"/>
      <c r="U219" s="5"/>
      <c r="V219" s="5"/>
    </row>
    <row r="220" spans="1:22" ht="15.75" customHeight="1">
      <c r="A220" s="5"/>
      <c r="B220" s="5"/>
      <c r="C220" s="5"/>
      <c r="D220" s="5"/>
      <c r="E220" s="5"/>
      <c r="F220" s="5"/>
      <c r="G220" s="524"/>
      <c r="H220" s="5"/>
      <c r="I220" s="5"/>
      <c r="J220" s="419"/>
      <c r="K220" s="419"/>
      <c r="L220" s="419"/>
      <c r="M220" s="419"/>
      <c r="N220" s="5"/>
      <c r="O220" s="727"/>
      <c r="P220" s="5"/>
      <c r="Q220" s="5"/>
      <c r="R220" s="5"/>
      <c r="S220" s="5"/>
      <c r="T220" s="5"/>
      <c r="U220" s="5"/>
      <c r="V220" s="5"/>
    </row>
    <row r="221" spans="1:22" ht="15.75" customHeight="1">
      <c r="A221" s="5"/>
      <c r="B221" s="5"/>
      <c r="C221" s="5"/>
      <c r="D221" s="5"/>
      <c r="E221" s="5"/>
      <c r="F221" s="5"/>
      <c r="G221" s="524"/>
      <c r="H221" s="5"/>
      <c r="I221" s="5"/>
      <c r="J221" s="419"/>
      <c r="K221" s="419"/>
      <c r="L221" s="419"/>
      <c r="M221" s="419"/>
      <c r="N221" s="5"/>
      <c r="O221" s="727"/>
      <c r="P221" s="5"/>
      <c r="Q221" s="5"/>
      <c r="R221" s="5"/>
      <c r="S221" s="5"/>
      <c r="T221" s="5"/>
      <c r="U221" s="5"/>
      <c r="V221" s="5"/>
    </row>
    <row r="222" spans="1:22" ht="15.75" customHeight="1">
      <c r="A222" s="5"/>
      <c r="B222" s="5"/>
      <c r="C222" s="5"/>
      <c r="D222" s="5"/>
      <c r="E222" s="5"/>
      <c r="F222" s="5"/>
      <c r="G222" s="524"/>
      <c r="H222" s="5"/>
      <c r="I222" s="5"/>
      <c r="J222" s="419"/>
      <c r="K222" s="419"/>
      <c r="L222" s="419"/>
      <c r="M222" s="419"/>
      <c r="N222" s="5"/>
      <c r="O222" s="727"/>
      <c r="P222" s="5"/>
      <c r="Q222" s="5"/>
      <c r="R222" s="5"/>
      <c r="S222" s="5"/>
      <c r="T222" s="5"/>
      <c r="U222" s="5"/>
      <c r="V222" s="5"/>
    </row>
    <row r="223" spans="1:22" ht="15.75" customHeight="1">
      <c r="A223" s="5"/>
      <c r="B223" s="5"/>
      <c r="C223" s="5"/>
      <c r="D223" s="5"/>
      <c r="E223" s="5"/>
      <c r="F223" s="5"/>
      <c r="G223" s="524"/>
      <c r="H223" s="5"/>
      <c r="I223" s="5"/>
      <c r="J223" s="419"/>
      <c r="K223" s="419"/>
      <c r="L223" s="419"/>
      <c r="M223" s="419"/>
      <c r="N223" s="5"/>
      <c r="O223" s="727"/>
      <c r="P223" s="5"/>
      <c r="Q223" s="5"/>
      <c r="R223" s="5"/>
      <c r="S223" s="5"/>
      <c r="T223" s="5"/>
      <c r="U223" s="5"/>
      <c r="V223" s="5"/>
    </row>
    <row r="224" spans="1:22" ht="15.75" customHeight="1">
      <c r="A224" s="5"/>
      <c r="B224" s="5"/>
      <c r="C224" s="5"/>
      <c r="D224" s="5"/>
      <c r="E224" s="5"/>
      <c r="F224" s="5"/>
      <c r="G224" s="524"/>
      <c r="H224" s="5"/>
      <c r="I224" s="5"/>
      <c r="J224" s="419"/>
      <c r="K224" s="419"/>
      <c r="L224" s="419"/>
      <c r="M224" s="419"/>
      <c r="N224" s="5"/>
      <c r="O224" s="727"/>
      <c r="P224" s="5"/>
      <c r="Q224" s="5"/>
      <c r="R224" s="5"/>
      <c r="S224" s="5"/>
      <c r="T224" s="5"/>
      <c r="U224" s="5"/>
      <c r="V224" s="5"/>
    </row>
    <row r="225" spans="1:22" ht="15.75" customHeight="1">
      <c r="A225" s="5"/>
      <c r="B225" s="5"/>
      <c r="C225" s="5"/>
      <c r="D225" s="5"/>
      <c r="E225" s="5"/>
      <c r="F225" s="5"/>
      <c r="G225" s="524"/>
      <c r="H225" s="5"/>
      <c r="I225" s="5"/>
      <c r="J225" s="419"/>
      <c r="K225" s="419"/>
      <c r="L225" s="419"/>
      <c r="M225" s="419"/>
      <c r="N225" s="5"/>
      <c r="O225" s="727"/>
      <c r="P225" s="5"/>
      <c r="Q225" s="5"/>
      <c r="R225" s="5"/>
      <c r="S225" s="5"/>
      <c r="T225" s="5"/>
      <c r="U225" s="5"/>
      <c r="V225" s="5"/>
    </row>
    <row r="226" spans="1:22" ht="15.75" customHeight="1">
      <c r="A226" s="5"/>
      <c r="B226" s="5"/>
      <c r="C226" s="5"/>
      <c r="D226" s="5"/>
      <c r="E226" s="5"/>
      <c r="F226" s="5"/>
      <c r="G226" s="524"/>
      <c r="H226" s="5"/>
      <c r="I226" s="5"/>
      <c r="J226" s="419"/>
      <c r="K226" s="419"/>
      <c r="L226" s="419"/>
      <c r="M226" s="419"/>
      <c r="N226" s="5"/>
      <c r="O226" s="727"/>
      <c r="P226" s="5"/>
      <c r="Q226" s="5"/>
      <c r="R226" s="5"/>
      <c r="S226" s="5"/>
      <c r="T226" s="5"/>
      <c r="U226" s="5"/>
      <c r="V226" s="5"/>
    </row>
    <row r="227" spans="1:22" ht="15.75" customHeight="1">
      <c r="A227" s="5"/>
      <c r="B227" s="5"/>
      <c r="C227" s="5"/>
      <c r="D227" s="5"/>
      <c r="E227" s="5"/>
      <c r="F227" s="5"/>
      <c r="G227" s="524"/>
      <c r="H227" s="5"/>
      <c r="I227" s="5"/>
      <c r="J227" s="419"/>
      <c r="K227" s="419"/>
      <c r="L227" s="419"/>
      <c r="M227" s="419"/>
      <c r="N227" s="5"/>
      <c r="O227" s="727"/>
      <c r="P227" s="5"/>
      <c r="Q227" s="5"/>
      <c r="R227" s="5"/>
      <c r="S227" s="5"/>
      <c r="T227" s="5"/>
      <c r="U227" s="5"/>
      <c r="V227" s="5"/>
    </row>
    <row r="228" spans="1:22" ht="15.75" customHeight="1">
      <c r="A228" s="5"/>
      <c r="B228" s="5"/>
      <c r="C228" s="5"/>
      <c r="D228" s="5"/>
      <c r="E228" s="5"/>
      <c r="F228" s="5"/>
      <c r="G228" s="524"/>
      <c r="H228" s="5"/>
      <c r="I228" s="5"/>
      <c r="J228" s="419"/>
      <c r="K228" s="419"/>
      <c r="L228" s="419"/>
      <c r="M228" s="419"/>
      <c r="N228" s="5"/>
      <c r="O228" s="727"/>
      <c r="P228" s="5"/>
      <c r="Q228" s="5"/>
      <c r="R228" s="5"/>
      <c r="S228" s="5"/>
      <c r="T228" s="5"/>
      <c r="U228" s="5"/>
      <c r="V228" s="5"/>
    </row>
    <row r="229" spans="1:22" ht="15.75" customHeight="1">
      <c r="A229" s="5"/>
      <c r="B229" s="5"/>
      <c r="C229" s="5"/>
      <c r="D229" s="5"/>
      <c r="E229" s="5"/>
      <c r="F229" s="5"/>
      <c r="G229" s="524"/>
      <c r="H229" s="5"/>
      <c r="I229" s="5"/>
      <c r="J229" s="419"/>
      <c r="K229" s="419"/>
      <c r="L229" s="419"/>
      <c r="M229" s="419"/>
      <c r="N229" s="5"/>
      <c r="O229" s="727"/>
      <c r="P229" s="5"/>
      <c r="Q229" s="5"/>
      <c r="R229" s="5"/>
      <c r="S229" s="5"/>
      <c r="T229" s="5"/>
      <c r="U229" s="5"/>
      <c r="V229" s="5"/>
    </row>
    <row r="230" spans="1:22" ht="15.75" customHeight="1">
      <c r="A230" s="5"/>
      <c r="B230" s="5"/>
      <c r="C230" s="5"/>
      <c r="D230" s="5"/>
      <c r="E230" s="5"/>
      <c r="F230" s="5"/>
      <c r="G230" s="524"/>
      <c r="H230" s="5"/>
      <c r="I230" s="5"/>
      <c r="J230" s="419"/>
      <c r="K230" s="419"/>
      <c r="L230" s="419"/>
      <c r="M230" s="419"/>
      <c r="N230" s="5"/>
      <c r="O230" s="727"/>
      <c r="P230" s="5"/>
      <c r="Q230" s="5"/>
      <c r="R230" s="5"/>
      <c r="S230" s="5"/>
      <c r="T230" s="5"/>
      <c r="U230" s="5"/>
      <c r="V230" s="5"/>
    </row>
    <row r="231" spans="1:22" ht="15.75" customHeight="1">
      <c r="A231" s="5"/>
      <c r="B231" s="5"/>
      <c r="C231" s="5"/>
      <c r="D231" s="5"/>
      <c r="E231" s="5"/>
      <c r="F231" s="5"/>
      <c r="G231" s="524"/>
      <c r="H231" s="5"/>
      <c r="I231" s="5"/>
      <c r="J231" s="419"/>
      <c r="K231" s="419"/>
      <c r="L231" s="419"/>
      <c r="M231" s="419"/>
      <c r="N231" s="5"/>
      <c r="O231" s="727"/>
      <c r="P231" s="5"/>
      <c r="Q231" s="5"/>
      <c r="R231" s="5"/>
      <c r="S231" s="5"/>
      <c r="T231" s="5"/>
      <c r="U231" s="5"/>
      <c r="V231" s="5"/>
    </row>
    <row r="232" spans="1:22" ht="15.75" customHeight="1">
      <c r="A232" s="5"/>
      <c r="B232" s="5"/>
      <c r="C232" s="5"/>
      <c r="D232" s="5"/>
      <c r="E232" s="5"/>
      <c r="F232" s="5"/>
      <c r="G232" s="524"/>
      <c r="H232" s="5"/>
      <c r="I232" s="5"/>
      <c r="J232" s="419"/>
      <c r="K232" s="419"/>
      <c r="L232" s="419"/>
      <c r="M232" s="419"/>
      <c r="N232" s="5"/>
      <c r="O232" s="727"/>
      <c r="P232" s="5"/>
      <c r="Q232" s="5"/>
      <c r="R232" s="5"/>
      <c r="S232" s="5"/>
      <c r="T232" s="5"/>
      <c r="U232" s="5"/>
      <c r="V232" s="5"/>
    </row>
    <row r="233" spans="1:22" ht="15.75" customHeight="1">
      <c r="A233" s="5"/>
      <c r="B233" s="5"/>
      <c r="C233" s="5"/>
      <c r="D233" s="5"/>
      <c r="E233" s="5"/>
      <c r="F233" s="5"/>
      <c r="G233" s="524"/>
      <c r="H233" s="5"/>
      <c r="I233" s="5"/>
      <c r="J233" s="419"/>
      <c r="K233" s="419"/>
      <c r="L233" s="419"/>
      <c r="M233" s="419"/>
      <c r="N233" s="5"/>
      <c r="O233" s="727"/>
      <c r="P233" s="5"/>
      <c r="Q233" s="5"/>
      <c r="R233" s="5"/>
      <c r="S233" s="5"/>
      <c r="T233" s="5"/>
      <c r="U233" s="5"/>
      <c r="V233" s="5"/>
    </row>
    <row r="234" spans="1:22" ht="15.75" customHeight="1">
      <c r="A234" s="5"/>
      <c r="B234" s="5"/>
      <c r="C234" s="5"/>
      <c r="D234" s="5"/>
      <c r="E234" s="5"/>
      <c r="F234" s="5"/>
      <c r="G234" s="524"/>
      <c r="H234" s="5"/>
      <c r="I234" s="5"/>
      <c r="J234" s="419"/>
      <c r="K234" s="419"/>
      <c r="L234" s="419"/>
      <c r="M234" s="419"/>
      <c r="N234" s="5"/>
      <c r="O234" s="727"/>
      <c r="P234" s="5"/>
      <c r="Q234" s="5"/>
      <c r="R234" s="5"/>
      <c r="S234" s="5"/>
      <c r="T234" s="5"/>
      <c r="U234" s="5"/>
      <c r="V234" s="5"/>
    </row>
    <row r="235" spans="1:22" ht="15.75" customHeight="1">
      <c r="A235" s="5"/>
      <c r="B235" s="5"/>
      <c r="C235" s="5"/>
      <c r="D235" s="5"/>
      <c r="E235" s="5"/>
      <c r="F235" s="5"/>
      <c r="G235" s="524"/>
      <c r="H235" s="5"/>
      <c r="I235" s="5"/>
      <c r="J235" s="419"/>
      <c r="K235" s="419"/>
      <c r="L235" s="419"/>
      <c r="M235" s="419"/>
      <c r="N235" s="5"/>
      <c r="O235" s="727"/>
      <c r="P235" s="5"/>
      <c r="Q235" s="5"/>
      <c r="R235" s="5"/>
      <c r="S235" s="5"/>
      <c r="T235" s="5"/>
      <c r="U235" s="5"/>
      <c r="V235" s="5"/>
    </row>
    <row r="236" spans="1:22" ht="15.75" customHeight="1">
      <c r="A236" s="5"/>
      <c r="B236" s="5"/>
      <c r="C236" s="5"/>
      <c r="D236" s="5"/>
      <c r="E236" s="5"/>
      <c r="F236" s="5"/>
      <c r="G236" s="524"/>
      <c r="H236" s="5"/>
      <c r="I236" s="5"/>
      <c r="J236" s="419"/>
      <c r="K236" s="419"/>
      <c r="L236" s="419"/>
      <c r="M236" s="419"/>
      <c r="N236" s="5"/>
      <c r="O236" s="727"/>
      <c r="P236" s="5"/>
      <c r="Q236" s="5"/>
      <c r="R236" s="5"/>
      <c r="S236" s="5"/>
      <c r="T236" s="5"/>
      <c r="U236" s="5"/>
      <c r="V236" s="5"/>
    </row>
    <row r="237" spans="1:22" ht="15.75" customHeight="1">
      <c r="A237" s="5"/>
      <c r="B237" s="5"/>
      <c r="C237" s="5"/>
      <c r="D237" s="5"/>
      <c r="E237" s="5"/>
      <c r="F237" s="5"/>
      <c r="G237" s="524"/>
      <c r="H237" s="5"/>
      <c r="I237" s="5"/>
      <c r="J237" s="419"/>
      <c r="K237" s="419"/>
      <c r="L237" s="419"/>
      <c r="M237" s="419"/>
      <c r="N237" s="5"/>
      <c r="O237" s="727"/>
      <c r="P237" s="5"/>
      <c r="Q237" s="5"/>
      <c r="R237" s="5"/>
      <c r="S237" s="5"/>
      <c r="T237" s="5"/>
      <c r="U237" s="5"/>
      <c r="V237" s="5"/>
    </row>
    <row r="238" spans="1:22" ht="15.75" customHeight="1">
      <c r="A238" s="5"/>
      <c r="B238" s="5"/>
      <c r="C238" s="5"/>
      <c r="D238" s="5"/>
      <c r="E238" s="5"/>
      <c r="F238" s="5"/>
      <c r="G238" s="524"/>
      <c r="H238" s="5"/>
      <c r="I238" s="5"/>
      <c r="J238" s="419"/>
      <c r="K238" s="419"/>
      <c r="L238" s="419"/>
      <c r="M238" s="419"/>
      <c r="N238" s="5"/>
      <c r="O238" s="727"/>
      <c r="P238" s="5"/>
      <c r="Q238" s="5"/>
      <c r="R238" s="5"/>
      <c r="S238" s="5"/>
      <c r="T238" s="5"/>
      <c r="U238" s="5"/>
      <c r="V238" s="5"/>
    </row>
    <row r="239" spans="1:22" ht="15.75" customHeight="1">
      <c r="A239" s="5"/>
      <c r="B239" s="5"/>
      <c r="C239" s="5"/>
      <c r="D239" s="5"/>
      <c r="E239" s="5"/>
      <c r="F239" s="5"/>
      <c r="G239" s="524"/>
      <c r="H239" s="5"/>
      <c r="I239" s="5"/>
      <c r="J239" s="419"/>
      <c r="K239" s="419"/>
      <c r="L239" s="419"/>
      <c r="M239" s="419"/>
      <c r="N239" s="5"/>
      <c r="O239" s="727"/>
      <c r="P239" s="5"/>
      <c r="Q239" s="5"/>
      <c r="R239" s="5"/>
      <c r="S239" s="5"/>
      <c r="T239" s="5"/>
      <c r="U239" s="5"/>
      <c r="V239" s="5"/>
    </row>
    <row r="240" spans="1:22" ht="15.75" customHeight="1">
      <c r="A240" s="5"/>
      <c r="B240" s="5"/>
      <c r="C240" s="5"/>
      <c r="D240" s="5"/>
      <c r="E240" s="5"/>
      <c r="F240" s="5"/>
      <c r="G240" s="524"/>
      <c r="H240" s="5"/>
      <c r="I240" s="5"/>
      <c r="J240" s="419"/>
      <c r="K240" s="419"/>
      <c r="L240" s="419"/>
      <c r="M240" s="419"/>
      <c r="N240" s="5"/>
      <c r="O240" s="727"/>
      <c r="P240" s="5"/>
      <c r="Q240" s="5"/>
      <c r="R240" s="5"/>
      <c r="S240" s="5"/>
      <c r="T240" s="5"/>
      <c r="U240" s="5"/>
      <c r="V240" s="5"/>
    </row>
    <row r="241" spans="1:22" ht="15.75" customHeight="1">
      <c r="A241" s="5"/>
      <c r="B241" s="5"/>
      <c r="C241" s="5"/>
      <c r="D241" s="5"/>
      <c r="E241" s="5"/>
      <c r="F241" s="5"/>
      <c r="G241" s="524"/>
      <c r="H241" s="5"/>
      <c r="I241" s="5"/>
      <c r="J241" s="419"/>
      <c r="K241" s="419"/>
      <c r="L241" s="419"/>
      <c r="M241" s="419"/>
      <c r="N241" s="5"/>
      <c r="O241" s="727"/>
      <c r="P241" s="5"/>
      <c r="Q241" s="5"/>
      <c r="R241" s="5"/>
      <c r="S241" s="5"/>
      <c r="T241" s="5"/>
      <c r="U241" s="5"/>
      <c r="V241" s="5"/>
    </row>
    <row r="242" spans="1:22" ht="15.75" customHeight="1">
      <c r="A242" s="5"/>
      <c r="B242" s="5"/>
      <c r="C242" s="5"/>
      <c r="D242" s="5"/>
      <c r="E242" s="5"/>
      <c r="F242" s="5"/>
      <c r="G242" s="524"/>
      <c r="H242" s="5"/>
      <c r="I242" s="5"/>
      <c r="J242" s="419"/>
      <c r="K242" s="419"/>
      <c r="L242" s="419"/>
      <c r="M242" s="419"/>
      <c r="N242" s="5"/>
      <c r="O242" s="727"/>
      <c r="P242" s="5"/>
      <c r="Q242" s="5"/>
      <c r="R242" s="5"/>
      <c r="S242" s="5"/>
      <c r="T242" s="5"/>
      <c r="U242" s="5"/>
      <c r="V242" s="5"/>
    </row>
    <row r="243" spans="1:22" ht="15.75" customHeight="1">
      <c r="A243" s="5"/>
      <c r="B243" s="5"/>
      <c r="C243" s="5"/>
      <c r="D243" s="5"/>
      <c r="E243" s="5"/>
      <c r="F243" s="5"/>
      <c r="G243" s="524"/>
      <c r="H243" s="5"/>
      <c r="I243" s="5"/>
      <c r="J243" s="419"/>
      <c r="K243" s="419"/>
      <c r="L243" s="419"/>
      <c r="M243" s="419"/>
      <c r="N243" s="5"/>
      <c r="O243" s="727"/>
      <c r="P243" s="5"/>
      <c r="Q243" s="5"/>
      <c r="R243" s="5"/>
      <c r="S243" s="5"/>
      <c r="T243" s="5"/>
      <c r="U243" s="5"/>
      <c r="V243" s="5"/>
    </row>
    <row r="244" spans="1:22" ht="15.75" customHeight="1">
      <c r="A244" s="5"/>
      <c r="B244" s="5"/>
      <c r="C244" s="5"/>
      <c r="D244" s="5"/>
      <c r="E244" s="5"/>
      <c r="F244" s="5"/>
      <c r="G244" s="524"/>
      <c r="H244" s="5"/>
      <c r="I244" s="5"/>
      <c r="J244" s="419"/>
      <c r="K244" s="419"/>
      <c r="L244" s="419"/>
      <c r="M244" s="419"/>
      <c r="N244" s="5"/>
      <c r="O244" s="727"/>
      <c r="P244" s="5"/>
      <c r="Q244" s="5"/>
      <c r="R244" s="5"/>
      <c r="S244" s="5"/>
      <c r="T244" s="5"/>
      <c r="U244" s="5"/>
      <c r="V244" s="5"/>
    </row>
    <row r="245" spans="1:22" ht="15.75" customHeight="1">
      <c r="A245" s="5"/>
      <c r="B245" s="5"/>
      <c r="C245" s="5"/>
      <c r="D245" s="5"/>
      <c r="E245" s="5"/>
      <c r="F245" s="5"/>
      <c r="G245" s="524"/>
      <c r="H245" s="5"/>
      <c r="I245" s="5"/>
      <c r="J245" s="419"/>
      <c r="K245" s="419"/>
      <c r="L245" s="419"/>
      <c r="M245" s="419"/>
      <c r="N245" s="5"/>
      <c r="O245" s="727"/>
      <c r="P245" s="5"/>
      <c r="Q245" s="5"/>
      <c r="R245" s="5"/>
      <c r="S245" s="5"/>
      <c r="T245" s="5"/>
      <c r="U245" s="5"/>
      <c r="V245" s="5"/>
    </row>
    <row r="246" spans="1:22" ht="15.75" customHeight="1">
      <c r="A246" s="5"/>
      <c r="B246" s="5"/>
      <c r="C246" s="5"/>
      <c r="D246" s="5"/>
      <c r="E246" s="5"/>
      <c r="F246" s="5"/>
      <c r="G246" s="524"/>
      <c r="H246" s="5"/>
      <c r="I246" s="5"/>
      <c r="J246" s="419"/>
      <c r="K246" s="419"/>
      <c r="L246" s="419"/>
      <c r="M246" s="419"/>
      <c r="N246" s="5"/>
      <c r="O246" s="727"/>
      <c r="P246" s="5"/>
      <c r="Q246" s="5"/>
      <c r="R246" s="5"/>
      <c r="S246" s="5"/>
      <c r="T246" s="5"/>
      <c r="U246" s="5"/>
      <c r="V246" s="5"/>
    </row>
    <row r="247" spans="1:22" ht="15.75" customHeight="1">
      <c r="A247" s="5"/>
      <c r="B247" s="5"/>
      <c r="C247" s="5"/>
      <c r="D247" s="5"/>
      <c r="E247" s="5"/>
      <c r="F247" s="5"/>
      <c r="G247" s="524"/>
      <c r="H247" s="5"/>
      <c r="I247" s="5"/>
      <c r="J247" s="419"/>
      <c r="K247" s="419"/>
      <c r="L247" s="419"/>
      <c r="M247" s="419"/>
      <c r="N247" s="5"/>
      <c r="O247" s="727"/>
      <c r="P247" s="5"/>
      <c r="Q247" s="5"/>
      <c r="R247" s="5"/>
      <c r="S247" s="5"/>
      <c r="T247" s="5"/>
      <c r="U247" s="5"/>
      <c r="V247" s="5"/>
    </row>
    <row r="248" spans="1:22" ht="15.75" customHeight="1">
      <c r="A248" s="5"/>
      <c r="B248" s="5"/>
      <c r="C248" s="5"/>
      <c r="D248" s="5"/>
      <c r="E248" s="5"/>
      <c r="F248" s="5"/>
      <c r="G248" s="524"/>
      <c r="H248" s="5"/>
      <c r="I248" s="5"/>
      <c r="J248" s="419"/>
      <c r="K248" s="419"/>
      <c r="L248" s="419"/>
      <c r="M248" s="419"/>
      <c r="N248" s="5"/>
      <c r="O248" s="727"/>
      <c r="P248" s="5"/>
      <c r="Q248" s="5"/>
      <c r="R248" s="5"/>
      <c r="S248" s="5"/>
      <c r="T248" s="5"/>
      <c r="U248" s="5"/>
      <c r="V248" s="5"/>
    </row>
    <row r="249" spans="1:22" ht="15.75" customHeight="1">
      <c r="A249" s="5"/>
      <c r="B249" s="5"/>
      <c r="C249" s="5"/>
      <c r="D249" s="5"/>
      <c r="E249" s="5"/>
      <c r="F249" s="5"/>
      <c r="G249" s="524"/>
      <c r="H249" s="5"/>
      <c r="I249" s="5"/>
      <c r="J249" s="419"/>
      <c r="K249" s="419"/>
      <c r="L249" s="419"/>
      <c r="M249" s="419"/>
      <c r="N249" s="5"/>
      <c r="O249" s="727"/>
      <c r="P249" s="5"/>
      <c r="Q249" s="5"/>
      <c r="R249" s="5"/>
      <c r="S249" s="5"/>
      <c r="T249" s="5"/>
      <c r="U249" s="5"/>
      <c r="V249" s="5"/>
    </row>
    <row r="250" spans="1:22" ht="15.75" customHeight="1">
      <c r="A250" s="5"/>
      <c r="B250" s="5"/>
      <c r="C250" s="5"/>
      <c r="D250" s="5"/>
      <c r="E250" s="5"/>
      <c r="F250" s="5"/>
      <c r="G250" s="524"/>
      <c r="H250" s="5"/>
      <c r="I250" s="5"/>
      <c r="J250" s="419"/>
      <c r="K250" s="419"/>
      <c r="L250" s="419"/>
      <c r="M250" s="419"/>
      <c r="N250" s="5"/>
      <c r="O250" s="727"/>
      <c r="P250" s="5"/>
      <c r="Q250" s="5"/>
      <c r="R250" s="5"/>
      <c r="S250" s="5"/>
      <c r="T250" s="5"/>
      <c r="U250" s="5"/>
      <c r="V250" s="5"/>
    </row>
    <row r="251" spans="1:22" ht="15.75" customHeight="1">
      <c r="A251" s="5"/>
      <c r="B251" s="5"/>
      <c r="C251" s="5"/>
      <c r="D251" s="5"/>
      <c r="E251" s="5"/>
      <c r="F251" s="5"/>
      <c r="G251" s="524"/>
      <c r="H251" s="5"/>
      <c r="I251" s="5"/>
      <c r="J251" s="419"/>
      <c r="K251" s="419"/>
      <c r="L251" s="419"/>
      <c r="M251" s="419"/>
      <c r="N251" s="5"/>
      <c r="O251" s="727"/>
      <c r="P251" s="5"/>
      <c r="Q251" s="5"/>
      <c r="R251" s="5"/>
      <c r="S251" s="5"/>
      <c r="T251" s="5"/>
      <c r="U251" s="5"/>
      <c r="V251" s="5"/>
    </row>
    <row r="252" spans="1:22" ht="15.75" customHeight="1">
      <c r="A252" s="5"/>
      <c r="B252" s="5"/>
      <c r="C252" s="5"/>
      <c r="D252" s="5"/>
      <c r="E252" s="5"/>
      <c r="F252" s="5"/>
      <c r="G252" s="524"/>
      <c r="H252" s="5"/>
      <c r="I252" s="5"/>
      <c r="J252" s="419"/>
      <c r="K252" s="419"/>
      <c r="L252" s="419"/>
      <c r="M252" s="419"/>
      <c r="N252" s="5"/>
      <c r="O252" s="727"/>
      <c r="P252" s="5"/>
      <c r="Q252" s="5"/>
      <c r="R252" s="5"/>
      <c r="S252" s="5"/>
      <c r="T252" s="5"/>
      <c r="U252" s="5"/>
      <c r="V252" s="5"/>
    </row>
    <row r="253" spans="1:22" ht="15.75" customHeight="1">
      <c r="A253" s="5"/>
      <c r="B253" s="5"/>
      <c r="C253" s="5"/>
      <c r="D253" s="5"/>
      <c r="E253" s="5"/>
      <c r="F253" s="5"/>
      <c r="G253" s="524"/>
      <c r="H253" s="5"/>
      <c r="I253" s="5"/>
      <c r="J253" s="419"/>
      <c r="K253" s="419"/>
      <c r="L253" s="419"/>
      <c r="M253" s="419"/>
      <c r="N253" s="5"/>
      <c r="O253" s="727"/>
      <c r="P253" s="5"/>
      <c r="Q253" s="5"/>
      <c r="R253" s="5"/>
      <c r="S253" s="5"/>
      <c r="T253" s="5"/>
      <c r="U253" s="5"/>
      <c r="V253" s="5"/>
    </row>
    <row r="254" spans="1:22" ht="15.75" customHeight="1">
      <c r="A254" s="5"/>
      <c r="B254" s="5"/>
      <c r="C254" s="5"/>
      <c r="D254" s="5"/>
      <c r="E254" s="5"/>
      <c r="F254" s="5"/>
      <c r="G254" s="524"/>
      <c r="H254" s="5"/>
      <c r="I254" s="5"/>
      <c r="J254" s="419"/>
      <c r="K254" s="419"/>
      <c r="L254" s="419"/>
      <c r="M254" s="419"/>
      <c r="N254" s="5"/>
      <c r="O254" s="727"/>
      <c r="P254" s="5"/>
      <c r="Q254" s="5"/>
      <c r="R254" s="5"/>
      <c r="S254" s="5"/>
      <c r="T254" s="5"/>
      <c r="U254" s="5"/>
      <c r="V254" s="5"/>
    </row>
    <row r="255" spans="1:22" ht="15.75" customHeight="1">
      <c r="A255" s="5"/>
      <c r="B255" s="5"/>
      <c r="C255" s="5"/>
      <c r="D255" s="5"/>
      <c r="E255" s="5"/>
      <c r="F255" s="5"/>
      <c r="G255" s="524"/>
      <c r="H255" s="5"/>
      <c r="I255" s="5"/>
      <c r="J255" s="419"/>
      <c r="K255" s="419"/>
      <c r="L255" s="419"/>
      <c r="M255" s="419"/>
      <c r="N255" s="5"/>
      <c r="O255" s="727"/>
      <c r="P255" s="5"/>
      <c r="Q255" s="5"/>
      <c r="R255" s="5"/>
      <c r="S255" s="5"/>
      <c r="T255" s="5"/>
      <c r="U255" s="5"/>
      <c r="V255" s="5"/>
    </row>
    <row r="256" spans="1:22" ht="15.75" customHeight="1">
      <c r="A256" s="5"/>
      <c r="B256" s="5"/>
      <c r="C256" s="5"/>
      <c r="D256" s="5"/>
      <c r="E256" s="5"/>
      <c r="F256" s="5"/>
      <c r="G256" s="524"/>
      <c r="H256" s="5"/>
      <c r="I256" s="5"/>
      <c r="J256" s="419"/>
      <c r="K256" s="419"/>
      <c r="L256" s="419"/>
      <c r="M256" s="419"/>
      <c r="N256" s="5"/>
      <c r="O256" s="727"/>
      <c r="P256" s="5"/>
      <c r="Q256" s="5"/>
      <c r="R256" s="5"/>
      <c r="S256" s="5"/>
      <c r="T256" s="5"/>
      <c r="U256" s="5"/>
      <c r="V256" s="5"/>
    </row>
    <row r="257" spans="1:22" ht="15.75" customHeight="1">
      <c r="A257" s="5"/>
      <c r="B257" s="5"/>
      <c r="C257" s="5"/>
      <c r="D257" s="5"/>
      <c r="E257" s="5"/>
      <c r="F257" s="5"/>
      <c r="G257" s="524"/>
      <c r="H257" s="5"/>
      <c r="I257" s="5"/>
      <c r="J257" s="419"/>
      <c r="K257" s="419"/>
      <c r="L257" s="419"/>
      <c r="M257" s="419"/>
      <c r="N257" s="5"/>
      <c r="O257" s="727"/>
      <c r="P257" s="5"/>
      <c r="Q257" s="5"/>
      <c r="R257" s="5"/>
      <c r="S257" s="5"/>
      <c r="T257" s="5"/>
      <c r="U257" s="5"/>
      <c r="V257" s="5"/>
    </row>
    <row r="258" spans="1:22" ht="15.75" customHeight="1">
      <c r="A258" s="5"/>
      <c r="B258" s="5"/>
      <c r="C258" s="5"/>
      <c r="D258" s="5"/>
      <c r="E258" s="5"/>
      <c r="F258" s="5"/>
      <c r="G258" s="524"/>
      <c r="H258" s="5"/>
      <c r="I258" s="5"/>
      <c r="J258" s="419"/>
      <c r="K258" s="419"/>
      <c r="L258" s="419"/>
      <c r="M258" s="419"/>
      <c r="N258" s="5"/>
      <c r="O258" s="727"/>
      <c r="P258" s="5"/>
      <c r="Q258" s="5"/>
      <c r="R258" s="5"/>
      <c r="S258" s="5"/>
      <c r="T258" s="5"/>
      <c r="U258" s="5"/>
      <c r="V258" s="5"/>
    </row>
    <row r="259" spans="1:22" ht="15.75" customHeight="1">
      <c r="A259" s="5"/>
      <c r="B259" s="5"/>
      <c r="C259" s="5"/>
      <c r="D259" s="5"/>
      <c r="E259" s="5"/>
      <c r="F259" s="5"/>
      <c r="G259" s="524"/>
      <c r="H259" s="5"/>
      <c r="I259" s="5"/>
      <c r="J259" s="419"/>
      <c r="K259" s="419"/>
      <c r="L259" s="419"/>
      <c r="M259" s="419"/>
      <c r="N259" s="5"/>
      <c r="O259" s="727"/>
      <c r="P259" s="5"/>
      <c r="Q259" s="5"/>
      <c r="R259" s="5"/>
      <c r="S259" s="5"/>
      <c r="T259" s="5"/>
      <c r="U259" s="5"/>
      <c r="V259" s="5"/>
    </row>
    <row r="260" spans="1:22" ht="15.75" customHeight="1">
      <c r="A260" s="5"/>
      <c r="B260" s="5"/>
      <c r="C260" s="5"/>
      <c r="D260" s="5"/>
      <c r="E260" s="5"/>
      <c r="F260" s="5"/>
      <c r="G260" s="524"/>
      <c r="H260" s="5"/>
      <c r="I260" s="5"/>
      <c r="J260" s="419"/>
      <c r="K260" s="419"/>
      <c r="L260" s="419"/>
      <c r="M260" s="419"/>
      <c r="N260" s="5"/>
      <c r="O260" s="727"/>
      <c r="P260" s="5"/>
      <c r="Q260" s="5"/>
      <c r="R260" s="5"/>
      <c r="S260" s="5"/>
      <c r="T260" s="5"/>
      <c r="U260" s="5"/>
      <c r="V260" s="5"/>
    </row>
    <row r="261" spans="1:22" ht="15.75" customHeight="1">
      <c r="A261" s="5"/>
      <c r="B261" s="5"/>
      <c r="C261" s="5"/>
      <c r="D261" s="5"/>
      <c r="E261" s="5"/>
      <c r="F261" s="5"/>
      <c r="G261" s="524"/>
      <c r="H261" s="5"/>
      <c r="I261" s="5"/>
      <c r="J261" s="419"/>
      <c r="K261" s="419"/>
      <c r="L261" s="419"/>
      <c r="M261" s="419"/>
      <c r="N261" s="5"/>
      <c r="O261" s="727"/>
      <c r="P261" s="5"/>
      <c r="Q261" s="5"/>
      <c r="R261" s="5"/>
      <c r="S261" s="5"/>
      <c r="T261" s="5"/>
      <c r="U261" s="5"/>
      <c r="V261" s="5"/>
    </row>
    <row r="262" spans="1:22" ht="15.75" customHeight="1">
      <c r="A262" s="5"/>
      <c r="B262" s="5"/>
      <c r="C262" s="5"/>
      <c r="D262" s="5"/>
      <c r="E262" s="5"/>
      <c r="F262" s="5"/>
      <c r="G262" s="524"/>
      <c r="H262" s="5"/>
      <c r="I262" s="5"/>
      <c r="J262" s="419"/>
      <c r="K262" s="419"/>
      <c r="L262" s="419"/>
      <c r="M262" s="419"/>
      <c r="N262" s="5"/>
      <c r="O262" s="727"/>
      <c r="P262" s="5"/>
      <c r="Q262" s="5"/>
      <c r="R262" s="5"/>
      <c r="S262" s="5"/>
      <c r="T262" s="5"/>
      <c r="U262" s="5"/>
      <c r="V262" s="5"/>
    </row>
    <row r="263" spans="1:22" ht="15.75" customHeight="1">
      <c r="A263" s="5"/>
      <c r="B263" s="5"/>
      <c r="C263" s="5"/>
      <c r="D263" s="5"/>
      <c r="E263" s="5"/>
      <c r="F263" s="5"/>
      <c r="G263" s="524"/>
      <c r="H263" s="5"/>
      <c r="I263" s="5"/>
      <c r="J263" s="419"/>
      <c r="K263" s="419"/>
      <c r="L263" s="419"/>
      <c r="M263" s="419"/>
      <c r="N263" s="5"/>
      <c r="O263" s="727"/>
      <c r="P263" s="5"/>
      <c r="Q263" s="5"/>
      <c r="R263" s="5"/>
      <c r="S263" s="5"/>
      <c r="T263" s="5"/>
      <c r="U263" s="5"/>
      <c r="V263" s="5"/>
    </row>
    <row r="264" spans="1:22" ht="15.75" customHeight="1">
      <c r="A264" s="5"/>
      <c r="B264" s="5"/>
      <c r="C264" s="5"/>
      <c r="D264" s="5"/>
      <c r="E264" s="5"/>
      <c r="F264" s="5"/>
      <c r="G264" s="524"/>
      <c r="H264" s="5"/>
      <c r="I264" s="5"/>
      <c r="J264" s="419"/>
      <c r="K264" s="419"/>
      <c r="L264" s="419"/>
      <c r="M264" s="419"/>
      <c r="N264" s="5"/>
      <c r="O264" s="727"/>
      <c r="P264" s="5"/>
      <c r="Q264" s="5"/>
      <c r="R264" s="5"/>
      <c r="S264" s="5"/>
      <c r="T264" s="5"/>
      <c r="U264" s="5"/>
      <c r="V264" s="5"/>
    </row>
    <row r="265" spans="1:22" ht="15.75" customHeight="1">
      <c r="A265" s="5"/>
      <c r="B265" s="5"/>
      <c r="C265" s="5"/>
      <c r="D265" s="5"/>
      <c r="E265" s="5"/>
      <c r="F265" s="5"/>
      <c r="G265" s="524"/>
      <c r="H265" s="5"/>
      <c r="I265" s="5"/>
      <c r="J265" s="419"/>
      <c r="K265" s="419"/>
      <c r="L265" s="419"/>
      <c r="M265" s="419"/>
      <c r="N265" s="5"/>
      <c r="O265" s="727"/>
      <c r="P265" s="5"/>
      <c r="Q265" s="5"/>
      <c r="R265" s="5"/>
      <c r="S265" s="5"/>
      <c r="T265" s="5"/>
      <c r="U265" s="5"/>
      <c r="V265" s="5"/>
    </row>
    <row r="266" spans="1:22" ht="15.75" customHeight="1">
      <c r="A266" s="5"/>
      <c r="B266" s="5"/>
      <c r="C266" s="5"/>
      <c r="D266" s="5"/>
      <c r="E266" s="5"/>
      <c r="F266" s="5"/>
      <c r="G266" s="524"/>
      <c r="H266" s="5"/>
      <c r="I266" s="5"/>
      <c r="J266" s="419"/>
      <c r="K266" s="419"/>
      <c r="L266" s="419"/>
      <c r="M266" s="419"/>
      <c r="N266" s="5"/>
      <c r="O266" s="727"/>
      <c r="P266" s="5"/>
      <c r="Q266" s="5"/>
      <c r="R266" s="5"/>
      <c r="S266" s="5"/>
      <c r="T266" s="5"/>
      <c r="U266" s="5"/>
      <c r="V266" s="5"/>
    </row>
    <row r="267" spans="1:22" ht="15.75" customHeight="1">
      <c r="A267" s="5"/>
      <c r="B267" s="5"/>
      <c r="C267" s="5"/>
      <c r="D267" s="5"/>
      <c r="E267" s="5"/>
      <c r="F267" s="5"/>
      <c r="G267" s="524"/>
      <c r="H267" s="5"/>
      <c r="I267" s="5"/>
      <c r="J267" s="419"/>
      <c r="K267" s="419"/>
      <c r="L267" s="419"/>
      <c r="M267" s="419"/>
      <c r="N267" s="5"/>
      <c r="O267" s="727"/>
      <c r="P267" s="5"/>
      <c r="Q267" s="5"/>
      <c r="R267" s="5"/>
      <c r="S267" s="5"/>
      <c r="T267" s="5"/>
      <c r="U267" s="5"/>
      <c r="V267" s="5"/>
    </row>
    <row r="268" spans="1:22" ht="15.75" customHeight="1">
      <c r="A268" s="5"/>
      <c r="B268" s="5"/>
      <c r="C268" s="5"/>
      <c r="D268" s="5"/>
      <c r="E268" s="5"/>
      <c r="F268" s="5"/>
      <c r="G268" s="524"/>
      <c r="H268" s="5"/>
      <c r="I268" s="5"/>
      <c r="J268" s="419"/>
      <c r="K268" s="419"/>
      <c r="L268" s="419"/>
      <c r="M268" s="419"/>
      <c r="N268" s="5"/>
      <c r="O268" s="727"/>
      <c r="P268" s="5"/>
      <c r="Q268" s="5"/>
      <c r="R268" s="5"/>
      <c r="S268" s="5"/>
      <c r="T268" s="5"/>
      <c r="U268" s="5"/>
      <c r="V268" s="5"/>
    </row>
    <row r="269" spans="1:22" ht="15.75" customHeight="1">
      <c r="A269" s="5"/>
      <c r="B269" s="5"/>
      <c r="C269" s="5"/>
      <c r="D269" s="5"/>
      <c r="E269" s="5"/>
      <c r="F269" s="5"/>
      <c r="G269" s="524"/>
      <c r="H269" s="5"/>
      <c r="I269" s="5"/>
      <c r="J269" s="419"/>
      <c r="K269" s="419"/>
      <c r="L269" s="419"/>
      <c r="M269" s="419"/>
      <c r="N269" s="5"/>
      <c r="O269" s="727"/>
      <c r="P269" s="5"/>
      <c r="Q269" s="5"/>
      <c r="R269" s="5"/>
      <c r="S269" s="5"/>
      <c r="T269" s="5"/>
      <c r="U269" s="5"/>
      <c r="V269" s="5"/>
    </row>
    <row r="270" spans="1:22" ht="15.75" customHeight="1">
      <c r="A270" s="5"/>
      <c r="B270" s="5"/>
      <c r="C270" s="5"/>
      <c r="D270" s="5"/>
      <c r="E270" s="5"/>
      <c r="F270" s="5"/>
      <c r="G270" s="524"/>
      <c r="H270" s="5"/>
      <c r="I270" s="5"/>
      <c r="J270" s="419"/>
      <c r="K270" s="419"/>
      <c r="L270" s="419"/>
      <c r="M270" s="419"/>
      <c r="N270" s="5"/>
      <c r="O270" s="727"/>
      <c r="P270" s="5"/>
      <c r="Q270" s="5"/>
      <c r="R270" s="5"/>
      <c r="S270" s="5"/>
      <c r="T270" s="5"/>
      <c r="U270" s="5"/>
      <c r="V270" s="5"/>
    </row>
    <row r="271" spans="1:22" ht="15.75" customHeight="1">
      <c r="A271" s="5"/>
      <c r="B271" s="5"/>
      <c r="C271" s="5"/>
      <c r="D271" s="5"/>
      <c r="E271" s="5"/>
      <c r="F271" s="5"/>
      <c r="G271" s="524"/>
      <c r="H271" s="5"/>
      <c r="I271" s="5"/>
      <c r="J271" s="419"/>
      <c r="K271" s="419"/>
      <c r="L271" s="419"/>
      <c r="M271" s="419"/>
      <c r="N271" s="5"/>
      <c r="O271" s="727"/>
      <c r="P271" s="5"/>
      <c r="Q271" s="5"/>
      <c r="R271" s="5"/>
      <c r="S271" s="5"/>
      <c r="T271" s="5"/>
      <c r="U271" s="5"/>
      <c r="V271" s="5"/>
    </row>
    <row r="272" spans="1:22" ht="15.75" customHeight="1">
      <c r="A272" s="5"/>
      <c r="B272" s="5"/>
      <c r="C272" s="5"/>
      <c r="D272" s="5"/>
      <c r="E272" s="5"/>
      <c r="F272" s="5"/>
      <c r="G272" s="524"/>
      <c r="H272" s="5"/>
      <c r="I272" s="5"/>
      <c r="J272" s="419"/>
      <c r="K272" s="419"/>
      <c r="L272" s="419"/>
      <c r="M272" s="419"/>
      <c r="N272" s="5"/>
      <c r="O272" s="727"/>
      <c r="P272" s="5"/>
      <c r="Q272" s="5"/>
      <c r="R272" s="5"/>
      <c r="S272" s="5"/>
      <c r="T272" s="5"/>
      <c r="U272" s="5"/>
      <c r="V272" s="5"/>
    </row>
    <row r="273" spans="1:22" ht="15.75" customHeight="1">
      <c r="A273" s="5"/>
      <c r="B273" s="5"/>
      <c r="C273" s="5"/>
      <c r="D273" s="5"/>
      <c r="E273" s="5"/>
      <c r="F273" s="5"/>
      <c r="G273" s="524"/>
      <c r="H273" s="5"/>
      <c r="I273" s="5"/>
      <c r="J273" s="419"/>
      <c r="K273" s="419"/>
      <c r="L273" s="419"/>
      <c r="M273" s="419"/>
      <c r="N273" s="5"/>
      <c r="O273" s="727"/>
      <c r="P273" s="5"/>
      <c r="Q273" s="5"/>
      <c r="R273" s="5"/>
      <c r="S273" s="5"/>
      <c r="T273" s="5"/>
      <c r="U273" s="5"/>
      <c r="V273" s="5"/>
    </row>
    <row r="274" spans="1:22" ht="15.75" customHeight="1">
      <c r="A274" s="5"/>
      <c r="B274" s="5"/>
      <c r="C274" s="5"/>
      <c r="D274" s="5"/>
      <c r="E274" s="5"/>
      <c r="F274" s="5"/>
      <c r="G274" s="524"/>
      <c r="H274" s="5"/>
      <c r="I274" s="5"/>
      <c r="J274" s="419"/>
      <c r="K274" s="419"/>
      <c r="L274" s="419"/>
      <c r="M274" s="419"/>
      <c r="N274" s="5"/>
      <c r="O274" s="727"/>
      <c r="P274" s="5"/>
      <c r="Q274" s="5"/>
      <c r="R274" s="5"/>
      <c r="S274" s="5"/>
      <c r="T274" s="5"/>
      <c r="U274" s="5"/>
      <c r="V274" s="5"/>
    </row>
    <row r="275" spans="1:22" ht="15.75" customHeight="1">
      <c r="A275" s="5"/>
      <c r="B275" s="5"/>
      <c r="C275" s="5"/>
      <c r="D275" s="5"/>
      <c r="E275" s="5"/>
      <c r="F275" s="5"/>
      <c r="G275" s="524"/>
      <c r="H275" s="5"/>
      <c r="I275" s="5"/>
      <c r="J275" s="419"/>
      <c r="K275" s="419"/>
      <c r="L275" s="419"/>
      <c r="M275" s="419"/>
      <c r="N275" s="5"/>
      <c r="O275" s="727"/>
      <c r="P275" s="5"/>
      <c r="Q275" s="5"/>
      <c r="R275" s="5"/>
      <c r="S275" s="5"/>
      <c r="T275" s="5"/>
      <c r="U275" s="5"/>
      <c r="V275" s="5"/>
    </row>
    <row r="276" spans="1:22" ht="15.75" customHeight="1">
      <c r="A276" s="5"/>
      <c r="B276" s="5"/>
      <c r="C276" s="5"/>
      <c r="D276" s="5"/>
      <c r="E276" s="5"/>
      <c r="F276" s="5"/>
      <c r="G276" s="524"/>
      <c r="H276" s="5"/>
      <c r="I276" s="5"/>
      <c r="J276" s="419"/>
      <c r="K276" s="419"/>
      <c r="L276" s="419"/>
      <c r="M276" s="419"/>
      <c r="N276" s="5"/>
      <c r="O276" s="727"/>
      <c r="P276" s="5"/>
      <c r="Q276" s="5"/>
      <c r="R276" s="5"/>
      <c r="S276" s="5"/>
      <c r="T276" s="5"/>
      <c r="U276" s="5"/>
      <c r="V276" s="5"/>
    </row>
    <row r="277" spans="1:22" ht="15.75" customHeight="1">
      <c r="A277" s="5"/>
      <c r="B277" s="5"/>
      <c r="C277" s="5"/>
      <c r="D277" s="5"/>
      <c r="E277" s="5"/>
      <c r="F277" s="5"/>
      <c r="G277" s="524"/>
      <c r="H277" s="5"/>
      <c r="I277" s="5"/>
      <c r="J277" s="419"/>
      <c r="K277" s="419"/>
      <c r="L277" s="419"/>
      <c r="M277" s="419"/>
      <c r="N277" s="5"/>
      <c r="O277" s="727"/>
      <c r="P277" s="5"/>
      <c r="Q277" s="5"/>
      <c r="R277" s="5"/>
      <c r="S277" s="5"/>
      <c r="T277" s="5"/>
      <c r="U277" s="5"/>
      <c r="V277" s="5"/>
    </row>
    <row r="278" spans="1:22" ht="15.75" customHeight="1">
      <c r="A278" s="5"/>
      <c r="B278" s="5"/>
      <c r="C278" s="5"/>
      <c r="D278" s="5"/>
      <c r="E278" s="5"/>
      <c r="F278" s="5"/>
      <c r="G278" s="524"/>
      <c r="H278" s="5"/>
      <c r="I278" s="5"/>
      <c r="J278" s="419"/>
      <c r="K278" s="419"/>
      <c r="L278" s="419"/>
      <c r="M278" s="419"/>
      <c r="N278" s="5"/>
      <c r="O278" s="727"/>
      <c r="P278" s="5"/>
      <c r="Q278" s="5"/>
      <c r="R278" s="5"/>
      <c r="S278" s="5"/>
      <c r="T278" s="5"/>
      <c r="U278" s="5"/>
      <c r="V278" s="5"/>
    </row>
    <row r="279" spans="1:22" ht="15.75" customHeight="1">
      <c r="A279" s="638"/>
      <c r="B279" s="638"/>
      <c r="C279" s="638"/>
      <c r="D279" s="638"/>
      <c r="E279" s="638"/>
      <c r="F279" s="638"/>
      <c r="G279" s="639"/>
      <c r="H279" s="638"/>
      <c r="I279" s="638"/>
      <c r="J279" s="640"/>
      <c r="K279" s="640"/>
      <c r="L279" s="640"/>
      <c r="M279" s="640"/>
      <c r="N279" s="421"/>
      <c r="O279" s="728"/>
      <c r="P279" s="638"/>
      <c r="Q279" s="638"/>
      <c r="R279" s="638"/>
      <c r="S279" s="638"/>
      <c r="T279" s="638"/>
      <c r="U279" s="638"/>
      <c r="V279" s="638"/>
    </row>
    <row r="280" spans="1:22" ht="15.75" customHeight="1">
      <c r="A280" s="638"/>
      <c r="B280" s="638"/>
      <c r="C280" s="638"/>
      <c r="D280" s="638"/>
      <c r="E280" s="638"/>
      <c r="F280" s="638"/>
      <c r="G280" s="639"/>
      <c r="H280" s="638"/>
      <c r="I280" s="638"/>
      <c r="J280" s="640"/>
      <c r="K280" s="640"/>
      <c r="L280" s="640"/>
      <c r="M280" s="640"/>
      <c r="N280" s="421"/>
      <c r="O280" s="728"/>
      <c r="P280" s="638"/>
      <c r="Q280" s="638"/>
      <c r="R280" s="638"/>
      <c r="S280" s="638"/>
      <c r="T280" s="638"/>
      <c r="U280" s="638"/>
      <c r="V280" s="638"/>
    </row>
    <row r="281" spans="1:22" ht="15.75" customHeight="1">
      <c r="A281" s="638"/>
      <c r="B281" s="638"/>
      <c r="C281" s="638"/>
      <c r="D281" s="638"/>
      <c r="E281" s="638"/>
      <c r="F281" s="638"/>
      <c r="G281" s="639"/>
      <c r="H281" s="638"/>
      <c r="I281" s="638"/>
      <c r="J281" s="640"/>
      <c r="K281" s="640"/>
      <c r="L281" s="640"/>
      <c r="M281" s="640"/>
      <c r="N281" s="421"/>
      <c r="O281" s="728"/>
      <c r="P281" s="638"/>
      <c r="Q281" s="638"/>
      <c r="R281" s="638"/>
      <c r="S281" s="638"/>
      <c r="T281" s="638"/>
      <c r="U281" s="638"/>
      <c r="V281" s="638"/>
    </row>
    <row r="282" spans="1:22" ht="15.75" customHeight="1">
      <c r="A282" s="638"/>
      <c r="B282" s="638"/>
      <c r="C282" s="638"/>
      <c r="D282" s="638"/>
      <c r="E282" s="638"/>
      <c r="F282" s="638"/>
      <c r="G282" s="639"/>
      <c r="H282" s="638"/>
      <c r="I282" s="638"/>
      <c r="J282" s="640"/>
      <c r="K282" s="640"/>
      <c r="L282" s="640"/>
      <c r="M282" s="640"/>
      <c r="N282" s="421"/>
      <c r="O282" s="728"/>
      <c r="P282" s="638"/>
      <c r="Q282" s="638"/>
      <c r="R282" s="638"/>
      <c r="S282" s="638"/>
      <c r="T282" s="638"/>
      <c r="U282" s="638"/>
      <c r="V282" s="638"/>
    </row>
    <row r="283" spans="1:22" ht="15.75" customHeight="1">
      <c r="A283" s="638"/>
      <c r="B283" s="638"/>
      <c r="C283" s="638"/>
      <c r="D283" s="638"/>
      <c r="E283" s="638"/>
      <c r="F283" s="638"/>
      <c r="G283" s="639"/>
      <c r="H283" s="638"/>
      <c r="I283" s="638"/>
      <c r="J283" s="640"/>
      <c r="K283" s="640"/>
      <c r="L283" s="640"/>
      <c r="M283" s="640"/>
      <c r="N283" s="421"/>
      <c r="O283" s="728"/>
      <c r="P283" s="638"/>
      <c r="Q283" s="638"/>
      <c r="R283" s="638"/>
      <c r="S283" s="638"/>
      <c r="T283" s="638"/>
      <c r="U283" s="638"/>
      <c r="V283" s="638"/>
    </row>
    <row r="284" spans="1:22" ht="15.75" customHeight="1">
      <c r="A284" s="638"/>
      <c r="B284" s="638"/>
      <c r="C284" s="638"/>
      <c r="D284" s="638"/>
      <c r="E284" s="638"/>
      <c r="F284" s="638"/>
      <c r="G284" s="639"/>
      <c r="H284" s="638"/>
      <c r="I284" s="638"/>
      <c r="J284" s="640"/>
      <c r="K284" s="640"/>
      <c r="L284" s="640"/>
      <c r="M284" s="640"/>
      <c r="N284" s="421"/>
      <c r="O284" s="728"/>
      <c r="P284" s="638"/>
      <c r="Q284" s="638"/>
      <c r="R284" s="638"/>
      <c r="S284" s="638"/>
      <c r="T284" s="638"/>
      <c r="U284" s="638"/>
      <c r="V284" s="638"/>
    </row>
    <row r="285" spans="1:22" ht="15.75" customHeight="1">
      <c r="A285" s="638"/>
      <c r="B285" s="638"/>
      <c r="C285" s="638"/>
      <c r="D285" s="638"/>
      <c r="E285" s="638"/>
      <c r="F285" s="638"/>
      <c r="G285" s="639"/>
      <c r="H285" s="638"/>
      <c r="I285" s="638"/>
      <c r="J285" s="640"/>
      <c r="K285" s="640"/>
      <c r="L285" s="640"/>
      <c r="M285" s="640"/>
      <c r="N285" s="421"/>
      <c r="O285" s="728"/>
      <c r="P285" s="638"/>
      <c r="Q285" s="638"/>
      <c r="R285" s="638"/>
      <c r="S285" s="638"/>
      <c r="T285" s="638"/>
      <c r="U285" s="638"/>
      <c r="V285" s="638"/>
    </row>
    <row r="286" spans="1:22" ht="15.75" customHeight="1">
      <c r="A286" s="638"/>
      <c r="B286" s="638"/>
      <c r="C286" s="638"/>
      <c r="D286" s="638"/>
      <c r="E286" s="638"/>
      <c r="F286" s="638"/>
      <c r="G286" s="639"/>
      <c r="H286" s="638"/>
      <c r="I286" s="638"/>
      <c r="J286" s="640"/>
      <c r="K286" s="640"/>
      <c r="L286" s="640"/>
      <c r="M286" s="640"/>
      <c r="N286" s="421"/>
      <c r="O286" s="728"/>
      <c r="P286" s="638"/>
      <c r="Q286" s="638"/>
      <c r="R286" s="638"/>
      <c r="S286" s="638"/>
      <c r="T286" s="638"/>
      <c r="U286" s="638"/>
      <c r="V286" s="638"/>
    </row>
    <row r="287" spans="1:22" ht="15.75" customHeight="1">
      <c r="A287" s="638"/>
      <c r="B287" s="638"/>
      <c r="C287" s="638"/>
      <c r="D287" s="638"/>
      <c r="E287" s="638"/>
      <c r="F287" s="638"/>
      <c r="G287" s="639"/>
      <c r="H287" s="638"/>
      <c r="I287" s="638"/>
      <c r="J287" s="640"/>
      <c r="K287" s="640"/>
      <c r="L287" s="640"/>
      <c r="M287" s="640"/>
      <c r="N287" s="421"/>
      <c r="O287" s="728"/>
      <c r="P287" s="638"/>
      <c r="Q287" s="638"/>
      <c r="R287" s="638"/>
      <c r="S287" s="638"/>
      <c r="T287" s="638"/>
      <c r="U287" s="638"/>
      <c r="V287" s="638"/>
    </row>
    <row r="288" spans="1:22" ht="15.75" customHeight="1">
      <c r="A288" s="638"/>
      <c r="B288" s="638"/>
      <c r="C288" s="638"/>
      <c r="D288" s="638"/>
      <c r="E288" s="638"/>
      <c r="F288" s="638"/>
      <c r="G288" s="639"/>
      <c r="H288" s="638"/>
      <c r="I288" s="638"/>
      <c r="J288" s="640"/>
      <c r="K288" s="640"/>
      <c r="L288" s="640"/>
      <c r="M288" s="640"/>
      <c r="N288" s="421"/>
      <c r="O288" s="728"/>
      <c r="P288" s="638"/>
      <c r="Q288" s="638"/>
      <c r="R288" s="638"/>
      <c r="S288" s="638"/>
      <c r="T288" s="638"/>
      <c r="U288" s="638"/>
      <c r="V288" s="638"/>
    </row>
    <row r="289" spans="1:22" ht="15.75" customHeight="1">
      <c r="A289" s="638"/>
      <c r="B289" s="638"/>
      <c r="C289" s="638"/>
      <c r="D289" s="638"/>
      <c r="E289" s="638"/>
      <c r="F289" s="638"/>
      <c r="G289" s="639"/>
      <c r="H289" s="638"/>
      <c r="I289" s="638"/>
      <c r="J289" s="640"/>
      <c r="K289" s="640"/>
      <c r="L289" s="640"/>
      <c r="M289" s="640"/>
      <c r="N289" s="421"/>
      <c r="O289" s="728"/>
      <c r="P289" s="638"/>
      <c r="Q289" s="638"/>
      <c r="R289" s="638"/>
      <c r="S289" s="638"/>
      <c r="T289" s="638"/>
      <c r="U289" s="638"/>
      <c r="V289" s="638"/>
    </row>
    <row r="290" spans="1:22" ht="15.75" customHeight="1">
      <c r="A290" s="638"/>
      <c r="B290" s="638"/>
      <c r="C290" s="638"/>
      <c r="D290" s="638"/>
      <c r="E290" s="638"/>
      <c r="F290" s="638"/>
      <c r="G290" s="639"/>
      <c r="H290" s="638"/>
      <c r="I290" s="638"/>
      <c r="J290" s="640"/>
      <c r="K290" s="640"/>
      <c r="L290" s="640"/>
      <c r="M290" s="640"/>
      <c r="N290" s="421"/>
      <c r="O290" s="728"/>
      <c r="P290" s="638"/>
      <c r="Q290" s="638"/>
      <c r="R290" s="638"/>
      <c r="S290" s="638"/>
      <c r="T290" s="638"/>
      <c r="U290" s="638"/>
      <c r="V290" s="638"/>
    </row>
    <row r="291" spans="1:22" ht="15.75" customHeight="1">
      <c r="A291" s="638"/>
      <c r="B291" s="638"/>
      <c r="C291" s="638"/>
      <c r="D291" s="638"/>
      <c r="E291" s="638"/>
      <c r="F291" s="638"/>
      <c r="G291" s="639"/>
      <c r="H291" s="638"/>
      <c r="I291" s="638"/>
      <c r="J291" s="640"/>
      <c r="K291" s="640"/>
      <c r="L291" s="640"/>
      <c r="M291" s="640"/>
      <c r="N291" s="421"/>
      <c r="O291" s="728"/>
      <c r="P291" s="638"/>
      <c r="Q291" s="638"/>
      <c r="R291" s="638"/>
      <c r="S291" s="638"/>
      <c r="T291" s="638"/>
      <c r="U291" s="638"/>
      <c r="V291" s="638"/>
    </row>
    <row r="292" spans="1:22" ht="15.75" customHeight="1">
      <c r="A292" s="638"/>
      <c r="B292" s="638"/>
      <c r="C292" s="638"/>
      <c r="D292" s="638"/>
      <c r="E292" s="638"/>
      <c r="F292" s="638"/>
      <c r="G292" s="639"/>
      <c r="H292" s="638"/>
      <c r="I292" s="638"/>
      <c r="J292" s="640"/>
      <c r="K292" s="640"/>
      <c r="L292" s="640"/>
      <c r="M292" s="640"/>
      <c r="N292" s="421"/>
      <c r="O292" s="728"/>
      <c r="P292" s="638"/>
      <c r="Q292" s="638"/>
      <c r="R292" s="638"/>
      <c r="S292" s="638"/>
      <c r="T292" s="638"/>
      <c r="U292" s="638"/>
      <c r="V292" s="638"/>
    </row>
    <row r="293" spans="1:22" ht="15.75" customHeight="1">
      <c r="A293" s="638"/>
      <c r="B293" s="638"/>
      <c r="C293" s="638"/>
      <c r="D293" s="638"/>
      <c r="E293" s="638"/>
      <c r="F293" s="638"/>
      <c r="G293" s="639"/>
      <c r="H293" s="638"/>
      <c r="I293" s="638"/>
      <c r="J293" s="640"/>
      <c r="K293" s="640"/>
      <c r="L293" s="640"/>
      <c r="M293" s="640"/>
      <c r="N293" s="421"/>
      <c r="O293" s="728"/>
      <c r="P293" s="638"/>
      <c r="Q293" s="638"/>
      <c r="R293" s="638"/>
      <c r="S293" s="638"/>
      <c r="T293" s="638"/>
      <c r="U293" s="638"/>
      <c r="V293" s="638"/>
    </row>
    <row r="294" spans="1:22" ht="15.75" customHeight="1">
      <c r="A294" s="638"/>
      <c r="B294" s="638"/>
      <c r="C294" s="638"/>
      <c r="D294" s="638"/>
      <c r="E294" s="638"/>
      <c r="F294" s="638"/>
      <c r="G294" s="639"/>
      <c r="H294" s="638"/>
      <c r="I294" s="638"/>
      <c r="J294" s="640"/>
      <c r="K294" s="640"/>
      <c r="L294" s="640"/>
      <c r="M294" s="640"/>
      <c r="N294" s="421"/>
      <c r="O294" s="728"/>
      <c r="P294" s="638"/>
      <c r="Q294" s="638"/>
      <c r="R294" s="638"/>
      <c r="S294" s="638"/>
      <c r="T294" s="638"/>
      <c r="U294" s="638"/>
      <c r="V294" s="638"/>
    </row>
    <row r="295" spans="1:22" ht="15.75" customHeight="1">
      <c r="A295" s="638"/>
      <c r="B295" s="638"/>
      <c r="C295" s="638"/>
      <c r="D295" s="638"/>
      <c r="E295" s="638"/>
      <c r="F295" s="638"/>
      <c r="G295" s="639"/>
      <c r="H295" s="638"/>
      <c r="I295" s="638"/>
      <c r="J295" s="640"/>
      <c r="K295" s="640"/>
      <c r="L295" s="640"/>
      <c r="M295" s="640"/>
      <c r="N295" s="421"/>
      <c r="O295" s="728"/>
      <c r="P295" s="638"/>
      <c r="Q295" s="638"/>
      <c r="R295" s="638"/>
      <c r="S295" s="638"/>
      <c r="T295" s="638"/>
      <c r="U295" s="638"/>
      <c r="V295" s="638"/>
    </row>
    <row r="296" spans="1:22" ht="15.75" customHeight="1">
      <c r="A296" s="638"/>
      <c r="B296" s="638"/>
      <c r="C296" s="638"/>
      <c r="D296" s="638"/>
      <c r="E296" s="638"/>
      <c r="F296" s="638"/>
      <c r="G296" s="639"/>
      <c r="H296" s="638"/>
      <c r="I296" s="638"/>
      <c r="J296" s="640"/>
      <c r="K296" s="640"/>
      <c r="L296" s="640"/>
      <c r="M296" s="640"/>
      <c r="N296" s="421"/>
      <c r="O296" s="728"/>
      <c r="P296" s="638"/>
      <c r="Q296" s="638"/>
      <c r="R296" s="638"/>
      <c r="S296" s="638"/>
      <c r="T296" s="638"/>
      <c r="U296" s="638"/>
      <c r="V296" s="638"/>
    </row>
    <row r="297" spans="1:22" ht="15.75" customHeight="1">
      <c r="A297" s="638"/>
      <c r="B297" s="638"/>
      <c r="C297" s="638"/>
      <c r="D297" s="638"/>
      <c r="E297" s="638"/>
      <c r="F297" s="638"/>
      <c r="G297" s="639"/>
      <c r="H297" s="638"/>
      <c r="I297" s="638"/>
      <c r="J297" s="640"/>
      <c r="K297" s="640"/>
      <c r="L297" s="640"/>
      <c r="M297" s="640"/>
      <c r="N297" s="421"/>
      <c r="O297" s="728"/>
      <c r="P297" s="638"/>
      <c r="Q297" s="638"/>
      <c r="R297" s="638"/>
      <c r="S297" s="638"/>
      <c r="T297" s="638"/>
      <c r="U297" s="638"/>
      <c r="V297" s="638"/>
    </row>
    <row r="298" spans="1:22" ht="15.75" customHeight="1">
      <c r="A298" s="638"/>
      <c r="B298" s="638"/>
      <c r="C298" s="638"/>
      <c r="D298" s="638"/>
      <c r="E298" s="638"/>
      <c r="F298" s="638"/>
      <c r="G298" s="639"/>
      <c r="H298" s="638"/>
      <c r="I298" s="638"/>
      <c r="J298" s="640"/>
      <c r="K298" s="640"/>
      <c r="L298" s="640"/>
      <c r="M298" s="640"/>
      <c r="N298" s="421"/>
      <c r="O298" s="728"/>
      <c r="P298" s="638"/>
      <c r="Q298" s="638"/>
      <c r="R298" s="638"/>
      <c r="S298" s="638"/>
      <c r="T298" s="638"/>
      <c r="U298" s="638"/>
      <c r="V298" s="638"/>
    </row>
    <row r="299" spans="1:22" ht="15.75" customHeight="1">
      <c r="A299" s="638"/>
      <c r="B299" s="638"/>
      <c r="C299" s="638"/>
      <c r="D299" s="638"/>
      <c r="E299" s="638"/>
      <c r="F299" s="638"/>
      <c r="G299" s="639"/>
      <c r="H299" s="638"/>
      <c r="I299" s="638"/>
      <c r="J299" s="640"/>
      <c r="K299" s="640"/>
      <c r="L299" s="640"/>
      <c r="M299" s="640"/>
      <c r="N299" s="421"/>
      <c r="O299" s="728"/>
      <c r="P299" s="638"/>
      <c r="Q299" s="638"/>
      <c r="R299" s="638"/>
      <c r="S299" s="638"/>
      <c r="T299" s="638"/>
      <c r="U299" s="638"/>
      <c r="V299" s="638"/>
    </row>
    <row r="300" spans="1:22" ht="15.75" customHeight="1">
      <c r="A300" s="638"/>
      <c r="B300" s="638"/>
      <c r="C300" s="638"/>
      <c r="D300" s="638"/>
      <c r="E300" s="638"/>
      <c r="F300" s="638"/>
      <c r="G300" s="639"/>
      <c r="H300" s="638"/>
      <c r="I300" s="638"/>
      <c r="J300" s="640"/>
      <c r="K300" s="640"/>
      <c r="L300" s="640"/>
      <c r="M300" s="640"/>
      <c r="N300" s="421"/>
      <c r="O300" s="728"/>
      <c r="P300" s="638"/>
      <c r="Q300" s="638"/>
      <c r="R300" s="638"/>
      <c r="S300" s="638"/>
      <c r="T300" s="638"/>
      <c r="U300" s="638"/>
      <c r="V300" s="638"/>
    </row>
    <row r="301" spans="1:22" ht="15.75" customHeight="1">
      <c r="A301" s="638"/>
      <c r="B301" s="638"/>
      <c r="C301" s="638"/>
      <c r="D301" s="638"/>
      <c r="E301" s="638"/>
      <c r="F301" s="638"/>
      <c r="G301" s="639"/>
      <c r="H301" s="638"/>
      <c r="I301" s="638"/>
      <c r="J301" s="640"/>
      <c r="K301" s="640"/>
      <c r="L301" s="640"/>
      <c r="M301" s="640"/>
      <c r="N301" s="421"/>
      <c r="O301" s="728"/>
      <c r="P301" s="638"/>
      <c r="Q301" s="638"/>
      <c r="R301" s="638"/>
      <c r="S301" s="638"/>
      <c r="T301" s="638"/>
      <c r="U301" s="638"/>
      <c r="V301" s="638"/>
    </row>
    <row r="302" spans="1:22" ht="15.75" customHeight="1">
      <c r="A302" s="638"/>
      <c r="B302" s="638"/>
      <c r="C302" s="638"/>
      <c r="D302" s="638"/>
      <c r="E302" s="638"/>
      <c r="F302" s="638"/>
      <c r="G302" s="639"/>
      <c r="H302" s="638"/>
      <c r="I302" s="638"/>
      <c r="J302" s="640"/>
      <c r="K302" s="640"/>
      <c r="L302" s="640"/>
      <c r="M302" s="640"/>
      <c r="N302" s="421"/>
      <c r="O302" s="728"/>
      <c r="P302" s="638"/>
      <c r="Q302" s="638"/>
      <c r="R302" s="638"/>
      <c r="S302" s="638"/>
      <c r="T302" s="638"/>
      <c r="U302" s="638"/>
      <c r="V302" s="638"/>
    </row>
    <row r="303" spans="1:22" ht="15.75" customHeight="1">
      <c r="A303" s="638"/>
      <c r="B303" s="638"/>
      <c r="C303" s="638"/>
      <c r="D303" s="638"/>
      <c r="E303" s="638"/>
      <c r="F303" s="638"/>
      <c r="G303" s="639"/>
      <c r="H303" s="638"/>
      <c r="I303" s="638"/>
      <c r="J303" s="640"/>
      <c r="K303" s="640"/>
      <c r="L303" s="640"/>
      <c r="M303" s="640"/>
      <c r="N303" s="421"/>
      <c r="O303" s="728"/>
      <c r="P303" s="638"/>
      <c r="Q303" s="638"/>
      <c r="R303" s="638"/>
      <c r="S303" s="638"/>
      <c r="T303" s="638"/>
      <c r="U303" s="638"/>
      <c r="V303" s="638"/>
    </row>
    <row r="304" spans="1:22" ht="15.75" customHeight="1">
      <c r="A304" s="638"/>
      <c r="B304" s="638"/>
      <c r="C304" s="638"/>
      <c r="D304" s="638"/>
      <c r="E304" s="638"/>
      <c r="F304" s="638"/>
      <c r="G304" s="639"/>
      <c r="H304" s="638"/>
      <c r="I304" s="638"/>
      <c r="J304" s="640"/>
      <c r="K304" s="640"/>
      <c r="L304" s="640"/>
      <c r="M304" s="640"/>
      <c r="N304" s="421"/>
      <c r="O304" s="728"/>
      <c r="P304" s="638"/>
      <c r="Q304" s="638"/>
      <c r="R304" s="638"/>
      <c r="S304" s="638"/>
      <c r="T304" s="638"/>
      <c r="U304" s="638"/>
      <c r="V304" s="638"/>
    </row>
    <row r="305" spans="1:22" ht="15.75" customHeight="1">
      <c r="A305" s="638"/>
      <c r="B305" s="638"/>
      <c r="C305" s="638"/>
      <c r="D305" s="638"/>
      <c r="E305" s="638"/>
      <c r="F305" s="638"/>
      <c r="G305" s="639"/>
      <c r="H305" s="638"/>
      <c r="I305" s="638"/>
      <c r="J305" s="640"/>
      <c r="K305" s="640"/>
      <c r="L305" s="640"/>
      <c r="M305" s="640"/>
      <c r="N305" s="421"/>
      <c r="O305" s="728"/>
      <c r="P305" s="638"/>
      <c r="Q305" s="638"/>
      <c r="R305" s="638"/>
      <c r="S305" s="638"/>
      <c r="T305" s="638"/>
      <c r="U305" s="638"/>
      <c r="V305" s="638"/>
    </row>
    <row r="306" spans="1:22" ht="15.75" customHeight="1">
      <c r="A306" s="638"/>
      <c r="B306" s="638"/>
      <c r="C306" s="638"/>
      <c r="D306" s="638"/>
      <c r="E306" s="638"/>
      <c r="F306" s="638"/>
      <c r="G306" s="639"/>
      <c r="H306" s="638"/>
      <c r="I306" s="638"/>
      <c r="J306" s="640"/>
      <c r="K306" s="640"/>
      <c r="L306" s="640"/>
      <c r="M306" s="640"/>
      <c r="N306" s="421"/>
      <c r="O306" s="728"/>
      <c r="P306" s="638"/>
      <c r="Q306" s="638"/>
      <c r="R306" s="638"/>
      <c r="S306" s="638"/>
      <c r="T306" s="638"/>
      <c r="U306" s="638"/>
      <c r="V306" s="638"/>
    </row>
    <row r="307" spans="1:22" ht="15.75" customHeight="1">
      <c r="A307" s="638"/>
      <c r="B307" s="638"/>
      <c r="C307" s="638"/>
      <c r="D307" s="638"/>
      <c r="E307" s="638"/>
      <c r="F307" s="638"/>
      <c r="G307" s="639"/>
      <c r="H307" s="638"/>
      <c r="I307" s="638"/>
      <c r="J307" s="640"/>
      <c r="K307" s="640"/>
      <c r="L307" s="640"/>
      <c r="M307" s="640"/>
      <c r="N307" s="421"/>
      <c r="O307" s="728"/>
      <c r="P307" s="638"/>
      <c r="Q307" s="638"/>
      <c r="R307" s="638"/>
      <c r="S307" s="638"/>
      <c r="T307" s="638"/>
      <c r="U307" s="638"/>
      <c r="V307" s="638"/>
    </row>
    <row r="308" spans="1:22" ht="15.75" customHeight="1">
      <c r="A308" s="638"/>
      <c r="B308" s="638"/>
      <c r="C308" s="638"/>
      <c r="D308" s="638"/>
      <c r="E308" s="638"/>
      <c r="F308" s="638"/>
      <c r="G308" s="639"/>
      <c r="H308" s="638"/>
      <c r="I308" s="638"/>
      <c r="J308" s="640"/>
      <c r="K308" s="640"/>
      <c r="L308" s="640"/>
      <c r="M308" s="640"/>
      <c r="N308" s="421"/>
      <c r="O308" s="728"/>
      <c r="P308" s="638"/>
      <c r="Q308" s="638"/>
      <c r="R308" s="638"/>
      <c r="S308" s="638"/>
      <c r="T308" s="638"/>
      <c r="U308" s="638"/>
      <c r="V308" s="638"/>
    </row>
    <row r="309" spans="1:22" ht="15.75" customHeight="1">
      <c r="A309" s="638"/>
      <c r="B309" s="638"/>
      <c r="C309" s="638"/>
      <c r="D309" s="638"/>
      <c r="E309" s="638"/>
      <c r="F309" s="638"/>
      <c r="G309" s="639"/>
      <c r="H309" s="638"/>
      <c r="I309" s="638"/>
      <c r="J309" s="640"/>
      <c r="K309" s="640"/>
      <c r="L309" s="640"/>
      <c r="M309" s="640"/>
      <c r="N309" s="421"/>
      <c r="O309" s="728"/>
      <c r="P309" s="638"/>
      <c r="Q309" s="638"/>
      <c r="R309" s="638"/>
      <c r="S309" s="638"/>
      <c r="T309" s="638"/>
      <c r="U309" s="638"/>
      <c r="V309" s="638"/>
    </row>
    <row r="310" spans="1:22" ht="15.75" customHeight="1">
      <c r="A310" s="638"/>
      <c r="B310" s="638"/>
      <c r="C310" s="638"/>
      <c r="D310" s="638"/>
      <c r="E310" s="638"/>
      <c r="F310" s="638"/>
      <c r="G310" s="639"/>
      <c r="H310" s="638"/>
      <c r="I310" s="638"/>
      <c r="J310" s="640"/>
      <c r="K310" s="640"/>
      <c r="L310" s="640"/>
      <c r="M310" s="640"/>
      <c r="N310" s="421"/>
      <c r="O310" s="728"/>
      <c r="P310" s="638"/>
      <c r="Q310" s="638"/>
      <c r="R310" s="638"/>
      <c r="S310" s="638"/>
      <c r="T310" s="638"/>
      <c r="U310" s="638"/>
      <c r="V310" s="638"/>
    </row>
    <row r="311" spans="1:22" ht="15.75" customHeight="1">
      <c r="A311" s="638"/>
      <c r="B311" s="638"/>
      <c r="C311" s="638"/>
      <c r="D311" s="638"/>
      <c r="E311" s="638"/>
      <c r="F311" s="638"/>
      <c r="G311" s="639"/>
      <c r="H311" s="638"/>
      <c r="I311" s="638"/>
      <c r="J311" s="640"/>
      <c r="K311" s="640"/>
      <c r="L311" s="640"/>
      <c r="M311" s="640"/>
      <c r="N311" s="421"/>
      <c r="O311" s="728"/>
      <c r="P311" s="638"/>
      <c r="Q311" s="638"/>
      <c r="R311" s="638"/>
      <c r="S311" s="638"/>
      <c r="T311" s="638"/>
      <c r="U311" s="638"/>
      <c r="V311" s="638"/>
    </row>
    <row r="312" spans="1:22" ht="15.75" customHeight="1">
      <c r="A312" s="638"/>
      <c r="B312" s="638"/>
      <c r="C312" s="638"/>
      <c r="D312" s="638"/>
      <c r="E312" s="638"/>
      <c r="F312" s="638"/>
      <c r="G312" s="639"/>
      <c r="H312" s="638"/>
      <c r="I312" s="638"/>
      <c r="J312" s="640"/>
      <c r="K312" s="640"/>
      <c r="L312" s="640"/>
      <c r="M312" s="640"/>
      <c r="N312" s="421"/>
      <c r="O312" s="728"/>
      <c r="P312" s="638"/>
      <c r="Q312" s="638"/>
      <c r="R312" s="638"/>
      <c r="S312" s="638"/>
      <c r="T312" s="638"/>
      <c r="U312" s="638"/>
      <c r="V312" s="638"/>
    </row>
    <row r="313" spans="1:22" ht="15.75" customHeight="1">
      <c r="A313" s="638"/>
      <c r="B313" s="638"/>
      <c r="C313" s="638"/>
      <c r="D313" s="638"/>
      <c r="E313" s="638"/>
      <c r="F313" s="638"/>
      <c r="G313" s="639"/>
      <c r="H313" s="638"/>
      <c r="I313" s="638"/>
      <c r="J313" s="640"/>
      <c r="K313" s="640"/>
      <c r="L313" s="640"/>
      <c r="M313" s="640"/>
      <c r="N313" s="421"/>
      <c r="O313" s="728"/>
      <c r="P313" s="638"/>
      <c r="Q313" s="638"/>
      <c r="R313" s="638"/>
      <c r="S313" s="638"/>
      <c r="T313" s="638"/>
      <c r="U313" s="638"/>
      <c r="V313" s="638"/>
    </row>
    <row r="314" spans="1:22" ht="15.75" customHeight="1">
      <c r="A314" s="638"/>
      <c r="B314" s="638"/>
      <c r="C314" s="638"/>
      <c r="D314" s="638"/>
      <c r="E314" s="638"/>
      <c r="F314" s="638"/>
      <c r="G314" s="639"/>
      <c r="H314" s="638"/>
      <c r="I314" s="638"/>
      <c r="J314" s="640"/>
      <c r="K314" s="640"/>
      <c r="L314" s="640"/>
      <c r="M314" s="640"/>
      <c r="N314" s="421"/>
      <c r="O314" s="728"/>
      <c r="P314" s="638"/>
      <c r="Q314" s="638"/>
      <c r="R314" s="638"/>
      <c r="S314" s="638"/>
      <c r="T314" s="638"/>
      <c r="U314" s="638"/>
      <c r="V314" s="638"/>
    </row>
    <row r="315" spans="1:22" ht="15.75" customHeight="1">
      <c r="A315" s="638"/>
      <c r="B315" s="638"/>
      <c r="C315" s="638"/>
      <c r="D315" s="638"/>
      <c r="E315" s="638"/>
      <c r="F315" s="638"/>
      <c r="G315" s="639"/>
      <c r="H315" s="638"/>
      <c r="I315" s="638"/>
      <c r="J315" s="640"/>
      <c r="K315" s="640"/>
      <c r="L315" s="640"/>
      <c r="M315" s="640"/>
      <c r="N315" s="421"/>
      <c r="O315" s="728"/>
      <c r="P315" s="638"/>
      <c r="Q315" s="638"/>
      <c r="R315" s="638"/>
      <c r="S315" s="638"/>
      <c r="T315" s="638"/>
      <c r="U315" s="638"/>
      <c r="V315" s="638"/>
    </row>
    <row r="316" spans="1:22" ht="15.75" customHeight="1">
      <c r="A316" s="638"/>
      <c r="B316" s="638"/>
      <c r="C316" s="638"/>
      <c r="D316" s="638"/>
      <c r="E316" s="638"/>
      <c r="F316" s="638"/>
      <c r="G316" s="639"/>
      <c r="H316" s="638"/>
      <c r="I316" s="638"/>
      <c r="J316" s="640"/>
      <c r="K316" s="640"/>
      <c r="L316" s="640"/>
      <c r="M316" s="640"/>
      <c r="N316" s="421"/>
      <c r="O316" s="728"/>
      <c r="P316" s="638"/>
      <c r="Q316" s="638"/>
      <c r="R316" s="638"/>
      <c r="S316" s="638"/>
      <c r="T316" s="638"/>
      <c r="U316" s="638"/>
      <c r="V316" s="638"/>
    </row>
    <row r="317" spans="1:22" ht="15.75" customHeight="1">
      <c r="A317" s="638"/>
      <c r="B317" s="638"/>
      <c r="C317" s="638"/>
      <c r="D317" s="638"/>
      <c r="E317" s="638"/>
      <c r="F317" s="638"/>
      <c r="G317" s="639"/>
      <c r="H317" s="638"/>
      <c r="I317" s="638"/>
      <c r="J317" s="640"/>
      <c r="K317" s="640"/>
      <c r="L317" s="640"/>
      <c r="M317" s="640"/>
      <c r="N317" s="421"/>
      <c r="O317" s="728"/>
      <c r="P317" s="638"/>
      <c r="Q317" s="638"/>
      <c r="R317" s="638"/>
      <c r="S317" s="638"/>
      <c r="T317" s="638"/>
      <c r="U317" s="638"/>
      <c r="V317" s="638"/>
    </row>
    <row r="318" spans="1:22" ht="15.75" customHeight="1">
      <c r="A318" s="638"/>
      <c r="B318" s="638"/>
      <c r="C318" s="638"/>
      <c r="D318" s="638"/>
      <c r="E318" s="638"/>
      <c r="F318" s="638"/>
      <c r="G318" s="639"/>
      <c r="H318" s="638"/>
      <c r="I318" s="638"/>
      <c r="J318" s="640"/>
      <c r="K318" s="640"/>
      <c r="L318" s="640"/>
      <c r="M318" s="640"/>
      <c r="N318" s="421"/>
      <c r="O318" s="728"/>
      <c r="P318" s="638"/>
      <c r="Q318" s="638"/>
      <c r="R318" s="638"/>
      <c r="S318" s="638"/>
      <c r="T318" s="638"/>
      <c r="U318" s="638"/>
      <c r="V318" s="638"/>
    </row>
    <row r="319" spans="1:22" ht="15.75" customHeight="1">
      <c r="A319" s="638"/>
      <c r="B319" s="638"/>
      <c r="C319" s="638"/>
      <c r="D319" s="638"/>
      <c r="E319" s="638"/>
      <c r="F319" s="638"/>
      <c r="G319" s="639"/>
      <c r="H319" s="638"/>
      <c r="I319" s="638"/>
      <c r="J319" s="640"/>
      <c r="K319" s="640"/>
      <c r="L319" s="640"/>
      <c r="M319" s="640"/>
      <c r="N319" s="421"/>
      <c r="O319" s="728"/>
      <c r="P319" s="638"/>
      <c r="Q319" s="638"/>
      <c r="R319" s="638"/>
      <c r="S319" s="638"/>
      <c r="T319" s="638"/>
      <c r="U319" s="638"/>
      <c r="V319" s="638"/>
    </row>
    <row r="320" spans="1:22" ht="15.75" customHeight="1">
      <c r="A320" s="638"/>
      <c r="B320" s="638"/>
      <c r="C320" s="638"/>
      <c r="D320" s="638"/>
      <c r="E320" s="638"/>
      <c r="F320" s="638"/>
      <c r="G320" s="639"/>
      <c r="H320" s="638"/>
      <c r="I320" s="638"/>
      <c r="J320" s="640"/>
      <c r="K320" s="640"/>
      <c r="L320" s="640"/>
      <c r="M320" s="640"/>
      <c r="N320" s="421"/>
      <c r="O320" s="728"/>
      <c r="P320" s="638"/>
      <c r="Q320" s="638"/>
      <c r="R320" s="638"/>
      <c r="S320" s="638"/>
      <c r="T320" s="638"/>
      <c r="U320" s="638"/>
      <c r="V320" s="638"/>
    </row>
    <row r="321" spans="1:22" ht="15.75" customHeight="1">
      <c r="A321" s="638"/>
      <c r="B321" s="638"/>
      <c r="C321" s="638"/>
      <c r="D321" s="638"/>
      <c r="E321" s="638"/>
      <c r="F321" s="638"/>
      <c r="G321" s="639"/>
      <c r="H321" s="638"/>
      <c r="I321" s="638"/>
      <c r="J321" s="640"/>
      <c r="K321" s="640"/>
      <c r="L321" s="640"/>
      <c r="M321" s="640"/>
      <c r="N321" s="421"/>
      <c r="O321" s="728"/>
      <c r="P321" s="638"/>
      <c r="Q321" s="638"/>
      <c r="R321" s="638"/>
      <c r="S321" s="638"/>
      <c r="T321" s="638"/>
      <c r="U321" s="638"/>
      <c r="V321" s="638"/>
    </row>
    <row r="322" spans="1:22" ht="15.75" customHeight="1">
      <c r="A322" s="638"/>
      <c r="B322" s="638"/>
      <c r="C322" s="638"/>
      <c r="D322" s="638"/>
      <c r="E322" s="638"/>
      <c r="F322" s="638"/>
      <c r="G322" s="639"/>
      <c r="H322" s="638"/>
      <c r="I322" s="638"/>
      <c r="J322" s="640"/>
      <c r="K322" s="640"/>
      <c r="L322" s="640"/>
      <c r="M322" s="640"/>
      <c r="N322" s="421"/>
      <c r="O322" s="728"/>
      <c r="P322" s="638"/>
      <c r="Q322" s="638"/>
      <c r="R322" s="638"/>
      <c r="S322" s="638"/>
      <c r="T322" s="638"/>
      <c r="U322" s="638"/>
      <c r="V322" s="638"/>
    </row>
    <row r="323" spans="1:22" ht="15.75" customHeight="1">
      <c r="A323" s="638"/>
      <c r="B323" s="638"/>
      <c r="C323" s="638"/>
      <c r="D323" s="638"/>
      <c r="E323" s="638"/>
      <c r="F323" s="638"/>
      <c r="G323" s="639"/>
      <c r="H323" s="638"/>
      <c r="I323" s="638"/>
      <c r="J323" s="640"/>
      <c r="K323" s="640"/>
      <c r="L323" s="640"/>
      <c r="M323" s="640"/>
      <c r="N323" s="421"/>
      <c r="O323" s="728"/>
      <c r="P323" s="638"/>
      <c r="Q323" s="638"/>
      <c r="R323" s="638"/>
      <c r="S323" s="638"/>
      <c r="T323" s="638"/>
      <c r="U323" s="638"/>
      <c r="V323" s="638"/>
    </row>
    <row r="324" spans="1:22" ht="15.75" customHeight="1">
      <c r="A324" s="638"/>
      <c r="B324" s="638"/>
      <c r="C324" s="638"/>
      <c r="D324" s="638"/>
      <c r="E324" s="638"/>
      <c r="F324" s="638"/>
      <c r="G324" s="639"/>
      <c r="H324" s="638"/>
      <c r="I324" s="638"/>
      <c r="J324" s="640"/>
      <c r="K324" s="640"/>
      <c r="L324" s="640"/>
      <c r="M324" s="640"/>
      <c r="N324" s="421"/>
      <c r="O324" s="728"/>
      <c r="P324" s="638"/>
      <c r="Q324" s="638"/>
      <c r="R324" s="638"/>
      <c r="S324" s="638"/>
      <c r="T324" s="638"/>
      <c r="U324" s="638"/>
      <c r="V324" s="638"/>
    </row>
    <row r="325" spans="1:22" ht="15.75" customHeight="1">
      <c r="A325" s="638"/>
      <c r="B325" s="638"/>
      <c r="C325" s="638"/>
      <c r="D325" s="638"/>
      <c r="E325" s="638"/>
      <c r="F325" s="638"/>
      <c r="G325" s="639"/>
      <c r="H325" s="638"/>
      <c r="I325" s="638"/>
      <c r="J325" s="640"/>
      <c r="K325" s="640"/>
      <c r="L325" s="640"/>
      <c r="M325" s="640"/>
      <c r="N325" s="421"/>
      <c r="O325" s="728"/>
      <c r="P325" s="638"/>
      <c r="Q325" s="638"/>
      <c r="R325" s="638"/>
      <c r="S325" s="638"/>
      <c r="T325" s="638"/>
      <c r="U325" s="638"/>
      <c r="V325" s="638"/>
    </row>
    <row r="326" spans="1:22" ht="15.75" customHeight="1">
      <c r="A326" s="638"/>
      <c r="B326" s="638"/>
      <c r="C326" s="638"/>
      <c r="D326" s="638"/>
      <c r="E326" s="638"/>
      <c r="F326" s="638"/>
      <c r="G326" s="639"/>
      <c r="H326" s="638"/>
      <c r="I326" s="638"/>
      <c r="J326" s="640"/>
      <c r="K326" s="640"/>
      <c r="L326" s="640"/>
      <c r="M326" s="640"/>
      <c r="N326" s="421"/>
      <c r="O326" s="728"/>
      <c r="P326" s="638"/>
      <c r="Q326" s="638"/>
      <c r="R326" s="638"/>
      <c r="S326" s="638"/>
      <c r="T326" s="638"/>
      <c r="U326" s="638"/>
      <c r="V326" s="638"/>
    </row>
    <row r="327" spans="1:22" ht="15.75" customHeight="1">
      <c r="A327" s="638"/>
      <c r="B327" s="638"/>
      <c r="C327" s="638"/>
      <c r="D327" s="638"/>
      <c r="E327" s="638"/>
      <c r="F327" s="638"/>
      <c r="G327" s="639"/>
      <c r="H327" s="638"/>
      <c r="I327" s="638"/>
      <c r="J327" s="640"/>
      <c r="K327" s="640"/>
      <c r="L327" s="640"/>
      <c r="M327" s="640"/>
      <c r="N327" s="421"/>
      <c r="O327" s="728"/>
      <c r="P327" s="638"/>
      <c r="Q327" s="638"/>
      <c r="R327" s="638"/>
      <c r="S327" s="638"/>
      <c r="T327" s="638"/>
      <c r="U327" s="638"/>
      <c r="V327" s="638"/>
    </row>
    <row r="328" spans="1:22" ht="15.75" customHeight="1">
      <c r="A328" s="638"/>
      <c r="B328" s="638"/>
      <c r="C328" s="638"/>
      <c r="D328" s="638"/>
      <c r="E328" s="638"/>
      <c r="F328" s="638"/>
      <c r="G328" s="639"/>
      <c r="H328" s="638"/>
      <c r="I328" s="638"/>
      <c r="J328" s="640"/>
      <c r="K328" s="640"/>
      <c r="L328" s="640"/>
      <c r="M328" s="640"/>
      <c r="N328" s="421"/>
      <c r="O328" s="728"/>
      <c r="P328" s="638"/>
      <c r="Q328" s="638"/>
      <c r="R328" s="638"/>
      <c r="S328" s="638"/>
      <c r="T328" s="638"/>
      <c r="U328" s="638"/>
      <c r="V328" s="638"/>
    </row>
    <row r="329" spans="1:22" ht="15.75" customHeight="1">
      <c r="A329" s="638"/>
      <c r="B329" s="638"/>
      <c r="C329" s="638"/>
      <c r="D329" s="638"/>
      <c r="E329" s="638"/>
      <c r="F329" s="638"/>
      <c r="G329" s="639"/>
      <c r="H329" s="638"/>
      <c r="I329" s="638"/>
      <c r="J329" s="640"/>
      <c r="K329" s="640"/>
      <c r="L329" s="640"/>
      <c r="M329" s="640"/>
      <c r="N329" s="421"/>
      <c r="O329" s="728"/>
      <c r="P329" s="638"/>
      <c r="Q329" s="638"/>
      <c r="R329" s="638"/>
      <c r="S329" s="638"/>
      <c r="T329" s="638"/>
      <c r="U329" s="638"/>
      <c r="V329" s="638"/>
    </row>
    <row r="330" spans="1:22" ht="15.75" customHeight="1">
      <c r="A330" s="638"/>
      <c r="B330" s="638"/>
      <c r="C330" s="638"/>
      <c r="D330" s="638"/>
      <c r="E330" s="638"/>
      <c r="F330" s="638"/>
      <c r="G330" s="639"/>
      <c r="H330" s="638"/>
      <c r="I330" s="638"/>
      <c r="J330" s="640"/>
      <c r="K330" s="640"/>
      <c r="L330" s="640"/>
      <c r="M330" s="640"/>
      <c r="N330" s="421"/>
      <c r="O330" s="728"/>
      <c r="P330" s="638"/>
      <c r="Q330" s="638"/>
      <c r="R330" s="638"/>
      <c r="S330" s="638"/>
      <c r="T330" s="638"/>
      <c r="U330" s="638"/>
      <c r="V330" s="638"/>
    </row>
    <row r="331" spans="1:22" ht="15.75" customHeight="1">
      <c r="A331" s="638"/>
      <c r="B331" s="638"/>
      <c r="C331" s="638"/>
      <c r="D331" s="638"/>
      <c r="E331" s="638"/>
      <c r="F331" s="638"/>
      <c r="G331" s="639"/>
      <c r="H331" s="638"/>
      <c r="I331" s="638"/>
      <c r="J331" s="640"/>
      <c r="K331" s="640"/>
      <c r="L331" s="640"/>
      <c r="M331" s="640"/>
      <c r="N331" s="421"/>
      <c r="O331" s="728"/>
      <c r="P331" s="638"/>
      <c r="Q331" s="638"/>
      <c r="R331" s="638"/>
      <c r="S331" s="638"/>
      <c r="T331" s="638"/>
      <c r="U331" s="638"/>
      <c r="V331" s="638"/>
    </row>
    <row r="332" spans="1:22" ht="15.75" customHeight="1">
      <c r="A332" s="638"/>
      <c r="B332" s="638"/>
      <c r="C332" s="638"/>
      <c r="D332" s="638"/>
      <c r="E332" s="638"/>
      <c r="F332" s="638"/>
      <c r="G332" s="639"/>
      <c r="H332" s="638"/>
      <c r="I332" s="638"/>
      <c r="J332" s="640"/>
      <c r="K332" s="640"/>
      <c r="L332" s="640"/>
      <c r="M332" s="640"/>
      <c r="N332" s="421"/>
      <c r="O332" s="728"/>
      <c r="P332" s="638"/>
      <c r="Q332" s="638"/>
      <c r="R332" s="638"/>
      <c r="S332" s="638"/>
      <c r="T332" s="638"/>
      <c r="U332" s="638"/>
      <c r="V332" s="638"/>
    </row>
    <row r="333" spans="1:22" ht="15.75" customHeight="1">
      <c r="A333" s="638"/>
      <c r="B333" s="638"/>
      <c r="C333" s="638"/>
      <c r="D333" s="638"/>
      <c r="E333" s="638"/>
      <c r="F333" s="638"/>
      <c r="G333" s="639"/>
      <c r="H333" s="638"/>
      <c r="I333" s="638"/>
      <c r="J333" s="640"/>
      <c r="K333" s="640"/>
      <c r="L333" s="640"/>
      <c r="M333" s="640"/>
      <c r="N333" s="421"/>
      <c r="O333" s="728"/>
      <c r="P333" s="638"/>
      <c r="Q333" s="638"/>
      <c r="R333" s="638"/>
      <c r="S333" s="638"/>
      <c r="T333" s="638"/>
      <c r="U333" s="638"/>
      <c r="V333" s="638"/>
    </row>
    <row r="334" spans="1:22" ht="15.75" customHeight="1">
      <c r="A334" s="638"/>
      <c r="B334" s="638"/>
      <c r="C334" s="638"/>
      <c r="D334" s="638"/>
      <c r="E334" s="638"/>
      <c r="F334" s="638"/>
      <c r="G334" s="639"/>
      <c r="H334" s="638"/>
      <c r="I334" s="638"/>
      <c r="J334" s="640"/>
      <c r="K334" s="640"/>
      <c r="L334" s="640"/>
      <c r="M334" s="640"/>
      <c r="N334" s="421"/>
      <c r="O334" s="728"/>
      <c r="P334" s="638"/>
      <c r="Q334" s="638"/>
      <c r="R334" s="638"/>
      <c r="S334" s="638"/>
      <c r="T334" s="638"/>
      <c r="U334" s="638"/>
      <c r="V334" s="638"/>
    </row>
    <row r="335" spans="1:22" ht="15.75" customHeight="1">
      <c r="A335" s="638"/>
      <c r="B335" s="638"/>
      <c r="C335" s="638"/>
      <c r="D335" s="638"/>
      <c r="E335" s="638"/>
      <c r="F335" s="638"/>
      <c r="G335" s="639"/>
      <c r="H335" s="638"/>
      <c r="I335" s="638"/>
      <c r="J335" s="640"/>
      <c r="K335" s="640"/>
      <c r="L335" s="640"/>
      <c r="M335" s="640"/>
      <c r="N335" s="421"/>
      <c r="O335" s="728"/>
      <c r="P335" s="638"/>
      <c r="Q335" s="638"/>
      <c r="R335" s="638"/>
      <c r="S335" s="638"/>
      <c r="T335" s="638"/>
      <c r="U335" s="638"/>
      <c r="V335" s="638"/>
    </row>
    <row r="336" spans="1:22" ht="15.75" customHeight="1">
      <c r="A336" s="638"/>
      <c r="B336" s="638"/>
      <c r="C336" s="638"/>
      <c r="D336" s="638"/>
      <c r="E336" s="638"/>
      <c r="F336" s="638"/>
      <c r="G336" s="639"/>
      <c r="H336" s="638"/>
      <c r="I336" s="638"/>
      <c r="J336" s="640"/>
      <c r="K336" s="640"/>
      <c r="L336" s="640"/>
      <c r="M336" s="640"/>
      <c r="N336" s="421"/>
      <c r="O336" s="728"/>
      <c r="P336" s="638"/>
      <c r="Q336" s="638"/>
      <c r="R336" s="638"/>
      <c r="S336" s="638"/>
      <c r="T336" s="638"/>
      <c r="U336" s="638"/>
      <c r="V336" s="638"/>
    </row>
    <row r="337" spans="1:22" ht="15.75" customHeight="1">
      <c r="A337" s="638"/>
      <c r="B337" s="638"/>
      <c r="C337" s="638"/>
      <c r="D337" s="638"/>
      <c r="E337" s="638"/>
      <c r="F337" s="638"/>
      <c r="G337" s="639"/>
      <c r="H337" s="638"/>
      <c r="I337" s="638"/>
      <c r="J337" s="640"/>
      <c r="K337" s="640"/>
      <c r="L337" s="640"/>
      <c r="M337" s="640"/>
      <c r="N337" s="421"/>
      <c r="O337" s="728"/>
      <c r="P337" s="638"/>
      <c r="Q337" s="638"/>
      <c r="R337" s="638"/>
      <c r="S337" s="638"/>
      <c r="T337" s="638"/>
      <c r="U337" s="638"/>
      <c r="V337" s="638"/>
    </row>
    <row r="338" spans="1:22" ht="15.75" customHeight="1">
      <c r="A338" s="638"/>
      <c r="B338" s="638"/>
      <c r="C338" s="638"/>
      <c r="D338" s="638"/>
      <c r="E338" s="638"/>
      <c r="F338" s="638"/>
      <c r="G338" s="639"/>
      <c r="H338" s="638"/>
      <c r="I338" s="638"/>
      <c r="J338" s="640"/>
      <c r="K338" s="640"/>
      <c r="L338" s="640"/>
      <c r="M338" s="640"/>
      <c r="N338" s="421"/>
      <c r="O338" s="728"/>
      <c r="P338" s="638"/>
      <c r="Q338" s="638"/>
      <c r="R338" s="638"/>
      <c r="S338" s="638"/>
      <c r="T338" s="638"/>
      <c r="U338" s="638"/>
      <c r="V338" s="638"/>
    </row>
    <row r="339" spans="1:22" ht="15.75" customHeight="1">
      <c r="A339" s="638"/>
      <c r="B339" s="638"/>
      <c r="C339" s="638"/>
      <c r="D339" s="638"/>
      <c r="E339" s="638"/>
      <c r="F339" s="638"/>
      <c r="G339" s="639"/>
      <c r="H339" s="638"/>
      <c r="I339" s="638"/>
      <c r="J339" s="640"/>
      <c r="K339" s="640"/>
      <c r="L339" s="640"/>
      <c r="M339" s="640"/>
      <c r="N339" s="421"/>
      <c r="O339" s="728"/>
      <c r="P339" s="638"/>
      <c r="Q339" s="638"/>
      <c r="R339" s="638"/>
      <c r="S339" s="638"/>
      <c r="T339" s="638"/>
      <c r="U339" s="638"/>
      <c r="V339" s="638"/>
    </row>
    <row r="340" spans="1:22" ht="15.75" customHeight="1">
      <c r="A340" s="638"/>
      <c r="B340" s="638"/>
      <c r="C340" s="638"/>
      <c r="D340" s="638"/>
      <c r="E340" s="638"/>
      <c r="F340" s="638"/>
      <c r="G340" s="639"/>
      <c r="H340" s="638"/>
      <c r="I340" s="638"/>
      <c r="J340" s="640"/>
      <c r="K340" s="640"/>
      <c r="L340" s="640"/>
      <c r="M340" s="640"/>
      <c r="N340" s="421"/>
      <c r="O340" s="728"/>
      <c r="P340" s="638"/>
      <c r="Q340" s="638"/>
      <c r="R340" s="638"/>
      <c r="S340" s="638"/>
      <c r="T340" s="638"/>
      <c r="U340" s="638"/>
      <c r="V340" s="638"/>
    </row>
    <row r="341" spans="1:22" ht="15.75" customHeight="1">
      <c r="A341" s="638"/>
      <c r="B341" s="638"/>
      <c r="C341" s="638"/>
      <c r="D341" s="638"/>
      <c r="E341" s="638"/>
      <c r="F341" s="638"/>
      <c r="G341" s="639"/>
      <c r="H341" s="638"/>
      <c r="I341" s="638"/>
      <c r="J341" s="640"/>
      <c r="K341" s="640"/>
      <c r="L341" s="640"/>
      <c r="M341" s="640"/>
      <c r="N341" s="421"/>
      <c r="O341" s="728"/>
      <c r="P341" s="638"/>
      <c r="Q341" s="638"/>
      <c r="R341" s="638"/>
      <c r="S341" s="638"/>
      <c r="T341" s="638"/>
      <c r="U341" s="638"/>
      <c r="V341" s="638"/>
    </row>
    <row r="342" spans="1:22" ht="15.75" customHeight="1">
      <c r="A342" s="638"/>
      <c r="B342" s="638"/>
      <c r="C342" s="638"/>
      <c r="D342" s="638"/>
      <c r="E342" s="638"/>
      <c r="F342" s="638"/>
      <c r="G342" s="639"/>
      <c r="H342" s="638"/>
      <c r="I342" s="638"/>
      <c r="J342" s="640"/>
      <c r="K342" s="640"/>
      <c r="L342" s="640"/>
      <c r="M342" s="640"/>
      <c r="N342" s="421"/>
      <c r="O342" s="728"/>
      <c r="P342" s="638"/>
      <c r="Q342" s="638"/>
      <c r="R342" s="638"/>
      <c r="S342" s="638"/>
      <c r="T342" s="638"/>
      <c r="U342" s="638"/>
      <c r="V342" s="638"/>
    </row>
    <row r="343" spans="1:22" ht="15.75" customHeight="1">
      <c r="A343" s="638"/>
      <c r="B343" s="638"/>
      <c r="C343" s="638"/>
      <c r="D343" s="638"/>
      <c r="E343" s="638"/>
      <c r="F343" s="638"/>
      <c r="G343" s="639"/>
      <c r="H343" s="638"/>
      <c r="I343" s="638"/>
      <c r="J343" s="640"/>
      <c r="K343" s="640"/>
      <c r="L343" s="640"/>
      <c r="M343" s="640"/>
      <c r="N343" s="421"/>
      <c r="O343" s="728"/>
      <c r="P343" s="638"/>
      <c r="Q343" s="638"/>
      <c r="R343" s="638"/>
      <c r="S343" s="638"/>
      <c r="T343" s="638"/>
      <c r="U343" s="638"/>
      <c r="V343" s="638"/>
    </row>
    <row r="344" spans="1:22" ht="15.75" customHeight="1">
      <c r="A344" s="638"/>
      <c r="B344" s="638"/>
      <c r="C344" s="638"/>
      <c r="D344" s="638"/>
      <c r="E344" s="638"/>
      <c r="F344" s="638"/>
      <c r="G344" s="639"/>
      <c r="H344" s="638"/>
      <c r="I344" s="638"/>
      <c r="J344" s="640"/>
      <c r="K344" s="640"/>
      <c r="L344" s="640"/>
      <c r="M344" s="640"/>
      <c r="N344" s="421"/>
      <c r="O344" s="728"/>
      <c r="P344" s="638"/>
      <c r="Q344" s="638"/>
      <c r="R344" s="638"/>
      <c r="S344" s="638"/>
      <c r="T344" s="638"/>
      <c r="U344" s="638"/>
      <c r="V344" s="638"/>
    </row>
    <row r="345" spans="1:22" ht="15.75" customHeight="1">
      <c r="A345" s="638"/>
      <c r="B345" s="638"/>
      <c r="C345" s="638"/>
      <c r="D345" s="638"/>
      <c r="E345" s="638"/>
      <c r="F345" s="638"/>
      <c r="G345" s="639"/>
      <c r="H345" s="638"/>
      <c r="I345" s="638"/>
      <c r="J345" s="640"/>
      <c r="K345" s="640"/>
      <c r="L345" s="640"/>
      <c r="M345" s="640"/>
      <c r="N345" s="421"/>
      <c r="O345" s="728"/>
      <c r="P345" s="638"/>
      <c r="Q345" s="638"/>
      <c r="R345" s="638"/>
      <c r="S345" s="638"/>
      <c r="T345" s="638"/>
      <c r="U345" s="638"/>
      <c r="V345" s="638"/>
    </row>
    <row r="346" spans="1:22" ht="15.75" customHeight="1">
      <c r="A346" s="638"/>
      <c r="B346" s="638"/>
      <c r="C346" s="638"/>
      <c r="D346" s="638"/>
      <c r="E346" s="638"/>
      <c r="F346" s="638"/>
      <c r="G346" s="639"/>
      <c r="H346" s="638"/>
      <c r="I346" s="638"/>
      <c r="J346" s="640"/>
      <c r="K346" s="640"/>
      <c r="L346" s="640"/>
      <c r="M346" s="640"/>
      <c r="N346" s="421"/>
      <c r="O346" s="728"/>
      <c r="P346" s="638"/>
      <c r="Q346" s="638"/>
      <c r="R346" s="638"/>
      <c r="S346" s="638"/>
      <c r="T346" s="638"/>
      <c r="U346" s="638"/>
      <c r="V346" s="638"/>
    </row>
    <row r="347" spans="1:22" ht="15.75" customHeight="1">
      <c r="A347" s="638"/>
      <c r="B347" s="638"/>
      <c r="C347" s="638"/>
      <c r="D347" s="638"/>
      <c r="E347" s="638"/>
      <c r="F347" s="638"/>
      <c r="G347" s="639"/>
      <c r="H347" s="638"/>
      <c r="I347" s="638"/>
      <c r="J347" s="640"/>
      <c r="K347" s="640"/>
      <c r="L347" s="640"/>
      <c r="M347" s="640"/>
      <c r="N347" s="421"/>
      <c r="O347" s="728"/>
      <c r="P347" s="638"/>
      <c r="Q347" s="638"/>
      <c r="R347" s="638"/>
      <c r="S347" s="638"/>
      <c r="T347" s="638"/>
      <c r="U347" s="638"/>
      <c r="V347" s="638"/>
    </row>
    <row r="348" spans="1:22" ht="15.75" customHeight="1">
      <c r="A348" s="638"/>
      <c r="B348" s="638"/>
      <c r="C348" s="638"/>
      <c r="D348" s="638"/>
      <c r="E348" s="638"/>
      <c r="F348" s="638"/>
      <c r="G348" s="639"/>
      <c r="H348" s="638"/>
      <c r="I348" s="638"/>
      <c r="J348" s="640"/>
      <c r="K348" s="640"/>
      <c r="L348" s="640"/>
      <c r="M348" s="640"/>
      <c r="N348" s="421"/>
      <c r="O348" s="728"/>
      <c r="P348" s="638"/>
      <c r="Q348" s="638"/>
      <c r="R348" s="638"/>
      <c r="S348" s="638"/>
      <c r="T348" s="638"/>
      <c r="U348" s="638"/>
      <c r="V348" s="638"/>
    </row>
    <row r="349" spans="1:22" ht="15.75" customHeight="1">
      <c r="A349" s="638"/>
      <c r="B349" s="638"/>
      <c r="C349" s="638"/>
      <c r="D349" s="638"/>
      <c r="E349" s="638"/>
      <c r="F349" s="638"/>
      <c r="G349" s="639"/>
      <c r="H349" s="638"/>
      <c r="I349" s="638"/>
      <c r="J349" s="640"/>
      <c r="K349" s="640"/>
      <c r="L349" s="640"/>
      <c r="M349" s="640"/>
      <c r="N349" s="421"/>
      <c r="O349" s="728"/>
      <c r="P349" s="638"/>
      <c r="Q349" s="638"/>
      <c r="R349" s="638"/>
      <c r="S349" s="638"/>
      <c r="T349" s="638"/>
      <c r="U349" s="638"/>
      <c r="V349" s="638"/>
    </row>
    <row r="350" spans="1:22" ht="15.75" customHeight="1">
      <c r="A350" s="638"/>
      <c r="B350" s="638"/>
      <c r="C350" s="638"/>
      <c r="D350" s="638"/>
      <c r="E350" s="638"/>
      <c r="F350" s="638"/>
      <c r="G350" s="639"/>
      <c r="H350" s="638"/>
      <c r="I350" s="638"/>
      <c r="J350" s="640"/>
      <c r="K350" s="640"/>
      <c r="L350" s="640"/>
      <c r="M350" s="640"/>
      <c r="N350" s="421"/>
      <c r="O350" s="728"/>
      <c r="P350" s="638"/>
      <c r="Q350" s="638"/>
      <c r="R350" s="638"/>
      <c r="S350" s="638"/>
      <c r="T350" s="638"/>
      <c r="U350" s="638"/>
      <c r="V350" s="638"/>
    </row>
    <row r="351" spans="1:22" ht="15.75" customHeight="1">
      <c r="A351" s="638"/>
      <c r="B351" s="638"/>
      <c r="C351" s="638"/>
      <c r="D351" s="638"/>
      <c r="E351" s="638"/>
      <c r="F351" s="638"/>
      <c r="G351" s="639"/>
      <c r="H351" s="638"/>
      <c r="I351" s="638"/>
      <c r="J351" s="640"/>
      <c r="K351" s="640"/>
      <c r="L351" s="640"/>
      <c r="M351" s="640"/>
      <c r="N351" s="421"/>
      <c r="O351" s="728"/>
      <c r="P351" s="638"/>
      <c r="Q351" s="638"/>
      <c r="R351" s="638"/>
      <c r="S351" s="638"/>
      <c r="T351" s="638"/>
      <c r="U351" s="638"/>
      <c r="V351" s="638"/>
    </row>
    <row r="352" spans="1:22" ht="15.75" customHeight="1">
      <c r="A352" s="638"/>
      <c r="B352" s="638"/>
      <c r="C352" s="638"/>
      <c r="D352" s="638"/>
      <c r="E352" s="638"/>
      <c r="F352" s="638"/>
      <c r="G352" s="639"/>
      <c r="H352" s="638"/>
      <c r="I352" s="638"/>
      <c r="J352" s="640"/>
      <c r="K352" s="640"/>
      <c r="L352" s="640"/>
      <c r="M352" s="640"/>
      <c r="N352" s="421"/>
      <c r="O352" s="728"/>
      <c r="P352" s="638"/>
      <c r="Q352" s="638"/>
      <c r="R352" s="638"/>
      <c r="S352" s="638"/>
      <c r="T352" s="638"/>
      <c r="U352" s="638"/>
      <c r="V352" s="638"/>
    </row>
    <row r="353" spans="1:22" ht="15.75" customHeight="1">
      <c r="A353" s="638"/>
      <c r="B353" s="638"/>
      <c r="C353" s="638"/>
      <c r="D353" s="638"/>
      <c r="E353" s="638"/>
      <c r="F353" s="638"/>
      <c r="G353" s="639"/>
      <c r="H353" s="638"/>
      <c r="I353" s="638"/>
      <c r="J353" s="640"/>
      <c r="K353" s="640"/>
      <c r="L353" s="640"/>
      <c r="M353" s="640"/>
      <c r="N353" s="421"/>
      <c r="O353" s="728"/>
      <c r="P353" s="638"/>
      <c r="Q353" s="638"/>
      <c r="R353" s="638"/>
      <c r="S353" s="638"/>
      <c r="T353" s="638"/>
      <c r="U353" s="638"/>
      <c r="V353" s="638"/>
    </row>
    <row r="354" spans="1:22" ht="15.75" customHeight="1">
      <c r="A354" s="638"/>
      <c r="B354" s="638"/>
      <c r="C354" s="638"/>
      <c r="D354" s="638"/>
      <c r="E354" s="638"/>
      <c r="F354" s="638"/>
      <c r="G354" s="639"/>
      <c r="H354" s="638"/>
      <c r="I354" s="638"/>
      <c r="J354" s="640"/>
      <c r="K354" s="640"/>
      <c r="L354" s="640"/>
      <c r="M354" s="640"/>
      <c r="N354" s="421"/>
      <c r="O354" s="728"/>
      <c r="P354" s="638"/>
      <c r="Q354" s="638"/>
      <c r="R354" s="638"/>
      <c r="S354" s="638"/>
      <c r="T354" s="638"/>
      <c r="U354" s="638"/>
      <c r="V354" s="638"/>
    </row>
    <row r="355" spans="1:22" ht="15.75" customHeight="1">
      <c r="A355" s="638"/>
      <c r="B355" s="638"/>
      <c r="C355" s="638"/>
      <c r="D355" s="638"/>
      <c r="E355" s="638"/>
      <c r="F355" s="638"/>
      <c r="G355" s="639"/>
      <c r="H355" s="638"/>
      <c r="I355" s="638"/>
      <c r="J355" s="640"/>
      <c r="K355" s="640"/>
      <c r="L355" s="640"/>
      <c r="M355" s="640"/>
      <c r="N355" s="421"/>
      <c r="O355" s="728"/>
      <c r="P355" s="638"/>
      <c r="Q355" s="638"/>
      <c r="R355" s="638"/>
      <c r="S355" s="638"/>
      <c r="T355" s="638"/>
      <c r="U355" s="638"/>
      <c r="V355" s="638"/>
    </row>
    <row r="356" spans="1:22" ht="15.75" customHeight="1">
      <c r="A356" s="638"/>
      <c r="B356" s="638"/>
      <c r="C356" s="638"/>
      <c r="D356" s="638"/>
      <c r="E356" s="638"/>
      <c r="F356" s="638"/>
      <c r="G356" s="639"/>
      <c r="H356" s="638"/>
      <c r="I356" s="638"/>
      <c r="J356" s="640"/>
      <c r="K356" s="640"/>
      <c r="L356" s="640"/>
      <c r="M356" s="640"/>
      <c r="N356" s="421"/>
      <c r="O356" s="728"/>
      <c r="P356" s="638"/>
      <c r="Q356" s="638"/>
      <c r="R356" s="638"/>
      <c r="S356" s="638"/>
      <c r="T356" s="638"/>
      <c r="U356" s="638"/>
      <c r="V356" s="638"/>
    </row>
    <row r="357" spans="1:22" ht="15.75" customHeight="1">
      <c r="A357" s="638"/>
      <c r="B357" s="638"/>
      <c r="C357" s="638"/>
      <c r="D357" s="638"/>
      <c r="E357" s="638"/>
      <c r="F357" s="638"/>
      <c r="G357" s="639"/>
      <c r="H357" s="638"/>
      <c r="I357" s="638"/>
      <c r="J357" s="640"/>
      <c r="K357" s="640"/>
      <c r="L357" s="640"/>
      <c r="M357" s="640"/>
      <c r="N357" s="421"/>
      <c r="O357" s="728"/>
      <c r="P357" s="638"/>
      <c r="Q357" s="638"/>
      <c r="R357" s="638"/>
      <c r="S357" s="638"/>
      <c r="T357" s="638"/>
      <c r="U357" s="638"/>
      <c r="V357" s="638"/>
    </row>
    <row r="358" spans="1:22" ht="15.75" customHeight="1">
      <c r="A358" s="638"/>
      <c r="B358" s="638"/>
      <c r="C358" s="638"/>
      <c r="D358" s="638"/>
      <c r="E358" s="638"/>
      <c r="F358" s="638"/>
      <c r="G358" s="639"/>
      <c r="H358" s="638"/>
      <c r="I358" s="638"/>
      <c r="J358" s="640"/>
      <c r="K358" s="640"/>
      <c r="L358" s="640"/>
      <c r="M358" s="640"/>
      <c r="N358" s="421"/>
      <c r="O358" s="728"/>
      <c r="P358" s="638"/>
      <c r="Q358" s="638"/>
      <c r="R358" s="638"/>
      <c r="S358" s="638"/>
      <c r="T358" s="638"/>
      <c r="U358" s="638"/>
      <c r="V358" s="638"/>
    </row>
    <row r="359" spans="1:22" ht="15.75" customHeight="1">
      <c r="A359" s="638"/>
      <c r="B359" s="638"/>
      <c r="C359" s="638"/>
      <c r="D359" s="638"/>
      <c r="E359" s="638"/>
      <c r="F359" s="638"/>
      <c r="G359" s="639"/>
      <c r="H359" s="638"/>
      <c r="I359" s="638"/>
      <c r="J359" s="640"/>
      <c r="K359" s="640"/>
      <c r="L359" s="640"/>
      <c r="M359" s="640"/>
      <c r="N359" s="421"/>
      <c r="O359" s="728"/>
      <c r="P359" s="638"/>
      <c r="Q359" s="638"/>
      <c r="R359" s="638"/>
      <c r="S359" s="638"/>
      <c r="T359" s="638"/>
      <c r="U359" s="638"/>
      <c r="V359" s="638"/>
    </row>
    <row r="360" spans="1:22" ht="15.75" customHeight="1">
      <c r="A360" s="638"/>
      <c r="B360" s="638"/>
      <c r="C360" s="638"/>
      <c r="D360" s="638"/>
      <c r="E360" s="638"/>
      <c r="F360" s="638"/>
      <c r="G360" s="639"/>
      <c r="H360" s="638"/>
      <c r="I360" s="638"/>
      <c r="J360" s="640"/>
      <c r="K360" s="640"/>
      <c r="L360" s="640"/>
      <c r="M360" s="640"/>
      <c r="N360" s="421"/>
      <c r="O360" s="728"/>
      <c r="P360" s="638"/>
      <c r="Q360" s="638"/>
      <c r="R360" s="638"/>
      <c r="S360" s="638"/>
      <c r="T360" s="638"/>
      <c r="U360" s="638"/>
      <c r="V360" s="638"/>
    </row>
    <row r="361" spans="1:22" ht="15.75" customHeight="1">
      <c r="A361" s="638"/>
      <c r="B361" s="638"/>
      <c r="C361" s="638"/>
      <c r="D361" s="638"/>
      <c r="E361" s="638"/>
      <c r="F361" s="638"/>
      <c r="G361" s="639"/>
      <c r="H361" s="638"/>
      <c r="I361" s="638"/>
      <c r="J361" s="640"/>
      <c r="K361" s="640"/>
      <c r="L361" s="640"/>
      <c r="M361" s="640"/>
      <c r="N361" s="421"/>
      <c r="O361" s="728"/>
      <c r="P361" s="638"/>
      <c r="Q361" s="638"/>
      <c r="R361" s="638"/>
      <c r="S361" s="638"/>
      <c r="T361" s="638"/>
      <c r="U361" s="638"/>
      <c r="V361" s="638"/>
    </row>
    <row r="362" spans="1:22" ht="15.75" customHeight="1">
      <c r="A362" s="638"/>
      <c r="B362" s="638"/>
      <c r="C362" s="638"/>
      <c r="D362" s="638"/>
      <c r="E362" s="638"/>
      <c r="F362" s="638"/>
      <c r="G362" s="639"/>
      <c r="H362" s="638"/>
      <c r="I362" s="638"/>
      <c r="J362" s="640"/>
      <c r="K362" s="640"/>
      <c r="L362" s="640"/>
      <c r="M362" s="640"/>
      <c r="N362" s="421"/>
      <c r="O362" s="728"/>
      <c r="P362" s="638"/>
      <c r="Q362" s="638"/>
      <c r="R362" s="638"/>
      <c r="S362" s="638"/>
      <c r="T362" s="638"/>
      <c r="U362" s="638"/>
      <c r="V362" s="638"/>
    </row>
    <row r="363" spans="1:22" ht="15.75" customHeight="1">
      <c r="A363" s="638"/>
      <c r="B363" s="638"/>
      <c r="C363" s="638"/>
      <c r="D363" s="638"/>
      <c r="E363" s="638"/>
      <c r="F363" s="638"/>
      <c r="G363" s="639"/>
      <c r="H363" s="638"/>
      <c r="I363" s="638"/>
      <c r="J363" s="640"/>
      <c r="K363" s="640"/>
      <c r="L363" s="640"/>
      <c r="M363" s="640"/>
      <c r="N363" s="421"/>
      <c r="O363" s="728"/>
      <c r="P363" s="638"/>
      <c r="Q363" s="638"/>
      <c r="R363" s="638"/>
      <c r="S363" s="638"/>
      <c r="T363" s="638"/>
      <c r="U363" s="638"/>
      <c r="V363" s="638"/>
    </row>
    <row r="364" spans="1:22" ht="15.75" customHeight="1">
      <c r="A364" s="638"/>
      <c r="B364" s="638"/>
      <c r="C364" s="638"/>
      <c r="D364" s="638"/>
      <c r="E364" s="638"/>
      <c r="F364" s="638"/>
      <c r="G364" s="639"/>
      <c r="H364" s="638"/>
      <c r="I364" s="638"/>
      <c r="J364" s="640"/>
      <c r="K364" s="640"/>
      <c r="L364" s="640"/>
      <c r="M364" s="640"/>
      <c r="N364" s="421"/>
      <c r="O364" s="728"/>
      <c r="P364" s="638"/>
      <c r="Q364" s="638"/>
      <c r="R364" s="638"/>
      <c r="S364" s="638"/>
      <c r="T364" s="638"/>
      <c r="U364" s="638"/>
      <c r="V364" s="638"/>
    </row>
    <row r="365" spans="1:22" ht="15.75" customHeight="1">
      <c r="A365" s="638"/>
      <c r="B365" s="638"/>
      <c r="C365" s="638"/>
      <c r="D365" s="638"/>
      <c r="E365" s="638"/>
      <c r="F365" s="638"/>
      <c r="G365" s="639"/>
      <c r="H365" s="638"/>
      <c r="I365" s="638"/>
      <c r="J365" s="640"/>
      <c r="K365" s="640"/>
      <c r="L365" s="640"/>
      <c r="M365" s="640"/>
      <c r="N365" s="421"/>
      <c r="O365" s="728"/>
      <c r="P365" s="638"/>
      <c r="Q365" s="638"/>
      <c r="R365" s="638"/>
      <c r="S365" s="638"/>
      <c r="T365" s="638"/>
      <c r="U365" s="638"/>
      <c r="V365" s="638"/>
    </row>
    <row r="366" spans="1:22" ht="15.75" customHeight="1">
      <c r="A366" s="638"/>
      <c r="B366" s="638"/>
      <c r="C366" s="638"/>
      <c r="D366" s="638"/>
      <c r="E366" s="638"/>
      <c r="F366" s="638"/>
      <c r="G366" s="639"/>
      <c r="H366" s="638"/>
      <c r="I366" s="638"/>
      <c r="J366" s="640"/>
      <c r="K366" s="640"/>
      <c r="L366" s="640"/>
      <c r="M366" s="640"/>
      <c r="N366" s="421"/>
      <c r="O366" s="728"/>
      <c r="P366" s="638"/>
      <c r="Q366" s="638"/>
      <c r="R366" s="638"/>
      <c r="S366" s="638"/>
      <c r="T366" s="638"/>
      <c r="U366" s="638"/>
      <c r="V366" s="638"/>
    </row>
    <row r="367" spans="1:22" ht="15.75" customHeight="1">
      <c r="A367" s="638"/>
      <c r="B367" s="638"/>
      <c r="C367" s="638"/>
      <c r="D367" s="638"/>
      <c r="E367" s="638"/>
      <c r="F367" s="638"/>
      <c r="G367" s="639"/>
      <c r="H367" s="638"/>
      <c r="I367" s="638"/>
      <c r="J367" s="640"/>
      <c r="K367" s="640"/>
      <c r="L367" s="640"/>
      <c r="M367" s="640"/>
      <c r="N367" s="421"/>
      <c r="O367" s="728"/>
      <c r="P367" s="638"/>
      <c r="Q367" s="638"/>
      <c r="R367" s="638"/>
      <c r="S367" s="638"/>
      <c r="T367" s="638"/>
      <c r="U367" s="638"/>
      <c r="V367" s="638"/>
    </row>
    <row r="368" spans="1:22" ht="15.75" customHeight="1">
      <c r="A368" s="638"/>
      <c r="B368" s="638"/>
      <c r="C368" s="638"/>
      <c r="D368" s="638"/>
      <c r="E368" s="638"/>
      <c r="F368" s="638"/>
      <c r="G368" s="639"/>
      <c r="H368" s="638"/>
      <c r="I368" s="638"/>
      <c r="J368" s="640"/>
      <c r="K368" s="640"/>
      <c r="L368" s="640"/>
      <c r="M368" s="640"/>
      <c r="N368" s="421"/>
      <c r="O368" s="728"/>
      <c r="P368" s="638"/>
      <c r="Q368" s="638"/>
      <c r="R368" s="638"/>
      <c r="S368" s="638"/>
      <c r="T368" s="638"/>
      <c r="U368" s="638"/>
      <c r="V368" s="638"/>
    </row>
    <row r="369" spans="1:22" ht="15.75" customHeight="1">
      <c r="A369" s="638"/>
      <c r="B369" s="638"/>
      <c r="C369" s="638"/>
      <c r="D369" s="638"/>
      <c r="E369" s="638"/>
      <c r="F369" s="638"/>
      <c r="G369" s="639"/>
      <c r="H369" s="638"/>
      <c r="I369" s="638"/>
      <c r="J369" s="640"/>
      <c r="K369" s="640"/>
      <c r="L369" s="640"/>
      <c r="M369" s="640"/>
      <c r="N369" s="421"/>
      <c r="O369" s="728"/>
      <c r="P369" s="638"/>
      <c r="Q369" s="638"/>
      <c r="R369" s="638"/>
      <c r="S369" s="638"/>
      <c r="T369" s="638"/>
      <c r="U369" s="638"/>
      <c r="V369" s="638"/>
    </row>
    <row r="370" spans="1:22" ht="15.75" customHeight="1">
      <c r="A370" s="638"/>
      <c r="B370" s="638"/>
      <c r="C370" s="638"/>
      <c r="D370" s="638"/>
      <c r="E370" s="638"/>
      <c r="F370" s="638"/>
      <c r="G370" s="639"/>
      <c r="H370" s="638"/>
      <c r="I370" s="638"/>
      <c r="J370" s="640"/>
      <c r="K370" s="640"/>
      <c r="L370" s="640"/>
      <c r="M370" s="640"/>
      <c r="N370" s="421"/>
      <c r="O370" s="728"/>
      <c r="P370" s="638"/>
      <c r="Q370" s="638"/>
      <c r="R370" s="638"/>
      <c r="S370" s="638"/>
      <c r="T370" s="638"/>
      <c r="U370" s="638"/>
      <c r="V370" s="638"/>
    </row>
    <row r="371" spans="1:22" ht="15.75" customHeight="1">
      <c r="A371" s="638"/>
      <c r="B371" s="638"/>
      <c r="C371" s="638"/>
      <c r="D371" s="638"/>
      <c r="E371" s="638"/>
      <c r="F371" s="638"/>
      <c r="G371" s="639"/>
      <c r="H371" s="638"/>
      <c r="I371" s="638"/>
      <c r="J371" s="640"/>
      <c r="K371" s="640"/>
      <c r="L371" s="640"/>
      <c r="M371" s="640"/>
      <c r="N371" s="421"/>
      <c r="O371" s="728"/>
      <c r="P371" s="638"/>
      <c r="Q371" s="638"/>
      <c r="R371" s="638"/>
      <c r="S371" s="638"/>
      <c r="T371" s="638"/>
      <c r="U371" s="638"/>
      <c r="V371" s="638"/>
    </row>
    <row r="372" spans="1:22" ht="15.75" customHeight="1">
      <c r="A372" s="638"/>
      <c r="B372" s="638"/>
      <c r="C372" s="638"/>
      <c r="D372" s="638"/>
      <c r="E372" s="638"/>
      <c r="F372" s="638"/>
      <c r="G372" s="639"/>
      <c r="H372" s="638"/>
      <c r="I372" s="638"/>
      <c r="J372" s="640"/>
      <c r="K372" s="640"/>
      <c r="L372" s="640"/>
      <c r="M372" s="640"/>
      <c r="N372" s="421"/>
      <c r="O372" s="728"/>
      <c r="P372" s="638"/>
      <c r="Q372" s="638"/>
      <c r="R372" s="638"/>
      <c r="S372" s="638"/>
      <c r="T372" s="638"/>
      <c r="U372" s="638"/>
      <c r="V372" s="638"/>
    </row>
    <row r="373" spans="1:22" ht="15.75" customHeight="1">
      <c r="A373" s="638"/>
      <c r="B373" s="638"/>
      <c r="C373" s="638"/>
      <c r="D373" s="638"/>
      <c r="E373" s="638"/>
      <c r="F373" s="638"/>
      <c r="G373" s="639"/>
      <c r="H373" s="638"/>
      <c r="I373" s="638"/>
      <c r="J373" s="640"/>
      <c r="K373" s="640"/>
      <c r="L373" s="640"/>
      <c r="M373" s="640"/>
      <c r="N373" s="421"/>
      <c r="O373" s="728"/>
      <c r="P373" s="638"/>
      <c r="Q373" s="638"/>
      <c r="R373" s="638"/>
      <c r="S373" s="638"/>
      <c r="T373" s="638"/>
      <c r="U373" s="638"/>
      <c r="V373" s="638"/>
    </row>
    <row r="374" spans="1:22" ht="15.75" customHeight="1">
      <c r="A374" s="638"/>
      <c r="B374" s="638"/>
      <c r="C374" s="638"/>
      <c r="D374" s="638"/>
      <c r="E374" s="638"/>
      <c r="F374" s="638"/>
      <c r="G374" s="639"/>
      <c r="H374" s="638"/>
      <c r="I374" s="638"/>
      <c r="J374" s="640"/>
      <c r="K374" s="640"/>
      <c r="L374" s="640"/>
      <c r="M374" s="640"/>
      <c r="N374" s="421"/>
      <c r="O374" s="728"/>
      <c r="P374" s="638"/>
      <c r="Q374" s="638"/>
      <c r="R374" s="638"/>
      <c r="S374" s="638"/>
      <c r="T374" s="638"/>
      <c r="U374" s="638"/>
      <c r="V374" s="638"/>
    </row>
    <row r="375" spans="1:22" ht="15.75" customHeight="1">
      <c r="A375" s="638"/>
      <c r="B375" s="638"/>
      <c r="C375" s="638"/>
      <c r="D375" s="638"/>
      <c r="E375" s="638"/>
      <c r="F375" s="638"/>
      <c r="G375" s="639"/>
      <c r="H375" s="638"/>
      <c r="I375" s="638"/>
      <c r="J375" s="640"/>
      <c r="K375" s="640"/>
      <c r="L375" s="640"/>
      <c r="M375" s="640"/>
      <c r="N375" s="421"/>
      <c r="O375" s="728"/>
      <c r="P375" s="638"/>
      <c r="Q375" s="638"/>
      <c r="R375" s="638"/>
      <c r="S375" s="638"/>
      <c r="T375" s="638"/>
      <c r="U375" s="638"/>
      <c r="V375" s="638"/>
    </row>
    <row r="376" spans="1:22" ht="15.75" customHeight="1">
      <c r="A376" s="638"/>
      <c r="B376" s="638"/>
      <c r="C376" s="638"/>
      <c r="D376" s="638"/>
      <c r="E376" s="638"/>
      <c r="F376" s="638"/>
      <c r="G376" s="639"/>
      <c r="H376" s="638"/>
      <c r="I376" s="638"/>
      <c r="J376" s="640"/>
      <c r="K376" s="640"/>
      <c r="L376" s="640"/>
      <c r="M376" s="640"/>
      <c r="N376" s="421"/>
      <c r="O376" s="728"/>
      <c r="P376" s="638"/>
      <c r="Q376" s="638"/>
      <c r="R376" s="638"/>
      <c r="S376" s="638"/>
      <c r="T376" s="638"/>
      <c r="U376" s="638"/>
      <c r="V376" s="638"/>
    </row>
    <row r="377" spans="1:22" ht="15.75" customHeight="1">
      <c r="A377" s="638"/>
      <c r="B377" s="638"/>
      <c r="C377" s="638"/>
      <c r="D377" s="638"/>
      <c r="E377" s="638"/>
      <c r="F377" s="638"/>
      <c r="G377" s="639"/>
      <c r="H377" s="638"/>
      <c r="I377" s="638"/>
      <c r="J377" s="640"/>
      <c r="K377" s="640"/>
      <c r="L377" s="640"/>
      <c r="M377" s="640"/>
      <c r="N377" s="421"/>
      <c r="O377" s="728"/>
      <c r="P377" s="638"/>
      <c r="Q377" s="638"/>
      <c r="R377" s="638"/>
      <c r="S377" s="638"/>
      <c r="T377" s="638"/>
      <c r="U377" s="638"/>
      <c r="V377" s="638"/>
    </row>
    <row r="378" spans="1:22" ht="15.75" customHeight="1">
      <c r="A378" s="638"/>
      <c r="B378" s="638"/>
      <c r="C378" s="638"/>
      <c r="D378" s="638"/>
      <c r="E378" s="638"/>
      <c r="F378" s="638"/>
      <c r="G378" s="639"/>
      <c r="H378" s="638"/>
      <c r="I378" s="638"/>
      <c r="J378" s="640"/>
      <c r="K378" s="640"/>
      <c r="L378" s="640"/>
      <c r="M378" s="640"/>
      <c r="N378" s="421"/>
      <c r="O378" s="728"/>
      <c r="P378" s="638"/>
      <c r="Q378" s="638"/>
      <c r="R378" s="638"/>
      <c r="S378" s="638"/>
      <c r="T378" s="638"/>
      <c r="U378" s="638"/>
      <c r="V378" s="638"/>
    </row>
    <row r="379" spans="1:22" ht="15.75" customHeight="1">
      <c r="A379" s="638"/>
      <c r="B379" s="638"/>
      <c r="C379" s="638"/>
      <c r="D379" s="638"/>
      <c r="E379" s="638"/>
      <c r="F379" s="638"/>
      <c r="G379" s="639"/>
      <c r="H379" s="638"/>
      <c r="I379" s="638"/>
      <c r="J379" s="640"/>
      <c r="K379" s="640"/>
      <c r="L379" s="640"/>
      <c r="M379" s="640"/>
      <c r="N379" s="421"/>
      <c r="O379" s="728"/>
      <c r="P379" s="638"/>
      <c r="Q379" s="638"/>
      <c r="R379" s="638"/>
      <c r="S379" s="638"/>
      <c r="T379" s="638"/>
      <c r="U379" s="638"/>
      <c r="V379" s="638"/>
    </row>
    <row r="380" spans="1:22" ht="15.75" customHeight="1">
      <c r="A380" s="638"/>
      <c r="B380" s="638"/>
      <c r="C380" s="638"/>
      <c r="D380" s="638"/>
      <c r="E380" s="638"/>
      <c r="F380" s="638"/>
      <c r="G380" s="639"/>
      <c r="H380" s="638"/>
      <c r="I380" s="638"/>
      <c r="J380" s="640"/>
      <c r="K380" s="640"/>
      <c r="L380" s="640"/>
      <c r="M380" s="640"/>
      <c r="N380" s="421"/>
      <c r="O380" s="728"/>
      <c r="P380" s="638"/>
      <c r="Q380" s="638"/>
      <c r="R380" s="638"/>
      <c r="S380" s="638"/>
      <c r="T380" s="638"/>
      <c r="U380" s="638"/>
      <c r="V380" s="638"/>
    </row>
    <row r="381" spans="1:22" ht="15.75" customHeight="1">
      <c r="A381" s="638"/>
      <c r="B381" s="638"/>
      <c r="C381" s="638"/>
      <c r="D381" s="638"/>
      <c r="E381" s="638"/>
      <c r="F381" s="638"/>
      <c r="G381" s="639"/>
      <c r="H381" s="638"/>
      <c r="I381" s="638"/>
      <c r="J381" s="640"/>
      <c r="K381" s="640"/>
      <c r="L381" s="640"/>
      <c r="M381" s="640"/>
      <c r="N381" s="421"/>
      <c r="O381" s="728"/>
      <c r="P381" s="638"/>
      <c r="Q381" s="638"/>
      <c r="R381" s="638"/>
      <c r="S381" s="638"/>
      <c r="T381" s="638"/>
      <c r="U381" s="638"/>
      <c r="V381" s="638"/>
    </row>
    <row r="382" spans="1:22" ht="15.75" customHeight="1">
      <c r="A382" s="638"/>
      <c r="B382" s="638"/>
      <c r="C382" s="638"/>
      <c r="D382" s="638"/>
      <c r="E382" s="638"/>
      <c r="F382" s="638"/>
      <c r="G382" s="639"/>
      <c r="H382" s="638"/>
      <c r="I382" s="638"/>
      <c r="J382" s="640"/>
      <c r="K382" s="640"/>
      <c r="L382" s="640"/>
      <c r="M382" s="640"/>
      <c r="N382" s="421"/>
      <c r="O382" s="728"/>
      <c r="P382" s="638"/>
      <c r="Q382" s="638"/>
      <c r="R382" s="638"/>
      <c r="S382" s="638"/>
      <c r="T382" s="638"/>
      <c r="U382" s="638"/>
      <c r="V382" s="638"/>
    </row>
    <row r="383" spans="1:22" ht="15.75" customHeight="1">
      <c r="A383" s="638"/>
      <c r="B383" s="638"/>
      <c r="C383" s="638"/>
      <c r="D383" s="638"/>
      <c r="E383" s="638"/>
      <c r="F383" s="638"/>
      <c r="G383" s="639"/>
      <c r="H383" s="638"/>
      <c r="I383" s="638"/>
      <c r="J383" s="640"/>
      <c r="K383" s="640"/>
      <c r="L383" s="640"/>
      <c r="M383" s="640"/>
      <c r="N383" s="421"/>
      <c r="O383" s="728"/>
      <c r="P383" s="638"/>
      <c r="Q383" s="638"/>
      <c r="R383" s="638"/>
      <c r="S383" s="638"/>
      <c r="T383" s="638"/>
      <c r="U383" s="638"/>
      <c r="V383" s="638"/>
    </row>
    <row r="384" spans="1:22" ht="15.75" customHeight="1">
      <c r="A384" s="638"/>
      <c r="B384" s="638"/>
      <c r="C384" s="638"/>
      <c r="D384" s="638"/>
      <c r="E384" s="638"/>
      <c r="F384" s="638"/>
      <c r="G384" s="639"/>
      <c r="H384" s="638"/>
      <c r="I384" s="638"/>
      <c r="J384" s="640"/>
      <c r="K384" s="640"/>
      <c r="L384" s="640"/>
      <c r="M384" s="640"/>
      <c r="N384" s="421"/>
      <c r="O384" s="728"/>
      <c r="P384" s="638"/>
      <c r="Q384" s="638"/>
      <c r="R384" s="638"/>
      <c r="S384" s="638"/>
      <c r="T384" s="638"/>
      <c r="U384" s="638"/>
      <c r="V384" s="638"/>
    </row>
    <row r="385" spans="1:22" ht="15.75" customHeight="1">
      <c r="A385" s="638"/>
      <c r="B385" s="638"/>
      <c r="C385" s="638"/>
      <c r="D385" s="638"/>
      <c r="E385" s="638"/>
      <c r="F385" s="638"/>
      <c r="G385" s="639"/>
      <c r="H385" s="638"/>
      <c r="I385" s="638"/>
      <c r="J385" s="640"/>
      <c r="K385" s="640"/>
      <c r="L385" s="640"/>
      <c r="M385" s="640"/>
      <c r="N385" s="421"/>
      <c r="O385" s="728"/>
      <c r="P385" s="638"/>
      <c r="Q385" s="638"/>
      <c r="R385" s="638"/>
      <c r="S385" s="638"/>
      <c r="T385" s="638"/>
      <c r="U385" s="638"/>
      <c r="V385" s="638"/>
    </row>
    <row r="386" spans="1:22" ht="15.75" customHeight="1">
      <c r="A386" s="638"/>
      <c r="B386" s="638"/>
      <c r="C386" s="638"/>
      <c r="D386" s="638"/>
      <c r="E386" s="638"/>
      <c r="F386" s="638"/>
      <c r="G386" s="639"/>
      <c r="H386" s="638"/>
      <c r="I386" s="638"/>
      <c r="J386" s="640"/>
      <c r="K386" s="640"/>
      <c r="L386" s="640"/>
      <c r="M386" s="640"/>
      <c r="N386" s="421"/>
      <c r="O386" s="728"/>
      <c r="P386" s="638"/>
      <c r="Q386" s="638"/>
      <c r="R386" s="638"/>
      <c r="S386" s="638"/>
      <c r="T386" s="638"/>
      <c r="U386" s="638"/>
      <c r="V386" s="638"/>
    </row>
    <row r="387" spans="1:22" ht="15.75" customHeight="1">
      <c r="A387" s="638"/>
      <c r="B387" s="638"/>
      <c r="C387" s="638"/>
      <c r="D387" s="638"/>
      <c r="E387" s="638"/>
      <c r="F387" s="638"/>
      <c r="G387" s="639"/>
      <c r="H387" s="638"/>
      <c r="I387" s="638"/>
      <c r="J387" s="640"/>
      <c r="K387" s="640"/>
      <c r="L387" s="640"/>
      <c r="M387" s="640"/>
      <c r="N387" s="421"/>
      <c r="O387" s="728"/>
      <c r="P387" s="638"/>
      <c r="Q387" s="638"/>
      <c r="R387" s="638"/>
      <c r="S387" s="638"/>
      <c r="T387" s="638"/>
      <c r="U387" s="638"/>
      <c r="V387" s="638"/>
    </row>
    <row r="388" spans="1:22" ht="15.75" customHeight="1">
      <c r="A388" s="638"/>
      <c r="B388" s="638"/>
      <c r="C388" s="638"/>
      <c r="D388" s="638"/>
      <c r="E388" s="638"/>
      <c r="F388" s="638"/>
      <c r="G388" s="639"/>
      <c r="H388" s="638"/>
      <c r="I388" s="638"/>
      <c r="J388" s="640"/>
      <c r="K388" s="640"/>
      <c r="L388" s="640"/>
      <c r="M388" s="640"/>
      <c r="N388" s="421"/>
      <c r="O388" s="728"/>
      <c r="P388" s="638"/>
      <c r="Q388" s="638"/>
      <c r="R388" s="638"/>
      <c r="S388" s="638"/>
      <c r="T388" s="638"/>
      <c r="U388" s="638"/>
      <c r="V388" s="638"/>
    </row>
    <row r="389" spans="1:22" ht="15.75" customHeight="1">
      <c r="A389" s="638"/>
      <c r="B389" s="638"/>
      <c r="C389" s="638"/>
      <c r="D389" s="638"/>
      <c r="E389" s="638"/>
      <c r="F389" s="638"/>
      <c r="G389" s="639"/>
      <c r="H389" s="638"/>
      <c r="I389" s="638"/>
      <c r="J389" s="640"/>
      <c r="K389" s="640"/>
      <c r="L389" s="640"/>
      <c r="M389" s="640"/>
      <c r="N389" s="421"/>
      <c r="O389" s="728"/>
      <c r="P389" s="638"/>
      <c r="Q389" s="638"/>
      <c r="R389" s="638"/>
      <c r="S389" s="638"/>
      <c r="T389" s="638"/>
      <c r="U389" s="638"/>
      <c r="V389" s="638"/>
    </row>
    <row r="390" spans="1:22" ht="15.75" customHeight="1">
      <c r="A390" s="638"/>
      <c r="B390" s="638"/>
      <c r="C390" s="638"/>
      <c r="D390" s="638"/>
      <c r="E390" s="638"/>
      <c r="F390" s="638"/>
      <c r="G390" s="639"/>
      <c r="H390" s="638"/>
      <c r="I390" s="638"/>
      <c r="J390" s="640"/>
      <c r="K390" s="640"/>
      <c r="L390" s="640"/>
      <c r="M390" s="640"/>
      <c r="N390" s="421"/>
      <c r="O390" s="728"/>
      <c r="P390" s="638"/>
      <c r="Q390" s="638"/>
      <c r="R390" s="638"/>
      <c r="S390" s="638"/>
      <c r="T390" s="638"/>
      <c r="U390" s="638"/>
      <c r="V390" s="638"/>
    </row>
    <row r="391" spans="1:22" ht="15.75" customHeight="1">
      <c r="A391" s="638"/>
      <c r="B391" s="638"/>
      <c r="C391" s="638"/>
      <c r="D391" s="638"/>
      <c r="E391" s="638"/>
      <c r="F391" s="638"/>
      <c r="G391" s="639"/>
      <c r="H391" s="638"/>
      <c r="I391" s="638"/>
      <c r="J391" s="640"/>
      <c r="K391" s="640"/>
      <c r="L391" s="640"/>
      <c r="M391" s="640"/>
      <c r="N391" s="421"/>
      <c r="O391" s="728"/>
      <c r="P391" s="638"/>
      <c r="Q391" s="638"/>
      <c r="R391" s="638"/>
      <c r="S391" s="638"/>
      <c r="T391" s="638"/>
      <c r="U391" s="638"/>
      <c r="V391" s="638"/>
    </row>
    <row r="392" spans="1:22" ht="15.75" customHeight="1">
      <c r="A392" s="638"/>
      <c r="B392" s="638"/>
      <c r="C392" s="638"/>
      <c r="D392" s="638"/>
      <c r="E392" s="638"/>
      <c r="F392" s="638"/>
      <c r="G392" s="639"/>
      <c r="H392" s="638"/>
      <c r="I392" s="638"/>
      <c r="J392" s="640"/>
      <c r="K392" s="640"/>
      <c r="L392" s="640"/>
      <c r="M392" s="640"/>
      <c r="N392" s="421"/>
      <c r="O392" s="728"/>
      <c r="P392" s="638"/>
      <c r="Q392" s="638"/>
      <c r="R392" s="638"/>
      <c r="S392" s="638"/>
      <c r="T392" s="638"/>
      <c r="U392" s="638"/>
      <c r="V392" s="638"/>
    </row>
    <row r="393" spans="1:22" ht="15.75" customHeight="1">
      <c r="A393" s="638"/>
      <c r="B393" s="638"/>
      <c r="C393" s="638"/>
      <c r="D393" s="638"/>
      <c r="E393" s="638"/>
      <c r="F393" s="638"/>
      <c r="G393" s="639"/>
      <c r="H393" s="638"/>
      <c r="I393" s="638"/>
      <c r="J393" s="640"/>
      <c r="K393" s="640"/>
      <c r="L393" s="640"/>
      <c r="M393" s="640"/>
      <c r="N393" s="421"/>
      <c r="O393" s="728"/>
      <c r="P393" s="638"/>
      <c r="Q393" s="638"/>
      <c r="R393" s="638"/>
      <c r="S393" s="638"/>
      <c r="T393" s="638"/>
      <c r="U393" s="638"/>
      <c r="V393" s="638"/>
    </row>
    <row r="394" spans="1:22" ht="15.75" customHeight="1">
      <c r="A394" s="638"/>
      <c r="B394" s="638"/>
      <c r="C394" s="638"/>
      <c r="D394" s="638"/>
      <c r="E394" s="638"/>
      <c r="F394" s="638"/>
      <c r="G394" s="639"/>
      <c r="H394" s="638"/>
      <c r="I394" s="638"/>
      <c r="J394" s="640"/>
      <c r="K394" s="640"/>
      <c r="L394" s="640"/>
      <c r="M394" s="640"/>
      <c r="N394" s="421"/>
      <c r="O394" s="728"/>
      <c r="P394" s="638"/>
      <c r="Q394" s="638"/>
      <c r="R394" s="638"/>
      <c r="S394" s="638"/>
      <c r="T394" s="638"/>
      <c r="U394" s="638"/>
      <c r="V394" s="638"/>
    </row>
    <row r="395" spans="1:22" ht="15.75" customHeight="1">
      <c r="A395" s="638"/>
      <c r="B395" s="638"/>
      <c r="C395" s="638"/>
      <c r="D395" s="638"/>
      <c r="E395" s="638"/>
      <c r="F395" s="638"/>
      <c r="G395" s="639"/>
      <c r="H395" s="638"/>
      <c r="I395" s="638"/>
      <c r="J395" s="640"/>
      <c r="K395" s="640"/>
      <c r="L395" s="640"/>
      <c r="M395" s="640"/>
      <c r="N395" s="421"/>
      <c r="O395" s="728"/>
      <c r="P395" s="638"/>
      <c r="Q395" s="638"/>
      <c r="R395" s="638"/>
      <c r="S395" s="638"/>
      <c r="T395" s="638"/>
      <c r="U395" s="638"/>
      <c r="V395" s="638"/>
    </row>
    <row r="396" spans="1:22" ht="15.75" customHeight="1">
      <c r="A396" s="638"/>
      <c r="B396" s="638"/>
      <c r="C396" s="638"/>
      <c r="D396" s="638"/>
      <c r="E396" s="638"/>
      <c r="F396" s="638"/>
      <c r="G396" s="639"/>
      <c r="H396" s="638"/>
      <c r="I396" s="638"/>
      <c r="J396" s="640"/>
      <c r="K396" s="640"/>
      <c r="L396" s="640"/>
      <c r="M396" s="640"/>
      <c r="N396" s="421"/>
      <c r="O396" s="728"/>
      <c r="P396" s="638"/>
      <c r="Q396" s="638"/>
      <c r="R396" s="638"/>
      <c r="S396" s="638"/>
      <c r="T396" s="638"/>
      <c r="U396" s="638"/>
      <c r="V396" s="638"/>
    </row>
    <row r="397" spans="1:22" ht="15.75" customHeight="1">
      <c r="A397" s="638"/>
      <c r="B397" s="638"/>
      <c r="C397" s="638"/>
      <c r="D397" s="638"/>
      <c r="E397" s="638"/>
      <c r="F397" s="638"/>
      <c r="G397" s="639"/>
      <c r="H397" s="638"/>
      <c r="I397" s="638"/>
      <c r="J397" s="640"/>
      <c r="K397" s="640"/>
      <c r="L397" s="640"/>
      <c r="M397" s="640"/>
      <c r="N397" s="421"/>
      <c r="O397" s="728"/>
      <c r="P397" s="638"/>
      <c r="Q397" s="638"/>
      <c r="R397" s="638"/>
      <c r="S397" s="638"/>
      <c r="T397" s="638"/>
      <c r="U397" s="638"/>
      <c r="V397" s="638"/>
    </row>
    <row r="398" spans="1:22" ht="15.75" customHeight="1">
      <c r="A398" s="638"/>
      <c r="B398" s="638"/>
      <c r="C398" s="638"/>
      <c r="D398" s="638"/>
      <c r="E398" s="638"/>
      <c r="F398" s="638"/>
      <c r="G398" s="639"/>
      <c r="H398" s="638"/>
      <c r="I398" s="638"/>
      <c r="J398" s="640"/>
      <c r="K398" s="640"/>
      <c r="L398" s="640"/>
      <c r="M398" s="640"/>
      <c r="N398" s="421"/>
      <c r="O398" s="728"/>
      <c r="P398" s="638"/>
      <c r="Q398" s="638"/>
      <c r="R398" s="638"/>
      <c r="S398" s="638"/>
      <c r="T398" s="638"/>
      <c r="U398" s="638"/>
      <c r="V398" s="638"/>
    </row>
    <row r="399" spans="1:22" ht="15.75" customHeight="1">
      <c r="A399" s="638"/>
      <c r="B399" s="638"/>
      <c r="C399" s="638"/>
      <c r="D399" s="638"/>
      <c r="E399" s="638"/>
      <c r="F399" s="638"/>
      <c r="G399" s="639"/>
      <c r="H399" s="638"/>
      <c r="I399" s="638"/>
      <c r="J399" s="640"/>
      <c r="K399" s="640"/>
      <c r="L399" s="640"/>
      <c r="M399" s="640"/>
      <c r="N399" s="421"/>
      <c r="O399" s="728"/>
      <c r="P399" s="638"/>
      <c r="Q399" s="638"/>
      <c r="R399" s="638"/>
      <c r="S399" s="638"/>
      <c r="T399" s="638"/>
      <c r="U399" s="638"/>
      <c r="V399" s="638"/>
    </row>
    <row r="400" spans="1:22" ht="15.75" customHeight="1">
      <c r="A400" s="638"/>
      <c r="B400" s="638"/>
      <c r="C400" s="638"/>
      <c r="D400" s="638"/>
      <c r="E400" s="638"/>
      <c r="F400" s="638"/>
      <c r="G400" s="639"/>
      <c r="H400" s="638"/>
      <c r="I400" s="638"/>
      <c r="J400" s="640"/>
      <c r="K400" s="640"/>
      <c r="L400" s="640"/>
      <c r="M400" s="640"/>
      <c r="N400" s="421"/>
      <c r="O400" s="728"/>
      <c r="P400" s="638"/>
      <c r="Q400" s="638"/>
      <c r="R400" s="638"/>
      <c r="S400" s="638"/>
      <c r="T400" s="638"/>
      <c r="U400" s="638"/>
      <c r="V400" s="638"/>
    </row>
    <row r="401" spans="1:22" ht="15.75" customHeight="1">
      <c r="A401" s="638"/>
      <c r="B401" s="638"/>
      <c r="C401" s="638"/>
      <c r="D401" s="638"/>
      <c r="E401" s="638"/>
      <c r="F401" s="638"/>
      <c r="G401" s="639"/>
      <c r="H401" s="638"/>
      <c r="I401" s="638"/>
      <c r="J401" s="640"/>
      <c r="K401" s="640"/>
      <c r="L401" s="640"/>
      <c r="M401" s="640"/>
      <c r="N401" s="421"/>
      <c r="O401" s="728"/>
      <c r="P401" s="638"/>
      <c r="Q401" s="638"/>
      <c r="R401" s="638"/>
      <c r="S401" s="638"/>
      <c r="T401" s="638"/>
      <c r="U401" s="638"/>
      <c r="V401" s="638"/>
    </row>
    <row r="402" spans="1:22" ht="15.75" customHeight="1">
      <c r="A402" s="638"/>
      <c r="B402" s="638"/>
      <c r="C402" s="638"/>
      <c r="D402" s="638"/>
      <c r="E402" s="638"/>
      <c r="F402" s="638"/>
      <c r="G402" s="639"/>
      <c r="H402" s="638"/>
      <c r="I402" s="638"/>
      <c r="J402" s="640"/>
      <c r="K402" s="640"/>
      <c r="L402" s="640"/>
      <c r="M402" s="640"/>
      <c r="N402" s="421"/>
      <c r="O402" s="728"/>
      <c r="P402" s="638"/>
      <c r="Q402" s="638"/>
      <c r="R402" s="638"/>
      <c r="S402" s="638"/>
      <c r="T402" s="638"/>
      <c r="U402" s="638"/>
      <c r="V402" s="638"/>
    </row>
    <row r="403" spans="1:22" ht="15.75" customHeight="1">
      <c r="A403" s="638"/>
      <c r="B403" s="638"/>
      <c r="C403" s="638"/>
      <c r="D403" s="638"/>
      <c r="E403" s="638"/>
      <c r="F403" s="638"/>
      <c r="G403" s="639"/>
      <c r="H403" s="638"/>
      <c r="I403" s="638"/>
      <c r="J403" s="640"/>
      <c r="K403" s="640"/>
      <c r="L403" s="640"/>
      <c r="M403" s="640"/>
      <c r="N403" s="421"/>
      <c r="O403" s="728"/>
      <c r="P403" s="638"/>
      <c r="Q403" s="638"/>
      <c r="R403" s="638"/>
      <c r="S403" s="638"/>
      <c r="T403" s="638"/>
      <c r="U403" s="638"/>
      <c r="V403" s="638"/>
    </row>
    <row r="404" spans="1:22" ht="15.75" customHeight="1">
      <c r="A404" s="638"/>
      <c r="B404" s="638"/>
      <c r="C404" s="638"/>
      <c r="D404" s="638"/>
      <c r="E404" s="638"/>
      <c r="F404" s="638"/>
      <c r="G404" s="639"/>
      <c r="H404" s="638"/>
      <c r="I404" s="638"/>
      <c r="J404" s="640"/>
      <c r="K404" s="640"/>
      <c r="L404" s="640"/>
      <c r="M404" s="640"/>
      <c r="N404" s="421"/>
      <c r="O404" s="728"/>
      <c r="P404" s="638"/>
      <c r="Q404" s="638"/>
      <c r="R404" s="638"/>
      <c r="S404" s="638"/>
      <c r="T404" s="638"/>
      <c r="U404" s="638"/>
      <c r="V404" s="638"/>
    </row>
    <row r="405" spans="1:22" ht="15.75" customHeight="1">
      <c r="A405" s="638"/>
      <c r="B405" s="638"/>
      <c r="C405" s="638"/>
      <c r="D405" s="638"/>
      <c r="E405" s="638"/>
      <c r="F405" s="638"/>
      <c r="G405" s="639"/>
      <c r="H405" s="638"/>
      <c r="I405" s="638"/>
      <c r="J405" s="640"/>
      <c r="K405" s="640"/>
      <c r="L405" s="640"/>
      <c r="M405" s="640"/>
      <c r="N405" s="421"/>
      <c r="O405" s="728"/>
      <c r="P405" s="638"/>
      <c r="Q405" s="638"/>
      <c r="R405" s="638"/>
      <c r="S405" s="638"/>
      <c r="T405" s="638"/>
      <c r="U405" s="638"/>
      <c r="V405" s="638"/>
    </row>
    <row r="406" spans="1:22" ht="15.75" customHeight="1">
      <c r="A406" s="638"/>
      <c r="B406" s="638"/>
      <c r="C406" s="638"/>
      <c r="D406" s="638"/>
      <c r="E406" s="638"/>
      <c r="F406" s="638"/>
      <c r="G406" s="639"/>
      <c r="H406" s="638"/>
      <c r="I406" s="638"/>
      <c r="J406" s="640"/>
      <c r="K406" s="640"/>
      <c r="L406" s="640"/>
      <c r="M406" s="640"/>
      <c r="N406" s="421"/>
      <c r="O406" s="728"/>
      <c r="P406" s="638"/>
      <c r="Q406" s="638"/>
      <c r="R406" s="638"/>
      <c r="S406" s="638"/>
      <c r="T406" s="638"/>
      <c r="U406" s="638"/>
      <c r="V406" s="638"/>
    </row>
    <row r="407" spans="1:22" ht="15.75" customHeight="1">
      <c r="A407" s="638"/>
      <c r="B407" s="638"/>
      <c r="C407" s="638"/>
      <c r="D407" s="638"/>
      <c r="E407" s="638"/>
      <c r="F407" s="638"/>
      <c r="G407" s="639"/>
      <c r="H407" s="638"/>
      <c r="I407" s="638"/>
      <c r="J407" s="640"/>
      <c r="K407" s="640"/>
      <c r="L407" s="640"/>
      <c r="M407" s="640"/>
      <c r="N407" s="421"/>
      <c r="O407" s="728"/>
      <c r="P407" s="638"/>
      <c r="Q407" s="638"/>
      <c r="R407" s="638"/>
      <c r="S407" s="638"/>
      <c r="T407" s="638"/>
      <c r="U407" s="638"/>
      <c r="V407" s="638"/>
    </row>
    <row r="408" spans="1:22" ht="15.75" customHeight="1">
      <c r="A408" s="638"/>
      <c r="B408" s="638"/>
      <c r="C408" s="638"/>
      <c r="D408" s="638"/>
      <c r="E408" s="638"/>
      <c r="F408" s="638"/>
      <c r="G408" s="639"/>
      <c r="H408" s="638"/>
      <c r="I408" s="638"/>
      <c r="J408" s="640"/>
      <c r="K408" s="640"/>
      <c r="L408" s="640"/>
      <c r="M408" s="640"/>
      <c r="N408" s="421"/>
      <c r="O408" s="728"/>
      <c r="P408" s="638"/>
      <c r="Q408" s="638"/>
      <c r="R408" s="638"/>
      <c r="S408" s="638"/>
      <c r="T408" s="638"/>
      <c r="U408" s="638"/>
      <c r="V408" s="638"/>
    </row>
    <row r="409" spans="1:22" ht="15.75" customHeight="1">
      <c r="A409" s="638"/>
      <c r="B409" s="638"/>
      <c r="C409" s="638"/>
      <c r="D409" s="638"/>
      <c r="E409" s="638"/>
      <c r="F409" s="638"/>
      <c r="G409" s="639"/>
      <c r="H409" s="638"/>
      <c r="I409" s="638"/>
      <c r="J409" s="640"/>
      <c r="K409" s="640"/>
      <c r="L409" s="640"/>
      <c r="M409" s="640"/>
      <c r="N409" s="421"/>
      <c r="O409" s="728"/>
      <c r="P409" s="638"/>
      <c r="Q409" s="638"/>
      <c r="R409" s="638"/>
      <c r="S409" s="638"/>
      <c r="T409" s="638"/>
      <c r="U409" s="638"/>
      <c r="V409" s="638"/>
    </row>
    <row r="410" spans="1:22" ht="15.75" customHeight="1">
      <c r="A410" s="638"/>
      <c r="B410" s="638"/>
      <c r="C410" s="638"/>
      <c r="D410" s="638"/>
      <c r="E410" s="638"/>
      <c r="F410" s="638"/>
      <c r="G410" s="639"/>
      <c r="H410" s="638"/>
      <c r="I410" s="638"/>
      <c r="J410" s="640"/>
      <c r="K410" s="640"/>
      <c r="L410" s="640"/>
      <c r="M410" s="640"/>
      <c r="N410" s="421"/>
      <c r="O410" s="728"/>
      <c r="P410" s="638"/>
      <c r="Q410" s="638"/>
      <c r="R410" s="638"/>
      <c r="S410" s="638"/>
      <c r="T410" s="638"/>
      <c r="U410" s="638"/>
      <c r="V410" s="638"/>
    </row>
    <row r="411" spans="1:22" ht="15.75" customHeight="1">
      <c r="A411" s="638"/>
      <c r="B411" s="638"/>
      <c r="C411" s="638"/>
      <c r="D411" s="638"/>
      <c r="E411" s="638"/>
      <c r="F411" s="638"/>
      <c r="G411" s="639"/>
      <c r="H411" s="638"/>
      <c r="I411" s="638"/>
      <c r="J411" s="640"/>
      <c r="K411" s="640"/>
      <c r="L411" s="640"/>
      <c r="M411" s="640"/>
      <c r="N411" s="421"/>
      <c r="O411" s="728"/>
      <c r="P411" s="638"/>
      <c r="Q411" s="638"/>
      <c r="R411" s="638"/>
      <c r="S411" s="638"/>
      <c r="T411" s="638"/>
      <c r="U411" s="638"/>
      <c r="V411" s="638"/>
    </row>
    <row r="412" spans="1:22" ht="15.75" customHeight="1">
      <c r="A412" s="638"/>
      <c r="B412" s="638"/>
      <c r="C412" s="638"/>
      <c r="D412" s="638"/>
      <c r="E412" s="638"/>
      <c r="F412" s="638"/>
      <c r="G412" s="639"/>
      <c r="H412" s="638"/>
      <c r="I412" s="638"/>
      <c r="J412" s="640"/>
      <c r="K412" s="640"/>
      <c r="L412" s="640"/>
      <c r="M412" s="640"/>
      <c r="N412" s="421"/>
      <c r="O412" s="728"/>
      <c r="P412" s="638"/>
      <c r="Q412" s="638"/>
      <c r="R412" s="638"/>
      <c r="S412" s="638"/>
      <c r="T412" s="638"/>
      <c r="U412" s="638"/>
      <c r="V412" s="638"/>
    </row>
    <row r="413" spans="1:22" ht="15.75" customHeight="1">
      <c r="A413" s="638"/>
      <c r="B413" s="638"/>
      <c r="C413" s="638"/>
      <c r="D413" s="638"/>
      <c r="E413" s="638"/>
      <c r="F413" s="638"/>
      <c r="G413" s="639"/>
      <c r="H413" s="638"/>
      <c r="I413" s="638"/>
      <c r="J413" s="640"/>
      <c r="K413" s="640"/>
      <c r="L413" s="640"/>
      <c r="M413" s="640"/>
      <c r="N413" s="421"/>
      <c r="O413" s="728"/>
      <c r="P413" s="638"/>
      <c r="Q413" s="638"/>
      <c r="R413" s="638"/>
      <c r="S413" s="638"/>
      <c r="T413" s="638"/>
      <c r="U413" s="638"/>
      <c r="V413" s="638"/>
    </row>
    <row r="414" spans="1:22" ht="15.75" customHeight="1">
      <c r="A414" s="638"/>
      <c r="B414" s="638"/>
      <c r="C414" s="638"/>
      <c r="D414" s="638"/>
      <c r="E414" s="638"/>
      <c r="F414" s="638"/>
      <c r="G414" s="639"/>
      <c r="H414" s="638"/>
      <c r="I414" s="638"/>
      <c r="J414" s="640"/>
      <c r="K414" s="640"/>
      <c r="L414" s="640"/>
      <c r="M414" s="640"/>
      <c r="N414" s="421"/>
      <c r="O414" s="728"/>
      <c r="P414" s="638"/>
      <c r="Q414" s="638"/>
      <c r="R414" s="638"/>
      <c r="S414" s="638"/>
      <c r="T414" s="638"/>
      <c r="U414" s="638"/>
      <c r="V414" s="638"/>
    </row>
    <row r="415" spans="1:22" ht="15.75" customHeight="1">
      <c r="A415" s="638"/>
      <c r="B415" s="638"/>
      <c r="C415" s="638"/>
      <c r="D415" s="638"/>
      <c r="E415" s="638"/>
      <c r="F415" s="638"/>
      <c r="G415" s="639"/>
      <c r="H415" s="638"/>
      <c r="I415" s="638"/>
      <c r="J415" s="640"/>
      <c r="K415" s="640"/>
      <c r="L415" s="640"/>
      <c r="M415" s="640"/>
      <c r="N415" s="421"/>
      <c r="O415" s="728"/>
      <c r="P415" s="638"/>
      <c r="Q415" s="638"/>
      <c r="R415" s="638"/>
      <c r="S415" s="638"/>
      <c r="T415" s="638"/>
      <c r="U415" s="638"/>
      <c r="V415" s="638"/>
    </row>
    <row r="416" spans="1:22" ht="15.75" customHeight="1">
      <c r="A416" s="638"/>
      <c r="B416" s="638"/>
      <c r="C416" s="638"/>
      <c r="D416" s="638"/>
      <c r="E416" s="638"/>
      <c r="F416" s="638"/>
      <c r="G416" s="639"/>
      <c r="H416" s="638"/>
      <c r="I416" s="638"/>
      <c r="J416" s="640"/>
      <c r="K416" s="640"/>
      <c r="L416" s="640"/>
      <c r="M416" s="640"/>
      <c r="N416" s="421"/>
      <c r="O416" s="728"/>
      <c r="P416" s="638"/>
      <c r="Q416" s="638"/>
      <c r="R416" s="638"/>
      <c r="S416" s="638"/>
      <c r="T416" s="638"/>
      <c r="U416" s="638"/>
      <c r="V416" s="638"/>
    </row>
    <row r="417" spans="1:22" ht="15.75" customHeight="1">
      <c r="A417" s="638"/>
      <c r="B417" s="638"/>
      <c r="C417" s="638"/>
      <c r="D417" s="638"/>
      <c r="E417" s="638"/>
      <c r="F417" s="638"/>
      <c r="G417" s="639"/>
      <c r="H417" s="638"/>
      <c r="I417" s="638"/>
      <c r="J417" s="640"/>
      <c r="K417" s="640"/>
      <c r="L417" s="640"/>
      <c r="M417" s="640"/>
      <c r="N417" s="421"/>
      <c r="O417" s="728"/>
      <c r="P417" s="638"/>
      <c r="Q417" s="638"/>
      <c r="R417" s="638"/>
      <c r="S417" s="638"/>
      <c r="T417" s="638"/>
      <c r="U417" s="638"/>
      <c r="V417" s="638"/>
    </row>
    <row r="418" spans="1:22" ht="15.75" customHeight="1">
      <c r="A418" s="638"/>
      <c r="B418" s="638"/>
      <c r="C418" s="638"/>
      <c r="D418" s="638"/>
      <c r="E418" s="638"/>
      <c r="F418" s="638"/>
      <c r="G418" s="639"/>
      <c r="H418" s="638"/>
      <c r="I418" s="638"/>
      <c r="J418" s="640"/>
      <c r="K418" s="640"/>
      <c r="L418" s="640"/>
      <c r="M418" s="640"/>
      <c r="N418" s="421"/>
      <c r="O418" s="728"/>
      <c r="P418" s="638"/>
      <c r="Q418" s="638"/>
      <c r="R418" s="638"/>
      <c r="S418" s="638"/>
      <c r="T418" s="638"/>
      <c r="U418" s="638"/>
      <c r="V418" s="638"/>
    </row>
    <row r="419" spans="1:22" ht="15.75" customHeight="1">
      <c r="A419" s="638"/>
      <c r="B419" s="638"/>
      <c r="C419" s="638"/>
      <c r="D419" s="638"/>
      <c r="E419" s="638"/>
      <c r="F419" s="638"/>
      <c r="G419" s="639"/>
      <c r="H419" s="638"/>
      <c r="I419" s="638"/>
      <c r="J419" s="640"/>
      <c r="K419" s="640"/>
      <c r="L419" s="640"/>
      <c r="M419" s="640"/>
      <c r="N419" s="421"/>
      <c r="O419" s="728"/>
      <c r="P419" s="638"/>
      <c r="Q419" s="638"/>
      <c r="R419" s="638"/>
      <c r="S419" s="638"/>
      <c r="T419" s="638"/>
      <c r="U419" s="638"/>
      <c r="V419" s="638"/>
    </row>
    <row r="420" spans="1:22" ht="15.75" customHeight="1">
      <c r="A420" s="638"/>
      <c r="B420" s="638"/>
      <c r="C420" s="638"/>
      <c r="D420" s="638"/>
      <c r="E420" s="638"/>
      <c r="F420" s="638"/>
      <c r="G420" s="639"/>
      <c r="H420" s="638"/>
      <c r="I420" s="638"/>
      <c r="J420" s="640"/>
      <c r="K420" s="640"/>
      <c r="L420" s="640"/>
      <c r="M420" s="640"/>
      <c r="N420" s="421"/>
      <c r="O420" s="728"/>
      <c r="P420" s="638"/>
      <c r="Q420" s="638"/>
      <c r="R420" s="638"/>
      <c r="S420" s="638"/>
      <c r="T420" s="638"/>
      <c r="U420" s="638"/>
      <c r="V420" s="638"/>
    </row>
    <row r="421" spans="1:22" ht="15.75" customHeight="1">
      <c r="A421" s="638"/>
      <c r="B421" s="638"/>
      <c r="C421" s="638"/>
      <c r="D421" s="638"/>
      <c r="E421" s="638"/>
      <c r="F421" s="638"/>
      <c r="G421" s="639"/>
      <c r="H421" s="638"/>
      <c r="I421" s="638"/>
      <c r="J421" s="640"/>
      <c r="K421" s="640"/>
      <c r="L421" s="640"/>
      <c r="M421" s="640"/>
      <c r="N421" s="421"/>
      <c r="O421" s="728"/>
      <c r="P421" s="638"/>
      <c r="Q421" s="638"/>
      <c r="R421" s="638"/>
      <c r="S421" s="638"/>
      <c r="T421" s="638"/>
      <c r="U421" s="638"/>
      <c r="V421" s="638"/>
    </row>
    <row r="422" spans="1:22" ht="15.75" customHeight="1">
      <c r="A422" s="638"/>
      <c r="B422" s="638"/>
      <c r="C422" s="638"/>
      <c r="D422" s="638"/>
      <c r="E422" s="638"/>
      <c r="F422" s="638"/>
      <c r="G422" s="639"/>
      <c r="H422" s="638"/>
      <c r="I422" s="638"/>
      <c r="J422" s="640"/>
      <c r="K422" s="640"/>
      <c r="L422" s="640"/>
      <c r="M422" s="640"/>
      <c r="N422" s="421"/>
      <c r="O422" s="728"/>
      <c r="P422" s="638"/>
      <c r="Q422" s="638"/>
      <c r="R422" s="638"/>
      <c r="S422" s="638"/>
      <c r="T422" s="638"/>
      <c r="U422" s="638"/>
      <c r="V422" s="638"/>
    </row>
    <row r="423" spans="1:22" ht="15.75" customHeight="1">
      <c r="A423" s="638"/>
      <c r="B423" s="638"/>
      <c r="C423" s="638"/>
      <c r="D423" s="638"/>
      <c r="E423" s="638"/>
      <c r="F423" s="638"/>
      <c r="G423" s="639"/>
      <c r="H423" s="638"/>
      <c r="I423" s="638"/>
      <c r="J423" s="640"/>
      <c r="K423" s="640"/>
      <c r="L423" s="640"/>
      <c r="M423" s="640"/>
      <c r="N423" s="421"/>
      <c r="O423" s="728"/>
      <c r="P423" s="638"/>
      <c r="Q423" s="638"/>
      <c r="R423" s="638"/>
      <c r="S423" s="638"/>
      <c r="T423" s="638"/>
      <c r="U423" s="638"/>
      <c r="V423" s="638"/>
    </row>
    <row r="424" spans="1:22" ht="15.75" customHeight="1">
      <c r="A424" s="638"/>
      <c r="B424" s="638"/>
      <c r="C424" s="638"/>
      <c r="D424" s="638"/>
      <c r="E424" s="638"/>
      <c r="F424" s="638"/>
      <c r="G424" s="639"/>
      <c r="H424" s="638"/>
      <c r="I424" s="638"/>
      <c r="J424" s="640"/>
      <c r="K424" s="640"/>
      <c r="L424" s="640"/>
      <c r="M424" s="640"/>
      <c r="N424" s="421"/>
      <c r="O424" s="728"/>
      <c r="P424" s="638"/>
      <c r="Q424" s="638"/>
      <c r="R424" s="638"/>
      <c r="S424" s="638"/>
      <c r="T424" s="638"/>
      <c r="U424" s="638"/>
      <c r="V424" s="638"/>
    </row>
    <row r="425" spans="1:22" ht="15.75" customHeight="1">
      <c r="A425" s="638"/>
      <c r="B425" s="638"/>
      <c r="C425" s="638"/>
      <c r="D425" s="638"/>
      <c r="E425" s="638"/>
      <c r="F425" s="638"/>
      <c r="G425" s="639"/>
      <c r="H425" s="638"/>
      <c r="I425" s="638"/>
      <c r="J425" s="640"/>
      <c r="K425" s="640"/>
      <c r="L425" s="640"/>
      <c r="M425" s="640"/>
      <c r="N425" s="421"/>
      <c r="O425" s="728"/>
      <c r="P425" s="638"/>
      <c r="Q425" s="638"/>
      <c r="R425" s="638"/>
      <c r="S425" s="638"/>
      <c r="T425" s="638"/>
      <c r="U425" s="638"/>
      <c r="V425" s="638"/>
    </row>
    <row r="426" spans="1:22" ht="15.75" customHeight="1">
      <c r="A426" s="638"/>
      <c r="B426" s="638"/>
      <c r="C426" s="638"/>
      <c r="D426" s="638"/>
      <c r="E426" s="638"/>
      <c r="F426" s="638"/>
      <c r="G426" s="639"/>
      <c r="H426" s="638"/>
      <c r="I426" s="638"/>
      <c r="J426" s="640"/>
      <c r="K426" s="640"/>
      <c r="L426" s="640"/>
      <c r="M426" s="640"/>
      <c r="N426" s="421"/>
      <c r="O426" s="728"/>
      <c r="P426" s="638"/>
      <c r="Q426" s="638"/>
      <c r="R426" s="638"/>
      <c r="S426" s="638"/>
      <c r="T426" s="638"/>
      <c r="U426" s="638"/>
      <c r="V426" s="638"/>
    </row>
    <row r="427" spans="1:22" ht="15.75" customHeight="1">
      <c r="A427" s="638"/>
      <c r="B427" s="638"/>
      <c r="C427" s="638"/>
      <c r="D427" s="638"/>
      <c r="E427" s="638"/>
      <c r="F427" s="638"/>
      <c r="G427" s="639"/>
      <c r="H427" s="638"/>
      <c r="I427" s="638"/>
      <c r="J427" s="640"/>
      <c r="K427" s="640"/>
      <c r="L427" s="640"/>
      <c r="M427" s="640"/>
      <c r="N427" s="421"/>
      <c r="O427" s="728"/>
      <c r="P427" s="638"/>
      <c r="Q427" s="638"/>
      <c r="R427" s="638"/>
      <c r="S427" s="638"/>
      <c r="T427" s="638"/>
      <c r="U427" s="638"/>
      <c r="V427" s="638"/>
    </row>
    <row r="428" spans="1:22" ht="15.75" customHeight="1">
      <c r="A428" s="638"/>
      <c r="B428" s="638"/>
      <c r="C428" s="638"/>
      <c r="D428" s="638"/>
      <c r="E428" s="638"/>
      <c r="F428" s="638"/>
      <c r="G428" s="639"/>
      <c r="H428" s="638"/>
      <c r="I428" s="638"/>
      <c r="J428" s="640"/>
      <c r="K428" s="640"/>
      <c r="L428" s="640"/>
      <c r="M428" s="640"/>
      <c r="N428" s="421"/>
      <c r="O428" s="728"/>
      <c r="P428" s="638"/>
      <c r="Q428" s="638"/>
      <c r="R428" s="638"/>
      <c r="S428" s="638"/>
      <c r="T428" s="638"/>
      <c r="U428" s="638"/>
      <c r="V428" s="638"/>
    </row>
    <row r="429" spans="1:22" ht="15.75" customHeight="1">
      <c r="A429" s="638"/>
      <c r="B429" s="638"/>
      <c r="C429" s="638"/>
      <c r="D429" s="638"/>
      <c r="E429" s="638"/>
      <c r="F429" s="638"/>
      <c r="G429" s="639"/>
      <c r="H429" s="638"/>
      <c r="I429" s="638"/>
      <c r="J429" s="640"/>
      <c r="K429" s="640"/>
      <c r="L429" s="640"/>
      <c r="M429" s="640"/>
      <c r="N429" s="421"/>
      <c r="O429" s="728"/>
      <c r="P429" s="638"/>
      <c r="Q429" s="638"/>
      <c r="R429" s="638"/>
      <c r="S429" s="638"/>
      <c r="T429" s="638"/>
      <c r="U429" s="638"/>
      <c r="V429" s="638"/>
    </row>
    <row r="430" spans="1:22" ht="15.75" customHeight="1">
      <c r="A430" s="638"/>
      <c r="B430" s="638"/>
      <c r="C430" s="638"/>
      <c r="D430" s="638"/>
      <c r="E430" s="638"/>
      <c r="F430" s="638"/>
      <c r="G430" s="639"/>
      <c r="H430" s="638"/>
      <c r="I430" s="638"/>
      <c r="J430" s="640"/>
      <c r="K430" s="640"/>
      <c r="L430" s="640"/>
      <c r="M430" s="640"/>
      <c r="N430" s="421"/>
      <c r="O430" s="728"/>
      <c r="P430" s="638"/>
      <c r="Q430" s="638"/>
      <c r="R430" s="638"/>
      <c r="S430" s="638"/>
      <c r="T430" s="638"/>
      <c r="U430" s="638"/>
      <c r="V430" s="638"/>
    </row>
    <row r="431" spans="1:22" ht="15.75" customHeight="1">
      <c r="A431" s="638"/>
      <c r="B431" s="638"/>
      <c r="C431" s="638"/>
      <c r="D431" s="638"/>
      <c r="E431" s="638"/>
      <c r="F431" s="638"/>
      <c r="G431" s="639"/>
      <c r="H431" s="638"/>
      <c r="I431" s="638"/>
      <c r="J431" s="640"/>
      <c r="K431" s="640"/>
      <c r="L431" s="640"/>
      <c r="M431" s="640"/>
      <c r="N431" s="421"/>
      <c r="O431" s="728"/>
      <c r="P431" s="638"/>
      <c r="Q431" s="638"/>
      <c r="R431" s="638"/>
      <c r="S431" s="638"/>
      <c r="T431" s="638"/>
      <c r="U431" s="638"/>
      <c r="V431" s="638"/>
    </row>
    <row r="432" spans="1:22" ht="15.75" customHeight="1">
      <c r="A432" s="638"/>
      <c r="B432" s="638"/>
      <c r="C432" s="638"/>
      <c r="D432" s="638"/>
      <c r="E432" s="638"/>
      <c r="F432" s="638"/>
      <c r="G432" s="639"/>
      <c r="H432" s="638"/>
      <c r="I432" s="638"/>
      <c r="J432" s="640"/>
      <c r="K432" s="640"/>
      <c r="L432" s="640"/>
      <c r="M432" s="640"/>
      <c r="N432" s="421"/>
      <c r="O432" s="728"/>
      <c r="P432" s="638"/>
      <c r="Q432" s="638"/>
      <c r="R432" s="638"/>
      <c r="S432" s="638"/>
      <c r="T432" s="638"/>
      <c r="U432" s="638"/>
      <c r="V432" s="638"/>
    </row>
    <row r="433" spans="1:22" ht="15.75" customHeight="1">
      <c r="A433" s="638"/>
      <c r="B433" s="638"/>
      <c r="C433" s="638"/>
      <c r="D433" s="638"/>
      <c r="E433" s="638"/>
      <c r="F433" s="638"/>
      <c r="G433" s="639"/>
      <c r="H433" s="638"/>
      <c r="I433" s="638"/>
      <c r="J433" s="640"/>
      <c r="K433" s="640"/>
      <c r="L433" s="640"/>
      <c r="M433" s="640"/>
      <c r="N433" s="421"/>
      <c r="O433" s="728"/>
      <c r="P433" s="638"/>
      <c r="Q433" s="638"/>
      <c r="R433" s="638"/>
      <c r="S433" s="638"/>
      <c r="T433" s="638"/>
      <c r="U433" s="638"/>
      <c r="V433" s="638"/>
    </row>
    <row r="434" spans="1:22" ht="15.75" customHeight="1">
      <c r="A434" s="638"/>
      <c r="B434" s="638"/>
      <c r="C434" s="638"/>
      <c r="D434" s="638"/>
      <c r="E434" s="638"/>
      <c r="F434" s="638"/>
      <c r="G434" s="639"/>
      <c r="H434" s="638"/>
      <c r="I434" s="638"/>
      <c r="J434" s="640"/>
      <c r="K434" s="640"/>
      <c r="L434" s="640"/>
      <c r="M434" s="640"/>
      <c r="N434" s="421"/>
      <c r="O434" s="728"/>
      <c r="P434" s="638"/>
      <c r="Q434" s="638"/>
      <c r="R434" s="638"/>
      <c r="S434" s="638"/>
      <c r="T434" s="638"/>
      <c r="U434" s="638"/>
      <c r="V434" s="638"/>
    </row>
    <row r="435" spans="1:22" ht="15.75" customHeight="1">
      <c r="A435" s="638"/>
      <c r="B435" s="638"/>
      <c r="C435" s="638"/>
      <c r="D435" s="638"/>
      <c r="E435" s="638"/>
      <c r="F435" s="638"/>
      <c r="G435" s="639"/>
      <c r="H435" s="638"/>
      <c r="I435" s="638"/>
      <c r="J435" s="640"/>
      <c r="K435" s="640"/>
      <c r="L435" s="640"/>
      <c r="M435" s="640"/>
      <c r="N435" s="421"/>
      <c r="O435" s="728"/>
      <c r="P435" s="638"/>
      <c r="Q435" s="638"/>
      <c r="R435" s="638"/>
      <c r="S435" s="638"/>
      <c r="T435" s="638"/>
      <c r="U435" s="638"/>
      <c r="V435" s="638"/>
    </row>
    <row r="436" spans="1:22" ht="15.75" customHeight="1">
      <c r="A436" s="638"/>
      <c r="B436" s="638"/>
      <c r="C436" s="638"/>
      <c r="D436" s="638"/>
      <c r="E436" s="638"/>
      <c r="F436" s="638"/>
      <c r="G436" s="639"/>
      <c r="H436" s="638"/>
      <c r="I436" s="638"/>
      <c r="J436" s="640"/>
      <c r="K436" s="640"/>
      <c r="L436" s="640"/>
      <c r="M436" s="640"/>
      <c r="N436" s="421"/>
      <c r="O436" s="728"/>
      <c r="P436" s="638"/>
      <c r="Q436" s="638"/>
      <c r="R436" s="638"/>
      <c r="S436" s="638"/>
      <c r="T436" s="638"/>
      <c r="U436" s="638"/>
      <c r="V436" s="638"/>
    </row>
    <row r="437" spans="1:22" ht="15.75" customHeight="1">
      <c r="A437" s="638"/>
      <c r="B437" s="638"/>
      <c r="C437" s="638"/>
      <c r="D437" s="638"/>
      <c r="E437" s="638"/>
      <c r="F437" s="638"/>
      <c r="G437" s="639"/>
      <c r="H437" s="638"/>
      <c r="I437" s="638"/>
      <c r="J437" s="640"/>
      <c r="K437" s="640"/>
      <c r="L437" s="640"/>
      <c r="M437" s="640"/>
      <c r="N437" s="421"/>
      <c r="O437" s="728"/>
      <c r="P437" s="638"/>
      <c r="Q437" s="638"/>
      <c r="R437" s="638"/>
      <c r="S437" s="638"/>
      <c r="T437" s="638"/>
      <c r="U437" s="638"/>
      <c r="V437" s="638"/>
    </row>
    <row r="438" spans="1:22" ht="15.75" customHeight="1">
      <c r="A438" s="638"/>
      <c r="B438" s="638"/>
      <c r="C438" s="638"/>
      <c r="D438" s="638"/>
      <c r="E438" s="638"/>
      <c r="F438" s="638"/>
      <c r="G438" s="639"/>
      <c r="H438" s="638"/>
      <c r="I438" s="638"/>
      <c r="J438" s="640"/>
      <c r="K438" s="640"/>
      <c r="L438" s="640"/>
      <c r="M438" s="640"/>
      <c r="N438" s="421"/>
      <c r="O438" s="728"/>
      <c r="P438" s="638"/>
      <c r="Q438" s="638"/>
      <c r="R438" s="638"/>
      <c r="S438" s="638"/>
      <c r="T438" s="638"/>
      <c r="U438" s="638"/>
      <c r="V438" s="638"/>
    </row>
    <row r="439" spans="1:22" ht="15.75" customHeight="1">
      <c r="A439" s="638"/>
      <c r="B439" s="638"/>
      <c r="C439" s="638"/>
      <c r="D439" s="638"/>
      <c r="E439" s="638"/>
      <c r="F439" s="638"/>
      <c r="G439" s="639"/>
      <c r="H439" s="638"/>
      <c r="I439" s="638"/>
      <c r="J439" s="640"/>
      <c r="K439" s="640"/>
      <c r="L439" s="640"/>
      <c r="M439" s="640"/>
      <c r="N439" s="421"/>
      <c r="O439" s="728"/>
      <c r="P439" s="638"/>
      <c r="Q439" s="638"/>
      <c r="R439" s="638"/>
      <c r="S439" s="638"/>
      <c r="T439" s="638"/>
      <c r="U439" s="638"/>
      <c r="V439" s="638"/>
    </row>
    <row r="440" spans="1:22" ht="15.75" customHeight="1">
      <c r="A440" s="638"/>
      <c r="B440" s="638"/>
      <c r="C440" s="638"/>
      <c r="D440" s="638"/>
      <c r="E440" s="638"/>
      <c r="F440" s="638"/>
      <c r="G440" s="639"/>
      <c r="H440" s="638"/>
      <c r="I440" s="638"/>
      <c r="J440" s="640"/>
      <c r="K440" s="640"/>
      <c r="L440" s="640"/>
      <c r="M440" s="640"/>
      <c r="N440" s="421"/>
      <c r="O440" s="728"/>
      <c r="P440" s="638"/>
      <c r="Q440" s="638"/>
      <c r="R440" s="638"/>
      <c r="S440" s="638"/>
      <c r="T440" s="638"/>
      <c r="U440" s="638"/>
      <c r="V440" s="638"/>
    </row>
    <row r="441" spans="1:22" ht="15.75" customHeight="1">
      <c r="A441" s="638"/>
      <c r="B441" s="638"/>
      <c r="C441" s="638"/>
      <c r="D441" s="638"/>
      <c r="E441" s="638"/>
      <c r="F441" s="638"/>
      <c r="G441" s="639"/>
      <c r="H441" s="638"/>
      <c r="I441" s="638"/>
      <c r="J441" s="640"/>
      <c r="K441" s="640"/>
      <c r="L441" s="640"/>
      <c r="M441" s="640"/>
      <c r="N441" s="421"/>
      <c r="O441" s="728"/>
      <c r="P441" s="638"/>
      <c r="Q441" s="638"/>
      <c r="R441" s="638"/>
      <c r="S441" s="638"/>
      <c r="T441" s="638"/>
      <c r="U441" s="638"/>
      <c r="V441" s="638"/>
    </row>
    <row r="442" spans="1:22" ht="15.75" customHeight="1">
      <c r="A442" s="638"/>
      <c r="B442" s="638"/>
      <c r="C442" s="638"/>
      <c r="D442" s="638"/>
      <c r="E442" s="638"/>
      <c r="F442" s="638"/>
      <c r="G442" s="639"/>
      <c r="H442" s="638"/>
      <c r="I442" s="638"/>
      <c r="J442" s="640"/>
      <c r="K442" s="640"/>
      <c r="L442" s="640"/>
      <c r="M442" s="640"/>
      <c r="N442" s="421"/>
      <c r="O442" s="728"/>
      <c r="P442" s="638"/>
      <c r="Q442" s="638"/>
      <c r="R442" s="638"/>
      <c r="S442" s="638"/>
      <c r="T442" s="638"/>
      <c r="U442" s="638"/>
      <c r="V442" s="638"/>
    </row>
    <row r="443" spans="1:22" ht="15.75" customHeight="1">
      <c r="A443" s="638"/>
      <c r="B443" s="638"/>
      <c r="C443" s="638"/>
      <c r="D443" s="638"/>
      <c r="E443" s="638"/>
      <c r="F443" s="638"/>
      <c r="G443" s="639"/>
      <c r="H443" s="638"/>
      <c r="I443" s="638"/>
      <c r="J443" s="640"/>
      <c r="K443" s="640"/>
      <c r="L443" s="640"/>
      <c r="M443" s="640"/>
      <c r="N443" s="421"/>
      <c r="O443" s="728"/>
      <c r="P443" s="638"/>
      <c r="Q443" s="638"/>
      <c r="R443" s="638"/>
      <c r="S443" s="638"/>
      <c r="T443" s="638"/>
      <c r="U443" s="638"/>
      <c r="V443" s="638"/>
    </row>
    <row r="444" spans="1:22" ht="15.75" customHeight="1">
      <c r="A444" s="638"/>
      <c r="B444" s="638"/>
      <c r="C444" s="638"/>
      <c r="D444" s="638"/>
      <c r="E444" s="638"/>
      <c r="F444" s="638"/>
      <c r="G444" s="639"/>
      <c r="H444" s="638"/>
      <c r="I444" s="638"/>
      <c r="J444" s="640"/>
      <c r="K444" s="640"/>
      <c r="L444" s="640"/>
      <c r="M444" s="640"/>
      <c r="N444" s="421"/>
      <c r="O444" s="728"/>
      <c r="P444" s="638"/>
      <c r="Q444" s="638"/>
      <c r="R444" s="638"/>
      <c r="S444" s="638"/>
      <c r="T444" s="638"/>
      <c r="U444" s="638"/>
      <c r="V444" s="638"/>
    </row>
    <row r="445" spans="1:22" ht="15.75" customHeight="1">
      <c r="A445" s="638"/>
      <c r="B445" s="638"/>
      <c r="C445" s="638"/>
      <c r="D445" s="638"/>
      <c r="E445" s="638"/>
      <c r="F445" s="638"/>
      <c r="G445" s="639"/>
      <c r="H445" s="638"/>
      <c r="I445" s="638"/>
      <c r="J445" s="640"/>
      <c r="K445" s="640"/>
      <c r="L445" s="640"/>
      <c r="M445" s="640"/>
      <c r="N445" s="421"/>
      <c r="O445" s="728"/>
      <c r="P445" s="638"/>
      <c r="Q445" s="638"/>
      <c r="R445" s="638"/>
      <c r="S445" s="638"/>
      <c r="T445" s="638"/>
      <c r="U445" s="638"/>
      <c r="V445" s="638"/>
    </row>
    <row r="446" spans="1:22" ht="15.75" customHeight="1">
      <c r="A446" s="638"/>
      <c r="B446" s="638"/>
      <c r="C446" s="638"/>
      <c r="D446" s="638"/>
      <c r="E446" s="638"/>
      <c r="F446" s="638"/>
      <c r="G446" s="639"/>
      <c r="H446" s="638"/>
      <c r="I446" s="638"/>
      <c r="J446" s="640"/>
      <c r="K446" s="640"/>
      <c r="L446" s="640"/>
      <c r="M446" s="640"/>
      <c r="N446" s="421"/>
      <c r="O446" s="728"/>
      <c r="P446" s="638"/>
      <c r="Q446" s="638"/>
      <c r="R446" s="638"/>
      <c r="S446" s="638"/>
      <c r="T446" s="638"/>
      <c r="U446" s="638"/>
      <c r="V446" s="638"/>
    </row>
    <row r="447" spans="1:22" ht="15.75" customHeight="1">
      <c r="A447" s="638"/>
      <c r="B447" s="638"/>
      <c r="C447" s="638"/>
      <c r="D447" s="638"/>
      <c r="E447" s="638"/>
      <c r="F447" s="638"/>
      <c r="G447" s="639"/>
      <c r="H447" s="638"/>
      <c r="I447" s="638"/>
      <c r="J447" s="640"/>
      <c r="K447" s="640"/>
      <c r="L447" s="640"/>
      <c r="M447" s="640"/>
      <c r="N447" s="421"/>
      <c r="O447" s="728"/>
      <c r="P447" s="638"/>
      <c r="Q447" s="638"/>
      <c r="R447" s="638"/>
      <c r="S447" s="638"/>
      <c r="T447" s="638"/>
      <c r="U447" s="638"/>
      <c r="V447" s="638"/>
    </row>
    <row r="448" spans="1:22" ht="15.75" customHeight="1">
      <c r="A448" s="638"/>
      <c r="B448" s="638"/>
      <c r="C448" s="638"/>
      <c r="D448" s="638"/>
      <c r="E448" s="638"/>
      <c r="F448" s="638"/>
      <c r="G448" s="639"/>
      <c r="H448" s="638"/>
      <c r="I448" s="638"/>
      <c r="J448" s="640"/>
      <c r="K448" s="640"/>
      <c r="L448" s="640"/>
      <c r="M448" s="640"/>
      <c r="N448" s="421"/>
      <c r="O448" s="728"/>
      <c r="P448" s="638"/>
      <c r="Q448" s="638"/>
      <c r="R448" s="638"/>
      <c r="S448" s="638"/>
      <c r="T448" s="638"/>
      <c r="U448" s="638"/>
      <c r="V448" s="638"/>
    </row>
    <row r="449" spans="1:22" ht="15.75" customHeight="1">
      <c r="A449" s="638"/>
      <c r="B449" s="638"/>
      <c r="C449" s="638"/>
      <c r="D449" s="638"/>
      <c r="E449" s="638"/>
      <c r="F449" s="638"/>
      <c r="G449" s="639"/>
      <c r="H449" s="638"/>
      <c r="I449" s="638"/>
      <c r="J449" s="640"/>
      <c r="K449" s="640"/>
      <c r="L449" s="640"/>
      <c r="M449" s="640"/>
      <c r="N449" s="421"/>
      <c r="O449" s="728"/>
      <c r="P449" s="638"/>
      <c r="Q449" s="638"/>
      <c r="R449" s="638"/>
      <c r="S449" s="638"/>
      <c r="T449" s="638"/>
      <c r="U449" s="638"/>
      <c r="V449" s="638"/>
    </row>
    <row r="450" spans="1:22" ht="15.75" customHeight="1">
      <c r="A450" s="638"/>
      <c r="B450" s="638"/>
      <c r="C450" s="638"/>
      <c r="D450" s="638"/>
      <c r="E450" s="638"/>
      <c r="F450" s="638"/>
      <c r="G450" s="639"/>
      <c r="H450" s="638"/>
      <c r="I450" s="638"/>
      <c r="J450" s="640"/>
      <c r="K450" s="640"/>
      <c r="L450" s="640"/>
      <c r="M450" s="640"/>
      <c r="N450" s="421"/>
      <c r="O450" s="728"/>
      <c r="P450" s="638"/>
      <c r="Q450" s="638"/>
      <c r="R450" s="638"/>
      <c r="S450" s="638"/>
      <c r="T450" s="638"/>
      <c r="U450" s="638"/>
      <c r="V450" s="638"/>
    </row>
    <row r="451" spans="1:22" ht="15.75" customHeight="1">
      <c r="A451" s="638"/>
      <c r="B451" s="638"/>
      <c r="C451" s="638"/>
      <c r="D451" s="638"/>
      <c r="E451" s="638"/>
      <c r="F451" s="638"/>
      <c r="G451" s="639"/>
      <c r="H451" s="638"/>
      <c r="I451" s="638"/>
      <c r="J451" s="640"/>
      <c r="K451" s="640"/>
      <c r="L451" s="640"/>
      <c r="M451" s="640"/>
      <c r="N451" s="421"/>
      <c r="O451" s="728"/>
      <c r="P451" s="638"/>
      <c r="Q451" s="638"/>
      <c r="R451" s="638"/>
      <c r="S451" s="638"/>
      <c r="T451" s="638"/>
      <c r="U451" s="638"/>
      <c r="V451" s="638"/>
    </row>
    <row r="452" spans="1:22" ht="15.75" customHeight="1">
      <c r="A452" s="638"/>
      <c r="B452" s="638"/>
      <c r="C452" s="638"/>
      <c r="D452" s="638"/>
      <c r="E452" s="638"/>
      <c r="F452" s="638"/>
      <c r="G452" s="639"/>
      <c r="H452" s="638"/>
      <c r="I452" s="638"/>
      <c r="J452" s="640"/>
      <c r="K452" s="640"/>
      <c r="L452" s="640"/>
      <c r="M452" s="640"/>
      <c r="N452" s="421"/>
      <c r="O452" s="728"/>
      <c r="P452" s="638"/>
      <c r="Q452" s="638"/>
      <c r="R452" s="638"/>
      <c r="S452" s="638"/>
      <c r="T452" s="638"/>
      <c r="U452" s="638"/>
      <c r="V452" s="638"/>
    </row>
    <row r="453" spans="1:22" ht="15.75" customHeight="1">
      <c r="A453" s="638"/>
      <c r="B453" s="638"/>
      <c r="C453" s="638"/>
      <c r="D453" s="638"/>
      <c r="E453" s="638"/>
      <c r="F453" s="638"/>
      <c r="G453" s="639"/>
      <c r="H453" s="638"/>
      <c r="I453" s="638"/>
      <c r="J453" s="640"/>
      <c r="K453" s="640"/>
      <c r="L453" s="640"/>
      <c r="M453" s="640"/>
      <c r="N453" s="421"/>
      <c r="O453" s="728"/>
      <c r="P453" s="638"/>
      <c r="Q453" s="638"/>
      <c r="R453" s="638"/>
      <c r="S453" s="638"/>
      <c r="T453" s="638"/>
      <c r="U453" s="638"/>
      <c r="V453" s="638"/>
    </row>
    <row r="454" spans="1:22" ht="15.75" customHeight="1">
      <c r="A454" s="638"/>
      <c r="B454" s="638"/>
      <c r="C454" s="638"/>
      <c r="D454" s="638"/>
      <c r="E454" s="638"/>
      <c r="F454" s="638"/>
      <c r="G454" s="639"/>
      <c r="H454" s="638"/>
      <c r="I454" s="638"/>
      <c r="J454" s="640"/>
      <c r="K454" s="640"/>
      <c r="L454" s="640"/>
      <c r="M454" s="640"/>
      <c r="N454" s="421"/>
      <c r="O454" s="728"/>
      <c r="P454" s="638"/>
      <c r="Q454" s="638"/>
      <c r="R454" s="638"/>
      <c r="S454" s="638"/>
      <c r="T454" s="638"/>
      <c r="U454" s="638"/>
      <c r="V454" s="638"/>
    </row>
    <row r="455" spans="1:22" ht="15.75" customHeight="1">
      <c r="A455" s="638"/>
      <c r="B455" s="638"/>
      <c r="C455" s="638"/>
      <c r="D455" s="638"/>
      <c r="E455" s="638"/>
      <c r="F455" s="638"/>
      <c r="G455" s="639"/>
      <c r="H455" s="638"/>
      <c r="I455" s="638"/>
      <c r="J455" s="640"/>
      <c r="K455" s="640"/>
      <c r="L455" s="640"/>
      <c r="M455" s="640"/>
      <c r="N455" s="421"/>
      <c r="O455" s="728"/>
      <c r="P455" s="638"/>
      <c r="Q455" s="638"/>
      <c r="R455" s="638"/>
      <c r="S455" s="638"/>
      <c r="T455" s="638"/>
      <c r="U455" s="638"/>
      <c r="V455" s="638"/>
    </row>
    <row r="456" spans="1:22" ht="15.75" customHeight="1">
      <c r="A456" s="638"/>
      <c r="B456" s="638"/>
      <c r="C456" s="638"/>
      <c r="D456" s="638"/>
      <c r="E456" s="638"/>
      <c r="F456" s="638"/>
      <c r="G456" s="639"/>
      <c r="H456" s="638"/>
      <c r="I456" s="638"/>
      <c r="J456" s="640"/>
      <c r="K456" s="640"/>
      <c r="L456" s="640"/>
      <c r="M456" s="640"/>
      <c r="N456" s="421"/>
      <c r="O456" s="728"/>
      <c r="P456" s="638"/>
      <c r="Q456" s="638"/>
      <c r="R456" s="638"/>
      <c r="S456" s="638"/>
      <c r="T456" s="638"/>
      <c r="U456" s="638"/>
      <c r="V456" s="638"/>
    </row>
    <row r="457" spans="1:22" ht="15.75" customHeight="1">
      <c r="A457" s="638"/>
      <c r="B457" s="638"/>
      <c r="C457" s="638"/>
      <c r="D457" s="638"/>
      <c r="E457" s="638"/>
      <c r="F457" s="638"/>
      <c r="G457" s="639"/>
      <c r="H457" s="638"/>
      <c r="I457" s="638"/>
      <c r="J457" s="640"/>
      <c r="K457" s="640"/>
      <c r="L457" s="640"/>
      <c r="M457" s="640"/>
      <c r="N457" s="421"/>
      <c r="O457" s="728"/>
      <c r="P457" s="638"/>
      <c r="Q457" s="638"/>
      <c r="R457" s="638"/>
      <c r="S457" s="638"/>
      <c r="T457" s="638"/>
      <c r="U457" s="638"/>
      <c r="V457" s="638"/>
    </row>
    <row r="458" spans="1:22" ht="15.75" customHeight="1">
      <c r="A458" s="638"/>
      <c r="B458" s="638"/>
      <c r="C458" s="638"/>
      <c r="D458" s="638"/>
      <c r="E458" s="638"/>
      <c r="F458" s="638"/>
      <c r="G458" s="639"/>
      <c r="H458" s="638"/>
      <c r="I458" s="638"/>
      <c r="J458" s="640"/>
      <c r="K458" s="640"/>
      <c r="L458" s="640"/>
      <c r="M458" s="640"/>
      <c r="N458" s="421"/>
      <c r="O458" s="728"/>
      <c r="P458" s="638"/>
      <c r="Q458" s="638"/>
      <c r="R458" s="638"/>
      <c r="S458" s="638"/>
      <c r="T458" s="638"/>
      <c r="U458" s="638"/>
      <c r="V458" s="638"/>
    </row>
    <row r="459" spans="1:22" ht="15.75" customHeight="1">
      <c r="A459" s="638"/>
      <c r="B459" s="638"/>
      <c r="C459" s="638"/>
      <c r="D459" s="638"/>
      <c r="E459" s="638"/>
      <c r="F459" s="638"/>
      <c r="G459" s="639"/>
      <c r="H459" s="638"/>
      <c r="I459" s="638"/>
      <c r="J459" s="640"/>
      <c r="K459" s="640"/>
      <c r="L459" s="640"/>
      <c r="M459" s="640"/>
      <c r="N459" s="421"/>
      <c r="O459" s="728"/>
      <c r="P459" s="638"/>
      <c r="Q459" s="638"/>
      <c r="R459" s="638"/>
      <c r="S459" s="638"/>
      <c r="T459" s="638"/>
      <c r="U459" s="638"/>
      <c r="V459" s="638"/>
    </row>
    <row r="460" spans="1:22" ht="15.75" customHeight="1">
      <c r="A460" s="638"/>
      <c r="B460" s="638"/>
      <c r="C460" s="638"/>
      <c r="D460" s="638"/>
      <c r="E460" s="638"/>
      <c r="F460" s="638"/>
      <c r="G460" s="639"/>
      <c r="H460" s="638"/>
      <c r="I460" s="638"/>
      <c r="J460" s="640"/>
      <c r="K460" s="640"/>
      <c r="L460" s="640"/>
      <c r="M460" s="640"/>
      <c r="N460" s="421"/>
      <c r="O460" s="728"/>
      <c r="P460" s="638"/>
      <c r="Q460" s="638"/>
      <c r="R460" s="638"/>
      <c r="S460" s="638"/>
      <c r="T460" s="638"/>
      <c r="U460" s="638"/>
      <c r="V460" s="638"/>
    </row>
    <row r="461" spans="1:22" ht="15.75" customHeight="1">
      <c r="A461" s="638"/>
      <c r="B461" s="638"/>
      <c r="C461" s="638"/>
      <c r="D461" s="638"/>
      <c r="E461" s="638"/>
      <c r="F461" s="638"/>
      <c r="G461" s="639"/>
      <c r="H461" s="638"/>
      <c r="I461" s="638"/>
      <c r="J461" s="640"/>
      <c r="K461" s="640"/>
      <c r="L461" s="640"/>
      <c r="M461" s="640"/>
      <c r="N461" s="421"/>
      <c r="O461" s="728"/>
      <c r="P461" s="638"/>
      <c r="Q461" s="638"/>
      <c r="R461" s="638"/>
      <c r="S461" s="638"/>
      <c r="T461" s="638"/>
      <c r="U461" s="638"/>
      <c r="V461" s="638"/>
    </row>
    <row r="462" spans="1:22" ht="15.75" customHeight="1">
      <c r="A462" s="638"/>
      <c r="B462" s="638"/>
      <c r="C462" s="638"/>
      <c r="D462" s="638"/>
      <c r="E462" s="638"/>
      <c r="F462" s="638"/>
      <c r="G462" s="639"/>
      <c r="H462" s="638"/>
      <c r="I462" s="638"/>
      <c r="J462" s="640"/>
      <c r="K462" s="640"/>
      <c r="L462" s="640"/>
      <c r="M462" s="640"/>
      <c r="N462" s="421"/>
      <c r="O462" s="728"/>
      <c r="P462" s="638"/>
      <c r="Q462" s="638"/>
      <c r="R462" s="638"/>
      <c r="S462" s="638"/>
      <c r="T462" s="638"/>
      <c r="U462" s="638"/>
      <c r="V462" s="638"/>
    </row>
    <row r="463" spans="1:22" ht="15.75" customHeight="1">
      <c r="A463" s="638"/>
      <c r="B463" s="638"/>
      <c r="C463" s="638"/>
      <c r="D463" s="638"/>
      <c r="E463" s="638"/>
      <c r="F463" s="638"/>
      <c r="G463" s="639"/>
      <c r="H463" s="638"/>
      <c r="I463" s="638"/>
      <c r="J463" s="640"/>
      <c r="K463" s="640"/>
      <c r="L463" s="640"/>
      <c r="M463" s="640"/>
      <c r="N463" s="421"/>
      <c r="O463" s="728"/>
      <c r="P463" s="638"/>
      <c r="Q463" s="638"/>
      <c r="R463" s="638"/>
      <c r="S463" s="638"/>
      <c r="T463" s="638"/>
      <c r="U463" s="638"/>
      <c r="V463" s="638"/>
    </row>
    <row r="464" spans="1:22" ht="15.75" customHeight="1">
      <c r="A464" s="638"/>
      <c r="B464" s="638"/>
      <c r="C464" s="638"/>
      <c r="D464" s="638"/>
      <c r="E464" s="638"/>
      <c r="F464" s="638"/>
      <c r="G464" s="639"/>
      <c r="H464" s="638"/>
      <c r="I464" s="638"/>
      <c r="J464" s="640"/>
      <c r="K464" s="640"/>
      <c r="L464" s="640"/>
      <c r="M464" s="640"/>
      <c r="N464" s="421"/>
      <c r="O464" s="728"/>
      <c r="P464" s="638"/>
      <c r="Q464" s="638"/>
      <c r="R464" s="638"/>
      <c r="S464" s="638"/>
      <c r="T464" s="638"/>
      <c r="U464" s="638"/>
      <c r="V464" s="638"/>
    </row>
    <row r="465" spans="1:22" ht="15.75" customHeight="1">
      <c r="A465" s="638"/>
      <c r="B465" s="638"/>
      <c r="C465" s="638"/>
      <c r="D465" s="638"/>
      <c r="E465" s="638"/>
      <c r="F465" s="638"/>
      <c r="G465" s="639"/>
      <c r="H465" s="638"/>
      <c r="I465" s="638"/>
      <c r="J465" s="640"/>
      <c r="K465" s="640"/>
      <c r="L465" s="640"/>
      <c r="M465" s="640"/>
      <c r="N465" s="421"/>
      <c r="O465" s="728"/>
      <c r="P465" s="638"/>
      <c r="Q465" s="638"/>
      <c r="R465" s="638"/>
      <c r="S465" s="638"/>
      <c r="T465" s="638"/>
      <c r="U465" s="638"/>
      <c r="V465" s="638"/>
    </row>
    <row r="466" spans="1:22" ht="15.75" customHeight="1">
      <c r="A466" s="638"/>
      <c r="B466" s="638"/>
      <c r="C466" s="638"/>
      <c r="D466" s="638"/>
      <c r="E466" s="638"/>
      <c r="F466" s="638"/>
      <c r="G466" s="639"/>
      <c r="H466" s="638"/>
      <c r="I466" s="638"/>
      <c r="J466" s="640"/>
      <c r="K466" s="640"/>
      <c r="L466" s="640"/>
      <c r="M466" s="640"/>
      <c r="N466" s="421"/>
      <c r="O466" s="728"/>
      <c r="P466" s="638"/>
      <c r="Q466" s="638"/>
      <c r="R466" s="638"/>
      <c r="S466" s="638"/>
      <c r="T466" s="638"/>
      <c r="U466" s="638"/>
      <c r="V466" s="638"/>
    </row>
    <row r="467" spans="1:22" ht="15.75" customHeight="1">
      <c r="A467" s="638"/>
      <c r="B467" s="638"/>
      <c r="C467" s="638"/>
      <c r="D467" s="638"/>
      <c r="E467" s="638"/>
      <c r="F467" s="638"/>
      <c r="G467" s="639"/>
      <c r="H467" s="638"/>
      <c r="I467" s="638"/>
      <c r="J467" s="640"/>
      <c r="K467" s="640"/>
      <c r="L467" s="640"/>
      <c r="M467" s="640"/>
      <c r="N467" s="421"/>
      <c r="O467" s="728"/>
      <c r="P467" s="638"/>
      <c r="Q467" s="638"/>
      <c r="R467" s="638"/>
      <c r="S467" s="638"/>
      <c r="T467" s="638"/>
      <c r="U467" s="638"/>
      <c r="V467" s="638"/>
    </row>
    <row r="468" spans="1:22" ht="15.75" customHeight="1">
      <c r="A468" s="638"/>
      <c r="B468" s="638"/>
      <c r="C468" s="638"/>
      <c r="D468" s="638"/>
      <c r="E468" s="638"/>
      <c r="F468" s="638"/>
      <c r="G468" s="639"/>
      <c r="H468" s="638"/>
      <c r="I468" s="638"/>
      <c r="J468" s="640"/>
      <c r="K468" s="640"/>
      <c r="L468" s="640"/>
      <c r="M468" s="640"/>
      <c r="N468" s="421"/>
      <c r="O468" s="728"/>
      <c r="P468" s="638"/>
      <c r="Q468" s="638"/>
      <c r="R468" s="638"/>
      <c r="S468" s="638"/>
      <c r="T468" s="638"/>
      <c r="U468" s="638"/>
      <c r="V468" s="638"/>
    </row>
    <row r="469" spans="1:22" ht="15.75" customHeight="1">
      <c r="A469" s="638"/>
      <c r="B469" s="638"/>
      <c r="C469" s="638"/>
      <c r="D469" s="638"/>
      <c r="E469" s="638"/>
      <c r="F469" s="638"/>
      <c r="G469" s="639"/>
      <c r="H469" s="638"/>
      <c r="I469" s="638"/>
      <c r="J469" s="640"/>
      <c r="K469" s="640"/>
      <c r="L469" s="640"/>
      <c r="M469" s="640"/>
      <c r="N469" s="421"/>
      <c r="O469" s="728"/>
      <c r="P469" s="638"/>
      <c r="Q469" s="638"/>
      <c r="R469" s="638"/>
      <c r="S469" s="638"/>
      <c r="T469" s="638"/>
      <c r="U469" s="638"/>
      <c r="V469" s="638"/>
    </row>
    <row r="470" spans="1:22" ht="15.75" customHeight="1">
      <c r="A470" s="638"/>
      <c r="B470" s="638"/>
      <c r="C470" s="638"/>
      <c r="D470" s="638"/>
      <c r="E470" s="638"/>
      <c r="F470" s="638"/>
      <c r="G470" s="639"/>
      <c r="H470" s="638"/>
      <c r="I470" s="638"/>
      <c r="J470" s="640"/>
      <c r="K470" s="640"/>
      <c r="L470" s="640"/>
      <c r="M470" s="640"/>
      <c r="N470" s="421"/>
      <c r="O470" s="728"/>
      <c r="P470" s="638"/>
      <c r="Q470" s="638"/>
      <c r="R470" s="638"/>
      <c r="S470" s="638"/>
      <c r="T470" s="638"/>
      <c r="U470" s="638"/>
      <c r="V470" s="638"/>
    </row>
    <row r="471" spans="1:22" ht="15.75" customHeight="1">
      <c r="A471" s="638"/>
      <c r="B471" s="638"/>
      <c r="C471" s="638"/>
      <c r="D471" s="638"/>
      <c r="E471" s="638"/>
      <c r="F471" s="638"/>
      <c r="G471" s="639"/>
      <c r="H471" s="638"/>
      <c r="I471" s="638"/>
      <c r="J471" s="640"/>
      <c r="K471" s="640"/>
      <c r="L471" s="640"/>
      <c r="M471" s="640"/>
      <c r="N471" s="421"/>
      <c r="O471" s="728"/>
      <c r="P471" s="638"/>
      <c r="Q471" s="638"/>
      <c r="R471" s="638"/>
      <c r="S471" s="638"/>
      <c r="T471" s="638"/>
      <c r="U471" s="638"/>
      <c r="V471" s="638"/>
    </row>
    <row r="472" spans="1:22" ht="15.75" customHeight="1">
      <c r="A472" s="638"/>
      <c r="B472" s="638"/>
      <c r="C472" s="638"/>
      <c r="D472" s="638"/>
      <c r="E472" s="638"/>
      <c r="F472" s="638"/>
      <c r="G472" s="639"/>
      <c r="H472" s="638"/>
      <c r="I472" s="638"/>
      <c r="J472" s="640"/>
      <c r="K472" s="640"/>
      <c r="L472" s="640"/>
      <c r="M472" s="640"/>
      <c r="N472" s="421"/>
      <c r="O472" s="728"/>
      <c r="P472" s="638"/>
      <c r="Q472" s="638"/>
      <c r="R472" s="638"/>
      <c r="S472" s="638"/>
      <c r="T472" s="638"/>
      <c r="U472" s="638"/>
      <c r="V472" s="638"/>
    </row>
    <row r="473" spans="1:22" ht="15.75" customHeight="1">
      <c r="A473" s="638"/>
      <c r="B473" s="638"/>
      <c r="C473" s="638"/>
      <c r="D473" s="638"/>
      <c r="E473" s="638"/>
      <c r="F473" s="638"/>
      <c r="G473" s="639"/>
      <c r="H473" s="638"/>
      <c r="I473" s="638"/>
      <c r="J473" s="640"/>
      <c r="K473" s="640"/>
      <c r="L473" s="640"/>
      <c r="M473" s="640"/>
      <c r="N473" s="421"/>
      <c r="O473" s="728"/>
      <c r="P473" s="638"/>
      <c r="Q473" s="638"/>
      <c r="R473" s="638"/>
      <c r="S473" s="638"/>
      <c r="T473" s="638"/>
      <c r="U473" s="638"/>
      <c r="V473" s="638"/>
    </row>
    <row r="474" spans="1:22" ht="15.75" customHeight="1">
      <c r="A474" s="638"/>
      <c r="B474" s="638"/>
      <c r="C474" s="638"/>
      <c r="D474" s="638"/>
      <c r="E474" s="638"/>
      <c r="F474" s="638"/>
      <c r="G474" s="639"/>
      <c r="H474" s="638"/>
      <c r="I474" s="638"/>
      <c r="J474" s="640"/>
      <c r="K474" s="640"/>
      <c r="L474" s="640"/>
      <c r="M474" s="640"/>
      <c r="N474" s="421"/>
      <c r="O474" s="728"/>
      <c r="P474" s="638"/>
      <c r="Q474" s="638"/>
      <c r="R474" s="638"/>
      <c r="S474" s="638"/>
      <c r="T474" s="638"/>
      <c r="U474" s="638"/>
      <c r="V474" s="638"/>
    </row>
    <row r="475" spans="1:22" ht="15.75" customHeight="1">
      <c r="A475" s="638"/>
      <c r="B475" s="638"/>
      <c r="C475" s="638"/>
      <c r="D475" s="638"/>
      <c r="E475" s="638"/>
      <c r="F475" s="638"/>
      <c r="G475" s="639"/>
      <c r="H475" s="638"/>
      <c r="I475" s="638"/>
      <c r="J475" s="640"/>
      <c r="K475" s="640"/>
      <c r="L475" s="640"/>
      <c r="M475" s="640"/>
      <c r="N475" s="421"/>
      <c r="O475" s="728"/>
      <c r="P475" s="638"/>
      <c r="Q475" s="638"/>
      <c r="R475" s="638"/>
      <c r="S475" s="638"/>
      <c r="T475" s="638"/>
      <c r="U475" s="638"/>
      <c r="V475" s="638"/>
    </row>
    <row r="476" spans="1:22" ht="15.75" customHeight="1">
      <c r="A476" s="638"/>
      <c r="B476" s="638"/>
      <c r="C476" s="638"/>
      <c r="D476" s="638"/>
      <c r="E476" s="638"/>
      <c r="F476" s="638"/>
      <c r="G476" s="639"/>
      <c r="H476" s="638"/>
      <c r="I476" s="638"/>
      <c r="J476" s="640"/>
      <c r="K476" s="640"/>
      <c r="L476" s="640"/>
      <c r="M476" s="640"/>
      <c r="N476" s="421"/>
      <c r="O476" s="728"/>
      <c r="P476" s="638"/>
      <c r="Q476" s="638"/>
      <c r="R476" s="638"/>
      <c r="S476" s="638"/>
      <c r="T476" s="638"/>
      <c r="U476" s="638"/>
      <c r="V476" s="638"/>
    </row>
    <row r="477" spans="1:22" ht="15.75" customHeight="1">
      <c r="A477" s="638"/>
      <c r="B477" s="638"/>
      <c r="C477" s="638"/>
      <c r="D477" s="638"/>
      <c r="E477" s="638"/>
      <c r="F477" s="638"/>
      <c r="G477" s="639"/>
      <c r="H477" s="638"/>
      <c r="I477" s="638"/>
      <c r="J477" s="640"/>
      <c r="K477" s="640"/>
      <c r="L477" s="640"/>
      <c r="M477" s="640"/>
      <c r="N477" s="421"/>
      <c r="O477" s="728"/>
      <c r="P477" s="638"/>
      <c r="Q477" s="638"/>
      <c r="R477" s="638"/>
      <c r="S477" s="638"/>
      <c r="T477" s="638"/>
      <c r="U477" s="638"/>
      <c r="V477" s="638"/>
    </row>
    <row r="478" spans="1:22" ht="15.75" customHeight="1">
      <c r="A478" s="638"/>
      <c r="B478" s="638"/>
      <c r="C478" s="638"/>
      <c r="D478" s="638"/>
      <c r="E478" s="638"/>
      <c r="F478" s="638"/>
      <c r="G478" s="639"/>
      <c r="H478" s="638"/>
      <c r="I478" s="638"/>
      <c r="J478" s="640"/>
      <c r="K478" s="640"/>
      <c r="L478" s="640"/>
      <c r="M478" s="640"/>
      <c r="N478" s="421"/>
      <c r="O478" s="728"/>
      <c r="P478" s="638"/>
      <c r="Q478" s="638"/>
      <c r="R478" s="638"/>
      <c r="S478" s="638"/>
      <c r="T478" s="638"/>
      <c r="U478" s="638"/>
      <c r="V478" s="638"/>
    </row>
    <row r="479" spans="1:22" ht="15.75" customHeight="1">
      <c r="A479" s="638"/>
      <c r="B479" s="638"/>
      <c r="C479" s="638"/>
      <c r="D479" s="638"/>
      <c r="E479" s="638"/>
      <c r="F479" s="638"/>
      <c r="G479" s="639"/>
      <c r="H479" s="638"/>
      <c r="I479" s="638"/>
      <c r="J479" s="640"/>
      <c r="K479" s="640"/>
      <c r="L479" s="640"/>
      <c r="M479" s="640"/>
      <c r="N479" s="421"/>
      <c r="O479" s="728"/>
      <c r="P479" s="638"/>
      <c r="Q479" s="638"/>
      <c r="R479" s="638"/>
      <c r="S479" s="638"/>
      <c r="T479" s="638"/>
      <c r="U479" s="638"/>
      <c r="V479" s="638"/>
    </row>
    <row r="480" spans="1:22" ht="15.75" customHeight="1">
      <c r="A480" s="638"/>
      <c r="B480" s="638"/>
      <c r="C480" s="638"/>
      <c r="D480" s="638"/>
      <c r="E480" s="638"/>
      <c r="F480" s="638"/>
      <c r="G480" s="639"/>
      <c r="H480" s="638"/>
      <c r="I480" s="638"/>
      <c r="J480" s="640"/>
      <c r="K480" s="640"/>
      <c r="L480" s="640"/>
      <c r="M480" s="640"/>
      <c r="N480" s="421"/>
      <c r="O480" s="728"/>
      <c r="P480" s="638"/>
      <c r="Q480" s="638"/>
      <c r="R480" s="638"/>
      <c r="S480" s="638"/>
      <c r="T480" s="638"/>
      <c r="U480" s="638"/>
      <c r="V480" s="638"/>
    </row>
    <row r="481" spans="1:22" ht="15.75" customHeight="1">
      <c r="A481" s="638"/>
      <c r="B481" s="638"/>
      <c r="C481" s="638"/>
      <c r="D481" s="638"/>
      <c r="E481" s="638"/>
      <c r="F481" s="638"/>
      <c r="G481" s="639"/>
      <c r="H481" s="638"/>
      <c r="I481" s="638"/>
      <c r="J481" s="640"/>
      <c r="K481" s="640"/>
      <c r="L481" s="640"/>
      <c r="M481" s="640"/>
      <c r="N481" s="421"/>
      <c r="O481" s="728"/>
      <c r="P481" s="638"/>
      <c r="Q481" s="638"/>
      <c r="R481" s="638"/>
      <c r="S481" s="638"/>
      <c r="T481" s="638"/>
      <c r="U481" s="638"/>
      <c r="V481" s="638"/>
    </row>
    <row r="482" spans="1:22" ht="15.75" customHeight="1">
      <c r="A482" s="638"/>
      <c r="B482" s="638"/>
      <c r="C482" s="638"/>
      <c r="D482" s="638"/>
      <c r="E482" s="638"/>
      <c r="F482" s="638"/>
      <c r="G482" s="639"/>
      <c r="H482" s="638"/>
      <c r="I482" s="638"/>
      <c r="J482" s="640"/>
      <c r="K482" s="640"/>
      <c r="L482" s="640"/>
      <c r="M482" s="640"/>
      <c r="N482" s="421"/>
      <c r="O482" s="728"/>
      <c r="P482" s="638"/>
      <c r="Q482" s="638"/>
      <c r="R482" s="638"/>
      <c r="S482" s="638"/>
      <c r="T482" s="638"/>
      <c r="U482" s="638"/>
      <c r="V482" s="638"/>
    </row>
    <row r="483" spans="1:22" ht="15.75" customHeight="1">
      <c r="A483" s="638"/>
      <c r="B483" s="638"/>
      <c r="C483" s="638"/>
      <c r="D483" s="638"/>
      <c r="E483" s="638"/>
      <c r="F483" s="638"/>
      <c r="G483" s="639"/>
      <c r="H483" s="638"/>
      <c r="I483" s="638"/>
      <c r="J483" s="640"/>
      <c r="K483" s="640"/>
      <c r="L483" s="640"/>
      <c r="M483" s="640"/>
      <c r="N483" s="421"/>
      <c r="O483" s="728"/>
      <c r="P483" s="638"/>
      <c r="Q483" s="638"/>
      <c r="R483" s="638"/>
      <c r="S483" s="638"/>
      <c r="T483" s="638"/>
      <c r="U483" s="638"/>
      <c r="V483" s="638"/>
    </row>
    <row r="484" spans="1:22" ht="15.75" customHeight="1">
      <c r="A484" s="638"/>
      <c r="B484" s="638"/>
      <c r="C484" s="638"/>
      <c r="D484" s="638"/>
      <c r="E484" s="638"/>
      <c r="F484" s="638"/>
      <c r="G484" s="639"/>
      <c r="H484" s="638"/>
      <c r="I484" s="638"/>
      <c r="J484" s="640"/>
      <c r="K484" s="640"/>
      <c r="L484" s="640"/>
      <c r="M484" s="640"/>
      <c r="N484" s="421"/>
      <c r="O484" s="728"/>
      <c r="P484" s="638"/>
      <c r="Q484" s="638"/>
      <c r="R484" s="638"/>
      <c r="S484" s="638"/>
      <c r="T484" s="638"/>
      <c r="U484" s="638"/>
      <c r="V484" s="638"/>
    </row>
    <row r="485" spans="1:22" ht="15.75" customHeight="1">
      <c r="A485" s="638"/>
      <c r="B485" s="638"/>
      <c r="C485" s="638"/>
      <c r="D485" s="638"/>
      <c r="E485" s="638"/>
      <c r="F485" s="638"/>
      <c r="G485" s="639"/>
      <c r="H485" s="638"/>
      <c r="I485" s="638"/>
      <c r="J485" s="640"/>
      <c r="K485" s="640"/>
      <c r="L485" s="640"/>
      <c r="M485" s="640"/>
      <c r="N485" s="421"/>
      <c r="O485" s="728"/>
      <c r="P485" s="638"/>
      <c r="Q485" s="638"/>
      <c r="R485" s="638"/>
      <c r="S485" s="638"/>
      <c r="T485" s="638"/>
      <c r="U485" s="638"/>
      <c r="V485" s="638"/>
    </row>
    <row r="486" spans="1:22" ht="15.75" customHeight="1">
      <c r="A486" s="638"/>
      <c r="B486" s="638"/>
      <c r="C486" s="638"/>
      <c r="D486" s="638"/>
      <c r="E486" s="638"/>
      <c r="F486" s="638"/>
      <c r="G486" s="639"/>
      <c r="H486" s="638"/>
      <c r="I486" s="638"/>
      <c r="J486" s="640"/>
      <c r="K486" s="640"/>
      <c r="L486" s="640"/>
      <c r="M486" s="640"/>
      <c r="N486" s="421"/>
      <c r="O486" s="728"/>
      <c r="P486" s="638"/>
      <c r="Q486" s="638"/>
      <c r="R486" s="638"/>
      <c r="S486" s="638"/>
      <c r="T486" s="638"/>
      <c r="U486" s="638"/>
      <c r="V486" s="638"/>
    </row>
    <row r="487" spans="1:22" ht="15.75" customHeight="1">
      <c r="A487" s="638"/>
      <c r="B487" s="638"/>
      <c r="C487" s="638"/>
      <c r="D487" s="638"/>
      <c r="E487" s="638"/>
      <c r="F487" s="638"/>
      <c r="G487" s="639"/>
      <c r="H487" s="638"/>
      <c r="I487" s="638"/>
      <c r="J487" s="640"/>
      <c r="K487" s="640"/>
      <c r="L487" s="640"/>
      <c r="M487" s="640"/>
      <c r="N487" s="421"/>
      <c r="O487" s="728"/>
      <c r="P487" s="638"/>
      <c r="Q487" s="638"/>
      <c r="R487" s="638"/>
      <c r="S487" s="638"/>
      <c r="T487" s="638"/>
      <c r="U487" s="638"/>
      <c r="V487" s="638"/>
    </row>
    <row r="488" spans="1:22" ht="15.75" customHeight="1">
      <c r="A488" s="638"/>
      <c r="B488" s="638"/>
      <c r="C488" s="638"/>
      <c r="D488" s="638"/>
      <c r="E488" s="638"/>
      <c r="F488" s="638"/>
      <c r="G488" s="639"/>
      <c r="H488" s="638"/>
      <c r="I488" s="638"/>
      <c r="J488" s="640"/>
      <c r="K488" s="640"/>
      <c r="L488" s="640"/>
      <c r="M488" s="640"/>
      <c r="N488" s="421"/>
      <c r="O488" s="728"/>
      <c r="P488" s="638"/>
      <c r="Q488" s="638"/>
      <c r="R488" s="638"/>
      <c r="S488" s="638"/>
      <c r="T488" s="638"/>
      <c r="U488" s="638"/>
      <c r="V488" s="638"/>
    </row>
    <row r="489" spans="1:22" ht="15.75" customHeight="1">
      <c r="A489" s="638"/>
      <c r="B489" s="638"/>
      <c r="C489" s="638"/>
      <c r="D489" s="638"/>
      <c r="E489" s="638"/>
      <c r="F489" s="638"/>
      <c r="G489" s="639"/>
      <c r="H489" s="638"/>
      <c r="I489" s="638"/>
      <c r="J489" s="640"/>
      <c r="K489" s="640"/>
      <c r="L489" s="640"/>
      <c r="M489" s="640"/>
      <c r="N489" s="421"/>
      <c r="O489" s="728"/>
      <c r="P489" s="638"/>
      <c r="Q489" s="638"/>
      <c r="R489" s="638"/>
      <c r="S489" s="638"/>
      <c r="T489" s="638"/>
      <c r="U489" s="638"/>
      <c r="V489" s="638"/>
    </row>
    <row r="490" spans="1:22" ht="15.75" customHeight="1">
      <c r="A490" s="638"/>
      <c r="B490" s="638"/>
      <c r="C490" s="638"/>
      <c r="D490" s="638"/>
      <c r="E490" s="638"/>
      <c r="F490" s="638"/>
      <c r="G490" s="639"/>
      <c r="H490" s="638"/>
      <c r="I490" s="638"/>
      <c r="J490" s="640"/>
      <c r="K490" s="640"/>
      <c r="L490" s="640"/>
      <c r="M490" s="640"/>
      <c r="N490" s="421"/>
      <c r="O490" s="728"/>
      <c r="P490" s="638"/>
      <c r="Q490" s="638"/>
      <c r="R490" s="638"/>
      <c r="S490" s="638"/>
      <c r="T490" s="638"/>
      <c r="U490" s="638"/>
      <c r="V490" s="638"/>
    </row>
    <row r="491" spans="1:22" ht="15.75" customHeight="1">
      <c r="A491" s="638"/>
      <c r="B491" s="638"/>
      <c r="C491" s="638"/>
      <c r="D491" s="638"/>
      <c r="E491" s="638"/>
      <c r="F491" s="638"/>
      <c r="G491" s="639"/>
      <c r="H491" s="638"/>
      <c r="I491" s="638"/>
      <c r="J491" s="640"/>
      <c r="K491" s="640"/>
      <c r="L491" s="640"/>
      <c r="M491" s="640"/>
      <c r="N491" s="421"/>
      <c r="O491" s="728"/>
      <c r="P491" s="638"/>
      <c r="Q491" s="638"/>
      <c r="R491" s="638"/>
      <c r="S491" s="638"/>
      <c r="T491" s="638"/>
      <c r="U491" s="638"/>
      <c r="V491" s="638"/>
    </row>
    <row r="492" spans="1:22" ht="15.75" customHeight="1">
      <c r="A492" s="638"/>
      <c r="B492" s="638"/>
      <c r="C492" s="638"/>
      <c r="D492" s="638"/>
      <c r="E492" s="638"/>
      <c r="F492" s="638"/>
      <c r="G492" s="639"/>
      <c r="H492" s="638"/>
      <c r="I492" s="638"/>
      <c r="J492" s="640"/>
      <c r="K492" s="640"/>
      <c r="L492" s="640"/>
      <c r="M492" s="640"/>
      <c r="N492" s="421"/>
      <c r="O492" s="728"/>
      <c r="P492" s="638"/>
      <c r="Q492" s="638"/>
      <c r="R492" s="638"/>
      <c r="S492" s="638"/>
      <c r="T492" s="638"/>
      <c r="U492" s="638"/>
      <c r="V492" s="638"/>
    </row>
    <row r="493" spans="1:22" ht="15.75" customHeight="1">
      <c r="A493" s="638"/>
      <c r="B493" s="638"/>
      <c r="C493" s="638"/>
      <c r="D493" s="638"/>
      <c r="E493" s="638"/>
      <c r="F493" s="638"/>
      <c r="G493" s="639"/>
      <c r="H493" s="638"/>
      <c r="I493" s="638"/>
      <c r="J493" s="640"/>
      <c r="K493" s="640"/>
      <c r="L493" s="640"/>
      <c r="M493" s="640"/>
      <c r="N493" s="421"/>
      <c r="O493" s="728"/>
      <c r="P493" s="638"/>
      <c r="Q493" s="638"/>
      <c r="R493" s="638"/>
      <c r="S493" s="638"/>
      <c r="T493" s="638"/>
      <c r="U493" s="638"/>
      <c r="V493" s="638"/>
    </row>
    <row r="494" spans="1:22" ht="15.75" customHeight="1">
      <c r="A494" s="638"/>
      <c r="B494" s="638"/>
      <c r="C494" s="638"/>
      <c r="D494" s="638"/>
      <c r="E494" s="638"/>
      <c r="F494" s="638"/>
      <c r="G494" s="639"/>
      <c r="H494" s="638"/>
      <c r="I494" s="638"/>
      <c r="J494" s="640"/>
      <c r="K494" s="640"/>
      <c r="L494" s="640"/>
      <c r="M494" s="640"/>
      <c r="N494" s="421"/>
      <c r="O494" s="728"/>
      <c r="P494" s="638"/>
      <c r="Q494" s="638"/>
      <c r="R494" s="638"/>
      <c r="S494" s="638"/>
      <c r="T494" s="638"/>
      <c r="U494" s="638"/>
      <c r="V494" s="638"/>
    </row>
    <row r="495" spans="1:22" ht="15.75" customHeight="1">
      <c r="A495" s="638"/>
      <c r="B495" s="638"/>
      <c r="C495" s="638"/>
      <c r="D495" s="638"/>
      <c r="E495" s="638"/>
      <c r="F495" s="638"/>
      <c r="G495" s="639"/>
      <c r="H495" s="638"/>
      <c r="I495" s="638"/>
      <c r="J495" s="640"/>
      <c r="K495" s="640"/>
      <c r="L495" s="640"/>
      <c r="M495" s="640"/>
      <c r="N495" s="421"/>
      <c r="O495" s="728"/>
      <c r="P495" s="638"/>
      <c r="Q495" s="638"/>
      <c r="R495" s="638"/>
      <c r="S495" s="638"/>
      <c r="T495" s="638"/>
      <c r="U495" s="638"/>
      <c r="V495" s="638"/>
    </row>
    <row r="496" spans="1:22" ht="15.75" customHeight="1">
      <c r="A496" s="638"/>
      <c r="B496" s="638"/>
      <c r="C496" s="638"/>
      <c r="D496" s="638"/>
      <c r="E496" s="638"/>
      <c r="F496" s="638"/>
      <c r="G496" s="639"/>
      <c r="H496" s="638"/>
      <c r="I496" s="638"/>
      <c r="J496" s="640"/>
      <c r="K496" s="640"/>
      <c r="L496" s="640"/>
      <c r="M496" s="640"/>
      <c r="N496" s="421"/>
      <c r="O496" s="728"/>
      <c r="P496" s="638"/>
      <c r="Q496" s="638"/>
      <c r="R496" s="638"/>
      <c r="S496" s="638"/>
      <c r="T496" s="638"/>
      <c r="U496" s="638"/>
      <c r="V496" s="638"/>
    </row>
    <row r="497" spans="1:22" ht="15.75" customHeight="1">
      <c r="A497" s="638"/>
      <c r="B497" s="638"/>
      <c r="C497" s="638"/>
      <c r="D497" s="638"/>
      <c r="E497" s="638"/>
      <c r="F497" s="638"/>
      <c r="G497" s="639"/>
      <c r="H497" s="638"/>
      <c r="I497" s="638"/>
      <c r="J497" s="640"/>
      <c r="K497" s="640"/>
      <c r="L497" s="640"/>
      <c r="M497" s="640"/>
      <c r="N497" s="421"/>
      <c r="O497" s="728"/>
      <c r="P497" s="638"/>
      <c r="Q497" s="638"/>
      <c r="R497" s="638"/>
      <c r="S497" s="638"/>
      <c r="T497" s="638"/>
      <c r="U497" s="638"/>
      <c r="V497" s="638"/>
    </row>
    <row r="498" spans="1:22" ht="15.75" customHeight="1">
      <c r="A498" s="638"/>
      <c r="B498" s="638"/>
      <c r="C498" s="638"/>
      <c r="D498" s="638"/>
      <c r="E498" s="638"/>
      <c r="F498" s="638"/>
      <c r="G498" s="639"/>
      <c r="H498" s="638"/>
      <c r="I498" s="638"/>
      <c r="J498" s="640"/>
      <c r="K498" s="640"/>
      <c r="L498" s="640"/>
      <c r="M498" s="640"/>
      <c r="N498" s="421"/>
      <c r="O498" s="728"/>
      <c r="P498" s="638"/>
      <c r="Q498" s="638"/>
      <c r="R498" s="638"/>
      <c r="S498" s="638"/>
      <c r="T498" s="638"/>
      <c r="U498" s="638"/>
      <c r="V498" s="638"/>
    </row>
    <row r="499" spans="1:22" ht="15.75" customHeight="1">
      <c r="A499" s="638"/>
      <c r="B499" s="638"/>
      <c r="C499" s="638"/>
      <c r="D499" s="638"/>
      <c r="E499" s="638"/>
      <c r="F499" s="638"/>
      <c r="G499" s="639"/>
      <c r="H499" s="638"/>
      <c r="I499" s="638"/>
      <c r="J499" s="640"/>
      <c r="K499" s="640"/>
      <c r="L499" s="640"/>
      <c r="M499" s="640"/>
      <c r="N499" s="421"/>
      <c r="O499" s="728"/>
      <c r="P499" s="638"/>
      <c r="Q499" s="638"/>
      <c r="R499" s="638"/>
      <c r="S499" s="638"/>
      <c r="T499" s="638"/>
      <c r="U499" s="638"/>
      <c r="V499" s="638"/>
    </row>
    <row r="500" spans="1:22" ht="15.75" customHeight="1">
      <c r="A500" s="638"/>
      <c r="B500" s="638"/>
      <c r="C500" s="638"/>
      <c r="D500" s="638"/>
      <c r="E500" s="638"/>
      <c r="F500" s="638"/>
      <c r="G500" s="639"/>
      <c r="H500" s="638"/>
      <c r="I500" s="638"/>
      <c r="J500" s="640"/>
      <c r="K500" s="640"/>
      <c r="L500" s="640"/>
      <c r="M500" s="640"/>
      <c r="N500" s="421"/>
      <c r="O500" s="728"/>
      <c r="P500" s="638"/>
      <c r="Q500" s="638"/>
      <c r="R500" s="638"/>
      <c r="S500" s="638"/>
      <c r="T500" s="638"/>
      <c r="U500" s="638"/>
      <c r="V500" s="638"/>
    </row>
    <row r="501" spans="1:22" ht="15.75" customHeight="1">
      <c r="A501" s="638"/>
      <c r="B501" s="638"/>
      <c r="C501" s="638"/>
      <c r="D501" s="638"/>
      <c r="E501" s="638"/>
      <c r="F501" s="638"/>
      <c r="G501" s="639"/>
      <c r="H501" s="638"/>
      <c r="I501" s="638"/>
      <c r="J501" s="640"/>
      <c r="K501" s="640"/>
      <c r="L501" s="640"/>
      <c r="M501" s="640"/>
      <c r="N501" s="421"/>
      <c r="O501" s="728"/>
      <c r="P501" s="638"/>
      <c r="Q501" s="638"/>
      <c r="R501" s="638"/>
      <c r="S501" s="638"/>
      <c r="T501" s="638"/>
      <c r="U501" s="638"/>
      <c r="V501" s="638"/>
    </row>
    <row r="502" spans="1:22" ht="15.75" customHeight="1">
      <c r="A502" s="638"/>
      <c r="B502" s="638"/>
      <c r="C502" s="638"/>
      <c r="D502" s="638"/>
      <c r="E502" s="638"/>
      <c r="F502" s="638"/>
      <c r="G502" s="639"/>
      <c r="H502" s="638"/>
      <c r="I502" s="638"/>
      <c r="J502" s="640"/>
      <c r="K502" s="640"/>
      <c r="L502" s="640"/>
      <c r="M502" s="640"/>
      <c r="N502" s="421"/>
      <c r="O502" s="728"/>
      <c r="P502" s="638"/>
      <c r="Q502" s="638"/>
      <c r="R502" s="638"/>
      <c r="S502" s="638"/>
      <c r="T502" s="638"/>
      <c r="U502" s="638"/>
      <c r="V502" s="638"/>
    </row>
    <row r="503" spans="1:22" ht="15.75" customHeight="1">
      <c r="A503" s="638"/>
      <c r="B503" s="638"/>
      <c r="C503" s="638"/>
      <c r="D503" s="638"/>
      <c r="E503" s="638"/>
      <c r="F503" s="638"/>
      <c r="G503" s="639"/>
      <c r="H503" s="638"/>
      <c r="I503" s="638"/>
      <c r="J503" s="640"/>
      <c r="K503" s="640"/>
      <c r="L503" s="640"/>
      <c r="M503" s="640"/>
      <c r="N503" s="421"/>
      <c r="O503" s="728"/>
      <c r="P503" s="638"/>
      <c r="Q503" s="638"/>
      <c r="R503" s="638"/>
      <c r="S503" s="638"/>
      <c r="T503" s="638"/>
      <c r="U503" s="638"/>
      <c r="V503" s="638"/>
    </row>
    <row r="504" spans="1:22" ht="15.75" customHeight="1">
      <c r="A504" s="638"/>
      <c r="B504" s="638"/>
      <c r="C504" s="638"/>
      <c r="D504" s="638"/>
      <c r="E504" s="638"/>
      <c r="F504" s="638"/>
      <c r="G504" s="639"/>
      <c r="H504" s="638"/>
      <c r="I504" s="638"/>
      <c r="J504" s="640"/>
      <c r="K504" s="640"/>
      <c r="L504" s="640"/>
      <c r="M504" s="640"/>
      <c r="N504" s="421"/>
      <c r="O504" s="728"/>
      <c r="P504" s="638"/>
      <c r="Q504" s="638"/>
      <c r="R504" s="638"/>
      <c r="S504" s="638"/>
      <c r="T504" s="638"/>
      <c r="U504" s="638"/>
      <c r="V504" s="638"/>
    </row>
    <row r="505" spans="1:22" ht="15.75" customHeight="1">
      <c r="A505" s="638"/>
      <c r="B505" s="638"/>
      <c r="C505" s="638"/>
      <c r="D505" s="638"/>
      <c r="E505" s="638"/>
      <c r="F505" s="638"/>
      <c r="G505" s="639"/>
      <c r="H505" s="638"/>
      <c r="I505" s="638"/>
      <c r="J505" s="640"/>
      <c r="K505" s="640"/>
      <c r="L505" s="640"/>
      <c r="M505" s="640"/>
      <c r="N505" s="421"/>
      <c r="O505" s="728"/>
      <c r="P505" s="638"/>
      <c r="Q505" s="638"/>
      <c r="R505" s="638"/>
      <c r="S505" s="638"/>
      <c r="T505" s="638"/>
      <c r="U505" s="638"/>
      <c r="V505" s="638"/>
    </row>
    <row r="506" spans="1:22" ht="15.75" customHeight="1">
      <c r="A506" s="638"/>
      <c r="B506" s="638"/>
      <c r="C506" s="638"/>
      <c r="D506" s="638"/>
      <c r="E506" s="638"/>
      <c r="F506" s="638"/>
      <c r="G506" s="639"/>
      <c r="H506" s="638"/>
      <c r="I506" s="638"/>
      <c r="J506" s="640"/>
      <c r="K506" s="640"/>
      <c r="L506" s="640"/>
      <c r="M506" s="640"/>
      <c r="N506" s="421"/>
      <c r="O506" s="728"/>
      <c r="P506" s="638"/>
      <c r="Q506" s="638"/>
      <c r="R506" s="638"/>
      <c r="S506" s="638"/>
      <c r="T506" s="638"/>
      <c r="U506" s="638"/>
      <c r="V506" s="638"/>
    </row>
    <row r="507" spans="1:22" ht="15.75" customHeight="1">
      <c r="A507" s="638"/>
      <c r="B507" s="638"/>
      <c r="C507" s="638"/>
      <c r="D507" s="638"/>
      <c r="E507" s="638"/>
      <c r="F507" s="638"/>
      <c r="G507" s="639"/>
      <c r="H507" s="638"/>
      <c r="I507" s="638"/>
      <c r="J507" s="640"/>
      <c r="K507" s="640"/>
      <c r="L507" s="640"/>
      <c r="M507" s="640"/>
      <c r="N507" s="421"/>
      <c r="O507" s="728"/>
      <c r="P507" s="638"/>
      <c r="Q507" s="638"/>
      <c r="R507" s="638"/>
      <c r="S507" s="638"/>
      <c r="T507" s="638"/>
      <c r="U507" s="638"/>
      <c r="V507" s="638"/>
    </row>
    <row r="508" spans="1:22" ht="15.75" customHeight="1">
      <c r="A508" s="638"/>
      <c r="B508" s="638"/>
      <c r="C508" s="638"/>
      <c r="D508" s="638"/>
      <c r="E508" s="638"/>
      <c r="F508" s="638"/>
      <c r="G508" s="639"/>
      <c r="H508" s="638"/>
      <c r="I508" s="638"/>
      <c r="J508" s="640"/>
      <c r="K508" s="640"/>
      <c r="L508" s="640"/>
      <c r="M508" s="640"/>
      <c r="N508" s="421"/>
      <c r="O508" s="728"/>
      <c r="P508" s="638"/>
      <c r="Q508" s="638"/>
      <c r="R508" s="638"/>
      <c r="S508" s="638"/>
      <c r="T508" s="638"/>
      <c r="U508" s="638"/>
      <c r="V508" s="638"/>
    </row>
    <row r="509" spans="1:22" ht="15.75" customHeight="1">
      <c r="A509" s="638"/>
      <c r="B509" s="638"/>
      <c r="C509" s="638"/>
      <c r="D509" s="638"/>
      <c r="E509" s="638"/>
      <c r="F509" s="638"/>
      <c r="G509" s="639"/>
      <c r="H509" s="638"/>
      <c r="I509" s="638"/>
      <c r="J509" s="640"/>
      <c r="K509" s="640"/>
      <c r="L509" s="640"/>
      <c r="M509" s="640"/>
      <c r="N509" s="421"/>
      <c r="O509" s="728"/>
      <c r="P509" s="638"/>
      <c r="Q509" s="638"/>
      <c r="R509" s="638"/>
      <c r="S509" s="638"/>
      <c r="T509" s="638"/>
      <c r="U509" s="638"/>
      <c r="V509" s="638"/>
    </row>
    <row r="510" spans="1:22" ht="15.75" customHeight="1">
      <c r="A510" s="638"/>
      <c r="B510" s="638"/>
      <c r="C510" s="638"/>
      <c r="D510" s="638"/>
      <c r="E510" s="638"/>
      <c r="F510" s="638"/>
      <c r="G510" s="639"/>
      <c r="H510" s="638"/>
      <c r="I510" s="638"/>
      <c r="J510" s="640"/>
      <c r="K510" s="640"/>
      <c r="L510" s="640"/>
      <c r="M510" s="640"/>
      <c r="N510" s="421"/>
      <c r="O510" s="728"/>
      <c r="P510" s="638"/>
      <c r="Q510" s="638"/>
      <c r="R510" s="638"/>
      <c r="S510" s="638"/>
      <c r="T510" s="638"/>
      <c r="U510" s="638"/>
      <c r="V510" s="638"/>
    </row>
    <row r="511" spans="1:22" ht="15.75" customHeight="1">
      <c r="A511" s="638"/>
      <c r="B511" s="638"/>
      <c r="C511" s="638"/>
      <c r="D511" s="638"/>
      <c r="E511" s="638"/>
      <c r="F511" s="638"/>
      <c r="G511" s="639"/>
      <c r="H511" s="638"/>
      <c r="I511" s="638"/>
      <c r="J511" s="640"/>
      <c r="K511" s="640"/>
      <c r="L511" s="640"/>
      <c r="M511" s="640"/>
      <c r="N511" s="421"/>
      <c r="O511" s="728"/>
      <c r="P511" s="638"/>
      <c r="Q511" s="638"/>
      <c r="R511" s="638"/>
      <c r="S511" s="638"/>
      <c r="T511" s="638"/>
      <c r="U511" s="638"/>
      <c r="V511" s="638"/>
    </row>
    <row r="512" spans="1:22" ht="15.75" customHeight="1">
      <c r="A512" s="638"/>
      <c r="B512" s="638"/>
      <c r="C512" s="638"/>
      <c r="D512" s="638"/>
      <c r="E512" s="638"/>
      <c r="F512" s="638"/>
      <c r="G512" s="639"/>
      <c r="H512" s="638"/>
      <c r="I512" s="638"/>
      <c r="J512" s="640"/>
      <c r="K512" s="640"/>
      <c r="L512" s="640"/>
      <c r="M512" s="640"/>
      <c r="N512" s="421"/>
      <c r="O512" s="728"/>
      <c r="P512" s="638"/>
      <c r="Q512" s="638"/>
      <c r="R512" s="638"/>
      <c r="S512" s="638"/>
      <c r="T512" s="638"/>
      <c r="U512" s="638"/>
      <c r="V512" s="638"/>
    </row>
    <row r="513" spans="1:22" ht="15.75" customHeight="1">
      <c r="A513" s="638"/>
      <c r="B513" s="638"/>
      <c r="C513" s="638"/>
      <c r="D513" s="638"/>
      <c r="E513" s="638"/>
      <c r="F513" s="638"/>
      <c r="G513" s="639"/>
      <c r="H513" s="638"/>
      <c r="I513" s="638"/>
      <c r="J513" s="640"/>
      <c r="K513" s="640"/>
      <c r="L513" s="640"/>
      <c r="M513" s="640"/>
      <c r="N513" s="421"/>
      <c r="O513" s="728"/>
      <c r="P513" s="638"/>
      <c r="Q513" s="638"/>
      <c r="R513" s="638"/>
      <c r="S513" s="638"/>
      <c r="T513" s="638"/>
      <c r="U513" s="638"/>
      <c r="V513" s="638"/>
    </row>
    <row r="514" spans="1:22" ht="15.75" customHeight="1">
      <c r="A514" s="638"/>
      <c r="B514" s="638"/>
      <c r="C514" s="638"/>
      <c r="D514" s="638"/>
      <c r="E514" s="638"/>
      <c r="F514" s="638"/>
      <c r="G514" s="639"/>
      <c r="H514" s="638"/>
      <c r="I514" s="638"/>
      <c r="J514" s="640"/>
      <c r="K514" s="640"/>
      <c r="L514" s="640"/>
      <c r="M514" s="640"/>
      <c r="N514" s="421"/>
      <c r="O514" s="728"/>
      <c r="P514" s="638"/>
      <c r="Q514" s="638"/>
      <c r="R514" s="638"/>
      <c r="S514" s="638"/>
      <c r="T514" s="638"/>
      <c r="U514" s="638"/>
      <c r="V514" s="638"/>
    </row>
    <row r="515" spans="1:22" ht="15.75" customHeight="1">
      <c r="A515" s="638"/>
      <c r="B515" s="638"/>
      <c r="C515" s="638"/>
      <c r="D515" s="638"/>
      <c r="E515" s="638"/>
      <c r="F515" s="638"/>
      <c r="G515" s="639"/>
      <c r="H515" s="638"/>
      <c r="I515" s="638"/>
      <c r="J515" s="640"/>
      <c r="K515" s="640"/>
      <c r="L515" s="640"/>
      <c r="M515" s="640"/>
      <c r="N515" s="421"/>
      <c r="O515" s="728"/>
      <c r="P515" s="638"/>
      <c r="Q515" s="638"/>
      <c r="R515" s="638"/>
      <c r="S515" s="638"/>
      <c r="T515" s="638"/>
      <c r="U515" s="638"/>
      <c r="V515" s="638"/>
    </row>
    <row r="516" spans="1:22" ht="15.75" customHeight="1">
      <c r="A516" s="638"/>
      <c r="B516" s="638"/>
      <c r="C516" s="638"/>
      <c r="D516" s="638"/>
      <c r="E516" s="638"/>
      <c r="F516" s="638"/>
      <c r="G516" s="639"/>
      <c r="H516" s="638"/>
      <c r="I516" s="638"/>
      <c r="J516" s="640"/>
      <c r="K516" s="640"/>
      <c r="L516" s="640"/>
      <c r="M516" s="640"/>
      <c r="N516" s="421"/>
      <c r="O516" s="728"/>
      <c r="P516" s="638"/>
      <c r="Q516" s="638"/>
      <c r="R516" s="638"/>
      <c r="S516" s="638"/>
      <c r="T516" s="638"/>
      <c r="U516" s="638"/>
      <c r="V516" s="638"/>
    </row>
    <row r="517" spans="1:22" ht="15.75" customHeight="1">
      <c r="A517" s="638"/>
      <c r="B517" s="638"/>
      <c r="C517" s="638"/>
      <c r="D517" s="638"/>
      <c r="E517" s="638"/>
      <c r="F517" s="638"/>
      <c r="G517" s="639"/>
      <c r="H517" s="638"/>
      <c r="I517" s="638"/>
      <c r="J517" s="640"/>
      <c r="K517" s="640"/>
      <c r="L517" s="640"/>
      <c r="M517" s="640"/>
      <c r="N517" s="421"/>
      <c r="O517" s="728"/>
      <c r="P517" s="638"/>
      <c r="Q517" s="638"/>
      <c r="R517" s="638"/>
      <c r="S517" s="638"/>
      <c r="T517" s="638"/>
      <c r="U517" s="638"/>
      <c r="V517" s="638"/>
    </row>
    <row r="518" spans="1:22" ht="15.75" customHeight="1">
      <c r="A518" s="638"/>
      <c r="B518" s="638"/>
      <c r="C518" s="638"/>
      <c r="D518" s="638"/>
      <c r="E518" s="638"/>
      <c r="F518" s="638"/>
      <c r="G518" s="639"/>
      <c r="H518" s="638"/>
      <c r="I518" s="638"/>
      <c r="J518" s="640"/>
      <c r="K518" s="640"/>
      <c r="L518" s="640"/>
      <c r="M518" s="640"/>
      <c r="N518" s="421"/>
      <c r="O518" s="728"/>
      <c r="P518" s="638"/>
      <c r="Q518" s="638"/>
      <c r="R518" s="638"/>
      <c r="S518" s="638"/>
      <c r="T518" s="638"/>
      <c r="U518" s="638"/>
      <c r="V518" s="638"/>
    </row>
    <row r="519" spans="1:22" ht="15.75" customHeight="1">
      <c r="A519" s="638"/>
      <c r="B519" s="638"/>
      <c r="C519" s="638"/>
      <c r="D519" s="638"/>
      <c r="E519" s="638"/>
      <c r="F519" s="638"/>
      <c r="G519" s="639"/>
      <c r="H519" s="638"/>
      <c r="I519" s="638"/>
      <c r="J519" s="640"/>
      <c r="K519" s="640"/>
      <c r="L519" s="640"/>
      <c r="M519" s="640"/>
      <c r="N519" s="421"/>
      <c r="O519" s="728"/>
      <c r="P519" s="638"/>
      <c r="Q519" s="638"/>
      <c r="R519" s="638"/>
      <c r="S519" s="638"/>
      <c r="T519" s="638"/>
      <c r="U519" s="638"/>
      <c r="V519" s="638"/>
    </row>
    <row r="520" spans="1:22" ht="15.75" customHeight="1">
      <c r="A520" s="638"/>
      <c r="B520" s="638"/>
      <c r="C520" s="638"/>
      <c r="D520" s="638"/>
      <c r="E520" s="638"/>
      <c r="F520" s="638"/>
      <c r="G520" s="639"/>
      <c r="H520" s="638"/>
      <c r="I520" s="638"/>
      <c r="J520" s="640"/>
      <c r="K520" s="640"/>
      <c r="L520" s="640"/>
      <c r="M520" s="640"/>
      <c r="N520" s="421"/>
      <c r="O520" s="728"/>
      <c r="P520" s="638"/>
      <c r="Q520" s="638"/>
      <c r="R520" s="638"/>
      <c r="S520" s="638"/>
      <c r="T520" s="638"/>
      <c r="U520" s="638"/>
      <c r="V520" s="638"/>
    </row>
    <row r="521" spans="1:22" ht="15.75" customHeight="1">
      <c r="A521" s="638"/>
      <c r="B521" s="638"/>
      <c r="C521" s="638"/>
      <c r="D521" s="638"/>
      <c r="E521" s="638"/>
      <c r="F521" s="638"/>
      <c r="G521" s="639"/>
      <c r="H521" s="638"/>
      <c r="I521" s="638"/>
      <c r="J521" s="640"/>
      <c r="K521" s="640"/>
      <c r="L521" s="640"/>
      <c r="M521" s="640"/>
      <c r="N521" s="421"/>
      <c r="O521" s="728"/>
      <c r="P521" s="638"/>
      <c r="Q521" s="638"/>
      <c r="R521" s="638"/>
      <c r="S521" s="638"/>
      <c r="T521" s="638"/>
      <c r="U521" s="638"/>
      <c r="V521" s="638"/>
    </row>
    <row r="522" spans="1:22" ht="15.75" customHeight="1">
      <c r="A522" s="638"/>
      <c r="B522" s="638"/>
      <c r="C522" s="638"/>
      <c r="D522" s="638"/>
      <c r="E522" s="638"/>
      <c r="F522" s="638"/>
      <c r="G522" s="639"/>
      <c r="H522" s="638"/>
      <c r="I522" s="638"/>
      <c r="J522" s="640"/>
      <c r="K522" s="640"/>
      <c r="L522" s="640"/>
      <c r="M522" s="640"/>
      <c r="N522" s="421"/>
      <c r="O522" s="728"/>
      <c r="P522" s="638"/>
      <c r="Q522" s="638"/>
      <c r="R522" s="638"/>
      <c r="S522" s="638"/>
      <c r="T522" s="638"/>
      <c r="U522" s="638"/>
      <c r="V522" s="638"/>
    </row>
    <row r="523" spans="1:22" ht="15.75" customHeight="1">
      <c r="A523" s="638"/>
      <c r="B523" s="638"/>
      <c r="C523" s="638"/>
      <c r="D523" s="638"/>
      <c r="E523" s="638"/>
      <c r="F523" s="638"/>
      <c r="G523" s="639"/>
      <c r="H523" s="638"/>
      <c r="I523" s="638"/>
      <c r="J523" s="640"/>
      <c r="K523" s="640"/>
      <c r="L523" s="640"/>
      <c r="M523" s="640"/>
      <c r="N523" s="421"/>
      <c r="O523" s="728"/>
      <c r="P523" s="638"/>
      <c r="Q523" s="638"/>
      <c r="R523" s="638"/>
      <c r="S523" s="638"/>
      <c r="T523" s="638"/>
      <c r="U523" s="638"/>
      <c r="V523" s="638"/>
    </row>
    <row r="524" spans="1:22" ht="15.75" customHeight="1">
      <c r="A524" s="638"/>
      <c r="B524" s="638"/>
      <c r="C524" s="638"/>
      <c r="D524" s="638"/>
      <c r="E524" s="638"/>
      <c r="F524" s="638"/>
      <c r="G524" s="639"/>
      <c r="H524" s="638"/>
      <c r="I524" s="638"/>
      <c r="J524" s="640"/>
      <c r="K524" s="640"/>
      <c r="L524" s="640"/>
      <c r="M524" s="640"/>
      <c r="N524" s="421"/>
      <c r="O524" s="728"/>
      <c r="P524" s="638"/>
      <c r="Q524" s="638"/>
      <c r="R524" s="638"/>
      <c r="S524" s="638"/>
      <c r="T524" s="638"/>
      <c r="U524" s="638"/>
      <c r="V524" s="638"/>
    </row>
    <row r="525" spans="1:22" ht="15.75" customHeight="1">
      <c r="A525" s="638"/>
      <c r="B525" s="638"/>
      <c r="C525" s="638"/>
      <c r="D525" s="638"/>
      <c r="E525" s="638"/>
      <c r="F525" s="638"/>
      <c r="G525" s="639"/>
      <c r="H525" s="638"/>
      <c r="I525" s="638"/>
      <c r="J525" s="640"/>
      <c r="K525" s="640"/>
      <c r="L525" s="640"/>
      <c r="M525" s="640"/>
      <c r="N525" s="421"/>
      <c r="O525" s="728"/>
      <c r="P525" s="638"/>
      <c r="Q525" s="638"/>
      <c r="R525" s="638"/>
      <c r="S525" s="638"/>
      <c r="T525" s="638"/>
      <c r="U525" s="638"/>
      <c r="V525" s="638"/>
    </row>
    <row r="526" spans="1:22" ht="15.75" customHeight="1">
      <c r="A526" s="638"/>
      <c r="B526" s="638"/>
      <c r="C526" s="638"/>
      <c r="D526" s="638"/>
      <c r="E526" s="638"/>
      <c r="F526" s="638"/>
      <c r="G526" s="639"/>
      <c r="H526" s="638"/>
      <c r="I526" s="638"/>
      <c r="J526" s="640"/>
      <c r="K526" s="640"/>
      <c r="L526" s="640"/>
      <c r="M526" s="640"/>
      <c r="N526" s="421"/>
      <c r="O526" s="728"/>
      <c r="P526" s="638"/>
      <c r="Q526" s="638"/>
      <c r="R526" s="638"/>
      <c r="S526" s="638"/>
      <c r="T526" s="638"/>
      <c r="U526" s="638"/>
      <c r="V526" s="638"/>
    </row>
    <row r="527" spans="1:22" ht="15.75" customHeight="1">
      <c r="A527" s="638"/>
      <c r="B527" s="638"/>
      <c r="C527" s="638"/>
      <c r="D527" s="638"/>
      <c r="E527" s="638"/>
      <c r="F527" s="638"/>
      <c r="G527" s="639"/>
      <c r="H527" s="638"/>
      <c r="I527" s="638"/>
      <c r="J527" s="640"/>
      <c r="K527" s="640"/>
      <c r="L527" s="640"/>
      <c r="M527" s="640"/>
      <c r="N527" s="421"/>
      <c r="O527" s="728"/>
      <c r="P527" s="638"/>
      <c r="Q527" s="638"/>
      <c r="R527" s="638"/>
      <c r="S527" s="638"/>
      <c r="T527" s="638"/>
      <c r="U527" s="638"/>
      <c r="V527" s="638"/>
    </row>
    <row r="528" spans="1:22" ht="15.75" customHeight="1">
      <c r="A528" s="638"/>
      <c r="B528" s="638"/>
      <c r="C528" s="638"/>
      <c r="D528" s="638"/>
      <c r="E528" s="638"/>
      <c r="F528" s="638"/>
      <c r="G528" s="639"/>
      <c r="H528" s="638"/>
      <c r="I528" s="638"/>
      <c r="J528" s="640"/>
      <c r="K528" s="640"/>
      <c r="L528" s="640"/>
      <c r="M528" s="640"/>
      <c r="N528" s="421"/>
      <c r="O528" s="728"/>
      <c r="P528" s="638"/>
      <c r="Q528" s="638"/>
      <c r="R528" s="638"/>
      <c r="S528" s="638"/>
      <c r="T528" s="638"/>
      <c r="U528" s="638"/>
      <c r="V528" s="638"/>
    </row>
    <row r="529" spans="1:22" ht="15.75" customHeight="1">
      <c r="A529" s="638"/>
      <c r="B529" s="638"/>
      <c r="C529" s="638"/>
      <c r="D529" s="638"/>
      <c r="E529" s="638"/>
      <c r="F529" s="638"/>
      <c r="G529" s="639"/>
      <c r="H529" s="638"/>
      <c r="I529" s="638"/>
      <c r="J529" s="640"/>
      <c r="K529" s="640"/>
      <c r="L529" s="640"/>
      <c r="M529" s="640"/>
      <c r="N529" s="421"/>
      <c r="O529" s="728"/>
      <c r="P529" s="638"/>
      <c r="Q529" s="638"/>
      <c r="R529" s="638"/>
      <c r="S529" s="638"/>
      <c r="T529" s="638"/>
      <c r="U529" s="638"/>
      <c r="V529" s="638"/>
    </row>
    <row r="530" spans="1:22" ht="15.75" customHeight="1">
      <c r="A530" s="638"/>
      <c r="B530" s="638"/>
      <c r="C530" s="638"/>
      <c r="D530" s="638"/>
      <c r="E530" s="638"/>
      <c r="F530" s="638"/>
      <c r="G530" s="639"/>
      <c r="H530" s="638"/>
      <c r="I530" s="638"/>
      <c r="J530" s="640"/>
      <c r="K530" s="640"/>
      <c r="L530" s="640"/>
      <c r="M530" s="640"/>
      <c r="N530" s="421"/>
      <c r="O530" s="728"/>
      <c r="P530" s="638"/>
      <c r="Q530" s="638"/>
      <c r="R530" s="638"/>
      <c r="S530" s="638"/>
      <c r="T530" s="638"/>
      <c r="U530" s="638"/>
      <c r="V530" s="638"/>
    </row>
    <row r="531" spans="1:22" ht="15.75" customHeight="1">
      <c r="A531" s="638"/>
      <c r="B531" s="638"/>
      <c r="C531" s="638"/>
      <c r="D531" s="638"/>
      <c r="E531" s="638"/>
      <c r="F531" s="638"/>
      <c r="G531" s="639"/>
      <c r="H531" s="638"/>
      <c r="I531" s="638"/>
      <c r="J531" s="640"/>
      <c r="K531" s="640"/>
      <c r="L531" s="640"/>
      <c r="M531" s="640"/>
      <c r="N531" s="421"/>
      <c r="O531" s="728"/>
      <c r="P531" s="638"/>
      <c r="Q531" s="638"/>
      <c r="R531" s="638"/>
      <c r="S531" s="638"/>
      <c r="T531" s="638"/>
      <c r="U531" s="638"/>
      <c r="V531" s="638"/>
    </row>
    <row r="532" spans="1:22" ht="15.75" customHeight="1">
      <c r="A532" s="638"/>
      <c r="B532" s="638"/>
      <c r="C532" s="638"/>
      <c r="D532" s="638"/>
      <c r="E532" s="638"/>
      <c r="F532" s="638"/>
      <c r="G532" s="639"/>
      <c r="H532" s="638"/>
      <c r="I532" s="638"/>
      <c r="J532" s="640"/>
      <c r="K532" s="640"/>
      <c r="L532" s="640"/>
      <c r="M532" s="640"/>
      <c r="N532" s="421"/>
      <c r="O532" s="728"/>
      <c r="P532" s="638"/>
      <c r="Q532" s="638"/>
      <c r="R532" s="638"/>
      <c r="S532" s="638"/>
      <c r="T532" s="638"/>
      <c r="U532" s="638"/>
      <c r="V532" s="638"/>
    </row>
    <row r="533" spans="1:22" ht="15.75" customHeight="1">
      <c r="A533" s="638"/>
      <c r="B533" s="638"/>
      <c r="C533" s="638"/>
      <c r="D533" s="638"/>
      <c r="E533" s="638"/>
      <c r="F533" s="638"/>
      <c r="G533" s="639"/>
      <c r="H533" s="638"/>
      <c r="I533" s="638"/>
      <c r="J533" s="640"/>
      <c r="K533" s="640"/>
      <c r="L533" s="640"/>
      <c r="M533" s="640"/>
      <c r="N533" s="421"/>
      <c r="O533" s="728"/>
      <c r="P533" s="638"/>
      <c r="Q533" s="638"/>
      <c r="R533" s="638"/>
      <c r="S533" s="638"/>
      <c r="T533" s="638"/>
      <c r="U533" s="638"/>
      <c r="V533" s="638"/>
    </row>
    <row r="534" spans="1:22" ht="15.75" customHeight="1">
      <c r="A534" s="638"/>
      <c r="B534" s="638"/>
      <c r="C534" s="638"/>
      <c r="D534" s="638"/>
      <c r="E534" s="638"/>
      <c r="F534" s="638"/>
      <c r="G534" s="639"/>
      <c r="H534" s="638"/>
      <c r="I534" s="638"/>
      <c r="J534" s="640"/>
      <c r="K534" s="640"/>
      <c r="L534" s="640"/>
      <c r="M534" s="640"/>
      <c r="N534" s="421"/>
      <c r="O534" s="728"/>
      <c r="P534" s="638"/>
      <c r="Q534" s="638"/>
      <c r="R534" s="638"/>
      <c r="S534" s="638"/>
      <c r="T534" s="638"/>
      <c r="U534" s="638"/>
      <c r="V534" s="638"/>
    </row>
    <row r="535" spans="1:22" ht="15.75" customHeight="1">
      <c r="A535" s="638"/>
      <c r="B535" s="638"/>
      <c r="C535" s="638"/>
      <c r="D535" s="638"/>
      <c r="E535" s="638"/>
      <c r="F535" s="638"/>
      <c r="G535" s="639"/>
      <c r="H535" s="638"/>
      <c r="I535" s="638"/>
      <c r="J535" s="640"/>
      <c r="K535" s="640"/>
      <c r="L535" s="640"/>
      <c r="M535" s="640"/>
      <c r="N535" s="421"/>
      <c r="O535" s="728"/>
      <c r="P535" s="638"/>
      <c r="Q535" s="638"/>
      <c r="R535" s="638"/>
      <c r="S535" s="638"/>
      <c r="T535" s="638"/>
      <c r="U535" s="638"/>
      <c r="V535" s="638"/>
    </row>
    <row r="536" spans="1:22" ht="15.75" customHeight="1">
      <c r="A536" s="638"/>
      <c r="B536" s="638"/>
      <c r="C536" s="638"/>
      <c r="D536" s="638"/>
      <c r="E536" s="638"/>
      <c r="F536" s="638"/>
      <c r="G536" s="639"/>
      <c r="H536" s="638"/>
      <c r="I536" s="638"/>
      <c r="J536" s="640"/>
      <c r="K536" s="640"/>
      <c r="L536" s="640"/>
      <c r="M536" s="640"/>
      <c r="N536" s="421"/>
      <c r="O536" s="728"/>
      <c r="P536" s="638"/>
      <c r="Q536" s="638"/>
      <c r="R536" s="638"/>
      <c r="S536" s="638"/>
      <c r="T536" s="638"/>
      <c r="U536" s="638"/>
      <c r="V536" s="638"/>
    </row>
    <row r="537" spans="1:22" ht="15.75" customHeight="1">
      <c r="A537" s="638"/>
      <c r="B537" s="638"/>
      <c r="C537" s="638"/>
      <c r="D537" s="638"/>
      <c r="E537" s="638"/>
      <c r="F537" s="638"/>
      <c r="G537" s="639"/>
      <c r="H537" s="638"/>
      <c r="I537" s="638"/>
      <c r="J537" s="640"/>
      <c r="K537" s="640"/>
      <c r="L537" s="640"/>
      <c r="M537" s="640"/>
      <c r="N537" s="421"/>
      <c r="O537" s="728"/>
      <c r="P537" s="638"/>
      <c r="Q537" s="638"/>
      <c r="R537" s="638"/>
      <c r="S537" s="638"/>
      <c r="T537" s="638"/>
      <c r="U537" s="638"/>
      <c r="V537" s="638"/>
    </row>
    <row r="538" spans="1:22" ht="15.75" customHeight="1">
      <c r="A538" s="638"/>
      <c r="B538" s="638"/>
      <c r="C538" s="638"/>
      <c r="D538" s="638"/>
      <c r="E538" s="638"/>
      <c r="F538" s="638"/>
      <c r="G538" s="639"/>
      <c r="H538" s="638"/>
      <c r="I538" s="638"/>
      <c r="J538" s="640"/>
      <c r="K538" s="640"/>
      <c r="L538" s="640"/>
      <c r="M538" s="640"/>
      <c r="N538" s="421"/>
      <c r="O538" s="728"/>
      <c r="P538" s="638"/>
      <c r="Q538" s="638"/>
      <c r="R538" s="638"/>
      <c r="S538" s="638"/>
      <c r="T538" s="638"/>
      <c r="U538" s="638"/>
      <c r="V538" s="638"/>
    </row>
    <row r="539" spans="1:22" ht="15.75" customHeight="1">
      <c r="A539" s="638"/>
      <c r="B539" s="638"/>
      <c r="C539" s="638"/>
      <c r="D539" s="638"/>
      <c r="E539" s="638"/>
      <c r="F539" s="638"/>
      <c r="G539" s="639"/>
      <c r="H539" s="638"/>
      <c r="I539" s="638"/>
      <c r="J539" s="640"/>
      <c r="K539" s="640"/>
      <c r="L539" s="640"/>
      <c r="M539" s="640"/>
      <c r="N539" s="421"/>
      <c r="O539" s="728"/>
      <c r="P539" s="638"/>
      <c r="Q539" s="638"/>
      <c r="R539" s="638"/>
      <c r="S539" s="638"/>
      <c r="T539" s="638"/>
      <c r="U539" s="638"/>
      <c r="V539" s="638"/>
    </row>
    <row r="540" spans="1:22" ht="15.75" customHeight="1">
      <c r="A540" s="638"/>
      <c r="B540" s="638"/>
      <c r="C540" s="638"/>
      <c r="D540" s="638"/>
      <c r="E540" s="638"/>
      <c r="F540" s="638"/>
      <c r="G540" s="639"/>
      <c r="H540" s="638"/>
      <c r="I540" s="638"/>
      <c r="J540" s="640"/>
      <c r="K540" s="640"/>
      <c r="L540" s="640"/>
      <c r="M540" s="640"/>
      <c r="N540" s="421"/>
      <c r="O540" s="728"/>
      <c r="P540" s="638"/>
      <c r="Q540" s="638"/>
      <c r="R540" s="638"/>
      <c r="S540" s="638"/>
      <c r="T540" s="638"/>
      <c r="U540" s="638"/>
      <c r="V540" s="638"/>
    </row>
    <row r="541" spans="1:22" ht="15.75" customHeight="1">
      <c r="A541" s="638"/>
      <c r="B541" s="638"/>
      <c r="C541" s="638"/>
      <c r="D541" s="638"/>
      <c r="E541" s="638"/>
      <c r="F541" s="638"/>
      <c r="G541" s="639"/>
      <c r="H541" s="638"/>
      <c r="I541" s="638"/>
      <c r="J541" s="640"/>
      <c r="K541" s="640"/>
      <c r="L541" s="640"/>
      <c r="M541" s="640"/>
      <c r="N541" s="421"/>
      <c r="O541" s="728"/>
      <c r="P541" s="638"/>
      <c r="Q541" s="638"/>
      <c r="R541" s="638"/>
      <c r="S541" s="638"/>
      <c r="T541" s="638"/>
      <c r="U541" s="638"/>
      <c r="V541" s="638"/>
    </row>
    <row r="542" spans="1:22" ht="15.75" customHeight="1">
      <c r="A542" s="638"/>
      <c r="B542" s="638"/>
      <c r="C542" s="638"/>
      <c r="D542" s="638"/>
      <c r="E542" s="638"/>
      <c r="F542" s="638"/>
      <c r="G542" s="639"/>
      <c r="H542" s="638"/>
      <c r="I542" s="638"/>
      <c r="J542" s="640"/>
      <c r="K542" s="640"/>
      <c r="L542" s="640"/>
      <c r="M542" s="640"/>
      <c r="N542" s="421"/>
      <c r="O542" s="728"/>
      <c r="P542" s="638"/>
      <c r="Q542" s="638"/>
      <c r="R542" s="638"/>
      <c r="S542" s="638"/>
      <c r="T542" s="638"/>
      <c r="U542" s="638"/>
      <c r="V542" s="638"/>
    </row>
    <row r="543" spans="1:22" ht="15.75" customHeight="1">
      <c r="A543" s="638"/>
      <c r="B543" s="638"/>
      <c r="C543" s="638"/>
      <c r="D543" s="638"/>
      <c r="E543" s="638"/>
      <c r="F543" s="638"/>
      <c r="G543" s="639"/>
      <c r="H543" s="638"/>
      <c r="I543" s="638"/>
      <c r="J543" s="640"/>
      <c r="K543" s="640"/>
      <c r="L543" s="640"/>
      <c r="M543" s="640"/>
      <c r="N543" s="421"/>
      <c r="O543" s="728"/>
      <c r="P543" s="638"/>
      <c r="Q543" s="638"/>
      <c r="R543" s="638"/>
      <c r="S543" s="638"/>
      <c r="T543" s="638"/>
      <c r="U543" s="638"/>
      <c r="V543" s="638"/>
    </row>
    <row r="544" spans="1:22" ht="15.75" customHeight="1">
      <c r="A544" s="638"/>
      <c r="B544" s="638"/>
      <c r="C544" s="638"/>
      <c r="D544" s="638"/>
      <c r="E544" s="638"/>
      <c r="F544" s="638"/>
      <c r="G544" s="639"/>
      <c r="H544" s="638"/>
      <c r="I544" s="638"/>
      <c r="J544" s="640"/>
      <c r="K544" s="640"/>
      <c r="L544" s="640"/>
      <c r="M544" s="640"/>
      <c r="N544" s="421"/>
      <c r="O544" s="728"/>
      <c r="P544" s="638"/>
      <c r="Q544" s="638"/>
      <c r="R544" s="638"/>
      <c r="S544" s="638"/>
      <c r="T544" s="638"/>
      <c r="U544" s="638"/>
      <c r="V544" s="638"/>
    </row>
    <row r="545" spans="1:22" ht="15.75" customHeight="1">
      <c r="A545" s="638"/>
      <c r="B545" s="638"/>
      <c r="C545" s="638"/>
      <c r="D545" s="638"/>
      <c r="E545" s="638"/>
      <c r="F545" s="638"/>
      <c r="G545" s="639"/>
      <c r="H545" s="638"/>
      <c r="I545" s="638"/>
      <c r="J545" s="640"/>
      <c r="K545" s="640"/>
      <c r="L545" s="640"/>
      <c r="M545" s="640"/>
      <c r="N545" s="421"/>
      <c r="O545" s="728"/>
      <c r="P545" s="638"/>
      <c r="Q545" s="638"/>
      <c r="R545" s="638"/>
      <c r="S545" s="638"/>
      <c r="T545" s="638"/>
      <c r="U545" s="638"/>
      <c r="V545" s="638"/>
    </row>
    <row r="546" spans="1:22" ht="15.75" customHeight="1">
      <c r="A546" s="638"/>
      <c r="B546" s="638"/>
      <c r="C546" s="638"/>
      <c r="D546" s="638"/>
      <c r="E546" s="638"/>
      <c r="F546" s="638"/>
      <c r="G546" s="639"/>
      <c r="H546" s="638"/>
      <c r="I546" s="638"/>
      <c r="J546" s="640"/>
      <c r="K546" s="640"/>
      <c r="L546" s="640"/>
      <c r="M546" s="640"/>
      <c r="N546" s="421"/>
      <c r="O546" s="728"/>
      <c r="P546" s="638"/>
      <c r="Q546" s="638"/>
      <c r="R546" s="638"/>
      <c r="S546" s="638"/>
      <c r="T546" s="638"/>
      <c r="U546" s="638"/>
      <c r="V546" s="638"/>
    </row>
    <row r="547" spans="1:22" ht="15.75" customHeight="1">
      <c r="A547" s="638"/>
      <c r="B547" s="638"/>
      <c r="C547" s="638"/>
      <c r="D547" s="638"/>
      <c r="E547" s="638"/>
      <c r="F547" s="638"/>
      <c r="G547" s="639"/>
      <c r="H547" s="638"/>
      <c r="I547" s="638"/>
      <c r="J547" s="640"/>
      <c r="K547" s="640"/>
      <c r="L547" s="640"/>
      <c r="M547" s="640"/>
      <c r="N547" s="421"/>
      <c r="O547" s="728"/>
      <c r="P547" s="638"/>
      <c r="Q547" s="638"/>
      <c r="R547" s="638"/>
      <c r="S547" s="638"/>
      <c r="T547" s="638"/>
      <c r="U547" s="638"/>
      <c r="V547" s="638"/>
    </row>
    <row r="548" spans="1:22" ht="15.75" customHeight="1">
      <c r="A548" s="638"/>
      <c r="B548" s="638"/>
      <c r="C548" s="638"/>
      <c r="D548" s="638"/>
      <c r="E548" s="638"/>
      <c r="F548" s="638"/>
      <c r="G548" s="639"/>
      <c r="H548" s="638"/>
      <c r="I548" s="638"/>
      <c r="J548" s="640"/>
      <c r="K548" s="640"/>
      <c r="L548" s="640"/>
      <c r="M548" s="640"/>
      <c r="N548" s="421"/>
      <c r="O548" s="728"/>
      <c r="P548" s="638"/>
      <c r="Q548" s="638"/>
      <c r="R548" s="638"/>
      <c r="S548" s="638"/>
      <c r="T548" s="638"/>
      <c r="U548" s="638"/>
      <c r="V548" s="638"/>
    </row>
    <row r="549" spans="1:22" ht="15.75" customHeight="1">
      <c r="A549" s="638"/>
      <c r="B549" s="638"/>
      <c r="C549" s="638"/>
      <c r="D549" s="638"/>
      <c r="E549" s="638"/>
      <c r="F549" s="638"/>
      <c r="G549" s="639"/>
      <c r="H549" s="638"/>
      <c r="I549" s="638"/>
      <c r="J549" s="640"/>
      <c r="K549" s="640"/>
      <c r="L549" s="640"/>
      <c r="M549" s="640"/>
      <c r="N549" s="421"/>
      <c r="O549" s="728"/>
      <c r="P549" s="638"/>
      <c r="Q549" s="638"/>
      <c r="R549" s="638"/>
      <c r="S549" s="638"/>
      <c r="T549" s="638"/>
      <c r="U549" s="638"/>
      <c r="V549" s="638"/>
    </row>
    <row r="550" spans="1:22" ht="15.75" customHeight="1">
      <c r="A550" s="638"/>
      <c r="B550" s="638"/>
      <c r="C550" s="638"/>
      <c r="D550" s="638"/>
      <c r="E550" s="638"/>
      <c r="F550" s="638"/>
      <c r="G550" s="639"/>
      <c r="H550" s="638"/>
      <c r="I550" s="638"/>
      <c r="J550" s="640"/>
      <c r="K550" s="640"/>
      <c r="L550" s="640"/>
      <c r="M550" s="640"/>
      <c r="N550" s="421"/>
      <c r="O550" s="728"/>
      <c r="P550" s="638"/>
      <c r="Q550" s="638"/>
      <c r="R550" s="638"/>
      <c r="S550" s="638"/>
      <c r="T550" s="638"/>
      <c r="U550" s="638"/>
      <c r="V550" s="638"/>
    </row>
    <row r="551" spans="1:22" ht="15.75" customHeight="1">
      <c r="A551" s="638"/>
      <c r="B551" s="638"/>
      <c r="C551" s="638"/>
      <c r="D551" s="638"/>
      <c r="E551" s="638"/>
      <c r="F551" s="638"/>
      <c r="G551" s="639"/>
      <c r="H551" s="638"/>
      <c r="I551" s="638"/>
      <c r="J551" s="640"/>
      <c r="K551" s="640"/>
      <c r="L551" s="640"/>
      <c r="M551" s="640"/>
      <c r="N551" s="421"/>
      <c r="O551" s="728"/>
      <c r="P551" s="638"/>
      <c r="Q551" s="638"/>
      <c r="R551" s="638"/>
      <c r="S551" s="638"/>
      <c r="T551" s="638"/>
      <c r="U551" s="638"/>
      <c r="V551" s="638"/>
    </row>
    <row r="552" spans="1:22" ht="15.75" customHeight="1">
      <c r="A552" s="638"/>
      <c r="B552" s="638"/>
      <c r="C552" s="638"/>
      <c r="D552" s="638"/>
      <c r="E552" s="638"/>
      <c r="F552" s="638"/>
      <c r="G552" s="639"/>
      <c r="H552" s="638"/>
      <c r="I552" s="638"/>
      <c r="J552" s="640"/>
      <c r="K552" s="640"/>
      <c r="L552" s="640"/>
      <c r="M552" s="640"/>
      <c r="N552" s="421"/>
      <c r="O552" s="728"/>
      <c r="P552" s="638"/>
      <c r="Q552" s="638"/>
      <c r="R552" s="638"/>
      <c r="S552" s="638"/>
      <c r="T552" s="638"/>
      <c r="U552" s="638"/>
      <c r="V552" s="638"/>
    </row>
    <row r="553" spans="1:22" ht="15.75" customHeight="1">
      <c r="A553" s="638"/>
      <c r="B553" s="638"/>
      <c r="C553" s="638"/>
      <c r="D553" s="638"/>
      <c r="E553" s="638"/>
      <c r="F553" s="638"/>
      <c r="G553" s="639"/>
      <c r="H553" s="638"/>
      <c r="I553" s="638"/>
      <c r="J553" s="640"/>
      <c r="K553" s="640"/>
      <c r="L553" s="640"/>
      <c r="M553" s="640"/>
      <c r="N553" s="421"/>
      <c r="O553" s="728"/>
      <c r="P553" s="638"/>
      <c r="Q553" s="638"/>
      <c r="R553" s="638"/>
      <c r="S553" s="638"/>
      <c r="T553" s="638"/>
      <c r="U553" s="638"/>
      <c r="V553" s="638"/>
    </row>
    <row r="554" spans="1:22" ht="15.75" customHeight="1">
      <c r="A554" s="638"/>
      <c r="B554" s="638"/>
      <c r="C554" s="638"/>
      <c r="D554" s="638"/>
      <c r="E554" s="638"/>
      <c r="F554" s="638"/>
      <c r="G554" s="639"/>
      <c r="H554" s="638"/>
      <c r="I554" s="638"/>
      <c r="J554" s="640"/>
      <c r="K554" s="640"/>
      <c r="L554" s="640"/>
      <c r="M554" s="640"/>
      <c r="N554" s="421"/>
      <c r="O554" s="728"/>
      <c r="P554" s="638"/>
      <c r="Q554" s="638"/>
      <c r="R554" s="638"/>
      <c r="S554" s="638"/>
      <c r="T554" s="638"/>
      <c r="U554" s="638"/>
      <c r="V554" s="638"/>
    </row>
    <row r="555" spans="1:22" ht="15.75" customHeight="1">
      <c r="A555" s="638"/>
      <c r="B555" s="638"/>
      <c r="C555" s="638"/>
      <c r="D555" s="638"/>
      <c r="E555" s="638"/>
      <c r="F555" s="638"/>
      <c r="G555" s="639"/>
      <c r="H555" s="638"/>
      <c r="I555" s="638"/>
      <c r="J555" s="640"/>
      <c r="K555" s="640"/>
      <c r="L555" s="640"/>
      <c r="M555" s="640"/>
      <c r="N555" s="421"/>
      <c r="O555" s="728"/>
      <c r="P555" s="638"/>
      <c r="Q555" s="638"/>
      <c r="R555" s="638"/>
      <c r="S555" s="638"/>
      <c r="T555" s="638"/>
      <c r="U555" s="638"/>
      <c r="V555" s="638"/>
    </row>
    <row r="556" spans="1:22" ht="15.75" customHeight="1">
      <c r="A556" s="638"/>
      <c r="B556" s="638"/>
      <c r="C556" s="638"/>
      <c r="D556" s="638"/>
      <c r="E556" s="638"/>
      <c r="F556" s="638"/>
      <c r="G556" s="639"/>
      <c r="H556" s="638"/>
      <c r="I556" s="638"/>
      <c r="J556" s="640"/>
      <c r="K556" s="640"/>
      <c r="L556" s="640"/>
      <c r="M556" s="640"/>
      <c r="N556" s="421"/>
      <c r="O556" s="728"/>
      <c r="P556" s="638"/>
      <c r="Q556" s="638"/>
      <c r="R556" s="638"/>
      <c r="S556" s="638"/>
      <c r="T556" s="638"/>
      <c r="U556" s="638"/>
      <c r="V556" s="638"/>
    </row>
    <row r="557" spans="1:22" ht="15.75" customHeight="1">
      <c r="A557" s="638"/>
      <c r="B557" s="638"/>
      <c r="C557" s="638"/>
      <c r="D557" s="638"/>
      <c r="E557" s="638"/>
      <c r="F557" s="638"/>
      <c r="G557" s="639"/>
      <c r="H557" s="638"/>
      <c r="I557" s="638"/>
      <c r="J557" s="640"/>
      <c r="K557" s="640"/>
      <c r="L557" s="640"/>
      <c r="M557" s="640"/>
      <c r="N557" s="421"/>
      <c r="O557" s="728"/>
      <c r="P557" s="638"/>
      <c r="Q557" s="638"/>
      <c r="R557" s="638"/>
      <c r="S557" s="638"/>
      <c r="T557" s="638"/>
      <c r="U557" s="638"/>
      <c r="V557" s="638"/>
    </row>
    <row r="558" spans="1:22" ht="15.75" customHeight="1">
      <c r="A558" s="638"/>
      <c r="B558" s="638"/>
      <c r="C558" s="638"/>
      <c r="D558" s="638"/>
      <c r="E558" s="638"/>
      <c r="F558" s="638"/>
      <c r="G558" s="639"/>
      <c r="H558" s="638"/>
      <c r="I558" s="638"/>
      <c r="J558" s="640"/>
      <c r="K558" s="640"/>
      <c r="L558" s="640"/>
      <c r="M558" s="640"/>
      <c r="N558" s="421"/>
      <c r="O558" s="728"/>
      <c r="P558" s="638"/>
      <c r="Q558" s="638"/>
      <c r="R558" s="638"/>
      <c r="S558" s="638"/>
      <c r="T558" s="638"/>
      <c r="U558" s="638"/>
      <c r="V558" s="638"/>
    </row>
    <row r="559" spans="1:22" ht="15.75" customHeight="1">
      <c r="A559" s="638"/>
      <c r="B559" s="638"/>
      <c r="C559" s="638"/>
      <c r="D559" s="638"/>
      <c r="E559" s="638"/>
      <c r="F559" s="638"/>
      <c r="G559" s="639"/>
      <c r="H559" s="638"/>
      <c r="I559" s="638"/>
      <c r="J559" s="640"/>
      <c r="K559" s="640"/>
      <c r="L559" s="640"/>
      <c r="M559" s="640"/>
      <c r="N559" s="421"/>
      <c r="O559" s="728"/>
      <c r="P559" s="638"/>
      <c r="Q559" s="638"/>
      <c r="R559" s="638"/>
      <c r="S559" s="638"/>
      <c r="T559" s="638"/>
      <c r="U559" s="638"/>
      <c r="V559" s="638"/>
    </row>
    <row r="560" spans="1:22" ht="15.75" customHeight="1">
      <c r="A560" s="638"/>
      <c r="B560" s="638"/>
      <c r="C560" s="638"/>
      <c r="D560" s="638"/>
      <c r="E560" s="638"/>
      <c r="F560" s="638"/>
      <c r="G560" s="639"/>
      <c r="H560" s="638"/>
      <c r="I560" s="638"/>
      <c r="J560" s="640"/>
      <c r="K560" s="640"/>
      <c r="L560" s="640"/>
      <c r="M560" s="640"/>
      <c r="N560" s="421"/>
      <c r="O560" s="728"/>
      <c r="P560" s="638"/>
      <c r="Q560" s="638"/>
      <c r="R560" s="638"/>
      <c r="S560" s="638"/>
      <c r="T560" s="638"/>
      <c r="U560" s="638"/>
      <c r="V560" s="638"/>
    </row>
    <row r="561" spans="1:22" ht="15.75" customHeight="1">
      <c r="A561" s="638"/>
      <c r="B561" s="638"/>
      <c r="C561" s="638"/>
      <c r="D561" s="638"/>
      <c r="E561" s="638"/>
      <c r="F561" s="638"/>
      <c r="G561" s="639"/>
      <c r="H561" s="638"/>
      <c r="I561" s="638"/>
      <c r="J561" s="640"/>
      <c r="K561" s="640"/>
      <c r="L561" s="640"/>
      <c r="M561" s="640"/>
      <c r="N561" s="421"/>
      <c r="O561" s="728"/>
      <c r="P561" s="638"/>
      <c r="Q561" s="638"/>
      <c r="R561" s="638"/>
      <c r="S561" s="638"/>
      <c r="T561" s="638"/>
      <c r="U561" s="638"/>
      <c r="V561" s="638"/>
    </row>
    <row r="562" spans="1:22" ht="15.75" customHeight="1">
      <c r="A562" s="638"/>
      <c r="B562" s="638"/>
      <c r="C562" s="638"/>
      <c r="D562" s="638"/>
      <c r="E562" s="638"/>
      <c r="F562" s="638"/>
      <c r="G562" s="639"/>
      <c r="H562" s="638"/>
      <c r="I562" s="638"/>
      <c r="J562" s="640"/>
      <c r="K562" s="640"/>
      <c r="L562" s="640"/>
      <c r="M562" s="640"/>
      <c r="N562" s="421"/>
      <c r="O562" s="728"/>
      <c r="P562" s="638"/>
      <c r="Q562" s="638"/>
      <c r="R562" s="638"/>
      <c r="S562" s="638"/>
      <c r="T562" s="638"/>
      <c r="U562" s="638"/>
      <c r="V562" s="638"/>
    </row>
    <row r="563" spans="1:22" ht="15.75" customHeight="1">
      <c r="A563" s="638"/>
      <c r="B563" s="638"/>
      <c r="C563" s="638"/>
      <c r="D563" s="638"/>
      <c r="E563" s="638"/>
      <c r="F563" s="638"/>
      <c r="G563" s="639"/>
      <c r="H563" s="638"/>
      <c r="I563" s="638"/>
      <c r="J563" s="640"/>
      <c r="K563" s="640"/>
      <c r="L563" s="640"/>
      <c r="M563" s="640"/>
      <c r="N563" s="421"/>
      <c r="O563" s="728"/>
      <c r="P563" s="638"/>
      <c r="Q563" s="638"/>
      <c r="R563" s="638"/>
      <c r="S563" s="638"/>
      <c r="T563" s="638"/>
      <c r="U563" s="638"/>
      <c r="V563" s="638"/>
    </row>
    <row r="564" spans="1:22" ht="15.75" customHeight="1">
      <c r="A564" s="638"/>
      <c r="B564" s="638"/>
      <c r="C564" s="638"/>
      <c r="D564" s="638"/>
      <c r="E564" s="638"/>
      <c r="F564" s="638"/>
      <c r="G564" s="639"/>
      <c r="H564" s="638"/>
      <c r="I564" s="638"/>
      <c r="J564" s="640"/>
      <c r="K564" s="640"/>
      <c r="L564" s="640"/>
      <c r="M564" s="640"/>
      <c r="N564" s="421"/>
      <c r="O564" s="728"/>
      <c r="P564" s="638"/>
      <c r="Q564" s="638"/>
      <c r="R564" s="638"/>
      <c r="S564" s="638"/>
      <c r="T564" s="638"/>
      <c r="U564" s="638"/>
      <c r="V564" s="638"/>
    </row>
    <row r="565" spans="1:22" ht="15.75" customHeight="1">
      <c r="A565" s="638"/>
      <c r="B565" s="638"/>
      <c r="C565" s="638"/>
      <c r="D565" s="638"/>
      <c r="E565" s="638"/>
      <c r="F565" s="638"/>
      <c r="G565" s="639"/>
      <c r="H565" s="638"/>
      <c r="I565" s="638"/>
      <c r="J565" s="640"/>
      <c r="K565" s="640"/>
      <c r="L565" s="640"/>
      <c r="M565" s="640"/>
      <c r="N565" s="421"/>
      <c r="O565" s="728"/>
      <c r="P565" s="638"/>
      <c r="Q565" s="638"/>
      <c r="R565" s="638"/>
      <c r="S565" s="638"/>
      <c r="T565" s="638"/>
      <c r="U565" s="638"/>
      <c r="V565" s="638"/>
    </row>
    <row r="566" spans="1:22" ht="15.75" customHeight="1">
      <c r="A566" s="638"/>
      <c r="B566" s="638"/>
      <c r="C566" s="638"/>
      <c r="D566" s="638"/>
      <c r="E566" s="638"/>
      <c r="F566" s="638"/>
      <c r="G566" s="639"/>
      <c r="H566" s="638"/>
      <c r="I566" s="638"/>
      <c r="J566" s="640"/>
      <c r="K566" s="640"/>
      <c r="L566" s="640"/>
      <c r="M566" s="640"/>
      <c r="N566" s="421"/>
      <c r="O566" s="728"/>
      <c r="P566" s="638"/>
      <c r="Q566" s="638"/>
      <c r="R566" s="638"/>
      <c r="S566" s="638"/>
      <c r="T566" s="638"/>
      <c r="U566" s="638"/>
      <c r="V566" s="638"/>
    </row>
    <row r="567" spans="1:22" ht="15.75" customHeight="1">
      <c r="A567" s="638"/>
      <c r="B567" s="638"/>
      <c r="C567" s="638"/>
      <c r="D567" s="638"/>
      <c r="E567" s="638"/>
      <c r="F567" s="638"/>
      <c r="G567" s="639"/>
      <c r="H567" s="638"/>
      <c r="I567" s="638"/>
      <c r="J567" s="640"/>
      <c r="K567" s="640"/>
      <c r="L567" s="640"/>
      <c r="M567" s="640"/>
      <c r="N567" s="421"/>
      <c r="O567" s="728"/>
      <c r="P567" s="638"/>
      <c r="Q567" s="638"/>
      <c r="R567" s="638"/>
      <c r="S567" s="638"/>
      <c r="T567" s="638"/>
      <c r="U567" s="638"/>
      <c r="V567" s="638"/>
    </row>
    <row r="568" spans="1:22" ht="15.75" customHeight="1">
      <c r="A568" s="638"/>
      <c r="B568" s="638"/>
      <c r="C568" s="638"/>
      <c r="D568" s="638"/>
      <c r="E568" s="638"/>
      <c r="F568" s="638"/>
      <c r="G568" s="639"/>
      <c r="H568" s="638"/>
      <c r="I568" s="638"/>
      <c r="J568" s="640"/>
      <c r="K568" s="640"/>
      <c r="L568" s="640"/>
      <c r="M568" s="640"/>
      <c r="N568" s="421"/>
      <c r="O568" s="728"/>
      <c r="P568" s="638"/>
      <c r="Q568" s="638"/>
      <c r="R568" s="638"/>
      <c r="S568" s="638"/>
      <c r="T568" s="638"/>
      <c r="U568" s="638"/>
      <c r="V568" s="638"/>
    </row>
    <row r="569" spans="1:22" ht="15.75" customHeight="1">
      <c r="A569" s="638"/>
      <c r="B569" s="638"/>
      <c r="C569" s="638"/>
      <c r="D569" s="638"/>
      <c r="E569" s="638"/>
      <c r="F569" s="638"/>
      <c r="G569" s="639"/>
      <c r="H569" s="638"/>
      <c r="I569" s="638"/>
      <c r="J569" s="640"/>
      <c r="K569" s="640"/>
      <c r="L569" s="640"/>
      <c r="M569" s="640"/>
      <c r="N569" s="421"/>
      <c r="O569" s="728"/>
      <c r="P569" s="638"/>
      <c r="Q569" s="638"/>
      <c r="R569" s="638"/>
      <c r="S569" s="638"/>
      <c r="T569" s="638"/>
      <c r="U569" s="638"/>
      <c r="V569" s="638"/>
    </row>
    <row r="570" spans="1:22" ht="15.75" customHeight="1">
      <c r="A570" s="638"/>
      <c r="B570" s="638"/>
      <c r="C570" s="638"/>
      <c r="D570" s="638"/>
      <c r="E570" s="638"/>
      <c r="F570" s="638"/>
      <c r="G570" s="639"/>
      <c r="H570" s="638"/>
      <c r="I570" s="638"/>
      <c r="J570" s="640"/>
      <c r="K570" s="640"/>
      <c r="L570" s="640"/>
      <c r="M570" s="640"/>
      <c r="N570" s="421"/>
      <c r="O570" s="728"/>
      <c r="P570" s="638"/>
      <c r="Q570" s="638"/>
      <c r="R570" s="638"/>
      <c r="S570" s="638"/>
      <c r="T570" s="638"/>
      <c r="U570" s="638"/>
      <c r="V570" s="638"/>
    </row>
    <row r="571" spans="1:22" ht="15.75" customHeight="1">
      <c r="A571" s="638"/>
      <c r="B571" s="638"/>
      <c r="C571" s="638"/>
      <c r="D571" s="638"/>
      <c r="E571" s="638"/>
      <c r="F571" s="638"/>
      <c r="G571" s="639"/>
      <c r="H571" s="638"/>
      <c r="I571" s="638"/>
      <c r="J571" s="640"/>
      <c r="K571" s="640"/>
      <c r="L571" s="640"/>
      <c r="M571" s="640"/>
      <c r="N571" s="421"/>
      <c r="O571" s="728"/>
      <c r="P571" s="638"/>
      <c r="Q571" s="638"/>
      <c r="R571" s="638"/>
      <c r="S571" s="638"/>
      <c r="T571" s="638"/>
      <c r="U571" s="638"/>
      <c r="V571" s="638"/>
    </row>
    <row r="572" spans="1:22" ht="15.75" customHeight="1">
      <c r="A572" s="638"/>
      <c r="B572" s="638"/>
      <c r="C572" s="638"/>
      <c r="D572" s="638"/>
      <c r="E572" s="638"/>
      <c r="F572" s="638"/>
      <c r="G572" s="639"/>
      <c r="H572" s="638"/>
      <c r="I572" s="638"/>
      <c r="J572" s="640"/>
      <c r="K572" s="640"/>
      <c r="L572" s="640"/>
      <c r="M572" s="640"/>
      <c r="N572" s="421"/>
      <c r="O572" s="728"/>
      <c r="P572" s="638"/>
      <c r="Q572" s="638"/>
      <c r="R572" s="638"/>
      <c r="S572" s="638"/>
      <c r="T572" s="638"/>
      <c r="U572" s="638"/>
      <c r="V572" s="638"/>
    </row>
    <row r="573" spans="1:22" ht="15.75" customHeight="1">
      <c r="A573" s="638"/>
      <c r="B573" s="638"/>
      <c r="C573" s="638"/>
      <c r="D573" s="638"/>
      <c r="E573" s="638"/>
      <c r="F573" s="638"/>
      <c r="G573" s="639"/>
      <c r="H573" s="638"/>
      <c r="I573" s="638"/>
      <c r="J573" s="640"/>
      <c r="K573" s="640"/>
      <c r="L573" s="640"/>
      <c r="M573" s="640"/>
      <c r="N573" s="421"/>
      <c r="O573" s="728"/>
      <c r="P573" s="638"/>
      <c r="Q573" s="638"/>
      <c r="R573" s="638"/>
      <c r="S573" s="638"/>
      <c r="T573" s="638"/>
      <c r="U573" s="638"/>
      <c r="V573" s="638"/>
    </row>
    <row r="574" spans="1:22" ht="15.75" customHeight="1">
      <c r="A574" s="638"/>
      <c r="B574" s="638"/>
      <c r="C574" s="638"/>
      <c r="D574" s="638"/>
      <c r="E574" s="638"/>
      <c r="F574" s="638"/>
      <c r="G574" s="639"/>
      <c r="H574" s="638"/>
      <c r="I574" s="638"/>
      <c r="J574" s="640"/>
      <c r="K574" s="640"/>
      <c r="L574" s="640"/>
      <c r="M574" s="640"/>
      <c r="N574" s="421"/>
      <c r="O574" s="728"/>
      <c r="P574" s="638"/>
      <c r="Q574" s="638"/>
      <c r="R574" s="638"/>
      <c r="S574" s="638"/>
      <c r="T574" s="638"/>
      <c r="U574" s="638"/>
      <c r="V574" s="638"/>
    </row>
    <row r="575" spans="1:22" ht="15.75" customHeight="1">
      <c r="A575" s="638"/>
      <c r="B575" s="638"/>
      <c r="C575" s="638"/>
      <c r="D575" s="638"/>
      <c r="E575" s="638"/>
      <c r="F575" s="638"/>
      <c r="G575" s="639"/>
      <c r="H575" s="638"/>
      <c r="I575" s="638"/>
      <c r="J575" s="640"/>
      <c r="K575" s="640"/>
      <c r="L575" s="640"/>
      <c r="M575" s="640"/>
      <c r="N575" s="421"/>
      <c r="O575" s="728"/>
      <c r="P575" s="638"/>
      <c r="Q575" s="638"/>
      <c r="R575" s="638"/>
      <c r="S575" s="638"/>
      <c r="T575" s="638"/>
      <c r="U575" s="638"/>
      <c r="V575" s="638"/>
    </row>
    <row r="576" spans="1:22" ht="15.75" customHeight="1">
      <c r="A576" s="638"/>
      <c r="B576" s="638"/>
      <c r="C576" s="638"/>
      <c r="D576" s="638"/>
      <c r="E576" s="638"/>
      <c r="F576" s="638"/>
      <c r="G576" s="639"/>
      <c r="H576" s="638"/>
      <c r="I576" s="638"/>
      <c r="J576" s="640"/>
      <c r="K576" s="640"/>
      <c r="L576" s="640"/>
      <c r="M576" s="640"/>
      <c r="N576" s="421"/>
      <c r="O576" s="728"/>
      <c r="P576" s="638"/>
      <c r="Q576" s="638"/>
      <c r="R576" s="638"/>
      <c r="S576" s="638"/>
      <c r="T576" s="638"/>
      <c r="U576" s="638"/>
      <c r="V576" s="638"/>
    </row>
    <row r="577" spans="1:22" ht="15.75" customHeight="1">
      <c r="A577" s="638"/>
      <c r="B577" s="638"/>
      <c r="C577" s="638"/>
      <c r="D577" s="638"/>
      <c r="E577" s="638"/>
      <c r="F577" s="638"/>
      <c r="G577" s="639"/>
      <c r="H577" s="638"/>
      <c r="I577" s="638"/>
      <c r="J577" s="640"/>
      <c r="K577" s="640"/>
      <c r="L577" s="640"/>
      <c r="M577" s="640"/>
      <c r="N577" s="421"/>
      <c r="O577" s="728"/>
      <c r="P577" s="638"/>
      <c r="Q577" s="638"/>
      <c r="R577" s="638"/>
      <c r="S577" s="638"/>
      <c r="T577" s="638"/>
      <c r="U577" s="638"/>
      <c r="V577" s="638"/>
    </row>
    <row r="578" spans="1:22" ht="15.75" customHeight="1">
      <c r="A578" s="638"/>
      <c r="B578" s="638"/>
      <c r="C578" s="638"/>
      <c r="D578" s="638"/>
      <c r="E578" s="638"/>
      <c r="F578" s="638"/>
      <c r="G578" s="639"/>
      <c r="H578" s="638"/>
      <c r="I578" s="638"/>
      <c r="J578" s="640"/>
      <c r="K578" s="640"/>
      <c r="L578" s="640"/>
      <c r="M578" s="640"/>
      <c r="N578" s="421"/>
      <c r="O578" s="728"/>
      <c r="P578" s="638"/>
      <c r="Q578" s="638"/>
      <c r="R578" s="638"/>
      <c r="S578" s="638"/>
      <c r="T578" s="638"/>
      <c r="U578" s="638"/>
      <c r="V578" s="638"/>
    </row>
    <row r="579" spans="1:22" ht="15.75" customHeight="1">
      <c r="A579" s="638"/>
      <c r="B579" s="638"/>
      <c r="C579" s="638"/>
      <c r="D579" s="638"/>
      <c r="E579" s="638"/>
      <c r="F579" s="638"/>
      <c r="G579" s="639"/>
      <c r="H579" s="638"/>
      <c r="I579" s="638"/>
      <c r="J579" s="640"/>
      <c r="K579" s="640"/>
      <c r="L579" s="640"/>
      <c r="M579" s="640"/>
      <c r="N579" s="421"/>
      <c r="O579" s="728"/>
      <c r="P579" s="638"/>
      <c r="Q579" s="638"/>
      <c r="R579" s="638"/>
      <c r="S579" s="638"/>
      <c r="T579" s="638"/>
      <c r="U579" s="638"/>
      <c r="V579" s="638"/>
    </row>
    <row r="580" spans="1:22" ht="15.75" customHeight="1">
      <c r="A580" s="638"/>
      <c r="B580" s="638"/>
      <c r="C580" s="638"/>
      <c r="D580" s="638"/>
      <c r="E580" s="638"/>
      <c r="F580" s="638"/>
      <c r="G580" s="639"/>
      <c r="H580" s="638"/>
      <c r="I580" s="638"/>
      <c r="J580" s="640"/>
      <c r="K580" s="640"/>
      <c r="L580" s="640"/>
      <c r="M580" s="640"/>
      <c r="N580" s="421"/>
      <c r="O580" s="728"/>
      <c r="P580" s="638"/>
      <c r="Q580" s="638"/>
      <c r="R580" s="638"/>
      <c r="S580" s="638"/>
      <c r="T580" s="638"/>
      <c r="U580" s="638"/>
      <c r="V580" s="638"/>
    </row>
    <row r="581" spans="1:22" ht="15.75" customHeight="1">
      <c r="A581" s="638"/>
      <c r="B581" s="638"/>
      <c r="C581" s="638"/>
      <c r="D581" s="638"/>
      <c r="E581" s="638"/>
      <c r="F581" s="638"/>
      <c r="G581" s="639"/>
      <c r="H581" s="638"/>
      <c r="I581" s="638"/>
      <c r="J581" s="640"/>
      <c r="K581" s="640"/>
      <c r="L581" s="640"/>
      <c r="M581" s="640"/>
      <c r="N581" s="421"/>
      <c r="O581" s="728"/>
      <c r="P581" s="638"/>
      <c r="Q581" s="638"/>
      <c r="R581" s="638"/>
      <c r="S581" s="638"/>
      <c r="T581" s="638"/>
      <c r="U581" s="638"/>
      <c r="V581" s="638"/>
    </row>
    <row r="582" spans="1:22" ht="15.75" customHeight="1">
      <c r="A582" s="638"/>
      <c r="B582" s="638"/>
      <c r="C582" s="638"/>
      <c r="D582" s="638"/>
      <c r="E582" s="638"/>
      <c r="F582" s="638"/>
      <c r="G582" s="639"/>
      <c r="H582" s="638"/>
      <c r="I582" s="638"/>
      <c r="J582" s="640"/>
      <c r="K582" s="640"/>
      <c r="L582" s="640"/>
      <c r="M582" s="640"/>
      <c r="N582" s="421"/>
      <c r="O582" s="728"/>
      <c r="P582" s="638"/>
      <c r="Q582" s="638"/>
      <c r="R582" s="638"/>
      <c r="S582" s="638"/>
      <c r="T582" s="638"/>
      <c r="U582" s="638"/>
      <c r="V582" s="638"/>
    </row>
    <row r="583" spans="1:22" ht="15.75" customHeight="1">
      <c r="A583" s="638"/>
      <c r="B583" s="638"/>
      <c r="C583" s="638"/>
      <c r="D583" s="638"/>
      <c r="E583" s="638"/>
      <c r="F583" s="638"/>
      <c r="G583" s="639"/>
      <c r="H583" s="638"/>
      <c r="I583" s="638"/>
      <c r="J583" s="640"/>
      <c r="K583" s="640"/>
      <c r="L583" s="640"/>
      <c r="M583" s="640"/>
      <c r="N583" s="421"/>
      <c r="O583" s="728"/>
      <c r="P583" s="638"/>
      <c r="Q583" s="638"/>
      <c r="R583" s="638"/>
      <c r="S583" s="638"/>
      <c r="T583" s="638"/>
      <c r="U583" s="638"/>
      <c r="V583" s="638"/>
    </row>
    <row r="584" spans="1:22" ht="15.75" customHeight="1">
      <c r="A584" s="638"/>
      <c r="B584" s="638"/>
      <c r="C584" s="638"/>
      <c r="D584" s="638"/>
      <c r="E584" s="638"/>
      <c r="F584" s="638"/>
      <c r="G584" s="639"/>
      <c r="H584" s="638"/>
      <c r="I584" s="638"/>
      <c r="J584" s="640"/>
      <c r="K584" s="640"/>
      <c r="L584" s="640"/>
      <c r="M584" s="640"/>
      <c r="N584" s="421"/>
      <c r="O584" s="728"/>
      <c r="P584" s="638"/>
      <c r="Q584" s="638"/>
      <c r="R584" s="638"/>
      <c r="S584" s="638"/>
      <c r="T584" s="638"/>
      <c r="U584" s="638"/>
      <c r="V584" s="638"/>
    </row>
    <row r="585" spans="1:22" ht="15.75" customHeight="1">
      <c r="A585" s="638"/>
      <c r="B585" s="638"/>
      <c r="C585" s="638"/>
      <c r="D585" s="638"/>
      <c r="E585" s="638"/>
      <c r="F585" s="638"/>
      <c r="G585" s="639"/>
      <c r="H585" s="638"/>
      <c r="I585" s="638"/>
      <c r="J585" s="640"/>
      <c r="K585" s="640"/>
      <c r="L585" s="640"/>
      <c r="M585" s="640"/>
      <c r="N585" s="421"/>
      <c r="O585" s="728"/>
      <c r="P585" s="638"/>
      <c r="Q585" s="638"/>
      <c r="R585" s="638"/>
      <c r="S585" s="638"/>
      <c r="T585" s="638"/>
      <c r="U585" s="638"/>
      <c r="V585" s="638"/>
    </row>
    <row r="586" spans="1:22" ht="15.75" customHeight="1">
      <c r="A586" s="638"/>
      <c r="B586" s="638"/>
      <c r="C586" s="638"/>
      <c r="D586" s="638"/>
      <c r="E586" s="638"/>
      <c r="F586" s="638"/>
      <c r="G586" s="639"/>
      <c r="H586" s="638"/>
      <c r="I586" s="638"/>
      <c r="J586" s="640"/>
      <c r="K586" s="640"/>
      <c r="L586" s="640"/>
      <c r="M586" s="640"/>
      <c r="N586" s="421"/>
      <c r="O586" s="728"/>
      <c r="P586" s="638"/>
      <c r="Q586" s="638"/>
      <c r="R586" s="638"/>
      <c r="S586" s="638"/>
      <c r="T586" s="638"/>
      <c r="U586" s="638"/>
      <c r="V586" s="638"/>
    </row>
    <row r="587" spans="1:22" ht="15.75" customHeight="1">
      <c r="A587" s="638"/>
      <c r="B587" s="638"/>
      <c r="C587" s="638"/>
      <c r="D587" s="638"/>
      <c r="E587" s="638"/>
      <c r="F587" s="638"/>
      <c r="G587" s="639"/>
      <c r="H587" s="638"/>
      <c r="I587" s="638"/>
      <c r="J587" s="640"/>
      <c r="K587" s="640"/>
      <c r="L587" s="640"/>
      <c r="M587" s="640"/>
      <c r="N587" s="421"/>
      <c r="O587" s="728"/>
      <c r="P587" s="638"/>
      <c r="Q587" s="638"/>
      <c r="R587" s="638"/>
      <c r="S587" s="638"/>
      <c r="T587" s="638"/>
      <c r="U587" s="638"/>
      <c r="V587" s="638"/>
    </row>
    <row r="588" spans="1:22" ht="15.75" customHeight="1">
      <c r="A588" s="638"/>
      <c r="B588" s="638"/>
      <c r="C588" s="638"/>
      <c r="D588" s="638"/>
      <c r="E588" s="638"/>
      <c r="F588" s="638"/>
      <c r="G588" s="639"/>
      <c r="H588" s="638"/>
      <c r="I588" s="638"/>
      <c r="J588" s="640"/>
      <c r="K588" s="640"/>
      <c r="L588" s="640"/>
      <c r="M588" s="640"/>
      <c r="N588" s="421"/>
      <c r="O588" s="728"/>
      <c r="P588" s="638"/>
      <c r="Q588" s="638"/>
      <c r="R588" s="638"/>
      <c r="S588" s="638"/>
      <c r="T588" s="638"/>
      <c r="U588" s="638"/>
      <c r="V588" s="638"/>
    </row>
    <row r="589" spans="1:22" ht="15.75" customHeight="1">
      <c r="A589" s="638"/>
      <c r="B589" s="638"/>
      <c r="C589" s="638"/>
      <c r="D589" s="638"/>
      <c r="E589" s="638"/>
      <c r="F589" s="638"/>
      <c r="G589" s="639"/>
      <c r="H589" s="638"/>
      <c r="I589" s="638"/>
      <c r="J589" s="640"/>
      <c r="K589" s="640"/>
      <c r="L589" s="640"/>
      <c r="M589" s="640"/>
      <c r="N589" s="421"/>
      <c r="O589" s="728"/>
      <c r="P589" s="638"/>
      <c r="Q589" s="638"/>
      <c r="R589" s="638"/>
      <c r="S589" s="638"/>
      <c r="T589" s="638"/>
      <c r="U589" s="638"/>
      <c r="V589" s="638"/>
    </row>
    <row r="590" spans="1:22" ht="15.75" customHeight="1">
      <c r="A590" s="638"/>
      <c r="B590" s="638"/>
      <c r="C590" s="638"/>
      <c r="D590" s="638"/>
      <c r="E590" s="638"/>
      <c r="F590" s="638"/>
      <c r="G590" s="639"/>
      <c r="H590" s="638"/>
      <c r="I590" s="638"/>
      <c r="J590" s="640"/>
      <c r="K590" s="640"/>
      <c r="L590" s="640"/>
      <c r="M590" s="640"/>
      <c r="N590" s="421"/>
      <c r="O590" s="728"/>
      <c r="P590" s="638"/>
      <c r="Q590" s="638"/>
      <c r="R590" s="638"/>
      <c r="S590" s="638"/>
      <c r="T590" s="638"/>
      <c r="U590" s="638"/>
      <c r="V590" s="638"/>
    </row>
    <row r="591" spans="1:22" ht="15.75" customHeight="1">
      <c r="A591" s="638"/>
      <c r="B591" s="638"/>
      <c r="C591" s="638"/>
      <c r="D591" s="638"/>
      <c r="E591" s="638"/>
      <c r="F591" s="638"/>
      <c r="G591" s="639"/>
      <c r="H591" s="638"/>
      <c r="I591" s="638"/>
      <c r="J591" s="640"/>
      <c r="K591" s="640"/>
      <c r="L591" s="640"/>
      <c r="M591" s="640"/>
      <c r="N591" s="421"/>
      <c r="O591" s="728"/>
      <c r="P591" s="638"/>
      <c r="Q591" s="638"/>
      <c r="R591" s="638"/>
      <c r="S591" s="638"/>
      <c r="T591" s="638"/>
      <c r="U591" s="638"/>
      <c r="V591" s="638"/>
    </row>
    <row r="592" spans="1:22" ht="15.75" customHeight="1">
      <c r="A592" s="638"/>
      <c r="B592" s="638"/>
      <c r="C592" s="638"/>
      <c r="D592" s="638"/>
      <c r="E592" s="638"/>
      <c r="F592" s="638"/>
      <c r="G592" s="639"/>
      <c r="H592" s="638"/>
      <c r="I592" s="638"/>
      <c r="J592" s="640"/>
      <c r="K592" s="640"/>
      <c r="L592" s="640"/>
      <c r="M592" s="640"/>
      <c r="N592" s="421"/>
      <c r="O592" s="728"/>
      <c r="P592" s="638"/>
      <c r="Q592" s="638"/>
      <c r="R592" s="638"/>
      <c r="S592" s="638"/>
      <c r="T592" s="638"/>
      <c r="U592" s="638"/>
      <c r="V592" s="638"/>
    </row>
    <row r="593" spans="1:22" ht="15.75" customHeight="1">
      <c r="A593" s="638"/>
      <c r="B593" s="638"/>
      <c r="C593" s="638"/>
      <c r="D593" s="638"/>
      <c r="E593" s="638"/>
      <c r="F593" s="638"/>
      <c r="G593" s="639"/>
      <c r="H593" s="638"/>
      <c r="I593" s="638"/>
      <c r="J593" s="640"/>
      <c r="K593" s="640"/>
      <c r="L593" s="640"/>
      <c r="M593" s="640"/>
      <c r="N593" s="421"/>
      <c r="O593" s="728"/>
      <c r="P593" s="638"/>
      <c r="Q593" s="638"/>
      <c r="R593" s="638"/>
      <c r="S593" s="638"/>
      <c r="T593" s="638"/>
      <c r="U593" s="638"/>
      <c r="V593" s="638"/>
    </row>
    <row r="594" spans="1:22" ht="15.75" customHeight="1">
      <c r="A594" s="638"/>
      <c r="B594" s="638"/>
      <c r="C594" s="638"/>
      <c r="D594" s="638"/>
      <c r="E594" s="638"/>
      <c r="F594" s="638"/>
      <c r="G594" s="639"/>
      <c r="H594" s="638"/>
      <c r="I594" s="638"/>
      <c r="J594" s="640"/>
      <c r="K594" s="640"/>
      <c r="L594" s="640"/>
      <c r="M594" s="640"/>
      <c r="N594" s="421"/>
      <c r="O594" s="728"/>
      <c r="P594" s="638"/>
      <c r="Q594" s="638"/>
      <c r="R594" s="638"/>
      <c r="S594" s="638"/>
      <c r="T594" s="638"/>
      <c r="U594" s="638"/>
      <c r="V594" s="638"/>
    </row>
    <row r="595" spans="1:22" ht="15.75" customHeight="1">
      <c r="A595" s="638"/>
      <c r="B595" s="638"/>
      <c r="C595" s="638"/>
      <c r="D595" s="638"/>
      <c r="E595" s="638"/>
      <c r="F595" s="638"/>
      <c r="G595" s="639"/>
      <c r="H595" s="638"/>
      <c r="I595" s="638"/>
      <c r="J595" s="640"/>
      <c r="K595" s="640"/>
      <c r="L595" s="640"/>
      <c r="M595" s="640"/>
      <c r="N595" s="421"/>
      <c r="O595" s="728"/>
      <c r="P595" s="638"/>
      <c r="Q595" s="638"/>
      <c r="R595" s="638"/>
      <c r="S595" s="638"/>
      <c r="T595" s="638"/>
      <c r="U595" s="638"/>
      <c r="V595" s="638"/>
    </row>
    <row r="596" spans="1:22" ht="15.75" customHeight="1">
      <c r="A596" s="638"/>
      <c r="B596" s="638"/>
      <c r="C596" s="638"/>
      <c r="D596" s="638"/>
      <c r="E596" s="638"/>
      <c r="F596" s="638"/>
      <c r="G596" s="639"/>
      <c r="H596" s="638"/>
      <c r="I596" s="638"/>
      <c r="J596" s="640"/>
      <c r="K596" s="640"/>
      <c r="L596" s="640"/>
      <c r="M596" s="640"/>
      <c r="N596" s="421"/>
      <c r="O596" s="728"/>
      <c r="P596" s="638"/>
      <c r="Q596" s="638"/>
      <c r="R596" s="638"/>
      <c r="S596" s="638"/>
      <c r="T596" s="638"/>
      <c r="U596" s="638"/>
      <c r="V596" s="638"/>
    </row>
    <row r="597" spans="1:22" ht="15.75" customHeight="1">
      <c r="A597" s="638"/>
      <c r="B597" s="638"/>
      <c r="C597" s="638"/>
      <c r="D597" s="638"/>
      <c r="E597" s="638"/>
      <c r="F597" s="638"/>
      <c r="G597" s="639"/>
      <c r="H597" s="638"/>
      <c r="I597" s="638"/>
      <c r="J597" s="640"/>
      <c r="K597" s="640"/>
      <c r="L597" s="640"/>
      <c r="M597" s="640"/>
      <c r="N597" s="421"/>
      <c r="O597" s="728"/>
      <c r="P597" s="638"/>
      <c r="Q597" s="638"/>
      <c r="R597" s="638"/>
      <c r="S597" s="638"/>
      <c r="T597" s="638"/>
      <c r="U597" s="638"/>
      <c r="V597" s="638"/>
    </row>
    <row r="598" spans="1:22" ht="15.75" customHeight="1">
      <c r="A598" s="638"/>
      <c r="B598" s="638"/>
      <c r="C598" s="638"/>
      <c r="D598" s="638"/>
      <c r="E598" s="638"/>
      <c r="F598" s="638"/>
      <c r="G598" s="639"/>
      <c r="H598" s="638"/>
      <c r="I598" s="638"/>
      <c r="J598" s="640"/>
      <c r="K598" s="640"/>
      <c r="L598" s="640"/>
      <c r="M598" s="640"/>
      <c r="N598" s="421"/>
      <c r="O598" s="728"/>
      <c r="P598" s="638"/>
      <c r="Q598" s="638"/>
      <c r="R598" s="638"/>
      <c r="S598" s="638"/>
      <c r="T598" s="638"/>
      <c r="U598" s="638"/>
      <c r="V598" s="638"/>
    </row>
    <row r="599" spans="1:22" ht="15.75" customHeight="1">
      <c r="A599" s="638"/>
      <c r="B599" s="638"/>
      <c r="C599" s="638"/>
      <c r="D599" s="638"/>
      <c r="E599" s="638"/>
      <c r="F599" s="638"/>
      <c r="G599" s="639"/>
      <c r="H599" s="638"/>
      <c r="I599" s="638"/>
      <c r="J599" s="640"/>
      <c r="K599" s="640"/>
      <c r="L599" s="640"/>
      <c r="M599" s="640"/>
      <c r="N599" s="421"/>
      <c r="O599" s="728"/>
      <c r="P599" s="638"/>
      <c r="Q599" s="638"/>
      <c r="R599" s="638"/>
      <c r="S599" s="638"/>
      <c r="T599" s="638"/>
      <c r="U599" s="638"/>
      <c r="V599" s="638"/>
    </row>
    <row r="600" spans="1:22" ht="15.75" customHeight="1">
      <c r="A600" s="638"/>
      <c r="B600" s="638"/>
      <c r="C600" s="638"/>
      <c r="D600" s="638"/>
      <c r="E600" s="638"/>
      <c r="F600" s="638"/>
      <c r="G600" s="639"/>
      <c r="H600" s="638"/>
      <c r="I600" s="638"/>
      <c r="J600" s="640"/>
      <c r="K600" s="640"/>
      <c r="L600" s="640"/>
      <c r="M600" s="640"/>
      <c r="N600" s="421"/>
      <c r="O600" s="728"/>
      <c r="P600" s="638"/>
      <c r="Q600" s="638"/>
      <c r="R600" s="638"/>
      <c r="S600" s="638"/>
      <c r="T600" s="638"/>
      <c r="U600" s="638"/>
      <c r="V600" s="638"/>
    </row>
    <row r="601" spans="1:22" ht="15.75" customHeight="1">
      <c r="A601" s="638"/>
      <c r="B601" s="638"/>
      <c r="C601" s="638"/>
      <c r="D601" s="638"/>
      <c r="E601" s="638"/>
      <c r="F601" s="638"/>
      <c r="G601" s="639"/>
      <c r="H601" s="638"/>
      <c r="I601" s="638"/>
      <c r="J601" s="640"/>
      <c r="K601" s="640"/>
      <c r="L601" s="640"/>
      <c r="M601" s="640"/>
      <c r="N601" s="421"/>
      <c r="O601" s="728"/>
      <c r="P601" s="638"/>
      <c r="Q601" s="638"/>
      <c r="R601" s="638"/>
      <c r="S601" s="638"/>
      <c r="T601" s="638"/>
      <c r="U601" s="638"/>
      <c r="V601" s="638"/>
    </row>
    <row r="602" spans="1:22" ht="15.75" customHeight="1">
      <c r="A602" s="638"/>
      <c r="B602" s="638"/>
      <c r="C602" s="638"/>
      <c r="D602" s="638"/>
      <c r="E602" s="638"/>
      <c r="F602" s="638"/>
      <c r="G602" s="639"/>
      <c r="H602" s="638"/>
      <c r="I602" s="638"/>
      <c r="J602" s="640"/>
      <c r="K602" s="640"/>
      <c r="L602" s="640"/>
      <c r="M602" s="640"/>
      <c r="N602" s="421"/>
      <c r="O602" s="728"/>
      <c r="P602" s="638"/>
      <c r="Q602" s="638"/>
      <c r="R602" s="638"/>
      <c r="S602" s="638"/>
      <c r="T602" s="638"/>
      <c r="U602" s="638"/>
      <c r="V602" s="638"/>
    </row>
    <row r="603" spans="1:22" ht="15.75" customHeight="1">
      <c r="A603" s="638"/>
      <c r="B603" s="638"/>
      <c r="C603" s="638"/>
      <c r="D603" s="638"/>
      <c r="E603" s="638"/>
      <c r="F603" s="638"/>
      <c r="G603" s="639"/>
      <c r="H603" s="638"/>
      <c r="I603" s="638"/>
      <c r="J603" s="640"/>
      <c r="K603" s="640"/>
      <c r="L603" s="640"/>
      <c r="M603" s="640"/>
      <c r="N603" s="421"/>
      <c r="O603" s="728"/>
      <c r="P603" s="638"/>
      <c r="Q603" s="638"/>
      <c r="R603" s="638"/>
      <c r="S603" s="638"/>
      <c r="T603" s="638"/>
      <c r="U603" s="638"/>
      <c r="V603" s="638"/>
    </row>
    <row r="604" spans="1:22" ht="15.75" customHeight="1">
      <c r="A604" s="638"/>
      <c r="B604" s="638"/>
      <c r="C604" s="638"/>
      <c r="D604" s="638"/>
      <c r="E604" s="638"/>
      <c r="F604" s="638"/>
      <c r="G604" s="639"/>
      <c r="H604" s="638"/>
      <c r="I604" s="638"/>
      <c r="J604" s="640"/>
      <c r="K604" s="640"/>
      <c r="L604" s="640"/>
      <c r="M604" s="640"/>
      <c r="N604" s="421"/>
      <c r="O604" s="728"/>
      <c r="P604" s="638"/>
      <c r="Q604" s="638"/>
      <c r="R604" s="638"/>
      <c r="S604" s="638"/>
      <c r="T604" s="638"/>
      <c r="U604" s="638"/>
      <c r="V604" s="638"/>
    </row>
    <row r="605" spans="1:22" ht="15.75" customHeight="1">
      <c r="A605" s="638"/>
      <c r="B605" s="638"/>
      <c r="C605" s="638"/>
      <c r="D605" s="638"/>
      <c r="E605" s="638"/>
      <c r="F605" s="638"/>
      <c r="G605" s="639"/>
      <c r="H605" s="638"/>
      <c r="I605" s="638"/>
      <c r="J605" s="640"/>
      <c r="K605" s="640"/>
      <c r="L605" s="640"/>
      <c r="M605" s="640"/>
      <c r="N605" s="421"/>
      <c r="O605" s="728"/>
      <c r="P605" s="638"/>
      <c r="Q605" s="638"/>
      <c r="R605" s="638"/>
      <c r="S605" s="638"/>
      <c r="T605" s="638"/>
      <c r="U605" s="638"/>
      <c r="V605" s="638"/>
    </row>
    <row r="606" spans="1:22" ht="15.75" customHeight="1">
      <c r="A606" s="638"/>
      <c r="B606" s="638"/>
      <c r="C606" s="638"/>
      <c r="D606" s="638"/>
      <c r="E606" s="638"/>
      <c r="F606" s="638"/>
      <c r="G606" s="639"/>
      <c r="H606" s="638"/>
      <c r="I606" s="638"/>
      <c r="J606" s="640"/>
      <c r="K606" s="640"/>
      <c r="L606" s="640"/>
      <c r="M606" s="640"/>
      <c r="N606" s="421"/>
      <c r="O606" s="728"/>
      <c r="P606" s="638"/>
      <c r="Q606" s="638"/>
      <c r="R606" s="638"/>
      <c r="S606" s="638"/>
      <c r="T606" s="638"/>
      <c r="U606" s="638"/>
      <c r="V606" s="638"/>
    </row>
    <row r="607" spans="1:22" ht="15.75" customHeight="1">
      <c r="A607" s="638"/>
      <c r="B607" s="638"/>
      <c r="C607" s="638"/>
      <c r="D607" s="638"/>
      <c r="E607" s="638"/>
      <c r="F607" s="638"/>
      <c r="G607" s="639"/>
      <c r="H607" s="638"/>
      <c r="I607" s="638"/>
      <c r="J607" s="640"/>
      <c r="K607" s="640"/>
      <c r="L607" s="640"/>
      <c r="M607" s="640"/>
      <c r="N607" s="421"/>
      <c r="O607" s="728"/>
      <c r="P607" s="638"/>
      <c r="Q607" s="638"/>
      <c r="R607" s="638"/>
      <c r="S607" s="638"/>
      <c r="T607" s="638"/>
      <c r="U607" s="638"/>
      <c r="V607" s="638"/>
    </row>
    <row r="608" spans="1:22" ht="15.75" customHeight="1">
      <c r="A608" s="638"/>
      <c r="B608" s="638"/>
      <c r="C608" s="638"/>
      <c r="D608" s="638"/>
      <c r="E608" s="638"/>
      <c r="F608" s="638"/>
      <c r="G608" s="639"/>
      <c r="H608" s="638"/>
      <c r="I608" s="638"/>
      <c r="J608" s="640"/>
      <c r="K608" s="640"/>
      <c r="L608" s="640"/>
      <c r="M608" s="640"/>
      <c r="N608" s="421"/>
      <c r="O608" s="728"/>
      <c r="P608" s="638"/>
      <c r="Q608" s="638"/>
      <c r="R608" s="638"/>
      <c r="S608" s="638"/>
      <c r="T608" s="638"/>
      <c r="U608" s="638"/>
      <c r="V608" s="638"/>
    </row>
    <row r="609" spans="1:22" ht="15.75" customHeight="1">
      <c r="A609" s="638"/>
      <c r="B609" s="638"/>
      <c r="C609" s="638"/>
      <c r="D609" s="638"/>
      <c r="E609" s="638"/>
      <c r="F609" s="638"/>
      <c r="G609" s="639"/>
      <c r="H609" s="638"/>
      <c r="I609" s="638"/>
      <c r="J609" s="640"/>
      <c r="K609" s="640"/>
      <c r="L609" s="640"/>
      <c r="M609" s="640"/>
      <c r="N609" s="421"/>
      <c r="O609" s="728"/>
      <c r="P609" s="638"/>
      <c r="Q609" s="638"/>
      <c r="R609" s="638"/>
      <c r="S609" s="638"/>
      <c r="T609" s="638"/>
      <c r="U609" s="638"/>
      <c r="V609" s="638"/>
    </row>
    <row r="610" spans="1:22" ht="15.75" customHeight="1">
      <c r="A610" s="638"/>
      <c r="B610" s="638"/>
      <c r="C610" s="638"/>
      <c r="D610" s="638"/>
      <c r="E610" s="638"/>
      <c r="F610" s="638"/>
      <c r="G610" s="639"/>
      <c r="H610" s="638"/>
      <c r="I610" s="638"/>
      <c r="J610" s="640"/>
      <c r="K610" s="640"/>
      <c r="L610" s="640"/>
      <c r="M610" s="640"/>
      <c r="N610" s="421"/>
      <c r="O610" s="728"/>
      <c r="P610" s="638"/>
      <c r="Q610" s="638"/>
      <c r="R610" s="638"/>
      <c r="S610" s="638"/>
      <c r="T610" s="638"/>
      <c r="U610" s="638"/>
      <c r="V610" s="638"/>
    </row>
    <row r="611" spans="1:22" ht="15.75" customHeight="1">
      <c r="A611" s="638"/>
      <c r="B611" s="638"/>
      <c r="C611" s="638"/>
      <c r="D611" s="638"/>
      <c r="E611" s="638"/>
      <c r="F611" s="638"/>
      <c r="G611" s="639"/>
      <c r="H611" s="638"/>
      <c r="I611" s="638"/>
      <c r="J611" s="640"/>
      <c r="K611" s="640"/>
      <c r="L611" s="640"/>
      <c r="M611" s="640"/>
      <c r="N611" s="421"/>
      <c r="O611" s="728"/>
      <c r="P611" s="638"/>
      <c r="Q611" s="638"/>
      <c r="R611" s="638"/>
      <c r="S611" s="638"/>
      <c r="T611" s="638"/>
      <c r="U611" s="638"/>
      <c r="V611" s="638"/>
    </row>
    <row r="612" spans="1:22" ht="15.75" customHeight="1">
      <c r="A612" s="638"/>
      <c r="B612" s="638"/>
      <c r="C612" s="638"/>
      <c r="D612" s="638"/>
      <c r="E612" s="638"/>
      <c r="F612" s="638"/>
      <c r="G612" s="639"/>
      <c r="H612" s="638"/>
      <c r="I612" s="638"/>
      <c r="J612" s="640"/>
      <c r="K612" s="640"/>
      <c r="L612" s="640"/>
      <c r="M612" s="640"/>
      <c r="N612" s="421"/>
      <c r="O612" s="728"/>
      <c r="P612" s="638"/>
      <c r="Q612" s="638"/>
      <c r="R612" s="638"/>
      <c r="S612" s="638"/>
      <c r="T612" s="638"/>
      <c r="U612" s="638"/>
      <c r="V612" s="638"/>
    </row>
    <row r="613" spans="1:22" ht="15.75" customHeight="1">
      <c r="A613" s="638"/>
      <c r="B613" s="638"/>
      <c r="C613" s="638"/>
      <c r="D613" s="638"/>
      <c r="E613" s="638"/>
      <c r="F613" s="638"/>
      <c r="G613" s="639"/>
      <c r="H613" s="638"/>
      <c r="I613" s="638"/>
      <c r="J613" s="640"/>
      <c r="K613" s="640"/>
      <c r="L613" s="640"/>
      <c r="M613" s="640"/>
      <c r="N613" s="421"/>
      <c r="O613" s="728"/>
      <c r="P613" s="638"/>
      <c r="Q613" s="638"/>
      <c r="R613" s="638"/>
      <c r="S613" s="638"/>
      <c r="T613" s="638"/>
      <c r="U613" s="638"/>
      <c r="V613" s="638"/>
    </row>
    <row r="614" spans="1:22" ht="15.75" customHeight="1">
      <c r="A614" s="638"/>
      <c r="B614" s="638"/>
      <c r="C614" s="638"/>
      <c r="D614" s="638"/>
      <c r="E614" s="638"/>
      <c r="F614" s="638"/>
      <c r="G614" s="639"/>
      <c r="H614" s="638"/>
      <c r="I614" s="638"/>
      <c r="J614" s="640"/>
      <c r="K614" s="640"/>
      <c r="L614" s="640"/>
      <c r="M614" s="640"/>
      <c r="N614" s="421"/>
      <c r="O614" s="728"/>
      <c r="P614" s="638"/>
      <c r="Q614" s="638"/>
      <c r="R614" s="638"/>
      <c r="S614" s="638"/>
      <c r="T614" s="638"/>
      <c r="U614" s="638"/>
      <c r="V614" s="638"/>
    </row>
    <row r="615" spans="1:22" ht="15.75" customHeight="1">
      <c r="A615" s="638"/>
      <c r="B615" s="638"/>
      <c r="C615" s="638"/>
      <c r="D615" s="638"/>
      <c r="E615" s="638"/>
      <c r="F615" s="638"/>
      <c r="G615" s="639"/>
      <c r="H615" s="638"/>
      <c r="I615" s="638"/>
      <c r="J615" s="640"/>
      <c r="K615" s="640"/>
      <c r="L615" s="640"/>
      <c r="M615" s="640"/>
      <c r="N615" s="421"/>
      <c r="O615" s="728"/>
      <c r="P615" s="638"/>
      <c r="Q615" s="638"/>
      <c r="R615" s="638"/>
      <c r="S615" s="638"/>
      <c r="T615" s="638"/>
      <c r="U615" s="638"/>
      <c r="V615" s="638"/>
    </row>
    <row r="616" spans="1:22" ht="15.75" customHeight="1">
      <c r="A616" s="638"/>
      <c r="B616" s="638"/>
      <c r="C616" s="638"/>
      <c r="D616" s="638"/>
      <c r="E616" s="638"/>
      <c r="F616" s="638"/>
      <c r="G616" s="639"/>
      <c r="H616" s="638"/>
      <c r="I616" s="638"/>
      <c r="J616" s="640"/>
      <c r="K616" s="640"/>
      <c r="L616" s="640"/>
      <c r="M616" s="640"/>
      <c r="N616" s="421"/>
      <c r="O616" s="728"/>
      <c r="P616" s="638"/>
      <c r="Q616" s="638"/>
      <c r="R616" s="638"/>
      <c r="S616" s="638"/>
      <c r="T616" s="638"/>
      <c r="U616" s="638"/>
      <c r="V616" s="638"/>
    </row>
    <row r="617" spans="1:22" ht="15.75" customHeight="1">
      <c r="A617" s="638"/>
      <c r="B617" s="638"/>
      <c r="C617" s="638"/>
      <c r="D617" s="638"/>
      <c r="E617" s="638"/>
      <c r="F617" s="638"/>
      <c r="G617" s="639"/>
      <c r="H617" s="638"/>
      <c r="I617" s="638"/>
      <c r="J617" s="640"/>
      <c r="K617" s="640"/>
      <c r="L617" s="640"/>
      <c r="M617" s="640"/>
      <c r="N617" s="421"/>
      <c r="O617" s="728"/>
      <c r="P617" s="638"/>
      <c r="Q617" s="638"/>
      <c r="R617" s="638"/>
      <c r="S617" s="638"/>
      <c r="T617" s="638"/>
      <c r="U617" s="638"/>
      <c r="V617" s="638"/>
    </row>
    <row r="618" spans="1:22" ht="15.75" customHeight="1">
      <c r="A618" s="638"/>
      <c r="B618" s="638"/>
      <c r="C618" s="638"/>
      <c r="D618" s="638"/>
      <c r="E618" s="638"/>
      <c r="F618" s="638"/>
      <c r="G618" s="639"/>
      <c r="H618" s="638"/>
      <c r="I618" s="638"/>
      <c r="J618" s="640"/>
      <c r="K618" s="640"/>
      <c r="L618" s="640"/>
      <c r="M618" s="640"/>
      <c r="N618" s="421"/>
      <c r="O618" s="728"/>
      <c r="P618" s="638"/>
      <c r="Q618" s="638"/>
      <c r="R618" s="638"/>
      <c r="S618" s="638"/>
      <c r="T618" s="638"/>
      <c r="U618" s="638"/>
      <c r="V618" s="638"/>
    </row>
    <row r="619" spans="1:22" ht="15.75" customHeight="1">
      <c r="A619" s="638"/>
      <c r="B619" s="638"/>
      <c r="C619" s="638"/>
      <c r="D619" s="638"/>
      <c r="E619" s="638"/>
      <c r="F619" s="638"/>
      <c r="G619" s="639"/>
      <c r="H619" s="638"/>
      <c r="I619" s="638"/>
      <c r="J619" s="640"/>
      <c r="K619" s="640"/>
      <c r="L619" s="640"/>
      <c r="M619" s="640"/>
      <c r="N619" s="421"/>
      <c r="O619" s="728"/>
      <c r="P619" s="638"/>
      <c r="Q619" s="638"/>
      <c r="R619" s="638"/>
      <c r="S619" s="638"/>
      <c r="T619" s="638"/>
      <c r="U619" s="638"/>
      <c r="V619" s="638"/>
    </row>
    <row r="620" spans="1:22" ht="15.75" customHeight="1">
      <c r="A620" s="638"/>
      <c r="B620" s="638"/>
      <c r="C620" s="638"/>
      <c r="D620" s="638"/>
      <c r="E620" s="638"/>
      <c r="F620" s="638"/>
      <c r="G620" s="639"/>
      <c r="H620" s="638"/>
      <c r="I620" s="638"/>
      <c r="J620" s="640"/>
      <c r="K620" s="640"/>
      <c r="L620" s="640"/>
      <c r="M620" s="640"/>
      <c r="N620" s="421"/>
      <c r="O620" s="728"/>
      <c r="P620" s="638"/>
      <c r="Q620" s="638"/>
      <c r="R620" s="638"/>
      <c r="S620" s="638"/>
      <c r="T620" s="638"/>
      <c r="U620" s="638"/>
      <c r="V620" s="638"/>
    </row>
    <row r="621" spans="1:22" ht="15.75" customHeight="1">
      <c r="A621" s="638"/>
      <c r="B621" s="638"/>
      <c r="C621" s="638"/>
      <c r="D621" s="638"/>
      <c r="E621" s="638"/>
      <c r="F621" s="638"/>
      <c r="G621" s="639"/>
      <c r="H621" s="638"/>
      <c r="I621" s="638"/>
      <c r="J621" s="640"/>
      <c r="K621" s="640"/>
      <c r="L621" s="640"/>
      <c r="M621" s="640"/>
      <c r="N621" s="421"/>
      <c r="O621" s="728"/>
      <c r="P621" s="638"/>
      <c r="Q621" s="638"/>
      <c r="R621" s="638"/>
      <c r="S621" s="638"/>
      <c r="T621" s="638"/>
      <c r="U621" s="638"/>
      <c r="V621" s="638"/>
    </row>
    <row r="622" spans="1:22" ht="15.75" customHeight="1">
      <c r="A622" s="638"/>
      <c r="B622" s="638"/>
      <c r="C622" s="638"/>
      <c r="D622" s="638"/>
      <c r="E622" s="638"/>
      <c r="F622" s="638"/>
      <c r="G622" s="639"/>
      <c r="H622" s="638"/>
      <c r="I622" s="638"/>
      <c r="J622" s="640"/>
      <c r="K622" s="640"/>
      <c r="L622" s="640"/>
      <c r="M622" s="640"/>
      <c r="N622" s="421"/>
      <c r="O622" s="728"/>
      <c r="P622" s="638"/>
      <c r="Q622" s="638"/>
      <c r="R622" s="638"/>
      <c r="S622" s="638"/>
      <c r="T622" s="638"/>
      <c r="U622" s="638"/>
      <c r="V622" s="638"/>
    </row>
    <row r="623" spans="1:22" ht="15.75" customHeight="1">
      <c r="A623" s="638"/>
      <c r="B623" s="638"/>
      <c r="C623" s="638"/>
      <c r="D623" s="638"/>
      <c r="E623" s="638"/>
      <c r="F623" s="638"/>
      <c r="G623" s="639"/>
      <c r="H623" s="638"/>
      <c r="I623" s="638"/>
      <c r="J623" s="640"/>
      <c r="K623" s="640"/>
      <c r="L623" s="640"/>
      <c r="M623" s="640"/>
      <c r="N623" s="421"/>
      <c r="O623" s="728"/>
      <c r="P623" s="638"/>
      <c r="Q623" s="638"/>
      <c r="R623" s="638"/>
      <c r="S623" s="638"/>
      <c r="T623" s="638"/>
      <c r="U623" s="638"/>
      <c r="V623" s="638"/>
    </row>
    <row r="624" spans="1:22" ht="15.75" customHeight="1">
      <c r="A624" s="638"/>
      <c r="B624" s="638"/>
      <c r="C624" s="638"/>
      <c r="D624" s="638"/>
      <c r="E624" s="638"/>
      <c r="F624" s="638"/>
      <c r="G624" s="639"/>
      <c r="H624" s="638"/>
      <c r="I624" s="638"/>
      <c r="J624" s="640"/>
      <c r="K624" s="640"/>
      <c r="L624" s="640"/>
      <c r="M624" s="640"/>
      <c r="N624" s="421"/>
      <c r="O624" s="728"/>
      <c r="P624" s="638"/>
      <c r="Q624" s="638"/>
      <c r="R624" s="638"/>
      <c r="S624" s="638"/>
      <c r="T624" s="638"/>
      <c r="U624" s="638"/>
      <c r="V624" s="638"/>
    </row>
    <row r="625" spans="1:22" ht="15.75" customHeight="1">
      <c r="A625" s="638"/>
      <c r="B625" s="638"/>
      <c r="C625" s="638"/>
      <c r="D625" s="638"/>
      <c r="E625" s="638"/>
      <c r="F625" s="638"/>
      <c r="G625" s="639"/>
      <c r="H625" s="638"/>
      <c r="I625" s="638"/>
      <c r="J625" s="640"/>
      <c r="K625" s="640"/>
      <c r="L625" s="640"/>
      <c r="M625" s="640"/>
      <c r="N625" s="421"/>
      <c r="O625" s="728"/>
      <c r="P625" s="638"/>
      <c r="Q625" s="638"/>
      <c r="R625" s="638"/>
      <c r="S625" s="638"/>
      <c r="T625" s="638"/>
      <c r="U625" s="638"/>
      <c r="V625" s="638"/>
    </row>
    <row r="626" spans="1:22" ht="15.75" customHeight="1">
      <c r="A626" s="638"/>
      <c r="B626" s="638"/>
      <c r="C626" s="638"/>
      <c r="D626" s="638"/>
      <c r="E626" s="638"/>
      <c r="F626" s="638"/>
      <c r="G626" s="639"/>
      <c r="H626" s="638"/>
      <c r="I626" s="638"/>
      <c r="J626" s="640"/>
      <c r="K626" s="640"/>
      <c r="L626" s="640"/>
      <c r="M626" s="640"/>
      <c r="N626" s="421"/>
      <c r="O626" s="728"/>
      <c r="P626" s="638"/>
      <c r="Q626" s="638"/>
      <c r="R626" s="638"/>
      <c r="S626" s="638"/>
      <c r="T626" s="638"/>
      <c r="U626" s="638"/>
      <c r="V626" s="638"/>
    </row>
    <row r="627" spans="1:22" ht="15.75" customHeight="1">
      <c r="A627" s="638"/>
      <c r="B627" s="638"/>
      <c r="C627" s="638"/>
      <c r="D627" s="638"/>
      <c r="E627" s="638"/>
      <c r="F627" s="638"/>
      <c r="G627" s="639"/>
      <c r="H627" s="638"/>
      <c r="I627" s="638"/>
      <c r="J627" s="640"/>
      <c r="K627" s="640"/>
      <c r="L627" s="640"/>
      <c r="M627" s="640"/>
      <c r="N627" s="421"/>
      <c r="O627" s="728"/>
      <c r="P627" s="638"/>
      <c r="Q627" s="638"/>
      <c r="R627" s="638"/>
      <c r="S627" s="638"/>
      <c r="T627" s="638"/>
      <c r="U627" s="638"/>
      <c r="V627" s="638"/>
    </row>
    <row r="628" spans="1:22" ht="15.75" customHeight="1">
      <c r="A628" s="638"/>
      <c r="B628" s="638"/>
      <c r="C628" s="638"/>
      <c r="D628" s="638"/>
      <c r="E628" s="638"/>
      <c r="F628" s="638"/>
      <c r="G628" s="639"/>
      <c r="H628" s="638"/>
      <c r="I628" s="638"/>
      <c r="J628" s="640"/>
      <c r="K628" s="640"/>
      <c r="L628" s="640"/>
      <c r="M628" s="640"/>
      <c r="N628" s="421"/>
      <c r="O628" s="728"/>
      <c r="P628" s="638"/>
      <c r="Q628" s="638"/>
      <c r="R628" s="638"/>
      <c r="S628" s="638"/>
      <c r="T628" s="638"/>
      <c r="U628" s="638"/>
      <c r="V628" s="638"/>
    </row>
    <row r="629" spans="1:22" ht="15.75" customHeight="1">
      <c r="A629" s="638"/>
      <c r="B629" s="638"/>
      <c r="C629" s="638"/>
      <c r="D629" s="638"/>
      <c r="E629" s="638"/>
      <c r="F629" s="638"/>
      <c r="G629" s="639"/>
      <c r="H629" s="638"/>
      <c r="I629" s="638"/>
      <c r="J629" s="640"/>
      <c r="K629" s="640"/>
      <c r="L629" s="640"/>
      <c r="M629" s="640"/>
      <c r="N629" s="421"/>
      <c r="O629" s="728"/>
      <c r="P629" s="638"/>
      <c r="Q629" s="638"/>
      <c r="R629" s="638"/>
      <c r="S629" s="638"/>
      <c r="T629" s="638"/>
      <c r="U629" s="638"/>
      <c r="V629" s="638"/>
    </row>
    <row r="630" spans="1:22" ht="15.75" customHeight="1">
      <c r="A630" s="638"/>
      <c r="B630" s="638"/>
      <c r="C630" s="638"/>
      <c r="D630" s="638"/>
      <c r="E630" s="638"/>
      <c r="F630" s="638"/>
      <c r="G630" s="639"/>
      <c r="H630" s="638"/>
      <c r="I630" s="638"/>
      <c r="J630" s="640"/>
      <c r="K630" s="640"/>
      <c r="L630" s="640"/>
      <c r="M630" s="640"/>
      <c r="N630" s="421"/>
      <c r="O630" s="728"/>
      <c r="P630" s="638"/>
      <c r="Q630" s="638"/>
      <c r="R630" s="638"/>
      <c r="S630" s="638"/>
      <c r="T630" s="638"/>
      <c r="U630" s="638"/>
      <c r="V630" s="638"/>
    </row>
    <row r="631" spans="1:22" ht="15.75" customHeight="1">
      <c r="A631" s="638"/>
      <c r="B631" s="638"/>
      <c r="C631" s="638"/>
      <c r="D631" s="638"/>
      <c r="E631" s="638"/>
      <c r="F631" s="638"/>
      <c r="G631" s="639"/>
      <c r="H631" s="638"/>
      <c r="I631" s="638"/>
      <c r="J631" s="640"/>
      <c r="K631" s="640"/>
      <c r="L631" s="640"/>
      <c r="M631" s="640"/>
      <c r="N631" s="421"/>
      <c r="O631" s="728"/>
      <c r="P631" s="638"/>
      <c r="Q631" s="638"/>
      <c r="R631" s="638"/>
      <c r="S631" s="638"/>
      <c r="T631" s="638"/>
      <c r="U631" s="638"/>
      <c r="V631" s="638"/>
    </row>
    <row r="632" spans="1:22" ht="15.75" customHeight="1">
      <c r="A632" s="638"/>
      <c r="B632" s="638"/>
      <c r="C632" s="638"/>
      <c r="D632" s="638"/>
      <c r="E632" s="638"/>
      <c r="F632" s="638"/>
      <c r="G632" s="639"/>
      <c r="H632" s="638"/>
      <c r="I632" s="638"/>
      <c r="J632" s="640"/>
      <c r="K632" s="640"/>
      <c r="L632" s="640"/>
      <c r="M632" s="640"/>
      <c r="N632" s="421"/>
      <c r="O632" s="728"/>
      <c r="P632" s="638"/>
      <c r="Q632" s="638"/>
      <c r="R632" s="638"/>
      <c r="S632" s="638"/>
      <c r="T632" s="638"/>
      <c r="U632" s="638"/>
      <c r="V632" s="638"/>
    </row>
    <row r="633" spans="1:22" ht="15.75" customHeight="1">
      <c r="A633" s="638"/>
      <c r="B633" s="638"/>
      <c r="C633" s="638"/>
      <c r="D633" s="638"/>
      <c r="E633" s="638"/>
      <c r="F633" s="638"/>
      <c r="G633" s="639"/>
      <c r="H633" s="638"/>
      <c r="I633" s="638"/>
      <c r="J633" s="640"/>
      <c r="K633" s="640"/>
      <c r="L633" s="640"/>
      <c r="M633" s="640"/>
      <c r="N633" s="421"/>
      <c r="O633" s="728"/>
      <c r="P633" s="638"/>
      <c r="Q633" s="638"/>
      <c r="R633" s="638"/>
      <c r="S633" s="638"/>
      <c r="T633" s="638"/>
      <c r="U633" s="638"/>
      <c r="V633" s="638"/>
    </row>
    <row r="634" spans="1:22" ht="15.75" customHeight="1">
      <c r="A634" s="638"/>
      <c r="B634" s="638"/>
      <c r="C634" s="638"/>
      <c r="D634" s="638"/>
      <c r="E634" s="638"/>
      <c r="F634" s="638"/>
      <c r="G634" s="639"/>
      <c r="H634" s="638"/>
      <c r="I634" s="638"/>
      <c r="J634" s="640"/>
      <c r="K634" s="640"/>
      <c r="L634" s="640"/>
      <c r="M634" s="640"/>
      <c r="N634" s="421"/>
      <c r="O634" s="728"/>
      <c r="P634" s="638"/>
      <c r="Q634" s="638"/>
      <c r="R634" s="638"/>
      <c r="S634" s="638"/>
      <c r="T634" s="638"/>
      <c r="U634" s="638"/>
      <c r="V634" s="638"/>
    </row>
    <row r="635" spans="1:22" ht="15.75" customHeight="1">
      <c r="A635" s="638"/>
      <c r="B635" s="638"/>
      <c r="C635" s="638"/>
      <c r="D635" s="638"/>
      <c r="E635" s="638"/>
      <c r="F635" s="638"/>
      <c r="G635" s="639"/>
      <c r="H635" s="638"/>
      <c r="I635" s="638"/>
      <c r="J635" s="640"/>
      <c r="K635" s="640"/>
      <c r="L635" s="640"/>
      <c r="M635" s="640"/>
      <c r="N635" s="421"/>
      <c r="O635" s="728"/>
      <c r="P635" s="638"/>
      <c r="Q635" s="638"/>
      <c r="R635" s="638"/>
      <c r="S635" s="638"/>
      <c r="T635" s="638"/>
      <c r="U635" s="638"/>
      <c r="V635" s="638"/>
    </row>
    <row r="636" spans="1:22" ht="15.75" customHeight="1">
      <c r="A636" s="638"/>
      <c r="B636" s="638"/>
      <c r="C636" s="638"/>
      <c r="D636" s="638"/>
      <c r="E636" s="638"/>
      <c r="F636" s="638"/>
      <c r="G636" s="639"/>
      <c r="H636" s="638"/>
      <c r="I636" s="638"/>
      <c r="J636" s="640"/>
      <c r="K636" s="640"/>
      <c r="L636" s="640"/>
      <c r="M636" s="640"/>
      <c r="N636" s="421"/>
      <c r="O636" s="728"/>
      <c r="P636" s="638"/>
      <c r="Q636" s="638"/>
      <c r="R636" s="638"/>
      <c r="S636" s="638"/>
      <c r="T636" s="638"/>
      <c r="U636" s="638"/>
      <c r="V636" s="638"/>
    </row>
    <row r="637" spans="1:22" ht="15.75" customHeight="1">
      <c r="A637" s="638"/>
      <c r="B637" s="638"/>
      <c r="C637" s="638"/>
      <c r="D637" s="638"/>
      <c r="E637" s="638"/>
      <c r="F637" s="638"/>
      <c r="G637" s="639"/>
      <c r="H637" s="638"/>
      <c r="I637" s="638"/>
      <c r="J637" s="640"/>
      <c r="K637" s="640"/>
      <c r="L637" s="640"/>
      <c r="M637" s="640"/>
      <c r="N637" s="421"/>
      <c r="O637" s="728"/>
      <c r="P637" s="638"/>
      <c r="Q637" s="638"/>
      <c r="R637" s="638"/>
      <c r="S637" s="638"/>
      <c r="T637" s="638"/>
      <c r="U637" s="638"/>
      <c r="V637" s="638"/>
    </row>
    <row r="638" spans="1:22" ht="15.75" customHeight="1">
      <c r="A638" s="638"/>
      <c r="B638" s="638"/>
      <c r="C638" s="638"/>
      <c r="D638" s="638"/>
      <c r="E638" s="638"/>
      <c r="F638" s="638"/>
      <c r="G638" s="639"/>
      <c r="H638" s="638"/>
      <c r="I638" s="638"/>
      <c r="J638" s="640"/>
      <c r="K638" s="640"/>
      <c r="L638" s="640"/>
      <c r="M638" s="640"/>
      <c r="N638" s="421"/>
      <c r="O638" s="728"/>
      <c r="P638" s="638"/>
      <c r="Q638" s="638"/>
      <c r="R638" s="638"/>
      <c r="S638" s="638"/>
      <c r="T638" s="638"/>
      <c r="U638" s="638"/>
      <c r="V638" s="638"/>
    </row>
    <row r="639" spans="1:22" ht="15.75" customHeight="1">
      <c r="A639" s="638"/>
      <c r="B639" s="638"/>
      <c r="C639" s="638"/>
      <c r="D639" s="638"/>
      <c r="E639" s="638"/>
      <c r="F639" s="638"/>
      <c r="G639" s="639"/>
      <c r="H639" s="638"/>
      <c r="I639" s="638"/>
      <c r="J639" s="640"/>
      <c r="K639" s="640"/>
      <c r="L639" s="640"/>
      <c r="M639" s="640"/>
      <c r="N639" s="421"/>
      <c r="O639" s="728"/>
      <c r="P639" s="638"/>
      <c r="Q639" s="638"/>
      <c r="R639" s="638"/>
      <c r="S639" s="638"/>
      <c r="T639" s="638"/>
      <c r="U639" s="638"/>
      <c r="V639" s="638"/>
    </row>
    <row r="640" spans="1:22" ht="15.75" customHeight="1">
      <c r="A640" s="638"/>
      <c r="B640" s="638"/>
      <c r="C640" s="638"/>
      <c r="D640" s="638"/>
      <c r="E640" s="638"/>
      <c r="F640" s="638"/>
      <c r="G640" s="639"/>
      <c r="H640" s="638"/>
      <c r="I640" s="638"/>
      <c r="J640" s="640"/>
      <c r="K640" s="640"/>
      <c r="L640" s="640"/>
      <c r="M640" s="640"/>
      <c r="N640" s="421"/>
      <c r="O640" s="728"/>
      <c r="P640" s="638"/>
      <c r="Q640" s="638"/>
      <c r="R640" s="638"/>
      <c r="S640" s="638"/>
      <c r="T640" s="638"/>
      <c r="U640" s="638"/>
      <c r="V640" s="638"/>
    </row>
    <row r="641" spans="1:22" ht="15.75" customHeight="1">
      <c r="A641" s="638"/>
      <c r="B641" s="638"/>
      <c r="C641" s="638"/>
      <c r="D641" s="638"/>
      <c r="E641" s="638"/>
      <c r="F641" s="638"/>
      <c r="G641" s="639"/>
      <c r="H641" s="638"/>
      <c r="I641" s="638"/>
      <c r="J641" s="640"/>
      <c r="K641" s="640"/>
      <c r="L641" s="640"/>
      <c r="M641" s="640"/>
      <c r="N641" s="421"/>
      <c r="O641" s="728"/>
      <c r="P641" s="638"/>
      <c r="Q641" s="638"/>
      <c r="R641" s="638"/>
      <c r="S641" s="638"/>
      <c r="T641" s="638"/>
      <c r="U641" s="638"/>
      <c r="V641" s="638"/>
    </row>
    <row r="642" spans="1:22" ht="15.75" customHeight="1">
      <c r="A642" s="638"/>
      <c r="B642" s="638"/>
      <c r="C642" s="638"/>
      <c r="D642" s="638"/>
      <c r="E642" s="638"/>
      <c r="F642" s="638"/>
      <c r="G642" s="639"/>
      <c r="H642" s="638"/>
      <c r="I642" s="638"/>
      <c r="J642" s="640"/>
      <c r="K642" s="640"/>
      <c r="L642" s="640"/>
      <c r="M642" s="640"/>
      <c r="N642" s="421"/>
      <c r="O642" s="728"/>
      <c r="P642" s="638"/>
      <c r="Q642" s="638"/>
      <c r="R642" s="638"/>
      <c r="S642" s="638"/>
      <c r="T642" s="638"/>
      <c r="U642" s="638"/>
      <c r="V642" s="638"/>
    </row>
    <row r="643" spans="1:22" ht="15.75" customHeight="1">
      <c r="A643" s="638"/>
      <c r="B643" s="638"/>
      <c r="C643" s="638"/>
      <c r="D643" s="638"/>
      <c r="E643" s="638"/>
      <c r="F643" s="638"/>
      <c r="G643" s="639"/>
      <c r="H643" s="638"/>
      <c r="I643" s="638"/>
      <c r="J643" s="640"/>
      <c r="K643" s="640"/>
      <c r="L643" s="640"/>
      <c r="M643" s="640"/>
      <c r="N643" s="421"/>
      <c r="O643" s="728"/>
      <c r="P643" s="638"/>
      <c r="Q643" s="638"/>
      <c r="R643" s="638"/>
      <c r="S643" s="638"/>
      <c r="T643" s="638"/>
      <c r="U643" s="638"/>
      <c r="V643" s="638"/>
    </row>
    <row r="644" spans="1:22" ht="15.75" customHeight="1">
      <c r="A644" s="638"/>
      <c r="B644" s="638"/>
      <c r="C644" s="638"/>
      <c r="D644" s="638"/>
      <c r="E644" s="638"/>
      <c r="F644" s="638"/>
      <c r="G644" s="639"/>
      <c r="H644" s="638"/>
      <c r="I644" s="638"/>
      <c r="J644" s="640"/>
      <c r="K644" s="640"/>
      <c r="L644" s="640"/>
      <c r="M644" s="640"/>
      <c r="N644" s="421"/>
      <c r="O644" s="728"/>
      <c r="P644" s="638"/>
      <c r="Q644" s="638"/>
      <c r="R644" s="638"/>
      <c r="S644" s="638"/>
      <c r="T644" s="638"/>
      <c r="U644" s="638"/>
      <c r="V644" s="638"/>
    </row>
    <row r="645" spans="1:22" ht="15.75" customHeight="1">
      <c r="A645" s="638"/>
      <c r="B645" s="638"/>
      <c r="C645" s="638"/>
      <c r="D645" s="638"/>
      <c r="E645" s="638"/>
      <c r="F645" s="638"/>
      <c r="G645" s="639"/>
      <c r="H645" s="638"/>
      <c r="I645" s="638"/>
      <c r="J645" s="640"/>
      <c r="K645" s="640"/>
      <c r="L645" s="640"/>
      <c r="M645" s="640"/>
      <c r="N645" s="421"/>
      <c r="O645" s="728"/>
      <c r="P645" s="638"/>
      <c r="Q645" s="638"/>
      <c r="R645" s="638"/>
      <c r="S645" s="638"/>
      <c r="T645" s="638"/>
      <c r="U645" s="638"/>
      <c r="V645" s="638"/>
    </row>
    <row r="646" spans="1:22" ht="15.75" customHeight="1">
      <c r="A646" s="638"/>
      <c r="B646" s="638"/>
      <c r="C646" s="638"/>
      <c r="D646" s="638"/>
      <c r="E646" s="638"/>
      <c r="F646" s="638"/>
      <c r="G646" s="639"/>
      <c r="H646" s="638"/>
      <c r="I646" s="638"/>
      <c r="J646" s="640"/>
      <c r="K646" s="640"/>
      <c r="L646" s="640"/>
      <c r="M646" s="640"/>
      <c r="N646" s="421"/>
      <c r="O646" s="728"/>
      <c r="P646" s="638"/>
      <c r="Q646" s="638"/>
      <c r="R646" s="638"/>
      <c r="S646" s="638"/>
      <c r="T646" s="638"/>
      <c r="U646" s="638"/>
      <c r="V646" s="638"/>
    </row>
    <row r="647" spans="1:22" ht="15.75" customHeight="1">
      <c r="A647" s="638"/>
      <c r="B647" s="638"/>
      <c r="C647" s="638"/>
      <c r="D647" s="638"/>
      <c r="E647" s="638"/>
      <c r="F647" s="638"/>
      <c r="G647" s="639"/>
      <c r="H647" s="638"/>
      <c r="I647" s="638"/>
      <c r="J647" s="640"/>
      <c r="K647" s="640"/>
      <c r="L647" s="640"/>
      <c r="M647" s="640"/>
      <c r="N647" s="421"/>
      <c r="O647" s="728"/>
      <c r="P647" s="638"/>
      <c r="Q647" s="638"/>
      <c r="R647" s="638"/>
      <c r="S647" s="638"/>
      <c r="T647" s="638"/>
      <c r="U647" s="638"/>
      <c r="V647" s="638"/>
    </row>
    <row r="648" spans="1:22" ht="15.75" customHeight="1">
      <c r="A648" s="638"/>
      <c r="B648" s="638"/>
      <c r="C648" s="638"/>
      <c r="D648" s="638"/>
      <c r="E648" s="638"/>
      <c r="F648" s="638"/>
      <c r="G648" s="639"/>
      <c r="H648" s="638"/>
      <c r="I648" s="638"/>
      <c r="J648" s="640"/>
      <c r="K648" s="640"/>
      <c r="L648" s="640"/>
      <c r="M648" s="640"/>
      <c r="N648" s="421"/>
      <c r="O648" s="728"/>
      <c r="P648" s="638"/>
      <c r="Q648" s="638"/>
      <c r="R648" s="638"/>
      <c r="S648" s="638"/>
      <c r="T648" s="638"/>
      <c r="U648" s="638"/>
      <c r="V648" s="638"/>
    </row>
    <row r="649" spans="1:22" ht="15.75" customHeight="1">
      <c r="A649" s="638"/>
      <c r="B649" s="638"/>
      <c r="C649" s="638"/>
      <c r="D649" s="638"/>
      <c r="E649" s="638"/>
      <c r="F649" s="638"/>
      <c r="G649" s="639"/>
      <c r="H649" s="638"/>
      <c r="I649" s="638"/>
      <c r="J649" s="640"/>
      <c r="K649" s="640"/>
      <c r="L649" s="640"/>
      <c r="M649" s="640"/>
      <c r="N649" s="421"/>
      <c r="O649" s="728"/>
      <c r="P649" s="638"/>
      <c r="Q649" s="638"/>
      <c r="R649" s="638"/>
      <c r="S649" s="638"/>
      <c r="T649" s="638"/>
      <c r="U649" s="638"/>
      <c r="V649" s="638"/>
    </row>
    <row r="650" spans="1:22" ht="15.75" customHeight="1">
      <c r="A650" s="638"/>
      <c r="B650" s="638"/>
      <c r="C650" s="638"/>
      <c r="D650" s="638"/>
      <c r="E650" s="638"/>
      <c r="F650" s="638"/>
      <c r="G650" s="639"/>
      <c r="H650" s="638"/>
      <c r="I650" s="638"/>
      <c r="J650" s="640"/>
      <c r="K650" s="640"/>
      <c r="L650" s="640"/>
      <c r="M650" s="640"/>
      <c r="N650" s="421"/>
      <c r="O650" s="728"/>
      <c r="P650" s="638"/>
      <c r="Q650" s="638"/>
      <c r="R650" s="638"/>
      <c r="S650" s="638"/>
      <c r="T650" s="638"/>
      <c r="U650" s="638"/>
      <c r="V650" s="638"/>
    </row>
    <row r="651" spans="1:22" ht="15.75" customHeight="1">
      <c r="A651" s="638"/>
      <c r="B651" s="638"/>
      <c r="C651" s="638"/>
      <c r="D651" s="638"/>
      <c r="E651" s="638"/>
      <c r="F651" s="638"/>
      <c r="G651" s="639"/>
      <c r="H651" s="638"/>
      <c r="I651" s="638"/>
      <c r="J651" s="640"/>
      <c r="K651" s="640"/>
      <c r="L651" s="640"/>
      <c r="M651" s="640"/>
      <c r="N651" s="421"/>
      <c r="O651" s="728"/>
      <c r="P651" s="638"/>
      <c r="Q651" s="638"/>
      <c r="R651" s="638"/>
      <c r="S651" s="638"/>
      <c r="T651" s="638"/>
      <c r="U651" s="638"/>
      <c r="V651" s="638"/>
    </row>
    <row r="652" spans="1:22" ht="15.75" customHeight="1">
      <c r="A652" s="638"/>
      <c r="B652" s="638"/>
      <c r="C652" s="638"/>
      <c r="D652" s="638"/>
      <c r="E652" s="638"/>
      <c r="F652" s="638"/>
      <c r="G652" s="639"/>
      <c r="H652" s="638"/>
      <c r="I652" s="638"/>
      <c r="J652" s="640"/>
      <c r="K652" s="640"/>
      <c r="L652" s="640"/>
      <c r="M652" s="640"/>
      <c r="N652" s="421"/>
      <c r="O652" s="728"/>
      <c r="P652" s="638"/>
      <c r="Q652" s="638"/>
      <c r="R652" s="638"/>
      <c r="S652" s="638"/>
      <c r="T652" s="638"/>
      <c r="U652" s="638"/>
      <c r="V652" s="638"/>
    </row>
    <row r="653" spans="1:22" ht="15.75" customHeight="1">
      <c r="A653" s="638"/>
      <c r="B653" s="638"/>
      <c r="C653" s="638"/>
      <c r="D653" s="638"/>
      <c r="E653" s="638"/>
      <c r="F653" s="638"/>
      <c r="G653" s="639"/>
      <c r="H653" s="638"/>
      <c r="I653" s="638"/>
      <c r="J653" s="640"/>
      <c r="K653" s="640"/>
      <c r="L653" s="640"/>
      <c r="M653" s="640"/>
      <c r="N653" s="421"/>
      <c r="O653" s="728"/>
      <c r="P653" s="638"/>
      <c r="Q653" s="638"/>
      <c r="R653" s="638"/>
      <c r="S653" s="638"/>
      <c r="T653" s="638"/>
      <c r="U653" s="638"/>
      <c r="V653" s="638"/>
    </row>
    <row r="654" spans="1:22" ht="15.75" customHeight="1">
      <c r="A654" s="638"/>
      <c r="B654" s="638"/>
      <c r="C654" s="638"/>
      <c r="D654" s="638"/>
      <c r="E654" s="638"/>
      <c r="F654" s="638"/>
      <c r="G654" s="639"/>
      <c r="H654" s="638"/>
      <c r="I654" s="638"/>
      <c r="J654" s="640"/>
      <c r="K654" s="640"/>
      <c r="L654" s="640"/>
      <c r="M654" s="640"/>
      <c r="N654" s="421"/>
      <c r="O654" s="728"/>
      <c r="P654" s="638"/>
      <c r="Q654" s="638"/>
      <c r="R654" s="638"/>
      <c r="S654" s="638"/>
      <c r="T654" s="638"/>
      <c r="U654" s="638"/>
      <c r="V654" s="638"/>
    </row>
    <row r="655" spans="1:22" ht="15.75" customHeight="1">
      <c r="A655" s="638"/>
      <c r="B655" s="638"/>
      <c r="C655" s="638"/>
      <c r="D655" s="638"/>
      <c r="E655" s="638"/>
      <c r="F655" s="638"/>
      <c r="G655" s="639"/>
      <c r="H655" s="638"/>
      <c r="I655" s="638"/>
      <c r="J655" s="640"/>
      <c r="K655" s="640"/>
      <c r="L655" s="640"/>
      <c r="M655" s="640"/>
      <c r="N655" s="421"/>
      <c r="O655" s="728"/>
      <c r="P655" s="638"/>
      <c r="Q655" s="638"/>
      <c r="R655" s="638"/>
      <c r="S655" s="638"/>
      <c r="T655" s="638"/>
      <c r="U655" s="638"/>
      <c r="V655" s="638"/>
    </row>
    <row r="656" spans="1:22" ht="15.75" customHeight="1">
      <c r="A656" s="638"/>
      <c r="B656" s="638"/>
      <c r="C656" s="638"/>
      <c r="D656" s="638"/>
      <c r="E656" s="638"/>
      <c r="F656" s="638"/>
      <c r="G656" s="639"/>
      <c r="H656" s="638"/>
      <c r="I656" s="638"/>
      <c r="J656" s="640"/>
      <c r="K656" s="640"/>
      <c r="L656" s="640"/>
      <c r="M656" s="640"/>
      <c r="N656" s="421"/>
      <c r="O656" s="728"/>
      <c r="P656" s="638"/>
      <c r="Q656" s="638"/>
      <c r="R656" s="638"/>
      <c r="S656" s="638"/>
      <c r="T656" s="638"/>
      <c r="U656" s="638"/>
      <c r="V656" s="638"/>
    </row>
    <row r="657" spans="1:22" ht="15.75" customHeight="1">
      <c r="A657" s="638"/>
      <c r="B657" s="638"/>
      <c r="C657" s="638"/>
      <c r="D657" s="638"/>
      <c r="E657" s="638"/>
      <c r="F657" s="638"/>
      <c r="G657" s="639"/>
      <c r="H657" s="638"/>
      <c r="I657" s="638"/>
      <c r="J657" s="640"/>
      <c r="K657" s="640"/>
      <c r="L657" s="640"/>
      <c r="M657" s="640"/>
      <c r="N657" s="421"/>
      <c r="O657" s="728"/>
      <c r="P657" s="638"/>
      <c r="Q657" s="638"/>
      <c r="R657" s="638"/>
      <c r="S657" s="638"/>
      <c r="T657" s="638"/>
      <c r="U657" s="638"/>
      <c r="V657" s="638"/>
    </row>
    <row r="658" spans="1:22" ht="15.75" customHeight="1">
      <c r="A658" s="638"/>
      <c r="B658" s="638"/>
      <c r="C658" s="638"/>
      <c r="D658" s="638"/>
      <c r="E658" s="638"/>
      <c r="F658" s="638"/>
      <c r="G658" s="639"/>
      <c r="H658" s="638"/>
      <c r="I658" s="638"/>
      <c r="J658" s="640"/>
      <c r="K658" s="640"/>
      <c r="L658" s="640"/>
      <c r="M658" s="640"/>
      <c r="N658" s="421"/>
      <c r="O658" s="728"/>
      <c r="P658" s="638"/>
      <c r="Q658" s="638"/>
      <c r="R658" s="638"/>
      <c r="S658" s="638"/>
      <c r="T658" s="638"/>
      <c r="U658" s="638"/>
      <c r="V658" s="638"/>
    </row>
    <row r="659" spans="1:22" ht="15.75" customHeight="1">
      <c r="A659" s="638"/>
      <c r="B659" s="638"/>
      <c r="C659" s="638"/>
      <c r="D659" s="638"/>
      <c r="E659" s="638"/>
      <c r="F659" s="638"/>
      <c r="G659" s="639"/>
      <c r="H659" s="638"/>
      <c r="I659" s="638"/>
      <c r="J659" s="640"/>
      <c r="K659" s="640"/>
      <c r="L659" s="640"/>
      <c r="M659" s="640"/>
      <c r="N659" s="421"/>
      <c r="O659" s="728"/>
      <c r="P659" s="638"/>
      <c r="Q659" s="638"/>
      <c r="R659" s="638"/>
      <c r="S659" s="638"/>
      <c r="T659" s="638"/>
      <c r="U659" s="638"/>
      <c r="V659" s="638"/>
    </row>
    <row r="660" spans="1:22" ht="15.75" customHeight="1">
      <c r="A660" s="638"/>
      <c r="B660" s="638"/>
      <c r="C660" s="638"/>
      <c r="D660" s="638"/>
      <c r="E660" s="638"/>
      <c r="F660" s="638"/>
      <c r="G660" s="639"/>
      <c r="H660" s="638"/>
      <c r="I660" s="638"/>
      <c r="J660" s="640"/>
      <c r="K660" s="640"/>
      <c r="L660" s="640"/>
      <c r="M660" s="640"/>
      <c r="N660" s="421"/>
      <c r="O660" s="728"/>
      <c r="P660" s="638"/>
      <c r="Q660" s="638"/>
      <c r="R660" s="638"/>
      <c r="S660" s="638"/>
      <c r="T660" s="638"/>
      <c r="U660" s="638"/>
      <c r="V660" s="638"/>
    </row>
    <row r="661" spans="1:22" ht="15.75" customHeight="1">
      <c r="A661" s="638"/>
      <c r="B661" s="638"/>
      <c r="C661" s="638"/>
      <c r="D661" s="638"/>
      <c r="E661" s="638"/>
      <c r="F661" s="638"/>
      <c r="G661" s="639"/>
      <c r="H661" s="638"/>
      <c r="I661" s="638"/>
      <c r="J661" s="640"/>
      <c r="K661" s="640"/>
      <c r="L661" s="640"/>
      <c r="M661" s="640"/>
      <c r="N661" s="421"/>
      <c r="O661" s="728"/>
      <c r="P661" s="638"/>
      <c r="Q661" s="638"/>
      <c r="R661" s="638"/>
      <c r="S661" s="638"/>
      <c r="T661" s="638"/>
      <c r="U661" s="638"/>
      <c r="V661" s="638"/>
    </row>
    <row r="662" spans="1:22" ht="15.75" customHeight="1">
      <c r="A662" s="638"/>
      <c r="B662" s="638"/>
      <c r="C662" s="638"/>
      <c r="D662" s="638"/>
      <c r="E662" s="638"/>
      <c r="F662" s="638"/>
      <c r="G662" s="639"/>
      <c r="H662" s="638"/>
      <c r="I662" s="638"/>
      <c r="J662" s="640"/>
      <c r="K662" s="640"/>
      <c r="L662" s="640"/>
      <c r="M662" s="640"/>
      <c r="N662" s="421"/>
      <c r="O662" s="728"/>
      <c r="P662" s="638"/>
      <c r="Q662" s="638"/>
      <c r="R662" s="638"/>
      <c r="S662" s="638"/>
      <c r="T662" s="638"/>
      <c r="U662" s="638"/>
      <c r="V662" s="638"/>
    </row>
    <row r="663" spans="1:22" ht="15.75" customHeight="1">
      <c r="A663" s="638"/>
      <c r="B663" s="638"/>
      <c r="C663" s="638"/>
      <c r="D663" s="638"/>
      <c r="E663" s="638"/>
      <c r="F663" s="638"/>
      <c r="G663" s="639"/>
      <c r="H663" s="638"/>
      <c r="I663" s="638"/>
      <c r="J663" s="640"/>
      <c r="K663" s="640"/>
      <c r="L663" s="640"/>
      <c r="M663" s="640"/>
      <c r="N663" s="421"/>
      <c r="O663" s="728"/>
      <c r="P663" s="638"/>
      <c r="Q663" s="638"/>
      <c r="R663" s="638"/>
      <c r="S663" s="638"/>
      <c r="T663" s="638"/>
      <c r="U663" s="638"/>
      <c r="V663" s="638"/>
    </row>
    <row r="664" spans="1:22" ht="15.75" customHeight="1">
      <c r="A664" s="638"/>
      <c r="B664" s="638"/>
      <c r="C664" s="638"/>
      <c r="D664" s="638"/>
      <c r="E664" s="638"/>
      <c r="F664" s="638"/>
      <c r="G664" s="639"/>
      <c r="H664" s="638"/>
      <c r="I664" s="638"/>
      <c r="J664" s="640"/>
      <c r="K664" s="640"/>
      <c r="L664" s="640"/>
      <c r="M664" s="640"/>
      <c r="N664" s="421"/>
      <c r="O664" s="728"/>
      <c r="P664" s="638"/>
      <c r="Q664" s="638"/>
      <c r="R664" s="638"/>
      <c r="S664" s="638"/>
      <c r="T664" s="638"/>
      <c r="U664" s="638"/>
      <c r="V664" s="638"/>
    </row>
    <row r="665" spans="1:22" ht="15.75" customHeight="1">
      <c r="A665" s="638"/>
      <c r="B665" s="638"/>
      <c r="C665" s="638"/>
      <c r="D665" s="638"/>
      <c r="E665" s="638"/>
      <c r="F665" s="638"/>
      <c r="G665" s="639"/>
      <c r="H665" s="638"/>
      <c r="I665" s="638"/>
      <c r="J665" s="640"/>
      <c r="K665" s="640"/>
      <c r="L665" s="640"/>
      <c r="M665" s="640"/>
      <c r="N665" s="421"/>
      <c r="O665" s="728"/>
      <c r="P665" s="638"/>
      <c r="Q665" s="638"/>
      <c r="R665" s="638"/>
      <c r="S665" s="638"/>
      <c r="T665" s="638"/>
      <c r="U665" s="638"/>
      <c r="V665" s="638"/>
    </row>
    <row r="666" spans="1:22" ht="15.75" customHeight="1">
      <c r="A666" s="638"/>
      <c r="B666" s="638"/>
      <c r="C666" s="638"/>
      <c r="D666" s="638"/>
      <c r="E666" s="638"/>
      <c r="F666" s="638"/>
      <c r="G666" s="639"/>
      <c r="H666" s="638"/>
      <c r="I666" s="638"/>
      <c r="J666" s="640"/>
      <c r="K666" s="640"/>
      <c r="L666" s="640"/>
      <c r="M666" s="640"/>
      <c r="N666" s="421"/>
      <c r="O666" s="728"/>
      <c r="P666" s="638"/>
      <c r="Q666" s="638"/>
      <c r="R666" s="638"/>
      <c r="S666" s="638"/>
      <c r="T666" s="638"/>
      <c r="U666" s="638"/>
      <c r="V666" s="638"/>
    </row>
    <row r="667" spans="1:22" ht="15.75" customHeight="1">
      <c r="A667" s="638"/>
      <c r="B667" s="638"/>
      <c r="C667" s="638"/>
      <c r="D667" s="638"/>
      <c r="E667" s="638"/>
      <c r="F667" s="638"/>
      <c r="G667" s="639"/>
      <c r="H667" s="638"/>
      <c r="I667" s="638"/>
      <c r="J667" s="640"/>
      <c r="K667" s="640"/>
      <c r="L667" s="640"/>
      <c r="M667" s="640"/>
      <c r="N667" s="421"/>
      <c r="O667" s="728"/>
      <c r="P667" s="638"/>
      <c r="Q667" s="638"/>
      <c r="R667" s="638"/>
      <c r="S667" s="638"/>
      <c r="T667" s="638"/>
      <c r="U667" s="638"/>
      <c r="V667" s="638"/>
    </row>
    <row r="668" spans="1:22" ht="15.75" customHeight="1">
      <c r="A668" s="638"/>
      <c r="B668" s="638"/>
      <c r="C668" s="638"/>
      <c r="D668" s="638"/>
      <c r="E668" s="638"/>
      <c r="F668" s="638"/>
      <c r="G668" s="639"/>
      <c r="H668" s="638"/>
      <c r="I668" s="638"/>
      <c r="J668" s="640"/>
      <c r="K668" s="640"/>
      <c r="L668" s="640"/>
      <c r="M668" s="640"/>
      <c r="N668" s="421"/>
      <c r="O668" s="728"/>
      <c r="P668" s="638"/>
      <c r="Q668" s="638"/>
      <c r="R668" s="638"/>
      <c r="S668" s="638"/>
      <c r="T668" s="638"/>
      <c r="U668" s="638"/>
      <c r="V668" s="638"/>
    </row>
    <row r="669" spans="1:22" ht="15.75" customHeight="1">
      <c r="A669" s="638"/>
      <c r="B669" s="638"/>
      <c r="C669" s="638"/>
      <c r="D669" s="638"/>
      <c r="E669" s="638"/>
      <c r="F669" s="638"/>
      <c r="G669" s="639"/>
      <c r="H669" s="638"/>
      <c r="I669" s="638"/>
      <c r="J669" s="640"/>
      <c r="K669" s="640"/>
      <c r="L669" s="640"/>
      <c r="M669" s="640"/>
      <c r="N669" s="421"/>
      <c r="O669" s="728"/>
      <c r="P669" s="638"/>
      <c r="Q669" s="638"/>
      <c r="R669" s="638"/>
      <c r="S669" s="638"/>
      <c r="T669" s="638"/>
      <c r="U669" s="638"/>
      <c r="V669" s="638"/>
    </row>
    <row r="670" spans="1:22" ht="15.75" customHeight="1">
      <c r="A670" s="638"/>
      <c r="B670" s="638"/>
      <c r="C670" s="638"/>
      <c r="D670" s="638"/>
      <c r="E670" s="638"/>
      <c r="F670" s="638"/>
      <c r="G670" s="639"/>
      <c r="H670" s="638"/>
      <c r="I670" s="638"/>
      <c r="J670" s="640"/>
      <c r="K670" s="640"/>
      <c r="L670" s="640"/>
      <c r="M670" s="640"/>
      <c r="N670" s="421"/>
      <c r="O670" s="728"/>
      <c r="P670" s="638"/>
      <c r="Q670" s="638"/>
      <c r="R670" s="638"/>
      <c r="S670" s="638"/>
      <c r="T670" s="638"/>
      <c r="U670" s="638"/>
      <c r="V670" s="638"/>
    </row>
    <row r="671" spans="1:22" ht="15.75" customHeight="1">
      <c r="A671" s="638"/>
      <c r="B671" s="638"/>
      <c r="C671" s="638"/>
      <c r="D671" s="638"/>
      <c r="E671" s="638"/>
      <c r="F671" s="638"/>
      <c r="G671" s="639"/>
      <c r="H671" s="638"/>
      <c r="I671" s="638"/>
      <c r="J671" s="640"/>
      <c r="K671" s="640"/>
      <c r="L671" s="640"/>
      <c r="M671" s="640"/>
      <c r="N671" s="421"/>
      <c r="O671" s="728"/>
      <c r="P671" s="638"/>
      <c r="Q671" s="638"/>
      <c r="R671" s="638"/>
      <c r="S671" s="638"/>
      <c r="T671" s="638"/>
      <c r="U671" s="638"/>
      <c r="V671" s="638"/>
    </row>
    <row r="672" spans="1:22" ht="15.75" customHeight="1">
      <c r="A672" s="638"/>
      <c r="B672" s="638"/>
      <c r="C672" s="638"/>
      <c r="D672" s="638"/>
      <c r="E672" s="638"/>
      <c r="F672" s="638"/>
      <c r="G672" s="639"/>
      <c r="H672" s="638"/>
      <c r="I672" s="638"/>
      <c r="J672" s="640"/>
      <c r="K672" s="640"/>
      <c r="L672" s="640"/>
      <c r="M672" s="640"/>
      <c r="N672" s="421"/>
      <c r="O672" s="728"/>
      <c r="P672" s="638"/>
      <c r="Q672" s="638"/>
      <c r="R672" s="638"/>
      <c r="S672" s="638"/>
      <c r="T672" s="638"/>
      <c r="U672" s="638"/>
      <c r="V672" s="638"/>
    </row>
    <row r="673" spans="1:22" ht="15.75" customHeight="1">
      <c r="A673" s="638"/>
      <c r="B673" s="638"/>
      <c r="C673" s="638"/>
      <c r="D673" s="638"/>
      <c r="E673" s="638"/>
      <c r="F673" s="638"/>
      <c r="G673" s="639"/>
      <c r="H673" s="638"/>
      <c r="I673" s="638"/>
      <c r="J673" s="640"/>
      <c r="K673" s="640"/>
      <c r="L673" s="640"/>
      <c r="M673" s="640"/>
      <c r="N673" s="421"/>
      <c r="O673" s="728"/>
      <c r="P673" s="638"/>
      <c r="Q673" s="638"/>
      <c r="R673" s="638"/>
      <c r="S673" s="638"/>
      <c r="T673" s="638"/>
      <c r="U673" s="638"/>
      <c r="V673" s="638"/>
    </row>
    <row r="674" spans="1:22" ht="15.75" customHeight="1">
      <c r="A674" s="638"/>
      <c r="B674" s="638"/>
      <c r="C674" s="638"/>
      <c r="D674" s="638"/>
      <c r="E674" s="638"/>
      <c r="F674" s="638"/>
      <c r="G674" s="639"/>
      <c r="H674" s="638"/>
      <c r="I674" s="638"/>
      <c r="J674" s="640"/>
      <c r="K674" s="640"/>
      <c r="L674" s="640"/>
      <c r="M674" s="640"/>
      <c r="N674" s="421"/>
      <c r="O674" s="728"/>
      <c r="P674" s="638"/>
      <c r="Q674" s="638"/>
      <c r="R674" s="638"/>
      <c r="S674" s="638"/>
      <c r="T674" s="638"/>
      <c r="U674" s="638"/>
      <c r="V674" s="638"/>
    </row>
    <row r="675" spans="1:22" ht="15.75" customHeight="1">
      <c r="A675" s="638"/>
      <c r="B675" s="638"/>
      <c r="C675" s="638"/>
      <c r="D675" s="638"/>
      <c r="E675" s="638"/>
      <c r="F675" s="638"/>
      <c r="G675" s="639"/>
      <c r="H675" s="638"/>
      <c r="I675" s="638"/>
      <c r="J675" s="640"/>
      <c r="K675" s="640"/>
      <c r="L675" s="640"/>
      <c r="M675" s="640"/>
      <c r="N675" s="421"/>
      <c r="O675" s="728"/>
      <c r="P675" s="638"/>
      <c r="Q675" s="638"/>
      <c r="R675" s="638"/>
      <c r="S675" s="638"/>
      <c r="T675" s="638"/>
      <c r="U675" s="638"/>
      <c r="V675" s="638"/>
    </row>
    <row r="676" spans="1:22" ht="15.75" customHeight="1">
      <c r="A676" s="638"/>
      <c r="B676" s="638"/>
      <c r="C676" s="638"/>
      <c r="D676" s="638"/>
      <c r="E676" s="638"/>
      <c r="F676" s="638"/>
      <c r="G676" s="639"/>
      <c r="H676" s="638"/>
      <c r="I676" s="638"/>
      <c r="J676" s="640"/>
      <c r="K676" s="640"/>
      <c r="L676" s="640"/>
      <c r="M676" s="640"/>
      <c r="N676" s="421"/>
      <c r="O676" s="728"/>
      <c r="P676" s="638"/>
      <c r="Q676" s="638"/>
      <c r="R676" s="638"/>
      <c r="S676" s="638"/>
      <c r="T676" s="638"/>
      <c r="U676" s="638"/>
      <c r="V676" s="638"/>
    </row>
    <row r="677" spans="1:22" ht="15.75" customHeight="1">
      <c r="A677" s="638"/>
      <c r="B677" s="638"/>
      <c r="C677" s="638"/>
      <c r="D677" s="638"/>
      <c r="E677" s="638"/>
      <c r="F677" s="638"/>
      <c r="G677" s="639"/>
      <c r="H677" s="638"/>
      <c r="I677" s="638"/>
      <c r="J677" s="640"/>
      <c r="K677" s="640"/>
      <c r="L677" s="640"/>
      <c r="M677" s="640"/>
      <c r="N677" s="421"/>
      <c r="O677" s="728"/>
      <c r="P677" s="638"/>
      <c r="Q677" s="638"/>
      <c r="R677" s="638"/>
      <c r="S677" s="638"/>
      <c r="T677" s="638"/>
      <c r="U677" s="638"/>
      <c r="V677" s="638"/>
    </row>
    <row r="678" spans="1:22" ht="15.75" customHeight="1">
      <c r="A678" s="638"/>
      <c r="B678" s="638"/>
      <c r="C678" s="638"/>
      <c r="D678" s="638"/>
      <c r="E678" s="638"/>
      <c r="F678" s="638"/>
      <c r="G678" s="639"/>
      <c r="H678" s="638"/>
      <c r="I678" s="638"/>
      <c r="J678" s="640"/>
      <c r="K678" s="640"/>
      <c r="L678" s="640"/>
      <c r="M678" s="640"/>
      <c r="N678" s="421"/>
      <c r="O678" s="728"/>
      <c r="P678" s="638"/>
      <c r="Q678" s="638"/>
      <c r="R678" s="638"/>
      <c r="S678" s="638"/>
      <c r="T678" s="638"/>
      <c r="U678" s="638"/>
      <c r="V678" s="638"/>
    </row>
    <row r="679" spans="1:22" ht="15.75" customHeight="1">
      <c r="A679" s="638"/>
      <c r="B679" s="638"/>
      <c r="C679" s="638"/>
      <c r="D679" s="638"/>
      <c r="E679" s="638"/>
      <c r="F679" s="638"/>
      <c r="G679" s="639"/>
      <c r="H679" s="638"/>
      <c r="I679" s="638"/>
      <c r="J679" s="640"/>
      <c r="K679" s="640"/>
      <c r="L679" s="640"/>
      <c r="M679" s="640"/>
      <c r="N679" s="421"/>
      <c r="O679" s="728"/>
      <c r="P679" s="638"/>
      <c r="Q679" s="638"/>
      <c r="R679" s="638"/>
      <c r="S679" s="638"/>
      <c r="T679" s="638"/>
      <c r="U679" s="638"/>
      <c r="V679" s="638"/>
    </row>
    <row r="680" spans="1:22" ht="15.75" customHeight="1">
      <c r="A680" s="638"/>
      <c r="B680" s="638"/>
      <c r="C680" s="638"/>
      <c r="D680" s="638"/>
      <c r="E680" s="638"/>
      <c r="F680" s="638"/>
      <c r="G680" s="639"/>
      <c r="H680" s="638"/>
      <c r="I680" s="638"/>
      <c r="J680" s="640"/>
      <c r="K680" s="640"/>
      <c r="L680" s="640"/>
      <c r="M680" s="640"/>
      <c r="N680" s="421"/>
      <c r="O680" s="728"/>
      <c r="P680" s="638"/>
      <c r="Q680" s="638"/>
      <c r="R680" s="638"/>
      <c r="S680" s="638"/>
      <c r="T680" s="638"/>
      <c r="U680" s="638"/>
      <c r="V680" s="638"/>
    </row>
    <row r="681" spans="1:22" ht="15.75" customHeight="1">
      <c r="A681" s="638"/>
      <c r="B681" s="638"/>
      <c r="C681" s="638"/>
      <c r="D681" s="638"/>
      <c r="E681" s="638"/>
      <c r="F681" s="638"/>
      <c r="G681" s="639"/>
      <c r="H681" s="638"/>
      <c r="I681" s="638"/>
      <c r="J681" s="640"/>
      <c r="K681" s="640"/>
      <c r="L681" s="640"/>
      <c r="M681" s="640"/>
      <c r="N681" s="421"/>
      <c r="O681" s="728"/>
      <c r="P681" s="638"/>
      <c r="Q681" s="638"/>
      <c r="R681" s="638"/>
      <c r="S681" s="638"/>
      <c r="T681" s="638"/>
      <c r="U681" s="638"/>
      <c r="V681" s="638"/>
    </row>
    <row r="682" spans="1:22" ht="15.75" customHeight="1">
      <c r="A682" s="638"/>
      <c r="B682" s="638"/>
      <c r="C682" s="638"/>
      <c r="D682" s="638"/>
      <c r="E682" s="638"/>
      <c r="F682" s="638"/>
      <c r="G682" s="639"/>
      <c r="H682" s="638"/>
      <c r="I682" s="638"/>
      <c r="J682" s="640"/>
      <c r="K682" s="640"/>
      <c r="L682" s="640"/>
      <c r="M682" s="640"/>
      <c r="N682" s="421"/>
      <c r="O682" s="728"/>
      <c r="P682" s="638"/>
      <c r="Q682" s="638"/>
      <c r="R682" s="638"/>
      <c r="S682" s="638"/>
      <c r="T682" s="638"/>
      <c r="U682" s="638"/>
      <c r="V682" s="638"/>
    </row>
    <row r="683" spans="1:22" ht="15.75" customHeight="1">
      <c r="A683" s="638"/>
      <c r="B683" s="638"/>
      <c r="C683" s="638"/>
      <c r="D683" s="638"/>
      <c r="E683" s="638"/>
      <c r="F683" s="638"/>
      <c r="G683" s="639"/>
      <c r="H683" s="638"/>
      <c r="I683" s="638"/>
      <c r="J683" s="640"/>
      <c r="K683" s="640"/>
      <c r="L683" s="640"/>
      <c r="M683" s="640"/>
      <c r="N683" s="421"/>
      <c r="O683" s="728"/>
      <c r="P683" s="638"/>
      <c r="Q683" s="638"/>
      <c r="R683" s="638"/>
      <c r="S683" s="638"/>
      <c r="T683" s="638"/>
      <c r="U683" s="638"/>
      <c r="V683" s="638"/>
    </row>
    <row r="684" spans="1:22" ht="15.75" customHeight="1">
      <c r="A684" s="638"/>
      <c r="B684" s="638"/>
      <c r="C684" s="638"/>
      <c r="D684" s="638"/>
      <c r="E684" s="638"/>
      <c r="F684" s="638"/>
      <c r="G684" s="639"/>
      <c r="H684" s="638"/>
      <c r="I684" s="638"/>
      <c r="J684" s="640"/>
      <c r="K684" s="640"/>
      <c r="L684" s="640"/>
      <c r="M684" s="640"/>
      <c r="N684" s="421"/>
      <c r="O684" s="728"/>
      <c r="P684" s="638"/>
      <c r="Q684" s="638"/>
      <c r="R684" s="638"/>
      <c r="S684" s="638"/>
      <c r="T684" s="638"/>
      <c r="U684" s="638"/>
      <c r="V684" s="638"/>
    </row>
    <row r="685" spans="1:22" ht="15.75" customHeight="1">
      <c r="A685" s="638"/>
      <c r="B685" s="638"/>
      <c r="C685" s="638"/>
      <c r="D685" s="638"/>
      <c r="E685" s="638"/>
      <c r="F685" s="638"/>
      <c r="G685" s="639"/>
      <c r="H685" s="638"/>
      <c r="I685" s="638"/>
      <c r="J685" s="640"/>
      <c r="K685" s="640"/>
      <c r="L685" s="640"/>
      <c r="M685" s="640"/>
      <c r="N685" s="421"/>
      <c r="O685" s="728"/>
      <c r="P685" s="638"/>
      <c r="Q685" s="638"/>
      <c r="R685" s="638"/>
      <c r="S685" s="638"/>
      <c r="T685" s="638"/>
      <c r="U685" s="638"/>
      <c r="V685" s="638"/>
    </row>
    <row r="686" spans="1:22" ht="15.75" customHeight="1">
      <c r="A686" s="638"/>
      <c r="B686" s="638"/>
      <c r="C686" s="638"/>
      <c r="D686" s="638"/>
      <c r="E686" s="638"/>
      <c r="F686" s="638"/>
      <c r="G686" s="639"/>
      <c r="H686" s="638"/>
      <c r="I686" s="638"/>
      <c r="J686" s="640"/>
      <c r="K686" s="640"/>
      <c r="L686" s="640"/>
      <c r="M686" s="640"/>
      <c r="N686" s="421"/>
      <c r="O686" s="728"/>
      <c r="P686" s="638"/>
      <c r="Q686" s="638"/>
      <c r="R686" s="638"/>
      <c r="S686" s="638"/>
      <c r="T686" s="638"/>
      <c r="U686" s="638"/>
      <c r="V686" s="638"/>
    </row>
    <row r="687" spans="1:22" ht="15.75" customHeight="1">
      <c r="A687" s="638"/>
      <c r="B687" s="638"/>
      <c r="C687" s="638"/>
      <c r="D687" s="638"/>
      <c r="E687" s="638"/>
      <c r="F687" s="638"/>
      <c r="G687" s="639"/>
      <c r="H687" s="638"/>
      <c r="I687" s="638"/>
      <c r="J687" s="640"/>
      <c r="K687" s="640"/>
      <c r="L687" s="640"/>
      <c r="M687" s="640"/>
      <c r="N687" s="421"/>
      <c r="O687" s="728"/>
      <c r="P687" s="638"/>
      <c r="Q687" s="638"/>
      <c r="R687" s="638"/>
      <c r="S687" s="638"/>
      <c r="T687" s="638"/>
      <c r="U687" s="638"/>
      <c r="V687" s="638"/>
    </row>
    <row r="688" spans="1:22" ht="15.75" customHeight="1">
      <c r="A688" s="638"/>
      <c r="B688" s="638"/>
      <c r="C688" s="638"/>
      <c r="D688" s="638"/>
      <c r="E688" s="638"/>
      <c r="F688" s="638"/>
      <c r="G688" s="639"/>
      <c r="H688" s="638"/>
      <c r="I688" s="638"/>
      <c r="J688" s="640"/>
      <c r="K688" s="640"/>
      <c r="L688" s="640"/>
      <c r="M688" s="640"/>
      <c r="N688" s="421"/>
      <c r="O688" s="728"/>
      <c r="P688" s="638"/>
      <c r="Q688" s="638"/>
      <c r="R688" s="638"/>
      <c r="S688" s="638"/>
      <c r="T688" s="638"/>
      <c r="U688" s="638"/>
      <c r="V688" s="638"/>
    </row>
    <row r="689" spans="1:22" ht="15.75" customHeight="1">
      <c r="A689" s="638"/>
      <c r="B689" s="638"/>
      <c r="C689" s="638"/>
      <c r="D689" s="638"/>
      <c r="E689" s="638"/>
      <c r="F689" s="638"/>
      <c r="G689" s="639"/>
      <c r="H689" s="638"/>
      <c r="I689" s="638"/>
      <c r="J689" s="640"/>
      <c r="K689" s="640"/>
      <c r="L689" s="640"/>
      <c r="M689" s="640"/>
      <c r="N689" s="421"/>
      <c r="O689" s="728"/>
      <c r="P689" s="638"/>
      <c r="Q689" s="638"/>
      <c r="R689" s="638"/>
      <c r="S689" s="638"/>
      <c r="T689" s="638"/>
      <c r="U689" s="638"/>
      <c r="V689" s="638"/>
    </row>
    <row r="690" spans="1:22" ht="15.75" customHeight="1">
      <c r="A690" s="638"/>
      <c r="B690" s="638"/>
      <c r="C690" s="638"/>
      <c r="D690" s="638"/>
      <c r="E690" s="638"/>
      <c r="F690" s="638"/>
      <c r="G690" s="639"/>
      <c r="H690" s="638"/>
      <c r="I690" s="638"/>
      <c r="J690" s="640"/>
      <c r="K690" s="640"/>
      <c r="L690" s="640"/>
      <c r="M690" s="640"/>
      <c r="N690" s="421"/>
      <c r="O690" s="728"/>
      <c r="P690" s="638"/>
      <c r="Q690" s="638"/>
      <c r="R690" s="638"/>
      <c r="S690" s="638"/>
      <c r="T690" s="638"/>
      <c r="U690" s="638"/>
      <c r="V690" s="638"/>
    </row>
    <row r="691" spans="1:22" ht="15.75" customHeight="1">
      <c r="A691" s="638"/>
      <c r="B691" s="638"/>
      <c r="C691" s="638"/>
      <c r="D691" s="638"/>
      <c r="E691" s="638"/>
      <c r="F691" s="638"/>
      <c r="G691" s="639"/>
      <c r="H691" s="638"/>
      <c r="I691" s="638"/>
      <c r="J691" s="640"/>
      <c r="K691" s="640"/>
      <c r="L691" s="640"/>
      <c r="M691" s="640"/>
      <c r="N691" s="421"/>
      <c r="O691" s="728"/>
      <c r="P691" s="638"/>
      <c r="Q691" s="638"/>
      <c r="R691" s="638"/>
      <c r="S691" s="638"/>
      <c r="T691" s="638"/>
      <c r="U691" s="638"/>
      <c r="V691" s="638"/>
    </row>
    <row r="692" spans="1:22" ht="15.75" customHeight="1">
      <c r="A692" s="638"/>
      <c r="B692" s="638"/>
      <c r="C692" s="638"/>
      <c r="D692" s="638"/>
      <c r="E692" s="638"/>
      <c r="F692" s="638"/>
      <c r="G692" s="639"/>
      <c r="H692" s="638"/>
      <c r="I692" s="638"/>
      <c r="J692" s="640"/>
      <c r="K692" s="640"/>
      <c r="L692" s="640"/>
      <c r="M692" s="640"/>
      <c r="N692" s="421"/>
      <c r="O692" s="728"/>
      <c r="P692" s="638"/>
      <c r="Q692" s="638"/>
      <c r="R692" s="638"/>
      <c r="S692" s="638"/>
      <c r="T692" s="638"/>
      <c r="U692" s="638"/>
      <c r="V692" s="638"/>
    </row>
    <row r="693" spans="1:22" ht="15.75" customHeight="1">
      <c r="A693" s="638"/>
      <c r="B693" s="638"/>
      <c r="C693" s="638"/>
      <c r="D693" s="638"/>
      <c r="E693" s="638"/>
      <c r="F693" s="638"/>
      <c r="G693" s="639"/>
      <c r="H693" s="638"/>
      <c r="I693" s="638"/>
      <c r="J693" s="640"/>
      <c r="K693" s="640"/>
      <c r="L693" s="640"/>
      <c r="M693" s="640"/>
      <c r="N693" s="421"/>
      <c r="O693" s="728"/>
      <c r="P693" s="638"/>
      <c r="Q693" s="638"/>
      <c r="R693" s="638"/>
      <c r="S693" s="638"/>
      <c r="T693" s="638"/>
      <c r="U693" s="638"/>
      <c r="V693" s="638"/>
    </row>
    <row r="694" spans="1:22" ht="15.75" customHeight="1">
      <c r="A694" s="638"/>
      <c r="B694" s="638"/>
      <c r="C694" s="638"/>
      <c r="D694" s="638"/>
      <c r="E694" s="638"/>
      <c r="F694" s="638"/>
      <c r="G694" s="639"/>
      <c r="H694" s="638"/>
      <c r="I694" s="638"/>
      <c r="J694" s="640"/>
      <c r="K694" s="640"/>
      <c r="L694" s="640"/>
      <c r="M694" s="640"/>
      <c r="N694" s="421"/>
      <c r="O694" s="728"/>
      <c r="P694" s="638"/>
      <c r="Q694" s="638"/>
      <c r="R694" s="638"/>
      <c r="S694" s="638"/>
      <c r="T694" s="638"/>
      <c r="U694" s="638"/>
      <c r="V694" s="638"/>
    </row>
    <row r="695" spans="1:22" ht="15.75" customHeight="1">
      <c r="A695" s="638"/>
      <c r="B695" s="638"/>
      <c r="C695" s="638"/>
      <c r="D695" s="638"/>
      <c r="E695" s="638"/>
      <c r="F695" s="638"/>
      <c r="G695" s="639"/>
      <c r="H695" s="638"/>
      <c r="I695" s="638"/>
      <c r="J695" s="640"/>
      <c r="K695" s="640"/>
      <c r="L695" s="640"/>
      <c r="M695" s="640"/>
      <c r="N695" s="421"/>
      <c r="O695" s="728"/>
      <c r="P695" s="638"/>
      <c r="Q695" s="638"/>
      <c r="R695" s="638"/>
      <c r="S695" s="638"/>
      <c r="T695" s="638"/>
      <c r="U695" s="638"/>
      <c r="V695" s="638"/>
    </row>
    <row r="696" spans="1:22" ht="15.75" customHeight="1">
      <c r="A696" s="638"/>
      <c r="B696" s="638"/>
      <c r="C696" s="638"/>
      <c r="D696" s="638"/>
      <c r="E696" s="638"/>
      <c r="F696" s="638"/>
      <c r="G696" s="639"/>
      <c r="H696" s="638"/>
      <c r="I696" s="638"/>
      <c r="J696" s="640"/>
      <c r="K696" s="640"/>
      <c r="L696" s="640"/>
      <c r="M696" s="640"/>
      <c r="N696" s="421"/>
      <c r="O696" s="728"/>
      <c r="P696" s="638"/>
      <c r="Q696" s="638"/>
      <c r="R696" s="638"/>
      <c r="S696" s="638"/>
      <c r="T696" s="638"/>
      <c r="U696" s="638"/>
      <c r="V696" s="638"/>
    </row>
    <row r="697" spans="1:22" ht="15.75" customHeight="1">
      <c r="A697" s="638"/>
      <c r="B697" s="638"/>
      <c r="C697" s="638"/>
      <c r="D697" s="638"/>
      <c r="E697" s="638"/>
      <c r="F697" s="638"/>
      <c r="G697" s="639"/>
      <c r="H697" s="638"/>
      <c r="I697" s="638"/>
      <c r="J697" s="640"/>
      <c r="K697" s="640"/>
      <c r="L697" s="640"/>
      <c r="M697" s="640"/>
      <c r="N697" s="421"/>
      <c r="O697" s="728"/>
      <c r="P697" s="638"/>
      <c r="Q697" s="638"/>
      <c r="R697" s="638"/>
      <c r="S697" s="638"/>
      <c r="T697" s="638"/>
      <c r="U697" s="638"/>
      <c r="V697" s="638"/>
    </row>
    <row r="698" spans="1:22" ht="15.75" customHeight="1">
      <c r="A698" s="638"/>
      <c r="B698" s="638"/>
      <c r="C698" s="638"/>
      <c r="D698" s="638"/>
      <c r="E698" s="638"/>
      <c r="F698" s="638"/>
      <c r="G698" s="639"/>
      <c r="H698" s="638"/>
      <c r="I698" s="638"/>
      <c r="J698" s="640"/>
      <c r="K698" s="640"/>
      <c r="L698" s="640"/>
      <c r="M698" s="640"/>
      <c r="N698" s="421"/>
      <c r="O698" s="728"/>
      <c r="P698" s="638"/>
      <c r="Q698" s="638"/>
      <c r="R698" s="638"/>
      <c r="S698" s="638"/>
      <c r="T698" s="638"/>
      <c r="U698" s="638"/>
      <c r="V698" s="638"/>
    </row>
    <row r="699" spans="1:22" ht="15.75" customHeight="1">
      <c r="A699" s="638"/>
      <c r="B699" s="638"/>
      <c r="C699" s="638"/>
      <c r="D699" s="638"/>
      <c r="E699" s="638"/>
      <c r="F699" s="638"/>
      <c r="G699" s="639"/>
      <c r="H699" s="638"/>
      <c r="I699" s="638"/>
      <c r="J699" s="640"/>
      <c r="K699" s="640"/>
      <c r="L699" s="640"/>
      <c r="M699" s="640"/>
      <c r="N699" s="421"/>
      <c r="O699" s="728"/>
      <c r="P699" s="638"/>
      <c r="Q699" s="638"/>
      <c r="R699" s="638"/>
      <c r="S699" s="638"/>
      <c r="T699" s="638"/>
      <c r="U699" s="638"/>
      <c r="V699" s="638"/>
    </row>
    <row r="700" spans="1:22" ht="15.75" customHeight="1">
      <c r="A700" s="638"/>
      <c r="B700" s="638"/>
      <c r="C700" s="638"/>
      <c r="D700" s="638"/>
      <c r="E700" s="638"/>
      <c r="F700" s="638"/>
      <c r="G700" s="639"/>
      <c r="H700" s="638"/>
      <c r="I700" s="638"/>
      <c r="J700" s="640"/>
      <c r="K700" s="640"/>
      <c r="L700" s="640"/>
      <c r="M700" s="640"/>
      <c r="N700" s="421"/>
      <c r="O700" s="728"/>
      <c r="P700" s="638"/>
      <c r="Q700" s="638"/>
      <c r="R700" s="638"/>
      <c r="S700" s="638"/>
      <c r="T700" s="638"/>
      <c r="U700" s="638"/>
      <c r="V700" s="638"/>
    </row>
    <row r="701" spans="1:22" ht="15.75" customHeight="1">
      <c r="A701" s="638"/>
      <c r="B701" s="638"/>
      <c r="C701" s="638"/>
      <c r="D701" s="638"/>
      <c r="E701" s="638"/>
      <c r="F701" s="638"/>
      <c r="G701" s="639"/>
      <c r="H701" s="638"/>
      <c r="I701" s="638"/>
      <c r="J701" s="640"/>
      <c r="K701" s="640"/>
      <c r="L701" s="640"/>
      <c r="M701" s="640"/>
      <c r="N701" s="421"/>
      <c r="O701" s="728"/>
      <c r="P701" s="638"/>
      <c r="Q701" s="638"/>
      <c r="R701" s="638"/>
      <c r="S701" s="638"/>
      <c r="T701" s="638"/>
      <c r="U701" s="638"/>
      <c r="V701" s="638"/>
    </row>
    <row r="702" spans="1:22" ht="15.75" customHeight="1">
      <c r="A702" s="638"/>
      <c r="B702" s="638"/>
      <c r="C702" s="638"/>
      <c r="D702" s="638"/>
      <c r="E702" s="638"/>
      <c r="F702" s="638"/>
      <c r="G702" s="639"/>
      <c r="H702" s="638"/>
      <c r="I702" s="638"/>
      <c r="J702" s="640"/>
      <c r="K702" s="640"/>
      <c r="L702" s="640"/>
      <c r="M702" s="640"/>
      <c r="N702" s="421"/>
      <c r="O702" s="728"/>
      <c r="P702" s="638"/>
      <c r="Q702" s="638"/>
      <c r="R702" s="638"/>
      <c r="S702" s="638"/>
      <c r="T702" s="638"/>
      <c r="U702" s="638"/>
      <c r="V702" s="638"/>
    </row>
    <row r="703" spans="1:22" ht="15.75" customHeight="1">
      <c r="A703" s="638"/>
      <c r="B703" s="638"/>
      <c r="C703" s="638"/>
      <c r="D703" s="638"/>
      <c r="E703" s="638"/>
      <c r="F703" s="638"/>
      <c r="G703" s="639"/>
      <c r="H703" s="638"/>
      <c r="I703" s="638"/>
      <c r="J703" s="640"/>
      <c r="K703" s="640"/>
      <c r="L703" s="640"/>
      <c r="M703" s="640"/>
      <c r="N703" s="421"/>
      <c r="O703" s="728"/>
      <c r="P703" s="638"/>
      <c r="Q703" s="638"/>
      <c r="R703" s="638"/>
      <c r="S703" s="638"/>
      <c r="T703" s="638"/>
      <c r="U703" s="638"/>
      <c r="V703" s="638"/>
    </row>
    <row r="704" spans="1:22" ht="15.75" customHeight="1">
      <c r="A704" s="638"/>
      <c r="B704" s="638"/>
      <c r="C704" s="638"/>
      <c r="D704" s="638"/>
      <c r="E704" s="638"/>
      <c r="F704" s="638"/>
      <c r="G704" s="639"/>
      <c r="H704" s="638"/>
      <c r="I704" s="638"/>
      <c r="J704" s="640"/>
      <c r="K704" s="640"/>
      <c r="L704" s="640"/>
      <c r="M704" s="640"/>
      <c r="N704" s="421"/>
      <c r="O704" s="728"/>
      <c r="P704" s="638"/>
      <c r="Q704" s="638"/>
      <c r="R704" s="638"/>
      <c r="S704" s="638"/>
      <c r="T704" s="638"/>
      <c r="U704" s="638"/>
      <c r="V704" s="638"/>
    </row>
    <row r="705" spans="1:22" ht="15.75" customHeight="1">
      <c r="A705" s="638"/>
      <c r="B705" s="638"/>
      <c r="C705" s="638"/>
      <c r="D705" s="638"/>
      <c r="E705" s="638"/>
      <c r="F705" s="638"/>
      <c r="G705" s="639"/>
      <c r="H705" s="638"/>
      <c r="I705" s="638"/>
      <c r="J705" s="640"/>
      <c r="K705" s="640"/>
      <c r="L705" s="640"/>
      <c r="M705" s="640"/>
      <c r="N705" s="421"/>
      <c r="O705" s="728"/>
      <c r="P705" s="638"/>
      <c r="Q705" s="638"/>
      <c r="R705" s="638"/>
      <c r="S705" s="638"/>
      <c r="T705" s="638"/>
      <c r="U705" s="638"/>
      <c r="V705" s="638"/>
    </row>
    <row r="706" spans="1:22" ht="15.75" customHeight="1">
      <c r="A706" s="638"/>
      <c r="B706" s="638"/>
      <c r="C706" s="638"/>
      <c r="D706" s="638"/>
      <c r="E706" s="638"/>
      <c r="F706" s="638"/>
      <c r="G706" s="639"/>
      <c r="H706" s="638"/>
      <c r="I706" s="638"/>
      <c r="J706" s="640"/>
      <c r="K706" s="640"/>
      <c r="L706" s="640"/>
      <c r="M706" s="640"/>
      <c r="N706" s="421"/>
      <c r="O706" s="728"/>
      <c r="P706" s="638"/>
      <c r="Q706" s="638"/>
      <c r="R706" s="638"/>
      <c r="S706" s="638"/>
      <c r="T706" s="638"/>
      <c r="U706" s="638"/>
      <c r="V706" s="638"/>
    </row>
    <row r="707" spans="1:22" ht="15.75" customHeight="1">
      <c r="A707" s="638"/>
      <c r="B707" s="638"/>
      <c r="C707" s="638"/>
      <c r="D707" s="638"/>
      <c r="E707" s="638"/>
      <c r="F707" s="638"/>
      <c r="G707" s="639"/>
      <c r="H707" s="638"/>
      <c r="I707" s="638"/>
      <c r="J707" s="640"/>
      <c r="K707" s="640"/>
      <c r="L707" s="640"/>
      <c r="M707" s="640"/>
      <c r="N707" s="421"/>
      <c r="O707" s="728"/>
      <c r="P707" s="638"/>
      <c r="Q707" s="638"/>
      <c r="R707" s="638"/>
      <c r="S707" s="638"/>
      <c r="T707" s="638"/>
      <c r="U707" s="638"/>
      <c r="V707" s="638"/>
    </row>
    <row r="708" spans="1:22" ht="15.75" customHeight="1">
      <c r="A708" s="638"/>
      <c r="B708" s="638"/>
      <c r="C708" s="638"/>
      <c r="D708" s="638"/>
      <c r="E708" s="638"/>
      <c r="F708" s="638"/>
      <c r="G708" s="639"/>
      <c r="H708" s="638"/>
      <c r="I708" s="638"/>
      <c r="J708" s="640"/>
      <c r="K708" s="640"/>
      <c r="L708" s="640"/>
      <c r="M708" s="640"/>
      <c r="N708" s="421"/>
      <c r="O708" s="728"/>
      <c r="P708" s="638"/>
      <c r="Q708" s="638"/>
      <c r="R708" s="638"/>
      <c r="S708" s="638"/>
      <c r="T708" s="638"/>
      <c r="U708" s="638"/>
      <c r="V708" s="638"/>
    </row>
    <row r="709" spans="1:22" ht="15.75" customHeight="1">
      <c r="A709" s="638"/>
      <c r="B709" s="638"/>
      <c r="C709" s="638"/>
      <c r="D709" s="638"/>
      <c r="E709" s="638"/>
      <c r="F709" s="638"/>
      <c r="G709" s="639"/>
      <c r="H709" s="638"/>
      <c r="I709" s="638"/>
      <c r="J709" s="640"/>
      <c r="K709" s="640"/>
      <c r="L709" s="640"/>
      <c r="M709" s="640"/>
      <c r="N709" s="421"/>
      <c r="O709" s="728"/>
      <c r="P709" s="638"/>
      <c r="Q709" s="638"/>
      <c r="R709" s="638"/>
      <c r="S709" s="638"/>
      <c r="T709" s="638"/>
      <c r="U709" s="638"/>
      <c r="V709" s="638"/>
    </row>
    <row r="710" spans="1:22" ht="15.75" customHeight="1">
      <c r="A710" s="638"/>
      <c r="B710" s="638"/>
      <c r="C710" s="638"/>
      <c r="D710" s="638"/>
      <c r="E710" s="638"/>
      <c r="F710" s="638"/>
      <c r="G710" s="639"/>
      <c r="H710" s="638"/>
      <c r="I710" s="638"/>
      <c r="J710" s="640"/>
      <c r="K710" s="640"/>
      <c r="L710" s="640"/>
      <c r="M710" s="640"/>
      <c r="N710" s="421"/>
      <c r="O710" s="728"/>
      <c r="P710" s="638"/>
      <c r="Q710" s="638"/>
      <c r="R710" s="638"/>
      <c r="S710" s="638"/>
      <c r="T710" s="638"/>
      <c r="U710" s="638"/>
      <c r="V710" s="638"/>
    </row>
    <row r="711" spans="1:22" ht="15.75" customHeight="1">
      <c r="A711" s="638"/>
      <c r="B711" s="638"/>
      <c r="C711" s="638"/>
      <c r="D711" s="638"/>
      <c r="E711" s="638"/>
      <c r="F711" s="638"/>
      <c r="G711" s="639"/>
      <c r="H711" s="638"/>
      <c r="I711" s="638"/>
      <c r="J711" s="640"/>
      <c r="K711" s="640"/>
      <c r="L711" s="640"/>
      <c r="M711" s="640"/>
      <c r="N711" s="421"/>
      <c r="O711" s="728"/>
      <c r="P711" s="638"/>
      <c r="Q711" s="638"/>
      <c r="R711" s="638"/>
      <c r="S711" s="638"/>
      <c r="T711" s="638"/>
      <c r="U711" s="638"/>
      <c r="V711" s="638"/>
    </row>
    <row r="712" spans="1:22" ht="15.75" customHeight="1">
      <c r="A712" s="638"/>
      <c r="B712" s="638"/>
      <c r="C712" s="638"/>
      <c r="D712" s="638"/>
      <c r="E712" s="638"/>
      <c r="F712" s="638"/>
      <c r="G712" s="639"/>
      <c r="H712" s="638"/>
      <c r="I712" s="638"/>
      <c r="J712" s="640"/>
      <c r="K712" s="640"/>
      <c r="L712" s="640"/>
      <c r="M712" s="640"/>
      <c r="N712" s="421"/>
      <c r="O712" s="728"/>
      <c r="P712" s="638"/>
      <c r="Q712" s="638"/>
      <c r="R712" s="638"/>
      <c r="S712" s="638"/>
      <c r="T712" s="638"/>
      <c r="U712" s="638"/>
      <c r="V712" s="638"/>
    </row>
    <row r="713" spans="1:22" ht="15.75" customHeight="1">
      <c r="A713" s="638"/>
      <c r="B713" s="638"/>
      <c r="C713" s="638"/>
      <c r="D713" s="638"/>
      <c r="E713" s="638"/>
      <c r="F713" s="638"/>
      <c r="G713" s="639"/>
      <c r="H713" s="638"/>
      <c r="I713" s="638"/>
      <c r="J713" s="640"/>
      <c r="K713" s="640"/>
      <c r="L713" s="640"/>
      <c r="M713" s="640"/>
      <c r="N713" s="421"/>
      <c r="O713" s="728"/>
      <c r="P713" s="638"/>
      <c r="Q713" s="638"/>
      <c r="R713" s="638"/>
      <c r="S713" s="638"/>
      <c r="T713" s="638"/>
      <c r="U713" s="638"/>
      <c r="V713" s="638"/>
    </row>
    <row r="714" spans="1:22" ht="15.75" customHeight="1">
      <c r="A714" s="638"/>
      <c r="B714" s="638"/>
      <c r="C714" s="638"/>
      <c r="D714" s="638"/>
      <c r="E714" s="638"/>
      <c r="F714" s="638"/>
      <c r="G714" s="639"/>
      <c r="H714" s="638"/>
      <c r="I714" s="638"/>
      <c r="J714" s="640"/>
      <c r="K714" s="640"/>
      <c r="L714" s="640"/>
      <c r="M714" s="640"/>
      <c r="N714" s="421"/>
      <c r="O714" s="728"/>
      <c r="P714" s="638"/>
      <c r="Q714" s="638"/>
      <c r="R714" s="638"/>
      <c r="S714" s="638"/>
      <c r="T714" s="638"/>
      <c r="U714" s="638"/>
      <c r="V714" s="638"/>
    </row>
    <row r="715" spans="1:22" ht="15.75" customHeight="1">
      <c r="A715" s="638"/>
      <c r="B715" s="638"/>
      <c r="C715" s="638"/>
      <c r="D715" s="638"/>
      <c r="E715" s="638"/>
      <c r="F715" s="638"/>
      <c r="G715" s="639"/>
      <c r="H715" s="638"/>
      <c r="I715" s="638"/>
      <c r="J715" s="640"/>
      <c r="K715" s="640"/>
      <c r="L715" s="640"/>
      <c r="M715" s="640"/>
      <c r="N715" s="421"/>
      <c r="O715" s="728"/>
      <c r="P715" s="638"/>
      <c r="Q715" s="638"/>
      <c r="R715" s="638"/>
      <c r="S715" s="638"/>
      <c r="T715" s="638"/>
      <c r="U715" s="638"/>
      <c r="V715" s="638"/>
    </row>
    <row r="716" spans="1:22" ht="15.75" customHeight="1">
      <c r="A716" s="638"/>
      <c r="B716" s="638"/>
      <c r="C716" s="638"/>
      <c r="D716" s="638"/>
      <c r="E716" s="638"/>
      <c r="F716" s="638"/>
      <c r="G716" s="639"/>
      <c r="H716" s="638"/>
      <c r="I716" s="638"/>
      <c r="J716" s="640"/>
      <c r="K716" s="640"/>
      <c r="L716" s="640"/>
      <c r="M716" s="640"/>
      <c r="N716" s="421"/>
      <c r="O716" s="728"/>
      <c r="P716" s="638"/>
      <c r="Q716" s="638"/>
      <c r="R716" s="638"/>
      <c r="S716" s="638"/>
      <c r="T716" s="638"/>
      <c r="U716" s="638"/>
      <c r="V716" s="638"/>
    </row>
    <row r="717" spans="1:22" ht="15.75" customHeight="1">
      <c r="A717" s="638"/>
      <c r="B717" s="638"/>
      <c r="C717" s="638"/>
      <c r="D717" s="638"/>
      <c r="E717" s="638"/>
      <c r="F717" s="638"/>
      <c r="G717" s="639"/>
      <c r="H717" s="638"/>
      <c r="I717" s="638"/>
      <c r="J717" s="640"/>
      <c r="K717" s="640"/>
      <c r="L717" s="640"/>
      <c r="M717" s="640"/>
      <c r="N717" s="421"/>
      <c r="O717" s="728"/>
      <c r="P717" s="638"/>
      <c r="Q717" s="638"/>
      <c r="R717" s="638"/>
      <c r="S717" s="638"/>
      <c r="T717" s="638"/>
      <c r="U717" s="638"/>
      <c r="V717" s="638"/>
    </row>
    <row r="718" spans="1:22" ht="15.75" customHeight="1">
      <c r="A718" s="638"/>
      <c r="B718" s="638"/>
      <c r="C718" s="638"/>
      <c r="D718" s="638"/>
      <c r="E718" s="638"/>
      <c r="F718" s="638"/>
      <c r="G718" s="639"/>
      <c r="H718" s="638"/>
      <c r="I718" s="638"/>
      <c r="J718" s="640"/>
      <c r="K718" s="640"/>
      <c r="L718" s="640"/>
      <c r="M718" s="640"/>
      <c r="N718" s="421"/>
      <c r="O718" s="728"/>
      <c r="P718" s="638"/>
      <c r="Q718" s="638"/>
      <c r="R718" s="638"/>
      <c r="S718" s="638"/>
      <c r="T718" s="638"/>
      <c r="U718" s="638"/>
      <c r="V718" s="638"/>
    </row>
    <row r="719" spans="1:22" ht="15.75" customHeight="1">
      <c r="A719" s="638"/>
      <c r="B719" s="638"/>
      <c r="C719" s="638"/>
      <c r="D719" s="638"/>
      <c r="E719" s="638"/>
      <c r="F719" s="638"/>
      <c r="G719" s="639"/>
      <c r="H719" s="638"/>
      <c r="I719" s="638"/>
      <c r="J719" s="640"/>
      <c r="K719" s="640"/>
      <c r="L719" s="640"/>
      <c r="M719" s="640"/>
      <c r="N719" s="421"/>
      <c r="O719" s="728"/>
      <c r="P719" s="638"/>
      <c r="Q719" s="638"/>
      <c r="R719" s="638"/>
      <c r="S719" s="638"/>
      <c r="T719" s="638"/>
      <c r="U719" s="638"/>
      <c r="V719" s="638"/>
    </row>
    <row r="720" spans="1:22" ht="15.75" customHeight="1">
      <c r="A720" s="638"/>
      <c r="B720" s="638"/>
      <c r="C720" s="638"/>
      <c r="D720" s="638"/>
      <c r="E720" s="638"/>
      <c r="F720" s="638"/>
      <c r="G720" s="639"/>
      <c r="H720" s="638"/>
      <c r="I720" s="638"/>
      <c r="J720" s="640"/>
      <c r="K720" s="640"/>
      <c r="L720" s="640"/>
      <c r="M720" s="640"/>
      <c r="N720" s="421"/>
      <c r="O720" s="728"/>
      <c r="P720" s="638"/>
      <c r="Q720" s="638"/>
      <c r="R720" s="638"/>
      <c r="S720" s="638"/>
      <c r="T720" s="638"/>
      <c r="U720" s="638"/>
      <c r="V720" s="638"/>
    </row>
    <row r="721" spans="1:22" ht="15.75" customHeight="1">
      <c r="A721" s="638"/>
      <c r="B721" s="638"/>
      <c r="C721" s="638"/>
      <c r="D721" s="638"/>
      <c r="E721" s="638"/>
      <c r="F721" s="638"/>
      <c r="G721" s="639"/>
      <c r="H721" s="638"/>
      <c r="I721" s="638"/>
      <c r="J721" s="640"/>
      <c r="K721" s="640"/>
      <c r="L721" s="640"/>
      <c r="M721" s="640"/>
      <c r="N721" s="421"/>
      <c r="O721" s="728"/>
      <c r="P721" s="638"/>
      <c r="Q721" s="638"/>
      <c r="R721" s="638"/>
      <c r="S721" s="638"/>
      <c r="T721" s="638"/>
      <c r="U721" s="638"/>
      <c r="V721" s="638"/>
    </row>
    <row r="722" spans="1:22" ht="15.75" customHeight="1">
      <c r="A722" s="638"/>
      <c r="B722" s="638"/>
      <c r="C722" s="638"/>
      <c r="D722" s="638"/>
      <c r="E722" s="638"/>
      <c r="F722" s="638"/>
      <c r="G722" s="639"/>
      <c r="H722" s="638"/>
      <c r="I722" s="638"/>
      <c r="J722" s="640"/>
      <c r="K722" s="640"/>
      <c r="L722" s="640"/>
      <c r="M722" s="640"/>
      <c r="N722" s="421"/>
      <c r="O722" s="728"/>
      <c r="P722" s="638"/>
      <c r="Q722" s="638"/>
      <c r="R722" s="638"/>
      <c r="S722" s="638"/>
      <c r="T722" s="638"/>
      <c r="U722" s="638"/>
      <c r="V722" s="638"/>
    </row>
    <row r="723" spans="1:22" ht="15.75" customHeight="1">
      <c r="A723" s="638"/>
      <c r="B723" s="638"/>
      <c r="C723" s="638"/>
      <c r="D723" s="638"/>
      <c r="E723" s="638"/>
      <c r="F723" s="638"/>
      <c r="G723" s="639"/>
      <c r="H723" s="638"/>
      <c r="I723" s="638"/>
      <c r="J723" s="640"/>
      <c r="K723" s="640"/>
      <c r="L723" s="640"/>
      <c r="M723" s="640"/>
      <c r="N723" s="421"/>
      <c r="O723" s="728"/>
      <c r="P723" s="638"/>
      <c r="Q723" s="638"/>
      <c r="R723" s="638"/>
      <c r="S723" s="638"/>
      <c r="T723" s="638"/>
      <c r="U723" s="638"/>
      <c r="V723" s="638"/>
    </row>
    <row r="724" spans="1:22" ht="15.75" customHeight="1">
      <c r="A724" s="638"/>
      <c r="B724" s="638"/>
      <c r="C724" s="638"/>
      <c r="D724" s="638"/>
      <c r="E724" s="638"/>
      <c r="F724" s="638"/>
      <c r="G724" s="639"/>
      <c r="H724" s="638"/>
      <c r="I724" s="638"/>
      <c r="J724" s="640"/>
      <c r="K724" s="640"/>
      <c r="L724" s="640"/>
      <c r="M724" s="640"/>
      <c r="N724" s="421"/>
      <c r="O724" s="728"/>
      <c r="P724" s="638"/>
      <c r="Q724" s="638"/>
      <c r="R724" s="638"/>
      <c r="S724" s="638"/>
      <c r="T724" s="638"/>
      <c r="U724" s="638"/>
      <c r="V724" s="638"/>
    </row>
    <row r="725" spans="1:22" ht="15.75" customHeight="1">
      <c r="A725" s="638"/>
      <c r="B725" s="638"/>
      <c r="C725" s="638"/>
      <c r="D725" s="638"/>
      <c r="E725" s="638"/>
      <c r="F725" s="638"/>
      <c r="G725" s="639"/>
      <c r="H725" s="638"/>
      <c r="I725" s="638"/>
      <c r="J725" s="640"/>
      <c r="K725" s="640"/>
      <c r="L725" s="640"/>
      <c r="M725" s="640"/>
      <c r="N725" s="421"/>
      <c r="O725" s="728"/>
      <c r="P725" s="638"/>
      <c r="Q725" s="638"/>
      <c r="R725" s="638"/>
      <c r="S725" s="638"/>
      <c r="T725" s="638"/>
      <c r="U725" s="638"/>
      <c r="V725" s="638"/>
    </row>
    <row r="726" spans="1:22" ht="15.75" customHeight="1">
      <c r="A726" s="638"/>
      <c r="B726" s="638"/>
      <c r="C726" s="638"/>
      <c r="D726" s="638"/>
      <c r="E726" s="638"/>
      <c r="F726" s="638"/>
      <c r="G726" s="639"/>
      <c r="H726" s="638"/>
      <c r="I726" s="638"/>
      <c r="J726" s="640"/>
      <c r="K726" s="640"/>
      <c r="L726" s="640"/>
      <c r="M726" s="640"/>
      <c r="N726" s="421"/>
      <c r="O726" s="728"/>
      <c r="P726" s="638"/>
      <c r="Q726" s="638"/>
      <c r="R726" s="638"/>
      <c r="S726" s="638"/>
      <c r="T726" s="638"/>
      <c r="U726" s="638"/>
      <c r="V726" s="638"/>
    </row>
    <row r="727" spans="1:22" ht="15.75" customHeight="1">
      <c r="A727" s="638"/>
      <c r="B727" s="638"/>
      <c r="C727" s="638"/>
      <c r="D727" s="638"/>
      <c r="E727" s="638"/>
      <c r="F727" s="638"/>
      <c r="G727" s="639"/>
      <c r="H727" s="638"/>
      <c r="I727" s="638"/>
      <c r="J727" s="640"/>
      <c r="K727" s="640"/>
      <c r="L727" s="640"/>
      <c r="M727" s="640"/>
      <c r="N727" s="421"/>
      <c r="O727" s="728"/>
      <c r="P727" s="638"/>
      <c r="Q727" s="638"/>
      <c r="R727" s="638"/>
      <c r="S727" s="638"/>
      <c r="T727" s="638"/>
      <c r="U727" s="638"/>
      <c r="V727" s="638"/>
    </row>
    <row r="728" spans="1:22" ht="15.75" customHeight="1">
      <c r="A728" s="638"/>
      <c r="B728" s="638"/>
      <c r="C728" s="638"/>
      <c r="D728" s="638"/>
      <c r="E728" s="638"/>
      <c r="F728" s="638"/>
      <c r="G728" s="639"/>
      <c r="H728" s="638"/>
      <c r="I728" s="638"/>
      <c r="J728" s="640"/>
      <c r="K728" s="640"/>
      <c r="L728" s="640"/>
      <c r="M728" s="640"/>
      <c r="N728" s="421"/>
      <c r="O728" s="728"/>
      <c r="P728" s="638"/>
      <c r="Q728" s="638"/>
      <c r="R728" s="638"/>
      <c r="S728" s="638"/>
      <c r="T728" s="638"/>
      <c r="U728" s="638"/>
      <c r="V728" s="638"/>
    </row>
    <row r="729" spans="1:22" ht="15.75" customHeight="1">
      <c r="A729" s="638"/>
      <c r="B729" s="638"/>
      <c r="C729" s="638"/>
      <c r="D729" s="638"/>
      <c r="E729" s="638"/>
      <c r="F729" s="638"/>
      <c r="G729" s="639"/>
      <c r="H729" s="638"/>
      <c r="I729" s="638"/>
      <c r="J729" s="640"/>
      <c r="K729" s="640"/>
      <c r="L729" s="640"/>
      <c r="M729" s="640"/>
      <c r="N729" s="421"/>
      <c r="O729" s="728"/>
      <c r="P729" s="638"/>
      <c r="Q729" s="638"/>
      <c r="R729" s="638"/>
      <c r="S729" s="638"/>
      <c r="T729" s="638"/>
      <c r="U729" s="638"/>
      <c r="V729" s="638"/>
    </row>
    <row r="730" spans="1:22" ht="15.75" customHeight="1">
      <c r="A730" s="638"/>
      <c r="B730" s="638"/>
      <c r="C730" s="638"/>
      <c r="D730" s="638"/>
      <c r="E730" s="638"/>
      <c r="F730" s="638"/>
      <c r="G730" s="639"/>
      <c r="H730" s="638"/>
      <c r="I730" s="638"/>
      <c r="J730" s="640"/>
      <c r="K730" s="640"/>
      <c r="L730" s="640"/>
      <c r="M730" s="640"/>
      <c r="N730" s="421"/>
      <c r="O730" s="728"/>
      <c r="P730" s="638"/>
      <c r="Q730" s="638"/>
      <c r="R730" s="638"/>
      <c r="S730" s="638"/>
      <c r="T730" s="638"/>
      <c r="U730" s="638"/>
      <c r="V730" s="638"/>
    </row>
    <row r="731" spans="1:22" ht="15.75" customHeight="1">
      <c r="A731" s="638"/>
      <c r="B731" s="638"/>
      <c r="C731" s="638"/>
      <c r="D731" s="638"/>
      <c r="E731" s="638"/>
      <c r="F731" s="638"/>
      <c r="G731" s="639"/>
      <c r="H731" s="638"/>
      <c r="I731" s="638"/>
      <c r="J731" s="640"/>
      <c r="K731" s="640"/>
      <c r="L731" s="640"/>
      <c r="M731" s="640"/>
      <c r="N731" s="421"/>
      <c r="O731" s="728"/>
      <c r="P731" s="638"/>
      <c r="Q731" s="638"/>
      <c r="R731" s="638"/>
      <c r="S731" s="638"/>
      <c r="T731" s="638"/>
      <c r="U731" s="638"/>
      <c r="V731" s="638"/>
    </row>
    <row r="732" spans="1:22" ht="15.75" customHeight="1">
      <c r="A732" s="638"/>
      <c r="B732" s="638"/>
      <c r="C732" s="638"/>
      <c r="D732" s="638"/>
      <c r="E732" s="638"/>
      <c r="F732" s="638"/>
      <c r="G732" s="639"/>
      <c r="H732" s="638"/>
      <c r="I732" s="638"/>
      <c r="J732" s="640"/>
      <c r="K732" s="640"/>
      <c r="L732" s="640"/>
      <c r="M732" s="640"/>
      <c r="N732" s="421"/>
      <c r="O732" s="728"/>
      <c r="P732" s="638"/>
      <c r="Q732" s="638"/>
      <c r="R732" s="638"/>
      <c r="S732" s="638"/>
      <c r="T732" s="638"/>
      <c r="U732" s="638"/>
      <c r="V732" s="638"/>
    </row>
    <row r="733" spans="1:22" ht="15.75" customHeight="1">
      <c r="A733" s="638"/>
      <c r="B733" s="638"/>
      <c r="C733" s="638"/>
      <c r="D733" s="638"/>
      <c r="E733" s="638"/>
      <c r="F733" s="638"/>
      <c r="G733" s="639"/>
      <c r="H733" s="638"/>
      <c r="I733" s="638"/>
      <c r="J733" s="640"/>
      <c r="K733" s="640"/>
      <c r="L733" s="640"/>
      <c r="M733" s="640"/>
      <c r="N733" s="421"/>
      <c r="O733" s="728"/>
      <c r="P733" s="638"/>
      <c r="Q733" s="638"/>
      <c r="R733" s="638"/>
      <c r="S733" s="638"/>
      <c r="T733" s="638"/>
      <c r="U733" s="638"/>
      <c r="V733" s="638"/>
    </row>
    <row r="734" spans="1:22" ht="15.75" customHeight="1">
      <c r="A734" s="638"/>
      <c r="B734" s="638"/>
      <c r="C734" s="638"/>
      <c r="D734" s="638"/>
      <c r="E734" s="638"/>
      <c r="F734" s="638"/>
      <c r="G734" s="639"/>
      <c r="H734" s="638"/>
      <c r="I734" s="638"/>
      <c r="J734" s="640"/>
      <c r="K734" s="640"/>
      <c r="L734" s="640"/>
      <c r="M734" s="640"/>
      <c r="N734" s="421"/>
      <c r="O734" s="728"/>
      <c r="P734" s="638"/>
      <c r="Q734" s="638"/>
      <c r="R734" s="638"/>
      <c r="S734" s="638"/>
      <c r="T734" s="638"/>
      <c r="U734" s="638"/>
      <c r="V734" s="638"/>
    </row>
    <row r="735" spans="1:22" ht="15.75" customHeight="1">
      <c r="A735" s="638"/>
      <c r="B735" s="638"/>
      <c r="C735" s="638"/>
      <c r="D735" s="638"/>
      <c r="E735" s="638"/>
      <c r="F735" s="638"/>
      <c r="G735" s="639"/>
      <c r="H735" s="638"/>
      <c r="I735" s="638"/>
      <c r="J735" s="640"/>
      <c r="K735" s="640"/>
      <c r="L735" s="640"/>
      <c r="M735" s="640"/>
      <c r="N735" s="421"/>
      <c r="O735" s="728"/>
      <c r="P735" s="638"/>
      <c r="Q735" s="638"/>
      <c r="R735" s="638"/>
      <c r="S735" s="638"/>
      <c r="T735" s="638"/>
      <c r="U735" s="638"/>
      <c r="V735" s="638"/>
    </row>
    <row r="736" spans="1:22" ht="15.75" customHeight="1">
      <c r="A736" s="638"/>
      <c r="B736" s="638"/>
      <c r="C736" s="638"/>
      <c r="D736" s="638"/>
      <c r="E736" s="638"/>
      <c r="F736" s="638"/>
      <c r="G736" s="639"/>
      <c r="H736" s="638"/>
      <c r="I736" s="638"/>
      <c r="J736" s="640"/>
      <c r="K736" s="640"/>
      <c r="L736" s="640"/>
      <c r="M736" s="640"/>
      <c r="N736" s="421"/>
      <c r="O736" s="728"/>
      <c r="P736" s="638"/>
      <c r="Q736" s="638"/>
      <c r="R736" s="638"/>
      <c r="S736" s="638"/>
      <c r="T736" s="638"/>
      <c r="U736" s="638"/>
      <c r="V736" s="638"/>
    </row>
    <row r="737" spans="1:22" ht="15.75" customHeight="1">
      <c r="A737" s="638"/>
      <c r="B737" s="638"/>
      <c r="C737" s="638"/>
      <c r="D737" s="638"/>
      <c r="E737" s="638"/>
      <c r="F737" s="638"/>
      <c r="G737" s="639"/>
      <c r="H737" s="638"/>
      <c r="I737" s="638"/>
      <c r="J737" s="640"/>
      <c r="K737" s="640"/>
      <c r="L737" s="640"/>
      <c r="M737" s="640"/>
      <c r="N737" s="421"/>
      <c r="O737" s="728"/>
      <c r="P737" s="638"/>
      <c r="Q737" s="638"/>
      <c r="R737" s="638"/>
      <c r="S737" s="638"/>
      <c r="T737" s="638"/>
      <c r="U737" s="638"/>
      <c r="V737" s="638"/>
    </row>
    <row r="738" spans="1:22" ht="15.75" customHeight="1">
      <c r="A738" s="638"/>
      <c r="B738" s="638"/>
      <c r="C738" s="638"/>
      <c r="D738" s="638"/>
      <c r="E738" s="638"/>
      <c r="F738" s="638"/>
      <c r="G738" s="639"/>
      <c r="H738" s="638"/>
      <c r="I738" s="638"/>
      <c r="J738" s="640"/>
      <c r="K738" s="640"/>
      <c r="L738" s="640"/>
      <c r="M738" s="640"/>
      <c r="N738" s="421"/>
      <c r="O738" s="728"/>
      <c r="P738" s="638"/>
      <c r="Q738" s="638"/>
      <c r="R738" s="638"/>
      <c r="S738" s="638"/>
      <c r="T738" s="638"/>
      <c r="U738" s="638"/>
      <c r="V738" s="638"/>
    </row>
    <row r="739" spans="1:22" ht="15.75" customHeight="1">
      <c r="A739" s="638"/>
      <c r="B739" s="638"/>
      <c r="C739" s="638"/>
      <c r="D739" s="638"/>
      <c r="E739" s="638"/>
      <c r="F739" s="638"/>
      <c r="G739" s="639"/>
      <c r="H739" s="638"/>
      <c r="I739" s="638"/>
      <c r="J739" s="640"/>
      <c r="K739" s="640"/>
      <c r="L739" s="640"/>
      <c r="M739" s="640"/>
      <c r="N739" s="421"/>
      <c r="O739" s="728"/>
      <c r="P739" s="638"/>
      <c r="Q739" s="638"/>
      <c r="R739" s="638"/>
      <c r="S739" s="638"/>
      <c r="T739" s="638"/>
      <c r="U739" s="638"/>
      <c r="V739" s="638"/>
    </row>
    <row r="740" spans="1:22" ht="15.75" customHeight="1">
      <c r="A740" s="638"/>
      <c r="B740" s="638"/>
      <c r="C740" s="638"/>
      <c r="D740" s="638"/>
      <c r="E740" s="638"/>
      <c r="F740" s="638"/>
      <c r="G740" s="639"/>
      <c r="H740" s="638"/>
      <c r="I740" s="638"/>
      <c r="J740" s="640"/>
      <c r="K740" s="640"/>
      <c r="L740" s="640"/>
      <c r="M740" s="640"/>
      <c r="N740" s="421"/>
      <c r="O740" s="728"/>
      <c r="P740" s="638"/>
      <c r="Q740" s="638"/>
      <c r="R740" s="638"/>
      <c r="S740" s="638"/>
      <c r="T740" s="638"/>
      <c r="U740" s="638"/>
      <c r="V740" s="638"/>
    </row>
    <row r="741" spans="1:22" ht="15.75" customHeight="1">
      <c r="A741" s="638"/>
      <c r="B741" s="638"/>
      <c r="C741" s="638"/>
      <c r="D741" s="638"/>
      <c r="E741" s="638"/>
      <c r="F741" s="638"/>
      <c r="G741" s="639"/>
      <c r="H741" s="638"/>
      <c r="I741" s="638"/>
      <c r="J741" s="640"/>
      <c r="K741" s="640"/>
      <c r="L741" s="640"/>
      <c r="M741" s="640"/>
      <c r="N741" s="421"/>
      <c r="O741" s="728"/>
      <c r="P741" s="638"/>
      <c r="Q741" s="638"/>
      <c r="R741" s="638"/>
      <c r="S741" s="638"/>
      <c r="T741" s="638"/>
      <c r="U741" s="638"/>
      <c r="V741" s="638"/>
    </row>
    <row r="742" spans="1:22" ht="15.75" customHeight="1">
      <c r="A742" s="638"/>
      <c r="B742" s="638"/>
      <c r="C742" s="638"/>
      <c r="D742" s="638"/>
      <c r="E742" s="638"/>
      <c r="F742" s="638"/>
      <c r="G742" s="639"/>
      <c r="H742" s="638"/>
      <c r="I742" s="638"/>
      <c r="J742" s="640"/>
      <c r="K742" s="640"/>
      <c r="L742" s="640"/>
      <c r="M742" s="640"/>
      <c r="N742" s="421"/>
      <c r="O742" s="728"/>
      <c r="P742" s="638"/>
      <c r="Q742" s="638"/>
      <c r="R742" s="638"/>
      <c r="S742" s="638"/>
      <c r="T742" s="638"/>
      <c r="U742" s="638"/>
      <c r="V742" s="638"/>
    </row>
    <row r="743" spans="1:22" ht="15.75" customHeight="1">
      <c r="A743" s="638"/>
      <c r="B743" s="638"/>
      <c r="C743" s="638"/>
      <c r="D743" s="638"/>
      <c r="E743" s="638"/>
      <c r="F743" s="638"/>
      <c r="G743" s="639"/>
      <c r="H743" s="638"/>
      <c r="I743" s="638"/>
      <c r="J743" s="640"/>
      <c r="K743" s="640"/>
      <c r="L743" s="640"/>
      <c r="M743" s="640"/>
      <c r="N743" s="421"/>
      <c r="O743" s="728"/>
      <c r="P743" s="638"/>
      <c r="Q743" s="638"/>
      <c r="R743" s="638"/>
      <c r="S743" s="638"/>
      <c r="T743" s="638"/>
      <c r="U743" s="638"/>
      <c r="V743" s="638"/>
    </row>
    <row r="744" spans="1:22" ht="15.75" customHeight="1">
      <c r="A744" s="638"/>
      <c r="B744" s="638"/>
      <c r="C744" s="638"/>
      <c r="D744" s="638"/>
      <c r="E744" s="638"/>
      <c r="F744" s="638"/>
      <c r="G744" s="639"/>
      <c r="H744" s="638"/>
      <c r="I744" s="638"/>
      <c r="J744" s="640"/>
      <c r="K744" s="640"/>
      <c r="L744" s="640"/>
      <c r="M744" s="640"/>
      <c r="N744" s="421"/>
      <c r="O744" s="728"/>
      <c r="P744" s="638"/>
      <c r="Q744" s="638"/>
      <c r="R744" s="638"/>
      <c r="S744" s="638"/>
      <c r="T744" s="638"/>
      <c r="U744" s="638"/>
      <c r="V744" s="638"/>
    </row>
    <row r="745" spans="1:22" ht="15.75" customHeight="1">
      <c r="A745" s="638"/>
      <c r="B745" s="638"/>
      <c r="C745" s="638"/>
      <c r="D745" s="638"/>
      <c r="E745" s="638"/>
      <c r="F745" s="638"/>
      <c r="G745" s="639"/>
      <c r="H745" s="638"/>
      <c r="I745" s="638"/>
      <c r="J745" s="640"/>
      <c r="K745" s="640"/>
      <c r="L745" s="640"/>
      <c r="M745" s="640"/>
      <c r="N745" s="421"/>
      <c r="O745" s="728"/>
      <c r="P745" s="638"/>
      <c r="Q745" s="638"/>
      <c r="R745" s="638"/>
      <c r="S745" s="638"/>
      <c r="T745" s="638"/>
      <c r="U745" s="638"/>
      <c r="V745" s="638"/>
    </row>
    <row r="746" spans="1:22" ht="15.75" customHeight="1">
      <c r="A746" s="638"/>
      <c r="B746" s="638"/>
      <c r="C746" s="638"/>
      <c r="D746" s="638"/>
      <c r="E746" s="638"/>
      <c r="F746" s="638"/>
      <c r="G746" s="639"/>
      <c r="H746" s="638"/>
      <c r="I746" s="638"/>
      <c r="J746" s="640"/>
      <c r="K746" s="640"/>
      <c r="L746" s="640"/>
      <c r="M746" s="640"/>
      <c r="N746" s="421"/>
      <c r="O746" s="728"/>
      <c r="P746" s="638"/>
      <c r="Q746" s="638"/>
      <c r="R746" s="638"/>
      <c r="S746" s="638"/>
      <c r="T746" s="638"/>
      <c r="U746" s="638"/>
      <c r="V746" s="638"/>
    </row>
    <row r="747" spans="1:22" ht="15.75" customHeight="1">
      <c r="A747" s="638"/>
      <c r="B747" s="638"/>
      <c r="C747" s="638"/>
      <c r="D747" s="638"/>
      <c r="E747" s="638"/>
      <c r="F747" s="638"/>
      <c r="G747" s="639"/>
      <c r="H747" s="638"/>
      <c r="I747" s="638"/>
      <c r="J747" s="640"/>
      <c r="K747" s="640"/>
      <c r="L747" s="640"/>
      <c r="M747" s="640"/>
      <c r="N747" s="421"/>
      <c r="O747" s="728"/>
      <c r="P747" s="638"/>
      <c r="Q747" s="638"/>
      <c r="R747" s="638"/>
      <c r="S747" s="638"/>
      <c r="T747" s="638"/>
      <c r="U747" s="638"/>
      <c r="V747" s="638"/>
    </row>
    <row r="748" spans="1:22" ht="15.75" customHeight="1">
      <c r="A748" s="638"/>
      <c r="B748" s="638"/>
      <c r="C748" s="638"/>
      <c r="D748" s="638"/>
      <c r="E748" s="638"/>
      <c r="F748" s="638"/>
      <c r="G748" s="639"/>
      <c r="H748" s="638"/>
      <c r="I748" s="638"/>
      <c r="J748" s="640"/>
      <c r="K748" s="640"/>
      <c r="L748" s="640"/>
      <c r="M748" s="640"/>
      <c r="N748" s="421"/>
      <c r="O748" s="728"/>
      <c r="P748" s="638"/>
      <c r="Q748" s="638"/>
      <c r="R748" s="638"/>
      <c r="S748" s="638"/>
      <c r="T748" s="638"/>
      <c r="U748" s="638"/>
      <c r="V748" s="638"/>
    </row>
    <row r="749" spans="1:22" ht="15.75" customHeight="1">
      <c r="A749" s="638"/>
      <c r="B749" s="638"/>
      <c r="C749" s="638"/>
      <c r="D749" s="638"/>
      <c r="E749" s="638"/>
      <c r="F749" s="638"/>
      <c r="G749" s="639"/>
      <c r="H749" s="638"/>
      <c r="I749" s="638"/>
      <c r="J749" s="640"/>
      <c r="K749" s="640"/>
      <c r="L749" s="640"/>
      <c r="M749" s="640"/>
      <c r="N749" s="421"/>
      <c r="O749" s="728"/>
      <c r="P749" s="638"/>
      <c r="Q749" s="638"/>
      <c r="R749" s="638"/>
      <c r="S749" s="638"/>
      <c r="T749" s="638"/>
      <c r="U749" s="638"/>
      <c r="V749" s="638"/>
    </row>
    <row r="750" spans="1:22" ht="15.75" customHeight="1">
      <c r="A750" s="638"/>
      <c r="B750" s="638"/>
      <c r="C750" s="638"/>
      <c r="D750" s="638"/>
      <c r="E750" s="638"/>
      <c r="F750" s="638"/>
      <c r="G750" s="639"/>
      <c r="H750" s="638"/>
      <c r="I750" s="638"/>
      <c r="J750" s="640"/>
      <c r="K750" s="640"/>
      <c r="L750" s="640"/>
      <c r="M750" s="640"/>
      <c r="N750" s="421"/>
      <c r="O750" s="728"/>
      <c r="P750" s="638"/>
      <c r="Q750" s="638"/>
      <c r="R750" s="638"/>
      <c r="S750" s="638"/>
      <c r="T750" s="638"/>
      <c r="U750" s="638"/>
      <c r="V750" s="638"/>
    </row>
    <row r="751" spans="1:22" ht="15.75" customHeight="1">
      <c r="A751" s="638"/>
      <c r="B751" s="638"/>
      <c r="C751" s="638"/>
      <c r="D751" s="638"/>
      <c r="E751" s="638"/>
      <c r="F751" s="638"/>
      <c r="G751" s="639"/>
      <c r="H751" s="638"/>
      <c r="I751" s="638"/>
      <c r="J751" s="640"/>
      <c r="K751" s="640"/>
      <c r="L751" s="640"/>
      <c r="M751" s="640"/>
      <c r="N751" s="421"/>
      <c r="O751" s="728"/>
      <c r="P751" s="638"/>
      <c r="Q751" s="638"/>
      <c r="R751" s="638"/>
      <c r="S751" s="638"/>
      <c r="T751" s="638"/>
      <c r="U751" s="638"/>
      <c r="V751" s="638"/>
    </row>
    <row r="752" spans="1:22" ht="15.75" customHeight="1">
      <c r="A752" s="638"/>
      <c r="B752" s="638"/>
      <c r="C752" s="638"/>
      <c r="D752" s="638"/>
      <c r="E752" s="638"/>
      <c r="F752" s="638"/>
      <c r="G752" s="639"/>
      <c r="H752" s="638"/>
      <c r="I752" s="638"/>
      <c r="J752" s="640"/>
      <c r="K752" s="640"/>
      <c r="L752" s="640"/>
      <c r="M752" s="640"/>
      <c r="N752" s="421"/>
      <c r="O752" s="728"/>
      <c r="P752" s="638"/>
      <c r="Q752" s="638"/>
      <c r="R752" s="638"/>
      <c r="S752" s="638"/>
      <c r="T752" s="638"/>
      <c r="U752" s="638"/>
      <c r="V752" s="638"/>
    </row>
    <row r="753" spans="1:22" ht="15.75" customHeight="1">
      <c r="A753" s="638"/>
      <c r="B753" s="638"/>
      <c r="C753" s="638"/>
      <c r="D753" s="638"/>
      <c r="E753" s="638"/>
      <c r="F753" s="638"/>
      <c r="G753" s="639"/>
      <c r="H753" s="638"/>
      <c r="I753" s="638"/>
      <c r="J753" s="640"/>
      <c r="K753" s="640"/>
      <c r="L753" s="640"/>
      <c r="M753" s="640"/>
      <c r="N753" s="421"/>
      <c r="O753" s="728"/>
      <c r="P753" s="638"/>
      <c r="Q753" s="638"/>
      <c r="R753" s="638"/>
      <c r="S753" s="638"/>
      <c r="T753" s="638"/>
      <c r="U753" s="638"/>
      <c r="V753" s="638"/>
    </row>
    <row r="754" spans="1:22" ht="15.75" customHeight="1">
      <c r="A754" s="638"/>
      <c r="B754" s="638"/>
      <c r="C754" s="638"/>
      <c r="D754" s="638"/>
      <c r="E754" s="638"/>
      <c r="F754" s="638"/>
      <c r="G754" s="639"/>
      <c r="H754" s="638"/>
      <c r="I754" s="638"/>
      <c r="J754" s="640"/>
      <c r="K754" s="640"/>
      <c r="L754" s="640"/>
      <c r="M754" s="640"/>
      <c r="N754" s="421"/>
      <c r="O754" s="728"/>
      <c r="P754" s="638"/>
      <c r="Q754" s="638"/>
      <c r="R754" s="638"/>
      <c r="S754" s="638"/>
      <c r="T754" s="638"/>
      <c r="U754" s="638"/>
      <c r="V754" s="638"/>
    </row>
    <row r="755" spans="1:22" ht="15.75" customHeight="1">
      <c r="A755" s="638"/>
      <c r="B755" s="638"/>
      <c r="C755" s="638"/>
      <c r="D755" s="638"/>
      <c r="E755" s="638"/>
      <c r="F755" s="638"/>
      <c r="G755" s="639"/>
      <c r="H755" s="638"/>
      <c r="I755" s="638"/>
      <c r="J755" s="640"/>
      <c r="K755" s="640"/>
      <c r="L755" s="640"/>
      <c r="M755" s="640"/>
      <c r="N755" s="421"/>
      <c r="O755" s="728"/>
      <c r="P755" s="638"/>
      <c r="Q755" s="638"/>
      <c r="R755" s="638"/>
      <c r="S755" s="638"/>
      <c r="T755" s="638"/>
      <c r="U755" s="638"/>
      <c r="V755" s="638"/>
    </row>
    <row r="756" spans="1:22" ht="15.75" customHeight="1">
      <c r="A756" s="638"/>
      <c r="B756" s="638"/>
      <c r="C756" s="638"/>
      <c r="D756" s="638"/>
      <c r="E756" s="638"/>
      <c r="F756" s="638"/>
      <c r="G756" s="639"/>
      <c r="H756" s="638"/>
      <c r="I756" s="638"/>
      <c r="J756" s="640"/>
      <c r="K756" s="640"/>
      <c r="L756" s="640"/>
      <c r="M756" s="640"/>
      <c r="N756" s="421"/>
      <c r="O756" s="728"/>
      <c r="P756" s="638"/>
      <c r="Q756" s="638"/>
      <c r="R756" s="638"/>
      <c r="S756" s="638"/>
      <c r="T756" s="638"/>
      <c r="U756" s="638"/>
      <c r="V756" s="638"/>
    </row>
    <row r="757" spans="1:22" ht="15.75" customHeight="1">
      <c r="A757" s="638"/>
      <c r="B757" s="638"/>
      <c r="C757" s="638"/>
      <c r="D757" s="638"/>
      <c r="E757" s="638"/>
      <c r="F757" s="638"/>
      <c r="G757" s="639"/>
      <c r="H757" s="638"/>
      <c r="I757" s="638"/>
      <c r="J757" s="640"/>
      <c r="K757" s="640"/>
      <c r="L757" s="640"/>
      <c r="M757" s="640"/>
      <c r="N757" s="421"/>
      <c r="O757" s="728"/>
      <c r="P757" s="638"/>
      <c r="Q757" s="638"/>
      <c r="R757" s="638"/>
      <c r="S757" s="638"/>
      <c r="T757" s="638"/>
      <c r="U757" s="638"/>
      <c r="V757" s="638"/>
    </row>
    <row r="758" spans="1:22" ht="15.75" customHeight="1">
      <c r="A758" s="638"/>
      <c r="B758" s="638"/>
      <c r="C758" s="638"/>
      <c r="D758" s="638"/>
      <c r="E758" s="638"/>
      <c r="F758" s="638"/>
      <c r="G758" s="639"/>
      <c r="H758" s="638"/>
      <c r="I758" s="638"/>
      <c r="J758" s="640"/>
      <c r="K758" s="640"/>
      <c r="L758" s="640"/>
      <c r="M758" s="640"/>
      <c r="N758" s="421"/>
      <c r="O758" s="728"/>
      <c r="P758" s="638"/>
      <c r="Q758" s="638"/>
      <c r="R758" s="638"/>
      <c r="S758" s="638"/>
      <c r="T758" s="638"/>
      <c r="U758" s="638"/>
      <c r="V758" s="638"/>
    </row>
    <row r="759" spans="1:22" ht="15.75" customHeight="1">
      <c r="A759" s="638"/>
      <c r="B759" s="638"/>
      <c r="C759" s="638"/>
      <c r="D759" s="638"/>
      <c r="E759" s="638"/>
      <c r="F759" s="638"/>
      <c r="G759" s="639"/>
      <c r="H759" s="638"/>
      <c r="I759" s="638"/>
      <c r="J759" s="640"/>
      <c r="K759" s="640"/>
      <c r="L759" s="640"/>
      <c r="M759" s="640"/>
      <c r="N759" s="421"/>
      <c r="O759" s="728"/>
      <c r="P759" s="638"/>
      <c r="Q759" s="638"/>
      <c r="R759" s="638"/>
      <c r="S759" s="638"/>
      <c r="T759" s="638"/>
      <c r="U759" s="638"/>
      <c r="V759" s="638"/>
    </row>
    <row r="760" spans="1:22" ht="15.75" customHeight="1">
      <c r="A760" s="638"/>
      <c r="B760" s="638"/>
      <c r="C760" s="638"/>
      <c r="D760" s="638"/>
      <c r="E760" s="638"/>
      <c r="F760" s="638"/>
      <c r="G760" s="639"/>
      <c r="H760" s="638"/>
      <c r="I760" s="638"/>
      <c r="J760" s="640"/>
      <c r="K760" s="640"/>
      <c r="L760" s="640"/>
      <c r="M760" s="640"/>
      <c r="N760" s="421"/>
      <c r="O760" s="728"/>
      <c r="P760" s="638"/>
      <c r="Q760" s="638"/>
      <c r="R760" s="638"/>
      <c r="S760" s="638"/>
      <c r="T760" s="638"/>
      <c r="U760" s="638"/>
      <c r="V760" s="638"/>
    </row>
    <row r="761" spans="1:22" ht="15.75" customHeight="1">
      <c r="A761" s="638"/>
      <c r="B761" s="638"/>
      <c r="C761" s="638"/>
      <c r="D761" s="638"/>
      <c r="E761" s="638"/>
      <c r="F761" s="638"/>
      <c r="G761" s="639"/>
      <c r="H761" s="638"/>
      <c r="I761" s="638"/>
      <c r="J761" s="640"/>
      <c r="K761" s="640"/>
      <c r="L761" s="640"/>
      <c r="M761" s="640"/>
      <c r="N761" s="421"/>
      <c r="O761" s="728"/>
      <c r="P761" s="638"/>
      <c r="Q761" s="638"/>
      <c r="R761" s="638"/>
      <c r="S761" s="638"/>
      <c r="T761" s="638"/>
      <c r="U761" s="638"/>
      <c r="V761" s="638"/>
    </row>
    <row r="762" spans="1:22" ht="15.75" customHeight="1">
      <c r="A762" s="638"/>
      <c r="B762" s="638"/>
      <c r="C762" s="638"/>
      <c r="D762" s="638"/>
      <c r="E762" s="638"/>
      <c r="F762" s="638"/>
      <c r="G762" s="639"/>
      <c r="H762" s="638"/>
      <c r="I762" s="638"/>
      <c r="J762" s="640"/>
      <c r="K762" s="640"/>
      <c r="L762" s="640"/>
      <c r="M762" s="640"/>
      <c r="N762" s="421"/>
      <c r="O762" s="728"/>
      <c r="P762" s="638"/>
      <c r="Q762" s="638"/>
      <c r="R762" s="638"/>
      <c r="S762" s="638"/>
      <c r="T762" s="638"/>
      <c r="U762" s="638"/>
      <c r="V762" s="638"/>
    </row>
    <row r="763" spans="1:22" ht="15.75" customHeight="1">
      <c r="A763" s="638"/>
      <c r="B763" s="638"/>
      <c r="C763" s="638"/>
      <c r="D763" s="638"/>
      <c r="E763" s="638"/>
      <c r="F763" s="638"/>
      <c r="G763" s="639"/>
      <c r="H763" s="638"/>
      <c r="I763" s="638"/>
      <c r="J763" s="640"/>
      <c r="K763" s="640"/>
      <c r="L763" s="640"/>
      <c r="M763" s="640"/>
      <c r="N763" s="421"/>
      <c r="O763" s="728"/>
      <c r="P763" s="638"/>
      <c r="Q763" s="638"/>
      <c r="R763" s="638"/>
      <c r="S763" s="638"/>
      <c r="T763" s="638"/>
      <c r="U763" s="638"/>
      <c r="V763" s="638"/>
    </row>
    <row r="764" spans="1:22" ht="15.75" customHeight="1">
      <c r="A764" s="638"/>
      <c r="B764" s="638"/>
      <c r="C764" s="638"/>
      <c r="D764" s="638"/>
      <c r="E764" s="638"/>
      <c r="F764" s="638"/>
      <c r="G764" s="639"/>
      <c r="H764" s="638"/>
      <c r="I764" s="638"/>
      <c r="J764" s="640"/>
      <c r="K764" s="640"/>
      <c r="L764" s="640"/>
      <c r="M764" s="640"/>
      <c r="N764" s="421"/>
      <c r="O764" s="728"/>
      <c r="P764" s="638"/>
      <c r="Q764" s="638"/>
      <c r="R764" s="638"/>
      <c r="S764" s="638"/>
      <c r="T764" s="638"/>
      <c r="U764" s="638"/>
      <c r="V764" s="638"/>
    </row>
    <row r="765" spans="1:22" ht="15.75" customHeight="1">
      <c r="A765" s="638"/>
      <c r="B765" s="638"/>
      <c r="C765" s="638"/>
      <c r="D765" s="638"/>
      <c r="E765" s="638"/>
      <c r="F765" s="638"/>
      <c r="G765" s="639"/>
      <c r="H765" s="638"/>
      <c r="I765" s="638"/>
      <c r="J765" s="640"/>
      <c r="K765" s="640"/>
      <c r="L765" s="640"/>
      <c r="M765" s="640"/>
      <c r="N765" s="421"/>
      <c r="O765" s="728"/>
      <c r="P765" s="638"/>
      <c r="Q765" s="638"/>
      <c r="R765" s="638"/>
      <c r="S765" s="638"/>
      <c r="T765" s="638"/>
      <c r="U765" s="638"/>
      <c r="V765" s="638"/>
    </row>
    <row r="766" spans="1:22" ht="15.75" customHeight="1">
      <c r="A766" s="638"/>
      <c r="B766" s="638"/>
      <c r="C766" s="638"/>
      <c r="D766" s="638"/>
      <c r="E766" s="638"/>
      <c r="F766" s="638"/>
      <c r="G766" s="639"/>
      <c r="H766" s="638"/>
      <c r="I766" s="638"/>
      <c r="J766" s="640"/>
      <c r="K766" s="640"/>
      <c r="L766" s="640"/>
      <c r="M766" s="640"/>
      <c r="N766" s="421"/>
      <c r="O766" s="728"/>
      <c r="P766" s="638"/>
      <c r="Q766" s="638"/>
      <c r="R766" s="638"/>
      <c r="S766" s="638"/>
      <c r="T766" s="638"/>
      <c r="U766" s="638"/>
      <c r="V766" s="638"/>
    </row>
    <row r="767" spans="1:22" ht="15.75" customHeight="1">
      <c r="A767" s="638"/>
      <c r="B767" s="638"/>
      <c r="C767" s="638"/>
      <c r="D767" s="638"/>
      <c r="E767" s="638"/>
      <c r="F767" s="638"/>
      <c r="G767" s="639"/>
      <c r="H767" s="638"/>
      <c r="I767" s="638"/>
      <c r="J767" s="640"/>
      <c r="K767" s="640"/>
      <c r="L767" s="640"/>
      <c r="M767" s="640"/>
      <c r="N767" s="421"/>
      <c r="O767" s="728"/>
      <c r="P767" s="638"/>
      <c r="Q767" s="638"/>
      <c r="R767" s="638"/>
      <c r="S767" s="638"/>
      <c r="T767" s="638"/>
      <c r="U767" s="638"/>
      <c r="V767" s="638"/>
    </row>
    <row r="768" spans="1:22" ht="15.75" customHeight="1">
      <c r="A768" s="638"/>
      <c r="B768" s="638"/>
      <c r="C768" s="638"/>
      <c r="D768" s="638"/>
      <c r="E768" s="638"/>
      <c r="F768" s="638"/>
      <c r="G768" s="639"/>
      <c r="H768" s="638"/>
      <c r="I768" s="638"/>
      <c r="J768" s="640"/>
      <c r="K768" s="640"/>
      <c r="L768" s="640"/>
      <c r="M768" s="640"/>
      <c r="N768" s="421"/>
      <c r="O768" s="728"/>
      <c r="P768" s="638"/>
      <c r="Q768" s="638"/>
      <c r="R768" s="638"/>
      <c r="S768" s="638"/>
      <c r="T768" s="638"/>
      <c r="U768" s="638"/>
      <c r="V768" s="638"/>
    </row>
    <row r="769" spans="1:22" ht="15.75" customHeight="1">
      <c r="A769" s="638"/>
      <c r="B769" s="638"/>
      <c r="C769" s="638"/>
      <c r="D769" s="638"/>
      <c r="E769" s="638"/>
      <c r="F769" s="638"/>
      <c r="G769" s="639"/>
      <c r="H769" s="638"/>
      <c r="I769" s="638"/>
      <c r="J769" s="640"/>
      <c r="K769" s="640"/>
      <c r="L769" s="640"/>
      <c r="M769" s="640"/>
      <c r="N769" s="421"/>
      <c r="O769" s="728"/>
      <c r="P769" s="638"/>
      <c r="Q769" s="638"/>
      <c r="R769" s="638"/>
      <c r="S769" s="638"/>
      <c r="T769" s="638"/>
      <c r="U769" s="638"/>
      <c r="V769" s="638"/>
    </row>
    <row r="770" spans="1:22" ht="15.75" customHeight="1">
      <c r="A770" s="638"/>
      <c r="B770" s="638"/>
      <c r="C770" s="638"/>
      <c r="D770" s="638"/>
      <c r="E770" s="638"/>
      <c r="F770" s="638"/>
      <c r="G770" s="639"/>
      <c r="H770" s="638"/>
      <c r="I770" s="638"/>
      <c r="J770" s="640"/>
      <c r="K770" s="640"/>
      <c r="L770" s="640"/>
      <c r="M770" s="640"/>
      <c r="N770" s="421"/>
      <c r="O770" s="728"/>
      <c r="P770" s="638"/>
      <c r="Q770" s="638"/>
      <c r="R770" s="638"/>
      <c r="S770" s="638"/>
      <c r="T770" s="638"/>
      <c r="U770" s="638"/>
      <c r="V770" s="638"/>
    </row>
    <row r="771" spans="1:22" ht="15.75" customHeight="1">
      <c r="A771" s="638"/>
      <c r="B771" s="638"/>
      <c r="C771" s="638"/>
      <c r="D771" s="638"/>
      <c r="E771" s="638"/>
      <c r="F771" s="638"/>
      <c r="G771" s="639"/>
      <c r="H771" s="638"/>
      <c r="I771" s="638"/>
      <c r="J771" s="640"/>
      <c r="K771" s="640"/>
      <c r="L771" s="640"/>
      <c r="M771" s="640"/>
      <c r="N771" s="421"/>
      <c r="O771" s="728"/>
      <c r="P771" s="638"/>
      <c r="Q771" s="638"/>
      <c r="R771" s="638"/>
      <c r="S771" s="638"/>
      <c r="T771" s="638"/>
      <c r="U771" s="638"/>
      <c r="V771" s="638"/>
    </row>
    <row r="772" spans="1:22" ht="15.75" customHeight="1">
      <c r="A772" s="638"/>
      <c r="B772" s="638"/>
      <c r="C772" s="638"/>
      <c r="D772" s="638"/>
      <c r="E772" s="638"/>
      <c r="F772" s="638"/>
      <c r="G772" s="639"/>
      <c r="H772" s="638"/>
      <c r="I772" s="638"/>
      <c r="J772" s="640"/>
      <c r="K772" s="640"/>
      <c r="L772" s="640"/>
      <c r="M772" s="640"/>
      <c r="N772" s="421"/>
      <c r="O772" s="728"/>
      <c r="P772" s="638"/>
      <c r="Q772" s="638"/>
      <c r="R772" s="638"/>
      <c r="S772" s="638"/>
      <c r="T772" s="638"/>
      <c r="U772" s="638"/>
      <c r="V772" s="638"/>
    </row>
    <row r="773" spans="1:22" ht="15.75" customHeight="1">
      <c r="A773" s="638"/>
      <c r="B773" s="638"/>
      <c r="C773" s="638"/>
      <c r="D773" s="638"/>
      <c r="E773" s="638"/>
      <c r="F773" s="638"/>
      <c r="G773" s="639"/>
      <c r="H773" s="638"/>
      <c r="I773" s="638"/>
      <c r="J773" s="640"/>
      <c r="K773" s="640"/>
      <c r="L773" s="640"/>
      <c r="M773" s="640"/>
      <c r="N773" s="421"/>
      <c r="O773" s="728"/>
      <c r="P773" s="638"/>
      <c r="Q773" s="638"/>
      <c r="R773" s="638"/>
      <c r="S773" s="638"/>
      <c r="T773" s="638"/>
      <c r="U773" s="638"/>
      <c r="V773" s="638"/>
    </row>
    <row r="774" spans="1:22" ht="15.75" customHeight="1">
      <c r="A774" s="638"/>
      <c r="B774" s="638"/>
      <c r="C774" s="638"/>
      <c r="D774" s="638"/>
      <c r="E774" s="638"/>
      <c r="F774" s="638"/>
      <c r="G774" s="639"/>
      <c r="H774" s="638"/>
      <c r="I774" s="638"/>
      <c r="J774" s="640"/>
      <c r="K774" s="640"/>
      <c r="L774" s="640"/>
      <c r="M774" s="640"/>
      <c r="N774" s="421"/>
      <c r="O774" s="728"/>
      <c r="P774" s="638"/>
      <c r="Q774" s="638"/>
      <c r="R774" s="638"/>
      <c r="S774" s="638"/>
      <c r="T774" s="638"/>
      <c r="U774" s="638"/>
      <c r="V774" s="638"/>
    </row>
    <row r="775" spans="1:22" ht="15.75" customHeight="1">
      <c r="A775" s="638"/>
      <c r="B775" s="638"/>
      <c r="C775" s="638"/>
      <c r="D775" s="638"/>
      <c r="E775" s="638"/>
      <c r="F775" s="638"/>
      <c r="G775" s="639"/>
      <c r="H775" s="638"/>
      <c r="I775" s="638"/>
      <c r="J775" s="640"/>
      <c r="K775" s="640"/>
      <c r="L775" s="640"/>
      <c r="M775" s="640"/>
      <c r="N775" s="421"/>
      <c r="O775" s="728"/>
      <c r="P775" s="638"/>
      <c r="Q775" s="638"/>
      <c r="R775" s="638"/>
      <c r="S775" s="638"/>
      <c r="T775" s="638"/>
      <c r="U775" s="638"/>
      <c r="V775" s="638"/>
    </row>
    <row r="776" spans="1:22" ht="15.75" customHeight="1">
      <c r="A776" s="638"/>
      <c r="B776" s="638"/>
      <c r="C776" s="638"/>
      <c r="D776" s="638"/>
      <c r="E776" s="638"/>
      <c r="F776" s="638"/>
      <c r="G776" s="639"/>
      <c r="H776" s="638"/>
      <c r="I776" s="638"/>
      <c r="J776" s="640"/>
      <c r="K776" s="640"/>
      <c r="L776" s="640"/>
      <c r="M776" s="640"/>
      <c r="N776" s="421"/>
      <c r="O776" s="728"/>
      <c r="P776" s="638"/>
      <c r="Q776" s="638"/>
      <c r="R776" s="638"/>
      <c r="S776" s="638"/>
      <c r="T776" s="638"/>
      <c r="U776" s="638"/>
      <c r="V776" s="638"/>
    </row>
    <row r="777" spans="1:22" ht="15.75" customHeight="1">
      <c r="A777" s="638"/>
      <c r="B777" s="638"/>
      <c r="C777" s="638"/>
      <c r="D777" s="638"/>
      <c r="E777" s="638"/>
      <c r="F777" s="638"/>
      <c r="G777" s="639"/>
      <c r="H777" s="638"/>
      <c r="I777" s="638"/>
      <c r="J777" s="640"/>
      <c r="K777" s="640"/>
      <c r="L777" s="640"/>
      <c r="M777" s="640"/>
      <c r="N777" s="421"/>
      <c r="O777" s="728"/>
      <c r="P777" s="638"/>
      <c r="Q777" s="638"/>
      <c r="R777" s="638"/>
      <c r="S777" s="638"/>
      <c r="T777" s="638"/>
      <c r="U777" s="638"/>
      <c r="V777" s="638"/>
    </row>
    <row r="778" spans="1:22" ht="15.75" customHeight="1">
      <c r="A778" s="638"/>
      <c r="B778" s="638"/>
      <c r="C778" s="638"/>
      <c r="D778" s="638"/>
      <c r="E778" s="638"/>
      <c r="F778" s="638"/>
      <c r="G778" s="639"/>
      <c r="H778" s="638"/>
      <c r="I778" s="638"/>
      <c r="J778" s="640"/>
      <c r="K778" s="640"/>
      <c r="L778" s="640"/>
      <c r="M778" s="640"/>
      <c r="N778" s="421"/>
      <c r="O778" s="728"/>
      <c r="P778" s="638"/>
      <c r="Q778" s="638"/>
      <c r="R778" s="638"/>
      <c r="S778" s="638"/>
      <c r="T778" s="638"/>
      <c r="U778" s="638"/>
      <c r="V778" s="638"/>
    </row>
    <row r="779" spans="1:22" ht="15.75" customHeight="1">
      <c r="A779" s="638"/>
      <c r="B779" s="638"/>
      <c r="C779" s="638"/>
      <c r="D779" s="638"/>
      <c r="E779" s="638"/>
      <c r="F779" s="638"/>
      <c r="G779" s="639"/>
      <c r="H779" s="638"/>
      <c r="I779" s="638"/>
      <c r="J779" s="640"/>
      <c r="K779" s="640"/>
      <c r="L779" s="640"/>
      <c r="M779" s="640"/>
      <c r="N779" s="421"/>
      <c r="O779" s="728"/>
      <c r="P779" s="638"/>
      <c r="Q779" s="638"/>
      <c r="R779" s="638"/>
      <c r="S779" s="638"/>
      <c r="T779" s="638"/>
      <c r="U779" s="638"/>
      <c r="V779" s="638"/>
    </row>
    <row r="780" spans="1:22" ht="15.75" customHeight="1">
      <c r="A780" s="638"/>
      <c r="B780" s="638"/>
      <c r="C780" s="638"/>
      <c r="D780" s="638"/>
      <c r="E780" s="638"/>
      <c r="F780" s="638"/>
      <c r="G780" s="639"/>
      <c r="H780" s="638"/>
      <c r="I780" s="638"/>
      <c r="J780" s="640"/>
      <c r="K780" s="640"/>
      <c r="L780" s="640"/>
      <c r="M780" s="640"/>
      <c r="N780" s="421"/>
      <c r="O780" s="728"/>
      <c r="P780" s="638"/>
      <c r="Q780" s="638"/>
      <c r="R780" s="638"/>
      <c r="S780" s="638"/>
      <c r="T780" s="638"/>
      <c r="U780" s="638"/>
      <c r="V780" s="638"/>
    </row>
    <row r="781" spans="1:22" ht="15.75" customHeight="1">
      <c r="A781" s="638"/>
      <c r="B781" s="638"/>
      <c r="C781" s="638"/>
      <c r="D781" s="638"/>
      <c r="E781" s="638"/>
      <c r="F781" s="638"/>
      <c r="G781" s="639"/>
      <c r="H781" s="638"/>
      <c r="I781" s="638"/>
      <c r="J781" s="640"/>
      <c r="K781" s="640"/>
      <c r="L781" s="640"/>
      <c r="M781" s="640"/>
      <c r="N781" s="421"/>
      <c r="O781" s="728"/>
      <c r="P781" s="638"/>
      <c r="Q781" s="638"/>
      <c r="R781" s="638"/>
      <c r="S781" s="638"/>
      <c r="T781" s="638"/>
      <c r="U781" s="638"/>
      <c r="V781" s="638"/>
    </row>
    <row r="782" spans="1:22" ht="15.75" customHeight="1">
      <c r="A782" s="638"/>
      <c r="B782" s="638"/>
      <c r="C782" s="638"/>
      <c r="D782" s="638"/>
      <c r="E782" s="638"/>
      <c r="F782" s="638"/>
      <c r="G782" s="639"/>
      <c r="H782" s="638"/>
      <c r="I782" s="638"/>
      <c r="J782" s="640"/>
      <c r="K782" s="640"/>
      <c r="L782" s="640"/>
      <c r="M782" s="640"/>
      <c r="N782" s="421"/>
      <c r="O782" s="728"/>
      <c r="P782" s="638"/>
      <c r="Q782" s="638"/>
      <c r="R782" s="638"/>
      <c r="S782" s="638"/>
      <c r="T782" s="638"/>
      <c r="U782" s="638"/>
      <c r="V782" s="638"/>
    </row>
    <row r="783" spans="1:22" ht="15.75" customHeight="1">
      <c r="A783" s="638"/>
      <c r="B783" s="638"/>
      <c r="C783" s="638"/>
      <c r="D783" s="638"/>
      <c r="E783" s="638"/>
      <c r="F783" s="638"/>
      <c r="G783" s="639"/>
      <c r="H783" s="638"/>
      <c r="I783" s="638"/>
      <c r="J783" s="640"/>
      <c r="K783" s="640"/>
      <c r="L783" s="640"/>
      <c r="M783" s="640"/>
      <c r="N783" s="421"/>
      <c r="O783" s="728"/>
      <c r="P783" s="638"/>
      <c r="Q783" s="638"/>
      <c r="R783" s="638"/>
      <c r="S783" s="638"/>
      <c r="T783" s="638"/>
      <c r="U783" s="638"/>
      <c r="V783" s="638"/>
    </row>
    <row r="784" spans="1:22" ht="15.75" customHeight="1">
      <c r="A784" s="638"/>
      <c r="B784" s="638"/>
      <c r="C784" s="638"/>
      <c r="D784" s="638"/>
      <c r="E784" s="638"/>
      <c r="F784" s="638"/>
      <c r="G784" s="639"/>
      <c r="H784" s="638"/>
      <c r="I784" s="638"/>
      <c r="J784" s="640"/>
      <c r="K784" s="640"/>
      <c r="L784" s="640"/>
      <c r="M784" s="640"/>
      <c r="N784" s="421"/>
      <c r="O784" s="728"/>
      <c r="P784" s="638"/>
      <c r="Q784" s="638"/>
      <c r="R784" s="638"/>
      <c r="S784" s="638"/>
      <c r="T784" s="638"/>
      <c r="U784" s="638"/>
      <c r="V784" s="638"/>
    </row>
    <row r="785" spans="1:22" ht="15.75" customHeight="1">
      <c r="A785" s="638"/>
      <c r="B785" s="638"/>
      <c r="C785" s="638"/>
      <c r="D785" s="638"/>
      <c r="E785" s="638"/>
      <c r="F785" s="638"/>
      <c r="G785" s="639"/>
      <c r="H785" s="638"/>
      <c r="I785" s="638"/>
      <c r="J785" s="640"/>
      <c r="K785" s="640"/>
      <c r="L785" s="640"/>
      <c r="M785" s="640"/>
      <c r="N785" s="421"/>
      <c r="O785" s="728"/>
      <c r="P785" s="638"/>
      <c r="Q785" s="638"/>
      <c r="R785" s="638"/>
      <c r="S785" s="638"/>
      <c r="T785" s="638"/>
      <c r="U785" s="638"/>
      <c r="V785" s="638"/>
    </row>
    <row r="786" spans="1:22" ht="15.75" customHeight="1">
      <c r="A786" s="638"/>
      <c r="B786" s="638"/>
      <c r="C786" s="638"/>
      <c r="D786" s="638"/>
      <c r="E786" s="638"/>
      <c r="F786" s="638"/>
      <c r="G786" s="639"/>
      <c r="H786" s="638"/>
      <c r="I786" s="638"/>
      <c r="J786" s="640"/>
      <c r="K786" s="640"/>
      <c r="L786" s="640"/>
      <c r="M786" s="640"/>
      <c r="N786" s="421"/>
      <c r="O786" s="728"/>
      <c r="P786" s="638"/>
      <c r="Q786" s="638"/>
      <c r="R786" s="638"/>
      <c r="S786" s="638"/>
      <c r="T786" s="638"/>
      <c r="U786" s="638"/>
      <c r="V786" s="638"/>
    </row>
    <row r="787" spans="1:22" ht="15.75" customHeight="1">
      <c r="A787" s="638"/>
      <c r="B787" s="638"/>
      <c r="C787" s="638"/>
      <c r="D787" s="638"/>
      <c r="E787" s="638"/>
      <c r="F787" s="638"/>
      <c r="G787" s="639"/>
      <c r="H787" s="638"/>
      <c r="I787" s="638"/>
      <c r="J787" s="640"/>
      <c r="K787" s="640"/>
      <c r="L787" s="640"/>
      <c r="M787" s="640"/>
      <c r="N787" s="421"/>
      <c r="O787" s="728"/>
      <c r="P787" s="638"/>
      <c r="Q787" s="638"/>
      <c r="R787" s="638"/>
      <c r="S787" s="638"/>
      <c r="T787" s="638"/>
      <c r="U787" s="638"/>
      <c r="V787" s="638"/>
    </row>
    <row r="788" spans="1:22" ht="15.75" customHeight="1">
      <c r="A788" s="638"/>
      <c r="B788" s="638"/>
      <c r="C788" s="638"/>
      <c r="D788" s="638"/>
      <c r="E788" s="638"/>
      <c r="F788" s="638"/>
      <c r="G788" s="639"/>
      <c r="H788" s="638"/>
      <c r="I788" s="638"/>
      <c r="J788" s="640"/>
      <c r="K788" s="640"/>
      <c r="L788" s="640"/>
      <c r="M788" s="640"/>
      <c r="N788" s="421"/>
      <c r="O788" s="728"/>
      <c r="P788" s="638"/>
      <c r="Q788" s="638"/>
      <c r="R788" s="638"/>
      <c r="S788" s="638"/>
      <c r="T788" s="638"/>
      <c r="U788" s="638"/>
      <c r="V788" s="638"/>
    </row>
    <row r="789" spans="1:22" ht="15.75" customHeight="1">
      <c r="A789" s="638"/>
      <c r="B789" s="638"/>
      <c r="C789" s="638"/>
      <c r="D789" s="638"/>
      <c r="E789" s="638"/>
      <c r="F789" s="638"/>
      <c r="G789" s="639"/>
      <c r="H789" s="638"/>
      <c r="I789" s="638"/>
      <c r="J789" s="640"/>
      <c r="K789" s="640"/>
      <c r="L789" s="640"/>
      <c r="M789" s="640"/>
      <c r="N789" s="421"/>
      <c r="O789" s="728"/>
      <c r="P789" s="638"/>
      <c r="Q789" s="638"/>
      <c r="R789" s="638"/>
      <c r="S789" s="638"/>
      <c r="T789" s="638"/>
      <c r="U789" s="638"/>
      <c r="V789" s="638"/>
    </row>
    <row r="790" spans="1:22" ht="15.75" customHeight="1">
      <c r="A790" s="638"/>
      <c r="B790" s="638"/>
      <c r="C790" s="638"/>
      <c r="D790" s="638"/>
      <c r="E790" s="638"/>
      <c r="F790" s="638"/>
      <c r="G790" s="639"/>
      <c r="H790" s="638"/>
      <c r="I790" s="638"/>
      <c r="J790" s="640"/>
      <c r="K790" s="640"/>
      <c r="L790" s="640"/>
      <c r="M790" s="640"/>
      <c r="N790" s="421"/>
      <c r="O790" s="728"/>
      <c r="P790" s="638"/>
      <c r="Q790" s="638"/>
      <c r="R790" s="638"/>
      <c r="S790" s="638"/>
      <c r="T790" s="638"/>
      <c r="U790" s="638"/>
      <c r="V790" s="638"/>
    </row>
    <row r="791" spans="1:22" ht="15.75" customHeight="1">
      <c r="A791" s="638"/>
      <c r="B791" s="638"/>
      <c r="C791" s="638"/>
      <c r="D791" s="638"/>
      <c r="E791" s="638"/>
      <c r="F791" s="638"/>
      <c r="G791" s="639"/>
      <c r="H791" s="638"/>
      <c r="I791" s="638"/>
      <c r="J791" s="640"/>
      <c r="K791" s="640"/>
      <c r="L791" s="640"/>
      <c r="M791" s="640"/>
      <c r="N791" s="421"/>
      <c r="O791" s="728"/>
      <c r="P791" s="638"/>
      <c r="Q791" s="638"/>
      <c r="R791" s="638"/>
      <c r="S791" s="638"/>
      <c r="T791" s="638"/>
      <c r="U791" s="638"/>
      <c r="V791" s="638"/>
    </row>
    <row r="792" spans="1:22" ht="15.75" customHeight="1">
      <c r="A792" s="638"/>
      <c r="B792" s="638"/>
      <c r="C792" s="638"/>
      <c r="D792" s="638"/>
      <c r="E792" s="638"/>
      <c r="F792" s="638"/>
      <c r="G792" s="639"/>
      <c r="H792" s="638"/>
      <c r="I792" s="638"/>
      <c r="J792" s="640"/>
      <c r="K792" s="640"/>
      <c r="L792" s="640"/>
      <c r="M792" s="640"/>
      <c r="N792" s="421"/>
      <c r="O792" s="728"/>
      <c r="P792" s="638"/>
      <c r="Q792" s="638"/>
      <c r="R792" s="638"/>
      <c r="S792" s="638"/>
      <c r="T792" s="638"/>
      <c r="U792" s="638"/>
      <c r="V792" s="638"/>
    </row>
    <row r="793" spans="1:22" ht="15.75" customHeight="1">
      <c r="A793" s="638"/>
      <c r="B793" s="638"/>
      <c r="C793" s="638"/>
      <c r="D793" s="638"/>
      <c r="E793" s="638"/>
      <c r="F793" s="638"/>
      <c r="G793" s="639"/>
      <c r="H793" s="638"/>
      <c r="I793" s="638"/>
      <c r="J793" s="640"/>
      <c r="K793" s="640"/>
      <c r="L793" s="640"/>
      <c r="M793" s="640"/>
      <c r="N793" s="421"/>
      <c r="O793" s="728"/>
      <c r="P793" s="638"/>
      <c r="Q793" s="638"/>
      <c r="R793" s="638"/>
      <c r="S793" s="638"/>
      <c r="T793" s="638"/>
      <c r="U793" s="638"/>
      <c r="V793" s="638"/>
    </row>
    <row r="794" spans="1:22" ht="15.75" customHeight="1">
      <c r="A794" s="638"/>
      <c r="B794" s="638"/>
      <c r="C794" s="638"/>
      <c r="D794" s="638"/>
      <c r="E794" s="638"/>
      <c r="F794" s="638"/>
      <c r="G794" s="639"/>
      <c r="H794" s="638"/>
      <c r="I794" s="638"/>
      <c r="J794" s="640"/>
      <c r="K794" s="640"/>
      <c r="L794" s="640"/>
      <c r="M794" s="640"/>
      <c r="N794" s="421"/>
      <c r="O794" s="728"/>
      <c r="P794" s="638"/>
      <c r="Q794" s="638"/>
      <c r="R794" s="638"/>
      <c r="S794" s="638"/>
      <c r="T794" s="638"/>
      <c r="U794" s="638"/>
      <c r="V794" s="638"/>
    </row>
    <row r="795" spans="1:22" ht="15.75" customHeight="1">
      <c r="A795" s="638"/>
      <c r="B795" s="638"/>
      <c r="C795" s="638"/>
      <c r="D795" s="638"/>
      <c r="E795" s="638"/>
      <c r="F795" s="638"/>
      <c r="G795" s="639"/>
      <c r="H795" s="638"/>
      <c r="I795" s="638"/>
      <c r="J795" s="640"/>
      <c r="K795" s="640"/>
      <c r="L795" s="640"/>
      <c r="M795" s="640"/>
      <c r="N795" s="421"/>
      <c r="O795" s="728"/>
      <c r="P795" s="638"/>
      <c r="Q795" s="638"/>
      <c r="R795" s="638"/>
      <c r="S795" s="638"/>
      <c r="T795" s="638"/>
      <c r="U795" s="638"/>
      <c r="V795" s="638"/>
    </row>
    <row r="796" spans="1:22" ht="15.75" customHeight="1">
      <c r="A796" s="638"/>
      <c r="B796" s="638"/>
      <c r="C796" s="638"/>
      <c r="D796" s="638"/>
      <c r="E796" s="638"/>
      <c r="F796" s="638"/>
      <c r="G796" s="639"/>
      <c r="H796" s="638"/>
      <c r="I796" s="638"/>
      <c r="J796" s="640"/>
      <c r="K796" s="640"/>
      <c r="L796" s="640"/>
      <c r="M796" s="640"/>
      <c r="N796" s="421"/>
      <c r="O796" s="728"/>
      <c r="P796" s="638"/>
      <c r="Q796" s="638"/>
      <c r="R796" s="638"/>
      <c r="S796" s="638"/>
      <c r="T796" s="638"/>
      <c r="U796" s="638"/>
      <c r="V796" s="638"/>
    </row>
    <row r="797" spans="1:22" ht="15.75" customHeight="1">
      <c r="A797" s="638"/>
      <c r="B797" s="638"/>
      <c r="C797" s="638"/>
      <c r="D797" s="638"/>
      <c r="E797" s="638"/>
      <c r="F797" s="638"/>
      <c r="G797" s="639"/>
      <c r="H797" s="638"/>
      <c r="I797" s="638"/>
      <c r="J797" s="640"/>
      <c r="K797" s="640"/>
      <c r="L797" s="640"/>
      <c r="M797" s="640"/>
      <c r="N797" s="421"/>
      <c r="O797" s="728"/>
      <c r="P797" s="638"/>
      <c r="Q797" s="638"/>
      <c r="R797" s="638"/>
      <c r="S797" s="638"/>
      <c r="T797" s="638"/>
      <c r="U797" s="638"/>
      <c r="V797" s="638"/>
    </row>
    <row r="798" spans="1:22" ht="15.75" customHeight="1">
      <c r="A798" s="638"/>
      <c r="B798" s="638"/>
      <c r="C798" s="638"/>
      <c r="D798" s="638"/>
      <c r="E798" s="638"/>
      <c r="F798" s="638"/>
      <c r="G798" s="639"/>
      <c r="H798" s="638"/>
      <c r="I798" s="638"/>
      <c r="J798" s="640"/>
      <c r="K798" s="640"/>
      <c r="L798" s="640"/>
      <c r="M798" s="640"/>
      <c r="N798" s="421"/>
      <c r="O798" s="728"/>
      <c r="P798" s="638"/>
      <c r="Q798" s="638"/>
      <c r="R798" s="638"/>
      <c r="S798" s="638"/>
      <c r="T798" s="638"/>
      <c r="U798" s="638"/>
      <c r="V798" s="638"/>
    </row>
    <row r="799" spans="1:22" ht="15.75" customHeight="1">
      <c r="A799" s="638"/>
      <c r="B799" s="638"/>
      <c r="C799" s="638"/>
      <c r="D799" s="638"/>
      <c r="E799" s="638"/>
      <c r="F799" s="638"/>
      <c r="G799" s="639"/>
      <c r="H799" s="638"/>
      <c r="I799" s="638"/>
      <c r="J799" s="640"/>
      <c r="K799" s="640"/>
      <c r="L799" s="640"/>
      <c r="M799" s="640"/>
      <c r="N799" s="421"/>
      <c r="O799" s="728"/>
      <c r="P799" s="638"/>
      <c r="Q799" s="638"/>
      <c r="R799" s="638"/>
      <c r="S799" s="638"/>
      <c r="T799" s="638"/>
      <c r="U799" s="638"/>
      <c r="V799" s="638"/>
    </row>
    <row r="800" spans="1:22" ht="15.75" customHeight="1">
      <c r="A800" s="638"/>
      <c r="B800" s="638"/>
      <c r="C800" s="638"/>
      <c r="D800" s="638"/>
      <c r="E800" s="638"/>
      <c r="F800" s="638"/>
      <c r="G800" s="639"/>
      <c r="H800" s="638"/>
      <c r="I800" s="638"/>
      <c r="J800" s="640"/>
      <c r="K800" s="640"/>
      <c r="L800" s="640"/>
      <c r="M800" s="640"/>
      <c r="N800" s="421"/>
      <c r="O800" s="728"/>
      <c r="P800" s="638"/>
      <c r="Q800" s="638"/>
      <c r="R800" s="638"/>
      <c r="S800" s="638"/>
      <c r="T800" s="638"/>
      <c r="U800" s="638"/>
      <c r="V800" s="638"/>
    </row>
    <row r="801" spans="1:22" ht="15.75" customHeight="1">
      <c r="A801" s="638"/>
      <c r="B801" s="638"/>
      <c r="C801" s="638"/>
      <c r="D801" s="638"/>
      <c r="E801" s="638"/>
      <c r="F801" s="638"/>
      <c r="G801" s="639"/>
      <c r="H801" s="638"/>
      <c r="I801" s="638"/>
      <c r="J801" s="640"/>
      <c r="K801" s="640"/>
      <c r="L801" s="640"/>
      <c r="M801" s="640"/>
      <c r="N801" s="421"/>
      <c r="O801" s="728"/>
      <c r="P801" s="638"/>
      <c r="Q801" s="638"/>
      <c r="R801" s="638"/>
      <c r="S801" s="638"/>
      <c r="T801" s="638"/>
      <c r="U801" s="638"/>
      <c r="V801" s="638"/>
    </row>
    <row r="802" spans="1:22" ht="15.75" customHeight="1">
      <c r="A802" s="638"/>
      <c r="B802" s="638"/>
      <c r="C802" s="638"/>
      <c r="D802" s="638"/>
      <c r="E802" s="638"/>
      <c r="F802" s="638"/>
      <c r="G802" s="639"/>
      <c r="H802" s="638"/>
      <c r="I802" s="638"/>
      <c r="J802" s="640"/>
      <c r="K802" s="640"/>
      <c r="L802" s="640"/>
      <c r="M802" s="640"/>
      <c r="N802" s="421"/>
      <c r="O802" s="728"/>
      <c r="P802" s="638"/>
      <c r="Q802" s="638"/>
      <c r="R802" s="638"/>
      <c r="S802" s="638"/>
      <c r="T802" s="638"/>
      <c r="U802" s="638"/>
      <c r="V802" s="638"/>
    </row>
    <row r="803" spans="1:22" ht="15.75" customHeight="1">
      <c r="A803" s="638"/>
      <c r="B803" s="638"/>
      <c r="C803" s="638"/>
      <c r="D803" s="638"/>
      <c r="E803" s="638"/>
      <c r="F803" s="638"/>
      <c r="G803" s="639"/>
      <c r="H803" s="638"/>
      <c r="I803" s="638"/>
      <c r="J803" s="640"/>
      <c r="K803" s="640"/>
      <c r="L803" s="640"/>
      <c r="M803" s="640"/>
      <c r="N803" s="421"/>
      <c r="O803" s="728"/>
      <c r="P803" s="638"/>
      <c r="Q803" s="638"/>
      <c r="R803" s="638"/>
      <c r="S803" s="638"/>
      <c r="T803" s="638"/>
      <c r="U803" s="638"/>
      <c r="V803" s="638"/>
    </row>
    <row r="804" spans="1:22" ht="15.75" customHeight="1">
      <c r="A804" s="638"/>
      <c r="B804" s="638"/>
      <c r="C804" s="638"/>
      <c r="D804" s="638"/>
      <c r="E804" s="638"/>
      <c r="F804" s="638"/>
      <c r="G804" s="639"/>
      <c r="H804" s="638"/>
      <c r="I804" s="638"/>
      <c r="J804" s="640"/>
      <c r="K804" s="640"/>
      <c r="L804" s="640"/>
      <c r="M804" s="640"/>
      <c r="N804" s="421"/>
      <c r="O804" s="728"/>
      <c r="P804" s="638"/>
      <c r="Q804" s="638"/>
      <c r="R804" s="638"/>
      <c r="S804" s="638"/>
      <c r="T804" s="638"/>
      <c r="U804" s="638"/>
      <c r="V804" s="638"/>
    </row>
    <row r="805" spans="1:22" ht="15.75" customHeight="1">
      <c r="A805" s="638"/>
      <c r="B805" s="638"/>
      <c r="C805" s="638"/>
      <c r="D805" s="638"/>
      <c r="E805" s="638"/>
      <c r="F805" s="638"/>
      <c r="G805" s="639"/>
      <c r="H805" s="638"/>
      <c r="I805" s="638"/>
      <c r="J805" s="640"/>
      <c r="K805" s="640"/>
      <c r="L805" s="640"/>
      <c r="M805" s="640"/>
      <c r="N805" s="421"/>
      <c r="O805" s="728"/>
      <c r="P805" s="638"/>
      <c r="Q805" s="638"/>
      <c r="R805" s="638"/>
      <c r="S805" s="638"/>
      <c r="T805" s="638"/>
      <c r="U805" s="638"/>
      <c r="V805" s="638"/>
    </row>
    <row r="806" spans="1:22" ht="15.75" customHeight="1">
      <c r="A806" s="638"/>
      <c r="B806" s="638"/>
      <c r="C806" s="638"/>
      <c r="D806" s="638"/>
      <c r="E806" s="638"/>
      <c r="F806" s="638"/>
      <c r="G806" s="639"/>
      <c r="H806" s="638"/>
      <c r="I806" s="638"/>
      <c r="J806" s="640"/>
      <c r="K806" s="640"/>
      <c r="L806" s="640"/>
      <c r="M806" s="640"/>
      <c r="N806" s="421"/>
      <c r="O806" s="728"/>
      <c r="P806" s="638"/>
      <c r="Q806" s="638"/>
      <c r="R806" s="638"/>
      <c r="S806" s="638"/>
      <c r="T806" s="638"/>
      <c r="U806" s="638"/>
      <c r="V806" s="638"/>
    </row>
    <row r="807" spans="1:22" ht="15.75" customHeight="1">
      <c r="A807" s="638"/>
      <c r="B807" s="638"/>
      <c r="C807" s="638"/>
      <c r="D807" s="638"/>
      <c r="E807" s="638"/>
      <c r="F807" s="638"/>
      <c r="G807" s="639"/>
      <c r="H807" s="638"/>
      <c r="I807" s="638"/>
      <c r="J807" s="640"/>
      <c r="K807" s="640"/>
      <c r="L807" s="640"/>
      <c r="M807" s="640"/>
      <c r="N807" s="421"/>
      <c r="O807" s="728"/>
      <c r="P807" s="638"/>
      <c r="Q807" s="638"/>
      <c r="R807" s="638"/>
      <c r="S807" s="638"/>
      <c r="T807" s="638"/>
      <c r="U807" s="638"/>
      <c r="V807" s="638"/>
    </row>
    <row r="808" spans="1:22" ht="15.75" customHeight="1">
      <c r="A808" s="638"/>
      <c r="B808" s="638"/>
      <c r="C808" s="638"/>
      <c r="D808" s="638"/>
      <c r="E808" s="638"/>
      <c r="F808" s="638"/>
      <c r="G808" s="639"/>
      <c r="H808" s="638"/>
      <c r="I808" s="638"/>
      <c r="J808" s="640"/>
      <c r="K808" s="640"/>
      <c r="L808" s="640"/>
      <c r="M808" s="640"/>
      <c r="N808" s="421"/>
      <c r="O808" s="728"/>
      <c r="P808" s="638"/>
      <c r="Q808" s="638"/>
      <c r="R808" s="638"/>
      <c r="S808" s="638"/>
      <c r="T808" s="638"/>
      <c r="U808" s="638"/>
      <c r="V808" s="638"/>
    </row>
    <row r="809" spans="1:22" ht="15.75" customHeight="1">
      <c r="A809" s="638"/>
      <c r="B809" s="638"/>
      <c r="C809" s="638"/>
      <c r="D809" s="638"/>
      <c r="E809" s="638"/>
      <c r="F809" s="638"/>
      <c r="G809" s="639"/>
      <c r="H809" s="638"/>
      <c r="I809" s="638"/>
      <c r="J809" s="640"/>
      <c r="K809" s="640"/>
      <c r="L809" s="640"/>
      <c r="M809" s="640"/>
      <c r="N809" s="421"/>
      <c r="O809" s="728"/>
      <c r="P809" s="638"/>
      <c r="Q809" s="638"/>
      <c r="R809" s="638"/>
      <c r="S809" s="638"/>
      <c r="T809" s="638"/>
      <c r="U809" s="638"/>
      <c r="V809" s="638"/>
    </row>
    <row r="810" spans="1:22" ht="15.75" customHeight="1">
      <c r="A810" s="638"/>
      <c r="B810" s="638"/>
      <c r="C810" s="638"/>
      <c r="D810" s="638"/>
      <c r="E810" s="638"/>
      <c r="F810" s="638"/>
      <c r="G810" s="639"/>
      <c r="H810" s="638"/>
      <c r="I810" s="638"/>
      <c r="J810" s="640"/>
      <c r="K810" s="640"/>
      <c r="L810" s="640"/>
      <c r="M810" s="640"/>
      <c r="N810" s="421"/>
      <c r="O810" s="728"/>
      <c r="P810" s="638"/>
      <c r="Q810" s="638"/>
      <c r="R810" s="638"/>
      <c r="S810" s="638"/>
      <c r="T810" s="638"/>
      <c r="U810" s="638"/>
      <c r="V810" s="638"/>
    </row>
    <row r="811" spans="1:22" ht="15.75" customHeight="1">
      <c r="A811" s="638"/>
      <c r="B811" s="638"/>
      <c r="C811" s="638"/>
      <c r="D811" s="638"/>
      <c r="E811" s="638"/>
      <c r="F811" s="638"/>
      <c r="G811" s="639"/>
      <c r="H811" s="638"/>
      <c r="I811" s="638"/>
      <c r="J811" s="640"/>
      <c r="K811" s="640"/>
      <c r="L811" s="640"/>
      <c r="M811" s="640"/>
      <c r="N811" s="421"/>
      <c r="O811" s="728"/>
      <c r="P811" s="638"/>
      <c r="Q811" s="638"/>
      <c r="R811" s="638"/>
      <c r="S811" s="638"/>
      <c r="T811" s="638"/>
      <c r="U811" s="638"/>
      <c r="V811" s="638"/>
    </row>
    <row r="812" spans="1:22" ht="15.75" customHeight="1">
      <c r="A812" s="638"/>
      <c r="B812" s="638"/>
      <c r="C812" s="638"/>
      <c r="D812" s="638"/>
      <c r="E812" s="638"/>
      <c r="F812" s="638"/>
      <c r="G812" s="639"/>
      <c r="H812" s="638"/>
      <c r="I812" s="638"/>
      <c r="J812" s="640"/>
      <c r="K812" s="640"/>
      <c r="L812" s="640"/>
      <c r="M812" s="640"/>
      <c r="N812" s="421"/>
      <c r="O812" s="728"/>
      <c r="P812" s="638"/>
      <c r="Q812" s="638"/>
      <c r="R812" s="638"/>
      <c r="S812" s="638"/>
      <c r="T812" s="638"/>
      <c r="U812" s="638"/>
      <c r="V812" s="638"/>
    </row>
    <row r="813" spans="1:22" ht="15.75" customHeight="1">
      <c r="A813" s="638"/>
      <c r="B813" s="638"/>
      <c r="C813" s="638"/>
      <c r="D813" s="638"/>
      <c r="E813" s="638"/>
      <c r="F813" s="638"/>
      <c r="G813" s="639"/>
      <c r="H813" s="638"/>
      <c r="I813" s="638"/>
      <c r="J813" s="640"/>
      <c r="K813" s="640"/>
      <c r="L813" s="640"/>
      <c r="M813" s="640"/>
      <c r="N813" s="421"/>
      <c r="O813" s="728"/>
      <c r="P813" s="638"/>
      <c r="Q813" s="638"/>
      <c r="R813" s="638"/>
      <c r="S813" s="638"/>
      <c r="T813" s="638"/>
      <c r="U813" s="638"/>
      <c r="V813" s="638"/>
    </row>
    <row r="814" spans="1:22" ht="15.75" customHeight="1">
      <c r="A814" s="638"/>
      <c r="B814" s="638"/>
      <c r="C814" s="638"/>
      <c r="D814" s="638"/>
      <c r="E814" s="638"/>
      <c r="F814" s="638"/>
      <c r="G814" s="639"/>
      <c r="H814" s="638"/>
      <c r="I814" s="638"/>
      <c r="J814" s="640"/>
      <c r="K814" s="640"/>
      <c r="L814" s="640"/>
      <c r="M814" s="640"/>
      <c r="N814" s="421"/>
      <c r="O814" s="728"/>
      <c r="P814" s="638"/>
      <c r="Q814" s="638"/>
      <c r="R814" s="638"/>
      <c r="S814" s="638"/>
      <c r="T814" s="638"/>
      <c r="U814" s="638"/>
      <c r="V814" s="638"/>
    </row>
    <row r="815" spans="1:22" ht="15.75" customHeight="1">
      <c r="A815" s="638"/>
      <c r="B815" s="638"/>
      <c r="C815" s="638"/>
      <c r="D815" s="638"/>
      <c r="E815" s="638"/>
      <c r="F815" s="638"/>
      <c r="G815" s="639"/>
      <c r="H815" s="638"/>
      <c r="I815" s="638"/>
      <c r="J815" s="640"/>
      <c r="K815" s="640"/>
      <c r="L815" s="640"/>
      <c r="M815" s="640"/>
      <c r="N815" s="421"/>
      <c r="O815" s="728"/>
      <c r="P815" s="638"/>
      <c r="Q815" s="638"/>
      <c r="R815" s="638"/>
      <c r="S815" s="638"/>
      <c r="T815" s="638"/>
      <c r="U815" s="638"/>
      <c r="V815" s="638"/>
    </row>
    <row r="816" spans="1:22" ht="15.75" customHeight="1">
      <c r="A816" s="638"/>
      <c r="B816" s="638"/>
      <c r="C816" s="638"/>
      <c r="D816" s="638"/>
      <c r="E816" s="638"/>
      <c r="F816" s="638"/>
      <c r="G816" s="639"/>
      <c r="H816" s="638"/>
      <c r="I816" s="638"/>
      <c r="J816" s="640"/>
      <c r="K816" s="640"/>
      <c r="L816" s="640"/>
      <c r="M816" s="640"/>
      <c r="N816" s="421"/>
      <c r="O816" s="728"/>
      <c r="P816" s="638"/>
      <c r="Q816" s="638"/>
      <c r="R816" s="638"/>
      <c r="S816" s="638"/>
      <c r="T816" s="638"/>
      <c r="U816" s="638"/>
      <c r="V816" s="638"/>
    </row>
    <row r="817" spans="1:22" ht="15.75" customHeight="1">
      <c r="A817" s="638"/>
      <c r="B817" s="638"/>
      <c r="C817" s="638"/>
      <c r="D817" s="638"/>
      <c r="E817" s="638"/>
      <c r="F817" s="638"/>
      <c r="G817" s="639"/>
      <c r="H817" s="638"/>
      <c r="I817" s="638"/>
      <c r="J817" s="640"/>
      <c r="K817" s="640"/>
      <c r="L817" s="640"/>
      <c r="M817" s="640"/>
      <c r="N817" s="421"/>
      <c r="O817" s="728"/>
      <c r="P817" s="638"/>
      <c r="Q817" s="638"/>
      <c r="R817" s="638"/>
      <c r="S817" s="638"/>
      <c r="T817" s="638"/>
      <c r="U817" s="638"/>
      <c r="V817" s="638"/>
    </row>
    <row r="818" spans="1:22" ht="15.75" customHeight="1">
      <c r="A818" s="638"/>
      <c r="B818" s="638"/>
      <c r="C818" s="638"/>
      <c r="D818" s="638"/>
      <c r="E818" s="638"/>
      <c r="F818" s="638"/>
      <c r="G818" s="639"/>
      <c r="H818" s="638"/>
      <c r="I818" s="638"/>
      <c r="J818" s="640"/>
      <c r="K818" s="640"/>
      <c r="L818" s="640"/>
      <c r="M818" s="640"/>
      <c r="N818" s="421"/>
      <c r="O818" s="728"/>
      <c r="P818" s="638"/>
      <c r="Q818" s="638"/>
      <c r="R818" s="638"/>
      <c r="S818" s="638"/>
      <c r="T818" s="638"/>
      <c r="U818" s="638"/>
      <c r="V818" s="638"/>
    </row>
    <row r="819" spans="1:22" ht="15.75" customHeight="1">
      <c r="A819" s="638"/>
      <c r="B819" s="638"/>
      <c r="C819" s="638"/>
      <c r="D819" s="638"/>
      <c r="E819" s="638"/>
      <c r="F819" s="638"/>
      <c r="G819" s="639"/>
      <c r="H819" s="638"/>
      <c r="I819" s="638"/>
      <c r="J819" s="640"/>
      <c r="K819" s="640"/>
      <c r="L819" s="640"/>
      <c r="M819" s="640"/>
      <c r="N819" s="421"/>
      <c r="O819" s="728"/>
      <c r="P819" s="638"/>
      <c r="Q819" s="638"/>
      <c r="R819" s="638"/>
      <c r="S819" s="638"/>
      <c r="T819" s="638"/>
      <c r="U819" s="638"/>
      <c r="V819" s="638"/>
    </row>
    <row r="820" spans="1:22" ht="15.75" customHeight="1">
      <c r="A820" s="638"/>
      <c r="B820" s="638"/>
      <c r="C820" s="638"/>
      <c r="D820" s="638"/>
      <c r="E820" s="638"/>
      <c r="F820" s="638"/>
      <c r="G820" s="639"/>
      <c r="H820" s="638"/>
      <c r="I820" s="638"/>
      <c r="J820" s="640"/>
      <c r="K820" s="640"/>
      <c r="L820" s="640"/>
      <c r="M820" s="640"/>
      <c r="N820" s="421"/>
      <c r="O820" s="728"/>
      <c r="P820" s="638"/>
      <c r="Q820" s="638"/>
      <c r="R820" s="638"/>
      <c r="S820" s="638"/>
      <c r="T820" s="638"/>
      <c r="U820" s="638"/>
      <c r="V820" s="638"/>
    </row>
    <row r="821" spans="1:22" ht="15.75" customHeight="1">
      <c r="A821" s="638"/>
      <c r="B821" s="638"/>
      <c r="C821" s="638"/>
      <c r="D821" s="638"/>
      <c r="E821" s="638"/>
      <c r="F821" s="638"/>
      <c r="G821" s="639"/>
      <c r="H821" s="638"/>
      <c r="I821" s="638"/>
      <c r="J821" s="640"/>
      <c r="K821" s="640"/>
      <c r="L821" s="640"/>
      <c r="M821" s="640"/>
      <c r="N821" s="421"/>
      <c r="O821" s="728"/>
      <c r="P821" s="638"/>
      <c r="Q821" s="638"/>
      <c r="R821" s="638"/>
      <c r="S821" s="638"/>
      <c r="T821" s="638"/>
      <c r="U821" s="638"/>
      <c r="V821" s="638"/>
    </row>
    <row r="822" spans="1:22" ht="15.75" customHeight="1">
      <c r="A822" s="638"/>
      <c r="B822" s="638"/>
      <c r="C822" s="638"/>
      <c r="D822" s="638"/>
      <c r="E822" s="638"/>
      <c r="F822" s="638"/>
      <c r="G822" s="639"/>
      <c r="H822" s="638"/>
      <c r="I822" s="638"/>
      <c r="J822" s="640"/>
      <c r="K822" s="640"/>
      <c r="L822" s="640"/>
      <c r="M822" s="640"/>
      <c r="N822" s="421"/>
      <c r="O822" s="728"/>
      <c r="P822" s="638"/>
      <c r="Q822" s="638"/>
      <c r="R822" s="638"/>
      <c r="S822" s="638"/>
      <c r="T822" s="638"/>
      <c r="U822" s="638"/>
      <c r="V822" s="638"/>
    </row>
    <row r="823" spans="1:22" ht="15.75" customHeight="1">
      <c r="A823" s="638"/>
      <c r="B823" s="638"/>
      <c r="C823" s="638"/>
      <c r="D823" s="638"/>
      <c r="E823" s="638"/>
      <c r="F823" s="638"/>
      <c r="G823" s="639"/>
      <c r="H823" s="638"/>
      <c r="I823" s="638"/>
      <c r="J823" s="640"/>
      <c r="K823" s="640"/>
      <c r="L823" s="640"/>
      <c r="M823" s="640"/>
      <c r="N823" s="421"/>
      <c r="O823" s="728"/>
      <c r="P823" s="638"/>
      <c r="Q823" s="638"/>
      <c r="R823" s="638"/>
      <c r="S823" s="638"/>
      <c r="T823" s="638"/>
      <c r="U823" s="638"/>
      <c r="V823" s="638"/>
    </row>
    <row r="824" spans="1:22" ht="15.75" customHeight="1">
      <c r="A824" s="638"/>
      <c r="B824" s="638"/>
      <c r="C824" s="638"/>
      <c r="D824" s="638"/>
      <c r="E824" s="638"/>
      <c r="F824" s="638"/>
      <c r="G824" s="639"/>
      <c r="H824" s="638"/>
      <c r="I824" s="638"/>
      <c r="J824" s="640"/>
      <c r="K824" s="640"/>
      <c r="L824" s="640"/>
      <c r="M824" s="640"/>
      <c r="N824" s="421"/>
      <c r="O824" s="728"/>
      <c r="P824" s="638"/>
      <c r="Q824" s="638"/>
      <c r="R824" s="638"/>
      <c r="S824" s="638"/>
      <c r="T824" s="638"/>
      <c r="U824" s="638"/>
      <c r="V824" s="638"/>
    </row>
    <row r="825" spans="1:22" ht="15.75" customHeight="1">
      <c r="A825" s="638"/>
      <c r="B825" s="638"/>
      <c r="C825" s="638"/>
      <c r="D825" s="638"/>
      <c r="E825" s="638"/>
      <c r="F825" s="638"/>
      <c r="G825" s="639"/>
      <c r="H825" s="638"/>
      <c r="I825" s="638"/>
      <c r="J825" s="640"/>
      <c r="K825" s="640"/>
      <c r="L825" s="640"/>
      <c r="M825" s="640"/>
      <c r="N825" s="421"/>
      <c r="O825" s="728"/>
      <c r="P825" s="638"/>
      <c r="Q825" s="638"/>
      <c r="R825" s="638"/>
      <c r="S825" s="638"/>
      <c r="T825" s="638"/>
      <c r="U825" s="638"/>
      <c r="V825" s="638"/>
    </row>
    <row r="826" spans="1:22" ht="15.75" customHeight="1">
      <c r="A826" s="638"/>
      <c r="B826" s="638"/>
      <c r="C826" s="638"/>
      <c r="D826" s="638"/>
      <c r="E826" s="638"/>
      <c r="F826" s="638"/>
      <c r="G826" s="639"/>
      <c r="H826" s="638"/>
      <c r="I826" s="638"/>
      <c r="J826" s="640"/>
      <c r="K826" s="640"/>
      <c r="L826" s="640"/>
      <c r="M826" s="640"/>
      <c r="N826" s="421"/>
      <c r="O826" s="728"/>
      <c r="P826" s="638"/>
      <c r="Q826" s="638"/>
      <c r="R826" s="638"/>
      <c r="S826" s="638"/>
      <c r="T826" s="638"/>
      <c r="U826" s="638"/>
      <c r="V826" s="638"/>
    </row>
    <row r="827" spans="1:22" ht="15.75" customHeight="1">
      <c r="A827" s="638"/>
      <c r="B827" s="638"/>
      <c r="C827" s="638"/>
      <c r="D827" s="638"/>
      <c r="E827" s="638"/>
      <c r="F827" s="638"/>
      <c r="G827" s="639"/>
      <c r="H827" s="638"/>
      <c r="I827" s="638"/>
      <c r="J827" s="640"/>
      <c r="K827" s="640"/>
      <c r="L827" s="640"/>
      <c r="M827" s="640"/>
      <c r="N827" s="421"/>
      <c r="O827" s="728"/>
      <c r="P827" s="638"/>
      <c r="Q827" s="638"/>
      <c r="R827" s="638"/>
      <c r="S827" s="638"/>
      <c r="T827" s="638"/>
      <c r="U827" s="638"/>
      <c r="V827" s="638"/>
    </row>
    <row r="828" spans="1:22" ht="15.75" customHeight="1">
      <c r="A828" s="638"/>
      <c r="B828" s="638"/>
      <c r="C828" s="638"/>
      <c r="D828" s="638"/>
      <c r="E828" s="638"/>
      <c r="F828" s="638"/>
      <c r="G828" s="639"/>
      <c r="H828" s="638"/>
      <c r="I828" s="638"/>
      <c r="J828" s="640"/>
      <c r="K828" s="640"/>
      <c r="L828" s="640"/>
      <c r="M828" s="640"/>
      <c r="N828" s="421"/>
      <c r="O828" s="728"/>
      <c r="P828" s="638"/>
      <c r="Q828" s="638"/>
      <c r="R828" s="638"/>
      <c r="S828" s="638"/>
      <c r="T828" s="638"/>
      <c r="U828" s="638"/>
      <c r="V828" s="638"/>
    </row>
    <row r="829" spans="1:22" ht="15.75" customHeight="1">
      <c r="A829" s="638"/>
      <c r="B829" s="638"/>
      <c r="C829" s="638"/>
      <c r="D829" s="638"/>
      <c r="E829" s="638"/>
      <c r="F829" s="638"/>
      <c r="G829" s="639"/>
      <c r="H829" s="638"/>
      <c r="I829" s="638"/>
      <c r="J829" s="640"/>
      <c r="K829" s="640"/>
      <c r="L829" s="640"/>
      <c r="M829" s="640"/>
      <c r="N829" s="421"/>
      <c r="O829" s="728"/>
      <c r="P829" s="638"/>
      <c r="Q829" s="638"/>
      <c r="R829" s="638"/>
      <c r="S829" s="638"/>
      <c r="T829" s="638"/>
      <c r="U829" s="638"/>
      <c r="V829" s="638"/>
    </row>
    <row r="830" spans="1:22" ht="15.75" customHeight="1">
      <c r="A830" s="638"/>
      <c r="B830" s="638"/>
      <c r="C830" s="638"/>
      <c r="D830" s="638"/>
      <c r="E830" s="638"/>
      <c r="F830" s="638"/>
      <c r="G830" s="639"/>
      <c r="H830" s="638"/>
      <c r="I830" s="638"/>
      <c r="J830" s="640"/>
      <c r="K830" s="640"/>
      <c r="L830" s="640"/>
      <c r="M830" s="640"/>
      <c r="N830" s="421"/>
      <c r="O830" s="728"/>
      <c r="P830" s="638"/>
      <c r="Q830" s="638"/>
      <c r="R830" s="638"/>
      <c r="S830" s="638"/>
      <c r="T830" s="638"/>
      <c r="U830" s="638"/>
      <c r="V830" s="638"/>
    </row>
    <row r="831" spans="1:22" ht="15.75" customHeight="1">
      <c r="A831" s="638"/>
      <c r="B831" s="638"/>
      <c r="C831" s="638"/>
      <c r="D831" s="638"/>
      <c r="E831" s="638"/>
      <c r="F831" s="638"/>
      <c r="G831" s="639"/>
      <c r="H831" s="638"/>
      <c r="I831" s="638"/>
      <c r="J831" s="640"/>
      <c r="K831" s="640"/>
      <c r="L831" s="640"/>
      <c r="M831" s="640"/>
      <c r="N831" s="421"/>
      <c r="O831" s="728"/>
      <c r="P831" s="638"/>
      <c r="Q831" s="638"/>
      <c r="R831" s="638"/>
      <c r="S831" s="638"/>
      <c r="T831" s="638"/>
      <c r="U831" s="638"/>
      <c r="V831" s="638"/>
    </row>
    <row r="832" spans="1:22" ht="15.75" customHeight="1">
      <c r="A832" s="638"/>
      <c r="B832" s="638"/>
      <c r="C832" s="638"/>
      <c r="D832" s="638"/>
      <c r="E832" s="638"/>
      <c r="F832" s="638"/>
      <c r="G832" s="639"/>
      <c r="H832" s="638"/>
      <c r="I832" s="638"/>
      <c r="J832" s="640"/>
      <c r="K832" s="640"/>
      <c r="L832" s="640"/>
      <c r="M832" s="640"/>
      <c r="N832" s="421"/>
      <c r="O832" s="728"/>
      <c r="P832" s="638"/>
      <c r="Q832" s="638"/>
      <c r="R832" s="638"/>
      <c r="S832" s="638"/>
      <c r="T832" s="638"/>
      <c r="U832" s="638"/>
      <c r="V832" s="638"/>
    </row>
    <row r="833" spans="1:22" ht="15.75" customHeight="1">
      <c r="A833" s="638"/>
      <c r="B833" s="638"/>
      <c r="C833" s="638"/>
      <c r="D833" s="638"/>
      <c r="E833" s="638"/>
      <c r="F833" s="638"/>
      <c r="G833" s="639"/>
      <c r="H833" s="638"/>
      <c r="I833" s="638"/>
      <c r="J833" s="640"/>
      <c r="K833" s="640"/>
      <c r="L833" s="640"/>
      <c r="M833" s="640"/>
      <c r="N833" s="421"/>
      <c r="O833" s="728"/>
      <c r="P833" s="638"/>
      <c r="Q833" s="638"/>
      <c r="R833" s="638"/>
      <c r="S833" s="638"/>
      <c r="T833" s="638"/>
      <c r="U833" s="638"/>
      <c r="V833" s="638"/>
    </row>
    <row r="834" spans="1:22" ht="15.75" customHeight="1">
      <c r="A834" s="638"/>
      <c r="B834" s="638"/>
      <c r="C834" s="638"/>
      <c r="D834" s="638"/>
      <c r="E834" s="638"/>
      <c r="F834" s="638"/>
      <c r="G834" s="639"/>
      <c r="H834" s="638"/>
      <c r="I834" s="638"/>
      <c r="J834" s="640"/>
      <c r="K834" s="640"/>
      <c r="L834" s="640"/>
      <c r="M834" s="640"/>
      <c r="N834" s="421"/>
      <c r="O834" s="728"/>
      <c r="P834" s="638"/>
      <c r="Q834" s="638"/>
      <c r="R834" s="638"/>
      <c r="S834" s="638"/>
      <c r="T834" s="638"/>
      <c r="U834" s="638"/>
      <c r="V834" s="638"/>
    </row>
    <row r="835" spans="1:22" ht="15.75" customHeight="1">
      <c r="A835" s="638"/>
      <c r="B835" s="638"/>
      <c r="C835" s="638"/>
      <c r="D835" s="638"/>
      <c r="E835" s="638"/>
      <c r="F835" s="638"/>
      <c r="G835" s="639"/>
      <c r="H835" s="638"/>
      <c r="I835" s="638"/>
      <c r="J835" s="640"/>
      <c r="K835" s="640"/>
      <c r="L835" s="640"/>
      <c r="M835" s="640"/>
      <c r="N835" s="421"/>
      <c r="O835" s="728"/>
      <c r="P835" s="638"/>
      <c r="Q835" s="638"/>
      <c r="R835" s="638"/>
      <c r="S835" s="638"/>
      <c r="T835" s="638"/>
      <c r="U835" s="638"/>
      <c r="V835" s="638"/>
    </row>
    <row r="836" spans="1:22" ht="15.75" customHeight="1">
      <c r="A836" s="638"/>
      <c r="B836" s="638"/>
      <c r="C836" s="638"/>
      <c r="D836" s="638"/>
      <c r="E836" s="638"/>
      <c r="F836" s="638"/>
      <c r="G836" s="639"/>
      <c r="H836" s="638"/>
      <c r="I836" s="638"/>
      <c r="J836" s="640"/>
      <c r="K836" s="640"/>
      <c r="L836" s="640"/>
      <c r="M836" s="640"/>
      <c r="N836" s="421"/>
      <c r="O836" s="728"/>
      <c r="P836" s="638"/>
      <c r="Q836" s="638"/>
      <c r="R836" s="638"/>
      <c r="S836" s="638"/>
      <c r="T836" s="638"/>
      <c r="U836" s="638"/>
      <c r="V836" s="638"/>
    </row>
    <row r="837" spans="1:22" ht="15.75" customHeight="1">
      <c r="A837" s="638"/>
      <c r="B837" s="638"/>
      <c r="C837" s="638"/>
      <c r="D837" s="638"/>
      <c r="E837" s="638"/>
      <c r="F837" s="638"/>
      <c r="G837" s="639"/>
      <c r="H837" s="638"/>
      <c r="I837" s="638"/>
      <c r="J837" s="640"/>
      <c r="K837" s="640"/>
      <c r="L837" s="640"/>
      <c r="M837" s="640"/>
      <c r="N837" s="421"/>
      <c r="O837" s="728"/>
      <c r="P837" s="638"/>
      <c r="Q837" s="638"/>
      <c r="R837" s="638"/>
      <c r="S837" s="638"/>
      <c r="T837" s="638"/>
      <c r="U837" s="638"/>
      <c r="V837" s="638"/>
    </row>
    <row r="838" spans="1:22" ht="15.75" customHeight="1">
      <c r="A838" s="638"/>
      <c r="B838" s="638"/>
      <c r="C838" s="638"/>
      <c r="D838" s="638"/>
      <c r="E838" s="638"/>
      <c r="F838" s="638"/>
      <c r="G838" s="639"/>
      <c r="H838" s="638"/>
      <c r="I838" s="638"/>
      <c r="J838" s="640"/>
      <c r="K838" s="640"/>
      <c r="L838" s="640"/>
      <c r="M838" s="640"/>
      <c r="N838" s="421"/>
      <c r="O838" s="728"/>
      <c r="P838" s="638"/>
      <c r="Q838" s="638"/>
      <c r="R838" s="638"/>
      <c r="S838" s="638"/>
      <c r="T838" s="638"/>
      <c r="U838" s="638"/>
      <c r="V838" s="638"/>
    </row>
    <row r="839" spans="1:22" ht="15.75" customHeight="1">
      <c r="A839" s="638"/>
      <c r="B839" s="638"/>
      <c r="C839" s="638"/>
      <c r="D839" s="638"/>
      <c r="E839" s="638"/>
      <c r="F839" s="638"/>
      <c r="G839" s="639"/>
      <c r="H839" s="638"/>
      <c r="I839" s="638"/>
      <c r="J839" s="640"/>
      <c r="K839" s="640"/>
      <c r="L839" s="640"/>
      <c r="M839" s="640"/>
      <c r="N839" s="421"/>
      <c r="O839" s="728"/>
      <c r="P839" s="638"/>
      <c r="Q839" s="638"/>
      <c r="R839" s="638"/>
      <c r="S839" s="638"/>
      <c r="T839" s="638"/>
      <c r="U839" s="638"/>
      <c r="V839" s="638"/>
    </row>
    <row r="840" spans="1:22" ht="15.75" customHeight="1">
      <c r="A840" s="638"/>
      <c r="B840" s="638"/>
      <c r="C840" s="638"/>
      <c r="D840" s="638"/>
      <c r="E840" s="638"/>
      <c r="F840" s="638"/>
      <c r="G840" s="639"/>
      <c r="H840" s="638"/>
      <c r="I840" s="638"/>
      <c r="J840" s="640"/>
      <c r="K840" s="640"/>
      <c r="L840" s="640"/>
      <c r="M840" s="640"/>
      <c r="N840" s="421"/>
      <c r="O840" s="728"/>
      <c r="P840" s="638"/>
      <c r="Q840" s="638"/>
      <c r="R840" s="638"/>
      <c r="S840" s="638"/>
      <c r="T840" s="638"/>
      <c r="U840" s="638"/>
      <c r="V840" s="638"/>
    </row>
    <row r="841" spans="1:22" ht="15.75" customHeight="1">
      <c r="A841" s="638"/>
      <c r="B841" s="638"/>
      <c r="C841" s="638"/>
      <c r="D841" s="638"/>
      <c r="E841" s="638"/>
      <c r="F841" s="638"/>
      <c r="G841" s="639"/>
      <c r="H841" s="638"/>
      <c r="I841" s="638"/>
      <c r="J841" s="640"/>
      <c r="K841" s="640"/>
      <c r="L841" s="640"/>
      <c r="M841" s="640"/>
      <c r="N841" s="421"/>
      <c r="O841" s="728"/>
      <c r="P841" s="638"/>
      <c r="Q841" s="638"/>
      <c r="R841" s="638"/>
      <c r="S841" s="638"/>
      <c r="T841" s="638"/>
      <c r="U841" s="638"/>
      <c r="V841" s="638"/>
    </row>
    <row r="842" spans="1:22" ht="15.75" customHeight="1">
      <c r="A842" s="638"/>
      <c r="B842" s="638"/>
      <c r="C842" s="638"/>
      <c r="D842" s="638"/>
      <c r="E842" s="638"/>
      <c r="F842" s="638"/>
      <c r="G842" s="639"/>
      <c r="H842" s="638"/>
      <c r="I842" s="638"/>
      <c r="J842" s="640"/>
      <c r="K842" s="640"/>
      <c r="L842" s="640"/>
      <c r="M842" s="640"/>
      <c r="N842" s="421"/>
      <c r="O842" s="728"/>
      <c r="P842" s="638"/>
      <c r="Q842" s="638"/>
      <c r="R842" s="638"/>
      <c r="S842" s="638"/>
      <c r="T842" s="638"/>
      <c r="U842" s="638"/>
      <c r="V842" s="638"/>
    </row>
    <row r="843" spans="1:22" ht="15.75" customHeight="1">
      <c r="A843" s="638"/>
      <c r="B843" s="638"/>
      <c r="C843" s="638"/>
      <c r="D843" s="638"/>
      <c r="E843" s="638"/>
      <c r="F843" s="638"/>
      <c r="G843" s="639"/>
      <c r="H843" s="638"/>
      <c r="I843" s="638"/>
      <c r="J843" s="640"/>
      <c r="K843" s="640"/>
      <c r="L843" s="640"/>
      <c r="M843" s="640"/>
      <c r="N843" s="421"/>
      <c r="O843" s="728"/>
      <c r="P843" s="638"/>
      <c r="Q843" s="638"/>
      <c r="R843" s="638"/>
      <c r="S843" s="638"/>
      <c r="T843" s="638"/>
      <c r="U843" s="638"/>
      <c r="V843" s="638"/>
    </row>
    <row r="844" spans="1:22" ht="15.75" customHeight="1">
      <c r="A844" s="638"/>
      <c r="B844" s="638"/>
      <c r="C844" s="638"/>
      <c r="D844" s="638"/>
      <c r="E844" s="638"/>
      <c r="F844" s="638"/>
      <c r="G844" s="639"/>
      <c r="H844" s="638"/>
      <c r="I844" s="638"/>
      <c r="J844" s="640"/>
      <c r="K844" s="640"/>
      <c r="L844" s="640"/>
      <c r="M844" s="640"/>
      <c r="N844" s="421"/>
      <c r="O844" s="728"/>
      <c r="P844" s="638"/>
      <c r="Q844" s="638"/>
      <c r="R844" s="638"/>
      <c r="S844" s="638"/>
      <c r="T844" s="638"/>
      <c r="U844" s="638"/>
      <c r="V844" s="638"/>
    </row>
    <row r="845" spans="1:22" ht="15.75" customHeight="1">
      <c r="A845" s="638"/>
      <c r="B845" s="638"/>
      <c r="C845" s="638"/>
      <c r="D845" s="638"/>
      <c r="E845" s="638"/>
      <c r="F845" s="638"/>
      <c r="G845" s="639"/>
      <c r="H845" s="638"/>
      <c r="I845" s="638"/>
      <c r="J845" s="640"/>
      <c r="K845" s="640"/>
      <c r="L845" s="640"/>
      <c r="M845" s="640"/>
      <c r="N845" s="421"/>
      <c r="O845" s="728"/>
      <c r="P845" s="638"/>
      <c r="Q845" s="638"/>
      <c r="R845" s="638"/>
      <c r="S845" s="638"/>
      <c r="T845" s="638"/>
      <c r="U845" s="638"/>
      <c r="V845" s="638"/>
    </row>
    <row r="846" spans="1:22" ht="15.75" customHeight="1">
      <c r="A846" s="638"/>
      <c r="B846" s="638"/>
      <c r="C846" s="638"/>
      <c r="D846" s="638"/>
      <c r="E846" s="638"/>
      <c r="F846" s="638"/>
      <c r="G846" s="639"/>
      <c r="H846" s="638"/>
      <c r="I846" s="638"/>
      <c r="J846" s="640"/>
      <c r="K846" s="640"/>
      <c r="L846" s="640"/>
      <c r="M846" s="640"/>
      <c r="N846" s="421"/>
      <c r="O846" s="728"/>
      <c r="P846" s="638"/>
      <c r="Q846" s="638"/>
      <c r="R846" s="638"/>
      <c r="S846" s="638"/>
      <c r="T846" s="638"/>
      <c r="U846" s="638"/>
      <c r="V846" s="638"/>
    </row>
    <row r="847" spans="1:22" ht="15.75" customHeight="1">
      <c r="A847" s="638"/>
      <c r="B847" s="638"/>
      <c r="C847" s="638"/>
      <c r="D847" s="638"/>
      <c r="E847" s="638"/>
      <c r="F847" s="638"/>
      <c r="G847" s="639"/>
      <c r="H847" s="638"/>
      <c r="I847" s="638"/>
      <c r="J847" s="640"/>
      <c r="K847" s="640"/>
      <c r="L847" s="640"/>
      <c r="M847" s="640"/>
      <c r="N847" s="421"/>
      <c r="O847" s="728"/>
      <c r="P847" s="638"/>
      <c r="Q847" s="638"/>
      <c r="R847" s="638"/>
      <c r="S847" s="638"/>
      <c r="T847" s="638"/>
      <c r="U847" s="638"/>
      <c r="V847" s="638"/>
    </row>
    <row r="848" spans="1:22" ht="15.75" customHeight="1">
      <c r="A848" s="638"/>
      <c r="B848" s="638"/>
      <c r="C848" s="638"/>
      <c r="D848" s="638"/>
      <c r="E848" s="638"/>
      <c r="F848" s="638"/>
      <c r="G848" s="639"/>
      <c r="H848" s="638"/>
      <c r="I848" s="638"/>
      <c r="J848" s="640"/>
      <c r="K848" s="640"/>
      <c r="L848" s="640"/>
      <c r="M848" s="640"/>
      <c r="N848" s="421"/>
      <c r="O848" s="728"/>
      <c r="P848" s="638"/>
      <c r="Q848" s="638"/>
      <c r="R848" s="638"/>
      <c r="S848" s="638"/>
      <c r="T848" s="638"/>
      <c r="U848" s="638"/>
      <c r="V848" s="638"/>
    </row>
    <row r="849" spans="1:22" ht="15.75" customHeight="1">
      <c r="A849" s="638"/>
      <c r="B849" s="638"/>
      <c r="C849" s="638"/>
      <c r="D849" s="638"/>
      <c r="E849" s="638"/>
      <c r="F849" s="638"/>
      <c r="G849" s="639"/>
      <c r="H849" s="638"/>
      <c r="I849" s="638"/>
      <c r="J849" s="640"/>
      <c r="K849" s="640"/>
      <c r="L849" s="640"/>
      <c r="M849" s="640"/>
      <c r="N849" s="421"/>
      <c r="O849" s="728"/>
      <c r="P849" s="638"/>
      <c r="Q849" s="638"/>
      <c r="R849" s="638"/>
      <c r="S849" s="638"/>
      <c r="T849" s="638"/>
      <c r="U849" s="638"/>
      <c r="V849" s="638"/>
    </row>
    <row r="850" spans="1:22" ht="15.75" customHeight="1">
      <c r="A850" s="638"/>
      <c r="B850" s="638"/>
      <c r="C850" s="638"/>
      <c r="D850" s="638"/>
      <c r="E850" s="638"/>
      <c r="F850" s="638"/>
      <c r="G850" s="639"/>
      <c r="H850" s="638"/>
      <c r="I850" s="638"/>
      <c r="J850" s="640"/>
      <c r="K850" s="640"/>
      <c r="L850" s="640"/>
      <c r="M850" s="640"/>
      <c r="N850" s="421"/>
      <c r="O850" s="728"/>
      <c r="P850" s="638"/>
      <c r="Q850" s="638"/>
      <c r="R850" s="638"/>
      <c r="S850" s="638"/>
      <c r="T850" s="638"/>
      <c r="U850" s="638"/>
      <c r="V850" s="638"/>
    </row>
    <row r="851" spans="1:22" ht="15.75" customHeight="1">
      <c r="A851" s="638"/>
      <c r="B851" s="638"/>
      <c r="C851" s="638"/>
      <c r="D851" s="638"/>
      <c r="E851" s="638"/>
      <c r="F851" s="638"/>
      <c r="G851" s="639"/>
      <c r="H851" s="638"/>
      <c r="I851" s="638"/>
      <c r="J851" s="640"/>
      <c r="K851" s="640"/>
      <c r="L851" s="640"/>
      <c r="M851" s="640"/>
      <c r="N851" s="421"/>
      <c r="O851" s="728"/>
      <c r="P851" s="638"/>
      <c r="Q851" s="638"/>
      <c r="R851" s="638"/>
      <c r="S851" s="638"/>
      <c r="T851" s="638"/>
      <c r="U851" s="638"/>
      <c r="V851" s="638"/>
    </row>
    <row r="852" spans="1:22" ht="15.75" customHeight="1">
      <c r="A852" s="638"/>
      <c r="B852" s="638"/>
      <c r="C852" s="638"/>
      <c r="D852" s="638"/>
      <c r="E852" s="638"/>
      <c r="F852" s="638"/>
      <c r="G852" s="639"/>
      <c r="H852" s="638"/>
      <c r="I852" s="638"/>
      <c r="J852" s="640"/>
      <c r="K852" s="640"/>
      <c r="L852" s="640"/>
      <c r="M852" s="640"/>
      <c r="N852" s="421"/>
      <c r="O852" s="728"/>
      <c r="P852" s="638"/>
      <c r="Q852" s="638"/>
      <c r="R852" s="638"/>
      <c r="S852" s="638"/>
      <c r="T852" s="638"/>
      <c r="U852" s="638"/>
      <c r="V852" s="638"/>
    </row>
    <row r="853" spans="1:22" ht="15.75" customHeight="1">
      <c r="A853" s="638"/>
      <c r="B853" s="638"/>
      <c r="C853" s="638"/>
      <c r="D853" s="638"/>
      <c r="E853" s="638"/>
      <c r="F853" s="638"/>
      <c r="G853" s="639"/>
      <c r="H853" s="638"/>
      <c r="I853" s="638"/>
      <c r="J853" s="640"/>
      <c r="K853" s="640"/>
      <c r="L853" s="640"/>
      <c r="M853" s="640"/>
      <c r="N853" s="421"/>
      <c r="O853" s="728"/>
      <c r="P853" s="638"/>
      <c r="Q853" s="638"/>
      <c r="R853" s="638"/>
      <c r="S853" s="638"/>
      <c r="T853" s="638"/>
      <c r="U853" s="638"/>
      <c r="V853" s="638"/>
    </row>
    <row r="854" spans="1:22" ht="15.75" customHeight="1">
      <c r="A854" s="638"/>
      <c r="B854" s="638"/>
      <c r="C854" s="638"/>
      <c r="D854" s="638"/>
      <c r="E854" s="638"/>
      <c r="F854" s="638"/>
      <c r="G854" s="639"/>
      <c r="H854" s="638"/>
      <c r="I854" s="638"/>
      <c r="J854" s="640"/>
      <c r="K854" s="640"/>
      <c r="L854" s="640"/>
      <c r="M854" s="640"/>
      <c r="N854" s="421"/>
      <c r="O854" s="728"/>
      <c r="P854" s="638"/>
      <c r="Q854" s="638"/>
      <c r="R854" s="638"/>
      <c r="S854" s="638"/>
      <c r="T854" s="638"/>
      <c r="U854" s="638"/>
      <c r="V854" s="638"/>
    </row>
    <row r="855" spans="1:22" ht="15.75" customHeight="1">
      <c r="A855" s="638"/>
      <c r="B855" s="638"/>
      <c r="C855" s="638"/>
      <c r="D855" s="638"/>
      <c r="E855" s="638"/>
      <c r="F855" s="638"/>
      <c r="G855" s="639"/>
      <c r="H855" s="638"/>
      <c r="I855" s="638"/>
      <c r="J855" s="640"/>
      <c r="K855" s="640"/>
      <c r="L855" s="640"/>
      <c r="M855" s="640"/>
      <c r="N855" s="421"/>
      <c r="O855" s="728"/>
      <c r="P855" s="638"/>
      <c r="Q855" s="638"/>
      <c r="R855" s="638"/>
      <c r="S855" s="638"/>
      <c r="T855" s="638"/>
      <c r="U855" s="638"/>
      <c r="V855" s="638"/>
    </row>
    <row r="856" spans="1:22" ht="15.75" customHeight="1">
      <c r="A856" s="638"/>
      <c r="B856" s="638"/>
      <c r="C856" s="638"/>
      <c r="D856" s="638"/>
      <c r="E856" s="638"/>
      <c r="F856" s="638"/>
      <c r="G856" s="639"/>
      <c r="H856" s="638"/>
      <c r="I856" s="638"/>
      <c r="J856" s="640"/>
      <c r="K856" s="640"/>
      <c r="L856" s="640"/>
      <c r="M856" s="640"/>
      <c r="N856" s="421"/>
      <c r="O856" s="728"/>
      <c r="P856" s="638"/>
      <c r="Q856" s="638"/>
      <c r="R856" s="638"/>
      <c r="S856" s="638"/>
      <c r="T856" s="638"/>
      <c r="U856" s="638"/>
      <c r="V856" s="638"/>
    </row>
    <row r="857" spans="1:22" ht="15.75" customHeight="1">
      <c r="A857" s="638"/>
      <c r="B857" s="638"/>
      <c r="C857" s="638"/>
      <c r="D857" s="638"/>
      <c r="E857" s="638"/>
      <c r="F857" s="638"/>
      <c r="G857" s="639"/>
      <c r="H857" s="638"/>
      <c r="I857" s="638"/>
      <c r="J857" s="640"/>
      <c r="K857" s="640"/>
      <c r="L857" s="640"/>
      <c r="M857" s="640"/>
      <c r="N857" s="421"/>
      <c r="O857" s="728"/>
      <c r="P857" s="638"/>
      <c r="Q857" s="638"/>
      <c r="R857" s="638"/>
      <c r="S857" s="638"/>
      <c r="T857" s="638"/>
      <c r="U857" s="638"/>
      <c r="V857" s="638"/>
    </row>
    <row r="858" spans="1:22" ht="15.75" customHeight="1">
      <c r="A858" s="638"/>
      <c r="B858" s="638"/>
      <c r="C858" s="638"/>
      <c r="D858" s="638"/>
      <c r="E858" s="638"/>
      <c r="F858" s="638"/>
      <c r="G858" s="639"/>
      <c r="H858" s="638"/>
      <c r="I858" s="638"/>
      <c r="J858" s="640"/>
      <c r="K858" s="640"/>
      <c r="L858" s="640"/>
      <c r="M858" s="640"/>
      <c r="N858" s="421"/>
      <c r="O858" s="728"/>
      <c r="P858" s="638"/>
      <c r="Q858" s="638"/>
      <c r="R858" s="638"/>
      <c r="S858" s="638"/>
      <c r="T858" s="638"/>
      <c r="U858" s="638"/>
      <c r="V858" s="638"/>
    </row>
    <row r="859" spans="1:22" ht="15.75" customHeight="1">
      <c r="A859" s="638"/>
      <c r="B859" s="638"/>
      <c r="C859" s="638"/>
      <c r="D859" s="638"/>
      <c r="E859" s="638"/>
      <c r="F859" s="638"/>
      <c r="G859" s="639"/>
      <c r="H859" s="638"/>
      <c r="I859" s="638"/>
      <c r="J859" s="640"/>
      <c r="K859" s="640"/>
      <c r="L859" s="640"/>
      <c r="M859" s="640"/>
      <c r="N859" s="421"/>
      <c r="O859" s="728"/>
      <c r="P859" s="638"/>
      <c r="Q859" s="638"/>
      <c r="R859" s="638"/>
      <c r="S859" s="638"/>
      <c r="T859" s="638"/>
      <c r="U859" s="638"/>
      <c r="V859" s="638"/>
    </row>
    <row r="860" spans="1:22" ht="15.75" customHeight="1">
      <c r="A860" s="638"/>
      <c r="B860" s="638"/>
      <c r="C860" s="638"/>
      <c r="D860" s="638"/>
      <c r="E860" s="638"/>
      <c r="F860" s="638"/>
      <c r="G860" s="639"/>
      <c r="H860" s="638"/>
      <c r="I860" s="638"/>
      <c r="J860" s="640"/>
      <c r="K860" s="640"/>
      <c r="L860" s="640"/>
      <c r="M860" s="640"/>
      <c r="N860" s="421"/>
      <c r="O860" s="728"/>
      <c r="P860" s="638"/>
      <c r="Q860" s="638"/>
      <c r="R860" s="638"/>
      <c r="S860" s="638"/>
      <c r="T860" s="638"/>
      <c r="U860" s="638"/>
      <c r="V860" s="638"/>
    </row>
    <row r="861" spans="1:22" ht="15.75" customHeight="1">
      <c r="A861" s="638"/>
      <c r="B861" s="638"/>
      <c r="C861" s="638"/>
      <c r="D861" s="638"/>
      <c r="E861" s="638"/>
      <c r="F861" s="638"/>
      <c r="G861" s="639"/>
      <c r="H861" s="638"/>
      <c r="I861" s="638"/>
      <c r="J861" s="640"/>
      <c r="K861" s="640"/>
      <c r="L861" s="640"/>
      <c r="M861" s="640"/>
      <c r="N861" s="421"/>
      <c r="O861" s="728"/>
      <c r="P861" s="638"/>
      <c r="Q861" s="638"/>
      <c r="R861" s="638"/>
      <c r="S861" s="638"/>
      <c r="T861" s="638"/>
      <c r="U861" s="638"/>
      <c r="V861" s="638"/>
    </row>
    <row r="862" spans="1:22" ht="15.75" customHeight="1">
      <c r="A862" s="638"/>
      <c r="B862" s="638"/>
      <c r="C862" s="638"/>
      <c r="D862" s="638"/>
      <c r="E862" s="638"/>
      <c r="F862" s="638"/>
      <c r="G862" s="639"/>
      <c r="H862" s="638"/>
      <c r="I862" s="638"/>
      <c r="J862" s="640"/>
      <c r="K862" s="640"/>
      <c r="L862" s="640"/>
      <c r="M862" s="640"/>
      <c r="N862" s="421"/>
      <c r="O862" s="728"/>
      <c r="P862" s="638"/>
      <c r="Q862" s="638"/>
      <c r="R862" s="638"/>
      <c r="S862" s="638"/>
      <c r="T862" s="638"/>
      <c r="U862" s="638"/>
      <c r="V862" s="638"/>
    </row>
    <row r="863" spans="1:22" ht="15.75" customHeight="1">
      <c r="A863" s="638"/>
      <c r="B863" s="638"/>
      <c r="C863" s="638"/>
      <c r="D863" s="638"/>
      <c r="E863" s="638"/>
      <c r="F863" s="638"/>
      <c r="G863" s="639"/>
      <c r="H863" s="638"/>
      <c r="I863" s="638"/>
      <c r="J863" s="640"/>
      <c r="K863" s="640"/>
      <c r="L863" s="640"/>
      <c r="M863" s="640"/>
      <c r="N863" s="421"/>
      <c r="O863" s="728"/>
      <c r="P863" s="638"/>
      <c r="Q863" s="638"/>
      <c r="R863" s="638"/>
      <c r="S863" s="638"/>
      <c r="T863" s="638"/>
      <c r="U863" s="638"/>
      <c r="V863" s="638"/>
    </row>
    <row r="864" spans="1:22" ht="15.75" customHeight="1">
      <c r="A864" s="638"/>
      <c r="B864" s="638"/>
      <c r="C864" s="638"/>
      <c r="D864" s="638"/>
      <c r="E864" s="638"/>
      <c r="F864" s="638"/>
      <c r="G864" s="639"/>
      <c r="H864" s="638"/>
      <c r="I864" s="638"/>
      <c r="J864" s="640"/>
      <c r="K864" s="640"/>
      <c r="L864" s="640"/>
      <c r="M864" s="640"/>
      <c r="N864" s="421"/>
      <c r="O864" s="728"/>
      <c r="P864" s="638"/>
      <c r="Q864" s="638"/>
      <c r="R864" s="638"/>
      <c r="S864" s="638"/>
      <c r="T864" s="638"/>
      <c r="U864" s="638"/>
      <c r="V864" s="638"/>
    </row>
    <row r="865" spans="1:22" ht="15.75" customHeight="1">
      <c r="A865" s="638"/>
      <c r="B865" s="638"/>
      <c r="C865" s="638"/>
      <c r="D865" s="638"/>
      <c r="E865" s="638"/>
      <c r="F865" s="638"/>
      <c r="G865" s="639"/>
      <c r="H865" s="638"/>
      <c r="I865" s="638"/>
      <c r="J865" s="640"/>
      <c r="K865" s="640"/>
      <c r="L865" s="640"/>
      <c r="M865" s="640"/>
      <c r="N865" s="421"/>
      <c r="O865" s="728"/>
      <c r="P865" s="638"/>
      <c r="Q865" s="638"/>
      <c r="R865" s="638"/>
      <c r="S865" s="638"/>
      <c r="T865" s="638"/>
      <c r="U865" s="638"/>
      <c r="V865" s="638"/>
    </row>
    <row r="866" spans="1:22" ht="15.75" customHeight="1">
      <c r="A866" s="638"/>
      <c r="B866" s="638"/>
      <c r="C866" s="638"/>
      <c r="D866" s="638"/>
      <c r="E866" s="638"/>
      <c r="F866" s="638"/>
      <c r="G866" s="639"/>
      <c r="H866" s="638"/>
      <c r="I866" s="638"/>
      <c r="J866" s="640"/>
      <c r="K866" s="640"/>
      <c r="L866" s="640"/>
      <c r="M866" s="640"/>
      <c r="N866" s="421"/>
      <c r="O866" s="728"/>
      <c r="P866" s="638"/>
      <c r="Q866" s="638"/>
      <c r="R866" s="638"/>
      <c r="S866" s="638"/>
      <c r="T866" s="638"/>
      <c r="U866" s="638"/>
      <c r="V866" s="638"/>
    </row>
    <row r="867" spans="1:22" ht="15.75" customHeight="1">
      <c r="A867" s="638"/>
      <c r="B867" s="638"/>
      <c r="C867" s="638"/>
      <c r="D867" s="638"/>
      <c r="E867" s="638"/>
      <c r="F867" s="638"/>
      <c r="G867" s="639"/>
      <c r="H867" s="638"/>
      <c r="I867" s="638"/>
      <c r="J867" s="640"/>
      <c r="K867" s="640"/>
      <c r="L867" s="640"/>
      <c r="M867" s="640"/>
      <c r="N867" s="421"/>
      <c r="O867" s="728"/>
      <c r="P867" s="638"/>
      <c r="Q867" s="638"/>
      <c r="R867" s="638"/>
      <c r="S867" s="638"/>
      <c r="T867" s="638"/>
      <c r="U867" s="638"/>
      <c r="V867" s="638"/>
    </row>
    <row r="868" spans="1:22" ht="15.75" customHeight="1">
      <c r="A868" s="638"/>
      <c r="B868" s="638"/>
      <c r="C868" s="638"/>
      <c r="D868" s="638"/>
      <c r="E868" s="638"/>
      <c r="F868" s="638"/>
      <c r="G868" s="639"/>
      <c r="H868" s="638"/>
      <c r="I868" s="638"/>
      <c r="J868" s="640"/>
      <c r="K868" s="640"/>
      <c r="L868" s="640"/>
      <c r="M868" s="640"/>
      <c r="N868" s="421"/>
      <c r="O868" s="728"/>
      <c r="P868" s="638"/>
      <c r="Q868" s="638"/>
      <c r="R868" s="638"/>
      <c r="S868" s="638"/>
      <c r="T868" s="638"/>
      <c r="U868" s="638"/>
      <c r="V868" s="638"/>
    </row>
    <row r="869" spans="1:22" ht="15.75" customHeight="1">
      <c r="A869" s="638"/>
      <c r="B869" s="638"/>
      <c r="C869" s="638"/>
      <c r="D869" s="638"/>
      <c r="E869" s="638"/>
      <c r="F869" s="638"/>
      <c r="G869" s="639"/>
      <c r="H869" s="638"/>
      <c r="I869" s="638"/>
      <c r="J869" s="640"/>
      <c r="K869" s="640"/>
      <c r="L869" s="640"/>
      <c r="M869" s="640"/>
      <c r="N869" s="421"/>
      <c r="O869" s="728"/>
      <c r="P869" s="638"/>
      <c r="Q869" s="638"/>
      <c r="R869" s="638"/>
      <c r="S869" s="638"/>
      <c r="T869" s="638"/>
      <c r="U869" s="638"/>
      <c r="V869" s="638"/>
    </row>
    <row r="870" spans="1:22" ht="15.75" customHeight="1">
      <c r="A870" s="638"/>
      <c r="B870" s="638"/>
      <c r="C870" s="638"/>
      <c r="D870" s="638"/>
      <c r="E870" s="638"/>
      <c r="F870" s="638"/>
      <c r="G870" s="639"/>
      <c r="H870" s="638"/>
      <c r="I870" s="638"/>
      <c r="J870" s="640"/>
      <c r="K870" s="640"/>
      <c r="L870" s="640"/>
      <c r="M870" s="640"/>
      <c r="N870" s="421"/>
      <c r="O870" s="728"/>
      <c r="P870" s="638"/>
      <c r="Q870" s="638"/>
      <c r="R870" s="638"/>
      <c r="S870" s="638"/>
      <c r="T870" s="638"/>
      <c r="U870" s="638"/>
      <c r="V870" s="638"/>
    </row>
    <row r="871" spans="1:22" ht="15.75" customHeight="1">
      <c r="A871" s="638"/>
      <c r="B871" s="638"/>
      <c r="C871" s="638"/>
      <c r="D871" s="638"/>
      <c r="E871" s="638"/>
      <c r="F871" s="638"/>
      <c r="G871" s="639"/>
      <c r="H871" s="638"/>
      <c r="I871" s="638"/>
      <c r="J871" s="640"/>
      <c r="K871" s="640"/>
      <c r="L871" s="640"/>
      <c r="M871" s="640"/>
      <c r="N871" s="421"/>
      <c r="O871" s="728"/>
      <c r="P871" s="638"/>
      <c r="Q871" s="638"/>
      <c r="R871" s="638"/>
      <c r="S871" s="638"/>
      <c r="T871" s="638"/>
      <c r="U871" s="638"/>
      <c r="V871" s="638"/>
    </row>
    <row r="872" spans="1:22" ht="15.75" customHeight="1">
      <c r="A872" s="638"/>
      <c r="B872" s="638"/>
      <c r="C872" s="638"/>
      <c r="D872" s="638"/>
      <c r="E872" s="638"/>
      <c r="F872" s="638"/>
      <c r="G872" s="639"/>
      <c r="H872" s="638"/>
      <c r="I872" s="638"/>
      <c r="J872" s="640"/>
      <c r="K872" s="640"/>
      <c r="L872" s="640"/>
      <c r="M872" s="640"/>
      <c r="N872" s="421"/>
      <c r="O872" s="728"/>
      <c r="P872" s="638"/>
      <c r="Q872" s="638"/>
      <c r="R872" s="638"/>
      <c r="S872" s="638"/>
      <c r="T872" s="638"/>
      <c r="U872" s="638"/>
      <c r="V872" s="638"/>
    </row>
    <row r="873" spans="1:22" ht="15.75" customHeight="1">
      <c r="A873" s="638"/>
      <c r="B873" s="638"/>
      <c r="C873" s="638"/>
      <c r="D873" s="638"/>
      <c r="E873" s="638"/>
      <c r="F873" s="638"/>
      <c r="G873" s="639"/>
      <c r="H873" s="638"/>
      <c r="I873" s="638"/>
      <c r="J873" s="640"/>
      <c r="K873" s="640"/>
      <c r="L873" s="640"/>
      <c r="M873" s="640"/>
      <c r="N873" s="421"/>
      <c r="O873" s="728"/>
      <c r="P873" s="638"/>
      <c r="Q873" s="638"/>
      <c r="R873" s="638"/>
      <c r="S873" s="638"/>
      <c r="T873" s="638"/>
      <c r="U873" s="638"/>
      <c r="V873" s="638"/>
    </row>
    <row r="874" spans="1:22" ht="15.75" customHeight="1">
      <c r="A874" s="638"/>
      <c r="B874" s="638"/>
      <c r="C874" s="638"/>
      <c r="D874" s="638"/>
      <c r="E874" s="638"/>
      <c r="F874" s="638"/>
      <c r="G874" s="639"/>
      <c r="H874" s="638"/>
      <c r="I874" s="638"/>
      <c r="J874" s="640"/>
      <c r="K874" s="640"/>
      <c r="L874" s="640"/>
      <c r="M874" s="640"/>
      <c r="N874" s="421"/>
      <c r="O874" s="728"/>
      <c r="P874" s="638"/>
      <c r="Q874" s="638"/>
      <c r="R874" s="638"/>
      <c r="S874" s="638"/>
      <c r="T874" s="638"/>
      <c r="U874" s="638"/>
      <c r="V874" s="638"/>
    </row>
    <row r="875" spans="1:22" ht="15.75" customHeight="1">
      <c r="A875" s="638"/>
      <c r="B875" s="638"/>
      <c r="C875" s="638"/>
      <c r="D875" s="638"/>
      <c r="E875" s="638"/>
      <c r="F875" s="638"/>
      <c r="G875" s="639"/>
      <c r="H875" s="638"/>
      <c r="I875" s="638"/>
      <c r="J875" s="640"/>
      <c r="K875" s="640"/>
      <c r="L875" s="640"/>
      <c r="M875" s="640"/>
      <c r="N875" s="421"/>
      <c r="O875" s="728"/>
      <c r="P875" s="638"/>
      <c r="Q875" s="638"/>
      <c r="R875" s="638"/>
      <c r="S875" s="638"/>
      <c r="T875" s="638"/>
      <c r="U875" s="638"/>
      <c r="V875" s="638"/>
    </row>
    <row r="876" spans="1:22" ht="15.75" customHeight="1">
      <c r="A876" s="638"/>
      <c r="B876" s="638"/>
      <c r="C876" s="638"/>
      <c r="D876" s="638"/>
      <c r="E876" s="638"/>
      <c r="F876" s="638"/>
      <c r="G876" s="639"/>
      <c r="H876" s="638"/>
      <c r="I876" s="638"/>
      <c r="J876" s="640"/>
      <c r="K876" s="640"/>
      <c r="L876" s="640"/>
      <c r="M876" s="640"/>
      <c r="N876" s="421"/>
      <c r="O876" s="728"/>
      <c r="P876" s="638"/>
      <c r="Q876" s="638"/>
      <c r="R876" s="638"/>
      <c r="S876" s="638"/>
      <c r="T876" s="638"/>
      <c r="U876" s="638"/>
      <c r="V876" s="638"/>
    </row>
    <row r="877" spans="1:22" ht="15.75" customHeight="1">
      <c r="A877" s="638"/>
      <c r="B877" s="638"/>
      <c r="C877" s="638"/>
      <c r="D877" s="638"/>
      <c r="E877" s="638"/>
      <c r="F877" s="638"/>
      <c r="G877" s="639"/>
      <c r="H877" s="638"/>
      <c r="I877" s="638"/>
      <c r="J877" s="640"/>
      <c r="K877" s="640"/>
      <c r="L877" s="640"/>
      <c r="M877" s="640"/>
      <c r="N877" s="421"/>
      <c r="O877" s="728"/>
      <c r="P877" s="638"/>
      <c r="Q877" s="638"/>
      <c r="R877" s="638"/>
      <c r="S877" s="638"/>
      <c r="T877" s="638"/>
      <c r="U877" s="638"/>
      <c r="V877" s="638"/>
    </row>
    <row r="878" spans="1:22" ht="15.75" customHeight="1">
      <c r="A878" s="638"/>
      <c r="B878" s="638"/>
      <c r="C878" s="638"/>
      <c r="D878" s="638"/>
      <c r="E878" s="638"/>
      <c r="F878" s="638"/>
      <c r="G878" s="639"/>
      <c r="H878" s="638"/>
      <c r="I878" s="638"/>
      <c r="J878" s="640"/>
      <c r="K878" s="640"/>
      <c r="L878" s="640"/>
      <c r="M878" s="640"/>
      <c r="N878" s="421"/>
      <c r="O878" s="728"/>
      <c r="P878" s="638"/>
      <c r="Q878" s="638"/>
      <c r="R878" s="638"/>
      <c r="S878" s="638"/>
      <c r="T878" s="638"/>
      <c r="U878" s="638"/>
      <c r="V878" s="638"/>
    </row>
    <row r="879" spans="1:22" ht="15.75" customHeight="1">
      <c r="A879" s="638"/>
      <c r="B879" s="638"/>
      <c r="C879" s="638"/>
      <c r="D879" s="638"/>
      <c r="E879" s="638"/>
      <c r="F879" s="638"/>
      <c r="G879" s="639"/>
      <c r="H879" s="638"/>
      <c r="I879" s="638"/>
      <c r="J879" s="640"/>
      <c r="K879" s="640"/>
      <c r="L879" s="640"/>
      <c r="M879" s="640"/>
      <c r="N879" s="421"/>
      <c r="O879" s="728"/>
      <c r="P879" s="638"/>
      <c r="Q879" s="638"/>
      <c r="R879" s="638"/>
      <c r="S879" s="638"/>
      <c r="T879" s="638"/>
      <c r="U879" s="638"/>
      <c r="V879" s="638"/>
    </row>
    <row r="880" spans="1:22" ht="15.75" customHeight="1">
      <c r="A880" s="638"/>
      <c r="B880" s="638"/>
      <c r="C880" s="638"/>
      <c r="D880" s="638"/>
      <c r="E880" s="638"/>
      <c r="F880" s="638"/>
      <c r="G880" s="639"/>
      <c r="H880" s="638"/>
      <c r="I880" s="638"/>
      <c r="J880" s="640"/>
      <c r="K880" s="640"/>
      <c r="L880" s="640"/>
      <c r="M880" s="640"/>
      <c r="N880" s="421"/>
      <c r="O880" s="728"/>
      <c r="P880" s="638"/>
      <c r="Q880" s="638"/>
      <c r="R880" s="638"/>
      <c r="S880" s="638"/>
      <c r="T880" s="638"/>
      <c r="U880" s="638"/>
      <c r="V880" s="638"/>
    </row>
    <row r="881" spans="1:22" ht="15.75" customHeight="1">
      <c r="A881" s="638"/>
      <c r="B881" s="638"/>
      <c r="C881" s="638"/>
      <c r="D881" s="638"/>
      <c r="E881" s="638"/>
      <c r="F881" s="638"/>
      <c r="G881" s="639"/>
      <c r="H881" s="638"/>
      <c r="I881" s="638"/>
      <c r="J881" s="640"/>
      <c r="K881" s="640"/>
      <c r="L881" s="640"/>
      <c r="M881" s="640"/>
      <c r="N881" s="421"/>
      <c r="O881" s="728"/>
      <c r="P881" s="638"/>
      <c r="Q881" s="638"/>
      <c r="R881" s="638"/>
      <c r="S881" s="638"/>
      <c r="T881" s="638"/>
      <c r="U881" s="638"/>
      <c r="V881" s="638"/>
    </row>
    <row r="882" spans="1:22" ht="15.75" customHeight="1">
      <c r="A882" s="638"/>
      <c r="B882" s="638"/>
      <c r="C882" s="638"/>
      <c r="D882" s="638"/>
      <c r="E882" s="638"/>
      <c r="F882" s="638"/>
      <c r="G882" s="639"/>
      <c r="H882" s="638"/>
      <c r="I882" s="638"/>
      <c r="J882" s="640"/>
      <c r="K882" s="640"/>
      <c r="L882" s="640"/>
      <c r="M882" s="640"/>
      <c r="N882" s="421"/>
      <c r="O882" s="728"/>
      <c r="P882" s="638"/>
      <c r="Q882" s="638"/>
      <c r="R882" s="638"/>
      <c r="S882" s="638"/>
      <c r="T882" s="638"/>
      <c r="U882" s="638"/>
      <c r="V882" s="638"/>
    </row>
    <row r="883" spans="1:22" ht="15.75" customHeight="1">
      <c r="A883" s="638"/>
      <c r="B883" s="638"/>
      <c r="C883" s="638"/>
      <c r="D883" s="638"/>
      <c r="E883" s="638"/>
      <c r="F883" s="638"/>
      <c r="G883" s="639"/>
      <c r="H883" s="638"/>
      <c r="I883" s="638"/>
      <c r="J883" s="640"/>
      <c r="K883" s="640"/>
      <c r="L883" s="640"/>
      <c r="M883" s="640"/>
      <c r="N883" s="421"/>
      <c r="O883" s="728"/>
      <c r="P883" s="638"/>
      <c r="Q883" s="638"/>
      <c r="R883" s="638"/>
      <c r="S883" s="638"/>
      <c r="T883" s="638"/>
      <c r="U883" s="638"/>
      <c r="V883" s="638"/>
    </row>
    <row r="884" spans="1:22" ht="15.75" customHeight="1">
      <c r="A884" s="638"/>
      <c r="B884" s="638"/>
      <c r="C884" s="638"/>
      <c r="D884" s="638"/>
      <c r="E884" s="638"/>
      <c r="F884" s="638"/>
      <c r="G884" s="639"/>
      <c r="H884" s="638"/>
      <c r="I884" s="638"/>
      <c r="J884" s="640"/>
      <c r="K884" s="640"/>
      <c r="L884" s="640"/>
      <c r="M884" s="640"/>
      <c r="N884" s="421"/>
      <c r="O884" s="728"/>
      <c r="P884" s="638"/>
      <c r="Q884" s="638"/>
      <c r="R884" s="638"/>
      <c r="S884" s="638"/>
      <c r="T884" s="638"/>
      <c r="U884" s="638"/>
      <c r="V884" s="638"/>
    </row>
    <row r="885" spans="1:22" ht="15.75" customHeight="1">
      <c r="A885" s="638"/>
      <c r="B885" s="638"/>
      <c r="C885" s="638"/>
      <c r="D885" s="638"/>
      <c r="E885" s="638"/>
      <c r="F885" s="638"/>
      <c r="G885" s="639"/>
      <c r="H885" s="638"/>
      <c r="I885" s="638"/>
      <c r="J885" s="640"/>
      <c r="K885" s="640"/>
      <c r="L885" s="640"/>
      <c r="M885" s="640"/>
      <c r="N885" s="421"/>
      <c r="O885" s="728"/>
      <c r="P885" s="638"/>
      <c r="Q885" s="638"/>
      <c r="R885" s="638"/>
      <c r="S885" s="638"/>
      <c r="T885" s="638"/>
      <c r="U885" s="638"/>
      <c r="V885" s="638"/>
    </row>
    <row r="886" spans="1:22" ht="15.75" customHeight="1">
      <c r="A886" s="638"/>
      <c r="B886" s="638"/>
      <c r="C886" s="638"/>
      <c r="D886" s="638"/>
      <c r="E886" s="638"/>
      <c r="F886" s="638"/>
      <c r="G886" s="639"/>
      <c r="H886" s="638"/>
      <c r="I886" s="638"/>
      <c r="J886" s="640"/>
      <c r="K886" s="640"/>
      <c r="L886" s="640"/>
      <c r="M886" s="640"/>
      <c r="N886" s="421"/>
      <c r="O886" s="728"/>
      <c r="P886" s="638"/>
      <c r="Q886" s="638"/>
      <c r="R886" s="638"/>
      <c r="S886" s="638"/>
      <c r="T886" s="638"/>
      <c r="U886" s="638"/>
      <c r="V886" s="638"/>
    </row>
    <row r="887" spans="1:22" ht="15.75" customHeight="1">
      <c r="A887" s="638"/>
      <c r="B887" s="638"/>
      <c r="C887" s="638"/>
      <c r="D887" s="638"/>
      <c r="E887" s="638"/>
      <c r="F887" s="638"/>
      <c r="G887" s="639"/>
      <c r="H887" s="638"/>
      <c r="I887" s="638"/>
      <c r="J887" s="640"/>
      <c r="K887" s="640"/>
      <c r="L887" s="640"/>
      <c r="M887" s="640"/>
      <c r="N887" s="421"/>
      <c r="O887" s="728"/>
      <c r="P887" s="638"/>
      <c r="Q887" s="638"/>
      <c r="R887" s="638"/>
      <c r="S887" s="638"/>
      <c r="T887" s="638"/>
      <c r="U887" s="638"/>
      <c r="V887" s="638"/>
    </row>
    <row r="888" spans="1:22" ht="15.75" customHeight="1">
      <c r="A888" s="638"/>
      <c r="B888" s="638"/>
      <c r="C888" s="638"/>
      <c r="D888" s="638"/>
      <c r="E888" s="638"/>
      <c r="F888" s="638"/>
      <c r="G888" s="639"/>
      <c r="H888" s="638"/>
      <c r="I888" s="638"/>
      <c r="J888" s="640"/>
      <c r="K888" s="640"/>
      <c r="L888" s="640"/>
      <c r="M888" s="640"/>
      <c r="N888" s="421"/>
      <c r="O888" s="728"/>
      <c r="P888" s="638"/>
      <c r="Q888" s="638"/>
      <c r="R888" s="638"/>
      <c r="S888" s="638"/>
      <c r="T888" s="638"/>
      <c r="U888" s="638"/>
      <c r="V888" s="638"/>
    </row>
    <row r="889" spans="1:22" ht="15.75" customHeight="1">
      <c r="A889" s="638"/>
      <c r="B889" s="638"/>
      <c r="C889" s="638"/>
      <c r="D889" s="638"/>
      <c r="E889" s="638"/>
      <c r="F889" s="638"/>
      <c r="G889" s="639"/>
      <c r="H889" s="638"/>
      <c r="I889" s="638"/>
      <c r="J889" s="640"/>
      <c r="K889" s="640"/>
      <c r="L889" s="640"/>
      <c r="M889" s="640"/>
      <c r="N889" s="421"/>
      <c r="O889" s="728"/>
      <c r="P889" s="638"/>
      <c r="Q889" s="638"/>
      <c r="R889" s="638"/>
      <c r="S889" s="638"/>
      <c r="T889" s="638"/>
      <c r="U889" s="638"/>
      <c r="V889" s="638"/>
    </row>
    <row r="890" spans="1:22" ht="15.75" customHeight="1">
      <c r="A890" s="638"/>
      <c r="B890" s="638"/>
      <c r="C890" s="638"/>
      <c r="D890" s="638"/>
      <c r="E890" s="638"/>
      <c r="F890" s="638"/>
      <c r="G890" s="639"/>
      <c r="H890" s="638"/>
      <c r="I890" s="638"/>
      <c r="J890" s="640"/>
      <c r="K890" s="640"/>
      <c r="L890" s="640"/>
      <c r="M890" s="640"/>
      <c r="N890" s="421"/>
      <c r="O890" s="728"/>
      <c r="P890" s="638"/>
      <c r="Q890" s="638"/>
      <c r="R890" s="638"/>
      <c r="S890" s="638"/>
      <c r="T890" s="638"/>
      <c r="U890" s="638"/>
      <c r="V890" s="638"/>
    </row>
    <row r="891" spans="1:22" ht="15.75" customHeight="1">
      <c r="A891" s="638"/>
      <c r="B891" s="638"/>
      <c r="C891" s="638"/>
      <c r="D891" s="638"/>
      <c r="E891" s="638"/>
      <c r="F891" s="638"/>
      <c r="G891" s="639"/>
      <c r="H891" s="638"/>
      <c r="I891" s="638"/>
      <c r="J891" s="640"/>
      <c r="K891" s="640"/>
      <c r="L891" s="640"/>
      <c r="M891" s="640"/>
      <c r="N891" s="421"/>
      <c r="O891" s="728"/>
      <c r="P891" s="638"/>
      <c r="Q891" s="638"/>
      <c r="R891" s="638"/>
      <c r="S891" s="638"/>
      <c r="T891" s="638"/>
      <c r="U891" s="638"/>
      <c r="V891" s="638"/>
    </row>
    <row r="892" spans="1:22" ht="15.75" customHeight="1">
      <c r="A892" s="638"/>
      <c r="B892" s="638"/>
      <c r="C892" s="638"/>
      <c r="D892" s="638"/>
      <c r="E892" s="638"/>
      <c r="F892" s="638"/>
      <c r="G892" s="639"/>
      <c r="H892" s="638"/>
      <c r="I892" s="638"/>
      <c r="J892" s="640"/>
      <c r="K892" s="640"/>
      <c r="L892" s="640"/>
      <c r="M892" s="640"/>
      <c r="N892" s="421"/>
      <c r="O892" s="728"/>
      <c r="P892" s="638"/>
      <c r="Q892" s="638"/>
      <c r="R892" s="638"/>
      <c r="S892" s="638"/>
      <c r="T892" s="638"/>
      <c r="U892" s="638"/>
      <c r="V892" s="638"/>
    </row>
    <row r="893" spans="1:22" ht="15.75" customHeight="1">
      <c r="A893" s="638"/>
      <c r="B893" s="638"/>
      <c r="C893" s="638"/>
      <c r="D893" s="638"/>
      <c r="E893" s="638"/>
      <c r="F893" s="638"/>
      <c r="G893" s="639"/>
      <c r="H893" s="638"/>
      <c r="I893" s="638"/>
      <c r="J893" s="640"/>
      <c r="K893" s="640"/>
      <c r="L893" s="640"/>
      <c r="M893" s="640"/>
      <c r="N893" s="421"/>
      <c r="O893" s="728"/>
      <c r="P893" s="638"/>
      <c r="Q893" s="638"/>
      <c r="R893" s="638"/>
      <c r="S893" s="638"/>
      <c r="T893" s="638"/>
      <c r="U893" s="638"/>
      <c r="V893" s="638"/>
    </row>
    <row r="894" spans="1:22" ht="15.75" customHeight="1">
      <c r="A894" s="638"/>
      <c r="B894" s="638"/>
      <c r="C894" s="638"/>
      <c r="D894" s="638"/>
      <c r="E894" s="638"/>
      <c r="F894" s="638"/>
      <c r="G894" s="639"/>
      <c r="H894" s="638"/>
      <c r="I894" s="638"/>
      <c r="J894" s="640"/>
      <c r="K894" s="640"/>
      <c r="L894" s="640"/>
      <c r="M894" s="640"/>
      <c r="N894" s="421"/>
      <c r="O894" s="728"/>
      <c r="P894" s="638"/>
      <c r="Q894" s="638"/>
      <c r="R894" s="638"/>
      <c r="S894" s="638"/>
      <c r="T894" s="638"/>
      <c r="U894" s="638"/>
      <c r="V894" s="638"/>
    </row>
    <row r="895" spans="1:22" ht="15.75" customHeight="1">
      <c r="A895" s="638"/>
      <c r="B895" s="638"/>
      <c r="C895" s="638"/>
      <c r="D895" s="638"/>
      <c r="E895" s="638"/>
      <c r="F895" s="638"/>
      <c r="G895" s="639"/>
      <c r="H895" s="638"/>
      <c r="I895" s="638"/>
      <c r="J895" s="640"/>
      <c r="K895" s="640"/>
      <c r="L895" s="640"/>
      <c r="M895" s="640"/>
      <c r="N895" s="421"/>
      <c r="O895" s="728"/>
      <c r="P895" s="638"/>
      <c r="Q895" s="638"/>
      <c r="R895" s="638"/>
      <c r="S895" s="638"/>
      <c r="T895" s="638"/>
      <c r="U895" s="638"/>
      <c r="V895" s="638"/>
    </row>
    <row r="896" spans="1:22" ht="15.75" customHeight="1">
      <c r="A896" s="638"/>
      <c r="B896" s="638"/>
      <c r="C896" s="638"/>
      <c r="D896" s="638"/>
      <c r="E896" s="638"/>
      <c r="F896" s="638"/>
      <c r="G896" s="639"/>
      <c r="H896" s="638"/>
      <c r="I896" s="638"/>
      <c r="J896" s="640"/>
      <c r="K896" s="640"/>
      <c r="L896" s="640"/>
      <c r="M896" s="640"/>
      <c r="N896" s="421"/>
      <c r="O896" s="728"/>
      <c r="P896" s="638"/>
      <c r="Q896" s="638"/>
      <c r="R896" s="638"/>
      <c r="S896" s="638"/>
      <c r="T896" s="638"/>
      <c r="U896" s="638"/>
      <c r="V896" s="638"/>
    </row>
    <row r="897" spans="1:22" ht="15.75" customHeight="1">
      <c r="A897" s="638"/>
      <c r="B897" s="638"/>
      <c r="C897" s="638"/>
      <c r="D897" s="638"/>
      <c r="E897" s="638"/>
      <c r="F897" s="638"/>
      <c r="G897" s="639"/>
      <c r="H897" s="638"/>
      <c r="I897" s="638"/>
      <c r="J897" s="640"/>
      <c r="K897" s="640"/>
      <c r="L897" s="640"/>
      <c r="M897" s="640"/>
      <c r="N897" s="421"/>
      <c r="O897" s="728"/>
      <c r="P897" s="638"/>
      <c r="Q897" s="638"/>
      <c r="R897" s="638"/>
      <c r="S897" s="638"/>
      <c r="T897" s="638"/>
      <c r="U897" s="638"/>
      <c r="V897" s="638"/>
    </row>
    <row r="898" spans="1:22" ht="15.75" customHeight="1">
      <c r="A898" s="638"/>
      <c r="B898" s="638"/>
      <c r="C898" s="638"/>
      <c r="D898" s="638"/>
      <c r="E898" s="638"/>
      <c r="F898" s="638"/>
      <c r="G898" s="639"/>
      <c r="H898" s="638"/>
      <c r="I898" s="638"/>
      <c r="J898" s="640"/>
      <c r="K898" s="640"/>
      <c r="L898" s="640"/>
      <c r="M898" s="640"/>
      <c r="N898" s="421"/>
      <c r="O898" s="728"/>
      <c r="P898" s="638"/>
      <c r="Q898" s="638"/>
      <c r="R898" s="638"/>
      <c r="S898" s="638"/>
      <c r="T898" s="638"/>
      <c r="U898" s="638"/>
      <c r="V898" s="638"/>
    </row>
    <row r="899" spans="1:22" ht="15.75" customHeight="1">
      <c r="A899" s="638"/>
      <c r="B899" s="638"/>
      <c r="C899" s="638"/>
      <c r="D899" s="638"/>
      <c r="E899" s="638"/>
      <c r="F899" s="638"/>
      <c r="G899" s="639"/>
      <c r="H899" s="638"/>
      <c r="I899" s="638"/>
      <c r="J899" s="640"/>
      <c r="K899" s="640"/>
      <c r="L899" s="640"/>
      <c r="M899" s="640"/>
      <c r="N899" s="421"/>
      <c r="O899" s="728"/>
      <c r="P899" s="638"/>
      <c r="Q899" s="638"/>
      <c r="R899" s="638"/>
      <c r="S899" s="638"/>
      <c r="T899" s="638"/>
      <c r="U899" s="638"/>
      <c r="V899" s="638"/>
    </row>
    <row r="900" spans="1:22" ht="15.75" customHeight="1">
      <c r="A900" s="638"/>
      <c r="B900" s="638"/>
      <c r="C900" s="638"/>
      <c r="D900" s="638"/>
      <c r="E900" s="638"/>
      <c r="F900" s="638"/>
      <c r="G900" s="639"/>
      <c r="H900" s="638"/>
      <c r="I900" s="638"/>
      <c r="J900" s="640"/>
      <c r="K900" s="640"/>
      <c r="L900" s="640"/>
      <c r="M900" s="640"/>
      <c r="N900" s="421"/>
      <c r="O900" s="728"/>
      <c r="P900" s="638"/>
      <c r="Q900" s="638"/>
      <c r="R900" s="638"/>
      <c r="S900" s="638"/>
      <c r="T900" s="638"/>
      <c r="U900" s="638"/>
      <c r="V900" s="638"/>
    </row>
    <row r="901" spans="1:22" ht="15.75" customHeight="1">
      <c r="A901" s="638"/>
      <c r="B901" s="638"/>
      <c r="C901" s="638"/>
      <c r="D901" s="638"/>
      <c r="E901" s="638"/>
      <c r="F901" s="638"/>
      <c r="G901" s="639"/>
      <c r="H901" s="638"/>
      <c r="I901" s="638"/>
      <c r="J901" s="640"/>
      <c r="K901" s="640"/>
      <c r="L901" s="640"/>
      <c r="M901" s="640"/>
      <c r="N901" s="421"/>
      <c r="O901" s="728"/>
      <c r="P901" s="638"/>
      <c r="Q901" s="638"/>
      <c r="R901" s="638"/>
      <c r="S901" s="638"/>
      <c r="T901" s="638"/>
      <c r="U901" s="638"/>
      <c r="V901" s="638"/>
    </row>
    <row r="902" spans="1:22" ht="15.75" customHeight="1">
      <c r="A902" s="638"/>
      <c r="B902" s="638"/>
      <c r="C902" s="638"/>
      <c r="D902" s="638"/>
      <c r="E902" s="638"/>
      <c r="F902" s="638"/>
      <c r="G902" s="639"/>
      <c r="H902" s="638"/>
      <c r="I902" s="638"/>
      <c r="J902" s="640"/>
      <c r="K902" s="640"/>
      <c r="L902" s="640"/>
      <c r="M902" s="640"/>
      <c r="N902" s="421"/>
      <c r="O902" s="728"/>
      <c r="P902" s="638"/>
      <c r="Q902" s="638"/>
      <c r="R902" s="638"/>
      <c r="S902" s="638"/>
      <c r="T902" s="638"/>
      <c r="U902" s="638"/>
      <c r="V902" s="638"/>
    </row>
    <row r="903" spans="1:22" ht="15.75" customHeight="1">
      <c r="A903" s="638"/>
      <c r="B903" s="638"/>
      <c r="C903" s="638"/>
      <c r="D903" s="638"/>
      <c r="E903" s="638"/>
      <c r="F903" s="638"/>
      <c r="G903" s="639"/>
      <c r="H903" s="638"/>
      <c r="I903" s="638"/>
      <c r="J903" s="640"/>
      <c r="K903" s="640"/>
      <c r="L903" s="640"/>
      <c r="M903" s="640"/>
      <c r="N903" s="421"/>
      <c r="O903" s="728"/>
      <c r="P903" s="638"/>
      <c r="Q903" s="638"/>
      <c r="R903" s="638"/>
      <c r="S903" s="638"/>
      <c r="T903" s="638"/>
      <c r="U903" s="638"/>
      <c r="V903" s="638"/>
    </row>
    <row r="904" spans="1:22" ht="15.75" customHeight="1">
      <c r="A904" s="638"/>
      <c r="B904" s="638"/>
      <c r="C904" s="638"/>
      <c r="D904" s="638"/>
      <c r="E904" s="638"/>
      <c r="F904" s="638"/>
      <c r="G904" s="639"/>
      <c r="H904" s="638"/>
      <c r="I904" s="638"/>
      <c r="J904" s="640"/>
      <c r="K904" s="640"/>
      <c r="L904" s="640"/>
      <c r="M904" s="640"/>
      <c r="N904" s="421"/>
      <c r="O904" s="728"/>
      <c r="P904" s="638"/>
      <c r="Q904" s="638"/>
      <c r="R904" s="638"/>
      <c r="S904" s="638"/>
      <c r="T904" s="638"/>
      <c r="U904" s="638"/>
      <c r="V904" s="638"/>
    </row>
    <row r="905" spans="1:22" ht="15.75" customHeight="1">
      <c r="A905" s="638"/>
      <c r="B905" s="638"/>
      <c r="C905" s="638"/>
      <c r="D905" s="638"/>
      <c r="E905" s="638"/>
      <c r="F905" s="638"/>
      <c r="G905" s="639"/>
      <c r="H905" s="638"/>
      <c r="I905" s="638"/>
      <c r="J905" s="640"/>
      <c r="K905" s="640"/>
      <c r="L905" s="640"/>
      <c r="M905" s="640"/>
      <c r="N905" s="421"/>
      <c r="O905" s="728"/>
      <c r="P905" s="638"/>
      <c r="Q905" s="638"/>
      <c r="R905" s="638"/>
      <c r="S905" s="638"/>
      <c r="T905" s="638"/>
      <c r="U905" s="638"/>
      <c r="V905" s="638"/>
    </row>
    <row r="906" spans="1:22" ht="15.75" customHeight="1">
      <c r="A906" s="638"/>
      <c r="B906" s="638"/>
      <c r="C906" s="638"/>
      <c r="D906" s="638"/>
      <c r="E906" s="638"/>
      <c r="F906" s="638"/>
      <c r="G906" s="639"/>
      <c r="H906" s="638"/>
      <c r="I906" s="638"/>
      <c r="J906" s="640"/>
      <c r="K906" s="640"/>
      <c r="L906" s="640"/>
      <c r="M906" s="640"/>
      <c r="N906" s="421"/>
      <c r="O906" s="728"/>
      <c r="P906" s="638"/>
      <c r="Q906" s="638"/>
      <c r="R906" s="638"/>
      <c r="S906" s="638"/>
      <c r="T906" s="638"/>
      <c r="U906" s="638"/>
      <c r="V906" s="638"/>
    </row>
    <row r="907" spans="1:22" ht="15.75" customHeight="1">
      <c r="A907" s="638"/>
      <c r="B907" s="638"/>
      <c r="C907" s="638"/>
      <c r="D907" s="638"/>
      <c r="E907" s="638"/>
      <c r="F907" s="638"/>
      <c r="G907" s="639"/>
      <c r="H907" s="638"/>
      <c r="I907" s="638"/>
      <c r="J907" s="640"/>
      <c r="K907" s="640"/>
      <c r="L907" s="640"/>
      <c r="M907" s="640"/>
      <c r="N907" s="421"/>
      <c r="O907" s="728"/>
      <c r="P907" s="638"/>
      <c r="Q907" s="638"/>
      <c r="R907" s="638"/>
      <c r="S907" s="638"/>
      <c r="T907" s="638"/>
      <c r="U907" s="638"/>
      <c r="V907" s="638"/>
    </row>
    <row r="908" spans="1:22" ht="15.75" customHeight="1">
      <c r="A908" s="638"/>
      <c r="B908" s="638"/>
      <c r="C908" s="638"/>
      <c r="D908" s="638"/>
      <c r="E908" s="638"/>
      <c r="F908" s="638"/>
      <c r="G908" s="639"/>
      <c r="H908" s="638"/>
      <c r="I908" s="638"/>
      <c r="J908" s="640"/>
      <c r="K908" s="640"/>
      <c r="L908" s="640"/>
      <c r="M908" s="640"/>
      <c r="N908" s="421"/>
      <c r="O908" s="728"/>
      <c r="P908" s="638"/>
      <c r="Q908" s="638"/>
      <c r="R908" s="638"/>
      <c r="S908" s="638"/>
      <c r="T908" s="638"/>
      <c r="U908" s="638"/>
      <c r="V908" s="638"/>
    </row>
    <row r="909" spans="1:22" ht="15.75" customHeight="1">
      <c r="A909" s="638"/>
      <c r="B909" s="638"/>
      <c r="C909" s="638"/>
      <c r="D909" s="638"/>
      <c r="E909" s="638"/>
      <c r="F909" s="638"/>
      <c r="G909" s="639"/>
      <c r="H909" s="638"/>
      <c r="I909" s="638"/>
      <c r="J909" s="640"/>
      <c r="K909" s="640"/>
      <c r="L909" s="640"/>
      <c r="M909" s="640"/>
      <c r="N909" s="421"/>
      <c r="O909" s="728"/>
      <c r="P909" s="638"/>
      <c r="Q909" s="638"/>
      <c r="R909" s="638"/>
      <c r="S909" s="638"/>
      <c r="T909" s="638"/>
      <c r="U909" s="638"/>
      <c r="V909" s="638"/>
    </row>
    <row r="910" spans="1:22" ht="15.75" customHeight="1">
      <c r="A910" s="638"/>
      <c r="B910" s="638"/>
      <c r="C910" s="638"/>
      <c r="D910" s="638"/>
      <c r="E910" s="638"/>
      <c r="F910" s="638"/>
      <c r="G910" s="639"/>
      <c r="H910" s="638"/>
      <c r="I910" s="638"/>
      <c r="J910" s="640"/>
      <c r="K910" s="640"/>
      <c r="L910" s="640"/>
      <c r="M910" s="640"/>
      <c r="N910" s="421"/>
      <c r="O910" s="728"/>
      <c r="P910" s="638"/>
      <c r="Q910" s="638"/>
      <c r="R910" s="638"/>
      <c r="S910" s="638"/>
      <c r="T910" s="638"/>
      <c r="U910" s="638"/>
      <c r="V910" s="638"/>
    </row>
    <row r="911" spans="1:22" ht="15.75" customHeight="1">
      <c r="A911" s="638"/>
      <c r="B911" s="638"/>
      <c r="C911" s="638"/>
      <c r="D911" s="638"/>
      <c r="E911" s="638"/>
      <c r="F911" s="638"/>
      <c r="G911" s="639"/>
      <c r="H911" s="638"/>
      <c r="I911" s="638"/>
      <c r="J911" s="640"/>
      <c r="K911" s="640"/>
      <c r="L911" s="640"/>
      <c r="M911" s="640"/>
      <c r="N911" s="421"/>
      <c r="O911" s="728"/>
      <c r="P911" s="638"/>
      <c r="Q911" s="638"/>
      <c r="R911" s="638"/>
      <c r="S911" s="638"/>
      <c r="T911" s="638"/>
      <c r="U911" s="638"/>
      <c r="V911" s="638"/>
    </row>
    <row r="912" spans="1:22" ht="15.75" customHeight="1">
      <c r="A912" s="638"/>
      <c r="B912" s="638"/>
      <c r="C912" s="638"/>
      <c r="D912" s="638"/>
      <c r="E912" s="638"/>
      <c r="F912" s="638"/>
      <c r="G912" s="639"/>
      <c r="H912" s="638"/>
      <c r="I912" s="638"/>
      <c r="J912" s="640"/>
      <c r="K912" s="640"/>
      <c r="L912" s="640"/>
      <c r="M912" s="640"/>
      <c r="N912" s="421"/>
      <c r="O912" s="728"/>
      <c r="P912" s="638"/>
      <c r="Q912" s="638"/>
      <c r="R912" s="638"/>
      <c r="S912" s="638"/>
      <c r="T912" s="638"/>
      <c r="U912" s="638"/>
      <c r="V912" s="638"/>
    </row>
    <row r="913" spans="1:22" ht="15.75" customHeight="1">
      <c r="A913" s="638"/>
      <c r="B913" s="638"/>
      <c r="C913" s="638"/>
      <c r="D913" s="638"/>
      <c r="E913" s="638"/>
      <c r="F913" s="638"/>
      <c r="G913" s="639"/>
      <c r="H913" s="638"/>
      <c r="I913" s="638"/>
      <c r="J913" s="640"/>
      <c r="K913" s="640"/>
      <c r="L913" s="640"/>
      <c r="M913" s="640"/>
      <c r="N913" s="421"/>
      <c r="O913" s="728"/>
      <c r="P913" s="638"/>
      <c r="Q913" s="638"/>
      <c r="R913" s="638"/>
      <c r="S913" s="638"/>
      <c r="T913" s="638"/>
      <c r="U913" s="638"/>
      <c r="V913" s="638"/>
    </row>
    <row r="914" spans="1:22" ht="15.75" customHeight="1">
      <c r="A914" s="638"/>
      <c r="B914" s="638"/>
      <c r="C914" s="638"/>
      <c r="D914" s="638"/>
      <c r="E914" s="638"/>
      <c r="F914" s="638"/>
      <c r="G914" s="639"/>
      <c r="H914" s="638"/>
      <c r="I914" s="638"/>
      <c r="J914" s="640"/>
      <c r="K914" s="640"/>
      <c r="L914" s="640"/>
      <c r="M914" s="640"/>
      <c r="N914" s="421"/>
      <c r="O914" s="728"/>
      <c r="P914" s="638"/>
      <c r="Q914" s="638"/>
      <c r="R914" s="638"/>
      <c r="S914" s="638"/>
      <c r="T914" s="638"/>
      <c r="U914" s="638"/>
      <c r="V914" s="638"/>
    </row>
    <row r="915" spans="1:22" ht="15.75" customHeight="1">
      <c r="A915" s="638"/>
      <c r="B915" s="638"/>
      <c r="C915" s="638"/>
      <c r="D915" s="638"/>
      <c r="E915" s="638"/>
      <c r="F915" s="638"/>
      <c r="G915" s="639"/>
      <c r="H915" s="638"/>
      <c r="I915" s="638"/>
      <c r="J915" s="640"/>
      <c r="K915" s="640"/>
      <c r="L915" s="640"/>
      <c r="M915" s="640"/>
      <c r="N915" s="421"/>
      <c r="O915" s="728"/>
      <c r="P915" s="638"/>
      <c r="Q915" s="638"/>
      <c r="R915" s="638"/>
      <c r="S915" s="638"/>
      <c r="T915" s="638"/>
      <c r="U915" s="638"/>
      <c r="V915" s="638"/>
    </row>
    <row r="916" spans="1:22" ht="15.75" customHeight="1">
      <c r="A916" s="638"/>
      <c r="B916" s="638"/>
      <c r="C916" s="638"/>
      <c r="D916" s="638"/>
      <c r="E916" s="638"/>
      <c r="F916" s="638"/>
      <c r="G916" s="639"/>
      <c r="H916" s="638"/>
      <c r="I916" s="638"/>
      <c r="J916" s="640"/>
      <c r="K916" s="640"/>
      <c r="L916" s="640"/>
      <c r="M916" s="640"/>
      <c r="N916" s="421"/>
      <c r="O916" s="728"/>
      <c r="P916" s="638"/>
      <c r="Q916" s="638"/>
      <c r="R916" s="638"/>
      <c r="S916" s="638"/>
      <c r="T916" s="638"/>
      <c r="U916" s="638"/>
      <c r="V916" s="638"/>
    </row>
    <row r="917" spans="1:22" ht="15.75" customHeight="1">
      <c r="A917" s="638"/>
      <c r="B917" s="638"/>
      <c r="C917" s="638"/>
      <c r="D917" s="638"/>
      <c r="E917" s="638"/>
      <c r="F917" s="638"/>
      <c r="G917" s="639"/>
      <c r="H917" s="638"/>
      <c r="I917" s="638"/>
      <c r="J917" s="640"/>
      <c r="K917" s="640"/>
      <c r="L917" s="640"/>
      <c r="M917" s="640"/>
      <c r="N917" s="421"/>
      <c r="O917" s="728"/>
      <c r="P917" s="638"/>
      <c r="Q917" s="638"/>
      <c r="R917" s="638"/>
      <c r="S917" s="638"/>
      <c r="T917" s="638"/>
      <c r="U917" s="638"/>
      <c r="V917" s="638"/>
    </row>
    <row r="918" spans="1:22" ht="15.75" customHeight="1">
      <c r="A918" s="638"/>
      <c r="B918" s="638"/>
      <c r="C918" s="638"/>
      <c r="D918" s="638"/>
      <c r="E918" s="638"/>
      <c r="F918" s="638"/>
      <c r="G918" s="639"/>
      <c r="H918" s="638"/>
      <c r="I918" s="638"/>
      <c r="J918" s="640"/>
      <c r="K918" s="640"/>
      <c r="L918" s="640"/>
      <c r="M918" s="640"/>
      <c r="N918" s="421"/>
      <c r="O918" s="728"/>
      <c r="P918" s="638"/>
      <c r="Q918" s="638"/>
      <c r="R918" s="638"/>
      <c r="S918" s="638"/>
      <c r="T918" s="638"/>
      <c r="U918" s="638"/>
      <c r="V918" s="638"/>
    </row>
    <row r="919" spans="1:22" ht="15.75" customHeight="1">
      <c r="A919" s="638"/>
      <c r="B919" s="638"/>
      <c r="C919" s="638"/>
      <c r="D919" s="638"/>
      <c r="E919" s="638"/>
      <c r="F919" s="638"/>
      <c r="G919" s="639"/>
      <c r="H919" s="638"/>
      <c r="I919" s="638"/>
      <c r="J919" s="640"/>
      <c r="K919" s="640"/>
      <c r="L919" s="640"/>
      <c r="M919" s="640"/>
      <c r="N919" s="421"/>
      <c r="O919" s="728"/>
      <c r="P919" s="638"/>
      <c r="Q919" s="638"/>
      <c r="R919" s="638"/>
      <c r="S919" s="638"/>
      <c r="T919" s="638"/>
      <c r="U919" s="638"/>
      <c r="V919" s="638"/>
    </row>
    <row r="920" spans="1:22" ht="15.75" customHeight="1">
      <c r="A920" s="638"/>
      <c r="B920" s="638"/>
      <c r="C920" s="638"/>
      <c r="D920" s="638"/>
      <c r="E920" s="638"/>
      <c r="F920" s="638"/>
      <c r="G920" s="639"/>
      <c r="H920" s="638"/>
      <c r="I920" s="638"/>
      <c r="J920" s="640"/>
      <c r="K920" s="640"/>
      <c r="L920" s="640"/>
      <c r="M920" s="640"/>
      <c r="N920" s="421"/>
      <c r="O920" s="728"/>
      <c r="P920" s="638"/>
      <c r="Q920" s="638"/>
      <c r="R920" s="638"/>
      <c r="S920" s="638"/>
      <c r="T920" s="638"/>
      <c r="U920" s="638"/>
      <c r="V920" s="638"/>
    </row>
    <row r="921" spans="1:22" ht="15.75" customHeight="1">
      <c r="A921" s="638"/>
      <c r="B921" s="638"/>
      <c r="C921" s="638"/>
      <c r="D921" s="638"/>
      <c r="E921" s="638"/>
      <c r="F921" s="638"/>
      <c r="G921" s="639"/>
      <c r="H921" s="638"/>
      <c r="I921" s="638"/>
      <c r="J921" s="640"/>
      <c r="K921" s="640"/>
      <c r="L921" s="640"/>
      <c r="M921" s="640"/>
      <c r="N921" s="421"/>
      <c r="O921" s="728"/>
      <c r="P921" s="638"/>
      <c r="Q921" s="638"/>
      <c r="R921" s="638"/>
      <c r="S921" s="638"/>
      <c r="T921" s="638"/>
      <c r="U921" s="638"/>
      <c r="V921" s="638"/>
    </row>
    <row r="922" spans="1:22" ht="15.75" customHeight="1">
      <c r="A922" s="638"/>
      <c r="B922" s="638"/>
      <c r="C922" s="638"/>
      <c r="D922" s="638"/>
      <c r="E922" s="638"/>
      <c r="F922" s="638"/>
      <c r="G922" s="639"/>
      <c r="H922" s="638"/>
      <c r="I922" s="638"/>
      <c r="J922" s="640"/>
      <c r="K922" s="640"/>
      <c r="L922" s="640"/>
      <c r="M922" s="640"/>
      <c r="N922" s="421"/>
      <c r="O922" s="728"/>
      <c r="P922" s="638"/>
      <c r="Q922" s="638"/>
      <c r="R922" s="638"/>
      <c r="S922" s="638"/>
      <c r="T922" s="638"/>
      <c r="U922" s="638"/>
      <c r="V922" s="638"/>
    </row>
    <row r="923" spans="1:22" ht="15.75" customHeight="1">
      <c r="A923" s="638"/>
      <c r="B923" s="638"/>
      <c r="C923" s="638"/>
      <c r="D923" s="638"/>
      <c r="E923" s="638"/>
      <c r="F923" s="638"/>
      <c r="G923" s="639"/>
      <c r="H923" s="638"/>
      <c r="I923" s="638"/>
      <c r="J923" s="640"/>
      <c r="K923" s="640"/>
      <c r="L923" s="640"/>
      <c r="M923" s="640"/>
      <c r="N923" s="421"/>
      <c r="O923" s="728"/>
      <c r="P923" s="638"/>
      <c r="Q923" s="638"/>
      <c r="R923" s="638"/>
      <c r="S923" s="638"/>
      <c r="T923" s="638"/>
      <c r="U923" s="638"/>
      <c r="V923" s="638"/>
    </row>
    <row r="924" spans="1:22" ht="15.75" customHeight="1">
      <c r="A924" s="638"/>
      <c r="B924" s="638"/>
      <c r="C924" s="638"/>
      <c r="D924" s="638"/>
      <c r="E924" s="638"/>
      <c r="F924" s="638"/>
      <c r="G924" s="639"/>
      <c r="H924" s="638"/>
      <c r="I924" s="638"/>
      <c r="J924" s="640"/>
      <c r="K924" s="640"/>
      <c r="L924" s="640"/>
      <c r="M924" s="640"/>
      <c r="N924" s="421"/>
      <c r="O924" s="728"/>
      <c r="P924" s="638"/>
      <c r="Q924" s="638"/>
      <c r="R924" s="638"/>
      <c r="S924" s="638"/>
      <c r="T924" s="638"/>
      <c r="U924" s="638"/>
      <c r="V924" s="638"/>
    </row>
    <row r="925" spans="1:22" ht="15.75" customHeight="1">
      <c r="A925" s="638"/>
      <c r="B925" s="638"/>
      <c r="C925" s="638"/>
      <c r="D925" s="638"/>
      <c r="E925" s="638"/>
      <c r="F925" s="638"/>
      <c r="G925" s="639"/>
      <c r="H925" s="638"/>
      <c r="I925" s="638"/>
      <c r="J925" s="640"/>
      <c r="K925" s="640"/>
      <c r="L925" s="640"/>
      <c r="M925" s="640"/>
      <c r="N925" s="421"/>
      <c r="O925" s="728"/>
      <c r="P925" s="638"/>
      <c r="Q925" s="638"/>
      <c r="R925" s="638"/>
      <c r="S925" s="638"/>
      <c r="T925" s="638"/>
      <c r="U925" s="638"/>
      <c r="V925" s="638"/>
    </row>
    <row r="926" spans="1:22" ht="15.75" customHeight="1">
      <c r="A926" s="638"/>
      <c r="B926" s="638"/>
      <c r="C926" s="638"/>
      <c r="D926" s="638"/>
      <c r="E926" s="638"/>
      <c r="F926" s="638"/>
      <c r="G926" s="639"/>
      <c r="H926" s="638"/>
      <c r="I926" s="638"/>
      <c r="J926" s="640"/>
      <c r="K926" s="640"/>
      <c r="L926" s="640"/>
      <c r="M926" s="640"/>
      <c r="N926" s="421"/>
      <c r="O926" s="728"/>
      <c r="P926" s="638"/>
      <c r="Q926" s="638"/>
      <c r="R926" s="638"/>
      <c r="S926" s="638"/>
      <c r="T926" s="638"/>
      <c r="U926" s="638"/>
      <c r="V926" s="638"/>
    </row>
    <row r="927" spans="1:22" ht="15.75" customHeight="1">
      <c r="A927" s="638"/>
      <c r="B927" s="638"/>
      <c r="C927" s="638"/>
      <c r="D927" s="638"/>
      <c r="E927" s="638"/>
      <c r="F927" s="638"/>
      <c r="G927" s="639"/>
      <c r="H927" s="638"/>
      <c r="I927" s="638"/>
      <c r="J927" s="640"/>
      <c r="K927" s="640"/>
      <c r="L927" s="640"/>
      <c r="M927" s="640"/>
      <c r="N927" s="421"/>
      <c r="O927" s="728"/>
      <c r="P927" s="638"/>
      <c r="Q927" s="638"/>
      <c r="R927" s="638"/>
      <c r="S927" s="638"/>
      <c r="T927" s="638"/>
      <c r="U927" s="638"/>
      <c r="V927" s="638"/>
    </row>
    <row r="928" spans="1:22" ht="15.75" customHeight="1">
      <c r="A928" s="638"/>
      <c r="B928" s="638"/>
      <c r="C928" s="638"/>
      <c r="D928" s="638"/>
      <c r="E928" s="638"/>
      <c r="F928" s="638"/>
      <c r="G928" s="639"/>
      <c r="H928" s="638"/>
      <c r="I928" s="638"/>
      <c r="J928" s="640"/>
      <c r="K928" s="640"/>
      <c r="L928" s="640"/>
      <c r="M928" s="640"/>
      <c r="N928" s="421"/>
      <c r="O928" s="728"/>
      <c r="P928" s="638"/>
      <c r="Q928" s="638"/>
      <c r="R928" s="638"/>
      <c r="S928" s="638"/>
      <c r="T928" s="638"/>
      <c r="U928" s="638"/>
      <c r="V928" s="638"/>
    </row>
    <row r="929" spans="1:22" ht="15.75" customHeight="1">
      <c r="A929" s="638"/>
      <c r="B929" s="638"/>
      <c r="C929" s="638"/>
      <c r="D929" s="638"/>
      <c r="E929" s="638"/>
      <c r="F929" s="638"/>
      <c r="G929" s="639"/>
      <c r="H929" s="638"/>
      <c r="I929" s="638"/>
      <c r="J929" s="640"/>
      <c r="K929" s="640"/>
      <c r="L929" s="640"/>
      <c r="M929" s="640"/>
      <c r="N929" s="421"/>
      <c r="O929" s="728"/>
      <c r="P929" s="638"/>
      <c r="Q929" s="638"/>
      <c r="R929" s="638"/>
      <c r="S929" s="638"/>
      <c r="T929" s="638"/>
      <c r="U929" s="638"/>
      <c r="V929" s="638"/>
    </row>
    <row r="930" spans="1:22" ht="15.75" customHeight="1">
      <c r="A930" s="638"/>
      <c r="B930" s="638"/>
      <c r="C930" s="638"/>
      <c r="D930" s="638"/>
      <c r="E930" s="638"/>
      <c r="F930" s="638"/>
      <c r="G930" s="639"/>
      <c r="H930" s="638"/>
      <c r="I930" s="638"/>
      <c r="J930" s="640"/>
      <c r="K930" s="640"/>
      <c r="L930" s="640"/>
      <c r="M930" s="640"/>
      <c r="N930" s="421"/>
      <c r="O930" s="728"/>
      <c r="P930" s="638"/>
      <c r="Q930" s="638"/>
      <c r="R930" s="638"/>
      <c r="S930" s="638"/>
      <c r="T930" s="638"/>
      <c r="U930" s="638"/>
      <c r="V930" s="638"/>
    </row>
    <row r="931" spans="1:22" ht="15.75" customHeight="1">
      <c r="A931" s="638"/>
      <c r="B931" s="638"/>
      <c r="C931" s="638"/>
      <c r="D931" s="638"/>
      <c r="E931" s="638"/>
      <c r="F931" s="638"/>
      <c r="G931" s="639"/>
      <c r="H931" s="638"/>
      <c r="I931" s="638"/>
      <c r="J931" s="640"/>
      <c r="K931" s="640"/>
      <c r="L931" s="640"/>
      <c r="M931" s="640"/>
      <c r="N931" s="421"/>
      <c r="O931" s="728"/>
      <c r="P931" s="638"/>
      <c r="Q931" s="638"/>
      <c r="R931" s="638"/>
      <c r="S931" s="638"/>
      <c r="T931" s="638"/>
      <c r="U931" s="638"/>
      <c r="V931" s="638"/>
    </row>
    <row r="932" spans="1:22" ht="15.75" customHeight="1">
      <c r="A932" s="638"/>
      <c r="B932" s="638"/>
      <c r="C932" s="638"/>
      <c r="D932" s="638"/>
      <c r="E932" s="638"/>
      <c r="F932" s="638"/>
      <c r="G932" s="639"/>
      <c r="H932" s="638"/>
      <c r="I932" s="638"/>
      <c r="J932" s="640"/>
      <c r="K932" s="640"/>
      <c r="L932" s="640"/>
      <c r="M932" s="640"/>
      <c r="N932" s="421"/>
      <c r="O932" s="728"/>
      <c r="P932" s="638"/>
      <c r="Q932" s="638"/>
      <c r="R932" s="638"/>
      <c r="S932" s="638"/>
      <c r="T932" s="638"/>
      <c r="U932" s="638"/>
      <c r="V932" s="638"/>
    </row>
    <row r="933" spans="1:22" ht="15.75" customHeight="1">
      <c r="A933" s="638"/>
      <c r="B933" s="638"/>
      <c r="C933" s="638"/>
      <c r="D933" s="638"/>
      <c r="E933" s="638"/>
      <c r="F933" s="638"/>
      <c r="G933" s="639"/>
      <c r="H933" s="638"/>
      <c r="I933" s="638"/>
      <c r="J933" s="640"/>
      <c r="K933" s="640"/>
      <c r="L933" s="640"/>
      <c r="M933" s="640"/>
      <c r="N933" s="421"/>
      <c r="O933" s="728"/>
      <c r="P933" s="638"/>
      <c r="Q933" s="638"/>
      <c r="R933" s="638"/>
      <c r="S933" s="638"/>
      <c r="T933" s="638"/>
      <c r="U933" s="638"/>
      <c r="V933" s="638"/>
    </row>
    <row r="934" spans="1:22" ht="15.75" customHeight="1">
      <c r="A934" s="638"/>
      <c r="B934" s="638"/>
      <c r="C934" s="638"/>
      <c r="D934" s="638"/>
      <c r="E934" s="638"/>
      <c r="F934" s="638"/>
      <c r="G934" s="639"/>
      <c r="H934" s="638"/>
      <c r="I934" s="638"/>
      <c r="J934" s="640"/>
      <c r="K934" s="640"/>
      <c r="L934" s="640"/>
      <c r="M934" s="640"/>
      <c r="N934" s="421"/>
      <c r="O934" s="728"/>
      <c r="P934" s="638"/>
      <c r="Q934" s="638"/>
      <c r="R934" s="638"/>
      <c r="S934" s="638"/>
      <c r="T934" s="638"/>
      <c r="U934" s="638"/>
      <c r="V934" s="638"/>
    </row>
    <row r="935" spans="1:22" ht="15.75" customHeight="1">
      <c r="A935" s="638"/>
      <c r="B935" s="638"/>
      <c r="C935" s="638"/>
      <c r="D935" s="638"/>
      <c r="E935" s="638"/>
      <c r="F935" s="638"/>
      <c r="G935" s="639"/>
      <c r="H935" s="638"/>
      <c r="I935" s="638"/>
      <c r="J935" s="640"/>
      <c r="K935" s="640"/>
      <c r="L935" s="640"/>
      <c r="M935" s="640"/>
      <c r="N935" s="421"/>
      <c r="O935" s="728"/>
      <c r="P935" s="638"/>
      <c r="Q935" s="638"/>
      <c r="R935" s="638"/>
      <c r="S935" s="638"/>
      <c r="T935" s="638"/>
      <c r="U935" s="638"/>
      <c r="V935" s="638"/>
    </row>
    <row r="936" spans="1:22" ht="15.75" customHeight="1">
      <c r="A936" s="638"/>
      <c r="B936" s="638"/>
      <c r="C936" s="638"/>
      <c r="D936" s="638"/>
      <c r="E936" s="638"/>
      <c r="F936" s="638"/>
      <c r="G936" s="639"/>
      <c r="H936" s="638"/>
      <c r="I936" s="638"/>
      <c r="J936" s="640"/>
      <c r="K936" s="640"/>
      <c r="L936" s="640"/>
      <c r="M936" s="640"/>
      <c r="N936" s="421"/>
      <c r="O936" s="728"/>
      <c r="P936" s="638"/>
      <c r="Q936" s="638"/>
      <c r="R936" s="638"/>
      <c r="S936" s="638"/>
      <c r="T936" s="638"/>
      <c r="U936" s="638"/>
      <c r="V936" s="638"/>
    </row>
    <row r="937" spans="1:22" ht="15.75" customHeight="1">
      <c r="A937" s="638"/>
      <c r="B937" s="638"/>
      <c r="C937" s="638"/>
      <c r="D937" s="638"/>
      <c r="E937" s="638"/>
      <c r="F937" s="638"/>
      <c r="G937" s="639"/>
      <c r="H937" s="638"/>
      <c r="I937" s="638"/>
      <c r="J937" s="640"/>
      <c r="K937" s="640"/>
      <c r="L937" s="640"/>
      <c r="M937" s="640"/>
      <c r="N937" s="421"/>
      <c r="O937" s="728"/>
      <c r="P937" s="638"/>
      <c r="Q937" s="638"/>
      <c r="R937" s="638"/>
      <c r="S937" s="638"/>
      <c r="T937" s="638"/>
      <c r="U937" s="638"/>
      <c r="V937" s="638"/>
    </row>
    <row r="938" spans="1:22" ht="15.75" customHeight="1">
      <c r="A938" s="638"/>
      <c r="B938" s="638"/>
      <c r="C938" s="638"/>
      <c r="D938" s="638"/>
      <c r="E938" s="638"/>
      <c r="F938" s="638"/>
      <c r="G938" s="639"/>
      <c r="H938" s="638"/>
      <c r="I938" s="638"/>
      <c r="J938" s="640"/>
      <c r="K938" s="640"/>
      <c r="L938" s="640"/>
      <c r="M938" s="640"/>
      <c r="N938" s="421"/>
      <c r="O938" s="728"/>
      <c r="P938" s="638"/>
      <c r="Q938" s="638"/>
      <c r="R938" s="638"/>
      <c r="S938" s="638"/>
      <c r="T938" s="638"/>
      <c r="U938" s="638"/>
      <c r="V938" s="638"/>
    </row>
    <row r="939" spans="1:22" ht="15.75" customHeight="1">
      <c r="A939" s="638"/>
      <c r="B939" s="638"/>
      <c r="C939" s="638"/>
      <c r="D939" s="638"/>
      <c r="E939" s="638"/>
      <c r="F939" s="638"/>
      <c r="G939" s="639"/>
      <c r="H939" s="638"/>
      <c r="I939" s="638"/>
      <c r="J939" s="640"/>
      <c r="K939" s="640"/>
      <c r="L939" s="640"/>
      <c r="M939" s="640"/>
      <c r="N939" s="421"/>
      <c r="O939" s="728"/>
      <c r="P939" s="638"/>
      <c r="Q939" s="638"/>
      <c r="R939" s="638"/>
      <c r="S939" s="638"/>
      <c r="T939" s="638"/>
      <c r="U939" s="638"/>
      <c r="V939" s="638"/>
    </row>
    <row r="940" spans="1:22" ht="15.75" customHeight="1">
      <c r="A940" s="638"/>
      <c r="B940" s="638"/>
      <c r="C940" s="638"/>
      <c r="D940" s="638"/>
      <c r="E940" s="638"/>
      <c r="F940" s="638"/>
      <c r="G940" s="639"/>
      <c r="H940" s="638"/>
      <c r="I940" s="638"/>
      <c r="J940" s="640"/>
      <c r="K940" s="640"/>
      <c r="L940" s="640"/>
      <c r="M940" s="640"/>
      <c r="N940" s="421"/>
      <c r="O940" s="728"/>
      <c r="P940" s="638"/>
      <c r="Q940" s="638"/>
      <c r="R940" s="638"/>
      <c r="S940" s="638"/>
      <c r="T940" s="638"/>
      <c r="U940" s="638"/>
      <c r="V940" s="638"/>
    </row>
    <row r="941" spans="1:22" ht="15.75" customHeight="1">
      <c r="A941" s="638"/>
      <c r="B941" s="638"/>
      <c r="C941" s="638"/>
      <c r="D941" s="638"/>
      <c r="E941" s="638"/>
      <c r="F941" s="638"/>
      <c r="G941" s="639"/>
      <c r="H941" s="638"/>
      <c r="I941" s="638"/>
      <c r="J941" s="640"/>
      <c r="K941" s="640"/>
      <c r="L941" s="640"/>
      <c r="M941" s="640"/>
      <c r="N941" s="421"/>
      <c r="O941" s="728"/>
      <c r="P941" s="638"/>
      <c r="Q941" s="638"/>
      <c r="R941" s="638"/>
      <c r="S941" s="638"/>
      <c r="T941" s="638"/>
      <c r="U941" s="638"/>
      <c r="V941" s="638"/>
    </row>
    <row r="942" spans="1:22" ht="15.75" customHeight="1">
      <c r="A942" s="638"/>
      <c r="B942" s="638"/>
      <c r="C942" s="638"/>
      <c r="D942" s="638"/>
      <c r="E942" s="638"/>
      <c r="F942" s="638"/>
      <c r="G942" s="639"/>
      <c r="H942" s="638"/>
      <c r="I942" s="638"/>
      <c r="J942" s="640"/>
      <c r="K942" s="640"/>
      <c r="L942" s="640"/>
      <c r="M942" s="640"/>
      <c r="N942" s="421"/>
      <c r="O942" s="728"/>
      <c r="P942" s="638"/>
      <c r="Q942" s="638"/>
      <c r="R942" s="638"/>
      <c r="S942" s="638"/>
      <c r="T942" s="638"/>
      <c r="U942" s="638"/>
      <c r="V942" s="638"/>
    </row>
    <row r="943" spans="1:22" ht="15.75" customHeight="1">
      <c r="A943" s="638"/>
      <c r="B943" s="638"/>
      <c r="C943" s="638"/>
      <c r="D943" s="638"/>
      <c r="E943" s="638"/>
      <c r="F943" s="638"/>
      <c r="G943" s="639"/>
      <c r="H943" s="638"/>
      <c r="I943" s="638"/>
      <c r="J943" s="640"/>
      <c r="K943" s="640"/>
      <c r="L943" s="640"/>
      <c r="M943" s="640"/>
      <c r="N943" s="421"/>
      <c r="O943" s="728"/>
      <c r="P943" s="638"/>
      <c r="Q943" s="638"/>
      <c r="R943" s="638"/>
      <c r="S943" s="638"/>
      <c r="T943" s="638"/>
      <c r="U943" s="638"/>
      <c r="V943" s="638"/>
    </row>
    <row r="944" spans="1:22" ht="15.75" customHeight="1">
      <c r="A944" s="638"/>
      <c r="B944" s="638"/>
      <c r="C944" s="638"/>
      <c r="D944" s="638"/>
      <c r="E944" s="638"/>
      <c r="F944" s="638"/>
      <c r="G944" s="639"/>
      <c r="H944" s="638"/>
      <c r="I944" s="638"/>
      <c r="J944" s="640"/>
      <c r="K944" s="640"/>
      <c r="L944" s="640"/>
      <c r="M944" s="640"/>
      <c r="N944" s="421"/>
      <c r="O944" s="728"/>
      <c r="P944" s="638"/>
      <c r="Q944" s="638"/>
      <c r="R944" s="638"/>
      <c r="S944" s="638"/>
      <c r="T944" s="638"/>
      <c r="U944" s="638"/>
      <c r="V944" s="638"/>
    </row>
    <row r="945" spans="1:22" ht="15.75" customHeight="1">
      <c r="A945" s="638"/>
      <c r="B945" s="638"/>
      <c r="C945" s="638"/>
      <c r="D945" s="638"/>
      <c r="E945" s="638"/>
      <c r="F945" s="638"/>
      <c r="G945" s="639"/>
      <c r="H945" s="638"/>
      <c r="I945" s="638"/>
      <c r="J945" s="640"/>
      <c r="K945" s="640"/>
      <c r="L945" s="640"/>
      <c r="M945" s="640"/>
      <c r="N945" s="421"/>
      <c r="O945" s="728"/>
      <c r="P945" s="638"/>
      <c r="Q945" s="638"/>
      <c r="R945" s="638"/>
      <c r="S945" s="638"/>
      <c r="T945" s="638"/>
      <c r="U945" s="638"/>
      <c r="V945" s="638"/>
    </row>
    <row r="946" spans="1:22" ht="15.75" customHeight="1">
      <c r="A946" s="638"/>
      <c r="B946" s="638"/>
      <c r="C946" s="638"/>
      <c r="D946" s="638"/>
      <c r="E946" s="638"/>
      <c r="F946" s="638"/>
      <c r="G946" s="639"/>
      <c r="H946" s="638"/>
      <c r="I946" s="638"/>
      <c r="J946" s="640"/>
      <c r="K946" s="640"/>
      <c r="L946" s="640"/>
      <c r="M946" s="640"/>
      <c r="N946" s="421"/>
      <c r="O946" s="728"/>
      <c r="P946" s="638"/>
      <c r="Q946" s="638"/>
      <c r="R946" s="638"/>
      <c r="S946" s="638"/>
      <c r="T946" s="638"/>
      <c r="U946" s="638"/>
      <c r="V946" s="638"/>
    </row>
    <row r="947" spans="1:22" ht="15.75" customHeight="1">
      <c r="A947" s="638"/>
      <c r="B947" s="638"/>
      <c r="C947" s="638"/>
      <c r="D947" s="638"/>
      <c r="E947" s="638"/>
      <c r="F947" s="638"/>
      <c r="G947" s="639"/>
      <c r="H947" s="638"/>
      <c r="I947" s="638"/>
      <c r="J947" s="640"/>
      <c r="K947" s="640"/>
      <c r="L947" s="640"/>
      <c r="M947" s="640"/>
      <c r="N947" s="421"/>
      <c r="O947" s="728"/>
      <c r="P947" s="638"/>
      <c r="Q947" s="638"/>
      <c r="R947" s="638"/>
      <c r="S947" s="638"/>
      <c r="T947" s="638"/>
      <c r="U947" s="638"/>
      <c r="V947" s="638"/>
    </row>
    <row r="948" spans="1:22" ht="15.75" customHeight="1">
      <c r="A948" s="638"/>
      <c r="B948" s="638"/>
      <c r="C948" s="638"/>
      <c r="D948" s="638"/>
      <c r="E948" s="638"/>
      <c r="F948" s="638"/>
      <c r="G948" s="639"/>
      <c r="H948" s="638"/>
      <c r="I948" s="638"/>
      <c r="J948" s="640"/>
      <c r="K948" s="640"/>
      <c r="L948" s="640"/>
      <c r="M948" s="640"/>
      <c r="N948" s="421"/>
      <c r="O948" s="728"/>
      <c r="P948" s="638"/>
      <c r="Q948" s="638"/>
      <c r="R948" s="638"/>
      <c r="S948" s="638"/>
      <c r="T948" s="638"/>
      <c r="U948" s="638"/>
      <c r="V948" s="638"/>
    </row>
    <row r="949" spans="1:22" ht="15.75" customHeight="1">
      <c r="A949" s="638"/>
      <c r="B949" s="638"/>
      <c r="C949" s="638"/>
      <c r="D949" s="638"/>
      <c r="E949" s="638"/>
      <c r="F949" s="638"/>
      <c r="G949" s="639"/>
      <c r="H949" s="638"/>
      <c r="I949" s="638"/>
      <c r="J949" s="640"/>
      <c r="K949" s="640"/>
      <c r="L949" s="640"/>
      <c r="M949" s="640"/>
      <c r="N949" s="421"/>
      <c r="O949" s="728"/>
      <c r="P949" s="638"/>
      <c r="Q949" s="638"/>
      <c r="R949" s="638"/>
      <c r="S949" s="638"/>
      <c r="T949" s="638"/>
      <c r="U949" s="638"/>
      <c r="V949" s="638"/>
    </row>
    <row r="950" spans="1:22" ht="15.75" customHeight="1">
      <c r="A950" s="638"/>
      <c r="B950" s="638"/>
      <c r="C950" s="638"/>
      <c r="D950" s="638"/>
      <c r="E950" s="638"/>
      <c r="F950" s="638"/>
      <c r="G950" s="639"/>
      <c r="H950" s="638"/>
      <c r="I950" s="638"/>
      <c r="J950" s="640"/>
      <c r="K950" s="640"/>
      <c r="L950" s="640"/>
      <c r="M950" s="640"/>
      <c r="N950" s="421"/>
      <c r="O950" s="728"/>
      <c r="P950" s="638"/>
      <c r="Q950" s="638"/>
      <c r="R950" s="638"/>
      <c r="S950" s="638"/>
      <c r="T950" s="638"/>
      <c r="U950" s="638"/>
      <c r="V950" s="638"/>
    </row>
    <row r="951" spans="1:22" ht="15.75" customHeight="1">
      <c r="A951" s="638"/>
      <c r="B951" s="638"/>
      <c r="C951" s="638"/>
      <c r="D951" s="638"/>
      <c r="E951" s="638"/>
      <c r="F951" s="638"/>
      <c r="G951" s="639"/>
      <c r="H951" s="638"/>
      <c r="I951" s="638"/>
      <c r="J951" s="640"/>
      <c r="K951" s="640"/>
      <c r="L951" s="640"/>
      <c r="M951" s="640"/>
      <c r="N951" s="421"/>
      <c r="O951" s="728"/>
      <c r="P951" s="638"/>
      <c r="Q951" s="638"/>
      <c r="R951" s="638"/>
      <c r="S951" s="638"/>
      <c r="T951" s="638"/>
      <c r="U951" s="638"/>
      <c r="V951" s="638"/>
    </row>
    <row r="952" spans="1:22" ht="15.75" customHeight="1">
      <c r="A952" s="638"/>
      <c r="B952" s="638"/>
      <c r="C952" s="638"/>
      <c r="D952" s="638"/>
      <c r="E952" s="638"/>
      <c r="F952" s="638"/>
      <c r="G952" s="639"/>
      <c r="H952" s="638"/>
      <c r="I952" s="638"/>
      <c r="J952" s="640"/>
      <c r="K952" s="640"/>
      <c r="L952" s="640"/>
      <c r="M952" s="640"/>
      <c r="N952" s="421"/>
      <c r="O952" s="728"/>
      <c r="P952" s="638"/>
      <c r="Q952" s="638"/>
      <c r="R952" s="638"/>
      <c r="S952" s="638"/>
      <c r="T952" s="638"/>
      <c r="U952" s="638"/>
      <c r="V952" s="638"/>
    </row>
    <row r="953" spans="1:22" ht="15.75" customHeight="1">
      <c r="A953" s="638"/>
      <c r="B953" s="638"/>
      <c r="C953" s="638"/>
      <c r="D953" s="638"/>
      <c r="E953" s="638"/>
      <c r="F953" s="638"/>
      <c r="G953" s="639"/>
      <c r="H953" s="638"/>
      <c r="I953" s="638"/>
      <c r="J953" s="640"/>
      <c r="K953" s="640"/>
      <c r="L953" s="640"/>
      <c r="M953" s="640"/>
      <c r="N953" s="421"/>
      <c r="O953" s="728"/>
      <c r="P953" s="638"/>
      <c r="Q953" s="638"/>
      <c r="R953" s="638"/>
      <c r="S953" s="638"/>
      <c r="T953" s="638"/>
      <c r="U953" s="638"/>
      <c r="V953" s="638"/>
    </row>
    <row r="954" spans="1:22" ht="15.75" customHeight="1">
      <c r="A954" s="638"/>
      <c r="B954" s="638"/>
      <c r="C954" s="638"/>
      <c r="D954" s="638"/>
      <c r="E954" s="638"/>
      <c r="F954" s="638"/>
      <c r="G954" s="639"/>
      <c r="H954" s="638"/>
      <c r="I954" s="638"/>
      <c r="J954" s="640"/>
      <c r="K954" s="640"/>
      <c r="L954" s="640"/>
      <c r="M954" s="640"/>
      <c r="N954" s="421"/>
      <c r="O954" s="728"/>
      <c r="P954" s="638"/>
      <c r="Q954" s="638"/>
      <c r="R954" s="638"/>
      <c r="S954" s="638"/>
      <c r="T954" s="638"/>
      <c r="U954" s="638"/>
      <c r="V954" s="638"/>
    </row>
    <row r="955" spans="1:22" ht="15.75" customHeight="1">
      <c r="A955" s="638"/>
      <c r="B955" s="638"/>
      <c r="C955" s="638"/>
      <c r="D955" s="638"/>
      <c r="E955" s="638"/>
      <c r="F955" s="638"/>
      <c r="G955" s="639"/>
      <c r="H955" s="638"/>
      <c r="I955" s="638"/>
      <c r="J955" s="640"/>
      <c r="K955" s="640"/>
      <c r="L955" s="640"/>
      <c r="M955" s="640"/>
      <c r="N955" s="421"/>
      <c r="O955" s="728"/>
      <c r="P955" s="638"/>
      <c r="Q955" s="638"/>
      <c r="R955" s="638"/>
      <c r="S955" s="638"/>
      <c r="T955" s="638"/>
      <c r="U955" s="638"/>
      <c r="V955" s="638"/>
    </row>
    <row r="956" spans="1:22" ht="15.75" customHeight="1">
      <c r="A956" s="638"/>
      <c r="B956" s="638"/>
      <c r="C956" s="638"/>
      <c r="D956" s="638"/>
      <c r="E956" s="638"/>
      <c r="F956" s="638"/>
      <c r="G956" s="639"/>
      <c r="H956" s="638"/>
      <c r="I956" s="638"/>
      <c r="J956" s="640"/>
      <c r="K956" s="640"/>
      <c r="L956" s="640"/>
      <c r="M956" s="640"/>
      <c r="N956" s="421"/>
      <c r="O956" s="728"/>
      <c r="P956" s="638"/>
      <c r="Q956" s="638"/>
      <c r="R956" s="638"/>
      <c r="S956" s="638"/>
      <c r="T956" s="638"/>
      <c r="U956" s="638"/>
      <c r="V956" s="638"/>
    </row>
    <row r="957" spans="1:22" ht="15.75" customHeight="1">
      <c r="A957" s="638"/>
      <c r="B957" s="638"/>
      <c r="C957" s="638"/>
      <c r="D957" s="638"/>
      <c r="E957" s="638"/>
      <c r="F957" s="638"/>
      <c r="G957" s="639"/>
      <c r="H957" s="638"/>
      <c r="I957" s="638"/>
      <c r="J957" s="640"/>
      <c r="K957" s="640"/>
      <c r="L957" s="640"/>
      <c r="M957" s="640"/>
      <c r="N957" s="421"/>
      <c r="O957" s="728"/>
      <c r="P957" s="638"/>
      <c r="Q957" s="638"/>
      <c r="R957" s="638"/>
      <c r="S957" s="638"/>
      <c r="T957" s="638"/>
      <c r="U957" s="638"/>
      <c r="V957" s="638"/>
    </row>
    <row r="958" spans="1:22" ht="15.75" customHeight="1">
      <c r="A958" s="638"/>
      <c r="B958" s="638"/>
      <c r="C958" s="638"/>
      <c r="D958" s="638"/>
      <c r="E958" s="638"/>
      <c r="F958" s="638"/>
      <c r="G958" s="639"/>
      <c r="H958" s="638"/>
      <c r="I958" s="638"/>
      <c r="J958" s="640"/>
      <c r="K958" s="640"/>
      <c r="L958" s="640"/>
      <c r="M958" s="640"/>
      <c r="N958" s="421"/>
      <c r="O958" s="728"/>
      <c r="P958" s="638"/>
      <c r="Q958" s="638"/>
      <c r="R958" s="638"/>
      <c r="S958" s="638"/>
      <c r="T958" s="638"/>
      <c r="U958" s="638"/>
      <c r="V958" s="638"/>
    </row>
    <row r="959" spans="1:22" ht="15.75" customHeight="1">
      <c r="A959" s="638"/>
      <c r="B959" s="638"/>
      <c r="C959" s="638"/>
      <c r="D959" s="638"/>
      <c r="E959" s="638"/>
      <c r="F959" s="638"/>
      <c r="G959" s="639"/>
      <c r="H959" s="638"/>
      <c r="I959" s="638"/>
      <c r="J959" s="640"/>
      <c r="K959" s="640"/>
      <c r="L959" s="640"/>
      <c r="M959" s="640"/>
      <c r="N959" s="421"/>
      <c r="O959" s="728"/>
      <c r="P959" s="638"/>
      <c r="Q959" s="638"/>
      <c r="R959" s="638"/>
      <c r="S959" s="638"/>
      <c r="T959" s="638"/>
      <c r="U959" s="638"/>
      <c r="V959" s="638"/>
    </row>
    <row r="960" spans="1:22" ht="15.75" customHeight="1">
      <c r="A960" s="638"/>
      <c r="B960" s="638"/>
      <c r="C960" s="638"/>
      <c r="D960" s="638"/>
      <c r="E960" s="638"/>
      <c r="F960" s="638"/>
      <c r="G960" s="639"/>
      <c r="H960" s="638"/>
      <c r="I960" s="638"/>
      <c r="J960" s="640"/>
      <c r="K960" s="640"/>
      <c r="L960" s="640"/>
      <c r="M960" s="640"/>
      <c r="N960" s="421"/>
      <c r="O960" s="728"/>
      <c r="P960" s="638"/>
      <c r="Q960" s="638"/>
      <c r="R960" s="638"/>
      <c r="S960" s="638"/>
      <c r="T960" s="638"/>
      <c r="U960" s="638"/>
      <c r="V960" s="638"/>
    </row>
    <row r="961" spans="1:22" ht="15.75" customHeight="1">
      <c r="A961" s="638"/>
      <c r="B961" s="638"/>
      <c r="C961" s="638"/>
      <c r="D961" s="638"/>
      <c r="E961" s="638"/>
      <c r="F961" s="638"/>
      <c r="G961" s="639"/>
      <c r="H961" s="638"/>
      <c r="I961" s="638"/>
      <c r="J961" s="640"/>
      <c r="K961" s="640"/>
      <c r="L961" s="640"/>
      <c r="M961" s="640"/>
      <c r="N961" s="421"/>
      <c r="O961" s="728"/>
      <c r="P961" s="638"/>
      <c r="Q961" s="638"/>
      <c r="R961" s="638"/>
      <c r="S961" s="638"/>
      <c r="T961" s="638"/>
      <c r="U961" s="638"/>
      <c r="V961" s="638"/>
    </row>
    <row r="962" spans="1:22" ht="15.75" customHeight="1">
      <c r="A962" s="638"/>
      <c r="B962" s="638"/>
      <c r="C962" s="638"/>
      <c r="D962" s="638"/>
      <c r="E962" s="638"/>
      <c r="F962" s="638"/>
      <c r="G962" s="639"/>
      <c r="H962" s="638"/>
      <c r="I962" s="638"/>
      <c r="J962" s="640"/>
      <c r="K962" s="640"/>
      <c r="L962" s="640"/>
      <c r="M962" s="640"/>
      <c r="N962" s="421"/>
      <c r="O962" s="728"/>
      <c r="P962" s="638"/>
      <c r="Q962" s="638"/>
      <c r="R962" s="638"/>
      <c r="S962" s="638"/>
      <c r="T962" s="638"/>
      <c r="U962" s="638"/>
      <c r="V962" s="638"/>
    </row>
    <row r="963" spans="1:22" ht="15.75" customHeight="1">
      <c r="A963" s="638"/>
      <c r="B963" s="638"/>
      <c r="C963" s="638"/>
      <c r="D963" s="638"/>
      <c r="E963" s="638"/>
      <c r="F963" s="638"/>
      <c r="G963" s="639"/>
      <c r="H963" s="638"/>
      <c r="I963" s="638"/>
      <c r="J963" s="640"/>
      <c r="K963" s="640"/>
      <c r="L963" s="640"/>
      <c r="M963" s="640"/>
      <c r="N963" s="421"/>
      <c r="O963" s="728"/>
      <c r="P963" s="638"/>
      <c r="Q963" s="638"/>
      <c r="R963" s="638"/>
      <c r="S963" s="638"/>
      <c r="T963" s="638"/>
      <c r="U963" s="638"/>
      <c r="V963" s="638"/>
    </row>
    <row r="964" spans="1:22" ht="15.75" customHeight="1">
      <c r="A964" s="638"/>
      <c r="B964" s="638"/>
      <c r="C964" s="638"/>
      <c r="D964" s="638"/>
      <c r="E964" s="638"/>
      <c r="F964" s="638"/>
      <c r="G964" s="639"/>
      <c r="H964" s="638"/>
      <c r="I964" s="638"/>
      <c r="J964" s="640"/>
      <c r="K964" s="640"/>
      <c r="L964" s="640"/>
      <c r="M964" s="640"/>
      <c r="N964" s="421"/>
      <c r="O964" s="728"/>
      <c r="P964" s="638"/>
      <c r="Q964" s="638"/>
      <c r="R964" s="638"/>
      <c r="S964" s="638"/>
      <c r="T964" s="638"/>
      <c r="U964" s="638"/>
      <c r="V964" s="638"/>
    </row>
    <row r="965" spans="1:22" ht="15.75" customHeight="1">
      <c r="A965" s="638"/>
      <c r="B965" s="638"/>
      <c r="C965" s="638"/>
      <c r="D965" s="638"/>
      <c r="E965" s="638"/>
      <c r="F965" s="638"/>
      <c r="G965" s="639"/>
      <c r="H965" s="638"/>
      <c r="I965" s="638"/>
      <c r="J965" s="640"/>
      <c r="K965" s="640"/>
      <c r="L965" s="640"/>
      <c r="M965" s="640"/>
      <c r="N965" s="421"/>
      <c r="O965" s="728"/>
      <c r="P965" s="638"/>
      <c r="Q965" s="638"/>
      <c r="R965" s="638"/>
      <c r="S965" s="638"/>
      <c r="T965" s="638"/>
      <c r="U965" s="638"/>
      <c r="V965" s="638"/>
    </row>
    <row r="966" spans="1:22" ht="15.75" customHeight="1">
      <c r="A966" s="638"/>
      <c r="B966" s="638"/>
      <c r="C966" s="638"/>
      <c r="D966" s="638"/>
      <c r="E966" s="638"/>
      <c r="F966" s="638"/>
      <c r="G966" s="639"/>
      <c r="H966" s="638"/>
      <c r="I966" s="638"/>
      <c r="J966" s="640"/>
      <c r="K966" s="640"/>
      <c r="L966" s="640"/>
      <c r="M966" s="640"/>
      <c r="N966" s="421"/>
      <c r="O966" s="728"/>
      <c r="P966" s="638"/>
      <c r="Q966" s="638"/>
      <c r="R966" s="638"/>
      <c r="S966" s="638"/>
      <c r="T966" s="638"/>
      <c r="U966" s="638"/>
      <c r="V966" s="638"/>
    </row>
    <row r="967" spans="1:22" ht="15.75" customHeight="1">
      <c r="A967" s="638"/>
      <c r="B967" s="638"/>
      <c r="C967" s="638"/>
      <c r="D967" s="638"/>
      <c r="E967" s="638"/>
      <c r="F967" s="638"/>
      <c r="G967" s="639"/>
      <c r="H967" s="638"/>
      <c r="I967" s="638"/>
      <c r="J967" s="640"/>
      <c r="K967" s="640"/>
      <c r="L967" s="640"/>
      <c r="M967" s="640"/>
      <c r="N967" s="421"/>
      <c r="O967" s="728"/>
      <c r="P967" s="638"/>
      <c r="Q967" s="638"/>
      <c r="R967" s="638"/>
      <c r="S967" s="638"/>
      <c r="T967" s="638"/>
      <c r="U967" s="638"/>
      <c r="V967" s="638"/>
    </row>
    <row r="968" spans="1:22" ht="15.75" customHeight="1">
      <c r="A968" s="638"/>
      <c r="B968" s="638"/>
      <c r="C968" s="638"/>
      <c r="D968" s="638"/>
      <c r="E968" s="638"/>
      <c r="F968" s="638"/>
      <c r="G968" s="639"/>
      <c r="H968" s="638"/>
      <c r="I968" s="638"/>
      <c r="J968" s="640"/>
      <c r="K968" s="640"/>
      <c r="L968" s="640"/>
      <c r="M968" s="640"/>
      <c r="N968" s="421"/>
      <c r="O968" s="728"/>
      <c r="P968" s="638"/>
      <c r="Q968" s="638"/>
      <c r="R968" s="638"/>
      <c r="S968" s="638"/>
      <c r="T968" s="638"/>
      <c r="U968" s="638"/>
      <c r="V968" s="638"/>
    </row>
    <row r="969" spans="1:22" ht="15.75" customHeight="1">
      <c r="A969" s="638"/>
      <c r="B969" s="638"/>
      <c r="C969" s="638"/>
      <c r="D969" s="638"/>
      <c r="E969" s="638"/>
      <c r="F969" s="638"/>
      <c r="G969" s="639"/>
      <c r="H969" s="638"/>
      <c r="I969" s="638"/>
      <c r="J969" s="640"/>
      <c r="K969" s="640"/>
      <c r="L969" s="640"/>
      <c r="M969" s="640"/>
      <c r="N969" s="421"/>
      <c r="O969" s="728"/>
      <c r="P969" s="638"/>
      <c r="Q969" s="638"/>
      <c r="R969" s="638"/>
      <c r="S969" s="638"/>
      <c r="T969" s="638"/>
      <c r="U969" s="638"/>
      <c r="V969" s="638"/>
    </row>
    <row r="970" spans="1:22" ht="15.75" customHeight="1">
      <c r="A970" s="638"/>
      <c r="B970" s="638"/>
      <c r="C970" s="638"/>
      <c r="D970" s="638"/>
      <c r="E970" s="638"/>
      <c r="F970" s="638"/>
      <c r="G970" s="639"/>
      <c r="H970" s="638"/>
      <c r="I970" s="638"/>
      <c r="J970" s="640"/>
      <c r="K970" s="640"/>
      <c r="L970" s="640"/>
      <c r="M970" s="640"/>
      <c r="N970" s="421"/>
      <c r="O970" s="728"/>
      <c r="P970" s="638"/>
      <c r="Q970" s="638"/>
      <c r="R970" s="638"/>
      <c r="S970" s="638"/>
      <c r="T970" s="638"/>
      <c r="U970" s="638"/>
      <c r="V970" s="638"/>
    </row>
    <row r="971" spans="1:22" ht="15.75" customHeight="1">
      <c r="A971" s="638"/>
      <c r="B971" s="638"/>
      <c r="C971" s="638"/>
      <c r="D971" s="638"/>
      <c r="E971" s="638"/>
      <c r="F971" s="638"/>
      <c r="G971" s="639"/>
      <c r="H971" s="638"/>
      <c r="I971" s="638"/>
      <c r="J971" s="640"/>
      <c r="K971" s="640"/>
      <c r="L971" s="640"/>
      <c r="M971" s="640"/>
      <c r="N971" s="421"/>
      <c r="O971" s="728"/>
      <c r="P971" s="638"/>
      <c r="Q971" s="638"/>
      <c r="R971" s="638"/>
      <c r="S971" s="638"/>
      <c r="T971" s="638"/>
      <c r="U971" s="638"/>
      <c r="V971" s="638"/>
    </row>
    <row r="972" spans="1:22" ht="15.75" customHeight="1">
      <c r="A972" s="638"/>
      <c r="B972" s="638"/>
      <c r="C972" s="638"/>
      <c r="D972" s="638"/>
      <c r="E972" s="638"/>
      <c r="F972" s="638"/>
      <c r="G972" s="639"/>
      <c r="H972" s="638"/>
      <c r="I972" s="638"/>
      <c r="J972" s="640"/>
      <c r="K972" s="640"/>
      <c r="L972" s="640"/>
      <c r="M972" s="640"/>
      <c r="N972" s="421"/>
      <c r="O972" s="728"/>
      <c r="P972" s="638"/>
      <c r="Q972" s="638"/>
      <c r="R972" s="638"/>
      <c r="S972" s="638"/>
      <c r="T972" s="638"/>
      <c r="U972" s="638"/>
      <c r="V972" s="638"/>
    </row>
    <row r="973" spans="1:22" ht="15.75" customHeight="1">
      <c r="A973" s="638"/>
      <c r="B973" s="638"/>
      <c r="C973" s="638"/>
      <c r="D973" s="638"/>
      <c r="E973" s="638"/>
      <c r="F973" s="638"/>
      <c r="G973" s="639"/>
      <c r="H973" s="638"/>
      <c r="I973" s="638"/>
      <c r="J973" s="640"/>
      <c r="K973" s="640"/>
      <c r="L973" s="640"/>
      <c r="M973" s="640"/>
      <c r="N973" s="421"/>
      <c r="O973" s="728"/>
      <c r="P973" s="638"/>
      <c r="Q973" s="638"/>
      <c r="R973" s="638"/>
      <c r="S973" s="638"/>
      <c r="T973" s="638"/>
      <c r="U973" s="638"/>
      <c r="V973" s="638"/>
    </row>
    <row r="974" spans="1:22" ht="15.75" customHeight="1">
      <c r="A974" s="638"/>
      <c r="B974" s="638"/>
      <c r="C974" s="638"/>
      <c r="D974" s="638"/>
      <c r="E974" s="638"/>
      <c r="F974" s="638"/>
      <c r="G974" s="639"/>
      <c r="H974" s="638"/>
      <c r="I974" s="638"/>
      <c r="J974" s="640"/>
      <c r="K974" s="640"/>
      <c r="L974" s="640"/>
      <c r="M974" s="640"/>
      <c r="N974" s="421"/>
      <c r="O974" s="728"/>
      <c r="P974" s="638"/>
      <c r="Q974" s="638"/>
      <c r="R974" s="638"/>
      <c r="S974" s="638"/>
      <c r="T974" s="638"/>
      <c r="U974" s="638"/>
      <c r="V974" s="638"/>
    </row>
    <row r="975" spans="1:22" ht="15.75" customHeight="1">
      <c r="A975" s="638"/>
      <c r="B975" s="638"/>
      <c r="C975" s="638"/>
      <c r="D975" s="638"/>
      <c r="E975" s="638"/>
      <c r="F975" s="638"/>
      <c r="G975" s="639"/>
      <c r="H975" s="638"/>
      <c r="I975" s="638"/>
      <c r="J975" s="640"/>
      <c r="K975" s="640"/>
      <c r="L975" s="640"/>
      <c r="M975" s="640"/>
      <c r="N975" s="421"/>
      <c r="O975" s="728"/>
      <c r="P975" s="638"/>
      <c r="Q975" s="638"/>
      <c r="R975" s="638"/>
      <c r="S975" s="638"/>
      <c r="T975" s="638"/>
      <c r="U975" s="638"/>
      <c r="V975" s="638"/>
    </row>
    <row r="976" spans="1:22" ht="15.75" customHeight="1">
      <c r="A976" s="638"/>
      <c r="B976" s="638"/>
      <c r="C976" s="638"/>
      <c r="D976" s="638"/>
      <c r="E976" s="638"/>
      <c r="F976" s="638"/>
      <c r="G976" s="639"/>
      <c r="H976" s="638"/>
      <c r="I976" s="638"/>
      <c r="J976" s="640"/>
      <c r="K976" s="640"/>
      <c r="L976" s="640"/>
      <c r="M976" s="640"/>
      <c r="N976" s="421"/>
      <c r="O976" s="728"/>
      <c r="P976" s="638"/>
      <c r="Q976" s="638"/>
      <c r="R976" s="638"/>
      <c r="S976" s="638"/>
      <c r="T976" s="638"/>
      <c r="U976" s="638"/>
      <c r="V976" s="638"/>
    </row>
    <row r="977" spans="1:22" ht="15.75" customHeight="1">
      <c r="A977" s="638"/>
      <c r="B977" s="638"/>
      <c r="C977" s="638"/>
      <c r="D977" s="638"/>
      <c r="E977" s="638"/>
      <c r="F977" s="638"/>
      <c r="G977" s="639"/>
      <c r="H977" s="638"/>
      <c r="I977" s="638"/>
      <c r="J977" s="640"/>
      <c r="K977" s="640"/>
      <c r="L977" s="640"/>
      <c r="M977" s="640"/>
      <c r="N977" s="421"/>
      <c r="O977" s="728"/>
      <c r="P977" s="638"/>
      <c r="Q977" s="638"/>
      <c r="R977" s="638"/>
      <c r="S977" s="638"/>
      <c r="T977" s="638"/>
      <c r="U977" s="638"/>
      <c r="V977" s="638"/>
    </row>
    <row r="978" spans="1:22" ht="15.75" customHeight="1">
      <c r="A978" s="638"/>
      <c r="B978" s="638"/>
      <c r="C978" s="638"/>
      <c r="D978" s="638"/>
      <c r="E978" s="638"/>
      <c r="F978" s="638"/>
      <c r="G978" s="639"/>
      <c r="H978" s="638"/>
      <c r="I978" s="638"/>
      <c r="J978" s="640"/>
      <c r="K978" s="640"/>
      <c r="L978" s="640"/>
      <c r="M978" s="640"/>
      <c r="N978" s="421"/>
      <c r="O978" s="728"/>
      <c r="P978" s="638"/>
      <c r="Q978" s="638"/>
      <c r="R978" s="638"/>
      <c r="S978" s="638"/>
      <c r="T978" s="638"/>
      <c r="U978" s="638"/>
      <c r="V978" s="638"/>
    </row>
    <row r="979" spans="1:22" ht="15.75" customHeight="1">
      <c r="A979" s="638"/>
      <c r="B979" s="638"/>
      <c r="C979" s="638"/>
      <c r="D979" s="638"/>
      <c r="E979" s="638"/>
      <c r="F979" s="638"/>
      <c r="G979" s="639"/>
      <c r="H979" s="638"/>
      <c r="I979" s="638"/>
      <c r="J979" s="640"/>
      <c r="K979" s="640"/>
      <c r="L979" s="640"/>
      <c r="M979" s="640"/>
      <c r="N979" s="421"/>
      <c r="O979" s="728"/>
      <c r="P979" s="638"/>
      <c r="Q979" s="638"/>
      <c r="R979" s="638"/>
      <c r="S979" s="638"/>
      <c r="T979" s="638"/>
      <c r="U979" s="638"/>
      <c r="V979" s="638"/>
    </row>
    <row r="980" spans="1:22" ht="15.75" customHeight="1">
      <c r="A980" s="638"/>
      <c r="B980" s="638"/>
      <c r="C980" s="638"/>
      <c r="D980" s="638"/>
      <c r="E980" s="638"/>
      <c r="F980" s="638"/>
      <c r="G980" s="639"/>
      <c r="H980" s="638"/>
      <c r="I980" s="638"/>
      <c r="J980" s="640"/>
      <c r="K980" s="640"/>
      <c r="L980" s="640"/>
      <c r="M980" s="640"/>
      <c r="N980" s="421"/>
      <c r="O980" s="728"/>
      <c r="P980" s="638"/>
      <c r="Q980" s="638"/>
      <c r="R980" s="638"/>
      <c r="S980" s="638"/>
      <c r="T980" s="638"/>
      <c r="U980" s="638"/>
      <c r="V980" s="638"/>
    </row>
    <row r="981" spans="1:22" ht="15.75" customHeight="1">
      <c r="A981" s="638"/>
      <c r="B981" s="638"/>
      <c r="C981" s="638"/>
      <c r="D981" s="638"/>
      <c r="E981" s="638"/>
      <c r="F981" s="638"/>
      <c r="G981" s="639"/>
      <c r="H981" s="638"/>
      <c r="I981" s="638"/>
      <c r="J981" s="640"/>
      <c r="K981" s="640"/>
      <c r="L981" s="640"/>
      <c r="M981" s="640"/>
      <c r="N981" s="421"/>
      <c r="O981" s="728"/>
      <c r="P981" s="638"/>
      <c r="Q981" s="638"/>
      <c r="R981" s="638"/>
      <c r="S981" s="638"/>
      <c r="T981" s="638"/>
      <c r="U981" s="638"/>
      <c r="V981" s="638"/>
    </row>
    <row r="982" spans="1:22" ht="15.75" customHeight="1">
      <c r="A982" s="638"/>
      <c r="B982" s="638"/>
      <c r="C982" s="638"/>
      <c r="D982" s="638"/>
      <c r="E982" s="638"/>
      <c r="F982" s="638"/>
      <c r="G982" s="639"/>
      <c r="H982" s="638"/>
      <c r="I982" s="638"/>
      <c r="J982" s="640"/>
      <c r="K982" s="640"/>
      <c r="L982" s="640"/>
      <c r="M982" s="640"/>
      <c r="N982" s="421"/>
      <c r="O982" s="728"/>
      <c r="P982" s="638"/>
      <c r="Q982" s="638"/>
      <c r="R982" s="638"/>
      <c r="S982" s="638"/>
      <c r="T982" s="638"/>
      <c r="U982" s="638"/>
      <c r="V982" s="638"/>
    </row>
    <row r="983" spans="1:22" ht="15.75" customHeight="1">
      <c r="A983" s="638"/>
      <c r="B983" s="638"/>
      <c r="C983" s="638"/>
      <c r="D983" s="638"/>
      <c r="E983" s="638"/>
      <c r="F983" s="638"/>
      <c r="G983" s="639"/>
      <c r="H983" s="638"/>
      <c r="I983" s="638"/>
      <c r="J983" s="640"/>
      <c r="K983" s="640"/>
      <c r="L983" s="640"/>
      <c r="M983" s="640"/>
      <c r="N983" s="421"/>
      <c r="O983" s="728"/>
      <c r="P983" s="638"/>
      <c r="Q983" s="638"/>
      <c r="R983" s="638"/>
      <c r="S983" s="638"/>
      <c r="T983" s="638"/>
      <c r="U983" s="638"/>
      <c r="V983" s="638"/>
    </row>
    <row r="984" spans="1:22" ht="15.75" customHeight="1">
      <c r="A984" s="638"/>
      <c r="B984" s="638"/>
      <c r="C984" s="638"/>
      <c r="D984" s="638"/>
      <c r="E984" s="638"/>
      <c r="F984" s="638"/>
      <c r="G984" s="639"/>
      <c r="H984" s="638"/>
      <c r="I984" s="638"/>
      <c r="J984" s="640"/>
      <c r="K984" s="640"/>
      <c r="L984" s="640"/>
      <c r="M984" s="640"/>
      <c r="N984" s="421"/>
      <c r="O984" s="728"/>
      <c r="P984" s="638"/>
      <c r="Q984" s="638"/>
      <c r="R984" s="638"/>
      <c r="S984" s="638"/>
      <c r="T984" s="638"/>
      <c r="U984" s="638"/>
      <c r="V984" s="638"/>
    </row>
    <row r="985" spans="1:22" ht="15.75" customHeight="1">
      <c r="A985" s="638"/>
      <c r="B985" s="638"/>
      <c r="C985" s="638"/>
      <c r="D985" s="638"/>
      <c r="E985" s="638"/>
      <c r="F985" s="638"/>
      <c r="G985" s="639"/>
      <c r="H985" s="638"/>
      <c r="I985" s="638"/>
      <c r="J985" s="640"/>
      <c r="K985" s="640"/>
      <c r="L985" s="640"/>
      <c r="M985" s="640"/>
      <c r="N985" s="421"/>
      <c r="O985" s="728"/>
      <c r="P985" s="638"/>
      <c r="Q985" s="638"/>
      <c r="R985" s="638"/>
      <c r="S985" s="638"/>
      <c r="T985" s="638"/>
      <c r="U985" s="638"/>
      <c r="V985" s="638"/>
    </row>
    <row r="986" spans="1:22" ht="15.75" customHeight="1">
      <c r="A986" s="638"/>
      <c r="B986" s="638"/>
      <c r="C986" s="638"/>
      <c r="D986" s="638"/>
      <c r="E986" s="638"/>
      <c r="F986" s="638"/>
      <c r="G986" s="639"/>
      <c r="H986" s="638"/>
      <c r="I986" s="638"/>
      <c r="J986" s="640"/>
      <c r="K986" s="640"/>
      <c r="L986" s="640"/>
      <c r="M986" s="640"/>
      <c r="N986" s="421"/>
      <c r="O986" s="728"/>
      <c r="P986" s="638"/>
      <c r="Q986" s="638"/>
      <c r="R986" s="638"/>
      <c r="S986" s="638"/>
      <c r="T986" s="638"/>
      <c r="U986" s="638"/>
      <c r="V986" s="638"/>
    </row>
    <row r="987" spans="1:22" ht="15.75" customHeight="1">
      <c r="A987" s="638"/>
      <c r="B987" s="638"/>
      <c r="C987" s="638"/>
      <c r="D987" s="638"/>
      <c r="E987" s="638"/>
      <c r="F987" s="638"/>
      <c r="G987" s="639"/>
      <c r="H987" s="638"/>
      <c r="I987" s="638"/>
      <c r="J987" s="640"/>
      <c r="K987" s="640"/>
      <c r="L987" s="640"/>
      <c r="M987" s="640"/>
      <c r="N987" s="421"/>
      <c r="O987" s="728"/>
      <c r="P987" s="638"/>
      <c r="Q987" s="638"/>
      <c r="R987" s="638"/>
      <c r="S987" s="638"/>
      <c r="T987" s="638"/>
      <c r="U987" s="638"/>
      <c r="V987" s="638"/>
    </row>
    <row r="988" spans="1:22" ht="15.75" customHeight="1">
      <c r="A988" s="638"/>
      <c r="B988" s="638"/>
      <c r="C988" s="638"/>
      <c r="D988" s="638"/>
      <c r="E988" s="638"/>
      <c r="F988" s="638"/>
      <c r="G988" s="639"/>
      <c r="H988" s="638"/>
      <c r="I988" s="638"/>
      <c r="J988" s="640"/>
      <c r="K988" s="640"/>
      <c r="L988" s="640"/>
      <c r="M988" s="640"/>
      <c r="N988" s="421"/>
      <c r="O988" s="728"/>
      <c r="P988" s="638"/>
      <c r="Q988" s="638"/>
      <c r="R988" s="638"/>
      <c r="S988" s="638"/>
      <c r="T988" s="638"/>
      <c r="U988" s="638"/>
      <c r="V988" s="638"/>
    </row>
    <row r="989" spans="1:22" ht="15.75" customHeight="1">
      <c r="A989" s="638"/>
      <c r="B989" s="638"/>
      <c r="C989" s="638"/>
      <c r="D989" s="638"/>
      <c r="E989" s="638"/>
      <c r="F989" s="638"/>
      <c r="G989" s="639"/>
      <c r="H989" s="638"/>
      <c r="I989" s="638"/>
      <c r="J989" s="640"/>
      <c r="K989" s="640"/>
      <c r="L989" s="640"/>
      <c r="M989" s="640"/>
      <c r="N989" s="421"/>
      <c r="O989" s="728"/>
      <c r="P989" s="638"/>
      <c r="Q989" s="638"/>
      <c r="R989" s="638"/>
      <c r="S989" s="638"/>
      <c r="T989" s="638"/>
      <c r="U989" s="638"/>
      <c r="V989" s="638"/>
    </row>
    <row r="990" spans="1:22" ht="15.75" customHeight="1">
      <c r="A990" s="638"/>
      <c r="B990" s="638"/>
      <c r="C990" s="638"/>
      <c r="D990" s="638"/>
      <c r="E990" s="638"/>
      <c r="F990" s="638"/>
      <c r="G990" s="639"/>
      <c r="H990" s="638"/>
      <c r="I990" s="638"/>
      <c r="J990" s="640"/>
      <c r="K990" s="640"/>
      <c r="L990" s="640"/>
      <c r="M990" s="640"/>
      <c r="N990" s="421"/>
      <c r="O990" s="728"/>
      <c r="P990" s="638"/>
      <c r="Q990" s="638"/>
      <c r="R990" s="638"/>
      <c r="S990" s="638"/>
      <c r="T990" s="638"/>
      <c r="U990" s="638"/>
      <c r="V990" s="638"/>
    </row>
    <row r="991" spans="1:22" ht="15.75" customHeight="1">
      <c r="A991" s="638"/>
      <c r="B991" s="638"/>
      <c r="C991" s="638"/>
      <c r="D991" s="638"/>
      <c r="E991" s="638"/>
      <c r="F991" s="638"/>
      <c r="G991" s="639"/>
      <c r="H991" s="638"/>
      <c r="I991" s="638"/>
      <c r="J991" s="640"/>
      <c r="K991" s="640"/>
      <c r="L991" s="640"/>
      <c r="M991" s="640"/>
      <c r="N991" s="421"/>
      <c r="O991" s="728"/>
      <c r="P991" s="638"/>
      <c r="Q991" s="638"/>
      <c r="R991" s="638"/>
      <c r="S991" s="638"/>
      <c r="T991" s="638"/>
      <c r="U991" s="638"/>
      <c r="V991" s="638"/>
    </row>
    <row r="992" spans="1:22" ht="15.75" customHeight="1">
      <c r="A992" s="638"/>
      <c r="B992" s="638"/>
      <c r="C992" s="638"/>
      <c r="D992" s="638"/>
      <c r="E992" s="638"/>
      <c r="F992" s="638"/>
      <c r="G992" s="639"/>
      <c r="H992" s="638"/>
      <c r="I992" s="638"/>
      <c r="J992" s="640"/>
      <c r="K992" s="640"/>
      <c r="L992" s="640"/>
      <c r="M992" s="640"/>
      <c r="N992" s="421"/>
      <c r="O992" s="728"/>
      <c r="P992" s="638"/>
      <c r="Q992" s="638"/>
      <c r="R992" s="638"/>
      <c r="S992" s="638"/>
      <c r="T992" s="638"/>
      <c r="U992" s="638"/>
      <c r="V992" s="638"/>
    </row>
    <row r="993" spans="1:22" ht="15.75" customHeight="1">
      <c r="A993" s="638"/>
      <c r="B993" s="638"/>
      <c r="C993" s="638"/>
      <c r="D993" s="638"/>
      <c r="E993" s="638"/>
      <c r="F993" s="638"/>
      <c r="G993" s="639"/>
      <c r="H993" s="638"/>
      <c r="I993" s="638"/>
      <c r="J993" s="640"/>
      <c r="K993" s="640"/>
      <c r="L993" s="640"/>
      <c r="M993" s="640"/>
      <c r="N993" s="421"/>
      <c r="O993" s="728"/>
      <c r="P993" s="638"/>
      <c r="Q993" s="638"/>
      <c r="R993" s="638"/>
      <c r="S993" s="638"/>
      <c r="T993" s="638"/>
      <c r="U993" s="638"/>
      <c r="V993" s="638"/>
    </row>
    <row r="994" spans="1:22" ht="15.75" customHeight="1">
      <c r="A994" s="638"/>
      <c r="B994" s="638"/>
      <c r="C994" s="638"/>
      <c r="D994" s="638"/>
      <c r="E994" s="638"/>
      <c r="F994" s="638"/>
      <c r="G994" s="639"/>
      <c r="H994" s="638"/>
      <c r="I994" s="638"/>
      <c r="J994" s="640"/>
      <c r="K994" s="640"/>
      <c r="L994" s="640"/>
      <c r="M994" s="640"/>
      <c r="N994" s="421"/>
      <c r="O994" s="728"/>
      <c r="P994" s="638"/>
      <c r="Q994" s="638"/>
      <c r="R994" s="638"/>
      <c r="S994" s="638"/>
      <c r="T994" s="638"/>
      <c r="U994" s="638"/>
      <c r="V994" s="638"/>
    </row>
    <row r="995" spans="1:22" ht="15.75" customHeight="1">
      <c r="A995" s="638"/>
      <c r="B995" s="638"/>
      <c r="C995" s="638"/>
      <c r="D995" s="638"/>
      <c r="E995" s="638"/>
      <c r="F995" s="638"/>
      <c r="G995" s="639"/>
      <c r="H995" s="638"/>
      <c r="I995" s="638"/>
      <c r="J995" s="640"/>
      <c r="K995" s="640"/>
      <c r="L995" s="640"/>
      <c r="M995" s="640"/>
      <c r="N995" s="421"/>
      <c r="O995" s="728"/>
      <c r="P995" s="638"/>
      <c r="Q995" s="638"/>
      <c r="R995" s="638"/>
      <c r="S995" s="638"/>
      <c r="T995" s="638"/>
      <c r="U995" s="638"/>
      <c r="V995" s="638"/>
    </row>
    <row r="996" spans="1:22" ht="15.75" customHeight="1">
      <c r="A996" s="638"/>
      <c r="B996" s="638"/>
      <c r="C996" s="638"/>
      <c r="D996" s="638"/>
      <c r="E996" s="638"/>
      <c r="F996" s="638"/>
      <c r="G996" s="639"/>
      <c r="H996" s="638"/>
      <c r="I996" s="638"/>
      <c r="J996" s="640"/>
      <c r="K996" s="640"/>
      <c r="L996" s="640"/>
      <c r="M996" s="640"/>
      <c r="N996" s="421"/>
      <c r="O996" s="728"/>
      <c r="P996" s="638"/>
      <c r="Q996" s="638"/>
      <c r="R996" s="638"/>
      <c r="S996" s="638"/>
      <c r="T996" s="638"/>
      <c r="U996" s="638"/>
      <c r="V996" s="638"/>
    </row>
    <row r="997" spans="1:22" ht="15.75" customHeight="1">
      <c r="A997" s="638"/>
      <c r="B997" s="638"/>
      <c r="C997" s="638"/>
      <c r="D997" s="638"/>
      <c r="E997" s="638"/>
      <c r="F997" s="638"/>
      <c r="G997" s="639"/>
      <c r="H997" s="638"/>
      <c r="I997" s="638"/>
      <c r="J997" s="640"/>
      <c r="K997" s="640"/>
      <c r="L997" s="640"/>
      <c r="M997" s="640"/>
      <c r="N997" s="421"/>
      <c r="O997" s="728"/>
      <c r="P997" s="638"/>
      <c r="Q997" s="638"/>
      <c r="R997" s="638"/>
      <c r="S997" s="638"/>
      <c r="T997" s="638"/>
      <c r="U997" s="638"/>
      <c r="V997" s="638"/>
    </row>
    <row r="998" spans="1:22" ht="15.75" customHeight="1">
      <c r="A998" s="638"/>
      <c r="B998" s="638"/>
      <c r="C998" s="638"/>
      <c r="D998" s="638"/>
      <c r="E998" s="638"/>
      <c r="F998" s="638"/>
      <c r="G998" s="639"/>
      <c r="H998" s="638"/>
      <c r="I998" s="638"/>
      <c r="J998" s="640"/>
      <c r="K998" s="640"/>
      <c r="L998" s="640"/>
      <c r="M998" s="640"/>
      <c r="N998" s="421"/>
      <c r="O998" s="728"/>
      <c r="P998" s="638"/>
      <c r="Q998" s="638"/>
      <c r="R998" s="638"/>
      <c r="S998" s="638"/>
      <c r="T998" s="638"/>
      <c r="U998" s="638"/>
      <c r="V998" s="638"/>
    </row>
    <row r="999" spans="1:22" ht="15.75" customHeight="1">
      <c r="A999" s="638"/>
      <c r="B999" s="638"/>
      <c r="C999" s="638"/>
      <c r="D999" s="638"/>
      <c r="E999" s="638"/>
      <c r="F999" s="638"/>
      <c r="G999" s="639"/>
      <c r="H999" s="638"/>
      <c r="I999" s="638"/>
      <c r="J999" s="640"/>
      <c r="K999" s="640"/>
      <c r="L999" s="640"/>
      <c r="M999" s="640"/>
      <c r="N999" s="421"/>
      <c r="O999" s="728"/>
      <c r="P999" s="638"/>
      <c r="Q999" s="638"/>
      <c r="R999" s="638"/>
      <c r="S999" s="638"/>
      <c r="T999" s="638"/>
      <c r="U999" s="638"/>
      <c r="V999" s="638"/>
    </row>
    <row r="1000" spans="1:22" ht="15.75" customHeight="1">
      <c r="A1000" s="638"/>
      <c r="B1000" s="638"/>
      <c r="C1000" s="638"/>
      <c r="D1000" s="638"/>
      <c r="E1000" s="638"/>
      <c r="F1000" s="638"/>
      <c r="G1000" s="639"/>
      <c r="H1000" s="638"/>
      <c r="I1000" s="638"/>
      <c r="J1000" s="640"/>
      <c r="K1000" s="640"/>
      <c r="L1000" s="640"/>
      <c r="M1000" s="640"/>
      <c r="N1000" s="421"/>
      <c r="O1000" s="728"/>
      <c r="P1000" s="638"/>
      <c r="Q1000" s="638"/>
      <c r="R1000" s="638"/>
      <c r="S1000" s="638"/>
      <c r="T1000" s="638"/>
      <c r="U1000" s="638"/>
      <c r="V1000" s="638"/>
    </row>
    <row r="1001" spans="1:22" ht="15.75" customHeight="1">
      <c r="A1001" s="638"/>
      <c r="B1001" s="638"/>
      <c r="C1001" s="638"/>
      <c r="D1001" s="638"/>
      <c r="E1001" s="638"/>
      <c r="F1001" s="638"/>
      <c r="G1001" s="639"/>
      <c r="H1001" s="638"/>
      <c r="I1001" s="638"/>
      <c r="J1001" s="640"/>
      <c r="K1001" s="640"/>
      <c r="L1001" s="640"/>
      <c r="M1001" s="640"/>
      <c r="N1001" s="421"/>
      <c r="O1001" s="728"/>
      <c r="P1001" s="638"/>
      <c r="Q1001" s="638"/>
      <c r="R1001" s="638"/>
      <c r="S1001" s="638"/>
      <c r="T1001" s="638"/>
      <c r="U1001" s="638"/>
      <c r="V1001" s="638"/>
    </row>
    <row r="1002" spans="1:22" ht="15.75" customHeight="1">
      <c r="A1002" s="638"/>
      <c r="B1002" s="638"/>
      <c r="C1002" s="638"/>
      <c r="D1002" s="638"/>
      <c r="E1002" s="638"/>
      <c r="F1002" s="638"/>
      <c r="G1002" s="639"/>
      <c r="H1002" s="638"/>
      <c r="I1002" s="638"/>
      <c r="J1002" s="640"/>
      <c r="K1002" s="640"/>
      <c r="L1002" s="640"/>
      <c r="M1002" s="640"/>
      <c r="N1002" s="421"/>
      <c r="O1002" s="728"/>
      <c r="P1002" s="638"/>
      <c r="Q1002" s="638"/>
      <c r="R1002" s="638"/>
      <c r="S1002" s="638"/>
      <c r="T1002" s="638"/>
      <c r="U1002" s="638"/>
      <c r="V1002" s="638"/>
    </row>
    <row r="1003" spans="1:22" ht="15.75" customHeight="1">
      <c r="A1003" s="638"/>
      <c r="B1003" s="638"/>
      <c r="C1003" s="638"/>
      <c r="D1003" s="638"/>
      <c r="E1003" s="638"/>
      <c r="F1003" s="638"/>
      <c r="G1003" s="639"/>
      <c r="H1003" s="638"/>
      <c r="I1003" s="638"/>
      <c r="J1003" s="640"/>
      <c r="K1003" s="640"/>
      <c r="L1003" s="640"/>
      <c r="M1003" s="640"/>
      <c r="N1003" s="421"/>
      <c r="O1003" s="728"/>
      <c r="P1003" s="638"/>
      <c r="Q1003" s="638"/>
      <c r="R1003" s="638"/>
      <c r="S1003" s="638"/>
      <c r="T1003" s="638"/>
      <c r="U1003" s="638"/>
      <c r="V1003" s="638"/>
    </row>
    <row r="1004" spans="1:22" ht="15.75" customHeight="1">
      <c r="A1004" s="638"/>
      <c r="B1004" s="638"/>
      <c r="C1004" s="638"/>
      <c r="D1004" s="638"/>
      <c r="E1004" s="638"/>
      <c r="F1004" s="638"/>
      <c r="G1004" s="639"/>
      <c r="H1004" s="638"/>
      <c r="I1004" s="638"/>
      <c r="J1004" s="640"/>
      <c r="K1004" s="640"/>
      <c r="L1004" s="640"/>
      <c r="M1004" s="640"/>
      <c r="N1004" s="421"/>
      <c r="O1004" s="728"/>
      <c r="P1004" s="638"/>
      <c r="Q1004" s="638"/>
      <c r="R1004" s="638"/>
      <c r="S1004" s="638"/>
      <c r="T1004" s="638"/>
      <c r="U1004" s="638"/>
      <c r="V1004" s="638"/>
    </row>
    <row r="1005" spans="1:22" ht="15.75" customHeight="1">
      <c r="A1005" s="638"/>
      <c r="B1005" s="638"/>
      <c r="C1005" s="638"/>
      <c r="D1005" s="638"/>
      <c r="E1005" s="638"/>
      <c r="F1005" s="638"/>
      <c r="G1005" s="639"/>
      <c r="H1005" s="638"/>
      <c r="I1005" s="638"/>
      <c r="J1005" s="640"/>
      <c r="K1005" s="640"/>
      <c r="L1005" s="640"/>
      <c r="M1005" s="640"/>
      <c r="N1005" s="421"/>
      <c r="O1005" s="728"/>
      <c r="P1005" s="638"/>
      <c r="Q1005" s="638"/>
      <c r="R1005" s="638"/>
      <c r="S1005" s="638"/>
      <c r="T1005" s="638"/>
      <c r="U1005" s="638"/>
      <c r="V1005" s="638"/>
    </row>
    <row r="1006" spans="1:22" ht="15.75" customHeight="1">
      <c r="A1006" s="638"/>
      <c r="B1006" s="638"/>
      <c r="C1006" s="638"/>
      <c r="D1006" s="638"/>
      <c r="E1006" s="638"/>
      <c r="F1006" s="638"/>
      <c r="G1006" s="639"/>
      <c r="H1006" s="638"/>
      <c r="I1006" s="638"/>
      <c r="J1006" s="640"/>
      <c r="K1006" s="640"/>
      <c r="L1006" s="640"/>
      <c r="M1006" s="640"/>
      <c r="N1006" s="421"/>
      <c r="O1006" s="728"/>
      <c r="P1006" s="638"/>
      <c r="Q1006" s="638"/>
      <c r="R1006" s="638"/>
      <c r="S1006" s="638"/>
      <c r="T1006" s="638"/>
      <c r="U1006" s="638"/>
      <c r="V1006" s="638"/>
    </row>
    <row r="1007" spans="1:22" ht="15.75" customHeight="1">
      <c r="A1007" s="638"/>
      <c r="B1007" s="638"/>
      <c r="C1007" s="638"/>
      <c r="D1007" s="638"/>
      <c r="E1007" s="638"/>
      <c r="F1007" s="638"/>
      <c r="G1007" s="639"/>
      <c r="H1007" s="638"/>
      <c r="I1007" s="638"/>
      <c r="J1007" s="640"/>
      <c r="K1007" s="640"/>
      <c r="L1007" s="640"/>
      <c r="M1007" s="640"/>
      <c r="N1007" s="421"/>
      <c r="O1007" s="728"/>
      <c r="P1007" s="638"/>
      <c r="Q1007" s="638"/>
      <c r="R1007" s="638"/>
      <c r="S1007" s="638"/>
      <c r="T1007" s="638"/>
      <c r="U1007" s="638"/>
      <c r="V1007" s="638"/>
    </row>
    <row r="1008" spans="1:22" ht="15.75" customHeight="1">
      <c r="A1008" s="638"/>
      <c r="B1008" s="638"/>
      <c r="C1008" s="638"/>
      <c r="D1008" s="638"/>
      <c r="E1008" s="638"/>
      <c r="F1008" s="638"/>
      <c r="G1008" s="639"/>
      <c r="H1008" s="638"/>
      <c r="I1008" s="638"/>
      <c r="J1008" s="640"/>
      <c r="K1008" s="640"/>
      <c r="L1008" s="640"/>
      <c r="M1008" s="640"/>
      <c r="N1008" s="421"/>
      <c r="O1008" s="728"/>
      <c r="P1008" s="638"/>
      <c r="Q1008" s="638"/>
      <c r="R1008" s="638"/>
      <c r="S1008" s="638"/>
      <c r="T1008" s="638"/>
      <c r="U1008" s="638"/>
      <c r="V1008" s="638"/>
    </row>
    <row r="1009" spans="1:22" ht="15.75" customHeight="1">
      <c r="A1009" s="638"/>
      <c r="B1009" s="638"/>
      <c r="C1009" s="638"/>
      <c r="D1009" s="638"/>
      <c r="E1009" s="638"/>
      <c r="F1009" s="638"/>
      <c r="G1009" s="639"/>
      <c r="H1009" s="638"/>
      <c r="I1009" s="638"/>
      <c r="J1009" s="640"/>
      <c r="K1009" s="640"/>
      <c r="L1009" s="640"/>
      <c r="M1009" s="640"/>
      <c r="N1009" s="421"/>
      <c r="O1009" s="728"/>
      <c r="P1009" s="638"/>
      <c r="Q1009" s="638"/>
      <c r="R1009" s="638"/>
      <c r="S1009" s="638"/>
      <c r="T1009" s="638"/>
      <c r="U1009" s="638"/>
      <c r="V1009" s="638"/>
    </row>
    <row r="1010" spans="1:22" ht="15.75" customHeight="1">
      <c r="A1010" s="638"/>
      <c r="B1010" s="638"/>
      <c r="C1010" s="638"/>
      <c r="D1010" s="638"/>
      <c r="E1010" s="638"/>
      <c r="F1010" s="638"/>
      <c r="G1010" s="639"/>
      <c r="H1010" s="638"/>
      <c r="I1010" s="638"/>
      <c r="J1010" s="640"/>
      <c r="K1010" s="640"/>
      <c r="L1010" s="640"/>
      <c r="M1010" s="640"/>
      <c r="N1010" s="421"/>
      <c r="O1010" s="728"/>
      <c r="P1010" s="638"/>
      <c r="Q1010" s="638"/>
      <c r="R1010" s="638"/>
      <c r="S1010" s="638"/>
      <c r="T1010" s="638"/>
      <c r="U1010" s="638"/>
      <c r="V1010" s="638"/>
    </row>
    <row r="1011" spans="1:22" ht="15.75" customHeight="1">
      <c r="A1011" s="638"/>
      <c r="B1011" s="638"/>
      <c r="C1011" s="638"/>
      <c r="D1011" s="638"/>
      <c r="E1011" s="638"/>
      <c r="F1011" s="638"/>
      <c r="G1011" s="639"/>
      <c r="H1011" s="638"/>
      <c r="I1011" s="638"/>
      <c r="J1011" s="640"/>
      <c r="K1011" s="640"/>
      <c r="L1011" s="640"/>
      <c r="M1011" s="640"/>
      <c r="N1011" s="421"/>
      <c r="O1011" s="728"/>
      <c r="P1011" s="638"/>
      <c r="Q1011" s="638"/>
      <c r="R1011" s="638"/>
      <c r="S1011" s="638"/>
      <c r="T1011" s="638"/>
      <c r="U1011" s="638"/>
      <c r="V1011" s="638"/>
    </row>
    <row r="1012" spans="1:22" ht="15.75" customHeight="1">
      <c r="A1012" s="638"/>
      <c r="B1012" s="638"/>
      <c r="C1012" s="638"/>
      <c r="D1012" s="638"/>
      <c r="E1012" s="638"/>
      <c r="F1012" s="638"/>
      <c r="G1012" s="639"/>
      <c r="H1012" s="638"/>
      <c r="I1012" s="638"/>
      <c r="J1012" s="640"/>
      <c r="K1012" s="640"/>
      <c r="L1012" s="640"/>
      <c r="M1012" s="640"/>
      <c r="N1012" s="421"/>
      <c r="O1012" s="728"/>
      <c r="P1012" s="638"/>
      <c r="Q1012" s="638"/>
      <c r="R1012" s="638"/>
      <c r="S1012" s="638"/>
      <c r="T1012" s="638"/>
      <c r="U1012" s="638"/>
      <c r="V1012" s="638"/>
    </row>
  </sheetData>
  <mergeCells count="27">
    <mergeCell ref="A1:B1"/>
    <mergeCell ref="A2:C2"/>
    <mergeCell ref="H2:K2"/>
    <mergeCell ref="A3:C3"/>
    <mergeCell ref="H3:K3"/>
    <mergeCell ref="A4:K4"/>
    <mergeCell ref="A5:K5"/>
    <mergeCell ref="F8:G8"/>
    <mergeCell ref="H8:I8"/>
    <mergeCell ref="B63:K63"/>
    <mergeCell ref="B70:K70"/>
    <mergeCell ref="B72:K72"/>
    <mergeCell ref="J8:J9"/>
    <mergeCell ref="K8:K9"/>
    <mergeCell ref="L8:L9"/>
    <mergeCell ref="B11:K11"/>
    <mergeCell ref="M8:M9"/>
    <mergeCell ref="N8:N9"/>
    <mergeCell ref="O8:O9"/>
    <mergeCell ref="P8:P9"/>
    <mergeCell ref="A6:K6"/>
    <mergeCell ref="A7:B7"/>
    <mergeCell ref="A8:A9"/>
    <mergeCell ref="B8:B9"/>
    <mergeCell ref="C8:C9"/>
    <mergeCell ref="D8:D9"/>
    <mergeCell ref="E8:E9"/>
  </mergeCells>
  <conditionalFormatting sqref="N13:O1012">
    <cfRule type="expression" dxfId="5" priority="1">
      <formula>AND($L13&gt;0, $E13+$I13&lt;$L13)</formula>
    </cfRule>
    <cfRule type="expression" dxfId="4" priority="2">
      <formula>AND($L13&gt;0, $E13+$I13&gt;=$L13)</formula>
    </cfRule>
  </conditionalFormatting>
  <dataValidations count="2">
    <dataValidation type="list" allowBlank="1" showErrorMessage="1" sqref="N13:N17 N19:N32 N34:N40 N42:N62 N64:N69 N73" xr:uid="{00000000-0002-0000-1500-000000000000}">
      <formula1>"Cọc bê tông,Móng,Cột Tầng 1,Mái Tầng 1,Cột Tầng 2,Mái Tầng 2,Cột Tầng 3,Mái Tầng 3,Cột tầng 4,Mái Tầng 4,TUM,Xong khung BTCT"</formula1>
    </dataValidation>
    <dataValidation type="list" allowBlank="1" showErrorMessage="1" sqref="M13:M17 M19:M32 M34:M39 M42:M62 M64:M69" xr:uid="{00000000-0002-0000-1500-000001000000}">
      <formula1>"Móng,Mái tầng 1,Mái tầng 2,Mái tầng 3,Xong khung BTCT"</formula1>
    </dataValidation>
  </dataValidations>
  <printOptions horizontalCentered="1"/>
  <pageMargins left="0.35433070866141736" right="0.15748031496062992" top="0.27559055118110237" bottom="0.23622047244094491" header="0" footer="0"/>
  <pageSetup paperSize="9" scale="70" pageOrder="overThenDown" orientation="landscape" cellComments="atEnd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  <pageSetUpPr fitToPage="1"/>
  </sheetPr>
  <dimension ref="A1:Y1026"/>
  <sheetViews>
    <sheetView workbookViewId="0">
      <pane ySplit="9" topLeftCell="A10" activePane="bottomLeft" state="frozen"/>
      <selection pane="bottomLeft" activeCell="B11" sqref="B11"/>
    </sheetView>
  </sheetViews>
  <sheetFormatPr defaultColWidth="12.5703125" defaultRowHeight="15" customHeight="1"/>
  <cols>
    <col min="1" max="1" width="8.7109375" customWidth="1"/>
    <col min="2" max="2" width="17.7109375" customWidth="1"/>
    <col min="3" max="3" width="16.42578125" customWidth="1"/>
  </cols>
  <sheetData>
    <row r="1" spans="1:25" ht="15" customHeight="1">
      <c r="A1" s="814"/>
      <c r="B1" s="811"/>
      <c r="C1" s="811"/>
      <c r="D1" s="151"/>
      <c r="E1" s="152"/>
      <c r="F1" s="153"/>
      <c r="G1" s="151"/>
      <c r="H1" s="151"/>
      <c r="I1" s="151"/>
      <c r="J1" s="154"/>
      <c r="K1" s="154"/>
      <c r="L1" s="151"/>
      <c r="M1" s="151"/>
      <c r="N1" s="151"/>
      <c r="O1" s="151"/>
      <c r="P1" s="155"/>
      <c r="Q1" s="156"/>
      <c r="R1" s="151"/>
      <c r="S1" s="151"/>
      <c r="T1" s="151"/>
      <c r="U1" s="151"/>
      <c r="V1" s="151"/>
      <c r="W1" s="151"/>
      <c r="X1" s="151"/>
      <c r="Y1" s="151"/>
    </row>
    <row r="2" spans="1:25" ht="15" customHeight="1">
      <c r="A2" s="815" t="s">
        <v>127</v>
      </c>
      <c r="B2" s="811"/>
      <c r="C2" s="811"/>
      <c r="D2" s="151"/>
      <c r="E2" s="152"/>
      <c r="F2" s="153"/>
      <c r="G2" s="151"/>
      <c r="H2" s="151"/>
      <c r="I2" s="151"/>
      <c r="J2" s="154"/>
      <c r="K2" s="154"/>
      <c r="L2" s="151"/>
      <c r="M2" s="151"/>
      <c r="N2" s="151"/>
      <c r="O2" s="151"/>
      <c r="P2" s="155"/>
      <c r="Q2" s="156"/>
      <c r="R2" s="151"/>
      <c r="S2" s="151"/>
      <c r="T2" s="151"/>
      <c r="U2" s="151"/>
      <c r="V2" s="151"/>
      <c r="W2" s="151"/>
      <c r="X2" s="151"/>
      <c r="Y2" s="151"/>
    </row>
    <row r="3" spans="1:25" ht="15" customHeight="1">
      <c r="A3" s="151"/>
      <c r="B3" s="151"/>
      <c r="C3" s="151"/>
      <c r="D3" s="151"/>
      <c r="E3" s="152"/>
      <c r="F3" s="153"/>
      <c r="G3" s="151"/>
      <c r="H3" s="151"/>
      <c r="I3" s="151"/>
      <c r="J3" s="154"/>
      <c r="K3" s="154"/>
      <c r="L3" s="151"/>
      <c r="M3" s="157"/>
      <c r="N3" s="157"/>
      <c r="O3" s="151"/>
      <c r="P3" s="155"/>
      <c r="Q3" s="156"/>
      <c r="R3" s="151"/>
      <c r="S3" s="151"/>
      <c r="T3" s="151"/>
      <c r="U3" s="151"/>
      <c r="V3" s="151"/>
      <c r="W3" s="151"/>
      <c r="X3" s="151"/>
      <c r="Y3" s="151"/>
    </row>
    <row r="4" spans="1:25" ht="15" customHeight="1">
      <c r="A4" s="816" t="s">
        <v>128</v>
      </c>
      <c r="B4" s="772"/>
      <c r="C4" s="772"/>
      <c r="D4" s="772"/>
      <c r="E4" s="772"/>
      <c r="F4" s="772"/>
      <c r="G4" s="772"/>
      <c r="H4" s="772"/>
      <c r="I4" s="772"/>
      <c r="J4" s="772"/>
      <c r="K4" s="772"/>
      <c r="L4" s="772"/>
      <c r="M4" s="772"/>
      <c r="N4" s="772"/>
      <c r="O4" s="772"/>
      <c r="P4" s="772"/>
      <c r="Q4" s="773"/>
      <c r="R4" s="154"/>
      <c r="S4" s="154"/>
      <c r="T4" s="154"/>
      <c r="U4" s="154"/>
      <c r="V4" s="154"/>
      <c r="W4" s="154"/>
      <c r="X4" s="154"/>
      <c r="Y4" s="154"/>
    </row>
    <row r="5" spans="1:25" ht="15" customHeight="1">
      <c r="A5" s="816" t="s">
        <v>129</v>
      </c>
      <c r="B5" s="772"/>
      <c r="C5" s="772"/>
      <c r="D5" s="772"/>
      <c r="E5" s="772"/>
      <c r="F5" s="772"/>
      <c r="G5" s="772"/>
      <c r="H5" s="772"/>
      <c r="I5" s="772"/>
      <c r="J5" s="772"/>
      <c r="K5" s="772"/>
      <c r="L5" s="772"/>
      <c r="M5" s="772"/>
      <c r="N5" s="772"/>
      <c r="O5" s="772"/>
      <c r="P5" s="772"/>
      <c r="Q5" s="773"/>
      <c r="R5" s="154"/>
      <c r="S5" s="154"/>
      <c r="T5" s="154"/>
      <c r="U5" s="154"/>
      <c r="V5" s="154"/>
      <c r="W5" s="154"/>
      <c r="X5" s="154"/>
      <c r="Y5" s="154"/>
    </row>
    <row r="6" spans="1:25" ht="15" customHeight="1">
      <c r="A6" s="817" t="s">
        <v>298</v>
      </c>
      <c r="B6" s="772"/>
      <c r="C6" s="772"/>
      <c r="D6" s="772"/>
      <c r="E6" s="772"/>
      <c r="F6" s="772"/>
      <c r="G6" s="772"/>
      <c r="H6" s="772"/>
      <c r="I6" s="772"/>
      <c r="J6" s="772"/>
      <c r="K6" s="772"/>
      <c r="L6" s="772"/>
      <c r="M6" s="772"/>
      <c r="N6" s="772"/>
      <c r="O6" s="772"/>
      <c r="P6" s="772"/>
      <c r="Q6" s="773"/>
      <c r="R6" s="154"/>
      <c r="S6" s="154"/>
      <c r="T6" s="154"/>
      <c r="U6" s="154"/>
      <c r="V6" s="154"/>
      <c r="W6" s="154"/>
      <c r="X6" s="154"/>
      <c r="Y6" s="154"/>
    </row>
    <row r="7" spans="1:25" ht="15" customHeight="1">
      <c r="A7" s="158"/>
      <c r="B7" s="158"/>
      <c r="C7" s="158"/>
      <c r="D7" s="158"/>
      <c r="E7" s="158"/>
      <c r="F7" s="159"/>
      <c r="G7" s="158"/>
      <c r="H7" s="158"/>
      <c r="I7" s="158"/>
      <c r="J7" s="158"/>
      <c r="K7" s="158"/>
      <c r="L7" s="158"/>
      <c r="M7" s="158"/>
      <c r="N7" s="158"/>
      <c r="O7" s="158"/>
      <c r="P7" s="160"/>
      <c r="Q7" s="160"/>
      <c r="R7" s="154"/>
      <c r="S7" s="154"/>
      <c r="T7" s="154"/>
      <c r="U7" s="154"/>
      <c r="V7" s="154"/>
      <c r="W7" s="154"/>
      <c r="X7" s="154"/>
      <c r="Y7" s="154"/>
    </row>
    <row r="8" spans="1:25" ht="15" customHeight="1">
      <c r="A8" s="807" t="s">
        <v>8</v>
      </c>
      <c r="B8" s="818" t="s">
        <v>130</v>
      </c>
      <c r="C8" s="807" t="s">
        <v>131</v>
      </c>
      <c r="D8" s="807" t="s">
        <v>132</v>
      </c>
      <c r="E8" s="807" t="s">
        <v>133</v>
      </c>
      <c r="F8" s="812" t="s">
        <v>134</v>
      </c>
      <c r="G8" s="809"/>
      <c r="H8" s="807" t="s">
        <v>135</v>
      </c>
      <c r="I8" s="807" t="s">
        <v>136</v>
      </c>
      <c r="J8" s="813" t="s">
        <v>137</v>
      </c>
      <c r="K8" s="809"/>
      <c r="L8" s="807" t="s">
        <v>138</v>
      </c>
      <c r="M8" s="813" t="s">
        <v>139</v>
      </c>
      <c r="N8" s="809"/>
      <c r="O8" s="807" t="s">
        <v>140</v>
      </c>
      <c r="P8" s="808" t="s">
        <v>16</v>
      </c>
      <c r="Q8" s="809"/>
      <c r="R8" s="151"/>
      <c r="S8" s="151"/>
      <c r="T8" s="151"/>
      <c r="U8" s="151"/>
      <c r="V8" s="151"/>
      <c r="W8" s="151"/>
      <c r="X8" s="151"/>
      <c r="Y8" s="151"/>
    </row>
    <row r="9" spans="1:25" ht="15" customHeight="1">
      <c r="A9" s="764"/>
      <c r="B9" s="764"/>
      <c r="C9" s="764"/>
      <c r="D9" s="764"/>
      <c r="E9" s="764"/>
      <c r="F9" s="161" t="s">
        <v>18</v>
      </c>
      <c r="G9" s="162" t="s">
        <v>141</v>
      </c>
      <c r="H9" s="764"/>
      <c r="I9" s="764"/>
      <c r="J9" s="163" t="s">
        <v>18</v>
      </c>
      <c r="K9" s="162" t="s">
        <v>141</v>
      </c>
      <c r="L9" s="764"/>
      <c r="M9" s="162" t="s">
        <v>18</v>
      </c>
      <c r="N9" s="162" t="s">
        <v>141</v>
      </c>
      <c r="O9" s="764"/>
      <c r="P9" s="164" t="s">
        <v>142</v>
      </c>
      <c r="Q9" s="164" t="s">
        <v>19</v>
      </c>
      <c r="R9" s="151"/>
      <c r="S9" s="151"/>
      <c r="T9" s="151"/>
      <c r="U9" s="151"/>
      <c r="V9" s="151"/>
      <c r="W9" s="151"/>
      <c r="X9" s="151"/>
      <c r="Y9" s="151"/>
    </row>
    <row r="10" spans="1:25" ht="15" customHeight="1">
      <c r="A10" s="162" t="s">
        <v>27</v>
      </c>
      <c r="B10" s="165" t="s">
        <v>143</v>
      </c>
      <c r="C10" s="166"/>
      <c r="D10" s="167">
        <f t="shared" ref="D10:O10" si="0">D11+D64+D72+D84</f>
        <v>94283581169</v>
      </c>
      <c r="E10" s="167">
        <f t="shared" si="0"/>
        <v>5844026186</v>
      </c>
      <c r="F10" s="167">
        <f t="shared" si="0"/>
        <v>2815001000</v>
      </c>
      <c r="G10" s="167">
        <f t="shared" si="0"/>
        <v>76510138850</v>
      </c>
      <c r="H10" s="167">
        <f t="shared" si="0"/>
        <v>27790192169</v>
      </c>
      <c r="I10" s="167">
        <f t="shared" si="0"/>
        <v>3850750587</v>
      </c>
      <c r="J10" s="167">
        <f t="shared" si="0"/>
        <v>220072630</v>
      </c>
      <c r="K10" s="167">
        <f t="shared" si="0"/>
        <v>3324370506</v>
      </c>
      <c r="L10" s="167">
        <f t="shared" si="0"/>
        <v>526380125</v>
      </c>
      <c r="M10" s="167">
        <f t="shared" si="0"/>
        <v>3035073630</v>
      </c>
      <c r="N10" s="167">
        <f t="shared" si="0"/>
        <v>79834509356</v>
      </c>
      <c r="O10" s="167">
        <f t="shared" si="0"/>
        <v>28316572294</v>
      </c>
      <c r="P10" s="168"/>
      <c r="Q10" s="168"/>
      <c r="R10" s="169"/>
      <c r="S10" s="169"/>
      <c r="T10" s="151"/>
      <c r="U10" s="151"/>
      <c r="V10" s="151"/>
      <c r="W10" s="151"/>
      <c r="X10" s="151"/>
      <c r="Y10" s="151"/>
    </row>
    <row r="11" spans="1:25" ht="15" customHeight="1">
      <c r="A11" s="170" t="s">
        <v>24</v>
      </c>
      <c r="B11" s="171" t="s">
        <v>144</v>
      </c>
      <c r="C11" s="171" t="s">
        <v>144</v>
      </c>
      <c r="D11" s="167">
        <f t="shared" ref="D11:O11" si="1">SUM(D12:D62)</f>
        <v>59744829169</v>
      </c>
      <c r="E11" s="167">
        <f t="shared" si="1"/>
        <v>5044026186</v>
      </c>
      <c r="F11" s="167">
        <f t="shared" si="1"/>
        <v>2115001000</v>
      </c>
      <c r="G11" s="167">
        <f t="shared" si="1"/>
        <v>46650730000</v>
      </c>
      <c r="H11" s="167">
        <f t="shared" si="1"/>
        <v>13094099169</v>
      </c>
      <c r="I11" s="167">
        <f t="shared" si="1"/>
        <v>3385246051</v>
      </c>
      <c r="J11" s="167">
        <f t="shared" si="1"/>
        <v>220072630</v>
      </c>
      <c r="K11" s="167">
        <f t="shared" si="1"/>
        <v>3114551185</v>
      </c>
      <c r="L11" s="167">
        <f t="shared" si="1"/>
        <v>270694910</v>
      </c>
      <c r="M11" s="167">
        <f t="shared" si="1"/>
        <v>2335073630</v>
      </c>
      <c r="N11" s="167">
        <f t="shared" si="1"/>
        <v>49765281185</v>
      </c>
      <c r="O11" s="167">
        <f t="shared" si="1"/>
        <v>13364794079</v>
      </c>
      <c r="P11" s="172"/>
      <c r="Q11" s="172"/>
      <c r="R11" s="173"/>
      <c r="S11" s="173"/>
      <c r="T11" s="173"/>
      <c r="U11" s="173"/>
      <c r="V11" s="173"/>
      <c r="W11" s="151"/>
      <c r="X11" s="151"/>
      <c r="Y11" s="151"/>
    </row>
    <row r="12" spans="1:25" ht="15" customHeight="1">
      <c r="A12" s="174" t="s">
        <v>27</v>
      </c>
      <c r="B12" s="175"/>
      <c r="C12" s="175"/>
      <c r="D12" s="176"/>
      <c r="E12" s="177"/>
      <c r="F12" s="178"/>
      <c r="G12" s="179"/>
      <c r="H12" s="180"/>
      <c r="I12" s="180"/>
      <c r="J12" s="181"/>
      <c r="K12" s="180"/>
      <c r="L12" s="182"/>
      <c r="M12" s="183"/>
      <c r="N12" s="183"/>
      <c r="O12" s="183"/>
      <c r="P12" s="184"/>
      <c r="Q12" s="185"/>
      <c r="R12" s="186"/>
      <c r="S12" s="186"/>
      <c r="T12" s="186"/>
      <c r="U12" s="186"/>
      <c r="V12" s="186"/>
      <c r="W12" s="186"/>
      <c r="X12" s="186"/>
      <c r="Y12" s="186"/>
    </row>
    <row r="13" spans="1:25" ht="15" customHeight="1">
      <c r="A13" s="187">
        <v>1</v>
      </c>
      <c r="B13" s="188" t="s">
        <v>145</v>
      </c>
      <c r="C13" s="188" t="s">
        <v>28</v>
      </c>
      <c r="D13" s="189">
        <v>1058030000</v>
      </c>
      <c r="E13" s="189">
        <v>300000000</v>
      </c>
      <c r="F13" s="191">
        <v>0</v>
      </c>
      <c r="G13" s="192">
        <v>700000000</v>
      </c>
      <c r="H13" s="193">
        <f t="shared" ref="H13:H17" si="2">D13-G13</f>
        <v>358030000</v>
      </c>
      <c r="I13" s="194"/>
      <c r="J13" s="195"/>
      <c r="K13" s="194"/>
      <c r="L13" s="196">
        <f t="shared" ref="L13:L17" si="3">I13-K13</f>
        <v>0</v>
      </c>
      <c r="M13" s="197">
        <f t="shared" ref="M13:O13" si="4">F13+J13</f>
        <v>0</v>
      </c>
      <c r="N13" s="197">
        <f t="shared" si="4"/>
        <v>700000000</v>
      </c>
      <c r="O13" s="197">
        <f t="shared" si="4"/>
        <v>358030000</v>
      </c>
      <c r="P13" s="198">
        <f t="shared" ref="P13:P17" si="5">IF(E13=0, 0, F13/E13)</f>
        <v>0</v>
      </c>
      <c r="Q13" s="199">
        <f t="shared" ref="Q13:Q17" si="6">IF(D13=0, 0, G13/D13)</f>
        <v>0.66160694876326753</v>
      </c>
      <c r="R13" s="152"/>
      <c r="S13" s="152"/>
      <c r="T13" s="152"/>
      <c r="U13" s="152"/>
      <c r="V13" s="152"/>
      <c r="W13" s="152"/>
      <c r="X13" s="152"/>
      <c r="Y13" s="152"/>
    </row>
    <row r="14" spans="1:25" ht="15" customHeight="1">
      <c r="A14" s="187">
        <v>2</v>
      </c>
      <c r="B14" s="188" t="s">
        <v>145</v>
      </c>
      <c r="C14" s="188" t="s">
        <v>29</v>
      </c>
      <c r="D14" s="189">
        <v>1118543000</v>
      </c>
      <c r="E14" s="189">
        <v>0</v>
      </c>
      <c r="F14" s="191">
        <v>0</v>
      </c>
      <c r="G14" s="192">
        <v>1118000000</v>
      </c>
      <c r="H14" s="193">
        <f t="shared" si="2"/>
        <v>543000</v>
      </c>
      <c r="I14" s="193">
        <v>138256070</v>
      </c>
      <c r="J14" s="201"/>
      <c r="K14" s="202">
        <v>138256070</v>
      </c>
      <c r="L14" s="196">
        <f t="shared" si="3"/>
        <v>0</v>
      </c>
      <c r="M14" s="197">
        <f t="shared" ref="M14:O14" si="7">F14+J14</f>
        <v>0</v>
      </c>
      <c r="N14" s="197">
        <f t="shared" si="7"/>
        <v>1256256070</v>
      </c>
      <c r="O14" s="197">
        <f t="shared" si="7"/>
        <v>543000</v>
      </c>
      <c r="P14" s="198">
        <f t="shared" si="5"/>
        <v>0</v>
      </c>
      <c r="Q14" s="199">
        <f t="shared" si="6"/>
        <v>0.99951454704915232</v>
      </c>
      <c r="R14" s="154"/>
      <c r="S14" s="154"/>
      <c r="T14" s="154"/>
      <c r="U14" s="154"/>
      <c r="V14" s="154"/>
      <c r="W14" s="154"/>
      <c r="X14" s="154"/>
      <c r="Y14" s="154"/>
    </row>
    <row r="15" spans="1:25" ht="15" customHeight="1">
      <c r="A15" s="187">
        <v>3</v>
      </c>
      <c r="B15" s="188" t="s">
        <v>145</v>
      </c>
      <c r="C15" s="188" t="s">
        <v>31</v>
      </c>
      <c r="D15" s="192">
        <v>1161338000</v>
      </c>
      <c r="E15" s="189">
        <v>0</v>
      </c>
      <c r="F15" s="191">
        <v>0</v>
      </c>
      <c r="G15" s="192">
        <v>1161338000</v>
      </c>
      <c r="H15" s="193">
        <f t="shared" si="2"/>
        <v>0</v>
      </c>
      <c r="I15" s="193">
        <v>28072132</v>
      </c>
      <c r="J15" s="193"/>
      <c r="K15" s="202">
        <v>28072132</v>
      </c>
      <c r="L15" s="196">
        <f t="shared" si="3"/>
        <v>0</v>
      </c>
      <c r="M15" s="197">
        <f t="shared" ref="M15:O15" si="8">F15+J15</f>
        <v>0</v>
      </c>
      <c r="N15" s="197">
        <f t="shared" si="8"/>
        <v>1189410132</v>
      </c>
      <c r="O15" s="197">
        <f t="shared" si="8"/>
        <v>0</v>
      </c>
      <c r="P15" s="198">
        <f t="shared" si="5"/>
        <v>0</v>
      </c>
      <c r="Q15" s="199">
        <f t="shared" si="6"/>
        <v>1</v>
      </c>
      <c r="R15" s="154"/>
      <c r="S15" s="154"/>
      <c r="T15" s="154"/>
      <c r="U15" s="154"/>
      <c r="V15" s="154"/>
      <c r="W15" s="154"/>
      <c r="X15" s="154"/>
      <c r="Y15" s="154"/>
    </row>
    <row r="16" spans="1:25" ht="15" customHeight="1">
      <c r="A16" s="187">
        <v>4</v>
      </c>
      <c r="B16" s="188" t="s">
        <v>145</v>
      </c>
      <c r="C16" s="188" t="s">
        <v>222</v>
      </c>
      <c r="D16" s="192">
        <v>1115000000</v>
      </c>
      <c r="E16" s="189">
        <v>400000000</v>
      </c>
      <c r="F16" s="191">
        <v>400000000</v>
      </c>
      <c r="G16" s="192">
        <v>800000000</v>
      </c>
      <c r="H16" s="193">
        <f t="shared" si="2"/>
        <v>315000000</v>
      </c>
      <c r="I16" s="194"/>
      <c r="J16" s="194"/>
      <c r="K16" s="609"/>
      <c r="L16" s="196">
        <f t="shared" si="3"/>
        <v>0</v>
      </c>
      <c r="M16" s="197">
        <f t="shared" ref="M16:O16" si="9">F16+J16</f>
        <v>400000000</v>
      </c>
      <c r="N16" s="197">
        <f t="shared" si="9"/>
        <v>800000000</v>
      </c>
      <c r="O16" s="197">
        <f t="shared" si="9"/>
        <v>315000000</v>
      </c>
      <c r="P16" s="198">
        <f t="shared" si="5"/>
        <v>1</v>
      </c>
      <c r="Q16" s="199">
        <f t="shared" si="6"/>
        <v>0.71748878923766812</v>
      </c>
      <c r="R16" s="152"/>
      <c r="S16" s="152"/>
      <c r="T16" s="152"/>
      <c r="U16" s="152"/>
      <c r="V16" s="152"/>
      <c r="W16" s="152"/>
      <c r="X16" s="152"/>
      <c r="Y16" s="152"/>
    </row>
    <row r="17" spans="1:25" ht="15" customHeight="1">
      <c r="A17" s="203">
        <v>5</v>
      </c>
      <c r="B17" s="204" t="s">
        <v>145</v>
      </c>
      <c r="C17" s="610" t="s">
        <v>32</v>
      </c>
      <c r="D17" s="192">
        <v>1075562000</v>
      </c>
      <c r="E17" s="192">
        <v>0</v>
      </c>
      <c r="F17" s="480">
        <v>0</v>
      </c>
      <c r="G17" s="192">
        <v>400000000</v>
      </c>
      <c r="H17" s="193">
        <f t="shared" si="2"/>
        <v>675562000</v>
      </c>
      <c r="I17" s="206"/>
      <c r="J17" s="206"/>
      <c r="K17" s="206"/>
      <c r="L17" s="196">
        <f t="shared" si="3"/>
        <v>0</v>
      </c>
      <c r="M17" s="197">
        <f t="shared" ref="M17:O17" si="10">F17+J17</f>
        <v>0</v>
      </c>
      <c r="N17" s="197">
        <f t="shared" si="10"/>
        <v>400000000</v>
      </c>
      <c r="O17" s="197">
        <f t="shared" si="10"/>
        <v>675562000</v>
      </c>
      <c r="P17" s="198">
        <f t="shared" si="5"/>
        <v>0</v>
      </c>
      <c r="Q17" s="199">
        <f t="shared" si="6"/>
        <v>0.37189859812823434</v>
      </c>
      <c r="R17" s="208"/>
      <c r="S17" s="151"/>
      <c r="T17" s="151"/>
      <c r="U17" s="151"/>
      <c r="V17" s="151"/>
      <c r="W17" s="151"/>
      <c r="X17" s="151"/>
      <c r="Y17" s="151"/>
    </row>
    <row r="18" spans="1:25" ht="15" customHeight="1">
      <c r="A18" s="209" t="s">
        <v>34</v>
      </c>
      <c r="B18" s="175"/>
      <c r="C18" s="175"/>
      <c r="D18" s="179"/>
      <c r="E18" s="177"/>
      <c r="F18" s="178"/>
      <c r="G18" s="179"/>
      <c r="H18" s="183"/>
      <c r="I18" s="166"/>
      <c r="J18" s="181"/>
      <c r="K18" s="181"/>
      <c r="L18" s="183"/>
      <c r="M18" s="197"/>
      <c r="N18" s="197"/>
      <c r="O18" s="197"/>
      <c r="P18" s="198"/>
      <c r="Q18" s="199"/>
      <c r="R18" s="210"/>
      <c r="S18" s="211"/>
      <c r="T18" s="212"/>
      <c r="U18" s="211"/>
      <c r="V18" s="211"/>
      <c r="W18" s="211"/>
      <c r="X18" s="211"/>
      <c r="Y18" s="211"/>
    </row>
    <row r="19" spans="1:25" ht="15" customHeight="1">
      <c r="A19" s="203">
        <v>1</v>
      </c>
      <c r="B19" s="188" t="s">
        <v>145</v>
      </c>
      <c r="C19" s="188" t="s">
        <v>35</v>
      </c>
      <c r="D19" s="192">
        <v>1295727000</v>
      </c>
      <c r="E19" s="189">
        <v>0</v>
      </c>
      <c r="F19" s="191">
        <v>0</v>
      </c>
      <c r="G19" s="192">
        <v>1150000000</v>
      </c>
      <c r="H19" s="197">
        <f t="shared" ref="H19:H32" si="11">D19-G19</f>
        <v>145727000</v>
      </c>
      <c r="I19" s="213">
        <v>205663339</v>
      </c>
      <c r="J19" s="193"/>
      <c r="K19" s="202">
        <v>100000000</v>
      </c>
      <c r="L19" s="197">
        <f t="shared" ref="L19:L32" si="12">I19-K19</f>
        <v>105663339</v>
      </c>
      <c r="M19" s="197">
        <f t="shared" ref="M19:O19" si="13">F19+J19</f>
        <v>0</v>
      </c>
      <c r="N19" s="197">
        <f t="shared" si="13"/>
        <v>1250000000</v>
      </c>
      <c r="O19" s="197">
        <f t="shared" si="13"/>
        <v>251390339</v>
      </c>
      <c r="P19" s="198">
        <f t="shared" ref="P19:P32" si="14">IF(E19=0, 0, F19/E19)</f>
        <v>0</v>
      </c>
      <c r="Q19" s="199">
        <f t="shared" ref="Q19:Q32" si="15">IF(D19=0, 0, G19/D19)</f>
        <v>0.88753263611856514</v>
      </c>
      <c r="R19" s="208"/>
      <c r="S19" s="151"/>
      <c r="T19" s="214" t="s">
        <v>146</v>
      </c>
      <c r="U19" s="151"/>
      <c r="V19" s="151"/>
      <c r="W19" s="151"/>
      <c r="X19" s="151"/>
      <c r="Y19" s="151"/>
    </row>
    <row r="20" spans="1:25" ht="15" customHeight="1">
      <c r="A20" s="203">
        <v>2</v>
      </c>
      <c r="B20" s="188" t="s">
        <v>145</v>
      </c>
      <c r="C20" s="188" t="s">
        <v>36</v>
      </c>
      <c r="D20" s="192">
        <v>1629894000</v>
      </c>
      <c r="E20" s="189">
        <v>0</v>
      </c>
      <c r="F20" s="191">
        <v>0</v>
      </c>
      <c r="G20" s="192">
        <v>1629894000</v>
      </c>
      <c r="H20" s="197">
        <f t="shared" si="11"/>
        <v>0</v>
      </c>
      <c r="I20" s="213">
        <v>134944617</v>
      </c>
      <c r="J20" s="201"/>
      <c r="K20" s="202">
        <v>134944617</v>
      </c>
      <c r="L20" s="197">
        <f t="shared" si="12"/>
        <v>0</v>
      </c>
      <c r="M20" s="197">
        <f t="shared" ref="M20:O20" si="16">F20+J20</f>
        <v>0</v>
      </c>
      <c r="N20" s="197">
        <f t="shared" si="16"/>
        <v>1764838617</v>
      </c>
      <c r="O20" s="197">
        <f t="shared" si="16"/>
        <v>0</v>
      </c>
      <c r="P20" s="198">
        <f t="shared" si="14"/>
        <v>0</v>
      </c>
      <c r="Q20" s="199">
        <f t="shared" si="15"/>
        <v>1</v>
      </c>
      <c r="R20" s="151"/>
      <c r="S20" s="151"/>
      <c r="T20" s="151"/>
      <c r="U20" s="151"/>
      <c r="V20" s="151"/>
      <c r="W20" s="151"/>
      <c r="X20" s="151"/>
      <c r="Y20" s="151"/>
    </row>
    <row r="21" spans="1:25" ht="15" customHeight="1">
      <c r="A21" s="203">
        <v>3</v>
      </c>
      <c r="B21" s="188" t="s">
        <v>145</v>
      </c>
      <c r="C21" s="188" t="s">
        <v>37</v>
      </c>
      <c r="D21" s="192">
        <v>1323640000</v>
      </c>
      <c r="E21" s="189">
        <v>0</v>
      </c>
      <c r="F21" s="191">
        <v>0</v>
      </c>
      <c r="G21" s="192">
        <v>1300000000</v>
      </c>
      <c r="H21" s="197">
        <f t="shared" si="11"/>
        <v>23640000</v>
      </c>
      <c r="I21" s="215"/>
      <c r="J21" s="201"/>
      <c r="K21" s="216"/>
      <c r="L21" s="197">
        <f t="shared" si="12"/>
        <v>0</v>
      </c>
      <c r="M21" s="197">
        <f t="shared" ref="M21:O21" si="17">F21+J21</f>
        <v>0</v>
      </c>
      <c r="N21" s="197">
        <f t="shared" si="17"/>
        <v>1300000000</v>
      </c>
      <c r="O21" s="197">
        <f t="shared" si="17"/>
        <v>23640000</v>
      </c>
      <c r="P21" s="198">
        <f t="shared" si="14"/>
        <v>0</v>
      </c>
      <c r="Q21" s="199">
        <f t="shared" si="15"/>
        <v>0.98214015895560725</v>
      </c>
      <c r="R21" s="151"/>
      <c r="S21" s="151"/>
      <c r="T21" s="151"/>
      <c r="U21" s="151"/>
      <c r="V21" s="151"/>
      <c r="W21" s="151"/>
      <c r="X21" s="151"/>
      <c r="Y21" s="151"/>
    </row>
    <row r="22" spans="1:25" ht="15" customHeight="1">
      <c r="A22" s="203">
        <v>4</v>
      </c>
      <c r="B22" s="188" t="s">
        <v>145</v>
      </c>
      <c r="C22" s="188" t="s">
        <v>38</v>
      </c>
      <c r="D22" s="192">
        <v>1325211000</v>
      </c>
      <c r="E22" s="189">
        <v>52546000</v>
      </c>
      <c r="F22" s="191">
        <v>0</v>
      </c>
      <c r="G22" s="192">
        <v>1300000000</v>
      </c>
      <c r="H22" s="197">
        <f t="shared" si="11"/>
        <v>25211000</v>
      </c>
      <c r="I22" s="215"/>
      <c r="J22" s="201"/>
      <c r="K22" s="216"/>
      <c r="L22" s="197">
        <f t="shared" si="12"/>
        <v>0</v>
      </c>
      <c r="M22" s="197">
        <f t="shared" ref="M22:O22" si="18">F22+J22</f>
        <v>0</v>
      </c>
      <c r="N22" s="197">
        <f t="shared" si="18"/>
        <v>1300000000</v>
      </c>
      <c r="O22" s="197">
        <f t="shared" si="18"/>
        <v>25211000</v>
      </c>
      <c r="P22" s="198">
        <f t="shared" si="14"/>
        <v>0</v>
      </c>
      <c r="Q22" s="199">
        <f t="shared" si="15"/>
        <v>0.9809758596932866</v>
      </c>
      <c r="R22" s="151"/>
      <c r="S22" s="151"/>
      <c r="T22" s="151"/>
      <c r="U22" s="151"/>
      <c r="V22" s="151"/>
      <c r="W22" s="151"/>
      <c r="X22" s="151"/>
      <c r="Y22" s="151"/>
    </row>
    <row r="23" spans="1:25" ht="15" customHeight="1">
      <c r="A23" s="203">
        <v>5</v>
      </c>
      <c r="B23" s="188" t="s">
        <v>145</v>
      </c>
      <c r="C23" s="188" t="s">
        <v>39</v>
      </c>
      <c r="D23" s="192">
        <v>1176530000</v>
      </c>
      <c r="E23" s="189">
        <v>178527852</v>
      </c>
      <c r="F23" s="191">
        <v>0</v>
      </c>
      <c r="G23" s="192">
        <v>1100000000</v>
      </c>
      <c r="H23" s="197">
        <f t="shared" si="11"/>
        <v>76530000</v>
      </c>
      <c r="I23" s="197">
        <v>56777265</v>
      </c>
      <c r="J23" s="201"/>
      <c r="K23" s="217"/>
      <c r="L23" s="197">
        <f t="shared" si="12"/>
        <v>56777265</v>
      </c>
      <c r="M23" s="197">
        <f t="shared" ref="M23:O23" si="19">F23+J23</f>
        <v>0</v>
      </c>
      <c r="N23" s="197">
        <f t="shared" si="19"/>
        <v>1100000000</v>
      </c>
      <c r="O23" s="197">
        <f t="shared" si="19"/>
        <v>133307265</v>
      </c>
      <c r="P23" s="198">
        <f t="shared" si="14"/>
        <v>0</v>
      </c>
      <c r="Q23" s="199">
        <f t="shared" si="15"/>
        <v>0.93495278488436329</v>
      </c>
      <c r="R23" s="151"/>
      <c r="S23" s="151"/>
      <c r="T23" s="151"/>
      <c r="U23" s="151"/>
      <c r="V23" s="151"/>
      <c r="W23" s="151"/>
      <c r="X23" s="151"/>
      <c r="Y23" s="151"/>
    </row>
    <row r="24" spans="1:25" ht="15" customHeight="1">
      <c r="A24" s="203">
        <v>6</v>
      </c>
      <c r="B24" s="188" t="s">
        <v>145</v>
      </c>
      <c r="C24" s="188" t="s">
        <v>40</v>
      </c>
      <c r="D24" s="192">
        <v>1195530000</v>
      </c>
      <c r="E24" s="189">
        <v>0</v>
      </c>
      <c r="F24" s="191">
        <v>0</v>
      </c>
      <c r="G24" s="192">
        <v>1195530000</v>
      </c>
      <c r="H24" s="197">
        <f t="shared" si="11"/>
        <v>0</v>
      </c>
      <c r="I24" s="197">
        <v>141848544</v>
      </c>
      <c r="J24" s="201"/>
      <c r="K24" s="218">
        <v>141848544</v>
      </c>
      <c r="L24" s="197">
        <f t="shared" si="12"/>
        <v>0</v>
      </c>
      <c r="M24" s="197">
        <f t="shared" ref="M24:O24" si="20">F24+J24</f>
        <v>0</v>
      </c>
      <c r="N24" s="197">
        <f t="shared" si="20"/>
        <v>1337378544</v>
      </c>
      <c r="O24" s="197">
        <f t="shared" si="20"/>
        <v>0</v>
      </c>
      <c r="P24" s="198">
        <f t="shared" si="14"/>
        <v>0</v>
      </c>
      <c r="Q24" s="199">
        <f t="shared" si="15"/>
        <v>1</v>
      </c>
      <c r="R24" s="151"/>
      <c r="S24" s="151"/>
      <c r="T24" s="151"/>
      <c r="U24" s="151"/>
      <c r="V24" s="154"/>
      <c r="W24" s="154"/>
      <c r="X24" s="154"/>
      <c r="Y24" s="154"/>
    </row>
    <row r="25" spans="1:25" ht="15" customHeight="1">
      <c r="A25" s="203">
        <v>7</v>
      </c>
      <c r="B25" s="188" t="s">
        <v>145</v>
      </c>
      <c r="C25" s="188" t="s">
        <v>41</v>
      </c>
      <c r="D25" s="192">
        <v>1300374000</v>
      </c>
      <c r="E25" s="189">
        <v>387132000</v>
      </c>
      <c r="F25" s="191">
        <v>50000000</v>
      </c>
      <c r="G25" s="192">
        <v>1250000000</v>
      </c>
      <c r="H25" s="197">
        <f t="shared" si="11"/>
        <v>50374000</v>
      </c>
      <c r="I25" s="651">
        <v>99454630</v>
      </c>
      <c r="J25" s="651"/>
      <c r="K25" s="218">
        <v>99454630</v>
      </c>
      <c r="L25" s="197">
        <f t="shared" si="12"/>
        <v>0</v>
      </c>
      <c r="M25" s="197">
        <f t="shared" ref="M25:O25" si="21">F25+J25</f>
        <v>50000000</v>
      </c>
      <c r="N25" s="197">
        <f t="shared" si="21"/>
        <v>1349454630</v>
      </c>
      <c r="O25" s="197">
        <f t="shared" si="21"/>
        <v>50374000</v>
      </c>
      <c r="P25" s="198">
        <f t="shared" si="14"/>
        <v>0.12915491356953185</v>
      </c>
      <c r="Q25" s="199">
        <f t="shared" si="15"/>
        <v>0.96126191388016058</v>
      </c>
      <c r="R25" s="151"/>
      <c r="S25" s="151"/>
      <c r="T25" s="151"/>
      <c r="U25" s="151"/>
      <c r="V25" s="151"/>
      <c r="W25" s="151"/>
      <c r="X25" s="151"/>
      <c r="Y25" s="151"/>
    </row>
    <row r="26" spans="1:25" ht="15" customHeight="1">
      <c r="A26" s="203">
        <v>8</v>
      </c>
      <c r="B26" s="188" t="s">
        <v>145</v>
      </c>
      <c r="C26" s="188" t="s">
        <v>43</v>
      </c>
      <c r="D26" s="192">
        <v>1654109000</v>
      </c>
      <c r="E26" s="189">
        <v>0</v>
      </c>
      <c r="F26" s="191">
        <v>0</v>
      </c>
      <c r="G26" s="192">
        <v>400000000</v>
      </c>
      <c r="H26" s="197">
        <f t="shared" si="11"/>
        <v>1254109000</v>
      </c>
      <c r="I26" s="166"/>
      <c r="J26" s="201"/>
      <c r="K26" s="216"/>
      <c r="L26" s="197">
        <f t="shared" si="12"/>
        <v>0</v>
      </c>
      <c r="M26" s="197">
        <f t="shared" ref="M26:O26" si="22">F26+J26</f>
        <v>0</v>
      </c>
      <c r="N26" s="197">
        <f t="shared" si="22"/>
        <v>400000000</v>
      </c>
      <c r="O26" s="197">
        <f t="shared" si="22"/>
        <v>1254109000</v>
      </c>
      <c r="P26" s="198">
        <f t="shared" si="14"/>
        <v>0</v>
      </c>
      <c r="Q26" s="199">
        <f t="shared" si="15"/>
        <v>0.24182203228445043</v>
      </c>
      <c r="R26" s="151"/>
      <c r="S26" s="151"/>
      <c r="T26" s="151"/>
      <c r="U26" s="151"/>
      <c r="V26" s="154"/>
      <c r="W26" s="154"/>
      <c r="X26" s="154"/>
      <c r="Y26" s="154"/>
    </row>
    <row r="27" spans="1:25" ht="15" customHeight="1">
      <c r="A27" s="203">
        <v>9</v>
      </c>
      <c r="B27" s="188" t="s">
        <v>145</v>
      </c>
      <c r="C27" s="188" t="s">
        <v>45</v>
      </c>
      <c r="D27" s="192">
        <v>1386198277</v>
      </c>
      <c r="E27" s="192">
        <v>0</v>
      </c>
      <c r="F27" s="191">
        <v>0</v>
      </c>
      <c r="G27" s="192">
        <v>200000000</v>
      </c>
      <c r="H27" s="197">
        <f t="shared" si="11"/>
        <v>1186198277</v>
      </c>
      <c r="I27" s="213"/>
      <c r="J27" s="201"/>
      <c r="K27" s="216"/>
      <c r="L27" s="197">
        <f t="shared" si="12"/>
        <v>0</v>
      </c>
      <c r="M27" s="197">
        <f t="shared" ref="M27:O27" si="23">F27+J27</f>
        <v>0</v>
      </c>
      <c r="N27" s="197">
        <f t="shared" si="23"/>
        <v>200000000</v>
      </c>
      <c r="O27" s="197">
        <f t="shared" si="23"/>
        <v>1186198277</v>
      </c>
      <c r="P27" s="198">
        <f t="shared" si="14"/>
        <v>0</v>
      </c>
      <c r="Q27" s="199">
        <f t="shared" si="15"/>
        <v>0.14427950410733342</v>
      </c>
      <c r="R27" s="151"/>
      <c r="S27" s="151"/>
      <c r="T27" s="151"/>
      <c r="U27" s="151"/>
      <c r="V27" s="151"/>
      <c r="W27" s="151"/>
      <c r="X27" s="151"/>
      <c r="Y27" s="151"/>
    </row>
    <row r="28" spans="1:25" ht="15" customHeight="1">
      <c r="A28" s="203">
        <v>10</v>
      </c>
      <c r="B28" s="188" t="s">
        <v>145</v>
      </c>
      <c r="C28" s="188" t="s">
        <v>46</v>
      </c>
      <c r="D28" s="192">
        <v>1151187000</v>
      </c>
      <c r="E28" s="189">
        <v>0</v>
      </c>
      <c r="F28" s="191">
        <v>0</v>
      </c>
      <c r="G28" s="192">
        <v>1151187000</v>
      </c>
      <c r="H28" s="197">
        <f t="shared" si="11"/>
        <v>0</v>
      </c>
      <c r="I28" s="213">
        <v>139474971</v>
      </c>
      <c r="J28" s="201"/>
      <c r="K28" s="202">
        <v>139474971</v>
      </c>
      <c r="L28" s="197">
        <f t="shared" si="12"/>
        <v>0</v>
      </c>
      <c r="M28" s="197">
        <f t="shared" ref="M28:O28" si="24">F28+J28</f>
        <v>0</v>
      </c>
      <c r="N28" s="197">
        <f t="shared" si="24"/>
        <v>1290661971</v>
      </c>
      <c r="O28" s="197">
        <f t="shared" si="24"/>
        <v>0</v>
      </c>
      <c r="P28" s="198">
        <f t="shared" si="14"/>
        <v>0</v>
      </c>
      <c r="Q28" s="199">
        <f t="shared" si="15"/>
        <v>1</v>
      </c>
      <c r="R28" s="151"/>
      <c r="S28" s="151"/>
      <c r="T28" s="151"/>
      <c r="U28" s="151"/>
      <c r="V28" s="151"/>
      <c r="W28" s="151"/>
      <c r="X28" s="151"/>
      <c r="Y28" s="151"/>
    </row>
    <row r="29" spans="1:25" ht="15" customHeight="1">
      <c r="A29" s="203">
        <v>11</v>
      </c>
      <c r="B29" s="188" t="s">
        <v>145</v>
      </c>
      <c r="C29" s="188" t="s">
        <v>47</v>
      </c>
      <c r="D29" s="192">
        <v>1599758000</v>
      </c>
      <c r="E29" s="189">
        <v>199758000</v>
      </c>
      <c r="F29" s="191">
        <v>199758000</v>
      </c>
      <c r="G29" s="192">
        <v>1599758000</v>
      </c>
      <c r="H29" s="197">
        <f t="shared" si="11"/>
        <v>0</v>
      </c>
      <c r="I29" s="213">
        <v>135344191</v>
      </c>
      <c r="J29" s="193">
        <v>135344191</v>
      </c>
      <c r="K29" s="202">
        <v>135344191</v>
      </c>
      <c r="L29" s="197">
        <f t="shared" si="12"/>
        <v>0</v>
      </c>
      <c r="M29" s="197">
        <f t="shared" ref="M29:O29" si="25">F29+J29</f>
        <v>335102191</v>
      </c>
      <c r="N29" s="197">
        <f t="shared" si="25"/>
        <v>1735102191</v>
      </c>
      <c r="O29" s="197">
        <f t="shared" si="25"/>
        <v>0</v>
      </c>
      <c r="P29" s="198">
        <f t="shared" si="14"/>
        <v>1</v>
      </c>
      <c r="Q29" s="199">
        <f t="shared" si="15"/>
        <v>1</v>
      </c>
      <c r="R29" s="151"/>
      <c r="S29" s="151"/>
      <c r="T29" s="151"/>
      <c r="U29" s="151"/>
      <c r="V29" s="151"/>
      <c r="W29" s="151"/>
      <c r="X29" s="151"/>
      <c r="Y29" s="151"/>
    </row>
    <row r="30" spans="1:25" ht="15" customHeight="1">
      <c r="A30" s="203">
        <v>12</v>
      </c>
      <c r="B30" s="188" t="s">
        <v>145</v>
      </c>
      <c r="C30" s="188" t="s">
        <v>48</v>
      </c>
      <c r="D30" s="192">
        <v>1512938000</v>
      </c>
      <c r="E30" s="189">
        <v>0</v>
      </c>
      <c r="F30" s="191">
        <v>0</v>
      </c>
      <c r="G30" s="192">
        <v>1512938000</v>
      </c>
      <c r="H30" s="197">
        <f t="shared" si="11"/>
        <v>0</v>
      </c>
      <c r="I30" s="197">
        <v>145883155</v>
      </c>
      <c r="J30" s="201"/>
      <c r="K30" s="218">
        <v>145883155</v>
      </c>
      <c r="L30" s="197">
        <f t="shared" si="12"/>
        <v>0</v>
      </c>
      <c r="M30" s="197">
        <f t="shared" ref="M30:O30" si="26">F30+J30</f>
        <v>0</v>
      </c>
      <c r="N30" s="197">
        <f t="shared" si="26"/>
        <v>1658821155</v>
      </c>
      <c r="O30" s="197">
        <f t="shared" si="26"/>
        <v>0</v>
      </c>
      <c r="P30" s="198">
        <f t="shared" si="14"/>
        <v>0</v>
      </c>
      <c r="Q30" s="199">
        <f t="shared" si="15"/>
        <v>1</v>
      </c>
      <c r="R30" s="151"/>
      <c r="S30" s="151"/>
      <c r="T30" s="151"/>
      <c r="U30" s="151"/>
      <c r="V30" s="151"/>
      <c r="W30" s="151"/>
      <c r="X30" s="151"/>
      <c r="Y30" s="151"/>
    </row>
    <row r="31" spans="1:25" ht="15" customHeight="1">
      <c r="A31" s="203">
        <v>13</v>
      </c>
      <c r="B31" s="188" t="s">
        <v>145</v>
      </c>
      <c r="C31" s="188" t="s">
        <v>49</v>
      </c>
      <c r="D31" s="192">
        <v>1593398000</v>
      </c>
      <c r="E31" s="189">
        <v>0</v>
      </c>
      <c r="F31" s="191">
        <v>0</v>
      </c>
      <c r="G31" s="192">
        <v>1593398000</v>
      </c>
      <c r="H31" s="197">
        <f t="shared" si="11"/>
        <v>0</v>
      </c>
      <c r="I31" s="197">
        <v>113004411</v>
      </c>
      <c r="J31" s="193"/>
      <c r="K31" s="202">
        <v>113004411</v>
      </c>
      <c r="L31" s="197">
        <f t="shared" si="12"/>
        <v>0</v>
      </c>
      <c r="M31" s="197">
        <f t="shared" ref="M31:O31" si="27">F31+J31</f>
        <v>0</v>
      </c>
      <c r="N31" s="197">
        <f t="shared" si="27"/>
        <v>1706402411</v>
      </c>
      <c r="O31" s="197">
        <f t="shared" si="27"/>
        <v>0</v>
      </c>
      <c r="P31" s="198">
        <f t="shared" si="14"/>
        <v>0</v>
      </c>
      <c r="Q31" s="199">
        <f t="shared" si="15"/>
        <v>1</v>
      </c>
      <c r="R31" s="151"/>
      <c r="S31" s="151"/>
      <c r="T31" s="151"/>
      <c r="U31" s="151"/>
      <c r="V31" s="151"/>
      <c r="W31" s="151"/>
      <c r="X31" s="151"/>
      <c r="Y31" s="151"/>
    </row>
    <row r="32" spans="1:25" ht="15" customHeight="1">
      <c r="A32" s="203">
        <v>14</v>
      </c>
      <c r="B32" s="219" t="s">
        <v>145</v>
      </c>
      <c r="C32" s="219" t="s">
        <v>50</v>
      </c>
      <c r="D32" s="220">
        <v>1168758000</v>
      </c>
      <c r="E32" s="481">
        <v>0</v>
      </c>
      <c r="F32" s="222">
        <v>0</v>
      </c>
      <c r="G32" s="223">
        <v>300000000</v>
      </c>
      <c r="H32" s="197">
        <f t="shared" si="11"/>
        <v>868758000</v>
      </c>
      <c r="I32" s="224"/>
      <c r="J32" s="224"/>
      <c r="K32" s="224"/>
      <c r="L32" s="197">
        <f t="shared" si="12"/>
        <v>0</v>
      </c>
      <c r="M32" s="197">
        <f t="shared" ref="M32:O32" si="28">F32+J32</f>
        <v>0</v>
      </c>
      <c r="N32" s="197">
        <f t="shared" si="28"/>
        <v>300000000</v>
      </c>
      <c r="O32" s="197">
        <f t="shared" si="28"/>
        <v>868758000</v>
      </c>
      <c r="P32" s="198">
        <f t="shared" si="14"/>
        <v>0</v>
      </c>
      <c r="Q32" s="199">
        <f t="shared" si="15"/>
        <v>0.25668273500587802</v>
      </c>
      <c r="R32" s="225"/>
      <c r="S32" s="225"/>
      <c r="T32" s="225"/>
      <c r="U32" s="225"/>
      <c r="V32" s="225"/>
      <c r="W32" s="151"/>
      <c r="X32" s="151"/>
      <c r="Y32" s="151"/>
    </row>
    <row r="33" spans="1:25" ht="15" customHeight="1">
      <c r="A33" s="209" t="s">
        <v>51</v>
      </c>
      <c r="B33" s="175"/>
      <c r="C33" s="175"/>
      <c r="D33" s="226"/>
      <c r="E33" s="227"/>
      <c r="F33" s="178"/>
      <c r="G33" s="179"/>
      <c r="H33" s="228"/>
      <c r="I33" s="229"/>
      <c r="J33" s="230"/>
      <c r="K33" s="230"/>
      <c r="L33" s="228"/>
      <c r="M33" s="197"/>
      <c r="N33" s="197"/>
      <c r="O33" s="197"/>
      <c r="P33" s="198"/>
      <c r="Q33" s="199"/>
      <c r="R33" s="211"/>
      <c r="S33" s="211"/>
      <c r="T33" s="211"/>
      <c r="U33" s="211"/>
      <c r="V33" s="211"/>
      <c r="W33" s="211"/>
      <c r="X33" s="211"/>
      <c r="Y33" s="211"/>
    </row>
    <row r="34" spans="1:25" ht="15" customHeight="1">
      <c r="A34" s="203">
        <v>1</v>
      </c>
      <c r="B34" s="188" t="s">
        <v>145</v>
      </c>
      <c r="C34" s="188" t="s">
        <v>52</v>
      </c>
      <c r="D34" s="192">
        <v>1566568000</v>
      </c>
      <c r="E34" s="189">
        <v>0</v>
      </c>
      <c r="F34" s="191">
        <v>0</v>
      </c>
      <c r="G34" s="192">
        <v>1566568000</v>
      </c>
      <c r="H34" s="197">
        <f t="shared" ref="H34:H40" si="29">D34-G34</f>
        <v>0</v>
      </c>
      <c r="I34" s="213">
        <v>203928380</v>
      </c>
      <c r="J34" s="201"/>
      <c r="K34" s="193">
        <v>203928704</v>
      </c>
      <c r="L34" s="197">
        <f t="shared" ref="L34:L40" si="30">I34-K34</f>
        <v>-324</v>
      </c>
      <c r="M34" s="197">
        <f t="shared" ref="M34:O34" si="31">F34+J34</f>
        <v>0</v>
      </c>
      <c r="N34" s="197">
        <f t="shared" si="31"/>
        <v>1770496704</v>
      </c>
      <c r="O34" s="197">
        <f t="shared" si="31"/>
        <v>-324</v>
      </c>
      <c r="P34" s="198">
        <f t="shared" ref="P34:P40" si="32">IF(E34=0, 0, F34/E34)</f>
        <v>0</v>
      </c>
      <c r="Q34" s="199">
        <f t="shared" ref="Q34:Q40" si="33">IF(D34=0, 0, G34/D34)</f>
        <v>1</v>
      </c>
      <c r="R34" s="151"/>
      <c r="S34" s="151"/>
      <c r="T34" s="151"/>
      <c r="U34" s="151"/>
      <c r="V34" s="151"/>
      <c r="W34" s="151"/>
      <c r="X34" s="151"/>
      <c r="Y34" s="151"/>
    </row>
    <row r="35" spans="1:25" ht="15" customHeight="1">
      <c r="A35" s="203">
        <v>2</v>
      </c>
      <c r="B35" s="188" t="s">
        <v>145</v>
      </c>
      <c r="C35" s="188" t="s">
        <v>53</v>
      </c>
      <c r="D35" s="192">
        <v>1258870507</v>
      </c>
      <c r="E35" s="189">
        <v>400000000</v>
      </c>
      <c r="F35" s="191">
        <v>400000000</v>
      </c>
      <c r="G35" s="192">
        <v>800000000</v>
      </c>
      <c r="H35" s="197">
        <f t="shared" si="29"/>
        <v>458870507</v>
      </c>
      <c r="I35" s="213"/>
      <c r="J35" s="201"/>
      <c r="K35" s="201"/>
      <c r="L35" s="197">
        <f t="shared" si="30"/>
        <v>0</v>
      </c>
      <c r="M35" s="197">
        <f t="shared" ref="M35:O35" si="34">F35+J35</f>
        <v>400000000</v>
      </c>
      <c r="N35" s="197">
        <f t="shared" si="34"/>
        <v>800000000</v>
      </c>
      <c r="O35" s="197">
        <f t="shared" si="34"/>
        <v>458870507</v>
      </c>
      <c r="P35" s="198">
        <f t="shared" si="32"/>
        <v>1</v>
      </c>
      <c r="Q35" s="199">
        <f t="shared" si="33"/>
        <v>0.63549030305465726</v>
      </c>
      <c r="R35" s="151"/>
      <c r="S35" s="151"/>
      <c r="T35" s="151"/>
      <c r="U35" s="151"/>
      <c r="V35" s="151"/>
      <c r="W35" s="151"/>
      <c r="X35" s="151"/>
      <c r="Y35" s="151"/>
    </row>
    <row r="36" spans="1:25" ht="15" customHeight="1">
      <c r="A36" s="203">
        <v>3</v>
      </c>
      <c r="B36" s="188" t="s">
        <v>145</v>
      </c>
      <c r="C36" s="188" t="s">
        <v>54</v>
      </c>
      <c r="D36" s="192">
        <v>1254176935</v>
      </c>
      <c r="E36" s="189">
        <v>600000000</v>
      </c>
      <c r="F36" s="191">
        <v>200000000</v>
      </c>
      <c r="G36" s="192">
        <v>400000000</v>
      </c>
      <c r="H36" s="197">
        <f t="shared" si="29"/>
        <v>854176935</v>
      </c>
      <c r="I36" s="213"/>
      <c r="J36" s="201"/>
      <c r="K36" s="201"/>
      <c r="L36" s="197">
        <f t="shared" si="30"/>
        <v>0</v>
      </c>
      <c r="M36" s="197">
        <f t="shared" ref="M36:O36" si="35">F36+J36</f>
        <v>200000000</v>
      </c>
      <c r="N36" s="197">
        <f t="shared" si="35"/>
        <v>400000000</v>
      </c>
      <c r="O36" s="197">
        <f t="shared" si="35"/>
        <v>854176935</v>
      </c>
      <c r="P36" s="198">
        <f t="shared" si="32"/>
        <v>0.33333333333333331</v>
      </c>
      <c r="Q36" s="199">
        <f t="shared" si="33"/>
        <v>0.3189342658418447</v>
      </c>
      <c r="R36" s="151"/>
      <c r="S36" s="151"/>
      <c r="T36" s="151"/>
      <c r="U36" s="151"/>
      <c r="V36" s="151"/>
      <c r="W36" s="151"/>
      <c r="X36" s="151"/>
      <c r="Y36" s="151"/>
    </row>
    <row r="37" spans="1:25" ht="15" customHeight="1">
      <c r="A37" s="203">
        <v>4</v>
      </c>
      <c r="B37" s="188" t="s">
        <v>145</v>
      </c>
      <c r="C37" s="188" t="s">
        <v>55</v>
      </c>
      <c r="D37" s="192">
        <v>929889000</v>
      </c>
      <c r="E37" s="189">
        <v>0</v>
      </c>
      <c r="F37" s="191">
        <v>0</v>
      </c>
      <c r="G37" s="192">
        <v>929889000</v>
      </c>
      <c r="H37" s="197">
        <f t="shared" si="29"/>
        <v>0</v>
      </c>
      <c r="I37" s="652">
        <v>41060664</v>
      </c>
      <c r="J37" s="652"/>
      <c r="K37" s="193">
        <v>41060664</v>
      </c>
      <c r="L37" s="197">
        <f t="shared" si="30"/>
        <v>0</v>
      </c>
      <c r="M37" s="197">
        <f t="shared" ref="M37:O37" si="36">F37+J37</f>
        <v>0</v>
      </c>
      <c r="N37" s="197">
        <f t="shared" si="36"/>
        <v>970949664</v>
      </c>
      <c r="O37" s="197">
        <f t="shared" si="36"/>
        <v>0</v>
      </c>
      <c r="P37" s="198">
        <f t="shared" si="32"/>
        <v>0</v>
      </c>
      <c r="Q37" s="199">
        <f t="shared" si="33"/>
        <v>1</v>
      </c>
      <c r="R37" s="231">
        <v>33490349376</v>
      </c>
      <c r="S37" s="151"/>
      <c r="T37" s="151"/>
      <c r="U37" s="151"/>
      <c r="V37" s="151"/>
      <c r="W37" s="151"/>
      <c r="X37" s="151"/>
      <c r="Y37" s="151"/>
    </row>
    <row r="38" spans="1:25" ht="15" customHeight="1">
      <c r="A38" s="203">
        <v>5</v>
      </c>
      <c r="B38" s="188" t="s">
        <v>145</v>
      </c>
      <c r="C38" s="188" t="s">
        <v>56</v>
      </c>
      <c r="D38" s="192">
        <v>1150397000</v>
      </c>
      <c r="E38" s="189">
        <v>0</v>
      </c>
      <c r="F38" s="191">
        <v>0</v>
      </c>
      <c r="G38" s="192">
        <v>1150397000</v>
      </c>
      <c r="H38" s="197">
        <f t="shared" si="29"/>
        <v>0</v>
      </c>
      <c r="I38" s="213">
        <v>157624826</v>
      </c>
      <c r="J38" s="202"/>
      <c r="K38" s="202">
        <v>157624826</v>
      </c>
      <c r="L38" s="197">
        <f t="shared" si="30"/>
        <v>0</v>
      </c>
      <c r="M38" s="197">
        <f t="shared" ref="M38:O38" si="37">F38+J38</f>
        <v>0</v>
      </c>
      <c r="N38" s="197">
        <f t="shared" si="37"/>
        <v>1308021826</v>
      </c>
      <c r="O38" s="197">
        <f t="shared" si="37"/>
        <v>0</v>
      </c>
      <c r="P38" s="198">
        <f t="shared" si="32"/>
        <v>0</v>
      </c>
      <c r="Q38" s="199">
        <f t="shared" si="33"/>
        <v>1</v>
      </c>
      <c r="R38" s="151"/>
      <c r="S38" s="151"/>
      <c r="T38" s="151"/>
      <c r="U38" s="151"/>
      <c r="V38" s="151"/>
      <c r="W38" s="151"/>
      <c r="X38" s="151"/>
      <c r="Y38" s="151"/>
    </row>
    <row r="39" spans="1:25" ht="15" customHeight="1">
      <c r="A39" s="203">
        <v>6</v>
      </c>
      <c r="B39" s="188" t="s">
        <v>145</v>
      </c>
      <c r="C39" s="188" t="s">
        <v>147</v>
      </c>
      <c r="D39" s="235">
        <v>1350745000</v>
      </c>
      <c r="E39" s="249">
        <v>0</v>
      </c>
      <c r="F39" s="242">
        <v>200000000</v>
      </c>
      <c r="G39" s="235">
        <v>300000000</v>
      </c>
      <c r="H39" s="197">
        <f t="shared" si="29"/>
        <v>1050745000</v>
      </c>
      <c r="I39" s="166"/>
      <c r="J39" s="201"/>
      <c r="K39" s="201"/>
      <c r="L39" s="197">
        <f t="shared" si="30"/>
        <v>0</v>
      </c>
      <c r="M39" s="197">
        <f t="shared" ref="M39:O39" si="38">F39+J39</f>
        <v>200000000</v>
      </c>
      <c r="N39" s="197">
        <f t="shared" si="38"/>
        <v>300000000</v>
      </c>
      <c r="O39" s="197">
        <f t="shared" si="38"/>
        <v>1050745000</v>
      </c>
      <c r="P39" s="198">
        <f t="shared" si="32"/>
        <v>0</v>
      </c>
      <c r="Q39" s="199">
        <f t="shared" si="33"/>
        <v>0.22209965611569912</v>
      </c>
      <c r="R39" s="151"/>
      <c r="S39" s="151"/>
      <c r="T39" s="151"/>
      <c r="U39" s="151"/>
      <c r="V39" s="151"/>
      <c r="W39" s="151"/>
      <c r="X39" s="151"/>
      <c r="Y39" s="151"/>
    </row>
    <row r="40" spans="1:25" ht="15" customHeight="1">
      <c r="A40" s="203">
        <v>7</v>
      </c>
      <c r="B40" s="188" t="s">
        <v>145</v>
      </c>
      <c r="C40" s="188" t="s">
        <v>243</v>
      </c>
      <c r="D40" s="235">
        <v>1437536000</v>
      </c>
      <c r="E40" s="249">
        <v>0</v>
      </c>
      <c r="F40" s="242">
        <v>0</v>
      </c>
      <c r="G40" s="235">
        <v>450000000</v>
      </c>
      <c r="H40" s="197">
        <f t="shared" si="29"/>
        <v>987536000</v>
      </c>
      <c r="I40" s="166"/>
      <c r="J40" s="201"/>
      <c r="K40" s="201"/>
      <c r="L40" s="197">
        <f t="shared" si="30"/>
        <v>0</v>
      </c>
      <c r="M40" s="197">
        <f t="shared" ref="M40:O40" si="39">F40+J40</f>
        <v>0</v>
      </c>
      <c r="N40" s="197">
        <f t="shared" si="39"/>
        <v>450000000</v>
      </c>
      <c r="O40" s="197">
        <f t="shared" si="39"/>
        <v>987536000</v>
      </c>
      <c r="P40" s="198">
        <f t="shared" si="32"/>
        <v>0</v>
      </c>
      <c r="Q40" s="199">
        <f t="shared" si="33"/>
        <v>0.3130356387596554</v>
      </c>
      <c r="R40" s="151"/>
      <c r="S40" s="151"/>
      <c r="T40" s="151"/>
      <c r="U40" s="151"/>
      <c r="V40" s="151"/>
      <c r="W40" s="151"/>
      <c r="X40" s="151"/>
      <c r="Y40" s="151"/>
    </row>
    <row r="41" spans="1:25" ht="15" customHeight="1">
      <c r="A41" s="209" t="s">
        <v>57</v>
      </c>
      <c r="B41" s="175"/>
      <c r="C41" s="175"/>
      <c r="D41" s="236"/>
      <c r="E41" s="237"/>
      <c r="F41" s="238"/>
      <c r="G41" s="236"/>
      <c r="H41" s="183"/>
      <c r="I41" s="166"/>
      <c r="J41" s="239"/>
      <c r="K41" s="239"/>
      <c r="L41" s="197"/>
      <c r="M41" s="197">
        <f t="shared" ref="M41:O41" si="40">F41+J41</f>
        <v>0</v>
      </c>
      <c r="N41" s="197">
        <f t="shared" si="40"/>
        <v>0</v>
      </c>
      <c r="O41" s="197">
        <f t="shared" si="40"/>
        <v>0</v>
      </c>
      <c r="P41" s="198"/>
      <c r="Q41" s="199"/>
      <c r="R41" s="211"/>
      <c r="S41" s="211"/>
      <c r="T41" s="211"/>
      <c r="U41" s="211"/>
      <c r="V41" s="211"/>
      <c r="W41" s="211"/>
      <c r="X41" s="211"/>
      <c r="Y41" s="211"/>
    </row>
    <row r="42" spans="1:25" ht="15" customHeight="1">
      <c r="A42" s="203">
        <v>1</v>
      </c>
      <c r="B42" s="188" t="s">
        <v>145</v>
      </c>
      <c r="C42" s="188" t="s">
        <v>58</v>
      </c>
      <c r="D42" s="235">
        <v>1213045000</v>
      </c>
      <c r="E42" s="249">
        <v>400000000</v>
      </c>
      <c r="F42" s="242">
        <v>0</v>
      </c>
      <c r="G42" s="235">
        <v>800000000</v>
      </c>
      <c r="H42" s="197">
        <f t="shared" ref="H42:H62" si="41">D42-G42</f>
        <v>413045000</v>
      </c>
      <c r="I42" s="166"/>
      <c r="J42" s="201"/>
      <c r="K42" s="216"/>
      <c r="L42" s="197">
        <f t="shared" ref="L42:L52" si="42">I42-K42</f>
        <v>0</v>
      </c>
      <c r="M42" s="197">
        <f t="shared" ref="M42:O42" si="43">F42+J42</f>
        <v>0</v>
      </c>
      <c r="N42" s="197">
        <f t="shared" si="43"/>
        <v>800000000</v>
      </c>
      <c r="O42" s="197">
        <f t="shared" si="43"/>
        <v>413045000</v>
      </c>
      <c r="P42" s="198">
        <f t="shared" ref="P42:P62" si="44">IF(E42=0, 0, F42/E42)</f>
        <v>0</v>
      </c>
      <c r="Q42" s="199">
        <f t="shared" ref="Q42:Q62" si="45">IF(D42=0, 0, G42/D42)</f>
        <v>0.65949738055884155</v>
      </c>
      <c r="R42" s="151"/>
      <c r="S42" s="151"/>
      <c r="T42" s="151"/>
      <c r="U42" s="151"/>
      <c r="V42" s="151"/>
      <c r="W42" s="151"/>
      <c r="X42" s="151"/>
      <c r="Y42" s="151"/>
    </row>
    <row r="43" spans="1:25" ht="15" customHeight="1">
      <c r="A43" s="203">
        <v>2</v>
      </c>
      <c r="B43" s="188" t="s">
        <v>145</v>
      </c>
      <c r="C43" s="188" t="s">
        <v>59</v>
      </c>
      <c r="D43" s="235">
        <v>1307972000</v>
      </c>
      <c r="E43" s="249">
        <v>350000000</v>
      </c>
      <c r="F43" s="242">
        <v>200000000</v>
      </c>
      <c r="G43" s="235">
        <v>1100000000</v>
      </c>
      <c r="H43" s="197">
        <f t="shared" si="41"/>
        <v>207972000</v>
      </c>
      <c r="I43" s="166"/>
      <c r="J43" s="201"/>
      <c r="K43" s="216"/>
      <c r="L43" s="197">
        <f t="shared" si="42"/>
        <v>0</v>
      </c>
      <c r="M43" s="197">
        <f t="shared" ref="M43:O43" si="46">F43+J43</f>
        <v>200000000</v>
      </c>
      <c r="N43" s="197">
        <f t="shared" si="46"/>
        <v>1100000000</v>
      </c>
      <c r="O43" s="197">
        <f t="shared" si="46"/>
        <v>207972000</v>
      </c>
      <c r="P43" s="198">
        <f t="shared" si="44"/>
        <v>0.5714285714285714</v>
      </c>
      <c r="Q43" s="199">
        <f t="shared" si="45"/>
        <v>0.84099659625741219</v>
      </c>
      <c r="R43" s="151"/>
      <c r="S43" s="151"/>
      <c r="T43" s="151"/>
      <c r="U43" s="151"/>
      <c r="V43" s="151"/>
      <c r="W43" s="151"/>
      <c r="X43" s="151"/>
      <c r="Y43" s="151"/>
    </row>
    <row r="44" spans="1:25" ht="15" customHeight="1">
      <c r="A44" s="203">
        <v>3</v>
      </c>
      <c r="B44" s="188" t="s">
        <v>145</v>
      </c>
      <c r="C44" s="188" t="s">
        <v>60</v>
      </c>
      <c r="D44" s="235">
        <v>1196198000</v>
      </c>
      <c r="E44" s="249">
        <v>0</v>
      </c>
      <c r="F44" s="242">
        <v>0</v>
      </c>
      <c r="G44" s="235">
        <v>1196198000</v>
      </c>
      <c r="H44" s="197">
        <f t="shared" si="41"/>
        <v>0</v>
      </c>
      <c r="I44" s="213">
        <v>164802311</v>
      </c>
      <c r="J44" s="201"/>
      <c r="K44" s="202">
        <v>164802311</v>
      </c>
      <c r="L44" s="197">
        <f t="shared" si="42"/>
        <v>0</v>
      </c>
      <c r="M44" s="197">
        <f t="shared" ref="M44:O44" si="47">F44+J44</f>
        <v>0</v>
      </c>
      <c r="N44" s="197">
        <f t="shared" si="47"/>
        <v>1361000311</v>
      </c>
      <c r="O44" s="197">
        <f t="shared" si="47"/>
        <v>0</v>
      </c>
      <c r="P44" s="198">
        <f t="shared" si="44"/>
        <v>0</v>
      </c>
      <c r="Q44" s="199">
        <f t="shared" si="45"/>
        <v>1</v>
      </c>
      <c r="R44" s="151"/>
      <c r="S44" s="151"/>
      <c r="T44" s="151"/>
      <c r="U44" s="151"/>
      <c r="V44" s="151"/>
      <c r="W44" s="151"/>
      <c r="X44" s="151"/>
      <c r="Y44" s="151"/>
    </row>
    <row r="45" spans="1:25" ht="15" customHeight="1">
      <c r="A45" s="203">
        <v>4</v>
      </c>
      <c r="B45" s="188" t="s">
        <v>145</v>
      </c>
      <c r="C45" s="240" t="s">
        <v>62</v>
      </c>
      <c r="D45" s="235">
        <v>1299151000</v>
      </c>
      <c r="E45" s="249">
        <v>0</v>
      </c>
      <c r="F45" s="242">
        <v>0</v>
      </c>
      <c r="G45" s="235">
        <v>1250000000</v>
      </c>
      <c r="H45" s="197">
        <f t="shared" si="41"/>
        <v>49151000</v>
      </c>
      <c r="I45" s="166"/>
      <c r="J45" s="201"/>
      <c r="K45" s="216"/>
      <c r="L45" s="197">
        <f t="shared" si="42"/>
        <v>0</v>
      </c>
      <c r="M45" s="197">
        <f t="shared" ref="M45:O45" si="48">F45+J45</f>
        <v>0</v>
      </c>
      <c r="N45" s="197">
        <f t="shared" si="48"/>
        <v>1250000000</v>
      </c>
      <c r="O45" s="197">
        <f t="shared" si="48"/>
        <v>49151000</v>
      </c>
      <c r="P45" s="198">
        <f t="shared" si="44"/>
        <v>0</v>
      </c>
      <c r="Q45" s="199">
        <f t="shared" si="45"/>
        <v>0.96216683049160567</v>
      </c>
      <c r="R45" s="151"/>
      <c r="S45" s="151"/>
      <c r="T45" s="151"/>
      <c r="U45" s="151"/>
      <c r="V45" s="151"/>
      <c r="W45" s="151"/>
      <c r="X45" s="151"/>
      <c r="Y45" s="151"/>
    </row>
    <row r="46" spans="1:25" ht="15" customHeight="1">
      <c r="A46" s="203">
        <v>5</v>
      </c>
      <c r="B46" s="188" t="s">
        <v>145</v>
      </c>
      <c r="C46" s="241" t="s">
        <v>63</v>
      </c>
      <c r="D46" s="235">
        <v>1178570000</v>
      </c>
      <c r="E46" s="249">
        <v>0</v>
      </c>
      <c r="F46" s="242">
        <v>0</v>
      </c>
      <c r="G46" s="235">
        <v>1178570000</v>
      </c>
      <c r="H46" s="197">
        <f t="shared" si="41"/>
        <v>0</v>
      </c>
      <c r="I46" s="213">
        <v>162990131</v>
      </c>
      <c r="J46" s="193"/>
      <c r="K46" s="202">
        <v>162990131</v>
      </c>
      <c r="L46" s="197">
        <f t="shared" si="42"/>
        <v>0</v>
      </c>
      <c r="M46" s="197">
        <f t="shared" ref="M46:O46" si="49">F46+J46</f>
        <v>0</v>
      </c>
      <c r="N46" s="197">
        <f t="shared" si="49"/>
        <v>1341560131</v>
      </c>
      <c r="O46" s="197">
        <f t="shared" si="49"/>
        <v>0</v>
      </c>
      <c r="P46" s="198">
        <f t="shared" si="44"/>
        <v>0</v>
      </c>
      <c r="Q46" s="199">
        <f t="shared" si="45"/>
        <v>1</v>
      </c>
      <c r="R46" s="151"/>
      <c r="S46" s="151"/>
      <c r="T46" s="243"/>
      <c r="U46" s="151"/>
      <c r="V46" s="151"/>
      <c r="W46" s="151"/>
      <c r="X46" s="151"/>
      <c r="Y46" s="151"/>
    </row>
    <row r="47" spans="1:25" ht="15" customHeight="1">
      <c r="A47" s="203">
        <v>6</v>
      </c>
      <c r="B47" s="188" t="s">
        <v>145</v>
      </c>
      <c r="C47" s="241" t="s">
        <v>224</v>
      </c>
      <c r="D47" s="235">
        <v>1209500000</v>
      </c>
      <c r="E47" s="249">
        <v>300000000</v>
      </c>
      <c r="F47" s="242">
        <v>0</v>
      </c>
      <c r="G47" s="235">
        <v>300000000</v>
      </c>
      <c r="H47" s="197">
        <f t="shared" si="41"/>
        <v>909500000</v>
      </c>
      <c r="I47" s="213"/>
      <c r="J47" s="193"/>
      <c r="K47" s="202"/>
      <c r="L47" s="197">
        <f t="shared" si="42"/>
        <v>0</v>
      </c>
      <c r="M47" s="197">
        <f t="shared" ref="M47:O47" si="50">F47+J47</f>
        <v>0</v>
      </c>
      <c r="N47" s="197">
        <f t="shared" si="50"/>
        <v>300000000</v>
      </c>
      <c r="O47" s="197">
        <f t="shared" si="50"/>
        <v>909500000</v>
      </c>
      <c r="P47" s="198">
        <f t="shared" si="44"/>
        <v>0</v>
      </c>
      <c r="Q47" s="199">
        <f t="shared" si="45"/>
        <v>0.24803637866887143</v>
      </c>
      <c r="R47" s="151"/>
      <c r="S47" s="151"/>
      <c r="T47" s="243"/>
      <c r="U47" s="151"/>
      <c r="V47" s="151"/>
      <c r="W47" s="151"/>
      <c r="X47" s="151"/>
      <c r="Y47" s="151"/>
    </row>
    <row r="48" spans="1:25">
      <c r="A48" s="203">
        <v>7</v>
      </c>
      <c r="B48" s="188" t="s">
        <v>145</v>
      </c>
      <c r="C48" s="241" t="s">
        <v>64</v>
      </c>
      <c r="D48" s="235">
        <v>1187870333</v>
      </c>
      <c r="E48" s="249">
        <v>0</v>
      </c>
      <c r="F48" s="242">
        <v>0</v>
      </c>
      <c r="G48" s="235">
        <v>400000000</v>
      </c>
      <c r="H48" s="197">
        <f t="shared" si="41"/>
        <v>787870333</v>
      </c>
      <c r="I48" s="213"/>
      <c r="J48" s="201"/>
      <c r="K48" s="216"/>
      <c r="L48" s="197">
        <f t="shared" si="42"/>
        <v>0</v>
      </c>
      <c r="M48" s="197">
        <f t="shared" ref="M48:O48" si="51">F48+J48</f>
        <v>0</v>
      </c>
      <c r="N48" s="197">
        <f t="shared" si="51"/>
        <v>400000000</v>
      </c>
      <c r="O48" s="197">
        <f t="shared" si="51"/>
        <v>787870333</v>
      </c>
      <c r="P48" s="198">
        <f t="shared" si="44"/>
        <v>0</v>
      </c>
      <c r="Q48" s="199">
        <f t="shared" si="45"/>
        <v>0.33673709064674484</v>
      </c>
      <c r="R48" s="214" t="s">
        <v>148</v>
      </c>
      <c r="S48" s="151"/>
      <c r="T48" s="151"/>
      <c r="U48" s="151"/>
      <c r="V48" s="151"/>
      <c r="W48" s="151"/>
      <c r="X48" s="151"/>
      <c r="Y48" s="151"/>
    </row>
    <row r="49" spans="1:25">
      <c r="A49" s="203">
        <v>8</v>
      </c>
      <c r="B49" s="188" t="s">
        <v>145</v>
      </c>
      <c r="C49" s="241" t="s">
        <v>65</v>
      </c>
      <c r="D49" s="235">
        <v>1227450000</v>
      </c>
      <c r="E49" s="235">
        <v>0</v>
      </c>
      <c r="F49" s="482">
        <v>0</v>
      </c>
      <c r="G49" s="235">
        <v>1227450000</v>
      </c>
      <c r="H49" s="197">
        <f t="shared" si="41"/>
        <v>0</v>
      </c>
      <c r="I49" s="213">
        <v>145866567</v>
      </c>
      <c r="J49" s="201"/>
      <c r="K49" s="202">
        <v>145866567</v>
      </c>
      <c r="L49" s="197">
        <f t="shared" si="42"/>
        <v>0</v>
      </c>
      <c r="M49" s="197">
        <f t="shared" ref="M49:O49" si="52">F49+J49</f>
        <v>0</v>
      </c>
      <c r="N49" s="197">
        <f t="shared" si="52"/>
        <v>1373316567</v>
      </c>
      <c r="O49" s="197">
        <f t="shared" si="52"/>
        <v>0</v>
      </c>
      <c r="P49" s="198">
        <f t="shared" si="44"/>
        <v>0</v>
      </c>
      <c r="Q49" s="199">
        <f t="shared" si="45"/>
        <v>1</v>
      </c>
      <c r="R49" s="151"/>
      <c r="S49" s="151"/>
      <c r="T49" s="151"/>
      <c r="U49" s="151"/>
      <c r="V49" s="151"/>
      <c r="W49" s="151"/>
      <c r="X49" s="151"/>
      <c r="Y49" s="151"/>
    </row>
    <row r="50" spans="1:25">
      <c r="A50" s="203">
        <v>9</v>
      </c>
      <c r="B50" s="188" t="s">
        <v>145</v>
      </c>
      <c r="C50" s="241" t="s">
        <v>66</v>
      </c>
      <c r="D50" s="235">
        <v>1200505000</v>
      </c>
      <c r="E50" s="249">
        <v>350000000</v>
      </c>
      <c r="F50" s="242">
        <v>350000000</v>
      </c>
      <c r="G50" s="235">
        <f>800000000+350000000</f>
        <v>1150000000</v>
      </c>
      <c r="H50" s="197">
        <f t="shared" si="41"/>
        <v>50505000</v>
      </c>
      <c r="I50" s="213"/>
      <c r="J50" s="201"/>
      <c r="K50" s="216"/>
      <c r="L50" s="197">
        <f t="shared" si="42"/>
        <v>0</v>
      </c>
      <c r="M50" s="197">
        <f t="shared" ref="M50:O50" si="53">F50+J50</f>
        <v>350000000</v>
      </c>
      <c r="N50" s="197">
        <f t="shared" si="53"/>
        <v>1150000000</v>
      </c>
      <c r="O50" s="197">
        <f t="shared" si="53"/>
        <v>50505000</v>
      </c>
      <c r="P50" s="198">
        <f t="shared" si="44"/>
        <v>1</v>
      </c>
      <c r="Q50" s="199">
        <f t="shared" si="45"/>
        <v>0.95793020437232668</v>
      </c>
      <c r="R50" s="151"/>
      <c r="S50" s="151"/>
      <c r="T50" s="151"/>
      <c r="U50" s="151"/>
      <c r="V50" s="151"/>
      <c r="W50" s="151"/>
      <c r="X50" s="151"/>
      <c r="Y50" s="151"/>
    </row>
    <row r="51" spans="1:25">
      <c r="A51" s="203">
        <v>10</v>
      </c>
      <c r="B51" s="188" t="s">
        <v>145</v>
      </c>
      <c r="C51" s="241" t="s">
        <v>67</v>
      </c>
      <c r="D51" s="235">
        <v>1202288000</v>
      </c>
      <c r="E51" s="249">
        <v>0</v>
      </c>
      <c r="F51" s="242">
        <v>0</v>
      </c>
      <c r="G51" s="235">
        <v>1202288000</v>
      </c>
      <c r="H51" s="197">
        <f t="shared" si="41"/>
        <v>0</v>
      </c>
      <c r="I51" s="213">
        <v>139692565</v>
      </c>
      <c r="J51" s="201"/>
      <c r="K51" s="202">
        <v>139692565</v>
      </c>
      <c r="L51" s="197">
        <f t="shared" si="42"/>
        <v>0</v>
      </c>
      <c r="M51" s="197">
        <f t="shared" ref="M51:O51" si="54">F51+J51</f>
        <v>0</v>
      </c>
      <c r="N51" s="197">
        <f t="shared" si="54"/>
        <v>1341980565</v>
      </c>
      <c r="O51" s="197">
        <f t="shared" si="54"/>
        <v>0</v>
      </c>
      <c r="P51" s="198">
        <f t="shared" si="44"/>
        <v>0</v>
      </c>
      <c r="Q51" s="199">
        <f t="shared" si="45"/>
        <v>1</v>
      </c>
      <c r="R51" s="151"/>
      <c r="S51" s="151"/>
      <c r="T51" s="151"/>
      <c r="U51" s="151"/>
      <c r="V51" s="151"/>
      <c r="W51" s="151"/>
      <c r="X51" s="151"/>
      <c r="Y51" s="151"/>
    </row>
    <row r="52" spans="1:25">
      <c r="A52" s="203">
        <v>11</v>
      </c>
      <c r="B52" s="188" t="s">
        <v>145</v>
      </c>
      <c r="C52" s="241" t="s">
        <v>68</v>
      </c>
      <c r="D52" s="235">
        <v>1552019000</v>
      </c>
      <c r="E52" s="249">
        <v>0</v>
      </c>
      <c r="F52" s="242">
        <v>0</v>
      </c>
      <c r="G52" s="235">
        <v>1552019000</v>
      </c>
      <c r="H52" s="197">
        <f t="shared" si="41"/>
        <v>0</v>
      </c>
      <c r="I52" s="213">
        <v>137225262</v>
      </c>
      <c r="J52" s="201"/>
      <c r="K52" s="202">
        <v>137225262</v>
      </c>
      <c r="L52" s="197">
        <f t="shared" si="42"/>
        <v>0</v>
      </c>
      <c r="M52" s="197">
        <f t="shared" ref="M52:O52" si="55">F52+J52</f>
        <v>0</v>
      </c>
      <c r="N52" s="197">
        <f t="shared" si="55"/>
        <v>1689244262</v>
      </c>
      <c r="O52" s="197">
        <f t="shared" si="55"/>
        <v>0</v>
      </c>
      <c r="P52" s="198">
        <f t="shared" si="44"/>
        <v>0</v>
      </c>
      <c r="Q52" s="199">
        <f t="shared" si="45"/>
        <v>1</v>
      </c>
      <c r="R52" s="151"/>
      <c r="S52" s="151"/>
      <c r="T52" s="151"/>
      <c r="U52" s="151"/>
      <c r="V52" s="151"/>
      <c r="W52" s="151"/>
      <c r="X52" s="151"/>
      <c r="Y52" s="151"/>
    </row>
    <row r="53" spans="1:25">
      <c r="A53" s="203">
        <v>12</v>
      </c>
      <c r="B53" s="188" t="s">
        <v>145</v>
      </c>
      <c r="C53" s="241" t="s">
        <v>149</v>
      </c>
      <c r="D53" s="235">
        <v>1191696000</v>
      </c>
      <c r="E53" s="249">
        <v>0</v>
      </c>
      <c r="F53" s="242">
        <v>0</v>
      </c>
      <c r="G53" s="235">
        <v>1191696000</v>
      </c>
      <c r="H53" s="197">
        <f t="shared" si="41"/>
        <v>0</v>
      </c>
      <c r="I53" s="193">
        <v>124999956</v>
      </c>
      <c r="J53" s="201"/>
      <c r="K53" s="202">
        <v>125000000</v>
      </c>
      <c r="L53" s="197">
        <v>0</v>
      </c>
      <c r="M53" s="197">
        <f t="shared" ref="M53:O53" si="56">F53+J53</f>
        <v>0</v>
      </c>
      <c r="N53" s="197">
        <f t="shared" si="56"/>
        <v>1316696000</v>
      </c>
      <c r="O53" s="197">
        <f t="shared" si="56"/>
        <v>0</v>
      </c>
      <c r="P53" s="198">
        <f t="shared" si="44"/>
        <v>0</v>
      </c>
      <c r="Q53" s="199">
        <f t="shared" si="45"/>
        <v>1</v>
      </c>
      <c r="R53" s="245" t="s">
        <v>150</v>
      </c>
      <c r="S53" s="154"/>
      <c r="T53" s="154"/>
      <c r="U53" s="154"/>
      <c r="V53" s="154"/>
      <c r="W53" s="154"/>
      <c r="X53" s="154"/>
      <c r="Y53" s="154"/>
    </row>
    <row r="54" spans="1:25">
      <c r="A54" s="203">
        <v>13</v>
      </c>
      <c r="B54" s="188" t="s">
        <v>145</v>
      </c>
      <c r="C54" s="241" t="s">
        <v>151</v>
      </c>
      <c r="D54" s="235">
        <v>1658348000</v>
      </c>
      <c r="E54" s="249">
        <v>0</v>
      </c>
      <c r="F54" s="242">
        <v>0</v>
      </c>
      <c r="G54" s="235">
        <v>1658348000</v>
      </c>
      <c r="H54" s="197">
        <f t="shared" si="41"/>
        <v>0</v>
      </c>
      <c r="I54" s="193">
        <v>158909689</v>
      </c>
      <c r="J54" s="201"/>
      <c r="K54" s="202">
        <v>158909689</v>
      </c>
      <c r="L54" s="197">
        <f t="shared" ref="L54:L62" si="57">I54-K54</f>
        <v>0</v>
      </c>
      <c r="M54" s="197">
        <f t="shared" ref="M54:O54" si="58">F54+J54</f>
        <v>0</v>
      </c>
      <c r="N54" s="197">
        <f t="shared" si="58"/>
        <v>1817257689</v>
      </c>
      <c r="O54" s="197">
        <f t="shared" si="58"/>
        <v>0</v>
      </c>
      <c r="P54" s="198">
        <f t="shared" si="44"/>
        <v>0</v>
      </c>
      <c r="Q54" s="199">
        <f t="shared" si="45"/>
        <v>1</v>
      </c>
      <c r="R54" s="154"/>
      <c r="S54" s="154"/>
      <c r="T54" s="154"/>
      <c r="U54" s="154"/>
      <c r="V54" s="154"/>
      <c r="W54" s="154"/>
      <c r="X54" s="154"/>
      <c r="Y54" s="154"/>
    </row>
    <row r="55" spans="1:25">
      <c r="A55" s="203">
        <v>14</v>
      </c>
      <c r="B55" s="188" t="s">
        <v>145</v>
      </c>
      <c r="C55" s="246" t="s">
        <v>152</v>
      </c>
      <c r="D55" s="247">
        <v>1420640000</v>
      </c>
      <c r="E55" s="261">
        <v>0</v>
      </c>
      <c r="F55" s="242">
        <v>0</v>
      </c>
      <c r="G55" s="247">
        <v>1420640000</v>
      </c>
      <c r="H55" s="197">
        <f t="shared" si="41"/>
        <v>0</v>
      </c>
      <c r="I55" s="247">
        <v>149077053</v>
      </c>
      <c r="J55" s="233"/>
      <c r="K55" s="249">
        <v>149077053</v>
      </c>
      <c r="L55" s="197">
        <f t="shared" si="57"/>
        <v>0</v>
      </c>
      <c r="M55" s="197">
        <f t="shared" ref="M55:O55" si="59">F55+J55</f>
        <v>0</v>
      </c>
      <c r="N55" s="197">
        <f t="shared" si="59"/>
        <v>1569717053</v>
      </c>
      <c r="O55" s="197">
        <f t="shared" si="59"/>
        <v>0</v>
      </c>
      <c r="P55" s="198">
        <f t="shared" si="44"/>
        <v>0</v>
      </c>
      <c r="Q55" s="199">
        <f t="shared" si="45"/>
        <v>1</v>
      </c>
      <c r="R55" s="151"/>
      <c r="S55" s="151"/>
      <c r="T55" s="151"/>
      <c r="U55" s="151"/>
      <c r="V55" s="151"/>
      <c r="W55" s="151"/>
      <c r="X55" s="151"/>
      <c r="Y55" s="151"/>
    </row>
    <row r="56" spans="1:25">
      <c r="A56" s="203">
        <v>15</v>
      </c>
      <c r="B56" s="188" t="s">
        <v>145</v>
      </c>
      <c r="C56" s="246" t="s">
        <v>72</v>
      </c>
      <c r="D56" s="247">
        <v>1215243000</v>
      </c>
      <c r="E56" s="261">
        <v>199971704</v>
      </c>
      <c r="F56" s="242">
        <v>115243000</v>
      </c>
      <c r="G56" s="235">
        <v>1215243000</v>
      </c>
      <c r="H56" s="197">
        <f t="shared" si="41"/>
        <v>0</v>
      </c>
      <c r="I56" s="653">
        <v>84728439</v>
      </c>
      <c r="J56" s="249">
        <v>84728439</v>
      </c>
      <c r="K56" s="235">
        <v>84728439</v>
      </c>
      <c r="L56" s="197">
        <f t="shared" si="57"/>
        <v>0</v>
      </c>
      <c r="M56" s="197">
        <f t="shared" ref="M56:O56" si="60">F56+J56</f>
        <v>199971439</v>
      </c>
      <c r="N56" s="197">
        <f t="shared" si="60"/>
        <v>1299971439</v>
      </c>
      <c r="O56" s="197">
        <f t="shared" si="60"/>
        <v>0</v>
      </c>
      <c r="P56" s="198">
        <f t="shared" si="44"/>
        <v>0.57629653443369167</v>
      </c>
      <c r="Q56" s="199">
        <f t="shared" si="45"/>
        <v>1</v>
      </c>
      <c r="R56" s="151"/>
      <c r="S56" s="151"/>
      <c r="T56" s="151"/>
      <c r="U56" s="151"/>
      <c r="V56" s="151"/>
      <c r="W56" s="151"/>
      <c r="X56" s="151"/>
      <c r="Y56" s="151"/>
    </row>
    <row r="57" spans="1:25">
      <c r="A57" s="203">
        <v>16</v>
      </c>
      <c r="B57" s="188" t="s">
        <v>145</v>
      </c>
      <c r="C57" s="246" t="s">
        <v>73</v>
      </c>
      <c r="D57" s="247">
        <v>1217161000</v>
      </c>
      <c r="E57" s="261">
        <v>0</v>
      </c>
      <c r="F57" s="242">
        <v>0</v>
      </c>
      <c r="G57" s="247">
        <v>1217161000</v>
      </c>
      <c r="H57" s="197">
        <f t="shared" si="41"/>
        <v>0</v>
      </c>
      <c r="I57" s="247">
        <v>142538141</v>
      </c>
      <c r="J57" s="233"/>
      <c r="K57" s="235">
        <v>142538141</v>
      </c>
      <c r="L57" s="197">
        <f t="shared" si="57"/>
        <v>0</v>
      </c>
      <c r="M57" s="197">
        <f t="shared" ref="M57:O57" si="61">F57+J57</f>
        <v>0</v>
      </c>
      <c r="N57" s="197">
        <f t="shared" si="61"/>
        <v>1359699141</v>
      </c>
      <c r="O57" s="197">
        <f t="shared" si="61"/>
        <v>0</v>
      </c>
      <c r="P57" s="198">
        <f t="shared" si="44"/>
        <v>0</v>
      </c>
      <c r="Q57" s="199">
        <f t="shared" si="45"/>
        <v>1</v>
      </c>
      <c r="R57" s="151"/>
      <c r="S57" s="151"/>
      <c r="T57" s="151"/>
      <c r="U57" s="151"/>
      <c r="V57" s="151"/>
      <c r="W57" s="151"/>
      <c r="X57" s="151"/>
      <c r="Y57" s="151"/>
    </row>
    <row r="58" spans="1:25">
      <c r="A58" s="203">
        <v>17</v>
      </c>
      <c r="B58" s="188" t="s">
        <v>145</v>
      </c>
      <c r="C58" s="246" t="s">
        <v>75</v>
      </c>
      <c r="D58" s="247">
        <v>1150000000</v>
      </c>
      <c r="E58" s="261">
        <v>226090630</v>
      </c>
      <c r="F58" s="242">
        <v>0</v>
      </c>
      <c r="G58" s="247">
        <v>1150000000</v>
      </c>
      <c r="H58" s="197">
        <f t="shared" si="41"/>
        <v>0</v>
      </c>
      <c r="I58" s="653">
        <v>108254630</v>
      </c>
      <c r="J58" s="233"/>
      <c r="K58" s="235"/>
      <c r="L58" s="197">
        <f t="shared" si="57"/>
        <v>108254630</v>
      </c>
      <c r="M58" s="197">
        <f t="shared" ref="M58:O58" si="62">F58+J58</f>
        <v>0</v>
      </c>
      <c r="N58" s="197">
        <f t="shared" si="62"/>
        <v>1150000000</v>
      </c>
      <c r="O58" s="197">
        <f t="shared" si="62"/>
        <v>108254630</v>
      </c>
      <c r="P58" s="198">
        <f t="shared" si="44"/>
        <v>0</v>
      </c>
      <c r="Q58" s="199">
        <f t="shared" si="45"/>
        <v>1</v>
      </c>
      <c r="R58" s="151"/>
      <c r="S58" s="151"/>
      <c r="T58" s="151"/>
      <c r="U58" s="151"/>
      <c r="V58" s="151"/>
      <c r="W58" s="151"/>
      <c r="X58" s="151"/>
      <c r="Y58" s="151"/>
    </row>
    <row r="59" spans="1:25">
      <c r="A59" s="203">
        <v>18</v>
      </c>
      <c r="B59" s="188" t="s">
        <v>145</v>
      </c>
      <c r="C59" s="246" t="s">
        <v>244</v>
      </c>
      <c r="D59" s="247"/>
      <c r="E59" s="702">
        <v>0</v>
      </c>
      <c r="F59" s="242">
        <v>0</v>
      </c>
      <c r="G59" s="247"/>
      <c r="H59" s="197">
        <f t="shared" si="41"/>
        <v>0</v>
      </c>
      <c r="I59" s="247"/>
      <c r="J59" s="233"/>
      <c r="K59" s="235"/>
      <c r="L59" s="197">
        <f t="shared" si="57"/>
        <v>0</v>
      </c>
      <c r="M59" s="197">
        <f t="shared" ref="M59:O59" si="63">F59+J59</f>
        <v>0</v>
      </c>
      <c r="N59" s="197">
        <f t="shared" si="63"/>
        <v>0</v>
      </c>
      <c r="O59" s="197">
        <f t="shared" si="63"/>
        <v>0</v>
      </c>
      <c r="P59" s="198">
        <f t="shared" si="44"/>
        <v>0</v>
      </c>
      <c r="Q59" s="199">
        <f t="shared" si="45"/>
        <v>0</v>
      </c>
      <c r="R59" s="151"/>
      <c r="S59" s="151"/>
      <c r="T59" s="151"/>
      <c r="U59" s="151"/>
      <c r="V59" s="151"/>
      <c r="W59" s="151"/>
      <c r="X59" s="151"/>
      <c r="Y59" s="151"/>
    </row>
    <row r="60" spans="1:25">
      <c r="A60" s="203">
        <v>19</v>
      </c>
      <c r="B60" s="188" t="s">
        <v>145</v>
      </c>
      <c r="C60" s="246" t="s">
        <v>225</v>
      </c>
      <c r="D60" s="247">
        <v>1269841117</v>
      </c>
      <c r="E60" s="702">
        <v>0</v>
      </c>
      <c r="F60" s="242">
        <v>0</v>
      </c>
      <c r="G60" s="247">
        <v>300000000</v>
      </c>
      <c r="H60" s="197">
        <f t="shared" si="41"/>
        <v>969841117</v>
      </c>
      <c r="I60" s="247"/>
      <c r="J60" s="233"/>
      <c r="K60" s="235"/>
      <c r="L60" s="197">
        <f t="shared" si="57"/>
        <v>0</v>
      </c>
      <c r="M60" s="197">
        <f t="shared" ref="M60:O60" si="64">F60+J60</f>
        <v>0</v>
      </c>
      <c r="N60" s="197">
        <f t="shared" si="64"/>
        <v>300000000</v>
      </c>
      <c r="O60" s="197">
        <f t="shared" si="64"/>
        <v>969841117</v>
      </c>
      <c r="P60" s="198">
        <f t="shared" si="44"/>
        <v>0</v>
      </c>
      <c r="Q60" s="199">
        <f t="shared" si="45"/>
        <v>0.23625002843564405</v>
      </c>
      <c r="R60" s="151"/>
      <c r="S60" s="151"/>
      <c r="T60" s="151"/>
      <c r="U60" s="151"/>
      <c r="V60" s="151"/>
      <c r="W60" s="151"/>
      <c r="X60" s="151"/>
      <c r="Y60" s="151"/>
    </row>
    <row r="61" spans="1:25">
      <c r="A61" s="203">
        <v>20</v>
      </c>
      <c r="B61" s="188" t="s">
        <v>145</v>
      </c>
      <c r="C61" s="246" t="s">
        <v>76</v>
      </c>
      <c r="D61" s="247">
        <v>1382222000</v>
      </c>
      <c r="E61" s="702">
        <v>0</v>
      </c>
      <c r="F61" s="242">
        <v>0</v>
      </c>
      <c r="G61" s="247">
        <v>1382220000</v>
      </c>
      <c r="H61" s="197">
        <f t="shared" si="41"/>
        <v>2000</v>
      </c>
      <c r="I61" s="247">
        <v>124824112</v>
      </c>
      <c r="J61" s="233"/>
      <c r="K61" s="235">
        <v>124824112</v>
      </c>
      <c r="L61" s="197">
        <f t="shared" si="57"/>
        <v>0</v>
      </c>
      <c r="M61" s="197">
        <f t="shared" ref="M61:O61" si="65">F61+J61</f>
        <v>0</v>
      </c>
      <c r="N61" s="197">
        <f t="shared" si="65"/>
        <v>1507044112</v>
      </c>
      <c r="O61" s="197">
        <f t="shared" si="65"/>
        <v>2000</v>
      </c>
      <c r="P61" s="198">
        <f t="shared" si="44"/>
        <v>0</v>
      </c>
      <c r="Q61" s="199">
        <f t="shared" si="45"/>
        <v>0.99999855305442975</v>
      </c>
      <c r="R61" s="151"/>
      <c r="S61" s="151"/>
      <c r="T61" s="151"/>
      <c r="U61" s="151"/>
      <c r="V61" s="151"/>
      <c r="W61" s="151"/>
      <c r="X61" s="151"/>
      <c r="Y61" s="151"/>
    </row>
    <row r="62" spans="1:25">
      <c r="A62" s="203">
        <v>21</v>
      </c>
      <c r="B62" s="188" t="s">
        <v>145</v>
      </c>
      <c r="C62" s="246" t="s">
        <v>77</v>
      </c>
      <c r="D62" s="247">
        <v>1675202000</v>
      </c>
      <c r="E62" s="702">
        <v>700000000</v>
      </c>
      <c r="F62" s="242">
        <v>0</v>
      </c>
      <c r="G62" s="247">
        <v>300000000</v>
      </c>
      <c r="H62" s="197">
        <f t="shared" si="41"/>
        <v>1375202000</v>
      </c>
      <c r="I62" s="250"/>
      <c r="J62" s="233"/>
      <c r="K62" s="232"/>
      <c r="L62" s="197">
        <f t="shared" si="57"/>
        <v>0</v>
      </c>
      <c r="M62" s="197">
        <f t="shared" ref="M62:O62" si="66">F62+J62</f>
        <v>0</v>
      </c>
      <c r="N62" s="197">
        <f t="shared" si="66"/>
        <v>300000000</v>
      </c>
      <c r="O62" s="197">
        <f t="shared" si="66"/>
        <v>1375202000</v>
      </c>
      <c r="P62" s="198">
        <f t="shared" si="44"/>
        <v>0</v>
      </c>
      <c r="Q62" s="199">
        <f t="shared" si="45"/>
        <v>0.17908288075109749</v>
      </c>
      <c r="R62" s="151"/>
      <c r="S62" s="151"/>
      <c r="T62" s="151"/>
      <c r="U62" s="151"/>
      <c r="V62" s="151"/>
      <c r="W62" s="151"/>
      <c r="X62" s="151"/>
      <c r="Y62" s="151"/>
    </row>
    <row r="63" spans="1:25">
      <c r="A63" s="170" t="s">
        <v>78</v>
      </c>
      <c r="B63" s="171"/>
      <c r="C63" s="251"/>
      <c r="D63" s="252"/>
      <c r="E63" s="253"/>
      <c r="F63" s="254"/>
      <c r="G63" s="252"/>
      <c r="H63" s="255"/>
      <c r="I63" s="256"/>
      <c r="J63" s="257"/>
      <c r="K63" s="257"/>
      <c r="L63" s="255"/>
      <c r="M63" s="197"/>
      <c r="N63" s="197"/>
      <c r="O63" s="197"/>
      <c r="P63" s="198"/>
      <c r="Q63" s="199"/>
      <c r="R63" s="258"/>
      <c r="S63" s="259"/>
      <c r="T63" s="259"/>
      <c r="U63" s="259"/>
      <c r="V63" s="259"/>
      <c r="W63" s="211"/>
      <c r="X63" s="211"/>
      <c r="Y63" s="211"/>
    </row>
    <row r="64" spans="1:25">
      <c r="A64" s="170" t="s">
        <v>79</v>
      </c>
      <c r="B64" s="251" t="s">
        <v>80</v>
      </c>
      <c r="C64" s="251" t="s">
        <v>80</v>
      </c>
      <c r="D64" s="252">
        <f t="shared" ref="D64:Q64" si="67">SUM(D65:D71)</f>
        <v>10338719000</v>
      </c>
      <c r="E64" s="252">
        <f t="shared" si="67"/>
        <v>800000000</v>
      </c>
      <c r="F64" s="252">
        <f t="shared" si="67"/>
        <v>700000000</v>
      </c>
      <c r="G64" s="252">
        <f t="shared" si="67"/>
        <v>15026896850</v>
      </c>
      <c r="H64" s="252">
        <f t="shared" si="67"/>
        <v>1928572000</v>
      </c>
      <c r="I64" s="252">
        <f t="shared" si="67"/>
        <v>69430252</v>
      </c>
      <c r="J64" s="252">
        <f t="shared" si="67"/>
        <v>0</v>
      </c>
      <c r="K64" s="252">
        <f t="shared" si="67"/>
        <v>69430252</v>
      </c>
      <c r="L64" s="252">
        <f t="shared" si="67"/>
        <v>0</v>
      </c>
      <c r="M64" s="252">
        <f t="shared" si="67"/>
        <v>700000000</v>
      </c>
      <c r="N64" s="252">
        <f t="shared" si="67"/>
        <v>15096327102</v>
      </c>
      <c r="O64" s="252">
        <f t="shared" si="67"/>
        <v>1928572000</v>
      </c>
      <c r="P64" s="252">
        <f t="shared" si="67"/>
        <v>1.75</v>
      </c>
      <c r="Q64" s="252">
        <f t="shared" si="67"/>
        <v>4.8234425479043201</v>
      </c>
      <c r="R64" s="258"/>
      <c r="S64" s="259"/>
      <c r="T64" s="259"/>
      <c r="U64" s="259"/>
      <c r="V64" s="259"/>
      <c r="W64" s="211"/>
      <c r="X64" s="211"/>
      <c r="Y64" s="211"/>
    </row>
    <row r="65" spans="1:25">
      <c r="A65" s="203">
        <v>1</v>
      </c>
      <c r="B65" s="188" t="s">
        <v>145</v>
      </c>
      <c r="C65" s="240" t="s">
        <v>87</v>
      </c>
      <c r="D65" s="260">
        <v>1450000000</v>
      </c>
      <c r="E65" s="261">
        <v>400000000</v>
      </c>
      <c r="F65" s="262">
        <v>300000000</v>
      </c>
      <c r="G65" s="260">
        <v>1300000000</v>
      </c>
      <c r="H65" s="215">
        <f t="shared" ref="H65:H70" si="68">D65-G65</f>
        <v>150000000</v>
      </c>
      <c r="I65" s="166"/>
      <c r="J65" s="195"/>
      <c r="K65" s="195"/>
      <c r="L65" s="197">
        <f t="shared" ref="L65:L71" si="69">I65-K65</f>
        <v>0</v>
      </c>
      <c r="M65" s="197">
        <f t="shared" ref="M65:O65" si="70">F65+J65</f>
        <v>300000000</v>
      </c>
      <c r="N65" s="197">
        <f t="shared" si="70"/>
        <v>1300000000</v>
      </c>
      <c r="O65" s="197">
        <f t="shared" si="70"/>
        <v>150000000</v>
      </c>
      <c r="P65" s="198">
        <f t="shared" ref="P65:P70" si="71">IF(E65=0, 0, F65/E65)</f>
        <v>0.75</v>
      </c>
      <c r="Q65" s="199">
        <f t="shared" ref="Q65:Q74" si="72">IF(D65=0, 0, G65/D65)</f>
        <v>0.89655172413793105</v>
      </c>
      <c r="R65" s="151"/>
      <c r="S65" s="151"/>
      <c r="T65" s="151"/>
      <c r="U65" s="151"/>
      <c r="V65" s="151"/>
      <c r="W65" s="151"/>
      <c r="X65" s="151"/>
      <c r="Y65" s="151"/>
    </row>
    <row r="66" spans="1:25">
      <c r="A66" s="203">
        <v>2</v>
      </c>
      <c r="B66" s="188" t="s">
        <v>145</v>
      </c>
      <c r="C66" s="240" t="s">
        <v>88</v>
      </c>
      <c r="D66" s="260">
        <v>1450000000</v>
      </c>
      <c r="E66" s="261">
        <v>400000000</v>
      </c>
      <c r="F66" s="262">
        <v>400000000</v>
      </c>
      <c r="G66" s="260">
        <v>1400000000</v>
      </c>
      <c r="H66" s="215">
        <f t="shared" si="68"/>
        <v>50000000</v>
      </c>
      <c r="I66" s="166"/>
      <c r="J66" s="195"/>
      <c r="K66" s="195"/>
      <c r="L66" s="197">
        <f t="shared" si="69"/>
        <v>0</v>
      </c>
      <c r="M66" s="197">
        <f t="shared" ref="M66:O66" si="73">F66+J66</f>
        <v>400000000</v>
      </c>
      <c r="N66" s="197">
        <f t="shared" si="73"/>
        <v>1400000000</v>
      </c>
      <c r="O66" s="197">
        <f t="shared" si="73"/>
        <v>50000000</v>
      </c>
      <c r="P66" s="198">
        <f t="shared" si="71"/>
        <v>1</v>
      </c>
      <c r="Q66" s="199">
        <f t="shared" si="72"/>
        <v>0.96551724137931039</v>
      </c>
      <c r="R66" s="151"/>
      <c r="S66" s="151"/>
      <c r="T66" s="151"/>
      <c r="U66" s="151"/>
      <c r="V66" s="151"/>
      <c r="W66" s="151"/>
      <c r="X66" s="151"/>
      <c r="Y66" s="151"/>
    </row>
    <row r="67" spans="1:25">
      <c r="A67" s="203">
        <v>3</v>
      </c>
      <c r="B67" s="188" t="s">
        <v>145</v>
      </c>
      <c r="C67" s="241" t="s">
        <v>89</v>
      </c>
      <c r="D67" s="235">
        <v>1667337000</v>
      </c>
      <c r="E67" s="249">
        <v>0</v>
      </c>
      <c r="F67" s="242">
        <v>0</v>
      </c>
      <c r="G67" s="235">
        <v>1667337000</v>
      </c>
      <c r="H67" s="215">
        <f t="shared" si="68"/>
        <v>0</v>
      </c>
      <c r="I67" s="213">
        <v>69430252</v>
      </c>
      <c r="J67" s="202"/>
      <c r="K67" s="202">
        <v>69430252</v>
      </c>
      <c r="L67" s="197">
        <f t="shared" si="69"/>
        <v>0</v>
      </c>
      <c r="M67" s="197">
        <f t="shared" ref="M67:O67" si="74">F67+J67</f>
        <v>0</v>
      </c>
      <c r="N67" s="197">
        <f t="shared" si="74"/>
        <v>1736767252</v>
      </c>
      <c r="O67" s="197">
        <f t="shared" si="74"/>
        <v>0</v>
      </c>
      <c r="P67" s="198">
        <f t="shared" si="71"/>
        <v>0</v>
      </c>
      <c r="Q67" s="199">
        <f t="shared" si="72"/>
        <v>1</v>
      </c>
      <c r="R67" s="151"/>
      <c r="S67" s="151"/>
      <c r="T67" s="151"/>
      <c r="U67" s="151"/>
      <c r="V67" s="151"/>
      <c r="W67" s="151"/>
      <c r="X67" s="151"/>
      <c r="Y67" s="151"/>
    </row>
    <row r="68" spans="1:25">
      <c r="A68" s="203">
        <v>4</v>
      </c>
      <c r="B68" s="188" t="s">
        <v>145</v>
      </c>
      <c r="C68" s="241" t="s">
        <v>153</v>
      </c>
      <c r="D68" s="235">
        <v>2442810000</v>
      </c>
      <c r="E68" s="249">
        <v>0</v>
      </c>
      <c r="F68" s="242">
        <v>0</v>
      </c>
      <c r="G68" s="235">
        <v>2442810000</v>
      </c>
      <c r="H68" s="215">
        <f t="shared" si="68"/>
        <v>0</v>
      </c>
      <c r="I68" s="166"/>
      <c r="J68" s="201"/>
      <c r="K68" s="201"/>
      <c r="L68" s="197">
        <f t="shared" si="69"/>
        <v>0</v>
      </c>
      <c r="M68" s="197">
        <f t="shared" ref="M68:O68" si="75">F68+J68</f>
        <v>0</v>
      </c>
      <c r="N68" s="197">
        <f t="shared" si="75"/>
        <v>2442810000</v>
      </c>
      <c r="O68" s="197">
        <f t="shared" si="75"/>
        <v>0</v>
      </c>
      <c r="P68" s="198">
        <f t="shared" si="71"/>
        <v>0</v>
      </c>
      <c r="Q68" s="199">
        <f t="shared" si="72"/>
        <v>1</v>
      </c>
      <c r="R68" s="151"/>
      <c r="S68" s="151"/>
      <c r="T68" s="151"/>
      <c r="U68" s="151"/>
      <c r="V68" s="151"/>
      <c r="W68" s="151"/>
      <c r="X68" s="151"/>
      <c r="Y68" s="151"/>
    </row>
    <row r="69" spans="1:25">
      <c r="A69" s="263">
        <v>5</v>
      </c>
      <c r="B69" s="219" t="s">
        <v>145</v>
      </c>
      <c r="C69" s="264" t="s">
        <v>90</v>
      </c>
      <c r="D69" s="268">
        <v>1665300000</v>
      </c>
      <c r="E69" s="483">
        <v>0</v>
      </c>
      <c r="F69" s="267">
        <v>0</v>
      </c>
      <c r="G69" s="268">
        <v>800000000</v>
      </c>
      <c r="H69" s="215">
        <f t="shared" si="68"/>
        <v>865300000</v>
      </c>
      <c r="I69" s="269"/>
      <c r="J69" s="270"/>
      <c r="K69" s="270"/>
      <c r="L69" s="197">
        <f t="shared" si="69"/>
        <v>0</v>
      </c>
      <c r="M69" s="197">
        <f t="shared" ref="M69:O69" si="76">F69+J69</f>
        <v>0</v>
      </c>
      <c r="N69" s="197">
        <f t="shared" si="76"/>
        <v>800000000</v>
      </c>
      <c r="O69" s="197">
        <f t="shared" si="76"/>
        <v>865300000</v>
      </c>
      <c r="P69" s="198">
        <f t="shared" si="71"/>
        <v>0</v>
      </c>
      <c r="Q69" s="199">
        <f t="shared" si="72"/>
        <v>0.48039392301687384</v>
      </c>
      <c r="R69" s="225"/>
      <c r="S69" s="225"/>
      <c r="T69" s="225"/>
      <c r="U69" s="225"/>
      <c r="V69" s="225"/>
      <c r="W69" s="151"/>
      <c r="X69" s="151"/>
      <c r="Y69" s="151"/>
    </row>
    <row r="70" spans="1:25">
      <c r="A70" s="263">
        <v>6</v>
      </c>
      <c r="B70" s="219" t="s">
        <v>145</v>
      </c>
      <c r="C70" s="264" t="s">
        <v>92</v>
      </c>
      <c r="D70" s="268">
        <v>1663272000</v>
      </c>
      <c r="E70" s="483">
        <v>0</v>
      </c>
      <c r="F70" s="267">
        <v>0</v>
      </c>
      <c r="G70" s="268">
        <v>800000000</v>
      </c>
      <c r="H70" s="215">
        <f t="shared" si="68"/>
        <v>863272000</v>
      </c>
      <c r="I70" s="269"/>
      <c r="J70" s="270"/>
      <c r="K70" s="270"/>
      <c r="L70" s="197">
        <f t="shared" si="69"/>
        <v>0</v>
      </c>
      <c r="M70" s="197">
        <f t="shared" ref="M70:O70" si="77">F70+J70</f>
        <v>0</v>
      </c>
      <c r="N70" s="197">
        <f t="shared" si="77"/>
        <v>800000000</v>
      </c>
      <c r="O70" s="197">
        <f t="shared" si="77"/>
        <v>863272000</v>
      </c>
      <c r="P70" s="198">
        <f t="shared" si="71"/>
        <v>0</v>
      </c>
      <c r="Q70" s="199">
        <f t="shared" si="72"/>
        <v>0.48097965937020526</v>
      </c>
      <c r="R70" s="225"/>
      <c r="S70" s="225"/>
      <c r="T70" s="225"/>
      <c r="U70" s="225"/>
      <c r="V70" s="225"/>
      <c r="W70" s="151"/>
      <c r="X70" s="151"/>
      <c r="Y70" s="151"/>
    </row>
    <row r="71" spans="1:25">
      <c r="A71" s="203"/>
      <c r="B71" s="188" t="s">
        <v>154</v>
      </c>
      <c r="C71" s="188" t="s">
        <v>154</v>
      </c>
      <c r="D71" s="249"/>
      <c r="E71" s="233"/>
      <c r="F71" s="654"/>
      <c r="G71" s="654">
        <v>6616749850</v>
      </c>
      <c r="H71" s="166"/>
      <c r="I71" s="166"/>
      <c r="J71" s="201"/>
      <c r="K71" s="201"/>
      <c r="L71" s="215">
        <f t="shared" si="69"/>
        <v>0</v>
      </c>
      <c r="M71" s="197">
        <f t="shared" ref="M71:O71" si="78">F71+J71</f>
        <v>0</v>
      </c>
      <c r="N71" s="197">
        <f t="shared" si="78"/>
        <v>6616749850</v>
      </c>
      <c r="O71" s="197">
        <f t="shared" si="78"/>
        <v>0</v>
      </c>
      <c r="P71" s="198"/>
      <c r="Q71" s="199">
        <f t="shared" si="72"/>
        <v>0</v>
      </c>
      <c r="R71" s="151"/>
      <c r="S71" s="151"/>
      <c r="T71" s="151"/>
      <c r="U71" s="151"/>
      <c r="V71" s="151"/>
      <c r="W71" s="151"/>
      <c r="X71" s="151"/>
      <c r="Y71" s="151"/>
    </row>
    <row r="72" spans="1:25">
      <c r="A72" s="162" t="s">
        <v>93</v>
      </c>
      <c r="B72" s="272" t="s">
        <v>155</v>
      </c>
      <c r="C72" s="272" t="s">
        <v>155</v>
      </c>
      <c r="D72" s="273">
        <f t="shared" ref="D72:O72" si="79">SUM(D73:D83)</f>
        <v>22330133000</v>
      </c>
      <c r="E72" s="273">
        <f t="shared" si="79"/>
        <v>0</v>
      </c>
      <c r="F72" s="273">
        <f t="shared" si="79"/>
        <v>0</v>
      </c>
      <c r="G72" s="273">
        <f t="shared" si="79"/>
        <v>12960312000</v>
      </c>
      <c r="H72" s="273">
        <f t="shared" si="79"/>
        <v>12769821000</v>
      </c>
      <c r="I72" s="273">
        <f t="shared" si="79"/>
        <v>331634469</v>
      </c>
      <c r="J72" s="273">
        <f t="shared" si="79"/>
        <v>0</v>
      </c>
      <c r="K72" s="273">
        <f t="shared" si="79"/>
        <v>140389069</v>
      </c>
      <c r="L72" s="273">
        <f t="shared" si="79"/>
        <v>191245400</v>
      </c>
      <c r="M72" s="273">
        <f t="shared" si="79"/>
        <v>0</v>
      </c>
      <c r="N72" s="273">
        <f t="shared" si="79"/>
        <v>13100701069</v>
      </c>
      <c r="O72" s="273">
        <f t="shared" si="79"/>
        <v>12961066400</v>
      </c>
      <c r="P72" s="198"/>
      <c r="Q72" s="199">
        <f t="shared" si="72"/>
        <v>0.5803956474419566</v>
      </c>
      <c r="R72" s="151"/>
      <c r="S72" s="151"/>
      <c r="T72" s="151"/>
      <c r="U72" s="151"/>
      <c r="V72" s="151"/>
      <c r="W72" s="151"/>
      <c r="X72" s="151"/>
      <c r="Y72" s="151"/>
    </row>
    <row r="73" spans="1:25">
      <c r="A73" s="275">
        <v>1</v>
      </c>
      <c r="B73" s="188" t="s">
        <v>145</v>
      </c>
      <c r="C73" s="241" t="s">
        <v>156</v>
      </c>
      <c r="D73" s="235">
        <v>1280156000</v>
      </c>
      <c r="E73" s="233"/>
      <c r="F73" s="242"/>
      <c r="G73" s="703">
        <v>1280156000</v>
      </c>
      <c r="H73" s="215">
        <f t="shared" ref="H73:H76" si="80">D73-G73</f>
        <v>0</v>
      </c>
      <c r="I73" s="655">
        <v>49213477</v>
      </c>
      <c r="J73" s="273"/>
      <c r="K73" s="651">
        <v>49213477</v>
      </c>
      <c r="L73" s="215">
        <f t="shared" ref="L73:L83" si="81">I73-K73</f>
        <v>0</v>
      </c>
      <c r="M73" s="197">
        <f t="shared" ref="M73:O73" si="82">F73+J73</f>
        <v>0</v>
      </c>
      <c r="N73" s="197">
        <f t="shared" si="82"/>
        <v>1329369477</v>
      </c>
      <c r="O73" s="197">
        <f t="shared" si="82"/>
        <v>0</v>
      </c>
      <c r="P73" s="198">
        <f t="shared" ref="P73:P74" si="83">IF(E73=0, 0, F73/E73)</f>
        <v>0</v>
      </c>
      <c r="Q73" s="199">
        <f t="shared" si="72"/>
        <v>1</v>
      </c>
      <c r="R73" s="151"/>
      <c r="S73" s="151"/>
      <c r="T73" s="151"/>
      <c r="U73" s="151"/>
      <c r="V73" s="151"/>
      <c r="W73" s="151"/>
      <c r="X73" s="151"/>
      <c r="Y73" s="151"/>
    </row>
    <row r="74" spans="1:25">
      <c r="A74" s="275">
        <v>2</v>
      </c>
      <c r="B74" s="188" t="s">
        <v>145</v>
      </c>
      <c r="C74" s="241" t="s">
        <v>157</v>
      </c>
      <c r="D74" s="235">
        <v>1280156000</v>
      </c>
      <c r="E74" s="233"/>
      <c r="F74" s="242"/>
      <c r="G74" s="703">
        <v>1280156000</v>
      </c>
      <c r="H74" s="215">
        <f t="shared" si="80"/>
        <v>0</v>
      </c>
      <c r="I74" s="655">
        <v>91175592</v>
      </c>
      <c r="J74" s="193"/>
      <c r="K74" s="651">
        <v>91175592</v>
      </c>
      <c r="L74" s="215">
        <f t="shared" si="81"/>
        <v>0</v>
      </c>
      <c r="M74" s="197">
        <f t="shared" ref="M74:O74" si="84">F74+J74</f>
        <v>0</v>
      </c>
      <c r="N74" s="197">
        <f t="shared" si="84"/>
        <v>1371331592</v>
      </c>
      <c r="O74" s="197">
        <f t="shared" si="84"/>
        <v>0</v>
      </c>
      <c r="P74" s="198">
        <f t="shared" si="83"/>
        <v>0</v>
      </c>
      <c r="Q74" s="199">
        <f t="shared" si="72"/>
        <v>1</v>
      </c>
      <c r="R74" s="151"/>
      <c r="S74" s="151"/>
      <c r="T74" s="151"/>
      <c r="U74" s="151"/>
      <c r="V74" s="151"/>
      <c r="W74" s="151"/>
      <c r="X74" s="151"/>
      <c r="Y74" s="151"/>
    </row>
    <row r="75" spans="1:25">
      <c r="A75" s="203">
        <v>3</v>
      </c>
      <c r="B75" s="188" t="s">
        <v>145</v>
      </c>
      <c r="C75" s="241" t="s">
        <v>158</v>
      </c>
      <c r="D75" s="235">
        <v>1832694000</v>
      </c>
      <c r="E75" s="233"/>
      <c r="F75" s="242"/>
      <c r="G75" s="703">
        <v>800000000</v>
      </c>
      <c r="H75" s="215">
        <f t="shared" si="80"/>
        <v>1032694000</v>
      </c>
      <c r="I75" s="655">
        <v>191245400</v>
      </c>
      <c r="J75" s="201"/>
      <c r="K75" s="201"/>
      <c r="L75" s="215">
        <f t="shared" si="81"/>
        <v>191245400</v>
      </c>
      <c r="M75" s="197">
        <f t="shared" ref="M75:O75" si="85">F75+J75</f>
        <v>0</v>
      </c>
      <c r="N75" s="197">
        <f t="shared" si="85"/>
        <v>800000000</v>
      </c>
      <c r="O75" s="197">
        <f t="shared" si="85"/>
        <v>1223939400</v>
      </c>
      <c r="P75" s="198"/>
      <c r="Q75" s="199"/>
      <c r="R75" s="151"/>
      <c r="S75" s="151"/>
      <c r="T75" s="151"/>
      <c r="U75" s="151"/>
      <c r="V75" s="151"/>
      <c r="W75" s="151"/>
      <c r="X75" s="151"/>
      <c r="Y75" s="151"/>
    </row>
    <row r="76" spans="1:25">
      <c r="A76" s="187">
        <v>4</v>
      </c>
      <c r="B76" s="188" t="s">
        <v>145</v>
      </c>
      <c r="C76" s="241" t="s">
        <v>159</v>
      </c>
      <c r="D76" s="232">
        <v>1219280000</v>
      </c>
      <c r="E76" s="233"/>
      <c r="F76" s="234"/>
      <c r="G76" s="703">
        <v>600000000</v>
      </c>
      <c r="H76" s="215">
        <f t="shared" si="80"/>
        <v>619280000</v>
      </c>
      <c r="I76" s="166"/>
      <c r="J76" s="201"/>
      <c r="K76" s="201"/>
      <c r="L76" s="215">
        <f t="shared" si="81"/>
        <v>0</v>
      </c>
      <c r="M76" s="197">
        <f t="shared" ref="M76:O76" si="86">F76+J76</f>
        <v>0</v>
      </c>
      <c r="N76" s="197">
        <f t="shared" si="86"/>
        <v>600000000</v>
      </c>
      <c r="O76" s="197">
        <f t="shared" si="86"/>
        <v>619280000</v>
      </c>
      <c r="P76" s="198">
        <f t="shared" ref="P76:P83" si="87">IF(E76=0, 0, F76/E76)</f>
        <v>0</v>
      </c>
      <c r="Q76" s="199">
        <f t="shared" ref="Q76:Q83" si="88">IF(D76=0, 0, G76/D76)</f>
        <v>0.49209369463945934</v>
      </c>
      <c r="R76" s="154"/>
      <c r="S76" s="151"/>
      <c r="T76" s="151"/>
      <c r="U76" s="151"/>
      <c r="V76" s="154"/>
      <c r="W76" s="154"/>
      <c r="X76" s="154"/>
      <c r="Y76" s="154"/>
    </row>
    <row r="77" spans="1:25">
      <c r="A77" s="203">
        <v>5</v>
      </c>
      <c r="B77" s="188" t="s">
        <v>145</v>
      </c>
      <c r="C77" s="241" t="s">
        <v>160</v>
      </c>
      <c r="D77" s="233"/>
      <c r="E77" s="233"/>
      <c r="F77" s="234"/>
      <c r="G77" s="703">
        <v>700000000</v>
      </c>
      <c r="H77" s="166"/>
      <c r="I77" s="166"/>
      <c r="J77" s="201"/>
      <c r="K77" s="201"/>
      <c r="L77" s="215">
        <f t="shared" si="81"/>
        <v>0</v>
      </c>
      <c r="M77" s="197">
        <f t="shared" ref="M77:O77" si="89">F77+J77</f>
        <v>0</v>
      </c>
      <c r="N77" s="197">
        <f t="shared" si="89"/>
        <v>700000000</v>
      </c>
      <c r="O77" s="197">
        <f t="shared" si="89"/>
        <v>0</v>
      </c>
      <c r="P77" s="198">
        <f t="shared" si="87"/>
        <v>0</v>
      </c>
      <c r="Q77" s="199">
        <f t="shared" si="88"/>
        <v>0</v>
      </c>
      <c r="R77" s="154"/>
      <c r="S77" s="151"/>
      <c r="T77" s="151"/>
      <c r="U77" s="151"/>
      <c r="V77" s="154"/>
      <c r="W77" s="154"/>
      <c r="X77" s="154"/>
      <c r="Y77" s="154"/>
    </row>
    <row r="78" spans="1:25">
      <c r="A78" s="187">
        <v>6</v>
      </c>
      <c r="B78" s="188" t="s">
        <v>145</v>
      </c>
      <c r="C78" s="241" t="s">
        <v>161</v>
      </c>
      <c r="D78" s="233"/>
      <c r="E78" s="233"/>
      <c r="F78" s="234"/>
      <c r="G78" s="703">
        <v>300000000</v>
      </c>
      <c r="H78" s="166"/>
      <c r="I78" s="166"/>
      <c r="J78" s="201"/>
      <c r="K78" s="201"/>
      <c r="L78" s="215">
        <f t="shared" si="81"/>
        <v>0</v>
      </c>
      <c r="M78" s="197">
        <f t="shared" ref="M78:O78" si="90">F78+J78</f>
        <v>0</v>
      </c>
      <c r="N78" s="197">
        <f t="shared" si="90"/>
        <v>300000000</v>
      </c>
      <c r="O78" s="197">
        <f t="shared" si="90"/>
        <v>0</v>
      </c>
      <c r="P78" s="198">
        <f t="shared" si="87"/>
        <v>0</v>
      </c>
      <c r="Q78" s="199">
        <f t="shared" si="88"/>
        <v>0</v>
      </c>
      <c r="R78" s="154"/>
      <c r="S78" s="151"/>
      <c r="T78" s="151"/>
      <c r="U78" s="151"/>
      <c r="V78" s="154"/>
      <c r="W78" s="154"/>
      <c r="X78" s="154"/>
      <c r="Y78" s="154"/>
    </row>
    <row r="79" spans="1:25">
      <c r="A79" s="203">
        <v>7</v>
      </c>
      <c r="B79" s="188" t="s">
        <v>145</v>
      </c>
      <c r="C79" s="241" t="s">
        <v>162</v>
      </c>
      <c r="D79" s="233"/>
      <c r="E79" s="233"/>
      <c r="F79" s="234"/>
      <c r="G79" s="703">
        <v>700000000</v>
      </c>
      <c r="H79" s="166"/>
      <c r="I79" s="166"/>
      <c r="J79" s="201"/>
      <c r="K79" s="201"/>
      <c r="L79" s="215">
        <f t="shared" si="81"/>
        <v>0</v>
      </c>
      <c r="M79" s="197">
        <f t="shared" ref="M79:O79" si="91">F79+J79</f>
        <v>0</v>
      </c>
      <c r="N79" s="197">
        <f t="shared" si="91"/>
        <v>700000000</v>
      </c>
      <c r="O79" s="197">
        <f t="shared" si="91"/>
        <v>0</v>
      </c>
      <c r="P79" s="198">
        <f t="shared" si="87"/>
        <v>0</v>
      </c>
      <c r="Q79" s="199">
        <f t="shared" si="88"/>
        <v>0</v>
      </c>
      <c r="R79" s="154"/>
      <c r="S79" s="151"/>
      <c r="T79" s="151"/>
      <c r="U79" s="151"/>
      <c r="V79" s="154"/>
      <c r="W79" s="154"/>
      <c r="X79" s="154"/>
      <c r="Y79" s="154"/>
    </row>
    <row r="80" spans="1:25">
      <c r="A80" s="187">
        <v>8</v>
      </c>
      <c r="B80" s="188" t="s">
        <v>145</v>
      </c>
      <c r="C80" s="241" t="s">
        <v>163</v>
      </c>
      <c r="D80" s="233"/>
      <c r="E80" s="233"/>
      <c r="F80" s="234"/>
      <c r="G80" s="703">
        <v>700000000</v>
      </c>
      <c r="H80" s="166"/>
      <c r="I80" s="166"/>
      <c r="J80" s="201"/>
      <c r="K80" s="201"/>
      <c r="L80" s="215">
        <f t="shared" si="81"/>
        <v>0</v>
      </c>
      <c r="M80" s="197">
        <f t="shared" ref="M80:O80" si="92">F80+J80</f>
        <v>0</v>
      </c>
      <c r="N80" s="197">
        <f t="shared" si="92"/>
        <v>700000000</v>
      </c>
      <c r="O80" s="197">
        <f t="shared" si="92"/>
        <v>0</v>
      </c>
      <c r="P80" s="198">
        <f t="shared" si="87"/>
        <v>0</v>
      </c>
      <c r="Q80" s="199">
        <f t="shared" si="88"/>
        <v>0</v>
      </c>
      <c r="R80" s="154"/>
      <c r="S80" s="151"/>
      <c r="T80" s="151"/>
      <c r="U80" s="151"/>
      <c r="V80" s="154"/>
      <c r="W80" s="154"/>
      <c r="X80" s="154"/>
      <c r="Y80" s="154"/>
    </row>
    <row r="81" spans="1:25">
      <c r="A81" s="203">
        <v>9</v>
      </c>
      <c r="B81" s="188" t="s">
        <v>145</v>
      </c>
      <c r="C81" s="241" t="s">
        <v>164</v>
      </c>
      <c r="D81" s="233"/>
      <c r="E81" s="233"/>
      <c r="F81" s="234"/>
      <c r="G81" s="703">
        <v>700000000</v>
      </c>
      <c r="H81" s="166"/>
      <c r="I81" s="166"/>
      <c r="J81" s="201"/>
      <c r="K81" s="201"/>
      <c r="L81" s="215">
        <f t="shared" si="81"/>
        <v>0</v>
      </c>
      <c r="M81" s="197">
        <f t="shared" ref="M81:O81" si="93">F81+J81</f>
        <v>0</v>
      </c>
      <c r="N81" s="197">
        <f t="shared" si="93"/>
        <v>700000000</v>
      </c>
      <c r="O81" s="197">
        <f t="shared" si="93"/>
        <v>0</v>
      </c>
      <c r="P81" s="198">
        <f t="shared" si="87"/>
        <v>0</v>
      </c>
      <c r="Q81" s="199">
        <f t="shared" si="88"/>
        <v>0</v>
      </c>
      <c r="R81" s="154"/>
      <c r="S81" s="151"/>
      <c r="T81" s="151"/>
      <c r="U81" s="151"/>
      <c r="V81" s="154"/>
      <c r="W81" s="154"/>
      <c r="X81" s="154"/>
      <c r="Y81" s="154"/>
    </row>
    <row r="82" spans="1:25">
      <c r="A82" s="187">
        <v>10</v>
      </c>
      <c r="B82" s="188" t="s">
        <v>145</v>
      </c>
      <c r="C82" s="241" t="s">
        <v>165</v>
      </c>
      <c r="D82" s="233"/>
      <c r="E82" s="233"/>
      <c r="F82" s="234"/>
      <c r="G82" s="703">
        <v>300000000</v>
      </c>
      <c r="H82" s="166"/>
      <c r="I82" s="166"/>
      <c r="J82" s="201"/>
      <c r="K82" s="201"/>
      <c r="L82" s="215">
        <f t="shared" si="81"/>
        <v>0</v>
      </c>
      <c r="M82" s="197">
        <f t="shared" ref="M82:O82" si="94">F82+J82</f>
        <v>0</v>
      </c>
      <c r="N82" s="197">
        <f t="shared" si="94"/>
        <v>300000000</v>
      </c>
      <c r="O82" s="197">
        <f t="shared" si="94"/>
        <v>0</v>
      </c>
      <c r="P82" s="198">
        <f t="shared" si="87"/>
        <v>0</v>
      </c>
      <c r="Q82" s="199">
        <f t="shared" si="88"/>
        <v>0</v>
      </c>
      <c r="R82" s="154"/>
      <c r="S82" s="151"/>
      <c r="T82" s="151"/>
      <c r="U82" s="151"/>
      <c r="V82" s="154"/>
      <c r="W82" s="154"/>
      <c r="X82" s="154"/>
      <c r="Y82" s="154"/>
    </row>
    <row r="83" spans="1:25">
      <c r="A83" s="203">
        <v>11</v>
      </c>
      <c r="B83" s="241" t="s">
        <v>166</v>
      </c>
      <c r="C83" s="276" t="s">
        <v>166</v>
      </c>
      <c r="D83" s="232">
        <v>16717847000</v>
      </c>
      <c r="E83" s="233"/>
      <c r="F83" s="234"/>
      <c r="G83" s="703">
        <v>5600000000</v>
      </c>
      <c r="H83" s="215">
        <f>D83-G83</f>
        <v>11117847000</v>
      </c>
      <c r="I83" s="166"/>
      <c r="J83" s="201"/>
      <c r="K83" s="201"/>
      <c r="L83" s="215">
        <f t="shared" si="81"/>
        <v>0</v>
      </c>
      <c r="M83" s="197">
        <f t="shared" ref="M83:O83" si="95">F83+J83</f>
        <v>0</v>
      </c>
      <c r="N83" s="197">
        <f t="shared" si="95"/>
        <v>5600000000</v>
      </c>
      <c r="O83" s="197">
        <f t="shared" si="95"/>
        <v>11117847000</v>
      </c>
      <c r="P83" s="198">
        <f t="shared" si="87"/>
        <v>0</v>
      </c>
      <c r="Q83" s="199">
        <f t="shared" si="88"/>
        <v>0.33497136323834042</v>
      </c>
      <c r="R83" s="151"/>
      <c r="S83" s="151"/>
      <c r="T83" s="151"/>
      <c r="U83" s="151"/>
      <c r="V83" s="151"/>
      <c r="W83" s="151"/>
      <c r="X83" s="151"/>
      <c r="Y83" s="151"/>
    </row>
    <row r="84" spans="1:25">
      <c r="A84" s="162" t="s">
        <v>96</v>
      </c>
      <c r="B84" s="277" t="s">
        <v>168</v>
      </c>
      <c r="C84" s="277" t="s">
        <v>168</v>
      </c>
      <c r="D84" s="273">
        <f t="shared" ref="D84:J84" si="96">D85</f>
        <v>1869900000</v>
      </c>
      <c r="E84" s="273">
        <f t="shared" si="96"/>
        <v>0</v>
      </c>
      <c r="F84" s="273">
        <f t="shared" si="96"/>
        <v>0</v>
      </c>
      <c r="G84" s="273">
        <f t="shared" si="96"/>
        <v>1872200000</v>
      </c>
      <c r="H84" s="273">
        <f t="shared" si="96"/>
        <v>-2300000</v>
      </c>
      <c r="I84" s="273">
        <f t="shared" si="96"/>
        <v>64439815</v>
      </c>
      <c r="J84" s="273">
        <f t="shared" si="96"/>
        <v>0</v>
      </c>
      <c r="K84" s="273"/>
      <c r="L84" s="273">
        <f t="shared" ref="L84:O84" si="97">L85</f>
        <v>64439815</v>
      </c>
      <c r="M84" s="273">
        <f t="shared" si="97"/>
        <v>0</v>
      </c>
      <c r="N84" s="273">
        <f t="shared" si="97"/>
        <v>1872200000</v>
      </c>
      <c r="O84" s="273">
        <f t="shared" si="97"/>
        <v>62139815</v>
      </c>
      <c r="P84" s="198"/>
      <c r="Q84" s="199"/>
      <c r="R84" s="151"/>
      <c r="S84" s="151"/>
      <c r="T84" s="151"/>
      <c r="U84" s="151"/>
      <c r="V84" s="151"/>
      <c r="W84" s="151"/>
      <c r="X84" s="151"/>
      <c r="Y84" s="151"/>
    </row>
    <row r="85" spans="1:25">
      <c r="A85" s="275">
        <v>1</v>
      </c>
      <c r="B85" s="188" t="s">
        <v>145</v>
      </c>
      <c r="C85" s="241" t="s">
        <v>169</v>
      </c>
      <c r="D85" s="235">
        <v>1869900000</v>
      </c>
      <c r="E85" s="249">
        <v>0</v>
      </c>
      <c r="F85" s="242">
        <v>0</v>
      </c>
      <c r="G85" s="235">
        <v>1872200000</v>
      </c>
      <c r="H85" s="215">
        <f>D85-G85</f>
        <v>-2300000</v>
      </c>
      <c r="I85" s="655">
        <v>64439815</v>
      </c>
      <c r="J85" s="201"/>
      <c r="K85" s="201"/>
      <c r="L85" s="215">
        <f>I85-K85</f>
        <v>64439815</v>
      </c>
      <c r="M85" s="197">
        <f t="shared" ref="M85:O85" si="98">F85+J85</f>
        <v>0</v>
      </c>
      <c r="N85" s="197">
        <f t="shared" si="98"/>
        <v>1872200000</v>
      </c>
      <c r="O85" s="197">
        <f t="shared" si="98"/>
        <v>62139815</v>
      </c>
      <c r="P85" s="198">
        <f>IF(E85=0, 0, F85/E85)</f>
        <v>0</v>
      </c>
      <c r="Q85" s="199">
        <f>IF(D85=0, 0, G85/D85)</f>
        <v>1.001230012300123</v>
      </c>
      <c r="R85" s="151"/>
      <c r="S85" s="151"/>
      <c r="T85" s="151"/>
      <c r="U85" s="151"/>
      <c r="V85" s="151"/>
      <c r="W85" s="151"/>
      <c r="X85" s="151"/>
      <c r="Y85" s="151"/>
    </row>
    <row r="86" spans="1:25">
      <c r="A86" s="162" t="s">
        <v>34</v>
      </c>
      <c r="B86" s="272" t="s">
        <v>170</v>
      </c>
      <c r="C86" s="272" t="s">
        <v>170</v>
      </c>
      <c r="D86" s="273">
        <f t="shared" ref="D86:Q86" si="99">SUM(D87:D95)</f>
        <v>69222679121</v>
      </c>
      <c r="E86" s="273">
        <f t="shared" si="99"/>
        <v>0</v>
      </c>
      <c r="F86" s="273">
        <f t="shared" si="99"/>
        <v>1877942540</v>
      </c>
      <c r="G86" s="273">
        <f t="shared" si="99"/>
        <v>45549826561</v>
      </c>
      <c r="H86" s="273">
        <f t="shared" si="99"/>
        <v>23672852560</v>
      </c>
      <c r="I86" s="273">
        <f t="shared" si="99"/>
        <v>0</v>
      </c>
      <c r="J86" s="273">
        <f t="shared" si="99"/>
        <v>0</v>
      </c>
      <c r="K86" s="273">
        <f t="shared" si="99"/>
        <v>0</v>
      </c>
      <c r="L86" s="273">
        <f t="shared" si="99"/>
        <v>0</v>
      </c>
      <c r="M86" s="273">
        <f t="shared" si="99"/>
        <v>1877942540</v>
      </c>
      <c r="N86" s="273">
        <f t="shared" si="99"/>
        <v>45549826561</v>
      </c>
      <c r="O86" s="273">
        <f t="shared" si="99"/>
        <v>23672852560</v>
      </c>
      <c r="P86" s="273">
        <f t="shared" si="99"/>
        <v>0</v>
      </c>
      <c r="Q86" s="273">
        <f t="shared" si="99"/>
        <v>0</v>
      </c>
      <c r="R86" s="151"/>
      <c r="S86" s="151"/>
      <c r="T86" s="151"/>
      <c r="U86" s="151"/>
      <c r="V86" s="151"/>
      <c r="W86" s="151"/>
      <c r="X86" s="151"/>
      <c r="Y86" s="151"/>
    </row>
    <row r="87" spans="1:25" ht="26.25">
      <c r="A87" s="275">
        <v>1</v>
      </c>
      <c r="B87" s="241" t="s">
        <v>171</v>
      </c>
      <c r="C87" s="276" t="s">
        <v>290</v>
      </c>
      <c r="D87" s="235">
        <v>880470000</v>
      </c>
      <c r="E87" s="233"/>
      <c r="F87" s="234"/>
      <c r="G87" s="654">
        <v>880470000</v>
      </c>
      <c r="H87" s="215">
        <f t="shared" ref="H87:H95" si="100">D87-G87</f>
        <v>0</v>
      </c>
      <c r="I87" s="166"/>
      <c r="J87" s="201"/>
      <c r="K87" s="201"/>
      <c r="L87" s="215">
        <f t="shared" ref="L87:L91" si="101">I87-K87</f>
        <v>0</v>
      </c>
      <c r="M87" s="215">
        <f t="shared" ref="M87:O87" si="102">F87+J87</f>
        <v>0</v>
      </c>
      <c r="N87" s="215">
        <f t="shared" si="102"/>
        <v>880470000</v>
      </c>
      <c r="O87" s="215">
        <f t="shared" si="102"/>
        <v>0</v>
      </c>
      <c r="P87" s="278"/>
      <c r="Q87" s="199"/>
      <c r="R87" s="151"/>
      <c r="S87" s="151"/>
      <c r="T87" s="151"/>
      <c r="U87" s="151"/>
      <c r="V87" s="151"/>
      <c r="W87" s="151"/>
      <c r="X87" s="151"/>
      <c r="Y87" s="151"/>
    </row>
    <row r="88" spans="1:25" ht="26.25">
      <c r="A88" s="275">
        <v>2</v>
      </c>
      <c r="B88" s="241" t="s">
        <v>173</v>
      </c>
      <c r="C88" s="276" t="s">
        <v>291</v>
      </c>
      <c r="D88" s="235">
        <v>2225105000</v>
      </c>
      <c r="E88" s="233"/>
      <c r="F88" s="234"/>
      <c r="G88" s="654">
        <v>2266311000</v>
      </c>
      <c r="H88" s="215">
        <f t="shared" si="100"/>
        <v>-41206000</v>
      </c>
      <c r="I88" s="166"/>
      <c r="J88" s="201"/>
      <c r="K88" s="201"/>
      <c r="L88" s="215">
        <f t="shared" si="101"/>
        <v>0</v>
      </c>
      <c r="M88" s="215">
        <f t="shared" ref="M88:O88" si="103">F88+J88</f>
        <v>0</v>
      </c>
      <c r="N88" s="215">
        <f t="shared" si="103"/>
        <v>2266311000</v>
      </c>
      <c r="O88" s="215">
        <f t="shared" si="103"/>
        <v>-41206000</v>
      </c>
      <c r="P88" s="278"/>
      <c r="Q88" s="199"/>
      <c r="R88" s="151"/>
      <c r="S88" s="151"/>
      <c r="T88" s="151"/>
      <c r="U88" s="151"/>
      <c r="V88" s="151"/>
      <c r="W88" s="151"/>
      <c r="X88" s="151"/>
      <c r="Y88" s="151"/>
    </row>
    <row r="89" spans="1:25" ht="26.25">
      <c r="A89" s="275">
        <v>3</v>
      </c>
      <c r="B89" s="276" t="s">
        <v>218</v>
      </c>
      <c r="C89" s="276" t="s">
        <v>175</v>
      </c>
      <c r="D89" s="279">
        <f>10780285588-30328588</f>
        <v>10749957000</v>
      </c>
      <c r="E89" s="280"/>
      <c r="F89" s="281"/>
      <c r="G89" s="656">
        <v>10749957000</v>
      </c>
      <c r="H89" s="215">
        <f t="shared" si="100"/>
        <v>0</v>
      </c>
      <c r="I89" s="166"/>
      <c r="J89" s="201"/>
      <c r="K89" s="201"/>
      <c r="L89" s="215">
        <f t="shared" si="101"/>
        <v>0</v>
      </c>
      <c r="M89" s="215">
        <f t="shared" ref="M89:O89" si="104">F89+J89</f>
        <v>0</v>
      </c>
      <c r="N89" s="215">
        <f t="shared" si="104"/>
        <v>10749957000</v>
      </c>
      <c r="O89" s="215">
        <f t="shared" si="104"/>
        <v>0</v>
      </c>
      <c r="P89" s="278"/>
      <c r="Q89" s="199"/>
      <c r="R89" s="151"/>
      <c r="S89" s="151"/>
      <c r="T89" s="151"/>
      <c r="U89" s="151"/>
      <c r="V89" s="151"/>
      <c r="W89" s="151"/>
      <c r="X89" s="151"/>
      <c r="Y89" s="151"/>
    </row>
    <row r="90" spans="1:25" ht="26.25">
      <c r="A90" s="282">
        <v>4</v>
      </c>
      <c r="B90" s="241" t="s">
        <v>176</v>
      </c>
      <c r="C90" s="276" t="s">
        <v>177</v>
      </c>
      <c r="D90" s="232">
        <v>10026000000</v>
      </c>
      <c r="E90" s="233"/>
      <c r="F90" s="234"/>
      <c r="G90" s="654">
        <v>3007800000</v>
      </c>
      <c r="H90" s="283">
        <f t="shared" si="100"/>
        <v>7018200000</v>
      </c>
      <c r="I90" s="201"/>
      <c r="J90" s="201"/>
      <c r="K90" s="201"/>
      <c r="L90" s="215">
        <f t="shared" si="101"/>
        <v>0</v>
      </c>
      <c r="M90" s="215">
        <f t="shared" ref="M90:O90" si="105">F90+J90</f>
        <v>0</v>
      </c>
      <c r="N90" s="215">
        <f t="shared" si="105"/>
        <v>3007800000</v>
      </c>
      <c r="O90" s="215">
        <f t="shared" si="105"/>
        <v>7018200000</v>
      </c>
      <c r="P90" s="284"/>
      <c r="Q90" s="199"/>
      <c r="R90" s="154"/>
      <c r="S90" s="154"/>
      <c r="T90" s="154"/>
      <c r="U90" s="154"/>
      <c r="V90" s="154"/>
      <c r="W90" s="154"/>
      <c r="X90" s="154"/>
      <c r="Y90" s="154"/>
    </row>
    <row r="91" spans="1:25" ht="51.75">
      <c r="A91" s="187">
        <v>5</v>
      </c>
      <c r="B91" s="240" t="s">
        <v>178</v>
      </c>
      <c r="C91" s="285" t="s">
        <v>179</v>
      </c>
      <c r="D91" s="260">
        <v>11041983000</v>
      </c>
      <c r="E91" s="248"/>
      <c r="F91" s="262">
        <v>1347942540</v>
      </c>
      <c r="G91" s="656">
        <f>3312594900+1347942540</f>
        <v>4660537440</v>
      </c>
      <c r="H91" s="283">
        <f t="shared" si="100"/>
        <v>6381445560</v>
      </c>
      <c r="I91" s="195"/>
      <c r="J91" s="195"/>
      <c r="K91" s="195"/>
      <c r="L91" s="215">
        <f t="shared" si="101"/>
        <v>0</v>
      </c>
      <c r="M91" s="215">
        <f t="shared" ref="M91:O91" si="106">F91+J91</f>
        <v>1347942540</v>
      </c>
      <c r="N91" s="215">
        <f t="shared" si="106"/>
        <v>4660537440</v>
      </c>
      <c r="O91" s="215">
        <f t="shared" si="106"/>
        <v>6381445560</v>
      </c>
      <c r="P91" s="286"/>
      <c r="Q91" s="199"/>
      <c r="R91" s="152"/>
      <c r="S91" s="152"/>
      <c r="T91" s="152"/>
      <c r="U91" s="152"/>
      <c r="V91" s="152"/>
      <c r="W91" s="152"/>
      <c r="X91" s="152"/>
      <c r="Y91" s="152"/>
    </row>
    <row r="92" spans="1:25">
      <c r="A92" s="187">
        <v>6</v>
      </c>
      <c r="B92" s="240" t="s">
        <v>180</v>
      </c>
      <c r="C92" s="285" t="s">
        <v>181</v>
      </c>
      <c r="D92" s="260">
        <v>10722996000</v>
      </c>
      <c r="E92" s="248"/>
      <c r="F92" s="262"/>
      <c r="G92" s="656">
        <v>1651787000</v>
      </c>
      <c r="H92" s="283">
        <f t="shared" si="100"/>
        <v>9071209000</v>
      </c>
      <c r="I92" s="195"/>
      <c r="J92" s="195"/>
      <c r="K92" s="195"/>
      <c r="L92" s="215"/>
      <c r="M92" s="215">
        <f t="shared" ref="M92:O92" si="107">F92+J92</f>
        <v>0</v>
      </c>
      <c r="N92" s="215">
        <f t="shared" si="107"/>
        <v>1651787000</v>
      </c>
      <c r="O92" s="215">
        <f t="shared" si="107"/>
        <v>9071209000</v>
      </c>
      <c r="P92" s="286"/>
      <c r="Q92" s="199"/>
      <c r="R92" s="152"/>
      <c r="S92" s="152"/>
      <c r="T92" s="152"/>
      <c r="U92" s="152"/>
      <c r="V92" s="152"/>
      <c r="W92" s="152"/>
      <c r="X92" s="152"/>
      <c r="Y92" s="152"/>
    </row>
    <row r="93" spans="1:25">
      <c r="A93" s="203">
        <v>7</v>
      </c>
      <c r="B93" s="611" t="s">
        <v>232</v>
      </c>
      <c r="C93" s="611" t="s">
        <v>233</v>
      </c>
      <c r="D93" s="197">
        <v>21802964121</v>
      </c>
      <c r="E93" s="215"/>
      <c r="F93" s="197"/>
      <c r="G93" s="729">
        <v>21802964121</v>
      </c>
      <c r="H93" s="283">
        <f t="shared" si="100"/>
        <v>0</v>
      </c>
      <c r="I93" s="215"/>
      <c r="J93" s="215"/>
      <c r="K93" s="215"/>
      <c r="L93" s="215"/>
      <c r="M93" s="215">
        <f t="shared" ref="M93:O93" si="108">F93+J93</f>
        <v>0</v>
      </c>
      <c r="N93" s="215">
        <f t="shared" si="108"/>
        <v>21802964121</v>
      </c>
      <c r="O93" s="215">
        <f t="shared" si="108"/>
        <v>0</v>
      </c>
      <c r="P93" s="215"/>
      <c r="Q93" s="215"/>
      <c r="R93" s="151"/>
      <c r="S93" s="151"/>
      <c r="T93" s="151"/>
      <c r="U93" s="151"/>
      <c r="V93" s="151"/>
      <c r="W93" s="151"/>
      <c r="X93" s="151"/>
      <c r="Y93" s="151"/>
    </row>
    <row r="94" spans="1:25">
      <c r="A94" s="203">
        <v>8</v>
      </c>
      <c r="B94" s="611" t="s">
        <v>304</v>
      </c>
      <c r="C94" s="611" t="s">
        <v>305</v>
      </c>
      <c r="D94" s="197">
        <v>887389000</v>
      </c>
      <c r="E94" s="215"/>
      <c r="F94" s="197">
        <v>265000000</v>
      </c>
      <c r="G94" s="730">
        <v>265000000</v>
      </c>
      <c r="H94" s="215">
        <f t="shared" si="100"/>
        <v>622389000</v>
      </c>
      <c r="I94" s="215"/>
      <c r="J94" s="215"/>
      <c r="K94" s="215"/>
      <c r="L94" s="215"/>
      <c r="M94" s="215">
        <f t="shared" ref="M94:O94" si="109">F94+J94</f>
        <v>265000000</v>
      </c>
      <c r="N94" s="215">
        <f t="shared" si="109"/>
        <v>265000000</v>
      </c>
      <c r="O94" s="215">
        <f t="shared" si="109"/>
        <v>622389000</v>
      </c>
      <c r="P94" s="215"/>
      <c r="Q94" s="215"/>
      <c r="R94" s="151"/>
      <c r="S94" s="151"/>
      <c r="T94" s="151"/>
      <c r="U94" s="151"/>
      <c r="V94" s="151"/>
      <c r="W94" s="151"/>
      <c r="X94" s="151"/>
      <c r="Y94" s="151"/>
    </row>
    <row r="95" spans="1:25">
      <c r="A95" s="203">
        <v>9</v>
      </c>
      <c r="B95" s="611" t="s">
        <v>304</v>
      </c>
      <c r="C95" s="611" t="s">
        <v>306</v>
      </c>
      <c r="D95" s="197">
        <v>885815000</v>
      </c>
      <c r="E95" s="215"/>
      <c r="F95" s="197">
        <v>265000000</v>
      </c>
      <c r="G95" s="730">
        <v>265000000</v>
      </c>
      <c r="H95" s="215">
        <f t="shared" si="100"/>
        <v>620815000</v>
      </c>
      <c r="I95" s="215"/>
      <c r="J95" s="215"/>
      <c r="K95" s="215"/>
      <c r="L95" s="215"/>
      <c r="M95" s="215">
        <f t="shared" ref="M95:O95" si="110">F95+J95</f>
        <v>265000000</v>
      </c>
      <c r="N95" s="215">
        <f t="shared" si="110"/>
        <v>265000000</v>
      </c>
      <c r="O95" s="215">
        <f t="shared" si="110"/>
        <v>620815000</v>
      </c>
      <c r="P95" s="215"/>
      <c r="Q95" s="215"/>
      <c r="R95" s="151"/>
      <c r="S95" s="151"/>
      <c r="T95" s="151"/>
      <c r="U95" s="151"/>
      <c r="V95" s="151"/>
      <c r="W95" s="151"/>
      <c r="X95" s="151"/>
      <c r="Y95" s="151"/>
    </row>
    <row r="96" spans="1:25">
      <c r="A96" s="162" t="s">
        <v>51</v>
      </c>
      <c r="B96" s="272" t="s">
        <v>182</v>
      </c>
      <c r="C96" s="272" t="s">
        <v>182</v>
      </c>
      <c r="D96" s="167">
        <f t="shared" ref="D96:J96" si="111">SUM(D97:D98)</f>
        <v>349999998</v>
      </c>
      <c r="E96" s="167">
        <f t="shared" si="111"/>
        <v>0</v>
      </c>
      <c r="F96" s="167">
        <f t="shared" si="111"/>
        <v>20000000</v>
      </c>
      <c r="G96" s="704">
        <f t="shared" si="111"/>
        <v>1625000000</v>
      </c>
      <c r="H96" s="167">
        <f t="shared" si="111"/>
        <v>0</v>
      </c>
      <c r="I96" s="167">
        <f t="shared" si="111"/>
        <v>0</v>
      </c>
      <c r="J96" s="167">
        <f t="shared" si="111"/>
        <v>0</v>
      </c>
      <c r="K96" s="167"/>
      <c r="L96" s="167">
        <f t="shared" ref="L96:Q96" si="112">SUM(L97:L98)</f>
        <v>0</v>
      </c>
      <c r="M96" s="167">
        <f t="shared" si="112"/>
        <v>20000000</v>
      </c>
      <c r="N96" s="167">
        <f t="shared" si="112"/>
        <v>1625000000</v>
      </c>
      <c r="O96" s="167">
        <f t="shared" si="112"/>
        <v>0</v>
      </c>
      <c r="P96" s="167">
        <f t="shared" si="112"/>
        <v>0</v>
      </c>
      <c r="Q96" s="167">
        <f t="shared" si="112"/>
        <v>0</v>
      </c>
      <c r="R96" s="151"/>
      <c r="S96" s="151"/>
      <c r="T96" s="151"/>
      <c r="U96" s="151"/>
      <c r="V96" s="151"/>
      <c r="W96" s="151"/>
      <c r="X96" s="151"/>
      <c r="Y96" s="151"/>
    </row>
    <row r="97" spans="1:25" ht="34.5">
      <c r="A97" s="275">
        <v>1</v>
      </c>
      <c r="B97" s="484" t="s">
        <v>292</v>
      </c>
      <c r="C97" s="289" t="s">
        <v>184</v>
      </c>
      <c r="D97" s="215">
        <v>349999998</v>
      </c>
      <c r="E97" s="195"/>
      <c r="F97" s="485"/>
      <c r="G97" s="658">
        <v>1250000000</v>
      </c>
      <c r="H97" s="166"/>
      <c r="I97" s="166"/>
      <c r="J97" s="201"/>
      <c r="K97" s="201"/>
      <c r="L97" s="215">
        <f t="shared" ref="L97:L98" si="113">I97-K97</f>
        <v>0</v>
      </c>
      <c r="M97" s="215">
        <f t="shared" ref="M97:M98" si="114">F97+J97</f>
        <v>0</v>
      </c>
      <c r="N97" s="215">
        <f t="shared" ref="N97:N98" si="115">G97+J97</f>
        <v>1250000000</v>
      </c>
      <c r="O97" s="215">
        <f t="shared" ref="O97:O98" si="116">H97+L97</f>
        <v>0</v>
      </c>
      <c r="P97" s="168"/>
      <c r="Q97" s="199"/>
      <c r="R97" s="151"/>
      <c r="S97" s="151"/>
      <c r="T97" s="151"/>
      <c r="U97" s="151"/>
      <c r="V97" s="151"/>
      <c r="W97" s="151"/>
      <c r="X97" s="151"/>
      <c r="Y97" s="151"/>
    </row>
    <row r="98" spans="1:25" ht="26.25">
      <c r="A98" s="275">
        <v>2</v>
      </c>
      <c r="B98" s="484" t="s">
        <v>307</v>
      </c>
      <c r="C98" s="292" t="s">
        <v>186</v>
      </c>
      <c r="D98" s="201"/>
      <c r="E98" s="283"/>
      <c r="F98" s="293">
        <v>20000000</v>
      </c>
      <c r="G98" s="658">
        <v>375000000</v>
      </c>
      <c r="H98" s="166"/>
      <c r="I98" s="166"/>
      <c r="J98" s="201"/>
      <c r="K98" s="201"/>
      <c r="L98" s="215">
        <f t="shared" si="113"/>
        <v>0</v>
      </c>
      <c r="M98" s="215">
        <f t="shared" si="114"/>
        <v>20000000</v>
      </c>
      <c r="N98" s="215">
        <f t="shared" si="115"/>
        <v>375000000</v>
      </c>
      <c r="O98" s="215">
        <f t="shared" si="116"/>
        <v>0</v>
      </c>
      <c r="P98" s="295"/>
      <c r="Q98" s="296"/>
      <c r="R98" s="151" t="s">
        <v>187</v>
      </c>
      <c r="S98" s="151"/>
      <c r="T98" s="151" t="s">
        <v>188</v>
      </c>
      <c r="U98" s="151"/>
      <c r="V98" s="151"/>
      <c r="W98" s="151"/>
      <c r="X98" s="151"/>
      <c r="Y98" s="151"/>
    </row>
    <row r="99" spans="1:25">
      <c r="A99" s="297"/>
      <c r="B99" s="298" t="s">
        <v>99</v>
      </c>
      <c r="C99" s="298" t="s">
        <v>99</v>
      </c>
      <c r="D99" s="299">
        <f t="shared" ref="D99:Q99" si="117">D10+D86+D96</f>
        <v>163856260288</v>
      </c>
      <c r="E99" s="299">
        <f t="shared" si="117"/>
        <v>5844026186</v>
      </c>
      <c r="F99" s="299">
        <f t="shared" si="117"/>
        <v>4712943540</v>
      </c>
      <c r="G99" s="299">
        <f t="shared" si="117"/>
        <v>123684965411</v>
      </c>
      <c r="H99" s="299">
        <f t="shared" si="117"/>
        <v>51463044729</v>
      </c>
      <c r="I99" s="299">
        <f t="shared" si="117"/>
        <v>3850750587</v>
      </c>
      <c r="J99" s="299">
        <f t="shared" si="117"/>
        <v>220072630</v>
      </c>
      <c r="K99" s="299">
        <f t="shared" si="117"/>
        <v>3324370506</v>
      </c>
      <c r="L99" s="299">
        <f t="shared" si="117"/>
        <v>526380125</v>
      </c>
      <c r="M99" s="299">
        <f t="shared" si="117"/>
        <v>4933016170</v>
      </c>
      <c r="N99" s="299">
        <f t="shared" si="117"/>
        <v>127009335917</v>
      </c>
      <c r="O99" s="299">
        <f t="shared" si="117"/>
        <v>51989424854</v>
      </c>
      <c r="P99" s="299">
        <f t="shared" si="117"/>
        <v>0</v>
      </c>
      <c r="Q99" s="299">
        <f t="shared" si="117"/>
        <v>0</v>
      </c>
      <c r="R99" s="151"/>
      <c r="S99" s="151"/>
      <c r="T99" s="151"/>
      <c r="U99" s="151"/>
      <c r="V99" s="208" t="e">
        <f>#REF!+F99</f>
        <v>#REF!</v>
      </c>
      <c r="W99" s="151"/>
      <c r="X99" s="151"/>
      <c r="Y99" s="151"/>
    </row>
    <row r="100" spans="1:25">
      <c r="A100" s="151"/>
      <c r="B100" s="151"/>
      <c r="C100" s="151"/>
      <c r="D100" s="151"/>
      <c r="E100" s="152"/>
      <c r="F100" s="153"/>
      <c r="G100" s="214"/>
      <c r="H100" s="151"/>
      <c r="I100" s="151"/>
      <c r="J100" s="154"/>
      <c r="K100" s="154"/>
      <c r="L100" s="151"/>
      <c r="M100" s="157"/>
      <c r="N100" s="157"/>
      <c r="O100" s="157"/>
      <c r="P100" s="155"/>
      <c r="Q100" s="155"/>
      <c r="R100" s="151"/>
      <c r="S100" s="151"/>
      <c r="T100" s="151"/>
      <c r="U100" s="151"/>
      <c r="V100" s="151"/>
      <c r="W100" s="151"/>
      <c r="X100" s="151"/>
      <c r="Y100" s="151"/>
    </row>
    <row r="101" spans="1:25" ht="15.75">
      <c r="A101" s="810" t="s">
        <v>189</v>
      </c>
      <c r="B101" s="811"/>
      <c r="C101" s="811"/>
      <c r="D101" s="811"/>
      <c r="E101" s="152"/>
      <c r="F101" s="153"/>
      <c r="G101" s="810" t="s">
        <v>190</v>
      </c>
      <c r="H101" s="811"/>
      <c r="I101" s="811"/>
      <c r="J101" s="811"/>
      <c r="K101" s="151"/>
      <c r="L101" s="302" t="s">
        <v>191</v>
      </c>
      <c r="M101" s="151"/>
      <c r="N101" s="151"/>
      <c r="O101" s="151"/>
      <c r="P101" s="155"/>
      <c r="Q101" s="155"/>
      <c r="R101" s="151"/>
      <c r="S101" s="151"/>
      <c r="T101" s="151"/>
      <c r="U101" s="151"/>
      <c r="V101" s="151"/>
      <c r="W101" s="151"/>
      <c r="X101" s="151"/>
      <c r="Y101" s="151"/>
    </row>
    <row r="102" spans="1:25" ht="12.75">
      <c r="A102" s="303"/>
      <c r="B102" s="303"/>
      <c r="C102" s="303"/>
      <c r="D102" s="303"/>
      <c r="E102" s="303"/>
      <c r="F102" s="304"/>
      <c r="G102" s="303"/>
      <c r="H102" s="303"/>
      <c r="I102" s="303"/>
      <c r="J102" s="303"/>
      <c r="K102" s="303"/>
      <c r="L102" s="303"/>
      <c r="M102" s="303"/>
      <c r="N102" s="303"/>
      <c r="O102" s="303"/>
      <c r="P102" s="305"/>
      <c r="Q102" s="305"/>
      <c r="R102" s="303"/>
      <c r="S102" s="303"/>
      <c r="T102" s="303"/>
      <c r="U102" s="303"/>
      <c r="V102" s="303"/>
      <c r="W102" s="303"/>
      <c r="X102" s="303"/>
      <c r="Y102" s="303"/>
    </row>
    <row r="103" spans="1:25" ht="12.75">
      <c r="A103" s="303"/>
      <c r="B103" s="303"/>
      <c r="C103" s="303"/>
      <c r="D103" s="303"/>
      <c r="E103" s="303"/>
      <c r="F103" s="304"/>
      <c r="G103" s="303"/>
      <c r="H103" s="303"/>
      <c r="I103" s="303"/>
      <c r="J103" s="731">
        <f>J99-220072630</f>
        <v>0</v>
      </c>
      <c r="K103" s="303"/>
      <c r="L103" s="303"/>
      <c r="M103" s="303"/>
      <c r="N103" s="303"/>
      <c r="O103" s="303"/>
      <c r="P103" s="305"/>
      <c r="Q103" s="305"/>
      <c r="R103" s="303"/>
      <c r="S103" s="303"/>
      <c r="T103" s="303"/>
      <c r="U103" s="303"/>
      <c r="V103" s="303"/>
      <c r="W103" s="303"/>
      <c r="X103" s="303"/>
      <c r="Y103" s="303"/>
    </row>
    <row r="104" spans="1:25" ht="12.75">
      <c r="A104" s="303"/>
      <c r="B104" s="303"/>
      <c r="C104" s="303"/>
      <c r="D104" s="303"/>
      <c r="E104" s="303"/>
      <c r="F104" s="304"/>
      <c r="G104" s="303"/>
      <c r="H104" s="303"/>
      <c r="I104" s="303"/>
      <c r="J104" s="303"/>
      <c r="K104" s="303"/>
      <c r="L104" s="303"/>
      <c r="M104" s="303"/>
      <c r="N104" s="303"/>
      <c r="O104" s="303"/>
      <c r="P104" s="305"/>
      <c r="Q104" s="305"/>
      <c r="R104" s="303"/>
      <c r="S104" s="303"/>
      <c r="T104" s="303"/>
      <c r="U104" s="303"/>
      <c r="V104" s="303"/>
      <c r="W104" s="303"/>
      <c r="X104" s="303"/>
      <c r="Y104" s="303"/>
    </row>
    <row r="105" spans="1:25" ht="12.75">
      <c r="A105" s="303"/>
      <c r="B105" s="303"/>
      <c r="C105" s="303"/>
      <c r="D105" s="303"/>
      <c r="E105" s="303"/>
      <c r="F105" s="304"/>
      <c r="G105" s="303"/>
      <c r="H105" s="303"/>
      <c r="I105" s="303"/>
      <c r="J105" s="303"/>
      <c r="K105" s="303"/>
      <c r="L105" s="303"/>
      <c r="M105" s="303"/>
      <c r="N105" s="303"/>
      <c r="O105" s="303"/>
      <c r="P105" s="305"/>
      <c r="Q105" s="305"/>
      <c r="R105" s="303"/>
      <c r="S105" s="303"/>
      <c r="T105" s="303"/>
      <c r="U105" s="303"/>
      <c r="V105" s="303"/>
      <c r="W105" s="303"/>
      <c r="X105" s="303"/>
      <c r="Y105" s="303"/>
    </row>
    <row r="106" spans="1:25" ht="12.75">
      <c r="A106" s="303"/>
      <c r="B106" s="303"/>
      <c r="C106" s="303"/>
      <c r="D106" s="303"/>
      <c r="E106" s="303"/>
      <c r="F106" s="304"/>
      <c r="G106" s="303"/>
      <c r="H106" s="303"/>
      <c r="I106" s="303"/>
      <c r="J106" s="303"/>
      <c r="K106" s="303"/>
      <c r="L106" s="303"/>
      <c r="M106" s="303"/>
      <c r="N106" s="303"/>
      <c r="O106" s="303"/>
      <c r="P106" s="305"/>
      <c r="Q106" s="305"/>
      <c r="R106" s="303"/>
      <c r="S106" s="303"/>
      <c r="T106" s="303"/>
      <c r="U106" s="303"/>
      <c r="V106" s="303"/>
      <c r="W106" s="303"/>
      <c r="X106" s="303"/>
      <c r="Y106" s="303"/>
    </row>
    <row r="107" spans="1:25" ht="12.75">
      <c r="A107" s="303"/>
      <c r="B107" s="303"/>
      <c r="C107" s="303"/>
      <c r="D107" s="303"/>
      <c r="E107" s="303"/>
      <c r="F107" s="304"/>
      <c r="G107" s="303"/>
      <c r="H107" s="303"/>
      <c r="I107" s="303"/>
      <c r="J107" s="303"/>
      <c r="K107" s="303"/>
      <c r="L107" s="303"/>
      <c r="M107" s="303"/>
      <c r="N107" s="303"/>
      <c r="O107" s="303"/>
      <c r="P107" s="305"/>
      <c r="Q107" s="305"/>
      <c r="R107" s="303"/>
      <c r="S107" s="303"/>
      <c r="T107" s="303"/>
      <c r="U107" s="303"/>
      <c r="V107" s="303"/>
      <c r="W107" s="303"/>
      <c r="X107" s="303"/>
      <c r="Y107" s="303"/>
    </row>
    <row r="108" spans="1:25" ht="12.75">
      <c r="A108" s="303"/>
      <c r="B108" s="303"/>
      <c r="C108" s="303"/>
      <c r="D108" s="303"/>
      <c r="E108" s="303"/>
      <c r="F108" s="304"/>
      <c r="G108" s="303"/>
      <c r="H108" s="303"/>
      <c r="I108" s="303"/>
      <c r="J108" s="303"/>
      <c r="K108" s="303"/>
      <c r="L108" s="303"/>
      <c r="M108" s="303"/>
      <c r="N108" s="303"/>
      <c r="O108" s="303"/>
      <c r="P108" s="305"/>
      <c r="Q108" s="305"/>
      <c r="R108" s="303"/>
      <c r="S108" s="303"/>
      <c r="T108" s="303"/>
      <c r="U108" s="303"/>
      <c r="V108" s="303"/>
      <c r="W108" s="303"/>
      <c r="X108" s="303"/>
      <c r="Y108" s="303"/>
    </row>
    <row r="109" spans="1:25" ht="12.75">
      <c r="A109" s="303"/>
      <c r="B109" s="303"/>
      <c r="C109" s="303"/>
      <c r="D109" s="303"/>
      <c r="E109" s="303"/>
      <c r="F109" s="304"/>
      <c r="G109" s="303"/>
      <c r="H109" s="303"/>
      <c r="I109" s="303"/>
      <c r="J109" s="303"/>
      <c r="K109" s="303"/>
      <c r="L109" s="303"/>
      <c r="M109" s="303"/>
      <c r="N109" s="303"/>
      <c r="O109" s="303"/>
      <c r="P109" s="305"/>
      <c r="Q109" s="305"/>
      <c r="R109" s="303"/>
      <c r="S109" s="303"/>
      <c r="T109" s="303"/>
      <c r="U109" s="303"/>
      <c r="V109" s="303"/>
      <c r="W109" s="303"/>
      <c r="X109" s="303"/>
      <c r="Y109" s="303"/>
    </row>
    <row r="110" spans="1:25" ht="12.75">
      <c r="A110" s="303"/>
      <c r="B110" s="303"/>
      <c r="C110" s="303"/>
      <c r="D110" s="303"/>
      <c r="E110" s="303"/>
      <c r="F110" s="304"/>
      <c r="G110" s="303"/>
      <c r="H110" s="303"/>
      <c r="I110" s="303"/>
      <c r="J110" s="303"/>
      <c r="K110" s="303"/>
      <c r="L110" s="303"/>
      <c r="M110" s="303"/>
      <c r="N110" s="303"/>
      <c r="O110" s="303"/>
      <c r="P110" s="305"/>
      <c r="Q110" s="305"/>
      <c r="R110" s="303"/>
      <c r="S110" s="303"/>
      <c r="T110" s="303"/>
      <c r="U110" s="303"/>
      <c r="V110" s="303"/>
      <c r="W110" s="303"/>
      <c r="X110" s="303"/>
      <c r="Y110" s="303"/>
    </row>
    <row r="111" spans="1:25" ht="12.75">
      <c r="A111" s="303"/>
      <c r="B111" s="303"/>
      <c r="C111" s="303"/>
      <c r="D111" s="303"/>
      <c r="E111" s="303"/>
      <c r="F111" s="304"/>
      <c r="G111" s="303"/>
      <c r="H111" s="303"/>
      <c r="I111" s="303"/>
      <c r="J111" s="303"/>
      <c r="K111" s="303"/>
      <c r="L111" s="303"/>
      <c r="M111" s="303"/>
      <c r="N111" s="303"/>
      <c r="O111" s="303"/>
      <c r="P111" s="305"/>
      <c r="Q111" s="305"/>
      <c r="R111" s="303"/>
      <c r="S111" s="303"/>
      <c r="T111" s="303"/>
      <c r="U111" s="303"/>
      <c r="V111" s="303"/>
      <c r="W111" s="303"/>
      <c r="X111" s="303"/>
      <c r="Y111" s="303"/>
    </row>
    <row r="112" spans="1:25" ht="12.75">
      <c r="A112" s="303"/>
      <c r="B112" s="303"/>
      <c r="C112" s="303"/>
      <c r="D112" s="303"/>
      <c r="E112" s="303"/>
      <c r="F112" s="304"/>
      <c r="G112" s="303"/>
      <c r="H112" s="303"/>
      <c r="I112" s="303"/>
      <c r="J112" s="303"/>
      <c r="K112" s="303"/>
      <c r="L112" s="303"/>
      <c r="M112" s="303"/>
      <c r="N112" s="303"/>
      <c r="O112" s="303"/>
      <c r="P112" s="305"/>
      <c r="Q112" s="305"/>
      <c r="R112" s="303"/>
      <c r="S112" s="303"/>
      <c r="T112" s="303"/>
      <c r="U112" s="303"/>
      <c r="V112" s="303"/>
      <c r="W112" s="303"/>
      <c r="X112" s="303"/>
      <c r="Y112" s="303"/>
    </row>
    <row r="113" spans="1:25" ht="12.75">
      <c r="A113" s="303"/>
      <c r="B113" s="303"/>
      <c r="C113" s="303"/>
      <c r="D113" s="303"/>
      <c r="E113" s="303"/>
      <c r="F113" s="304"/>
      <c r="G113" s="303"/>
      <c r="H113" s="303"/>
      <c r="I113" s="303"/>
      <c r="J113" s="303"/>
      <c r="K113" s="303"/>
      <c r="L113" s="303"/>
      <c r="M113" s="303"/>
      <c r="N113" s="303"/>
      <c r="O113" s="303"/>
      <c r="P113" s="305"/>
      <c r="Q113" s="305"/>
      <c r="R113" s="303"/>
      <c r="S113" s="303"/>
      <c r="T113" s="303"/>
      <c r="U113" s="303"/>
      <c r="V113" s="303"/>
      <c r="W113" s="303"/>
      <c r="X113" s="303"/>
      <c r="Y113" s="303"/>
    </row>
    <row r="114" spans="1:25" ht="12.75">
      <c r="A114" s="303"/>
      <c r="B114" s="303"/>
      <c r="C114" s="303"/>
      <c r="D114" s="303"/>
      <c r="E114" s="303"/>
      <c r="F114" s="304"/>
      <c r="G114" s="303"/>
      <c r="H114" s="303"/>
      <c r="I114" s="303"/>
      <c r="J114" s="303"/>
      <c r="K114" s="303"/>
      <c r="L114" s="303"/>
      <c r="M114" s="303"/>
      <c r="N114" s="303"/>
      <c r="O114" s="303"/>
      <c r="P114" s="305"/>
      <c r="Q114" s="305"/>
      <c r="R114" s="303"/>
      <c r="S114" s="303"/>
      <c r="T114" s="303"/>
      <c r="U114" s="303"/>
      <c r="V114" s="303"/>
      <c r="W114" s="303"/>
      <c r="X114" s="303"/>
      <c r="Y114" s="303"/>
    </row>
    <row r="115" spans="1:25" ht="12.75">
      <c r="A115" s="303"/>
      <c r="B115" s="303"/>
      <c r="C115" s="303"/>
      <c r="D115" s="303"/>
      <c r="E115" s="303"/>
      <c r="F115" s="304"/>
      <c r="G115" s="303"/>
      <c r="H115" s="303"/>
      <c r="I115" s="303"/>
      <c r="J115" s="303"/>
      <c r="K115" s="303"/>
      <c r="L115" s="303"/>
      <c r="M115" s="303"/>
      <c r="N115" s="303"/>
      <c r="O115" s="303"/>
      <c r="P115" s="305"/>
      <c r="Q115" s="305"/>
      <c r="R115" s="303"/>
      <c r="S115" s="303"/>
      <c r="T115" s="303"/>
      <c r="U115" s="303"/>
      <c r="V115" s="303"/>
      <c r="W115" s="303"/>
      <c r="X115" s="303"/>
      <c r="Y115" s="303"/>
    </row>
    <row r="116" spans="1:25" ht="12.75">
      <c r="A116" s="303"/>
      <c r="B116" s="303"/>
      <c r="C116" s="303"/>
      <c r="D116" s="303"/>
      <c r="E116" s="303"/>
      <c r="F116" s="304"/>
      <c r="G116" s="303"/>
      <c r="H116" s="303"/>
      <c r="I116" s="303"/>
      <c r="J116" s="303"/>
      <c r="K116" s="303"/>
      <c r="L116" s="303"/>
      <c r="M116" s="303"/>
      <c r="N116" s="303"/>
      <c r="O116" s="303"/>
      <c r="P116" s="305"/>
      <c r="Q116" s="305"/>
      <c r="R116" s="303"/>
      <c r="S116" s="303"/>
      <c r="T116" s="303"/>
      <c r="U116" s="303"/>
      <c r="V116" s="303"/>
      <c r="W116" s="303"/>
      <c r="X116" s="303"/>
      <c r="Y116" s="303"/>
    </row>
    <row r="117" spans="1:25" ht="12.75">
      <c r="A117" s="303"/>
      <c r="B117" s="303"/>
      <c r="C117" s="303"/>
      <c r="D117" s="303"/>
      <c r="E117" s="303"/>
      <c r="F117" s="304"/>
      <c r="G117" s="303"/>
      <c r="H117" s="303"/>
      <c r="I117" s="303"/>
      <c r="J117" s="303"/>
      <c r="K117" s="303"/>
      <c r="L117" s="303"/>
      <c r="M117" s="303"/>
      <c r="N117" s="303"/>
      <c r="O117" s="303"/>
      <c r="P117" s="305"/>
      <c r="Q117" s="305"/>
      <c r="R117" s="303"/>
      <c r="S117" s="303"/>
      <c r="T117" s="303"/>
      <c r="U117" s="303"/>
      <c r="V117" s="303"/>
      <c r="W117" s="303"/>
      <c r="X117" s="303"/>
      <c r="Y117" s="303"/>
    </row>
    <row r="118" spans="1:25" ht="12.75">
      <c r="A118" s="303"/>
      <c r="B118" s="303"/>
      <c r="C118" s="303"/>
      <c r="D118" s="303"/>
      <c r="E118" s="303"/>
      <c r="F118" s="304"/>
      <c r="G118" s="303"/>
      <c r="H118" s="303"/>
      <c r="I118" s="303"/>
      <c r="J118" s="303"/>
      <c r="K118" s="303"/>
      <c r="L118" s="303"/>
      <c r="M118" s="303"/>
      <c r="N118" s="303"/>
      <c r="O118" s="303"/>
      <c r="P118" s="305"/>
      <c r="Q118" s="305"/>
      <c r="R118" s="303"/>
      <c r="S118" s="303"/>
      <c r="T118" s="303"/>
      <c r="U118" s="303"/>
      <c r="V118" s="303"/>
      <c r="W118" s="303"/>
      <c r="X118" s="303"/>
      <c r="Y118" s="303"/>
    </row>
    <row r="119" spans="1:25" ht="12.75">
      <c r="A119" s="303"/>
      <c r="B119" s="303"/>
      <c r="C119" s="303"/>
      <c r="D119" s="303"/>
      <c r="E119" s="303"/>
      <c r="F119" s="304"/>
      <c r="G119" s="303"/>
      <c r="H119" s="303"/>
      <c r="I119" s="303"/>
      <c r="J119" s="303"/>
      <c r="K119" s="303"/>
      <c r="L119" s="303"/>
      <c r="M119" s="303"/>
      <c r="N119" s="303"/>
      <c r="O119" s="303"/>
      <c r="P119" s="305"/>
      <c r="Q119" s="305"/>
      <c r="R119" s="303"/>
      <c r="S119" s="303"/>
      <c r="T119" s="303"/>
      <c r="U119" s="303"/>
      <c r="V119" s="303"/>
      <c r="W119" s="303"/>
      <c r="X119" s="303"/>
      <c r="Y119" s="303"/>
    </row>
    <row r="120" spans="1:25" ht="12.75">
      <c r="A120" s="303"/>
      <c r="B120" s="303"/>
      <c r="C120" s="303"/>
      <c r="D120" s="303"/>
      <c r="E120" s="303"/>
      <c r="F120" s="304"/>
      <c r="G120" s="303"/>
      <c r="H120" s="303"/>
      <c r="I120" s="303"/>
      <c r="J120" s="303"/>
      <c r="K120" s="303"/>
      <c r="L120" s="303"/>
      <c r="M120" s="303"/>
      <c r="N120" s="303"/>
      <c r="O120" s="303"/>
      <c r="P120" s="305"/>
      <c r="Q120" s="305"/>
      <c r="R120" s="303"/>
      <c r="S120" s="303"/>
      <c r="T120" s="303"/>
      <c r="U120" s="303"/>
      <c r="V120" s="303"/>
      <c r="W120" s="303"/>
      <c r="X120" s="303"/>
      <c r="Y120" s="303"/>
    </row>
    <row r="121" spans="1:25" ht="12.75">
      <c r="A121" s="303"/>
      <c r="B121" s="303"/>
      <c r="C121" s="303"/>
      <c r="D121" s="303"/>
      <c r="E121" s="303"/>
      <c r="F121" s="304"/>
      <c r="G121" s="303"/>
      <c r="H121" s="303"/>
      <c r="I121" s="303"/>
      <c r="J121" s="303"/>
      <c r="K121" s="303"/>
      <c r="L121" s="303"/>
      <c r="M121" s="303"/>
      <c r="N121" s="303"/>
      <c r="O121" s="303"/>
      <c r="P121" s="305"/>
      <c r="Q121" s="305"/>
      <c r="R121" s="303"/>
      <c r="S121" s="303"/>
      <c r="T121" s="303"/>
      <c r="U121" s="303"/>
      <c r="V121" s="303"/>
      <c r="W121" s="303"/>
      <c r="X121" s="303"/>
      <c r="Y121" s="303"/>
    </row>
    <row r="122" spans="1:25" ht="12.75">
      <c r="A122" s="303"/>
      <c r="B122" s="303"/>
      <c r="C122" s="303"/>
      <c r="D122" s="303"/>
      <c r="E122" s="303"/>
      <c r="F122" s="304"/>
      <c r="G122" s="303"/>
      <c r="H122" s="303"/>
      <c r="I122" s="303"/>
      <c r="J122" s="303"/>
      <c r="K122" s="303"/>
      <c r="L122" s="303"/>
      <c r="M122" s="303"/>
      <c r="N122" s="303"/>
      <c r="O122" s="303"/>
      <c r="P122" s="305"/>
      <c r="Q122" s="305"/>
      <c r="R122" s="303"/>
      <c r="S122" s="303"/>
      <c r="T122" s="303"/>
      <c r="U122" s="303"/>
      <c r="V122" s="303"/>
      <c r="W122" s="303"/>
      <c r="X122" s="303"/>
      <c r="Y122" s="303"/>
    </row>
    <row r="123" spans="1:25" ht="12.75">
      <c r="A123" s="303"/>
      <c r="B123" s="303"/>
      <c r="C123" s="303"/>
      <c r="D123" s="303"/>
      <c r="E123" s="303"/>
      <c r="F123" s="304"/>
      <c r="G123" s="303"/>
      <c r="H123" s="303"/>
      <c r="I123" s="303"/>
      <c r="J123" s="303"/>
      <c r="K123" s="303"/>
      <c r="L123" s="303"/>
      <c r="M123" s="303"/>
      <c r="N123" s="303"/>
      <c r="O123" s="303"/>
      <c r="P123" s="305"/>
      <c r="Q123" s="305"/>
      <c r="R123" s="303"/>
      <c r="S123" s="303"/>
      <c r="T123" s="303"/>
      <c r="U123" s="303"/>
      <c r="V123" s="303"/>
      <c r="W123" s="303"/>
      <c r="X123" s="303"/>
      <c r="Y123" s="303"/>
    </row>
    <row r="124" spans="1:25" ht="12.75">
      <c r="A124" s="303"/>
      <c r="B124" s="303"/>
      <c r="C124" s="303"/>
      <c r="D124" s="303"/>
      <c r="E124" s="303"/>
      <c r="F124" s="304"/>
      <c r="G124" s="303"/>
      <c r="H124" s="303"/>
      <c r="I124" s="303"/>
      <c r="J124" s="303"/>
      <c r="K124" s="303"/>
      <c r="L124" s="303"/>
      <c r="M124" s="303"/>
      <c r="N124" s="303"/>
      <c r="O124" s="303"/>
      <c r="P124" s="305"/>
      <c r="Q124" s="305"/>
      <c r="R124" s="303"/>
      <c r="S124" s="303"/>
      <c r="T124" s="303"/>
      <c r="U124" s="303"/>
      <c r="V124" s="303"/>
      <c r="W124" s="303"/>
      <c r="X124" s="303"/>
      <c r="Y124" s="303"/>
    </row>
    <row r="125" spans="1:25" ht="12.75">
      <c r="A125" s="303"/>
      <c r="B125" s="303"/>
      <c r="C125" s="303"/>
      <c r="D125" s="303"/>
      <c r="E125" s="303"/>
      <c r="F125" s="304"/>
      <c r="G125" s="303"/>
      <c r="H125" s="303"/>
      <c r="I125" s="303"/>
      <c r="J125" s="303"/>
      <c r="K125" s="303"/>
      <c r="L125" s="303"/>
      <c r="M125" s="303"/>
      <c r="N125" s="303"/>
      <c r="O125" s="303"/>
      <c r="P125" s="305"/>
      <c r="Q125" s="305"/>
      <c r="R125" s="303"/>
      <c r="S125" s="303"/>
      <c r="T125" s="303"/>
      <c r="U125" s="303"/>
      <c r="V125" s="303"/>
      <c r="W125" s="303"/>
      <c r="X125" s="303"/>
      <c r="Y125" s="303"/>
    </row>
    <row r="126" spans="1:25" ht="12.75">
      <c r="A126" s="303"/>
      <c r="B126" s="303"/>
      <c r="C126" s="303"/>
      <c r="D126" s="303"/>
      <c r="E126" s="303"/>
      <c r="F126" s="304"/>
      <c r="G126" s="303"/>
      <c r="H126" s="303"/>
      <c r="I126" s="303"/>
      <c r="J126" s="303"/>
      <c r="K126" s="303"/>
      <c r="L126" s="303"/>
      <c r="M126" s="303"/>
      <c r="N126" s="303"/>
      <c r="O126" s="303"/>
      <c r="P126" s="305"/>
      <c r="Q126" s="305"/>
      <c r="R126" s="303"/>
      <c r="S126" s="303"/>
      <c r="T126" s="303"/>
      <c r="U126" s="303"/>
      <c r="V126" s="303"/>
      <c r="W126" s="303"/>
      <c r="X126" s="303"/>
      <c r="Y126" s="303"/>
    </row>
    <row r="127" spans="1:25" ht="12.75">
      <c r="A127" s="303"/>
      <c r="B127" s="303"/>
      <c r="C127" s="303"/>
      <c r="D127" s="303"/>
      <c r="E127" s="303"/>
      <c r="F127" s="304"/>
      <c r="G127" s="303"/>
      <c r="H127" s="303"/>
      <c r="I127" s="303"/>
      <c r="J127" s="303"/>
      <c r="K127" s="303"/>
      <c r="L127" s="303"/>
      <c r="M127" s="303"/>
      <c r="N127" s="303"/>
      <c r="O127" s="303"/>
      <c r="P127" s="305"/>
      <c r="Q127" s="305"/>
      <c r="R127" s="303"/>
      <c r="S127" s="303"/>
      <c r="T127" s="303"/>
      <c r="U127" s="303"/>
      <c r="V127" s="303"/>
      <c r="W127" s="303"/>
      <c r="X127" s="303"/>
      <c r="Y127" s="303"/>
    </row>
    <row r="128" spans="1:25" ht="12.75">
      <c r="A128" s="303"/>
      <c r="B128" s="303"/>
      <c r="C128" s="303"/>
      <c r="D128" s="303"/>
      <c r="E128" s="303"/>
      <c r="F128" s="304"/>
      <c r="G128" s="303"/>
      <c r="H128" s="303"/>
      <c r="I128" s="303"/>
      <c r="J128" s="303"/>
      <c r="K128" s="303"/>
      <c r="L128" s="303"/>
      <c r="M128" s="303"/>
      <c r="N128" s="303"/>
      <c r="O128" s="303"/>
      <c r="P128" s="305"/>
      <c r="Q128" s="305"/>
      <c r="R128" s="303"/>
      <c r="S128" s="303"/>
      <c r="T128" s="303"/>
      <c r="U128" s="303"/>
      <c r="V128" s="303"/>
      <c r="W128" s="303"/>
      <c r="X128" s="303"/>
      <c r="Y128" s="303"/>
    </row>
    <row r="129" spans="1:25" ht="12.75">
      <c r="A129" s="303"/>
      <c r="B129" s="303"/>
      <c r="C129" s="303"/>
      <c r="D129" s="303"/>
      <c r="E129" s="303"/>
      <c r="F129" s="304"/>
      <c r="G129" s="303"/>
      <c r="H129" s="303"/>
      <c r="I129" s="303"/>
      <c r="J129" s="303"/>
      <c r="K129" s="303"/>
      <c r="L129" s="303"/>
      <c r="M129" s="303"/>
      <c r="N129" s="303"/>
      <c r="O129" s="303"/>
      <c r="P129" s="305"/>
      <c r="Q129" s="305"/>
      <c r="R129" s="303"/>
      <c r="S129" s="303"/>
      <c r="T129" s="303"/>
      <c r="U129" s="303"/>
      <c r="V129" s="303"/>
      <c r="W129" s="303"/>
      <c r="X129" s="303"/>
      <c r="Y129" s="303"/>
    </row>
    <row r="130" spans="1:25" ht="12.75">
      <c r="A130" s="303"/>
      <c r="B130" s="303"/>
      <c r="C130" s="303"/>
      <c r="D130" s="303"/>
      <c r="E130" s="303"/>
      <c r="F130" s="304"/>
      <c r="G130" s="303"/>
      <c r="H130" s="303"/>
      <c r="I130" s="303"/>
      <c r="J130" s="303"/>
      <c r="K130" s="303"/>
      <c r="L130" s="303"/>
      <c r="M130" s="303"/>
      <c r="N130" s="303"/>
      <c r="O130" s="303"/>
      <c r="P130" s="305"/>
      <c r="Q130" s="305"/>
      <c r="R130" s="303"/>
      <c r="S130" s="303"/>
      <c r="T130" s="303"/>
      <c r="U130" s="303"/>
      <c r="V130" s="303"/>
      <c r="W130" s="303"/>
      <c r="X130" s="303"/>
      <c r="Y130" s="303"/>
    </row>
    <row r="131" spans="1:25" ht="12.75">
      <c r="A131" s="303"/>
      <c r="B131" s="303"/>
      <c r="C131" s="303"/>
      <c r="D131" s="303"/>
      <c r="E131" s="303"/>
      <c r="F131" s="304"/>
      <c r="G131" s="303"/>
      <c r="H131" s="303"/>
      <c r="I131" s="303"/>
      <c r="J131" s="303"/>
      <c r="K131" s="303"/>
      <c r="L131" s="303"/>
      <c r="M131" s="303"/>
      <c r="N131" s="303"/>
      <c r="O131" s="303"/>
      <c r="P131" s="305"/>
      <c r="Q131" s="305"/>
      <c r="R131" s="303"/>
      <c r="S131" s="303"/>
      <c r="T131" s="303"/>
      <c r="U131" s="303"/>
      <c r="V131" s="303"/>
      <c r="W131" s="303"/>
      <c r="X131" s="303"/>
      <c r="Y131" s="303"/>
    </row>
    <row r="132" spans="1:25" ht="12.75">
      <c r="A132" s="303"/>
      <c r="B132" s="303"/>
      <c r="C132" s="303"/>
      <c r="D132" s="303"/>
      <c r="E132" s="303"/>
      <c r="F132" s="304"/>
      <c r="G132" s="303"/>
      <c r="H132" s="303"/>
      <c r="I132" s="303"/>
      <c r="J132" s="303"/>
      <c r="K132" s="303"/>
      <c r="L132" s="303"/>
      <c r="M132" s="303"/>
      <c r="N132" s="303"/>
      <c r="O132" s="303"/>
      <c r="P132" s="305"/>
      <c r="Q132" s="305"/>
      <c r="R132" s="303"/>
      <c r="S132" s="303"/>
      <c r="T132" s="303"/>
      <c r="U132" s="303"/>
      <c r="V132" s="303"/>
      <c r="W132" s="303"/>
      <c r="X132" s="303"/>
      <c r="Y132" s="303"/>
    </row>
    <row r="133" spans="1:25" ht="12.75">
      <c r="A133" s="303"/>
      <c r="B133" s="303"/>
      <c r="C133" s="303"/>
      <c r="D133" s="303"/>
      <c r="E133" s="303"/>
      <c r="F133" s="304"/>
      <c r="G133" s="303"/>
      <c r="H133" s="303"/>
      <c r="I133" s="303"/>
      <c r="J133" s="303"/>
      <c r="K133" s="303"/>
      <c r="L133" s="303"/>
      <c r="M133" s="303"/>
      <c r="N133" s="303"/>
      <c r="O133" s="303"/>
      <c r="P133" s="305"/>
      <c r="Q133" s="305"/>
      <c r="R133" s="303"/>
      <c r="S133" s="303"/>
      <c r="T133" s="303"/>
      <c r="U133" s="303"/>
      <c r="V133" s="303"/>
      <c r="W133" s="303"/>
      <c r="X133" s="303"/>
      <c r="Y133" s="303"/>
    </row>
    <row r="134" spans="1:25" ht="12.75">
      <c r="A134" s="303"/>
      <c r="B134" s="303"/>
      <c r="C134" s="303"/>
      <c r="D134" s="303"/>
      <c r="E134" s="303"/>
      <c r="F134" s="304"/>
      <c r="G134" s="303"/>
      <c r="H134" s="303"/>
      <c r="I134" s="303"/>
      <c r="J134" s="303"/>
      <c r="K134" s="303"/>
      <c r="L134" s="303"/>
      <c r="M134" s="303"/>
      <c r="N134" s="303"/>
      <c r="O134" s="303"/>
      <c r="P134" s="305"/>
      <c r="Q134" s="305"/>
      <c r="R134" s="303"/>
      <c r="S134" s="303"/>
      <c r="T134" s="303"/>
      <c r="U134" s="303"/>
      <c r="V134" s="303"/>
      <c r="W134" s="303"/>
      <c r="X134" s="303"/>
      <c r="Y134" s="303"/>
    </row>
    <row r="135" spans="1:25" ht="12.75">
      <c r="A135" s="303"/>
      <c r="B135" s="303"/>
      <c r="C135" s="303"/>
      <c r="D135" s="303"/>
      <c r="E135" s="303"/>
      <c r="F135" s="304"/>
      <c r="G135" s="303"/>
      <c r="H135" s="303"/>
      <c r="I135" s="303"/>
      <c r="J135" s="303"/>
      <c r="K135" s="303"/>
      <c r="L135" s="303"/>
      <c r="M135" s="303"/>
      <c r="N135" s="303"/>
      <c r="O135" s="303"/>
      <c r="P135" s="305"/>
      <c r="Q135" s="305"/>
      <c r="R135" s="303"/>
      <c r="S135" s="303"/>
      <c r="T135" s="303"/>
      <c r="U135" s="303"/>
      <c r="V135" s="303"/>
      <c r="W135" s="303"/>
      <c r="X135" s="303"/>
      <c r="Y135" s="303"/>
    </row>
    <row r="136" spans="1:25" ht="12.75">
      <c r="A136" s="303"/>
      <c r="B136" s="303"/>
      <c r="C136" s="303"/>
      <c r="D136" s="303"/>
      <c r="E136" s="303"/>
      <c r="F136" s="304"/>
      <c r="G136" s="303"/>
      <c r="H136" s="303"/>
      <c r="I136" s="303"/>
      <c r="J136" s="303"/>
      <c r="K136" s="303"/>
      <c r="L136" s="303"/>
      <c r="M136" s="303"/>
      <c r="N136" s="303"/>
      <c r="O136" s="303"/>
      <c r="P136" s="305"/>
      <c r="Q136" s="305"/>
      <c r="R136" s="303"/>
      <c r="S136" s="303"/>
      <c r="T136" s="303"/>
      <c r="U136" s="303"/>
      <c r="V136" s="303"/>
      <c r="W136" s="303"/>
      <c r="X136" s="303"/>
      <c r="Y136" s="303"/>
    </row>
    <row r="137" spans="1:25" ht="12.75">
      <c r="A137" s="303"/>
      <c r="B137" s="303"/>
      <c r="C137" s="303"/>
      <c r="D137" s="303"/>
      <c r="E137" s="303"/>
      <c r="F137" s="304"/>
      <c r="G137" s="303"/>
      <c r="H137" s="303"/>
      <c r="I137" s="303"/>
      <c r="J137" s="303"/>
      <c r="K137" s="303"/>
      <c r="L137" s="303"/>
      <c r="M137" s="303"/>
      <c r="N137" s="303"/>
      <c r="O137" s="303"/>
      <c r="P137" s="305"/>
      <c r="Q137" s="305"/>
      <c r="R137" s="303"/>
      <c r="S137" s="303"/>
      <c r="T137" s="303"/>
      <c r="U137" s="303"/>
      <c r="V137" s="303"/>
      <c r="W137" s="303"/>
      <c r="X137" s="303"/>
      <c r="Y137" s="303"/>
    </row>
    <row r="138" spans="1:25" ht="12.75">
      <c r="A138" s="303"/>
      <c r="B138" s="303"/>
      <c r="C138" s="303"/>
      <c r="D138" s="303"/>
      <c r="E138" s="303"/>
      <c r="F138" s="304"/>
      <c r="G138" s="303"/>
      <c r="H138" s="303"/>
      <c r="I138" s="303"/>
      <c r="J138" s="303"/>
      <c r="K138" s="303"/>
      <c r="L138" s="303"/>
      <c r="M138" s="303"/>
      <c r="N138" s="303"/>
      <c r="O138" s="303"/>
      <c r="P138" s="305"/>
      <c r="Q138" s="305"/>
      <c r="R138" s="303"/>
      <c r="S138" s="303"/>
      <c r="T138" s="303"/>
      <c r="U138" s="303"/>
      <c r="V138" s="303"/>
      <c r="W138" s="303"/>
      <c r="X138" s="303"/>
      <c r="Y138" s="303"/>
    </row>
    <row r="139" spans="1:25" ht="12.75">
      <c r="A139" s="303"/>
      <c r="B139" s="303"/>
      <c r="C139" s="303"/>
      <c r="D139" s="303"/>
      <c r="E139" s="303"/>
      <c r="F139" s="304"/>
      <c r="G139" s="303"/>
      <c r="H139" s="303"/>
      <c r="I139" s="303"/>
      <c r="J139" s="303"/>
      <c r="K139" s="303"/>
      <c r="L139" s="303"/>
      <c r="M139" s="303"/>
      <c r="N139" s="303"/>
      <c r="O139" s="303"/>
      <c r="P139" s="305"/>
      <c r="Q139" s="305"/>
      <c r="R139" s="303"/>
      <c r="S139" s="303"/>
      <c r="T139" s="303"/>
      <c r="U139" s="303"/>
      <c r="V139" s="303"/>
      <c r="W139" s="303"/>
      <c r="X139" s="303"/>
      <c r="Y139" s="303"/>
    </row>
    <row r="140" spans="1:25" ht="12.75">
      <c r="A140" s="303"/>
      <c r="B140" s="303"/>
      <c r="C140" s="303"/>
      <c r="D140" s="303"/>
      <c r="E140" s="303"/>
      <c r="F140" s="304"/>
      <c r="G140" s="303"/>
      <c r="H140" s="303"/>
      <c r="I140" s="303"/>
      <c r="J140" s="303"/>
      <c r="K140" s="303"/>
      <c r="L140" s="303"/>
      <c r="M140" s="303"/>
      <c r="N140" s="303"/>
      <c r="O140" s="303"/>
      <c r="P140" s="305"/>
      <c r="Q140" s="305"/>
      <c r="R140" s="303"/>
      <c r="S140" s="303"/>
      <c r="T140" s="303"/>
      <c r="U140" s="303"/>
      <c r="V140" s="303"/>
      <c r="W140" s="303"/>
      <c r="X140" s="303"/>
      <c r="Y140" s="303"/>
    </row>
    <row r="141" spans="1:25" ht="12.75">
      <c r="A141" s="303"/>
      <c r="B141" s="303"/>
      <c r="C141" s="303"/>
      <c r="D141" s="303"/>
      <c r="E141" s="303"/>
      <c r="F141" s="304"/>
      <c r="G141" s="303"/>
      <c r="H141" s="303"/>
      <c r="I141" s="303"/>
      <c r="J141" s="303"/>
      <c r="K141" s="303"/>
      <c r="L141" s="303"/>
      <c r="M141" s="303"/>
      <c r="N141" s="303"/>
      <c r="O141" s="303"/>
      <c r="P141" s="305"/>
      <c r="Q141" s="305"/>
      <c r="R141" s="303"/>
      <c r="S141" s="303"/>
      <c r="T141" s="303"/>
      <c r="U141" s="303"/>
      <c r="V141" s="303"/>
      <c r="W141" s="303"/>
      <c r="X141" s="303"/>
      <c r="Y141" s="303"/>
    </row>
    <row r="142" spans="1:25" ht="12.75">
      <c r="A142" s="303"/>
      <c r="B142" s="303"/>
      <c r="C142" s="303"/>
      <c r="D142" s="303"/>
      <c r="E142" s="303"/>
      <c r="F142" s="304"/>
      <c r="G142" s="303"/>
      <c r="H142" s="303"/>
      <c r="I142" s="303"/>
      <c r="J142" s="303"/>
      <c r="K142" s="303"/>
      <c r="L142" s="303"/>
      <c r="M142" s="303"/>
      <c r="N142" s="303"/>
      <c r="O142" s="303"/>
      <c r="P142" s="305"/>
      <c r="Q142" s="305"/>
      <c r="R142" s="303"/>
      <c r="S142" s="303"/>
      <c r="T142" s="303"/>
      <c r="U142" s="303"/>
      <c r="V142" s="303"/>
      <c r="W142" s="303"/>
      <c r="X142" s="303"/>
      <c r="Y142" s="303"/>
    </row>
    <row r="143" spans="1:25" ht="12.75">
      <c r="A143" s="303"/>
      <c r="B143" s="303"/>
      <c r="C143" s="303"/>
      <c r="D143" s="303"/>
      <c r="E143" s="303"/>
      <c r="F143" s="304"/>
      <c r="G143" s="303"/>
      <c r="H143" s="303"/>
      <c r="I143" s="303"/>
      <c r="J143" s="303"/>
      <c r="K143" s="303"/>
      <c r="L143" s="303"/>
      <c r="M143" s="303"/>
      <c r="N143" s="303"/>
      <c r="O143" s="303"/>
      <c r="P143" s="305"/>
      <c r="Q143" s="305"/>
      <c r="R143" s="303"/>
      <c r="S143" s="303"/>
      <c r="T143" s="303"/>
      <c r="U143" s="303"/>
      <c r="V143" s="303"/>
      <c r="W143" s="303"/>
      <c r="X143" s="303"/>
      <c r="Y143" s="303"/>
    </row>
    <row r="144" spans="1:25" ht="12.75">
      <c r="A144" s="303"/>
      <c r="B144" s="303"/>
      <c r="C144" s="303"/>
      <c r="D144" s="303"/>
      <c r="E144" s="303"/>
      <c r="F144" s="304"/>
      <c r="G144" s="303"/>
      <c r="H144" s="303"/>
      <c r="I144" s="303"/>
      <c r="J144" s="303"/>
      <c r="K144" s="303"/>
      <c r="L144" s="303"/>
      <c r="M144" s="303"/>
      <c r="N144" s="303"/>
      <c r="O144" s="303"/>
      <c r="P144" s="305"/>
      <c r="Q144" s="305"/>
      <c r="R144" s="303"/>
      <c r="S144" s="303"/>
      <c r="T144" s="303"/>
      <c r="U144" s="303"/>
      <c r="V144" s="303"/>
      <c r="W144" s="303"/>
      <c r="X144" s="303"/>
      <c r="Y144" s="303"/>
    </row>
    <row r="145" spans="1:25" ht="12.75">
      <c r="A145" s="303"/>
      <c r="B145" s="303"/>
      <c r="C145" s="303"/>
      <c r="D145" s="303"/>
      <c r="E145" s="303"/>
      <c r="F145" s="304"/>
      <c r="G145" s="303"/>
      <c r="H145" s="303"/>
      <c r="I145" s="303"/>
      <c r="J145" s="303"/>
      <c r="K145" s="303"/>
      <c r="L145" s="303"/>
      <c r="M145" s="303"/>
      <c r="N145" s="303"/>
      <c r="O145" s="303"/>
      <c r="P145" s="305"/>
      <c r="Q145" s="305"/>
      <c r="R145" s="303"/>
      <c r="S145" s="303"/>
      <c r="T145" s="303"/>
      <c r="U145" s="303"/>
      <c r="V145" s="303"/>
      <c r="W145" s="303"/>
      <c r="X145" s="303"/>
      <c r="Y145" s="303"/>
    </row>
    <row r="146" spans="1:25" ht="12.75">
      <c r="A146" s="303"/>
      <c r="B146" s="303"/>
      <c r="C146" s="303"/>
      <c r="D146" s="303"/>
      <c r="E146" s="303"/>
      <c r="F146" s="304"/>
      <c r="G146" s="303"/>
      <c r="H146" s="303"/>
      <c r="I146" s="303"/>
      <c r="J146" s="303"/>
      <c r="K146" s="303"/>
      <c r="L146" s="303"/>
      <c r="M146" s="303"/>
      <c r="N146" s="303"/>
      <c r="O146" s="303"/>
      <c r="P146" s="305"/>
      <c r="Q146" s="305"/>
      <c r="R146" s="303"/>
      <c r="S146" s="303"/>
      <c r="T146" s="303"/>
      <c r="U146" s="303"/>
      <c r="V146" s="303"/>
      <c r="W146" s="303"/>
      <c r="X146" s="303"/>
      <c r="Y146" s="303"/>
    </row>
    <row r="147" spans="1:25" ht="12.75">
      <c r="A147" s="303"/>
      <c r="B147" s="303"/>
      <c r="C147" s="303"/>
      <c r="D147" s="303"/>
      <c r="E147" s="303"/>
      <c r="F147" s="304"/>
      <c r="G147" s="303"/>
      <c r="H147" s="303"/>
      <c r="I147" s="303"/>
      <c r="J147" s="303"/>
      <c r="K147" s="303"/>
      <c r="L147" s="303"/>
      <c r="M147" s="303"/>
      <c r="N147" s="303"/>
      <c r="O147" s="303"/>
      <c r="P147" s="305"/>
      <c r="Q147" s="305"/>
      <c r="R147" s="303"/>
      <c r="S147" s="303"/>
      <c r="T147" s="303"/>
      <c r="U147" s="303"/>
      <c r="V147" s="303"/>
      <c r="W147" s="303"/>
      <c r="X147" s="303"/>
      <c r="Y147" s="303"/>
    </row>
    <row r="148" spans="1:25" ht="12.75">
      <c r="A148" s="303"/>
      <c r="B148" s="303"/>
      <c r="C148" s="303"/>
      <c r="D148" s="303"/>
      <c r="E148" s="303"/>
      <c r="F148" s="304"/>
      <c r="G148" s="303"/>
      <c r="H148" s="303"/>
      <c r="I148" s="303"/>
      <c r="J148" s="303"/>
      <c r="K148" s="303"/>
      <c r="L148" s="303"/>
      <c r="M148" s="303"/>
      <c r="N148" s="303"/>
      <c r="O148" s="303"/>
      <c r="P148" s="305"/>
      <c r="Q148" s="305"/>
      <c r="R148" s="303"/>
      <c r="S148" s="303"/>
      <c r="T148" s="303"/>
      <c r="U148" s="303"/>
      <c r="V148" s="303"/>
      <c r="W148" s="303"/>
      <c r="X148" s="303"/>
      <c r="Y148" s="303"/>
    </row>
    <row r="149" spans="1:25" ht="12.75">
      <c r="A149" s="303"/>
      <c r="B149" s="303"/>
      <c r="C149" s="303"/>
      <c r="D149" s="303"/>
      <c r="E149" s="303"/>
      <c r="F149" s="304"/>
      <c r="G149" s="303"/>
      <c r="H149" s="303"/>
      <c r="I149" s="303"/>
      <c r="J149" s="303"/>
      <c r="K149" s="303"/>
      <c r="L149" s="303"/>
      <c r="M149" s="303"/>
      <c r="N149" s="303"/>
      <c r="O149" s="303"/>
      <c r="P149" s="305"/>
      <c r="Q149" s="305"/>
      <c r="R149" s="303"/>
      <c r="S149" s="303"/>
      <c r="T149" s="303"/>
      <c r="U149" s="303"/>
      <c r="V149" s="303"/>
      <c r="W149" s="303"/>
      <c r="X149" s="303"/>
      <c r="Y149" s="303"/>
    </row>
    <row r="150" spans="1:25" ht="12.75">
      <c r="A150" s="303"/>
      <c r="B150" s="303"/>
      <c r="C150" s="303"/>
      <c r="D150" s="303"/>
      <c r="E150" s="303"/>
      <c r="F150" s="304"/>
      <c r="G150" s="303"/>
      <c r="H150" s="303"/>
      <c r="I150" s="303"/>
      <c r="J150" s="303"/>
      <c r="K150" s="303"/>
      <c r="L150" s="303"/>
      <c r="M150" s="303"/>
      <c r="N150" s="303"/>
      <c r="O150" s="303"/>
      <c r="P150" s="305"/>
      <c r="Q150" s="305"/>
      <c r="R150" s="303"/>
      <c r="S150" s="303"/>
      <c r="T150" s="303"/>
      <c r="U150" s="303"/>
      <c r="V150" s="303"/>
      <c r="W150" s="303"/>
      <c r="X150" s="303"/>
      <c r="Y150" s="303"/>
    </row>
    <row r="151" spans="1:25" ht="12.75">
      <c r="A151" s="303"/>
      <c r="B151" s="303"/>
      <c r="C151" s="303"/>
      <c r="D151" s="303"/>
      <c r="E151" s="303"/>
      <c r="F151" s="304"/>
      <c r="G151" s="303"/>
      <c r="H151" s="303"/>
      <c r="I151" s="303"/>
      <c r="J151" s="303"/>
      <c r="K151" s="303"/>
      <c r="L151" s="303"/>
      <c r="M151" s="303"/>
      <c r="N151" s="303"/>
      <c r="O151" s="303"/>
      <c r="P151" s="305"/>
      <c r="Q151" s="305"/>
      <c r="R151" s="303"/>
      <c r="S151" s="303"/>
      <c r="T151" s="303"/>
      <c r="U151" s="303"/>
      <c r="V151" s="303"/>
      <c r="W151" s="303"/>
      <c r="X151" s="303"/>
      <c r="Y151" s="303"/>
    </row>
    <row r="152" spans="1:25" ht="12.75">
      <c r="A152" s="303"/>
      <c r="B152" s="303"/>
      <c r="C152" s="303"/>
      <c r="D152" s="303"/>
      <c r="E152" s="303"/>
      <c r="F152" s="304"/>
      <c r="G152" s="303"/>
      <c r="H152" s="303"/>
      <c r="I152" s="303"/>
      <c r="J152" s="303"/>
      <c r="K152" s="303"/>
      <c r="L152" s="303"/>
      <c r="M152" s="303"/>
      <c r="N152" s="303"/>
      <c r="O152" s="303"/>
      <c r="P152" s="305"/>
      <c r="Q152" s="305"/>
      <c r="R152" s="303"/>
      <c r="S152" s="303"/>
      <c r="T152" s="303"/>
      <c r="U152" s="303"/>
      <c r="V152" s="303"/>
      <c r="W152" s="303"/>
      <c r="X152" s="303"/>
      <c r="Y152" s="303"/>
    </row>
    <row r="153" spans="1:25" ht="12.75">
      <c r="A153" s="303"/>
      <c r="B153" s="303"/>
      <c r="C153" s="303"/>
      <c r="D153" s="303"/>
      <c r="E153" s="303"/>
      <c r="F153" s="304"/>
      <c r="G153" s="303"/>
      <c r="H153" s="303"/>
      <c r="I153" s="303"/>
      <c r="J153" s="303"/>
      <c r="K153" s="303"/>
      <c r="L153" s="303"/>
      <c r="M153" s="303"/>
      <c r="N153" s="303"/>
      <c r="O153" s="303"/>
      <c r="P153" s="305"/>
      <c r="Q153" s="305"/>
      <c r="R153" s="303"/>
      <c r="S153" s="303"/>
      <c r="T153" s="303"/>
      <c r="U153" s="303"/>
      <c r="V153" s="303"/>
      <c r="W153" s="303"/>
      <c r="X153" s="303"/>
      <c r="Y153" s="303"/>
    </row>
    <row r="154" spans="1:25" ht="12.75">
      <c r="A154" s="303"/>
      <c r="B154" s="303"/>
      <c r="C154" s="303"/>
      <c r="D154" s="303"/>
      <c r="E154" s="303"/>
      <c r="F154" s="304"/>
      <c r="G154" s="303"/>
      <c r="H154" s="303"/>
      <c r="I154" s="303"/>
      <c r="J154" s="303"/>
      <c r="K154" s="303"/>
      <c r="L154" s="303"/>
      <c r="M154" s="303"/>
      <c r="N154" s="303"/>
      <c r="O154" s="303"/>
      <c r="P154" s="305"/>
      <c r="Q154" s="305"/>
      <c r="R154" s="303"/>
      <c r="S154" s="303"/>
      <c r="T154" s="303"/>
      <c r="U154" s="303"/>
      <c r="V154" s="303"/>
      <c r="W154" s="303"/>
      <c r="X154" s="303"/>
      <c r="Y154" s="303"/>
    </row>
    <row r="155" spans="1:25" ht="12.75">
      <c r="A155" s="303"/>
      <c r="B155" s="303"/>
      <c r="C155" s="303"/>
      <c r="D155" s="303"/>
      <c r="E155" s="303"/>
      <c r="F155" s="304"/>
      <c r="G155" s="303"/>
      <c r="H155" s="303"/>
      <c r="I155" s="303"/>
      <c r="J155" s="303"/>
      <c r="K155" s="303"/>
      <c r="L155" s="303"/>
      <c r="M155" s="303"/>
      <c r="N155" s="303"/>
      <c r="O155" s="303"/>
      <c r="P155" s="305"/>
      <c r="Q155" s="305"/>
      <c r="R155" s="303"/>
      <c r="S155" s="303"/>
      <c r="T155" s="303"/>
      <c r="U155" s="303"/>
      <c r="V155" s="303"/>
      <c r="W155" s="303"/>
      <c r="X155" s="303"/>
      <c r="Y155" s="303"/>
    </row>
    <row r="156" spans="1:25" ht="12.75">
      <c r="A156" s="303"/>
      <c r="B156" s="303"/>
      <c r="C156" s="303"/>
      <c r="D156" s="303"/>
      <c r="E156" s="303"/>
      <c r="F156" s="304"/>
      <c r="G156" s="303"/>
      <c r="H156" s="303"/>
      <c r="I156" s="303"/>
      <c r="J156" s="303"/>
      <c r="K156" s="303"/>
      <c r="L156" s="303"/>
      <c r="M156" s="303"/>
      <c r="N156" s="303"/>
      <c r="O156" s="303"/>
      <c r="P156" s="305"/>
      <c r="Q156" s="305"/>
      <c r="R156" s="303"/>
      <c r="S156" s="303"/>
      <c r="T156" s="303"/>
      <c r="U156" s="303"/>
      <c r="V156" s="303"/>
      <c r="W156" s="303"/>
      <c r="X156" s="303"/>
      <c r="Y156" s="303"/>
    </row>
    <row r="157" spans="1:25" ht="12.75">
      <c r="A157" s="303"/>
      <c r="B157" s="303"/>
      <c r="C157" s="303"/>
      <c r="D157" s="303"/>
      <c r="E157" s="303"/>
      <c r="F157" s="304"/>
      <c r="G157" s="303"/>
      <c r="H157" s="303"/>
      <c r="I157" s="303"/>
      <c r="J157" s="303"/>
      <c r="K157" s="303"/>
      <c r="L157" s="303"/>
      <c r="M157" s="303"/>
      <c r="N157" s="303"/>
      <c r="O157" s="303"/>
      <c r="P157" s="305"/>
      <c r="Q157" s="305"/>
      <c r="R157" s="303"/>
      <c r="S157" s="303"/>
      <c r="T157" s="303"/>
      <c r="U157" s="303"/>
      <c r="V157" s="303"/>
      <c r="W157" s="303"/>
      <c r="X157" s="303"/>
      <c r="Y157" s="303"/>
    </row>
    <row r="158" spans="1:25" ht="12.75">
      <c r="A158" s="303"/>
      <c r="B158" s="303"/>
      <c r="C158" s="303"/>
      <c r="D158" s="303"/>
      <c r="E158" s="303"/>
      <c r="F158" s="304"/>
      <c r="G158" s="303"/>
      <c r="H158" s="303"/>
      <c r="I158" s="303"/>
      <c r="J158" s="303"/>
      <c r="K158" s="303"/>
      <c r="L158" s="303"/>
      <c r="M158" s="303"/>
      <c r="N158" s="303"/>
      <c r="O158" s="303"/>
      <c r="P158" s="305"/>
      <c r="Q158" s="305"/>
      <c r="R158" s="303"/>
      <c r="S158" s="303"/>
      <c r="T158" s="303"/>
      <c r="U158" s="303"/>
      <c r="V158" s="303"/>
      <c r="W158" s="303"/>
      <c r="X158" s="303"/>
      <c r="Y158" s="303"/>
    </row>
    <row r="159" spans="1:25" ht="12.75">
      <c r="A159" s="303"/>
      <c r="B159" s="303"/>
      <c r="C159" s="303"/>
      <c r="D159" s="303"/>
      <c r="E159" s="303"/>
      <c r="F159" s="304"/>
      <c r="G159" s="303"/>
      <c r="H159" s="303"/>
      <c r="I159" s="303"/>
      <c r="J159" s="303"/>
      <c r="K159" s="303"/>
      <c r="L159" s="303"/>
      <c r="M159" s="303"/>
      <c r="N159" s="303"/>
      <c r="O159" s="303"/>
      <c r="P159" s="305"/>
      <c r="Q159" s="305"/>
      <c r="R159" s="303"/>
      <c r="S159" s="303"/>
      <c r="T159" s="303"/>
      <c r="U159" s="303"/>
      <c r="V159" s="303"/>
      <c r="W159" s="303"/>
      <c r="X159" s="303"/>
      <c r="Y159" s="303"/>
    </row>
    <row r="160" spans="1:25" ht="12.75">
      <c r="A160" s="303"/>
      <c r="B160" s="303"/>
      <c r="C160" s="303"/>
      <c r="D160" s="303"/>
      <c r="E160" s="303"/>
      <c r="F160" s="304"/>
      <c r="G160" s="303"/>
      <c r="H160" s="303"/>
      <c r="I160" s="303"/>
      <c r="J160" s="303"/>
      <c r="K160" s="303"/>
      <c r="L160" s="303"/>
      <c r="M160" s="303"/>
      <c r="N160" s="303"/>
      <c r="O160" s="303"/>
      <c r="P160" s="305"/>
      <c r="Q160" s="305"/>
      <c r="R160" s="303"/>
      <c r="S160" s="303"/>
      <c r="T160" s="303"/>
      <c r="U160" s="303"/>
      <c r="V160" s="303"/>
      <c r="W160" s="303"/>
      <c r="X160" s="303"/>
      <c r="Y160" s="303"/>
    </row>
    <row r="161" spans="1:25" ht="12.75">
      <c r="A161" s="303"/>
      <c r="B161" s="303"/>
      <c r="C161" s="303"/>
      <c r="D161" s="303"/>
      <c r="E161" s="303"/>
      <c r="F161" s="304"/>
      <c r="G161" s="303"/>
      <c r="H161" s="303"/>
      <c r="I161" s="303"/>
      <c r="J161" s="303"/>
      <c r="K161" s="303"/>
      <c r="L161" s="303"/>
      <c r="M161" s="303"/>
      <c r="N161" s="303"/>
      <c r="O161" s="303"/>
      <c r="P161" s="305"/>
      <c r="Q161" s="305"/>
      <c r="R161" s="303"/>
      <c r="S161" s="303"/>
      <c r="T161" s="303"/>
      <c r="U161" s="303"/>
      <c r="V161" s="303"/>
      <c r="W161" s="303"/>
      <c r="X161" s="303"/>
      <c r="Y161" s="303"/>
    </row>
    <row r="162" spans="1:25" ht="12.75">
      <c r="A162" s="303"/>
      <c r="B162" s="303"/>
      <c r="C162" s="303"/>
      <c r="D162" s="303"/>
      <c r="E162" s="303"/>
      <c r="F162" s="304"/>
      <c r="G162" s="303"/>
      <c r="H162" s="303"/>
      <c r="I162" s="303"/>
      <c r="J162" s="303"/>
      <c r="K162" s="303"/>
      <c r="L162" s="303"/>
      <c r="M162" s="303"/>
      <c r="N162" s="303"/>
      <c r="O162" s="303"/>
      <c r="P162" s="305"/>
      <c r="Q162" s="305"/>
      <c r="R162" s="303"/>
      <c r="S162" s="303"/>
      <c r="T162" s="303"/>
      <c r="U162" s="303"/>
      <c r="V162" s="303"/>
      <c r="W162" s="303"/>
      <c r="X162" s="303"/>
      <c r="Y162" s="303"/>
    </row>
    <row r="163" spans="1:25" ht="12.75">
      <c r="A163" s="303"/>
      <c r="B163" s="303"/>
      <c r="C163" s="303"/>
      <c r="D163" s="303"/>
      <c r="E163" s="303"/>
      <c r="F163" s="304"/>
      <c r="G163" s="303"/>
      <c r="H163" s="303"/>
      <c r="I163" s="303"/>
      <c r="J163" s="303"/>
      <c r="K163" s="303"/>
      <c r="L163" s="303"/>
      <c r="M163" s="303"/>
      <c r="N163" s="303"/>
      <c r="O163" s="303"/>
      <c r="P163" s="305"/>
      <c r="Q163" s="305"/>
      <c r="R163" s="303"/>
      <c r="S163" s="303"/>
      <c r="T163" s="303"/>
      <c r="U163" s="303"/>
      <c r="V163" s="303"/>
      <c r="W163" s="303"/>
      <c r="X163" s="303"/>
      <c r="Y163" s="303"/>
    </row>
    <row r="164" spans="1:25" ht="12.75">
      <c r="A164" s="303"/>
      <c r="B164" s="303"/>
      <c r="C164" s="303"/>
      <c r="D164" s="303"/>
      <c r="E164" s="303"/>
      <c r="F164" s="304"/>
      <c r="G164" s="303"/>
      <c r="H164" s="303"/>
      <c r="I164" s="303"/>
      <c r="J164" s="303"/>
      <c r="K164" s="303"/>
      <c r="L164" s="303"/>
      <c r="M164" s="303"/>
      <c r="N164" s="303"/>
      <c r="O164" s="303"/>
      <c r="P164" s="305"/>
      <c r="Q164" s="305"/>
      <c r="R164" s="303"/>
      <c r="S164" s="303"/>
      <c r="T164" s="303"/>
      <c r="U164" s="303"/>
      <c r="V164" s="303"/>
      <c r="W164" s="303"/>
      <c r="X164" s="303"/>
      <c r="Y164" s="303"/>
    </row>
    <row r="165" spans="1:25" ht="12.75">
      <c r="A165" s="303"/>
      <c r="B165" s="303"/>
      <c r="C165" s="303"/>
      <c r="D165" s="303"/>
      <c r="E165" s="303"/>
      <c r="F165" s="304"/>
      <c r="G165" s="303"/>
      <c r="H165" s="303"/>
      <c r="I165" s="303"/>
      <c r="J165" s="303"/>
      <c r="K165" s="303"/>
      <c r="L165" s="303"/>
      <c r="M165" s="303"/>
      <c r="N165" s="303"/>
      <c r="O165" s="303"/>
      <c r="P165" s="305"/>
      <c r="Q165" s="305"/>
      <c r="R165" s="303"/>
      <c r="S165" s="303"/>
      <c r="T165" s="303"/>
      <c r="U165" s="303"/>
      <c r="V165" s="303"/>
      <c r="W165" s="303"/>
      <c r="X165" s="303"/>
      <c r="Y165" s="303"/>
    </row>
    <row r="166" spans="1:25" ht="12.75">
      <c r="A166" s="303"/>
      <c r="B166" s="303"/>
      <c r="C166" s="303"/>
      <c r="D166" s="303"/>
      <c r="E166" s="303"/>
      <c r="F166" s="304"/>
      <c r="G166" s="303"/>
      <c r="H166" s="303"/>
      <c r="I166" s="303"/>
      <c r="J166" s="303"/>
      <c r="K166" s="303"/>
      <c r="L166" s="303"/>
      <c r="M166" s="303"/>
      <c r="N166" s="303"/>
      <c r="O166" s="303"/>
      <c r="P166" s="305"/>
      <c r="Q166" s="305"/>
      <c r="R166" s="303"/>
      <c r="S166" s="303"/>
      <c r="T166" s="303"/>
      <c r="U166" s="303"/>
      <c r="V166" s="303"/>
      <c r="W166" s="303"/>
      <c r="X166" s="303"/>
      <c r="Y166" s="303"/>
    </row>
    <row r="167" spans="1:25" ht="12.75">
      <c r="A167" s="303"/>
      <c r="B167" s="303"/>
      <c r="C167" s="303"/>
      <c r="D167" s="303"/>
      <c r="E167" s="303"/>
      <c r="F167" s="304"/>
      <c r="G167" s="303"/>
      <c r="H167" s="303"/>
      <c r="I167" s="303"/>
      <c r="J167" s="303"/>
      <c r="K167" s="303"/>
      <c r="L167" s="303"/>
      <c r="M167" s="303"/>
      <c r="N167" s="303"/>
      <c r="O167" s="303"/>
      <c r="P167" s="305"/>
      <c r="Q167" s="305"/>
      <c r="R167" s="303"/>
      <c r="S167" s="303"/>
      <c r="T167" s="303"/>
      <c r="U167" s="303"/>
      <c r="V167" s="303"/>
      <c r="W167" s="303"/>
      <c r="X167" s="303"/>
      <c r="Y167" s="303"/>
    </row>
    <row r="168" spans="1:25" ht="12.75">
      <c r="A168" s="303"/>
      <c r="B168" s="303"/>
      <c r="C168" s="303"/>
      <c r="D168" s="303"/>
      <c r="E168" s="303"/>
      <c r="F168" s="304"/>
      <c r="G168" s="303"/>
      <c r="H168" s="303"/>
      <c r="I168" s="303"/>
      <c r="J168" s="303"/>
      <c r="K168" s="303"/>
      <c r="L168" s="303"/>
      <c r="M168" s="303"/>
      <c r="N168" s="303"/>
      <c r="O168" s="303"/>
      <c r="P168" s="305"/>
      <c r="Q168" s="305"/>
      <c r="R168" s="303"/>
      <c r="S168" s="303"/>
      <c r="T168" s="303"/>
      <c r="U168" s="303"/>
      <c r="V168" s="303"/>
      <c r="W168" s="303"/>
      <c r="X168" s="303"/>
      <c r="Y168" s="303"/>
    </row>
    <row r="169" spans="1:25" ht="12.75">
      <c r="A169" s="303"/>
      <c r="B169" s="303"/>
      <c r="C169" s="303"/>
      <c r="D169" s="303"/>
      <c r="E169" s="303"/>
      <c r="F169" s="304"/>
      <c r="G169" s="303"/>
      <c r="H169" s="303"/>
      <c r="I169" s="303"/>
      <c r="J169" s="303"/>
      <c r="K169" s="303"/>
      <c r="L169" s="303"/>
      <c r="M169" s="303"/>
      <c r="N169" s="303"/>
      <c r="O169" s="303"/>
      <c r="P169" s="305"/>
      <c r="Q169" s="305"/>
      <c r="R169" s="303"/>
      <c r="S169" s="303"/>
      <c r="T169" s="303"/>
      <c r="U169" s="303"/>
      <c r="V169" s="303"/>
      <c r="W169" s="303"/>
      <c r="X169" s="303"/>
      <c r="Y169" s="303"/>
    </row>
    <row r="170" spans="1:25" ht="12.75">
      <c r="A170" s="303"/>
      <c r="B170" s="303"/>
      <c r="C170" s="303"/>
      <c r="D170" s="303"/>
      <c r="E170" s="303"/>
      <c r="F170" s="304"/>
      <c r="G170" s="303"/>
      <c r="H170" s="303"/>
      <c r="I170" s="303"/>
      <c r="J170" s="303"/>
      <c r="K170" s="303"/>
      <c r="L170" s="303"/>
      <c r="M170" s="303"/>
      <c r="N170" s="303"/>
      <c r="O170" s="303"/>
      <c r="P170" s="305"/>
      <c r="Q170" s="305"/>
      <c r="R170" s="303"/>
      <c r="S170" s="303"/>
      <c r="T170" s="303"/>
      <c r="U170" s="303"/>
      <c r="V170" s="303"/>
      <c r="W170" s="303"/>
      <c r="X170" s="303"/>
      <c r="Y170" s="303"/>
    </row>
    <row r="171" spans="1:25" ht="12.75">
      <c r="A171" s="303"/>
      <c r="B171" s="303"/>
      <c r="C171" s="303"/>
      <c r="D171" s="303"/>
      <c r="E171" s="303"/>
      <c r="F171" s="304"/>
      <c r="G171" s="303"/>
      <c r="H171" s="303"/>
      <c r="I171" s="303"/>
      <c r="J171" s="303"/>
      <c r="K171" s="303"/>
      <c r="L171" s="303"/>
      <c r="M171" s="303"/>
      <c r="N171" s="303"/>
      <c r="O171" s="303"/>
      <c r="P171" s="305"/>
      <c r="Q171" s="305"/>
      <c r="R171" s="303"/>
      <c r="S171" s="303"/>
      <c r="T171" s="303"/>
      <c r="U171" s="303"/>
      <c r="V171" s="303"/>
      <c r="W171" s="303"/>
      <c r="X171" s="303"/>
      <c r="Y171" s="303"/>
    </row>
    <row r="172" spans="1:25" ht="12.75">
      <c r="A172" s="303"/>
      <c r="B172" s="303"/>
      <c r="C172" s="303"/>
      <c r="D172" s="303"/>
      <c r="E172" s="303"/>
      <c r="F172" s="304"/>
      <c r="G172" s="303"/>
      <c r="H172" s="303"/>
      <c r="I172" s="303"/>
      <c r="J172" s="303"/>
      <c r="K172" s="303"/>
      <c r="L172" s="303"/>
      <c r="M172" s="303"/>
      <c r="N172" s="303"/>
      <c r="O172" s="303"/>
      <c r="P172" s="305"/>
      <c r="Q172" s="305"/>
      <c r="R172" s="303"/>
      <c r="S172" s="303"/>
      <c r="T172" s="303"/>
      <c r="U172" s="303"/>
      <c r="V172" s="303"/>
      <c r="W172" s="303"/>
      <c r="X172" s="303"/>
      <c r="Y172" s="303"/>
    </row>
    <row r="173" spans="1:25" ht="12.75">
      <c r="A173" s="303"/>
      <c r="B173" s="303"/>
      <c r="C173" s="303"/>
      <c r="D173" s="303"/>
      <c r="E173" s="303"/>
      <c r="F173" s="304"/>
      <c r="G173" s="303"/>
      <c r="H173" s="303"/>
      <c r="I173" s="303"/>
      <c r="J173" s="303"/>
      <c r="K173" s="303"/>
      <c r="L173" s="303"/>
      <c r="M173" s="303"/>
      <c r="N173" s="303"/>
      <c r="O173" s="303"/>
      <c r="P173" s="305"/>
      <c r="Q173" s="305"/>
      <c r="R173" s="303"/>
      <c r="S173" s="303"/>
      <c r="T173" s="303"/>
      <c r="U173" s="303"/>
      <c r="V173" s="303"/>
      <c r="W173" s="303"/>
      <c r="X173" s="303"/>
      <c r="Y173" s="303"/>
    </row>
    <row r="174" spans="1:25" ht="12.75">
      <c r="A174" s="303"/>
      <c r="B174" s="303"/>
      <c r="C174" s="303"/>
      <c r="D174" s="303"/>
      <c r="E174" s="303"/>
      <c r="F174" s="304"/>
      <c r="G174" s="303"/>
      <c r="H174" s="303"/>
      <c r="I174" s="303"/>
      <c r="J174" s="303"/>
      <c r="K174" s="303"/>
      <c r="L174" s="303"/>
      <c r="M174" s="303"/>
      <c r="N174" s="303"/>
      <c r="O174" s="303"/>
      <c r="P174" s="305"/>
      <c r="Q174" s="305"/>
      <c r="R174" s="303"/>
      <c r="S174" s="303"/>
      <c r="T174" s="303"/>
      <c r="U174" s="303"/>
      <c r="V174" s="303"/>
      <c r="W174" s="303"/>
      <c r="X174" s="303"/>
      <c r="Y174" s="303"/>
    </row>
    <row r="175" spans="1:25" ht="12.75">
      <c r="A175" s="303"/>
      <c r="B175" s="303"/>
      <c r="C175" s="303"/>
      <c r="D175" s="303"/>
      <c r="E175" s="303"/>
      <c r="F175" s="304"/>
      <c r="G175" s="303"/>
      <c r="H175" s="303"/>
      <c r="I175" s="303"/>
      <c r="J175" s="303"/>
      <c r="K175" s="303"/>
      <c r="L175" s="303"/>
      <c r="M175" s="303"/>
      <c r="N175" s="303"/>
      <c r="O175" s="303"/>
      <c r="P175" s="305"/>
      <c r="Q175" s="305"/>
      <c r="R175" s="303"/>
      <c r="S175" s="303"/>
      <c r="T175" s="303"/>
      <c r="U175" s="303"/>
      <c r="V175" s="303"/>
      <c r="W175" s="303"/>
      <c r="X175" s="303"/>
      <c r="Y175" s="303"/>
    </row>
    <row r="176" spans="1:25" ht="12.75">
      <c r="A176" s="303"/>
      <c r="B176" s="303"/>
      <c r="C176" s="303"/>
      <c r="D176" s="303"/>
      <c r="E176" s="303"/>
      <c r="F176" s="304"/>
      <c r="G176" s="303"/>
      <c r="H176" s="303"/>
      <c r="I176" s="303"/>
      <c r="J176" s="303"/>
      <c r="K176" s="303"/>
      <c r="L176" s="303"/>
      <c r="M176" s="303"/>
      <c r="N176" s="303"/>
      <c r="O176" s="303"/>
      <c r="P176" s="305"/>
      <c r="Q176" s="305"/>
      <c r="R176" s="303"/>
      <c r="S176" s="303"/>
      <c r="T176" s="303"/>
      <c r="U176" s="303"/>
      <c r="V176" s="303"/>
      <c r="W176" s="303"/>
      <c r="X176" s="303"/>
      <c r="Y176" s="303"/>
    </row>
    <row r="177" spans="1:25" ht="12.75">
      <c r="A177" s="303"/>
      <c r="B177" s="303"/>
      <c r="C177" s="303"/>
      <c r="D177" s="303"/>
      <c r="E177" s="303"/>
      <c r="F177" s="304"/>
      <c r="G177" s="303"/>
      <c r="H177" s="303"/>
      <c r="I177" s="303"/>
      <c r="J177" s="303"/>
      <c r="K177" s="303"/>
      <c r="L177" s="303"/>
      <c r="M177" s="303"/>
      <c r="N177" s="303"/>
      <c r="O177" s="303"/>
      <c r="P177" s="305"/>
      <c r="Q177" s="305"/>
      <c r="R177" s="303"/>
      <c r="S177" s="303"/>
      <c r="T177" s="303"/>
      <c r="U177" s="303"/>
      <c r="V177" s="303"/>
      <c r="W177" s="303"/>
      <c r="X177" s="303"/>
      <c r="Y177" s="303"/>
    </row>
    <row r="178" spans="1:25" ht="12.75">
      <c r="A178" s="303"/>
      <c r="B178" s="303"/>
      <c r="C178" s="303"/>
      <c r="D178" s="303"/>
      <c r="E178" s="303"/>
      <c r="F178" s="304"/>
      <c r="G178" s="303"/>
      <c r="H178" s="303"/>
      <c r="I178" s="303"/>
      <c r="J178" s="303"/>
      <c r="K178" s="303"/>
      <c r="L178" s="303"/>
      <c r="M178" s="303"/>
      <c r="N178" s="303"/>
      <c r="O178" s="303"/>
      <c r="P178" s="305"/>
      <c r="Q178" s="305"/>
      <c r="R178" s="303"/>
      <c r="S178" s="303"/>
      <c r="T178" s="303"/>
      <c r="U178" s="303"/>
      <c r="V178" s="303"/>
      <c r="W178" s="303"/>
      <c r="X178" s="303"/>
      <c r="Y178" s="303"/>
    </row>
    <row r="179" spans="1:25" ht="12.75">
      <c r="A179" s="303"/>
      <c r="B179" s="303"/>
      <c r="C179" s="303"/>
      <c r="D179" s="303"/>
      <c r="E179" s="303"/>
      <c r="F179" s="304"/>
      <c r="G179" s="303"/>
      <c r="H179" s="303"/>
      <c r="I179" s="303"/>
      <c r="J179" s="303"/>
      <c r="K179" s="303"/>
      <c r="L179" s="303"/>
      <c r="M179" s="303"/>
      <c r="N179" s="303"/>
      <c r="O179" s="303"/>
      <c r="P179" s="305"/>
      <c r="Q179" s="305"/>
      <c r="R179" s="303"/>
      <c r="S179" s="303"/>
      <c r="T179" s="303"/>
      <c r="U179" s="303"/>
      <c r="V179" s="303"/>
      <c r="W179" s="303"/>
      <c r="X179" s="303"/>
      <c r="Y179" s="303"/>
    </row>
    <row r="180" spans="1:25" ht="12.75">
      <c r="A180" s="303"/>
      <c r="B180" s="303"/>
      <c r="C180" s="303"/>
      <c r="D180" s="303"/>
      <c r="E180" s="303"/>
      <c r="F180" s="304"/>
      <c r="G180" s="303"/>
      <c r="H180" s="303"/>
      <c r="I180" s="303"/>
      <c r="J180" s="303"/>
      <c r="K180" s="303"/>
      <c r="L180" s="303"/>
      <c r="M180" s="303"/>
      <c r="N180" s="303"/>
      <c r="O180" s="303"/>
      <c r="P180" s="305"/>
      <c r="Q180" s="305"/>
      <c r="R180" s="303"/>
      <c r="S180" s="303"/>
      <c r="T180" s="303"/>
      <c r="U180" s="303"/>
      <c r="V180" s="303"/>
      <c r="W180" s="303"/>
      <c r="X180" s="303"/>
      <c r="Y180" s="303"/>
    </row>
    <row r="181" spans="1:25" ht="12.75">
      <c r="A181" s="303"/>
      <c r="B181" s="303"/>
      <c r="C181" s="303"/>
      <c r="D181" s="303"/>
      <c r="E181" s="303"/>
      <c r="F181" s="304"/>
      <c r="G181" s="303"/>
      <c r="H181" s="303"/>
      <c r="I181" s="303"/>
      <c r="J181" s="303"/>
      <c r="K181" s="303"/>
      <c r="L181" s="303"/>
      <c r="M181" s="303"/>
      <c r="N181" s="303"/>
      <c r="O181" s="303"/>
      <c r="P181" s="305"/>
      <c r="Q181" s="305"/>
      <c r="R181" s="303"/>
      <c r="S181" s="303"/>
      <c r="T181" s="303"/>
      <c r="U181" s="303"/>
      <c r="V181" s="303"/>
      <c r="W181" s="303"/>
      <c r="X181" s="303"/>
      <c r="Y181" s="303"/>
    </row>
    <row r="182" spans="1:25" ht="12.75">
      <c r="A182" s="303"/>
      <c r="B182" s="303"/>
      <c r="C182" s="303"/>
      <c r="D182" s="303"/>
      <c r="E182" s="303"/>
      <c r="F182" s="304"/>
      <c r="G182" s="303"/>
      <c r="H182" s="303"/>
      <c r="I182" s="303"/>
      <c r="J182" s="303"/>
      <c r="K182" s="303"/>
      <c r="L182" s="303"/>
      <c r="M182" s="303"/>
      <c r="N182" s="303"/>
      <c r="O182" s="303"/>
      <c r="P182" s="305"/>
      <c r="Q182" s="305"/>
      <c r="R182" s="303"/>
      <c r="S182" s="303"/>
      <c r="T182" s="303"/>
      <c r="U182" s="303"/>
      <c r="V182" s="303"/>
      <c r="W182" s="303"/>
      <c r="X182" s="303"/>
      <c r="Y182" s="303"/>
    </row>
    <row r="183" spans="1:25" ht="12.75">
      <c r="A183" s="303"/>
      <c r="B183" s="303"/>
      <c r="C183" s="303"/>
      <c r="D183" s="303"/>
      <c r="E183" s="303"/>
      <c r="F183" s="304"/>
      <c r="G183" s="303"/>
      <c r="H183" s="303"/>
      <c r="I183" s="303"/>
      <c r="J183" s="303"/>
      <c r="K183" s="303"/>
      <c r="L183" s="303"/>
      <c r="M183" s="303"/>
      <c r="N183" s="303"/>
      <c r="O183" s="303"/>
      <c r="P183" s="305"/>
      <c r="Q183" s="305"/>
      <c r="R183" s="303"/>
      <c r="S183" s="303"/>
      <c r="T183" s="303"/>
      <c r="U183" s="303"/>
      <c r="V183" s="303"/>
      <c r="W183" s="303"/>
      <c r="X183" s="303"/>
      <c r="Y183" s="303"/>
    </row>
    <row r="184" spans="1:25" ht="12.75">
      <c r="A184" s="303"/>
      <c r="B184" s="303"/>
      <c r="C184" s="303"/>
      <c r="D184" s="303"/>
      <c r="E184" s="303"/>
      <c r="F184" s="304"/>
      <c r="G184" s="303"/>
      <c r="H184" s="303"/>
      <c r="I184" s="303"/>
      <c r="J184" s="303"/>
      <c r="K184" s="303"/>
      <c r="L184" s="303"/>
      <c r="M184" s="303"/>
      <c r="N184" s="303"/>
      <c r="O184" s="303"/>
      <c r="P184" s="305"/>
      <c r="Q184" s="305"/>
      <c r="R184" s="303"/>
      <c r="S184" s="303"/>
      <c r="T184" s="303"/>
      <c r="U184" s="303"/>
      <c r="V184" s="303"/>
      <c r="W184" s="303"/>
      <c r="X184" s="303"/>
      <c r="Y184" s="303"/>
    </row>
    <row r="185" spans="1:25" ht="12.75">
      <c r="A185" s="303"/>
      <c r="B185" s="303"/>
      <c r="C185" s="303"/>
      <c r="D185" s="303"/>
      <c r="E185" s="303"/>
      <c r="F185" s="304"/>
      <c r="G185" s="303"/>
      <c r="H185" s="303"/>
      <c r="I185" s="303"/>
      <c r="J185" s="303"/>
      <c r="K185" s="303"/>
      <c r="L185" s="303"/>
      <c r="M185" s="303"/>
      <c r="N185" s="303"/>
      <c r="O185" s="303"/>
      <c r="P185" s="305"/>
      <c r="Q185" s="305"/>
      <c r="R185" s="303"/>
      <c r="S185" s="303"/>
      <c r="T185" s="303"/>
      <c r="U185" s="303"/>
      <c r="V185" s="303"/>
      <c r="W185" s="303"/>
      <c r="X185" s="303"/>
      <c r="Y185" s="303"/>
    </row>
    <row r="186" spans="1:25" ht="12.75">
      <c r="A186" s="303"/>
      <c r="B186" s="303"/>
      <c r="C186" s="303"/>
      <c r="D186" s="303"/>
      <c r="E186" s="303"/>
      <c r="F186" s="304"/>
      <c r="G186" s="303"/>
      <c r="H186" s="303"/>
      <c r="I186" s="303"/>
      <c r="J186" s="303"/>
      <c r="K186" s="303"/>
      <c r="L186" s="303"/>
      <c r="M186" s="303"/>
      <c r="N186" s="303"/>
      <c r="O186" s="303"/>
      <c r="P186" s="305"/>
      <c r="Q186" s="305"/>
      <c r="R186" s="303"/>
      <c r="S186" s="303"/>
      <c r="T186" s="303"/>
      <c r="U186" s="303"/>
      <c r="V186" s="303"/>
      <c r="W186" s="303"/>
      <c r="X186" s="303"/>
      <c r="Y186" s="303"/>
    </row>
    <row r="187" spans="1:25" ht="12.75">
      <c r="A187" s="303"/>
      <c r="B187" s="303"/>
      <c r="C187" s="303"/>
      <c r="D187" s="303"/>
      <c r="E187" s="303"/>
      <c r="F187" s="304"/>
      <c r="G187" s="303"/>
      <c r="H187" s="303"/>
      <c r="I187" s="303"/>
      <c r="J187" s="303"/>
      <c r="K187" s="303"/>
      <c r="L187" s="303"/>
      <c r="M187" s="303"/>
      <c r="N187" s="303"/>
      <c r="O187" s="303"/>
      <c r="P187" s="305"/>
      <c r="Q187" s="305"/>
      <c r="R187" s="303"/>
      <c r="S187" s="303"/>
      <c r="T187" s="303"/>
      <c r="U187" s="303"/>
      <c r="V187" s="303"/>
      <c r="W187" s="303"/>
      <c r="X187" s="303"/>
      <c r="Y187" s="303"/>
    </row>
    <row r="188" spans="1:25" ht="12.75">
      <c r="A188" s="303"/>
      <c r="B188" s="303"/>
      <c r="C188" s="303"/>
      <c r="D188" s="303"/>
      <c r="E188" s="303"/>
      <c r="F188" s="304"/>
      <c r="G188" s="303"/>
      <c r="H188" s="303"/>
      <c r="I188" s="303"/>
      <c r="J188" s="303"/>
      <c r="K188" s="303"/>
      <c r="L188" s="303"/>
      <c r="M188" s="303"/>
      <c r="N188" s="303"/>
      <c r="O188" s="303"/>
      <c r="P188" s="305"/>
      <c r="Q188" s="305"/>
      <c r="R188" s="303"/>
      <c r="S188" s="303"/>
      <c r="T188" s="303"/>
      <c r="U188" s="303"/>
      <c r="V188" s="303"/>
      <c r="W188" s="303"/>
      <c r="X188" s="303"/>
      <c r="Y188" s="303"/>
    </row>
    <row r="189" spans="1:25" ht="12.75">
      <c r="A189" s="303"/>
      <c r="B189" s="303"/>
      <c r="C189" s="303"/>
      <c r="D189" s="303"/>
      <c r="E189" s="303"/>
      <c r="F189" s="304"/>
      <c r="G189" s="303"/>
      <c r="H189" s="303"/>
      <c r="I189" s="303"/>
      <c r="J189" s="303"/>
      <c r="K189" s="303"/>
      <c r="L189" s="303"/>
      <c r="M189" s="303"/>
      <c r="N189" s="303"/>
      <c r="O189" s="303"/>
      <c r="P189" s="305"/>
      <c r="Q189" s="305"/>
      <c r="R189" s="303"/>
      <c r="S189" s="303"/>
      <c r="T189" s="303"/>
      <c r="U189" s="303"/>
      <c r="V189" s="303"/>
      <c r="W189" s="303"/>
      <c r="X189" s="303"/>
      <c r="Y189" s="303"/>
    </row>
    <row r="190" spans="1:25" ht="12.75">
      <c r="A190" s="303"/>
      <c r="B190" s="303"/>
      <c r="C190" s="303"/>
      <c r="D190" s="303"/>
      <c r="E190" s="303"/>
      <c r="F190" s="304"/>
      <c r="G190" s="303"/>
      <c r="H190" s="303"/>
      <c r="I190" s="303"/>
      <c r="J190" s="303"/>
      <c r="K190" s="303"/>
      <c r="L190" s="303"/>
      <c r="M190" s="303"/>
      <c r="N190" s="303"/>
      <c r="O190" s="303"/>
      <c r="P190" s="305"/>
      <c r="Q190" s="305"/>
      <c r="R190" s="303"/>
      <c r="S190" s="303"/>
      <c r="T190" s="303"/>
      <c r="U190" s="303"/>
      <c r="V190" s="303"/>
      <c r="W190" s="303"/>
      <c r="X190" s="303"/>
      <c r="Y190" s="303"/>
    </row>
    <row r="191" spans="1:25" ht="12.75">
      <c r="A191" s="303"/>
      <c r="B191" s="303"/>
      <c r="C191" s="303"/>
      <c r="D191" s="303"/>
      <c r="E191" s="303"/>
      <c r="F191" s="304"/>
      <c r="G191" s="303"/>
      <c r="H191" s="303"/>
      <c r="I191" s="303"/>
      <c r="J191" s="303"/>
      <c r="K191" s="303"/>
      <c r="L191" s="303"/>
      <c r="M191" s="303"/>
      <c r="N191" s="303"/>
      <c r="O191" s="303"/>
      <c r="P191" s="305"/>
      <c r="Q191" s="305"/>
      <c r="R191" s="303"/>
      <c r="S191" s="303"/>
      <c r="T191" s="303"/>
      <c r="U191" s="303"/>
      <c r="V191" s="303"/>
      <c r="W191" s="303"/>
      <c r="X191" s="303"/>
      <c r="Y191" s="303"/>
    </row>
    <row r="192" spans="1:25" ht="12.75">
      <c r="A192" s="303"/>
      <c r="B192" s="303"/>
      <c r="C192" s="303"/>
      <c r="D192" s="303"/>
      <c r="E192" s="303"/>
      <c r="F192" s="304"/>
      <c r="G192" s="303"/>
      <c r="H192" s="303"/>
      <c r="I192" s="303"/>
      <c r="J192" s="303"/>
      <c r="K192" s="303"/>
      <c r="L192" s="303"/>
      <c r="M192" s="303"/>
      <c r="N192" s="303"/>
      <c r="O192" s="303"/>
      <c r="P192" s="305"/>
      <c r="Q192" s="305"/>
      <c r="R192" s="303"/>
      <c r="S192" s="303"/>
      <c r="T192" s="303"/>
      <c r="U192" s="303"/>
      <c r="V192" s="303"/>
      <c r="W192" s="303"/>
      <c r="X192" s="303"/>
      <c r="Y192" s="303"/>
    </row>
    <row r="193" spans="1:25" ht="12.75">
      <c r="A193" s="303"/>
      <c r="B193" s="303"/>
      <c r="C193" s="303"/>
      <c r="D193" s="303"/>
      <c r="E193" s="303"/>
      <c r="F193" s="304"/>
      <c r="G193" s="303"/>
      <c r="H193" s="303"/>
      <c r="I193" s="303"/>
      <c r="J193" s="303"/>
      <c r="K193" s="303"/>
      <c r="L193" s="303"/>
      <c r="M193" s="303"/>
      <c r="N193" s="303"/>
      <c r="O193" s="303"/>
      <c r="P193" s="305"/>
      <c r="Q193" s="305"/>
      <c r="R193" s="303"/>
      <c r="S193" s="303"/>
      <c r="T193" s="303"/>
      <c r="U193" s="303"/>
      <c r="V193" s="303"/>
      <c r="W193" s="303"/>
      <c r="X193" s="303"/>
      <c r="Y193" s="303"/>
    </row>
    <row r="194" spans="1:25" ht="12.75">
      <c r="A194" s="303"/>
      <c r="B194" s="303"/>
      <c r="C194" s="303"/>
      <c r="D194" s="303"/>
      <c r="E194" s="303"/>
      <c r="F194" s="304"/>
      <c r="G194" s="303"/>
      <c r="H194" s="303"/>
      <c r="I194" s="303"/>
      <c r="J194" s="303"/>
      <c r="K194" s="303"/>
      <c r="L194" s="303"/>
      <c r="M194" s="303"/>
      <c r="N194" s="303"/>
      <c r="O194" s="303"/>
      <c r="P194" s="305"/>
      <c r="Q194" s="305"/>
      <c r="R194" s="303"/>
      <c r="S194" s="303"/>
      <c r="T194" s="303"/>
      <c r="U194" s="303"/>
      <c r="V194" s="303"/>
      <c r="W194" s="303"/>
      <c r="X194" s="303"/>
      <c r="Y194" s="303"/>
    </row>
    <row r="195" spans="1:25" ht="12.75">
      <c r="A195" s="303"/>
      <c r="B195" s="303"/>
      <c r="C195" s="303"/>
      <c r="D195" s="303"/>
      <c r="E195" s="303"/>
      <c r="F195" s="304"/>
      <c r="G195" s="303"/>
      <c r="H195" s="303"/>
      <c r="I195" s="303"/>
      <c r="J195" s="303"/>
      <c r="K195" s="303"/>
      <c r="L195" s="303"/>
      <c r="M195" s="303"/>
      <c r="N195" s="303"/>
      <c r="O195" s="303"/>
      <c r="P195" s="305"/>
      <c r="Q195" s="305"/>
      <c r="R195" s="303"/>
      <c r="S195" s="303"/>
      <c r="T195" s="303"/>
      <c r="U195" s="303"/>
      <c r="V195" s="303"/>
      <c r="W195" s="303"/>
      <c r="X195" s="303"/>
      <c r="Y195" s="303"/>
    </row>
    <row r="196" spans="1:25" ht="12.75">
      <c r="A196" s="303"/>
      <c r="B196" s="303"/>
      <c r="C196" s="303"/>
      <c r="D196" s="303"/>
      <c r="E196" s="303"/>
      <c r="F196" s="304"/>
      <c r="G196" s="303"/>
      <c r="H196" s="303"/>
      <c r="I196" s="303"/>
      <c r="J196" s="303"/>
      <c r="K196" s="303"/>
      <c r="L196" s="303"/>
      <c r="M196" s="303"/>
      <c r="N196" s="303"/>
      <c r="O196" s="303"/>
      <c r="P196" s="305"/>
      <c r="Q196" s="305"/>
      <c r="R196" s="303"/>
      <c r="S196" s="303"/>
      <c r="T196" s="303"/>
      <c r="U196" s="303"/>
      <c r="V196" s="303"/>
      <c r="W196" s="303"/>
      <c r="X196" s="303"/>
      <c r="Y196" s="303"/>
    </row>
    <row r="197" spans="1:25" ht="12.75">
      <c r="A197" s="303"/>
      <c r="B197" s="303"/>
      <c r="C197" s="303"/>
      <c r="D197" s="303"/>
      <c r="E197" s="303"/>
      <c r="F197" s="304"/>
      <c r="G197" s="303"/>
      <c r="H197" s="303"/>
      <c r="I197" s="303"/>
      <c r="J197" s="303"/>
      <c r="K197" s="303"/>
      <c r="L197" s="303"/>
      <c r="M197" s="303"/>
      <c r="N197" s="303"/>
      <c r="O197" s="303"/>
      <c r="P197" s="305"/>
      <c r="Q197" s="305"/>
      <c r="R197" s="303"/>
      <c r="S197" s="303"/>
      <c r="T197" s="303"/>
      <c r="U197" s="303"/>
      <c r="V197" s="303"/>
      <c r="W197" s="303"/>
      <c r="X197" s="303"/>
      <c r="Y197" s="303"/>
    </row>
    <row r="198" spans="1:25" ht="12.75">
      <c r="A198" s="303"/>
      <c r="B198" s="303"/>
      <c r="C198" s="303"/>
      <c r="D198" s="303"/>
      <c r="E198" s="303"/>
      <c r="F198" s="304"/>
      <c r="G198" s="303"/>
      <c r="H198" s="303"/>
      <c r="I198" s="303"/>
      <c r="J198" s="303"/>
      <c r="K198" s="303"/>
      <c r="L198" s="303"/>
      <c r="M198" s="303"/>
      <c r="N198" s="303"/>
      <c r="O198" s="303"/>
      <c r="P198" s="305"/>
      <c r="Q198" s="305"/>
      <c r="R198" s="303"/>
      <c r="S198" s="303"/>
      <c r="T198" s="303"/>
      <c r="U198" s="303"/>
      <c r="V198" s="303"/>
      <c r="W198" s="303"/>
      <c r="X198" s="303"/>
      <c r="Y198" s="303"/>
    </row>
    <row r="199" spans="1:25" ht="12.75">
      <c r="A199" s="303"/>
      <c r="B199" s="303"/>
      <c r="C199" s="303"/>
      <c r="D199" s="303"/>
      <c r="E199" s="303"/>
      <c r="F199" s="304"/>
      <c r="G199" s="303"/>
      <c r="H199" s="303"/>
      <c r="I199" s="303"/>
      <c r="J199" s="303"/>
      <c r="K199" s="303"/>
      <c r="L199" s="303"/>
      <c r="M199" s="303"/>
      <c r="N199" s="303"/>
      <c r="O199" s="303"/>
      <c r="P199" s="305"/>
      <c r="Q199" s="305"/>
      <c r="R199" s="303"/>
      <c r="S199" s="303"/>
      <c r="T199" s="303"/>
      <c r="U199" s="303"/>
      <c r="V199" s="303"/>
      <c r="W199" s="303"/>
      <c r="X199" s="303"/>
      <c r="Y199" s="303"/>
    </row>
    <row r="200" spans="1:25" ht="12.75">
      <c r="A200" s="303"/>
      <c r="B200" s="303"/>
      <c r="C200" s="303"/>
      <c r="D200" s="303"/>
      <c r="E200" s="303"/>
      <c r="F200" s="304"/>
      <c r="G200" s="303"/>
      <c r="H200" s="303"/>
      <c r="I200" s="303"/>
      <c r="J200" s="303"/>
      <c r="K200" s="303"/>
      <c r="L200" s="303"/>
      <c r="M200" s="303"/>
      <c r="N200" s="303"/>
      <c r="O200" s="303"/>
      <c r="P200" s="305"/>
      <c r="Q200" s="305"/>
      <c r="R200" s="303"/>
      <c r="S200" s="303"/>
      <c r="T200" s="303"/>
      <c r="U200" s="303"/>
      <c r="V200" s="303"/>
      <c r="W200" s="303"/>
      <c r="X200" s="303"/>
      <c r="Y200" s="303"/>
    </row>
    <row r="201" spans="1:25" ht="12.75">
      <c r="A201" s="303"/>
      <c r="B201" s="303"/>
      <c r="C201" s="303"/>
      <c r="D201" s="303"/>
      <c r="E201" s="303"/>
      <c r="F201" s="304"/>
      <c r="G201" s="303"/>
      <c r="H201" s="303"/>
      <c r="I201" s="303"/>
      <c r="J201" s="303"/>
      <c r="K201" s="303"/>
      <c r="L201" s="303"/>
      <c r="M201" s="303"/>
      <c r="N201" s="303"/>
      <c r="O201" s="303"/>
      <c r="P201" s="305"/>
      <c r="Q201" s="305"/>
      <c r="R201" s="303"/>
      <c r="S201" s="303"/>
      <c r="T201" s="303"/>
      <c r="U201" s="303"/>
      <c r="V201" s="303"/>
      <c r="W201" s="303"/>
      <c r="X201" s="303"/>
      <c r="Y201" s="303"/>
    </row>
    <row r="202" spans="1:25" ht="12.75">
      <c r="A202" s="303"/>
      <c r="B202" s="303"/>
      <c r="C202" s="303"/>
      <c r="D202" s="303"/>
      <c r="E202" s="303"/>
      <c r="F202" s="304"/>
      <c r="G202" s="303"/>
      <c r="H202" s="303"/>
      <c r="I202" s="303"/>
      <c r="J202" s="303"/>
      <c r="K202" s="303"/>
      <c r="L202" s="303"/>
      <c r="M202" s="303"/>
      <c r="N202" s="303"/>
      <c r="O202" s="303"/>
      <c r="P202" s="305"/>
      <c r="Q202" s="305"/>
      <c r="R202" s="303"/>
      <c r="S202" s="303"/>
      <c r="T202" s="303"/>
      <c r="U202" s="303"/>
      <c r="V202" s="303"/>
      <c r="W202" s="303"/>
      <c r="X202" s="303"/>
      <c r="Y202" s="303"/>
    </row>
    <row r="203" spans="1:25" ht="12.75">
      <c r="A203" s="303"/>
      <c r="B203" s="303"/>
      <c r="C203" s="303"/>
      <c r="D203" s="303"/>
      <c r="E203" s="303"/>
      <c r="F203" s="304"/>
      <c r="G203" s="303"/>
      <c r="H203" s="303"/>
      <c r="I203" s="303"/>
      <c r="J203" s="303"/>
      <c r="K203" s="303"/>
      <c r="L203" s="303"/>
      <c r="M203" s="303"/>
      <c r="N203" s="303"/>
      <c r="O203" s="303"/>
      <c r="P203" s="305"/>
      <c r="Q203" s="305"/>
      <c r="R203" s="303"/>
      <c r="S203" s="303"/>
      <c r="T203" s="303"/>
      <c r="U203" s="303"/>
      <c r="V203" s="303"/>
      <c r="W203" s="303"/>
      <c r="X203" s="303"/>
      <c r="Y203" s="303"/>
    </row>
    <row r="204" spans="1:25" ht="12.75">
      <c r="A204" s="303"/>
      <c r="B204" s="303"/>
      <c r="C204" s="303"/>
      <c r="D204" s="303"/>
      <c r="E204" s="303"/>
      <c r="F204" s="304"/>
      <c r="G204" s="303"/>
      <c r="H204" s="303"/>
      <c r="I204" s="303"/>
      <c r="J204" s="303"/>
      <c r="K204" s="303"/>
      <c r="L204" s="303"/>
      <c r="M204" s="303"/>
      <c r="N204" s="303"/>
      <c r="O204" s="303"/>
      <c r="P204" s="305"/>
      <c r="Q204" s="305"/>
      <c r="R204" s="303"/>
      <c r="S204" s="303"/>
      <c r="T204" s="303"/>
      <c r="U204" s="303"/>
      <c r="V204" s="303"/>
      <c r="W204" s="303"/>
      <c r="X204" s="303"/>
      <c r="Y204" s="303"/>
    </row>
    <row r="205" spans="1:25" ht="12.75">
      <c r="A205" s="303"/>
      <c r="B205" s="303"/>
      <c r="C205" s="303"/>
      <c r="D205" s="303"/>
      <c r="E205" s="303"/>
      <c r="F205" s="304"/>
      <c r="G205" s="303"/>
      <c r="H205" s="303"/>
      <c r="I205" s="303"/>
      <c r="J205" s="303"/>
      <c r="K205" s="303"/>
      <c r="L205" s="303"/>
      <c r="M205" s="303"/>
      <c r="N205" s="303"/>
      <c r="O205" s="303"/>
      <c r="P205" s="305"/>
      <c r="Q205" s="305"/>
      <c r="R205" s="303"/>
      <c r="S205" s="303"/>
      <c r="T205" s="303"/>
      <c r="U205" s="303"/>
      <c r="V205" s="303"/>
      <c r="W205" s="303"/>
      <c r="X205" s="303"/>
      <c r="Y205" s="303"/>
    </row>
    <row r="206" spans="1:25" ht="12.75">
      <c r="A206" s="303"/>
      <c r="B206" s="303"/>
      <c r="C206" s="303"/>
      <c r="D206" s="303"/>
      <c r="E206" s="303"/>
      <c r="F206" s="304"/>
      <c r="G206" s="303"/>
      <c r="H206" s="303"/>
      <c r="I206" s="303"/>
      <c r="J206" s="303"/>
      <c r="K206" s="303"/>
      <c r="L206" s="303"/>
      <c r="M206" s="303"/>
      <c r="N206" s="303"/>
      <c r="O206" s="303"/>
      <c r="P206" s="305"/>
      <c r="Q206" s="305"/>
      <c r="R206" s="303"/>
      <c r="S206" s="303"/>
      <c r="T206" s="303"/>
      <c r="U206" s="303"/>
      <c r="V206" s="303"/>
      <c r="W206" s="303"/>
      <c r="X206" s="303"/>
      <c r="Y206" s="303"/>
    </row>
    <row r="207" spans="1:25" ht="12.75">
      <c r="A207" s="303"/>
      <c r="B207" s="303"/>
      <c r="C207" s="303"/>
      <c r="D207" s="303"/>
      <c r="E207" s="303"/>
      <c r="F207" s="304"/>
      <c r="G207" s="303"/>
      <c r="H207" s="303"/>
      <c r="I207" s="303"/>
      <c r="J207" s="303"/>
      <c r="K207" s="303"/>
      <c r="L207" s="303"/>
      <c r="M207" s="303"/>
      <c r="N207" s="303"/>
      <c r="O207" s="303"/>
      <c r="P207" s="305"/>
      <c r="Q207" s="305"/>
      <c r="R207" s="303"/>
      <c r="S207" s="303"/>
      <c r="T207" s="303"/>
      <c r="U207" s="303"/>
      <c r="V207" s="303"/>
      <c r="W207" s="303"/>
      <c r="X207" s="303"/>
      <c r="Y207" s="303"/>
    </row>
    <row r="208" spans="1:25" ht="12.75">
      <c r="A208" s="303"/>
      <c r="B208" s="303"/>
      <c r="C208" s="303"/>
      <c r="D208" s="303"/>
      <c r="E208" s="303"/>
      <c r="F208" s="304"/>
      <c r="G208" s="303"/>
      <c r="H208" s="303"/>
      <c r="I208" s="303"/>
      <c r="J208" s="303"/>
      <c r="K208" s="303"/>
      <c r="L208" s="303"/>
      <c r="M208" s="303"/>
      <c r="N208" s="303"/>
      <c r="O208" s="303"/>
      <c r="P208" s="305"/>
      <c r="Q208" s="305"/>
      <c r="R208" s="303"/>
      <c r="S208" s="303"/>
      <c r="T208" s="303"/>
      <c r="U208" s="303"/>
      <c r="V208" s="303"/>
      <c r="W208" s="303"/>
      <c r="X208" s="303"/>
      <c r="Y208" s="303"/>
    </row>
    <row r="209" spans="1:25" ht="12.75">
      <c r="A209" s="303"/>
      <c r="B209" s="303"/>
      <c r="C209" s="303"/>
      <c r="D209" s="303"/>
      <c r="E209" s="303"/>
      <c r="F209" s="304"/>
      <c r="G209" s="303"/>
      <c r="H209" s="303"/>
      <c r="I209" s="303"/>
      <c r="J209" s="303"/>
      <c r="K209" s="303"/>
      <c r="L209" s="303"/>
      <c r="M209" s="303"/>
      <c r="N209" s="303"/>
      <c r="O209" s="303"/>
      <c r="P209" s="305"/>
      <c r="Q209" s="305"/>
      <c r="R209" s="303"/>
      <c r="S209" s="303"/>
      <c r="T209" s="303"/>
      <c r="U209" s="303"/>
      <c r="V209" s="303"/>
      <c r="W209" s="303"/>
      <c r="X209" s="303"/>
      <c r="Y209" s="303"/>
    </row>
    <row r="210" spans="1:25" ht="12.75">
      <c r="A210" s="303"/>
      <c r="B210" s="303"/>
      <c r="C210" s="303"/>
      <c r="D210" s="303"/>
      <c r="E210" s="303"/>
      <c r="F210" s="304"/>
      <c r="G210" s="303"/>
      <c r="H210" s="303"/>
      <c r="I210" s="303"/>
      <c r="J210" s="303"/>
      <c r="K210" s="303"/>
      <c r="L210" s="303"/>
      <c r="M210" s="303"/>
      <c r="N210" s="303"/>
      <c r="O210" s="303"/>
      <c r="P210" s="305"/>
      <c r="Q210" s="305"/>
      <c r="R210" s="303"/>
      <c r="S210" s="303"/>
      <c r="T210" s="303"/>
      <c r="U210" s="303"/>
      <c r="V210" s="303"/>
      <c r="W210" s="303"/>
      <c r="X210" s="303"/>
      <c r="Y210" s="303"/>
    </row>
    <row r="211" spans="1:25" ht="12.75">
      <c r="A211" s="303"/>
      <c r="B211" s="303"/>
      <c r="C211" s="303"/>
      <c r="D211" s="303"/>
      <c r="E211" s="303"/>
      <c r="F211" s="304"/>
      <c r="G211" s="303"/>
      <c r="H211" s="303"/>
      <c r="I211" s="303"/>
      <c r="J211" s="303"/>
      <c r="K211" s="303"/>
      <c r="L211" s="303"/>
      <c r="M211" s="303"/>
      <c r="N211" s="303"/>
      <c r="O211" s="303"/>
      <c r="P211" s="305"/>
      <c r="Q211" s="305"/>
      <c r="R211" s="303"/>
      <c r="S211" s="303"/>
      <c r="T211" s="303"/>
      <c r="U211" s="303"/>
      <c r="V211" s="303"/>
      <c r="W211" s="303"/>
      <c r="X211" s="303"/>
      <c r="Y211" s="303"/>
    </row>
    <row r="212" spans="1:25" ht="12.75">
      <c r="A212" s="303"/>
      <c r="B212" s="303"/>
      <c r="C212" s="303"/>
      <c r="D212" s="303"/>
      <c r="E212" s="303"/>
      <c r="F212" s="304"/>
      <c r="G212" s="303"/>
      <c r="H212" s="303"/>
      <c r="I212" s="303"/>
      <c r="J212" s="303"/>
      <c r="K212" s="303"/>
      <c r="L212" s="303"/>
      <c r="M212" s="303"/>
      <c r="N212" s="303"/>
      <c r="O212" s="303"/>
      <c r="P212" s="305"/>
      <c r="Q212" s="305"/>
      <c r="R212" s="303"/>
      <c r="S212" s="303"/>
      <c r="T212" s="303"/>
      <c r="U212" s="303"/>
      <c r="V212" s="303"/>
      <c r="W212" s="303"/>
      <c r="X212" s="303"/>
      <c r="Y212" s="303"/>
    </row>
    <row r="213" spans="1:25" ht="12.75">
      <c r="A213" s="303"/>
      <c r="B213" s="303"/>
      <c r="C213" s="303"/>
      <c r="D213" s="303"/>
      <c r="E213" s="303"/>
      <c r="F213" s="304"/>
      <c r="G213" s="303"/>
      <c r="H213" s="303"/>
      <c r="I213" s="303"/>
      <c r="J213" s="303"/>
      <c r="K213" s="303"/>
      <c r="L213" s="303"/>
      <c r="M213" s="303"/>
      <c r="N213" s="303"/>
      <c r="O213" s="303"/>
      <c r="P213" s="305"/>
      <c r="Q213" s="305"/>
      <c r="R213" s="303"/>
      <c r="S213" s="303"/>
      <c r="T213" s="303"/>
      <c r="U213" s="303"/>
      <c r="V213" s="303"/>
      <c r="W213" s="303"/>
      <c r="X213" s="303"/>
      <c r="Y213" s="303"/>
    </row>
    <row r="214" spans="1:25" ht="12.75">
      <c r="A214" s="303"/>
      <c r="B214" s="303"/>
      <c r="C214" s="303"/>
      <c r="D214" s="303"/>
      <c r="E214" s="303"/>
      <c r="F214" s="304"/>
      <c r="G214" s="303"/>
      <c r="H214" s="303"/>
      <c r="I214" s="303"/>
      <c r="J214" s="303"/>
      <c r="K214" s="303"/>
      <c r="L214" s="303"/>
      <c r="M214" s="303"/>
      <c r="N214" s="303"/>
      <c r="O214" s="303"/>
      <c r="P214" s="305"/>
      <c r="Q214" s="305"/>
      <c r="R214" s="303"/>
      <c r="S214" s="303"/>
      <c r="T214" s="303"/>
      <c r="U214" s="303"/>
      <c r="V214" s="303"/>
      <c r="W214" s="303"/>
      <c r="X214" s="303"/>
      <c r="Y214" s="303"/>
    </row>
    <row r="215" spans="1:25" ht="12.75">
      <c r="A215" s="303"/>
      <c r="B215" s="303"/>
      <c r="C215" s="303"/>
      <c r="D215" s="303"/>
      <c r="E215" s="303"/>
      <c r="F215" s="304"/>
      <c r="G215" s="303"/>
      <c r="H215" s="303"/>
      <c r="I215" s="303"/>
      <c r="J215" s="303"/>
      <c r="K215" s="303"/>
      <c r="L215" s="303"/>
      <c r="M215" s="303"/>
      <c r="N215" s="303"/>
      <c r="O215" s="303"/>
      <c r="P215" s="305"/>
      <c r="Q215" s="305"/>
      <c r="R215" s="303"/>
      <c r="S215" s="303"/>
      <c r="T215" s="303"/>
      <c r="U215" s="303"/>
      <c r="V215" s="303"/>
      <c r="W215" s="303"/>
      <c r="X215" s="303"/>
      <c r="Y215" s="303"/>
    </row>
    <row r="216" spans="1:25" ht="12.75">
      <c r="A216" s="303"/>
      <c r="B216" s="303"/>
      <c r="C216" s="303"/>
      <c r="D216" s="303"/>
      <c r="E216" s="303"/>
      <c r="F216" s="304"/>
      <c r="G216" s="303"/>
      <c r="H216" s="303"/>
      <c r="I216" s="303"/>
      <c r="J216" s="303"/>
      <c r="K216" s="303"/>
      <c r="L216" s="303"/>
      <c r="M216" s="303"/>
      <c r="N216" s="303"/>
      <c r="O216" s="303"/>
      <c r="P216" s="305"/>
      <c r="Q216" s="305"/>
      <c r="R216" s="303"/>
      <c r="S216" s="303"/>
      <c r="T216" s="303"/>
      <c r="U216" s="303"/>
      <c r="V216" s="303"/>
      <c r="W216" s="303"/>
      <c r="X216" s="303"/>
      <c r="Y216" s="303"/>
    </row>
    <row r="217" spans="1:25" ht="12.75">
      <c r="A217" s="303"/>
      <c r="B217" s="303"/>
      <c r="C217" s="303"/>
      <c r="D217" s="303"/>
      <c r="E217" s="303"/>
      <c r="F217" s="304"/>
      <c r="G217" s="303"/>
      <c r="H217" s="303"/>
      <c r="I217" s="303"/>
      <c r="J217" s="303"/>
      <c r="K217" s="303"/>
      <c r="L217" s="303"/>
      <c r="M217" s="303"/>
      <c r="N217" s="303"/>
      <c r="O217" s="303"/>
      <c r="P217" s="305"/>
      <c r="Q217" s="305"/>
      <c r="R217" s="303"/>
      <c r="S217" s="303"/>
      <c r="T217" s="303"/>
      <c r="U217" s="303"/>
      <c r="V217" s="303"/>
      <c r="W217" s="303"/>
      <c r="X217" s="303"/>
      <c r="Y217" s="303"/>
    </row>
    <row r="218" spans="1:25" ht="12.75">
      <c r="A218" s="303"/>
      <c r="B218" s="303"/>
      <c r="C218" s="303"/>
      <c r="D218" s="303"/>
      <c r="E218" s="303"/>
      <c r="F218" s="304"/>
      <c r="G218" s="303"/>
      <c r="H218" s="303"/>
      <c r="I218" s="303"/>
      <c r="J218" s="303"/>
      <c r="K218" s="303"/>
      <c r="L218" s="303"/>
      <c r="M218" s="303"/>
      <c r="N218" s="303"/>
      <c r="O218" s="303"/>
      <c r="P218" s="305"/>
      <c r="Q218" s="305"/>
      <c r="R218" s="303"/>
      <c r="S218" s="303"/>
      <c r="T218" s="303"/>
      <c r="U218" s="303"/>
      <c r="V218" s="303"/>
      <c r="W218" s="303"/>
      <c r="X218" s="303"/>
      <c r="Y218" s="303"/>
    </row>
    <row r="219" spans="1:25" ht="12.75">
      <c r="A219" s="303"/>
      <c r="B219" s="303"/>
      <c r="C219" s="303"/>
      <c r="D219" s="303"/>
      <c r="E219" s="303"/>
      <c r="F219" s="304"/>
      <c r="G219" s="303"/>
      <c r="H219" s="303"/>
      <c r="I219" s="303"/>
      <c r="J219" s="303"/>
      <c r="K219" s="303"/>
      <c r="L219" s="303"/>
      <c r="M219" s="303"/>
      <c r="N219" s="303"/>
      <c r="O219" s="303"/>
      <c r="P219" s="305"/>
      <c r="Q219" s="305"/>
      <c r="R219" s="303"/>
      <c r="S219" s="303"/>
      <c r="T219" s="303"/>
      <c r="U219" s="303"/>
      <c r="V219" s="303"/>
      <c r="W219" s="303"/>
      <c r="X219" s="303"/>
      <c r="Y219" s="303"/>
    </row>
    <row r="220" spans="1:25" ht="12.75">
      <c r="A220" s="303"/>
      <c r="B220" s="303"/>
      <c r="C220" s="303"/>
      <c r="D220" s="303"/>
      <c r="E220" s="303"/>
      <c r="F220" s="304"/>
      <c r="G220" s="303"/>
      <c r="H220" s="303"/>
      <c r="I220" s="303"/>
      <c r="J220" s="303"/>
      <c r="K220" s="303"/>
      <c r="L220" s="303"/>
      <c r="M220" s="303"/>
      <c r="N220" s="303"/>
      <c r="O220" s="303"/>
      <c r="P220" s="305"/>
      <c r="Q220" s="305"/>
      <c r="R220" s="303"/>
      <c r="S220" s="303"/>
      <c r="T220" s="303"/>
      <c r="U220" s="303"/>
      <c r="V220" s="303"/>
      <c r="W220" s="303"/>
      <c r="X220" s="303"/>
      <c r="Y220" s="303"/>
    </row>
    <row r="221" spans="1:25" ht="12.75">
      <c r="A221" s="303"/>
      <c r="B221" s="303"/>
      <c r="C221" s="303"/>
      <c r="D221" s="303"/>
      <c r="E221" s="303"/>
      <c r="F221" s="304"/>
      <c r="G221" s="303"/>
      <c r="H221" s="303"/>
      <c r="I221" s="303"/>
      <c r="J221" s="303"/>
      <c r="K221" s="303"/>
      <c r="L221" s="303"/>
      <c r="M221" s="303"/>
      <c r="N221" s="303"/>
      <c r="O221" s="303"/>
      <c r="P221" s="305"/>
      <c r="Q221" s="305"/>
      <c r="R221" s="303"/>
      <c r="S221" s="303"/>
      <c r="T221" s="303"/>
      <c r="U221" s="303"/>
      <c r="V221" s="303"/>
      <c r="W221" s="303"/>
      <c r="X221" s="303"/>
      <c r="Y221" s="303"/>
    </row>
    <row r="222" spans="1:25" ht="12.75">
      <c r="A222" s="303"/>
      <c r="B222" s="303"/>
      <c r="C222" s="303"/>
      <c r="D222" s="303"/>
      <c r="E222" s="303"/>
      <c r="F222" s="304"/>
      <c r="G222" s="303"/>
      <c r="H222" s="303"/>
      <c r="I222" s="303"/>
      <c r="J222" s="303"/>
      <c r="K222" s="303"/>
      <c r="L222" s="303"/>
      <c r="M222" s="303"/>
      <c r="N222" s="303"/>
      <c r="O222" s="303"/>
      <c r="P222" s="305"/>
      <c r="Q222" s="305"/>
      <c r="R222" s="303"/>
      <c r="S222" s="303"/>
      <c r="T222" s="303"/>
      <c r="U222" s="303"/>
      <c r="V222" s="303"/>
      <c r="W222" s="303"/>
      <c r="X222" s="303"/>
      <c r="Y222" s="303"/>
    </row>
    <row r="223" spans="1:25" ht="12.75">
      <c r="A223" s="303"/>
      <c r="B223" s="303"/>
      <c r="C223" s="303"/>
      <c r="D223" s="303"/>
      <c r="E223" s="303"/>
      <c r="F223" s="304"/>
      <c r="G223" s="303"/>
      <c r="H223" s="303"/>
      <c r="I223" s="303"/>
      <c r="J223" s="303"/>
      <c r="K223" s="303"/>
      <c r="L223" s="303"/>
      <c r="M223" s="303"/>
      <c r="N223" s="303"/>
      <c r="O223" s="303"/>
      <c r="P223" s="305"/>
      <c r="Q223" s="305"/>
      <c r="R223" s="303"/>
      <c r="S223" s="303"/>
      <c r="T223" s="303"/>
      <c r="U223" s="303"/>
      <c r="V223" s="303"/>
      <c r="W223" s="303"/>
      <c r="X223" s="303"/>
      <c r="Y223" s="303"/>
    </row>
    <row r="224" spans="1:25" ht="12.75">
      <c r="A224" s="303"/>
      <c r="B224" s="303"/>
      <c r="C224" s="303"/>
      <c r="D224" s="303"/>
      <c r="E224" s="303"/>
      <c r="F224" s="304"/>
      <c r="G224" s="303"/>
      <c r="H224" s="303"/>
      <c r="I224" s="303"/>
      <c r="J224" s="303"/>
      <c r="K224" s="303"/>
      <c r="L224" s="303"/>
      <c r="M224" s="303"/>
      <c r="N224" s="303"/>
      <c r="O224" s="303"/>
      <c r="P224" s="305"/>
      <c r="Q224" s="305"/>
      <c r="R224" s="303"/>
      <c r="S224" s="303"/>
      <c r="T224" s="303"/>
      <c r="U224" s="303"/>
      <c r="V224" s="303"/>
      <c r="W224" s="303"/>
      <c r="X224" s="303"/>
      <c r="Y224" s="303"/>
    </row>
    <row r="225" spans="1:25" ht="12.75">
      <c r="A225" s="303"/>
      <c r="B225" s="303"/>
      <c r="C225" s="303"/>
      <c r="D225" s="303"/>
      <c r="E225" s="303"/>
      <c r="F225" s="304"/>
      <c r="G225" s="303"/>
      <c r="H225" s="303"/>
      <c r="I225" s="303"/>
      <c r="J225" s="303"/>
      <c r="K225" s="303"/>
      <c r="L225" s="303"/>
      <c r="M225" s="303"/>
      <c r="N225" s="303"/>
      <c r="O225" s="303"/>
      <c r="P225" s="305"/>
      <c r="Q225" s="305"/>
      <c r="R225" s="303"/>
      <c r="S225" s="303"/>
      <c r="T225" s="303"/>
      <c r="U225" s="303"/>
      <c r="V225" s="303"/>
      <c r="W225" s="303"/>
      <c r="X225" s="303"/>
      <c r="Y225" s="303"/>
    </row>
    <row r="226" spans="1:25" ht="12.75">
      <c r="A226" s="303"/>
      <c r="B226" s="303"/>
      <c r="C226" s="303"/>
      <c r="D226" s="303"/>
      <c r="E226" s="303"/>
      <c r="F226" s="304"/>
      <c r="G226" s="303"/>
      <c r="H226" s="303"/>
      <c r="I226" s="303"/>
      <c r="J226" s="303"/>
      <c r="K226" s="303"/>
      <c r="L226" s="303"/>
      <c r="M226" s="303"/>
      <c r="N226" s="303"/>
      <c r="O226" s="303"/>
      <c r="P226" s="305"/>
      <c r="Q226" s="305"/>
      <c r="R226" s="303"/>
      <c r="S226" s="303"/>
      <c r="T226" s="303"/>
      <c r="U226" s="303"/>
      <c r="V226" s="303"/>
      <c r="W226" s="303"/>
      <c r="X226" s="303"/>
      <c r="Y226" s="303"/>
    </row>
    <row r="227" spans="1:25" ht="12.75">
      <c r="A227" s="303"/>
      <c r="B227" s="303"/>
      <c r="C227" s="303"/>
      <c r="D227" s="303"/>
      <c r="E227" s="303"/>
      <c r="F227" s="304"/>
      <c r="G227" s="303"/>
      <c r="H227" s="303"/>
      <c r="I227" s="303"/>
      <c r="J227" s="303"/>
      <c r="K227" s="303"/>
      <c r="L227" s="303"/>
      <c r="M227" s="303"/>
      <c r="N227" s="303"/>
      <c r="O227" s="303"/>
      <c r="P227" s="305"/>
      <c r="Q227" s="305"/>
      <c r="R227" s="303"/>
      <c r="S227" s="303"/>
      <c r="T227" s="303"/>
      <c r="U227" s="303"/>
      <c r="V227" s="303"/>
      <c r="W227" s="303"/>
      <c r="X227" s="303"/>
      <c r="Y227" s="303"/>
    </row>
    <row r="228" spans="1:25" ht="12.75">
      <c r="A228" s="303"/>
      <c r="B228" s="303"/>
      <c r="C228" s="303"/>
      <c r="D228" s="303"/>
      <c r="E228" s="303"/>
      <c r="F228" s="304"/>
      <c r="G228" s="303"/>
      <c r="H228" s="303"/>
      <c r="I228" s="303"/>
      <c r="J228" s="303"/>
      <c r="K228" s="303"/>
      <c r="L228" s="303"/>
      <c r="M228" s="303"/>
      <c r="N228" s="303"/>
      <c r="O228" s="303"/>
      <c r="P228" s="305"/>
      <c r="Q228" s="305"/>
      <c r="R228" s="303"/>
      <c r="S228" s="303"/>
      <c r="T228" s="303"/>
      <c r="U228" s="303"/>
      <c r="V228" s="303"/>
      <c r="W228" s="303"/>
      <c r="X228" s="303"/>
      <c r="Y228" s="303"/>
    </row>
    <row r="229" spans="1:25" ht="12.75">
      <c r="A229" s="303"/>
      <c r="B229" s="303"/>
      <c r="C229" s="303"/>
      <c r="D229" s="303"/>
      <c r="E229" s="303"/>
      <c r="F229" s="304"/>
      <c r="G229" s="303"/>
      <c r="H229" s="303"/>
      <c r="I229" s="303"/>
      <c r="J229" s="303"/>
      <c r="K229" s="303"/>
      <c r="L229" s="303"/>
      <c r="M229" s="303"/>
      <c r="N229" s="303"/>
      <c r="O229" s="303"/>
      <c r="P229" s="305"/>
      <c r="Q229" s="305"/>
      <c r="R229" s="303"/>
      <c r="S229" s="303"/>
      <c r="T229" s="303"/>
      <c r="U229" s="303"/>
      <c r="V229" s="303"/>
      <c r="W229" s="303"/>
      <c r="X229" s="303"/>
      <c r="Y229" s="303"/>
    </row>
    <row r="230" spans="1:25" ht="12.75">
      <c r="A230" s="303"/>
      <c r="B230" s="303"/>
      <c r="C230" s="303"/>
      <c r="D230" s="303"/>
      <c r="E230" s="303"/>
      <c r="F230" s="304"/>
      <c r="G230" s="303"/>
      <c r="H230" s="303"/>
      <c r="I230" s="303"/>
      <c r="J230" s="303"/>
      <c r="K230" s="303"/>
      <c r="L230" s="303"/>
      <c r="M230" s="303"/>
      <c r="N230" s="303"/>
      <c r="O230" s="303"/>
      <c r="P230" s="305"/>
      <c r="Q230" s="305"/>
      <c r="R230" s="303"/>
      <c r="S230" s="303"/>
      <c r="T230" s="303"/>
      <c r="U230" s="303"/>
      <c r="V230" s="303"/>
      <c r="W230" s="303"/>
      <c r="X230" s="303"/>
      <c r="Y230" s="303"/>
    </row>
    <row r="231" spans="1:25" ht="12.75">
      <c r="A231" s="303"/>
      <c r="B231" s="303"/>
      <c r="C231" s="303"/>
      <c r="D231" s="303"/>
      <c r="E231" s="303"/>
      <c r="F231" s="304"/>
      <c r="G231" s="303"/>
      <c r="H231" s="303"/>
      <c r="I231" s="303"/>
      <c r="J231" s="303"/>
      <c r="K231" s="303"/>
      <c r="L231" s="303"/>
      <c r="M231" s="303"/>
      <c r="N231" s="303"/>
      <c r="O231" s="303"/>
      <c r="P231" s="305"/>
      <c r="Q231" s="305"/>
      <c r="R231" s="303"/>
      <c r="S231" s="303"/>
      <c r="T231" s="303"/>
      <c r="U231" s="303"/>
      <c r="V231" s="303"/>
      <c r="W231" s="303"/>
      <c r="X231" s="303"/>
      <c r="Y231" s="303"/>
    </row>
    <row r="232" spans="1:25" ht="12.75">
      <c r="A232" s="303"/>
      <c r="B232" s="303"/>
      <c r="C232" s="303"/>
      <c r="D232" s="303"/>
      <c r="E232" s="303"/>
      <c r="F232" s="304"/>
      <c r="G232" s="303"/>
      <c r="H232" s="303"/>
      <c r="I232" s="303"/>
      <c r="J232" s="303"/>
      <c r="K232" s="303"/>
      <c r="L232" s="303"/>
      <c r="M232" s="303"/>
      <c r="N232" s="303"/>
      <c r="O232" s="303"/>
      <c r="P232" s="305"/>
      <c r="Q232" s="305"/>
      <c r="R232" s="303"/>
      <c r="S232" s="303"/>
      <c r="T232" s="303"/>
      <c r="U232" s="303"/>
      <c r="V232" s="303"/>
      <c r="W232" s="303"/>
      <c r="X232" s="303"/>
      <c r="Y232" s="303"/>
    </row>
    <row r="233" spans="1:25" ht="12.75">
      <c r="A233" s="303"/>
      <c r="B233" s="303"/>
      <c r="C233" s="303"/>
      <c r="D233" s="303"/>
      <c r="E233" s="303"/>
      <c r="F233" s="304"/>
      <c r="G233" s="303"/>
      <c r="H233" s="303"/>
      <c r="I233" s="303"/>
      <c r="J233" s="303"/>
      <c r="K233" s="303"/>
      <c r="L233" s="303"/>
      <c r="M233" s="303"/>
      <c r="N233" s="303"/>
      <c r="O233" s="303"/>
      <c r="P233" s="305"/>
      <c r="Q233" s="305"/>
      <c r="R233" s="303"/>
      <c r="S233" s="303"/>
      <c r="T233" s="303"/>
      <c r="U233" s="303"/>
      <c r="V233" s="303"/>
      <c r="W233" s="303"/>
      <c r="X233" s="303"/>
      <c r="Y233" s="303"/>
    </row>
    <row r="234" spans="1:25" ht="12.75">
      <c r="A234" s="303"/>
      <c r="B234" s="303"/>
      <c r="C234" s="303"/>
      <c r="D234" s="303"/>
      <c r="E234" s="303"/>
      <c r="F234" s="304"/>
      <c r="G234" s="303"/>
      <c r="H234" s="303"/>
      <c r="I234" s="303"/>
      <c r="J234" s="303"/>
      <c r="K234" s="303"/>
      <c r="L234" s="303"/>
      <c r="M234" s="303"/>
      <c r="N234" s="303"/>
      <c r="O234" s="303"/>
      <c r="P234" s="305"/>
      <c r="Q234" s="305"/>
      <c r="R234" s="303"/>
      <c r="S234" s="303"/>
      <c r="T234" s="303"/>
      <c r="U234" s="303"/>
      <c r="V234" s="303"/>
      <c r="W234" s="303"/>
      <c r="X234" s="303"/>
      <c r="Y234" s="303"/>
    </row>
    <row r="235" spans="1:25" ht="12.75">
      <c r="A235" s="303"/>
      <c r="B235" s="303"/>
      <c r="C235" s="303"/>
      <c r="D235" s="303"/>
      <c r="E235" s="303"/>
      <c r="F235" s="304"/>
      <c r="G235" s="303"/>
      <c r="H235" s="303"/>
      <c r="I235" s="303"/>
      <c r="J235" s="303"/>
      <c r="K235" s="303"/>
      <c r="L235" s="303"/>
      <c r="M235" s="303"/>
      <c r="N235" s="303"/>
      <c r="O235" s="303"/>
      <c r="P235" s="305"/>
      <c r="Q235" s="305"/>
      <c r="R235" s="303"/>
      <c r="S235" s="303"/>
      <c r="T235" s="303"/>
      <c r="U235" s="303"/>
      <c r="V235" s="303"/>
      <c r="W235" s="303"/>
      <c r="X235" s="303"/>
      <c r="Y235" s="303"/>
    </row>
    <row r="236" spans="1:25" ht="12.75">
      <c r="A236" s="303"/>
      <c r="B236" s="303"/>
      <c r="C236" s="303"/>
      <c r="D236" s="303"/>
      <c r="E236" s="303"/>
      <c r="F236" s="304"/>
      <c r="G236" s="303"/>
      <c r="H236" s="303"/>
      <c r="I236" s="303"/>
      <c r="J236" s="303"/>
      <c r="K236" s="303"/>
      <c r="L236" s="303"/>
      <c r="M236" s="303"/>
      <c r="N236" s="303"/>
      <c r="O236" s="303"/>
      <c r="P236" s="305"/>
      <c r="Q236" s="305"/>
      <c r="R236" s="303"/>
      <c r="S236" s="303"/>
      <c r="T236" s="303"/>
      <c r="U236" s="303"/>
      <c r="V236" s="303"/>
      <c r="W236" s="303"/>
      <c r="X236" s="303"/>
      <c r="Y236" s="303"/>
    </row>
    <row r="237" spans="1:25" ht="12.75">
      <c r="A237" s="303"/>
      <c r="B237" s="303"/>
      <c r="C237" s="303"/>
      <c r="D237" s="303"/>
      <c r="E237" s="303"/>
      <c r="F237" s="304"/>
      <c r="G237" s="303"/>
      <c r="H237" s="303"/>
      <c r="I237" s="303"/>
      <c r="J237" s="303"/>
      <c r="K237" s="303"/>
      <c r="L237" s="303"/>
      <c r="M237" s="303"/>
      <c r="N237" s="303"/>
      <c r="O237" s="303"/>
      <c r="P237" s="305"/>
      <c r="Q237" s="305"/>
      <c r="R237" s="303"/>
      <c r="S237" s="303"/>
      <c r="T237" s="303"/>
      <c r="U237" s="303"/>
      <c r="V237" s="303"/>
      <c r="W237" s="303"/>
      <c r="X237" s="303"/>
      <c r="Y237" s="303"/>
    </row>
    <row r="238" spans="1:25" ht="12.75">
      <c r="A238" s="303"/>
      <c r="B238" s="303"/>
      <c r="C238" s="303"/>
      <c r="D238" s="303"/>
      <c r="E238" s="303"/>
      <c r="F238" s="304"/>
      <c r="G238" s="303"/>
      <c r="H238" s="303"/>
      <c r="I238" s="303"/>
      <c r="J238" s="303"/>
      <c r="K238" s="303"/>
      <c r="L238" s="303"/>
      <c r="M238" s="303"/>
      <c r="N238" s="303"/>
      <c r="O238" s="303"/>
      <c r="P238" s="305"/>
      <c r="Q238" s="305"/>
      <c r="R238" s="303"/>
      <c r="S238" s="303"/>
      <c r="T238" s="303"/>
      <c r="U238" s="303"/>
      <c r="V238" s="303"/>
      <c r="W238" s="303"/>
      <c r="X238" s="303"/>
      <c r="Y238" s="303"/>
    </row>
    <row r="239" spans="1:25" ht="12.75">
      <c r="A239" s="303"/>
      <c r="B239" s="303"/>
      <c r="C239" s="303"/>
      <c r="D239" s="303"/>
      <c r="E239" s="303"/>
      <c r="F239" s="304"/>
      <c r="G239" s="303"/>
      <c r="H239" s="303"/>
      <c r="I239" s="303"/>
      <c r="J239" s="303"/>
      <c r="K239" s="303"/>
      <c r="L239" s="303"/>
      <c r="M239" s="303"/>
      <c r="N239" s="303"/>
      <c r="O239" s="303"/>
      <c r="P239" s="305"/>
      <c r="Q239" s="305"/>
      <c r="R239" s="303"/>
      <c r="S239" s="303"/>
      <c r="T239" s="303"/>
      <c r="U239" s="303"/>
      <c r="V239" s="303"/>
      <c r="W239" s="303"/>
      <c r="X239" s="303"/>
      <c r="Y239" s="303"/>
    </row>
    <row r="240" spans="1:25" ht="12.75">
      <c r="A240" s="303"/>
      <c r="B240" s="303"/>
      <c r="C240" s="303"/>
      <c r="D240" s="303"/>
      <c r="E240" s="303"/>
      <c r="F240" s="304"/>
      <c r="G240" s="303"/>
      <c r="H240" s="303"/>
      <c r="I240" s="303"/>
      <c r="J240" s="303"/>
      <c r="K240" s="303"/>
      <c r="L240" s="303"/>
      <c r="M240" s="303"/>
      <c r="N240" s="303"/>
      <c r="O240" s="303"/>
      <c r="P240" s="305"/>
      <c r="Q240" s="305"/>
      <c r="R240" s="303"/>
      <c r="S240" s="303"/>
      <c r="T240" s="303"/>
      <c r="U240" s="303"/>
      <c r="V240" s="303"/>
      <c r="W240" s="303"/>
      <c r="X240" s="303"/>
      <c r="Y240" s="303"/>
    </row>
    <row r="241" spans="1:25" ht="12.75">
      <c r="A241" s="303"/>
      <c r="B241" s="303"/>
      <c r="C241" s="303"/>
      <c r="D241" s="303"/>
      <c r="E241" s="303"/>
      <c r="F241" s="304"/>
      <c r="G241" s="303"/>
      <c r="H241" s="303"/>
      <c r="I241" s="303"/>
      <c r="J241" s="303"/>
      <c r="K241" s="303"/>
      <c r="L241" s="303"/>
      <c r="M241" s="303"/>
      <c r="N241" s="303"/>
      <c r="O241" s="303"/>
      <c r="P241" s="305"/>
      <c r="Q241" s="305"/>
      <c r="R241" s="303"/>
      <c r="S241" s="303"/>
      <c r="T241" s="303"/>
      <c r="U241" s="303"/>
      <c r="V241" s="303"/>
      <c r="W241" s="303"/>
      <c r="X241" s="303"/>
      <c r="Y241" s="303"/>
    </row>
    <row r="242" spans="1:25" ht="12.75">
      <c r="A242" s="303"/>
      <c r="B242" s="303"/>
      <c r="C242" s="303"/>
      <c r="D242" s="303"/>
      <c r="E242" s="303"/>
      <c r="F242" s="304"/>
      <c r="G242" s="303"/>
      <c r="H242" s="303"/>
      <c r="I242" s="303"/>
      <c r="J242" s="303"/>
      <c r="K242" s="303"/>
      <c r="L242" s="303"/>
      <c r="M242" s="303"/>
      <c r="N242" s="303"/>
      <c r="O242" s="303"/>
      <c r="P242" s="305"/>
      <c r="Q242" s="305"/>
      <c r="R242" s="303"/>
      <c r="S242" s="303"/>
      <c r="T242" s="303"/>
      <c r="U242" s="303"/>
      <c r="V242" s="303"/>
      <c r="W242" s="303"/>
      <c r="X242" s="303"/>
      <c r="Y242" s="303"/>
    </row>
    <row r="243" spans="1:25" ht="12.75">
      <c r="A243" s="303"/>
      <c r="B243" s="303"/>
      <c r="C243" s="303"/>
      <c r="D243" s="303"/>
      <c r="E243" s="303"/>
      <c r="F243" s="304"/>
      <c r="G243" s="303"/>
      <c r="H243" s="303"/>
      <c r="I243" s="303"/>
      <c r="J243" s="303"/>
      <c r="K243" s="303"/>
      <c r="L243" s="303"/>
      <c r="M243" s="303"/>
      <c r="N243" s="303"/>
      <c r="O243" s="303"/>
      <c r="P243" s="305"/>
      <c r="Q243" s="305"/>
      <c r="R243" s="303"/>
      <c r="S243" s="303"/>
      <c r="T243" s="303"/>
      <c r="U243" s="303"/>
      <c r="V243" s="303"/>
      <c r="W243" s="303"/>
      <c r="X243" s="303"/>
      <c r="Y243" s="303"/>
    </row>
    <row r="244" spans="1:25" ht="12.75">
      <c r="A244" s="303"/>
      <c r="B244" s="303"/>
      <c r="C244" s="303"/>
      <c r="D244" s="303"/>
      <c r="E244" s="303"/>
      <c r="F244" s="304"/>
      <c r="G244" s="303"/>
      <c r="H244" s="303"/>
      <c r="I244" s="303"/>
      <c r="J244" s="303"/>
      <c r="K244" s="303"/>
      <c r="L244" s="303"/>
      <c r="M244" s="303"/>
      <c r="N244" s="303"/>
      <c r="O244" s="303"/>
      <c r="P244" s="305"/>
      <c r="Q244" s="305"/>
      <c r="R244" s="303"/>
      <c r="S244" s="303"/>
      <c r="T244" s="303"/>
      <c r="U244" s="303"/>
      <c r="V244" s="303"/>
      <c r="W244" s="303"/>
      <c r="X244" s="303"/>
      <c r="Y244" s="303"/>
    </row>
    <row r="245" spans="1:25" ht="12.75">
      <c r="A245" s="303"/>
      <c r="B245" s="303"/>
      <c r="C245" s="303"/>
      <c r="D245" s="303"/>
      <c r="E245" s="303"/>
      <c r="F245" s="304"/>
      <c r="G245" s="303"/>
      <c r="H245" s="303"/>
      <c r="I245" s="303"/>
      <c r="J245" s="303"/>
      <c r="K245" s="303"/>
      <c r="L245" s="303"/>
      <c r="M245" s="303"/>
      <c r="N245" s="303"/>
      <c r="O245" s="303"/>
      <c r="P245" s="305"/>
      <c r="Q245" s="305"/>
      <c r="R245" s="303"/>
      <c r="S245" s="303"/>
      <c r="T245" s="303"/>
      <c r="U245" s="303"/>
      <c r="V245" s="303"/>
      <c r="W245" s="303"/>
      <c r="X245" s="303"/>
      <c r="Y245" s="303"/>
    </row>
    <row r="246" spans="1:25" ht="12.75">
      <c r="A246" s="303"/>
      <c r="B246" s="303"/>
      <c r="C246" s="303"/>
      <c r="D246" s="303"/>
      <c r="E246" s="303"/>
      <c r="F246" s="304"/>
      <c r="G246" s="303"/>
      <c r="H246" s="303"/>
      <c r="I246" s="303"/>
      <c r="J246" s="303"/>
      <c r="K246" s="303"/>
      <c r="L246" s="303"/>
      <c r="M246" s="303"/>
      <c r="N246" s="303"/>
      <c r="O246" s="303"/>
      <c r="P246" s="305"/>
      <c r="Q246" s="305"/>
      <c r="R246" s="303"/>
      <c r="S246" s="303"/>
      <c r="T246" s="303"/>
      <c r="U246" s="303"/>
      <c r="V246" s="303"/>
      <c r="W246" s="303"/>
      <c r="X246" s="303"/>
      <c r="Y246" s="303"/>
    </row>
    <row r="247" spans="1:25" ht="12.75">
      <c r="A247" s="303"/>
      <c r="B247" s="303"/>
      <c r="C247" s="303"/>
      <c r="D247" s="303"/>
      <c r="E247" s="303"/>
      <c r="F247" s="304"/>
      <c r="G247" s="303"/>
      <c r="H247" s="303"/>
      <c r="I247" s="303"/>
      <c r="J247" s="303"/>
      <c r="K247" s="303"/>
      <c r="L247" s="303"/>
      <c r="M247" s="303"/>
      <c r="N247" s="303"/>
      <c r="O247" s="303"/>
      <c r="P247" s="305"/>
      <c r="Q247" s="305"/>
      <c r="R247" s="303"/>
      <c r="S247" s="303"/>
      <c r="T247" s="303"/>
      <c r="U247" s="303"/>
      <c r="V247" s="303"/>
      <c r="W247" s="303"/>
      <c r="X247" s="303"/>
      <c r="Y247" s="303"/>
    </row>
    <row r="248" spans="1:25" ht="12.75">
      <c r="A248" s="303"/>
      <c r="B248" s="303"/>
      <c r="C248" s="303"/>
      <c r="D248" s="303"/>
      <c r="E248" s="303"/>
      <c r="F248" s="304"/>
      <c r="G248" s="303"/>
      <c r="H248" s="303"/>
      <c r="I248" s="303"/>
      <c r="J248" s="303"/>
      <c r="K248" s="303"/>
      <c r="L248" s="303"/>
      <c r="M248" s="303"/>
      <c r="N248" s="303"/>
      <c r="O248" s="303"/>
      <c r="P248" s="305"/>
      <c r="Q248" s="305"/>
      <c r="R248" s="303"/>
      <c r="S248" s="303"/>
      <c r="T248" s="303"/>
      <c r="U248" s="303"/>
      <c r="V248" s="303"/>
      <c r="W248" s="303"/>
      <c r="X248" s="303"/>
      <c r="Y248" s="303"/>
    </row>
    <row r="249" spans="1:25" ht="12.75">
      <c r="A249" s="303"/>
      <c r="B249" s="303"/>
      <c r="C249" s="303"/>
      <c r="D249" s="303"/>
      <c r="E249" s="303"/>
      <c r="F249" s="304"/>
      <c r="G249" s="303"/>
      <c r="H249" s="303"/>
      <c r="I249" s="303"/>
      <c r="J249" s="303"/>
      <c r="K249" s="303"/>
      <c r="L249" s="303"/>
      <c r="M249" s="303"/>
      <c r="N249" s="303"/>
      <c r="O249" s="303"/>
      <c r="P249" s="305"/>
      <c r="Q249" s="305"/>
      <c r="R249" s="303"/>
      <c r="S249" s="303"/>
      <c r="T249" s="303"/>
      <c r="U249" s="303"/>
      <c r="V249" s="303"/>
      <c r="W249" s="303"/>
      <c r="X249" s="303"/>
      <c r="Y249" s="303"/>
    </row>
    <row r="250" spans="1:25" ht="12.75">
      <c r="A250" s="303"/>
      <c r="B250" s="303"/>
      <c r="C250" s="303"/>
      <c r="D250" s="303"/>
      <c r="E250" s="303"/>
      <c r="F250" s="304"/>
      <c r="G250" s="303"/>
      <c r="H250" s="303"/>
      <c r="I250" s="303"/>
      <c r="J250" s="303"/>
      <c r="K250" s="303"/>
      <c r="L250" s="303"/>
      <c r="M250" s="303"/>
      <c r="N250" s="303"/>
      <c r="O250" s="303"/>
      <c r="P250" s="305"/>
      <c r="Q250" s="305"/>
      <c r="R250" s="303"/>
      <c r="S250" s="303"/>
      <c r="T250" s="303"/>
      <c r="U250" s="303"/>
      <c r="V250" s="303"/>
      <c r="W250" s="303"/>
      <c r="X250" s="303"/>
      <c r="Y250" s="303"/>
    </row>
    <row r="251" spans="1:25" ht="12.75">
      <c r="A251" s="303"/>
      <c r="B251" s="303"/>
      <c r="C251" s="303"/>
      <c r="D251" s="303"/>
      <c r="E251" s="303"/>
      <c r="F251" s="304"/>
      <c r="G251" s="303"/>
      <c r="H251" s="303"/>
      <c r="I251" s="303"/>
      <c r="J251" s="303"/>
      <c r="K251" s="303"/>
      <c r="L251" s="303"/>
      <c r="M251" s="303"/>
      <c r="N251" s="303"/>
      <c r="O251" s="303"/>
      <c r="P251" s="305"/>
      <c r="Q251" s="305"/>
      <c r="R251" s="303"/>
      <c r="S251" s="303"/>
      <c r="T251" s="303"/>
      <c r="U251" s="303"/>
      <c r="V251" s="303"/>
      <c r="W251" s="303"/>
      <c r="X251" s="303"/>
      <c r="Y251" s="303"/>
    </row>
    <row r="252" spans="1:25" ht="12.75">
      <c r="A252" s="303"/>
      <c r="B252" s="303"/>
      <c r="C252" s="303"/>
      <c r="D252" s="303"/>
      <c r="E252" s="303"/>
      <c r="F252" s="304"/>
      <c r="G252" s="303"/>
      <c r="H252" s="303"/>
      <c r="I252" s="303"/>
      <c r="J252" s="303"/>
      <c r="K252" s="303"/>
      <c r="L252" s="303"/>
      <c r="M252" s="303"/>
      <c r="N252" s="303"/>
      <c r="O252" s="303"/>
      <c r="P252" s="305"/>
      <c r="Q252" s="305"/>
      <c r="R252" s="303"/>
      <c r="S252" s="303"/>
      <c r="T252" s="303"/>
      <c r="U252" s="303"/>
      <c r="V252" s="303"/>
      <c r="W252" s="303"/>
      <c r="X252" s="303"/>
      <c r="Y252" s="303"/>
    </row>
    <row r="253" spans="1:25" ht="12.75">
      <c r="A253" s="303"/>
      <c r="B253" s="303"/>
      <c r="C253" s="303"/>
      <c r="D253" s="303"/>
      <c r="E253" s="303"/>
      <c r="F253" s="304"/>
      <c r="G253" s="303"/>
      <c r="H253" s="303"/>
      <c r="I253" s="303"/>
      <c r="J253" s="303"/>
      <c r="K253" s="303"/>
      <c r="L253" s="303"/>
      <c r="M253" s="303"/>
      <c r="N253" s="303"/>
      <c r="O253" s="303"/>
      <c r="P253" s="305"/>
      <c r="Q253" s="305"/>
      <c r="R253" s="303"/>
      <c r="S253" s="303"/>
      <c r="T253" s="303"/>
      <c r="U253" s="303"/>
      <c r="V253" s="303"/>
      <c r="W253" s="303"/>
      <c r="X253" s="303"/>
      <c r="Y253" s="303"/>
    </row>
    <row r="254" spans="1:25" ht="12.75">
      <c r="A254" s="303"/>
      <c r="B254" s="303"/>
      <c r="C254" s="303"/>
      <c r="D254" s="303"/>
      <c r="E254" s="303"/>
      <c r="F254" s="304"/>
      <c r="G254" s="303"/>
      <c r="H254" s="303"/>
      <c r="I254" s="303"/>
      <c r="J254" s="303"/>
      <c r="K254" s="303"/>
      <c r="L254" s="303"/>
      <c r="M254" s="303"/>
      <c r="N254" s="303"/>
      <c r="O254" s="303"/>
      <c r="P254" s="305"/>
      <c r="Q254" s="305"/>
      <c r="R254" s="303"/>
      <c r="S254" s="303"/>
      <c r="T254" s="303"/>
      <c r="U254" s="303"/>
      <c r="V254" s="303"/>
      <c r="W254" s="303"/>
      <c r="X254" s="303"/>
      <c r="Y254" s="303"/>
    </row>
    <row r="255" spans="1:25" ht="12.75">
      <c r="A255" s="303"/>
      <c r="B255" s="303"/>
      <c r="C255" s="303"/>
      <c r="D255" s="303"/>
      <c r="E255" s="303"/>
      <c r="F255" s="304"/>
      <c r="G255" s="303"/>
      <c r="H255" s="303"/>
      <c r="I255" s="303"/>
      <c r="J255" s="303"/>
      <c r="K255" s="303"/>
      <c r="L255" s="303"/>
      <c r="M255" s="303"/>
      <c r="N255" s="303"/>
      <c r="O255" s="303"/>
      <c r="P255" s="305"/>
      <c r="Q255" s="305"/>
      <c r="R255" s="303"/>
      <c r="S255" s="303"/>
      <c r="T255" s="303"/>
      <c r="U255" s="303"/>
      <c r="V255" s="303"/>
      <c r="W255" s="303"/>
      <c r="X255" s="303"/>
      <c r="Y255" s="303"/>
    </row>
    <row r="256" spans="1:25" ht="12.75">
      <c r="A256" s="303"/>
      <c r="B256" s="303"/>
      <c r="C256" s="303"/>
      <c r="D256" s="303"/>
      <c r="E256" s="303"/>
      <c r="F256" s="304"/>
      <c r="G256" s="303"/>
      <c r="H256" s="303"/>
      <c r="I256" s="303"/>
      <c r="J256" s="303"/>
      <c r="K256" s="303"/>
      <c r="L256" s="303"/>
      <c r="M256" s="303"/>
      <c r="N256" s="303"/>
      <c r="O256" s="303"/>
      <c r="P256" s="305"/>
      <c r="Q256" s="305"/>
      <c r="R256" s="303"/>
      <c r="S256" s="303"/>
      <c r="T256" s="303"/>
      <c r="U256" s="303"/>
      <c r="V256" s="303"/>
      <c r="W256" s="303"/>
      <c r="X256" s="303"/>
      <c r="Y256" s="303"/>
    </row>
    <row r="257" spans="1:25" ht="12.75">
      <c r="A257" s="303"/>
      <c r="B257" s="303"/>
      <c r="C257" s="303"/>
      <c r="D257" s="303"/>
      <c r="E257" s="303"/>
      <c r="F257" s="304"/>
      <c r="G257" s="303"/>
      <c r="H257" s="303"/>
      <c r="I257" s="303"/>
      <c r="J257" s="303"/>
      <c r="K257" s="303"/>
      <c r="L257" s="303"/>
      <c r="M257" s="303"/>
      <c r="N257" s="303"/>
      <c r="O257" s="303"/>
      <c r="P257" s="305"/>
      <c r="Q257" s="305"/>
      <c r="R257" s="303"/>
      <c r="S257" s="303"/>
      <c r="T257" s="303"/>
      <c r="U257" s="303"/>
      <c r="V257" s="303"/>
      <c r="W257" s="303"/>
      <c r="X257" s="303"/>
      <c r="Y257" s="303"/>
    </row>
    <row r="258" spans="1:25" ht="12.75">
      <c r="A258" s="303"/>
      <c r="B258" s="303"/>
      <c r="C258" s="303"/>
      <c r="D258" s="303"/>
      <c r="E258" s="303"/>
      <c r="F258" s="304"/>
      <c r="G258" s="303"/>
      <c r="H258" s="303"/>
      <c r="I258" s="303"/>
      <c r="J258" s="303"/>
      <c r="K258" s="303"/>
      <c r="L258" s="303"/>
      <c r="M258" s="303"/>
      <c r="N258" s="303"/>
      <c r="O258" s="303"/>
      <c r="P258" s="305"/>
      <c r="Q258" s="305"/>
      <c r="R258" s="303"/>
      <c r="S258" s="303"/>
      <c r="T258" s="303"/>
      <c r="U258" s="303"/>
      <c r="V258" s="303"/>
      <c r="W258" s="303"/>
      <c r="X258" s="303"/>
      <c r="Y258" s="303"/>
    </row>
    <row r="259" spans="1:25" ht="12.75">
      <c r="A259" s="303"/>
      <c r="B259" s="303"/>
      <c r="C259" s="303"/>
      <c r="D259" s="303"/>
      <c r="E259" s="303"/>
      <c r="F259" s="304"/>
      <c r="G259" s="303"/>
      <c r="H259" s="303"/>
      <c r="I259" s="303"/>
      <c r="J259" s="303"/>
      <c r="K259" s="303"/>
      <c r="L259" s="303"/>
      <c r="M259" s="303"/>
      <c r="N259" s="303"/>
      <c r="O259" s="303"/>
      <c r="P259" s="305"/>
      <c r="Q259" s="305"/>
      <c r="R259" s="303"/>
      <c r="S259" s="303"/>
      <c r="T259" s="303"/>
      <c r="U259" s="303"/>
      <c r="V259" s="303"/>
      <c r="W259" s="303"/>
      <c r="X259" s="303"/>
      <c r="Y259" s="303"/>
    </row>
    <row r="260" spans="1:25" ht="12.75">
      <c r="A260" s="303"/>
      <c r="B260" s="303"/>
      <c r="C260" s="303"/>
      <c r="D260" s="303"/>
      <c r="E260" s="303"/>
      <c r="F260" s="304"/>
      <c r="G260" s="303"/>
      <c r="H260" s="303"/>
      <c r="I260" s="303"/>
      <c r="J260" s="303"/>
      <c r="K260" s="303"/>
      <c r="L260" s="303"/>
      <c r="M260" s="303"/>
      <c r="N260" s="303"/>
      <c r="O260" s="303"/>
      <c r="P260" s="305"/>
      <c r="Q260" s="305"/>
      <c r="R260" s="303"/>
      <c r="S260" s="303"/>
      <c r="T260" s="303"/>
      <c r="U260" s="303"/>
      <c r="V260" s="303"/>
      <c r="W260" s="303"/>
      <c r="X260" s="303"/>
      <c r="Y260" s="303"/>
    </row>
    <row r="261" spans="1:25" ht="12.75">
      <c r="A261" s="303"/>
      <c r="B261" s="303"/>
      <c r="C261" s="303"/>
      <c r="D261" s="303"/>
      <c r="E261" s="303"/>
      <c r="F261" s="304"/>
      <c r="G261" s="303"/>
      <c r="H261" s="303"/>
      <c r="I261" s="303"/>
      <c r="J261" s="303"/>
      <c r="K261" s="303"/>
      <c r="L261" s="303"/>
      <c r="M261" s="303"/>
      <c r="N261" s="303"/>
      <c r="O261" s="303"/>
      <c r="P261" s="305"/>
      <c r="Q261" s="305"/>
      <c r="R261" s="303"/>
      <c r="S261" s="303"/>
      <c r="T261" s="303"/>
      <c r="U261" s="303"/>
      <c r="V261" s="303"/>
      <c r="W261" s="303"/>
      <c r="X261" s="303"/>
      <c r="Y261" s="303"/>
    </row>
    <row r="262" spans="1:25" ht="12.75">
      <c r="A262" s="303"/>
      <c r="B262" s="303"/>
      <c r="C262" s="303"/>
      <c r="D262" s="303"/>
      <c r="E262" s="303"/>
      <c r="F262" s="304"/>
      <c r="G262" s="303"/>
      <c r="H262" s="303"/>
      <c r="I262" s="303"/>
      <c r="J262" s="303"/>
      <c r="K262" s="303"/>
      <c r="L262" s="303"/>
      <c r="M262" s="303"/>
      <c r="N262" s="303"/>
      <c r="O262" s="303"/>
      <c r="P262" s="305"/>
      <c r="Q262" s="305"/>
      <c r="R262" s="303"/>
      <c r="S262" s="303"/>
      <c r="T262" s="303"/>
      <c r="U262" s="303"/>
      <c r="V262" s="303"/>
      <c r="W262" s="303"/>
      <c r="X262" s="303"/>
      <c r="Y262" s="303"/>
    </row>
    <row r="263" spans="1:25" ht="12.75">
      <c r="A263" s="303"/>
      <c r="B263" s="303"/>
      <c r="C263" s="303"/>
      <c r="D263" s="303"/>
      <c r="E263" s="303"/>
      <c r="F263" s="304"/>
      <c r="G263" s="303"/>
      <c r="H263" s="303"/>
      <c r="I263" s="303"/>
      <c r="J263" s="303"/>
      <c r="K263" s="303"/>
      <c r="L263" s="303"/>
      <c r="M263" s="303"/>
      <c r="N263" s="303"/>
      <c r="O263" s="303"/>
      <c r="P263" s="305"/>
      <c r="Q263" s="305"/>
      <c r="R263" s="303"/>
      <c r="S263" s="303"/>
      <c r="T263" s="303"/>
      <c r="U263" s="303"/>
      <c r="V263" s="303"/>
      <c r="W263" s="303"/>
      <c r="X263" s="303"/>
      <c r="Y263" s="303"/>
    </row>
    <row r="264" spans="1:25" ht="12.75">
      <c r="A264" s="303"/>
      <c r="B264" s="303"/>
      <c r="C264" s="303"/>
      <c r="D264" s="303"/>
      <c r="E264" s="303"/>
      <c r="F264" s="304"/>
      <c r="G264" s="303"/>
      <c r="H264" s="303"/>
      <c r="I264" s="303"/>
      <c r="J264" s="303"/>
      <c r="K264" s="303"/>
      <c r="L264" s="303"/>
      <c r="M264" s="303"/>
      <c r="N264" s="303"/>
      <c r="O264" s="303"/>
      <c r="P264" s="305"/>
      <c r="Q264" s="305"/>
      <c r="R264" s="303"/>
      <c r="S264" s="303"/>
      <c r="T264" s="303"/>
      <c r="U264" s="303"/>
      <c r="V264" s="303"/>
      <c r="W264" s="303"/>
      <c r="X264" s="303"/>
      <c r="Y264" s="303"/>
    </row>
    <row r="265" spans="1:25" ht="12.75">
      <c r="A265" s="303"/>
      <c r="B265" s="303"/>
      <c r="C265" s="303"/>
      <c r="D265" s="303"/>
      <c r="E265" s="303"/>
      <c r="F265" s="304"/>
      <c r="G265" s="303"/>
      <c r="H265" s="303"/>
      <c r="I265" s="303"/>
      <c r="J265" s="303"/>
      <c r="K265" s="303"/>
      <c r="L265" s="303"/>
      <c r="M265" s="303"/>
      <c r="N265" s="303"/>
      <c r="O265" s="303"/>
      <c r="P265" s="305"/>
      <c r="Q265" s="305"/>
      <c r="R265" s="303"/>
      <c r="S265" s="303"/>
      <c r="T265" s="303"/>
      <c r="U265" s="303"/>
      <c r="V265" s="303"/>
      <c r="W265" s="303"/>
      <c r="X265" s="303"/>
      <c r="Y265" s="303"/>
    </row>
    <row r="266" spans="1:25" ht="12.75">
      <c r="A266" s="303"/>
      <c r="B266" s="303"/>
      <c r="C266" s="303"/>
      <c r="D266" s="303"/>
      <c r="E266" s="303"/>
      <c r="F266" s="304"/>
      <c r="G266" s="303"/>
      <c r="H266" s="303"/>
      <c r="I266" s="303"/>
      <c r="J266" s="303"/>
      <c r="K266" s="303"/>
      <c r="L266" s="303"/>
      <c r="M266" s="303"/>
      <c r="N266" s="303"/>
      <c r="O266" s="303"/>
      <c r="P266" s="305"/>
      <c r="Q266" s="305"/>
      <c r="R266" s="303"/>
      <c r="S266" s="303"/>
      <c r="T266" s="303"/>
      <c r="U266" s="303"/>
      <c r="V266" s="303"/>
      <c r="W266" s="303"/>
      <c r="X266" s="303"/>
      <c r="Y266" s="303"/>
    </row>
    <row r="267" spans="1:25" ht="12.75">
      <c r="A267" s="303"/>
      <c r="B267" s="303"/>
      <c r="C267" s="303"/>
      <c r="D267" s="303"/>
      <c r="E267" s="303"/>
      <c r="F267" s="304"/>
      <c r="G267" s="303"/>
      <c r="H267" s="303"/>
      <c r="I267" s="303"/>
      <c r="J267" s="303"/>
      <c r="K267" s="303"/>
      <c r="L267" s="303"/>
      <c r="M267" s="303"/>
      <c r="N267" s="303"/>
      <c r="O267" s="303"/>
      <c r="P267" s="305"/>
      <c r="Q267" s="305"/>
      <c r="R267" s="303"/>
      <c r="S267" s="303"/>
      <c r="T267" s="303"/>
      <c r="U267" s="303"/>
      <c r="V267" s="303"/>
      <c r="W267" s="303"/>
      <c r="X267" s="303"/>
      <c r="Y267" s="303"/>
    </row>
    <row r="268" spans="1:25" ht="12.75">
      <c r="A268" s="303"/>
      <c r="B268" s="303"/>
      <c r="C268" s="303"/>
      <c r="D268" s="303"/>
      <c r="E268" s="303"/>
      <c r="F268" s="304"/>
      <c r="G268" s="303"/>
      <c r="H268" s="303"/>
      <c r="I268" s="303"/>
      <c r="J268" s="303"/>
      <c r="K268" s="303"/>
      <c r="L268" s="303"/>
      <c r="M268" s="303"/>
      <c r="N268" s="303"/>
      <c r="O268" s="303"/>
      <c r="P268" s="305"/>
      <c r="Q268" s="305"/>
      <c r="R268" s="303"/>
      <c r="S268" s="303"/>
      <c r="T268" s="303"/>
      <c r="U268" s="303"/>
      <c r="V268" s="303"/>
      <c r="W268" s="303"/>
      <c r="X268" s="303"/>
      <c r="Y268" s="303"/>
    </row>
    <row r="269" spans="1:25" ht="12.75">
      <c r="A269" s="303"/>
      <c r="B269" s="303"/>
      <c r="C269" s="303"/>
      <c r="D269" s="303"/>
      <c r="E269" s="303"/>
      <c r="F269" s="304"/>
      <c r="G269" s="303"/>
      <c r="H269" s="303"/>
      <c r="I269" s="303"/>
      <c r="J269" s="303"/>
      <c r="K269" s="303"/>
      <c r="L269" s="303"/>
      <c r="M269" s="303"/>
      <c r="N269" s="303"/>
      <c r="O269" s="303"/>
      <c r="P269" s="305"/>
      <c r="Q269" s="305"/>
      <c r="R269" s="303"/>
      <c r="S269" s="303"/>
      <c r="T269" s="303"/>
      <c r="U269" s="303"/>
      <c r="V269" s="303"/>
      <c r="W269" s="303"/>
      <c r="X269" s="303"/>
      <c r="Y269" s="303"/>
    </row>
    <row r="270" spans="1:25" ht="12.75">
      <c r="A270" s="303"/>
      <c r="B270" s="303"/>
      <c r="C270" s="303"/>
      <c r="D270" s="303"/>
      <c r="E270" s="303"/>
      <c r="F270" s="304"/>
      <c r="G270" s="303"/>
      <c r="H270" s="303"/>
      <c r="I270" s="303"/>
      <c r="J270" s="303"/>
      <c r="K270" s="303"/>
      <c r="L270" s="303"/>
      <c r="M270" s="303"/>
      <c r="N270" s="303"/>
      <c r="O270" s="303"/>
      <c r="P270" s="305"/>
      <c r="Q270" s="305"/>
      <c r="R270" s="303"/>
      <c r="S270" s="303"/>
      <c r="T270" s="303"/>
      <c r="U270" s="303"/>
      <c r="V270" s="303"/>
      <c r="W270" s="303"/>
      <c r="X270" s="303"/>
      <c r="Y270" s="303"/>
    </row>
    <row r="271" spans="1:25" ht="12.75">
      <c r="A271" s="303"/>
      <c r="B271" s="303"/>
      <c r="C271" s="303"/>
      <c r="D271" s="303"/>
      <c r="E271" s="303"/>
      <c r="F271" s="304"/>
      <c r="G271" s="303"/>
      <c r="H271" s="303"/>
      <c r="I271" s="303"/>
      <c r="J271" s="303"/>
      <c r="K271" s="303"/>
      <c r="L271" s="303"/>
      <c r="M271" s="303"/>
      <c r="N271" s="303"/>
      <c r="O271" s="303"/>
      <c r="P271" s="305"/>
      <c r="Q271" s="305"/>
      <c r="R271" s="303"/>
      <c r="S271" s="303"/>
      <c r="T271" s="303"/>
      <c r="U271" s="303"/>
      <c r="V271" s="303"/>
      <c r="W271" s="303"/>
      <c r="X271" s="303"/>
      <c r="Y271" s="303"/>
    </row>
    <row r="272" spans="1:25" ht="12.75">
      <c r="A272" s="303"/>
      <c r="B272" s="303"/>
      <c r="C272" s="303"/>
      <c r="D272" s="303"/>
      <c r="E272" s="303"/>
      <c r="F272" s="304"/>
      <c r="G272" s="303"/>
      <c r="H272" s="303"/>
      <c r="I272" s="303"/>
      <c r="J272" s="303"/>
      <c r="K272" s="303"/>
      <c r="L272" s="303"/>
      <c r="M272" s="303"/>
      <c r="N272" s="303"/>
      <c r="O272" s="303"/>
      <c r="P272" s="305"/>
      <c r="Q272" s="305"/>
      <c r="R272" s="303"/>
      <c r="S272" s="303"/>
      <c r="T272" s="303"/>
      <c r="U272" s="303"/>
      <c r="V272" s="303"/>
      <c r="W272" s="303"/>
      <c r="X272" s="303"/>
      <c r="Y272" s="303"/>
    </row>
    <row r="273" spans="1:25" ht="12.75">
      <c r="A273" s="303"/>
      <c r="B273" s="303"/>
      <c r="C273" s="303"/>
      <c r="D273" s="303"/>
      <c r="E273" s="303"/>
      <c r="F273" s="304"/>
      <c r="G273" s="303"/>
      <c r="H273" s="303"/>
      <c r="I273" s="303"/>
      <c r="J273" s="303"/>
      <c r="K273" s="303"/>
      <c r="L273" s="303"/>
      <c r="M273" s="303"/>
      <c r="N273" s="303"/>
      <c r="O273" s="303"/>
      <c r="P273" s="305"/>
      <c r="Q273" s="305"/>
      <c r="R273" s="303"/>
      <c r="S273" s="303"/>
      <c r="T273" s="303"/>
      <c r="U273" s="303"/>
      <c r="V273" s="303"/>
      <c r="W273" s="303"/>
      <c r="X273" s="303"/>
      <c r="Y273" s="303"/>
    </row>
    <row r="274" spans="1:25" ht="12.75">
      <c r="A274" s="303"/>
      <c r="B274" s="303"/>
      <c r="C274" s="303"/>
      <c r="D274" s="303"/>
      <c r="E274" s="303"/>
      <c r="F274" s="304"/>
      <c r="G274" s="303"/>
      <c r="H274" s="303"/>
      <c r="I274" s="303"/>
      <c r="J274" s="303"/>
      <c r="K274" s="303"/>
      <c r="L274" s="303"/>
      <c r="M274" s="303"/>
      <c r="N274" s="303"/>
      <c r="O274" s="303"/>
      <c r="P274" s="305"/>
      <c r="Q274" s="305"/>
      <c r="R274" s="303"/>
      <c r="S274" s="303"/>
      <c r="T274" s="303"/>
      <c r="U274" s="303"/>
      <c r="V274" s="303"/>
      <c r="W274" s="303"/>
      <c r="X274" s="303"/>
      <c r="Y274" s="303"/>
    </row>
    <row r="275" spans="1:25" ht="12.75">
      <c r="A275" s="303"/>
      <c r="B275" s="303"/>
      <c r="C275" s="303"/>
      <c r="D275" s="303"/>
      <c r="E275" s="303"/>
      <c r="F275" s="304"/>
      <c r="G275" s="303"/>
      <c r="H275" s="303"/>
      <c r="I275" s="303"/>
      <c r="J275" s="303"/>
      <c r="K275" s="303"/>
      <c r="L275" s="303"/>
      <c r="M275" s="303"/>
      <c r="N275" s="303"/>
      <c r="O275" s="303"/>
      <c r="P275" s="305"/>
      <c r="Q275" s="305"/>
      <c r="R275" s="303"/>
      <c r="S275" s="303"/>
      <c r="T275" s="303"/>
      <c r="U275" s="303"/>
      <c r="V275" s="303"/>
      <c r="W275" s="303"/>
      <c r="X275" s="303"/>
      <c r="Y275" s="303"/>
    </row>
    <row r="276" spans="1:25" ht="12.75">
      <c r="A276" s="303"/>
      <c r="B276" s="303"/>
      <c r="C276" s="303"/>
      <c r="D276" s="303"/>
      <c r="E276" s="303"/>
      <c r="F276" s="304"/>
      <c r="G276" s="303"/>
      <c r="H276" s="303"/>
      <c r="I276" s="303"/>
      <c r="J276" s="303"/>
      <c r="K276" s="303"/>
      <c r="L276" s="303"/>
      <c r="M276" s="303"/>
      <c r="N276" s="303"/>
      <c r="O276" s="303"/>
      <c r="P276" s="305"/>
      <c r="Q276" s="305"/>
      <c r="R276" s="303"/>
      <c r="S276" s="303"/>
      <c r="T276" s="303"/>
      <c r="U276" s="303"/>
      <c r="V276" s="303"/>
      <c r="W276" s="303"/>
      <c r="X276" s="303"/>
      <c r="Y276" s="303"/>
    </row>
    <row r="277" spans="1:25" ht="12.75">
      <c r="A277" s="303"/>
      <c r="B277" s="303"/>
      <c r="C277" s="303"/>
      <c r="D277" s="303"/>
      <c r="E277" s="303"/>
      <c r="F277" s="304"/>
      <c r="G277" s="303"/>
      <c r="H277" s="303"/>
      <c r="I277" s="303"/>
      <c r="J277" s="303"/>
      <c r="K277" s="303"/>
      <c r="L277" s="303"/>
      <c r="M277" s="303"/>
      <c r="N277" s="303"/>
      <c r="O277" s="303"/>
      <c r="P277" s="305"/>
      <c r="Q277" s="305"/>
      <c r="R277" s="303"/>
      <c r="S277" s="303"/>
      <c r="T277" s="303"/>
      <c r="U277" s="303"/>
      <c r="V277" s="303"/>
      <c r="W277" s="303"/>
      <c r="X277" s="303"/>
      <c r="Y277" s="303"/>
    </row>
    <row r="278" spans="1:25" ht="12.75">
      <c r="A278" s="303"/>
      <c r="B278" s="303"/>
      <c r="C278" s="303"/>
      <c r="D278" s="303"/>
      <c r="E278" s="303"/>
      <c r="F278" s="304"/>
      <c r="G278" s="303"/>
      <c r="H278" s="303"/>
      <c r="I278" s="303"/>
      <c r="J278" s="303"/>
      <c r="K278" s="303"/>
      <c r="L278" s="303"/>
      <c r="M278" s="303"/>
      <c r="N278" s="303"/>
      <c r="O278" s="303"/>
      <c r="P278" s="305"/>
      <c r="Q278" s="305"/>
      <c r="R278" s="303"/>
      <c r="S278" s="303"/>
      <c r="T278" s="303"/>
      <c r="U278" s="303"/>
      <c r="V278" s="303"/>
      <c r="W278" s="303"/>
      <c r="X278" s="303"/>
      <c r="Y278" s="303"/>
    </row>
    <row r="279" spans="1:25" ht="12.75">
      <c r="A279" s="303"/>
      <c r="B279" s="303"/>
      <c r="C279" s="303"/>
      <c r="D279" s="303"/>
      <c r="E279" s="303"/>
      <c r="F279" s="304"/>
      <c r="G279" s="303"/>
      <c r="H279" s="303"/>
      <c r="I279" s="303"/>
      <c r="J279" s="303"/>
      <c r="K279" s="303"/>
      <c r="L279" s="303"/>
      <c r="M279" s="303"/>
      <c r="N279" s="303"/>
      <c r="O279" s="303"/>
      <c r="P279" s="305"/>
      <c r="Q279" s="305"/>
      <c r="R279" s="303"/>
      <c r="S279" s="303"/>
      <c r="T279" s="303"/>
      <c r="U279" s="303"/>
      <c r="V279" s="303"/>
      <c r="W279" s="303"/>
      <c r="X279" s="303"/>
      <c r="Y279" s="303"/>
    </row>
    <row r="280" spans="1:25" ht="12.75">
      <c r="A280" s="303"/>
      <c r="B280" s="303"/>
      <c r="C280" s="303"/>
      <c r="D280" s="303"/>
      <c r="E280" s="303"/>
      <c r="F280" s="304"/>
      <c r="G280" s="303"/>
      <c r="H280" s="303"/>
      <c r="I280" s="303"/>
      <c r="J280" s="303"/>
      <c r="K280" s="303"/>
      <c r="L280" s="303"/>
      <c r="M280" s="303"/>
      <c r="N280" s="303"/>
      <c r="O280" s="303"/>
      <c r="P280" s="305"/>
      <c r="Q280" s="305"/>
      <c r="R280" s="303"/>
      <c r="S280" s="303"/>
      <c r="T280" s="303"/>
      <c r="U280" s="303"/>
      <c r="V280" s="303"/>
      <c r="W280" s="303"/>
      <c r="X280" s="303"/>
      <c r="Y280" s="303"/>
    </row>
    <row r="281" spans="1:25" ht="12.75">
      <c r="A281" s="303"/>
      <c r="B281" s="303"/>
      <c r="C281" s="303"/>
      <c r="D281" s="303"/>
      <c r="E281" s="303"/>
      <c r="F281" s="304"/>
      <c r="G281" s="303"/>
      <c r="H281" s="303"/>
      <c r="I281" s="303"/>
      <c r="J281" s="303"/>
      <c r="K281" s="303"/>
      <c r="L281" s="303"/>
      <c r="M281" s="303"/>
      <c r="N281" s="303"/>
      <c r="O281" s="303"/>
      <c r="P281" s="305"/>
      <c r="Q281" s="305"/>
      <c r="R281" s="303"/>
      <c r="S281" s="303"/>
      <c r="T281" s="303"/>
      <c r="U281" s="303"/>
      <c r="V281" s="303"/>
      <c r="W281" s="303"/>
      <c r="X281" s="303"/>
      <c r="Y281" s="303"/>
    </row>
    <row r="282" spans="1:25" ht="12.75">
      <c r="A282" s="303"/>
      <c r="B282" s="303"/>
      <c r="C282" s="303"/>
      <c r="D282" s="303"/>
      <c r="E282" s="303"/>
      <c r="F282" s="304"/>
      <c r="G282" s="303"/>
      <c r="H282" s="303"/>
      <c r="I282" s="303"/>
      <c r="J282" s="303"/>
      <c r="K282" s="303"/>
      <c r="L282" s="303"/>
      <c r="M282" s="303"/>
      <c r="N282" s="303"/>
      <c r="O282" s="303"/>
      <c r="P282" s="305"/>
      <c r="Q282" s="305"/>
      <c r="R282" s="303"/>
      <c r="S282" s="303"/>
      <c r="T282" s="303"/>
      <c r="U282" s="303"/>
      <c r="V282" s="303"/>
      <c r="W282" s="303"/>
      <c r="X282" s="303"/>
      <c r="Y282" s="303"/>
    </row>
    <row r="283" spans="1:25" ht="12.75">
      <c r="A283" s="303"/>
      <c r="B283" s="303"/>
      <c r="C283" s="303"/>
      <c r="D283" s="303"/>
      <c r="E283" s="303"/>
      <c r="F283" s="304"/>
      <c r="G283" s="303"/>
      <c r="H283" s="303"/>
      <c r="I283" s="303"/>
      <c r="J283" s="303"/>
      <c r="K283" s="303"/>
      <c r="L283" s="303"/>
      <c r="M283" s="303"/>
      <c r="N283" s="303"/>
      <c r="O283" s="303"/>
      <c r="P283" s="305"/>
      <c r="Q283" s="305"/>
      <c r="R283" s="303"/>
      <c r="S283" s="303"/>
      <c r="T283" s="303"/>
      <c r="U283" s="303"/>
      <c r="V283" s="303"/>
      <c r="W283" s="303"/>
      <c r="X283" s="303"/>
      <c r="Y283" s="303"/>
    </row>
    <row r="284" spans="1:25" ht="12.75">
      <c r="A284" s="303"/>
      <c r="B284" s="303"/>
      <c r="C284" s="303"/>
      <c r="D284" s="303"/>
      <c r="E284" s="303"/>
      <c r="F284" s="304"/>
      <c r="G284" s="303"/>
      <c r="H284" s="303"/>
      <c r="I284" s="303"/>
      <c r="J284" s="303"/>
      <c r="K284" s="303"/>
      <c r="L284" s="303"/>
      <c r="M284" s="303"/>
      <c r="N284" s="303"/>
      <c r="O284" s="303"/>
      <c r="P284" s="305"/>
      <c r="Q284" s="305"/>
      <c r="R284" s="303"/>
      <c r="S284" s="303"/>
      <c r="T284" s="303"/>
      <c r="U284" s="303"/>
      <c r="V284" s="303"/>
      <c r="W284" s="303"/>
      <c r="X284" s="303"/>
      <c r="Y284" s="303"/>
    </row>
    <row r="285" spans="1:25" ht="12.75">
      <c r="A285" s="303"/>
      <c r="B285" s="303"/>
      <c r="C285" s="303"/>
      <c r="D285" s="303"/>
      <c r="E285" s="303"/>
      <c r="F285" s="304"/>
      <c r="G285" s="303"/>
      <c r="H285" s="303"/>
      <c r="I285" s="303"/>
      <c r="J285" s="303"/>
      <c r="K285" s="303"/>
      <c r="L285" s="303"/>
      <c r="M285" s="303"/>
      <c r="N285" s="303"/>
      <c r="O285" s="303"/>
      <c r="P285" s="305"/>
      <c r="Q285" s="305"/>
      <c r="R285" s="303"/>
      <c r="S285" s="303"/>
      <c r="T285" s="303"/>
      <c r="U285" s="303"/>
      <c r="V285" s="303"/>
      <c r="W285" s="303"/>
      <c r="X285" s="303"/>
      <c r="Y285" s="303"/>
    </row>
    <row r="286" spans="1:25" ht="12.75">
      <c r="A286" s="303"/>
      <c r="B286" s="303"/>
      <c r="C286" s="303"/>
      <c r="D286" s="303"/>
      <c r="E286" s="303"/>
      <c r="F286" s="304"/>
      <c r="G286" s="303"/>
      <c r="H286" s="303"/>
      <c r="I286" s="303"/>
      <c r="J286" s="303"/>
      <c r="K286" s="303"/>
      <c r="L286" s="303"/>
      <c r="M286" s="303"/>
      <c r="N286" s="303"/>
      <c r="O286" s="303"/>
      <c r="P286" s="305"/>
      <c r="Q286" s="305"/>
      <c r="R286" s="303"/>
      <c r="S286" s="303"/>
      <c r="T286" s="303"/>
      <c r="U286" s="303"/>
      <c r="V286" s="303"/>
      <c r="W286" s="303"/>
      <c r="X286" s="303"/>
      <c r="Y286" s="303"/>
    </row>
    <row r="287" spans="1:25" ht="12.75">
      <c r="A287" s="303"/>
      <c r="B287" s="303"/>
      <c r="C287" s="303"/>
      <c r="D287" s="303"/>
      <c r="E287" s="303"/>
      <c r="F287" s="304"/>
      <c r="G287" s="303"/>
      <c r="H287" s="303"/>
      <c r="I287" s="303"/>
      <c r="J287" s="303"/>
      <c r="K287" s="303"/>
      <c r="L287" s="303"/>
      <c r="M287" s="303"/>
      <c r="N287" s="303"/>
      <c r="O287" s="303"/>
      <c r="P287" s="305"/>
      <c r="Q287" s="305"/>
      <c r="R287" s="303"/>
      <c r="S287" s="303"/>
      <c r="T287" s="303"/>
      <c r="U287" s="303"/>
      <c r="V287" s="303"/>
      <c r="W287" s="303"/>
      <c r="X287" s="303"/>
      <c r="Y287" s="303"/>
    </row>
    <row r="288" spans="1:25" ht="12.75">
      <c r="A288" s="303"/>
      <c r="B288" s="303"/>
      <c r="C288" s="303"/>
      <c r="D288" s="303"/>
      <c r="E288" s="303"/>
      <c r="F288" s="304"/>
      <c r="G288" s="303"/>
      <c r="H288" s="303"/>
      <c r="I288" s="303"/>
      <c r="J288" s="303"/>
      <c r="K288" s="303"/>
      <c r="L288" s="303"/>
      <c r="M288" s="303"/>
      <c r="N288" s="303"/>
      <c r="O288" s="303"/>
      <c r="P288" s="305"/>
      <c r="Q288" s="305"/>
      <c r="R288" s="303"/>
      <c r="S288" s="303"/>
      <c r="T288" s="303"/>
      <c r="U288" s="303"/>
      <c r="V288" s="303"/>
      <c r="W288" s="303"/>
      <c r="X288" s="303"/>
      <c r="Y288" s="303"/>
    </row>
    <row r="289" spans="1:25" ht="12.75">
      <c r="A289" s="303"/>
      <c r="B289" s="303"/>
      <c r="C289" s="303"/>
      <c r="D289" s="303"/>
      <c r="E289" s="303"/>
      <c r="F289" s="304"/>
      <c r="G289" s="303"/>
      <c r="H289" s="303"/>
      <c r="I289" s="303"/>
      <c r="J289" s="303"/>
      <c r="K289" s="303"/>
      <c r="L289" s="303"/>
      <c r="M289" s="303"/>
      <c r="N289" s="303"/>
      <c r="O289" s="303"/>
      <c r="P289" s="305"/>
      <c r="Q289" s="305"/>
      <c r="R289" s="303"/>
      <c r="S289" s="303"/>
      <c r="T289" s="303"/>
      <c r="U289" s="303"/>
      <c r="V289" s="303"/>
      <c r="W289" s="303"/>
      <c r="X289" s="303"/>
      <c r="Y289" s="303"/>
    </row>
    <row r="290" spans="1:25" ht="12.75">
      <c r="A290" s="303"/>
      <c r="B290" s="303"/>
      <c r="C290" s="303"/>
      <c r="D290" s="303"/>
      <c r="E290" s="303"/>
      <c r="F290" s="304"/>
      <c r="G290" s="303"/>
      <c r="H290" s="303"/>
      <c r="I290" s="303"/>
      <c r="J290" s="303"/>
      <c r="K290" s="303"/>
      <c r="L290" s="303"/>
      <c r="M290" s="303"/>
      <c r="N290" s="303"/>
      <c r="O290" s="303"/>
      <c r="P290" s="305"/>
      <c r="Q290" s="305"/>
      <c r="R290" s="303"/>
      <c r="S290" s="303"/>
      <c r="T290" s="303"/>
      <c r="U290" s="303"/>
      <c r="V290" s="303"/>
      <c r="W290" s="303"/>
      <c r="X290" s="303"/>
      <c r="Y290" s="303"/>
    </row>
    <row r="291" spans="1:25" ht="12.75">
      <c r="A291" s="303"/>
      <c r="B291" s="303"/>
      <c r="C291" s="303"/>
      <c r="D291" s="303"/>
      <c r="E291" s="303"/>
      <c r="F291" s="304"/>
      <c r="G291" s="303"/>
      <c r="H291" s="303"/>
      <c r="I291" s="303"/>
      <c r="J291" s="303"/>
      <c r="K291" s="303"/>
      <c r="L291" s="303"/>
      <c r="M291" s="303"/>
      <c r="N291" s="303"/>
      <c r="O291" s="303"/>
      <c r="P291" s="305"/>
      <c r="Q291" s="305"/>
      <c r="R291" s="303"/>
      <c r="S291" s="303"/>
      <c r="T291" s="303"/>
      <c r="U291" s="303"/>
      <c r="V291" s="303"/>
      <c r="W291" s="303"/>
      <c r="X291" s="303"/>
      <c r="Y291" s="303"/>
    </row>
    <row r="292" spans="1:25" ht="12.75">
      <c r="A292" s="303"/>
      <c r="B292" s="303"/>
      <c r="C292" s="303"/>
      <c r="D292" s="303"/>
      <c r="E292" s="303"/>
      <c r="F292" s="304"/>
      <c r="G292" s="303"/>
      <c r="H292" s="303"/>
      <c r="I292" s="303"/>
      <c r="J292" s="303"/>
      <c r="K292" s="303"/>
      <c r="L292" s="303"/>
      <c r="M292" s="303"/>
      <c r="N292" s="303"/>
      <c r="O292" s="303"/>
      <c r="P292" s="305"/>
      <c r="Q292" s="305"/>
      <c r="R292" s="303"/>
      <c r="S292" s="303"/>
      <c r="T292" s="303"/>
      <c r="U292" s="303"/>
      <c r="V292" s="303"/>
      <c r="W292" s="303"/>
      <c r="X292" s="303"/>
      <c r="Y292" s="303"/>
    </row>
    <row r="293" spans="1:25" ht="12.75">
      <c r="A293" s="303"/>
      <c r="B293" s="303"/>
      <c r="C293" s="303"/>
      <c r="D293" s="303"/>
      <c r="E293" s="303"/>
      <c r="F293" s="304"/>
      <c r="G293" s="303"/>
      <c r="H293" s="303"/>
      <c r="I293" s="303"/>
      <c r="J293" s="303"/>
      <c r="K293" s="303"/>
      <c r="L293" s="303"/>
      <c r="M293" s="303"/>
      <c r="N293" s="303"/>
      <c r="O293" s="303"/>
      <c r="P293" s="305"/>
      <c r="Q293" s="305"/>
      <c r="R293" s="303"/>
      <c r="S293" s="303"/>
      <c r="T293" s="303"/>
      <c r="U293" s="303"/>
      <c r="V293" s="303"/>
      <c r="W293" s="303"/>
      <c r="X293" s="303"/>
      <c r="Y293" s="303"/>
    </row>
    <row r="294" spans="1:25" ht="12.75">
      <c r="A294" s="303"/>
      <c r="B294" s="303"/>
      <c r="C294" s="303"/>
      <c r="D294" s="303"/>
      <c r="E294" s="303"/>
      <c r="F294" s="304"/>
      <c r="G294" s="303"/>
      <c r="H294" s="303"/>
      <c r="I294" s="303"/>
      <c r="J294" s="303"/>
      <c r="K294" s="303"/>
      <c r="L294" s="303"/>
      <c r="M294" s="303"/>
      <c r="N294" s="303"/>
      <c r="O294" s="303"/>
      <c r="P294" s="305"/>
      <c r="Q294" s="305"/>
      <c r="R294" s="303"/>
      <c r="S294" s="303"/>
      <c r="T294" s="303"/>
      <c r="U294" s="303"/>
      <c r="V294" s="303"/>
      <c r="W294" s="303"/>
      <c r="X294" s="303"/>
      <c r="Y294" s="303"/>
    </row>
    <row r="295" spans="1:25" ht="12.75">
      <c r="A295" s="303"/>
      <c r="B295" s="303"/>
      <c r="C295" s="303"/>
      <c r="D295" s="303"/>
      <c r="E295" s="303"/>
      <c r="F295" s="304"/>
      <c r="G295" s="303"/>
      <c r="H295" s="303"/>
      <c r="I295" s="303"/>
      <c r="J295" s="303"/>
      <c r="K295" s="303"/>
      <c r="L295" s="303"/>
      <c r="M295" s="303"/>
      <c r="N295" s="303"/>
      <c r="O295" s="303"/>
      <c r="P295" s="305"/>
      <c r="Q295" s="305"/>
      <c r="R295" s="303"/>
      <c r="S295" s="303"/>
      <c r="T295" s="303"/>
      <c r="U295" s="303"/>
      <c r="V295" s="303"/>
      <c r="W295" s="303"/>
      <c r="X295" s="303"/>
      <c r="Y295" s="303"/>
    </row>
    <row r="296" spans="1:25" ht="12.75">
      <c r="A296" s="303"/>
      <c r="B296" s="303"/>
      <c r="C296" s="303"/>
      <c r="D296" s="303"/>
      <c r="E296" s="303"/>
      <c r="F296" s="304"/>
      <c r="G296" s="303"/>
      <c r="H296" s="303"/>
      <c r="I296" s="303"/>
      <c r="J296" s="303"/>
      <c r="K296" s="303"/>
      <c r="L296" s="303"/>
      <c r="M296" s="303"/>
      <c r="N296" s="303"/>
      <c r="O296" s="303"/>
      <c r="P296" s="305"/>
      <c r="Q296" s="305"/>
      <c r="R296" s="303"/>
      <c r="S296" s="303"/>
      <c r="T296" s="303"/>
      <c r="U296" s="303"/>
      <c r="V296" s="303"/>
      <c r="W296" s="303"/>
      <c r="X296" s="303"/>
      <c r="Y296" s="303"/>
    </row>
    <row r="297" spans="1:25" ht="12.75">
      <c r="A297" s="303"/>
      <c r="B297" s="303"/>
      <c r="C297" s="303"/>
      <c r="D297" s="303"/>
      <c r="E297" s="303"/>
      <c r="F297" s="304"/>
      <c r="G297" s="303"/>
      <c r="H297" s="303"/>
      <c r="I297" s="303"/>
      <c r="J297" s="303"/>
      <c r="K297" s="303"/>
      <c r="L297" s="303"/>
      <c r="M297" s="303"/>
      <c r="N297" s="303"/>
      <c r="O297" s="303"/>
      <c r="P297" s="305"/>
      <c r="Q297" s="305"/>
      <c r="R297" s="303"/>
      <c r="S297" s="303"/>
      <c r="T297" s="303"/>
      <c r="U297" s="303"/>
      <c r="V297" s="303"/>
      <c r="W297" s="303"/>
      <c r="X297" s="303"/>
      <c r="Y297" s="303"/>
    </row>
    <row r="298" spans="1:25" ht="12.75">
      <c r="A298" s="303"/>
      <c r="B298" s="303"/>
      <c r="C298" s="303"/>
      <c r="D298" s="303"/>
      <c r="E298" s="303"/>
      <c r="F298" s="304"/>
      <c r="G298" s="303"/>
      <c r="H298" s="303"/>
      <c r="I298" s="303"/>
      <c r="J298" s="303"/>
      <c r="K298" s="303"/>
      <c r="L298" s="303"/>
      <c r="M298" s="303"/>
      <c r="N298" s="303"/>
      <c r="O298" s="303"/>
      <c r="P298" s="305"/>
      <c r="Q298" s="305"/>
      <c r="R298" s="303"/>
      <c r="S298" s="303"/>
      <c r="T298" s="303"/>
      <c r="U298" s="303"/>
      <c r="V298" s="303"/>
      <c r="W298" s="303"/>
      <c r="X298" s="303"/>
      <c r="Y298" s="303"/>
    </row>
    <row r="299" spans="1:25" ht="12.75">
      <c r="A299" s="303"/>
      <c r="B299" s="303"/>
      <c r="C299" s="303"/>
      <c r="D299" s="303"/>
      <c r="E299" s="303"/>
      <c r="F299" s="304"/>
      <c r="G299" s="303"/>
      <c r="H299" s="303"/>
      <c r="I299" s="303"/>
      <c r="J299" s="303"/>
      <c r="K299" s="303"/>
      <c r="L299" s="303"/>
      <c r="M299" s="303"/>
      <c r="N299" s="303"/>
      <c r="O299" s="303"/>
      <c r="P299" s="305"/>
      <c r="Q299" s="305"/>
      <c r="R299" s="303"/>
      <c r="S299" s="303"/>
      <c r="T299" s="303"/>
      <c r="U299" s="303"/>
      <c r="V299" s="303"/>
      <c r="W299" s="303"/>
      <c r="X299" s="303"/>
      <c r="Y299" s="303"/>
    </row>
    <row r="300" spans="1:25" ht="12.75">
      <c r="A300" s="303"/>
      <c r="B300" s="303"/>
      <c r="C300" s="303"/>
      <c r="D300" s="303"/>
      <c r="E300" s="303"/>
      <c r="F300" s="304"/>
      <c r="G300" s="303"/>
      <c r="H300" s="303"/>
      <c r="I300" s="303"/>
      <c r="J300" s="303"/>
      <c r="K300" s="303"/>
      <c r="L300" s="303"/>
      <c r="M300" s="303"/>
      <c r="N300" s="303"/>
      <c r="O300" s="303"/>
      <c r="P300" s="305"/>
      <c r="Q300" s="305"/>
      <c r="R300" s="303"/>
      <c r="S300" s="303"/>
      <c r="T300" s="303"/>
      <c r="U300" s="303"/>
      <c r="V300" s="303"/>
      <c r="W300" s="303"/>
      <c r="X300" s="303"/>
      <c r="Y300" s="303"/>
    </row>
    <row r="301" spans="1:25" ht="12.75">
      <c r="A301" s="303"/>
      <c r="B301" s="303"/>
      <c r="C301" s="303"/>
      <c r="D301" s="303"/>
      <c r="E301" s="303"/>
      <c r="F301" s="304"/>
      <c r="G301" s="303"/>
      <c r="H301" s="303"/>
      <c r="I301" s="303"/>
      <c r="J301" s="303"/>
      <c r="K301" s="303"/>
      <c r="L301" s="303"/>
      <c r="M301" s="303"/>
      <c r="N301" s="303"/>
      <c r="O301" s="303"/>
      <c r="P301" s="305"/>
      <c r="Q301" s="305"/>
      <c r="R301" s="303"/>
      <c r="S301" s="303"/>
      <c r="T301" s="303"/>
      <c r="U301" s="303"/>
      <c r="V301" s="303"/>
      <c r="W301" s="303"/>
      <c r="X301" s="303"/>
      <c r="Y301" s="303"/>
    </row>
    <row r="302" spans="1:25" ht="12.75">
      <c r="A302" s="303"/>
      <c r="B302" s="303"/>
      <c r="C302" s="303"/>
      <c r="D302" s="303"/>
      <c r="E302" s="303"/>
      <c r="F302" s="304"/>
      <c r="G302" s="303"/>
      <c r="H302" s="303"/>
      <c r="I302" s="303"/>
      <c r="J302" s="303"/>
      <c r="K302" s="303"/>
      <c r="L302" s="303"/>
      <c r="M302" s="303"/>
      <c r="N302" s="303"/>
      <c r="O302" s="303"/>
      <c r="P302" s="305"/>
      <c r="Q302" s="305"/>
      <c r="R302" s="303"/>
      <c r="S302" s="303"/>
      <c r="T302" s="303"/>
      <c r="U302" s="303"/>
      <c r="V302" s="303"/>
      <c r="W302" s="303"/>
      <c r="X302" s="303"/>
      <c r="Y302" s="303"/>
    </row>
    <row r="303" spans="1:25" ht="12.75">
      <c r="A303" s="303"/>
      <c r="B303" s="303"/>
      <c r="C303" s="303"/>
      <c r="D303" s="303"/>
      <c r="E303" s="303"/>
      <c r="F303" s="304"/>
      <c r="G303" s="303"/>
      <c r="H303" s="303"/>
      <c r="I303" s="303"/>
      <c r="J303" s="303"/>
      <c r="K303" s="303"/>
      <c r="L303" s="303"/>
      <c r="M303" s="303"/>
      <c r="N303" s="303"/>
      <c r="O303" s="303"/>
      <c r="P303" s="305"/>
      <c r="Q303" s="305"/>
      <c r="R303" s="303"/>
      <c r="S303" s="303"/>
      <c r="T303" s="303"/>
      <c r="U303" s="303"/>
      <c r="V303" s="303"/>
      <c r="W303" s="303"/>
      <c r="X303" s="303"/>
      <c r="Y303" s="303"/>
    </row>
    <row r="304" spans="1:25" ht="12.75">
      <c r="A304" s="303"/>
      <c r="B304" s="303"/>
      <c r="C304" s="303"/>
      <c r="D304" s="303"/>
      <c r="E304" s="303"/>
      <c r="F304" s="304"/>
      <c r="G304" s="303"/>
      <c r="H304" s="303"/>
      <c r="I304" s="303"/>
      <c r="J304" s="303"/>
      <c r="K304" s="303"/>
      <c r="L304" s="303"/>
      <c r="M304" s="303"/>
      <c r="N304" s="303"/>
      <c r="O304" s="303"/>
      <c r="P304" s="305"/>
      <c r="Q304" s="305"/>
      <c r="R304" s="303"/>
      <c r="S304" s="303"/>
      <c r="T304" s="303"/>
      <c r="U304" s="303"/>
      <c r="V304" s="303"/>
      <c r="W304" s="303"/>
      <c r="X304" s="303"/>
      <c r="Y304" s="303"/>
    </row>
    <row r="305" spans="1:25" ht="12.75">
      <c r="A305" s="303"/>
      <c r="B305" s="303"/>
      <c r="C305" s="303"/>
      <c r="D305" s="303"/>
      <c r="E305" s="303"/>
      <c r="F305" s="304"/>
      <c r="G305" s="303"/>
      <c r="H305" s="303"/>
      <c r="I305" s="303"/>
      <c r="J305" s="303"/>
      <c r="K305" s="303"/>
      <c r="L305" s="303"/>
      <c r="M305" s="303"/>
      <c r="N305" s="303"/>
      <c r="O305" s="303"/>
      <c r="P305" s="305"/>
      <c r="Q305" s="305"/>
      <c r="R305" s="303"/>
      <c r="S305" s="303"/>
      <c r="T305" s="303"/>
      <c r="U305" s="303"/>
      <c r="V305" s="303"/>
      <c r="W305" s="303"/>
      <c r="X305" s="303"/>
      <c r="Y305" s="303"/>
    </row>
    <row r="306" spans="1:25" ht="12.75">
      <c r="A306" s="303"/>
      <c r="B306" s="303"/>
      <c r="C306" s="303"/>
      <c r="D306" s="303"/>
      <c r="E306" s="303"/>
      <c r="F306" s="304"/>
      <c r="G306" s="303"/>
      <c r="H306" s="303"/>
      <c r="I306" s="303"/>
      <c r="J306" s="303"/>
      <c r="K306" s="303"/>
      <c r="L306" s="303"/>
      <c r="M306" s="303"/>
      <c r="N306" s="303"/>
      <c r="O306" s="303"/>
      <c r="P306" s="305"/>
      <c r="Q306" s="305"/>
      <c r="R306" s="303"/>
      <c r="S306" s="303"/>
      <c r="T306" s="303"/>
      <c r="U306" s="303"/>
      <c r="V306" s="303"/>
      <c r="W306" s="303"/>
      <c r="X306" s="303"/>
      <c r="Y306" s="303"/>
    </row>
    <row r="307" spans="1:25" ht="12.75">
      <c r="A307" s="303"/>
      <c r="B307" s="303"/>
      <c r="C307" s="303"/>
      <c r="D307" s="303"/>
      <c r="E307" s="303"/>
      <c r="F307" s="304"/>
      <c r="G307" s="303"/>
      <c r="H307" s="303"/>
      <c r="I307" s="303"/>
      <c r="J307" s="303"/>
      <c r="K307" s="303"/>
      <c r="L307" s="303"/>
      <c r="M307" s="303"/>
      <c r="N307" s="303"/>
      <c r="O307" s="303"/>
      <c r="P307" s="305"/>
      <c r="Q307" s="305"/>
      <c r="R307" s="303"/>
      <c r="S307" s="303"/>
      <c r="T307" s="303"/>
      <c r="U307" s="303"/>
      <c r="V307" s="303"/>
      <c r="W307" s="303"/>
      <c r="X307" s="303"/>
      <c r="Y307" s="303"/>
    </row>
    <row r="308" spans="1:25" ht="12.75">
      <c r="A308" s="303"/>
      <c r="B308" s="303"/>
      <c r="C308" s="303"/>
      <c r="D308" s="303"/>
      <c r="E308" s="303"/>
      <c r="F308" s="304"/>
      <c r="G308" s="303"/>
      <c r="H308" s="303"/>
      <c r="I308" s="303"/>
      <c r="J308" s="303"/>
      <c r="K308" s="303"/>
      <c r="L308" s="303"/>
      <c r="M308" s="303"/>
      <c r="N308" s="303"/>
      <c r="O308" s="303"/>
      <c r="P308" s="305"/>
      <c r="Q308" s="305"/>
      <c r="R308" s="303"/>
      <c r="S308" s="303"/>
      <c r="T308" s="303"/>
      <c r="U308" s="303"/>
      <c r="V308" s="303"/>
      <c r="W308" s="303"/>
      <c r="X308" s="303"/>
      <c r="Y308" s="303"/>
    </row>
    <row r="309" spans="1:25" ht="12.75">
      <c r="A309" s="303"/>
      <c r="B309" s="303"/>
      <c r="C309" s="303"/>
      <c r="D309" s="303"/>
      <c r="E309" s="303"/>
      <c r="F309" s="304"/>
      <c r="G309" s="303"/>
      <c r="H309" s="303"/>
      <c r="I309" s="303"/>
      <c r="J309" s="303"/>
      <c r="K309" s="303"/>
      <c r="L309" s="303"/>
      <c r="M309" s="303"/>
      <c r="N309" s="303"/>
      <c r="O309" s="303"/>
      <c r="P309" s="305"/>
      <c r="Q309" s="305"/>
      <c r="R309" s="303"/>
      <c r="S309" s="303"/>
      <c r="T309" s="303"/>
      <c r="U309" s="303"/>
      <c r="V309" s="303"/>
      <c r="W309" s="303"/>
      <c r="X309" s="303"/>
      <c r="Y309" s="303"/>
    </row>
    <row r="310" spans="1:25" ht="12.75">
      <c r="A310" s="303"/>
      <c r="B310" s="303"/>
      <c r="C310" s="303"/>
      <c r="D310" s="303"/>
      <c r="E310" s="303"/>
      <c r="F310" s="304"/>
      <c r="G310" s="303"/>
      <c r="H310" s="303"/>
      <c r="I310" s="303"/>
      <c r="J310" s="303"/>
      <c r="K310" s="303"/>
      <c r="L310" s="303"/>
      <c r="M310" s="303"/>
      <c r="N310" s="303"/>
      <c r="O310" s="303"/>
      <c r="P310" s="305"/>
      <c r="Q310" s="305"/>
      <c r="R310" s="303"/>
      <c r="S310" s="303"/>
      <c r="T310" s="303"/>
      <c r="U310" s="303"/>
      <c r="V310" s="303"/>
      <c r="W310" s="303"/>
      <c r="X310" s="303"/>
      <c r="Y310" s="303"/>
    </row>
    <row r="311" spans="1:25" ht="12.75">
      <c r="A311" s="303"/>
      <c r="B311" s="303"/>
      <c r="C311" s="303"/>
      <c r="D311" s="303"/>
      <c r="E311" s="303"/>
      <c r="F311" s="304"/>
      <c r="G311" s="303"/>
      <c r="H311" s="303"/>
      <c r="I311" s="303"/>
      <c r="J311" s="303"/>
      <c r="K311" s="303"/>
      <c r="L311" s="303"/>
      <c r="M311" s="303"/>
      <c r="N311" s="303"/>
      <c r="O311" s="303"/>
      <c r="P311" s="305"/>
      <c r="Q311" s="305"/>
      <c r="R311" s="303"/>
      <c r="S311" s="303"/>
      <c r="T311" s="303"/>
      <c r="U311" s="303"/>
      <c r="V311" s="303"/>
      <c r="W311" s="303"/>
      <c r="X311" s="303"/>
      <c r="Y311" s="303"/>
    </row>
    <row r="312" spans="1:25" ht="12.75">
      <c r="A312" s="303"/>
      <c r="B312" s="303"/>
      <c r="C312" s="303"/>
      <c r="D312" s="303"/>
      <c r="E312" s="303"/>
      <c r="F312" s="304"/>
      <c r="G312" s="303"/>
      <c r="H312" s="303"/>
      <c r="I312" s="303"/>
      <c r="J312" s="303"/>
      <c r="K312" s="303"/>
      <c r="L312" s="303"/>
      <c r="M312" s="303"/>
      <c r="N312" s="303"/>
      <c r="O312" s="303"/>
      <c r="P312" s="305"/>
      <c r="Q312" s="305"/>
      <c r="R312" s="303"/>
      <c r="S312" s="303"/>
      <c r="T312" s="303"/>
      <c r="U312" s="303"/>
      <c r="V312" s="303"/>
      <c r="W312" s="303"/>
      <c r="X312" s="303"/>
      <c r="Y312" s="303"/>
    </row>
    <row r="313" spans="1:25" ht="12.75">
      <c r="A313" s="303"/>
      <c r="B313" s="303"/>
      <c r="C313" s="303"/>
      <c r="D313" s="303"/>
      <c r="E313" s="303"/>
      <c r="F313" s="304"/>
      <c r="G313" s="303"/>
      <c r="H313" s="303"/>
      <c r="I313" s="303"/>
      <c r="J313" s="303"/>
      <c r="K313" s="303"/>
      <c r="L313" s="303"/>
      <c r="M313" s="303"/>
      <c r="N313" s="303"/>
      <c r="O313" s="303"/>
      <c r="P313" s="305"/>
      <c r="Q313" s="305"/>
      <c r="R313" s="303"/>
      <c r="S313" s="303"/>
      <c r="T313" s="303"/>
      <c r="U313" s="303"/>
      <c r="V313" s="303"/>
      <c r="W313" s="303"/>
      <c r="X313" s="303"/>
      <c r="Y313" s="303"/>
    </row>
    <row r="314" spans="1:25" ht="12.75">
      <c r="A314" s="303"/>
      <c r="B314" s="303"/>
      <c r="C314" s="303"/>
      <c r="D314" s="303"/>
      <c r="E314" s="303"/>
      <c r="F314" s="304"/>
      <c r="G314" s="303"/>
      <c r="H314" s="303"/>
      <c r="I314" s="303"/>
      <c r="J314" s="303"/>
      <c r="K314" s="303"/>
      <c r="L314" s="303"/>
      <c r="M314" s="303"/>
      <c r="N314" s="303"/>
      <c r="O314" s="303"/>
      <c r="P314" s="305"/>
      <c r="Q314" s="305"/>
      <c r="R314" s="303"/>
      <c r="S314" s="303"/>
      <c r="T314" s="303"/>
      <c r="U314" s="303"/>
      <c r="V314" s="303"/>
      <c r="W314" s="303"/>
      <c r="X314" s="303"/>
      <c r="Y314" s="303"/>
    </row>
    <row r="315" spans="1:25" ht="12.75">
      <c r="A315" s="303"/>
      <c r="B315" s="303"/>
      <c r="C315" s="303"/>
      <c r="D315" s="303"/>
      <c r="E315" s="303"/>
      <c r="F315" s="304"/>
      <c r="G315" s="303"/>
      <c r="H315" s="303"/>
      <c r="I315" s="303"/>
      <c r="J315" s="303"/>
      <c r="K315" s="303"/>
      <c r="L315" s="303"/>
      <c r="M315" s="303"/>
      <c r="N315" s="303"/>
      <c r="O315" s="303"/>
      <c r="P315" s="305"/>
      <c r="Q315" s="305"/>
      <c r="R315" s="303"/>
      <c r="S315" s="303"/>
      <c r="T315" s="303"/>
      <c r="U315" s="303"/>
      <c r="V315" s="303"/>
      <c r="W315" s="303"/>
      <c r="X315" s="303"/>
      <c r="Y315" s="303"/>
    </row>
    <row r="316" spans="1:25" ht="12.75">
      <c r="A316" s="303"/>
      <c r="B316" s="303"/>
      <c r="C316" s="303"/>
      <c r="D316" s="303"/>
      <c r="E316" s="303"/>
      <c r="F316" s="304"/>
      <c r="G316" s="303"/>
      <c r="H316" s="303"/>
      <c r="I316" s="303"/>
      <c r="J316" s="303"/>
      <c r="K316" s="303"/>
      <c r="L316" s="303"/>
      <c r="M316" s="303"/>
      <c r="N316" s="303"/>
      <c r="O316" s="303"/>
      <c r="P316" s="305"/>
      <c r="Q316" s="305"/>
      <c r="R316" s="303"/>
      <c r="S316" s="303"/>
      <c r="T316" s="303"/>
      <c r="U316" s="303"/>
      <c r="V316" s="303"/>
      <c r="W316" s="303"/>
      <c r="X316" s="303"/>
      <c r="Y316" s="303"/>
    </row>
    <row r="317" spans="1:25" ht="12.75">
      <c r="A317" s="303"/>
      <c r="B317" s="303"/>
      <c r="C317" s="303"/>
      <c r="D317" s="303"/>
      <c r="E317" s="303"/>
      <c r="F317" s="304"/>
      <c r="G317" s="303"/>
      <c r="H317" s="303"/>
      <c r="I317" s="303"/>
      <c r="J317" s="303"/>
      <c r="K317" s="303"/>
      <c r="L317" s="303"/>
      <c r="M317" s="303"/>
      <c r="N317" s="303"/>
      <c r="O317" s="303"/>
      <c r="P317" s="305"/>
      <c r="Q317" s="305"/>
      <c r="R317" s="303"/>
      <c r="S317" s="303"/>
      <c r="T317" s="303"/>
      <c r="U317" s="303"/>
      <c r="V317" s="303"/>
      <c r="W317" s="303"/>
      <c r="X317" s="303"/>
      <c r="Y317" s="303"/>
    </row>
    <row r="318" spans="1:25" ht="12.75">
      <c r="A318" s="303"/>
      <c r="B318" s="303"/>
      <c r="C318" s="303"/>
      <c r="D318" s="303"/>
      <c r="E318" s="303"/>
      <c r="F318" s="304"/>
      <c r="G318" s="303"/>
      <c r="H318" s="303"/>
      <c r="I318" s="303"/>
      <c r="J318" s="303"/>
      <c r="K318" s="303"/>
      <c r="L318" s="303"/>
      <c r="M318" s="303"/>
      <c r="N318" s="303"/>
      <c r="O318" s="303"/>
      <c r="P318" s="305"/>
      <c r="Q318" s="305"/>
      <c r="R318" s="303"/>
      <c r="S318" s="303"/>
      <c r="T318" s="303"/>
      <c r="U318" s="303"/>
      <c r="V318" s="303"/>
      <c r="W318" s="303"/>
      <c r="X318" s="303"/>
      <c r="Y318" s="303"/>
    </row>
    <row r="319" spans="1:25" ht="12.75">
      <c r="A319" s="303"/>
      <c r="B319" s="303"/>
      <c r="C319" s="303"/>
      <c r="D319" s="303"/>
      <c r="E319" s="303"/>
      <c r="F319" s="304"/>
      <c r="G319" s="303"/>
      <c r="H319" s="303"/>
      <c r="I319" s="303"/>
      <c r="J319" s="303"/>
      <c r="K319" s="303"/>
      <c r="L319" s="303"/>
      <c r="M319" s="303"/>
      <c r="N319" s="303"/>
      <c r="O319" s="303"/>
      <c r="P319" s="305"/>
      <c r="Q319" s="305"/>
      <c r="R319" s="303"/>
      <c r="S319" s="303"/>
      <c r="T319" s="303"/>
      <c r="U319" s="303"/>
      <c r="V319" s="303"/>
      <c r="W319" s="303"/>
      <c r="X319" s="303"/>
      <c r="Y319" s="303"/>
    </row>
    <row r="320" spans="1:25" ht="12.75">
      <c r="A320" s="303"/>
      <c r="B320" s="303"/>
      <c r="C320" s="303"/>
      <c r="D320" s="303"/>
      <c r="E320" s="303"/>
      <c r="F320" s="304"/>
      <c r="G320" s="303"/>
      <c r="H320" s="303"/>
      <c r="I320" s="303"/>
      <c r="J320" s="303"/>
      <c r="K320" s="303"/>
      <c r="L320" s="303"/>
      <c r="M320" s="303"/>
      <c r="N320" s="303"/>
      <c r="O320" s="303"/>
      <c r="P320" s="305"/>
      <c r="Q320" s="305"/>
      <c r="R320" s="303"/>
      <c r="S320" s="303"/>
      <c r="T320" s="303"/>
      <c r="U320" s="303"/>
      <c r="V320" s="303"/>
      <c r="W320" s="303"/>
      <c r="X320" s="303"/>
      <c r="Y320" s="303"/>
    </row>
    <row r="321" spans="1:25" ht="12.75">
      <c r="A321" s="303"/>
      <c r="B321" s="303"/>
      <c r="C321" s="303"/>
      <c r="D321" s="303"/>
      <c r="E321" s="303"/>
      <c r="F321" s="304"/>
      <c r="G321" s="303"/>
      <c r="H321" s="303"/>
      <c r="I321" s="303"/>
      <c r="J321" s="303"/>
      <c r="K321" s="303"/>
      <c r="L321" s="303"/>
      <c r="M321" s="303"/>
      <c r="N321" s="303"/>
      <c r="O321" s="303"/>
      <c r="P321" s="305"/>
      <c r="Q321" s="305"/>
      <c r="R321" s="303"/>
      <c r="S321" s="303"/>
      <c r="T321" s="303"/>
      <c r="U321" s="303"/>
      <c r="V321" s="303"/>
      <c r="W321" s="303"/>
      <c r="X321" s="303"/>
      <c r="Y321" s="303"/>
    </row>
    <row r="322" spans="1:25" ht="12.75">
      <c r="A322" s="303"/>
      <c r="B322" s="303"/>
      <c r="C322" s="303"/>
      <c r="D322" s="303"/>
      <c r="E322" s="303"/>
      <c r="F322" s="304"/>
      <c r="G322" s="303"/>
      <c r="H322" s="303"/>
      <c r="I322" s="303"/>
      <c r="J322" s="303"/>
      <c r="K322" s="303"/>
      <c r="L322" s="303"/>
      <c r="M322" s="303"/>
      <c r="N322" s="303"/>
      <c r="O322" s="303"/>
      <c r="P322" s="305"/>
      <c r="Q322" s="305"/>
      <c r="R322" s="303"/>
      <c r="S322" s="303"/>
      <c r="T322" s="303"/>
      <c r="U322" s="303"/>
      <c r="V322" s="303"/>
      <c r="W322" s="303"/>
      <c r="X322" s="303"/>
      <c r="Y322" s="303"/>
    </row>
    <row r="323" spans="1:25" ht="12.75">
      <c r="A323" s="303"/>
      <c r="B323" s="303"/>
      <c r="C323" s="303"/>
      <c r="D323" s="303"/>
      <c r="E323" s="303"/>
      <c r="F323" s="304"/>
      <c r="G323" s="303"/>
      <c r="H323" s="303"/>
      <c r="I323" s="303"/>
      <c r="J323" s="303"/>
      <c r="K323" s="303"/>
      <c r="L323" s="303"/>
      <c r="M323" s="303"/>
      <c r="N323" s="303"/>
      <c r="O323" s="303"/>
      <c r="P323" s="305"/>
      <c r="Q323" s="305"/>
      <c r="R323" s="303"/>
      <c r="S323" s="303"/>
      <c r="T323" s="303"/>
      <c r="U323" s="303"/>
      <c r="V323" s="303"/>
      <c r="W323" s="303"/>
      <c r="X323" s="303"/>
      <c r="Y323" s="303"/>
    </row>
    <row r="324" spans="1:25" ht="12.75">
      <c r="A324" s="303"/>
      <c r="B324" s="303"/>
      <c r="C324" s="303"/>
      <c r="D324" s="303"/>
      <c r="E324" s="303"/>
      <c r="F324" s="304"/>
      <c r="G324" s="303"/>
      <c r="H324" s="303"/>
      <c r="I324" s="303"/>
      <c r="J324" s="303"/>
      <c r="K324" s="303"/>
      <c r="L324" s="303"/>
      <c r="M324" s="303"/>
      <c r="N324" s="303"/>
      <c r="O324" s="303"/>
      <c r="P324" s="305"/>
      <c r="Q324" s="305"/>
      <c r="R324" s="303"/>
      <c r="S324" s="303"/>
      <c r="T324" s="303"/>
      <c r="U324" s="303"/>
      <c r="V324" s="303"/>
      <c r="W324" s="303"/>
      <c r="X324" s="303"/>
      <c r="Y324" s="303"/>
    </row>
    <row r="325" spans="1:25" ht="12.75">
      <c r="A325" s="303"/>
      <c r="B325" s="303"/>
      <c r="C325" s="303"/>
      <c r="D325" s="303"/>
      <c r="E325" s="303"/>
      <c r="F325" s="304"/>
      <c r="G325" s="303"/>
      <c r="H325" s="303"/>
      <c r="I325" s="303"/>
      <c r="J325" s="303"/>
      <c r="K325" s="303"/>
      <c r="L325" s="303"/>
      <c r="M325" s="303"/>
      <c r="N325" s="303"/>
      <c r="O325" s="303"/>
      <c r="P325" s="305"/>
      <c r="Q325" s="305"/>
      <c r="R325" s="303"/>
      <c r="S325" s="303"/>
      <c r="T325" s="303"/>
      <c r="U325" s="303"/>
      <c r="V325" s="303"/>
      <c r="W325" s="303"/>
      <c r="X325" s="303"/>
      <c r="Y325" s="303"/>
    </row>
    <row r="326" spans="1:25" ht="12.75">
      <c r="A326" s="303"/>
      <c r="B326" s="303"/>
      <c r="C326" s="303"/>
      <c r="D326" s="303"/>
      <c r="E326" s="303"/>
      <c r="F326" s="304"/>
      <c r="G326" s="303"/>
      <c r="H326" s="303"/>
      <c r="I326" s="303"/>
      <c r="J326" s="303"/>
      <c r="K326" s="303"/>
      <c r="L326" s="303"/>
      <c r="M326" s="303"/>
      <c r="N326" s="303"/>
      <c r="O326" s="303"/>
      <c r="P326" s="305"/>
      <c r="Q326" s="305"/>
      <c r="R326" s="303"/>
      <c r="S326" s="303"/>
      <c r="T326" s="303"/>
      <c r="U326" s="303"/>
      <c r="V326" s="303"/>
      <c r="W326" s="303"/>
      <c r="X326" s="303"/>
      <c r="Y326" s="303"/>
    </row>
    <row r="327" spans="1:25" ht="12.75">
      <c r="A327" s="303"/>
      <c r="B327" s="303"/>
      <c r="C327" s="303"/>
      <c r="D327" s="303"/>
      <c r="E327" s="303"/>
      <c r="F327" s="304"/>
      <c r="G327" s="303"/>
      <c r="H327" s="303"/>
      <c r="I327" s="303"/>
      <c r="J327" s="303"/>
      <c r="K327" s="303"/>
      <c r="L327" s="303"/>
      <c r="M327" s="303"/>
      <c r="N327" s="303"/>
      <c r="O327" s="303"/>
      <c r="P327" s="305"/>
      <c r="Q327" s="305"/>
      <c r="R327" s="303"/>
      <c r="S327" s="303"/>
      <c r="T327" s="303"/>
      <c r="U327" s="303"/>
      <c r="V327" s="303"/>
      <c r="W327" s="303"/>
      <c r="X327" s="303"/>
      <c r="Y327" s="303"/>
    </row>
    <row r="328" spans="1:25" ht="12.75">
      <c r="A328" s="303"/>
      <c r="B328" s="303"/>
      <c r="C328" s="303"/>
      <c r="D328" s="303"/>
      <c r="E328" s="303"/>
      <c r="F328" s="304"/>
      <c r="G328" s="303"/>
      <c r="H328" s="303"/>
      <c r="I328" s="303"/>
      <c r="J328" s="303"/>
      <c r="K328" s="303"/>
      <c r="L328" s="303"/>
      <c r="M328" s="303"/>
      <c r="N328" s="303"/>
      <c r="O328" s="303"/>
      <c r="P328" s="305"/>
      <c r="Q328" s="305"/>
      <c r="R328" s="303"/>
      <c r="S328" s="303"/>
      <c r="T328" s="303"/>
      <c r="U328" s="303"/>
      <c r="V328" s="303"/>
      <c r="W328" s="303"/>
      <c r="X328" s="303"/>
      <c r="Y328" s="303"/>
    </row>
    <row r="329" spans="1:25" ht="12.75">
      <c r="A329" s="303"/>
      <c r="B329" s="303"/>
      <c r="C329" s="303"/>
      <c r="D329" s="303"/>
      <c r="E329" s="303"/>
      <c r="F329" s="304"/>
      <c r="G329" s="303"/>
      <c r="H329" s="303"/>
      <c r="I329" s="303"/>
      <c r="J329" s="303"/>
      <c r="K329" s="303"/>
      <c r="L329" s="303"/>
      <c r="M329" s="303"/>
      <c r="N329" s="303"/>
      <c r="O329" s="303"/>
      <c r="P329" s="305"/>
      <c r="Q329" s="305"/>
      <c r="R329" s="303"/>
      <c r="S329" s="303"/>
      <c r="T329" s="303"/>
      <c r="U329" s="303"/>
      <c r="V329" s="303"/>
      <c r="W329" s="303"/>
      <c r="X329" s="303"/>
      <c r="Y329" s="303"/>
    </row>
    <row r="330" spans="1:25" ht="12.75">
      <c r="A330" s="303"/>
      <c r="B330" s="303"/>
      <c r="C330" s="303"/>
      <c r="D330" s="303"/>
      <c r="E330" s="303"/>
      <c r="F330" s="304"/>
      <c r="G330" s="303"/>
      <c r="H330" s="303"/>
      <c r="I330" s="303"/>
      <c r="J330" s="303"/>
      <c r="K330" s="303"/>
      <c r="L330" s="303"/>
      <c r="M330" s="303"/>
      <c r="N330" s="303"/>
      <c r="O330" s="303"/>
      <c r="P330" s="305"/>
      <c r="Q330" s="305"/>
      <c r="R330" s="303"/>
      <c r="S330" s="303"/>
      <c r="T330" s="303"/>
      <c r="U330" s="303"/>
      <c r="V330" s="303"/>
      <c r="W330" s="303"/>
      <c r="X330" s="303"/>
      <c r="Y330" s="303"/>
    </row>
    <row r="331" spans="1:25" ht="12.75">
      <c r="A331" s="303"/>
      <c r="B331" s="303"/>
      <c r="C331" s="303"/>
      <c r="D331" s="303"/>
      <c r="E331" s="303"/>
      <c r="F331" s="304"/>
      <c r="G331" s="303"/>
      <c r="H331" s="303"/>
      <c r="I331" s="303"/>
      <c r="J331" s="303"/>
      <c r="K331" s="303"/>
      <c r="L331" s="303"/>
      <c r="M331" s="303"/>
      <c r="N331" s="303"/>
      <c r="O331" s="303"/>
      <c r="P331" s="305"/>
      <c r="Q331" s="305"/>
      <c r="R331" s="303"/>
      <c r="S331" s="303"/>
      <c r="T331" s="303"/>
      <c r="U331" s="303"/>
      <c r="V331" s="303"/>
      <c r="W331" s="303"/>
      <c r="X331" s="303"/>
      <c r="Y331" s="303"/>
    </row>
    <row r="332" spans="1:25" ht="12.75">
      <c r="A332" s="303"/>
      <c r="B332" s="303"/>
      <c r="C332" s="303"/>
      <c r="D332" s="303"/>
      <c r="E332" s="303"/>
      <c r="F332" s="304"/>
      <c r="G332" s="303"/>
      <c r="H332" s="303"/>
      <c r="I332" s="303"/>
      <c r="J332" s="303"/>
      <c r="K332" s="303"/>
      <c r="L332" s="303"/>
      <c r="M332" s="303"/>
      <c r="N332" s="303"/>
      <c r="O332" s="303"/>
      <c r="P332" s="305"/>
      <c r="Q332" s="305"/>
      <c r="R332" s="303"/>
      <c r="S332" s="303"/>
      <c r="T332" s="303"/>
      <c r="U332" s="303"/>
      <c r="V332" s="303"/>
      <c r="W332" s="303"/>
      <c r="X332" s="303"/>
      <c r="Y332" s="303"/>
    </row>
    <row r="333" spans="1:25" ht="12.75">
      <c r="A333" s="303"/>
      <c r="B333" s="303"/>
      <c r="C333" s="303"/>
      <c r="D333" s="303"/>
      <c r="E333" s="303"/>
      <c r="F333" s="304"/>
      <c r="G333" s="303"/>
      <c r="H333" s="303"/>
      <c r="I333" s="303"/>
      <c r="J333" s="303"/>
      <c r="K333" s="303"/>
      <c r="L333" s="303"/>
      <c r="M333" s="303"/>
      <c r="N333" s="303"/>
      <c r="O333" s="303"/>
      <c r="P333" s="305"/>
      <c r="Q333" s="305"/>
      <c r="R333" s="303"/>
      <c r="S333" s="303"/>
      <c r="T333" s="303"/>
      <c r="U333" s="303"/>
      <c r="V333" s="303"/>
      <c r="W333" s="303"/>
      <c r="X333" s="303"/>
      <c r="Y333" s="303"/>
    </row>
    <row r="334" spans="1:25" ht="12.75">
      <c r="A334" s="303"/>
      <c r="B334" s="303"/>
      <c r="C334" s="303"/>
      <c r="D334" s="303"/>
      <c r="E334" s="303"/>
      <c r="F334" s="304"/>
      <c r="G334" s="303"/>
      <c r="H334" s="303"/>
      <c r="I334" s="303"/>
      <c r="J334" s="303"/>
      <c r="K334" s="303"/>
      <c r="L334" s="303"/>
      <c r="M334" s="303"/>
      <c r="N334" s="303"/>
      <c r="O334" s="303"/>
      <c r="P334" s="305"/>
      <c r="Q334" s="305"/>
      <c r="R334" s="303"/>
      <c r="S334" s="303"/>
      <c r="T334" s="303"/>
      <c r="U334" s="303"/>
      <c r="V334" s="303"/>
      <c r="W334" s="303"/>
      <c r="X334" s="303"/>
      <c r="Y334" s="303"/>
    </row>
    <row r="335" spans="1:25" ht="12.75">
      <c r="A335" s="303"/>
      <c r="B335" s="303"/>
      <c r="C335" s="303"/>
      <c r="D335" s="303"/>
      <c r="E335" s="303"/>
      <c r="F335" s="304"/>
      <c r="G335" s="303"/>
      <c r="H335" s="303"/>
      <c r="I335" s="303"/>
      <c r="J335" s="303"/>
      <c r="K335" s="303"/>
      <c r="L335" s="303"/>
      <c r="M335" s="303"/>
      <c r="N335" s="303"/>
      <c r="O335" s="303"/>
      <c r="P335" s="305"/>
      <c r="Q335" s="305"/>
      <c r="R335" s="303"/>
      <c r="S335" s="303"/>
      <c r="T335" s="303"/>
      <c r="U335" s="303"/>
      <c r="V335" s="303"/>
      <c r="W335" s="303"/>
      <c r="X335" s="303"/>
      <c r="Y335" s="303"/>
    </row>
    <row r="336" spans="1:25" ht="12.75">
      <c r="A336" s="303"/>
      <c r="B336" s="303"/>
      <c r="C336" s="303"/>
      <c r="D336" s="303"/>
      <c r="E336" s="303"/>
      <c r="F336" s="304"/>
      <c r="G336" s="303"/>
      <c r="H336" s="303"/>
      <c r="I336" s="303"/>
      <c r="J336" s="303"/>
      <c r="K336" s="303"/>
      <c r="L336" s="303"/>
      <c r="M336" s="303"/>
      <c r="N336" s="303"/>
      <c r="O336" s="303"/>
      <c r="P336" s="305"/>
      <c r="Q336" s="305"/>
      <c r="R336" s="303"/>
      <c r="S336" s="303"/>
      <c r="T336" s="303"/>
      <c r="U336" s="303"/>
      <c r="V336" s="303"/>
      <c r="W336" s="303"/>
      <c r="X336" s="303"/>
      <c r="Y336" s="303"/>
    </row>
    <row r="337" spans="1:25" ht="12.75">
      <c r="A337" s="303"/>
      <c r="B337" s="303"/>
      <c r="C337" s="303"/>
      <c r="D337" s="303"/>
      <c r="E337" s="303"/>
      <c r="F337" s="304"/>
      <c r="G337" s="303"/>
      <c r="H337" s="303"/>
      <c r="I337" s="303"/>
      <c r="J337" s="303"/>
      <c r="K337" s="303"/>
      <c r="L337" s="303"/>
      <c r="M337" s="303"/>
      <c r="N337" s="303"/>
      <c r="O337" s="303"/>
      <c r="P337" s="305"/>
      <c r="Q337" s="305"/>
      <c r="R337" s="303"/>
      <c r="S337" s="303"/>
      <c r="T337" s="303"/>
      <c r="U337" s="303"/>
      <c r="V337" s="303"/>
      <c r="W337" s="303"/>
      <c r="X337" s="303"/>
      <c r="Y337" s="303"/>
    </row>
    <row r="338" spans="1:25" ht="12.75">
      <c r="A338" s="303"/>
      <c r="B338" s="303"/>
      <c r="C338" s="303"/>
      <c r="D338" s="303"/>
      <c r="E338" s="303"/>
      <c r="F338" s="304"/>
      <c r="G338" s="303"/>
      <c r="H338" s="303"/>
      <c r="I338" s="303"/>
      <c r="J338" s="303"/>
      <c r="K338" s="303"/>
      <c r="L338" s="303"/>
      <c r="M338" s="303"/>
      <c r="N338" s="303"/>
      <c r="O338" s="303"/>
      <c r="P338" s="305"/>
      <c r="Q338" s="305"/>
      <c r="R338" s="303"/>
      <c r="S338" s="303"/>
      <c r="T338" s="303"/>
      <c r="U338" s="303"/>
      <c r="V338" s="303"/>
      <c r="W338" s="303"/>
      <c r="X338" s="303"/>
      <c r="Y338" s="303"/>
    </row>
    <row r="339" spans="1:25" ht="12.75">
      <c r="A339" s="303"/>
      <c r="B339" s="303"/>
      <c r="C339" s="303"/>
      <c r="D339" s="303"/>
      <c r="E339" s="303"/>
      <c r="F339" s="304"/>
      <c r="G339" s="303"/>
      <c r="H339" s="303"/>
      <c r="I339" s="303"/>
      <c r="J339" s="303"/>
      <c r="K339" s="303"/>
      <c r="L339" s="303"/>
      <c r="M339" s="303"/>
      <c r="N339" s="303"/>
      <c r="O339" s="303"/>
      <c r="P339" s="305"/>
      <c r="Q339" s="305"/>
      <c r="R339" s="303"/>
      <c r="S339" s="303"/>
      <c r="T339" s="303"/>
      <c r="U339" s="303"/>
      <c r="V339" s="303"/>
      <c r="W339" s="303"/>
      <c r="X339" s="303"/>
      <c r="Y339" s="303"/>
    </row>
    <row r="340" spans="1:25" ht="12.75">
      <c r="A340" s="303"/>
      <c r="B340" s="303"/>
      <c r="C340" s="303"/>
      <c r="D340" s="303"/>
      <c r="E340" s="303"/>
      <c r="F340" s="304"/>
      <c r="G340" s="303"/>
      <c r="H340" s="303"/>
      <c r="I340" s="303"/>
      <c r="J340" s="303"/>
      <c r="K340" s="303"/>
      <c r="L340" s="303"/>
      <c r="M340" s="303"/>
      <c r="N340" s="303"/>
      <c r="O340" s="303"/>
      <c r="P340" s="305"/>
      <c r="Q340" s="305"/>
      <c r="R340" s="303"/>
      <c r="S340" s="303"/>
      <c r="T340" s="303"/>
      <c r="U340" s="303"/>
      <c r="V340" s="303"/>
      <c r="W340" s="303"/>
      <c r="X340" s="303"/>
      <c r="Y340" s="303"/>
    </row>
    <row r="341" spans="1:25" ht="12.75">
      <c r="A341" s="303"/>
      <c r="B341" s="303"/>
      <c r="C341" s="303"/>
      <c r="D341" s="303"/>
      <c r="E341" s="303"/>
      <c r="F341" s="304"/>
      <c r="G341" s="303"/>
      <c r="H341" s="303"/>
      <c r="I341" s="303"/>
      <c r="J341" s="303"/>
      <c r="K341" s="303"/>
      <c r="L341" s="303"/>
      <c r="M341" s="303"/>
      <c r="N341" s="303"/>
      <c r="O341" s="303"/>
      <c r="P341" s="305"/>
      <c r="Q341" s="305"/>
      <c r="R341" s="303"/>
      <c r="S341" s="303"/>
      <c r="T341" s="303"/>
      <c r="U341" s="303"/>
      <c r="V341" s="303"/>
      <c r="W341" s="303"/>
      <c r="X341" s="303"/>
      <c r="Y341" s="303"/>
    </row>
    <row r="342" spans="1:25" ht="12.75">
      <c r="A342" s="303"/>
      <c r="B342" s="303"/>
      <c r="C342" s="303"/>
      <c r="D342" s="303"/>
      <c r="E342" s="303"/>
      <c r="F342" s="304"/>
      <c r="G342" s="303"/>
      <c r="H342" s="303"/>
      <c r="I342" s="303"/>
      <c r="J342" s="303"/>
      <c r="K342" s="303"/>
      <c r="L342" s="303"/>
      <c r="M342" s="303"/>
      <c r="N342" s="303"/>
      <c r="O342" s="303"/>
      <c r="P342" s="305"/>
      <c r="Q342" s="305"/>
      <c r="R342" s="303"/>
      <c r="S342" s="303"/>
      <c r="T342" s="303"/>
      <c r="U342" s="303"/>
      <c r="V342" s="303"/>
      <c r="W342" s="303"/>
      <c r="X342" s="303"/>
      <c r="Y342" s="303"/>
    </row>
    <row r="343" spans="1:25" ht="12.75">
      <c r="A343" s="303"/>
      <c r="B343" s="303"/>
      <c r="C343" s="303"/>
      <c r="D343" s="303"/>
      <c r="E343" s="303"/>
      <c r="F343" s="304"/>
      <c r="G343" s="303"/>
      <c r="H343" s="303"/>
      <c r="I343" s="303"/>
      <c r="J343" s="303"/>
      <c r="K343" s="303"/>
      <c r="L343" s="303"/>
      <c r="M343" s="303"/>
      <c r="N343" s="303"/>
      <c r="O343" s="303"/>
      <c r="P343" s="305"/>
      <c r="Q343" s="305"/>
      <c r="R343" s="303"/>
      <c r="S343" s="303"/>
      <c r="T343" s="303"/>
      <c r="U343" s="303"/>
      <c r="V343" s="303"/>
      <c r="W343" s="303"/>
      <c r="X343" s="303"/>
      <c r="Y343" s="303"/>
    </row>
    <row r="344" spans="1:25" ht="12.75">
      <c r="A344" s="303"/>
      <c r="B344" s="303"/>
      <c r="C344" s="303"/>
      <c r="D344" s="303"/>
      <c r="E344" s="303"/>
      <c r="F344" s="304"/>
      <c r="G344" s="303"/>
      <c r="H344" s="303"/>
      <c r="I344" s="303"/>
      <c r="J344" s="303"/>
      <c r="K344" s="303"/>
      <c r="L344" s="303"/>
      <c r="M344" s="303"/>
      <c r="N344" s="303"/>
      <c r="O344" s="303"/>
      <c r="P344" s="305"/>
      <c r="Q344" s="305"/>
      <c r="R344" s="303"/>
      <c r="S344" s="303"/>
      <c r="T344" s="303"/>
      <c r="U344" s="303"/>
      <c r="V344" s="303"/>
      <c r="W344" s="303"/>
      <c r="X344" s="303"/>
      <c r="Y344" s="303"/>
    </row>
    <row r="345" spans="1:25" ht="12.75">
      <c r="A345" s="303"/>
      <c r="B345" s="303"/>
      <c r="C345" s="303"/>
      <c r="D345" s="303"/>
      <c r="E345" s="303"/>
      <c r="F345" s="304"/>
      <c r="G345" s="303"/>
      <c r="H345" s="303"/>
      <c r="I345" s="303"/>
      <c r="J345" s="303"/>
      <c r="K345" s="303"/>
      <c r="L345" s="303"/>
      <c r="M345" s="303"/>
      <c r="N345" s="303"/>
      <c r="O345" s="303"/>
      <c r="P345" s="305"/>
      <c r="Q345" s="305"/>
      <c r="R345" s="303"/>
      <c r="S345" s="303"/>
      <c r="T345" s="303"/>
      <c r="U345" s="303"/>
      <c r="V345" s="303"/>
      <c r="W345" s="303"/>
      <c r="X345" s="303"/>
      <c r="Y345" s="303"/>
    </row>
    <row r="346" spans="1:25" ht="12.75">
      <c r="A346" s="303"/>
      <c r="B346" s="303"/>
      <c r="C346" s="303"/>
      <c r="D346" s="303"/>
      <c r="E346" s="303"/>
      <c r="F346" s="304"/>
      <c r="G346" s="303"/>
      <c r="H346" s="303"/>
      <c r="I346" s="303"/>
      <c r="J346" s="303"/>
      <c r="K346" s="303"/>
      <c r="L346" s="303"/>
      <c r="M346" s="303"/>
      <c r="N346" s="303"/>
      <c r="O346" s="303"/>
      <c r="P346" s="305"/>
      <c r="Q346" s="305"/>
      <c r="R346" s="303"/>
      <c r="S346" s="303"/>
      <c r="T346" s="303"/>
      <c r="U346" s="303"/>
      <c r="V346" s="303"/>
      <c r="W346" s="303"/>
      <c r="X346" s="303"/>
      <c r="Y346" s="303"/>
    </row>
    <row r="347" spans="1:25" ht="12.75">
      <c r="A347" s="303"/>
      <c r="B347" s="303"/>
      <c r="C347" s="303"/>
      <c r="D347" s="303"/>
      <c r="E347" s="303"/>
      <c r="F347" s="304"/>
      <c r="G347" s="303"/>
      <c r="H347" s="303"/>
      <c r="I347" s="303"/>
      <c r="J347" s="303"/>
      <c r="K347" s="303"/>
      <c r="L347" s="303"/>
      <c r="M347" s="303"/>
      <c r="N347" s="303"/>
      <c r="O347" s="303"/>
      <c r="P347" s="305"/>
      <c r="Q347" s="305"/>
      <c r="R347" s="303"/>
      <c r="S347" s="303"/>
      <c r="T347" s="303"/>
      <c r="U347" s="303"/>
      <c r="V347" s="303"/>
      <c r="W347" s="303"/>
      <c r="X347" s="303"/>
      <c r="Y347" s="303"/>
    </row>
    <row r="348" spans="1:25" ht="12.75">
      <c r="A348" s="303"/>
      <c r="B348" s="303"/>
      <c r="C348" s="303"/>
      <c r="D348" s="303"/>
      <c r="E348" s="303"/>
      <c r="F348" s="304"/>
      <c r="G348" s="303"/>
      <c r="H348" s="303"/>
      <c r="I348" s="303"/>
      <c r="J348" s="303"/>
      <c r="K348" s="303"/>
      <c r="L348" s="303"/>
      <c r="M348" s="303"/>
      <c r="N348" s="303"/>
      <c r="O348" s="303"/>
      <c r="P348" s="305"/>
      <c r="Q348" s="305"/>
      <c r="R348" s="303"/>
      <c r="S348" s="303"/>
      <c r="T348" s="303"/>
      <c r="U348" s="303"/>
      <c r="V348" s="303"/>
      <c r="W348" s="303"/>
      <c r="X348" s="303"/>
      <c r="Y348" s="303"/>
    </row>
    <row r="349" spans="1:25" ht="12.75">
      <c r="A349" s="303"/>
      <c r="B349" s="303"/>
      <c r="C349" s="303"/>
      <c r="D349" s="303"/>
      <c r="E349" s="303"/>
      <c r="F349" s="304"/>
      <c r="G349" s="303"/>
      <c r="H349" s="303"/>
      <c r="I349" s="303"/>
      <c r="J349" s="303"/>
      <c r="K349" s="303"/>
      <c r="L349" s="303"/>
      <c r="M349" s="303"/>
      <c r="N349" s="303"/>
      <c r="O349" s="303"/>
      <c r="P349" s="305"/>
      <c r="Q349" s="305"/>
      <c r="R349" s="303"/>
      <c r="S349" s="303"/>
      <c r="T349" s="303"/>
      <c r="U349" s="303"/>
      <c r="V349" s="303"/>
      <c r="W349" s="303"/>
      <c r="X349" s="303"/>
      <c r="Y349" s="303"/>
    </row>
    <row r="350" spans="1:25" ht="12.75">
      <c r="A350" s="303"/>
      <c r="B350" s="303"/>
      <c r="C350" s="303"/>
      <c r="D350" s="303"/>
      <c r="E350" s="303"/>
      <c r="F350" s="304"/>
      <c r="G350" s="303"/>
      <c r="H350" s="303"/>
      <c r="I350" s="303"/>
      <c r="J350" s="303"/>
      <c r="K350" s="303"/>
      <c r="L350" s="303"/>
      <c r="M350" s="303"/>
      <c r="N350" s="303"/>
      <c r="O350" s="303"/>
      <c r="P350" s="305"/>
      <c r="Q350" s="305"/>
      <c r="R350" s="303"/>
      <c r="S350" s="303"/>
      <c r="T350" s="303"/>
      <c r="U350" s="303"/>
      <c r="V350" s="303"/>
      <c r="W350" s="303"/>
      <c r="X350" s="303"/>
      <c r="Y350" s="303"/>
    </row>
    <row r="351" spans="1:25" ht="12.75">
      <c r="A351" s="303"/>
      <c r="B351" s="303"/>
      <c r="C351" s="303"/>
      <c r="D351" s="303"/>
      <c r="E351" s="303"/>
      <c r="F351" s="304"/>
      <c r="G351" s="303"/>
      <c r="H351" s="303"/>
      <c r="I351" s="303"/>
      <c r="J351" s="303"/>
      <c r="K351" s="303"/>
      <c r="L351" s="303"/>
      <c r="M351" s="303"/>
      <c r="N351" s="303"/>
      <c r="O351" s="303"/>
      <c r="P351" s="305"/>
      <c r="Q351" s="305"/>
      <c r="R351" s="303"/>
      <c r="S351" s="303"/>
      <c r="T351" s="303"/>
      <c r="U351" s="303"/>
      <c r="V351" s="303"/>
      <c r="W351" s="303"/>
      <c r="X351" s="303"/>
      <c r="Y351" s="303"/>
    </row>
    <row r="352" spans="1:25" ht="12.75">
      <c r="A352" s="303"/>
      <c r="B352" s="303"/>
      <c r="C352" s="303"/>
      <c r="D352" s="303"/>
      <c r="E352" s="303"/>
      <c r="F352" s="304"/>
      <c r="G352" s="303"/>
      <c r="H352" s="303"/>
      <c r="I352" s="303"/>
      <c r="J352" s="303"/>
      <c r="K352" s="303"/>
      <c r="L352" s="303"/>
      <c r="M352" s="303"/>
      <c r="N352" s="303"/>
      <c r="O352" s="303"/>
      <c r="P352" s="305"/>
      <c r="Q352" s="305"/>
      <c r="R352" s="303"/>
      <c r="S352" s="303"/>
      <c r="T352" s="303"/>
      <c r="U352" s="303"/>
      <c r="V352" s="303"/>
      <c r="W352" s="303"/>
      <c r="X352" s="303"/>
      <c r="Y352" s="303"/>
    </row>
    <row r="353" spans="1:25" ht="12.75">
      <c r="A353" s="303"/>
      <c r="B353" s="303"/>
      <c r="C353" s="303"/>
      <c r="D353" s="303"/>
      <c r="E353" s="303"/>
      <c r="F353" s="304"/>
      <c r="G353" s="303"/>
      <c r="H353" s="303"/>
      <c r="I353" s="303"/>
      <c r="J353" s="303"/>
      <c r="K353" s="303"/>
      <c r="L353" s="303"/>
      <c r="M353" s="303"/>
      <c r="N353" s="303"/>
      <c r="O353" s="303"/>
      <c r="P353" s="305"/>
      <c r="Q353" s="305"/>
      <c r="R353" s="303"/>
      <c r="S353" s="303"/>
      <c r="T353" s="303"/>
      <c r="U353" s="303"/>
      <c r="V353" s="303"/>
      <c r="W353" s="303"/>
      <c r="X353" s="303"/>
      <c r="Y353" s="303"/>
    </row>
    <row r="354" spans="1:25" ht="12.75">
      <c r="A354" s="303"/>
      <c r="B354" s="303"/>
      <c r="C354" s="303"/>
      <c r="D354" s="303"/>
      <c r="E354" s="303"/>
      <c r="F354" s="304"/>
      <c r="G354" s="303"/>
      <c r="H354" s="303"/>
      <c r="I354" s="303"/>
      <c r="J354" s="303"/>
      <c r="K354" s="303"/>
      <c r="L354" s="303"/>
      <c r="M354" s="303"/>
      <c r="N354" s="303"/>
      <c r="O354" s="303"/>
      <c r="P354" s="305"/>
      <c r="Q354" s="305"/>
      <c r="R354" s="303"/>
      <c r="S354" s="303"/>
      <c r="T354" s="303"/>
      <c r="U354" s="303"/>
      <c r="V354" s="303"/>
      <c r="W354" s="303"/>
      <c r="X354" s="303"/>
      <c r="Y354" s="303"/>
    </row>
    <row r="355" spans="1:25" ht="12.75">
      <c r="A355" s="303"/>
      <c r="B355" s="303"/>
      <c r="C355" s="303"/>
      <c r="D355" s="303"/>
      <c r="E355" s="303"/>
      <c r="F355" s="304"/>
      <c r="G355" s="303"/>
      <c r="H355" s="303"/>
      <c r="I355" s="303"/>
      <c r="J355" s="303"/>
      <c r="K355" s="303"/>
      <c r="L355" s="303"/>
      <c r="M355" s="303"/>
      <c r="N355" s="303"/>
      <c r="O355" s="303"/>
      <c r="P355" s="305"/>
      <c r="Q355" s="305"/>
      <c r="R355" s="303"/>
      <c r="S355" s="303"/>
      <c r="T355" s="303"/>
      <c r="U355" s="303"/>
      <c r="V355" s="303"/>
      <c r="W355" s="303"/>
      <c r="X355" s="303"/>
      <c r="Y355" s="303"/>
    </row>
    <row r="356" spans="1:25" ht="12.75">
      <c r="A356" s="303"/>
      <c r="B356" s="303"/>
      <c r="C356" s="303"/>
      <c r="D356" s="303"/>
      <c r="E356" s="303"/>
      <c r="F356" s="304"/>
      <c r="G356" s="303"/>
      <c r="H356" s="303"/>
      <c r="I356" s="303"/>
      <c r="J356" s="303"/>
      <c r="K356" s="303"/>
      <c r="L356" s="303"/>
      <c r="M356" s="303"/>
      <c r="N356" s="303"/>
      <c r="O356" s="303"/>
      <c r="P356" s="305"/>
      <c r="Q356" s="305"/>
      <c r="R356" s="303"/>
      <c r="S356" s="303"/>
      <c r="T356" s="303"/>
      <c r="U356" s="303"/>
      <c r="V356" s="303"/>
      <c r="W356" s="303"/>
      <c r="X356" s="303"/>
      <c r="Y356" s="303"/>
    </row>
    <row r="357" spans="1:25" ht="12.75">
      <c r="A357" s="303"/>
      <c r="B357" s="303"/>
      <c r="C357" s="303"/>
      <c r="D357" s="303"/>
      <c r="E357" s="303"/>
      <c r="F357" s="304"/>
      <c r="G357" s="303"/>
      <c r="H357" s="303"/>
      <c r="I357" s="303"/>
      <c r="J357" s="303"/>
      <c r="K357" s="303"/>
      <c r="L357" s="303"/>
      <c r="M357" s="303"/>
      <c r="N357" s="303"/>
      <c r="O357" s="303"/>
      <c r="P357" s="305"/>
      <c r="Q357" s="305"/>
      <c r="R357" s="303"/>
      <c r="S357" s="303"/>
      <c r="T357" s="303"/>
      <c r="U357" s="303"/>
      <c r="V357" s="303"/>
      <c r="W357" s="303"/>
      <c r="X357" s="303"/>
      <c r="Y357" s="303"/>
    </row>
    <row r="358" spans="1:25" ht="12.75">
      <c r="A358" s="303"/>
      <c r="B358" s="303"/>
      <c r="C358" s="303"/>
      <c r="D358" s="303"/>
      <c r="E358" s="303"/>
      <c r="F358" s="304"/>
      <c r="G358" s="303"/>
      <c r="H358" s="303"/>
      <c r="I358" s="303"/>
      <c r="J358" s="303"/>
      <c r="K358" s="303"/>
      <c r="L358" s="303"/>
      <c r="M358" s="303"/>
      <c r="N358" s="303"/>
      <c r="O358" s="303"/>
      <c r="P358" s="305"/>
      <c r="Q358" s="305"/>
      <c r="R358" s="303"/>
      <c r="S358" s="303"/>
      <c r="T358" s="303"/>
      <c r="U358" s="303"/>
      <c r="V358" s="303"/>
      <c r="W358" s="303"/>
      <c r="X358" s="303"/>
      <c r="Y358" s="303"/>
    </row>
    <row r="359" spans="1:25" ht="12.75">
      <c r="A359" s="303"/>
      <c r="B359" s="303"/>
      <c r="C359" s="303"/>
      <c r="D359" s="303"/>
      <c r="E359" s="303"/>
      <c r="F359" s="304"/>
      <c r="G359" s="303"/>
      <c r="H359" s="303"/>
      <c r="I359" s="303"/>
      <c r="J359" s="303"/>
      <c r="K359" s="303"/>
      <c r="L359" s="303"/>
      <c r="M359" s="303"/>
      <c r="N359" s="303"/>
      <c r="O359" s="303"/>
      <c r="P359" s="305"/>
      <c r="Q359" s="305"/>
      <c r="R359" s="303"/>
      <c r="S359" s="303"/>
      <c r="T359" s="303"/>
      <c r="U359" s="303"/>
      <c r="V359" s="303"/>
      <c r="W359" s="303"/>
      <c r="X359" s="303"/>
      <c r="Y359" s="303"/>
    </row>
    <row r="360" spans="1:25" ht="12.75">
      <c r="A360" s="303"/>
      <c r="B360" s="303"/>
      <c r="C360" s="303"/>
      <c r="D360" s="303"/>
      <c r="E360" s="303"/>
      <c r="F360" s="304"/>
      <c r="G360" s="303"/>
      <c r="H360" s="303"/>
      <c r="I360" s="303"/>
      <c r="J360" s="303"/>
      <c r="K360" s="303"/>
      <c r="L360" s="303"/>
      <c r="M360" s="303"/>
      <c r="N360" s="303"/>
      <c r="O360" s="303"/>
      <c r="P360" s="305"/>
      <c r="Q360" s="305"/>
      <c r="R360" s="303"/>
      <c r="S360" s="303"/>
      <c r="T360" s="303"/>
      <c r="U360" s="303"/>
      <c r="V360" s="303"/>
      <c r="W360" s="303"/>
      <c r="X360" s="303"/>
      <c r="Y360" s="303"/>
    </row>
    <row r="361" spans="1:25" ht="12.75">
      <c r="A361" s="303"/>
      <c r="B361" s="303"/>
      <c r="C361" s="303"/>
      <c r="D361" s="303"/>
      <c r="E361" s="303"/>
      <c r="F361" s="304"/>
      <c r="G361" s="303"/>
      <c r="H361" s="303"/>
      <c r="I361" s="303"/>
      <c r="J361" s="303"/>
      <c r="K361" s="303"/>
      <c r="L361" s="303"/>
      <c r="M361" s="303"/>
      <c r="N361" s="303"/>
      <c r="O361" s="303"/>
      <c r="P361" s="305"/>
      <c r="Q361" s="305"/>
      <c r="R361" s="303"/>
      <c r="S361" s="303"/>
      <c r="T361" s="303"/>
      <c r="U361" s="303"/>
      <c r="V361" s="303"/>
      <c r="W361" s="303"/>
      <c r="X361" s="303"/>
      <c r="Y361" s="303"/>
    </row>
    <row r="362" spans="1:25" ht="12.75">
      <c r="A362" s="303"/>
      <c r="B362" s="303"/>
      <c r="C362" s="303"/>
      <c r="D362" s="303"/>
      <c r="E362" s="303"/>
      <c r="F362" s="304"/>
      <c r="G362" s="303"/>
      <c r="H362" s="303"/>
      <c r="I362" s="303"/>
      <c r="J362" s="303"/>
      <c r="K362" s="303"/>
      <c r="L362" s="303"/>
      <c r="M362" s="303"/>
      <c r="N362" s="303"/>
      <c r="O362" s="303"/>
      <c r="P362" s="305"/>
      <c r="Q362" s="305"/>
      <c r="R362" s="303"/>
      <c r="S362" s="303"/>
      <c r="T362" s="303"/>
      <c r="U362" s="303"/>
      <c r="V362" s="303"/>
      <c r="W362" s="303"/>
      <c r="X362" s="303"/>
      <c r="Y362" s="303"/>
    </row>
    <row r="363" spans="1:25" ht="12.75">
      <c r="A363" s="303"/>
      <c r="B363" s="303"/>
      <c r="C363" s="303"/>
      <c r="D363" s="303"/>
      <c r="E363" s="303"/>
      <c r="F363" s="304"/>
      <c r="G363" s="303"/>
      <c r="H363" s="303"/>
      <c r="I363" s="303"/>
      <c r="J363" s="303"/>
      <c r="K363" s="303"/>
      <c r="L363" s="303"/>
      <c r="M363" s="303"/>
      <c r="N363" s="303"/>
      <c r="O363" s="303"/>
      <c r="P363" s="305"/>
      <c r="Q363" s="305"/>
      <c r="R363" s="303"/>
      <c r="S363" s="303"/>
      <c r="T363" s="303"/>
      <c r="U363" s="303"/>
      <c r="V363" s="303"/>
      <c r="W363" s="303"/>
      <c r="X363" s="303"/>
      <c r="Y363" s="303"/>
    </row>
    <row r="364" spans="1:25" ht="12.75">
      <c r="A364" s="303"/>
      <c r="B364" s="303"/>
      <c r="C364" s="303"/>
      <c r="D364" s="303"/>
      <c r="E364" s="303"/>
      <c r="F364" s="304"/>
      <c r="G364" s="303"/>
      <c r="H364" s="303"/>
      <c r="I364" s="303"/>
      <c r="J364" s="303"/>
      <c r="K364" s="303"/>
      <c r="L364" s="303"/>
      <c r="M364" s="303"/>
      <c r="N364" s="303"/>
      <c r="O364" s="303"/>
      <c r="P364" s="305"/>
      <c r="Q364" s="305"/>
      <c r="R364" s="303"/>
      <c r="S364" s="303"/>
      <c r="T364" s="303"/>
      <c r="U364" s="303"/>
      <c r="V364" s="303"/>
      <c r="W364" s="303"/>
      <c r="X364" s="303"/>
      <c r="Y364" s="303"/>
    </row>
    <row r="365" spans="1:25" ht="12.75">
      <c r="A365" s="303"/>
      <c r="B365" s="303"/>
      <c r="C365" s="303"/>
      <c r="D365" s="303"/>
      <c r="E365" s="303"/>
      <c r="F365" s="304"/>
      <c r="G365" s="303"/>
      <c r="H365" s="303"/>
      <c r="I365" s="303"/>
      <c r="J365" s="303"/>
      <c r="K365" s="303"/>
      <c r="L365" s="303"/>
      <c r="M365" s="303"/>
      <c r="N365" s="303"/>
      <c r="O365" s="303"/>
      <c r="P365" s="305"/>
      <c r="Q365" s="305"/>
      <c r="R365" s="303"/>
      <c r="S365" s="303"/>
      <c r="T365" s="303"/>
      <c r="U365" s="303"/>
      <c r="V365" s="303"/>
      <c r="W365" s="303"/>
      <c r="X365" s="303"/>
      <c r="Y365" s="303"/>
    </row>
    <row r="366" spans="1:25" ht="12.75">
      <c r="A366" s="303"/>
      <c r="B366" s="303"/>
      <c r="C366" s="303"/>
      <c r="D366" s="303"/>
      <c r="E366" s="303"/>
      <c r="F366" s="304"/>
      <c r="G366" s="303"/>
      <c r="H366" s="303"/>
      <c r="I366" s="303"/>
      <c r="J366" s="303"/>
      <c r="K366" s="303"/>
      <c r="L366" s="303"/>
      <c r="M366" s="303"/>
      <c r="N366" s="303"/>
      <c r="O366" s="303"/>
      <c r="P366" s="305"/>
      <c r="Q366" s="305"/>
      <c r="R366" s="303"/>
      <c r="S366" s="303"/>
      <c r="T366" s="303"/>
      <c r="U366" s="303"/>
      <c r="V366" s="303"/>
      <c r="W366" s="303"/>
      <c r="X366" s="303"/>
      <c r="Y366" s="303"/>
    </row>
    <row r="367" spans="1:25" ht="12.75">
      <c r="A367" s="303"/>
      <c r="B367" s="303"/>
      <c r="C367" s="303"/>
      <c r="D367" s="303"/>
      <c r="E367" s="303"/>
      <c r="F367" s="304"/>
      <c r="G367" s="303"/>
      <c r="H367" s="303"/>
      <c r="I367" s="303"/>
      <c r="J367" s="303"/>
      <c r="K367" s="303"/>
      <c r="L367" s="303"/>
      <c r="M367" s="303"/>
      <c r="N367" s="303"/>
      <c r="O367" s="303"/>
      <c r="P367" s="305"/>
      <c r="Q367" s="305"/>
      <c r="R367" s="303"/>
      <c r="S367" s="303"/>
      <c r="T367" s="303"/>
      <c r="U367" s="303"/>
      <c r="V367" s="303"/>
      <c r="W367" s="303"/>
      <c r="X367" s="303"/>
      <c r="Y367" s="303"/>
    </row>
    <row r="368" spans="1:25" ht="12.75">
      <c r="A368" s="303"/>
      <c r="B368" s="303"/>
      <c r="C368" s="303"/>
      <c r="D368" s="303"/>
      <c r="E368" s="303"/>
      <c r="F368" s="304"/>
      <c r="G368" s="303"/>
      <c r="H368" s="303"/>
      <c r="I368" s="303"/>
      <c r="J368" s="303"/>
      <c r="K368" s="303"/>
      <c r="L368" s="303"/>
      <c r="M368" s="303"/>
      <c r="N368" s="303"/>
      <c r="O368" s="303"/>
      <c r="P368" s="305"/>
      <c r="Q368" s="305"/>
      <c r="R368" s="303"/>
      <c r="S368" s="303"/>
      <c r="T368" s="303"/>
      <c r="U368" s="303"/>
      <c r="V368" s="303"/>
      <c r="W368" s="303"/>
      <c r="X368" s="303"/>
      <c r="Y368" s="303"/>
    </row>
    <row r="369" spans="1:25" ht="12.75">
      <c r="A369" s="303"/>
      <c r="B369" s="303"/>
      <c r="C369" s="303"/>
      <c r="D369" s="303"/>
      <c r="E369" s="303"/>
      <c r="F369" s="304"/>
      <c r="G369" s="303"/>
      <c r="H369" s="303"/>
      <c r="I369" s="303"/>
      <c r="J369" s="303"/>
      <c r="K369" s="303"/>
      <c r="L369" s="303"/>
      <c r="M369" s="303"/>
      <c r="N369" s="303"/>
      <c r="O369" s="303"/>
      <c r="P369" s="305"/>
      <c r="Q369" s="305"/>
      <c r="R369" s="303"/>
      <c r="S369" s="303"/>
      <c r="T369" s="303"/>
      <c r="U369" s="303"/>
      <c r="V369" s="303"/>
      <c r="W369" s="303"/>
      <c r="X369" s="303"/>
      <c r="Y369" s="303"/>
    </row>
    <row r="370" spans="1:25" ht="12.75">
      <c r="A370" s="303"/>
      <c r="B370" s="303"/>
      <c r="C370" s="303"/>
      <c r="D370" s="303"/>
      <c r="E370" s="303"/>
      <c r="F370" s="304"/>
      <c r="G370" s="303"/>
      <c r="H370" s="303"/>
      <c r="I370" s="303"/>
      <c r="J370" s="303"/>
      <c r="K370" s="303"/>
      <c r="L370" s="303"/>
      <c r="M370" s="303"/>
      <c r="N370" s="303"/>
      <c r="O370" s="303"/>
      <c r="P370" s="305"/>
      <c r="Q370" s="305"/>
      <c r="R370" s="303"/>
      <c r="S370" s="303"/>
      <c r="T370" s="303"/>
      <c r="U370" s="303"/>
      <c r="V370" s="303"/>
      <c r="W370" s="303"/>
      <c r="X370" s="303"/>
      <c r="Y370" s="303"/>
    </row>
    <row r="371" spans="1:25" ht="12.75">
      <c r="A371" s="303"/>
      <c r="B371" s="303"/>
      <c r="C371" s="303"/>
      <c r="D371" s="303"/>
      <c r="E371" s="303"/>
      <c r="F371" s="304"/>
      <c r="G371" s="303"/>
      <c r="H371" s="303"/>
      <c r="I371" s="303"/>
      <c r="J371" s="303"/>
      <c r="K371" s="303"/>
      <c r="L371" s="303"/>
      <c r="M371" s="303"/>
      <c r="N371" s="303"/>
      <c r="O371" s="303"/>
      <c r="P371" s="305"/>
      <c r="Q371" s="305"/>
      <c r="R371" s="303"/>
      <c r="S371" s="303"/>
      <c r="T371" s="303"/>
      <c r="U371" s="303"/>
      <c r="V371" s="303"/>
      <c r="W371" s="303"/>
      <c r="X371" s="303"/>
      <c r="Y371" s="303"/>
    </row>
    <row r="372" spans="1:25" ht="12.75">
      <c r="A372" s="303"/>
      <c r="B372" s="303"/>
      <c r="C372" s="303"/>
      <c r="D372" s="303"/>
      <c r="E372" s="303"/>
      <c r="F372" s="304"/>
      <c r="G372" s="303"/>
      <c r="H372" s="303"/>
      <c r="I372" s="303"/>
      <c r="J372" s="303"/>
      <c r="K372" s="303"/>
      <c r="L372" s="303"/>
      <c r="M372" s="303"/>
      <c r="N372" s="303"/>
      <c r="O372" s="303"/>
      <c r="P372" s="305"/>
      <c r="Q372" s="305"/>
      <c r="R372" s="303"/>
      <c r="S372" s="303"/>
      <c r="T372" s="303"/>
      <c r="U372" s="303"/>
      <c r="V372" s="303"/>
      <c r="W372" s="303"/>
      <c r="X372" s="303"/>
      <c r="Y372" s="303"/>
    </row>
    <row r="373" spans="1:25" ht="12.75">
      <c r="A373" s="303"/>
      <c r="B373" s="303"/>
      <c r="C373" s="303"/>
      <c r="D373" s="303"/>
      <c r="E373" s="303"/>
      <c r="F373" s="304"/>
      <c r="G373" s="303"/>
      <c r="H373" s="303"/>
      <c r="I373" s="303"/>
      <c r="J373" s="303"/>
      <c r="K373" s="303"/>
      <c r="L373" s="303"/>
      <c r="M373" s="303"/>
      <c r="N373" s="303"/>
      <c r="O373" s="303"/>
      <c r="P373" s="305"/>
      <c r="Q373" s="305"/>
      <c r="R373" s="303"/>
      <c r="S373" s="303"/>
      <c r="T373" s="303"/>
      <c r="U373" s="303"/>
      <c r="V373" s="303"/>
      <c r="W373" s="303"/>
      <c r="X373" s="303"/>
      <c r="Y373" s="303"/>
    </row>
    <row r="374" spans="1:25" ht="12.75">
      <c r="A374" s="303"/>
      <c r="B374" s="303"/>
      <c r="C374" s="303"/>
      <c r="D374" s="303"/>
      <c r="E374" s="303"/>
      <c r="F374" s="304"/>
      <c r="G374" s="303"/>
      <c r="H374" s="303"/>
      <c r="I374" s="303"/>
      <c r="J374" s="303"/>
      <c r="K374" s="303"/>
      <c r="L374" s="303"/>
      <c r="M374" s="303"/>
      <c r="N374" s="303"/>
      <c r="O374" s="303"/>
      <c r="P374" s="305"/>
      <c r="Q374" s="305"/>
      <c r="R374" s="303"/>
      <c r="S374" s="303"/>
      <c r="T374" s="303"/>
      <c r="U374" s="303"/>
      <c r="V374" s="303"/>
      <c r="W374" s="303"/>
      <c r="X374" s="303"/>
      <c r="Y374" s="303"/>
    </row>
    <row r="375" spans="1:25" ht="12.75">
      <c r="A375" s="303"/>
      <c r="B375" s="303"/>
      <c r="C375" s="303"/>
      <c r="D375" s="303"/>
      <c r="E375" s="303"/>
      <c r="F375" s="304"/>
      <c r="G375" s="303"/>
      <c r="H375" s="303"/>
      <c r="I375" s="303"/>
      <c r="J375" s="303"/>
      <c r="K375" s="303"/>
      <c r="L375" s="303"/>
      <c r="M375" s="303"/>
      <c r="N375" s="303"/>
      <c r="O375" s="303"/>
      <c r="P375" s="305"/>
      <c r="Q375" s="305"/>
      <c r="R375" s="303"/>
      <c r="S375" s="303"/>
      <c r="T375" s="303"/>
      <c r="U375" s="303"/>
      <c r="V375" s="303"/>
      <c r="W375" s="303"/>
      <c r="X375" s="303"/>
      <c r="Y375" s="303"/>
    </row>
    <row r="376" spans="1:25" ht="12.75">
      <c r="A376" s="303"/>
      <c r="B376" s="303"/>
      <c r="C376" s="303"/>
      <c r="D376" s="303"/>
      <c r="E376" s="303"/>
      <c r="F376" s="304"/>
      <c r="G376" s="303"/>
      <c r="H376" s="303"/>
      <c r="I376" s="303"/>
      <c r="J376" s="303"/>
      <c r="K376" s="303"/>
      <c r="L376" s="303"/>
      <c r="M376" s="303"/>
      <c r="N376" s="303"/>
      <c r="O376" s="303"/>
      <c r="P376" s="305"/>
      <c r="Q376" s="305"/>
      <c r="R376" s="303"/>
      <c r="S376" s="303"/>
      <c r="T376" s="303"/>
      <c r="U376" s="303"/>
      <c r="V376" s="303"/>
      <c r="W376" s="303"/>
      <c r="X376" s="303"/>
      <c r="Y376" s="303"/>
    </row>
    <row r="377" spans="1:25" ht="12.75">
      <c r="A377" s="303"/>
      <c r="B377" s="303"/>
      <c r="C377" s="303"/>
      <c r="D377" s="303"/>
      <c r="E377" s="303"/>
      <c r="F377" s="304"/>
      <c r="G377" s="303"/>
      <c r="H377" s="303"/>
      <c r="I377" s="303"/>
      <c r="J377" s="303"/>
      <c r="K377" s="303"/>
      <c r="L377" s="303"/>
      <c r="M377" s="303"/>
      <c r="N377" s="303"/>
      <c r="O377" s="303"/>
      <c r="P377" s="305"/>
      <c r="Q377" s="305"/>
      <c r="R377" s="303"/>
      <c r="S377" s="303"/>
      <c r="T377" s="303"/>
      <c r="U377" s="303"/>
      <c r="V377" s="303"/>
      <c r="W377" s="303"/>
      <c r="X377" s="303"/>
      <c r="Y377" s="303"/>
    </row>
    <row r="378" spans="1:25" ht="12.75">
      <c r="A378" s="303"/>
      <c r="B378" s="303"/>
      <c r="C378" s="303"/>
      <c r="D378" s="303"/>
      <c r="E378" s="303"/>
      <c r="F378" s="304"/>
      <c r="G378" s="303"/>
      <c r="H378" s="303"/>
      <c r="I378" s="303"/>
      <c r="J378" s="303"/>
      <c r="K378" s="303"/>
      <c r="L378" s="303"/>
      <c r="M378" s="303"/>
      <c r="N378" s="303"/>
      <c r="O378" s="303"/>
      <c r="P378" s="305"/>
      <c r="Q378" s="305"/>
      <c r="R378" s="303"/>
      <c r="S378" s="303"/>
      <c r="T378" s="303"/>
      <c r="U378" s="303"/>
      <c r="V378" s="303"/>
      <c r="W378" s="303"/>
      <c r="X378" s="303"/>
      <c r="Y378" s="303"/>
    </row>
    <row r="379" spans="1:25" ht="12.75">
      <c r="A379" s="303"/>
      <c r="B379" s="303"/>
      <c r="C379" s="303"/>
      <c r="D379" s="303"/>
      <c r="E379" s="303"/>
      <c r="F379" s="304"/>
      <c r="G379" s="303"/>
      <c r="H379" s="303"/>
      <c r="I379" s="303"/>
      <c r="J379" s="303"/>
      <c r="K379" s="303"/>
      <c r="L379" s="303"/>
      <c r="M379" s="303"/>
      <c r="N379" s="303"/>
      <c r="O379" s="303"/>
      <c r="P379" s="305"/>
      <c r="Q379" s="305"/>
      <c r="R379" s="303"/>
      <c r="S379" s="303"/>
      <c r="T379" s="303"/>
      <c r="U379" s="303"/>
      <c r="V379" s="303"/>
      <c r="W379" s="303"/>
      <c r="X379" s="303"/>
      <c r="Y379" s="303"/>
    </row>
    <row r="380" spans="1:25" ht="12.75">
      <c r="A380" s="303"/>
      <c r="B380" s="303"/>
      <c r="C380" s="303"/>
      <c r="D380" s="303"/>
      <c r="E380" s="303"/>
      <c r="F380" s="304"/>
      <c r="G380" s="303"/>
      <c r="H380" s="303"/>
      <c r="I380" s="303"/>
      <c r="J380" s="303"/>
      <c r="K380" s="303"/>
      <c r="L380" s="303"/>
      <c r="M380" s="303"/>
      <c r="N380" s="303"/>
      <c r="O380" s="303"/>
      <c r="P380" s="305"/>
      <c r="Q380" s="305"/>
      <c r="R380" s="303"/>
      <c r="S380" s="303"/>
      <c r="T380" s="303"/>
      <c r="U380" s="303"/>
      <c r="V380" s="303"/>
      <c r="W380" s="303"/>
      <c r="X380" s="303"/>
      <c r="Y380" s="303"/>
    </row>
    <row r="381" spans="1:25" ht="12.75">
      <c r="A381" s="303"/>
      <c r="B381" s="303"/>
      <c r="C381" s="303"/>
      <c r="D381" s="303"/>
      <c r="E381" s="303"/>
      <c r="F381" s="304"/>
      <c r="G381" s="303"/>
      <c r="H381" s="303"/>
      <c r="I381" s="303"/>
      <c r="J381" s="303"/>
      <c r="K381" s="303"/>
      <c r="L381" s="303"/>
      <c r="M381" s="303"/>
      <c r="N381" s="303"/>
      <c r="O381" s="303"/>
      <c r="P381" s="305"/>
      <c r="Q381" s="305"/>
      <c r="R381" s="303"/>
      <c r="S381" s="303"/>
      <c r="T381" s="303"/>
      <c r="U381" s="303"/>
      <c r="V381" s="303"/>
      <c r="W381" s="303"/>
      <c r="X381" s="303"/>
      <c r="Y381" s="303"/>
    </row>
    <row r="382" spans="1:25" ht="12.75">
      <c r="A382" s="303"/>
      <c r="B382" s="303"/>
      <c r="C382" s="303"/>
      <c r="D382" s="303"/>
      <c r="E382" s="303"/>
      <c r="F382" s="304"/>
      <c r="G382" s="303"/>
      <c r="H382" s="303"/>
      <c r="I382" s="303"/>
      <c r="J382" s="303"/>
      <c r="K382" s="303"/>
      <c r="L382" s="303"/>
      <c r="M382" s="303"/>
      <c r="N382" s="303"/>
      <c r="O382" s="303"/>
      <c r="P382" s="305"/>
      <c r="Q382" s="305"/>
      <c r="R382" s="303"/>
      <c r="S382" s="303"/>
      <c r="T382" s="303"/>
      <c r="U382" s="303"/>
      <c r="V382" s="303"/>
      <c r="W382" s="303"/>
      <c r="X382" s="303"/>
      <c r="Y382" s="303"/>
    </row>
    <row r="383" spans="1:25" ht="12.75">
      <c r="A383" s="303"/>
      <c r="B383" s="303"/>
      <c r="C383" s="303"/>
      <c r="D383" s="303"/>
      <c r="E383" s="303"/>
      <c r="F383" s="304"/>
      <c r="G383" s="303"/>
      <c r="H383" s="303"/>
      <c r="I383" s="303"/>
      <c r="J383" s="303"/>
      <c r="K383" s="303"/>
      <c r="L383" s="303"/>
      <c r="M383" s="303"/>
      <c r="N383" s="303"/>
      <c r="O383" s="303"/>
      <c r="P383" s="305"/>
      <c r="Q383" s="305"/>
      <c r="R383" s="303"/>
      <c r="S383" s="303"/>
      <c r="T383" s="303"/>
      <c r="U383" s="303"/>
      <c r="V383" s="303"/>
      <c r="W383" s="303"/>
      <c r="X383" s="303"/>
      <c r="Y383" s="303"/>
    </row>
    <row r="384" spans="1:25" ht="12.75">
      <c r="A384" s="303"/>
      <c r="B384" s="303"/>
      <c r="C384" s="303"/>
      <c r="D384" s="303"/>
      <c r="E384" s="303"/>
      <c r="F384" s="304"/>
      <c r="G384" s="303"/>
      <c r="H384" s="303"/>
      <c r="I384" s="303"/>
      <c r="J384" s="303"/>
      <c r="K384" s="303"/>
      <c r="L384" s="303"/>
      <c r="M384" s="303"/>
      <c r="N384" s="303"/>
      <c r="O384" s="303"/>
      <c r="P384" s="305"/>
      <c r="Q384" s="305"/>
      <c r="R384" s="303"/>
      <c r="S384" s="303"/>
      <c r="T384" s="303"/>
      <c r="U384" s="303"/>
      <c r="V384" s="303"/>
      <c r="W384" s="303"/>
      <c r="X384" s="303"/>
      <c r="Y384" s="303"/>
    </row>
    <row r="385" spans="1:25" ht="12.75">
      <c r="A385" s="303"/>
      <c r="B385" s="303"/>
      <c r="C385" s="303"/>
      <c r="D385" s="303"/>
      <c r="E385" s="303"/>
      <c r="F385" s="304"/>
      <c r="G385" s="303"/>
      <c r="H385" s="303"/>
      <c r="I385" s="303"/>
      <c r="J385" s="303"/>
      <c r="K385" s="303"/>
      <c r="L385" s="303"/>
      <c r="M385" s="303"/>
      <c r="N385" s="303"/>
      <c r="O385" s="303"/>
      <c r="P385" s="305"/>
      <c r="Q385" s="305"/>
      <c r="R385" s="303"/>
      <c r="S385" s="303"/>
      <c r="T385" s="303"/>
      <c r="U385" s="303"/>
      <c r="V385" s="303"/>
      <c r="W385" s="303"/>
      <c r="X385" s="303"/>
      <c r="Y385" s="303"/>
    </row>
    <row r="386" spans="1:25" ht="12.75">
      <c r="A386" s="303"/>
      <c r="B386" s="303"/>
      <c r="C386" s="303"/>
      <c r="D386" s="303"/>
      <c r="E386" s="303"/>
      <c r="F386" s="304"/>
      <c r="G386" s="303"/>
      <c r="H386" s="303"/>
      <c r="I386" s="303"/>
      <c r="J386" s="303"/>
      <c r="K386" s="303"/>
      <c r="L386" s="303"/>
      <c r="M386" s="303"/>
      <c r="N386" s="303"/>
      <c r="O386" s="303"/>
      <c r="P386" s="305"/>
      <c r="Q386" s="305"/>
      <c r="R386" s="303"/>
      <c r="S386" s="303"/>
      <c r="T386" s="303"/>
      <c r="U386" s="303"/>
      <c r="V386" s="303"/>
      <c r="W386" s="303"/>
      <c r="X386" s="303"/>
      <c r="Y386" s="303"/>
    </row>
    <row r="387" spans="1:25" ht="12.75">
      <c r="A387" s="303"/>
      <c r="B387" s="303"/>
      <c r="C387" s="303"/>
      <c r="D387" s="303"/>
      <c r="E387" s="303"/>
      <c r="F387" s="304"/>
      <c r="G387" s="303"/>
      <c r="H387" s="303"/>
      <c r="I387" s="303"/>
      <c r="J387" s="303"/>
      <c r="K387" s="303"/>
      <c r="L387" s="303"/>
      <c r="M387" s="303"/>
      <c r="N387" s="303"/>
      <c r="O387" s="303"/>
      <c r="P387" s="305"/>
      <c r="Q387" s="305"/>
      <c r="R387" s="303"/>
      <c r="S387" s="303"/>
      <c r="T387" s="303"/>
      <c r="U387" s="303"/>
      <c r="V387" s="303"/>
      <c r="W387" s="303"/>
      <c r="X387" s="303"/>
      <c r="Y387" s="303"/>
    </row>
    <row r="388" spans="1:25" ht="12.75">
      <c r="A388" s="303"/>
      <c r="B388" s="303"/>
      <c r="C388" s="303"/>
      <c r="D388" s="303"/>
      <c r="E388" s="303"/>
      <c r="F388" s="304"/>
      <c r="G388" s="303"/>
      <c r="H388" s="303"/>
      <c r="I388" s="303"/>
      <c r="J388" s="303"/>
      <c r="K388" s="303"/>
      <c r="L388" s="303"/>
      <c r="M388" s="303"/>
      <c r="N388" s="303"/>
      <c r="O388" s="303"/>
      <c r="P388" s="305"/>
      <c r="Q388" s="305"/>
      <c r="R388" s="303"/>
      <c r="S388" s="303"/>
      <c r="T388" s="303"/>
      <c r="U388" s="303"/>
      <c r="V388" s="303"/>
      <c r="W388" s="303"/>
      <c r="X388" s="303"/>
      <c r="Y388" s="303"/>
    </row>
    <row r="389" spans="1:25" ht="12.75">
      <c r="A389" s="303"/>
      <c r="B389" s="303"/>
      <c r="C389" s="303"/>
      <c r="D389" s="303"/>
      <c r="E389" s="303"/>
      <c r="F389" s="304"/>
      <c r="G389" s="303"/>
      <c r="H389" s="303"/>
      <c r="I389" s="303"/>
      <c r="J389" s="303"/>
      <c r="K389" s="303"/>
      <c r="L389" s="303"/>
      <c r="M389" s="303"/>
      <c r="N389" s="303"/>
      <c r="O389" s="303"/>
      <c r="P389" s="305"/>
      <c r="Q389" s="305"/>
      <c r="R389" s="303"/>
      <c r="S389" s="303"/>
      <c r="T389" s="303"/>
      <c r="U389" s="303"/>
      <c r="V389" s="303"/>
      <c r="W389" s="303"/>
      <c r="X389" s="303"/>
      <c r="Y389" s="303"/>
    </row>
    <row r="390" spans="1:25" ht="12.75">
      <c r="A390" s="303"/>
      <c r="B390" s="303"/>
      <c r="C390" s="303"/>
      <c r="D390" s="303"/>
      <c r="E390" s="303"/>
      <c r="F390" s="304"/>
      <c r="G390" s="303"/>
      <c r="H390" s="303"/>
      <c r="I390" s="303"/>
      <c r="J390" s="303"/>
      <c r="K390" s="303"/>
      <c r="L390" s="303"/>
      <c r="M390" s="303"/>
      <c r="N390" s="303"/>
      <c r="O390" s="303"/>
      <c r="P390" s="305"/>
      <c r="Q390" s="305"/>
      <c r="R390" s="303"/>
      <c r="S390" s="303"/>
      <c r="T390" s="303"/>
      <c r="U390" s="303"/>
      <c r="V390" s="303"/>
      <c r="W390" s="303"/>
      <c r="X390" s="303"/>
      <c r="Y390" s="303"/>
    </row>
    <row r="391" spans="1:25" ht="12.75">
      <c r="A391" s="303"/>
      <c r="B391" s="303"/>
      <c r="C391" s="303"/>
      <c r="D391" s="303"/>
      <c r="E391" s="303"/>
      <c r="F391" s="304"/>
      <c r="G391" s="303"/>
      <c r="H391" s="303"/>
      <c r="I391" s="303"/>
      <c r="J391" s="303"/>
      <c r="K391" s="303"/>
      <c r="L391" s="303"/>
      <c r="M391" s="303"/>
      <c r="N391" s="303"/>
      <c r="O391" s="303"/>
      <c r="P391" s="305"/>
      <c r="Q391" s="305"/>
      <c r="R391" s="303"/>
      <c r="S391" s="303"/>
      <c r="T391" s="303"/>
      <c r="U391" s="303"/>
      <c r="V391" s="303"/>
      <c r="W391" s="303"/>
      <c r="X391" s="303"/>
      <c r="Y391" s="303"/>
    </row>
    <row r="392" spans="1:25" ht="12.75">
      <c r="A392" s="303"/>
      <c r="B392" s="303"/>
      <c r="C392" s="303"/>
      <c r="D392" s="303"/>
      <c r="E392" s="303"/>
      <c r="F392" s="304"/>
      <c r="G392" s="303"/>
      <c r="H392" s="303"/>
      <c r="I392" s="303"/>
      <c r="J392" s="303"/>
      <c r="K392" s="303"/>
      <c r="L392" s="303"/>
      <c r="M392" s="303"/>
      <c r="N392" s="303"/>
      <c r="O392" s="303"/>
      <c r="P392" s="305"/>
      <c r="Q392" s="305"/>
      <c r="R392" s="303"/>
      <c r="S392" s="303"/>
      <c r="T392" s="303"/>
      <c r="U392" s="303"/>
      <c r="V392" s="303"/>
      <c r="W392" s="303"/>
      <c r="X392" s="303"/>
      <c r="Y392" s="303"/>
    </row>
    <row r="393" spans="1:25" ht="12.75">
      <c r="A393" s="303"/>
      <c r="B393" s="303"/>
      <c r="C393" s="303"/>
      <c r="D393" s="303"/>
      <c r="E393" s="303"/>
      <c r="F393" s="304"/>
      <c r="G393" s="303"/>
      <c r="H393" s="303"/>
      <c r="I393" s="303"/>
      <c r="J393" s="303"/>
      <c r="K393" s="303"/>
      <c r="L393" s="303"/>
      <c r="M393" s="303"/>
      <c r="N393" s="303"/>
      <c r="O393" s="303"/>
      <c r="P393" s="305"/>
      <c r="Q393" s="305"/>
      <c r="R393" s="303"/>
      <c r="S393" s="303"/>
      <c r="T393" s="303"/>
      <c r="U393" s="303"/>
      <c r="V393" s="303"/>
      <c r="W393" s="303"/>
      <c r="X393" s="303"/>
      <c r="Y393" s="303"/>
    </row>
    <row r="394" spans="1:25" ht="12.75">
      <c r="A394" s="303"/>
      <c r="B394" s="303"/>
      <c r="C394" s="303"/>
      <c r="D394" s="303"/>
      <c r="E394" s="303"/>
      <c r="F394" s="304"/>
      <c r="G394" s="303"/>
      <c r="H394" s="303"/>
      <c r="I394" s="303"/>
      <c r="J394" s="303"/>
      <c r="K394" s="303"/>
      <c r="L394" s="303"/>
      <c r="M394" s="303"/>
      <c r="N394" s="303"/>
      <c r="O394" s="303"/>
      <c r="P394" s="305"/>
      <c r="Q394" s="305"/>
      <c r="R394" s="303"/>
      <c r="S394" s="303"/>
      <c r="T394" s="303"/>
      <c r="U394" s="303"/>
      <c r="V394" s="303"/>
      <c r="W394" s="303"/>
      <c r="X394" s="303"/>
      <c r="Y394" s="303"/>
    </row>
    <row r="395" spans="1:25" ht="12.75">
      <c r="A395" s="303"/>
      <c r="B395" s="303"/>
      <c r="C395" s="303"/>
      <c r="D395" s="303"/>
      <c r="E395" s="303"/>
      <c r="F395" s="304"/>
      <c r="G395" s="303"/>
      <c r="H395" s="303"/>
      <c r="I395" s="303"/>
      <c r="J395" s="303"/>
      <c r="K395" s="303"/>
      <c r="L395" s="303"/>
      <c r="M395" s="303"/>
      <c r="N395" s="303"/>
      <c r="O395" s="303"/>
      <c r="P395" s="305"/>
      <c r="Q395" s="305"/>
      <c r="R395" s="303"/>
      <c r="S395" s="303"/>
      <c r="T395" s="303"/>
      <c r="U395" s="303"/>
      <c r="V395" s="303"/>
      <c r="W395" s="303"/>
      <c r="X395" s="303"/>
      <c r="Y395" s="303"/>
    </row>
    <row r="396" spans="1:25" ht="12.75">
      <c r="A396" s="303"/>
      <c r="B396" s="303"/>
      <c r="C396" s="303"/>
      <c r="D396" s="303"/>
      <c r="E396" s="303"/>
      <c r="F396" s="304"/>
      <c r="G396" s="303"/>
      <c r="H396" s="303"/>
      <c r="I396" s="303"/>
      <c r="J396" s="303"/>
      <c r="K396" s="303"/>
      <c r="L396" s="303"/>
      <c r="M396" s="303"/>
      <c r="N396" s="303"/>
      <c r="O396" s="303"/>
      <c r="P396" s="305"/>
      <c r="Q396" s="305"/>
      <c r="R396" s="303"/>
      <c r="S396" s="303"/>
      <c r="T396" s="303"/>
      <c r="U396" s="303"/>
      <c r="V396" s="303"/>
      <c r="W396" s="303"/>
      <c r="X396" s="303"/>
      <c r="Y396" s="303"/>
    </row>
    <row r="397" spans="1:25" ht="12.75">
      <c r="A397" s="303"/>
      <c r="B397" s="303"/>
      <c r="C397" s="303"/>
      <c r="D397" s="303"/>
      <c r="E397" s="303"/>
      <c r="F397" s="304"/>
      <c r="G397" s="303"/>
      <c r="H397" s="303"/>
      <c r="I397" s="303"/>
      <c r="J397" s="303"/>
      <c r="K397" s="303"/>
      <c r="L397" s="303"/>
      <c r="M397" s="303"/>
      <c r="N397" s="303"/>
      <c r="O397" s="303"/>
      <c r="P397" s="305"/>
      <c r="Q397" s="305"/>
      <c r="R397" s="303"/>
      <c r="S397" s="303"/>
      <c r="T397" s="303"/>
      <c r="U397" s="303"/>
      <c r="V397" s="303"/>
      <c r="W397" s="303"/>
      <c r="X397" s="303"/>
      <c r="Y397" s="303"/>
    </row>
    <row r="398" spans="1:25" ht="12.75">
      <c r="A398" s="303"/>
      <c r="B398" s="303"/>
      <c r="C398" s="303"/>
      <c r="D398" s="303"/>
      <c r="E398" s="303"/>
      <c r="F398" s="304"/>
      <c r="G398" s="303"/>
      <c r="H398" s="303"/>
      <c r="I398" s="303"/>
      <c r="J398" s="303"/>
      <c r="K398" s="303"/>
      <c r="L398" s="303"/>
      <c r="M398" s="303"/>
      <c r="N398" s="303"/>
      <c r="O398" s="303"/>
      <c r="P398" s="305"/>
      <c r="Q398" s="305"/>
      <c r="R398" s="303"/>
      <c r="S398" s="303"/>
      <c r="T398" s="303"/>
      <c r="U398" s="303"/>
      <c r="V398" s="303"/>
      <c r="W398" s="303"/>
      <c r="X398" s="303"/>
      <c r="Y398" s="303"/>
    </row>
    <row r="399" spans="1:25" ht="12.75">
      <c r="A399" s="303"/>
      <c r="B399" s="303"/>
      <c r="C399" s="303"/>
      <c r="D399" s="303"/>
      <c r="E399" s="303"/>
      <c r="F399" s="304"/>
      <c r="G399" s="303"/>
      <c r="H399" s="303"/>
      <c r="I399" s="303"/>
      <c r="J399" s="303"/>
      <c r="K399" s="303"/>
      <c r="L399" s="303"/>
      <c r="M399" s="303"/>
      <c r="N399" s="303"/>
      <c r="O399" s="303"/>
      <c r="P399" s="305"/>
      <c r="Q399" s="305"/>
      <c r="R399" s="303"/>
      <c r="S399" s="303"/>
      <c r="T399" s="303"/>
      <c r="U399" s="303"/>
      <c r="V399" s="303"/>
      <c r="W399" s="303"/>
      <c r="X399" s="303"/>
      <c r="Y399" s="303"/>
    </row>
    <row r="400" spans="1:25" ht="12.75">
      <c r="A400" s="303"/>
      <c r="B400" s="303"/>
      <c r="C400" s="303"/>
      <c r="D400" s="303"/>
      <c r="E400" s="303"/>
      <c r="F400" s="304"/>
      <c r="G400" s="303"/>
      <c r="H400" s="303"/>
      <c r="I400" s="303"/>
      <c r="J400" s="303"/>
      <c r="K400" s="303"/>
      <c r="L400" s="303"/>
      <c r="M400" s="303"/>
      <c r="N400" s="303"/>
      <c r="O400" s="303"/>
      <c r="P400" s="305"/>
      <c r="Q400" s="305"/>
      <c r="R400" s="303"/>
      <c r="S400" s="303"/>
      <c r="T400" s="303"/>
      <c r="U400" s="303"/>
      <c r="V400" s="303"/>
      <c r="W400" s="303"/>
      <c r="X400" s="303"/>
      <c r="Y400" s="303"/>
    </row>
    <row r="401" spans="1:25" ht="12.75">
      <c r="A401" s="303"/>
      <c r="B401" s="303"/>
      <c r="C401" s="303"/>
      <c r="D401" s="303"/>
      <c r="E401" s="303"/>
      <c r="F401" s="304"/>
      <c r="G401" s="303"/>
      <c r="H401" s="303"/>
      <c r="I401" s="303"/>
      <c r="J401" s="303"/>
      <c r="K401" s="303"/>
      <c r="L401" s="303"/>
      <c r="M401" s="303"/>
      <c r="N401" s="303"/>
      <c r="O401" s="303"/>
      <c r="P401" s="305"/>
      <c r="Q401" s="305"/>
      <c r="R401" s="303"/>
      <c r="S401" s="303"/>
      <c r="T401" s="303"/>
      <c r="U401" s="303"/>
      <c r="V401" s="303"/>
      <c r="W401" s="303"/>
      <c r="X401" s="303"/>
      <c r="Y401" s="303"/>
    </row>
    <row r="402" spans="1:25" ht="12.75">
      <c r="A402" s="303"/>
      <c r="B402" s="303"/>
      <c r="C402" s="303"/>
      <c r="D402" s="303"/>
      <c r="E402" s="303"/>
      <c r="F402" s="304"/>
      <c r="G402" s="303"/>
      <c r="H402" s="303"/>
      <c r="I402" s="303"/>
      <c r="J402" s="303"/>
      <c r="K402" s="303"/>
      <c r="L402" s="303"/>
      <c r="M402" s="303"/>
      <c r="N402" s="303"/>
      <c r="O402" s="303"/>
      <c r="P402" s="305"/>
      <c r="Q402" s="305"/>
      <c r="R402" s="303"/>
      <c r="S402" s="303"/>
      <c r="T402" s="303"/>
      <c r="U402" s="303"/>
      <c r="V402" s="303"/>
      <c r="W402" s="303"/>
      <c r="X402" s="303"/>
      <c r="Y402" s="303"/>
    </row>
    <row r="403" spans="1:25" ht="12.75">
      <c r="A403" s="303"/>
      <c r="B403" s="303"/>
      <c r="C403" s="303"/>
      <c r="D403" s="303"/>
      <c r="E403" s="303"/>
      <c r="F403" s="304"/>
      <c r="G403" s="303"/>
      <c r="H403" s="303"/>
      <c r="I403" s="303"/>
      <c r="J403" s="303"/>
      <c r="K403" s="303"/>
      <c r="L403" s="303"/>
      <c r="M403" s="303"/>
      <c r="N403" s="303"/>
      <c r="O403" s="303"/>
      <c r="P403" s="305"/>
      <c r="Q403" s="305"/>
      <c r="R403" s="303"/>
      <c r="S403" s="303"/>
      <c r="T403" s="303"/>
      <c r="U403" s="303"/>
      <c r="V403" s="303"/>
      <c r="W403" s="303"/>
      <c r="X403" s="303"/>
      <c r="Y403" s="303"/>
    </row>
    <row r="404" spans="1:25" ht="12.75">
      <c r="A404" s="303"/>
      <c r="B404" s="303"/>
      <c r="C404" s="303"/>
      <c r="D404" s="303"/>
      <c r="E404" s="303"/>
      <c r="F404" s="304"/>
      <c r="G404" s="303"/>
      <c r="H404" s="303"/>
      <c r="I404" s="303"/>
      <c r="J404" s="303"/>
      <c r="K404" s="303"/>
      <c r="L404" s="303"/>
      <c r="M404" s="303"/>
      <c r="N404" s="303"/>
      <c r="O404" s="303"/>
      <c r="P404" s="305"/>
      <c r="Q404" s="305"/>
      <c r="R404" s="303"/>
      <c r="S404" s="303"/>
      <c r="T404" s="303"/>
      <c r="U404" s="303"/>
      <c r="V404" s="303"/>
      <c r="W404" s="303"/>
      <c r="X404" s="303"/>
      <c r="Y404" s="303"/>
    </row>
    <row r="405" spans="1:25" ht="12.75">
      <c r="A405" s="303"/>
      <c r="B405" s="303"/>
      <c r="C405" s="303"/>
      <c r="D405" s="303"/>
      <c r="E405" s="303"/>
      <c r="F405" s="304"/>
      <c r="G405" s="303"/>
      <c r="H405" s="303"/>
      <c r="I405" s="303"/>
      <c r="J405" s="303"/>
      <c r="K405" s="303"/>
      <c r="L405" s="303"/>
      <c r="M405" s="303"/>
      <c r="N405" s="303"/>
      <c r="O405" s="303"/>
      <c r="P405" s="305"/>
      <c r="Q405" s="305"/>
      <c r="R405" s="303"/>
      <c r="S405" s="303"/>
      <c r="T405" s="303"/>
      <c r="U405" s="303"/>
      <c r="V405" s="303"/>
      <c r="W405" s="303"/>
      <c r="X405" s="303"/>
      <c r="Y405" s="303"/>
    </row>
    <row r="406" spans="1:25" ht="12.75">
      <c r="A406" s="303"/>
      <c r="B406" s="303"/>
      <c r="C406" s="303"/>
      <c r="D406" s="303"/>
      <c r="E406" s="303"/>
      <c r="F406" s="304"/>
      <c r="G406" s="303"/>
      <c r="H406" s="303"/>
      <c r="I406" s="303"/>
      <c r="J406" s="303"/>
      <c r="K406" s="303"/>
      <c r="L406" s="303"/>
      <c r="M406" s="303"/>
      <c r="N406" s="303"/>
      <c r="O406" s="303"/>
      <c r="P406" s="305"/>
      <c r="Q406" s="305"/>
      <c r="R406" s="303"/>
      <c r="S406" s="303"/>
      <c r="T406" s="303"/>
      <c r="U406" s="303"/>
      <c r="V406" s="303"/>
      <c r="W406" s="303"/>
      <c r="X406" s="303"/>
      <c r="Y406" s="303"/>
    </row>
    <row r="407" spans="1:25" ht="12.75">
      <c r="A407" s="303"/>
      <c r="B407" s="303"/>
      <c r="C407" s="303"/>
      <c r="D407" s="303"/>
      <c r="E407" s="303"/>
      <c r="F407" s="304"/>
      <c r="G407" s="303"/>
      <c r="H407" s="303"/>
      <c r="I407" s="303"/>
      <c r="J407" s="303"/>
      <c r="K407" s="303"/>
      <c r="L407" s="303"/>
      <c r="M407" s="303"/>
      <c r="N407" s="303"/>
      <c r="O407" s="303"/>
      <c r="P407" s="305"/>
      <c r="Q407" s="305"/>
      <c r="R407" s="303"/>
      <c r="S407" s="303"/>
      <c r="T407" s="303"/>
      <c r="U407" s="303"/>
      <c r="V407" s="303"/>
      <c r="W407" s="303"/>
      <c r="X407" s="303"/>
      <c r="Y407" s="303"/>
    </row>
    <row r="408" spans="1:25" ht="12.75">
      <c r="A408" s="303"/>
      <c r="B408" s="303"/>
      <c r="C408" s="303"/>
      <c r="D408" s="303"/>
      <c r="E408" s="303"/>
      <c r="F408" s="304"/>
      <c r="G408" s="303"/>
      <c r="H408" s="303"/>
      <c r="I408" s="303"/>
      <c r="J408" s="303"/>
      <c r="K408" s="303"/>
      <c r="L408" s="303"/>
      <c r="M408" s="303"/>
      <c r="N408" s="303"/>
      <c r="O408" s="303"/>
      <c r="P408" s="305"/>
      <c r="Q408" s="305"/>
      <c r="R408" s="303"/>
      <c r="S408" s="303"/>
      <c r="T408" s="303"/>
      <c r="U408" s="303"/>
      <c r="V408" s="303"/>
      <c r="W408" s="303"/>
      <c r="X408" s="303"/>
      <c r="Y408" s="303"/>
    </row>
    <row r="409" spans="1:25" ht="12.75">
      <c r="A409" s="303"/>
      <c r="B409" s="303"/>
      <c r="C409" s="303"/>
      <c r="D409" s="303"/>
      <c r="E409" s="303"/>
      <c r="F409" s="304"/>
      <c r="G409" s="303"/>
      <c r="H409" s="303"/>
      <c r="I409" s="303"/>
      <c r="J409" s="303"/>
      <c r="K409" s="303"/>
      <c r="L409" s="303"/>
      <c r="M409" s="303"/>
      <c r="N409" s="303"/>
      <c r="O409" s="303"/>
      <c r="P409" s="305"/>
      <c r="Q409" s="305"/>
      <c r="R409" s="303"/>
      <c r="S409" s="303"/>
      <c r="T409" s="303"/>
      <c r="U409" s="303"/>
      <c r="V409" s="303"/>
      <c r="W409" s="303"/>
      <c r="X409" s="303"/>
      <c r="Y409" s="303"/>
    </row>
    <row r="410" spans="1:25" ht="12.75">
      <c r="A410" s="303"/>
      <c r="B410" s="303"/>
      <c r="C410" s="303"/>
      <c r="D410" s="303"/>
      <c r="E410" s="303"/>
      <c r="F410" s="304"/>
      <c r="G410" s="303"/>
      <c r="H410" s="303"/>
      <c r="I410" s="303"/>
      <c r="J410" s="303"/>
      <c r="K410" s="303"/>
      <c r="L410" s="303"/>
      <c r="M410" s="303"/>
      <c r="N410" s="303"/>
      <c r="O410" s="303"/>
      <c r="P410" s="305"/>
      <c r="Q410" s="305"/>
      <c r="R410" s="303"/>
      <c r="S410" s="303"/>
      <c r="T410" s="303"/>
      <c r="U410" s="303"/>
      <c r="V410" s="303"/>
      <c r="W410" s="303"/>
      <c r="X410" s="303"/>
      <c r="Y410" s="303"/>
    </row>
    <row r="411" spans="1:25" ht="12.75">
      <c r="A411" s="303"/>
      <c r="B411" s="303"/>
      <c r="C411" s="303"/>
      <c r="D411" s="303"/>
      <c r="E411" s="303"/>
      <c r="F411" s="304"/>
      <c r="G411" s="303"/>
      <c r="H411" s="303"/>
      <c r="I411" s="303"/>
      <c r="J411" s="303"/>
      <c r="K411" s="303"/>
      <c r="L411" s="303"/>
      <c r="M411" s="303"/>
      <c r="N411" s="303"/>
      <c r="O411" s="303"/>
      <c r="P411" s="305"/>
      <c r="Q411" s="305"/>
      <c r="R411" s="303"/>
      <c r="S411" s="303"/>
      <c r="T411" s="303"/>
      <c r="U411" s="303"/>
      <c r="V411" s="303"/>
      <c r="W411" s="303"/>
      <c r="X411" s="303"/>
      <c r="Y411" s="303"/>
    </row>
    <row r="412" spans="1:25" ht="12.75">
      <c r="A412" s="303"/>
      <c r="B412" s="303"/>
      <c r="C412" s="303"/>
      <c r="D412" s="303"/>
      <c r="E412" s="303"/>
      <c r="F412" s="304"/>
      <c r="G412" s="303"/>
      <c r="H412" s="303"/>
      <c r="I412" s="303"/>
      <c r="J412" s="303"/>
      <c r="K412" s="303"/>
      <c r="L412" s="303"/>
      <c r="M412" s="303"/>
      <c r="N412" s="303"/>
      <c r="O412" s="303"/>
      <c r="P412" s="305"/>
      <c r="Q412" s="305"/>
      <c r="R412" s="303"/>
      <c r="S412" s="303"/>
      <c r="T412" s="303"/>
      <c r="U412" s="303"/>
      <c r="V412" s="303"/>
      <c r="W412" s="303"/>
      <c r="X412" s="303"/>
      <c r="Y412" s="303"/>
    </row>
    <row r="413" spans="1:25" ht="12.75">
      <c r="A413" s="303"/>
      <c r="B413" s="303"/>
      <c r="C413" s="303"/>
      <c r="D413" s="303"/>
      <c r="E413" s="303"/>
      <c r="F413" s="304"/>
      <c r="G413" s="303"/>
      <c r="H413" s="303"/>
      <c r="I413" s="303"/>
      <c r="J413" s="303"/>
      <c r="K413" s="303"/>
      <c r="L413" s="303"/>
      <c r="M413" s="303"/>
      <c r="N413" s="303"/>
      <c r="O413" s="303"/>
      <c r="P413" s="305"/>
      <c r="Q413" s="305"/>
      <c r="R413" s="303"/>
      <c r="S413" s="303"/>
      <c r="T413" s="303"/>
      <c r="U413" s="303"/>
      <c r="V413" s="303"/>
      <c r="W413" s="303"/>
      <c r="X413" s="303"/>
      <c r="Y413" s="303"/>
    </row>
    <row r="414" spans="1:25" ht="12.75">
      <c r="A414" s="303"/>
      <c r="B414" s="303"/>
      <c r="C414" s="303"/>
      <c r="D414" s="303"/>
      <c r="E414" s="303"/>
      <c r="F414" s="304"/>
      <c r="G414" s="303"/>
      <c r="H414" s="303"/>
      <c r="I414" s="303"/>
      <c r="J414" s="303"/>
      <c r="K414" s="303"/>
      <c r="L414" s="303"/>
      <c r="M414" s="303"/>
      <c r="N414" s="303"/>
      <c r="O414" s="303"/>
      <c r="P414" s="305"/>
      <c r="Q414" s="305"/>
      <c r="R414" s="303"/>
      <c r="S414" s="303"/>
      <c r="T414" s="303"/>
      <c r="U414" s="303"/>
      <c r="V414" s="303"/>
      <c r="W414" s="303"/>
      <c r="X414" s="303"/>
      <c r="Y414" s="303"/>
    </row>
    <row r="415" spans="1:25" ht="12.75">
      <c r="A415" s="303"/>
      <c r="B415" s="303"/>
      <c r="C415" s="303"/>
      <c r="D415" s="303"/>
      <c r="E415" s="303"/>
      <c r="F415" s="304"/>
      <c r="G415" s="303"/>
      <c r="H415" s="303"/>
      <c r="I415" s="303"/>
      <c r="J415" s="303"/>
      <c r="K415" s="303"/>
      <c r="L415" s="303"/>
      <c r="M415" s="303"/>
      <c r="N415" s="303"/>
      <c r="O415" s="303"/>
      <c r="P415" s="305"/>
      <c r="Q415" s="305"/>
      <c r="R415" s="303"/>
      <c r="S415" s="303"/>
      <c r="T415" s="303"/>
      <c r="U415" s="303"/>
      <c r="V415" s="303"/>
      <c r="W415" s="303"/>
      <c r="X415" s="303"/>
      <c r="Y415" s="303"/>
    </row>
    <row r="416" spans="1:25" ht="12.75">
      <c r="A416" s="303"/>
      <c r="B416" s="303"/>
      <c r="C416" s="303"/>
      <c r="D416" s="303"/>
      <c r="E416" s="303"/>
      <c r="F416" s="304"/>
      <c r="G416" s="303"/>
      <c r="H416" s="303"/>
      <c r="I416" s="303"/>
      <c r="J416" s="303"/>
      <c r="K416" s="303"/>
      <c r="L416" s="303"/>
      <c r="M416" s="303"/>
      <c r="N416" s="303"/>
      <c r="O416" s="303"/>
      <c r="P416" s="305"/>
      <c r="Q416" s="305"/>
      <c r="R416" s="303"/>
      <c r="S416" s="303"/>
      <c r="T416" s="303"/>
      <c r="U416" s="303"/>
      <c r="V416" s="303"/>
      <c r="W416" s="303"/>
      <c r="X416" s="303"/>
      <c r="Y416" s="303"/>
    </row>
    <row r="417" spans="1:25" ht="12.75">
      <c r="A417" s="303"/>
      <c r="B417" s="303"/>
      <c r="C417" s="303"/>
      <c r="D417" s="303"/>
      <c r="E417" s="303"/>
      <c r="F417" s="304"/>
      <c r="G417" s="303"/>
      <c r="H417" s="303"/>
      <c r="I417" s="303"/>
      <c r="J417" s="303"/>
      <c r="K417" s="303"/>
      <c r="L417" s="303"/>
      <c r="M417" s="303"/>
      <c r="N417" s="303"/>
      <c r="O417" s="303"/>
      <c r="P417" s="305"/>
      <c r="Q417" s="305"/>
      <c r="R417" s="303"/>
      <c r="S417" s="303"/>
      <c r="T417" s="303"/>
      <c r="U417" s="303"/>
      <c r="V417" s="303"/>
      <c r="W417" s="303"/>
      <c r="X417" s="303"/>
      <c r="Y417" s="303"/>
    </row>
    <row r="418" spans="1:25" ht="12.75">
      <c r="A418" s="303"/>
      <c r="B418" s="303"/>
      <c r="C418" s="303"/>
      <c r="D418" s="303"/>
      <c r="E418" s="303"/>
      <c r="F418" s="304"/>
      <c r="G418" s="303"/>
      <c r="H418" s="303"/>
      <c r="I418" s="303"/>
      <c r="J418" s="303"/>
      <c r="K418" s="303"/>
      <c r="L418" s="303"/>
      <c r="M418" s="303"/>
      <c r="N418" s="303"/>
      <c r="O418" s="303"/>
      <c r="P418" s="305"/>
      <c r="Q418" s="305"/>
      <c r="R418" s="303"/>
      <c r="S418" s="303"/>
      <c r="T418" s="303"/>
      <c r="U418" s="303"/>
      <c r="V418" s="303"/>
      <c r="W418" s="303"/>
      <c r="X418" s="303"/>
      <c r="Y418" s="303"/>
    </row>
    <row r="419" spans="1:25" ht="12.75">
      <c r="A419" s="303"/>
      <c r="B419" s="303"/>
      <c r="C419" s="303"/>
      <c r="D419" s="303"/>
      <c r="E419" s="303"/>
      <c r="F419" s="304"/>
      <c r="G419" s="303"/>
      <c r="H419" s="303"/>
      <c r="I419" s="303"/>
      <c r="J419" s="303"/>
      <c r="K419" s="303"/>
      <c r="L419" s="303"/>
      <c r="M419" s="303"/>
      <c r="N419" s="303"/>
      <c r="O419" s="303"/>
      <c r="P419" s="305"/>
      <c r="Q419" s="305"/>
      <c r="R419" s="303"/>
      <c r="S419" s="303"/>
      <c r="T419" s="303"/>
      <c r="U419" s="303"/>
      <c r="V419" s="303"/>
      <c r="W419" s="303"/>
      <c r="X419" s="303"/>
      <c r="Y419" s="303"/>
    </row>
    <row r="420" spans="1:25" ht="12.75">
      <c r="A420" s="303"/>
      <c r="B420" s="303"/>
      <c r="C420" s="303"/>
      <c r="D420" s="303"/>
      <c r="E420" s="303"/>
      <c r="F420" s="304"/>
      <c r="G420" s="303"/>
      <c r="H420" s="303"/>
      <c r="I420" s="303"/>
      <c r="J420" s="303"/>
      <c r="K420" s="303"/>
      <c r="L420" s="303"/>
      <c r="M420" s="303"/>
      <c r="N420" s="303"/>
      <c r="O420" s="303"/>
      <c r="P420" s="305"/>
      <c r="Q420" s="305"/>
      <c r="R420" s="303"/>
      <c r="S420" s="303"/>
      <c r="T420" s="303"/>
      <c r="U420" s="303"/>
      <c r="V420" s="303"/>
      <c r="W420" s="303"/>
      <c r="X420" s="303"/>
      <c r="Y420" s="303"/>
    </row>
    <row r="421" spans="1:25" ht="12.75">
      <c r="A421" s="303"/>
      <c r="B421" s="303"/>
      <c r="C421" s="303"/>
      <c r="D421" s="303"/>
      <c r="E421" s="303"/>
      <c r="F421" s="304"/>
      <c r="G421" s="303"/>
      <c r="H421" s="303"/>
      <c r="I421" s="303"/>
      <c r="J421" s="303"/>
      <c r="K421" s="303"/>
      <c r="L421" s="303"/>
      <c r="M421" s="303"/>
      <c r="N421" s="303"/>
      <c r="O421" s="303"/>
      <c r="P421" s="305"/>
      <c r="Q421" s="305"/>
      <c r="R421" s="303"/>
      <c r="S421" s="303"/>
      <c r="T421" s="303"/>
      <c r="U421" s="303"/>
      <c r="V421" s="303"/>
      <c r="W421" s="303"/>
      <c r="X421" s="303"/>
      <c r="Y421" s="303"/>
    </row>
    <row r="422" spans="1:25" ht="12.75">
      <c r="A422" s="303"/>
      <c r="B422" s="303"/>
      <c r="C422" s="303"/>
      <c r="D422" s="303"/>
      <c r="E422" s="303"/>
      <c r="F422" s="304"/>
      <c r="G422" s="303"/>
      <c r="H422" s="303"/>
      <c r="I422" s="303"/>
      <c r="J422" s="303"/>
      <c r="K422" s="303"/>
      <c r="L422" s="303"/>
      <c r="M422" s="303"/>
      <c r="N422" s="303"/>
      <c r="O422" s="303"/>
      <c r="P422" s="305"/>
      <c r="Q422" s="305"/>
      <c r="R422" s="303"/>
      <c r="S422" s="303"/>
      <c r="T422" s="303"/>
      <c r="U422" s="303"/>
      <c r="V422" s="303"/>
      <c r="W422" s="303"/>
      <c r="X422" s="303"/>
      <c r="Y422" s="303"/>
    </row>
    <row r="423" spans="1:25" ht="12.75">
      <c r="A423" s="303"/>
      <c r="B423" s="303"/>
      <c r="C423" s="303"/>
      <c r="D423" s="303"/>
      <c r="E423" s="303"/>
      <c r="F423" s="304"/>
      <c r="G423" s="303"/>
      <c r="H423" s="303"/>
      <c r="I423" s="303"/>
      <c r="J423" s="303"/>
      <c r="K423" s="303"/>
      <c r="L423" s="303"/>
      <c r="M423" s="303"/>
      <c r="N423" s="303"/>
      <c r="O423" s="303"/>
      <c r="P423" s="305"/>
      <c r="Q423" s="305"/>
      <c r="R423" s="303"/>
      <c r="S423" s="303"/>
      <c r="T423" s="303"/>
      <c r="U423" s="303"/>
      <c r="V423" s="303"/>
      <c r="W423" s="303"/>
      <c r="X423" s="303"/>
      <c r="Y423" s="303"/>
    </row>
    <row r="424" spans="1:25" ht="12.75">
      <c r="A424" s="303"/>
      <c r="B424" s="303"/>
      <c r="C424" s="303"/>
      <c r="D424" s="303"/>
      <c r="E424" s="303"/>
      <c r="F424" s="304"/>
      <c r="G424" s="303"/>
      <c r="H424" s="303"/>
      <c r="I424" s="303"/>
      <c r="J424" s="303"/>
      <c r="K424" s="303"/>
      <c r="L424" s="303"/>
      <c r="M424" s="303"/>
      <c r="N424" s="303"/>
      <c r="O424" s="303"/>
      <c r="P424" s="305"/>
      <c r="Q424" s="305"/>
      <c r="R424" s="303"/>
      <c r="S424" s="303"/>
      <c r="T424" s="303"/>
      <c r="U424" s="303"/>
      <c r="V424" s="303"/>
      <c r="W424" s="303"/>
      <c r="X424" s="303"/>
      <c r="Y424" s="303"/>
    </row>
    <row r="425" spans="1:25" ht="12.75">
      <c r="A425" s="303"/>
      <c r="B425" s="303"/>
      <c r="C425" s="303"/>
      <c r="D425" s="303"/>
      <c r="E425" s="303"/>
      <c r="F425" s="304"/>
      <c r="G425" s="303"/>
      <c r="H425" s="303"/>
      <c r="I425" s="303"/>
      <c r="J425" s="303"/>
      <c r="K425" s="303"/>
      <c r="L425" s="303"/>
      <c r="M425" s="303"/>
      <c r="N425" s="303"/>
      <c r="O425" s="303"/>
      <c r="P425" s="305"/>
      <c r="Q425" s="305"/>
      <c r="R425" s="303"/>
      <c r="S425" s="303"/>
      <c r="T425" s="303"/>
      <c r="U425" s="303"/>
      <c r="V425" s="303"/>
      <c r="W425" s="303"/>
      <c r="X425" s="303"/>
      <c r="Y425" s="303"/>
    </row>
    <row r="426" spans="1:25" ht="12.75">
      <c r="A426" s="303"/>
      <c r="B426" s="303"/>
      <c r="C426" s="303"/>
      <c r="D426" s="303"/>
      <c r="E426" s="303"/>
      <c r="F426" s="304"/>
      <c r="G426" s="303"/>
      <c r="H426" s="303"/>
      <c r="I426" s="303"/>
      <c r="J426" s="303"/>
      <c r="K426" s="303"/>
      <c r="L426" s="303"/>
      <c r="M426" s="303"/>
      <c r="N426" s="303"/>
      <c r="O426" s="303"/>
      <c r="P426" s="305"/>
      <c r="Q426" s="305"/>
      <c r="R426" s="303"/>
      <c r="S426" s="303"/>
      <c r="T426" s="303"/>
      <c r="U426" s="303"/>
      <c r="V426" s="303"/>
      <c r="W426" s="303"/>
      <c r="X426" s="303"/>
      <c r="Y426" s="303"/>
    </row>
    <row r="427" spans="1:25" ht="12.75">
      <c r="A427" s="303"/>
      <c r="B427" s="303"/>
      <c r="C427" s="303"/>
      <c r="D427" s="303"/>
      <c r="E427" s="303"/>
      <c r="F427" s="304"/>
      <c r="G427" s="303"/>
      <c r="H427" s="303"/>
      <c r="I427" s="303"/>
      <c r="J427" s="303"/>
      <c r="K427" s="303"/>
      <c r="L427" s="303"/>
      <c r="M427" s="303"/>
      <c r="N427" s="303"/>
      <c r="O427" s="303"/>
      <c r="P427" s="305"/>
      <c r="Q427" s="305"/>
      <c r="R427" s="303"/>
      <c r="S427" s="303"/>
      <c r="T427" s="303"/>
      <c r="U427" s="303"/>
      <c r="V427" s="303"/>
      <c r="W427" s="303"/>
      <c r="X427" s="303"/>
      <c r="Y427" s="303"/>
    </row>
    <row r="428" spans="1:25" ht="12.75">
      <c r="A428" s="303"/>
      <c r="B428" s="303"/>
      <c r="C428" s="303"/>
      <c r="D428" s="303"/>
      <c r="E428" s="303"/>
      <c r="F428" s="304"/>
      <c r="G428" s="303"/>
      <c r="H428" s="303"/>
      <c r="I428" s="303"/>
      <c r="J428" s="303"/>
      <c r="K428" s="303"/>
      <c r="L428" s="303"/>
      <c r="M428" s="303"/>
      <c r="N428" s="303"/>
      <c r="O428" s="303"/>
      <c r="P428" s="305"/>
      <c r="Q428" s="305"/>
      <c r="R428" s="303"/>
      <c r="S428" s="303"/>
      <c r="T428" s="303"/>
      <c r="U428" s="303"/>
      <c r="V428" s="303"/>
      <c r="W428" s="303"/>
      <c r="X428" s="303"/>
      <c r="Y428" s="303"/>
    </row>
    <row r="429" spans="1:25" ht="12.75">
      <c r="A429" s="303"/>
      <c r="B429" s="303"/>
      <c r="C429" s="303"/>
      <c r="D429" s="303"/>
      <c r="E429" s="303"/>
      <c r="F429" s="304"/>
      <c r="G429" s="303"/>
      <c r="H429" s="303"/>
      <c r="I429" s="303"/>
      <c r="J429" s="303"/>
      <c r="K429" s="303"/>
      <c r="L429" s="303"/>
      <c r="M429" s="303"/>
      <c r="N429" s="303"/>
      <c r="O429" s="303"/>
      <c r="P429" s="305"/>
      <c r="Q429" s="305"/>
      <c r="R429" s="303"/>
      <c r="S429" s="303"/>
      <c r="T429" s="303"/>
      <c r="U429" s="303"/>
      <c r="V429" s="303"/>
      <c r="W429" s="303"/>
      <c r="X429" s="303"/>
      <c r="Y429" s="303"/>
    </row>
    <row r="430" spans="1:25" ht="12.75">
      <c r="A430" s="303"/>
      <c r="B430" s="303"/>
      <c r="C430" s="303"/>
      <c r="D430" s="303"/>
      <c r="E430" s="303"/>
      <c r="F430" s="304"/>
      <c r="G430" s="303"/>
      <c r="H430" s="303"/>
      <c r="I430" s="303"/>
      <c r="J430" s="303"/>
      <c r="K430" s="303"/>
      <c r="L430" s="303"/>
      <c r="M430" s="303"/>
      <c r="N430" s="303"/>
      <c r="O430" s="303"/>
      <c r="P430" s="305"/>
      <c r="Q430" s="305"/>
      <c r="R430" s="303"/>
      <c r="S430" s="303"/>
      <c r="T430" s="303"/>
      <c r="U430" s="303"/>
      <c r="V430" s="303"/>
      <c r="W430" s="303"/>
      <c r="X430" s="303"/>
      <c r="Y430" s="303"/>
    </row>
    <row r="431" spans="1:25" ht="12.75">
      <c r="A431" s="303"/>
      <c r="B431" s="303"/>
      <c r="C431" s="303"/>
      <c r="D431" s="303"/>
      <c r="E431" s="303"/>
      <c r="F431" s="304"/>
      <c r="G431" s="303"/>
      <c r="H431" s="303"/>
      <c r="I431" s="303"/>
      <c r="J431" s="303"/>
      <c r="K431" s="303"/>
      <c r="L431" s="303"/>
      <c r="M431" s="303"/>
      <c r="N431" s="303"/>
      <c r="O431" s="303"/>
      <c r="P431" s="305"/>
      <c r="Q431" s="305"/>
      <c r="R431" s="303"/>
      <c r="S431" s="303"/>
      <c r="T431" s="303"/>
      <c r="U431" s="303"/>
      <c r="V431" s="303"/>
      <c r="W431" s="303"/>
      <c r="X431" s="303"/>
      <c r="Y431" s="303"/>
    </row>
    <row r="432" spans="1:25" ht="12.75">
      <c r="A432" s="303"/>
      <c r="B432" s="303"/>
      <c r="C432" s="303"/>
      <c r="D432" s="303"/>
      <c r="E432" s="303"/>
      <c r="F432" s="304"/>
      <c r="G432" s="303"/>
      <c r="H432" s="303"/>
      <c r="I432" s="303"/>
      <c r="J432" s="303"/>
      <c r="K432" s="303"/>
      <c r="L432" s="303"/>
      <c r="M432" s="303"/>
      <c r="N432" s="303"/>
      <c r="O432" s="303"/>
      <c r="P432" s="305"/>
      <c r="Q432" s="305"/>
      <c r="R432" s="303"/>
      <c r="S432" s="303"/>
      <c r="T432" s="303"/>
      <c r="U432" s="303"/>
      <c r="V432" s="303"/>
      <c r="W432" s="303"/>
      <c r="X432" s="303"/>
      <c r="Y432" s="303"/>
    </row>
    <row r="433" spans="1:25" ht="12.75">
      <c r="A433" s="303"/>
      <c r="B433" s="303"/>
      <c r="C433" s="303"/>
      <c r="D433" s="303"/>
      <c r="E433" s="303"/>
      <c r="F433" s="304"/>
      <c r="G433" s="303"/>
      <c r="H433" s="303"/>
      <c r="I433" s="303"/>
      <c r="J433" s="303"/>
      <c r="K433" s="303"/>
      <c r="L433" s="303"/>
      <c r="M433" s="303"/>
      <c r="N433" s="303"/>
      <c r="O433" s="303"/>
      <c r="P433" s="305"/>
      <c r="Q433" s="305"/>
      <c r="R433" s="303"/>
      <c r="S433" s="303"/>
      <c r="T433" s="303"/>
      <c r="U433" s="303"/>
      <c r="V433" s="303"/>
      <c r="W433" s="303"/>
      <c r="X433" s="303"/>
      <c r="Y433" s="303"/>
    </row>
    <row r="434" spans="1:25" ht="12.75">
      <c r="A434" s="303"/>
      <c r="B434" s="303"/>
      <c r="C434" s="303"/>
      <c r="D434" s="303"/>
      <c r="E434" s="303"/>
      <c r="F434" s="304"/>
      <c r="G434" s="303"/>
      <c r="H434" s="303"/>
      <c r="I434" s="303"/>
      <c r="J434" s="303"/>
      <c r="K434" s="303"/>
      <c r="L434" s="303"/>
      <c r="M434" s="303"/>
      <c r="N434" s="303"/>
      <c r="O434" s="303"/>
      <c r="P434" s="305"/>
      <c r="Q434" s="305"/>
      <c r="R434" s="303"/>
      <c r="S434" s="303"/>
      <c r="T434" s="303"/>
      <c r="U434" s="303"/>
      <c r="V434" s="303"/>
      <c r="W434" s="303"/>
      <c r="X434" s="303"/>
      <c r="Y434" s="303"/>
    </row>
    <row r="435" spans="1:25" ht="12.75">
      <c r="A435" s="303"/>
      <c r="B435" s="303"/>
      <c r="C435" s="303"/>
      <c r="D435" s="303"/>
      <c r="E435" s="303"/>
      <c r="F435" s="304"/>
      <c r="G435" s="303"/>
      <c r="H435" s="303"/>
      <c r="I435" s="303"/>
      <c r="J435" s="303"/>
      <c r="K435" s="303"/>
      <c r="L435" s="303"/>
      <c r="M435" s="303"/>
      <c r="N435" s="303"/>
      <c r="O435" s="303"/>
      <c r="P435" s="305"/>
      <c r="Q435" s="305"/>
      <c r="R435" s="303"/>
      <c r="S435" s="303"/>
      <c r="T435" s="303"/>
      <c r="U435" s="303"/>
      <c r="V435" s="303"/>
      <c r="W435" s="303"/>
      <c r="X435" s="303"/>
      <c r="Y435" s="303"/>
    </row>
    <row r="436" spans="1:25" ht="12.75">
      <c r="A436" s="303"/>
      <c r="B436" s="303"/>
      <c r="C436" s="303"/>
      <c r="D436" s="303"/>
      <c r="E436" s="303"/>
      <c r="F436" s="304"/>
      <c r="G436" s="303"/>
      <c r="H436" s="303"/>
      <c r="I436" s="303"/>
      <c r="J436" s="303"/>
      <c r="K436" s="303"/>
      <c r="L436" s="303"/>
      <c r="M436" s="303"/>
      <c r="N436" s="303"/>
      <c r="O436" s="303"/>
      <c r="P436" s="305"/>
      <c r="Q436" s="305"/>
      <c r="R436" s="303"/>
      <c r="S436" s="303"/>
      <c r="T436" s="303"/>
      <c r="U436" s="303"/>
      <c r="V436" s="303"/>
      <c r="W436" s="303"/>
      <c r="X436" s="303"/>
      <c r="Y436" s="303"/>
    </row>
    <row r="437" spans="1:25" ht="12.75">
      <c r="A437" s="303"/>
      <c r="B437" s="303"/>
      <c r="C437" s="303"/>
      <c r="D437" s="303"/>
      <c r="E437" s="303"/>
      <c r="F437" s="304"/>
      <c r="G437" s="303"/>
      <c r="H437" s="303"/>
      <c r="I437" s="303"/>
      <c r="J437" s="303"/>
      <c r="K437" s="303"/>
      <c r="L437" s="303"/>
      <c r="M437" s="303"/>
      <c r="N437" s="303"/>
      <c r="O437" s="303"/>
      <c r="P437" s="305"/>
      <c r="Q437" s="305"/>
      <c r="R437" s="303"/>
      <c r="S437" s="303"/>
      <c r="T437" s="303"/>
      <c r="U437" s="303"/>
      <c r="V437" s="303"/>
      <c r="W437" s="303"/>
      <c r="X437" s="303"/>
      <c r="Y437" s="303"/>
    </row>
    <row r="438" spans="1:25" ht="12.75">
      <c r="A438" s="303"/>
      <c r="B438" s="303"/>
      <c r="C438" s="303"/>
      <c r="D438" s="303"/>
      <c r="E438" s="303"/>
      <c r="F438" s="304"/>
      <c r="G438" s="303"/>
      <c r="H438" s="303"/>
      <c r="I438" s="303"/>
      <c r="J438" s="303"/>
      <c r="K438" s="303"/>
      <c r="L438" s="303"/>
      <c r="M438" s="303"/>
      <c r="N438" s="303"/>
      <c r="O438" s="303"/>
      <c r="P438" s="305"/>
      <c r="Q438" s="305"/>
      <c r="R438" s="303"/>
      <c r="S438" s="303"/>
      <c r="T438" s="303"/>
      <c r="U438" s="303"/>
      <c r="V438" s="303"/>
      <c r="W438" s="303"/>
      <c r="X438" s="303"/>
      <c r="Y438" s="303"/>
    </row>
    <row r="439" spans="1:25" ht="12.75">
      <c r="A439" s="303"/>
      <c r="B439" s="303"/>
      <c r="C439" s="303"/>
      <c r="D439" s="303"/>
      <c r="E439" s="303"/>
      <c r="F439" s="304"/>
      <c r="G439" s="303"/>
      <c r="H439" s="303"/>
      <c r="I439" s="303"/>
      <c r="J439" s="303"/>
      <c r="K439" s="303"/>
      <c r="L439" s="303"/>
      <c r="M439" s="303"/>
      <c r="N439" s="303"/>
      <c r="O439" s="303"/>
      <c r="P439" s="305"/>
      <c r="Q439" s="305"/>
      <c r="R439" s="303"/>
      <c r="S439" s="303"/>
      <c r="T439" s="303"/>
      <c r="U439" s="303"/>
      <c r="V439" s="303"/>
      <c r="W439" s="303"/>
      <c r="X439" s="303"/>
      <c r="Y439" s="303"/>
    </row>
    <row r="440" spans="1:25" ht="12.75">
      <c r="A440" s="303"/>
      <c r="B440" s="303"/>
      <c r="C440" s="303"/>
      <c r="D440" s="303"/>
      <c r="E440" s="303"/>
      <c r="F440" s="304"/>
      <c r="G440" s="303"/>
      <c r="H440" s="303"/>
      <c r="I440" s="303"/>
      <c r="J440" s="303"/>
      <c r="K440" s="303"/>
      <c r="L440" s="303"/>
      <c r="M440" s="303"/>
      <c r="N440" s="303"/>
      <c r="O440" s="303"/>
      <c r="P440" s="305"/>
      <c r="Q440" s="305"/>
      <c r="R440" s="303"/>
      <c r="S440" s="303"/>
      <c r="T440" s="303"/>
      <c r="U440" s="303"/>
      <c r="V440" s="303"/>
      <c r="W440" s="303"/>
      <c r="X440" s="303"/>
      <c r="Y440" s="303"/>
    </row>
    <row r="441" spans="1:25" ht="12.75">
      <c r="A441" s="303"/>
      <c r="B441" s="303"/>
      <c r="C441" s="303"/>
      <c r="D441" s="303"/>
      <c r="E441" s="303"/>
      <c r="F441" s="304"/>
      <c r="G441" s="303"/>
      <c r="H441" s="303"/>
      <c r="I441" s="303"/>
      <c r="J441" s="303"/>
      <c r="K441" s="303"/>
      <c r="L441" s="303"/>
      <c r="M441" s="303"/>
      <c r="N441" s="303"/>
      <c r="O441" s="303"/>
      <c r="P441" s="305"/>
      <c r="Q441" s="305"/>
      <c r="R441" s="303"/>
      <c r="S441" s="303"/>
      <c r="T441" s="303"/>
      <c r="U441" s="303"/>
      <c r="V441" s="303"/>
      <c r="W441" s="303"/>
      <c r="X441" s="303"/>
      <c r="Y441" s="303"/>
    </row>
    <row r="442" spans="1:25" ht="12.75">
      <c r="A442" s="303"/>
      <c r="B442" s="303"/>
      <c r="C442" s="303"/>
      <c r="D442" s="303"/>
      <c r="E442" s="303"/>
      <c r="F442" s="304"/>
      <c r="G442" s="303"/>
      <c r="H442" s="303"/>
      <c r="I442" s="303"/>
      <c r="J442" s="303"/>
      <c r="K442" s="303"/>
      <c r="L442" s="303"/>
      <c r="M442" s="303"/>
      <c r="N442" s="303"/>
      <c r="O442" s="303"/>
      <c r="P442" s="305"/>
      <c r="Q442" s="305"/>
      <c r="R442" s="303"/>
      <c r="S442" s="303"/>
      <c r="T442" s="303"/>
      <c r="U442" s="303"/>
      <c r="V442" s="303"/>
      <c r="W442" s="303"/>
      <c r="X442" s="303"/>
      <c r="Y442" s="303"/>
    </row>
    <row r="443" spans="1:25" ht="12.75">
      <c r="A443" s="303"/>
      <c r="B443" s="303"/>
      <c r="C443" s="303"/>
      <c r="D443" s="303"/>
      <c r="E443" s="303"/>
      <c r="F443" s="304"/>
      <c r="G443" s="303"/>
      <c r="H443" s="303"/>
      <c r="I443" s="303"/>
      <c r="J443" s="303"/>
      <c r="K443" s="303"/>
      <c r="L443" s="303"/>
      <c r="M443" s="303"/>
      <c r="N443" s="303"/>
      <c r="O443" s="303"/>
      <c r="P443" s="305"/>
      <c r="Q443" s="305"/>
      <c r="R443" s="303"/>
      <c r="S443" s="303"/>
      <c r="T443" s="303"/>
      <c r="U443" s="303"/>
      <c r="V443" s="303"/>
      <c r="W443" s="303"/>
      <c r="X443" s="303"/>
      <c r="Y443" s="303"/>
    </row>
    <row r="444" spans="1:25" ht="12.75">
      <c r="A444" s="303"/>
      <c r="B444" s="303"/>
      <c r="C444" s="303"/>
      <c r="D444" s="303"/>
      <c r="E444" s="303"/>
      <c r="F444" s="304"/>
      <c r="G444" s="303"/>
      <c r="H444" s="303"/>
      <c r="I444" s="303"/>
      <c r="J444" s="303"/>
      <c r="K444" s="303"/>
      <c r="L444" s="303"/>
      <c r="M444" s="303"/>
      <c r="N444" s="303"/>
      <c r="O444" s="303"/>
      <c r="P444" s="305"/>
      <c r="Q444" s="305"/>
      <c r="R444" s="303"/>
      <c r="S444" s="303"/>
      <c r="T444" s="303"/>
      <c r="U444" s="303"/>
      <c r="V444" s="303"/>
      <c r="W444" s="303"/>
      <c r="X444" s="303"/>
      <c r="Y444" s="303"/>
    </row>
    <row r="445" spans="1:25" ht="12.75">
      <c r="A445" s="303"/>
      <c r="B445" s="303"/>
      <c r="C445" s="303"/>
      <c r="D445" s="303"/>
      <c r="E445" s="303"/>
      <c r="F445" s="304"/>
      <c r="G445" s="303"/>
      <c r="H445" s="303"/>
      <c r="I445" s="303"/>
      <c r="J445" s="303"/>
      <c r="K445" s="303"/>
      <c r="L445" s="303"/>
      <c r="M445" s="303"/>
      <c r="N445" s="303"/>
      <c r="O445" s="303"/>
      <c r="P445" s="305"/>
      <c r="Q445" s="305"/>
      <c r="R445" s="303"/>
      <c r="S445" s="303"/>
      <c r="T445" s="303"/>
      <c r="U445" s="303"/>
      <c r="V445" s="303"/>
      <c r="W445" s="303"/>
      <c r="X445" s="303"/>
      <c r="Y445" s="303"/>
    </row>
    <row r="446" spans="1:25" ht="12.75">
      <c r="A446" s="303"/>
      <c r="B446" s="303"/>
      <c r="C446" s="303"/>
      <c r="D446" s="303"/>
      <c r="E446" s="303"/>
      <c r="F446" s="304"/>
      <c r="G446" s="303"/>
      <c r="H446" s="303"/>
      <c r="I446" s="303"/>
      <c r="J446" s="303"/>
      <c r="K446" s="303"/>
      <c r="L446" s="303"/>
      <c r="M446" s="303"/>
      <c r="N446" s="303"/>
      <c r="O446" s="303"/>
      <c r="P446" s="305"/>
      <c r="Q446" s="305"/>
      <c r="R446" s="303"/>
      <c r="S446" s="303"/>
      <c r="T446" s="303"/>
      <c r="U446" s="303"/>
      <c r="V446" s="303"/>
      <c r="W446" s="303"/>
      <c r="X446" s="303"/>
      <c r="Y446" s="303"/>
    </row>
    <row r="447" spans="1:25" ht="12.75">
      <c r="A447" s="303"/>
      <c r="B447" s="303"/>
      <c r="C447" s="303"/>
      <c r="D447" s="303"/>
      <c r="E447" s="303"/>
      <c r="F447" s="304"/>
      <c r="G447" s="303"/>
      <c r="H447" s="303"/>
      <c r="I447" s="303"/>
      <c r="J447" s="303"/>
      <c r="K447" s="303"/>
      <c r="L447" s="303"/>
      <c r="M447" s="303"/>
      <c r="N447" s="303"/>
      <c r="O447" s="303"/>
      <c r="P447" s="305"/>
      <c r="Q447" s="305"/>
      <c r="R447" s="303"/>
      <c r="S447" s="303"/>
      <c r="T447" s="303"/>
      <c r="U447" s="303"/>
      <c r="V447" s="303"/>
      <c r="W447" s="303"/>
      <c r="X447" s="303"/>
      <c r="Y447" s="303"/>
    </row>
    <row r="448" spans="1:25" ht="12.75">
      <c r="A448" s="303"/>
      <c r="B448" s="303"/>
      <c r="C448" s="303"/>
      <c r="D448" s="303"/>
      <c r="E448" s="303"/>
      <c r="F448" s="304"/>
      <c r="G448" s="303"/>
      <c r="H448" s="303"/>
      <c r="I448" s="303"/>
      <c r="J448" s="303"/>
      <c r="K448" s="303"/>
      <c r="L448" s="303"/>
      <c r="M448" s="303"/>
      <c r="N448" s="303"/>
      <c r="O448" s="303"/>
      <c r="P448" s="305"/>
      <c r="Q448" s="305"/>
      <c r="R448" s="303"/>
      <c r="S448" s="303"/>
      <c r="T448" s="303"/>
      <c r="U448" s="303"/>
      <c r="V448" s="303"/>
      <c r="W448" s="303"/>
      <c r="X448" s="303"/>
      <c r="Y448" s="303"/>
    </row>
    <row r="449" spans="1:25" ht="12.75">
      <c r="A449" s="303"/>
      <c r="B449" s="303"/>
      <c r="C449" s="303"/>
      <c r="D449" s="303"/>
      <c r="E449" s="303"/>
      <c r="F449" s="304"/>
      <c r="G449" s="303"/>
      <c r="H449" s="303"/>
      <c r="I449" s="303"/>
      <c r="J449" s="303"/>
      <c r="K449" s="303"/>
      <c r="L449" s="303"/>
      <c r="M449" s="303"/>
      <c r="N449" s="303"/>
      <c r="O449" s="303"/>
      <c r="P449" s="305"/>
      <c r="Q449" s="305"/>
      <c r="R449" s="303"/>
      <c r="S449" s="303"/>
      <c r="T449" s="303"/>
      <c r="U449" s="303"/>
      <c r="V449" s="303"/>
      <c r="W449" s="303"/>
      <c r="X449" s="303"/>
      <c r="Y449" s="303"/>
    </row>
    <row r="450" spans="1:25" ht="12.75">
      <c r="A450" s="303"/>
      <c r="B450" s="303"/>
      <c r="C450" s="303"/>
      <c r="D450" s="303"/>
      <c r="E450" s="303"/>
      <c r="F450" s="304"/>
      <c r="G450" s="303"/>
      <c r="H450" s="303"/>
      <c r="I450" s="303"/>
      <c r="J450" s="303"/>
      <c r="K450" s="303"/>
      <c r="L450" s="303"/>
      <c r="M450" s="303"/>
      <c r="N450" s="303"/>
      <c r="O450" s="303"/>
      <c r="P450" s="305"/>
      <c r="Q450" s="305"/>
      <c r="R450" s="303"/>
      <c r="S450" s="303"/>
      <c r="T450" s="303"/>
      <c r="U450" s="303"/>
      <c r="V450" s="303"/>
      <c r="W450" s="303"/>
      <c r="X450" s="303"/>
      <c r="Y450" s="303"/>
    </row>
    <row r="451" spans="1:25" ht="12.75">
      <c r="A451" s="303"/>
      <c r="B451" s="303"/>
      <c r="C451" s="303"/>
      <c r="D451" s="303"/>
      <c r="E451" s="303"/>
      <c r="F451" s="304"/>
      <c r="G451" s="303"/>
      <c r="H451" s="303"/>
      <c r="I451" s="303"/>
      <c r="J451" s="303"/>
      <c r="K451" s="303"/>
      <c r="L451" s="303"/>
      <c r="M451" s="303"/>
      <c r="N451" s="303"/>
      <c r="O451" s="303"/>
      <c r="P451" s="305"/>
      <c r="Q451" s="305"/>
      <c r="R451" s="303"/>
      <c r="S451" s="303"/>
      <c r="T451" s="303"/>
      <c r="U451" s="303"/>
      <c r="V451" s="303"/>
      <c r="W451" s="303"/>
      <c r="X451" s="303"/>
      <c r="Y451" s="303"/>
    </row>
    <row r="452" spans="1:25" ht="12.75">
      <c r="A452" s="303"/>
      <c r="B452" s="303"/>
      <c r="C452" s="303"/>
      <c r="D452" s="303"/>
      <c r="E452" s="303"/>
      <c r="F452" s="304"/>
      <c r="G452" s="303"/>
      <c r="H452" s="303"/>
      <c r="I452" s="303"/>
      <c r="J452" s="303"/>
      <c r="K452" s="303"/>
      <c r="L452" s="303"/>
      <c r="M452" s="303"/>
      <c r="N452" s="303"/>
      <c r="O452" s="303"/>
      <c r="P452" s="305"/>
      <c r="Q452" s="305"/>
      <c r="R452" s="303"/>
      <c r="S452" s="303"/>
      <c r="T452" s="303"/>
      <c r="U452" s="303"/>
      <c r="V452" s="303"/>
      <c r="W452" s="303"/>
      <c r="X452" s="303"/>
      <c r="Y452" s="303"/>
    </row>
    <row r="453" spans="1:25" ht="12.75">
      <c r="A453" s="303"/>
      <c r="B453" s="303"/>
      <c r="C453" s="303"/>
      <c r="D453" s="303"/>
      <c r="E453" s="303"/>
      <c r="F453" s="304"/>
      <c r="G453" s="303"/>
      <c r="H453" s="303"/>
      <c r="I453" s="303"/>
      <c r="J453" s="303"/>
      <c r="K453" s="303"/>
      <c r="L453" s="303"/>
      <c r="M453" s="303"/>
      <c r="N453" s="303"/>
      <c r="O453" s="303"/>
      <c r="P453" s="305"/>
      <c r="Q453" s="305"/>
      <c r="R453" s="303"/>
      <c r="S453" s="303"/>
      <c r="T453" s="303"/>
      <c r="U453" s="303"/>
      <c r="V453" s="303"/>
      <c r="W453" s="303"/>
      <c r="X453" s="303"/>
      <c r="Y453" s="303"/>
    </row>
    <row r="454" spans="1:25" ht="12.75">
      <c r="A454" s="303"/>
      <c r="B454" s="303"/>
      <c r="C454" s="303"/>
      <c r="D454" s="303"/>
      <c r="E454" s="303"/>
      <c r="F454" s="304"/>
      <c r="G454" s="303"/>
      <c r="H454" s="303"/>
      <c r="I454" s="303"/>
      <c r="J454" s="303"/>
      <c r="K454" s="303"/>
      <c r="L454" s="303"/>
      <c r="M454" s="303"/>
      <c r="N454" s="303"/>
      <c r="O454" s="303"/>
      <c r="P454" s="305"/>
      <c r="Q454" s="305"/>
      <c r="R454" s="303"/>
      <c r="S454" s="303"/>
      <c r="T454" s="303"/>
      <c r="U454" s="303"/>
      <c r="V454" s="303"/>
      <c r="W454" s="303"/>
      <c r="X454" s="303"/>
      <c r="Y454" s="303"/>
    </row>
    <row r="455" spans="1:25" ht="12.75">
      <c r="A455" s="303"/>
      <c r="B455" s="303"/>
      <c r="C455" s="303"/>
      <c r="D455" s="303"/>
      <c r="E455" s="303"/>
      <c r="F455" s="304"/>
      <c r="G455" s="303"/>
      <c r="H455" s="303"/>
      <c r="I455" s="303"/>
      <c r="J455" s="303"/>
      <c r="K455" s="303"/>
      <c r="L455" s="303"/>
      <c r="M455" s="303"/>
      <c r="N455" s="303"/>
      <c r="O455" s="303"/>
      <c r="P455" s="305"/>
      <c r="Q455" s="305"/>
      <c r="R455" s="303"/>
      <c r="S455" s="303"/>
      <c r="T455" s="303"/>
      <c r="U455" s="303"/>
      <c r="V455" s="303"/>
      <c r="W455" s="303"/>
      <c r="X455" s="303"/>
      <c r="Y455" s="303"/>
    </row>
    <row r="456" spans="1:25" ht="12.75">
      <c r="A456" s="303"/>
      <c r="B456" s="303"/>
      <c r="C456" s="303"/>
      <c r="D456" s="303"/>
      <c r="E456" s="303"/>
      <c r="F456" s="304"/>
      <c r="G456" s="303"/>
      <c r="H456" s="303"/>
      <c r="I456" s="303"/>
      <c r="J456" s="303"/>
      <c r="K456" s="303"/>
      <c r="L456" s="303"/>
      <c r="M456" s="303"/>
      <c r="N456" s="303"/>
      <c r="O456" s="303"/>
      <c r="P456" s="305"/>
      <c r="Q456" s="305"/>
      <c r="R456" s="303"/>
      <c r="S456" s="303"/>
      <c r="T456" s="303"/>
      <c r="U456" s="303"/>
      <c r="V456" s="303"/>
      <c r="W456" s="303"/>
      <c r="X456" s="303"/>
      <c r="Y456" s="303"/>
    </row>
    <row r="457" spans="1:25" ht="12.75">
      <c r="A457" s="303"/>
      <c r="B457" s="303"/>
      <c r="C457" s="303"/>
      <c r="D457" s="303"/>
      <c r="E457" s="303"/>
      <c r="F457" s="304"/>
      <c r="G457" s="303"/>
      <c r="H457" s="303"/>
      <c r="I457" s="303"/>
      <c r="J457" s="303"/>
      <c r="K457" s="303"/>
      <c r="L457" s="303"/>
      <c r="M457" s="303"/>
      <c r="N457" s="303"/>
      <c r="O457" s="303"/>
      <c r="P457" s="305"/>
      <c r="Q457" s="305"/>
      <c r="R457" s="303"/>
      <c r="S457" s="303"/>
      <c r="T457" s="303"/>
      <c r="U457" s="303"/>
      <c r="V457" s="303"/>
      <c r="W457" s="303"/>
      <c r="X457" s="303"/>
      <c r="Y457" s="303"/>
    </row>
    <row r="458" spans="1:25" ht="12.75">
      <c r="A458" s="303"/>
      <c r="B458" s="303"/>
      <c r="C458" s="303"/>
      <c r="D458" s="303"/>
      <c r="E458" s="303"/>
      <c r="F458" s="304"/>
      <c r="G458" s="303"/>
      <c r="H458" s="303"/>
      <c r="I458" s="303"/>
      <c r="J458" s="303"/>
      <c r="K458" s="303"/>
      <c r="L458" s="303"/>
      <c r="M458" s="303"/>
      <c r="N458" s="303"/>
      <c r="O458" s="303"/>
      <c r="P458" s="305"/>
      <c r="Q458" s="305"/>
      <c r="R458" s="303"/>
      <c r="S458" s="303"/>
      <c r="T458" s="303"/>
      <c r="U458" s="303"/>
      <c r="V458" s="303"/>
      <c r="W458" s="303"/>
      <c r="X458" s="303"/>
      <c r="Y458" s="303"/>
    </row>
    <row r="459" spans="1:25" ht="12.75">
      <c r="A459" s="303"/>
      <c r="B459" s="303"/>
      <c r="C459" s="303"/>
      <c r="D459" s="303"/>
      <c r="E459" s="303"/>
      <c r="F459" s="304"/>
      <c r="G459" s="303"/>
      <c r="H459" s="303"/>
      <c r="I459" s="303"/>
      <c r="J459" s="303"/>
      <c r="K459" s="303"/>
      <c r="L459" s="303"/>
      <c r="M459" s="303"/>
      <c r="N459" s="303"/>
      <c r="O459" s="303"/>
      <c r="P459" s="305"/>
      <c r="Q459" s="305"/>
      <c r="R459" s="303"/>
      <c r="S459" s="303"/>
      <c r="T459" s="303"/>
      <c r="U459" s="303"/>
      <c r="V459" s="303"/>
      <c r="W459" s="303"/>
      <c r="X459" s="303"/>
      <c r="Y459" s="303"/>
    </row>
    <row r="460" spans="1:25" ht="12.75">
      <c r="A460" s="303"/>
      <c r="B460" s="303"/>
      <c r="C460" s="303"/>
      <c r="D460" s="303"/>
      <c r="E460" s="303"/>
      <c r="F460" s="304"/>
      <c r="G460" s="303"/>
      <c r="H460" s="303"/>
      <c r="I460" s="303"/>
      <c r="J460" s="303"/>
      <c r="K460" s="303"/>
      <c r="L460" s="303"/>
      <c r="M460" s="303"/>
      <c r="N460" s="303"/>
      <c r="O460" s="303"/>
      <c r="P460" s="305"/>
      <c r="Q460" s="305"/>
      <c r="R460" s="303"/>
      <c r="S460" s="303"/>
      <c r="T460" s="303"/>
      <c r="U460" s="303"/>
      <c r="V460" s="303"/>
      <c r="W460" s="303"/>
      <c r="X460" s="303"/>
      <c r="Y460" s="303"/>
    </row>
    <row r="461" spans="1:25" ht="12.75">
      <c r="A461" s="303"/>
      <c r="B461" s="303"/>
      <c r="C461" s="303"/>
      <c r="D461" s="303"/>
      <c r="E461" s="303"/>
      <c r="F461" s="304"/>
      <c r="G461" s="303"/>
      <c r="H461" s="303"/>
      <c r="I461" s="303"/>
      <c r="J461" s="303"/>
      <c r="K461" s="303"/>
      <c r="L461" s="303"/>
      <c r="M461" s="303"/>
      <c r="N461" s="303"/>
      <c r="O461" s="303"/>
      <c r="P461" s="305"/>
      <c r="Q461" s="305"/>
      <c r="R461" s="303"/>
      <c r="S461" s="303"/>
      <c r="T461" s="303"/>
      <c r="U461" s="303"/>
      <c r="V461" s="303"/>
      <c r="W461" s="303"/>
      <c r="X461" s="303"/>
      <c r="Y461" s="303"/>
    </row>
    <row r="462" spans="1:25" ht="12.75">
      <c r="A462" s="303"/>
      <c r="B462" s="303"/>
      <c r="C462" s="303"/>
      <c r="D462" s="303"/>
      <c r="E462" s="303"/>
      <c r="F462" s="304"/>
      <c r="G462" s="303"/>
      <c r="H462" s="303"/>
      <c r="I462" s="303"/>
      <c r="J462" s="303"/>
      <c r="K462" s="303"/>
      <c r="L462" s="303"/>
      <c r="M462" s="303"/>
      <c r="N462" s="303"/>
      <c r="O462" s="303"/>
      <c r="P462" s="305"/>
      <c r="Q462" s="305"/>
      <c r="R462" s="303"/>
      <c r="S462" s="303"/>
      <c r="T462" s="303"/>
      <c r="U462" s="303"/>
      <c r="V462" s="303"/>
      <c r="W462" s="303"/>
      <c r="X462" s="303"/>
      <c r="Y462" s="303"/>
    </row>
    <row r="463" spans="1:25" ht="12.75">
      <c r="A463" s="303"/>
      <c r="B463" s="303"/>
      <c r="C463" s="303"/>
      <c r="D463" s="303"/>
      <c r="E463" s="303"/>
      <c r="F463" s="304"/>
      <c r="G463" s="303"/>
      <c r="H463" s="303"/>
      <c r="I463" s="303"/>
      <c r="J463" s="303"/>
      <c r="K463" s="303"/>
      <c r="L463" s="303"/>
      <c r="M463" s="303"/>
      <c r="N463" s="303"/>
      <c r="O463" s="303"/>
      <c r="P463" s="305"/>
      <c r="Q463" s="305"/>
      <c r="R463" s="303"/>
      <c r="S463" s="303"/>
      <c r="T463" s="303"/>
      <c r="U463" s="303"/>
      <c r="V463" s="303"/>
      <c r="W463" s="303"/>
      <c r="X463" s="303"/>
      <c r="Y463" s="303"/>
    </row>
    <row r="464" spans="1:25" ht="12.75">
      <c r="A464" s="303"/>
      <c r="B464" s="303"/>
      <c r="C464" s="303"/>
      <c r="D464" s="303"/>
      <c r="E464" s="303"/>
      <c r="F464" s="304"/>
      <c r="G464" s="303"/>
      <c r="H464" s="303"/>
      <c r="I464" s="303"/>
      <c r="J464" s="303"/>
      <c r="K464" s="303"/>
      <c r="L464" s="303"/>
      <c r="M464" s="303"/>
      <c r="N464" s="303"/>
      <c r="O464" s="303"/>
      <c r="P464" s="305"/>
      <c r="Q464" s="305"/>
      <c r="R464" s="303"/>
      <c r="S464" s="303"/>
      <c r="T464" s="303"/>
      <c r="U464" s="303"/>
      <c r="V464" s="303"/>
      <c r="W464" s="303"/>
      <c r="X464" s="303"/>
      <c r="Y464" s="303"/>
    </row>
    <row r="465" spans="1:25" ht="12.75">
      <c r="A465" s="303"/>
      <c r="B465" s="303"/>
      <c r="C465" s="303"/>
      <c r="D465" s="303"/>
      <c r="E465" s="303"/>
      <c r="F465" s="304"/>
      <c r="G465" s="303"/>
      <c r="H465" s="303"/>
      <c r="I465" s="303"/>
      <c r="J465" s="303"/>
      <c r="K465" s="303"/>
      <c r="L465" s="303"/>
      <c r="M465" s="303"/>
      <c r="N465" s="303"/>
      <c r="O465" s="303"/>
      <c r="P465" s="305"/>
      <c r="Q465" s="305"/>
      <c r="R465" s="303"/>
      <c r="S465" s="303"/>
      <c r="T465" s="303"/>
      <c r="U465" s="303"/>
      <c r="V465" s="303"/>
      <c r="W465" s="303"/>
      <c r="X465" s="303"/>
      <c r="Y465" s="303"/>
    </row>
    <row r="466" spans="1:25" ht="12.75">
      <c r="A466" s="303"/>
      <c r="B466" s="303"/>
      <c r="C466" s="303"/>
      <c r="D466" s="303"/>
      <c r="E466" s="303"/>
      <c r="F466" s="304"/>
      <c r="G466" s="303"/>
      <c r="H466" s="303"/>
      <c r="I466" s="303"/>
      <c r="J466" s="303"/>
      <c r="K466" s="303"/>
      <c r="L466" s="303"/>
      <c r="M466" s="303"/>
      <c r="N466" s="303"/>
      <c r="O466" s="303"/>
      <c r="P466" s="305"/>
      <c r="Q466" s="305"/>
      <c r="R466" s="303"/>
      <c r="S466" s="303"/>
      <c r="T466" s="303"/>
      <c r="U466" s="303"/>
      <c r="V466" s="303"/>
      <c r="W466" s="303"/>
      <c r="X466" s="303"/>
      <c r="Y466" s="303"/>
    </row>
    <row r="467" spans="1:25" ht="12.75">
      <c r="A467" s="303"/>
      <c r="B467" s="303"/>
      <c r="C467" s="303"/>
      <c r="D467" s="303"/>
      <c r="E467" s="303"/>
      <c r="F467" s="304"/>
      <c r="G467" s="303"/>
      <c r="H467" s="303"/>
      <c r="I467" s="303"/>
      <c r="J467" s="303"/>
      <c r="K467" s="303"/>
      <c r="L467" s="303"/>
      <c r="M467" s="303"/>
      <c r="N467" s="303"/>
      <c r="O467" s="303"/>
      <c r="P467" s="305"/>
      <c r="Q467" s="305"/>
      <c r="R467" s="303"/>
      <c r="S467" s="303"/>
      <c r="T467" s="303"/>
      <c r="U467" s="303"/>
      <c r="V467" s="303"/>
      <c r="W467" s="303"/>
      <c r="X467" s="303"/>
      <c r="Y467" s="303"/>
    </row>
    <row r="468" spans="1:25" ht="12.75">
      <c r="A468" s="303"/>
      <c r="B468" s="303"/>
      <c r="C468" s="303"/>
      <c r="D468" s="303"/>
      <c r="E468" s="303"/>
      <c r="F468" s="304"/>
      <c r="G468" s="303"/>
      <c r="H468" s="303"/>
      <c r="I468" s="303"/>
      <c r="J468" s="303"/>
      <c r="K468" s="303"/>
      <c r="L468" s="303"/>
      <c r="M468" s="303"/>
      <c r="N468" s="303"/>
      <c r="O468" s="303"/>
      <c r="P468" s="305"/>
      <c r="Q468" s="305"/>
      <c r="R468" s="303"/>
      <c r="S468" s="303"/>
      <c r="T468" s="303"/>
      <c r="U468" s="303"/>
      <c r="V468" s="303"/>
      <c r="W468" s="303"/>
      <c r="X468" s="303"/>
      <c r="Y468" s="303"/>
    </row>
    <row r="469" spans="1:25" ht="12.75">
      <c r="A469" s="303"/>
      <c r="B469" s="303"/>
      <c r="C469" s="303"/>
      <c r="D469" s="303"/>
      <c r="E469" s="303"/>
      <c r="F469" s="304"/>
      <c r="G469" s="303"/>
      <c r="H469" s="303"/>
      <c r="I469" s="303"/>
      <c r="J469" s="303"/>
      <c r="K469" s="303"/>
      <c r="L469" s="303"/>
      <c r="M469" s="303"/>
      <c r="N469" s="303"/>
      <c r="O469" s="303"/>
      <c r="P469" s="305"/>
      <c r="Q469" s="305"/>
      <c r="R469" s="303"/>
      <c r="S469" s="303"/>
      <c r="T469" s="303"/>
      <c r="U469" s="303"/>
      <c r="V469" s="303"/>
      <c r="W469" s="303"/>
      <c r="X469" s="303"/>
      <c r="Y469" s="303"/>
    </row>
    <row r="470" spans="1:25" ht="12.75">
      <c r="A470" s="303"/>
      <c r="B470" s="303"/>
      <c r="C470" s="303"/>
      <c r="D470" s="303"/>
      <c r="E470" s="303"/>
      <c r="F470" s="304"/>
      <c r="G470" s="303"/>
      <c r="H470" s="303"/>
      <c r="I470" s="303"/>
      <c r="J470" s="303"/>
      <c r="K470" s="303"/>
      <c r="L470" s="303"/>
      <c r="M470" s="303"/>
      <c r="N470" s="303"/>
      <c r="O470" s="303"/>
      <c r="P470" s="305"/>
      <c r="Q470" s="305"/>
      <c r="R470" s="303"/>
      <c r="S470" s="303"/>
      <c r="T470" s="303"/>
      <c r="U470" s="303"/>
      <c r="V470" s="303"/>
      <c r="W470" s="303"/>
      <c r="X470" s="303"/>
      <c r="Y470" s="303"/>
    </row>
    <row r="471" spans="1:25" ht="12.75">
      <c r="A471" s="303"/>
      <c r="B471" s="303"/>
      <c r="C471" s="303"/>
      <c r="D471" s="303"/>
      <c r="E471" s="303"/>
      <c r="F471" s="304"/>
      <c r="G471" s="303"/>
      <c r="H471" s="303"/>
      <c r="I471" s="303"/>
      <c r="J471" s="303"/>
      <c r="K471" s="303"/>
      <c r="L471" s="303"/>
      <c r="M471" s="303"/>
      <c r="N471" s="303"/>
      <c r="O471" s="303"/>
      <c r="P471" s="305"/>
      <c r="Q471" s="305"/>
      <c r="R471" s="303"/>
      <c r="S471" s="303"/>
      <c r="T471" s="303"/>
      <c r="U471" s="303"/>
      <c r="V471" s="303"/>
      <c r="W471" s="303"/>
      <c r="X471" s="303"/>
      <c r="Y471" s="303"/>
    </row>
    <row r="472" spans="1:25" ht="12.75">
      <c r="A472" s="303"/>
      <c r="B472" s="303"/>
      <c r="C472" s="303"/>
      <c r="D472" s="303"/>
      <c r="E472" s="303"/>
      <c r="F472" s="304"/>
      <c r="G472" s="303"/>
      <c r="H472" s="303"/>
      <c r="I472" s="303"/>
      <c r="J472" s="303"/>
      <c r="K472" s="303"/>
      <c r="L472" s="303"/>
      <c r="M472" s="303"/>
      <c r="N472" s="303"/>
      <c r="O472" s="303"/>
      <c r="P472" s="305"/>
      <c r="Q472" s="305"/>
      <c r="R472" s="303"/>
      <c r="S472" s="303"/>
      <c r="T472" s="303"/>
      <c r="U472" s="303"/>
      <c r="V472" s="303"/>
      <c r="W472" s="303"/>
      <c r="X472" s="303"/>
      <c r="Y472" s="303"/>
    </row>
    <row r="473" spans="1:25" ht="12.75">
      <c r="A473" s="303"/>
      <c r="B473" s="303"/>
      <c r="C473" s="303"/>
      <c r="D473" s="303"/>
      <c r="E473" s="303"/>
      <c r="F473" s="304"/>
      <c r="G473" s="303"/>
      <c r="H473" s="303"/>
      <c r="I473" s="303"/>
      <c r="J473" s="303"/>
      <c r="K473" s="303"/>
      <c r="L473" s="303"/>
      <c r="M473" s="303"/>
      <c r="N473" s="303"/>
      <c r="O473" s="303"/>
      <c r="P473" s="305"/>
      <c r="Q473" s="305"/>
      <c r="R473" s="303"/>
      <c r="S473" s="303"/>
      <c r="T473" s="303"/>
      <c r="U473" s="303"/>
      <c r="V473" s="303"/>
      <c r="W473" s="303"/>
      <c r="X473" s="303"/>
      <c r="Y473" s="303"/>
    </row>
    <row r="474" spans="1:25" ht="12.75">
      <c r="A474" s="303"/>
      <c r="B474" s="303"/>
      <c r="C474" s="303"/>
      <c r="D474" s="303"/>
      <c r="E474" s="303"/>
      <c r="F474" s="304"/>
      <c r="G474" s="303"/>
      <c r="H474" s="303"/>
      <c r="I474" s="303"/>
      <c r="J474" s="303"/>
      <c r="K474" s="303"/>
      <c r="L474" s="303"/>
      <c r="M474" s="303"/>
      <c r="N474" s="303"/>
      <c r="O474" s="303"/>
      <c r="P474" s="305"/>
      <c r="Q474" s="305"/>
      <c r="R474" s="303"/>
      <c r="S474" s="303"/>
      <c r="T474" s="303"/>
      <c r="U474" s="303"/>
      <c r="V474" s="303"/>
      <c r="W474" s="303"/>
      <c r="X474" s="303"/>
      <c r="Y474" s="303"/>
    </row>
    <row r="475" spans="1:25" ht="12.75">
      <c r="A475" s="303"/>
      <c r="B475" s="303"/>
      <c r="C475" s="303"/>
      <c r="D475" s="303"/>
      <c r="E475" s="303"/>
      <c r="F475" s="304"/>
      <c r="G475" s="303"/>
      <c r="H475" s="303"/>
      <c r="I475" s="303"/>
      <c r="J475" s="303"/>
      <c r="K475" s="303"/>
      <c r="L475" s="303"/>
      <c r="M475" s="303"/>
      <c r="N475" s="303"/>
      <c r="O475" s="303"/>
      <c r="P475" s="305"/>
      <c r="Q475" s="305"/>
      <c r="R475" s="303"/>
      <c r="S475" s="303"/>
      <c r="T475" s="303"/>
      <c r="U475" s="303"/>
      <c r="V475" s="303"/>
      <c r="W475" s="303"/>
      <c r="X475" s="303"/>
      <c r="Y475" s="303"/>
    </row>
    <row r="476" spans="1:25" ht="12.75">
      <c r="A476" s="303"/>
      <c r="B476" s="303"/>
      <c r="C476" s="303"/>
      <c r="D476" s="303"/>
      <c r="E476" s="303"/>
      <c r="F476" s="304"/>
      <c r="G476" s="303"/>
      <c r="H476" s="303"/>
      <c r="I476" s="303"/>
      <c r="J476" s="303"/>
      <c r="K476" s="303"/>
      <c r="L476" s="303"/>
      <c r="M476" s="303"/>
      <c r="N476" s="303"/>
      <c r="O476" s="303"/>
      <c r="P476" s="305"/>
      <c r="Q476" s="305"/>
      <c r="R476" s="303"/>
      <c r="S476" s="303"/>
      <c r="T476" s="303"/>
      <c r="U476" s="303"/>
      <c r="V476" s="303"/>
      <c r="W476" s="303"/>
      <c r="X476" s="303"/>
      <c r="Y476" s="303"/>
    </row>
    <row r="477" spans="1:25" ht="12.75">
      <c r="A477" s="303"/>
      <c r="B477" s="303"/>
      <c r="C477" s="303"/>
      <c r="D477" s="303"/>
      <c r="E477" s="303"/>
      <c r="F477" s="304"/>
      <c r="G477" s="303"/>
      <c r="H477" s="303"/>
      <c r="I477" s="303"/>
      <c r="J477" s="303"/>
      <c r="K477" s="303"/>
      <c r="L477" s="303"/>
      <c r="M477" s="303"/>
      <c r="N477" s="303"/>
      <c r="O477" s="303"/>
      <c r="P477" s="305"/>
      <c r="Q477" s="305"/>
      <c r="R477" s="303"/>
      <c r="S477" s="303"/>
      <c r="T477" s="303"/>
      <c r="U477" s="303"/>
      <c r="V477" s="303"/>
      <c r="W477" s="303"/>
      <c r="X477" s="303"/>
      <c r="Y477" s="303"/>
    </row>
    <row r="478" spans="1:25" ht="12.75">
      <c r="A478" s="303"/>
      <c r="B478" s="303"/>
      <c r="C478" s="303"/>
      <c r="D478" s="303"/>
      <c r="E478" s="303"/>
      <c r="F478" s="304"/>
      <c r="G478" s="303"/>
      <c r="H478" s="303"/>
      <c r="I478" s="303"/>
      <c r="J478" s="303"/>
      <c r="K478" s="303"/>
      <c r="L478" s="303"/>
      <c r="M478" s="303"/>
      <c r="N478" s="303"/>
      <c r="O478" s="303"/>
      <c r="P478" s="305"/>
      <c r="Q478" s="305"/>
      <c r="R478" s="303"/>
      <c r="S478" s="303"/>
      <c r="T478" s="303"/>
      <c r="U478" s="303"/>
      <c r="V478" s="303"/>
      <c r="W478" s="303"/>
      <c r="X478" s="303"/>
      <c r="Y478" s="303"/>
    </row>
    <row r="479" spans="1:25" ht="12.75">
      <c r="A479" s="303"/>
      <c r="B479" s="303"/>
      <c r="C479" s="303"/>
      <c r="D479" s="303"/>
      <c r="E479" s="303"/>
      <c r="F479" s="304"/>
      <c r="G479" s="303"/>
      <c r="H479" s="303"/>
      <c r="I479" s="303"/>
      <c r="J479" s="303"/>
      <c r="K479" s="303"/>
      <c r="L479" s="303"/>
      <c r="M479" s="303"/>
      <c r="N479" s="303"/>
      <c r="O479" s="303"/>
      <c r="P479" s="305"/>
      <c r="Q479" s="305"/>
      <c r="R479" s="303"/>
      <c r="S479" s="303"/>
      <c r="T479" s="303"/>
      <c r="U479" s="303"/>
      <c r="V479" s="303"/>
      <c r="W479" s="303"/>
      <c r="X479" s="303"/>
      <c r="Y479" s="303"/>
    </row>
    <row r="480" spans="1:25" ht="12.75">
      <c r="A480" s="303"/>
      <c r="B480" s="303"/>
      <c r="C480" s="303"/>
      <c r="D480" s="303"/>
      <c r="E480" s="303"/>
      <c r="F480" s="304"/>
      <c r="G480" s="303"/>
      <c r="H480" s="303"/>
      <c r="I480" s="303"/>
      <c r="J480" s="303"/>
      <c r="K480" s="303"/>
      <c r="L480" s="303"/>
      <c r="M480" s="303"/>
      <c r="N480" s="303"/>
      <c r="O480" s="303"/>
      <c r="P480" s="305"/>
      <c r="Q480" s="305"/>
      <c r="R480" s="303"/>
      <c r="S480" s="303"/>
      <c r="T480" s="303"/>
      <c r="U480" s="303"/>
      <c r="V480" s="303"/>
      <c r="W480" s="303"/>
      <c r="X480" s="303"/>
      <c r="Y480" s="303"/>
    </row>
    <row r="481" spans="1:25" ht="12.75">
      <c r="A481" s="303"/>
      <c r="B481" s="303"/>
      <c r="C481" s="303"/>
      <c r="D481" s="303"/>
      <c r="E481" s="303"/>
      <c r="F481" s="304"/>
      <c r="G481" s="303"/>
      <c r="H481" s="303"/>
      <c r="I481" s="303"/>
      <c r="J481" s="303"/>
      <c r="K481" s="303"/>
      <c r="L481" s="303"/>
      <c r="M481" s="303"/>
      <c r="N481" s="303"/>
      <c r="O481" s="303"/>
      <c r="P481" s="305"/>
      <c r="Q481" s="305"/>
      <c r="R481" s="303"/>
      <c r="S481" s="303"/>
      <c r="T481" s="303"/>
      <c r="U481" s="303"/>
      <c r="V481" s="303"/>
      <c r="W481" s="303"/>
      <c r="X481" s="303"/>
      <c r="Y481" s="303"/>
    </row>
    <row r="482" spans="1:25" ht="12.75">
      <c r="A482" s="303"/>
      <c r="B482" s="303"/>
      <c r="C482" s="303"/>
      <c r="D482" s="303"/>
      <c r="E482" s="303"/>
      <c r="F482" s="304"/>
      <c r="G482" s="303"/>
      <c r="H482" s="303"/>
      <c r="I482" s="303"/>
      <c r="J482" s="303"/>
      <c r="K482" s="303"/>
      <c r="L482" s="303"/>
      <c r="M482" s="303"/>
      <c r="N482" s="303"/>
      <c r="O482" s="303"/>
      <c r="P482" s="305"/>
      <c r="Q482" s="305"/>
      <c r="R482" s="303"/>
      <c r="S482" s="303"/>
      <c r="T482" s="303"/>
      <c r="U482" s="303"/>
      <c r="V482" s="303"/>
      <c r="W482" s="303"/>
      <c r="X482" s="303"/>
      <c r="Y482" s="303"/>
    </row>
    <row r="483" spans="1:25" ht="12.75">
      <c r="A483" s="303"/>
      <c r="B483" s="303"/>
      <c r="C483" s="303"/>
      <c r="D483" s="303"/>
      <c r="E483" s="303"/>
      <c r="F483" s="304"/>
      <c r="G483" s="303"/>
      <c r="H483" s="303"/>
      <c r="I483" s="303"/>
      <c r="J483" s="303"/>
      <c r="K483" s="303"/>
      <c r="L483" s="303"/>
      <c r="M483" s="303"/>
      <c r="N483" s="303"/>
      <c r="O483" s="303"/>
      <c r="P483" s="305"/>
      <c r="Q483" s="305"/>
      <c r="R483" s="303"/>
      <c r="S483" s="303"/>
      <c r="T483" s="303"/>
      <c r="U483" s="303"/>
      <c r="V483" s="303"/>
      <c r="W483" s="303"/>
      <c r="X483" s="303"/>
      <c r="Y483" s="303"/>
    </row>
    <row r="484" spans="1:25" ht="12.75">
      <c r="A484" s="303"/>
      <c r="B484" s="303"/>
      <c r="C484" s="303"/>
      <c r="D484" s="303"/>
      <c r="E484" s="303"/>
      <c r="F484" s="304"/>
      <c r="G484" s="303"/>
      <c r="H484" s="303"/>
      <c r="I484" s="303"/>
      <c r="J484" s="303"/>
      <c r="K484" s="303"/>
      <c r="L484" s="303"/>
      <c r="M484" s="303"/>
      <c r="N484" s="303"/>
      <c r="O484" s="303"/>
      <c r="P484" s="305"/>
      <c r="Q484" s="305"/>
      <c r="R484" s="303"/>
      <c r="S484" s="303"/>
      <c r="T484" s="303"/>
      <c r="U484" s="303"/>
      <c r="V484" s="303"/>
      <c r="W484" s="303"/>
      <c r="X484" s="303"/>
      <c r="Y484" s="303"/>
    </row>
    <row r="485" spans="1:25" ht="12.75">
      <c r="A485" s="303"/>
      <c r="B485" s="303"/>
      <c r="C485" s="303"/>
      <c r="D485" s="303"/>
      <c r="E485" s="303"/>
      <c r="F485" s="304"/>
      <c r="G485" s="303"/>
      <c r="H485" s="303"/>
      <c r="I485" s="303"/>
      <c r="J485" s="303"/>
      <c r="K485" s="303"/>
      <c r="L485" s="303"/>
      <c r="M485" s="303"/>
      <c r="N485" s="303"/>
      <c r="O485" s="303"/>
      <c r="P485" s="305"/>
      <c r="Q485" s="305"/>
      <c r="R485" s="303"/>
      <c r="S485" s="303"/>
      <c r="T485" s="303"/>
      <c r="U485" s="303"/>
      <c r="V485" s="303"/>
      <c r="W485" s="303"/>
      <c r="X485" s="303"/>
      <c r="Y485" s="303"/>
    </row>
    <row r="486" spans="1:25" ht="12.75">
      <c r="A486" s="303"/>
      <c r="B486" s="303"/>
      <c r="C486" s="303"/>
      <c r="D486" s="303"/>
      <c r="E486" s="303"/>
      <c r="F486" s="304"/>
      <c r="G486" s="303"/>
      <c r="H486" s="303"/>
      <c r="I486" s="303"/>
      <c r="J486" s="303"/>
      <c r="K486" s="303"/>
      <c r="L486" s="303"/>
      <c r="M486" s="303"/>
      <c r="N486" s="303"/>
      <c r="O486" s="303"/>
      <c r="P486" s="305"/>
      <c r="Q486" s="305"/>
      <c r="R486" s="303"/>
      <c r="S486" s="303"/>
      <c r="T486" s="303"/>
      <c r="U486" s="303"/>
      <c r="V486" s="303"/>
      <c r="W486" s="303"/>
      <c r="X486" s="303"/>
      <c r="Y486" s="303"/>
    </row>
    <row r="487" spans="1:25" ht="12.75">
      <c r="A487" s="303"/>
      <c r="B487" s="303"/>
      <c r="C487" s="303"/>
      <c r="D487" s="303"/>
      <c r="E487" s="303"/>
      <c r="F487" s="304"/>
      <c r="G487" s="303"/>
      <c r="H487" s="303"/>
      <c r="I487" s="303"/>
      <c r="J487" s="303"/>
      <c r="K487" s="303"/>
      <c r="L487" s="303"/>
      <c r="M487" s="303"/>
      <c r="N487" s="303"/>
      <c r="O487" s="303"/>
      <c r="P487" s="305"/>
      <c r="Q487" s="305"/>
      <c r="R487" s="303"/>
      <c r="S487" s="303"/>
      <c r="T487" s="303"/>
      <c r="U487" s="303"/>
      <c r="V487" s="303"/>
      <c r="W487" s="303"/>
      <c r="X487" s="303"/>
      <c r="Y487" s="303"/>
    </row>
    <row r="488" spans="1:25" ht="12.75">
      <c r="A488" s="303"/>
      <c r="B488" s="303"/>
      <c r="C488" s="303"/>
      <c r="D488" s="303"/>
      <c r="E488" s="303"/>
      <c r="F488" s="304"/>
      <c r="G488" s="303"/>
      <c r="H488" s="303"/>
      <c r="I488" s="303"/>
      <c r="J488" s="303"/>
      <c r="K488" s="303"/>
      <c r="L488" s="303"/>
      <c r="M488" s="303"/>
      <c r="N488" s="303"/>
      <c r="O488" s="303"/>
      <c r="P488" s="305"/>
      <c r="Q488" s="305"/>
      <c r="R488" s="303"/>
      <c r="S488" s="303"/>
      <c r="T488" s="303"/>
      <c r="U488" s="303"/>
      <c r="V488" s="303"/>
      <c r="W488" s="303"/>
      <c r="X488" s="303"/>
      <c r="Y488" s="303"/>
    </row>
    <row r="489" spans="1:25" ht="12.75">
      <c r="A489" s="303"/>
      <c r="B489" s="303"/>
      <c r="C489" s="303"/>
      <c r="D489" s="303"/>
      <c r="E489" s="303"/>
      <c r="F489" s="304"/>
      <c r="G489" s="303"/>
      <c r="H489" s="303"/>
      <c r="I489" s="303"/>
      <c r="J489" s="303"/>
      <c r="K489" s="303"/>
      <c r="L489" s="303"/>
      <c r="M489" s="303"/>
      <c r="N489" s="303"/>
      <c r="O489" s="303"/>
      <c r="P489" s="305"/>
      <c r="Q489" s="305"/>
      <c r="R489" s="303"/>
      <c r="S489" s="303"/>
      <c r="T489" s="303"/>
      <c r="U489" s="303"/>
      <c r="V489" s="303"/>
      <c r="W489" s="303"/>
      <c r="X489" s="303"/>
      <c r="Y489" s="303"/>
    </row>
    <row r="490" spans="1:25" ht="12.75">
      <c r="A490" s="303"/>
      <c r="B490" s="303"/>
      <c r="C490" s="303"/>
      <c r="D490" s="303"/>
      <c r="E490" s="303"/>
      <c r="F490" s="304"/>
      <c r="G490" s="303"/>
      <c r="H490" s="303"/>
      <c r="I490" s="303"/>
      <c r="J490" s="303"/>
      <c r="K490" s="303"/>
      <c r="L490" s="303"/>
      <c r="M490" s="303"/>
      <c r="N490" s="303"/>
      <c r="O490" s="303"/>
      <c r="P490" s="305"/>
      <c r="Q490" s="305"/>
      <c r="R490" s="303"/>
      <c r="S490" s="303"/>
      <c r="T490" s="303"/>
      <c r="U490" s="303"/>
      <c r="V490" s="303"/>
      <c r="W490" s="303"/>
      <c r="X490" s="303"/>
      <c r="Y490" s="303"/>
    </row>
    <row r="491" spans="1:25" ht="12.75">
      <c r="A491" s="303"/>
      <c r="B491" s="303"/>
      <c r="C491" s="303"/>
      <c r="D491" s="303"/>
      <c r="E491" s="303"/>
      <c r="F491" s="304"/>
      <c r="G491" s="303"/>
      <c r="H491" s="303"/>
      <c r="I491" s="303"/>
      <c r="J491" s="303"/>
      <c r="K491" s="303"/>
      <c r="L491" s="303"/>
      <c r="M491" s="303"/>
      <c r="N491" s="303"/>
      <c r="O491" s="303"/>
      <c r="P491" s="305"/>
      <c r="Q491" s="305"/>
      <c r="R491" s="303"/>
      <c r="S491" s="303"/>
      <c r="T491" s="303"/>
      <c r="U491" s="303"/>
      <c r="V491" s="303"/>
      <c r="W491" s="303"/>
      <c r="X491" s="303"/>
      <c r="Y491" s="303"/>
    </row>
    <row r="492" spans="1:25" ht="12.75">
      <c r="A492" s="303"/>
      <c r="B492" s="303"/>
      <c r="C492" s="303"/>
      <c r="D492" s="303"/>
      <c r="E492" s="303"/>
      <c r="F492" s="304"/>
      <c r="G492" s="303"/>
      <c r="H492" s="303"/>
      <c r="I492" s="303"/>
      <c r="J492" s="303"/>
      <c r="K492" s="303"/>
      <c r="L492" s="303"/>
      <c r="M492" s="303"/>
      <c r="N492" s="303"/>
      <c r="O492" s="303"/>
      <c r="P492" s="305"/>
      <c r="Q492" s="305"/>
      <c r="R492" s="303"/>
      <c r="S492" s="303"/>
      <c r="T492" s="303"/>
      <c r="U492" s="303"/>
      <c r="V492" s="303"/>
      <c r="W492" s="303"/>
      <c r="X492" s="303"/>
      <c r="Y492" s="303"/>
    </row>
    <row r="493" spans="1:25" ht="12.75">
      <c r="A493" s="303"/>
      <c r="B493" s="303"/>
      <c r="C493" s="303"/>
      <c r="D493" s="303"/>
      <c r="E493" s="303"/>
      <c r="F493" s="304"/>
      <c r="G493" s="303"/>
      <c r="H493" s="303"/>
      <c r="I493" s="303"/>
      <c r="J493" s="303"/>
      <c r="K493" s="303"/>
      <c r="L493" s="303"/>
      <c r="M493" s="303"/>
      <c r="N493" s="303"/>
      <c r="O493" s="303"/>
      <c r="P493" s="305"/>
      <c r="Q493" s="305"/>
      <c r="R493" s="303"/>
      <c r="S493" s="303"/>
      <c r="T493" s="303"/>
      <c r="U493" s="303"/>
      <c r="V493" s="303"/>
      <c r="W493" s="303"/>
      <c r="X493" s="303"/>
      <c r="Y493" s="303"/>
    </row>
    <row r="494" spans="1:25" ht="12.75">
      <c r="A494" s="303"/>
      <c r="B494" s="303"/>
      <c r="C494" s="303"/>
      <c r="D494" s="303"/>
      <c r="E494" s="303"/>
      <c r="F494" s="304"/>
      <c r="G494" s="303"/>
      <c r="H494" s="303"/>
      <c r="I494" s="303"/>
      <c r="J494" s="303"/>
      <c r="K494" s="303"/>
      <c r="L494" s="303"/>
      <c r="M494" s="303"/>
      <c r="N494" s="303"/>
      <c r="O494" s="303"/>
      <c r="P494" s="305"/>
      <c r="Q494" s="305"/>
      <c r="R494" s="303"/>
      <c r="S494" s="303"/>
      <c r="T494" s="303"/>
      <c r="U494" s="303"/>
      <c r="V494" s="303"/>
      <c r="W494" s="303"/>
      <c r="X494" s="303"/>
      <c r="Y494" s="303"/>
    </row>
    <row r="495" spans="1:25" ht="12.75">
      <c r="A495" s="303"/>
      <c r="B495" s="303"/>
      <c r="C495" s="303"/>
      <c r="D495" s="303"/>
      <c r="E495" s="303"/>
      <c r="F495" s="304"/>
      <c r="G495" s="303"/>
      <c r="H495" s="303"/>
      <c r="I495" s="303"/>
      <c r="J495" s="303"/>
      <c r="K495" s="303"/>
      <c r="L495" s="303"/>
      <c r="M495" s="303"/>
      <c r="N495" s="303"/>
      <c r="O495" s="303"/>
      <c r="P495" s="305"/>
      <c r="Q495" s="305"/>
      <c r="R495" s="303"/>
      <c r="S495" s="303"/>
      <c r="T495" s="303"/>
      <c r="U495" s="303"/>
      <c r="V495" s="303"/>
      <c r="W495" s="303"/>
      <c r="X495" s="303"/>
      <c r="Y495" s="303"/>
    </row>
    <row r="496" spans="1:25" ht="12.75">
      <c r="A496" s="303"/>
      <c r="B496" s="303"/>
      <c r="C496" s="303"/>
      <c r="D496" s="303"/>
      <c r="E496" s="303"/>
      <c r="F496" s="304"/>
      <c r="G496" s="303"/>
      <c r="H496" s="303"/>
      <c r="I496" s="303"/>
      <c r="J496" s="303"/>
      <c r="K496" s="303"/>
      <c r="L496" s="303"/>
      <c r="M496" s="303"/>
      <c r="N496" s="303"/>
      <c r="O496" s="303"/>
      <c r="P496" s="305"/>
      <c r="Q496" s="305"/>
      <c r="R496" s="303"/>
      <c r="S496" s="303"/>
      <c r="T496" s="303"/>
      <c r="U496" s="303"/>
      <c r="V496" s="303"/>
      <c r="W496" s="303"/>
      <c r="X496" s="303"/>
      <c r="Y496" s="303"/>
    </row>
    <row r="497" spans="1:25" ht="12.75">
      <c r="A497" s="303"/>
      <c r="B497" s="303"/>
      <c r="C497" s="303"/>
      <c r="D497" s="303"/>
      <c r="E497" s="303"/>
      <c r="F497" s="304"/>
      <c r="G497" s="303"/>
      <c r="H497" s="303"/>
      <c r="I497" s="303"/>
      <c r="J497" s="303"/>
      <c r="K497" s="303"/>
      <c r="L497" s="303"/>
      <c r="M497" s="303"/>
      <c r="N497" s="303"/>
      <c r="O497" s="303"/>
      <c r="P497" s="305"/>
      <c r="Q497" s="305"/>
      <c r="R497" s="303"/>
      <c r="S497" s="303"/>
      <c r="T497" s="303"/>
      <c r="U497" s="303"/>
      <c r="V497" s="303"/>
      <c r="W497" s="303"/>
      <c r="X497" s="303"/>
      <c r="Y497" s="303"/>
    </row>
    <row r="498" spans="1:25" ht="12.75">
      <c r="A498" s="303"/>
      <c r="B498" s="303"/>
      <c r="C498" s="303"/>
      <c r="D498" s="303"/>
      <c r="E498" s="303"/>
      <c r="F498" s="304"/>
      <c r="G498" s="303"/>
      <c r="H498" s="303"/>
      <c r="I498" s="303"/>
      <c r="J498" s="303"/>
      <c r="K498" s="303"/>
      <c r="L498" s="303"/>
      <c r="M498" s="303"/>
      <c r="N498" s="303"/>
      <c r="O498" s="303"/>
      <c r="P498" s="305"/>
      <c r="Q498" s="305"/>
      <c r="R498" s="303"/>
      <c r="S498" s="303"/>
      <c r="T498" s="303"/>
      <c r="U498" s="303"/>
      <c r="V498" s="303"/>
      <c r="W498" s="303"/>
      <c r="X498" s="303"/>
      <c r="Y498" s="303"/>
    </row>
    <row r="499" spans="1:25" ht="12.75">
      <c r="A499" s="303"/>
      <c r="B499" s="303"/>
      <c r="C499" s="303"/>
      <c r="D499" s="303"/>
      <c r="E499" s="303"/>
      <c r="F499" s="304"/>
      <c r="G499" s="303"/>
      <c r="H499" s="303"/>
      <c r="I499" s="303"/>
      <c r="J499" s="303"/>
      <c r="K499" s="303"/>
      <c r="L499" s="303"/>
      <c r="M499" s="303"/>
      <c r="N499" s="303"/>
      <c r="O499" s="303"/>
      <c r="P499" s="305"/>
      <c r="Q499" s="305"/>
      <c r="R499" s="303"/>
      <c r="S499" s="303"/>
      <c r="T499" s="303"/>
      <c r="U499" s="303"/>
      <c r="V499" s="303"/>
      <c r="W499" s="303"/>
      <c r="X499" s="303"/>
      <c r="Y499" s="303"/>
    </row>
    <row r="500" spans="1:25" ht="12.75">
      <c r="A500" s="303"/>
      <c r="B500" s="303"/>
      <c r="C500" s="303"/>
      <c r="D500" s="303"/>
      <c r="E500" s="303"/>
      <c r="F500" s="304"/>
      <c r="G500" s="303"/>
      <c r="H500" s="303"/>
      <c r="I500" s="303"/>
      <c r="J500" s="303"/>
      <c r="K500" s="303"/>
      <c r="L500" s="303"/>
      <c r="M500" s="303"/>
      <c r="N500" s="303"/>
      <c r="O500" s="303"/>
      <c r="P500" s="305"/>
      <c r="Q500" s="305"/>
      <c r="R500" s="303"/>
      <c r="S500" s="303"/>
      <c r="T500" s="303"/>
      <c r="U500" s="303"/>
      <c r="V500" s="303"/>
      <c r="W500" s="303"/>
      <c r="X500" s="303"/>
      <c r="Y500" s="303"/>
    </row>
    <row r="501" spans="1:25" ht="12.75">
      <c r="A501" s="303"/>
      <c r="B501" s="303"/>
      <c r="C501" s="303"/>
      <c r="D501" s="303"/>
      <c r="E501" s="303"/>
      <c r="F501" s="304"/>
      <c r="G501" s="303"/>
      <c r="H501" s="303"/>
      <c r="I501" s="303"/>
      <c r="J501" s="303"/>
      <c r="K501" s="303"/>
      <c r="L501" s="303"/>
      <c r="M501" s="303"/>
      <c r="N501" s="303"/>
      <c r="O501" s="303"/>
      <c r="P501" s="305"/>
      <c r="Q501" s="305"/>
      <c r="R501" s="303"/>
      <c r="S501" s="303"/>
      <c r="T501" s="303"/>
      <c r="U501" s="303"/>
      <c r="V501" s="303"/>
      <c r="W501" s="303"/>
      <c r="X501" s="303"/>
      <c r="Y501" s="303"/>
    </row>
    <row r="502" spans="1:25" ht="12.75">
      <c r="A502" s="303"/>
      <c r="B502" s="303"/>
      <c r="C502" s="303"/>
      <c r="D502" s="303"/>
      <c r="E502" s="303"/>
      <c r="F502" s="304"/>
      <c r="G502" s="303"/>
      <c r="H502" s="303"/>
      <c r="I502" s="303"/>
      <c r="J502" s="303"/>
      <c r="K502" s="303"/>
      <c r="L502" s="303"/>
      <c r="M502" s="303"/>
      <c r="N502" s="303"/>
      <c r="O502" s="303"/>
      <c r="P502" s="305"/>
      <c r="Q502" s="305"/>
      <c r="R502" s="303"/>
      <c r="S502" s="303"/>
      <c r="T502" s="303"/>
      <c r="U502" s="303"/>
      <c r="V502" s="303"/>
      <c r="W502" s="303"/>
      <c r="X502" s="303"/>
      <c r="Y502" s="303"/>
    </row>
    <row r="503" spans="1:25" ht="12.75">
      <c r="A503" s="303"/>
      <c r="B503" s="303"/>
      <c r="C503" s="303"/>
      <c r="D503" s="303"/>
      <c r="E503" s="303"/>
      <c r="F503" s="304"/>
      <c r="G503" s="303"/>
      <c r="H503" s="303"/>
      <c r="I503" s="303"/>
      <c r="J503" s="303"/>
      <c r="K503" s="303"/>
      <c r="L503" s="303"/>
      <c r="M503" s="303"/>
      <c r="N503" s="303"/>
      <c r="O503" s="303"/>
      <c r="P503" s="305"/>
      <c r="Q503" s="305"/>
      <c r="R503" s="303"/>
      <c r="S503" s="303"/>
      <c r="T503" s="303"/>
      <c r="U503" s="303"/>
      <c r="V503" s="303"/>
      <c r="W503" s="303"/>
      <c r="X503" s="303"/>
      <c r="Y503" s="303"/>
    </row>
    <row r="504" spans="1:25" ht="12.75">
      <c r="A504" s="303"/>
      <c r="B504" s="303"/>
      <c r="C504" s="303"/>
      <c r="D504" s="303"/>
      <c r="E504" s="303"/>
      <c r="F504" s="304"/>
      <c r="G504" s="303"/>
      <c r="H504" s="303"/>
      <c r="I504" s="303"/>
      <c r="J504" s="303"/>
      <c r="K504" s="303"/>
      <c r="L504" s="303"/>
      <c r="M504" s="303"/>
      <c r="N504" s="303"/>
      <c r="O504" s="303"/>
      <c r="P504" s="305"/>
      <c r="Q504" s="305"/>
      <c r="R504" s="303"/>
      <c r="S504" s="303"/>
      <c r="T504" s="303"/>
      <c r="U504" s="303"/>
      <c r="V504" s="303"/>
      <c r="W504" s="303"/>
      <c r="X504" s="303"/>
      <c r="Y504" s="303"/>
    </row>
    <row r="505" spans="1:25" ht="12.75">
      <c r="A505" s="303"/>
      <c r="B505" s="303"/>
      <c r="C505" s="303"/>
      <c r="D505" s="303"/>
      <c r="E505" s="303"/>
      <c r="F505" s="304"/>
      <c r="G505" s="303"/>
      <c r="H505" s="303"/>
      <c r="I505" s="303"/>
      <c r="J505" s="303"/>
      <c r="K505" s="303"/>
      <c r="L505" s="303"/>
      <c r="M505" s="303"/>
      <c r="N505" s="303"/>
      <c r="O505" s="303"/>
      <c r="P505" s="305"/>
      <c r="Q505" s="305"/>
      <c r="R505" s="303"/>
      <c r="S505" s="303"/>
      <c r="T505" s="303"/>
      <c r="U505" s="303"/>
      <c r="V505" s="303"/>
      <c r="W505" s="303"/>
      <c r="X505" s="303"/>
      <c r="Y505" s="303"/>
    </row>
    <row r="506" spans="1:25" ht="12.75">
      <c r="A506" s="303"/>
      <c r="B506" s="303"/>
      <c r="C506" s="303"/>
      <c r="D506" s="303"/>
      <c r="E506" s="303"/>
      <c r="F506" s="304"/>
      <c r="G506" s="303"/>
      <c r="H506" s="303"/>
      <c r="I506" s="303"/>
      <c r="J506" s="303"/>
      <c r="K506" s="303"/>
      <c r="L506" s="303"/>
      <c r="M506" s="303"/>
      <c r="N506" s="303"/>
      <c r="O506" s="303"/>
      <c r="P506" s="305"/>
      <c r="Q506" s="305"/>
      <c r="R506" s="303"/>
      <c r="S506" s="303"/>
      <c r="T506" s="303"/>
      <c r="U506" s="303"/>
      <c r="V506" s="303"/>
      <c r="W506" s="303"/>
      <c r="X506" s="303"/>
      <c r="Y506" s="303"/>
    </row>
    <row r="507" spans="1:25" ht="12.75">
      <c r="A507" s="303"/>
      <c r="B507" s="303"/>
      <c r="C507" s="303"/>
      <c r="D507" s="303"/>
      <c r="E507" s="303"/>
      <c r="F507" s="304"/>
      <c r="G507" s="303"/>
      <c r="H507" s="303"/>
      <c r="I507" s="303"/>
      <c r="J507" s="303"/>
      <c r="K507" s="303"/>
      <c r="L507" s="303"/>
      <c r="M507" s="303"/>
      <c r="N507" s="303"/>
      <c r="O507" s="303"/>
      <c r="P507" s="305"/>
      <c r="Q507" s="305"/>
      <c r="R507" s="303"/>
      <c r="S507" s="303"/>
      <c r="T507" s="303"/>
      <c r="U507" s="303"/>
      <c r="V507" s="303"/>
      <c r="W507" s="303"/>
      <c r="X507" s="303"/>
      <c r="Y507" s="303"/>
    </row>
    <row r="508" spans="1:25" ht="12.75">
      <c r="A508" s="303"/>
      <c r="B508" s="303"/>
      <c r="C508" s="303"/>
      <c r="D508" s="303"/>
      <c r="E508" s="303"/>
      <c r="F508" s="304"/>
      <c r="G508" s="303"/>
      <c r="H508" s="303"/>
      <c r="I508" s="303"/>
      <c r="J508" s="303"/>
      <c r="K508" s="303"/>
      <c r="L508" s="303"/>
      <c r="M508" s="303"/>
      <c r="N508" s="303"/>
      <c r="O508" s="303"/>
      <c r="P508" s="305"/>
      <c r="Q508" s="305"/>
      <c r="R508" s="303"/>
      <c r="S508" s="303"/>
      <c r="T508" s="303"/>
      <c r="U508" s="303"/>
      <c r="V508" s="303"/>
      <c r="W508" s="303"/>
      <c r="X508" s="303"/>
      <c r="Y508" s="303"/>
    </row>
    <row r="509" spans="1:25" ht="12.75">
      <c r="A509" s="303"/>
      <c r="B509" s="303"/>
      <c r="C509" s="303"/>
      <c r="D509" s="303"/>
      <c r="E509" s="303"/>
      <c r="F509" s="304"/>
      <c r="G509" s="303"/>
      <c r="H509" s="303"/>
      <c r="I509" s="303"/>
      <c r="J509" s="303"/>
      <c r="K509" s="303"/>
      <c r="L509" s="303"/>
      <c r="M509" s="303"/>
      <c r="N509" s="303"/>
      <c r="O509" s="303"/>
      <c r="P509" s="305"/>
      <c r="Q509" s="305"/>
      <c r="R509" s="303"/>
      <c r="S509" s="303"/>
      <c r="T509" s="303"/>
      <c r="U509" s="303"/>
      <c r="V509" s="303"/>
      <c r="W509" s="303"/>
      <c r="X509" s="303"/>
      <c r="Y509" s="303"/>
    </row>
    <row r="510" spans="1:25" ht="12.75">
      <c r="A510" s="303"/>
      <c r="B510" s="303"/>
      <c r="C510" s="303"/>
      <c r="D510" s="303"/>
      <c r="E510" s="303"/>
      <c r="F510" s="304"/>
      <c r="G510" s="303"/>
      <c r="H510" s="303"/>
      <c r="I510" s="303"/>
      <c r="J510" s="303"/>
      <c r="K510" s="303"/>
      <c r="L510" s="303"/>
      <c r="M510" s="303"/>
      <c r="N510" s="303"/>
      <c r="O510" s="303"/>
      <c r="P510" s="305"/>
      <c r="Q510" s="305"/>
      <c r="R510" s="303"/>
      <c r="S510" s="303"/>
      <c r="T510" s="303"/>
      <c r="U510" s="303"/>
      <c r="V510" s="303"/>
      <c r="W510" s="303"/>
      <c r="X510" s="303"/>
      <c r="Y510" s="303"/>
    </row>
    <row r="511" spans="1:25" ht="12.75">
      <c r="A511" s="303"/>
      <c r="B511" s="303"/>
      <c r="C511" s="303"/>
      <c r="D511" s="303"/>
      <c r="E511" s="303"/>
      <c r="F511" s="304"/>
      <c r="G511" s="303"/>
      <c r="H511" s="303"/>
      <c r="I511" s="303"/>
      <c r="J511" s="303"/>
      <c r="K511" s="303"/>
      <c r="L511" s="303"/>
      <c r="M511" s="303"/>
      <c r="N511" s="303"/>
      <c r="O511" s="303"/>
      <c r="P511" s="305"/>
      <c r="Q511" s="305"/>
      <c r="R511" s="303"/>
      <c r="S511" s="303"/>
      <c r="T511" s="303"/>
      <c r="U511" s="303"/>
      <c r="V511" s="303"/>
      <c r="W511" s="303"/>
      <c r="X511" s="303"/>
      <c r="Y511" s="303"/>
    </row>
    <row r="512" spans="1:25" ht="12.75">
      <c r="A512" s="303"/>
      <c r="B512" s="303"/>
      <c r="C512" s="303"/>
      <c r="D512" s="303"/>
      <c r="E512" s="303"/>
      <c r="F512" s="304"/>
      <c r="G512" s="303"/>
      <c r="H512" s="303"/>
      <c r="I512" s="303"/>
      <c r="J512" s="303"/>
      <c r="K512" s="303"/>
      <c r="L512" s="303"/>
      <c r="M512" s="303"/>
      <c r="N512" s="303"/>
      <c r="O512" s="303"/>
      <c r="P512" s="305"/>
      <c r="Q512" s="305"/>
      <c r="R512" s="303"/>
      <c r="S512" s="303"/>
      <c r="T512" s="303"/>
      <c r="U512" s="303"/>
      <c r="V512" s="303"/>
      <c r="W512" s="303"/>
      <c r="X512" s="303"/>
      <c r="Y512" s="303"/>
    </row>
    <row r="513" spans="1:25" ht="12.75">
      <c r="A513" s="303"/>
      <c r="B513" s="303"/>
      <c r="C513" s="303"/>
      <c r="D513" s="303"/>
      <c r="E513" s="303"/>
      <c r="F513" s="304"/>
      <c r="G513" s="303"/>
      <c r="H513" s="303"/>
      <c r="I513" s="303"/>
      <c r="J513" s="303"/>
      <c r="K513" s="303"/>
      <c r="L513" s="303"/>
      <c r="M513" s="303"/>
      <c r="N513" s="303"/>
      <c r="O513" s="303"/>
      <c r="P513" s="305"/>
      <c r="Q513" s="305"/>
      <c r="R513" s="303"/>
      <c r="S513" s="303"/>
      <c r="T513" s="303"/>
      <c r="U513" s="303"/>
      <c r="V513" s="303"/>
      <c r="W513" s="303"/>
      <c r="X513" s="303"/>
      <c r="Y513" s="303"/>
    </row>
    <row r="514" spans="1:25" ht="12.75">
      <c r="A514" s="303"/>
      <c r="B514" s="303"/>
      <c r="C514" s="303"/>
      <c r="D514" s="303"/>
      <c r="E514" s="303"/>
      <c r="F514" s="304"/>
      <c r="G514" s="303"/>
      <c r="H514" s="303"/>
      <c r="I514" s="303"/>
      <c r="J514" s="303"/>
      <c r="K514" s="303"/>
      <c r="L514" s="303"/>
      <c r="M514" s="303"/>
      <c r="N514" s="303"/>
      <c r="O514" s="303"/>
      <c r="P514" s="305"/>
      <c r="Q514" s="305"/>
      <c r="R514" s="303"/>
      <c r="S514" s="303"/>
      <c r="T514" s="303"/>
      <c r="U514" s="303"/>
      <c r="V514" s="303"/>
      <c r="W514" s="303"/>
      <c r="X514" s="303"/>
      <c r="Y514" s="303"/>
    </row>
    <row r="515" spans="1:25" ht="12.75">
      <c r="A515" s="303"/>
      <c r="B515" s="303"/>
      <c r="C515" s="303"/>
      <c r="D515" s="303"/>
      <c r="E515" s="303"/>
      <c r="F515" s="304"/>
      <c r="G515" s="303"/>
      <c r="H515" s="303"/>
      <c r="I515" s="303"/>
      <c r="J515" s="303"/>
      <c r="K515" s="303"/>
      <c r="L515" s="303"/>
      <c r="M515" s="303"/>
      <c r="N515" s="303"/>
      <c r="O515" s="303"/>
      <c r="P515" s="305"/>
      <c r="Q515" s="305"/>
      <c r="R515" s="303"/>
      <c r="S515" s="303"/>
      <c r="T515" s="303"/>
      <c r="U515" s="303"/>
      <c r="V515" s="303"/>
      <c r="W515" s="303"/>
      <c r="X515" s="303"/>
      <c r="Y515" s="303"/>
    </row>
    <row r="516" spans="1:25" ht="12.75">
      <c r="A516" s="303"/>
      <c r="B516" s="303"/>
      <c r="C516" s="303"/>
      <c r="D516" s="303"/>
      <c r="E516" s="303"/>
      <c r="F516" s="304"/>
      <c r="G516" s="303"/>
      <c r="H516" s="303"/>
      <c r="I516" s="303"/>
      <c r="J516" s="303"/>
      <c r="K516" s="303"/>
      <c r="L516" s="303"/>
      <c r="M516" s="303"/>
      <c r="N516" s="303"/>
      <c r="O516" s="303"/>
      <c r="P516" s="305"/>
      <c r="Q516" s="305"/>
      <c r="R516" s="303"/>
      <c r="S516" s="303"/>
      <c r="T516" s="303"/>
      <c r="U516" s="303"/>
      <c r="V516" s="303"/>
      <c r="W516" s="303"/>
      <c r="X516" s="303"/>
      <c r="Y516" s="303"/>
    </row>
    <row r="517" spans="1:25" ht="12.75">
      <c r="A517" s="303"/>
      <c r="B517" s="303"/>
      <c r="C517" s="303"/>
      <c r="D517" s="303"/>
      <c r="E517" s="303"/>
      <c r="F517" s="304"/>
      <c r="G517" s="303"/>
      <c r="H517" s="303"/>
      <c r="I517" s="303"/>
      <c r="J517" s="303"/>
      <c r="K517" s="303"/>
      <c r="L517" s="303"/>
      <c r="M517" s="303"/>
      <c r="N517" s="303"/>
      <c r="O517" s="303"/>
      <c r="P517" s="305"/>
      <c r="Q517" s="305"/>
      <c r="R517" s="303"/>
      <c r="S517" s="303"/>
      <c r="T517" s="303"/>
      <c r="U517" s="303"/>
      <c r="V517" s="303"/>
      <c r="W517" s="303"/>
      <c r="X517" s="303"/>
      <c r="Y517" s="303"/>
    </row>
    <row r="518" spans="1:25" ht="12.75">
      <c r="A518" s="303"/>
      <c r="B518" s="303"/>
      <c r="C518" s="303"/>
      <c r="D518" s="303"/>
      <c r="E518" s="303"/>
      <c r="F518" s="304"/>
      <c r="G518" s="303"/>
      <c r="H518" s="303"/>
      <c r="I518" s="303"/>
      <c r="J518" s="303"/>
      <c r="K518" s="303"/>
      <c r="L518" s="303"/>
      <c r="M518" s="303"/>
      <c r="N518" s="303"/>
      <c r="O518" s="303"/>
      <c r="P518" s="305"/>
      <c r="Q518" s="305"/>
      <c r="R518" s="303"/>
      <c r="S518" s="303"/>
      <c r="T518" s="303"/>
      <c r="U518" s="303"/>
      <c r="V518" s="303"/>
      <c r="W518" s="303"/>
      <c r="X518" s="303"/>
      <c r="Y518" s="303"/>
    </row>
    <row r="519" spans="1:25" ht="12.75">
      <c r="A519" s="303"/>
      <c r="B519" s="303"/>
      <c r="C519" s="303"/>
      <c r="D519" s="303"/>
      <c r="E519" s="303"/>
      <c r="F519" s="304"/>
      <c r="G519" s="303"/>
      <c r="H519" s="303"/>
      <c r="I519" s="303"/>
      <c r="J519" s="303"/>
      <c r="K519" s="303"/>
      <c r="L519" s="303"/>
      <c r="M519" s="303"/>
      <c r="N519" s="303"/>
      <c r="O519" s="303"/>
      <c r="P519" s="305"/>
      <c r="Q519" s="305"/>
      <c r="R519" s="303"/>
      <c r="S519" s="303"/>
      <c r="T519" s="303"/>
      <c r="U519" s="303"/>
      <c r="V519" s="303"/>
      <c r="W519" s="303"/>
      <c r="X519" s="303"/>
      <c r="Y519" s="303"/>
    </row>
    <row r="520" spans="1:25" ht="12.75">
      <c r="A520" s="303"/>
      <c r="B520" s="303"/>
      <c r="C520" s="303"/>
      <c r="D520" s="303"/>
      <c r="E520" s="303"/>
      <c r="F520" s="304"/>
      <c r="G520" s="303"/>
      <c r="H520" s="303"/>
      <c r="I520" s="303"/>
      <c r="J520" s="303"/>
      <c r="K520" s="303"/>
      <c r="L520" s="303"/>
      <c r="M520" s="303"/>
      <c r="N520" s="303"/>
      <c r="O520" s="303"/>
      <c r="P520" s="305"/>
      <c r="Q520" s="305"/>
      <c r="R520" s="303"/>
      <c r="S520" s="303"/>
      <c r="T520" s="303"/>
      <c r="U520" s="303"/>
      <c r="V520" s="303"/>
      <c r="W520" s="303"/>
      <c r="X520" s="303"/>
      <c r="Y520" s="303"/>
    </row>
    <row r="521" spans="1:25" ht="12.75">
      <c r="A521" s="303"/>
      <c r="B521" s="303"/>
      <c r="C521" s="303"/>
      <c r="D521" s="303"/>
      <c r="E521" s="303"/>
      <c r="F521" s="304"/>
      <c r="G521" s="303"/>
      <c r="H521" s="303"/>
      <c r="I521" s="303"/>
      <c r="J521" s="303"/>
      <c r="K521" s="303"/>
      <c r="L521" s="303"/>
      <c r="M521" s="303"/>
      <c r="N521" s="303"/>
      <c r="O521" s="303"/>
      <c r="P521" s="305"/>
      <c r="Q521" s="305"/>
      <c r="R521" s="303"/>
      <c r="S521" s="303"/>
      <c r="T521" s="303"/>
      <c r="U521" s="303"/>
      <c r="V521" s="303"/>
      <c r="W521" s="303"/>
      <c r="X521" s="303"/>
      <c r="Y521" s="303"/>
    </row>
    <row r="522" spans="1:25" ht="12.75">
      <c r="A522" s="303"/>
      <c r="B522" s="303"/>
      <c r="C522" s="303"/>
      <c r="D522" s="303"/>
      <c r="E522" s="303"/>
      <c r="F522" s="304"/>
      <c r="G522" s="303"/>
      <c r="H522" s="303"/>
      <c r="I522" s="303"/>
      <c r="J522" s="303"/>
      <c r="K522" s="303"/>
      <c r="L522" s="303"/>
      <c r="M522" s="303"/>
      <c r="N522" s="303"/>
      <c r="O522" s="303"/>
      <c r="P522" s="305"/>
      <c r="Q522" s="305"/>
      <c r="R522" s="303"/>
      <c r="S522" s="303"/>
      <c r="T522" s="303"/>
      <c r="U522" s="303"/>
      <c r="V522" s="303"/>
      <c r="W522" s="303"/>
      <c r="X522" s="303"/>
      <c r="Y522" s="303"/>
    </row>
    <row r="523" spans="1:25" ht="12.75">
      <c r="A523" s="303"/>
      <c r="B523" s="303"/>
      <c r="C523" s="303"/>
      <c r="D523" s="303"/>
      <c r="E523" s="303"/>
      <c r="F523" s="304"/>
      <c r="G523" s="303"/>
      <c r="H523" s="303"/>
      <c r="I523" s="303"/>
      <c r="J523" s="303"/>
      <c r="K523" s="303"/>
      <c r="L523" s="303"/>
      <c r="M523" s="303"/>
      <c r="N523" s="303"/>
      <c r="O523" s="303"/>
      <c r="P523" s="305"/>
      <c r="Q523" s="305"/>
      <c r="R523" s="303"/>
      <c r="S523" s="303"/>
      <c r="T523" s="303"/>
      <c r="U523" s="303"/>
      <c r="V523" s="303"/>
      <c r="W523" s="303"/>
      <c r="X523" s="303"/>
      <c r="Y523" s="303"/>
    </row>
    <row r="524" spans="1:25" ht="12.75">
      <c r="A524" s="303"/>
      <c r="B524" s="303"/>
      <c r="C524" s="303"/>
      <c r="D524" s="303"/>
      <c r="E524" s="303"/>
      <c r="F524" s="304"/>
      <c r="G524" s="303"/>
      <c r="H524" s="303"/>
      <c r="I524" s="303"/>
      <c r="J524" s="303"/>
      <c r="K524" s="303"/>
      <c r="L524" s="303"/>
      <c r="M524" s="303"/>
      <c r="N524" s="303"/>
      <c r="O524" s="303"/>
      <c r="P524" s="305"/>
      <c r="Q524" s="305"/>
      <c r="R524" s="303"/>
      <c r="S524" s="303"/>
      <c r="T524" s="303"/>
      <c r="U524" s="303"/>
      <c r="V524" s="303"/>
      <c r="W524" s="303"/>
      <c r="X524" s="303"/>
      <c r="Y524" s="303"/>
    </row>
    <row r="525" spans="1:25" ht="12.75">
      <c r="A525" s="303"/>
      <c r="B525" s="303"/>
      <c r="C525" s="303"/>
      <c r="D525" s="303"/>
      <c r="E525" s="303"/>
      <c r="F525" s="304"/>
      <c r="G525" s="303"/>
      <c r="H525" s="303"/>
      <c r="I525" s="303"/>
      <c r="J525" s="303"/>
      <c r="K525" s="303"/>
      <c r="L525" s="303"/>
      <c r="M525" s="303"/>
      <c r="N525" s="303"/>
      <c r="O525" s="303"/>
      <c r="P525" s="305"/>
      <c r="Q525" s="305"/>
      <c r="R525" s="303"/>
      <c r="S525" s="303"/>
      <c r="T525" s="303"/>
      <c r="U525" s="303"/>
      <c r="V525" s="303"/>
      <c r="W525" s="303"/>
      <c r="X525" s="303"/>
      <c r="Y525" s="303"/>
    </row>
    <row r="526" spans="1:25" ht="12.75">
      <c r="A526" s="303"/>
      <c r="B526" s="303"/>
      <c r="C526" s="303"/>
      <c r="D526" s="303"/>
      <c r="E526" s="303"/>
      <c r="F526" s="304"/>
      <c r="G526" s="303"/>
      <c r="H526" s="303"/>
      <c r="I526" s="303"/>
      <c r="J526" s="303"/>
      <c r="K526" s="303"/>
      <c r="L526" s="303"/>
      <c r="M526" s="303"/>
      <c r="N526" s="303"/>
      <c r="O526" s="303"/>
      <c r="P526" s="305"/>
      <c r="Q526" s="305"/>
      <c r="R526" s="303"/>
      <c r="S526" s="303"/>
      <c r="T526" s="303"/>
      <c r="U526" s="303"/>
      <c r="V526" s="303"/>
      <c r="W526" s="303"/>
      <c r="X526" s="303"/>
      <c r="Y526" s="303"/>
    </row>
    <row r="527" spans="1:25" ht="12.75">
      <c r="A527" s="303"/>
      <c r="B527" s="303"/>
      <c r="C527" s="303"/>
      <c r="D527" s="303"/>
      <c r="E527" s="303"/>
      <c r="F527" s="304"/>
      <c r="G527" s="303"/>
      <c r="H527" s="303"/>
      <c r="I527" s="303"/>
      <c r="J527" s="303"/>
      <c r="K527" s="303"/>
      <c r="L527" s="303"/>
      <c r="M527" s="303"/>
      <c r="N527" s="303"/>
      <c r="O527" s="303"/>
      <c r="P527" s="305"/>
      <c r="Q527" s="305"/>
      <c r="R527" s="303"/>
      <c r="S527" s="303"/>
      <c r="T527" s="303"/>
      <c r="U527" s="303"/>
      <c r="V527" s="303"/>
      <c r="W527" s="303"/>
      <c r="X527" s="303"/>
      <c r="Y527" s="303"/>
    </row>
    <row r="528" spans="1:25" ht="12.75">
      <c r="A528" s="303"/>
      <c r="B528" s="303"/>
      <c r="C528" s="303"/>
      <c r="D528" s="303"/>
      <c r="E528" s="303"/>
      <c r="F528" s="304"/>
      <c r="G528" s="303"/>
      <c r="H528" s="303"/>
      <c r="I528" s="303"/>
      <c r="J528" s="303"/>
      <c r="K528" s="303"/>
      <c r="L528" s="303"/>
      <c r="M528" s="303"/>
      <c r="N528" s="303"/>
      <c r="O528" s="303"/>
      <c r="P528" s="305"/>
      <c r="Q528" s="305"/>
      <c r="R528" s="303"/>
      <c r="S528" s="303"/>
      <c r="T528" s="303"/>
      <c r="U528" s="303"/>
      <c r="V528" s="303"/>
      <c r="W528" s="303"/>
      <c r="X528" s="303"/>
      <c r="Y528" s="303"/>
    </row>
    <row r="529" spans="1:25" ht="12.75">
      <c r="A529" s="303"/>
      <c r="B529" s="303"/>
      <c r="C529" s="303"/>
      <c r="D529" s="303"/>
      <c r="E529" s="303"/>
      <c r="F529" s="304"/>
      <c r="G529" s="303"/>
      <c r="H529" s="303"/>
      <c r="I529" s="303"/>
      <c r="J529" s="303"/>
      <c r="K529" s="303"/>
      <c r="L529" s="303"/>
      <c r="M529" s="303"/>
      <c r="N529" s="303"/>
      <c r="O529" s="303"/>
      <c r="P529" s="305"/>
      <c r="Q529" s="305"/>
      <c r="R529" s="303"/>
      <c r="S529" s="303"/>
      <c r="T529" s="303"/>
      <c r="U529" s="303"/>
      <c r="V529" s="303"/>
      <c r="W529" s="303"/>
      <c r="X529" s="303"/>
      <c r="Y529" s="303"/>
    </row>
    <row r="530" spans="1:25" ht="12.75">
      <c r="A530" s="303"/>
      <c r="B530" s="303"/>
      <c r="C530" s="303"/>
      <c r="D530" s="303"/>
      <c r="E530" s="303"/>
      <c r="F530" s="304"/>
      <c r="G530" s="303"/>
      <c r="H530" s="303"/>
      <c r="I530" s="303"/>
      <c r="J530" s="303"/>
      <c r="K530" s="303"/>
      <c r="L530" s="303"/>
      <c r="M530" s="303"/>
      <c r="N530" s="303"/>
      <c r="O530" s="303"/>
      <c r="P530" s="305"/>
      <c r="Q530" s="305"/>
      <c r="R530" s="303"/>
      <c r="S530" s="303"/>
      <c r="T530" s="303"/>
      <c r="U530" s="303"/>
      <c r="V530" s="303"/>
      <c r="W530" s="303"/>
      <c r="X530" s="303"/>
      <c r="Y530" s="303"/>
    </row>
    <row r="531" spans="1:25" ht="12.75">
      <c r="A531" s="303"/>
      <c r="B531" s="303"/>
      <c r="C531" s="303"/>
      <c r="D531" s="303"/>
      <c r="E531" s="303"/>
      <c r="F531" s="304"/>
      <c r="G531" s="303"/>
      <c r="H531" s="303"/>
      <c r="I531" s="303"/>
      <c r="J531" s="303"/>
      <c r="K531" s="303"/>
      <c r="L531" s="303"/>
      <c r="M531" s="303"/>
      <c r="N531" s="303"/>
      <c r="O531" s="303"/>
      <c r="P531" s="305"/>
      <c r="Q531" s="305"/>
      <c r="R531" s="303"/>
      <c r="S531" s="303"/>
      <c r="T531" s="303"/>
      <c r="U531" s="303"/>
      <c r="V531" s="303"/>
      <c r="W531" s="303"/>
      <c r="X531" s="303"/>
      <c r="Y531" s="303"/>
    </row>
    <row r="532" spans="1:25" ht="12.75">
      <c r="A532" s="303"/>
      <c r="B532" s="303"/>
      <c r="C532" s="303"/>
      <c r="D532" s="303"/>
      <c r="E532" s="303"/>
      <c r="F532" s="304"/>
      <c r="G532" s="303"/>
      <c r="H532" s="303"/>
      <c r="I532" s="303"/>
      <c r="J532" s="303"/>
      <c r="K532" s="303"/>
      <c r="L532" s="303"/>
      <c r="M532" s="303"/>
      <c r="N532" s="303"/>
      <c r="O532" s="303"/>
      <c r="P532" s="305"/>
      <c r="Q532" s="305"/>
      <c r="R532" s="303"/>
      <c r="S532" s="303"/>
      <c r="T532" s="303"/>
      <c r="U532" s="303"/>
      <c r="V532" s="303"/>
      <c r="W532" s="303"/>
      <c r="X532" s="303"/>
      <c r="Y532" s="303"/>
    </row>
    <row r="533" spans="1:25" ht="12.75">
      <c r="A533" s="303"/>
      <c r="B533" s="303"/>
      <c r="C533" s="303"/>
      <c r="D533" s="303"/>
      <c r="E533" s="303"/>
      <c r="F533" s="304"/>
      <c r="G533" s="303"/>
      <c r="H533" s="303"/>
      <c r="I533" s="303"/>
      <c r="J533" s="303"/>
      <c r="K533" s="303"/>
      <c r="L533" s="303"/>
      <c r="M533" s="303"/>
      <c r="N533" s="303"/>
      <c r="O533" s="303"/>
      <c r="P533" s="305"/>
      <c r="Q533" s="305"/>
      <c r="R533" s="303"/>
      <c r="S533" s="303"/>
      <c r="T533" s="303"/>
      <c r="U533" s="303"/>
      <c r="V533" s="303"/>
      <c r="W533" s="303"/>
      <c r="X533" s="303"/>
      <c r="Y533" s="303"/>
    </row>
    <row r="534" spans="1:25" ht="12.75">
      <c r="A534" s="303"/>
      <c r="B534" s="303"/>
      <c r="C534" s="303"/>
      <c r="D534" s="303"/>
      <c r="E534" s="303"/>
      <c r="F534" s="304"/>
      <c r="G534" s="303"/>
      <c r="H534" s="303"/>
      <c r="I534" s="303"/>
      <c r="J534" s="303"/>
      <c r="K534" s="303"/>
      <c r="L534" s="303"/>
      <c r="M534" s="303"/>
      <c r="N534" s="303"/>
      <c r="O534" s="303"/>
      <c r="P534" s="305"/>
      <c r="Q534" s="305"/>
      <c r="R534" s="303"/>
      <c r="S534" s="303"/>
      <c r="T534" s="303"/>
      <c r="U534" s="303"/>
      <c r="V534" s="303"/>
      <c r="W534" s="303"/>
      <c r="X534" s="303"/>
      <c r="Y534" s="303"/>
    </row>
    <row r="535" spans="1:25" ht="12.75">
      <c r="A535" s="303"/>
      <c r="B535" s="303"/>
      <c r="C535" s="303"/>
      <c r="D535" s="303"/>
      <c r="E535" s="303"/>
      <c r="F535" s="304"/>
      <c r="G535" s="303"/>
      <c r="H535" s="303"/>
      <c r="I535" s="303"/>
      <c r="J535" s="303"/>
      <c r="K535" s="303"/>
      <c r="L535" s="303"/>
      <c r="M535" s="303"/>
      <c r="N535" s="303"/>
      <c r="O535" s="303"/>
      <c r="P535" s="305"/>
      <c r="Q535" s="305"/>
      <c r="R535" s="303"/>
      <c r="S535" s="303"/>
      <c r="T535" s="303"/>
      <c r="U535" s="303"/>
      <c r="V535" s="303"/>
      <c r="W535" s="303"/>
      <c r="X535" s="303"/>
      <c r="Y535" s="303"/>
    </row>
    <row r="536" spans="1:25" ht="12.75">
      <c r="A536" s="303"/>
      <c r="B536" s="303"/>
      <c r="C536" s="303"/>
      <c r="D536" s="303"/>
      <c r="E536" s="303"/>
      <c r="F536" s="304"/>
      <c r="G536" s="303"/>
      <c r="H536" s="303"/>
      <c r="I536" s="303"/>
      <c r="J536" s="303"/>
      <c r="K536" s="303"/>
      <c r="L536" s="303"/>
      <c r="M536" s="303"/>
      <c r="N536" s="303"/>
      <c r="O536" s="303"/>
      <c r="P536" s="305"/>
      <c r="Q536" s="305"/>
      <c r="R536" s="303"/>
      <c r="S536" s="303"/>
      <c r="T536" s="303"/>
      <c r="U536" s="303"/>
      <c r="V536" s="303"/>
      <c r="W536" s="303"/>
      <c r="X536" s="303"/>
      <c r="Y536" s="303"/>
    </row>
    <row r="537" spans="1:25" ht="12.75">
      <c r="A537" s="303"/>
      <c r="B537" s="303"/>
      <c r="C537" s="303"/>
      <c r="D537" s="303"/>
      <c r="E537" s="303"/>
      <c r="F537" s="304"/>
      <c r="G537" s="303"/>
      <c r="H537" s="303"/>
      <c r="I537" s="303"/>
      <c r="J537" s="303"/>
      <c r="K537" s="303"/>
      <c r="L537" s="303"/>
      <c r="M537" s="303"/>
      <c r="N537" s="303"/>
      <c r="O537" s="303"/>
      <c r="P537" s="305"/>
      <c r="Q537" s="305"/>
      <c r="R537" s="303"/>
      <c r="S537" s="303"/>
      <c r="T537" s="303"/>
      <c r="U537" s="303"/>
      <c r="V537" s="303"/>
      <c r="W537" s="303"/>
      <c r="X537" s="303"/>
      <c r="Y537" s="303"/>
    </row>
    <row r="538" spans="1:25" ht="12.75">
      <c r="A538" s="303"/>
      <c r="B538" s="303"/>
      <c r="C538" s="303"/>
      <c r="D538" s="303"/>
      <c r="E538" s="303"/>
      <c r="F538" s="304"/>
      <c r="G538" s="303"/>
      <c r="H538" s="303"/>
      <c r="I538" s="303"/>
      <c r="J538" s="303"/>
      <c r="K538" s="303"/>
      <c r="L538" s="303"/>
      <c r="M538" s="303"/>
      <c r="N538" s="303"/>
      <c r="O538" s="303"/>
      <c r="P538" s="305"/>
      <c r="Q538" s="305"/>
      <c r="R538" s="303"/>
      <c r="S538" s="303"/>
      <c r="T538" s="303"/>
      <c r="U538" s="303"/>
      <c r="V538" s="303"/>
      <c r="W538" s="303"/>
      <c r="X538" s="303"/>
      <c r="Y538" s="303"/>
    </row>
    <row r="539" spans="1:25" ht="12.75">
      <c r="A539" s="303"/>
      <c r="B539" s="303"/>
      <c r="C539" s="303"/>
      <c r="D539" s="303"/>
      <c r="E539" s="303"/>
      <c r="F539" s="304"/>
      <c r="G539" s="303"/>
      <c r="H539" s="303"/>
      <c r="I539" s="303"/>
      <c r="J539" s="303"/>
      <c r="K539" s="303"/>
      <c r="L539" s="303"/>
      <c r="M539" s="303"/>
      <c r="N539" s="303"/>
      <c r="O539" s="303"/>
      <c r="P539" s="305"/>
      <c r="Q539" s="305"/>
      <c r="R539" s="303"/>
      <c r="S539" s="303"/>
      <c r="T539" s="303"/>
      <c r="U539" s="303"/>
      <c r="V539" s="303"/>
      <c r="W539" s="303"/>
      <c r="X539" s="303"/>
      <c r="Y539" s="303"/>
    </row>
    <row r="540" spans="1:25" ht="12.75">
      <c r="A540" s="303"/>
      <c r="B540" s="303"/>
      <c r="C540" s="303"/>
      <c r="D540" s="303"/>
      <c r="E540" s="303"/>
      <c r="F540" s="304"/>
      <c r="G540" s="303"/>
      <c r="H540" s="303"/>
      <c r="I540" s="303"/>
      <c r="J540" s="303"/>
      <c r="K540" s="303"/>
      <c r="L540" s="303"/>
      <c r="M540" s="303"/>
      <c r="N540" s="303"/>
      <c r="O540" s="303"/>
      <c r="P540" s="305"/>
      <c r="Q540" s="305"/>
      <c r="R540" s="303"/>
      <c r="S540" s="303"/>
      <c r="T540" s="303"/>
      <c r="U540" s="303"/>
      <c r="V540" s="303"/>
      <c r="W540" s="303"/>
      <c r="X540" s="303"/>
      <c r="Y540" s="303"/>
    </row>
    <row r="541" spans="1:25" ht="12.75">
      <c r="A541" s="303"/>
      <c r="B541" s="303"/>
      <c r="C541" s="303"/>
      <c r="D541" s="303"/>
      <c r="E541" s="303"/>
      <c r="F541" s="304"/>
      <c r="G541" s="303"/>
      <c r="H541" s="303"/>
      <c r="I541" s="303"/>
      <c r="J541" s="303"/>
      <c r="K541" s="303"/>
      <c r="L541" s="303"/>
      <c r="M541" s="303"/>
      <c r="N541" s="303"/>
      <c r="O541" s="303"/>
      <c r="P541" s="305"/>
      <c r="Q541" s="305"/>
      <c r="R541" s="303"/>
      <c r="S541" s="303"/>
      <c r="T541" s="303"/>
      <c r="U541" s="303"/>
      <c r="V541" s="303"/>
      <c r="W541" s="303"/>
      <c r="X541" s="303"/>
      <c r="Y541" s="303"/>
    </row>
    <row r="542" spans="1:25" ht="12.75">
      <c r="A542" s="303"/>
      <c r="B542" s="303"/>
      <c r="C542" s="303"/>
      <c r="D542" s="303"/>
      <c r="E542" s="303"/>
      <c r="F542" s="304"/>
      <c r="G542" s="303"/>
      <c r="H542" s="303"/>
      <c r="I542" s="303"/>
      <c r="J542" s="303"/>
      <c r="K542" s="303"/>
      <c r="L542" s="303"/>
      <c r="M542" s="303"/>
      <c r="N542" s="303"/>
      <c r="O542" s="303"/>
      <c r="P542" s="305"/>
      <c r="Q542" s="305"/>
      <c r="R542" s="303"/>
      <c r="S542" s="303"/>
      <c r="T542" s="303"/>
      <c r="U542" s="303"/>
      <c r="V542" s="303"/>
      <c r="W542" s="303"/>
      <c r="X542" s="303"/>
      <c r="Y542" s="303"/>
    </row>
    <row r="543" spans="1:25" ht="12.75">
      <c r="A543" s="303"/>
      <c r="B543" s="303"/>
      <c r="C543" s="303"/>
      <c r="D543" s="303"/>
      <c r="E543" s="303"/>
      <c r="F543" s="304"/>
      <c r="G543" s="303"/>
      <c r="H543" s="303"/>
      <c r="I543" s="303"/>
      <c r="J543" s="303"/>
      <c r="K543" s="303"/>
      <c r="L543" s="303"/>
      <c r="M543" s="303"/>
      <c r="N543" s="303"/>
      <c r="O543" s="303"/>
      <c r="P543" s="305"/>
      <c r="Q543" s="305"/>
      <c r="R543" s="303"/>
      <c r="S543" s="303"/>
      <c r="T543" s="303"/>
      <c r="U543" s="303"/>
      <c r="V543" s="303"/>
      <c r="W543" s="303"/>
      <c r="X543" s="303"/>
      <c r="Y543" s="303"/>
    </row>
    <row r="544" spans="1:25" ht="12.75">
      <c r="A544" s="303"/>
      <c r="B544" s="303"/>
      <c r="C544" s="303"/>
      <c r="D544" s="303"/>
      <c r="E544" s="303"/>
      <c r="F544" s="304"/>
      <c r="G544" s="303"/>
      <c r="H544" s="303"/>
      <c r="I544" s="303"/>
      <c r="J544" s="303"/>
      <c r="K544" s="303"/>
      <c r="L544" s="303"/>
      <c r="M544" s="303"/>
      <c r="N544" s="303"/>
      <c r="O544" s="303"/>
      <c r="P544" s="305"/>
      <c r="Q544" s="305"/>
      <c r="R544" s="303"/>
      <c r="S544" s="303"/>
      <c r="T544" s="303"/>
      <c r="U544" s="303"/>
      <c r="V544" s="303"/>
      <c r="W544" s="303"/>
      <c r="X544" s="303"/>
      <c r="Y544" s="303"/>
    </row>
    <row r="545" spans="1:25" ht="12.75">
      <c r="A545" s="303"/>
      <c r="B545" s="303"/>
      <c r="C545" s="303"/>
      <c r="D545" s="303"/>
      <c r="E545" s="303"/>
      <c r="F545" s="304"/>
      <c r="G545" s="303"/>
      <c r="H545" s="303"/>
      <c r="I545" s="303"/>
      <c r="J545" s="303"/>
      <c r="K545" s="303"/>
      <c r="L545" s="303"/>
      <c r="M545" s="303"/>
      <c r="N545" s="303"/>
      <c r="O545" s="303"/>
      <c r="P545" s="305"/>
      <c r="Q545" s="305"/>
      <c r="R545" s="303"/>
      <c r="S545" s="303"/>
      <c r="T545" s="303"/>
      <c r="U545" s="303"/>
      <c r="V545" s="303"/>
      <c r="W545" s="303"/>
      <c r="X545" s="303"/>
      <c r="Y545" s="303"/>
    </row>
    <row r="546" spans="1:25" ht="12.75">
      <c r="A546" s="303"/>
      <c r="B546" s="303"/>
      <c r="C546" s="303"/>
      <c r="D546" s="303"/>
      <c r="E546" s="303"/>
      <c r="F546" s="304"/>
      <c r="G546" s="303"/>
      <c r="H546" s="303"/>
      <c r="I546" s="303"/>
      <c r="J546" s="303"/>
      <c r="K546" s="303"/>
      <c r="L546" s="303"/>
      <c r="M546" s="303"/>
      <c r="N546" s="303"/>
      <c r="O546" s="303"/>
      <c r="P546" s="305"/>
      <c r="Q546" s="305"/>
      <c r="R546" s="303"/>
      <c r="S546" s="303"/>
      <c r="T546" s="303"/>
      <c r="U546" s="303"/>
      <c r="V546" s="303"/>
      <c r="W546" s="303"/>
      <c r="X546" s="303"/>
      <c r="Y546" s="303"/>
    </row>
    <row r="547" spans="1:25" ht="12.75">
      <c r="A547" s="303"/>
      <c r="B547" s="303"/>
      <c r="C547" s="303"/>
      <c r="D547" s="303"/>
      <c r="E547" s="303"/>
      <c r="F547" s="304"/>
      <c r="G547" s="303"/>
      <c r="H547" s="303"/>
      <c r="I547" s="303"/>
      <c r="J547" s="303"/>
      <c r="K547" s="303"/>
      <c r="L547" s="303"/>
      <c r="M547" s="303"/>
      <c r="N547" s="303"/>
      <c r="O547" s="303"/>
      <c r="P547" s="305"/>
      <c r="Q547" s="305"/>
      <c r="R547" s="303"/>
      <c r="S547" s="303"/>
      <c r="T547" s="303"/>
      <c r="U547" s="303"/>
      <c r="V547" s="303"/>
      <c r="W547" s="303"/>
      <c r="X547" s="303"/>
      <c r="Y547" s="303"/>
    </row>
    <row r="548" spans="1:25" ht="12.75">
      <c r="A548" s="303"/>
      <c r="B548" s="303"/>
      <c r="C548" s="303"/>
      <c r="D548" s="303"/>
      <c r="E548" s="303"/>
      <c r="F548" s="304"/>
      <c r="G548" s="303"/>
      <c r="H548" s="303"/>
      <c r="I548" s="303"/>
      <c r="J548" s="303"/>
      <c r="K548" s="303"/>
      <c r="L548" s="303"/>
      <c r="M548" s="303"/>
      <c r="N548" s="303"/>
      <c r="O548" s="303"/>
      <c r="P548" s="305"/>
      <c r="Q548" s="305"/>
      <c r="R548" s="303"/>
      <c r="S548" s="303"/>
      <c r="T548" s="303"/>
      <c r="U548" s="303"/>
      <c r="V548" s="303"/>
      <c r="W548" s="303"/>
      <c r="X548" s="303"/>
      <c r="Y548" s="303"/>
    </row>
    <row r="549" spans="1:25" ht="12.75">
      <c r="A549" s="303"/>
      <c r="B549" s="303"/>
      <c r="C549" s="303"/>
      <c r="D549" s="303"/>
      <c r="E549" s="303"/>
      <c r="F549" s="304"/>
      <c r="G549" s="303"/>
      <c r="H549" s="303"/>
      <c r="I549" s="303"/>
      <c r="J549" s="303"/>
      <c r="K549" s="303"/>
      <c r="L549" s="303"/>
      <c r="M549" s="303"/>
      <c r="N549" s="303"/>
      <c r="O549" s="303"/>
      <c r="P549" s="305"/>
      <c r="Q549" s="305"/>
      <c r="R549" s="303"/>
      <c r="S549" s="303"/>
      <c r="T549" s="303"/>
      <c r="U549" s="303"/>
      <c r="V549" s="303"/>
      <c r="W549" s="303"/>
      <c r="X549" s="303"/>
      <c r="Y549" s="303"/>
    </row>
    <row r="550" spans="1:25" ht="12.75">
      <c r="A550" s="303"/>
      <c r="B550" s="303"/>
      <c r="C550" s="303"/>
      <c r="D550" s="303"/>
      <c r="E550" s="303"/>
      <c r="F550" s="304"/>
      <c r="G550" s="303"/>
      <c r="H550" s="303"/>
      <c r="I550" s="303"/>
      <c r="J550" s="303"/>
      <c r="K550" s="303"/>
      <c r="L550" s="303"/>
      <c r="M550" s="303"/>
      <c r="N550" s="303"/>
      <c r="O550" s="303"/>
      <c r="P550" s="305"/>
      <c r="Q550" s="305"/>
      <c r="R550" s="303"/>
      <c r="S550" s="303"/>
      <c r="T550" s="303"/>
      <c r="U550" s="303"/>
      <c r="V550" s="303"/>
      <c r="W550" s="303"/>
      <c r="X550" s="303"/>
      <c r="Y550" s="303"/>
    </row>
    <row r="551" spans="1:25" ht="12.75">
      <c r="A551" s="303"/>
      <c r="B551" s="303"/>
      <c r="C551" s="303"/>
      <c r="D551" s="303"/>
      <c r="E551" s="303"/>
      <c r="F551" s="304"/>
      <c r="G551" s="303"/>
      <c r="H551" s="303"/>
      <c r="I551" s="303"/>
      <c r="J551" s="303"/>
      <c r="K551" s="303"/>
      <c r="L551" s="303"/>
      <c r="M551" s="303"/>
      <c r="N551" s="303"/>
      <c r="O551" s="303"/>
      <c r="P551" s="305"/>
      <c r="Q551" s="305"/>
      <c r="R551" s="303"/>
      <c r="S551" s="303"/>
      <c r="T551" s="303"/>
      <c r="U551" s="303"/>
      <c r="V551" s="303"/>
      <c r="W551" s="303"/>
      <c r="X551" s="303"/>
      <c r="Y551" s="303"/>
    </row>
    <row r="552" spans="1:25" ht="12.75">
      <c r="A552" s="303"/>
      <c r="B552" s="303"/>
      <c r="C552" s="303"/>
      <c r="D552" s="303"/>
      <c r="E552" s="303"/>
      <c r="F552" s="304"/>
      <c r="G552" s="303"/>
      <c r="H552" s="303"/>
      <c r="I552" s="303"/>
      <c r="J552" s="303"/>
      <c r="K552" s="303"/>
      <c r="L552" s="303"/>
      <c r="M552" s="303"/>
      <c r="N552" s="303"/>
      <c r="O552" s="303"/>
      <c r="P552" s="305"/>
      <c r="Q552" s="305"/>
      <c r="R552" s="303"/>
      <c r="S552" s="303"/>
      <c r="T552" s="303"/>
      <c r="U552" s="303"/>
      <c r="V552" s="303"/>
      <c r="W552" s="303"/>
      <c r="X552" s="303"/>
      <c r="Y552" s="303"/>
    </row>
    <row r="553" spans="1:25" ht="12.75">
      <c r="A553" s="303"/>
      <c r="B553" s="303"/>
      <c r="C553" s="303"/>
      <c r="D553" s="303"/>
      <c r="E553" s="303"/>
      <c r="F553" s="304"/>
      <c r="G553" s="303"/>
      <c r="H553" s="303"/>
      <c r="I553" s="303"/>
      <c r="J553" s="303"/>
      <c r="K553" s="303"/>
      <c r="L553" s="303"/>
      <c r="M553" s="303"/>
      <c r="N553" s="303"/>
      <c r="O553" s="303"/>
      <c r="P553" s="305"/>
      <c r="Q553" s="305"/>
      <c r="R553" s="303"/>
      <c r="S553" s="303"/>
      <c r="T553" s="303"/>
      <c r="U553" s="303"/>
      <c r="V553" s="303"/>
      <c r="W553" s="303"/>
      <c r="X553" s="303"/>
      <c r="Y553" s="303"/>
    </row>
    <row r="554" spans="1:25" ht="12.75">
      <c r="A554" s="303"/>
      <c r="B554" s="303"/>
      <c r="C554" s="303"/>
      <c r="D554" s="303"/>
      <c r="E554" s="303"/>
      <c r="F554" s="304"/>
      <c r="G554" s="303"/>
      <c r="H554" s="303"/>
      <c r="I554" s="303"/>
      <c r="J554" s="303"/>
      <c r="K554" s="303"/>
      <c r="L554" s="303"/>
      <c r="M554" s="303"/>
      <c r="N554" s="303"/>
      <c r="O554" s="303"/>
      <c r="P554" s="305"/>
      <c r="Q554" s="305"/>
      <c r="R554" s="303"/>
      <c r="S554" s="303"/>
      <c r="T554" s="303"/>
      <c r="U554" s="303"/>
      <c r="V554" s="303"/>
      <c r="W554" s="303"/>
      <c r="X554" s="303"/>
      <c r="Y554" s="303"/>
    </row>
    <row r="555" spans="1:25" ht="12.75">
      <c r="A555" s="303"/>
      <c r="B555" s="303"/>
      <c r="C555" s="303"/>
      <c r="D555" s="303"/>
      <c r="E555" s="303"/>
      <c r="F555" s="304"/>
      <c r="G555" s="303"/>
      <c r="H555" s="303"/>
      <c r="I555" s="303"/>
      <c r="J555" s="303"/>
      <c r="K555" s="303"/>
      <c r="L555" s="303"/>
      <c r="M555" s="303"/>
      <c r="N555" s="303"/>
      <c r="O555" s="303"/>
      <c r="P555" s="305"/>
      <c r="Q555" s="305"/>
      <c r="R555" s="303"/>
      <c r="S555" s="303"/>
      <c r="T555" s="303"/>
      <c r="U555" s="303"/>
      <c r="V555" s="303"/>
      <c r="W555" s="303"/>
      <c r="X555" s="303"/>
      <c r="Y555" s="303"/>
    </row>
    <row r="556" spans="1:25" ht="12.75">
      <c r="A556" s="303"/>
      <c r="B556" s="303"/>
      <c r="C556" s="303"/>
      <c r="D556" s="303"/>
      <c r="E556" s="303"/>
      <c r="F556" s="304"/>
      <c r="G556" s="303"/>
      <c r="H556" s="303"/>
      <c r="I556" s="303"/>
      <c r="J556" s="303"/>
      <c r="K556" s="303"/>
      <c r="L556" s="303"/>
      <c r="M556" s="303"/>
      <c r="N556" s="303"/>
      <c r="O556" s="303"/>
      <c r="P556" s="305"/>
      <c r="Q556" s="305"/>
      <c r="R556" s="303"/>
      <c r="S556" s="303"/>
      <c r="T556" s="303"/>
      <c r="U556" s="303"/>
      <c r="V556" s="303"/>
      <c r="W556" s="303"/>
      <c r="X556" s="303"/>
      <c r="Y556" s="303"/>
    </row>
    <row r="557" spans="1:25" ht="12.75">
      <c r="A557" s="303"/>
      <c r="B557" s="303"/>
      <c r="C557" s="303"/>
      <c r="D557" s="303"/>
      <c r="E557" s="303"/>
      <c r="F557" s="304"/>
      <c r="G557" s="303"/>
      <c r="H557" s="303"/>
      <c r="I557" s="303"/>
      <c r="J557" s="303"/>
      <c r="K557" s="303"/>
      <c r="L557" s="303"/>
      <c r="M557" s="303"/>
      <c r="N557" s="303"/>
      <c r="O557" s="303"/>
      <c r="P557" s="305"/>
      <c r="Q557" s="305"/>
      <c r="R557" s="303"/>
      <c r="S557" s="303"/>
      <c r="T557" s="303"/>
      <c r="U557" s="303"/>
      <c r="V557" s="303"/>
      <c r="W557" s="303"/>
      <c r="X557" s="303"/>
      <c r="Y557" s="303"/>
    </row>
    <row r="558" spans="1:25" ht="12.75">
      <c r="A558" s="303"/>
      <c r="B558" s="303"/>
      <c r="C558" s="303"/>
      <c r="D558" s="303"/>
      <c r="E558" s="303"/>
      <c r="F558" s="304"/>
      <c r="G558" s="303"/>
      <c r="H558" s="303"/>
      <c r="I558" s="303"/>
      <c r="J558" s="303"/>
      <c r="K558" s="303"/>
      <c r="L558" s="303"/>
      <c r="M558" s="303"/>
      <c r="N558" s="303"/>
      <c r="O558" s="303"/>
      <c r="P558" s="305"/>
      <c r="Q558" s="305"/>
      <c r="R558" s="303"/>
      <c r="S558" s="303"/>
      <c r="T558" s="303"/>
      <c r="U558" s="303"/>
      <c r="V558" s="303"/>
      <c r="W558" s="303"/>
      <c r="X558" s="303"/>
      <c r="Y558" s="303"/>
    </row>
    <row r="559" spans="1:25" ht="12.75">
      <c r="A559" s="303"/>
      <c r="B559" s="303"/>
      <c r="C559" s="303"/>
      <c r="D559" s="303"/>
      <c r="E559" s="303"/>
      <c r="F559" s="304"/>
      <c r="G559" s="303"/>
      <c r="H559" s="303"/>
      <c r="I559" s="303"/>
      <c r="J559" s="303"/>
      <c r="K559" s="303"/>
      <c r="L559" s="303"/>
      <c r="M559" s="303"/>
      <c r="N559" s="303"/>
      <c r="O559" s="303"/>
      <c r="P559" s="305"/>
      <c r="Q559" s="305"/>
      <c r="R559" s="303"/>
      <c r="S559" s="303"/>
      <c r="T559" s="303"/>
      <c r="U559" s="303"/>
      <c r="V559" s="303"/>
      <c r="W559" s="303"/>
      <c r="X559" s="303"/>
      <c r="Y559" s="303"/>
    </row>
    <row r="560" spans="1:25" ht="12.75">
      <c r="A560" s="303"/>
      <c r="B560" s="303"/>
      <c r="C560" s="303"/>
      <c r="D560" s="303"/>
      <c r="E560" s="303"/>
      <c r="F560" s="304"/>
      <c r="G560" s="303"/>
      <c r="H560" s="303"/>
      <c r="I560" s="303"/>
      <c r="J560" s="303"/>
      <c r="K560" s="303"/>
      <c r="L560" s="303"/>
      <c r="M560" s="303"/>
      <c r="N560" s="303"/>
      <c r="O560" s="303"/>
      <c r="P560" s="305"/>
      <c r="Q560" s="305"/>
      <c r="R560" s="303"/>
      <c r="S560" s="303"/>
      <c r="T560" s="303"/>
      <c r="U560" s="303"/>
      <c r="V560" s="303"/>
      <c r="W560" s="303"/>
      <c r="X560" s="303"/>
      <c r="Y560" s="303"/>
    </row>
    <row r="561" spans="1:25" ht="12.75">
      <c r="A561" s="303"/>
      <c r="B561" s="303"/>
      <c r="C561" s="303"/>
      <c r="D561" s="303"/>
      <c r="E561" s="303"/>
      <c r="F561" s="304"/>
      <c r="G561" s="303"/>
      <c r="H561" s="303"/>
      <c r="I561" s="303"/>
      <c r="J561" s="303"/>
      <c r="K561" s="303"/>
      <c r="L561" s="303"/>
      <c r="M561" s="303"/>
      <c r="N561" s="303"/>
      <c r="O561" s="303"/>
      <c r="P561" s="305"/>
      <c r="Q561" s="305"/>
      <c r="R561" s="303"/>
      <c r="S561" s="303"/>
      <c r="T561" s="303"/>
      <c r="U561" s="303"/>
      <c r="V561" s="303"/>
      <c r="W561" s="303"/>
      <c r="X561" s="303"/>
      <c r="Y561" s="303"/>
    </row>
    <row r="562" spans="1:25" ht="12.75">
      <c r="A562" s="303"/>
      <c r="B562" s="303"/>
      <c r="C562" s="303"/>
      <c r="D562" s="303"/>
      <c r="E562" s="303"/>
      <c r="F562" s="304"/>
      <c r="G562" s="303"/>
      <c r="H562" s="303"/>
      <c r="I562" s="303"/>
      <c r="J562" s="303"/>
      <c r="K562" s="303"/>
      <c r="L562" s="303"/>
      <c r="M562" s="303"/>
      <c r="N562" s="303"/>
      <c r="O562" s="303"/>
      <c r="P562" s="305"/>
      <c r="Q562" s="305"/>
      <c r="R562" s="303"/>
      <c r="S562" s="303"/>
      <c r="T562" s="303"/>
      <c r="U562" s="303"/>
      <c r="V562" s="303"/>
      <c r="W562" s="303"/>
      <c r="X562" s="303"/>
      <c r="Y562" s="303"/>
    </row>
    <row r="563" spans="1:25" ht="12.75">
      <c r="A563" s="303"/>
      <c r="B563" s="303"/>
      <c r="C563" s="303"/>
      <c r="D563" s="303"/>
      <c r="E563" s="303"/>
      <c r="F563" s="304"/>
      <c r="G563" s="303"/>
      <c r="H563" s="303"/>
      <c r="I563" s="303"/>
      <c r="J563" s="303"/>
      <c r="K563" s="303"/>
      <c r="L563" s="303"/>
      <c r="M563" s="303"/>
      <c r="N563" s="303"/>
      <c r="O563" s="303"/>
      <c r="P563" s="305"/>
      <c r="Q563" s="305"/>
      <c r="R563" s="303"/>
      <c r="S563" s="303"/>
      <c r="T563" s="303"/>
      <c r="U563" s="303"/>
      <c r="V563" s="303"/>
      <c r="W563" s="303"/>
      <c r="X563" s="303"/>
      <c r="Y563" s="303"/>
    </row>
    <row r="564" spans="1:25" ht="12.75">
      <c r="A564" s="303"/>
      <c r="B564" s="303"/>
      <c r="C564" s="303"/>
      <c r="D564" s="303"/>
      <c r="E564" s="303"/>
      <c r="F564" s="304"/>
      <c r="G564" s="303"/>
      <c r="H564" s="303"/>
      <c r="I564" s="303"/>
      <c r="J564" s="303"/>
      <c r="K564" s="303"/>
      <c r="L564" s="303"/>
      <c r="M564" s="303"/>
      <c r="N564" s="303"/>
      <c r="O564" s="303"/>
      <c r="P564" s="305"/>
      <c r="Q564" s="305"/>
      <c r="R564" s="303"/>
      <c r="S564" s="303"/>
      <c r="T564" s="303"/>
      <c r="U564" s="303"/>
      <c r="V564" s="303"/>
      <c r="W564" s="303"/>
      <c r="X564" s="303"/>
      <c r="Y564" s="303"/>
    </row>
    <row r="565" spans="1:25" ht="12.75">
      <c r="A565" s="303"/>
      <c r="B565" s="303"/>
      <c r="C565" s="303"/>
      <c r="D565" s="303"/>
      <c r="E565" s="303"/>
      <c r="F565" s="304"/>
      <c r="G565" s="303"/>
      <c r="H565" s="303"/>
      <c r="I565" s="303"/>
      <c r="J565" s="303"/>
      <c r="K565" s="303"/>
      <c r="L565" s="303"/>
      <c r="M565" s="303"/>
      <c r="N565" s="303"/>
      <c r="O565" s="303"/>
      <c r="P565" s="305"/>
      <c r="Q565" s="305"/>
      <c r="R565" s="303"/>
      <c r="S565" s="303"/>
      <c r="T565" s="303"/>
      <c r="U565" s="303"/>
      <c r="V565" s="303"/>
      <c r="W565" s="303"/>
      <c r="X565" s="303"/>
      <c r="Y565" s="303"/>
    </row>
    <row r="566" spans="1:25" ht="12.75">
      <c r="A566" s="303"/>
      <c r="B566" s="303"/>
      <c r="C566" s="303"/>
      <c r="D566" s="303"/>
      <c r="E566" s="303"/>
      <c r="F566" s="304"/>
      <c r="G566" s="303"/>
      <c r="H566" s="303"/>
      <c r="I566" s="303"/>
      <c r="J566" s="303"/>
      <c r="K566" s="303"/>
      <c r="L566" s="303"/>
      <c r="M566" s="303"/>
      <c r="N566" s="303"/>
      <c r="O566" s="303"/>
      <c r="P566" s="305"/>
      <c r="Q566" s="305"/>
      <c r="R566" s="303"/>
      <c r="S566" s="303"/>
      <c r="T566" s="303"/>
      <c r="U566" s="303"/>
      <c r="V566" s="303"/>
      <c r="W566" s="303"/>
      <c r="X566" s="303"/>
      <c r="Y566" s="303"/>
    </row>
    <row r="567" spans="1:25" ht="12.75">
      <c r="A567" s="303"/>
      <c r="B567" s="303"/>
      <c r="C567" s="303"/>
      <c r="D567" s="303"/>
      <c r="E567" s="303"/>
      <c r="F567" s="304"/>
      <c r="G567" s="303"/>
      <c r="H567" s="303"/>
      <c r="I567" s="303"/>
      <c r="J567" s="303"/>
      <c r="K567" s="303"/>
      <c r="L567" s="303"/>
      <c r="M567" s="303"/>
      <c r="N567" s="303"/>
      <c r="O567" s="303"/>
      <c r="P567" s="305"/>
      <c r="Q567" s="305"/>
      <c r="R567" s="303"/>
      <c r="S567" s="303"/>
      <c r="T567" s="303"/>
      <c r="U567" s="303"/>
      <c r="V567" s="303"/>
      <c r="W567" s="303"/>
      <c r="X567" s="303"/>
      <c r="Y567" s="303"/>
    </row>
    <row r="568" spans="1:25" ht="12.75">
      <c r="A568" s="303"/>
      <c r="B568" s="303"/>
      <c r="C568" s="303"/>
      <c r="D568" s="303"/>
      <c r="E568" s="303"/>
      <c r="F568" s="304"/>
      <c r="G568" s="303"/>
      <c r="H568" s="303"/>
      <c r="I568" s="303"/>
      <c r="J568" s="303"/>
      <c r="K568" s="303"/>
      <c r="L568" s="303"/>
      <c r="M568" s="303"/>
      <c r="N568" s="303"/>
      <c r="O568" s="303"/>
      <c r="P568" s="305"/>
      <c r="Q568" s="305"/>
      <c r="R568" s="303"/>
      <c r="S568" s="303"/>
      <c r="T568" s="303"/>
      <c r="U568" s="303"/>
      <c r="V568" s="303"/>
      <c r="W568" s="303"/>
      <c r="X568" s="303"/>
      <c r="Y568" s="303"/>
    </row>
    <row r="569" spans="1:25" ht="12.75">
      <c r="A569" s="303"/>
      <c r="B569" s="303"/>
      <c r="C569" s="303"/>
      <c r="D569" s="303"/>
      <c r="E569" s="303"/>
      <c r="F569" s="304"/>
      <c r="G569" s="303"/>
      <c r="H569" s="303"/>
      <c r="I569" s="303"/>
      <c r="J569" s="303"/>
      <c r="K569" s="303"/>
      <c r="L569" s="303"/>
      <c r="M569" s="303"/>
      <c r="N569" s="303"/>
      <c r="O569" s="303"/>
      <c r="P569" s="305"/>
      <c r="Q569" s="305"/>
      <c r="R569" s="303"/>
      <c r="S569" s="303"/>
      <c r="T569" s="303"/>
      <c r="U569" s="303"/>
      <c r="V569" s="303"/>
      <c r="W569" s="303"/>
      <c r="X569" s="303"/>
      <c r="Y569" s="303"/>
    </row>
    <row r="570" spans="1:25" ht="12.75">
      <c r="A570" s="303"/>
      <c r="B570" s="303"/>
      <c r="C570" s="303"/>
      <c r="D570" s="303"/>
      <c r="E570" s="303"/>
      <c r="F570" s="304"/>
      <c r="G570" s="303"/>
      <c r="H570" s="303"/>
      <c r="I570" s="303"/>
      <c r="J570" s="303"/>
      <c r="K570" s="303"/>
      <c r="L570" s="303"/>
      <c r="M570" s="303"/>
      <c r="N570" s="303"/>
      <c r="O570" s="303"/>
      <c r="P570" s="305"/>
      <c r="Q570" s="305"/>
      <c r="R570" s="303"/>
      <c r="S570" s="303"/>
      <c r="T570" s="303"/>
      <c r="U570" s="303"/>
      <c r="V570" s="303"/>
      <c r="W570" s="303"/>
      <c r="X570" s="303"/>
      <c r="Y570" s="303"/>
    </row>
    <row r="571" spans="1:25" ht="12.75">
      <c r="A571" s="303"/>
      <c r="B571" s="303"/>
      <c r="C571" s="303"/>
      <c r="D571" s="303"/>
      <c r="E571" s="303"/>
      <c r="F571" s="304"/>
      <c r="G571" s="303"/>
      <c r="H571" s="303"/>
      <c r="I571" s="303"/>
      <c r="J571" s="303"/>
      <c r="K571" s="303"/>
      <c r="L571" s="303"/>
      <c r="M571" s="303"/>
      <c r="N571" s="303"/>
      <c r="O571" s="303"/>
      <c r="P571" s="305"/>
      <c r="Q571" s="305"/>
      <c r="R571" s="303"/>
      <c r="S571" s="303"/>
      <c r="T571" s="303"/>
      <c r="U571" s="303"/>
      <c r="V571" s="303"/>
      <c r="W571" s="303"/>
      <c r="X571" s="303"/>
      <c r="Y571" s="303"/>
    </row>
    <row r="572" spans="1:25" ht="12.75">
      <c r="A572" s="303"/>
      <c r="B572" s="303"/>
      <c r="C572" s="303"/>
      <c r="D572" s="303"/>
      <c r="E572" s="303"/>
      <c r="F572" s="304"/>
      <c r="G572" s="303"/>
      <c r="H572" s="303"/>
      <c r="I572" s="303"/>
      <c r="J572" s="303"/>
      <c r="K572" s="303"/>
      <c r="L572" s="303"/>
      <c r="M572" s="303"/>
      <c r="N572" s="303"/>
      <c r="O572" s="303"/>
      <c r="P572" s="305"/>
      <c r="Q572" s="305"/>
      <c r="R572" s="303"/>
      <c r="S572" s="303"/>
      <c r="T572" s="303"/>
      <c r="U572" s="303"/>
      <c r="V572" s="303"/>
      <c r="W572" s="303"/>
      <c r="X572" s="303"/>
      <c r="Y572" s="303"/>
    </row>
    <row r="573" spans="1:25" ht="12.75">
      <c r="A573" s="303"/>
      <c r="B573" s="303"/>
      <c r="C573" s="303"/>
      <c r="D573" s="303"/>
      <c r="E573" s="303"/>
      <c r="F573" s="304"/>
      <c r="G573" s="303"/>
      <c r="H573" s="303"/>
      <c r="I573" s="303"/>
      <c r="J573" s="303"/>
      <c r="K573" s="303"/>
      <c r="L573" s="303"/>
      <c r="M573" s="303"/>
      <c r="N573" s="303"/>
      <c r="O573" s="303"/>
      <c r="P573" s="305"/>
      <c r="Q573" s="305"/>
      <c r="R573" s="303"/>
      <c r="S573" s="303"/>
      <c r="T573" s="303"/>
      <c r="U573" s="303"/>
      <c r="V573" s="303"/>
      <c r="W573" s="303"/>
      <c r="X573" s="303"/>
      <c r="Y573" s="303"/>
    </row>
    <row r="574" spans="1:25" ht="12.75">
      <c r="A574" s="303"/>
      <c r="B574" s="303"/>
      <c r="C574" s="303"/>
      <c r="D574" s="303"/>
      <c r="E574" s="303"/>
      <c r="F574" s="304"/>
      <c r="G574" s="303"/>
      <c r="H574" s="303"/>
      <c r="I574" s="303"/>
      <c r="J574" s="303"/>
      <c r="K574" s="303"/>
      <c r="L574" s="303"/>
      <c r="M574" s="303"/>
      <c r="N574" s="303"/>
      <c r="O574" s="303"/>
      <c r="P574" s="305"/>
      <c r="Q574" s="305"/>
      <c r="R574" s="303"/>
      <c r="S574" s="303"/>
      <c r="T574" s="303"/>
      <c r="U574" s="303"/>
      <c r="V574" s="303"/>
      <c r="W574" s="303"/>
      <c r="X574" s="303"/>
      <c r="Y574" s="303"/>
    </row>
    <row r="575" spans="1:25" ht="12.75">
      <c r="A575" s="303"/>
      <c r="B575" s="303"/>
      <c r="C575" s="303"/>
      <c r="D575" s="303"/>
      <c r="E575" s="303"/>
      <c r="F575" s="304"/>
      <c r="G575" s="303"/>
      <c r="H575" s="303"/>
      <c r="I575" s="303"/>
      <c r="J575" s="303"/>
      <c r="K575" s="303"/>
      <c r="L575" s="303"/>
      <c r="M575" s="303"/>
      <c r="N575" s="303"/>
      <c r="O575" s="303"/>
      <c r="P575" s="305"/>
      <c r="Q575" s="305"/>
      <c r="R575" s="303"/>
      <c r="S575" s="303"/>
      <c r="T575" s="303"/>
      <c r="U575" s="303"/>
      <c r="V575" s="303"/>
      <c r="W575" s="303"/>
      <c r="X575" s="303"/>
      <c r="Y575" s="303"/>
    </row>
    <row r="576" spans="1:25" ht="12.75">
      <c r="A576" s="303"/>
      <c r="B576" s="303"/>
      <c r="C576" s="303"/>
      <c r="D576" s="303"/>
      <c r="E576" s="303"/>
      <c r="F576" s="304"/>
      <c r="G576" s="303"/>
      <c r="H576" s="303"/>
      <c r="I576" s="303"/>
      <c r="J576" s="303"/>
      <c r="K576" s="303"/>
      <c r="L576" s="303"/>
      <c r="M576" s="303"/>
      <c r="N576" s="303"/>
      <c r="O576" s="303"/>
      <c r="P576" s="305"/>
      <c r="Q576" s="305"/>
      <c r="R576" s="303"/>
      <c r="S576" s="303"/>
      <c r="T576" s="303"/>
      <c r="U576" s="303"/>
      <c r="V576" s="303"/>
      <c r="W576" s="303"/>
      <c r="X576" s="303"/>
      <c r="Y576" s="303"/>
    </row>
    <row r="577" spans="1:25" ht="12.75">
      <c r="A577" s="303"/>
      <c r="B577" s="303"/>
      <c r="C577" s="303"/>
      <c r="D577" s="303"/>
      <c r="E577" s="303"/>
      <c r="F577" s="304"/>
      <c r="G577" s="303"/>
      <c r="H577" s="303"/>
      <c r="I577" s="303"/>
      <c r="J577" s="303"/>
      <c r="K577" s="303"/>
      <c r="L577" s="303"/>
      <c r="M577" s="303"/>
      <c r="N577" s="303"/>
      <c r="O577" s="303"/>
      <c r="P577" s="305"/>
      <c r="Q577" s="305"/>
      <c r="R577" s="303"/>
      <c r="S577" s="303"/>
      <c r="T577" s="303"/>
      <c r="U577" s="303"/>
      <c r="V577" s="303"/>
      <c r="W577" s="303"/>
      <c r="X577" s="303"/>
      <c r="Y577" s="303"/>
    </row>
    <row r="578" spans="1:25" ht="12.75">
      <c r="A578" s="303"/>
      <c r="B578" s="303"/>
      <c r="C578" s="303"/>
      <c r="D578" s="303"/>
      <c r="E578" s="303"/>
      <c r="F578" s="304"/>
      <c r="G578" s="303"/>
      <c r="H578" s="303"/>
      <c r="I578" s="303"/>
      <c r="J578" s="303"/>
      <c r="K578" s="303"/>
      <c r="L578" s="303"/>
      <c r="M578" s="303"/>
      <c r="N578" s="303"/>
      <c r="O578" s="303"/>
      <c r="P578" s="305"/>
      <c r="Q578" s="305"/>
      <c r="R578" s="303"/>
      <c r="S578" s="303"/>
      <c r="T578" s="303"/>
      <c r="U578" s="303"/>
      <c r="V578" s="303"/>
      <c r="W578" s="303"/>
      <c r="X578" s="303"/>
      <c r="Y578" s="303"/>
    </row>
    <row r="579" spans="1:25" ht="12.75">
      <c r="A579" s="303"/>
      <c r="B579" s="303"/>
      <c r="C579" s="303"/>
      <c r="D579" s="303"/>
      <c r="E579" s="303"/>
      <c r="F579" s="304"/>
      <c r="G579" s="303"/>
      <c r="H579" s="303"/>
      <c r="I579" s="303"/>
      <c r="J579" s="303"/>
      <c r="K579" s="303"/>
      <c r="L579" s="303"/>
      <c r="M579" s="303"/>
      <c r="N579" s="303"/>
      <c r="O579" s="303"/>
      <c r="P579" s="305"/>
      <c r="Q579" s="305"/>
      <c r="R579" s="303"/>
      <c r="S579" s="303"/>
      <c r="T579" s="303"/>
      <c r="U579" s="303"/>
      <c r="V579" s="303"/>
      <c r="W579" s="303"/>
      <c r="X579" s="303"/>
      <c r="Y579" s="303"/>
    </row>
    <row r="580" spans="1:25" ht="12.75">
      <c r="A580" s="303"/>
      <c r="B580" s="303"/>
      <c r="C580" s="303"/>
      <c r="D580" s="303"/>
      <c r="E580" s="303"/>
      <c r="F580" s="304"/>
      <c r="G580" s="303"/>
      <c r="H580" s="303"/>
      <c r="I580" s="303"/>
      <c r="J580" s="303"/>
      <c r="K580" s="303"/>
      <c r="L580" s="303"/>
      <c r="M580" s="303"/>
      <c r="N580" s="303"/>
      <c r="O580" s="303"/>
      <c r="P580" s="305"/>
      <c r="Q580" s="305"/>
      <c r="R580" s="303"/>
      <c r="S580" s="303"/>
      <c r="T580" s="303"/>
      <c r="U580" s="303"/>
      <c r="V580" s="303"/>
      <c r="W580" s="303"/>
      <c r="X580" s="303"/>
      <c r="Y580" s="303"/>
    </row>
    <row r="581" spans="1:25" ht="12.75">
      <c r="A581" s="303"/>
      <c r="B581" s="303"/>
      <c r="C581" s="303"/>
      <c r="D581" s="303"/>
      <c r="E581" s="303"/>
      <c r="F581" s="304"/>
      <c r="G581" s="303"/>
      <c r="H581" s="303"/>
      <c r="I581" s="303"/>
      <c r="J581" s="303"/>
      <c r="K581" s="303"/>
      <c r="L581" s="303"/>
      <c r="M581" s="303"/>
      <c r="N581" s="303"/>
      <c r="O581" s="303"/>
      <c r="P581" s="305"/>
      <c r="Q581" s="305"/>
      <c r="R581" s="303"/>
      <c r="S581" s="303"/>
      <c r="T581" s="303"/>
      <c r="U581" s="303"/>
      <c r="V581" s="303"/>
      <c r="W581" s="303"/>
      <c r="X581" s="303"/>
      <c r="Y581" s="303"/>
    </row>
    <row r="582" spans="1:25" ht="12.75">
      <c r="A582" s="303"/>
      <c r="B582" s="303"/>
      <c r="C582" s="303"/>
      <c r="D582" s="303"/>
      <c r="E582" s="303"/>
      <c r="F582" s="304"/>
      <c r="G582" s="303"/>
      <c r="H582" s="303"/>
      <c r="I582" s="303"/>
      <c r="J582" s="303"/>
      <c r="K582" s="303"/>
      <c r="L582" s="303"/>
      <c r="M582" s="303"/>
      <c r="N582" s="303"/>
      <c r="O582" s="303"/>
      <c r="P582" s="305"/>
      <c r="Q582" s="305"/>
      <c r="R582" s="303"/>
      <c r="S582" s="303"/>
      <c r="T582" s="303"/>
      <c r="U582" s="303"/>
      <c r="V582" s="303"/>
      <c r="W582" s="303"/>
      <c r="X582" s="303"/>
      <c r="Y582" s="303"/>
    </row>
    <row r="583" spans="1:25" ht="12.75">
      <c r="A583" s="303"/>
      <c r="B583" s="303"/>
      <c r="C583" s="303"/>
      <c r="D583" s="303"/>
      <c r="E583" s="303"/>
      <c r="F583" s="304"/>
      <c r="G583" s="303"/>
      <c r="H583" s="303"/>
      <c r="I583" s="303"/>
      <c r="J583" s="303"/>
      <c r="K583" s="303"/>
      <c r="L583" s="303"/>
      <c r="M583" s="303"/>
      <c r="N583" s="303"/>
      <c r="O583" s="303"/>
      <c r="P583" s="305"/>
      <c r="Q583" s="305"/>
      <c r="R583" s="303"/>
      <c r="S583" s="303"/>
      <c r="T583" s="303"/>
      <c r="U583" s="303"/>
      <c r="V583" s="303"/>
      <c r="W583" s="303"/>
      <c r="X583" s="303"/>
      <c r="Y583" s="303"/>
    </row>
    <row r="584" spans="1:25" ht="12.75">
      <c r="A584" s="303"/>
      <c r="B584" s="303"/>
      <c r="C584" s="303"/>
      <c r="D584" s="303"/>
      <c r="E584" s="303"/>
      <c r="F584" s="304"/>
      <c r="G584" s="303"/>
      <c r="H584" s="303"/>
      <c r="I584" s="303"/>
      <c r="J584" s="303"/>
      <c r="K584" s="303"/>
      <c r="L584" s="303"/>
      <c r="M584" s="303"/>
      <c r="N584" s="303"/>
      <c r="O584" s="303"/>
      <c r="P584" s="305"/>
      <c r="Q584" s="305"/>
      <c r="R584" s="303"/>
      <c r="S584" s="303"/>
      <c r="T584" s="303"/>
      <c r="U584" s="303"/>
      <c r="V584" s="303"/>
      <c r="W584" s="303"/>
      <c r="X584" s="303"/>
      <c r="Y584" s="303"/>
    </row>
    <row r="585" spans="1:25" ht="12.75">
      <c r="A585" s="303"/>
      <c r="B585" s="303"/>
      <c r="C585" s="303"/>
      <c r="D585" s="303"/>
      <c r="E585" s="303"/>
      <c r="F585" s="304"/>
      <c r="G585" s="303"/>
      <c r="H585" s="303"/>
      <c r="I585" s="303"/>
      <c r="J585" s="303"/>
      <c r="K585" s="303"/>
      <c r="L585" s="303"/>
      <c r="M585" s="303"/>
      <c r="N585" s="303"/>
      <c r="O585" s="303"/>
      <c r="P585" s="305"/>
      <c r="Q585" s="305"/>
      <c r="R585" s="303"/>
      <c r="S585" s="303"/>
      <c r="T585" s="303"/>
      <c r="U585" s="303"/>
      <c r="V585" s="303"/>
      <c r="W585" s="303"/>
      <c r="X585" s="303"/>
      <c r="Y585" s="303"/>
    </row>
    <row r="586" spans="1:25" ht="12.75">
      <c r="A586" s="303"/>
      <c r="B586" s="303"/>
      <c r="C586" s="303"/>
      <c r="D586" s="303"/>
      <c r="E586" s="303"/>
      <c r="F586" s="304"/>
      <c r="G586" s="303"/>
      <c r="H586" s="303"/>
      <c r="I586" s="303"/>
      <c r="J586" s="303"/>
      <c r="K586" s="303"/>
      <c r="L586" s="303"/>
      <c r="M586" s="303"/>
      <c r="N586" s="303"/>
      <c r="O586" s="303"/>
      <c r="P586" s="305"/>
      <c r="Q586" s="305"/>
      <c r="R586" s="303"/>
      <c r="S586" s="303"/>
      <c r="T586" s="303"/>
      <c r="U586" s="303"/>
      <c r="V586" s="303"/>
      <c r="W586" s="303"/>
      <c r="X586" s="303"/>
      <c r="Y586" s="303"/>
    </row>
    <row r="587" spans="1:25" ht="12.75">
      <c r="A587" s="303"/>
      <c r="B587" s="303"/>
      <c r="C587" s="303"/>
      <c r="D587" s="303"/>
      <c r="E587" s="303"/>
      <c r="F587" s="304"/>
      <c r="G587" s="303"/>
      <c r="H587" s="303"/>
      <c r="I587" s="303"/>
      <c r="J587" s="303"/>
      <c r="K587" s="303"/>
      <c r="L587" s="303"/>
      <c r="M587" s="303"/>
      <c r="N587" s="303"/>
      <c r="O587" s="303"/>
      <c r="P587" s="305"/>
      <c r="Q587" s="305"/>
      <c r="R587" s="303"/>
      <c r="S587" s="303"/>
      <c r="T587" s="303"/>
      <c r="U587" s="303"/>
      <c r="V587" s="303"/>
      <c r="W587" s="303"/>
      <c r="X587" s="303"/>
      <c r="Y587" s="303"/>
    </row>
    <row r="588" spans="1:25" ht="12.75">
      <c r="A588" s="303"/>
      <c r="B588" s="303"/>
      <c r="C588" s="303"/>
      <c r="D588" s="303"/>
      <c r="E588" s="303"/>
      <c r="F588" s="304"/>
      <c r="G588" s="303"/>
      <c r="H588" s="303"/>
      <c r="I588" s="303"/>
      <c r="J588" s="303"/>
      <c r="K588" s="303"/>
      <c r="L588" s="303"/>
      <c r="M588" s="303"/>
      <c r="N588" s="303"/>
      <c r="O588" s="303"/>
      <c r="P588" s="305"/>
      <c r="Q588" s="305"/>
      <c r="R588" s="303"/>
      <c r="S588" s="303"/>
      <c r="T588" s="303"/>
      <c r="U588" s="303"/>
      <c r="V588" s="303"/>
      <c r="W588" s="303"/>
      <c r="X588" s="303"/>
      <c r="Y588" s="303"/>
    </row>
    <row r="589" spans="1:25" ht="12.75">
      <c r="A589" s="303"/>
      <c r="B589" s="303"/>
      <c r="C589" s="303"/>
      <c r="D589" s="303"/>
      <c r="E589" s="303"/>
      <c r="F589" s="304"/>
      <c r="G589" s="303"/>
      <c r="H589" s="303"/>
      <c r="I589" s="303"/>
      <c r="J589" s="303"/>
      <c r="K589" s="303"/>
      <c r="L589" s="303"/>
      <c r="M589" s="303"/>
      <c r="N589" s="303"/>
      <c r="O589" s="303"/>
      <c r="P589" s="305"/>
      <c r="Q589" s="305"/>
      <c r="R589" s="303"/>
      <c r="S589" s="303"/>
      <c r="T589" s="303"/>
      <c r="U589" s="303"/>
      <c r="V589" s="303"/>
      <c r="W589" s="303"/>
      <c r="X589" s="303"/>
      <c r="Y589" s="303"/>
    </row>
    <row r="590" spans="1:25" ht="12.75">
      <c r="A590" s="303"/>
      <c r="B590" s="303"/>
      <c r="C590" s="303"/>
      <c r="D590" s="303"/>
      <c r="E590" s="303"/>
      <c r="F590" s="304"/>
      <c r="G590" s="303"/>
      <c r="H590" s="303"/>
      <c r="I590" s="303"/>
      <c r="J590" s="303"/>
      <c r="K590" s="303"/>
      <c r="L590" s="303"/>
      <c r="M590" s="303"/>
      <c r="N590" s="303"/>
      <c r="O590" s="303"/>
      <c r="P590" s="305"/>
      <c r="Q590" s="305"/>
      <c r="R590" s="303"/>
      <c r="S590" s="303"/>
      <c r="T590" s="303"/>
      <c r="U590" s="303"/>
      <c r="V590" s="303"/>
      <c r="W590" s="303"/>
      <c r="X590" s="303"/>
      <c r="Y590" s="303"/>
    </row>
    <row r="591" spans="1:25" ht="12.75">
      <c r="A591" s="303"/>
      <c r="B591" s="303"/>
      <c r="C591" s="303"/>
      <c r="D591" s="303"/>
      <c r="E591" s="303"/>
      <c r="F591" s="304"/>
      <c r="G591" s="303"/>
      <c r="H591" s="303"/>
      <c r="I591" s="303"/>
      <c r="J591" s="303"/>
      <c r="K591" s="303"/>
      <c r="L591" s="303"/>
      <c r="M591" s="303"/>
      <c r="N591" s="303"/>
      <c r="O591" s="303"/>
      <c r="P591" s="305"/>
      <c r="Q591" s="305"/>
      <c r="R591" s="303"/>
      <c r="S591" s="303"/>
      <c r="T591" s="303"/>
      <c r="U591" s="303"/>
      <c r="V591" s="303"/>
      <c r="W591" s="303"/>
      <c r="X591" s="303"/>
      <c r="Y591" s="303"/>
    </row>
    <row r="592" spans="1:25" ht="12.75">
      <c r="A592" s="303"/>
      <c r="B592" s="303"/>
      <c r="C592" s="303"/>
      <c r="D592" s="303"/>
      <c r="E592" s="303"/>
      <c r="F592" s="304"/>
      <c r="G592" s="303"/>
      <c r="H592" s="303"/>
      <c r="I592" s="303"/>
      <c r="J592" s="303"/>
      <c r="K592" s="303"/>
      <c r="L592" s="303"/>
      <c r="M592" s="303"/>
      <c r="N592" s="303"/>
      <c r="O592" s="303"/>
      <c r="P592" s="305"/>
      <c r="Q592" s="305"/>
      <c r="R592" s="303"/>
      <c r="S592" s="303"/>
      <c r="T592" s="303"/>
      <c r="U592" s="303"/>
      <c r="V592" s="303"/>
      <c r="W592" s="303"/>
      <c r="X592" s="303"/>
      <c r="Y592" s="303"/>
    </row>
    <row r="593" spans="1:25" ht="12.75">
      <c r="A593" s="303"/>
      <c r="B593" s="303"/>
      <c r="C593" s="303"/>
      <c r="D593" s="303"/>
      <c r="E593" s="303"/>
      <c r="F593" s="304"/>
      <c r="G593" s="303"/>
      <c r="H593" s="303"/>
      <c r="I593" s="303"/>
      <c r="J593" s="303"/>
      <c r="K593" s="303"/>
      <c r="L593" s="303"/>
      <c r="M593" s="303"/>
      <c r="N593" s="303"/>
      <c r="O593" s="303"/>
      <c r="P593" s="305"/>
      <c r="Q593" s="305"/>
      <c r="R593" s="303"/>
      <c r="S593" s="303"/>
      <c r="T593" s="303"/>
      <c r="U593" s="303"/>
      <c r="V593" s="303"/>
      <c r="W593" s="303"/>
      <c r="X593" s="303"/>
      <c r="Y593" s="303"/>
    </row>
    <row r="594" spans="1:25" ht="12.75">
      <c r="A594" s="303"/>
      <c r="B594" s="303"/>
      <c r="C594" s="303"/>
      <c r="D594" s="303"/>
      <c r="E594" s="303"/>
      <c r="F594" s="304"/>
      <c r="G594" s="303"/>
      <c r="H594" s="303"/>
      <c r="I594" s="303"/>
      <c r="J594" s="303"/>
      <c r="K594" s="303"/>
      <c r="L594" s="303"/>
      <c r="M594" s="303"/>
      <c r="N594" s="303"/>
      <c r="O594" s="303"/>
      <c r="P594" s="305"/>
      <c r="Q594" s="305"/>
      <c r="R594" s="303"/>
      <c r="S594" s="303"/>
      <c r="T594" s="303"/>
      <c r="U594" s="303"/>
      <c r="V594" s="303"/>
      <c r="W594" s="303"/>
      <c r="X594" s="303"/>
      <c r="Y594" s="303"/>
    </row>
    <row r="595" spans="1:25" ht="12.75">
      <c r="A595" s="303"/>
      <c r="B595" s="303"/>
      <c r="C595" s="303"/>
      <c r="D595" s="303"/>
      <c r="E595" s="303"/>
      <c r="F595" s="304"/>
      <c r="G595" s="303"/>
      <c r="H595" s="303"/>
      <c r="I595" s="303"/>
      <c r="J595" s="303"/>
      <c r="K595" s="303"/>
      <c r="L595" s="303"/>
      <c r="M595" s="303"/>
      <c r="N595" s="303"/>
      <c r="O595" s="303"/>
      <c r="P595" s="305"/>
      <c r="Q595" s="305"/>
      <c r="R595" s="303"/>
      <c r="S595" s="303"/>
      <c r="T595" s="303"/>
      <c r="U595" s="303"/>
      <c r="V595" s="303"/>
      <c r="W595" s="303"/>
      <c r="X595" s="303"/>
      <c r="Y595" s="303"/>
    </row>
    <row r="596" spans="1:25" ht="12.75">
      <c r="A596" s="303"/>
      <c r="B596" s="303"/>
      <c r="C596" s="303"/>
      <c r="D596" s="303"/>
      <c r="E596" s="303"/>
      <c r="F596" s="304"/>
      <c r="G596" s="303"/>
      <c r="H596" s="303"/>
      <c r="I596" s="303"/>
      <c r="J596" s="303"/>
      <c r="K596" s="303"/>
      <c r="L596" s="303"/>
      <c r="M596" s="303"/>
      <c r="N596" s="303"/>
      <c r="O596" s="303"/>
      <c r="P596" s="305"/>
      <c r="Q596" s="305"/>
      <c r="R596" s="303"/>
      <c r="S596" s="303"/>
      <c r="T596" s="303"/>
      <c r="U596" s="303"/>
      <c r="V596" s="303"/>
      <c r="W596" s="303"/>
      <c r="X596" s="303"/>
      <c r="Y596" s="303"/>
    </row>
    <row r="597" spans="1:25" ht="12.75">
      <c r="A597" s="303"/>
      <c r="B597" s="303"/>
      <c r="C597" s="303"/>
      <c r="D597" s="303"/>
      <c r="E597" s="303"/>
      <c r="F597" s="304"/>
      <c r="G597" s="303"/>
      <c r="H597" s="303"/>
      <c r="I597" s="303"/>
      <c r="J597" s="303"/>
      <c r="K597" s="303"/>
      <c r="L597" s="303"/>
      <c r="M597" s="303"/>
      <c r="N597" s="303"/>
      <c r="O597" s="303"/>
      <c r="P597" s="305"/>
      <c r="Q597" s="305"/>
      <c r="R597" s="303"/>
      <c r="S597" s="303"/>
      <c r="T597" s="303"/>
      <c r="U597" s="303"/>
      <c r="V597" s="303"/>
      <c r="W597" s="303"/>
      <c r="X597" s="303"/>
      <c r="Y597" s="303"/>
    </row>
    <row r="598" spans="1:25" ht="12.75">
      <c r="A598" s="303"/>
      <c r="B598" s="303"/>
      <c r="C598" s="303"/>
      <c r="D598" s="303"/>
      <c r="E598" s="303"/>
      <c r="F598" s="304"/>
      <c r="G598" s="303"/>
      <c r="H598" s="303"/>
      <c r="I598" s="303"/>
      <c r="J598" s="303"/>
      <c r="K598" s="303"/>
      <c r="L598" s="303"/>
      <c r="M598" s="303"/>
      <c r="N598" s="303"/>
      <c r="O598" s="303"/>
      <c r="P598" s="305"/>
      <c r="Q598" s="305"/>
      <c r="R598" s="303"/>
      <c r="S598" s="303"/>
      <c r="T598" s="303"/>
      <c r="U598" s="303"/>
      <c r="V598" s="303"/>
      <c r="W598" s="303"/>
      <c r="X598" s="303"/>
      <c r="Y598" s="303"/>
    </row>
    <row r="599" spans="1:25" ht="12.75">
      <c r="A599" s="303"/>
      <c r="B599" s="303"/>
      <c r="C599" s="303"/>
      <c r="D599" s="303"/>
      <c r="E599" s="303"/>
      <c r="F599" s="304"/>
      <c r="G599" s="303"/>
      <c r="H599" s="303"/>
      <c r="I599" s="303"/>
      <c r="J599" s="303"/>
      <c r="K599" s="303"/>
      <c r="L599" s="303"/>
      <c r="M599" s="303"/>
      <c r="N599" s="303"/>
      <c r="O599" s="303"/>
      <c r="P599" s="305"/>
      <c r="Q599" s="305"/>
      <c r="R599" s="303"/>
      <c r="S599" s="303"/>
      <c r="T599" s="303"/>
      <c r="U599" s="303"/>
      <c r="V599" s="303"/>
      <c r="W599" s="303"/>
      <c r="X599" s="303"/>
      <c r="Y599" s="303"/>
    </row>
    <row r="600" spans="1:25" ht="12.75">
      <c r="A600" s="303"/>
      <c r="B600" s="303"/>
      <c r="C600" s="303"/>
      <c r="D600" s="303"/>
      <c r="E600" s="303"/>
      <c r="F600" s="304"/>
      <c r="G600" s="303"/>
      <c r="H600" s="303"/>
      <c r="I600" s="303"/>
      <c r="J600" s="303"/>
      <c r="K600" s="303"/>
      <c r="L600" s="303"/>
      <c r="M600" s="303"/>
      <c r="N600" s="303"/>
      <c r="O600" s="303"/>
      <c r="P600" s="305"/>
      <c r="Q600" s="305"/>
      <c r="R600" s="303"/>
      <c r="S600" s="303"/>
      <c r="T600" s="303"/>
      <c r="U600" s="303"/>
      <c r="V600" s="303"/>
      <c r="W600" s="303"/>
      <c r="X600" s="303"/>
      <c r="Y600" s="303"/>
    </row>
    <row r="601" spans="1:25" ht="12.75">
      <c r="A601" s="303"/>
      <c r="B601" s="303"/>
      <c r="C601" s="303"/>
      <c r="D601" s="303"/>
      <c r="E601" s="303"/>
      <c r="F601" s="304"/>
      <c r="G601" s="303"/>
      <c r="H601" s="303"/>
      <c r="I601" s="303"/>
      <c r="J601" s="303"/>
      <c r="K601" s="303"/>
      <c r="L601" s="303"/>
      <c r="M601" s="303"/>
      <c r="N601" s="303"/>
      <c r="O601" s="303"/>
      <c r="P601" s="305"/>
      <c r="Q601" s="305"/>
      <c r="R601" s="303"/>
      <c r="S601" s="303"/>
      <c r="T601" s="303"/>
      <c r="U601" s="303"/>
      <c r="V601" s="303"/>
      <c r="W601" s="303"/>
      <c r="X601" s="303"/>
      <c r="Y601" s="303"/>
    </row>
    <row r="602" spans="1:25" ht="12.75">
      <c r="A602" s="303"/>
      <c r="B602" s="303"/>
      <c r="C602" s="303"/>
      <c r="D602" s="303"/>
      <c r="E602" s="303"/>
      <c r="F602" s="304"/>
      <c r="G602" s="303"/>
      <c r="H602" s="303"/>
      <c r="I602" s="303"/>
      <c r="J602" s="303"/>
      <c r="K602" s="303"/>
      <c r="L602" s="303"/>
      <c r="M602" s="303"/>
      <c r="N602" s="303"/>
      <c r="O602" s="303"/>
      <c r="P602" s="305"/>
      <c r="Q602" s="305"/>
      <c r="R602" s="303"/>
      <c r="S602" s="303"/>
      <c r="T602" s="303"/>
      <c r="U602" s="303"/>
      <c r="V602" s="303"/>
      <c r="W602" s="303"/>
      <c r="X602" s="303"/>
      <c r="Y602" s="303"/>
    </row>
    <row r="603" spans="1:25" ht="12.75">
      <c r="A603" s="303"/>
      <c r="B603" s="303"/>
      <c r="C603" s="303"/>
      <c r="D603" s="303"/>
      <c r="E603" s="303"/>
      <c r="F603" s="304"/>
      <c r="G603" s="303"/>
      <c r="H603" s="303"/>
      <c r="I603" s="303"/>
      <c r="J603" s="303"/>
      <c r="K603" s="303"/>
      <c r="L603" s="303"/>
      <c r="M603" s="303"/>
      <c r="N603" s="303"/>
      <c r="O603" s="303"/>
      <c r="P603" s="305"/>
      <c r="Q603" s="305"/>
      <c r="R603" s="303"/>
      <c r="S603" s="303"/>
      <c r="T603" s="303"/>
      <c r="U603" s="303"/>
      <c r="V603" s="303"/>
      <c r="W603" s="303"/>
      <c r="X603" s="303"/>
      <c r="Y603" s="303"/>
    </row>
    <row r="604" spans="1:25" ht="12.75">
      <c r="A604" s="303"/>
      <c r="B604" s="303"/>
      <c r="C604" s="303"/>
      <c r="D604" s="303"/>
      <c r="E604" s="303"/>
      <c r="F604" s="304"/>
      <c r="G604" s="303"/>
      <c r="H604" s="303"/>
      <c r="I604" s="303"/>
      <c r="J604" s="303"/>
      <c r="K604" s="303"/>
      <c r="L604" s="303"/>
      <c r="M604" s="303"/>
      <c r="N604" s="303"/>
      <c r="O604" s="303"/>
      <c r="P604" s="305"/>
      <c r="Q604" s="305"/>
      <c r="R604" s="303"/>
      <c r="S604" s="303"/>
      <c r="T604" s="303"/>
      <c r="U604" s="303"/>
      <c r="V604" s="303"/>
      <c r="W604" s="303"/>
      <c r="X604" s="303"/>
      <c r="Y604" s="303"/>
    </row>
    <row r="605" spans="1:25" ht="12.75">
      <c r="A605" s="303"/>
      <c r="B605" s="303"/>
      <c r="C605" s="303"/>
      <c r="D605" s="303"/>
      <c r="E605" s="303"/>
      <c r="F605" s="304"/>
      <c r="G605" s="303"/>
      <c r="H605" s="303"/>
      <c r="I605" s="303"/>
      <c r="J605" s="303"/>
      <c r="K605" s="303"/>
      <c r="L605" s="303"/>
      <c r="M605" s="303"/>
      <c r="N605" s="303"/>
      <c r="O605" s="303"/>
      <c r="P605" s="305"/>
      <c r="Q605" s="305"/>
      <c r="R605" s="303"/>
      <c r="S605" s="303"/>
      <c r="T605" s="303"/>
      <c r="U605" s="303"/>
      <c r="V605" s="303"/>
      <c r="W605" s="303"/>
      <c r="X605" s="303"/>
      <c r="Y605" s="303"/>
    </row>
    <row r="606" spans="1:25" ht="12.75">
      <c r="A606" s="303"/>
      <c r="B606" s="303"/>
      <c r="C606" s="303"/>
      <c r="D606" s="303"/>
      <c r="E606" s="303"/>
      <c r="F606" s="304"/>
      <c r="G606" s="303"/>
      <c r="H606" s="303"/>
      <c r="I606" s="303"/>
      <c r="J606" s="303"/>
      <c r="K606" s="303"/>
      <c r="L606" s="303"/>
      <c r="M606" s="303"/>
      <c r="N606" s="303"/>
      <c r="O606" s="303"/>
      <c r="P606" s="305"/>
      <c r="Q606" s="305"/>
      <c r="R606" s="303"/>
      <c r="S606" s="303"/>
      <c r="T606" s="303"/>
      <c r="U606" s="303"/>
      <c r="V606" s="303"/>
      <c r="W606" s="303"/>
      <c r="X606" s="303"/>
      <c r="Y606" s="303"/>
    </row>
    <row r="607" spans="1:25" ht="12.75">
      <c r="A607" s="303"/>
      <c r="B607" s="303"/>
      <c r="C607" s="303"/>
      <c r="D607" s="303"/>
      <c r="E607" s="303"/>
      <c r="F607" s="304"/>
      <c r="G607" s="303"/>
      <c r="H607" s="303"/>
      <c r="I607" s="303"/>
      <c r="J607" s="303"/>
      <c r="K607" s="303"/>
      <c r="L607" s="303"/>
      <c r="M607" s="303"/>
      <c r="N607" s="303"/>
      <c r="O607" s="303"/>
      <c r="P607" s="305"/>
      <c r="Q607" s="305"/>
      <c r="R607" s="303"/>
      <c r="S607" s="303"/>
      <c r="T607" s="303"/>
      <c r="U607" s="303"/>
      <c r="V607" s="303"/>
      <c r="W607" s="303"/>
      <c r="X607" s="303"/>
      <c r="Y607" s="303"/>
    </row>
    <row r="608" spans="1:25" ht="12.75">
      <c r="A608" s="303"/>
      <c r="B608" s="303"/>
      <c r="C608" s="303"/>
      <c r="D608" s="303"/>
      <c r="E608" s="303"/>
      <c r="F608" s="304"/>
      <c r="G608" s="303"/>
      <c r="H608" s="303"/>
      <c r="I608" s="303"/>
      <c r="J608" s="303"/>
      <c r="K608" s="303"/>
      <c r="L608" s="303"/>
      <c r="M608" s="303"/>
      <c r="N608" s="303"/>
      <c r="O608" s="303"/>
      <c r="P608" s="305"/>
      <c r="Q608" s="305"/>
      <c r="R608" s="303"/>
      <c r="S608" s="303"/>
      <c r="T608" s="303"/>
      <c r="U608" s="303"/>
      <c r="V608" s="303"/>
      <c r="W608" s="303"/>
      <c r="X608" s="303"/>
      <c r="Y608" s="303"/>
    </row>
    <row r="609" spans="1:25" ht="12.75">
      <c r="A609" s="303"/>
      <c r="B609" s="303"/>
      <c r="C609" s="303"/>
      <c r="D609" s="303"/>
      <c r="E609" s="303"/>
      <c r="F609" s="304"/>
      <c r="G609" s="303"/>
      <c r="H609" s="303"/>
      <c r="I609" s="303"/>
      <c r="J609" s="303"/>
      <c r="K609" s="303"/>
      <c r="L609" s="303"/>
      <c r="M609" s="303"/>
      <c r="N609" s="303"/>
      <c r="O609" s="303"/>
      <c r="P609" s="305"/>
      <c r="Q609" s="305"/>
      <c r="R609" s="303"/>
      <c r="S609" s="303"/>
      <c r="T609" s="303"/>
      <c r="U609" s="303"/>
      <c r="V609" s="303"/>
      <c r="W609" s="303"/>
      <c r="X609" s="303"/>
      <c r="Y609" s="303"/>
    </row>
    <row r="610" spans="1:25" ht="12.75">
      <c r="A610" s="303"/>
      <c r="B610" s="303"/>
      <c r="C610" s="303"/>
      <c r="D610" s="303"/>
      <c r="E610" s="303"/>
      <c r="F610" s="304"/>
      <c r="G610" s="303"/>
      <c r="H610" s="303"/>
      <c r="I610" s="303"/>
      <c r="J610" s="303"/>
      <c r="K610" s="303"/>
      <c r="L610" s="303"/>
      <c r="M610" s="303"/>
      <c r="N610" s="303"/>
      <c r="O610" s="303"/>
      <c r="P610" s="305"/>
      <c r="Q610" s="305"/>
      <c r="R610" s="303"/>
      <c r="S610" s="303"/>
      <c r="T610" s="303"/>
      <c r="U610" s="303"/>
      <c r="V610" s="303"/>
      <c r="W610" s="303"/>
      <c r="X610" s="303"/>
      <c r="Y610" s="303"/>
    </row>
    <row r="611" spans="1:25" ht="12.75">
      <c r="A611" s="303"/>
      <c r="B611" s="303"/>
      <c r="C611" s="303"/>
      <c r="D611" s="303"/>
      <c r="E611" s="303"/>
      <c r="F611" s="304"/>
      <c r="G611" s="303"/>
      <c r="H611" s="303"/>
      <c r="I611" s="303"/>
      <c r="J611" s="303"/>
      <c r="K611" s="303"/>
      <c r="L611" s="303"/>
      <c r="M611" s="303"/>
      <c r="N611" s="303"/>
      <c r="O611" s="303"/>
      <c r="P611" s="305"/>
      <c r="Q611" s="305"/>
      <c r="R611" s="303"/>
      <c r="S611" s="303"/>
      <c r="T611" s="303"/>
      <c r="U611" s="303"/>
      <c r="V611" s="303"/>
      <c r="W611" s="303"/>
      <c r="X611" s="303"/>
      <c r="Y611" s="303"/>
    </row>
    <row r="612" spans="1:25" ht="12.75">
      <c r="A612" s="303"/>
      <c r="B612" s="303"/>
      <c r="C612" s="303"/>
      <c r="D612" s="303"/>
      <c r="E612" s="303"/>
      <c r="F612" s="304"/>
      <c r="G612" s="303"/>
      <c r="H612" s="303"/>
      <c r="I612" s="303"/>
      <c r="J612" s="303"/>
      <c r="K612" s="303"/>
      <c r="L612" s="303"/>
      <c r="M612" s="303"/>
      <c r="N612" s="303"/>
      <c r="O612" s="303"/>
      <c r="P612" s="305"/>
      <c r="Q612" s="305"/>
      <c r="R612" s="303"/>
      <c r="S612" s="303"/>
      <c r="T612" s="303"/>
      <c r="U612" s="303"/>
      <c r="V612" s="303"/>
      <c r="W612" s="303"/>
      <c r="X612" s="303"/>
      <c r="Y612" s="303"/>
    </row>
    <row r="613" spans="1:25" ht="12.75">
      <c r="A613" s="303"/>
      <c r="B613" s="303"/>
      <c r="C613" s="303"/>
      <c r="D613" s="303"/>
      <c r="E613" s="303"/>
      <c r="F613" s="304"/>
      <c r="G613" s="303"/>
      <c r="H613" s="303"/>
      <c r="I613" s="303"/>
      <c r="J613" s="303"/>
      <c r="K613" s="303"/>
      <c r="L613" s="303"/>
      <c r="M613" s="303"/>
      <c r="N613" s="303"/>
      <c r="O613" s="303"/>
      <c r="P613" s="305"/>
      <c r="Q613" s="305"/>
      <c r="R613" s="303"/>
      <c r="S613" s="303"/>
      <c r="T613" s="303"/>
      <c r="U613" s="303"/>
      <c r="V613" s="303"/>
      <c r="W613" s="303"/>
      <c r="X613" s="303"/>
      <c r="Y613" s="303"/>
    </row>
    <row r="614" spans="1:25" ht="12.75">
      <c r="A614" s="303"/>
      <c r="B614" s="303"/>
      <c r="C614" s="303"/>
      <c r="D614" s="303"/>
      <c r="E614" s="303"/>
      <c r="F614" s="304"/>
      <c r="G614" s="303"/>
      <c r="H614" s="303"/>
      <c r="I614" s="303"/>
      <c r="J614" s="303"/>
      <c r="K614" s="303"/>
      <c r="L614" s="303"/>
      <c r="M614" s="303"/>
      <c r="N614" s="303"/>
      <c r="O614" s="303"/>
      <c r="P614" s="305"/>
      <c r="Q614" s="305"/>
      <c r="R614" s="303"/>
      <c r="S614" s="303"/>
      <c r="T614" s="303"/>
      <c r="U614" s="303"/>
      <c r="V614" s="303"/>
      <c r="W614" s="303"/>
      <c r="X614" s="303"/>
      <c r="Y614" s="303"/>
    </row>
    <row r="615" spans="1:25" ht="12.75">
      <c r="A615" s="303"/>
      <c r="B615" s="303"/>
      <c r="C615" s="303"/>
      <c r="D615" s="303"/>
      <c r="E615" s="303"/>
      <c r="F615" s="304"/>
      <c r="G615" s="303"/>
      <c r="H615" s="303"/>
      <c r="I615" s="303"/>
      <c r="J615" s="303"/>
      <c r="K615" s="303"/>
      <c r="L615" s="303"/>
      <c r="M615" s="303"/>
      <c r="N615" s="303"/>
      <c r="O615" s="303"/>
      <c r="P615" s="305"/>
      <c r="Q615" s="305"/>
      <c r="R615" s="303"/>
      <c r="S615" s="303"/>
      <c r="T615" s="303"/>
      <c r="U615" s="303"/>
      <c r="V615" s="303"/>
      <c r="W615" s="303"/>
      <c r="X615" s="303"/>
      <c r="Y615" s="303"/>
    </row>
    <row r="616" spans="1:25" ht="12.75">
      <c r="A616" s="303"/>
      <c r="B616" s="303"/>
      <c r="C616" s="303"/>
      <c r="D616" s="303"/>
      <c r="E616" s="303"/>
      <c r="F616" s="304"/>
      <c r="G616" s="303"/>
      <c r="H616" s="303"/>
      <c r="I616" s="303"/>
      <c r="J616" s="303"/>
      <c r="K616" s="303"/>
      <c r="L616" s="303"/>
      <c r="M616" s="303"/>
      <c r="N616" s="303"/>
      <c r="O616" s="303"/>
      <c r="P616" s="305"/>
      <c r="Q616" s="305"/>
      <c r="R616" s="303"/>
      <c r="S616" s="303"/>
      <c r="T616" s="303"/>
      <c r="U616" s="303"/>
      <c r="V616" s="303"/>
      <c r="W616" s="303"/>
      <c r="X616" s="303"/>
      <c r="Y616" s="303"/>
    </row>
    <row r="617" spans="1:25" ht="12.75">
      <c r="A617" s="303"/>
      <c r="B617" s="303"/>
      <c r="C617" s="303"/>
      <c r="D617" s="303"/>
      <c r="E617" s="303"/>
      <c r="F617" s="304"/>
      <c r="G617" s="303"/>
      <c r="H617" s="303"/>
      <c r="I617" s="303"/>
      <c r="J617" s="303"/>
      <c r="K617" s="303"/>
      <c r="L617" s="303"/>
      <c r="M617" s="303"/>
      <c r="N617" s="303"/>
      <c r="O617" s="303"/>
      <c r="P617" s="305"/>
      <c r="Q617" s="305"/>
      <c r="R617" s="303"/>
      <c r="S617" s="303"/>
      <c r="T617" s="303"/>
      <c r="U617" s="303"/>
      <c r="V617" s="303"/>
      <c r="W617" s="303"/>
      <c r="X617" s="303"/>
      <c r="Y617" s="303"/>
    </row>
    <row r="618" spans="1:25" ht="12.75">
      <c r="A618" s="303"/>
      <c r="B618" s="303"/>
      <c r="C618" s="303"/>
      <c r="D618" s="303"/>
      <c r="E618" s="303"/>
      <c r="F618" s="304"/>
      <c r="G618" s="303"/>
      <c r="H618" s="303"/>
      <c r="I618" s="303"/>
      <c r="J618" s="303"/>
      <c r="K618" s="303"/>
      <c r="L618" s="303"/>
      <c r="M618" s="303"/>
      <c r="N618" s="303"/>
      <c r="O618" s="303"/>
      <c r="P618" s="305"/>
      <c r="Q618" s="305"/>
      <c r="R618" s="303"/>
      <c r="S618" s="303"/>
      <c r="T618" s="303"/>
      <c r="U618" s="303"/>
      <c r="V618" s="303"/>
      <c r="W618" s="303"/>
      <c r="X618" s="303"/>
      <c r="Y618" s="303"/>
    </row>
    <row r="619" spans="1:25" ht="12.75">
      <c r="A619" s="303"/>
      <c r="B619" s="303"/>
      <c r="C619" s="303"/>
      <c r="D619" s="303"/>
      <c r="E619" s="303"/>
      <c r="F619" s="304"/>
      <c r="G619" s="303"/>
      <c r="H619" s="303"/>
      <c r="I619" s="303"/>
      <c r="J619" s="303"/>
      <c r="K619" s="303"/>
      <c r="L619" s="303"/>
      <c r="M619" s="303"/>
      <c r="N619" s="303"/>
      <c r="O619" s="303"/>
      <c r="P619" s="305"/>
      <c r="Q619" s="305"/>
      <c r="R619" s="303"/>
      <c r="S619" s="303"/>
      <c r="T619" s="303"/>
      <c r="U619" s="303"/>
      <c r="V619" s="303"/>
      <c r="W619" s="303"/>
      <c r="X619" s="303"/>
      <c r="Y619" s="303"/>
    </row>
    <row r="620" spans="1:25" ht="12.75">
      <c r="A620" s="303"/>
      <c r="B620" s="303"/>
      <c r="C620" s="303"/>
      <c r="D620" s="303"/>
      <c r="E620" s="303"/>
      <c r="F620" s="304"/>
      <c r="G620" s="303"/>
      <c r="H620" s="303"/>
      <c r="I620" s="303"/>
      <c r="J620" s="303"/>
      <c r="K620" s="303"/>
      <c r="L620" s="303"/>
      <c r="M620" s="303"/>
      <c r="N620" s="303"/>
      <c r="O620" s="303"/>
      <c r="P620" s="305"/>
      <c r="Q620" s="305"/>
      <c r="R620" s="303"/>
      <c r="S620" s="303"/>
      <c r="T620" s="303"/>
      <c r="U620" s="303"/>
      <c r="V620" s="303"/>
      <c r="W620" s="303"/>
      <c r="X620" s="303"/>
      <c r="Y620" s="303"/>
    </row>
    <row r="621" spans="1:25" ht="12.75">
      <c r="A621" s="303"/>
      <c r="B621" s="303"/>
      <c r="C621" s="303"/>
      <c r="D621" s="303"/>
      <c r="E621" s="303"/>
      <c r="F621" s="304"/>
      <c r="G621" s="303"/>
      <c r="H621" s="303"/>
      <c r="I621" s="303"/>
      <c r="J621" s="303"/>
      <c r="K621" s="303"/>
      <c r="L621" s="303"/>
      <c r="M621" s="303"/>
      <c r="N621" s="303"/>
      <c r="O621" s="303"/>
      <c r="P621" s="305"/>
      <c r="Q621" s="305"/>
      <c r="R621" s="303"/>
      <c r="S621" s="303"/>
      <c r="T621" s="303"/>
      <c r="U621" s="303"/>
      <c r="V621" s="303"/>
      <c r="W621" s="303"/>
      <c r="X621" s="303"/>
      <c r="Y621" s="303"/>
    </row>
    <row r="622" spans="1:25" ht="12.75">
      <c r="A622" s="303"/>
      <c r="B622" s="303"/>
      <c r="C622" s="303"/>
      <c r="D622" s="303"/>
      <c r="E622" s="303"/>
      <c r="F622" s="304"/>
      <c r="G622" s="303"/>
      <c r="H622" s="303"/>
      <c r="I622" s="303"/>
      <c r="J622" s="303"/>
      <c r="K622" s="303"/>
      <c r="L622" s="303"/>
      <c r="M622" s="303"/>
      <c r="N622" s="303"/>
      <c r="O622" s="303"/>
      <c r="P622" s="305"/>
      <c r="Q622" s="305"/>
      <c r="R622" s="303"/>
      <c r="S622" s="303"/>
      <c r="T622" s="303"/>
      <c r="U622" s="303"/>
      <c r="V622" s="303"/>
      <c r="W622" s="303"/>
      <c r="X622" s="303"/>
      <c r="Y622" s="303"/>
    </row>
    <row r="623" spans="1:25" ht="12.75">
      <c r="A623" s="303"/>
      <c r="B623" s="303"/>
      <c r="C623" s="303"/>
      <c r="D623" s="303"/>
      <c r="E623" s="303"/>
      <c r="F623" s="304"/>
      <c r="G623" s="303"/>
      <c r="H623" s="303"/>
      <c r="I623" s="303"/>
      <c r="J623" s="303"/>
      <c r="K623" s="303"/>
      <c r="L623" s="303"/>
      <c r="M623" s="303"/>
      <c r="N623" s="303"/>
      <c r="O623" s="303"/>
      <c r="P623" s="305"/>
      <c r="Q623" s="305"/>
      <c r="R623" s="303"/>
      <c r="S623" s="303"/>
      <c r="T623" s="303"/>
      <c r="U623" s="303"/>
      <c r="V623" s="303"/>
      <c r="W623" s="303"/>
      <c r="X623" s="303"/>
      <c r="Y623" s="303"/>
    </row>
    <row r="624" spans="1:25" ht="12.75">
      <c r="A624" s="303"/>
      <c r="B624" s="303"/>
      <c r="C624" s="303"/>
      <c r="D624" s="303"/>
      <c r="E624" s="303"/>
      <c r="F624" s="304"/>
      <c r="G624" s="303"/>
      <c r="H624" s="303"/>
      <c r="I624" s="303"/>
      <c r="J624" s="303"/>
      <c r="K624" s="303"/>
      <c r="L624" s="303"/>
      <c r="M624" s="303"/>
      <c r="N624" s="303"/>
      <c r="O624" s="303"/>
      <c r="P624" s="305"/>
      <c r="Q624" s="305"/>
      <c r="R624" s="303"/>
      <c r="S624" s="303"/>
      <c r="T624" s="303"/>
      <c r="U624" s="303"/>
      <c r="V624" s="303"/>
      <c r="W624" s="303"/>
      <c r="X624" s="303"/>
      <c r="Y624" s="303"/>
    </row>
    <row r="625" spans="1:25" ht="12.75">
      <c r="A625" s="303"/>
      <c r="B625" s="303"/>
      <c r="C625" s="303"/>
      <c r="D625" s="303"/>
      <c r="E625" s="303"/>
      <c r="F625" s="304"/>
      <c r="G625" s="303"/>
      <c r="H625" s="303"/>
      <c r="I625" s="303"/>
      <c r="J625" s="303"/>
      <c r="K625" s="303"/>
      <c r="L625" s="303"/>
      <c r="M625" s="303"/>
      <c r="N625" s="303"/>
      <c r="O625" s="303"/>
      <c r="P625" s="305"/>
      <c r="Q625" s="305"/>
      <c r="R625" s="303"/>
      <c r="S625" s="303"/>
      <c r="T625" s="303"/>
      <c r="U625" s="303"/>
      <c r="V625" s="303"/>
      <c r="W625" s="303"/>
      <c r="X625" s="303"/>
      <c r="Y625" s="303"/>
    </row>
    <row r="626" spans="1:25" ht="12.75">
      <c r="A626" s="303"/>
      <c r="B626" s="303"/>
      <c r="C626" s="303"/>
      <c r="D626" s="303"/>
      <c r="E626" s="303"/>
      <c r="F626" s="304"/>
      <c r="G626" s="303"/>
      <c r="H626" s="303"/>
      <c r="I626" s="303"/>
      <c r="J626" s="303"/>
      <c r="K626" s="303"/>
      <c r="L626" s="303"/>
      <c r="M626" s="303"/>
      <c r="N626" s="303"/>
      <c r="O626" s="303"/>
      <c r="P626" s="305"/>
      <c r="Q626" s="305"/>
      <c r="R626" s="303"/>
      <c r="S626" s="303"/>
      <c r="T626" s="303"/>
      <c r="U626" s="303"/>
      <c r="V626" s="303"/>
      <c r="W626" s="303"/>
      <c r="X626" s="303"/>
      <c r="Y626" s="303"/>
    </row>
    <row r="627" spans="1:25" ht="12.75">
      <c r="A627" s="303"/>
      <c r="B627" s="303"/>
      <c r="C627" s="303"/>
      <c r="D627" s="303"/>
      <c r="E627" s="303"/>
      <c r="F627" s="304"/>
      <c r="G627" s="303"/>
      <c r="H627" s="303"/>
      <c r="I627" s="303"/>
      <c r="J627" s="303"/>
      <c r="K627" s="303"/>
      <c r="L627" s="303"/>
      <c r="M627" s="303"/>
      <c r="N627" s="303"/>
      <c r="O627" s="303"/>
      <c r="P627" s="305"/>
      <c r="Q627" s="305"/>
      <c r="R627" s="303"/>
      <c r="S627" s="303"/>
      <c r="T627" s="303"/>
      <c r="U627" s="303"/>
      <c r="V627" s="303"/>
      <c r="W627" s="303"/>
      <c r="X627" s="303"/>
      <c r="Y627" s="303"/>
    </row>
    <row r="628" spans="1:25" ht="12.75">
      <c r="A628" s="303"/>
      <c r="B628" s="303"/>
      <c r="C628" s="303"/>
      <c r="D628" s="303"/>
      <c r="E628" s="303"/>
      <c r="F628" s="304"/>
      <c r="G628" s="303"/>
      <c r="H628" s="303"/>
      <c r="I628" s="303"/>
      <c r="J628" s="303"/>
      <c r="K628" s="303"/>
      <c r="L628" s="303"/>
      <c r="M628" s="303"/>
      <c r="N628" s="303"/>
      <c r="O628" s="303"/>
      <c r="P628" s="305"/>
      <c r="Q628" s="305"/>
      <c r="R628" s="303"/>
      <c r="S628" s="303"/>
      <c r="T628" s="303"/>
      <c r="U628" s="303"/>
      <c r="V628" s="303"/>
      <c r="W628" s="303"/>
      <c r="X628" s="303"/>
      <c r="Y628" s="303"/>
    </row>
    <row r="629" spans="1:25" ht="12.75">
      <c r="A629" s="303"/>
      <c r="B629" s="303"/>
      <c r="C629" s="303"/>
      <c r="D629" s="303"/>
      <c r="E629" s="303"/>
      <c r="F629" s="304"/>
      <c r="G629" s="303"/>
      <c r="H629" s="303"/>
      <c r="I629" s="303"/>
      <c r="J629" s="303"/>
      <c r="K629" s="303"/>
      <c r="L629" s="303"/>
      <c r="M629" s="303"/>
      <c r="N629" s="303"/>
      <c r="O629" s="303"/>
      <c r="P629" s="305"/>
      <c r="Q629" s="305"/>
      <c r="R629" s="303"/>
      <c r="S629" s="303"/>
      <c r="T629" s="303"/>
      <c r="U629" s="303"/>
      <c r="V629" s="303"/>
      <c r="W629" s="303"/>
      <c r="X629" s="303"/>
      <c r="Y629" s="303"/>
    </row>
    <row r="630" spans="1:25" ht="12.75">
      <c r="A630" s="303"/>
      <c r="B630" s="303"/>
      <c r="C630" s="303"/>
      <c r="D630" s="303"/>
      <c r="E630" s="303"/>
      <c r="F630" s="304"/>
      <c r="G630" s="303"/>
      <c r="H630" s="303"/>
      <c r="I630" s="303"/>
      <c r="J630" s="303"/>
      <c r="K630" s="303"/>
      <c r="L630" s="303"/>
      <c r="M630" s="303"/>
      <c r="N630" s="303"/>
      <c r="O630" s="303"/>
      <c r="P630" s="305"/>
      <c r="Q630" s="305"/>
      <c r="R630" s="303"/>
      <c r="S630" s="303"/>
      <c r="T630" s="303"/>
      <c r="U630" s="303"/>
      <c r="V630" s="303"/>
      <c r="W630" s="303"/>
      <c r="X630" s="303"/>
      <c r="Y630" s="303"/>
    </row>
    <row r="631" spans="1:25" ht="12.75">
      <c r="A631" s="303"/>
      <c r="B631" s="303"/>
      <c r="C631" s="303"/>
      <c r="D631" s="303"/>
      <c r="E631" s="303"/>
      <c r="F631" s="304"/>
      <c r="G631" s="303"/>
      <c r="H631" s="303"/>
      <c r="I631" s="303"/>
      <c r="J631" s="303"/>
      <c r="K631" s="303"/>
      <c r="L631" s="303"/>
      <c r="M631" s="303"/>
      <c r="N631" s="303"/>
      <c r="O631" s="303"/>
      <c r="P631" s="305"/>
      <c r="Q631" s="305"/>
      <c r="R631" s="303"/>
      <c r="S631" s="303"/>
      <c r="T631" s="303"/>
      <c r="U631" s="303"/>
      <c r="V631" s="303"/>
      <c r="W631" s="303"/>
      <c r="X631" s="303"/>
      <c r="Y631" s="303"/>
    </row>
    <row r="632" spans="1:25" ht="12.75">
      <c r="A632" s="303"/>
      <c r="B632" s="303"/>
      <c r="C632" s="303"/>
      <c r="D632" s="303"/>
      <c r="E632" s="303"/>
      <c r="F632" s="304"/>
      <c r="G632" s="303"/>
      <c r="H632" s="303"/>
      <c r="I632" s="303"/>
      <c r="J632" s="303"/>
      <c r="K632" s="303"/>
      <c r="L632" s="303"/>
      <c r="M632" s="303"/>
      <c r="N632" s="303"/>
      <c r="O632" s="303"/>
      <c r="P632" s="305"/>
      <c r="Q632" s="305"/>
      <c r="R632" s="303"/>
      <c r="S632" s="303"/>
      <c r="T632" s="303"/>
      <c r="U632" s="303"/>
      <c r="V632" s="303"/>
      <c r="W632" s="303"/>
      <c r="X632" s="303"/>
      <c r="Y632" s="303"/>
    </row>
    <row r="633" spans="1:25" ht="12.75">
      <c r="A633" s="303"/>
      <c r="B633" s="303"/>
      <c r="C633" s="303"/>
      <c r="D633" s="303"/>
      <c r="E633" s="303"/>
      <c r="F633" s="304"/>
      <c r="G633" s="303"/>
      <c r="H633" s="303"/>
      <c r="I633" s="303"/>
      <c r="J633" s="303"/>
      <c r="K633" s="303"/>
      <c r="L633" s="303"/>
      <c r="M633" s="303"/>
      <c r="N633" s="303"/>
      <c r="O633" s="303"/>
      <c r="P633" s="305"/>
      <c r="Q633" s="305"/>
      <c r="R633" s="303"/>
      <c r="S633" s="303"/>
      <c r="T633" s="303"/>
      <c r="U633" s="303"/>
      <c r="V633" s="303"/>
      <c r="W633" s="303"/>
      <c r="X633" s="303"/>
      <c r="Y633" s="303"/>
    </row>
    <row r="634" spans="1:25" ht="12.75">
      <c r="A634" s="303"/>
      <c r="B634" s="303"/>
      <c r="C634" s="303"/>
      <c r="D634" s="303"/>
      <c r="E634" s="303"/>
      <c r="F634" s="304"/>
      <c r="G634" s="303"/>
      <c r="H634" s="303"/>
      <c r="I634" s="303"/>
      <c r="J634" s="303"/>
      <c r="K634" s="303"/>
      <c r="L634" s="303"/>
      <c r="M634" s="303"/>
      <c r="N634" s="303"/>
      <c r="O634" s="303"/>
      <c r="P634" s="305"/>
      <c r="Q634" s="305"/>
      <c r="R634" s="303"/>
      <c r="S634" s="303"/>
      <c r="T634" s="303"/>
      <c r="U634" s="303"/>
      <c r="V634" s="303"/>
      <c r="W634" s="303"/>
      <c r="X634" s="303"/>
      <c r="Y634" s="303"/>
    </row>
    <row r="635" spans="1:25" ht="12.75">
      <c r="A635" s="303"/>
      <c r="B635" s="303"/>
      <c r="C635" s="303"/>
      <c r="D635" s="303"/>
      <c r="E635" s="303"/>
      <c r="F635" s="304"/>
      <c r="G635" s="303"/>
      <c r="H635" s="303"/>
      <c r="I635" s="303"/>
      <c r="J635" s="303"/>
      <c r="K635" s="303"/>
      <c r="L635" s="303"/>
      <c r="M635" s="303"/>
      <c r="N635" s="303"/>
      <c r="O635" s="303"/>
      <c r="P635" s="305"/>
      <c r="Q635" s="305"/>
      <c r="R635" s="303"/>
      <c r="S635" s="303"/>
      <c r="T635" s="303"/>
      <c r="U635" s="303"/>
      <c r="V635" s="303"/>
      <c r="W635" s="303"/>
      <c r="X635" s="303"/>
      <c r="Y635" s="303"/>
    </row>
    <row r="636" spans="1:25" ht="12.75">
      <c r="A636" s="303"/>
      <c r="B636" s="303"/>
      <c r="C636" s="303"/>
      <c r="D636" s="303"/>
      <c r="E636" s="303"/>
      <c r="F636" s="304"/>
      <c r="G636" s="303"/>
      <c r="H636" s="303"/>
      <c r="I636" s="303"/>
      <c r="J636" s="303"/>
      <c r="K636" s="303"/>
      <c r="L636" s="303"/>
      <c r="M636" s="303"/>
      <c r="N636" s="303"/>
      <c r="O636" s="303"/>
      <c r="P636" s="305"/>
      <c r="Q636" s="305"/>
      <c r="R636" s="303"/>
      <c r="S636" s="303"/>
      <c r="T636" s="303"/>
      <c r="U636" s="303"/>
      <c r="V636" s="303"/>
      <c r="W636" s="303"/>
      <c r="X636" s="303"/>
      <c r="Y636" s="303"/>
    </row>
    <row r="637" spans="1:25" ht="12.75">
      <c r="A637" s="303"/>
      <c r="B637" s="303"/>
      <c r="C637" s="303"/>
      <c r="D637" s="303"/>
      <c r="E637" s="303"/>
      <c r="F637" s="304"/>
      <c r="G637" s="303"/>
      <c r="H637" s="303"/>
      <c r="I637" s="303"/>
      <c r="J637" s="303"/>
      <c r="K637" s="303"/>
      <c r="L637" s="303"/>
      <c r="M637" s="303"/>
      <c r="N637" s="303"/>
      <c r="O637" s="303"/>
      <c r="P637" s="305"/>
      <c r="Q637" s="305"/>
      <c r="R637" s="303"/>
      <c r="S637" s="303"/>
      <c r="T637" s="303"/>
      <c r="U637" s="303"/>
      <c r="V637" s="303"/>
      <c r="W637" s="303"/>
      <c r="X637" s="303"/>
      <c r="Y637" s="303"/>
    </row>
    <row r="638" spans="1:25" ht="12.75">
      <c r="A638" s="303"/>
      <c r="B638" s="303"/>
      <c r="C638" s="303"/>
      <c r="D638" s="303"/>
      <c r="E638" s="303"/>
      <c r="F638" s="304"/>
      <c r="G638" s="303"/>
      <c r="H638" s="303"/>
      <c r="I638" s="303"/>
      <c r="J638" s="303"/>
      <c r="K638" s="303"/>
      <c r="L638" s="303"/>
      <c r="M638" s="303"/>
      <c r="N638" s="303"/>
      <c r="O638" s="303"/>
      <c r="P638" s="305"/>
      <c r="Q638" s="305"/>
      <c r="R638" s="303"/>
      <c r="S638" s="303"/>
      <c r="T638" s="303"/>
      <c r="U638" s="303"/>
      <c r="V638" s="303"/>
      <c r="W638" s="303"/>
      <c r="X638" s="303"/>
      <c r="Y638" s="303"/>
    </row>
    <row r="639" spans="1:25" ht="12.75">
      <c r="A639" s="303"/>
      <c r="B639" s="303"/>
      <c r="C639" s="303"/>
      <c r="D639" s="303"/>
      <c r="E639" s="303"/>
      <c r="F639" s="304"/>
      <c r="G639" s="303"/>
      <c r="H639" s="303"/>
      <c r="I639" s="303"/>
      <c r="J639" s="303"/>
      <c r="K639" s="303"/>
      <c r="L639" s="303"/>
      <c r="M639" s="303"/>
      <c r="N639" s="303"/>
      <c r="O639" s="303"/>
      <c r="P639" s="305"/>
      <c r="Q639" s="305"/>
      <c r="R639" s="303"/>
      <c r="S639" s="303"/>
      <c r="T639" s="303"/>
      <c r="U639" s="303"/>
      <c r="V639" s="303"/>
      <c r="W639" s="303"/>
      <c r="X639" s="303"/>
      <c r="Y639" s="303"/>
    </row>
    <row r="640" spans="1:25" ht="12.75">
      <c r="A640" s="303"/>
      <c r="B640" s="303"/>
      <c r="C640" s="303"/>
      <c r="D640" s="303"/>
      <c r="E640" s="303"/>
      <c r="F640" s="304"/>
      <c r="G640" s="303"/>
      <c r="H640" s="303"/>
      <c r="I640" s="303"/>
      <c r="J640" s="303"/>
      <c r="K640" s="303"/>
      <c r="L640" s="303"/>
      <c r="M640" s="303"/>
      <c r="N640" s="303"/>
      <c r="O640" s="303"/>
      <c r="P640" s="305"/>
      <c r="Q640" s="305"/>
      <c r="R640" s="303"/>
      <c r="S640" s="303"/>
      <c r="T640" s="303"/>
      <c r="U640" s="303"/>
      <c r="V640" s="303"/>
      <c r="W640" s="303"/>
      <c r="X640" s="303"/>
      <c r="Y640" s="303"/>
    </row>
    <row r="641" spans="1:25" ht="12.75">
      <c r="A641" s="303"/>
      <c r="B641" s="303"/>
      <c r="C641" s="303"/>
      <c r="D641" s="303"/>
      <c r="E641" s="303"/>
      <c r="F641" s="304"/>
      <c r="G641" s="303"/>
      <c r="H641" s="303"/>
      <c r="I641" s="303"/>
      <c r="J641" s="303"/>
      <c r="K641" s="303"/>
      <c r="L641" s="303"/>
      <c r="M641" s="303"/>
      <c r="N641" s="303"/>
      <c r="O641" s="303"/>
      <c r="P641" s="305"/>
      <c r="Q641" s="305"/>
      <c r="R641" s="303"/>
      <c r="S641" s="303"/>
      <c r="T641" s="303"/>
      <c r="U641" s="303"/>
      <c r="V641" s="303"/>
      <c r="W641" s="303"/>
      <c r="X641" s="303"/>
      <c r="Y641" s="303"/>
    </row>
    <row r="642" spans="1:25" ht="12.75">
      <c r="A642" s="303"/>
      <c r="B642" s="303"/>
      <c r="C642" s="303"/>
      <c r="D642" s="303"/>
      <c r="E642" s="303"/>
      <c r="F642" s="304"/>
      <c r="G642" s="303"/>
      <c r="H642" s="303"/>
      <c r="I642" s="303"/>
      <c r="J642" s="303"/>
      <c r="K642" s="303"/>
      <c r="L642" s="303"/>
      <c r="M642" s="303"/>
      <c r="N642" s="303"/>
      <c r="O642" s="303"/>
      <c r="P642" s="305"/>
      <c r="Q642" s="305"/>
      <c r="R642" s="303"/>
      <c r="S642" s="303"/>
      <c r="T642" s="303"/>
      <c r="U642" s="303"/>
      <c r="V642" s="303"/>
      <c r="W642" s="303"/>
      <c r="X642" s="303"/>
      <c r="Y642" s="303"/>
    </row>
    <row r="643" spans="1:25" ht="12.75">
      <c r="A643" s="303"/>
      <c r="B643" s="303"/>
      <c r="C643" s="303"/>
      <c r="D643" s="303"/>
      <c r="E643" s="303"/>
      <c r="F643" s="304"/>
      <c r="G643" s="303"/>
      <c r="H643" s="303"/>
      <c r="I643" s="303"/>
      <c r="J643" s="303"/>
      <c r="K643" s="303"/>
      <c r="L643" s="303"/>
      <c r="M643" s="303"/>
      <c r="N643" s="303"/>
      <c r="O643" s="303"/>
      <c r="P643" s="305"/>
      <c r="Q643" s="305"/>
      <c r="R643" s="303"/>
      <c r="S643" s="303"/>
      <c r="T643" s="303"/>
      <c r="U643" s="303"/>
      <c r="V643" s="303"/>
      <c r="W643" s="303"/>
      <c r="X643" s="303"/>
      <c r="Y643" s="303"/>
    </row>
    <row r="644" spans="1:25" ht="12.75">
      <c r="A644" s="303"/>
      <c r="B644" s="303"/>
      <c r="C644" s="303"/>
      <c r="D644" s="303"/>
      <c r="E644" s="303"/>
      <c r="F644" s="304"/>
      <c r="G644" s="303"/>
      <c r="H644" s="303"/>
      <c r="I644" s="303"/>
      <c r="J644" s="303"/>
      <c r="K644" s="303"/>
      <c r="L644" s="303"/>
      <c r="M644" s="303"/>
      <c r="N644" s="303"/>
      <c r="O644" s="303"/>
      <c r="P644" s="305"/>
      <c r="Q644" s="305"/>
      <c r="R644" s="303"/>
      <c r="S644" s="303"/>
      <c r="T644" s="303"/>
      <c r="U644" s="303"/>
      <c r="V644" s="303"/>
      <c r="W644" s="303"/>
      <c r="X644" s="303"/>
      <c r="Y644" s="303"/>
    </row>
    <row r="645" spans="1:25" ht="12.75">
      <c r="A645" s="303"/>
      <c r="B645" s="303"/>
      <c r="C645" s="303"/>
      <c r="D645" s="303"/>
      <c r="E645" s="303"/>
      <c r="F645" s="304"/>
      <c r="G645" s="303"/>
      <c r="H645" s="303"/>
      <c r="I645" s="303"/>
      <c r="J645" s="303"/>
      <c r="K645" s="303"/>
      <c r="L645" s="303"/>
      <c r="M645" s="303"/>
      <c r="N645" s="303"/>
      <c r="O645" s="303"/>
      <c r="P645" s="305"/>
      <c r="Q645" s="305"/>
      <c r="R645" s="303"/>
      <c r="S645" s="303"/>
      <c r="T645" s="303"/>
      <c r="U645" s="303"/>
      <c r="V645" s="303"/>
      <c r="W645" s="303"/>
      <c r="X645" s="303"/>
      <c r="Y645" s="303"/>
    </row>
    <row r="646" spans="1:25" ht="12.75">
      <c r="A646" s="303"/>
      <c r="B646" s="303"/>
      <c r="C646" s="303"/>
      <c r="D646" s="303"/>
      <c r="E646" s="303"/>
      <c r="F646" s="304"/>
      <c r="G646" s="303"/>
      <c r="H646" s="303"/>
      <c r="I646" s="303"/>
      <c r="J646" s="303"/>
      <c r="K646" s="303"/>
      <c r="L646" s="303"/>
      <c r="M646" s="303"/>
      <c r="N646" s="303"/>
      <c r="O646" s="303"/>
      <c r="P646" s="305"/>
      <c r="Q646" s="305"/>
      <c r="R646" s="303"/>
      <c r="S646" s="303"/>
      <c r="T646" s="303"/>
      <c r="U646" s="303"/>
      <c r="V646" s="303"/>
      <c r="W646" s="303"/>
      <c r="X646" s="303"/>
      <c r="Y646" s="303"/>
    </row>
    <row r="647" spans="1:25" ht="12.75">
      <c r="A647" s="303"/>
      <c r="B647" s="303"/>
      <c r="C647" s="303"/>
      <c r="D647" s="303"/>
      <c r="E647" s="303"/>
      <c r="F647" s="304"/>
      <c r="G647" s="303"/>
      <c r="H647" s="303"/>
      <c r="I647" s="303"/>
      <c r="J647" s="303"/>
      <c r="K647" s="303"/>
      <c r="L647" s="303"/>
      <c r="M647" s="303"/>
      <c r="N647" s="303"/>
      <c r="O647" s="303"/>
      <c r="P647" s="305"/>
      <c r="Q647" s="305"/>
      <c r="R647" s="303"/>
      <c r="S647" s="303"/>
      <c r="T647" s="303"/>
      <c r="U647" s="303"/>
      <c r="V647" s="303"/>
      <c r="W647" s="303"/>
      <c r="X647" s="303"/>
      <c r="Y647" s="303"/>
    </row>
    <row r="648" spans="1:25" ht="12.75">
      <c r="A648" s="303"/>
      <c r="B648" s="303"/>
      <c r="C648" s="303"/>
      <c r="D648" s="303"/>
      <c r="E648" s="303"/>
      <c r="F648" s="304"/>
      <c r="G648" s="303"/>
      <c r="H648" s="303"/>
      <c r="I648" s="303"/>
      <c r="J648" s="303"/>
      <c r="K648" s="303"/>
      <c r="L648" s="303"/>
      <c r="M648" s="303"/>
      <c r="N648" s="303"/>
      <c r="O648" s="303"/>
      <c r="P648" s="305"/>
      <c r="Q648" s="305"/>
      <c r="R648" s="303"/>
      <c r="S648" s="303"/>
      <c r="T648" s="303"/>
      <c r="U648" s="303"/>
      <c r="V648" s="303"/>
      <c r="W648" s="303"/>
      <c r="X648" s="303"/>
      <c r="Y648" s="303"/>
    </row>
    <row r="649" spans="1:25" ht="12.75">
      <c r="A649" s="303"/>
      <c r="B649" s="303"/>
      <c r="C649" s="303"/>
      <c r="D649" s="303"/>
      <c r="E649" s="303"/>
      <c r="F649" s="304"/>
      <c r="G649" s="303"/>
      <c r="H649" s="303"/>
      <c r="I649" s="303"/>
      <c r="J649" s="303"/>
      <c r="K649" s="303"/>
      <c r="L649" s="303"/>
      <c r="M649" s="303"/>
      <c r="N649" s="303"/>
      <c r="O649" s="303"/>
      <c r="P649" s="305"/>
      <c r="Q649" s="305"/>
      <c r="R649" s="303"/>
      <c r="S649" s="303"/>
      <c r="T649" s="303"/>
      <c r="U649" s="303"/>
      <c r="V649" s="303"/>
      <c r="W649" s="303"/>
      <c r="X649" s="303"/>
      <c r="Y649" s="303"/>
    </row>
    <row r="650" spans="1:25" ht="12.75">
      <c r="A650" s="303"/>
      <c r="B650" s="303"/>
      <c r="C650" s="303"/>
      <c r="D650" s="303"/>
      <c r="E650" s="303"/>
      <c r="F650" s="304"/>
      <c r="G650" s="303"/>
      <c r="H650" s="303"/>
      <c r="I650" s="303"/>
      <c r="J650" s="303"/>
      <c r="K650" s="303"/>
      <c r="L650" s="303"/>
      <c r="M650" s="303"/>
      <c r="N650" s="303"/>
      <c r="O650" s="303"/>
      <c r="P650" s="305"/>
      <c r="Q650" s="305"/>
      <c r="R650" s="303"/>
      <c r="S650" s="303"/>
      <c r="T650" s="303"/>
      <c r="U650" s="303"/>
      <c r="V650" s="303"/>
      <c r="W650" s="303"/>
      <c r="X650" s="303"/>
      <c r="Y650" s="303"/>
    </row>
    <row r="651" spans="1:25" ht="12.75">
      <c r="A651" s="303"/>
      <c r="B651" s="303"/>
      <c r="C651" s="303"/>
      <c r="D651" s="303"/>
      <c r="E651" s="303"/>
      <c r="F651" s="304"/>
      <c r="G651" s="303"/>
      <c r="H651" s="303"/>
      <c r="I651" s="303"/>
      <c r="J651" s="303"/>
      <c r="K651" s="303"/>
      <c r="L651" s="303"/>
      <c r="M651" s="303"/>
      <c r="N651" s="303"/>
      <c r="O651" s="303"/>
      <c r="P651" s="305"/>
      <c r="Q651" s="305"/>
      <c r="R651" s="303"/>
      <c r="S651" s="303"/>
      <c r="T651" s="303"/>
      <c r="U651" s="303"/>
      <c r="V651" s="303"/>
      <c r="W651" s="303"/>
      <c r="X651" s="303"/>
      <c r="Y651" s="303"/>
    </row>
    <row r="652" spans="1:25" ht="12.75">
      <c r="A652" s="303"/>
      <c r="B652" s="303"/>
      <c r="C652" s="303"/>
      <c r="D652" s="303"/>
      <c r="E652" s="303"/>
      <c r="F652" s="304"/>
      <c r="G652" s="303"/>
      <c r="H652" s="303"/>
      <c r="I652" s="303"/>
      <c r="J652" s="303"/>
      <c r="K652" s="303"/>
      <c r="L652" s="303"/>
      <c r="M652" s="303"/>
      <c r="N652" s="303"/>
      <c r="O652" s="303"/>
      <c r="P652" s="305"/>
      <c r="Q652" s="305"/>
      <c r="R652" s="303"/>
      <c r="S652" s="303"/>
      <c r="T652" s="303"/>
      <c r="U652" s="303"/>
      <c r="V652" s="303"/>
      <c r="W652" s="303"/>
      <c r="X652" s="303"/>
      <c r="Y652" s="303"/>
    </row>
    <row r="653" spans="1:25" ht="12.75">
      <c r="A653" s="303"/>
      <c r="B653" s="303"/>
      <c r="C653" s="303"/>
      <c r="D653" s="303"/>
      <c r="E653" s="303"/>
      <c r="F653" s="304"/>
      <c r="G653" s="303"/>
      <c r="H653" s="303"/>
      <c r="I653" s="303"/>
      <c r="J653" s="303"/>
      <c r="K653" s="303"/>
      <c r="L653" s="303"/>
      <c r="M653" s="303"/>
      <c r="N653" s="303"/>
      <c r="O653" s="303"/>
      <c r="P653" s="305"/>
      <c r="Q653" s="305"/>
      <c r="R653" s="303"/>
      <c r="S653" s="303"/>
      <c r="T653" s="303"/>
      <c r="U653" s="303"/>
      <c r="V653" s="303"/>
      <c r="W653" s="303"/>
      <c r="X653" s="303"/>
      <c r="Y653" s="303"/>
    </row>
    <row r="654" spans="1:25" ht="12.75">
      <c r="A654" s="303"/>
      <c r="B654" s="303"/>
      <c r="C654" s="303"/>
      <c r="D654" s="303"/>
      <c r="E654" s="303"/>
      <c r="F654" s="304"/>
      <c r="G654" s="303"/>
      <c r="H654" s="303"/>
      <c r="I654" s="303"/>
      <c r="J654" s="303"/>
      <c r="K654" s="303"/>
      <c r="L654" s="303"/>
      <c r="M654" s="303"/>
      <c r="N654" s="303"/>
      <c r="O654" s="303"/>
      <c r="P654" s="305"/>
      <c r="Q654" s="305"/>
      <c r="R654" s="303"/>
      <c r="S654" s="303"/>
      <c r="T654" s="303"/>
      <c r="U654" s="303"/>
      <c r="V654" s="303"/>
      <c r="W654" s="303"/>
      <c r="X654" s="303"/>
      <c r="Y654" s="303"/>
    </row>
    <row r="655" spans="1:25" ht="12.75">
      <c r="A655" s="303"/>
      <c r="B655" s="303"/>
      <c r="C655" s="303"/>
      <c r="D655" s="303"/>
      <c r="E655" s="303"/>
      <c r="F655" s="304"/>
      <c r="G655" s="303"/>
      <c r="H655" s="303"/>
      <c r="I655" s="303"/>
      <c r="J655" s="303"/>
      <c r="K655" s="303"/>
      <c r="L655" s="303"/>
      <c r="M655" s="303"/>
      <c r="N655" s="303"/>
      <c r="O655" s="303"/>
      <c r="P655" s="305"/>
      <c r="Q655" s="305"/>
      <c r="R655" s="303"/>
      <c r="S655" s="303"/>
      <c r="T655" s="303"/>
      <c r="U655" s="303"/>
      <c r="V655" s="303"/>
      <c r="W655" s="303"/>
      <c r="X655" s="303"/>
      <c r="Y655" s="303"/>
    </row>
    <row r="656" spans="1:25" ht="12.75">
      <c r="A656" s="303"/>
      <c r="B656" s="303"/>
      <c r="C656" s="303"/>
      <c r="D656" s="303"/>
      <c r="E656" s="303"/>
      <c r="F656" s="304"/>
      <c r="G656" s="303"/>
      <c r="H656" s="303"/>
      <c r="I656" s="303"/>
      <c r="J656" s="303"/>
      <c r="K656" s="303"/>
      <c r="L656" s="303"/>
      <c r="M656" s="303"/>
      <c r="N656" s="303"/>
      <c r="O656" s="303"/>
      <c r="P656" s="305"/>
      <c r="Q656" s="305"/>
      <c r="R656" s="303"/>
      <c r="S656" s="303"/>
      <c r="T656" s="303"/>
      <c r="U656" s="303"/>
      <c r="V656" s="303"/>
      <c r="W656" s="303"/>
      <c r="X656" s="303"/>
      <c r="Y656" s="303"/>
    </row>
    <row r="657" spans="1:25" ht="12.75">
      <c r="A657" s="303"/>
      <c r="B657" s="303"/>
      <c r="C657" s="303"/>
      <c r="D657" s="303"/>
      <c r="E657" s="303"/>
      <c r="F657" s="304"/>
      <c r="G657" s="303"/>
      <c r="H657" s="303"/>
      <c r="I657" s="303"/>
      <c r="J657" s="303"/>
      <c r="K657" s="303"/>
      <c r="L657" s="303"/>
      <c r="M657" s="303"/>
      <c r="N657" s="303"/>
      <c r="O657" s="303"/>
      <c r="P657" s="305"/>
      <c r="Q657" s="305"/>
      <c r="R657" s="303"/>
      <c r="S657" s="303"/>
      <c r="T657" s="303"/>
      <c r="U657" s="303"/>
      <c r="V657" s="303"/>
      <c r="W657" s="303"/>
      <c r="X657" s="303"/>
      <c r="Y657" s="303"/>
    </row>
    <row r="658" spans="1:25" ht="12.75">
      <c r="A658" s="303"/>
      <c r="B658" s="303"/>
      <c r="C658" s="303"/>
      <c r="D658" s="303"/>
      <c r="E658" s="303"/>
      <c r="F658" s="304"/>
      <c r="G658" s="303"/>
      <c r="H658" s="303"/>
      <c r="I658" s="303"/>
      <c r="J658" s="303"/>
      <c r="K658" s="303"/>
      <c r="L658" s="303"/>
      <c r="M658" s="303"/>
      <c r="N658" s="303"/>
      <c r="O658" s="303"/>
      <c r="P658" s="305"/>
      <c r="Q658" s="305"/>
      <c r="R658" s="303"/>
      <c r="S658" s="303"/>
      <c r="T658" s="303"/>
      <c r="U658" s="303"/>
      <c r="V658" s="303"/>
      <c r="W658" s="303"/>
      <c r="X658" s="303"/>
      <c r="Y658" s="303"/>
    </row>
    <row r="659" spans="1:25" ht="12.75">
      <c r="A659" s="303"/>
      <c r="B659" s="303"/>
      <c r="C659" s="303"/>
      <c r="D659" s="303"/>
      <c r="E659" s="303"/>
      <c r="F659" s="304"/>
      <c r="G659" s="303"/>
      <c r="H659" s="303"/>
      <c r="I659" s="303"/>
      <c r="J659" s="303"/>
      <c r="K659" s="303"/>
      <c r="L659" s="303"/>
      <c r="M659" s="303"/>
      <c r="N659" s="303"/>
      <c r="O659" s="303"/>
      <c r="P659" s="305"/>
      <c r="Q659" s="305"/>
      <c r="R659" s="303"/>
      <c r="S659" s="303"/>
      <c r="T659" s="303"/>
      <c r="U659" s="303"/>
      <c r="V659" s="303"/>
      <c r="W659" s="303"/>
      <c r="X659" s="303"/>
      <c r="Y659" s="303"/>
    </row>
    <row r="660" spans="1:25" ht="12.75">
      <c r="A660" s="303"/>
      <c r="B660" s="303"/>
      <c r="C660" s="303"/>
      <c r="D660" s="303"/>
      <c r="E660" s="303"/>
      <c r="F660" s="304"/>
      <c r="G660" s="303"/>
      <c r="H660" s="303"/>
      <c r="I660" s="303"/>
      <c r="J660" s="303"/>
      <c r="K660" s="303"/>
      <c r="L660" s="303"/>
      <c r="M660" s="303"/>
      <c r="N660" s="303"/>
      <c r="O660" s="303"/>
      <c r="P660" s="305"/>
      <c r="Q660" s="305"/>
      <c r="R660" s="303"/>
      <c r="S660" s="303"/>
      <c r="T660" s="303"/>
      <c r="U660" s="303"/>
      <c r="V660" s="303"/>
      <c r="W660" s="303"/>
      <c r="X660" s="303"/>
      <c r="Y660" s="303"/>
    </row>
    <row r="661" spans="1:25" ht="12.75">
      <c r="A661" s="303"/>
      <c r="B661" s="303"/>
      <c r="C661" s="303"/>
      <c r="D661" s="303"/>
      <c r="E661" s="303"/>
      <c r="F661" s="304"/>
      <c r="G661" s="303"/>
      <c r="H661" s="303"/>
      <c r="I661" s="303"/>
      <c r="J661" s="303"/>
      <c r="K661" s="303"/>
      <c r="L661" s="303"/>
      <c r="M661" s="303"/>
      <c r="N661" s="303"/>
      <c r="O661" s="303"/>
      <c r="P661" s="305"/>
      <c r="Q661" s="305"/>
      <c r="R661" s="303"/>
      <c r="S661" s="303"/>
      <c r="T661" s="303"/>
      <c r="U661" s="303"/>
      <c r="V661" s="303"/>
      <c r="W661" s="303"/>
      <c r="X661" s="303"/>
      <c r="Y661" s="303"/>
    </row>
    <row r="662" spans="1:25" ht="12.75">
      <c r="A662" s="303"/>
      <c r="B662" s="303"/>
      <c r="C662" s="303"/>
      <c r="D662" s="303"/>
      <c r="E662" s="303"/>
      <c r="F662" s="304"/>
      <c r="G662" s="303"/>
      <c r="H662" s="303"/>
      <c r="I662" s="303"/>
      <c r="J662" s="303"/>
      <c r="K662" s="303"/>
      <c r="L662" s="303"/>
      <c r="M662" s="303"/>
      <c r="N662" s="303"/>
      <c r="O662" s="303"/>
      <c r="P662" s="305"/>
      <c r="Q662" s="305"/>
      <c r="R662" s="303"/>
      <c r="S662" s="303"/>
      <c r="T662" s="303"/>
      <c r="U662" s="303"/>
      <c r="V662" s="303"/>
      <c r="W662" s="303"/>
      <c r="X662" s="303"/>
      <c r="Y662" s="303"/>
    </row>
    <row r="663" spans="1:25" ht="12.75">
      <c r="A663" s="303"/>
      <c r="B663" s="303"/>
      <c r="C663" s="303"/>
      <c r="D663" s="303"/>
      <c r="E663" s="303"/>
      <c r="F663" s="304"/>
      <c r="G663" s="303"/>
      <c r="H663" s="303"/>
      <c r="I663" s="303"/>
      <c r="J663" s="303"/>
      <c r="K663" s="303"/>
      <c r="L663" s="303"/>
      <c r="M663" s="303"/>
      <c r="N663" s="303"/>
      <c r="O663" s="303"/>
      <c r="P663" s="305"/>
      <c r="Q663" s="305"/>
      <c r="R663" s="303"/>
      <c r="S663" s="303"/>
      <c r="T663" s="303"/>
      <c r="U663" s="303"/>
      <c r="V663" s="303"/>
      <c r="W663" s="303"/>
      <c r="X663" s="303"/>
      <c r="Y663" s="303"/>
    </row>
    <row r="664" spans="1:25" ht="12.75">
      <c r="A664" s="303"/>
      <c r="B664" s="303"/>
      <c r="C664" s="303"/>
      <c r="D664" s="303"/>
      <c r="E664" s="303"/>
      <c r="F664" s="304"/>
      <c r="G664" s="303"/>
      <c r="H664" s="303"/>
      <c r="I664" s="303"/>
      <c r="J664" s="303"/>
      <c r="K664" s="303"/>
      <c r="L664" s="303"/>
      <c r="M664" s="303"/>
      <c r="N664" s="303"/>
      <c r="O664" s="303"/>
      <c r="P664" s="305"/>
      <c r="Q664" s="305"/>
      <c r="R664" s="303"/>
      <c r="S664" s="303"/>
      <c r="T664" s="303"/>
      <c r="U664" s="303"/>
      <c r="V664" s="303"/>
      <c r="W664" s="303"/>
      <c r="X664" s="303"/>
      <c r="Y664" s="303"/>
    </row>
    <row r="665" spans="1:25" ht="12.75">
      <c r="A665" s="303"/>
      <c r="B665" s="303"/>
      <c r="C665" s="303"/>
      <c r="D665" s="303"/>
      <c r="E665" s="303"/>
      <c r="F665" s="304"/>
      <c r="G665" s="303"/>
      <c r="H665" s="303"/>
      <c r="I665" s="303"/>
      <c r="J665" s="303"/>
      <c r="K665" s="303"/>
      <c r="L665" s="303"/>
      <c r="M665" s="303"/>
      <c r="N665" s="303"/>
      <c r="O665" s="303"/>
      <c r="P665" s="305"/>
      <c r="Q665" s="305"/>
      <c r="R665" s="303"/>
      <c r="S665" s="303"/>
      <c r="T665" s="303"/>
      <c r="U665" s="303"/>
      <c r="V665" s="303"/>
      <c r="W665" s="303"/>
      <c r="X665" s="303"/>
      <c r="Y665" s="303"/>
    </row>
    <row r="666" spans="1:25" ht="12.75">
      <c r="A666" s="303"/>
      <c r="B666" s="303"/>
      <c r="C666" s="303"/>
      <c r="D666" s="303"/>
      <c r="E666" s="303"/>
      <c r="F666" s="304"/>
      <c r="G666" s="303"/>
      <c r="H666" s="303"/>
      <c r="I666" s="303"/>
      <c r="J666" s="303"/>
      <c r="K666" s="303"/>
      <c r="L666" s="303"/>
      <c r="M666" s="303"/>
      <c r="N666" s="303"/>
      <c r="O666" s="303"/>
      <c r="P666" s="305"/>
      <c r="Q666" s="305"/>
      <c r="R666" s="303"/>
      <c r="S666" s="303"/>
      <c r="T666" s="303"/>
      <c r="U666" s="303"/>
      <c r="V666" s="303"/>
      <c r="W666" s="303"/>
      <c r="X666" s="303"/>
      <c r="Y666" s="303"/>
    </row>
    <row r="667" spans="1:25" ht="12.75">
      <c r="A667" s="303"/>
      <c r="B667" s="303"/>
      <c r="C667" s="303"/>
      <c r="D667" s="303"/>
      <c r="E667" s="303"/>
      <c r="F667" s="304"/>
      <c r="G667" s="303"/>
      <c r="H667" s="303"/>
      <c r="I667" s="303"/>
      <c r="J667" s="303"/>
      <c r="K667" s="303"/>
      <c r="L667" s="303"/>
      <c r="M667" s="303"/>
      <c r="N667" s="303"/>
      <c r="O667" s="303"/>
      <c r="P667" s="305"/>
      <c r="Q667" s="305"/>
      <c r="R667" s="303"/>
      <c r="S667" s="303"/>
      <c r="T667" s="303"/>
      <c r="U667" s="303"/>
      <c r="V667" s="303"/>
      <c r="W667" s="303"/>
      <c r="X667" s="303"/>
      <c r="Y667" s="303"/>
    </row>
    <row r="668" spans="1:25" ht="12.75">
      <c r="A668" s="303"/>
      <c r="B668" s="303"/>
      <c r="C668" s="303"/>
      <c r="D668" s="303"/>
      <c r="E668" s="303"/>
      <c r="F668" s="304"/>
      <c r="G668" s="303"/>
      <c r="H668" s="303"/>
      <c r="I668" s="303"/>
      <c r="J668" s="303"/>
      <c r="K668" s="303"/>
      <c r="L668" s="303"/>
      <c r="M668" s="303"/>
      <c r="N668" s="303"/>
      <c r="O668" s="303"/>
      <c r="P668" s="305"/>
      <c r="Q668" s="305"/>
      <c r="R668" s="303"/>
      <c r="S668" s="303"/>
      <c r="T668" s="303"/>
      <c r="U668" s="303"/>
      <c r="V668" s="303"/>
      <c r="W668" s="303"/>
      <c r="X668" s="303"/>
      <c r="Y668" s="303"/>
    </row>
    <row r="669" spans="1:25" ht="12.75">
      <c r="A669" s="303"/>
      <c r="B669" s="303"/>
      <c r="C669" s="303"/>
      <c r="D669" s="303"/>
      <c r="E669" s="303"/>
      <c r="F669" s="304"/>
      <c r="G669" s="303"/>
      <c r="H669" s="303"/>
      <c r="I669" s="303"/>
      <c r="J669" s="303"/>
      <c r="K669" s="303"/>
      <c r="L669" s="303"/>
      <c r="M669" s="303"/>
      <c r="N669" s="303"/>
      <c r="O669" s="303"/>
      <c r="P669" s="305"/>
      <c r="Q669" s="305"/>
      <c r="R669" s="303"/>
      <c r="S669" s="303"/>
      <c r="T669" s="303"/>
      <c r="U669" s="303"/>
      <c r="V669" s="303"/>
      <c r="W669" s="303"/>
      <c r="X669" s="303"/>
      <c r="Y669" s="303"/>
    </row>
    <row r="670" spans="1:25" ht="12.75">
      <c r="A670" s="303"/>
      <c r="B670" s="303"/>
      <c r="C670" s="303"/>
      <c r="D670" s="303"/>
      <c r="E670" s="303"/>
      <c r="F670" s="304"/>
      <c r="G670" s="303"/>
      <c r="H670" s="303"/>
      <c r="I670" s="303"/>
      <c r="J670" s="303"/>
      <c r="K670" s="303"/>
      <c r="L670" s="303"/>
      <c r="M670" s="303"/>
      <c r="N670" s="303"/>
      <c r="O670" s="303"/>
      <c r="P670" s="305"/>
      <c r="Q670" s="305"/>
      <c r="R670" s="303"/>
      <c r="S670" s="303"/>
      <c r="T670" s="303"/>
      <c r="U670" s="303"/>
      <c r="V670" s="303"/>
      <c r="W670" s="303"/>
      <c r="X670" s="303"/>
      <c r="Y670" s="303"/>
    </row>
    <row r="671" spans="1:25" ht="12.75">
      <c r="A671" s="303"/>
      <c r="B671" s="303"/>
      <c r="C671" s="303"/>
      <c r="D671" s="303"/>
      <c r="E671" s="303"/>
      <c r="F671" s="304"/>
      <c r="G671" s="303"/>
      <c r="H671" s="303"/>
      <c r="I671" s="303"/>
      <c r="J671" s="303"/>
      <c r="K671" s="303"/>
      <c r="L671" s="303"/>
      <c r="M671" s="303"/>
      <c r="N671" s="303"/>
      <c r="O671" s="303"/>
      <c r="P671" s="305"/>
      <c r="Q671" s="305"/>
      <c r="R671" s="303"/>
      <c r="S671" s="303"/>
      <c r="T671" s="303"/>
      <c r="U671" s="303"/>
      <c r="V671" s="303"/>
      <c r="W671" s="303"/>
      <c r="X671" s="303"/>
      <c r="Y671" s="303"/>
    </row>
    <row r="672" spans="1:25" ht="12.75">
      <c r="A672" s="303"/>
      <c r="B672" s="303"/>
      <c r="C672" s="303"/>
      <c r="D672" s="303"/>
      <c r="E672" s="303"/>
      <c r="F672" s="304"/>
      <c r="G672" s="303"/>
      <c r="H672" s="303"/>
      <c r="I672" s="303"/>
      <c r="J672" s="303"/>
      <c r="K672" s="303"/>
      <c r="L672" s="303"/>
      <c r="M672" s="303"/>
      <c r="N672" s="303"/>
      <c r="O672" s="303"/>
      <c r="P672" s="305"/>
      <c r="Q672" s="305"/>
      <c r="R672" s="303"/>
      <c r="S672" s="303"/>
      <c r="T672" s="303"/>
      <c r="U672" s="303"/>
      <c r="V672" s="303"/>
      <c r="W672" s="303"/>
      <c r="X672" s="303"/>
      <c r="Y672" s="303"/>
    </row>
    <row r="673" spans="1:25" ht="12.75">
      <c r="A673" s="303"/>
      <c r="B673" s="303"/>
      <c r="C673" s="303"/>
      <c r="D673" s="303"/>
      <c r="E673" s="303"/>
      <c r="F673" s="304"/>
      <c r="G673" s="303"/>
      <c r="H673" s="303"/>
      <c r="I673" s="303"/>
      <c r="J673" s="303"/>
      <c r="K673" s="303"/>
      <c r="L673" s="303"/>
      <c r="M673" s="303"/>
      <c r="N673" s="303"/>
      <c r="O673" s="303"/>
      <c r="P673" s="305"/>
      <c r="Q673" s="305"/>
      <c r="R673" s="303"/>
      <c r="S673" s="303"/>
      <c r="T673" s="303"/>
      <c r="U673" s="303"/>
      <c r="V673" s="303"/>
      <c r="W673" s="303"/>
      <c r="X673" s="303"/>
      <c r="Y673" s="303"/>
    </row>
    <row r="674" spans="1:25" ht="12.75">
      <c r="A674" s="303"/>
      <c r="B674" s="303"/>
      <c r="C674" s="303"/>
      <c r="D674" s="303"/>
      <c r="E674" s="303"/>
      <c r="F674" s="304"/>
      <c r="G674" s="303"/>
      <c r="H674" s="303"/>
      <c r="I674" s="303"/>
      <c r="J674" s="303"/>
      <c r="K674" s="303"/>
      <c r="L674" s="303"/>
      <c r="M674" s="303"/>
      <c r="N674" s="303"/>
      <c r="O674" s="303"/>
      <c r="P674" s="305"/>
      <c r="Q674" s="305"/>
      <c r="R674" s="303"/>
      <c r="S674" s="303"/>
      <c r="T674" s="303"/>
      <c r="U674" s="303"/>
      <c r="V674" s="303"/>
      <c r="W674" s="303"/>
      <c r="X674" s="303"/>
      <c r="Y674" s="303"/>
    </row>
    <row r="675" spans="1:25" ht="12.75">
      <c r="A675" s="303"/>
      <c r="B675" s="303"/>
      <c r="C675" s="303"/>
      <c r="D675" s="303"/>
      <c r="E675" s="303"/>
      <c r="F675" s="304"/>
      <c r="G675" s="303"/>
      <c r="H675" s="303"/>
      <c r="I675" s="303"/>
      <c r="J675" s="303"/>
      <c r="K675" s="303"/>
      <c r="L675" s="303"/>
      <c r="M675" s="303"/>
      <c r="N675" s="303"/>
      <c r="O675" s="303"/>
      <c r="P675" s="305"/>
      <c r="Q675" s="305"/>
      <c r="R675" s="303"/>
      <c r="S675" s="303"/>
      <c r="T675" s="303"/>
      <c r="U675" s="303"/>
      <c r="V675" s="303"/>
      <c r="W675" s="303"/>
      <c r="X675" s="303"/>
      <c r="Y675" s="303"/>
    </row>
    <row r="676" spans="1:25" ht="12.75">
      <c r="A676" s="303"/>
      <c r="B676" s="303"/>
      <c r="C676" s="303"/>
      <c r="D676" s="303"/>
      <c r="E676" s="303"/>
      <c r="F676" s="304"/>
      <c r="G676" s="303"/>
      <c r="H676" s="303"/>
      <c r="I676" s="303"/>
      <c r="J676" s="303"/>
      <c r="K676" s="303"/>
      <c r="L676" s="303"/>
      <c r="M676" s="303"/>
      <c r="N676" s="303"/>
      <c r="O676" s="303"/>
      <c r="P676" s="305"/>
      <c r="Q676" s="305"/>
      <c r="R676" s="303"/>
      <c r="S676" s="303"/>
      <c r="T676" s="303"/>
      <c r="U676" s="303"/>
      <c r="V676" s="303"/>
      <c r="W676" s="303"/>
      <c r="X676" s="303"/>
      <c r="Y676" s="303"/>
    </row>
    <row r="677" spans="1:25" ht="12.75">
      <c r="A677" s="303"/>
      <c r="B677" s="303"/>
      <c r="C677" s="303"/>
      <c r="D677" s="303"/>
      <c r="E677" s="303"/>
      <c r="F677" s="304"/>
      <c r="G677" s="303"/>
      <c r="H677" s="303"/>
      <c r="I677" s="303"/>
      <c r="J677" s="303"/>
      <c r="K677" s="303"/>
      <c r="L677" s="303"/>
      <c r="M677" s="303"/>
      <c r="N677" s="303"/>
      <c r="O677" s="303"/>
      <c r="P677" s="305"/>
      <c r="Q677" s="305"/>
      <c r="R677" s="303"/>
      <c r="S677" s="303"/>
      <c r="T677" s="303"/>
      <c r="U677" s="303"/>
      <c r="V677" s="303"/>
      <c r="W677" s="303"/>
      <c r="X677" s="303"/>
      <c r="Y677" s="303"/>
    </row>
    <row r="678" spans="1:25" ht="12.75">
      <c r="A678" s="303"/>
      <c r="B678" s="303"/>
      <c r="C678" s="303"/>
      <c r="D678" s="303"/>
      <c r="E678" s="303"/>
      <c r="F678" s="304"/>
      <c r="G678" s="303"/>
      <c r="H678" s="303"/>
      <c r="I678" s="303"/>
      <c r="J678" s="303"/>
      <c r="K678" s="303"/>
      <c r="L678" s="303"/>
      <c r="M678" s="303"/>
      <c r="N678" s="303"/>
      <c r="O678" s="303"/>
      <c r="P678" s="305"/>
      <c r="Q678" s="305"/>
      <c r="R678" s="303"/>
      <c r="S678" s="303"/>
      <c r="T678" s="303"/>
      <c r="U678" s="303"/>
      <c r="V678" s="303"/>
      <c r="W678" s="303"/>
      <c r="X678" s="303"/>
      <c r="Y678" s="303"/>
    </row>
    <row r="679" spans="1:25" ht="12.75">
      <c r="A679" s="303"/>
      <c r="B679" s="303"/>
      <c r="C679" s="303"/>
      <c r="D679" s="303"/>
      <c r="E679" s="303"/>
      <c r="F679" s="304"/>
      <c r="G679" s="303"/>
      <c r="H679" s="303"/>
      <c r="I679" s="303"/>
      <c r="J679" s="303"/>
      <c r="K679" s="303"/>
      <c r="L679" s="303"/>
      <c r="M679" s="303"/>
      <c r="N679" s="303"/>
      <c r="O679" s="303"/>
      <c r="P679" s="305"/>
      <c r="Q679" s="305"/>
      <c r="R679" s="303"/>
      <c r="S679" s="303"/>
      <c r="T679" s="303"/>
      <c r="U679" s="303"/>
      <c r="V679" s="303"/>
      <c r="W679" s="303"/>
      <c r="X679" s="303"/>
      <c r="Y679" s="303"/>
    </row>
    <row r="680" spans="1:25" ht="12.75">
      <c r="A680" s="303"/>
      <c r="B680" s="303"/>
      <c r="C680" s="303"/>
      <c r="D680" s="303"/>
      <c r="E680" s="303"/>
      <c r="F680" s="304"/>
      <c r="G680" s="303"/>
      <c r="H680" s="303"/>
      <c r="I680" s="303"/>
      <c r="J680" s="303"/>
      <c r="K680" s="303"/>
      <c r="L680" s="303"/>
      <c r="M680" s="303"/>
      <c r="N680" s="303"/>
      <c r="O680" s="303"/>
      <c r="P680" s="305"/>
      <c r="Q680" s="305"/>
      <c r="R680" s="303"/>
      <c r="S680" s="303"/>
      <c r="T680" s="303"/>
      <c r="U680" s="303"/>
      <c r="V680" s="303"/>
      <c r="W680" s="303"/>
      <c r="X680" s="303"/>
      <c r="Y680" s="303"/>
    </row>
    <row r="681" spans="1:25" ht="12.75">
      <c r="A681" s="303"/>
      <c r="B681" s="303"/>
      <c r="C681" s="303"/>
      <c r="D681" s="303"/>
      <c r="E681" s="303"/>
      <c r="F681" s="304"/>
      <c r="G681" s="303"/>
      <c r="H681" s="303"/>
      <c r="I681" s="303"/>
      <c r="J681" s="303"/>
      <c r="K681" s="303"/>
      <c r="L681" s="303"/>
      <c r="M681" s="303"/>
      <c r="N681" s="303"/>
      <c r="O681" s="303"/>
      <c r="P681" s="305"/>
      <c r="Q681" s="305"/>
      <c r="R681" s="303"/>
      <c r="S681" s="303"/>
      <c r="T681" s="303"/>
      <c r="U681" s="303"/>
      <c r="V681" s="303"/>
      <c r="W681" s="303"/>
      <c r="X681" s="303"/>
      <c r="Y681" s="303"/>
    </row>
    <row r="682" spans="1:25" ht="12.75">
      <c r="A682" s="303"/>
      <c r="B682" s="303"/>
      <c r="C682" s="303"/>
      <c r="D682" s="303"/>
      <c r="E682" s="303"/>
      <c r="F682" s="304"/>
      <c r="G682" s="303"/>
      <c r="H682" s="303"/>
      <c r="I682" s="303"/>
      <c r="J682" s="303"/>
      <c r="K682" s="303"/>
      <c r="L682" s="303"/>
      <c r="M682" s="303"/>
      <c r="N682" s="303"/>
      <c r="O682" s="303"/>
      <c r="P682" s="305"/>
      <c r="Q682" s="305"/>
      <c r="R682" s="303"/>
      <c r="S682" s="303"/>
      <c r="T682" s="303"/>
      <c r="U682" s="303"/>
      <c r="V682" s="303"/>
      <c r="W682" s="303"/>
      <c r="X682" s="303"/>
      <c r="Y682" s="303"/>
    </row>
    <row r="683" spans="1:25" ht="12.75">
      <c r="A683" s="303"/>
      <c r="B683" s="303"/>
      <c r="C683" s="303"/>
      <c r="D683" s="303"/>
      <c r="E683" s="303"/>
      <c r="F683" s="304"/>
      <c r="G683" s="303"/>
      <c r="H683" s="303"/>
      <c r="I683" s="303"/>
      <c r="J683" s="303"/>
      <c r="K683" s="303"/>
      <c r="L683" s="303"/>
      <c r="M683" s="303"/>
      <c r="N683" s="303"/>
      <c r="O683" s="303"/>
      <c r="P683" s="305"/>
      <c r="Q683" s="305"/>
      <c r="R683" s="303"/>
      <c r="S683" s="303"/>
      <c r="T683" s="303"/>
      <c r="U683" s="303"/>
      <c r="V683" s="303"/>
      <c r="W683" s="303"/>
      <c r="X683" s="303"/>
      <c r="Y683" s="303"/>
    </row>
    <row r="684" spans="1:25" ht="12.75">
      <c r="A684" s="303"/>
      <c r="B684" s="303"/>
      <c r="C684" s="303"/>
      <c r="D684" s="303"/>
      <c r="E684" s="303"/>
      <c r="F684" s="304"/>
      <c r="G684" s="303"/>
      <c r="H684" s="303"/>
      <c r="I684" s="303"/>
      <c r="J684" s="303"/>
      <c r="K684" s="303"/>
      <c r="L684" s="303"/>
      <c r="M684" s="303"/>
      <c r="N684" s="303"/>
      <c r="O684" s="303"/>
      <c r="P684" s="305"/>
      <c r="Q684" s="305"/>
      <c r="R684" s="303"/>
      <c r="S684" s="303"/>
      <c r="T684" s="303"/>
      <c r="U684" s="303"/>
      <c r="V684" s="303"/>
      <c r="W684" s="303"/>
      <c r="X684" s="303"/>
      <c r="Y684" s="303"/>
    </row>
    <row r="685" spans="1:25" ht="12.75">
      <c r="A685" s="303"/>
      <c r="B685" s="303"/>
      <c r="C685" s="303"/>
      <c r="D685" s="303"/>
      <c r="E685" s="303"/>
      <c r="F685" s="304"/>
      <c r="G685" s="303"/>
      <c r="H685" s="303"/>
      <c r="I685" s="303"/>
      <c r="J685" s="303"/>
      <c r="K685" s="303"/>
      <c r="L685" s="303"/>
      <c r="M685" s="303"/>
      <c r="N685" s="303"/>
      <c r="O685" s="303"/>
      <c r="P685" s="305"/>
      <c r="Q685" s="305"/>
      <c r="R685" s="303"/>
      <c r="S685" s="303"/>
      <c r="T685" s="303"/>
      <c r="U685" s="303"/>
      <c r="V685" s="303"/>
      <c r="W685" s="303"/>
      <c r="X685" s="303"/>
      <c r="Y685" s="303"/>
    </row>
    <row r="686" spans="1:25" ht="12.75">
      <c r="A686" s="303"/>
      <c r="B686" s="303"/>
      <c r="C686" s="303"/>
      <c r="D686" s="303"/>
      <c r="E686" s="303"/>
      <c r="F686" s="304"/>
      <c r="G686" s="303"/>
      <c r="H686" s="303"/>
      <c r="I686" s="303"/>
      <c r="J686" s="303"/>
      <c r="K686" s="303"/>
      <c r="L686" s="303"/>
      <c r="M686" s="303"/>
      <c r="N686" s="303"/>
      <c r="O686" s="303"/>
      <c r="P686" s="305"/>
      <c r="Q686" s="305"/>
      <c r="R686" s="303"/>
      <c r="S686" s="303"/>
      <c r="T686" s="303"/>
      <c r="U686" s="303"/>
      <c r="V686" s="303"/>
      <c r="W686" s="303"/>
      <c r="X686" s="303"/>
      <c r="Y686" s="303"/>
    </row>
    <row r="687" spans="1:25" ht="12.75">
      <c r="A687" s="303"/>
      <c r="B687" s="303"/>
      <c r="C687" s="303"/>
      <c r="D687" s="303"/>
      <c r="E687" s="303"/>
      <c r="F687" s="304"/>
      <c r="G687" s="303"/>
      <c r="H687" s="303"/>
      <c r="I687" s="303"/>
      <c r="J687" s="303"/>
      <c r="K687" s="303"/>
      <c r="L687" s="303"/>
      <c r="M687" s="303"/>
      <c r="N687" s="303"/>
      <c r="O687" s="303"/>
      <c r="P687" s="305"/>
      <c r="Q687" s="305"/>
      <c r="R687" s="303"/>
      <c r="S687" s="303"/>
      <c r="T687" s="303"/>
      <c r="U687" s="303"/>
      <c r="V687" s="303"/>
      <c r="W687" s="303"/>
      <c r="X687" s="303"/>
      <c r="Y687" s="303"/>
    </row>
    <row r="688" spans="1:25" ht="12.75">
      <c r="A688" s="303"/>
      <c r="B688" s="303"/>
      <c r="C688" s="303"/>
      <c r="D688" s="303"/>
      <c r="E688" s="303"/>
      <c r="F688" s="304"/>
      <c r="G688" s="303"/>
      <c r="H688" s="303"/>
      <c r="I688" s="303"/>
      <c r="J688" s="303"/>
      <c r="K688" s="303"/>
      <c r="L688" s="303"/>
      <c r="M688" s="303"/>
      <c r="N688" s="303"/>
      <c r="O688" s="303"/>
      <c r="P688" s="305"/>
      <c r="Q688" s="305"/>
      <c r="R688" s="303"/>
      <c r="S688" s="303"/>
      <c r="T688" s="303"/>
      <c r="U688" s="303"/>
      <c r="V688" s="303"/>
      <c r="W688" s="303"/>
      <c r="X688" s="303"/>
      <c r="Y688" s="303"/>
    </row>
    <row r="689" spans="1:25" ht="12.75">
      <c r="A689" s="303"/>
      <c r="B689" s="303"/>
      <c r="C689" s="303"/>
      <c r="D689" s="303"/>
      <c r="E689" s="303"/>
      <c r="F689" s="304"/>
      <c r="G689" s="303"/>
      <c r="H689" s="303"/>
      <c r="I689" s="303"/>
      <c r="J689" s="303"/>
      <c r="K689" s="303"/>
      <c r="L689" s="303"/>
      <c r="M689" s="303"/>
      <c r="N689" s="303"/>
      <c r="O689" s="303"/>
      <c r="P689" s="305"/>
      <c r="Q689" s="305"/>
      <c r="R689" s="303"/>
      <c r="S689" s="303"/>
      <c r="T689" s="303"/>
      <c r="U689" s="303"/>
      <c r="V689" s="303"/>
      <c r="W689" s="303"/>
      <c r="X689" s="303"/>
      <c r="Y689" s="303"/>
    </row>
    <row r="690" spans="1:25" ht="12.75">
      <c r="A690" s="303"/>
      <c r="B690" s="303"/>
      <c r="C690" s="303"/>
      <c r="D690" s="303"/>
      <c r="E690" s="303"/>
      <c r="F690" s="304"/>
      <c r="G690" s="303"/>
      <c r="H690" s="303"/>
      <c r="I690" s="303"/>
      <c r="J690" s="303"/>
      <c r="K690" s="303"/>
      <c r="L690" s="303"/>
      <c r="M690" s="303"/>
      <c r="N690" s="303"/>
      <c r="O690" s="303"/>
      <c r="P690" s="305"/>
      <c r="Q690" s="305"/>
      <c r="R690" s="303"/>
      <c r="S690" s="303"/>
      <c r="T690" s="303"/>
      <c r="U690" s="303"/>
      <c r="V690" s="303"/>
      <c r="W690" s="303"/>
      <c r="X690" s="303"/>
      <c r="Y690" s="303"/>
    </row>
    <row r="691" spans="1:25" ht="12.75">
      <c r="A691" s="303"/>
      <c r="B691" s="303"/>
      <c r="C691" s="303"/>
      <c r="D691" s="303"/>
      <c r="E691" s="303"/>
      <c r="F691" s="304"/>
      <c r="G691" s="303"/>
      <c r="H691" s="303"/>
      <c r="I691" s="303"/>
      <c r="J691" s="303"/>
      <c r="K691" s="303"/>
      <c r="L691" s="303"/>
      <c r="M691" s="303"/>
      <c r="N691" s="303"/>
      <c r="O691" s="303"/>
      <c r="P691" s="305"/>
      <c r="Q691" s="305"/>
      <c r="R691" s="303"/>
      <c r="S691" s="303"/>
      <c r="T691" s="303"/>
      <c r="U691" s="303"/>
      <c r="V691" s="303"/>
      <c r="W691" s="303"/>
      <c r="X691" s="303"/>
      <c r="Y691" s="303"/>
    </row>
    <row r="692" spans="1:25" ht="12.75">
      <c r="A692" s="303"/>
      <c r="B692" s="303"/>
      <c r="C692" s="303"/>
      <c r="D692" s="303"/>
      <c r="E692" s="303"/>
      <c r="F692" s="304"/>
      <c r="G692" s="303"/>
      <c r="H692" s="303"/>
      <c r="I692" s="303"/>
      <c r="J692" s="303"/>
      <c r="K692" s="303"/>
      <c r="L692" s="303"/>
      <c r="M692" s="303"/>
      <c r="N692" s="303"/>
      <c r="O692" s="303"/>
      <c r="P692" s="305"/>
      <c r="Q692" s="305"/>
      <c r="R692" s="303"/>
      <c r="S692" s="303"/>
      <c r="T692" s="303"/>
      <c r="U692" s="303"/>
      <c r="V692" s="303"/>
      <c r="W692" s="303"/>
      <c r="X692" s="303"/>
      <c r="Y692" s="303"/>
    </row>
    <row r="693" spans="1:25" ht="12.75">
      <c r="A693" s="303"/>
      <c r="B693" s="303"/>
      <c r="C693" s="303"/>
      <c r="D693" s="303"/>
      <c r="E693" s="303"/>
      <c r="F693" s="304"/>
      <c r="G693" s="303"/>
      <c r="H693" s="303"/>
      <c r="I693" s="303"/>
      <c r="J693" s="303"/>
      <c r="K693" s="303"/>
      <c r="L693" s="303"/>
      <c r="M693" s="303"/>
      <c r="N693" s="303"/>
      <c r="O693" s="303"/>
      <c r="P693" s="305"/>
      <c r="Q693" s="305"/>
      <c r="R693" s="303"/>
      <c r="S693" s="303"/>
      <c r="T693" s="303"/>
      <c r="U693" s="303"/>
      <c r="V693" s="303"/>
      <c r="W693" s="303"/>
      <c r="X693" s="303"/>
      <c r="Y693" s="303"/>
    </row>
    <row r="694" spans="1:25" ht="12.75">
      <c r="A694" s="303"/>
      <c r="B694" s="303"/>
      <c r="C694" s="303"/>
      <c r="D694" s="303"/>
      <c r="E694" s="303"/>
      <c r="F694" s="304"/>
      <c r="G694" s="303"/>
      <c r="H694" s="303"/>
      <c r="I694" s="303"/>
      <c r="J694" s="303"/>
      <c r="K694" s="303"/>
      <c r="L694" s="303"/>
      <c r="M694" s="303"/>
      <c r="N694" s="303"/>
      <c r="O694" s="303"/>
      <c r="P694" s="305"/>
      <c r="Q694" s="305"/>
      <c r="R694" s="303"/>
      <c r="S694" s="303"/>
      <c r="T694" s="303"/>
      <c r="U694" s="303"/>
      <c r="V694" s="303"/>
      <c r="W694" s="303"/>
      <c r="X694" s="303"/>
      <c r="Y694" s="303"/>
    </row>
    <row r="695" spans="1:25" ht="12.75">
      <c r="A695" s="303"/>
      <c r="B695" s="303"/>
      <c r="C695" s="303"/>
      <c r="D695" s="303"/>
      <c r="E695" s="303"/>
      <c r="F695" s="304"/>
      <c r="G695" s="303"/>
      <c r="H695" s="303"/>
      <c r="I695" s="303"/>
      <c r="J695" s="303"/>
      <c r="K695" s="303"/>
      <c r="L695" s="303"/>
      <c r="M695" s="303"/>
      <c r="N695" s="303"/>
      <c r="O695" s="303"/>
      <c r="P695" s="305"/>
      <c r="Q695" s="305"/>
      <c r="R695" s="303"/>
      <c r="S695" s="303"/>
      <c r="T695" s="303"/>
      <c r="U695" s="303"/>
      <c r="V695" s="303"/>
      <c r="W695" s="303"/>
      <c r="X695" s="303"/>
      <c r="Y695" s="303"/>
    </row>
    <row r="696" spans="1:25" ht="12.75">
      <c r="A696" s="303"/>
      <c r="B696" s="303"/>
      <c r="C696" s="303"/>
      <c r="D696" s="303"/>
      <c r="E696" s="303"/>
      <c r="F696" s="304"/>
      <c r="G696" s="303"/>
      <c r="H696" s="303"/>
      <c r="I696" s="303"/>
      <c r="J696" s="303"/>
      <c r="K696" s="303"/>
      <c r="L696" s="303"/>
      <c r="M696" s="303"/>
      <c r="N696" s="303"/>
      <c r="O696" s="303"/>
      <c r="P696" s="305"/>
      <c r="Q696" s="305"/>
      <c r="R696" s="303"/>
      <c r="S696" s="303"/>
      <c r="T696" s="303"/>
      <c r="U696" s="303"/>
      <c r="V696" s="303"/>
      <c r="W696" s="303"/>
      <c r="X696" s="303"/>
      <c r="Y696" s="303"/>
    </row>
    <row r="697" spans="1:25" ht="12.75">
      <c r="A697" s="303"/>
      <c r="B697" s="303"/>
      <c r="C697" s="303"/>
      <c r="D697" s="303"/>
      <c r="E697" s="303"/>
      <c r="F697" s="304"/>
      <c r="G697" s="303"/>
      <c r="H697" s="303"/>
      <c r="I697" s="303"/>
      <c r="J697" s="303"/>
      <c r="K697" s="303"/>
      <c r="L697" s="303"/>
      <c r="M697" s="303"/>
      <c r="N697" s="303"/>
      <c r="O697" s="303"/>
      <c r="P697" s="305"/>
      <c r="Q697" s="305"/>
      <c r="R697" s="303"/>
      <c r="S697" s="303"/>
      <c r="T697" s="303"/>
      <c r="U697" s="303"/>
      <c r="V697" s="303"/>
      <c r="W697" s="303"/>
      <c r="X697" s="303"/>
      <c r="Y697" s="303"/>
    </row>
    <row r="698" spans="1:25" ht="12.75">
      <c r="A698" s="303"/>
      <c r="B698" s="303"/>
      <c r="C698" s="303"/>
      <c r="D698" s="303"/>
      <c r="E698" s="303"/>
      <c r="F698" s="304"/>
      <c r="G698" s="303"/>
      <c r="H698" s="303"/>
      <c r="I698" s="303"/>
      <c r="J698" s="303"/>
      <c r="K698" s="303"/>
      <c r="L698" s="303"/>
      <c r="M698" s="303"/>
      <c r="N698" s="303"/>
      <c r="O698" s="303"/>
      <c r="P698" s="305"/>
      <c r="Q698" s="305"/>
      <c r="R698" s="303"/>
      <c r="S698" s="303"/>
      <c r="T698" s="303"/>
      <c r="U698" s="303"/>
      <c r="V698" s="303"/>
      <c r="W698" s="303"/>
      <c r="X698" s="303"/>
      <c r="Y698" s="303"/>
    </row>
    <row r="699" spans="1:25" ht="12.75">
      <c r="A699" s="303"/>
      <c r="B699" s="303"/>
      <c r="C699" s="303"/>
      <c r="D699" s="303"/>
      <c r="E699" s="303"/>
      <c r="F699" s="304"/>
      <c r="G699" s="303"/>
      <c r="H699" s="303"/>
      <c r="I699" s="303"/>
      <c r="J699" s="303"/>
      <c r="K699" s="303"/>
      <c r="L699" s="303"/>
      <c r="M699" s="303"/>
      <c r="N699" s="303"/>
      <c r="O699" s="303"/>
      <c r="P699" s="305"/>
      <c r="Q699" s="305"/>
      <c r="R699" s="303"/>
      <c r="S699" s="303"/>
      <c r="T699" s="303"/>
      <c r="U699" s="303"/>
      <c r="V699" s="303"/>
      <c r="W699" s="303"/>
      <c r="X699" s="303"/>
      <c r="Y699" s="303"/>
    </row>
    <row r="700" spans="1:25" ht="12.75">
      <c r="A700" s="303"/>
      <c r="B700" s="303"/>
      <c r="C700" s="303"/>
      <c r="D700" s="303"/>
      <c r="E700" s="303"/>
      <c r="F700" s="304"/>
      <c r="G700" s="303"/>
      <c r="H700" s="303"/>
      <c r="I700" s="303"/>
      <c r="J700" s="303"/>
      <c r="K700" s="303"/>
      <c r="L700" s="303"/>
      <c r="M700" s="303"/>
      <c r="N700" s="303"/>
      <c r="O700" s="303"/>
      <c r="P700" s="305"/>
      <c r="Q700" s="305"/>
      <c r="R700" s="303"/>
      <c r="S700" s="303"/>
      <c r="T700" s="303"/>
      <c r="U700" s="303"/>
      <c r="V700" s="303"/>
      <c r="W700" s="303"/>
      <c r="X700" s="303"/>
      <c r="Y700" s="303"/>
    </row>
    <row r="701" spans="1:25" ht="12.75">
      <c r="A701" s="303"/>
      <c r="B701" s="303"/>
      <c r="C701" s="303"/>
      <c r="D701" s="303"/>
      <c r="E701" s="303"/>
      <c r="F701" s="304"/>
      <c r="G701" s="303"/>
      <c r="H701" s="303"/>
      <c r="I701" s="303"/>
      <c r="J701" s="303"/>
      <c r="K701" s="303"/>
      <c r="L701" s="303"/>
      <c r="M701" s="303"/>
      <c r="N701" s="303"/>
      <c r="O701" s="303"/>
      <c r="P701" s="305"/>
      <c r="Q701" s="305"/>
      <c r="R701" s="303"/>
      <c r="S701" s="303"/>
      <c r="T701" s="303"/>
      <c r="U701" s="303"/>
      <c r="V701" s="303"/>
      <c r="W701" s="303"/>
      <c r="X701" s="303"/>
      <c r="Y701" s="303"/>
    </row>
    <row r="702" spans="1:25" ht="12.75">
      <c r="A702" s="303"/>
      <c r="B702" s="303"/>
      <c r="C702" s="303"/>
      <c r="D702" s="303"/>
      <c r="E702" s="303"/>
      <c r="F702" s="304"/>
      <c r="G702" s="303"/>
      <c r="H702" s="303"/>
      <c r="I702" s="303"/>
      <c r="J702" s="303"/>
      <c r="K702" s="303"/>
      <c r="L702" s="303"/>
      <c r="M702" s="303"/>
      <c r="N702" s="303"/>
      <c r="O702" s="303"/>
      <c r="P702" s="305"/>
      <c r="Q702" s="305"/>
      <c r="R702" s="303"/>
      <c r="S702" s="303"/>
      <c r="T702" s="303"/>
      <c r="U702" s="303"/>
      <c r="V702" s="303"/>
      <c r="W702" s="303"/>
      <c r="X702" s="303"/>
      <c r="Y702" s="303"/>
    </row>
    <row r="703" spans="1:25" ht="12.75">
      <c r="A703" s="303"/>
      <c r="B703" s="303"/>
      <c r="C703" s="303"/>
      <c r="D703" s="303"/>
      <c r="E703" s="303"/>
      <c r="F703" s="304"/>
      <c r="G703" s="303"/>
      <c r="H703" s="303"/>
      <c r="I703" s="303"/>
      <c r="J703" s="303"/>
      <c r="K703" s="303"/>
      <c r="L703" s="303"/>
      <c r="M703" s="303"/>
      <c r="N703" s="303"/>
      <c r="O703" s="303"/>
      <c r="P703" s="305"/>
      <c r="Q703" s="305"/>
      <c r="R703" s="303"/>
      <c r="S703" s="303"/>
      <c r="T703" s="303"/>
      <c r="U703" s="303"/>
      <c r="V703" s="303"/>
      <c r="W703" s="303"/>
      <c r="X703" s="303"/>
      <c r="Y703" s="303"/>
    </row>
    <row r="704" spans="1:25" ht="12.75">
      <c r="A704" s="303"/>
      <c r="B704" s="303"/>
      <c r="C704" s="303"/>
      <c r="D704" s="303"/>
      <c r="E704" s="303"/>
      <c r="F704" s="304"/>
      <c r="G704" s="303"/>
      <c r="H704" s="303"/>
      <c r="I704" s="303"/>
      <c r="J704" s="303"/>
      <c r="K704" s="303"/>
      <c r="L704" s="303"/>
      <c r="M704" s="303"/>
      <c r="N704" s="303"/>
      <c r="O704" s="303"/>
      <c r="P704" s="305"/>
      <c r="Q704" s="305"/>
      <c r="R704" s="303"/>
      <c r="S704" s="303"/>
      <c r="T704" s="303"/>
      <c r="U704" s="303"/>
      <c r="V704" s="303"/>
      <c r="W704" s="303"/>
      <c r="X704" s="303"/>
      <c r="Y704" s="303"/>
    </row>
    <row r="705" spans="1:25" ht="12.75">
      <c r="A705" s="303"/>
      <c r="B705" s="303"/>
      <c r="C705" s="303"/>
      <c r="D705" s="303"/>
      <c r="E705" s="303"/>
      <c r="F705" s="304"/>
      <c r="G705" s="303"/>
      <c r="H705" s="303"/>
      <c r="I705" s="303"/>
      <c r="J705" s="303"/>
      <c r="K705" s="303"/>
      <c r="L705" s="303"/>
      <c r="M705" s="303"/>
      <c r="N705" s="303"/>
      <c r="O705" s="303"/>
      <c r="P705" s="305"/>
      <c r="Q705" s="305"/>
      <c r="R705" s="303"/>
      <c r="S705" s="303"/>
      <c r="T705" s="303"/>
      <c r="U705" s="303"/>
      <c r="V705" s="303"/>
      <c r="W705" s="303"/>
      <c r="X705" s="303"/>
      <c r="Y705" s="303"/>
    </row>
    <row r="706" spans="1:25" ht="12.75">
      <c r="A706" s="303"/>
      <c r="B706" s="303"/>
      <c r="C706" s="303"/>
      <c r="D706" s="303"/>
      <c r="E706" s="303"/>
      <c r="F706" s="304"/>
      <c r="G706" s="303"/>
      <c r="H706" s="303"/>
      <c r="I706" s="303"/>
      <c r="J706" s="303"/>
      <c r="K706" s="303"/>
      <c r="L706" s="303"/>
      <c r="M706" s="303"/>
      <c r="N706" s="303"/>
      <c r="O706" s="303"/>
      <c r="P706" s="305"/>
      <c r="Q706" s="305"/>
      <c r="R706" s="303"/>
      <c r="S706" s="303"/>
      <c r="T706" s="303"/>
      <c r="U706" s="303"/>
      <c r="V706" s="303"/>
      <c r="W706" s="303"/>
      <c r="X706" s="303"/>
      <c r="Y706" s="303"/>
    </row>
    <row r="707" spans="1:25" ht="12.75">
      <c r="A707" s="303"/>
      <c r="B707" s="303"/>
      <c r="C707" s="303"/>
      <c r="D707" s="303"/>
      <c r="E707" s="303"/>
      <c r="F707" s="304"/>
      <c r="G707" s="303"/>
      <c r="H707" s="303"/>
      <c r="I707" s="303"/>
      <c r="J707" s="303"/>
      <c r="K707" s="303"/>
      <c r="L707" s="303"/>
      <c r="M707" s="303"/>
      <c r="N707" s="303"/>
      <c r="O707" s="303"/>
      <c r="P707" s="305"/>
      <c r="Q707" s="305"/>
      <c r="R707" s="303"/>
      <c r="S707" s="303"/>
      <c r="T707" s="303"/>
      <c r="U707" s="303"/>
      <c r="V707" s="303"/>
      <c r="W707" s="303"/>
      <c r="X707" s="303"/>
      <c r="Y707" s="303"/>
    </row>
    <row r="708" spans="1:25" ht="12.75">
      <c r="A708" s="303"/>
      <c r="B708" s="303"/>
      <c r="C708" s="303"/>
      <c r="D708" s="303"/>
      <c r="E708" s="303"/>
      <c r="F708" s="304"/>
      <c r="G708" s="303"/>
      <c r="H708" s="303"/>
      <c r="I708" s="303"/>
      <c r="J708" s="303"/>
      <c r="K708" s="303"/>
      <c r="L708" s="303"/>
      <c r="M708" s="303"/>
      <c r="N708" s="303"/>
      <c r="O708" s="303"/>
      <c r="P708" s="305"/>
      <c r="Q708" s="305"/>
      <c r="R708" s="303"/>
      <c r="S708" s="303"/>
      <c r="T708" s="303"/>
      <c r="U708" s="303"/>
      <c r="V708" s="303"/>
      <c r="W708" s="303"/>
      <c r="X708" s="303"/>
      <c r="Y708" s="303"/>
    </row>
    <row r="709" spans="1:25" ht="12.75">
      <c r="A709" s="303"/>
      <c r="B709" s="303"/>
      <c r="C709" s="303"/>
      <c r="D709" s="303"/>
      <c r="E709" s="303"/>
      <c r="F709" s="304"/>
      <c r="G709" s="303"/>
      <c r="H709" s="303"/>
      <c r="I709" s="303"/>
      <c r="J709" s="303"/>
      <c r="K709" s="303"/>
      <c r="L709" s="303"/>
      <c r="M709" s="303"/>
      <c r="N709" s="303"/>
      <c r="O709" s="303"/>
      <c r="P709" s="305"/>
      <c r="Q709" s="305"/>
      <c r="R709" s="303"/>
      <c r="S709" s="303"/>
      <c r="T709" s="303"/>
      <c r="U709" s="303"/>
      <c r="V709" s="303"/>
      <c r="W709" s="303"/>
      <c r="X709" s="303"/>
      <c r="Y709" s="303"/>
    </row>
    <row r="710" spans="1:25" ht="12.75">
      <c r="A710" s="303"/>
      <c r="B710" s="303"/>
      <c r="C710" s="303"/>
      <c r="D710" s="303"/>
      <c r="E710" s="303"/>
      <c r="F710" s="304"/>
      <c r="G710" s="303"/>
      <c r="H710" s="303"/>
      <c r="I710" s="303"/>
      <c r="J710" s="303"/>
      <c r="K710" s="303"/>
      <c r="L710" s="303"/>
      <c r="M710" s="303"/>
      <c r="N710" s="303"/>
      <c r="O710" s="303"/>
      <c r="P710" s="305"/>
      <c r="Q710" s="305"/>
      <c r="R710" s="303"/>
      <c r="S710" s="303"/>
      <c r="T710" s="303"/>
      <c r="U710" s="303"/>
      <c r="V710" s="303"/>
      <c r="W710" s="303"/>
      <c r="X710" s="303"/>
      <c r="Y710" s="303"/>
    </row>
    <row r="711" spans="1:25" ht="12.75">
      <c r="A711" s="303"/>
      <c r="B711" s="303"/>
      <c r="C711" s="303"/>
      <c r="D711" s="303"/>
      <c r="E711" s="303"/>
      <c r="F711" s="304"/>
      <c r="G711" s="303"/>
      <c r="H711" s="303"/>
      <c r="I711" s="303"/>
      <c r="J711" s="303"/>
      <c r="K711" s="303"/>
      <c r="L711" s="303"/>
      <c r="M711" s="303"/>
      <c r="N711" s="303"/>
      <c r="O711" s="303"/>
      <c r="P711" s="305"/>
      <c r="Q711" s="305"/>
      <c r="R711" s="303"/>
      <c r="S711" s="303"/>
      <c r="T711" s="303"/>
      <c r="U711" s="303"/>
      <c r="V711" s="303"/>
      <c r="W711" s="303"/>
      <c r="X711" s="303"/>
      <c r="Y711" s="303"/>
    </row>
    <row r="712" spans="1:25" ht="12.75">
      <c r="A712" s="303"/>
      <c r="B712" s="303"/>
      <c r="C712" s="303"/>
      <c r="D712" s="303"/>
      <c r="E712" s="303"/>
      <c r="F712" s="304"/>
      <c r="G712" s="303"/>
      <c r="H712" s="303"/>
      <c r="I712" s="303"/>
      <c r="J712" s="303"/>
      <c r="K712" s="303"/>
      <c r="L712" s="303"/>
      <c r="M712" s="303"/>
      <c r="N712" s="303"/>
      <c r="O712" s="303"/>
      <c r="P712" s="305"/>
      <c r="Q712" s="305"/>
      <c r="R712" s="303"/>
      <c r="S712" s="303"/>
      <c r="T712" s="303"/>
      <c r="U712" s="303"/>
      <c r="V712" s="303"/>
      <c r="W712" s="303"/>
      <c r="X712" s="303"/>
      <c r="Y712" s="303"/>
    </row>
    <row r="713" spans="1:25" ht="12.75">
      <c r="A713" s="303"/>
      <c r="B713" s="303"/>
      <c r="C713" s="303"/>
      <c r="D713" s="303"/>
      <c r="E713" s="303"/>
      <c r="F713" s="304"/>
      <c r="G713" s="303"/>
      <c r="H713" s="303"/>
      <c r="I713" s="303"/>
      <c r="J713" s="303"/>
      <c r="K713" s="303"/>
      <c r="L713" s="303"/>
      <c r="M713" s="303"/>
      <c r="N713" s="303"/>
      <c r="O713" s="303"/>
      <c r="P713" s="305"/>
      <c r="Q713" s="305"/>
      <c r="R713" s="303"/>
      <c r="S713" s="303"/>
      <c r="T713" s="303"/>
      <c r="U713" s="303"/>
      <c r="V713" s="303"/>
      <c r="W713" s="303"/>
      <c r="X713" s="303"/>
      <c r="Y713" s="303"/>
    </row>
    <row r="714" spans="1:25" ht="12.75">
      <c r="A714" s="303"/>
      <c r="B714" s="303"/>
      <c r="C714" s="303"/>
      <c r="D714" s="303"/>
      <c r="E714" s="303"/>
      <c r="F714" s="304"/>
      <c r="G714" s="303"/>
      <c r="H714" s="303"/>
      <c r="I714" s="303"/>
      <c r="J714" s="303"/>
      <c r="K714" s="303"/>
      <c r="L714" s="303"/>
      <c r="M714" s="303"/>
      <c r="N714" s="303"/>
      <c r="O714" s="303"/>
      <c r="P714" s="305"/>
      <c r="Q714" s="305"/>
      <c r="R714" s="303"/>
      <c r="S714" s="303"/>
      <c r="T714" s="303"/>
      <c r="U714" s="303"/>
      <c r="V714" s="303"/>
      <c r="W714" s="303"/>
      <c r="X714" s="303"/>
      <c r="Y714" s="303"/>
    </row>
    <row r="715" spans="1:25" ht="12.75">
      <c r="A715" s="303"/>
      <c r="B715" s="303"/>
      <c r="C715" s="303"/>
      <c r="D715" s="303"/>
      <c r="E715" s="303"/>
      <c r="F715" s="304"/>
      <c r="G715" s="303"/>
      <c r="H715" s="303"/>
      <c r="I715" s="303"/>
      <c r="J715" s="303"/>
      <c r="K715" s="303"/>
      <c r="L715" s="303"/>
      <c r="M715" s="303"/>
      <c r="N715" s="303"/>
      <c r="O715" s="303"/>
      <c r="P715" s="305"/>
      <c r="Q715" s="305"/>
      <c r="R715" s="303"/>
      <c r="S715" s="303"/>
      <c r="T715" s="303"/>
      <c r="U715" s="303"/>
      <c r="V715" s="303"/>
      <c r="W715" s="303"/>
      <c r="X715" s="303"/>
      <c r="Y715" s="303"/>
    </row>
    <row r="716" spans="1:25" ht="12.75">
      <c r="A716" s="303"/>
      <c r="B716" s="303"/>
      <c r="C716" s="303"/>
      <c r="D716" s="303"/>
      <c r="E716" s="303"/>
      <c r="F716" s="304"/>
      <c r="G716" s="303"/>
      <c r="H716" s="303"/>
      <c r="I716" s="303"/>
      <c r="J716" s="303"/>
      <c r="K716" s="303"/>
      <c r="L716" s="303"/>
      <c r="M716" s="303"/>
      <c r="N716" s="303"/>
      <c r="O716" s="303"/>
      <c r="P716" s="305"/>
      <c r="Q716" s="305"/>
      <c r="R716" s="303"/>
      <c r="S716" s="303"/>
      <c r="T716" s="303"/>
      <c r="U716" s="303"/>
      <c r="V716" s="303"/>
      <c r="W716" s="303"/>
      <c r="X716" s="303"/>
      <c r="Y716" s="303"/>
    </row>
    <row r="717" spans="1:25" ht="12.75">
      <c r="A717" s="303"/>
      <c r="B717" s="303"/>
      <c r="C717" s="303"/>
      <c r="D717" s="303"/>
      <c r="E717" s="303"/>
      <c r="F717" s="304"/>
      <c r="G717" s="303"/>
      <c r="H717" s="303"/>
      <c r="I717" s="303"/>
      <c r="J717" s="303"/>
      <c r="K717" s="303"/>
      <c r="L717" s="303"/>
      <c r="M717" s="303"/>
      <c r="N717" s="303"/>
      <c r="O717" s="303"/>
      <c r="P717" s="305"/>
      <c r="Q717" s="305"/>
      <c r="R717" s="303"/>
      <c r="S717" s="303"/>
      <c r="T717" s="303"/>
      <c r="U717" s="303"/>
      <c r="V717" s="303"/>
      <c r="W717" s="303"/>
      <c r="X717" s="303"/>
      <c r="Y717" s="303"/>
    </row>
    <row r="718" spans="1:25" ht="12.75">
      <c r="A718" s="303"/>
      <c r="B718" s="303"/>
      <c r="C718" s="303"/>
      <c r="D718" s="303"/>
      <c r="E718" s="303"/>
      <c r="F718" s="304"/>
      <c r="G718" s="303"/>
      <c r="H718" s="303"/>
      <c r="I718" s="303"/>
      <c r="J718" s="303"/>
      <c r="K718" s="303"/>
      <c r="L718" s="303"/>
      <c r="M718" s="303"/>
      <c r="N718" s="303"/>
      <c r="O718" s="303"/>
      <c r="P718" s="305"/>
      <c r="Q718" s="305"/>
      <c r="R718" s="303"/>
      <c r="S718" s="303"/>
      <c r="T718" s="303"/>
      <c r="U718" s="303"/>
      <c r="V718" s="303"/>
      <c r="W718" s="303"/>
      <c r="X718" s="303"/>
      <c r="Y718" s="303"/>
    </row>
    <row r="719" spans="1:25" ht="12.75">
      <c r="A719" s="303"/>
      <c r="B719" s="303"/>
      <c r="C719" s="303"/>
      <c r="D719" s="303"/>
      <c r="E719" s="303"/>
      <c r="F719" s="304"/>
      <c r="G719" s="303"/>
      <c r="H719" s="303"/>
      <c r="I719" s="303"/>
      <c r="J719" s="303"/>
      <c r="K719" s="303"/>
      <c r="L719" s="303"/>
      <c r="M719" s="303"/>
      <c r="N719" s="303"/>
      <c r="O719" s="303"/>
      <c r="P719" s="305"/>
      <c r="Q719" s="305"/>
      <c r="R719" s="303"/>
      <c r="S719" s="303"/>
      <c r="T719" s="303"/>
      <c r="U719" s="303"/>
      <c r="V719" s="303"/>
      <c r="W719" s="303"/>
      <c r="X719" s="303"/>
      <c r="Y719" s="303"/>
    </row>
    <row r="720" spans="1:25" ht="12.75">
      <c r="A720" s="303"/>
      <c r="B720" s="303"/>
      <c r="C720" s="303"/>
      <c r="D720" s="303"/>
      <c r="E720" s="303"/>
      <c r="F720" s="304"/>
      <c r="G720" s="303"/>
      <c r="H720" s="303"/>
      <c r="I720" s="303"/>
      <c r="J720" s="303"/>
      <c r="K720" s="303"/>
      <c r="L720" s="303"/>
      <c r="M720" s="303"/>
      <c r="N720" s="303"/>
      <c r="O720" s="303"/>
      <c r="P720" s="305"/>
      <c r="Q720" s="305"/>
      <c r="R720" s="303"/>
      <c r="S720" s="303"/>
      <c r="T720" s="303"/>
      <c r="U720" s="303"/>
      <c r="V720" s="303"/>
      <c r="W720" s="303"/>
      <c r="X720" s="303"/>
      <c r="Y720" s="303"/>
    </row>
    <row r="721" spans="1:25" ht="12.75">
      <c r="A721" s="303"/>
      <c r="B721" s="303"/>
      <c r="C721" s="303"/>
      <c r="D721" s="303"/>
      <c r="E721" s="303"/>
      <c r="F721" s="304"/>
      <c r="G721" s="303"/>
      <c r="H721" s="303"/>
      <c r="I721" s="303"/>
      <c r="J721" s="303"/>
      <c r="K721" s="303"/>
      <c r="L721" s="303"/>
      <c r="M721" s="303"/>
      <c r="N721" s="303"/>
      <c r="O721" s="303"/>
      <c r="P721" s="305"/>
      <c r="Q721" s="305"/>
      <c r="R721" s="303"/>
      <c r="S721" s="303"/>
      <c r="T721" s="303"/>
      <c r="U721" s="303"/>
      <c r="V721" s="303"/>
      <c r="W721" s="303"/>
      <c r="X721" s="303"/>
      <c r="Y721" s="303"/>
    </row>
    <row r="722" spans="1:25" ht="12.75">
      <c r="A722" s="303"/>
      <c r="B722" s="303"/>
      <c r="C722" s="303"/>
      <c r="D722" s="303"/>
      <c r="E722" s="303"/>
      <c r="F722" s="304"/>
      <c r="G722" s="303"/>
      <c r="H722" s="303"/>
      <c r="I722" s="303"/>
      <c r="J722" s="303"/>
      <c r="K722" s="303"/>
      <c r="L722" s="303"/>
      <c r="M722" s="303"/>
      <c r="N722" s="303"/>
      <c r="O722" s="303"/>
      <c r="P722" s="305"/>
      <c r="Q722" s="305"/>
      <c r="R722" s="303"/>
      <c r="S722" s="303"/>
      <c r="T722" s="303"/>
      <c r="U722" s="303"/>
      <c r="V722" s="303"/>
      <c r="W722" s="303"/>
      <c r="X722" s="303"/>
      <c r="Y722" s="303"/>
    </row>
    <row r="723" spans="1:25" ht="12.75">
      <c r="A723" s="303"/>
      <c r="B723" s="303"/>
      <c r="C723" s="303"/>
      <c r="D723" s="303"/>
      <c r="E723" s="303"/>
      <c r="F723" s="304"/>
      <c r="G723" s="303"/>
      <c r="H723" s="303"/>
      <c r="I723" s="303"/>
      <c r="J723" s="303"/>
      <c r="K723" s="303"/>
      <c r="L723" s="303"/>
      <c r="M723" s="303"/>
      <c r="N723" s="303"/>
      <c r="O723" s="303"/>
      <c r="P723" s="305"/>
      <c r="Q723" s="305"/>
      <c r="R723" s="303"/>
      <c r="S723" s="303"/>
      <c r="T723" s="303"/>
      <c r="U723" s="303"/>
      <c r="V723" s="303"/>
      <c r="W723" s="303"/>
      <c r="X723" s="303"/>
      <c r="Y723" s="303"/>
    </row>
    <row r="724" spans="1:25" ht="12.75">
      <c r="A724" s="303"/>
      <c r="B724" s="303"/>
      <c r="C724" s="303"/>
      <c r="D724" s="303"/>
      <c r="E724" s="303"/>
      <c r="F724" s="304"/>
      <c r="G724" s="303"/>
      <c r="H724" s="303"/>
      <c r="I724" s="303"/>
      <c r="J724" s="303"/>
      <c r="K724" s="303"/>
      <c r="L724" s="303"/>
      <c r="M724" s="303"/>
      <c r="N724" s="303"/>
      <c r="O724" s="303"/>
      <c r="P724" s="305"/>
      <c r="Q724" s="305"/>
      <c r="R724" s="303"/>
      <c r="S724" s="303"/>
      <c r="T724" s="303"/>
      <c r="U724" s="303"/>
      <c r="V724" s="303"/>
      <c r="W724" s="303"/>
      <c r="X724" s="303"/>
      <c r="Y724" s="303"/>
    </row>
    <row r="725" spans="1:25" ht="12.75">
      <c r="A725" s="303"/>
      <c r="B725" s="303"/>
      <c r="C725" s="303"/>
      <c r="D725" s="303"/>
      <c r="E725" s="303"/>
      <c r="F725" s="304"/>
      <c r="G725" s="303"/>
      <c r="H725" s="303"/>
      <c r="I725" s="303"/>
      <c r="J725" s="303"/>
      <c r="K725" s="303"/>
      <c r="L725" s="303"/>
      <c r="M725" s="303"/>
      <c r="N725" s="303"/>
      <c r="O725" s="303"/>
      <c r="P725" s="305"/>
      <c r="Q725" s="305"/>
      <c r="R725" s="303"/>
      <c r="S725" s="303"/>
      <c r="T725" s="303"/>
      <c r="U725" s="303"/>
      <c r="V725" s="303"/>
      <c r="W725" s="303"/>
      <c r="X725" s="303"/>
      <c r="Y725" s="303"/>
    </row>
    <row r="726" spans="1:25" ht="12.75">
      <c r="A726" s="303"/>
      <c r="B726" s="303"/>
      <c r="C726" s="303"/>
      <c r="D726" s="303"/>
      <c r="E726" s="303"/>
      <c r="F726" s="304"/>
      <c r="G726" s="303"/>
      <c r="H726" s="303"/>
      <c r="I726" s="303"/>
      <c r="J726" s="303"/>
      <c r="K726" s="303"/>
      <c r="L726" s="303"/>
      <c r="M726" s="303"/>
      <c r="N726" s="303"/>
      <c r="O726" s="303"/>
      <c r="P726" s="305"/>
      <c r="Q726" s="305"/>
      <c r="R726" s="303"/>
      <c r="S726" s="303"/>
      <c r="T726" s="303"/>
      <c r="U726" s="303"/>
      <c r="V726" s="303"/>
      <c r="W726" s="303"/>
      <c r="X726" s="303"/>
      <c r="Y726" s="303"/>
    </row>
    <row r="727" spans="1:25" ht="12.75">
      <c r="A727" s="303"/>
      <c r="B727" s="303"/>
      <c r="C727" s="303"/>
      <c r="D727" s="303"/>
      <c r="E727" s="303"/>
      <c r="F727" s="304"/>
      <c r="G727" s="303"/>
      <c r="H727" s="303"/>
      <c r="I727" s="303"/>
      <c r="J727" s="303"/>
      <c r="K727" s="303"/>
      <c r="L727" s="303"/>
      <c r="M727" s="303"/>
      <c r="N727" s="303"/>
      <c r="O727" s="303"/>
      <c r="P727" s="305"/>
      <c r="Q727" s="305"/>
      <c r="R727" s="303"/>
      <c r="S727" s="303"/>
      <c r="T727" s="303"/>
      <c r="U727" s="303"/>
      <c r="V727" s="303"/>
      <c r="W727" s="303"/>
      <c r="X727" s="303"/>
      <c r="Y727" s="303"/>
    </row>
    <row r="728" spans="1:25" ht="12.75">
      <c r="A728" s="303"/>
      <c r="B728" s="303"/>
      <c r="C728" s="303"/>
      <c r="D728" s="303"/>
      <c r="E728" s="303"/>
      <c r="F728" s="304"/>
      <c r="G728" s="303"/>
      <c r="H728" s="303"/>
      <c r="I728" s="303"/>
      <c r="J728" s="303"/>
      <c r="K728" s="303"/>
      <c r="L728" s="303"/>
      <c r="M728" s="303"/>
      <c r="N728" s="303"/>
      <c r="O728" s="303"/>
      <c r="P728" s="305"/>
      <c r="Q728" s="305"/>
      <c r="R728" s="303"/>
      <c r="S728" s="303"/>
      <c r="T728" s="303"/>
      <c r="U728" s="303"/>
      <c r="V728" s="303"/>
      <c r="W728" s="303"/>
      <c r="X728" s="303"/>
      <c r="Y728" s="303"/>
    </row>
    <row r="729" spans="1:25" ht="12.75">
      <c r="A729" s="303"/>
      <c r="B729" s="303"/>
      <c r="C729" s="303"/>
      <c r="D729" s="303"/>
      <c r="E729" s="303"/>
      <c r="F729" s="304"/>
      <c r="G729" s="303"/>
      <c r="H729" s="303"/>
      <c r="I729" s="303"/>
      <c r="J729" s="303"/>
      <c r="K729" s="303"/>
      <c r="L729" s="303"/>
      <c r="M729" s="303"/>
      <c r="N729" s="303"/>
      <c r="O729" s="303"/>
      <c r="P729" s="305"/>
      <c r="Q729" s="305"/>
      <c r="R729" s="303"/>
      <c r="S729" s="303"/>
      <c r="T729" s="303"/>
      <c r="U729" s="303"/>
      <c r="V729" s="303"/>
      <c r="W729" s="303"/>
      <c r="X729" s="303"/>
      <c r="Y729" s="303"/>
    </row>
    <row r="730" spans="1:25" ht="12.75">
      <c r="A730" s="303"/>
      <c r="B730" s="303"/>
      <c r="C730" s="303"/>
      <c r="D730" s="303"/>
      <c r="E730" s="303"/>
      <c r="F730" s="304"/>
      <c r="G730" s="303"/>
      <c r="H730" s="303"/>
      <c r="I730" s="303"/>
      <c r="J730" s="303"/>
      <c r="K730" s="303"/>
      <c r="L730" s="303"/>
      <c r="M730" s="303"/>
      <c r="N730" s="303"/>
      <c r="O730" s="303"/>
      <c r="P730" s="305"/>
      <c r="Q730" s="305"/>
      <c r="R730" s="303"/>
      <c r="S730" s="303"/>
      <c r="T730" s="303"/>
      <c r="U730" s="303"/>
      <c r="V730" s="303"/>
      <c r="W730" s="303"/>
      <c r="X730" s="303"/>
      <c r="Y730" s="303"/>
    </row>
    <row r="731" spans="1:25" ht="12.75">
      <c r="A731" s="303"/>
      <c r="B731" s="303"/>
      <c r="C731" s="303"/>
      <c r="D731" s="303"/>
      <c r="E731" s="303"/>
      <c r="F731" s="304"/>
      <c r="G731" s="303"/>
      <c r="H731" s="303"/>
      <c r="I731" s="303"/>
      <c r="J731" s="303"/>
      <c r="K731" s="303"/>
      <c r="L731" s="303"/>
      <c r="M731" s="303"/>
      <c r="N731" s="303"/>
      <c r="O731" s="303"/>
      <c r="P731" s="305"/>
      <c r="Q731" s="305"/>
      <c r="R731" s="303"/>
      <c r="S731" s="303"/>
      <c r="T731" s="303"/>
      <c r="U731" s="303"/>
      <c r="V731" s="303"/>
      <c r="W731" s="303"/>
      <c r="X731" s="303"/>
      <c r="Y731" s="303"/>
    </row>
    <row r="732" spans="1:25" ht="12.75">
      <c r="A732" s="303"/>
      <c r="B732" s="303"/>
      <c r="C732" s="303"/>
      <c r="D732" s="303"/>
      <c r="E732" s="303"/>
      <c r="F732" s="304"/>
      <c r="G732" s="303"/>
      <c r="H732" s="303"/>
      <c r="I732" s="303"/>
      <c r="J732" s="303"/>
      <c r="K732" s="303"/>
      <c r="L732" s="303"/>
      <c r="M732" s="303"/>
      <c r="N732" s="303"/>
      <c r="O732" s="303"/>
      <c r="P732" s="305"/>
      <c r="Q732" s="305"/>
      <c r="R732" s="303"/>
      <c r="S732" s="303"/>
      <c r="T732" s="303"/>
      <c r="U732" s="303"/>
      <c r="V732" s="303"/>
      <c r="W732" s="303"/>
      <c r="X732" s="303"/>
      <c r="Y732" s="303"/>
    </row>
    <row r="733" spans="1:25" ht="12.75">
      <c r="A733" s="303"/>
      <c r="B733" s="303"/>
      <c r="C733" s="303"/>
      <c r="D733" s="303"/>
      <c r="E733" s="303"/>
      <c r="F733" s="304"/>
      <c r="G733" s="303"/>
      <c r="H733" s="303"/>
      <c r="I733" s="303"/>
      <c r="J733" s="303"/>
      <c r="K733" s="303"/>
      <c r="L733" s="303"/>
      <c r="M733" s="303"/>
      <c r="N733" s="303"/>
      <c r="O733" s="303"/>
      <c r="P733" s="305"/>
      <c r="Q733" s="305"/>
      <c r="R733" s="303"/>
      <c r="S733" s="303"/>
      <c r="T733" s="303"/>
      <c r="U733" s="303"/>
      <c r="V733" s="303"/>
      <c r="W733" s="303"/>
      <c r="X733" s="303"/>
      <c r="Y733" s="303"/>
    </row>
    <row r="734" spans="1:25" ht="12.75">
      <c r="A734" s="303"/>
      <c r="B734" s="303"/>
      <c r="C734" s="303"/>
      <c r="D734" s="303"/>
      <c r="E734" s="303"/>
      <c r="F734" s="304"/>
      <c r="G734" s="303"/>
      <c r="H734" s="303"/>
      <c r="I734" s="303"/>
      <c r="J734" s="303"/>
      <c r="K734" s="303"/>
      <c r="L734" s="303"/>
      <c r="M734" s="303"/>
      <c r="N734" s="303"/>
      <c r="O734" s="303"/>
      <c r="P734" s="305"/>
      <c r="Q734" s="305"/>
      <c r="R734" s="303"/>
      <c r="S734" s="303"/>
      <c r="T734" s="303"/>
      <c r="U734" s="303"/>
      <c r="V734" s="303"/>
      <c r="W734" s="303"/>
      <c r="X734" s="303"/>
      <c r="Y734" s="303"/>
    </row>
    <row r="735" spans="1:25" ht="12.75">
      <c r="A735" s="303"/>
      <c r="B735" s="303"/>
      <c r="C735" s="303"/>
      <c r="D735" s="303"/>
      <c r="E735" s="303"/>
      <c r="F735" s="304"/>
      <c r="G735" s="303"/>
      <c r="H735" s="303"/>
      <c r="I735" s="303"/>
      <c r="J735" s="303"/>
      <c r="K735" s="303"/>
      <c r="L735" s="303"/>
      <c r="M735" s="303"/>
      <c r="N735" s="303"/>
      <c r="O735" s="303"/>
      <c r="P735" s="305"/>
      <c r="Q735" s="305"/>
      <c r="R735" s="303"/>
      <c r="S735" s="303"/>
      <c r="T735" s="303"/>
      <c r="U735" s="303"/>
      <c r="V735" s="303"/>
      <c r="W735" s="303"/>
      <c r="X735" s="303"/>
      <c r="Y735" s="303"/>
    </row>
    <row r="736" spans="1:25" ht="12.75">
      <c r="A736" s="303"/>
      <c r="B736" s="303"/>
      <c r="C736" s="303"/>
      <c r="D736" s="303"/>
      <c r="E736" s="303"/>
      <c r="F736" s="304"/>
      <c r="G736" s="303"/>
      <c r="H736" s="303"/>
      <c r="I736" s="303"/>
      <c r="J736" s="303"/>
      <c r="K736" s="303"/>
      <c r="L736" s="303"/>
      <c r="M736" s="303"/>
      <c r="N736" s="303"/>
      <c r="O736" s="303"/>
      <c r="P736" s="305"/>
      <c r="Q736" s="305"/>
      <c r="R736" s="303"/>
      <c r="S736" s="303"/>
      <c r="T736" s="303"/>
      <c r="U736" s="303"/>
      <c r="V736" s="303"/>
      <c r="W736" s="303"/>
      <c r="X736" s="303"/>
      <c r="Y736" s="303"/>
    </row>
    <row r="737" spans="1:25" ht="12.75">
      <c r="A737" s="303"/>
      <c r="B737" s="303"/>
      <c r="C737" s="303"/>
      <c r="D737" s="303"/>
      <c r="E737" s="303"/>
      <c r="F737" s="304"/>
      <c r="G737" s="303"/>
      <c r="H737" s="303"/>
      <c r="I737" s="303"/>
      <c r="J737" s="303"/>
      <c r="K737" s="303"/>
      <c r="L737" s="303"/>
      <c r="M737" s="303"/>
      <c r="N737" s="303"/>
      <c r="O737" s="303"/>
      <c r="P737" s="305"/>
      <c r="Q737" s="305"/>
      <c r="R737" s="303"/>
      <c r="S737" s="303"/>
      <c r="T737" s="303"/>
      <c r="U737" s="303"/>
      <c r="V737" s="303"/>
      <c r="W737" s="303"/>
      <c r="X737" s="303"/>
      <c r="Y737" s="303"/>
    </row>
    <row r="738" spans="1:25" ht="12.75">
      <c r="A738" s="303"/>
      <c r="B738" s="303"/>
      <c r="C738" s="303"/>
      <c r="D738" s="303"/>
      <c r="E738" s="303"/>
      <c r="F738" s="304"/>
      <c r="G738" s="303"/>
      <c r="H738" s="303"/>
      <c r="I738" s="303"/>
      <c r="J738" s="303"/>
      <c r="K738" s="303"/>
      <c r="L738" s="303"/>
      <c r="M738" s="303"/>
      <c r="N738" s="303"/>
      <c r="O738" s="303"/>
      <c r="P738" s="305"/>
      <c r="Q738" s="305"/>
      <c r="R738" s="303"/>
      <c r="S738" s="303"/>
      <c r="T738" s="303"/>
      <c r="U738" s="303"/>
      <c r="V738" s="303"/>
      <c r="W738" s="303"/>
      <c r="X738" s="303"/>
      <c r="Y738" s="303"/>
    </row>
    <row r="739" spans="1:25" ht="12.75">
      <c r="A739" s="303"/>
      <c r="B739" s="303"/>
      <c r="C739" s="303"/>
      <c r="D739" s="303"/>
      <c r="E739" s="303"/>
      <c r="F739" s="304"/>
      <c r="G739" s="303"/>
      <c r="H739" s="303"/>
      <c r="I739" s="303"/>
      <c r="J739" s="303"/>
      <c r="K739" s="303"/>
      <c r="L739" s="303"/>
      <c r="M739" s="303"/>
      <c r="N739" s="303"/>
      <c r="O739" s="303"/>
      <c r="P739" s="305"/>
      <c r="Q739" s="305"/>
      <c r="R739" s="303"/>
      <c r="S739" s="303"/>
      <c r="T739" s="303"/>
      <c r="U739" s="303"/>
      <c r="V739" s="303"/>
      <c r="W739" s="303"/>
      <c r="X739" s="303"/>
      <c r="Y739" s="303"/>
    </row>
    <row r="740" spans="1:25" ht="12.75">
      <c r="A740" s="303"/>
      <c r="B740" s="303"/>
      <c r="C740" s="303"/>
      <c r="D740" s="303"/>
      <c r="E740" s="303"/>
      <c r="F740" s="304"/>
      <c r="G740" s="303"/>
      <c r="H740" s="303"/>
      <c r="I740" s="303"/>
      <c r="J740" s="303"/>
      <c r="K740" s="303"/>
      <c r="L740" s="303"/>
      <c r="M740" s="303"/>
      <c r="N740" s="303"/>
      <c r="O740" s="303"/>
      <c r="P740" s="305"/>
      <c r="Q740" s="305"/>
      <c r="R740" s="303"/>
      <c r="S740" s="303"/>
      <c r="T740" s="303"/>
      <c r="U740" s="303"/>
      <c r="V740" s="303"/>
      <c r="W740" s="303"/>
      <c r="X740" s="303"/>
      <c r="Y740" s="303"/>
    </row>
    <row r="741" spans="1:25" ht="12.75">
      <c r="A741" s="303"/>
      <c r="B741" s="303"/>
      <c r="C741" s="303"/>
      <c r="D741" s="303"/>
      <c r="E741" s="303"/>
      <c r="F741" s="304"/>
      <c r="G741" s="303"/>
      <c r="H741" s="303"/>
      <c r="I741" s="303"/>
      <c r="J741" s="303"/>
      <c r="K741" s="303"/>
      <c r="L741" s="303"/>
      <c r="M741" s="303"/>
      <c r="N741" s="303"/>
      <c r="O741" s="303"/>
      <c r="P741" s="305"/>
      <c r="Q741" s="305"/>
      <c r="R741" s="303"/>
      <c r="S741" s="303"/>
      <c r="T741" s="303"/>
      <c r="U741" s="303"/>
      <c r="V741" s="303"/>
      <c r="W741" s="303"/>
      <c r="X741" s="303"/>
      <c r="Y741" s="303"/>
    </row>
    <row r="742" spans="1:25" ht="12.75">
      <c r="A742" s="303"/>
      <c r="B742" s="303"/>
      <c r="C742" s="303"/>
      <c r="D742" s="303"/>
      <c r="E742" s="303"/>
      <c r="F742" s="304"/>
      <c r="G742" s="303"/>
      <c r="H742" s="303"/>
      <c r="I742" s="303"/>
      <c r="J742" s="303"/>
      <c r="K742" s="303"/>
      <c r="L742" s="303"/>
      <c r="M742" s="303"/>
      <c r="N742" s="303"/>
      <c r="O742" s="303"/>
      <c r="P742" s="305"/>
      <c r="Q742" s="305"/>
      <c r="R742" s="303"/>
      <c r="S742" s="303"/>
      <c r="T742" s="303"/>
      <c r="U742" s="303"/>
      <c r="V742" s="303"/>
      <c r="W742" s="303"/>
      <c r="X742" s="303"/>
      <c r="Y742" s="303"/>
    </row>
    <row r="743" spans="1:25" ht="12.75">
      <c r="A743" s="303"/>
      <c r="B743" s="303"/>
      <c r="C743" s="303"/>
      <c r="D743" s="303"/>
      <c r="E743" s="303"/>
      <c r="F743" s="304"/>
      <c r="G743" s="303"/>
      <c r="H743" s="303"/>
      <c r="I743" s="303"/>
      <c r="J743" s="303"/>
      <c r="K743" s="303"/>
      <c r="L743" s="303"/>
      <c r="M743" s="303"/>
      <c r="N743" s="303"/>
      <c r="O743" s="303"/>
      <c r="P743" s="305"/>
      <c r="Q743" s="305"/>
      <c r="R743" s="303"/>
      <c r="S743" s="303"/>
      <c r="T743" s="303"/>
      <c r="U743" s="303"/>
      <c r="V743" s="303"/>
      <c r="W743" s="303"/>
      <c r="X743" s="303"/>
      <c r="Y743" s="303"/>
    </row>
    <row r="744" spans="1:25" ht="12.75">
      <c r="A744" s="303"/>
      <c r="B744" s="303"/>
      <c r="C744" s="303"/>
      <c r="D744" s="303"/>
      <c r="E744" s="303"/>
      <c r="F744" s="304"/>
      <c r="G744" s="303"/>
      <c r="H744" s="303"/>
      <c r="I744" s="303"/>
      <c r="J744" s="303"/>
      <c r="K744" s="303"/>
      <c r="L744" s="303"/>
      <c r="M744" s="303"/>
      <c r="N744" s="303"/>
      <c r="O744" s="303"/>
      <c r="P744" s="305"/>
      <c r="Q744" s="305"/>
      <c r="R744" s="303"/>
      <c r="S744" s="303"/>
      <c r="T744" s="303"/>
      <c r="U744" s="303"/>
      <c r="V744" s="303"/>
      <c r="W744" s="303"/>
      <c r="X744" s="303"/>
      <c r="Y744" s="303"/>
    </row>
    <row r="745" spans="1:25" ht="12.75">
      <c r="A745" s="303"/>
      <c r="B745" s="303"/>
      <c r="C745" s="303"/>
      <c r="D745" s="303"/>
      <c r="E745" s="303"/>
      <c r="F745" s="304"/>
      <c r="G745" s="303"/>
      <c r="H745" s="303"/>
      <c r="I745" s="303"/>
      <c r="J745" s="303"/>
      <c r="K745" s="303"/>
      <c r="L745" s="303"/>
      <c r="M745" s="303"/>
      <c r="N745" s="303"/>
      <c r="O745" s="303"/>
      <c r="P745" s="305"/>
      <c r="Q745" s="305"/>
      <c r="R745" s="303"/>
      <c r="S745" s="303"/>
      <c r="T745" s="303"/>
      <c r="U745" s="303"/>
      <c r="V745" s="303"/>
      <c r="W745" s="303"/>
      <c r="X745" s="303"/>
      <c r="Y745" s="303"/>
    </row>
    <row r="746" spans="1:25" ht="12.75">
      <c r="A746" s="303"/>
      <c r="B746" s="303"/>
      <c r="C746" s="303"/>
      <c r="D746" s="303"/>
      <c r="E746" s="303"/>
      <c r="F746" s="304"/>
      <c r="G746" s="303"/>
      <c r="H746" s="303"/>
      <c r="I746" s="303"/>
      <c r="J746" s="303"/>
      <c r="K746" s="303"/>
      <c r="L746" s="303"/>
      <c r="M746" s="303"/>
      <c r="N746" s="303"/>
      <c r="O746" s="303"/>
      <c r="P746" s="305"/>
      <c r="Q746" s="305"/>
      <c r="R746" s="303"/>
      <c r="S746" s="303"/>
      <c r="T746" s="303"/>
      <c r="U746" s="303"/>
      <c r="V746" s="303"/>
      <c r="W746" s="303"/>
      <c r="X746" s="303"/>
      <c r="Y746" s="303"/>
    </row>
    <row r="747" spans="1:25" ht="12.75">
      <c r="A747" s="303"/>
      <c r="B747" s="303"/>
      <c r="C747" s="303"/>
      <c r="D747" s="303"/>
      <c r="E747" s="303"/>
      <c r="F747" s="304"/>
      <c r="G747" s="303"/>
      <c r="H747" s="303"/>
      <c r="I747" s="303"/>
      <c r="J747" s="303"/>
      <c r="K747" s="303"/>
      <c r="L747" s="303"/>
      <c r="M747" s="303"/>
      <c r="N747" s="303"/>
      <c r="O747" s="303"/>
      <c r="P747" s="305"/>
      <c r="Q747" s="305"/>
      <c r="R747" s="303"/>
      <c r="S747" s="303"/>
      <c r="T747" s="303"/>
      <c r="U747" s="303"/>
      <c r="V747" s="303"/>
      <c r="W747" s="303"/>
      <c r="X747" s="303"/>
      <c r="Y747" s="303"/>
    </row>
    <row r="748" spans="1:25" ht="12.75">
      <c r="A748" s="303"/>
      <c r="B748" s="303"/>
      <c r="C748" s="303"/>
      <c r="D748" s="303"/>
      <c r="E748" s="303"/>
      <c r="F748" s="304"/>
      <c r="G748" s="303"/>
      <c r="H748" s="303"/>
      <c r="I748" s="303"/>
      <c r="J748" s="303"/>
      <c r="K748" s="303"/>
      <c r="L748" s="303"/>
      <c r="M748" s="303"/>
      <c r="N748" s="303"/>
      <c r="O748" s="303"/>
      <c r="P748" s="305"/>
      <c r="Q748" s="305"/>
      <c r="R748" s="303"/>
      <c r="S748" s="303"/>
      <c r="T748" s="303"/>
      <c r="U748" s="303"/>
      <c r="V748" s="303"/>
      <c r="W748" s="303"/>
      <c r="X748" s="303"/>
      <c r="Y748" s="303"/>
    </row>
    <row r="749" spans="1:25" ht="12.75">
      <c r="A749" s="303"/>
      <c r="B749" s="303"/>
      <c r="C749" s="303"/>
      <c r="D749" s="303"/>
      <c r="E749" s="303"/>
      <c r="F749" s="304"/>
      <c r="G749" s="303"/>
      <c r="H749" s="303"/>
      <c r="I749" s="303"/>
      <c r="J749" s="303"/>
      <c r="K749" s="303"/>
      <c r="L749" s="303"/>
      <c r="M749" s="303"/>
      <c r="N749" s="303"/>
      <c r="O749" s="303"/>
      <c r="P749" s="305"/>
      <c r="Q749" s="305"/>
      <c r="R749" s="303"/>
      <c r="S749" s="303"/>
      <c r="T749" s="303"/>
      <c r="U749" s="303"/>
      <c r="V749" s="303"/>
      <c r="W749" s="303"/>
      <c r="X749" s="303"/>
      <c r="Y749" s="303"/>
    </row>
    <row r="750" spans="1:25" ht="12.75">
      <c r="A750" s="303"/>
      <c r="B750" s="303"/>
      <c r="C750" s="303"/>
      <c r="D750" s="303"/>
      <c r="E750" s="303"/>
      <c r="F750" s="304"/>
      <c r="G750" s="303"/>
      <c r="H750" s="303"/>
      <c r="I750" s="303"/>
      <c r="J750" s="303"/>
      <c r="K750" s="303"/>
      <c r="L750" s="303"/>
      <c r="M750" s="303"/>
      <c r="N750" s="303"/>
      <c r="O750" s="303"/>
      <c r="P750" s="305"/>
      <c r="Q750" s="305"/>
      <c r="R750" s="303"/>
      <c r="S750" s="303"/>
      <c r="T750" s="303"/>
      <c r="U750" s="303"/>
      <c r="V750" s="303"/>
      <c r="W750" s="303"/>
      <c r="X750" s="303"/>
      <c r="Y750" s="303"/>
    </row>
    <row r="751" spans="1:25" ht="12.75">
      <c r="A751" s="303"/>
      <c r="B751" s="303"/>
      <c r="C751" s="303"/>
      <c r="D751" s="303"/>
      <c r="E751" s="303"/>
      <c r="F751" s="304"/>
      <c r="G751" s="303"/>
      <c r="H751" s="303"/>
      <c r="I751" s="303"/>
      <c r="J751" s="303"/>
      <c r="K751" s="303"/>
      <c r="L751" s="303"/>
      <c r="M751" s="303"/>
      <c r="N751" s="303"/>
      <c r="O751" s="303"/>
      <c r="P751" s="305"/>
      <c r="Q751" s="305"/>
      <c r="R751" s="303"/>
      <c r="S751" s="303"/>
      <c r="T751" s="303"/>
      <c r="U751" s="303"/>
      <c r="V751" s="303"/>
      <c r="W751" s="303"/>
      <c r="X751" s="303"/>
      <c r="Y751" s="303"/>
    </row>
    <row r="752" spans="1:25" ht="12.75">
      <c r="A752" s="303"/>
      <c r="B752" s="303"/>
      <c r="C752" s="303"/>
      <c r="D752" s="303"/>
      <c r="E752" s="303"/>
      <c r="F752" s="304"/>
      <c r="G752" s="303"/>
      <c r="H752" s="303"/>
      <c r="I752" s="303"/>
      <c r="J752" s="303"/>
      <c r="K752" s="303"/>
      <c r="L752" s="303"/>
      <c r="M752" s="303"/>
      <c r="N752" s="303"/>
      <c r="O752" s="303"/>
      <c r="P752" s="305"/>
      <c r="Q752" s="305"/>
      <c r="R752" s="303"/>
      <c r="S752" s="303"/>
      <c r="T752" s="303"/>
      <c r="U752" s="303"/>
      <c r="V752" s="303"/>
      <c r="W752" s="303"/>
      <c r="X752" s="303"/>
      <c r="Y752" s="303"/>
    </row>
    <row r="753" spans="1:25" ht="12.75">
      <c r="A753" s="303"/>
      <c r="B753" s="303"/>
      <c r="C753" s="303"/>
      <c r="D753" s="303"/>
      <c r="E753" s="303"/>
      <c r="F753" s="304"/>
      <c r="G753" s="303"/>
      <c r="H753" s="303"/>
      <c r="I753" s="303"/>
      <c r="J753" s="303"/>
      <c r="K753" s="303"/>
      <c r="L753" s="303"/>
      <c r="M753" s="303"/>
      <c r="N753" s="303"/>
      <c r="O753" s="303"/>
      <c r="P753" s="305"/>
      <c r="Q753" s="305"/>
      <c r="R753" s="303"/>
      <c r="S753" s="303"/>
      <c r="T753" s="303"/>
      <c r="U753" s="303"/>
      <c r="V753" s="303"/>
      <c r="W753" s="303"/>
      <c r="X753" s="303"/>
      <c r="Y753" s="303"/>
    </row>
    <row r="754" spans="1:25" ht="12.75">
      <c r="A754" s="303"/>
      <c r="B754" s="303"/>
      <c r="C754" s="303"/>
      <c r="D754" s="303"/>
      <c r="E754" s="303"/>
      <c r="F754" s="304"/>
      <c r="G754" s="303"/>
      <c r="H754" s="303"/>
      <c r="I754" s="303"/>
      <c r="J754" s="303"/>
      <c r="K754" s="303"/>
      <c r="L754" s="303"/>
      <c r="M754" s="303"/>
      <c r="N754" s="303"/>
      <c r="O754" s="303"/>
      <c r="P754" s="305"/>
      <c r="Q754" s="305"/>
      <c r="R754" s="303"/>
      <c r="S754" s="303"/>
      <c r="T754" s="303"/>
      <c r="U754" s="303"/>
      <c r="V754" s="303"/>
      <c r="W754" s="303"/>
      <c r="X754" s="303"/>
      <c r="Y754" s="303"/>
    </row>
    <row r="755" spans="1:25" ht="12.75">
      <c r="A755" s="303"/>
      <c r="B755" s="303"/>
      <c r="C755" s="303"/>
      <c r="D755" s="303"/>
      <c r="E755" s="303"/>
      <c r="F755" s="304"/>
      <c r="G755" s="303"/>
      <c r="H755" s="303"/>
      <c r="I755" s="303"/>
      <c r="J755" s="303"/>
      <c r="K755" s="303"/>
      <c r="L755" s="303"/>
      <c r="M755" s="303"/>
      <c r="N755" s="303"/>
      <c r="O755" s="303"/>
      <c r="P755" s="305"/>
      <c r="Q755" s="305"/>
      <c r="R755" s="303"/>
      <c r="S755" s="303"/>
      <c r="T755" s="303"/>
      <c r="U755" s="303"/>
      <c r="V755" s="303"/>
      <c r="W755" s="303"/>
      <c r="X755" s="303"/>
      <c r="Y755" s="303"/>
    </row>
    <row r="756" spans="1:25" ht="12.75">
      <c r="A756" s="303"/>
      <c r="B756" s="303"/>
      <c r="C756" s="303"/>
      <c r="D756" s="303"/>
      <c r="E756" s="303"/>
      <c r="F756" s="304"/>
      <c r="G756" s="303"/>
      <c r="H756" s="303"/>
      <c r="I756" s="303"/>
      <c r="J756" s="303"/>
      <c r="K756" s="303"/>
      <c r="L756" s="303"/>
      <c r="M756" s="303"/>
      <c r="N756" s="303"/>
      <c r="O756" s="303"/>
      <c r="P756" s="305"/>
      <c r="Q756" s="305"/>
      <c r="R756" s="303"/>
      <c r="S756" s="303"/>
      <c r="T756" s="303"/>
      <c r="U756" s="303"/>
      <c r="V756" s="303"/>
      <c r="W756" s="303"/>
      <c r="X756" s="303"/>
      <c r="Y756" s="303"/>
    </row>
    <row r="757" spans="1:25" ht="12.75">
      <c r="A757" s="303"/>
      <c r="B757" s="303"/>
      <c r="C757" s="303"/>
      <c r="D757" s="303"/>
      <c r="E757" s="303"/>
      <c r="F757" s="304"/>
      <c r="G757" s="303"/>
      <c r="H757" s="303"/>
      <c r="I757" s="303"/>
      <c r="J757" s="303"/>
      <c r="K757" s="303"/>
      <c r="L757" s="303"/>
      <c r="M757" s="303"/>
      <c r="N757" s="303"/>
      <c r="O757" s="303"/>
      <c r="P757" s="305"/>
      <c r="Q757" s="305"/>
      <c r="R757" s="303"/>
      <c r="S757" s="303"/>
      <c r="T757" s="303"/>
      <c r="U757" s="303"/>
      <c r="V757" s="303"/>
      <c r="W757" s="303"/>
      <c r="X757" s="303"/>
      <c r="Y757" s="303"/>
    </row>
    <row r="758" spans="1:25" ht="12.75">
      <c r="A758" s="303"/>
      <c r="B758" s="303"/>
      <c r="C758" s="303"/>
      <c r="D758" s="303"/>
      <c r="E758" s="303"/>
      <c r="F758" s="304"/>
      <c r="G758" s="303"/>
      <c r="H758" s="303"/>
      <c r="I758" s="303"/>
      <c r="J758" s="303"/>
      <c r="K758" s="303"/>
      <c r="L758" s="303"/>
      <c r="M758" s="303"/>
      <c r="N758" s="303"/>
      <c r="O758" s="303"/>
      <c r="P758" s="305"/>
      <c r="Q758" s="305"/>
      <c r="R758" s="303"/>
      <c r="S758" s="303"/>
      <c r="T758" s="303"/>
      <c r="U758" s="303"/>
      <c r="V758" s="303"/>
      <c r="W758" s="303"/>
      <c r="X758" s="303"/>
      <c r="Y758" s="303"/>
    </row>
    <row r="759" spans="1:25" ht="12.75">
      <c r="A759" s="303"/>
      <c r="B759" s="303"/>
      <c r="C759" s="303"/>
      <c r="D759" s="303"/>
      <c r="E759" s="303"/>
      <c r="F759" s="304"/>
      <c r="G759" s="303"/>
      <c r="H759" s="303"/>
      <c r="I759" s="303"/>
      <c r="J759" s="303"/>
      <c r="K759" s="303"/>
      <c r="L759" s="303"/>
      <c r="M759" s="303"/>
      <c r="N759" s="303"/>
      <c r="O759" s="303"/>
      <c r="P759" s="305"/>
      <c r="Q759" s="305"/>
      <c r="R759" s="303"/>
      <c r="S759" s="303"/>
      <c r="T759" s="303"/>
      <c r="U759" s="303"/>
      <c r="V759" s="303"/>
      <c r="W759" s="303"/>
      <c r="X759" s="303"/>
      <c r="Y759" s="303"/>
    </row>
    <row r="760" spans="1:25" ht="12.75">
      <c r="A760" s="303"/>
      <c r="B760" s="303"/>
      <c r="C760" s="303"/>
      <c r="D760" s="303"/>
      <c r="E760" s="303"/>
      <c r="F760" s="304"/>
      <c r="G760" s="303"/>
      <c r="H760" s="303"/>
      <c r="I760" s="303"/>
      <c r="J760" s="303"/>
      <c r="K760" s="303"/>
      <c r="L760" s="303"/>
      <c r="M760" s="303"/>
      <c r="N760" s="303"/>
      <c r="O760" s="303"/>
      <c r="P760" s="305"/>
      <c r="Q760" s="305"/>
      <c r="R760" s="303"/>
      <c r="S760" s="303"/>
      <c r="T760" s="303"/>
      <c r="U760" s="303"/>
      <c r="V760" s="303"/>
      <c r="W760" s="303"/>
      <c r="X760" s="303"/>
      <c r="Y760" s="303"/>
    </row>
    <row r="761" spans="1:25" ht="12.75">
      <c r="A761" s="303"/>
      <c r="B761" s="303"/>
      <c r="C761" s="303"/>
      <c r="D761" s="303"/>
      <c r="E761" s="303"/>
      <c r="F761" s="304"/>
      <c r="G761" s="303"/>
      <c r="H761" s="303"/>
      <c r="I761" s="303"/>
      <c r="J761" s="303"/>
      <c r="K761" s="303"/>
      <c r="L761" s="303"/>
      <c r="M761" s="303"/>
      <c r="N761" s="303"/>
      <c r="O761" s="303"/>
      <c r="P761" s="305"/>
      <c r="Q761" s="305"/>
      <c r="R761" s="303"/>
      <c r="S761" s="303"/>
      <c r="T761" s="303"/>
      <c r="U761" s="303"/>
      <c r="V761" s="303"/>
      <c r="W761" s="303"/>
      <c r="X761" s="303"/>
      <c r="Y761" s="303"/>
    </row>
    <row r="762" spans="1:25" ht="12.75">
      <c r="A762" s="303"/>
      <c r="B762" s="303"/>
      <c r="C762" s="303"/>
      <c r="D762" s="303"/>
      <c r="E762" s="303"/>
      <c r="F762" s="304"/>
      <c r="G762" s="303"/>
      <c r="H762" s="303"/>
      <c r="I762" s="303"/>
      <c r="J762" s="303"/>
      <c r="K762" s="303"/>
      <c r="L762" s="303"/>
      <c r="M762" s="303"/>
      <c r="N762" s="303"/>
      <c r="O762" s="303"/>
      <c r="P762" s="305"/>
      <c r="Q762" s="305"/>
      <c r="R762" s="303"/>
      <c r="S762" s="303"/>
      <c r="T762" s="303"/>
      <c r="U762" s="303"/>
      <c r="V762" s="303"/>
      <c r="W762" s="303"/>
      <c r="X762" s="303"/>
      <c r="Y762" s="303"/>
    </row>
    <row r="763" spans="1:25" ht="12.75">
      <c r="A763" s="303"/>
      <c r="B763" s="303"/>
      <c r="C763" s="303"/>
      <c r="D763" s="303"/>
      <c r="E763" s="303"/>
      <c r="F763" s="304"/>
      <c r="G763" s="303"/>
      <c r="H763" s="303"/>
      <c r="I763" s="303"/>
      <c r="J763" s="303"/>
      <c r="K763" s="303"/>
      <c r="L763" s="303"/>
      <c r="M763" s="303"/>
      <c r="N763" s="303"/>
      <c r="O763" s="303"/>
      <c r="P763" s="305"/>
      <c r="Q763" s="305"/>
      <c r="R763" s="303"/>
      <c r="S763" s="303"/>
      <c r="T763" s="303"/>
      <c r="U763" s="303"/>
      <c r="V763" s="303"/>
      <c r="W763" s="303"/>
      <c r="X763" s="303"/>
      <c r="Y763" s="303"/>
    </row>
    <row r="764" spans="1:25" ht="12.75">
      <c r="A764" s="303"/>
      <c r="B764" s="303"/>
      <c r="C764" s="303"/>
      <c r="D764" s="303"/>
      <c r="E764" s="303"/>
      <c r="F764" s="304"/>
      <c r="G764" s="303"/>
      <c r="H764" s="303"/>
      <c r="I764" s="303"/>
      <c r="J764" s="303"/>
      <c r="K764" s="303"/>
      <c r="L764" s="303"/>
      <c r="M764" s="303"/>
      <c r="N764" s="303"/>
      <c r="O764" s="303"/>
      <c r="P764" s="305"/>
      <c r="Q764" s="305"/>
      <c r="R764" s="303"/>
      <c r="S764" s="303"/>
      <c r="T764" s="303"/>
      <c r="U764" s="303"/>
      <c r="V764" s="303"/>
      <c r="W764" s="303"/>
      <c r="X764" s="303"/>
      <c r="Y764" s="303"/>
    </row>
    <row r="765" spans="1:25" ht="12.75">
      <c r="A765" s="303"/>
      <c r="B765" s="303"/>
      <c r="C765" s="303"/>
      <c r="D765" s="303"/>
      <c r="E765" s="303"/>
      <c r="F765" s="304"/>
      <c r="G765" s="303"/>
      <c r="H765" s="303"/>
      <c r="I765" s="303"/>
      <c r="J765" s="303"/>
      <c r="K765" s="303"/>
      <c r="L765" s="303"/>
      <c r="M765" s="303"/>
      <c r="N765" s="303"/>
      <c r="O765" s="303"/>
      <c r="P765" s="305"/>
      <c r="Q765" s="305"/>
      <c r="R765" s="303"/>
      <c r="S765" s="303"/>
      <c r="T765" s="303"/>
      <c r="U765" s="303"/>
      <c r="V765" s="303"/>
      <c r="W765" s="303"/>
      <c r="X765" s="303"/>
      <c r="Y765" s="303"/>
    </row>
    <row r="766" spans="1:25" ht="12.75">
      <c r="A766" s="303"/>
      <c r="B766" s="303"/>
      <c r="C766" s="303"/>
      <c r="D766" s="303"/>
      <c r="E766" s="303"/>
      <c r="F766" s="304"/>
      <c r="G766" s="303"/>
      <c r="H766" s="303"/>
      <c r="I766" s="303"/>
      <c r="J766" s="303"/>
      <c r="K766" s="303"/>
      <c r="L766" s="303"/>
      <c r="M766" s="303"/>
      <c r="N766" s="303"/>
      <c r="O766" s="303"/>
      <c r="P766" s="305"/>
      <c r="Q766" s="305"/>
      <c r="R766" s="303"/>
      <c r="S766" s="303"/>
      <c r="T766" s="303"/>
      <c r="U766" s="303"/>
      <c r="V766" s="303"/>
      <c r="W766" s="303"/>
      <c r="X766" s="303"/>
      <c r="Y766" s="303"/>
    </row>
    <row r="767" spans="1:25" ht="12.75">
      <c r="A767" s="303"/>
      <c r="B767" s="303"/>
      <c r="C767" s="303"/>
      <c r="D767" s="303"/>
      <c r="E767" s="303"/>
      <c r="F767" s="304"/>
      <c r="G767" s="303"/>
      <c r="H767" s="303"/>
      <c r="I767" s="303"/>
      <c r="J767" s="303"/>
      <c r="K767" s="303"/>
      <c r="L767" s="303"/>
      <c r="M767" s="303"/>
      <c r="N767" s="303"/>
      <c r="O767" s="303"/>
      <c r="P767" s="305"/>
      <c r="Q767" s="305"/>
      <c r="R767" s="303"/>
      <c r="S767" s="303"/>
      <c r="T767" s="303"/>
      <c r="U767" s="303"/>
      <c r="V767" s="303"/>
      <c r="W767" s="303"/>
      <c r="X767" s="303"/>
      <c r="Y767" s="303"/>
    </row>
    <row r="768" spans="1:25" ht="12.75">
      <c r="A768" s="303"/>
      <c r="B768" s="303"/>
      <c r="C768" s="303"/>
      <c r="D768" s="303"/>
      <c r="E768" s="303"/>
      <c r="F768" s="304"/>
      <c r="G768" s="303"/>
      <c r="H768" s="303"/>
      <c r="I768" s="303"/>
      <c r="J768" s="303"/>
      <c r="K768" s="303"/>
      <c r="L768" s="303"/>
      <c r="M768" s="303"/>
      <c r="N768" s="303"/>
      <c r="O768" s="303"/>
      <c r="P768" s="305"/>
      <c r="Q768" s="305"/>
      <c r="R768" s="303"/>
      <c r="S768" s="303"/>
      <c r="T768" s="303"/>
      <c r="U768" s="303"/>
      <c r="V768" s="303"/>
      <c r="W768" s="303"/>
      <c r="X768" s="303"/>
      <c r="Y768" s="303"/>
    </row>
    <row r="769" spans="1:25" ht="12.75">
      <c r="A769" s="303"/>
      <c r="B769" s="303"/>
      <c r="C769" s="303"/>
      <c r="D769" s="303"/>
      <c r="E769" s="303"/>
      <c r="F769" s="304"/>
      <c r="G769" s="303"/>
      <c r="H769" s="303"/>
      <c r="I769" s="303"/>
      <c r="J769" s="303"/>
      <c r="K769" s="303"/>
      <c r="L769" s="303"/>
      <c r="M769" s="303"/>
      <c r="N769" s="303"/>
      <c r="O769" s="303"/>
      <c r="P769" s="305"/>
      <c r="Q769" s="305"/>
      <c r="R769" s="303"/>
      <c r="S769" s="303"/>
      <c r="T769" s="303"/>
      <c r="U769" s="303"/>
      <c r="V769" s="303"/>
      <c r="W769" s="303"/>
      <c r="X769" s="303"/>
      <c r="Y769" s="303"/>
    </row>
    <row r="770" spans="1:25" ht="12.75">
      <c r="A770" s="303"/>
      <c r="B770" s="303"/>
      <c r="C770" s="303"/>
      <c r="D770" s="303"/>
      <c r="E770" s="303"/>
      <c r="F770" s="304"/>
      <c r="G770" s="303"/>
      <c r="H770" s="303"/>
      <c r="I770" s="303"/>
      <c r="J770" s="303"/>
      <c r="K770" s="303"/>
      <c r="L770" s="303"/>
      <c r="M770" s="303"/>
      <c r="N770" s="303"/>
      <c r="O770" s="303"/>
      <c r="P770" s="305"/>
      <c r="Q770" s="305"/>
      <c r="R770" s="303"/>
      <c r="S770" s="303"/>
      <c r="T770" s="303"/>
      <c r="U770" s="303"/>
      <c r="V770" s="303"/>
      <c r="W770" s="303"/>
      <c r="X770" s="303"/>
      <c r="Y770" s="303"/>
    </row>
    <row r="771" spans="1:25" ht="12.75">
      <c r="A771" s="303"/>
      <c r="B771" s="303"/>
      <c r="C771" s="303"/>
      <c r="D771" s="303"/>
      <c r="E771" s="303"/>
      <c r="F771" s="304"/>
      <c r="G771" s="303"/>
      <c r="H771" s="303"/>
      <c r="I771" s="303"/>
      <c r="J771" s="303"/>
      <c r="K771" s="303"/>
      <c r="L771" s="303"/>
      <c r="M771" s="303"/>
      <c r="N771" s="303"/>
      <c r="O771" s="303"/>
      <c r="P771" s="305"/>
      <c r="Q771" s="305"/>
      <c r="R771" s="303"/>
      <c r="S771" s="303"/>
      <c r="T771" s="303"/>
      <c r="U771" s="303"/>
      <c r="V771" s="303"/>
      <c r="W771" s="303"/>
      <c r="X771" s="303"/>
      <c r="Y771" s="303"/>
    </row>
    <row r="772" spans="1:25" ht="12.75">
      <c r="A772" s="303"/>
      <c r="B772" s="303"/>
      <c r="C772" s="303"/>
      <c r="D772" s="303"/>
      <c r="E772" s="303"/>
      <c r="F772" s="304"/>
      <c r="G772" s="303"/>
      <c r="H772" s="303"/>
      <c r="I772" s="303"/>
      <c r="J772" s="303"/>
      <c r="K772" s="303"/>
      <c r="L772" s="303"/>
      <c r="M772" s="303"/>
      <c r="N772" s="303"/>
      <c r="O772" s="303"/>
      <c r="P772" s="305"/>
      <c r="Q772" s="305"/>
      <c r="R772" s="303"/>
      <c r="S772" s="303"/>
      <c r="T772" s="303"/>
      <c r="U772" s="303"/>
      <c r="V772" s="303"/>
      <c r="W772" s="303"/>
      <c r="X772" s="303"/>
      <c r="Y772" s="303"/>
    </row>
    <row r="773" spans="1:25" ht="12.75">
      <c r="A773" s="303"/>
      <c r="B773" s="303"/>
      <c r="C773" s="303"/>
      <c r="D773" s="303"/>
      <c r="E773" s="303"/>
      <c r="F773" s="304"/>
      <c r="G773" s="303"/>
      <c r="H773" s="303"/>
      <c r="I773" s="303"/>
      <c r="J773" s="303"/>
      <c r="K773" s="303"/>
      <c r="L773" s="303"/>
      <c r="M773" s="303"/>
      <c r="N773" s="303"/>
      <c r="O773" s="303"/>
      <c r="P773" s="305"/>
      <c r="Q773" s="305"/>
      <c r="R773" s="303"/>
      <c r="S773" s="303"/>
      <c r="T773" s="303"/>
      <c r="U773" s="303"/>
      <c r="V773" s="303"/>
      <c r="W773" s="303"/>
      <c r="X773" s="303"/>
      <c r="Y773" s="303"/>
    </row>
    <row r="774" spans="1:25" ht="12.75">
      <c r="A774" s="303"/>
      <c r="B774" s="303"/>
      <c r="C774" s="303"/>
      <c r="D774" s="303"/>
      <c r="E774" s="303"/>
      <c r="F774" s="304"/>
      <c r="G774" s="303"/>
      <c r="H774" s="303"/>
      <c r="I774" s="303"/>
      <c r="J774" s="303"/>
      <c r="K774" s="303"/>
      <c r="L774" s="303"/>
      <c r="M774" s="303"/>
      <c r="N774" s="303"/>
      <c r="O774" s="303"/>
      <c r="P774" s="305"/>
      <c r="Q774" s="305"/>
      <c r="R774" s="303"/>
      <c r="S774" s="303"/>
      <c r="T774" s="303"/>
      <c r="U774" s="303"/>
      <c r="V774" s="303"/>
      <c r="W774" s="303"/>
      <c r="X774" s="303"/>
      <c r="Y774" s="303"/>
    </row>
    <row r="775" spans="1:25" ht="12.75">
      <c r="A775" s="303"/>
      <c r="B775" s="303"/>
      <c r="C775" s="303"/>
      <c r="D775" s="303"/>
      <c r="E775" s="303"/>
      <c r="F775" s="304"/>
      <c r="G775" s="303"/>
      <c r="H775" s="303"/>
      <c r="I775" s="303"/>
      <c r="J775" s="303"/>
      <c r="K775" s="303"/>
      <c r="L775" s="303"/>
      <c r="M775" s="303"/>
      <c r="N775" s="303"/>
      <c r="O775" s="303"/>
      <c r="P775" s="305"/>
      <c r="Q775" s="305"/>
      <c r="R775" s="303"/>
      <c r="S775" s="303"/>
      <c r="T775" s="303"/>
      <c r="U775" s="303"/>
      <c r="V775" s="303"/>
      <c r="W775" s="303"/>
      <c r="X775" s="303"/>
      <c r="Y775" s="303"/>
    </row>
    <row r="776" spans="1:25" ht="12.75">
      <c r="A776" s="303"/>
      <c r="B776" s="303"/>
      <c r="C776" s="303"/>
      <c r="D776" s="303"/>
      <c r="E776" s="303"/>
      <c r="F776" s="304"/>
      <c r="G776" s="303"/>
      <c r="H776" s="303"/>
      <c r="I776" s="303"/>
      <c r="J776" s="303"/>
      <c r="K776" s="303"/>
      <c r="L776" s="303"/>
      <c r="M776" s="303"/>
      <c r="N776" s="303"/>
      <c r="O776" s="303"/>
      <c r="P776" s="305"/>
      <c r="Q776" s="305"/>
      <c r="R776" s="303"/>
      <c r="S776" s="303"/>
      <c r="T776" s="303"/>
      <c r="U776" s="303"/>
      <c r="V776" s="303"/>
      <c r="W776" s="303"/>
      <c r="X776" s="303"/>
      <c r="Y776" s="303"/>
    </row>
    <row r="777" spans="1:25" ht="12.75">
      <c r="A777" s="303"/>
      <c r="B777" s="303"/>
      <c r="C777" s="303"/>
      <c r="D777" s="303"/>
      <c r="E777" s="303"/>
      <c r="F777" s="304"/>
      <c r="G777" s="303"/>
      <c r="H777" s="303"/>
      <c r="I777" s="303"/>
      <c r="J777" s="303"/>
      <c r="K777" s="303"/>
      <c r="L777" s="303"/>
      <c r="M777" s="303"/>
      <c r="N777" s="303"/>
      <c r="O777" s="303"/>
      <c r="P777" s="305"/>
      <c r="Q777" s="305"/>
      <c r="R777" s="303"/>
      <c r="S777" s="303"/>
      <c r="T777" s="303"/>
      <c r="U777" s="303"/>
      <c r="V777" s="303"/>
      <c r="W777" s="303"/>
      <c r="X777" s="303"/>
      <c r="Y777" s="303"/>
    </row>
    <row r="778" spans="1:25" ht="12.75">
      <c r="A778" s="303"/>
      <c r="B778" s="303"/>
      <c r="C778" s="303"/>
      <c r="D778" s="303"/>
      <c r="E778" s="303"/>
      <c r="F778" s="304"/>
      <c r="G778" s="303"/>
      <c r="H778" s="303"/>
      <c r="I778" s="303"/>
      <c r="J778" s="303"/>
      <c r="K778" s="303"/>
      <c r="L778" s="303"/>
      <c r="M778" s="303"/>
      <c r="N778" s="303"/>
      <c r="O778" s="303"/>
      <c r="P778" s="305"/>
      <c r="Q778" s="305"/>
      <c r="R778" s="303"/>
      <c r="S778" s="303"/>
      <c r="T778" s="303"/>
      <c r="U778" s="303"/>
      <c r="V778" s="303"/>
      <c r="W778" s="303"/>
      <c r="X778" s="303"/>
      <c r="Y778" s="303"/>
    </row>
    <row r="779" spans="1:25" ht="12.75">
      <c r="A779" s="303"/>
      <c r="B779" s="303"/>
      <c r="C779" s="303"/>
      <c r="D779" s="303"/>
      <c r="E779" s="303"/>
      <c r="F779" s="304"/>
      <c r="G779" s="303"/>
      <c r="H779" s="303"/>
      <c r="I779" s="303"/>
      <c r="J779" s="303"/>
      <c r="K779" s="303"/>
      <c r="L779" s="303"/>
      <c r="M779" s="303"/>
      <c r="N779" s="303"/>
      <c r="O779" s="303"/>
      <c r="P779" s="305"/>
      <c r="Q779" s="305"/>
      <c r="R779" s="303"/>
      <c r="S779" s="303"/>
      <c r="T779" s="303"/>
      <c r="U779" s="303"/>
      <c r="V779" s="303"/>
      <c r="W779" s="303"/>
      <c r="X779" s="303"/>
      <c r="Y779" s="303"/>
    </row>
    <row r="780" spans="1:25" ht="12.75">
      <c r="A780" s="303"/>
      <c r="B780" s="303"/>
      <c r="C780" s="303"/>
      <c r="D780" s="303"/>
      <c r="E780" s="303"/>
      <c r="F780" s="304"/>
      <c r="G780" s="303"/>
      <c r="H780" s="303"/>
      <c r="I780" s="303"/>
      <c r="J780" s="303"/>
      <c r="K780" s="303"/>
      <c r="L780" s="303"/>
      <c r="M780" s="303"/>
      <c r="N780" s="303"/>
      <c r="O780" s="303"/>
      <c r="P780" s="305"/>
      <c r="Q780" s="305"/>
      <c r="R780" s="303"/>
      <c r="S780" s="303"/>
      <c r="T780" s="303"/>
      <c r="U780" s="303"/>
      <c r="V780" s="303"/>
      <c r="W780" s="303"/>
      <c r="X780" s="303"/>
      <c r="Y780" s="303"/>
    </row>
    <row r="781" spans="1:25" ht="12.75">
      <c r="A781" s="303"/>
      <c r="B781" s="303"/>
      <c r="C781" s="303"/>
      <c r="D781" s="303"/>
      <c r="E781" s="303"/>
      <c r="F781" s="304"/>
      <c r="G781" s="303"/>
      <c r="H781" s="303"/>
      <c r="I781" s="303"/>
      <c r="J781" s="303"/>
      <c r="K781" s="303"/>
      <c r="L781" s="303"/>
      <c r="M781" s="303"/>
      <c r="N781" s="303"/>
      <c r="O781" s="303"/>
      <c r="P781" s="305"/>
      <c r="Q781" s="305"/>
      <c r="R781" s="303"/>
      <c r="S781" s="303"/>
      <c r="T781" s="303"/>
      <c r="U781" s="303"/>
      <c r="V781" s="303"/>
      <c r="W781" s="303"/>
      <c r="X781" s="303"/>
      <c r="Y781" s="303"/>
    </row>
    <row r="782" spans="1:25" ht="12.75">
      <c r="A782" s="303"/>
      <c r="B782" s="303"/>
      <c r="C782" s="303"/>
      <c r="D782" s="303"/>
      <c r="E782" s="303"/>
      <c r="F782" s="304"/>
      <c r="G782" s="303"/>
      <c r="H782" s="303"/>
      <c r="I782" s="303"/>
      <c r="J782" s="303"/>
      <c r="K782" s="303"/>
      <c r="L782" s="303"/>
      <c r="M782" s="303"/>
      <c r="N782" s="303"/>
      <c r="O782" s="303"/>
      <c r="P782" s="305"/>
      <c r="Q782" s="305"/>
      <c r="R782" s="303"/>
      <c r="S782" s="303"/>
      <c r="T782" s="303"/>
      <c r="U782" s="303"/>
      <c r="V782" s="303"/>
      <c r="W782" s="303"/>
      <c r="X782" s="303"/>
      <c r="Y782" s="303"/>
    </row>
    <row r="783" spans="1:25" ht="12.75">
      <c r="A783" s="303"/>
      <c r="B783" s="303"/>
      <c r="C783" s="303"/>
      <c r="D783" s="303"/>
      <c r="E783" s="303"/>
      <c r="F783" s="304"/>
      <c r="G783" s="303"/>
      <c r="H783" s="303"/>
      <c r="I783" s="303"/>
      <c r="J783" s="303"/>
      <c r="K783" s="303"/>
      <c r="L783" s="303"/>
      <c r="M783" s="303"/>
      <c r="N783" s="303"/>
      <c r="O783" s="303"/>
      <c r="P783" s="305"/>
      <c r="Q783" s="305"/>
      <c r="R783" s="303"/>
      <c r="S783" s="303"/>
      <c r="T783" s="303"/>
      <c r="U783" s="303"/>
      <c r="V783" s="303"/>
      <c r="W783" s="303"/>
      <c r="X783" s="303"/>
      <c r="Y783" s="303"/>
    </row>
    <row r="784" spans="1:25" ht="12.75">
      <c r="A784" s="303"/>
      <c r="B784" s="303"/>
      <c r="C784" s="303"/>
      <c r="D784" s="303"/>
      <c r="E784" s="303"/>
      <c r="F784" s="304"/>
      <c r="G784" s="303"/>
      <c r="H784" s="303"/>
      <c r="I784" s="303"/>
      <c r="J784" s="303"/>
      <c r="K784" s="303"/>
      <c r="L784" s="303"/>
      <c r="M784" s="303"/>
      <c r="N784" s="303"/>
      <c r="O784" s="303"/>
      <c r="P784" s="305"/>
      <c r="Q784" s="305"/>
      <c r="R784" s="303"/>
      <c r="S784" s="303"/>
      <c r="T784" s="303"/>
      <c r="U784" s="303"/>
      <c r="V784" s="303"/>
      <c r="W784" s="303"/>
      <c r="X784" s="303"/>
      <c r="Y784" s="303"/>
    </row>
    <row r="785" spans="1:25" ht="12.75">
      <c r="A785" s="303"/>
      <c r="B785" s="303"/>
      <c r="C785" s="303"/>
      <c r="D785" s="303"/>
      <c r="E785" s="303"/>
      <c r="F785" s="304"/>
      <c r="G785" s="303"/>
      <c r="H785" s="303"/>
      <c r="I785" s="303"/>
      <c r="J785" s="303"/>
      <c r="K785" s="303"/>
      <c r="L785" s="303"/>
      <c r="M785" s="303"/>
      <c r="N785" s="303"/>
      <c r="O785" s="303"/>
      <c r="P785" s="305"/>
      <c r="Q785" s="305"/>
      <c r="R785" s="303"/>
      <c r="S785" s="303"/>
      <c r="T785" s="303"/>
      <c r="U785" s="303"/>
      <c r="V785" s="303"/>
      <c r="W785" s="303"/>
      <c r="X785" s="303"/>
      <c r="Y785" s="303"/>
    </row>
    <row r="786" spans="1:25" ht="12.75">
      <c r="A786" s="303"/>
      <c r="B786" s="303"/>
      <c r="C786" s="303"/>
      <c r="D786" s="303"/>
      <c r="E786" s="303"/>
      <c r="F786" s="304"/>
      <c r="G786" s="303"/>
      <c r="H786" s="303"/>
      <c r="I786" s="303"/>
      <c r="J786" s="303"/>
      <c r="K786" s="303"/>
      <c r="L786" s="303"/>
      <c r="M786" s="303"/>
      <c r="N786" s="303"/>
      <c r="O786" s="303"/>
      <c r="P786" s="305"/>
      <c r="Q786" s="305"/>
      <c r="R786" s="303"/>
      <c r="S786" s="303"/>
      <c r="T786" s="303"/>
      <c r="U786" s="303"/>
      <c r="V786" s="303"/>
      <c r="W786" s="303"/>
      <c r="X786" s="303"/>
      <c r="Y786" s="303"/>
    </row>
    <row r="787" spans="1:25" ht="12.75">
      <c r="A787" s="303"/>
      <c r="B787" s="303"/>
      <c r="C787" s="303"/>
      <c r="D787" s="303"/>
      <c r="E787" s="303"/>
      <c r="F787" s="304"/>
      <c r="G787" s="303"/>
      <c r="H787" s="303"/>
      <c r="I787" s="303"/>
      <c r="J787" s="303"/>
      <c r="K787" s="303"/>
      <c r="L787" s="303"/>
      <c r="M787" s="303"/>
      <c r="N787" s="303"/>
      <c r="O787" s="303"/>
      <c r="P787" s="305"/>
      <c r="Q787" s="305"/>
      <c r="R787" s="303"/>
      <c r="S787" s="303"/>
      <c r="T787" s="303"/>
      <c r="U787" s="303"/>
      <c r="V787" s="303"/>
      <c r="W787" s="303"/>
      <c r="X787" s="303"/>
      <c r="Y787" s="303"/>
    </row>
    <row r="788" spans="1:25" ht="12.75">
      <c r="A788" s="303"/>
      <c r="B788" s="303"/>
      <c r="C788" s="303"/>
      <c r="D788" s="303"/>
      <c r="E788" s="303"/>
      <c r="F788" s="304"/>
      <c r="G788" s="303"/>
      <c r="H788" s="303"/>
      <c r="I788" s="303"/>
      <c r="J788" s="303"/>
      <c r="K788" s="303"/>
      <c r="L788" s="303"/>
      <c r="M788" s="303"/>
      <c r="N788" s="303"/>
      <c r="O788" s="303"/>
      <c r="P788" s="305"/>
      <c r="Q788" s="305"/>
      <c r="R788" s="303"/>
      <c r="S788" s="303"/>
      <c r="T788" s="303"/>
      <c r="U788" s="303"/>
      <c r="V788" s="303"/>
      <c r="W788" s="303"/>
      <c r="X788" s="303"/>
      <c r="Y788" s="303"/>
    </row>
    <row r="789" spans="1:25" ht="12.75">
      <c r="A789" s="303"/>
      <c r="B789" s="303"/>
      <c r="C789" s="303"/>
      <c r="D789" s="303"/>
      <c r="E789" s="303"/>
      <c r="F789" s="304"/>
      <c r="G789" s="303"/>
      <c r="H789" s="303"/>
      <c r="I789" s="303"/>
      <c r="J789" s="303"/>
      <c r="K789" s="303"/>
      <c r="L789" s="303"/>
      <c r="M789" s="303"/>
      <c r="N789" s="303"/>
      <c r="O789" s="303"/>
      <c r="P789" s="305"/>
      <c r="Q789" s="305"/>
      <c r="R789" s="303"/>
      <c r="S789" s="303"/>
      <c r="T789" s="303"/>
      <c r="U789" s="303"/>
      <c r="V789" s="303"/>
      <c r="W789" s="303"/>
      <c r="X789" s="303"/>
      <c r="Y789" s="303"/>
    </row>
    <row r="790" spans="1:25" ht="12.75">
      <c r="A790" s="303"/>
      <c r="B790" s="303"/>
      <c r="C790" s="303"/>
      <c r="D790" s="303"/>
      <c r="E790" s="303"/>
      <c r="F790" s="304"/>
      <c r="G790" s="303"/>
      <c r="H790" s="303"/>
      <c r="I790" s="303"/>
      <c r="J790" s="303"/>
      <c r="K790" s="303"/>
      <c r="L790" s="303"/>
      <c r="M790" s="303"/>
      <c r="N790" s="303"/>
      <c r="O790" s="303"/>
      <c r="P790" s="305"/>
      <c r="Q790" s="305"/>
      <c r="R790" s="303"/>
      <c r="S790" s="303"/>
      <c r="T790" s="303"/>
      <c r="U790" s="303"/>
      <c r="V790" s="303"/>
      <c r="W790" s="303"/>
      <c r="X790" s="303"/>
      <c r="Y790" s="303"/>
    </row>
    <row r="791" spans="1:25" ht="12.75">
      <c r="A791" s="303"/>
      <c r="B791" s="303"/>
      <c r="C791" s="303"/>
      <c r="D791" s="303"/>
      <c r="E791" s="303"/>
      <c r="F791" s="304"/>
      <c r="G791" s="303"/>
      <c r="H791" s="303"/>
      <c r="I791" s="303"/>
      <c r="J791" s="303"/>
      <c r="K791" s="303"/>
      <c r="L791" s="303"/>
      <c r="M791" s="303"/>
      <c r="N791" s="303"/>
      <c r="O791" s="303"/>
      <c r="P791" s="305"/>
      <c r="Q791" s="305"/>
      <c r="R791" s="303"/>
      <c r="S791" s="303"/>
      <c r="T791" s="303"/>
      <c r="U791" s="303"/>
      <c r="V791" s="303"/>
      <c r="W791" s="303"/>
      <c r="X791" s="303"/>
      <c r="Y791" s="303"/>
    </row>
    <row r="792" spans="1:25" ht="12.75">
      <c r="A792" s="303"/>
      <c r="B792" s="303"/>
      <c r="C792" s="303"/>
      <c r="D792" s="303"/>
      <c r="E792" s="303"/>
      <c r="F792" s="304"/>
      <c r="G792" s="303"/>
      <c r="H792" s="303"/>
      <c r="I792" s="303"/>
      <c r="J792" s="303"/>
      <c r="K792" s="303"/>
      <c r="L792" s="303"/>
      <c r="M792" s="303"/>
      <c r="N792" s="303"/>
      <c r="O792" s="303"/>
      <c r="P792" s="305"/>
      <c r="Q792" s="305"/>
      <c r="R792" s="303"/>
      <c r="S792" s="303"/>
      <c r="T792" s="303"/>
      <c r="U792" s="303"/>
      <c r="V792" s="303"/>
      <c r="W792" s="303"/>
      <c r="X792" s="303"/>
      <c r="Y792" s="303"/>
    </row>
    <row r="793" spans="1:25" ht="12.75">
      <c r="A793" s="303"/>
      <c r="B793" s="303"/>
      <c r="C793" s="303"/>
      <c r="D793" s="303"/>
      <c r="E793" s="303"/>
      <c r="F793" s="304"/>
      <c r="G793" s="303"/>
      <c r="H793" s="303"/>
      <c r="I793" s="303"/>
      <c r="J793" s="303"/>
      <c r="K793" s="303"/>
      <c r="L793" s="303"/>
      <c r="M793" s="303"/>
      <c r="N793" s="303"/>
      <c r="O793" s="303"/>
      <c r="P793" s="305"/>
      <c r="Q793" s="305"/>
      <c r="R793" s="303"/>
      <c r="S793" s="303"/>
      <c r="T793" s="303"/>
      <c r="U793" s="303"/>
      <c r="V793" s="303"/>
      <c r="W793" s="303"/>
      <c r="X793" s="303"/>
      <c r="Y793" s="303"/>
    </row>
    <row r="794" spans="1:25" ht="12.75">
      <c r="A794" s="303"/>
      <c r="B794" s="303"/>
      <c r="C794" s="303"/>
      <c r="D794" s="303"/>
      <c r="E794" s="303"/>
      <c r="F794" s="304"/>
      <c r="G794" s="303"/>
      <c r="H794" s="303"/>
      <c r="I794" s="303"/>
      <c r="J794" s="303"/>
      <c r="K794" s="303"/>
      <c r="L794" s="303"/>
      <c r="M794" s="303"/>
      <c r="N794" s="303"/>
      <c r="O794" s="303"/>
      <c r="P794" s="305"/>
      <c r="Q794" s="305"/>
      <c r="R794" s="303"/>
      <c r="S794" s="303"/>
      <c r="T794" s="303"/>
      <c r="U794" s="303"/>
      <c r="V794" s="303"/>
      <c r="W794" s="303"/>
      <c r="X794" s="303"/>
      <c r="Y794" s="303"/>
    </row>
    <row r="795" spans="1:25" ht="12.75">
      <c r="A795" s="303"/>
      <c r="B795" s="303"/>
      <c r="C795" s="303"/>
      <c r="D795" s="303"/>
      <c r="E795" s="303"/>
      <c r="F795" s="304"/>
      <c r="G795" s="303"/>
      <c r="H795" s="303"/>
      <c r="I795" s="303"/>
      <c r="J795" s="303"/>
      <c r="K795" s="303"/>
      <c r="L795" s="303"/>
      <c r="M795" s="303"/>
      <c r="N795" s="303"/>
      <c r="O795" s="303"/>
      <c r="P795" s="305"/>
      <c r="Q795" s="305"/>
      <c r="R795" s="303"/>
      <c r="S795" s="303"/>
      <c r="T795" s="303"/>
      <c r="U795" s="303"/>
      <c r="V795" s="303"/>
      <c r="W795" s="303"/>
      <c r="X795" s="303"/>
      <c r="Y795" s="303"/>
    </row>
    <row r="796" spans="1:25" ht="12.75">
      <c r="A796" s="303"/>
      <c r="B796" s="303"/>
      <c r="C796" s="303"/>
      <c r="D796" s="303"/>
      <c r="E796" s="303"/>
      <c r="F796" s="304"/>
      <c r="G796" s="303"/>
      <c r="H796" s="303"/>
      <c r="I796" s="303"/>
      <c r="J796" s="303"/>
      <c r="K796" s="303"/>
      <c r="L796" s="303"/>
      <c r="M796" s="303"/>
      <c r="N796" s="303"/>
      <c r="O796" s="303"/>
      <c r="P796" s="305"/>
      <c r="Q796" s="305"/>
      <c r="R796" s="303"/>
      <c r="S796" s="303"/>
      <c r="T796" s="303"/>
      <c r="U796" s="303"/>
      <c r="V796" s="303"/>
      <c r="W796" s="303"/>
      <c r="X796" s="303"/>
      <c r="Y796" s="303"/>
    </row>
    <row r="797" spans="1:25" ht="12.75">
      <c r="A797" s="303"/>
      <c r="B797" s="303"/>
      <c r="C797" s="303"/>
      <c r="D797" s="303"/>
      <c r="E797" s="303"/>
      <c r="F797" s="304"/>
      <c r="G797" s="303"/>
      <c r="H797" s="303"/>
      <c r="I797" s="303"/>
      <c r="J797" s="303"/>
      <c r="K797" s="303"/>
      <c r="L797" s="303"/>
      <c r="M797" s="303"/>
      <c r="N797" s="303"/>
      <c r="O797" s="303"/>
      <c r="P797" s="305"/>
      <c r="Q797" s="305"/>
      <c r="R797" s="303"/>
      <c r="S797" s="303"/>
      <c r="T797" s="303"/>
      <c r="U797" s="303"/>
      <c r="V797" s="303"/>
      <c r="W797" s="303"/>
      <c r="X797" s="303"/>
      <c r="Y797" s="303"/>
    </row>
    <row r="798" spans="1:25" ht="12.75">
      <c r="A798" s="303"/>
      <c r="B798" s="303"/>
      <c r="C798" s="303"/>
      <c r="D798" s="303"/>
      <c r="E798" s="303"/>
      <c r="F798" s="304"/>
      <c r="G798" s="303"/>
      <c r="H798" s="303"/>
      <c r="I798" s="303"/>
      <c r="J798" s="303"/>
      <c r="K798" s="303"/>
      <c r="L798" s="303"/>
      <c r="M798" s="303"/>
      <c r="N798" s="303"/>
      <c r="O798" s="303"/>
      <c r="P798" s="305"/>
      <c r="Q798" s="305"/>
      <c r="R798" s="303"/>
      <c r="S798" s="303"/>
      <c r="T798" s="303"/>
      <c r="U798" s="303"/>
      <c r="V798" s="303"/>
      <c r="W798" s="303"/>
      <c r="X798" s="303"/>
      <c r="Y798" s="303"/>
    </row>
    <row r="799" spans="1:25" ht="12.75">
      <c r="A799" s="303"/>
      <c r="B799" s="303"/>
      <c r="C799" s="303"/>
      <c r="D799" s="303"/>
      <c r="E799" s="303"/>
      <c r="F799" s="304"/>
      <c r="G799" s="303"/>
      <c r="H799" s="303"/>
      <c r="I799" s="303"/>
      <c r="J799" s="303"/>
      <c r="K799" s="303"/>
      <c r="L799" s="303"/>
      <c r="M799" s="303"/>
      <c r="N799" s="303"/>
      <c r="O799" s="303"/>
      <c r="P799" s="305"/>
      <c r="Q799" s="305"/>
      <c r="R799" s="303"/>
      <c r="S799" s="303"/>
      <c r="T799" s="303"/>
      <c r="U799" s="303"/>
      <c r="V799" s="303"/>
      <c r="W799" s="303"/>
      <c r="X799" s="303"/>
      <c r="Y799" s="303"/>
    </row>
    <row r="800" spans="1:25" ht="12.75">
      <c r="A800" s="303"/>
      <c r="B800" s="303"/>
      <c r="C800" s="303"/>
      <c r="D800" s="303"/>
      <c r="E800" s="303"/>
      <c r="F800" s="304"/>
      <c r="G800" s="303"/>
      <c r="H800" s="303"/>
      <c r="I800" s="303"/>
      <c r="J800" s="303"/>
      <c r="K800" s="303"/>
      <c r="L800" s="303"/>
      <c r="M800" s="303"/>
      <c r="N800" s="303"/>
      <c r="O800" s="303"/>
      <c r="P800" s="305"/>
      <c r="Q800" s="305"/>
      <c r="R800" s="303"/>
      <c r="S800" s="303"/>
      <c r="T800" s="303"/>
      <c r="U800" s="303"/>
      <c r="V800" s="303"/>
      <c r="W800" s="303"/>
      <c r="X800" s="303"/>
      <c r="Y800" s="303"/>
    </row>
    <row r="801" spans="1:25" ht="12.75">
      <c r="A801" s="303"/>
      <c r="B801" s="303"/>
      <c r="C801" s="303"/>
      <c r="D801" s="303"/>
      <c r="E801" s="303"/>
      <c r="F801" s="304"/>
      <c r="G801" s="303"/>
      <c r="H801" s="303"/>
      <c r="I801" s="303"/>
      <c r="J801" s="303"/>
      <c r="K801" s="303"/>
      <c r="L801" s="303"/>
      <c r="M801" s="303"/>
      <c r="N801" s="303"/>
      <c r="O801" s="303"/>
      <c r="P801" s="305"/>
      <c r="Q801" s="305"/>
      <c r="R801" s="303"/>
      <c r="S801" s="303"/>
      <c r="T801" s="303"/>
      <c r="U801" s="303"/>
      <c r="V801" s="303"/>
      <c r="W801" s="303"/>
      <c r="X801" s="303"/>
      <c r="Y801" s="303"/>
    </row>
    <row r="802" spans="1:25" ht="12.75">
      <c r="A802" s="303"/>
      <c r="B802" s="303"/>
      <c r="C802" s="303"/>
      <c r="D802" s="303"/>
      <c r="E802" s="303"/>
      <c r="F802" s="304"/>
      <c r="G802" s="303"/>
      <c r="H802" s="303"/>
      <c r="I802" s="303"/>
      <c r="J802" s="303"/>
      <c r="K802" s="303"/>
      <c r="L802" s="303"/>
      <c r="M802" s="303"/>
      <c r="N802" s="303"/>
      <c r="O802" s="303"/>
      <c r="P802" s="305"/>
      <c r="Q802" s="305"/>
      <c r="R802" s="303"/>
      <c r="S802" s="303"/>
      <c r="T802" s="303"/>
      <c r="U802" s="303"/>
      <c r="V802" s="303"/>
      <c r="W802" s="303"/>
      <c r="X802" s="303"/>
      <c r="Y802" s="303"/>
    </row>
    <row r="803" spans="1:25" ht="12.75">
      <c r="A803" s="303"/>
      <c r="B803" s="303"/>
      <c r="C803" s="303"/>
      <c r="D803" s="303"/>
      <c r="E803" s="303"/>
      <c r="F803" s="304"/>
      <c r="G803" s="303"/>
      <c r="H803" s="303"/>
      <c r="I803" s="303"/>
      <c r="J803" s="303"/>
      <c r="K803" s="303"/>
      <c r="L803" s="303"/>
      <c r="M803" s="303"/>
      <c r="N803" s="303"/>
      <c r="O803" s="303"/>
      <c r="P803" s="305"/>
      <c r="Q803" s="305"/>
      <c r="R803" s="303"/>
      <c r="S803" s="303"/>
      <c r="T803" s="303"/>
      <c r="U803" s="303"/>
      <c r="V803" s="303"/>
      <c r="W803" s="303"/>
      <c r="X803" s="303"/>
      <c r="Y803" s="303"/>
    </row>
    <row r="804" spans="1:25" ht="12.75">
      <c r="A804" s="303"/>
      <c r="B804" s="303"/>
      <c r="C804" s="303"/>
      <c r="D804" s="303"/>
      <c r="E804" s="303"/>
      <c r="F804" s="304"/>
      <c r="G804" s="303"/>
      <c r="H804" s="303"/>
      <c r="I804" s="303"/>
      <c r="J804" s="303"/>
      <c r="K804" s="303"/>
      <c r="L804" s="303"/>
      <c r="M804" s="303"/>
      <c r="N804" s="303"/>
      <c r="O804" s="303"/>
      <c r="P804" s="305"/>
      <c r="Q804" s="305"/>
      <c r="R804" s="303"/>
      <c r="S804" s="303"/>
      <c r="T804" s="303"/>
      <c r="U804" s="303"/>
      <c r="V804" s="303"/>
      <c r="W804" s="303"/>
      <c r="X804" s="303"/>
      <c r="Y804" s="303"/>
    </row>
    <row r="805" spans="1:25" ht="12.75">
      <c r="A805" s="303"/>
      <c r="B805" s="303"/>
      <c r="C805" s="303"/>
      <c r="D805" s="303"/>
      <c r="E805" s="303"/>
      <c r="F805" s="304"/>
      <c r="G805" s="303"/>
      <c r="H805" s="303"/>
      <c r="I805" s="303"/>
      <c r="J805" s="303"/>
      <c r="K805" s="303"/>
      <c r="L805" s="303"/>
      <c r="M805" s="303"/>
      <c r="N805" s="303"/>
      <c r="O805" s="303"/>
      <c r="P805" s="305"/>
      <c r="Q805" s="305"/>
      <c r="R805" s="303"/>
      <c r="S805" s="303"/>
      <c r="T805" s="303"/>
      <c r="U805" s="303"/>
      <c r="V805" s="303"/>
      <c r="W805" s="303"/>
      <c r="X805" s="303"/>
      <c r="Y805" s="303"/>
    </row>
    <row r="806" spans="1:25" ht="12.75">
      <c r="A806" s="303"/>
      <c r="B806" s="303"/>
      <c r="C806" s="303"/>
      <c r="D806" s="303"/>
      <c r="E806" s="303"/>
      <c r="F806" s="304"/>
      <c r="G806" s="303"/>
      <c r="H806" s="303"/>
      <c r="I806" s="303"/>
      <c r="J806" s="303"/>
      <c r="K806" s="303"/>
      <c r="L806" s="303"/>
      <c r="M806" s="303"/>
      <c r="N806" s="303"/>
      <c r="O806" s="303"/>
      <c r="P806" s="305"/>
      <c r="Q806" s="305"/>
      <c r="R806" s="303"/>
      <c r="S806" s="303"/>
      <c r="T806" s="303"/>
      <c r="U806" s="303"/>
      <c r="V806" s="303"/>
      <c r="W806" s="303"/>
      <c r="X806" s="303"/>
      <c r="Y806" s="303"/>
    </row>
    <row r="807" spans="1:25" ht="12.75">
      <c r="A807" s="303"/>
      <c r="B807" s="303"/>
      <c r="C807" s="303"/>
      <c r="D807" s="303"/>
      <c r="E807" s="303"/>
      <c r="F807" s="304"/>
      <c r="G807" s="303"/>
      <c r="H807" s="303"/>
      <c r="I807" s="303"/>
      <c r="J807" s="303"/>
      <c r="K807" s="303"/>
      <c r="L807" s="303"/>
      <c r="M807" s="303"/>
      <c r="N807" s="303"/>
      <c r="O807" s="303"/>
      <c r="P807" s="305"/>
      <c r="Q807" s="305"/>
      <c r="R807" s="303"/>
      <c r="S807" s="303"/>
      <c r="T807" s="303"/>
      <c r="U807" s="303"/>
      <c r="V807" s="303"/>
      <c r="W807" s="303"/>
      <c r="X807" s="303"/>
      <c r="Y807" s="303"/>
    </row>
    <row r="808" spans="1:25" ht="12.75">
      <c r="A808" s="303"/>
      <c r="B808" s="303"/>
      <c r="C808" s="303"/>
      <c r="D808" s="303"/>
      <c r="E808" s="303"/>
      <c r="F808" s="304"/>
      <c r="G808" s="303"/>
      <c r="H808" s="303"/>
      <c r="I808" s="303"/>
      <c r="J808" s="303"/>
      <c r="K808" s="303"/>
      <c r="L808" s="303"/>
      <c r="M808" s="303"/>
      <c r="N808" s="303"/>
      <c r="O808" s="303"/>
      <c r="P808" s="305"/>
      <c r="Q808" s="305"/>
      <c r="R808" s="303"/>
      <c r="S808" s="303"/>
      <c r="T808" s="303"/>
      <c r="U808" s="303"/>
      <c r="V808" s="303"/>
      <c r="W808" s="303"/>
      <c r="X808" s="303"/>
      <c r="Y808" s="303"/>
    </row>
    <row r="809" spans="1:25" ht="12.75">
      <c r="A809" s="303"/>
      <c r="B809" s="303"/>
      <c r="C809" s="303"/>
      <c r="D809" s="303"/>
      <c r="E809" s="303"/>
      <c r="F809" s="304"/>
      <c r="G809" s="303"/>
      <c r="H809" s="303"/>
      <c r="I809" s="303"/>
      <c r="J809" s="303"/>
      <c r="K809" s="303"/>
      <c r="L809" s="303"/>
      <c r="M809" s="303"/>
      <c r="N809" s="303"/>
      <c r="O809" s="303"/>
      <c r="P809" s="305"/>
      <c r="Q809" s="305"/>
      <c r="R809" s="303"/>
      <c r="S809" s="303"/>
      <c r="T809" s="303"/>
      <c r="U809" s="303"/>
      <c r="V809" s="303"/>
      <c r="W809" s="303"/>
      <c r="X809" s="303"/>
      <c r="Y809" s="303"/>
    </row>
    <row r="810" spans="1:25" ht="12.75">
      <c r="A810" s="303"/>
      <c r="B810" s="303"/>
      <c r="C810" s="303"/>
      <c r="D810" s="303"/>
      <c r="E810" s="303"/>
      <c r="F810" s="304"/>
      <c r="G810" s="303"/>
      <c r="H810" s="303"/>
      <c r="I810" s="303"/>
      <c r="J810" s="303"/>
      <c r="K810" s="303"/>
      <c r="L810" s="303"/>
      <c r="M810" s="303"/>
      <c r="N810" s="303"/>
      <c r="O810" s="303"/>
      <c r="P810" s="305"/>
      <c r="Q810" s="305"/>
      <c r="R810" s="303"/>
      <c r="S810" s="303"/>
      <c r="T810" s="303"/>
      <c r="U810" s="303"/>
      <c r="V810" s="303"/>
      <c r="W810" s="303"/>
      <c r="X810" s="303"/>
      <c r="Y810" s="303"/>
    </row>
    <row r="811" spans="1:25" ht="12.75">
      <c r="A811" s="303"/>
      <c r="B811" s="303"/>
      <c r="C811" s="303"/>
      <c r="D811" s="303"/>
      <c r="E811" s="303"/>
      <c r="F811" s="304"/>
      <c r="G811" s="303"/>
      <c r="H811" s="303"/>
      <c r="I811" s="303"/>
      <c r="J811" s="303"/>
      <c r="K811" s="303"/>
      <c r="L811" s="303"/>
      <c r="M811" s="303"/>
      <c r="N811" s="303"/>
      <c r="O811" s="303"/>
      <c r="P811" s="305"/>
      <c r="Q811" s="305"/>
      <c r="R811" s="303"/>
      <c r="S811" s="303"/>
      <c r="T811" s="303"/>
      <c r="U811" s="303"/>
      <c r="V811" s="303"/>
      <c r="W811" s="303"/>
      <c r="X811" s="303"/>
      <c r="Y811" s="303"/>
    </row>
    <row r="812" spans="1:25" ht="12.75">
      <c r="A812" s="303"/>
      <c r="B812" s="303"/>
      <c r="C812" s="303"/>
      <c r="D812" s="303"/>
      <c r="E812" s="303"/>
      <c r="F812" s="304"/>
      <c r="G812" s="303"/>
      <c r="H812" s="303"/>
      <c r="I812" s="303"/>
      <c r="J812" s="303"/>
      <c r="K812" s="303"/>
      <c r="L812" s="303"/>
      <c r="M812" s="303"/>
      <c r="N812" s="303"/>
      <c r="O812" s="303"/>
      <c r="P812" s="305"/>
      <c r="Q812" s="305"/>
      <c r="R812" s="303"/>
      <c r="S812" s="303"/>
      <c r="T812" s="303"/>
      <c r="U812" s="303"/>
      <c r="V812" s="303"/>
      <c r="W812" s="303"/>
      <c r="X812" s="303"/>
      <c r="Y812" s="303"/>
    </row>
    <row r="813" spans="1:25" ht="12.75">
      <c r="A813" s="303"/>
      <c r="B813" s="303"/>
      <c r="C813" s="303"/>
      <c r="D813" s="303"/>
      <c r="E813" s="303"/>
      <c r="F813" s="304"/>
      <c r="G813" s="303"/>
      <c r="H813" s="303"/>
      <c r="I813" s="303"/>
      <c r="J813" s="303"/>
      <c r="K813" s="303"/>
      <c r="L813" s="303"/>
      <c r="M813" s="303"/>
      <c r="N813" s="303"/>
      <c r="O813" s="303"/>
      <c r="P813" s="305"/>
      <c r="Q813" s="305"/>
      <c r="R813" s="303"/>
      <c r="S813" s="303"/>
      <c r="T813" s="303"/>
      <c r="U813" s="303"/>
      <c r="V813" s="303"/>
      <c r="W813" s="303"/>
      <c r="X813" s="303"/>
      <c r="Y813" s="303"/>
    </row>
    <row r="814" spans="1:25" ht="12.75">
      <c r="A814" s="303"/>
      <c r="B814" s="303"/>
      <c r="C814" s="303"/>
      <c r="D814" s="303"/>
      <c r="E814" s="303"/>
      <c r="F814" s="304"/>
      <c r="G814" s="303"/>
      <c r="H814" s="303"/>
      <c r="I814" s="303"/>
      <c r="J814" s="303"/>
      <c r="K814" s="303"/>
      <c r="L814" s="303"/>
      <c r="M814" s="303"/>
      <c r="N814" s="303"/>
      <c r="O814" s="303"/>
      <c r="P814" s="305"/>
      <c r="Q814" s="305"/>
      <c r="R814" s="303"/>
      <c r="S814" s="303"/>
      <c r="T814" s="303"/>
      <c r="U814" s="303"/>
      <c r="V814" s="303"/>
      <c r="W814" s="303"/>
      <c r="X814" s="303"/>
      <c r="Y814" s="303"/>
    </row>
    <row r="815" spans="1:25" ht="12.75">
      <c r="A815" s="303"/>
      <c r="B815" s="303"/>
      <c r="C815" s="303"/>
      <c r="D815" s="303"/>
      <c r="E815" s="303"/>
      <c r="F815" s="304"/>
      <c r="G815" s="303"/>
      <c r="H815" s="303"/>
      <c r="I815" s="303"/>
      <c r="J815" s="303"/>
      <c r="K815" s="303"/>
      <c r="L815" s="303"/>
      <c r="M815" s="303"/>
      <c r="N815" s="303"/>
      <c r="O815" s="303"/>
      <c r="P815" s="305"/>
      <c r="Q815" s="305"/>
      <c r="R815" s="303"/>
      <c r="S815" s="303"/>
      <c r="T815" s="303"/>
      <c r="U815" s="303"/>
      <c r="V815" s="303"/>
      <c r="W815" s="303"/>
      <c r="X815" s="303"/>
      <c r="Y815" s="303"/>
    </row>
    <row r="816" spans="1:25" ht="12.75">
      <c r="A816" s="303"/>
      <c r="B816" s="303"/>
      <c r="C816" s="303"/>
      <c r="D816" s="303"/>
      <c r="E816" s="303"/>
      <c r="F816" s="304"/>
      <c r="G816" s="303"/>
      <c r="H816" s="303"/>
      <c r="I816" s="303"/>
      <c r="J816" s="303"/>
      <c r="K816" s="303"/>
      <c r="L816" s="303"/>
      <c r="M816" s="303"/>
      <c r="N816" s="303"/>
      <c r="O816" s="303"/>
      <c r="P816" s="305"/>
      <c r="Q816" s="305"/>
      <c r="R816" s="303"/>
      <c r="S816" s="303"/>
      <c r="T816" s="303"/>
      <c r="U816" s="303"/>
      <c r="V816" s="303"/>
      <c r="W816" s="303"/>
      <c r="X816" s="303"/>
      <c r="Y816" s="303"/>
    </row>
    <row r="817" spans="1:25" ht="12.75">
      <c r="A817" s="303"/>
      <c r="B817" s="303"/>
      <c r="C817" s="303"/>
      <c r="D817" s="303"/>
      <c r="E817" s="303"/>
      <c r="F817" s="304"/>
      <c r="G817" s="303"/>
      <c r="H817" s="303"/>
      <c r="I817" s="303"/>
      <c r="J817" s="303"/>
      <c r="K817" s="303"/>
      <c r="L817" s="303"/>
      <c r="M817" s="303"/>
      <c r="N817" s="303"/>
      <c r="O817" s="303"/>
      <c r="P817" s="305"/>
      <c r="Q817" s="305"/>
      <c r="R817" s="303"/>
      <c r="S817" s="303"/>
      <c r="T817" s="303"/>
      <c r="U817" s="303"/>
      <c r="V817" s="303"/>
      <c r="W817" s="303"/>
      <c r="X817" s="303"/>
      <c r="Y817" s="303"/>
    </row>
    <row r="818" spans="1:25" ht="12.75">
      <c r="A818" s="303"/>
      <c r="B818" s="303"/>
      <c r="C818" s="303"/>
      <c r="D818" s="303"/>
      <c r="E818" s="303"/>
      <c r="F818" s="304"/>
      <c r="G818" s="303"/>
      <c r="H818" s="303"/>
      <c r="I818" s="303"/>
      <c r="J818" s="303"/>
      <c r="K818" s="303"/>
      <c r="L818" s="303"/>
      <c r="M818" s="303"/>
      <c r="N818" s="303"/>
      <c r="O818" s="303"/>
      <c r="P818" s="305"/>
      <c r="Q818" s="305"/>
      <c r="R818" s="303"/>
      <c r="S818" s="303"/>
      <c r="T818" s="303"/>
      <c r="U818" s="303"/>
      <c r="V818" s="303"/>
      <c r="W818" s="303"/>
      <c r="X818" s="303"/>
      <c r="Y818" s="303"/>
    </row>
    <row r="819" spans="1:25" ht="12.75">
      <c r="A819" s="303"/>
      <c r="B819" s="303"/>
      <c r="C819" s="303"/>
      <c r="D819" s="303"/>
      <c r="E819" s="303"/>
      <c r="F819" s="304"/>
      <c r="G819" s="303"/>
      <c r="H819" s="303"/>
      <c r="I819" s="303"/>
      <c r="J819" s="303"/>
      <c r="K819" s="303"/>
      <c r="L819" s="303"/>
      <c r="M819" s="303"/>
      <c r="N819" s="303"/>
      <c r="O819" s="303"/>
      <c r="P819" s="305"/>
      <c r="Q819" s="305"/>
      <c r="R819" s="303"/>
      <c r="S819" s="303"/>
      <c r="T819" s="303"/>
      <c r="U819" s="303"/>
      <c r="V819" s="303"/>
      <c r="W819" s="303"/>
      <c r="X819" s="303"/>
      <c r="Y819" s="303"/>
    </row>
    <row r="820" spans="1:25" ht="12.75">
      <c r="A820" s="303"/>
      <c r="B820" s="303"/>
      <c r="C820" s="303"/>
      <c r="D820" s="303"/>
      <c r="E820" s="303"/>
      <c r="F820" s="304"/>
      <c r="G820" s="303"/>
      <c r="H820" s="303"/>
      <c r="I820" s="303"/>
      <c r="J820" s="303"/>
      <c r="K820" s="303"/>
      <c r="L820" s="303"/>
      <c r="M820" s="303"/>
      <c r="N820" s="303"/>
      <c r="O820" s="303"/>
      <c r="P820" s="305"/>
      <c r="Q820" s="305"/>
      <c r="R820" s="303"/>
      <c r="S820" s="303"/>
      <c r="T820" s="303"/>
      <c r="U820" s="303"/>
      <c r="V820" s="303"/>
      <c r="W820" s="303"/>
      <c r="X820" s="303"/>
      <c r="Y820" s="303"/>
    </row>
    <row r="821" spans="1:25" ht="12.75">
      <c r="A821" s="303"/>
      <c r="B821" s="303"/>
      <c r="C821" s="303"/>
      <c r="D821" s="303"/>
      <c r="E821" s="303"/>
      <c r="F821" s="304"/>
      <c r="G821" s="303"/>
      <c r="H821" s="303"/>
      <c r="I821" s="303"/>
      <c r="J821" s="303"/>
      <c r="K821" s="303"/>
      <c r="L821" s="303"/>
      <c r="M821" s="303"/>
      <c r="N821" s="303"/>
      <c r="O821" s="303"/>
      <c r="P821" s="305"/>
      <c r="Q821" s="305"/>
      <c r="R821" s="303"/>
      <c r="S821" s="303"/>
      <c r="T821" s="303"/>
      <c r="U821" s="303"/>
      <c r="V821" s="303"/>
      <c r="W821" s="303"/>
      <c r="X821" s="303"/>
      <c r="Y821" s="303"/>
    </row>
    <row r="822" spans="1:25" ht="12.75">
      <c r="A822" s="303"/>
      <c r="B822" s="303"/>
      <c r="C822" s="303"/>
      <c r="D822" s="303"/>
      <c r="E822" s="303"/>
      <c r="F822" s="304"/>
      <c r="G822" s="303"/>
      <c r="H822" s="303"/>
      <c r="I822" s="303"/>
      <c r="J822" s="303"/>
      <c r="K822" s="303"/>
      <c r="L822" s="303"/>
      <c r="M822" s="303"/>
      <c r="N822" s="303"/>
      <c r="O822" s="303"/>
      <c r="P822" s="305"/>
      <c r="Q822" s="305"/>
      <c r="R822" s="303"/>
      <c r="S822" s="303"/>
      <c r="T822" s="303"/>
      <c r="U822" s="303"/>
      <c r="V822" s="303"/>
      <c r="W822" s="303"/>
      <c r="X822" s="303"/>
      <c r="Y822" s="303"/>
    </row>
    <row r="823" spans="1:25" ht="12.75">
      <c r="A823" s="303"/>
      <c r="B823" s="303"/>
      <c r="C823" s="303"/>
      <c r="D823" s="303"/>
      <c r="E823" s="303"/>
      <c r="F823" s="304"/>
      <c r="G823" s="303"/>
      <c r="H823" s="303"/>
      <c r="I823" s="303"/>
      <c r="J823" s="303"/>
      <c r="K823" s="303"/>
      <c r="L823" s="303"/>
      <c r="M823" s="303"/>
      <c r="N823" s="303"/>
      <c r="O823" s="303"/>
      <c r="P823" s="305"/>
      <c r="Q823" s="305"/>
      <c r="R823" s="303"/>
      <c r="S823" s="303"/>
      <c r="T823" s="303"/>
      <c r="U823" s="303"/>
      <c r="V823" s="303"/>
      <c r="W823" s="303"/>
      <c r="X823" s="303"/>
      <c r="Y823" s="303"/>
    </row>
    <row r="824" spans="1:25" ht="12.75">
      <c r="A824" s="303"/>
      <c r="B824" s="303"/>
      <c r="C824" s="303"/>
      <c r="D824" s="303"/>
      <c r="E824" s="303"/>
      <c r="F824" s="304"/>
      <c r="G824" s="303"/>
      <c r="H824" s="303"/>
      <c r="I824" s="303"/>
      <c r="J824" s="303"/>
      <c r="K824" s="303"/>
      <c r="L824" s="303"/>
      <c r="M824" s="303"/>
      <c r="N824" s="303"/>
      <c r="O824" s="303"/>
      <c r="P824" s="305"/>
      <c r="Q824" s="305"/>
      <c r="R824" s="303"/>
      <c r="S824" s="303"/>
      <c r="T824" s="303"/>
      <c r="U824" s="303"/>
      <c r="V824" s="303"/>
      <c r="W824" s="303"/>
      <c r="X824" s="303"/>
      <c r="Y824" s="303"/>
    </row>
    <row r="825" spans="1:25" ht="12.75">
      <c r="A825" s="303"/>
      <c r="B825" s="303"/>
      <c r="C825" s="303"/>
      <c r="D825" s="303"/>
      <c r="E825" s="303"/>
      <c r="F825" s="304"/>
      <c r="G825" s="303"/>
      <c r="H825" s="303"/>
      <c r="I825" s="303"/>
      <c r="J825" s="303"/>
      <c r="K825" s="303"/>
      <c r="L825" s="303"/>
      <c r="M825" s="303"/>
      <c r="N825" s="303"/>
      <c r="O825" s="303"/>
      <c r="P825" s="305"/>
      <c r="Q825" s="305"/>
      <c r="R825" s="303"/>
      <c r="S825" s="303"/>
      <c r="T825" s="303"/>
      <c r="U825" s="303"/>
      <c r="V825" s="303"/>
      <c r="W825" s="303"/>
      <c r="X825" s="303"/>
      <c r="Y825" s="303"/>
    </row>
    <row r="826" spans="1:25" ht="12.75">
      <c r="A826" s="303"/>
      <c r="B826" s="303"/>
      <c r="C826" s="303"/>
      <c r="D826" s="303"/>
      <c r="E826" s="303"/>
      <c r="F826" s="304"/>
      <c r="G826" s="303"/>
      <c r="H826" s="303"/>
      <c r="I826" s="303"/>
      <c r="J826" s="303"/>
      <c r="K826" s="303"/>
      <c r="L826" s="303"/>
      <c r="M826" s="303"/>
      <c r="N826" s="303"/>
      <c r="O826" s="303"/>
      <c r="P826" s="305"/>
      <c r="Q826" s="305"/>
      <c r="R826" s="303"/>
      <c r="S826" s="303"/>
      <c r="T826" s="303"/>
      <c r="U826" s="303"/>
      <c r="V826" s="303"/>
      <c r="W826" s="303"/>
      <c r="X826" s="303"/>
      <c r="Y826" s="303"/>
    </row>
    <row r="827" spans="1:25" ht="12.75">
      <c r="A827" s="303"/>
      <c r="B827" s="303"/>
      <c r="C827" s="303"/>
      <c r="D827" s="303"/>
      <c r="E827" s="303"/>
      <c r="F827" s="304"/>
      <c r="G827" s="303"/>
      <c r="H827" s="303"/>
      <c r="I827" s="303"/>
      <c r="J827" s="303"/>
      <c r="K827" s="303"/>
      <c r="L827" s="303"/>
      <c r="M827" s="303"/>
      <c r="N827" s="303"/>
      <c r="O827" s="303"/>
      <c r="P827" s="305"/>
      <c r="Q827" s="305"/>
      <c r="R827" s="303"/>
      <c r="S827" s="303"/>
      <c r="T827" s="303"/>
      <c r="U827" s="303"/>
      <c r="V827" s="303"/>
      <c r="W827" s="303"/>
      <c r="X827" s="303"/>
      <c r="Y827" s="303"/>
    </row>
    <row r="828" spans="1:25" ht="12.75">
      <c r="A828" s="303"/>
      <c r="B828" s="303"/>
      <c r="C828" s="303"/>
      <c r="D828" s="303"/>
      <c r="E828" s="303"/>
      <c r="F828" s="304"/>
      <c r="G828" s="303"/>
      <c r="H828" s="303"/>
      <c r="I828" s="303"/>
      <c r="J828" s="303"/>
      <c r="K828" s="303"/>
      <c r="L828" s="303"/>
      <c r="M828" s="303"/>
      <c r="N828" s="303"/>
      <c r="O828" s="303"/>
      <c r="P828" s="305"/>
      <c r="Q828" s="305"/>
      <c r="R828" s="303"/>
      <c r="S828" s="303"/>
      <c r="T828" s="303"/>
      <c r="U828" s="303"/>
      <c r="V828" s="303"/>
      <c r="W828" s="303"/>
      <c r="X828" s="303"/>
      <c r="Y828" s="303"/>
    </row>
    <row r="829" spans="1:25" ht="12.75">
      <c r="A829" s="303"/>
      <c r="B829" s="303"/>
      <c r="C829" s="303"/>
      <c r="D829" s="303"/>
      <c r="E829" s="303"/>
      <c r="F829" s="304"/>
      <c r="G829" s="303"/>
      <c r="H829" s="303"/>
      <c r="I829" s="303"/>
      <c r="J829" s="303"/>
      <c r="K829" s="303"/>
      <c r="L829" s="303"/>
      <c r="M829" s="303"/>
      <c r="N829" s="303"/>
      <c r="O829" s="303"/>
      <c r="P829" s="305"/>
      <c r="Q829" s="305"/>
      <c r="R829" s="303"/>
      <c r="S829" s="303"/>
      <c r="T829" s="303"/>
      <c r="U829" s="303"/>
      <c r="V829" s="303"/>
      <c r="W829" s="303"/>
      <c r="X829" s="303"/>
      <c r="Y829" s="303"/>
    </row>
    <row r="830" spans="1:25" ht="12.75">
      <c r="A830" s="303"/>
      <c r="B830" s="303"/>
      <c r="C830" s="303"/>
      <c r="D830" s="303"/>
      <c r="E830" s="303"/>
      <c r="F830" s="304"/>
      <c r="G830" s="303"/>
      <c r="H830" s="303"/>
      <c r="I830" s="303"/>
      <c r="J830" s="303"/>
      <c r="K830" s="303"/>
      <c r="L830" s="303"/>
      <c r="M830" s="303"/>
      <c r="N830" s="303"/>
      <c r="O830" s="303"/>
      <c r="P830" s="305"/>
      <c r="Q830" s="305"/>
      <c r="R830" s="303"/>
      <c r="S830" s="303"/>
      <c r="T830" s="303"/>
      <c r="U830" s="303"/>
      <c r="V830" s="303"/>
      <c r="W830" s="303"/>
      <c r="X830" s="303"/>
      <c r="Y830" s="303"/>
    </row>
    <row r="831" spans="1:25" ht="12.75">
      <c r="A831" s="303"/>
      <c r="B831" s="303"/>
      <c r="C831" s="303"/>
      <c r="D831" s="303"/>
      <c r="E831" s="303"/>
      <c r="F831" s="304"/>
      <c r="G831" s="303"/>
      <c r="H831" s="303"/>
      <c r="I831" s="303"/>
      <c r="J831" s="303"/>
      <c r="K831" s="303"/>
      <c r="L831" s="303"/>
      <c r="M831" s="303"/>
      <c r="N831" s="303"/>
      <c r="O831" s="303"/>
      <c r="P831" s="305"/>
      <c r="Q831" s="305"/>
      <c r="R831" s="303"/>
      <c r="S831" s="303"/>
      <c r="T831" s="303"/>
      <c r="U831" s="303"/>
      <c r="V831" s="303"/>
      <c r="W831" s="303"/>
      <c r="X831" s="303"/>
      <c r="Y831" s="303"/>
    </row>
    <row r="832" spans="1:25" ht="12.75">
      <c r="A832" s="303"/>
      <c r="B832" s="303"/>
      <c r="C832" s="303"/>
      <c r="D832" s="303"/>
      <c r="E832" s="303"/>
      <c r="F832" s="304"/>
      <c r="G832" s="303"/>
      <c r="H832" s="303"/>
      <c r="I832" s="303"/>
      <c r="J832" s="303"/>
      <c r="K832" s="303"/>
      <c r="L832" s="303"/>
      <c r="M832" s="303"/>
      <c r="N832" s="303"/>
      <c r="O832" s="303"/>
      <c r="P832" s="305"/>
      <c r="Q832" s="305"/>
      <c r="R832" s="303"/>
      <c r="S832" s="303"/>
      <c r="T832" s="303"/>
      <c r="U832" s="303"/>
      <c r="V832" s="303"/>
      <c r="W832" s="303"/>
      <c r="X832" s="303"/>
      <c r="Y832" s="303"/>
    </row>
    <row r="833" spans="1:25" ht="12.75">
      <c r="A833" s="303"/>
      <c r="B833" s="303"/>
      <c r="C833" s="303"/>
      <c r="D833" s="303"/>
      <c r="E833" s="303"/>
      <c r="F833" s="304"/>
      <c r="G833" s="303"/>
      <c r="H833" s="303"/>
      <c r="I833" s="303"/>
      <c r="J833" s="303"/>
      <c r="K833" s="303"/>
      <c r="L833" s="303"/>
      <c r="M833" s="303"/>
      <c r="N833" s="303"/>
      <c r="O833" s="303"/>
      <c r="P833" s="305"/>
      <c r="Q833" s="305"/>
      <c r="R833" s="303"/>
      <c r="S833" s="303"/>
      <c r="T833" s="303"/>
      <c r="U833" s="303"/>
      <c r="V833" s="303"/>
      <c r="W833" s="303"/>
      <c r="X833" s="303"/>
      <c r="Y833" s="303"/>
    </row>
    <row r="834" spans="1:25" ht="12.75">
      <c r="A834" s="303"/>
      <c r="B834" s="303"/>
      <c r="C834" s="303"/>
      <c r="D834" s="303"/>
      <c r="E834" s="303"/>
      <c r="F834" s="304"/>
      <c r="G834" s="303"/>
      <c r="H834" s="303"/>
      <c r="I834" s="303"/>
      <c r="J834" s="303"/>
      <c r="K834" s="303"/>
      <c r="L834" s="303"/>
      <c r="M834" s="303"/>
      <c r="N834" s="303"/>
      <c r="O834" s="303"/>
      <c r="P834" s="305"/>
      <c r="Q834" s="305"/>
      <c r="R834" s="303"/>
      <c r="S834" s="303"/>
      <c r="T834" s="303"/>
      <c r="U834" s="303"/>
      <c r="V834" s="303"/>
      <c r="W834" s="303"/>
      <c r="X834" s="303"/>
      <c r="Y834" s="303"/>
    </row>
    <row r="835" spans="1:25" ht="12.75">
      <c r="A835" s="303"/>
      <c r="B835" s="303"/>
      <c r="C835" s="303"/>
      <c r="D835" s="303"/>
      <c r="E835" s="303"/>
      <c r="F835" s="304"/>
      <c r="G835" s="303"/>
      <c r="H835" s="303"/>
      <c r="I835" s="303"/>
      <c r="J835" s="303"/>
      <c r="K835" s="303"/>
      <c r="L835" s="303"/>
      <c r="M835" s="303"/>
      <c r="N835" s="303"/>
      <c r="O835" s="303"/>
      <c r="P835" s="305"/>
      <c r="Q835" s="305"/>
      <c r="R835" s="303"/>
      <c r="S835" s="303"/>
      <c r="T835" s="303"/>
      <c r="U835" s="303"/>
      <c r="V835" s="303"/>
      <c r="W835" s="303"/>
      <c r="X835" s="303"/>
      <c r="Y835" s="303"/>
    </row>
    <row r="836" spans="1:25" ht="12.75">
      <c r="A836" s="303"/>
      <c r="B836" s="303"/>
      <c r="C836" s="303"/>
      <c r="D836" s="303"/>
      <c r="E836" s="303"/>
      <c r="F836" s="304"/>
      <c r="G836" s="303"/>
      <c r="H836" s="303"/>
      <c r="I836" s="303"/>
      <c r="J836" s="303"/>
      <c r="K836" s="303"/>
      <c r="L836" s="303"/>
      <c r="M836" s="303"/>
      <c r="N836" s="303"/>
      <c r="O836" s="303"/>
      <c r="P836" s="305"/>
      <c r="Q836" s="305"/>
      <c r="R836" s="303"/>
      <c r="S836" s="303"/>
      <c r="T836" s="303"/>
      <c r="U836" s="303"/>
      <c r="V836" s="303"/>
      <c r="W836" s="303"/>
      <c r="X836" s="303"/>
      <c r="Y836" s="303"/>
    </row>
    <row r="837" spans="1:25" ht="12.75">
      <c r="A837" s="303"/>
      <c r="B837" s="303"/>
      <c r="C837" s="303"/>
      <c r="D837" s="303"/>
      <c r="E837" s="303"/>
      <c r="F837" s="304"/>
      <c r="G837" s="303"/>
      <c r="H837" s="303"/>
      <c r="I837" s="303"/>
      <c r="J837" s="303"/>
      <c r="K837" s="303"/>
      <c r="L837" s="303"/>
      <c r="M837" s="303"/>
      <c r="N837" s="303"/>
      <c r="O837" s="303"/>
      <c r="P837" s="305"/>
      <c r="Q837" s="305"/>
      <c r="R837" s="303"/>
      <c r="S837" s="303"/>
      <c r="T837" s="303"/>
      <c r="U837" s="303"/>
      <c r="V837" s="303"/>
      <c r="W837" s="303"/>
      <c r="X837" s="303"/>
      <c r="Y837" s="303"/>
    </row>
    <row r="838" spans="1:25" ht="12.75">
      <c r="A838" s="303"/>
      <c r="B838" s="303"/>
      <c r="C838" s="303"/>
      <c r="D838" s="303"/>
      <c r="E838" s="303"/>
      <c r="F838" s="304"/>
      <c r="G838" s="303"/>
      <c r="H838" s="303"/>
      <c r="I838" s="303"/>
      <c r="J838" s="303"/>
      <c r="K838" s="303"/>
      <c r="L838" s="303"/>
      <c r="M838" s="303"/>
      <c r="N838" s="303"/>
      <c r="O838" s="303"/>
      <c r="P838" s="305"/>
      <c r="Q838" s="305"/>
      <c r="R838" s="303"/>
      <c r="S838" s="303"/>
      <c r="T838" s="303"/>
      <c r="U838" s="303"/>
      <c r="V838" s="303"/>
      <c r="W838" s="303"/>
      <c r="X838" s="303"/>
      <c r="Y838" s="303"/>
    </row>
    <row r="839" spans="1:25" ht="12.75">
      <c r="A839" s="303"/>
      <c r="B839" s="303"/>
      <c r="C839" s="303"/>
      <c r="D839" s="303"/>
      <c r="E839" s="303"/>
      <c r="F839" s="304"/>
      <c r="G839" s="303"/>
      <c r="H839" s="303"/>
      <c r="I839" s="303"/>
      <c r="J839" s="303"/>
      <c r="K839" s="303"/>
      <c r="L839" s="303"/>
      <c r="M839" s="303"/>
      <c r="N839" s="303"/>
      <c r="O839" s="303"/>
      <c r="P839" s="305"/>
      <c r="Q839" s="305"/>
      <c r="R839" s="303"/>
      <c r="S839" s="303"/>
      <c r="T839" s="303"/>
      <c r="U839" s="303"/>
      <c r="V839" s="303"/>
      <c r="W839" s="303"/>
      <c r="X839" s="303"/>
      <c r="Y839" s="303"/>
    </row>
    <row r="840" spans="1:25" ht="12.75">
      <c r="A840" s="303"/>
      <c r="B840" s="303"/>
      <c r="C840" s="303"/>
      <c r="D840" s="303"/>
      <c r="E840" s="303"/>
      <c r="F840" s="304"/>
      <c r="G840" s="303"/>
      <c r="H840" s="303"/>
      <c r="I840" s="303"/>
      <c r="J840" s="303"/>
      <c r="K840" s="303"/>
      <c r="L840" s="303"/>
      <c r="M840" s="303"/>
      <c r="N840" s="303"/>
      <c r="O840" s="303"/>
      <c r="P840" s="305"/>
      <c r="Q840" s="305"/>
      <c r="R840" s="303"/>
      <c r="S840" s="303"/>
      <c r="T840" s="303"/>
      <c r="U840" s="303"/>
      <c r="V840" s="303"/>
      <c r="W840" s="303"/>
      <c r="X840" s="303"/>
      <c r="Y840" s="303"/>
    </row>
    <row r="841" spans="1:25" ht="12.75">
      <c r="A841" s="303"/>
      <c r="B841" s="303"/>
      <c r="C841" s="303"/>
      <c r="D841" s="303"/>
      <c r="E841" s="303"/>
      <c r="F841" s="304"/>
      <c r="G841" s="303"/>
      <c r="H841" s="303"/>
      <c r="I841" s="303"/>
      <c r="J841" s="303"/>
      <c r="K841" s="303"/>
      <c r="L841" s="303"/>
      <c r="M841" s="303"/>
      <c r="N841" s="303"/>
      <c r="O841" s="303"/>
      <c r="P841" s="305"/>
      <c r="Q841" s="305"/>
      <c r="R841" s="303"/>
      <c r="S841" s="303"/>
      <c r="T841" s="303"/>
      <c r="U841" s="303"/>
      <c r="V841" s="303"/>
      <c r="W841" s="303"/>
      <c r="X841" s="303"/>
      <c r="Y841" s="303"/>
    </row>
    <row r="842" spans="1:25" ht="12.75">
      <c r="A842" s="303"/>
      <c r="B842" s="303"/>
      <c r="C842" s="303"/>
      <c r="D842" s="303"/>
      <c r="E842" s="303"/>
      <c r="F842" s="304"/>
      <c r="G842" s="303"/>
      <c r="H842" s="303"/>
      <c r="I842" s="303"/>
      <c r="J842" s="303"/>
      <c r="K842" s="303"/>
      <c r="L842" s="303"/>
      <c r="M842" s="303"/>
      <c r="N842" s="303"/>
      <c r="O842" s="303"/>
      <c r="P842" s="305"/>
      <c r="Q842" s="305"/>
      <c r="R842" s="303"/>
      <c r="S842" s="303"/>
      <c r="T842" s="303"/>
      <c r="U842" s="303"/>
      <c r="V842" s="303"/>
      <c r="W842" s="303"/>
      <c r="X842" s="303"/>
      <c r="Y842" s="303"/>
    </row>
    <row r="843" spans="1:25" ht="12.75">
      <c r="A843" s="303"/>
      <c r="B843" s="303"/>
      <c r="C843" s="303"/>
      <c r="D843" s="303"/>
      <c r="E843" s="303"/>
      <c r="F843" s="304"/>
      <c r="G843" s="303"/>
      <c r="H843" s="303"/>
      <c r="I843" s="303"/>
      <c r="J843" s="303"/>
      <c r="K843" s="303"/>
      <c r="L843" s="303"/>
      <c r="M843" s="303"/>
      <c r="N843" s="303"/>
      <c r="O843" s="303"/>
      <c r="P843" s="305"/>
      <c r="Q843" s="305"/>
      <c r="R843" s="303"/>
      <c r="S843" s="303"/>
      <c r="T843" s="303"/>
      <c r="U843" s="303"/>
      <c r="V843" s="303"/>
      <c r="W843" s="303"/>
      <c r="X843" s="303"/>
      <c r="Y843" s="303"/>
    </row>
    <row r="844" spans="1:25" ht="12.75">
      <c r="A844" s="303"/>
      <c r="B844" s="303"/>
      <c r="C844" s="303"/>
      <c r="D844" s="303"/>
      <c r="E844" s="303"/>
      <c r="F844" s="304"/>
      <c r="G844" s="303"/>
      <c r="H844" s="303"/>
      <c r="I844" s="303"/>
      <c r="J844" s="303"/>
      <c r="K844" s="303"/>
      <c r="L844" s="303"/>
      <c r="M844" s="303"/>
      <c r="N844" s="303"/>
      <c r="O844" s="303"/>
      <c r="P844" s="305"/>
      <c r="Q844" s="305"/>
      <c r="R844" s="303"/>
      <c r="S844" s="303"/>
      <c r="T844" s="303"/>
      <c r="U844" s="303"/>
      <c r="V844" s="303"/>
      <c r="W844" s="303"/>
      <c r="X844" s="303"/>
      <c r="Y844" s="303"/>
    </row>
    <row r="845" spans="1:25" ht="12.75">
      <c r="A845" s="303"/>
      <c r="B845" s="303"/>
      <c r="C845" s="303"/>
      <c r="D845" s="303"/>
      <c r="E845" s="303"/>
      <c r="F845" s="304"/>
      <c r="G845" s="303"/>
      <c r="H845" s="303"/>
      <c r="I845" s="303"/>
      <c r="J845" s="303"/>
      <c r="K845" s="303"/>
      <c r="L845" s="303"/>
      <c r="M845" s="303"/>
      <c r="N845" s="303"/>
      <c r="O845" s="303"/>
      <c r="P845" s="305"/>
      <c r="Q845" s="305"/>
      <c r="R845" s="303"/>
      <c r="S845" s="303"/>
      <c r="T845" s="303"/>
      <c r="U845" s="303"/>
      <c r="V845" s="303"/>
      <c r="W845" s="303"/>
      <c r="X845" s="303"/>
      <c r="Y845" s="303"/>
    </row>
    <row r="846" spans="1:25" ht="12.75">
      <c r="A846" s="303"/>
      <c r="B846" s="303"/>
      <c r="C846" s="303"/>
      <c r="D846" s="303"/>
      <c r="E846" s="303"/>
      <c r="F846" s="304"/>
      <c r="G846" s="303"/>
      <c r="H846" s="303"/>
      <c r="I846" s="303"/>
      <c r="J846" s="303"/>
      <c r="K846" s="303"/>
      <c r="L846" s="303"/>
      <c r="M846" s="303"/>
      <c r="N846" s="303"/>
      <c r="O846" s="303"/>
      <c r="P846" s="305"/>
      <c r="Q846" s="305"/>
      <c r="R846" s="303"/>
      <c r="S846" s="303"/>
      <c r="T846" s="303"/>
      <c r="U846" s="303"/>
      <c r="V846" s="303"/>
      <c r="W846" s="303"/>
      <c r="X846" s="303"/>
      <c r="Y846" s="303"/>
    </row>
    <row r="847" spans="1:25" ht="12.75">
      <c r="A847" s="303"/>
      <c r="B847" s="303"/>
      <c r="C847" s="303"/>
      <c r="D847" s="303"/>
      <c r="E847" s="303"/>
      <c r="F847" s="304"/>
      <c r="G847" s="303"/>
      <c r="H847" s="303"/>
      <c r="I847" s="303"/>
      <c r="J847" s="303"/>
      <c r="K847" s="303"/>
      <c r="L847" s="303"/>
      <c r="M847" s="303"/>
      <c r="N847" s="303"/>
      <c r="O847" s="303"/>
      <c r="P847" s="305"/>
      <c r="Q847" s="305"/>
      <c r="R847" s="303"/>
      <c r="S847" s="303"/>
      <c r="T847" s="303"/>
      <c r="U847" s="303"/>
      <c r="V847" s="303"/>
      <c r="W847" s="303"/>
      <c r="X847" s="303"/>
      <c r="Y847" s="303"/>
    </row>
    <row r="848" spans="1:25" ht="12.75">
      <c r="A848" s="303"/>
      <c r="B848" s="303"/>
      <c r="C848" s="303"/>
      <c r="D848" s="303"/>
      <c r="E848" s="303"/>
      <c r="F848" s="304"/>
      <c r="G848" s="303"/>
      <c r="H848" s="303"/>
      <c r="I848" s="303"/>
      <c r="J848" s="303"/>
      <c r="K848" s="303"/>
      <c r="L848" s="303"/>
      <c r="M848" s="303"/>
      <c r="N848" s="303"/>
      <c r="O848" s="303"/>
      <c r="P848" s="305"/>
      <c r="Q848" s="305"/>
      <c r="R848" s="303"/>
      <c r="S848" s="303"/>
      <c r="T848" s="303"/>
      <c r="U848" s="303"/>
      <c r="V848" s="303"/>
      <c r="W848" s="303"/>
      <c r="X848" s="303"/>
      <c r="Y848" s="303"/>
    </row>
    <row r="849" spans="1:25" ht="12.75">
      <c r="A849" s="303"/>
      <c r="B849" s="303"/>
      <c r="C849" s="303"/>
      <c r="D849" s="303"/>
      <c r="E849" s="303"/>
      <c r="F849" s="304"/>
      <c r="G849" s="303"/>
      <c r="H849" s="303"/>
      <c r="I849" s="303"/>
      <c r="J849" s="303"/>
      <c r="K849" s="303"/>
      <c r="L849" s="303"/>
      <c r="M849" s="303"/>
      <c r="N849" s="303"/>
      <c r="O849" s="303"/>
      <c r="P849" s="305"/>
      <c r="Q849" s="305"/>
      <c r="R849" s="303"/>
      <c r="S849" s="303"/>
      <c r="T849" s="303"/>
      <c r="U849" s="303"/>
      <c r="V849" s="303"/>
      <c r="W849" s="303"/>
      <c r="X849" s="303"/>
      <c r="Y849" s="303"/>
    </row>
    <row r="850" spans="1:25" ht="12.75">
      <c r="A850" s="303"/>
      <c r="B850" s="303"/>
      <c r="C850" s="303"/>
      <c r="D850" s="303"/>
      <c r="E850" s="303"/>
      <c r="F850" s="304"/>
      <c r="G850" s="303"/>
      <c r="H850" s="303"/>
      <c r="I850" s="303"/>
      <c r="J850" s="303"/>
      <c r="K850" s="303"/>
      <c r="L850" s="303"/>
      <c r="M850" s="303"/>
      <c r="N850" s="303"/>
      <c r="O850" s="303"/>
      <c r="P850" s="305"/>
      <c r="Q850" s="305"/>
      <c r="R850" s="303"/>
      <c r="S850" s="303"/>
      <c r="T850" s="303"/>
      <c r="U850" s="303"/>
      <c r="V850" s="303"/>
      <c r="W850" s="303"/>
      <c r="X850" s="303"/>
      <c r="Y850" s="303"/>
    </row>
    <row r="851" spans="1:25" ht="12.75">
      <c r="A851" s="303"/>
      <c r="B851" s="303"/>
      <c r="C851" s="303"/>
      <c r="D851" s="303"/>
      <c r="E851" s="303"/>
      <c r="F851" s="304"/>
      <c r="G851" s="303"/>
      <c r="H851" s="303"/>
      <c r="I851" s="303"/>
      <c r="J851" s="303"/>
      <c r="K851" s="303"/>
      <c r="L851" s="303"/>
      <c r="M851" s="303"/>
      <c r="N851" s="303"/>
      <c r="O851" s="303"/>
      <c r="P851" s="305"/>
      <c r="Q851" s="305"/>
      <c r="R851" s="303"/>
      <c r="S851" s="303"/>
      <c r="T851" s="303"/>
      <c r="U851" s="303"/>
      <c r="V851" s="303"/>
      <c r="W851" s="303"/>
      <c r="X851" s="303"/>
      <c r="Y851" s="303"/>
    </row>
    <row r="852" spans="1:25" ht="12.75">
      <c r="A852" s="303"/>
      <c r="B852" s="303"/>
      <c r="C852" s="303"/>
      <c r="D852" s="303"/>
      <c r="E852" s="303"/>
      <c r="F852" s="304"/>
      <c r="G852" s="303"/>
      <c r="H852" s="303"/>
      <c r="I852" s="303"/>
      <c r="J852" s="303"/>
      <c r="K852" s="303"/>
      <c r="L852" s="303"/>
      <c r="M852" s="303"/>
      <c r="N852" s="303"/>
      <c r="O852" s="303"/>
      <c r="P852" s="305"/>
      <c r="Q852" s="305"/>
      <c r="R852" s="303"/>
      <c r="S852" s="303"/>
      <c r="T852" s="303"/>
      <c r="U852" s="303"/>
      <c r="V852" s="303"/>
      <c r="W852" s="303"/>
      <c r="X852" s="303"/>
      <c r="Y852" s="303"/>
    </row>
    <row r="853" spans="1:25" ht="12.75">
      <c r="A853" s="303"/>
      <c r="B853" s="303"/>
      <c r="C853" s="303"/>
      <c r="D853" s="303"/>
      <c r="E853" s="303"/>
      <c r="F853" s="304"/>
      <c r="G853" s="303"/>
      <c r="H853" s="303"/>
      <c r="I853" s="303"/>
      <c r="J853" s="303"/>
      <c r="K853" s="303"/>
      <c r="L853" s="303"/>
      <c r="M853" s="303"/>
      <c r="N853" s="303"/>
      <c r="O853" s="303"/>
      <c r="P853" s="305"/>
      <c r="Q853" s="305"/>
      <c r="R853" s="303"/>
      <c r="S853" s="303"/>
      <c r="T853" s="303"/>
      <c r="U853" s="303"/>
      <c r="V853" s="303"/>
      <c r="W853" s="303"/>
      <c r="X853" s="303"/>
      <c r="Y853" s="303"/>
    </row>
    <row r="854" spans="1:25" ht="12.75">
      <c r="A854" s="303"/>
      <c r="B854" s="303"/>
      <c r="C854" s="303"/>
      <c r="D854" s="303"/>
      <c r="E854" s="303"/>
      <c r="F854" s="304"/>
      <c r="G854" s="303"/>
      <c r="H854" s="303"/>
      <c r="I854" s="303"/>
      <c r="J854" s="303"/>
      <c r="K854" s="303"/>
      <c r="L854" s="303"/>
      <c r="M854" s="303"/>
      <c r="N854" s="303"/>
      <c r="O854" s="303"/>
      <c r="P854" s="305"/>
      <c r="Q854" s="305"/>
      <c r="R854" s="303"/>
      <c r="S854" s="303"/>
      <c r="T854" s="303"/>
      <c r="U854" s="303"/>
      <c r="V854" s="303"/>
      <c r="W854" s="303"/>
      <c r="X854" s="303"/>
      <c r="Y854" s="303"/>
    </row>
    <row r="855" spans="1:25" ht="12.75">
      <c r="A855" s="303"/>
      <c r="B855" s="303"/>
      <c r="C855" s="303"/>
      <c r="D855" s="303"/>
      <c r="E855" s="303"/>
      <c r="F855" s="304"/>
      <c r="G855" s="303"/>
      <c r="H855" s="303"/>
      <c r="I855" s="303"/>
      <c r="J855" s="303"/>
      <c r="K855" s="303"/>
      <c r="L855" s="303"/>
      <c r="M855" s="303"/>
      <c r="N855" s="303"/>
      <c r="O855" s="303"/>
      <c r="P855" s="305"/>
      <c r="Q855" s="305"/>
      <c r="R855" s="303"/>
      <c r="S855" s="303"/>
      <c r="T855" s="303"/>
      <c r="U855" s="303"/>
      <c r="V855" s="303"/>
      <c r="W855" s="303"/>
      <c r="X855" s="303"/>
      <c r="Y855" s="303"/>
    </row>
    <row r="856" spans="1:25" ht="12.75">
      <c r="A856" s="303"/>
      <c r="B856" s="303"/>
      <c r="C856" s="303"/>
      <c r="D856" s="303"/>
      <c r="E856" s="303"/>
      <c r="F856" s="304"/>
      <c r="G856" s="303"/>
      <c r="H856" s="303"/>
      <c r="I856" s="303"/>
      <c r="J856" s="303"/>
      <c r="K856" s="303"/>
      <c r="L856" s="303"/>
      <c r="M856" s="303"/>
      <c r="N856" s="303"/>
      <c r="O856" s="303"/>
      <c r="P856" s="305"/>
      <c r="Q856" s="305"/>
      <c r="R856" s="303"/>
      <c r="S856" s="303"/>
      <c r="T856" s="303"/>
      <c r="U856" s="303"/>
      <c r="V856" s="303"/>
      <c r="W856" s="303"/>
      <c r="X856" s="303"/>
      <c r="Y856" s="303"/>
    </row>
    <row r="857" spans="1:25" ht="12.75">
      <c r="A857" s="303"/>
      <c r="B857" s="303"/>
      <c r="C857" s="303"/>
      <c r="D857" s="303"/>
      <c r="E857" s="303"/>
      <c r="F857" s="304"/>
      <c r="G857" s="303"/>
      <c r="H857" s="303"/>
      <c r="I857" s="303"/>
      <c r="J857" s="303"/>
      <c r="K857" s="303"/>
      <c r="L857" s="303"/>
      <c r="M857" s="303"/>
      <c r="N857" s="303"/>
      <c r="O857" s="303"/>
      <c r="P857" s="305"/>
      <c r="Q857" s="305"/>
      <c r="R857" s="303"/>
      <c r="S857" s="303"/>
      <c r="T857" s="303"/>
      <c r="U857" s="303"/>
      <c r="V857" s="303"/>
      <c r="W857" s="303"/>
      <c r="X857" s="303"/>
      <c r="Y857" s="303"/>
    </row>
    <row r="858" spans="1:25" ht="12.75">
      <c r="A858" s="303"/>
      <c r="B858" s="303"/>
      <c r="C858" s="303"/>
      <c r="D858" s="303"/>
      <c r="E858" s="303"/>
      <c r="F858" s="304"/>
      <c r="G858" s="303"/>
      <c r="H858" s="303"/>
      <c r="I858" s="303"/>
      <c r="J858" s="303"/>
      <c r="K858" s="303"/>
      <c r="L858" s="303"/>
      <c r="M858" s="303"/>
      <c r="N858" s="303"/>
      <c r="O858" s="303"/>
      <c r="P858" s="305"/>
      <c r="Q858" s="305"/>
      <c r="R858" s="303"/>
      <c r="S858" s="303"/>
      <c r="T858" s="303"/>
      <c r="U858" s="303"/>
      <c r="V858" s="303"/>
      <c r="W858" s="303"/>
      <c r="X858" s="303"/>
      <c r="Y858" s="303"/>
    </row>
    <row r="859" spans="1:25" ht="12.75">
      <c r="A859" s="303"/>
      <c r="B859" s="303"/>
      <c r="C859" s="303"/>
      <c r="D859" s="303"/>
      <c r="E859" s="303"/>
      <c r="F859" s="304"/>
      <c r="G859" s="303"/>
      <c r="H859" s="303"/>
      <c r="I859" s="303"/>
      <c r="J859" s="303"/>
      <c r="K859" s="303"/>
      <c r="L859" s="303"/>
      <c r="M859" s="303"/>
      <c r="N859" s="303"/>
      <c r="O859" s="303"/>
      <c r="P859" s="305"/>
      <c r="Q859" s="305"/>
      <c r="R859" s="303"/>
      <c r="S859" s="303"/>
      <c r="T859" s="303"/>
      <c r="U859" s="303"/>
      <c r="V859" s="303"/>
      <c r="W859" s="303"/>
      <c r="X859" s="303"/>
      <c r="Y859" s="303"/>
    </row>
    <row r="860" spans="1:25" ht="12.75">
      <c r="A860" s="303"/>
      <c r="B860" s="303"/>
      <c r="C860" s="303"/>
      <c r="D860" s="303"/>
      <c r="E860" s="303"/>
      <c r="F860" s="304"/>
      <c r="G860" s="303"/>
      <c r="H860" s="303"/>
      <c r="I860" s="303"/>
      <c r="J860" s="303"/>
      <c r="K860" s="303"/>
      <c r="L860" s="303"/>
      <c r="M860" s="303"/>
      <c r="N860" s="303"/>
      <c r="O860" s="303"/>
      <c r="P860" s="305"/>
      <c r="Q860" s="305"/>
      <c r="R860" s="303"/>
      <c r="S860" s="303"/>
      <c r="T860" s="303"/>
      <c r="U860" s="303"/>
      <c r="V860" s="303"/>
      <c r="W860" s="303"/>
      <c r="X860" s="303"/>
      <c r="Y860" s="303"/>
    </row>
    <row r="861" spans="1:25" ht="12.75">
      <c r="A861" s="303"/>
      <c r="B861" s="303"/>
      <c r="C861" s="303"/>
      <c r="D861" s="303"/>
      <c r="E861" s="303"/>
      <c r="F861" s="304"/>
      <c r="G861" s="303"/>
      <c r="H861" s="303"/>
      <c r="I861" s="303"/>
      <c r="J861" s="303"/>
      <c r="K861" s="303"/>
      <c r="L861" s="303"/>
      <c r="M861" s="303"/>
      <c r="N861" s="303"/>
      <c r="O861" s="303"/>
      <c r="P861" s="305"/>
      <c r="Q861" s="305"/>
      <c r="R861" s="303"/>
      <c r="S861" s="303"/>
      <c r="T861" s="303"/>
      <c r="U861" s="303"/>
      <c r="V861" s="303"/>
      <c r="W861" s="303"/>
      <c r="X861" s="303"/>
      <c r="Y861" s="303"/>
    </row>
    <row r="862" spans="1:25" ht="12.75">
      <c r="A862" s="303"/>
      <c r="B862" s="303"/>
      <c r="C862" s="303"/>
      <c r="D862" s="303"/>
      <c r="E862" s="303"/>
      <c r="F862" s="304"/>
      <c r="G862" s="303"/>
      <c r="H862" s="303"/>
      <c r="I862" s="303"/>
      <c r="J862" s="303"/>
      <c r="K862" s="303"/>
      <c r="L862" s="303"/>
      <c r="M862" s="303"/>
      <c r="N862" s="303"/>
      <c r="O862" s="303"/>
      <c r="P862" s="305"/>
      <c r="Q862" s="305"/>
      <c r="R862" s="303"/>
      <c r="S862" s="303"/>
      <c r="T862" s="303"/>
      <c r="U862" s="303"/>
      <c r="V862" s="303"/>
      <c r="W862" s="303"/>
      <c r="X862" s="303"/>
      <c r="Y862" s="303"/>
    </row>
    <row r="863" spans="1:25" ht="12.75">
      <c r="A863" s="303"/>
      <c r="B863" s="303"/>
      <c r="C863" s="303"/>
      <c r="D863" s="303"/>
      <c r="E863" s="303"/>
      <c r="F863" s="304"/>
      <c r="G863" s="303"/>
      <c r="H863" s="303"/>
      <c r="I863" s="303"/>
      <c r="J863" s="303"/>
      <c r="K863" s="303"/>
      <c r="L863" s="303"/>
      <c r="M863" s="303"/>
      <c r="N863" s="303"/>
      <c r="O863" s="303"/>
      <c r="P863" s="305"/>
      <c r="Q863" s="305"/>
      <c r="R863" s="303"/>
      <c r="S863" s="303"/>
      <c r="T863" s="303"/>
      <c r="U863" s="303"/>
      <c r="V863" s="303"/>
      <c r="W863" s="303"/>
      <c r="X863" s="303"/>
      <c r="Y863" s="303"/>
    </row>
    <row r="864" spans="1:25" ht="12.75">
      <c r="A864" s="303"/>
      <c r="B864" s="303"/>
      <c r="C864" s="303"/>
      <c r="D864" s="303"/>
      <c r="E864" s="303"/>
      <c r="F864" s="304"/>
      <c r="G864" s="303"/>
      <c r="H864" s="303"/>
      <c r="I864" s="303"/>
      <c r="J864" s="303"/>
      <c r="K864" s="303"/>
      <c r="L864" s="303"/>
      <c r="M864" s="303"/>
      <c r="N864" s="303"/>
      <c r="O864" s="303"/>
      <c r="P864" s="305"/>
      <c r="Q864" s="305"/>
      <c r="R864" s="303"/>
      <c r="S864" s="303"/>
      <c r="T864" s="303"/>
      <c r="U864" s="303"/>
      <c r="V864" s="303"/>
      <c r="W864" s="303"/>
      <c r="X864" s="303"/>
      <c r="Y864" s="303"/>
    </row>
    <row r="865" spans="1:25" ht="12.75">
      <c r="A865" s="303"/>
      <c r="B865" s="303"/>
      <c r="C865" s="303"/>
      <c r="D865" s="303"/>
      <c r="E865" s="303"/>
      <c r="F865" s="304"/>
      <c r="G865" s="303"/>
      <c r="H865" s="303"/>
      <c r="I865" s="303"/>
      <c r="J865" s="303"/>
      <c r="K865" s="303"/>
      <c r="L865" s="303"/>
      <c r="M865" s="303"/>
      <c r="N865" s="303"/>
      <c r="O865" s="303"/>
      <c r="P865" s="305"/>
      <c r="Q865" s="305"/>
      <c r="R865" s="303"/>
      <c r="S865" s="303"/>
      <c r="T865" s="303"/>
      <c r="U865" s="303"/>
      <c r="V865" s="303"/>
      <c r="W865" s="303"/>
      <c r="X865" s="303"/>
      <c r="Y865" s="303"/>
    </row>
    <row r="866" spans="1:25" ht="12.75">
      <c r="A866" s="303"/>
      <c r="B866" s="303"/>
      <c r="C866" s="303"/>
      <c r="D866" s="303"/>
      <c r="E866" s="303"/>
      <c r="F866" s="304"/>
      <c r="G866" s="303"/>
      <c r="H866" s="303"/>
      <c r="I866" s="303"/>
      <c r="J866" s="303"/>
      <c r="K866" s="303"/>
      <c r="L866" s="303"/>
      <c r="M866" s="303"/>
      <c r="N866" s="303"/>
      <c r="O866" s="303"/>
      <c r="P866" s="305"/>
      <c r="Q866" s="305"/>
      <c r="R866" s="303"/>
      <c r="S866" s="303"/>
      <c r="T866" s="303"/>
      <c r="U866" s="303"/>
      <c r="V866" s="303"/>
      <c r="W866" s="303"/>
      <c r="X866" s="303"/>
      <c r="Y866" s="303"/>
    </row>
    <row r="867" spans="1:25" ht="12.75">
      <c r="A867" s="303"/>
      <c r="B867" s="303"/>
      <c r="C867" s="303"/>
      <c r="D867" s="303"/>
      <c r="E867" s="303"/>
      <c r="F867" s="304"/>
      <c r="G867" s="303"/>
      <c r="H867" s="303"/>
      <c r="I867" s="303"/>
      <c r="J867" s="303"/>
      <c r="K867" s="303"/>
      <c r="L867" s="303"/>
      <c r="M867" s="303"/>
      <c r="N867" s="303"/>
      <c r="O867" s="303"/>
      <c r="P867" s="305"/>
      <c r="Q867" s="305"/>
      <c r="R867" s="303"/>
      <c r="S867" s="303"/>
      <c r="T867" s="303"/>
      <c r="U867" s="303"/>
      <c r="V867" s="303"/>
      <c r="W867" s="303"/>
      <c r="X867" s="303"/>
      <c r="Y867" s="303"/>
    </row>
    <row r="868" spans="1:25" ht="12.75">
      <c r="A868" s="303"/>
      <c r="B868" s="303"/>
      <c r="C868" s="303"/>
      <c r="D868" s="303"/>
      <c r="E868" s="303"/>
      <c r="F868" s="304"/>
      <c r="G868" s="303"/>
      <c r="H868" s="303"/>
      <c r="I868" s="303"/>
      <c r="J868" s="303"/>
      <c r="K868" s="303"/>
      <c r="L868" s="303"/>
      <c r="M868" s="303"/>
      <c r="N868" s="303"/>
      <c r="O868" s="303"/>
      <c r="P868" s="305"/>
      <c r="Q868" s="305"/>
      <c r="R868" s="303"/>
      <c r="S868" s="303"/>
      <c r="T868" s="303"/>
      <c r="U868" s="303"/>
      <c r="V868" s="303"/>
      <c r="W868" s="303"/>
      <c r="X868" s="303"/>
      <c r="Y868" s="303"/>
    </row>
    <row r="869" spans="1:25" ht="12.75">
      <c r="A869" s="303"/>
      <c r="B869" s="303"/>
      <c r="C869" s="303"/>
      <c r="D869" s="303"/>
      <c r="E869" s="303"/>
      <c r="F869" s="304"/>
      <c r="G869" s="303"/>
      <c r="H869" s="303"/>
      <c r="I869" s="303"/>
      <c r="J869" s="303"/>
      <c r="K869" s="303"/>
      <c r="L869" s="303"/>
      <c r="M869" s="303"/>
      <c r="N869" s="303"/>
      <c r="O869" s="303"/>
      <c r="P869" s="305"/>
      <c r="Q869" s="305"/>
      <c r="R869" s="303"/>
      <c r="S869" s="303"/>
      <c r="T869" s="303"/>
      <c r="U869" s="303"/>
      <c r="V869" s="303"/>
      <c r="W869" s="303"/>
      <c r="X869" s="303"/>
      <c r="Y869" s="303"/>
    </row>
    <row r="870" spans="1:25" ht="12.75">
      <c r="A870" s="303"/>
      <c r="B870" s="303"/>
      <c r="C870" s="303"/>
      <c r="D870" s="303"/>
      <c r="E870" s="303"/>
      <c r="F870" s="304"/>
      <c r="G870" s="303"/>
      <c r="H870" s="303"/>
      <c r="I870" s="303"/>
      <c r="J870" s="303"/>
      <c r="K870" s="303"/>
      <c r="L870" s="303"/>
      <c r="M870" s="303"/>
      <c r="N870" s="303"/>
      <c r="O870" s="303"/>
      <c r="P870" s="305"/>
      <c r="Q870" s="305"/>
      <c r="R870" s="303"/>
      <c r="S870" s="303"/>
      <c r="T870" s="303"/>
      <c r="U870" s="303"/>
      <c r="V870" s="303"/>
      <c r="W870" s="303"/>
      <c r="X870" s="303"/>
      <c r="Y870" s="303"/>
    </row>
    <row r="871" spans="1:25" ht="12.75">
      <c r="A871" s="303"/>
      <c r="B871" s="303"/>
      <c r="C871" s="303"/>
      <c r="D871" s="303"/>
      <c r="E871" s="303"/>
      <c r="F871" s="304"/>
      <c r="G871" s="303"/>
      <c r="H871" s="303"/>
      <c r="I871" s="303"/>
      <c r="J871" s="303"/>
      <c r="K871" s="303"/>
      <c r="L871" s="303"/>
      <c r="M871" s="303"/>
      <c r="N871" s="303"/>
      <c r="O871" s="303"/>
      <c r="P871" s="305"/>
      <c r="Q871" s="305"/>
      <c r="R871" s="303"/>
      <c r="S871" s="303"/>
      <c r="T871" s="303"/>
      <c r="U871" s="303"/>
      <c r="V871" s="303"/>
      <c r="W871" s="303"/>
      <c r="X871" s="303"/>
      <c r="Y871" s="303"/>
    </row>
    <row r="872" spans="1:25" ht="12.75">
      <c r="A872" s="303"/>
      <c r="B872" s="303"/>
      <c r="C872" s="303"/>
      <c r="D872" s="303"/>
      <c r="E872" s="303"/>
      <c r="F872" s="304"/>
      <c r="G872" s="303"/>
      <c r="H872" s="303"/>
      <c r="I872" s="303"/>
      <c r="J872" s="303"/>
      <c r="K872" s="303"/>
      <c r="L872" s="303"/>
      <c r="M872" s="303"/>
      <c r="N872" s="303"/>
      <c r="O872" s="303"/>
      <c r="P872" s="305"/>
      <c r="Q872" s="305"/>
      <c r="R872" s="303"/>
      <c r="S872" s="303"/>
      <c r="T872" s="303"/>
      <c r="U872" s="303"/>
      <c r="V872" s="303"/>
      <c r="W872" s="303"/>
      <c r="X872" s="303"/>
      <c r="Y872" s="303"/>
    </row>
    <row r="873" spans="1:25" ht="12.75">
      <c r="A873" s="303"/>
      <c r="B873" s="303"/>
      <c r="C873" s="303"/>
      <c r="D873" s="303"/>
      <c r="E873" s="303"/>
      <c r="F873" s="304"/>
      <c r="G873" s="303"/>
      <c r="H873" s="303"/>
      <c r="I873" s="303"/>
      <c r="J873" s="303"/>
      <c r="K873" s="303"/>
      <c r="L873" s="303"/>
      <c r="M873" s="303"/>
      <c r="N873" s="303"/>
      <c r="O873" s="303"/>
      <c r="P873" s="305"/>
      <c r="Q873" s="305"/>
      <c r="R873" s="303"/>
      <c r="S873" s="303"/>
      <c r="T873" s="303"/>
      <c r="U873" s="303"/>
      <c r="V873" s="303"/>
      <c r="W873" s="303"/>
      <c r="X873" s="303"/>
      <c r="Y873" s="303"/>
    </row>
    <row r="874" spans="1:25" ht="12.75">
      <c r="A874" s="303"/>
      <c r="B874" s="303"/>
      <c r="C874" s="303"/>
      <c r="D874" s="303"/>
      <c r="E874" s="303"/>
      <c r="F874" s="304"/>
      <c r="G874" s="303"/>
      <c r="H874" s="303"/>
      <c r="I874" s="303"/>
      <c r="J874" s="303"/>
      <c r="K874" s="303"/>
      <c r="L874" s="303"/>
      <c r="M874" s="303"/>
      <c r="N874" s="303"/>
      <c r="O874" s="303"/>
      <c r="P874" s="305"/>
      <c r="Q874" s="305"/>
      <c r="R874" s="303"/>
      <c r="S874" s="303"/>
      <c r="T874" s="303"/>
      <c r="U874" s="303"/>
      <c r="V874" s="303"/>
      <c r="W874" s="303"/>
      <c r="X874" s="303"/>
      <c r="Y874" s="303"/>
    </row>
    <row r="875" spans="1:25" ht="12.75">
      <c r="A875" s="303"/>
      <c r="B875" s="303"/>
      <c r="C875" s="303"/>
      <c r="D875" s="303"/>
      <c r="E875" s="303"/>
      <c r="F875" s="304"/>
      <c r="G875" s="303"/>
      <c r="H875" s="303"/>
      <c r="I875" s="303"/>
      <c r="J875" s="303"/>
      <c r="K875" s="303"/>
      <c r="L875" s="303"/>
      <c r="M875" s="303"/>
      <c r="N875" s="303"/>
      <c r="O875" s="303"/>
      <c r="P875" s="305"/>
      <c r="Q875" s="305"/>
      <c r="R875" s="303"/>
      <c r="S875" s="303"/>
      <c r="T875" s="303"/>
      <c r="U875" s="303"/>
      <c r="V875" s="303"/>
      <c r="W875" s="303"/>
      <c r="X875" s="303"/>
      <c r="Y875" s="303"/>
    </row>
    <row r="876" spans="1:25" ht="12.75">
      <c r="A876" s="303"/>
      <c r="B876" s="303"/>
      <c r="C876" s="303"/>
      <c r="D876" s="303"/>
      <c r="E876" s="303"/>
      <c r="F876" s="304"/>
      <c r="G876" s="303"/>
      <c r="H876" s="303"/>
      <c r="I876" s="303"/>
      <c r="J876" s="303"/>
      <c r="K876" s="303"/>
      <c r="L876" s="303"/>
      <c r="M876" s="303"/>
      <c r="N876" s="303"/>
      <c r="O876" s="303"/>
      <c r="P876" s="305"/>
      <c r="Q876" s="305"/>
      <c r="R876" s="303"/>
      <c r="S876" s="303"/>
      <c r="T876" s="303"/>
      <c r="U876" s="303"/>
      <c r="V876" s="303"/>
      <c r="W876" s="303"/>
      <c r="X876" s="303"/>
      <c r="Y876" s="303"/>
    </row>
    <row r="877" spans="1:25" ht="12.75">
      <c r="A877" s="303"/>
      <c r="B877" s="303"/>
      <c r="C877" s="303"/>
      <c r="D877" s="303"/>
      <c r="E877" s="303"/>
      <c r="F877" s="304"/>
      <c r="G877" s="303"/>
      <c r="H877" s="303"/>
      <c r="I877" s="303"/>
      <c r="J877" s="303"/>
      <c r="K877" s="303"/>
      <c r="L877" s="303"/>
      <c r="M877" s="303"/>
      <c r="N877" s="303"/>
      <c r="O877" s="303"/>
      <c r="P877" s="305"/>
      <c r="Q877" s="305"/>
      <c r="R877" s="303"/>
      <c r="S877" s="303"/>
      <c r="T877" s="303"/>
      <c r="U877" s="303"/>
      <c r="V877" s="303"/>
      <c r="W877" s="303"/>
      <c r="X877" s="303"/>
      <c r="Y877" s="303"/>
    </row>
    <row r="878" spans="1:25" ht="12.75">
      <c r="A878" s="303"/>
      <c r="B878" s="303"/>
      <c r="C878" s="303"/>
      <c r="D878" s="303"/>
      <c r="E878" s="303"/>
      <c r="F878" s="304"/>
      <c r="G878" s="303"/>
      <c r="H878" s="303"/>
      <c r="I878" s="303"/>
      <c r="J878" s="303"/>
      <c r="K878" s="303"/>
      <c r="L878" s="303"/>
      <c r="M878" s="303"/>
      <c r="N878" s="303"/>
      <c r="O878" s="303"/>
      <c r="P878" s="305"/>
      <c r="Q878" s="305"/>
      <c r="R878" s="303"/>
      <c r="S878" s="303"/>
      <c r="T878" s="303"/>
      <c r="U878" s="303"/>
      <c r="V878" s="303"/>
      <c r="W878" s="303"/>
      <c r="X878" s="303"/>
      <c r="Y878" s="303"/>
    </row>
    <row r="879" spans="1:25" ht="12.75">
      <c r="A879" s="303"/>
      <c r="B879" s="303"/>
      <c r="C879" s="303"/>
      <c r="D879" s="303"/>
      <c r="E879" s="303"/>
      <c r="F879" s="304"/>
      <c r="G879" s="303"/>
      <c r="H879" s="303"/>
      <c r="I879" s="303"/>
      <c r="J879" s="303"/>
      <c r="K879" s="303"/>
      <c r="L879" s="303"/>
      <c r="M879" s="303"/>
      <c r="N879" s="303"/>
      <c r="O879" s="303"/>
      <c r="P879" s="305"/>
      <c r="Q879" s="305"/>
      <c r="R879" s="303"/>
      <c r="S879" s="303"/>
      <c r="T879" s="303"/>
      <c r="U879" s="303"/>
      <c r="V879" s="303"/>
      <c r="W879" s="303"/>
      <c r="X879" s="303"/>
      <c r="Y879" s="303"/>
    </row>
    <row r="880" spans="1:25" ht="12.75">
      <c r="A880" s="303"/>
      <c r="B880" s="303"/>
      <c r="C880" s="303"/>
      <c r="D880" s="303"/>
      <c r="E880" s="303"/>
      <c r="F880" s="304"/>
      <c r="G880" s="303"/>
      <c r="H880" s="303"/>
      <c r="I880" s="303"/>
      <c r="J880" s="303"/>
      <c r="K880" s="303"/>
      <c r="L880" s="303"/>
      <c r="M880" s="303"/>
      <c r="N880" s="303"/>
      <c r="O880" s="303"/>
      <c r="P880" s="305"/>
      <c r="Q880" s="305"/>
      <c r="R880" s="303"/>
      <c r="S880" s="303"/>
      <c r="T880" s="303"/>
      <c r="U880" s="303"/>
      <c r="V880" s="303"/>
      <c r="W880" s="303"/>
      <c r="X880" s="303"/>
      <c r="Y880" s="303"/>
    </row>
    <row r="881" spans="1:25" ht="12.75">
      <c r="A881" s="303"/>
      <c r="B881" s="303"/>
      <c r="C881" s="303"/>
      <c r="D881" s="303"/>
      <c r="E881" s="303"/>
      <c r="F881" s="304"/>
      <c r="G881" s="303"/>
      <c r="H881" s="303"/>
      <c r="I881" s="303"/>
      <c r="J881" s="303"/>
      <c r="K881" s="303"/>
      <c r="L881" s="303"/>
      <c r="M881" s="303"/>
      <c r="N881" s="303"/>
      <c r="O881" s="303"/>
      <c r="P881" s="305"/>
      <c r="Q881" s="305"/>
      <c r="R881" s="303"/>
      <c r="S881" s="303"/>
      <c r="T881" s="303"/>
      <c r="U881" s="303"/>
      <c r="V881" s="303"/>
      <c r="W881" s="303"/>
      <c r="X881" s="303"/>
      <c r="Y881" s="303"/>
    </row>
    <row r="882" spans="1:25" ht="12.75">
      <c r="A882" s="303"/>
      <c r="B882" s="303"/>
      <c r="C882" s="303"/>
      <c r="D882" s="303"/>
      <c r="E882" s="303"/>
      <c r="F882" s="304"/>
      <c r="G882" s="303"/>
      <c r="H882" s="303"/>
      <c r="I882" s="303"/>
      <c r="J882" s="303"/>
      <c r="K882" s="303"/>
      <c r="L882" s="303"/>
      <c r="M882" s="303"/>
      <c r="N882" s="303"/>
      <c r="O882" s="303"/>
      <c r="P882" s="305"/>
      <c r="Q882" s="305"/>
      <c r="R882" s="303"/>
      <c r="S882" s="303"/>
      <c r="T882" s="303"/>
      <c r="U882" s="303"/>
      <c r="V882" s="303"/>
      <c r="W882" s="303"/>
      <c r="X882" s="303"/>
      <c r="Y882" s="303"/>
    </row>
    <row r="883" spans="1:25" ht="12.75">
      <c r="A883" s="303"/>
      <c r="B883" s="303"/>
      <c r="C883" s="303"/>
      <c r="D883" s="303"/>
      <c r="E883" s="303"/>
      <c r="F883" s="304"/>
      <c r="G883" s="303"/>
      <c r="H883" s="303"/>
      <c r="I883" s="303"/>
      <c r="J883" s="303"/>
      <c r="K883" s="303"/>
      <c r="L883" s="303"/>
      <c r="M883" s="303"/>
      <c r="N883" s="303"/>
      <c r="O883" s="303"/>
      <c r="P883" s="305"/>
      <c r="Q883" s="305"/>
      <c r="R883" s="303"/>
      <c r="S883" s="303"/>
      <c r="T883" s="303"/>
      <c r="U883" s="303"/>
      <c r="V883" s="303"/>
      <c r="W883" s="303"/>
      <c r="X883" s="303"/>
      <c r="Y883" s="303"/>
    </row>
    <row r="884" spans="1:25" ht="12.75">
      <c r="A884" s="303"/>
      <c r="B884" s="303"/>
      <c r="C884" s="303"/>
      <c r="D884" s="303"/>
      <c r="E884" s="303"/>
      <c r="F884" s="304"/>
      <c r="G884" s="303"/>
      <c r="H884" s="303"/>
      <c r="I884" s="303"/>
      <c r="J884" s="303"/>
      <c r="K884" s="303"/>
      <c r="L884" s="303"/>
      <c r="M884" s="303"/>
      <c r="N884" s="303"/>
      <c r="O884" s="303"/>
      <c r="P884" s="305"/>
      <c r="Q884" s="305"/>
      <c r="R884" s="303"/>
      <c r="S884" s="303"/>
      <c r="T884" s="303"/>
      <c r="U884" s="303"/>
      <c r="V884" s="303"/>
      <c r="W884" s="303"/>
      <c r="X884" s="303"/>
      <c r="Y884" s="303"/>
    </row>
    <row r="885" spans="1:25" ht="12.75">
      <c r="A885" s="303"/>
      <c r="B885" s="303"/>
      <c r="C885" s="303"/>
      <c r="D885" s="303"/>
      <c r="E885" s="303"/>
      <c r="F885" s="304"/>
      <c r="G885" s="303"/>
      <c r="H885" s="303"/>
      <c r="I885" s="303"/>
      <c r="J885" s="303"/>
      <c r="K885" s="303"/>
      <c r="L885" s="303"/>
      <c r="M885" s="303"/>
      <c r="N885" s="303"/>
      <c r="O885" s="303"/>
      <c r="P885" s="305"/>
      <c r="Q885" s="305"/>
      <c r="R885" s="303"/>
      <c r="S885" s="303"/>
      <c r="T885" s="303"/>
      <c r="U885" s="303"/>
      <c r="V885" s="303"/>
      <c r="W885" s="303"/>
      <c r="X885" s="303"/>
      <c r="Y885" s="303"/>
    </row>
    <row r="886" spans="1:25" ht="12.75">
      <c r="A886" s="303"/>
      <c r="B886" s="303"/>
      <c r="C886" s="303"/>
      <c r="D886" s="303"/>
      <c r="E886" s="303"/>
      <c r="F886" s="304"/>
      <c r="G886" s="303"/>
      <c r="H886" s="303"/>
      <c r="I886" s="303"/>
      <c r="J886" s="303"/>
      <c r="K886" s="303"/>
      <c r="L886" s="303"/>
      <c r="M886" s="303"/>
      <c r="N886" s="303"/>
      <c r="O886" s="303"/>
      <c r="P886" s="305"/>
      <c r="Q886" s="305"/>
      <c r="R886" s="303"/>
      <c r="S886" s="303"/>
      <c r="T886" s="303"/>
      <c r="U886" s="303"/>
      <c r="V886" s="303"/>
      <c r="W886" s="303"/>
      <c r="X886" s="303"/>
      <c r="Y886" s="303"/>
    </row>
    <row r="887" spans="1:25" ht="12.75">
      <c r="A887" s="303"/>
      <c r="B887" s="303"/>
      <c r="C887" s="303"/>
      <c r="D887" s="303"/>
      <c r="E887" s="303"/>
      <c r="F887" s="304"/>
      <c r="G887" s="303"/>
      <c r="H887" s="303"/>
      <c r="I887" s="303"/>
      <c r="J887" s="303"/>
      <c r="K887" s="303"/>
      <c r="L887" s="303"/>
      <c r="M887" s="303"/>
      <c r="N887" s="303"/>
      <c r="O887" s="303"/>
      <c r="P887" s="305"/>
      <c r="Q887" s="305"/>
      <c r="R887" s="303"/>
      <c r="S887" s="303"/>
      <c r="T887" s="303"/>
      <c r="U887" s="303"/>
      <c r="V887" s="303"/>
      <c r="W887" s="303"/>
      <c r="X887" s="303"/>
      <c r="Y887" s="303"/>
    </row>
    <row r="888" spans="1:25" ht="12.75">
      <c r="A888" s="303"/>
      <c r="B888" s="303"/>
      <c r="C888" s="303"/>
      <c r="D888" s="303"/>
      <c r="E888" s="303"/>
      <c r="F888" s="304"/>
      <c r="G888" s="303"/>
      <c r="H888" s="303"/>
      <c r="I888" s="303"/>
      <c r="J888" s="303"/>
      <c r="K888" s="303"/>
      <c r="L888" s="303"/>
      <c r="M888" s="303"/>
      <c r="N888" s="303"/>
      <c r="O888" s="303"/>
      <c r="P888" s="305"/>
      <c r="Q888" s="305"/>
      <c r="R888" s="303"/>
      <c r="S888" s="303"/>
      <c r="T888" s="303"/>
      <c r="U888" s="303"/>
      <c r="V888" s="303"/>
      <c r="W888" s="303"/>
      <c r="X888" s="303"/>
      <c r="Y888" s="303"/>
    </row>
    <row r="889" spans="1:25" ht="12.75">
      <c r="A889" s="303"/>
      <c r="B889" s="303"/>
      <c r="C889" s="303"/>
      <c r="D889" s="303"/>
      <c r="E889" s="303"/>
      <c r="F889" s="304"/>
      <c r="G889" s="303"/>
      <c r="H889" s="303"/>
      <c r="I889" s="303"/>
      <c r="J889" s="303"/>
      <c r="K889" s="303"/>
      <c r="L889" s="303"/>
      <c r="M889" s="303"/>
      <c r="N889" s="303"/>
      <c r="O889" s="303"/>
      <c r="P889" s="305"/>
      <c r="Q889" s="305"/>
      <c r="R889" s="303"/>
      <c r="S889" s="303"/>
      <c r="T889" s="303"/>
      <c r="U889" s="303"/>
      <c r="V889" s="303"/>
      <c r="W889" s="303"/>
      <c r="X889" s="303"/>
      <c r="Y889" s="303"/>
    </row>
    <row r="890" spans="1:25" ht="12.75">
      <c r="A890" s="303"/>
      <c r="B890" s="303"/>
      <c r="C890" s="303"/>
      <c r="D890" s="303"/>
      <c r="E890" s="303"/>
      <c r="F890" s="304"/>
      <c r="G890" s="303"/>
      <c r="H890" s="303"/>
      <c r="I890" s="303"/>
      <c r="J890" s="303"/>
      <c r="K890" s="303"/>
      <c r="L890" s="303"/>
      <c r="M890" s="303"/>
      <c r="N890" s="303"/>
      <c r="O890" s="303"/>
      <c r="P890" s="305"/>
      <c r="Q890" s="305"/>
      <c r="R890" s="303"/>
      <c r="S890" s="303"/>
      <c r="T890" s="303"/>
      <c r="U890" s="303"/>
      <c r="V890" s="303"/>
      <c r="W890" s="303"/>
      <c r="X890" s="303"/>
      <c r="Y890" s="303"/>
    </row>
    <row r="891" spans="1:25" ht="12.75">
      <c r="A891" s="303"/>
      <c r="B891" s="303"/>
      <c r="C891" s="303"/>
      <c r="D891" s="303"/>
      <c r="E891" s="303"/>
      <c r="F891" s="304"/>
      <c r="G891" s="303"/>
      <c r="H891" s="303"/>
      <c r="I891" s="303"/>
      <c r="J891" s="303"/>
      <c r="K891" s="303"/>
      <c r="L891" s="303"/>
      <c r="M891" s="303"/>
      <c r="N891" s="303"/>
      <c r="O891" s="303"/>
      <c r="P891" s="305"/>
      <c r="Q891" s="305"/>
      <c r="R891" s="303"/>
      <c r="S891" s="303"/>
      <c r="T891" s="303"/>
      <c r="U891" s="303"/>
      <c r="V891" s="303"/>
      <c r="W891" s="303"/>
      <c r="X891" s="303"/>
      <c r="Y891" s="303"/>
    </row>
    <row r="892" spans="1:25" ht="12.75">
      <c r="A892" s="303"/>
      <c r="B892" s="303"/>
      <c r="C892" s="303"/>
      <c r="D892" s="303"/>
      <c r="E892" s="303"/>
      <c r="F892" s="304"/>
      <c r="G892" s="303"/>
      <c r="H892" s="303"/>
      <c r="I892" s="303"/>
      <c r="J892" s="303"/>
      <c r="K892" s="303"/>
      <c r="L892" s="303"/>
      <c r="M892" s="303"/>
      <c r="N892" s="303"/>
      <c r="O892" s="303"/>
      <c r="P892" s="305"/>
      <c r="Q892" s="305"/>
      <c r="R892" s="303"/>
      <c r="S892" s="303"/>
      <c r="T892" s="303"/>
      <c r="U892" s="303"/>
      <c r="V892" s="303"/>
      <c r="W892" s="303"/>
      <c r="X892" s="303"/>
      <c r="Y892" s="303"/>
    </row>
    <row r="893" spans="1:25" ht="12.75">
      <c r="A893" s="303"/>
      <c r="B893" s="303"/>
      <c r="C893" s="303"/>
      <c r="D893" s="303"/>
      <c r="E893" s="303"/>
      <c r="F893" s="304"/>
      <c r="G893" s="303"/>
      <c r="H893" s="303"/>
      <c r="I893" s="303"/>
      <c r="J893" s="303"/>
      <c r="K893" s="303"/>
      <c r="L893" s="303"/>
      <c r="M893" s="303"/>
      <c r="N893" s="303"/>
      <c r="O893" s="303"/>
      <c r="P893" s="305"/>
      <c r="Q893" s="305"/>
      <c r="R893" s="303"/>
      <c r="S893" s="303"/>
      <c r="T893" s="303"/>
      <c r="U893" s="303"/>
      <c r="V893" s="303"/>
      <c r="W893" s="303"/>
      <c r="X893" s="303"/>
      <c r="Y893" s="303"/>
    </row>
    <row r="894" spans="1:25" ht="12.75">
      <c r="A894" s="303"/>
      <c r="B894" s="303"/>
      <c r="C894" s="303"/>
      <c r="D894" s="303"/>
      <c r="E894" s="303"/>
      <c r="F894" s="304"/>
      <c r="G894" s="303"/>
      <c r="H894" s="303"/>
      <c r="I894" s="303"/>
      <c r="J894" s="303"/>
      <c r="K894" s="303"/>
      <c r="L894" s="303"/>
      <c r="M894" s="303"/>
      <c r="N894" s="303"/>
      <c r="O894" s="303"/>
      <c r="P894" s="305"/>
      <c r="Q894" s="305"/>
      <c r="R894" s="303"/>
      <c r="S894" s="303"/>
      <c r="T894" s="303"/>
      <c r="U894" s="303"/>
      <c r="V894" s="303"/>
      <c r="W894" s="303"/>
      <c r="X894" s="303"/>
      <c r="Y894" s="303"/>
    </row>
    <row r="895" spans="1:25" ht="12.75">
      <c r="A895" s="303"/>
      <c r="B895" s="303"/>
      <c r="C895" s="303"/>
      <c r="D895" s="303"/>
      <c r="E895" s="303"/>
      <c r="F895" s="304"/>
      <c r="G895" s="303"/>
      <c r="H895" s="303"/>
      <c r="I895" s="303"/>
      <c r="J895" s="303"/>
      <c r="K895" s="303"/>
      <c r="L895" s="303"/>
      <c r="M895" s="303"/>
      <c r="N895" s="303"/>
      <c r="O895" s="303"/>
      <c r="P895" s="305"/>
      <c r="Q895" s="305"/>
      <c r="R895" s="303"/>
      <c r="S895" s="303"/>
      <c r="T895" s="303"/>
      <c r="U895" s="303"/>
      <c r="V895" s="303"/>
      <c r="W895" s="303"/>
      <c r="X895" s="303"/>
      <c r="Y895" s="303"/>
    </row>
    <row r="896" spans="1:25" ht="12.75">
      <c r="A896" s="303"/>
      <c r="B896" s="303"/>
      <c r="C896" s="303"/>
      <c r="D896" s="303"/>
      <c r="E896" s="303"/>
      <c r="F896" s="304"/>
      <c r="G896" s="303"/>
      <c r="H896" s="303"/>
      <c r="I896" s="303"/>
      <c r="J896" s="303"/>
      <c r="K896" s="303"/>
      <c r="L896" s="303"/>
      <c r="M896" s="303"/>
      <c r="N896" s="303"/>
      <c r="O896" s="303"/>
      <c r="P896" s="305"/>
      <c r="Q896" s="305"/>
      <c r="R896" s="303"/>
      <c r="S896" s="303"/>
      <c r="T896" s="303"/>
      <c r="U896" s="303"/>
      <c r="V896" s="303"/>
      <c r="W896" s="303"/>
      <c r="X896" s="303"/>
      <c r="Y896" s="303"/>
    </row>
    <row r="897" spans="1:25" ht="12.75">
      <c r="A897" s="303"/>
      <c r="B897" s="303"/>
      <c r="C897" s="303"/>
      <c r="D897" s="303"/>
      <c r="E897" s="303"/>
      <c r="F897" s="304"/>
      <c r="G897" s="303"/>
      <c r="H897" s="303"/>
      <c r="I897" s="303"/>
      <c r="J897" s="303"/>
      <c r="K897" s="303"/>
      <c r="L897" s="303"/>
      <c r="M897" s="303"/>
      <c r="N897" s="303"/>
      <c r="O897" s="303"/>
      <c r="P897" s="305"/>
      <c r="Q897" s="305"/>
      <c r="R897" s="303"/>
      <c r="S897" s="303"/>
      <c r="T897" s="303"/>
      <c r="U897" s="303"/>
      <c r="V897" s="303"/>
      <c r="W897" s="303"/>
      <c r="X897" s="303"/>
      <c r="Y897" s="303"/>
    </row>
    <row r="898" spans="1:25" ht="12.75">
      <c r="A898" s="303"/>
      <c r="B898" s="303"/>
      <c r="C898" s="303"/>
      <c r="D898" s="303"/>
      <c r="E898" s="303"/>
      <c r="F898" s="304"/>
      <c r="G898" s="303"/>
      <c r="H898" s="303"/>
      <c r="I898" s="303"/>
      <c r="J898" s="303"/>
      <c r="K898" s="303"/>
      <c r="L898" s="303"/>
      <c r="M898" s="303"/>
      <c r="N898" s="303"/>
      <c r="O898" s="303"/>
      <c r="P898" s="305"/>
      <c r="Q898" s="305"/>
      <c r="R898" s="303"/>
      <c r="S898" s="303"/>
      <c r="T898" s="303"/>
      <c r="U898" s="303"/>
      <c r="V898" s="303"/>
      <c r="W898" s="303"/>
      <c r="X898" s="303"/>
      <c r="Y898" s="303"/>
    </row>
    <row r="899" spans="1:25" ht="12.75">
      <c r="A899" s="303"/>
      <c r="B899" s="303"/>
      <c r="C899" s="303"/>
      <c r="D899" s="303"/>
      <c r="E899" s="303"/>
      <c r="F899" s="304"/>
      <c r="G899" s="303"/>
      <c r="H899" s="303"/>
      <c r="I899" s="303"/>
      <c r="J899" s="303"/>
      <c r="K899" s="303"/>
      <c r="L899" s="303"/>
      <c r="M899" s="303"/>
      <c r="N899" s="303"/>
      <c r="O899" s="303"/>
      <c r="P899" s="305"/>
      <c r="Q899" s="305"/>
      <c r="R899" s="303"/>
      <c r="S899" s="303"/>
      <c r="T899" s="303"/>
      <c r="U899" s="303"/>
      <c r="V899" s="303"/>
      <c r="W899" s="303"/>
      <c r="X899" s="303"/>
      <c r="Y899" s="303"/>
    </row>
    <row r="900" spans="1:25" ht="12.75">
      <c r="A900" s="303"/>
      <c r="B900" s="303"/>
      <c r="C900" s="303"/>
      <c r="D900" s="303"/>
      <c r="E900" s="303"/>
      <c r="F900" s="304"/>
      <c r="G900" s="303"/>
      <c r="H900" s="303"/>
      <c r="I900" s="303"/>
      <c r="J900" s="303"/>
      <c r="K900" s="303"/>
      <c r="L900" s="303"/>
      <c r="M900" s="303"/>
      <c r="N900" s="303"/>
      <c r="O900" s="303"/>
      <c r="P900" s="305"/>
      <c r="Q900" s="305"/>
      <c r="R900" s="303"/>
      <c r="S900" s="303"/>
      <c r="T900" s="303"/>
      <c r="U900" s="303"/>
      <c r="V900" s="303"/>
      <c r="W900" s="303"/>
      <c r="X900" s="303"/>
      <c r="Y900" s="303"/>
    </row>
    <row r="901" spans="1:25" ht="12.75">
      <c r="A901" s="303"/>
      <c r="B901" s="303"/>
      <c r="C901" s="303"/>
      <c r="D901" s="303"/>
      <c r="E901" s="303"/>
      <c r="F901" s="304"/>
      <c r="G901" s="303"/>
      <c r="H901" s="303"/>
      <c r="I901" s="303"/>
      <c r="J901" s="303"/>
      <c r="K901" s="303"/>
      <c r="L901" s="303"/>
      <c r="M901" s="303"/>
      <c r="N901" s="303"/>
      <c r="O901" s="303"/>
      <c r="P901" s="305"/>
      <c r="Q901" s="305"/>
      <c r="R901" s="303"/>
      <c r="S901" s="303"/>
      <c r="T901" s="303"/>
      <c r="U901" s="303"/>
      <c r="V901" s="303"/>
      <c r="W901" s="303"/>
      <c r="X901" s="303"/>
      <c r="Y901" s="303"/>
    </row>
    <row r="902" spans="1:25" ht="12.75">
      <c r="A902" s="303"/>
      <c r="B902" s="303"/>
      <c r="C902" s="303"/>
      <c r="D902" s="303"/>
      <c r="E902" s="303"/>
      <c r="F902" s="304"/>
      <c r="G902" s="303"/>
      <c r="H902" s="303"/>
      <c r="I902" s="303"/>
      <c r="J902" s="303"/>
      <c r="K902" s="303"/>
      <c r="L902" s="303"/>
      <c r="M902" s="303"/>
      <c r="N902" s="303"/>
      <c r="O902" s="303"/>
      <c r="P902" s="305"/>
      <c r="Q902" s="305"/>
      <c r="R902" s="303"/>
      <c r="S902" s="303"/>
      <c r="T902" s="303"/>
      <c r="U902" s="303"/>
      <c r="V902" s="303"/>
      <c r="W902" s="303"/>
      <c r="X902" s="303"/>
      <c r="Y902" s="303"/>
    </row>
    <row r="903" spans="1:25" ht="12.75">
      <c r="A903" s="303"/>
      <c r="B903" s="303"/>
      <c r="C903" s="303"/>
      <c r="D903" s="303"/>
      <c r="E903" s="303"/>
      <c r="F903" s="304"/>
      <c r="G903" s="303"/>
      <c r="H903" s="303"/>
      <c r="I903" s="303"/>
      <c r="J903" s="303"/>
      <c r="K903" s="303"/>
      <c r="L903" s="303"/>
      <c r="M903" s="303"/>
      <c r="N903" s="303"/>
      <c r="O903" s="303"/>
      <c r="P903" s="305"/>
      <c r="Q903" s="305"/>
      <c r="R903" s="303"/>
      <c r="S903" s="303"/>
      <c r="T903" s="303"/>
      <c r="U903" s="303"/>
      <c r="V903" s="303"/>
      <c r="W903" s="303"/>
      <c r="X903" s="303"/>
      <c r="Y903" s="303"/>
    </row>
    <row r="904" spans="1:25" ht="12.75">
      <c r="A904" s="303"/>
      <c r="B904" s="303"/>
      <c r="C904" s="303"/>
      <c r="D904" s="303"/>
      <c r="E904" s="303"/>
      <c r="F904" s="304"/>
      <c r="G904" s="303"/>
      <c r="H904" s="303"/>
      <c r="I904" s="303"/>
      <c r="J904" s="303"/>
      <c r="K904" s="303"/>
      <c r="L904" s="303"/>
      <c r="M904" s="303"/>
      <c r="N904" s="303"/>
      <c r="O904" s="303"/>
      <c r="P904" s="305"/>
      <c r="Q904" s="305"/>
      <c r="R904" s="303"/>
      <c r="S904" s="303"/>
      <c r="T904" s="303"/>
      <c r="U904" s="303"/>
      <c r="V904" s="303"/>
      <c r="W904" s="303"/>
      <c r="X904" s="303"/>
      <c r="Y904" s="303"/>
    </row>
    <row r="905" spans="1:25" ht="12.75">
      <c r="A905" s="303"/>
      <c r="B905" s="303"/>
      <c r="C905" s="303"/>
      <c r="D905" s="303"/>
      <c r="E905" s="303"/>
      <c r="F905" s="304"/>
      <c r="G905" s="303"/>
      <c r="H905" s="303"/>
      <c r="I905" s="303"/>
      <c r="J905" s="303"/>
      <c r="K905" s="303"/>
      <c r="L905" s="303"/>
      <c r="M905" s="303"/>
      <c r="N905" s="303"/>
      <c r="O905" s="303"/>
      <c r="P905" s="305"/>
      <c r="Q905" s="305"/>
      <c r="R905" s="303"/>
      <c r="S905" s="303"/>
      <c r="T905" s="303"/>
      <c r="U905" s="303"/>
      <c r="V905" s="303"/>
      <c r="W905" s="303"/>
      <c r="X905" s="303"/>
      <c r="Y905" s="303"/>
    </row>
    <row r="906" spans="1:25" ht="12.75">
      <c r="A906" s="303"/>
      <c r="B906" s="303"/>
      <c r="C906" s="303"/>
      <c r="D906" s="303"/>
      <c r="E906" s="303"/>
      <c r="F906" s="304"/>
      <c r="G906" s="303"/>
      <c r="H906" s="303"/>
      <c r="I906" s="303"/>
      <c r="J906" s="303"/>
      <c r="K906" s="303"/>
      <c r="L906" s="303"/>
      <c r="M906" s="303"/>
      <c r="N906" s="303"/>
      <c r="O906" s="303"/>
      <c r="P906" s="305"/>
      <c r="Q906" s="305"/>
      <c r="R906" s="303"/>
      <c r="S906" s="303"/>
      <c r="T906" s="303"/>
      <c r="U906" s="303"/>
      <c r="V906" s="303"/>
      <c r="W906" s="303"/>
      <c r="X906" s="303"/>
      <c r="Y906" s="303"/>
    </row>
    <row r="907" spans="1:25" ht="12.75">
      <c r="A907" s="303"/>
      <c r="B907" s="303"/>
      <c r="C907" s="303"/>
      <c r="D907" s="303"/>
      <c r="E907" s="303"/>
      <c r="F907" s="304"/>
      <c r="G907" s="303"/>
      <c r="H907" s="303"/>
      <c r="I907" s="303"/>
      <c r="J907" s="303"/>
      <c r="K907" s="303"/>
      <c r="L907" s="303"/>
      <c r="M907" s="303"/>
      <c r="N907" s="303"/>
      <c r="O907" s="303"/>
      <c r="P907" s="305"/>
      <c r="Q907" s="305"/>
      <c r="R907" s="303"/>
      <c r="S907" s="303"/>
      <c r="T907" s="303"/>
      <c r="U907" s="303"/>
      <c r="V907" s="303"/>
      <c r="W907" s="303"/>
      <c r="X907" s="303"/>
      <c r="Y907" s="303"/>
    </row>
    <row r="908" spans="1:25" ht="12.75">
      <c r="A908" s="303"/>
      <c r="B908" s="303"/>
      <c r="C908" s="303"/>
      <c r="D908" s="303"/>
      <c r="E908" s="303"/>
      <c r="F908" s="304"/>
      <c r="G908" s="303"/>
      <c r="H908" s="303"/>
      <c r="I908" s="303"/>
      <c r="J908" s="303"/>
      <c r="K908" s="303"/>
      <c r="L908" s="303"/>
      <c r="M908" s="303"/>
      <c r="N908" s="303"/>
      <c r="O908" s="303"/>
      <c r="P908" s="305"/>
      <c r="Q908" s="305"/>
      <c r="R908" s="303"/>
      <c r="S908" s="303"/>
      <c r="T908" s="303"/>
      <c r="U908" s="303"/>
      <c r="V908" s="303"/>
      <c r="W908" s="303"/>
      <c r="X908" s="303"/>
      <c r="Y908" s="303"/>
    </row>
    <row r="909" spans="1:25" ht="12.75">
      <c r="A909" s="303"/>
      <c r="B909" s="303"/>
      <c r="C909" s="303"/>
      <c r="D909" s="303"/>
      <c r="E909" s="303"/>
      <c r="F909" s="304"/>
      <c r="G909" s="303"/>
      <c r="H909" s="303"/>
      <c r="I909" s="303"/>
      <c r="J909" s="303"/>
      <c r="K909" s="303"/>
      <c r="L909" s="303"/>
      <c r="M909" s="303"/>
      <c r="N909" s="303"/>
      <c r="O909" s="303"/>
      <c r="P909" s="305"/>
      <c r="Q909" s="305"/>
      <c r="R909" s="303"/>
      <c r="S909" s="303"/>
      <c r="T909" s="303"/>
      <c r="U909" s="303"/>
      <c r="V909" s="303"/>
      <c r="W909" s="303"/>
      <c r="X909" s="303"/>
      <c r="Y909" s="303"/>
    </row>
    <row r="910" spans="1:25" ht="12.75">
      <c r="A910" s="303"/>
      <c r="B910" s="303"/>
      <c r="C910" s="303"/>
      <c r="D910" s="303"/>
      <c r="E910" s="303"/>
      <c r="F910" s="304"/>
      <c r="G910" s="303"/>
      <c r="H910" s="303"/>
      <c r="I910" s="303"/>
      <c r="J910" s="303"/>
      <c r="K910" s="303"/>
      <c r="L910" s="303"/>
      <c r="M910" s="303"/>
      <c r="N910" s="303"/>
      <c r="O910" s="303"/>
      <c r="P910" s="305"/>
      <c r="Q910" s="305"/>
      <c r="R910" s="303"/>
      <c r="S910" s="303"/>
      <c r="T910" s="303"/>
      <c r="U910" s="303"/>
      <c r="V910" s="303"/>
      <c r="W910" s="303"/>
      <c r="X910" s="303"/>
      <c r="Y910" s="303"/>
    </row>
    <row r="911" spans="1:25" ht="12.75">
      <c r="A911" s="303"/>
      <c r="B911" s="303"/>
      <c r="C911" s="303"/>
      <c r="D911" s="303"/>
      <c r="E911" s="303"/>
      <c r="F911" s="304"/>
      <c r="G911" s="303"/>
      <c r="H911" s="303"/>
      <c r="I911" s="303"/>
      <c r="J911" s="303"/>
      <c r="K911" s="303"/>
      <c r="L911" s="303"/>
      <c r="M911" s="303"/>
      <c r="N911" s="303"/>
      <c r="O911" s="303"/>
      <c r="P911" s="305"/>
      <c r="Q911" s="305"/>
      <c r="R911" s="303"/>
      <c r="S911" s="303"/>
      <c r="T911" s="303"/>
      <c r="U911" s="303"/>
      <c r="V911" s="303"/>
      <c r="W911" s="303"/>
      <c r="X911" s="303"/>
      <c r="Y911" s="303"/>
    </row>
    <row r="912" spans="1:25" ht="12.75">
      <c r="A912" s="303"/>
      <c r="B912" s="303"/>
      <c r="C912" s="303"/>
      <c r="D912" s="303"/>
      <c r="E912" s="303"/>
      <c r="F912" s="304"/>
      <c r="G912" s="303"/>
      <c r="H912" s="303"/>
      <c r="I912" s="303"/>
      <c r="J912" s="303"/>
      <c r="K912" s="303"/>
      <c r="L912" s="303"/>
      <c r="M912" s="303"/>
      <c r="N912" s="303"/>
      <c r="O912" s="303"/>
      <c r="P912" s="305"/>
      <c r="Q912" s="305"/>
      <c r="R912" s="303"/>
      <c r="S912" s="303"/>
      <c r="T912" s="303"/>
      <c r="U912" s="303"/>
      <c r="V912" s="303"/>
      <c r="W912" s="303"/>
      <c r="X912" s="303"/>
      <c r="Y912" s="303"/>
    </row>
    <row r="913" spans="1:25" ht="12.75">
      <c r="A913" s="303"/>
      <c r="B913" s="303"/>
      <c r="C913" s="303"/>
      <c r="D913" s="303"/>
      <c r="E913" s="303"/>
      <c r="F913" s="304"/>
      <c r="G913" s="303"/>
      <c r="H913" s="303"/>
      <c r="I913" s="303"/>
      <c r="J913" s="303"/>
      <c r="K913" s="303"/>
      <c r="L913" s="303"/>
      <c r="M913" s="303"/>
      <c r="N913" s="303"/>
      <c r="O913" s="303"/>
      <c r="P913" s="305"/>
      <c r="Q913" s="305"/>
      <c r="R913" s="303"/>
      <c r="S913" s="303"/>
      <c r="T913" s="303"/>
      <c r="U913" s="303"/>
      <c r="V913" s="303"/>
      <c r="W913" s="303"/>
      <c r="X913" s="303"/>
      <c r="Y913" s="303"/>
    </row>
    <row r="914" spans="1:25" ht="12.75">
      <c r="A914" s="303"/>
      <c r="B914" s="303"/>
      <c r="C914" s="303"/>
      <c r="D914" s="303"/>
      <c r="E914" s="303"/>
      <c r="F914" s="304"/>
      <c r="G914" s="303"/>
      <c r="H914" s="303"/>
      <c r="I914" s="303"/>
      <c r="J914" s="303"/>
      <c r="K914" s="303"/>
      <c r="L914" s="303"/>
      <c r="M914" s="303"/>
      <c r="N914" s="303"/>
      <c r="O914" s="303"/>
      <c r="P914" s="305"/>
      <c r="Q914" s="305"/>
      <c r="R914" s="303"/>
      <c r="S914" s="303"/>
      <c r="T914" s="303"/>
      <c r="U914" s="303"/>
      <c r="V914" s="303"/>
      <c r="W914" s="303"/>
      <c r="X914" s="303"/>
      <c r="Y914" s="303"/>
    </row>
    <row r="915" spans="1:25" ht="12.75">
      <c r="A915" s="303"/>
      <c r="B915" s="303"/>
      <c r="C915" s="303"/>
      <c r="D915" s="303"/>
      <c r="E915" s="303"/>
      <c r="F915" s="304"/>
      <c r="G915" s="303"/>
      <c r="H915" s="303"/>
      <c r="I915" s="303"/>
      <c r="J915" s="303"/>
      <c r="K915" s="303"/>
      <c r="L915" s="303"/>
      <c r="M915" s="303"/>
      <c r="N915" s="303"/>
      <c r="O915" s="303"/>
      <c r="P915" s="305"/>
      <c r="Q915" s="305"/>
      <c r="R915" s="303"/>
      <c r="S915" s="303"/>
      <c r="T915" s="303"/>
      <c r="U915" s="303"/>
      <c r="V915" s="303"/>
      <c r="W915" s="303"/>
      <c r="X915" s="303"/>
      <c r="Y915" s="303"/>
    </row>
    <row r="916" spans="1:25" ht="12.75">
      <c r="A916" s="303"/>
      <c r="B916" s="303"/>
      <c r="C916" s="303"/>
      <c r="D916" s="303"/>
      <c r="E916" s="303"/>
      <c r="F916" s="304"/>
      <c r="G916" s="303"/>
      <c r="H916" s="303"/>
      <c r="I916" s="303"/>
      <c r="J916" s="303"/>
      <c r="K916" s="303"/>
      <c r="L916" s="303"/>
      <c r="M916" s="303"/>
      <c r="N916" s="303"/>
      <c r="O916" s="303"/>
      <c r="P916" s="305"/>
      <c r="Q916" s="305"/>
      <c r="R916" s="303"/>
      <c r="S916" s="303"/>
      <c r="T916" s="303"/>
      <c r="U916" s="303"/>
      <c r="V916" s="303"/>
      <c r="W916" s="303"/>
      <c r="X916" s="303"/>
      <c r="Y916" s="303"/>
    </row>
    <row r="917" spans="1:25" ht="12.75">
      <c r="A917" s="303"/>
      <c r="B917" s="303"/>
      <c r="C917" s="303"/>
      <c r="D917" s="303"/>
      <c r="E917" s="303"/>
      <c r="F917" s="304"/>
      <c r="G917" s="303"/>
      <c r="H917" s="303"/>
      <c r="I917" s="303"/>
      <c r="J917" s="303"/>
      <c r="K917" s="303"/>
      <c r="L917" s="303"/>
      <c r="M917" s="303"/>
      <c r="N917" s="303"/>
      <c r="O917" s="303"/>
      <c r="P917" s="305"/>
      <c r="Q917" s="305"/>
      <c r="R917" s="303"/>
      <c r="S917" s="303"/>
      <c r="T917" s="303"/>
      <c r="U917" s="303"/>
      <c r="V917" s="303"/>
      <c r="W917" s="303"/>
      <c r="X917" s="303"/>
      <c r="Y917" s="303"/>
    </row>
    <row r="918" spans="1:25" ht="12.75">
      <c r="A918" s="303"/>
      <c r="B918" s="303"/>
      <c r="C918" s="303"/>
      <c r="D918" s="303"/>
      <c r="E918" s="303"/>
      <c r="F918" s="304"/>
      <c r="G918" s="303"/>
      <c r="H918" s="303"/>
      <c r="I918" s="303"/>
      <c r="J918" s="303"/>
      <c r="K918" s="303"/>
      <c r="L918" s="303"/>
      <c r="M918" s="303"/>
      <c r="N918" s="303"/>
      <c r="O918" s="303"/>
      <c r="P918" s="305"/>
      <c r="Q918" s="305"/>
      <c r="R918" s="303"/>
      <c r="S918" s="303"/>
      <c r="T918" s="303"/>
      <c r="U918" s="303"/>
      <c r="V918" s="303"/>
      <c r="W918" s="303"/>
      <c r="X918" s="303"/>
      <c r="Y918" s="303"/>
    </row>
    <row r="919" spans="1:25" ht="12.75">
      <c r="A919" s="303"/>
      <c r="B919" s="303"/>
      <c r="C919" s="303"/>
      <c r="D919" s="303"/>
      <c r="E919" s="303"/>
      <c r="F919" s="304"/>
      <c r="G919" s="303"/>
      <c r="H919" s="303"/>
      <c r="I919" s="303"/>
      <c r="J919" s="303"/>
      <c r="K919" s="303"/>
      <c r="L919" s="303"/>
      <c r="M919" s="303"/>
      <c r="N919" s="303"/>
      <c r="O919" s="303"/>
      <c r="P919" s="305"/>
      <c r="Q919" s="305"/>
      <c r="R919" s="303"/>
      <c r="S919" s="303"/>
      <c r="T919" s="303"/>
      <c r="U919" s="303"/>
      <c r="V919" s="303"/>
      <c r="W919" s="303"/>
      <c r="X919" s="303"/>
      <c r="Y919" s="303"/>
    </row>
    <row r="920" spans="1:25" ht="12.75">
      <c r="A920" s="303"/>
      <c r="B920" s="303"/>
      <c r="C920" s="303"/>
      <c r="D920" s="303"/>
      <c r="E920" s="303"/>
      <c r="F920" s="304"/>
      <c r="G920" s="303"/>
      <c r="H920" s="303"/>
      <c r="I920" s="303"/>
      <c r="J920" s="303"/>
      <c r="K920" s="303"/>
      <c r="L920" s="303"/>
      <c r="M920" s="303"/>
      <c r="N920" s="303"/>
      <c r="O920" s="303"/>
      <c r="P920" s="305"/>
      <c r="Q920" s="305"/>
      <c r="R920" s="303"/>
      <c r="S920" s="303"/>
      <c r="T920" s="303"/>
      <c r="U920" s="303"/>
      <c r="V920" s="303"/>
      <c r="W920" s="303"/>
      <c r="X920" s="303"/>
      <c r="Y920" s="303"/>
    </row>
    <row r="921" spans="1:25" ht="12.75">
      <c r="A921" s="303"/>
      <c r="B921" s="303"/>
      <c r="C921" s="303"/>
      <c r="D921" s="303"/>
      <c r="E921" s="303"/>
      <c r="F921" s="304"/>
      <c r="G921" s="303"/>
      <c r="H921" s="303"/>
      <c r="I921" s="303"/>
      <c r="J921" s="303"/>
      <c r="K921" s="303"/>
      <c r="L921" s="303"/>
      <c r="M921" s="303"/>
      <c r="N921" s="303"/>
      <c r="O921" s="303"/>
      <c r="P921" s="305"/>
      <c r="Q921" s="305"/>
      <c r="R921" s="303"/>
      <c r="S921" s="303"/>
      <c r="T921" s="303"/>
      <c r="U921" s="303"/>
      <c r="V921" s="303"/>
      <c r="W921" s="303"/>
      <c r="X921" s="303"/>
      <c r="Y921" s="303"/>
    </row>
    <row r="922" spans="1:25" ht="12.75">
      <c r="A922" s="303"/>
      <c r="B922" s="303"/>
      <c r="C922" s="303"/>
      <c r="D922" s="303"/>
      <c r="E922" s="303"/>
      <c r="F922" s="304"/>
      <c r="G922" s="303"/>
      <c r="H922" s="303"/>
      <c r="I922" s="303"/>
      <c r="J922" s="303"/>
      <c r="K922" s="303"/>
      <c r="L922" s="303"/>
      <c r="M922" s="303"/>
      <c r="N922" s="303"/>
      <c r="O922" s="303"/>
      <c r="P922" s="305"/>
      <c r="Q922" s="305"/>
      <c r="R922" s="303"/>
      <c r="S922" s="303"/>
      <c r="T922" s="303"/>
      <c r="U922" s="303"/>
      <c r="V922" s="303"/>
      <c r="W922" s="303"/>
      <c r="X922" s="303"/>
      <c r="Y922" s="303"/>
    </row>
    <row r="923" spans="1:25" ht="12.75">
      <c r="A923" s="303"/>
      <c r="B923" s="303"/>
      <c r="C923" s="303"/>
      <c r="D923" s="303"/>
      <c r="E923" s="303"/>
      <c r="F923" s="304"/>
      <c r="G923" s="303"/>
      <c r="H923" s="303"/>
      <c r="I923" s="303"/>
      <c r="J923" s="303"/>
      <c r="K923" s="303"/>
      <c r="L923" s="303"/>
      <c r="M923" s="303"/>
      <c r="N923" s="303"/>
      <c r="O923" s="303"/>
      <c r="P923" s="305"/>
      <c r="Q923" s="305"/>
      <c r="R923" s="303"/>
      <c r="S923" s="303"/>
      <c r="T923" s="303"/>
      <c r="U923" s="303"/>
      <c r="V923" s="303"/>
      <c r="W923" s="303"/>
      <c r="X923" s="303"/>
      <c r="Y923" s="303"/>
    </row>
    <row r="924" spans="1:25" ht="12.75">
      <c r="A924" s="303"/>
      <c r="B924" s="303"/>
      <c r="C924" s="303"/>
      <c r="D924" s="303"/>
      <c r="E924" s="303"/>
      <c r="F924" s="304"/>
      <c r="G924" s="303"/>
      <c r="H924" s="303"/>
      <c r="I924" s="303"/>
      <c r="J924" s="303"/>
      <c r="K924" s="303"/>
      <c r="L924" s="303"/>
      <c r="M924" s="303"/>
      <c r="N924" s="303"/>
      <c r="O924" s="303"/>
      <c r="P924" s="305"/>
      <c r="Q924" s="305"/>
      <c r="R924" s="303"/>
      <c r="S924" s="303"/>
      <c r="T924" s="303"/>
      <c r="U924" s="303"/>
      <c r="V924" s="303"/>
      <c r="W924" s="303"/>
      <c r="X924" s="303"/>
      <c r="Y924" s="303"/>
    </row>
    <row r="925" spans="1:25" ht="12.75">
      <c r="A925" s="303"/>
      <c r="B925" s="303"/>
      <c r="C925" s="303"/>
      <c r="D925" s="303"/>
      <c r="E925" s="303"/>
      <c r="F925" s="304"/>
      <c r="G925" s="303"/>
      <c r="H925" s="303"/>
      <c r="I925" s="303"/>
      <c r="J925" s="303"/>
      <c r="K925" s="303"/>
      <c r="L925" s="303"/>
      <c r="M925" s="303"/>
      <c r="N925" s="303"/>
      <c r="O925" s="303"/>
      <c r="P925" s="305"/>
      <c r="Q925" s="305"/>
      <c r="R925" s="303"/>
      <c r="S925" s="303"/>
      <c r="T925" s="303"/>
      <c r="U925" s="303"/>
      <c r="V925" s="303"/>
      <c r="W925" s="303"/>
      <c r="X925" s="303"/>
      <c r="Y925" s="303"/>
    </row>
    <row r="926" spans="1:25" ht="12.75">
      <c r="A926" s="303"/>
      <c r="B926" s="303"/>
      <c r="C926" s="303"/>
      <c r="D926" s="303"/>
      <c r="E926" s="303"/>
      <c r="F926" s="304"/>
      <c r="G926" s="303"/>
      <c r="H926" s="303"/>
      <c r="I926" s="303"/>
      <c r="J926" s="303"/>
      <c r="K926" s="303"/>
      <c r="L926" s="303"/>
      <c r="M926" s="303"/>
      <c r="N926" s="303"/>
      <c r="O926" s="303"/>
      <c r="P926" s="305"/>
      <c r="Q926" s="305"/>
      <c r="R926" s="303"/>
      <c r="S926" s="303"/>
      <c r="T926" s="303"/>
      <c r="U926" s="303"/>
      <c r="V926" s="303"/>
      <c r="W926" s="303"/>
      <c r="X926" s="303"/>
      <c r="Y926" s="303"/>
    </row>
    <row r="927" spans="1:25" ht="12.75">
      <c r="A927" s="303"/>
      <c r="B927" s="303"/>
      <c r="C927" s="303"/>
      <c r="D927" s="303"/>
      <c r="E927" s="303"/>
      <c r="F927" s="304"/>
      <c r="G927" s="303"/>
      <c r="H927" s="303"/>
      <c r="I927" s="303"/>
      <c r="J927" s="303"/>
      <c r="K927" s="303"/>
      <c r="L927" s="303"/>
      <c r="M927" s="303"/>
      <c r="N927" s="303"/>
      <c r="O927" s="303"/>
      <c r="P927" s="305"/>
      <c r="Q927" s="305"/>
      <c r="R927" s="303"/>
      <c r="S927" s="303"/>
      <c r="T927" s="303"/>
      <c r="U927" s="303"/>
      <c r="V927" s="303"/>
      <c r="W927" s="303"/>
      <c r="X927" s="303"/>
      <c r="Y927" s="303"/>
    </row>
    <row r="928" spans="1:25" ht="12.75">
      <c r="A928" s="303"/>
      <c r="B928" s="303"/>
      <c r="C928" s="303"/>
      <c r="D928" s="303"/>
      <c r="E928" s="303"/>
      <c r="F928" s="304"/>
      <c r="G928" s="303"/>
      <c r="H928" s="303"/>
      <c r="I928" s="303"/>
      <c r="J928" s="303"/>
      <c r="K928" s="303"/>
      <c r="L928" s="303"/>
      <c r="M928" s="303"/>
      <c r="N928" s="303"/>
      <c r="O928" s="303"/>
      <c r="P928" s="305"/>
      <c r="Q928" s="305"/>
      <c r="R928" s="303"/>
      <c r="S928" s="303"/>
      <c r="T928" s="303"/>
      <c r="U928" s="303"/>
      <c r="V928" s="303"/>
      <c r="W928" s="303"/>
      <c r="X928" s="303"/>
      <c r="Y928" s="303"/>
    </row>
    <row r="929" spans="1:25" ht="12.75">
      <c r="A929" s="303"/>
      <c r="B929" s="303"/>
      <c r="C929" s="303"/>
      <c r="D929" s="303"/>
      <c r="E929" s="303"/>
      <c r="F929" s="304"/>
      <c r="G929" s="303"/>
      <c r="H929" s="303"/>
      <c r="I929" s="303"/>
      <c r="J929" s="303"/>
      <c r="K929" s="303"/>
      <c r="L929" s="303"/>
      <c r="M929" s="303"/>
      <c r="N929" s="303"/>
      <c r="O929" s="303"/>
      <c r="P929" s="305"/>
      <c r="Q929" s="305"/>
      <c r="R929" s="303"/>
      <c r="S929" s="303"/>
      <c r="T929" s="303"/>
      <c r="U929" s="303"/>
      <c r="V929" s="303"/>
      <c r="W929" s="303"/>
      <c r="X929" s="303"/>
      <c r="Y929" s="303"/>
    </row>
    <row r="930" spans="1:25" ht="12.75">
      <c r="A930" s="303"/>
      <c r="B930" s="303"/>
      <c r="C930" s="303"/>
      <c r="D930" s="303"/>
      <c r="E930" s="303"/>
      <c r="F930" s="304"/>
      <c r="G930" s="303"/>
      <c r="H930" s="303"/>
      <c r="I930" s="303"/>
      <c r="J930" s="303"/>
      <c r="K930" s="303"/>
      <c r="L930" s="303"/>
      <c r="M930" s="303"/>
      <c r="N930" s="303"/>
      <c r="O930" s="303"/>
      <c r="P930" s="305"/>
      <c r="Q930" s="305"/>
      <c r="R930" s="303"/>
      <c r="S930" s="303"/>
      <c r="T930" s="303"/>
      <c r="U930" s="303"/>
      <c r="V930" s="303"/>
      <c r="W930" s="303"/>
      <c r="X930" s="303"/>
      <c r="Y930" s="303"/>
    </row>
    <row r="931" spans="1:25" ht="12.75">
      <c r="A931" s="303"/>
      <c r="B931" s="303"/>
      <c r="C931" s="303"/>
      <c r="D931" s="303"/>
      <c r="E931" s="303"/>
      <c r="F931" s="304"/>
      <c r="G931" s="303"/>
      <c r="H931" s="303"/>
      <c r="I931" s="303"/>
      <c r="J931" s="303"/>
      <c r="K931" s="303"/>
      <c r="L931" s="303"/>
      <c r="M931" s="303"/>
      <c r="N931" s="303"/>
      <c r="O931" s="303"/>
      <c r="P931" s="305"/>
      <c r="Q931" s="305"/>
      <c r="R931" s="303"/>
      <c r="S931" s="303"/>
      <c r="T931" s="303"/>
      <c r="U931" s="303"/>
      <c r="V931" s="303"/>
      <c r="W931" s="303"/>
      <c r="X931" s="303"/>
      <c r="Y931" s="303"/>
    </row>
    <row r="932" spans="1:25" ht="12.75">
      <c r="A932" s="303"/>
      <c r="B932" s="303"/>
      <c r="C932" s="303"/>
      <c r="D932" s="303"/>
      <c r="E932" s="303"/>
      <c r="F932" s="304"/>
      <c r="G932" s="303"/>
      <c r="H932" s="303"/>
      <c r="I932" s="303"/>
      <c r="J932" s="303"/>
      <c r="K932" s="303"/>
      <c r="L932" s="303"/>
      <c r="M932" s="303"/>
      <c r="N932" s="303"/>
      <c r="O932" s="303"/>
      <c r="P932" s="305"/>
      <c r="Q932" s="305"/>
      <c r="R932" s="303"/>
      <c r="S932" s="303"/>
      <c r="T932" s="303"/>
      <c r="U932" s="303"/>
      <c r="V932" s="303"/>
      <c r="W932" s="303"/>
      <c r="X932" s="303"/>
      <c r="Y932" s="303"/>
    </row>
    <row r="933" spans="1:25" ht="12.75">
      <c r="A933" s="303"/>
      <c r="B933" s="303"/>
      <c r="C933" s="303"/>
      <c r="D933" s="303"/>
      <c r="E933" s="303"/>
      <c r="F933" s="304"/>
      <c r="G933" s="303"/>
      <c r="H933" s="303"/>
      <c r="I933" s="303"/>
      <c r="J933" s="303"/>
      <c r="K933" s="303"/>
      <c r="L933" s="303"/>
      <c r="M933" s="303"/>
      <c r="N933" s="303"/>
      <c r="O933" s="303"/>
      <c r="P933" s="305"/>
      <c r="Q933" s="305"/>
      <c r="R933" s="303"/>
      <c r="S933" s="303"/>
      <c r="T933" s="303"/>
      <c r="U933" s="303"/>
      <c r="V933" s="303"/>
      <c r="W933" s="303"/>
      <c r="X933" s="303"/>
      <c r="Y933" s="303"/>
    </row>
    <row r="934" spans="1:25" ht="12.75">
      <c r="A934" s="303"/>
      <c r="B934" s="303"/>
      <c r="C934" s="303"/>
      <c r="D934" s="303"/>
      <c r="E934" s="303"/>
      <c r="F934" s="304"/>
      <c r="G934" s="303"/>
      <c r="H934" s="303"/>
      <c r="I934" s="303"/>
      <c r="J934" s="303"/>
      <c r="K934" s="303"/>
      <c r="L934" s="303"/>
      <c r="M934" s="303"/>
      <c r="N934" s="303"/>
      <c r="O934" s="303"/>
      <c r="P934" s="305"/>
      <c r="Q934" s="305"/>
      <c r="R934" s="303"/>
      <c r="S934" s="303"/>
      <c r="T934" s="303"/>
      <c r="U934" s="303"/>
      <c r="V934" s="303"/>
      <c r="W934" s="303"/>
      <c r="X934" s="303"/>
      <c r="Y934" s="303"/>
    </row>
    <row r="935" spans="1:25" ht="12.75">
      <c r="A935" s="303"/>
      <c r="B935" s="303"/>
      <c r="C935" s="303"/>
      <c r="D935" s="303"/>
      <c r="E935" s="303"/>
      <c r="F935" s="304"/>
      <c r="G935" s="303"/>
      <c r="H935" s="303"/>
      <c r="I935" s="303"/>
      <c r="J935" s="303"/>
      <c r="K935" s="303"/>
      <c r="L935" s="303"/>
      <c r="M935" s="303"/>
      <c r="N935" s="303"/>
      <c r="O935" s="303"/>
      <c r="P935" s="305"/>
      <c r="Q935" s="305"/>
      <c r="R935" s="303"/>
      <c r="S935" s="303"/>
      <c r="T935" s="303"/>
      <c r="U935" s="303"/>
      <c r="V935" s="303"/>
      <c r="W935" s="303"/>
      <c r="X935" s="303"/>
      <c r="Y935" s="303"/>
    </row>
    <row r="936" spans="1:25" ht="12.75">
      <c r="A936" s="303"/>
      <c r="B936" s="303"/>
      <c r="C936" s="303"/>
      <c r="D936" s="303"/>
      <c r="E936" s="303"/>
      <c r="F936" s="304"/>
      <c r="G936" s="303"/>
      <c r="H936" s="303"/>
      <c r="I936" s="303"/>
      <c r="J936" s="303"/>
      <c r="K936" s="303"/>
      <c r="L936" s="303"/>
      <c r="M936" s="303"/>
      <c r="N936" s="303"/>
      <c r="O936" s="303"/>
      <c r="P936" s="305"/>
      <c r="Q936" s="305"/>
      <c r="R936" s="303"/>
      <c r="S936" s="303"/>
      <c r="T936" s="303"/>
      <c r="U936" s="303"/>
      <c r="V936" s="303"/>
      <c r="W936" s="303"/>
      <c r="X936" s="303"/>
      <c r="Y936" s="303"/>
    </row>
    <row r="937" spans="1:25" ht="12.75">
      <c r="A937" s="303"/>
      <c r="B937" s="303"/>
      <c r="C937" s="303"/>
      <c r="D937" s="303"/>
      <c r="E937" s="303"/>
      <c r="F937" s="304"/>
      <c r="G937" s="303"/>
      <c r="H937" s="303"/>
      <c r="I937" s="303"/>
      <c r="J937" s="303"/>
      <c r="K937" s="303"/>
      <c r="L937" s="303"/>
      <c r="M937" s="303"/>
      <c r="N937" s="303"/>
      <c r="O937" s="303"/>
      <c r="P937" s="305"/>
      <c r="Q937" s="305"/>
      <c r="R937" s="303"/>
      <c r="S937" s="303"/>
      <c r="T937" s="303"/>
      <c r="U937" s="303"/>
      <c r="V937" s="303"/>
      <c r="W937" s="303"/>
      <c r="X937" s="303"/>
      <c r="Y937" s="303"/>
    </row>
    <row r="938" spans="1:25" ht="12.75">
      <c r="A938" s="303"/>
      <c r="B938" s="303"/>
      <c r="C938" s="303"/>
      <c r="D938" s="303"/>
      <c r="E938" s="303"/>
      <c r="F938" s="304"/>
      <c r="G938" s="303"/>
      <c r="H938" s="303"/>
      <c r="I938" s="303"/>
      <c r="J938" s="303"/>
      <c r="K938" s="303"/>
      <c r="L938" s="303"/>
      <c r="M938" s="303"/>
      <c r="N938" s="303"/>
      <c r="O938" s="303"/>
      <c r="P938" s="305"/>
      <c r="Q938" s="305"/>
      <c r="R938" s="303"/>
      <c r="S938" s="303"/>
      <c r="T938" s="303"/>
      <c r="U938" s="303"/>
      <c r="V938" s="303"/>
      <c r="W938" s="303"/>
      <c r="X938" s="303"/>
      <c r="Y938" s="303"/>
    </row>
    <row r="939" spans="1:25" ht="12.75">
      <c r="A939" s="303"/>
      <c r="B939" s="303"/>
      <c r="C939" s="303"/>
      <c r="D939" s="303"/>
      <c r="E939" s="303"/>
      <c r="F939" s="304"/>
      <c r="G939" s="303"/>
      <c r="H939" s="303"/>
      <c r="I939" s="303"/>
      <c r="J939" s="303"/>
      <c r="K939" s="303"/>
      <c r="L939" s="303"/>
      <c r="M939" s="303"/>
      <c r="N939" s="303"/>
      <c r="O939" s="303"/>
      <c r="P939" s="305"/>
      <c r="Q939" s="305"/>
      <c r="R939" s="303"/>
      <c r="S939" s="303"/>
      <c r="T939" s="303"/>
      <c r="U939" s="303"/>
      <c r="V939" s="303"/>
      <c r="W939" s="303"/>
      <c r="X939" s="303"/>
      <c r="Y939" s="303"/>
    </row>
    <row r="940" spans="1:25" ht="12.75">
      <c r="A940" s="303"/>
      <c r="B940" s="303"/>
      <c r="C940" s="303"/>
      <c r="D940" s="303"/>
      <c r="E940" s="303"/>
      <c r="F940" s="304"/>
      <c r="G940" s="303"/>
      <c r="H940" s="303"/>
      <c r="I940" s="303"/>
      <c r="J940" s="303"/>
      <c r="K940" s="303"/>
      <c r="L940" s="303"/>
      <c r="M940" s="303"/>
      <c r="N940" s="303"/>
      <c r="O940" s="303"/>
      <c r="P940" s="305"/>
      <c r="Q940" s="305"/>
      <c r="R940" s="303"/>
      <c r="S940" s="303"/>
      <c r="T940" s="303"/>
      <c r="U940" s="303"/>
      <c r="V940" s="303"/>
      <c r="W940" s="303"/>
      <c r="X940" s="303"/>
      <c r="Y940" s="303"/>
    </row>
    <row r="941" spans="1:25" ht="12.75">
      <c r="A941" s="303"/>
      <c r="B941" s="303"/>
      <c r="C941" s="303"/>
      <c r="D941" s="303"/>
      <c r="E941" s="303"/>
      <c r="F941" s="304"/>
      <c r="G941" s="303"/>
      <c r="H941" s="303"/>
      <c r="I941" s="303"/>
      <c r="J941" s="303"/>
      <c r="K941" s="303"/>
      <c r="L941" s="303"/>
      <c r="M941" s="303"/>
      <c r="N941" s="303"/>
      <c r="O941" s="303"/>
      <c r="P941" s="305"/>
      <c r="Q941" s="305"/>
      <c r="R941" s="303"/>
      <c r="S941" s="303"/>
      <c r="T941" s="303"/>
      <c r="U941" s="303"/>
      <c r="V941" s="303"/>
      <c r="W941" s="303"/>
      <c r="X941" s="303"/>
      <c r="Y941" s="303"/>
    </row>
    <row r="942" spans="1:25" ht="12.75">
      <c r="A942" s="303"/>
      <c r="B942" s="303"/>
      <c r="C942" s="303"/>
      <c r="D942" s="303"/>
      <c r="E942" s="303"/>
      <c r="F942" s="304"/>
      <c r="G942" s="303"/>
      <c r="H942" s="303"/>
      <c r="I942" s="303"/>
      <c r="J942" s="303"/>
      <c r="K942" s="303"/>
      <c r="L942" s="303"/>
      <c r="M942" s="303"/>
      <c r="N942" s="303"/>
      <c r="O942" s="303"/>
      <c r="P942" s="305"/>
      <c r="Q942" s="305"/>
      <c r="R942" s="303"/>
      <c r="S942" s="303"/>
      <c r="T942" s="303"/>
      <c r="U942" s="303"/>
      <c r="V942" s="303"/>
      <c r="W942" s="303"/>
      <c r="X942" s="303"/>
      <c r="Y942" s="303"/>
    </row>
    <row r="943" spans="1:25" ht="12.75">
      <c r="A943" s="303"/>
      <c r="B943" s="303"/>
      <c r="C943" s="303"/>
      <c r="D943" s="303"/>
      <c r="E943" s="303"/>
      <c r="F943" s="304"/>
      <c r="G943" s="303"/>
      <c r="H943" s="303"/>
      <c r="I943" s="303"/>
      <c r="J943" s="303"/>
      <c r="K943" s="303"/>
      <c r="L943" s="303"/>
      <c r="M943" s="303"/>
      <c r="N943" s="303"/>
      <c r="O943" s="303"/>
      <c r="P943" s="305"/>
      <c r="Q943" s="305"/>
      <c r="R943" s="303"/>
      <c r="S943" s="303"/>
      <c r="T943" s="303"/>
      <c r="U943" s="303"/>
      <c r="V943" s="303"/>
      <c r="W943" s="303"/>
      <c r="X943" s="303"/>
      <c r="Y943" s="303"/>
    </row>
    <row r="944" spans="1:25" ht="12.75">
      <c r="A944" s="303"/>
      <c r="B944" s="303"/>
      <c r="C944" s="303"/>
      <c r="D944" s="303"/>
      <c r="E944" s="303"/>
      <c r="F944" s="304"/>
      <c r="G944" s="303"/>
      <c r="H944" s="303"/>
      <c r="I944" s="303"/>
      <c r="J944" s="303"/>
      <c r="K944" s="303"/>
      <c r="L944" s="303"/>
      <c r="M944" s="303"/>
      <c r="N944" s="303"/>
      <c r="O944" s="303"/>
      <c r="P944" s="305"/>
      <c r="Q944" s="305"/>
      <c r="R944" s="303"/>
      <c r="S944" s="303"/>
      <c r="T944" s="303"/>
      <c r="U944" s="303"/>
      <c r="V944" s="303"/>
      <c r="W944" s="303"/>
      <c r="X944" s="303"/>
      <c r="Y944" s="303"/>
    </row>
    <row r="945" spans="1:25" ht="12.75">
      <c r="A945" s="303"/>
      <c r="B945" s="303"/>
      <c r="C945" s="303"/>
      <c r="D945" s="303"/>
      <c r="E945" s="303"/>
      <c r="F945" s="304"/>
      <c r="G945" s="303"/>
      <c r="H945" s="303"/>
      <c r="I945" s="303"/>
      <c r="J945" s="303"/>
      <c r="K945" s="303"/>
      <c r="L945" s="303"/>
      <c r="M945" s="303"/>
      <c r="N945" s="303"/>
      <c r="O945" s="303"/>
      <c r="P945" s="305"/>
      <c r="Q945" s="305"/>
      <c r="R945" s="303"/>
      <c r="S945" s="303"/>
      <c r="T945" s="303"/>
      <c r="U945" s="303"/>
      <c r="V945" s="303"/>
      <c r="W945" s="303"/>
      <c r="X945" s="303"/>
      <c r="Y945" s="303"/>
    </row>
    <row r="946" spans="1:25" ht="12.75">
      <c r="A946" s="303"/>
      <c r="B946" s="303"/>
      <c r="C946" s="303"/>
      <c r="D946" s="303"/>
      <c r="E946" s="303"/>
      <c r="F946" s="304"/>
      <c r="G946" s="303"/>
      <c r="H946" s="303"/>
      <c r="I946" s="303"/>
      <c r="J946" s="303"/>
      <c r="K946" s="303"/>
      <c r="L946" s="303"/>
      <c r="M946" s="303"/>
      <c r="N946" s="303"/>
      <c r="O946" s="303"/>
      <c r="P946" s="305"/>
      <c r="Q946" s="305"/>
      <c r="R946" s="303"/>
      <c r="S946" s="303"/>
      <c r="T946" s="303"/>
      <c r="U946" s="303"/>
      <c r="V946" s="303"/>
      <c r="W946" s="303"/>
      <c r="X946" s="303"/>
      <c r="Y946" s="303"/>
    </row>
    <row r="947" spans="1:25" ht="12.75">
      <c r="A947" s="303"/>
      <c r="B947" s="303"/>
      <c r="C947" s="303"/>
      <c r="D947" s="303"/>
      <c r="E947" s="303"/>
      <c r="F947" s="304"/>
      <c r="G947" s="303"/>
      <c r="H947" s="303"/>
      <c r="I947" s="303"/>
      <c r="J947" s="303"/>
      <c r="K947" s="303"/>
      <c r="L947" s="303"/>
      <c r="M947" s="303"/>
      <c r="N947" s="303"/>
      <c r="O947" s="303"/>
      <c r="P947" s="305"/>
      <c r="Q947" s="305"/>
      <c r="R947" s="303"/>
      <c r="S947" s="303"/>
      <c r="T947" s="303"/>
      <c r="U947" s="303"/>
      <c r="V947" s="303"/>
      <c r="W947" s="303"/>
      <c r="X947" s="303"/>
      <c r="Y947" s="303"/>
    </row>
    <row r="948" spans="1:25" ht="12.75">
      <c r="A948" s="303"/>
      <c r="B948" s="303"/>
      <c r="C948" s="303"/>
      <c r="D948" s="303"/>
      <c r="E948" s="303"/>
      <c r="F948" s="304"/>
      <c r="G948" s="303"/>
      <c r="H948" s="303"/>
      <c r="I948" s="303"/>
      <c r="J948" s="303"/>
      <c r="K948" s="303"/>
      <c r="L948" s="303"/>
      <c r="M948" s="303"/>
      <c r="N948" s="303"/>
      <c r="O948" s="303"/>
      <c r="P948" s="305"/>
      <c r="Q948" s="305"/>
      <c r="R948" s="303"/>
      <c r="S948" s="303"/>
      <c r="T948" s="303"/>
      <c r="U948" s="303"/>
      <c r="V948" s="303"/>
      <c r="W948" s="303"/>
      <c r="X948" s="303"/>
      <c r="Y948" s="303"/>
    </row>
    <row r="949" spans="1:25" ht="12.75">
      <c r="A949" s="303"/>
      <c r="B949" s="303"/>
      <c r="C949" s="303"/>
      <c r="D949" s="303"/>
      <c r="E949" s="303"/>
      <c r="F949" s="304"/>
      <c r="G949" s="303"/>
      <c r="H949" s="303"/>
      <c r="I949" s="303"/>
      <c r="J949" s="303"/>
      <c r="K949" s="303"/>
      <c r="L949" s="303"/>
      <c r="M949" s="303"/>
      <c r="N949" s="303"/>
      <c r="O949" s="303"/>
      <c r="P949" s="305"/>
      <c r="Q949" s="305"/>
      <c r="R949" s="303"/>
      <c r="S949" s="303"/>
      <c r="T949" s="303"/>
      <c r="U949" s="303"/>
      <c r="V949" s="303"/>
      <c r="W949" s="303"/>
      <c r="X949" s="303"/>
      <c r="Y949" s="303"/>
    </row>
    <row r="950" spans="1:25" ht="12.75">
      <c r="A950" s="303"/>
      <c r="B950" s="303"/>
      <c r="C950" s="303"/>
      <c r="D950" s="303"/>
      <c r="E950" s="303"/>
      <c r="F950" s="304"/>
      <c r="G950" s="303"/>
      <c r="H950" s="303"/>
      <c r="I950" s="303"/>
      <c r="J950" s="303"/>
      <c r="K950" s="303"/>
      <c r="L950" s="303"/>
      <c r="M950" s="303"/>
      <c r="N950" s="303"/>
      <c r="O950" s="303"/>
      <c r="P950" s="305"/>
      <c r="Q950" s="305"/>
      <c r="R950" s="303"/>
      <c r="S950" s="303"/>
      <c r="T950" s="303"/>
      <c r="U950" s="303"/>
      <c r="V950" s="303"/>
      <c r="W950" s="303"/>
      <c r="X950" s="303"/>
      <c r="Y950" s="303"/>
    </row>
    <row r="951" spans="1:25" ht="12.75">
      <c r="A951" s="303"/>
      <c r="B951" s="303"/>
      <c r="C951" s="303"/>
      <c r="D951" s="303"/>
      <c r="E951" s="303"/>
      <c r="F951" s="304"/>
      <c r="G951" s="303"/>
      <c r="H951" s="303"/>
      <c r="I951" s="303"/>
      <c r="J951" s="303"/>
      <c r="K951" s="303"/>
      <c r="L951" s="303"/>
      <c r="M951" s="303"/>
      <c r="N951" s="303"/>
      <c r="O951" s="303"/>
      <c r="P951" s="305"/>
      <c r="Q951" s="305"/>
      <c r="R951" s="303"/>
      <c r="S951" s="303"/>
      <c r="T951" s="303"/>
      <c r="U951" s="303"/>
      <c r="V951" s="303"/>
      <c r="W951" s="303"/>
      <c r="X951" s="303"/>
      <c r="Y951" s="303"/>
    </row>
    <row r="952" spans="1:25" ht="12.75">
      <c r="A952" s="303"/>
      <c r="B952" s="303"/>
      <c r="C952" s="303"/>
      <c r="D952" s="303"/>
      <c r="E952" s="303"/>
      <c r="F952" s="304"/>
      <c r="G952" s="303"/>
      <c r="H952" s="303"/>
      <c r="I952" s="303"/>
      <c r="J952" s="303"/>
      <c r="K952" s="303"/>
      <c r="L952" s="303"/>
      <c r="M952" s="303"/>
      <c r="N952" s="303"/>
      <c r="O952" s="303"/>
      <c r="P952" s="305"/>
      <c r="Q952" s="305"/>
      <c r="R952" s="303"/>
      <c r="S952" s="303"/>
      <c r="T952" s="303"/>
      <c r="U952" s="303"/>
      <c r="V952" s="303"/>
      <c r="W952" s="303"/>
      <c r="X952" s="303"/>
      <c r="Y952" s="303"/>
    </row>
    <row r="953" spans="1:25" ht="12.75">
      <c r="A953" s="303"/>
      <c r="B953" s="303"/>
      <c r="C953" s="303"/>
      <c r="D953" s="303"/>
      <c r="E953" s="303"/>
      <c r="F953" s="304"/>
      <c r="G953" s="303"/>
      <c r="H953" s="303"/>
      <c r="I953" s="303"/>
      <c r="J953" s="303"/>
      <c r="K953" s="303"/>
      <c r="L953" s="303"/>
      <c r="M953" s="303"/>
      <c r="N953" s="303"/>
      <c r="O953" s="303"/>
      <c r="P953" s="305"/>
      <c r="Q953" s="305"/>
      <c r="R953" s="303"/>
      <c r="S953" s="303"/>
      <c r="T953" s="303"/>
      <c r="U953" s="303"/>
      <c r="V953" s="303"/>
      <c r="W953" s="303"/>
      <c r="X953" s="303"/>
      <c r="Y953" s="303"/>
    </row>
    <row r="954" spans="1:25" ht="12.75">
      <c r="A954" s="303"/>
      <c r="B954" s="303"/>
      <c r="C954" s="303"/>
      <c r="D954" s="303"/>
      <c r="E954" s="303"/>
      <c r="F954" s="304"/>
      <c r="G954" s="303"/>
      <c r="H954" s="303"/>
      <c r="I954" s="303"/>
      <c r="J954" s="303"/>
      <c r="K954" s="303"/>
      <c r="L954" s="303"/>
      <c r="M954" s="303"/>
      <c r="N954" s="303"/>
      <c r="O954" s="303"/>
      <c r="P954" s="305"/>
      <c r="Q954" s="305"/>
      <c r="R954" s="303"/>
      <c r="S954" s="303"/>
      <c r="T954" s="303"/>
      <c r="U954" s="303"/>
      <c r="V954" s="303"/>
      <c r="W954" s="303"/>
      <c r="X954" s="303"/>
      <c r="Y954" s="303"/>
    </row>
    <row r="955" spans="1:25" ht="12.75">
      <c r="A955" s="303"/>
      <c r="B955" s="303"/>
      <c r="C955" s="303"/>
      <c r="D955" s="303"/>
      <c r="E955" s="303"/>
      <c r="F955" s="304"/>
      <c r="G955" s="303"/>
      <c r="H955" s="303"/>
      <c r="I955" s="303"/>
      <c r="J955" s="303"/>
      <c r="K955" s="303"/>
      <c r="L955" s="303"/>
      <c r="M955" s="303"/>
      <c r="N955" s="303"/>
      <c r="O955" s="303"/>
      <c r="P955" s="305"/>
      <c r="Q955" s="305"/>
      <c r="R955" s="303"/>
      <c r="S955" s="303"/>
      <c r="T955" s="303"/>
      <c r="U955" s="303"/>
      <c r="V955" s="303"/>
      <c r="W955" s="303"/>
      <c r="X955" s="303"/>
      <c r="Y955" s="303"/>
    </row>
    <row r="956" spans="1:25" ht="12.75">
      <c r="A956" s="303"/>
      <c r="B956" s="303"/>
      <c r="C956" s="303"/>
      <c r="D956" s="303"/>
      <c r="E956" s="303"/>
      <c r="F956" s="304"/>
      <c r="G956" s="303"/>
      <c r="H956" s="303"/>
      <c r="I956" s="303"/>
      <c r="J956" s="303"/>
      <c r="K956" s="303"/>
      <c r="L956" s="303"/>
      <c r="M956" s="303"/>
      <c r="N956" s="303"/>
      <c r="O956" s="303"/>
      <c r="P956" s="305"/>
      <c r="Q956" s="305"/>
      <c r="R956" s="303"/>
      <c r="S956" s="303"/>
      <c r="T956" s="303"/>
      <c r="U956" s="303"/>
      <c r="V956" s="303"/>
      <c r="W956" s="303"/>
      <c r="X956" s="303"/>
      <c r="Y956" s="303"/>
    </row>
    <row r="957" spans="1:25" ht="12.75">
      <c r="A957" s="303"/>
      <c r="B957" s="303"/>
      <c r="C957" s="303"/>
      <c r="D957" s="303"/>
      <c r="E957" s="303"/>
      <c r="F957" s="304"/>
      <c r="G957" s="303"/>
      <c r="H957" s="303"/>
      <c r="I957" s="303"/>
      <c r="J957" s="303"/>
      <c r="K957" s="303"/>
      <c r="L957" s="303"/>
      <c r="M957" s="303"/>
      <c r="N957" s="303"/>
      <c r="O957" s="303"/>
      <c r="P957" s="305"/>
      <c r="Q957" s="305"/>
      <c r="R957" s="303"/>
      <c r="S957" s="303"/>
      <c r="T957" s="303"/>
      <c r="U957" s="303"/>
      <c r="V957" s="303"/>
      <c r="W957" s="303"/>
      <c r="X957" s="303"/>
      <c r="Y957" s="303"/>
    </row>
    <row r="958" spans="1:25" ht="12.75">
      <c r="A958" s="303"/>
      <c r="B958" s="303"/>
      <c r="C958" s="303"/>
      <c r="D958" s="303"/>
      <c r="E958" s="303"/>
      <c r="F958" s="304"/>
      <c r="G958" s="303"/>
      <c r="H958" s="303"/>
      <c r="I958" s="303"/>
      <c r="J958" s="303"/>
      <c r="K958" s="303"/>
      <c r="L958" s="303"/>
      <c r="M958" s="303"/>
      <c r="N958" s="303"/>
      <c r="O958" s="303"/>
      <c r="P958" s="305"/>
      <c r="Q958" s="305"/>
      <c r="R958" s="303"/>
      <c r="S958" s="303"/>
      <c r="T958" s="303"/>
      <c r="U958" s="303"/>
      <c r="V958" s="303"/>
      <c r="W958" s="303"/>
      <c r="X958" s="303"/>
      <c r="Y958" s="303"/>
    </row>
    <row r="959" spans="1:25" ht="12.75">
      <c r="A959" s="303"/>
      <c r="B959" s="303"/>
      <c r="C959" s="303"/>
      <c r="D959" s="303"/>
      <c r="E959" s="303"/>
      <c r="F959" s="304"/>
      <c r="G959" s="303"/>
      <c r="H959" s="303"/>
      <c r="I959" s="303"/>
      <c r="J959" s="303"/>
      <c r="K959" s="303"/>
      <c r="L959" s="303"/>
      <c r="M959" s="303"/>
      <c r="N959" s="303"/>
      <c r="O959" s="303"/>
      <c r="P959" s="305"/>
      <c r="Q959" s="305"/>
      <c r="R959" s="303"/>
      <c r="S959" s="303"/>
      <c r="T959" s="303"/>
      <c r="U959" s="303"/>
      <c r="V959" s="303"/>
      <c r="W959" s="303"/>
      <c r="X959" s="303"/>
      <c r="Y959" s="303"/>
    </row>
    <row r="960" spans="1:25" ht="12.75">
      <c r="A960" s="303"/>
      <c r="B960" s="303"/>
      <c r="C960" s="303"/>
      <c r="D960" s="303"/>
      <c r="E960" s="303"/>
      <c r="F960" s="304"/>
      <c r="G960" s="303"/>
      <c r="H960" s="303"/>
      <c r="I960" s="303"/>
      <c r="J960" s="303"/>
      <c r="K960" s="303"/>
      <c r="L960" s="303"/>
      <c r="M960" s="303"/>
      <c r="N960" s="303"/>
      <c r="O960" s="303"/>
      <c r="P960" s="305"/>
      <c r="Q960" s="305"/>
      <c r="R960" s="303"/>
      <c r="S960" s="303"/>
      <c r="T960" s="303"/>
      <c r="U960" s="303"/>
      <c r="V960" s="303"/>
      <c r="W960" s="303"/>
      <c r="X960" s="303"/>
      <c r="Y960" s="303"/>
    </row>
    <row r="961" spans="1:25" ht="12.75">
      <c r="A961" s="303"/>
      <c r="B961" s="303"/>
      <c r="C961" s="303"/>
      <c r="D961" s="303"/>
      <c r="E961" s="303"/>
      <c r="F961" s="304"/>
      <c r="G961" s="303"/>
      <c r="H961" s="303"/>
      <c r="I961" s="303"/>
      <c r="J961" s="303"/>
      <c r="K961" s="303"/>
      <c r="L961" s="303"/>
      <c r="M961" s="303"/>
      <c r="N961" s="303"/>
      <c r="O961" s="303"/>
      <c r="P961" s="305"/>
      <c r="Q961" s="305"/>
      <c r="R961" s="303"/>
      <c r="S961" s="303"/>
      <c r="T961" s="303"/>
      <c r="U961" s="303"/>
      <c r="V961" s="303"/>
      <c r="W961" s="303"/>
      <c r="X961" s="303"/>
      <c r="Y961" s="303"/>
    </row>
    <row r="962" spans="1:25" ht="12.75">
      <c r="A962" s="303"/>
      <c r="B962" s="303"/>
      <c r="C962" s="303"/>
      <c r="D962" s="303"/>
      <c r="E962" s="303"/>
      <c r="F962" s="304"/>
      <c r="G962" s="303"/>
      <c r="H962" s="303"/>
      <c r="I962" s="303"/>
      <c r="J962" s="303"/>
      <c r="K962" s="303"/>
      <c r="L962" s="303"/>
      <c r="M962" s="303"/>
      <c r="N962" s="303"/>
      <c r="O962" s="303"/>
      <c r="P962" s="305"/>
      <c r="Q962" s="305"/>
      <c r="R962" s="303"/>
      <c r="S962" s="303"/>
      <c r="T962" s="303"/>
      <c r="U962" s="303"/>
      <c r="V962" s="303"/>
      <c r="W962" s="303"/>
      <c r="X962" s="303"/>
      <c r="Y962" s="303"/>
    </row>
    <row r="963" spans="1:25" ht="12.75">
      <c r="A963" s="303"/>
      <c r="B963" s="303"/>
      <c r="C963" s="303"/>
      <c r="D963" s="303"/>
      <c r="E963" s="303"/>
      <c r="F963" s="304"/>
      <c r="G963" s="303"/>
      <c r="H963" s="303"/>
      <c r="I963" s="303"/>
      <c r="J963" s="303"/>
      <c r="K963" s="303"/>
      <c r="L963" s="303"/>
      <c r="M963" s="303"/>
      <c r="N963" s="303"/>
      <c r="O963" s="303"/>
      <c r="P963" s="305"/>
      <c r="Q963" s="305"/>
      <c r="R963" s="303"/>
      <c r="S963" s="303"/>
      <c r="T963" s="303"/>
      <c r="U963" s="303"/>
      <c r="V963" s="303"/>
      <c r="W963" s="303"/>
      <c r="X963" s="303"/>
      <c r="Y963" s="303"/>
    </row>
    <row r="964" spans="1:25" ht="12.75">
      <c r="A964" s="303"/>
      <c r="B964" s="303"/>
      <c r="C964" s="303"/>
      <c r="D964" s="303"/>
      <c r="E964" s="303"/>
      <c r="F964" s="304"/>
      <c r="G964" s="303"/>
      <c r="H964" s="303"/>
      <c r="I964" s="303"/>
      <c r="J964" s="303"/>
      <c r="K964" s="303"/>
      <c r="L964" s="303"/>
      <c r="M964" s="303"/>
      <c r="N964" s="303"/>
      <c r="O964" s="303"/>
      <c r="P964" s="305"/>
      <c r="Q964" s="305"/>
      <c r="R964" s="303"/>
      <c r="S964" s="303"/>
      <c r="T964" s="303"/>
      <c r="U964" s="303"/>
      <c r="V964" s="303"/>
      <c r="W964" s="303"/>
      <c r="X964" s="303"/>
      <c r="Y964" s="303"/>
    </row>
    <row r="965" spans="1:25" ht="12.75">
      <c r="A965" s="303"/>
      <c r="B965" s="303"/>
      <c r="C965" s="303"/>
      <c r="D965" s="303"/>
      <c r="E965" s="303"/>
      <c r="F965" s="304"/>
      <c r="G965" s="303"/>
      <c r="H965" s="303"/>
      <c r="I965" s="303"/>
      <c r="J965" s="303"/>
      <c r="K965" s="303"/>
      <c r="L965" s="303"/>
      <c r="M965" s="303"/>
      <c r="N965" s="303"/>
      <c r="O965" s="303"/>
      <c r="P965" s="305"/>
      <c r="Q965" s="305"/>
      <c r="R965" s="303"/>
      <c r="S965" s="303"/>
      <c r="T965" s="303"/>
      <c r="U965" s="303"/>
      <c r="V965" s="303"/>
      <c r="W965" s="303"/>
      <c r="X965" s="303"/>
      <c r="Y965" s="303"/>
    </row>
    <row r="966" spans="1:25" ht="12.75">
      <c r="A966" s="303"/>
      <c r="B966" s="303"/>
      <c r="C966" s="303"/>
      <c r="D966" s="303"/>
      <c r="E966" s="303"/>
      <c r="F966" s="304"/>
      <c r="G966" s="303"/>
      <c r="H966" s="303"/>
      <c r="I966" s="303"/>
      <c r="J966" s="303"/>
      <c r="K966" s="303"/>
      <c r="L966" s="303"/>
      <c r="M966" s="303"/>
      <c r="N966" s="303"/>
      <c r="O966" s="303"/>
      <c r="P966" s="305"/>
      <c r="Q966" s="305"/>
      <c r="R966" s="303"/>
      <c r="S966" s="303"/>
      <c r="T966" s="303"/>
      <c r="U966" s="303"/>
      <c r="V966" s="303"/>
      <c r="W966" s="303"/>
      <c r="X966" s="303"/>
      <c r="Y966" s="303"/>
    </row>
    <row r="967" spans="1:25" ht="12.75">
      <c r="A967" s="303"/>
      <c r="B967" s="303"/>
      <c r="C967" s="303"/>
      <c r="D967" s="303"/>
      <c r="E967" s="303"/>
      <c r="F967" s="304"/>
      <c r="G967" s="303"/>
      <c r="H967" s="303"/>
      <c r="I967" s="303"/>
      <c r="J967" s="303"/>
      <c r="K967" s="303"/>
      <c r="L967" s="303"/>
      <c r="M967" s="303"/>
      <c r="N967" s="303"/>
      <c r="O967" s="303"/>
      <c r="P967" s="305"/>
      <c r="Q967" s="305"/>
      <c r="R967" s="303"/>
      <c r="S967" s="303"/>
      <c r="T967" s="303"/>
      <c r="U967" s="303"/>
      <c r="V967" s="303"/>
      <c r="W967" s="303"/>
      <c r="X967" s="303"/>
      <c r="Y967" s="303"/>
    </row>
    <row r="968" spans="1:25" ht="12.75">
      <c r="A968" s="303"/>
      <c r="B968" s="303"/>
      <c r="C968" s="303"/>
      <c r="D968" s="303"/>
      <c r="E968" s="303"/>
      <c r="F968" s="304"/>
      <c r="G968" s="303"/>
      <c r="H968" s="303"/>
      <c r="I968" s="303"/>
      <c r="J968" s="303"/>
      <c r="K968" s="303"/>
      <c r="L968" s="303"/>
      <c r="M968" s="303"/>
      <c r="N968" s="303"/>
      <c r="O968" s="303"/>
      <c r="P968" s="305"/>
      <c r="Q968" s="305"/>
      <c r="R968" s="303"/>
      <c r="S968" s="303"/>
      <c r="T968" s="303"/>
      <c r="U968" s="303"/>
      <c r="V968" s="303"/>
      <c r="W968" s="303"/>
      <c r="X968" s="303"/>
      <c r="Y968" s="303"/>
    </row>
    <row r="969" spans="1:25" ht="12.75">
      <c r="A969" s="303"/>
      <c r="B969" s="303"/>
      <c r="C969" s="303"/>
      <c r="D969" s="303"/>
      <c r="E969" s="303"/>
      <c r="F969" s="304"/>
      <c r="G969" s="303"/>
      <c r="H969" s="303"/>
      <c r="I969" s="303"/>
      <c r="J969" s="303"/>
      <c r="K969" s="303"/>
      <c r="L969" s="303"/>
      <c r="M969" s="303"/>
      <c r="N969" s="303"/>
      <c r="O969" s="303"/>
      <c r="P969" s="305"/>
      <c r="Q969" s="305"/>
      <c r="R969" s="303"/>
      <c r="S969" s="303"/>
      <c r="T969" s="303"/>
      <c r="U969" s="303"/>
      <c r="V969" s="303"/>
      <c r="W969" s="303"/>
      <c r="X969" s="303"/>
      <c r="Y969" s="303"/>
    </row>
    <row r="970" spans="1:25" ht="12.75">
      <c r="A970" s="303"/>
      <c r="B970" s="303"/>
      <c r="C970" s="303"/>
      <c r="D970" s="303"/>
      <c r="E970" s="303"/>
      <c r="F970" s="304"/>
      <c r="G970" s="303"/>
      <c r="H970" s="303"/>
      <c r="I970" s="303"/>
      <c r="J970" s="303"/>
      <c r="K970" s="303"/>
      <c r="L970" s="303"/>
      <c r="M970" s="303"/>
      <c r="N970" s="303"/>
      <c r="O970" s="303"/>
      <c r="P970" s="305"/>
      <c r="Q970" s="305"/>
      <c r="R970" s="303"/>
      <c r="S970" s="303"/>
      <c r="T970" s="303"/>
      <c r="U970" s="303"/>
      <c r="V970" s="303"/>
      <c r="W970" s="303"/>
      <c r="X970" s="303"/>
      <c r="Y970" s="303"/>
    </row>
    <row r="971" spans="1:25" ht="12.75">
      <c r="A971" s="303"/>
      <c r="B971" s="303"/>
      <c r="C971" s="303"/>
      <c r="D971" s="303"/>
      <c r="E971" s="303"/>
      <c r="F971" s="304"/>
      <c r="G971" s="303"/>
      <c r="H971" s="303"/>
      <c r="I971" s="303"/>
      <c r="J971" s="303"/>
      <c r="K971" s="303"/>
      <c r="L971" s="303"/>
      <c r="M971" s="303"/>
      <c r="N971" s="303"/>
      <c r="O971" s="303"/>
      <c r="P971" s="305"/>
      <c r="Q971" s="305"/>
      <c r="R971" s="303"/>
      <c r="S971" s="303"/>
      <c r="T971" s="303"/>
      <c r="U971" s="303"/>
      <c r="V971" s="303"/>
      <c r="W971" s="303"/>
      <c r="X971" s="303"/>
      <c r="Y971" s="303"/>
    </row>
    <row r="972" spans="1:25" ht="12.75">
      <c r="A972" s="303"/>
      <c r="B972" s="303"/>
      <c r="C972" s="303"/>
      <c r="D972" s="303"/>
      <c r="E972" s="303"/>
      <c r="F972" s="304"/>
      <c r="G972" s="303"/>
      <c r="H972" s="303"/>
      <c r="I972" s="303"/>
      <c r="J972" s="303"/>
      <c r="K972" s="303"/>
      <c r="L972" s="303"/>
      <c r="M972" s="303"/>
      <c r="N972" s="303"/>
      <c r="O972" s="303"/>
      <c r="P972" s="305"/>
      <c r="Q972" s="305"/>
      <c r="R972" s="303"/>
      <c r="S972" s="303"/>
      <c r="T972" s="303"/>
      <c r="U972" s="303"/>
      <c r="V972" s="303"/>
      <c r="W972" s="303"/>
      <c r="X972" s="303"/>
      <c r="Y972" s="303"/>
    </row>
    <row r="973" spans="1:25" ht="12.75">
      <c r="A973" s="303"/>
      <c r="B973" s="303"/>
      <c r="C973" s="303"/>
      <c r="D973" s="303"/>
      <c r="E973" s="303"/>
      <c r="F973" s="304"/>
      <c r="G973" s="303"/>
      <c r="H973" s="303"/>
      <c r="I973" s="303"/>
      <c r="J973" s="303"/>
      <c r="K973" s="303"/>
      <c r="L973" s="303"/>
      <c r="M973" s="303"/>
      <c r="N973" s="303"/>
      <c r="O973" s="303"/>
      <c r="P973" s="305"/>
      <c r="Q973" s="305"/>
      <c r="R973" s="303"/>
      <c r="S973" s="303"/>
      <c r="T973" s="303"/>
      <c r="U973" s="303"/>
      <c r="V973" s="303"/>
      <c r="W973" s="303"/>
      <c r="X973" s="303"/>
      <c r="Y973" s="303"/>
    </row>
    <row r="974" spans="1:25" ht="12.75">
      <c r="A974" s="303"/>
      <c r="B974" s="303"/>
      <c r="C974" s="303"/>
      <c r="D974" s="303"/>
      <c r="E974" s="303"/>
      <c r="F974" s="304"/>
      <c r="G974" s="303"/>
      <c r="H974" s="303"/>
      <c r="I974" s="303"/>
      <c r="J974" s="303"/>
      <c r="K974" s="303"/>
      <c r="L974" s="303"/>
      <c r="M974" s="303"/>
      <c r="N974" s="303"/>
      <c r="O974" s="303"/>
      <c r="P974" s="305"/>
      <c r="Q974" s="305"/>
      <c r="R974" s="303"/>
      <c r="S974" s="303"/>
      <c r="T974" s="303"/>
      <c r="U974" s="303"/>
      <c r="V974" s="303"/>
      <c r="W974" s="303"/>
      <c r="X974" s="303"/>
      <c r="Y974" s="303"/>
    </row>
    <row r="975" spans="1:25" ht="12.75">
      <c r="A975" s="303"/>
      <c r="B975" s="303"/>
      <c r="C975" s="303"/>
      <c r="D975" s="303"/>
      <c r="E975" s="303"/>
      <c r="F975" s="304"/>
      <c r="G975" s="303"/>
      <c r="H975" s="303"/>
      <c r="I975" s="303"/>
      <c r="J975" s="303"/>
      <c r="K975" s="303"/>
      <c r="L975" s="303"/>
      <c r="M975" s="303"/>
      <c r="N975" s="303"/>
      <c r="O975" s="303"/>
      <c r="P975" s="305"/>
      <c r="Q975" s="305"/>
      <c r="R975" s="303"/>
      <c r="S975" s="303"/>
      <c r="T975" s="303"/>
      <c r="U975" s="303"/>
      <c r="V975" s="303"/>
      <c r="W975" s="303"/>
      <c r="X975" s="303"/>
      <c r="Y975" s="303"/>
    </row>
    <row r="976" spans="1:25" ht="12.75">
      <c r="A976" s="303"/>
      <c r="B976" s="303"/>
      <c r="C976" s="303"/>
      <c r="D976" s="303"/>
      <c r="E976" s="303"/>
      <c r="F976" s="304"/>
      <c r="G976" s="303"/>
      <c r="H976" s="303"/>
      <c r="I976" s="303"/>
      <c r="J976" s="303"/>
      <c r="K976" s="303"/>
      <c r="L976" s="303"/>
      <c r="M976" s="303"/>
      <c r="N976" s="303"/>
      <c r="O976" s="303"/>
      <c r="P976" s="305"/>
      <c r="Q976" s="305"/>
      <c r="R976" s="303"/>
      <c r="S976" s="303"/>
      <c r="T976" s="303"/>
      <c r="U976" s="303"/>
      <c r="V976" s="303"/>
      <c r="W976" s="303"/>
      <c r="X976" s="303"/>
      <c r="Y976" s="303"/>
    </row>
    <row r="977" spans="1:25" ht="12.75">
      <c r="A977" s="303"/>
      <c r="B977" s="303"/>
      <c r="C977" s="303"/>
      <c r="D977" s="303"/>
      <c r="E977" s="303"/>
      <c r="F977" s="304"/>
      <c r="G977" s="303"/>
      <c r="H977" s="303"/>
      <c r="I977" s="303"/>
      <c r="J977" s="303"/>
      <c r="K977" s="303"/>
      <c r="L977" s="303"/>
      <c r="M977" s="303"/>
      <c r="N977" s="303"/>
      <c r="O977" s="303"/>
      <c r="P977" s="305"/>
      <c r="Q977" s="305"/>
      <c r="R977" s="303"/>
      <c r="S977" s="303"/>
      <c r="T977" s="303"/>
      <c r="U977" s="303"/>
      <c r="V977" s="303"/>
      <c r="W977" s="303"/>
      <c r="X977" s="303"/>
      <c r="Y977" s="303"/>
    </row>
    <row r="978" spans="1:25" ht="12.75">
      <c r="A978" s="303"/>
      <c r="B978" s="303"/>
      <c r="C978" s="303"/>
      <c r="D978" s="303"/>
      <c r="E978" s="303"/>
      <c r="F978" s="304"/>
      <c r="G978" s="303"/>
      <c r="H978" s="303"/>
      <c r="I978" s="303"/>
      <c r="J978" s="303"/>
      <c r="K978" s="303"/>
      <c r="L978" s="303"/>
      <c r="M978" s="303"/>
      <c r="N978" s="303"/>
      <c r="O978" s="303"/>
      <c r="P978" s="305"/>
      <c r="Q978" s="305"/>
      <c r="R978" s="303"/>
      <c r="S978" s="303"/>
      <c r="T978" s="303"/>
      <c r="U978" s="303"/>
      <c r="V978" s="303"/>
      <c r="W978" s="303"/>
      <c r="X978" s="303"/>
      <c r="Y978" s="303"/>
    </row>
    <row r="979" spans="1:25" ht="12.75">
      <c r="A979" s="303"/>
      <c r="B979" s="303"/>
      <c r="C979" s="303"/>
      <c r="D979" s="303"/>
      <c r="E979" s="303"/>
      <c r="F979" s="304"/>
      <c r="G979" s="303"/>
      <c r="H979" s="303"/>
      <c r="I979" s="303"/>
      <c r="J979" s="303"/>
      <c r="K979" s="303"/>
      <c r="L979" s="303"/>
      <c r="M979" s="303"/>
      <c r="N979" s="303"/>
      <c r="O979" s="303"/>
      <c r="P979" s="305"/>
      <c r="Q979" s="305"/>
      <c r="R979" s="303"/>
      <c r="S979" s="303"/>
      <c r="T979" s="303"/>
      <c r="U979" s="303"/>
      <c r="V979" s="303"/>
      <c r="W979" s="303"/>
      <c r="X979" s="303"/>
      <c r="Y979" s="303"/>
    </row>
    <row r="980" spans="1:25" ht="12.75">
      <c r="A980" s="303"/>
      <c r="B980" s="303"/>
      <c r="C980" s="303"/>
      <c r="D980" s="303"/>
      <c r="E980" s="303"/>
      <c r="F980" s="304"/>
      <c r="G980" s="303"/>
      <c r="H980" s="303"/>
      <c r="I980" s="303"/>
      <c r="J980" s="303"/>
      <c r="K980" s="303"/>
      <c r="L980" s="303"/>
      <c r="M980" s="303"/>
      <c r="N980" s="303"/>
      <c r="O980" s="303"/>
      <c r="P980" s="305"/>
      <c r="Q980" s="305"/>
      <c r="R980" s="303"/>
      <c r="S980" s="303"/>
      <c r="T980" s="303"/>
      <c r="U980" s="303"/>
      <c r="V980" s="303"/>
      <c r="W980" s="303"/>
      <c r="X980" s="303"/>
      <c r="Y980" s="303"/>
    </row>
    <row r="981" spans="1:25" ht="12.75">
      <c r="A981" s="303"/>
      <c r="B981" s="303"/>
      <c r="C981" s="303"/>
      <c r="D981" s="303"/>
      <c r="E981" s="303"/>
      <c r="F981" s="304"/>
      <c r="G981" s="303"/>
      <c r="H981" s="303"/>
      <c r="I981" s="303"/>
      <c r="J981" s="303"/>
      <c r="K981" s="303"/>
      <c r="L981" s="303"/>
      <c r="M981" s="303"/>
      <c r="N981" s="303"/>
      <c r="O981" s="303"/>
      <c r="P981" s="305"/>
      <c r="Q981" s="305"/>
      <c r="R981" s="303"/>
      <c r="S981" s="303"/>
      <c r="T981" s="303"/>
      <c r="U981" s="303"/>
      <c r="V981" s="303"/>
      <c r="W981" s="303"/>
      <c r="X981" s="303"/>
      <c r="Y981" s="303"/>
    </row>
    <row r="982" spans="1:25" ht="12.75">
      <c r="A982" s="303"/>
      <c r="B982" s="303"/>
      <c r="C982" s="303"/>
      <c r="D982" s="303"/>
      <c r="E982" s="303"/>
      <c r="F982" s="304"/>
      <c r="G982" s="303"/>
      <c r="H982" s="303"/>
      <c r="I982" s="303"/>
      <c r="J982" s="303"/>
      <c r="K982" s="303"/>
      <c r="L982" s="303"/>
      <c r="M982" s="303"/>
      <c r="N982" s="303"/>
      <c r="O982" s="303"/>
      <c r="P982" s="305"/>
      <c r="Q982" s="305"/>
      <c r="R982" s="303"/>
      <c r="S982" s="303"/>
      <c r="T982" s="303"/>
      <c r="U982" s="303"/>
      <c r="V982" s="303"/>
      <c r="W982" s="303"/>
      <c r="X982" s="303"/>
      <c r="Y982" s="303"/>
    </row>
    <row r="983" spans="1:25" ht="12.75">
      <c r="A983" s="303"/>
      <c r="B983" s="303"/>
      <c r="C983" s="303"/>
      <c r="D983" s="303"/>
      <c r="E983" s="303"/>
      <c r="F983" s="304"/>
      <c r="G983" s="303"/>
      <c r="H983" s="303"/>
      <c r="I983" s="303"/>
      <c r="J983" s="303"/>
      <c r="K983" s="303"/>
      <c r="L983" s="303"/>
      <c r="M983" s="303"/>
      <c r="N983" s="303"/>
      <c r="O983" s="303"/>
      <c r="P983" s="305"/>
      <c r="Q983" s="305"/>
      <c r="R983" s="303"/>
      <c r="S983" s="303"/>
      <c r="T983" s="303"/>
      <c r="U983" s="303"/>
      <c r="V983" s="303"/>
      <c r="W983" s="303"/>
      <c r="X983" s="303"/>
      <c r="Y983" s="303"/>
    </row>
    <row r="984" spans="1:25" ht="12.75">
      <c r="A984" s="303"/>
      <c r="B984" s="303"/>
      <c r="C984" s="303"/>
      <c r="D984" s="303"/>
      <c r="E984" s="303"/>
      <c r="F984" s="304"/>
      <c r="G984" s="303"/>
      <c r="H984" s="303"/>
      <c r="I984" s="303"/>
      <c r="J984" s="303"/>
      <c r="K984" s="303"/>
      <c r="L984" s="303"/>
      <c r="M984" s="303"/>
      <c r="N984" s="303"/>
      <c r="O984" s="303"/>
      <c r="P984" s="305"/>
      <c r="Q984" s="305"/>
      <c r="R984" s="303"/>
      <c r="S984" s="303"/>
      <c r="T984" s="303"/>
      <c r="U984" s="303"/>
      <c r="V984" s="303"/>
      <c r="W984" s="303"/>
      <c r="X984" s="303"/>
      <c r="Y984" s="303"/>
    </row>
    <row r="985" spans="1:25" ht="12.75">
      <c r="A985" s="303"/>
      <c r="B985" s="303"/>
      <c r="C985" s="303"/>
      <c r="D985" s="303"/>
      <c r="E985" s="303"/>
      <c r="F985" s="304"/>
      <c r="G985" s="303"/>
      <c r="H985" s="303"/>
      <c r="I985" s="303"/>
      <c r="J985" s="303"/>
      <c r="K985" s="303"/>
      <c r="L985" s="303"/>
      <c r="M985" s="303"/>
      <c r="N985" s="303"/>
      <c r="O985" s="303"/>
      <c r="P985" s="305"/>
      <c r="Q985" s="305"/>
      <c r="R985" s="303"/>
      <c r="S985" s="303"/>
      <c r="T985" s="303"/>
      <c r="U985" s="303"/>
      <c r="V985" s="303"/>
      <c r="W985" s="303"/>
      <c r="X985" s="303"/>
      <c r="Y985" s="303"/>
    </row>
    <row r="986" spans="1:25" ht="12.75">
      <c r="A986" s="303"/>
      <c r="B986" s="303"/>
      <c r="C986" s="303"/>
      <c r="D986" s="303"/>
      <c r="E986" s="303"/>
      <c r="F986" s="304"/>
      <c r="G986" s="303"/>
      <c r="H986" s="303"/>
      <c r="I986" s="303"/>
      <c r="J986" s="303"/>
      <c r="K986" s="303"/>
      <c r="L986" s="303"/>
      <c r="M986" s="303"/>
      <c r="N986" s="303"/>
      <c r="O986" s="303"/>
      <c r="P986" s="305"/>
      <c r="Q986" s="305"/>
      <c r="R986" s="303"/>
      <c r="S986" s="303"/>
      <c r="T986" s="303"/>
      <c r="U986" s="303"/>
      <c r="V986" s="303"/>
      <c r="W986" s="303"/>
      <c r="X986" s="303"/>
      <c r="Y986" s="303"/>
    </row>
    <row r="987" spans="1:25" ht="12.75">
      <c r="A987" s="303"/>
      <c r="B987" s="303"/>
      <c r="C987" s="303"/>
      <c r="D987" s="303"/>
      <c r="E987" s="303"/>
      <c r="F987" s="304"/>
      <c r="G987" s="303"/>
      <c r="H987" s="303"/>
      <c r="I987" s="303"/>
      <c r="J987" s="303"/>
      <c r="K987" s="303"/>
      <c r="L987" s="303"/>
      <c r="M987" s="303"/>
      <c r="N987" s="303"/>
      <c r="O987" s="303"/>
      <c r="P987" s="305"/>
      <c r="Q987" s="305"/>
      <c r="R987" s="303"/>
      <c r="S987" s="303"/>
      <c r="T987" s="303"/>
      <c r="U987" s="303"/>
      <c r="V987" s="303"/>
      <c r="W987" s="303"/>
      <c r="X987" s="303"/>
      <c r="Y987" s="303"/>
    </row>
    <row r="988" spans="1:25" ht="12.75">
      <c r="A988" s="303"/>
      <c r="B988" s="303"/>
      <c r="C988" s="303"/>
      <c r="D988" s="303"/>
      <c r="E988" s="303"/>
      <c r="F988" s="304"/>
      <c r="G988" s="303"/>
      <c r="H988" s="303"/>
      <c r="I988" s="303"/>
      <c r="J988" s="303"/>
      <c r="K988" s="303"/>
      <c r="L988" s="303"/>
      <c r="M988" s="303"/>
      <c r="N988" s="303"/>
      <c r="O988" s="303"/>
      <c r="P988" s="305"/>
      <c r="Q988" s="305"/>
      <c r="R988" s="303"/>
      <c r="S988" s="303"/>
      <c r="T988" s="303"/>
      <c r="U988" s="303"/>
      <c r="V988" s="303"/>
      <c r="W988" s="303"/>
      <c r="X988" s="303"/>
      <c r="Y988" s="303"/>
    </row>
    <row r="989" spans="1:25" ht="12.75">
      <c r="A989" s="303"/>
      <c r="B989" s="303"/>
      <c r="C989" s="303"/>
      <c r="D989" s="303"/>
      <c r="E989" s="303"/>
      <c r="F989" s="304"/>
      <c r="G989" s="303"/>
      <c r="H989" s="303"/>
      <c r="I989" s="303"/>
      <c r="J989" s="303"/>
      <c r="K989" s="303"/>
      <c r="L989" s="303"/>
      <c r="M989" s="303"/>
      <c r="N989" s="303"/>
      <c r="O989" s="303"/>
      <c r="P989" s="305"/>
      <c r="Q989" s="305"/>
      <c r="R989" s="303"/>
      <c r="S989" s="303"/>
      <c r="T989" s="303"/>
      <c r="U989" s="303"/>
      <c r="V989" s="303"/>
      <c r="W989" s="303"/>
      <c r="X989" s="303"/>
      <c r="Y989" s="303"/>
    </row>
    <row r="990" spans="1:25" ht="12.75">
      <c r="A990" s="303"/>
      <c r="B990" s="303"/>
      <c r="C990" s="303"/>
      <c r="D990" s="303"/>
      <c r="E990" s="303"/>
      <c r="F990" s="304"/>
      <c r="G990" s="303"/>
      <c r="H990" s="303"/>
      <c r="I990" s="303"/>
      <c r="J990" s="303"/>
      <c r="K990" s="303"/>
      <c r="L990" s="303"/>
      <c r="M990" s="303"/>
      <c r="N990" s="303"/>
      <c r="O990" s="303"/>
      <c r="P990" s="305"/>
      <c r="Q990" s="305"/>
      <c r="R990" s="303"/>
      <c r="S990" s="303"/>
      <c r="T990" s="303"/>
      <c r="U990" s="303"/>
      <c r="V990" s="303"/>
      <c r="W990" s="303"/>
      <c r="X990" s="303"/>
      <c r="Y990" s="303"/>
    </row>
    <row r="991" spans="1:25" ht="12.75">
      <c r="A991" s="303"/>
      <c r="B991" s="303"/>
      <c r="C991" s="303"/>
      <c r="D991" s="303"/>
      <c r="E991" s="303"/>
      <c r="F991" s="304"/>
      <c r="G991" s="303"/>
      <c r="H991" s="303"/>
      <c r="I991" s="303"/>
      <c r="J991" s="303"/>
      <c r="K991" s="303"/>
      <c r="L991" s="303"/>
      <c r="M991" s="303"/>
      <c r="N991" s="303"/>
      <c r="O991" s="303"/>
      <c r="P991" s="305"/>
      <c r="Q991" s="305"/>
      <c r="R991" s="303"/>
      <c r="S991" s="303"/>
      <c r="T991" s="303"/>
      <c r="U991" s="303"/>
      <c r="V991" s="303"/>
      <c r="W991" s="303"/>
      <c r="X991" s="303"/>
      <c r="Y991" s="303"/>
    </row>
    <row r="992" spans="1:25" ht="12.75">
      <c r="A992" s="303"/>
      <c r="B992" s="303"/>
      <c r="C992" s="303"/>
      <c r="D992" s="303"/>
      <c r="E992" s="303"/>
      <c r="F992" s="304"/>
      <c r="G992" s="303"/>
      <c r="H992" s="303"/>
      <c r="I992" s="303"/>
      <c r="J992" s="303"/>
      <c r="K992" s="303"/>
      <c r="L992" s="303"/>
      <c r="M992" s="303"/>
      <c r="N992" s="303"/>
      <c r="O992" s="303"/>
      <c r="P992" s="305"/>
      <c r="Q992" s="305"/>
      <c r="R992" s="303"/>
      <c r="S992" s="303"/>
      <c r="T992" s="303"/>
      <c r="U992" s="303"/>
      <c r="V992" s="303"/>
      <c r="W992" s="303"/>
      <c r="X992" s="303"/>
      <c r="Y992" s="303"/>
    </row>
    <row r="993" spans="1:25" ht="12.75">
      <c r="A993" s="303"/>
      <c r="B993" s="303"/>
      <c r="C993" s="303"/>
      <c r="D993" s="303"/>
      <c r="E993" s="303"/>
      <c r="F993" s="304"/>
      <c r="G993" s="303"/>
      <c r="H993" s="303"/>
      <c r="I993" s="303"/>
      <c r="J993" s="303"/>
      <c r="K993" s="303"/>
      <c r="L993" s="303"/>
      <c r="M993" s="303"/>
      <c r="N993" s="303"/>
      <c r="O993" s="303"/>
      <c r="P993" s="305"/>
      <c r="Q993" s="305"/>
      <c r="R993" s="303"/>
      <c r="S993" s="303"/>
      <c r="T993" s="303"/>
      <c r="U993" s="303"/>
      <c r="V993" s="303"/>
      <c r="W993" s="303"/>
      <c r="X993" s="303"/>
      <c r="Y993" s="303"/>
    </row>
    <row r="994" spans="1:25" ht="12.75">
      <c r="A994" s="303"/>
      <c r="B994" s="303"/>
      <c r="C994" s="303"/>
      <c r="D994" s="303"/>
      <c r="E994" s="303"/>
      <c r="F994" s="304"/>
      <c r="G994" s="303"/>
      <c r="H994" s="303"/>
      <c r="I994" s="303"/>
      <c r="J994" s="303"/>
      <c r="K994" s="303"/>
      <c r="L994" s="303"/>
      <c r="M994" s="303"/>
      <c r="N994" s="303"/>
      <c r="O994" s="303"/>
      <c r="P994" s="305"/>
      <c r="Q994" s="305"/>
      <c r="R994" s="303"/>
      <c r="S994" s="303"/>
      <c r="T994" s="303"/>
      <c r="U994" s="303"/>
      <c r="V994" s="303"/>
      <c r="W994" s="303"/>
      <c r="X994" s="303"/>
      <c r="Y994" s="303"/>
    </row>
    <row r="995" spans="1:25" ht="12.75">
      <c r="A995" s="303"/>
      <c r="B995" s="303"/>
      <c r="C995" s="303"/>
      <c r="D995" s="303"/>
      <c r="E995" s="303"/>
      <c r="F995" s="304"/>
      <c r="G995" s="303"/>
      <c r="H995" s="303"/>
      <c r="I995" s="303"/>
      <c r="J995" s="303"/>
      <c r="K995" s="303"/>
      <c r="L995" s="303"/>
      <c r="M995" s="303"/>
      <c r="N995" s="303"/>
      <c r="O995" s="303"/>
      <c r="P995" s="305"/>
      <c r="Q995" s="305"/>
      <c r="R995" s="303"/>
      <c r="S995" s="303"/>
      <c r="T995" s="303"/>
      <c r="U995" s="303"/>
      <c r="V995" s="303"/>
      <c r="W995" s="303"/>
      <c r="X995" s="303"/>
      <c r="Y995" s="303"/>
    </row>
    <row r="996" spans="1:25" ht="12.75">
      <c r="A996" s="303"/>
      <c r="B996" s="303"/>
      <c r="C996" s="303"/>
      <c r="D996" s="303"/>
      <c r="E996" s="303"/>
      <c r="F996" s="304"/>
      <c r="G996" s="303"/>
      <c r="H996" s="303"/>
      <c r="I996" s="303"/>
      <c r="J996" s="303"/>
      <c r="K996" s="303"/>
      <c r="L996" s="303"/>
      <c r="M996" s="303"/>
      <c r="N996" s="303"/>
      <c r="O996" s="303"/>
      <c r="P996" s="305"/>
      <c r="Q996" s="305"/>
      <c r="R996" s="303"/>
      <c r="S996" s="303"/>
      <c r="T996" s="303"/>
      <c r="U996" s="303"/>
      <c r="V996" s="303"/>
      <c r="W996" s="303"/>
      <c r="X996" s="303"/>
      <c r="Y996" s="303"/>
    </row>
    <row r="997" spans="1:25" ht="12.75">
      <c r="A997" s="303"/>
      <c r="B997" s="303"/>
      <c r="C997" s="303"/>
      <c r="D997" s="303"/>
      <c r="E997" s="303"/>
      <c r="F997" s="304"/>
      <c r="G997" s="303"/>
      <c r="H997" s="303"/>
      <c r="I997" s="303"/>
      <c r="J997" s="303"/>
      <c r="K997" s="303"/>
      <c r="L997" s="303"/>
      <c r="M997" s="303"/>
      <c r="N997" s="303"/>
      <c r="O997" s="303"/>
      <c r="P997" s="305"/>
      <c r="Q997" s="305"/>
      <c r="R997" s="303"/>
      <c r="S997" s="303"/>
      <c r="T997" s="303"/>
      <c r="U997" s="303"/>
      <c r="V997" s="303"/>
      <c r="W997" s="303"/>
      <c r="X997" s="303"/>
      <c r="Y997" s="303"/>
    </row>
    <row r="998" spans="1:25" ht="12.75">
      <c r="A998" s="303"/>
      <c r="B998" s="303"/>
      <c r="C998" s="303"/>
      <c r="D998" s="303"/>
      <c r="E998" s="303"/>
      <c r="F998" s="304"/>
      <c r="G998" s="303"/>
      <c r="H998" s="303"/>
      <c r="I998" s="303"/>
      <c r="J998" s="303"/>
      <c r="K998" s="303"/>
      <c r="L998" s="303"/>
      <c r="M998" s="303"/>
      <c r="N998" s="303"/>
      <c r="O998" s="303"/>
      <c r="P998" s="305"/>
      <c r="Q998" s="305"/>
      <c r="R998" s="303"/>
      <c r="S998" s="303"/>
      <c r="T998" s="303"/>
      <c r="U998" s="303"/>
      <c r="V998" s="303"/>
      <c r="W998" s="303"/>
      <c r="X998" s="303"/>
      <c r="Y998" s="303"/>
    </row>
    <row r="999" spans="1:25" ht="12.75">
      <c r="A999" s="303"/>
      <c r="B999" s="303"/>
      <c r="C999" s="303"/>
      <c r="D999" s="303"/>
      <c r="E999" s="303"/>
      <c r="F999" s="304"/>
      <c r="G999" s="303"/>
      <c r="H999" s="303"/>
      <c r="I999" s="303"/>
      <c r="J999" s="303"/>
      <c r="K999" s="303"/>
      <c r="L999" s="303"/>
      <c r="M999" s="303"/>
      <c r="N999" s="303"/>
      <c r="O999" s="303"/>
      <c r="P999" s="305"/>
      <c r="Q999" s="305"/>
      <c r="R999" s="303"/>
      <c r="S999" s="303"/>
      <c r="T999" s="303"/>
      <c r="U999" s="303"/>
      <c r="V999" s="303"/>
      <c r="W999" s="303"/>
      <c r="X999" s="303"/>
      <c r="Y999" s="303"/>
    </row>
    <row r="1000" spans="1:25" ht="12.75">
      <c r="A1000" s="303"/>
      <c r="B1000" s="303"/>
      <c r="C1000" s="303"/>
      <c r="D1000" s="303"/>
      <c r="E1000" s="303"/>
      <c r="F1000" s="304"/>
      <c r="G1000" s="303"/>
      <c r="H1000" s="303"/>
      <c r="I1000" s="303"/>
      <c r="J1000" s="303"/>
      <c r="K1000" s="303"/>
      <c r="L1000" s="303"/>
      <c r="M1000" s="303"/>
      <c r="N1000" s="303"/>
      <c r="O1000" s="303"/>
      <c r="P1000" s="305"/>
      <c r="Q1000" s="305"/>
      <c r="R1000" s="303"/>
      <c r="S1000" s="303"/>
      <c r="T1000" s="303"/>
      <c r="U1000" s="303"/>
      <c r="V1000" s="303"/>
      <c r="W1000" s="303"/>
      <c r="X1000" s="303"/>
      <c r="Y1000" s="303"/>
    </row>
    <row r="1001" spans="1:25" ht="12.75">
      <c r="A1001" s="303"/>
      <c r="B1001" s="303"/>
      <c r="C1001" s="303"/>
      <c r="D1001" s="303"/>
      <c r="E1001" s="303"/>
      <c r="F1001" s="304"/>
      <c r="G1001" s="303"/>
      <c r="H1001" s="303"/>
      <c r="I1001" s="303"/>
      <c r="J1001" s="303"/>
      <c r="K1001" s="303"/>
      <c r="L1001" s="303"/>
      <c r="M1001" s="303"/>
      <c r="N1001" s="303"/>
      <c r="O1001" s="303"/>
      <c r="P1001" s="305"/>
      <c r="Q1001" s="305"/>
      <c r="R1001" s="303"/>
      <c r="S1001" s="303"/>
      <c r="T1001" s="303"/>
      <c r="U1001" s="303"/>
      <c r="V1001" s="303"/>
      <c r="W1001" s="303"/>
      <c r="X1001" s="303"/>
      <c r="Y1001" s="303"/>
    </row>
    <row r="1002" spans="1:25" ht="12.75">
      <c r="A1002" s="303"/>
      <c r="B1002" s="303"/>
      <c r="C1002" s="303"/>
      <c r="D1002" s="303"/>
      <c r="E1002" s="303"/>
      <c r="F1002" s="304"/>
      <c r="G1002" s="303"/>
      <c r="H1002" s="303"/>
      <c r="I1002" s="303"/>
      <c r="J1002" s="303"/>
      <c r="K1002" s="303"/>
      <c r="L1002" s="303"/>
      <c r="M1002" s="303"/>
      <c r="N1002" s="303"/>
      <c r="O1002" s="303"/>
      <c r="P1002" s="305"/>
      <c r="Q1002" s="305"/>
      <c r="R1002" s="303"/>
      <c r="S1002" s="303"/>
      <c r="T1002" s="303"/>
      <c r="U1002" s="303"/>
      <c r="V1002" s="303"/>
      <c r="W1002" s="303"/>
      <c r="X1002" s="303"/>
      <c r="Y1002" s="303"/>
    </row>
    <row r="1003" spans="1:25" ht="12.75">
      <c r="A1003" s="303"/>
      <c r="B1003" s="303"/>
      <c r="C1003" s="303"/>
      <c r="D1003" s="303"/>
      <c r="E1003" s="303"/>
      <c r="F1003" s="304"/>
      <c r="G1003" s="303"/>
      <c r="H1003" s="303"/>
      <c r="I1003" s="303"/>
      <c r="J1003" s="303"/>
      <c r="K1003" s="303"/>
      <c r="L1003" s="303"/>
      <c r="M1003" s="303"/>
      <c r="N1003" s="303"/>
      <c r="O1003" s="303"/>
      <c r="P1003" s="305"/>
      <c r="Q1003" s="305"/>
      <c r="R1003" s="303"/>
      <c r="S1003" s="303"/>
      <c r="T1003" s="303"/>
      <c r="U1003" s="303"/>
      <c r="V1003" s="303"/>
      <c r="W1003" s="303"/>
      <c r="X1003" s="303"/>
      <c r="Y1003" s="303"/>
    </row>
    <row r="1004" spans="1:25" ht="12.75">
      <c r="A1004" s="303"/>
      <c r="B1004" s="303"/>
      <c r="C1004" s="303"/>
      <c r="D1004" s="303"/>
      <c r="E1004" s="303"/>
      <c r="F1004" s="304"/>
      <c r="G1004" s="303"/>
      <c r="H1004" s="303"/>
      <c r="I1004" s="303"/>
      <c r="J1004" s="303"/>
      <c r="K1004" s="303"/>
      <c r="L1004" s="303"/>
      <c r="M1004" s="303"/>
      <c r="N1004" s="303"/>
      <c r="O1004" s="303"/>
      <c r="P1004" s="305"/>
      <c r="Q1004" s="305"/>
      <c r="R1004" s="303"/>
      <c r="S1004" s="303"/>
      <c r="T1004" s="303"/>
      <c r="U1004" s="303"/>
      <c r="V1004" s="303"/>
      <c r="W1004" s="303"/>
      <c r="X1004" s="303"/>
      <c r="Y1004" s="303"/>
    </row>
    <row r="1005" spans="1:25" ht="12.75">
      <c r="A1005" s="303"/>
      <c r="B1005" s="303"/>
      <c r="C1005" s="303"/>
      <c r="D1005" s="303"/>
      <c r="E1005" s="303"/>
      <c r="F1005" s="304"/>
      <c r="G1005" s="303"/>
      <c r="H1005" s="303"/>
      <c r="I1005" s="303"/>
      <c r="J1005" s="303"/>
      <c r="K1005" s="303"/>
      <c r="L1005" s="303"/>
      <c r="M1005" s="303"/>
      <c r="N1005" s="303"/>
      <c r="O1005" s="303"/>
      <c r="P1005" s="305"/>
      <c r="Q1005" s="305"/>
      <c r="R1005" s="303"/>
      <c r="S1005" s="303"/>
      <c r="T1005" s="303"/>
      <c r="U1005" s="303"/>
      <c r="V1005" s="303"/>
      <c r="W1005" s="303"/>
      <c r="X1005" s="303"/>
      <c r="Y1005" s="303"/>
    </row>
    <row r="1006" spans="1:25" ht="12.75">
      <c r="A1006" s="303"/>
      <c r="B1006" s="303"/>
      <c r="C1006" s="303"/>
      <c r="D1006" s="303"/>
      <c r="E1006" s="303"/>
      <c r="F1006" s="304"/>
      <c r="G1006" s="303"/>
      <c r="H1006" s="303"/>
      <c r="I1006" s="303"/>
      <c r="J1006" s="303"/>
      <c r="K1006" s="303"/>
      <c r="L1006" s="303"/>
      <c r="M1006" s="303"/>
      <c r="N1006" s="303"/>
      <c r="O1006" s="303"/>
      <c r="P1006" s="305"/>
      <c r="Q1006" s="305"/>
      <c r="R1006" s="303"/>
      <c r="S1006" s="303"/>
      <c r="T1006" s="303"/>
      <c r="U1006" s="303"/>
      <c r="V1006" s="303"/>
      <c r="W1006" s="303"/>
      <c r="X1006" s="303"/>
      <c r="Y1006" s="303"/>
    </row>
    <row r="1007" spans="1:25" ht="12.75">
      <c r="A1007" s="303"/>
      <c r="B1007" s="303"/>
      <c r="C1007" s="303"/>
      <c r="D1007" s="303"/>
      <c r="E1007" s="303"/>
      <c r="F1007" s="304"/>
      <c r="G1007" s="303"/>
      <c r="H1007" s="303"/>
      <c r="I1007" s="303"/>
      <c r="J1007" s="303"/>
      <c r="K1007" s="303"/>
      <c r="L1007" s="303"/>
      <c r="M1007" s="303"/>
      <c r="N1007" s="303"/>
      <c r="O1007" s="303"/>
      <c r="P1007" s="305"/>
      <c r="Q1007" s="305"/>
      <c r="R1007" s="303"/>
      <c r="S1007" s="303"/>
      <c r="T1007" s="303"/>
      <c r="U1007" s="303"/>
      <c r="V1007" s="303"/>
      <c r="W1007" s="303"/>
      <c r="X1007" s="303"/>
      <c r="Y1007" s="303"/>
    </row>
    <row r="1008" spans="1:25" ht="12.75">
      <c r="A1008" s="303"/>
      <c r="B1008" s="303"/>
      <c r="C1008" s="303"/>
      <c r="D1008" s="303"/>
      <c r="E1008" s="303"/>
      <c r="F1008" s="304"/>
      <c r="G1008" s="303"/>
      <c r="H1008" s="303"/>
      <c r="I1008" s="303"/>
      <c r="J1008" s="303"/>
      <c r="K1008" s="303"/>
      <c r="L1008" s="303"/>
      <c r="M1008" s="303"/>
      <c r="N1008" s="303"/>
      <c r="O1008" s="303"/>
      <c r="P1008" s="305"/>
      <c r="Q1008" s="305"/>
      <c r="R1008" s="303"/>
      <c r="S1008" s="303"/>
      <c r="T1008" s="303"/>
      <c r="U1008" s="303"/>
      <c r="V1008" s="303"/>
      <c r="W1008" s="303"/>
      <c r="X1008" s="303"/>
      <c r="Y1008" s="303"/>
    </row>
    <row r="1009" spans="1:25" ht="12.75">
      <c r="A1009" s="303"/>
      <c r="B1009" s="303"/>
      <c r="C1009" s="303"/>
      <c r="D1009" s="303"/>
      <c r="E1009" s="303"/>
      <c r="F1009" s="304"/>
      <c r="G1009" s="303"/>
      <c r="H1009" s="303"/>
      <c r="I1009" s="303"/>
      <c r="J1009" s="303"/>
      <c r="K1009" s="303"/>
      <c r="L1009" s="303"/>
      <c r="M1009" s="303"/>
      <c r="N1009" s="303"/>
      <c r="O1009" s="303"/>
      <c r="P1009" s="305"/>
      <c r="Q1009" s="305"/>
      <c r="R1009" s="303"/>
      <c r="S1009" s="303"/>
      <c r="T1009" s="303"/>
      <c r="U1009" s="303"/>
      <c r="V1009" s="303"/>
      <c r="W1009" s="303"/>
      <c r="X1009" s="303"/>
      <c r="Y1009" s="303"/>
    </row>
    <row r="1010" spans="1:25" ht="12.75">
      <c r="A1010" s="303"/>
      <c r="B1010" s="303"/>
      <c r="C1010" s="303"/>
      <c r="D1010" s="303"/>
      <c r="E1010" s="303"/>
      <c r="F1010" s="304"/>
      <c r="G1010" s="303"/>
      <c r="H1010" s="303"/>
      <c r="I1010" s="303"/>
      <c r="J1010" s="303"/>
      <c r="K1010" s="303"/>
      <c r="L1010" s="303"/>
      <c r="M1010" s="303"/>
      <c r="N1010" s="303"/>
      <c r="O1010" s="303"/>
      <c r="P1010" s="305"/>
      <c r="Q1010" s="305"/>
      <c r="R1010" s="303"/>
      <c r="S1010" s="303"/>
      <c r="T1010" s="303"/>
      <c r="U1010" s="303"/>
      <c r="V1010" s="303"/>
      <c r="W1010" s="303"/>
      <c r="X1010" s="303"/>
      <c r="Y1010" s="303"/>
    </row>
    <row r="1011" spans="1:25" ht="12.75">
      <c r="A1011" s="303"/>
      <c r="B1011" s="303"/>
      <c r="C1011" s="303"/>
      <c r="D1011" s="303"/>
      <c r="E1011" s="303"/>
      <c r="F1011" s="304"/>
      <c r="G1011" s="303"/>
      <c r="H1011" s="303"/>
      <c r="I1011" s="303"/>
      <c r="J1011" s="303"/>
      <c r="K1011" s="303"/>
      <c r="L1011" s="303"/>
      <c r="M1011" s="303"/>
      <c r="N1011" s="303"/>
      <c r="O1011" s="303"/>
      <c r="P1011" s="305"/>
      <c r="Q1011" s="305"/>
      <c r="R1011" s="303"/>
      <c r="S1011" s="303"/>
      <c r="T1011" s="303"/>
      <c r="U1011" s="303"/>
      <c r="V1011" s="303"/>
      <c r="W1011" s="303"/>
      <c r="X1011" s="303"/>
      <c r="Y1011" s="303"/>
    </row>
    <row r="1012" spans="1:25" ht="12.75">
      <c r="A1012" s="303"/>
      <c r="B1012" s="303"/>
      <c r="C1012" s="303"/>
      <c r="D1012" s="303"/>
      <c r="E1012" s="303"/>
      <c r="F1012" s="304"/>
      <c r="G1012" s="303"/>
      <c r="H1012" s="303"/>
      <c r="I1012" s="303"/>
      <c r="J1012" s="303"/>
      <c r="K1012" s="303"/>
      <c r="L1012" s="303"/>
      <c r="M1012" s="303"/>
      <c r="N1012" s="303"/>
      <c r="O1012" s="303"/>
      <c r="P1012" s="305"/>
      <c r="Q1012" s="305"/>
      <c r="R1012" s="303"/>
      <c r="S1012" s="303"/>
      <c r="T1012" s="303"/>
      <c r="U1012" s="303"/>
      <c r="V1012" s="303"/>
      <c r="W1012" s="303"/>
      <c r="X1012" s="303"/>
      <c r="Y1012" s="303"/>
    </row>
    <row r="1013" spans="1:25" ht="12.75">
      <c r="A1013" s="303"/>
      <c r="B1013" s="303"/>
      <c r="C1013" s="303"/>
      <c r="D1013" s="303"/>
      <c r="E1013" s="303"/>
      <c r="F1013" s="304"/>
      <c r="G1013" s="303"/>
      <c r="H1013" s="303"/>
      <c r="I1013" s="303"/>
      <c r="J1013" s="303"/>
      <c r="K1013" s="303"/>
      <c r="L1013" s="303"/>
      <c r="M1013" s="303"/>
      <c r="N1013" s="303"/>
      <c r="O1013" s="303"/>
      <c r="P1013" s="305"/>
      <c r="Q1013" s="305"/>
      <c r="R1013" s="303"/>
      <c r="S1013" s="303"/>
      <c r="T1013" s="303"/>
      <c r="U1013" s="303"/>
      <c r="V1013" s="303"/>
      <c r="W1013" s="303"/>
      <c r="X1013" s="303"/>
      <c r="Y1013" s="303"/>
    </row>
    <row r="1014" spans="1:25" ht="12.75">
      <c r="A1014" s="303"/>
      <c r="B1014" s="303"/>
      <c r="C1014" s="303"/>
      <c r="D1014" s="303"/>
      <c r="E1014" s="303"/>
      <c r="F1014" s="304"/>
      <c r="G1014" s="303"/>
      <c r="H1014" s="303"/>
      <c r="I1014" s="303"/>
      <c r="J1014" s="303"/>
      <c r="K1014" s="303"/>
      <c r="L1014" s="303"/>
      <c r="M1014" s="303"/>
      <c r="N1014" s="303"/>
      <c r="O1014" s="303"/>
      <c r="P1014" s="305"/>
      <c r="Q1014" s="305"/>
      <c r="R1014" s="303"/>
      <c r="S1014" s="303"/>
      <c r="T1014" s="303"/>
      <c r="U1014" s="303"/>
      <c r="V1014" s="303"/>
      <c r="W1014" s="303"/>
      <c r="X1014" s="303"/>
      <c r="Y1014" s="303"/>
    </row>
    <row r="1015" spans="1:25" ht="12.75">
      <c r="A1015" s="303"/>
      <c r="B1015" s="303"/>
      <c r="C1015" s="303"/>
      <c r="D1015" s="303"/>
      <c r="E1015" s="303"/>
      <c r="F1015" s="304"/>
      <c r="G1015" s="303"/>
      <c r="H1015" s="303"/>
      <c r="I1015" s="303"/>
      <c r="J1015" s="303"/>
      <c r="K1015" s="303"/>
      <c r="L1015" s="303"/>
      <c r="M1015" s="303"/>
      <c r="N1015" s="303"/>
      <c r="O1015" s="303"/>
      <c r="P1015" s="305"/>
      <c r="Q1015" s="305"/>
      <c r="R1015" s="303"/>
      <c r="S1015" s="303"/>
      <c r="T1015" s="303"/>
      <c r="U1015" s="303"/>
      <c r="V1015" s="303"/>
      <c r="W1015" s="303"/>
      <c r="X1015" s="303"/>
      <c r="Y1015" s="303"/>
    </row>
    <row r="1016" spans="1:25" ht="12.75">
      <c r="A1016" s="303"/>
      <c r="B1016" s="303"/>
      <c r="C1016" s="303"/>
      <c r="D1016" s="303"/>
      <c r="E1016" s="303"/>
      <c r="F1016" s="304"/>
      <c r="G1016" s="303"/>
      <c r="H1016" s="303"/>
      <c r="I1016" s="303"/>
      <c r="J1016" s="303"/>
      <c r="K1016" s="303"/>
      <c r="L1016" s="303"/>
      <c r="M1016" s="303"/>
      <c r="N1016" s="303"/>
      <c r="O1016" s="303"/>
      <c r="P1016" s="305"/>
      <c r="Q1016" s="305"/>
      <c r="R1016" s="303"/>
      <c r="S1016" s="303"/>
      <c r="T1016" s="303"/>
      <c r="U1016" s="303"/>
      <c r="V1016" s="303"/>
      <c r="W1016" s="303"/>
      <c r="X1016" s="303"/>
      <c r="Y1016" s="303"/>
    </row>
    <row r="1017" spans="1:25" ht="12.75">
      <c r="A1017" s="303"/>
      <c r="B1017" s="303"/>
      <c r="C1017" s="303"/>
      <c r="D1017" s="303"/>
      <c r="E1017" s="303"/>
      <c r="F1017" s="304"/>
      <c r="G1017" s="303"/>
      <c r="H1017" s="303"/>
      <c r="I1017" s="303"/>
      <c r="J1017" s="303"/>
      <c r="K1017" s="303"/>
      <c r="L1017" s="303"/>
      <c r="M1017" s="303"/>
      <c r="N1017" s="303"/>
      <c r="O1017" s="303"/>
      <c r="P1017" s="305"/>
      <c r="Q1017" s="305"/>
      <c r="R1017" s="303"/>
      <c r="S1017" s="303"/>
      <c r="T1017" s="303"/>
      <c r="U1017" s="303"/>
      <c r="V1017" s="303"/>
      <c r="W1017" s="303"/>
      <c r="X1017" s="303"/>
      <c r="Y1017" s="303"/>
    </row>
    <row r="1018" spans="1:25" ht="12.75">
      <c r="A1018" s="303"/>
      <c r="B1018" s="303"/>
      <c r="C1018" s="303"/>
      <c r="D1018" s="303"/>
      <c r="E1018" s="303"/>
      <c r="F1018" s="304"/>
      <c r="G1018" s="303"/>
      <c r="H1018" s="303"/>
      <c r="I1018" s="303"/>
      <c r="J1018" s="303"/>
      <c r="K1018" s="303"/>
      <c r="L1018" s="303"/>
      <c r="M1018" s="303"/>
      <c r="N1018" s="303"/>
      <c r="O1018" s="303"/>
      <c r="P1018" s="305"/>
      <c r="Q1018" s="305"/>
      <c r="R1018" s="303"/>
      <c r="S1018" s="303"/>
      <c r="T1018" s="303"/>
      <c r="U1018" s="303"/>
      <c r="V1018" s="303"/>
      <c r="W1018" s="303"/>
      <c r="X1018" s="303"/>
      <c r="Y1018" s="303"/>
    </row>
    <row r="1019" spans="1:25" ht="12.75">
      <c r="A1019" s="303"/>
      <c r="B1019" s="303"/>
      <c r="C1019" s="303"/>
      <c r="D1019" s="303"/>
      <c r="E1019" s="303"/>
      <c r="F1019" s="304"/>
      <c r="G1019" s="303"/>
      <c r="H1019" s="303"/>
      <c r="I1019" s="303"/>
      <c r="J1019" s="303"/>
      <c r="K1019" s="303"/>
      <c r="L1019" s="303"/>
      <c r="M1019" s="303"/>
      <c r="N1019" s="303"/>
      <c r="O1019" s="303"/>
      <c r="P1019" s="305"/>
      <c r="Q1019" s="305"/>
      <c r="R1019" s="303"/>
      <c r="S1019" s="303"/>
      <c r="T1019" s="303"/>
      <c r="U1019" s="303"/>
      <c r="V1019" s="303"/>
      <c r="W1019" s="303"/>
      <c r="X1019" s="303"/>
      <c r="Y1019" s="303"/>
    </row>
    <row r="1020" spans="1:25" ht="12.75">
      <c r="A1020" s="303"/>
      <c r="B1020" s="303"/>
      <c r="C1020" s="303"/>
      <c r="D1020" s="303"/>
      <c r="E1020" s="303"/>
      <c r="F1020" s="304"/>
      <c r="G1020" s="303"/>
      <c r="H1020" s="303"/>
      <c r="I1020" s="303"/>
      <c r="J1020" s="303"/>
      <c r="K1020" s="303"/>
      <c r="L1020" s="303"/>
      <c r="M1020" s="303"/>
      <c r="N1020" s="303"/>
      <c r="O1020" s="303"/>
      <c r="P1020" s="305"/>
      <c r="Q1020" s="305"/>
      <c r="R1020" s="303"/>
      <c r="S1020" s="303"/>
      <c r="T1020" s="303"/>
      <c r="U1020" s="303"/>
      <c r="V1020" s="303"/>
      <c r="W1020" s="303"/>
      <c r="X1020" s="303"/>
      <c r="Y1020" s="303"/>
    </row>
    <row r="1021" spans="1:25" ht="12.75">
      <c r="A1021" s="303"/>
      <c r="B1021" s="303"/>
      <c r="C1021" s="303"/>
      <c r="D1021" s="303"/>
      <c r="E1021" s="303"/>
      <c r="F1021" s="304"/>
      <c r="G1021" s="303"/>
      <c r="H1021" s="303"/>
      <c r="I1021" s="303"/>
      <c r="J1021" s="303"/>
      <c r="K1021" s="303"/>
      <c r="L1021" s="303"/>
      <c r="M1021" s="303"/>
      <c r="N1021" s="303"/>
      <c r="O1021" s="303"/>
      <c r="P1021" s="305"/>
      <c r="Q1021" s="305"/>
      <c r="R1021" s="303"/>
      <c r="S1021" s="303"/>
      <c r="T1021" s="303"/>
      <c r="U1021" s="303"/>
      <c r="V1021" s="303"/>
      <c r="W1021" s="303"/>
      <c r="X1021" s="303"/>
      <c r="Y1021" s="303"/>
    </row>
    <row r="1022" spans="1:25" ht="12.75">
      <c r="A1022" s="303"/>
      <c r="B1022" s="303"/>
      <c r="C1022" s="303"/>
      <c r="D1022" s="303"/>
      <c r="E1022" s="303"/>
      <c r="F1022" s="304"/>
      <c r="G1022" s="303"/>
      <c r="H1022" s="303"/>
      <c r="I1022" s="303"/>
      <c r="J1022" s="303"/>
      <c r="K1022" s="303"/>
      <c r="L1022" s="303"/>
      <c r="M1022" s="303"/>
      <c r="N1022" s="303"/>
      <c r="O1022" s="303"/>
      <c r="P1022" s="305"/>
      <c r="Q1022" s="305"/>
      <c r="R1022" s="303"/>
      <c r="S1022" s="303"/>
      <c r="T1022" s="303"/>
      <c r="U1022" s="303"/>
      <c r="V1022" s="303"/>
      <c r="W1022" s="303"/>
      <c r="X1022" s="303"/>
      <c r="Y1022" s="303"/>
    </row>
    <row r="1023" spans="1:25" ht="12.75">
      <c r="A1023" s="303"/>
      <c r="B1023" s="303"/>
      <c r="C1023" s="303"/>
      <c r="D1023" s="303"/>
      <c r="E1023" s="303"/>
      <c r="F1023" s="304"/>
      <c r="G1023" s="303"/>
      <c r="H1023" s="303"/>
      <c r="I1023" s="303"/>
      <c r="J1023" s="303"/>
      <c r="K1023" s="303"/>
      <c r="L1023" s="303"/>
      <c r="M1023" s="303"/>
      <c r="N1023" s="303"/>
      <c r="O1023" s="303"/>
      <c r="P1023" s="305"/>
      <c r="Q1023" s="305"/>
      <c r="R1023" s="303"/>
      <c r="S1023" s="303"/>
      <c r="T1023" s="303"/>
      <c r="U1023" s="303"/>
      <c r="V1023" s="303"/>
      <c r="W1023" s="303"/>
      <c r="X1023" s="303"/>
      <c r="Y1023" s="303"/>
    </row>
    <row r="1024" spans="1:25" ht="12.75">
      <c r="A1024" s="303"/>
      <c r="B1024" s="303"/>
      <c r="C1024" s="303"/>
      <c r="D1024" s="303"/>
      <c r="E1024" s="303"/>
      <c r="F1024" s="304"/>
      <c r="G1024" s="303"/>
      <c r="H1024" s="303"/>
      <c r="I1024" s="303"/>
      <c r="J1024" s="303"/>
      <c r="K1024" s="303"/>
      <c r="L1024" s="303"/>
      <c r="M1024" s="303"/>
      <c r="N1024" s="303"/>
      <c r="O1024" s="303"/>
      <c r="P1024" s="305"/>
      <c r="Q1024" s="305"/>
      <c r="R1024" s="303"/>
      <c r="S1024" s="303"/>
      <c r="T1024" s="303"/>
      <c r="U1024" s="303"/>
      <c r="V1024" s="303"/>
      <c r="W1024" s="303"/>
      <c r="X1024" s="303"/>
      <c r="Y1024" s="303"/>
    </row>
    <row r="1025" spans="1:25" ht="12.75">
      <c r="A1025" s="303"/>
      <c r="B1025" s="303"/>
      <c r="C1025" s="303"/>
      <c r="D1025" s="303"/>
      <c r="E1025" s="303"/>
      <c r="F1025" s="304"/>
      <c r="G1025" s="303"/>
      <c r="H1025" s="303"/>
      <c r="I1025" s="303"/>
      <c r="J1025" s="303"/>
      <c r="K1025" s="303"/>
      <c r="L1025" s="303"/>
      <c r="M1025" s="303"/>
      <c r="N1025" s="303"/>
      <c r="O1025" s="303"/>
      <c r="P1025" s="305"/>
      <c r="Q1025" s="305"/>
      <c r="R1025" s="303"/>
      <c r="S1025" s="303"/>
      <c r="T1025" s="303"/>
      <c r="U1025" s="303"/>
      <c r="V1025" s="303"/>
      <c r="W1025" s="303"/>
      <c r="X1025" s="303"/>
      <c r="Y1025" s="303"/>
    </row>
    <row r="1026" spans="1:25" ht="12.75">
      <c r="A1026" s="303"/>
      <c r="B1026" s="303"/>
      <c r="C1026" s="303"/>
      <c r="D1026" s="303"/>
      <c r="E1026" s="303"/>
      <c r="F1026" s="304"/>
      <c r="G1026" s="303"/>
      <c r="H1026" s="303"/>
      <c r="I1026" s="303"/>
      <c r="J1026" s="303"/>
      <c r="K1026" s="303"/>
      <c r="L1026" s="303"/>
      <c r="M1026" s="303"/>
      <c r="N1026" s="303"/>
      <c r="O1026" s="303"/>
      <c r="P1026" s="305"/>
      <c r="Q1026" s="305"/>
      <c r="R1026" s="303"/>
      <c r="S1026" s="303"/>
      <c r="T1026" s="303"/>
      <c r="U1026" s="303"/>
      <c r="V1026" s="303"/>
      <c r="W1026" s="303"/>
      <c r="X1026" s="303"/>
      <c r="Y1026" s="303"/>
    </row>
  </sheetData>
  <mergeCells count="20">
    <mergeCell ref="G101:J101"/>
    <mergeCell ref="J8:K8"/>
    <mergeCell ref="L8:L9"/>
    <mergeCell ref="C8:C9"/>
    <mergeCell ref="D8:D9"/>
    <mergeCell ref="A101:D101"/>
    <mergeCell ref="E8:E9"/>
    <mergeCell ref="F8:G8"/>
    <mergeCell ref="M8:N8"/>
    <mergeCell ref="O8:O9"/>
    <mergeCell ref="A1:C1"/>
    <mergeCell ref="A2:C2"/>
    <mergeCell ref="A4:Q4"/>
    <mergeCell ref="A5:Q5"/>
    <mergeCell ref="A6:Q6"/>
    <mergeCell ref="A8:A9"/>
    <mergeCell ref="B8:B9"/>
    <mergeCell ref="P8:Q8"/>
    <mergeCell ref="H8:H9"/>
    <mergeCell ref="I8:I9"/>
  </mergeCells>
  <conditionalFormatting sqref="A12:Q98">
    <cfRule type="expression" dxfId="3" priority="1">
      <formula>AND($E12&lt;&gt;0,$P12&lt;1)</formula>
    </cfRule>
  </conditionalFormatting>
  <printOptions horizontalCentered="1"/>
  <pageMargins left="0.25" right="0.2500043545012971" top="0.35998707117140583" bottom="0.45331705258621474" header="0" footer="0"/>
  <pageSetup paperSize="9" fitToHeight="0" pageOrder="overThenDown" orientation="landscape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FF00"/>
    <outlinePr summaryBelow="0" summaryRight="0"/>
  </sheetPr>
  <dimension ref="A1:V1013"/>
  <sheetViews>
    <sheetView workbookViewId="0">
      <pane ySplit="9" topLeftCell="A10" activePane="bottomLeft" state="frozen"/>
      <selection pane="bottomLeft" activeCell="B11" sqref="B11"/>
    </sheetView>
  </sheetViews>
  <sheetFormatPr defaultColWidth="12.5703125" defaultRowHeight="15" customHeight="1"/>
  <cols>
    <col min="1" max="1" width="6.42578125" customWidth="1"/>
    <col min="2" max="2" width="19.42578125" customWidth="1"/>
    <col min="3" max="3" width="16.42578125" customWidth="1"/>
    <col min="4" max="4" width="15.28515625" customWidth="1"/>
    <col min="5" max="5" width="16.7109375" customWidth="1"/>
    <col min="6" max="6" width="16" customWidth="1"/>
    <col min="7" max="9" width="15.7109375" customWidth="1"/>
    <col min="10" max="12" width="14.28515625" customWidth="1"/>
    <col min="13" max="13" width="17" customWidth="1"/>
    <col min="14" max="14" width="20.140625" customWidth="1"/>
    <col min="15" max="15" width="39" customWidth="1"/>
    <col min="16" max="16" width="30.140625" customWidth="1"/>
    <col min="17" max="22" width="12.5703125" customWidth="1"/>
  </cols>
  <sheetData>
    <row r="1" spans="1:22" ht="9" customHeight="1">
      <c r="A1" s="782" t="s">
        <v>26</v>
      </c>
      <c r="B1" s="773"/>
      <c r="C1" s="1"/>
      <c r="D1" s="1"/>
      <c r="E1" s="1"/>
      <c r="F1" s="1"/>
      <c r="G1" s="486"/>
      <c r="H1" s="1"/>
      <c r="I1" s="1"/>
      <c r="J1" s="100"/>
      <c r="K1" s="100"/>
      <c r="L1" s="100"/>
      <c r="M1" s="100"/>
      <c r="N1" s="1"/>
      <c r="O1" s="708"/>
      <c r="P1" s="1"/>
      <c r="Q1" s="5"/>
      <c r="R1" s="5"/>
      <c r="S1" s="5"/>
      <c r="T1" s="5"/>
      <c r="U1" s="5"/>
      <c r="V1" s="306"/>
    </row>
    <row r="2" spans="1:22" ht="15.75" customHeight="1">
      <c r="A2" s="783" t="s">
        <v>0</v>
      </c>
      <c r="B2" s="772"/>
      <c r="C2" s="773"/>
      <c r="D2" s="1"/>
      <c r="E2" s="1"/>
      <c r="F2" s="1"/>
      <c r="G2" s="486"/>
      <c r="H2" s="784" t="s">
        <v>1</v>
      </c>
      <c r="I2" s="772"/>
      <c r="J2" s="772"/>
      <c r="K2" s="773"/>
      <c r="L2" s="6"/>
      <c r="M2" s="6"/>
      <c r="N2" s="6"/>
      <c r="O2" s="709"/>
      <c r="P2" s="6"/>
      <c r="Q2" s="5"/>
      <c r="R2" s="5"/>
      <c r="S2" s="5"/>
      <c r="T2" s="5"/>
      <c r="U2" s="5"/>
      <c r="V2" s="5"/>
    </row>
    <row r="3" spans="1:22" ht="19.5" customHeight="1">
      <c r="A3" s="783" t="s">
        <v>2</v>
      </c>
      <c r="B3" s="772"/>
      <c r="C3" s="773"/>
      <c r="D3" s="1"/>
      <c r="E3" s="1"/>
      <c r="F3" s="1"/>
      <c r="G3" s="486"/>
      <c r="H3" s="785" t="s">
        <v>3</v>
      </c>
      <c r="I3" s="772"/>
      <c r="J3" s="772"/>
      <c r="K3" s="773"/>
      <c r="L3" s="8"/>
      <c r="M3" s="8"/>
      <c r="N3" s="8"/>
      <c r="O3" s="710"/>
      <c r="P3" s="8"/>
      <c r="Q3" s="5"/>
      <c r="R3" s="5"/>
      <c r="S3" s="5"/>
      <c r="T3" s="5"/>
      <c r="U3" s="5"/>
      <c r="V3" s="5"/>
    </row>
    <row r="4" spans="1:22" ht="21.75" customHeight="1">
      <c r="A4" s="771" t="s">
        <v>308</v>
      </c>
      <c r="B4" s="772"/>
      <c r="C4" s="772"/>
      <c r="D4" s="772"/>
      <c r="E4" s="772"/>
      <c r="F4" s="772"/>
      <c r="G4" s="772"/>
      <c r="H4" s="772"/>
      <c r="I4" s="772"/>
      <c r="J4" s="772"/>
      <c r="K4" s="773"/>
      <c r="L4" s="307"/>
      <c r="M4" s="307"/>
      <c r="N4" s="10"/>
      <c r="O4" s="711"/>
      <c r="P4" s="10"/>
      <c r="Q4" s="5"/>
      <c r="R4" s="5"/>
      <c r="S4" s="5"/>
      <c r="T4" s="5"/>
      <c r="U4" s="5"/>
      <c r="V4" s="5"/>
    </row>
    <row r="5" spans="1:22" ht="22.5" customHeight="1">
      <c r="A5" s="771" t="s">
        <v>5</v>
      </c>
      <c r="B5" s="772"/>
      <c r="C5" s="772"/>
      <c r="D5" s="772"/>
      <c r="E5" s="772"/>
      <c r="F5" s="772"/>
      <c r="G5" s="772"/>
      <c r="H5" s="772"/>
      <c r="I5" s="772"/>
      <c r="J5" s="772"/>
      <c r="K5" s="773"/>
      <c r="L5" s="10"/>
      <c r="M5" s="10"/>
      <c r="N5" s="10"/>
      <c r="O5" s="711"/>
      <c r="P5" s="10"/>
      <c r="Q5" s="5"/>
      <c r="R5" s="5"/>
      <c r="S5" s="5"/>
      <c r="T5" s="5"/>
      <c r="U5" s="5"/>
      <c r="V5" s="5"/>
    </row>
    <row r="6" spans="1:22" ht="15.75" customHeight="1">
      <c r="A6" s="774" t="s">
        <v>309</v>
      </c>
      <c r="B6" s="772"/>
      <c r="C6" s="772"/>
      <c r="D6" s="772"/>
      <c r="E6" s="772"/>
      <c r="F6" s="772"/>
      <c r="G6" s="772"/>
      <c r="H6" s="772"/>
      <c r="I6" s="772"/>
      <c r="J6" s="772"/>
      <c r="K6" s="773"/>
      <c r="L6" s="308"/>
      <c r="M6" s="308"/>
      <c r="N6" s="1"/>
      <c r="O6" s="708"/>
      <c r="P6" s="1"/>
      <c r="Q6" s="5"/>
      <c r="R6" s="5"/>
      <c r="S6" s="5"/>
      <c r="T6" s="5"/>
      <c r="U6" s="5"/>
      <c r="V6" s="5"/>
    </row>
    <row r="7" spans="1:22" ht="23.25" customHeight="1">
      <c r="A7" s="775" t="s">
        <v>7</v>
      </c>
      <c r="B7" s="773"/>
      <c r="C7" s="11"/>
      <c r="D7" s="11"/>
      <c r="E7" s="309"/>
      <c r="F7" s="309"/>
      <c r="G7" s="487"/>
      <c r="H7" s="309"/>
      <c r="I7" s="309"/>
      <c r="J7" s="310"/>
      <c r="K7" s="310"/>
      <c r="L7" s="310"/>
      <c r="M7" s="310"/>
      <c r="N7" s="309"/>
      <c r="O7" s="712"/>
      <c r="P7" s="11"/>
      <c r="Q7" s="5"/>
      <c r="R7" s="5"/>
      <c r="S7" s="5"/>
      <c r="T7" s="5"/>
      <c r="U7" s="5"/>
      <c r="V7" s="5"/>
    </row>
    <row r="8" spans="1:22" ht="34.5" customHeight="1">
      <c r="A8" s="776" t="s">
        <v>8</v>
      </c>
      <c r="B8" s="778" t="s">
        <v>9</v>
      </c>
      <c r="C8" s="779" t="s">
        <v>10</v>
      </c>
      <c r="D8" s="779" t="s">
        <v>193</v>
      </c>
      <c r="E8" s="778" t="s">
        <v>194</v>
      </c>
      <c r="F8" s="780" t="s">
        <v>195</v>
      </c>
      <c r="G8" s="781"/>
      <c r="H8" s="780" t="s">
        <v>196</v>
      </c>
      <c r="I8" s="781"/>
      <c r="J8" s="763" t="s">
        <v>119</v>
      </c>
      <c r="K8" s="765" t="s">
        <v>197</v>
      </c>
      <c r="L8" s="767" t="s">
        <v>302</v>
      </c>
      <c r="M8" s="769" t="s">
        <v>198</v>
      </c>
      <c r="N8" s="770" t="s">
        <v>199</v>
      </c>
      <c r="O8" s="770" t="s">
        <v>303</v>
      </c>
      <c r="P8" s="755" t="s">
        <v>17</v>
      </c>
      <c r="Q8" s="5"/>
      <c r="R8" s="5"/>
      <c r="S8" s="5"/>
      <c r="T8" s="5"/>
      <c r="U8" s="5"/>
      <c r="V8" s="5"/>
    </row>
    <row r="9" spans="1:22" ht="37.5" customHeight="1">
      <c r="A9" s="777"/>
      <c r="B9" s="764"/>
      <c r="C9" s="764"/>
      <c r="D9" s="764"/>
      <c r="E9" s="764"/>
      <c r="F9" s="311" t="s">
        <v>200</v>
      </c>
      <c r="G9" s="488" t="s">
        <v>201</v>
      </c>
      <c r="H9" s="311" t="s">
        <v>200</v>
      </c>
      <c r="I9" s="312" t="s">
        <v>201</v>
      </c>
      <c r="J9" s="764"/>
      <c r="K9" s="766"/>
      <c r="L9" s="768"/>
      <c r="M9" s="768"/>
      <c r="N9" s="768"/>
      <c r="O9" s="768"/>
      <c r="P9" s="756"/>
      <c r="Q9" s="5"/>
      <c r="R9" s="5"/>
      <c r="S9" s="5"/>
      <c r="T9" s="5"/>
      <c r="U9" s="5"/>
      <c r="V9" s="5"/>
    </row>
    <row r="10" spans="1:22" ht="23.25" customHeight="1">
      <c r="A10" s="313"/>
      <c r="B10" s="314"/>
      <c r="C10" s="314"/>
      <c r="D10" s="314"/>
      <c r="E10" s="314"/>
      <c r="F10" s="315"/>
      <c r="G10" s="489"/>
      <c r="H10" s="315"/>
      <c r="I10" s="315"/>
      <c r="J10" s="316"/>
      <c r="K10" s="317"/>
      <c r="L10" s="318"/>
      <c r="M10" s="318"/>
      <c r="N10" s="319"/>
      <c r="O10" s="713"/>
      <c r="P10" s="320"/>
      <c r="Q10" s="4"/>
      <c r="R10" s="5"/>
      <c r="S10" s="5"/>
      <c r="T10" s="5"/>
      <c r="U10" s="5"/>
      <c r="V10" s="5"/>
    </row>
    <row r="11" spans="1:22" ht="23.25" customHeight="1">
      <c r="A11" s="321" t="s">
        <v>24</v>
      </c>
      <c r="B11" s="757" t="s">
        <v>25</v>
      </c>
      <c r="C11" s="758"/>
      <c r="D11" s="758"/>
      <c r="E11" s="758"/>
      <c r="F11" s="758"/>
      <c r="G11" s="758"/>
      <c r="H11" s="758"/>
      <c r="I11" s="758"/>
      <c r="J11" s="758"/>
      <c r="K11" s="759"/>
      <c r="L11" s="322"/>
      <c r="M11" s="322"/>
      <c r="N11" s="323"/>
      <c r="O11" s="714"/>
      <c r="P11" s="324"/>
      <c r="Q11" s="4"/>
      <c r="R11" s="5"/>
      <c r="S11" s="5"/>
      <c r="T11" s="5"/>
      <c r="U11" s="5"/>
      <c r="V11" s="5"/>
    </row>
    <row r="12" spans="1:22" ht="23.25" customHeight="1">
      <c r="A12" s="321" t="s">
        <v>27</v>
      </c>
      <c r="B12" s="325"/>
      <c r="C12" s="326"/>
      <c r="D12" s="327">
        <v>0</v>
      </c>
      <c r="E12" s="327">
        <v>0</v>
      </c>
      <c r="F12" s="326"/>
      <c r="G12" s="490"/>
      <c r="H12" s="326"/>
      <c r="I12" s="328"/>
      <c r="J12" s="659"/>
      <c r="K12" s="330"/>
      <c r="L12" s="331"/>
      <c r="M12" s="331"/>
      <c r="N12" s="332"/>
      <c r="O12" s="715"/>
      <c r="P12" s="333"/>
      <c r="Q12" s="4"/>
      <c r="R12" s="5"/>
      <c r="S12" s="5"/>
      <c r="T12" s="5"/>
      <c r="U12" s="5"/>
      <c r="V12" s="5"/>
    </row>
    <row r="13" spans="1:22" ht="15.75">
      <c r="A13" s="334">
        <v>1</v>
      </c>
      <c r="B13" s="335" t="s">
        <v>28</v>
      </c>
      <c r="C13" s="336">
        <v>1140788000</v>
      </c>
      <c r="D13" s="337">
        <v>853717725</v>
      </c>
      <c r="E13" s="336">
        <v>700000000</v>
      </c>
      <c r="F13" s="336"/>
      <c r="G13" s="707">
        <v>173974500</v>
      </c>
      <c r="H13" s="336">
        <v>300000000</v>
      </c>
      <c r="I13" s="612">
        <v>300000000</v>
      </c>
      <c r="J13" s="660"/>
      <c r="K13" s="340"/>
      <c r="L13" s="341" t="e">
        <f ca="1">IF(P13 = "Đã quyết toán", C13,
  _xludf.LET(
    MaLo, B13,
    TienDoHienTai_Text, M13,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#NAME?</v>
      </c>
      <c r="M13" s="341" t="s">
        <v>206</v>
      </c>
      <c r="N13" s="342" t="s">
        <v>285</v>
      </c>
      <c r="O13" s="716" t="e">
        <f ca="1">_xludf.LET(
  TienDaDong, E13+I13,
  TienYeuCau, L13,
  TrangThai_P, P13,
  KetQua, IF(OR(TienYeuCau=0, TienYeuCau=""), "", IF(TienDaDong &gt;= TienYeuCau, "✅ Đủ tiền", _xludf.LET(
    MaLo, B13,
    TienDoHienTai_Text, M13,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13" s="343"/>
      <c r="Q13" s="4"/>
      <c r="R13" s="5"/>
      <c r="S13" s="5"/>
      <c r="T13" s="5"/>
      <c r="U13" s="5"/>
      <c r="V13" s="5"/>
    </row>
    <row r="14" spans="1:22" ht="15.75">
      <c r="A14" s="344">
        <v>2</v>
      </c>
      <c r="B14" s="345" t="s">
        <v>29</v>
      </c>
      <c r="C14" s="346">
        <v>1118543000</v>
      </c>
      <c r="D14" s="347">
        <v>1118543000</v>
      </c>
      <c r="E14" s="348">
        <v>1118000000</v>
      </c>
      <c r="F14" s="346"/>
      <c r="G14" s="492"/>
      <c r="H14" s="346"/>
      <c r="I14" s="349"/>
      <c r="J14" s="493">
        <v>138256481.48148146</v>
      </c>
      <c r="K14" s="350">
        <v>138256070</v>
      </c>
      <c r="L14" s="341"/>
      <c r="M14" s="351"/>
      <c r="N14" s="342" t="s">
        <v>285</v>
      </c>
      <c r="O14" s="716" t="e">
        <f ca="1">_xludf.LET(
  TienDaDong, E14+I14,
  TienYeuCau, L14,
  TrangThai_P, P14,
  KetQua, IF(OR(TienYeuCau=0, TienYeuCau=""), "", IF(TienDaDong &gt;= TienYeuCau, "✅ Đủ tiền", _xludf.LET(
    MaLo, B14,
    TienDoHienTai_Text, M14,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14" s="613" t="s">
        <v>30</v>
      </c>
      <c r="Q14" s="4"/>
      <c r="R14" s="5"/>
      <c r="S14" s="5"/>
      <c r="T14" s="5"/>
      <c r="U14" s="5"/>
      <c r="V14" s="5"/>
    </row>
    <row r="15" spans="1:22" ht="23.25" customHeight="1">
      <c r="A15" s="344">
        <v>3</v>
      </c>
      <c r="B15" s="345" t="s">
        <v>31</v>
      </c>
      <c r="C15" s="348">
        <v>1161338000</v>
      </c>
      <c r="D15" s="347">
        <v>1161338000</v>
      </c>
      <c r="E15" s="348">
        <v>1161338000</v>
      </c>
      <c r="F15" s="353"/>
      <c r="G15" s="492"/>
      <c r="H15" s="346"/>
      <c r="I15" s="349"/>
      <c r="J15" s="493">
        <v>28072222.22222222</v>
      </c>
      <c r="K15" s="350">
        <v>28072132</v>
      </c>
      <c r="L15" s="341">
        <f>IF(P15 = "Đã quyết toán", C15,
  _xludf.LET(
    MaLo, B15,
    TienDoHienTai_Text, M15,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1161338000</v>
      </c>
      <c r="M15" s="351"/>
      <c r="N15" s="352"/>
      <c r="O15" s="716" t="e">
        <f ca="1">_xludf.LET(
  TienDaDong, E15+I15,
  TienYeuCau, L15,
  TrangThai_P, P15,
  KetQua, IF(OR(TienYeuCau=0, TienYeuCau=""), "", IF(TienDaDong &gt;= TienYeuCau, "✅ Đủ tiền", _xludf.LET(
    MaLo, B15,
    TienDoHienTai_Text, M15,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15" s="613" t="s">
        <v>30</v>
      </c>
      <c r="Q15" s="4"/>
      <c r="R15" s="5"/>
      <c r="S15" s="5"/>
      <c r="T15" s="5"/>
      <c r="U15" s="5"/>
      <c r="V15" s="5"/>
    </row>
    <row r="16" spans="1:22" ht="15.75">
      <c r="A16" s="344">
        <v>4</v>
      </c>
      <c r="B16" s="364" t="s">
        <v>222</v>
      </c>
      <c r="C16" s="348">
        <v>1129099000</v>
      </c>
      <c r="D16" s="347">
        <v>489397680</v>
      </c>
      <c r="E16" s="348">
        <v>800000000</v>
      </c>
      <c r="F16" s="354"/>
      <c r="G16" s="707">
        <v>186300000</v>
      </c>
      <c r="H16" s="366"/>
      <c r="I16" s="356"/>
      <c r="J16" s="495"/>
      <c r="K16" s="350"/>
      <c r="L16" s="341" t="e">
        <f ca="1">IF(P16 = "Đã quyết toán", C16,
  _xludf.LET(
    MaLo, B16,
    TienDoHienTai_Text, M16,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#NAME?</v>
      </c>
      <c r="M16" s="351" t="s">
        <v>202</v>
      </c>
      <c r="N16" s="342" t="s">
        <v>285</v>
      </c>
      <c r="O16" s="716" t="e">
        <f ca="1">_xludf.LET(
  TienDaDong, E16+I16,
  TienYeuCau, L16,
  TrangThai_P, P16,
  KetQua, IF(OR(TienYeuCau=0, TienYeuCau=""), "", IF(TienDaDong &gt;= TienYeuCau, "✅ Đủ tiền", _xludf.LET(
    MaLo, B16,
    TienDoHienTai_Text, M16,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16" s="614"/>
      <c r="Q16" s="4"/>
      <c r="R16" s="5"/>
      <c r="S16" s="5"/>
      <c r="T16" s="5"/>
      <c r="U16" s="5"/>
      <c r="V16" s="5"/>
    </row>
    <row r="17" spans="1:22" ht="15.75">
      <c r="A17" s="344">
        <v>5</v>
      </c>
      <c r="B17" s="345" t="s">
        <v>32</v>
      </c>
      <c r="C17" s="346">
        <v>1129099000</v>
      </c>
      <c r="D17" s="347">
        <v>649826280</v>
      </c>
      <c r="E17" s="348">
        <v>400000000</v>
      </c>
      <c r="F17" s="354"/>
      <c r="G17" s="497"/>
      <c r="H17" s="354">
        <v>300000000</v>
      </c>
      <c r="I17" s="356"/>
      <c r="J17" s="498"/>
      <c r="K17" s="350"/>
      <c r="L17" s="341" t="e">
        <f ca="1">IF(P17 = "Đã quyết toán", C17,
  _xludf.LET(
    MaLo, B17,
    TienDoHienTai_Text, M17,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#NAME?</v>
      </c>
      <c r="M17" s="351" t="s">
        <v>202</v>
      </c>
      <c r="N17" s="342" t="s">
        <v>204</v>
      </c>
      <c r="O17" s="716" t="e">
        <f ca="1">_xludf.LET(
  TienDaDong, E17+I17,
  TienYeuCau, L17,
  TrangThai_P, P17,
  KetQua, IF(OR(TienYeuCau=0, TienYeuCau=""), "", IF(TienDaDong &gt;= TienYeuCau, "✅ Đủ tiền", _xludf.LET(
    MaLo, B17,
    TienDoHienTai_Text, M17,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17" s="614" t="s">
        <v>214</v>
      </c>
      <c r="Q17" s="4"/>
      <c r="R17" s="5"/>
      <c r="S17" s="5"/>
      <c r="T17" s="5"/>
      <c r="U17" s="5"/>
      <c r="V17" s="5"/>
    </row>
    <row r="18" spans="1:22" ht="23.25" customHeight="1">
      <c r="A18" s="357" t="s">
        <v>34</v>
      </c>
      <c r="B18" s="345"/>
      <c r="C18" s="346"/>
      <c r="D18" s="347">
        <v>0</v>
      </c>
      <c r="E18" s="348">
        <v>0</v>
      </c>
      <c r="F18" s="353"/>
      <c r="G18" s="499"/>
      <c r="H18" s="346"/>
      <c r="I18" s="349"/>
      <c r="J18" s="661"/>
      <c r="K18" s="360"/>
      <c r="L18" s="341"/>
      <c r="M18" s="361"/>
      <c r="N18" s="362"/>
      <c r="O18" s="716" t="e">
        <f ca="1">_xludf.LET(
  TienDaDong, E18+I18,
  TienYeuCau, L18,
  TrangThai_P, P18,
  KetQua, IF(OR(TienYeuCau=0, TienYeuCau=""), "", IF(TienDaDong &gt;= TienYeuCau, "✅ Đủ tiền", _xludf.LET(
    MaLo, B18,
    TienDoHienTai_Text, M18,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18" s="363"/>
      <c r="Q18" s="4"/>
      <c r="R18" s="5"/>
      <c r="S18" s="5"/>
      <c r="T18" s="5"/>
      <c r="U18" s="5"/>
      <c r="V18" s="5"/>
    </row>
    <row r="19" spans="1:22" ht="15.75">
      <c r="A19" s="344">
        <v>1</v>
      </c>
      <c r="B19" s="364" t="s">
        <v>35</v>
      </c>
      <c r="C19" s="348">
        <v>1295727000</v>
      </c>
      <c r="D19" s="347">
        <v>1295727000</v>
      </c>
      <c r="E19" s="348">
        <v>1150000000</v>
      </c>
      <c r="F19" s="354"/>
      <c r="G19" s="497"/>
      <c r="H19" s="348">
        <v>145727000</v>
      </c>
      <c r="I19" s="349"/>
      <c r="J19" s="500">
        <v>205662963</v>
      </c>
      <c r="K19" s="350">
        <v>100000000</v>
      </c>
      <c r="L19" s="341">
        <f>IF(P19 = "Đã quyết toán", C19,
  _xludf.LET(
    MaLo, B19,
    TienDoHienTai_Text, M19,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1295727000</v>
      </c>
      <c r="M19" s="351"/>
      <c r="N19" s="365"/>
      <c r="O19" s="716" t="e">
        <f ca="1">_xludf.LET(
  TienDaDong, E19+I19,
  TienYeuCau, L19,
  TrangThai_P, P19,
  KetQua, IF(OR(TienYeuCau=0, TienYeuCau=""), "", IF(TienDaDong &gt;= TienYeuCau, "✅ Đủ tiền", _xludf.LET(
    MaLo, B19,
    TienDoHienTai_Text, M19,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19" s="613" t="s">
        <v>30</v>
      </c>
      <c r="Q19" s="4"/>
      <c r="R19" s="5"/>
      <c r="S19" s="5"/>
      <c r="T19" s="5"/>
      <c r="U19" s="5"/>
      <c r="V19" s="5"/>
    </row>
    <row r="20" spans="1:22" ht="23.25" customHeight="1">
      <c r="A20" s="344">
        <v>2</v>
      </c>
      <c r="B20" s="364" t="s">
        <v>310</v>
      </c>
      <c r="C20" s="348">
        <v>1280505000</v>
      </c>
      <c r="D20" s="347"/>
      <c r="E20" s="348"/>
      <c r="F20" s="353"/>
      <c r="G20" s="499"/>
      <c r="H20" s="348">
        <v>300000000</v>
      </c>
      <c r="I20" s="349"/>
      <c r="J20" s="500"/>
      <c r="K20" s="350"/>
      <c r="L20" s="341"/>
      <c r="M20" s="351"/>
      <c r="N20" s="365"/>
      <c r="O20" s="716"/>
      <c r="P20" s="613"/>
      <c r="Q20" s="4"/>
      <c r="R20" s="5"/>
      <c r="S20" s="5"/>
      <c r="T20" s="5"/>
      <c r="U20" s="5"/>
      <c r="V20" s="5"/>
    </row>
    <row r="21" spans="1:22" ht="23.25" customHeight="1">
      <c r="A21" s="344">
        <v>3</v>
      </c>
      <c r="B21" s="364" t="s">
        <v>36</v>
      </c>
      <c r="C21" s="348">
        <v>1629894000</v>
      </c>
      <c r="D21" s="347">
        <v>1629894000</v>
      </c>
      <c r="E21" s="348">
        <v>1629894000</v>
      </c>
      <c r="F21" s="353"/>
      <c r="G21" s="499"/>
      <c r="H21" s="346"/>
      <c r="I21" s="349"/>
      <c r="J21" s="500">
        <v>134944444.44444445</v>
      </c>
      <c r="K21" s="350">
        <v>134944617</v>
      </c>
      <c r="L21" s="341">
        <f>IF(P21 = "Đã quyết toán", C21,
  _xludf.LET(
    MaLo, B21,
    TienDoHienTai_Text, M21,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1629894000</v>
      </c>
      <c r="M21" s="351"/>
      <c r="N21" s="365"/>
      <c r="O21" s="716" t="e">
        <f ca="1">_xludf.LET(
  TienDaDong, E21+I21,
  TienYeuCau, L21,
  TrangThai_P, P21,
  KetQua, IF(OR(TienYeuCau=0, TienYeuCau=""), "", IF(TienDaDong &gt;= TienYeuCau, "✅ Đủ tiền", _xludf.LET(
    MaLo, B21,
    TienDoHienTai_Text, M21,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21" s="613" t="s">
        <v>30</v>
      </c>
      <c r="Q21" s="4"/>
      <c r="R21" s="5"/>
      <c r="S21" s="5"/>
      <c r="T21" s="5"/>
      <c r="U21" s="5"/>
      <c r="V21" s="5"/>
    </row>
    <row r="22" spans="1:22" ht="23.25" customHeight="1">
      <c r="A22" s="344">
        <v>4</v>
      </c>
      <c r="B22" s="364" t="s">
        <v>37</v>
      </c>
      <c r="C22" s="348">
        <v>1323642000</v>
      </c>
      <c r="D22" s="347">
        <v>1323642000</v>
      </c>
      <c r="E22" s="348">
        <v>1300000000</v>
      </c>
      <c r="F22" s="354"/>
      <c r="G22" s="707"/>
      <c r="H22" s="348"/>
      <c r="I22" s="356"/>
      <c r="J22" s="498"/>
      <c r="K22" s="360"/>
      <c r="L22" s="341" t="e">
        <f ca="1">IF(P22 = "Đã quyết toán", C22,
  _xludf.LET(
    MaLo, B22,
    TienDoHienTai_Text, M22,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#NAME?</v>
      </c>
      <c r="M22" s="351" t="s">
        <v>285</v>
      </c>
      <c r="N22" s="342" t="s">
        <v>285</v>
      </c>
      <c r="O22" s="716" t="e">
        <f ca="1">_xludf.LET(
  TienDaDong, E22+I22,
  TienYeuCau, L22,
  TrangThai_P, P22,
  KetQua, IF(OR(TienYeuCau=0, TienYeuCau=""), "", IF(TienDaDong &gt;= TienYeuCau, "✅ Đủ tiền", _xludf.LET(
    MaLo, B22,
    TienDoHienTai_Text, M22,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22" s="615"/>
      <c r="Q22" s="4"/>
      <c r="R22" s="5"/>
      <c r="S22" s="5"/>
      <c r="T22" s="5"/>
      <c r="U22" s="5"/>
      <c r="V22" s="5"/>
    </row>
    <row r="23" spans="1:22" ht="23.25" customHeight="1">
      <c r="A23" s="344">
        <v>5</v>
      </c>
      <c r="B23" s="364" t="s">
        <v>38</v>
      </c>
      <c r="C23" s="348">
        <v>1352546000</v>
      </c>
      <c r="D23" s="347">
        <v>1352546000</v>
      </c>
      <c r="E23" s="348">
        <v>1300000000</v>
      </c>
      <c r="F23" s="366"/>
      <c r="G23" s="707"/>
      <c r="H23" s="348"/>
      <c r="I23" s="356"/>
      <c r="J23" s="498"/>
      <c r="K23" s="360"/>
      <c r="L23" s="341" t="e">
        <f ca="1">IF(P23 = "Đã quyết toán", C23,
  _xludf.LET(
    MaLo, B23,
    TienDoHienTai_Text, M23,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#NAME?</v>
      </c>
      <c r="M23" s="351" t="s">
        <v>285</v>
      </c>
      <c r="N23" s="342" t="s">
        <v>285</v>
      </c>
      <c r="O23" s="716" t="e">
        <f ca="1">_xludf.LET(
  TienDaDong, E23+I23,
  TienYeuCau, L23,
  TrangThai_P, P23,
  KetQua, IF(OR(TienYeuCau=0, TienYeuCau=""), "", IF(TienDaDong &gt;= TienYeuCau, "✅ Đủ tiền", _xludf.LET(
    MaLo, B23,
    TienDoHienTai_Text, M23,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23" s="616" t="s">
        <v>237</v>
      </c>
      <c r="Q23" s="617" t="s">
        <v>238</v>
      </c>
      <c r="R23" s="5"/>
      <c r="S23" s="5"/>
      <c r="T23" s="5"/>
      <c r="U23" s="5"/>
      <c r="V23" s="5"/>
    </row>
    <row r="24" spans="1:22" ht="15.75">
      <c r="A24" s="344">
        <v>6</v>
      </c>
      <c r="B24" s="364" t="s">
        <v>39</v>
      </c>
      <c r="C24" s="348">
        <v>1221751000</v>
      </c>
      <c r="D24" s="347">
        <v>1221751000</v>
      </c>
      <c r="E24" s="348">
        <v>1100000000</v>
      </c>
      <c r="F24" s="348"/>
      <c r="G24" s="502"/>
      <c r="H24" s="348">
        <v>200000000</v>
      </c>
      <c r="I24" s="349"/>
      <c r="J24" s="541">
        <v>56776852</v>
      </c>
      <c r="K24" s="360"/>
      <c r="L24" s="341" t="e">
        <f ca="1">IF(P24 = "Đã quyết toán", C24,
  _xludf.LET(
    MaLo, B24,
    TienDoHienTai_Text, M24,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#NAME?</v>
      </c>
      <c r="M24" s="351" t="s">
        <v>285</v>
      </c>
      <c r="N24" s="342" t="s">
        <v>285</v>
      </c>
      <c r="O24" s="716" t="e">
        <f ca="1">_xludf.LET(
  TienDaDong, E24+I24,
  TienYeuCau, L24,
  TrangThai_P, P24,
  KetQua, IF(OR(TienYeuCau=0, TienYeuCau=""), "", IF(TienDaDong &gt;= TienYeuCau, "✅ Đủ tiền", _xludf.LET(
    MaLo, B24,
    TienDoHienTai_Text, M24,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24" s="618"/>
      <c r="Q24" s="4"/>
      <c r="R24" s="5"/>
      <c r="S24" s="5"/>
      <c r="T24" s="5"/>
      <c r="U24" s="5"/>
      <c r="V24" s="5"/>
    </row>
    <row r="25" spans="1:22" ht="23.25" customHeight="1">
      <c r="A25" s="344">
        <v>7</v>
      </c>
      <c r="B25" s="364" t="s">
        <v>40</v>
      </c>
      <c r="C25" s="348">
        <v>1195530000</v>
      </c>
      <c r="D25" s="347">
        <v>1195530000</v>
      </c>
      <c r="E25" s="348">
        <v>1195530000</v>
      </c>
      <c r="F25" s="353"/>
      <c r="G25" s="499"/>
      <c r="H25" s="346"/>
      <c r="I25" s="349"/>
      <c r="J25" s="500">
        <v>141848148.14814815</v>
      </c>
      <c r="K25" s="350">
        <v>141848544</v>
      </c>
      <c r="L25" s="341">
        <f>IF(P25 = "Đã quyết toán", C25,
  _xludf.LET(
    MaLo, B25,
    TienDoHienTai_Text, M25,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1195530000</v>
      </c>
      <c r="M25" s="351"/>
      <c r="N25" s="365"/>
      <c r="O25" s="716" t="e">
        <f ca="1">_xludf.LET(
  TienDaDong, E25+I25,
  TienYeuCau, L25,
  TrangThai_P, P25,
  KetQua, IF(OR(TienYeuCau=0, TienYeuCau=""), "", IF(TienDaDong &gt;= TienYeuCau, "✅ Đủ tiền", _xludf.LET(
    MaLo, B25,
    TienDoHienTai_Text, M25,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25" s="613" t="s">
        <v>30</v>
      </c>
      <c r="Q25" s="4"/>
      <c r="R25" s="5"/>
      <c r="S25" s="5"/>
      <c r="T25" s="5"/>
      <c r="U25" s="5"/>
      <c r="V25" s="5"/>
    </row>
    <row r="26" spans="1:22" ht="15.75">
      <c r="A26" s="344">
        <v>8</v>
      </c>
      <c r="B26" s="364" t="s">
        <v>41</v>
      </c>
      <c r="C26" s="348">
        <v>1487132000</v>
      </c>
      <c r="D26" s="347">
        <v>1487132000</v>
      </c>
      <c r="E26" s="348">
        <v>1150000000</v>
      </c>
      <c r="F26" s="346"/>
      <c r="G26" s="492"/>
      <c r="H26" s="348"/>
      <c r="I26" s="356"/>
      <c r="J26" s="493">
        <v>99454630</v>
      </c>
      <c r="K26" s="350">
        <v>99454630</v>
      </c>
      <c r="L26" s="341" t="e">
        <f ca="1">IF(P26 = "Đã quyết toán", C26,
  _xludf.LET(
    MaLo, B26,
    TienDoHienTai_Text, M26,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#NAME?</v>
      </c>
      <c r="M26" s="351" t="s">
        <v>285</v>
      </c>
      <c r="N26" s="342" t="s">
        <v>285</v>
      </c>
      <c r="O26" s="716" t="e">
        <f ca="1">_xludf.LET(
  TienDaDong, E26+I26,
  TienYeuCau, L26,
  TrangThai_P, P26,
  KetQua, IF(OR(TienYeuCau=0, TienYeuCau=""), "", IF(TienDaDong &gt;= TienYeuCau, "✅ Đủ tiền", _xludf.LET(
    MaLo, B26,
    TienDoHienTai_Text, M26,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26" s="614" t="s">
        <v>42</v>
      </c>
      <c r="Q26" s="4"/>
      <c r="R26" s="5"/>
      <c r="S26" s="5"/>
      <c r="T26" s="5"/>
      <c r="U26" s="5"/>
      <c r="V26" s="5"/>
    </row>
    <row r="27" spans="1:22" ht="15.75">
      <c r="A27" s="344">
        <v>9</v>
      </c>
      <c r="B27" s="364" t="s">
        <v>43</v>
      </c>
      <c r="C27" s="348">
        <v>1590793000</v>
      </c>
      <c r="D27" s="347">
        <v>520020000</v>
      </c>
      <c r="E27" s="348">
        <v>400000000</v>
      </c>
      <c r="F27" s="353"/>
      <c r="G27" s="492"/>
      <c r="H27" s="348"/>
      <c r="I27" s="349"/>
      <c r="J27" s="503"/>
      <c r="K27" s="360"/>
      <c r="L27" s="341" t="e">
        <f ca="1">IF(P27 = "Đã quyết toán", C27,
  _xludf.LET(
    MaLo, B27,
    TienDoHienTai_Text, M27,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#NAME?</v>
      </c>
      <c r="M27" s="361"/>
      <c r="N27" s="365"/>
      <c r="O27" s="716" t="e">
        <f ca="1">_xludf.LET(
  TienDaDong, E27+I27,
  TienYeuCau, L27,
  TrangThai_P, P27,
  KetQua, IF(OR(TienYeuCau=0, TienYeuCau=""), "", IF(TienDaDong &gt;= TienYeuCau, "✅ Đủ tiền", _xludf.LET(
    MaLo, B27,
    TienDoHienTai_Text, M27,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27" s="613" t="s">
        <v>214</v>
      </c>
      <c r="Q27" s="4"/>
      <c r="R27" s="5"/>
      <c r="S27" s="5"/>
      <c r="T27" s="5"/>
      <c r="U27" s="5"/>
      <c r="V27" s="5"/>
    </row>
    <row r="28" spans="1:22" ht="15.75">
      <c r="A28" s="344">
        <v>10</v>
      </c>
      <c r="B28" s="364" t="s">
        <v>45</v>
      </c>
      <c r="C28" s="348">
        <v>1386198000</v>
      </c>
      <c r="D28" s="347">
        <v>220603680</v>
      </c>
      <c r="E28" s="348">
        <v>200000000</v>
      </c>
      <c r="F28" s="354"/>
      <c r="G28" s="492"/>
      <c r="H28" s="348"/>
      <c r="I28" s="349"/>
      <c r="J28" s="503"/>
      <c r="K28" s="360"/>
      <c r="L28" s="341" t="e">
        <f ca="1">IF(P28 = "Đã quyết toán", C28,
  _xludf.LET(
    MaLo, B28,
    TienDoHienTai_Text, M28,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#NAME?</v>
      </c>
      <c r="M28" s="351" t="s">
        <v>202</v>
      </c>
      <c r="N28" s="368" t="s">
        <v>203</v>
      </c>
      <c r="O28" s="716" t="e">
        <f ca="1">_xludf.LET(
  TienDaDong, E28+I28,
  TienYeuCau, L28,
  TrangThai_P, P28,
  KetQua, IF(OR(TienYeuCau=0, TienYeuCau=""), "", IF(TienDaDong &gt;= TienYeuCau, "✅ Đủ tiền", _xludf.LET(
    MaLo, B28,
    TienDoHienTai_Text, M28,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28" s="613" t="s">
        <v>214</v>
      </c>
      <c r="Q28" s="4"/>
      <c r="R28" s="5"/>
      <c r="S28" s="5"/>
      <c r="T28" s="5"/>
      <c r="U28" s="5"/>
      <c r="V28" s="5"/>
    </row>
    <row r="29" spans="1:22" ht="15.75">
      <c r="A29" s="344">
        <v>11</v>
      </c>
      <c r="B29" s="364" t="s">
        <v>46</v>
      </c>
      <c r="C29" s="347">
        <v>1151187000</v>
      </c>
      <c r="D29" s="347">
        <v>1151187000</v>
      </c>
      <c r="E29" s="348">
        <v>1151187000</v>
      </c>
      <c r="F29" s="353"/>
      <c r="G29" s="492"/>
      <c r="H29" s="346"/>
      <c r="I29" s="349"/>
      <c r="J29" s="493">
        <v>139475000</v>
      </c>
      <c r="K29" s="350">
        <v>139474971</v>
      </c>
      <c r="L29" s="341">
        <f>IF(P29 = "Đã quyết toán", C29,
  _xludf.LET(
    MaLo, B29,
    TienDoHienTai_Text, M29,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1151187000</v>
      </c>
      <c r="M29" s="351"/>
      <c r="N29" s="365"/>
      <c r="O29" s="716" t="e">
        <f ca="1">_xludf.LET(
  TienDaDong, E29+I29,
  TienYeuCau, L29,
  TrangThai_P, P29,
  KetQua, IF(OR(TienYeuCau=0, TienYeuCau=""), "", IF(TienDaDong &gt;= TienYeuCau, "✅ Đủ tiền", _xludf.LET(
    MaLo, B29,
    TienDoHienTai_Text, M29,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29" s="613" t="s">
        <v>30</v>
      </c>
      <c r="Q29" s="4"/>
      <c r="R29" s="5"/>
      <c r="S29" s="5"/>
      <c r="T29" s="5"/>
      <c r="U29" s="5"/>
      <c r="V29" s="5"/>
    </row>
    <row r="30" spans="1:22" ht="23.25" customHeight="1">
      <c r="A30" s="344">
        <v>12</v>
      </c>
      <c r="B30" s="364" t="s">
        <v>47</v>
      </c>
      <c r="C30" s="348">
        <v>1599758000</v>
      </c>
      <c r="D30" s="348">
        <v>1599758000</v>
      </c>
      <c r="E30" s="348">
        <v>1599758000</v>
      </c>
      <c r="F30" s="354"/>
      <c r="G30" s="491"/>
      <c r="H30" s="348"/>
      <c r="I30" s="356"/>
      <c r="J30" s="503"/>
      <c r="K30" s="350">
        <v>135344191</v>
      </c>
      <c r="L30" s="341">
        <f>IF(P30 = "Đã quyết toán", C30,
  _xludf.LET(
    MaLo, B30,
    TienDoHienTai_Text, M30,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1599758000</v>
      </c>
      <c r="M30" s="351" t="s">
        <v>285</v>
      </c>
      <c r="N30" s="342" t="s">
        <v>285</v>
      </c>
      <c r="O30" s="716" t="e">
        <f ca="1">_xludf.LET(
  TienDaDong, E30+I30,
  TienYeuCau, L30,
  TrangThai_P, P30,
  KetQua, IF(OR(TienYeuCau=0, TienYeuCau=""), "", IF(TienDaDong &gt;= TienYeuCau, "✅ Đủ tiền", _xludf.LET(
    MaLo, B30,
    TienDoHienTai_Text, M30,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30" s="613" t="s">
        <v>30</v>
      </c>
      <c r="Q30" s="4"/>
      <c r="R30" s="5"/>
      <c r="S30" s="5"/>
      <c r="T30" s="5"/>
      <c r="U30" s="5"/>
      <c r="V30" s="5"/>
    </row>
    <row r="31" spans="1:22" ht="23.25" customHeight="1">
      <c r="A31" s="344">
        <v>13</v>
      </c>
      <c r="B31" s="364" t="s">
        <v>48</v>
      </c>
      <c r="C31" s="348">
        <v>1512938000</v>
      </c>
      <c r="D31" s="347">
        <v>1512938000</v>
      </c>
      <c r="E31" s="348">
        <v>1512938000</v>
      </c>
      <c r="F31" s="353"/>
      <c r="G31" s="492"/>
      <c r="H31" s="346"/>
      <c r="I31" s="349"/>
      <c r="J31" s="493">
        <v>145883333.33333331</v>
      </c>
      <c r="K31" s="350">
        <v>145883155</v>
      </c>
      <c r="L31" s="341">
        <f>IF(P31 = "Đã quyết toán", C31,
  _xludf.LET(
    MaLo, B31,
    TienDoHienTai_Text, M31,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1512938000</v>
      </c>
      <c r="M31" s="351"/>
      <c r="N31" s="365"/>
      <c r="O31" s="716" t="e">
        <f ca="1">_xludf.LET(
  TienDaDong, E31+I31,
  TienYeuCau, L31,
  TrangThai_P, P31,
  KetQua, IF(OR(TienYeuCau=0, TienYeuCau=""), "", IF(TienDaDong &gt;= TienYeuCau, "✅ Đủ tiền", _xludf.LET(
    MaLo, B31,
    TienDoHienTai_Text, M31,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31" s="613" t="s">
        <v>30</v>
      </c>
      <c r="Q31" s="4"/>
      <c r="R31" s="5"/>
      <c r="S31" s="5"/>
      <c r="T31" s="5"/>
      <c r="U31" s="5"/>
      <c r="V31" s="5"/>
    </row>
    <row r="32" spans="1:22" ht="23.25" customHeight="1">
      <c r="A32" s="344">
        <v>14</v>
      </c>
      <c r="B32" s="364" t="s">
        <v>49</v>
      </c>
      <c r="C32" s="348">
        <v>1593398000</v>
      </c>
      <c r="D32" s="347">
        <v>1593398000</v>
      </c>
      <c r="E32" s="348">
        <v>1593398000</v>
      </c>
      <c r="F32" s="353"/>
      <c r="G32" s="492"/>
      <c r="H32" s="346"/>
      <c r="I32" s="349"/>
      <c r="J32" s="505">
        <v>113004630</v>
      </c>
      <c r="K32" s="350">
        <v>113004411</v>
      </c>
      <c r="L32" s="341">
        <f>IF(P32 = "Đã quyết toán", C32,
  _xludf.LET(
    MaLo, B32,
    TienDoHienTai_Text, M32,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1593398000</v>
      </c>
      <c r="M32" s="351"/>
      <c r="N32" s="365"/>
      <c r="O32" s="716" t="e">
        <f ca="1">_xludf.LET(
  TienDaDong, E32+I32,
  TienYeuCau, L32,
  TrangThai_P, P32,
  KetQua, IF(OR(TienYeuCau=0, TienYeuCau=""), "", IF(TienDaDong &gt;= TienYeuCau, "✅ Đủ tiền", _xludf.LET(
    MaLo, B32,
    TienDoHienTai_Text, M32,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32" s="613" t="s">
        <v>30</v>
      </c>
      <c r="Q32" s="4"/>
      <c r="R32" s="5"/>
      <c r="S32" s="5"/>
      <c r="T32" s="5"/>
      <c r="U32" s="5"/>
      <c r="V32" s="5"/>
    </row>
    <row r="33" spans="1:22" ht="23.25" customHeight="1">
      <c r="A33" s="344">
        <v>15</v>
      </c>
      <c r="B33" s="364" t="s">
        <v>50</v>
      </c>
      <c r="C33" s="348">
        <v>1168758000</v>
      </c>
      <c r="D33" s="347">
        <v>1168758000</v>
      </c>
      <c r="E33" s="348">
        <v>300000000</v>
      </c>
      <c r="F33" s="353"/>
      <c r="G33" s="502"/>
      <c r="H33" s="348"/>
      <c r="I33" s="349"/>
      <c r="J33" s="498"/>
      <c r="K33" s="360"/>
      <c r="L33" s="341" t="e">
        <f ca="1">IF(P33 = "Đã quyết toán", C33,
  _xludf.LET(
    MaLo, B33,
    TienDoHienTai_Text, M33,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#NAME?</v>
      </c>
      <c r="M33" s="361"/>
      <c r="N33" s="342" t="s">
        <v>285</v>
      </c>
      <c r="O33" s="716" t="e">
        <f ca="1">_xludf.LET(
  TienDaDong, E33+I33,
  TienYeuCau, L33,
  TrangThai_P, P33,
  KetQua, IF(OR(TienYeuCau=0, TienYeuCau=""), "", IF(TienDaDong &gt;= TienYeuCau, "✅ Đủ tiền", _xludf.LET(
    MaLo, B33,
    TienDoHienTai_Text, M33,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33" s="619"/>
      <c r="Q33" s="5"/>
      <c r="R33" s="5"/>
      <c r="S33" s="5"/>
      <c r="T33" s="5"/>
      <c r="U33" s="5"/>
      <c r="V33" s="5"/>
    </row>
    <row r="34" spans="1:22" ht="23.25" customHeight="1">
      <c r="A34" s="357" t="s">
        <v>51</v>
      </c>
      <c r="B34" s="345"/>
      <c r="C34" s="346"/>
      <c r="D34" s="347">
        <v>0</v>
      </c>
      <c r="E34" s="348">
        <v>0</v>
      </c>
      <c r="F34" s="353"/>
      <c r="G34" s="492"/>
      <c r="H34" s="346"/>
      <c r="I34" s="349"/>
      <c r="J34" s="661"/>
      <c r="K34" s="360"/>
      <c r="L34" s="341"/>
      <c r="M34" s="361"/>
      <c r="N34" s="362"/>
      <c r="O34" s="716"/>
      <c r="P34" s="363"/>
      <c r="Q34" s="4"/>
      <c r="R34" s="5"/>
      <c r="S34" s="5"/>
      <c r="T34" s="5"/>
      <c r="U34" s="5"/>
      <c r="V34" s="5"/>
    </row>
    <row r="35" spans="1:22" ht="23.25" customHeight="1">
      <c r="A35" s="344">
        <v>1</v>
      </c>
      <c r="B35" s="364" t="s">
        <v>52</v>
      </c>
      <c r="C35" s="348">
        <v>1566568000</v>
      </c>
      <c r="D35" s="347">
        <v>1566568000</v>
      </c>
      <c r="E35" s="348">
        <v>1566568000</v>
      </c>
      <c r="F35" s="353"/>
      <c r="G35" s="492"/>
      <c r="H35" s="348"/>
      <c r="I35" s="356"/>
      <c r="J35" s="347">
        <v>203928703.7037037</v>
      </c>
      <c r="K35" s="350">
        <v>203928704</v>
      </c>
      <c r="L35" s="341">
        <f>IF(P35 = "Đã quyết toán", C35,
  _xludf.LET(
    MaLo, B35,
    TienDoHienTai_Text, M35,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1566568000</v>
      </c>
      <c r="M35" s="361"/>
      <c r="N35" s="369"/>
      <c r="O35" s="716" t="e">
        <f ca="1">_xludf.LET(
  TienDaDong, E35+I35,
  TienYeuCau, L35,
  TrangThai_P, P35,
  KetQua, IF(OR(TienYeuCau=0, TienYeuCau=""), "", IF(TienDaDong &gt;= TienYeuCau, "✅ Đủ tiền", _xludf.LET(
    MaLo, B35,
    TienDoHienTai_Text, M35,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35" s="370" t="s">
        <v>30</v>
      </c>
      <c r="Q35" s="4"/>
      <c r="R35" s="5"/>
      <c r="S35" s="5"/>
      <c r="T35" s="5"/>
      <c r="U35" s="5"/>
      <c r="V35" s="5"/>
    </row>
    <row r="36" spans="1:22" ht="15.75">
      <c r="A36" s="344">
        <v>2</v>
      </c>
      <c r="B36" s="364" t="s">
        <v>53</v>
      </c>
      <c r="C36" s="348">
        <v>1264042000</v>
      </c>
      <c r="D36" s="347">
        <v>620557920</v>
      </c>
      <c r="E36" s="348">
        <v>800000000</v>
      </c>
      <c r="F36" s="366"/>
      <c r="G36" s="707">
        <v>174384000</v>
      </c>
      <c r="H36" s="348"/>
      <c r="I36" s="356"/>
      <c r="J36" s="661"/>
      <c r="K36" s="360"/>
      <c r="L36" s="341" t="e">
        <f ca="1">IF(P36 = "Đã quyết toán", C36,
  _xludf.LET(
    MaLo, B36,
    TienDoHienTai_Text, M36,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#NAME?</v>
      </c>
      <c r="M36" s="351" t="s">
        <v>202</v>
      </c>
      <c r="N36" s="369" t="s">
        <v>285</v>
      </c>
      <c r="O36" s="716" t="e">
        <f ca="1">_xludf.LET(
  TienDaDong, E36+I36,
  TienYeuCau, L36,
  TrangThai_P, P36,
  KetQua, IF(OR(TienYeuCau=0, TienYeuCau=""), "", IF(TienDaDong &gt;= TienYeuCau, "✅ Đủ tiền", _xludf.LET(
    MaLo, B36,
    TienDoHienTai_Text, M36,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36" s="370"/>
      <c r="Q36" s="4"/>
      <c r="R36" s="5"/>
      <c r="S36" s="5"/>
      <c r="T36" s="5"/>
      <c r="U36" s="5"/>
      <c r="V36" s="5"/>
    </row>
    <row r="37" spans="1:22" ht="15.75">
      <c r="A37" s="344">
        <v>3</v>
      </c>
      <c r="B37" s="364" t="s">
        <v>54</v>
      </c>
      <c r="C37" s="348">
        <v>1264264000</v>
      </c>
      <c r="D37" s="347">
        <v>792201600</v>
      </c>
      <c r="E37" s="348">
        <v>400000000</v>
      </c>
      <c r="F37" s="366"/>
      <c r="G37" s="707">
        <v>336312000</v>
      </c>
      <c r="H37" s="348">
        <v>400000000</v>
      </c>
      <c r="I37" s="356"/>
      <c r="J37" s="661"/>
      <c r="K37" s="360"/>
      <c r="L37" s="341" t="e">
        <f ca="1">IF(P37 = "Đã quyết toán", C37,
  _xludf.LET(
    MaLo, B37,
    TienDoHienTai_Text, M37,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#NAME?</v>
      </c>
      <c r="M37" s="351" t="s">
        <v>202</v>
      </c>
      <c r="N37" s="369" t="s">
        <v>285</v>
      </c>
      <c r="O37" s="716" t="e">
        <f ca="1">_xludf.LET(
  TienDaDong, E37+I37,
  TienYeuCau, L37,
  TrangThai_P, P37,
  KetQua, IF(OR(TienYeuCau=0, TienYeuCau=""), "", IF(TienDaDong &gt;= TienYeuCau, "✅ Đủ tiền", _xludf.LET(
    MaLo, B37,
    TienDoHienTai_Text, M37,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37" s="372"/>
      <c r="Q37" s="4"/>
      <c r="R37" s="5"/>
      <c r="S37" s="5"/>
      <c r="T37" s="5"/>
      <c r="U37" s="5"/>
      <c r="V37" s="5"/>
    </row>
    <row r="38" spans="1:22" ht="23.25" customHeight="1">
      <c r="A38" s="344">
        <v>4</v>
      </c>
      <c r="B38" s="364" t="s">
        <v>55</v>
      </c>
      <c r="C38" s="348">
        <v>929889000</v>
      </c>
      <c r="D38" s="348">
        <v>929889000</v>
      </c>
      <c r="E38" s="348">
        <v>929889000</v>
      </c>
      <c r="F38" s="346"/>
      <c r="G38" s="492"/>
      <c r="H38" s="348"/>
      <c r="I38" s="356"/>
      <c r="J38" s="348">
        <v>41061111.111111112</v>
      </c>
      <c r="K38" s="350">
        <v>41060664</v>
      </c>
      <c r="L38" s="341" t="e">
        <f ca="1">IF(P38 = "Đã quyết toán", C38,
  _xludf.LET(
    MaLo, B38,
    TienDoHienTai_Text, M38,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#NAME?</v>
      </c>
      <c r="M38" s="351" t="s">
        <v>285</v>
      </c>
      <c r="N38" s="369" t="s">
        <v>285</v>
      </c>
      <c r="O38" s="716" t="e">
        <f ca="1">_xludf.LET(
  TienDaDong, E38+I38,
  TienYeuCau, L38,
  TrangThai_P, P38,
  KetQua, IF(OR(TienYeuCau=0, TienYeuCau=""), "", IF(TienDaDong &gt;= TienYeuCau, "✅ Đủ tiền", _xludf.LET(
    MaLo, B38,
    TienDoHienTai_Text, M38,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38" s="372"/>
      <c r="Q38" s="4"/>
      <c r="R38" s="5"/>
      <c r="S38" s="5"/>
      <c r="T38" s="5"/>
      <c r="U38" s="5"/>
      <c r="V38" s="5"/>
    </row>
    <row r="39" spans="1:22" ht="23.25" customHeight="1">
      <c r="A39" s="344">
        <v>5</v>
      </c>
      <c r="B39" s="364" t="s">
        <v>56</v>
      </c>
      <c r="C39" s="348">
        <v>1150397000</v>
      </c>
      <c r="D39" s="347">
        <v>1150397000</v>
      </c>
      <c r="E39" s="348">
        <v>1150397000</v>
      </c>
      <c r="F39" s="353"/>
      <c r="G39" s="499"/>
      <c r="H39" s="346"/>
      <c r="I39" s="349"/>
      <c r="J39" s="541">
        <v>157625000</v>
      </c>
      <c r="K39" s="350">
        <v>157624826</v>
      </c>
      <c r="L39" s="341">
        <f>IF(P39 = "Đã quyết toán", C39,
  _xludf.LET(
    MaLo, B39,
    TienDoHienTai_Text, M39,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1150397000</v>
      </c>
      <c r="M39" s="373"/>
      <c r="N39" s="374"/>
      <c r="O39" s="716" t="e">
        <f ca="1">_xludf.LET(
  TienDaDong, E39+I39,
  TienYeuCau, L39,
  TrangThai_P, P39,
  KetQua, IF(OR(TienYeuCau=0, TienYeuCau=""), "", IF(TienDaDong &gt;= TienYeuCau, "✅ Đủ tiền", _xludf.LET(
    MaLo, B39,
    TienDoHienTai_Text, M39,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39" s="370" t="s">
        <v>30</v>
      </c>
      <c r="Q39" s="4"/>
      <c r="R39" s="5"/>
      <c r="S39" s="5"/>
      <c r="T39" s="5"/>
      <c r="U39" s="5"/>
      <c r="V39" s="5"/>
    </row>
    <row r="40" spans="1:22" ht="15.75">
      <c r="A40" s="344">
        <v>6</v>
      </c>
      <c r="B40" s="345" t="s">
        <v>147</v>
      </c>
      <c r="C40" s="346">
        <v>1688339000</v>
      </c>
      <c r="D40" s="347">
        <v>150943500</v>
      </c>
      <c r="E40" s="348">
        <v>300000000</v>
      </c>
      <c r="F40" s="354"/>
      <c r="G40" s="707">
        <v>184486500</v>
      </c>
      <c r="H40" s="348">
        <v>200000000</v>
      </c>
      <c r="I40" s="356"/>
      <c r="J40" s="661"/>
      <c r="K40" s="360"/>
      <c r="L40" s="341" t="e">
        <f ca="1">IF(P40 = "Đã quyết toán", C40,
  _xludf.LET(
    MaLo, B40,
    TienDoHienTai_Text, M40,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#NAME?</v>
      </c>
      <c r="M40" s="361"/>
      <c r="N40" s="369" t="s">
        <v>203</v>
      </c>
      <c r="O40" s="716" t="e">
        <f ca="1">_xludf.LET(
  TienDaDong, E40+I40,
  TienYeuCau, L40,
  TrangThai_P, P40,
  KetQua, IF(OR(TienYeuCau=0, TienYeuCau=""), "", IF(TienDaDong &gt;= TienYeuCau, "✅ Đủ tiền", _xludf.LET(
    MaLo, B40,
    TienDoHienTai_Text, M40,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40" s="370" t="s">
        <v>239</v>
      </c>
      <c r="Q40" s="475"/>
      <c r="R40" s="474"/>
      <c r="S40" s="474"/>
      <c r="T40" s="474"/>
      <c r="U40" s="474"/>
      <c r="V40" s="474"/>
    </row>
    <row r="41" spans="1:22" ht="23.25" customHeight="1">
      <c r="A41" s="384">
        <v>7</v>
      </c>
      <c r="B41" s="664" t="s">
        <v>243</v>
      </c>
      <c r="C41" s="348">
        <v>1437536000</v>
      </c>
      <c r="D41" s="377">
        <v>117612000</v>
      </c>
      <c r="E41" s="516">
        <v>450000000</v>
      </c>
      <c r="F41" s="717"/>
      <c r="G41" s="707">
        <v>313632000</v>
      </c>
      <c r="H41" s="376"/>
      <c r="I41" s="356"/>
      <c r="J41" s="661"/>
      <c r="K41" s="360"/>
      <c r="L41" s="341" t="e">
        <f ca="1">IF(P41 = "Đã quyết toán", C41,
  _xludf.LET(
    MaLo, B41,
    TienDoHienTai_Text, M41,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#NAME?</v>
      </c>
      <c r="M41" s="361"/>
      <c r="N41" s="369" t="s">
        <v>207</v>
      </c>
      <c r="O41" s="716" t="e">
        <f ca="1">_xludf.LET(
  TienDaDong, E41+I41,
  TienYeuCau, L41,
  TrangThai_P, P41,
  KetQua, IF(OR(TienYeuCau=0, TienYeuCau=""), "", IF(TienDaDong &gt;= TienYeuCau, "✅ Đủ tiền", _xludf.LET(
    MaLo, B41,
    TienDoHienTai_Text, M41,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41" s="383"/>
      <c r="Q41" s="74"/>
      <c r="R41" s="75"/>
      <c r="S41" s="75"/>
      <c r="T41" s="75"/>
      <c r="U41" s="75"/>
      <c r="V41" s="75"/>
    </row>
    <row r="42" spans="1:22" ht="23.25" customHeight="1">
      <c r="A42" s="357" t="s">
        <v>57</v>
      </c>
      <c r="B42" s="375"/>
      <c r="C42" s="376"/>
      <c r="D42" s="377">
        <v>0</v>
      </c>
      <c r="E42" s="516">
        <v>0</v>
      </c>
      <c r="F42" s="378"/>
      <c r="G42" s="517"/>
      <c r="H42" s="376"/>
      <c r="I42" s="380"/>
      <c r="J42" s="661"/>
      <c r="K42" s="360"/>
      <c r="L42" s="341" t="e">
        <f ca="1">IF(P42 = "Đã quyết toán", C42,
  _xludf.LET(
    MaLo, B42,
    TienDoHienTai_Text, M42,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#NAME?</v>
      </c>
      <c r="M42" s="361"/>
      <c r="N42" s="382"/>
      <c r="O42" s="716"/>
      <c r="P42" s="383"/>
      <c r="Q42" s="74"/>
      <c r="R42" s="75"/>
      <c r="S42" s="75"/>
      <c r="T42" s="75"/>
      <c r="U42" s="75"/>
      <c r="V42" s="75"/>
    </row>
    <row r="43" spans="1:22" ht="15.75">
      <c r="A43" s="344">
        <v>1</v>
      </c>
      <c r="B43" s="364" t="s">
        <v>58</v>
      </c>
      <c r="C43" s="348">
        <v>1366377000</v>
      </c>
      <c r="D43" s="347">
        <v>892831725</v>
      </c>
      <c r="E43" s="348">
        <v>800000000</v>
      </c>
      <c r="F43" s="366"/>
      <c r="G43" s="707">
        <v>133537500</v>
      </c>
      <c r="H43" s="348">
        <v>400000000</v>
      </c>
      <c r="I43" s="356"/>
      <c r="J43" s="503"/>
      <c r="K43" s="360"/>
      <c r="L43" s="341" t="e">
        <f ca="1">IF(P43 = "Đã quyết toán", C43,
  _xludf.LET(
    MaLo, B43,
    TienDoHienTai_Text, M43,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#NAME?</v>
      </c>
      <c r="M43" s="351" t="s">
        <v>206</v>
      </c>
      <c r="N43" s="342" t="s">
        <v>285</v>
      </c>
      <c r="O43" s="716" t="e">
        <f ca="1">_xludf.LET(
  TienDaDong, E43+I43,
  TienYeuCau, L43,
  TrangThai_P, P43,
  KetQua, IF(OR(TienYeuCau=0, TienYeuCau=""), "", IF(TienDaDong &gt;= TienYeuCau, "✅ Đủ tiền", _xludf.LET(
    MaLo, B43,
    TienDoHienTai_Text, M43,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43" s="615"/>
      <c r="Q43" s="4"/>
      <c r="R43" s="5"/>
      <c r="S43" s="5"/>
      <c r="T43" s="5"/>
      <c r="U43" s="5"/>
      <c r="V43" s="5"/>
    </row>
    <row r="44" spans="1:22" ht="15.75">
      <c r="A44" s="344">
        <v>2</v>
      </c>
      <c r="B44" s="364" t="s">
        <v>59</v>
      </c>
      <c r="C44" s="348">
        <v>1307971000</v>
      </c>
      <c r="D44" s="347">
        <v>1307971000</v>
      </c>
      <c r="E44" s="348">
        <v>1100000000</v>
      </c>
      <c r="F44" s="366"/>
      <c r="G44" s="707"/>
      <c r="H44" s="348">
        <v>150000000</v>
      </c>
      <c r="I44" s="356"/>
      <c r="J44" s="503"/>
      <c r="K44" s="360"/>
      <c r="L44" s="341" t="e">
        <f ca="1">IF(P44 = "Đã quyết toán", C44,
  _xludf.LET(
    MaLo, B44,
    TienDoHienTai_Text, M44,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#NAME?</v>
      </c>
      <c r="M44" s="351" t="s">
        <v>240</v>
      </c>
      <c r="N44" s="342" t="s">
        <v>285</v>
      </c>
      <c r="O44" s="716" t="e">
        <f ca="1">_xludf.LET(
  TienDaDong, E44+I44,
  TienYeuCau, L44,
  TrangThai_P, P44,
  KetQua, IF(OR(TienYeuCau=0, TienYeuCau=""), "", IF(TienDaDong &gt;= TienYeuCau, "✅ Đủ tiền", _xludf.LET(
    MaLo, B44,
    TienDoHienTai_Text, M44,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44" s="615"/>
      <c r="Q44" s="4"/>
      <c r="R44" s="5"/>
      <c r="S44" s="5"/>
      <c r="T44" s="5"/>
      <c r="U44" s="5"/>
      <c r="V44" s="5"/>
    </row>
    <row r="45" spans="1:22" ht="15.75">
      <c r="A45" s="344">
        <v>3</v>
      </c>
      <c r="B45" s="364" t="s">
        <v>60</v>
      </c>
      <c r="C45" s="348">
        <v>1196198000</v>
      </c>
      <c r="D45" s="347">
        <v>1196198000</v>
      </c>
      <c r="E45" s="348">
        <v>1196198000</v>
      </c>
      <c r="F45" s="346"/>
      <c r="G45" s="491"/>
      <c r="H45" s="348"/>
      <c r="I45" s="356"/>
      <c r="J45" s="493">
        <v>164801852</v>
      </c>
      <c r="K45" s="350">
        <v>164802311</v>
      </c>
      <c r="L45" s="341" t="e">
        <f ca="1">IF(P45 = "Đã quyết toán", C45,
  _xludf.LET(
    MaLo, B45,
    TienDoHienTai_Text, M45,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#NAME?</v>
      </c>
      <c r="M45" s="351" t="s">
        <v>285</v>
      </c>
      <c r="N45" s="342" t="s">
        <v>285</v>
      </c>
      <c r="O45" s="716" t="e">
        <f ca="1">_xludf.LET(
  TienDaDong, E45+I45,
  TienYeuCau, L45,
  TrangThai_P, P45,
  KetQua, IF(OR(TienYeuCau=0, TienYeuCau=""), "", IF(TienDaDong &gt;= TienYeuCau, "✅ Đủ tiền", _xludf.LET(
    MaLo, B45,
    TienDoHienTai_Text, M45,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45" s="614" t="s">
        <v>61</v>
      </c>
      <c r="Q45" s="4"/>
      <c r="R45" s="5"/>
      <c r="S45" s="5"/>
      <c r="T45" s="5"/>
      <c r="U45" s="5"/>
      <c r="V45" s="5"/>
    </row>
    <row r="46" spans="1:22" ht="23.25" customHeight="1">
      <c r="A46" s="344">
        <v>4</v>
      </c>
      <c r="B46" s="364" t="s">
        <v>62</v>
      </c>
      <c r="C46" s="348">
        <v>1299151000</v>
      </c>
      <c r="D46" s="347">
        <v>1299151000</v>
      </c>
      <c r="E46" s="348">
        <v>1250000000</v>
      </c>
      <c r="F46" s="366"/>
      <c r="G46" s="707"/>
      <c r="H46" s="348"/>
      <c r="I46" s="356"/>
      <c r="J46" s="503"/>
      <c r="K46" s="360"/>
      <c r="L46" s="341" t="e">
        <f ca="1">IF(P46 = "Đã quyết toán", C46,
  _xludf.LET(
    MaLo, B46,
    TienDoHienTai_Text, M46,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#NAME?</v>
      </c>
      <c r="M46" s="351" t="s">
        <v>285</v>
      </c>
      <c r="N46" s="342" t="s">
        <v>285</v>
      </c>
      <c r="O46" s="716" t="e">
        <f ca="1">_xludf.LET(
  TienDaDong, E46+I46,
  TienYeuCau, L46,
  TrangThai_P, P46,
  KetQua, IF(OR(TienYeuCau=0, TienYeuCau=""), "", IF(TienDaDong &gt;= TienYeuCau, "✅ Đủ tiền", _xludf.LET(
    MaLo, B46,
    TienDoHienTai_Text, M46,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46" s="621" t="str">
        <f>P23</f>
        <v>đặt lịch 30-9 đổ mái</v>
      </c>
      <c r="Q46" s="4"/>
      <c r="R46" s="5"/>
      <c r="S46" s="5"/>
      <c r="T46" s="5"/>
      <c r="U46" s="5"/>
      <c r="V46" s="5"/>
    </row>
    <row r="47" spans="1:22" ht="23.25" customHeight="1">
      <c r="A47" s="344">
        <v>5</v>
      </c>
      <c r="B47" s="364" t="s">
        <v>63</v>
      </c>
      <c r="C47" s="348">
        <v>1178570000</v>
      </c>
      <c r="D47" s="347">
        <v>1178570000</v>
      </c>
      <c r="E47" s="348">
        <v>1178570000</v>
      </c>
      <c r="F47" s="353"/>
      <c r="G47" s="499"/>
      <c r="H47" s="346"/>
      <c r="I47" s="349"/>
      <c r="J47" s="500">
        <v>162989814.81481481</v>
      </c>
      <c r="K47" s="350">
        <v>162990131</v>
      </c>
      <c r="L47" s="341">
        <f>IF(P47 = "Đã quyết toán", C47,
  _xludf.LET(
    MaLo, B47,
    TienDoHienTai_Text, M47,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1178570000</v>
      </c>
      <c r="M47" s="351"/>
      <c r="N47" s="365"/>
      <c r="O47" s="716" t="e">
        <f ca="1">_xludf.LET(
  TienDaDong, E47+I47,
  TienYeuCau, L47,
  TrangThai_P, P47,
  KetQua, IF(OR(TienYeuCau=0, TienYeuCau=""), "", IF(TienDaDong &gt;= TienYeuCau, "✅ Đủ tiền", _xludf.LET(
    MaLo, B47,
    TienDoHienTai_Text, M47,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47" s="613" t="s">
        <v>30</v>
      </c>
      <c r="Q47" s="4"/>
      <c r="R47" s="5"/>
      <c r="S47" s="5"/>
      <c r="T47" s="5"/>
      <c r="U47" s="5"/>
      <c r="V47" s="5"/>
    </row>
    <row r="48" spans="1:22" ht="15.75">
      <c r="A48" s="344">
        <v>6</v>
      </c>
      <c r="B48" s="364" t="s">
        <v>224</v>
      </c>
      <c r="C48" s="348">
        <v>1209500000</v>
      </c>
      <c r="D48" s="347">
        <v>552842550</v>
      </c>
      <c r="E48" s="348">
        <v>300000000</v>
      </c>
      <c r="F48" s="354"/>
      <c r="G48" s="707">
        <v>171666000</v>
      </c>
      <c r="H48" s="348">
        <v>300000000</v>
      </c>
      <c r="I48" s="356"/>
      <c r="J48" s="498"/>
      <c r="K48" s="360"/>
      <c r="L48" s="341" t="e">
        <f ca="1">IF(P48 = "Đã quyết toán", C48,
  _xludf.LET(
    MaLo, B48,
    TienDoHienTai_Text, M48,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#NAME?</v>
      </c>
      <c r="M48" s="351" t="s">
        <v>202</v>
      </c>
      <c r="N48" s="342" t="s">
        <v>285</v>
      </c>
      <c r="O48" s="716" t="e">
        <f ca="1">_xludf.LET(
  TienDaDong, E48+I48,
  TienYeuCau, L48,
  TrangThai_P, P48,
  KetQua, IF(OR(TienYeuCau=0, TienYeuCau=""), "", IF(TienDaDong &gt;= TienYeuCau, "✅ Đủ tiền", _xludf.LET(
    MaLo, B48,
    TienDoHienTai_Text, M48,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48" s="614"/>
      <c r="Q48" s="5"/>
      <c r="R48" s="5"/>
      <c r="S48" s="5"/>
      <c r="T48" s="5"/>
      <c r="U48" s="5"/>
      <c r="V48" s="5"/>
    </row>
    <row r="49" spans="1:22" ht="15.75">
      <c r="A49" s="344">
        <v>7</v>
      </c>
      <c r="B49" s="364" t="s">
        <v>64</v>
      </c>
      <c r="C49" s="348">
        <v>1355857000</v>
      </c>
      <c r="D49" s="347">
        <v>524149542</v>
      </c>
      <c r="E49" s="348">
        <v>400000000</v>
      </c>
      <c r="F49" s="353"/>
      <c r="G49" s="499"/>
      <c r="H49" s="348">
        <v>400000000</v>
      </c>
      <c r="I49" s="349"/>
      <c r="J49" s="498"/>
      <c r="K49" s="360"/>
      <c r="L49" s="341" t="e">
        <f ca="1">IF(P49 = "Đã quyết toán", C49,
  _xludf.LET(
    MaLo, B49,
    TienDoHienTai_Text, M49,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#NAME?</v>
      </c>
      <c r="M49" s="351" t="s">
        <v>202</v>
      </c>
      <c r="N49" s="342" t="s">
        <v>211</v>
      </c>
      <c r="O49" s="716" t="e">
        <f ca="1">_xludf.LET(
  TienDaDong, E49+I49,
  TienYeuCau, L49,
  TrangThai_P, P49,
  KetQua, IF(OR(TienYeuCau=0, TienYeuCau=""), "", IF(TienDaDong &gt;= TienYeuCau, "✅ Đủ tiền", _xludf.LET(
    MaLo, B49,
    TienDoHienTai_Text, M49,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49" s="614" t="s">
        <v>214</v>
      </c>
      <c r="Q49" s="5"/>
      <c r="R49" s="5"/>
      <c r="S49" s="5"/>
      <c r="T49" s="5"/>
      <c r="U49" s="5"/>
      <c r="V49" s="5"/>
    </row>
    <row r="50" spans="1:22" ht="23.25" customHeight="1">
      <c r="A50" s="344">
        <v>8</v>
      </c>
      <c r="B50" s="364" t="s">
        <v>65</v>
      </c>
      <c r="C50" s="348">
        <v>1227450000</v>
      </c>
      <c r="D50" s="347">
        <v>1227450000</v>
      </c>
      <c r="E50" s="347">
        <v>1227450000</v>
      </c>
      <c r="F50" s="353"/>
      <c r="G50" s="499"/>
      <c r="H50" s="346"/>
      <c r="I50" s="349"/>
      <c r="J50" s="500">
        <v>145866666.66666666</v>
      </c>
      <c r="K50" s="350">
        <v>145866567</v>
      </c>
      <c r="L50" s="341">
        <f>IF(P50 = "Đã quyết toán", C50,
  _xludf.LET(
    MaLo, B50,
    TienDoHienTai_Text, M50,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1227450000</v>
      </c>
      <c r="M50" s="351"/>
      <c r="N50" s="365"/>
      <c r="O50" s="716" t="e">
        <f ca="1">_xludf.LET(
  TienDaDong, E50+I50,
  TienYeuCau, L50,
  TrangThai_P, P50,
  KetQua, IF(OR(TienYeuCau=0, TienYeuCau=""), "", IF(TienDaDong &gt;= TienYeuCau, "✅ Đủ tiền", _xludf.LET(
    MaLo, B50,
    TienDoHienTai_Text, M50,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50" s="613" t="s">
        <v>30</v>
      </c>
      <c r="Q50" s="4"/>
      <c r="R50" s="5"/>
      <c r="S50" s="5"/>
      <c r="T50" s="5"/>
      <c r="U50" s="5"/>
      <c r="V50" s="5"/>
    </row>
    <row r="51" spans="1:22" ht="15.75">
      <c r="A51" s="344">
        <v>9</v>
      </c>
      <c r="B51" s="364" t="s">
        <v>66</v>
      </c>
      <c r="C51" s="348">
        <v>1190874000</v>
      </c>
      <c r="D51" s="347">
        <v>948927331</v>
      </c>
      <c r="E51" s="348">
        <v>800000000</v>
      </c>
      <c r="F51" s="354"/>
      <c r="G51" s="707">
        <v>263622675</v>
      </c>
      <c r="H51" s="348">
        <v>350000000</v>
      </c>
      <c r="I51" s="356"/>
      <c r="J51" s="498"/>
      <c r="K51" s="360"/>
      <c r="L51" s="341" t="e">
        <f ca="1">IF(P51 = "Đã quyết toán", C51,
  _xludf.LET(
    MaLo, B51,
    TienDoHienTai_Text, M51,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#NAME?</v>
      </c>
      <c r="M51" s="351" t="s">
        <v>206</v>
      </c>
      <c r="N51" s="342" t="s">
        <v>285</v>
      </c>
      <c r="O51" s="716" t="e">
        <f ca="1">_xludf.LET(
  TienDaDong, E51+I51,
  TienYeuCau, L51,
  TrangThai_P, P51,
  KetQua, IF(OR(TienYeuCau=0, TienYeuCau=""), "", IF(TienDaDong &gt;= TienYeuCau, "✅ Đủ tiền", _xludf.LET(
    MaLo, B51,
    TienDoHienTai_Text, M51,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51" s="614"/>
      <c r="Q51" s="4"/>
      <c r="R51" s="5"/>
      <c r="S51" s="5"/>
      <c r="T51" s="5"/>
      <c r="U51" s="5"/>
      <c r="V51" s="5"/>
    </row>
    <row r="52" spans="1:22" ht="23.25" customHeight="1">
      <c r="A52" s="344">
        <v>10</v>
      </c>
      <c r="B52" s="364" t="s">
        <v>67</v>
      </c>
      <c r="C52" s="348">
        <v>1202288000</v>
      </c>
      <c r="D52" s="347">
        <v>1202288000</v>
      </c>
      <c r="E52" s="348">
        <v>1202288000</v>
      </c>
      <c r="F52" s="353"/>
      <c r="G52" s="499"/>
      <c r="H52" s="346"/>
      <c r="I52" s="349"/>
      <c r="J52" s="500">
        <v>139692592.5925926</v>
      </c>
      <c r="K52" s="350">
        <v>139692565</v>
      </c>
      <c r="L52" s="341">
        <f>IF(P52 = "Đã quyết toán", C52,
  _xludf.LET(
    MaLo, B52,
    TienDoHienTai_Text, M52,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1202288000</v>
      </c>
      <c r="M52" s="351"/>
      <c r="N52" s="365"/>
      <c r="O52" s="716" t="e">
        <f ca="1">_xludf.LET(
  TienDaDong, E52+I52,
  TienYeuCau, L52,
  TrangThai_P, P52,
  KetQua, IF(OR(TienYeuCau=0, TienYeuCau=""), "", IF(TienDaDong &gt;= TienYeuCau, "✅ Đủ tiền", _xludf.LET(
    MaLo, B52,
    TienDoHienTai_Text, M52,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52" s="613" t="s">
        <v>30</v>
      </c>
      <c r="Q52" s="4"/>
      <c r="R52" s="5"/>
      <c r="S52" s="5"/>
      <c r="T52" s="5"/>
      <c r="U52" s="5"/>
      <c r="V52" s="5"/>
    </row>
    <row r="53" spans="1:22" ht="23.25" customHeight="1">
      <c r="A53" s="344">
        <v>11</v>
      </c>
      <c r="B53" s="364" t="s">
        <v>68</v>
      </c>
      <c r="C53" s="348">
        <v>1552019000</v>
      </c>
      <c r="D53" s="347">
        <v>1552019000</v>
      </c>
      <c r="E53" s="348">
        <v>1552019000</v>
      </c>
      <c r="F53" s="353"/>
      <c r="G53" s="499"/>
      <c r="H53" s="346"/>
      <c r="I53" s="349"/>
      <c r="J53" s="500">
        <v>137225000</v>
      </c>
      <c r="K53" s="350">
        <v>137225262</v>
      </c>
      <c r="L53" s="341">
        <f>IF(P53 = "Đã quyết toán", C53,
  _xludf.LET(
    MaLo, B53,
    TienDoHienTai_Text, M53,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1552019000</v>
      </c>
      <c r="M53" s="351"/>
      <c r="N53" s="365"/>
      <c r="O53" s="716" t="e">
        <f ca="1">_xludf.LET(
  TienDaDong, E53+I53,
  TienYeuCau, L53,
  TrangThai_P, P53,
  KetQua, IF(OR(TienYeuCau=0, TienYeuCau=""), "", IF(TienDaDong &gt;= TienYeuCau, "✅ Đủ tiền", _xludf.LET(
    MaLo, B53,
    TienDoHienTai_Text, M53,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53" s="613" t="s">
        <v>30</v>
      </c>
      <c r="Q53" s="4"/>
      <c r="R53" s="5"/>
      <c r="S53" s="5"/>
      <c r="T53" s="5"/>
      <c r="U53" s="5"/>
      <c r="V53" s="5"/>
    </row>
    <row r="54" spans="1:22" ht="23.25" customHeight="1">
      <c r="A54" s="344">
        <v>12</v>
      </c>
      <c r="B54" s="364" t="s">
        <v>149</v>
      </c>
      <c r="C54" s="348">
        <v>1191696000</v>
      </c>
      <c r="D54" s="347">
        <v>1191696000</v>
      </c>
      <c r="E54" s="348">
        <v>1191696000</v>
      </c>
      <c r="F54" s="353"/>
      <c r="G54" s="499"/>
      <c r="H54" s="346"/>
      <c r="I54" s="349"/>
      <c r="J54" s="500">
        <v>124999999.99999999</v>
      </c>
      <c r="K54" s="350">
        <v>125000000</v>
      </c>
      <c r="L54" s="341">
        <f>IF(P54 = "Đã quyết toán", C54,
  _xludf.LET(
    MaLo, B54,
    TienDoHienTai_Text, M54,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1191696000</v>
      </c>
      <c r="M54" s="351"/>
      <c r="N54" s="365"/>
      <c r="O54" s="716" t="e">
        <f ca="1">_xludf.LET(
  TienDaDong, E54+I54,
  TienYeuCau, L54,
  TrangThai_P, P54,
  KetQua, IF(OR(TienYeuCau=0, TienYeuCau=""), "", IF(TienDaDong &gt;= TienYeuCau, "✅ Đủ tiền", _xludf.LET(
    MaLo, B54,
    TienDoHienTai_Text, M54,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54" s="613" t="s">
        <v>30</v>
      </c>
      <c r="Q54" s="4"/>
      <c r="R54" s="5"/>
      <c r="S54" s="5"/>
      <c r="T54" s="5"/>
      <c r="U54" s="5"/>
      <c r="V54" s="5"/>
    </row>
    <row r="55" spans="1:22" ht="23.25" customHeight="1">
      <c r="A55" s="344">
        <v>13</v>
      </c>
      <c r="B55" s="364" t="s">
        <v>151</v>
      </c>
      <c r="C55" s="348">
        <v>1658348000</v>
      </c>
      <c r="D55" s="347">
        <v>1658348000</v>
      </c>
      <c r="E55" s="348">
        <v>1658348000</v>
      </c>
      <c r="F55" s="353"/>
      <c r="G55" s="499"/>
      <c r="H55" s="346"/>
      <c r="I55" s="349"/>
      <c r="J55" s="500">
        <v>158909259.25925925</v>
      </c>
      <c r="K55" s="350">
        <v>158909689</v>
      </c>
      <c r="L55" s="341">
        <f>IF(P55 = "Đã quyết toán", C55,
  _xludf.LET(
    MaLo, B55,
    TienDoHienTai_Text, M55,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1658348000</v>
      </c>
      <c r="M55" s="351"/>
      <c r="N55" s="365"/>
      <c r="O55" s="716" t="e">
        <f ca="1">_xludf.LET(
  TienDaDong, E55+I55,
  TienYeuCau, L55,
  TrangThai_P, P55,
  KetQua, IF(OR(TienYeuCau=0, TienYeuCau=""), "", IF(TienDaDong &gt;= TienYeuCau, "✅ Đủ tiền", _xludf.LET(
    MaLo, B55,
    TienDoHienTai_Text, M55,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55" s="613" t="s">
        <v>30</v>
      </c>
      <c r="Q55" s="4"/>
      <c r="R55" s="5"/>
      <c r="S55" s="5"/>
      <c r="T55" s="5"/>
      <c r="U55" s="5"/>
      <c r="V55" s="5"/>
    </row>
    <row r="56" spans="1:22" ht="21.75" customHeight="1">
      <c r="A56" s="344">
        <v>14</v>
      </c>
      <c r="B56" s="364" t="s">
        <v>152</v>
      </c>
      <c r="C56" s="348">
        <v>1420640000</v>
      </c>
      <c r="D56" s="347">
        <v>1420640000</v>
      </c>
      <c r="E56" s="348">
        <v>1420640000</v>
      </c>
      <c r="F56" s="353"/>
      <c r="G56" s="499"/>
      <c r="H56" s="346"/>
      <c r="I56" s="349"/>
      <c r="J56" s="500">
        <v>149076851.85185185</v>
      </c>
      <c r="K56" s="350">
        <v>149077053</v>
      </c>
      <c r="L56" s="341">
        <f>IF(P56 = "Đã quyết toán", C56,
  _xludf.LET(
    MaLo, B56,
    TienDoHienTai_Text, M56,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1420640000</v>
      </c>
      <c r="M56" s="351"/>
      <c r="N56" s="365"/>
      <c r="O56" s="716" t="e">
        <f ca="1">_xludf.LET(
  TienDaDong, E56+I56,
  TienYeuCau, L56,
  TrangThai_P, P56,
  KetQua, IF(OR(TienYeuCau=0, TienYeuCau=""), "", IF(TienDaDong &gt;= TienYeuCau, "✅ Đủ tiền", _xludf.LET(
    MaLo, B56,
    TienDoHienTai_Text, M56,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56" s="613" t="s">
        <v>30</v>
      </c>
      <c r="Q56" s="4"/>
      <c r="R56" s="5"/>
      <c r="S56" s="5"/>
      <c r="T56" s="5"/>
      <c r="U56" s="5"/>
      <c r="V56" s="5"/>
    </row>
    <row r="57" spans="1:22" ht="15.75">
      <c r="A57" s="344">
        <v>15</v>
      </c>
      <c r="B57" s="364" t="s">
        <v>72</v>
      </c>
      <c r="C57" s="348">
        <v>1215243000</v>
      </c>
      <c r="D57" s="348">
        <v>1215243000</v>
      </c>
      <c r="E57" s="348">
        <v>1215243000</v>
      </c>
      <c r="F57" s="353"/>
      <c r="G57" s="499"/>
      <c r="H57" s="348"/>
      <c r="I57" s="356"/>
      <c r="J57" s="500">
        <v>84728704</v>
      </c>
      <c r="K57" s="350">
        <v>84728704</v>
      </c>
      <c r="L57" s="341" t="e">
        <f ca="1">IF(P57 = "Đã quyết toán", C57,
  _xludf.LET(
    MaLo, B57,
    TienDoHienTai_Text, M57,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#NAME?</v>
      </c>
      <c r="M57" s="351" t="s">
        <v>285</v>
      </c>
      <c r="N57" s="342" t="s">
        <v>285</v>
      </c>
      <c r="O57" s="716" t="e">
        <f ca="1">_xludf.LET(
  TienDaDong, E57+I57,
  TienYeuCau, L57,
  TrangThai_P, P57,
  KetQua, IF(OR(TienYeuCau=0, TienYeuCau=""), "", IF(TienDaDong &gt;= TienYeuCau, "✅ Đủ tiền", _xludf.LET(
    MaLo, B57,
    TienDoHienTai_Text, M57,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57" s="614" t="s">
        <v>42</v>
      </c>
      <c r="Q57" s="4"/>
      <c r="R57" s="5"/>
      <c r="S57" s="5"/>
      <c r="T57" s="5"/>
      <c r="U57" s="5"/>
      <c r="V57" s="5"/>
    </row>
    <row r="58" spans="1:22" ht="15.75">
      <c r="A58" s="344">
        <v>16</v>
      </c>
      <c r="B58" s="364" t="s">
        <v>73</v>
      </c>
      <c r="C58" s="348">
        <v>1217161000</v>
      </c>
      <c r="D58" s="347">
        <v>1217161000</v>
      </c>
      <c r="E58" s="348">
        <v>1217161000</v>
      </c>
      <c r="F58" s="353"/>
      <c r="G58" s="499"/>
      <c r="H58" s="348"/>
      <c r="I58" s="356"/>
      <c r="J58" s="500">
        <v>142537963</v>
      </c>
      <c r="K58" s="350">
        <v>142538141</v>
      </c>
      <c r="L58" s="341" t="e">
        <f ca="1">IF(P58 = "Đã quyết toán", C58,
  _xludf.LET(
    MaLo, B58,
    TienDoHienTai_Text, M58,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#NAME?</v>
      </c>
      <c r="M58" s="351" t="s">
        <v>285</v>
      </c>
      <c r="N58" s="342" t="s">
        <v>285</v>
      </c>
      <c r="O58" s="716" t="e">
        <f ca="1">_xludf.LET(
  TienDaDong, E58+I58,
  TienYeuCau, L58,
  TrangThai_P, P58,
  KetQua, IF(OR(TienYeuCau=0, TienYeuCau=""), "", IF(TienDaDong &gt;= TienYeuCau, "✅ Đủ tiền", _xludf.LET(
    MaLo, B58,
    TienDoHienTai_Text, M58,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58" s="614" t="s">
        <v>74</v>
      </c>
      <c r="Q58" s="4"/>
      <c r="R58" s="5"/>
      <c r="S58" s="5"/>
      <c r="T58" s="5"/>
      <c r="U58" s="5"/>
      <c r="V58" s="5"/>
    </row>
    <row r="59" spans="1:22" ht="15.75">
      <c r="A59" s="344">
        <v>17</v>
      </c>
      <c r="B59" s="364" t="s">
        <v>75</v>
      </c>
      <c r="C59" s="348">
        <v>1150000000</v>
      </c>
      <c r="D59" s="348">
        <v>1267836000</v>
      </c>
      <c r="E59" s="348">
        <v>1150000000</v>
      </c>
      <c r="F59" s="353"/>
      <c r="G59" s="499"/>
      <c r="H59" s="348"/>
      <c r="I59" s="349"/>
      <c r="J59" s="500">
        <v>108254630</v>
      </c>
      <c r="K59" s="360"/>
      <c r="L59" s="341" t="e">
        <f ca="1">IF(P59 = "Đã quyết toán", C59,
  _xludf.LET(
    MaLo, B59,
    TienDoHienTai_Text, M59,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#NAME?</v>
      </c>
      <c r="M59" s="351" t="s">
        <v>285</v>
      </c>
      <c r="N59" s="342" t="s">
        <v>285</v>
      </c>
      <c r="O59" s="716" t="e">
        <f ca="1">_xludf.LET(
  TienDaDong, E59+I59,
  TienYeuCau, L59,
  TrangThai_P, P59,
  KetQua, IF(OR(TienYeuCau=0, TienYeuCau=""), "", IF(TienDaDong &gt;= TienYeuCau, "✅ Đủ tiền", _xludf.LET(
    MaLo, B59,
    TienDoHienTai_Text, M59,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59" s="614" t="s">
        <v>42</v>
      </c>
      <c r="Q59" s="4"/>
      <c r="R59" s="5"/>
      <c r="S59" s="5"/>
      <c r="T59" s="5"/>
      <c r="U59" s="5"/>
      <c r="V59" s="5"/>
    </row>
    <row r="60" spans="1:22" ht="18" customHeight="1">
      <c r="A60" s="344">
        <v>18</v>
      </c>
      <c r="B60" s="364" t="s">
        <v>244</v>
      </c>
      <c r="C60" s="348"/>
      <c r="D60" s="347">
        <v>0</v>
      </c>
      <c r="E60" s="348">
        <v>0</v>
      </c>
      <c r="F60" s="354"/>
      <c r="G60" s="499"/>
      <c r="H60" s="346"/>
      <c r="I60" s="356"/>
      <c r="J60" s="498"/>
      <c r="K60" s="350"/>
      <c r="L60" s="341" t="e">
        <f ca="1">IF(P60 = "Đã quyết toán", C60,
  _xludf.LET(
    MaLo, B60,
    TienDoHienTai_Text, M60,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#NAME?</v>
      </c>
      <c r="M60" s="351"/>
      <c r="N60" s="365"/>
      <c r="O60" s="716" t="e">
        <f ca="1">_xludf.LET(
  TienDaDong, E60+I60,
  TienYeuCau, L60,
  TrangThai_P, P60,
  KetQua, IF(OR(TienYeuCau=0, TienYeuCau=""), "", IF(TienDaDong &gt;= TienYeuCau, "✅ Đủ tiền", _xludf.LET(
    MaLo, B60,
    TienDoHienTai_Text, M60,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60" s="370"/>
      <c r="Q60" s="5"/>
      <c r="R60" s="5"/>
      <c r="S60" s="5"/>
      <c r="T60" s="5"/>
      <c r="U60" s="5"/>
      <c r="V60" s="5"/>
    </row>
    <row r="61" spans="1:22" ht="18" customHeight="1">
      <c r="A61" s="344">
        <v>19</v>
      </c>
      <c r="B61" s="364" t="s">
        <v>225</v>
      </c>
      <c r="C61" s="348">
        <v>1269841117</v>
      </c>
      <c r="D61" s="347">
        <v>119171250</v>
      </c>
      <c r="E61" s="348">
        <v>300000000</v>
      </c>
      <c r="F61" s="354"/>
      <c r="G61" s="707">
        <v>262176750</v>
      </c>
      <c r="H61" s="346"/>
      <c r="I61" s="356"/>
      <c r="J61" s="498"/>
      <c r="K61" s="350"/>
      <c r="L61" s="341" t="e">
        <f ca="1">IF(P61 = "Đã quyết toán", C61,
  _xludf.LET(
    MaLo, B61,
    TienDoHienTai_Text, M61,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#NAME?</v>
      </c>
      <c r="M61" s="351" t="s">
        <v>203</v>
      </c>
      <c r="N61" s="368" t="s">
        <v>212</v>
      </c>
      <c r="O61" s="716" t="e">
        <f ca="1">_xludf.LET(
  TienDaDong, E61+I61,
  TienYeuCau, L61,
  TrangThai_P, P61,
  KetQua, IF(OR(TienYeuCau=0, TienYeuCau=""), "", IF(TienDaDong &gt;= TienYeuCau, "✅ Đủ tiền", _xludf.LET(
    MaLo, B61,
    TienDoHienTai_Text, M61,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61" s="370"/>
      <c r="Q61" s="5"/>
      <c r="R61" s="5"/>
      <c r="S61" s="5"/>
      <c r="T61" s="5"/>
      <c r="U61" s="5"/>
      <c r="V61" s="5"/>
    </row>
    <row r="62" spans="1:22" ht="18" customHeight="1">
      <c r="A62" s="344">
        <v>20</v>
      </c>
      <c r="B62" s="364" t="s">
        <v>76</v>
      </c>
      <c r="C62" s="348">
        <v>1382220000</v>
      </c>
      <c r="D62" s="347">
        <v>1382220000</v>
      </c>
      <c r="E62" s="348">
        <v>1382220000</v>
      </c>
      <c r="F62" s="353"/>
      <c r="G62" s="499"/>
      <c r="H62" s="346"/>
      <c r="I62" s="349"/>
      <c r="J62" s="500">
        <v>124824074.07407406</v>
      </c>
      <c r="K62" s="350">
        <v>124824112</v>
      </c>
      <c r="L62" s="341">
        <f>IF(P62 = "Đã quyết toán", C62,
  _xludf.LET(
    MaLo, B62,
    TienDoHienTai_Text, M62,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1382220000</v>
      </c>
      <c r="M62" s="351"/>
      <c r="N62" s="365"/>
      <c r="O62" s="716" t="e">
        <f ca="1">_xludf.LET(
  TienDaDong, E62+I62,
  TienYeuCau, L62,
  TrangThai_P, P62,
  KetQua, IF(OR(TienYeuCau=0, TienYeuCau=""), "", IF(TienDaDong &gt;= TienYeuCau, "✅ Đủ tiền", _xludf.LET(
    MaLo, B62,
    TienDoHienTai_Text, M62,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62" s="613" t="s">
        <v>30</v>
      </c>
      <c r="Q62" s="5"/>
      <c r="R62" s="5"/>
      <c r="S62" s="5"/>
      <c r="T62" s="5"/>
      <c r="U62" s="5"/>
      <c r="V62" s="5"/>
    </row>
    <row r="63" spans="1:22" ht="15.75">
      <c r="A63" s="344">
        <v>21</v>
      </c>
      <c r="B63" s="364" t="s">
        <v>77</v>
      </c>
      <c r="C63" s="348">
        <v>1509219000</v>
      </c>
      <c r="D63" s="347">
        <v>426300000</v>
      </c>
      <c r="E63" s="348">
        <v>300000000</v>
      </c>
      <c r="F63" s="354"/>
      <c r="G63" s="499"/>
      <c r="H63" s="348"/>
      <c r="I63" s="349"/>
      <c r="J63" s="498"/>
      <c r="K63" s="360"/>
      <c r="L63" s="341" t="e">
        <f ca="1">IF(P63 = "Đã quyết toán", C63,
  _xludf.LET(
    MaLo, B63,
    TienDoHienTai_Text, M63,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#NAME?</v>
      </c>
      <c r="M63" s="351" t="s">
        <v>202</v>
      </c>
      <c r="N63" s="368" t="s">
        <v>203</v>
      </c>
      <c r="O63" s="716" t="e">
        <f ca="1">_xludf.LET(
  TienDaDong, E63+I63,
  TienYeuCau, L63,
  TrangThai_P, P63,
  KetQua, IF(OR(TienYeuCau=0, TienYeuCau=""), "", IF(TienDaDong &gt;= TienYeuCau, "✅ Đủ tiền", _xludf.LET(
    MaLo, B63,
    TienDoHienTai_Text, M63,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63" s="613" t="s">
        <v>214</v>
      </c>
      <c r="Q63" s="4"/>
      <c r="R63" s="5"/>
      <c r="S63" s="5"/>
      <c r="T63" s="5"/>
      <c r="U63" s="5"/>
      <c r="V63" s="5"/>
    </row>
    <row r="64" spans="1:22" ht="23.25" customHeight="1">
      <c r="A64" s="357" t="s">
        <v>79</v>
      </c>
      <c r="B64" s="760" t="s">
        <v>80</v>
      </c>
      <c r="C64" s="761"/>
      <c r="D64" s="761"/>
      <c r="E64" s="761"/>
      <c r="F64" s="761"/>
      <c r="G64" s="761"/>
      <c r="H64" s="761"/>
      <c r="I64" s="761"/>
      <c r="J64" s="761"/>
      <c r="K64" s="762"/>
      <c r="L64" s="341" t="e">
        <f ca="1">IF(P64 = "Đã quyết toán", C64,
  _xludf.LET(
    MaLo, B64,
    TienDoHienTai_Text, M64,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#NAME?</v>
      </c>
      <c r="M64" s="386"/>
      <c r="N64" s="387"/>
      <c r="O64" s="716" t="e">
        <f ca="1">_xludf.LET(
  TienDaDong, E64+I64,
  TienYeuCau, L64,
  TrangThai_P, P64,
  KetQua, IF(OR(TienYeuCau=0, TienYeuCau=""), "", IF(TienDaDong &gt;= TienYeuCau, "✅ Đủ tiền", _xludf.LET(
    MaLo, B64,
    TienDoHienTai_Text, M64,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64" s="324"/>
      <c r="Q64" s="4"/>
      <c r="R64" s="5"/>
      <c r="S64" s="5"/>
      <c r="T64" s="5"/>
      <c r="U64" s="5"/>
      <c r="V64" s="5"/>
    </row>
    <row r="65" spans="1:22" ht="15.75">
      <c r="A65" s="344">
        <v>1</v>
      </c>
      <c r="B65" s="388" t="s">
        <v>87</v>
      </c>
      <c r="C65" s="389">
        <v>1450000000</v>
      </c>
      <c r="D65" s="390">
        <v>932732583</v>
      </c>
      <c r="E65" s="389">
        <v>1300000000</v>
      </c>
      <c r="F65" s="391"/>
      <c r="G65" s="707">
        <v>419388750</v>
      </c>
      <c r="H65" s="391"/>
      <c r="I65" s="392">
        <f>75000000+25000000</f>
        <v>100000000</v>
      </c>
      <c r="J65" s="393"/>
      <c r="K65" s="360"/>
      <c r="L65" s="341" t="e">
        <f ca="1">IF(P65 = "Đã quyết toán", C65,
  _xludf.LET(
    MaLo, B65,
    TienDoHienTai_Text, M65,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#NAME?</v>
      </c>
      <c r="M65" s="351" t="s">
        <v>206</v>
      </c>
      <c r="N65" s="369" t="s">
        <v>285</v>
      </c>
      <c r="O65" s="716" t="e">
        <f ca="1">_xludf.LET(
  TienDaDong, E65+I65,
  TienYeuCau, L65,
  TrangThai_P, P65,
  KetQua, IF(OR(TienYeuCau=0, TienYeuCau=""), "", IF(TienDaDong &gt;= TienYeuCau, "✅ Đủ tiền", _xludf.LET(
    MaLo, B65,
    TienDoHienTai_Text, M65,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65" s="363"/>
      <c r="Q65" s="5"/>
      <c r="R65" s="5"/>
      <c r="S65" s="5"/>
      <c r="T65" s="5"/>
      <c r="U65" s="5"/>
      <c r="V65" s="5"/>
    </row>
    <row r="66" spans="1:22" ht="15.75">
      <c r="A66" s="344">
        <v>2</v>
      </c>
      <c r="B66" s="388" t="s">
        <v>88</v>
      </c>
      <c r="C66" s="389">
        <v>1450000000</v>
      </c>
      <c r="D66" s="390">
        <v>665581949</v>
      </c>
      <c r="E66" s="389">
        <v>1400000000</v>
      </c>
      <c r="F66" s="391"/>
      <c r="G66" s="707">
        <v>419388750</v>
      </c>
      <c r="H66" s="391"/>
      <c r="I66" s="392"/>
      <c r="J66" s="393"/>
      <c r="K66" s="360"/>
      <c r="L66" s="341" t="e">
        <f ca="1">IF(P66 = "Đã quyết toán", C66,
  _xludf.LET(
    MaLo, B66,
    TienDoHienTai_Text, M66,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#NAME?</v>
      </c>
      <c r="M66" s="351" t="s">
        <v>206</v>
      </c>
      <c r="N66" s="369" t="s">
        <v>285</v>
      </c>
      <c r="O66" s="716" t="e">
        <f ca="1">_xludf.LET(
  TienDaDong, E66+I66,
  TienYeuCau, L66,
  TrangThai_P, P66,
  KetQua, IF(OR(TienYeuCau=0, TienYeuCau=""), "", IF(TienDaDong &gt;= TienYeuCau, "✅ Đủ tiền", _xludf.LET(
    MaLo, B66,
    TienDoHienTai_Text, M66,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66" s="363"/>
      <c r="Q66" s="5"/>
      <c r="R66" s="5"/>
      <c r="S66" s="5"/>
      <c r="T66" s="5"/>
      <c r="U66" s="5"/>
      <c r="V66" s="5"/>
    </row>
    <row r="67" spans="1:22" ht="15.75">
      <c r="A67" s="344">
        <v>3</v>
      </c>
      <c r="B67" s="345" t="s">
        <v>89</v>
      </c>
      <c r="C67" s="348">
        <v>1667337000</v>
      </c>
      <c r="D67" s="347">
        <v>1667337000</v>
      </c>
      <c r="E67" s="348">
        <v>1667337000</v>
      </c>
      <c r="F67" s="353"/>
      <c r="G67" s="499"/>
      <c r="H67" s="358"/>
      <c r="I67" s="349"/>
      <c r="J67" s="347">
        <v>69430556</v>
      </c>
      <c r="K67" s="350">
        <v>69430252</v>
      </c>
      <c r="L67" s="341">
        <f>IF(P67 = "Đã quyết toán", C67,
  _xludf.LET(
    MaLo, B67,
    TienDoHienTai_Text, M67,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1667337000</v>
      </c>
      <c r="M67" s="351"/>
      <c r="N67" s="369"/>
      <c r="O67" s="716" t="e">
        <f ca="1">_xludf.LET(
  TienDaDong, E67+I67,
  TienYeuCau, L67,
  TrangThai_P, P67,
  KetQua, IF(OR(TienYeuCau=0, TienYeuCau=""), "", IF(TienDaDong &gt;= TienYeuCau, "✅ Đủ tiền", _xludf.LET(
    MaLo, B67,
    TienDoHienTai_Text, M67,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67" s="370" t="s">
        <v>30</v>
      </c>
      <c r="Q67" s="5"/>
      <c r="R67" s="5"/>
      <c r="S67" s="5"/>
      <c r="T67" s="5"/>
      <c r="U67" s="5"/>
      <c r="V67" s="5"/>
    </row>
    <row r="68" spans="1:22" ht="23.25" customHeight="1">
      <c r="A68" s="344">
        <v>4</v>
      </c>
      <c r="B68" s="364" t="s">
        <v>153</v>
      </c>
      <c r="C68" s="348">
        <v>2442810000</v>
      </c>
      <c r="D68" s="347">
        <v>2442810000</v>
      </c>
      <c r="E68" s="348">
        <v>2442810000</v>
      </c>
      <c r="F68" s="353"/>
      <c r="G68" s="499"/>
      <c r="H68" s="358"/>
      <c r="I68" s="349"/>
      <c r="J68" s="359"/>
      <c r="K68" s="360"/>
      <c r="L68" s="341">
        <f>IF(P68 = "Đã quyết toán", C68,
  _xludf.LET(
    MaLo, B68,
    TienDoHienTai_Text, M68,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2442810000</v>
      </c>
      <c r="M68" s="361"/>
      <c r="N68" s="369"/>
      <c r="O68" s="716" t="e">
        <f ca="1">_xludf.LET(
  TienDaDong, E68+I68,
  TienYeuCau, L68,
  TrangThai_P, P68,
  KetQua, IF(OR(TienYeuCau=0, TienYeuCau=""), "", IF(TienDaDong &gt;= TienYeuCau, "✅ Đủ tiền", _xludf.LET(
    MaLo, B68,
    TienDoHienTai_Text, M68,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68" s="370" t="s">
        <v>30</v>
      </c>
      <c r="Q68" s="5"/>
      <c r="R68" s="5"/>
      <c r="S68" s="5"/>
      <c r="T68" s="5"/>
      <c r="U68" s="5"/>
      <c r="V68" s="5"/>
    </row>
    <row r="69" spans="1:22" ht="23.25" customHeight="1">
      <c r="A69" s="344">
        <v>5</v>
      </c>
      <c r="B69" s="345" t="s">
        <v>90</v>
      </c>
      <c r="C69" s="348">
        <v>1665300000</v>
      </c>
      <c r="D69" s="347">
        <v>1584443250</v>
      </c>
      <c r="E69" s="348">
        <v>800000000</v>
      </c>
      <c r="F69" s="353"/>
      <c r="G69" s="519"/>
      <c r="H69" s="346"/>
      <c r="I69" s="356"/>
      <c r="J69" s="359"/>
      <c r="K69" s="360"/>
      <c r="L69" s="341" t="e">
        <f ca="1">IF(P69 = "Đã quyết toán", C69,
  _xludf.LET(
    MaLo, B69,
    TienDoHienTai_Text, M69,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#NAME?</v>
      </c>
      <c r="M69" s="361"/>
      <c r="N69" s="369" t="s">
        <v>285</v>
      </c>
      <c r="O69" s="716" t="e">
        <f ca="1">_xludf.LET(
  TienDaDong, E69+I69,
  TienYeuCau, L69,
  TrangThai_P, P69,
  KetQua, IF(OR(TienYeuCau=0, TienYeuCau=""), "", IF(TienDaDong &gt;= TienYeuCau, "✅ Đủ tiền", _xludf.LET(
    MaLo, B69,
    TienDoHienTai_Text, M69,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69" s="370" t="s">
        <v>226</v>
      </c>
      <c r="Q69" s="4"/>
      <c r="R69" s="5"/>
      <c r="S69" s="5"/>
      <c r="T69" s="5"/>
      <c r="U69" s="5"/>
      <c r="V69" s="5"/>
    </row>
    <row r="70" spans="1:22" ht="23.25" customHeight="1">
      <c r="A70" s="344">
        <v>6</v>
      </c>
      <c r="B70" s="388" t="s">
        <v>92</v>
      </c>
      <c r="C70" s="389">
        <v>1663272000</v>
      </c>
      <c r="D70" s="390">
        <v>867957603</v>
      </c>
      <c r="E70" s="389">
        <v>800000000</v>
      </c>
      <c r="F70" s="395"/>
      <c r="G70" s="707">
        <v>304792568</v>
      </c>
      <c r="H70" s="396"/>
      <c r="I70" s="392"/>
      <c r="J70" s="393"/>
      <c r="K70" s="360"/>
      <c r="L70" s="341" t="e">
        <f ca="1">IF(P70 = "Đã quyết toán", C70,
  _xludf.LET(
    MaLo, B70,
    TienDoHienTai_Text, M70,
    Diem_HienTai, _xludf.IFNA(VLOOKUP(TienDoHienTai_Text, CauHinh!$A:$B, 2, 0), 0),
    Tien_Dot1, VLOOKUP(MaLo, 'TIẾN ĐỘ NỘP TIỀN'!$B:$Z, 3, 0),
    Tien_Dot2, VLOOKUP(MaLo, 'TIẾN ĐỘ NỘP TIỀN'!$B:$Z, 5, 0),
    Tien_Dot3, VLOOKUP(MaLo, 'TIẾN ĐỘ NỘP TIỀN'!$B:$Z, 7, 0),
    Tien_Dot4, IFERROR(VLOOKUP(MaLo, 'TIẾN ĐỘ NỘP TIỀN'!$B:$Z, 9, 0), 0),
    Moc_Diem_1, VLOOKUP(MaLo, 'TIẾN ĐỘ NỘP TIỀN'!$B:$Z, 23, 0),
    Moc_Diem_2, VLOOKUP(MaLo, 'TIẾN ĐỘ NỘP TIỀN'!$B:$Z, 24, 0),
    Moc_Diem_3, VLOOKUP(MaLo, 'TIẾN ĐỘ NỘP TIỀN'!$B:$Z, 25, 0),
    Can_Dot2, Diem_HienTai &gt;= (Moc_Diem_1 - 10),
    Can_Dot3, Diem_HienTai &gt;= (Moc_Diem_2 - 10),
    Can_Dot4, Diem_HienTai &gt;= (Moc_Diem_3 - 10),
    PhaiNop, Tien_Dot1 + IF(Can_Dot2, Tien_Dot2, 0) + IF(Can_Dot3, Tien_Dot3, 0) + IF(Can_Dot4, Tien_Dot4, 0),
    PhaiNop
  )
)</f>
        <v>#NAME?</v>
      </c>
      <c r="M70" s="361"/>
      <c r="N70" s="369" t="s">
        <v>285</v>
      </c>
      <c r="O70" s="716" t="e">
        <f ca="1">_xludf.LET(
  TienDaDong, E70+I70,
  TienYeuCau, L70,
  TrangThai_P, P70,
  KetQua, IF(OR(TienYeuCau=0, TienYeuCau=""), "", IF(TienDaDong &gt;= TienYeuCau, "✅ Đủ tiền", _xludf.LET(
    MaLo, B70,
    TienDoHienTai_Text, M70,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IF(TrangThai_P="Đã quyết toán", "Quyết toán",
      _xludf.IFS(Diem_HienTai &gt;= (Moc_Diem_3 - 10), "Đợt 4", Diem_HienTai &gt;= (Moc_Diem_2 - 10), "Đợt 3", Diem_HienTai &gt;= (Moc_Diem_1 - 10), "Đợt 2", TRUE, "Đợt 1")
    ),
    "⚠️ Cần nộp " &amp; TenDot &amp; " (Còn thiếu " &amp; TEXT(TienYeuCau - TienDaDong, "#,##0") &amp; ") - Tổng cần nộp: " &amp; TEXT(TienYeuCau, "#,##0")
  ))),
  KetQua
)</f>
        <v>#NAME?</v>
      </c>
      <c r="P70" s="370" t="s">
        <v>227</v>
      </c>
      <c r="Q70" s="4"/>
      <c r="R70" s="5"/>
      <c r="S70" s="5"/>
      <c r="T70" s="5"/>
      <c r="U70" s="5"/>
      <c r="V70" s="5"/>
    </row>
    <row r="71" spans="1:22" ht="23.25" customHeight="1">
      <c r="A71" s="357" t="s">
        <v>93</v>
      </c>
      <c r="B71" s="760" t="s">
        <v>94</v>
      </c>
      <c r="C71" s="761"/>
      <c r="D71" s="761"/>
      <c r="E71" s="761"/>
      <c r="F71" s="761"/>
      <c r="G71" s="761"/>
      <c r="H71" s="761"/>
      <c r="I71" s="761"/>
      <c r="J71" s="761"/>
      <c r="K71" s="762"/>
      <c r="L71" s="386"/>
      <c r="M71" s="386"/>
      <c r="N71" s="387"/>
      <c r="O71" s="716" t="e">
        <f ca="1">_xludf.LET(
  TienDaDong, E71,
  TienYeuCau, L71,
  KetQua, IF(OR(TienYeuCau=0, TienYeuCau=""), "", IF(TienDaDong &gt;= TienYeuCau, "✅ Đủ tiền", _xludf.LET(
    MaLo, B71,
    TienDoHienTai_Text, N71,
    Diem_HienTai, _xludf.IFNA(VLOOKUP(TienDoHienTai_Text, CauHinh!$A:$B, 2, 0), 0),
    Moc_Diem_1, VLOOKUP(MaLo, 'TIẾN ĐỘ NỘP TIỀN'!$B:$Z, 23, 0),
    Moc_Diem_2, VLOOKUP(MaLo, 'TIẾN ĐỘ NỘP TIỀN'!$B:$Z, 24, 0),
    Moc_Diem_3, VLOOKUP(MaLo, 'TIẾN ĐỘ NỘP TIỀN'!$B:$Z, 25, 0),
    TenDot, _xludf.IFS(Diem_HienTai &gt;= (Moc_Diem_3 - 10), "Đợt 4", Diem_HienTai &gt;= (Moc_Diem_2 - 10), "Đợt 3", Diem_HienTai &gt;= (Moc_Diem_1 - 10), "Đợt 2", TRUE, "Đợt 1"),
    "⚠️ Cần nộp " &amp; TenDot &amp; " (Còn thiếu " &amp; TEXT(TienYeuCau - TienDaDong, "#,##0") &amp; ") - Tổng cần nộp: " &amp; TEXT(TienYeuCau, "#,##0")
  ))),
  KetQua
)</f>
        <v>#NAME?</v>
      </c>
      <c r="P71" s="324"/>
      <c r="Q71" s="4"/>
      <c r="R71" s="5"/>
      <c r="S71" s="5"/>
      <c r="T71" s="5"/>
      <c r="U71" s="5"/>
      <c r="V71" s="5"/>
    </row>
    <row r="72" spans="1:22" ht="23.25" customHeight="1">
      <c r="A72" s="397">
        <v>1</v>
      </c>
      <c r="B72" s="345" t="s">
        <v>95</v>
      </c>
      <c r="C72" s="346">
        <v>2579225000</v>
      </c>
      <c r="D72" s="347">
        <v>1943703960</v>
      </c>
      <c r="E72" s="348">
        <v>0</v>
      </c>
      <c r="F72" s="353"/>
      <c r="G72" s="707"/>
      <c r="H72" s="358"/>
      <c r="I72" s="349"/>
      <c r="J72" s="359"/>
      <c r="K72" s="360"/>
      <c r="L72" s="361"/>
      <c r="M72" s="361"/>
      <c r="N72" s="362"/>
      <c r="O72" s="718"/>
      <c r="P72" s="363"/>
      <c r="Q72" s="5"/>
      <c r="R72" s="5"/>
      <c r="S72" s="5"/>
      <c r="T72" s="5"/>
      <c r="U72" s="5"/>
      <c r="V72" s="5"/>
    </row>
    <row r="73" spans="1:22" ht="23.25" customHeight="1">
      <c r="A73" s="357" t="s">
        <v>96</v>
      </c>
      <c r="B73" s="760" t="s">
        <v>97</v>
      </c>
      <c r="C73" s="761"/>
      <c r="D73" s="761"/>
      <c r="E73" s="761"/>
      <c r="F73" s="761"/>
      <c r="G73" s="761"/>
      <c r="H73" s="761"/>
      <c r="I73" s="761"/>
      <c r="J73" s="761"/>
      <c r="K73" s="762"/>
      <c r="L73" s="386"/>
      <c r="M73" s="386"/>
      <c r="N73" s="387"/>
      <c r="O73" s="719"/>
      <c r="P73" s="324"/>
      <c r="Q73" s="5"/>
      <c r="R73" s="5"/>
      <c r="S73" s="5"/>
      <c r="T73" s="5"/>
      <c r="U73" s="5"/>
      <c r="V73" s="5"/>
    </row>
    <row r="74" spans="1:22" ht="34.5" customHeight="1">
      <c r="A74" s="398">
        <v>1</v>
      </c>
      <c r="B74" s="665" t="s">
        <v>110</v>
      </c>
      <c r="C74" s="666">
        <v>6635659000</v>
      </c>
      <c r="D74" s="667">
        <v>4643607000</v>
      </c>
      <c r="E74" s="520">
        <v>0</v>
      </c>
      <c r="F74" s="402"/>
      <c r="G74" s="707">
        <v>660359400</v>
      </c>
      <c r="H74" s="404"/>
      <c r="I74" s="405"/>
      <c r="J74" s="401"/>
      <c r="K74" s="406"/>
      <c r="L74" s="407"/>
      <c r="M74" s="407"/>
      <c r="N74" s="369" t="s">
        <v>285</v>
      </c>
      <c r="O74" s="720"/>
      <c r="P74" s="409"/>
      <c r="Q74" s="5"/>
      <c r="R74" s="5"/>
      <c r="S74" s="5"/>
      <c r="T74" s="5"/>
      <c r="U74" s="5"/>
      <c r="V74" s="5"/>
    </row>
    <row r="75" spans="1:22" ht="34.5" customHeight="1">
      <c r="A75" s="624" t="s">
        <v>229</v>
      </c>
      <c r="B75" s="625" t="s">
        <v>230</v>
      </c>
      <c r="C75" s="626"/>
      <c r="D75" s="627">
        <v>0</v>
      </c>
      <c r="E75" s="628">
        <v>0</v>
      </c>
      <c r="F75" s="626"/>
      <c r="G75" s="629"/>
      <c r="H75" s="626"/>
      <c r="I75" s="630"/>
      <c r="J75" s="627"/>
      <c r="K75" s="631"/>
      <c r="L75" s="721"/>
      <c r="M75" s="632"/>
      <c r="N75" s="633"/>
      <c r="O75" s="722"/>
      <c r="P75" s="416"/>
      <c r="Q75" s="5"/>
      <c r="R75" s="5"/>
      <c r="S75" s="5"/>
      <c r="T75" s="5"/>
      <c r="U75" s="5"/>
      <c r="V75" s="5"/>
    </row>
    <row r="76" spans="1:22" ht="34.5" customHeight="1">
      <c r="A76" s="634">
        <v>1</v>
      </c>
      <c r="B76" s="635" t="s">
        <v>169</v>
      </c>
      <c r="C76" s="668">
        <v>1890897000</v>
      </c>
      <c r="D76" s="627">
        <v>1890897000</v>
      </c>
      <c r="E76" s="628">
        <v>1890897000</v>
      </c>
      <c r="F76" s="626"/>
      <c r="G76" s="629"/>
      <c r="H76" s="626"/>
      <c r="I76" s="637"/>
      <c r="J76" s="627">
        <v>69595000</v>
      </c>
      <c r="K76" s="631"/>
      <c r="L76" s="721"/>
      <c r="M76" s="632"/>
      <c r="N76" s="633"/>
      <c r="O76" s="722"/>
      <c r="P76" s="416"/>
      <c r="Q76" s="5"/>
      <c r="R76" s="5"/>
      <c r="S76" s="5"/>
      <c r="T76" s="5"/>
      <c r="U76" s="5"/>
      <c r="V76" s="5"/>
    </row>
    <row r="77" spans="1:22" ht="25.5" customHeight="1">
      <c r="A77" s="410"/>
      <c r="B77" s="411" t="s">
        <v>99</v>
      </c>
      <c r="C77" s="607">
        <f t="shared" ref="C77:K77" si="0">SUM(C12:C76)</f>
        <v>83314782117</v>
      </c>
      <c r="D77" s="412">
        <f t="shared" si="0"/>
        <v>65293960128</v>
      </c>
      <c r="E77" s="412">
        <f t="shared" si="0"/>
        <v>56501774000</v>
      </c>
      <c r="F77" s="412">
        <f t="shared" si="0"/>
        <v>0</v>
      </c>
      <c r="G77" s="412">
        <f t="shared" si="0"/>
        <v>4004021393</v>
      </c>
      <c r="H77" s="412">
        <f t="shared" si="0"/>
        <v>3445727000</v>
      </c>
      <c r="I77" s="412">
        <f t="shared" si="0"/>
        <v>400000000</v>
      </c>
      <c r="J77" s="412">
        <f t="shared" si="0"/>
        <v>3388926483.7037039</v>
      </c>
      <c r="K77" s="412">
        <f t="shared" si="0"/>
        <v>3183981702</v>
      </c>
      <c r="L77" s="723"/>
      <c r="M77" s="414"/>
      <c r="N77" s="415"/>
      <c r="O77" s="724"/>
      <c r="P77" s="416"/>
      <c r="Q77" s="5"/>
      <c r="R77" s="5"/>
      <c r="S77" s="5"/>
      <c r="T77" s="5"/>
      <c r="U77" s="5"/>
      <c r="V77" s="5"/>
    </row>
    <row r="78" spans="1:22" ht="15.75" customHeight="1">
      <c r="A78" s="11"/>
      <c r="B78" s="1"/>
      <c r="C78" s="100"/>
      <c r="D78" s="100"/>
      <c r="E78" s="100"/>
      <c r="F78" s="100"/>
      <c r="G78" s="522"/>
      <c r="H78" s="100"/>
      <c r="I78" s="100"/>
      <c r="J78" s="417"/>
      <c r="K78" s="417"/>
      <c r="L78" s="417"/>
      <c r="M78" s="417"/>
      <c r="N78" s="102"/>
      <c r="O78" s="725"/>
      <c r="P78" s="102"/>
      <c r="Q78" s="5"/>
      <c r="R78" s="5"/>
      <c r="S78" s="5"/>
      <c r="T78" s="5"/>
      <c r="U78" s="5"/>
      <c r="V78" s="5"/>
    </row>
    <row r="79" spans="1:22" ht="15.75" customHeight="1">
      <c r="A79" s="11"/>
      <c r="B79" s="11"/>
      <c r="C79" s="11"/>
      <c r="D79" s="418"/>
      <c r="E79" s="11"/>
      <c r="F79" s="11"/>
      <c r="G79" s="523"/>
      <c r="H79" s="11"/>
      <c r="I79" s="11"/>
      <c r="J79" s="417"/>
      <c r="K79" s="417"/>
      <c r="L79" s="417"/>
      <c r="M79" s="417"/>
      <c r="N79" s="11"/>
      <c r="O79" s="726"/>
      <c r="P79" s="11"/>
      <c r="Q79" s="5"/>
      <c r="R79" s="5"/>
      <c r="S79" s="5"/>
      <c r="T79" s="5"/>
      <c r="U79" s="5"/>
      <c r="V79" s="5"/>
    </row>
    <row r="80" spans="1:22" ht="15.75" customHeight="1">
      <c r="A80" s="5"/>
      <c r="B80" s="5"/>
      <c r="C80" s="5"/>
      <c r="D80" s="4"/>
      <c r="E80" s="4"/>
      <c r="F80" s="5"/>
      <c r="G80" s="524"/>
      <c r="H80" s="5"/>
      <c r="I80" s="5"/>
      <c r="J80" s="419"/>
      <c r="K80" s="419"/>
      <c r="L80" s="419"/>
      <c r="M80" s="419"/>
      <c r="N80" s="5"/>
      <c r="O80" s="727"/>
      <c r="P80" s="5"/>
      <c r="Q80" s="5"/>
      <c r="R80" s="5"/>
      <c r="S80" s="5"/>
      <c r="T80" s="5"/>
      <c r="U80" s="5"/>
      <c r="V80" s="5"/>
    </row>
    <row r="81" spans="1:22" ht="15.75" customHeight="1">
      <c r="A81" s="5"/>
      <c r="B81" s="5"/>
      <c r="C81" s="5"/>
      <c r="D81" s="5"/>
      <c r="E81" s="5"/>
      <c r="F81" s="5"/>
      <c r="G81" s="524"/>
      <c r="H81" s="5"/>
      <c r="I81" s="5"/>
      <c r="J81" s="419"/>
      <c r="K81" s="419"/>
      <c r="L81" s="419"/>
      <c r="M81" s="419"/>
      <c r="N81" s="5"/>
      <c r="O81" s="727"/>
      <c r="P81" s="5"/>
      <c r="Q81" s="5"/>
      <c r="R81" s="5"/>
      <c r="S81" s="5"/>
      <c r="T81" s="5"/>
      <c r="U81" s="5"/>
      <c r="V81" s="5"/>
    </row>
    <row r="82" spans="1:22" ht="15.75" customHeight="1">
      <c r="A82" s="5"/>
      <c r="B82" s="5"/>
      <c r="C82" s="5"/>
      <c r="D82" s="5"/>
      <c r="E82" s="5"/>
      <c r="F82" s="5"/>
      <c r="G82" s="524"/>
      <c r="H82" s="5"/>
      <c r="I82" s="5"/>
      <c r="J82" s="419"/>
      <c r="K82" s="419"/>
      <c r="L82" s="419"/>
      <c r="M82" s="419"/>
      <c r="N82" s="5"/>
      <c r="O82" s="727"/>
      <c r="P82" s="5"/>
      <c r="Q82" s="5"/>
      <c r="R82" s="5"/>
      <c r="S82" s="5"/>
      <c r="T82" s="5"/>
      <c r="U82" s="5"/>
      <c r="V82" s="5"/>
    </row>
    <row r="83" spans="1:22" ht="15.75" customHeight="1">
      <c r="A83" s="5"/>
      <c r="B83" s="5"/>
      <c r="C83" s="5"/>
      <c r="D83" s="5"/>
      <c r="E83" s="5"/>
      <c r="F83" s="5"/>
      <c r="G83" s="524"/>
      <c r="H83" s="5"/>
      <c r="I83" s="5"/>
      <c r="J83" s="419"/>
      <c r="K83" s="419"/>
      <c r="L83" s="419"/>
      <c r="M83" s="419"/>
      <c r="N83" s="5"/>
      <c r="O83" s="727"/>
      <c r="P83" s="5"/>
      <c r="Q83" s="5"/>
      <c r="R83" s="5"/>
      <c r="S83" s="5"/>
      <c r="T83" s="5"/>
      <c r="U83" s="5"/>
      <c r="V83" s="5"/>
    </row>
    <row r="84" spans="1:22" ht="15.75" customHeight="1">
      <c r="A84" s="5"/>
      <c r="B84" s="5"/>
      <c r="C84" s="5"/>
      <c r="D84" s="5"/>
      <c r="E84" s="5"/>
      <c r="F84" s="5"/>
      <c r="G84" s="524"/>
      <c r="H84" s="5"/>
      <c r="I84" s="5"/>
      <c r="J84" s="419"/>
      <c r="K84" s="419"/>
      <c r="L84" s="419"/>
      <c r="M84" s="419"/>
      <c r="N84" s="5"/>
      <c r="O84" s="727"/>
      <c r="P84" s="5"/>
      <c r="Q84" s="5"/>
      <c r="R84" s="5"/>
      <c r="S84" s="5"/>
      <c r="T84" s="5"/>
      <c r="U84" s="5"/>
      <c r="V84" s="5"/>
    </row>
    <row r="85" spans="1:22" ht="15.75" customHeight="1">
      <c r="A85" s="5"/>
      <c r="B85" s="5"/>
      <c r="C85" s="5"/>
      <c r="D85" s="5"/>
      <c r="E85" s="5"/>
      <c r="F85" s="5"/>
      <c r="G85" s="524"/>
      <c r="H85" s="5"/>
      <c r="I85" s="5"/>
      <c r="J85" s="419"/>
      <c r="K85" s="419"/>
      <c r="L85" s="419"/>
      <c r="M85" s="419"/>
      <c r="N85" s="5"/>
      <c r="O85" s="727"/>
      <c r="P85" s="5"/>
      <c r="Q85" s="5"/>
      <c r="R85" s="5"/>
      <c r="S85" s="5"/>
      <c r="T85" s="5"/>
      <c r="U85" s="5"/>
      <c r="V85" s="5"/>
    </row>
    <row r="86" spans="1:22" ht="15.75" customHeight="1">
      <c r="A86" s="5"/>
      <c r="B86" s="5"/>
      <c r="C86" s="5"/>
      <c r="D86" s="5"/>
      <c r="E86" s="5"/>
      <c r="F86" s="5"/>
      <c r="G86" s="524"/>
      <c r="H86" s="5"/>
      <c r="I86" s="5"/>
      <c r="J86" s="419"/>
      <c r="K86" s="419"/>
      <c r="L86" s="419"/>
      <c r="M86" s="419"/>
      <c r="N86" s="5"/>
      <c r="O86" s="727"/>
      <c r="P86" s="5"/>
      <c r="Q86" s="5"/>
      <c r="R86" s="5"/>
      <c r="S86" s="5"/>
      <c r="T86" s="5"/>
      <c r="U86" s="5"/>
      <c r="V86" s="5"/>
    </row>
    <row r="87" spans="1:22" ht="15.75" customHeight="1">
      <c r="A87" s="5"/>
      <c r="B87" s="5"/>
      <c r="C87" s="5"/>
      <c r="D87" s="5"/>
      <c r="E87" s="5"/>
      <c r="F87" s="5"/>
      <c r="G87" s="524"/>
      <c r="H87" s="5"/>
      <c r="I87" s="5"/>
      <c r="J87" s="419"/>
      <c r="K87" s="419"/>
      <c r="L87" s="419"/>
      <c r="M87" s="419"/>
      <c r="N87" s="5"/>
      <c r="O87" s="727"/>
      <c r="P87" s="5"/>
      <c r="Q87" s="5"/>
      <c r="R87" s="5"/>
      <c r="S87" s="5"/>
      <c r="T87" s="5"/>
      <c r="U87" s="5"/>
      <c r="V87" s="5"/>
    </row>
    <row r="88" spans="1:22" ht="15.75" customHeight="1">
      <c r="A88" s="5"/>
      <c r="B88" s="5"/>
      <c r="C88" s="5"/>
      <c r="D88" s="5"/>
      <c r="E88" s="5"/>
      <c r="F88" s="5"/>
      <c r="G88" s="524"/>
      <c r="H88" s="5"/>
      <c r="I88" s="5"/>
      <c r="J88" s="419"/>
      <c r="K88" s="419"/>
      <c r="L88" s="419"/>
      <c r="M88" s="419"/>
      <c r="N88" s="5"/>
      <c r="O88" s="727"/>
      <c r="P88" s="5"/>
      <c r="Q88" s="5"/>
      <c r="R88" s="5"/>
      <c r="S88" s="5"/>
      <c r="T88" s="5"/>
      <c r="U88" s="5"/>
      <c r="V88" s="5"/>
    </row>
    <row r="89" spans="1:22" ht="15.75" customHeight="1">
      <c r="A89" s="5"/>
      <c r="B89" s="5"/>
      <c r="C89" s="5"/>
      <c r="D89" s="5"/>
      <c r="E89" s="5"/>
      <c r="F89" s="5"/>
      <c r="G89" s="524"/>
      <c r="H89" s="5"/>
      <c r="I89" s="5"/>
      <c r="J89" s="419"/>
      <c r="K89" s="419"/>
      <c r="L89" s="419"/>
      <c r="M89" s="419"/>
      <c r="N89" s="5"/>
      <c r="O89" s="727"/>
      <c r="P89" s="5"/>
      <c r="Q89" s="5"/>
      <c r="R89" s="5"/>
      <c r="S89" s="5"/>
      <c r="T89" s="5"/>
      <c r="U89" s="5"/>
      <c r="V89" s="5"/>
    </row>
    <row r="90" spans="1:22" ht="15.75" customHeight="1">
      <c r="A90" s="5"/>
      <c r="B90" s="5"/>
      <c r="C90" s="5"/>
      <c r="D90" s="5"/>
      <c r="E90" s="5"/>
      <c r="F90" s="5"/>
      <c r="G90" s="524"/>
      <c r="H90" s="5"/>
      <c r="I90" s="5"/>
      <c r="J90" s="419"/>
      <c r="K90" s="419"/>
      <c r="L90" s="419"/>
      <c r="M90" s="419"/>
      <c r="N90" s="5"/>
      <c r="O90" s="727"/>
      <c r="P90" s="5"/>
      <c r="Q90" s="5"/>
      <c r="R90" s="5"/>
      <c r="S90" s="5"/>
      <c r="T90" s="5"/>
      <c r="U90" s="5"/>
      <c r="V90" s="5"/>
    </row>
    <row r="91" spans="1:22" ht="15.75" customHeight="1">
      <c r="A91" s="5"/>
      <c r="B91" s="5"/>
      <c r="C91" s="5"/>
      <c r="D91" s="5"/>
      <c r="E91" s="5"/>
      <c r="F91" s="5"/>
      <c r="G91" s="524"/>
      <c r="H91" s="5"/>
      <c r="I91" s="5"/>
      <c r="J91" s="419"/>
      <c r="K91" s="419"/>
      <c r="L91" s="419"/>
      <c r="M91" s="419"/>
      <c r="N91" s="5"/>
      <c r="O91" s="727"/>
      <c r="P91" s="5"/>
      <c r="Q91" s="5"/>
      <c r="R91" s="5"/>
      <c r="S91" s="5"/>
      <c r="T91" s="5"/>
      <c r="U91" s="5"/>
      <c r="V91" s="5"/>
    </row>
    <row r="92" spans="1:22" ht="15.75" customHeight="1">
      <c r="A92" s="5"/>
      <c r="B92" s="5"/>
      <c r="C92" s="5"/>
      <c r="D92" s="5"/>
      <c r="E92" s="5"/>
      <c r="F92" s="5"/>
      <c r="G92" s="524"/>
      <c r="H92" s="5"/>
      <c r="I92" s="5"/>
      <c r="J92" s="419"/>
      <c r="K92" s="419"/>
      <c r="L92" s="419"/>
      <c r="M92" s="419"/>
      <c r="N92" s="5"/>
      <c r="O92" s="727"/>
      <c r="P92" s="5"/>
      <c r="Q92" s="5"/>
      <c r="R92" s="5"/>
      <c r="S92" s="5"/>
      <c r="T92" s="5"/>
      <c r="U92" s="5"/>
      <c r="V92" s="5"/>
    </row>
    <row r="93" spans="1:22" ht="15.75" customHeight="1">
      <c r="A93" s="5"/>
      <c r="B93" s="5"/>
      <c r="C93" s="5"/>
      <c r="D93" s="5"/>
      <c r="E93" s="5"/>
      <c r="F93" s="5"/>
      <c r="G93" s="524"/>
      <c r="H93" s="5"/>
      <c r="I93" s="5"/>
      <c r="J93" s="419"/>
      <c r="K93" s="419"/>
      <c r="L93" s="419"/>
      <c r="M93" s="419"/>
      <c r="N93" s="5"/>
      <c r="O93" s="727"/>
      <c r="P93" s="5"/>
      <c r="Q93" s="5"/>
      <c r="R93" s="5"/>
      <c r="S93" s="5"/>
      <c r="T93" s="5"/>
      <c r="U93" s="5"/>
      <c r="V93" s="5"/>
    </row>
    <row r="94" spans="1:22" ht="15.75" customHeight="1">
      <c r="A94" s="5"/>
      <c r="B94" s="5"/>
      <c r="C94" s="5"/>
      <c r="D94" s="5"/>
      <c r="E94" s="5"/>
      <c r="F94" s="5"/>
      <c r="G94" s="524"/>
      <c r="H94" s="5"/>
      <c r="I94" s="5"/>
      <c r="J94" s="419"/>
      <c r="K94" s="419"/>
      <c r="L94" s="419"/>
      <c r="M94" s="419"/>
      <c r="N94" s="5"/>
      <c r="O94" s="727"/>
      <c r="P94" s="5"/>
      <c r="Q94" s="5"/>
      <c r="R94" s="5"/>
      <c r="S94" s="5"/>
      <c r="T94" s="5"/>
      <c r="U94" s="5"/>
      <c r="V94" s="5"/>
    </row>
    <row r="95" spans="1:22" ht="15.75" customHeight="1">
      <c r="A95" s="5"/>
      <c r="B95" s="5"/>
      <c r="C95" s="5"/>
      <c r="D95" s="5"/>
      <c r="E95" s="5"/>
      <c r="F95" s="5"/>
      <c r="G95" s="524"/>
      <c r="H95" s="5"/>
      <c r="I95" s="5"/>
      <c r="J95" s="419"/>
      <c r="K95" s="419"/>
      <c r="L95" s="419"/>
      <c r="M95" s="419"/>
      <c r="N95" s="5"/>
      <c r="O95" s="727"/>
      <c r="P95" s="5"/>
      <c r="Q95" s="5"/>
      <c r="R95" s="5"/>
      <c r="S95" s="5"/>
      <c r="T95" s="5"/>
      <c r="U95" s="5"/>
      <c r="V95" s="5"/>
    </row>
    <row r="96" spans="1:22" ht="15.75" customHeight="1">
      <c r="A96" s="5"/>
      <c r="B96" s="5"/>
      <c r="C96" s="5"/>
      <c r="D96" s="5"/>
      <c r="E96" s="5"/>
      <c r="F96" s="5"/>
      <c r="G96" s="524"/>
      <c r="H96" s="5"/>
      <c r="I96" s="5"/>
      <c r="J96" s="419"/>
      <c r="K96" s="419"/>
      <c r="L96" s="419"/>
      <c r="M96" s="419"/>
      <c r="N96" s="5"/>
      <c r="O96" s="727"/>
      <c r="P96" s="5"/>
      <c r="Q96" s="5"/>
      <c r="R96" s="5"/>
      <c r="S96" s="5"/>
      <c r="T96" s="5"/>
      <c r="U96" s="5"/>
      <c r="V96" s="5"/>
    </row>
    <row r="97" spans="1:22" ht="15.75" customHeight="1">
      <c r="A97" s="5"/>
      <c r="B97" s="5"/>
      <c r="C97" s="5"/>
      <c r="D97" s="5"/>
      <c r="E97" s="5"/>
      <c r="F97" s="5"/>
      <c r="G97" s="524"/>
      <c r="H97" s="5"/>
      <c r="I97" s="5"/>
      <c r="J97" s="419"/>
      <c r="K97" s="419"/>
      <c r="L97" s="419"/>
      <c r="M97" s="419"/>
      <c r="N97" s="5"/>
      <c r="O97" s="727"/>
      <c r="P97" s="5"/>
      <c r="Q97" s="5"/>
      <c r="R97" s="5"/>
      <c r="S97" s="5"/>
      <c r="T97" s="5"/>
      <c r="U97" s="5"/>
      <c r="V97" s="5"/>
    </row>
    <row r="98" spans="1:22" ht="15.75" customHeight="1">
      <c r="A98" s="5"/>
      <c r="B98" s="5"/>
      <c r="C98" s="5"/>
      <c r="D98" s="5"/>
      <c r="E98" s="5"/>
      <c r="F98" s="5"/>
      <c r="G98" s="524"/>
      <c r="H98" s="5"/>
      <c r="I98" s="5"/>
      <c r="J98" s="419"/>
      <c r="K98" s="419"/>
      <c r="L98" s="419"/>
      <c r="M98" s="419"/>
      <c r="N98" s="5"/>
      <c r="O98" s="727"/>
      <c r="P98" s="5"/>
      <c r="Q98" s="5"/>
      <c r="R98" s="5"/>
      <c r="S98" s="5"/>
      <c r="T98" s="5"/>
      <c r="U98" s="5"/>
      <c r="V98" s="5"/>
    </row>
    <row r="99" spans="1:22" ht="15.75" customHeight="1">
      <c r="A99" s="5"/>
      <c r="B99" s="5"/>
      <c r="C99" s="5"/>
      <c r="D99" s="5"/>
      <c r="E99" s="5"/>
      <c r="F99" s="5"/>
      <c r="G99" s="524"/>
      <c r="H99" s="5"/>
      <c r="I99" s="5"/>
      <c r="J99" s="419"/>
      <c r="K99" s="419"/>
      <c r="L99" s="419"/>
      <c r="M99" s="419"/>
      <c r="N99" s="5"/>
      <c r="O99" s="727"/>
      <c r="P99" s="5"/>
      <c r="Q99" s="5"/>
      <c r="R99" s="5"/>
      <c r="S99" s="5"/>
      <c r="T99" s="5"/>
      <c r="U99" s="5"/>
      <c r="V99" s="5"/>
    </row>
    <row r="100" spans="1:22" ht="15.75" customHeight="1">
      <c r="A100" s="5"/>
      <c r="B100" s="5"/>
      <c r="C100" s="5"/>
      <c r="D100" s="5"/>
      <c r="E100" s="5"/>
      <c r="F100" s="5"/>
      <c r="G100" s="524"/>
      <c r="H100" s="5"/>
      <c r="I100" s="5"/>
      <c r="J100" s="419"/>
      <c r="K100" s="419"/>
      <c r="L100" s="419"/>
      <c r="M100" s="419"/>
      <c r="N100" s="5"/>
      <c r="O100" s="727"/>
      <c r="P100" s="5"/>
      <c r="Q100" s="5"/>
      <c r="R100" s="5"/>
      <c r="S100" s="5"/>
      <c r="T100" s="5"/>
      <c r="U100" s="5"/>
      <c r="V100" s="5"/>
    </row>
    <row r="101" spans="1:22" ht="15.75" customHeight="1">
      <c r="A101" s="5"/>
      <c r="B101" s="5"/>
      <c r="C101" s="5"/>
      <c r="D101" s="5"/>
      <c r="E101" s="5"/>
      <c r="F101" s="5"/>
      <c r="G101" s="524"/>
      <c r="H101" s="5"/>
      <c r="I101" s="5"/>
      <c r="J101" s="419"/>
      <c r="K101" s="419"/>
      <c r="L101" s="419"/>
      <c r="M101" s="419"/>
      <c r="N101" s="5"/>
      <c r="O101" s="727"/>
      <c r="P101" s="5"/>
      <c r="Q101" s="5"/>
      <c r="R101" s="5"/>
      <c r="S101" s="5"/>
      <c r="T101" s="5"/>
      <c r="U101" s="5"/>
      <c r="V101" s="5"/>
    </row>
    <row r="102" spans="1:22" ht="15.75" customHeight="1">
      <c r="A102" s="5"/>
      <c r="B102" s="5"/>
      <c r="C102" s="5"/>
      <c r="D102" s="5"/>
      <c r="E102" s="5"/>
      <c r="F102" s="5"/>
      <c r="G102" s="524"/>
      <c r="H102" s="5"/>
      <c r="I102" s="5"/>
      <c r="J102" s="419"/>
      <c r="K102" s="419"/>
      <c r="L102" s="419"/>
      <c r="M102" s="419"/>
      <c r="N102" s="5"/>
      <c r="O102" s="727"/>
      <c r="P102" s="5"/>
      <c r="Q102" s="5"/>
      <c r="R102" s="5"/>
      <c r="S102" s="5"/>
      <c r="T102" s="5"/>
      <c r="U102" s="5"/>
      <c r="V102" s="5"/>
    </row>
    <row r="103" spans="1:22" ht="15.75" customHeight="1">
      <c r="A103" s="5"/>
      <c r="B103" s="5"/>
      <c r="C103" s="5"/>
      <c r="D103" s="5"/>
      <c r="E103" s="5"/>
      <c r="F103" s="5"/>
      <c r="G103" s="524"/>
      <c r="H103" s="5"/>
      <c r="I103" s="5"/>
      <c r="J103" s="419"/>
      <c r="K103" s="419"/>
      <c r="L103" s="419"/>
      <c r="M103" s="419"/>
      <c r="N103" s="5"/>
      <c r="O103" s="727"/>
      <c r="P103" s="5"/>
      <c r="Q103" s="5"/>
      <c r="R103" s="5"/>
      <c r="S103" s="5"/>
      <c r="T103" s="5"/>
      <c r="U103" s="5"/>
      <c r="V103" s="5"/>
    </row>
    <row r="104" spans="1:22" ht="15.75" customHeight="1">
      <c r="A104" s="5"/>
      <c r="B104" s="5"/>
      <c r="C104" s="5"/>
      <c r="D104" s="5"/>
      <c r="E104" s="5"/>
      <c r="F104" s="5"/>
      <c r="G104" s="524"/>
      <c r="H104" s="5"/>
      <c r="I104" s="5"/>
      <c r="J104" s="419"/>
      <c r="K104" s="419"/>
      <c r="L104" s="419"/>
      <c r="M104" s="419"/>
      <c r="N104" s="5"/>
      <c r="O104" s="727"/>
      <c r="P104" s="5"/>
      <c r="Q104" s="5"/>
      <c r="R104" s="5"/>
      <c r="S104" s="5"/>
      <c r="T104" s="5"/>
      <c r="U104" s="5"/>
      <c r="V104" s="5"/>
    </row>
    <row r="105" spans="1:22" ht="15.75" customHeight="1">
      <c r="A105" s="5"/>
      <c r="B105" s="5"/>
      <c r="C105" s="5"/>
      <c r="D105" s="5"/>
      <c r="E105" s="5"/>
      <c r="F105" s="5"/>
      <c r="G105" s="524"/>
      <c r="H105" s="5"/>
      <c r="I105" s="5"/>
      <c r="J105" s="419"/>
      <c r="K105" s="419"/>
      <c r="L105" s="419"/>
      <c r="M105" s="419"/>
      <c r="N105" s="5"/>
      <c r="O105" s="727"/>
      <c r="P105" s="5"/>
      <c r="Q105" s="5"/>
      <c r="R105" s="5"/>
      <c r="S105" s="5"/>
      <c r="T105" s="5"/>
      <c r="U105" s="5"/>
      <c r="V105" s="5"/>
    </row>
    <row r="106" spans="1:22" ht="15.75" customHeight="1">
      <c r="A106" s="5"/>
      <c r="B106" s="5"/>
      <c r="C106" s="5"/>
      <c r="D106" s="5"/>
      <c r="E106" s="5"/>
      <c r="F106" s="5"/>
      <c r="G106" s="524"/>
      <c r="H106" s="5"/>
      <c r="I106" s="5"/>
      <c r="J106" s="419"/>
      <c r="K106" s="419"/>
      <c r="L106" s="419"/>
      <c r="M106" s="419"/>
      <c r="N106" s="5"/>
      <c r="O106" s="727"/>
      <c r="P106" s="5"/>
      <c r="Q106" s="5"/>
      <c r="R106" s="5"/>
      <c r="S106" s="5"/>
      <c r="T106" s="5"/>
      <c r="U106" s="5"/>
      <c r="V106" s="5"/>
    </row>
    <row r="107" spans="1:22" ht="15.75" customHeight="1">
      <c r="A107" s="5"/>
      <c r="B107" s="5"/>
      <c r="C107" s="5"/>
      <c r="D107" s="5"/>
      <c r="E107" s="5"/>
      <c r="F107" s="5"/>
      <c r="G107" s="524"/>
      <c r="H107" s="5"/>
      <c r="I107" s="5"/>
      <c r="J107" s="419"/>
      <c r="K107" s="419"/>
      <c r="L107" s="419"/>
      <c r="M107" s="419"/>
      <c r="N107" s="5"/>
      <c r="O107" s="727"/>
      <c r="P107" s="5"/>
      <c r="Q107" s="5"/>
      <c r="R107" s="5"/>
      <c r="S107" s="5"/>
      <c r="T107" s="5"/>
      <c r="U107" s="5"/>
      <c r="V107" s="5"/>
    </row>
    <row r="108" spans="1:22" ht="15.75" customHeight="1">
      <c r="A108" s="5"/>
      <c r="B108" s="5"/>
      <c r="C108" s="5"/>
      <c r="D108" s="5"/>
      <c r="E108" s="5"/>
      <c r="F108" s="5"/>
      <c r="G108" s="524"/>
      <c r="H108" s="5"/>
      <c r="I108" s="5"/>
      <c r="J108" s="419"/>
      <c r="K108" s="419"/>
      <c r="L108" s="419"/>
      <c r="M108" s="419"/>
      <c r="N108" s="5"/>
      <c r="O108" s="727"/>
      <c r="P108" s="5"/>
      <c r="Q108" s="5"/>
      <c r="R108" s="5"/>
      <c r="S108" s="5"/>
      <c r="T108" s="5"/>
      <c r="U108" s="5"/>
      <c r="V108" s="5"/>
    </row>
    <row r="109" spans="1:22" ht="15.75" customHeight="1">
      <c r="A109" s="5"/>
      <c r="B109" s="5"/>
      <c r="C109" s="5"/>
      <c r="D109" s="5"/>
      <c r="E109" s="5"/>
      <c r="F109" s="5"/>
      <c r="G109" s="524"/>
      <c r="H109" s="5"/>
      <c r="I109" s="5"/>
      <c r="J109" s="419"/>
      <c r="K109" s="419"/>
      <c r="L109" s="419"/>
      <c r="M109" s="419"/>
      <c r="N109" s="5"/>
      <c r="O109" s="727"/>
      <c r="P109" s="5"/>
      <c r="Q109" s="5"/>
      <c r="R109" s="5"/>
      <c r="S109" s="5"/>
      <c r="T109" s="5"/>
      <c r="U109" s="5"/>
      <c r="V109" s="5"/>
    </row>
    <row r="110" spans="1:22" ht="15.75" customHeight="1">
      <c r="A110" s="5"/>
      <c r="B110" s="5"/>
      <c r="C110" s="5"/>
      <c r="D110" s="5"/>
      <c r="E110" s="5"/>
      <c r="F110" s="5"/>
      <c r="G110" s="524"/>
      <c r="H110" s="5"/>
      <c r="I110" s="5"/>
      <c r="J110" s="419"/>
      <c r="K110" s="419"/>
      <c r="L110" s="419"/>
      <c r="M110" s="419"/>
      <c r="N110" s="5"/>
      <c r="O110" s="727"/>
      <c r="P110" s="5"/>
      <c r="Q110" s="5"/>
      <c r="R110" s="5"/>
      <c r="S110" s="5"/>
      <c r="T110" s="5"/>
      <c r="U110" s="5"/>
      <c r="V110" s="5"/>
    </row>
    <row r="111" spans="1:22" ht="15.75" customHeight="1">
      <c r="A111" s="5"/>
      <c r="B111" s="5"/>
      <c r="C111" s="5"/>
      <c r="D111" s="5"/>
      <c r="E111" s="5"/>
      <c r="F111" s="5"/>
      <c r="G111" s="524"/>
      <c r="H111" s="5"/>
      <c r="I111" s="5"/>
      <c r="J111" s="419"/>
      <c r="K111" s="419"/>
      <c r="L111" s="419"/>
      <c r="M111" s="419"/>
      <c r="N111" s="5"/>
      <c r="O111" s="727"/>
      <c r="P111" s="5"/>
      <c r="Q111" s="5"/>
      <c r="R111" s="5"/>
      <c r="S111" s="5"/>
      <c r="T111" s="5"/>
      <c r="U111" s="5"/>
      <c r="V111" s="5"/>
    </row>
    <row r="112" spans="1:22" ht="15.75" customHeight="1">
      <c r="A112" s="5"/>
      <c r="B112" s="5"/>
      <c r="C112" s="5"/>
      <c r="D112" s="5"/>
      <c r="E112" s="5"/>
      <c r="F112" s="5"/>
      <c r="G112" s="524"/>
      <c r="H112" s="5"/>
      <c r="I112" s="5"/>
      <c r="J112" s="419"/>
      <c r="K112" s="419"/>
      <c r="L112" s="419"/>
      <c r="M112" s="419"/>
      <c r="N112" s="5"/>
      <c r="O112" s="727"/>
      <c r="P112" s="5"/>
      <c r="Q112" s="5"/>
      <c r="R112" s="5"/>
      <c r="S112" s="5"/>
      <c r="T112" s="5"/>
      <c r="U112" s="5"/>
      <c r="V112" s="5"/>
    </row>
    <row r="113" spans="1:22" ht="15.75" customHeight="1">
      <c r="A113" s="5"/>
      <c r="B113" s="5"/>
      <c r="C113" s="5"/>
      <c r="D113" s="5"/>
      <c r="E113" s="5"/>
      <c r="F113" s="5"/>
      <c r="G113" s="524"/>
      <c r="H113" s="5"/>
      <c r="I113" s="5"/>
      <c r="J113" s="419"/>
      <c r="K113" s="419"/>
      <c r="L113" s="419"/>
      <c r="M113" s="419"/>
      <c r="N113" s="5"/>
      <c r="O113" s="727"/>
      <c r="P113" s="5"/>
      <c r="Q113" s="5"/>
      <c r="R113" s="5"/>
      <c r="S113" s="5"/>
      <c r="T113" s="5"/>
      <c r="U113" s="5"/>
      <c r="V113" s="5"/>
    </row>
    <row r="114" spans="1:22" ht="15.75" customHeight="1">
      <c r="A114" s="5"/>
      <c r="B114" s="5"/>
      <c r="C114" s="5"/>
      <c r="D114" s="5"/>
      <c r="E114" s="5"/>
      <c r="F114" s="5"/>
      <c r="G114" s="524"/>
      <c r="H114" s="5"/>
      <c r="I114" s="5"/>
      <c r="J114" s="419"/>
      <c r="K114" s="419"/>
      <c r="L114" s="419"/>
      <c r="M114" s="419"/>
      <c r="N114" s="5"/>
      <c r="O114" s="727"/>
      <c r="P114" s="5"/>
      <c r="Q114" s="5"/>
      <c r="R114" s="5"/>
      <c r="S114" s="5"/>
      <c r="T114" s="5"/>
      <c r="U114" s="5"/>
      <c r="V114" s="5"/>
    </row>
    <row r="115" spans="1:22" ht="15.75" customHeight="1">
      <c r="A115" s="5"/>
      <c r="B115" s="5"/>
      <c r="C115" s="5"/>
      <c r="D115" s="5"/>
      <c r="E115" s="5"/>
      <c r="F115" s="5"/>
      <c r="G115" s="524"/>
      <c r="H115" s="5"/>
      <c r="I115" s="5"/>
      <c r="J115" s="419"/>
      <c r="K115" s="419"/>
      <c r="L115" s="419"/>
      <c r="M115" s="419"/>
      <c r="N115" s="5"/>
      <c r="O115" s="727"/>
      <c r="P115" s="5"/>
      <c r="Q115" s="5"/>
      <c r="R115" s="5"/>
      <c r="S115" s="5"/>
      <c r="T115" s="5"/>
      <c r="U115" s="5"/>
      <c r="V115" s="5"/>
    </row>
    <row r="116" spans="1:22" ht="15.75" customHeight="1">
      <c r="A116" s="5"/>
      <c r="B116" s="5"/>
      <c r="C116" s="5"/>
      <c r="D116" s="5"/>
      <c r="E116" s="5"/>
      <c r="F116" s="5"/>
      <c r="G116" s="524"/>
      <c r="H116" s="5"/>
      <c r="I116" s="5"/>
      <c r="J116" s="419"/>
      <c r="K116" s="419"/>
      <c r="L116" s="419"/>
      <c r="M116" s="419"/>
      <c r="N116" s="5"/>
      <c r="O116" s="727"/>
      <c r="P116" s="5"/>
      <c r="Q116" s="5"/>
      <c r="R116" s="5"/>
      <c r="S116" s="5"/>
      <c r="T116" s="5"/>
      <c r="U116" s="5"/>
      <c r="V116" s="5"/>
    </row>
    <row r="117" spans="1:22" ht="15.75" customHeight="1">
      <c r="A117" s="5"/>
      <c r="B117" s="5"/>
      <c r="C117" s="5"/>
      <c r="D117" s="5"/>
      <c r="E117" s="5"/>
      <c r="F117" s="5"/>
      <c r="G117" s="524"/>
      <c r="H117" s="5"/>
      <c r="I117" s="5"/>
      <c r="J117" s="419"/>
      <c r="K117" s="419"/>
      <c r="L117" s="419"/>
      <c r="M117" s="419"/>
      <c r="N117" s="5"/>
      <c r="O117" s="727"/>
      <c r="P117" s="5"/>
      <c r="Q117" s="5"/>
      <c r="R117" s="5"/>
      <c r="S117" s="5"/>
      <c r="T117" s="5"/>
      <c r="U117" s="5"/>
      <c r="V117" s="5"/>
    </row>
    <row r="118" spans="1:22" ht="15.75" customHeight="1">
      <c r="A118" s="5"/>
      <c r="B118" s="5"/>
      <c r="C118" s="5"/>
      <c r="D118" s="5"/>
      <c r="E118" s="5"/>
      <c r="F118" s="5"/>
      <c r="G118" s="524"/>
      <c r="H118" s="5"/>
      <c r="I118" s="5"/>
      <c r="J118" s="419"/>
      <c r="K118" s="419"/>
      <c r="L118" s="419"/>
      <c r="M118" s="419"/>
      <c r="N118" s="5"/>
      <c r="O118" s="727"/>
      <c r="P118" s="5"/>
      <c r="Q118" s="5"/>
      <c r="R118" s="5"/>
      <c r="S118" s="5"/>
      <c r="T118" s="5"/>
      <c r="U118" s="5"/>
      <c r="V118" s="5"/>
    </row>
    <row r="119" spans="1:22" ht="15.75" customHeight="1">
      <c r="A119" s="5"/>
      <c r="B119" s="5"/>
      <c r="C119" s="5"/>
      <c r="D119" s="5"/>
      <c r="E119" s="5"/>
      <c r="F119" s="5"/>
      <c r="G119" s="524"/>
      <c r="H119" s="5"/>
      <c r="I119" s="5"/>
      <c r="J119" s="419"/>
      <c r="K119" s="419"/>
      <c r="L119" s="419"/>
      <c r="M119" s="419"/>
      <c r="N119" s="5"/>
      <c r="O119" s="727"/>
      <c r="P119" s="5"/>
      <c r="Q119" s="5"/>
      <c r="R119" s="5"/>
      <c r="S119" s="5"/>
      <c r="T119" s="5"/>
      <c r="U119" s="5"/>
      <c r="V119" s="5"/>
    </row>
    <row r="120" spans="1:22" ht="15.75" customHeight="1">
      <c r="A120" s="5"/>
      <c r="B120" s="5"/>
      <c r="C120" s="5"/>
      <c r="D120" s="5"/>
      <c r="E120" s="5"/>
      <c r="F120" s="5"/>
      <c r="G120" s="524"/>
      <c r="H120" s="5"/>
      <c r="I120" s="5"/>
      <c r="J120" s="419"/>
      <c r="K120" s="419"/>
      <c r="L120" s="419"/>
      <c r="M120" s="419"/>
      <c r="N120" s="5"/>
      <c r="O120" s="727"/>
      <c r="P120" s="5"/>
      <c r="Q120" s="5"/>
      <c r="R120" s="5"/>
      <c r="S120" s="5"/>
      <c r="T120" s="5"/>
      <c r="U120" s="5"/>
      <c r="V120" s="5"/>
    </row>
    <row r="121" spans="1:22" ht="15.75" customHeight="1">
      <c r="A121" s="5"/>
      <c r="B121" s="5"/>
      <c r="C121" s="5"/>
      <c r="D121" s="5"/>
      <c r="E121" s="5"/>
      <c r="F121" s="5"/>
      <c r="G121" s="524"/>
      <c r="H121" s="5"/>
      <c r="I121" s="5"/>
      <c r="J121" s="419"/>
      <c r="K121" s="419"/>
      <c r="L121" s="419"/>
      <c r="M121" s="419"/>
      <c r="N121" s="5"/>
      <c r="O121" s="727"/>
      <c r="P121" s="5"/>
      <c r="Q121" s="5"/>
      <c r="R121" s="5"/>
      <c r="S121" s="5"/>
      <c r="T121" s="5"/>
      <c r="U121" s="5"/>
      <c r="V121" s="5"/>
    </row>
    <row r="122" spans="1:22" ht="15.75" customHeight="1">
      <c r="A122" s="5"/>
      <c r="B122" s="5"/>
      <c r="C122" s="5"/>
      <c r="D122" s="5"/>
      <c r="E122" s="5"/>
      <c r="F122" s="5"/>
      <c r="G122" s="524"/>
      <c r="H122" s="5"/>
      <c r="I122" s="5"/>
      <c r="J122" s="419"/>
      <c r="K122" s="419"/>
      <c r="L122" s="419"/>
      <c r="M122" s="419"/>
      <c r="N122" s="5"/>
      <c r="O122" s="727"/>
      <c r="P122" s="5"/>
      <c r="Q122" s="5"/>
      <c r="R122" s="5"/>
      <c r="S122" s="5"/>
      <c r="T122" s="5"/>
      <c r="U122" s="5"/>
      <c r="V122" s="5"/>
    </row>
    <row r="123" spans="1:22" ht="15.75" customHeight="1">
      <c r="A123" s="5"/>
      <c r="B123" s="5"/>
      <c r="C123" s="5"/>
      <c r="D123" s="5"/>
      <c r="E123" s="5"/>
      <c r="F123" s="5"/>
      <c r="G123" s="524"/>
      <c r="H123" s="5"/>
      <c r="I123" s="5"/>
      <c r="J123" s="419"/>
      <c r="K123" s="419"/>
      <c r="L123" s="419"/>
      <c r="M123" s="419"/>
      <c r="N123" s="5"/>
      <c r="O123" s="727"/>
      <c r="P123" s="5"/>
      <c r="Q123" s="5"/>
      <c r="R123" s="5"/>
      <c r="S123" s="5"/>
      <c r="T123" s="5"/>
      <c r="U123" s="5"/>
      <c r="V123" s="5"/>
    </row>
    <row r="124" spans="1:22" ht="15.75" customHeight="1">
      <c r="A124" s="5"/>
      <c r="B124" s="5"/>
      <c r="C124" s="5"/>
      <c r="D124" s="5"/>
      <c r="E124" s="5"/>
      <c r="F124" s="5"/>
      <c r="G124" s="524"/>
      <c r="H124" s="5"/>
      <c r="I124" s="5"/>
      <c r="J124" s="419"/>
      <c r="K124" s="419"/>
      <c r="L124" s="419"/>
      <c r="M124" s="419"/>
      <c r="N124" s="5"/>
      <c r="O124" s="727"/>
      <c r="P124" s="5"/>
      <c r="Q124" s="5"/>
      <c r="R124" s="5"/>
      <c r="S124" s="5"/>
      <c r="T124" s="5"/>
      <c r="U124" s="5"/>
      <c r="V124" s="5"/>
    </row>
    <row r="125" spans="1:22" ht="15.75" customHeight="1">
      <c r="A125" s="5"/>
      <c r="B125" s="5"/>
      <c r="C125" s="5"/>
      <c r="D125" s="5"/>
      <c r="E125" s="5"/>
      <c r="F125" s="5"/>
      <c r="G125" s="524"/>
      <c r="H125" s="5"/>
      <c r="I125" s="5"/>
      <c r="J125" s="419"/>
      <c r="K125" s="419"/>
      <c r="L125" s="419"/>
      <c r="M125" s="419"/>
      <c r="N125" s="5"/>
      <c r="O125" s="727"/>
      <c r="P125" s="5"/>
      <c r="Q125" s="5"/>
      <c r="R125" s="5"/>
      <c r="S125" s="5"/>
      <c r="T125" s="5"/>
      <c r="U125" s="5"/>
      <c r="V125" s="5"/>
    </row>
    <row r="126" spans="1:22" ht="15.75" customHeight="1">
      <c r="A126" s="5"/>
      <c r="B126" s="5"/>
      <c r="C126" s="5"/>
      <c r="D126" s="5"/>
      <c r="E126" s="5"/>
      <c r="F126" s="5"/>
      <c r="G126" s="524"/>
      <c r="H126" s="5"/>
      <c r="I126" s="5"/>
      <c r="J126" s="419"/>
      <c r="K126" s="419"/>
      <c r="L126" s="419"/>
      <c r="M126" s="419"/>
      <c r="N126" s="5"/>
      <c r="O126" s="727"/>
      <c r="P126" s="5"/>
      <c r="Q126" s="5"/>
      <c r="R126" s="5"/>
      <c r="S126" s="5"/>
      <c r="T126" s="5"/>
      <c r="U126" s="5"/>
      <c r="V126" s="5"/>
    </row>
    <row r="127" spans="1:22" ht="15.75" customHeight="1">
      <c r="A127" s="5"/>
      <c r="B127" s="5"/>
      <c r="C127" s="5"/>
      <c r="D127" s="5"/>
      <c r="E127" s="5"/>
      <c r="F127" s="5"/>
      <c r="G127" s="524"/>
      <c r="H127" s="5"/>
      <c r="I127" s="5"/>
      <c r="J127" s="419"/>
      <c r="K127" s="419"/>
      <c r="L127" s="419"/>
      <c r="M127" s="419"/>
      <c r="N127" s="5"/>
      <c r="O127" s="727"/>
      <c r="P127" s="5"/>
      <c r="Q127" s="5"/>
      <c r="R127" s="5"/>
      <c r="S127" s="5"/>
      <c r="T127" s="5"/>
      <c r="U127" s="5"/>
      <c r="V127" s="5"/>
    </row>
    <row r="128" spans="1:22" ht="15.75" customHeight="1">
      <c r="A128" s="5"/>
      <c r="B128" s="5"/>
      <c r="C128" s="5"/>
      <c r="D128" s="5"/>
      <c r="E128" s="5"/>
      <c r="F128" s="5"/>
      <c r="G128" s="524"/>
      <c r="H128" s="5"/>
      <c r="I128" s="5"/>
      <c r="J128" s="419"/>
      <c r="K128" s="419"/>
      <c r="L128" s="419"/>
      <c r="M128" s="419"/>
      <c r="N128" s="5"/>
      <c r="O128" s="727"/>
      <c r="P128" s="5"/>
      <c r="Q128" s="5"/>
      <c r="R128" s="5"/>
      <c r="S128" s="5"/>
      <c r="T128" s="5"/>
      <c r="U128" s="5"/>
      <c r="V128" s="5"/>
    </row>
    <row r="129" spans="1:22" ht="15.75" customHeight="1">
      <c r="A129" s="5"/>
      <c r="B129" s="5"/>
      <c r="C129" s="5"/>
      <c r="D129" s="5"/>
      <c r="E129" s="5"/>
      <c r="F129" s="5"/>
      <c r="G129" s="524"/>
      <c r="H129" s="5"/>
      <c r="I129" s="5"/>
      <c r="J129" s="419"/>
      <c r="K129" s="419"/>
      <c r="L129" s="419"/>
      <c r="M129" s="419"/>
      <c r="N129" s="5"/>
      <c r="O129" s="727"/>
      <c r="P129" s="5"/>
      <c r="Q129" s="5"/>
      <c r="R129" s="5"/>
      <c r="S129" s="5"/>
      <c r="T129" s="5"/>
      <c r="U129" s="5"/>
      <c r="V129" s="5"/>
    </row>
    <row r="130" spans="1:22" ht="15.75" customHeight="1">
      <c r="A130" s="5"/>
      <c r="B130" s="5"/>
      <c r="C130" s="5"/>
      <c r="D130" s="5"/>
      <c r="E130" s="5"/>
      <c r="F130" s="5"/>
      <c r="G130" s="524"/>
      <c r="H130" s="5"/>
      <c r="I130" s="5"/>
      <c r="J130" s="419"/>
      <c r="K130" s="419"/>
      <c r="L130" s="419"/>
      <c r="M130" s="419"/>
      <c r="N130" s="5"/>
      <c r="O130" s="727"/>
      <c r="P130" s="5"/>
      <c r="Q130" s="5"/>
      <c r="R130" s="5"/>
      <c r="S130" s="5"/>
      <c r="T130" s="5"/>
      <c r="U130" s="5"/>
      <c r="V130" s="5"/>
    </row>
    <row r="131" spans="1:22" ht="15.75" customHeight="1">
      <c r="A131" s="5"/>
      <c r="B131" s="5"/>
      <c r="C131" s="5"/>
      <c r="D131" s="5"/>
      <c r="E131" s="5"/>
      <c r="F131" s="5"/>
      <c r="G131" s="524"/>
      <c r="H131" s="5"/>
      <c r="I131" s="5"/>
      <c r="J131" s="419"/>
      <c r="K131" s="419"/>
      <c r="L131" s="419"/>
      <c r="M131" s="419"/>
      <c r="N131" s="5"/>
      <c r="O131" s="727"/>
      <c r="P131" s="5"/>
      <c r="Q131" s="5"/>
      <c r="R131" s="5"/>
      <c r="S131" s="5"/>
      <c r="T131" s="5"/>
      <c r="U131" s="5"/>
      <c r="V131" s="5"/>
    </row>
    <row r="132" spans="1:22" ht="15.75" customHeight="1">
      <c r="A132" s="5"/>
      <c r="B132" s="5"/>
      <c r="C132" s="5"/>
      <c r="D132" s="5"/>
      <c r="E132" s="5"/>
      <c r="F132" s="5"/>
      <c r="G132" s="524"/>
      <c r="H132" s="5"/>
      <c r="I132" s="5"/>
      <c r="J132" s="419"/>
      <c r="K132" s="419"/>
      <c r="L132" s="419"/>
      <c r="M132" s="419"/>
      <c r="N132" s="5"/>
      <c r="O132" s="727"/>
      <c r="P132" s="5"/>
      <c r="Q132" s="5"/>
      <c r="R132" s="5"/>
      <c r="S132" s="5"/>
      <c r="T132" s="5"/>
      <c r="U132" s="5"/>
      <c r="V132" s="5"/>
    </row>
    <row r="133" spans="1:22" ht="15.75" customHeight="1">
      <c r="A133" s="5"/>
      <c r="B133" s="5"/>
      <c r="C133" s="5"/>
      <c r="D133" s="5"/>
      <c r="E133" s="5"/>
      <c r="F133" s="5"/>
      <c r="G133" s="524"/>
      <c r="H133" s="5"/>
      <c r="I133" s="5"/>
      <c r="J133" s="419"/>
      <c r="K133" s="419"/>
      <c r="L133" s="419"/>
      <c r="M133" s="419"/>
      <c r="N133" s="5"/>
      <c r="O133" s="727"/>
      <c r="P133" s="5"/>
      <c r="Q133" s="5"/>
      <c r="R133" s="5"/>
      <c r="S133" s="5"/>
      <c r="T133" s="5"/>
      <c r="U133" s="5"/>
      <c r="V133" s="5"/>
    </row>
    <row r="134" spans="1:22" ht="15.75" customHeight="1">
      <c r="A134" s="5"/>
      <c r="B134" s="5"/>
      <c r="C134" s="5"/>
      <c r="D134" s="5"/>
      <c r="E134" s="5"/>
      <c r="F134" s="5"/>
      <c r="G134" s="524"/>
      <c r="H134" s="5"/>
      <c r="I134" s="5"/>
      <c r="J134" s="419"/>
      <c r="K134" s="419"/>
      <c r="L134" s="419"/>
      <c r="M134" s="419"/>
      <c r="N134" s="5"/>
      <c r="O134" s="727"/>
      <c r="P134" s="5"/>
      <c r="Q134" s="5"/>
      <c r="R134" s="5"/>
      <c r="S134" s="5"/>
      <c r="T134" s="5"/>
      <c r="U134" s="5"/>
      <c r="V134" s="5"/>
    </row>
    <row r="135" spans="1:22" ht="15.75" customHeight="1">
      <c r="A135" s="5"/>
      <c r="B135" s="5"/>
      <c r="C135" s="5"/>
      <c r="D135" s="5"/>
      <c r="E135" s="5"/>
      <c r="F135" s="5"/>
      <c r="G135" s="524"/>
      <c r="H135" s="5"/>
      <c r="I135" s="5"/>
      <c r="J135" s="419"/>
      <c r="K135" s="419"/>
      <c r="L135" s="419"/>
      <c r="M135" s="419"/>
      <c r="N135" s="5"/>
      <c r="O135" s="727"/>
      <c r="P135" s="5"/>
      <c r="Q135" s="5"/>
      <c r="R135" s="5"/>
      <c r="S135" s="5"/>
      <c r="T135" s="5"/>
      <c r="U135" s="5"/>
      <c r="V135" s="5"/>
    </row>
    <row r="136" spans="1:22" ht="15.75" customHeight="1">
      <c r="A136" s="5"/>
      <c r="B136" s="5"/>
      <c r="C136" s="5"/>
      <c r="D136" s="5"/>
      <c r="E136" s="5"/>
      <c r="F136" s="5"/>
      <c r="G136" s="524"/>
      <c r="H136" s="5"/>
      <c r="I136" s="5"/>
      <c r="J136" s="419"/>
      <c r="K136" s="419"/>
      <c r="L136" s="419"/>
      <c r="M136" s="419"/>
      <c r="N136" s="5"/>
      <c r="O136" s="727"/>
      <c r="P136" s="5"/>
      <c r="Q136" s="5"/>
      <c r="R136" s="5"/>
      <c r="S136" s="5"/>
      <c r="T136" s="5"/>
      <c r="U136" s="5"/>
      <c r="V136" s="5"/>
    </row>
    <row r="137" spans="1:22" ht="15.75" customHeight="1">
      <c r="A137" s="5"/>
      <c r="B137" s="5"/>
      <c r="C137" s="5"/>
      <c r="D137" s="5"/>
      <c r="E137" s="5"/>
      <c r="F137" s="5"/>
      <c r="G137" s="524"/>
      <c r="H137" s="5"/>
      <c r="I137" s="5"/>
      <c r="J137" s="419"/>
      <c r="K137" s="419"/>
      <c r="L137" s="419"/>
      <c r="M137" s="419"/>
      <c r="N137" s="5"/>
      <c r="O137" s="727"/>
      <c r="P137" s="5"/>
      <c r="Q137" s="5"/>
      <c r="R137" s="5"/>
      <c r="S137" s="5"/>
      <c r="T137" s="5"/>
      <c r="U137" s="5"/>
      <c r="V137" s="5"/>
    </row>
    <row r="138" spans="1:22" ht="15.75" customHeight="1">
      <c r="A138" s="5"/>
      <c r="B138" s="5"/>
      <c r="C138" s="5"/>
      <c r="D138" s="5"/>
      <c r="E138" s="5"/>
      <c r="F138" s="5"/>
      <c r="G138" s="524"/>
      <c r="H138" s="5"/>
      <c r="I138" s="5"/>
      <c r="J138" s="419"/>
      <c r="K138" s="419"/>
      <c r="L138" s="419"/>
      <c r="M138" s="419"/>
      <c r="N138" s="5"/>
      <c r="O138" s="727"/>
      <c r="P138" s="5"/>
      <c r="Q138" s="5"/>
      <c r="R138" s="5"/>
      <c r="S138" s="5"/>
      <c r="T138" s="5"/>
      <c r="U138" s="5"/>
      <c r="V138" s="5"/>
    </row>
    <row r="139" spans="1:22" ht="15.75" customHeight="1">
      <c r="A139" s="5"/>
      <c r="B139" s="5"/>
      <c r="C139" s="5"/>
      <c r="D139" s="5"/>
      <c r="E139" s="5"/>
      <c r="F139" s="5"/>
      <c r="G139" s="524"/>
      <c r="H139" s="5"/>
      <c r="I139" s="5"/>
      <c r="J139" s="419"/>
      <c r="K139" s="419"/>
      <c r="L139" s="419"/>
      <c r="M139" s="419"/>
      <c r="N139" s="5"/>
      <c r="O139" s="727"/>
      <c r="P139" s="5"/>
      <c r="Q139" s="5"/>
      <c r="R139" s="5"/>
      <c r="S139" s="5"/>
      <c r="T139" s="5"/>
      <c r="U139" s="5"/>
      <c r="V139" s="5"/>
    </row>
    <row r="140" spans="1:22" ht="15.75" customHeight="1">
      <c r="A140" s="5"/>
      <c r="B140" s="5"/>
      <c r="C140" s="5"/>
      <c r="D140" s="5"/>
      <c r="E140" s="5"/>
      <c r="F140" s="5"/>
      <c r="G140" s="524"/>
      <c r="H140" s="5"/>
      <c r="I140" s="5"/>
      <c r="J140" s="419"/>
      <c r="K140" s="419"/>
      <c r="L140" s="419"/>
      <c r="M140" s="419"/>
      <c r="N140" s="5"/>
      <c r="O140" s="727"/>
      <c r="P140" s="5"/>
      <c r="Q140" s="5"/>
      <c r="R140" s="5"/>
      <c r="S140" s="5"/>
      <c r="T140" s="5"/>
      <c r="U140" s="5"/>
      <c r="V140" s="5"/>
    </row>
    <row r="141" spans="1:22" ht="15.75" customHeight="1">
      <c r="A141" s="5"/>
      <c r="B141" s="5"/>
      <c r="C141" s="5"/>
      <c r="D141" s="5"/>
      <c r="E141" s="5"/>
      <c r="F141" s="5"/>
      <c r="G141" s="524"/>
      <c r="H141" s="5"/>
      <c r="I141" s="5"/>
      <c r="J141" s="419"/>
      <c r="K141" s="419"/>
      <c r="L141" s="419"/>
      <c r="M141" s="419"/>
      <c r="N141" s="5"/>
      <c r="O141" s="727"/>
      <c r="P141" s="5"/>
      <c r="Q141" s="5"/>
      <c r="R141" s="5"/>
      <c r="S141" s="5"/>
      <c r="T141" s="5"/>
      <c r="U141" s="5"/>
      <c r="V141" s="5"/>
    </row>
    <row r="142" spans="1:22" ht="15.75" customHeight="1">
      <c r="A142" s="5"/>
      <c r="B142" s="5"/>
      <c r="C142" s="5"/>
      <c r="D142" s="5"/>
      <c r="E142" s="5"/>
      <c r="F142" s="5"/>
      <c r="G142" s="524"/>
      <c r="H142" s="5"/>
      <c r="I142" s="5"/>
      <c r="J142" s="419"/>
      <c r="K142" s="419"/>
      <c r="L142" s="419"/>
      <c r="M142" s="419"/>
      <c r="N142" s="5"/>
      <c r="O142" s="727"/>
      <c r="P142" s="5"/>
      <c r="Q142" s="5"/>
      <c r="R142" s="5"/>
      <c r="S142" s="5"/>
      <c r="T142" s="5"/>
      <c r="U142" s="5"/>
      <c r="V142" s="5"/>
    </row>
    <row r="143" spans="1:22" ht="15.75" customHeight="1">
      <c r="A143" s="5"/>
      <c r="B143" s="5"/>
      <c r="C143" s="5"/>
      <c r="D143" s="5"/>
      <c r="E143" s="5"/>
      <c r="F143" s="5"/>
      <c r="G143" s="524"/>
      <c r="H143" s="5"/>
      <c r="I143" s="5"/>
      <c r="J143" s="419"/>
      <c r="K143" s="419"/>
      <c r="L143" s="419"/>
      <c r="M143" s="419"/>
      <c r="N143" s="5"/>
      <c r="O143" s="727"/>
      <c r="P143" s="5"/>
      <c r="Q143" s="5"/>
      <c r="R143" s="5"/>
      <c r="S143" s="5"/>
      <c r="T143" s="5"/>
      <c r="U143" s="5"/>
      <c r="V143" s="5"/>
    </row>
    <row r="144" spans="1:22" ht="15.75" customHeight="1">
      <c r="A144" s="5"/>
      <c r="B144" s="5"/>
      <c r="C144" s="5"/>
      <c r="D144" s="5"/>
      <c r="E144" s="5"/>
      <c r="F144" s="5"/>
      <c r="G144" s="524"/>
      <c r="H144" s="5"/>
      <c r="I144" s="5"/>
      <c r="J144" s="419"/>
      <c r="K144" s="419"/>
      <c r="L144" s="419"/>
      <c r="M144" s="419"/>
      <c r="N144" s="5"/>
      <c r="O144" s="727"/>
      <c r="P144" s="5"/>
      <c r="Q144" s="5"/>
      <c r="R144" s="5"/>
      <c r="S144" s="5"/>
      <c r="T144" s="5"/>
      <c r="U144" s="5"/>
      <c r="V144" s="5"/>
    </row>
    <row r="145" spans="1:22" ht="15.75" customHeight="1">
      <c r="A145" s="5"/>
      <c r="B145" s="5"/>
      <c r="C145" s="5"/>
      <c r="D145" s="5"/>
      <c r="E145" s="5"/>
      <c r="F145" s="5"/>
      <c r="G145" s="524"/>
      <c r="H145" s="5"/>
      <c r="I145" s="5"/>
      <c r="J145" s="419"/>
      <c r="K145" s="419"/>
      <c r="L145" s="419"/>
      <c r="M145" s="419"/>
      <c r="N145" s="5"/>
      <c r="O145" s="727"/>
      <c r="P145" s="5"/>
      <c r="Q145" s="5"/>
      <c r="R145" s="5"/>
      <c r="S145" s="5"/>
      <c r="T145" s="5"/>
      <c r="U145" s="5"/>
      <c r="V145" s="5"/>
    </row>
    <row r="146" spans="1:22" ht="15.75" customHeight="1">
      <c r="A146" s="5"/>
      <c r="B146" s="5"/>
      <c r="C146" s="5"/>
      <c r="D146" s="5"/>
      <c r="E146" s="5"/>
      <c r="F146" s="5"/>
      <c r="G146" s="524"/>
      <c r="H146" s="5"/>
      <c r="I146" s="5"/>
      <c r="J146" s="419"/>
      <c r="K146" s="419"/>
      <c r="L146" s="419"/>
      <c r="M146" s="419"/>
      <c r="N146" s="5"/>
      <c r="O146" s="727"/>
      <c r="P146" s="5"/>
      <c r="Q146" s="5"/>
      <c r="R146" s="5"/>
      <c r="S146" s="5"/>
      <c r="T146" s="5"/>
      <c r="U146" s="5"/>
      <c r="V146" s="5"/>
    </row>
    <row r="147" spans="1:22" ht="15.75" customHeight="1">
      <c r="A147" s="5"/>
      <c r="B147" s="5"/>
      <c r="C147" s="5"/>
      <c r="D147" s="5"/>
      <c r="E147" s="5"/>
      <c r="F147" s="5"/>
      <c r="G147" s="524"/>
      <c r="H147" s="5"/>
      <c r="I147" s="5"/>
      <c r="J147" s="419"/>
      <c r="K147" s="419"/>
      <c r="L147" s="419"/>
      <c r="M147" s="419"/>
      <c r="N147" s="5"/>
      <c r="O147" s="727"/>
      <c r="P147" s="5"/>
      <c r="Q147" s="5"/>
      <c r="R147" s="5"/>
      <c r="S147" s="5"/>
      <c r="T147" s="5"/>
      <c r="U147" s="5"/>
      <c r="V147" s="5"/>
    </row>
    <row r="148" spans="1:22" ht="15.75" customHeight="1">
      <c r="A148" s="5"/>
      <c r="B148" s="5"/>
      <c r="C148" s="5"/>
      <c r="D148" s="5"/>
      <c r="E148" s="5"/>
      <c r="F148" s="5"/>
      <c r="G148" s="524"/>
      <c r="H148" s="5"/>
      <c r="I148" s="5"/>
      <c r="J148" s="419"/>
      <c r="K148" s="419"/>
      <c r="L148" s="419"/>
      <c r="M148" s="419"/>
      <c r="N148" s="5"/>
      <c r="O148" s="727"/>
      <c r="P148" s="5"/>
      <c r="Q148" s="5"/>
      <c r="R148" s="5"/>
      <c r="S148" s="5"/>
      <c r="T148" s="5"/>
      <c r="U148" s="5"/>
      <c r="V148" s="5"/>
    </row>
    <row r="149" spans="1:22" ht="15.75" customHeight="1">
      <c r="A149" s="5"/>
      <c r="B149" s="5"/>
      <c r="C149" s="5"/>
      <c r="D149" s="5"/>
      <c r="E149" s="5"/>
      <c r="F149" s="5"/>
      <c r="G149" s="524"/>
      <c r="H149" s="5"/>
      <c r="I149" s="5"/>
      <c r="J149" s="419"/>
      <c r="K149" s="419"/>
      <c r="L149" s="419"/>
      <c r="M149" s="419"/>
      <c r="N149" s="5"/>
      <c r="O149" s="727"/>
      <c r="P149" s="5"/>
      <c r="Q149" s="5"/>
      <c r="R149" s="5"/>
      <c r="S149" s="5"/>
      <c r="T149" s="5"/>
      <c r="U149" s="5"/>
      <c r="V149" s="5"/>
    </row>
    <row r="150" spans="1:22" ht="15.75" customHeight="1">
      <c r="A150" s="5"/>
      <c r="B150" s="5"/>
      <c r="C150" s="5"/>
      <c r="D150" s="5"/>
      <c r="E150" s="5"/>
      <c r="F150" s="5"/>
      <c r="G150" s="524"/>
      <c r="H150" s="5"/>
      <c r="I150" s="5"/>
      <c r="J150" s="419"/>
      <c r="K150" s="419"/>
      <c r="L150" s="419"/>
      <c r="M150" s="419"/>
      <c r="N150" s="5"/>
      <c r="O150" s="727"/>
      <c r="P150" s="5"/>
      <c r="Q150" s="5"/>
      <c r="R150" s="5"/>
      <c r="S150" s="5"/>
      <c r="T150" s="5"/>
      <c r="U150" s="5"/>
      <c r="V150" s="5"/>
    </row>
    <row r="151" spans="1:22" ht="15.75" customHeight="1">
      <c r="A151" s="5"/>
      <c r="B151" s="5"/>
      <c r="C151" s="5"/>
      <c r="D151" s="5"/>
      <c r="E151" s="5"/>
      <c r="F151" s="5"/>
      <c r="G151" s="524"/>
      <c r="H151" s="5"/>
      <c r="I151" s="5"/>
      <c r="J151" s="419"/>
      <c r="K151" s="419"/>
      <c r="L151" s="419"/>
      <c r="M151" s="419"/>
      <c r="N151" s="5"/>
      <c r="O151" s="727"/>
      <c r="P151" s="5"/>
      <c r="Q151" s="5"/>
      <c r="R151" s="5"/>
      <c r="S151" s="5"/>
      <c r="T151" s="5"/>
      <c r="U151" s="5"/>
      <c r="V151" s="5"/>
    </row>
    <row r="152" spans="1:22" ht="15.75" customHeight="1">
      <c r="A152" s="5"/>
      <c r="B152" s="5"/>
      <c r="C152" s="5"/>
      <c r="D152" s="5"/>
      <c r="E152" s="5"/>
      <c r="F152" s="5"/>
      <c r="G152" s="524"/>
      <c r="H152" s="5"/>
      <c r="I152" s="5"/>
      <c r="J152" s="419"/>
      <c r="K152" s="419"/>
      <c r="L152" s="419"/>
      <c r="M152" s="419"/>
      <c r="N152" s="5"/>
      <c r="O152" s="727"/>
      <c r="P152" s="5"/>
      <c r="Q152" s="5"/>
      <c r="R152" s="5"/>
      <c r="S152" s="5"/>
      <c r="T152" s="5"/>
      <c r="U152" s="5"/>
      <c r="V152" s="5"/>
    </row>
    <row r="153" spans="1:22" ht="15.75" customHeight="1">
      <c r="A153" s="5"/>
      <c r="B153" s="5"/>
      <c r="C153" s="5"/>
      <c r="D153" s="5"/>
      <c r="E153" s="5"/>
      <c r="F153" s="5"/>
      <c r="G153" s="524"/>
      <c r="H153" s="5"/>
      <c r="I153" s="5"/>
      <c r="J153" s="419"/>
      <c r="K153" s="419"/>
      <c r="L153" s="419"/>
      <c r="M153" s="419"/>
      <c r="N153" s="5"/>
      <c r="O153" s="727"/>
      <c r="P153" s="5"/>
      <c r="Q153" s="5"/>
      <c r="R153" s="5"/>
      <c r="S153" s="5"/>
      <c r="T153" s="5"/>
      <c r="U153" s="5"/>
      <c r="V153" s="5"/>
    </row>
    <row r="154" spans="1:22" ht="15.75" customHeight="1">
      <c r="A154" s="5"/>
      <c r="B154" s="5"/>
      <c r="C154" s="5"/>
      <c r="D154" s="5"/>
      <c r="E154" s="5"/>
      <c r="F154" s="5"/>
      <c r="G154" s="524"/>
      <c r="H154" s="5"/>
      <c r="I154" s="5"/>
      <c r="J154" s="419"/>
      <c r="K154" s="419"/>
      <c r="L154" s="419"/>
      <c r="M154" s="419"/>
      <c r="N154" s="5"/>
      <c r="O154" s="727"/>
      <c r="P154" s="5"/>
      <c r="Q154" s="5"/>
      <c r="R154" s="5"/>
      <c r="S154" s="5"/>
      <c r="T154" s="5"/>
      <c r="U154" s="5"/>
      <c r="V154" s="5"/>
    </row>
    <row r="155" spans="1:22" ht="15.75" customHeight="1">
      <c r="A155" s="5"/>
      <c r="B155" s="5"/>
      <c r="C155" s="5"/>
      <c r="D155" s="5"/>
      <c r="E155" s="5"/>
      <c r="F155" s="5"/>
      <c r="G155" s="524"/>
      <c r="H155" s="5"/>
      <c r="I155" s="5"/>
      <c r="J155" s="419"/>
      <c r="K155" s="419"/>
      <c r="L155" s="419"/>
      <c r="M155" s="419"/>
      <c r="N155" s="5"/>
      <c r="O155" s="727"/>
      <c r="P155" s="5"/>
      <c r="Q155" s="5"/>
      <c r="R155" s="5"/>
      <c r="S155" s="5"/>
      <c r="T155" s="5"/>
      <c r="U155" s="5"/>
      <c r="V155" s="5"/>
    </row>
    <row r="156" spans="1:22" ht="15.75" customHeight="1">
      <c r="A156" s="5"/>
      <c r="B156" s="5"/>
      <c r="C156" s="5"/>
      <c r="D156" s="5"/>
      <c r="E156" s="5"/>
      <c r="F156" s="5"/>
      <c r="G156" s="524"/>
      <c r="H156" s="5"/>
      <c r="I156" s="5"/>
      <c r="J156" s="419"/>
      <c r="K156" s="419"/>
      <c r="L156" s="419"/>
      <c r="M156" s="419"/>
      <c r="N156" s="5"/>
      <c r="O156" s="727"/>
      <c r="P156" s="5"/>
      <c r="Q156" s="5"/>
      <c r="R156" s="5"/>
      <c r="S156" s="5"/>
      <c r="T156" s="5"/>
      <c r="U156" s="5"/>
      <c r="V156" s="5"/>
    </row>
    <row r="157" spans="1:22" ht="15.75" customHeight="1">
      <c r="A157" s="5"/>
      <c r="B157" s="5"/>
      <c r="C157" s="5"/>
      <c r="D157" s="5"/>
      <c r="E157" s="5"/>
      <c r="F157" s="5"/>
      <c r="G157" s="524"/>
      <c r="H157" s="5"/>
      <c r="I157" s="5"/>
      <c r="J157" s="419"/>
      <c r="K157" s="419"/>
      <c r="L157" s="419"/>
      <c r="M157" s="419"/>
      <c r="N157" s="5"/>
      <c r="O157" s="727"/>
      <c r="P157" s="5"/>
      <c r="Q157" s="5"/>
      <c r="R157" s="5"/>
      <c r="S157" s="5"/>
      <c r="T157" s="5"/>
      <c r="U157" s="5"/>
      <c r="V157" s="5"/>
    </row>
    <row r="158" spans="1:22" ht="15.75" customHeight="1">
      <c r="A158" s="5"/>
      <c r="B158" s="5"/>
      <c r="C158" s="5"/>
      <c r="D158" s="5"/>
      <c r="E158" s="5"/>
      <c r="F158" s="5"/>
      <c r="G158" s="524"/>
      <c r="H158" s="5"/>
      <c r="I158" s="5"/>
      <c r="J158" s="419"/>
      <c r="K158" s="419"/>
      <c r="L158" s="419"/>
      <c r="M158" s="419"/>
      <c r="N158" s="5"/>
      <c r="O158" s="727"/>
      <c r="P158" s="5"/>
      <c r="Q158" s="5"/>
      <c r="R158" s="5"/>
      <c r="S158" s="5"/>
      <c r="T158" s="5"/>
      <c r="U158" s="5"/>
      <c r="V158" s="5"/>
    </row>
    <row r="159" spans="1:22" ht="15.75" customHeight="1">
      <c r="A159" s="5"/>
      <c r="B159" s="5"/>
      <c r="C159" s="5"/>
      <c r="D159" s="5"/>
      <c r="E159" s="5"/>
      <c r="F159" s="5"/>
      <c r="G159" s="524"/>
      <c r="H159" s="5"/>
      <c r="I159" s="5"/>
      <c r="J159" s="419"/>
      <c r="K159" s="419"/>
      <c r="L159" s="419"/>
      <c r="M159" s="419"/>
      <c r="N159" s="5"/>
      <c r="O159" s="727"/>
      <c r="P159" s="5"/>
      <c r="Q159" s="5"/>
      <c r="R159" s="5"/>
      <c r="S159" s="5"/>
      <c r="T159" s="5"/>
      <c r="U159" s="5"/>
      <c r="V159" s="5"/>
    </row>
    <row r="160" spans="1:22" ht="15.75" customHeight="1">
      <c r="A160" s="5"/>
      <c r="B160" s="5"/>
      <c r="C160" s="5"/>
      <c r="D160" s="5"/>
      <c r="E160" s="5"/>
      <c r="F160" s="5"/>
      <c r="G160" s="524"/>
      <c r="H160" s="5"/>
      <c r="I160" s="5"/>
      <c r="J160" s="419"/>
      <c r="K160" s="419"/>
      <c r="L160" s="419"/>
      <c r="M160" s="419"/>
      <c r="N160" s="5"/>
      <c r="O160" s="727"/>
      <c r="P160" s="5"/>
      <c r="Q160" s="5"/>
      <c r="R160" s="5"/>
      <c r="S160" s="5"/>
      <c r="T160" s="5"/>
      <c r="U160" s="5"/>
      <c r="V160" s="5"/>
    </row>
    <row r="161" spans="1:22" ht="15.75" customHeight="1">
      <c r="A161" s="5"/>
      <c r="B161" s="5"/>
      <c r="C161" s="5"/>
      <c r="D161" s="5"/>
      <c r="E161" s="5"/>
      <c r="F161" s="5"/>
      <c r="G161" s="524"/>
      <c r="H161" s="5"/>
      <c r="I161" s="5"/>
      <c r="J161" s="419"/>
      <c r="K161" s="419"/>
      <c r="L161" s="419"/>
      <c r="M161" s="419"/>
      <c r="N161" s="5"/>
      <c r="O161" s="727"/>
      <c r="P161" s="5"/>
      <c r="Q161" s="5"/>
      <c r="R161" s="5"/>
      <c r="S161" s="5"/>
      <c r="T161" s="5"/>
      <c r="U161" s="5"/>
      <c r="V161" s="5"/>
    </row>
    <row r="162" spans="1:22" ht="15.75" customHeight="1">
      <c r="A162" s="5"/>
      <c r="B162" s="5"/>
      <c r="C162" s="5"/>
      <c r="D162" s="5"/>
      <c r="E162" s="5"/>
      <c r="F162" s="5"/>
      <c r="G162" s="524"/>
      <c r="H162" s="5"/>
      <c r="I162" s="5"/>
      <c r="J162" s="419"/>
      <c r="K162" s="419"/>
      <c r="L162" s="419"/>
      <c r="M162" s="419"/>
      <c r="N162" s="5"/>
      <c r="O162" s="727"/>
      <c r="P162" s="5"/>
      <c r="Q162" s="5"/>
      <c r="R162" s="5"/>
      <c r="S162" s="5"/>
      <c r="T162" s="5"/>
      <c r="U162" s="5"/>
      <c r="V162" s="5"/>
    </row>
    <row r="163" spans="1:22" ht="15.75" customHeight="1">
      <c r="A163" s="5"/>
      <c r="B163" s="5"/>
      <c r="C163" s="5"/>
      <c r="D163" s="5"/>
      <c r="E163" s="5"/>
      <c r="F163" s="5"/>
      <c r="G163" s="524"/>
      <c r="H163" s="5"/>
      <c r="I163" s="5"/>
      <c r="J163" s="419"/>
      <c r="K163" s="419"/>
      <c r="L163" s="419"/>
      <c r="M163" s="419"/>
      <c r="N163" s="5"/>
      <c r="O163" s="727"/>
      <c r="P163" s="5"/>
      <c r="Q163" s="5"/>
      <c r="R163" s="5"/>
      <c r="S163" s="5"/>
      <c r="T163" s="5"/>
      <c r="U163" s="5"/>
      <c r="V163" s="5"/>
    </row>
    <row r="164" spans="1:22" ht="15.75" customHeight="1">
      <c r="A164" s="5"/>
      <c r="B164" s="5"/>
      <c r="C164" s="5"/>
      <c r="D164" s="5"/>
      <c r="E164" s="5"/>
      <c r="F164" s="5"/>
      <c r="G164" s="524"/>
      <c r="H164" s="5"/>
      <c r="I164" s="5"/>
      <c r="J164" s="419"/>
      <c r="K164" s="419"/>
      <c r="L164" s="419"/>
      <c r="M164" s="419"/>
      <c r="N164" s="5"/>
      <c r="O164" s="727"/>
      <c r="P164" s="5"/>
      <c r="Q164" s="5"/>
      <c r="R164" s="5"/>
      <c r="S164" s="5"/>
      <c r="T164" s="5"/>
      <c r="U164" s="5"/>
      <c r="V164" s="5"/>
    </row>
    <row r="165" spans="1:22" ht="15.75" customHeight="1">
      <c r="A165" s="5"/>
      <c r="B165" s="5"/>
      <c r="C165" s="5"/>
      <c r="D165" s="5"/>
      <c r="E165" s="5"/>
      <c r="F165" s="5"/>
      <c r="G165" s="524"/>
      <c r="H165" s="5"/>
      <c r="I165" s="5"/>
      <c r="J165" s="419"/>
      <c r="K165" s="419"/>
      <c r="L165" s="419"/>
      <c r="M165" s="419"/>
      <c r="N165" s="5"/>
      <c r="O165" s="727"/>
      <c r="P165" s="5"/>
      <c r="Q165" s="5"/>
      <c r="R165" s="5"/>
      <c r="S165" s="5"/>
      <c r="T165" s="5"/>
      <c r="U165" s="5"/>
      <c r="V165" s="5"/>
    </row>
    <row r="166" spans="1:22" ht="15.75" customHeight="1">
      <c r="A166" s="5"/>
      <c r="B166" s="5"/>
      <c r="C166" s="5"/>
      <c r="D166" s="5"/>
      <c r="E166" s="5"/>
      <c r="F166" s="5"/>
      <c r="G166" s="524"/>
      <c r="H166" s="5"/>
      <c r="I166" s="5"/>
      <c r="J166" s="419"/>
      <c r="K166" s="419"/>
      <c r="L166" s="419"/>
      <c r="M166" s="419"/>
      <c r="N166" s="5"/>
      <c r="O166" s="727"/>
      <c r="P166" s="5"/>
      <c r="Q166" s="5"/>
      <c r="R166" s="5"/>
      <c r="S166" s="5"/>
      <c r="T166" s="5"/>
      <c r="U166" s="5"/>
      <c r="V166" s="5"/>
    </row>
    <row r="167" spans="1:22" ht="15.75" customHeight="1">
      <c r="A167" s="5"/>
      <c r="B167" s="5"/>
      <c r="C167" s="5"/>
      <c r="D167" s="5"/>
      <c r="E167" s="5"/>
      <c r="F167" s="5"/>
      <c r="G167" s="524"/>
      <c r="H167" s="5"/>
      <c r="I167" s="5"/>
      <c r="J167" s="419"/>
      <c r="K167" s="419"/>
      <c r="L167" s="419"/>
      <c r="M167" s="419"/>
      <c r="N167" s="5"/>
      <c r="O167" s="727"/>
      <c r="P167" s="5"/>
      <c r="Q167" s="5"/>
      <c r="R167" s="5"/>
      <c r="S167" s="5"/>
      <c r="T167" s="5"/>
      <c r="U167" s="5"/>
      <c r="V167" s="5"/>
    </row>
    <row r="168" spans="1:22" ht="15.75" customHeight="1">
      <c r="A168" s="5"/>
      <c r="B168" s="5"/>
      <c r="C168" s="5"/>
      <c r="D168" s="5"/>
      <c r="E168" s="5"/>
      <c r="F168" s="5"/>
      <c r="G168" s="524"/>
      <c r="H168" s="5"/>
      <c r="I168" s="5"/>
      <c r="J168" s="419"/>
      <c r="K168" s="419"/>
      <c r="L168" s="419"/>
      <c r="M168" s="419"/>
      <c r="N168" s="5"/>
      <c r="O168" s="727"/>
      <c r="P168" s="5"/>
      <c r="Q168" s="5"/>
      <c r="R168" s="5"/>
      <c r="S168" s="5"/>
      <c r="T168" s="5"/>
      <c r="U168" s="5"/>
      <c r="V168" s="5"/>
    </row>
    <row r="169" spans="1:22" ht="15.75" customHeight="1">
      <c r="A169" s="5"/>
      <c r="B169" s="5"/>
      <c r="C169" s="5"/>
      <c r="D169" s="5"/>
      <c r="E169" s="5"/>
      <c r="F169" s="5"/>
      <c r="G169" s="524"/>
      <c r="H169" s="5"/>
      <c r="I169" s="5"/>
      <c r="J169" s="419"/>
      <c r="K169" s="419"/>
      <c r="L169" s="419"/>
      <c r="M169" s="419"/>
      <c r="N169" s="5"/>
      <c r="O169" s="727"/>
      <c r="P169" s="5"/>
      <c r="Q169" s="5"/>
      <c r="R169" s="5"/>
      <c r="S169" s="5"/>
      <c r="T169" s="5"/>
      <c r="U169" s="5"/>
      <c r="V169" s="5"/>
    </row>
    <row r="170" spans="1:22" ht="15.75" customHeight="1">
      <c r="A170" s="5"/>
      <c r="B170" s="5"/>
      <c r="C170" s="5"/>
      <c r="D170" s="5"/>
      <c r="E170" s="5"/>
      <c r="F170" s="5"/>
      <c r="G170" s="524"/>
      <c r="H170" s="5"/>
      <c r="I170" s="5"/>
      <c r="J170" s="419"/>
      <c r="K170" s="419"/>
      <c r="L170" s="419"/>
      <c r="M170" s="419"/>
      <c r="N170" s="5"/>
      <c r="O170" s="727"/>
      <c r="P170" s="5"/>
      <c r="Q170" s="5"/>
      <c r="R170" s="5"/>
      <c r="S170" s="5"/>
      <c r="T170" s="5"/>
      <c r="U170" s="5"/>
      <c r="V170" s="5"/>
    </row>
    <row r="171" spans="1:22" ht="15.75" customHeight="1">
      <c r="A171" s="5"/>
      <c r="B171" s="5"/>
      <c r="C171" s="5"/>
      <c r="D171" s="5"/>
      <c r="E171" s="5"/>
      <c r="F171" s="5"/>
      <c r="G171" s="524"/>
      <c r="H171" s="5"/>
      <c r="I171" s="5"/>
      <c r="J171" s="419"/>
      <c r="K171" s="419"/>
      <c r="L171" s="419"/>
      <c r="M171" s="419"/>
      <c r="N171" s="5"/>
      <c r="O171" s="727"/>
      <c r="P171" s="5"/>
      <c r="Q171" s="5"/>
      <c r="R171" s="5"/>
      <c r="S171" s="5"/>
      <c r="T171" s="5"/>
      <c r="U171" s="5"/>
      <c r="V171" s="5"/>
    </row>
    <row r="172" spans="1:22" ht="15.75" customHeight="1">
      <c r="A172" s="5"/>
      <c r="B172" s="5"/>
      <c r="C172" s="5"/>
      <c r="D172" s="5"/>
      <c r="E172" s="5"/>
      <c r="F172" s="5"/>
      <c r="G172" s="524"/>
      <c r="H172" s="5"/>
      <c r="I172" s="5"/>
      <c r="J172" s="419"/>
      <c r="K172" s="419"/>
      <c r="L172" s="419"/>
      <c r="M172" s="419"/>
      <c r="N172" s="5"/>
      <c r="O172" s="727"/>
      <c r="P172" s="5"/>
      <c r="Q172" s="5"/>
      <c r="R172" s="5"/>
      <c r="S172" s="5"/>
      <c r="T172" s="5"/>
      <c r="U172" s="5"/>
      <c r="V172" s="5"/>
    </row>
    <row r="173" spans="1:22" ht="15.75" customHeight="1">
      <c r="A173" s="5"/>
      <c r="B173" s="5"/>
      <c r="C173" s="5"/>
      <c r="D173" s="5"/>
      <c r="E173" s="5"/>
      <c r="F173" s="5"/>
      <c r="G173" s="524"/>
      <c r="H173" s="5"/>
      <c r="I173" s="5"/>
      <c r="J173" s="419"/>
      <c r="K173" s="419"/>
      <c r="L173" s="419"/>
      <c r="M173" s="419"/>
      <c r="N173" s="5"/>
      <c r="O173" s="727"/>
      <c r="P173" s="5"/>
      <c r="Q173" s="5"/>
      <c r="R173" s="5"/>
      <c r="S173" s="5"/>
      <c r="T173" s="5"/>
      <c r="U173" s="5"/>
      <c r="V173" s="5"/>
    </row>
    <row r="174" spans="1:22" ht="15.75" customHeight="1">
      <c r="A174" s="5"/>
      <c r="B174" s="5"/>
      <c r="C174" s="5"/>
      <c r="D174" s="5"/>
      <c r="E174" s="5"/>
      <c r="F174" s="5"/>
      <c r="G174" s="524"/>
      <c r="H174" s="5"/>
      <c r="I174" s="5"/>
      <c r="J174" s="419"/>
      <c r="K174" s="419"/>
      <c r="L174" s="419"/>
      <c r="M174" s="419"/>
      <c r="N174" s="5"/>
      <c r="O174" s="727"/>
      <c r="P174" s="5"/>
      <c r="Q174" s="5"/>
      <c r="R174" s="5"/>
      <c r="S174" s="5"/>
      <c r="T174" s="5"/>
      <c r="U174" s="5"/>
      <c r="V174" s="5"/>
    </row>
    <row r="175" spans="1:22" ht="15.75" customHeight="1">
      <c r="A175" s="5"/>
      <c r="B175" s="5"/>
      <c r="C175" s="5"/>
      <c r="D175" s="5"/>
      <c r="E175" s="5"/>
      <c r="F175" s="5"/>
      <c r="G175" s="524"/>
      <c r="H175" s="5"/>
      <c r="I175" s="5"/>
      <c r="J175" s="419"/>
      <c r="K175" s="419"/>
      <c r="L175" s="419"/>
      <c r="M175" s="419"/>
      <c r="N175" s="5"/>
      <c r="O175" s="727"/>
      <c r="P175" s="5"/>
      <c r="Q175" s="5"/>
      <c r="R175" s="5"/>
      <c r="S175" s="5"/>
      <c r="T175" s="5"/>
      <c r="U175" s="5"/>
      <c r="V175" s="5"/>
    </row>
    <row r="176" spans="1:22" ht="15.75" customHeight="1">
      <c r="A176" s="5"/>
      <c r="B176" s="5"/>
      <c r="C176" s="5"/>
      <c r="D176" s="5"/>
      <c r="E176" s="5"/>
      <c r="F176" s="5"/>
      <c r="G176" s="524"/>
      <c r="H176" s="5"/>
      <c r="I176" s="5"/>
      <c r="J176" s="419"/>
      <c r="K176" s="419"/>
      <c r="L176" s="419"/>
      <c r="M176" s="419"/>
      <c r="N176" s="5"/>
      <c r="O176" s="727"/>
      <c r="P176" s="5"/>
      <c r="Q176" s="5"/>
      <c r="R176" s="5"/>
      <c r="S176" s="5"/>
      <c r="T176" s="5"/>
      <c r="U176" s="5"/>
      <c r="V176" s="5"/>
    </row>
    <row r="177" spans="1:22" ht="15.75" customHeight="1">
      <c r="A177" s="5"/>
      <c r="B177" s="5"/>
      <c r="C177" s="5"/>
      <c r="D177" s="5"/>
      <c r="E177" s="5"/>
      <c r="F177" s="5"/>
      <c r="G177" s="524"/>
      <c r="H177" s="5"/>
      <c r="I177" s="5"/>
      <c r="J177" s="419"/>
      <c r="K177" s="419"/>
      <c r="L177" s="419"/>
      <c r="M177" s="419"/>
      <c r="N177" s="5"/>
      <c r="O177" s="727"/>
      <c r="P177" s="5"/>
      <c r="Q177" s="5"/>
      <c r="R177" s="5"/>
      <c r="S177" s="5"/>
      <c r="T177" s="5"/>
      <c r="U177" s="5"/>
      <c r="V177" s="5"/>
    </row>
    <row r="178" spans="1:22" ht="15.75" customHeight="1">
      <c r="A178" s="5"/>
      <c r="B178" s="5"/>
      <c r="C178" s="5"/>
      <c r="D178" s="5"/>
      <c r="E178" s="5"/>
      <c r="F178" s="5"/>
      <c r="G178" s="524"/>
      <c r="H178" s="5"/>
      <c r="I178" s="5"/>
      <c r="J178" s="419"/>
      <c r="K178" s="419"/>
      <c r="L178" s="419"/>
      <c r="M178" s="419"/>
      <c r="N178" s="5"/>
      <c r="O178" s="727"/>
      <c r="P178" s="5"/>
      <c r="Q178" s="5"/>
      <c r="R178" s="5"/>
      <c r="S178" s="5"/>
      <c r="T178" s="5"/>
      <c r="U178" s="5"/>
      <c r="V178" s="5"/>
    </row>
    <row r="179" spans="1:22" ht="15.75" customHeight="1">
      <c r="A179" s="5"/>
      <c r="B179" s="5"/>
      <c r="C179" s="5"/>
      <c r="D179" s="5"/>
      <c r="E179" s="5"/>
      <c r="F179" s="5"/>
      <c r="G179" s="524"/>
      <c r="H179" s="5"/>
      <c r="I179" s="5"/>
      <c r="J179" s="419"/>
      <c r="K179" s="419"/>
      <c r="L179" s="419"/>
      <c r="M179" s="419"/>
      <c r="N179" s="5"/>
      <c r="O179" s="727"/>
      <c r="P179" s="5"/>
      <c r="Q179" s="5"/>
      <c r="R179" s="5"/>
      <c r="S179" s="5"/>
      <c r="T179" s="5"/>
      <c r="U179" s="5"/>
      <c r="V179" s="5"/>
    </row>
    <row r="180" spans="1:22" ht="15.75" customHeight="1">
      <c r="A180" s="5"/>
      <c r="B180" s="5"/>
      <c r="C180" s="5"/>
      <c r="D180" s="5"/>
      <c r="E180" s="5"/>
      <c r="F180" s="5"/>
      <c r="G180" s="524"/>
      <c r="H180" s="5"/>
      <c r="I180" s="5"/>
      <c r="J180" s="419"/>
      <c r="K180" s="419"/>
      <c r="L180" s="419"/>
      <c r="M180" s="419"/>
      <c r="N180" s="5"/>
      <c r="O180" s="727"/>
      <c r="P180" s="5"/>
      <c r="Q180" s="5"/>
      <c r="R180" s="5"/>
      <c r="S180" s="5"/>
      <c r="T180" s="5"/>
      <c r="U180" s="5"/>
      <c r="V180" s="5"/>
    </row>
    <row r="181" spans="1:22" ht="15.75" customHeight="1">
      <c r="A181" s="5"/>
      <c r="B181" s="5"/>
      <c r="C181" s="5"/>
      <c r="D181" s="5"/>
      <c r="E181" s="5"/>
      <c r="F181" s="5"/>
      <c r="G181" s="524"/>
      <c r="H181" s="5"/>
      <c r="I181" s="5"/>
      <c r="J181" s="419"/>
      <c r="K181" s="419"/>
      <c r="L181" s="419"/>
      <c r="M181" s="419"/>
      <c r="N181" s="5"/>
      <c r="O181" s="727"/>
      <c r="P181" s="5"/>
      <c r="Q181" s="5"/>
      <c r="R181" s="5"/>
      <c r="S181" s="5"/>
      <c r="T181" s="5"/>
      <c r="U181" s="5"/>
      <c r="V181" s="5"/>
    </row>
    <row r="182" spans="1:22" ht="15.75" customHeight="1">
      <c r="A182" s="5"/>
      <c r="B182" s="5"/>
      <c r="C182" s="5"/>
      <c r="D182" s="5"/>
      <c r="E182" s="5"/>
      <c r="F182" s="5"/>
      <c r="G182" s="524"/>
      <c r="H182" s="5"/>
      <c r="I182" s="5"/>
      <c r="J182" s="419"/>
      <c r="K182" s="419"/>
      <c r="L182" s="419"/>
      <c r="M182" s="419"/>
      <c r="N182" s="5"/>
      <c r="O182" s="727"/>
      <c r="P182" s="5"/>
      <c r="Q182" s="5"/>
      <c r="R182" s="5"/>
      <c r="S182" s="5"/>
      <c r="T182" s="5"/>
      <c r="U182" s="5"/>
      <c r="V182" s="5"/>
    </row>
    <row r="183" spans="1:22" ht="15.75" customHeight="1">
      <c r="A183" s="5"/>
      <c r="B183" s="5"/>
      <c r="C183" s="5"/>
      <c r="D183" s="5"/>
      <c r="E183" s="5"/>
      <c r="F183" s="5"/>
      <c r="G183" s="524"/>
      <c r="H183" s="5"/>
      <c r="I183" s="5"/>
      <c r="J183" s="419"/>
      <c r="K183" s="419"/>
      <c r="L183" s="419"/>
      <c r="M183" s="419"/>
      <c r="N183" s="5"/>
      <c r="O183" s="727"/>
      <c r="P183" s="5"/>
      <c r="Q183" s="5"/>
      <c r="R183" s="5"/>
      <c r="S183" s="5"/>
      <c r="T183" s="5"/>
      <c r="U183" s="5"/>
      <c r="V183" s="5"/>
    </row>
    <row r="184" spans="1:22" ht="15.75" customHeight="1">
      <c r="A184" s="5"/>
      <c r="B184" s="5"/>
      <c r="C184" s="5"/>
      <c r="D184" s="5"/>
      <c r="E184" s="5"/>
      <c r="F184" s="5"/>
      <c r="G184" s="524"/>
      <c r="H184" s="5"/>
      <c r="I184" s="5"/>
      <c r="J184" s="419"/>
      <c r="K184" s="419"/>
      <c r="L184" s="419"/>
      <c r="M184" s="419"/>
      <c r="N184" s="5"/>
      <c r="O184" s="727"/>
      <c r="P184" s="5"/>
      <c r="Q184" s="5"/>
      <c r="R184" s="5"/>
      <c r="S184" s="5"/>
      <c r="T184" s="5"/>
      <c r="U184" s="5"/>
      <c r="V184" s="5"/>
    </row>
    <row r="185" spans="1:22" ht="15.75" customHeight="1">
      <c r="A185" s="5"/>
      <c r="B185" s="5"/>
      <c r="C185" s="5"/>
      <c r="D185" s="5"/>
      <c r="E185" s="5"/>
      <c r="F185" s="5"/>
      <c r="G185" s="524"/>
      <c r="H185" s="5"/>
      <c r="I185" s="5"/>
      <c r="J185" s="419"/>
      <c r="K185" s="419"/>
      <c r="L185" s="419"/>
      <c r="M185" s="419"/>
      <c r="N185" s="5"/>
      <c r="O185" s="727"/>
      <c r="P185" s="5"/>
      <c r="Q185" s="5"/>
      <c r="R185" s="5"/>
      <c r="S185" s="5"/>
      <c r="T185" s="5"/>
      <c r="U185" s="5"/>
      <c r="V185" s="5"/>
    </row>
    <row r="186" spans="1:22" ht="15.75" customHeight="1">
      <c r="A186" s="5"/>
      <c r="B186" s="5"/>
      <c r="C186" s="5"/>
      <c r="D186" s="5"/>
      <c r="E186" s="5"/>
      <c r="F186" s="5"/>
      <c r="G186" s="524"/>
      <c r="H186" s="5"/>
      <c r="I186" s="5"/>
      <c r="J186" s="419"/>
      <c r="K186" s="419"/>
      <c r="L186" s="419"/>
      <c r="M186" s="419"/>
      <c r="N186" s="5"/>
      <c r="O186" s="727"/>
      <c r="P186" s="5"/>
      <c r="Q186" s="5"/>
      <c r="R186" s="5"/>
      <c r="S186" s="5"/>
      <c r="T186" s="5"/>
      <c r="U186" s="5"/>
      <c r="V186" s="5"/>
    </row>
    <row r="187" spans="1:22" ht="15.75" customHeight="1">
      <c r="A187" s="5"/>
      <c r="B187" s="5"/>
      <c r="C187" s="5"/>
      <c r="D187" s="5"/>
      <c r="E187" s="5"/>
      <c r="F187" s="5"/>
      <c r="G187" s="524"/>
      <c r="H187" s="5"/>
      <c r="I187" s="5"/>
      <c r="J187" s="419"/>
      <c r="K187" s="419"/>
      <c r="L187" s="419"/>
      <c r="M187" s="419"/>
      <c r="N187" s="5"/>
      <c r="O187" s="727"/>
      <c r="P187" s="5"/>
      <c r="Q187" s="5"/>
      <c r="R187" s="5"/>
      <c r="S187" s="5"/>
      <c r="T187" s="5"/>
      <c r="U187" s="5"/>
      <c r="V187" s="5"/>
    </row>
    <row r="188" spans="1:22" ht="15.75" customHeight="1">
      <c r="A188" s="5"/>
      <c r="B188" s="5"/>
      <c r="C188" s="5"/>
      <c r="D188" s="5"/>
      <c r="E188" s="5"/>
      <c r="F188" s="5"/>
      <c r="G188" s="524"/>
      <c r="H188" s="5"/>
      <c r="I188" s="5"/>
      <c r="J188" s="419"/>
      <c r="K188" s="419"/>
      <c r="L188" s="419"/>
      <c r="M188" s="419"/>
      <c r="N188" s="5"/>
      <c r="O188" s="727"/>
      <c r="P188" s="5"/>
      <c r="Q188" s="5"/>
      <c r="R188" s="5"/>
      <c r="S188" s="5"/>
      <c r="T188" s="5"/>
      <c r="U188" s="5"/>
      <c r="V188" s="5"/>
    </row>
    <row r="189" spans="1:22" ht="15.75" customHeight="1">
      <c r="A189" s="5"/>
      <c r="B189" s="5"/>
      <c r="C189" s="5"/>
      <c r="D189" s="5"/>
      <c r="E189" s="5"/>
      <c r="F189" s="5"/>
      <c r="G189" s="524"/>
      <c r="H189" s="5"/>
      <c r="I189" s="5"/>
      <c r="J189" s="419"/>
      <c r="K189" s="419"/>
      <c r="L189" s="419"/>
      <c r="M189" s="419"/>
      <c r="N189" s="5"/>
      <c r="O189" s="727"/>
      <c r="P189" s="5"/>
      <c r="Q189" s="5"/>
      <c r="R189" s="5"/>
      <c r="S189" s="5"/>
      <c r="T189" s="5"/>
      <c r="U189" s="5"/>
      <c r="V189" s="5"/>
    </row>
    <row r="190" spans="1:22" ht="15.75" customHeight="1">
      <c r="A190" s="5"/>
      <c r="B190" s="5"/>
      <c r="C190" s="5"/>
      <c r="D190" s="5"/>
      <c r="E190" s="5"/>
      <c r="F190" s="5"/>
      <c r="G190" s="524"/>
      <c r="H190" s="5"/>
      <c r="I190" s="5"/>
      <c r="J190" s="419"/>
      <c r="K190" s="419"/>
      <c r="L190" s="419"/>
      <c r="M190" s="419"/>
      <c r="N190" s="5"/>
      <c r="O190" s="727"/>
      <c r="P190" s="5"/>
      <c r="Q190" s="5"/>
      <c r="R190" s="5"/>
      <c r="S190" s="5"/>
      <c r="T190" s="5"/>
      <c r="U190" s="5"/>
      <c r="V190" s="5"/>
    </row>
    <row r="191" spans="1:22" ht="15.75" customHeight="1">
      <c r="A191" s="5"/>
      <c r="B191" s="5"/>
      <c r="C191" s="5"/>
      <c r="D191" s="5"/>
      <c r="E191" s="5"/>
      <c r="F191" s="5"/>
      <c r="G191" s="524"/>
      <c r="H191" s="5"/>
      <c r="I191" s="5"/>
      <c r="J191" s="419"/>
      <c r="K191" s="419"/>
      <c r="L191" s="419"/>
      <c r="M191" s="419"/>
      <c r="N191" s="5"/>
      <c r="O191" s="727"/>
      <c r="P191" s="5"/>
      <c r="Q191" s="5"/>
      <c r="R191" s="5"/>
      <c r="S191" s="5"/>
      <c r="T191" s="5"/>
      <c r="U191" s="5"/>
      <c r="V191" s="5"/>
    </row>
    <row r="192" spans="1:22" ht="15.75" customHeight="1">
      <c r="A192" s="5"/>
      <c r="B192" s="5"/>
      <c r="C192" s="5"/>
      <c r="D192" s="5"/>
      <c r="E192" s="5"/>
      <c r="F192" s="5"/>
      <c r="G192" s="524"/>
      <c r="H192" s="5"/>
      <c r="I192" s="5"/>
      <c r="J192" s="419"/>
      <c r="K192" s="419"/>
      <c r="L192" s="419"/>
      <c r="M192" s="419"/>
      <c r="N192" s="5"/>
      <c r="O192" s="727"/>
      <c r="P192" s="5"/>
      <c r="Q192" s="5"/>
      <c r="R192" s="5"/>
      <c r="S192" s="5"/>
      <c r="T192" s="5"/>
      <c r="U192" s="5"/>
      <c r="V192" s="5"/>
    </row>
    <row r="193" spans="1:22" ht="15.75" customHeight="1">
      <c r="A193" s="5"/>
      <c r="B193" s="5"/>
      <c r="C193" s="5"/>
      <c r="D193" s="5"/>
      <c r="E193" s="5"/>
      <c r="F193" s="5"/>
      <c r="G193" s="524"/>
      <c r="H193" s="5"/>
      <c r="I193" s="5"/>
      <c r="J193" s="419"/>
      <c r="K193" s="419"/>
      <c r="L193" s="419"/>
      <c r="M193" s="419"/>
      <c r="N193" s="5"/>
      <c r="O193" s="727"/>
      <c r="P193" s="5"/>
      <c r="Q193" s="5"/>
      <c r="R193" s="5"/>
      <c r="S193" s="5"/>
      <c r="T193" s="5"/>
      <c r="U193" s="5"/>
      <c r="V193" s="5"/>
    </row>
    <row r="194" spans="1:22" ht="15.75" customHeight="1">
      <c r="A194" s="5"/>
      <c r="B194" s="5"/>
      <c r="C194" s="5"/>
      <c r="D194" s="5"/>
      <c r="E194" s="5"/>
      <c r="F194" s="5"/>
      <c r="G194" s="524"/>
      <c r="H194" s="5"/>
      <c r="I194" s="5"/>
      <c r="J194" s="419"/>
      <c r="K194" s="419"/>
      <c r="L194" s="419"/>
      <c r="M194" s="419"/>
      <c r="N194" s="5"/>
      <c r="O194" s="727"/>
      <c r="P194" s="5"/>
      <c r="Q194" s="5"/>
      <c r="R194" s="5"/>
      <c r="S194" s="5"/>
      <c r="T194" s="5"/>
      <c r="U194" s="5"/>
      <c r="V194" s="5"/>
    </row>
    <row r="195" spans="1:22" ht="15.75" customHeight="1">
      <c r="A195" s="5"/>
      <c r="B195" s="5"/>
      <c r="C195" s="5"/>
      <c r="D195" s="5"/>
      <c r="E195" s="5"/>
      <c r="F195" s="5"/>
      <c r="G195" s="524"/>
      <c r="H195" s="5"/>
      <c r="I195" s="5"/>
      <c r="J195" s="419"/>
      <c r="K195" s="419"/>
      <c r="L195" s="419"/>
      <c r="M195" s="419"/>
      <c r="N195" s="5"/>
      <c r="O195" s="727"/>
      <c r="P195" s="5"/>
      <c r="Q195" s="5"/>
      <c r="R195" s="5"/>
      <c r="S195" s="5"/>
      <c r="T195" s="5"/>
      <c r="U195" s="5"/>
      <c r="V195" s="5"/>
    </row>
    <row r="196" spans="1:22" ht="15.75" customHeight="1">
      <c r="A196" s="5"/>
      <c r="B196" s="5"/>
      <c r="C196" s="5"/>
      <c r="D196" s="5"/>
      <c r="E196" s="5"/>
      <c r="F196" s="5"/>
      <c r="G196" s="524"/>
      <c r="H196" s="5"/>
      <c r="I196" s="5"/>
      <c r="J196" s="419"/>
      <c r="K196" s="419"/>
      <c r="L196" s="419"/>
      <c r="M196" s="419"/>
      <c r="N196" s="5"/>
      <c r="O196" s="727"/>
      <c r="P196" s="5"/>
      <c r="Q196" s="5"/>
      <c r="R196" s="5"/>
      <c r="S196" s="5"/>
      <c r="T196" s="5"/>
      <c r="U196" s="5"/>
      <c r="V196" s="5"/>
    </row>
    <row r="197" spans="1:22" ht="15.75" customHeight="1">
      <c r="A197" s="5"/>
      <c r="B197" s="5"/>
      <c r="C197" s="5"/>
      <c r="D197" s="5"/>
      <c r="E197" s="5"/>
      <c r="F197" s="5"/>
      <c r="G197" s="524"/>
      <c r="H197" s="5"/>
      <c r="I197" s="5"/>
      <c r="J197" s="419"/>
      <c r="K197" s="419"/>
      <c r="L197" s="419"/>
      <c r="M197" s="419"/>
      <c r="N197" s="5"/>
      <c r="O197" s="727"/>
      <c r="P197" s="5"/>
      <c r="Q197" s="5"/>
      <c r="R197" s="5"/>
      <c r="S197" s="5"/>
      <c r="T197" s="5"/>
      <c r="U197" s="5"/>
      <c r="V197" s="5"/>
    </row>
    <row r="198" spans="1:22" ht="15.75" customHeight="1">
      <c r="A198" s="5"/>
      <c r="B198" s="5"/>
      <c r="C198" s="5"/>
      <c r="D198" s="5"/>
      <c r="E198" s="5"/>
      <c r="F198" s="5"/>
      <c r="G198" s="524"/>
      <c r="H198" s="5"/>
      <c r="I198" s="5"/>
      <c r="J198" s="419"/>
      <c r="K198" s="419"/>
      <c r="L198" s="419"/>
      <c r="M198" s="419"/>
      <c r="N198" s="5"/>
      <c r="O198" s="727"/>
      <c r="P198" s="5"/>
      <c r="Q198" s="5"/>
      <c r="R198" s="5"/>
      <c r="S198" s="5"/>
      <c r="T198" s="5"/>
      <c r="U198" s="5"/>
      <c r="V198" s="5"/>
    </row>
    <row r="199" spans="1:22" ht="15.75" customHeight="1">
      <c r="A199" s="5"/>
      <c r="B199" s="5"/>
      <c r="C199" s="5"/>
      <c r="D199" s="5"/>
      <c r="E199" s="5"/>
      <c r="F199" s="5"/>
      <c r="G199" s="524"/>
      <c r="H199" s="5"/>
      <c r="I199" s="5"/>
      <c r="J199" s="419"/>
      <c r="K199" s="419"/>
      <c r="L199" s="419"/>
      <c r="M199" s="419"/>
      <c r="N199" s="5"/>
      <c r="O199" s="727"/>
      <c r="P199" s="5"/>
      <c r="Q199" s="5"/>
      <c r="R199" s="5"/>
      <c r="S199" s="5"/>
      <c r="T199" s="5"/>
      <c r="U199" s="5"/>
      <c r="V199" s="5"/>
    </row>
    <row r="200" spans="1:22" ht="15.75" customHeight="1">
      <c r="A200" s="5"/>
      <c r="B200" s="5"/>
      <c r="C200" s="5"/>
      <c r="D200" s="5"/>
      <c r="E200" s="5"/>
      <c r="F200" s="5"/>
      <c r="G200" s="524"/>
      <c r="H200" s="5"/>
      <c r="I200" s="5"/>
      <c r="J200" s="419"/>
      <c r="K200" s="419"/>
      <c r="L200" s="419"/>
      <c r="M200" s="419"/>
      <c r="N200" s="5"/>
      <c r="O200" s="727"/>
      <c r="P200" s="5"/>
      <c r="Q200" s="5"/>
      <c r="R200" s="5"/>
      <c r="S200" s="5"/>
      <c r="T200" s="5"/>
      <c r="U200" s="5"/>
      <c r="V200" s="5"/>
    </row>
    <row r="201" spans="1:22" ht="15.75" customHeight="1">
      <c r="A201" s="5"/>
      <c r="B201" s="5"/>
      <c r="C201" s="5"/>
      <c r="D201" s="5"/>
      <c r="E201" s="5"/>
      <c r="F201" s="5"/>
      <c r="G201" s="524"/>
      <c r="H201" s="5"/>
      <c r="I201" s="5"/>
      <c r="J201" s="419"/>
      <c r="K201" s="419"/>
      <c r="L201" s="419"/>
      <c r="M201" s="419"/>
      <c r="N201" s="5"/>
      <c r="O201" s="727"/>
      <c r="P201" s="5"/>
      <c r="Q201" s="5"/>
      <c r="R201" s="5"/>
      <c r="S201" s="5"/>
      <c r="T201" s="5"/>
      <c r="U201" s="5"/>
      <c r="V201" s="5"/>
    </row>
    <row r="202" spans="1:22" ht="15.75" customHeight="1">
      <c r="A202" s="5"/>
      <c r="B202" s="5"/>
      <c r="C202" s="5"/>
      <c r="D202" s="5"/>
      <c r="E202" s="5"/>
      <c r="F202" s="5"/>
      <c r="G202" s="524"/>
      <c r="H202" s="5"/>
      <c r="I202" s="5"/>
      <c r="J202" s="419"/>
      <c r="K202" s="419"/>
      <c r="L202" s="419"/>
      <c r="M202" s="419"/>
      <c r="N202" s="5"/>
      <c r="O202" s="727"/>
      <c r="P202" s="5"/>
      <c r="Q202" s="5"/>
      <c r="R202" s="5"/>
      <c r="S202" s="5"/>
      <c r="T202" s="5"/>
      <c r="U202" s="5"/>
      <c r="V202" s="5"/>
    </row>
    <row r="203" spans="1:22" ht="15.75" customHeight="1">
      <c r="A203" s="5"/>
      <c r="B203" s="5"/>
      <c r="C203" s="5"/>
      <c r="D203" s="5"/>
      <c r="E203" s="5"/>
      <c r="F203" s="5"/>
      <c r="G203" s="524"/>
      <c r="H203" s="5"/>
      <c r="I203" s="5"/>
      <c r="J203" s="419"/>
      <c r="K203" s="419"/>
      <c r="L203" s="419"/>
      <c r="M203" s="419"/>
      <c r="N203" s="5"/>
      <c r="O203" s="727"/>
      <c r="P203" s="5"/>
      <c r="Q203" s="5"/>
      <c r="R203" s="5"/>
      <c r="S203" s="5"/>
      <c r="T203" s="5"/>
      <c r="U203" s="5"/>
      <c r="V203" s="5"/>
    </row>
    <row r="204" spans="1:22" ht="15.75" customHeight="1">
      <c r="A204" s="5"/>
      <c r="B204" s="5"/>
      <c r="C204" s="5"/>
      <c r="D204" s="5"/>
      <c r="E204" s="5"/>
      <c r="F204" s="5"/>
      <c r="G204" s="524"/>
      <c r="H204" s="5"/>
      <c r="I204" s="5"/>
      <c r="J204" s="419"/>
      <c r="K204" s="419"/>
      <c r="L204" s="419"/>
      <c r="M204" s="419"/>
      <c r="N204" s="5"/>
      <c r="O204" s="727"/>
      <c r="P204" s="5"/>
      <c r="Q204" s="5"/>
      <c r="R204" s="5"/>
      <c r="S204" s="5"/>
      <c r="T204" s="5"/>
      <c r="U204" s="5"/>
      <c r="V204" s="5"/>
    </row>
    <row r="205" spans="1:22" ht="15.75" customHeight="1">
      <c r="A205" s="5"/>
      <c r="B205" s="5"/>
      <c r="C205" s="5"/>
      <c r="D205" s="5"/>
      <c r="E205" s="5"/>
      <c r="F205" s="5"/>
      <c r="G205" s="524"/>
      <c r="H205" s="5"/>
      <c r="I205" s="5"/>
      <c r="J205" s="419"/>
      <c r="K205" s="419"/>
      <c r="L205" s="419"/>
      <c r="M205" s="419"/>
      <c r="N205" s="5"/>
      <c r="O205" s="727"/>
      <c r="P205" s="5"/>
      <c r="Q205" s="5"/>
      <c r="R205" s="5"/>
      <c r="S205" s="5"/>
      <c r="T205" s="5"/>
      <c r="U205" s="5"/>
      <c r="V205" s="5"/>
    </row>
    <row r="206" spans="1:22" ht="15.75" customHeight="1">
      <c r="A206" s="5"/>
      <c r="B206" s="5"/>
      <c r="C206" s="5"/>
      <c r="D206" s="5"/>
      <c r="E206" s="5"/>
      <c r="F206" s="5"/>
      <c r="G206" s="524"/>
      <c r="H206" s="5"/>
      <c r="I206" s="5"/>
      <c r="J206" s="419"/>
      <c r="K206" s="419"/>
      <c r="L206" s="419"/>
      <c r="M206" s="419"/>
      <c r="N206" s="5"/>
      <c r="O206" s="727"/>
      <c r="P206" s="5"/>
      <c r="Q206" s="5"/>
      <c r="R206" s="5"/>
      <c r="S206" s="5"/>
      <c r="T206" s="5"/>
      <c r="U206" s="5"/>
      <c r="V206" s="5"/>
    </row>
    <row r="207" spans="1:22" ht="15.75" customHeight="1">
      <c r="A207" s="5"/>
      <c r="B207" s="5"/>
      <c r="C207" s="5"/>
      <c r="D207" s="5"/>
      <c r="E207" s="5"/>
      <c r="F207" s="5"/>
      <c r="G207" s="524"/>
      <c r="H207" s="5"/>
      <c r="I207" s="5"/>
      <c r="J207" s="419"/>
      <c r="K207" s="419"/>
      <c r="L207" s="419"/>
      <c r="M207" s="419"/>
      <c r="N207" s="5"/>
      <c r="O207" s="727"/>
      <c r="P207" s="5"/>
      <c r="Q207" s="5"/>
      <c r="R207" s="5"/>
      <c r="S207" s="5"/>
      <c r="T207" s="5"/>
      <c r="U207" s="5"/>
      <c r="V207" s="5"/>
    </row>
    <row r="208" spans="1:22" ht="15.75" customHeight="1">
      <c r="A208" s="5"/>
      <c r="B208" s="5"/>
      <c r="C208" s="5"/>
      <c r="D208" s="5"/>
      <c r="E208" s="5"/>
      <c r="F208" s="5"/>
      <c r="G208" s="524"/>
      <c r="H208" s="5"/>
      <c r="I208" s="5"/>
      <c r="J208" s="419"/>
      <c r="K208" s="419"/>
      <c r="L208" s="419"/>
      <c r="M208" s="419"/>
      <c r="N208" s="5"/>
      <c r="O208" s="727"/>
      <c r="P208" s="5"/>
      <c r="Q208" s="5"/>
      <c r="R208" s="5"/>
      <c r="S208" s="5"/>
      <c r="T208" s="5"/>
      <c r="U208" s="5"/>
      <c r="V208" s="5"/>
    </row>
    <row r="209" spans="1:22" ht="15.75" customHeight="1">
      <c r="A209" s="5"/>
      <c r="B209" s="5"/>
      <c r="C209" s="5"/>
      <c r="D209" s="5"/>
      <c r="E209" s="5"/>
      <c r="F209" s="5"/>
      <c r="G209" s="524"/>
      <c r="H209" s="5"/>
      <c r="I209" s="5"/>
      <c r="J209" s="419"/>
      <c r="K209" s="419"/>
      <c r="L209" s="419"/>
      <c r="M209" s="419"/>
      <c r="N209" s="5"/>
      <c r="O209" s="727"/>
      <c r="P209" s="5"/>
      <c r="Q209" s="5"/>
      <c r="R209" s="5"/>
      <c r="S209" s="5"/>
      <c r="T209" s="5"/>
      <c r="U209" s="5"/>
      <c r="V209" s="5"/>
    </row>
    <row r="210" spans="1:22" ht="15.75" customHeight="1">
      <c r="A210" s="5"/>
      <c r="B210" s="5"/>
      <c r="C210" s="5"/>
      <c r="D210" s="5"/>
      <c r="E210" s="5"/>
      <c r="F210" s="5"/>
      <c r="G210" s="524"/>
      <c r="H210" s="5"/>
      <c r="I210" s="5"/>
      <c r="J210" s="419"/>
      <c r="K210" s="419"/>
      <c r="L210" s="419"/>
      <c r="M210" s="419"/>
      <c r="N210" s="5"/>
      <c r="O210" s="727"/>
      <c r="P210" s="5"/>
      <c r="Q210" s="5"/>
      <c r="R210" s="5"/>
      <c r="S210" s="5"/>
      <c r="T210" s="5"/>
      <c r="U210" s="5"/>
      <c r="V210" s="5"/>
    </row>
    <row r="211" spans="1:22" ht="15.75" customHeight="1">
      <c r="A211" s="5"/>
      <c r="B211" s="5"/>
      <c r="C211" s="5"/>
      <c r="D211" s="5"/>
      <c r="E211" s="5"/>
      <c r="F211" s="5"/>
      <c r="G211" s="524"/>
      <c r="H211" s="5"/>
      <c r="I211" s="5"/>
      <c r="J211" s="419"/>
      <c r="K211" s="419"/>
      <c r="L211" s="419"/>
      <c r="M211" s="419"/>
      <c r="N211" s="5"/>
      <c r="O211" s="727"/>
      <c r="P211" s="5"/>
      <c r="Q211" s="5"/>
      <c r="R211" s="5"/>
      <c r="S211" s="5"/>
      <c r="T211" s="5"/>
      <c r="U211" s="5"/>
      <c r="V211" s="5"/>
    </row>
    <row r="212" spans="1:22" ht="15.75" customHeight="1">
      <c r="A212" s="5"/>
      <c r="B212" s="5"/>
      <c r="C212" s="5"/>
      <c r="D212" s="5"/>
      <c r="E212" s="5"/>
      <c r="F212" s="5"/>
      <c r="G212" s="524"/>
      <c r="H212" s="5"/>
      <c r="I212" s="5"/>
      <c r="J212" s="419"/>
      <c r="K212" s="419"/>
      <c r="L212" s="419"/>
      <c r="M212" s="419"/>
      <c r="N212" s="5"/>
      <c r="O212" s="727"/>
      <c r="P212" s="5"/>
      <c r="Q212" s="5"/>
      <c r="R212" s="5"/>
      <c r="S212" s="5"/>
      <c r="T212" s="5"/>
      <c r="U212" s="5"/>
      <c r="V212" s="5"/>
    </row>
    <row r="213" spans="1:22" ht="15.75" customHeight="1">
      <c r="A213" s="5"/>
      <c r="B213" s="5"/>
      <c r="C213" s="5"/>
      <c r="D213" s="5"/>
      <c r="E213" s="5"/>
      <c r="F213" s="5"/>
      <c r="G213" s="524"/>
      <c r="H213" s="5"/>
      <c r="I213" s="5"/>
      <c r="J213" s="419"/>
      <c r="K213" s="419"/>
      <c r="L213" s="419"/>
      <c r="M213" s="419"/>
      <c r="N213" s="5"/>
      <c r="O213" s="727"/>
      <c r="P213" s="5"/>
      <c r="Q213" s="5"/>
      <c r="R213" s="5"/>
      <c r="S213" s="5"/>
      <c r="T213" s="5"/>
      <c r="U213" s="5"/>
      <c r="V213" s="5"/>
    </row>
    <row r="214" spans="1:22" ht="15.75" customHeight="1">
      <c r="A214" s="5"/>
      <c r="B214" s="5"/>
      <c r="C214" s="5"/>
      <c r="D214" s="5"/>
      <c r="E214" s="5"/>
      <c r="F214" s="5"/>
      <c r="G214" s="524"/>
      <c r="H214" s="5"/>
      <c r="I214" s="5"/>
      <c r="J214" s="419"/>
      <c r="K214" s="419"/>
      <c r="L214" s="419"/>
      <c r="M214" s="419"/>
      <c r="N214" s="5"/>
      <c r="O214" s="727"/>
      <c r="P214" s="5"/>
      <c r="Q214" s="5"/>
      <c r="R214" s="5"/>
      <c r="S214" s="5"/>
      <c r="T214" s="5"/>
      <c r="U214" s="5"/>
      <c r="V214" s="5"/>
    </row>
    <row r="215" spans="1:22" ht="15.75" customHeight="1">
      <c r="A215" s="5"/>
      <c r="B215" s="5"/>
      <c r="C215" s="5"/>
      <c r="D215" s="5"/>
      <c r="E215" s="5"/>
      <c r="F215" s="5"/>
      <c r="G215" s="524"/>
      <c r="H215" s="5"/>
      <c r="I215" s="5"/>
      <c r="J215" s="419"/>
      <c r="K215" s="419"/>
      <c r="L215" s="419"/>
      <c r="M215" s="419"/>
      <c r="N215" s="5"/>
      <c r="O215" s="727"/>
      <c r="P215" s="5"/>
      <c r="Q215" s="5"/>
      <c r="R215" s="5"/>
      <c r="S215" s="5"/>
      <c r="T215" s="5"/>
      <c r="U215" s="5"/>
      <c r="V215" s="5"/>
    </row>
    <row r="216" spans="1:22" ht="15.75" customHeight="1">
      <c r="A216" s="5"/>
      <c r="B216" s="5"/>
      <c r="C216" s="5"/>
      <c r="D216" s="5"/>
      <c r="E216" s="5"/>
      <c r="F216" s="5"/>
      <c r="G216" s="524"/>
      <c r="H216" s="5"/>
      <c r="I216" s="5"/>
      <c r="J216" s="419"/>
      <c r="K216" s="419"/>
      <c r="L216" s="419"/>
      <c r="M216" s="419"/>
      <c r="N216" s="5"/>
      <c r="O216" s="727"/>
      <c r="P216" s="5"/>
      <c r="Q216" s="5"/>
      <c r="R216" s="5"/>
      <c r="S216" s="5"/>
      <c r="T216" s="5"/>
      <c r="U216" s="5"/>
      <c r="V216" s="5"/>
    </row>
    <row r="217" spans="1:22" ht="15.75" customHeight="1">
      <c r="A217" s="5"/>
      <c r="B217" s="5"/>
      <c r="C217" s="5"/>
      <c r="D217" s="5"/>
      <c r="E217" s="5"/>
      <c r="F217" s="5"/>
      <c r="G217" s="524"/>
      <c r="H217" s="5"/>
      <c r="I217" s="5"/>
      <c r="J217" s="419"/>
      <c r="K217" s="419"/>
      <c r="L217" s="419"/>
      <c r="M217" s="419"/>
      <c r="N217" s="5"/>
      <c r="O217" s="727"/>
      <c r="P217" s="5"/>
      <c r="Q217" s="5"/>
      <c r="R217" s="5"/>
      <c r="S217" s="5"/>
      <c r="T217" s="5"/>
      <c r="U217" s="5"/>
      <c r="V217" s="5"/>
    </row>
    <row r="218" spans="1:22" ht="15.75" customHeight="1">
      <c r="A218" s="5"/>
      <c r="B218" s="5"/>
      <c r="C218" s="5"/>
      <c r="D218" s="5"/>
      <c r="E218" s="5"/>
      <c r="F218" s="5"/>
      <c r="G218" s="524"/>
      <c r="H218" s="5"/>
      <c r="I218" s="5"/>
      <c r="J218" s="419"/>
      <c r="K218" s="419"/>
      <c r="L218" s="419"/>
      <c r="M218" s="419"/>
      <c r="N218" s="5"/>
      <c r="O218" s="727"/>
      <c r="P218" s="5"/>
      <c r="Q218" s="5"/>
      <c r="R218" s="5"/>
      <c r="S218" s="5"/>
      <c r="T218" s="5"/>
      <c r="U218" s="5"/>
      <c r="V218" s="5"/>
    </row>
    <row r="219" spans="1:22" ht="15.75" customHeight="1">
      <c r="A219" s="5"/>
      <c r="B219" s="5"/>
      <c r="C219" s="5"/>
      <c r="D219" s="5"/>
      <c r="E219" s="5"/>
      <c r="F219" s="5"/>
      <c r="G219" s="524"/>
      <c r="H219" s="5"/>
      <c r="I219" s="5"/>
      <c r="J219" s="419"/>
      <c r="K219" s="419"/>
      <c r="L219" s="419"/>
      <c r="M219" s="419"/>
      <c r="N219" s="5"/>
      <c r="O219" s="727"/>
      <c r="P219" s="5"/>
      <c r="Q219" s="5"/>
      <c r="R219" s="5"/>
      <c r="S219" s="5"/>
      <c r="T219" s="5"/>
      <c r="U219" s="5"/>
      <c r="V219" s="5"/>
    </row>
    <row r="220" spans="1:22" ht="15.75" customHeight="1">
      <c r="A220" s="5"/>
      <c r="B220" s="5"/>
      <c r="C220" s="5"/>
      <c r="D220" s="5"/>
      <c r="E220" s="5"/>
      <c r="F220" s="5"/>
      <c r="G220" s="524"/>
      <c r="H220" s="5"/>
      <c r="I220" s="5"/>
      <c r="J220" s="419"/>
      <c r="K220" s="419"/>
      <c r="L220" s="419"/>
      <c r="M220" s="419"/>
      <c r="N220" s="5"/>
      <c r="O220" s="727"/>
      <c r="P220" s="5"/>
      <c r="Q220" s="5"/>
      <c r="R220" s="5"/>
      <c r="S220" s="5"/>
      <c r="T220" s="5"/>
      <c r="U220" s="5"/>
      <c r="V220" s="5"/>
    </row>
    <row r="221" spans="1:22" ht="15.75" customHeight="1">
      <c r="A221" s="5"/>
      <c r="B221" s="5"/>
      <c r="C221" s="5"/>
      <c r="D221" s="5"/>
      <c r="E221" s="5"/>
      <c r="F221" s="5"/>
      <c r="G221" s="524"/>
      <c r="H221" s="5"/>
      <c r="I221" s="5"/>
      <c r="J221" s="419"/>
      <c r="K221" s="419"/>
      <c r="L221" s="419"/>
      <c r="M221" s="419"/>
      <c r="N221" s="5"/>
      <c r="O221" s="727"/>
      <c r="P221" s="5"/>
      <c r="Q221" s="5"/>
      <c r="R221" s="5"/>
      <c r="S221" s="5"/>
      <c r="T221" s="5"/>
      <c r="U221" s="5"/>
      <c r="V221" s="5"/>
    </row>
    <row r="222" spans="1:22" ht="15.75" customHeight="1">
      <c r="A222" s="5"/>
      <c r="B222" s="5"/>
      <c r="C222" s="5"/>
      <c r="D222" s="5"/>
      <c r="E222" s="5"/>
      <c r="F222" s="5"/>
      <c r="G222" s="524"/>
      <c r="H222" s="5"/>
      <c r="I222" s="5"/>
      <c r="J222" s="419"/>
      <c r="K222" s="419"/>
      <c r="L222" s="419"/>
      <c r="M222" s="419"/>
      <c r="N222" s="5"/>
      <c r="O222" s="727"/>
      <c r="P222" s="5"/>
      <c r="Q222" s="5"/>
      <c r="R222" s="5"/>
      <c r="S222" s="5"/>
      <c r="T222" s="5"/>
      <c r="U222" s="5"/>
      <c r="V222" s="5"/>
    </row>
    <row r="223" spans="1:22" ht="15.75" customHeight="1">
      <c r="A223" s="5"/>
      <c r="B223" s="5"/>
      <c r="C223" s="5"/>
      <c r="D223" s="5"/>
      <c r="E223" s="5"/>
      <c r="F223" s="5"/>
      <c r="G223" s="524"/>
      <c r="H223" s="5"/>
      <c r="I223" s="5"/>
      <c r="J223" s="419"/>
      <c r="K223" s="419"/>
      <c r="L223" s="419"/>
      <c r="M223" s="419"/>
      <c r="N223" s="5"/>
      <c r="O223" s="727"/>
      <c r="P223" s="5"/>
      <c r="Q223" s="5"/>
      <c r="R223" s="5"/>
      <c r="S223" s="5"/>
      <c r="T223" s="5"/>
      <c r="U223" s="5"/>
      <c r="V223" s="5"/>
    </row>
    <row r="224" spans="1:22" ht="15.75" customHeight="1">
      <c r="A224" s="5"/>
      <c r="B224" s="5"/>
      <c r="C224" s="5"/>
      <c r="D224" s="5"/>
      <c r="E224" s="5"/>
      <c r="F224" s="5"/>
      <c r="G224" s="524"/>
      <c r="H224" s="5"/>
      <c r="I224" s="5"/>
      <c r="J224" s="419"/>
      <c r="K224" s="419"/>
      <c r="L224" s="419"/>
      <c r="M224" s="419"/>
      <c r="N224" s="5"/>
      <c r="O224" s="727"/>
      <c r="P224" s="5"/>
      <c r="Q224" s="5"/>
      <c r="R224" s="5"/>
      <c r="S224" s="5"/>
      <c r="T224" s="5"/>
      <c r="U224" s="5"/>
      <c r="V224" s="5"/>
    </row>
    <row r="225" spans="1:22" ht="15.75" customHeight="1">
      <c r="A225" s="5"/>
      <c r="B225" s="5"/>
      <c r="C225" s="5"/>
      <c r="D225" s="5"/>
      <c r="E225" s="5"/>
      <c r="F225" s="5"/>
      <c r="G225" s="524"/>
      <c r="H225" s="5"/>
      <c r="I225" s="5"/>
      <c r="J225" s="419"/>
      <c r="K225" s="419"/>
      <c r="L225" s="419"/>
      <c r="M225" s="419"/>
      <c r="N225" s="5"/>
      <c r="O225" s="727"/>
      <c r="P225" s="5"/>
      <c r="Q225" s="5"/>
      <c r="R225" s="5"/>
      <c r="S225" s="5"/>
      <c r="T225" s="5"/>
      <c r="U225" s="5"/>
      <c r="V225" s="5"/>
    </row>
    <row r="226" spans="1:22" ht="15.75" customHeight="1">
      <c r="A226" s="5"/>
      <c r="B226" s="5"/>
      <c r="C226" s="5"/>
      <c r="D226" s="5"/>
      <c r="E226" s="5"/>
      <c r="F226" s="5"/>
      <c r="G226" s="524"/>
      <c r="H226" s="5"/>
      <c r="I226" s="5"/>
      <c r="J226" s="419"/>
      <c r="K226" s="419"/>
      <c r="L226" s="419"/>
      <c r="M226" s="419"/>
      <c r="N226" s="5"/>
      <c r="O226" s="727"/>
      <c r="P226" s="5"/>
      <c r="Q226" s="5"/>
      <c r="R226" s="5"/>
      <c r="S226" s="5"/>
      <c r="T226" s="5"/>
      <c r="U226" s="5"/>
      <c r="V226" s="5"/>
    </row>
    <row r="227" spans="1:22" ht="15.75" customHeight="1">
      <c r="A227" s="5"/>
      <c r="B227" s="5"/>
      <c r="C227" s="5"/>
      <c r="D227" s="5"/>
      <c r="E227" s="5"/>
      <c r="F227" s="5"/>
      <c r="G227" s="524"/>
      <c r="H227" s="5"/>
      <c r="I227" s="5"/>
      <c r="J227" s="419"/>
      <c r="K227" s="419"/>
      <c r="L227" s="419"/>
      <c r="M227" s="419"/>
      <c r="N227" s="5"/>
      <c r="O227" s="727"/>
      <c r="P227" s="5"/>
      <c r="Q227" s="5"/>
      <c r="R227" s="5"/>
      <c r="S227" s="5"/>
      <c r="T227" s="5"/>
      <c r="U227" s="5"/>
      <c r="V227" s="5"/>
    </row>
    <row r="228" spans="1:22" ht="15.75" customHeight="1">
      <c r="A228" s="5"/>
      <c r="B228" s="5"/>
      <c r="C228" s="5"/>
      <c r="D228" s="5"/>
      <c r="E228" s="5"/>
      <c r="F228" s="5"/>
      <c r="G228" s="524"/>
      <c r="H228" s="5"/>
      <c r="I228" s="5"/>
      <c r="J228" s="419"/>
      <c r="K228" s="419"/>
      <c r="L228" s="419"/>
      <c r="M228" s="419"/>
      <c r="N228" s="5"/>
      <c r="O228" s="727"/>
      <c r="P228" s="5"/>
      <c r="Q228" s="5"/>
      <c r="R228" s="5"/>
      <c r="S228" s="5"/>
      <c r="T228" s="5"/>
      <c r="U228" s="5"/>
      <c r="V228" s="5"/>
    </row>
    <row r="229" spans="1:22" ht="15.75" customHeight="1">
      <c r="A229" s="5"/>
      <c r="B229" s="5"/>
      <c r="C229" s="5"/>
      <c r="D229" s="5"/>
      <c r="E229" s="5"/>
      <c r="F229" s="5"/>
      <c r="G229" s="524"/>
      <c r="H229" s="5"/>
      <c r="I229" s="5"/>
      <c r="J229" s="419"/>
      <c r="K229" s="419"/>
      <c r="L229" s="419"/>
      <c r="M229" s="419"/>
      <c r="N229" s="5"/>
      <c r="O229" s="727"/>
      <c r="P229" s="5"/>
      <c r="Q229" s="5"/>
      <c r="R229" s="5"/>
      <c r="S229" s="5"/>
      <c r="T229" s="5"/>
      <c r="U229" s="5"/>
      <c r="V229" s="5"/>
    </row>
    <row r="230" spans="1:22" ht="15.75" customHeight="1">
      <c r="A230" s="5"/>
      <c r="B230" s="5"/>
      <c r="C230" s="5"/>
      <c r="D230" s="5"/>
      <c r="E230" s="5"/>
      <c r="F230" s="5"/>
      <c r="G230" s="524"/>
      <c r="H230" s="5"/>
      <c r="I230" s="5"/>
      <c r="J230" s="419"/>
      <c r="K230" s="419"/>
      <c r="L230" s="419"/>
      <c r="M230" s="419"/>
      <c r="N230" s="5"/>
      <c r="O230" s="727"/>
      <c r="P230" s="5"/>
      <c r="Q230" s="5"/>
      <c r="R230" s="5"/>
      <c r="S230" s="5"/>
      <c r="T230" s="5"/>
      <c r="U230" s="5"/>
      <c r="V230" s="5"/>
    </row>
    <row r="231" spans="1:22" ht="15.75" customHeight="1">
      <c r="A231" s="5"/>
      <c r="B231" s="5"/>
      <c r="C231" s="5"/>
      <c r="D231" s="5"/>
      <c r="E231" s="5"/>
      <c r="F231" s="5"/>
      <c r="G231" s="524"/>
      <c r="H231" s="5"/>
      <c r="I231" s="5"/>
      <c r="J231" s="419"/>
      <c r="K231" s="419"/>
      <c r="L231" s="419"/>
      <c r="M231" s="419"/>
      <c r="N231" s="5"/>
      <c r="O231" s="727"/>
      <c r="P231" s="5"/>
      <c r="Q231" s="5"/>
      <c r="R231" s="5"/>
      <c r="S231" s="5"/>
      <c r="T231" s="5"/>
      <c r="U231" s="5"/>
      <c r="V231" s="5"/>
    </row>
    <row r="232" spans="1:22" ht="15.75" customHeight="1">
      <c r="A232" s="5"/>
      <c r="B232" s="5"/>
      <c r="C232" s="5"/>
      <c r="D232" s="5"/>
      <c r="E232" s="5"/>
      <c r="F232" s="5"/>
      <c r="G232" s="524"/>
      <c r="H232" s="5"/>
      <c r="I232" s="5"/>
      <c r="J232" s="419"/>
      <c r="K232" s="419"/>
      <c r="L232" s="419"/>
      <c r="M232" s="419"/>
      <c r="N232" s="5"/>
      <c r="O232" s="727"/>
      <c r="P232" s="5"/>
      <c r="Q232" s="5"/>
      <c r="R232" s="5"/>
      <c r="S232" s="5"/>
      <c r="T232" s="5"/>
      <c r="U232" s="5"/>
      <c r="V232" s="5"/>
    </row>
    <row r="233" spans="1:22" ht="15.75" customHeight="1">
      <c r="A233" s="5"/>
      <c r="B233" s="5"/>
      <c r="C233" s="5"/>
      <c r="D233" s="5"/>
      <c r="E233" s="5"/>
      <c r="F233" s="5"/>
      <c r="G233" s="524"/>
      <c r="H233" s="5"/>
      <c r="I233" s="5"/>
      <c r="J233" s="419"/>
      <c r="K233" s="419"/>
      <c r="L233" s="419"/>
      <c r="M233" s="419"/>
      <c r="N233" s="5"/>
      <c r="O233" s="727"/>
      <c r="P233" s="5"/>
      <c r="Q233" s="5"/>
      <c r="R233" s="5"/>
      <c r="S233" s="5"/>
      <c r="T233" s="5"/>
      <c r="U233" s="5"/>
      <c r="V233" s="5"/>
    </row>
    <row r="234" spans="1:22" ht="15.75" customHeight="1">
      <c r="A234" s="5"/>
      <c r="B234" s="5"/>
      <c r="C234" s="5"/>
      <c r="D234" s="5"/>
      <c r="E234" s="5"/>
      <c r="F234" s="5"/>
      <c r="G234" s="524"/>
      <c r="H234" s="5"/>
      <c r="I234" s="5"/>
      <c r="J234" s="419"/>
      <c r="K234" s="419"/>
      <c r="L234" s="419"/>
      <c r="M234" s="419"/>
      <c r="N234" s="5"/>
      <c r="O234" s="727"/>
      <c r="P234" s="5"/>
      <c r="Q234" s="5"/>
      <c r="R234" s="5"/>
      <c r="S234" s="5"/>
      <c r="T234" s="5"/>
      <c r="U234" s="5"/>
      <c r="V234" s="5"/>
    </row>
    <row r="235" spans="1:22" ht="15.75" customHeight="1">
      <c r="A235" s="5"/>
      <c r="B235" s="5"/>
      <c r="C235" s="5"/>
      <c r="D235" s="5"/>
      <c r="E235" s="5"/>
      <c r="F235" s="5"/>
      <c r="G235" s="524"/>
      <c r="H235" s="5"/>
      <c r="I235" s="5"/>
      <c r="J235" s="419"/>
      <c r="K235" s="419"/>
      <c r="L235" s="419"/>
      <c r="M235" s="419"/>
      <c r="N235" s="5"/>
      <c r="O235" s="727"/>
      <c r="P235" s="5"/>
      <c r="Q235" s="5"/>
      <c r="R235" s="5"/>
      <c r="S235" s="5"/>
      <c r="T235" s="5"/>
      <c r="U235" s="5"/>
      <c r="V235" s="5"/>
    </row>
    <row r="236" spans="1:22" ht="15.75" customHeight="1">
      <c r="A236" s="5"/>
      <c r="B236" s="5"/>
      <c r="C236" s="5"/>
      <c r="D236" s="5"/>
      <c r="E236" s="5"/>
      <c r="F236" s="5"/>
      <c r="G236" s="524"/>
      <c r="H236" s="5"/>
      <c r="I236" s="5"/>
      <c r="J236" s="419"/>
      <c r="K236" s="419"/>
      <c r="L236" s="419"/>
      <c r="M236" s="419"/>
      <c r="N236" s="5"/>
      <c r="O236" s="727"/>
      <c r="P236" s="5"/>
      <c r="Q236" s="5"/>
      <c r="R236" s="5"/>
      <c r="S236" s="5"/>
      <c r="T236" s="5"/>
      <c r="U236" s="5"/>
      <c r="V236" s="5"/>
    </row>
    <row r="237" spans="1:22" ht="15.75" customHeight="1">
      <c r="A237" s="5"/>
      <c r="B237" s="5"/>
      <c r="C237" s="5"/>
      <c r="D237" s="5"/>
      <c r="E237" s="5"/>
      <c r="F237" s="5"/>
      <c r="G237" s="524"/>
      <c r="H237" s="5"/>
      <c r="I237" s="5"/>
      <c r="J237" s="419"/>
      <c r="K237" s="419"/>
      <c r="L237" s="419"/>
      <c r="M237" s="419"/>
      <c r="N237" s="5"/>
      <c r="O237" s="727"/>
      <c r="P237" s="5"/>
      <c r="Q237" s="5"/>
      <c r="R237" s="5"/>
      <c r="S237" s="5"/>
      <c r="T237" s="5"/>
      <c r="U237" s="5"/>
      <c r="V237" s="5"/>
    </row>
    <row r="238" spans="1:22" ht="15.75" customHeight="1">
      <c r="A238" s="5"/>
      <c r="B238" s="5"/>
      <c r="C238" s="5"/>
      <c r="D238" s="5"/>
      <c r="E238" s="5"/>
      <c r="F238" s="5"/>
      <c r="G238" s="524"/>
      <c r="H238" s="5"/>
      <c r="I238" s="5"/>
      <c r="J238" s="419"/>
      <c r="K238" s="419"/>
      <c r="L238" s="419"/>
      <c r="M238" s="419"/>
      <c r="N238" s="5"/>
      <c r="O238" s="727"/>
      <c r="P238" s="5"/>
      <c r="Q238" s="5"/>
      <c r="R238" s="5"/>
      <c r="S238" s="5"/>
      <c r="T238" s="5"/>
      <c r="U238" s="5"/>
      <c r="V238" s="5"/>
    </row>
    <row r="239" spans="1:22" ht="15.75" customHeight="1">
      <c r="A239" s="5"/>
      <c r="B239" s="5"/>
      <c r="C239" s="5"/>
      <c r="D239" s="5"/>
      <c r="E239" s="5"/>
      <c r="F239" s="5"/>
      <c r="G239" s="524"/>
      <c r="H239" s="5"/>
      <c r="I239" s="5"/>
      <c r="J239" s="419"/>
      <c r="K239" s="419"/>
      <c r="L239" s="419"/>
      <c r="M239" s="419"/>
      <c r="N239" s="5"/>
      <c r="O239" s="727"/>
      <c r="P239" s="5"/>
      <c r="Q239" s="5"/>
      <c r="R239" s="5"/>
      <c r="S239" s="5"/>
      <c r="T239" s="5"/>
      <c r="U239" s="5"/>
      <c r="V239" s="5"/>
    </row>
    <row r="240" spans="1:22" ht="15.75" customHeight="1">
      <c r="A240" s="5"/>
      <c r="B240" s="5"/>
      <c r="C240" s="5"/>
      <c r="D240" s="5"/>
      <c r="E240" s="5"/>
      <c r="F240" s="5"/>
      <c r="G240" s="524"/>
      <c r="H240" s="5"/>
      <c r="I240" s="5"/>
      <c r="J240" s="419"/>
      <c r="K240" s="419"/>
      <c r="L240" s="419"/>
      <c r="M240" s="419"/>
      <c r="N240" s="5"/>
      <c r="O240" s="727"/>
      <c r="P240" s="5"/>
      <c r="Q240" s="5"/>
      <c r="R240" s="5"/>
      <c r="S240" s="5"/>
      <c r="T240" s="5"/>
      <c r="U240" s="5"/>
      <c r="V240" s="5"/>
    </row>
    <row r="241" spans="1:22" ht="15.75" customHeight="1">
      <c r="A241" s="5"/>
      <c r="B241" s="5"/>
      <c r="C241" s="5"/>
      <c r="D241" s="5"/>
      <c r="E241" s="5"/>
      <c r="F241" s="5"/>
      <c r="G241" s="524"/>
      <c r="H241" s="5"/>
      <c r="I241" s="5"/>
      <c r="J241" s="419"/>
      <c r="K241" s="419"/>
      <c r="L241" s="419"/>
      <c r="M241" s="419"/>
      <c r="N241" s="5"/>
      <c r="O241" s="727"/>
      <c r="P241" s="5"/>
      <c r="Q241" s="5"/>
      <c r="R241" s="5"/>
      <c r="S241" s="5"/>
      <c r="T241" s="5"/>
      <c r="U241" s="5"/>
      <c r="V241" s="5"/>
    </row>
    <row r="242" spans="1:22" ht="15.75" customHeight="1">
      <c r="A242" s="5"/>
      <c r="B242" s="5"/>
      <c r="C242" s="5"/>
      <c r="D242" s="5"/>
      <c r="E242" s="5"/>
      <c r="F242" s="5"/>
      <c r="G242" s="524"/>
      <c r="H242" s="5"/>
      <c r="I242" s="5"/>
      <c r="J242" s="419"/>
      <c r="K242" s="419"/>
      <c r="L242" s="419"/>
      <c r="M242" s="419"/>
      <c r="N242" s="5"/>
      <c r="O242" s="727"/>
      <c r="P242" s="5"/>
      <c r="Q242" s="5"/>
      <c r="R242" s="5"/>
      <c r="S242" s="5"/>
      <c r="T242" s="5"/>
      <c r="U242" s="5"/>
      <c r="V242" s="5"/>
    </row>
    <row r="243" spans="1:22" ht="15.75" customHeight="1">
      <c r="A243" s="5"/>
      <c r="B243" s="5"/>
      <c r="C243" s="5"/>
      <c r="D243" s="5"/>
      <c r="E243" s="5"/>
      <c r="F243" s="5"/>
      <c r="G243" s="524"/>
      <c r="H243" s="5"/>
      <c r="I243" s="5"/>
      <c r="J243" s="419"/>
      <c r="K243" s="419"/>
      <c r="L243" s="419"/>
      <c r="M243" s="419"/>
      <c r="N243" s="5"/>
      <c r="O243" s="727"/>
      <c r="P243" s="5"/>
      <c r="Q243" s="5"/>
      <c r="R243" s="5"/>
      <c r="S243" s="5"/>
      <c r="T243" s="5"/>
      <c r="U243" s="5"/>
      <c r="V243" s="5"/>
    </row>
    <row r="244" spans="1:22" ht="15.75" customHeight="1">
      <c r="A244" s="5"/>
      <c r="B244" s="5"/>
      <c r="C244" s="5"/>
      <c r="D244" s="5"/>
      <c r="E244" s="5"/>
      <c r="F244" s="5"/>
      <c r="G244" s="524"/>
      <c r="H244" s="5"/>
      <c r="I244" s="5"/>
      <c r="J244" s="419"/>
      <c r="K244" s="419"/>
      <c r="L244" s="419"/>
      <c r="M244" s="419"/>
      <c r="N244" s="5"/>
      <c r="O244" s="727"/>
      <c r="P244" s="5"/>
      <c r="Q244" s="5"/>
      <c r="R244" s="5"/>
      <c r="S244" s="5"/>
      <c r="T244" s="5"/>
      <c r="U244" s="5"/>
      <c r="V244" s="5"/>
    </row>
    <row r="245" spans="1:22" ht="15.75" customHeight="1">
      <c r="A245" s="5"/>
      <c r="B245" s="5"/>
      <c r="C245" s="5"/>
      <c r="D245" s="5"/>
      <c r="E245" s="5"/>
      <c r="F245" s="5"/>
      <c r="G245" s="524"/>
      <c r="H245" s="5"/>
      <c r="I245" s="5"/>
      <c r="J245" s="419"/>
      <c r="K245" s="419"/>
      <c r="L245" s="419"/>
      <c r="M245" s="419"/>
      <c r="N245" s="5"/>
      <c r="O245" s="727"/>
      <c r="P245" s="5"/>
      <c r="Q245" s="5"/>
      <c r="R245" s="5"/>
      <c r="S245" s="5"/>
      <c r="T245" s="5"/>
      <c r="U245" s="5"/>
      <c r="V245" s="5"/>
    </row>
    <row r="246" spans="1:22" ht="15.75" customHeight="1">
      <c r="A246" s="5"/>
      <c r="B246" s="5"/>
      <c r="C246" s="5"/>
      <c r="D246" s="5"/>
      <c r="E246" s="5"/>
      <c r="F246" s="5"/>
      <c r="G246" s="524"/>
      <c r="H246" s="5"/>
      <c r="I246" s="5"/>
      <c r="J246" s="419"/>
      <c r="K246" s="419"/>
      <c r="L246" s="419"/>
      <c r="M246" s="419"/>
      <c r="N246" s="5"/>
      <c r="O246" s="727"/>
      <c r="P246" s="5"/>
      <c r="Q246" s="5"/>
      <c r="R246" s="5"/>
      <c r="S246" s="5"/>
      <c r="T246" s="5"/>
      <c r="U246" s="5"/>
      <c r="V246" s="5"/>
    </row>
    <row r="247" spans="1:22" ht="15.75" customHeight="1">
      <c r="A247" s="5"/>
      <c r="B247" s="5"/>
      <c r="C247" s="5"/>
      <c r="D247" s="5"/>
      <c r="E247" s="5"/>
      <c r="F247" s="5"/>
      <c r="G247" s="524"/>
      <c r="H247" s="5"/>
      <c r="I247" s="5"/>
      <c r="J247" s="419"/>
      <c r="K247" s="419"/>
      <c r="L247" s="419"/>
      <c r="M247" s="419"/>
      <c r="N247" s="5"/>
      <c r="O247" s="727"/>
      <c r="P247" s="5"/>
      <c r="Q247" s="5"/>
      <c r="R247" s="5"/>
      <c r="S247" s="5"/>
      <c r="T247" s="5"/>
      <c r="U247" s="5"/>
      <c r="V247" s="5"/>
    </row>
    <row r="248" spans="1:22" ht="15.75" customHeight="1">
      <c r="A248" s="5"/>
      <c r="B248" s="5"/>
      <c r="C248" s="5"/>
      <c r="D248" s="5"/>
      <c r="E248" s="5"/>
      <c r="F248" s="5"/>
      <c r="G248" s="524"/>
      <c r="H248" s="5"/>
      <c r="I248" s="5"/>
      <c r="J248" s="419"/>
      <c r="K248" s="419"/>
      <c r="L248" s="419"/>
      <c r="M248" s="419"/>
      <c r="N248" s="5"/>
      <c r="O248" s="727"/>
      <c r="P248" s="5"/>
      <c r="Q248" s="5"/>
      <c r="R248" s="5"/>
      <c r="S248" s="5"/>
      <c r="T248" s="5"/>
      <c r="U248" s="5"/>
      <c r="V248" s="5"/>
    </row>
    <row r="249" spans="1:22" ht="15.75" customHeight="1">
      <c r="A249" s="5"/>
      <c r="B249" s="5"/>
      <c r="C249" s="5"/>
      <c r="D249" s="5"/>
      <c r="E249" s="5"/>
      <c r="F249" s="5"/>
      <c r="G249" s="524"/>
      <c r="H249" s="5"/>
      <c r="I249" s="5"/>
      <c r="J249" s="419"/>
      <c r="K249" s="419"/>
      <c r="L249" s="419"/>
      <c r="M249" s="419"/>
      <c r="N249" s="5"/>
      <c r="O249" s="727"/>
      <c r="P249" s="5"/>
      <c r="Q249" s="5"/>
      <c r="R249" s="5"/>
      <c r="S249" s="5"/>
      <c r="T249" s="5"/>
      <c r="U249" s="5"/>
      <c r="V249" s="5"/>
    </row>
    <row r="250" spans="1:22" ht="15.75" customHeight="1">
      <c r="A250" s="5"/>
      <c r="B250" s="5"/>
      <c r="C250" s="5"/>
      <c r="D250" s="5"/>
      <c r="E250" s="5"/>
      <c r="F250" s="5"/>
      <c r="G250" s="524"/>
      <c r="H250" s="5"/>
      <c r="I250" s="5"/>
      <c r="J250" s="419"/>
      <c r="K250" s="419"/>
      <c r="L250" s="419"/>
      <c r="M250" s="419"/>
      <c r="N250" s="5"/>
      <c r="O250" s="727"/>
      <c r="P250" s="5"/>
      <c r="Q250" s="5"/>
      <c r="R250" s="5"/>
      <c r="S250" s="5"/>
      <c r="T250" s="5"/>
      <c r="U250" s="5"/>
      <c r="V250" s="5"/>
    </row>
    <row r="251" spans="1:22" ht="15.75" customHeight="1">
      <c r="A251" s="5"/>
      <c r="B251" s="5"/>
      <c r="C251" s="5"/>
      <c r="D251" s="5"/>
      <c r="E251" s="5"/>
      <c r="F251" s="5"/>
      <c r="G251" s="524"/>
      <c r="H251" s="5"/>
      <c r="I251" s="5"/>
      <c r="J251" s="419"/>
      <c r="K251" s="419"/>
      <c r="L251" s="419"/>
      <c r="M251" s="419"/>
      <c r="N251" s="5"/>
      <c r="O251" s="727"/>
      <c r="P251" s="5"/>
      <c r="Q251" s="5"/>
      <c r="R251" s="5"/>
      <c r="S251" s="5"/>
      <c r="T251" s="5"/>
      <c r="U251" s="5"/>
      <c r="V251" s="5"/>
    </row>
    <row r="252" spans="1:22" ht="15.75" customHeight="1">
      <c r="A252" s="5"/>
      <c r="B252" s="5"/>
      <c r="C252" s="5"/>
      <c r="D252" s="5"/>
      <c r="E252" s="5"/>
      <c r="F252" s="5"/>
      <c r="G252" s="524"/>
      <c r="H252" s="5"/>
      <c r="I252" s="5"/>
      <c r="J252" s="419"/>
      <c r="K252" s="419"/>
      <c r="L252" s="419"/>
      <c r="M252" s="419"/>
      <c r="N252" s="5"/>
      <c r="O252" s="727"/>
      <c r="P252" s="5"/>
      <c r="Q252" s="5"/>
      <c r="R252" s="5"/>
      <c r="S252" s="5"/>
      <c r="T252" s="5"/>
      <c r="U252" s="5"/>
      <c r="V252" s="5"/>
    </row>
    <row r="253" spans="1:22" ht="15.75" customHeight="1">
      <c r="A253" s="5"/>
      <c r="B253" s="5"/>
      <c r="C253" s="5"/>
      <c r="D253" s="5"/>
      <c r="E253" s="5"/>
      <c r="F253" s="5"/>
      <c r="G253" s="524"/>
      <c r="H253" s="5"/>
      <c r="I253" s="5"/>
      <c r="J253" s="419"/>
      <c r="K253" s="419"/>
      <c r="L253" s="419"/>
      <c r="M253" s="419"/>
      <c r="N253" s="5"/>
      <c r="O253" s="727"/>
      <c r="P253" s="5"/>
      <c r="Q253" s="5"/>
      <c r="R253" s="5"/>
      <c r="S253" s="5"/>
      <c r="T253" s="5"/>
      <c r="U253" s="5"/>
      <c r="V253" s="5"/>
    </row>
    <row r="254" spans="1:22" ht="15.75" customHeight="1">
      <c r="A254" s="5"/>
      <c r="B254" s="5"/>
      <c r="C254" s="5"/>
      <c r="D254" s="5"/>
      <c r="E254" s="5"/>
      <c r="F254" s="5"/>
      <c r="G254" s="524"/>
      <c r="H254" s="5"/>
      <c r="I254" s="5"/>
      <c r="J254" s="419"/>
      <c r="K254" s="419"/>
      <c r="L254" s="419"/>
      <c r="M254" s="419"/>
      <c r="N254" s="5"/>
      <c r="O254" s="727"/>
      <c r="P254" s="5"/>
      <c r="Q254" s="5"/>
      <c r="R254" s="5"/>
      <c r="S254" s="5"/>
      <c r="T254" s="5"/>
      <c r="U254" s="5"/>
      <c r="V254" s="5"/>
    </row>
    <row r="255" spans="1:22" ht="15.75" customHeight="1">
      <c r="A255" s="5"/>
      <c r="B255" s="5"/>
      <c r="C255" s="5"/>
      <c r="D255" s="5"/>
      <c r="E255" s="5"/>
      <c r="F255" s="5"/>
      <c r="G255" s="524"/>
      <c r="H255" s="5"/>
      <c r="I255" s="5"/>
      <c r="J255" s="419"/>
      <c r="K255" s="419"/>
      <c r="L255" s="419"/>
      <c r="M255" s="419"/>
      <c r="N255" s="5"/>
      <c r="O255" s="727"/>
      <c r="P255" s="5"/>
      <c r="Q255" s="5"/>
      <c r="R255" s="5"/>
      <c r="S255" s="5"/>
      <c r="T255" s="5"/>
      <c r="U255" s="5"/>
      <c r="V255" s="5"/>
    </row>
    <row r="256" spans="1:22" ht="15.75" customHeight="1">
      <c r="A256" s="5"/>
      <c r="B256" s="5"/>
      <c r="C256" s="5"/>
      <c r="D256" s="5"/>
      <c r="E256" s="5"/>
      <c r="F256" s="5"/>
      <c r="G256" s="524"/>
      <c r="H256" s="5"/>
      <c r="I256" s="5"/>
      <c r="J256" s="419"/>
      <c r="K256" s="419"/>
      <c r="L256" s="419"/>
      <c r="M256" s="419"/>
      <c r="N256" s="5"/>
      <c r="O256" s="727"/>
      <c r="P256" s="5"/>
      <c r="Q256" s="5"/>
      <c r="R256" s="5"/>
      <c r="S256" s="5"/>
      <c r="T256" s="5"/>
      <c r="U256" s="5"/>
      <c r="V256" s="5"/>
    </row>
    <row r="257" spans="1:22" ht="15.75" customHeight="1">
      <c r="A257" s="5"/>
      <c r="B257" s="5"/>
      <c r="C257" s="5"/>
      <c r="D257" s="5"/>
      <c r="E257" s="5"/>
      <c r="F257" s="5"/>
      <c r="G257" s="524"/>
      <c r="H257" s="5"/>
      <c r="I257" s="5"/>
      <c r="J257" s="419"/>
      <c r="K257" s="419"/>
      <c r="L257" s="419"/>
      <c r="M257" s="419"/>
      <c r="N257" s="5"/>
      <c r="O257" s="727"/>
      <c r="P257" s="5"/>
      <c r="Q257" s="5"/>
      <c r="R257" s="5"/>
      <c r="S257" s="5"/>
      <c r="T257" s="5"/>
      <c r="U257" s="5"/>
      <c r="V257" s="5"/>
    </row>
    <row r="258" spans="1:22" ht="15.75" customHeight="1">
      <c r="A258" s="5"/>
      <c r="B258" s="5"/>
      <c r="C258" s="5"/>
      <c r="D258" s="5"/>
      <c r="E258" s="5"/>
      <c r="F258" s="5"/>
      <c r="G258" s="524"/>
      <c r="H258" s="5"/>
      <c r="I258" s="5"/>
      <c r="J258" s="419"/>
      <c r="K258" s="419"/>
      <c r="L258" s="419"/>
      <c r="M258" s="419"/>
      <c r="N258" s="5"/>
      <c r="O258" s="727"/>
      <c r="P258" s="5"/>
      <c r="Q258" s="5"/>
      <c r="R258" s="5"/>
      <c r="S258" s="5"/>
      <c r="T258" s="5"/>
      <c r="U258" s="5"/>
      <c r="V258" s="5"/>
    </row>
    <row r="259" spans="1:22" ht="15.75" customHeight="1">
      <c r="A259" s="5"/>
      <c r="B259" s="5"/>
      <c r="C259" s="5"/>
      <c r="D259" s="5"/>
      <c r="E259" s="5"/>
      <c r="F259" s="5"/>
      <c r="G259" s="524"/>
      <c r="H259" s="5"/>
      <c r="I259" s="5"/>
      <c r="J259" s="419"/>
      <c r="K259" s="419"/>
      <c r="L259" s="419"/>
      <c r="M259" s="419"/>
      <c r="N259" s="5"/>
      <c r="O259" s="727"/>
      <c r="P259" s="5"/>
      <c r="Q259" s="5"/>
      <c r="R259" s="5"/>
      <c r="S259" s="5"/>
      <c r="T259" s="5"/>
      <c r="U259" s="5"/>
      <c r="V259" s="5"/>
    </row>
    <row r="260" spans="1:22" ht="15.75" customHeight="1">
      <c r="A260" s="5"/>
      <c r="B260" s="5"/>
      <c r="C260" s="5"/>
      <c r="D260" s="5"/>
      <c r="E260" s="5"/>
      <c r="F260" s="5"/>
      <c r="G260" s="524"/>
      <c r="H260" s="5"/>
      <c r="I260" s="5"/>
      <c r="J260" s="419"/>
      <c r="K260" s="419"/>
      <c r="L260" s="419"/>
      <c r="M260" s="419"/>
      <c r="N260" s="5"/>
      <c r="O260" s="727"/>
      <c r="P260" s="5"/>
      <c r="Q260" s="5"/>
      <c r="R260" s="5"/>
      <c r="S260" s="5"/>
      <c r="T260" s="5"/>
      <c r="U260" s="5"/>
      <c r="V260" s="5"/>
    </row>
    <row r="261" spans="1:22" ht="15.75" customHeight="1">
      <c r="A261" s="5"/>
      <c r="B261" s="5"/>
      <c r="C261" s="5"/>
      <c r="D261" s="5"/>
      <c r="E261" s="5"/>
      <c r="F261" s="5"/>
      <c r="G261" s="524"/>
      <c r="H261" s="5"/>
      <c r="I261" s="5"/>
      <c r="J261" s="419"/>
      <c r="K261" s="419"/>
      <c r="L261" s="419"/>
      <c r="M261" s="419"/>
      <c r="N261" s="5"/>
      <c r="O261" s="727"/>
      <c r="P261" s="5"/>
      <c r="Q261" s="5"/>
      <c r="R261" s="5"/>
      <c r="S261" s="5"/>
      <c r="T261" s="5"/>
      <c r="U261" s="5"/>
      <c r="V261" s="5"/>
    </row>
    <row r="262" spans="1:22" ht="15.75" customHeight="1">
      <c r="A262" s="5"/>
      <c r="B262" s="5"/>
      <c r="C262" s="5"/>
      <c r="D262" s="5"/>
      <c r="E262" s="5"/>
      <c r="F262" s="5"/>
      <c r="G262" s="524"/>
      <c r="H262" s="5"/>
      <c r="I262" s="5"/>
      <c r="J262" s="419"/>
      <c r="K262" s="419"/>
      <c r="L262" s="419"/>
      <c r="M262" s="419"/>
      <c r="N262" s="5"/>
      <c r="O262" s="727"/>
      <c r="P262" s="5"/>
      <c r="Q262" s="5"/>
      <c r="R262" s="5"/>
      <c r="S262" s="5"/>
      <c r="T262" s="5"/>
      <c r="U262" s="5"/>
      <c r="V262" s="5"/>
    </row>
    <row r="263" spans="1:22" ht="15.75" customHeight="1">
      <c r="A263" s="5"/>
      <c r="B263" s="5"/>
      <c r="C263" s="5"/>
      <c r="D263" s="5"/>
      <c r="E263" s="5"/>
      <c r="F263" s="5"/>
      <c r="G263" s="524"/>
      <c r="H263" s="5"/>
      <c r="I263" s="5"/>
      <c r="J263" s="419"/>
      <c r="K263" s="419"/>
      <c r="L263" s="419"/>
      <c r="M263" s="419"/>
      <c r="N263" s="5"/>
      <c r="O263" s="727"/>
      <c r="P263" s="5"/>
      <c r="Q263" s="5"/>
      <c r="R263" s="5"/>
      <c r="S263" s="5"/>
      <c r="T263" s="5"/>
      <c r="U263" s="5"/>
      <c r="V263" s="5"/>
    </row>
    <row r="264" spans="1:22" ht="15.75" customHeight="1">
      <c r="A264" s="5"/>
      <c r="B264" s="5"/>
      <c r="C264" s="5"/>
      <c r="D264" s="5"/>
      <c r="E264" s="5"/>
      <c r="F264" s="5"/>
      <c r="G264" s="524"/>
      <c r="H264" s="5"/>
      <c r="I264" s="5"/>
      <c r="J264" s="419"/>
      <c r="K264" s="419"/>
      <c r="L264" s="419"/>
      <c r="M264" s="419"/>
      <c r="N264" s="5"/>
      <c r="O264" s="727"/>
      <c r="P264" s="5"/>
      <c r="Q264" s="5"/>
      <c r="R264" s="5"/>
      <c r="S264" s="5"/>
      <c r="T264" s="5"/>
      <c r="U264" s="5"/>
      <c r="V264" s="5"/>
    </row>
    <row r="265" spans="1:22" ht="15.75" customHeight="1">
      <c r="A265" s="5"/>
      <c r="B265" s="5"/>
      <c r="C265" s="5"/>
      <c r="D265" s="5"/>
      <c r="E265" s="5"/>
      <c r="F265" s="5"/>
      <c r="G265" s="524"/>
      <c r="H265" s="5"/>
      <c r="I265" s="5"/>
      <c r="J265" s="419"/>
      <c r="K265" s="419"/>
      <c r="L265" s="419"/>
      <c r="M265" s="419"/>
      <c r="N265" s="5"/>
      <c r="O265" s="727"/>
      <c r="P265" s="5"/>
      <c r="Q265" s="5"/>
      <c r="R265" s="5"/>
      <c r="S265" s="5"/>
      <c r="T265" s="5"/>
      <c r="U265" s="5"/>
      <c r="V265" s="5"/>
    </row>
    <row r="266" spans="1:22" ht="15.75" customHeight="1">
      <c r="A266" s="5"/>
      <c r="B266" s="5"/>
      <c r="C266" s="5"/>
      <c r="D266" s="5"/>
      <c r="E266" s="5"/>
      <c r="F266" s="5"/>
      <c r="G266" s="524"/>
      <c r="H266" s="5"/>
      <c r="I266" s="5"/>
      <c r="J266" s="419"/>
      <c r="K266" s="419"/>
      <c r="L266" s="419"/>
      <c r="M266" s="419"/>
      <c r="N266" s="5"/>
      <c r="O266" s="727"/>
      <c r="P266" s="5"/>
      <c r="Q266" s="5"/>
      <c r="R266" s="5"/>
      <c r="S266" s="5"/>
      <c r="T266" s="5"/>
      <c r="U266" s="5"/>
      <c r="V266" s="5"/>
    </row>
    <row r="267" spans="1:22" ht="15.75" customHeight="1">
      <c r="A267" s="5"/>
      <c r="B267" s="5"/>
      <c r="C267" s="5"/>
      <c r="D267" s="5"/>
      <c r="E267" s="5"/>
      <c r="F267" s="5"/>
      <c r="G267" s="524"/>
      <c r="H267" s="5"/>
      <c r="I267" s="5"/>
      <c r="J267" s="419"/>
      <c r="K267" s="419"/>
      <c r="L267" s="419"/>
      <c r="M267" s="419"/>
      <c r="N267" s="5"/>
      <c r="O267" s="727"/>
      <c r="P267" s="5"/>
      <c r="Q267" s="5"/>
      <c r="R267" s="5"/>
      <c r="S267" s="5"/>
      <c r="T267" s="5"/>
      <c r="U267" s="5"/>
      <c r="V267" s="5"/>
    </row>
    <row r="268" spans="1:22" ht="15.75" customHeight="1">
      <c r="A268" s="5"/>
      <c r="B268" s="5"/>
      <c r="C268" s="5"/>
      <c r="D268" s="5"/>
      <c r="E268" s="5"/>
      <c r="F268" s="5"/>
      <c r="G268" s="524"/>
      <c r="H268" s="5"/>
      <c r="I268" s="5"/>
      <c r="J268" s="419"/>
      <c r="K268" s="419"/>
      <c r="L268" s="419"/>
      <c r="M268" s="419"/>
      <c r="N268" s="5"/>
      <c r="O268" s="727"/>
      <c r="P268" s="5"/>
      <c r="Q268" s="5"/>
      <c r="R268" s="5"/>
      <c r="S268" s="5"/>
      <c r="T268" s="5"/>
      <c r="U268" s="5"/>
      <c r="V268" s="5"/>
    </row>
    <row r="269" spans="1:22" ht="15.75" customHeight="1">
      <c r="A269" s="5"/>
      <c r="B269" s="5"/>
      <c r="C269" s="5"/>
      <c r="D269" s="5"/>
      <c r="E269" s="5"/>
      <c r="F269" s="5"/>
      <c r="G269" s="524"/>
      <c r="H269" s="5"/>
      <c r="I269" s="5"/>
      <c r="J269" s="419"/>
      <c r="K269" s="419"/>
      <c r="L269" s="419"/>
      <c r="M269" s="419"/>
      <c r="N269" s="5"/>
      <c r="O269" s="727"/>
      <c r="P269" s="5"/>
      <c r="Q269" s="5"/>
      <c r="R269" s="5"/>
      <c r="S269" s="5"/>
      <c r="T269" s="5"/>
      <c r="U269" s="5"/>
      <c r="V269" s="5"/>
    </row>
    <row r="270" spans="1:22" ht="15.75" customHeight="1">
      <c r="A270" s="5"/>
      <c r="B270" s="5"/>
      <c r="C270" s="5"/>
      <c r="D270" s="5"/>
      <c r="E270" s="5"/>
      <c r="F270" s="5"/>
      <c r="G270" s="524"/>
      <c r="H270" s="5"/>
      <c r="I270" s="5"/>
      <c r="J270" s="419"/>
      <c r="K270" s="419"/>
      <c r="L270" s="419"/>
      <c r="M270" s="419"/>
      <c r="N270" s="5"/>
      <c r="O270" s="727"/>
      <c r="P270" s="5"/>
      <c r="Q270" s="5"/>
      <c r="R270" s="5"/>
      <c r="S270" s="5"/>
      <c r="T270" s="5"/>
      <c r="U270" s="5"/>
      <c r="V270" s="5"/>
    </row>
    <row r="271" spans="1:22" ht="15.75" customHeight="1">
      <c r="A271" s="5"/>
      <c r="B271" s="5"/>
      <c r="C271" s="5"/>
      <c r="D271" s="5"/>
      <c r="E271" s="5"/>
      <c r="F271" s="5"/>
      <c r="G271" s="524"/>
      <c r="H271" s="5"/>
      <c r="I271" s="5"/>
      <c r="J271" s="419"/>
      <c r="K271" s="419"/>
      <c r="L271" s="419"/>
      <c r="M271" s="419"/>
      <c r="N271" s="5"/>
      <c r="O271" s="727"/>
      <c r="P271" s="5"/>
      <c r="Q271" s="5"/>
      <c r="R271" s="5"/>
      <c r="S271" s="5"/>
      <c r="T271" s="5"/>
      <c r="U271" s="5"/>
      <c r="V271" s="5"/>
    </row>
    <row r="272" spans="1:22" ht="15.75" customHeight="1">
      <c r="A272" s="5"/>
      <c r="B272" s="5"/>
      <c r="C272" s="5"/>
      <c r="D272" s="5"/>
      <c r="E272" s="5"/>
      <c r="F272" s="5"/>
      <c r="G272" s="524"/>
      <c r="H272" s="5"/>
      <c r="I272" s="5"/>
      <c r="J272" s="419"/>
      <c r="K272" s="419"/>
      <c r="L272" s="419"/>
      <c r="M272" s="419"/>
      <c r="N272" s="5"/>
      <c r="O272" s="727"/>
      <c r="P272" s="5"/>
      <c r="Q272" s="5"/>
      <c r="R272" s="5"/>
      <c r="S272" s="5"/>
      <c r="T272" s="5"/>
      <c r="U272" s="5"/>
      <c r="V272" s="5"/>
    </row>
    <row r="273" spans="1:22" ht="15.75" customHeight="1">
      <c r="A273" s="5"/>
      <c r="B273" s="5"/>
      <c r="C273" s="5"/>
      <c r="D273" s="5"/>
      <c r="E273" s="5"/>
      <c r="F273" s="5"/>
      <c r="G273" s="524"/>
      <c r="H273" s="5"/>
      <c r="I273" s="5"/>
      <c r="J273" s="419"/>
      <c r="K273" s="419"/>
      <c r="L273" s="419"/>
      <c r="M273" s="419"/>
      <c r="N273" s="5"/>
      <c r="O273" s="727"/>
      <c r="P273" s="5"/>
      <c r="Q273" s="5"/>
      <c r="R273" s="5"/>
      <c r="S273" s="5"/>
      <c r="T273" s="5"/>
      <c r="U273" s="5"/>
      <c r="V273" s="5"/>
    </row>
    <row r="274" spans="1:22" ht="15.75" customHeight="1">
      <c r="A274" s="5"/>
      <c r="B274" s="5"/>
      <c r="C274" s="5"/>
      <c r="D274" s="5"/>
      <c r="E274" s="5"/>
      <c r="F274" s="5"/>
      <c r="G274" s="524"/>
      <c r="H274" s="5"/>
      <c r="I274" s="5"/>
      <c r="J274" s="419"/>
      <c r="K274" s="419"/>
      <c r="L274" s="419"/>
      <c r="M274" s="419"/>
      <c r="N274" s="5"/>
      <c r="O274" s="727"/>
      <c r="P274" s="5"/>
      <c r="Q274" s="5"/>
      <c r="R274" s="5"/>
      <c r="S274" s="5"/>
      <c r="T274" s="5"/>
      <c r="U274" s="5"/>
      <c r="V274" s="5"/>
    </row>
    <row r="275" spans="1:22" ht="15.75" customHeight="1">
      <c r="A275" s="5"/>
      <c r="B275" s="5"/>
      <c r="C275" s="5"/>
      <c r="D275" s="5"/>
      <c r="E275" s="5"/>
      <c r="F275" s="5"/>
      <c r="G275" s="524"/>
      <c r="H275" s="5"/>
      <c r="I275" s="5"/>
      <c r="J275" s="419"/>
      <c r="K275" s="419"/>
      <c r="L275" s="419"/>
      <c r="M275" s="419"/>
      <c r="N275" s="5"/>
      <c r="O275" s="727"/>
      <c r="P275" s="5"/>
      <c r="Q275" s="5"/>
      <c r="R275" s="5"/>
      <c r="S275" s="5"/>
      <c r="T275" s="5"/>
      <c r="U275" s="5"/>
      <c r="V275" s="5"/>
    </row>
    <row r="276" spans="1:22" ht="15.75" customHeight="1">
      <c r="A276" s="5"/>
      <c r="B276" s="5"/>
      <c r="C276" s="5"/>
      <c r="D276" s="5"/>
      <c r="E276" s="5"/>
      <c r="F276" s="5"/>
      <c r="G276" s="524"/>
      <c r="H276" s="5"/>
      <c r="I276" s="5"/>
      <c r="J276" s="419"/>
      <c r="K276" s="419"/>
      <c r="L276" s="419"/>
      <c r="M276" s="419"/>
      <c r="N276" s="5"/>
      <c r="O276" s="727"/>
      <c r="P276" s="5"/>
      <c r="Q276" s="5"/>
      <c r="R276" s="5"/>
      <c r="S276" s="5"/>
      <c r="T276" s="5"/>
      <c r="U276" s="5"/>
      <c r="V276" s="5"/>
    </row>
    <row r="277" spans="1:22" ht="15.75" customHeight="1">
      <c r="A277" s="5"/>
      <c r="B277" s="5"/>
      <c r="C277" s="5"/>
      <c r="D277" s="5"/>
      <c r="E277" s="5"/>
      <c r="F277" s="5"/>
      <c r="G277" s="524"/>
      <c r="H277" s="5"/>
      <c r="I277" s="5"/>
      <c r="J277" s="419"/>
      <c r="K277" s="419"/>
      <c r="L277" s="419"/>
      <c r="M277" s="419"/>
      <c r="N277" s="5"/>
      <c r="O277" s="727"/>
      <c r="P277" s="5"/>
      <c r="Q277" s="5"/>
      <c r="R277" s="5"/>
      <c r="S277" s="5"/>
      <c r="T277" s="5"/>
      <c r="U277" s="5"/>
      <c r="V277" s="5"/>
    </row>
    <row r="278" spans="1:22" ht="15.75" customHeight="1">
      <c r="A278" s="5"/>
      <c r="B278" s="5"/>
      <c r="C278" s="5"/>
      <c r="D278" s="5"/>
      <c r="E278" s="5"/>
      <c r="F278" s="5"/>
      <c r="G278" s="524"/>
      <c r="H278" s="5"/>
      <c r="I278" s="5"/>
      <c r="J278" s="419"/>
      <c r="K278" s="419"/>
      <c r="L278" s="419"/>
      <c r="M278" s="419"/>
      <c r="N278" s="5"/>
      <c r="O278" s="727"/>
      <c r="P278" s="5"/>
      <c r="Q278" s="5"/>
      <c r="R278" s="5"/>
      <c r="S278" s="5"/>
      <c r="T278" s="5"/>
      <c r="U278" s="5"/>
      <c r="V278" s="5"/>
    </row>
    <row r="279" spans="1:22" ht="15.75" customHeight="1">
      <c r="A279" s="5"/>
      <c r="B279" s="5"/>
      <c r="C279" s="5"/>
      <c r="D279" s="5"/>
      <c r="E279" s="5"/>
      <c r="F279" s="5"/>
      <c r="G279" s="524"/>
      <c r="H279" s="5"/>
      <c r="I279" s="5"/>
      <c r="J279" s="419"/>
      <c r="K279" s="419"/>
      <c r="L279" s="419"/>
      <c r="M279" s="419"/>
      <c r="N279" s="5"/>
      <c r="O279" s="727"/>
      <c r="P279" s="5"/>
      <c r="Q279" s="5"/>
      <c r="R279" s="5"/>
      <c r="S279" s="5"/>
      <c r="T279" s="5"/>
      <c r="U279" s="5"/>
      <c r="V279" s="5"/>
    </row>
    <row r="280" spans="1:22" ht="15.75" customHeight="1">
      <c r="A280" s="638"/>
      <c r="B280" s="638"/>
      <c r="C280" s="638"/>
      <c r="D280" s="638"/>
      <c r="E280" s="638"/>
      <c r="F280" s="638"/>
      <c r="G280" s="639"/>
      <c r="H280" s="638"/>
      <c r="I280" s="638"/>
      <c r="J280" s="640"/>
      <c r="K280" s="640"/>
      <c r="L280" s="640"/>
      <c r="M280" s="640"/>
      <c r="N280" s="421"/>
      <c r="O280" s="728"/>
      <c r="P280" s="638"/>
      <c r="Q280" s="638"/>
      <c r="R280" s="638"/>
      <c r="S280" s="638"/>
      <c r="T280" s="638"/>
      <c r="U280" s="638"/>
      <c r="V280" s="638"/>
    </row>
    <row r="281" spans="1:22" ht="15.75" customHeight="1">
      <c r="A281" s="638"/>
      <c r="B281" s="638"/>
      <c r="C281" s="638"/>
      <c r="D281" s="638"/>
      <c r="E281" s="638"/>
      <c r="F281" s="638"/>
      <c r="G281" s="639"/>
      <c r="H281" s="638"/>
      <c r="I281" s="638"/>
      <c r="J281" s="640"/>
      <c r="K281" s="640"/>
      <c r="L281" s="640"/>
      <c r="M281" s="640"/>
      <c r="N281" s="421"/>
      <c r="O281" s="728"/>
      <c r="P281" s="638"/>
      <c r="Q281" s="638"/>
      <c r="R281" s="638"/>
      <c r="S281" s="638"/>
      <c r="T281" s="638"/>
      <c r="U281" s="638"/>
      <c r="V281" s="638"/>
    </row>
    <row r="282" spans="1:22" ht="15.75" customHeight="1">
      <c r="A282" s="638"/>
      <c r="B282" s="638"/>
      <c r="C282" s="638"/>
      <c r="D282" s="638"/>
      <c r="E282" s="638"/>
      <c r="F282" s="638"/>
      <c r="G282" s="639"/>
      <c r="H282" s="638"/>
      <c r="I282" s="638"/>
      <c r="J282" s="640"/>
      <c r="K282" s="640"/>
      <c r="L282" s="640"/>
      <c r="M282" s="640"/>
      <c r="N282" s="421"/>
      <c r="O282" s="728"/>
      <c r="P282" s="638"/>
      <c r="Q282" s="638"/>
      <c r="R282" s="638"/>
      <c r="S282" s="638"/>
      <c r="T282" s="638"/>
      <c r="U282" s="638"/>
      <c r="V282" s="638"/>
    </row>
    <row r="283" spans="1:22" ht="15.75" customHeight="1">
      <c r="A283" s="638"/>
      <c r="B283" s="638"/>
      <c r="C283" s="638"/>
      <c r="D283" s="638"/>
      <c r="E283" s="638"/>
      <c r="F283" s="638"/>
      <c r="G283" s="639"/>
      <c r="H283" s="638"/>
      <c r="I283" s="638"/>
      <c r="J283" s="640"/>
      <c r="K283" s="640"/>
      <c r="L283" s="640"/>
      <c r="M283" s="640"/>
      <c r="N283" s="421"/>
      <c r="O283" s="728"/>
      <c r="P283" s="638"/>
      <c r="Q283" s="638"/>
      <c r="R283" s="638"/>
      <c r="S283" s="638"/>
      <c r="T283" s="638"/>
      <c r="U283" s="638"/>
      <c r="V283" s="638"/>
    </row>
    <row r="284" spans="1:22" ht="15.75" customHeight="1">
      <c r="A284" s="638"/>
      <c r="B284" s="638"/>
      <c r="C284" s="638"/>
      <c r="D284" s="638"/>
      <c r="E284" s="638"/>
      <c r="F284" s="638"/>
      <c r="G284" s="639"/>
      <c r="H284" s="638"/>
      <c r="I284" s="638"/>
      <c r="J284" s="640"/>
      <c r="K284" s="640"/>
      <c r="L284" s="640"/>
      <c r="M284" s="640"/>
      <c r="N284" s="421"/>
      <c r="O284" s="728"/>
      <c r="P284" s="638"/>
      <c r="Q284" s="638"/>
      <c r="R284" s="638"/>
      <c r="S284" s="638"/>
      <c r="T284" s="638"/>
      <c r="U284" s="638"/>
      <c r="V284" s="638"/>
    </row>
    <row r="285" spans="1:22" ht="15.75" customHeight="1">
      <c r="A285" s="638"/>
      <c r="B285" s="638"/>
      <c r="C285" s="638"/>
      <c r="D285" s="638"/>
      <c r="E285" s="638"/>
      <c r="F285" s="638"/>
      <c r="G285" s="639"/>
      <c r="H285" s="638"/>
      <c r="I285" s="638"/>
      <c r="J285" s="640"/>
      <c r="K285" s="640"/>
      <c r="L285" s="640"/>
      <c r="M285" s="640"/>
      <c r="N285" s="421"/>
      <c r="O285" s="728"/>
      <c r="P285" s="638"/>
      <c r="Q285" s="638"/>
      <c r="R285" s="638"/>
      <c r="S285" s="638"/>
      <c r="T285" s="638"/>
      <c r="U285" s="638"/>
      <c r="V285" s="638"/>
    </row>
    <row r="286" spans="1:22" ht="15.75" customHeight="1">
      <c r="A286" s="638"/>
      <c r="B286" s="638"/>
      <c r="C286" s="638"/>
      <c r="D286" s="638"/>
      <c r="E286" s="638"/>
      <c r="F286" s="638"/>
      <c r="G286" s="639"/>
      <c r="H286" s="638"/>
      <c r="I286" s="638"/>
      <c r="J286" s="640"/>
      <c r="K286" s="640"/>
      <c r="L286" s="640"/>
      <c r="M286" s="640"/>
      <c r="N286" s="421"/>
      <c r="O286" s="728"/>
      <c r="P286" s="638"/>
      <c r="Q286" s="638"/>
      <c r="R286" s="638"/>
      <c r="S286" s="638"/>
      <c r="T286" s="638"/>
      <c r="U286" s="638"/>
      <c r="V286" s="638"/>
    </row>
    <row r="287" spans="1:22" ht="15.75" customHeight="1">
      <c r="A287" s="638"/>
      <c r="B287" s="638"/>
      <c r="C287" s="638"/>
      <c r="D287" s="638"/>
      <c r="E287" s="638"/>
      <c r="F287" s="638"/>
      <c r="G287" s="639"/>
      <c r="H287" s="638"/>
      <c r="I287" s="638"/>
      <c r="J287" s="640"/>
      <c r="K287" s="640"/>
      <c r="L287" s="640"/>
      <c r="M287" s="640"/>
      <c r="N287" s="421"/>
      <c r="O287" s="728"/>
      <c r="P287" s="638"/>
      <c r="Q287" s="638"/>
      <c r="R287" s="638"/>
      <c r="S287" s="638"/>
      <c r="T287" s="638"/>
      <c r="U287" s="638"/>
      <c r="V287" s="638"/>
    </row>
    <row r="288" spans="1:22" ht="15.75" customHeight="1">
      <c r="A288" s="638"/>
      <c r="B288" s="638"/>
      <c r="C288" s="638"/>
      <c r="D288" s="638"/>
      <c r="E288" s="638"/>
      <c r="F288" s="638"/>
      <c r="G288" s="639"/>
      <c r="H288" s="638"/>
      <c r="I288" s="638"/>
      <c r="J288" s="640"/>
      <c r="K288" s="640"/>
      <c r="L288" s="640"/>
      <c r="M288" s="640"/>
      <c r="N288" s="421"/>
      <c r="O288" s="728"/>
      <c r="P288" s="638"/>
      <c r="Q288" s="638"/>
      <c r="R288" s="638"/>
      <c r="S288" s="638"/>
      <c r="T288" s="638"/>
      <c r="U288" s="638"/>
      <c r="V288" s="638"/>
    </row>
    <row r="289" spans="1:22" ht="15.75" customHeight="1">
      <c r="A289" s="638"/>
      <c r="B289" s="638"/>
      <c r="C289" s="638"/>
      <c r="D289" s="638"/>
      <c r="E289" s="638"/>
      <c r="F289" s="638"/>
      <c r="G289" s="639"/>
      <c r="H289" s="638"/>
      <c r="I289" s="638"/>
      <c r="J289" s="640"/>
      <c r="K289" s="640"/>
      <c r="L289" s="640"/>
      <c r="M289" s="640"/>
      <c r="N289" s="421"/>
      <c r="O289" s="728"/>
      <c r="P289" s="638"/>
      <c r="Q289" s="638"/>
      <c r="R289" s="638"/>
      <c r="S289" s="638"/>
      <c r="T289" s="638"/>
      <c r="U289" s="638"/>
      <c r="V289" s="638"/>
    </row>
    <row r="290" spans="1:22" ht="15.75" customHeight="1">
      <c r="A290" s="638"/>
      <c r="B290" s="638"/>
      <c r="C290" s="638"/>
      <c r="D290" s="638"/>
      <c r="E290" s="638"/>
      <c r="F290" s="638"/>
      <c r="G290" s="639"/>
      <c r="H290" s="638"/>
      <c r="I290" s="638"/>
      <c r="J290" s="640"/>
      <c r="K290" s="640"/>
      <c r="L290" s="640"/>
      <c r="M290" s="640"/>
      <c r="N290" s="421"/>
      <c r="O290" s="728"/>
      <c r="P290" s="638"/>
      <c r="Q290" s="638"/>
      <c r="R290" s="638"/>
      <c r="S290" s="638"/>
      <c r="T290" s="638"/>
      <c r="U290" s="638"/>
      <c r="V290" s="638"/>
    </row>
    <row r="291" spans="1:22" ht="15.75" customHeight="1">
      <c r="A291" s="638"/>
      <c r="B291" s="638"/>
      <c r="C291" s="638"/>
      <c r="D291" s="638"/>
      <c r="E291" s="638"/>
      <c r="F291" s="638"/>
      <c r="G291" s="639"/>
      <c r="H291" s="638"/>
      <c r="I291" s="638"/>
      <c r="J291" s="640"/>
      <c r="K291" s="640"/>
      <c r="L291" s="640"/>
      <c r="M291" s="640"/>
      <c r="N291" s="421"/>
      <c r="O291" s="728"/>
      <c r="P291" s="638"/>
      <c r="Q291" s="638"/>
      <c r="R291" s="638"/>
      <c r="S291" s="638"/>
      <c r="T291" s="638"/>
      <c r="U291" s="638"/>
      <c r="V291" s="638"/>
    </row>
    <row r="292" spans="1:22" ht="15.75" customHeight="1">
      <c r="A292" s="638"/>
      <c r="B292" s="638"/>
      <c r="C292" s="638"/>
      <c r="D292" s="638"/>
      <c r="E292" s="638"/>
      <c r="F292" s="638"/>
      <c r="G292" s="639"/>
      <c r="H292" s="638"/>
      <c r="I292" s="638"/>
      <c r="J292" s="640"/>
      <c r="K292" s="640"/>
      <c r="L292" s="640"/>
      <c r="M292" s="640"/>
      <c r="N292" s="421"/>
      <c r="O292" s="728"/>
      <c r="P292" s="638"/>
      <c r="Q292" s="638"/>
      <c r="R292" s="638"/>
      <c r="S292" s="638"/>
      <c r="T292" s="638"/>
      <c r="U292" s="638"/>
      <c r="V292" s="638"/>
    </row>
    <row r="293" spans="1:22" ht="15.75" customHeight="1">
      <c r="A293" s="638"/>
      <c r="B293" s="638"/>
      <c r="C293" s="638"/>
      <c r="D293" s="638"/>
      <c r="E293" s="638"/>
      <c r="F293" s="638"/>
      <c r="G293" s="639"/>
      <c r="H293" s="638"/>
      <c r="I293" s="638"/>
      <c r="J293" s="640"/>
      <c r="K293" s="640"/>
      <c r="L293" s="640"/>
      <c r="M293" s="640"/>
      <c r="N293" s="421"/>
      <c r="O293" s="728"/>
      <c r="P293" s="638"/>
      <c r="Q293" s="638"/>
      <c r="R293" s="638"/>
      <c r="S293" s="638"/>
      <c r="T293" s="638"/>
      <c r="U293" s="638"/>
      <c r="V293" s="638"/>
    </row>
    <row r="294" spans="1:22" ht="15.75" customHeight="1">
      <c r="A294" s="638"/>
      <c r="B294" s="638"/>
      <c r="C294" s="638"/>
      <c r="D294" s="638"/>
      <c r="E294" s="638"/>
      <c r="F294" s="638"/>
      <c r="G294" s="639"/>
      <c r="H294" s="638"/>
      <c r="I294" s="638"/>
      <c r="J294" s="640"/>
      <c r="K294" s="640"/>
      <c r="L294" s="640"/>
      <c r="M294" s="640"/>
      <c r="N294" s="421"/>
      <c r="O294" s="728"/>
      <c r="P294" s="638"/>
      <c r="Q294" s="638"/>
      <c r="R294" s="638"/>
      <c r="S294" s="638"/>
      <c r="T294" s="638"/>
      <c r="U294" s="638"/>
      <c r="V294" s="638"/>
    </row>
    <row r="295" spans="1:22" ht="15.75" customHeight="1">
      <c r="A295" s="638"/>
      <c r="B295" s="638"/>
      <c r="C295" s="638"/>
      <c r="D295" s="638"/>
      <c r="E295" s="638"/>
      <c r="F295" s="638"/>
      <c r="G295" s="639"/>
      <c r="H295" s="638"/>
      <c r="I295" s="638"/>
      <c r="J295" s="640"/>
      <c r="K295" s="640"/>
      <c r="L295" s="640"/>
      <c r="M295" s="640"/>
      <c r="N295" s="421"/>
      <c r="O295" s="728"/>
      <c r="P295" s="638"/>
      <c r="Q295" s="638"/>
      <c r="R295" s="638"/>
      <c r="S295" s="638"/>
      <c r="T295" s="638"/>
      <c r="U295" s="638"/>
      <c r="V295" s="638"/>
    </row>
    <row r="296" spans="1:22" ht="15.75" customHeight="1">
      <c r="A296" s="638"/>
      <c r="B296" s="638"/>
      <c r="C296" s="638"/>
      <c r="D296" s="638"/>
      <c r="E296" s="638"/>
      <c r="F296" s="638"/>
      <c r="G296" s="639"/>
      <c r="H296" s="638"/>
      <c r="I296" s="638"/>
      <c r="J296" s="640"/>
      <c r="K296" s="640"/>
      <c r="L296" s="640"/>
      <c r="M296" s="640"/>
      <c r="N296" s="421"/>
      <c r="O296" s="728"/>
      <c r="P296" s="638"/>
      <c r="Q296" s="638"/>
      <c r="R296" s="638"/>
      <c r="S296" s="638"/>
      <c r="T296" s="638"/>
      <c r="U296" s="638"/>
      <c r="V296" s="638"/>
    </row>
    <row r="297" spans="1:22" ht="15.75" customHeight="1">
      <c r="A297" s="638"/>
      <c r="B297" s="638"/>
      <c r="C297" s="638"/>
      <c r="D297" s="638"/>
      <c r="E297" s="638"/>
      <c r="F297" s="638"/>
      <c r="G297" s="639"/>
      <c r="H297" s="638"/>
      <c r="I297" s="638"/>
      <c r="J297" s="640"/>
      <c r="K297" s="640"/>
      <c r="L297" s="640"/>
      <c r="M297" s="640"/>
      <c r="N297" s="421"/>
      <c r="O297" s="728"/>
      <c r="P297" s="638"/>
      <c r="Q297" s="638"/>
      <c r="R297" s="638"/>
      <c r="S297" s="638"/>
      <c r="T297" s="638"/>
      <c r="U297" s="638"/>
      <c r="V297" s="638"/>
    </row>
    <row r="298" spans="1:22" ht="15.75" customHeight="1">
      <c r="A298" s="638"/>
      <c r="B298" s="638"/>
      <c r="C298" s="638"/>
      <c r="D298" s="638"/>
      <c r="E298" s="638"/>
      <c r="F298" s="638"/>
      <c r="G298" s="639"/>
      <c r="H298" s="638"/>
      <c r="I298" s="638"/>
      <c r="J298" s="640"/>
      <c r="K298" s="640"/>
      <c r="L298" s="640"/>
      <c r="M298" s="640"/>
      <c r="N298" s="421"/>
      <c r="O298" s="728"/>
      <c r="P298" s="638"/>
      <c r="Q298" s="638"/>
      <c r="R298" s="638"/>
      <c r="S298" s="638"/>
      <c r="T298" s="638"/>
      <c r="U298" s="638"/>
      <c r="V298" s="638"/>
    </row>
    <row r="299" spans="1:22" ht="15.75" customHeight="1">
      <c r="A299" s="638"/>
      <c r="B299" s="638"/>
      <c r="C299" s="638"/>
      <c r="D299" s="638"/>
      <c r="E299" s="638"/>
      <c r="F299" s="638"/>
      <c r="G299" s="639"/>
      <c r="H299" s="638"/>
      <c r="I299" s="638"/>
      <c r="J299" s="640"/>
      <c r="K299" s="640"/>
      <c r="L299" s="640"/>
      <c r="M299" s="640"/>
      <c r="N299" s="421"/>
      <c r="O299" s="728"/>
      <c r="P299" s="638"/>
      <c r="Q299" s="638"/>
      <c r="R299" s="638"/>
      <c r="S299" s="638"/>
      <c r="T299" s="638"/>
      <c r="U299" s="638"/>
      <c r="V299" s="638"/>
    </row>
    <row r="300" spans="1:22" ht="15.75" customHeight="1">
      <c r="A300" s="638"/>
      <c r="B300" s="638"/>
      <c r="C300" s="638"/>
      <c r="D300" s="638"/>
      <c r="E300" s="638"/>
      <c r="F300" s="638"/>
      <c r="G300" s="639"/>
      <c r="H300" s="638"/>
      <c r="I300" s="638"/>
      <c r="J300" s="640"/>
      <c r="K300" s="640"/>
      <c r="L300" s="640"/>
      <c r="M300" s="640"/>
      <c r="N300" s="421"/>
      <c r="O300" s="728"/>
      <c r="P300" s="638"/>
      <c r="Q300" s="638"/>
      <c r="R300" s="638"/>
      <c r="S300" s="638"/>
      <c r="T300" s="638"/>
      <c r="U300" s="638"/>
      <c r="V300" s="638"/>
    </row>
    <row r="301" spans="1:22" ht="15.75" customHeight="1">
      <c r="A301" s="638"/>
      <c r="B301" s="638"/>
      <c r="C301" s="638"/>
      <c r="D301" s="638"/>
      <c r="E301" s="638"/>
      <c r="F301" s="638"/>
      <c r="G301" s="639"/>
      <c r="H301" s="638"/>
      <c r="I301" s="638"/>
      <c r="J301" s="640"/>
      <c r="K301" s="640"/>
      <c r="L301" s="640"/>
      <c r="M301" s="640"/>
      <c r="N301" s="421"/>
      <c r="O301" s="728"/>
      <c r="P301" s="638"/>
      <c r="Q301" s="638"/>
      <c r="R301" s="638"/>
      <c r="S301" s="638"/>
      <c r="T301" s="638"/>
      <c r="U301" s="638"/>
      <c r="V301" s="638"/>
    </row>
    <row r="302" spans="1:22" ht="15.75" customHeight="1">
      <c r="A302" s="638"/>
      <c r="B302" s="638"/>
      <c r="C302" s="638"/>
      <c r="D302" s="638"/>
      <c r="E302" s="638"/>
      <c r="F302" s="638"/>
      <c r="G302" s="639"/>
      <c r="H302" s="638"/>
      <c r="I302" s="638"/>
      <c r="J302" s="640"/>
      <c r="K302" s="640"/>
      <c r="L302" s="640"/>
      <c r="M302" s="640"/>
      <c r="N302" s="421"/>
      <c r="O302" s="728"/>
      <c r="P302" s="638"/>
      <c r="Q302" s="638"/>
      <c r="R302" s="638"/>
      <c r="S302" s="638"/>
      <c r="T302" s="638"/>
      <c r="U302" s="638"/>
      <c r="V302" s="638"/>
    </row>
    <row r="303" spans="1:22" ht="15.75" customHeight="1">
      <c r="A303" s="638"/>
      <c r="B303" s="638"/>
      <c r="C303" s="638"/>
      <c r="D303" s="638"/>
      <c r="E303" s="638"/>
      <c r="F303" s="638"/>
      <c r="G303" s="639"/>
      <c r="H303" s="638"/>
      <c r="I303" s="638"/>
      <c r="J303" s="640"/>
      <c r="K303" s="640"/>
      <c r="L303" s="640"/>
      <c r="M303" s="640"/>
      <c r="N303" s="421"/>
      <c r="O303" s="728"/>
      <c r="P303" s="638"/>
      <c r="Q303" s="638"/>
      <c r="R303" s="638"/>
      <c r="S303" s="638"/>
      <c r="T303" s="638"/>
      <c r="U303" s="638"/>
      <c r="V303" s="638"/>
    </row>
    <row r="304" spans="1:22" ht="15.75" customHeight="1">
      <c r="A304" s="638"/>
      <c r="B304" s="638"/>
      <c r="C304" s="638"/>
      <c r="D304" s="638"/>
      <c r="E304" s="638"/>
      <c r="F304" s="638"/>
      <c r="G304" s="639"/>
      <c r="H304" s="638"/>
      <c r="I304" s="638"/>
      <c r="J304" s="640"/>
      <c r="K304" s="640"/>
      <c r="L304" s="640"/>
      <c r="M304" s="640"/>
      <c r="N304" s="421"/>
      <c r="O304" s="728"/>
      <c r="P304" s="638"/>
      <c r="Q304" s="638"/>
      <c r="R304" s="638"/>
      <c r="S304" s="638"/>
      <c r="T304" s="638"/>
      <c r="U304" s="638"/>
      <c r="V304" s="638"/>
    </row>
    <row r="305" spans="1:22" ht="15.75" customHeight="1">
      <c r="A305" s="638"/>
      <c r="B305" s="638"/>
      <c r="C305" s="638"/>
      <c r="D305" s="638"/>
      <c r="E305" s="638"/>
      <c r="F305" s="638"/>
      <c r="G305" s="639"/>
      <c r="H305" s="638"/>
      <c r="I305" s="638"/>
      <c r="J305" s="640"/>
      <c r="K305" s="640"/>
      <c r="L305" s="640"/>
      <c r="M305" s="640"/>
      <c r="N305" s="421"/>
      <c r="O305" s="728"/>
      <c r="P305" s="638"/>
      <c r="Q305" s="638"/>
      <c r="R305" s="638"/>
      <c r="S305" s="638"/>
      <c r="T305" s="638"/>
      <c r="U305" s="638"/>
      <c r="V305" s="638"/>
    </row>
    <row r="306" spans="1:22" ht="15.75" customHeight="1">
      <c r="A306" s="638"/>
      <c r="B306" s="638"/>
      <c r="C306" s="638"/>
      <c r="D306" s="638"/>
      <c r="E306" s="638"/>
      <c r="F306" s="638"/>
      <c r="G306" s="639"/>
      <c r="H306" s="638"/>
      <c r="I306" s="638"/>
      <c r="J306" s="640"/>
      <c r="K306" s="640"/>
      <c r="L306" s="640"/>
      <c r="M306" s="640"/>
      <c r="N306" s="421"/>
      <c r="O306" s="728"/>
      <c r="P306" s="638"/>
      <c r="Q306" s="638"/>
      <c r="R306" s="638"/>
      <c r="S306" s="638"/>
      <c r="T306" s="638"/>
      <c r="U306" s="638"/>
      <c r="V306" s="638"/>
    </row>
    <row r="307" spans="1:22" ht="15.75" customHeight="1">
      <c r="A307" s="638"/>
      <c r="B307" s="638"/>
      <c r="C307" s="638"/>
      <c r="D307" s="638"/>
      <c r="E307" s="638"/>
      <c r="F307" s="638"/>
      <c r="G307" s="639"/>
      <c r="H307" s="638"/>
      <c r="I307" s="638"/>
      <c r="J307" s="640"/>
      <c r="K307" s="640"/>
      <c r="L307" s="640"/>
      <c r="M307" s="640"/>
      <c r="N307" s="421"/>
      <c r="O307" s="728"/>
      <c r="P307" s="638"/>
      <c r="Q307" s="638"/>
      <c r="R307" s="638"/>
      <c r="S307" s="638"/>
      <c r="T307" s="638"/>
      <c r="U307" s="638"/>
      <c r="V307" s="638"/>
    </row>
    <row r="308" spans="1:22" ht="15.75" customHeight="1">
      <c r="A308" s="638"/>
      <c r="B308" s="638"/>
      <c r="C308" s="638"/>
      <c r="D308" s="638"/>
      <c r="E308" s="638"/>
      <c r="F308" s="638"/>
      <c r="G308" s="639"/>
      <c r="H308" s="638"/>
      <c r="I308" s="638"/>
      <c r="J308" s="640"/>
      <c r="K308" s="640"/>
      <c r="L308" s="640"/>
      <c r="M308" s="640"/>
      <c r="N308" s="421"/>
      <c r="O308" s="728"/>
      <c r="P308" s="638"/>
      <c r="Q308" s="638"/>
      <c r="R308" s="638"/>
      <c r="S308" s="638"/>
      <c r="T308" s="638"/>
      <c r="U308" s="638"/>
      <c r="V308" s="638"/>
    </row>
    <row r="309" spans="1:22" ht="15.75" customHeight="1">
      <c r="A309" s="638"/>
      <c r="B309" s="638"/>
      <c r="C309" s="638"/>
      <c r="D309" s="638"/>
      <c r="E309" s="638"/>
      <c r="F309" s="638"/>
      <c r="G309" s="639"/>
      <c r="H309" s="638"/>
      <c r="I309" s="638"/>
      <c r="J309" s="640"/>
      <c r="K309" s="640"/>
      <c r="L309" s="640"/>
      <c r="M309" s="640"/>
      <c r="N309" s="421"/>
      <c r="O309" s="728"/>
      <c r="P309" s="638"/>
      <c r="Q309" s="638"/>
      <c r="R309" s="638"/>
      <c r="S309" s="638"/>
      <c r="T309" s="638"/>
      <c r="U309" s="638"/>
      <c r="V309" s="638"/>
    </row>
    <row r="310" spans="1:22" ht="15.75" customHeight="1">
      <c r="A310" s="638"/>
      <c r="B310" s="638"/>
      <c r="C310" s="638"/>
      <c r="D310" s="638"/>
      <c r="E310" s="638"/>
      <c r="F310" s="638"/>
      <c r="G310" s="639"/>
      <c r="H310" s="638"/>
      <c r="I310" s="638"/>
      <c r="J310" s="640"/>
      <c r="K310" s="640"/>
      <c r="L310" s="640"/>
      <c r="M310" s="640"/>
      <c r="N310" s="421"/>
      <c r="O310" s="728"/>
      <c r="P310" s="638"/>
      <c r="Q310" s="638"/>
      <c r="R310" s="638"/>
      <c r="S310" s="638"/>
      <c r="T310" s="638"/>
      <c r="U310" s="638"/>
      <c r="V310" s="638"/>
    </row>
    <row r="311" spans="1:22" ht="15.75" customHeight="1">
      <c r="A311" s="638"/>
      <c r="B311" s="638"/>
      <c r="C311" s="638"/>
      <c r="D311" s="638"/>
      <c r="E311" s="638"/>
      <c r="F311" s="638"/>
      <c r="G311" s="639"/>
      <c r="H311" s="638"/>
      <c r="I311" s="638"/>
      <c r="J311" s="640"/>
      <c r="K311" s="640"/>
      <c r="L311" s="640"/>
      <c r="M311" s="640"/>
      <c r="N311" s="421"/>
      <c r="O311" s="728"/>
      <c r="P311" s="638"/>
      <c r="Q311" s="638"/>
      <c r="R311" s="638"/>
      <c r="S311" s="638"/>
      <c r="T311" s="638"/>
      <c r="U311" s="638"/>
      <c r="V311" s="638"/>
    </row>
    <row r="312" spans="1:22" ht="15.75" customHeight="1">
      <c r="A312" s="638"/>
      <c r="B312" s="638"/>
      <c r="C312" s="638"/>
      <c r="D312" s="638"/>
      <c r="E312" s="638"/>
      <c r="F312" s="638"/>
      <c r="G312" s="639"/>
      <c r="H312" s="638"/>
      <c r="I312" s="638"/>
      <c r="J312" s="640"/>
      <c r="K312" s="640"/>
      <c r="L312" s="640"/>
      <c r="M312" s="640"/>
      <c r="N312" s="421"/>
      <c r="O312" s="728"/>
      <c r="P312" s="638"/>
      <c r="Q312" s="638"/>
      <c r="R312" s="638"/>
      <c r="S312" s="638"/>
      <c r="T312" s="638"/>
      <c r="U312" s="638"/>
      <c r="V312" s="638"/>
    </row>
    <row r="313" spans="1:22" ht="15.75" customHeight="1">
      <c r="A313" s="638"/>
      <c r="B313" s="638"/>
      <c r="C313" s="638"/>
      <c r="D313" s="638"/>
      <c r="E313" s="638"/>
      <c r="F313" s="638"/>
      <c r="G313" s="639"/>
      <c r="H313" s="638"/>
      <c r="I313" s="638"/>
      <c r="J313" s="640"/>
      <c r="K313" s="640"/>
      <c r="L313" s="640"/>
      <c r="M313" s="640"/>
      <c r="N313" s="421"/>
      <c r="O313" s="728"/>
      <c r="P313" s="638"/>
      <c r="Q313" s="638"/>
      <c r="R313" s="638"/>
      <c r="S313" s="638"/>
      <c r="T313" s="638"/>
      <c r="U313" s="638"/>
      <c r="V313" s="638"/>
    </row>
    <row r="314" spans="1:22" ht="15.75" customHeight="1">
      <c r="A314" s="638"/>
      <c r="B314" s="638"/>
      <c r="C314" s="638"/>
      <c r="D314" s="638"/>
      <c r="E314" s="638"/>
      <c r="F314" s="638"/>
      <c r="G314" s="639"/>
      <c r="H314" s="638"/>
      <c r="I314" s="638"/>
      <c r="J314" s="640"/>
      <c r="K314" s="640"/>
      <c r="L314" s="640"/>
      <c r="M314" s="640"/>
      <c r="N314" s="421"/>
      <c r="O314" s="728"/>
      <c r="P314" s="638"/>
      <c r="Q314" s="638"/>
      <c r="R314" s="638"/>
      <c r="S314" s="638"/>
      <c r="T314" s="638"/>
      <c r="U314" s="638"/>
      <c r="V314" s="638"/>
    </row>
    <row r="315" spans="1:22" ht="15.75" customHeight="1">
      <c r="A315" s="638"/>
      <c r="B315" s="638"/>
      <c r="C315" s="638"/>
      <c r="D315" s="638"/>
      <c r="E315" s="638"/>
      <c r="F315" s="638"/>
      <c r="G315" s="639"/>
      <c r="H315" s="638"/>
      <c r="I315" s="638"/>
      <c r="J315" s="640"/>
      <c r="K315" s="640"/>
      <c r="L315" s="640"/>
      <c r="M315" s="640"/>
      <c r="N315" s="421"/>
      <c r="O315" s="728"/>
      <c r="P315" s="638"/>
      <c r="Q315" s="638"/>
      <c r="R315" s="638"/>
      <c r="S315" s="638"/>
      <c r="T315" s="638"/>
      <c r="U315" s="638"/>
      <c r="V315" s="638"/>
    </row>
    <row r="316" spans="1:22" ht="15.75" customHeight="1">
      <c r="A316" s="638"/>
      <c r="B316" s="638"/>
      <c r="C316" s="638"/>
      <c r="D316" s="638"/>
      <c r="E316" s="638"/>
      <c r="F316" s="638"/>
      <c r="G316" s="639"/>
      <c r="H316" s="638"/>
      <c r="I316" s="638"/>
      <c r="J316" s="640"/>
      <c r="K316" s="640"/>
      <c r="L316" s="640"/>
      <c r="M316" s="640"/>
      <c r="N316" s="421"/>
      <c r="O316" s="728"/>
      <c r="P316" s="638"/>
      <c r="Q316" s="638"/>
      <c r="R316" s="638"/>
      <c r="S316" s="638"/>
      <c r="T316" s="638"/>
      <c r="U316" s="638"/>
      <c r="V316" s="638"/>
    </row>
    <row r="317" spans="1:22" ht="15.75" customHeight="1">
      <c r="A317" s="638"/>
      <c r="B317" s="638"/>
      <c r="C317" s="638"/>
      <c r="D317" s="638"/>
      <c r="E317" s="638"/>
      <c r="F317" s="638"/>
      <c r="G317" s="639"/>
      <c r="H317" s="638"/>
      <c r="I317" s="638"/>
      <c r="J317" s="640"/>
      <c r="K317" s="640"/>
      <c r="L317" s="640"/>
      <c r="M317" s="640"/>
      <c r="N317" s="421"/>
      <c r="O317" s="728"/>
      <c r="P317" s="638"/>
      <c r="Q317" s="638"/>
      <c r="R317" s="638"/>
      <c r="S317" s="638"/>
      <c r="T317" s="638"/>
      <c r="U317" s="638"/>
      <c r="V317" s="638"/>
    </row>
    <row r="318" spans="1:22" ht="15.75" customHeight="1">
      <c r="A318" s="638"/>
      <c r="B318" s="638"/>
      <c r="C318" s="638"/>
      <c r="D318" s="638"/>
      <c r="E318" s="638"/>
      <c r="F318" s="638"/>
      <c r="G318" s="639"/>
      <c r="H318" s="638"/>
      <c r="I318" s="638"/>
      <c r="J318" s="640"/>
      <c r="K318" s="640"/>
      <c r="L318" s="640"/>
      <c r="M318" s="640"/>
      <c r="N318" s="421"/>
      <c r="O318" s="728"/>
      <c r="P318" s="638"/>
      <c r="Q318" s="638"/>
      <c r="R318" s="638"/>
      <c r="S318" s="638"/>
      <c r="T318" s="638"/>
      <c r="U318" s="638"/>
      <c r="V318" s="638"/>
    </row>
    <row r="319" spans="1:22" ht="15.75" customHeight="1">
      <c r="A319" s="638"/>
      <c r="B319" s="638"/>
      <c r="C319" s="638"/>
      <c r="D319" s="638"/>
      <c r="E319" s="638"/>
      <c r="F319" s="638"/>
      <c r="G319" s="639"/>
      <c r="H319" s="638"/>
      <c r="I319" s="638"/>
      <c r="J319" s="640"/>
      <c r="K319" s="640"/>
      <c r="L319" s="640"/>
      <c r="M319" s="640"/>
      <c r="N319" s="421"/>
      <c r="O319" s="728"/>
      <c r="P319" s="638"/>
      <c r="Q319" s="638"/>
      <c r="R319" s="638"/>
      <c r="S319" s="638"/>
      <c r="T319" s="638"/>
      <c r="U319" s="638"/>
      <c r="V319" s="638"/>
    </row>
    <row r="320" spans="1:22" ht="15.75" customHeight="1">
      <c r="A320" s="638"/>
      <c r="B320" s="638"/>
      <c r="C320" s="638"/>
      <c r="D320" s="638"/>
      <c r="E320" s="638"/>
      <c r="F320" s="638"/>
      <c r="G320" s="639"/>
      <c r="H320" s="638"/>
      <c r="I320" s="638"/>
      <c r="J320" s="640"/>
      <c r="K320" s="640"/>
      <c r="L320" s="640"/>
      <c r="M320" s="640"/>
      <c r="N320" s="421"/>
      <c r="O320" s="728"/>
      <c r="P320" s="638"/>
      <c r="Q320" s="638"/>
      <c r="R320" s="638"/>
      <c r="S320" s="638"/>
      <c r="T320" s="638"/>
      <c r="U320" s="638"/>
      <c r="V320" s="638"/>
    </row>
    <row r="321" spans="1:22" ht="15.75" customHeight="1">
      <c r="A321" s="638"/>
      <c r="B321" s="638"/>
      <c r="C321" s="638"/>
      <c r="D321" s="638"/>
      <c r="E321" s="638"/>
      <c r="F321" s="638"/>
      <c r="G321" s="639"/>
      <c r="H321" s="638"/>
      <c r="I321" s="638"/>
      <c r="J321" s="640"/>
      <c r="K321" s="640"/>
      <c r="L321" s="640"/>
      <c r="M321" s="640"/>
      <c r="N321" s="421"/>
      <c r="O321" s="728"/>
      <c r="P321" s="638"/>
      <c r="Q321" s="638"/>
      <c r="R321" s="638"/>
      <c r="S321" s="638"/>
      <c r="T321" s="638"/>
      <c r="U321" s="638"/>
      <c r="V321" s="638"/>
    </row>
    <row r="322" spans="1:22" ht="15.75" customHeight="1">
      <c r="A322" s="638"/>
      <c r="B322" s="638"/>
      <c r="C322" s="638"/>
      <c r="D322" s="638"/>
      <c r="E322" s="638"/>
      <c r="F322" s="638"/>
      <c r="G322" s="639"/>
      <c r="H322" s="638"/>
      <c r="I322" s="638"/>
      <c r="J322" s="640"/>
      <c r="K322" s="640"/>
      <c r="L322" s="640"/>
      <c r="M322" s="640"/>
      <c r="N322" s="421"/>
      <c r="O322" s="728"/>
      <c r="P322" s="638"/>
      <c r="Q322" s="638"/>
      <c r="R322" s="638"/>
      <c r="S322" s="638"/>
      <c r="T322" s="638"/>
      <c r="U322" s="638"/>
      <c r="V322" s="638"/>
    </row>
    <row r="323" spans="1:22" ht="15.75" customHeight="1">
      <c r="A323" s="638"/>
      <c r="B323" s="638"/>
      <c r="C323" s="638"/>
      <c r="D323" s="638"/>
      <c r="E323" s="638"/>
      <c r="F323" s="638"/>
      <c r="G323" s="639"/>
      <c r="H323" s="638"/>
      <c r="I323" s="638"/>
      <c r="J323" s="640"/>
      <c r="K323" s="640"/>
      <c r="L323" s="640"/>
      <c r="M323" s="640"/>
      <c r="N323" s="421"/>
      <c r="O323" s="728"/>
      <c r="P323" s="638"/>
      <c r="Q323" s="638"/>
      <c r="R323" s="638"/>
      <c r="S323" s="638"/>
      <c r="T323" s="638"/>
      <c r="U323" s="638"/>
      <c r="V323" s="638"/>
    </row>
    <row r="324" spans="1:22" ht="15.75" customHeight="1">
      <c r="A324" s="638"/>
      <c r="B324" s="638"/>
      <c r="C324" s="638"/>
      <c r="D324" s="638"/>
      <c r="E324" s="638"/>
      <c r="F324" s="638"/>
      <c r="G324" s="639"/>
      <c r="H324" s="638"/>
      <c r="I324" s="638"/>
      <c r="J324" s="640"/>
      <c r="K324" s="640"/>
      <c r="L324" s="640"/>
      <c r="M324" s="640"/>
      <c r="N324" s="421"/>
      <c r="O324" s="728"/>
      <c r="P324" s="638"/>
      <c r="Q324" s="638"/>
      <c r="R324" s="638"/>
      <c r="S324" s="638"/>
      <c r="T324" s="638"/>
      <c r="U324" s="638"/>
      <c r="V324" s="638"/>
    </row>
    <row r="325" spans="1:22" ht="15.75" customHeight="1">
      <c r="A325" s="638"/>
      <c r="B325" s="638"/>
      <c r="C325" s="638"/>
      <c r="D325" s="638"/>
      <c r="E325" s="638"/>
      <c r="F325" s="638"/>
      <c r="G325" s="639"/>
      <c r="H325" s="638"/>
      <c r="I325" s="638"/>
      <c r="J325" s="640"/>
      <c r="K325" s="640"/>
      <c r="L325" s="640"/>
      <c r="M325" s="640"/>
      <c r="N325" s="421"/>
      <c r="O325" s="728"/>
      <c r="P325" s="638"/>
      <c r="Q325" s="638"/>
      <c r="R325" s="638"/>
      <c r="S325" s="638"/>
      <c r="T325" s="638"/>
      <c r="U325" s="638"/>
      <c r="V325" s="638"/>
    </row>
    <row r="326" spans="1:22" ht="15.75" customHeight="1">
      <c r="A326" s="638"/>
      <c r="B326" s="638"/>
      <c r="C326" s="638"/>
      <c r="D326" s="638"/>
      <c r="E326" s="638"/>
      <c r="F326" s="638"/>
      <c r="G326" s="639"/>
      <c r="H326" s="638"/>
      <c r="I326" s="638"/>
      <c r="J326" s="640"/>
      <c r="K326" s="640"/>
      <c r="L326" s="640"/>
      <c r="M326" s="640"/>
      <c r="N326" s="421"/>
      <c r="O326" s="728"/>
      <c r="P326" s="638"/>
      <c r="Q326" s="638"/>
      <c r="R326" s="638"/>
      <c r="S326" s="638"/>
      <c r="T326" s="638"/>
      <c r="U326" s="638"/>
      <c r="V326" s="638"/>
    </row>
    <row r="327" spans="1:22" ht="15.75" customHeight="1">
      <c r="A327" s="638"/>
      <c r="B327" s="638"/>
      <c r="C327" s="638"/>
      <c r="D327" s="638"/>
      <c r="E327" s="638"/>
      <c r="F327" s="638"/>
      <c r="G327" s="639"/>
      <c r="H327" s="638"/>
      <c r="I327" s="638"/>
      <c r="J327" s="640"/>
      <c r="K327" s="640"/>
      <c r="L327" s="640"/>
      <c r="M327" s="640"/>
      <c r="N327" s="421"/>
      <c r="O327" s="728"/>
      <c r="P327" s="638"/>
      <c r="Q327" s="638"/>
      <c r="R327" s="638"/>
      <c r="S327" s="638"/>
      <c r="T327" s="638"/>
      <c r="U327" s="638"/>
      <c r="V327" s="638"/>
    </row>
    <row r="328" spans="1:22" ht="15.75" customHeight="1">
      <c r="A328" s="638"/>
      <c r="B328" s="638"/>
      <c r="C328" s="638"/>
      <c r="D328" s="638"/>
      <c r="E328" s="638"/>
      <c r="F328" s="638"/>
      <c r="G328" s="639"/>
      <c r="H328" s="638"/>
      <c r="I328" s="638"/>
      <c r="J328" s="640"/>
      <c r="K328" s="640"/>
      <c r="L328" s="640"/>
      <c r="M328" s="640"/>
      <c r="N328" s="421"/>
      <c r="O328" s="728"/>
      <c r="P328" s="638"/>
      <c r="Q328" s="638"/>
      <c r="R328" s="638"/>
      <c r="S328" s="638"/>
      <c r="T328" s="638"/>
      <c r="U328" s="638"/>
      <c r="V328" s="638"/>
    </row>
    <row r="329" spans="1:22" ht="15.75" customHeight="1">
      <c r="A329" s="638"/>
      <c r="B329" s="638"/>
      <c r="C329" s="638"/>
      <c r="D329" s="638"/>
      <c r="E329" s="638"/>
      <c r="F329" s="638"/>
      <c r="G329" s="639"/>
      <c r="H329" s="638"/>
      <c r="I329" s="638"/>
      <c r="J329" s="640"/>
      <c r="K329" s="640"/>
      <c r="L329" s="640"/>
      <c r="M329" s="640"/>
      <c r="N329" s="421"/>
      <c r="O329" s="728"/>
      <c r="P329" s="638"/>
      <c r="Q329" s="638"/>
      <c r="R329" s="638"/>
      <c r="S329" s="638"/>
      <c r="T329" s="638"/>
      <c r="U329" s="638"/>
      <c r="V329" s="638"/>
    </row>
    <row r="330" spans="1:22" ht="15.75" customHeight="1">
      <c r="A330" s="638"/>
      <c r="B330" s="638"/>
      <c r="C330" s="638"/>
      <c r="D330" s="638"/>
      <c r="E330" s="638"/>
      <c r="F330" s="638"/>
      <c r="G330" s="639"/>
      <c r="H330" s="638"/>
      <c r="I330" s="638"/>
      <c r="J330" s="640"/>
      <c r="K330" s="640"/>
      <c r="L330" s="640"/>
      <c r="M330" s="640"/>
      <c r="N330" s="421"/>
      <c r="O330" s="728"/>
      <c r="P330" s="638"/>
      <c r="Q330" s="638"/>
      <c r="R330" s="638"/>
      <c r="S330" s="638"/>
      <c r="T330" s="638"/>
      <c r="U330" s="638"/>
      <c r="V330" s="638"/>
    </row>
    <row r="331" spans="1:22" ht="15.75" customHeight="1">
      <c r="A331" s="638"/>
      <c r="B331" s="638"/>
      <c r="C331" s="638"/>
      <c r="D331" s="638"/>
      <c r="E331" s="638"/>
      <c r="F331" s="638"/>
      <c r="G331" s="639"/>
      <c r="H331" s="638"/>
      <c r="I331" s="638"/>
      <c r="J331" s="640"/>
      <c r="K331" s="640"/>
      <c r="L331" s="640"/>
      <c r="M331" s="640"/>
      <c r="N331" s="421"/>
      <c r="O331" s="728"/>
      <c r="P331" s="638"/>
      <c r="Q331" s="638"/>
      <c r="R331" s="638"/>
      <c r="S331" s="638"/>
      <c r="T331" s="638"/>
      <c r="U331" s="638"/>
      <c r="V331" s="638"/>
    </row>
    <row r="332" spans="1:22" ht="15.75" customHeight="1">
      <c r="A332" s="638"/>
      <c r="B332" s="638"/>
      <c r="C332" s="638"/>
      <c r="D332" s="638"/>
      <c r="E332" s="638"/>
      <c r="F332" s="638"/>
      <c r="G332" s="639"/>
      <c r="H332" s="638"/>
      <c r="I332" s="638"/>
      <c r="J332" s="640"/>
      <c r="K332" s="640"/>
      <c r="L332" s="640"/>
      <c r="M332" s="640"/>
      <c r="N332" s="421"/>
      <c r="O332" s="728"/>
      <c r="P332" s="638"/>
      <c r="Q332" s="638"/>
      <c r="R332" s="638"/>
      <c r="S332" s="638"/>
      <c r="T332" s="638"/>
      <c r="U332" s="638"/>
      <c r="V332" s="638"/>
    </row>
    <row r="333" spans="1:22" ht="15.75" customHeight="1">
      <c r="A333" s="638"/>
      <c r="B333" s="638"/>
      <c r="C333" s="638"/>
      <c r="D333" s="638"/>
      <c r="E333" s="638"/>
      <c r="F333" s="638"/>
      <c r="G333" s="639"/>
      <c r="H333" s="638"/>
      <c r="I333" s="638"/>
      <c r="J333" s="640"/>
      <c r="K333" s="640"/>
      <c r="L333" s="640"/>
      <c r="M333" s="640"/>
      <c r="N333" s="421"/>
      <c r="O333" s="728"/>
      <c r="P333" s="638"/>
      <c r="Q333" s="638"/>
      <c r="R333" s="638"/>
      <c r="S333" s="638"/>
      <c r="T333" s="638"/>
      <c r="U333" s="638"/>
      <c r="V333" s="638"/>
    </row>
    <row r="334" spans="1:22" ht="15.75" customHeight="1">
      <c r="A334" s="638"/>
      <c r="B334" s="638"/>
      <c r="C334" s="638"/>
      <c r="D334" s="638"/>
      <c r="E334" s="638"/>
      <c r="F334" s="638"/>
      <c r="G334" s="639"/>
      <c r="H334" s="638"/>
      <c r="I334" s="638"/>
      <c r="J334" s="640"/>
      <c r="K334" s="640"/>
      <c r="L334" s="640"/>
      <c r="M334" s="640"/>
      <c r="N334" s="421"/>
      <c r="O334" s="728"/>
      <c r="P334" s="638"/>
      <c r="Q334" s="638"/>
      <c r="R334" s="638"/>
      <c r="S334" s="638"/>
      <c r="T334" s="638"/>
      <c r="U334" s="638"/>
      <c r="V334" s="638"/>
    </row>
    <row r="335" spans="1:22" ht="15.75" customHeight="1">
      <c r="A335" s="638"/>
      <c r="B335" s="638"/>
      <c r="C335" s="638"/>
      <c r="D335" s="638"/>
      <c r="E335" s="638"/>
      <c r="F335" s="638"/>
      <c r="G335" s="639"/>
      <c r="H335" s="638"/>
      <c r="I335" s="638"/>
      <c r="J335" s="640"/>
      <c r="K335" s="640"/>
      <c r="L335" s="640"/>
      <c r="M335" s="640"/>
      <c r="N335" s="421"/>
      <c r="O335" s="728"/>
      <c r="P335" s="638"/>
      <c r="Q335" s="638"/>
      <c r="R335" s="638"/>
      <c r="S335" s="638"/>
      <c r="T335" s="638"/>
      <c r="U335" s="638"/>
      <c r="V335" s="638"/>
    </row>
    <row r="336" spans="1:22" ht="15.75" customHeight="1">
      <c r="A336" s="638"/>
      <c r="B336" s="638"/>
      <c r="C336" s="638"/>
      <c r="D336" s="638"/>
      <c r="E336" s="638"/>
      <c r="F336" s="638"/>
      <c r="G336" s="639"/>
      <c r="H336" s="638"/>
      <c r="I336" s="638"/>
      <c r="J336" s="640"/>
      <c r="K336" s="640"/>
      <c r="L336" s="640"/>
      <c r="M336" s="640"/>
      <c r="N336" s="421"/>
      <c r="O336" s="728"/>
      <c r="P336" s="638"/>
      <c r="Q336" s="638"/>
      <c r="R336" s="638"/>
      <c r="S336" s="638"/>
      <c r="T336" s="638"/>
      <c r="U336" s="638"/>
      <c r="V336" s="638"/>
    </row>
    <row r="337" spans="1:22" ht="15.75" customHeight="1">
      <c r="A337" s="638"/>
      <c r="B337" s="638"/>
      <c r="C337" s="638"/>
      <c r="D337" s="638"/>
      <c r="E337" s="638"/>
      <c r="F337" s="638"/>
      <c r="G337" s="639"/>
      <c r="H337" s="638"/>
      <c r="I337" s="638"/>
      <c r="J337" s="640"/>
      <c r="K337" s="640"/>
      <c r="L337" s="640"/>
      <c r="M337" s="640"/>
      <c r="N337" s="421"/>
      <c r="O337" s="728"/>
      <c r="P337" s="638"/>
      <c r="Q337" s="638"/>
      <c r="R337" s="638"/>
      <c r="S337" s="638"/>
      <c r="T337" s="638"/>
      <c r="U337" s="638"/>
      <c r="V337" s="638"/>
    </row>
    <row r="338" spans="1:22" ht="15.75" customHeight="1">
      <c r="A338" s="638"/>
      <c r="B338" s="638"/>
      <c r="C338" s="638"/>
      <c r="D338" s="638"/>
      <c r="E338" s="638"/>
      <c r="F338" s="638"/>
      <c r="G338" s="639"/>
      <c r="H338" s="638"/>
      <c r="I338" s="638"/>
      <c r="J338" s="640"/>
      <c r="K338" s="640"/>
      <c r="L338" s="640"/>
      <c r="M338" s="640"/>
      <c r="N338" s="421"/>
      <c r="O338" s="728"/>
      <c r="P338" s="638"/>
      <c r="Q338" s="638"/>
      <c r="R338" s="638"/>
      <c r="S338" s="638"/>
      <c r="T338" s="638"/>
      <c r="U338" s="638"/>
      <c r="V338" s="638"/>
    </row>
    <row r="339" spans="1:22" ht="15.75" customHeight="1">
      <c r="A339" s="638"/>
      <c r="B339" s="638"/>
      <c r="C339" s="638"/>
      <c r="D339" s="638"/>
      <c r="E339" s="638"/>
      <c r="F339" s="638"/>
      <c r="G339" s="639"/>
      <c r="H339" s="638"/>
      <c r="I339" s="638"/>
      <c r="J339" s="640"/>
      <c r="K339" s="640"/>
      <c r="L339" s="640"/>
      <c r="M339" s="640"/>
      <c r="N339" s="421"/>
      <c r="O339" s="728"/>
      <c r="P339" s="638"/>
      <c r="Q339" s="638"/>
      <c r="R339" s="638"/>
      <c r="S339" s="638"/>
      <c r="T339" s="638"/>
      <c r="U339" s="638"/>
      <c r="V339" s="638"/>
    </row>
    <row r="340" spans="1:22" ht="15.75" customHeight="1">
      <c r="A340" s="638"/>
      <c r="B340" s="638"/>
      <c r="C340" s="638"/>
      <c r="D340" s="638"/>
      <c r="E340" s="638"/>
      <c r="F340" s="638"/>
      <c r="G340" s="639"/>
      <c r="H340" s="638"/>
      <c r="I340" s="638"/>
      <c r="J340" s="640"/>
      <c r="K340" s="640"/>
      <c r="L340" s="640"/>
      <c r="M340" s="640"/>
      <c r="N340" s="421"/>
      <c r="O340" s="728"/>
      <c r="P340" s="638"/>
      <c r="Q340" s="638"/>
      <c r="R340" s="638"/>
      <c r="S340" s="638"/>
      <c r="T340" s="638"/>
      <c r="U340" s="638"/>
      <c r="V340" s="638"/>
    </row>
    <row r="341" spans="1:22" ht="15.75" customHeight="1">
      <c r="A341" s="638"/>
      <c r="B341" s="638"/>
      <c r="C341" s="638"/>
      <c r="D341" s="638"/>
      <c r="E341" s="638"/>
      <c r="F341" s="638"/>
      <c r="G341" s="639"/>
      <c r="H341" s="638"/>
      <c r="I341" s="638"/>
      <c r="J341" s="640"/>
      <c r="K341" s="640"/>
      <c r="L341" s="640"/>
      <c r="M341" s="640"/>
      <c r="N341" s="421"/>
      <c r="O341" s="728"/>
      <c r="P341" s="638"/>
      <c r="Q341" s="638"/>
      <c r="R341" s="638"/>
      <c r="S341" s="638"/>
      <c r="T341" s="638"/>
      <c r="U341" s="638"/>
      <c r="V341" s="638"/>
    </row>
    <row r="342" spans="1:22" ht="15.75" customHeight="1">
      <c r="A342" s="638"/>
      <c r="B342" s="638"/>
      <c r="C342" s="638"/>
      <c r="D342" s="638"/>
      <c r="E342" s="638"/>
      <c r="F342" s="638"/>
      <c r="G342" s="639"/>
      <c r="H342" s="638"/>
      <c r="I342" s="638"/>
      <c r="J342" s="640"/>
      <c r="K342" s="640"/>
      <c r="L342" s="640"/>
      <c r="M342" s="640"/>
      <c r="N342" s="421"/>
      <c r="O342" s="728"/>
      <c r="P342" s="638"/>
      <c r="Q342" s="638"/>
      <c r="R342" s="638"/>
      <c r="S342" s="638"/>
      <c r="T342" s="638"/>
      <c r="U342" s="638"/>
      <c r="V342" s="638"/>
    </row>
    <row r="343" spans="1:22" ht="15.75" customHeight="1">
      <c r="A343" s="638"/>
      <c r="B343" s="638"/>
      <c r="C343" s="638"/>
      <c r="D343" s="638"/>
      <c r="E343" s="638"/>
      <c r="F343" s="638"/>
      <c r="G343" s="639"/>
      <c r="H343" s="638"/>
      <c r="I343" s="638"/>
      <c r="J343" s="640"/>
      <c r="K343" s="640"/>
      <c r="L343" s="640"/>
      <c r="M343" s="640"/>
      <c r="N343" s="421"/>
      <c r="O343" s="728"/>
      <c r="P343" s="638"/>
      <c r="Q343" s="638"/>
      <c r="R343" s="638"/>
      <c r="S343" s="638"/>
      <c r="T343" s="638"/>
      <c r="U343" s="638"/>
      <c r="V343" s="638"/>
    </row>
    <row r="344" spans="1:22" ht="15.75" customHeight="1">
      <c r="A344" s="638"/>
      <c r="B344" s="638"/>
      <c r="C344" s="638"/>
      <c r="D344" s="638"/>
      <c r="E344" s="638"/>
      <c r="F344" s="638"/>
      <c r="G344" s="639"/>
      <c r="H344" s="638"/>
      <c r="I344" s="638"/>
      <c r="J344" s="640"/>
      <c r="K344" s="640"/>
      <c r="L344" s="640"/>
      <c r="M344" s="640"/>
      <c r="N344" s="421"/>
      <c r="O344" s="728"/>
      <c r="P344" s="638"/>
      <c r="Q344" s="638"/>
      <c r="R344" s="638"/>
      <c r="S344" s="638"/>
      <c r="T344" s="638"/>
      <c r="U344" s="638"/>
      <c r="V344" s="638"/>
    </row>
    <row r="345" spans="1:22" ht="15.75" customHeight="1">
      <c r="A345" s="638"/>
      <c r="B345" s="638"/>
      <c r="C345" s="638"/>
      <c r="D345" s="638"/>
      <c r="E345" s="638"/>
      <c r="F345" s="638"/>
      <c r="G345" s="639"/>
      <c r="H345" s="638"/>
      <c r="I345" s="638"/>
      <c r="J345" s="640"/>
      <c r="K345" s="640"/>
      <c r="L345" s="640"/>
      <c r="M345" s="640"/>
      <c r="N345" s="421"/>
      <c r="O345" s="728"/>
      <c r="P345" s="638"/>
      <c r="Q345" s="638"/>
      <c r="R345" s="638"/>
      <c r="S345" s="638"/>
      <c r="T345" s="638"/>
      <c r="U345" s="638"/>
      <c r="V345" s="638"/>
    </row>
    <row r="346" spans="1:22" ht="15.75" customHeight="1">
      <c r="A346" s="638"/>
      <c r="B346" s="638"/>
      <c r="C346" s="638"/>
      <c r="D346" s="638"/>
      <c r="E346" s="638"/>
      <c r="F346" s="638"/>
      <c r="G346" s="639"/>
      <c r="H346" s="638"/>
      <c r="I346" s="638"/>
      <c r="J346" s="640"/>
      <c r="K346" s="640"/>
      <c r="L346" s="640"/>
      <c r="M346" s="640"/>
      <c r="N346" s="421"/>
      <c r="O346" s="728"/>
      <c r="P346" s="638"/>
      <c r="Q346" s="638"/>
      <c r="R346" s="638"/>
      <c r="S346" s="638"/>
      <c r="T346" s="638"/>
      <c r="U346" s="638"/>
      <c r="V346" s="638"/>
    </row>
    <row r="347" spans="1:22" ht="15.75" customHeight="1">
      <c r="A347" s="638"/>
      <c r="B347" s="638"/>
      <c r="C347" s="638"/>
      <c r="D347" s="638"/>
      <c r="E347" s="638"/>
      <c r="F347" s="638"/>
      <c r="G347" s="639"/>
      <c r="H347" s="638"/>
      <c r="I347" s="638"/>
      <c r="J347" s="640"/>
      <c r="K347" s="640"/>
      <c r="L347" s="640"/>
      <c r="M347" s="640"/>
      <c r="N347" s="421"/>
      <c r="O347" s="728"/>
      <c r="P347" s="638"/>
      <c r="Q347" s="638"/>
      <c r="R347" s="638"/>
      <c r="S347" s="638"/>
      <c r="T347" s="638"/>
      <c r="U347" s="638"/>
      <c r="V347" s="638"/>
    </row>
    <row r="348" spans="1:22" ht="15.75" customHeight="1">
      <c r="A348" s="638"/>
      <c r="B348" s="638"/>
      <c r="C348" s="638"/>
      <c r="D348" s="638"/>
      <c r="E348" s="638"/>
      <c r="F348" s="638"/>
      <c r="G348" s="639"/>
      <c r="H348" s="638"/>
      <c r="I348" s="638"/>
      <c r="J348" s="640"/>
      <c r="K348" s="640"/>
      <c r="L348" s="640"/>
      <c r="M348" s="640"/>
      <c r="N348" s="421"/>
      <c r="O348" s="728"/>
      <c r="P348" s="638"/>
      <c r="Q348" s="638"/>
      <c r="R348" s="638"/>
      <c r="S348" s="638"/>
      <c r="T348" s="638"/>
      <c r="U348" s="638"/>
      <c r="V348" s="638"/>
    </row>
    <row r="349" spans="1:22" ht="15.75" customHeight="1">
      <c r="A349" s="638"/>
      <c r="B349" s="638"/>
      <c r="C349" s="638"/>
      <c r="D349" s="638"/>
      <c r="E349" s="638"/>
      <c r="F349" s="638"/>
      <c r="G349" s="639"/>
      <c r="H349" s="638"/>
      <c r="I349" s="638"/>
      <c r="J349" s="640"/>
      <c r="K349" s="640"/>
      <c r="L349" s="640"/>
      <c r="M349" s="640"/>
      <c r="N349" s="421"/>
      <c r="O349" s="728"/>
      <c r="P349" s="638"/>
      <c r="Q349" s="638"/>
      <c r="R349" s="638"/>
      <c r="S349" s="638"/>
      <c r="T349" s="638"/>
      <c r="U349" s="638"/>
      <c r="V349" s="638"/>
    </row>
    <row r="350" spans="1:22" ht="15.75" customHeight="1">
      <c r="A350" s="638"/>
      <c r="B350" s="638"/>
      <c r="C350" s="638"/>
      <c r="D350" s="638"/>
      <c r="E350" s="638"/>
      <c r="F350" s="638"/>
      <c r="G350" s="639"/>
      <c r="H350" s="638"/>
      <c r="I350" s="638"/>
      <c r="J350" s="640"/>
      <c r="K350" s="640"/>
      <c r="L350" s="640"/>
      <c r="M350" s="640"/>
      <c r="N350" s="421"/>
      <c r="O350" s="728"/>
      <c r="P350" s="638"/>
      <c r="Q350" s="638"/>
      <c r="R350" s="638"/>
      <c r="S350" s="638"/>
      <c r="T350" s="638"/>
      <c r="U350" s="638"/>
      <c r="V350" s="638"/>
    </row>
    <row r="351" spans="1:22" ht="15.75" customHeight="1">
      <c r="A351" s="638"/>
      <c r="B351" s="638"/>
      <c r="C351" s="638"/>
      <c r="D351" s="638"/>
      <c r="E351" s="638"/>
      <c r="F351" s="638"/>
      <c r="G351" s="639"/>
      <c r="H351" s="638"/>
      <c r="I351" s="638"/>
      <c r="J351" s="640"/>
      <c r="K351" s="640"/>
      <c r="L351" s="640"/>
      <c r="M351" s="640"/>
      <c r="N351" s="421"/>
      <c r="O351" s="728"/>
      <c r="P351" s="638"/>
      <c r="Q351" s="638"/>
      <c r="R351" s="638"/>
      <c r="S351" s="638"/>
      <c r="T351" s="638"/>
      <c r="U351" s="638"/>
      <c r="V351" s="638"/>
    </row>
    <row r="352" spans="1:22" ht="15.75" customHeight="1">
      <c r="A352" s="638"/>
      <c r="B352" s="638"/>
      <c r="C352" s="638"/>
      <c r="D352" s="638"/>
      <c r="E352" s="638"/>
      <c r="F352" s="638"/>
      <c r="G352" s="639"/>
      <c r="H352" s="638"/>
      <c r="I352" s="638"/>
      <c r="J352" s="640"/>
      <c r="K352" s="640"/>
      <c r="L352" s="640"/>
      <c r="M352" s="640"/>
      <c r="N352" s="421"/>
      <c r="O352" s="728"/>
      <c r="P352" s="638"/>
      <c r="Q352" s="638"/>
      <c r="R352" s="638"/>
      <c r="S352" s="638"/>
      <c r="T352" s="638"/>
      <c r="U352" s="638"/>
      <c r="V352" s="638"/>
    </row>
    <row r="353" spans="1:22" ht="15.75" customHeight="1">
      <c r="A353" s="638"/>
      <c r="B353" s="638"/>
      <c r="C353" s="638"/>
      <c r="D353" s="638"/>
      <c r="E353" s="638"/>
      <c r="F353" s="638"/>
      <c r="G353" s="639"/>
      <c r="H353" s="638"/>
      <c r="I353" s="638"/>
      <c r="J353" s="640"/>
      <c r="K353" s="640"/>
      <c r="L353" s="640"/>
      <c r="M353" s="640"/>
      <c r="N353" s="421"/>
      <c r="O353" s="728"/>
      <c r="P353" s="638"/>
      <c r="Q353" s="638"/>
      <c r="R353" s="638"/>
      <c r="S353" s="638"/>
      <c r="T353" s="638"/>
      <c r="U353" s="638"/>
      <c r="V353" s="638"/>
    </row>
    <row r="354" spans="1:22" ht="15.75" customHeight="1">
      <c r="A354" s="638"/>
      <c r="B354" s="638"/>
      <c r="C354" s="638"/>
      <c r="D354" s="638"/>
      <c r="E354" s="638"/>
      <c r="F354" s="638"/>
      <c r="G354" s="639"/>
      <c r="H354" s="638"/>
      <c r="I354" s="638"/>
      <c r="J354" s="640"/>
      <c r="K354" s="640"/>
      <c r="L354" s="640"/>
      <c r="M354" s="640"/>
      <c r="N354" s="421"/>
      <c r="O354" s="728"/>
      <c r="P354" s="638"/>
      <c r="Q354" s="638"/>
      <c r="R354" s="638"/>
      <c r="S354" s="638"/>
      <c r="T354" s="638"/>
      <c r="U354" s="638"/>
      <c r="V354" s="638"/>
    </row>
    <row r="355" spans="1:22" ht="15.75" customHeight="1">
      <c r="A355" s="638"/>
      <c r="B355" s="638"/>
      <c r="C355" s="638"/>
      <c r="D355" s="638"/>
      <c r="E355" s="638"/>
      <c r="F355" s="638"/>
      <c r="G355" s="639"/>
      <c r="H355" s="638"/>
      <c r="I355" s="638"/>
      <c r="J355" s="640"/>
      <c r="K355" s="640"/>
      <c r="L355" s="640"/>
      <c r="M355" s="640"/>
      <c r="N355" s="421"/>
      <c r="O355" s="728"/>
      <c r="P355" s="638"/>
      <c r="Q355" s="638"/>
      <c r="R355" s="638"/>
      <c r="S355" s="638"/>
      <c r="T355" s="638"/>
      <c r="U355" s="638"/>
      <c r="V355" s="638"/>
    </row>
    <row r="356" spans="1:22" ht="15.75" customHeight="1">
      <c r="A356" s="638"/>
      <c r="B356" s="638"/>
      <c r="C356" s="638"/>
      <c r="D356" s="638"/>
      <c r="E356" s="638"/>
      <c r="F356" s="638"/>
      <c r="G356" s="639"/>
      <c r="H356" s="638"/>
      <c r="I356" s="638"/>
      <c r="J356" s="640"/>
      <c r="K356" s="640"/>
      <c r="L356" s="640"/>
      <c r="M356" s="640"/>
      <c r="N356" s="421"/>
      <c r="O356" s="728"/>
      <c r="P356" s="638"/>
      <c r="Q356" s="638"/>
      <c r="R356" s="638"/>
      <c r="S356" s="638"/>
      <c r="T356" s="638"/>
      <c r="U356" s="638"/>
      <c r="V356" s="638"/>
    </row>
    <row r="357" spans="1:22" ht="15.75" customHeight="1">
      <c r="A357" s="638"/>
      <c r="B357" s="638"/>
      <c r="C357" s="638"/>
      <c r="D357" s="638"/>
      <c r="E357" s="638"/>
      <c r="F357" s="638"/>
      <c r="G357" s="639"/>
      <c r="H357" s="638"/>
      <c r="I357" s="638"/>
      <c r="J357" s="640"/>
      <c r="K357" s="640"/>
      <c r="L357" s="640"/>
      <c r="M357" s="640"/>
      <c r="N357" s="421"/>
      <c r="O357" s="728"/>
      <c r="P357" s="638"/>
      <c r="Q357" s="638"/>
      <c r="R357" s="638"/>
      <c r="S357" s="638"/>
      <c r="T357" s="638"/>
      <c r="U357" s="638"/>
      <c r="V357" s="638"/>
    </row>
    <row r="358" spans="1:22" ht="15.75" customHeight="1">
      <c r="A358" s="638"/>
      <c r="B358" s="638"/>
      <c r="C358" s="638"/>
      <c r="D358" s="638"/>
      <c r="E358" s="638"/>
      <c r="F358" s="638"/>
      <c r="G358" s="639"/>
      <c r="H358" s="638"/>
      <c r="I358" s="638"/>
      <c r="J358" s="640"/>
      <c r="K358" s="640"/>
      <c r="L358" s="640"/>
      <c r="M358" s="640"/>
      <c r="N358" s="421"/>
      <c r="O358" s="728"/>
      <c r="P358" s="638"/>
      <c r="Q358" s="638"/>
      <c r="R358" s="638"/>
      <c r="S358" s="638"/>
      <c r="T358" s="638"/>
      <c r="U358" s="638"/>
      <c r="V358" s="638"/>
    </row>
    <row r="359" spans="1:22" ht="15.75" customHeight="1">
      <c r="A359" s="638"/>
      <c r="B359" s="638"/>
      <c r="C359" s="638"/>
      <c r="D359" s="638"/>
      <c r="E359" s="638"/>
      <c r="F359" s="638"/>
      <c r="G359" s="639"/>
      <c r="H359" s="638"/>
      <c r="I359" s="638"/>
      <c r="J359" s="640"/>
      <c r="K359" s="640"/>
      <c r="L359" s="640"/>
      <c r="M359" s="640"/>
      <c r="N359" s="421"/>
      <c r="O359" s="728"/>
      <c r="P359" s="638"/>
      <c r="Q359" s="638"/>
      <c r="R359" s="638"/>
      <c r="S359" s="638"/>
      <c r="T359" s="638"/>
      <c r="U359" s="638"/>
      <c r="V359" s="638"/>
    </row>
    <row r="360" spans="1:22" ht="15.75" customHeight="1">
      <c r="A360" s="638"/>
      <c r="B360" s="638"/>
      <c r="C360" s="638"/>
      <c r="D360" s="638"/>
      <c r="E360" s="638"/>
      <c r="F360" s="638"/>
      <c r="G360" s="639"/>
      <c r="H360" s="638"/>
      <c r="I360" s="638"/>
      <c r="J360" s="640"/>
      <c r="K360" s="640"/>
      <c r="L360" s="640"/>
      <c r="M360" s="640"/>
      <c r="N360" s="421"/>
      <c r="O360" s="728"/>
      <c r="P360" s="638"/>
      <c r="Q360" s="638"/>
      <c r="R360" s="638"/>
      <c r="S360" s="638"/>
      <c r="T360" s="638"/>
      <c r="U360" s="638"/>
      <c r="V360" s="638"/>
    </row>
    <row r="361" spans="1:22" ht="15.75" customHeight="1">
      <c r="A361" s="638"/>
      <c r="B361" s="638"/>
      <c r="C361" s="638"/>
      <c r="D361" s="638"/>
      <c r="E361" s="638"/>
      <c r="F361" s="638"/>
      <c r="G361" s="639"/>
      <c r="H361" s="638"/>
      <c r="I361" s="638"/>
      <c r="J361" s="640"/>
      <c r="K361" s="640"/>
      <c r="L361" s="640"/>
      <c r="M361" s="640"/>
      <c r="N361" s="421"/>
      <c r="O361" s="728"/>
      <c r="P361" s="638"/>
      <c r="Q361" s="638"/>
      <c r="R361" s="638"/>
      <c r="S361" s="638"/>
      <c r="T361" s="638"/>
      <c r="U361" s="638"/>
      <c r="V361" s="638"/>
    </row>
    <row r="362" spans="1:22" ht="15.75" customHeight="1">
      <c r="A362" s="638"/>
      <c r="B362" s="638"/>
      <c r="C362" s="638"/>
      <c r="D362" s="638"/>
      <c r="E362" s="638"/>
      <c r="F362" s="638"/>
      <c r="G362" s="639"/>
      <c r="H362" s="638"/>
      <c r="I362" s="638"/>
      <c r="J362" s="640"/>
      <c r="K362" s="640"/>
      <c r="L362" s="640"/>
      <c r="M362" s="640"/>
      <c r="N362" s="421"/>
      <c r="O362" s="728"/>
      <c r="P362" s="638"/>
      <c r="Q362" s="638"/>
      <c r="R362" s="638"/>
      <c r="S362" s="638"/>
      <c r="T362" s="638"/>
      <c r="U362" s="638"/>
      <c r="V362" s="638"/>
    </row>
    <row r="363" spans="1:22" ht="15.75" customHeight="1">
      <c r="A363" s="638"/>
      <c r="B363" s="638"/>
      <c r="C363" s="638"/>
      <c r="D363" s="638"/>
      <c r="E363" s="638"/>
      <c r="F363" s="638"/>
      <c r="G363" s="639"/>
      <c r="H363" s="638"/>
      <c r="I363" s="638"/>
      <c r="J363" s="640"/>
      <c r="K363" s="640"/>
      <c r="L363" s="640"/>
      <c r="M363" s="640"/>
      <c r="N363" s="421"/>
      <c r="O363" s="728"/>
      <c r="P363" s="638"/>
      <c r="Q363" s="638"/>
      <c r="R363" s="638"/>
      <c r="S363" s="638"/>
      <c r="T363" s="638"/>
      <c r="U363" s="638"/>
      <c r="V363" s="638"/>
    </row>
    <row r="364" spans="1:22" ht="15.75" customHeight="1">
      <c r="A364" s="638"/>
      <c r="B364" s="638"/>
      <c r="C364" s="638"/>
      <c r="D364" s="638"/>
      <c r="E364" s="638"/>
      <c r="F364" s="638"/>
      <c r="G364" s="639"/>
      <c r="H364" s="638"/>
      <c r="I364" s="638"/>
      <c r="J364" s="640"/>
      <c r="K364" s="640"/>
      <c r="L364" s="640"/>
      <c r="M364" s="640"/>
      <c r="N364" s="421"/>
      <c r="O364" s="728"/>
      <c r="P364" s="638"/>
      <c r="Q364" s="638"/>
      <c r="R364" s="638"/>
      <c r="S364" s="638"/>
      <c r="T364" s="638"/>
      <c r="U364" s="638"/>
      <c r="V364" s="638"/>
    </row>
    <row r="365" spans="1:22" ht="15.75" customHeight="1">
      <c r="A365" s="638"/>
      <c r="B365" s="638"/>
      <c r="C365" s="638"/>
      <c r="D365" s="638"/>
      <c r="E365" s="638"/>
      <c r="F365" s="638"/>
      <c r="G365" s="639"/>
      <c r="H365" s="638"/>
      <c r="I365" s="638"/>
      <c r="J365" s="640"/>
      <c r="K365" s="640"/>
      <c r="L365" s="640"/>
      <c r="M365" s="640"/>
      <c r="N365" s="421"/>
      <c r="O365" s="728"/>
      <c r="P365" s="638"/>
      <c r="Q365" s="638"/>
      <c r="R365" s="638"/>
      <c r="S365" s="638"/>
      <c r="T365" s="638"/>
      <c r="U365" s="638"/>
      <c r="V365" s="638"/>
    </row>
    <row r="366" spans="1:22" ht="15.75" customHeight="1">
      <c r="A366" s="638"/>
      <c r="B366" s="638"/>
      <c r="C366" s="638"/>
      <c r="D366" s="638"/>
      <c r="E366" s="638"/>
      <c r="F366" s="638"/>
      <c r="G366" s="639"/>
      <c r="H366" s="638"/>
      <c r="I366" s="638"/>
      <c r="J366" s="640"/>
      <c r="K366" s="640"/>
      <c r="L366" s="640"/>
      <c r="M366" s="640"/>
      <c r="N366" s="421"/>
      <c r="O366" s="728"/>
      <c r="P366" s="638"/>
      <c r="Q366" s="638"/>
      <c r="R366" s="638"/>
      <c r="S366" s="638"/>
      <c r="T366" s="638"/>
      <c r="U366" s="638"/>
      <c r="V366" s="638"/>
    </row>
    <row r="367" spans="1:22" ht="15.75" customHeight="1">
      <c r="A367" s="638"/>
      <c r="B367" s="638"/>
      <c r="C367" s="638"/>
      <c r="D367" s="638"/>
      <c r="E367" s="638"/>
      <c r="F367" s="638"/>
      <c r="G367" s="639"/>
      <c r="H367" s="638"/>
      <c r="I367" s="638"/>
      <c r="J367" s="640"/>
      <c r="K367" s="640"/>
      <c r="L367" s="640"/>
      <c r="M367" s="640"/>
      <c r="N367" s="421"/>
      <c r="O367" s="728"/>
      <c r="P367" s="638"/>
      <c r="Q367" s="638"/>
      <c r="R367" s="638"/>
      <c r="S367" s="638"/>
      <c r="T367" s="638"/>
      <c r="U367" s="638"/>
      <c r="V367" s="638"/>
    </row>
    <row r="368" spans="1:22" ht="15.75" customHeight="1">
      <c r="A368" s="638"/>
      <c r="B368" s="638"/>
      <c r="C368" s="638"/>
      <c r="D368" s="638"/>
      <c r="E368" s="638"/>
      <c r="F368" s="638"/>
      <c r="G368" s="639"/>
      <c r="H368" s="638"/>
      <c r="I368" s="638"/>
      <c r="J368" s="640"/>
      <c r="K368" s="640"/>
      <c r="L368" s="640"/>
      <c r="M368" s="640"/>
      <c r="N368" s="421"/>
      <c r="O368" s="728"/>
      <c r="P368" s="638"/>
      <c r="Q368" s="638"/>
      <c r="R368" s="638"/>
      <c r="S368" s="638"/>
      <c r="T368" s="638"/>
      <c r="U368" s="638"/>
      <c r="V368" s="638"/>
    </row>
    <row r="369" spans="1:22" ht="15.75" customHeight="1">
      <c r="A369" s="638"/>
      <c r="B369" s="638"/>
      <c r="C369" s="638"/>
      <c r="D369" s="638"/>
      <c r="E369" s="638"/>
      <c r="F369" s="638"/>
      <c r="G369" s="639"/>
      <c r="H369" s="638"/>
      <c r="I369" s="638"/>
      <c r="J369" s="640"/>
      <c r="K369" s="640"/>
      <c r="L369" s="640"/>
      <c r="M369" s="640"/>
      <c r="N369" s="421"/>
      <c r="O369" s="728"/>
      <c r="P369" s="638"/>
      <c r="Q369" s="638"/>
      <c r="R369" s="638"/>
      <c r="S369" s="638"/>
      <c r="T369" s="638"/>
      <c r="U369" s="638"/>
      <c r="V369" s="638"/>
    </row>
    <row r="370" spans="1:22" ht="15.75" customHeight="1">
      <c r="A370" s="638"/>
      <c r="B370" s="638"/>
      <c r="C370" s="638"/>
      <c r="D370" s="638"/>
      <c r="E370" s="638"/>
      <c r="F370" s="638"/>
      <c r="G370" s="639"/>
      <c r="H370" s="638"/>
      <c r="I370" s="638"/>
      <c r="J370" s="640"/>
      <c r="K370" s="640"/>
      <c r="L370" s="640"/>
      <c r="M370" s="640"/>
      <c r="N370" s="421"/>
      <c r="O370" s="728"/>
      <c r="P370" s="638"/>
      <c r="Q370" s="638"/>
      <c r="R370" s="638"/>
      <c r="S370" s="638"/>
      <c r="T370" s="638"/>
      <c r="U370" s="638"/>
      <c r="V370" s="638"/>
    </row>
    <row r="371" spans="1:22" ht="15.75" customHeight="1">
      <c r="A371" s="638"/>
      <c r="B371" s="638"/>
      <c r="C371" s="638"/>
      <c r="D371" s="638"/>
      <c r="E371" s="638"/>
      <c r="F371" s="638"/>
      <c r="G371" s="639"/>
      <c r="H371" s="638"/>
      <c r="I371" s="638"/>
      <c r="J371" s="640"/>
      <c r="K371" s="640"/>
      <c r="L371" s="640"/>
      <c r="M371" s="640"/>
      <c r="N371" s="421"/>
      <c r="O371" s="728"/>
      <c r="P371" s="638"/>
      <c r="Q371" s="638"/>
      <c r="R371" s="638"/>
      <c r="S371" s="638"/>
      <c r="T371" s="638"/>
      <c r="U371" s="638"/>
      <c r="V371" s="638"/>
    </row>
    <row r="372" spans="1:22" ht="15.75" customHeight="1">
      <c r="A372" s="638"/>
      <c r="B372" s="638"/>
      <c r="C372" s="638"/>
      <c r="D372" s="638"/>
      <c r="E372" s="638"/>
      <c r="F372" s="638"/>
      <c r="G372" s="639"/>
      <c r="H372" s="638"/>
      <c r="I372" s="638"/>
      <c r="J372" s="640"/>
      <c r="K372" s="640"/>
      <c r="L372" s="640"/>
      <c r="M372" s="640"/>
      <c r="N372" s="421"/>
      <c r="O372" s="728"/>
      <c r="P372" s="638"/>
      <c r="Q372" s="638"/>
      <c r="R372" s="638"/>
      <c r="S372" s="638"/>
      <c r="T372" s="638"/>
      <c r="U372" s="638"/>
      <c r="V372" s="638"/>
    </row>
    <row r="373" spans="1:22" ht="15.75" customHeight="1">
      <c r="A373" s="638"/>
      <c r="B373" s="638"/>
      <c r="C373" s="638"/>
      <c r="D373" s="638"/>
      <c r="E373" s="638"/>
      <c r="F373" s="638"/>
      <c r="G373" s="639"/>
      <c r="H373" s="638"/>
      <c r="I373" s="638"/>
      <c r="J373" s="640"/>
      <c r="K373" s="640"/>
      <c r="L373" s="640"/>
      <c r="M373" s="640"/>
      <c r="N373" s="421"/>
      <c r="O373" s="728"/>
      <c r="P373" s="638"/>
      <c r="Q373" s="638"/>
      <c r="R373" s="638"/>
      <c r="S373" s="638"/>
      <c r="T373" s="638"/>
      <c r="U373" s="638"/>
      <c r="V373" s="638"/>
    </row>
    <row r="374" spans="1:22" ht="15.75" customHeight="1">
      <c r="A374" s="638"/>
      <c r="B374" s="638"/>
      <c r="C374" s="638"/>
      <c r="D374" s="638"/>
      <c r="E374" s="638"/>
      <c r="F374" s="638"/>
      <c r="G374" s="639"/>
      <c r="H374" s="638"/>
      <c r="I374" s="638"/>
      <c r="J374" s="640"/>
      <c r="K374" s="640"/>
      <c r="L374" s="640"/>
      <c r="M374" s="640"/>
      <c r="N374" s="421"/>
      <c r="O374" s="728"/>
      <c r="P374" s="638"/>
      <c r="Q374" s="638"/>
      <c r="R374" s="638"/>
      <c r="S374" s="638"/>
      <c r="T374" s="638"/>
      <c r="U374" s="638"/>
      <c r="V374" s="638"/>
    </row>
    <row r="375" spans="1:22" ht="15.75" customHeight="1">
      <c r="A375" s="638"/>
      <c r="B375" s="638"/>
      <c r="C375" s="638"/>
      <c r="D375" s="638"/>
      <c r="E375" s="638"/>
      <c r="F375" s="638"/>
      <c r="G375" s="639"/>
      <c r="H375" s="638"/>
      <c r="I375" s="638"/>
      <c r="J375" s="640"/>
      <c r="K375" s="640"/>
      <c r="L375" s="640"/>
      <c r="M375" s="640"/>
      <c r="N375" s="421"/>
      <c r="O375" s="728"/>
      <c r="P375" s="638"/>
      <c r="Q375" s="638"/>
      <c r="R375" s="638"/>
      <c r="S375" s="638"/>
      <c r="T375" s="638"/>
      <c r="U375" s="638"/>
      <c r="V375" s="638"/>
    </row>
    <row r="376" spans="1:22" ht="15.75" customHeight="1">
      <c r="A376" s="638"/>
      <c r="B376" s="638"/>
      <c r="C376" s="638"/>
      <c r="D376" s="638"/>
      <c r="E376" s="638"/>
      <c r="F376" s="638"/>
      <c r="G376" s="639"/>
      <c r="H376" s="638"/>
      <c r="I376" s="638"/>
      <c r="J376" s="640"/>
      <c r="K376" s="640"/>
      <c r="L376" s="640"/>
      <c r="M376" s="640"/>
      <c r="N376" s="421"/>
      <c r="O376" s="728"/>
      <c r="P376" s="638"/>
      <c r="Q376" s="638"/>
      <c r="R376" s="638"/>
      <c r="S376" s="638"/>
      <c r="T376" s="638"/>
      <c r="U376" s="638"/>
      <c r="V376" s="638"/>
    </row>
    <row r="377" spans="1:22" ht="15.75" customHeight="1">
      <c r="A377" s="638"/>
      <c r="B377" s="638"/>
      <c r="C377" s="638"/>
      <c r="D377" s="638"/>
      <c r="E377" s="638"/>
      <c r="F377" s="638"/>
      <c r="G377" s="639"/>
      <c r="H377" s="638"/>
      <c r="I377" s="638"/>
      <c r="J377" s="640"/>
      <c r="K377" s="640"/>
      <c r="L377" s="640"/>
      <c r="M377" s="640"/>
      <c r="N377" s="421"/>
      <c r="O377" s="728"/>
      <c r="P377" s="638"/>
      <c r="Q377" s="638"/>
      <c r="R377" s="638"/>
      <c r="S377" s="638"/>
      <c r="T377" s="638"/>
      <c r="U377" s="638"/>
      <c r="V377" s="638"/>
    </row>
    <row r="378" spans="1:22" ht="15.75" customHeight="1">
      <c r="A378" s="638"/>
      <c r="B378" s="638"/>
      <c r="C378" s="638"/>
      <c r="D378" s="638"/>
      <c r="E378" s="638"/>
      <c r="F378" s="638"/>
      <c r="G378" s="639"/>
      <c r="H378" s="638"/>
      <c r="I378" s="638"/>
      <c r="J378" s="640"/>
      <c r="K378" s="640"/>
      <c r="L378" s="640"/>
      <c r="M378" s="640"/>
      <c r="N378" s="421"/>
      <c r="O378" s="728"/>
      <c r="P378" s="638"/>
      <c r="Q378" s="638"/>
      <c r="R378" s="638"/>
      <c r="S378" s="638"/>
      <c r="T378" s="638"/>
      <c r="U378" s="638"/>
      <c r="V378" s="638"/>
    </row>
    <row r="379" spans="1:22" ht="15.75" customHeight="1">
      <c r="A379" s="638"/>
      <c r="B379" s="638"/>
      <c r="C379" s="638"/>
      <c r="D379" s="638"/>
      <c r="E379" s="638"/>
      <c r="F379" s="638"/>
      <c r="G379" s="639"/>
      <c r="H379" s="638"/>
      <c r="I379" s="638"/>
      <c r="J379" s="640"/>
      <c r="K379" s="640"/>
      <c r="L379" s="640"/>
      <c r="M379" s="640"/>
      <c r="N379" s="421"/>
      <c r="O379" s="728"/>
      <c r="P379" s="638"/>
      <c r="Q379" s="638"/>
      <c r="R379" s="638"/>
      <c r="S379" s="638"/>
      <c r="T379" s="638"/>
      <c r="U379" s="638"/>
      <c r="V379" s="638"/>
    </row>
    <row r="380" spans="1:22" ht="15.75" customHeight="1">
      <c r="A380" s="638"/>
      <c r="B380" s="638"/>
      <c r="C380" s="638"/>
      <c r="D380" s="638"/>
      <c r="E380" s="638"/>
      <c r="F380" s="638"/>
      <c r="G380" s="639"/>
      <c r="H380" s="638"/>
      <c r="I380" s="638"/>
      <c r="J380" s="640"/>
      <c r="K380" s="640"/>
      <c r="L380" s="640"/>
      <c r="M380" s="640"/>
      <c r="N380" s="421"/>
      <c r="O380" s="728"/>
      <c r="P380" s="638"/>
      <c r="Q380" s="638"/>
      <c r="R380" s="638"/>
      <c r="S380" s="638"/>
      <c r="T380" s="638"/>
      <c r="U380" s="638"/>
      <c r="V380" s="638"/>
    </row>
    <row r="381" spans="1:22" ht="15.75" customHeight="1">
      <c r="A381" s="638"/>
      <c r="B381" s="638"/>
      <c r="C381" s="638"/>
      <c r="D381" s="638"/>
      <c r="E381" s="638"/>
      <c r="F381" s="638"/>
      <c r="G381" s="639"/>
      <c r="H381" s="638"/>
      <c r="I381" s="638"/>
      <c r="J381" s="640"/>
      <c r="K381" s="640"/>
      <c r="L381" s="640"/>
      <c r="M381" s="640"/>
      <c r="N381" s="421"/>
      <c r="O381" s="728"/>
      <c r="P381" s="638"/>
      <c r="Q381" s="638"/>
      <c r="R381" s="638"/>
      <c r="S381" s="638"/>
      <c r="T381" s="638"/>
      <c r="U381" s="638"/>
      <c r="V381" s="638"/>
    </row>
    <row r="382" spans="1:22" ht="15.75" customHeight="1">
      <c r="A382" s="638"/>
      <c r="B382" s="638"/>
      <c r="C382" s="638"/>
      <c r="D382" s="638"/>
      <c r="E382" s="638"/>
      <c r="F382" s="638"/>
      <c r="G382" s="639"/>
      <c r="H382" s="638"/>
      <c r="I382" s="638"/>
      <c r="J382" s="640"/>
      <c r="K382" s="640"/>
      <c r="L382" s="640"/>
      <c r="M382" s="640"/>
      <c r="N382" s="421"/>
      <c r="O382" s="728"/>
      <c r="P382" s="638"/>
      <c r="Q382" s="638"/>
      <c r="R382" s="638"/>
      <c r="S382" s="638"/>
      <c r="T382" s="638"/>
      <c r="U382" s="638"/>
      <c r="V382" s="638"/>
    </row>
    <row r="383" spans="1:22" ht="15.75" customHeight="1">
      <c r="A383" s="638"/>
      <c r="B383" s="638"/>
      <c r="C383" s="638"/>
      <c r="D383" s="638"/>
      <c r="E383" s="638"/>
      <c r="F383" s="638"/>
      <c r="G383" s="639"/>
      <c r="H383" s="638"/>
      <c r="I383" s="638"/>
      <c r="J383" s="640"/>
      <c r="K383" s="640"/>
      <c r="L383" s="640"/>
      <c r="M383" s="640"/>
      <c r="N383" s="421"/>
      <c r="O383" s="728"/>
      <c r="P383" s="638"/>
      <c r="Q383" s="638"/>
      <c r="R383" s="638"/>
      <c r="S383" s="638"/>
      <c r="T383" s="638"/>
      <c r="U383" s="638"/>
      <c r="V383" s="638"/>
    </row>
    <row r="384" spans="1:22" ht="15.75" customHeight="1">
      <c r="A384" s="638"/>
      <c r="B384" s="638"/>
      <c r="C384" s="638"/>
      <c r="D384" s="638"/>
      <c r="E384" s="638"/>
      <c r="F384" s="638"/>
      <c r="G384" s="639"/>
      <c r="H384" s="638"/>
      <c r="I384" s="638"/>
      <c r="J384" s="640"/>
      <c r="K384" s="640"/>
      <c r="L384" s="640"/>
      <c r="M384" s="640"/>
      <c r="N384" s="421"/>
      <c r="O384" s="728"/>
      <c r="P384" s="638"/>
      <c r="Q384" s="638"/>
      <c r="R384" s="638"/>
      <c r="S384" s="638"/>
      <c r="T384" s="638"/>
      <c r="U384" s="638"/>
      <c r="V384" s="638"/>
    </row>
    <row r="385" spans="1:22" ht="15.75" customHeight="1">
      <c r="A385" s="638"/>
      <c r="B385" s="638"/>
      <c r="C385" s="638"/>
      <c r="D385" s="638"/>
      <c r="E385" s="638"/>
      <c r="F385" s="638"/>
      <c r="G385" s="639"/>
      <c r="H385" s="638"/>
      <c r="I385" s="638"/>
      <c r="J385" s="640"/>
      <c r="K385" s="640"/>
      <c r="L385" s="640"/>
      <c r="M385" s="640"/>
      <c r="N385" s="421"/>
      <c r="O385" s="728"/>
      <c r="P385" s="638"/>
      <c r="Q385" s="638"/>
      <c r="R385" s="638"/>
      <c r="S385" s="638"/>
      <c r="T385" s="638"/>
      <c r="U385" s="638"/>
      <c r="V385" s="638"/>
    </row>
    <row r="386" spans="1:22" ht="15.75" customHeight="1">
      <c r="A386" s="638"/>
      <c r="B386" s="638"/>
      <c r="C386" s="638"/>
      <c r="D386" s="638"/>
      <c r="E386" s="638"/>
      <c r="F386" s="638"/>
      <c r="G386" s="639"/>
      <c r="H386" s="638"/>
      <c r="I386" s="638"/>
      <c r="J386" s="640"/>
      <c r="K386" s="640"/>
      <c r="L386" s="640"/>
      <c r="M386" s="640"/>
      <c r="N386" s="421"/>
      <c r="O386" s="728"/>
      <c r="P386" s="638"/>
      <c r="Q386" s="638"/>
      <c r="R386" s="638"/>
      <c r="S386" s="638"/>
      <c r="T386" s="638"/>
      <c r="U386" s="638"/>
      <c r="V386" s="638"/>
    </row>
    <row r="387" spans="1:22" ht="15.75" customHeight="1">
      <c r="A387" s="638"/>
      <c r="B387" s="638"/>
      <c r="C387" s="638"/>
      <c r="D387" s="638"/>
      <c r="E387" s="638"/>
      <c r="F387" s="638"/>
      <c r="G387" s="639"/>
      <c r="H387" s="638"/>
      <c r="I387" s="638"/>
      <c r="J387" s="640"/>
      <c r="K387" s="640"/>
      <c r="L387" s="640"/>
      <c r="M387" s="640"/>
      <c r="N387" s="421"/>
      <c r="O387" s="728"/>
      <c r="P387" s="638"/>
      <c r="Q387" s="638"/>
      <c r="R387" s="638"/>
      <c r="S387" s="638"/>
      <c r="T387" s="638"/>
      <c r="U387" s="638"/>
      <c r="V387" s="638"/>
    </row>
    <row r="388" spans="1:22" ht="15.75" customHeight="1">
      <c r="A388" s="638"/>
      <c r="B388" s="638"/>
      <c r="C388" s="638"/>
      <c r="D388" s="638"/>
      <c r="E388" s="638"/>
      <c r="F388" s="638"/>
      <c r="G388" s="639"/>
      <c r="H388" s="638"/>
      <c r="I388" s="638"/>
      <c r="J388" s="640"/>
      <c r="K388" s="640"/>
      <c r="L388" s="640"/>
      <c r="M388" s="640"/>
      <c r="N388" s="421"/>
      <c r="O388" s="728"/>
      <c r="P388" s="638"/>
      <c r="Q388" s="638"/>
      <c r="R388" s="638"/>
      <c r="S388" s="638"/>
      <c r="T388" s="638"/>
      <c r="U388" s="638"/>
      <c r="V388" s="638"/>
    </row>
    <row r="389" spans="1:22" ht="15.75" customHeight="1">
      <c r="A389" s="638"/>
      <c r="B389" s="638"/>
      <c r="C389" s="638"/>
      <c r="D389" s="638"/>
      <c r="E389" s="638"/>
      <c r="F389" s="638"/>
      <c r="G389" s="639"/>
      <c r="H389" s="638"/>
      <c r="I389" s="638"/>
      <c r="J389" s="640"/>
      <c r="K389" s="640"/>
      <c r="L389" s="640"/>
      <c r="M389" s="640"/>
      <c r="N389" s="421"/>
      <c r="O389" s="728"/>
      <c r="P389" s="638"/>
      <c r="Q389" s="638"/>
      <c r="R389" s="638"/>
      <c r="S389" s="638"/>
      <c r="T389" s="638"/>
      <c r="U389" s="638"/>
      <c r="V389" s="638"/>
    </row>
    <row r="390" spans="1:22" ht="15.75" customHeight="1">
      <c r="A390" s="638"/>
      <c r="B390" s="638"/>
      <c r="C390" s="638"/>
      <c r="D390" s="638"/>
      <c r="E390" s="638"/>
      <c r="F390" s="638"/>
      <c r="G390" s="639"/>
      <c r="H390" s="638"/>
      <c r="I390" s="638"/>
      <c r="J390" s="640"/>
      <c r="K390" s="640"/>
      <c r="L390" s="640"/>
      <c r="M390" s="640"/>
      <c r="N390" s="421"/>
      <c r="O390" s="728"/>
      <c r="P390" s="638"/>
      <c r="Q390" s="638"/>
      <c r="R390" s="638"/>
      <c r="S390" s="638"/>
      <c r="T390" s="638"/>
      <c r="U390" s="638"/>
      <c r="V390" s="638"/>
    </row>
    <row r="391" spans="1:22" ht="15.75" customHeight="1">
      <c r="A391" s="638"/>
      <c r="B391" s="638"/>
      <c r="C391" s="638"/>
      <c r="D391" s="638"/>
      <c r="E391" s="638"/>
      <c r="F391" s="638"/>
      <c r="G391" s="639"/>
      <c r="H391" s="638"/>
      <c r="I391" s="638"/>
      <c r="J391" s="640"/>
      <c r="K391" s="640"/>
      <c r="L391" s="640"/>
      <c r="M391" s="640"/>
      <c r="N391" s="421"/>
      <c r="O391" s="728"/>
      <c r="P391" s="638"/>
      <c r="Q391" s="638"/>
      <c r="R391" s="638"/>
      <c r="S391" s="638"/>
      <c r="T391" s="638"/>
      <c r="U391" s="638"/>
      <c r="V391" s="638"/>
    </row>
    <row r="392" spans="1:22" ht="15.75" customHeight="1">
      <c r="A392" s="638"/>
      <c r="B392" s="638"/>
      <c r="C392" s="638"/>
      <c r="D392" s="638"/>
      <c r="E392" s="638"/>
      <c r="F392" s="638"/>
      <c r="G392" s="639"/>
      <c r="H392" s="638"/>
      <c r="I392" s="638"/>
      <c r="J392" s="640"/>
      <c r="K392" s="640"/>
      <c r="L392" s="640"/>
      <c r="M392" s="640"/>
      <c r="N392" s="421"/>
      <c r="O392" s="728"/>
      <c r="P392" s="638"/>
      <c r="Q392" s="638"/>
      <c r="R392" s="638"/>
      <c r="S392" s="638"/>
      <c r="T392" s="638"/>
      <c r="U392" s="638"/>
      <c r="V392" s="638"/>
    </row>
    <row r="393" spans="1:22" ht="15.75" customHeight="1">
      <c r="A393" s="638"/>
      <c r="B393" s="638"/>
      <c r="C393" s="638"/>
      <c r="D393" s="638"/>
      <c r="E393" s="638"/>
      <c r="F393" s="638"/>
      <c r="G393" s="639"/>
      <c r="H393" s="638"/>
      <c r="I393" s="638"/>
      <c r="J393" s="640"/>
      <c r="K393" s="640"/>
      <c r="L393" s="640"/>
      <c r="M393" s="640"/>
      <c r="N393" s="421"/>
      <c r="O393" s="728"/>
      <c r="P393" s="638"/>
      <c r="Q393" s="638"/>
      <c r="R393" s="638"/>
      <c r="S393" s="638"/>
      <c r="T393" s="638"/>
      <c r="U393" s="638"/>
      <c r="V393" s="638"/>
    </row>
    <row r="394" spans="1:22" ht="15.75" customHeight="1">
      <c r="A394" s="638"/>
      <c r="B394" s="638"/>
      <c r="C394" s="638"/>
      <c r="D394" s="638"/>
      <c r="E394" s="638"/>
      <c r="F394" s="638"/>
      <c r="G394" s="639"/>
      <c r="H394" s="638"/>
      <c r="I394" s="638"/>
      <c r="J394" s="640"/>
      <c r="K394" s="640"/>
      <c r="L394" s="640"/>
      <c r="M394" s="640"/>
      <c r="N394" s="421"/>
      <c r="O394" s="728"/>
      <c r="P394" s="638"/>
      <c r="Q394" s="638"/>
      <c r="R394" s="638"/>
      <c r="S394" s="638"/>
      <c r="T394" s="638"/>
      <c r="U394" s="638"/>
      <c r="V394" s="638"/>
    </row>
    <row r="395" spans="1:22" ht="15.75" customHeight="1">
      <c r="A395" s="638"/>
      <c r="B395" s="638"/>
      <c r="C395" s="638"/>
      <c r="D395" s="638"/>
      <c r="E395" s="638"/>
      <c r="F395" s="638"/>
      <c r="G395" s="639"/>
      <c r="H395" s="638"/>
      <c r="I395" s="638"/>
      <c r="J395" s="640"/>
      <c r="K395" s="640"/>
      <c r="L395" s="640"/>
      <c r="M395" s="640"/>
      <c r="N395" s="421"/>
      <c r="O395" s="728"/>
      <c r="P395" s="638"/>
      <c r="Q395" s="638"/>
      <c r="R395" s="638"/>
      <c r="S395" s="638"/>
      <c r="T395" s="638"/>
      <c r="U395" s="638"/>
      <c r="V395" s="638"/>
    </row>
    <row r="396" spans="1:22" ht="15.75" customHeight="1">
      <c r="A396" s="638"/>
      <c r="B396" s="638"/>
      <c r="C396" s="638"/>
      <c r="D396" s="638"/>
      <c r="E396" s="638"/>
      <c r="F396" s="638"/>
      <c r="G396" s="639"/>
      <c r="H396" s="638"/>
      <c r="I396" s="638"/>
      <c r="J396" s="640"/>
      <c r="K396" s="640"/>
      <c r="L396" s="640"/>
      <c r="M396" s="640"/>
      <c r="N396" s="421"/>
      <c r="O396" s="728"/>
      <c r="P396" s="638"/>
      <c r="Q396" s="638"/>
      <c r="R396" s="638"/>
      <c r="S396" s="638"/>
      <c r="T396" s="638"/>
      <c r="U396" s="638"/>
      <c r="V396" s="638"/>
    </row>
    <row r="397" spans="1:22" ht="15.75" customHeight="1">
      <c r="A397" s="638"/>
      <c r="B397" s="638"/>
      <c r="C397" s="638"/>
      <c r="D397" s="638"/>
      <c r="E397" s="638"/>
      <c r="F397" s="638"/>
      <c r="G397" s="639"/>
      <c r="H397" s="638"/>
      <c r="I397" s="638"/>
      <c r="J397" s="640"/>
      <c r="K397" s="640"/>
      <c r="L397" s="640"/>
      <c r="M397" s="640"/>
      <c r="N397" s="421"/>
      <c r="O397" s="728"/>
      <c r="P397" s="638"/>
      <c r="Q397" s="638"/>
      <c r="R397" s="638"/>
      <c r="S397" s="638"/>
      <c r="T397" s="638"/>
      <c r="U397" s="638"/>
      <c r="V397" s="638"/>
    </row>
    <row r="398" spans="1:22" ht="15.75" customHeight="1">
      <c r="A398" s="638"/>
      <c r="B398" s="638"/>
      <c r="C398" s="638"/>
      <c r="D398" s="638"/>
      <c r="E398" s="638"/>
      <c r="F398" s="638"/>
      <c r="G398" s="639"/>
      <c r="H398" s="638"/>
      <c r="I398" s="638"/>
      <c r="J398" s="640"/>
      <c r="K398" s="640"/>
      <c r="L398" s="640"/>
      <c r="M398" s="640"/>
      <c r="N398" s="421"/>
      <c r="O398" s="728"/>
      <c r="P398" s="638"/>
      <c r="Q398" s="638"/>
      <c r="R398" s="638"/>
      <c r="S398" s="638"/>
      <c r="T398" s="638"/>
      <c r="U398" s="638"/>
      <c r="V398" s="638"/>
    </row>
    <row r="399" spans="1:22" ht="15.75" customHeight="1">
      <c r="A399" s="638"/>
      <c r="B399" s="638"/>
      <c r="C399" s="638"/>
      <c r="D399" s="638"/>
      <c r="E399" s="638"/>
      <c r="F399" s="638"/>
      <c r="G399" s="639"/>
      <c r="H399" s="638"/>
      <c r="I399" s="638"/>
      <c r="J399" s="640"/>
      <c r="K399" s="640"/>
      <c r="L399" s="640"/>
      <c r="M399" s="640"/>
      <c r="N399" s="421"/>
      <c r="O399" s="728"/>
      <c r="P399" s="638"/>
      <c r="Q399" s="638"/>
      <c r="R399" s="638"/>
      <c r="S399" s="638"/>
      <c r="T399" s="638"/>
      <c r="U399" s="638"/>
      <c r="V399" s="638"/>
    </row>
    <row r="400" spans="1:22" ht="15.75" customHeight="1">
      <c r="A400" s="638"/>
      <c r="B400" s="638"/>
      <c r="C400" s="638"/>
      <c r="D400" s="638"/>
      <c r="E400" s="638"/>
      <c r="F400" s="638"/>
      <c r="G400" s="639"/>
      <c r="H400" s="638"/>
      <c r="I400" s="638"/>
      <c r="J400" s="640"/>
      <c r="K400" s="640"/>
      <c r="L400" s="640"/>
      <c r="M400" s="640"/>
      <c r="N400" s="421"/>
      <c r="O400" s="728"/>
      <c r="P400" s="638"/>
      <c r="Q400" s="638"/>
      <c r="R400" s="638"/>
      <c r="S400" s="638"/>
      <c r="T400" s="638"/>
      <c r="U400" s="638"/>
      <c r="V400" s="638"/>
    </row>
    <row r="401" spans="1:22" ht="15.75" customHeight="1">
      <c r="A401" s="638"/>
      <c r="B401" s="638"/>
      <c r="C401" s="638"/>
      <c r="D401" s="638"/>
      <c r="E401" s="638"/>
      <c r="F401" s="638"/>
      <c r="G401" s="639"/>
      <c r="H401" s="638"/>
      <c r="I401" s="638"/>
      <c r="J401" s="640"/>
      <c r="K401" s="640"/>
      <c r="L401" s="640"/>
      <c r="M401" s="640"/>
      <c r="N401" s="421"/>
      <c r="O401" s="728"/>
      <c r="P401" s="638"/>
      <c r="Q401" s="638"/>
      <c r="R401" s="638"/>
      <c r="S401" s="638"/>
      <c r="T401" s="638"/>
      <c r="U401" s="638"/>
      <c r="V401" s="638"/>
    </row>
    <row r="402" spans="1:22" ht="15.75" customHeight="1">
      <c r="A402" s="638"/>
      <c r="B402" s="638"/>
      <c r="C402" s="638"/>
      <c r="D402" s="638"/>
      <c r="E402" s="638"/>
      <c r="F402" s="638"/>
      <c r="G402" s="639"/>
      <c r="H402" s="638"/>
      <c r="I402" s="638"/>
      <c r="J402" s="640"/>
      <c r="K402" s="640"/>
      <c r="L402" s="640"/>
      <c r="M402" s="640"/>
      <c r="N402" s="421"/>
      <c r="O402" s="728"/>
      <c r="P402" s="638"/>
      <c r="Q402" s="638"/>
      <c r="R402" s="638"/>
      <c r="S402" s="638"/>
      <c r="T402" s="638"/>
      <c r="U402" s="638"/>
      <c r="V402" s="638"/>
    </row>
    <row r="403" spans="1:22" ht="15.75" customHeight="1">
      <c r="A403" s="638"/>
      <c r="B403" s="638"/>
      <c r="C403" s="638"/>
      <c r="D403" s="638"/>
      <c r="E403" s="638"/>
      <c r="F403" s="638"/>
      <c r="G403" s="639"/>
      <c r="H403" s="638"/>
      <c r="I403" s="638"/>
      <c r="J403" s="640"/>
      <c r="K403" s="640"/>
      <c r="L403" s="640"/>
      <c r="M403" s="640"/>
      <c r="N403" s="421"/>
      <c r="O403" s="728"/>
      <c r="P403" s="638"/>
      <c r="Q403" s="638"/>
      <c r="R403" s="638"/>
      <c r="S403" s="638"/>
      <c r="T403" s="638"/>
      <c r="U403" s="638"/>
      <c r="V403" s="638"/>
    </row>
    <row r="404" spans="1:22" ht="15.75" customHeight="1">
      <c r="A404" s="638"/>
      <c r="B404" s="638"/>
      <c r="C404" s="638"/>
      <c r="D404" s="638"/>
      <c r="E404" s="638"/>
      <c r="F404" s="638"/>
      <c r="G404" s="639"/>
      <c r="H404" s="638"/>
      <c r="I404" s="638"/>
      <c r="J404" s="640"/>
      <c r="K404" s="640"/>
      <c r="L404" s="640"/>
      <c r="M404" s="640"/>
      <c r="N404" s="421"/>
      <c r="O404" s="728"/>
      <c r="P404" s="638"/>
      <c r="Q404" s="638"/>
      <c r="R404" s="638"/>
      <c r="S404" s="638"/>
      <c r="T404" s="638"/>
      <c r="U404" s="638"/>
      <c r="V404" s="638"/>
    </row>
    <row r="405" spans="1:22" ht="15.75" customHeight="1">
      <c r="A405" s="638"/>
      <c r="B405" s="638"/>
      <c r="C405" s="638"/>
      <c r="D405" s="638"/>
      <c r="E405" s="638"/>
      <c r="F405" s="638"/>
      <c r="G405" s="639"/>
      <c r="H405" s="638"/>
      <c r="I405" s="638"/>
      <c r="J405" s="640"/>
      <c r="K405" s="640"/>
      <c r="L405" s="640"/>
      <c r="M405" s="640"/>
      <c r="N405" s="421"/>
      <c r="O405" s="728"/>
      <c r="P405" s="638"/>
      <c r="Q405" s="638"/>
      <c r="R405" s="638"/>
      <c r="S405" s="638"/>
      <c r="T405" s="638"/>
      <c r="U405" s="638"/>
      <c r="V405" s="638"/>
    </row>
    <row r="406" spans="1:22" ht="15.75" customHeight="1">
      <c r="A406" s="638"/>
      <c r="B406" s="638"/>
      <c r="C406" s="638"/>
      <c r="D406" s="638"/>
      <c r="E406" s="638"/>
      <c r="F406" s="638"/>
      <c r="G406" s="639"/>
      <c r="H406" s="638"/>
      <c r="I406" s="638"/>
      <c r="J406" s="640"/>
      <c r="K406" s="640"/>
      <c r="L406" s="640"/>
      <c r="M406" s="640"/>
      <c r="N406" s="421"/>
      <c r="O406" s="728"/>
      <c r="P406" s="638"/>
      <c r="Q406" s="638"/>
      <c r="R406" s="638"/>
      <c r="S406" s="638"/>
      <c r="T406" s="638"/>
      <c r="U406" s="638"/>
      <c r="V406" s="638"/>
    </row>
    <row r="407" spans="1:22" ht="15.75" customHeight="1">
      <c r="A407" s="638"/>
      <c r="B407" s="638"/>
      <c r="C407" s="638"/>
      <c r="D407" s="638"/>
      <c r="E407" s="638"/>
      <c r="F407" s="638"/>
      <c r="G407" s="639"/>
      <c r="H407" s="638"/>
      <c r="I407" s="638"/>
      <c r="J407" s="640"/>
      <c r="K407" s="640"/>
      <c r="L407" s="640"/>
      <c r="M407" s="640"/>
      <c r="N407" s="421"/>
      <c r="O407" s="728"/>
      <c r="P407" s="638"/>
      <c r="Q407" s="638"/>
      <c r="R407" s="638"/>
      <c r="S407" s="638"/>
      <c r="T407" s="638"/>
      <c r="U407" s="638"/>
      <c r="V407" s="638"/>
    </row>
    <row r="408" spans="1:22" ht="15.75" customHeight="1">
      <c r="A408" s="638"/>
      <c r="B408" s="638"/>
      <c r="C408" s="638"/>
      <c r="D408" s="638"/>
      <c r="E408" s="638"/>
      <c r="F408" s="638"/>
      <c r="G408" s="639"/>
      <c r="H408" s="638"/>
      <c r="I408" s="638"/>
      <c r="J408" s="640"/>
      <c r="K408" s="640"/>
      <c r="L408" s="640"/>
      <c r="M408" s="640"/>
      <c r="N408" s="421"/>
      <c r="O408" s="728"/>
      <c r="P408" s="638"/>
      <c r="Q408" s="638"/>
      <c r="R408" s="638"/>
      <c r="S408" s="638"/>
      <c r="T408" s="638"/>
      <c r="U408" s="638"/>
      <c r="V408" s="638"/>
    </row>
    <row r="409" spans="1:22" ht="15.75" customHeight="1">
      <c r="A409" s="638"/>
      <c r="B409" s="638"/>
      <c r="C409" s="638"/>
      <c r="D409" s="638"/>
      <c r="E409" s="638"/>
      <c r="F409" s="638"/>
      <c r="G409" s="639"/>
      <c r="H409" s="638"/>
      <c r="I409" s="638"/>
      <c r="J409" s="640"/>
      <c r="K409" s="640"/>
      <c r="L409" s="640"/>
      <c r="M409" s="640"/>
      <c r="N409" s="421"/>
      <c r="O409" s="728"/>
      <c r="P409" s="638"/>
      <c r="Q409" s="638"/>
      <c r="R409" s="638"/>
      <c r="S409" s="638"/>
      <c r="T409" s="638"/>
      <c r="U409" s="638"/>
      <c r="V409" s="638"/>
    </row>
    <row r="410" spans="1:22" ht="15.75" customHeight="1">
      <c r="A410" s="638"/>
      <c r="B410" s="638"/>
      <c r="C410" s="638"/>
      <c r="D410" s="638"/>
      <c r="E410" s="638"/>
      <c r="F410" s="638"/>
      <c r="G410" s="639"/>
      <c r="H410" s="638"/>
      <c r="I410" s="638"/>
      <c r="J410" s="640"/>
      <c r="K410" s="640"/>
      <c r="L410" s="640"/>
      <c r="M410" s="640"/>
      <c r="N410" s="421"/>
      <c r="O410" s="728"/>
      <c r="P410" s="638"/>
      <c r="Q410" s="638"/>
      <c r="R410" s="638"/>
      <c r="S410" s="638"/>
      <c r="T410" s="638"/>
      <c r="U410" s="638"/>
      <c r="V410" s="638"/>
    </row>
    <row r="411" spans="1:22" ht="15.75" customHeight="1">
      <c r="A411" s="638"/>
      <c r="B411" s="638"/>
      <c r="C411" s="638"/>
      <c r="D411" s="638"/>
      <c r="E411" s="638"/>
      <c r="F411" s="638"/>
      <c r="G411" s="639"/>
      <c r="H411" s="638"/>
      <c r="I411" s="638"/>
      <c r="J411" s="640"/>
      <c r="K411" s="640"/>
      <c r="L411" s="640"/>
      <c r="M411" s="640"/>
      <c r="N411" s="421"/>
      <c r="O411" s="728"/>
      <c r="P411" s="638"/>
      <c r="Q411" s="638"/>
      <c r="R411" s="638"/>
      <c r="S411" s="638"/>
      <c r="T411" s="638"/>
      <c r="U411" s="638"/>
      <c r="V411" s="638"/>
    </row>
    <row r="412" spans="1:22" ht="15.75" customHeight="1">
      <c r="A412" s="638"/>
      <c r="B412" s="638"/>
      <c r="C412" s="638"/>
      <c r="D412" s="638"/>
      <c r="E412" s="638"/>
      <c r="F412" s="638"/>
      <c r="G412" s="639"/>
      <c r="H412" s="638"/>
      <c r="I412" s="638"/>
      <c r="J412" s="640"/>
      <c r="K412" s="640"/>
      <c r="L412" s="640"/>
      <c r="M412" s="640"/>
      <c r="N412" s="421"/>
      <c r="O412" s="728"/>
      <c r="P412" s="638"/>
      <c r="Q412" s="638"/>
      <c r="R412" s="638"/>
      <c r="S412" s="638"/>
      <c r="T412" s="638"/>
      <c r="U412" s="638"/>
      <c r="V412" s="638"/>
    </row>
    <row r="413" spans="1:22" ht="15.75" customHeight="1">
      <c r="A413" s="638"/>
      <c r="B413" s="638"/>
      <c r="C413" s="638"/>
      <c r="D413" s="638"/>
      <c r="E413" s="638"/>
      <c r="F413" s="638"/>
      <c r="G413" s="639"/>
      <c r="H413" s="638"/>
      <c r="I413" s="638"/>
      <c r="J413" s="640"/>
      <c r="K413" s="640"/>
      <c r="L413" s="640"/>
      <c r="M413" s="640"/>
      <c r="N413" s="421"/>
      <c r="O413" s="728"/>
      <c r="P413" s="638"/>
      <c r="Q413" s="638"/>
      <c r="R413" s="638"/>
      <c r="S413" s="638"/>
      <c r="T413" s="638"/>
      <c r="U413" s="638"/>
      <c r="V413" s="638"/>
    </row>
    <row r="414" spans="1:22" ht="15.75" customHeight="1">
      <c r="A414" s="638"/>
      <c r="B414" s="638"/>
      <c r="C414" s="638"/>
      <c r="D414" s="638"/>
      <c r="E414" s="638"/>
      <c r="F414" s="638"/>
      <c r="G414" s="639"/>
      <c r="H414" s="638"/>
      <c r="I414" s="638"/>
      <c r="J414" s="640"/>
      <c r="K414" s="640"/>
      <c r="L414" s="640"/>
      <c r="M414" s="640"/>
      <c r="N414" s="421"/>
      <c r="O414" s="728"/>
      <c r="P414" s="638"/>
      <c r="Q414" s="638"/>
      <c r="R414" s="638"/>
      <c r="S414" s="638"/>
      <c r="T414" s="638"/>
      <c r="U414" s="638"/>
      <c r="V414" s="638"/>
    </row>
    <row r="415" spans="1:22" ht="15.75" customHeight="1">
      <c r="A415" s="638"/>
      <c r="B415" s="638"/>
      <c r="C415" s="638"/>
      <c r="D415" s="638"/>
      <c r="E415" s="638"/>
      <c r="F415" s="638"/>
      <c r="G415" s="639"/>
      <c r="H415" s="638"/>
      <c r="I415" s="638"/>
      <c r="J415" s="640"/>
      <c r="K415" s="640"/>
      <c r="L415" s="640"/>
      <c r="M415" s="640"/>
      <c r="N415" s="421"/>
      <c r="O415" s="728"/>
      <c r="P415" s="638"/>
      <c r="Q415" s="638"/>
      <c r="R415" s="638"/>
      <c r="S415" s="638"/>
      <c r="T415" s="638"/>
      <c r="U415" s="638"/>
      <c r="V415" s="638"/>
    </row>
    <row r="416" spans="1:22" ht="15.75" customHeight="1">
      <c r="A416" s="638"/>
      <c r="B416" s="638"/>
      <c r="C416" s="638"/>
      <c r="D416" s="638"/>
      <c r="E416" s="638"/>
      <c r="F416" s="638"/>
      <c r="G416" s="639"/>
      <c r="H416" s="638"/>
      <c r="I416" s="638"/>
      <c r="J416" s="640"/>
      <c r="K416" s="640"/>
      <c r="L416" s="640"/>
      <c r="M416" s="640"/>
      <c r="N416" s="421"/>
      <c r="O416" s="728"/>
      <c r="P416" s="638"/>
      <c r="Q416" s="638"/>
      <c r="R416" s="638"/>
      <c r="S416" s="638"/>
      <c r="T416" s="638"/>
      <c r="U416" s="638"/>
      <c r="V416" s="638"/>
    </row>
    <row r="417" spans="1:22" ht="15.75" customHeight="1">
      <c r="A417" s="638"/>
      <c r="B417" s="638"/>
      <c r="C417" s="638"/>
      <c r="D417" s="638"/>
      <c r="E417" s="638"/>
      <c r="F417" s="638"/>
      <c r="G417" s="639"/>
      <c r="H417" s="638"/>
      <c r="I417" s="638"/>
      <c r="J417" s="640"/>
      <c r="K417" s="640"/>
      <c r="L417" s="640"/>
      <c r="M417" s="640"/>
      <c r="N417" s="421"/>
      <c r="O417" s="728"/>
      <c r="P417" s="638"/>
      <c r="Q417" s="638"/>
      <c r="R417" s="638"/>
      <c r="S417" s="638"/>
      <c r="T417" s="638"/>
      <c r="U417" s="638"/>
      <c r="V417" s="638"/>
    </row>
    <row r="418" spans="1:22" ht="15.75" customHeight="1">
      <c r="A418" s="638"/>
      <c r="B418" s="638"/>
      <c r="C418" s="638"/>
      <c r="D418" s="638"/>
      <c r="E418" s="638"/>
      <c r="F418" s="638"/>
      <c r="G418" s="639"/>
      <c r="H418" s="638"/>
      <c r="I418" s="638"/>
      <c r="J418" s="640"/>
      <c r="K418" s="640"/>
      <c r="L418" s="640"/>
      <c r="M418" s="640"/>
      <c r="N418" s="421"/>
      <c r="O418" s="728"/>
      <c r="P418" s="638"/>
      <c r="Q418" s="638"/>
      <c r="R418" s="638"/>
      <c r="S418" s="638"/>
      <c r="T418" s="638"/>
      <c r="U418" s="638"/>
      <c r="V418" s="638"/>
    </row>
    <row r="419" spans="1:22" ht="15.75" customHeight="1">
      <c r="A419" s="638"/>
      <c r="B419" s="638"/>
      <c r="C419" s="638"/>
      <c r="D419" s="638"/>
      <c r="E419" s="638"/>
      <c r="F419" s="638"/>
      <c r="G419" s="639"/>
      <c r="H419" s="638"/>
      <c r="I419" s="638"/>
      <c r="J419" s="640"/>
      <c r="K419" s="640"/>
      <c r="L419" s="640"/>
      <c r="M419" s="640"/>
      <c r="N419" s="421"/>
      <c r="O419" s="728"/>
      <c r="P419" s="638"/>
      <c r="Q419" s="638"/>
      <c r="R419" s="638"/>
      <c r="S419" s="638"/>
      <c r="T419" s="638"/>
      <c r="U419" s="638"/>
      <c r="V419" s="638"/>
    </row>
    <row r="420" spans="1:22" ht="15.75" customHeight="1">
      <c r="A420" s="638"/>
      <c r="B420" s="638"/>
      <c r="C420" s="638"/>
      <c r="D420" s="638"/>
      <c r="E420" s="638"/>
      <c r="F420" s="638"/>
      <c r="G420" s="639"/>
      <c r="H420" s="638"/>
      <c r="I420" s="638"/>
      <c r="J420" s="640"/>
      <c r="K420" s="640"/>
      <c r="L420" s="640"/>
      <c r="M420" s="640"/>
      <c r="N420" s="421"/>
      <c r="O420" s="728"/>
      <c r="P420" s="638"/>
      <c r="Q420" s="638"/>
      <c r="R420" s="638"/>
      <c r="S420" s="638"/>
      <c r="T420" s="638"/>
      <c r="U420" s="638"/>
      <c r="V420" s="638"/>
    </row>
    <row r="421" spans="1:22" ht="15.75" customHeight="1">
      <c r="A421" s="638"/>
      <c r="B421" s="638"/>
      <c r="C421" s="638"/>
      <c r="D421" s="638"/>
      <c r="E421" s="638"/>
      <c r="F421" s="638"/>
      <c r="G421" s="639"/>
      <c r="H421" s="638"/>
      <c r="I421" s="638"/>
      <c r="J421" s="640"/>
      <c r="K421" s="640"/>
      <c r="L421" s="640"/>
      <c r="M421" s="640"/>
      <c r="N421" s="421"/>
      <c r="O421" s="728"/>
      <c r="P421" s="638"/>
      <c r="Q421" s="638"/>
      <c r="R421" s="638"/>
      <c r="S421" s="638"/>
      <c r="T421" s="638"/>
      <c r="U421" s="638"/>
      <c r="V421" s="638"/>
    </row>
    <row r="422" spans="1:22" ht="15.75" customHeight="1">
      <c r="A422" s="638"/>
      <c r="B422" s="638"/>
      <c r="C422" s="638"/>
      <c r="D422" s="638"/>
      <c r="E422" s="638"/>
      <c r="F422" s="638"/>
      <c r="G422" s="639"/>
      <c r="H422" s="638"/>
      <c r="I422" s="638"/>
      <c r="J422" s="640"/>
      <c r="K422" s="640"/>
      <c r="L422" s="640"/>
      <c r="M422" s="640"/>
      <c r="N422" s="421"/>
      <c r="O422" s="728"/>
      <c r="P422" s="638"/>
      <c r="Q422" s="638"/>
      <c r="R422" s="638"/>
      <c r="S422" s="638"/>
      <c r="T422" s="638"/>
      <c r="U422" s="638"/>
      <c r="V422" s="638"/>
    </row>
    <row r="423" spans="1:22" ht="15.75" customHeight="1">
      <c r="A423" s="638"/>
      <c r="B423" s="638"/>
      <c r="C423" s="638"/>
      <c r="D423" s="638"/>
      <c r="E423" s="638"/>
      <c r="F423" s="638"/>
      <c r="G423" s="639"/>
      <c r="H423" s="638"/>
      <c r="I423" s="638"/>
      <c r="J423" s="640"/>
      <c r="K423" s="640"/>
      <c r="L423" s="640"/>
      <c r="M423" s="640"/>
      <c r="N423" s="421"/>
      <c r="O423" s="728"/>
      <c r="P423" s="638"/>
      <c r="Q423" s="638"/>
      <c r="R423" s="638"/>
      <c r="S423" s="638"/>
      <c r="T423" s="638"/>
      <c r="U423" s="638"/>
      <c r="V423" s="638"/>
    </row>
    <row r="424" spans="1:22" ht="15.75" customHeight="1">
      <c r="A424" s="638"/>
      <c r="B424" s="638"/>
      <c r="C424" s="638"/>
      <c r="D424" s="638"/>
      <c r="E424" s="638"/>
      <c r="F424" s="638"/>
      <c r="G424" s="639"/>
      <c r="H424" s="638"/>
      <c r="I424" s="638"/>
      <c r="J424" s="640"/>
      <c r="K424" s="640"/>
      <c r="L424" s="640"/>
      <c r="M424" s="640"/>
      <c r="N424" s="421"/>
      <c r="O424" s="728"/>
      <c r="P424" s="638"/>
      <c r="Q424" s="638"/>
      <c r="R424" s="638"/>
      <c r="S424" s="638"/>
      <c r="T424" s="638"/>
      <c r="U424" s="638"/>
      <c r="V424" s="638"/>
    </row>
    <row r="425" spans="1:22" ht="15.75" customHeight="1">
      <c r="A425" s="638"/>
      <c r="B425" s="638"/>
      <c r="C425" s="638"/>
      <c r="D425" s="638"/>
      <c r="E425" s="638"/>
      <c r="F425" s="638"/>
      <c r="G425" s="639"/>
      <c r="H425" s="638"/>
      <c r="I425" s="638"/>
      <c r="J425" s="640"/>
      <c r="K425" s="640"/>
      <c r="L425" s="640"/>
      <c r="M425" s="640"/>
      <c r="N425" s="421"/>
      <c r="O425" s="728"/>
      <c r="P425" s="638"/>
      <c r="Q425" s="638"/>
      <c r="R425" s="638"/>
      <c r="S425" s="638"/>
      <c r="T425" s="638"/>
      <c r="U425" s="638"/>
      <c r="V425" s="638"/>
    </row>
    <row r="426" spans="1:22" ht="15.75" customHeight="1">
      <c r="A426" s="638"/>
      <c r="B426" s="638"/>
      <c r="C426" s="638"/>
      <c r="D426" s="638"/>
      <c r="E426" s="638"/>
      <c r="F426" s="638"/>
      <c r="G426" s="639"/>
      <c r="H426" s="638"/>
      <c r="I426" s="638"/>
      <c r="J426" s="640"/>
      <c r="K426" s="640"/>
      <c r="L426" s="640"/>
      <c r="M426" s="640"/>
      <c r="N426" s="421"/>
      <c r="O426" s="728"/>
      <c r="P426" s="638"/>
      <c r="Q426" s="638"/>
      <c r="R426" s="638"/>
      <c r="S426" s="638"/>
      <c r="T426" s="638"/>
      <c r="U426" s="638"/>
      <c r="V426" s="638"/>
    </row>
    <row r="427" spans="1:22" ht="15.75" customHeight="1">
      <c r="A427" s="638"/>
      <c r="B427" s="638"/>
      <c r="C427" s="638"/>
      <c r="D427" s="638"/>
      <c r="E427" s="638"/>
      <c r="F427" s="638"/>
      <c r="G427" s="639"/>
      <c r="H427" s="638"/>
      <c r="I427" s="638"/>
      <c r="J427" s="640"/>
      <c r="K427" s="640"/>
      <c r="L427" s="640"/>
      <c r="M427" s="640"/>
      <c r="N427" s="421"/>
      <c r="O427" s="728"/>
      <c r="P427" s="638"/>
      <c r="Q427" s="638"/>
      <c r="R427" s="638"/>
      <c r="S427" s="638"/>
      <c r="T427" s="638"/>
      <c r="U427" s="638"/>
      <c r="V427" s="638"/>
    </row>
    <row r="428" spans="1:22" ht="15.75" customHeight="1">
      <c r="A428" s="638"/>
      <c r="B428" s="638"/>
      <c r="C428" s="638"/>
      <c r="D428" s="638"/>
      <c r="E428" s="638"/>
      <c r="F428" s="638"/>
      <c r="G428" s="639"/>
      <c r="H428" s="638"/>
      <c r="I428" s="638"/>
      <c r="J428" s="640"/>
      <c r="K428" s="640"/>
      <c r="L428" s="640"/>
      <c r="M428" s="640"/>
      <c r="N428" s="421"/>
      <c r="O428" s="728"/>
      <c r="P428" s="638"/>
      <c r="Q428" s="638"/>
      <c r="R428" s="638"/>
      <c r="S428" s="638"/>
      <c r="T428" s="638"/>
      <c r="U428" s="638"/>
      <c r="V428" s="638"/>
    </row>
    <row r="429" spans="1:22" ht="15.75" customHeight="1">
      <c r="A429" s="638"/>
      <c r="B429" s="638"/>
      <c r="C429" s="638"/>
      <c r="D429" s="638"/>
      <c r="E429" s="638"/>
      <c r="F429" s="638"/>
      <c r="G429" s="639"/>
      <c r="H429" s="638"/>
      <c r="I429" s="638"/>
      <c r="J429" s="640"/>
      <c r="K429" s="640"/>
      <c r="L429" s="640"/>
      <c r="M429" s="640"/>
      <c r="N429" s="421"/>
      <c r="O429" s="728"/>
      <c r="P429" s="638"/>
      <c r="Q429" s="638"/>
      <c r="R429" s="638"/>
      <c r="S429" s="638"/>
      <c r="T429" s="638"/>
      <c r="U429" s="638"/>
      <c r="V429" s="638"/>
    </row>
    <row r="430" spans="1:22" ht="15.75" customHeight="1">
      <c r="A430" s="638"/>
      <c r="B430" s="638"/>
      <c r="C430" s="638"/>
      <c r="D430" s="638"/>
      <c r="E430" s="638"/>
      <c r="F430" s="638"/>
      <c r="G430" s="639"/>
      <c r="H430" s="638"/>
      <c r="I430" s="638"/>
      <c r="J430" s="640"/>
      <c r="K430" s="640"/>
      <c r="L430" s="640"/>
      <c r="M430" s="640"/>
      <c r="N430" s="421"/>
      <c r="O430" s="728"/>
      <c r="P430" s="638"/>
      <c r="Q430" s="638"/>
      <c r="R430" s="638"/>
      <c r="S430" s="638"/>
      <c r="T430" s="638"/>
      <c r="U430" s="638"/>
      <c r="V430" s="638"/>
    </row>
    <row r="431" spans="1:22" ht="15.75" customHeight="1">
      <c r="A431" s="638"/>
      <c r="B431" s="638"/>
      <c r="C431" s="638"/>
      <c r="D431" s="638"/>
      <c r="E431" s="638"/>
      <c r="F431" s="638"/>
      <c r="G431" s="639"/>
      <c r="H431" s="638"/>
      <c r="I431" s="638"/>
      <c r="J431" s="640"/>
      <c r="K431" s="640"/>
      <c r="L431" s="640"/>
      <c r="M431" s="640"/>
      <c r="N431" s="421"/>
      <c r="O431" s="728"/>
      <c r="P431" s="638"/>
      <c r="Q431" s="638"/>
      <c r="R431" s="638"/>
      <c r="S431" s="638"/>
      <c r="T431" s="638"/>
      <c r="U431" s="638"/>
      <c r="V431" s="638"/>
    </row>
    <row r="432" spans="1:22" ht="15.75" customHeight="1">
      <c r="A432" s="638"/>
      <c r="B432" s="638"/>
      <c r="C432" s="638"/>
      <c r="D432" s="638"/>
      <c r="E432" s="638"/>
      <c r="F432" s="638"/>
      <c r="G432" s="639"/>
      <c r="H432" s="638"/>
      <c r="I432" s="638"/>
      <c r="J432" s="640"/>
      <c r="K432" s="640"/>
      <c r="L432" s="640"/>
      <c r="M432" s="640"/>
      <c r="N432" s="421"/>
      <c r="O432" s="728"/>
      <c r="P432" s="638"/>
      <c r="Q432" s="638"/>
      <c r="R432" s="638"/>
      <c r="S432" s="638"/>
      <c r="T432" s="638"/>
      <c r="U432" s="638"/>
      <c r="V432" s="638"/>
    </row>
    <row r="433" spans="1:22" ht="15.75" customHeight="1">
      <c r="A433" s="638"/>
      <c r="B433" s="638"/>
      <c r="C433" s="638"/>
      <c r="D433" s="638"/>
      <c r="E433" s="638"/>
      <c r="F433" s="638"/>
      <c r="G433" s="639"/>
      <c r="H433" s="638"/>
      <c r="I433" s="638"/>
      <c r="J433" s="640"/>
      <c r="K433" s="640"/>
      <c r="L433" s="640"/>
      <c r="M433" s="640"/>
      <c r="N433" s="421"/>
      <c r="O433" s="728"/>
      <c r="P433" s="638"/>
      <c r="Q433" s="638"/>
      <c r="R433" s="638"/>
      <c r="S433" s="638"/>
      <c r="T433" s="638"/>
      <c r="U433" s="638"/>
      <c r="V433" s="638"/>
    </row>
    <row r="434" spans="1:22" ht="15.75" customHeight="1">
      <c r="A434" s="638"/>
      <c r="B434" s="638"/>
      <c r="C434" s="638"/>
      <c r="D434" s="638"/>
      <c r="E434" s="638"/>
      <c r="F434" s="638"/>
      <c r="G434" s="639"/>
      <c r="H434" s="638"/>
      <c r="I434" s="638"/>
      <c r="J434" s="640"/>
      <c r="K434" s="640"/>
      <c r="L434" s="640"/>
      <c r="M434" s="640"/>
      <c r="N434" s="421"/>
      <c r="O434" s="728"/>
      <c r="P434" s="638"/>
      <c r="Q434" s="638"/>
      <c r="R434" s="638"/>
      <c r="S434" s="638"/>
      <c r="T434" s="638"/>
      <c r="U434" s="638"/>
      <c r="V434" s="638"/>
    </row>
    <row r="435" spans="1:22" ht="15.75" customHeight="1">
      <c r="A435" s="638"/>
      <c r="B435" s="638"/>
      <c r="C435" s="638"/>
      <c r="D435" s="638"/>
      <c r="E435" s="638"/>
      <c r="F435" s="638"/>
      <c r="G435" s="639"/>
      <c r="H435" s="638"/>
      <c r="I435" s="638"/>
      <c r="J435" s="640"/>
      <c r="K435" s="640"/>
      <c r="L435" s="640"/>
      <c r="M435" s="640"/>
      <c r="N435" s="421"/>
      <c r="O435" s="728"/>
      <c r="P435" s="638"/>
      <c r="Q435" s="638"/>
      <c r="R435" s="638"/>
      <c r="S435" s="638"/>
      <c r="T435" s="638"/>
      <c r="U435" s="638"/>
      <c r="V435" s="638"/>
    </row>
    <row r="436" spans="1:22" ht="15.75" customHeight="1">
      <c r="A436" s="638"/>
      <c r="B436" s="638"/>
      <c r="C436" s="638"/>
      <c r="D436" s="638"/>
      <c r="E436" s="638"/>
      <c r="F436" s="638"/>
      <c r="G436" s="639"/>
      <c r="H436" s="638"/>
      <c r="I436" s="638"/>
      <c r="J436" s="640"/>
      <c r="K436" s="640"/>
      <c r="L436" s="640"/>
      <c r="M436" s="640"/>
      <c r="N436" s="421"/>
      <c r="O436" s="728"/>
      <c r="P436" s="638"/>
      <c r="Q436" s="638"/>
      <c r="R436" s="638"/>
      <c r="S436" s="638"/>
      <c r="T436" s="638"/>
      <c r="U436" s="638"/>
      <c r="V436" s="638"/>
    </row>
    <row r="437" spans="1:22" ht="15.75" customHeight="1">
      <c r="A437" s="638"/>
      <c r="B437" s="638"/>
      <c r="C437" s="638"/>
      <c r="D437" s="638"/>
      <c r="E437" s="638"/>
      <c r="F437" s="638"/>
      <c r="G437" s="639"/>
      <c r="H437" s="638"/>
      <c r="I437" s="638"/>
      <c r="J437" s="640"/>
      <c r="K437" s="640"/>
      <c r="L437" s="640"/>
      <c r="M437" s="640"/>
      <c r="N437" s="421"/>
      <c r="O437" s="728"/>
      <c r="P437" s="638"/>
      <c r="Q437" s="638"/>
      <c r="R437" s="638"/>
      <c r="S437" s="638"/>
      <c r="T437" s="638"/>
      <c r="U437" s="638"/>
      <c r="V437" s="638"/>
    </row>
    <row r="438" spans="1:22" ht="15.75" customHeight="1">
      <c r="A438" s="638"/>
      <c r="B438" s="638"/>
      <c r="C438" s="638"/>
      <c r="D438" s="638"/>
      <c r="E438" s="638"/>
      <c r="F438" s="638"/>
      <c r="G438" s="639"/>
      <c r="H438" s="638"/>
      <c r="I438" s="638"/>
      <c r="J438" s="640"/>
      <c r="K438" s="640"/>
      <c r="L438" s="640"/>
      <c r="M438" s="640"/>
      <c r="N438" s="421"/>
      <c r="O438" s="728"/>
      <c r="P438" s="638"/>
      <c r="Q438" s="638"/>
      <c r="R438" s="638"/>
      <c r="S438" s="638"/>
      <c r="T438" s="638"/>
      <c r="U438" s="638"/>
      <c r="V438" s="638"/>
    </row>
    <row r="439" spans="1:22" ht="15.75" customHeight="1">
      <c r="A439" s="638"/>
      <c r="B439" s="638"/>
      <c r="C439" s="638"/>
      <c r="D439" s="638"/>
      <c r="E439" s="638"/>
      <c r="F439" s="638"/>
      <c r="G439" s="639"/>
      <c r="H439" s="638"/>
      <c r="I439" s="638"/>
      <c r="J439" s="640"/>
      <c r="K439" s="640"/>
      <c r="L439" s="640"/>
      <c r="M439" s="640"/>
      <c r="N439" s="421"/>
      <c r="O439" s="728"/>
      <c r="P439" s="638"/>
      <c r="Q439" s="638"/>
      <c r="R439" s="638"/>
      <c r="S439" s="638"/>
      <c r="T439" s="638"/>
      <c r="U439" s="638"/>
      <c r="V439" s="638"/>
    </row>
    <row r="440" spans="1:22" ht="15.75" customHeight="1">
      <c r="A440" s="638"/>
      <c r="B440" s="638"/>
      <c r="C440" s="638"/>
      <c r="D440" s="638"/>
      <c r="E440" s="638"/>
      <c r="F440" s="638"/>
      <c r="G440" s="639"/>
      <c r="H440" s="638"/>
      <c r="I440" s="638"/>
      <c r="J440" s="640"/>
      <c r="K440" s="640"/>
      <c r="L440" s="640"/>
      <c r="M440" s="640"/>
      <c r="N440" s="421"/>
      <c r="O440" s="728"/>
      <c r="P440" s="638"/>
      <c r="Q440" s="638"/>
      <c r="R440" s="638"/>
      <c r="S440" s="638"/>
      <c r="T440" s="638"/>
      <c r="U440" s="638"/>
      <c r="V440" s="638"/>
    </row>
    <row r="441" spans="1:22" ht="15.75" customHeight="1">
      <c r="A441" s="638"/>
      <c r="B441" s="638"/>
      <c r="C441" s="638"/>
      <c r="D441" s="638"/>
      <c r="E441" s="638"/>
      <c r="F441" s="638"/>
      <c r="G441" s="639"/>
      <c r="H441" s="638"/>
      <c r="I441" s="638"/>
      <c r="J441" s="640"/>
      <c r="K441" s="640"/>
      <c r="L441" s="640"/>
      <c r="M441" s="640"/>
      <c r="N441" s="421"/>
      <c r="O441" s="728"/>
      <c r="P441" s="638"/>
      <c r="Q441" s="638"/>
      <c r="R441" s="638"/>
      <c r="S441" s="638"/>
      <c r="T441" s="638"/>
      <c r="U441" s="638"/>
      <c r="V441" s="638"/>
    </row>
    <row r="442" spans="1:22" ht="15.75" customHeight="1">
      <c r="A442" s="638"/>
      <c r="B442" s="638"/>
      <c r="C442" s="638"/>
      <c r="D442" s="638"/>
      <c r="E442" s="638"/>
      <c r="F442" s="638"/>
      <c r="G442" s="639"/>
      <c r="H442" s="638"/>
      <c r="I442" s="638"/>
      <c r="J442" s="640"/>
      <c r="K442" s="640"/>
      <c r="L442" s="640"/>
      <c r="M442" s="640"/>
      <c r="N442" s="421"/>
      <c r="O442" s="728"/>
      <c r="P442" s="638"/>
      <c r="Q442" s="638"/>
      <c r="R442" s="638"/>
      <c r="S442" s="638"/>
      <c r="T442" s="638"/>
      <c r="U442" s="638"/>
      <c r="V442" s="638"/>
    </row>
    <row r="443" spans="1:22" ht="15.75" customHeight="1">
      <c r="A443" s="638"/>
      <c r="B443" s="638"/>
      <c r="C443" s="638"/>
      <c r="D443" s="638"/>
      <c r="E443" s="638"/>
      <c r="F443" s="638"/>
      <c r="G443" s="639"/>
      <c r="H443" s="638"/>
      <c r="I443" s="638"/>
      <c r="J443" s="640"/>
      <c r="K443" s="640"/>
      <c r="L443" s="640"/>
      <c r="M443" s="640"/>
      <c r="N443" s="421"/>
      <c r="O443" s="728"/>
      <c r="P443" s="638"/>
      <c r="Q443" s="638"/>
      <c r="R443" s="638"/>
      <c r="S443" s="638"/>
      <c r="T443" s="638"/>
      <c r="U443" s="638"/>
      <c r="V443" s="638"/>
    </row>
    <row r="444" spans="1:22" ht="15.75" customHeight="1">
      <c r="A444" s="638"/>
      <c r="B444" s="638"/>
      <c r="C444" s="638"/>
      <c r="D444" s="638"/>
      <c r="E444" s="638"/>
      <c r="F444" s="638"/>
      <c r="G444" s="639"/>
      <c r="H444" s="638"/>
      <c r="I444" s="638"/>
      <c r="J444" s="640"/>
      <c r="K444" s="640"/>
      <c r="L444" s="640"/>
      <c r="M444" s="640"/>
      <c r="N444" s="421"/>
      <c r="O444" s="728"/>
      <c r="P444" s="638"/>
      <c r="Q444" s="638"/>
      <c r="R444" s="638"/>
      <c r="S444" s="638"/>
      <c r="T444" s="638"/>
      <c r="U444" s="638"/>
      <c r="V444" s="638"/>
    </row>
    <row r="445" spans="1:22" ht="15.75" customHeight="1">
      <c r="A445" s="638"/>
      <c r="B445" s="638"/>
      <c r="C445" s="638"/>
      <c r="D445" s="638"/>
      <c r="E445" s="638"/>
      <c r="F445" s="638"/>
      <c r="G445" s="639"/>
      <c r="H445" s="638"/>
      <c r="I445" s="638"/>
      <c r="J445" s="640"/>
      <c r="K445" s="640"/>
      <c r="L445" s="640"/>
      <c r="M445" s="640"/>
      <c r="N445" s="421"/>
      <c r="O445" s="728"/>
      <c r="P445" s="638"/>
      <c r="Q445" s="638"/>
      <c r="R445" s="638"/>
      <c r="S445" s="638"/>
      <c r="T445" s="638"/>
      <c r="U445" s="638"/>
      <c r="V445" s="638"/>
    </row>
    <row r="446" spans="1:22" ht="15.75" customHeight="1">
      <c r="A446" s="638"/>
      <c r="B446" s="638"/>
      <c r="C446" s="638"/>
      <c r="D446" s="638"/>
      <c r="E446" s="638"/>
      <c r="F446" s="638"/>
      <c r="G446" s="639"/>
      <c r="H446" s="638"/>
      <c r="I446" s="638"/>
      <c r="J446" s="640"/>
      <c r="K446" s="640"/>
      <c r="L446" s="640"/>
      <c r="M446" s="640"/>
      <c r="N446" s="421"/>
      <c r="O446" s="728"/>
      <c r="P446" s="638"/>
      <c r="Q446" s="638"/>
      <c r="R446" s="638"/>
      <c r="S446" s="638"/>
      <c r="T446" s="638"/>
      <c r="U446" s="638"/>
      <c r="V446" s="638"/>
    </row>
    <row r="447" spans="1:22" ht="15.75" customHeight="1">
      <c r="A447" s="638"/>
      <c r="B447" s="638"/>
      <c r="C447" s="638"/>
      <c r="D447" s="638"/>
      <c r="E447" s="638"/>
      <c r="F447" s="638"/>
      <c r="G447" s="639"/>
      <c r="H447" s="638"/>
      <c r="I447" s="638"/>
      <c r="J447" s="640"/>
      <c r="K447" s="640"/>
      <c r="L447" s="640"/>
      <c r="M447" s="640"/>
      <c r="N447" s="421"/>
      <c r="O447" s="728"/>
      <c r="P447" s="638"/>
      <c r="Q447" s="638"/>
      <c r="R447" s="638"/>
      <c r="S447" s="638"/>
      <c r="T447" s="638"/>
      <c r="U447" s="638"/>
      <c r="V447" s="638"/>
    </row>
    <row r="448" spans="1:22" ht="15.75" customHeight="1">
      <c r="A448" s="638"/>
      <c r="B448" s="638"/>
      <c r="C448" s="638"/>
      <c r="D448" s="638"/>
      <c r="E448" s="638"/>
      <c r="F448" s="638"/>
      <c r="G448" s="639"/>
      <c r="H448" s="638"/>
      <c r="I448" s="638"/>
      <c r="J448" s="640"/>
      <c r="K448" s="640"/>
      <c r="L448" s="640"/>
      <c r="M448" s="640"/>
      <c r="N448" s="421"/>
      <c r="O448" s="728"/>
      <c r="P448" s="638"/>
      <c r="Q448" s="638"/>
      <c r="R448" s="638"/>
      <c r="S448" s="638"/>
      <c r="T448" s="638"/>
      <c r="U448" s="638"/>
      <c r="V448" s="638"/>
    </row>
    <row r="449" spans="1:22" ht="15.75" customHeight="1">
      <c r="A449" s="638"/>
      <c r="B449" s="638"/>
      <c r="C449" s="638"/>
      <c r="D449" s="638"/>
      <c r="E449" s="638"/>
      <c r="F449" s="638"/>
      <c r="G449" s="639"/>
      <c r="H449" s="638"/>
      <c r="I449" s="638"/>
      <c r="J449" s="640"/>
      <c r="K449" s="640"/>
      <c r="L449" s="640"/>
      <c r="M449" s="640"/>
      <c r="N449" s="421"/>
      <c r="O449" s="728"/>
      <c r="P449" s="638"/>
      <c r="Q449" s="638"/>
      <c r="R449" s="638"/>
      <c r="S449" s="638"/>
      <c r="T449" s="638"/>
      <c r="U449" s="638"/>
      <c r="V449" s="638"/>
    </row>
    <row r="450" spans="1:22" ht="15.75" customHeight="1">
      <c r="A450" s="638"/>
      <c r="B450" s="638"/>
      <c r="C450" s="638"/>
      <c r="D450" s="638"/>
      <c r="E450" s="638"/>
      <c r="F450" s="638"/>
      <c r="G450" s="639"/>
      <c r="H450" s="638"/>
      <c r="I450" s="638"/>
      <c r="J450" s="640"/>
      <c r="K450" s="640"/>
      <c r="L450" s="640"/>
      <c r="M450" s="640"/>
      <c r="N450" s="421"/>
      <c r="O450" s="728"/>
      <c r="P450" s="638"/>
      <c r="Q450" s="638"/>
      <c r="R450" s="638"/>
      <c r="S450" s="638"/>
      <c r="T450" s="638"/>
      <c r="U450" s="638"/>
      <c r="V450" s="638"/>
    </row>
    <row r="451" spans="1:22" ht="15.75" customHeight="1">
      <c r="A451" s="638"/>
      <c r="B451" s="638"/>
      <c r="C451" s="638"/>
      <c r="D451" s="638"/>
      <c r="E451" s="638"/>
      <c r="F451" s="638"/>
      <c r="G451" s="639"/>
      <c r="H451" s="638"/>
      <c r="I451" s="638"/>
      <c r="J451" s="640"/>
      <c r="K451" s="640"/>
      <c r="L451" s="640"/>
      <c r="M451" s="640"/>
      <c r="N451" s="421"/>
      <c r="O451" s="728"/>
      <c r="P451" s="638"/>
      <c r="Q451" s="638"/>
      <c r="R451" s="638"/>
      <c r="S451" s="638"/>
      <c r="T451" s="638"/>
      <c r="U451" s="638"/>
      <c r="V451" s="638"/>
    </row>
    <row r="452" spans="1:22" ht="15.75" customHeight="1">
      <c r="A452" s="638"/>
      <c r="B452" s="638"/>
      <c r="C452" s="638"/>
      <c r="D452" s="638"/>
      <c r="E452" s="638"/>
      <c r="F452" s="638"/>
      <c r="G452" s="639"/>
      <c r="H452" s="638"/>
      <c r="I452" s="638"/>
      <c r="J452" s="640"/>
      <c r="K452" s="640"/>
      <c r="L452" s="640"/>
      <c r="M452" s="640"/>
      <c r="N452" s="421"/>
      <c r="O452" s="728"/>
      <c r="P452" s="638"/>
      <c r="Q452" s="638"/>
      <c r="R452" s="638"/>
      <c r="S452" s="638"/>
      <c r="T452" s="638"/>
      <c r="U452" s="638"/>
      <c r="V452" s="638"/>
    </row>
    <row r="453" spans="1:22" ht="15.75" customHeight="1">
      <c r="A453" s="638"/>
      <c r="B453" s="638"/>
      <c r="C453" s="638"/>
      <c r="D453" s="638"/>
      <c r="E453" s="638"/>
      <c r="F453" s="638"/>
      <c r="G453" s="639"/>
      <c r="H453" s="638"/>
      <c r="I453" s="638"/>
      <c r="J453" s="640"/>
      <c r="K453" s="640"/>
      <c r="L453" s="640"/>
      <c r="M453" s="640"/>
      <c r="N453" s="421"/>
      <c r="O453" s="728"/>
      <c r="P453" s="638"/>
      <c r="Q453" s="638"/>
      <c r="R453" s="638"/>
      <c r="S453" s="638"/>
      <c r="T453" s="638"/>
      <c r="U453" s="638"/>
      <c r="V453" s="638"/>
    </row>
    <row r="454" spans="1:22" ht="15.75" customHeight="1">
      <c r="A454" s="638"/>
      <c r="B454" s="638"/>
      <c r="C454" s="638"/>
      <c r="D454" s="638"/>
      <c r="E454" s="638"/>
      <c r="F454" s="638"/>
      <c r="G454" s="639"/>
      <c r="H454" s="638"/>
      <c r="I454" s="638"/>
      <c r="J454" s="640"/>
      <c r="K454" s="640"/>
      <c r="L454" s="640"/>
      <c r="M454" s="640"/>
      <c r="N454" s="421"/>
      <c r="O454" s="728"/>
      <c r="P454" s="638"/>
      <c r="Q454" s="638"/>
      <c r="R454" s="638"/>
      <c r="S454" s="638"/>
      <c r="T454" s="638"/>
      <c r="U454" s="638"/>
      <c r="V454" s="638"/>
    </row>
    <row r="455" spans="1:22" ht="15.75" customHeight="1">
      <c r="A455" s="638"/>
      <c r="B455" s="638"/>
      <c r="C455" s="638"/>
      <c r="D455" s="638"/>
      <c r="E455" s="638"/>
      <c r="F455" s="638"/>
      <c r="G455" s="639"/>
      <c r="H455" s="638"/>
      <c r="I455" s="638"/>
      <c r="J455" s="640"/>
      <c r="K455" s="640"/>
      <c r="L455" s="640"/>
      <c r="M455" s="640"/>
      <c r="N455" s="421"/>
      <c r="O455" s="728"/>
      <c r="P455" s="638"/>
      <c r="Q455" s="638"/>
      <c r="R455" s="638"/>
      <c r="S455" s="638"/>
      <c r="T455" s="638"/>
      <c r="U455" s="638"/>
      <c r="V455" s="638"/>
    </row>
    <row r="456" spans="1:22" ht="15.75" customHeight="1">
      <c r="A456" s="638"/>
      <c r="B456" s="638"/>
      <c r="C456" s="638"/>
      <c r="D456" s="638"/>
      <c r="E456" s="638"/>
      <c r="F456" s="638"/>
      <c r="G456" s="639"/>
      <c r="H456" s="638"/>
      <c r="I456" s="638"/>
      <c r="J456" s="640"/>
      <c r="K456" s="640"/>
      <c r="L456" s="640"/>
      <c r="M456" s="640"/>
      <c r="N456" s="421"/>
      <c r="O456" s="728"/>
      <c r="P456" s="638"/>
      <c r="Q456" s="638"/>
      <c r="R456" s="638"/>
      <c r="S456" s="638"/>
      <c r="T456" s="638"/>
      <c r="U456" s="638"/>
      <c r="V456" s="638"/>
    </row>
    <row r="457" spans="1:22" ht="15.75" customHeight="1">
      <c r="A457" s="638"/>
      <c r="B457" s="638"/>
      <c r="C457" s="638"/>
      <c r="D457" s="638"/>
      <c r="E457" s="638"/>
      <c r="F457" s="638"/>
      <c r="G457" s="639"/>
      <c r="H457" s="638"/>
      <c r="I457" s="638"/>
      <c r="J457" s="640"/>
      <c r="K457" s="640"/>
      <c r="L457" s="640"/>
      <c r="M457" s="640"/>
      <c r="N457" s="421"/>
      <c r="O457" s="728"/>
      <c r="P457" s="638"/>
      <c r="Q457" s="638"/>
      <c r="R457" s="638"/>
      <c r="S457" s="638"/>
      <c r="T457" s="638"/>
      <c r="U457" s="638"/>
      <c r="V457" s="638"/>
    </row>
    <row r="458" spans="1:22" ht="15.75" customHeight="1">
      <c r="A458" s="638"/>
      <c r="B458" s="638"/>
      <c r="C458" s="638"/>
      <c r="D458" s="638"/>
      <c r="E458" s="638"/>
      <c r="F458" s="638"/>
      <c r="G458" s="639"/>
      <c r="H458" s="638"/>
      <c r="I458" s="638"/>
      <c r="J458" s="640"/>
      <c r="K458" s="640"/>
      <c r="L458" s="640"/>
      <c r="M458" s="640"/>
      <c r="N458" s="421"/>
      <c r="O458" s="728"/>
      <c r="P458" s="638"/>
      <c r="Q458" s="638"/>
      <c r="R458" s="638"/>
      <c r="S458" s="638"/>
      <c r="T458" s="638"/>
      <c r="U458" s="638"/>
      <c r="V458" s="638"/>
    </row>
    <row r="459" spans="1:22" ht="15.75" customHeight="1">
      <c r="A459" s="638"/>
      <c r="B459" s="638"/>
      <c r="C459" s="638"/>
      <c r="D459" s="638"/>
      <c r="E459" s="638"/>
      <c r="F459" s="638"/>
      <c r="G459" s="639"/>
      <c r="H459" s="638"/>
      <c r="I459" s="638"/>
      <c r="J459" s="640"/>
      <c r="K459" s="640"/>
      <c r="L459" s="640"/>
      <c r="M459" s="640"/>
      <c r="N459" s="421"/>
      <c r="O459" s="728"/>
      <c r="P459" s="638"/>
      <c r="Q459" s="638"/>
      <c r="R459" s="638"/>
      <c r="S459" s="638"/>
      <c r="T459" s="638"/>
      <c r="U459" s="638"/>
      <c r="V459" s="638"/>
    </row>
    <row r="460" spans="1:22" ht="15.75" customHeight="1">
      <c r="A460" s="638"/>
      <c r="B460" s="638"/>
      <c r="C460" s="638"/>
      <c r="D460" s="638"/>
      <c r="E460" s="638"/>
      <c r="F460" s="638"/>
      <c r="G460" s="639"/>
      <c r="H460" s="638"/>
      <c r="I460" s="638"/>
      <c r="J460" s="640"/>
      <c r="K460" s="640"/>
      <c r="L460" s="640"/>
      <c r="M460" s="640"/>
      <c r="N460" s="421"/>
      <c r="O460" s="728"/>
      <c r="P460" s="638"/>
      <c r="Q460" s="638"/>
      <c r="R460" s="638"/>
      <c r="S460" s="638"/>
      <c r="T460" s="638"/>
      <c r="U460" s="638"/>
      <c r="V460" s="638"/>
    </row>
    <row r="461" spans="1:22" ht="15.75" customHeight="1">
      <c r="A461" s="638"/>
      <c r="B461" s="638"/>
      <c r="C461" s="638"/>
      <c r="D461" s="638"/>
      <c r="E461" s="638"/>
      <c r="F461" s="638"/>
      <c r="G461" s="639"/>
      <c r="H461" s="638"/>
      <c r="I461" s="638"/>
      <c r="J461" s="640"/>
      <c r="K461" s="640"/>
      <c r="L461" s="640"/>
      <c r="M461" s="640"/>
      <c r="N461" s="421"/>
      <c r="O461" s="728"/>
      <c r="P461" s="638"/>
      <c r="Q461" s="638"/>
      <c r="R461" s="638"/>
      <c r="S461" s="638"/>
      <c r="T461" s="638"/>
      <c r="U461" s="638"/>
      <c r="V461" s="638"/>
    </row>
    <row r="462" spans="1:22" ht="15.75" customHeight="1">
      <c r="A462" s="638"/>
      <c r="B462" s="638"/>
      <c r="C462" s="638"/>
      <c r="D462" s="638"/>
      <c r="E462" s="638"/>
      <c r="F462" s="638"/>
      <c r="G462" s="639"/>
      <c r="H462" s="638"/>
      <c r="I462" s="638"/>
      <c r="J462" s="640"/>
      <c r="K462" s="640"/>
      <c r="L462" s="640"/>
      <c r="M462" s="640"/>
      <c r="N462" s="421"/>
      <c r="O462" s="728"/>
      <c r="P462" s="638"/>
      <c r="Q462" s="638"/>
      <c r="R462" s="638"/>
      <c r="S462" s="638"/>
      <c r="T462" s="638"/>
      <c r="U462" s="638"/>
      <c r="V462" s="638"/>
    </row>
    <row r="463" spans="1:22" ht="15.75" customHeight="1">
      <c r="A463" s="638"/>
      <c r="B463" s="638"/>
      <c r="C463" s="638"/>
      <c r="D463" s="638"/>
      <c r="E463" s="638"/>
      <c r="F463" s="638"/>
      <c r="G463" s="639"/>
      <c r="H463" s="638"/>
      <c r="I463" s="638"/>
      <c r="J463" s="640"/>
      <c r="K463" s="640"/>
      <c r="L463" s="640"/>
      <c r="M463" s="640"/>
      <c r="N463" s="421"/>
      <c r="O463" s="728"/>
      <c r="P463" s="638"/>
      <c r="Q463" s="638"/>
      <c r="R463" s="638"/>
      <c r="S463" s="638"/>
      <c r="T463" s="638"/>
      <c r="U463" s="638"/>
      <c r="V463" s="638"/>
    </row>
    <row r="464" spans="1:22" ht="15.75" customHeight="1">
      <c r="A464" s="638"/>
      <c r="B464" s="638"/>
      <c r="C464" s="638"/>
      <c r="D464" s="638"/>
      <c r="E464" s="638"/>
      <c r="F464" s="638"/>
      <c r="G464" s="639"/>
      <c r="H464" s="638"/>
      <c r="I464" s="638"/>
      <c r="J464" s="640"/>
      <c r="K464" s="640"/>
      <c r="L464" s="640"/>
      <c r="M464" s="640"/>
      <c r="N464" s="421"/>
      <c r="O464" s="728"/>
      <c r="P464" s="638"/>
      <c r="Q464" s="638"/>
      <c r="R464" s="638"/>
      <c r="S464" s="638"/>
      <c r="T464" s="638"/>
      <c r="U464" s="638"/>
      <c r="V464" s="638"/>
    </row>
    <row r="465" spans="1:22" ht="15.75" customHeight="1">
      <c r="A465" s="638"/>
      <c r="B465" s="638"/>
      <c r="C465" s="638"/>
      <c r="D465" s="638"/>
      <c r="E465" s="638"/>
      <c r="F465" s="638"/>
      <c r="G465" s="639"/>
      <c r="H465" s="638"/>
      <c r="I465" s="638"/>
      <c r="J465" s="640"/>
      <c r="K465" s="640"/>
      <c r="L465" s="640"/>
      <c r="M465" s="640"/>
      <c r="N465" s="421"/>
      <c r="O465" s="728"/>
      <c r="P465" s="638"/>
      <c r="Q465" s="638"/>
      <c r="R465" s="638"/>
      <c r="S465" s="638"/>
      <c r="T465" s="638"/>
      <c r="U465" s="638"/>
      <c r="V465" s="638"/>
    </row>
    <row r="466" spans="1:22" ht="15.75" customHeight="1">
      <c r="A466" s="638"/>
      <c r="B466" s="638"/>
      <c r="C466" s="638"/>
      <c r="D466" s="638"/>
      <c r="E466" s="638"/>
      <c r="F466" s="638"/>
      <c r="G466" s="639"/>
      <c r="H466" s="638"/>
      <c r="I466" s="638"/>
      <c r="J466" s="640"/>
      <c r="K466" s="640"/>
      <c r="L466" s="640"/>
      <c r="M466" s="640"/>
      <c r="N466" s="421"/>
      <c r="O466" s="728"/>
      <c r="P466" s="638"/>
      <c r="Q466" s="638"/>
      <c r="R466" s="638"/>
      <c r="S466" s="638"/>
      <c r="T466" s="638"/>
      <c r="U466" s="638"/>
      <c r="V466" s="638"/>
    </row>
    <row r="467" spans="1:22" ht="15.75" customHeight="1">
      <c r="A467" s="638"/>
      <c r="B467" s="638"/>
      <c r="C467" s="638"/>
      <c r="D467" s="638"/>
      <c r="E467" s="638"/>
      <c r="F467" s="638"/>
      <c r="G467" s="639"/>
      <c r="H467" s="638"/>
      <c r="I467" s="638"/>
      <c r="J467" s="640"/>
      <c r="K467" s="640"/>
      <c r="L467" s="640"/>
      <c r="M467" s="640"/>
      <c r="N467" s="421"/>
      <c r="O467" s="728"/>
      <c r="P467" s="638"/>
      <c r="Q467" s="638"/>
      <c r="R467" s="638"/>
      <c r="S467" s="638"/>
      <c r="T467" s="638"/>
      <c r="U467" s="638"/>
      <c r="V467" s="638"/>
    </row>
    <row r="468" spans="1:22" ht="15.75" customHeight="1">
      <c r="A468" s="638"/>
      <c r="B468" s="638"/>
      <c r="C468" s="638"/>
      <c r="D468" s="638"/>
      <c r="E468" s="638"/>
      <c r="F468" s="638"/>
      <c r="G468" s="639"/>
      <c r="H468" s="638"/>
      <c r="I468" s="638"/>
      <c r="J468" s="640"/>
      <c r="K468" s="640"/>
      <c r="L468" s="640"/>
      <c r="M468" s="640"/>
      <c r="N468" s="421"/>
      <c r="O468" s="728"/>
      <c r="P468" s="638"/>
      <c r="Q468" s="638"/>
      <c r="R468" s="638"/>
      <c r="S468" s="638"/>
      <c r="T468" s="638"/>
      <c r="U468" s="638"/>
      <c r="V468" s="638"/>
    </row>
    <row r="469" spans="1:22" ht="15.75" customHeight="1">
      <c r="A469" s="638"/>
      <c r="B469" s="638"/>
      <c r="C469" s="638"/>
      <c r="D469" s="638"/>
      <c r="E469" s="638"/>
      <c r="F469" s="638"/>
      <c r="G469" s="639"/>
      <c r="H469" s="638"/>
      <c r="I469" s="638"/>
      <c r="J469" s="640"/>
      <c r="K469" s="640"/>
      <c r="L469" s="640"/>
      <c r="M469" s="640"/>
      <c r="N469" s="421"/>
      <c r="O469" s="728"/>
      <c r="P469" s="638"/>
      <c r="Q469" s="638"/>
      <c r="R469" s="638"/>
      <c r="S469" s="638"/>
      <c r="T469" s="638"/>
      <c r="U469" s="638"/>
      <c r="V469" s="638"/>
    </row>
    <row r="470" spans="1:22" ht="15.75" customHeight="1">
      <c r="A470" s="638"/>
      <c r="B470" s="638"/>
      <c r="C470" s="638"/>
      <c r="D470" s="638"/>
      <c r="E470" s="638"/>
      <c r="F470" s="638"/>
      <c r="G470" s="639"/>
      <c r="H470" s="638"/>
      <c r="I470" s="638"/>
      <c r="J470" s="640"/>
      <c r="K470" s="640"/>
      <c r="L470" s="640"/>
      <c r="M470" s="640"/>
      <c r="N470" s="421"/>
      <c r="O470" s="728"/>
      <c r="P470" s="638"/>
      <c r="Q470" s="638"/>
      <c r="R470" s="638"/>
      <c r="S470" s="638"/>
      <c r="T470" s="638"/>
      <c r="U470" s="638"/>
      <c r="V470" s="638"/>
    </row>
    <row r="471" spans="1:22" ht="15.75" customHeight="1">
      <c r="A471" s="638"/>
      <c r="B471" s="638"/>
      <c r="C471" s="638"/>
      <c r="D471" s="638"/>
      <c r="E471" s="638"/>
      <c r="F471" s="638"/>
      <c r="G471" s="639"/>
      <c r="H471" s="638"/>
      <c r="I471" s="638"/>
      <c r="J471" s="640"/>
      <c r="K471" s="640"/>
      <c r="L471" s="640"/>
      <c r="M471" s="640"/>
      <c r="N471" s="421"/>
      <c r="O471" s="728"/>
      <c r="P471" s="638"/>
      <c r="Q471" s="638"/>
      <c r="R471" s="638"/>
      <c r="S471" s="638"/>
      <c r="T471" s="638"/>
      <c r="U471" s="638"/>
      <c r="V471" s="638"/>
    </row>
    <row r="472" spans="1:22" ht="15.75" customHeight="1">
      <c r="A472" s="638"/>
      <c r="B472" s="638"/>
      <c r="C472" s="638"/>
      <c r="D472" s="638"/>
      <c r="E472" s="638"/>
      <c r="F472" s="638"/>
      <c r="G472" s="639"/>
      <c r="H472" s="638"/>
      <c r="I472" s="638"/>
      <c r="J472" s="640"/>
      <c r="K472" s="640"/>
      <c r="L472" s="640"/>
      <c r="M472" s="640"/>
      <c r="N472" s="421"/>
      <c r="O472" s="728"/>
      <c r="P472" s="638"/>
      <c r="Q472" s="638"/>
      <c r="R472" s="638"/>
      <c r="S472" s="638"/>
      <c r="T472" s="638"/>
      <c r="U472" s="638"/>
      <c r="V472" s="638"/>
    </row>
    <row r="473" spans="1:22" ht="15.75" customHeight="1">
      <c r="A473" s="638"/>
      <c r="B473" s="638"/>
      <c r="C473" s="638"/>
      <c r="D473" s="638"/>
      <c r="E473" s="638"/>
      <c r="F473" s="638"/>
      <c r="G473" s="639"/>
      <c r="H473" s="638"/>
      <c r="I473" s="638"/>
      <c r="J473" s="640"/>
      <c r="K473" s="640"/>
      <c r="L473" s="640"/>
      <c r="M473" s="640"/>
      <c r="N473" s="421"/>
      <c r="O473" s="728"/>
      <c r="P473" s="638"/>
      <c r="Q473" s="638"/>
      <c r="R473" s="638"/>
      <c r="S473" s="638"/>
      <c r="T473" s="638"/>
      <c r="U473" s="638"/>
      <c r="V473" s="638"/>
    </row>
    <row r="474" spans="1:22" ht="15.75" customHeight="1">
      <c r="A474" s="638"/>
      <c r="B474" s="638"/>
      <c r="C474" s="638"/>
      <c r="D474" s="638"/>
      <c r="E474" s="638"/>
      <c r="F474" s="638"/>
      <c r="G474" s="639"/>
      <c r="H474" s="638"/>
      <c r="I474" s="638"/>
      <c r="J474" s="640"/>
      <c r="K474" s="640"/>
      <c r="L474" s="640"/>
      <c r="M474" s="640"/>
      <c r="N474" s="421"/>
      <c r="O474" s="728"/>
      <c r="P474" s="638"/>
      <c r="Q474" s="638"/>
      <c r="R474" s="638"/>
      <c r="S474" s="638"/>
      <c r="T474" s="638"/>
      <c r="U474" s="638"/>
      <c r="V474" s="638"/>
    </row>
    <row r="475" spans="1:22" ht="15.75" customHeight="1">
      <c r="A475" s="638"/>
      <c r="B475" s="638"/>
      <c r="C475" s="638"/>
      <c r="D475" s="638"/>
      <c r="E475" s="638"/>
      <c r="F475" s="638"/>
      <c r="G475" s="639"/>
      <c r="H475" s="638"/>
      <c r="I475" s="638"/>
      <c r="J475" s="640"/>
      <c r="K475" s="640"/>
      <c r="L475" s="640"/>
      <c r="M475" s="640"/>
      <c r="N475" s="421"/>
      <c r="O475" s="728"/>
      <c r="P475" s="638"/>
      <c r="Q475" s="638"/>
      <c r="R475" s="638"/>
      <c r="S475" s="638"/>
      <c r="T475" s="638"/>
      <c r="U475" s="638"/>
      <c r="V475" s="638"/>
    </row>
    <row r="476" spans="1:22" ht="15.75" customHeight="1">
      <c r="A476" s="638"/>
      <c r="B476" s="638"/>
      <c r="C476" s="638"/>
      <c r="D476" s="638"/>
      <c r="E476" s="638"/>
      <c r="F476" s="638"/>
      <c r="G476" s="639"/>
      <c r="H476" s="638"/>
      <c r="I476" s="638"/>
      <c r="J476" s="640"/>
      <c r="K476" s="640"/>
      <c r="L476" s="640"/>
      <c r="M476" s="640"/>
      <c r="N476" s="421"/>
      <c r="O476" s="728"/>
      <c r="P476" s="638"/>
      <c r="Q476" s="638"/>
      <c r="R476" s="638"/>
      <c r="S476" s="638"/>
      <c r="T476" s="638"/>
      <c r="U476" s="638"/>
      <c r="V476" s="638"/>
    </row>
    <row r="477" spans="1:22" ht="15.75" customHeight="1">
      <c r="A477" s="638"/>
      <c r="B477" s="638"/>
      <c r="C477" s="638"/>
      <c r="D477" s="638"/>
      <c r="E477" s="638"/>
      <c r="F477" s="638"/>
      <c r="G477" s="639"/>
      <c r="H477" s="638"/>
      <c r="I477" s="638"/>
      <c r="J477" s="640"/>
      <c r="K477" s="640"/>
      <c r="L477" s="640"/>
      <c r="M477" s="640"/>
      <c r="N477" s="421"/>
      <c r="O477" s="728"/>
      <c r="P477" s="638"/>
      <c r="Q477" s="638"/>
      <c r="R477" s="638"/>
      <c r="S477" s="638"/>
      <c r="T477" s="638"/>
      <c r="U477" s="638"/>
      <c r="V477" s="638"/>
    </row>
    <row r="478" spans="1:22" ht="15.75" customHeight="1">
      <c r="A478" s="638"/>
      <c r="B478" s="638"/>
      <c r="C478" s="638"/>
      <c r="D478" s="638"/>
      <c r="E478" s="638"/>
      <c r="F478" s="638"/>
      <c r="G478" s="639"/>
      <c r="H478" s="638"/>
      <c r="I478" s="638"/>
      <c r="J478" s="640"/>
      <c r="K478" s="640"/>
      <c r="L478" s="640"/>
      <c r="M478" s="640"/>
      <c r="N478" s="421"/>
      <c r="O478" s="728"/>
      <c r="P478" s="638"/>
      <c r="Q478" s="638"/>
      <c r="R478" s="638"/>
      <c r="S478" s="638"/>
      <c r="T478" s="638"/>
      <c r="U478" s="638"/>
      <c r="V478" s="638"/>
    </row>
    <row r="479" spans="1:22" ht="15.75" customHeight="1">
      <c r="A479" s="638"/>
      <c r="B479" s="638"/>
      <c r="C479" s="638"/>
      <c r="D479" s="638"/>
      <c r="E479" s="638"/>
      <c r="F479" s="638"/>
      <c r="G479" s="639"/>
      <c r="H479" s="638"/>
      <c r="I479" s="638"/>
      <c r="J479" s="640"/>
      <c r="K479" s="640"/>
      <c r="L479" s="640"/>
      <c r="M479" s="640"/>
      <c r="N479" s="421"/>
      <c r="O479" s="728"/>
      <c r="P479" s="638"/>
      <c r="Q479" s="638"/>
      <c r="R479" s="638"/>
      <c r="S479" s="638"/>
      <c r="T479" s="638"/>
      <c r="U479" s="638"/>
      <c r="V479" s="638"/>
    </row>
    <row r="480" spans="1:22" ht="15.75" customHeight="1">
      <c r="A480" s="638"/>
      <c r="B480" s="638"/>
      <c r="C480" s="638"/>
      <c r="D480" s="638"/>
      <c r="E480" s="638"/>
      <c r="F480" s="638"/>
      <c r="G480" s="639"/>
      <c r="H480" s="638"/>
      <c r="I480" s="638"/>
      <c r="J480" s="640"/>
      <c r="K480" s="640"/>
      <c r="L480" s="640"/>
      <c r="M480" s="640"/>
      <c r="N480" s="421"/>
      <c r="O480" s="728"/>
      <c r="P480" s="638"/>
      <c r="Q480" s="638"/>
      <c r="R480" s="638"/>
      <c r="S480" s="638"/>
      <c r="T480" s="638"/>
      <c r="U480" s="638"/>
      <c r="V480" s="638"/>
    </row>
    <row r="481" spans="1:22" ht="15.75" customHeight="1">
      <c r="A481" s="638"/>
      <c r="B481" s="638"/>
      <c r="C481" s="638"/>
      <c r="D481" s="638"/>
      <c r="E481" s="638"/>
      <c r="F481" s="638"/>
      <c r="G481" s="639"/>
      <c r="H481" s="638"/>
      <c r="I481" s="638"/>
      <c r="J481" s="640"/>
      <c r="K481" s="640"/>
      <c r="L481" s="640"/>
      <c r="M481" s="640"/>
      <c r="N481" s="421"/>
      <c r="O481" s="728"/>
      <c r="P481" s="638"/>
      <c r="Q481" s="638"/>
      <c r="R481" s="638"/>
      <c r="S481" s="638"/>
      <c r="T481" s="638"/>
      <c r="U481" s="638"/>
      <c r="V481" s="638"/>
    </row>
    <row r="482" spans="1:22" ht="15.75" customHeight="1">
      <c r="A482" s="638"/>
      <c r="B482" s="638"/>
      <c r="C482" s="638"/>
      <c r="D482" s="638"/>
      <c r="E482" s="638"/>
      <c r="F482" s="638"/>
      <c r="G482" s="639"/>
      <c r="H482" s="638"/>
      <c r="I482" s="638"/>
      <c r="J482" s="640"/>
      <c r="K482" s="640"/>
      <c r="L482" s="640"/>
      <c r="M482" s="640"/>
      <c r="N482" s="421"/>
      <c r="O482" s="728"/>
      <c r="P482" s="638"/>
      <c r="Q482" s="638"/>
      <c r="R482" s="638"/>
      <c r="S482" s="638"/>
      <c r="T482" s="638"/>
      <c r="U482" s="638"/>
      <c r="V482" s="638"/>
    </row>
    <row r="483" spans="1:22" ht="15.75" customHeight="1">
      <c r="A483" s="638"/>
      <c r="B483" s="638"/>
      <c r="C483" s="638"/>
      <c r="D483" s="638"/>
      <c r="E483" s="638"/>
      <c r="F483" s="638"/>
      <c r="G483" s="639"/>
      <c r="H483" s="638"/>
      <c r="I483" s="638"/>
      <c r="J483" s="640"/>
      <c r="K483" s="640"/>
      <c r="L483" s="640"/>
      <c r="M483" s="640"/>
      <c r="N483" s="421"/>
      <c r="O483" s="728"/>
      <c r="P483" s="638"/>
      <c r="Q483" s="638"/>
      <c r="R483" s="638"/>
      <c r="S483" s="638"/>
      <c r="T483" s="638"/>
      <c r="U483" s="638"/>
      <c r="V483" s="638"/>
    </row>
    <row r="484" spans="1:22" ht="15.75" customHeight="1">
      <c r="A484" s="638"/>
      <c r="B484" s="638"/>
      <c r="C484" s="638"/>
      <c r="D484" s="638"/>
      <c r="E484" s="638"/>
      <c r="F484" s="638"/>
      <c r="G484" s="639"/>
      <c r="H484" s="638"/>
      <c r="I484" s="638"/>
      <c r="J484" s="640"/>
      <c r="K484" s="640"/>
      <c r="L484" s="640"/>
      <c r="M484" s="640"/>
      <c r="N484" s="421"/>
      <c r="O484" s="728"/>
      <c r="P484" s="638"/>
      <c r="Q484" s="638"/>
      <c r="R484" s="638"/>
      <c r="S484" s="638"/>
      <c r="T484" s="638"/>
      <c r="U484" s="638"/>
      <c r="V484" s="638"/>
    </row>
    <row r="485" spans="1:22" ht="15.75" customHeight="1">
      <c r="A485" s="638"/>
      <c r="B485" s="638"/>
      <c r="C485" s="638"/>
      <c r="D485" s="638"/>
      <c r="E485" s="638"/>
      <c r="F485" s="638"/>
      <c r="G485" s="639"/>
      <c r="H485" s="638"/>
      <c r="I485" s="638"/>
      <c r="J485" s="640"/>
      <c r="K485" s="640"/>
      <c r="L485" s="640"/>
      <c r="M485" s="640"/>
      <c r="N485" s="421"/>
      <c r="O485" s="728"/>
      <c r="P485" s="638"/>
      <c r="Q485" s="638"/>
      <c r="R485" s="638"/>
      <c r="S485" s="638"/>
      <c r="T485" s="638"/>
      <c r="U485" s="638"/>
      <c r="V485" s="638"/>
    </row>
    <row r="486" spans="1:22" ht="15.75" customHeight="1">
      <c r="A486" s="638"/>
      <c r="B486" s="638"/>
      <c r="C486" s="638"/>
      <c r="D486" s="638"/>
      <c r="E486" s="638"/>
      <c r="F486" s="638"/>
      <c r="G486" s="639"/>
      <c r="H486" s="638"/>
      <c r="I486" s="638"/>
      <c r="J486" s="640"/>
      <c r="K486" s="640"/>
      <c r="L486" s="640"/>
      <c r="M486" s="640"/>
      <c r="N486" s="421"/>
      <c r="O486" s="728"/>
      <c r="P486" s="638"/>
      <c r="Q486" s="638"/>
      <c r="R486" s="638"/>
      <c r="S486" s="638"/>
      <c r="T486" s="638"/>
      <c r="U486" s="638"/>
      <c r="V486" s="638"/>
    </row>
    <row r="487" spans="1:22" ht="15.75" customHeight="1">
      <c r="A487" s="638"/>
      <c r="B487" s="638"/>
      <c r="C487" s="638"/>
      <c r="D487" s="638"/>
      <c r="E487" s="638"/>
      <c r="F487" s="638"/>
      <c r="G487" s="639"/>
      <c r="H487" s="638"/>
      <c r="I487" s="638"/>
      <c r="J487" s="640"/>
      <c r="K487" s="640"/>
      <c r="L487" s="640"/>
      <c r="M487" s="640"/>
      <c r="N487" s="421"/>
      <c r="O487" s="728"/>
      <c r="P487" s="638"/>
      <c r="Q487" s="638"/>
      <c r="R487" s="638"/>
      <c r="S487" s="638"/>
      <c r="T487" s="638"/>
      <c r="U487" s="638"/>
      <c r="V487" s="638"/>
    </row>
    <row r="488" spans="1:22" ht="15.75" customHeight="1">
      <c r="A488" s="638"/>
      <c r="B488" s="638"/>
      <c r="C488" s="638"/>
      <c r="D488" s="638"/>
      <c r="E488" s="638"/>
      <c r="F488" s="638"/>
      <c r="G488" s="639"/>
      <c r="H488" s="638"/>
      <c r="I488" s="638"/>
      <c r="J488" s="640"/>
      <c r="K488" s="640"/>
      <c r="L488" s="640"/>
      <c r="M488" s="640"/>
      <c r="N488" s="421"/>
      <c r="O488" s="728"/>
      <c r="P488" s="638"/>
      <c r="Q488" s="638"/>
      <c r="R488" s="638"/>
      <c r="S488" s="638"/>
      <c r="T488" s="638"/>
      <c r="U488" s="638"/>
      <c r="V488" s="638"/>
    </row>
    <row r="489" spans="1:22" ht="15.75" customHeight="1">
      <c r="A489" s="638"/>
      <c r="B489" s="638"/>
      <c r="C489" s="638"/>
      <c r="D489" s="638"/>
      <c r="E489" s="638"/>
      <c r="F489" s="638"/>
      <c r="G489" s="639"/>
      <c r="H489" s="638"/>
      <c r="I489" s="638"/>
      <c r="J489" s="640"/>
      <c r="K489" s="640"/>
      <c r="L489" s="640"/>
      <c r="M489" s="640"/>
      <c r="N489" s="421"/>
      <c r="O489" s="728"/>
      <c r="P489" s="638"/>
      <c r="Q489" s="638"/>
      <c r="R489" s="638"/>
      <c r="S489" s="638"/>
      <c r="T489" s="638"/>
      <c r="U489" s="638"/>
      <c r="V489" s="638"/>
    </row>
    <row r="490" spans="1:22" ht="15.75" customHeight="1">
      <c r="A490" s="638"/>
      <c r="B490" s="638"/>
      <c r="C490" s="638"/>
      <c r="D490" s="638"/>
      <c r="E490" s="638"/>
      <c r="F490" s="638"/>
      <c r="G490" s="639"/>
      <c r="H490" s="638"/>
      <c r="I490" s="638"/>
      <c r="J490" s="640"/>
      <c r="K490" s="640"/>
      <c r="L490" s="640"/>
      <c r="M490" s="640"/>
      <c r="N490" s="421"/>
      <c r="O490" s="728"/>
      <c r="P490" s="638"/>
      <c r="Q490" s="638"/>
      <c r="R490" s="638"/>
      <c r="S490" s="638"/>
      <c r="T490" s="638"/>
      <c r="U490" s="638"/>
      <c r="V490" s="638"/>
    </row>
    <row r="491" spans="1:22" ht="15.75" customHeight="1">
      <c r="A491" s="638"/>
      <c r="B491" s="638"/>
      <c r="C491" s="638"/>
      <c r="D491" s="638"/>
      <c r="E491" s="638"/>
      <c r="F491" s="638"/>
      <c r="G491" s="639"/>
      <c r="H491" s="638"/>
      <c r="I491" s="638"/>
      <c r="J491" s="640"/>
      <c r="K491" s="640"/>
      <c r="L491" s="640"/>
      <c r="M491" s="640"/>
      <c r="N491" s="421"/>
      <c r="O491" s="728"/>
      <c r="P491" s="638"/>
      <c r="Q491" s="638"/>
      <c r="R491" s="638"/>
      <c r="S491" s="638"/>
      <c r="T491" s="638"/>
      <c r="U491" s="638"/>
      <c r="V491" s="638"/>
    </row>
    <row r="492" spans="1:22" ht="15.75" customHeight="1">
      <c r="A492" s="638"/>
      <c r="B492" s="638"/>
      <c r="C492" s="638"/>
      <c r="D492" s="638"/>
      <c r="E492" s="638"/>
      <c r="F492" s="638"/>
      <c r="G492" s="639"/>
      <c r="H492" s="638"/>
      <c r="I492" s="638"/>
      <c r="J492" s="640"/>
      <c r="K492" s="640"/>
      <c r="L492" s="640"/>
      <c r="M492" s="640"/>
      <c r="N492" s="421"/>
      <c r="O492" s="728"/>
      <c r="P492" s="638"/>
      <c r="Q492" s="638"/>
      <c r="R492" s="638"/>
      <c r="S492" s="638"/>
      <c r="T492" s="638"/>
      <c r="U492" s="638"/>
      <c r="V492" s="638"/>
    </row>
    <row r="493" spans="1:22" ht="15.75" customHeight="1">
      <c r="A493" s="638"/>
      <c r="B493" s="638"/>
      <c r="C493" s="638"/>
      <c r="D493" s="638"/>
      <c r="E493" s="638"/>
      <c r="F493" s="638"/>
      <c r="G493" s="639"/>
      <c r="H493" s="638"/>
      <c r="I493" s="638"/>
      <c r="J493" s="640"/>
      <c r="K493" s="640"/>
      <c r="L493" s="640"/>
      <c r="M493" s="640"/>
      <c r="N493" s="421"/>
      <c r="O493" s="728"/>
      <c r="P493" s="638"/>
      <c r="Q493" s="638"/>
      <c r="R493" s="638"/>
      <c r="S493" s="638"/>
      <c r="T493" s="638"/>
      <c r="U493" s="638"/>
      <c r="V493" s="638"/>
    </row>
    <row r="494" spans="1:22" ht="15.75" customHeight="1">
      <c r="A494" s="638"/>
      <c r="B494" s="638"/>
      <c r="C494" s="638"/>
      <c r="D494" s="638"/>
      <c r="E494" s="638"/>
      <c r="F494" s="638"/>
      <c r="G494" s="639"/>
      <c r="H494" s="638"/>
      <c r="I494" s="638"/>
      <c r="J494" s="640"/>
      <c r="K494" s="640"/>
      <c r="L494" s="640"/>
      <c r="M494" s="640"/>
      <c r="N494" s="421"/>
      <c r="O494" s="728"/>
      <c r="P494" s="638"/>
      <c r="Q494" s="638"/>
      <c r="R494" s="638"/>
      <c r="S494" s="638"/>
      <c r="T494" s="638"/>
      <c r="U494" s="638"/>
      <c r="V494" s="638"/>
    </row>
    <row r="495" spans="1:22" ht="15.75" customHeight="1">
      <c r="A495" s="638"/>
      <c r="B495" s="638"/>
      <c r="C495" s="638"/>
      <c r="D495" s="638"/>
      <c r="E495" s="638"/>
      <c r="F495" s="638"/>
      <c r="G495" s="639"/>
      <c r="H495" s="638"/>
      <c r="I495" s="638"/>
      <c r="J495" s="640"/>
      <c r="K495" s="640"/>
      <c r="L495" s="640"/>
      <c r="M495" s="640"/>
      <c r="N495" s="421"/>
      <c r="O495" s="728"/>
      <c r="P495" s="638"/>
      <c r="Q495" s="638"/>
      <c r="R495" s="638"/>
      <c r="S495" s="638"/>
      <c r="T495" s="638"/>
      <c r="U495" s="638"/>
      <c r="V495" s="638"/>
    </row>
    <row r="496" spans="1:22" ht="15.75" customHeight="1">
      <c r="A496" s="638"/>
      <c r="B496" s="638"/>
      <c r="C496" s="638"/>
      <c r="D496" s="638"/>
      <c r="E496" s="638"/>
      <c r="F496" s="638"/>
      <c r="G496" s="639"/>
      <c r="H496" s="638"/>
      <c r="I496" s="638"/>
      <c r="J496" s="640"/>
      <c r="K496" s="640"/>
      <c r="L496" s="640"/>
      <c r="M496" s="640"/>
      <c r="N496" s="421"/>
      <c r="O496" s="728"/>
      <c r="P496" s="638"/>
      <c r="Q496" s="638"/>
      <c r="R496" s="638"/>
      <c r="S496" s="638"/>
      <c r="T496" s="638"/>
      <c r="U496" s="638"/>
      <c r="V496" s="638"/>
    </row>
    <row r="497" spans="1:22" ht="15.75" customHeight="1">
      <c r="A497" s="638"/>
      <c r="B497" s="638"/>
      <c r="C497" s="638"/>
      <c r="D497" s="638"/>
      <c r="E497" s="638"/>
      <c r="F497" s="638"/>
      <c r="G497" s="639"/>
      <c r="H497" s="638"/>
      <c r="I497" s="638"/>
      <c r="J497" s="640"/>
      <c r="K497" s="640"/>
      <c r="L497" s="640"/>
      <c r="M497" s="640"/>
      <c r="N497" s="421"/>
      <c r="O497" s="728"/>
      <c r="P497" s="638"/>
      <c r="Q497" s="638"/>
      <c r="R497" s="638"/>
      <c r="S497" s="638"/>
      <c r="T497" s="638"/>
      <c r="U497" s="638"/>
      <c r="V497" s="638"/>
    </row>
    <row r="498" spans="1:22" ht="15.75" customHeight="1">
      <c r="A498" s="638"/>
      <c r="B498" s="638"/>
      <c r="C498" s="638"/>
      <c r="D498" s="638"/>
      <c r="E498" s="638"/>
      <c r="F498" s="638"/>
      <c r="G498" s="639"/>
      <c r="H498" s="638"/>
      <c r="I498" s="638"/>
      <c r="J498" s="640"/>
      <c r="K498" s="640"/>
      <c r="L498" s="640"/>
      <c r="M498" s="640"/>
      <c r="N498" s="421"/>
      <c r="O498" s="728"/>
      <c r="P498" s="638"/>
      <c r="Q498" s="638"/>
      <c r="R498" s="638"/>
      <c r="S498" s="638"/>
      <c r="T498" s="638"/>
      <c r="U498" s="638"/>
      <c r="V498" s="638"/>
    </row>
    <row r="499" spans="1:22" ht="15.75" customHeight="1">
      <c r="A499" s="638"/>
      <c r="B499" s="638"/>
      <c r="C499" s="638"/>
      <c r="D499" s="638"/>
      <c r="E499" s="638"/>
      <c r="F499" s="638"/>
      <c r="G499" s="639"/>
      <c r="H499" s="638"/>
      <c r="I499" s="638"/>
      <c r="J499" s="640"/>
      <c r="K499" s="640"/>
      <c r="L499" s="640"/>
      <c r="M499" s="640"/>
      <c r="N499" s="421"/>
      <c r="O499" s="728"/>
      <c r="P499" s="638"/>
      <c r="Q499" s="638"/>
      <c r="R499" s="638"/>
      <c r="S499" s="638"/>
      <c r="T499" s="638"/>
      <c r="U499" s="638"/>
      <c r="V499" s="638"/>
    </row>
    <row r="500" spans="1:22" ht="15.75" customHeight="1">
      <c r="A500" s="638"/>
      <c r="B500" s="638"/>
      <c r="C500" s="638"/>
      <c r="D500" s="638"/>
      <c r="E500" s="638"/>
      <c r="F500" s="638"/>
      <c r="G500" s="639"/>
      <c r="H500" s="638"/>
      <c r="I500" s="638"/>
      <c r="J500" s="640"/>
      <c r="K500" s="640"/>
      <c r="L500" s="640"/>
      <c r="M500" s="640"/>
      <c r="N500" s="421"/>
      <c r="O500" s="728"/>
      <c r="P500" s="638"/>
      <c r="Q500" s="638"/>
      <c r="R500" s="638"/>
      <c r="S500" s="638"/>
      <c r="T500" s="638"/>
      <c r="U500" s="638"/>
      <c r="V500" s="638"/>
    </row>
    <row r="501" spans="1:22" ht="15.75" customHeight="1">
      <c r="A501" s="638"/>
      <c r="B501" s="638"/>
      <c r="C501" s="638"/>
      <c r="D501" s="638"/>
      <c r="E501" s="638"/>
      <c r="F501" s="638"/>
      <c r="G501" s="639"/>
      <c r="H501" s="638"/>
      <c r="I501" s="638"/>
      <c r="J501" s="640"/>
      <c r="K501" s="640"/>
      <c r="L501" s="640"/>
      <c r="M501" s="640"/>
      <c r="N501" s="421"/>
      <c r="O501" s="728"/>
      <c r="P501" s="638"/>
      <c r="Q501" s="638"/>
      <c r="R501" s="638"/>
      <c r="S501" s="638"/>
      <c r="T501" s="638"/>
      <c r="U501" s="638"/>
      <c r="V501" s="638"/>
    </row>
    <row r="502" spans="1:22" ht="15.75" customHeight="1">
      <c r="A502" s="638"/>
      <c r="B502" s="638"/>
      <c r="C502" s="638"/>
      <c r="D502" s="638"/>
      <c r="E502" s="638"/>
      <c r="F502" s="638"/>
      <c r="G502" s="639"/>
      <c r="H502" s="638"/>
      <c r="I502" s="638"/>
      <c r="J502" s="640"/>
      <c r="K502" s="640"/>
      <c r="L502" s="640"/>
      <c r="M502" s="640"/>
      <c r="N502" s="421"/>
      <c r="O502" s="728"/>
      <c r="P502" s="638"/>
      <c r="Q502" s="638"/>
      <c r="R502" s="638"/>
      <c r="S502" s="638"/>
      <c r="T502" s="638"/>
      <c r="U502" s="638"/>
      <c r="V502" s="638"/>
    </row>
    <row r="503" spans="1:22" ht="15.75" customHeight="1">
      <c r="A503" s="638"/>
      <c r="B503" s="638"/>
      <c r="C503" s="638"/>
      <c r="D503" s="638"/>
      <c r="E503" s="638"/>
      <c r="F503" s="638"/>
      <c r="G503" s="639"/>
      <c r="H503" s="638"/>
      <c r="I503" s="638"/>
      <c r="J503" s="640"/>
      <c r="K503" s="640"/>
      <c r="L503" s="640"/>
      <c r="M503" s="640"/>
      <c r="N503" s="421"/>
      <c r="O503" s="728"/>
      <c r="P503" s="638"/>
      <c r="Q503" s="638"/>
      <c r="R503" s="638"/>
      <c r="S503" s="638"/>
      <c r="T503" s="638"/>
      <c r="U503" s="638"/>
      <c r="V503" s="638"/>
    </row>
    <row r="504" spans="1:22" ht="15.75" customHeight="1">
      <c r="A504" s="638"/>
      <c r="B504" s="638"/>
      <c r="C504" s="638"/>
      <c r="D504" s="638"/>
      <c r="E504" s="638"/>
      <c r="F504" s="638"/>
      <c r="G504" s="639"/>
      <c r="H504" s="638"/>
      <c r="I504" s="638"/>
      <c r="J504" s="640"/>
      <c r="K504" s="640"/>
      <c r="L504" s="640"/>
      <c r="M504" s="640"/>
      <c r="N504" s="421"/>
      <c r="O504" s="728"/>
      <c r="P504" s="638"/>
      <c r="Q504" s="638"/>
      <c r="R504" s="638"/>
      <c r="S504" s="638"/>
      <c r="T504" s="638"/>
      <c r="U504" s="638"/>
      <c r="V504" s="638"/>
    </row>
    <row r="505" spans="1:22" ht="15.75" customHeight="1">
      <c r="A505" s="638"/>
      <c r="B505" s="638"/>
      <c r="C505" s="638"/>
      <c r="D505" s="638"/>
      <c r="E505" s="638"/>
      <c r="F505" s="638"/>
      <c r="G505" s="639"/>
      <c r="H505" s="638"/>
      <c r="I505" s="638"/>
      <c r="J505" s="640"/>
      <c r="K505" s="640"/>
      <c r="L505" s="640"/>
      <c r="M505" s="640"/>
      <c r="N505" s="421"/>
      <c r="O505" s="728"/>
      <c r="P505" s="638"/>
      <c r="Q505" s="638"/>
      <c r="R505" s="638"/>
      <c r="S505" s="638"/>
      <c r="T505" s="638"/>
      <c r="U505" s="638"/>
      <c r="V505" s="638"/>
    </row>
    <row r="506" spans="1:22" ht="15.75" customHeight="1">
      <c r="A506" s="638"/>
      <c r="B506" s="638"/>
      <c r="C506" s="638"/>
      <c r="D506" s="638"/>
      <c r="E506" s="638"/>
      <c r="F506" s="638"/>
      <c r="G506" s="639"/>
      <c r="H506" s="638"/>
      <c r="I506" s="638"/>
      <c r="J506" s="640"/>
      <c r="K506" s="640"/>
      <c r="L506" s="640"/>
      <c r="M506" s="640"/>
      <c r="N506" s="421"/>
      <c r="O506" s="728"/>
      <c r="P506" s="638"/>
      <c r="Q506" s="638"/>
      <c r="R506" s="638"/>
      <c r="S506" s="638"/>
      <c r="T506" s="638"/>
      <c r="U506" s="638"/>
      <c r="V506" s="638"/>
    </row>
    <row r="507" spans="1:22" ht="15.75" customHeight="1">
      <c r="A507" s="638"/>
      <c r="B507" s="638"/>
      <c r="C507" s="638"/>
      <c r="D507" s="638"/>
      <c r="E507" s="638"/>
      <c r="F507" s="638"/>
      <c r="G507" s="639"/>
      <c r="H507" s="638"/>
      <c r="I507" s="638"/>
      <c r="J507" s="640"/>
      <c r="K507" s="640"/>
      <c r="L507" s="640"/>
      <c r="M507" s="640"/>
      <c r="N507" s="421"/>
      <c r="O507" s="728"/>
      <c r="P507" s="638"/>
      <c r="Q507" s="638"/>
      <c r="R507" s="638"/>
      <c r="S507" s="638"/>
      <c r="T507" s="638"/>
      <c r="U507" s="638"/>
      <c r="V507" s="638"/>
    </row>
    <row r="508" spans="1:22" ht="15.75" customHeight="1">
      <c r="A508" s="638"/>
      <c r="B508" s="638"/>
      <c r="C508" s="638"/>
      <c r="D508" s="638"/>
      <c r="E508" s="638"/>
      <c r="F508" s="638"/>
      <c r="G508" s="639"/>
      <c r="H508" s="638"/>
      <c r="I508" s="638"/>
      <c r="J508" s="640"/>
      <c r="K508" s="640"/>
      <c r="L508" s="640"/>
      <c r="M508" s="640"/>
      <c r="N508" s="421"/>
      <c r="O508" s="728"/>
      <c r="P508" s="638"/>
      <c r="Q508" s="638"/>
      <c r="R508" s="638"/>
      <c r="S508" s="638"/>
      <c r="T508" s="638"/>
      <c r="U508" s="638"/>
      <c r="V508" s="638"/>
    </row>
    <row r="509" spans="1:22" ht="15.75" customHeight="1">
      <c r="A509" s="638"/>
      <c r="B509" s="638"/>
      <c r="C509" s="638"/>
      <c r="D509" s="638"/>
      <c r="E509" s="638"/>
      <c r="F509" s="638"/>
      <c r="G509" s="639"/>
      <c r="H509" s="638"/>
      <c r="I509" s="638"/>
      <c r="J509" s="640"/>
      <c r="K509" s="640"/>
      <c r="L509" s="640"/>
      <c r="M509" s="640"/>
      <c r="N509" s="421"/>
      <c r="O509" s="728"/>
      <c r="P509" s="638"/>
      <c r="Q509" s="638"/>
      <c r="R509" s="638"/>
      <c r="S509" s="638"/>
      <c r="T509" s="638"/>
      <c r="U509" s="638"/>
      <c r="V509" s="638"/>
    </row>
    <row r="510" spans="1:22" ht="15.75" customHeight="1">
      <c r="A510" s="638"/>
      <c r="B510" s="638"/>
      <c r="C510" s="638"/>
      <c r="D510" s="638"/>
      <c r="E510" s="638"/>
      <c r="F510" s="638"/>
      <c r="G510" s="639"/>
      <c r="H510" s="638"/>
      <c r="I510" s="638"/>
      <c r="J510" s="640"/>
      <c r="K510" s="640"/>
      <c r="L510" s="640"/>
      <c r="M510" s="640"/>
      <c r="N510" s="421"/>
      <c r="O510" s="728"/>
      <c r="P510" s="638"/>
      <c r="Q510" s="638"/>
      <c r="R510" s="638"/>
      <c r="S510" s="638"/>
      <c r="T510" s="638"/>
      <c r="U510" s="638"/>
      <c r="V510" s="638"/>
    </row>
    <row r="511" spans="1:22" ht="15.75" customHeight="1">
      <c r="A511" s="638"/>
      <c r="B511" s="638"/>
      <c r="C511" s="638"/>
      <c r="D511" s="638"/>
      <c r="E511" s="638"/>
      <c r="F511" s="638"/>
      <c r="G511" s="639"/>
      <c r="H511" s="638"/>
      <c r="I511" s="638"/>
      <c r="J511" s="640"/>
      <c r="K511" s="640"/>
      <c r="L511" s="640"/>
      <c r="M511" s="640"/>
      <c r="N511" s="421"/>
      <c r="O511" s="728"/>
      <c r="P511" s="638"/>
      <c r="Q511" s="638"/>
      <c r="R511" s="638"/>
      <c r="S511" s="638"/>
      <c r="T511" s="638"/>
      <c r="U511" s="638"/>
      <c r="V511" s="638"/>
    </row>
    <row r="512" spans="1:22" ht="15.75" customHeight="1">
      <c r="A512" s="638"/>
      <c r="B512" s="638"/>
      <c r="C512" s="638"/>
      <c r="D512" s="638"/>
      <c r="E512" s="638"/>
      <c r="F512" s="638"/>
      <c r="G512" s="639"/>
      <c r="H512" s="638"/>
      <c r="I512" s="638"/>
      <c r="J512" s="640"/>
      <c r="K512" s="640"/>
      <c r="L512" s="640"/>
      <c r="M512" s="640"/>
      <c r="N512" s="421"/>
      <c r="O512" s="728"/>
      <c r="P512" s="638"/>
      <c r="Q512" s="638"/>
      <c r="R512" s="638"/>
      <c r="S512" s="638"/>
      <c r="T512" s="638"/>
      <c r="U512" s="638"/>
      <c r="V512" s="638"/>
    </row>
    <row r="513" spans="1:22" ht="15.75" customHeight="1">
      <c r="A513" s="638"/>
      <c r="B513" s="638"/>
      <c r="C513" s="638"/>
      <c r="D513" s="638"/>
      <c r="E513" s="638"/>
      <c r="F513" s="638"/>
      <c r="G513" s="639"/>
      <c r="H513" s="638"/>
      <c r="I513" s="638"/>
      <c r="J513" s="640"/>
      <c r="K513" s="640"/>
      <c r="L513" s="640"/>
      <c r="M513" s="640"/>
      <c r="N513" s="421"/>
      <c r="O513" s="728"/>
      <c r="P513" s="638"/>
      <c r="Q513" s="638"/>
      <c r="R513" s="638"/>
      <c r="S513" s="638"/>
      <c r="T513" s="638"/>
      <c r="U513" s="638"/>
      <c r="V513" s="638"/>
    </row>
    <row r="514" spans="1:22" ht="15.75" customHeight="1">
      <c r="A514" s="638"/>
      <c r="B514" s="638"/>
      <c r="C514" s="638"/>
      <c r="D514" s="638"/>
      <c r="E514" s="638"/>
      <c r="F514" s="638"/>
      <c r="G514" s="639"/>
      <c r="H514" s="638"/>
      <c r="I514" s="638"/>
      <c r="J514" s="640"/>
      <c r="K514" s="640"/>
      <c r="L514" s="640"/>
      <c r="M514" s="640"/>
      <c r="N514" s="421"/>
      <c r="O514" s="728"/>
      <c r="P514" s="638"/>
      <c r="Q514" s="638"/>
      <c r="R514" s="638"/>
      <c r="S514" s="638"/>
      <c r="T514" s="638"/>
      <c r="U514" s="638"/>
      <c r="V514" s="638"/>
    </row>
    <row r="515" spans="1:22" ht="15.75" customHeight="1">
      <c r="A515" s="638"/>
      <c r="B515" s="638"/>
      <c r="C515" s="638"/>
      <c r="D515" s="638"/>
      <c r="E515" s="638"/>
      <c r="F515" s="638"/>
      <c r="G515" s="639"/>
      <c r="H515" s="638"/>
      <c r="I515" s="638"/>
      <c r="J515" s="640"/>
      <c r="K515" s="640"/>
      <c r="L515" s="640"/>
      <c r="M515" s="640"/>
      <c r="N515" s="421"/>
      <c r="O515" s="728"/>
      <c r="P515" s="638"/>
      <c r="Q515" s="638"/>
      <c r="R515" s="638"/>
      <c r="S515" s="638"/>
      <c r="T515" s="638"/>
      <c r="U515" s="638"/>
      <c r="V515" s="638"/>
    </row>
    <row r="516" spans="1:22" ht="15.75" customHeight="1">
      <c r="A516" s="638"/>
      <c r="B516" s="638"/>
      <c r="C516" s="638"/>
      <c r="D516" s="638"/>
      <c r="E516" s="638"/>
      <c r="F516" s="638"/>
      <c r="G516" s="639"/>
      <c r="H516" s="638"/>
      <c r="I516" s="638"/>
      <c r="J516" s="640"/>
      <c r="K516" s="640"/>
      <c r="L516" s="640"/>
      <c r="M516" s="640"/>
      <c r="N516" s="421"/>
      <c r="O516" s="728"/>
      <c r="P516" s="638"/>
      <c r="Q516" s="638"/>
      <c r="R516" s="638"/>
      <c r="S516" s="638"/>
      <c r="T516" s="638"/>
      <c r="U516" s="638"/>
      <c r="V516" s="638"/>
    </row>
    <row r="517" spans="1:22" ht="15.75" customHeight="1">
      <c r="A517" s="638"/>
      <c r="B517" s="638"/>
      <c r="C517" s="638"/>
      <c r="D517" s="638"/>
      <c r="E517" s="638"/>
      <c r="F517" s="638"/>
      <c r="G517" s="639"/>
      <c r="H517" s="638"/>
      <c r="I517" s="638"/>
      <c r="J517" s="640"/>
      <c r="K517" s="640"/>
      <c r="L517" s="640"/>
      <c r="M517" s="640"/>
      <c r="N517" s="421"/>
      <c r="O517" s="728"/>
      <c r="P517" s="638"/>
      <c r="Q517" s="638"/>
      <c r="R517" s="638"/>
      <c r="S517" s="638"/>
      <c r="T517" s="638"/>
      <c r="U517" s="638"/>
      <c r="V517" s="638"/>
    </row>
    <row r="518" spans="1:22" ht="15.75" customHeight="1">
      <c r="A518" s="638"/>
      <c r="B518" s="638"/>
      <c r="C518" s="638"/>
      <c r="D518" s="638"/>
      <c r="E518" s="638"/>
      <c r="F518" s="638"/>
      <c r="G518" s="639"/>
      <c r="H518" s="638"/>
      <c r="I518" s="638"/>
      <c r="J518" s="640"/>
      <c r="K518" s="640"/>
      <c r="L518" s="640"/>
      <c r="M518" s="640"/>
      <c r="N518" s="421"/>
      <c r="O518" s="728"/>
      <c r="P518" s="638"/>
      <c r="Q518" s="638"/>
      <c r="R518" s="638"/>
      <c r="S518" s="638"/>
      <c r="T518" s="638"/>
      <c r="U518" s="638"/>
      <c r="V518" s="638"/>
    </row>
    <row r="519" spans="1:22" ht="15.75" customHeight="1">
      <c r="A519" s="638"/>
      <c r="B519" s="638"/>
      <c r="C519" s="638"/>
      <c r="D519" s="638"/>
      <c r="E519" s="638"/>
      <c r="F519" s="638"/>
      <c r="G519" s="639"/>
      <c r="H519" s="638"/>
      <c r="I519" s="638"/>
      <c r="J519" s="640"/>
      <c r="K519" s="640"/>
      <c r="L519" s="640"/>
      <c r="M519" s="640"/>
      <c r="N519" s="421"/>
      <c r="O519" s="728"/>
      <c r="P519" s="638"/>
      <c r="Q519" s="638"/>
      <c r="R519" s="638"/>
      <c r="S519" s="638"/>
      <c r="T519" s="638"/>
      <c r="U519" s="638"/>
      <c r="V519" s="638"/>
    </row>
    <row r="520" spans="1:22" ht="15.75" customHeight="1">
      <c r="A520" s="638"/>
      <c r="B520" s="638"/>
      <c r="C520" s="638"/>
      <c r="D520" s="638"/>
      <c r="E520" s="638"/>
      <c r="F520" s="638"/>
      <c r="G520" s="639"/>
      <c r="H520" s="638"/>
      <c r="I520" s="638"/>
      <c r="J520" s="640"/>
      <c r="K520" s="640"/>
      <c r="L520" s="640"/>
      <c r="M520" s="640"/>
      <c r="N520" s="421"/>
      <c r="O520" s="728"/>
      <c r="P520" s="638"/>
      <c r="Q520" s="638"/>
      <c r="R520" s="638"/>
      <c r="S520" s="638"/>
      <c r="T520" s="638"/>
      <c r="U520" s="638"/>
      <c r="V520" s="638"/>
    </row>
    <row r="521" spans="1:22" ht="15.75" customHeight="1">
      <c r="A521" s="638"/>
      <c r="B521" s="638"/>
      <c r="C521" s="638"/>
      <c r="D521" s="638"/>
      <c r="E521" s="638"/>
      <c r="F521" s="638"/>
      <c r="G521" s="639"/>
      <c r="H521" s="638"/>
      <c r="I521" s="638"/>
      <c r="J521" s="640"/>
      <c r="K521" s="640"/>
      <c r="L521" s="640"/>
      <c r="M521" s="640"/>
      <c r="N521" s="421"/>
      <c r="O521" s="728"/>
      <c r="P521" s="638"/>
      <c r="Q521" s="638"/>
      <c r="R521" s="638"/>
      <c r="S521" s="638"/>
      <c r="T521" s="638"/>
      <c r="U521" s="638"/>
      <c r="V521" s="638"/>
    </row>
    <row r="522" spans="1:22" ht="15.75" customHeight="1">
      <c r="A522" s="638"/>
      <c r="B522" s="638"/>
      <c r="C522" s="638"/>
      <c r="D522" s="638"/>
      <c r="E522" s="638"/>
      <c r="F522" s="638"/>
      <c r="G522" s="639"/>
      <c r="H522" s="638"/>
      <c r="I522" s="638"/>
      <c r="J522" s="640"/>
      <c r="K522" s="640"/>
      <c r="L522" s="640"/>
      <c r="M522" s="640"/>
      <c r="N522" s="421"/>
      <c r="O522" s="728"/>
      <c r="P522" s="638"/>
      <c r="Q522" s="638"/>
      <c r="R522" s="638"/>
      <c r="S522" s="638"/>
      <c r="T522" s="638"/>
      <c r="U522" s="638"/>
      <c r="V522" s="638"/>
    </row>
    <row r="523" spans="1:22" ht="15.75" customHeight="1">
      <c r="A523" s="638"/>
      <c r="B523" s="638"/>
      <c r="C523" s="638"/>
      <c r="D523" s="638"/>
      <c r="E523" s="638"/>
      <c r="F523" s="638"/>
      <c r="G523" s="639"/>
      <c r="H523" s="638"/>
      <c r="I523" s="638"/>
      <c r="J523" s="640"/>
      <c r="K523" s="640"/>
      <c r="L523" s="640"/>
      <c r="M523" s="640"/>
      <c r="N523" s="421"/>
      <c r="O523" s="728"/>
      <c r="P523" s="638"/>
      <c r="Q523" s="638"/>
      <c r="R523" s="638"/>
      <c r="S523" s="638"/>
      <c r="T523" s="638"/>
      <c r="U523" s="638"/>
      <c r="V523" s="638"/>
    </row>
    <row r="524" spans="1:22" ht="15.75" customHeight="1">
      <c r="A524" s="638"/>
      <c r="B524" s="638"/>
      <c r="C524" s="638"/>
      <c r="D524" s="638"/>
      <c r="E524" s="638"/>
      <c r="F524" s="638"/>
      <c r="G524" s="639"/>
      <c r="H524" s="638"/>
      <c r="I524" s="638"/>
      <c r="J524" s="640"/>
      <c r="K524" s="640"/>
      <c r="L524" s="640"/>
      <c r="M524" s="640"/>
      <c r="N524" s="421"/>
      <c r="O524" s="728"/>
      <c r="P524" s="638"/>
      <c r="Q524" s="638"/>
      <c r="R524" s="638"/>
      <c r="S524" s="638"/>
      <c r="T524" s="638"/>
      <c r="U524" s="638"/>
      <c r="V524" s="638"/>
    </row>
    <row r="525" spans="1:22" ht="15.75" customHeight="1">
      <c r="A525" s="638"/>
      <c r="B525" s="638"/>
      <c r="C525" s="638"/>
      <c r="D525" s="638"/>
      <c r="E525" s="638"/>
      <c r="F525" s="638"/>
      <c r="G525" s="639"/>
      <c r="H525" s="638"/>
      <c r="I525" s="638"/>
      <c r="J525" s="640"/>
      <c r="K525" s="640"/>
      <c r="L525" s="640"/>
      <c r="M525" s="640"/>
      <c r="N525" s="421"/>
      <c r="O525" s="728"/>
      <c r="P525" s="638"/>
      <c r="Q525" s="638"/>
      <c r="R525" s="638"/>
      <c r="S525" s="638"/>
      <c r="T525" s="638"/>
      <c r="U525" s="638"/>
      <c r="V525" s="638"/>
    </row>
    <row r="526" spans="1:22" ht="15.75" customHeight="1">
      <c r="A526" s="638"/>
      <c r="B526" s="638"/>
      <c r="C526" s="638"/>
      <c r="D526" s="638"/>
      <c r="E526" s="638"/>
      <c r="F526" s="638"/>
      <c r="G526" s="639"/>
      <c r="H526" s="638"/>
      <c r="I526" s="638"/>
      <c r="J526" s="640"/>
      <c r="K526" s="640"/>
      <c r="L526" s="640"/>
      <c r="M526" s="640"/>
      <c r="N526" s="421"/>
      <c r="O526" s="728"/>
      <c r="P526" s="638"/>
      <c r="Q526" s="638"/>
      <c r="R526" s="638"/>
      <c r="S526" s="638"/>
      <c r="T526" s="638"/>
      <c r="U526" s="638"/>
      <c r="V526" s="638"/>
    </row>
    <row r="527" spans="1:22" ht="15.75" customHeight="1">
      <c r="A527" s="638"/>
      <c r="B527" s="638"/>
      <c r="C527" s="638"/>
      <c r="D527" s="638"/>
      <c r="E527" s="638"/>
      <c r="F527" s="638"/>
      <c r="G527" s="639"/>
      <c r="H527" s="638"/>
      <c r="I527" s="638"/>
      <c r="J527" s="640"/>
      <c r="K527" s="640"/>
      <c r="L527" s="640"/>
      <c r="M527" s="640"/>
      <c r="N527" s="421"/>
      <c r="O527" s="728"/>
      <c r="P527" s="638"/>
      <c r="Q527" s="638"/>
      <c r="R527" s="638"/>
      <c r="S527" s="638"/>
      <c r="T527" s="638"/>
      <c r="U527" s="638"/>
      <c r="V527" s="638"/>
    </row>
    <row r="528" spans="1:22" ht="15.75" customHeight="1">
      <c r="A528" s="638"/>
      <c r="B528" s="638"/>
      <c r="C528" s="638"/>
      <c r="D528" s="638"/>
      <c r="E528" s="638"/>
      <c r="F528" s="638"/>
      <c r="G528" s="639"/>
      <c r="H528" s="638"/>
      <c r="I528" s="638"/>
      <c r="J528" s="640"/>
      <c r="K528" s="640"/>
      <c r="L528" s="640"/>
      <c r="M528" s="640"/>
      <c r="N528" s="421"/>
      <c r="O528" s="728"/>
      <c r="P528" s="638"/>
      <c r="Q528" s="638"/>
      <c r="R528" s="638"/>
      <c r="S528" s="638"/>
      <c r="T528" s="638"/>
      <c r="U528" s="638"/>
      <c r="V528" s="638"/>
    </row>
    <row r="529" spans="1:22" ht="15.75" customHeight="1">
      <c r="A529" s="638"/>
      <c r="B529" s="638"/>
      <c r="C529" s="638"/>
      <c r="D529" s="638"/>
      <c r="E529" s="638"/>
      <c r="F529" s="638"/>
      <c r="G529" s="639"/>
      <c r="H529" s="638"/>
      <c r="I529" s="638"/>
      <c r="J529" s="640"/>
      <c r="K529" s="640"/>
      <c r="L529" s="640"/>
      <c r="M529" s="640"/>
      <c r="N529" s="421"/>
      <c r="O529" s="728"/>
      <c r="P529" s="638"/>
      <c r="Q529" s="638"/>
      <c r="R529" s="638"/>
      <c r="S529" s="638"/>
      <c r="T529" s="638"/>
      <c r="U529" s="638"/>
      <c r="V529" s="638"/>
    </row>
    <row r="530" spans="1:22" ht="15.75" customHeight="1">
      <c r="A530" s="638"/>
      <c r="B530" s="638"/>
      <c r="C530" s="638"/>
      <c r="D530" s="638"/>
      <c r="E530" s="638"/>
      <c r="F530" s="638"/>
      <c r="G530" s="639"/>
      <c r="H530" s="638"/>
      <c r="I530" s="638"/>
      <c r="J530" s="640"/>
      <c r="K530" s="640"/>
      <c r="L530" s="640"/>
      <c r="M530" s="640"/>
      <c r="N530" s="421"/>
      <c r="O530" s="728"/>
      <c r="P530" s="638"/>
      <c r="Q530" s="638"/>
      <c r="R530" s="638"/>
      <c r="S530" s="638"/>
      <c r="T530" s="638"/>
      <c r="U530" s="638"/>
      <c r="V530" s="638"/>
    </row>
    <row r="531" spans="1:22" ht="15.75" customHeight="1">
      <c r="A531" s="638"/>
      <c r="B531" s="638"/>
      <c r="C531" s="638"/>
      <c r="D531" s="638"/>
      <c r="E531" s="638"/>
      <c r="F531" s="638"/>
      <c r="G531" s="639"/>
      <c r="H531" s="638"/>
      <c r="I531" s="638"/>
      <c r="J531" s="640"/>
      <c r="K531" s="640"/>
      <c r="L531" s="640"/>
      <c r="M531" s="640"/>
      <c r="N531" s="421"/>
      <c r="O531" s="728"/>
      <c r="P531" s="638"/>
      <c r="Q531" s="638"/>
      <c r="R531" s="638"/>
      <c r="S531" s="638"/>
      <c r="T531" s="638"/>
      <c r="U531" s="638"/>
      <c r="V531" s="638"/>
    </row>
    <row r="532" spans="1:22" ht="15.75" customHeight="1">
      <c r="A532" s="638"/>
      <c r="B532" s="638"/>
      <c r="C532" s="638"/>
      <c r="D532" s="638"/>
      <c r="E532" s="638"/>
      <c r="F532" s="638"/>
      <c r="G532" s="639"/>
      <c r="H532" s="638"/>
      <c r="I532" s="638"/>
      <c r="J532" s="640"/>
      <c r="K532" s="640"/>
      <c r="L532" s="640"/>
      <c r="M532" s="640"/>
      <c r="N532" s="421"/>
      <c r="O532" s="728"/>
      <c r="P532" s="638"/>
      <c r="Q532" s="638"/>
      <c r="R532" s="638"/>
      <c r="S532" s="638"/>
      <c r="T532" s="638"/>
      <c r="U532" s="638"/>
      <c r="V532" s="638"/>
    </row>
    <row r="533" spans="1:22" ht="15.75" customHeight="1">
      <c r="A533" s="638"/>
      <c r="B533" s="638"/>
      <c r="C533" s="638"/>
      <c r="D533" s="638"/>
      <c r="E533" s="638"/>
      <c r="F533" s="638"/>
      <c r="G533" s="639"/>
      <c r="H533" s="638"/>
      <c r="I533" s="638"/>
      <c r="J533" s="640"/>
      <c r="K533" s="640"/>
      <c r="L533" s="640"/>
      <c r="M533" s="640"/>
      <c r="N533" s="421"/>
      <c r="O533" s="728"/>
      <c r="P533" s="638"/>
      <c r="Q533" s="638"/>
      <c r="R533" s="638"/>
      <c r="S533" s="638"/>
      <c r="T533" s="638"/>
      <c r="U533" s="638"/>
      <c r="V533" s="638"/>
    </row>
    <row r="534" spans="1:22" ht="15.75" customHeight="1">
      <c r="A534" s="638"/>
      <c r="B534" s="638"/>
      <c r="C534" s="638"/>
      <c r="D534" s="638"/>
      <c r="E534" s="638"/>
      <c r="F534" s="638"/>
      <c r="G534" s="639"/>
      <c r="H534" s="638"/>
      <c r="I534" s="638"/>
      <c r="J534" s="640"/>
      <c r="K534" s="640"/>
      <c r="L534" s="640"/>
      <c r="M534" s="640"/>
      <c r="N534" s="421"/>
      <c r="O534" s="728"/>
      <c r="P534" s="638"/>
      <c r="Q534" s="638"/>
      <c r="R534" s="638"/>
      <c r="S534" s="638"/>
      <c r="T534" s="638"/>
      <c r="U534" s="638"/>
      <c r="V534" s="638"/>
    </row>
    <row r="535" spans="1:22" ht="15.75" customHeight="1">
      <c r="A535" s="638"/>
      <c r="B535" s="638"/>
      <c r="C535" s="638"/>
      <c r="D535" s="638"/>
      <c r="E535" s="638"/>
      <c r="F535" s="638"/>
      <c r="G535" s="639"/>
      <c r="H535" s="638"/>
      <c r="I535" s="638"/>
      <c r="J535" s="640"/>
      <c r="K535" s="640"/>
      <c r="L535" s="640"/>
      <c r="M535" s="640"/>
      <c r="N535" s="421"/>
      <c r="O535" s="728"/>
      <c r="P535" s="638"/>
      <c r="Q535" s="638"/>
      <c r="R535" s="638"/>
      <c r="S535" s="638"/>
      <c r="T535" s="638"/>
      <c r="U535" s="638"/>
      <c r="V535" s="638"/>
    </row>
    <row r="536" spans="1:22" ht="15.75" customHeight="1">
      <c r="A536" s="638"/>
      <c r="B536" s="638"/>
      <c r="C536" s="638"/>
      <c r="D536" s="638"/>
      <c r="E536" s="638"/>
      <c r="F536" s="638"/>
      <c r="G536" s="639"/>
      <c r="H536" s="638"/>
      <c r="I536" s="638"/>
      <c r="J536" s="640"/>
      <c r="K536" s="640"/>
      <c r="L536" s="640"/>
      <c r="M536" s="640"/>
      <c r="N536" s="421"/>
      <c r="O536" s="728"/>
      <c r="P536" s="638"/>
      <c r="Q536" s="638"/>
      <c r="R536" s="638"/>
      <c r="S536" s="638"/>
      <c r="T536" s="638"/>
      <c r="U536" s="638"/>
      <c r="V536" s="638"/>
    </row>
    <row r="537" spans="1:22" ht="15.75" customHeight="1">
      <c r="A537" s="638"/>
      <c r="B537" s="638"/>
      <c r="C537" s="638"/>
      <c r="D537" s="638"/>
      <c r="E537" s="638"/>
      <c r="F537" s="638"/>
      <c r="G537" s="639"/>
      <c r="H537" s="638"/>
      <c r="I537" s="638"/>
      <c r="J537" s="640"/>
      <c r="K537" s="640"/>
      <c r="L537" s="640"/>
      <c r="M537" s="640"/>
      <c r="N537" s="421"/>
      <c r="O537" s="728"/>
      <c r="P537" s="638"/>
      <c r="Q537" s="638"/>
      <c r="R537" s="638"/>
      <c r="S537" s="638"/>
      <c r="T537" s="638"/>
      <c r="U537" s="638"/>
      <c r="V537" s="638"/>
    </row>
    <row r="538" spans="1:22" ht="15.75" customHeight="1">
      <c r="A538" s="638"/>
      <c r="B538" s="638"/>
      <c r="C538" s="638"/>
      <c r="D538" s="638"/>
      <c r="E538" s="638"/>
      <c r="F538" s="638"/>
      <c r="G538" s="639"/>
      <c r="H538" s="638"/>
      <c r="I538" s="638"/>
      <c r="J538" s="640"/>
      <c r="K538" s="640"/>
      <c r="L538" s="640"/>
      <c r="M538" s="640"/>
      <c r="N538" s="421"/>
      <c r="O538" s="728"/>
      <c r="P538" s="638"/>
      <c r="Q538" s="638"/>
      <c r="R538" s="638"/>
      <c r="S538" s="638"/>
      <c r="T538" s="638"/>
      <c r="U538" s="638"/>
      <c r="V538" s="638"/>
    </row>
    <row r="539" spans="1:22" ht="15.75" customHeight="1">
      <c r="A539" s="638"/>
      <c r="B539" s="638"/>
      <c r="C539" s="638"/>
      <c r="D539" s="638"/>
      <c r="E539" s="638"/>
      <c r="F539" s="638"/>
      <c r="G539" s="639"/>
      <c r="H539" s="638"/>
      <c r="I539" s="638"/>
      <c r="J539" s="640"/>
      <c r="K539" s="640"/>
      <c r="L539" s="640"/>
      <c r="M539" s="640"/>
      <c r="N539" s="421"/>
      <c r="O539" s="728"/>
      <c r="P539" s="638"/>
      <c r="Q539" s="638"/>
      <c r="R539" s="638"/>
      <c r="S539" s="638"/>
      <c r="T539" s="638"/>
      <c r="U539" s="638"/>
      <c r="V539" s="638"/>
    </row>
    <row r="540" spans="1:22" ht="15.75" customHeight="1">
      <c r="A540" s="638"/>
      <c r="B540" s="638"/>
      <c r="C540" s="638"/>
      <c r="D540" s="638"/>
      <c r="E540" s="638"/>
      <c r="F540" s="638"/>
      <c r="G540" s="639"/>
      <c r="H540" s="638"/>
      <c r="I540" s="638"/>
      <c r="J540" s="640"/>
      <c r="K540" s="640"/>
      <c r="L540" s="640"/>
      <c r="M540" s="640"/>
      <c r="N540" s="421"/>
      <c r="O540" s="728"/>
      <c r="P540" s="638"/>
      <c r="Q540" s="638"/>
      <c r="R540" s="638"/>
      <c r="S540" s="638"/>
      <c r="T540" s="638"/>
      <c r="U540" s="638"/>
      <c r="V540" s="638"/>
    </row>
    <row r="541" spans="1:22" ht="15.75" customHeight="1">
      <c r="A541" s="638"/>
      <c r="B541" s="638"/>
      <c r="C541" s="638"/>
      <c r="D541" s="638"/>
      <c r="E541" s="638"/>
      <c r="F541" s="638"/>
      <c r="G541" s="639"/>
      <c r="H541" s="638"/>
      <c r="I541" s="638"/>
      <c r="J541" s="640"/>
      <c r="K541" s="640"/>
      <c r="L541" s="640"/>
      <c r="M541" s="640"/>
      <c r="N541" s="421"/>
      <c r="O541" s="728"/>
      <c r="P541" s="638"/>
      <c r="Q541" s="638"/>
      <c r="R541" s="638"/>
      <c r="S541" s="638"/>
      <c r="T541" s="638"/>
      <c r="U541" s="638"/>
      <c r="V541" s="638"/>
    </row>
    <row r="542" spans="1:22" ht="15.75" customHeight="1">
      <c r="A542" s="638"/>
      <c r="B542" s="638"/>
      <c r="C542" s="638"/>
      <c r="D542" s="638"/>
      <c r="E542" s="638"/>
      <c r="F542" s="638"/>
      <c r="G542" s="639"/>
      <c r="H542" s="638"/>
      <c r="I542" s="638"/>
      <c r="J542" s="640"/>
      <c r="K542" s="640"/>
      <c r="L542" s="640"/>
      <c r="M542" s="640"/>
      <c r="N542" s="421"/>
      <c r="O542" s="728"/>
      <c r="P542" s="638"/>
      <c r="Q542" s="638"/>
      <c r="R542" s="638"/>
      <c r="S542" s="638"/>
      <c r="T542" s="638"/>
      <c r="U542" s="638"/>
      <c r="V542" s="638"/>
    </row>
    <row r="543" spans="1:22" ht="15.75" customHeight="1">
      <c r="A543" s="638"/>
      <c r="B543" s="638"/>
      <c r="C543" s="638"/>
      <c r="D543" s="638"/>
      <c r="E543" s="638"/>
      <c r="F543" s="638"/>
      <c r="G543" s="639"/>
      <c r="H543" s="638"/>
      <c r="I543" s="638"/>
      <c r="J543" s="640"/>
      <c r="K543" s="640"/>
      <c r="L543" s="640"/>
      <c r="M543" s="640"/>
      <c r="N543" s="421"/>
      <c r="O543" s="728"/>
      <c r="P543" s="638"/>
      <c r="Q543" s="638"/>
      <c r="R543" s="638"/>
      <c r="S543" s="638"/>
      <c r="T543" s="638"/>
      <c r="U543" s="638"/>
      <c r="V543" s="638"/>
    </row>
    <row r="544" spans="1:22" ht="15.75" customHeight="1">
      <c r="A544" s="638"/>
      <c r="B544" s="638"/>
      <c r="C544" s="638"/>
      <c r="D544" s="638"/>
      <c r="E544" s="638"/>
      <c r="F544" s="638"/>
      <c r="G544" s="639"/>
      <c r="H544" s="638"/>
      <c r="I544" s="638"/>
      <c r="J544" s="640"/>
      <c r="K544" s="640"/>
      <c r="L544" s="640"/>
      <c r="M544" s="640"/>
      <c r="N544" s="421"/>
      <c r="O544" s="728"/>
      <c r="P544" s="638"/>
      <c r="Q544" s="638"/>
      <c r="R544" s="638"/>
      <c r="S544" s="638"/>
      <c r="T544" s="638"/>
      <c r="U544" s="638"/>
      <c r="V544" s="638"/>
    </row>
    <row r="545" spans="1:22" ht="15.75" customHeight="1">
      <c r="A545" s="638"/>
      <c r="B545" s="638"/>
      <c r="C545" s="638"/>
      <c r="D545" s="638"/>
      <c r="E545" s="638"/>
      <c r="F545" s="638"/>
      <c r="G545" s="639"/>
      <c r="H545" s="638"/>
      <c r="I545" s="638"/>
      <c r="J545" s="640"/>
      <c r="K545" s="640"/>
      <c r="L545" s="640"/>
      <c r="M545" s="640"/>
      <c r="N545" s="421"/>
      <c r="O545" s="728"/>
      <c r="P545" s="638"/>
      <c r="Q545" s="638"/>
      <c r="R545" s="638"/>
      <c r="S545" s="638"/>
      <c r="T545" s="638"/>
      <c r="U545" s="638"/>
      <c r="V545" s="638"/>
    </row>
    <row r="546" spans="1:22" ht="15.75" customHeight="1">
      <c r="A546" s="638"/>
      <c r="B546" s="638"/>
      <c r="C546" s="638"/>
      <c r="D546" s="638"/>
      <c r="E546" s="638"/>
      <c r="F546" s="638"/>
      <c r="G546" s="639"/>
      <c r="H546" s="638"/>
      <c r="I546" s="638"/>
      <c r="J546" s="640"/>
      <c r="K546" s="640"/>
      <c r="L546" s="640"/>
      <c r="M546" s="640"/>
      <c r="N546" s="421"/>
      <c r="O546" s="728"/>
      <c r="P546" s="638"/>
      <c r="Q546" s="638"/>
      <c r="R546" s="638"/>
      <c r="S546" s="638"/>
      <c r="T546" s="638"/>
      <c r="U546" s="638"/>
      <c r="V546" s="638"/>
    </row>
    <row r="547" spans="1:22" ht="15.75" customHeight="1">
      <c r="A547" s="638"/>
      <c r="B547" s="638"/>
      <c r="C547" s="638"/>
      <c r="D547" s="638"/>
      <c r="E547" s="638"/>
      <c r="F547" s="638"/>
      <c r="G547" s="639"/>
      <c r="H547" s="638"/>
      <c r="I547" s="638"/>
      <c r="J547" s="640"/>
      <c r="K547" s="640"/>
      <c r="L547" s="640"/>
      <c r="M547" s="640"/>
      <c r="N547" s="421"/>
      <c r="O547" s="728"/>
      <c r="P547" s="638"/>
      <c r="Q547" s="638"/>
      <c r="R547" s="638"/>
      <c r="S547" s="638"/>
      <c r="T547" s="638"/>
      <c r="U547" s="638"/>
      <c r="V547" s="638"/>
    </row>
    <row r="548" spans="1:22" ht="15.75" customHeight="1">
      <c r="A548" s="638"/>
      <c r="B548" s="638"/>
      <c r="C548" s="638"/>
      <c r="D548" s="638"/>
      <c r="E548" s="638"/>
      <c r="F548" s="638"/>
      <c r="G548" s="639"/>
      <c r="H548" s="638"/>
      <c r="I548" s="638"/>
      <c r="J548" s="640"/>
      <c r="K548" s="640"/>
      <c r="L548" s="640"/>
      <c r="M548" s="640"/>
      <c r="N548" s="421"/>
      <c r="O548" s="728"/>
      <c r="P548" s="638"/>
      <c r="Q548" s="638"/>
      <c r="R548" s="638"/>
      <c r="S548" s="638"/>
      <c r="T548" s="638"/>
      <c r="U548" s="638"/>
      <c r="V548" s="638"/>
    </row>
    <row r="549" spans="1:22" ht="15.75" customHeight="1">
      <c r="A549" s="638"/>
      <c r="B549" s="638"/>
      <c r="C549" s="638"/>
      <c r="D549" s="638"/>
      <c r="E549" s="638"/>
      <c r="F549" s="638"/>
      <c r="G549" s="639"/>
      <c r="H549" s="638"/>
      <c r="I549" s="638"/>
      <c r="J549" s="640"/>
      <c r="K549" s="640"/>
      <c r="L549" s="640"/>
      <c r="M549" s="640"/>
      <c r="N549" s="421"/>
      <c r="O549" s="728"/>
      <c r="P549" s="638"/>
      <c r="Q549" s="638"/>
      <c r="R549" s="638"/>
      <c r="S549" s="638"/>
      <c r="T549" s="638"/>
      <c r="U549" s="638"/>
      <c r="V549" s="638"/>
    </row>
    <row r="550" spans="1:22" ht="15.75" customHeight="1">
      <c r="A550" s="638"/>
      <c r="B550" s="638"/>
      <c r="C550" s="638"/>
      <c r="D550" s="638"/>
      <c r="E550" s="638"/>
      <c r="F550" s="638"/>
      <c r="G550" s="639"/>
      <c r="H550" s="638"/>
      <c r="I550" s="638"/>
      <c r="J550" s="640"/>
      <c r="K550" s="640"/>
      <c r="L550" s="640"/>
      <c r="M550" s="640"/>
      <c r="N550" s="421"/>
      <c r="O550" s="728"/>
      <c r="P550" s="638"/>
      <c r="Q550" s="638"/>
      <c r="R550" s="638"/>
      <c r="S550" s="638"/>
      <c r="T550" s="638"/>
      <c r="U550" s="638"/>
      <c r="V550" s="638"/>
    </row>
    <row r="551" spans="1:22" ht="15.75" customHeight="1">
      <c r="A551" s="638"/>
      <c r="B551" s="638"/>
      <c r="C551" s="638"/>
      <c r="D551" s="638"/>
      <c r="E551" s="638"/>
      <c r="F551" s="638"/>
      <c r="G551" s="639"/>
      <c r="H551" s="638"/>
      <c r="I551" s="638"/>
      <c r="J551" s="640"/>
      <c r="K551" s="640"/>
      <c r="L551" s="640"/>
      <c r="M551" s="640"/>
      <c r="N551" s="421"/>
      <c r="O551" s="728"/>
      <c r="P551" s="638"/>
      <c r="Q551" s="638"/>
      <c r="R551" s="638"/>
      <c r="S551" s="638"/>
      <c r="T551" s="638"/>
      <c r="U551" s="638"/>
      <c r="V551" s="638"/>
    </row>
    <row r="552" spans="1:22" ht="15.75" customHeight="1">
      <c r="A552" s="638"/>
      <c r="B552" s="638"/>
      <c r="C552" s="638"/>
      <c r="D552" s="638"/>
      <c r="E552" s="638"/>
      <c r="F552" s="638"/>
      <c r="G552" s="639"/>
      <c r="H552" s="638"/>
      <c r="I552" s="638"/>
      <c r="J552" s="640"/>
      <c r="K552" s="640"/>
      <c r="L552" s="640"/>
      <c r="M552" s="640"/>
      <c r="N552" s="421"/>
      <c r="O552" s="728"/>
      <c r="P552" s="638"/>
      <c r="Q552" s="638"/>
      <c r="R552" s="638"/>
      <c r="S552" s="638"/>
      <c r="T552" s="638"/>
      <c r="U552" s="638"/>
      <c r="V552" s="638"/>
    </row>
    <row r="553" spans="1:22" ht="15.75" customHeight="1">
      <c r="A553" s="638"/>
      <c r="B553" s="638"/>
      <c r="C553" s="638"/>
      <c r="D553" s="638"/>
      <c r="E553" s="638"/>
      <c r="F553" s="638"/>
      <c r="G553" s="639"/>
      <c r="H553" s="638"/>
      <c r="I553" s="638"/>
      <c r="J553" s="640"/>
      <c r="K553" s="640"/>
      <c r="L553" s="640"/>
      <c r="M553" s="640"/>
      <c r="N553" s="421"/>
      <c r="O553" s="728"/>
      <c r="P553" s="638"/>
      <c r="Q553" s="638"/>
      <c r="R553" s="638"/>
      <c r="S553" s="638"/>
      <c r="T553" s="638"/>
      <c r="U553" s="638"/>
      <c r="V553" s="638"/>
    </row>
    <row r="554" spans="1:22" ht="15.75" customHeight="1">
      <c r="A554" s="638"/>
      <c r="B554" s="638"/>
      <c r="C554" s="638"/>
      <c r="D554" s="638"/>
      <c r="E554" s="638"/>
      <c r="F554" s="638"/>
      <c r="G554" s="639"/>
      <c r="H554" s="638"/>
      <c r="I554" s="638"/>
      <c r="J554" s="640"/>
      <c r="K554" s="640"/>
      <c r="L554" s="640"/>
      <c r="M554" s="640"/>
      <c r="N554" s="421"/>
      <c r="O554" s="728"/>
      <c r="P554" s="638"/>
      <c r="Q554" s="638"/>
      <c r="R554" s="638"/>
      <c r="S554" s="638"/>
      <c r="T554" s="638"/>
      <c r="U554" s="638"/>
      <c r="V554" s="638"/>
    </row>
    <row r="555" spans="1:22" ht="15.75" customHeight="1">
      <c r="A555" s="638"/>
      <c r="B555" s="638"/>
      <c r="C555" s="638"/>
      <c r="D555" s="638"/>
      <c r="E555" s="638"/>
      <c r="F555" s="638"/>
      <c r="G555" s="639"/>
      <c r="H555" s="638"/>
      <c r="I555" s="638"/>
      <c r="J555" s="640"/>
      <c r="K555" s="640"/>
      <c r="L555" s="640"/>
      <c r="M555" s="640"/>
      <c r="N555" s="421"/>
      <c r="O555" s="728"/>
      <c r="P555" s="638"/>
      <c r="Q555" s="638"/>
      <c r="R555" s="638"/>
      <c r="S555" s="638"/>
      <c r="T555" s="638"/>
      <c r="U555" s="638"/>
      <c r="V555" s="638"/>
    </row>
    <row r="556" spans="1:22" ht="15.75" customHeight="1">
      <c r="A556" s="638"/>
      <c r="B556" s="638"/>
      <c r="C556" s="638"/>
      <c r="D556" s="638"/>
      <c r="E556" s="638"/>
      <c r="F556" s="638"/>
      <c r="G556" s="639"/>
      <c r="H556" s="638"/>
      <c r="I556" s="638"/>
      <c r="J556" s="640"/>
      <c r="K556" s="640"/>
      <c r="L556" s="640"/>
      <c r="M556" s="640"/>
      <c r="N556" s="421"/>
      <c r="O556" s="728"/>
      <c r="P556" s="638"/>
      <c r="Q556" s="638"/>
      <c r="R556" s="638"/>
      <c r="S556" s="638"/>
      <c r="T556" s="638"/>
      <c r="U556" s="638"/>
      <c r="V556" s="638"/>
    </row>
    <row r="557" spans="1:22" ht="15.75" customHeight="1">
      <c r="A557" s="638"/>
      <c r="B557" s="638"/>
      <c r="C557" s="638"/>
      <c r="D557" s="638"/>
      <c r="E557" s="638"/>
      <c r="F557" s="638"/>
      <c r="G557" s="639"/>
      <c r="H557" s="638"/>
      <c r="I557" s="638"/>
      <c r="J557" s="640"/>
      <c r="K557" s="640"/>
      <c r="L557" s="640"/>
      <c r="M557" s="640"/>
      <c r="N557" s="421"/>
      <c r="O557" s="728"/>
      <c r="P557" s="638"/>
      <c r="Q557" s="638"/>
      <c r="R557" s="638"/>
      <c r="S557" s="638"/>
      <c r="T557" s="638"/>
      <c r="U557" s="638"/>
      <c r="V557" s="638"/>
    </row>
    <row r="558" spans="1:22" ht="15.75" customHeight="1">
      <c r="A558" s="638"/>
      <c r="B558" s="638"/>
      <c r="C558" s="638"/>
      <c r="D558" s="638"/>
      <c r="E558" s="638"/>
      <c r="F558" s="638"/>
      <c r="G558" s="639"/>
      <c r="H558" s="638"/>
      <c r="I558" s="638"/>
      <c r="J558" s="640"/>
      <c r="K558" s="640"/>
      <c r="L558" s="640"/>
      <c r="M558" s="640"/>
      <c r="N558" s="421"/>
      <c r="O558" s="728"/>
      <c r="P558" s="638"/>
      <c r="Q558" s="638"/>
      <c r="R558" s="638"/>
      <c r="S558" s="638"/>
      <c r="T558" s="638"/>
      <c r="U558" s="638"/>
      <c r="V558" s="638"/>
    </row>
    <row r="559" spans="1:22" ht="15.75" customHeight="1">
      <c r="A559" s="638"/>
      <c r="B559" s="638"/>
      <c r="C559" s="638"/>
      <c r="D559" s="638"/>
      <c r="E559" s="638"/>
      <c r="F559" s="638"/>
      <c r="G559" s="639"/>
      <c r="H559" s="638"/>
      <c r="I559" s="638"/>
      <c r="J559" s="640"/>
      <c r="K559" s="640"/>
      <c r="L559" s="640"/>
      <c r="M559" s="640"/>
      <c r="N559" s="421"/>
      <c r="O559" s="728"/>
      <c r="P559" s="638"/>
      <c r="Q559" s="638"/>
      <c r="R559" s="638"/>
      <c r="S559" s="638"/>
      <c r="T559" s="638"/>
      <c r="U559" s="638"/>
      <c r="V559" s="638"/>
    </row>
    <row r="560" spans="1:22" ht="15.75" customHeight="1">
      <c r="A560" s="638"/>
      <c r="B560" s="638"/>
      <c r="C560" s="638"/>
      <c r="D560" s="638"/>
      <c r="E560" s="638"/>
      <c r="F560" s="638"/>
      <c r="G560" s="639"/>
      <c r="H560" s="638"/>
      <c r="I560" s="638"/>
      <c r="J560" s="640"/>
      <c r="K560" s="640"/>
      <c r="L560" s="640"/>
      <c r="M560" s="640"/>
      <c r="N560" s="421"/>
      <c r="O560" s="728"/>
      <c r="P560" s="638"/>
      <c r="Q560" s="638"/>
      <c r="R560" s="638"/>
      <c r="S560" s="638"/>
      <c r="T560" s="638"/>
      <c r="U560" s="638"/>
      <c r="V560" s="638"/>
    </row>
    <row r="561" spans="1:22" ht="15.75" customHeight="1">
      <c r="A561" s="638"/>
      <c r="B561" s="638"/>
      <c r="C561" s="638"/>
      <c r="D561" s="638"/>
      <c r="E561" s="638"/>
      <c r="F561" s="638"/>
      <c r="G561" s="639"/>
      <c r="H561" s="638"/>
      <c r="I561" s="638"/>
      <c r="J561" s="640"/>
      <c r="K561" s="640"/>
      <c r="L561" s="640"/>
      <c r="M561" s="640"/>
      <c r="N561" s="421"/>
      <c r="O561" s="728"/>
      <c r="P561" s="638"/>
      <c r="Q561" s="638"/>
      <c r="R561" s="638"/>
      <c r="S561" s="638"/>
      <c r="T561" s="638"/>
      <c r="U561" s="638"/>
      <c r="V561" s="638"/>
    </row>
    <row r="562" spans="1:22" ht="15.75" customHeight="1">
      <c r="A562" s="638"/>
      <c r="B562" s="638"/>
      <c r="C562" s="638"/>
      <c r="D562" s="638"/>
      <c r="E562" s="638"/>
      <c r="F562" s="638"/>
      <c r="G562" s="639"/>
      <c r="H562" s="638"/>
      <c r="I562" s="638"/>
      <c r="J562" s="640"/>
      <c r="K562" s="640"/>
      <c r="L562" s="640"/>
      <c r="M562" s="640"/>
      <c r="N562" s="421"/>
      <c r="O562" s="728"/>
      <c r="P562" s="638"/>
      <c r="Q562" s="638"/>
      <c r="R562" s="638"/>
      <c r="S562" s="638"/>
      <c r="T562" s="638"/>
      <c r="U562" s="638"/>
      <c r="V562" s="638"/>
    </row>
    <row r="563" spans="1:22" ht="15.75" customHeight="1">
      <c r="A563" s="638"/>
      <c r="B563" s="638"/>
      <c r="C563" s="638"/>
      <c r="D563" s="638"/>
      <c r="E563" s="638"/>
      <c r="F563" s="638"/>
      <c r="G563" s="639"/>
      <c r="H563" s="638"/>
      <c r="I563" s="638"/>
      <c r="J563" s="640"/>
      <c r="K563" s="640"/>
      <c r="L563" s="640"/>
      <c r="M563" s="640"/>
      <c r="N563" s="421"/>
      <c r="O563" s="728"/>
      <c r="P563" s="638"/>
      <c r="Q563" s="638"/>
      <c r="R563" s="638"/>
      <c r="S563" s="638"/>
      <c r="T563" s="638"/>
      <c r="U563" s="638"/>
      <c r="V563" s="638"/>
    </row>
    <row r="564" spans="1:22" ht="15.75" customHeight="1">
      <c r="A564" s="638"/>
      <c r="B564" s="638"/>
      <c r="C564" s="638"/>
      <c r="D564" s="638"/>
      <c r="E564" s="638"/>
      <c r="F564" s="638"/>
      <c r="G564" s="639"/>
      <c r="H564" s="638"/>
      <c r="I564" s="638"/>
      <c r="J564" s="640"/>
      <c r="K564" s="640"/>
      <c r="L564" s="640"/>
      <c r="M564" s="640"/>
      <c r="N564" s="421"/>
      <c r="O564" s="728"/>
      <c r="P564" s="638"/>
      <c r="Q564" s="638"/>
      <c r="R564" s="638"/>
      <c r="S564" s="638"/>
      <c r="T564" s="638"/>
      <c r="U564" s="638"/>
      <c r="V564" s="638"/>
    </row>
    <row r="565" spans="1:22" ht="15.75" customHeight="1">
      <c r="A565" s="638"/>
      <c r="B565" s="638"/>
      <c r="C565" s="638"/>
      <c r="D565" s="638"/>
      <c r="E565" s="638"/>
      <c r="F565" s="638"/>
      <c r="G565" s="639"/>
      <c r="H565" s="638"/>
      <c r="I565" s="638"/>
      <c r="J565" s="640"/>
      <c r="K565" s="640"/>
      <c r="L565" s="640"/>
      <c r="M565" s="640"/>
      <c r="N565" s="421"/>
      <c r="O565" s="728"/>
      <c r="P565" s="638"/>
      <c r="Q565" s="638"/>
      <c r="R565" s="638"/>
      <c r="S565" s="638"/>
      <c r="T565" s="638"/>
      <c r="U565" s="638"/>
      <c r="V565" s="638"/>
    </row>
    <row r="566" spans="1:22" ht="15.75" customHeight="1">
      <c r="A566" s="638"/>
      <c r="B566" s="638"/>
      <c r="C566" s="638"/>
      <c r="D566" s="638"/>
      <c r="E566" s="638"/>
      <c r="F566" s="638"/>
      <c r="G566" s="639"/>
      <c r="H566" s="638"/>
      <c r="I566" s="638"/>
      <c r="J566" s="640"/>
      <c r="K566" s="640"/>
      <c r="L566" s="640"/>
      <c r="M566" s="640"/>
      <c r="N566" s="421"/>
      <c r="O566" s="728"/>
      <c r="P566" s="638"/>
      <c r="Q566" s="638"/>
      <c r="R566" s="638"/>
      <c r="S566" s="638"/>
      <c r="T566" s="638"/>
      <c r="U566" s="638"/>
      <c r="V566" s="638"/>
    </row>
    <row r="567" spans="1:22" ht="15.75" customHeight="1">
      <c r="A567" s="638"/>
      <c r="B567" s="638"/>
      <c r="C567" s="638"/>
      <c r="D567" s="638"/>
      <c r="E567" s="638"/>
      <c r="F567" s="638"/>
      <c r="G567" s="639"/>
      <c r="H567" s="638"/>
      <c r="I567" s="638"/>
      <c r="J567" s="640"/>
      <c r="K567" s="640"/>
      <c r="L567" s="640"/>
      <c r="M567" s="640"/>
      <c r="N567" s="421"/>
      <c r="O567" s="728"/>
      <c r="P567" s="638"/>
      <c r="Q567" s="638"/>
      <c r="R567" s="638"/>
      <c r="S567" s="638"/>
      <c r="T567" s="638"/>
      <c r="U567" s="638"/>
      <c r="V567" s="638"/>
    </row>
    <row r="568" spans="1:22" ht="15.75" customHeight="1">
      <c r="A568" s="638"/>
      <c r="B568" s="638"/>
      <c r="C568" s="638"/>
      <c r="D568" s="638"/>
      <c r="E568" s="638"/>
      <c r="F568" s="638"/>
      <c r="G568" s="639"/>
      <c r="H568" s="638"/>
      <c r="I568" s="638"/>
      <c r="J568" s="640"/>
      <c r="K568" s="640"/>
      <c r="L568" s="640"/>
      <c r="M568" s="640"/>
      <c r="N568" s="421"/>
      <c r="O568" s="728"/>
      <c r="P568" s="638"/>
      <c r="Q568" s="638"/>
      <c r="R568" s="638"/>
      <c r="S568" s="638"/>
      <c r="T568" s="638"/>
      <c r="U568" s="638"/>
      <c r="V568" s="638"/>
    </row>
    <row r="569" spans="1:22" ht="15.75" customHeight="1">
      <c r="A569" s="638"/>
      <c r="B569" s="638"/>
      <c r="C569" s="638"/>
      <c r="D569" s="638"/>
      <c r="E569" s="638"/>
      <c r="F569" s="638"/>
      <c r="G569" s="639"/>
      <c r="H569" s="638"/>
      <c r="I569" s="638"/>
      <c r="J569" s="640"/>
      <c r="K569" s="640"/>
      <c r="L569" s="640"/>
      <c r="M569" s="640"/>
      <c r="N569" s="421"/>
      <c r="O569" s="728"/>
      <c r="P569" s="638"/>
      <c r="Q569" s="638"/>
      <c r="R569" s="638"/>
      <c r="S569" s="638"/>
      <c r="T569" s="638"/>
      <c r="U569" s="638"/>
      <c r="V569" s="638"/>
    </row>
    <row r="570" spans="1:22" ht="15.75" customHeight="1">
      <c r="A570" s="638"/>
      <c r="B570" s="638"/>
      <c r="C570" s="638"/>
      <c r="D570" s="638"/>
      <c r="E570" s="638"/>
      <c r="F570" s="638"/>
      <c r="G570" s="639"/>
      <c r="H570" s="638"/>
      <c r="I570" s="638"/>
      <c r="J570" s="640"/>
      <c r="K570" s="640"/>
      <c r="L570" s="640"/>
      <c r="M570" s="640"/>
      <c r="N570" s="421"/>
      <c r="O570" s="728"/>
      <c r="P570" s="638"/>
      <c r="Q570" s="638"/>
      <c r="R570" s="638"/>
      <c r="S570" s="638"/>
      <c r="T570" s="638"/>
      <c r="U570" s="638"/>
      <c r="V570" s="638"/>
    </row>
    <row r="571" spans="1:22" ht="15.75" customHeight="1">
      <c r="A571" s="638"/>
      <c r="B571" s="638"/>
      <c r="C571" s="638"/>
      <c r="D571" s="638"/>
      <c r="E571" s="638"/>
      <c r="F571" s="638"/>
      <c r="G571" s="639"/>
      <c r="H571" s="638"/>
      <c r="I571" s="638"/>
      <c r="J571" s="640"/>
      <c r="K571" s="640"/>
      <c r="L571" s="640"/>
      <c r="M571" s="640"/>
      <c r="N571" s="421"/>
      <c r="O571" s="728"/>
      <c r="P571" s="638"/>
      <c r="Q571" s="638"/>
      <c r="R571" s="638"/>
      <c r="S571" s="638"/>
      <c r="T571" s="638"/>
      <c r="U571" s="638"/>
      <c r="V571" s="638"/>
    </row>
    <row r="572" spans="1:22" ht="15.75" customHeight="1">
      <c r="A572" s="638"/>
      <c r="B572" s="638"/>
      <c r="C572" s="638"/>
      <c r="D572" s="638"/>
      <c r="E572" s="638"/>
      <c r="F572" s="638"/>
      <c r="G572" s="639"/>
      <c r="H572" s="638"/>
      <c r="I572" s="638"/>
      <c r="J572" s="640"/>
      <c r="K572" s="640"/>
      <c r="L572" s="640"/>
      <c r="M572" s="640"/>
      <c r="N572" s="421"/>
      <c r="O572" s="728"/>
      <c r="P572" s="638"/>
      <c r="Q572" s="638"/>
      <c r="R572" s="638"/>
      <c r="S572" s="638"/>
      <c r="T572" s="638"/>
      <c r="U572" s="638"/>
      <c r="V572" s="638"/>
    </row>
    <row r="573" spans="1:22" ht="15.75" customHeight="1">
      <c r="A573" s="638"/>
      <c r="B573" s="638"/>
      <c r="C573" s="638"/>
      <c r="D573" s="638"/>
      <c r="E573" s="638"/>
      <c r="F573" s="638"/>
      <c r="G573" s="639"/>
      <c r="H573" s="638"/>
      <c r="I573" s="638"/>
      <c r="J573" s="640"/>
      <c r="K573" s="640"/>
      <c r="L573" s="640"/>
      <c r="M573" s="640"/>
      <c r="N573" s="421"/>
      <c r="O573" s="728"/>
      <c r="P573" s="638"/>
      <c r="Q573" s="638"/>
      <c r="R573" s="638"/>
      <c r="S573" s="638"/>
      <c r="T573" s="638"/>
      <c r="U573" s="638"/>
      <c r="V573" s="638"/>
    </row>
    <row r="574" spans="1:22" ht="15.75" customHeight="1">
      <c r="A574" s="638"/>
      <c r="B574" s="638"/>
      <c r="C574" s="638"/>
      <c r="D574" s="638"/>
      <c r="E574" s="638"/>
      <c r="F574" s="638"/>
      <c r="G574" s="639"/>
      <c r="H574" s="638"/>
      <c r="I574" s="638"/>
      <c r="J574" s="640"/>
      <c r="K574" s="640"/>
      <c r="L574" s="640"/>
      <c r="M574" s="640"/>
      <c r="N574" s="421"/>
      <c r="O574" s="728"/>
      <c r="P574" s="638"/>
      <c r="Q574" s="638"/>
      <c r="R574" s="638"/>
      <c r="S574" s="638"/>
      <c r="T574" s="638"/>
      <c r="U574" s="638"/>
      <c r="V574" s="638"/>
    </row>
    <row r="575" spans="1:22" ht="15.75" customHeight="1">
      <c r="A575" s="638"/>
      <c r="B575" s="638"/>
      <c r="C575" s="638"/>
      <c r="D575" s="638"/>
      <c r="E575" s="638"/>
      <c r="F575" s="638"/>
      <c r="G575" s="639"/>
      <c r="H575" s="638"/>
      <c r="I575" s="638"/>
      <c r="J575" s="640"/>
      <c r="K575" s="640"/>
      <c r="L575" s="640"/>
      <c r="M575" s="640"/>
      <c r="N575" s="421"/>
      <c r="O575" s="728"/>
      <c r="P575" s="638"/>
      <c r="Q575" s="638"/>
      <c r="R575" s="638"/>
      <c r="S575" s="638"/>
      <c r="T575" s="638"/>
      <c r="U575" s="638"/>
      <c r="V575" s="638"/>
    </row>
    <row r="576" spans="1:22" ht="15.75" customHeight="1">
      <c r="A576" s="638"/>
      <c r="B576" s="638"/>
      <c r="C576" s="638"/>
      <c r="D576" s="638"/>
      <c r="E576" s="638"/>
      <c r="F576" s="638"/>
      <c r="G576" s="639"/>
      <c r="H576" s="638"/>
      <c r="I576" s="638"/>
      <c r="J576" s="640"/>
      <c r="K576" s="640"/>
      <c r="L576" s="640"/>
      <c r="M576" s="640"/>
      <c r="N576" s="421"/>
      <c r="O576" s="728"/>
      <c r="P576" s="638"/>
      <c r="Q576" s="638"/>
      <c r="R576" s="638"/>
      <c r="S576" s="638"/>
      <c r="T576" s="638"/>
      <c r="U576" s="638"/>
      <c r="V576" s="638"/>
    </row>
    <row r="577" spans="1:22" ht="15.75" customHeight="1">
      <c r="A577" s="638"/>
      <c r="B577" s="638"/>
      <c r="C577" s="638"/>
      <c r="D577" s="638"/>
      <c r="E577" s="638"/>
      <c r="F577" s="638"/>
      <c r="G577" s="639"/>
      <c r="H577" s="638"/>
      <c r="I577" s="638"/>
      <c r="J577" s="640"/>
      <c r="K577" s="640"/>
      <c r="L577" s="640"/>
      <c r="M577" s="640"/>
      <c r="N577" s="421"/>
      <c r="O577" s="728"/>
      <c r="P577" s="638"/>
      <c r="Q577" s="638"/>
      <c r="R577" s="638"/>
      <c r="S577" s="638"/>
      <c r="T577" s="638"/>
      <c r="U577" s="638"/>
      <c r="V577" s="638"/>
    </row>
    <row r="578" spans="1:22" ht="15.75" customHeight="1">
      <c r="A578" s="638"/>
      <c r="B578" s="638"/>
      <c r="C578" s="638"/>
      <c r="D578" s="638"/>
      <c r="E578" s="638"/>
      <c r="F578" s="638"/>
      <c r="G578" s="639"/>
      <c r="H578" s="638"/>
      <c r="I578" s="638"/>
      <c r="J578" s="640"/>
      <c r="K578" s="640"/>
      <c r="L578" s="640"/>
      <c r="M578" s="640"/>
      <c r="N578" s="421"/>
      <c r="O578" s="728"/>
      <c r="P578" s="638"/>
      <c r="Q578" s="638"/>
      <c r="R578" s="638"/>
      <c r="S578" s="638"/>
      <c r="T578" s="638"/>
      <c r="U578" s="638"/>
      <c r="V578" s="638"/>
    </row>
    <row r="579" spans="1:22" ht="15.75" customHeight="1">
      <c r="A579" s="638"/>
      <c r="B579" s="638"/>
      <c r="C579" s="638"/>
      <c r="D579" s="638"/>
      <c r="E579" s="638"/>
      <c r="F579" s="638"/>
      <c r="G579" s="639"/>
      <c r="H579" s="638"/>
      <c r="I579" s="638"/>
      <c r="J579" s="640"/>
      <c r="K579" s="640"/>
      <c r="L579" s="640"/>
      <c r="M579" s="640"/>
      <c r="N579" s="421"/>
      <c r="O579" s="728"/>
      <c r="P579" s="638"/>
      <c r="Q579" s="638"/>
      <c r="R579" s="638"/>
      <c r="S579" s="638"/>
      <c r="T579" s="638"/>
      <c r="U579" s="638"/>
      <c r="V579" s="638"/>
    </row>
    <row r="580" spans="1:22" ht="15.75" customHeight="1">
      <c r="A580" s="638"/>
      <c r="B580" s="638"/>
      <c r="C580" s="638"/>
      <c r="D580" s="638"/>
      <c r="E580" s="638"/>
      <c r="F580" s="638"/>
      <c r="G580" s="639"/>
      <c r="H580" s="638"/>
      <c r="I580" s="638"/>
      <c r="J580" s="640"/>
      <c r="K580" s="640"/>
      <c r="L580" s="640"/>
      <c r="M580" s="640"/>
      <c r="N580" s="421"/>
      <c r="O580" s="728"/>
      <c r="P580" s="638"/>
      <c r="Q580" s="638"/>
      <c r="R580" s="638"/>
      <c r="S580" s="638"/>
      <c r="T580" s="638"/>
      <c r="U580" s="638"/>
      <c r="V580" s="638"/>
    </row>
    <row r="581" spans="1:22" ht="15.75" customHeight="1">
      <c r="A581" s="638"/>
      <c r="B581" s="638"/>
      <c r="C581" s="638"/>
      <c r="D581" s="638"/>
      <c r="E581" s="638"/>
      <c r="F581" s="638"/>
      <c r="G581" s="639"/>
      <c r="H581" s="638"/>
      <c r="I581" s="638"/>
      <c r="J581" s="640"/>
      <c r="K581" s="640"/>
      <c r="L581" s="640"/>
      <c r="M581" s="640"/>
      <c r="N581" s="421"/>
      <c r="O581" s="728"/>
      <c r="P581" s="638"/>
      <c r="Q581" s="638"/>
      <c r="R581" s="638"/>
      <c r="S581" s="638"/>
      <c r="T581" s="638"/>
      <c r="U581" s="638"/>
      <c r="V581" s="638"/>
    </row>
    <row r="582" spans="1:22" ht="15.75" customHeight="1">
      <c r="A582" s="638"/>
      <c r="B582" s="638"/>
      <c r="C582" s="638"/>
      <c r="D582" s="638"/>
      <c r="E582" s="638"/>
      <c r="F582" s="638"/>
      <c r="G582" s="639"/>
      <c r="H582" s="638"/>
      <c r="I582" s="638"/>
      <c r="J582" s="640"/>
      <c r="K582" s="640"/>
      <c r="L582" s="640"/>
      <c r="M582" s="640"/>
      <c r="N582" s="421"/>
      <c r="O582" s="728"/>
      <c r="P582" s="638"/>
      <c r="Q582" s="638"/>
      <c r="R582" s="638"/>
      <c r="S582" s="638"/>
      <c r="T582" s="638"/>
      <c r="U582" s="638"/>
      <c r="V582" s="638"/>
    </row>
    <row r="583" spans="1:22" ht="15.75" customHeight="1">
      <c r="A583" s="638"/>
      <c r="B583" s="638"/>
      <c r="C583" s="638"/>
      <c r="D583" s="638"/>
      <c r="E583" s="638"/>
      <c r="F583" s="638"/>
      <c r="G583" s="639"/>
      <c r="H583" s="638"/>
      <c r="I583" s="638"/>
      <c r="J583" s="640"/>
      <c r="K583" s="640"/>
      <c r="L583" s="640"/>
      <c r="M583" s="640"/>
      <c r="N583" s="421"/>
      <c r="O583" s="728"/>
      <c r="P583" s="638"/>
      <c r="Q583" s="638"/>
      <c r="R583" s="638"/>
      <c r="S583" s="638"/>
      <c r="T583" s="638"/>
      <c r="U583" s="638"/>
      <c r="V583" s="638"/>
    </row>
    <row r="584" spans="1:22" ht="15.75" customHeight="1">
      <c r="A584" s="638"/>
      <c r="B584" s="638"/>
      <c r="C584" s="638"/>
      <c r="D584" s="638"/>
      <c r="E584" s="638"/>
      <c r="F584" s="638"/>
      <c r="G584" s="639"/>
      <c r="H584" s="638"/>
      <c r="I584" s="638"/>
      <c r="J584" s="640"/>
      <c r="K584" s="640"/>
      <c r="L584" s="640"/>
      <c r="M584" s="640"/>
      <c r="N584" s="421"/>
      <c r="O584" s="728"/>
      <c r="P584" s="638"/>
      <c r="Q584" s="638"/>
      <c r="R584" s="638"/>
      <c r="S584" s="638"/>
      <c r="T584" s="638"/>
      <c r="U584" s="638"/>
      <c r="V584" s="638"/>
    </row>
    <row r="585" spans="1:22" ht="15.75" customHeight="1">
      <c r="A585" s="638"/>
      <c r="B585" s="638"/>
      <c r="C585" s="638"/>
      <c r="D585" s="638"/>
      <c r="E585" s="638"/>
      <c r="F585" s="638"/>
      <c r="G585" s="639"/>
      <c r="H585" s="638"/>
      <c r="I585" s="638"/>
      <c r="J585" s="640"/>
      <c r="K585" s="640"/>
      <c r="L585" s="640"/>
      <c r="M585" s="640"/>
      <c r="N585" s="421"/>
      <c r="O585" s="728"/>
      <c r="P585" s="638"/>
      <c r="Q585" s="638"/>
      <c r="R585" s="638"/>
      <c r="S585" s="638"/>
      <c r="T585" s="638"/>
      <c r="U585" s="638"/>
      <c r="V585" s="638"/>
    </row>
    <row r="586" spans="1:22" ht="15.75" customHeight="1">
      <c r="A586" s="638"/>
      <c r="B586" s="638"/>
      <c r="C586" s="638"/>
      <c r="D586" s="638"/>
      <c r="E586" s="638"/>
      <c r="F586" s="638"/>
      <c r="G586" s="639"/>
      <c r="H586" s="638"/>
      <c r="I586" s="638"/>
      <c r="J586" s="640"/>
      <c r="K586" s="640"/>
      <c r="L586" s="640"/>
      <c r="M586" s="640"/>
      <c r="N586" s="421"/>
      <c r="O586" s="728"/>
      <c r="P586" s="638"/>
      <c r="Q586" s="638"/>
      <c r="R586" s="638"/>
      <c r="S586" s="638"/>
      <c r="T586" s="638"/>
      <c r="U586" s="638"/>
      <c r="V586" s="638"/>
    </row>
    <row r="587" spans="1:22" ht="15.75" customHeight="1">
      <c r="A587" s="638"/>
      <c r="B587" s="638"/>
      <c r="C587" s="638"/>
      <c r="D587" s="638"/>
      <c r="E587" s="638"/>
      <c r="F587" s="638"/>
      <c r="G587" s="639"/>
      <c r="H587" s="638"/>
      <c r="I587" s="638"/>
      <c r="J587" s="640"/>
      <c r="K587" s="640"/>
      <c r="L587" s="640"/>
      <c r="M587" s="640"/>
      <c r="N587" s="421"/>
      <c r="O587" s="728"/>
      <c r="P587" s="638"/>
      <c r="Q587" s="638"/>
      <c r="R587" s="638"/>
      <c r="S587" s="638"/>
      <c r="T587" s="638"/>
      <c r="U587" s="638"/>
      <c r="V587" s="638"/>
    </row>
    <row r="588" spans="1:22" ht="15.75" customHeight="1">
      <c r="A588" s="638"/>
      <c r="B588" s="638"/>
      <c r="C588" s="638"/>
      <c r="D588" s="638"/>
      <c r="E588" s="638"/>
      <c r="F588" s="638"/>
      <c r="G588" s="639"/>
      <c r="H588" s="638"/>
      <c r="I588" s="638"/>
      <c r="J588" s="640"/>
      <c r="K588" s="640"/>
      <c r="L588" s="640"/>
      <c r="M588" s="640"/>
      <c r="N588" s="421"/>
      <c r="O588" s="728"/>
      <c r="P588" s="638"/>
      <c r="Q588" s="638"/>
      <c r="R588" s="638"/>
      <c r="S588" s="638"/>
      <c r="T588" s="638"/>
      <c r="U588" s="638"/>
      <c r="V588" s="638"/>
    </row>
    <row r="589" spans="1:22" ht="15.75" customHeight="1">
      <c r="A589" s="638"/>
      <c r="B589" s="638"/>
      <c r="C589" s="638"/>
      <c r="D589" s="638"/>
      <c r="E589" s="638"/>
      <c r="F589" s="638"/>
      <c r="G589" s="639"/>
      <c r="H589" s="638"/>
      <c r="I589" s="638"/>
      <c r="J589" s="640"/>
      <c r="K589" s="640"/>
      <c r="L589" s="640"/>
      <c r="M589" s="640"/>
      <c r="N589" s="421"/>
      <c r="O589" s="728"/>
      <c r="P589" s="638"/>
      <c r="Q589" s="638"/>
      <c r="R589" s="638"/>
      <c r="S589" s="638"/>
      <c r="T589" s="638"/>
      <c r="U589" s="638"/>
      <c r="V589" s="638"/>
    </row>
    <row r="590" spans="1:22" ht="15.75" customHeight="1">
      <c r="A590" s="638"/>
      <c r="B590" s="638"/>
      <c r="C590" s="638"/>
      <c r="D590" s="638"/>
      <c r="E590" s="638"/>
      <c r="F590" s="638"/>
      <c r="G590" s="639"/>
      <c r="H590" s="638"/>
      <c r="I590" s="638"/>
      <c r="J590" s="640"/>
      <c r="K590" s="640"/>
      <c r="L590" s="640"/>
      <c r="M590" s="640"/>
      <c r="N590" s="421"/>
      <c r="O590" s="728"/>
      <c r="P590" s="638"/>
      <c r="Q590" s="638"/>
      <c r="R590" s="638"/>
      <c r="S590" s="638"/>
      <c r="T590" s="638"/>
      <c r="U590" s="638"/>
      <c r="V590" s="638"/>
    </row>
    <row r="591" spans="1:22" ht="15.75" customHeight="1">
      <c r="A591" s="638"/>
      <c r="B591" s="638"/>
      <c r="C591" s="638"/>
      <c r="D591" s="638"/>
      <c r="E591" s="638"/>
      <c r="F591" s="638"/>
      <c r="G591" s="639"/>
      <c r="H591" s="638"/>
      <c r="I591" s="638"/>
      <c r="J591" s="640"/>
      <c r="K591" s="640"/>
      <c r="L591" s="640"/>
      <c r="M591" s="640"/>
      <c r="N591" s="421"/>
      <c r="O591" s="728"/>
      <c r="P591" s="638"/>
      <c r="Q591" s="638"/>
      <c r="R591" s="638"/>
      <c r="S591" s="638"/>
      <c r="T591" s="638"/>
      <c r="U591" s="638"/>
      <c r="V591" s="638"/>
    </row>
    <row r="592" spans="1:22" ht="15.75" customHeight="1">
      <c r="A592" s="638"/>
      <c r="B592" s="638"/>
      <c r="C592" s="638"/>
      <c r="D592" s="638"/>
      <c r="E592" s="638"/>
      <c r="F592" s="638"/>
      <c r="G592" s="639"/>
      <c r="H592" s="638"/>
      <c r="I592" s="638"/>
      <c r="J592" s="640"/>
      <c r="K592" s="640"/>
      <c r="L592" s="640"/>
      <c r="M592" s="640"/>
      <c r="N592" s="421"/>
      <c r="O592" s="728"/>
      <c r="P592" s="638"/>
      <c r="Q592" s="638"/>
      <c r="R592" s="638"/>
      <c r="S592" s="638"/>
      <c r="T592" s="638"/>
      <c r="U592" s="638"/>
      <c r="V592" s="638"/>
    </row>
    <row r="593" spans="1:22" ht="15.75" customHeight="1">
      <c r="A593" s="638"/>
      <c r="B593" s="638"/>
      <c r="C593" s="638"/>
      <c r="D593" s="638"/>
      <c r="E593" s="638"/>
      <c r="F593" s="638"/>
      <c r="G593" s="639"/>
      <c r="H593" s="638"/>
      <c r="I593" s="638"/>
      <c r="J593" s="640"/>
      <c r="K593" s="640"/>
      <c r="L593" s="640"/>
      <c r="M593" s="640"/>
      <c r="N593" s="421"/>
      <c r="O593" s="728"/>
      <c r="P593" s="638"/>
      <c r="Q593" s="638"/>
      <c r="R593" s="638"/>
      <c r="S593" s="638"/>
      <c r="T593" s="638"/>
      <c r="U593" s="638"/>
      <c r="V593" s="638"/>
    </row>
    <row r="594" spans="1:22" ht="15.75" customHeight="1">
      <c r="A594" s="638"/>
      <c r="B594" s="638"/>
      <c r="C594" s="638"/>
      <c r="D594" s="638"/>
      <c r="E594" s="638"/>
      <c r="F594" s="638"/>
      <c r="G594" s="639"/>
      <c r="H594" s="638"/>
      <c r="I594" s="638"/>
      <c r="J594" s="640"/>
      <c r="K594" s="640"/>
      <c r="L594" s="640"/>
      <c r="M594" s="640"/>
      <c r="N594" s="421"/>
      <c r="O594" s="728"/>
      <c r="P594" s="638"/>
      <c r="Q594" s="638"/>
      <c r="R594" s="638"/>
      <c r="S594" s="638"/>
      <c r="T594" s="638"/>
      <c r="U594" s="638"/>
      <c r="V594" s="638"/>
    </row>
    <row r="595" spans="1:22" ht="15.75" customHeight="1">
      <c r="A595" s="638"/>
      <c r="B595" s="638"/>
      <c r="C595" s="638"/>
      <c r="D595" s="638"/>
      <c r="E595" s="638"/>
      <c r="F595" s="638"/>
      <c r="G595" s="639"/>
      <c r="H595" s="638"/>
      <c r="I595" s="638"/>
      <c r="J595" s="640"/>
      <c r="K595" s="640"/>
      <c r="L595" s="640"/>
      <c r="M595" s="640"/>
      <c r="N595" s="421"/>
      <c r="O595" s="728"/>
      <c r="P595" s="638"/>
      <c r="Q595" s="638"/>
      <c r="R595" s="638"/>
      <c r="S595" s="638"/>
      <c r="T595" s="638"/>
      <c r="U595" s="638"/>
      <c r="V595" s="638"/>
    </row>
    <row r="596" spans="1:22" ht="15.75" customHeight="1">
      <c r="A596" s="638"/>
      <c r="B596" s="638"/>
      <c r="C596" s="638"/>
      <c r="D596" s="638"/>
      <c r="E596" s="638"/>
      <c r="F596" s="638"/>
      <c r="G596" s="639"/>
      <c r="H596" s="638"/>
      <c r="I596" s="638"/>
      <c r="J596" s="640"/>
      <c r="K596" s="640"/>
      <c r="L596" s="640"/>
      <c r="M596" s="640"/>
      <c r="N596" s="421"/>
      <c r="O596" s="728"/>
      <c r="P596" s="638"/>
      <c r="Q596" s="638"/>
      <c r="R596" s="638"/>
      <c r="S596" s="638"/>
      <c r="T596" s="638"/>
      <c r="U596" s="638"/>
      <c r="V596" s="638"/>
    </row>
    <row r="597" spans="1:22" ht="15.75" customHeight="1">
      <c r="A597" s="638"/>
      <c r="B597" s="638"/>
      <c r="C597" s="638"/>
      <c r="D597" s="638"/>
      <c r="E597" s="638"/>
      <c r="F597" s="638"/>
      <c r="G597" s="639"/>
      <c r="H597" s="638"/>
      <c r="I597" s="638"/>
      <c r="J597" s="640"/>
      <c r="K597" s="640"/>
      <c r="L597" s="640"/>
      <c r="M597" s="640"/>
      <c r="N597" s="421"/>
      <c r="O597" s="728"/>
      <c r="P597" s="638"/>
      <c r="Q597" s="638"/>
      <c r="R597" s="638"/>
      <c r="S597" s="638"/>
      <c r="T597" s="638"/>
      <c r="U597" s="638"/>
      <c r="V597" s="638"/>
    </row>
    <row r="598" spans="1:22" ht="15.75" customHeight="1">
      <c r="A598" s="638"/>
      <c r="B598" s="638"/>
      <c r="C598" s="638"/>
      <c r="D598" s="638"/>
      <c r="E598" s="638"/>
      <c r="F598" s="638"/>
      <c r="G598" s="639"/>
      <c r="H598" s="638"/>
      <c r="I598" s="638"/>
      <c r="J598" s="640"/>
      <c r="K598" s="640"/>
      <c r="L598" s="640"/>
      <c r="M598" s="640"/>
      <c r="N598" s="421"/>
      <c r="O598" s="728"/>
      <c r="P598" s="638"/>
      <c r="Q598" s="638"/>
      <c r="R598" s="638"/>
      <c r="S598" s="638"/>
      <c r="T598" s="638"/>
      <c r="U598" s="638"/>
      <c r="V598" s="638"/>
    </row>
    <row r="599" spans="1:22" ht="15.75" customHeight="1">
      <c r="A599" s="638"/>
      <c r="B599" s="638"/>
      <c r="C599" s="638"/>
      <c r="D599" s="638"/>
      <c r="E599" s="638"/>
      <c r="F599" s="638"/>
      <c r="G599" s="639"/>
      <c r="H599" s="638"/>
      <c r="I599" s="638"/>
      <c r="J599" s="640"/>
      <c r="K599" s="640"/>
      <c r="L599" s="640"/>
      <c r="M599" s="640"/>
      <c r="N599" s="421"/>
      <c r="O599" s="728"/>
      <c r="P599" s="638"/>
      <c r="Q599" s="638"/>
      <c r="R599" s="638"/>
      <c r="S599" s="638"/>
      <c r="T599" s="638"/>
      <c r="U599" s="638"/>
      <c r="V599" s="638"/>
    </row>
    <row r="600" spans="1:22" ht="15.75" customHeight="1">
      <c r="A600" s="638"/>
      <c r="B600" s="638"/>
      <c r="C600" s="638"/>
      <c r="D600" s="638"/>
      <c r="E600" s="638"/>
      <c r="F600" s="638"/>
      <c r="G600" s="639"/>
      <c r="H600" s="638"/>
      <c r="I600" s="638"/>
      <c r="J600" s="640"/>
      <c r="K600" s="640"/>
      <c r="L600" s="640"/>
      <c r="M600" s="640"/>
      <c r="N600" s="421"/>
      <c r="O600" s="728"/>
      <c r="P600" s="638"/>
      <c r="Q600" s="638"/>
      <c r="R600" s="638"/>
      <c r="S600" s="638"/>
      <c r="T600" s="638"/>
      <c r="U600" s="638"/>
      <c r="V600" s="638"/>
    </row>
    <row r="601" spans="1:22" ht="15.75" customHeight="1">
      <c r="A601" s="638"/>
      <c r="B601" s="638"/>
      <c r="C601" s="638"/>
      <c r="D601" s="638"/>
      <c r="E601" s="638"/>
      <c r="F601" s="638"/>
      <c r="G601" s="639"/>
      <c r="H601" s="638"/>
      <c r="I601" s="638"/>
      <c r="J601" s="640"/>
      <c r="K601" s="640"/>
      <c r="L601" s="640"/>
      <c r="M601" s="640"/>
      <c r="N601" s="421"/>
      <c r="O601" s="728"/>
      <c r="P601" s="638"/>
      <c r="Q601" s="638"/>
      <c r="R601" s="638"/>
      <c r="S601" s="638"/>
      <c r="T601" s="638"/>
      <c r="U601" s="638"/>
      <c r="V601" s="638"/>
    </row>
    <row r="602" spans="1:22" ht="15.75" customHeight="1">
      <c r="A602" s="638"/>
      <c r="B602" s="638"/>
      <c r="C602" s="638"/>
      <c r="D602" s="638"/>
      <c r="E602" s="638"/>
      <c r="F602" s="638"/>
      <c r="G602" s="639"/>
      <c r="H602" s="638"/>
      <c r="I602" s="638"/>
      <c r="J602" s="640"/>
      <c r="K602" s="640"/>
      <c r="L602" s="640"/>
      <c r="M602" s="640"/>
      <c r="N602" s="421"/>
      <c r="O602" s="728"/>
      <c r="P602" s="638"/>
      <c r="Q602" s="638"/>
      <c r="R602" s="638"/>
      <c r="S602" s="638"/>
      <c r="T602" s="638"/>
      <c r="U602" s="638"/>
      <c r="V602" s="638"/>
    </row>
    <row r="603" spans="1:22" ht="15.75" customHeight="1">
      <c r="A603" s="638"/>
      <c r="B603" s="638"/>
      <c r="C603" s="638"/>
      <c r="D603" s="638"/>
      <c r="E603" s="638"/>
      <c r="F603" s="638"/>
      <c r="G603" s="639"/>
      <c r="H603" s="638"/>
      <c r="I603" s="638"/>
      <c r="J603" s="640"/>
      <c r="K603" s="640"/>
      <c r="L603" s="640"/>
      <c r="M603" s="640"/>
      <c r="N603" s="421"/>
      <c r="O603" s="728"/>
      <c r="P603" s="638"/>
      <c r="Q603" s="638"/>
      <c r="R603" s="638"/>
      <c r="S603" s="638"/>
      <c r="T603" s="638"/>
      <c r="U603" s="638"/>
      <c r="V603" s="638"/>
    </row>
    <row r="604" spans="1:22" ht="15.75" customHeight="1">
      <c r="A604" s="638"/>
      <c r="B604" s="638"/>
      <c r="C604" s="638"/>
      <c r="D604" s="638"/>
      <c r="E604" s="638"/>
      <c r="F604" s="638"/>
      <c r="G604" s="639"/>
      <c r="H604" s="638"/>
      <c r="I604" s="638"/>
      <c r="J604" s="640"/>
      <c r="K604" s="640"/>
      <c r="L604" s="640"/>
      <c r="M604" s="640"/>
      <c r="N604" s="421"/>
      <c r="O604" s="728"/>
      <c r="P604" s="638"/>
      <c r="Q604" s="638"/>
      <c r="R604" s="638"/>
      <c r="S604" s="638"/>
      <c r="T604" s="638"/>
      <c r="U604" s="638"/>
      <c r="V604" s="638"/>
    </row>
    <row r="605" spans="1:22" ht="15.75" customHeight="1">
      <c r="A605" s="638"/>
      <c r="B605" s="638"/>
      <c r="C605" s="638"/>
      <c r="D605" s="638"/>
      <c r="E605" s="638"/>
      <c r="F605" s="638"/>
      <c r="G605" s="639"/>
      <c r="H605" s="638"/>
      <c r="I605" s="638"/>
      <c r="J605" s="640"/>
      <c r="K605" s="640"/>
      <c r="L605" s="640"/>
      <c r="M605" s="640"/>
      <c r="N605" s="421"/>
      <c r="O605" s="728"/>
      <c r="P605" s="638"/>
      <c r="Q605" s="638"/>
      <c r="R605" s="638"/>
      <c r="S605" s="638"/>
      <c r="T605" s="638"/>
      <c r="U605" s="638"/>
      <c r="V605" s="638"/>
    </row>
    <row r="606" spans="1:22" ht="15.75" customHeight="1">
      <c r="A606" s="638"/>
      <c r="B606" s="638"/>
      <c r="C606" s="638"/>
      <c r="D606" s="638"/>
      <c r="E606" s="638"/>
      <c r="F606" s="638"/>
      <c r="G606" s="639"/>
      <c r="H606" s="638"/>
      <c r="I606" s="638"/>
      <c r="J606" s="640"/>
      <c r="K606" s="640"/>
      <c r="L606" s="640"/>
      <c r="M606" s="640"/>
      <c r="N606" s="421"/>
      <c r="O606" s="728"/>
      <c r="P606" s="638"/>
      <c r="Q606" s="638"/>
      <c r="R606" s="638"/>
      <c r="S606" s="638"/>
      <c r="T606" s="638"/>
      <c r="U606" s="638"/>
      <c r="V606" s="638"/>
    </row>
    <row r="607" spans="1:22" ht="15.75" customHeight="1">
      <c r="A607" s="638"/>
      <c r="B607" s="638"/>
      <c r="C607" s="638"/>
      <c r="D607" s="638"/>
      <c r="E607" s="638"/>
      <c r="F607" s="638"/>
      <c r="G607" s="639"/>
      <c r="H607" s="638"/>
      <c r="I607" s="638"/>
      <c r="J607" s="640"/>
      <c r="K607" s="640"/>
      <c r="L607" s="640"/>
      <c r="M607" s="640"/>
      <c r="N607" s="421"/>
      <c r="O607" s="728"/>
      <c r="P607" s="638"/>
      <c r="Q607" s="638"/>
      <c r="R607" s="638"/>
      <c r="S607" s="638"/>
      <c r="T607" s="638"/>
      <c r="U607" s="638"/>
      <c r="V607" s="638"/>
    </row>
    <row r="608" spans="1:22" ht="15.75" customHeight="1">
      <c r="A608" s="638"/>
      <c r="B608" s="638"/>
      <c r="C608" s="638"/>
      <c r="D608" s="638"/>
      <c r="E608" s="638"/>
      <c r="F608" s="638"/>
      <c r="G608" s="639"/>
      <c r="H608" s="638"/>
      <c r="I608" s="638"/>
      <c r="J608" s="640"/>
      <c r="K608" s="640"/>
      <c r="L608" s="640"/>
      <c r="M608" s="640"/>
      <c r="N608" s="421"/>
      <c r="O608" s="728"/>
      <c r="P608" s="638"/>
      <c r="Q608" s="638"/>
      <c r="R608" s="638"/>
      <c r="S608" s="638"/>
      <c r="T608" s="638"/>
      <c r="U608" s="638"/>
      <c r="V608" s="638"/>
    </row>
    <row r="609" spans="1:22" ht="15.75" customHeight="1">
      <c r="A609" s="638"/>
      <c r="B609" s="638"/>
      <c r="C609" s="638"/>
      <c r="D609" s="638"/>
      <c r="E609" s="638"/>
      <c r="F609" s="638"/>
      <c r="G609" s="639"/>
      <c r="H609" s="638"/>
      <c r="I609" s="638"/>
      <c r="J609" s="640"/>
      <c r="K609" s="640"/>
      <c r="L609" s="640"/>
      <c r="M609" s="640"/>
      <c r="N609" s="421"/>
      <c r="O609" s="728"/>
      <c r="P609" s="638"/>
      <c r="Q609" s="638"/>
      <c r="R609" s="638"/>
      <c r="S609" s="638"/>
      <c r="T609" s="638"/>
      <c r="U609" s="638"/>
      <c r="V609" s="638"/>
    </row>
    <row r="610" spans="1:22" ht="15.75" customHeight="1">
      <c r="A610" s="638"/>
      <c r="B610" s="638"/>
      <c r="C610" s="638"/>
      <c r="D610" s="638"/>
      <c r="E610" s="638"/>
      <c r="F610" s="638"/>
      <c r="G610" s="639"/>
      <c r="H610" s="638"/>
      <c r="I610" s="638"/>
      <c r="J610" s="640"/>
      <c r="K610" s="640"/>
      <c r="L610" s="640"/>
      <c r="M610" s="640"/>
      <c r="N610" s="421"/>
      <c r="O610" s="728"/>
      <c r="P610" s="638"/>
      <c r="Q610" s="638"/>
      <c r="R610" s="638"/>
      <c r="S610" s="638"/>
      <c r="T610" s="638"/>
      <c r="U610" s="638"/>
      <c r="V610" s="638"/>
    </row>
    <row r="611" spans="1:22" ht="15.75" customHeight="1">
      <c r="A611" s="638"/>
      <c r="B611" s="638"/>
      <c r="C611" s="638"/>
      <c r="D611" s="638"/>
      <c r="E611" s="638"/>
      <c r="F611" s="638"/>
      <c r="G611" s="639"/>
      <c r="H611" s="638"/>
      <c r="I611" s="638"/>
      <c r="J611" s="640"/>
      <c r="K611" s="640"/>
      <c r="L611" s="640"/>
      <c r="M611" s="640"/>
      <c r="N611" s="421"/>
      <c r="O611" s="728"/>
      <c r="P611" s="638"/>
      <c r="Q611" s="638"/>
      <c r="R611" s="638"/>
      <c r="S611" s="638"/>
      <c r="T611" s="638"/>
      <c r="U611" s="638"/>
      <c r="V611" s="638"/>
    </row>
    <row r="612" spans="1:22" ht="15.75" customHeight="1">
      <c r="A612" s="638"/>
      <c r="B612" s="638"/>
      <c r="C612" s="638"/>
      <c r="D612" s="638"/>
      <c r="E612" s="638"/>
      <c r="F612" s="638"/>
      <c r="G612" s="639"/>
      <c r="H612" s="638"/>
      <c r="I612" s="638"/>
      <c r="J612" s="640"/>
      <c r="K612" s="640"/>
      <c r="L612" s="640"/>
      <c r="M612" s="640"/>
      <c r="N612" s="421"/>
      <c r="O612" s="728"/>
      <c r="P612" s="638"/>
      <c r="Q612" s="638"/>
      <c r="R612" s="638"/>
      <c r="S612" s="638"/>
      <c r="T612" s="638"/>
      <c r="U612" s="638"/>
      <c r="V612" s="638"/>
    </row>
    <row r="613" spans="1:22" ht="15.75" customHeight="1">
      <c r="A613" s="638"/>
      <c r="B613" s="638"/>
      <c r="C613" s="638"/>
      <c r="D613" s="638"/>
      <c r="E613" s="638"/>
      <c r="F613" s="638"/>
      <c r="G613" s="639"/>
      <c r="H613" s="638"/>
      <c r="I613" s="638"/>
      <c r="J613" s="640"/>
      <c r="K613" s="640"/>
      <c r="L613" s="640"/>
      <c r="M613" s="640"/>
      <c r="N613" s="421"/>
      <c r="O613" s="728"/>
      <c r="P613" s="638"/>
      <c r="Q613" s="638"/>
      <c r="R613" s="638"/>
      <c r="S613" s="638"/>
      <c r="T613" s="638"/>
      <c r="U613" s="638"/>
      <c r="V613" s="638"/>
    </row>
    <row r="614" spans="1:22" ht="15.75" customHeight="1">
      <c r="A614" s="638"/>
      <c r="B614" s="638"/>
      <c r="C614" s="638"/>
      <c r="D614" s="638"/>
      <c r="E614" s="638"/>
      <c r="F614" s="638"/>
      <c r="G614" s="639"/>
      <c r="H614" s="638"/>
      <c r="I614" s="638"/>
      <c r="J614" s="640"/>
      <c r="K614" s="640"/>
      <c r="L614" s="640"/>
      <c r="M614" s="640"/>
      <c r="N614" s="421"/>
      <c r="O614" s="728"/>
      <c r="P614" s="638"/>
      <c r="Q614" s="638"/>
      <c r="R614" s="638"/>
      <c r="S614" s="638"/>
      <c r="T614" s="638"/>
      <c r="U614" s="638"/>
      <c r="V614" s="638"/>
    </row>
    <row r="615" spans="1:22" ht="15.75" customHeight="1">
      <c r="A615" s="638"/>
      <c r="B615" s="638"/>
      <c r="C615" s="638"/>
      <c r="D615" s="638"/>
      <c r="E615" s="638"/>
      <c r="F615" s="638"/>
      <c r="G615" s="639"/>
      <c r="H615" s="638"/>
      <c r="I615" s="638"/>
      <c r="J615" s="640"/>
      <c r="K615" s="640"/>
      <c r="L615" s="640"/>
      <c r="M615" s="640"/>
      <c r="N615" s="421"/>
      <c r="O615" s="728"/>
      <c r="P615" s="638"/>
      <c r="Q615" s="638"/>
      <c r="R615" s="638"/>
      <c r="S615" s="638"/>
      <c r="T615" s="638"/>
      <c r="U615" s="638"/>
      <c r="V615" s="638"/>
    </row>
    <row r="616" spans="1:22" ht="15.75" customHeight="1">
      <c r="A616" s="638"/>
      <c r="B616" s="638"/>
      <c r="C616" s="638"/>
      <c r="D616" s="638"/>
      <c r="E616" s="638"/>
      <c r="F616" s="638"/>
      <c r="G616" s="639"/>
      <c r="H616" s="638"/>
      <c r="I616" s="638"/>
      <c r="J616" s="640"/>
      <c r="K616" s="640"/>
      <c r="L616" s="640"/>
      <c r="M616" s="640"/>
      <c r="N616" s="421"/>
      <c r="O616" s="728"/>
      <c r="P616" s="638"/>
      <c r="Q616" s="638"/>
      <c r="R616" s="638"/>
      <c r="S616" s="638"/>
      <c r="T616" s="638"/>
      <c r="U616" s="638"/>
      <c r="V616" s="638"/>
    </row>
    <row r="617" spans="1:22" ht="15.75" customHeight="1">
      <c r="A617" s="638"/>
      <c r="B617" s="638"/>
      <c r="C617" s="638"/>
      <c r="D617" s="638"/>
      <c r="E617" s="638"/>
      <c r="F617" s="638"/>
      <c r="G617" s="639"/>
      <c r="H617" s="638"/>
      <c r="I617" s="638"/>
      <c r="J617" s="640"/>
      <c r="K617" s="640"/>
      <c r="L617" s="640"/>
      <c r="M617" s="640"/>
      <c r="N617" s="421"/>
      <c r="O617" s="728"/>
      <c r="P617" s="638"/>
      <c r="Q617" s="638"/>
      <c r="R617" s="638"/>
      <c r="S617" s="638"/>
      <c r="T617" s="638"/>
      <c r="U617" s="638"/>
      <c r="V617" s="638"/>
    </row>
    <row r="618" spans="1:22" ht="15.75" customHeight="1">
      <c r="A618" s="638"/>
      <c r="B618" s="638"/>
      <c r="C618" s="638"/>
      <c r="D618" s="638"/>
      <c r="E618" s="638"/>
      <c r="F618" s="638"/>
      <c r="G618" s="639"/>
      <c r="H618" s="638"/>
      <c r="I618" s="638"/>
      <c r="J618" s="640"/>
      <c r="K618" s="640"/>
      <c r="L618" s="640"/>
      <c r="M618" s="640"/>
      <c r="N618" s="421"/>
      <c r="O618" s="728"/>
      <c r="P618" s="638"/>
      <c r="Q618" s="638"/>
      <c r="R618" s="638"/>
      <c r="S618" s="638"/>
      <c r="T618" s="638"/>
      <c r="U618" s="638"/>
      <c r="V618" s="638"/>
    </row>
    <row r="619" spans="1:22" ht="15.75" customHeight="1">
      <c r="A619" s="638"/>
      <c r="B619" s="638"/>
      <c r="C619" s="638"/>
      <c r="D619" s="638"/>
      <c r="E619" s="638"/>
      <c r="F619" s="638"/>
      <c r="G619" s="639"/>
      <c r="H619" s="638"/>
      <c r="I619" s="638"/>
      <c r="J619" s="640"/>
      <c r="K619" s="640"/>
      <c r="L619" s="640"/>
      <c r="M619" s="640"/>
      <c r="N619" s="421"/>
      <c r="O619" s="728"/>
      <c r="P619" s="638"/>
      <c r="Q619" s="638"/>
      <c r="R619" s="638"/>
      <c r="S619" s="638"/>
      <c r="T619" s="638"/>
      <c r="U619" s="638"/>
      <c r="V619" s="638"/>
    </row>
    <row r="620" spans="1:22" ht="15.75" customHeight="1">
      <c r="A620" s="638"/>
      <c r="B620" s="638"/>
      <c r="C620" s="638"/>
      <c r="D620" s="638"/>
      <c r="E620" s="638"/>
      <c r="F620" s="638"/>
      <c r="G620" s="639"/>
      <c r="H620" s="638"/>
      <c r="I620" s="638"/>
      <c r="J620" s="640"/>
      <c r="K620" s="640"/>
      <c r="L620" s="640"/>
      <c r="M620" s="640"/>
      <c r="N620" s="421"/>
      <c r="O620" s="728"/>
      <c r="P620" s="638"/>
      <c r="Q620" s="638"/>
      <c r="R620" s="638"/>
      <c r="S620" s="638"/>
      <c r="T620" s="638"/>
      <c r="U620" s="638"/>
      <c r="V620" s="638"/>
    </row>
    <row r="621" spans="1:22" ht="15.75" customHeight="1">
      <c r="A621" s="638"/>
      <c r="B621" s="638"/>
      <c r="C621" s="638"/>
      <c r="D621" s="638"/>
      <c r="E621" s="638"/>
      <c r="F621" s="638"/>
      <c r="G621" s="639"/>
      <c r="H621" s="638"/>
      <c r="I621" s="638"/>
      <c r="J621" s="640"/>
      <c r="K621" s="640"/>
      <c r="L621" s="640"/>
      <c r="M621" s="640"/>
      <c r="N621" s="421"/>
      <c r="O621" s="728"/>
      <c r="P621" s="638"/>
      <c r="Q621" s="638"/>
      <c r="R621" s="638"/>
      <c r="S621" s="638"/>
      <c r="T621" s="638"/>
      <c r="U621" s="638"/>
      <c r="V621" s="638"/>
    </row>
    <row r="622" spans="1:22" ht="15.75" customHeight="1">
      <c r="A622" s="638"/>
      <c r="B622" s="638"/>
      <c r="C622" s="638"/>
      <c r="D622" s="638"/>
      <c r="E622" s="638"/>
      <c r="F622" s="638"/>
      <c r="G622" s="639"/>
      <c r="H622" s="638"/>
      <c r="I622" s="638"/>
      <c r="J622" s="640"/>
      <c r="K622" s="640"/>
      <c r="L622" s="640"/>
      <c r="M622" s="640"/>
      <c r="N622" s="421"/>
      <c r="O622" s="728"/>
      <c r="P622" s="638"/>
      <c r="Q622" s="638"/>
      <c r="R622" s="638"/>
      <c r="S622" s="638"/>
      <c r="T622" s="638"/>
      <c r="U622" s="638"/>
      <c r="V622" s="638"/>
    </row>
    <row r="623" spans="1:22" ht="15.75" customHeight="1">
      <c r="A623" s="638"/>
      <c r="B623" s="638"/>
      <c r="C623" s="638"/>
      <c r="D623" s="638"/>
      <c r="E623" s="638"/>
      <c r="F623" s="638"/>
      <c r="G623" s="639"/>
      <c r="H623" s="638"/>
      <c r="I623" s="638"/>
      <c r="J623" s="640"/>
      <c r="K623" s="640"/>
      <c r="L623" s="640"/>
      <c r="M623" s="640"/>
      <c r="N623" s="421"/>
      <c r="O623" s="728"/>
      <c r="P623" s="638"/>
      <c r="Q623" s="638"/>
      <c r="R623" s="638"/>
      <c r="S623" s="638"/>
      <c r="T623" s="638"/>
      <c r="U623" s="638"/>
      <c r="V623" s="638"/>
    </row>
    <row r="624" spans="1:22" ht="15.75" customHeight="1">
      <c r="A624" s="638"/>
      <c r="B624" s="638"/>
      <c r="C624" s="638"/>
      <c r="D624" s="638"/>
      <c r="E624" s="638"/>
      <c r="F624" s="638"/>
      <c r="G624" s="639"/>
      <c r="H624" s="638"/>
      <c r="I624" s="638"/>
      <c r="J624" s="640"/>
      <c r="K624" s="640"/>
      <c r="L624" s="640"/>
      <c r="M624" s="640"/>
      <c r="N624" s="421"/>
      <c r="O624" s="728"/>
      <c r="P624" s="638"/>
      <c r="Q624" s="638"/>
      <c r="R624" s="638"/>
      <c r="S624" s="638"/>
      <c r="T624" s="638"/>
      <c r="U624" s="638"/>
      <c r="V624" s="638"/>
    </row>
    <row r="625" spans="1:22" ht="15.75" customHeight="1">
      <c r="A625" s="638"/>
      <c r="B625" s="638"/>
      <c r="C625" s="638"/>
      <c r="D625" s="638"/>
      <c r="E625" s="638"/>
      <c r="F625" s="638"/>
      <c r="G625" s="639"/>
      <c r="H625" s="638"/>
      <c r="I625" s="638"/>
      <c r="J625" s="640"/>
      <c r="K625" s="640"/>
      <c r="L625" s="640"/>
      <c r="M625" s="640"/>
      <c r="N625" s="421"/>
      <c r="O625" s="728"/>
      <c r="P625" s="638"/>
      <c r="Q625" s="638"/>
      <c r="R625" s="638"/>
      <c r="S625" s="638"/>
      <c r="T625" s="638"/>
      <c r="U625" s="638"/>
      <c r="V625" s="638"/>
    </row>
    <row r="626" spans="1:22" ht="15.75" customHeight="1">
      <c r="A626" s="638"/>
      <c r="B626" s="638"/>
      <c r="C626" s="638"/>
      <c r="D626" s="638"/>
      <c r="E626" s="638"/>
      <c r="F626" s="638"/>
      <c r="G626" s="639"/>
      <c r="H626" s="638"/>
      <c r="I626" s="638"/>
      <c r="J626" s="640"/>
      <c r="K626" s="640"/>
      <c r="L626" s="640"/>
      <c r="M626" s="640"/>
      <c r="N626" s="421"/>
      <c r="O626" s="728"/>
      <c r="P626" s="638"/>
      <c r="Q626" s="638"/>
      <c r="R626" s="638"/>
      <c r="S626" s="638"/>
      <c r="T626" s="638"/>
      <c r="U626" s="638"/>
      <c r="V626" s="638"/>
    </row>
    <row r="627" spans="1:22" ht="15.75" customHeight="1">
      <c r="A627" s="638"/>
      <c r="B627" s="638"/>
      <c r="C627" s="638"/>
      <c r="D627" s="638"/>
      <c r="E627" s="638"/>
      <c r="F627" s="638"/>
      <c r="G627" s="639"/>
      <c r="H627" s="638"/>
      <c r="I627" s="638"/>
      <c r="J627" s="640"/>
      <c r="K627" s="640"/>
      <c r="L627" s="640"/>
      <c r="M627" s="640"/>
      <c r="N627" s="421"/>
      <c r="O627" s="728"/>
      <c r="P627" s="638"/>
      <c r="Q627" s="638"/>
      <c r="R627" s="638"/>
      <c r="S627" s="638"/>
      <c r="T627" s="638"/>
      <c r="U627" s="638"/>
      <c r="V627" s="638"/>
    </row>
    <row r="628" spans="1:22" ht="15.75" customHeight="1">
      <c r="A628" s="638"/>
      <c r="B628" s="638"/>
      <c r="C628" s="638"/>
      <c r="D628" s="638"/>
      <c r="E628" s="638"/>
      <c r="F628" s="638"/>
      <c r="G628" s="639"/>
      <c r="H628" s="638"/>
      <c r="I628" s="638"/>
      <c r="J628" s="640"/>
      <c r="K628" s="640"/>
      <c r="L628" s="640"/>
      <c r="M628" s="640"/>
      <c r="N628" s="421"/>
      <c r="O628" s="728"/>
      <c r="P628" s="638"/>
      <c r="Q628" s="638"/>
      <c r="R628" s="638"/>
      <c r="S628" s="638"/>
      <c r="T628" s="638"/>
      <c r="U628" s="638"/>
      <c r="V628" s="638"/>
    </row>
    <row r="629" spans="1:22" ht="15.75" customHeight="1">
      <c r="A629" s="638"/>
      <c r="B629" s="638"/>
      <c r="C629" s="638"/>
      <c r="D629" s="638"/>
      <c r="E629" s="638"/>
      <c r="F629" s="638"/>
      <c r="G629" s="639"/>
      <c r="H629" s="638"/>
      <c r="I629" s="638"/>
      <c r="J629" s="640"/>
      <c r="K629" s="640"/>
      <c r="L629" s="640"/>
      <c r="M629" s="640"/>
      <c r="N629" s="421"/>
      <c r="O629" s="728"/>
      <c r="P629" s="638"/>
      <c r="Q629" s="638"/>
      <c r="R629" s="638"/>
      <c r="S629" s="638"/>
      <c r="T629" s="638"/>
      <c r="U629" s="638"/>
      <c r="V629" s="638"/>
    </row>
    <row r="630" spans="1:22" ht="15.75" customHeight="1">
      <c r="A630" s="638"/>
      <c r="B630" s="638"/>
      <c r="C630" s="638"/>
      <c r="D630" s="638"/>
      <c r="E630" s="638"/>
      <c r="F630" s="638"/>
      <c r="G630" s="639"/>
      <c r="H630" s="638"/>
      <c r="I630" s="638"/>
      <c r="J630" s="640"/>
      <c r="K630" s="640"/>
      <c r="L630" s="640"/>
      <c r="M630" s="640"/>
      <c r="N630" s="421"/>
      <c r="O630" s="728"/>
      <c r="P630" s="638"/>
      <c r="Q630" s="638"/>
      <c r="R630" s="638"/>
      <c r="S630" s="638"/>
      <c r="T630" s="638"/>
      <c r="U630" s="638"/>
      <c r="V630" s="638"/>
    </row>
    <row r="631" spans="1:22" ht="15.75" customHeight="1">
      <c r="A631" s="638"/>
      <c r="B631" s="638"/>
      <c r="C631" s="638"/>
      <c r="D631" s="638"/>
      <c r="E631" s="638"/>
      <c r="F631" s="638"/>
      <c r="G631" s="639"/>
      <c r="H631" s="638"/>
      <c r="I631" s="638"/>
      <c r="J631" s="640"/>
      <c r="K631" s="640"/>
      <c r="L631" s="640"/>
      <c r="M631" s="640"/>
      <c r="N631" s="421"/>
      <c r="O631" s="728"/>
      <c r="P631" s="638"/>
      <c r="Q631" s="638"/>
      <c r="R631" s="638"/>
      <c r="S631" s="638"/>
      <c r="T631" s="638"/>
      <c r="U631" s="638"/>
      <c r="V631" s="638"/>
    </row>
    <row r="632" spans="1:22" ht="15.75" customHeight="1">
      <c r="A632" s="638"/>
      <c r="B632" s="638"/>
      <c r="C632" s="638"/>
      <c r="D632" s="638"/>
      <c r="E632" s="638"/>
      <c r="F632" s="638"/>
      <c r="G632" s="639"/>
      <c r="H632" s="638"/>
      <c r="I632" s="638"/>
      <c r="J632" s="640"/>
      <c r="K632" s="640"/>
      <c r="L632" s="640"/>
      <c r="M632" s="640"/>
      <c r="N632" s="421"/>
      <c r="O632" s="728"/>
      <c r="P632" s="638"/>
      <c r="Q632" s="638"/>
      <c r="R632" s="638"/>
      <c r="S632" s="638"/>
      <c r="T632" s="638"/>
      <c r="U632" s="638"/>
      <c r="V632" s="638"/>
    </row>
    <row r="633" spans="1:22" ht="15.75" customHeight="1">
      <c r="A633" s="638"/>
      <c r="B633" s="638"/>
      <c r="C633" s="638"/>
      <c r="D633" s="638"/>
      <c r="E633" s="638"/>
      <c r="F633" s="638"/>
      <c r="G633" s="639"/>
      <c r="H633" s="638"/>
      <c r="I633" s="638"/>
      <c r="J633" s="640"/>
      <c r="K633" s="640"/>
      <c r="L633" s="640"/>
      <c r="M633" s="640"/>
      <c r="N633" s="421"/>
      <c r="O633" s="728"/>
      <c r="P633" s="638"/>
      <c r="Q633" s="638"/>
      <c r="R633" s="638"/>
      <c r="S633" s="638"/>
      <c r="T633" s="638"/>
      <c r="U633" s="638"/>
      <c r="V633" s="638"/>
    </row>
    <row r="634" spans="1:22" ht="15.75" customHeight="1">
      <c r="A634" s="638"/>
      <c r="B634" s="638"/>
      <c r="C634" s="638"/>
      <c r="D634" s="638"/>
      <c r="E634" s="638"/>
      <c r="F634" s="638"/>
      <c r="G634" s="639"/>
      <c r="H634" s="638"/>
      <c r="I634" s="638"/>
      <c r="J634" s="640"/>
      <c r="K634" s="640"/>
      <c r="L634" s="640"/>
      <c r="M634" s="640"/>
      <c r="N634" s="421"/>
      <c r="O634" s="728"/>
      <c r="P634" s="638"/>
      <c r="Q634" s="638"/>
      <c r="R634" s="638"/>
      <c r="S634" s="638"/>
      <c r="T634" s="638"/>
      <c r="U634" s="638"/>
      <c r="V634" s="638"/>
    </row>
    <row r="635" spans="1:22" ht="15.75" customHeight="1">
      <c r="A635" s="638"/>
      <c r="B635" s="638"/>
      <c r="C635" s="638"/>
      <c r="D635" s="638"/>
      <c r="E635" s="638"/>
      <c r="F635" s="638"/>
      <c r="G635" s="639"/>
      <c r="H635" s="638"/>
      <c r="I635" s="638"/>
      <c r="J635" s="640"/>
      <c r="K635" s="640"/>
      <c r="L635" s="640"/>
      <c r="M635" s="640"/>
      <c r="N635" s="421"/>
      <c r="O635" s="728"/>
      <c r="P635" s="638"/>
      <c r="Q635" s="638"/>
      <c r="R635" s="638"/>
      <c r="S635" s="638"/>
      <c r="T635" s="638"/>
      <c r="U635" s="638"/>
      <c r="V635" s="638"/>
    </row>
    <row r="636" spans="1:22" ht="15.75" customHeight="1">
      <c r="A636" s="638"/>
      <c r="B636" s="638"/>
      <c r="C636" s="638"/>
      <c r="D636" s="638"/>
      <c r="E636" s="638"/>
      <c r="F636" s="638"/>
      <c r="G636" s="639"/>
      <c r="H636" s="638"/>
      <c r="I636" s="638"/>
      <c r="J636" s="640"/>
      <c r="K636" s="640"/>
      <c r="L636" s="640"/>
      <c r="M636" s="640"/>
      <c r="N636" s="421"/>
      <c r="O636" s="728"/>
      <c r="P636" s="638"/>
      <c r="Q636" s="638"/>
      <c r="R636" s="638"/>
      <c r="S636" s="638"/>
      <c r="T636" s="638"/>
      <c r="U636" s="638"/>
      <c r="V636" s="638"/>
    </row>
    <row r="637" spans="1:22" ht="15.75" customHeight="1">
      <c r="A637" s="638"/>
      <c r="B637" s="638"/>
      <c r="C637" s="638"/>
      <c r="D637" s="638"/>
      <c r="E637" s="638"/>
      <c r="F637" s="638"/>
      <c r="G637" s="639"/>
      <c r="H637" s="638"/>
      <c r="I637" s="638"/>
      <c r="J637" s="640"/>
      <c r="K637" s="640"/>
      <c r="L637" s="640"/>
      <c r="M637" s="640"/>
      <c r="N637" s="421"/>
      <c r="O637" s="728"/>
      <c r="P637" s="638"/>
      <c r="Q637" s="638"/>
      <c r="R637" s="638"/>
      <c r="S637" s="638"/>
      <c r="T637" s="638"/>
      <c r="U637" s="638"/>
      <c r="V637" s="638"/>
    </row>
    <row r="638" spans="1:22" ht="15.75" customHeight="1">
      <c r="A638" s="638"/>
      <c r="B638" s="638"/>
      <c r="C638" s="638"/>
      <c r="D638" s="638"/>
      <c r="E638" s="638"/>
      <c r="F638" s="638"/>
      <c r="G638" s="639"/>
      <c r="H638" s="638"/>
      <c r="I638" s="638"/>
      <c r="J638" s="640"/>
      <c r="K638" s="640"/>
      <c r="L638" s="640"/>
      <c r="M638" s="640"/>
      <c r="N638" s="421"/>
      <c r="O638" s="728"/>
      <c r="P638" s="638"/>
      <c r="Q638" s="638"/>
      <c r="R638" s="638"/>
      <c r="S638" s="638"/>
      <c r="T638" s="638"/>
      <c r="U638" s="638"/>
      <c r="V638" s="638"/>
    </row>
    <row r="639" spans="1:22" ht="15.75" customHeight="1">
      <c r="A639" s="638"/>
      <c r="B639" s="638"/>
      <c r="C639" s="638"/>
      <c r="D639" s="638"/>
      <c r="E639" s="638"/>
      <c r="F639" s="638"/>
      <c r="G639" s="639"/>
      <c r="H639" s="638"/>
      <c r="I639" s="638"/>
      <c r="J639" s="640"/>
      <c r="K639" s="640"/>
      <c r="L639" s="640"/>
      <c r="M639" s="640"/>
      <c r="N639" s="421"/>
      <c r="O639" s="728"/>
      <c r="P639" s="638"/>
      <c r="Q639" s="638"/>
      <c r="R639" s="638"/>
      <c r="S639" s="638"/>
      <c r="T639" s="638"/>
      <c r="U639" s="638"/>
      <c r="V639" s="638"/>
    </row>
    <row r="640" spans="1:22" ht="15.75" customHeight="1">
      <c r="A640" s="638"/>
      <c r="B640" s="638"/>
      <c r="C640" s="638"/>
      <c r="D640" s="638"/>
      <c r="E640" s="638"/>
      <c r="F640" s="638"/>
      <c r="G640" s="639"/>
      <c r="H640" s="638"/>
      <c r="I640" s="638"/>
      <c r="J640" s="640"/>
      <c r="K640" s="640"/>
      <c r="L640" s="640"/>
      <c r="M640" s="640"/>
      <c r="N640" s="421"/>
      <c r="O640" s="728"/>
      <c r="P640" s="638"/>
      <c r="Q640" s="638"/>
      <c r="R640" s="638"/>
      <c r="S640" s="638"/>
      <c r="T640" s="638"/>
      <c r="U640" s="638"/>
      <c r="V640" s="638"/>
    </row>
    <row r="641" spans="1:22" ht="15.75" customHeight="1">
      <c r="A641" s="638"/>
      <c r="B641" s="638"/>
      <c r="C641" s="638"/>
      <c r="D641" s="638"/>
      <c r="E641" s="638"/>
      <c r="F641" s="638"/>
      <c r="G641" s="639"/>
      <c r="H641" s="638"/>
      <c r="I641" s="638"/>
      <c r="J641" s="640"/>
      <c r="K641" s="640"/>
      <c r="L641" s="640"/>
      <c r="M641" s="640"/>
      <c r="N641" s="421"/>
      <c r="O641" s="728"/>
      <c r="P641" s="638"/>
      <c r="Q641" s="638"/>
      <c r="R641" s="638"/>
      <c r="S641" s="638"/>
      <c r="T641" s="638"/>
      <c r="U641" s="638"/>
      <c r="V641" s="638"/>
    </row>
    <row r="642" spans="1:22" ht="15.75" customHeight="1">
      <c r="A642" s="638"/>
      <c r="B642" s="638"/>
      <c r="C642" s="638"/>
      <c r="D642" s="638"/>
      <c r="E642" s="638"/>
      <c r="F642" s="638"/>
      <c r="G642" s="639"/>
      <c r="H642" s="638"/>
      <c r="I642" s="638"/>
      <c r="J642" s="640"/>
      <c r="K642" s="640"/>
      <c r="L642" s="640"/>
      <c r="M642" s="640"/>
      <c r="N642" s="421"/>
      <c r="O642" s="728"/>
      <c r="P642" s="638"/>
      <c r="Q642" s="638"/>
      <c r="R642" s="638"/>
      <c r="S642" s="638"/>
      <c r="T642" s="638"/>
      <c r="U642" s="638"/>
      <c r="V642" s="638"/>
    </row>
    <row r="643" spans="1:22" ht="15.75" customHeight="1">
      <c r="A643" s="638"/>
      <c r="B643" s="638"/>
      <c r="C643" s="638"/>
      <c r="D643" s="638"/>
      <c r="E643" s="638"/>
      <c r="F643" s="638"/>
      <c r="G643" s="639"/>
      <c r="H643" s="638"/>
      <c r="I643" s="638"/>
      <c r="J643" s="640"/>
      <c r="K643" s="640"/>
      <c r="L643" s="640"/>
      <c r="M643" s="640"/>
      <c r="N643" s="421"/>
      <c r="O643" s="728"/>
      <c r="P643" s="638"/>
      <c r="Q643" s="638"/>
      <c r="R643" s="638"/>
      <c r="S643" s="638"/>
      <c r="T643" s="638"/>
      <c r="U643" s="638"/>
      <c r="V643" s="638"/>
    </row>
    <row r="644" spans="1:22" ht="15.75" customHeight="1">
      <c r="A644" s="638"/>
      <c r="B644" s="638"/>
      <c r="C644" s="638"/>
      <c r="D644" s="638"/>
      <c r="E644" s="638"/>
      <c r="F644" s="638"/>
      <c r="G644" s="639"/>
      <c r="H644" s="638"/>
      <c r="I644" s="638"/>
      <c r="J644" s="640"/>
      <c r="K644" s="640"/>
      <c r="L644" s="640"/>
      <c r="M644" s="640"/>
      <c r="N644" s="421"/>
      <c r="O644" s="728"/>
      <c r="P644" s="638"/>
      <c r="Q644" s="638"/>
      <c r="R644" s="638"/>
      <c r="S644" s="638"/>
      <c r="T644" s="638"/>
      <c r="U644" s="638"/>
      <c r="V644" s="638"/>
    </row>
    <row r="645" spans="1:22" ht="15.75" customHeight="1">
      <c r="A645" s="638"/>
      <c r="B645" s="638"/>
      <c r="C645" s="638"/>
      <c r="D645" s="638"/>
      <c r="E645" s="638"/>
      <c r="F645" s="638"/>
      <c r="G645" s="639"/>
      <c r="H645" s="638"/>
      <c r="I645" s="638"/>
      <c r="J645" s="640"/>
      <c r="K645" s="640"/>
      <c r="L645" s="640"/>
      <c r="M645" s="640"/>
      <c r="N645" s="421"/>
      <c r="O645" s="728"/>
      <c r="P645" s="638"/>
      <c r="Q645" s="638"/>
      <c r="R645" s="638"/>
      <c r="S645" s="638"/>
      <c r="T645" s="638"/>
      <c r="U645" s="638"/>
      <c r="V645" s="638"/>
    </row>
    <row r="646" spans="1:22" ht="15.75" customHeight="1">
      <c r="A646" s="638"/>
      <c r="B646" s="638"/>
      <c r="C646" s="638"/>
      <c r="D646" s="638"/>
      <c r="E646" s="638"/>
      <c r="F646" s="638"/>
      <c r="G646" s="639"/>
      <c r="H646" s="638"/>
      <c r="I646" s="638"/>
      <c r="J646" s="640"/>
      <c r="K646" s="640"/>
      <c r="L646" s="640"/>
      <c r="M646" s="640"/>
      <c r="N646" s="421"/>
      <c r="O646" s="728"/>
      <c r="P646" s="638"/>
      <c r="Q646" s="638"/>
      <c r="R646" s="638"/>
      <c r="S646" s="638"/>
      <c r="T646" s="638"/>
      <c r="U646" s="638"/>
      <c r="V646" s="638"/>
    </row>
    <row r="647" spans="1:22" ht="15.75" customHeight="1">
      <c r="A647" s="638"/>
      <c r="B647" s="638"/>
      <c r="C647" s="638"/>
      <c r="D647" s="638"/>
      <c r="E647" s="638"/>
      <c r="F647" s="638"/>
      <c r="G647" s="639"/>
      <c r="H647" s="638"/>
      <c r="I647" s="638"/>
      <c r="J647" s="640"/>
      <c r="K647" s="640"/>
      <c r="L647" s="640"/>
      <c r="M647" s="640"/>
      <c r="N647" s="421"/>
      <c r="O647" s="728"/>
      <c r="P647" s="638"/>
      <c r="Q647" s="638"/>
      <c r="R647" s="638"/>
      <c r="S647" s="638"/>
      <c r="T647" s="638"/>
      <c r="U647" s="638"/>
      <c r="V647" s="638"/>
    </row>
    <row r="648" spans="1:22" ht="15.75" customHeight="1">
      <c r="A648" s="638"/>
      <c r="B648" s="638"/>
      <c r="C648" s="638"/>
      <c r="D648" s="638"/>
      <c r="E648" s="638"/>
      <c r="F648" s="638"/>
      <c r="G648" s="639"/>
      <c r="H648" s="638"/>
      <c r="I648" s="638"/>
      <c r="J648" s="640"/>
      <c r="K648" s="640"/>
      <c r="L648" s="640"/>
      <c r="M648" s="640"/>
      <c r="N648" s="421"/>
      <c r="O648" s="728"/>
      <c r="P648" s="638"/>
      <c r="Q648" s="638"/>
      <c r="R648" s="638"/>
      <c r="S648" s="638"/>
      <c r="T648" s="638"/>
      <c r="U648" s="638"/>
      <c r="V648" s="638"/>
    </row>
    <row r="649" spans="1:22" ht="15.75" customHeight="1">
      <c r="A649" s="638"/>
      <c r="B649" s="638"/>
      <c r="C649" s="638"/>
      <c r="D649" s="638"/>
      <c r="E649" s="638"/>
      <c r="F649" s="638"/>
      <c r="G649" s="639"/>
      <c r="H649" s="638"/>
      <c r="I649" s="638"/>
      <c r="J649" s="640"/>
      <c r="K649" s="640"/>
      <c r="L649" s="640"/>
      <c r="M649" s="640"/>
      <c r="N649" s="421"/>
      <c r="O649" s="728"/>
      <c r="P649" s="638"/>
      <c r="Q649" s="638"/>
      <c r="R649" s="638"/>
      <c r="S649" s="638"/>
      <c r="T649" s="638"/>
      <c r="U649" s="638"/>
      <c r="V649" s="638"/>
    </row>
    <row r="650" spans="1:22" ht="15.75" customHeight="1">
      <c r="A650" s="638"/>
      <c r="B650" s="638"/>
      <c r="C650" s="638"/>
      <c r="D650" s="638"/>
      <c r="E650" s="638"/>
      <c r="F650" s="638"/>
      <c r="G650" s="639"/>
      <c r="H650" s="638"/>
      <c r="I650" s="638"/>
      <c r="J650" s="640"/>
      <c r="K650" s="640"/>
      <c r="L650" s="640"/>
      <c r="M650" s="640"/>
      <c r="N650" s="421"/>
      <c r="O650" s="728"/>
      <c r="P650" s="638"/>
      <c r="Q650" s="638"/>
      <c r="R650" s="638"/>
      <c r="S650" s="638"/>
      <c r="T650" s="638"/>
      <c r="U650" s="638"/>
      <c r="V650" s="638"/>
    </row>
    <row r="651" spans="1:22" ht="15.75" customHeight="1">
      <c r="A651" s="638"/>
      <c r="B651" s="638"/>
      <c r="C651" s="638"/>
      <c r="D651" s="638"/>
      <c r="E651" s="638"/>
      <c r="F651" s="638"/>
      <c r="G651" s="639"/>
      <c r="H651" s="638"/>
      <c r="I651" s="638"/>
      <c r="J651" s="640"/>
      <c r="K651" s="640"/>
      <c r="L651" s="640"/>
      <c r="M651" s="640"/>
      <c r="N651" s="421"/>
      <c r="O651" s="728"/>
      <c r="P651" s="638"/>
      <c r="Q651" s="638"/>
      <c r="R651" s="638"/>
      <c r="S651" s="638"/>
      <c r="T651" s="638"/>
      <c r="U651" s="638"/>
      <c r="V651" s="638"/>
    </row>
    <row r="652" spans="1:22" ht="15.75" customHeight="1">
      <c r="A652" s="638"/>
      <c r="B652" s="638"/>
      <c r="C652" s="638"/>
      <c r="D652" s="638"/>
      <c r="E652" s="638"/>
      <c r="F652" s="638"/>
      <c r="G652" s="639"/>
      <c r="H652" s="638"/>
      <c r="I652" s="638"/>
      <c r="J652" s="640"/>
      <c r="K652" s="640"/>
      <c r="L652" s="640"/>
      <c r="M652" s="640"/>
      <c r="N652" s="421"/>
      <c r="O652" s="728"/>
      <c r="P652" s="638"/>
      <c r="Q652" s="638"/>
      <c r="R652" s="638"/>
      <c r="S652" s="638"/>
      <c r="T652" s="638"/>
      <c r="U652" s="638"/>
      <c r="V652" s="638"/>
    </row>
    <row r="653" spans="1:22" ht="15.75" customHeight="1">
      <c r="A653" s="638"/>
      <c r="B653" s="638"/>
      <c r="C653" s="638"/>
      <c r="D653" s="638"/>
      <c r="E653" s="638"/>
      <c r="F653" s="638"/>
      <c r="G653" s="639"/>
      <c r="H653" s="638"/>
      <c r="I653" s="638"/>
      <c r="J653" s="640"/>
      <c r="K653" s="640"/>
      <c r="L653" s="640"/>
      <c r="M653" s="640"/>
      <c r="N653" s="421"/>
      <c r="O653" s="728"/>
      <c r="P653" s="638"/>
      <c r="Q653" s="638"/>
      <c r="R653" s="638"/>
      <c r="S653" s="638"/>
      <c r="T653" s="638"/>
      <c r="U653" s="638"/>
      <c r="V653" s="638"/>
    </row>
    <row r="654" spans="1:22" ht="15.75" customHeight="1">
      <c r="A654" s="638"/>
      <c r="B654" s="638"/>
      <c r="C654" s="638"/>
      <c r="D654" s="638"/>
      <c r="E654" s="638"/>
      <c r="F654" s="638"/>
      <c r="G654" s="639"/>
      <c r="H654" s="638"/>
      <c r="I654" s="638"/>
      <c r="J654" s="640"/>
      <c r="K654" s="640"/>
      <c r="L654" s="640"/>
      <c r="M654" s="640"/>
      <c r="N654" s="421"/>
      <c r="O654" s="728"/>
      <c r="P654" s="638"/>
      <c r="Q654" s="638"/>
      <c r="R654" s="638"/>
      <c r="S654" s="638"/>
      <c r="T654" s="638"/>
      <c r="U654" s="638"/>
      <c r="V654" s="638"/>
    </row>
    <row r="655" spans="1:22" ht="15.75" customHeight="1">
      <c r="A655" s="638"/>
      <c r="B655" s="638"/>
      <c r="C655" s="638"/>
      <c r="D655" s="638"/>
      <c r="E655" s="638"/>
      <c r="F655" s="638"/>
      <c r="G655" s="639"/>
      <c r="H655" s="638"/>
      <c r="I655" s="638"/>
      <c r="J655" s="640"/>
      <c r="K655" s="640"/>
      <c r="L655" s="640"/>
      <c r="M655" s="640"/>
      <c r="N655" s="421"/>
      <c r="O655" s="728"/>
      <c r="P655" s="638"/>
      <c r="Q655" s="638"/>
      <c r="R655" s="638"/>
      <c r="S655" s="638"/>
      <c r="T655" s="638"/>
      <c r="U655" s="638"/>
      <c r="V655" s="638"/>
    </row>
    <row r="656" spans="1:22" ht="15.75" customHeight="1">
      <c r="A656" s="638"/>
      <c r="B656" s="638"/>
      <c r="C656" s="638"/>
      <c r="D656" s="638"/>
      <c r="E656" s="638"/>
      <c r="F656" s="638"/>
      <c r="G656" s="639"/>
      <c r="H656" s="638"/>
      <c r="I656" s="638"/>
      <c r="J656" s="640"/>
      <c r="K656" s="640"/>
      <c r="L656" s="640"/>
      <c r="M656" s="640"/>
      <c r="N656" s="421"/>
      <c r="O656" s="728"/>
      <c r="P656" s="638"/>
      <c r="Q656" s="638"/>
      <c r="R656" s="638"/>
      <c r="S656" s="638"/>
      <c r="T656" s="638"/>
      <c r="U656" s="638"/>
      <c r="V656" s="638"/>
    </row>
    <row r="657" spans="1:22" ht="15.75" customHeight="1">
      <c r="A657" s="638"/>
      <c r="B657" s="638"/>
      <c r="C657" s="638"/>
      <c r="D657" s="638"/>
      <c r="E657" s="638"/>
      <c r="F657" s="638"/>
      <c r="G657" s="639"/>
      <c r="H657" s="638"/>
      <c r="I657" s="638"/>
      <c r="J657" s="640"/>
      <c r="K657" s="640"/>
      <c r="L657" s="640"/>
      <c r="M657" s="640"/>
      <c r="N657" s="421"/>
      <c r="O657" s="728"/>
      <c r="P657" s="638"/>
      <c r="Q657" s="638"/>
      <c r="R657" s="638"/>
      <c r="S657" s="638"/>
      <c r="T657" s="638"/>
      <c r="U657" s="638"/>
      <c r="V657" s="638"/>
    </row>
    <row r="658" spans="1:22" ht="15.75" customHeight="1">
      <c r="A658" s="638"/>
      <c r="B658" s="638"/>
      <c r="C658" s="638"/>
      <c r="D658" s="638"/>
      <c r="E658" s="638"/>
      <c r="F658" s="638"/>
      <c r="G658" s="639"/>
      <c r="H658" s="638"/>
      <c r="I658" s="638"/>
      <c r="J658" s="640"/>
      <c r="K658" s="640"/>
      <c r="L658" s="640"/>
      <c r="M658" s="640"/>
      <c r="N658" s="421"/>
      <c r="O658" s="728"/>
      <c r="P658" s="638"/>
      <c r="Q658" s="638"/>
      <c r="R658" s="638"/>
      <c r="S658" s="638"/>
      <c r="T658" s="638"/>
      <c r="U658" s="638"/>
      <c r="V658" s="638"/>
    </row>
    <row r="659" spans="1:22" ht="15.75" customHeight="1">
      <c r="A659" s="638"/>
      <c r="B659" s="638"/>
      <c r="C659" s="638"/>
      <c r="D659" s="638"/>
      <c r="E659" s="638"/>
      <c r="F659" s="638"/>
      <c r="G659" s="639"/>
      <c r="H659" s="638"/>
      <c r="I659" s="638"/>
      <c r="J659" s="640"/>
      <c r="K659" s="640"/>
      <c r="L659" s="640"/>
      <c r="M659" s="640"/>
      <c r="N659" s="421"/>
      <c r="O659" s="728"/>
      <c r="P659" s="638"/>
      <c r="Q659" s="638"/>
      <c r="R659" s="638"/>
      <c r="S659" s="638"/>
      <c r="T659" s="638"/>
      <c r="U659" s="638"/>
      <c r="V659" s="638"/>
    </row>
    <row r="660" spans="1:22" ht="15.75" customHeight="1">
      <c r="A660" s="638"/>
      <c r="B660" s="638"/>
      <c r="C660" s="638"/>
      <c r="D660" s="638"/>
      <c r="E660" s="638"/>
      <c r="F660" s="638"/>
      <c r="G660" s="639"/>
      <c r="H660" s="638"/>
      <c r="I660" s="638"/>
      <c r="J660" s="640"/>
      <c r="K660" s="640"/>
      <c r="L660" s="640"/>
      <c r="M660" s="640"/>
      <c r="N660" s="421"/>
      <c r="O660" s="728"/>
      <c r="P660" s="638"/>
      <c r="Q660" s="638"/>
      <c r="R660" s="638"/>
      <c r="S660" s="638"/>
      <c r="T660" s="638"/>
      <c r="U660" s="638"/>
      <c r="V660" s="638"/>
    </row>
    <row r="661" spans="1:22" ht="15.75" customHeight="1">
      <c r="A661" s="638"/>
      <c r="B661" s="638"/>
      <c r="C661" s="638"/>
      <c r="D661" s="638"/>
      <c r="E661" s="638"/>
      <c r="F661" s="638"/>
      <c r="G661" s="639"/>
      <c r="H661" s="638"/>
      <c r="I661" s="638"/>
      <c r="J661" s="640"/>
      <c r="K661" s="640"/>
      <c r="L661" s="640"/>
      <c r="M661" s="640"/>
      <c r="N661" s="421"/>
      <c r="O661" s="728"/>
      <c r="P661" s="638"/>
      <c r="Q661" s="638"/>
      <c r="R661" s="638"/>
      <c r="S661" s="638"/>
      <c r="T661" s="638"/>
      <c r="U661" s="638"/>
      <c r="V661" s="638"/>
    </row>
    <row r="662" spans="1:22" ht="15.75" customHeight="1">
      <c r="A662" s="638"/>
      <c r="B662" s="638"/>
      <c r="C662" s="638"/>
      <c r="D662" s="638"/>
      <c r="E662" s="638"/>
      <c r="F662" s="638"/>
      <c r="G662" s="639"/>
      <c r="H662" s="638"/>
      <c r="I662" s="638"/>
      <c r="J662" s="640"/>
      <c r="K662" s="640"/>
      <c r="L662" s="640"/>
      <c r="M662" s="640"/>
      <c r="N662" s="421"/>
      <c r="O662" s="728"/>
      <c r="P662" s="638"/>
      <c r="Q662" s="638"/>
      <c r="R662" s="638"/>
      <c r="S662" s="638"/>
      <c r="T662" s="638"/>
      <c r="U662" s="638"/>
      <c r="V662" s="638"/>
    </row>
    <row r="663" spans="1:22" ht="15.75" customHeight="1">
      <c r="A663" s="638"/>
      <c r="B663" s="638"/>
      <c r="C663" s="638"/>
      <c r="D663" s="638"/>
      <c r="E663" s="638"/>
      <c r="F663" s="638"/>
      <c r="G663" s="639"/>
      <c r="H663" s="638"/>
      <c r="I663" s="638"/>
      <c r="J663" s="640"/>
      <c r="K663" s="640"/>
      <c r="L663" s="640"/>
      <c r="M663" s="640"/>
      <c r="N663" s="421"/>
      <c r="O663" s="728"/>
      <c r="P663" s="638"/>
      <c r="Q663" s="638"/>
      <c r="R663" s="638"/>
      <c r="S663" s="638"/>
      <c r="T663" s="638"/>
      <c r="U663" s="638"/>
      <c r="V663" s="638"/>
    </row>
    <row r="664" spans="1:22" ht="15.75" customHeight="1">
      <c r="A664" s="638"/>
      <c r="B664" s="638"/>
      <c r="C664" s="638"/>
      <c r="D664" s="638"/>
      <c r="E664" s="638"/>
      <c r="F664" s="638"/>
      <c r="G664" s="639"/>
      <c r="H664" s="638"/>
      <c r="I664" s="638"/>
      <c r="J664" s="640"/>
      <c r="K664" s="640"/>
      <c r="L664" s="640"/>
      <c r="M664" s="640"/>
      <c r="N664" s="421"/>
      <c r="O664" s="728"/>
      <c r="P664" s="638"/>
      <c r="Q664" s="638"/>
      <c r="R664" s="638"/>
      <c r="S664" s="638"/>
      <c r="T664" s="638"/>
      <c r="U664" s="638"/>
      <c r="V664" s="638"/>
    </row>
    <row r="665" spans="1:22" ht="15.75" customHeight="1">
      <c r="A665" s="638"/>
      <c r="B665" s="638"/>
      <c r="C665" s="638"/>
      <c r="D665" s="638"/>
      <c r="E665" s="638"/>
      <c r="F665" s="638"/>
      <c r="G665" s="639"/>
      <c r="H665" s="638"/>
      <c r="I665" s="638"/>
      <c r="J665" s="640"/>
      <c r="K665" s="640"/>
      <c r="L665" s="640"/>
      <c r="M665" s="640"/>
      <c r="N665" s="421"/>
      <c r="O665" s="728"/>
      <c r="P665" s="638"/>
      <c r="Q665" s="638"/>
      <c r="R665" s="638"/>
      <c r="S665" s="638"/>
      <c r="T665" s="638"/>
      <c r="U665" s="638"/>
      <c r="V665" s="638"/>
    </row>
    <row r="666" spans="1:22" ht="15.75" customHeight="1">
      <c r="A666" s="638"/>
      <c r="B666" s="638"/>
      <c r="C666" s="638"/>
      <c r="D666" s="638"/>
      <c r="E666" s="638"/>
      <c r="F666" s="638"/>
      <c r="G666" s="639"/>
      <c r="H666" s="638"/>
      <c r="I666" s="638"/>
      <c r="J666" s="640"/>
      <c r="K666" s="640"/>
      <c r="L666" s="640"/>
      <c r="M666" s="640"/>
      <c r="N666" s="421"/>
      <c r="O666" s="728"/>
      <c r="P666" s="638"/>
      <c r="Q666" s="638"/>
      <c r="R666" s="638"/>
      <c r="S666" s="638"/>
      <c r="T666" s="638"/>
      <c r="U666" s="638"/>
      <c r="V666" s="638"/>
    </row>
    <row r="667" spans="1:22" ht="15.75" customHeight="1">
      <c r="A667" s="638"/>
      <c r="B667" s="638"/>
      <c r="C667" s="638"/>
      <c r="D667" s="638"/>
      <c r="E667" s="638"/>
      <c r="F667" s="638"/>
      <c r="G667" s="639"/>
      <c r="H667" s="638"/>
      <c r="I667" s="638"/>
      <c r="J667" s="640"/>
      <c r="K667" s="640"/>
      <c r="L667" s="640"/>
      <c r="M667" s="640"/>
      <c r="N667" s="421"/>
      <c r="O667" s="728"/>
      <c r="P667" s="638"/>
      <c r="Q667" s="638"/>
      <c r="R667" s="638"/>
      <c r="S667" s="638"/>
      <c r="T667" s="638"/>
      <c r="U667" s="638"/>
      <c r="V667" s="638"/>
    </row>
    <row r="668" spans="1:22" ht="15.75" customHeight="1">
      <c r="A668" s="638"/>
      <c r="B668" s="638"/>
      <c r="C668" s="638"/>
      <c r="D668" s="638"/>
      <c r="E668" s="638"/>
      <c r="F668" s="638"/>
      <c r="G668" s="639"/>
      <c r="H668" s="638"/>
      <c r="I668" s="638"/>
      <c r="J668" s="640"/>
      <c r="K668" s="640"/>
      <c r="L668" s="640"/>
      <c r="M668" s="640"/>
      <c r="N668" s="421"/>
      <c r="O668" s="728"/>
      <c r="P668" s="638"/>
      <c r="Q668" s="638"/>
      <c r="R668" s="638"/>
      <c r="S668" s="638"/>
      <c r="T668" s="638"/>
      <c r="U668" s="638"/>
      <c r="V668" s="638"/>
    </row>
    <row r="669" spans="1:22" ht="15.75" customHeight="1">
      <c r="A669" s="638"/>
      <c r="B669" s="638"/>
      <c r="C669" s="638"/>
      <c r="D669" s="638"/>
      <c r="E669" s="638"/>
      <c r="F669" s="638"/>
      <c r="G669" s="639"/>
      <c r="H669" s="638"/>
      <c r="I669" s="638"/>
      <c r="J669" s="640"/>
      <c r="K669" s="640"/>
      <c r="L669" s="640"/>
      <c r="M669" s="640"/>
      <c r="N669" s="421"/>
      <c r="O669" s="728"/>
      <c r="P669" s="638"/>
      <c r="Q669" s="638"/>
      <c r="R669" s="638"/>
      <c r="S669" s="638"/>
      <c r="T669" s="638"/>
      <c r="U669" s="638"/>
      <c r="V669" s="638"/>
    </row>
    <row r="670" spans="1:22" ht="15.75" customHeight="1">
      <c r="A670" s="638"/>
      <c r="B670" s="638"/>
      <c r="C670" s="638"/>
      <c r="D670" s="638"/>
      <c r="E670" s="638"/>
      <c r="F670" s="638"/>
      <c r="G670" s="639"/>
      <c r="H670" s="638"/>
      <c r="I670" s="638"/>
      <c r="J670" s="640"/>
      <c r="K670" s="640"/>
      <c r="L670" s="640"/>
      <c r="M670" s="640"/>
      <c r="N670" s="421"/>
      <c r="O670" s="728"/>
      <c r="P670" s="638"/>
      <c r="Q670" s="638"/>
      <c r="R670" s="638"/>
      <c r="S670" s="638"/>
      <c r="T670" s="638"/>
      <c r="U670" s="638"/>
      <c r="V670" s="638"/>
    </row>
    <row r="671" spans="1:22" ht="15.75" customHeight="1">
      <c r="A671" s="638"/>
      <c r="B671" s="638"/>
      <c r="C671" s="638"/>
      <c r="D671" s="638"/>
      <c r="E671" s="638"/>
      <c r="F671" s="638"/>
      <c r="G671" s="639"/>
      <c r="H671" s="638"/>
      <c r="I671" s="638"/>
      <c r="J671" s="640"/>
      <c r="K671" s="640"/>
      <c r="L671" s="640"/>
      <c r="M671" s="640"/>
      <c r="N671" s="421"/>
      <c r="O671" s="728"/>
      <c r="P671" s="638"/>
      <c r="Q671" s="638"/>
      <c r="R671" s="638"/>
      <c r="S671" s="638"/>
      <c r="T671" s="638"/>
      <c r="U671" s="638"/>
      <c r="V671" s="638"/>
    </row>
    <row r="672" spans="1:22" ht="15.75" customHeight="1">
      <c r="A672" s="638"/>
      <c r="B672" s="638"/>
      <c r="C672" s="638"/>
      <c r="D672" s="638"/>
      <c r="E672" s="638"/>
      <c r="F672" s="638"/>
      <c r="G672" s="639"/>
      <c r="H672" s="638"/>
      <c r="I672" s="638"/>
      <c r="J672" s="640"/>
      <c r="K672" s="640"/>
      <c r="L672" s="640"/>
      <c r="M672" s="640"/>
      <c r="N672" s="421"/>
      <c r="O672" s="728"/>
      <c r="P672" s="638"/>
      <c r="Q672" s="638"/>
      <c r="R672" s="638"/>
      <c r="S672" s="638"/>
      <c r="T672" s="638"/>
      <c r="U672" s="638"/>
      <c r="V672" s="638"/>
    </row>
    <row r="673" spans="1:22" ht="15.75" customHeight="1">
      <c r="A673" s="638"/>
      <c r="B673" s="638"/>
      <c r="C673" s="638"/>
      <c r="D673" s="638"/>
      <c r="E673" s="638"/>
      <c r="F673" s="638"/>
      <c r="G673" s="639"/>
      <c r="H673" s="638"/>
      <c r="I673" s="638"/>
      <c r="J673" s="640"/>
      <c r="K673" s="640"/>
      <c r="L673" s="640"/>
      <c r="M673" s="640"/>
      <c r="N673" s="421"/>
      <c r="O673" s="728"/>
      <c r="P673" s="638"/>
      <c r="Q673" s="638"/>
      <c r="R673" s="638"/>
      <c r="S673" s="638"/>
      <c r="T673" s="638"/>
      <c r="U673" s="638"/>
      <c r="V673" s="638"/>
    </row>
    <row r="674" spans="1:22" ht="15.75" customHeight="1">
      <c r="A674" s="638"/>
      <c r="B674" s="638"/>
      <c r="C674" s="638"/>
      <c r="D674" s="638"/>
      <c r="E674" s="638"/>
      <c r="F674" s="638"/>
      <c r="G674" s="639"/>
      <c r="H674" s="638"/>
      <c r="I674" s="638"/>
      <c r="J674" s="640"/>
      <c r="K674" s="640"/>
      <c r="L674" s="640"/>
      <c r="M674" s="640"/>
      <c r="N674" s="421"/>
      <c r="O674" s="728"/>
      <c r="P674" s="638"/>
      <c r="Q674" s="638"/>
      <c r="R674" s="638"/>
      <c r="S674" s="638"/>
      <c r="T674" s="638"/>
      <c r="U674" s="638"/>
      <c r="V674" s="638"/>
    </row>
    <row r="675" spans="1:22" ht="15.75" customHeight="1">
      <c r="A675" s="638"/>
      <c r="B675" s="638"/>
      <c r="C675" s="638"/>
      <c r="D675" s="638"/>
      <c r="E675" s="638"/>
      <c r="F675" s="638"/>
      <c r="G675" s="639"/>
      <c r="H675" s="638"/>
      <c r="I675" s="638"/>
      <c r="J675" s="640"/>
      <c r="K675" s="640"/>
      <c r="L675" s="640"/>
      <c r="M675" s="640"/>
      <c r="N675" s="421"/>
      <c r="O675" s="728"/>
      <c r="P675" s="638"/>
      <c r="Q675" s="638"/>
      <c r="R675" s="638"/>
      <c r="S675" s="638"/>
      <c r="T675" s="638"/>
      <c r="U675" s="638"/>
      <c r="V675" s="638"/>
    </row>
    <row r="676" spans="1:22" ht="15.75" customHeight="1">
      <c r="A676" s="638"/>
      <c r="B676" s="638"/>
      <c r="C676" s="638"/>
      <c r="D676" s="638"/>
      <c r="E676" s="638"/>
      <c r="F676" s="638"/>
      <c r="G676" s="639"/>
      <c r="H676" s="638"/>
      <c r="I676" s="638"/>
      <c r="J676" s="640"/>
      <c r="K676" s="640"/>
      <c r="L676" s="640"/>
      <c r="M676" s="640"/>
      <c r="N676" s="421"/>
      <c r="O676" s="728"/>
      <c r="P676" s="638"/>
      <c r="Q676" s="638"/>
      <c r="R676" s="638"/>
      <c r="S676" s="638"/>
      <c r="T676" s="638"/>
      <c r="U676" s="638"/>
      <c r="V676" s="638"/>
    </row>
    <row r="677" spans="1:22" ht="15.75" customHeight="1">
      <c r="A677" s="638"/>
      <c r="B677" s="638"/>
      <c r="C677" s="638"/>
      <c r="D677" s="638"/>
      <c r="E677" s="638"/>
      <c r="F677" s="638"/>
      <c r="G677" s="639"/>
      <c r="H677" s="638"/>
      <c r="I677" s="638"/>
      <c r="J677" s="640"/>
      <c r="K677" s="640"/>
      <c r="L677" s="640"/>
      <c r="M677" s="640"/>
      <c r="N677" s="421"/>
      <c r="O677" s="728"/>
      <c r="P677" s="638"/>
      <c r="Q677" s="638"/>
      <c r="R677" s="638"/>
      <c r="S677" s="638"/>
      <c r="T677" s="638"/>
      <c r="U677" s="638"/>
      <c r="V677" s="638"/>
    </row>
    <row r="678" spans="1:22" ht="15.75" customHeight="1">
      <c r="A678" s="638"/>
      <c r="B678" s="638"/>
      <c r="C678" s="638"/>
      <c r="D678" s="638"/>
      <c r="E678" s="638"/>
      <c r="F678" s="638"/>
      <c r="G678" s="639"/>
      <c r="H678" s="638"/>
      <c r="I678" s="638"/>
      <c r="J678" s="640"/>
      <c r="K678" s="640"/>
      <c r="L678" s="640"/>
      <c r="M678" s="640"/>
      <c r="N678" s="421"/>
      <c r="O678" s="728"/>
      <c r="P678" s="638"/>
      <c r="Q678" s="638"/>
      <c r="R678" s="638"/>
      <c r="S678" s="638"/>
      <c r="T678" s="638"/>
      <c r="U678" s="638"/>
      <c r="V678" s="638"/>
    </row>
    <row r="679" spans="1:22" ht="15.75" customHeight="1">
      <c r="A679" s="638"/>
      <c r="B679" s="638"/>
      <c r="C679" s="638"/>
      <c r="D679" s="638"/>
      <c r="E679" s="638"/>
      <c r="F679" s="638"/>
      <c r="G679" s="639"/>
      <c r="H679" s="638"/>
      <c r="I679" s="638"/>
      <c r="J679" s="640"/>
      <c r="K679" s="640"/>
      <c r="L679" s="640"/>
      <c r="M679" s="640"/>
      <c r="N679" s="421"/>
      <c r="O679" s="728"/>
      <c r="P679" s="638"/>
      <c r="Q679" s="638"/>
      <c r="R679" s="638"/>
      <c r="S679" s="638"/>
      <c r="T679" s="638"/>
      <c r="U679" s="638"/>
      <c r="V679" s="638"/>
    </row>
    <row r="680" spans="1:22" ht="15.75" customHeight="1">
      <c r="A680" s="638"/>
      <c r="B680" s="638"/>
      <c r="C680" s="638"/>
      <c r="D680" s="638"/>
      <c r="E680" s="638"/>
      <c r="F680" s="638"/>
      <c r="G680" s="639"/>
      <c r="H680" s="638"/>
      <c r="I680" s="638"/>
      <c r="J680" s="640"/>
      <c r="K680" s="640"/>
      <c r="L680" s="640"/>
      <c r="M680" s="640"/>
      <c r="N680" s="421"/>
      <c r="O680" s="728"/>
      <c r="P680" s="638"/>
      <c r="Q680" s="638"/>
      <c r="R680" s="638"/>
      <c r="S680" s="638"/>
      <c r="T680" s="638"/>
      <c r="U680" s="638"/>
      <c r="V680" s="638"/>
    </row>
    <row r="681" spans="1:22" ht="15.75" customHeight="1">
      <c r="A681" s="638"/>
      <c r="B681" s="638"/>
      <c r="C681" s="638"/>
      <c r="D681" s="638"/>
      <c r="E681" s="638"/>
      <c r="F681" s="638"/>
      <c r="G681" s="639"/>
      <c r="H681" s="638"/>
      <c r="I681" s="638"/>
      <c r="J681" s="640"/>
      <c r="K681" s="640"/>
      <c r="L681" s="640"/>
      <c r="M681" s="640"/>
      <c r="N681" s="421"/>
      <c r="O681" s="728"/>
      <c r="P681" s="638"/>
      <c r="Q681" s="638"/>
      <c r="R681" s="638"/>
      <c r="S681" s="638"/>
      <c r="T681" s="638"/>
      <c r="U681" s="638"/>
      <c r="V681" s="638"/>
    </row>
    <row r="682" spans="1:22" ht="15.75" customHeight="1">
      <c r="A682" s="638"/>
      <c r="B682" s="638"/>
      <c r="C682" s="638"/>
      <c r="D682" s="638"/>
      <c r="E682" s="638"/>
      <c r="F682" s="638"/>
      <c r="G682" s="639"/>
      <c r="H682" s="638"/>
      <c r="I682" s="638"/>
      <c r="J682" s="640"/>
      <c r="K682" s="640"/>
      <c r="L682" s="640"/>
      <c r="M682" s="640"/>
      <c r="N682" s="421"/>
      <c r="O682" s="728"/>
      <c r="P682" s="638"/>
      <c r="Q682" s="638"/>
      <c r="R682" s="638"/>
      <c r="S682" s="638"/>
      <c r="T682" s="638"/>
      <c r="U682" s="638"/>
      <c r="V682" s="638"/>
    </row>
    <row r="683" spans="1:22" ht="15.75" customHeight="1">
      <c r="A683" s="638"/>
      <c r="B683" s="638"/>
      <c r="C683" s="638"/>
      <c r="D683" s="638"/>
      <c r="E683" s="638"/>
      <c r="F683" s="638"/>
      <c r="G683" s="639"/>
      <c r="H683" s="638"/>
      <c r="I683" s="638"/>
      <c r="J683" s="640"/>
      <c r="K683" s="640"/>
      <c r="L683" s="640"/>
      <c r="M683" s="640"/>
      <c r="N683" s="421"/>
      <c r="O683" s="728"/>
      <c r="P683" s="638"/>
      <c r="Q683" s="638"/>
      <c r="R683" s="638"/>
      <c r="S683" s="638"/>
      <c r="T683" s="638"/>
      <c r="U683" s="638"/>
      <c r="V683" s="638"/>
    </row>
    <row r="684" spans="1:22" ht="15.75" customHeight="1">
      <c r="A684" s="638"/>
      <c r="B684" s="638"/>
      <c r="C684" s="638"/>
      <c r="D684" s="638"/>
      <c r="E684" s="638"/>
      <c r="F684" s="638"/>
      <c r="G684" s="639"/>
      <c r="H684" s="638"/>
      <c r="I684" s="638"/>
      <c r="J684" s="640"/>
      <c r="K684" s="640"/>
      <c r="L684" s="640"/>
      <c r="M684" s="640"/>
      <c r="N684" s="421"/>
      <c r="O684" s="728"/>
      <c r="P684" s="638"/>
      <c r="Q684" s="638"/>
      <c r="R684" s="638"/>
      <c r="S684" s="638"/>
      <c r="T684" s="638"/>
      <c r="U684" s="638"/>
      <c r="V684" s="638"/>
    </row>
    <row r="685" spans="1:22" ht="15.75" customHeight="1">
      <c r="A685" s="638"/>
      <c r="B685" s="638"/>
      <c r="C685" s="638"/>
      <c r="D685" s="638"/>
      <c r="E685" s="638"/>
      <c r="F685" s="638"/>
      <c r="G685" s="639"/>
      <c r="H685" s="638"/>
      <c r="I685" s="638"/>
      <c r="J685" s="640"/>
      <c r="K685" s="640"/>
      <c r="L685" s="640"/>
      <c r="M685" s="640"/>
      <c r="N685" s="421"/>
      <c r="O685" s="728"/>
      <c r="P685" s="638"/>
      <c r="Q685" s="638"/>
      <c r="R685" s="638"/>
      <c r="S685" s="638"/>
      <c r="T685" s="638"/>
      <c r="U685" s="638"/>
      <c r="V685" s="638"/>
    </row>
    <row r="686" spans="1:22" ht="15.75" customHeight="1">
      <c r="A686" s="638"/>
      <c r="B686" s="638"/>
      <c r="C686" s="638"/>
      <c r="D686" s="638"/>
      <c r="E686" s="638"/>
      <c r="F686" s="638"/>
      <c r="G686" s="639"/>
      <c r="H686" s="638"/>
      <c r="I686" s="638"/>
      <c r="J686" s="640"/>
      <c r="K686" s="640"/>
      <c r="L686" s="640"/>
      <c r="M686" s="640"/>
      <c r="N686" s="421"/>
      <c r="O686" s="728"/>
      <c r="P686" s="638"/>
      <c r="Q686" s="638"/>
      <c r="R686" s="638"/>
      <c r="S686" s="638"/>
      <c r="T686" s="638"/>
      <c r="U686" s="638"/>
      <c r="V686" s="638"/>
    </row>
    <row r="687" spans="1:22" ht="15.75" customHeight="1">
      <c r="A687" s="638"/>
      <c r="B687" s="638"/>
      <c r="C687" s="638"/>
      <c r="D687" s="638"/>
      <c r="E687" s="638"/>
      <c r="F687" s="638"/>
      <c r="G687" s="639"/>
      <c r="H687" s="638"/>
      <c r="I687" s="638"/>
      <c r="J687" s="640"/>
      <c r="K687" s="640"/>
      <c r="L687" s="640"/>
      <c r="M687" s="640"/>
      <c r="N687" s="421"/>
      <c r="O687" s="728"/>
      <c r="P687" s="638"/>
      <c r="Q687" s="638"/>
      <c r="R687" s="638"/>
      <c r="S687" s="638"/>
      <c r="T687" s="638"/>
      <c r="U687" s="638"/>
      <c r="V687" s="638"/>
    </row>
    <row r="688" spans="1:22" ht="15.75" customHeight="1">
      <c r="A688" s="638"/>
      <c r="B688" s="638"/>
      <c r="C688" s="638"/>
      <c r="D688" s="638"/>
      <c r="E688" s="638"/>
      <c r="F688" s="638"/>
      <c r="G688" s="639"/>
      <c r="H688" s="638"/>
      <c r="I688" s="638"/>
      <c r="J688" s="640"/>
      <c r="K688" s="640"/>
      <c r="L688" s="640"/>
      <c r="M688" s="640"/>
      <c r="N688" s="421"/>
      <c r="O688" s="728"/>
      <c r="P688" s="638"/>
      <c r="Q688" s="638"/>
      <c r="R688" s="638"/>
      <c r="S688" s="638"/>
      <c r="T688" s="638"/>
      <c r="U688" s="638"/>
      <c r="V688" s="638"/>
    </row>
    <row r="689" spans="1:22" ht="15.75" customHeight="1">
      <c r="A689" s="638"/>
      <c r="B689" s="638"/>
      <c r="C689" s="638"/>
      <c r="D689" s="638"/>
      <c r="E689" s="638"/>
      <c r="F689" s="638"/>
      <c r="G689" s="639"/>
      <c r="H689" s="638"/>
      <c r="I689" s="638"/>
      <c r="J689" s="640"/>
      <c r="K689" s="640"/>
      <c r="L689" s="640"/>
      <c r="M689" s="640"/>
      <c r="N689" s="421"/>
      <c r="O689" s="728"/>
      <c r="P689" s="638"/>
      <c r="Q689" s="638"/>
      <c r="R689" s="638"/>
      <c r="S689" s="638"/>
      <c r="T689" s="638"/>
      <c r="U689" s="638"/>
      <c r="V689" s="638"/>
    </row>
    <row r="690" spans="1:22" ht="15.75" customHeight="1">
      <c r="A690" s="638"/>
      <c r="B690" s="638"/>
      <c r="C690" s="638"/>
      <c r="D690" s="638"/>
      <c r="E690" s="638"/>
      <c r="F690" s="638"/>
      <c r="G690" s="639"/>
      <c r="H690" s="638"/>
      <c r="I690" s="638"/>
      <c r="J690" s="640"/>
      <c r="K690" s="640"/>
      <c r="L690" s="640"/>
      <c r="M690" s="640"/>
      <c r="N690" s="421"/>
      <c r="O690" s="728"/>
      <c r="P690" s="638"/>
      <c r="Q690" s="638"/>
      <c r="R690" s="638"/>
      <c r="S690" s="638"/>
      <c r="T690" s="638"/>
      <c r="U690" s="638"/>
      <c r="V690" s="638"/>
    </row>
    <row r="691" spans="1:22" ht="15.75" customHeight="1">
      <c r="A691" s="638"/>
      <c r="B691" s="638"/>
      <c r="C691" s="638"/>
      <c r="D691" s="638"/>
      <c r="E691" s="638"/>
      <c r="F691" s="638"/>
      <c r="G691" s="639"/>
      <c r="H691" s="638"/>
      <c r="I691" s="638"/>
      <c r="J691" s="640"/>
      <c r="K691" s="640"/>
      <c r="L691" s="640"/>
      <c r="M691" s="640"/>
      <c r="N691" s="421"/>
      <c r="O691" s="728"/>
      <c r="P691" s="638"/>
      <c r="Q691" s="638"/>
      <c r="R691" s="638"/>
      <c r="S691" s="638"/>
      <c r="T691" s="638"/>
      <c r="U691" s="638"/>
      <c r="V691" s="638"/>
    </row>
    <row r="692" spans="1:22" ht="15.75" customHeight="1">
      <c r="A692" s="638"/>
      <c r="B692" s="638"/>
      <c r="C692" s="638"/>
      <c r="D692" s="638"/>
      <c r="E692" s="638"/>
      <c r="F692" s="638"/>
      <c r="G692" s="639"/>
      <c r="H692" s="638"/>
      <c r="I692" s="638"/>
      <c r="J692" s="640"/>
      <c r="K692" s="640"/>
      <c r="L692" s="640"/>
      <c r="M692" s="640"/>
      <c r="N692" s="421"/>
      <c r="O692" s="728"/>
      <c r="P692" s="638"/>
      <c r="Q692" s="638"/>
      <c r="R692" s="638"/>
      <c r="S692" s="638"/>
      <c r="T692" s="638"/>
      <c r="U692" s="638"/>
      <c r="V692" s="638"/>
    </row>
    <row r="693" spans="1:22" ht="15.75" customHeight="1">
      <c r="A693" s="638"/>
      <c r="B693" s="638"/>
      <c r="C693" s="638"/>
      <c r="D693" s="638"/>
      <c r="E693" s="638"/>
      <c r="F693" s="638"/>
      <c r="G693" s="639"/>
      <c r="H693" s="638"/>
      <c r="I693" s="638"/>
      <c r="J693" s="640"/>
      <c r="K693" s="640"/>
      <c r="L693" s="640"/>
      <c r="M693" s="640"/>
      <c r="N693" s="421"/>
      <c r="O693" s="728"/>
      <c r="P693" s="638"/>
      <c r="Q693" s="638"/>
      <c r="R693" s="638"/>
      <c r="S693" s="638"/>
      <c r="T693" s="638"/>
      <c r="U693" s="638"/>
      <c r="V693" s="638"/>
    </row>
    <row r="694" spans="1:22" ht="15.75" customHeight="1">
      <c r="A694" s="638"/>
      <c r="B694" s="638"/>
      <c r="C694" s="638"/>
      <c r="D694" s="638"/>
      <c r="E694" s="638"/>
      <c r="F694" s="638"/>
      <c r="G694" s="639"/>
      <c r="H694" s="638"/>
      <c r="I694" s="638"/>
      <c r="J694" s="640"/>
      <c r="K694" s="640"/>
      <c r="L694" s="640"/>
      <c r="M694" s="640"/>
      <c r="N694" s="421"/>
      <c r="O694" s="728"/>
      <c r="P694" s="638"/>
      <c r="Q694" s="638"/>
      <c r="R694" s="638"/>
      <c r="S694" s="638"/>
      <c r="T694" s="638"/>
      <c r="U694" s="638"/>
      <c r="V694" s="638"/>
    </row>
    <row r="695" spans="1:22" ht="15.75" customHeight="1">
      <c r="A695" s="638"/>
      <c r="B695" s="638"/>
      <c r="C695" s="638"/>
      <c r="D695" s="638"/>
      <c r="E695" s="638"/>
      <c r="F695" s="638"/>
      <c r="G695" s="639"/>
      <c r="H695" s="638"/>
      <c r="I695" s="638"/>
      <c r="J695" s="640"/>
      <c r="K695" s="640"/>
      <c r="L695" s="640"/>
      <c r="M695" s="640"/>
      <c r="N695" s="421"/>
      <c r="O695" s="728"/>
      <c r="P695" s="638"/>
      <c r="Q695" s="638"/>
      <c r="R695" s="638"/>
      <c r="S695" s="638"/>
      <c r="T695" s="638"/>
      <c r="U695" s="638"/>
      <c r="V695" s="638"/>
    </row>
    <row r="696" spans="1:22" ht="15.75" customHeight="1">
      <c r="A696" s="638"/>
      <c r="B696" s="638"/>
      <c r="C696" s="638"/>
      <c r="D696" s="638"/>
      <c r="E696" s="638"/>
      <c r="F696" s="638"/>
      <c r="G696" s="639"/>
      <c r="H696" s="638"/>
      <c r="I696" s="638"/>
      <c r="J696" s="640"/>
      <c r="K696" s="640"/>
      <c r="L696" s="640"/>
      <c r="M696" s="640"/>
      <c r="N696" s="421"/>
      <c r="O696" s="728"/>
      <c r="P696" s="638"/>
      <c r="Q696" s="638"/>
      <c r="R696" s="638"/>
      <c r="S696" s="638"/>
      <c r="T696" s="638"/>
      <c r="U696" s="638"/>
      <c r="V696" s="638"/>
    </row>
    <row r="697" spans="1:22" ht="15.75" customHeight="1">
      <c r="A697" s="638"/>
      <c r="B697" s="638"/>
      <c r="C697" s="638"/>
      <c r="D697" s="638"/>
      <c r="E697" s="638"/>
      <c r="F697" s="638"/>
      <c r="G697" s="639"/>
      <c r="H697" s="638"/>
      <c r="I697" s="638"/>
      <c r="J697" s="640"/>
      <c r="K697" s="640"/>
      <c r="L697" s="640"/>
      <c r="M697" s="640"/>
      <c r="N697" s="421"/>
      <c r="O697" s="728"/>
      <c r="P697" s="638"/>
      <c r="Q697" s="638"/>
      <c r="R697" s="638"/>
      <c r="S697" s="638"/>
      <c r="T697" s="638"/>
      <c r="U697" s="638"/>
      <c r="V697" s="638"/>
    </row>
    <row r="698" spans="1:22" ht="15.75" customHeight="1">
      <c r="A698" s="638"/>
      <c r="B698" s="638"/>
      <c r="C698" s="638"/>
      <c r="D698" s="638"/>
      <c r="E698" s="638"/>
      <c r="F698" s="638"/>
      <c r="G698" s="639"/>
      <c r="H698" s="638"/>
      <c r="I698" s="638"/>
      <c r="J698" s="640"/>
      <c r="K698" s="640"/>
      <c r="L698" s="640"/>
      <c r="M698" s="640"/>
      <c r="N698" s="421"/>
      <c r="O698" s="728"/>
      <c r="P698" s="638"/>
      <c r="Q698" s="638"/>
      <c r="R698" s="638"/>
      <c r="S698" s="638"/>
      <c r="T698" s="638"/>
      <c r="U698" s="638"/>
      <c r="V698" s="638"/>
    </row>
    <row r="699" spans="1:22" ht="15.75" customHeight="1">
      <c r="A699" s="638"/>
      <c r="B699" s="638"/>
      <c r="C699" s="638"/>
      <c r="D699" s="638"/>
      <c r="E699" s="638"/>
      <c r="F699" s="638"/>
      <c r="G699" s="639"/>
      <c r="H699" s="638"/>
      <c r="I699" s="638"/>
      <c r="J699" s="640"/>
      <c r="K699" s="640"/>
      <c r="L699" s="640"/>
      <c r="M699" s="640"/>
      <c r="N699" s="421"/>
      <c r="O699" s="728"/>
      <c r="P699" s="638"/>
      <c r="Q699" s="638"/>
      <c r="R699" s="638"/>
      <c r="S699" s="638"/>
      <c r="T699" s="638"/>
      <c r="U699" s="638"/>
      <c r="V699" s="638"/>
    </row>
    <row r="700" spans="1:22" ht="15.75" customHeight="1">
      <c r="A700" s="638"/>
      <c r="B700" s="638"/>
      <c r="C700" s="638"/>
      <c r="D700" s="638"/>
      <c r="E700" s="638"/>
      <c r="F700" s="638"/>
      <c r="G700" s="639"/>
      <c r="H700" s="638"/>
      <c r="I700" s="638"/>
      <c r="J700" s="640"/>
      <c r="K700" s="640"/>
      <c r="L700" s="640"/>
      <c r="M700" s="640"/>
      <c r="N700" s="421"/>
      <c r="O700" s="728"/>
      <c r="P700" s="638"/>
      <c r="Q700" s="638"/>
      <c r="R700" s="638"/>
      <c r="S700" s="638"/>
      <c r="T700" s="638"/>
      <c r="U700" s="638"/>
      <c r="V700" s="638"/>
    </row>
    <row r="701" spans="1:22" ht="15.75" customHeight="1">
      <c r="A701" s="638"/>
      <c r="B701" s="638"/>
      <c r="C701" s="638"/>
      <c r="D701" s="638"/>
      <c r="E701" s="638"/>
      <c r="F701" s="638"/>
      <c r="G701" s="639"/>
      <c r="H701" s="638"/>
      <c r="I701" s="638"/>
      <c r="J701" s="640"/>
      <c r="K701" s="640"/>
      <c r="L701" s="640"/>
      <c r="M701" s="640"/>
      <c r="N701" s="421"/>
      <c r="O701" s="728"/>
      <c r="P701" s="638"/>
      <c r="Q701" s="638"/>
      <c r="R701" s="638"/>
      <c r="S701" s="638"/>
      <c r="T701" s="638"/>
      <c r="U701" s="638"/>
      <c r="V701" s="638"/>
    </row>
    <row r="702" spans="1:22" ht="15.75" customHeight="1">
      <c r="A702" s="638"/>
      <c r="B702" s="638"/>
      <c r="C702" s="638"/>
      <c r="D702" s="638"/>
      <c r="E702" s="638"/>
      <c r="F702" s="638"/>
      <c r="G702" s="639"/>
      <c r="H702" s="638"/>
      <c r="I702" s="638"/>
      <c r="J702" s="640"/>
      <c r="K702" s="640"/>
      <c r="L702" s="640"/>
      <c r="M702" s="640"/>
      <c r="N702" s="421"/>
      <c r="O702" s="728"/>
      <c r="P702" s="638"/>
      <c r="Q702" s="638"/>
      <c r="R702" s="638"/>
      <c r="S702" s="638"/>
      <c r="T702" s="638"/>
      <c r="U702" s="638"/>
      <c r="V702" s="638"/>
    </row>
    <row r="703" spans="1:22" ht="15.75" customHeight="1">
      <c r="A703" s="638"/>
      <c r="B703" s="638"/>
      <c r="C703" s="638"/>
      <c r="D703" s="638"/>
      <c r="E703" s="638"/>
      <c r="F703" s="638"/>
      <c r="G703" s="639"/>
      <c r="H703" s="638"/>
      <c r="I703" s="638"/>
      <c r="J703" s="640"/>
      <c r="K703" s="640"/>
      <c r="L703" s="640"/>
      <c r="M703" s="640"/>
      <c r="N703" s="421"/>
      <c r="O703" s="728"/>
      <c r="P703" s="638"/>
      <c r="Q703" s="638"/>
      <c r="R703" s="638"/>
      <c r="S703" s="638"/>
      <c r="T703" s="638"/>
      <c r="U703" s="638"/>
      <c r="V703" s="638"/>
    </row>
    <row r="704" spans="1:22" ht="15.75" customHeight="1">
      <c r="A704" s="638"/>
      <c r="B704" s="638"/>
      <c r="C704" s="638"/>
      <c r="D704" s="638"/>
      <c r="E704" s="638"/>
      <c r="F704" s="638"/>
      <c r="G704" s="639"/>
      <c r="H704" s="638"/>
      <c r="I704" s="638"/>
      <c r="J704" s="640"/>
      <c r="K704" s="640"/>
      <c r="L704" s="640"/>
      <c r="M704" s="640"/>
      <c r="N704" s="421"/>
      <c r="O704" s="728"/>
      <c r="P704" s="638"/>
      <c r="Q704" s="638"/>
      <c r="R704" s="638"/>
      <c r="S704" s="638"/>
      <c r="T704" s="638"/>
      <c r="U704" s="638"/>
      <c r="V704" s="638"/>
    </row>
    <row r="705" spans="1:22" ht="15.75" customHeight="1">
      <c r="A705" s="638"/>
      <c r="B705" s="638"/>
      <c r="C705" s="638"/>
      <c r="D705" s="638"/>
      <c r="E705" s="638"/>
      <c r="F705" s="638"/>
      <c r="G705" s="639"/>
      <c r="H705" s="638"/>
      <c r="I705" s="638"/>
      <c r="J705" s="640"/>
      <c r="K705" s="640"/>
      <c r="L705" s="640"/>
      <c r="M705" s="640"/>
      <c r="N705" s="421"/>
      <c r="O705" s="728"/>
      <c r="P705" s="638"/>
      <c r="Q705" s="638"/>
      <c r="R705" s="638"/>
      <c r="S705" s="638"/>
      <c r="T705" s="638"/>
      <c r="U705" s="638"/>
      <c r="V705" s="638"/>
    </row>
    <row r="706" spans="1:22" ht="15.75" customHeight="1">
      <c r="A706" s="638"/>
      <c r="B706" s="638"/>
      <c r="C706" s="638"/>
      <c r="D706" s="638"/>
      <c r="E706" s="638"/>
      <c r="F706" s="638"/>
      <c r="G706" s="639"/>
      <c r="H706" s="638"/>
      <c r="I706" s="638"/>
      <c r="J706" s="640"/>
      <c r="K706" s="640"/>
      <c r="L706" s="640"/>
      <c r="M706" s="640"/>
      <c r="N706" s="421"/>
      <c r="O706" s="728"/>
      <c r="P706" s="638"/>
      <c r="Q706" s="638"/>
      <c r="R706" s="638"/>
      <c r="S706" s="638"/>
      <c r="T706" s="638"/>
      <c r="U706" s="638"/>
      <c r="V706" s="638"/>
    </row>
    <row r="707" spans="1:22" ht="15.75" customHeight="1">
      <c r="A707" s="638"/>
      <c r="B707" s="638"/>
      <c r="C707" s="638"/>
      <c r="D707" s="638"/>
      <c r="E707" s="638"/>
      <c r="F707" s="638"/>
      <c r="G707" s="639"/>
      <c r="H707" s="638"/>
      <c r="I707" s="638"/>
      <c r="J707" s="640"/>
      <c r="K707" s="640"/>
      <c r="L707" s="640"/>
      <c r="M707" s="640"/>
      <c r="N707" s="421"/>
      <c r="O707" s="728"/>
      <c r="P707" s="638"/>
      <c r="Q707" s="638"/>
      <c r="R707" s="638"/>
      <c r="S707" s="638"/>
      <c r="T707" s="638"/>
      <c r="U707" s="638"/>
      <c r="V707" s="638"/>
    </row>
    <row r="708" spans="1:22" ht="15.75" customHeight="1">
      <c r="A708" s="638"/>
      <c r="B708" s="638"/>
      <c r="C708" s="638"/>
      <c r="D708" s="638"/>
      <c r="E708" s="638"/>
      <c r="F708" s="638"/>
      <c r="G708" s="639"/>
      <c r="H708" s="638"/>
      <c r="I708" s="638"/>
      <c r="J708" s="640"/>
      <c r="K708" s="640"/>
      <c r="L708" s="640"/>
      <c r="M708" s="640"/>
      <c r="N708" s="421"/>
      <c r="O708" s="728"/>
      <c r="P708" s="638"/>
      <c r="Q708" s="638"/>
      <c r="R708" s="638"/>
      <c r="S708" s="638"/>
      <c r="T708" s="638"/>
      <c r="U708" s="638"/>
      <c r="V708" s="638"/>
    </row>
    <row r="709" spans="1:22" ht="15.75" customHeight="1">
      <c r="A709" s="638"/>
      <c r="B709" s="638"/>
      <c r="C709" s="638"/>
      <c r="D709" s="638"/>
      <c r="E709" s="638"/>
      <c r="F709" s="638"/>
      <c r="G709" s="639"/>
      <c r="H709" s="638"/>
      <c r="I709" s="638"/>
      <c r="J709" s="640"/>
      <c r="K709" s="640"/>
      <c r="L709" s="640"/>
      <c r="M709" s="640"/>
      <c r="N709" s="421"/>
      <c r="O709" s="728"/>
      <c r="P709" s="638"/>
      <c r="Q709" s="638"/>
      <c r="R709" s="638"/>
      <c r="S709" s="638"/>
      <c r="T709" s="638"/>
      <c r="U709" s="638"/>
      <c r="V709" s="638"/>
    </row>
    <row r="710" spans="1:22" ht="15.75" customHeight="1">
      <c r="A710" s="638"/>
      <c r="B710" s="638"/>
      <c r="C710" s="638"/>
      <c r="D710" s="638"/>
      <c r="E710" s="638"/>
      <c r="F710" s="638"/>
      <c r="G710" s="639"/>
      <c r="H710" s="638"/>
      <c r="I710" s="638"/>
      <c r="J710" s="640"/>
      <c r="K710" s="640"/>
      <c r="L710" s="640"/>
      <c r="M710" s="640"/>
      <c r="N710" s="421"/>
      <c r="O710" s="728"/>
      <c r="P710" s="638"/>
      <c r="Q710" s="638"/>
      <c r="R710" s="638"/>
      <c r="S710" s="638"/>
      <c r="T710" s="638"/>
      <c r="U710" s="638"/>
      <c r="V710" s="638"/>
    </row>
    <row r="711" spans="1:22" ht="15.75" customHeight="1">
      <c r="A711" s="638"/>
      <c r="B711" s="638"/>
      <c r="C711" s="638"/>
      <c r="D711" s="638"/>
      <c r="E711" s="638"/>
      <c r="F711" s="638"/>
      <c r="G711" s="639"/>
      <c r="H711" s="638"/>
      <c r="I711" s="638"/>
      <c r="J711" s="640"/>
      <c r="K711" s="640"/>
      <c r="L711" s="640"/>
      <c r="M711" s="640"/>
      <c r="N711" s="421"/>
      <c r="O711" s="728"/>
      <c r="P711" s="638"/>
      <c r="Q711" s="638"/>
      <c r="R711" s="638"/>
      <c r="S711" s="638"/>
      <c r="T711" s="638"/>
      <c r="U711" s="638"/>
      <c r="V711" s="638"/>
    </row>
    <row r="712" spans="1:22" ht="15.75" customHeight="1">
      <c r="A712" s="638"/>
      <c r="B712" s="638"/>
      <c r="C712" s="638"/>
      <c r="D712" s="638"/>
      <c r="E712" s="638"/>
      <c r="F712" s="638"/>
      <c r="G712" s="639"/>
      <c r="H712" s="638"/>
      <c r="I712" s="638"/>
      <c r="J712" s="640"/>
      <c r="K712" s="640"/>
      <c r="L712" s="640"/>
      <c r="M712" s="640"/>
      <c r="N712" s="421"/>
      <c r="O712" s="728"/>
      <c r="P712" s="638"/>
      <c r="Q712" s="638"/>
      <c r="R712" s="638"/>
      <c r="S712" s="638"/>
      <c r="T712" s="638"/>
      <c r="U712" s="638"/>
      <c r="V712" s="638"/>
    </row>
    <row r="713" spans="1:22" ht="15.75" customHeight="1">
      <c r="A713" s="638"/>
      <c r="B713" s="638"/>
      <c r="C713" s="638"/>
      <c r="D713" s="638"/>
      <c r="E713" s="638"/>
      <c r="F713" s="638"/>
      <c r="G713" s="639"/>
      <c r="H713" s="638"/>
      <c r="I713" s="638"/>
      <c r="J713" s="640"/>
      <c r="K713" s="640"/>
      <c r="L713" s="640"/>
      <c r="M713" s="640"/>
      <c r="N713" s="421"/>
      <c r="O713" s="728"/>
      <c r="P713" s="638"/>
      <c r="Q713" s="638"/>
      <c r="R713" s="638"/>
      <c r="S713" s="638"/>
      <c r="T713" s="638"/>
      <c r="U713" s="638"/>
      <c r="V713" s="638"/>
    </row>
    <row r="714" spans="1:22" ht="15.75" customHeight="1">
      <c r="A714" s="638"/>
      <c r="B714" s="638"/>
      <c r="C714" s="638"/>
      <c r="D714" s="638"/>
      <c r="E714" s="638"/>
      <c r="F714" s="638"/>
      <c r="G714" s="639"/>
      <c r="H714" s="638"/>
      <c r="I714" s="638"/>
      <c r="J714" s="640"/>
      <c r="K714" s="640"/>
      <c r="L714" s="640"/>
      <c r="M714" s="640"/>
      <c r="N714" s="421"/>
      <c r="O714" s="728"/>
      <c r="P714" s="638"/>
      <c r="Q714" s="638"/>
      <c r="R714" s="638"/>
      <c r="S714" s="638"/>
      <c r="T714" s="638"/>
      <c r="U714" s="638"/>
      <c r="V714" s="638"/>
    </row>
    <row r="715" spans="1:22" ht="15.75" customHeight="1">
      <c r="A715" s="638"/>
      <c r="B715" s="638"/>
      <c r="C715" s="638"/>
      <c r="D715" s="638"/>
      <c r="E715" s="638"/>
      <c r="F715" s="638"/>
      <c r="G715" s="639"/>
      <c r="H715" s="638"/>
      <c r="I715" s="638"/>
      <c r="J715" s="640"/>
      <c r="K715" s="640"/>
      <c r="L715" s="640"/>
      <c r="M715" s="640"/>
      <c r="N715" s="421"/>
      <c r="O715" s="728"/>
      <c r="P715" s="638"/>
      <c r="Q715" s="638"/>
      <c r="R715" s="638"/>
      <c r="S715" s="638"/>
      <c r="T715" s="638"/>
      <c r="U715" s="638"/>
      <c r="V715" s="638"/>
    </row>
    <row r="716" spans="1:22" ht="15.75" customHeight="1">
      <c r="A716" s="638"/>
      <c r="B716" s="638"/>
      <c r="C716" s="638"/>
      <c r="D716" s="638"/>
      <c r="E716" s="638"/>
      <c r="F716" s="638"/>
      <c r="G716" s="639"/>
      <c r="H716" s="638"/>
      <c r="I716" s="638"/>
      <c r="J716" s="640"/>
      <c r="K716" s="640"/>
      <c r="L716" s="640"/>
      <c r="M716" s="640"/>
      <c r="N716" s="421"/>
      <c r="O716" s="728"/>
      <c r="P716" s="638"/>
      <c r="Q716" s="638"/>
      <c r="R716" s="638"/>
      <c r="S716" s="638"/>
      <c r="T716" s="638"/>
      <c r="U716" s="638"/>
      <c r="V716" s="638"/>
    </row>
    <row r="717" spans="1:22" ht="15.75" customHeight="1">
      <c r="A717" s="638"/>
      <c r="B717" s="638"/>
      <c r="C717" s="638"/>
      <c r="D717" s="638"/>
      <c r="E717" s="638"/>
      <c r="F717" s="638"/>
      <c r="G717" s="639"/>
      <c r="H717" s="638"/>
      <c r="I717" s="638"/>
      <c r="J717" s="640"/>
      <c r="K717" s="640"/>
      <c r="L717" s="640"/>
      <c r="M717" s="640"/>
      <c r="N717" s="421"/>
      <c r="O717" s="728"/>
      <c r="P717" s="638"/>
      <c r="Q717" s="638"/>
      <c r="R717" s="638"/>
      <c r="S717" s="638"/>
      <c r="T717" s="638"/>
      <c r="U717" s="638"/>
      <c r="V717" s="638"/>
    </row>
    <row r="718" spans="1:22" ht="15.75" customHeight="1">
      <c r="A718" s="638"/>
      <c r="B718" s="638"/>
      <c r="C718" s="638"/>
      <c r="D718" s="638"/>
      <c r="E718" s="638"/>
      <c r="F718" s="638"/>
      <c r="G718" s="639"/>
      <c r="H718" s="638"/>
      <c r="I718" s="638"/>
      <c r="J718" s="640"/>
      <c r="K718" s="640"/>
      <c r="L718" s="640"/>
      <c r="M718" s="640"/>
      <c r="N718" s="421"/>
      <c r="O718" s="728"/>
      <c r="P718" s="638"/>
      <c r="Q718" s="638"/>
      <c r="R718" s="638"/>
      <c r="S718" s="638"/>
      <c r="T718" s="638"/>
      <c r="U718" s="638"/>
      <c r="V718" s="638"/>
    </row>
    <row r="719" spans="1:22" ht="15.75" customHeight="1">
      <c r="A719" s="638"/>
      <c r="B719" s="638"/>
      <c r="C719" s="638"/>
      <c r="D719" s="638"/>
      <c r="E719" s="638"/>
      <c r="F719" s="638"/>
      <c r="G719" s="639"/>
      <c r="H719" s="638"/>
      <c r="I719" s="638"/>
      <c r="J719" s="640"/>
      <c r="K719" s="640"/>
      <c r="L719" s="640"/>
      <c r="M719" s="640"/>
      <c r="N719" s="421"/>
      <c r="O719" s="728"/>
      <c r="P719" s="638"/>
      <c r="Q719" s="638"/>
      <c r="R719" s="638"/>
      <c r="S719" s="638"/>
      <c r="T719" s="638"/>
      <c r="U719" s="638"/>
      <c r="V719" s="638"/>
    </row>
    <row r="720" spans="1:22" ht="15.75" customHeight="1">
      <c r="A720" s="638"/>
      <c r="B720" s="638"/>
      <c r="C720" s="638"/>
      <c r="D720" s="638"/>
      <c r="E720" s="638"/>
      <c r="F720" s="638"/>
      <c r="G720" s="639"/>
      <c r="H720" s="638"/>
      <c r="I720" s="638"/>
      <c r="J720" s="640"/>
      <c r="K720" s="640"/>
      <c r="L720" s="640"/>
      <c r="M720" s="640"/>
      <c r="N720" s="421"/>
      <c r="O720" s="728"/>
      <c r="P720" s="638"/>
      <c r="Q720" s="638"/>
      <c r="R720" s="638"/>
      <c r="S720" s="638"/>
      <c r="T720" s="638"/>
      <c r="U720" s="638"/>
      <c r="V720" s="638"/>
    </row>
    <row r="721" spans="1:22" ht="15.75" customHeight="1">
      <c r="A721" s="638"/>
      <c r="B721" s="638"/>
      <c r="C721" s="638"/>
      <c r="D721" s="638"/>
      <c r="E721" s="638"/>
      <c r="F721" s="638"/>
      <c r="G721" s="639"/>
      <c r="H721" s="638"/>
      <c r="I721" s="638"/>
      <c r="J721" s="640"/>
      <c r="K721" s="640"/>
      <c r="L721" s="640"/>
      <c r="M721" s="640"/>
      <c r="N721" s="421"/>
      <c r="O721" s="728"/>
      <c r="P721" s="638"/>
      <c r="Q721" s="638"/>
      <c r="R721" s="638"/>
      <c r="S721" s="638"/>
      <c r="T721" s="638"/>
      <c r="U721" s="638"/>
      <c r="V721" s="638"/>
    </row>
    <row r="722" spans="1:22" ht="15.75" customHeight="1">
      <c r="A722" s="638"/>
      <c r="B722" s="638"/>
      <c r="C722" s="638"/>
      <c r="D722" s="638"/>
      <c r="E722" s="638"/>
      <c r="F722" s="638"/>
      <c r="G722" s="639"/>
      <c r="H722" s="638"/>
      <c r="I722" s="638"/>
      <c r="J722" s="640"/>
      <c r="K722" s="640"/>
      <c r="L722" s="640"/>
      <c r="M722" s="640"/>
      <c r="N722" s="421"/>
      <c r="O722" s="728"/>
      <c r="P722" s="638"/>
      <c r="Q722" s="638"/>
      <c r="R722" s="638"/>
      <c r="S722" s="638"/>
      <c r="T722" s="638"/>
      <c r="U722" s="638"/>
      <c r="V722" s="638"/>
    </row>
    <row r="723" spans="1:22" ht="15.75" customHeight="1">
      <c r="A723" s="638"/>
      <c r="B723" s="638"/>
      <c r="C723" s="638"/>
      <c r="D723" s="638"/>
      <c r="E723" s="638"/>
      <c r="F723" s="638"/>
      <c r="G723" s="639"/>
      <c r="H723" s="638"/>
      <c r="I723" s="638"/>
      <c r="J723" s="640"/>
      <c r="K723" s="640"/>
      <c r="L723" s="640"/>
      <c r="M723" s="640"/>
      <c r="N723" s="421"/>
      <c r="O723" s="728"/>
      <c r="P723" s="638"/>
      <c r="Q723" s="638"/>
      <c r="R723" s="638"/>
      <c r="S723" s="638"/>
      <c r="T723" s="638"/>
      <c r="U723" s="638"/>
      <c r="V723" s="638"/>
    </row>
    <row r="724" spans="1:22" ht="15.75" customHeight="1">
      <c r="A724" s="638"/>
      <c r="B724" s="638"/>
      <c r="C724" s="638"/>
      <c r="D724" s="638"/>
      <c r="E724" s="638"/>
      <c r="F724" s="638"/>
      <c r="G724" s="639"/>
      <c r="H724" s="638"/>
      <c r="I724" s="638"/>
      <c r="J724" s="640"/>
      <c r="K724" s="640"/>
      <c r="L724" s="640"/>
      <c r="M724" s="640"/>
      <c r="N724" s="421"/>
      <c r="O724" s="728"/>
      <c r="P724" s="638"/>
      <c r="Q724" s="638"/>
      <c r="R724" s="638"/>
      <c r="S724" s="638"/>
      <c r="T724" s="638"/>
      <c r="U724" s="638"/>
      <c r="V724" s="638"/>
    </row>
    <row r="725" spans="1:22" ht="15.75" customHeight="1">
      <c r="A725" s="638"/>
      <c r="B725" s="638"/>
      <c r="C725" s="638"/>
      <c r="D725" s="638"/>
      <c r="E725" s="638"/>
      <c r="F725" s="638"/>
      <c r="G725" s="639"/>
      <c r="H725" s="638"/>
      <c r="I725" s="638"/>
      <c r="J725" s="640"/>
      <c r="K725" s="640"/>
      <c r="L725" s="640"/>
      <c r="M725" s="640"/>
      <c r="N725" s="421"/>
      <c r="O725" s="728"/>
      <c r="P725" s="638"/>
      <c r="Q725" s="638"/>
      <c r="R725" s="638"/>
      <c r="S725" s="638"/>
      <c r="T725" s="638"/>
      <c r="U725" s="638"/>
      <c r="V725" s="638"/>
    </row>
    <row r="726" spans="1:22" ht="15.75" customHeight="1">
      <c r="A726" s="638"/>
      <c r="B726" s="638"/>
      <c r="C726" s="638"/>
      <c r="D726" s="638"/>
      <c r="E726" s="638"/>
      <c r="F726" s="638"/>
      <c r="G726" s="639"/>
      <c r="H726" s="638"/>
      <c r="I726" s="638"/>
      <c r="J726" s="640"/>
      <c r="K726" s="640"/>
      <c r="L726" s="640"/>
      <c r="M726" s="640"/>
      <c r="N726" s="421"/>
      <c r="O726" s="728"/>
      <c r="P726" s="638"/>
      <c r="Q726" s="638"/>
      <c r="R726" s="638"/>
      <c r="S726" s="638"/>
      <c r="T726" s="638"/>
      <c r="U726" s="638"/>
      <c r="V726" s="638"/>
    </row>
    <row r="727" spans="1:22" ht="15.75" customHeight="1">
      <c r="A727" s="638"/>
      <c r="B727" s="638"/>
      <c r="C727" s="638"/>
      <c r="D727" s="638"/>
      <c r="E727" s="638"/>
      <c r="F727" s="638"/>
      <c r="G727" s="639"/>
      <c r="H727" s="638"/>
      <c r="I727" s="638"/>
      <c r="J727" s="640"/>
      <c r="K727" s="640"/>
      <c r="L727" s="640"/>
      <c r="M727" s="640"/>
      <c r="N727" s="421"/>
      <c r="O727" s="728"/>
      <c r="P727" s="638"/>
      <c r="Q727" s="638"/>
      <c r="R727" s="638"/>
      <c r="S727" s="638"/>
      <c r="T727" s="638"/>
      <c r="U727" s="638"/>
      <c r="V727" s="638"/>
    </row>
    <row r="728" spans="1:22" ht="15.75" customHeight="1">
      <c r="A728" s="638"/>
      <c r="B728" s="638"/>
      <c r="C728" s="638"/>
      <c r="D728" s="638"/>
      <c r="E728" s="638"/>
      <c r="F728" s="638"/>
      <c r="G728" s="639"/>
      <c r="H728" s="638"/>
      <c r="I728" s="638"/>
      <c r="J728" s="640"/>
      <c r="K728" s="640"/>
      <c r="L728" s="640"/>
      <c r="M728" s="640"/>
      <c r="N728" s="421"/>
      <c r="O728" s="728"/>
      <c r="P728" s="638"/>
      <c r="Q728" s="638"/>
      <c r="R728" s="638"/>
      <c r="S728" s="638"/>
      <c r="T728" s="638"/>
      <c r="U728" s="638"/>
      <c r="V728" s="638"/>
    </row>
    <row r="729" spans="1:22" ht="15.75" customHeight="1">
      <c r="A729" s="638"/>
      <c r="B729" s="638"/>
      <c r="C729" s="638"/>
      <c r="D729" s="638"/>
      <c r="E729" s="638"/>
      <c r="F729" s="638"/>
      <c r="G729" s="639"/>
      <c r="H729" s="638"/>
      <c r="I729" s="638"/>
      <c r="J729" s="640"/>
      <c r="K729" s="640"/>
      <c r="L729" s="640"/>
      <c r="M729" s="640"/>
      <c r="N729" s="421"/>
      <c r="O729" s="728"/>
      <c r="P729" s="638"/>
      <c r="Q729" s="638"/>
      <c r="R729" s="638"/>
      <c r="S729" s="638"/>
      <c r="T729" s="638"/>
      <c r="U729" s="638"/>
      <c r="V729" s="638"/>
    </row>
    <row r="730" spans="1:22" ht="15.75" customHeight="1">
      <c r="A730" s="638"/>
      <c r="B730" s="638"/>
      <c r="C730" s="638"/>
      <c r="D730" s="638"/>
      <c r="E730" s="638"/>
      <c r="F730" s="638"/>
      <c r="G730" s="639"/>
      <c r="H730" s="638"/>
      <c r="I730" s="638"/>
      <c r="J730" s="640"/>
      <c r="K730" s="640"/>
      <c r="L730" s="640"/>
      <c r="M730" s="640"/>
      <c r="N730" s="421"/>
      <c r="O730" s="728"/>
      <c r="P730" s="638"/>
      <c r="Q730" s="638"/>
      <c r="R730" s="638"/>
      <c r="S730" s="638"/>
      <c r="T730" s="638"/>
      <c r="U730" s="638"/>
      <c r="V730" s="638"/>
    </row>
    <row r="731" spans="1:22" ht="15.75" customHeight="1">
      <c r="A731" s="638"/>
      <c r="B731" s="638"/>
      <c r="C731" s="638"/>
      <c r="D731" s="638"/>
      <c r="E731" s="638"/>
      <c r="F731" s="638"/>
      <c r="G731" s="639"/>
      <c r="H731" s="638"/>
      <c r="I731" s="638"/>
      <c r="J731" s="640"/>
      <c r="K731" s="640"/>
      <c r="L731" s="640"/>
      <c r="M731" s="640"/>
      <c r="N731" s="421"/>
      <c r="O731" s="728"/>
      <c r="P731" s="638"/>
      <c r="Q731" s="638"/>
      <c r="R731" s="638"/>
      <c r="S731" s="638"/>
      <c r="T731" s="638"/>
      <c r="U731" s="638"/>
      <c r="V731" s="638"/>
    </row>
    <row r="732" spans="1:22" ht="15.75" customHeight="1">
      <c r="A732" s="638"/>
      <c r="B732" s="638"/>
      <c r="C732" s="638"/>
      <c r="D732" s="638"/>
      <c r="E732" s="638"/>
      <c r="F732" s="638"/>
      <c r="G732" s="639"/>
      <c r="H732" s="638"/>
      <c r="I732" s="638"/>
      <c r="J732" s="640"/>
      <c r="K732" s="640"/>
      <c r="L732" s="640"/>
      <c r="M732" s="640"/>
      <c r="N732" s="421"/>
      <c r="O732" s="728"/>
      <c r="P732" s="638"/>
      <c r="Q732" s="638"/>
      <c r="R732" s="638"/>
      <c r="S732" s="638"/>
      <c r="T732" s="638"/>
      <c r="U732" s="638"/>
      <c r="V732" s="638"/>
    </row>
    <row r="733" spans="1:22" ht="15.75" customHeight="1">
      <c r="A733" s="638"/>
      <c r="B733" s="638"/>
      <c r="C733" s="638"/>
      <c r="D733" s="638"/>
      <c r="E733" s="638"/>
      <c r="F733" s="638"/>
      <c r="G733" s="639"/>
      <c r="H733" s="638"/>
      <c r="I733" s="638"/>
      <c r="J733" s="640"/>
      <c r="K733" s="640"/>
      <c r="L733" s="640"/>
      <c r="M733" s="640"/>
      <c r="N733" s="421"/>
      <c r="O733" s="728"/>
      <c r="P733" s="638"/>
      <c r="Q733" s="638"/>
      <c r="R733" s="638"/>
      <c r="S733" s="638"/>
      <c r="T733" s="638"/>
      <c r="U733" s="638"/>
      <c r="V733" s="638"/>
    </row>
    <row r="734" spans="1:22" ht="15.75" customHeight="1">
      <c r="A734" s="638"/>
      <c r="B734" s="638"/>
      <c r="C734" s="638"/>
      <c r="D734" s="638"/>
      <c r="E734" s="638"/>
      <c r="F734" s="638"/>
      <c r="G734" s="639"/>
      <c r="H734" s="638"/>
      <c r="I734" s="638"/>
      <c r="J734" s="640"/>
      <c r="K734" s="640"/>
      <c r="L734" s="640"/>
      <c r="M734" s="640"/>
      <c r="N734" s="421"/>
      <c r="O734" s="728"/>
      <c r="P734" s="638"/>
      <c r="Q734" s="638"/>
      <c r="R734" s="638"/>
      <c r="S734" s="638"/>
      <c r="T734" s="638"/>
      <c r="U734" s="638"/>
      <c r="V734" s="638"/>
    </row>
    <row r="735" spans="1:22" ht="15.75" customHeight="1">
      <c r="A735" s="638"/>
      <c r="B735" s="638"/>
      <c r="C735" s="638"/>
      <c r="D735" s="638"/>
      <c r="E735" s="638"/>
      <c r="F735" s="638"/>
      <c r="G735" s="639"/>
      <c r="H735" s="638"/>
      <c r="I735" s="638"/>
      <c r="J735" s="640"/>
      <c r="K735" s="640"/>
      <c r="L735" s="640"/>
      <c r="M735" s="640"/>
      <c r="N735" s="421"/>
      <c r="O735" s="728"/>
      <c r="P735" s="638"/>
      <c r="Q735" s="638"/>
      <c r="R735" s="638"/>
      <c r="S735" s="638"/>
      <c r="T735" s="638"/>
      <c r="U735" s="638"/>
      <c r="V735" s="638"/>
    </row>
    <row r="736" spans="1:22" ht="15.75" customHeight="1">
      <c r="A736" s="638"/>
      <c r="B736" s="638"/>
      <c r="C736" s="638"/>
      <c r="D736" s="638"/>
      <c r="E736" s="638"/>
      <c r="F736" s="638"/>
      <c r="G736" s="639"/>
      <c r="H736" s="638"/>
      <c r="I736" s="638"/>
      <c r="J736" s="640"/>
      <c r="K736" s="640"/>
      <c r="L736" s="640"/>
      <c r="M736" s="640"/>
      <c r="N736" s="421"/>
      <c r="O736" s="728"/>
      <c r="P736" s="638"/>
      <c r="Q736" s="638"/>
      <c r="R736" s="638"/>
      <c r="S736" s="638"/>
      <c r="T736" s="638"/>
      <c r="U736" s="638"/>
      <c r="V736" s="638"/>
    </row>
    <row r="737" spans="1:22" ht="15.75" customHeight="1">
      <c r="A737" s="638"/>
      <c r="B737" s="638"/>
      <c r="C737" s="638"/>
      <c r="D737" s="638"/>
      <c r="E737" s="638"/>
      <c r="F737" s="638"/>
      <c r="G737" s="639"/>
      <c r="H737" s="638"/>
      <c r="I737" s="638"/>
      <c r="J737" s="640"/>
      <c r="K737" s="640"/>
      <c r="L737" s="640"/>
      <c r="M737" s="640"/>
      <c r="N737" s="421"/>
      <c r="O737" s="728"/>
      <c r="P737" s="638"/>
      <c r="Q737" s="638"/>
      <c r="R737" s="638"/>
      <c r="S737" s="638"/>
      <c r="T737" s="638"/>
      <c r="U737" s="638"/>
      <c r="V737" s="638"/>
    </row>
    <row r="738" spans="1:22" ht="15.75" customHeight="1">
      <c r="A738" s="638"/>
      <c r="B738" s="638"/>
      <c r="C738" s="638"/>
      <c r="D738" s="638"/>
      <c r="E738" s="638"/>
      <c r="F738" s="638"/>
      <c r="G738" s="639"/>
      <c r="H738" s="638"/>
      <c r="I738" s="638"/>
      <c r="J738" s="640"/>
      <c r="K738" s="640"/>
      <c r="L738" s="640"/>
      <c r="M738" s="640"/>
      <c r="N738" s="421"/>
      <c r="O738" s="728"/>
      <c r="P738" s="638"/>
      <c r="Q738" s="638"/>
      <c r="R738" s="638"/>
      <c r="S738" s="638"/>
      <c r="T738" s="638"/>
      <c r="U738" s="638"/>
      <c r="V738" s="638"/>
    </row>
    <row r="739" spans="1:22" ht="15.75" customHeight="1">
      <c r="A739" s="638"/>
      <c r="B739" s="638"/>
      <c r="C739" s="638"/>
      <c r="D739" s="638"/>
      <c r="E739" s="638"/>
      <c r="F739" s="638"/>
      <c r="G739" s="639"/>
      <c r="H739" s="638"/>
      <c r="I739" s="638"/>
      <c r="J739" s="640"/>
      <c r="K739" s="640"/>
      <c r="L739" s="640"/>
      <c r="M739" s="640"/>
      <c r="N739" s="421"/>
      <c r="O739" s="728"/>
      <c r="P739" s="638"/>
      <c r="Q739" s="638"/>
      <c r="R739" s="638"/>
      <c r="S739" s="638"/>
      <c r="T739" s="638"/>
      <c r="U739" s="638"/>
      <c r="V739" s="638"/>
    </row>
    <row r="740" spans="1:22" ht="15.75" customHeight="1">
      <c r="A740" s="638"/>
      <c r="B740" s="638"/>
      <c r="C740" s="638"/>
      <c r="D740" s="638"/>
      <c r="E740" s="638"/>
      <c r="F740" s="638"/>
      <c r="G740" s="639"/>
      <c r="H740" s="638"/>
      <c r="I740" s="638"/>
      <c r="J740" s="640"/>
      <c r="K740" s="640"/>
      <c r="L740" s="640"/>
      <c r="M740" s="640"/>
      <c r="N740" s="421"/>
      <c r="O740" s="728"/>
      <c r="P740" s="638"/>
      <c r="Q740" s="638"/>
      <c r="R740" s="638"/>
      <c r="S740" s="638"/>
      <c r="T740" s="638"/>
      <c r="U740" s="638"/>
      <c r="V740" s="638"/>
    </row>
    <row r="741" spans="1:22" ht="15.75" customHeight="1">
      <c r="A741" s="638"/>
      <c r="B741" s="638"/>
      <c r="C741" s="638"/>
      <c r="D741" s="638"/>
      <c r="E741" s="638"/>
      <c r="F741" s="638"/>
      <c r="G741" s="639"/>
      <c r="H741" s="638"/>
      <c r="I741" s="638"/>
      <c r="J741" s="640"/>
      <c r="K741" s="640"/>
      <c r="L741" s="640"/>
      <c r="M741" s="640"/>
      <c r="N741" s="421"/>
      <c r="O741" s="728"/>
      <c r="P741" s="638"/>
      <c r="Q741" s="638"/>
      <c r="R741" s="638"/>
      <c r="S741" s="638"/>
      <c r="T741" s="638"/>
      <c r="U741" s="638"/>
      <c r="V741" s="638"/>
    </row>
    <row r="742" spans="1:22" ht="15.75" customHeight="1">
      <c r="A742" s="638"/>
      <c r="B742" s="638"/>
      <c r="C742" s="638"/>
      <c r="D742" s="638"/>
      <c r="E742" s="638"/>
      <c r="F742" s="638"/>
      <c r="G742" s="639"/>
      <c r="H742" s="638"/>
      <c r="I742" s="638"/>
      <c r="J742" s="640"/>
      <c r="K742" s="640"/>
      <c r="L742" s="640"/>
      <c r="M742" s="640"/>
      <c r="N742" s="421"/>
      <c r="O742" s="728"/>
      <c r="P742" s="638"/>
      <c r="Q742" s="638"/>
      <c r="R742" s="638"/>
      <c r="S742" s="638"/>
      <c r="T742" s="638"/>
      <c r="U742" s="638"/>
      <c r="V742" s="638"/>
    </row>
    <row r="743" spans="1:22" ht="15.75" customHeight="1">
      <c r="A743" s="638"/>
      <c r="B743" s="638"/>
      <c r="C743" s="638"/>
      <c r="D743" s="638"/>
      <c r="E743" s="638"/>
      <c r="F743" s="638"/>
      <c r="G743" s="639"/>
      <c r="H743" s="638"/>
      <c r="I743" s="638"/>
      <c r="J743" s="640"/>
      <c r="K743" s="640"/>
      <c r="L743" s="640"/>
      <c r="M743" s="640"/>
      <c r="N743" s="421"/>
      <c r="O743" s="728"/>
      <c r="P743" s="638"/>
      <c r="Q743" s="638"/>
      <c r="R743" s="638"/>
      <c r="S743" s="638"/>
      <c r="T743" s="638"/>
      <c r="U743" s="638"/>
      <c r="V743" s="638"/>
    </row>
    <row r="744" spans="1:22" ht="15.75" customHeight="1">
      <c r="A744" s="638"/>
      <c r="B744" s="638"/>
      <c r="C744" s="638"/>
      <c r="D744" s="638"/>
      <c r="E744" s="638"/>
      <c r="F744" s="638"/>
      <c r="G744" s="639"/>
      <c r="H744" s="638"/>
      <c r="I744" s="638"/>
      <c r="J744" s="640"/>
      <c r="K744" s="640"/>
      <c r="L744" s="640"/>
      <c r="M744" s="640"/>
      <c r="N744" s="421"/>
      <c r="O744" s="728"/>
      <c r="P744" s="638"/>
      <c r="Q744" s="638"/>
      <c r="R744" s="638"/>
      <c r="S744" s="638"/>
      <c r="T744" s="638"/>
      <c r="U744" s="638"/>
      <c r="V744" s="638"/>
    </row>
    <row r="745" spans="1:22" ht="15.75" customHeight="1">
      <c r="A745" s="638"/>
      <c r="B745" s="638"/>
      <c r="C745" s="638"/>
      <c r="D745" s="638"/>
      <c r="E745" s="638"/>
      <c r="F745" s="638"/>
      <c r="G745" s="639"/>
      <c r="H745" s="638"/>
      <c r="I745" s="638"/>
      <c r="J745" s="640"/>
      <c r="K745" s="640"/>
      <c r="L745" s="640"/>
      <c r="M745" s="640"/>
      <c r="N745" s="421"/>
      <c r="O745" s="728"/>
      <c r="P745" s="638"/>
      <c r="Q745" s="638"/>
      <c r="R745" s="638"/>
      <c r="S745" s="638"/>
      <c r="T745" s="638"/>
      <c r="U745" s="638"/>
      <c r="V745" s="638"/>
    </row>
    <row r="746" spans="1:22" ht="15.75" customHeight="1">
      <c r="A746" s="638"/>
      <c r="B746" s="638"/>
      <c r="C746" s="638"/>
      <c r="D746" s="638"/>
      <c r="E746" s="638"/>
      <c r="F746" s="638"/>
      <c r="G746" s="639"/>
      <c r="H746" s="638"/>
      <c r="I746" s="638"/>
      <c r="J746" s="640"/>
      <c r="K746" s="640"/>
      <c r="L746" s="640"/>
      <c r="M746" s="640"/>
      <c r="N746" s="421"/>
      <c r="O746" s="728"/>
      <c r="P746" s="638"/>
      <c r="Q746" s="638"/>
      <c r="R746" s="638"/>
      <c r="S746" s="638"/>
      <c r="T746" s="638"/>
      <c r="U746" s="638"/>
      <c r="V746" s="638"/>
    </row>
    <row r="747" spans="1:22" ht="15.75" customHeight="1">
      <c r="A747" s="638"/>
      <c r="B747" s="638"/>
      <c r="C747" s="638"/>
      <c r="D747" s="638"/>
      <c r="E747" s="638"/>
      <c r="F747" s="638"/>
      <c r="G747" s="639"/>
      <c r="H747" s="638"/>
      <c r="I747" s="638"/>
      <c r="J747" s="640"/>
      <c r="K747" s="640"/>
      <c r="L747" s="640"/>
      <c r="M747" s="640"/>
      <c r="N747" s="421"/>
      <c r="O747" s="728"/>
      <c r="P747" s="638"/>
      <c r="Q747" s="638"/>
      <c r="R747" s="638"/>
      <c r="S747" s="638"/>
      <c r="T747" s="638"/>
      <c r="U747" s="638"/>
      <c r="V747" s="638"/>
    </row>
    <row r="748" spans="1:22" ht="15.75" customHeight="1">
      <c r="A748" s="638"/>
      <c r="B748" s="638"/>
      <c r="C748" s="638"/>
      <c r="D748" s="638"/>
      <c r="E748" s="638"/>
      <c r="F748" s="638"/>
      <c r="G748" s="639"/>
      <c r="H748" s="638"/>
      <c r="I748" s="638"/>
      <c r="J748" s="640"/>
      <c r="K748" s="640"/>
      <c r="L748" s="640"/>
      <c r="M748" s="640"/>
      <c r="N748" s="421"/>
      <c r="O748" s="728"/>
      <c r="P748" s="638"/>
      <c r="Q748" s="638"/>
      <c r="R748" s="638"/>
      <c r="S748" s="638"/>
      <c r="T748" s="638"/>
      <c r="U748" s="638"/>
      <c r="V748" s="638"/>
    </row>
    <row r="749" spans="1:22" ht="15.75" customHeight="1">
      <c r="A749" s="638"/>
      <c r="B749" s="638"/>
      <c r="C749" s="638"/>
      <c r="D749" s="638"/>
      <c r="E749" s="638"/>
      <c r="F749" s="638"/>
      <c r="G749" s="639"/>
      <c r="H749" s="638"/>
      <c r="I749" s="638"/>
      <c r="J749" s="640"/>
      <c r="K749" s="640"/>
      <c r="L749" s="640"/>
      <c r="M749" s="640"/>
      <c r="N749" s="421"/>
      <c r="O749" s="728"/>
      <c r="P749" s="638"/>
      <c r="Q749" s="638"/>
      <c r="R749" s="638"/>
      <c r="S749" s="638"/>
      <c r="T749" s="638"/>
      <c r="U749" s="638"/>
      <c r="V749" s="638"/>
    </row>
    <row r="750" spans="1:22" ht="15.75" customHeight="1">
      <c r="A750" s="638"/>
      <c r="B750" s="638"/>
      <c r="C750" s="638"/>
      <c r="D750" s="638"/>
      <c r="E750" s="638"/>
      <c r="F750" s="638"/>
      <c r="G750" s="639"/>
      <c r="H750" s="638"/>
      <c r="I750" s="638"/>
      <c r="J750" s="640"/>
      <c r="K750" s="640"/>
      <c r="L750" s="640"/>
      <c r="M750" s="640"/>
      <c r="N750" s="421"/>
      <c r="O750" s="728"/>
      <c r="P750" s="638"/>
      <c r="Q750" s="638"/>
      <c r="R750" s="638"/>
      <c r="S750" s="638"/>
      <c r="T750" s="638"/>
      <c r="U750" s="638"/>
      <c r="V750" s="638"/>
    </row>
    <row r="751" spans="1:22" ht="15.75" customHeight="1">
      <c r="A751" s="638"/>
      <c r="B751" s="638"/>
      <c r="C751" s="638"/>
      <c r="D751" s="638"/>
      <c r="E751" s="638"/>
      <c r="F751" s="638"/>
      <c r="G751" s="639"/>
      <c r="H751" s="638"/>
      <c r="I751" s="638"/>
      <c r="J751" s="640"/>
      <c r="K751" s="640"/>
      <c r="L751" s="640"/>
      <c r="M751" s="640"/>
      <c r="N751" s="421"/>
      <c r="O751" s="728"/>
      <c r="P751" s="638"/>
      <c r="Q751" s="638"/>
      <c r="R751" s="638"/>
      <c r="S751" s="638"/>
      <c r="T751" s="638"/>
      <c r="U751" s="638"/>
      <c r="V751" s="638"/>
    </row>
    <row r="752" spans="1:22" ht="15.75" customHeight="1">
      <c r="A752" s="638"/>
      <c r="B752" s="638"/>
      <c r="C752" s="638"/>
      <c r="D752" s="638"/>
      <c r="E752" s="638"/>
      <c r="F752" s="638"/>
      <c r="G752" s="639"/>
      <c r="H752" s="638"/>
      <c r="I752" s="638"/>
      <c r="J752" s="640"/>
      <c r="K752" s="640"/>
      <c r="L752" s="640"/>
      <c r="M752" s="640"/>
      <c r="N752" s="421"/>
      <c r="O752" s="728"/>
      <c r="P752" s="638"/>
      <c r="Q752" s="638"/>
      <c r="R752" s="638"/>
      <c r="S752" s="638"/>
      <c r="T752" s="638"/>
      <c r="U752" s="638"/>
      <c r="V752" s="638"/>
    </row>
    <row r="753" spans="1:22" ht="15.75" customHeight="1">
      <c r="A753" s="638"/>
      <c r="B753" s="638"/>
      <c r="C753" s="638"/>
      <c r="D753" s="638"/>
      <c r="E753" s="638"/>
      <c r="F753" s="638"/>
      <c r="G753" s="639"/>
      <c r="H753" s="638"/>
      <c r="I753" s="638"/>
      <c r="J753" s="640"/>
      <c r="K753" s="640"/>
      <c r="L753" s="640"/>
      <c r="M753" s="640"/>
      <c r="N753" s="421"/>
      <c r="O753" s="728"/>
      <c r="P753" s="638"/>
      <c r="Q753" s="638"/>
      <c r="R753" s="638"/>
      <c r="S753" s="638"/>
      <c r="T753" s="638"/>
      <c r="U753" s="638"/>
      <c r="V753" s="638"/>
    </row>
    <row r="754" spans="1:22" ht="15.75" customHeight="1">
      <c r="A754" s="638"/>
      <c r="B754" s="638"/>
      <c r="C754" s="638"/>
      <c r="D754" s="638"/>
      <c r="E754" s="638"/>
      <c r="F754" s="638"/>
      <c r="G754" s="639"/>
      <c r="H754" s="638"/>
      <c r="I754" s="638"/>
      <c r="J754" s="640"/>
      <c r="K754" s="640"/>
      <c r="L754" s="640"/>
      <c r="M754" s="640"/>
      <c r="N754" s="421"/>
      <c r="O754" s="728"/>
      <c r="P754" s="638"/>
      <c r="Q754" s="638"/>
      <c r="R754" s="638"/>
      <c r="S754" s="638"/>
      <c r="T754" s="638"/>
      <c r="U754" s="638"/>
      <c r="V754" s="638"/>
    </row>
    <row r="755" spans="1:22" ht="15.75" customHeight="1">
      <c r="A755" s="638"/>
      <c r="B755" s="638"/>
      <c r="C755" s="638"/>
      <c r="D755" s="638"/>
      <c r="E755" s="638"/>
      <c r="F755" s="638"/>
      <c r="G755" s="639"/>
      <c r="H755" s="638"/>
      <c r="I755" s="638"/>
      <c r="J755" s="640"/>
      <c r="K755" s="640"/>
      <c r="L755" s="640"/>
      <c r="M755" s="640"/>
      <c r="N755" s="421"/>
      <c r="O755" s="728"/>
      <c r="P755" s="638"/>
      <c r="Q755" s="638"/>
      <c r="R755" s="638"/>
      <c r="S755" s="638"/>
      <c r="T755" s="638"/>
      <c r="U755" s="638"/>
      <c r="V755" s="638"/>
    </row>
    <row r="756" spans="1:22" ht="15.75" customHeight="1">
      <c r="A756" s="638"/>
      <c r="B756" s="638"/>
      <c r="C756" s="638"/>
      <c r="D756" s="638"/>
      <c r="E756" s="638"/>
      <c r="F756" s="638"/>
      <c r="G756" s="639"/>
      <c r="H756" s="638"/>
      <c r="I756" s="638"/>
      <c r="J756" s="640"/>
      <c r="K756" s="640"/>
      <c r="L756" s="640"/>
      <c r="M756" s="640"/>
      <c r="N756" s="421"/>
      <c r="O756" s="728"/>
      <c r="P756" s="638"/>
      <c r="Q756" s="638"/>
      <c r="R756" s="638"/>
      <c r="S756" s="638"/>
      <c r="T756" s="638"/>
      <c r="U756" s="638"/>
      <c r="V756" s="638"/>
    </row>
    <row r="757" spans="1:22" ht="15.75" customHeight="1">
      <c r="A757" s="638"/>
      <c r="B757" s="638"/>
      <c r="C757" s="638"/>
      <c r="D757" s="638"/>
      <c r="E757" s="638"/>
      <c r="F757" s="638"/>
      <c r="G757" s="639"/>
      <c r="H757" s="638"/>
      <c r="I757" s="638"/>
      <c r="J757" s="640"/>
      <c r="K757" s="640"/>
      <c r="L757" s="640"/>
      <c r="M757" s="640"/>
      <c r="N757" s="421"/>
      <c r="O757" s="728"/>
      <c r="P757" s="638"/>
      <c r="Q757" s="638"/>
      <c r="R757" s="638"/>
      <c r="S757" s="638"/>
      <c r="T757" s="638"/>
      <c r="U757" s="638"/>
      <c r="V757" s="638"/>
    </row>
    <row r="758" spans="1:22" ht="15.75" customHeight="1">
      <c r="A758" s="638"/>
      <c r="B758" s="638"/>
      <c r="C758" s="638"/>
      <c r="D758" s="638"/>
      <c r="E758" s="638"/>
      <c r="F758" s="638"/>
      <c r="G758" s="639"/>
      <c r="H758" s="638"/>
      <c r="I758" s="638"/>
      <c r="J758" s="640"/>
      <c r="K758" s="640"/>
      <c r="L758" s="640"/>
      <c r="M758" s="640"/>
      <c r="N758" s="421"/>
      <c r="O758" s="728"/>
      <c r="P758" s="638"/>
      <c r="Q758" s="638"/>
      <c r="R758" s="638"/>
      <c r="S758" s="638"/>
      <c r="T758" s="638"/>
      <c r="U758" s="638"/>
      <c r="V758" s="638"/>
    </row>
    <row r="759" spans="1:22" ht="15.75" customHeight="1">
      <c r="A759" s="638"/>
      <c r="B759" s="638"/>
      <c r="C759" s="638"/>
      <c r="D759" s="638"/>
      <c r="E759" s="638"/>
      <c r="F759" s="638"/>
      <c r="G759" s="639"/>
      <c r="H759" s="638"/>
      <c r="I759" s="638"/>
      <c r="J759" s="640"/>
      <c r="K759" s="640"/>
      <c r="L759" s="640"/>
      <c r="M759" s="640"/>
      <c r="N759" s="421"/>
      <c r="O759" s="728"/>
      <c r="P759" s="638"/>
      <c r="Q759" s="638"/>
      <c r="R759" s="638"/>
      <c r="S759" s="638"/>
      <c r="T759" s="638"/>
      <c r="U759" s="638"/>
      <c r="V759" s="638"/>
    </row>
    <row r="760" spans="1:22" ht="15.75" customHeight="1">
      <c r="A760" s="638"/>
      <c r="B760" s="638"/>
      <c r="C760" s="638"/>
      <c r="D760" s="638"/>
      <c r="E760" s="638"/>
      <c r="F760" s="638"/>
      <c r="G760" s="639"/>
      <c r="H760" s="638"/>
      <c r="I760" s="638"/>
      <c r="J760" s="640"/>
      <c r="K760" s="640"/>
      <c r="L760" s="640"/>
      <c r="M760" s="640"/>
      <c r="N760" s="421"/>
      <c r="O760" s="728"/>
      <c r="P760" s="638"/>
      <c r="Q760" s="638"/>
      <c r="R760" s="638"/>
      <c r="S760" s="638"/>
      <c r="T760" s="638"/>
      <c r="U760" s="638"/>
      <c r="V760" s="638"/>
    </row>
    <row r="761" spans="1:22" ht="15.75" customHeight="1">
      <c r="A761" s="638"/>
      <c r="B761" s="638"/>
      <c r="C761" s="638"/>
      <c r="D761" s="638"/>
      <c r="E761" s="638"/>
      <c r="F761" s="638"/>
      <c r="G761" s="639"/>
      <c r="H761" s="638"/>
      <c r="I761" s="638"/>
      <c r="J761" s="640"/>
      <c r="K761" s="640"/>
      <c r="L761" s="640"/>
      <c r="M761" s="640"/>
      <c r="N761" s="421"/>
      <c r="O761" s="728"/>
      <c r="P761" s="638"/>
      <c r="Q761" s="638"/>
      <c r="R761" s="638"/>
      <c r="S761" s="638"/>
      <c r="T761" s="638"/>
      <c r="U761" s="638"/>
      <c r="V761" s="638"/>
    </row>
    <row r="762" spans="1:22" ht="15.75" customHeight="1">
      <c r="A762" s="638"/>
      <c r="B762" s="638"/>
      <c r="C762" s="638"/>
      <c r="D762" s="638"/>
      <c r="E762" s="638"/>
      <c r="F762" s="638"/>
      <c r="G762" s="639"/>
      <c r="H762" s="638"/>
      <c r="I762" s="638"/>
      <c r="J762" s="640"/>
      <c r="K762" s="640"/>
      <c r="L762" s="640"/>
      <c r="M762" s="640"/>
      <c r="N762" s="421"/>
      <c r="O762" s="728"/>
      <c r="P762" s="638"/>
      <c r="Q762" s="638"/>
      <c r="R762" s="638"/>
      <c r="S762" s="638"/>
      <c r="T762" s="638"/>
      <c r="U762" s="638"/>
      <c r="V762" s="638"/>
    </row>
    <row r="763" spans="1:22" ht="15.75" customHeight="1">
      <c r="A763" s="638"/>
      <c r="B763" s="638"/>
      <c r="C763" s="638"/>
      <c r="D763" s="638"/>
      <c r="E763" s="638"/>
      <c r="F763" s="638"/>
      <c r="G763" s="639"/>
      <c r="H763" s="638"/>
      <c r="I763" s="638"/>
      <c r="J763" s="640"/>
      <c r="K763" s="640"/>
      <c r="L763" s="640"/>
      <c r="M763" s="640"/>
      <c r="N763" s="421"/>
      <c r="O763" s="728"/>
      <c r="P763" s="638"/>
      <c r="Q763" s="638"/>
      <c r="R763" s="638"/>
      <c r="S763" s="638"/>
      <c r="T763" s="638"/>
      <c r="U763" s="638"/>
      <c r="V763" s="638"/>
    </row>
    <row r="764" spans="1:22" ht="15.75" customHeight="1">
      <c r="A764" s="638"/>
      <c r="B764" s="638"/>
      <c r="C764" s="638"/>
      <c r="D764" s="638"/>
      <c r="E764" s="638"/>
      <c r="F764" s="638"/>
      <c r="G764" s="639"/>
      <c r="H764" s="638"/>
      <c r="I764" s="638"/>
      <c r="J764" s="640"/>
      <c r="K764" s="640"/>
      <c r="L764" s="640"/>
      <c r="M764" s="640"/>
      <c r="N764" s="421"/>
      <c r="O764" s="728"/>
      <c r="P764" s="638"/>
      <c r="Q764" s="638"/>
      <c r="R764" s="638"/>
      <c r="S764" s="638"/>
      <c r="T764" s="638"/>
      <c r="U764" s="638"/>
      <c r="V764" s="638"/>
    </row>
    <row r="765" spans="1:22" ht="15.75" customHeight="1">
      <c r="A765" s="638"/>
      <c r="B765" s="638"/>
      <c r="C765" s="638"/>
      <c r="D765" s="638"/>
      <c r="E765" s="638"/>
      <c r="F765" s="638"/>
      <c r="G765" s="639"/>
      <c r="H765" s="638"/>
      <c r="I765" s="638"/>
      <c r="J765" s="640"/>
      <c r="K765" s="640"/>
      <c r="L765" s="640"/>
      <c r="M765" s="640"/>
      <c r="N765" s="421"/>
      <c r="O765" s="728"/>
      <c r="P765" s="638"/>
      <c r="Q765" s="638"/>
      <c r="R765" s="638"/>
      <c r="S765" s="638"/>
      <c r="T765" s="638"/>
      <c r="U765" s="638"/>
      <c r="V765" s="638"/>
    </row>
    <row r="766" spans="1:22" ht="15.75" customHeight="1">
      <c r="A766" s="638"/>
      <c r="B766" s="638"/>
      <c r="C766" s="638"/>
      <c r="D766" s="638"/>
      <c r="E766" s="638"/>
      <c r="F766" s="638"/>
      <c r="G766" s="639"/>
      <c r="H766" s="638"/>
      <c r="I766" s="638"/>
      <c r="J766" s="640"/>
      <c r="K766" s="640"/>
      <c r="L766" s="640"/>
      <c r="M766" s="640"/>
      <c r="N766" s="421"/>
      <c r="O766" s="728"/>
      <c r="P766" s="638"/>
      <c r="Q766" s="638"/>
      <c r="R766" s="638"/>
      <c r="S766" s="638"/>
      <c r="T766" s="638"/>
      <c r="U766" s="638"/>
      <c r="V766" s="638"/>
    </row>
    <row r="767" spans="1:22" ht="15.75" customHeight="1">
      <c r="A767" s="638"/>
      <c r="B767" s="638"/>
      <c r="C767" s="638"/>
      <c r="D767" s="638"/>
      <c r="E767" s="638"/>
      <c r="F767" s="638"/>
      <c r="G767" s="639"/>
      <c r="H767" s="638"/>
      <c r="I767" s="638"/>
      <c r="J767" s="640"/>
      <c r="K767" s="640"/>
      <c r="L767" s="640"/>
      <c r="M767" s="640"/>
      <c r="N767" s="421"/>
      <c r="O767" s="728"/>
      <c r="P767" s="638"/>
      <c r="Q767" s="638"/>
      <c r="R767" s="638"/>
      <c r="S767" s="638"/>
      <c r="T767" s="638"/>
      <c r="U767" s="638"/>
      <c r="V767" s="638"/>
    </row>
    <row r="768" spans="1:22" ht="15.75" customHeight="1">
      <c r="A768" s="638"/>
      <c r="B768" s="638"/>
      <c r="C768" s="638"/>
      <c r="D768" s="638"/>
      <c r="E768" s="638"/>
      <c r="F768" s="638"/>
      <c r="G768" s="639"/>
      <c r="H768" s="638"/>
      <c r="I768" s="638"/>
      <c r="J768" s="640"/>
      <c r="K768" s="640"/>
      <c r="L768" s="640"/>
      <c r="M768" s="640"/>
      <c r="N768" s="421"/>
      <c r="O768" s="728"/>
      <c r="P768" s="638"/>
      <c r="Q768" s="638"/>
      <c r="R768" s="638"/>
      <c r="S768" s="638"/>
      <c r="T768" s="638"/>
      <c r="U768" s="638"/>
      <c r="V768" s="638"/>
    </row>
    <row r="769" spans="1:22" ht="15.75" customHeight="1">
      <c r="A769" s="638"/>
      <c r="B769" s="638"/>
      <c r="C769" s="638"/>
      <c r="D769" s="638"/>
      <c r="E769" s="638"/>
      <c r="F769" s="638"/>
      <c r="G769" s="639"/>
      <c r="H769" s="638"/>
      <c r="I769" s="638"/>
      <c r="J769" s="640"/>
      <c r="K769" s="640"/>
      <c r="L769" s="640"/>
      <c r="M769" s="640"/>
      <c r="N769" s="421"/>
      <c r="O769" s="728"/>
      <c r="P769" s="638"/>
      <c r="Q769" s="638"/>
      <c r="R769" s="638"/>
      <c r="S769" s="638"/>
      <c r="T769" s="638"/>
      <c r="U769" s="638"/>
      <c r="V769" s="638"/>
    </row>
    <row r="770" spans="1:22" ht="15.75" customHeight="1">
      <c r="A770" s="638"/>
      <c r="B770" s="638"/>
      <c r="C770" s="638"/>
      <c r="D770" s="638"/>
      <c r="E770" s="638"/>
      <c r="F770" s="638"/>
      <c r="G770" s="639"/>
      <c r="H770" s="638"/>
      <c r="I770" s="638"/>
      <c r="J770" s="640"/>
      <c r="K770" s="640"/>
      <c r="L770" s="640"/>
      <c r="M770" s="640"/>
      <c r="N770" s="421"/>
      <c r="O770" s="728"/>
      <c r="P770" s="638"/>
      <c r="Q770" s="638"/>
      <c r="R770" s="638"/>
      <c r="S770" s="638"/>
      <c r="T770" s="638"/>
      <c r="U770" s="638"/>
      <c r="V770" s="638"/>
    </row>
    <row r="771" spans="1:22" ht="15.75" customHeight="1">
      <c r="A771" s="638"/>
      <c r="B771" s="638"/>
      <c r="C771" s="638"/>
      <c r="D771" s="638"/>
      <c r="E771" s="638"/>
      <c r="F771" s="638"/>
      <c r="G771" s="639"/>
      <c r="H771" s="638"/>
      <c r="I771" s="638"/>
      <c r="J771" s="640"/>
      <c r="K771" s="640"/>
      <c r="L771" s="640"/>
      <c r="M771" s="640"/>
      <c r="N771" s="421"/>
      <c r="O771" s="728"/>
      <c r="P771" s="638"/>
      <c r="Q771" s="638"/>
      <c r="R771" s="638"/>
      <c r="S771" s="638"/>
      <c r="T771" s="638"/>
      <c r="U771" s="638"/>
      <c r="V771" s="638"/>
    </row>
    <row r="772" spans="1:22" ht="15.75" customHeight="1">
      <c r="A772" s="638"/>
      <c r="B772" s="638"/>
      <c r="C772" s="638"/>
      <c r="D772" s="638"/>
      <c r="E772" s="638"/>
      <c r="F772" s="638"/>
      <c r="G772" s="639"/>
      <c r="H772" s="638"/>
      <c r="I772" s="638"/>
      <c r="J772" s="640"/>
      <c r="K772" s="640"/>
      <c r="L772" s="640"/>
      <c r="M772" s="640"/>
      <c r="N772" s="421"/>
      <c r="O772" s="728"/>
      <c r="P772" s="638"/>
      <c r="Q772" s="638"/>
      <c r="R772" s="638"/>
      <c r="S772" s="638"/>
      <c r="T772" s="638"/>
      <c r="U772" s="638"/>
      <c r="V772" s="638"/>
    </row>
    <row r="773" spans="1:22" ht="15.75" customHeight="1">
      <c r="A773" s="638"/>
      <c r="B773" s="638"/>
      <c r="C773" s="638"/>
      <c r="D773" s="638"/>
      <c r="E773" s="638"/>
      <c r="F773" s="638"/>
      <c r="G773" s="639"/>
      <c r="H773" s="638"/>
      <c r="I773" s="638"/>
      <c r="J773" s="640"/>
      <c r="K773" s="640"/>
      <c r="L773" s="640"/>
      <c r="M773" s="640"/>
      <c r="N773" s="421"/>
      <c r="O773" s="728"/>
      <c r="P773" s="638"/>
      <c r="Q773" s="638"/>
      <c r="R773" s="638"/>
      <c r="S773" s="638"/>
      <c r="T773" s="638"/>
      <c r="U773" s="638"/>
      <c r="V773" s="638"/>
    </row>
    <row r="774" spans="1:22" ht="15.75" customHeight="1">
      <c r="A774" s="638"/>
      <c r="B774" s="638"/>
      <c r="C774" s="638"/>
      <c r="D774" s="638"/>
      <c r="E774" s="638"/>
      <c r="F774" s="638"/>
      <c r="G774" s="639"/>
      <c r="H774" s="638"/>
      <c r="I774" s="638"/>
      <c r="J774" s="640"/>
      <c r="K774" s="640"/>
      <c r="L774" s="640"/>
      <c r="M774" s="640"/>
      <c r="N774" s="421"/>
      <c r="O774" s="728"/>
      <c r="P774" s="638"/>
      <c r="Q774" s="638"/>
      <c r="R774" s="638"/>
      <c r="S774" s="638"/>
      <c r="T774" s="638"/>
      <c r="U774" s="638"/>
      <c r="V774" s="638"/>
    </row>
    <row r="775" spans="1:22" ht="15.75" customHeight="1">
      <c r="A775" s="638"/>
      <c r="B775" s="638"/>
      <c r="C775" s="638"/>
      <c r="D775" s="638"/>
      <c r="E775" s="638"/>
      <c r="F775" s="638"/>
      <c r="G775" s="639"/>
      <c r="H775" s="638"/>
      <c r="I775" s="638"/>
      <c r="J775" s="640"/>
      <c r="K775" s="640"/>
      <c r="L775" s="640"/>
      <c r="M775" s="640"/>
      <c r="N775" s="421"/>
      <c r="O775" s="728"/>
      <c r="P775" s="638"/>
      <c r="Q775" s="638"/>
      <c r="R775" s="638"/>
      <c r="S775" s="638"/>
      <c r="T775" s="638"/>
      <c r="U775" s="638"/>
      <c r="V775" s="638"/>
    </row>
    <row r="776" spans="1:22" ht="15.75" customHeight="1">
      <c r="A776" s="638"/>
      <c r="B776" s="638"/>
      <c r="C776" s="638"/>
      <c r="D776" s="638"/>
      <c r="E776" s="638"/>
      <c r="F776" s="638"/>
      <c r="G776" s="639"/>
      <c r="H776" s="638"/>
      <c r="I776" s="638"/>
      <c r="J776" s="640"/>
      <c r="K776" s="640"/>
      <c r="L776" s="640"/>
      <c r="M776" s="640"/>
      <c r="N776" s="421"/>
      <c r="O776" s="728"/>
      <c r="P776" s="638"/>
      <c r="Q776" s="638"/>
      <c r="R776" s="638"/>
      <c r="S776" s="638"/>
      <c r="T776" s="638"/>
      <c r="U776" s="638"/>
      <c r="V776" s="638"/>
    </row>
    <row r="777" spans="1:22" ht="15.75" customHeight="1">
      <c r="A777" s="638"/>
      <c r="B777" s="638"/>
      <c r="C777" s="638"/>
      <c r="D777" s="638"/>
      <c r="E777" s="638"/>
      <c r="F777" s="638"/>
      <c r="G777" s="639"/>
      <c r="H777" s="638"/>
      <c r="I777" s="638"/>
      <c r="J777" s="640"/>
      <c r="K777" s="640"/>
      <c r="L777" s="640"/>
      <c r="M777" s="640"/>
      <c r="N777" s="421"/>
      <c r="O777" s="728"/>
      <c r="P777" s="638"/>
      <c r="Q777" s="638"/>
      <c r="R777" s="638"/>
      <c r="S777" s="638"/>
      <c r="T777" s="638"/>
      <c r="U777" s="638"/>
      <c r="V777" s="638"/>
    </row>
    <row r="778" spans="1:22" ht="15.75" customHeight="1">
      <c r="A778" s="638"/>
      <c r="B778" s="638"/>
      <c r="C778" s="638"/>
      <c r="D778" s="638"/>
      <c r="E778" s="638"/>
      <c r="F778" s="638"/>
      <c r="G778" s="639"/>
      <c r="H778" s="638"/>
      <c r="I778" s="638"/>
      <c r="J778" s="640"/>
      <c r="K778" s="640"/>
      <c r="L778" s="640"/>
      <c r="M778" s="640"/>
      <c r="N778" s="421"/>
      <c r="O778" s="728"/>
      <c r="P778" s="638"/>
      <c r="Q778" s="638"/>
      <c r="R778" s="638"/>
      <c r="S778" s="638"/>
      <c r="T778" s="638"/>
      <c r="U778" s="638"/>
      <c r="V778" s="638"/>
    </row>
    <row r="779" spans="1:22" ht="15.75" customHeight="1">
      <c r="A779" s="638"/>
      <c r="B779" s="638"/>
      <c r="C779" s="638"/>
      <c r="D779" s="638"/>
      <c r="E779" s="638"/>
      <c r="F779" s="638"/>
      <c r="G779" s="639"/>
      <c r="H779" s="638"/>
      <c r="I779" s="638"/>
      <c r="J779" s="640"/>
      <c r="K779" s="640"/>
      <c r="L779" s="640"/>
      <c r="M779" s="640"/>
      <c r="N779" s="421"/>
      <c r="O779" s="728"/>
      <c r="P779" s="638"/>
      <c r="Q779" s="638"/>
      <c r="R779" s="638"/>
      <c r="S779" s="638"/>
      <c r="T779" s="638"/>
      <c r="U779" s="638"/>
      <c r="V779" s="638"/>
    </row>
    <row r="780" spans="1:22" ht="15.75" customHeight="1">
      <c r="A780" s="638"/>
      <c r="B780" s="638"/>
      <c r="C780" s="638"/>
      <c r="D780" s="638"/>
      <c r="E780" s="638"/>
      <c r="F780" s="638"/>
      <c r="G780" s="639"/>
      <c r="H780" s="638"/>
      <c r="I780" s="638"/>
      <c r="J780" s="640"/>
      <c r="K780" s="640"/>
      <c r="L780" s="640"/>
      <c r="M780" s="640"/>
      <c r="N780" s="421"/>
      <c r="O780" s="728"/>
      <c r="P780" s="638"/>
      <c r="Q780" s="638"/>
      <c r="R780" s="638"/>
      <c r="S780" s="638"/>
      <c r="T780" s="638"/>
      <c r="U780" s="638"/>
      <c r="V780" s="638"/>
    </row>
    <row r="781" spans="1:22" ht="15.75" customHeight="1">
      <c r="A781" s="638"/>
      <c r="B781" s="638"/>
      <c r="C781" s="638"/>
      <c r="D781" s="638"/>
      <c r="E781" s="638"/>
      <c r="F781" s="638"/>
      <c r="G781" s="639"/>
      <c r="H781" s="638"/>
      <c r="I781" s="638"/>
      <c r="J781" s="640"/>
      <c r="K781" s="640"/>
      <c r="L781" s="640"/>
      <c r="M781" s="640"/>
      <c r="N781" s="421"/>
      <c r="O781" s="728"/>
      <c r="P781" s="638"/>
      <c r="Q781" s="638"/>
      <c r="R781" s="638"/>
      <c r="S781" s="638"/>
      <c r="T781" s="638"/>
      <c r="U781" s="638"/>
      <c r="V781" s="638"/>
    </row>
    <row r="782" spans="1:22" ht="15.75" customHeight="1">
      <c r="A782" s="638"/>
      <c r="B782" s="638"/>
      <c r="C782" s="638"/>
      <c r="D782" s="638"/>
      <c r="E782" s="638"/>
      <c r="F782" s="638"/>
      <c r="G782" s="639"/>
      <c r="H782" s="638"/>
      <c r="I782" s="638"/>
      <c r="J782" s="640"/>
      <c r="K782" s="640"/>
      <c r="L782" s="640"/>
      <c r="M782" s="640"/>
      <c r="N782" s="421"/>
      <c r="O782" s="728"/>
      <c r="P782" s="638"/>
      <c r="Q782" s="638"/>
      <c r="R782" s="638"/>
      <c r="S782" s="638"/>
      <c r="T782" s="638"/>
      <c r="U782" s="638"/>
      <c r="V782" s="638"/>
    </row>
    <row r="783" spans="1:22" ht="15.75" customHeight="1">
      <c r="A783" s="638"/>
      <c r="B783" s="638"/>
      <c r="C783" s="638"/>
      <c r="D783" s="638"/>
      <c r="E783" s="638"/>
      <c r="F783" s="638"/>
      <c r="G783" s="639"/>
      <c r="H783" s="638"/>
      <c r="I783" s="638"/>
      <c r="J783" s="640"/>
      <c r="K783" s="640"/>
      <c r="L783" s="640"/>
      <c r="M783" s="640"/>
      <c r="N783" s="421"/>
      <c r="O783" s="728"/>
      <c r="P783" s="638"/>
      <c r="Q783" s="638"/>
      <c r="R783" s="638"/>
      <c r="S783" s="638"/>
      <c r="T783" s="638"/>
      <c r="U783" s="638"/>
      <c r="V783" s="638"/>
    </row>
    <row r="784" spans="1:22" ht="15.75" customHeight="1">
      <c r="A784" s="638"/>
      <c r="B784" s="638"/>
      <c r="C784" s="638"/>
      <c r="D784" s="638"/>
      <c r="E784" s="638"/>
      <c r="F784" s="638"/>
      <c r="G784" s="639"/>
      <c r="H784" s="638"/>
      <c r="I784" s="638"/>
      <c r="J784" s="640"/>
      <c r="K784" s="640"/>
      <c r="L784" s="640"/>
      <c r="M784" s="640"/>
      <c r="N784" s="421"/>
      <c r="O784" s="728"/>
      <c r="P784" s="638"/>
      <c r="Q784" s="638"/>
      <c r="R784" s="638"/>
      <c r="S784" s="638"/>
      <c r="T784" s="638"/>
      <c r="U784" s="638"/>
      <c r="V784" s="638"/>
    </row>
    <row r="785" spans="1:22" ht="15.75" customHeight="1">
      <c r="A785" s="638"/>
      <c r="B785" s="638"/>
      <c r="C785" s="638"/>
      <c r="D785" s="638"/>
      <c r="E785" s="638"/>
      <c r="F785" s="638"/>
      <c r="G785" s="639"/>
      <c r="H785" s="638"/>
      <c r="I785" s="638"/>
      <c r="J785" s="640"/>
      <c r="K785" s="640"/>
      <c r="L785" s="640"/>
      <c r="M785" s="640"/>
      <c r="N785" s="421"/>
      <c r="O785" s="728"/>
      <c r="P785" s="638"/>
      <c r="Q785" s="638"/>
      <c r="R785" s="638"/>
      <c r="S785" s="638"/>
      <c r="T785" s="638"/>
      <c r="U785" s="638"/>
      <c r="V785" s="638"/>
    </row>
    <row r="786" spans="1:22" ht="15.75" customHeight="1">
      <c r="A786" s="638"/>
      <c r="B786" s="638"/>
      <c r="C786" s="638"/>
      <c r="D786" s="638"/>
      <c r="E786" s="638"/>
      <c r="F786" s="638"/>
      <c r="G786" s="639"/>
      <c r="H786" s="638"/>
      <c r="I786" s="638"/>
      <c r="J786" s="640"/>
      <c r="K786" s="640"/>
      <c r="L786" s="640"/>
      <c r="M786" s="640"/>
      <c r="N786" s="421"/>
      <c r="O786" s="728"/>
      <c r="P786" s="638"/>
      <c r="Q786" s="638"/>
      <c r="R786" s="638"/>
      <c r="S786" s="638"/>
      <c r="T786" s="638"/>
      <c r="U786" s="638"/>
      <c r="V786" s="638"/>
    </row>
    <row r="787" spans="1:22" ht="15.75" customHeight="1">
      <c r="A787" s="638"/>
      <c r="B787" s="638"/>
      <c r="C787" s="638"/>
      <c r="D787" s="638"/>
      <c r="E787" s="638"/>
      <c r="F787" s="638"/>
      <c r="G787" s="639"/>
      <c r="H787" s="638"/>
      <c r="I787" s="638"/>
      <c r="J787" s="640"/>
      <c r="K787" s="640"/>
      <c r="L787" s="640"/>
      <c r="M787" s="640"/>
      <c r="N787" s="421"/>
      <c r="O787" s="728"/>
      <c r="P787" s="638"/>
      <c r="Q787" s="638"/>
      <c r="R787" s="638"/>
      <c r="S787" s="638"/>
      <c r="T787" s="638"/>
      <c r="U787" s="638"/>
      <c r="V787" s="638"/>
    </row>
    <row r="788" spans="1:22" ht="15.75" customHeight="1">
      <c r="A788" s="638"/>
      <c r="B788" s="638"/>
      <c r="C788" s="638"/>
      <c r="D788" s="638"/>
      <c r="E788" s="638"/>
      <c r="F788" s="638"/>
      <c r="G788" s="639"/>
      <c r="H788" s="638"/>
      <c r="I788" s="638"/>
      <c r="J788" s="640"/>
      <c r="K788" s="640"/>
      <c r="L788" s="640"/>
      <c r="M788" s="640"/>
      <c r="N788" s="421"/>
      <c r="O788" s="728"/>
      <c r="P788" s="638"/>
      <c r="Q788" s="638"/>
      <c r="R788" s="638"/>
      <c r="S788" s="638"/>
      <c r="T788" s="638"/>
      <c r="U788" s="638"/>
      <c r="V788" s="638"/>
    </row>
    <row r="789" spans="1:22" ht="15.75" customHeight="1">
      <c r="A789" s="638"/>
      <c r="B789" s="638"/>
      <c r="C789" s="638"/>
      <c r="D789" s="638"/>
      <c r="E789" s="638"/>
      <c r="F789" s="638"/>
      <c r="G789" s="639"/>
      <c r="H789" s="638"/>
      <c r="I789" s="638"/>
      <c r="J789" s="640"/>
      <c r="K789" s="640"/>
      <c r="L789" s="640"/>
      <c r="M789" s="640"/>
      <c r="N789" s="421"/>
      <c r="O789" s="728"/>
      <c r="P789" s="638"/>
      <c r="Q789" s="638"/>
      <c r="R789" s="638"/>
      <c r="S789" s="638"/>
      <c r="T789" s="638"/>
      <c r="U789" s="638"/>
      <c r="V789" s="638"/>
    </row>
    <row r="790" spans="1:22" ht="15.75" customHeight="1">
      <c r="A790" s="638"/>
      <c r="B790" s="638"/>
      <c r="C790" s="638"/>
      <c r="D790" s="638"/>
      <c r="E790" s="638"/>
      <c r="F790" s="638"/>
      <c r="G790" s="639"/>
      <c r="H790" s="638"/>
      <c r="I790" s="638"/>
      <c r="J790" s="640"/>
      <c r="K790" s="640"/>
      <c r="L790" s="640"/>
      <c r="M790" s="640"/>
      <c r="N790" s="421"/>
      <c r="O790" s="728"/>
      <c r="P790" s="638"/>
      <c r="Q790" s="638"/>
      <c r="R790" s="638"/>
      <c r="S790" s="638"/>
      <c r="T790" s="638"/>
      <c r="U790" s="638"/>
      <c r="V790" s="638"/>
    </row>
    <row r="791" spans="1:22" ht="15.75" customHeight="1">
      <c r="A791" s="638"/>
      <c r="B791" s="638"/>
      <c r="C791" s="638"/>
      <c r="D791" s="638"/>
      <c r="E791" s="638"/>
      <c r="F791" s="638"/>
      <c r="G791" s="639"/>
      <c r="H791" s="638"/>
      <c r="I791" s="638"/>
      <c r="J791" s="640"/>
      <c r="K791" s="640"/>
      <c r="L791" s="640"/>
      <c r="M791" s="640"/>
      <c r="N791" s="421"/>
      <c r="O791" s="728"/>
      <c r="P791" s="638"/>
      <c r="Q791" s="638"/>
      <c r="R791" s="638"/>
      <c r="S791" s="638"/>
      <c r="T791" s="638"/>
      <c r="U791" s="638"/>
      <c r="V791" s="638"/>
    </row>
    <row r="792" spans="1:22" ht="15.75" customHeight="1">
      <c r="A792" s="638"/>
      <c r="B792" s="638"/>
      <c r="C792" s="638"/>
      <c r="D792" s="638"/>
      <c r="E792" s="638"/>
      <c r="F792" s="638"/>
      <c r="G792" s="639"/>
      <c r="H792" s="638"/>
      <c r="I792" s="638"/>
      <c r="J792" s="640"/>
      <c r="K792" s="640"/>
      <c r="L792" s="640"/>
      <c r="M792" s="640"/>
      <c r="N792" s="421"/>
      <c r="O792" s="728"/>
      <c r="P792" s="638"/>
      <c r="Q792" s="638"/>
      <c r="R792" s="638"/>
      <c r="S792" s="638"/>
      <c r="T792" s="638"/>
      <c r="U792" s="638"/>
      <c r="V792" s="638"/>
    </row>
    <row r="793" spans="1:22" ht="15.75" customHeight="1">
      <c r="A793" s="638"/>
      <c r="B793" s="638"/>
      <c r="C793" s="638"/>
      <c r="D793" s="638"/>
      <c r="E793" s="638"/>
      <c r="F793" s="638"/>
      <c r="G793" s="639"/>
      <c r="H793" s="638"/>
      <c r="I793" s="638"/>
      <c r="J793" s="640"/>
      <c r="K793" s="640"/>
      <c r="L793" s="640"/>
      <c r="M793" s="640"/>
      <c r="N793" s="421"/>
      <c r="O793" s="728"/>
      <c r="P793" s="638"/>
      <c r="Q793" s="638"/>
      <c r="R793" s="638"/>
      <c r="S793" s="638"/>
      <c r="T793" s="638"/>
      <c r="U793" s="638"/>
      <c r="V793" s="638"/>
    </row>
    <row r="794" spans="1:22" ht="15.75" customHeight="1">
      <c r="A794" s="638"/>
      <c r="B794" s="638"/>
      <c r="C794" s="638"/>
      <c r="D794" s="638"/>
      <c r="E794" s="638"/>
      <c r="F794" s="638"/>
      <c r="G794" s="639"/>
      <c r="H794" s="638"/>
      <c r="I794" s="638"/>
      <c r="J794" s="640"/>
      <c r="K794" s="640"/>
      <c r="L794" s="640"/>
      <c r="M794" s="640"/>
      <c r="N794" s="421"/>
      <c r="O794" s="728"/>
      <c r="P794" s="638"/>
      <c r="Q794" s="638"/>
      <c r="R794" s="638"/>
      <c r="S794" s="638"/>
      <c r="T794" s="638"/>
      <c r="U794" s="638"/>
      <c r="V794" s="638"/>
    </row>
    <row r="795" spans="1:22" ht="15.75" customHeight="1">
      <c r="A795" s="638"/>
      <c r="B795" s="638"/>
      <c r="C795" s="638"/>
      <c r="D795" s="638"/>
      <c r="E795" s="638"/>
      <c r="F795" s="638"/>
      <c r="G795" s="639"/>
      <c r="H795" s="638"/>
      <c r="I795" s="638"/>
      <c r="J795" s="640"/>
      <c r="K795" s="640"/>
      <c r="L795" s="640"/>
      <c r="M795" s="640"/>
      <c r="N795" s="421"/>
      <c r="O795" s="728"/>
      <c r="P795" s="638"/>
      <c r="Q795" s="638"/>
      <c r="R795" s="638"/>
      <c r="S795" s="638"/>
      <c r="T795" s="638"/>
      <c r="U795" s="638"/>
      <c r="V795" s="638"/>
    </row>
    <row r="796" spans="1:22" ht="15.75" customHeight="1">
      <c r="A796" s="638"/>
      <c r="B796" s="638"/>
      <c r="C796" s="638"/>
      <c r="D796" s="638"/>
      <c r="E796" s="638"/>
      <c r="F796" s="638"/>
      <c r="G796" s="639"/>
      <c r="H796" s="638"/>
      <c r="I796" s="638"/>
      <c r="J796" s="640"/>
      <c r="K796" s="640"/>
      <c r="L796" s="640"/>
      <c r="M796" s="640"/>
      <c r="N796" s="421"/>
      <c r="O796" s="728"/>
      <c r="P796" s="638"/>
      <c r="Q796" s="638"/>
      <c r="R796" s="638"/>
      <c r="S796" s="638"/>
      <c r="T796" s="638"/>
      <c r="U796" s="638"/>
      <c r="V796" s="638"/>
    </row>
    <row r="797" spans="1:22" ht="15.75" customHeight="1">
      <c r="A797" s="638"/>
      <c r="B797" s="638"/>
      <c r="C797" s="638"/>
      <c r="D797" s="638"/>
      <c r="E797" s="638"/>
      <c r="F797" s="638"/>
      <c r="G797" s="639"/>
      <c r="H797" s="638"/>
      <c r="I797" s="638"/>
      <c r="J797" s="640"/>
      <c r="K797" s="640"/>
      <c r="L797" s="640"/>
      <c r="M797" s="640"/>
      <c r="N797" s="421"/>
      <c r="O797" s="728"/>
      <c r="P797" s="638"/>
      <c r="Q797" s="638"/>
      <c r="R797" s="638"/>
      <c r="S797" s="638"/>
      <c r="T797" s="638"/>
      <c r="U797" s="638"/>
      <c r="V797" s="638"/>
    </row>
    <row r="798" spans="1:22" ht="15.75" customHeight="1">
      <c r="A798" s="638"/>
      <c r="B798" s="638"/>
      <c r="C798" s="638"/>
      <c r="D798" s="638"/>
      <c r="E798" s="638"/>
      <c r="F798" s="638"/>
      <c r="G798" s="639"/>
      <c r="H798" s="638"/>
      <c r="I798" s="638"/>
      <c r="J798" s="640"/>
      <c r="K798" s="640"/>
      <c r="L798" s="640"/>
      <c r="M798" s="640"/>
      <c r="N798" s="421"/>
      <c r="O798" s="728"/>
      <c r="P798" s="638"/>
      <c r="Q798" s="638"/>
      <c r="R798" s="638"/>
      <c r="S798" s="638"/>
      <c r="T798" s="638"/>
      <c r="U798" s="638"/>
      <c r="V798" s="638"/>
    </row>
    <row r="799" spans="1:22" ht="15.75" customHeight="1">
      <c r="A799" s="638"/>
      <c r="B799" s="638"/>
      <c r="C799" s="638"/>
      <c r="D799" s="638"/>
      <c r="E799" s="638"/>
      <c r="F799" s="638"/>
      <c r="G799" s="639"/>
      <c r="H799" s="638"/>
      <c r="I799" s="638"/>
      <c r="J799" s="640"/>
      <c r="K799" s="640"/>
      <c r="L799" s="640"/>
      <c r="M799" s="640"/>
      <c r="N799" s="421"/>
      <c r="O799" s="728"/>
      <c r="P799" s="638"/>
      <c r="Q799" s="638"/>
      <c r="R799" s="638"/>
      <c r="S799" s="638"/>
      <c r="T799" s="638"/>
      <c r="U799" s="638"/>
      <c r="V799" s="638"/>
    </row>
    <row r="800" spans="1:22" ht="15.75" customHeight="1">
      <c r="A800" s="638"/>
      <c r="B800" s="638"/>
      <c r="C800" s="638"/>
      <c r="D800" s="638"/>
      <c r="E800" s="638"/>
      <c r="F800" s="638"/>
      <c r="G800" s="639"/>
      <c r="H800" s="638"/>
      <c r="I800" s="638"/>
      <c r="J800" s="640"/>
      <c r="K800" s="640"/>
      <c r="L800" s="640"/>
      <c r="M800" s="640"/>
      <c r="N800" s="421"/>
      <c r="O800" s="728"/>
      <c r="P800" s="638"/>
      <c r="Q800" s="638"/>
      <c r="R800" s="638"/>
      <c r="S800" s="638"/>
      <c r="T800" s="638"/>
      <c r="U800" s="638"/>
      <c r="V800" s="638"/>
    </row>
    <row r="801" spans="1:22" ht="15.75" customHeight="1">
      <c r="A801" s="638"/>
      <c r="B801" s="638"/>
      <c r="C801" s="638"/>
      <c r="D801" s="638"/>
      <c r="E801" s="638"/>
      <c r="F801" s="638"/>
      <c r="G801" s="639"/>
      <c r="H801" s="638"/>
      <c r="I801" s="638"/>
      <c r="J801" s="640"/>
      <c r="K801" s="640"/>
      <c r="L801" s="640"/>
      <c r="M801" s="640"/>
      <c r="N801" s="421"/>
      <c r="O801" s="728"/>
      <c r="P801" s="638"/>
      <c r="Q801" s="638"/>
      <c r="R801" s="638"/>
      <c r="S801" s="638"/>
      <c r="T801" s="638"/>
      <c r="U801" s="638"/>
      <c r="V801" s="638"/>
    </row>
    <row r="802" spans="1:22" ht="15.75" customHeight="1">
      <c r="A802" s="638"/>
      <c r="B802" s="638"/>
      <c r="C802" s="638"/>
      <c r="D802" s="638"/>
      <c r="E802" s="638"/>
      <c r="F802" s="638"/>
      <c r="G802" s="639"/>
      <c r="H802" s="638"/>
      <c r="I802" s="638"/>
      <c r="J802" s="640"/>
      <c r="K802" s="640"/>
      <c r="L802" s="640"/>
      <c r="M802" s="640"/>
      <c r="N802" s="421"/>
      <c r="O802" s="728"/>
      <c r="P802" s="638"/>
      <c r="Q802" s="638"/>
      <c r="R802" s="638"/>
      <c r="S802" s="638"/>
      <c r="T802" s="638"/>
      <c r="U802" s="638"/>
      <c r="V802" s="638"/>
    </row>
    <row r="803" spans="1:22" ht="15.75" customHeight="1">
      <c r="A803" s="638"/>
      <c r="B803" s="638"/>
      <c r="C803" s="638"/>
      <c r="D803" s="638"/>
      <c r="E803" s="638"/>
      <c r="F803" s="638"/>
      <c r="G803" s="639"/>
      <c r="H803" s="638"/>
      <c r="I803" s="638"/>
      <c r="J803" s="640"/>
      <c r="K803" s="640"/>
      <c r="L803" s="640"/>
      <c r="M803" s="640"/>
      <c r="N803" s="421"/>
      <c r="O803" s="728"/>
      <c r="P803" s="638"/>
      <c r="Q803" s="638"/>
      <c r="R803" s="638"/>
      <c r="S803" s="638"/>
      <c r="T803" s="638"/>
      <c r="U803" s="638"/>
      <c r="V803" s="638"/>
    </row>
    <row r="804" spans="1:22" ht="15.75" customHeight="1">
      <c r="A804" s="638"/>
      <c r="B804" s="638"/>
      <c r="C804" s="638"/>
      <c r="D804" s="638"/>
      <c r="E804" s="638"/>
      <c r="F804" s="638"/>
      <c r="G804" s="639"/>
      <c r="H804" s="638"/>
      <c r="I804" s="638"/>
      <c r="J804" s="640"/>
      <c r="K804" s="640"/>
      <c r="L804" s="640"/>
      <c r="M804" s="640"/>
      <c r="N804" s="421"/>
      <c r="O804" s="728"/>
      <c r="P804" s="638"/>
      <c r="Q804" s="638"/>
      <c r="R804" s="638"/>
      <c r="S804" s="638"/>
      <c r="T804" s="638"/>
      <c r="U804" s="638"/>
      <c r="V804" s="638"/>
    </row>
    <row r="805" spans="1:22" ht="15.75" customHeight="1">
      <c r="A805" s="638"/>
      <c r="B805" s="638"/>
      <c r="C805" s="638"/>
      <c r="D805" s="638"/>
      <c r="E805" s="638"/>
      <c r="F805" s="638"/>
      <c r="G805" s="639"/>
      <c r="H805" s="638"/>
      <c r="I805" s="638"/>
      <c r="J805" s="640"/>
      <c r="K805" s="640"/>
      <c r="L805" s="640"/>
      <c r="M805" s="640"/>
      <c r="N805" s="421"/>
      <c r="O805" s="728"/>
      <c r="P805" s="638"/>
      <c r="Q805" s="638"/>
      <c r="R805" s="638"/>
      <c r="S805" s="638"/>
      <c r="T805" s="638"/>
      <c r="U805" s="638"/>
      <c r="V805" s="638"/>
    </row>
    <row r="806" spans="1:22" ht="15.75" customHeight="1">
      <c r="A806" s="638"/>
      <c r="B806" s="638"/>
      <c r="C806" s="638"/>
      <c r="D806" s="638"/>
      <c r="E806" s="638"/>
      <c r="F806" s="638"/>
      <c r="G806" s="639"/>
      <c r="H806" s="638"/>
      <c r="I806" s="638"/>
      <c r="J806" s="640"/>
      <c r="K806" s="640"/>
      <c r="L806" s="640"/>
      <c r="M806" s="640"/>
      <c r="N806" s="421"/>
      <c r="O806" s="728"/>
      <c r="P806" s="638"/>
      <c r="Q806" s="638"/>
      <c r="R806" s="638"/>
      <c r="S806" s="638"/>
      <c r="T806" s="638"/>
      <c r="U806" s="638"/>
      <c r="V806" s="638"/>
    </row>
    <row r="807" spans="1:22" ht="15.75" customHeight="1">
      <c r="A807" s="638"/>
      <c r="B807" s="638"/>
      <c r="C807" s="638"/>
      <c r="D807" s="638"/>
      <c r="E807" s="638"/>
      <c r="F807" s="638"/>
      <c r="G807" s="639"/>
      <c r="H807" s="638"/>
      <c r="I807" s="638"/>
      <c r="J807" s="640"/>
      <c r="K807" s="640"/>
      <c r="L807" s="640"/>
      <c r="M807" s="640"/>
      <c r="N807" s="421"/>
      <c r="O807" s="728"/>
      <c r="P807" s="638"/>
      <c r="Q807" s="638"/>
      <c r="R807" s="638"/>
      <c r="S807" s="638"/>
      <c r="T807" s="638"/>
      <c r="U807" s="638"/>
      <c r="V807" s="638"/>
    </row>
    <row r="808" spans="1:22" ht="15.75" customHeight="1">
      <c r="A808" s="638"/>
      <c r="B808" s="638"/>
      <c r="C808" s="638"/>
      <c r="D808" s="638"/>
      <c r="E808" s="638"/>
      <c r="F808" s="638"/>
      <c r="G808" s="639"/>
      <c r="H808" s="638"/>
      <c r="I808" s="638"/>
      <c r="J808" s="640"/>
      <c r="K808" s="640"/>
      <c r="L808" s="640"/>
      <c r="M808" s="640"/>
      <c r="N808" s="421"/>
      <c r="O808" s="728"/>
      <c r="P808" s="638"/>
      <c r="Q808" s="638"/>
      <c r="R808" s="638"/>
      <c r="S808" s="638"/>
      <c r="T808" s="638"/>
      <c r="U808" s="638"/>
      <c r="V808" s="638"/>
    </row>
    <row r="809" spans="1:22" ht="15.75" customHeight="1">
      <c r="A809" s="638"/>
      <c r="B809" s="638"/>
      <c r="C809" s="638"/>
      <c r="D809" s="638"/>
      <c r="E809" s="638"/>
      <c r="F809" s="638"/>
      <c r="G809" s="639"/>
      <c r="H809" s="638"/>
      <c r="I809" s="638"/>
      <c r="J809" s="640"/>
      <c r="K809" s="640"/>
      <c r="L809" s="640"/>
      <c r="M809" s="640"/>
      <c r="N809" s="421"/>
      <c r="O809" s="728"/>
      <c r="P809" s="638"/>
      <c r="Q809" s="638"/>
      <c r="R809" s="638"/>
      <c r="S809" s="638"/>
      <c r="T809" s="638"/>
      <c r="U809" s="638"/>
      <c r="V809" s="638"/>
    </row>
    <row r="810" spans="1:22" ht="15.75" customHeight="1">
      <c r="A810" s="638"/>
      <c r="B810" s="638"/>
      <c r="C810" s="638"/>
      <c r="D810" s="638"/>
      <c r="E810" s="638"/>
      <c r="F810" s="638"/>
      <c r="G810" s="639"/>
      <c r="H810" s="638"/>
      <c r="I810" s="638"/>
      <c r="J810" s="640"/>
      <c r="K810" s="640"/>
      <c r="L810" s="640"/>
      <c r="M810" s="640"/>
      <c r="N810" s="421"/>
      <c r="O810" s="728"/>
      <c r="P810" s="638"/>
      <c r="Q810" s="638"/>
      <c r="R810" s="638"/>
      <c r="S810" s="638"/>
      <c r="T810" s="638"/>
      <c r="U810" s="638"/>
      <c r="V810" s="638"/>
    </row>
    <row r="811" spans="1:22" ht="15.75" customHeight="1">
      <c r="A811" s="638"/>
      <c r="B811" s="638"/>
      <c r="C811" s="638"/>
      <c r="D811" s="638"/>
      <c r="E811" s="638"/>
      <c r="F811" s="638"/>
      <c r="G811" s="639"/>
      <c r="H811" s="638"/>
      <c r="I811" s="638"/>
      <c r="J811" s="640"/>
      <c r="K811" s="640"/>
      <c r="L811" s="640"/>
      <c r="M811" s="640"/>
      <c r="N811" s="421"/>
      <c r="O811" s="728"/>
      <c r="P811" s="638"/>
      <c r="Q811" s="638"/>
      <c r="R811" s="638"/>
      <c r="S811" s="638"/>
      <c r="T811" s="638"/>
      <c r="U811" s="638"/>
      <c r="V811" s="638"/>
    </row>
    <row r="812" spans="1:22" ht="15.75" customHeight="1">
      <c r="A812" s="638"/>
      <c r="B812" s="638"/>
      <c r="C812" s="638"/>
      <c r="D812" s="638"/>
      <c r="E812" s="638"/>
      <c r="F812" s="638"/>
      <c r="G812" s="639"/>
      <c r="H812" s="638"/>
      <c r="I812" s="638"/>
      <c r="J812" s="640"/>
      <c r="K812" s="640"/>
      <c r="L812" s="640"/>
      <c r="M812" s="640"/>
      <c r="N812" s="421"/>
      <c r="O812" s="728"/>
      <c r="P812" s="638"/>
      <c r="Q812" s="638"/>
      <c r="R812" s="638"/>
      <c r="S812" s="638"/>
      <c r="T812" s="638"/>
      <c r="U812" s="638"/>
      <c r="V812" s="638"/>
    </row>
    <row r="813" spans="1:22" ht="15.75" customHeight="1">
      <c r="A813" s="638"/>
      <c r="B813" s="638"/>
      <c r="C813" s="638"/>
      <c r="D813" s="638"/>
      <c r="E813" s="638"/>
      <c r="F813" s="638"/>
      <c r="G813" s="639"/>
      <c r="H813" s="638"/>
      <c r="I813" s="638"/>
      <c r="J813" s="640"/>
      <c r="K813" s="640"/>
      <c r="L813" s="640"/>
      <c r="M813" s="640"/>
      <c r="N813" s="421"/>
      <c r="O813" s="728"/>
      <c r="P813" s="638"/>
      <c r="Q813" s="638"/>
      <c r="R813" s="638"/>
      <c r="S813" s="638"/>
      <c r="T813" s="638"/>
      <c r="U813" s="638"/>
      <c r="V813" s="638"/>
    </row>
    <row r="814" spans="1:22" ht="15.75" customHeight="1">
      <c r="A814" s="638"/>
      <c r="B814" s="638"/>
      <c r="C814" s="638"/>
      <c r="D814" s="638"/>
      <c r="E814" s="638"/>
      <c r="F814" s="638"/>
      <c r="G814" s="639"/>
      <c r="H814" s="638"/>
      <c r="I814" s="638"/>
      <c r="J814" s="640"/>
      <c r="K814" s="640"/>
      <c r="L814" s="640"/>
      <c r="M814" s="640"/>
      <c r="N814" s="421"/>
      <c r="O814" s="728"/>
      <c r="P814" s="638"/>
      <c r="Q814" s="638"/>
      <c r="R814" s="638"/>
      <c r="S814" s="638"/>
      <c r="T814" s="638"/>
      <c r="U814" s="638"/>
      <c r="V814" s="638"/>
    </row>
    <row r="815" spans="1:22" ht="15.75" customHeight="1">
      <c r="A815" s="638"/>
      <c r="B815" s="638"/>
      <c r="C815" s="638"/>
      <c r="D815" s="638"/>
      <c r="E815" s="638"/>
      <c r="F815" s="638"/>
      <c r="G815" s="639"/>
      <c r="H815" s="638"/>
      <c r="I815" s="638"/>
      <c r="J815" s="640"/>
      <c r="K815" s="640"/>
      <c r="L815" s="640"/>
      <c r="M815" s="640"/>
      <c r="N815" s="421"/>
      <c r="O815" s="728"/>
      <c r="P815" s="638"/>
      <c r="Q815" s="638"/>
      <c r="R815" s="638"/>
      <c r="S815" s="638"/>
      <c r="T815" s="638"/>
      <c r="U815" s="638"/>
      <c r="V815" s="638"/>
    </row>
    <row r="816" spans="1:22" ht="15.75" customHeight="1">
      <c r="A816" s="638"/>
      <c r="B816" s="638"/>
      <c r="C816" s="638"/>
      <c r="D816" s="638"/>
      <c r="E816" s="638"/>
      <c r="F816" s="638"/>
      <c r="G816" s="639"/>
      <c r="H816" s="638"/>
      <c r="I816" s="638"/>
      <c r="J816" s="640"/>
      <c r="K816" s="640"/>
      <c r="L816" s="640"/>
      <c r="M816" s="640"/>
      <c r="N816" s="421"/>
      <c r="O816" s="728"/>
      <c r="P816" s="638"/>
      <c r="Q816" s="638"/>
      <c r="R816" s="638"/>
      <c r="S816" s="638"/>
      <c r="T816" s="638"/>
      <c r="U816" s="638"/>
      <c r="V816" s="638"/>
    </row>
    <row r="817" spans="1:22" ht="15.75" customHeight="1">
      <c r="A817" s="638"/>
      <c r="B817" s="638"/>
      <c r="C817" s="638"/>
      <c r="D817" s="638"/>
      <c r="E817" s="638"/>
      <c r="F817" s="638"/>
      <c r="G817" s="639"/>
      <c r="H817" s="638"/>
      <c r="I817" s="638"/>
      <c r="J817" s="640"/>
      <c r="K817" s="640"/>
      <c r="L817" s="640"/>
      <c r="M817" s="640"/>
      <c r="N817" s="421"/>
      <c r="O817" s="728"/>
      <c r="P817" s="638"/>
      <c r="Q817" s="638"/>
      <c r="R817" s="638"/>
      <c r="S817" s="638"/>
      <c r="T817" s="638"/>
      <c r="U817" s="638"/>
      <c r="V817" s="638"/>
    </row>
    <row r="818" spans="1:22" ht="15.75" customHeight="1">
      <c r="A818" s="638"/>
      <c r="B818" s="638"/>
      <c r="C818" s="638"/>
      <c r="D818" s="638"/>
      <c r="E818" s="638"/>
      <c r="F818" s="638"/>
      <c r="G818" s="639"/>
      <c r="H818" s="638"/>
      <c r="I818" s="638"/>
      <c r="J818" s="640"/>
      <c r="K818" s="640"/>
      <c r="L818" s="640"/>
      <c r="M818" s="640"/>
      <c r="N818" s="421"/>
      <c r="O818" s="728"/>
      <c r="P818" s="638"/>
      <c r="Q818" s="638"/>
      <c r="R818" s="638"/>
      <c r="S818" s="638"/>
      <c r="T818" s="638"/>
      <c r="U818" s="638"/>
      <c r="V818" s="638"/>
    </row>
    <row r="819" spans="1:22" ht="15.75" customHeight="1">
      <c r="A819" s="638"/>
      <c r="B819" s="638"/>
      <c r="C819" s="638"/>
      <c r="D819" s="638"/>
      <c r="E819" s="638"/>
      <c r="F819" s="638"/>
      <c r="G819" s="639"/>
      <c r="H819" s="638"/>
      <c r="I819" s="638"/>
      <c r="J819" s="640"/>
      <c r="K819" s="640"/>
      <c r="L819" s="640"/>
      <c r="M819" s="640"/>
      <c r="N819" s="421"/>
      <c r="O819" s="728"/>
      <c r="P819" s="638"/>
      <c r="Q819" s="638"/>
      <c r="R819" s="638"/>
      <c r="S819" s="638"/>
      <c r="T819" s="638"/>
      <c r="U819" s="638"/>
      <c r="V819" s="638"/>
    </row>
    <row r="820" spans="1:22" ht="15.75" customHeight="1">
      <c r="A820" s="638"/>
      <c r="B820" s="638"/>
      <c r="C820" s="638"/>
      <c r="D820" s="638"/>
      <c r="E820" s="638"/>
      <c r="F820" s="638"/>
      <c r="G820" s="639"/>
      <c r="H820" s="638"/>
      <c r="I820" s="638"/>
      <c r="J820" s="640"/>
      <c r="K820" s="640"/>
      <c r="L820" s="640"/>
      <c r="M820" s="640"/>
      <c r="N820" s="421"/>
      <c r="O820" s="728"/>
      <c r="P820" s="638"/>
      <c r="Q820" s="638"/>
      <c r="R820" s="638"/>
      <c r="S820" s="638"/>
      <c r="T820" s="638"/>
      <c r="U820" s="638"/>
      <c r="V820" s="638"/>
    </row>
    <row r="821" spans="1:22" ht="15.75" customHeight="1">
      <c r="A821" s="638"/>
      <c r="B821" s="638"/>
      <c r="C821" s="638"/>
      <c r="D821" s="638"/>
      <c r="E821" s="638"/>
      <c r="F821" s="638"/>
      <c r="G821" s="639"/>
      <c r="H821" s="638"/>
      <c r="I821" s="638"/>
      <c r="J821" s="640"/>
      <c r="K821" s="640"/>
      <c r="L821" s="640"/>
      <c r="M821" s="640"/>
      <c r="N821" s="421"/>
      <c r="O821" s="728"/>
      <c r="P821" s="638"/>
      <c r="Q821" s="638"/>
      <c r="R821" s="638"/>
      <c r="S821" s="638"/>
      <c r="T821" s="638"/>
      <c r="U821" s="638"/>
      <c r="V821" s="638"/>
    </row>
    <row r="822" spans="1:22" ht="15.75" customHeight="1">
      <c r="A822" s="638"/>
      <c r="B822" s="638"/>
      <c r="C822" s="638"/>
      <c r="D822" s="638"/>
      <c r="E822" s="638"/>
      <c r="F822" s="638"/>
      <c r="G822" s="639"/>
      <c r="H822" s="638"/>
      <c r="I822" s="638"/>
      <c r="J822" s="640"/>
      <c r="K822" s="640"/>
      <c r="L822" s="640"/>
      <c r="M822" s="640"/>
      <c r="N822" s="421"/>
      <c r="O822" s="728"/>
      <c r="P822" s="638"/>
      <c r="Q822" s="638"/>
      <c r="R822" s="638"/>
      <c r="S822" s="638"/>
      <c r="T822" s="638"/>
      <c r="U822" s="638"/>
      <c r="V822" s="638"/>
    </row>
    <row r="823" spans="1:22" ht="15.75" customHeight="1">
      <c r="A823" s="638"/>
      <c r="B823" s="638"/>
      <c r="C823" s="638"/>
      <c r="D823" s="638"/>
      <c r="E823" s="638"/>
      <c r="F823" s="638"/>
      <c r="G823" s="639"/>
      <c r="H823" s="638"/>
      <c r="I823" s="638"/>
      <c r="J823" s="640"/>
      <c r="K823" s="640"/>
      <c r="L823" s="640"/>
      <c r="M823" s="640"/>
      <c r="N823" s="421"/>
      <c r="O823" s="728"/>
      <c r="P823" s="638"/>
      <c r="Q823" s="638"/>
      <c r="R823" s="638"/>
      <c r="S823" s="638"/>
      <c r="T823" s="638"/>
      <c r="U823" s="638"/>
      <c r="V823" s="638"/>
    </row>
    <row r="824" spans="1:22" ht="15.75" customHeight="1">
      <c r="A824" s="638"/>
      <c r="B824" s="638"/>
      <c r="C824" s="638"/>
      <c r="D824" s="638"/>
      <c r="E824" s="638"/>
      <c r="F824" s="638"/>
      <c r="G824" s="639"/>
      <c r="H824" s="638"/>
      <c r="I824" s="638"/>
      <c r="J824" s="640"/>
      <c r="K824" s="640"/>
      <c r="L824" s="640"/>
      <c r="M824" s="640"/>
      <c r="N824" s="421"/>
      <c r="O824" s="728"/>
      <c r="P824" s="638"/>
      <c r="Q824" s="638"/>
      <c r="R824" s="638"/>
      <c r="S824" s="638"/>
      <c r="T824" s="638"/>
      <c r="U824" s="638"/>
      <c r="V824" s="638"/>
    </row>
    <row r="825" spans="1:22" ht="15.75" customHeight="1">
      <c r="A825" s="638"/>
      <c r="B825" s="638"/>
      <c r="C825" s="638"/>
      <c r="D825" s="638"/>
      <c r="E825" s="638"/>
      <c r="F825" s="638"/>
      <c r="G825" s="639"/>
      <c r="H825" s="638"/>
      <c r="I825" s="638"/>
      <c r="J825" s="640"/>
      <c r="K825" s="640"/>
      <c r="L825" s="640"/>
      <c r="M825" s="640"/>
      <c r="N825" s="421"/>
      <c r="O825" s="728"/>
      <c r="P825" s="638"/>
      <c r="Q825" s="638"/>
      <c r="R825" s="638"/>
      <c r="S825" s="638"/>
      <c r="T825" s="638"/>
      <c r="U825" s="638"/>
      <c r="V825" s="638"/>
    </row>
    <row r="826" spans="1:22" ht="15.75" customHeight="1">
      <c r="A826" s="638"/>
      <c r="B826" s="638"/>
      <c r="C826" s="638"/>
      <c r="D826" s="638"/>
      <c r="E826" s="638"/>
      <c r="F826" s="638"/>
      <c r="G826" s="639"/>
      <c r="H826" s="638"/>
      <c r="I826" s="638"/>
      <c r="J826" s="640"/>
      <c r="K826" s="640"/>
      <c r="L826" s="640"/>
      <c r="M826" s="640"/>
      <c r="N826" s="421"/>
      <c r="O826" s="728"/>
      <c r="P826" s="638"/>
      <c r="Q826" s="638"/>
      <c r="R826" s="638"/>
      <c r="S826" s="638"/>
      <c r="T826" s="638"/>
      <c r="U826" s="638"/>
      <c r="V826" s="638"/>
    </row>
    <row r="827" spans="1:22" ht="15.75" customHeight="1">
      <c r="A827" s="638"/>
      <c r="B827" s="638"/>
      <c r="C827" s="638"/>
      <c r="D827" s="638"/>
      <c r="E827" s="638"/>
      <c r="F827" s="638"/>
      <c r="G827" s="639"/>
      <c r="H827" s="638"/>
      <c r="I827" s="638"/>
      <c r="J827" s="640"/>
      <c r="K827" s="640"/>
      <c r="L827" s="640"/>
      <c r="M827" s="640"/>
      <c r="N827" s="421"/>
      <c r="O827" s="728"/>
      <c r="P827" s="638"/>
      <c r="Q827" s="638"/>
      <c r="R827" s="638"/>
      <c r="S827" s="638"/>
      <c r="T827" s="638"/>
      <c r="U827" s="638"/>
      <c r="V827" s="638"/>
    </row>
    <row r="828" spans="1:22" ht="15.75" customHeight="1">
      <c r="A828" s="638"/>
      <c r="B828" s="638"/>
      <c r="C828" s="638"/>
      <c r="D828" s="638"/>
      <c r="E828" s="638"/>
      <c r="F828" s="638"/>
      <c r="G828" s="639"/>
      <c r="H828" s="638"/>
      <c r="I828" s="638"/>
      <c r="J828" s="640"/>
      <c r="K828" s="640"/>
      <c r="L828" s="640"/>
      <c r="M828" s="640"/>
      <c r="N828" s="421"/>
      <c r="O828" s="728"/>
      <c r="P828" s="638"/>
      <c r="Q828" s="638"/>
      <c r="R828" s="638"/>
      <c r="S828" s="638"/>
      <c r="T828" s="638"/>
      <c r="U828" s="638"/>
      <c r="V828" s="638"/>
    </row>
    <row r="829" spans="1:22" ht="15.75" customHeight="1">
      <c r="A829" s="638"/>
      <c r="B829" s="638"/>
      <c r="C829" s="638"/>
      <c r="D829" s="638"/>
      <c r="E829" s="638"/>
      <c r="F829" s="638"/>
      <c r="G829" s="639"/>
      <c r="H829" s="638"/>
      <c r="I829" s="638"/>
      <c r="J829" s="640"/>
      <c r="K829" s="640"/>
      <c r="L829" s="640"/>
      <c r="M829" s="640"/>
      <c r="N829" s="421"/>
      <c r="O829" s="728"/>
      <c r="P829" s="638"/>
      <c r="Q829" s="638"/>
      <c r="R829" s="638"/>
      <c r="S829" s="638"/>
      <c r="T829" s="638"/>
      <c r="U829" s="638"/>
      <c r="V829" s="638"/>
    </row>
    <row r="830" spans="1:22" ht="15.75" customHeight="1">
      <c r="A830" s="638"/>
      <c r="B830" s="638"/>
      <c r="C830" s="638"/>
      <c r="D830" s="638"/>
      <c r="E830" s="638"/>
      <c r="F830" s="638"/>
      <c r="G830" s="639"/>
      <c r="H830" s="638"/>
      <c r="I830" s="638"/>
      <c r="J830" s="640"/>
      <c r="K830" s="640"/>
      <c r="L830" s="640"/>
      <c r="M830" s="640"/>
      <c r="N830" s="421"/>
      <c r="O830" s="728"/>
      <c r="P830" s="638"/>
      <c r="Q830" s="638"/>
      <c r="R830" s="638"/>
      <c r="S830" s="638"/>
      <c r="T830" s="638"/>
      <c r="U830" s="638"/>
      <c r="V830" s="638"/>
    </row>
    <row r="831" spans="1:22" ht="15.75" customHeight="1">
      <c r="A831" s="638"/>
      <c r="B831" s="638"/>
      <c r="C831" s="638"/>
      <c r="D831" s="638"/>
      <c r="E831" s="638"/>
      <c r="F831" s="638"/>
      <c r="G831" s="639"/>
      <c r="H831" s="638"/>
      <c r="I831" s="638"/>
      <c r="J831" s="640"/>
      <c r="K831" s="640"/>
      <c r="L831" s="640"/>
      <c r="M831" s="640"/>
      <c r="N831" s="421"/>
      <c r="O831" s="728"/>
      <c r="P831" s="638"/>
      <c r="Q831" s="638"/>
      <c r="R831" s="638"/>
      <c r="S831" s="638"/>
      <c r="T831" s="638"/>
      <c r="U831" s="638"/>
      <c r="V831" s="638"/>
    </row>
    <row r="832" spans="1:22" ht="15.75" customHeight="1">
      <c r="A832" s="638"/>
      <c r="B832" s="638"/>
      <c r="C832" s="638"/>
      <c r="D832" s="638"/>
      <c r="E832" s="638"/>
      <c r="F832" s="638"/>
      <c r="G832" s="639"/>
      <c r="H832" s="638"/>
      <c r="I832" s="638"/>
      <c r="J832" s="640"/>
      <c r="K832" s="640"/>
      <c r="L832" s="640"/>
      <c r="M832" s="640"/>
      <c r="N832" s="421"/>
      <c r="O832" s="728"/>
      <c r="P832" s="638"/>
      <c r="Q832" s="638"/>
      <c r="R832" s="638"/>
      <c r="S832" s="638"/>
      <c r="T832" s="638"/>
      <c r="U832" s="638"/>
      <c r="V832" s="638"/>
    </row>
    <row r="833" spans="1:22" ht="15.75" customHeight="1">
      <c r="A833" s="638"/>
      <c r="B833" s="638"/>
      <c r="C833" s="638"/>
      <c r="D833" s="638"/>
      <c r="E833" s="638"/>
      <c r="F833" s="638"/>
      <c r="G833" s="639"/>
      <c r="H833" s="638"/>
      <c r="I833" s="638"/>
      <c r="J833" s="640"/>
      <c r="K833" s="640"/>
      <c r="L833" s="640"/>
      <c r="M833" s="640"/>
      <c r="N833" s="421"/>
      <c r="O833" s="728"/>
      <c r="P833" s="638"/>
      <c r="Q833" s="638"/>
      <c r="R833" s="638"/>
      <c r="S833" s="638"/>
      <c r="T833" s="638"/>
      <c r="U833" s="638"/>
      <c r="V833" s="638"/>
    </row>
    <row r="834" spans="1:22" ht="15.75" customHeight="1">
      <c r="A834" s="638"/>
      <c r="B834" s="638"/>
      <c r="C834" s="638"/>
      <c r="D834" s="638"/>
      <c r="E834" s="638"/>
      <c r="F834" s="638"/>
      <c r="G834" s="639"/>
      <c r="H834" s="638"/>
      <c r="I834" s="638"/>
      <c r="J834" s="640"/>
      <c r="K834" s="640"/>
      <c r="L834" s="640"/>
      <c r="M834" s="640"/>
      <c r="N834" s="421"/>
      <c r="O834" s="728"/>
      <c r="P834" s="638"/>
      <c r="Q834" s="638"/>
      <c r="R834" s="638"/>
      <c r="S834" s="638"/>
      <c r="T834" s="638"/>
      <c r="U834" s="638"/>
      <c r="V834" s="638"/>
    </row>
    <row r="835" spans="1:22" ht="15.75" customHeight="1">
      <c r="A835" s="638"/>
      <c r="B835" s="638"/>
      <c r="C835" s="638"/>
      <c r="D835" s="638"/>
      <c r="E835" s="638"/>
      <c r="F835" s="638"/>
      <c r="G835" s="639"/>
      <c r="H835" s="638"/>
      <c r="I835" s="638"/>
      <c r="J835" s="640"/>
      <c r="K835" s="640"/>
      <c r="L835" s="640"/>
      <c r="M835" s="640"/>
      <c r="N835" s="421"/>
      <c r="O835" s="728"/>
      <c r="P835" s="638"/>
      <c r="Q835" s="638"/>
      <c r="R835" s="638"/>
      <c r="S835" s="638"/>
      <c r="T835" s="638"/>
      <c r="U835" s="638"/>
      <c r="V835" s="638"/>
    </row>
    <row r="836" spans="1:22" ht="15.75" customHeight="1">
      <c r="A836" s="638"/>
      <c r="B836" s="638"/>
      <c r="C836" s="638"/>
      <c r="D836" s="638"/>
      <c r="E836" s="638"/>
      <c r="F836" s="638"/>
      <c r="G836" s="639"/>
      <c r="H836" s="638"/>
      <c r="I836" s="638"/>
      <c r="J836" s="640"/>
      <c r="K836" s="640"/>
      <c r="L836" s="640"/>
      <c r="M836" s="640"/>
      <c r="N836" s="421"/>
      <c r="O836" s="728"/>
      <c r="P836" s="638"/>
      <c r="Q836" s="638"/>
      <c r="R836" s="638"/>
      <c r="S836" s="638"/>
      <c r="T836" s="638"/>
      <c r="U836" s="638"/>
      <c r="V836" s="638"/>
    </row>
    <row r="837" spans="1:22" ht="15.75" customHeight="1">
      <c r="A837" s="638"/>
      <c r="B837" s="638"/>
      <c r="C837" s="638"/>
      <c r="D837" s="638"/>
      <c r="E837" s="638"/>
      <c r="F837" s="638"/>
      <c r="G837" s="639"/>
      <c r="H837" s="638"/>
      <c r="I837" s="638"/>
      <c r="J837" s="640"/>
      <c r="K837" s="640"/>
      <c r="L837" s="640"/>
      <c r="M837" s="640"/>
      <c r="N837" s="421"/>
      <c r="O837" s="728"/>
      <c r="P837" s="638"/>
      <c r="Q837" s="638"/>
      <c r="R837" s="638"/>
      <c r="S837" s="638"/>
      <c r="T837" s="638"/>
      <c r="U837" s="638"/>
      <c r="V837" s="638"/>
    </row>
    <row r="838" spans="1:22" ht="15.75" customHeight="1">
      <c r="A838" s="638"/>
      <c r="B838" s="638"/>
      <c r="C838" s="638"/>
      <c r="D838" s="638"/>
      <c r="E838" s="638"/>
      <c r="F838" s="638"/>
      <c r="G838" s="639"/>
      <c r="H838" s="638"/>
      <c r="I838" s="638"/>
      <c r="J838" s="640"/>
      <c r="K838" s="640"/>
      <c r="L838" s="640"/>
      <c r="M838" s="640"/>
      <c r="N838" s="421"/>
      <c r="O838" s="728"/>
      <c r="P838" s="638"/>
      <c r="Q838" s="638"/>
      <c r="R838" s="638"/>
      <c r="S838" s="638"/>
      <c r="T838" s="638"/>
      <c r="U838" s="638"/>
      <c r="V838" s="638"/>
    </row>
    <row r="839" spans="1:22" ht="15.75" customHeight="1">
      <c r="A839" s="638"/>
      <c r="B839" s="638"/>
      <c r="C839" s="638"/>
      <c r="D839" s="638"/>
      <c r="E839" s="638"/>
      <c r="F839" s="638"/>
      <c r="G839" s="639"/>
      <c r="H839" s="638"/>
      <c r="I839" s="638"/>
      <c r="J839" s="640"/>
      <c r="K839" s="640"/>
      <c r="L839" s="640"/>
      <c r="M839" s="640"/>
      <c r="N839" s="421"/>
      <c r="O839" s="728"/>
      <c r="P839" s="638"/>
      <c r="Q839" s="638"/>
      <c r="R839" s="638"/>
      <c r="S839" s="638"/>
      <c r="T839" s="638"/>
      <c r="U839" s="638"/>
      <c r="V839" s="638"/>
    </row>
    <row r="840" spans="1:22" ht="15.75" customHeight="1">
      <c r="A840" s="638"/>
      <c r="B840" s="638"/>
      <c r="C840" s="638"/>
      <c r="D840" s="638"/>
      <c r="E840" s="638"/>
      <c r="F840" s="638"/>
      <c r="G840" s="639"/>
      <c r="H840" s="638"/>
      <c r="I840" s="638"/>
      <c r="J840" s="640"/>
      <c r="K840" s="640"/>
      <c r="L840" s="640"/>
      <c r="M840" s="640"/>
      <c r="N840" s="421"/>
      <c r="O840" s="728"/>
      <c r="P840" s="638"/>
      <c r="Q840" s="638"/>
      <c r="R840" s="638"/>
      <c r="S840" s="638"/>
      <c r="T840" s="638"/>
      <c r="U840" s="638"/>
      <c r="V840" s="638"/>
    </row>
    <row r="841" spans="1:22" ht="15.75" customHeight="1">
      <c r="A841" s="638"/>
      <c r="B841" s="638"/>
      <c r="C841" s="638"/>
      <c r="D841" s="638"/>
      <c r="E841" s="638"/>
      <c r="F841" s="638"/>
      <c r="G841" s="639"/>
      <c r="H841" s="638"/>
      <c r="I841" s="638"/>
      <c r="J841" s="640"/>
      <c r="K841" s="640"/>
      <c r="L841" s="640"/>
      <c r="M841" s="640"/>
      <c r="N841" s="421"/>
      <c r="O841" s="728"/>
      <c r="P841" s="638"/>
      <c r="Q841" s="638"/>
      <c r="R841" s="638"/>
      <c r="S841" s="638"/>
      <c r="T841" s="638"/>
      <c r="U841" s="638"/>
      <c r="V841" s="638"/>
    </row>
    <row r="842" spans="1:22" ht="15.75" customHeight="1">
      <c r="A842" s="638"/>
      <c r="B842" s="638"/>
      <c r="C842" s="638"/>
      <c r="D842" s="638"/>
      <c r="E842" s="638"/>
      <c r="F842" s="638"/>
      <c r="G842" s="639"/>
      <c r="H842" s="638"/>
      <c r="I842" s="638"/>
      <c r="J842" s="640"/>
      <c r="K842" s="640"/>
      <c r="L842" s="640"/>
      <c r="M842" s="640"/>
      <c r="N842" s="421"/>
      <c r="O842" s="728"/>
      <c r="P842" s="638"/>
      <c r="Q842" s="638"/>
      <c r="R842" s="638"/>
      <c r="S842" s="638"/>
      <c r="T842" s="638"/>
      <c r="U842" s="638"/>
      <c r="V842" s="638"/>
    </row>
    <row r="843" spans="1:22" ht="15.75" customHeight="1">
      <c r="A843" s="638"/>
      <c r="B843" s="638"/>
      <c r="C843" s="638"/>
      <c r="D843" s="638"/>
      <c r="E843" s="638"/>
      <c r="F843" s="638"/>
      <c r="G843" s="639"/>
      <c r="H843" s="638"/>
      <c r="I843" s="638"/>
      <c r="J843" s="640"/>
      <c r="K843" s="640"/>
      <c r="L843" s="640"/>
      <c r="M843" s="640"/>
      <c r="N843" s="421"/>
      <c r="O843" s="728"/>
      <c r="P843" s="638"/>
      <c r="Q843" s="638"/>
      <c r="R843" s="638"/>
      <c r="S843" s="638"/>
      <c r="T843" s="638"/>
      <c r="U843" s="638"/>
      <c r="V843" s="638"/>
    </row>
    <row r="844" spans="1:22" ht="15.75" customHeight="1">
      <c r="A844" s="638"/>
      <c r="B844" s="638"/>
      <c r="C844" s="638"/>
      <c r="D844" s="638"/>
      <c r="E844" s="638"/>
      <c r="F844" s="638"/>
      <c r="G844" s="639"/>
      <c r="H844" s="638"/>
      <c r="I844" s="638"/>
      <c r="J844" s="640"/>
      <c r="K844" s="640"/>
      <c r="L844" s="640"/>
      <c r="M844" s="640"/>
      <c r="N844" s="421"/>
      <c r="O844" s="728"/>
      <c r="P844" s="638"/>
      <c r="Q844" s="638"/>
      <c r="R844" s="638"/>
      <c r="S844" s="638"/>
      <c r="T844" s="638"/>
      <c r="U844" s="638"/>
      <c r="V844" s="638"/>
    </row>
    <row r="845" spans="1:22" ht="15.75" customHeight="1">
      <c r="A845" s="638"/>
      <c r="B845" s="638"/>
      <c r="C845" s="638"/>
      <c r="D845" s="638"/>
      <c r="E845" s="638"/>
      <c r="F845" s="638"/>
      <c r="G845" s="639"/>
      <c r="H845" s="638"/>
      <c r="I845" s="638"/>
      <c r="J845" s="640"/>
      <c r="K845" s="640"/>
      <c r="L845" s="640"/>
      <c r="M845" s="640"/>
      <c r="N845" s="421"/>
      <c r="O845" s="728"/>
      <c r="P845" s="638"/>
      <c r="Q845" s="638"/>
      <c r="R845" s="638"/>
      <c r="S845" s="638"/>
      <c r="T845" s="638"/>
      <c r="U845" s="638"/>
      <c r="V845" s="638"/>
    </row>
    <row r="846" spans="1:22" ht="15.75" customHeight="1">
      <c r="A846" s="638"/>
      <c r="B846" s="638"/>
      <c r="C846" s="638"/>
      <c r="D846" s="638"/>
      <c r="E846" s="638"/>
      <c r="F846" s="638"/>
      <c r="G846" s="639"/>
      <c r="H846" s="638"/>
      <c r="I846" s="638"/>
      <c r="J846" s="640"/>
      <c r="K846" s="640"/>
      <c r="L846" s="640"/>
      <c r="M846" s="640"/>
      <c r="N846" s="421"/>
      <c r="O846" s="728"/>
      <c r="P846" s="638"/>
      <c r="Q846" s="638"/>
      <c r="R846" s="638"/>
      <c r="S846" s="638"/>
      <c r="T846" s="638"/>
      <c r="U846" s="638"/>
      <c r="V846" s="638"/>
    </row>
    <row r="847" spans="1:22" ht="15.75" customHeight="1">
      <c r="A847" s="638"/>
      <c r="B847" s="638"/>
      <c r="C847" s="638"/>
      <c r="D847" s="638"/>
      <c r="E847" s="638"/>
      <c r="F847" s="638"/>
      <c r="G847" s="639"/>
      <c r="H847" s="638"/>
      <c r="I847" s="638"/>
      <c r="J847" s="640"/>
      <c r="K847" s="640"/>
      <c r="L847" s="640"/>
      <c r="M847" s="640"/>
      <c r="N847" s="421"/>
      <c r="O847" s="728"/>
      <c r="P847" s="638"/>
      <c r="Q847" s="638"/>
      <c r="R847" s="638"/>
      <c r="S847" s="638"/>
      <c r="T847" s="638"/>
      <c r="U847" s="638"/>
      <c r="V847" s="638"/>
    </row>
    <row r="848" spans="1:22" ht="15.75" customHeight="1">
      <c r="A848" s="638"/>
      <c r="B848" s="638"/>
      <c r="C848" s="638"/>
      <c r="D848" s="638"/>
      <c r="E848" s="638"/>
      <c r="F848" s="638"/>
      <c r="G848" s="639"/>
      <c r="H848" s="638"/>
      <c r="I848" s="638"/>
      <c r="J848" s="640"/>
      <c r="K848" s="640"/>
      <c r="L848" s="640"/>
      <c r="M848" s="640"/>
      <c r="N848" s="421"/>
      <c r="O848" s="728"/>
      <c r="P848" s="638"/>
      <c r="Q848" s="638"/>
      <c r="R848" s="638"/>
      <c r="S848" s="638"/>
      <c r="T848" s="638"/>
      <c r="U848" s="638"/>
      <c r="V848" s="638"/>
    </row>
    <row r="849" spans="1:22" ht="15.75" customHeight="1">
      <c r="A849" s="638"/>
      <c r="B849" s="638"/>
      <c r="C849" s="638"/>
      <c r="D849" s="638"/>
      <c r="E849" s="638"/>
      <c r="F849" s="638"/>
      <c r="G849" s="639"/>
      <c r="H849" s="638"/>
      <c r="I849" s="638"/>
      <c r="J849" s="640"/>
      <c r="K849" s="640"/>
      <c r="L849" s="640"/>
      <c r="M849" s="640"/>
      <c r="N849" s="421"/>
      <c r="O849" s="728"/>
      <c r="P849" s="638"/>
      <c r="Q849" s="638"/>
      <c r="R849" s="638"/>
      <c r="S849" s="638"/>
      <c r="T849" s="638"/>
      <c r="U849" s="638"/>
      <c r="V849" s="638"/>
    </row>
    <row r="850" spans="1:22" ht="15.75" customHeight="1">
      <c r="A850" s="638"/>
      <c r="B850" s="638"/>
      <c r="C850" s="638"/>
      <c r="D850" s="638"/>
      <c r="E850" s="638"/>
      <c r="F850" s="638"/>
      <c r="G850" s="639"/>
      <c r="H850" s="638"/>
      <c r="I850" s="638"/>
      <c r="J850" s="640"/>
      <c r="K850" s="640"/>
      <c r="L850" s="640"/>
      <c r="M850" s="640"/>
      <c r="N850" s="421"/>
      <c r="O850" s="728"/>
      <c r="P850" s="638"/>
      <c r="Q850" s="638"/>
      <c r="R850" s="638"/>
      <c r="S850" s="638"/>
      <c r="T850" s="638"/>
      <c r="U850" s="638"/>
      <c r="V850" s="638"/>
    </row>
    <row r="851" spans="1:22" ht="15.75" customHeight="1">
      <c r="A851" s="638"/>
      <c r="B851" s="638"/>
      <c r="C851" s="638"/>
      <c r="D851" s="638"/>
      <c r="E851" s="638"/>
      <c r="F851" s="638"/>
      <c r="G851" s="639"/>
      <c r="H851" s="638"/>
      <c r="I851" s="638"/>
      <c r="J851" s="640"/>
      <c r="K851" s="640"/>
      <c r="L851" s="640"/>
      <c r="M851" s="640"/>
      <c r="N851" s="421"/>
      <c r="O851" s="728"/>
      <c r="P851" s="638"/>
      <c r="Q851" s="638"/>
      <c r="R851" s="638"/>
      <c r="S851" s="638"/>
      <c r="T851" s="638"/>
      <c r="U851" s="638"/>
      <c r="V851" s="638"/>
    </row>
    <row r="852" spans="1:22" ht="15.75" customHeight="1">
      <c r="A852" s="638"/>
      <c r="B852" s="638"/>
      <c r="C852" s="638"/>
      <c r="D852" s="638"/>
      <c r="E852" s="638"/>
      <c r="F852" s="638"/>
      <c r="G852" s="639"/>
      <c r="H852" s="638"/>
      <c r="I852" s="638"/>
      <c r="J852" s="640"/>
      <c r="K852" s="640"/>
      <c r="L852" s="640"/>
      <c r="M852" s="640"/>
      <c r="N852" s="421"/>
      <c r="O852" s="728"/>
      <c r="P852" s="638"/>
      <c r="Q852" s="638"/>
      <c r="R852" s="638"/>
      <c r="S852" s="638"/>
      <c r="T852" s="638"/>
      <c r="U852" s="638"/>
      <c r="V852" s="638"/>
    </row>
    <row r="853" spans="1:22" ht="15.75" customHeight="1">
      <c r="A853" s="638"/>
      <c r="B853" s="638"/>
      <c r="C853" s="638"/>
      <c r="D853" s="638"/>
      <c r="E853" s="638"/>
      <c r="F853" s="638"/>
      <c r="G853" s="639"/>
      <c r="H853" s="638"/>
      <c r="I853" s="638"/>
      <c r="J853" s="640"/>
      <c r="K853" s="640"/>
      <c r="L853" s="640"/>
      <c r="M853" s="640"/>
      <c r="N853" s="421"/>
      <c r="O853" s="728"/>
      <c r="P853" s="638"/>
      <c r="Q853" s="638"/>
      <c r="R853" s="638"/>
      <c r="S853" s="638"/>
      <c r="T853" s="638"/>
      <c r="U853" s="638"/>
      <c r="V853" s="638"/>
    </row>
    <row r="854" spans="1:22" ht="15.75" customHeight="1">
      <c r="A854" s="638"/>
      <c r="B854" s="638"/>
      <c r="C854" s="638"/>
      <c r="D854" s="638"/>
      <c r="E854" s="638"/>
      <c r="F854" s="638"/>
      <c r="G854" s="639"/>
      <c r="H854" s="638"/>
      <c r="I854" s="638"/>
      <c r="J854" s="640"/>
      <c r="K854" s="640"/>
      <c r="L854" s="640"/>
      <c r="M854" s="640"/>
      <c r="N854" s="421"/>
      <c r="O854" s="728"/>
      <c r="P854" s="638"/>
      <c r="Q854" s="638"/>
      <c r="R854" s="638"/>
      <c r="S854" s="638"/>
      <c r="T854" s="638"/>
      <c r="U854" s="638"/>
      <c r="V854" s="638"/>
    </row>
    <row r="855" spans="1:22" ht="15.75" customHeight="1">
      <c r="A855" s="638"/>
      <c r="B855" s="638"/>
      <c r="C855" s="638"/>
      <c r="D855" s="638"/>
      <c r="E855" s="638"/>
      <c r="F855" s="638"/>
      <c r="G855" s="639"/>
      <c r="H855" s="638"/>
      <c r="I855" s="638"/>
      <c r="J855" s="640"/>
      <c r="K855" s="640"/>
      <c r="L855" s="640"/>
      <c r="M855" s="640"/>
      <c r="N855" s="421"/>
      <c r="O855" s="728"/>
      <c r="P855" s="638"/>
      <c r="Q855" s="638"/>
      <c r="R855" s="638"/>
      <c r="S855" s="638"/>
      <c r="T855" s="638"/>
      <c r="U855" s="638"/>
      <c r="V855" s="638"/>
    </row>
    <row r="856" spans="1:22" ht="15.75" customHeight="1">
      <c r="A856" s="638"/>
      <c r="B856" s="638"/>
      <c r="C856" s="638"/>
      <c r="D856" s="638"/>
      <c r="E856" s="638"/>
      <c r="F856" s="638"/>
      <c r="G856" s="639"/>
      <c r="H856" s="638"/>
      <c r="I856" s="638"/>
      <c r="J856" s="640"/>
      <c r="K856" s="640"/>
      <c r="L856" s="640"/>
      <c r="M856" s="640"/>
      <c r="N856" s="421"/>
      <c r="O856" s="728"/>
      <c r="P856" s="638"/>
      <c r="Q856" s="638"/>
      <c r="R856" s="638"/>
      <c r="S856" s="638"/>
      <c r="T856" s="638"/>
      <c r="U856" s="638"/>
      <c r="V856" s="638"/>
    </row>
    <row r="857" spans="1:22" ht="15.75" customHeight="1">
      <c r="A857" s="638"/>
      <c r="B857" s="638"/>
      <c r="C857" s="638"/>
      <c r="D857" s="638"/>
      <c r="E857" s="638"/>
      <c r="F857" s="638"/>
      <c r="G857" s="639"/>
      <c r="H857" s="638"/>
      <c r="I857" s="638"/>
      <c r="J857" s="640"/>
      <c r="K857" s="640"/>
      <c r="L857" s="640"/>
      <c r="M857" s="640"/>
      <c r="N857" s="421"/>
      <c r="O857" s="728"/>
      <c r="P857" s="638"/>
      <c r="Q857" s="638"/>
      <c r="R857" s="638"/>
      <c r="S857" s="638"/>
      <c r="T857" s="638"/>
      <c r="U857" s="638"/>
      <c r="V857" s="638"/>
    </row>
    <row r="858" spans="1:22" ht="15.75" customHeight="1">
      <c r="A858" s="638"/>
      <c r="B858" s="638"/>
      <c r="C858" s="638"/>
      <c r="D858" s="638"/>
      <c r="E858" s="638"/>
      <c r="F858" s="638"/>
      <c r="G858" s="639"/>
      <c r="H858" s="638"/>
      <c r="I858" s="638"/>
      <c r="J858" s="640"/>
      <c r="K858" s="640"/>
      <c r="L858" s="640"/>
      <c r="M858" s="640"/>
      <c r="N858" s="421"/>
      <c r="O858" s="728"/>
      <c r="P858" s="638"/>
      <c r="Q858" s="638"/>
      <c r="R858" s="638"/>
      <c r="S858" s="638"/>
      <c r="T858" s="638"/>
      <c r="U858" s="638"/>
      <c r="V858" s="638"/>
    </row>
    <row r="859" spans="1:22" ht="15.75" customHeight="1">
      <c r="A859" s="638"/>
      <c r="B859" s="638"/>
      <c r="C859" s="638"/>
      <c r="D859" s="638"/>
      <c r="E859" s="638"/>
      <c r="F859" s="638"/>
      <c r="G859" s="639"/>
      <c r="H859" s="638"/>
      <c r="I859" s="638"/>
      <c r="J859" s="640"/>
      <c r="K859" s="640"/>
      <c r="L859" s="640"/>
      <c r="M859" s="640"/>
      <c r="N859" s="421"/>
      <c r="O859" s="728"/>
      <c r="P859" s="638"/>
      <c r="Q859" s="638"/>
      <c r="R859" s="638"/>
      <c r="S859" s="638"/>
      <c r="T859" s="638"/>
      <c r="U859" s="638"/>
      <c r="V859" s="638"/>
    </row>
    <row r="860" spans="1:22" ht="15.75" customHeight="1">
      <c r="A860" s="638"/>
      <c r="B860" s="638"/>
      <c r="C860" s="638"/>
      <c r="D860" s="638"/>
      <c r="E860" s="638"/>
      <c r="F860" s="638"/>
      <c r="G860" s="639"/>
      <c r="H860" s="638"/>
      <c r="I860" s="638"/>
      <c r="J860" s="640"/>
      <c r="K860" s="640"/>
      <c r="L860" s="640"/>
      <c r="M860" s="640"/>
      <c r="N860" s="421"/>
      <c r="O860" s="728"/>
      <c r="P860" s="638"/>
      <c r="Q860" s="638"/>
      <c r="R860" s="638"/>
      <c r="S860" s="638"/>
      <c r="T860" s="638"/>
      <c r="U860" s="638"/>
      <c r="V860" s="638"/>
    </row>
    <row r="861" spans="1:22" ht="15.75" customHeight="1">
      <c r="A861" s="638"/>
      <c r="B861" s="638"/>
      <c r="C861" s="638"/>
      <c r="D861" s="638"/>
      <c r="E861" s="638"/>
      <c r="F861" s="638"/>
      <c r="G861" s="639"/>
      <c r="H861" s="638"/>
      <c r="I861" s="638"/>
      <c r="J861" s="640"/>
      <c r="K861" s="640"/>
      <c r="L861" s="640"/>
      <c r="M861" s="640"/>
      <c r="N861" s="421"/>
      <c r="O861" s="728"/>
      <c r="P861" s="638"/>
      <c r="Q861" s="638"/>
      <c r="R861" s="638"/>
      <c r="S861" s="638"/>
      <c r="T861" s="638"/>
      <c r="U861" s="638"/>
      <c r="V861" s="638"/>
    </row>
    <row r="862" spans="1:22" ht="15.75" customHeight="1">
      <c r="A862" s="638"/>
      <c r="B862" s="638"/>
      <c r="C862" s="638"/>
      <c r="D862" s="638"/>
      <c r="E862" s="638"/>
      <c r="F862" s="638"/>
      <c r="G862" s="639"/>
      <c r="H862" s="638"/>
      <c r="I862" s="638"/>
      <c r="J862" s="640"/>
      <c r="K862" s="640"/>
      <c r="L862" s="640"/>
      <c r="M862" s="640"/>
      <c r="N862" s="421"/>
      <c r="O862" s="728"/>
      <c r="P862" s="638"/>
      <c r="Q862" s="638"/>
      <c r="R862" s="638"/>
      <c r="S862" s="638"/>
      <c r="T862" s="638"/>
      <c r="U862" s="638"/>
      <c r="V862" s="638"/>
    </row>
    <row r="863" spans="1:22" ht="15.75" customHeight="1">
      <c r="A863" s="638"/>
      <c r="B863" s="638"/>
      <c r="C863" s="638"/>
      <c r="D863" s="638"/>
      <c r="E863" s="638"/>
      <c r="F863" s="638"/>
      <c r="G863" s="639"/>
      <c r="H863" s="638"/>
      <c r="I863" s="638"/>
      <c r="J863" s="640"/>
      <c r="K863" s="640"/>
      <c r="L863" s="640"/>
      <c r="M863" s="640"/>
      <c r="N863" s="421"/>
      <c r="O863" s="728"/>
      <c r="P863" s="638"/>
      <c r="Q863" s="638"/>
      <c r="R863" s="638"/>
      <c r="S863" s="638"/>
      <c r="T863" s="638"/>
      <c r="U863" s="638"/>
      <c r="V863" s="638"/>
    </row>
    <row r="864" spans="1:22" ht="15.75" customHeight="1">
      <c r="A864" s="638"/>
      <c r="B864" s="638"/>
      <c r="C864" s="638"/>
      <c r="D864" s="638"/>
      <c r="E864" s="638"/>
      <c r="F864" s="638"/>
      <c r="G864" s="639"/>
      <c r="H864" s="638"/>
      <c r="I864" s="638"/>
      <c r="J864" s="640"/>
      <c r="K864" s="640"/>
      <c r="L864" s="640"/>
      <c r="M864" s="640"/>
      <c r="N864" s="421"/>
      <c r="O864" s="728"/>
      <c r="P864" s="638"/>
      <c r="Q864" s="638"/>
      <c r="R864" s="638"/>
      <c r="S864" s="638"/>
      <c r="T864" s="638"/>
      <c r="U864" s="638"/>
      <c r="V864" s="638"/>
    </row>
    <row r="865" spans="1:22" ht="15.75" customHeight="1">
      <c r="A865" s="638"/>
      <c r="B865" s="638"/>
      <c r="C865" s="638"/>
      <c r="D865" s="638"/>
      <c r="E865" s="638"/>
      <c r="F865" s="638"/>
      <c r="G865" s="639"/>
      <c r="H865" s="638"/>
      <c r="I865" s="638"/>
      <c r="J865" s="640"/>
      <c r="K865" s="640"/>
      <c r="L865" s="640"/>
      <c r="M865" s="640"/>
      <c r="N865" s="421"/>
      <c r="O865" s="728"/>
      <c r="P865" s="638"/>
      <c r="Q865" s="638"/>
      <c r="R865" s="638"/>
      <c r="S865" s="638"/>
      <c r="T865" s="638"/>
      <c r="U865" s="638"/>
      <c r="V865" s="638"/>
    </row>
    <row r="866" spans="1:22" ht="15.75" customHeight="1">
      <c r="A866" s="638"/>
      <c r="B866" s="638"/>
      <c r="C866" s="638"/>
      <c r="D866" s="638"/>
      <c r="E866" s="638"/>
      <c r="F866" s="638"/>
      <c r="G866" s="639"/>
      <c r="H866" s="638"/>
      <c r="I866" s="638"/>
      <c r="J866" s="640"/>
      <c r="K866" s="640"/>
      <c r="L866" s="640"/>
      <c r="M866" s="640"/>
      <c r="N866" s="421"/>
      <c r="O866" s="728"/>
      <c r="P866" s="638"/>
      <c r="Q866" s="638"/>
      <c r="R866" s="638"/>
      <c r="S866" s="638"/>
      <c r="T866" s="638"/>
      <c r="U866" s="638"/>
      <c r="V866" s="638"/>
    </row>
    <row r="867" spans="1:22" ht="15.75" customHeight="1">
      <c r="A867" s="638"/>
      <c r="B867" s="638"/>
      <c r="C867" s="638"/>
      <c r="D867" s="638"/>
      <c r="E867" s="638"/>
      <c r="F867" s="638"/>
      <c r="G867" s="639"/>
      <c r="H867" s="638"/>
      <c r="I867" s="638"/>
      <c r="J867" s="640"/>
      <c r="K867" s="640"/>
      <c r="L867" s="640"/>
      <c r="M867" s="640"/>
      <c r="N867" s="421"/>
      <c r="O867" s="728"/>
      <c r="P867" s="638"/>
      <c r="Q867" s="638"/>
      <c r="R867" s="638"/>
      <c r="S867" s="638"/>
      <c r="T867" s="638"/>
      <c r="U867" s="638"/>
      <c r="V867" s="638"/>
    </row>
    <row r="868" spans="1:22" ht="15.75" customHeight="1">
      <c r="A868" s="638"/>
      <c r="B868" s="638"/>
      <c r="C868" s="638"/>
      <c r="D868" s="638"/>
      <c r="E868" s="638"/>
      <c r="F868" s="638"/>
      <c r="G868" s="639"/>
      <c r="H868" s="638"/>
      <c r="I868" s="638"/>
      <c r="J868" s="640"/>
      <c r="K868" s="640"/>
      <c r="L868" s="640"/>
      <c r="M868" s="640"/>
      <c r="N868" s="421"/>
      <c r="O868" s="728"/>
      <c r="P868" s="638"/>
      <c r="Q868" s="638"/>
      <c r="R868" s="638"/>
      <c r="S868" s="638"/>
      <c r="T868" s="638"/>
      <c r="U868" s="638"/>
      <c r="V868" s="638"/>
    </row>
    <row r="869" spans="1:22" ht="15.75" customHeight="1">
      <c r="A869" s="638"/>
      <c r="B869" s="638"/>
      <c r="C869" s="638"/>
      <c r="D869" s="638"/>
      <c r="E869" s="638"/>
      <c r="F869" s="638"/>
      <c r="G869" s="639"/>
      <c r="H869" s="638"/>
      <c r="I869" s="638"/>
      <c r="J869" s="640"/>
      <c r="K869" s="640"/>
      <c r="L869" s="640"/>
      <c r="M869" s="640"/>
      <c r="N869" s="421"/>
      <c r="O869" s="728"/>
      <c r="P869" s="638"/>
      <c r="Q869" s="638"/>
      <c r="R869" s="638"/>
      <c r="S869" s="638"/>
      <c r="T869" s="638"/>
      <c r="U869" s="638"/>
      <c r="V869" s="638"/>
    </row>
    <row r="870" spans="1:22" ht="15.75" customHeight="1">
      <c r="A870" s="638"/>
      <c r="B870" s="638"/>
      <c r="C870" s="638"/>
      <c r="D870" s="638"/>
      <c r="E870" s="638"/>
      <c r="F870" s="638"/>
      <c r="G870" s="639"/>
      <c r="H870" s="638"/>
      <c r="I870" s="638"/>
      <c r="J870" s="640"/>
      <c r="K870" s="640"/>
      <c r="L870" s="640"/>
      <c r="M870" s="640"/>
      <c r="N870" s="421"/>
      <c r="O870" s="728"/>
      <c r="P870" s="638"/>
      <c r="Q870" s="638"/>
      <c r="R870" s="638"/>
      <c r="S870" s="638"/>
      <c r="T870" s="638"/>
      <c r="U870" s="638"/>
      <c r="V870" s="638"/>
    </row>
    <row r="871" spans="1:22" ht="15.75" customHeight="1">
      <c r="A871" s="638"/>
      <c r="B871" s="638"/>
      <c r="C871" s="638"/>
      <c r="D871" s="638"/>
      <c r="E871" s="638"/>
      <c r="F871" s="638"/>
      <c r="G871" s="639"/>
      <c r="H871" s="638"/>
      <c r="I871" s="638"/>
      <c r="J871" s="640"/>
      <c r="K871" s="640"/>
      <c r="L871" s="640"/>
      <c r="M871" s="640"/>
      <c r="N871" s="421"/>
      <c r="O871" s="728"/>
      <c r="P871" s="638"/>
      <c r="Q871" s="638"/>
      <c r="R871" s="638"/>
      <c r="S871" s="638"/>
      <c r="T871" s="638"/>
      <c r="U871" s="638"/>
      <c r="V871" s="638"/>
    </row>
    <row r="872" spans="1:22" ht="15.75" customHeight="1">
      <c r="A872" s="638"/>
      <c r="B872" s="638"/>
      <c r="C872" s="638"/>
      <c r="D872" s="638"/>
      <c r="E872" s="638"/>
      <c r="F872" s="638"/>
      <c r="G872" s="639"/>
      <c r="H872" s="638"/>
      <c r="I872" s="638"/>
      <c r="J872" s="640"/>
      <c r="K872" s="640"/>
      <c r="L872" s="640"/>
      <c r="M872" s="640"/>
      <c r="N872" s="421"/>
      <c r="O872" s="728"/>
      <c r="P872" s="638"/>
      <c r="Q872" s="638"/>
      <c r="R872" s="638"/>
      <c r="S872" s="638"/>
      <c r="T872" s="638"/>
      <c r="U872" s="638"/>
      <c r="V872" s="638"/>
    </row>
    <row r="873" spans="1:22" ht="15.75" customHeight="1">
      <c r="A873" s="638"/>
      <c r="B873" s="638"/>
      <c r="C873" s="638"/>
      <c r="D873" s="638"/>
      <c r="E873" s="638"/>
      <c r="F873" s="638"/>
      <c r="G873" s="639"/>
      <c r="H873" s="638"/>
      <c r="I873" s="638"/>
      <c r="J873" s="640"/>
      <c r="K873" s="640"/>
      <c r="L873" s="640"/>
      <c r="M873" s="640"/>
      <c r="N873" s="421"/>
      <c r="O873" s="728"/>
      <c r="P873" s="638"/>
      <c r="Q873" s="638"/>
      <c r="R873" s="638"/>
      <c r="S873" s="638"/>
      <c r="T873" s="638"/>
      <c r="U873" s="638"/>
      <c r="V873" s="638"/>
    </row>
    <row r="874" spans="1:22" ht="15.75" customHeight="1">
      <c r="A874" s="638"/>
      <c r="B874" s="638"/>
      <c r="C874" s="638"/>
      <c r="D874" s="638"/>
      <c r="E874" s="638"/>
      <c r="F874" s="638"/>
      <c r="G874" s="639"/>
      <c r="H874" s="638"/>
      <c r="I874" s="638"/>
      <c r="J874" s="640"/>
      <c r="K874" s="640"/>
      <c r="L874" s="640"/>
      <c r="M874" s="640"/>
      <c r="N874" s="421"/>
      <c r="O874" s="728"/>
      <c r="P874" s="638"/>
      <c r="Q874" s="638"/>
      <c r="R874" s="638"/>
      <c r="S874" s="638"/>
      <c r="T874" s="638"/>
      <c r="U874" s="638"/>
      <c r="V874" s="638"/>
    </row>
    <row r="875" spans="1:22" ht="15.75" customHeight="1">
      <c r="A875" s="638"/>
      <c r="B875" s="638"/>
      <c r="C875" s="638"/>
      <c r="D875" s="638"/>
      <c r="E875" s="638"/>
      <c r="F875" s="638"/>
      <c r="G875" s="639"/>
      <c r="H875" s="638"/>
      <c r="I875" s="638"/>
      <c r="J875" s="640"/>
      <c r="K875" s="640"/>
      <c r="L875" s="640"/>
      <c r="M875" s="640"/>
      <c r="N875" s="421"/>
      <c r="O875" s="728"/>
      <c r="P875" s="638"/>
      <c r="Q875" s="638"/>
      <c r="R875" s="638"/>
      <c r="S875" s="638"/>
      <c r="T875" s="638"/>
      <c r="U875" s="638"/>
      <c r="V875" s="638"/>
    </row>
    <row r="876" spans="1:22" ht="15.75" customHeight="1">
      <c r="A876" s="638"/>
      <c r="B876" s="638"/>
      <c r="C876" s="638"/>
      <c r="D876" s="638"/>
      <c r="E876" s="638"/>
      <c r="F876" s="638"/>
      <c r="G876" s="639"/>
      <c r="H876" s="638"/>
      <c r="I876" s="638"/>
      <c r="J876" s="640"/>
      <c r="K876" s="640"/>
      <c r="L876" s="640"/>
      <c r="M876" s="640"/>
      <c r="N876" s="421"/>
      <c r="O876" s="728"/>
      <c r="P876" s="638"/>
      <c r="Q876" s="638"/>
      <c r="R876" s="638"/>
      <c r="S876" s="638"/>
      <c r="T876" s="638"/>
      <c r="U876" s="638"/>
      <c r="V876" s="638"/>
    </row>
    <row r="877" spans="1:22" ht="15.75" customHeight="1">
      <c r="A877" s="638"/>
      <c r="B877" s="638"/>
      <c r="C877" s="638"/>
      <c r="D877" s="638"/>
      <c r="E877" s="638"/>
      <c r="F877" s="638"/>
      <c r="G877" s="639"/>
      <c r="H877" s="638"/>
      <c r="I877" s="638"/>
      <c r="J877" s="640"/>
      <c r="K877" s="640"/>
      <c r="L877" s="640"/>
      <c r="M877" s="640"/>
      <c r="N877" s="421"/>
      <c r="O877" s="728"/>
      <c r="P877" s="638"/>
      <c r="Q877" s="638"/>
      <c r="R877" s="638"/>
      <c r="S877" s="638"/>
      <c r="T877" s="638"/>
      <c r="U877" s="638"/>
      <c r="V877" s="638"/>
    </row>
    <row r="878" spans="1:22" ht="15.75" customHeight="1">
      <c r="A878" s="638"/>
      <c r="B878" s="638"/>
      <c r="C878" s="638"/>
      <c r="D878" s="638"/>
      <c r="E878" s="638"/>
      <c r="F878" s="638"/>
      <c r="G878" s="639"/>
      <c r="H878" s="638"/>
      <c r="I878" s="638"/>
      <c r="J878" s="640"/>
      <c r="K878" s="640"/>
      <c r="L878" s="640"/>
      <c r="M878" s="640"/>
      <c r="N878" s="421"/>
      <c r="O878" s="728"/>
      <c r="P878" s="638"/>
      <c r="Q878" s="638"/>
      <c r="R878" s="638"/>
      <c r="S878" s="638"/>
      <c r="T878" s="638"/>
      <c r="U878" s="638"/>
      <c r="V878" s="638"/>
    </row>
    <row r="879" spans="1:22" ht="15.75" customHeight="1">
      <c r="A879" s="638"/>
      <c r="B879" s="638"/>
      <c r="C879" s="638"/>
      <c r="D879" s="638"/>
      <c r="E879" s="638"/>
      <c r="F879" s="638"/>
      <c r="G879" s="639"/>
      <c r="H879" s="638"/>
      <c r="I879" s="638"/>
      <c r="J879" s="640"/>
      <c r="K879" s="640"/>
      <c r="L879" s="640"/>
      <c r="M879" s="640"/>
      <c r="N879" s="421"/>
      <c r="O879" s="728"/>
      <c r="P879" s="638"/>
      <c r="Q879" s="638"/>
      <c r="R879" s="638"/>
      <c r="S879" s="638"/>
      <c r="T879" s="638"/>
      <c r="U879" s="638"/>
      <c r="V879" s="638"/>
    </row>
    <row r="880" spans="1:22" ht="15.75" customHeight="1">
      <c r="A880" s="638"/>
      <c r="B880" s="638"/>
      <c r="C880" s="638"/>
      <c r="D880" s="638"/>
      <c r="E880" s="638"/>
      <c r="F880" s="638"/>
      <c r="G880" s="639"/>
      <c r="H880" s="638"/>
      <c r="I880" s="638"/>
      <c r="J880" s="640"/>
      <c r="K880" s="640"/>
      <c r="L880" s="640"/>
      <c r="M880" s="640"/>
      <c r="N880" s="421"/>
      <c r="O880" s="728"/>
      <c r="P880" s="638"/>
      <c r="Q880" s="638"/>
      <c r="R880" s="638"/>
      <c r="S880" s="638"/>
      <c r="T880" s="638"/>
      <c r="U880" s="638"/>
      <c r="V880" s="638"/>
    </row>
    <row r="881" spans="1:22" ht="15.75" customHeight="1">
      <c r="A881" s="638"/>
      <c r="B881" s="638"/>
      <c r="C881" s="638"/>
      <c r="D881" s="638"/>
      <c r="E881" s="638"/>
      <c r="F881" s="638"/>
      <c r="G881" s="639"/>
      <c r="H881" s="638"/>
      <c r="I881" s="638"/>
      <c r="J881" s="640"/>
      <c r="K881" s="640"/>
      <c r="L881" s="640"/>
      <c r="M881" s="640"/>
      <c r="N881" s="421"/>
      <c r="O881" s="728"/>
      <c r="P881" s="638"/>
      <c r="Q881" s="638"/>
      <c r="R881" s="638"/>
      <c r="S881" s="638"/>
      <c r="T881" s="638"/>
      <c r="U881" s="638"/>
      <c r="V881" s="638"/>
    </row>
    <row r="882" spans="1:22" ht="15.75" customHeight="1">
      <c r="A882" s="638"/>
      <c r="B882" s="638"/>
      <c r="C882" s="638"/>
      <c r="D882" s="638"/>
      <c r="E882" s="638"/>
      <c r="F882" s="638"/>
      <c r="G882" s="639"/>
      <c r="H882" s="638"/>
      <c r="I882" s="638"/>
      <c r="J882" s="640"/>
      <c r="K882" s="640"/>
      <c r="L882" s="640"/>
      <c r="M882" s="640"/>
      <c r="N882" s="421"/>
      <c r="O882" s="728"/>
      <c r="P882" s="638"/>
      <c r="Q882" s="638"/>
      <c r="R882" s="638"/>
      <c r="S882" s="638"/>
      <c r="T882" s="638"/>
      <c r="U882" s="638"/>
      <c r="V882" s="638"/>
    </row>
    <row r="883" spans="1:22" ht="15.75" customHeight="1">
      <c r="A883" s="638"/>
      <c r="B883" s="638"/>
      <c r="C883" s="638"/>
      <c r="D883" s="638"/>
      <c r="E883" s="638"/>
      <c r="F883" s="638"/>
      <c r="G883" s="639"/>
      <c r="H883" s="638"/>
      <c r="I883" s="638"/>
      <c r="J883" s="640"/>
      <c r="K883" s="640"/>
      <c r="L883" s="640"/>
      <c r="M883" s="640"/>
      <c r="N883" s="421"/>
      <c r="O883" s="728"/>
      <c r="P883" s="638"/>
      <c r="Q883" s="638"/>
      <c r="R883" s="638"/>
      <c r="S883" s="638"/>
      <c r="T883" s="638"/>
      <c r="U883" s="638"/>
      <c r="V883" s="638"/>
    </row>
    <row r="884" spans="1:22" ht="15.75" customHeight="1">
      <c r="A884" s="638"/>
      <c r="B884" s="638"/>
      <c r="C884" s="638"/>
      <c r="D884" s="638"/>
      <c r="E884" s="638"/>
      <c r="F884" s="638"/>
      <c r="G884" s="639"/>
      <c r="H884" s="638"/>
      <c r="I884" s="638"/>
      <c r="J884" s="640"/>
      <c r="K884" s="640"/>
      <c r="L884" s="640"/>
      <c r="M884" s="640"/>
      <c r="N884" s="421"/>
      <c r="O884" s="728"/>
      <c r="P884" s="638"/>
      <c r="Q884" s="638"/>
      <c r="R884" s="638"/>
      <c r="S884" s="638"/>
      <c r="T884" s="638"/>
      <c r="U884" s="638"/>
      <c r="V884" s="638"/>
    </row>
    <row r="885" spans="1:22" ht="15.75" customHeight="1">
      <c r="A885" s="638"/>
      <c r="B885" s="638"/>
      <c r="C885" s="638"/>
      <c r="D885" s="638"/>
      <c r="E885" s="638"/>
      <c r="F885" s="638"/>
      <c r="G885" s="639"/>
      <c r="H885" s="638"/>
      <c r="I885" s="638"/>
      <c r="J885" s="640"/>
      <c r="K885" s="640"/>
      <c r="L885" s="640"/>
      <c r="M885" s="640"/>
      <c r="N885" s="421"/>
      <c r="O885" s="728"/>
      <c r="P885" s="638"/>
      <c r="Q885" s="638"/>
      <c r="R885" s="638"/>
      <c r="S885" s="638"/>
      <c r="T885" s="638"/>
      <c r="U885" s="638"/>
      <c r="V885" s="638"/>
    </row>
    <row r="886" spans="1:22" ht="15.75" customHeight="1">
      <c r="A886" s="638"/>
      <c r="B886" s="638"/>
      <c r="C886" s="638"/>
      <c r="D886" s="638"/>
      <c r="E886" s="638"/>
      <c r="F886" s="638"/>
      <c r="G886" s="639"/>
      <c r="H886" s="638"/>
      <c r="I886" s="638"/>
      <c r="J886" s="640"/>
      <c r="K886" s="640"/>
      <c r="L886" s="640"/>
      <c r="M886" s="640"/>
      <c r="N886" s="421"/>
      <c r="O886" s="728"/>
      <c r="P886" s="638"/>
      <c r="Q886" s="638"/>
      <c r="R886" s="638"/>
      <c r="S886" s="638"/>
      <c r="T886" s="638"/>
      <c r="U886" s="638"/>
      <c r="V886" s="638"/>
    </row>
    <row r="887" spans="1:22" ht="15.75" customHeight="1">
      <c r="A887" s="638"/>
      <c r="B887" s="638"/>
      <c r="C887" s="638"/>
      <c r="D887" s="638"/>
      <c r="E887" s="638"/>
      <c r="F887" s="638"/>
      <c r="G887" s="639"/>
      <c r="H887" s="638"/>
      <c r="I887" s="638"/>
      <c r="J887" s="640"/>
      <c r="K887" s="640"/>
      <c r="L887" s="640"/>
      <c r="M887" s="640"/>
      <c r="N887" s="421"/>
      <c r="O887" s="728"/>
      <c r="P887" s="638"/>
      <c r="Q887" s="638"/>
      <c r="R887" s="638"/>
      <c r="S887" s="638"/>
      <c r="T887" s="638"/>
      <c r="U887" s="638"/>
      <c r="V887" s="638"/>
    </row>
    <row r="888" spans="1:22" ht="15.75" customHeight="1">
      <c r="A888" s="638"/>
      <c r="B888" s="638"/>
      <c r="C888" s="638"/>
      <c r="D888" s="638"/>
      <c r="E888" s="638"/>
      <c r="F888" s="638"/>
      <c r="G888" s="639"/>
      <c r="H888" s="638"/>
      <c r="I888" s="638"/>
      <c r="J888" s="640"/>
      <c r="K888" s="640"/>
      <c r="L888" s="640"/>
      <c r="M888" s="640"/>
      <c r="N888" s="421"/>
      <c r="O888" s="728"/>
      <c r="P888" s="638"/>
      <c r="Q888" s="638"/>
      <c r="R888" s="638"/>
      <c r="S888" s="638"/>
      <c r="T888" s="638"/>
      <c r="U888" s="638"/>
      <c r="V888" s="638"/>
    </row>
    <row r="889" spans="1:22" ht="15.75" customHeight="1">
      <c r="A889" s="638"/>
      <c r="B889" s="638"/>
      <c r="C889" s="638"/>
      <c r="D889" s="638"/>
      <c r="E889" s="638"/>
      <c r="F889" s="638"/>
      <c r="G889" s="639"/>
      <c r="H889" s="638"/>
      <c r="I889" s="638"/>
      <c r="J889" s="640"/>
      <c r="K889" s="640"/>
      <c r="L889" s="640"/>
      <c r="M889" s="640"/>
      <c r="N889" s="421"/>
      <c r="O889" s="728"/>
      <c r="P889" s="638"/>
      <c r="Q889" s="638"/>
      <c r="R889" s="638"/>
      <c r="S889" s="638"/>
      <c r="T889" s="638"/>
      <c r="U889" s="638"/>
      <c r="V889" s="638"/>
    </row>
    <row r="890" spans="1:22" ht="15.75" customHeight="1">
      <c r="A890" s="638"/>
      <c r="B890" s="638"/>
      <c r="C890" s="638"/>
      <c r="D890" s="638"/>
      <c r="E890" s="638"/>
      <c r="F890" s="638"/>
      <c r="G890" s="639"/>
      <c r="H890" s="638"/>
      <c r="I890" s="638"/>
      <c r="J890" s="640"/>
      <c r="K890" s="640"/>
      <c r="L890" s="640"/>
      <c r="M890" s="640"/>
      <c r="N890" s="421"/>
      <c r="O890" s="728"/>
      <c r="P890" s="638"/>
      <c r="Q890" s="638"/>
      <c r="R890" s="638"/>
      <c r="S890" s="638"/>
      <c r="T890" s="638"/>
      <c r="U890" s="638"/>
      <c r="V890" s="638"/>
    </row>
    <row r="891" spans="1:22" ht="15.75" customHeight="1">
      <c r="A891" s="638"/>
      <c r="B891" s="638"/>
      <c r="C891" s="638"/>
      <c r="D891" s="638"/>
      <c r="E891" s="638"/>
      <c r="F891" s="638"/>
      <c r="G891" s="639"/>
      <c r="H891" s="638"/>
      <c r="I891" s="638"/>
      <c r="J891" s="640"/>
      <c r="K891" s="640"/>
      <c r="L891" s="640"/>
      <c r="M891" s="640"/>
      <c r="N891" s="421"/>
      <c r="O891" s="728"/>
      <c r="P891" s="638"/>
      <c r="Q891" s="638"/>
      <c r="R891" s="638"/>
      <c r="S891" s="638"/>
      <c r="T891" s="638"/>
      <c r="U891" s="638"/>
      <c r="V891" s="638"/>
    </row>
    <row r="892" spans="1:22" ht="15.75" customHeight="1">
      <c r="A892" s="638"/>
      <c r="B892" s="638"/>
      <c r="C892" s="638"/>
      <c r="D892" s="638"/>
      <c r="E892" s="638"/>
      <c r="F892" s="638"/>
      <c r="G892" s="639"/>
      <c r="H892" s="638"/>
      <c r="I892" s="638"/>
      <c r="J892" s="640"/>
      <c r="K892" s="640"/>
      <c r="L892" s="640"/>
      <c r="M892" s="640"/>
      <c r="N892" s="421"/>
      <c r="O892" s="728"/>
      <c r="P892" s="638"/>
      <c r="Q892" s="638"/>
      <c r="R892" s="638"/>
      <c r="S892" s="638"/>
      <c r="T892" s="638"/>
      <c r="U892" s="638"/>
      <c r="V892" s="638"/>
    </row>
    <row r="893" spans="1:22" ht="15.75" customHeight="1">
      <c r="A893" s="638"/>
      <c r="B893" s="638"/>
      <c r="C893" s="638"/>
      <c r="D893" s="638"/>
      <c r="E893" s="638"/>
      <c r="F893" s="638"/>
      <c r="G893" s="639"/>
      <c r="H893" s="638"/>
      <c r="I893" s="638"/>
      <c r="J893" s="640"/>
      <c r="K893" s="640"/>
      <c r="L893" s="640"/>
      <c r="M893" s="640"/>
      <c r="N893" s="421"/>
      <c r="O893" s="728"/>
      <c r="P893" s="638"/>
      <c r="Q893" s="638"/>
      <c r="R893" s="638"/>
      <c r="S893" s="638"/>
      <c r="T893" s="638"/>
      <c r="U893" s="638"/>
      <c r="V893" s="638"/>
    </row>
    <row r="894" spans="1:22" ht="15.75" customHeight="1">
      <c r="A894" s="638"/>
      <c r="B894" s="638"/>
      <c r="C894" s="638"/>
      <c r="D894" s="638"/>
      <c r="E894" s="638"/>
      <c r="F894" s="638"/>
      <c r="G894" s="639"/>
      <c r="H894" s="638"/>
      <c r="I894" s="638"/>
      <c r="J894" s="640"/>
      <c r="K894" s="640"/>
      <c r="L894" s="640"/>
      <c r="M894" s="640"/>
      <c r="N894" s="421"/>
      <c r="O894" s="728"/>
      <c r="P894" s="638"/>
      <c r="Q894" s="638"/>
      <c r="R894" s="638"/>
      <c r="S894" s="638"/>
      <c r="T894" s="638"/>
      <c r="U894" s="638"/>
      <c r="V894" s="638"/>
    </row>
    <row r="895" spans="1:22" ht="15.75" customHeight="1">
      <c r="A895" s="638"/>
      <c r="B895" s="638"/>
      <c r="C895" s="638"/>
      <c r="D895" s="638"/>
      <c r="E895" s="638"/>
      <c r="F895" s="638"/>
      <c r="G895" s="639"/>
      <c r="H895" s="638"/>
      <c r="I895" s="638"/>
      <c r="J895" s="640"/>
      <c r="K895" s="640"/>
      <c r="L895" s="640"/>
      <c r="M895" s="640"/>
      <c r="N895" s="421"/>
      <c r="O895" s="728"/>
      <c r="P895" s="638"/>
      <c r="Q895" s="638"/>
      <c r="R895" s="638"/>
      <c r="S895" s="638"/>
      <c r="T895" s="638"/>
      <c r="U895" s="638"/>
      <c r="V895" s="638"/>
    </row>
    <row r="896" spans="1:22" ht="15.75" customHeight="1">
      <c r="A896" s="638"/>
      <c r="B896" s="638"/>
      <c r="C896" s="638"/>
      <c r="D896" s="638"/>
      <c r="E896" s="638"/>
      <c r="F896" s="638"/>
      <c r="G896" s="639"/>
      <c r="H896" s="638"/>
      <c r="I896" s="638"/>
      <c r="J896" s="640"/>
      <c r="K896" s="640"/>
      <c r="L896" s="640"/>
      <c r="M896" s="640"/>
      <c r="N896" s="421"/>
      <c r="O896" s="728"/>
      <c r="P896" s="638"/>
      <c r="Q896" s="638"/>
      <c r="R896" s="638"/>
      <c r="S896" s="638"/>
      <c r="T896" s="638"/>
      <c r="U896" s="638"/>
      <c r="V896" s="638"/>
    </row>
    <row r="897" spans="1:22" ht="15.75" customHeight="1">
      <c r="A897" s="638"/>
      <c r="B897" s="638"/>
      <c r="C897" s="638"/>
      <c r="D897" s="638"/>
      <c r="E897" s="638"/>
      <c r="F897" s="638"/>
      <c r="G897" s="639"/>
      <c r="H897" s="638"/>
      <c r="I897" s="638"/>
      <c r="J897" s="640"/>
      <c r="K897" s="640"/>
      <c r="L897" s="640"/>
      <c r="M897" s="640"/>
      <c r="N897" s="421"/>
      <c r="O897" s="728"/>
      <c r="P897" s="638"/>
      <c r="Q897" s="638"/>
      <c r="R897" s="638"/>
      <c r="S897" s="638"/>
      <c r="T897" s="638"/>
      <c r="U897" s="638"/>
      <c r="V897" s="638"/>
    </row>
    <row r="898" spans="1:22" ht="15.75" customHeight="1">
      <c r="A898" s="638"/>
      <c r="B898" s="638"/>
      <c r="C898" s="638"/>
      <c r="D898" s="638"/>
      <c r="E898" s="638"/>
      <c r="F898" s="638"/>
      <c r="G898" s="639"/>
      <c r="H898" s="638"/>
      <c r="I898" s="638"/>
      <c r="J898" s="640"/>
      <c r="K898" s="640"/>
      <c r="L898" s="640"/>
      <c r="M898" s="640"/>
      <c r="N898" s="421"/>
      <c r="O898" s="728"/>
      <c r="P898" s="638"/>
      <c r="Q898" s="638"/>
      <c r="R898" s="638"/>
      <c r="S898" s="638"/>
      <c r="T898" s="638"/>
      <c r="U898" s="638"/>
      <c r="V898" s="638"/>
    </row>
    <row r="899" spans="1:22" ht="15.75" customHeight="1">
      <c r="A899" s="638"/>
      <c r="B899" s="638"/>
      <c r="C899" s="638"/>
      <c r="D899" s="638"/>
      <c r="E899" s="638"/>
      <c r="F899" s="638"/>
      <c r="G899" s="639"/>
      <c r="H899" s="638"/>
      <c r="I899" s="638"/>
      <c r="J899" s="640"/>
      <c r="K899" s="640"/>
      <c r="L899" s="640"/>
      <c r="M899" s="640"/>
      <c r="N899" s="421"/>
      <c r="O899" s="728"/>
      <c r="P899" s="638"/>
      <c r="Q899" s="638"/>
      <c r="R899" s="638"/>
      <c r="S899" s="638"/>
      <c r="T899" s="638"/>
      <c r="U899" s="638"/>
      <c r="V899" s="638"/>
    </row>
    <row r="900" spans="1:22" ht="15.75" customHeight="1">
      <c r="A900" s="638"/>
      <c r="B900" s="638"/>
      <c r="C900" s="638"/>
      <c r="D900" s="638"/>
      <c r="E900" s="638"/>
      <c r="F900" s="638"/>
      <c r="G900" s="639"/>
      <c r="H900" s="638"/>
      <c r="I900" s="638"/>
      <c r="J900" s="640"/>
      <c r="K900" s="640"/>
      <c r="L900" s="640"/>
      <c r="M900" s="640"/>
      <c r="N900" s="421"/>
      <c r="O900" s="728"/>
      <c r="P900" s="638"/>
      <c r="Q900" s="638"/>
      <c r="R900" s="638"/>
      <c r="S900" s="638"/>
      <c r="T900" s="638"/>
      <c r="U900" s="638"/>
      <c r="V900" s="638"/>
    </row>
    <row r="901" spans="1:22" ht="15.75" customHeight="1">
      <c r="A901" s="638"/>
      <c r="B901" s="638"/>
      <c r="C901" s="638"/>
      <c r="D901" s="638"/>
      <c r="E901" s="638"/>
      <c r="F901" s="638"/>
      <c r="G901" s="639"/>
      <c r="H901" s="638"/>
      <c r="I901" s="638"/>
      <c r="J901" s="640"/>
      <c r="K901" s="640"/>
      <c r="L901" s="640"/>
      <c r="M901" s="640"/>
      <c r="N901" s="421"/>
      <c r="O901" s="728"/>
      <c r="P901" s="638"/>
      <c r="Q901" s="638"/>
      <c r="R901" s="638"/>
      <c r="S901" s="638"/>
      <c r="T901" s="638"/>
      <c r="U901" s="638"/>
      <c r="V901" s="638"/>
    </row>
    <row r="902" spans="1:22" ht="15.75" customHeight="1">
      <c r="A902" s="638"/>
      <c r="B902" s="638"/>
      <c r="C902" s="638"/>
      <c r="D902" s="638"/>
      <c r="E902" s="638"/>
      <c r="F902" s="638"/>
      <c r="G902" s="639"/>
      <c r="H902" s="638"/>
      <c r="I902" s="638"/>
      <c r="J902" s="640"/>
      <c r="K902" s="640"/>
      <c r="L902" s="640"/>
      <c r="M902" s="640"/>
      <c r="N902" s="421"/>
      <c r="O902" s="728"/>
      <c r="P902" s="638"/>
      <c r="Q902" s="638"/>
      <c r="R902" s="638"/>
      <c r="S902" s="638"/>
      <c r="T902" s="638"/>
      <c r="U902" s="638"/>
      <c r="V902" s="638"/>
    </row>
    <row r="903" spans="1:22" ht="15.75" customHeight="1">
      <c r="A903" s="638"/>
      <c r="B903" s="638"/>
      <c r="C903" s="638"/>
      <c r="D903" s="638"/>
      <c r="E903" s="638"/>
      <c r="F903" s="638"/>
      <c r="G903" s="639"/>
      <c r="H903" s="638"/>
      <c r="I903" s="638"/>
      <c r="J903" s="640"/>
      <c r="K903" s="640"/>
      <c r="L903" s="640"/>
      <c r="M903" s="640"/>
      <c r="N903" s="421"/>
      <c r="O903" s="728"/>
      <c r="P903" s="638"/>
      <c r="Q903" s="638"/>
      <c r="R903" s="638"/>
      <c r="S903" s="638"/>
      <c r="T903" s="638"/>
      <c r="U903" s="638"/>
      <c r="V903" s="638"/>
    </row>
    <row r="904" spans="1:22" ht="15.75" customHeight="1">
      <c r="A904" s="638"/>
      <c r="B904" s="638"/>
      <c r="C904" s="638"/>
      <c r="D904" s="638"/>
      <c r="E904" s="638"/>
      <c r="F904" s="638"/>
      <c r="G904" s="639"/>
      <c r="H904" s="638"/>
      <c r="I904" s="638"/>
      <c r="J904" s="640"/>
      <c r="K904" s="640"/>
      <c r="L904" s="640"/>
      <c r="M904" s="640"/>
      <c r="N904" s="421"/>
      <c r="O904" s="728"/>
      <c r="P904" s="638"/>
      <c r="Q904" s="638"/>
      <c r="R904" s="638"/>
      <c r="S904" s="638"/>
      <c r="T904" s="638"/>
      <c r="U904" s="638"/>
      <c r="V904" s="638"/>
    </row>
    <row r="905" spans="1:22" ht="15.75" customHeight="1">
      <c r="A905" s="638"/>
      <c r="B905" s="638"/>
      <c r="C905" s="638"/>
      <c r="D905" s="638"/>
      <c r="E905" s="638"/>
      <c r="F905" s="638"/>
      <c r="G905" s="639"/>
      <c r="H905" s="638"/>
      <c r="I905" s="638"/>
      <c r="J905" s="640"/>
      <c r="K905" s="640"/>
      <c r="L905" s="640"/>
      <c r="M905" s="640"/>
      <c r="N905" s="421"/>
      <c r="O905" s="728"/>
      <c r="P905" s="638"/>
      <c r="Q905" s="638"/>
      <c r="R905" s="638"/>
      <c r="S905" s="638"/>
      <c r="T905" s="638"/>
      <c r="U905" s="638"/>
      <c r="V905" s="638"/>
    </row>
    <row r="906" spans="1:22" ht="15.75" customHeight="1">
      <c r="A906" s="638"/>
      <c r="B906" s="638"/>
      <c r="C906" s="638"/>
      <c r="D906" s="638"/>
      <c r="E906" s="638"/>
      <c r="F906" s="638"/>
      <c r="G906" s="639"/>
      <c r="H906" s="638"/>
      <c r="I906" s="638"/>
      <c r="J906" s="640"/>
      <c r="K906" s="640"/>
      <c r="L906" s="640"/>
      <c r="M906" s="640"/>
      <c r="N906" s="421"/>
      <c r="O906" s="728"/>
      <c r="P906" s="638"/>
      <c r="Q906" s="638"/>
      <c r="R906" s="638"/>
      <c r="S906" s="638"/>
      <c r="T906" s="638"/>
      <c r="U906" s="638"/>
      <c r="V906" s="638"/>
    </row>
    <row r="907" spans="1:22" ht="15.75" customHeight="1">
      <c r="A907" s="638"/>
      <c r="B907" s="638"/>
      <c r="C907" s="638"/>
      <c r="D907" s="638"/>
      <c r="E907" s="638"/>
      <c r="F907" s="638"/>
      <c r="G907" s="639"/>
      <c r="H907" s="638"/>
      <c r="I907" s="638"/>
      <c r="J907" s="640"/>
      <c r="K907" s="640"/>
      <c r="L907" s="640"/>
      <c r="M907" s="640"/>
      <c r="N907" s="421"/>
      <c r="O907" s="728"/>
      <c r="P907" s="638"/>
      <c r="Q907" s="638"/>
      <c r="R907" s="638"/>
      <c r="S907" s="638"/>
      <c r="T907" s="638"/>
      <c r="U907" s="638"/>
      <c r="V907" s="638"/>
    </row>
    <row r="908" spans="1:22" ht="15.75" customHeight="1">
      <c r="A908" s="638"/>
      <c r="B908" s="638"/>
      <c r="C908" s="638"/>
      <c r="D908" s="638"/>
      <c r="E908" s="638"/>
      <c r="F908" s="638"/>
      <c r="G908" s="639"/>
      <c r="H908" s="638"/>
      <c r="I908" s="638"/>
      <c r="J908" s="640"/>
      <c r="K908" s="640"/>
      <c r="L908" s="640"/>
      <c r="M908" s="640"/>
      <c r="N908" s="421"/>
      <c r="O908" s="728"/>
      <c r="P908" s="638"/>
      <c r="Q908" s="638"/>
      <c r="R908" s="638"/>
      <c r="S908" s="638"/>
      <c r="T908" s="638"/>
      <c r="U908" s="638"/>
      <c r="V908" s="638"/>
    </row>
    <row r="909" spans="1:22" ht="15.75" customHeight="1">
      <c r="A909" s="638"/>
      <c r="B909" s="638"/>
      <c r="C909" s="638"/>
      <c r="D909" s="638"/>
      <c r="E909" s="638"/>
      <c r="F909" s="638"/>
      <c r="G909" s="639"/>
      <c r="H909" s="638"/>
      <c r="I909" s="638"/>
      <c r="J909" s="640"/>
      <c r="K909" s="640"/>
      <c r="L909" s="640"/>
      <c r="M909" s="640"/>
      <c r="N909" s="421"/>
      <c r="O909" s="728"/>
      <c r="P909" s="638"/>
      <c r="Q909" s="638"/>
      <c r="R909" s="638"/>
      <c r="S909" s="638"/>
      <c r="T909" s="638"/>
      <c r="U909" s="638"/>
      <c r="V909" s="638"/>
    </row>
    <row r="910" spans="1:22" ht="15.75" customHeight="1">
      <c r="A910" s="638"/>
      <c r="B910" s="638"/>
      <c r="C910" s="638"/>
      <c r="D910" s="638"/>
      <c r="E910" s="638"/>
      <c r="F910" s="638"/>
      <c r="G910" s="639"/>
      <c r="H910" s="638"/>
      <c r="I910" s="638"/>
      <c r="J910" s="640"/>
      <c r="K910" s="640"/>
      <c r="L910" s="640"/>
      <c r="M910" s="640"/>
      <c r="N910" s="421"/>
      <c r="O910" s="728"/>
      <c r="P910" s="638"/>
      <c r="Q910" s="638"/>
      <c r="R910" s="638"/>
      <c r="S910" s="638"/>
      <c r="T910" s="638"/>
      <c r="U910" s="638"/>
      <c r="V910" s="638"/>
    </row>
    <row r="911" spans="1:22" ht="15.75" customHeight="1">
      <c r="A911" s="638"/>
      <c r="B911" s="638"/>
      <c r="C911" s="638"/>
      <c r="D911" s="638"/>
      <c r="E911" s="638"/>
      <c r="F911" s="638"/>
      <c r="G911" s="639"/>
      <c r="H911" s="638"/>
      <c r="I911" s="638"/>
      <c r="J911" s="640"/>
      <c r="K911" s="640"/>
      <c r="L911" s="640"/>
      <c r="M911" s="640"/>
      <c r="N911" s="421"/>
      <c r="O911" s="728"/>
      <c r="P911" s="638"/>
      <c r="Q911" s="638"/>
      <c r="R911" s="638"/>
      <c r="S911" s="638"/>
      <c r="T911" s="638"/>
      <c r="U911" s="638"/>
      <c r="V911" s="638"/>
    </row>
    <row r="912" spans="1:22" ht="15.75" customHeight="1">
      <c r="A912" s="638"/>
      <c r="B912" s="638"/>
      <c r="C912" s="638"/>
      <c r="D912" s="638"/>
      <c r="E912" s="638"/>
      <c r="F912" s="638"/>
      <c r="G912" s="639"/>
      <c r="H912" s="638"/>
      <c r="I912" s="638"/>
      <c r="J912" s="640"/>
      <c r="K912" s="640"/>
      <c r="L912" s="640"/>
      <c r="M912" s="640"/>
      <c r="N912" s="421"/>
      <c r="O912" s="728"/>
      <c r="P912" s="638"/>
      <c r="Q912" s="638"/>
      <c r="R912" s="638"/>
      <c r="S912" s="638"/>
      <c r="T912" s="638"/>
      <c r="U912" s="638"/>
      <c r="V912" s="638"/>
    </row>
    <row r="913" spans="1:22" ht="15.75" customHeight="1">
      <c r="A913" s="638"/>
      <c r="B913" s="638"/>
      <c r="C913" s="638"/>
      <c r="D913" s="638"/>
      <c r="E913" s="638"/>
      <c r="F913" s="638"/>
      <c r="G913" s="639"/>
      <c r="H913" s="638"/>
      <c r="I913" s="638"/>
      <c r="J913" s="640"/>
      <c r="K913" s="640"/>
      <c r="L913" s="640"/>
      <c r="M913" s="640"/>
      <c r="N913" s="421"/>
      <c r="O913" s="728"/>
      <c r="P913" s="638"/>
      <c r="Q913" s="638"/>
      <c r="R913" s="638"/>
      <c r="S913" s="638"/>
      <c r="T913" s="638"/>
      <c r="U913" s="638"/>
      <c r="V913" s="638"/>
    </row>
    <row r="914" spans="1:22" ht="15.75" customHeight="1">
      <c r="A914" s="638"/>
      <c r="B914" s="638"/>
      <c r="C914" s="638"/>
      <c r="D914" s="638"/>
      <c r="E914" s="638"/>
      <c r="F914" s="638"/>
      <c r="G914" s="639"/>
      <c r="H914" s="638"/>
      <c r="I914" s="638"/>
      <c r="J914" s="640"/>
      <c r="K914" s="640"/>
      <c r="L914" s="640"/>
      <c r="M914" s="640"/>
      <c r="N914" s="421"/>
      <c r="O914" s="728"/>
      <c r="P914" s="638"/>
      <c r="Q914" s="638"/>
      <c r="R914" s="638"/>
      <c r="S914" s="638"/>
      <c r="T914" s="638"/>
      <c r="U914" s="638"/>
      <c r="V914" s="638"/>
    </row>
    <row r="915" spans="1:22" ht="15.75" customHeight="1">
      <c r="A915" s="638"/>
      <c r="B915" s="638"/>
      <c r="C915" s="638"/>
      <c r="D915" s="638"/>
      <c r="E915" s="638"/>
      <c r="F915" s="638"/>
      <c r="G915" s="639"/>
      <c r="H915" s="638"/>
      <c r="I915" s="638"/>
      <c r="J915" s="640"/>
      <c r="K915" s="640"/>
      <c r="L915" s="640"/>
      <c r="M915" s="640"/>
      <c r="N915" s="421"/>
      <c r="O915" s="728"/>
      <c r="P915" s="638"/>
      <c r="Q915" s="638"/>
      <c r="R915" s="638"/>
      <c r="S915" s="638"/>
      <c r="T915" s="638"/>
      <c r="U915" s="638"/>
      <c r="V915" s="638"/>
    </row>
    <row r="916" spans="1:22" ht="15.75" customHeight="1">
      <c r="A916" s="638"/>
      <c r="B916" s="638"/>
      <c r="C916" s="638"/>
      <c r="D916" s="638"/>
      <c r="E916" s="638"/>
      <c r="F916" s="638"/>
      <c r="G916" s="639"/>
      <c r="H916" s="638"/>
      <c r="I916" s="638"/>
      <c r="J916" s="640"/>
      <c r="K916" s="640"/>
      <c r="L916" s="640"/>
      <c r="M916" s="640"/>
      <c r="N916" s="421"/>
      <c r="O916" s="728"/>
      <c r="P916" s="638"/>
      <c r="Q916" s="638"/>
      <c r="R916" s="638"/>
      <c r="S916" s="638"/>
      <c r="T916" s="638"/>
      <c r="U916" s="638"/>
      <c r="V916" s="638"/>
    </row>
    <row r="917" spans="1:22" ht="15.75" customHeight="1">
      <c r="A917" s="638"/>
      <c r="B917" s="638"/>
      <c r="C917" s="638"/>
      <c r="D917" s="638"/>
      <c r="E917" s="638"/>
      <c r="F917" s="638"/>
      <c r="G917" s="639"/>
      <c r="H917" s="638"/>
      <c r="I917" s="638"/>
      <c r="J917" s="640"/>
      <c r="K917" s="640"/>
      <c r="L917" s="640"/>
      <c r="M917" s="640"/>
      <c r="N917" s="421"/>
      <c r="O917" s="728"/>
      <c r="P917" s="638"/>
      <c r="Q917" s="638"/>
      <c r="R917" s="638"/>
      <c r="S917" s="638"/>
      <c r="T917" s="638"/>
      <c r="U917" s="638"/>
      <c r="V917" s="638"/>
    </row>
    <row r="918" spans="1:22" ht="15.75" customHeight="1">
      <c r="A918" s="638"/>
      <c r="B918" s="638"/>
      <c r="C918" s="638"/>
      <c r="D918" s="638"/>
      <c r="E918" s="638"/>
      <c r="F918" s="638"/>
      <c r="G918" s="639"/>
      <c r="H918" s="638"/>
      <c r="I918" s="638"/>
      <c r="J918" s="640"/>
      <c r="K918" s="640"/>
      <c r="L918" s="640"/>
      <c r="M918" s="640"/>
      <c r="N918" s="421"/>
      <c r="O918" s="728"/>
      <c r="P918" s="638"/>
      <c r="Q918" s="638"/>
      <c r="R918" s="638"/>
      <c r="S918" s="638"/>
      <c r="T918" s="638"/>
      <c r="U918" s="638"/>
      <c r="V918" s="638"/>
    </row>
    <row r="919" spans="1:22" ht="15.75" customHeight="1">
      <c r="A919" s="638"/>
      <c r="B919" s="638"/>
      <c r="C919" s="638"/>
      <c r="D919" s="638"/>
      <c r="E919" s="638"/>
      <c r="F919" s="638"/>
      <c r="G919" s="639"/>
      <c r="H919" s="638"/>
      <c r="I919" s="638"/>
      <c r="J919" s="640"/>
      <c r="K919" s="640"/>
      <c r="L919" s="640"/>
      <c r="M919" s="640"/>
      <c r="N919" s="421"/>
      <c r="O919" s="728"/>
      <c r="P919" s="638"/>
      <c r="Q919" s="638"/>
      <c r="R919" s="638"/>
      <c r="S919" s="638"/>
      <c r="T919" s="638"/>
      <c r="U919" s="638"/>
      <c r="V919" s="638"/>
    </row>
    <row r="920" spans="1:22" ht="15.75" customHeight="1">
      <c r="A920" s="638"/>
      <c r="B920" s="638"/>
      <c r="C920" s="638"/>
      <c r="D920" s="638"/>
      <c r="E920" s="638"/>
      <c r="F920" s="638"/>
      <c r="G920" s="639"/>
      <c r="H920" s="638"/>
      <c r="I920" s="638"/>
      <c r="J920" s="640"/>
      <c r="K920" s="640"/>
      <c r="L920" s="640"/>
      <c r="M920" s="640"/>
      <c r="N920" s="421"/>
      <c r="O920" s="728"/>
      <c r="P920" s="638"/>
      <c r="Q920" s="638"/>
      <c r="R920" s="638"/>
      <c r="S920" s="638"/>
      <c r="T920" s="638"/>
      <c r="U920" s="638"/>
      <c r="V920" s="638"/>
    </row>
    <row r="921" spans="1:22" ht="15.75" customHeight="1">
      <c r="A921" s="638"/>
      <c r="B921" s="638"/>
      <c r="C921" s="638"/>
      <c r="D921" s="638"/>
      <c r="E921" s="638"/>
      <c r="F921" s="638"/>
      <c r="G921" s="639"/>
      <c r="H921" s="638"/>
      <c r="I921" s="638"/>
      <c r="J921" s="640"/>
      <c r="K921" s="640"/>
      <c r="L921" s="640"/>
      <c r="M921" s="640"/>
      <c r="N921" s="421"/>
      <c r="O921" s="728"/>
      <c r="P921" s="638"/>
      <c r="Q921" s="638"/>
      <c r="R921" s="638"/>
      <c r="S921" s="638"/>
      <c r="T921" s="638"/>
      <c r="U921" s="638"/>
      <c r="V921" s="638"/>
    </row>
    <row r="922" spans="1:22" ht="15.75" customHeight="1">
      <c r="A922" s="638"/>
      <c r="B922" s="638"/>
      <c r="C922" s="638"/>
      <c r="D922" s="638"/>
      <c r="E922" s="638"/>
      <c r="F922" s="638"/>
      <c r="G922" s="639"/>
      <c r="H922" s="638"/>
      <c r="I922" s="638"/>
      <c r="J922" s="640"/>
      <c r="K922" s="640"/>
      <c r="L922" s="640"/>
      <c r="M922" s="640"/>
      <c r="N922" s="421"/>
      <c r="O922" s="728"/>
      <c r="P922" s="638"/>
      <c r="Q922" s="638"/>
      <c r="R922" s="638"/>
      <c r="S922" s="638"/>
      <c r="T922" s="638"/>
      <c r="U922" s="638"/>
      <c r="V922" s="638"/>
    </row>
    <row r="923" spans="1:22" ht="15.75" customHeight="1">
      <c r="A923" s="638"/>
      <c r="B923" s="638"/>
      <c r="C923" s="638"/>
      <c r="D923" s="638"/>
      <c r="E923" s="638"/>
      <c r="F923" s="638"/>
      <c r="G923" s="639"/>
      <c r="H923" s="638"/>
      <c r="I923" s="638"/>
      <c r="J923" s="640"/>
      <c r="K923" s="640"/>
      <c r="L923" s="640"/>
      <c r="M923" s="640"/>
      <c r="N923" s="421"/>
      <c r="O923" s="728"/>
      <c r="P923" s="638"/>
      <c r="Q923" s="638"/>
      <c r="R923" s="638"/>
      <c r="S923" s="638"/>
      <c r="T923" s="638"/>
      <c r="U923" s="638"/>
      <c r="V923" s="638"/>
    </row>
    <row r="924" spans="1:22" ht="15.75" customHeight="1">
      <c r="A924" s="638"/>
      <c r="B924" s="638"/>
      <c r="C924" s="638"/>
      <c r="D924" s="638"/>
      <c r="E924" s="638"/>
      <c r="F924" s="638"/>
      <c r="G924" s="639"/>
      <c r="H924" s="638"/>
      <c r="I924" s="638"/>
      <c r="J924" s="640"/>
      <c r="K924" s="640"/>
      <c r="L924" s="640"/>
      <c r="M924" s="640"/>
      <c r="N924" s="421"/>
      <c r="O924" s="728"/>
      <c r="P924" s="638"/>
      <c r="Q924" s="638"/>
      <c r="R924" s="638"/>
      <c r="S924" s="638"/>
      <c r="T924" s="638"/>
      <c r="U924" s="638"/>
      <c r="V924" s="638"/>
    </row>
    <row r="925" spans="1:22" ht="15.75" customHeight="1">
      <c r="A925" s="638"/>
      <c r="B925" s="638"/>
      <c r="C925" s="638"/>
      <c r="D925" s="638"/>
      <c r="E925" s="638"/>
      <c r="F925" s="638"/>
      <c r="G925" s="639"/>
      <c r="H925" s="638"/>
      <c r="I925" s="638"/>
      <c r="J925" s="640"/>
      <c r="K925" s="640"/>
      <c r="L925" s="640"/>
      <c r="M925" s="640"/>
      <c r="N925" s="421"/>
      <c r="O925" s="728"/>
      <c r="P925" s="638"/>
      <c r="Q925" s="638"/>
      <c r="R925" s="638"/>
      <c r="S925" s="638"/>
      <c r="T925" s="638"/>
      <c r="U925" s="638"/>
      <c r="V925" s="638"/>
    </row>
    <row r="926" spans="1:22" ht="15.75" customHeight="1">
      <c r="A926" s="638"/>
      <c r="B926" s="638"/>
      <c r="C926" s="638"/>
      <c r="D926" s="638"/>
      <c r="E926" s="638"/>
      <c r="F926" s="638"/>
      <c r="G926" s="639"/>
      <c r="H926" s="638"/>
      <c r="I926" s="638"/>
      <c r="J926" s="640"/>
      <c r="K926" s="640"/>
      <c r="L926" s="640"/>
      <c r="M926" s="640"/>
      <c r="N926" s="421"/>
      <c r="O926" s="728"/>
      <c r="P926" s="638"/>
      <c r="Q926" s="638"/>
      <c r="R926" s="638"/>
      <c r="S926" s="638"/>
      <c r="T926" s="638"/>
      <c r="U926" s="638"/>
      <c r="V926" s="638"/>
    </row>
    <row r="927" spans="1:22" ht="15.75" customHeight="1">
      <c r="A927" s="638"/>
      <c r="B927" s="638"/>
      <c r="C927" s="638"/>
      <c r="D927" s="638"/>
      <c r="E927" s="638"/>
      <c r="F927" s="638"/>
      <c r="G927" s="639"/>
      <c r="H927" s="638"/>
      <c r="I927" s="638"/>
      <c r="J927" s="640"/>
      <c r="K927" s="640"/>
      <c r="L927" s="640"/>
      <c r="M927" s="640"/>
      <c r="N927" s="421"/>
      <c r="O927" s="728"/>
      <c r="P927" s="638"/>
      <c r="Q927" s="638"/>
      <c r="R927" s="638"/>
      <c r="S927" s="638"/>
      <c r="T927" s="638"/>
      <c r="U927" s="638"/>
      <c r="V927" s="638"/>
    </row>
    <row r="928" spans="1:22" ht="15.75" customHeight="1">
      <c r="A928" s="638"/>
      <c r="B928" s="638"/>
      <c r="C928" s="638"/>
      <c r="D928" s="638"/>
      <c r="E928" s="638"/>
      <c r="F928" s="638"/>
      <c r="G928" s="639"/>
      <c r="H928" s="638"/>
      <c r="I928" s="638"/>
      <c r="J928" s="640"/>
      <c r="K928" s="640"/>
      <c r="L928" s="640"/>
      <c r="M928" s="640"/>
      <c r="N928" s="421"/>
      <c r="O928" s="728"/>
      <c r="P928" s="638"/>
      <c r="Q928" s="638"/>
      <c r="R928" s="638"/>
      <c r="S928" s="638"/>
      <c r="T928" s="638"/>
      <c r="U928" s="638"/>
      <c r="V928" s="638"/>
    </row>
    <row r="929" spans="1:22" ht="15.75" customHeight="1">
      <c r="A929" s="638"/>
      <c r="B929" s="638"/>
      <c r="C929" s="638"/>
      <c r="D929" s="638"/>
      <c r="E929" s="638"/>
      <c r="F929" s="638"/>
      <c r="G929" s="639"/>
      <c r="H929" s="638"/>
      <c r="I929" s="638"/>
      <c r="J929" s="640"/>
      <c r="K929" s="640"/>
      <c r="L929" s="640"/>
      <c r="M929" s="640"/>
      <c r="N929" s="421"/>
      <c r="O929" s="728"/>
      <c r="P929" s="638"/>
      <c r="Q929" s="638"/>
      <c r="R929" s="638"/>
      <c r="S929" s="638"/>
      <c r="T929" s="638"/>
      <c r="U929" s="638"/>
      <c r="V929" s="638"/>
    </row>
    <row r="930" spans="1:22" ht="15.75" customHeight="1">
      <c r="A930" s="638"/>
      <c r="B930" s="638"/>
      <c r="C930" s="638"/>
      <c r="D930" s="638"/>
      <c r="E930" s="638"/>
      <c r="F930" s="638"/>
      <c r="G930" s="639"/>
      <c r="H930" s="638"/>
      <c r="I930" s="638"/>
      <c r="J930" s="640"/>
      <c r="K930" s="640"/>
      <c r="L930" s="640"/>
      <c r="M930" s="640"/>
      <c r="N930" s="421"/>
      <c r="O930" s="728"/>
      <c r="P930" s="638"/>
      <c r="Q930" s="638"/>
      <c r="R930" s="638"/>
      <c r="S930" s="638"/>
      <c r="T930" s="638"/>
      <c r="U930" s="638"/>
      <c r="V930" s="638"/>
    </row>
    <row r="931" spans="1:22" ht="15.75" customHeight="1">
      <c r="A931" s="638"/>
      <c r="B931" s="638"/>
      <c r="C931" s="638"/>
      <c r="D931" s="638"/>
      <c r="E931" s="638"/>
      <c r="F931" s="638"/>
      <c r="G931" s="639"/>
      <c r="H931" s="638"/>
      <c r="I931" s="638"/>
      <c r="J931" s="640"/>
      <c r="K931" s="640"/>
      <c r="L931" s="640"/>
      <c r="M931" s="640"/>
      <c r="N931" s="421"/>
      <c r="O931" s="728"/>
      <c r="P931" s="638"/>
      <c r="Q931" s="638"/>
      <c r="R931" s="638"/>
      <c r="S931" s="638"/>
      <c r="T931" s="638"/>
      <c r="U931" s="638"/>
      <c r="V931" s="638"/>
    </row>
    <row r="932" spans="1:22" ht="15.75" customHeight="1">
      <c r="A932" s="638"/>
      <c r="B932" s="638"/>
      <c r="C932" s="638"/>
      <c r="D932" s="638"/>
      <c r="E932" s="638"/>
      <c r="F932" s="638"/>
      <c r="G932" s="639"/>
      <c r="H932" s="638"/>
      <c r="I932" s="638"/>
      <c r="J932" s="640"/>
      <c r="K932" s="640"/>
      <c r="L932" s="640"/>
      <c r="M932" s="640"/>
      <c r="N932" s="421"/>
      <c r="O932" s="728"/>
      <c r="P932" s="638"/>
      <c r="Q932" s="638"/>
      <c r="R932" s="638"/>
      <c r="S932" s="638"/>
      <c r="T932" s="638"/>
      <c r="U932" s="638"/>
      <c r="V932" s="638"/>
    </row>
    <row r="933" spans="1:22" ht="15.75" customHeight="1">
      <c r="A933" s="638"/>
      <c r="B933" s="638"/>
      <c r="C933" s="638"/>
      <c r="D933" s="638"/>
      <c r="E933" s="638"/>
      <c r="F933" s="638"/>
      <c r="G933" s="639"/>
      <c r="H933" s="638"/>
      <c r="I933" s="638"/>
      <c r="J933" s="640"/>
      <c r="K933" s="640"/>
      <c r="L933" s="640"/>
      <c r="M933" s="640"/>
      <c r="N933" s="421"/>
      <c r="O933" s="728"/>
      <c r="P933" s="638"/>
      <c r="Q933" s="638"/>
      <c r="R933" s="638"/>
      <c r="S933" s="638"/>
      <c r="T933" s="638"/>
      <c r="U933" s="638"/>
      <c r="V933" s="638"/>
    </row>
    <row r="934" spans="1:22" ht="15.75" customHeight="1">
      <c r="A934" s="638"/>
      <c r="B934" s="638"/>
      <c r="C934" s="638"/>
      <c r="D934" s="638"/>
      <c r="E934" s="638"/>
      <c r="F934" s="638"/>
      <c r="G934" s="639"/>
      <c r="H934" s="638"/>
      <c r="I934" s="638"/>
      <c r="J934" s="640"/>
      <c r="K934" s="640"/>
      <c r="L934" s="640"/>
      <c r="M934" s="640"/>
      <c r="N934" s="421"/>
      <c r="O934" s="728"/>
      <c r="P934" s="638"/>
      <c r="Q934" s="638"/>
      <c r="R934" s="638"/>
      <c r="S934" s="638"/>
      <c r="T934" s="638"/>
      <c r="U934" s="638"/>
      <c r="V934" s="638"/>
    </row>
    <row r="935" spans="1:22" ht="15.75" customHeight="1">
      <c r="A935" s="638"/>
      <c r="B935" s="638"/>
      <c r="C935" s="638"/>
      <c r="D935" s="638"/>
      <c r="E935" s="638"/>
      <c r="F935" s="638"/>
      <c r="G935" s="639"/>
      <c r="H935" s="638"/>
      <c r="I935" s="638"/>
      <c r="J935" s="640"/>
      <c r="K935" s="640"/>
      <c r="L935" s="640"/>
      <c r="M935" s="640"/>
      <c r="N935" s="421"/>
      <c r="O935" s="728"/>
      <c r="P935" s="638"/>
      <c r="Q935" s="638"/>
      <c r="R935" s="638"/>
      <c r="S935" s="638"/>
      <c r="T935" s="638"/>
      <c r="U935" s="638"/>
      <c r="V935" s="638"/>
    </row>
    <row r="936" spans="1:22" ht="15.75" customHeight="1">
      <c r="A936" s="638"/>
      <c r="B936" s="638"/>
      <c r="C936" s="638"/>
      <c r="D936" s="638"/>
      <c r="E936" s="638"/>
      <c r="F936" s="638"/>
      <c r="G936" s="639"/>
      <c r="H936" s="638"/>
      <c r="I936" s="638"/>
      <c r="J936" s="640"/>
      <c r="K936" s="640"/>
      <c r="L936" s="640"/>
      <c r="M936" s="640"/>
      <c r="N936" s="421"/>
      <c r="O936" s="728"/>
      <c r="P936" s="638"/>
      <c r="Q936" s="638"/>
      <c r="R936" s="638"/>
      <c r="S936" s="638"/>
      <c r="T936" s="638"/>
      <c r="U936" s="638"/>
      <c r="V936" s="638"/>
    </row>
    <row r="937" spans="1:22" ht="15.75" customHeight="1">
      <c r="A937" s="638"/>
      <c r="B937" s="638"/>
      <c r="C937" s="638"/>
      <c r="D937" s="638"/>
      <c r="E937" s="638"/>
      <c r="F937" s="638"/>
      <c r="G937" s="639"/>
      <c r="H937" s="638"/>
      <c r="I937" s="638"/>
      <c r="J937" s="640"/>
      <c r="K937" s="640"/>
      <c r="L937" s="640"/>
      <c r="M937" s="640"/>
      <c r="N937" s="421"/>
      <c r="O937" s="728"/>
      <c r="P937" s="638"/>
      <c r="Q937" s="638"/>
      <c r="R937" s="638"/>
      <c r="S937" s="638"/>
      <c r="T937" s="638"/>
      <c r="U937" s="638"/>
      <c r="V937" s="638"/>
    </row>
    <row r="938" spans="1:22" ht="15.75" customHeight="1">
      <c r="A938" s="638"/>
      <c r="B938" s="638"/>
      <c r="C938" s="638"/>
      <c r="D938" s="638"/>
      <c r="E938" s="638"/>
      <c r="F938" s="638"/>
      <c r="G938" s="639"/>
      <c r="H938" s="638"/>
      <c r="I938" s="638"/>
      <c r="J938" s="640"/>
      <c r="K938" s="640"/>
      <c r="L938" s="640"/>
      <c r="M938" s="640"/>
      <c r="N938" s="421"/>
      <c r="O938" s="728"/>
      <c r="P938" s="638"/>
      <c r="Q938" s="638"/>
      <c r="R938" s="638"/>
      <c r="S938" s="638"/>
      <c r="T938" s="638"/>
      <c r="U938" s="638"/>
      <c r="V938" s="638"/>
    </row>
    <row r="939" spans="1:22" ht="15.75" customHeight="1">
      <c r="A939" s="638"/>
      <c r="B939" s="638"/>
      <c r="C939" s="638"/>
      <c r="D939" s="638"/>
      <c r="E939" s="638"/>
      <c r="F939" s="638"/>
      <c r="G939" s="639"/>
      <c r="H939" s="638"/>
      <c r="I939" s="638"/>
      <c r="J939" s="640"/>
      <c r="K939" s="640"/>
      <c r="L939" s="640"/>
      <c r="M939" s="640"/>
      <c r="N939" s="421"/>
      <c r="O939" s="728"/>
      <c r="P939" s="638"/>
      <c r="Q939" s="638"/>
      <c r="R939" s="638"/>
      <c r="S939" s="638"/>
      <c r="T939" s="638"/>
      <c r="U939" s="638"/>
      <c r="V939" s="638"/>
    </row>
    <row r="940" spans="1:22" ht="15.75" customHeight="1">
      <c r="A940" s="638"/>
      <c r="B940" s="638"/>
      <c r="C940" s="638"/>
      <c r="D940" s="638"/>
      <c r="E940" s="638"/>
      <c r="F940" s="638"/>
      <c r="G940" s="639"/>
      <c r="H940" s="638"/>
      <c r="I940" s="638"/>
      <c r="J940" s="640"/>
      <c r="K940" s="640"/>
      <c r="L940" s="640"/>
      <c r="M940" s="640"/>
      <c r="N940" s="421"/>
      <c r="O940" s="728"/>
      <c r="P940" s="638"/>
      <c r="Q940" s="638"/>
      <c r="R940" s="638"/>
      <c r="S940" s="638"/>
      <c r="T940" s="638"/>
      <c r="U940" s="638"/>
      <c r="V940" s="638"/>
    </row>
    <row r="941" spans="1:22" ht="15.75" customHeight="1">
      <c r="A941" s="638"/>
      <c r="B941" s="638"/>
      <c r="C941" s="638"/>
      <c r="D941" s="638"/>
      <c r="E941" s="638"/>
      <c r="F941" s="638"/>
      <c r="G941" s="639"/>
      <c r="H941" s="638"/>
      <c r="I941" s="638"/>
      <c r="J941" s="640"/>
      <c r="K941" s="640"/>
      <c r="L941" s="640"/>
      <c r="M941" s="640"/>
      <c r="N941" s="421"/>
      <c r="O941" s="728"/>
      <c r="P941" s="638"/>
      <c r="Q941" s="638"/>
      <c r="R941" s="638"/>
      <c r="S941" s="638"/>
      <c r="T941" s="638"/>
      <c r="U941" s="638"/>
      <c r="V941" s="638"/>
    </row>
    <row r="942" spans="1:22" ht="15.75" customHeight="1">
      <c r="A942" s="638"/>
      <c r="B942" s="638"/>
      <c r="C942" s="638"/>
      <c r="D942" s="638"/>
      <c r="E942" s="638"/>
      <c r="F942" s="638"/>
      <c r="G942" s="639"/>
      <c r="H942" s="638"/>
      <c r="I942" s="638"/>
      <c r="J942" s="640"/>
      <c r="K942" s="640"/>
      <c r="L942" s="640"/>
      <c r="M942" s="640"/>
      <c r="N942" s="421"/>
      <c r="O942" s="728"/>
      <c r="P942" s="638"/>
      <c r="Q942" s="638"/>
      <c r="R942" s="638"/>
      <c r="S942" s="638"/>
      <c r="T942" s="638"/>
      <c r="U942" s="638"/>
      <c r="V942" s="638"/>
    </row>
    <row r="943" spans="1:22" ht="15.75" customHeight="1">
      <c r="A943" s="638"/>
      <c r="B943" s="638"/>
      <c r="C943" s="638"/>
      <c r="D943" s="638"/>
      <c r="E943" s="638"/>
      <c r="F943" s="638"/>
      <c r="G943" s="639"/>
      <c r="H943" s="638"/>
      <c r="I943" s="638"/>
      <c r="J943" s="640"/>
      <c r="K943" s="640"/>
      <c r="L943" s="640"/>
      <c r="M943" s="640"/>
      <c r="N943" s="421"/>
      <c r="O943" s="728"/>
      <c r="P943" s="638"/>
      <c r="Q943" s="638"/>
      <c r="R943" s="638"/>
      <c r="S943" s="638"/>
      <c r="T943" s="638"/>
      <c r="U943" s="638"/>
      <c r="V943" s="638"/>
    </row>
    <row r="944" spans="1:22" ht="15.75" customHeight="1">
      <c r="A944" s="638"/>
      <c r="B944" s="638"/>
      <c r="C944" s="638"/>
      <c r="D944" s="638"/>
      <c r="E944" s="638"/>
      <c r="F944" s="638"/>
      <c r="G944" s="639"/>
      <c r="H944" s="638"/>
      <c r="I944" s="638"/>
      <c r="J944" s="640"/>
      <c r="K944" s="640"/>
      <c r="L944" s="640"/>
      <c r="M944" s="640"/>
      <c r="N944" s="421"/>
      <c r="O944" s="728"/>
      <c r="P944" s="638"/>
      <c r="Q944" s="638"/>
      <c r="R944" s="638"/>
      <c r="S944" s="638"/>
      <c r="T944" s="638"/>
      <c r="U944" s="638"/>
      <c r="V944" s="638"/>
    </row>
    <row r="945" spans="1:22" ht="15.75" customHeight="1">
      <c r="A945" s="638"/>
      <c r="B945" s="638"/>
      <c r="C945" s="638"/>
      <c r="D945" s="638"/>
      <c r="E945" s="638"/>
      <c r="F945" s="638"/>
      <c r="G945" s="639"/>
      <c r="H945" s="638"/>
      <c r="I945" s="638"/>
      <c r="J945" s="640"/>
      <c r="K945" s="640"/>
      <c r="L945" s="640"/>
      <c r="M945" s="640"/>
      <c r="N945" s="421"/>
      <c r="O945" s="728"/>
      <c r="P945" s="638"/>
      <c r="Q945" s="638"/>
      <c r="R945" s="638"/>
      <c r="S945" s="638"/>
      <c r="T945" s="638"/>
      <c r="U945" s="638"/>
      <c r="V945" s="638"/>
    </row>
    <row r="946" spans="1:22" ht="15.75" customHeight="1">
      <c r="A946" s="638"/>
      <c r="B946" s="638"/>
      <c r="C946" s="638"/>
      <c r="D946" s="638"/>
      <c r="E946" s="638"/>
      <c r="F946" s="638"/>
      <c r="G946" s="639"/>
      <c r="H946" s="638"/>
      <c r="I946" s="638"/>
      <c r="J946" s="640"/>
      <c r="K946" s="640"/>
      <c r="L946" s="640"/>
      <c r="M946" s="640"/>
      <c r="N946" s="421"/>
      <c r="O946" s="728"/>
      <c r="P946" s="638"/>
      <c r="Q946" s="638"/>
      <c r="R946" s="638"/>
      <c r="S946" s="638"/>
      <c r="T946" s="638"/>
      <c r="U946" s="638"/>
      <c r="V946" s="638"/>
    </row>
    <row r="947" spans="1:22" ht="15.75" customHeight="1">
      <c r="A947" s="638"/>
      <c r="B947" s="638"/>
      <c r="C947" s="638"/>
      <c r="D947" s="638"/>
      <c r="E947" s="638"/>
      <c r="F947" s="638"/>
      <c r="G947" s="639"/>
      <c r="H947" s="638"/>
      <c r="I947" s="638"/>
      <c r="J947" s="640"/>
      <c r="K947" s="640"/>
      <c r="L947" s="640"/>
      <c r="M947" s="640"/>
      <c r="N947" s="421"/>
      <c r="O947" s="728"/>
      <c r="P947" s="638"/>
      <c r="Q947" s="638"/>
      <c r="R947" s="638"/>
      <c r="S947" s="638"/>
      <c r="T947" s="638"/>
      <c r="U947" s="638"/>
      <c r="V947" s="638"/>
    </row>
    <row r="948" spans="1:22" ht="15.75" customHeight="1">
      <c r="A948" s="638"/>
      <c r="B948" s="638"/>
      <c r="C948" s="638"/>
      <c r="D948" s="638"/>
      <c r="E948" s="638"/>
      <c r="F948" s="638"/>
      <c r="G948" s="639"/>
      <c r="H948" s="638"/>
      <c r="I948" s="638"/>
      <c r="J948" s="640"/>
      <c r="K948" s="640"/>
      <c r="L948" s="640"/>
      <c r="M948" s="640"/>
      <c r="N948" s="421"/>
      <c r="O948" s="728"/>
      <c r="P948" s="638"/>
      <c r="Q948" s="638"/>
      <c r="R948" s="638"/>
      <c r="S948" s="638"/>
      <c r="T948" s="638"/>
      <c r="U948" s="638"/>
      <c r="V948" s="638"/>
    </row>
    <row r="949" spans="1:22" ht="15.75" customHeight="1">
      <c r="A949" s="638"/>
      <c r="B949" s="638"/>
      <c r="C949" s="638"/>
      <c r="D949" s="638"/>
      <c r="E949" s="638"/>
      <c r="F949" s="638"/>
      <c r="G949" s="639"/>
      <c r="H949" s="638"/>
      <c r="I949" s="638"/>
      <c r="J949" s="640"/>
      <c r="K949" s="640"/>
      <c r="L949" s="640"/>
      <c r="M949" s="640"/>
      <c r="N949" s="421"/>
      <c r="O949" s="728"/>
      <c r="P949" s="638"/>
      <c r="Q949" s="638"/>
      <c r="R949" s="638"/>
      <c r="S949" s="638"/>
      <c r="T949" s="638"/>
      <c r="U949" s="638"/>
      <c r="V949" s="638"/>
    </row>
    <row r="950" spans="1:22" ht="15.75" customHeight="1">
      <c r="A950" s="638"/>
      <c r="B950" s="638"/>
      <c r="C950" s="638"/>
      <c r="D950" s="638"/>
      <c r="E950" s="638"/>
      <c r="F950" s="638"/>
      <c r="G950" s="639"/>
      <c r="H950" s="638"/>
      <c r="I950" s="638"/>
      <c r="J950" s="640"/>
      <c r="K950" s="640"/>
      <c r="L950" s="640"/>
      <c r="M950" s="640"/>
      <c r="N950" s="421"/>
      <c r="O950" s="728"/>
      <c r="P950" s="638"/>
      <c r="Q950" s="638"/>
      <c r="R950" s="638"/>
      <c r="S950" s="638"/>
      <c r="T950" s="638"/>
      <c r="U950" s="638"/>
      <c r="V950" s="638"/>
    </row>
    <row r="951" spans="1:22" ht="15.75" customHeight="1">
      <c r="A951" s="638"/>
      <c r="B951" s="638"/>
      <c r="C951" s="638"/>
      <c r="D951" s="638"/>
      <c r="E951" s="638"/>
      <c r="F951" s="638"/>
      <c r="G951" s="639"/>
      <c r="H951" s="638"/>
      <c r="I951" s="638"/>
      <c r="J951" s="640"/>
      <c r="K951" s="640"/>
      <c r="L951" s="640"/>
      <c r="M951" s="640"/>
      <c r="N951" s="421"/>
      <c r="O951" s="728"/>
      <c r="P951" s="638"/>
      <c r="Q951" s="638"/>
      <c r="R951" s="638"/>
      <c r="S951" s="638"/>
      <c r="T951" s="638"/>
      <c r="U951" s="638"/>
      <c r="V951" s="638"/>
    </row>
    <row r="952" spans="1:22" ht="15.75" customHeight="1">
      <c r="A952" s="638"/>
      <c r="B952" s="638"/>
      <c r="C952" s="638"/>
      <c r="D952" s="638"/>
      <c r="E952" s="638"/>
      <c r="F952" s="638"/>
      <c r="G952" s="639"/>
      <c r="H952" s="638"/>
      <c r="I952" s="638"/>
      <c r="J952" s="640"/>
      <c r="K952" s="640"/>
      <c r="L952" s="640"/>
      <c r="M952" s="640"/>
      <c r="N952" s="421"/>
      <c r="O952" s="728"/>
      <c r="P952" s="638"/>
      <c r="Q952" s="638"/>
      <c r="R952" s="638"/>
      <c r="S952" s="638"/>
      <c r="T952" s="638"/>
      <c r="U952" s="638"/>
      <c r="V952" s="638"/>
    </row>
    <row r="953" spans="1:22" ht="15.75" customHeight="1">
      <c r="A953" s="638"/>
      <c r="B953" s="638"/>
      <c r="C953" s="638"/>
      <c r="D953" s="638"/>
      <c r="E953" s="638"/>
      <c r="F953" s="638"/>
      <c r="G953" s="639"/>
      <c r="H953" s="638"/>
      <c r="I953" s="638"/>
      <c r="J953" s="640"/>
      <c r="K953" s="640"/>
      <c r="L953" s="640"/>
      <c r="M953" s="640"/>
      <c r="N953" s="421"/>
      <c r="O953" s="728"/>
      <c r="P953" s="638"/>
      <c r="Q953" s="638"/>
      <c r="R953" s="638"/>
      <c r="S953" s="638"/>
      <c r="T953" s="638"/>
      <c r="U953" s="638"/>
      <c r="V953" s="638"/>
    </row>
    <row r="954" spans="1:22" ht="15.75" customHeight="1">
      <c r="A954" s="638"/>
      <c r="B954" s="638"/>
      <c r="C954" s="638"/>
      <c r="D954" s="638"/>
      <c r="E954" s="638"/>
      <c r="F954" s="638"/>
      <c r="G954" s="639"/>
      <c r="H954" s="638"/>
      <c r="I954" s="638"/>
      <c r="J954" s="640"/>
      <c r="K954" s="640"/>
      <c r="L954" s="640"/>
      <c r="M954" s="640"/>
      <c r="N954" s="421"/>
      <c r="O954" s="728"/>
      <c r="P954" s="638"/>
      <c r="Q954" s="638"/>
      <c r="R954" s="638"/>
      <c r="S954" s="638"/>
      <c r="T954" s="638"/>
      <c r="U954" s="638"/>
      <c r="V954" s="638"/>
    </row>
    <row r="955" spans="1:22" ht="15.75" customHeight="1">
      <c r="A955" s="638"/>
      <c r="B955" s="638"/>
      <c r="C955" s="638"/>
      <c r="D955" s="638"/>
      <c r="E955" s="638"/>
      <c r="F955" s="638"/>
      <c r="G955" s="639"/>
      <c r="H955" s="638"/>
      <c r="I955" s="638"/>
      <c r="J955" s="640"/>
      <c r="K955" s="640"/>
      <c r="L955" s="640"/>
      <c r="M955" s="640"/>
      <c r="N955" s="421"/>
      <c r="O955" s="728"/>
      <c r="P955" s="638"/>
      <c r="Q955" s="638"/>
      <c r="R955" s="638"/>
      <c r="S955" s="638"/>
      <c r="T955" s="638"/>
      <c r="U955" s="638"/>
      <c r="V955" s="638"/>
    </row>
    <row r="956" spans="1:22" ht="15.75" customHeight="1">
      <c r="A956" s="638"/>
      <c r="B956" s="638"/>
      <c r="C956" s="638"/>
      <c r="D956" s="638"/>
      <c r="E956" s="638"/>
      <c r="F956" s="638"/>
      <c r="G956" s="639"/>
      <c r="H956" s="638"/>
      <c r="I956" s="638"/>
      <c r="J956" s="640"/>
      <c r="K956" s="640"/>
      <c r="L956" s="640"/>
      <c r="M956" s="640"/>
      <c r="N956" s="421"/>
      <c r="O956" s="728"/>
      <c r="P956" s="638"/>
      <c r="Q956" s="638"/>
      <c r="R956" s="638"/>
      <c r="S956" s="638"/>
      <c r="T956" s="638"/>
      <c r="U956" s="638"/>
      <c r="V956" s="638"/>
    </row>
    <row r="957" spans="1:22" ht="15.75" customHeight="1">
      <c r="A957" s="638"/>
      <c r="B957" s="638"/>
      <c r="C957" s="638"/>
      <c r="D957" s="638"/>
      <c r="E957" s="638"/>
      <c r="F957" s="638"/>
      <c r="G957" s="639"/>
      <c r="H957" s="638"/>
      <c r="I957" s="638"/>
      <c r="J957" s="640"/>
      <c r="K957" s="640"/>
      <c r="L957" s="640"/>
      <c r="M957" s="640"/>
      <c r="N957" s="421"/>
      <c r="O957" s="728"/>
      <c r="P957" s="638"/>
      <c r="Q957" s="638"/>
      <c r="R957" s="638"/>
      <c r="S957" s="638"/>
      <c r="T957" s="638"/>
      <c r="U957" s="638"/>
      <c r="V957" s="638"/>
    </row>
    <row r="958" spans="1:22" ht="15.75" customHeight="1">
      <c r="A958" s="638"/>
      <c r="B958" s="638"/>
      <c r="C958" s="638"/>
      <c r="D958" s="638"/>
      <c r="E958" s="638"/>
      <c r="F958" s="638"/>
      <c r="G958" s="639"/>
      <c r="H958" s="638"/>
      <c r="I958" s="638"/>
      <c r="J958" s="640"/>
      <c r="K958" s="640"/>
      <c r="L958" s="640"/>
      <c r="M958" s="640"/>
      <c r="N958" s="421"/>
      <c r="O958" s="728"/>
      <c r="P958" s="638"/>
      <c r="Q958" s="638"/>
      <c r="R958" s="638"/>
      <c r="S958" s="638"/>
      <c r="T958" s="638"/>
      <c r="U958" s="638"/>
      <c r="V958" s="638"/>
    </row>
    <row r="959" spans="1:22" ht="15.75" customHeight="1">
      <c r="A959" s="638"/>
      <c r="B959" s="638"/>
      <c r="C959" s="638"/>
      <c r="D959" s="638"/>
      <c r="E959" s="638"/>
      <c r="F959" s="638"/>
      <c r="G959" s="639"/>
      <c r="H959" s="638"/>
      <c r="I959" s="638"/>
      <c r="J959" s="640"/>
      <c r="K959" s="640"/>
      <c r="L959" s="640"/>
      <c r="M959" s="640"/>
      <c r="N959" s="421"/>
      <c r="O959" s="728"/>
      <c r="P959" s="638"/>
      <c r="Q959" s="638"/>
      <c r="R959" s="638"/>
      <c r="S959" s="638"/>
      <c r="T959" s="638"/>
      <c r="U959" s="638"/>
      <c r="V959" s="638"/>
    </row>
    <row r="960" spans="1:22" ht="15.75" customHeight="1">
      <c r="A960" s="638"/>
      <c r="B960" s="638"/>
      <c r="C960" s="638"/>
      <c r="D960" s="638"/>
      <c r="E960" s="638"/>
      <c r="F960" s="638"/>
      <c r="G960" s="639"/>
      <c r="H960" s="638"/>
      <c r="I960" s="638"/>
      <c r="J960" s="640"/>
      <c r="K960" s="640"/>
      <c r="L960" s="640"/>
      <c r="M960" s="640"/>
      <c r="N960" s="421"/>
      <c r="O960" s="728"/>
      <c r="P960" s="638"/>
      <c r="Q960" s="638"/>
      <c r="R960" s="638"/>
      <c r="S960" s="638"/>
      <c r="T960" s="638"/>
      <c r="U960" s="638"/>
      <c r="V960" s="638"/>
    </row>
    <row r="961" spans="1:22" ht="15.75" customHeight="1">
      <c r="A961" s="638"/>
      <c r="B961" s="638"/>
      <c r="C961" s="638"/>
      <c r="D961" s="638"/>
      <c r="E961" s="638"/>
      <c r="F961" s="638"/>
      <c r="G961" s="639"/>
      <c r="H961" s="638"/>
      <c r="I961" s="638"/>
      <c r="J961" s="640"/>
      <c r="K961" s="640"/>
      <c r="L961" s="640"/>
      <c r="M961" s="640"/>
      <c r="N961" s="421"/>
      <c r="O961" s="728"/>
      <c r="P961" s="638"/>
      <c r="Q961" s="638"/>
      <c r="R961" s="638"/>
      <c r="S961" s="638"/>
      <c r="T961" s="638"/>
      <c r="U961" s="638"/>
      <c r="V961" s="638"/>
    </row>
    <row r="962" spans="1:22" ht="15.75" customHeight="1">
      <c r="A962" s="638"/>
      <c r="B962" s="638"/>
      <c r="C962" s="638"/>
      <c r="D962" s="638"/>
      <c r="E962" s="638"/>
      <c r="F962" s="638"/>
      <c r="G962" s="639"/>
      <c r="H962" s="638"/>
      <c r="I962" s="638"/>
      <c r="J962" s="640"/>
      <c r="K962" s="640"/>
      <c r="L962" s="640"/>
      <c r="M962" s="640"/>
      <c r="N962" s="421"/>
      <c r="O962" s="728"/>
      <c r="P962" s="638"/>
      <c r="Q962" s="638"/>
      <c r="R962" s="638"/>
      <c r="S962" s="638"/>
      <c r="T962" s="638"/>
      <c r="U962" s="638"/>
      <c r="V962" s="638"/>
    </row>
    <row r="963" spans="1:22" ht="15.75" customHeight="1">
      <c r="A963" s="638"/>
      <c r="B963" s="638"/>
      <c r="C963" s="638"/>
      <c r="D963" s="638"/>
      <c r="E963" s="638"/>
      <c r="F963" s="638"/>
      <c r="G963" s="639"/>
      <c r="H963" s="638"/>
      <c r="I963" s="638"/>
      <c r="J963" s="640"/>
      <c r="K963" s="640"/>
      <c r="L963" s="640"/>
      <c r="M963" s="640"/>
      <c r="N963" s="421"/>
      <c r="O963" s="728"/>
      <c r="P963" s="638"/>
      <c r="Q963" s="638"/>
      <c r="R963" s="638"/>
      <c r="S963" s="638"/>
      <c r="T963" s="638"/>
      <c r="U963" s="638"/>
      <c r="V963" s="638"/>
    </row>
    <row r="964" spans="1:22" ht="15.75" customHeight="1">
      <c r="A964" s="638"/>
      <c r="B964" s="638"/>
      <c r="C964" s="638"/>
      <c r="D964" s="638"/>
      <c r="E964" s="638"/>
      <c r="F964" s="638"/>
      <c r="G964" s="639"/>
      <c r="H964" s="638"/>
      <c r="I964" s="638"/>
      <c r="J964" s="640"/>
      <c r="K964" s="640"/>
      <c r="L964" s="640"/>
      <c r="M964" s="640"/>
      <c r="N964" s="421"/>
      <c r="O964" s="728"/>
      <c r="P964" s="638"/>
      <c r="Q964" s="638"/>
      <c r="R964" s="638"/>
      <c r="S964" s="638"/>
      <c r="T964" s="638"/>
      <c r="U964" s="638"/>
      <c r="V964" s="638"/>
    </row>
    <row r="965" spans="1:22" ht="15.75" customHeight="1">
      <c r="A965" s="638"/>
      <c r="B965" s="638"/>
      <c r="C965" s="638"/>
      <c r="D965" s="638"/>
      <c r="E965" s="638"/>
      <c r="F965" s="638"/>
      <c r="G965" s="639"/>
      <c r="H965" s="638"/>
      <c r="I965" s="638"/>
      <c r="J965" s="640"/>
      <c r="K965" s="640"/>
      <c r="L965" s="640"/>
      <c r="M965" s="640"/>
      <c r="N965" s="421"/>
      <c r="O965" s="728"/>
      <c r="P965" s="638"/>
      <c r="Q965" s="638"/>
      <c r="R965" s="638"/>
      <c r="S965" s="638"/>
      <c r="T965" s="638"/>
      <c r="U965" s="638"/>
      <c r="V965" s="638"/>
    </row>
    <row r="966" spans="1:22" ht="15.75" customHeight="1">
      <c r="A966" s="638"/>
      <c r="B966" s="638"/>
      <c r="C966" s="638"/>
      <c r="D966" s="638"/>
      <c r="E966" s="638"/>
      <c r="F966" s="638"/>
      <c r="G966" s="639"/>
      <c r="H966" s="638"/>
      <c r="I966" s="638"/>
      <c r="J966" s="640"/>
      <c r="K966" s="640"/>
      <c r="L966" s="640"/>
      <c r="M966" s="640"/>
      <c r="N966" s="421"/>
      <c r="O966" s="728"/>
      <c r="P966" s="638"/>
      <c r="Q966" s="638"/>
      <c r="R966" s="638"/>
      <c r="S966" s="638"/>
      <c r="T966" s="638"/>
      <c r="U966" s="638"/>
      <c r="V966" s="638"/>
    </row>
    <row r="967" spans="1:22" ht="15.75" customHeight="1">
      <c r="A967" s="638"/>
      <c r="B967" s="638"/>
      <c r="C967" s="638"/>
      <c r="D967" s="638"/>
      <c r="E967" s="638"/>
      <c r="F967" s="638"/>
      <c r="G967" s="639"/>
      <c r="H967" s="638"/>
      <c r="I967" s="638"/>
      <c r="J967" s="640"/>
      <c r="K967" s="640"/>
      <c r="L967" s="640"/>
      <c r="M967" s="640"/>
      <c r="N967" s="421"/>
      <c r="O967" s="728"/>
      <c r="P967" s="638"/>
      <c r="Q967" s="638"/>
      <c r="R967" s="638"/>
      <c r="S967" s="638"/>
      <c r="T967" s="638"/>
      <c r="U967" s="638"/>
      <c r="V967" s="638"/>
    </row>
    <row r="968" spans="1:22" ht="15.75" customHeight="1">
      <c r="A968" s="638"/>
      <c r="B968" s="638"/>
      <c r="C968" s="638"/>
      <c r="D968" s="638"/>
      <c r="E968" s="638"/>
      <c r="F968" s="638"/>
      <c r="G968" s="639"/>
      <c r="H968" s="638"/>
      <c r="I968" s="638"/>
      <c r="J968" s="640"/>
      <c r="K968" s="640"/>
      <c r="L968" s="640"/>
      <c r="M968" s="640"/>
      <c r="N968" s="421"/>
      <c r="O968" s="728"/>
      <c r="P968" s="638"/>
      <c r="Q968" s="638"/>
      <c r="R968" s="638"/>
      <c r="S968" s="638"/>
      <c r="T968" s="638"/>
      <c r="U968" s="638"/>
      <c r="V968" s="638"/>
    </row>
    <row r="969" spans="1:22" ht="15.75" customHeight="1">
      <c r="A969" s="638"/>
      <c r="B969" s="638"/>
      <c r="C969" s="638"/>
      <c r="D969" s="638"/>
      <c r="E969" s="638"/>
      <c r="F969" s="638"/>
      <c r="G969" s="639"/>
      <c r="H969" s="638"/>
      <c r="I969" s="638"/>
      <c r="J969" s="640"/>
      <c r="K969" s="640"/>
      <c r="L969" s="640"/>
      <c r="M969" s="640"/>
      <c r="N969" s="421"/>
      <c r="O969" s="728"/>
      <c r="P969" s="638"/>
      <c r="Q969" s="638"/>
      <c r="R969" s="638"/>
      <c r="S969" s="638"/>
      <c r="T969" s="638"/>
      <c r="U969" s="638"/>
      <c r="V969" s="638"/>
    </row>
    <row r="970" spans="1:22" ht="15.75" customHeight="1">
      <c r="A970" s="638"/>
      <c r="B970" s="638"/>
      <c r="C970" s="638"/>
      <c r="D970" s="638"/>
      <c r="E970" s="638"/>
      <c r="F970" s="638"/>
      <c r="G970" s="639"/>
      <c r="H970" s="638"/>
      <c r="I970" s="638"/>
      <c r="J970" s="640"/>
      <c r="K970" s="640"/>
      <c r="L970" s="640"/>
      <c r="M970" s="640"/>
      <c r="N970" s="421"/>
      <c r="O970" s="728"/>
      <c r="P970" s="638"/>
      <c r="Q970" s="638"/>
      <c r="R970" s="638"/>
      <c r="S970" s="638"/>
      <c r="T970" s="638"/>
      <c r="U970" s="638"/>
      <c r="V970" s="638"/>
    </row>
    <row r="971" spans="1:22" ht="15.75" customHeight="1">
      <c r="A971" s="638"/>
      <c r="B971" s="638"/>
      <c r="C971" s="638"/>
      <c r="D971" s="638"/>
      <c r="E971" s="638"/>
      <c r="F971" s="638"/>
      <c r="G971" s="639"/>
      <c r="H971" s="638"/>
      <c r="I971" s="638"/>
      <c r="J971" s="640"/>
      <c r="K971" s="640"/>
      <c r="L971" s="640"/>
      <c r="M971" s="640"/>
      <c r="N971" s="421"/>
      <c r="O971" s="728"/>
      <c r="P971" s="638"/>
      <c r="Q971" s="638"/>
      <c r="R971" s="638"/>
      <c r="S971" s="638"/>
      <c r="T971" s="638"/>
      <c r="U971" s="638"/>
      <c r="V971" s="638"/>
    </row>
    <row r="972" spans="1:22" ht="15.75" customHeight="1">
      <c r="A972" s="638"/>
      <c r="B972" s="638"/>
      <c r="C972" s="638"/>
      <c r="D972" s="638"/>
      <c r="E972" s="638"/>
      <c r="F972" s="638"/>
      <c r="G972" s="639"/>
      <c r="H972" s="638"/>
      <c r="I972" s="638"/>
      <c r="J972" s="640"/>
      <c r="K972" s="640"/>
      <c r="L972" s="640"/>
      <c r="M972" s="640"/>
      <c r="N972" s="421"/>
      <c r="O972" s="728"/>
      <c r="P972" s="638"/>
      <c r="Q972" s="638"/>
      <c r="R972" s="638"/>
      <c r="S972" s="638"/>
      <c r="T972" s="638"/>
      <c r="U972" s="638"/>
      <c r="V972" s="638"/>
    </row>
    <row r="973" spans="1:22" ht="15.75" customHeight="1">
      <c r="A973" s="638"/>
      <c r="B973" s="638"/>
      <c r="C973" s="638"/>
      <c r="D973" s="638"/>
      <c r="E973" s="638"/>
      <c r="F973" s="638"/>
      <c r="G973" s="639"/>
      <c r="H973" s="638"/>
      <c r="I973" s="638"/>
      <c r="J973" s="640"/>
      <c r="K973" s="640"/>
      <c r="L973" s="640"/>
      <c r="M973" s="640"/>
      <c r="N973" s="421"/>
      <c r="O973" s="728"/>
      <c r="P973" s="638"/>
      <c r="Q973" s="638"/>
      <c r="R973" s="638"/>
      <c r="S973" s="638"/>
      <c r="T973" s="638"/>
      <c r="U973" s="638"/>
      <c r="V973" s="638"/>
    </row>
    <row r="974" spans="1:22" ht="15.75" customHeight="1">
      <c r="A974" s="638"/>
      <c r="B974" s="638"/>
      <c r="C974" s="638"/>
      <c r="D974" s="638"/>
      <c r="E974" s="638"/>
      <c r="F974" s="638"/>
      <c r="G974" s="639"/>
      <c r="H974" s="638"/>
      <c r="I974" s="638"/>
      <c r="J974" s="640"/>
      <c r="K974" s="640"/>
      <c r="L974" s="640"/>
      <c r="M974" s="640"/>
      <c r="N974" s="421"/>
      <c r="O974" s="728"/>
      <c r="P974" s="638"/>
      <c r="Q974" s="638"/>
      <c r="R974" s="638"/>
      <c r="S974" s="638"/>
      <c r="T974" s="638"/>
      <c r="U974" s="638"/>
      <c r="V974" s="638"/>
    </row>
    <row r="975" spans="1:22" ht="15.75" customHeight="1">
      <c r="A975" s="638"/>
      <c r="B975" s="638"/>
      <c r="C975" s="638"/>
      <c r="D975" s="638"/>
      <c r="E975" s="638"/>
      <c r="F975" s="638"/>
      <c r="G975" s="639"/>
      <c r="H975" s="638"/>
      <c r="I975" s="638"/>
      <c r="J975" s="640"/>
      <c r="K975" s="640"/>
      <c r="L975" s="640"/>
      <c r="M975" s="640"/>
      <c r="N975" s="421"/>
      <c r="O975" s="728"/>
      <c r="P975" s="638"/>
      <c r="Q975" s="638"/>
      <c r="R975" s="638"/>
      <c r="S975" s="638"/>
      <c r="T975" s="638"/>
      <c r="U975" s="638"/>
      <c r="V975" s="638"/>
    </row>
    <row r="976" spans="1:22" ht="15.75" customHeight="1">
      <c r="A976" s="638"/>
      <c r="B976" s="638"/>
      <c r="C976" s="638"/>
      <c r="D976" s="638"/>
      <c r="E976" s="638"/>
      <c r="F976" s="638"/>
      <c r="G976" s="639"/>
      <c r="H976" s="638"/>
      <c r="I976" s="638"/>
      <c r="J976" s="640"/>
      <c r="K976" s="640"/>
      <c r="L976" s="640"/>
      <c r="M976" s="640"/>
      <c r="N976" s="421"/>
      <c r="O976" s="728"/>
      <c r="P976" s="638"/>
      <c r="Q976" s="638"/>
      <c r="R976" s="638"/>
      <c r="S976" s="638"/>
      <c r="T976" s="638"/>
      <c r="U976" s="638"/>
      <c r="V976" s="638"/>
    </row>
    <row r="977" spans="1:22" ht="15.75" customHeight="1">
      <c r="A977" s="638"/>
      <c r="B977" s="638"/>
      <c r="C977" s="638"/>
      <c r="D977" s="638"/>
      <c r="E977" s="638"/>
      <c r="F977" s="638"/>
      <c r="G977" s="639"/>
      <c r="H977" s="638"/>
      <c r="I977" s="638"/>
      <c r="J977" s="640"/>
      <c r="K977" s="640"/>
      <c r="L977" s="640"/>
      <c r="M977" s="640"/>
      <c r="N977" s="421"/>
      <c r="O977" s="728"/>
      <c r="P977" s="638"/>
      <c r="Q977" s="638"/>
      <c r="R977" s="638"/>
      <c r="S977" s="638"/>
      <c r="T977" s="638"/>
      <c r="U977" s="638"/>
      <c r="V977" s="638"/>
    </row>
    <row r="978" spans="1:22" ht="15.75" customHeight="1">
      <c r="A978" s="638"/>
      <c r="B978" s="638"/>
      <c r="C978" s="638"/>
      <c r="D978" s="638"/>
      <c r="E978" s="638"/>
      <c r="F978" s="638"/>
      <c r="G978" s="639"/>
      <c r="H978" s="638"/>
      <c r="I978" s="638"/>
      <c r="J978" s="640"/>
      <c r="K978" s="640"/>
      <c r="L978" s="640"/>
      <c r="M978" s="640"/>
      <c r="N978" s="421"/>
      <c r="O978" s="728"/>
      <c r="P978" s="638"/>
      <c r="Q978" s="638"/>
      <c r="R978" s="638"/>
      <c r="S978" s="638"/>
      <c r="T978" s="638"/>
      <c r="U978" s="638"/>
      <c r="V978" s="638"/>
    </row>
    <row r="979" spans="1:22" ht="15.75" customHeight="1">
      <c r="A979" s="638"/>
      <c r="B979" s="638"/>
      <c r="C979" s="638"/>
      <c r="D979" s="638"/>
      <c r="E979" s="638"/>
      <c r="F979" s="638"/>
      <c r="G979" s="639"/>
      <c r="H979" s="638"/>
      <c r="I979" s="638"/>
      <c r="J979" s="640"/>
      <c r="K979" s="640"/>
      <c r="L979" s="640"/>
      <c r="M979" s="640"/>
      <c r="N979" s="421"/>
      <c r="O979" s="728"/>
      <c r="P979" s="638"/>
      <c r="Q979" s="638"/>
      <c r="R979" s="638"/>
      <c r="S979" s="638"/>
      <c r="T979" s="638"/>
      <c r="U979" s="638"/>
      <c r="V979" s="638"/>
    </row>
    <row r="980" spans="1:22" ht="15.75" customHeight="1">
      <c r="A980" s="638"/>
      <c r="B980" s="638"/>
      <c r="C980" s="638"/>
      <c r="D980" s="638"/>
      <c r="E980" s="638"/>
      <c r="F980" s="638"/>
      <c r="G980" s="639"/>
      <c r="H980" s="638"/>
      <c r="I980" s="638"/>
      <c r="J980" s="640"/>
      <c r="K980" s="640"/>
      <c r="L980" s="640"/>
      <c r="M980" s="640"/>
      <c r="N980" s="421"/>
      <c r="O980" s="728"/>
      <c r="P980" s="638"/>
      <c r="Q980" s="638"/>
      <c r="R980" s="638"/>
      <c r="S980" s="638"/>
      <c r="T980" s="638"/>
      <c r="U980" s="638"/>
      <c r="V980" s="638"/>
    </row>
    <row r="981" spans="1:22" ht="15.75" customHeight="1">
      <c r="A981" s="638"/>
      <c r="B981" s="638"/>
      <c r="C981" s="638"/>
      <c r="D981" s="638"/>
      <c r="E981" s="638"/>
      <c r="F981" s="638"/>
      <c r="G981" s="639"/>
      <c r="H981" s="638"/>
      <c r="I981" s="638"/>
      <c r="J981" s="640"/>
      <c r="K981" s="640"/>
      <c r="L981" s="640"/>
      <c r="M981" s="640"/>
      <c r="N981" s="421"/>
      <c r="O981" s="728"/>
      <c r="P981" s="638"/>
      <c r="Q981" s="638"/>
      <c r="R981" s="638"/>
      <c r="S981" s="638"/>
      <c r="T981" s="638"/>
      <c r="U981" s="638"/>
      <c r="V981" s="638"/>
    </row>
    <row r="982" spans="1:22" ht="15.75" customHeight="1">
      <c r="A982" s="638"/>
      <c r="B982" s="638"/>
      <c r="C982" s="638"/>
      <c r="D982" s="638"/>
      <c r="E982" s="638"/>
      <c r="F982" s="638"/>
      <c r="G982" s="639"/>
      <c r="H982" s="638"/>
      <c r="I982" s="638"/>
      <c r="J982" s="640"/>
      <c r="K982" s="640"/>
      <c r="L982" s="640"/>
      <c r="M982" s="640"/>
      <c r="N982" s="421"/>
      <c r="O982" s="728"/>
      <c r="P982" s="638"/>
      <c r="Q982" s="638"/>
      <c r="R982" s="638"/>
      <c r="S982" s="638"/>
      <c r="T982" s="638"/>
      <c r="U982" s="638"/>
      <c r="V982" s="638"/>
    </row>
    <row r="983" spans="1:22" ht="15.75" customHeight="1">
      <c r="A983" s="638"/>
      <c r="B983" s="638"/>
      <c r="C983" s="638"/>
      <c r="D983" s="638"/>
      <c r="E983" s="638"/>
      <c r="F983" s="638"/>
      <c r="G983" s="639"/>
      <c r="H983" s="638"/>
      <c r="I983" s="638"/>
      <c r="J983" s="640"/>
      <c r="K983" s="640"/>
      <c r="L983" s="640"/>
      <c r="M983" s="640"/>
      <c r="N983" s="421"/>
      <c r="O983" s="728"/>
      <c r="P983" s="638"/>
      <c r="Q983" s="638"/>
      <c r="R983" s="638"/>
      <c r="S983" s="638"/>
      <c r="T983" s="638"/>
      <c r="U983" s="638"/>
      <c r="V983" s="638"/>
    </row>
    <row r="984" spans="1:22" ht="15.75" customHeight="1">
      <c r="A984" s="638"/>
      <c r="B984" s="638"/>
      <c r="C984" s="638"/>
      <c r="D984" s="638"/>
      <c r="E984" s="638"/>
      <c r="F984" s="638"/>
      <c r="G984" s="639"/>
      <c r="H984" s="638"/>
      <c r="I984" s="638"/>
      <c r="J984" s="640"/>
      <c r="K984" s="640"/>
      <c r="L984" s="640"/>
      <c r="M984" s="640"/>
      <c r="N984" s="421"/>
      <c r="O984" s="728"/>
      <c r="P984" s="638"/>
      <c r="Q984" s="638"/>
      <c r="R984" s="638"/>
      <c r="S984" s="638"/>
      <c r="T984" s="638"/>
      <c r="U984" s="638"/>
      <c r="V984" s="638"/>
    </row>
    <row r="985" spans="1:22" ht="15.75" customHeight="1">
      <c r="A985" s="638"/>
      <c r="B985" s="638"/>
      <c r="C985" s="638"/>
      <c r="D985" s="638"/>
      <c r="E985" s="638"/>
      <c r="F985" s="638"/>
      <c r="G985" s="639"/>
      <c r="H985" s="638"/>
      <c r="I985" s="638"/>
      <c r="J985" s="640"/>
      <c r="K985" s="640"/>
      <c r="L985" s="640"/>
      <c r="M985" s="640"/>
      <c r="N985" s="421"/>
      <c r="O985" s="728"/>
      <c r="P985" s="638"/>
      <c r="Q985" s="638"/>
      <c r="R985" s="638"/>
      <c r="S985" s="638"/>
      <c r="T985" s="638"/>
      <c r="U985" s="638"/>
      <c r="V985" s="638"/>
    </row>
    <row r="986" spans="1:22" ht="15.75" customHeight="1">
      <c r="A986" s="638"/>
      <c r="B986" s="638"/>
      <c r="C986" s="638"/>
      <c r="D986" s="638"/>
      <c r="E986" s="638"/>
      <c r="F986" s="638"/>
      <c r="G986" s="639"/>
      <c r="H986" s="638"/>
      <c r="I986" s="638"/>
      <c r="J986" s="640"/>
      <c r="K986" s="640"/>
      <c r="L986" s="640"/>
      <c r="M986" s="640"/>
      <c r="N986" s="421"/>
      <c r="O986" s="728"/>
      <c r="P986" s="638"/>
      <c r="Q986" s="638"/>
      <c r="R986" s="638"/>
      <c r="S986" s="638"/>
      <c r="T986" s="638"/>
      <c r="U986" s="638"/>
      <c r="V986" s="638"/>
    </row>
    <row r="987" spans="1:22" ht="15.75" customHeight="1">
      <c r="A987" s="638"/>
      <c r="B987" s="638"/>
      <c r="C987" s="638"/>
      <c r="D987" s="638"/>
      <c r="E987" s="638"/>
      <c r="F987" s="638"/>
      <c r="G987" s="639"/>
      <c r="H987" s="638"/>
      <c r="I987" s="638"/>
      <c r="J987" s="640"/>
      <c r="K987" s="640"/>
      <c r="L987" s="640"/>
      <c r="M987" s="640"/>
      <c r="N987" s="421"/>
      <c r="O987" s="728"/>
      <c r="P987" s="638"/>
      <c r="Q987" s="638"/>
      <c r="R987" s="638"/>
      <c r="S987" s="638"/>
      <c r="T987" s="638"/>
      <c r="U987" s="638"/>
      <c r="V987" s="638"/>
    </row>
    <row r="988" spans="1:22" ht="15.75" customHeight="1">
      <c r="A988" s="638"/>
      <c r="B988" s="638"/>
      <c r="C988" s="638"/>
      <c r="D988" s="638"/>
      <c r="E988" s="638"/>
      <c r="F988" s="638"/>
      <c r="G988" s="639"/>
      <c r="H988" s="638"/>
      <c r="I988" s="638"/>
      <c r="J988" s="640"/>
      <c r="K988" s="640"/>
      <c r="L988" s="640"/>
      <c r="M988" s="640"/>
      <c r="N988" s="421"/>
      <c r="O988" s="728"/>
      <c r="P988" s="638"/>
      <c r="Q988" s="638"/>
      <c r="R988" s="638"/>
      <c r="S988" s="638"/>
      <c r="T988" s="638"/>
      <c r="U988" s="638"/>
      <c r="V988" s="638"/>
    </row>
    <row r="989" spans="1:22" ht="15.75" customHeight="1">
      <c r="A989" s="638"/>
      <c r="B989" s="638"/>
      <c r="C989" s="638"/>
      <c r="D989" s="638"/>
      <c r="E989" s="638"/>
      <c r="F989" s="638"/>
      <c r="G989" s="639"/>
      <c r="H989" s="638"/>
      <c r="I989" s="638"/>
      <c r="J989" s="640"/>
      <c r="K989" s="640"/>
      <c r="L989" s="640"/>
      <c r="M989" s="640"/>
      <c r="N989" s="421"/>
      <c r="O989" s="728"/>
      <c r="P989" s="638"/>
      <c r="Q989" s="638"/>
      <c r="R989" s="638"/>
      <c r="S989" s="638"/>
      <c r="T989" s="638"/>
      <c r="U989" s="638"/>
      <c r="V989" s="638"/>
    </row>
    <row r="990" spans="1:22" ht="15.75" customHeight="1">
      <c r="A990" s="638"/>
      <c r="B990" s="638"/>
      <c r="C990" s="638"/>
      <c r="D990" s="638"/>
      <c r="E990" s="638"/>
      <c r="F990" s="638"/>
      <c r="G990" s="639"/>
      <c r="H990" s="638"/>
      <c r="I990" s="638"/>
      <c r="J990" s="640"/>
      <c r="K990" s="640"/>
      <c r="L990" s="640"/>
      <c r="M990" s="640"/>
      <c r="N990" s="421"/>
      <c r="O990" s="728"/>
      <c r="P990" s="638"/>
      <c r="Q990" s="638"/>
      <c r="R990" s="638"/>
      <c r="S990" s="638"/>
      <c r="T990" s="638"/>
      <c r="U990" s="638"/>
      <c r="V990" s="638"/>
    </row>
    <row r="991" spans="1:22" ht="15.75" customHeight="1">
      <c r="A991" s="638"/>
      <c r="B991" s="638"/>
      <c r="C991" s="638"/>
      <c r="D991" s="638"/>
      <c r="E991" s="638"/>
      <c r="F991" s="638"/>
      <c r="G991" s="639"/>
      <c r="H991" s="638"/>
      <c r="I991" s="638"/>
      <c r="J991" s="640"/>
      <c r="K991" s="640"/>
      <c r="L991" s="640"/>
      <c r="M991" s="640"/>
      <c r="N991" s="421"/>
      <c r="O991" s="728"/>
      <c r="P991" s="638"/>
      <c r="Q991" s="638"/>
      <c r="R991" s="638"/>
      <c r="S991" s="638"/>
      <c r="T991" s="638"/>
      <c r="U991" s="638"/>
      <c r="V991" s="638"/>
    </row>
    <row r="992" spans="1:22" ht="15.75" customHeight="1">
      <c r="A992" s="638"/>
      <c r="B992" s="638"/>
      <c r="C992" s="638"/>
      <c r="D992" s="638"/>
      <c r="E992" s="638"/>
      <c r="F992" s="638"/>
      <c r="G992" s="639"/>
      <c r="H992" s="638"/>
      <c r="I992" s="638"/>
      <c r="J992" s="640"/>
      <c r="K992" s="640"/>
      <c r="L992" s="640"/>
      <c r="M992" s="640"/>
      <c r="N992" s="421"/>
      <c r="O992" s="728"/>
      <c r="P992" s="638"/>
      <c r="Q992" s="638"/>
      <c r="R992" s="638"/>
      <c r="S992" s="638"/>
      <c r="T992" s="638"/>
      <c r="U992" s="638"/>
      <c r="V992" s="638"/>
    </row>
    <row r="993" spans="1:22" ht="15.75" customHeight="1">
      <c r="A993" s="638"/>
      <c r="B993" s="638"/>
      <c r="C993" s="638"/>
      <c r="D993" s="638"/>
      <c r="E993" s="638"/>
      <c r="F993" s="638"/>
      <c r="G993" s="639"/>
      <c r="H993" s="638"/>
      <c r="I993" s="638"/>
      <c r="J993" s="640"/>
      <c r="K993" s="640"/>
      <c r="L993" s="640"/>
      <c r="M993" s="640"/>
      <c r="N993" s="421"/>
      <c r="O993" s="728"/>
      <c r="P993" s="638"/>
      <c r="Q993" s="638"/>
      <c r="R993" s="638"/>
      <c r="S993" s="638"/>
      <c r="T993" s="638"/>
      <c r="U993" s="638"/>
      <c r="V993" s="638"/>
    </row>
    <row r="994" spans="1:22" ht="15.75" customHeight="1">
      <c r="A994" s="638"/>
      <c r="B994" s="638"/>
      <c r="C994" s="638"/>
      <c r="D994" s="638"/>
      <c r="E994" s="638"/>
      <c r="F994" s="638"/>
      <c r="G994" s="639"/>
      <c r="H994" s="638"/>
      <c r="I994" s="638"/>
      <c r="J994" s="640"/>
      <c r="K994" s="640"/>
      <c r="L994" s="640"/>
      <c r="M994" s="640"/>
      <c r="N994" s="421"/>
      <c r="O994" s="728"/>
      <c r="P994" s="638"/>
      <c r="Q994" s="638"/>
      <c r="R994" s="638"/>
      <c r="S994" s="638"/>
      <c r="T994" s="638"/>
      <c r="U994" s="638"/>
      <c r="V994" s="638"/>
    </row>
    <row r="995" spans="1:22" ht="15.75" customHeight="1">
      <c r="A995" s="638"/>
      <c r="B995" s="638"/>
      <c r="C995" s="638"/>
      <c r="D995" s="638"/>
      <c r="E995" s="638"/>
      <c r="F995" s="638"/>
      <c r="G995" s="639"/>
      <c r="H995" s="638"/>
      <c r="I995" s="638"/>
      <c r="J995" s="640"/>
      <c r="K995" s="640"/>
      <c r="L995" s="640"/>
      <c r="M995" s="640"/>
      <c r="N995" s="421"/>
      <c r="O995" s="728"/>
      <c r="P995" s="638"/>
      <c r="Q995" s="638"/>
      <c r="R995" s="638"/>
      <c r="S995" s="638"/>
      <c r="T995" s="638"/>
      <c r="U995" s="638"/>
      <c r="V995" s="638"/>
    </row>
    <row r="996" spans="1:22" ht="15.75" customHeight="1">
      <c r="A996" s="638"/>
      <c r="B996" s="638"/>
      <c r="C996" s="638"/>
      <c r="D996" s="638"/>
      <c r="E996" s="638"/>
      <c r="F996" s="638"/>
      <c r="G996" s="639"/>
      <c r="H996" s="638"/>
      <c r="I996" s="638"/>
      <c r="J996" s="640"/>
      <c r="K996" s="640"/>
      <c r="L996" s="640"/>
      <c r="M996" s="640"/>
      <c r="N996" s="421"/>
      <c r="O996" s="728"/>
      <c r="P996" s="638"/>
      <c r="Q996" s="638"/>
      <c r="R996" s="638"/>
      <c r="S996" s="638"/>
      <c r="T996" s="638"/>
      <c r="U996" s="638"/>
      <c r="V996" s="638"/>
    </row>
    <row r="997" spans="1:22" ht="15.75" customHeight="1">
      <c r="A997" s="638"/>
      <c r="B997" s="638"/>
      <c r="C997" s="638"/>
      <c r="D997" s="638"/>
      <c r="E997" s="638"/>
      <c r="F997" s="638"/>
      <c r="G997" s="639"/>
      <c r="H997" s="638"/>
      <c r="I997" s="638"/>
      <c r="J997" s="640"/>
      <c r="K997" s="640"/>
      <c r="L997" s="640"/>
      <c r="M997" s="640"/>
      <c r="N997" s="421"/>
      <c r="O997" s="728"/>
      <c r="P997" s="638"/>
      <c r="Q997" s="638"/>
      <c r="R997" s="638"/>
      <c r="S997" s="638"/>
      <c r="T997" s="638"/>
      <c r="U997" s="638"/>
      <c r="V997" s="638"/>
    </row>
    <row r="998" spans="1:22" ht="15.75" customHeight="1">
      <c r="A998" s="638"/>
      <c r="B998" s="638"/>
      <c r="C998" s="638"/>
      <c r="D998" s="638"/>
      <c r="E998" s="638"/>
      <c r="F998" s="638"/>
      <c r="G998" s="639"/>
      <c r="H998" s="638"/>
      <c r="I998" s="638"/>
      <c r="J998" s="640"/>
      <c r="K998" s="640"/>
      <c r="L998" s="640"/>
      <c r="M998" s="640"/>
      <c r="N998" s="421"/>
      <c r="O998" s="728"/>
      <c r="P998" s="638"/>
      <c r="Q998" s="638"/>
      <c r="R998" s="638"/>
      <c r="S998" s="638"/>
      <c r="T998" s="638"/>
      <c r="U998" s="638"/>
      <c r="V998" s="638"/>
    </row>
    <row r="999" spans="1:22" ht="15.75" customHeight="1">
      <c r="A999" s="638"/>
      <c r="B999" s="638"/>
      <c r="C999" s="638"/>
      <c r="D999" s="638"/>
      <c r="E999" s="638"/>
      <c r="F999" s="638"/>
      <c r="G999" s="639"/>
      <c r="H999" s="638"/>
      <c r="I999" s="638"/>
      <c r="J999" s="640"/>
      <c r="K999" s="640"/>
      <c r="L999" s="640"/>
      <c r="M999" s="640"/>
      <c r="N999" s="421"/>
      <c r="O999" s="728"/>
      <c r="P999" s="638"/>
      <c r="Q999" s="638"/>
      <c r="R999" s="638"/>
      <c r="S999" s="638"/>
      <c r="T999" s="638"/>
      <c r="U999" s="638"/>
      <c r="V999" s="638"/>
    </row>
    <row r="1000" spans="1:22" ht="15.75" customHeight="1">
      <c r="A1000" s="638"/>
      <c r="B1000" s="638"/>
      <c r="C1000" s="638"/>
      <c r="D1000" s="638"/>
      <c r="E1000" s="638"/>
      <c r="F1000" s="638"/>
      <c r="G1000" s="639"/>
      <c r="H1000" s="638"/>
      <c r="I1000" s="638"/>
      <c r="J1000" s="640"/>
      <c r="K1000" s="640"/>
      <c r="L1000" s="640"/>
      <c r="M1000" s="640"/>
      <c r="N1000" s="421"/>
      <c r="O1000" s="728"/>
      <c r="P1000" s="638"/>
      <c r="Q1000" s="638"/>
      <c r="R1000" s="638"/>
      <c r="S1000" s="638"/>
      <c r="T1000" s="638"/>
      <c r="U1000" s="638"/>
      <c r="V1000" s="638"/>
    </row>
    <row r="1001" spans="1:22" ht="15.75" customHeight="1">
      <c r="A1001" s="638"/>
      <c r="B1001" s="638"/>
      <c r="C1001" s="638"/>
      <c r="D1001" s="638"/>
      <c r="E1001" s="638"/>
      <c r="F1001" s="638"/>
      <c r="G1001" s="639"/>
      <c r="H1001" s="638"/>
      <c r="I1001" s="638"/>
      <c r="J1001" s="640"/>
      <c r="K1001" s="640"/>
      <c r="L1001" s="640"/>
      <c r="M1001" s="640"/>
      <c r="N1001" s="421"/>
      <c r="O1001" s="728"/>
      <c r="P1001" s="638"/>
      <c r="Q1001" s="638"/>
      <c r="R1001" s="638"/>
      <c r="S1001" s="638"/>
      <c r="T1001" s="638"/>
      <c r="U1001" s="638"/>
      <c r="V1001" s="638"/>
    </row>
    <row r="1002" spans="1:22" ht="15.75" customHeight="1">
      <c r="A1002" s="638"/>
      <c r="B1002" s="638"/>
      <c r="C1002" s="638"/>
      <c r="D1002" s="638"/>
      <c r="E1002" s="638"/>
      <c r="F1002" s="638"/>
      <c r="G1002" s="639"/>
      <c r="H1002" s="638"/>
      <c r="I1002" s="638"/>
      <c r="J1002" s="640"/>
      <c r="K1002" s="640"/>
      <c r="L1002" s="640"/>
      <c r="M1002" s="640"/>
      <c r="N1002" s="421"/>
      <c r="O1002" s="728"/>
      <c r="P1002" s="638"/>
      <c r="Q1002" s="638"/>
      <c r="R1002" s="638"/>
      <c r="S1002" s="638"/>
      <c r="T1002" s="638"/>
      <c r="U1002" s="638"/>
      <c r="V1002" s="638"/>
    </row>
    <row r="1003" spans="1:22" ht="15.75" customHeight="1">
      <c r="A1003" s="638"/>
      <c r="B1003" s="638"/>
      <c r="C1003" s="638"/>
      <c r="D1003" s="638"/>
      <c r="E1003" s="638"/>
      <c r="F1003" s="638"/>
      <c r="G1003" s="639"/>
      <c r="H1003" s="638"/>
      <c r="I1003" s="638"/>
      <c r="J1003" s="640"/>
      <c r="K1003" s="640"/>
      <c r="L1003" s="640"/>
      <c r="M1003" s="640"/>
      <c r="N1003" s="421"/>
      <c r="O1003" s="728"/>
      <c r="P1003" s="638"/>
      <c r="Q1003" s="638"/>
      <c r="R1003" s="638"/>
      <c r="S1003" s="638"/>
      <c r="T1003" s="638"/>
      <c r="U1003" s="638"/>
      <c r="V1003" s="638"/>
    </row>
    <row r="1004" spans="1:22" ht="15.75" customHeight="1">
      <c r="A1004" s="638"/>
      <c r="B1004" s="638"/>
      <c r="C1004" s="638"/>
      <c r="D1004" s="638"/>
      <c r="E1004" s="638"/>
      <c r="F1004" s="638"/>
      <c r="G1004" s="639"/>
      <c r="H1004" s="638"/>
      <c r="I1004" s="638"/>
      <c r="J1004" s="640"/>
      <c r="K1004" s="640"/>
      <c r="L1004" s="640"/>
      <c r="M1004" s="640"/>
      <c r="N1004" s="421"/>
      <c r="O1004" s="728"/>
      <c r="P1004" s="638"/>
      <c r="Q1004" s="638"/>
      <c r="R1004" s="638"/>
      <c r="S1004" s="638"/>
      <c r="T1004" s="638"/>
      <c r="U1004" s="638"/>
      <c r="V1004" s="638"/>
    </row>
    <row r="1005" spans="1:22" ht="15.75" customHeight="1">
      <c r="A1005" s="638"/>
      <c r="B1005" s="638"/>
      <c r="C1005" s="638"/>
      <c r="D1005" s="638"/>
      <c r="E1005" s="638"/>
      <c r="F1005" s="638"/>
      <c r="G1005" s="639"/>
      <c r="H1005" s="638"/>
      <c r="I1005" s="638"/>
      <c r="J1005" s="640"/>
      <c r="K1005" s="640"/>
      <c r="L1005" s="640"/>
      <c r="M1005" s="640"/>
      <c r="N1005" s="421"/>
      <c r="O1005" s="728"/>
      <c r="P1005" s="638"/>
      <c r="Q1005" s="638"/>
      <c r="R1005" s="638"/>
      <c r="S1005" s="638"/>
      <c r="T1005" s="638"/>
      <c r="U1005" s="638"/>
      <c r="V1005" s="638"/>
    </row>
    <row r="1006" spans="1:22" ht="15.75" customHeight="1">
      <c r="A1006" s="638"/>
      <c r="B1006" s="638"/>
      <c r="C1006" s="638"/>
      <c r="D1006" s="638"/>
      <c r="E1006" s="638"/>
      <c r="F1006" s="638"/>
      <c r="G1006" s="639"/>
      <c r="H1006" s="638"/>
      <c r="I1006" s="638"/>
      <c r="J1006" s="640"/>
      <c r="K1006" s="640"/>
      <c r="L1006" s="640"/>
      <c r="M1006" s="640"/>
      <c r="N1006" s="421"/>
      <c r="O1006" s="728"/>
      <c r="P1006" s="638"/>
      <c r="Q1006" s="638"/>
      <c r="R1006" s="638"/>
      <c r="S1006" s="638"/>
      <c r="T1006" s="638"/>
      <c r="U1006" s="638"/>
      <c r="V1006" s="638"/>
    </row>
    <row r="1007" spans="1:22" ht="15.75" customHeight="1">
      <c r="A1007" s="638"/>
      <c r="B1007" s="638"/>
      <c r="C1007" s="638"/>
      <c r="D1007" s="638"/>
      <c r="E1007" s="638"/>
      <c r="F1007" s="638"/>
      <c r="G1007" s="639"/>
      <c r="H1007" s="638"/>
      <c r="I1007" s="638"/>
      <c r="J1007" s="640"/>
      <c r="K1007" s="640"/>
      <c r="L1007" s="640"/>
      <c r="M1007" s="640"/>
      <c r="N1007" s="421"/>
      <c r="O1007" s="728"/>
      <c r="P1007" s="638"/>
      <c r="Q1007" s="638"/>
      <c r="R1007" s="638"/>
      <c r="S1007" s="638"/>
      <c r="T1007" s="638"/>
      <c r="U1007" s="638"/>
      <c r="V1007" s="638"/>
    </row>
    <row r="1008" spans="1:22" ht="15.75" customHeight="1">
      <c r="A1008" s="638"/>
      <c r="B1008" s="638"/>
      <c r="C1008" s="638"/>
      <c r="D1008" s="638"/>
      <c r="E1008" s="638"/>
      <c r="F1008" s="638"/>
      <c r="G1008" s="639"/>
      <c r="H1008" s="638"/>
      <c r="I1008" s="638"/>
      <c r="J1008" s="640"/>
      <c r="K1008" s="640"/>
      <c r="L1008" s="640"/>
      <c r="M1008" s="640"/>
      <c r="N1008" s="421"/>
      <c r="O1008" s="728"/>
      <c r="P1008" s="638"/>
      <c r="Q1008" s="638"/>
      <c r="R1008" s="638"/>
      <c r="S1008" s="638"/>
      <c r="T1008" s="638"/>
      <c r="U1008" s="638"/>
      <c r="V1008" s="638"/>
    </row>
    <row r="1009" spans="1:22" ht="15.75" customHeight="1">
      <c r="A1009" s="638"/>
      <c r="B1009" s="638"/>
      <c r="C1009" s="638"/>
      <c r="D1009" s="638"/>
      <c r="E1009" s="638"/>
      <c r="F1009" s="638"/>
      <c r="G1009" s="639"/>
      <c r="H1009" s="638"/>
      <c r="I1009" s="638"/>
      <c r="J1009" s="640"/>
      <c r="K1009" s="640"/>
      <c r="L1009" s="640"/>
      <c r="M1009" s="640"/>
      <c r="N1009" s="421"/>
      <c r="O1009" s="728"/>
      <c r="P1009" s="638"/>
      <c r="Q1009" s="638"/>
      <c r="R1009" s="638"/>
      <c r="S1009" s="638"/>
      <c r="T1009" s="638"/>
      <c r="U1009" s="638"/>
      <c r="V1009" s="638"/>
    </row>
    <row r="1010" spans="1:22" ht="15.75" customHeight="1">
      <c r="A1010" s="638"/>
      <c r="B1010" s="638"/>
      <c r="C1010" s="638"/>
      <c r="D1010" s="638"/>
      <c r="E1010" s="638"/>
      <c r="F1010" s="638"/>
      <c r="G1010" s="639"/>
      <c r="H1010" s="638"/>
      <c r="I1010" s="638"/>
      <c r="J1010" s="640"/>
      <c r="K1010" s="640"/>
      <c r="L1010" s="640"/>
      <c r="M1010" s="640"/>
      <c r="N1010" s="421"/>
      <c r="O1010" s="728"/>
      <c r="P1010" s="638"/>
      <c r="Q1010" s="638"/>
      <c r="R1010" s="638"/>
      <c r="S1010" s="638"/>
      <c r="T1010" s="638"/>
      <c r="U1010" s="638"/>
      <c r="V1010" s="638"/>
    </row>
    <row r="1011" spans="1:22" ht="15.75" customHeight="1">
      <c r="A1011" s="638"/>
      <c r="B1011" s="638"/>
      <c r="C1011" s="638"/>
      <c r="D1011" s="638"/>
      <c r="E1011" s="638"/>
      <c r="F1011" s="638"/>
      <c r="G1011" s="639"/>
      <c r="H1011" s="638"/>
      <c r="I1011" s="638"/>
      <c r="J1011" s="640"/>
      <c r="K1011" s="640"/>
      <c r="L1011" s="640"/>
      <c r="M1011" s="640"/>
      <c r="N1011" s="421"/>
      <c r="O1011" s="728"/>
      <c r="P1011" s="638"/>
      <c r="Q1011" s="638"/>
      <c r="R1011" s="638"/>
      <c r="S1011" s="638"/>
      <c r="T1011" s="638"/>
      <c r="U1011" s="638"/>
      <c r="V1011" s="638"/>
    </row>
    <row r="1012" spans="1:22" ht="15.75" customHeight="1">
      <c r="A1012" s="638"/>
      <c r="B1012" s="638"/>
      <c r="C1012" s="638"/>
      <c r="D1012" s="638"/>
      <c r="E1012" s="638"/>
      <c r="F1012" s="638"/>
      <c r="G1012" s="639"/>
      <c r="H1012" s="638"/>
      <c r="I1012" s="638"/>
      <c r="J1012" s="640"/>
      <c r="K1012" s="640"/>
      <c r="L1012" s="640"/>
      <c r="M1012" s="640"/>
      <c r="N1012" s="421"/>
      <c r="O1012" s="728"/>
      <c r="P1012" s="638"/>
      <c r="Q1012" s="638"/>
      <c r="R1012" s="638"/>
      <c r="S1012" s="638"/>
      <c r="T1012" s="638"/>
      <c r="U1012" s="638"/>
      <c r="V1012" s="638"/>
    </row>
    <row r="1013" spans="1:22" ht="15.75" customHeight="1">
      <c r="A1013" s="638"/>
      <c r="B1013" s="638"/>
      <c r="C1013" s="638"/>
      <c r="D1013" s="638"/>
      <c r="E1013" s="638"/>
      <c r="F1013" s="638"/>
      <c r="G1013" s="639"/>
      <c r="H1013" s="638"/>
      <c r="I1013" s="638"/>
      <c r="J1013" s="640"/>
      <c r="K1013" s="640"/>
      <c r="L1013" s="640"/>
      <c r="M1013" s="640"/>
      <c r="N1013" s="421"/>
      <c r="O1013" s="728"/>
      <c r="P1013" s="638"/>
      <c r="Q1013" s="638"/>
      <c r="R1013" s="638"/>
      <c r="S1013" s="638"/>
      <c r="T1013" s="638"/>
      <c r="U1013" s="638"/>
      <c r="V1013" s="638"/>
    </row>
  </sheetData>
  <mergeCells count="27">
    <mergeCell ref="A1:B1"/>
    <mergeCell ref="A2:C2"/>
    <mergeCell ref="H2:K2"/>
    <mergeCell ref="A3:C3"/>
    <mergeCell ref="H3:K3"/>
    <mergeCell ref="A4:K4"/>
    <mergeCell ref="A5:K5"/>
    <mergeCell ref="F8:G8"/>
    <mergeCell ref="H8:I8"/>
    <mergeCell ref="B64:K64"/>
    <mergeCell ref="B71:K71"/>
    <mergeCell ref="B73:K73"/>
    <mergeCell ref="J8:J9"/>
    <mergeCell ref="K8:K9"/>
    <mergeCell ref="L8:L9"/>
    <mergeCell ref="B11:K11"/>
    <mergeCell ref="M8:M9"/>
    <mergeCell ref="N8:N9"/>
    <mergeCell ref="O8:O9"/>
    <mergeCell ref="P8:P9"/>
    <mergeCell ref="A6:K6"/>
    <mergeCell ref="A7:B7"/>
    <mergeCell ref="A8:A9"/>
    <mergeCell ref="B8:B9"/>
    <mergeCell ref="C8:C9"/>
    <mergeCell ref="D8:D9"/>
    <mergeCell ref="E8:E9"/>
  </mergeCells>
  <conditionalFormatting sqref="N13:O1013">
    <cfRule type="expression" dxfId="2" priority="1">
      <formula>AND($L13&gt;0, $E13+$I13&lt;$L13)</formula>
    </cfRule>
    <cfRule type="expression" dxfId="1" priority="2">
      <formula>AND($L13&gt;0, $E13+$I13&gt;=$L13)</formula>
    </cfRule>
  </conditionalFormatting>
  <dataValidations count="3">
    <dataValidation type="list" allowBlank="1" showErrorMessage="1" sqref="N13:N17 N19:N33 N35:N41 N43:N63 N65:N70" xr:uid="{00000000-0002-0000-1700-000000000000}">
      <formula1>"Cọc bê tông,Móng,Cột Tầng 1,Mái Tầng 1,Cột Tầng 2,Mái Tầng 2,Cột Tầng 3,Mái Tầng 3,Cột tầng 4,Mái Tầng 4,TUM,Xong khung BTCT"</formula1>
    </dataValidation>
    <dataValidation type="list" allowBlank="1" showErrorMessage="1" sqref="N74" xr:uid="{00000000-0002-0000-1700-000001000000}">
      <formula1>"Cọc bê tông,Móng,Cột Tầng 1,Mái Tầng 1,Cột Tầng 2,Seno tâng 2,Sàn WC tầng 3,Mái Tầng 2,Cột Tầng 3,Mái Tầng 3,Cột tầng 4,Mái Tầng 4,TUM,Xong khung BTCT"</formula1>
    </dataValidation>
    <dataValidation type="list" allowBlank="1" showErrorMessage="1" sqref="M13:M17 M19:M33 M35:M40 M43:M63 M65:M70" xr:uid="{00000000-0002-0000-1700-000002000000}">
      <formula1>"Móng,Mái tầng 1,Mái tầng 2,Mái tầng 3,Xong khung BTCT"</formula1>
    </dataValidation>
  </dataValidations>
  <printOptions horizontalCentered="1"/>
  <pageMargins left="0.35433070866141736" right="0.15748031496062992" top="0.27559055118110237" bottom="0.23622047244094491" header="0" footer="0"/>
  <pageSetup paperSize="9" scale="70" pageOrder="overThenDown" orientation="landscape" cellComments="atEnd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  <pageSetUpPr fitToPage="1"/>
  </sheetPr>
  <dimension ref="A1:AA982"/>
  <sheetViews>
    <sheetView workbookViewId="0">
      <pane ySplit="8" topLeftCell="A9" activePane="bottomLeft" state="frozen"/>
      <selection pane="bottomLeft" activeCell="B10" sqref="B10:K10"/>
    </sheetView>
  </sheetViews>
  <sheetFormatPr defaultColWidth="12.5703125" defaultRowHeight="15" customHeight="1"/>
  <cols>
    <col min="5" max="5" width="17.7109375" customWidth="1"/>
    <col min="6" max="6" width="18.140625" customWidth="1"/>
    <col min="7" max="7" width="17.7109375" customWidth="1"/>
    <col min="8" max="10" width="14.85546875" customWidth="1"/>
  </cols>
  <sheetData>
    <row r="1" spans="1:27" ht="12.75">
      <c r="A1" s="669"/>
      <c r="B1" s="669"/>
      <c r="C1" s="669"/>
      <c r="D1" s="669"/>
      <c r="E1" s="669"/>
      <c r="F1" s="669"/>
      <c r="G1" s="669"/>
      <c r="H1" s="669"/>
      <c r="I1" s="669"/>
      <c r="J1" s="669"/>
      <c r="K1" s="669"/>
      <c r="L1" s="669"/>
      <c r="M1" s="669"/>
      <c r="N1" s="669"/>
      <c r="O1" s="669"/>
      <c r="P1" s="669"/>
      <c r="Q1" s="669"/>
      <c r="R1" s="669"/>
      <c r="S1" s="669"/>
      <c r="T1" s="669"/>
      <c r="U1" s="669"/>
      <c r="V1" s="669"/>
      <c r="W1" s="669"/>
      <c r="X1" s="669"/>
      <c r="Y1" s="669"/>
      <c r="Z1" s="669"/>
      <c r="AA1" s="669"/>
    </row>
    <row r="2" spans="1:27" ht="15.75">
      <c r="A2" s="830" t="str">
        <f>'Chỉ tiêu SL DT Tháng 11 năm 202'!A2</f>
        <v>CÔNG TY CỔ PHẦN XÂY DỰNG NGÔ QUYỀN</v>
      </c>
      <c r="B2" s="811"/>
      <c r="C2" s="811"/>
      <c r="D2" s="811"/>
      <c r="E2" s="669"/>
      <c r="F2" s="669"/>
      <c r="H2" s="831" t="str">
        <f>'Chỉ tiêu SL DT Tháng 11 năm 202'!H2</f>
        <v>CỘNG HÒA XÃ HỘI CHỦ NGHĨA VIỆT NAM</v>
      </c>
      <c r="I2" s="811"/>
      <c r="J2" s="811"/>
      <c r="K2" s="811"/>
      <c r="O2" s="832"/>
      <c r="P2" s="811"/>
      <c r="Q2" s="811"/>
      <c r="R2" s="811"/>
      <c r="S2" s="811"/>
      <c r="T2" s="669"/>
      <c r="U2" s="669"/>
      <c r="V2" s="669"/>
      <c r="W2" s="669"/>
      <c r="X2" s="669"/>
      <c r="Y2" s="669"/>
      <c r="Z2" s="669"/>
      <c r="AA2" s="669"/>
    </row>
    <row r="3" spans="1:27" ht="12.75">
      <c r="A3" s="833" t="str">
        <f>'Chỉ tiêu SL DT Tháng 11 năm 202'!A3</f>
        <v>BAN CHỈ HUY CÔNG TRƯỜNG</v>
      </c>
      <c r="B3" s="811"/>
      <c r="C3" s="811"/>
      <c r="D3" s="811"/>
      <c r="E3" s="669"/>
      <c r="F3" s="669"/>
      <c r="H3" s="834" t="str">
        <f>'Chỉ tiêu SL DT Tháng 11 năm 202'!H3</f>
        <v>Độc lập - Tự do - Hạnh phúc</v>
      </c>
      <c r="I3" s="811"/>
      <c r="J3" s="811"/>
      <c r="K3" s="811"/>
      <c r="O3" s="835"/>
      <c r="P3" s="811"/>
      <c r="Q3" s="811"/>
      <c r="R3" s="811"/>
      <c r="S3" s="811"/>
      <c r="T3" s="669"/>
      <c r="U3" s="669"/>
      <c r="V3" s="669"/>
      <c r="W3" s="669"/>
      <c r="X3" s="669"/>
      <c r="Y3" s="669"/>
      <c r="Z3" s="669"/>
      <c r="AA3" s="669"/>
    </row>
    <row r="4" spans="1:27" ht="20.25">
      <c r="A4" s="669"/>
      <c r="B4" s="669"/>
      <c r="C4" s="823" t="s">
        <v>250</v>
      </c>
      <c r="D4" s="811"/>
      <c r="E4" s="811"/>
      <c r="F4" s="811"/>
      <c r="G4" s="811"/>
      <c r="H4" s="811"/>
      <c r="L4" s="669"/>
      <c r="M4" s="669"/>
      <c r="N4" s="669"/>
      <c r="O4" s="669"/>
      <c r="P4" s="669"/>
      <c r="Q4" s="669"/>
      <c r="R4" s="669"/>
      <c r="S4" s="669"/>
      <c r="T4" s="669"/>
      <c r="U4" s="669"/>
      <c r="V4" s="669"/>
      <c r="W4" s="669"/>
      <c r="X4" s="669"/>
      <c r="Y4" s="669"/>
      <c r="Z4" s="669"/>
      <c r="AA4" s="669"/>
    </row>
    <row r="5" spans="1:27" ht="20.25">
      <c r="A5" s="669"/>
      <c r="B5" s="669"/>
      <c r="C5" s="824" t="str">
        <f>'Chỉ tiêu SL DT Tháng 11 năm 202'!A5</f>
        <v>DỰ ÁN : KHU NHÀ Ở TẠI PHƯỜNG TRẠI CHUỐI</v>
      </c>
      <c r="D5" s="811"/>
      <c r="E5" s="811"/>
      <c r="F5" s="811"/>
      <c r="G5" s="811"/>
      <c r="H5" s="811"/>
      <c r="L5" s="669"/>
      <c r="M5" s="669"/>
      <c r="N5" s="669"/>
      <c r="O5" s="669"/>
      <c r="P5" s="669"/>
      <c r="Q5" s="669"/>
      <c r="R5" s="669"/>
      <c r="S5" s="669"/>
      <c r="T5" s="669"/>
      <c r="U5" s="669"/>
      <c r="V5" s="669"/>
      <c r="W5" s="669"/>
      <c r="X5" s="669"/>
      <c r="Y5" s="669"/>
      <c r="Z5" s="669"/>
      <c r="AA5" s="669"/>
    </row>
    <row r="6" spans="1:27" ht="12.75">
      <c r="A6" s="669"/>
      <c r="B6" s="669"/>
      <c r="C6" s="669"/>
      <c r="D6" s="669"/>
      <c r="E6" s="669"/>
      <c r="F6" s="669"/>
      <c r="G6" s="669"/>
      <c r="H6" s="669"/>
      <c r="I6" s="669"/>
      <c r="J6" s="669"/>
      <c r="K6" s="669"/>
      <c r="L6" s="669"/>
      <c r="M6" s="669"/>
      <c r="N6" s="669"/>
      <c r="O6" s="669"/>
      <c r="P6" s="669"/>
      <c r="Q6" s="669"/>
      <c r="R6" s="669"/>
      <c r="S6" s="669"/>
      <c r="T6" s="669"/>
      <c r="U6" s="669"/>
      <c r="V6" s="669"/>
      <c r="W6" s="669"/>
      <c r="X6" s="669"/>
      <c r="Y6" s="669"/>
      <c r="Z6" s="669"/>
      <c r="AA6" s="669"/>
    </row>
    <row r="7" spans="1:27" ht="12.75">
      <c r="A7" s="825" t="str">
        <f>'Chỉ tiêu SL DT Tháng 11 năm 202'!A8</f>
        <v>STT</v>
      </c>
      <c r="B7" s="825" t="str">
        <f>'Chỉ tiêu SL DT Tháng 11 năm 202'!B8</f>
        <v>Danh mục</v>
      </c>
      <c r="C7" s="826" t="s">
        <v>251</v>
      </c>
      <c r="D7" s="809"/>
      <c r="E7" s="826" t="s">
        <v>252</v>
      </c>
      <c r="F7" s="761"/>
      <c r="G7" s="809"/>
      <c r="H7" s="827" t="s">
        <v>253</v>
      </c>
      <c r="I7" s="828"/>
      <c r="J7" s="829"/>
      <c r="K7" s="820" t="s">
        <v>254</v>
      </c>
      <c r="L7" s="669"/>
      <c r="M7" s="669"/>
      <c r="N7" s="669"/>
      <c r="O7" s="669"/>
      <c r="P7" s="669"/>
      <c r="Q7" s="669"/>
      <c r="R7" s="669"/>
      <c r="S7" s="669"/>
      <c r="T7" s="669"/>
      <c r="U7" s="669"/>
      <c r="V7" s="669"/>
      <c r="W7" s="669"/>
      <c r="X7" s="669"/>
      <c r="Y7" s="669"/>
      <c r="Z7" s="669"/>
      <c r="AA7" s="669"/>
    </row>
    <row r="8" spans="1:27" ht="25.5" customHeight="1">
      <c r="A8" s="764"/>
      <c r="B8" s="764"/>
      <c r="C8" s="670" t="s">
        <v>255</v>
      </c>
      <c r="D8" s="670" t="s">
        <v>256</v>
      </c>
      <c r="E8" s="670" t="s">
        <v>257</v>
      </c>
      <c r="F8" s="670" t="s">
        <v>258</v>
      </c>
      <c r="G8" s="670" t="s">
        <v>259</v>
      </c>
      <c r="H8" s="670" t="s">
        <v>260</v>
      </c>
      <c r="I8" s="670" t="s">
        <v>259</v>
      </c>
      <c r="J8" s="670" t="s">
        <v>261</v>
      </c>
      <c r="K8" s="764"/>
      <c r="L8" s="669"/>
      <c r="M8" s="669"/>
      <c r="N8" s="669"/>
      <c r="O8" s="669"/>
      <c r="P8" s="669"/>
      <c r="Q8" s="669"/>
      <c r="R8" s="669"/>
      <c r="S8" s="669"/>
      <c r="T8" s="669"/>
      <c r="U8" s="669"/>
      <c r="V8" s="669"/>
      <c r="W8" s="669"/>
      <c r="X8" s="669"/>
      <c r="Y8" s="669"/>
      <c r="Z8" s="669"/>
      <c r="AA8" s="669"/>
    </row>
    <row r="9" spans="1:27" ht="13.5" customHeight="1">
      <c r="A9" s="671" t="s">
        <v>24</v>
      </c>
      <c r="B9" s="821" t="str">
        <f>'Chỉ tiêu SL DT Tháng 11 năm 202'!B11</f>
        <v>Trại chuối GĐ 1</v>
      </c>
      <c r="C9" s="761"/>
      <c r="D9" s="761"/>
      <c r="E9" s="761"/>
      <c r="F9" s="761"/>
      <c r="G9" s="761"/>
      <c r="H9" s="761"/>
      <c r="I9" s="761"/>
      <c r="J9" s="761"/>
      <c r="K9" s="809"/>
      <c r="L9" s="669"/>
      <c r="M9" s="669"/>
      <c r="N9" s="669"/>
      <c r="O9" s="669"/>
      <c r="P9" s="669"/>
      <c r="Q9" s="669"/>
      <c r="R9" s="669"/>
      <c r="S9" s="669"/>
      <c r="T9" s="669"/>
      <c r="U9" s="669"/>
      <c r="V9" s="669"/>
      <c r="W9" s="669"/>
      <c r="X9" s="669"/>
      <c r="Y9" s="669"/>
      <c r="Z9" s="669"/>
      <c r="AA9" s="669"/>
    </row>
    <row r="10" spans="1:27" ht="13.5" customHeight="1">
      <c r="A10" s="672" t="str">
        <f>'Chỉ tiêu SL DT Tháng 11 năm 202'!A12</f>
        <v>A</v>
      </c>
      <c r="B10" s="822"/>
      <c r="C10" s="761"/>
      <c r="D10" s="761"/>
      <c r="E10" s="761"/>
      <c r="F10" s="761"/>
      <c r="G10" s="761"/>
      <c r="H10" s="761"/>
      <c r="I10" s="761"/>
      <c r="J10" s="761"/>
      <c r="K10" s="809"/>
      <c r="L10" s="669"/>
      <c r="M10" s="669"/>
      <c r="N10" s="669"/>
      <c r="O10" s="669"/>
      <c r="P10" s="669"/>
      <c r="Q10" s="669"/>
      <c r="R10" s="669"/>
      <c r="S10" s="669"/>
      <c r="T10" s="669"/>
      <c r="U10" s="669"/>
      <c r="V10" s="669"/>
      <c r="W10" s="669"/>
      <c r="X10" s="669"/>
      <c r="Y10" s="669"/>
      <c r="Z10" s="669"/>
      <c r="AA10" s="669"/>
    </row>
    <row r="11" spans="1:27" ht="13.5" customHeight="1">
      <c r="A11" s="670">
        <v>1</v>
      </c>
      <c r="B11" s="673" t="str">
        <f>'Chỉ tiêu SL DT Tháng 11 năm 202'!B13</f>
        <v>Lô 5A</v>
      </c>
      <c r="C11" s="673"/>
      <c r="D11" s="673"/>
      <c r="E11" s="673" t="str">
        <f>'Chỉ tiêu SL DT Tháng 12 năm 202'!N13</f>
        <v>Xong khung BTCT</v>
      </c>
      <c r="F11" s="342" t="s">
        <v>262</v>
      </c>
      <c r="G11" s="342" t="s">
        <v>263</v>
      </c>
      <c r="H11" s="342" t="s">
        <v>265</v>
      </c>
      <c r="I11" s="342" t="s">
        <v>265</v>
      </c>
      <c r="J11" s="342" t="s">
        <v>268</v>
      </c>
      <c r="K11" s="673"/>
      <c r="L11" s="669"/>
      <c r="M11" s="669"/>
      <c r="N11" s="669"/>
      <c r="O11" s="669"/>
      <c r="P11" s="669"/>
      <c r="Q11" s="669"/>
      <c r="R11" s="669"/>
      <c r="S11" s="669"/>
      <c r="T11" s="669"/>
      <c r="U11" s="669"/>
      <c r="V11" s="669"/>
      <c r="W11" s="669"/>
      <c r="X11" s="669"/>
      <c r="Y11" s="669"/>
      <c r="Z11" s="669"/>
      <c r="AA11" s="669"/>
    </row>
    <row r="12" spans="1:27" ht="13.5" customHeight="1">
      <c r="A12" s="670">
        <v>2</v>
      </c>
      <c r="B12" s="673" t="str">
        <f>'Chỉ tiêu SL DT Tháng 11 năm 202'!B16</f>
        <v>Lô 13A</v>
      </c>
      <c r="C12" s="673"/>
      <c r="D12" s="673"/>
      <c r="E12" s="673" t="str">
        <f>'Chỉ tiêu SL DT Tháng 12 năm 202'!N16</f>
        <v>Xong khung BTCT</v>
      </c>
      <c r="F12" s="342" t="s">
        <v>270</v>
      </c>
      <c r="G12" s="342"/>
      <c r="H12" s="342"/>
      <c r="I12" s="342"/>
      <c r="J12" s="342"/>
      <c r="K12" s="673"/>
      <c r="L12" s="669"/>
      <c r="M12" s="669"/>
      <c r="N12" s="669"/>
      <c r="O12" s="669"/>
      <c r="P12" s="669"/>
      <c r="Q12" s="669"/>
      <c r="R12" s="669"/>
      <c r="S12" s="669"/>
      <c r="T12" s="669"/>
      <c r="U12" s="669"/>
      <c r="V12" s="669"/>
      <c r="W12" s="669"/>
      <c r="X12" s="669"/>
      <c r="Y12" s="669"/>
      <c r="Z12" s="669"/>
      <c r="AA12" s="669"/>
    </row>
    <row r="13" spans="1:27" ht="13.5" customHeight="1">
      <c r="A13" s="670">
        <v>3</v>
      </c>
      <c r="B13" s="673" t="str">
        <f>'Chỉ tiêu SL DT Tháng 11 năm 202'!B17</f>
        <v>Lô 14A</v>
      </c>
      <c r="C13" s="673"/>
      <c r="D13" s="673"/>
      <c r="E13" s="673" t="str">
        <f>'Chỉ tiêu SL DT Tháng 12 năm 202'!N17</f>
        <v>Mái Tầng 1</v>
      </c>
      <c r="F13" s="342" t="s">
        <v>267</v>
      </c>
      <c r="G13" s="342"/>
      <c r="H13" s="342"/>
      <c r="I13" s="342"/>
      <c r="J13" s="342"/>
      <c r="K13" s="673"/>
      <c r="L13" s="669"/>
      <c r="M13" s="669"/>
      <c r="N13" s="669"/>
      <c r="O13" s="669"/>
      <c r="P13" s="669"/>
      <c r="Q13" s="669"/>
      <c r="R13" s="669"/>
      <c r="S13" s="669"/>
      <c r="T13" s="669"/>
      <c r="U13" s="669"/>
      <c r="V13" s="669"/>
      <c r="W13" s="669"/>
      <c r="X13" s="669"/>
      <c r="Y13" s="669"/>
      <c r="Z13" s="669"/>
      <c r="AA13" s="669"/>
    </row>
    <row r="14" spans="1:27" ht="13.5" customHeight="1">
      <c r="A14" s="674" t="str">
        <f>'Chỉ tiêu SL DT Tháng 11 năm 202'!A18</f>
        <v>B</v>
      </c>
      <c r="B14" s="819"/>
      <c r="C14" s="761"/>
      <c r="D14" s="761"/>
      <c r="E14" s="761"/>
      <c r="F14" s="761"/>
      <c r="G14" s="761"/>
      <c r="H14" s="761"/>
      <c r="I14" s="761"/>
      <c r="J14" s="761"/>
      <c r="K14" s="809"/>
      <c r="L14" s="669"/>
      <c r="M14" s="669"/>
      <c r="N14" s="669"/>
      <c r="O14" s="669"/>
      <c r="P14" s="669"/>
      <c r="Q14" s="669"/>
      <c r="R14" s="669"/>
      <c r="S14" s="669"/>
      <c r="T14" s="669"/>
      <c r="U14" s="669"/>
      <c r="V14" s="669"/>
      <c r="W14" s="669"/>
      <c r="X14" s="669"/>
      <c r="Y14" s="669"/>
      <c r="Z14" s="669"/>
      <c r="AA14" s="669"/>
    </row>
    <row r="15" spans="1:27" ht="13.5" customHeight="1">
      <c r="A15" s="670">
        <v>1</v>
      </c>
      <c r="B15" s="673" t="str">
        <f>'Chỉ tiêu SL DT Tháng 11 năm 202'!B21</f>
        <v>Lô 4B</v>
      </c>
      <c r="C15" s="673"/>
      <c r="D15" s="673"/>
      <c r="E15" s="673" t="str">
        <f>'Chỉ tiêu SL DT Tháng 12 năm 202'!N22</f>
        <v>Xong khung BTCT</v>
      </c>
      <c r="F15" s="342" t="s">
        <v>262</v>
      </c>
      <c r="G15" s="342" t="s">
        <v>263</v>
      </c>
      <c r="H15" s="342" t="s">
        <v>265</v>
      </c>
      <c r="I15" s="342" t="s">
        <v>265</v>
      </c>
      <c r="J15" s="342" t="s">
        <v>266</v>
      </c>
      <c r="K15" s="673"/>
      <c r="L15" s="669"/>
      <c r="M15" s="669"/>
      <c r="N15" s="669"/>
      <c r="O15" s="669"/>
      <c r="P15" s="669"/>
      <c r="Q15" s="669"/>
      <c r="R15" s="669"/>
      <c r="S15" s="669"/>
      <c r="T15" s="669"/>
      <c r="U15" s="669"/>
      <c r="V15" s="669"/>
      <c r="W15" s="669"/>
      <c r="X15" s="669"/>
      <c r="Y15" s="669"/>
      <c r="Z15" s="669"/>
      <c r="AA15" s="669"/>
    </row>
    <row r="16" spans="1:27" ht="13.5" customHeight="1">
      <c r="A16" s="670">
        <v>2</v>
      </c>
      <c r="B16" s="673" t="str">
        <f>'Chỉ tiêu SL DT Tháng 11 năm 202'!B22</f>
        <v>Lô 6B</v>
      </c>
      <c r="C16" s="673"/>
      <c r="D16" s="673"/>
      <c r="E16" s="673" t="str">
        <f>'Chỉ tiêu SL DT Tháng 12 năm 202'!N23</f>
        <v>Xong khung BTCT</v>
      </c>
      <c r="F16" s="342" t="s">
        <v>262</v>
      </c>
      <c r="G16" s="342" t="s">
        <v>263</v>
      </c>
      <c r="H16" s="342" t="s">
        <v>265</v>
      </c>
      <c r="I16" s="342" t="s">
        <v>265</v>
      </c>
      <c r="J16" s="342" t="s">
        <v>266</v>
      </c>
      <c r="K16" s="673"/>
      <c r="L16" s="669"/>
      <c r="M16" s="669"/>
      <c r="N16" s="669"/>
      <c r="O16" s="669"/>
      <c r="P16" s="669"/>
      <c r="Q16" s="669"/>
      <c r="R16" s="669"/>
      <c r="S16" s="669"/>
      <c r="T16" s="669"/>
      <c r="U16" s="669"/>
      <c r="V16" s="669"/>
      <c r="W16" s="669"/>
      <c r="X16" s="669"/>
      <c r="Y16" s="669"/>
      <c r="Z16" s="669"/>
      <c r="AA16" s="669"/>
    </row>
    <row r="17" spans="1:27" ht="13.5" customHeight="1">
      <c r="A17" s="670">
        <v>3</v>
      </c>
      <c r="B17" s="673" t="str">
        <f>'Chỉ tiêu SL DT Tháng 11 năm 202'!B23</f>
        <v>Lô 7B</v>
      </c>
      <c r="C17" s="673"/>
      <c r="D17" s="673"/>
      <c r="E17" s="673" t="str">
        <f>'Chỉ tiêu SL DT Tháng 12 năm 202'!N24</f>
        <v>Xong khung BTCT</v>
      </c>
      <c r="F17" s="342" t="s">
        <v>262</v>
      </c>
      <c r="G17" s="342" t="s">
        <v>263</v>
      </c>
      <c r="H17" s="342" t="s">
        <v>265</v>
      </c>
      <c r="I17" s="342" t="s">
        <v>265</v>
      </c>
      <c r="J17" s="342" t="s">
        <v>266</v>
      </c>
      <c r="K17" s="673"/>
      <c r="L17" s="669"/>
      <c r="M17" s="669"/>
      <c r="N17" s="669"/>
      <c r="O17" s="669"/>
      <c r="P17" s="669"/>
      <c r="Q17" s="669"/>
      <c r="R17" s="669"/>
      <c r="S17" s="669"/>
      <c r="T17" s="669"/>
      <c r="U17" s="669"/>
      <c r="V17" s="669"/>
      <c r="W17" s="669"/>
      <c r="X17" s="669"/>
      <c r="Y17" s="669"/>
      <c r="Z17" s="669"/>
      <c r="AA17" s="669"/>
    </row>
    <row r="18" spans="1:27" ht="13.5" customHeight="1">
      <c r="A18" s="670">
        <v>4</v>
      </c>
      <c r="B18" s="673" t="str">
        <f>'Chỉ tiêu SL DT Tháng 11 năm 202'!B25</f>
        <v>Lô 9B</v>
      </c>
      <c r="C18" s="673"/>
      <c r="D18" s="673"/>
      <c r="E18" s="673" t="str">
        <f>'Chỉ tiêu SL DT Tháng 12 năm 202'!N26</f>
        <v>Xong khung BTCT</v>
      </c>
      <c r="F18" s="342" t="s">
        <v>262</v>
      </c>
      <c r="G18" s="342" t="s">
        <v>263</v>
      </c>
      <c r="H18" s="342" t="s">
        <v>265</v>
      </c>
      <c r="I18" s="342" t="s">
        <v>265</v>
      </c>
      <c r="J18" s="342" t="s">
        <v>268</v>
      </c>
      <c r="K18" s="673"/>
      <c r="L18" s="669"/>
      <c r="M18" s="669"/>
      <c r="N18" s="669"/>
      <c r="O18" s="669"/>
      <c r="P18" s="669"/>
      <c r="Q18" s="669"/>
      <c r="R18" s="669"/>
      <c r="S18" s="669"/>
      <c r="T18" s="669"/>
      <c r="U18" s="669"/>
      <c r="V18" s="669"/>
      <c r="W18" s="669"/>
      <c r="X18" s="669"/>
      <c r="Y18" s="669"/>
      <c r="Z18" s="669"/>
      <c r="AA18" s="669"/>
    </row>
    <row r="19" spans="1:27" ht="13.5" customHeight="1">
      <c r="A19" s="670">
        <v>5</v>
      </c>
      <c r="B19" s="673" t="str">
        <f>'Chỉ tiêu SL DT Tháng 11 năm 202'!B27</f>
        <v>Lô 13B-A</v>
      </c>
      <c r="C19" s="673"/>
      <c r="D19" s="673"/>
      <c r="E19" s="673" t="str">
        <f>'Chỉ tiêu SL DT Tháng 12 năm 202'!N28</f>
        <v>Móng</v>
      </c>
      <c r="F19" s="342"/>
      <c r="G19" s="342"/>
      <c r="H19" s="342"/>
      <c r="I19" s="342"/>
      <c r="J19" s="342"/>
      <c r="K19" s="673"/>
      <c r="L19" s="669"/>
      <c r="M19" s="669"/>
      <c r="N19" s="669"/>
      <c r="O19" s="669"/>
      <c r="P19" s="669"/>
      <c r="Q19" s="669"/>
      <c r="R19" s="669"/>
      <c r="S19" s="669"/>
      <c r="T19" s="669"/>
      <c r="U19" s="669"/>
      <c r="V19" s="669"/>
      <c r="W19" s="669"/>
      <c r="X19" s="669"/>
      <c r="Y19" s="669"/>
      <c r="Z19" s="669"/>
      <c r="AA19" s="669"/>
    </row>
    <row r="20" spans="1:27" ht="13.5" customHeight="1">
      <c r="A20" s="670">
        <v>6</v>
      </c>
      <c r="B20" s="673" t="str">
        <f>'Chỉ tiêu SL DT Tháng 11 năm 202'!B29</f>
        <v>Lô 14B</v>
      </c>
      <c r="C20" s="673"/>
      <c r="D20" s="673"/>
      <c r="E20" s="673" t="str">
        <f>'Chỉ tiêu SL DT Tháng 12 năm 202'!N30</f>
        <v>Xong khung BTCT</v>
      </c>
      <c r="F20" s="342" t="s">
        <v>262</v>
      </c>
      <c r="G20" s="342" t="s">
        <v>263</v>
      </c>
      <c r="H20" s="342" t="s">
        <v>265</v>
      </c>
      <c r="I20" s="342" t="s">
        <v>265</v>
      </c>
      <c r="J20" s="342" t="s">
        <v>266</v>
      </c>
      <c r="K20" s="673"/>
      <c r="L20" s="669"/>
      <c r="M20" s="669"/>
      <c r="N20" s="669"/>
      <c r="O20" s="669"/>
      <c r="P20" s="669"/>
      <c r="Q20" s="669"/>
      <c r="R20" s="669"/>
      <c r="S20" s="669"/>
      <c r="T20" s="669"/>
      <c r="U20" s="669"/>
      <c r="V20" s="669"/>
      <c r="W20" s="669"/>
      <c r="X20" s="669"/>
      <c r="Y20" s="669"/>
      <c r="Z20" s="669"/>
      <c r="AA20" s="669"/>
    </row>
    <row r="21" spans="1:27" ht="13.5" customHeight="1">
      <c r="A21" s="670">
        <v>7</v>
      </c>
      <c r="B21" s="673" t="str">
        <f>'Chỉ tiêu SL DT Tháng 11 năm 202'!B32</f>
        <v>Lô 17B</v>
      </c>
      <c r="C21" s="673"/>
      <c r="D21" s="673"/>
      <c r="E21" s="673" t="str">
        <f>'Chỉ tiêu SL DT Tháng 12 năm 202'!N33</f>
        <v>Xong khung BTCT</v>
      </c>
      <c r="F21" s="342" t="s">
        <v>262</v>
      </c>
      <c r="G21" s="342" t="s">
        <v>263</v>
      </c>
      <c r="H21" s="342" t="s">
        <v>265</v>
      </c>
      <c r="I21" s="342" t="s">
        <v>265</v>
      </c>
      <c r="J21" s="342" t="s">
        <v>268</v>
      </c>
      <c r="K21" s="673"/>
      <c r="L21" s="669"/>
      <c r="M21" s="669"/>
      <c r="N21" s="669"/>
      <c r="O21" s="669"/>
      <c r="P21" s="669"/>
      <c r="Q21" s="669"/>
      <c r="R21" s="669"/>
      <c r="S21" s="669"/>
      <c r="T21" s="669"/>
      <c r="U21" s="669"/>
      <c r="V21" s="669"/>
      <c r="W21" s="669"/>
      <c r="X21" s="669"/>
      <c r="Y21" s="669"/>
      <c r="Z21" s="669"/>
      <c r="AA21" s="669"/>
    </row>
    <row r="22" spans="1:27" ht="13.5" customHeight="1">
      <c r="A22" s="674" t="str">
        <f>'Chỉ tiêu SL DT Tháng 11 năm 202'!A33</f>
        <v>C</v>
      </c>
      <c r="B22" s="819"/>
      <c r="C22" s="761"/>
      <c r="D22" s="761"/>
      <c r="E22" s="761"/>
      <c r="F22" s="761"/>
      <c r="G22" s="761"/>
      <c r="H22" s="761"/>
      <c r="I22" s="761"/>
      <c r="J22" s="761"/>
      <c r="K22" s="809"/>
      <c r="L22" s="669"/>
      <c r="M22" s="669"/>
      <c r="N22" s="669"/>
      <c r="O22" s="669"/>
      <c r="P22" s="669"/>
      <c r="Q22" s="669"/>
      <c r="R22" s="669"/>
      <c r="S22" s="669"/>
      <c r="T22" s="669"/>
      <c r="U22" s="669"/>
      <c r="V22" s="669"/>
      <c r="W22" s="669"/>
      <c r="X22" s="669"/>
      <c r="Y22" s="669"/>
      <c r="Z22" s="669"/>
      <c r="AA22" s="669"/>
    </row>
    <row r="23" spans="1:27" ht="13.5" customHeight="1">
      <c r="A23" s="670">
        <v>1</v>
      </c>
      <c r="B23" s="673" t="str">
        <f>'Chỉ tiêu SL DT Tháng 11 năm 202'!B35</f>
        <v>Lô 2C</v>
      </c>
      <c r="C23" s="673"/>
      <c r="D23" s="673"/>
      <c r="E23" s="673" t="str">
        <f>'Chỉ tiêu SL DT Tháng 12 năm 202'!N36</f>
        <v>Xong khung BTCT</v>
      </c>
      <c r="F23" s="342" t="s">
        <v>262</v>
      </c>
      <c r="G23" s="342" t="s">
        <v>271</v>
      </c>
      <c r="H23" s="342"/>
      <c r="I23" s="342"/>
      <c r="J23" s="342"/>
      <c r="K23" s="673"/>
      <c r="L23" s="669"/>
      <c r="M23" s="669"/>
      <c r="N23" s="669"/>
      <c r="O23" s="669"/>
      <c r="P23" s="669"/>
      <c r="Q23" s="669"/>
      <c r="R23" s="669"/>
      <c r="S23" s="669"/>
      <c r="T23" s="669"/>
      <c r="U23" s="669"/>
      <c r="V23" s="669"/>
      <c r="W23" s="669"/>
      <c r="X23" s="669"/>
      <c r="Y23" s="669"/>
      <c r="Z23" s="669"/>
      <c r="AA23" s="669"/>
    </row>
    <row r="24" spans="1:27" ht="13.5" customHeight="1">
      <c r="A24" s="670">
        <v>2</v>
      </c>
      <c r="B24" s="673" t="str">
        <f>'Chỉ tiêu SL DT Tháng 11 năm 202'!B36</f>
        <v>Lô 3C</v>
      </c>
      <c r="C24" s="673"/>
      <c r="D24" s="673"/>
      <c r="E24" s="673" t="str">
        <f>'Chỉ tiêu SL DT Tháng 12 năm 202'!N37</f>
        <v>Xong khung BTCT</v>
      </c>
      <c r="F24" s="342" t="s">
        <v>262</v>
      </c>
      <c r="G24" s="342" t="s">
        <v>271</v>
      </c>
      <c r="H24" s="342"/>
      <c r="I24" s="342"/>
      <c r="J24" s="342"/>
      <c r="K24" s="673"/>
      <c r="L24" s="669"/>
      <c r="M24" s="669"/>
      <c r="N24" s="669"/>
      <c r="O24" s="669"/>
      <c r="P24" s="669"/>
      <c r="Q24" s="669"/>
      <c r="R24" s="669"/>
      <c r="S24" s="669"/>
      <c r="T24" s="669"/>
      <c r="U24" s="669"/>
      <c r="V24" s="669"/>
      <c r="W24" s="669"/>
      <c r="X24" s="669"/>
      <c r="Y24" s="669"/>
      <c r="Z24" s="669"/>
      <c r="AA24" s="669"/>
    </row>
    <row r="25" spans="1:27" ht="13.5" customHeight="1">
      <c r="A25" s="670">
        <v>3</v>
      </c>
      <c r="B25" s="673" t="str">
        <f>'Chỉ tiêu SL DT Tháng 11 năm 202'!B37</f>
        <v>Lô 4C</v>
      </c>
      <c r="C25" s="673"/>
      <c r="D25" s="673"/>
      <c r="E25" s="673" t="str">
        <f>'Chỉ tiêu SL DT Tháng 12 năm 202'!N38</f>
        <v>Xong khung BTCT</v>
      </c>
      <c r="F25" s="342" t="s">
        <v>262</v>
      </c>
      <c r="G25" s="342" t="s">
        <v>263</v>
      </c>
      <c r="H25" s="342" t="s">
        <v>265</v>
      </c>
      <c r="I25" s="342" t="s">
        <v>265</v>
      </c>
      <c r="J25" s="342" t="s">
        <v>266</v>
      </c>
      <c r="K25" s="673"/>
      <c r="L25" s="669"/>
      <c r="M25" s="669"/>
      <c r="N25" s="669"/>
      <c r="O25" s="669"/>
      <c r="P25" s="669"/>
      <c r="Q25" s="669"/>
      <c r="R25" s="669"/>
      <c r="S25" s="669"/>
      <c r="T25" s="669"/>
      <c r="U25" s="669"/>
      <c r="V25" s="669"/>
      <c r="W25" s="669"/>
      <c r="X25" s="669"/>
      <c r="Y25" s="669"/>
      <c r="Z25" s="669"/>
      <c r="AA25" s="669"/>
    </row>
    <row r="26" spans="1:27" ht="13.5" customHeight="1">
      <c r="A26" s="670">
        <v>4</v>
      </c>
      <c r="B26" s="673" t="str">
        <f>'Chỉ tiêu SL DT Tháng 11 năm 202'!B39</f>
        <v>Lô 9C</v>
      </c>
      <c r="C26" s="673"/>
      <c r="D26" s="673"/>
      <c r="E26" s="673" t="str">
        <f>'Chỉ tiêu SL DT Tháng 12 năm 202'!N40</f>
        <v>Móng</v>
      </c>
      <c r="F26" s="342" t="s">
        <v>269</v>
      </c>
      <c r="G26" s="342"/>
      <c r="H26" s="342"/>
      <c r="I26" s="342"/>
      <c r="J26" s="342"/>
      <c r="K26" s="673"/>
      <c r="L26" s="669"/>
      <c r="M26" s="669"/>
      <c r="N26" s="669"/>
      <c r="O26" s="669"/>
      <c r="P26" s="669"/>
      <c r="Q26" s="669"/>
      <c r="R26" s="669"/>
      <c r="S26" s="669"/>
      <c r="T26" s="669"/>
      <c r="U26" s="669"/>
      <c r="V26" s="669"/>
      <c r="W26" s="669"/>
      <c r="X26" s="669"/>
      <c r="Y26" s="669"/>
      <c r="Z26" s="669"/>
      <c r="AA26" s="669"/>
    </row>
    <row r="27" spans="1:27" ht="13.5" customHeight="1">
      <c r="A27" s="670">
        <v>5</v>
      </c>
      <c r="B27" s="673" t="str">
        <f>'Chỉ tiêu SL DT Tháng 11 năm 202'!B40</f>
        <v>Lô 11C</v>
      </c>
      <c r="C27" s="673"/>
      <c r="D27" s="673"/>
      <c r="E27" s="673" t="str">
        <f>'Chỉ tiêu SL DT Tháng 12 năm 202'!N41</f>
        <v>Mái Tầng 3</v>
      </c>
      <c r="F27" s="342" t="s">
        <v>270</v>
      </c>
      <c r="G27" s="342"/>
      <c r="H27" s="342"/>
      <c r="I27" s="342"/>
      <c r="J27" s="342"/>
      <c r="K27" s="673"/>
      <c r="L27" s="669"/>
      <c r="M27" s="669"/>
      <c r="N27" s="669"/>
      <c r="O27" s="669"/>
      <c r="P27" s="669"/>
      <c r="Q27" s="669"/>
      <c r="R27" s="669"/>
      <c r="S27" s="669"/>
      <c r="T27" s="669"/>
      <c r="U27" s="669"/>
      <c r="V27" s="669"/>
      <c r="W27" s="669"/>
      <c r="X27" s="669"/>
      <c r="Y27" s="669"/>
      <c r="Z27" s="669"/>
      <c r="AA27" s="669"/>
    </row>
    <row r="28" spans="1:27" ht="13.5" customHeight="1">
      <c r="A28" s="674" t="str">
        <f>'Chỉ tiêu SL DT Tháng 11 năm 202'!A41</f>
        <v>D</v>
      </c>
      <c r="B28" s="819"/>
      <c r="C28" s="761"/>
      <c r="D28" s="761"/>
      <c r="E28" s="761"/>
      <c r="F28" s="761"/>
      <c r="G28" s="761"/>
      <c r="H28" s="761"/>
      <c r="I28" s="761"/>
      <c r="J28" s="761"/>
      <c r="K28" s="809"/>
      <c r="L28" s="669"/>
      <c r="M28" s="669"/>
      <c r="N28" s="669"/>
      <c r="O28" s="669"/>
      <c r="P28" s="669"/>
      <c r="Q28" s="669"/>
      <c r="R28" s="669"/>
      <c r="S28" s="669"/>
      <c r="T28" s="669"/>
      <c r="U28" s="669"/>
      <c r="V28" s="669"/>
      <c r="W28" s="669"/>
      <c r="X28" s="669"/>
      <c r="Y28" s="669"/>
      <c r="Z28" s="669"/>
      <c r="AA28" s="669"/>
    </row>
    <row r="29" spans="1:27" ht="13.5" customHeight="1">
      <c r="A29" s="670">
        <v>1</v>
      </c>
      <c r="B29" s="673" t="str">
        <f>'Chỉ tiêu SL DT Tháng 11 năm 202'!B42</f>
        <v>Lô 1D</v>
      </c>
      <c r="C29" s="673"/>
      <c r="D29" s="673"/>
      <c r="E29" s="673" t="str">
        <f>'Chỉ tiêu SL DT Tháng 12 năm 202'!N43</f>
        <v>Xong khung BTCT</v>
      </c>
      <c r="F29" s="342" t="s">
        <v>270</v>
      </c>
      <c r="G29" s="342"/>
      <c r="H29" s="342"/>
      <c r="I29" s="342"/>
      <c r="J29" s="342"/>
      <c r="K29" s="673"/>
      <c r="L29" s="669"/>
      <c r="M29" s="669"/>
      <c r="N29" s="669"/>
      <c r="O29" s="669"/>
      <c r="P29" s="669"/>
      <c r="Q29" s="669"/>
      <c r="R29" s="669"/>
      <c r="S29" s="669"/>
      <c r="T29" s="669"/>
      <c r="U29" s="669"/>
      <c r="V29" s="669"/>
      <c r="W29" s="669"/>
      <c r="X29" s="669"/>
      <c r="Y29" s="669"/>
      <c r="Z29" s="669"/>
      <c r="AA29" s="669"/>
    </row>
    <row r="30" spans="1:27" ht="13.5" customHeight="1">
      <c r="A30" s="670">
        <v>2</v>
      </c>
      <c r="B30" s="673" t="str">
        <f>'Chỉ tiêu SL DT Tháng 11 năm 202'!B43</f>
        <v>Lô 2D</v>
      </c>
      <c r="C30" s="673"/>
      <c r="D30" s="673"/>
      <c r="E30" s="673" t="str">
        <f>'Chỉ tiêu SL DT Tháng 12 năm 202'!N44</f>
        <v>Xong khung BTCT</v>
      </c>
      <c r="F30" s="342" t="s">
        <v>262</v>
      </c>
      <c r="G30" s="342" t="s">
        <v>263</v>
      </c>
      <c r="H30" s="342" t="s">
        <v>265</v>
      </c>
      <c r="I30" s="342" t="s">
        <v>265</v>
      </c>
      <c r="J30" s="342" t="s">
        <v>268</v>
      </c>
      <c r="K30" s="673"/>
      <c r="L30" s="669"/>
      <c r="M30" s="669"/>
      <c r="N30" s="669"/>
      <c r="O30" s="669"/>
      <c r="P30" s="669"/>
      <c r="Q30" s="669"/>
      <c r="R30" s="669"/>
      <c r="S30" s="669"/>
      <c r="T30" s="669"/>
      <c r="U30" s="669"/>
      <c r="V30" s="669"/>
      <c r="W30" s="669"/>
      <c r="X30" s="669"/>
      <c r="Y30" s="669"/>
      <c r="Z30" s="669"/>
      <c r="AA30" s="669"/>
    </row>
    <row r="31" spans="1:27" ht="13.5" customHeight="1">
      <c r="A31" s="670">
        <v>3</v>
      </c>
      <c r="B31" s="673" t="str">
        <f>'Chỉ tiêu SL DT Tháng 11 năm 202'!B44</f>
        <v>Lô 4D</v>
      </c>
      <c r="C31" s="673"/>
      <c r="D31" s="673"/>
      <c r="E31" s="673" t="str">
        <f>'Chỉ tiêu SL DT Tháng 12 năm 202'!N45</f>
        <v>Xong khung BTCT</v>
      </c>
      <c r="F31" s="342" t="s">
        <v>262</v>
      </c>
      <c r="G31" s="342" t="s">
        <v>263</v>
      </c>
      <c r="H31" s="342" t="s">
        <v>265</v>
      </c>
      <c r="I31" s="342" t="s">
        <v>265</v>
      </c>
      <c r="J31" s="342" t="s">
        <v>266</v>
      </c>
      <c r="K31" s="673"/>
      <c r="L31" s="669"/>
      <c r="M31" s="669"/>
      <c r="N31" s="669"/>
      <c r="O31" s="669"/>
      <c r="P31" s="669"/>
      <c r="Q31" s="669"/>
      <c r="R31" s="669"/>
      <c r="S31" s="669"/>
      <c r="T31" s="669"/>
      <c r="U31" s="669"/>
      <c r="V31" s="669"/>
      <c r="W31" s="669"/>
      <c r="X31" s="669"/>
      <c r="Y31" s="669"/>
      <c r="Z31" s="669"/>
      <c r="AA31" s="669"/>
    </row>
    <row r="32" spans="1:27" ht="13.5" customHeight="1">
      <c r="A32" s="670">
        <v>4</v>
      </c>
      <c r="B32" s="673" t="str">
        <f>'Chỉ tiêu SL DT Tháng 11 năm 202'!B45</f>
        <v>Lô 6D</v>
      </c>
      <c r="C32" s="673"/>
      <c r="D32" s="673"/>
      <c r="E32" s="673" t="str">
        <f>'Chỉ tiêu SL DT Tháng 12 năm 202'!N46</f>
        <v>Xong khung BTCT</v>
      </c>
      <c r="F32" s="342" t="s">
        <v>262</v>
      </c>
      <c r="G32" s="342" t="s">
        <v>263</v>
      </c>
      <c r="H32" s="342" t="s">
        <v>265</v>
      </c>
      <c r="I32" s="342" t="s">
        <v>265</v>
      </c>
      <c r="J32" s="342" t="s">
        <v>266</v>
      </c>
      <c r="K32" s="673"/>
      <c r="L32" s="669"/>
      <c r="M32" s="669"/>
      <c r="N32" s="669"/>
      <c r="O32" s="669"/>
      <c r="P32" s="669"/>
      <c r="Q32" s="669"/>
      <c r="R32" s="669"/>
      <c r="S32" s="669"/>
      <c r="T32" s="669"/>
      <c r="U32" s="669"/>
      <c r="V32" s="669"/>
      <c r="W32" s="669"/>
      <c r="X32" s="669"/>
      <c r="Y32" s="669"/>
      <c r="Z32" s="669"/>
      <c r="AA32" s="669"/>
    </row>
    <row r="33" spans="1:27" ht="13.5" customHeight="1">
      <c r="A33" s="670">
        <v>5</v>
      </c>
      <c r="B33" s="673" t="str">
        <f>'Chỉ tiêu SL DT Tháng 11 năm 202'!B47</f>
        <v>Lô 9D</v>
      </c>
      <c r="C33" s="673"/>
      <c r="D33" s="673"/>
      <c r="E33" s="673" t="str">
        <f>'Chỉ tiêu SL DT Tháng 12 năm 202'!N48</f>
        <v>Xong khung BTCT</v>
      </c>
      <c r="F33" s="342" t="s">
        <v>311</v>
      </c>
      <c r="G33" s="342"/>
      <c r="H33" s="342"/>
      <c r="I33" s="342"/>
      <c r="J33" s="342"/>
      <c r="K33" s="673"/>
      <c r="L33" s="669"/>
      <c r="M33" s="669"/>
      <c r="N33" s="669"/>
      <c r="O33" s="669"/>
      <c r="P33" s="669"/>
      <c r="Q33" s="669"/>
      <c r="R33" s="669"/>
      <c r="S33" s="669"/>
      <c r="T33" s="669"/>
      <c r="U33" s="669"/>
      <c r="V33" s="669"/>
      <c r="W33" s="669"/>
      <c r="X33" s="669"/>
      <c r="Y33" s="669"/>
      <c r="Z33" s="669"/>
      <c r="AA33" s="669"/>
    </row>
    <row r="34" spans="1:27" ht="13.5" customHeight="1">
      <c r="A34" s="670">
        <v>6</v>
      </c>
      <c r="B34" s="673" t="str">
        <f>'Chỉ tiêu SL DT Tháng 11 năm 202'!B48</f>
        <v>Lô 10D</v>
      </c>
      <c r="C34" s="673"/>
      <c r="D34" s="673"/>
      <c r="E34" s="673" t="str">
        <f>'Chỉ tiêu SL DT Tháng 12 năm 202'!N49</f>
        <v>Cột Tầng 1</v>
      </c>
      <c r="F34" s="342"/>
      <c r="G34" s="342"/>
      <c r="H34" s="342"/>
      <c r="I34" s="342"/>
      <c r="J34" s="342"/>
      <c r="K34" s="673"/>
      <c r="L34" s="669"/>
      <c r="M34" s="669"/>
      <c r="N34" s="669"/>
      <c r="O34" s="669"/>
      <c r="P34" s="669"/>
      <c r="Q34" s="669"/>
      <c r="R34" s="669"/>
      <c r="S34" s="669"/>
      <c r="T34" s="669"/>
      <c r="U34" s="669"/>
      <c r="V34" s="669"/>
      <c r="W34" s="669"/>
      <c r="X34" s="669"/>
      <c r="Y34" s="669"/>
      <c r="Z34" s="669"/>
      <c r="AA34" s="669"/>
    </row>
    <row r="35" spans="1:27" ht="13.5" customHeight="1">
      <c r="A35" s="670">
        <v>7</v>
      </c>
      <c r="B35" s="673" t="str">
        <f>'Chỉ tiêu SL DT Tháng 11 năm 202'!B50</f>
        <v>Lô 14D-A</v>
      </c>
      <c r="C35" s="673"/>
      <c r="D35" s="673"/>
      <c r="E35" s="673" t="str">
        <f>'Chỉ tiêu SL DT Tháng 12 năm 202'!N51</f>
        <v>Xong khung BTCT</v>
      </c>
      <c r="F35" s="342" t="s">
        <v>262</v>
      </c>
      <c r="G35" s="342" t="s">
        <v>263</v>
      </c>
      <c r="H35" s="342" t="s">
        <v>265</v>
      </c>
      <c r="I35" s="342" t="s">
        <v>265</v>
      </c>
      <c r="J35" s="342" t="s">
        <v>266</v>
      </c>
      <c r="K35" s="673"/>
      <c r="L35" s="669"/>
      <c r="M35" s="669"/>
      <c r="N35" s="669"/>
      <c r="O35" s="669"/>
      <c r="P35" s="669"/>
      <c r="Q35" s="669"/>
      <c r="R35" s="669"/>
      <c r="S35" s="669"/>
      <c r="T35" s="669"/>
      <c r="U35" s="669"/>
      <c r="V35" s="669"/>
      <c r="W35" s="669"/>
      <c r="X35" s="669"/>
      <c r="Y35" s="669"/>
      <c r="Z35" s="669"/>
      <c r="AA35" s="669"/>
    </row>
    <row r="36" spans="1:27" ht="13.5" customHeight="1">
      <c r="A36" s="670">
        <v>8</v>
      </c>
      <c r="B36" s="673" t="str">
        <f>'Chỉ tiêu SL DT Tháng 11 năm 202'!B56</f>
        <v>Lô 23D-A</v>
      </c>
      <c r="C36" s="673"/>
      <c r="D36" s="673"/>
      <c r="E36" s="673" t="str">
        <f>'Chỉ tiêu SL DT Tháng 12 năm 202'!N57</f>
        <v>Xong khung BTCT</v>
      </c>
      <c r="F36" s="342" t="s">
        <v>262</v>
      </c>
      <c r="G36" s="342" t="s">
        <v>263</v>
      </c>
      <c r="H36" s="342" t="s">
        <v>265</v>
      </c>
      <c r="I36" s="342" t="s">
        <v>265</v>
      </c>
      <c r="J36" s="342" t="s">
        <v>266</v>
      </c>
      <c r="K36" s="673"/>
      <c r="L36" s="669"/>
      <c r="M36" s="669"/>
      <c r="N36" s="669"/>
      <c r="O36" s="669"/>
      <c r="P36" s="669"/>
      <c r="Q36" s="669"/>
      <c r="R36" s="669"/>
      <c r="S36" s="669"/>
      <c r="T36" s="669"/>
      <c r="U36" s="669"/>
      <c r="V36" s="669"/>
      <c r="W36" s="669"/>
      <c r="X36" s="669"/>
      <c r="Y36" s="669"/>
      <c r="Z36" s="669"/>
      <c r="AA36" s="669"/>
    </row>
    <row r="37" spans="1:27" ht="13.5" customHeight="1">
      <c r="A37" s="670">
        <v>9</v>
      </c>
      <c r="B37" s="673" t="str">
        <f>'Chỉ tiêu SL DT Tháng 11 năm 202'!B57</f>
        <v>Lô 23D-B</v>
      </c>
      <c r="C37" s="673"/>
      <c r="D37" s="673"/>
      <c r="E37" s="673" t="str">
        <f>'Chỉ tiêu SL DT Tháng 12 năm 202'!N58</f>
        <v>Xong khung BTCT</v>
      </c>
      <c r="F37" s="342" t="s">
        <v>262</v>
      </c>
      <c r="G37" s="342" t="s">
        <v>263</v>
      </c>
      <c r="H37" s="342" t="s">
        <v>265</v>
      </c>
      <c r="I37" s="342" t="s">
        <v>265</v>
      </c>
      <c r="J37" s="342" t="s">
        <v>266</v>
      </c>
      <c r="K37" s="673"/>
      <c r="L37" s="669"/>
      <c r="M37" s="669"/>
      <c r="N37" s="669"/>
      <c r="O37" s="669"/>
      <c r="P37" s="669"/>
      <c r="Q37" s="669"/>
      <c r="R37" s="669"/>
      <c r="S37" s="669"/>
      <c r="T37" s="669"/>
      <c r="U37" s="669"/>
      <c r="V37" s="669"/>
      <c r="W37" s="669"/>
      <c r="X37" s="669"/>
      <c r="Y37" s="669"/>
      <c r="Z37" s="669"/>
      <c r="AA37" s="669"/>
    </row>
    <row r="38" spans="1:27" ht="13.5" customHeight="1">
      <c r="A38" s="670">
        <v>10</v>
      </c>
      <c r="B38" s="673" t="str">
        <f>'Chỉ tiêu SL DT Tháng 11 năm 202'!B58</f>
        <v>Lô 24D-A</v>
      </c>
      <c r="C38" s="673"/>
      <c r="D38" s="673"/>
      <c r="E38" s="673" t="str">
        <f>'Chỉ tiêu SL DT Tháng 12 năm 202'!N59</f>
        <v>Xong khung BTCT</v>
      </c>
      <c r="F38" s="342" t="s">
        <v>262</v>
      </c>
      <c r="G38" s="342" t="s">
        <v>263</v>
      </c>
      <c r="H38" s="342" t="s">
        <v>265</v>
      </c>
      <c r="I38" s="342" t="s">
        <v>265</v>
      </c>
      <c r="J38" s="342" t="s">
        <v>268</v>
      </c>
      <c r="K38" s="673"/>
      <c r="L38" s="669"/>
      <c r="M38" s="669"/>
      <c r="N38" s="669"/>
      <c r="O38" s="669"/>
      <c r="P38" s="669"/>
      <c r="Q38" s="669"/>
      <c r="R38" s="669"/>
      <c r="S38" s="669"/>
      <c r="T38" s="669"/>
      <c r="U38" s="669"/>
      <c r="V38" s="669"/>
      <c r="W38" s="669"/>
      <c r="X38" s="669"/>
      <c r="Y38" s="669"/>
      <c r="Z38" s="669"/>
      <c r="AA38" s="669"/>
    </row>
    <row r="39" spans="1:27" ht="13.5" customHeight="1">
      <c r="A39" s="670">
        <v>11</v>
      </c>
      <c r="B39" s="673" t="str">
        <f>'Chỉ tiêu SL DT Tháng 11 năm 202'!B60</f>
        <v>Lô 25D-B</v>
      </c>
      <c r="C39" s="673"/>
      <c r="D39" s="673"/>
      <c r="E39" s="673" t="str">
        <f>'Chỉ tiêu SL DT Tháng 12 năm 202'!N61</f>
        <v>Cột Tầng 3</v>
      </c>
      <c r="F39" s="342" t="s">
        <v>267</v>
      </c>
      <c r="G39" s="342"/>
      <c r="H39" s="342"/>
      <c r="I39" s="342"/>
      <c r="J39" s="342"/>
      <c r="K39" s="673"/>
      <c r="L39" s="669"/>
      <c r="M39" s="669"/>
      <c r="N39" s="669"/>
      <c r="O39" s="669"/>
      <c r="P39" s="669"/>
      <c r="Q39" s="669"/>
      <c r="R39" s="669"/>
      <c r="S39" s="669"/>
      <c r="T39" s="669"/>
      <c r="U39" s="669"/>
      <c r="V39" s="669"/>
      <c r="W39" s="669"/>
      <c r="X39" s="669"/>
      <c r="Y39" s="669"/>
      <c r="Z39" s="669"/>
      <c r="AA39" s="669"/>
    </row>
    <row r="40" spans="1:27" ht="13.5" customHeight="1">
      <c r="A40" s="675" t="s">
        <v>78</v>
      </c>
      <c r="B40" s="819"/>
      <c r="C40" s="761"/>
      <c r="D40" s="761"/>
      <c r="E40" s="761"/>
      <c r="F40" s="761"/>
      <c r="G40" s="761"/>
      <c r="H40" s="761"/>
      <c r="I40" s="761"/>
      <c r="J40" s="761"/>
      <c r="K40" s="809"/>
      <c r="L40" s="669"/>
      <c r="M40" s="669"/>
      <c r="N40" s="669"/>
      <c r="O40" s="669"/>
      <c r="P40" s="669"/>
      <c r="Q40" s="669"/>
      <c r="R40" s="669"/>
      <c r="S40" s="669"/>
      <c r="T40" s="669"/>
      <c r="U40" s="669"/>
      <c r="V40" s="669"/>
      <c r="W40" s="669"/>
      <c r="X40" s="669"/>
      <c r="Y40" s="669"/>
      <c r="Z40" s="669"/>
      <c r="AA40" s="669"/>
    </row>
    <row r="41" spans="1:27" ht="13.5" customHeight="1">
      <c r="A41" s="670">
        <v>1</v>
      </c>
      <c r="B41" s="673" t="str">
        <f>'Chỉ tiêu SL DT Tháng 11 năm 202'!B64</f>
        <v>Lô 5E-A</v>
      </c>
      <c r="C41" s="673"/>
      <c r="D41" s="673"/>
      <c r="E41" s="673" t="str">
        <f>'Chỉ tiêu SL DT Tháng 12 năm 202'!N65</f>
        <v>Xong khung BTCT</v>
      </c>
      <c r="F41" s="342" t="s">
        <v>262</v>
      </c>
      <c r="G41" s="342" t="s">
        <v>263</v>
      </c>
      <c r="H41" s="342" t="s">
        <v>265</v>
      </c>
      <c r="I41" s="342" t="s">
        <v>265</v>
      </c>
      <c r="J41" s="342" t="s">
        <v>268</v>
      </c>
      <c r="K41" s="673"/>
      <c r="L41" s="669"/>
      <c r="M41" s="669"/>
      <c r="N41" s="669"/>
      <c r="O41" s="669"/>
      <c r="P41" s="669"/>
      <c r="Q41" s="669"/>
      <c r="R41" s="669"/>
      <c r="S41" s="669"/>
      <c r="T41" s="669"/>
      <c r="U41" s="669"/>
      <c r="V41" s="669"/>
      <c r="W41" s="669"/>
      <c r="X41" s="669"/>
      <c r="Y41" s="669"/>
      <c r="Z41" s="669"/>
      <c r="AA41" s="669"/>
    </row>
    <row r="42" spans="1:27" ht="13.5" customHeight="1">
      <c r="A42" s="670">
        <v>2</v>
      </c>
      <c r="B42" s="673" t="str">
        <f>'Chỉ tiêu SL DT Tháng 11 năm 202'!B65</f>
        <v>Lô 5E-B</v>
      </c>
      <c r="C42" s="673"/>
      <c r="D42" s="673"/>
      <c r="E42" s="673" t="str">
        <f>'Chỉ tiêu SL DT Tháng 12 năm 202'!N66</f>
        <v>Xong khung BTCT</v>
      </c>
      <c r="F42" s="342" t="s">
        <v>262</v>
      </c>
      <c r="G42" s="342" t="s">
        <v>263</v>
      </c>
      <c r="H42" s="342" t="s">
        <v>265</v>
      </c>
      <c r="I42" s="342" t="s">
        <v>265</v>
      </c>
      <c r="J42" s="342" t="s">
        <v>268</v>
      </c>
      <c r="K42" s="673"/>
      <c r="L42" s="669"/>
      <c r="M42" s="669"/>
      <c r="N42" s="669"/>
      <c r="O42" s="669"/>
      <c r="P42" s="669"/>
      <c r="Q42" s="669"/>
      <c r="R42" s="669"/>
      <c r="S42" s="669"/>
      <c r="T42" s="669"/>
      <c r="U42" s="669"/>
      <c r="V42" s="669"/>
      <c r="W42" s="669"/>
      <c r="X42" s="669"/>
      <c r="Y42" s="669"/>
      <c r="Z42" s="669"/>
      <c r="AA42" s="669"/>
    </row>
    <row r="43" spans="1:27" ht="13.5" customHeight="1">
      <c r="A43" s="670">
        <v>3</v>
      </c>
      <c r="B43" s="673" t="str">
        <f>'Chỉ tiêu SL DT Tháng 11 năm 202'!B68</f>
        <v>Lô 9E</v>
      </c>
      <c r="C43" s="673"/>
      <c r="D43" s="673"/>
      <c r="E43" s="673" t="str">
        <f>'Chỉ tiêu SL DT Tháng 12 năm 202'!N69</f>
        <v>Xong khung BTCT</v>
      </c>
      <c r="F43" s="342" t="s">
        <v>262</v>
      </c>
      <c r="G43" s="342" t="s">
        <v>263</v>
      </c>
      <c r="H43" s="342" t="s">
        <v>265</v>
      </c>
      <c r="I43" s="342" t="s">
        <v>265</v>
      </c>
      <c r="J43" s="342"/>
      <c r="K43" s="673"/>
      <c r="L43" s="669"/>
      <c r="M43" s="669"/>
      <c r="N43" s="669"/>
      <c r="O43" s="669"/>
      <c r="P43" s="669"/>
      <c r="Q43" s="669"/>
      <c r="R43" s="669"/>
      <c r="S43" s="669"/>
      <c r="T43" s="669"/>
      <c r="U43" s="669"/>
      <c r="V43" s="669"/>
      <c r="W43" s="669"/>
      <c r="X43" s="669"/>
      <c r="Y43" s="669"/>
      <c r="Z43" s="669"/>
      <c r="AA43" s="669"/>
    </row>
    <row r="44" spans="1:27" ht="13.5" customHeight="1">
      <c r="A44" s="670">
        <v>4</v>
      </c>
      <c r="B44" s="673" t="str">
        <f>'Chỉ tiêu SL DT Tháng 11 năm 202'!B69</f>
        <v>Lô 11E</v>
      </c>
      <c r="C44" s="673"/>
      <c r="D44" s="673"/>
      <c r="E44" s="673" t="str">
        <f>'Chỉ tiêu SL DT Tháng 12 năm 202'!N70</f>
        <v>Xong khung BTCT</v>
      </c>
      <c r="F44" s="342" t="s">
        <v>262</v>
      </c>
      <c r="G44" s="342" t="s">
        <v>263</v>
      </c>
      <c r="H44" s="342"/>
      <c r="I44" s="342"/>
      <c r="J44" s="342"/>
      <c r="K44" s="673"/>
      <c r="L44" s="669"/>
      <c r="M44" s="669"/>
      <c r="N44" s="669"/>
      <c r="O44" s="669"/>
      <c r="P44" s="669"/>
      <c r="Q44" s="669"/>
      <c r="R44" s="669"/>
      <c r="S44" s="669"/>
      <c r="T44" s="669"/>
      <c r="U44" s="669"/>
      <c r="V44" s="669"/>
      <c r="W44" s="669"/>
      <c r="X44" s="669"/>
      <c r="Y44" s="669"/>
      <c r="Z44" s="669"/>
      <c r="AA44" s="669"/>
    </row>
    <row r="45" spans="1:27" ht="12.75">
      <c r="A45" s="669"/>
      <c r="B45" s="669"/>
      <c r="C45" s="669"/>
      <c r="D45" s="669"/>
      <c r="E45" s="669"/>
      <c r="F45" s="669"/>
      <c r="G45" s="669"/>
      <c r="H45" s="669"/>
      <c r="I45" s="669"/>
      <c r="J45" s="669"/>
      <c r="K45" s="669"/>
      <c r="L45" s="669"/>
      <c r="M45" s="669"/>
      <c r="N45" s="669"/>
      <c r="O45" s="669"/>
      <c r="P45" s="669"/>
      <c r="Q45" s="669"/>
      <c r="R45" s="669"/>
      <c r="S45" s="669"/>
      <c r="T45" s="669"/>
      <c r="U45" s="669"/>
      <c r="V45" s="669"/>
      <c r="W45" s="669"/>
      <c r="X45" s="669"/>
      <c r="Y45" s="669"/>
      <c r="Z45" s="669"/>
      <c r="AA45" s="669"/>
    </row>
    <row r="46" spans="1:27" ht="12.75">
      <c r="A46" s="669"/>
      <c r="B46" s="669"/>
      <c r="C46" s="669"/>
      <c r="D46" s="669"/>
      <c r="E46" s="669"/>
      <c r="F46" s="669"/>
      <c r="G46" s="669"/>
      <c r="H46" s="669"/>
      <c r="I46" s="669"/>
      <c r="J46" s="669"/>
      <c r="K46" s="669"/>
      <c r="L46" s="669"/>
      <c r="M46" s="669"/>
      <c r="N46" s="669"/>
      <c r="O46" s="669"/>
      <c r="P46" s="669"/>
      <c r="Q46" s="669"/>
      <c r="R46" s="669"/>
      <c r="S46" s="669"/>
      <c r="T46" s="669"/>
      <c r="U46" s="669"/>
      <c r="V46" s="669"/>
      <c r="W46" s="669"/>
      <c r="X46" s="669"/>
      <c r="Y46" s="669"/>
      <c r="Z46" s="669"/>
      <c r="AA46" s="669"/>
    </row>
    <row r="47" spans="1:27" ht="12.75">
      <c r="A47" s="669"/>
      <c r="B47" s="669"/>
      <c r="C47" s="669"/>
      <c r="D47" s="669"/>
      <c r="E47" s="669"/>
      <c r="F47" s="669"/>
      <c r="G47" s="669"/>
      <c r="H47" s="669"/>
      <c r="I47" s="669"/>
      <c r="J47" s="669"/>
      <c r="K47" s="669"/>
      <c r="L47" s="669"/>
      <c r="M47" s="669"/>
      <c r="N47" s="669"/>
      <c r="O47" s="669"/>
      <c r="P47" s="669"/>
      <c r="Q47" s="669"/>
      <c r="R47" s="669"/>
      <c r="S47" s="669"/>
      <c r="T47" s="669"/>
      <c r="U47" s="669"/>
      <c r="V47" s="669"/>
      <c r="W47" s="669"/>
      <c r="X47" s="669"/>
      <c r="Y47" s="669"/>
      <c r="Z47" s="669"/>
      <c r="AA47" s="669"/>
    </row>
    <row r="48" spans="1:27" ht="12.75">
      <c r="A48" s="669"/>
      <c r="B48" s="669"/>
      <c r="C48" s="669"/>
      <c r="D48" s="669"/>
      <c r="E48" s="669"/>
      <c r="F48" s="669"/>
      <c r="G48" s="669"/>
      <c r="H48" s="669"/>
      <c r="I48" s="669"/>
      <c r="J48" s="669"/>
      <c r="K48" s="669"/>
      <c r="L48" s="669"/>
      <c r="M48" s="669"/>
      <c r="N48" s="669"/>
      <c r="O48" s="669"/>
      <c r="P48" s="669"/>
      <c r="Q48" s="669"/>
      <c r="R48" s="669"/>
      <c r="S48" s="669"/>
      <c r="T48" s="669"/>
      <c r="U48" s="669"/>
      <c r="V48" s="669"/>
      <c r="W48" s="669"/>
      <c r="X48" s="669"/>
      <c r="Y48" s="669"/>
      <c r="Z48" s="669"/>
      <c r="AA48" s="669"/>
    </row>
    <row r="49" spans="1:27" ht="12.75">
      <c r="A49" s="669"/>
      <c r="B49" s="669"/>
      <c r="C49" s="669"/>
      <c r="D49" s="669"/>
      <c r="E49" s="669"/>
      <c r="F49" s="669"/>
      <c r="G49" s="669"/>
      <c r="H49" s="669"/>
      <c r="I49" s="669"/>
      <c r="J49" s="669"/>
      <c r="K49" s="669"/>
      <c r="L49" s="669"/>
      <c r="M49" s="669"/>
      <c r="N49" s="669"/>
      <c r="O49" s="669"/>
      <c r="P49" s="669"/>
      <c r="Q49" s="669"/>
      <c r="R49" s="669"/>
      <c r="S49" s="669"/>
      <c r="T49" s="669"/>
      <c r="U49" s="669"/>
      <c r="V49" s="669"/>
      <c r="W49" s="669"/>
      <c r="X49" s="669"/>
      <c r="Y49" s="669"/>
      <c r="Z49" s="669"/>
      <c r="AA49" s="669"/>
    </row>
    <row r="50" spans="1:27" ht="12.75">
      <c r="A50" s="669"/>
      <c r="B50" s="669"/>
      <c r="C50" s="669"/>
      <c r="D50" s="669"/>
      <c r="E50" s="669"/>
      <c r="F50" s="669"/>
      <c r="G50" s="669"/>
      <c r="H50" s="669"/>
      <c r="I50" s="669"/>
      <c r="J50" s="669"/>
      <c r="K50" s="669"/>
      <c r="L50" s="669"/>
      <c r="M50" s="669"/>
      <c r="N50" s="669"/>
      <c r="O50" s="669"/>
      <c r="P50" s="669"/>
      <c r="Q50" s="669"/>
      <c r="R50" s="669"/>
      <c r="S50" s="669"/>
      <c r="T50" s="669"/>
      <c r="U50" s="669"/>
      <c r="V50" s="669"/>
      <c r="W50" s="669"/>
      <c r="X50" s="669"/>
      <c r="Y50" s="669"/>
      <c r="Z50" s="669"/>
      <c r="AA50" s="669"/>
    </row>
    <row r="51" spans="1:27" ht="12.75">
      <c r="A51" s="669"/>
      <c r="B51" s="669"/>
      <c r="C51" s="669"/>
      <c r="D51" s="669"/>
      <c r="E51" s="669"/>
      <c r="F51" s="669"/>
      <c r="G51" s="669"/>
      <c r="H51" s="669"/>
      <c r="I51" s="669"/>
      <c r="J51" s="669"/>
      <c r="K51" s="669"/>
      <c r="L51" s="669"/>
      <c r="M51" s="669"/>
      <c r="N51" s="669"/>
      <c r="O51" s="669"/>
      <c r="P51" s="669"/>
      <c r="Q51" s="669"/>
      <c r="R51" s="669"/>
      <c r="S51" s="669"/>
      <c r="T51" s="669"/>
      <c r="U51" s="669"/>
      <c r="V51" s="669"/>
      <c r="W51" s="669"/>
      <c r="X51" s="669"/>
      <c r="Y51" s="669"/>
      <c r="Z51" s="669"/>
      <c r="AA51" s="669"/>
    </row>
    <row r="52" spans="1:27" ht="12.75">
      <c r="A52" s="669"/>
      <c r="B52" s="669"/>
      <c r="C52" s="669"/>
      <c r="D52" s="669"/>
      <c r="E52" s="669"/>
      <c r="F52" s="669"/>
      <c r="G52" s="669"/>
      <c r="H52" s="669"/>
      <c r="I52" s="669"/>
      <c r="J52" s="669"/>
      <c r="K52" s="669"/>
      <c r="L52" s="669"/>
      <c r="M52" s="669"/>
      <c r="N52" s="669"/>
      <c r="O52" s="669"/>
      <c r="P52" s="669"/>
      <c r="Q52" s="669"/>
      <c r="R52" s="669"/>
      <c r="S52" s="669"/>
      <c r="T52" s="669"/>
      <c r="U52" s="669"/>
      <c r="V52" s="669"/>
      <c r="W52" s="669"/>
      <c r="X52" s="669"/>
      <c r="Y52" s="669"/>
      <c r="Z52" s="669"/>
      <c r="AA52" s="669"/>
    </row>
    <row r="53" spans="1:27" ht="12.75">
      <c r="A53" s="669"/>
      <c r="B53" s="669"/>
      <c r="C53" s="669"/>
      <c r="D53" s="669"/>
      <c r="E53" s="669"/>
      <c r="F53" s="669"/>
      <c r="G53" s="669"/>
      <c r="H53" s="669"/>
      <c r="I53" s="669"/>
      <c r="J53" s="669"/>
      <c r="K53" s="669"/>
      <c r="L53" s="669"/>
      <c r="M53" s="669"/>
      <c r="N53" s="669"/>
      <c r="O53" s="669"/>
      <c r="P53" s="669"/>
      <c r="Q53" s="669"/>
      <c r="R53" s="669"/>
      <c r="S53" s="669"/>
      <c r="T53" s="669"/>
      <c r="U53" s="669"/>
      <c r="V53" s="669"/>
      <c r="W53" s="669"/>
      <c r="X53" s="669"/>
      <c r="Y53" s="669"/>
      <c r="Z53" s="669"/>
      <c r="AA53" s="669"/>
    </row>
    <row r="54" spans="1:27" ht="12.75">
      <c r="A54" s="669"/>
      <c r="B54" s="669"/>
      <c r="C54" s="669"/>
      <c r="D54" s="669"/>
      <c r="E54" s="669"/>
      <c r="F54" s="669"/>
      <c r="G54" s="669"/>
      <c r="H54" s="669"/>
      <c r="I54" s="669"/>
      <c r="J54" s="669"/>
      <c r="K54" s="669"/>
      <c r="L54" s="669"/>
      <c r="M54" s="669"/>
      <c r="N54" s="669"/>
      <c r="O54" s="669"/>
      <c r="P54" s="669"/>
      <c r="Q54" s="669"/>
      <c r="R54" s="669"/>
      <c r="S54" s="669"/>
      <c r="T54" s="669"/>
      <c r="U54" s="669"/>
      <c r="V54" s="669"/>
      <c r="W54" s="669"/>
      <c r="X54" s="669"/>
      <c r="Y54" s="669"/>
      <c r="Z54" s="669"/>
      <c r="AA54" s="669"/>
    </row>
    <row r="55" spans="1:27" ht="12.75">
      <c r="A55" s="669"/>
      <c r="B55" s="669"/>
      <c r="C55" s="669"/>
      <c r="D55" s="669"/>
      <c r="E55" s="669"/>
      <c r="F55" s="669"/>
      <c r="G55" s="669"/>
      <c r="H55" s="669"/>
      <c r="I55" s="669"/>
      <c r="J55" s="669"/>
      <c r="K55" s="669"/>
      <c r="L55" s="669"/>
      <c r="M55" s="669"/>
      <c r="N55" s="669"/>
      <c r="O55" s="669"/>
      <c r="P55" s="669"/>
      <c r="Q55" s="669"/>
      <c r="R55" s="669"/>
      <c r="S55" s="669"/>
      <c r="T55" s="669"/>
      <c r="U55" s="669"/>
      <c r="V55" s="669"/>
      <c r="W55" s="669"/>
      <c r="X55" s="669"/>
      <c r="Y55" s="669"/>
      <c r="Z55" s="669"/>
      <c r="AA55" s="669"/>
    </row>
    <row r="56" spans="1:27" ht="12.75">
      <c r="A56" s="669"/>
      <c r="B56" s="669"/>
      <c r="C56" s="669"/>
      <c r="D56" s="669"/>
      <c r="E56" s="669"/>
      <c r="F56" s="669"/>
      <c r="G56" s="669"/>
      <c r="H56" s="669"/>
      <c r="I56" s="669"/>
      <c r="J56" s="669"/>
      <c r="K56" s="669"/>
      <c r="L56" s="669"/>
      <c r="M56" s="669"/>
      <c r="N56" s="669"/>
      <c r="O56" s="669"/>
      <c r="P56" s="669"/>
      <c r="Q56" s="669"/>
      <c r="R56" s="669"/>
      <c r="S56" s="669"/>
      <c r="T56" s="669"/>
      <c r="U56" s="669"/>
      <c r="V56" s="669"/>
      <c r="W56" s="669"/>
      <c r="X56" s="669"/>
      <c r="Y56" s="669"/>
      <c r="Z56" s="669"/>
      <c r="AA56" s="669"/>
    </row>
    <row r="57" spans="1:27" ht="12.75">
      <c r="A57" s="669"/>
      <c r="B57" s="669"/>
      <c r="C57" s="669"/>
      <c r="D57" s="669"/>
      <c r="E57" s="669"/>
      <c r="F57" s="669"/>
      <c r="G57" s="669"/>
      <c r="H57" s="669"/>
      <c r="I57" s="669"/>
      <c r="J57" s="669"/>
      <c r="K57" s="669"/>
      <c r="L57" s="669"/>
      <c r="M57" s="669"/>
      <c r="N57" s="669"/>
      <c r="O57" s="669"/>
      <c r="P57" s="669"/>
      <c r="Q57" s="669"/>
      <c r="R57" s="669"/>
      <c r="S57" s="669"/>
      <c r="T57" s="669"/>
      <c r="U57" s="669"/>
      <c r="V57" s="669"/>
      <c r="W57" s="669"/>
      <c r="X57" s="669"/>
      <c r="Y57" s="669"/>
      <c r="Z57" s="669"/>
      <c r="AA57" s="669"/>
    </row>
    <row r="58" spans="1:27" ht="12.75">
      <c r="A58" s="669"/>
      <c r="B58" s="669"/>
      <c r="C58" s="669"/>
      <c r="D58" s="669"/>
      <c r="E58" s="669"/>
      <c r="F58" s="669"/>
      <c r="G58" s="669"/>
      <c r="H58" s="669"/>
      <c r="I58" s="669"/>
      <c r="J58" s="669"/>
      <c r="K58" s="669"/>
      <c r="L58" s="669"/>
      <c r="M58" s="669"/>
      <c r="N58" s="669"/>
      <c r="O58" s="669"/>
      <c r="P58" s="669"/>
      <c r="Q58" s="669"/>
      <c r="R58" s="669"/>
      <c r="S58" s="669"/>
      <c r="T58" s="669"/>
      <c r="U58" s="669"/>
      <c r="V58" s="669"/>
      <c r="W58" s="669"/>
      <c r="X58" s="669"/>
      <c r="Y58" s="669"/>
      <c r="Z58" s="669"/>
      <c r="AA58" s="669"/>
    </row>
    <row r="59" spans="1:27" ht="12.75">
      <c r="A59" s="669"/>
      <c r="B59" s="669"/>
      <c r="C59" s="669"/>
      <c r="D59" s="669"/>
      <c r="E59" s="669"/>
      <c r="F59" s="669"/>
      <c r="G59" s="669"/>
      <c r="H59" s="669"/>
      <c r="I59" s="669"/>
      <c r="J59" s="669"/>
      <c r="K59" s="669"/>
      <c r="L59" s="669"/>
      <c r="M59" s="669"/>
      <c r="N59" s="669"/>
      <c r="O59" s="669"/>
      <c r="P59" s="669"/>
      <c r="Q59" s="669"/>
      <c r="R59" s="669"/>
      <c r="S59" s="669"/>
      <c r="T59" s="669"/>
      <c r="U59" s="669"/>
      <c r="V59" s="669"/>
      <c r="W59" s="669"/>
      <c r="X59" s="669"/>
      <c r="Y59" s="669"/>
      <c r="Z59" s="669"/>
      <c r="AA59" s="669"/>
    </row>
    <row r="60" spans="1:27" ht="12.75">
      <c r="A60" s="669"/>
      <c r="B60" s="669"/>
      <c r="C60" s="669"/>
      <c r="D60" s="669"/>
      <c r="E60" s="669"/>
      <c r="F60" s="669"/>
      <c r="G60" s="669"/>
      <c r="H60" s="669"/>
      <c r="I60" s="669"/>
      <c r="J60" s="669"/>
      <c r="K60" s="669"/>
      <c r="L60" s="669"/>
      <c r="M60" s="669"/>
      <c r="N60" s="669"/>
      <c r="O60" s="669"/>
      <c r="P60" s="669"/>
      <c r="Q60" s="669"/>
      <c r="R60" s="669"/>
      <c r="S60" s="669"/>
      <c r="T60" s="669"/>
      <c r="U60" s="669"/>
      <c r="V60" s="669"/>
      <c r="W60" s="669"/>
      <c r="X60" s="669"/>
      <c r="Y60" s="669"/>
      <c r="Z60" s="669"/>
      <c r="AA60" s="669"/>
    </row>
    <row r="61" spans="1:27" ht="12.75">
      <c r="A61" s="669"/>
      <c r="B61" s="669"/>
      <c r="C61" s="669"/>
      <c r="D61" s="669"/>
      <c r="E61" s="669"/>
      <c r="F61" s="669"/>
      <c r="G61" s="669"/>
      <c r="H61" s="669"/>
      <c r="I61" s="669"/>
      <c r="J61" s="669"/>
      <c r="K61" s="669"/>
      <c r="L61" s="669"/>
      <c r="M61" s="669"/>
      <c r="N61" s="669"/>
      <c r="O61" s="669"/>
      <c r="P61" s="669"/>
      <c r="Q61" s="669"/>
      <c r="R61" s="669"/>
      <c r="S61" s="669"/>
      <c r="T61" s="669"/>
      <c r="U61" s="669"/>
      <c r="V61" s="669"/>
      <c r="W61" s="669"/>
      <c r="X61" s="669"/>
      <c r="Y61" s="669"/>
      <c r="Z61" s="669"/>
      <c r="AA61" s="669"/>
    </row>
    <row r="62" spans="1:27" ht="12.75">
      <c r="A62" s="669"/>
      <c r="B62" s="669"/>
      <c r="C62" s="669"/>
      <c r="D62" s="669"/>
      <c r="E62" s="669"/>
      <c r="F62" s="669"/>
      <c r="G62" s="669"/>
      <c r="H62" s="669"/>
      <c r="I62" s="669"/>
      <c r="J62" s="669"/>
      <c r="K62" s="669"/>
      <c r="L62" s="669"/>
      <c r="M62" s="669"/>
      <c r="N62" s="669"/>
      <c r="O62" s="669"/>
      <c r="P62" s="669"/>
      <c r="Q62" s="669"/>
      <c r="R62" s="669"/>
      <c r="S62" s="669"/>
      <c r="T62" s="669"/>
      <c r="U62" s="669"/>
      <c r="V62" s="669"/>
      <c r="W62" s="669"/>
      <c r="X62" s="669"/>
      <c r="Y62" s="669"/>
      <c r="Z62" s="669"/>
      <c r="AA62" s="669"/>
    </row>
    <row r="63" spans="1:27" ht="12.75">
      <c r="A63" s="669"/>
      <c r="B63" s="669"/>
      <c r="C63" s="669"/>
      <c r="D63" s="669"/>
      <c r="E63" s="669"/>
      <c r="F63" s="669"/>
      <c r="G63" s="669"/>
      <c r="H63" s="669"/>
      <c r="I63" s="669"/>
      <c r="J63" s="669"/>
      <c r="K63" s="669"/>
      <c r="L63" s="669"/>
      <c r="M63" s="669"/>
      <c r="N63" s="669"/>
      <c r="O63" s="669"/>
      <c r="P63" s="669"/>
      <c r="Q63" s="669"/>
      <c r="R63" s="669"/>
      <c r="S63" s="669"/>
      <c r="T63" s="669"/>
      <c r="U63" s="669"/>
      <c r="V63" s="669"/>
      <c r="W63" s="669"/>
      <c r="X63" s="669"/>
      <c r="Y63" s="669"/>
      <c r="Z63" s="669"/>
      <c r="AA63" s="669"/>
    </row>
    <row r="64" spans="1:27" ht="12.75">
      <c r="A64" s="669"/>
      <c r="B64" s="669"/>
      <c r="C64" s="669"/>
      <c r="D64" s="669"/>
      <c r="E64" s="669"/>
      <c r="F64" s="669"/>
      <c r="G64" s="669"/>
      <c r="H64" s="669"/>
      <c r="I64" s="669"/>
      <c r="J64" s="669"/>
      <c r="K64" s="669"/>
      <c r="L64" s="669"/>
      <c r="M64" s="669"/>
      <c r="N64" s="669"/>
      <c r="O64" s="669"/>
      <c r="P64" s="669"/>
      <c r="Q64" s="669"/>
      <c r="R64" s="669"/>
      <c r="S64" s="669"/>
      <c r="T64" s="669"/>
      <c r="U64" s="669"/>
      <c r="V64" s="669"/>
      <c r="W64" s="669"/>
      <c r="X64" s="669"/>
      <c r="Y64" s="669"/>
      <c r="Z64" s="669"/>
      <c r="AA64" s="669"/>
    </row>
    <row r="65" spans="1:27" ht="12.75">
      <c r="A65" s="669"/>
      <c r="B65" s="669"/>
      <c r="C65" s="669"/>
      <c r="D65" s="669"/>
      <c r="E65" s="669"/>
      <c r="F65" s="669"/>
      <c r="G65" s="669"/>
      <c r="H65" s="669"/>
      <c r="I65" s="669"/>
      <c r="J65" s="669"/>
      <c r="K65" s="669"/>
      <c r="L65" s="669"/>
      <c r="M65" s="669"/>
      <c r="N65" s="669"/>
      <c r="O65" s="669"/>
      <c r="P65" s="669"/>
      <c r="Q65" s="669"/>
      <c r="R65" s="669"/>
      <c r="S65" s="669"/>
      <c r="T65" s="669"/>
      <c r="U65" s="669"/>
      <c r="V65" s="669"/>
      <c r="W65" s="669"/>
      <c r="X65" s="669"/>
      <c r="Y65" s="669"/>
      <c r="Z65" s="669"/>
      <c r="AA65" s="669"/>
    </row>
    <row r="66" spans="1:27" ht="12.75">
      <c r="A66" s="669"/>
      <c r="B66" s="669"/>
      <c r="C66" s="669"/>
      <c r="D66" s="669"/>
      <c r="E66" s="669"/>
      <c r="F66" s="669"/>
      <c r="G66" s="669"/>
      <c r="H66" s="669"/>
      <c r="I66" s="669"/>
      <c r="J66" s="669"/>
      <c r="K66" s="669"/>
      <c r="L66" s="669"/>
      <c r="M66" s="669"/>
      <c r="N66" s="669"/>
      <c r="O66" s="669"/>
      <c r="P66" s="669"/>
      <c r="Q66" s="669"/>
      <c r="R66" s="669"/>
      <c r="S66" s="669"/>
      <c r="T66" s="669"/>
      <c r="U66" s="669"/>
      <c r="V66" s="669"/>
      <c r="W66" s="669"/>
      <c r="X66" s="669"/>
      <c r="Y66" s="669"/>
      <c r="Z66" s="669"/>
      <c r="AA66" s="669"/>
    </row>
    <row r="67" spans="1:27" ht="12.75">
      <c r="A67" s="669"/>
      <c r="B67" s="669"/>
      <c r="C67" s="669"/>
      <c r="D67" s="669"/>
      <c r="E67" s="669"/>
      <c r="F67" s="669"/>
      <c r="G67" s="669"/>
      <c r="H67" s="669"/>
      <c r="I67" s="669"/>
      <c r="J67" s="669"/>
      <c r="K67" s="669"/>
      <c r="L67" s="669"/>
      <c r="M67" s="669"/>
      <c r="N67" s="669"/>
      <c r="O67" s="669"/>
      <c r="P67" s="669"/>
      <c r="Q67" s="669"/>
      <c r="R67" s="669"/>
      <c r="S67" s="669"/>
      <c r="T67" s="669"/>
      <c r="U67" s="669"/>
      <c r="V67" s="669"/>
      <c r="W67" s="669"/>
      <c r="X67" s="669"/>
      <c r="Y67" s="669"/>
      <c r="Z67" s="669"/>
      <c r="AA67" s="669"/>
    </row>
    <row r="68" spans="1:27" ht="12.75">
      <c r="A68" s="669"/>
      <c r="B68" s="669"/>
      <c r="C68" s="669"/>
      <c r="D68" s="669"/>
      <c r="E68" s="669"/>
      <c r="F68" s="669"/>
      <c r="G68" s="669"/>
      <c r="H68" s="669"/>
      <c r="I68" s="669"/>
      <c r="J68" s="669"/>
      <c r="K68" s="669"/>
      <c r="L68" s="669"/>
      <c r="M68" s="669"/>
      <c r="N68" s="669"/>
      <c r="O68" s="669"/>
      <c r="P68" s="669"/>
      <c r="Q68" s="669"/>
      <c r="R68" s="669"/>
      <c r="S68" s="669"/>
      <c r="T68" s="669"/>
      <c r="U68" s="669"/>
      <c r="V68" s="669"/>
      <c r="W68" s="669"/>
      <c r="X68" s="669"/>
      <c r="Y68" s="669"/>
      <c r="Z68" s="669"/>
      <c r="AA68" s="669"/>
    </row>
    <row r="69" spans="1:27" ht="12.75">
      <c r="A69" s="669"/>
      <c r="B69" s="669"/>
      <c r="C69" s="669"/>
      <c r="D69" s="669"/>
      <c r="E69" s="669"/>
      <c r="F69" s="669"/>
      <c r="G69" s="669"/>
      <c r="H69" s="669"/>
      <c r="I69" s="669"/>
      <c r="J69" s="669"/>
      <c r="K69" s="669"/>
      <c r="L69" s="669"/>
      <c r="M69" s="669"/>
      <c r="N69" s="669"/>
      <c r="O69" s="669"/>
      <c r="P69" s="669"/>
      <c r="Q69" s="669"/>
      <c r="R69" s="669"/>
      <c r="S69" s="669"/>
      <c r="T69" s="669"/>
      <c r="U69" s="669"/>
      <c r="V69" s="669"/>
      <c r="W69" s="669"/>
      <c r="X69" s="669"/>
      <c r="Y69" s="669"/>
      <c r="Z69" s="669"/>
      <c r="AA69" s="669"/>
    </row>
    <row r="70" spans="1:27" ht="12.75">
      <c r="A70" s="669"/>
      <c r="B70" s="669"/>
      <c r="C70" s="669"/>
      <c r="D70" s="669"/>
      <c r="E70" s="669"/>
      <c r="F70" s="669"/>
      <c r="G70" s="669"/>
      <c r="H70" s="669"/>
      <c r="I70" s="669"/>
      <c r="J70" s="669"/>
      <c r="K70" s="669"/>
      <c r="L70" s="669"/>
      <c r="M70" s="669"/>
      <c r="N70" s="669"/>
      <c r="O70" s="669"/>
      <c r="P70" s="669"/>
      <c r="Q70" s="669"/>
      <c r="R70" s="669"/>
      <c r="S70" s="669"/>
      <c r="T70" s="669"/>
      <c r="U70" s="669"/>
      <c r="V70" s="669"/>
      <c r="W70" s="669"/>
      <c r="X70" s="669"/>
      <c r="Y70" s="669"/>
      <c r="Z70" s="669"/>
      <c r="AA70" s="669"/>
    </row>
    <row r="71" spans="1:27" ht="12.75">
      <c r="A71" s="669"/>
      <c r="B71" s="669"/>
      <c r="C71" s="669"/>
      <c r="D71" s="669"/>
      <c r="E71" s="669"/>
      <c r="F71" s="669"/>
      <c r="G71" s="669"/>
      <c r="H71" s="669"/>
      <c r="I71" s="669"/>
      <c r="J71" s="669"/>
      <c r="K71" s="669"/>
      <c r="L71" s="669"/>
      <c r="M71" s="669"/>
      <c r="N71" s="669"/>
      <c r="O71" s="669"/>
      <c r="P71" s="669"/>
      <c r="Q71" s="669"/>
      <c r="R71" s="669"/>
      <c r="S71" s="669"/>
      <c r="T71" s="669"/>
      <c r="U71" s="669"/>
      <c r="V71" s="669"/>
      <c r="W71" s="669"/>
      <c r="X71" s="669"/>
      <c r="Y71" s="669"/>
      <c r="Z71" s="669"/>
      <c r="AA71" s="669"/>
    </row>
    <row r="72" spans="1:27" ht="12.75">
      <c r="A72" s="669"/>
      <c r="B72" s="669"/>
      <c r="C72" s="669"/>
      <c r="D72" s="669"/>
      <c r="E72" s="669"/>
      <c r="F72" s="669"/>
      <c r="G72" s="669"/>
      <c r="H72" s="669"/>
      <c r="I72" s="669"/>
      <c r="J72" s="669"/>
      <c r="K72" s="669"/>
      <c r="L72" s="669"/>
      <c r="M72" s="669"/>
      <c r="N72" s="669"/>
      <c r="O72" s="669"/>
      <c r="P72" s="669"/>
      <c r="Q72" s="669"/>
      <c r="R72" s="669"/>
      <c r="S72" s="669"/>
      <c r="T72" s="669"/>
      <c r="U72" s="669"/>
      <c r="V72" s="669"/>
      <c r="W72" s="669"/>
      <c r="X72" s="669"/>
      <c r="Y72" s="669"/>
      <c r="Z72" s="669"/>
      <c r="AA72" s="669"/>
    </row>
    <row r="73" spans="1:27" ht="12.75">
      <c r="A73" s="669"/>
      <c r="B73" s="669"/>
      <c r="C73" s="669"/>
      <c r="D73" s="669"/>
      <c r="E73" s="669"/>
      <c r="F73" s="669"/>
      <c r="G73" s="669"/>
      <c r="H73" s="669"/>
      <c r="I73" s="669"/>
      <c r="J73" s="669"/>
      <c r="K73" s="669"/>
      <c r="L73" s="669"/>
      <c r="M73" s="669"/>
      <c r="N73" s="669"/>
      <c r="O73" s="669"/>
      <c r="P73" s="669"/>
      <c r="Q73" s="669"/>
      <c r="R73" s="669"/>
      <c r="S73" s="669"/>
      <c r="T73" s="669"/>
      <c r="U73" s="669"/>
      <c r="V73" s="669"/>
      <c r="W73" s="669"/>
      <c r="X73" s="669"/>
      <c r="Y73" s="669"/>
      <c r="Z73" s="669"/>
      <c r="AA73" s="669"/>
    </row>
    <row r="74" spans="1:27" ht="12.75">
      <c r="A74" s="669"/>
      <c r="B74" s="669"/>
      <c r="C74" s="669"/>
      <c r="D74" s="669"/>
      <c r="E74" s="669"/>
      <c r="F74" s="669"/>
      <c r="G74" s="669"/>
      <c r="H74" s="669"/>
      <c r="I74" s="669"/>
      <c r="J74" s="669"/>
      <c r="K74" s="669"/>
      <c r="L74" s="669"/>
      <c r="M74" s="669"/>
      <c r="N74" s="669"/>
      <c r="O74" s="669"/>
      <c r="P74" s="669"/>
      <c r="Q74" s="669"/>
      <c r="R74" s="669"/>
      <c r="S74" s="669"/>
      <c r="T74" s="669"/>
      <c r="U74" s="669"/>
      <c r="V74" s="669"/>
      <c r="W74" s="669"/>
      <c r="X74" s="669"/>
      <c r="Y74" s="669"/>
      <c r="Z74" s="669"/>
      <c r="AA74" s="669"/>
    </row>
    <row r="75" spans="1:27" ht="12.75">
      <c r="A75" s="669"/>
      <c r="B75" s="669"/>
      <c r="C75" s="669"/>
      <c r="D75" s="669"/>
      <c r="E75" s="669"/>
      <c r="F75" s="669"/>
      <c r="G75" s="669"/>
      <c r="H75" s="669"/>
      <c r="I75" s="669"/>
      <c r="J75" s="669"/>
      <c r="K75" s="669"/>
      <c r="L75" s="669"/>
      <c r="M75" s="669"/>
      <c r="N75" s="669"/>
      <c r="O75" s="669"/>
      <c r="P75" s="669"/>
      <c r="Q75" s="669"/>
      <c r="R75" s="669"/>
      <c r="S75" s="669"/>
      <c r="T75" s="669"/>
      <c r="U75" s="669"/>
      <c r="V75" s="669"/>
      <c r="W75" s="669"/>
      <c r="X75" s="669"/>
      <c r="Y75" s="669"/>
      <c r="Z75" s="669"/>
      <c r="AA75" s="669"/>
    </row>
    <row r="76" spans="1:27" ht="12.75">
      <c r="A76" s="669"/>
      <c r="B76" s="669"/>
      <c r="C76" s="669"/>
      <c r="D76" s="669"/>
      <c r="E76" s="669"/>
      <c r="F76" s="669"/>
      <c r="G76" s="669"/>
      <c r="H76" s="669"/>
      <c r="I76" s="669"/>
      <c r="J76" s="669"/>
      <c r="K76" s="669"/>
      <c r="L76" s="669"/>
      <c r="M76" s="669"/>
      <c r="N76" s="669"/>
      <c r="O76" s="669"/>
      <c r="P76" s="669"/>
      <c r="Q76" s="669"/>
      <c r="R76" s="669"/>
      <c r="S76" s="669"/>
      <c r="T76" s="669"/>
      <c r="U76" s="669"/>
      <c r="V76" s="669"/>
      <c r="W76" s="669"/>
      <c r="X76" s="669"/>
      <c r="Y76" s="669"/>
      <c r="Z76" s="669"/>
      <c r="AA76" s="669"/>
    </row>
    <row r="77" spans="1:27" ht="12.75">
      <c r="A77" s="669"/>
      <c r="B77" s="669"/>
      <c r="C77" s="669"/>
      <c r="D77" s="669"/>
      <c r="E77" s="669"/>
      <c r="F77" s="669"/>
      <c r="G77" s="669"/>
      <c r="H77" s="669"/>
      <c r="I77" s="669"/>
      <c r="J77" s="669"/>
      <c r="K77" s="669"/>
      <c r="L77" s="669"/>
      <c r="M77" s="669"/>
      <c r="N77" s="669"/>
      <c r="O77" s="669"/>
      <c r="P77" s="669"/>
      <c r="Q77" s="669"/>
      <c r="R77" s="669"/>
      <c r="S77" s="669"/>
      <c r="T77" s="669"/>
      <c r="U77" s="669"/>
      <c r="V77" s="669"/>
      <c r="W77" s="669"/>
      <c r="X77" s="669"/>
      <c r="Y77" s="669"/>
      <c r="Z77" s="669"/>
      <c r="AA77" s="669"/>
    </row>
    <row r="78" spans="1:27" ht="12.75">
      <c r="A78" s="669"/>
      <c r="B78" s="669"/>
      <c r="C78" s="669"/>
      <c r="D78" s="669"/>
      <c r="E78" s="669"/>
      <c r="F78" s="669"/>
      <c r="G78" s="669"/>
      <c r="H78" s="669"/>
      <c r="I78" s="669"/>
      <c r="J78" s="669"/>
      <c r="K78" s="669"/>
      <c r="L78" s="669"/>
      <c r="M78" s="669"/>
      <c r="N78" s="669"/>
      <c r="O78" s="669"/>
      <c r="P78" s="669"/>
      <c r="Q78" s="669"/>
      <c r="R78" s="669"/>
      <c r="S78" s="669"/>
      <c r="T78" s="669"/>
      <c r="U78" s="669"/>
      <c r="V78" s="669"/>
      <c r="W78" s="669"/>
      <c r="X78" s="669"/>
      <c r="Y78" s="669"/>
      <c r="Z78" s="669"/>
      <c r="AA78" s="669"/>
    </row>
    <row r="79" spans="1:27" ht="12.75">
      <c r="A79" s="669"/>
      <c r="B79" s="669"/>
      <c r="C79" s="669"/>
      <c r="D79" s="669"/>
      <c r="E79" s="669"/>
      <c r="F79" s="669"/>
      <c r="G79" s="669"/>
      <c r="H79" s="669"/>
      <c r="I79" s="669"/>
      <c r="J79" s="669"/>
      <c r="K79" s="669"/>
      <c r="L79" s="669"/>
      <c r="M79" s="669"/>
      <c r="N79" s="669"/>
      <c r="O79" s="669"/>
      <c r="P79" s="669"/>
      <c r="Q79" s="669"/>
      <c r="R79" s="669"/>
      <c r="S79" s="669"/>
      <c r="T79" s="669"/>
      <c r="U79" s="669"/>
      <c r="V79" s="669"/>
      <c r="W79" s="669"/>
      <c r="X79" s="669"/>
      <c r="Y79" s="669"/>
      <c r="Z79" s="669"/>
      <c r="AA79" s="669"/>
    </row>
    <row r="80" spans="1:27" ht="12.75">
      <c r="A80" s="669"/>
      <c r="B80" s="669"/>
      <c r="C80" s="669"/>
      <c r="D80" s="669"/>
      <c r="E80" s="669"/>
      <c r="F80" s="669"/>
      <c r="G80" s="669"/>
      <c r="H80" s="669"/>
      <c r="I80" s="669"/>
      <c r="J80" s="669"/>
      <c r="K80" s="669"/>
      <c r="L80" s="669"/>
      <c r="M80" s="669"/>
      <c r="N80" s="669"/>
      <c r="O80" s="669"/>
      <c r="P80" s="669"/>
      <c r="Q80" s="669"/>
      <c r="R80" s="669"/>
      <c r="S80" s="669"/>
      <c r="T80" s="669"/>
      <c r="U80" s="669"/>
      <c r="V80" s="669"/>
      <c r="W80" s="669"/>
      <c r="X80" s="669"/>
      <c r="Y80" s="669"/>
      <c r="Z80" s="669"/>
      <c r="AA80" s="669"/>
    </row>
    <row r="81" spans="1:27" ht="12.75">
      <c r="A81" s="669"/>
      <c r="B81" s="669"/>
      <c r="C81" s="669"/>
      <c r="D81" s="669"/>
      <c r="E81" s="669"/>
      <c r="F81" s="669"/>
      <c r="G81" s="669"/>
      <c r="H81" s="669"/>
      <c r="I81" s="669"/>
      <c r="J81" s="669"/>
      <c r="K81" s="669"/>
      <c r="L81" s="669"/>
      <c r="M81" s="669"/>
      <c r="N81" s="669"/>
      <c r="O81" s="669"/>
      <c r="P81" s="669"/>
      <c r="Q81" s="669"/>
      <c r="R81" s="669"/>
      <c r="S81" s="669"/>
      <c r="T81" s="669"/>
      <c r="U81" s="669"/>
      <c r="V81" s="669"/>
      <c r="W81" s="669"/>
      <c r="X81" s="669"/>
      <c r="Y81" s="669"/>
      <c r="Z81" s="669"/>
      <c r="AA81" s="669"/>
    </row>
    <row r="82" spans="1:27" ht="12.75">
      <c r="A82" s="669"/>
      <c r="B82" s="669"/>
      <c r="C82" s="669"/>
      <c r="D82" s="669"/>
      <c r="E82" s="669"/>
      <c r="F82" s="669"/>
      <c r="G82" s="669"/>
      <c r="H82" s="669"/>
      <c r="I82" s="669"/>
      <c r="J82" s="669"/>
      <c r="K82" s="669"/>
      <c r="L82" s="669"/>
      <c r="M82" s="669"/>
      <c r="N82" s="669"/>
      <c r="O82" s="669"/>
      <c r="P82" s="669"/>
      <c r="Q82" s="669"/>
      <c r="R82" s="669"/>
      <c r="S82" s="669"/>
      <c r="T82" s="669"/>
      <c r="U82" s="669"/>
      <c r="V82" s="669"/>
      <c r="W82" s="669"/>
      <c r="X82" s="669"/>
      <c r="Y82" s="669"/>
      <c r="Z82" s="669"/>
      <c r="AA82" s="669"/>
    </row>
    <row r="83" spans="1:27" ht="12.75">
      <c r="A83" s="669"/>
      <c r="B83" s="669"/>
      <c r="C83" s="669"/>
      <c r="D83" s="669"/>
      <c r="E83" s="669"/>
      <c r="F83" s="669"/>
      <c r="G83" s="669"/>
      <c r="H83" s="669"/>
      <c r="I83" s="669"/>
      <c r="J83" s="669"/>
      <c r="K83" s="669"/>
      <c r="L83" s="669"/>
      <c r="M83" s="669"/>
      <c r="N83" s="669"/>
      <c r="O83" s="669"/>
      <c r="P83" s="669"/>
      <c r="Q83" s="669"/>
      <c r="R83" s="669"/>
      <c r="S83" s="669"/>
      <c r="T83" s="669"/>
      <c r="U83" s="669"/>
      <c r="V83" s="669"/>
      <c r="W83" s="669"/>
      <c r="X83" s="669"/>
      <c r="Y83" s="669"/>
      <c r="Z83" s="669"/>
      <c r="AA83" s="669"/>
    </row>
    <row r="84" spans="1:27" ht="12.75">
      <c r="A84" s="669"/>
      <c r="B84" s="669"/>
      <c r="C84" s="669"/>
      <c r="D84" s="669"/>
      <c r="E84" s="669"/>
      <c r="F84" s="669"/>
      <c r="G84" s="669"/>
      <c r="H84" s="669"/>
      <c r="I84" s="669"/>
      <c r="J84" s="669"/>
      <c r="K84" s="669"/>
      <c r="L84" s="669"/>
      <c r="M84" s="669"/>
      <c r="N84" s="669"/>
      <c r="O84" s="669"/>
      <c r="P84" s="669"/>
      <c r="Q84" s="669"/>
      <c r="R84" s="669"/>
      <c r="S84" s="669"/>
      <c r="T84" s="669"/>
      <c r="U84" s="669"/>
      <c r="V84" s="669"/>
      <c r="W84" s="669"/>
      <c r="X84" s="669"/>
      <c r="Y84" s="669"/>
      <c r="Z84" s="669"/>
      <c r="AA84" s="669"/>
    </row>
    <row r="85" spans="1:27" ht="12.75">
      <c r="A85" s="669"/>
      <c r="B85" s="669"/>
      <c r="C85" s="669"/>
      <c r="D85" s="669"/>
      <c r="E85" s="669"/>
      <c r="F85" s="669"/>
      <c r="G85" s="669"/>
      <c r="H85" s="669"/>
      <c r="I85" s="669"/>
      <c r="J85" s="669"/>
      <c r="K85" s="669"/>
      <c r="L85" s="669"/>
      <c r="M85" s="669"/>
      <c r="N85" s="669"/>
      <c r="O85" s="669"/>
      <c r="P85" s="669"/>
      <c r="Q85" s="669"/>
      <c r="R85" s="669"/>
      <c r="S85" s="669"/>
      <c r="T85" s="669"/>
      <c r="U85" s="669"/>
      <c r="V85" s="669"/>
      <c r="W85" s="669"/>
      <c r="X85" s="669"/>
      <c r="Y85" s="669"/>
      <c r="Z85" s="669"/>
      <c r="AA85" s="669"/>
    </row>
    <row r="86" spans="1:27" ht="12.75">
      <c r="A86" s="669"/>
      <c r="B86" s="669"/>
      <c r="C86" s="669"/>
      <c r="D86" s="669"/>
      <c r="E86" s="669"/>
      <c r="F86" s="669"/>
      <c r="G86" s="669"/>
      <c r="H86" s="669"/>
      <c r="I86" s="669"/>
      <c r="J86" s="669"/>
      <c r="K86" s="669"/>
      <c r="L86" s="669"/>
      <c r="M86" s="669"/>
      <c r="N86" s="669"/>
      <c r="O86" s="669"/>
      <c r="P86" s="669"/>
      <c r="Q86" s="669"/>
      <c r="R86" s="669"/>
      <c r="S86" s="669"/>
      <c r="T86" s="669"/>
      <c r="U86" s="669"/>
      <c r="V86" s="669"/>
      <c r="W86" s="669"/>
      <c r="X86" s="669"/>
      <c r="Y86" s="669"/>
      <c r="Z86" s="669"/>
      <c r="AA86" s="669"/>
    </row>
    <row r="87" spans="1:27" ht="12.75">
      <c r="A87" s="669"/>
      <c r="B87" s="669"/>
      <c r="C87" s="669"/>
      <c r="D87" s="669"/>
      <c r="E87" s="669"/>
      <c r="F87" s="669"/>
      <c r="G87" s="669"/>
      <c r="H87" s="669"/>
      <c r="I87" s="669"/>
      <c r="J87" s="669"/>
      <c r="K87" s="669"/>
      <c r="L87" s="669"/>
      <c r="M87" s="669"/>
      <c r="N87" s="669"/>
      <c r="O87" s="669"/>
      <c r="P87" s="669"/>
      <c r="Q87" s="669"/>
      <c r="R87" s="669"/>
      <c r="S87" s="669"/>
      <c r="T87" s="669"/>
      <c r="U87" s="669"/>
      <c r="V87" s="669"/>
      <c r="W87" s="669"/>
      <c r="X87" s="669"/>
      <c r="Y87" s="669"/>
      <c r="Z87" s="669"/>
      <c r="AA87" s="669"/>
    </row>
    <row r="88" spans="1:27" ht="12.75">
      <c r="A88" s="669"/>
      <c r="B88" s="669"/>
      <c r="C88" s="669"/>
      <c r="D88" s="669"/>
      <c r="E88" s="669"/>
      <c r="F88" s="669"/>
      <c r="G88" s="669"/>
      <c r="H88" s="669"/>
      <c r="I88" s="669"/>
      <c r="J88" s="669"/>
      <c r="K88" s="669"/>
      <c r="L88" s="669"/>
      <c r="M88" s="669"/>
      <c r="N88" s="669"/>
      <c r="O88" s="669"/>
      <c r="P88" s="669"/>
      <c r="Q88" s="669"/>
      <c r="R88" s="669"/>
      <c r="S88" s="669"/>
      <c r="T88" s="669"/>
      <c r="U88" s="669"/>
      <c r="V88" s="669"/>
      <c r="W88" s="669"/>
      <c r="X88" s="669"/>
      <c r="Y88" s="669"/>
      <c r="Z88" s="669"/>
      <c r="AA88" s="669"/>
    </row>
    <row r="89" spans="1:27" ht="12.75">
      <c r="A89" s="669"/>
      <c r="B89" s="669"/>
      <c r="C89" s="669"/>
      <c r="D89" s="669"/>
      <c r="E89" s="669"/>
      <c r="F89" s="669"/>
      <c r="G89" s="669"/>
      <c r="H89" s="669"/>
      <c r="I89" s="669"/>
      <c r="J89" s="669"/>
      <c r="K89" s="669"/>
      <c r="L89" s="669"/>
      <c r="M89" s="669"/>
      <c r="N89" s="669"/>
      <c r="O89" s="669"/>
      <c r="P89" s="669"/>
      <c r="Q89" s="669"/>
      <c r="R89" s="669"/>
      <c r="S89" s="669"/>
      <c r="T89" s="669"/>
      <c r="U89" s="669"/>
      <c r="V89" s="669"/>
      <c r="W89" s="669"/>
      <c r="X89" s="669"/>
      <c r="Y89" s="669"/>
      <c r="Z89" s="669"/>
      <c r="AA89" s="669"/>
    </row>
    <row r="90" spans="1:27" ht="12.75">
      <c r="A90" s="669"/>
      <c r="B90" s="669"/>
      <c r="C90" s="669"/>
      <c r="D90" s="669"/>
      <c r="E90" s="669"/>
      <c r="F90" s="669"/>
      <c r="G90" s="669"/>
      <c r="H90" s="669"/>
      <c r="I90" s="669"/>
      <c r="J90" s="669"/>
      <c r="K90" s="669"/>
      <c r="L90" s="669"/>
      <c r="M90" s="669"/>
      <c r="N90" s="669"/>
      <c r="O90" s="669"/>
      <c r="P90" s="669"/>
      <c r="Q90" s="669"/>
      <c r="R90" s="669"/>
      <c r="S90" s="669"/>
      <c r="T90" s="669"/>
      <c r="U90" s="669"/>
      <c r="V90" s="669"/>
      <c r="W90" s="669"/>
      <c r="X90" s="669"/>
      <c r="Y90" s="669"/>
      <c r="Z90" s="669"/>
      <c r="AA90" s="669"/>
    </row>
    <row r="91" spans="1:27" ht="12.75">
      <c r="A91" s="669"/>
      <c r="B91" s="669"/>
      <c r="C91" s="669"/>
      <c r="D91" s="669"/>
      <c r="E91" s="669"/>
      <c r="F91" s="669"/>
      <c r="G91" s="669"/>
      <c r="H91" s="669"/>
      <c r="I91" s="669"/>
      <c r="J91" s="669"/>
      <c r="K91" s="669"/>
      <c r="L91" s="669"/>
      <c r="M91" s="669"/>
      <c r="N91" s="669"/>
      <c r="O91" s="669"/>
      <c r="P91" s="669"/>
      <c r="Q91" s="669"/>
      <c r="R91" s="669"/>
      <c r="S91" s="669"/>
      <c r="T91" s="669"/>
      <c r="U91" s="669"/>
      <c r="V91" s="669"/>
      <c r="W91" s="669"/>
      <c r="X91" s="669"/>
      <c r="Y91" s="669"/>
      <c r="Z91" s="669"/>
      <c r="AA91" s="669"/>
    </row>
    <row r="92" spans="1:27" ht="12.75">
      <c r="A92" s="669"/>
      <c r="B92" s="669"/>
      <c r="C92" s="669"/>
      <c r="D92" s="669"/>
      <c r="E92" s="669"/>
      <c r="F92" s="669"/>
      <c r="G92" s="669"/>
      <c r="H92" s="669"/>
      <c r="I92" s="669"/>
      <c r="J92" s="669"/>
      <c r="K92" s="669"/>
      <c r="L92" s="669"/>
      <c r="M92" s="669"/>
      <c r="N92" s="669"/>
      <c r="O92" s="669"/>
      <c r="P92" s="669"/>
      <c r="Q92" s="669"/>
      <c r="R92" s="669"/>
      <c r="S92" s="669"/>
      <c r="T92" s="669"/>
      <c r="U92" s="669"/>
      <c r="V92" s="669"/>
      <c r="W92" s="669"/>
      <c r="X92" s="669"/>
      <c r="Y92" s="669"/>
      <c r="Z92" s="669"/>
      <c r="AA92" s="669"/>
    </row>
    <row r="93" spans="1:27" ht="12.75">
      <c r="A93" s="669"/>
      <c r="B93" s="669"/>
      <c r="C93" s="669"/>
      <c r="D93" s="669"/>
      <c r="E93" s="669"/>
      <c r="F93" s="669"/>
      <c r="G93" s="669"/>
      <c r="H93" s="669"/>
      <c r="I93" s="669"/>
      <c r="J93" s="669"/>
      <c r="K93" s="669"/>
      <c r="L93" s="669"/>
      <c r="M93" s="669"/>
      <c r="N93" s="669"/>
      <c r="O93" s="669"/>
      <c r="P93" s="669"/>
      <c r="Q93" s="669"/>
      <c r="R93" s="669"/>
      <c r="S93" s="669"/>
      <c r="T93" s="669"/>
      <c r="U93" s="669"/>
      <c r="V93" s="669"/>
      <c r="W93" s="669"/>
      <c r="X93" s="669"/>
      <c r="Y93" s="669"/>
      <c r="Z93" s="669"/>
      <c r="AA93" s="669"/>
    </row>
    <row r="94" spans="1:27" ht="12.75">
      <c r="A94" s="669"/>
      <c r="B94" s="669"/>
      <c r="C94" s="669"/>
      <c r="D94" s="669"/>
      <c r="E94" s="669"/>
      <c r="F94" s="669"/>
      <c r="G94" s="669"/>
      <c r="H94" s="669"/>
      <c r="I94" s="669"/>
      <c r="J94" s="669"/>
      <c r="K94" s="669"/>
      <c r="L94" s="669"/>
      <c r="M94" s="669"/>
      <c r="N94" s="669"/>
      <c r="O94" s="669"/>
      <c r="P94" s="669"/>
      <c r="Q94" s="669"/>
      <c r="R94" s="669"/>
      <c r="S94" s="669"/>
      <c r="T94" s="669"/>
      <c r="U94" s="669"/>
      <c r="V94" s="669"/>
      <c r="W94" s="669"/>
      <c r="X94" s="669"/>
      <c r="Y94" s="669"/>
      <c r="Z94" s="669"/>
      <c r="AA94" s="669"/>
    </row>
    <row r="95" spans="1:27" ht="12.75">
      <c r="A95" s="669"/>
      <c r="B95" s="669"/>
      <c r="C95" s="669"/>
      <c r="D95" s="669"/>
      <c r="E95" s="669"/>
      <c r="F95" s="669"/>
      <c r="G95" s="669"/>
      <c r="H95" s="669"/>
      <c r="I95" s="669"/>
      <c r="J95" s="669"/>
      <c r="K95" s="669"/>
      <c r="L95" s="669"/>
      <c r="M95" s="669"/>
      <c r="N95" s="669"/>
      <c r="O95" s="669"/>
      <c r="P95" s="669"/>
      <c r="Q95" s="669"/>
      <c r="R95" s="669"/>
      <c r="S95" s="669"/>
      <c r="T95" s="669"/>
      <c r="U95" s="669"/>
      <c r="V95" s="669"/>
      <c r="W95" s="669"/>
      <c r="X95" s="669"/>
      <c r="Y95" s="669"/>
      <c r="Z95" s="669"/>
      <c r="AA95" s="669"/>
    </row>
    <row r="96" spans="1:27" ht="12.75">
      <c r="A96" s="669"/>
      <c r="B96" s="669"/>
      <c r="C96" s="669"/>
      <c r="D96" s="669"/>
      <c r="E96" s="669"/>
      <c r="F96" s="669"/>
      <c r="G96" s="669"/>
      <c r="H96" s="669"/>
      <c r="I96" s="669"/>
      <c r="J96" s="669"/>
      <c r="K96" s="669"/>
      <c r="L96" s="669"/>
      <c r="M96" s="669"/>
      <c r="N96" s="669"/>
      <c r="O96" s="669"/>
      <c r="P96" s="669"/>
      <c r="Q96" s="669"/>
      <c r="R96" s="669"/>
      <c r="S96" s="669"/>
      <c r="T96" s="669"/>
      <c r="U96" s="669"/>
      <c r="V96" s="669"/>
      <c r="W96" s="669"/>
      <c r="X96" s="669"/>
      <c r="Y96" s="669"/>
      <c r="Z96" s="669"/>
      <c r="AA96" s="669"/>
    </row>
    <row r="97" spans="1:27" ht="12.75">
      <c r="A97" s="669"/>
      <c r="B97" s="669"/>
      <c r="C97" s="669"/>
      <c r="D97" s="669"/>
      <c r="E97" s="669"/>
      <c r="F97" s="669"/>
      <c r="G97" s="669"/>
      <c r="H97" s="669"/>
      <c r="I97" s="669"/>
      <c r="J97" s="669"/>
      <c r="K97" s="669"/>
      <c r="L97" s="669"/>
      <c r="M97" s="669"/>
      <c r="N97" s="669"/>
      <c r="O97" s="669"/>
      <c r="P97" s="669"/>
      <c r="Q97" s="669"/>
      <c r="R97" s="669"/>
      <c r="S97" s="669"/>
      <c r="T97" s="669"/>
      <c r="U97" s="669"/>
      <c r="V97" s="669"/>
      <c r="W97" s="669"/>
      <c r="X97" s="669"/>
      <c r="Y97" s="669"/>
      <c r="Z97" s="669"/>
      <c r="AA97" s="669"/>
    </row>
    <row r="98" spans="1:27" ht="12.75">
      <c r="A98" s="669"/>
      <c r="B98" s="669"/>
      <c r="C98" s="669"/>
      <c r="D98" s="669"/>
      <c r="E98" s="669"/>
      <c r="F98" s="669"/>
      <c r="G98" s="669"/>
      <c r="H98" s="669"/>
      <c r="I98" s="669"/>
      <c r="J98" s="669"/>
      <c r="K98" s="669"/>
      <c r="L98" s="669"/>
      <c r="M98" s="669"/>
      <c r="N98" s="669"/>
      <c r="O98" s="669"/>
      <c r="P98" s="669"/>
      <c r="Q98" s="669"/>
      <c r="R98" s="669"/>
      <c r="S98" s="669"/>
      <c r="T98" s="669"/>
      <c r="U98" s="669"/>
      <c r="V98" s="669"/>
      <c r="W98" s="669"/>
      <c r="X98" s="669"/>
      <c r="Y98" s="669"/>
      <c r="Z98" s="669"/>
      <c r="AA98" s="669"/>
    </row>
    <row r="99" spans="1:27" ht="12.75">
      <c r="A99" s="669"/>
      <c r="B99" s="669"/>
      <c r="C99" s="669"/>
      <c r="D99" s="669"/>
      <c r="E99" s="669"/>
      <c r="F99" s="669"/>
      <c r="G99" s="669"/>
      <c r="H99" s="669"/>
      <c r="I99" s="669"/>
      <c r="J99" s="669"/>
      <c r="K99" s="669"/>
      <c r="L99" s="669"/>
      <c r="M99" s="669"/>
      <c r="N99" s="669"/>
      <c r="O99" s="669"/>
      <c r="P99" s="669"/>
      <c r="Q99" s="669"/>
      <c r="R99" s="669"/>
      <c r="S99" s="669"/>
      <c r="T99" s="669"/>
      <c r="U99" s="669"/>
      <c r="V99" s="669"/>
      <c r="W99" s="669"/>
      <c r="X99" s="669"/>
      <c r="Y99" s="669"/>
      <c r="Z99" s="669"/>
      <c r="AA99" s="669"/>
    </row>
    <row r="100" spans="1:27" ht="12.75">
      <c r="A100" s="669"/>
      <c r="B100" s="669"/>
      <c r="C100" s="669"/>
      <c r="D100" s="669"/>
      <c r="E100" s="669"/>
      <c r="F100" s="669"/>
      <c r="G100" s="669"/>
      <c r="H100" s="669"/>
      <c r="I100" s="669"/>
      <c r="J100" s="669"/>
      <c r="K100" s="669"/>
      <c r="L100" s="669"/>
      <c r="M100" s="669"/>
      <c r="N100" s="669"/>
      <c r="O100" s="669"/>
      <c r="P100" s="669"/>
      <c r="Q100" s="669"/>
      <c r="R100" s="669"/>
      <c r="S100" s="669"/>
      <c r="T100" s="669"/>
      <c r="U100" s="669"/>
      <c r="V100" s="669"/>
      <c r="W100" s="669"/>
      <c r="X100" s="669"/>
      <c r="Y100" s="669"/>
      <c r="Z100" s="669"/>
      <c r="AA100" s="669"/>
    </row>
    <row r="101" spans="1:27" ht="12.75">
      <c r="A101" s="669"/>
      <c r="B101" s="669"/>
      <c r="C101" s="669"/>
      <c r="D101" s="669"/>
      <c r="E101" s="669"/>
      <c r="F101" s="669"/>
      <c r="G101" s="669"/>
      <c r="H101" s="669"/>
      <c r="I101" s="669"/>
      <c r="J101" s="669"/>
      <c r="K101" s="669"/>
      <c r="L101" s="669"/>
      <c r="M101" s="669"/>
      <c r="N101" s="669"/>
      <c r="O101" s="669"/>
      <c r="P101" s="669"/>
      <c r="Q101" s="669"/>
      <c r="R101" s="669"/>
      <c r="S101" s="669"/>
      <c r="T101" s="669"/>
      <c r="U101" s="669"/>
      <c r="V101" s="669"/>
      <c r="W101" s="669"/>
      <c r="X101" s="669"/>
      <c r="Y101" s="669"/>
      <c r="Z101" s="669"/>
      <c r="AA101" s="669"/>
    </row>
    <row r="102" spans="1:27" ht="12.75">
      <c r="A102" s="669"/>
      <c r="B102" s="669"/>
      <c r="C102" s="669"/>
      <c r="D102" s="669"/>
      <c r="E102" s="669"/>
      <c r="F102" s="669"/>
      <c r="G102" s="669"/>
      <c r="H102" s="669"/>
      <c r="I102" s="669"/>
      <c r="J102" s="669"/>
      <c r="K102" s="669"/>
      <c r="L102" s="669"/>
      <c r="M102" s="669"/>
      <c r="N102" s="669"/>
      <c r="O102" s="669"/>
      <c r="P102" s="669"/>
      <c r="Q102" s="669"/>
      <c r="R102" s="669"/>
      <c r="S102" s="669"/>
      <c r="T102" s="669"/>
      <c r="U102" s="669"/>
      <c r="V102" s="669"/>
      <c r="W102" s="669"/>
      <c r="X102" s="669"/>
      <c r="Y102" s="669"/>
      <c r="Z102" s="669"/>
      <c r="AA102" s="669"/>
    </row>
    <row r="103" spans="1:27" ht="12.75">
      <c r="A103" s="669"/>
      <c r="B103" s="669"/>
      <c r="C103" s="669"/>
      <c r="D103" s="669"/>
      <c r="E103" s="669"/>
      <c r="F103" s="669"/>
      <c r="G103" s="669"/>
      <c r="H103" s="669"/>
      <c r="I103" s="669"/>
      <c r="J103" s="669"/>
      <c r="K103" s="669"/>
      <c r="L103" s="669"/>
      <c r="M103" s="669"/>
      <c r="N103" s="669"/>
      <c r="O103" s="669"/>
      <c r="P103" s="669"/>
      <c r="Q103" s="669"/>
      <c r="R103" s="669"/>
      <c r="S103" s="669"/>
      <c r="T103" s="669"/>
      <c r="U103" s="669"/>
      <c r="V103" s="669"/>
      <c r="W103" s="669"/>
      <c r="X103" s="669"/>
      <c r="Y103" s="669"/>
      <c r="Z103" s="669"/>
      <c r="AA103" s="669"/>
    </row>
    <row r="104" spans="1:27" ht="12.75">
      <c r="A104" s="669"/>
      <c r="B104" s="669"/>
      <c r="C104" s="669"/>
      <c r="D104" s="669"/>
      <c r="E104" s="669"/>
      <c r="F104" s="669"/>
      <c r="G104" s="669"/>
      <c r="H104" s="669"/>
      <c r="I104" s="669"/>
      <c r="J104" s="669"/>
      <c r="K104" s="669"/>
      <c r="L104" s="669"/>
      <c r="M104" s="669"/>
      <c r="N104" s="669"/>
      <c r="O104" s="669"/>
      <c r="P104" s="669"/>
      <c r="Q104" s="669"/>
      <c r="R104" s="669"/>
      <c r="S104" s="669"/>
      <c r="T104" s="669"/>
      <c r="U104" s="669"/>
      <c r="V104" s="669"/>
      <c r="W104" s="669"/>
      <c r="X104" s="669"/>
      <c r="Y104" s="669"/>
      <c r="Z104" s="669"/>
      <c r="AA104" s="669"/>
    </row>
    <row r="105" spans="1:27" ht="12.75">
      <c r="A105" s="669"/>
      <c r="B105" s="669"/>
      <c r="C105" s="669"/>
      <c r="D105" s="669"/>
      <c r="E105" s="669"/>
      <c r="F105" s="669"/>
      <c r="G105" s="669"/>
      <c r="H105" s="669"/>
      <c r="I105" s="669"/>
      <c r="J105" s="669"/>
      <c r="K105" s="669"/>
      <c r="L105" s="669"/>
      <c r="M105" s="669"/>
      <c r="N105" s="669"/>
      <c r="O105" s="669"/>
      <c r="P105" s="669"/>
      <c r="Q105" s="669"/>
      <c r="R105" s="669"/>
      <c r="S105" s="669"/>
      <c r="T105" s="669"/>
      <c r="U105" s="669"/>
      <c r="V105" s="669"/>
      <c r="W105" s="669"/>
      <c r="X105" s="669"/>
      <c r="Y105" s="669"/>
      <c r="Z105" s="669"/>
      <c r="AA105" s="669"/>
    </row>
    <row r="106" spans="1:27" ht="12.75">
      <c r="A106" s="669"/>
      <c r="B106" s="669"/>
      <c r="C106" s="669"/>
      <c r="D106" s="669"/>
      <c r="E106" s="669"/>
      <c r="F106" s="669"/>
      <c r="G106" s="669"/>
      <c r="H106" s="669"/>
      <c r="I106" s="669"/>
      <c r="J106" s="669"/>
      <c r="K106" s="669"/>
      <c r="L106" s="669"/>
      <c r="M106" s="669"/>
      <c r="N106" s="669"/>
      <c r="O106" s="669"/>
      <c r="P106" s="669"/>
      <c r="Q106" s="669"/>
      <c r="R106" s="669"/>
      <c r="S106" s="669"/>
      <c r="T106" s="669"/>
      <c r="U106" s="669"/>
      <c r="V106" s="669"/>
      <c r="W106" s="669"/>
      <c r="X106" s="669"/>
      <c r="Y106" s="669"/>
      <c r="Z106" s="669"/>
      <c r="AA106" s="669"/>
    </row>
    <row r="107" spans="1:27" ht="12.75">
      <c r="A107" s="669"/>
      <c r="B107" s="669"/>
      <c r="C107" s="669"/>
      <c r="D107" s="669"/>
      <c r="E107" s="669"/>
      <c r="F107" s="669"/>
      <c r="G107" s="669"/>
      <c r="H107" s="669"/>
      <c r="I107" s="669"/>
      <c r="J107" s="669"/>
      <c r="K107" s="669"/>
      <c r="L107" s="669"/>
      <c r="M107" s="669"/>
      <c r="N107" s="669"/>
      <c r="O107" s="669"/>
      <c r="P107" s="669"/>
      <c r="Q107" s="669"/>
      <c r="R107" s="669"/>
      <c r="S107" s="669"/>
      <c r="T107" s="669"/>
      <c r="U107" s="669"/>
      <c r="V107" s="669"/>
      <c r="W107" s="669"/>
      <c r="X107" s="669"/>
      <c r="Y107" s="669"/>
      <c r="Z107" s="669"/>
      <c r="AA107" s="669"/>
    </row>
    <row r="108" spans="1:27" ht="12.75">
      <c r="A108" s="669"/>
      <c r="B108" s="669"/>
      <c r="C108" s="669"/>
      <c r="D108" s="669"/>
      <c r="E108" s="669"/>
      <c r="F108" s="669"/>
      <c r="G108" s="669"/>
      <c r="H108" s="669"/>
      <c r="I108" s="669"/>
      <c r="J108" s="669"/>
      <c r="K108" s="669"/>
      <c r="L108" s="669"/>
      <c r="M108" s="669"/>
      <c r="N108" s="669"/>
      <c r="O108" s="669"/>
      <c r="P108" s="669"/>
      <c r="Q108" s="669"/>
      <c r="R108" s="669"/>
      <c r="S108" s="669"/>
      <c r="T108" s="669"/>
      <c r="U108" s="669"/>
      <c r="V108" s="669"/>
      <c r="W108" s="669"/>
      <c r="X108" s="669"/>
      <c r="Y108" s="669"/>
      <c r="Z108" s="669"/>
      <c r="AA108" s="669"/>
    </row>
    <row r="109" spans="1:27" ht="12.75">
      <c r="A109" s="669"/>
      <c r="B109" s="669"/>
      <c r="C109" s="669"/>
      <c r="D109" s="669"/>
      <c r="E109" s="669"/>
      <c r="F109" s="669"/>
      <c r="G109" s="669"/>
      <c r="H109" s="669"/>
      <c r="I109" s="669"/>
      <c r="J109" s="669"/>
      <c r="K109" s="669"/>
      <c r="L109" s="669"/>
      <c r="M109" s="669"/>
      <c r="N109" s="669"/>
      <c r="O109" s="669"/>
      <c r="P109" s="669"/>
      <c r="Q109" s="669"/>
      <c r="R109" s="669"/>
      <c r="S109" s="669"/>
      <c r="T109" s="669"/>
      <c r="U109" s="669"/>
      <c r="V109" s="669"/>
      <c r="W109" s="669"/>
      <c r="X109" s="669"/>
      <c r="Y109" s="669"/>
      <c r="Z109" s="669"/>
      <c r="AA109" s="669"/>
    </row>
    <row r="110" spans="1:27" ht="12.75">
      <c r="A110" s="669"/>
      <c r="B110" s="669"/>
      <c r="C110" s="669"/>
      <c r="D110" s="669"/>
      <c r="E110" s="669"/>
      <c r="F110" s="669"/>
      <c r="G110" s="669"/>
      <c r="H110" s="669"/>
      <c r="I110" s="669"/>
      <c r="J110" s="669"/>
      <c r="K110" s="669"/>
      <c r="L110" s="669"/>
      <c r="M110" s="669"/>
      <c r="N110" s="669"/>
      <c r="O110" s="669"/>
      <c r="P110" s="669"/>
      <c r="Q110" s="669"/>
      <c r="R110" s="669"/>
      <c r="S110" s="669"/>
      <c r="T110" s="669"/>
      <c r="U110" s="669"/>
      <c r="V110" s="669"/>
      <c r="W110" s="669"/>
      <c r="X110" s="669"/>
      <c r="Y110" s="669"/>
      <c r="Z110" s="669"/>
      <c r="AA110" s="669"/>
    </row>
    <row r="111" spans="1:27" ht="12.75">
      <c r="A111" s="669"/>
      <c r="B111" s="669"/>
      <c r="C111" s="669"/>
      <c r="D111" s="669"/>
      <c r="E111" s="669"/>
      <c r="F111" s="669"/>
      <c r="G111" s="669"/>
      <c r="H111" s="669"/>
      <c r="I111" s="669"/>
      <c r="J111" s="669"/>
      <c r="K111" s="669"/>
      <c r="L111" s="669"/>
      <c r="M111" s="669"/>
      <c r="N111" s="669"/>
      <c r="O111" s="669"/>
      <c r="P111" s="669"/>
      <c r="Q111" s="669"/>
      <c r="R111" s="669"/>
      <c r="S111" s="669"/>
      <c r="T111" s="669"/>
      <c r="U111" s="669"/>
      <c r="V111" s="669"/>
      <c r="W111" s="669"/>
      <c r="X111" s="669"/>
      <c r="Y111" s="669"/>
      <c r="Z111" s="669"/>
      <c r="AA111" s="669"/>
    </row>
    <row r="112" spans="1:27" ht="12.75">
      <c r="A112" s="669"/>
      <c r="B112" s="669"/>
      <c r="C112" s="669"/>
      <c r="D112" s="669"/>
      <c r="E112" s="669"/>
      <c r="F112" s="669"/>
      <c r="G112" s="669"/>
      <c r="H112" s="669"/>
      <c r="I112" s="669"/>
      <c r="J112" s="669"/>
      <c r="K112" s="669"/>
      <c r="L112" s="669"/>
      <c r="M112" s="669"/>
      <c r="N112" s="669"/>
      <c r="O112" s="669"/>
      <c r="P112" s="669"/>
      <c r="Q112" s="669"/>
      <c r="R112" s="669"/>
      <c r="S112" s="669"/>
      <c r="T112" s="669"/>
      <c r="U112" s="669"/>
      <c r="V112" s="669"/>
      <c r="W112" s="669"/>
      <c r="X112" s="669"/>
      <c r="Y112" s="669"/>
      <c r="Z112" s="669"/>
      <c r="AA112" s="669"/>
    </row>
    <row r="113" spans="1:27" ht="12.75">
      <c r="A113" s="669"/>
      <c r="B113" s="669"/>
      <c r="C113" s="669"/>
      <c r="D113" s="669"/>
      <c r="E113" s="669"/>
      <c r="F113" s="669"/>
      <c r="G113" s="669"/>
      <c r="H113" s="669"/>
      <c r="I113" s="669"/>
      <c r="J113" s="669"/>
      <c r="K113" s="669"/>
      <c r="L113" s="669"/>
      <c r="M113" s="669"/>
      <c r="N113" s="669"/>
      <c r="O113" s="669"/>
      <c r="P113" s="669"/>
      <c r="Q113" s="669"/>
      <c r="R113" s="669"/>
      <c r="S113" s="669"/>
      <c r="T113" s="669"/>
      <c r="U113" s="669"/>
      <c r="V113" s="669"/>
      <c r="W113" s="669"/>
      <c r="X113" s="669"/>
      <c r="Y113" s="669"/>
      <c r="Z113" s="669"/>
      <c r="AA113" s="669"/>
    </row>
    <row r="114" spans="1:27" ht="12.75">
      <c r="A114" s="669"/>
      <c r="B114" s="669"/>
      <c r="C114" s="669"/>
      <c r="D114" s="669"/>
      <c r="E114" s="669"/>
      <c r="F114" s="669"/>
      <c r="G114" s="669"/>
      <c r="H114" s="669"/>
      <c r="I114" s="669"/>
      <c r="J114" s="669"/>
      <c r="K114" s="669"/>
      <c r="L114" s="669"/>
      <c r="M114" s="669"/>
      <c r="N114" s="669"/>
      <c r="O114" s="669"/>
      <c r="P114" s="669"/>
      <c r="Q114" s="669"/>
      <c r="R114" s="669"/>
      <c r="S114" s="669"/>
      <c r="T114" s="669"/>
      <c r="U114" s="669"/>
      <c r="V114" s="669"/>
      <c r="W114" s="669"/>
      <c r="X114" s="669"/>
      <c r="Y114" s="669"/>
      <c r="Z114" s="669"/>
      <c r="AA114" s="669"/>
    </row>
    <row r="115" spans="1:27" ht="12.75">
      <c r="A115" s="669"/>
      <c r="B115" s="669"/>
      <c r="C115" s="669"/>
      <c r="D115" s="669"/>
      <c r="E115" s="669"/>
      <c r="F115" s="669"/>
      <c r="G115" s="669"/>
      <c r="H115" s="669"/>
      <c r="I115" s="669"/>
      <c r="J115" s="669"/>
      <c r="K115" s="669"/>
      <c r="L115" s="669"/>
      <c r="M115" s="669"/>
      <c r="N115" s="669"/>
      <c r="O115" s="669"/>
      <c r="P115" s="669"/>
      <c r="Q115" s="669"/>
      <c r="R115" s="669"/>
      <c r="S115" s="669"/>
      <c r="T115" s="669"/>
      <c r="U115" s="669"/>
      <c r="V115" s="669"/>
      <c r="W115" s="669"/>
      <c r="X115" s="669"/>
      <c r="Y115" s="669"/>
      <c r="Z115" s="669"/>
      <c r="AA115" s="669"/>
    </row>
    <row r="116" spans="1:27" ht="12.75">
      <c r="A116" s="669"/>
      <c r="B116" s="669"/>
      <c r="C116" s="669"/>
      <c r="D116" s="669"/>
      <c r="E116" s="669"/>
      <c r="F116" s="669"/>
      <c r="G116" s="669"/>
      <c r="H116" s="669"/>
      <c r="I116" s="669"/>
      <c r="J116" s="669"/>
      <c r="K116" s="669"/>
      <c r="L116" s="669"/>
      <c r="M116" s="669"/>
      <c r="N116" s="669"/>
      <c r="O116" s="669"/>
      <c r="P116" s="669"/>
      <c r="Q116" s="669"/>
      <c r="R116" s="669"/>
      <c r="S116" s="669"/>
      <c r="T116" s="669"/>
      <c r="U116" s="669"/>
      <c r="V116" s="669"/>
      <c r="W116" s="669"/>
      <c r="X116" s="669"/>
      <c r="Y116" s="669"/>
      <c r="Z116" s="669"/>
      <c r="AA116" s="669"/>
    </row>
    <row r="117" spans="1:27" ht="12.75">
      <c r="A117" s="669"/>
      <c r="B117" s="669"/>
      <c r="C117" s="669"/>
      <c r="D117" s="669"/>
      <c r="E117" s="669"/>
      <c r="F117" s="669"/>
      <c r="G117" s="669"/>
      <c r="H117" s="669"/>
      <c r="I117" s="669"/>
      <c r="J117" s="669"/>
      <c r="K117" s="669"/>
      <c r="L117" s="669"/>
      <c r="M117" s="669"/>
      <c r="N117" s="669"/>
      <c r="O117" s="669"/>
      <c r="P117" s="669"/>
      <c r="Q117" s="669"/>
      <c r="R117" s="669"/>
      <c r="S117" s="669"/>
      <c r="T117" s="669"/>
      <c r="U117" s="669"/>
      <c r="V117" s="669"/>
      <c r="W117" s="669"/>
      <c r="X117" s="669"/>
      <c r="Y117" s="669"/>
      <c r="Z117" s="669"/>
      <c r="AA117" s="669"/>
    </row>
    <row r="118" spans="1:27" ht="12.75">
      <c r="A118" s="669"/>
      <c r="B118" s="669"/>
      <c r="C118" s="669"/>
      <c r="D118" s="669"/>
      <c r="E118" s="669"/>
      <c r="F118" s="669"/>
      <c r="G118" s="669"/>
      <c r="H118" s="669"/>
      <c r="I118" s="669"/>
      <c r="J118" s="669"/>
      <c r="K118" s="669"/>
      <c r="L118" s="669"/>
      <c r="M118" s="669"/>
      <c r="N118" s="669"/>
      <c r="O118" s="669"/>
      <c r="P118" s="669"/>
      <c r="Q118" s="669"/>
      <c r="R118" s="669"/>
      <c r="S118" s="669"/>
      <c r="T118" s="669"/>
      <c r="U118" s="669"/>
      <c r="V118" s="669"/>
      <c r="W118" s="669"/>
      <c r="X118" s="669"/>
      <c r="Y118" s="669"/>
      <c r="Z118" s="669"/>
      <c r="AA118" s="669"/>
    </row>
    <row r="119" spans="1:27" ht="12.75">
      <c r="A119" s="669"/>
      <c r="B119" s="669"/>
      <c r="C119" s="669"/>
      <c r="D119" s="669"/>
      <c r="E119" s="669"/>
      <c r="F119" s="669"/>
      <c r="G119" s="669"/>
      <c r="H119" s="669"/>
      <c r="I119" s="669"/>
      <c r="J119" s="669"/>
      <c r="K119" s="669"/>
      <c r="L119" s="669"/>
      <c r="M119" s="669"/>
      <c r="N119" s="669"/>
      <c r="O119" s="669"/>
      <c r="P119" s="669"/>
      <c r="Q119" s="669"/>
      <c r="R119" s="669"/>
      <c r="S119" s="669"/>
      <c r="T119" s="669"/>
      <c r="U119" s="669"/>
      <c r="V119" s="669"/>
      <c r="W119" s="669"/>
      <c r="X119" s="669"/>
      <c r="Y119" s="669"/>
      <c r="Z119" s="669"/>
      <c r="AA119" s="669"/>
    </row>
    <row r="120" spans="1:27" ht="12.75">
      <c r="A120" s="669"/>
      <c r="B120" s="669"/>
      <c r="C120" s="669"/>
      <c r="D120" s="669"/>
      <c r="E120" s="669"/>
      <c r="F120" s="669"/>
      <c r="G120" s="669"/>
      <c r="H120" s="669"/>
      <c r="I120" s="669"/>
      <c r="J120" s="669"/>
      <c r="K120" s="669"/>
      <c r="L120" s="669"/>
      <c r="M120" s="669"/>
      <c r="N120" s="669"/>
      <c r="O120" s="669"/>
      <c r="P120" s="669"/>
      <c r="Q120" s="669"/>
      <c r="R120" s="669"/>
      <c r="S120" s="669"/>
      <c r="T120" s="669"/>
      <c r="U120" s="669"/>
      <c r="V120" s="669"/>
      <c r="W120" s="669"/>
      <c r="X120" s="669"/>
      <c r="Y120" s="669"/>
      <c r="Z120" s="669"/>
      <c r="AA120" s="669"/>
    </row>
    <row r="121" spans="1:27" ht="12.75">
      <c r="A121" s="669"/>
      <c r="B121" s="669"/>
      <c r="C121" s="669"/>
      <c r="D121" s="669"/>
      <c r="E121" s="669"/>
      <c r="F121" s="669"/>
      <c r="G121" s="669"/>
      <c r="H121" s="669"/>
      <c r="I121" s="669"/>
      <c r="J121" s="669"/>
      <c r="K121" s="669"/>
      <c r="L121" s="669"/>
      <c r="M121" s="669"/>
      <c r="N121" s="669"/>
      <c r="O121" s="669"/>
      <c r="P121" s="669"/>
      <c r="Q121" s="669"/>
      <c r="R121" s="669"/>
      <c r="S121" s="669"/>
      <c r="T121" s="669"/>
      <c r="U121" s="669"/>
      <c r="V121" s="669"/>
      <c r="W121" s="669"/>
      <c r="X121" s="669"/>
      <c r="Y121" s="669"/>
      <c r="Z121" s="669"/>
      <c r="AA121" s="669"/>
    </row>
    <row r="122" spans="1:27" ht="12.75">
      <c r="A122" s="669"/>
      <c r="B122" s="669"/>
      <c r="C122" s="669"/>
      <c r="D122" s="669"/>
      <c r="E122" s="669"/>
      <c r="F122" s="669"/>
      <c r="G122" s="669"/>
      <c r="H122" s="669"/>
      <c r="I122" s="669"/>
      <c r="J122" s="669"/>
      <c r="K122" s="669"/>
      <c r="L122" s="669"/>
      <c r="M122" s="669"/>
      <c r="N122" s="669"/>
      <c r="O122" s="669"/>
      <c r="P122" s="669"/>
      <c r="Q122" s="669"/>
      <c r="R122" s="669"/>
      <c r="S122" s="669"/>
      <c r="T122" s="669"/>
      <c r="U122" s="669"/>
      <c r="V122" s="669"/>
      <c r="W122" s="669"/>
      <c r="X122" s="669"/>
      <c r="Y122" s="669"/>
      <c r="Z122" s="669"/>
      <c r="AA122" s="669"/>
    </row>
    <row r="123" spans="1:27" ht="12.75">
      <c r="A123" s="669"/>
      <c r="B123" s="669"/>
      <c r="C123" s="669"/>
      <c r="D123" s="669"/>
      <c r="E123" s="669"/>
      <c r="F123" s="669"/>
      <c r="G123" s="669"/>
      <c r="H123" s="669"/>
      <c r="I123" s="669"/>
      <c r="J123" s="669"/>
      <c r="K123" s="669"/>
      <c r="L123" s="669"/>
      <c r="M123" s="669"/>
      <c r="N123" s="669"/>
      <c r="O123" s="669"/>
      <c r="P123" s="669"/>
      <c r="Q123" s="669"/>
      <c r="R123" s="669"/>
      <c r="S123" s="669"/>
      <c r="T123" s="669"/>
      <c r="U123" s="669"/>
      <c r="V123" s="669"/>
      <c r="W123" s="669"/>
      <c r="X123" s="669"/>
      <c r="Y123" s="669"/>
      <c r="Z123" s="669"/>
      <c r="AA123" s="669"/>
    </row>
    <row r="124" spans="1:27" ht="12.75">
      <c r="A124" s="669"/>
      <c r="B124" s="669"/>
      <c r="C124" s="669"/>
      <c r="D124" s="669"/>
      <c r="E124" s="669"/>
      <c r="F124" s="669"/>
      <c r="G124" s="669"/>
      <c r="H124" s="669"/>
      <c r="I124" s="669"/>
      <c r="J124" s="669"/>
      <c r="K124" s="669"/>
      <c r="L124" s="669"/>
      <c r="M124" s="669"/>
      <c r="N124" s="669"/>
      <c r="O124" s="669"/>
      <c r="P124" s="669"/>
      <c r="Q124" s="669"/>
      <c r="R124" s="669"/>
      <c r="S124" s="669"/>
      <c r="T124" s="669"/>
      <c r="U124" s="669"/>
      <c r="V124" s="669"/>
      <c r="W124" s="669"/>
      <c r="X124" s="669"/>
      <c r="Y124" s="669"/>
      <c r="Z124" s="669"/>
      <c r="AA124" s="669"/>
    </row>
    <row r="125" spans="1:27" ht="12.75">
      <c r="A125" s="669"/>
      <c r="B125" s="669"/>
      <c r="C125" s="669"/>
      <c r="D125" s="669"/>
      <c r="E125" s="669"/>
      <c r="F125" s="669"/>
      <c r="G125" s="669"/>
      <c r="H125" s="669"/>
      <c r="I125" s="669"/>
      <c r="J125" s="669"/>
      <c r="K125" s="669"/>
      <c r="L125" s="669"/>
      <c r="M125" s="669"/>
      <c r="N125" s="669"/>
      <c r="O125" s="669"/>
      <c r="P125" s="669"/>
      <c r="Q125" s="669"/>
      <c r="R125" s="669"/>
      <c r="S125" s="669"/>
      <c r="T125" s="669"/>
      <c r="U125" s="669"/>
      <c r="V125" s="669"/>
      <c r="W125" s="669"/>
      <c r="X125" s="669"/>
      <c r="Y125" s="669"/>
      <c r="Z125" s="669"/>
      <c r="AA125" s="669"/>
    </row>
    <row r="126" spans="1:27" ht="12.75">
      <c r="A126" s="669"/>
      <c r="B126" s="669"/>
      <c r="C126" s="669"/>
      <c r="D126" s="669"/>
      <c r="E126" s="669"/>
      <c r="F126" s="669"/>
      <c r="G126" s="669"/>
      <c r="H126" s="669"/>
      <c r="I126" s="669"/>
      <c r="J126" s="669"/>
      <c r="K126" s="669"/>
      <c r="L126" s="669"/>
      <c r="M126" s="669"/>
      <c r="N126" s="669"/>
      <c r="O126" s="669"/>
      <c r="P126" s="669"/>
      <c r="Q126" s="669"/>
      <c r="R126" s="669"/>
      <c r="S126" s="669"/>
      <c r="T126" s="669"/>
      <c r="U126" s="669"/>
      <c r="V126" s="669"/>
      <c r="W126" s="669"/>
      <c r="X126" s="669"/>
      <c r="Y126" s="669"/>
      <c r="Z126" s="669"/>
      <c r="AA126" s="669"/>
    </row>
    <row r="127" spans="1:27" ht="12.75">
      <c r="A127" s="669"/>
      <c r="B127" s="669"/>
      <c r="C127" s="669"/>
      <c r="D127" s="669"/>
      <c r="E127" s="669"/>
      <c r="F127" s="669"/>
      <c r="G127" s="669"/>
      <c r="H127" s="669"/>
      <c r="I127" s="669"/>
      <c r="J127" s="669"/>
      <c r="K127" s="669"/>
      <c r="L127" s="669"/>
      <c r="M127" s="669"/>
      <c r="N127" s="669"/>
      <c r="O127" s="669"/>
      <c r="P127" s="669"/>
      <c r="Q127" s="669"/>
      <c r="R127" s="669"/>
      <c r="S127" s="669"/>
      <c r="T127" s="669"/>
      <c r="U127" s="669"/>
      <c r="V127" s="669"/>
      <c r="W127" s="669"/>
      <c r="X127" s="669"/>
      <c r="Y127" s="669"/>
      <c r="Z127" s="669"/>
      <c r="AA127" s="669"/>
    </row>
    <row r="128" spans="1:27" ht="12.75">
      <c r="A128" s="669"/>
      <c r="B128" s="669"/>
      <c r="C128" s="669"/>
      <c r="D128" s="669"/>
      <c r="E128" s="669"/>
      <c r="F128" s="669"/>
      <c r="G128" s="669"/>
      <c r="H128" s="669"/>
      <c r="I128" s="669"/>
      <c r="J128" s="669"/>
      <c r="K128" s="669"/>
      <c r="L128" s="669"/>
      <c r="M128" s="669"/>
      <c r="N128" s="669"/>
      <c r="O128" s="669"/>
      <c r="P128" s="669"/>
      <c r="Q128" s="669"/>
      <c r="R128" s="669"/>
      <c r="S128" s="669"/>
      <c r="T128" s="669"/>
      <c r="U128" s="669"/>
      <c r="V128" s="669"/>
      <c r="W128" s="669"/>
      <c r="X128" s="669"/>
      <c r="Y128" s="669"/>
      <c r="Z128" s="669"/>
      <c r="AA128" s="669"/>
    </row>
    <row r="129" spans="1:27" ht="12.75">
      <c r="A129" s="669"/>
      <c r="B129" s="669"/>
      <c r="C129" s="669"/>
      <c r="D129" s="669"/>
      <c r="E129" s="669"/>
      <c r="F129" s="669"/>
      <c r="G129" s="669"/>
      <c r="H129" s="669"/>
      <c r="I129" s="669"/>
      <c r="J129" s="669"/>
      <c r="K129" s="669"/>
      <c r="L129" s="669"/>
      <c r="M129" s="669"/>
      <c r="N129" s="669"/>
      <c r="O129" s="669"/>
      <c r="P129" s="669"/>
      <c r="Q129" s="669"/>
      <c r="R129" s="669"/>
      <c r="S129" s="669"/>
      <c r="T129" s="669"/>
      <c r="U129" s="669"/>
      <c r="V129" s="669"/>
      <c r="W129" s="669"/>
      <c r="X129" s="669"/>
      <c r="Y129" s="669"/>
      <c r="Z129" s="669"/>
      <c r="AA129" s="669"/>
    </row>
    <row r="130" spans="1:27" ht="12.75">
      <c r="A130" s="669"/>
      <c r="B130" s="669"/>
      <c r="C130" s="669"/>
      <c r="D130" s="669"/>
      <c r="E130" s="669"/>
      <c r="F130" s="669"/>
      <c r="G130" s="669"/>
      <c r="H130" s="669"/>
      <c r="I130" s="669"/>
      <c r="J130" s="669"/>
      <c r="K130" s="669"/>
      <c r="L130" s="669"/>
      <c r="M130" s="669"/>
      <c r="N130" s="669"/>
      <c r="O130" s="669"/>
      <c r="P130" s="669"/>
      <c r="Q130" s="669"/>
      <c r="R130" s="669"/>
      <c r="S130" s="669"/>
      <c r="T130" s="669"/>
      <c r="U130" s="669"/>
      <c r="V130" s="669"/>
      <c r="W130" s="669"/>
      <c r="X130" s="669"/>
      <c r="Y130" s="669"/>
      <c r="Z130" s="669"/>
      <c r="AA130" s="669"/>
    </row>
    <row r="131" spans="1:27" ht="12.75">
      <c r="A131" s="669"/>
      <c r="B131" s="669"/>
      <c r="C131" s="669"/>
      <c r="D131" s="669"/>
      <c r="E131" s="669"/>
      <c r="F131" s="669"/>
      <c r="G131" s="669"/>
      <c r="H131" s="669"/>
      <c r="I131" s="669"/>
      <c r="J131" s="669"/>
      <c r="K131" s="669"/>
      <c r="L131" s="669"/>
      <c r="M131" s="669"/>
      <c r="N131" s="669"/>
      <c r="O131" s="669"/>
      <c r="P131" s="669"/>
      <c r="Q131" s="669"/>
      <c r="R131" s="669"/>
      <c r="S131" s="669"/>
      <c r="T131" s="669"/>
      <c r="U131" s="669"/>
      <c r="V131" s="669"/>
      <c r="W131" s="669"/>
      <c r="X131" s="669"/>
      <c r="Y131" s="669"/>
      <c r="Z131" s="669"/>
      <c r="AA131" s="669"/>
    </row>
    <row r="132" spans="1:27" ht="12.75">
      <c r="A132" s="669"/>
      <c r="B132" s="669"/>
      <c r="C132" s="669"/>
      <c r="D132" s="669"/>
      <c r="E132" s="669"/>
      <c r="F132" s="669"/>
      <c r="G132" s="669"/>
      <c r="H132" s="669"/>
      <c r="I132" s="669"/>
      <c r="J132" s="669"/>
      <c r="K132" s="669"/>
      <c r="L132" s="669"/>
      <c r="M132" s="669"/>
      <c r="N132" s="669"/>
      <c r="O132" s="669"/>
      <c r="P132" s="669"/>
      <c r="Q132" s="669"/>
      <c r="R132" s="669"/>
      <c r="S132" s="669"/>
      <c r="T132" s="669"/>
      <c r="U132" s="669"/>
      <c r="V132" s="669"/>
      <c r="W132" s="669"/>
      <c r="X132" s="669"/>
      <c r="Y132" s="669"/>
      <c r="Z132" s="669"/>
      <c r="AA132" s="669"/>
    </row>
    <row r="133" spans="1:27" ht="12.75">
      <c r="A133" s="669"/>
      <c r="B133" s="669"/>
      <c r="C133" s="669"/>
      <c r="D133" s="669"/>
      <c r="E133" s="669"/>
      <c r="F133" s="669"/>
      <c r="G133" s="669"/>
      <c r="H133" s="669"/>
      <c r="I133" s="669"/>
      <c r="J133" s="669"/>
      <c r="K133" s="669"/>
      <c r="L133" s="669"/>
      <c r="M133" s="669"/>
      <c r="N133" s="669"/>
      <c r="O133" s="669"/>
      <c r="P133" s="669"/>
      <c r="Q133" s="669"/>
      <c r="R133" s="669"/>
      <c r="S133" s="669"/>
      <c r="T133" s="669"/>
      <c r="U133" s="669"/>
      <c r="V133" s="669"/>
      <c r="W133" s="669"/>
      <c r="X133" s="669"/>
      <c r="Y133" s="669"/>
      <c r="Z133" s="669"/>
      <c r="AA133" s="669"/>
    </row>
    <row r="134" spans="1:27" ht="12.75">
      <c r="A134" s="669"/>
      <c r="B134" s="669"/>
      <c r="C134" s="669"/>
      <c r="D134" s="669"/>
      <c r="E134" s="669"/>
      <c r="F134" s="669"/>
      <c r="G134" s="669"/>
      <c r="H134" s="669"/>
      <c r="I134" s="669"/>
      <c r="J134" s="669"/>
      <c r="K134" s="669"/>
      <c r="L134" s="669"/>
      <c r="M134" s="669"/>
      <c r="N134" s="669"/>
      <c r="O134" s="669"/>
      <c r="P134" s="669"/>
      <c r="Q134" s="669"/>
      <c r="R134" s="669"/>
      <c r="S134" s="669"/>
      <c r="T134" s="669"/>
      <c r="U134" s="669"/>
      <c r="V134" s="669"/>
      <c r="W134" s="669"/>
      <c r="X134" s="669"/>
      <c r="Y134" s="669"/>
      <c r="Z134" s="669"/>
      <c r="AA134" s="669"/>
    </row>
    <row r="135" spans="1:27" ht="12.75">
      <c r="A135" s="669"/>
      <c r="B135" s="669"/>
      <c r="C135" s="669"/>
      <c r="D135" s="669"/>
      <c r="E135" s="669"/>
      <c r="F135" s="669"/>
      <c r="G135" s="669"/>
      <c r="H135" s="669"/>
      <c r="I135" s="669"/>
      <c r="J135" s="669"/>
      <c r="K135" s="669"/>
      <c r="L135" s="669"/>
      <c r="M135" s="669"/>
      <c r="N135" s="669"/>
      <c r="O135" s="669"/>
      <c r="P135" s="669"/>
      <c r="Q135" s="669"/>
      <c r="R135" s="669"/>
      <c r="S135" s="669"/>
      <c r="T135" s="669"/>
      <c r="U135" s="669"/>
      <c r="V135" s="669"/>
      <c r="W135" s="669"/>
      <c r="X135" s="669"/>
      <c r="Y135" s="669"/>
      <c r="Z135" s="669"/>
      <c r="AA135" s="669"/>
    </row>
    <row r="136" spans="1:27" ht="12.75">
      <c r="A136" s="669"/>
      <c r="B136" s="669"/>
      <c r="C136" s="669"/>
      <c r="D136" s="669"/>
      <c r="E136" s="669"/>
      <c r="F136" s="669"/>
      <c r="G136" s="669"/>
      <c r="H136" s="669"/>
      <c r="I136" s="669"/>
      <c r="J136" s="669"/>
      <c r="K136" s="669"/>
      <c r="L136" s="669"/>
      <c r="M136" s="669"/>
      <c r="N136" s="669"/>
      <c r="O136" s="669"/>
      <c r="P136" s="669"/>
      <c r="Q136" s="669"/>
      <c r="R136" s="669"/>
      <c r="S136" s="669"/>
      <c r="T136" s="669"/>
      <c r="U136" s="669"/>
      <c r="V136" s="669"/>
      <c r="W136" s="669"/>
      <c r="X136" s="669"/>
      <c r="Y136" s="669"/>
      <c r="Z136" s="669"/>
      <c r="AA136" s="669"/>
    </row>
    <row r="137" spans="1:27" ht="12.75">
      <c r="A137" s="669"/>
      <c r="B137" s="669"/>
      <c r="C137" s="669"/>
      <c r="D137" s="669"/>
      <c r="E137" s="669"/>
      <c r="F137" s="669"/>
      <c r="G137" s="669"/>
      <c r="H137" s="669"/>
      <c r="I137" s="669"/>
      <c r="J137" s="669"/>
      <c r="K137" s="669"/>
      <c r="L137" s="669"/>
      <c r="M137" s="669"/>
      <c r="N137" s="669"/>
      <c r="O137" s="669"/>
      <c r="P137" s="669"/>
      <c r="Q137" s="669"/>
      <c r="R137" s="669"/>
      <c r="S137" s="669"/>
      <c r="T137" s="669"/>
      <c r="U137" s="669"/>
      <c r="V137" s="669"/>
      <c r="W137" s="669"/>
      <c r="X137" s="669"/>
      <c r="Y137" s="669"/>
      <c r="Z137" s="669"/>
      <c r="AA137" s="669"/>
    </row>
    <row r="138" spans="1:27" ht="12.75">
      <c r="A138" s="669"/>
      <c r="B138" s="669"/>
      <c r="C138" s="669"/>
      <c r="D138" s="669"/>
      <c r="E138" s="669"/>
      <c r="F138" s="669"/>
      <c r="G138" s="669"/>
      <c r="H138" s="669"/>
      <c r="I138" s="669"/>
      <c r="J138" s="669"/>
      <c r="K138" s="669"/>
      <c r="L138" s="669"/>
      <c r="M138" s="669"/>
      <c r="N138" s="669"/>
      <c r="O138" s="669"/>
      <c r="P138" s="669"/>
      <c r="Q138" s="669"/>
      <c r="R138" s="669"/>
      <c r="S138" s="669"/>
      <c r="T138" s="669"/>
      <c r="U138" s="669"/>
      <c r="V138" s="669"/>
      <c r="W138" s="669"/>
      <c r="X138" s="669"/>
      <c r="Y138" s="669"/>
      <c r="Z138" s="669"/>
      <c r="AA138" s="669"/>
    </row>
    <row r="139" spans="1:27" ht="12.75">
      <c r="A139" s="669"/>
      <c r="B139" s="669"/>
      <c r="C139" s="669"/>
      <c r="D139" s="669"/>
      <c r="E139" s="669"/>
      <c r="F139" s="669"/>
      <c r="G139" s="669"/>
      <c r="H139" s="669"/>
      <c r="I139" s="669"/>
      <c r="J139" s="669"/>
      <c r="K139" s="669"/>
      <c r="L139" s="669"/>
      <c r="M139" s="669"/>
      <c r="N139" s="669"/>
      <c r="O139" s="669"/>
      <c r="P139" s="669"/>
      <c r="Q139" s="669"/>
      <c r="R139" s="669"/>
      <c r="S139" s="669"/>
      <c r="T139" s="669"/>
      <c r="U139" s="669"/>
      <c r="V139" s="669"/>
      <c r="W139" s="669"/>
      <c r="X139" s="669"/>
      <c r="Y139" s="669"/>
      <c r="Z139" s="669"/>
      <c r="AA139" s="669"/>
    </row>
    <row r="140" spans="1:27" ht="12.75">
      <c r="A140" s="669"/>
      <c r="B140" s="669"/>
      <c r="C140" s="669"/>
      <c r="D140" s="669"/>
      <c r="E140" s="669"/>
      <c r="F140" s="669"/>
      <c r="G140" s="669"/>
      <c r="H140" s="669"/>
      <c r="I140" s="669"/>
      <c r="J140" s="669"/>
      <c r="K140" s="669"/>
      <c r="L140" s="669"/>
      <c r="M140" s="669"/>
      <c r="N140" s="669"/>
      <c r="O140" s="669"/>
      <c r="P140" s="669"/>
      <c r="Q140" s="669"/>
      <c r="R140" s="669"/>
      <c r="S140" s="669"/>
      <c r="T140" s="669"/>
      <c r="U140" s="669"/>
      <c r="V140" s="669"/>
      <c r="W140" s="669"/>
      <c r="X140" s="669"/>
      <c r="Y140" s="669"/>
      <c r="Z140" s="669"/>
      <c r="AA140" s="669"/>
    </row>
    <row r="141" spans="1:27" ht="12.75">
      <c r="A141" s="669"/>
      <c r="B141" s="669"/>
      <c r="C141" s="669"/>
      <c r="D141" s="669"/>
      <c r="E141" s="669"/>
      <c r="F141" s="669"/>
      <c r="G141" s="669"/>
      <c r="H141" s="669"/>
      <c r="I141" s="669"/>
      <c r="J141" s="669"/>
      <c r="K141" s="669"/>
      <c r="L141" s="669"/>
      <c r="M141" s="669"/>
      <c r="N141" s="669"/>
      <c r="O141" s="669"/>
      <c r="P141" s="669"/>
      <c r="Q141" s="669"/>
      <c r="R141" s="669"/>
      <c r="S141" s="669"/>
      <c r="T141" s="669"/>
      <c r="U141" s="669"/>
      <c r="V141" s="669"/>
      <c r="W141" s="669"/>
      <c r="X141" s="669"/>
      <c r="Y141" s="669"/>
      <c r="Z141" s="669"/>
      <c r="AA141" s="669"/>
    </row>
    <row r="142" spans="1:27" ht="12.75">
      <c r="A142" s="669"/>
      <c r="B142" s="669"/>
      <c r="C142" s="669"/>
      <c r="D142" s="669"/>
      <c r="E142" s="669"/>
      <c r="F142" s="669"/>
      <c r="G142" s="669"/>
      <c r="H142" s="669"/>
      <c r="I142" s="669"/>
      <c r="J142" s="669"/>
      <c r="K142" s="669"/>
      <c r="L142" s="669"/>
      <c r="M142" s="669"/>
      <c r="N142" s="669"/>
      <c r="O142" s="669"/>
      <c r="P142" s="669"/>
      <c r="Q142" s="669"/>
      <c r="R142" s="669"/>
      <c r="S142" s="669"/>
      <c r="T142" s="669"/>
      <c r="U142" s="669"/>
      <c r="V142" s="669"/>
      <c r="W142" s="669"/>
      <c r="X142" s="669"/>
      <c r="Y142" s="669"/>
      <c r="Z142" s="669"/>
      <c r="AA142" s="669"/>
    </row>
    <row r="143" spans="1:27" ht="12.75">
      <c r="A143" s="669"/>
      <c r="B143" s="669"/>
      <c r="C143" s="669"/>
      <c r="D143" s="669"/>
      <c r="E143" s="669"/>
      <c r="F143" s="669"/>
      <c r="G143" s="669"/>
      <c r="H143" s="669"/>
      <c r="I143" s="669"/>
      <c r="J143" s="669"/>
      <c r="K143" s="669"/>
      <c r="L143" s="669"/>
      <c r="M143" s="669"/>
      <c r="N143" s="669"/>
      <c r="O143" s="669"/>
      <c r="P143" s="669"/>
      <c r="Q143" s="669"/>
      <c r="R143" s="669"/>
      <c r="S143" s="669"/>
      <c r="T143" s="669"/>
      <c r="U143" s="669"/>
      <c r="V143" s="669"/>
      <c r="W143" s="669"/>
      <c r="X143" s="669"/>
      <c r="Y143" s="669"/>
      <c r="Z143" s="669"/>
      <c r="AA143" s="669"/>
    </row>
    <row r="144" spans="1:27" ht="12.75">
      <c r="A144" s="669"/>
      <c r="B144" s="669"/>
      <c r="C144" s="669"/>
      <c r="D144" s="669"/>
      <c r="E144" s="669"/>
      <c r="F144" s="669"/>
      <c r="G144" s="669"/>
      <c r="H144" s="669"/>
      <c r="I144" s="669"/>
      <c r="J144" s="669"/>
      <c r="K144" s="669"/>
      <c r="L144" s="669"/>
      <c r="M144" s="669"/>
      <c r="N144" s="669"/>
      <c r="O144" s="669"/>
      <c r="P144" s="669"/>
      <c r="Q144" s="669"/>
      <c r="R144" s="669"/>
      <c r="S144" s="669"/>
      <c r="T144" s="669"/>
      <c r="U144" s="669"/>
      <c r="V144" s="669"/>
      <c r="W144" s="669"/>
      <c r="X144" s="669"/>
      <c r="Y144" s="669"/>
      <c r="Z144" s="669"/>
      <c r="AA144" s="669"/>
    </row>
    <row r="145" spans="1:27" ht="12.75">
      <c r="A145" s="669"/>
      <c r="B145" s="669"/>
      <c r="C145" s="669"/>
      <c r="D145" s="669"/>
      <c r="E145" s="669"/>
      <c r="F145" s="669"/>
      <c r="G145" s="669"/>
      <c r="H145" s="669"/>
      <c r="I145" s="669"/>
      <c r="J145" s="669"/>
      <c r="K145" s="669"/>
      <c r="L145" s="669"/>
      <c r="M145" s="669"/>
      <c r="N145" s="669"/>
      <c r="O145" s="669"/>
      <c r="P145" s="669"/>
      <c r="Q145" s="669"/>
      <c r="R145" s="669"/>
      <c r="S145" s="669"/>
      <c r="T145" s="669"/>
      <c r="U145" s="669"/>
      <c r="V145" s="669"/>
      <c r="W145" s="669"/>
      <c r="X145" s="669"/>
      <c r="Y145" s="669"/>
      <c r="Z145" s="669"/>
      <c r="AA145" s="669"/>
    </row>
    <row r="146" spans="1:27" ht="12.75">
      <c r="A146" s="669"/>
      <c r="B146" s="669"/>
      <c r="C146" s="669"/>
      <c r="D146" s="669"/>
      <c r="E146" s="669"/>
      <c r="F146" s="669"/>
      <c r="G146" s="669"/>
      <c r="H146" s="669"/>
      <c r="I146" s="669"/>
      <c r="J146" s="669"/>
      <c r="K146" s="669"/>
      <c r="L146" s="669"/>
      <c r="M146" s="669"/>
      <c r="N146" s="669"/>
      <c r="O146" s="669"/>
      <c r="P146" s="669"/>
      <c r="Q146" s="669"/>
      <c r="R146" s="669"/>
      <c r="S146" s="669"/>
      <c r="T146" s="669"/>
      <c r="U146" s="669"/>
      <c r="V146" s="669"/>
      <c r="W146" s="669"/>
      <c r="X146" s="669"/>
      <c r="Y146" s="669"/>
      <c r="Z146" s="669"/>
      <c r="AA146" s="669"/>
    </row>
    <row r="147" spans="1:27" ht="12.75">
      <c r="A147" s="669"/>
      <c r="B147" s="669"/>
      <c r="C147" s="669"/>
      <c r="D147" s="669"/>
      <c r="E147" s="669"/>
      <c r="F147" s="669"/>
      <c r="G147" s="669"/>
      <c r="H147" s="669"/>
      <c r="I147" s="669"/>
      <c r="J147" s="669"/>
      <c r="K147" s="669"/>
      <c r="L147" s="669"/>
      <c r="M147" s="669"/>
      <c r="N147" s="669"/>
      <c r="O147" s="669"/>
      <c r="P147" s="669"/>
      <c r="Q147" s="669"/>
      <c r="R147" s="669"/>
      <c r="S147" s="669"/>
      <c r="T147" s="669"/>
      <c r="U147" s="669"/>
      <c r="V147" s="669"/>
      <c r="W147" s="669"/>
      <c r="X147" s="669"/>
      <c r="Y147" s="669"/>
      <c r="Z147" s="669"/>
      <c r="AA147" s="669"/>
    </row>
    <row r="148" spans="1:27" ht="12.75">
      <c r="A148" s="669"/>
      <c r="B148" s="669"/>
      <c r="C148" s="669"/>
      <c r="D148" s="669"/>
      <c r="E148" s="669"/>
      <c r="F148" s="669"/>
      <c r="G148" s="669"/>
      <c r="H148" s="669"/>
      <c r="I148" s="669"/>
      <c r="J148" s="669"/>
      <c r="K148" s="669"/>
      <c r="L148" s="669"/>
      <c r="M148" s="669"/>
      <c r="N148" s="669"/>
      <c r="O148" s="669"/>
      <c r="P148" s="669"/>
      <c r="Q148" s="669"/>
      <c r="R148" s="669"/>
      <c r="S148" s="669"/>
      <c r="T148" s="669"/>
      <c r="U148" s="669"/>
      <c r="V148" s="669"/>
      <c r="W148" s="669"/>
      <c r="X148" s="669"/>
      <c r="Y148" s="669"/>
      <c r="Z148" s="669"/>
      <c r="AA148" s="669"/>
    </row>
    <row r="149" spans="1:27" ht="12.75">
      <c r="A149" s="669"/>
      <c r="B149" s="669"/>
      <c r="C149" s="669"/>
      <c r="D149" s="669"/>
      <c r="E149" s="669"/>
      <c r="F149" s="669"/>
      <c r="G149" s="669"/>
      <c r="H149" s="669"/>
      <c r="I149" s="669"/>
      <c r="J149" s="669"/>
      <c r="K149" s="669"/>
      <c r="L149" s="669"/>
      <c r="M149" s="669"/>
      <c r="N149" s="669"/>
      <c r="O149" s="669"/>
      <c r="P149" s="669"/>
      <c r="Q149" s="669"/>
      <c r="R149" s="669"/>
      <c r="S149" s="669"/>
      <c r="T149" s="669"/>
      <c r="U149" s="669"/>
      <c r="V149" s="669"/>
      <c r="W149" s="669"/>
      <c r="X149" s="669"/>
      <c r="Y149" s="669"/>
      <c r="Z149" s="669"/>
      <c r="AA149" s="669"/>
    </row>
    <row r="150" spans="1:27" ht="12.75">
      <c r="A150" s="669"/>
      <c r="B150" s="669"/>
      <c r="C150" s="669"/>
      <c r="D150" s="669"/>
      <c r="E150" s="669"/>
      <c r="F150" s="669"/>
      <c r="G150" s="669"/>
      <c r="H150" s="669"/>
      <c r="I150" s="669"/>
      <c r="J150" s="669"/>
      <c r="K150" s="669"/>
      <c r="L150" s="669"/>
      <c r="M150" s="669"/>
      <c r="N150" s="669"/>
      <c r="O150" s="669"/>
      <c r="P150" s="669"/>
      <c r="Q150" s="669"/>
      <c r="R150" s="669"/>
      <c r="S150" s="669"/>
      <c r="T150" s="669"/>
      <c r="U150" s="669"/>
      <c r="V150" s="669"/>
      <c r="W150" s="669"/>
      <c r="X150" s="669"/>
      <c r="Y150" s="669"/>
      <c r="Z150" s="669"/>
      <c r="AA150" s="669"/>
    </row>
    <row r="151" spans="1:27" ht="12.75">
      <c r="A151" s="669"/>
      <c r="B151" s="669"/>
      <c r="C151" s="669"/>
      <c r="D151" s="669"/>
      <c r="E151" s="669"/>
      <c r="F151" s="669"/>
      <c r="G151" s="669"/>
      <c r="H151" s="669"/>
      <c r="I151" s="669"/>
      <c r="J151" s="669"/>
      <c r="K151" s="669"/>
      <c r="L151" s="669"/>
      <c r="M151" s="669"/>
      <c r="N151" s="669"/>
      <c r="O151" s="669"/>
      <c r="P151" s="669"/>
      <c r="Q151" s="669"/>
      <c r="R151" s="669"/>
      <c r="S151" s="669"/>
      <c r="T151" s="669"/>
      <c r="U151" s="669"/>
      <c r="V151" s="669"/>
      <c r="W151" s="669"/>
      <c r="X151" s="669"/>
      <c r="Y151" s="669"/>
      <c r="Z151" s="669"/>
      <c r="AA151" s="669"/>
    </row>
    <row r="152" spans="1:27" ht="12.75">
      <c r="A152" s="669"/>
      <c r="B152" s="669"/>
      <c r="C152" s="669"/>
      <c r="D152" s="669"/>
      <c r="E152" s="669"/>
      <c r="F152" s="669"/>
      <c r="G152" s="669"/>
      <c r="H152" s="669"/>
      <c r="I152" s="669"/>
      <c r="J152" s="669"/>
      <c r="K152" s="669"/>
      <c r="L152" s="669"/>
      <c r="M152" s="669"/>
      <c r="N152" s="669"/>
      <c r="O152" s="669"/>
      <c r="P152" s="669"/>
      <c r="Q152" s="669"/>
      <c r="R152" s="669"/>
      <c r="S152" s="669"/>
      <c r="T152" s="669"/>
      <c r="U152" s="669"/>
      <c r="V152" s="669"/>
      <c r="W152" s="669"/>
      <c r="X152" s="669"/>
      <c r="Y152" s="669"/>
      <c r="Z152" s="669"/>
      <c r="AA152" s="669"/>
    </row>
    <row r="153" spans="1:27" ht="12.75">
      <c r="A153" s="669"/>
      <c r="B153" s="669"/>
      <c r="C153" s="669"/>
      <c r="D153" s="669"/>
      <c r="E153" s="669"/>
      <c r="F153" s="669"/>
      <c r="G153" s="669"/>
      <c r="H153" s="669"/>
      <c r="I153" s="669"/>
      <c r="J153" s="669"/>
      <c r="K153" s="669"/>
      <c r="L153" s="669"/>
      <c r="M153" s="669"/>
      <c r="N153" s="669"/>
      <c r="O153" s="669"/>
      <c r="P153" s="669"/>
      <c r="Q153" s="669"/>
      <c r="R153" s="669"/>
      <c r="S153" s="669"/>
      <c r="T153" s="669"/>
      <c r="U153" s="669"/>
      <c r="V153" s="669"/>
      <c r="W153" s="669"/>
      <c r="X153" s="669"/>
      <c r="Y153" s="669"/>
      <c r="Z153" s="669"/>
      <c r="AA153" s="669"/>
    </row>
    <row r="154" spans="1:27" ht="12.75">
      <c r="A154" s="669"/>
      <c r="B154" s="669"/>
      <c r="C154" s="669"/>
      <c r="D154" s="669"/>
      <c r="E154" s="669"/>
      <c r="F154" s="669"/>
      <c r="G154" s="669"/>
      <c r="H154" s="669"/>
      <c r="I154" s="669"/>
      <c r="J154" s="669"/>
      <c r="K154" s="669"/>
      <c r="L154" s="669"/>
      <c r="M154" s="669"/>
      <c r="N154" s="669"/>
      <c r="O154" s="669"/>
      <c r="P154" s="669"/>
      <c r="Q154" s="669"/>
      <c r="R154" s="669"/>
      <c r="S154" s="669"/>
      <c r="T154" s="669"/>
      <c r="U154" s="669"/>
      <c r="V154" s="669"/>
      <c r="W154" s="669"/>
      <c r="X154" s="669"/>
      <c r="Y154" s="669"/>
      <c r="Z154" s="669"/>
      <c r="AA154" s="669"/>
    </row>
    <row r="155" spans="1:27" ht="12.75">
      <c r="A155" s="669"/>
      <c r="B155" s="669"/>
      <c r="C155" s="669"/>
      <c r="D155" s="669"/>
      <c r="E155" s="669"/>
      <c r="F155" s="669"/>
      <c r="G155" s="669"/>
      <c r="H155" s="669"/>
      <c r="I155" s="669"/>
      <c r="J155" s="669"/>
      <c r="K155" s="669"/>
      <c r="L155" s="669"/>
      <c r="M155" s="669"/>
      <c r="N155" s="669"/>
      <c r="O155" s="669"/>
      <c r="P155" s="669"/>
      <c r="Q155" s="669"/>
      <c r="R155" s="669"/>
      <c r="S155" s="669"/>
      <c r="T155" s="669"/>
      <c r="U155" s="669"/>
      <c r="V155" s="669"/>
      <c r="W155" s="669"/>
      <c r="X155" s="669"/>
      <c r="Y155" s="669"/>
      <c r="Z155" s="669"/>
      <c r="AA155" s="669"/>
    </row>
    <row r="156" spans="1:27" ht="12.75">
      <c r="A156" s="669"/>
      <c r="B156" s="669"/>
      <c r="C156" s="669"/>
      <c r="D156" s="669"/>
      <c r="E156" s="669"/>
      <c r="F156" s="669"/>
      <c r="G156" s="669"/>
      <c r="H156" s="669"/>
      <c r="I156" s="669"/>
      <c r="J156" s="669"/>
      <c r="K156" s="669"/>
      <c r="L156" s="669"/>
      <c r="M156" s="669"/>
      <c r="N156" s="669"/>
      <c r="O156" s="669"/>
      <c r="P156" s="669"/>
      <c r="Q156" s="669"/>
      <c r="R156" s="669"/>
      <c r="S156" s="669"/>
      <c r="T156" s="669"/>
      <c r="U156" s="669"/>
      <c r="V156" s="669"/>
      <c r="W156" s="669"/>
      <c r="X156" s="669"/>
      <c r="Y156" s="669"/>
      <c r="Z156" s="669"/>
      <c r="AA156" s="669"/>
    </row>
    <row r="157" spans="1:27" ht="12.75">
      <c r="A157" s="669"/>
      <c r="B157" s="669"/>
      <c r="C157" s="669"/>
      <c r="D157" s="669"/>
      <c r="E157" s="669"/>
      <c r="F157" s="669"/>
      <c r="G157" s="669"/>
      <c r="H157" s="669"/>
      <c r="I157" s="669"/>
      <c r="J157" s="669"/>
      <c r="K157" s="669"/>
      <c r="L157" s="669"/>
      <c r="M157" s="669"/>
      <c r="N157" s="669"/>
      <c r="O157" s="669"/>
      <c r="P157" s="669"/>
      <c r="Q157" s="669"/>
      <c r="R157" s="669"/>
      <c r="S157" s="669"/>
      <c r="T157" s="669"/>
      <c r="U157" s="669"/>
      <c r="V157" s="669"/>
      <c r="W157" s="669"/>
      <c r="X157" s="669"/>
      <c r="Y157" s="669"/>
      <c r="Z157" s="669"/>
      <c r="AA157" s="669"/>
    </row>
    <row r="158" spans="1:27" ht="12.75">
      <c r="A158" s="669"/>
      <c r="B158" s="669"/>
      <c r="C158" s="669"/>
      <c r="D158" s="669"/>
      <c r="E158" s="669"/>
      <c r="F158" s="669"/>
      <c r="G158" s="669"/>
      <c r="H158" s="669"/>
      <c r="I158" s="669"/>
      <c r="J158" s="669"/>
      <c r="K158" s="669"/>
      <c r="L158" s="669"/>
      <c r="M158" s="669"/>
      <c r="N158" s="669"/>
      <c r="O158" s="669"/>
      <c r="P158" s="669"/>
      <c r="Q158" s="669"/>
      <c r="R158" s="669"/>
      <c r="S158" s="669"/>
      <c r="T158" s="669"/>
      <c r="U158" s="669"/>
      <c r="V158" s="669"/>
      <c r="W158" s="669"/>
      <c r="X158" s="669"/>
      <c r="Y158" s="669"/>
      <c r="Z158" s="669"/>
      <c r="AA158" s="669"/>
    </row>
    <row r="159" spans="1:27" ht="12.75">
      <c r="A159" s="669"/>
      <c r="B159" s="669"/>
      <c r="C159" s="669"/>
      <c r="D159" s="669"/>
      <c r="E159" s="669"/>
      <c r="F159" s="669"/>
      <c r="G159" s="669"/>
      <c r="H159" s="669"/>
      <c r="I159" s="669"/>
      <c r="J159" s="669"/>
      <c r="K159" s="669"/>
      <c r="L159" s="669"/>
      <c r="M159" s="669"/>
      <c r="N159" s="669"/>
      <c r="O159" s="669"/>
      <c r="P159" s="669"/>
      <c r="Q159" s="669"/>
      <c r="R159" s="669"/>
      <c r="S159" s="669"/>
      <c r="T159" s="669"/>
      <c r="U159" s="669"/>
      <c r="V159" s="669"/>
      <c r="W159" s="669"/>
      <c r="X159" s="669"/>
      <c r="Y159" s="669"/>
      <c r="Z159" s="669"/>
      <c r="AA159" s="669"/>
    </row>
    <row r="160" spans="1:27" ht="12.75">
      <c r="A160" s="669"/>
      <c r="B160" s="669"/>
      <c r="C160" s="669"/>
      <c r="D160" s="669"/>
      <c r="E160" s="669"/>
      <c r="F160" s="669"/>
      <c r="G160" s="669"/>
      <c r="H160" s="669"/>
      <c r="I160" s="669"/>
      <c r="J160" s="669"/>
      <c r="K160" s="669"/>
      <c r="L160" s="669"/>
      <c r="M160" s="669"/>
      <c r="N160" s="669"/>
      <c r="O160" s="669"/>
      <c r="P160" s="669"/>
      <c r="Q160" s="669"/>
      <c r="R160" s="669"/>
      <c r="S160" s="669"/>
      <c r="T160" s="669"/>
      <c r="U160" s="669"/>
      <c r="V160" s="669"/>
      <c r="W160" s="669"/>
      <c r="X160" s="669"/>
      <c r="Y160" s="669"/>
      <c r="Z160" s="669"/>
      <c r="AA160" s="669"/>
    </row>
    <row r="161" spans="1:27" ht="12.75">
      <c r="A161" s="669"/>
      <c r="B161" s="669"/>
      <c r="C161" s="669"/>
      <c r="D161" s="669"/>
      <c r="E161" s="669"/>
      <c r="F161" s="669"/>
      <c r="G161" s="669"/>
      <c r="H161" s="669"/>
      <c r="I161" s="669"/>
      <c r="J161" s="669"/>
      <c r="K161" s="669"/>
      <c r="L161" s="669"/>
      <c r="M161" s="669"/>
      <c r="N161" s="669"/>
      <c r="O161" s="669"/>
      <c r="P161" s="669"/>
      <c r="Q161" s="669"/>
      <c r="R161" s="669"/>
      <c r="S161" s="669"/>
      <c r="T161" s="669"/>
      <c r="U161" s="669"/>
      <c r="V161" s="669"/>
      <c r="W161" s="669"/>
      <c r="X161" s="669"/>
      <c r="Y161" s="669"/>
      <c r="Z161" s="669"/>
      <c r="AA161" s="669"/>
    </row>
    <row r="162" spans="1:27" ht="12.75">
      <c r="A162" s="669"/>
      <c r="B162" s="669"/>
      <c r="C162" s="669"/>
      <c r="D162" s="669"/>
      <c r="E162" s="669"/>
      <c r="F162" s="669"/>
      <c r="G162" s="669"/>
      <c r="H162" s="669"/>
      <c r="I162" s="669"/>
      <c r="J162" s="669"/>
      <c r="K162" s="669"/>
      <c r="L162" s="669"/>
      <c r="M162" s="669"/>
      <c r="N162" s="669"/>
      <c r="O162" s="669"/>
      <c r="P162" s="669"/>
      <c r="Q162" s="669"/>
      <c r="R162" s="669"/>
      <c r="S162" s="669"/>
      <c r="T162" s="669"/>
      <c r="U162" s="669"/>
      <c r="V162" s="669"/>
      <c r="W162" s="669"/>
      <c r="X162" s="669"/>
      <c r="Y162" s="669"/>
      <c r="Z162" s="669"/>
      <c r="AA162" s="669"/>
    </row>
    <row r="163" spans="1:27" ht="12.75">
      <c r="A163" s="669"/>
      <c r="B163" s="669"/>
      <c r="C163" s="669"/>
      <c r="D163" s="669"/>
      <c r="E163" s="669"/>
      <c r="F163" s="669"/>
      <c r="G163" s="669"/>
      <c r="H163" s="669"/>
      <c r="I163" s="669"/>
      <c r="J163" s="669"/>
      <c r="K163" s="669"/>
      <c r="L163" s="669"/>
      <c r="M163" s="669"/>
      <c r="N163" s="669"/>
      <c r="O163" s="669"/>
      <c r="P163" s="669"/>
      <c r="Q163" s="669"/>
      <c r="R163" s="669"/>
      <c r="S163" s="669"/>
      <c r="T163" s="669"/>
      <c r="U163" s="669"/>
      <c r="V163" s="669"/>
      <c r="W163" s="669"/>
      <c r="X163" s="669"/>
      <c r="Y163" s="669"/>
      <c r="Z163" s="669"/>
      <c r="AA163" s="669"/>
    </row>
    <row r="164" spans="1:27" ht="12.75">
      <c r="A164" s="669"/>
      <c r="B164" s="669"/>
      <c r="C164" s="669"/>
      <c r="D164" s="669"/>
      <c r="E164" s="669"/>
      <c r="F164" s="669"/>
      <c r="G164" s="669"/>
      <c r="H164" s="669"/>
      <c r="I164" s="669"/>
      <c r="J164" s="669"/>
      <c r="K164" s="669"/>
      <c r="L164" s="669"/>
      <c r="M164" s="669"/>
      <c r="N164" s="669"/>
      <c r="O164" s="669"/>
      <c r="P164" s="669"/>
      <c r="Q164" s="669"/>
      <c r="R164" s="669"/>
      <c r="S164" s="669"/>
      <c r="T164" s="669"/>
      <c r="U164" s="669"/>
      <c r="V164" s="669"/>
      <c r="W164" s="669"/>
      <c r="X164" s="669"/>
      <c r="Y164" s="669"/>
      <c r="Z164" s="669"/>
      <c r="AA164" s="669"/>
    </row>
    <row r="165" spans="1:27" ht="12.75">
      <c r="A165" s="669"/>
      <c r="B165" s="669"/>
      <c r="C165" s="669"/>
      <c r="D165" s="669"/>
      <c r="E165" s="669"/>
      <c r="F165" s="669"/>
      <c r="G165" s="669"/>
      <c r="H165" s="669"/>
      <c r="I165" s="669"/>
      <c r="J165" s="669"/>
      <c r="K165" s="669"/>
      <c r="L165" s="669"/>
      <c r="M165" s="669"/>
      <c r="N165" s="669"/>
      <c r="O165" s="669"/>
      <c r="P165" s="669"/>
      <c r="Q165" s="669"/>
      <c r="R165" s="669"/>
      <c r="S165" s="669"/>
      <c r="T165" s="669"/>
      <c r="U165" s="669"/>
      <c r="V165" s="669"/>
      <c r="W165" s="669"/>
      <c r="X165" s="669"/>
      <c r="Y165" s="669"/>
      <c r="Z165" s="669"/>
      <c r="AA165" s="669"/>
    </row>
    <row r="166" spans="1:27" ht="12.75">
      <c r="A166" s="669"/>
      <c r="B166" s="669"/>
      <c r="C166" s="669"/>
      <c r="D166" s="669"/>
      <c r="E166" s="669"/>
      <c r="F166" s="669"/>
      <c r="G166" s="669"/>
      <c r="H166" s="669"/>
      <c r="I166" s="669"/>
      <c r="J166" s="669"/>
      <c r="K166" s="669"/>
      <c r="L166" s="669"/>
      <c r="M166" s="669"/>
      <c r="N166" s="669"/>
      <c r="O166" s="669"/>
      <c r="P166" s="669"/>
      <c r="Q166" s="669"/>
      <c r="R166" s="669"/>
      <c r="S166" s="669"/>
      <c r="T166" s="669"/>
      <c r="U166" s="669"/>
      <c r="V166" s="669"/>
      <c r="W166" s="669"/>
      <c r="X166" s="669"/>
      <c r="Y166" s="669"/>
      <c r="Z166" s="669"/>
      <c r="AA166" s="669"/>
    </row>
    <row r="167" spans="1:27" ht="12.75">
      <c r="A167" s="669"/>
      <c r="B167" s="669"/>
      <c r="C167" s="669"/>
      <c r="D167" s="669"/>
      <c r="E167" s="669"/>
      <c r="F167" s="669"/>
      <c r="G167" s="669"/>
      <c r="H167" s="669"/>
      <c r="I167" s="669"/>
      <c r="J167" s="669"/>
      <c r="K167" s="669"/>
      <c r="L167" s="669"/>
      <c r="M167" s="669"/>
      <c r="N167" s="669"/>
      <c r="O167" s="669"/>
      <c r="P167" s="669"/>
      <c r="Q167" s="669"/>
      <c r="R167" s="669"/>
      <c r="S167" s="669"/>
      <c r="T167" s="669"/>
      <c r="U167" s="669"/>
      <c r="V167" s="669"/>
      <c r="W167" s="669"/>
      <c r="X167" s="669"/>
      <c r="Y167" s="669"/>
      <c r="Z167" s="669"/>
      <c r="AA167" s="669"/>
    </row>
    <row r="168" spans="1:27" ht="12.75">
      <c r="A168" s="669"/>
      <c r="B168" s="669"/>
      <c r="C168" s="669"/>
      <c r="D168" s="669"/>
      <c r="E168" s="669"/>
      <c r="F168" s="669"/>
      <c r="G168" s="669"/>
      <c r="H168" s="669"/>
      <c r="I168" s="669"/>
      <c r="J168" s="669"/>
      <c r="K168" s="669"/>
      <c r="L168" s="669"/>
      <c r="M168" s="669"/>
      <c r="N168" s="669"/>
      <c r="O168" s="669"/>
      <c r="P168" s="669"/>
      <c r="Q168" s="669"/>
      <c r="R168" s="669"/>
      <c r="S168" s="669"/>
      <c r="T168" s="669"/>
      <c r="U168" s="669"/>
      <c r="V168" s="669"/>
      <c r="W168" s="669"/>
      <c r="X168" s="669"/>
      <c r="Y168" s="669"/>
      <c r="Z168" s="669"/>
      <c r="AA168" s="669"/>
    </row>
    <row r="169" spans="1:27" ht="12.75">
      <c r="A169" s="669"/>
      <c r="B169" s="669"/>
      <c r="C169" s="669"/>
      <c r="D169" s="669"/>
      <c r="E169" s="669"/>
      <c r="F169" s="669"/>
      <c r="G169" s="669"/>
      <c r="H169" s="669"/>
      <c r="I169" s="669"/>
      <c r="J169" s="669"/>
      <c r="K169" s="669"/>
      <c r="L169" s="669"/>
      <c r="M169" s="669"/>
      <c r="N169" s="669"/>
      <c r="O169" s="669"/>
      <c r="P169" s="669"/>
      <c r="Q169" s="669"/>
      <c r="R169" s="669"/>
      <c r="S169" s="669"/>
      <c r="T169" s="669"/>
      <c r="U169" s="669"/>
      <c r="V169" s="669"/>
      <c r="W169" s="669"/>
      <c r="X169" s="669"/>
      <c r="Y169" s="669"/>
      <c r="Z169" s="669"/>
      <c r="AA169" s="669"/>
    </row>
    <row r="170" spans="1:27" ht="12.75">
      <c r="A170" s="669"/>
      <c r="B170" s="669"/>
      <c r="C170" s="669"/>
      <c r="D170" s="669"/>
      <c r="E170" s="669"/>
      <c r="F170" s="669"/>
      <c r="G170" s="669"/>
      <c r="H170" s="669"/>
      <c r="I170" s="669"/>
      <c r="J170" s="669"/>
      <c r="K170" s="669"/>
      <c r="L170" s="669"/>
      <c r="M170" s="669"/>
      <c r="N170" s="669"/>
      <c r="O170" s="669"/>
      <c r="P170" s="669"/>
      <c r="Q170" s="669"/>
      <c r="R170" s="669"/>
      <c r="S170" s="669"/>
      <c r="T170" s="669"/>
      <c r="U170" s="669"/>
      <c r="V170" s="669"/>
      <c r="W170" s="669"/>
      <c r="X170" s="669"/>
      <c r="Y170" s="669"/>
      <c r="Z170" s="669"/>
      <c r="AA170" s="669"/>
    </row>
    <row r="171" spans="1:27" ht="12.75">
      <c r="A171" s="669"/>
      <c r="B171" s="669"/>
      <c r="C171" s="669"/>
      <c r="D171" s="669"/>
      <c r="E171" s="669"/>
      <c r="F171" s="669"/>
      <c r="G171" s="669"/>
      <c r="H171" s="669"/>
      <c r="I171" s="669"/>
      <c r="J171" s="669"/>
      <c r="K171" s="669"/>
      <c r="L171" s="669"/>
      <c r="M171" s="669"/>
      <c r="N171" s="669"/>
      <c r="O171" s="669"/>
      <c r="P171" s="669"/>
      <c r="Q171" s="669"/>
      <c r="R171" s="669"/>
      <c r="S171" s="669"/>
      <c r="T171" s="669"/>
      <c r="U171" s="669"/>
      <c r="V171" s="669"/>
      <c r="W171" s="669"/>
      <c r="X171" s="669"/>
      <c r="Y171" s="669"/>
      <c r="Z171" s="669"/>
      <c r="AA171" s="669"/>
    </row>
    <row r="172" spans="1:27" ht="12.75">
      <c r="A172" s="669"/>
      <c r="B172" s="669"/>
      <c r="C172" s="669"/>
      <c r="D172" s="669"/>
      <c r="E172" s="669"/>
      <c r="F172" s="669"/>
      <c r="G172" s="669"/>
      <c r="H172" s="669"/>
      <c r="I172" s="669"/>
      <c r="J172" s="669"/>
      <c r="K172" s="669"/>
      <c r="L172" s="669"/>
      <c r="M172" s="669"/>
      <c r="N172" s="669"/>
      <c r="O172" s="669"/>
      <c r="P172" s="669"/>
      <c r="Q172" s="669"/>
      <c r="R172" s="669"/>
      <c r="S172" s="669"/>
      <c r="T172" s="669"/>
      <c r="U172" s="669"/>
      <c r="V172" s="669"/>
      <c r="W172" s="669"/>
      <c r="X172" s="669"/>
      <c r="Y172" s="669"/>
      <c r="Z172" s="669"/>
      <c r="AA172" s="669"/>
    </row>
    <row r="173" spans="1:27" ht="12.75">
      <c r="A173" s="669"/>
      <c r="B173" s="669"/>
      <c r="C173" s="669"/>
      <c r="D173" s="669"/>
      <c r="E173" s="669"/>
      <c r="F173" s="669"/>
      <c r="G173" s="669"/>
      <c r="H173" s="669"/>
      <c r="I173" s="669"/>
      <c r="J173" s="669"/>
      <c r="K173" s="669"/>
      <c r="L173" s="669"/>
      <c r="M173" s="669"/>
      <c r="N173" s="669"/>
      <c r="O173" s="669"/>
      <c r="P173" s="669"/>
      <c r="Q173" s="669"/>
      <c r="R173" s="669"/>
      <c r="S173" s="669"/>
      <c r="T173" s="669"/>
      <c r="U173" s="669"/>
      <c r="V173" s="669"/>
      <c r="W173" s="669"/>
      <c r="X173" s="669"/>
      <c r="Y173" s="669"/>
      <c r="Z173" s="669"/>
      <c r="AA173" s="669"/>
    </row>
    <row r="174" spans="1:27" ht="12.75">
      <c r="A174" s="669"/>
      <c r="B174" s="669"/>
      <c r="C174" s="669"/>
      <c r="D174" s="669"/>
      <c r="E174" s="669"/>
      <c r="F174" s="669"/>
      <c r="G174" s="669"/>
      <c r="H174" s="669"/>
      <c r="I174" s="669"/>
      <c r="J174" s="669"/>
      <c r="K174" s="669"/>
      <c r="L174" s="669"/>
      <c r="M174" s="669"/>
      <c r="N174" s="669"/>
      <c r="O174" s="669"/>
      <c r="P174" s="669"/>
      <c r="Q174" s="669"/>
      <c r="R174" s="669"/>
      <c r="S174" s="669"/>
      <c r="T174" s="669"/>
      <c r="U174" s="669"/>
      <c r="V174" s="669"/>
      <c r="W174" s="669"/>
      <c r="X174" s="669"/>
      <c r="Y174" s="669"/>
      <c r="Z174" s="669"/>
      <c r="AA174" s="669"/>
    </row>
    <row r="175" spans="1:27" ht="12.75">
      <c r="A175" s="669"/>
      <c r="B175" s="669"/>
      <c r="C175" s="669"/>
      <c r="D175" s="669"/>
      <c r="E175" s="669"/>
      <c r="F175" s="669"/>
      <c r="G175" s="669"/>
      <c r="H175" s="669"/>
      <c r="I175" s="669"/>
      <c r="J175" s="669"/>
      <c r="K175" s="669"/>
      <c r="L175" s="669"/>
      <c r="M175" s="669"/>
      <c r="N175" s="669"/>
      <c r="O175" s="669"/>
      <c r="P175" s="669"/>
      <c r="Q175" s="669"/>
      <c r="R175" s="669"/>
      <c r="S175" s="669"/>
      <c r="T175" s="669"/>
      <c r="U175" s="669"/>
      <c r="V175" s="669"/>
      <c r="W175" s="669"/>
      <c r="X175" s="669"/>
      <c r="Y175" s="669"/>
      <c r="Z175" s="669"/>
      <c r="AA175" s="669"/>
    </row>
    <row r="176" spans="1:27" ht="12.75">
      <c r="A176" s="669"/>
      <c r="B176" s="669"/>
      <c r="C176" s="669"/>
      <c r="D176" s="669"/>
      <c r="E176" s="669"/>
      <c r="F176" s="669"/>
      <c r="G176" s="669"/>
      <c r="H176" s="669"/>
      <c r="I176" s="669"/>
      <c r="J176" s="669"/>
      <c r="K176" s="669"/>
      <c r="L176" s="669"/>
      <c r="M176" s="669"/>
      <c r="N176" s="669"/>
      <c r="O176" s="669"/>
      <c r="P176" s="669"/>
      <c r="Q176" s="669"/>
      <c r="R176" s="669"/>
      <c r="S176" s="669"/>
      <c r="T176" s="669"/>
      <c r="U176" s="669"/>
      <c r="V176" s="669"/>
      <c r="W176" s="669"/>
      <c r="X176" s="669"/>
      <c r="Y176" s="669"/>
      <c r="Z176" s="669"/>
      <c r="AA176" s="669"/>
    </row>
    <row r="177" spans="1:27" ht="12.75">
      <c r="A177" s="669"/>
      <c r="B177" s="669"/>
      <c r="C177" s="669"/>
      <c r="D177" s="669"/>
      <c r="E177" s="669"/>
      <c r="F177" s="669"/>
      <c r="G177" s="669"/>
      <c r="H177" s="669"/>
      <c r="I177" s="669"/>
      <c r="J177" s="669"/>
      <c r="K177" s="669"/>
      <c r="L177" s="669"/>
      <c r="M177" s="669"/>
      <c r="N177" s="669"/>
      <c r="O177" s="669"/>
      <c r="P177" s="669"/>
      <c r="Q177" s="669"/>
      <c r="R177" s="669"/>
      <c r="S177" s="669"/>
      <c r="T177" s="669"/>
      <c r="U177" s="669"/>
      <c r="V177" s="669"/>
      <c r="W177" s="669"/>
      <c r="X177" s="669"/>
      <c r="Y177" s="669"/>
      <c r="Z177" s="669"/>
      <c r="AA177" s="669"/>
    </row>
    <row r="178" spans="1:27" ht="12.75">
      <c r="A178" s="669"/>
      <c r="B178" s="669"/>
      <c r="C178" s="669"/>
      <c r="D178" s="669"/>
      <c r="E178" s="669"/>
      <c r="F178" s="669"/>
      <c r="G178" s="669"/>
      <c r="H178" s="669"/>
      <c r="I178" s="669"/>
      <c r="J178" s="669"/>
      <c r="K178" s="669"/>
      <c r="L178" s="669"/>
      <c r="M178" s="669"/>
      <c r="N178" s="669"/>
      <c r="O178" s="669"/>
      <c r="P178" s="669"/>
      <c r="Q178" s="669"/>
      <c r="R178" s="669"/>
      <c r="S178" s="669"/>
      <c r="T178" s="669"/>
      <c r="U178" s="669"/>
      <c r="V178" s="669"/>
      <c r="W178" s="669"/>
      <c r="X178" s="669"/>
      <c r="Y178" s="669"/>
      <c r="Z178" s="669"/>
      <c r="AA178" s="669"/>
    </row>
    <row r="179" spans="1:27" ht="12.75">
      <c r="A179" s="669"/>
      <c r="B179" s="669"/>
      <c r="C179" s="669"/>
      <c r="D179" s="669"/>
      <c r="E179" s="669"/>
      <c r="F179" s="669"/>
      <c r="G179" s="669"/>
      <c r="H179" s="669"/>
      <c r="I179" s="669"/>
      <c r="J179" s="669"/>
      <c r="K179" s="669"/>
      <c r="L179" s="669"/>
      <c r="M179" s="669"/>
      <c r="N179" s="669"/>
      <c r="O179" s="669"/>
      <c r="P179" s="669"/>
      <c r="Q179" s="669"/>
      <c r="R179" s="669"/>
      <c r="S179" s="669"/>
      <c r="T179" s="669"/>
      <c r="U179" s="669"/>
      <c r="V179" s="669"/>
      <c r="W179" s="669"/>
      <c r="X179" s="669"/>
      <c r="Y179" s="669"/>
      <c r="Z179" s="669"/>
      <c r="AA179" s="669"/>
    </row>
    <row r="180" spans="1:27" ht="12.75">
      <c r="A180" s="669"/>
      <c r="B180" s="669"/>
      <c r="C180" s="669"/>
      <c r="D180" s="669"/>
      <c r="E180" s="669"/>
      <c r="F180" s="669"/>
      <c r="G180" s="669"/>
      <c r="H180" s="669"/>
      <c r="I180" s="669"/>
      <c r="J180" s="669"/>
      <c r="K180" s="669"/>
      <c r="L180" s="669"/>
      <c r="M180" s="669"/>
      <c r="N180" s="669"/>
      <c r="O180" s="669"/>
      <c r="P180" s="669"/>
      <c r="Q180" s="669"/>
      <c r="R180" s="669"/>
      <c r="S180" s="669"/>
      <c r="T180" s="669"/>
      <c r="U180" s="669"/>
      <c r="V180" s="669"/>
      <c r="W180" s="669"/>
      <c r="X180" s="669"/>
      <c r="Y180" s="669"/>
      <c r="Z180" s="669"/>
      <c r="AA180" s="669"/>
    </row>
    <row r="181" spans="1:27" ht="12.75">
      <c r="A181" s="669"/>
      <c r="B181" s="669"/>
      <c r="C181" s="669"/>
      <c r="D181" s="669"/>
      <c r="E181" s="669"/>
      <c r="F181" s="669"/>
      <c r="G181" s="669"/>
      <c r="H181" s="669"/>
      <c r="I181" s="669"/>
      <c r="J181" s="669"/>
      <c r="K181" s="669"/>
      <c r="L181" s="669"/>
      <c r="M181" s="669"/>
      <c r="N181" s="669"/>
      <c r="O181" s="669"/>
      <c r="P181" s="669"/>
      <c r="Q181" s="669"/>
      <c r="R181" s="669"/>
      <c r="S181" s="669"/>
      <c r="T181" s="669"/>
      <c r="U181" s="669"/>
      <c r="V181" s="669"/>
      <c r="W181" s="669"/>
      <c r="X181" s="669"/>
      <c r="Y181" s="669"/>
      <c r="Z181" s="669"/>
      <c r="AA181" s="669"/>
    </row>
    <row r="182" spans="1:27" ht="12.75">
      <c r="A182" s="669"/>
      <c r="B182" s="669"/>
      <c r="C182" s="669"/>
      <c r="D182" s="669"/>
      <c r="E182" s="669"/>
      <c r="F182" s="669"/>
      <c r="G182" s="669"/>
      <c r="H182" s="669"/>
      <c r="I182" s="669"/>
      <c r="J182" s="669"/>
      <c r="K182" s="669"/>
      <c r="L182" s="669"/>
      <c r="M182" s="669"/>
      <c r="N182" s="669"/>
      <c r="O182" s="669"/>
      <c r="P182" s="669"/>
      <c r="Q182" s="669"/>
      <c r="R182" s="669"/>
      <c r="S182" s="669"/>
      <c r="T182" s="669"/>
      <c r="U182" s="669"/>
      <c r="V182" s="669"/>
      <c r="W182" s="669"/>
      <c r="X182" s="669"/>
      <c r="Y182" s="669"/>
      <c r="Z182" s="669"/>
      <c r="AA182" s="669"/>
    </row>
    <row r="183" spans="1:27" ht="12.75">
      <c r="A183" s="669"/>
      <c r="B183" s="669"/>
      <c r="C183" s="669"/>
      <c r="D183" s="669"/>
      <c r="E183" s="669"/>
      <c r="F183" s="669"/>
      <c r="G183" s="669"/>
      <c r="H183" s="669"/>
      <c r="I183" s="669"/>
      <c r="J183" s="669"/>
      <c r="K183" s="669"/>
      <c r="L183" s="669"/>
      <c r="M183" s="669"/>
      <c r="N183" s="669"/>
      <c r="O183" s="669"/>
      <c r="P183" s="669"/>
      <c r="Q183" s="669"/>
      <c r="R183" s="669"/>
      <c r="S183" s="669"/>
      <c r="T183" s="669"/>
      <c r="U183" s="669"/>
      <c r="V183" s="669"/>
      <c r="W183" s="669"/>
      <c r="X183" s="669"/>
      <c r="Y183" s="669"/>
      <c r="Z183" s="669"/>
      <c r="AA183" s="669"/>
    </row>
    <row r="184" spans="1:27" ht="12.75">
      <c r="A184" s="669"/>
      <c r="B184" s="669"/>
      <c r="C184" s="669"/>
      <c r="D184" s="669"/>
      <c r="E184" s="669"/>
      <c r="F184" s="669"/>
      <c r="G184" s="669"/>
      <c r="H184" s="669"/>
      <c r="I184" s="669"/>
      <c r="J184" s="669"/>
      <c r="K184" s="669"/>
      <c r="L184" s="669"/>
      <c r="M184" s="669"/>
      <c r="N184" s="669"/>
      <c r="O184" s="669"/>
      <c r="P184" s="669"/>
      <c r="Q184" s="669"/>
      <c r="R184" s="669"/>
      <c r="S184" s="669"/>
      <c r="T184" s="669"/>
      <c r="U184" s="669"/>
      <c r="V184" s="669"/>
      <c r="W184" s="669"/>
      <c r="X184" s="669"/>
      <c r="Y184" s="669"/>
      <c r="Z184" s="669"/>
      <c r="AA184" s="669"/>
    </row>
    <row r="185" spans="1:27" ht="12.75">
      <c r="A185" s="669"/>
      <c r="B185" s="669"/>
      <c r="C185" s="669"/>
      <c r="D185" s="669"/>
      <c r="E185" s="669"/>
      <c r="F185" s="669"/>
      <c r="G185" s="669"/>
      <c r="H185" s="669"/>
      <c r="I185" s="669"/>
      <c r="J185" s="669"/>
      <c r="K185" s="669"/>
      <c r="L185" s="669"/>
      <c r="M185" s="669"/>
      <c r="N185" s="669"/>
      <c r="O185" s="669"/>
      <c r="P185" s="669"/>
      <c r="Q185" s="669"/>
      <c r="R185" s="669"/>
      <c r="S185" s="669"/>
      <c r="T185" s="669"/>
      <c r="U185" s="669"/>
      <c r="V185" s="669"/>
      <c r="W185" s="669"/>
      <c r="X185" s="669"/>
      <c r="Y185" s="669"/>
      <c r="Z185" s="669"/>
      <c r="AA185" s="669"/>
    </row>
    <row r="186" spans="1:27" ht="12.75">
      <c r="A186" s="669"/>
      <c r="B186" s="669"/>
      <c r="C186" s="669"/>
      <c r="D186" s="669"/>
      <c r="E186" s="669"/>
      <c r="F186" s="669"/>
      <c r="G186" s="669"/>
      <c r="H186" s="669"/>
      <c r="I186" s="669"/>
      <c r="J186" s="669"/>
      <c r="K186" s="669"/>
      <c r="L186" s="669"/>
      <c r="M186" s="669"/>
      <c r="N186" s="669"/>
      <c r="O186" s="669"/>
      <c r="P186" s="669"/>
      <c r="Q186" s="669"/>
      <c r="R186" s="669"/>
      <c r="S186" s="669"/>
      <c r="T186" s="669"/>
      <c r="U186" s="669"/>
      <c r="V186" s="669"/>
      <c r="W186" s="669"/>
      <c r="X186" s="669"/>
      <c r="Y186" s="669"/>
      <c r="Z186" s="669"/>
      <c r="AA186" s="669"/>
    </row>
    <row r="187" spans="1:27" ht="12.75">
      <c r="A187" s="669"/>
      <c r="B187" s="669"/>
      <c r="C187" s="669"/>
      <c r="D187" s="669"/>
      <c r="E187" s="669"/>
      <c r="F187" s="669"/>
      <c r="G187" s="669"/>
      <c r="H187" s="669"/>
      <c r="I187" s="669"/>
      <c r="J187" s="669"/>
      <c r="K187" s="669"/>
      <c r="L187" s="669"/>
      <c r="M187" s="669"/>
      <c r="N187" s="669"/>
      <c r="O187" s="669"/>
      <c r="P187" s="669"/>
      <c r="Q187" s="669"/>
      <c r="R187" s="669"/>
      <c r="S187" s="669"/>
      <c r="T187" s="669"/>
      <c r="U187" s="669"/>
      <c r="V187" s="669"/>
      <c r="W187" s="669"/>
      <c r="X187" s="669"/>
      <c r="Y187" s="669"/>
      <c r="Z187" s="669"/>
      <c r="AA187" s="669"/>
    </row>
    <row r="188" spans="1:27" ht="12.75">
      <c r="A188" s="669"/>
      <c r="B188" s="669"/>
      <c r="C188" s="669"/>
      <c r="D188" s="669"/>
      <c r="E188" s="669"/>
      <c r="F188" s="669"/>
      <c r="G188" s="669"/>
      <c r="H188" s="669"/>
      <c r="I188" s="669"/>
      <c r="J188" s="669"/>
      <c r="K188" s="669"/>
      <c r="L188" s="669"/>
      <c r="M188" s="669"/>
      <c r="N188" s="669"/>
      <c r="O188" s="669"/>
      <c r="P188" s="669"/>
      <c r="Q188" s="669"/>
      <c r="R188" s="669"/>
      <c r="S188" s="669"/>
      <c r="T188" s="669"/>
      <c r="U188" s="669"/>
      <c r="V188" s="669"/>
      <c r="W188" s="669"/>
      <c r="X188" s="669"/>
      <c r="Y188" s="669"/>
      <c r="Z188" s="669"/>
      <c r="AA188" s="669"/>
    </row>
    <row r="189" spans="1:27" ht="12.75">
      <c r="A189" s="669"/>
      <c r="B189" s="669"/>
      <c r="C189" s="669"/>
      <c r="D189" s="669"/>
      <c r="E189" s="669"/>
      <c r="F189" s="669"/>
      <c r="G189" s="669"/>
      <c r="H189" s="669"/>
      <c r="I189" s="669"/>
      <c r="J189" s="669"/>
      <c r="K189" s="669"/>
      <c r="L189" s="669"/>
      <c r="M189" s="669"/>
      <c r="N189" s="669"/>
      <c r="O189" s="669"/>
      <c r="P189" s="669"/>
      <c r="Q189" s="669"/>
      <c r="R189" s="669"/>
      <c r="S189" s="669"/>
      <c r="T189" s="669"/>
      <c r="U189" s="669"/>
      <c r="V189" s="669"/>
      <c r="W189" s="669"/>
      <c r="X189" s="669"/>
      <c r="Y189" s="669"/>
      <c r="Z189" s="669"/>
      <c r="AA189" s="669"/>
    </row>
    <row r="190" spans="1:27" ht="12.75">
      <c r="A190" s="669"/>
      <c r="B190" s="669"/>
      <c r="C190" s="669"/>
      <c r="D190" s="669"/>
      <c r="E190" s="669"/>
      <c r="F190" s="669"/>
      <c r="G190" s="669"/>
      <c r="H190" s="669"/>
      <c r="I190" s="669"/>
      <c r="J190" s="669"/>
      <c r="K190" s="669"/>
      <c r="L190" s="669"/>
      <c r="M190" s="669"/>
      <c r="N190" s="669"/>
      <c r="O190" s="669"/>
      <c r="P190" s="669"/>
      <c r="Q190" s="669"/>
      <c r="R190" s="669"/>
      <c r="S190" s="669"/>
      <c r="T190" s="669"/>
      <c r="U190" s="669"/>
      <c r="V190" s="669"/>
      <c r="W190" s="669"/>
      <c r="X190" s="669"/>
      <c r="Y190" s="669"/>
      <c r="Z190" s="669"/>
      <c r="AA190" s="669"/>
    </row>
    <row r="191" spans="1:27" ht="12.75">
      <c r="A191" s="669"/>
      <c r="B191" s="669"/>
      <c r="C191" s="669"/>
      <c r="D191" s="669"/>
      <c r="E191" s="669"/>
      <c r="F191" s="669"/>
      <c r="G191" s="669"/>
      <c r="H191" s="669"/>
      <c r="I191" s="669"/>
      <c r="J191" s="669"/>
      <c r="K191" s="669"/>
      <c r="L191" s="669"/>
      <c r="M191" s="669"/>
      <c r="N191" s="669"/>
      <c r="O191" s="669"/>
      <c r="P191" s="669"/>
      <c r="Q191" s="669"/>
      <c r="R191" s="669"/>
      <c r="S191" s="669"/>
      <c r="T191" s="669"/>
      <c r="U191" s="669"/>
      <c r="V191" s="669"/>
      <c r="W191" s="669"/>
      <c r="X191" s="669"/>
      <c r="Y191" s="669"/>
      <c r="Z191" s="669"/>
      <c r="AA191" s="669"/>
    </row>
    <row r="192" spans="1:27" ht="12.75">
      <c r="A192" s="669"/>
      <c r="B192" s="669"/>
      <c r="C192" s="669"/>
      <c r="D192" s="669"/>
      <c r="E192" s="669"/>
      <c r="F192" s="669"/>
      <c r="G192" s="669"/>
      <c r="H192" s="669"/>
      <c r="I192" s="669"/>
      <c r="J192" s="669"/>
      <c r="K192" s="669"/>
      <c r="L192" s="669"/>
      <c r="M192" s="669"/>
      <c r="N192" s="669"/>
      <c r="O192" s="669"/>
      <c r="P192" s="669"/>
      <c r="Q192" s="669"/>
      <c r="R192" s="669"/>
      <c r="S192" s="669"/>
      <c r="T192" s="669"/>
      <c r="U192" s="669"/>
      <c r="V192" s="669"/>
      <c r="W192" s="669"/>
      <c r="X192" s="669"/>
      <c r="Y192" s="669"/>
      <c r="Z192" s="669"/>
      <c r="AA192" s="669"/>
    </row>
    <row r="193" spans="1:27" ht="12.75">
      <c r="A193" s="669"/>
      <c r="B193" s="669"/>
      <c r="C193" s="669"/>
      <c r="D193" s="669"/>
      <c r="E193" s="669"/>
      <c r="F193" s="669"/>
      <c r="G193" s="669"/>
      <c r="H193" s="669"/>
      <c r="I193" s="669"/>
      <c r="J193" s="669"/>
      <c r="K193" s="669"/>
      <c r="L193" s="669"/>
      <c r="M193" s="669"/>
      <c r="N193" s="669"/>
      <c r="O193" s="669"/>
      <c r="P193" s="669"/>
      <c r="Q193" s="669"/>
      <c r="R193" s="669"/>
      <c r="S193" s="669"/>
      <c r="T193" s="669"/>
      <c r="U193" s="669"/>
      <c r="V193" s="669"/>
      <c r="W193" s="669"/>
      <c r="X193" s="669"/>
      <c r="Y193" s="669"/>
      <c r="Z193" s="669"/>
      <c r="AA193" s="669"/>
    </row>
    <row r="194" spans="1:27" ht="12.75">
      <c r="A194" s="669"/>
      <c r="B194" s="669"/>
      <c r="C194" s="669"/>
      <c r="D194" s="669"/>
      <c r="E194" s="669"/>
      <c r="F194" s="669"/>
      <c r="G194" s="669"/>
      <c r="H194" s="669"/>
      <c r="I194" s="669"/>
      <c r="J194" s="669"/>
      <c r="K194" s="669"/>
      <c r="L194" s="669"/>
      <c r="M194" s="669"/>
      <c r="N194" s="669"/>
      <c r="O194" s="669"/>
      <c r="P194" s="669"/>
      <c r="Q194" s="669"/>
      <c r="R194" s="669"/>
      <c r="S194" s="669"/>
      <c r="T194" s="669"/>
      <c r="U194" s="669"/>
      <c r="V194" s="669"/>
      <c r="W194" s="669"/>
      <c r="X194" s="669"/>
      <c r="Y194" s="669"/>
      <c r="Z194" s="669"/>
      <c r="AA194" s="669"/>
    </row>
    <row r="195" spans="1:27" ht="12.75">
      <c r="A195" s="669"/>
      <c r="B195" s="669"/>
      <c r="C195" s="669"/>
      <c r="D195" s="669"/>
      <c r="E195" s="669"/>
      <c r="F195" s="669"/>
      <c r="G195" s="669"/>
      <c r="H195" s="669"/>
      <c r="I195" s="669"/>
      <c r="J195" s="669"/>
      <c r="K195" s="669"/>
      <c r="L195" s="669"/>
      <c r="M195" s="669"/>
      <c r="N195" s="669"/>
      <c r="O195" s="669"/>
      <c r="P195" s="669"/>
      <c r="Q195" s="669"/>
      <c r="R195" s="669"/>
      <c r="S195" s="669"/>
      <c r="T195" s="669"/>
      <c r="U195" s="669"/>
      <c r="V195" s="669"/>
      <c r="W195" s="669"/>
      <c r="X195" s="669"/>
      <c r="Y195" s="669"/>
      <c r="Z195" s="669"/>
      <c r="AA195" s="669"/>
    </row>
    <row r="196" spans="1:27" ht="12.75">
      <c r="A196" s="669"/>
      <c r="B196" s="669"/>
      <c r="C196" s="669"/>
      <c r="D196" s="669"/>
      <c r="E196" s="669"/>
      <c r="F196" s="669"/>
      <c r="G196" s="669"/>
      <c r="H196" s="669"/>
      <c r="I196" s="669"/>
      <c r="J196" s="669"/>
      <c r="K196" s="669"/>
      <c r="L196" s="669"/>
      <c r="M196" s="669"/>
      <c r="N196" s="669"/>
      <c r="O196" s="669"/>
      <c r="P196" s="669"/>
      <c r="Q196" s="669"/>
      <c r="R196" s="669"/>
      <c r="S196" s="669"/>
      <c r="T196" s="669"/>
      <c r="U196" s="669"/>
      <c r="V196" s="669"/>
      <c r="W196" s="669"/>
      <c r="X196" s="669"/>
      <c r="Y196" s="669"/>
      <c r="Z196" s="669"/>
      <c r="AA196" s="669"/>
    </row>
    <row r="197" spans="1:27" ht="12.75">
      <c r="A197" s="669"/>
      <c r="B197" s="669"/>
      <c r="C197" s="669"/>
      <c r="D197" s="669"/>
      <c r="E197" s="669"/>
      <c r="F197" s="669"/>
      <c r="G197" s="669"/>
      <c r="H197" s="669"/>
      <c r="I197" s="669"/>
      <c r="J197" s="669"/>
      <c r="K197" s="669"/>
      <c r="L197" s="669"/>
      <c r="M197" s="669"/>
      <c r="N197" s="669"/>
      <c r="O197" s="669"/>
      <c r="P197" s="669"/>
      <c r="Q197" s="669"/>
      <c r="R197" s="669"/>
      <c r="S197" s="669"/>
      <c r="T197" s="669"/>
      <c r="U197" s="669"/>
      <c r="V197" s="669"/>
      <c r="W197" s="669"/>
      <c r="X197" s="669"/>
      <c r="Y197" s="669"/>
      <c r="Z197" s="669"/>
      <c r="AA197" s="669"/>
    </row>
    <row r="198" spans="1:27" ht="12.75">
      <c r="A198" s="669"/>
      <c r="B198" s="669"/>
      <c r="C198" s="669"/>
      <c r="D198" s="669"/>
      <c r="E198" s="669"/>
      <c r="F198" s="669"/>
      <c r="G198" s="669"/>
      <c r="H198" s="669"/>
      <c r="I198" s="669"/>
      <c r="J198" s="669"/>
      <c r="K198" s="669"/>
      <c r="L198" s="669"/>
      <c r="M198" s="669"/>
      <c r="N198" s="669"/>
      <c r="O198" s="669"/>
      <c r="P198" s="669"/>
      <c r="Q198" s="669"/>
      <c r="R198" s="669"/>
      <c r="S198" s="669"/>
      <c r="T198" s="669"/>
      <c r="U198" s="669"/>
      <c r="V198" s="669"/>
      <c r="W198" s="669"/>
      <c r="X198" s="669"/>
      <c r="Y198" s="669"/>
      <c r="Z198" s="669"/>
      <c r="AA198" s="669"/>
    </row>
    <row r="199" spans="1:27" ht="12.75">
      <c r="A199" s="669"/>
      <c r="B199" s="669"/>
      <c r="C199" s="669"/>
      <c r="D199" s="669"/>
      <c r="E199" s="669"/>
      <c r="F199" s="669"/>
      <c r="G199" s="669"/>
      <c r="H199" s="669"/>
      <c r="I199" s="669"/>
      <c r="J199" s="669"/>
      <c r="K199" s="669"/>
      <c r="L199" s="669"/>
      <c r="M199" s="669"/>
      <c r="N199" s="669"/>
      <c r="O199" s="669"/>
      <c r="P199" s="669"/>
      <c r="Q199" s="669"/>
      <c r="R199" s="669"/>
      <c r="S199" s="669"/>
      <c r="T199" s="669"/>
      <c r="U199" s="669"/>
      <c r="V199" s="669"/>
      <c r="W199" s="669"/>
      <c r="X199" s="669"/>
      <c r="Y199" s="669"/>
      <c r="Z199" s="669"/>
      <c r="AA199" s="669"/>
    </row>
    <row r="200" spans="1:27" ht="12.75">
      <c r="A200" s="669"/>
      <c r="B200" s="669"/>
      <c r="C200" s="669"/>
      <c r="D200" s="669"/>
      <c r="E200" s="669"/>
      <c r="F200" s="669"/>
      <c r="G200" s="669"/>
      <c r="H200" s="669"/>
      <c r="I200" s="669"/>
      <c r="J200" s="669"/>
      <c r="K200" s="669"/>
      <c r="L200" s="669"/>
      <c r="M200" s="669"/>
      <c r="N200" s="669"/>
      <c r="O200" s="669"/>
      <c r="P200" s="669"/>
      <c r="Q200" s="669"/>
      <c r="R200" s="669"/>
      <c r="S200" s="669"/>
      <c r="T200" s="669"/>
      <c r="U200" s="669"/>
      <c r="V200" s="669"/>
      <c r="W200" s="669"/>
      <c r="X200" s="669"/>
      <c r="Y200" s="669"/>
      <c r="Z200" s="669"/>
      <c r="AA200" s="669"/>
    </row>
    <row r="201" spans="1:27" ht="12.75">
      <c r="A201" s="669"/>
      <c r="B201" s="669"/>
      <c r="C201" s="669"/>
      <c r="D201" s="669"/>
      <c r="E201" s="669"/>
      <c r="F201" s="669"/>
      <c r="G201" s="669"/>
      <c r="H201" s="669"/>
      <c r="I201" s="669"/>
      <c r="J201" s="669"/>
      <c r="K201" s="669"/>
      <c r="L201" s="669"/>
      <c r="M201" s="669"/>
      <c r="N201" s="669"/>
      <c r="O201" s="669"/>
      <c r="P201" s="669"/>
      <c r="Q201" s="669"/>
      <c r="R201" s="669"/>
      <c r="S201" s="669"/>
      <c r="T201" s="669"/>
      <c r="U201" s="669"/>
      <c r="V201" s="669"/>
      <c r="W201" s="669"/>
      <c r="X201" s="669"/>
      <c r="Y201" s="669"/>
      <c r="Z201" s="669"/>
      <c r="AA201" s="669"/>
    </row>
    <row r="202" spans="1:27" ht="12.75">
      <c r="A202" s="669"/>
      <c r="B202" s="669"/>
      <c r="C202" s="669"/>
      <c r="D202" s="669"/>
      <c r="E202" s="669"/>
      <c r="F202" s="669"/>
      <c r="G202" s="669"/>
      <c r="H202" s="669"/>
      <c r="I202" s="669"/>
      <c r="J202" s="669"/>
      <c r="K202" s="669"/>
      <c r="L202" s="669"/>
      <c r="M202" s="669"/>
      <c r="N202" s="669"/>
      <c r="O202" s="669"/>
      <c r="P202" s="669"/>
      <c r="Q202" s="669"/>
      <c r="R202" s="669"/>
      <c r="S202" s="669"/>
      <c r="T202" s="669"/>
      <c r="U202" s="669"/>
      <c r="V202" s="669"/>
      <c r="W202" s="669"/>
      <c r="X202" s="669"/>
      <c r="Y202" s="669"/>
      <c r="Z202" s="669"/>
      <c r="AA202" s="669"/>
    </row>
    <row r="203" spans="1:27" ht="12.75">
      <c r="A203" s="669"/>
      <c r="B203" s="669"/>
      <c r="C203" s="669"/>
      <c r="D203" s="669"/>
      <c r="E203" s="669"/>
      <c r="F203" s="669"/>
      <c r="G203" s="669"/>
      <c r="H203" s="669"/>
      <c r="I203" s="669"/>
      <c r="J203" s="669"/>
      <c r="K203" s="669"/>
      <c r="L203" s="669"/>
      <c r="M203" s="669"/>
      <c r="N203" s="669"/>
      <c r="O203" s="669"/>
      <c r="P203" s="669"/>
      <c r="Q203" s="669"/>
      <c r="R203" s="669"/>
      <c r="S203" s="669"/>
      <c r="T203" s="669"/>
      <c r="U203" s="669"/>
      <c r="V203" s="669"/>
      <c r="W203" s="669"/>
      <c r="X203" s="669"/>
      <c r="Y203" s="669"/>
      <c r="Z203" s="669"/>
      <c r="AA203" s="669"/>
    </row>
    <row r="204" spans="1:27" ht="12.75">
      <c r="A204" s="669"/>
      <c r="B204" s="669"/>
      <c r="C204" s="669"/>
      <c r="D204" s="669"/>
      <c r="E204" s="669"/>
      <c r="F204" s="669"/>
      <c r="G204" s="669"/>
      <c r="H204" s="669"/>
      <c r="I204" s="669"/>
      <c r="J204" s="669"/>
      <c r="K204" s="669"/>
      <c r="L204" s="669"/>
      <c r="M204" s="669"/>
      <c r="N204" s="669"/>
      <c r="O204" s="669"/>
      <c r="P204" s="669"/>
      <c r="Q204" s="669"/>
      <c r="R204" s="669"/>
      <c r="S204" s="669"/>
      <c r="T204" s="669"/>
      <c r="U204" s="669"/>
      <c r="V204" s="669"/>
      <c r="W204" s="669"/>
      <c r="X204" s="669"/>
      <c r="Y204" s="669"/>
      <c r="Z204" s="669"/>
      <c r="AA204" s="669"/>
    </row>
    <row r="205" spans="1:27" ht="12.75">
      <c r="A205" s="669"/>
      <c r="B205" s="669"/>
      <c r="C205" s="669"/>
      <c r="D205" s="669"/>
      <c r="E205" s="669"/>
      <c r="F205" s="669"/>
      <c r="G205" s="669"/>
      <c r="H205" s="669"/>
      <c r="I205" s="669"/>
      <c r="J205" s="669"/>
      <c r="K205" s="669"/>
      <c r="L205" s="669"/>
      <c r="M205" s="669"/>
      <c r="N205" s="669"/>
      <c r="O205" s="669"/>
      <c r="P205" s="669"/>
      <c r="Q205" s="669"/>
      <c r="R205" s="669"/>
      <c r="S205" s="669"/>
      <c r="T205" s="669"/>
      <c r="U205" s="669"/>
      <c r="V205" s="669"/>
      <c r="W205" s="669"/>
      <c r="X205" s="669"/>
      <c r="Y205" s="669"/>
      <c r="Z205" s="669"/>
      <c r="AA205" s="669"/>
    </row>
    <row r="206" spans="1:27" ht="12.75">
      <c r="A206" s="669"/>
      <c r="B206" s="669"/>
      <c r="C206" s="669"/>
      <c r="D206" s="669"/>
      <c r="E206" s="669"/>
      <c r="F206" s="669"/>
      <c r="G206" s="669"/>
      <c r="H206" s="669"/>
      <c r="I206" s="669"/>
      <c r="J206" s="669"/>
      <c r="K206" s="669"/>
      <c r="L206" s="669"/>
      <c r="M206" s="669"/>
      <c r="N206" s="669"/>
      <c r="O206" s="669"/>
      <c r="P206" s="669"/>
      <c r="Q206" s="669"/>
      <c r="R206" s="669"/>
      <c r="S206" s="669"/>
      <c r="T206" s="669"/>
      <c r="U206" s="669"/>
      <c r="V206" s="669"/>
      <c r="W206" s="669"/>
      <c r="X206" s="669"/>
      <c r="Y206" s="669"/>
      <c r="Z206" s="669"/>
      <c r="AA206" s="669"/>
    </row>
    <row r="207" spans="1:27" ht="12.75">
      <c r="A207" s="669"/>
      <c r="B207" s="669"/>
      <c r="C207" s="669"/>
      <c r="D207" s="669"/>
      <c r="E207" s="669"/>
      <c r="F207" s="669"/>
      <c r="G207" s="669"/>
      <c r="H207" s="669"/>
      <c r="I207" s="669"/>
      <c r="J207" s="669"/>
      <c r="K207" s="669"/>
      <c r="L207" s="669"/>
      <c r="M207" s="669"/>
      <c r="N207" s="669"/>
      <c r="O207" s="669"/>
      <c r="P207" s="669"/>
      <c r="Q207" s="669"/>
      <c r="R207" s="669"/>
      <c r="S207" s="669"/>
      <c r="T207" s="669"/>
      <c r="U207" s="669"/>
      <c r="V207" s="669"/>
      <c r="W207" s="669"/>
      <c r="X207" s="669"/>
      <c r="Y207" s="669"/>
      <c r="Z207" s="669"/>
      <c r="AA207" s="669"/>
    </row>
    <row r="208" spans="1:27" ht="12.75">
      <c r="A208" s="669"/>
      <c r="B208" s="669"/>
      <c r="C208" s="669"/>
      <c r="D208" s="669"/>
      <c r="E208" s="669"/>
      <c r="F208" s="669"/>
      <c r="G208" s="669"/>
      <c r="H208" s="669"/>
      <c r="I208" s="669"/>
      <c r="J208" s="669"/>
      <c r="K208" s="669"/>
      <c r="L208" s="669"/>
      <c r="M208" s="669"/>
      <c r="N208" s="669"/>
      <c r="O208" s="669"/>
      <c r="P208" s="669"/>
      <c r="Q208" s="669"/>
      <c r="R208" s="669"/>
      <c r="S208" s="669"/>
      <c r="T208" s="669"/>
      <c r="U208" s="669"/>
      <c r="V208" s="669"/>
      <c r="W208" s="669"/>
      <c r="X208" s="669"/>
      <c r="Y208" s="669"/>
      <c r="Z208" s="669"/>
      <c r="AA208" s="669"/>
    </row>
    <row r="209" spans="1:27" ht="12.75">
      <c r="A209" s="669"/>
      <c r="B209" s="669"/>
      <c r="C209" s="669"/>
      <c r="D209" s="669"/>
      <c r="E209" s="669"/>
      <c r="F209" s="669"/>
      <c r="G209" s="669"/>
      <c r="H209" s="669"/>
      <c r="I209" s="669"/>
      <c r="J209" s="669"/>
      <c r="K209" s="669"/>
      <c r="L209" s="669"/>
      <c r="M209" s="669"/>
      <c r="N209" s="669"/>
      <c r="O209" s="669"/>
      <c r="P209" s="669"/>
      <c r="Q209" s="669"/>
      <c r="R209" s="669"/>
      <c r="S209" s="669"/>
      <c r="T209" s="669"/>
      <c r="U209" s="669"/>
      <c r="V209" s="669"/>
      <c r="W209" s="669"/>
      <c r="X209" s="669"/>
      <c r="Y209" s="669"/>
      <c r="Z209" s="669"/>
      <c r="AA209" s="669"/>
    </row>
    <row r="210" spans="1:27" ht="12.75">
      <c r="A210" s="669"/>
      <c r="B210" s="669"/>
      <c r="C210" s="669"/>
      <c r="D210" s="669"/>
      <c r="E210" s="669"/>
      <c r="F210" s="669"/>
      <c r="G210" s="669"/>
      <c r="H210" s="669"/>
      <c r="I210" s="669"/>
      <c r="J210" s="669"/>
      <c r="K210" s="669"/>
      <c r="L210" s="669"/>
      <c r="M210" s="669"/>
      <c r="N210" s="669"/>
      <c r="O210" s="669"/>
      <c r="P210" s="669"/>
      <c r="Q210" s="669"/>
      <c r="R210" s="669"/>
      <c r="S210" s="669"/>
      <c r="T210" s="669"/>
      <c r="U210" s="669"/>
      <c r="V210" s="669"/>
      <c r="W210" s="669"/>
      <c r="X210" s="669"/>
      <c r="Y210" s="669"/>
      <c r="Z210" s="669"/>
      <c r="AA210" s="669"/>
    </row>
    <row r="211" spans="1:27" ht="12.75">
      <c r="A211" s="669"/>
      <c r="B211" s="669"/>
      <c r="C211" s="669"/>
      <c r="D211" s="669"/>
      <c r="E211" s="669"/>
      <c r="F211" s="669"/>
      <c r="G211" s="669"/>
      <c r="H211" s="669"/>
      <c r="I211" s="669"/>
      <c r="J211" s="669"/>
      <c r="K211" s="669"/>
      <c r="L211" s="669"/>
      <c r="M211" s="669"/>
      <c r="N211" s="669"/>
      <c r="O211" s="669"/>
      <c r="P211" s="669"/>
      <c r="Q211" s="669"/>
      <c r="R211" s="669"/>
      <c r="S211" s="669"/>
      <c r="T211" s="669"/>
      <c r="U211" s="669"/>
      <c r="V211" s="669"/>
      <c r="W211" s="669"/>
      <c r="X211" s="669"/>
      <c r="Y211" s="669"/>
      <c r="Z211" s="669"/>
      <c r="AA211" s="669"/>
    </row>
    <row r="212" spans="1:27" ht="12.75">
      <c r="A212" s="669"/>
      <c r="B212" s="669"/>
      <c r="C212" s="669"/>
      <c r="D212" s="669"/>
      <c r="E212" s="669"/>
      <c r="F212" s="669"/>
      <c r="G212" s="669"/>
      <c r="H212" s="669"/>
      <c r="I212" s="669"/>
      <c r="J212" s="669"/>
      <c r="K212" s="669"/>
      <c r="L212" s="669"/>
      <c r="M212" s="669"/>
      <c r="N212" s="669"/>
      <c r="O212" s="669"/>
      <c r="P212" s="669"/>
      <c r="Q212" s="669"/>
      <c r="R212" s="669"/>
      <c r="S212" s="669"/>
      <c r="T212" s="669"/>
      <c r="U212" s="669"/>
      <c r="V212" s="669"/>
      <c r="W212" s="669"/>
      <c r="X212" s="669"/>
      <c r="Y212" s="669"/>
      <c r="Z212" s="669"/>
      <c r="AA212" s="669"/>
    </row>
    <row r="213" spans="1:27" ht="12.75">
      <c r="A213" s="669"/>
      <c r="B213" s="669"/>
      <c r="C213" s="669"/>
      <c r="D213" s="669"/>
      <c r="E213" s="669"/>
      <c r="F213" s="669"/>
      <c r="G213" s="669"/>
      <c r="H213" s="669"/>
      <c r="I213" s="669"/>
      <c r="J213" s="669"/>
      <c r="K213" s="669"/>
      <c r="L213" s="669"/>
      <c r="M213" s="669"/>
      <c r="N213" s="669"/>
      <c r="O213" s="669"/>
      <c r="P213" s="669"/>
      <c r="Q213" s="669"/>
      <c r="R213" s="669"/>
      <c r="S213" s="669"/>
      <c r="T213" s="669"/>
      <c r="U213" s="669"/>
      <c r="V213" s="669"/>
      <c r="W213" s="669"/>
      <c r="X213" s="669"/>
      <c r="Y213" s="669"/>
      <c r="Z213" s="669"/>
      <c r="AA213" s="669"/>
    </row>
    <row r="214" spans="1:27" ht="12.75">
      <c r="A214" s="669"/>
      <c r="B214" s="669"/>
      <c r="C214" s="669"/>
      <c r="D214" s="669"/>
      <c r="E214" s="669"/>
      <c r="F214" s="669"/>
      <c r="G214" s="669"/>
      <c r="H214" s="669"/>
      <c r="I214" s="669"/>
      <c r="J214" s="669"/>
      <c r="K214" s="669"/>
      <c r="L214" s="669"/>
      <c r="M214" s="669"/>
      <c r="N214" s="669"/>
      <c r="O214" s="669"/>
      <c r="P214" s="669"/>
      <c r="Q214" s="669"/>
      <c r="R214" s="669"/>
      <c r="S214" s="669"/>
      <c r="T214" s="669"/>
      <c r="U214" s="669"/>
      <c r="V214" s="669"/>
      <c r="W214" s="669"/>
      <c r="X214" s="669"/>
      <c r="Y214" s="669"/>
      <c r="Z214" s="669"/>
      <c r="AA214" s="669"/>
    </row>
    <row r="215" spans="1:27" ht="12.75">
      <c r="A215" s="669"/>
      <c r="B215" s="669"/>
      <c r="C215" s="669"/>
      <c r="D215" s="669"/>
      <c r="E215" s="669"/>
      <c r="F215" s="669"/>
      <c r="G215" s="669"/>
      <c r="H215" s="669"/>
      <c r="I215" s="669"/>
      <c r="J215" s="669"/>
      <c r="K215" s="669"/>
      <c r="L215" s="669"/>
      <c r="M215" s="669"/>
      <c r="N215" s="669"/>
      <c r="O215" s="669"/>
      <c r="P215" s="669"/>
      <c r="Q215" s="669"/>
      <c r="R215" s="669"/>
      <c r="S215" s="669"/>
      <c r="T215" s="669"/>
      <c r="U215" s="669"/>
      <c r="V215" s="669"/>
      <c r="W215" s="669"/>
      <c r="X215" s="669"/>
      <c r="Y215" s="669"/>
      <c r="Z215" s="669"/>
      <c r="AA215" s="669"/>
    </row>
    <row r="216" spans="1:27" ht="12.75">
      <c r="A216" s="669"/>
      <c r="B216" s="669"/>
      <c r="C216" s="669"/>
      <c r="D216" s="669"/>
      <c r="E216" s="669"/>
      <c r="F216" s="669"/>
      <c r="G216" s="669"/>
      <c r="H216" s="669"/>
      <c r="I216" s="669"/>
      <c r="J216" s="669"/>
      <c r="K216" s="669"/>
      <c r="L216" s="669"/>
      <c r="M216" s="669"/>
      <c r="N216" s="669"/>
      <c r="O216" s="669"/>
      <c r="P216" s="669"/>
      <c r="Q216" s="669"/>
      <c r="R216" s="669"/>
      <c r="S216" s="669"/>
      <c r="T216" s="669"/>
      <c r="U216" s="669"/>
      <c r="V216" s="669"/>
      <c r="W216" s="669"/>
      <c r="X216" s="669"/>
      <c r="Y216" s="669"/>
      <c r="Z216" s="669"/>
      <c r="AA216" s="669"/>
    </row>
    <row r="217" spans="1:27" ht="12.75">
      <c r="A217" s="669"/>
      <c r="B217" s="669"/>
      <c r="C217" s="669"/>
      <c r="D217" s="669"/>
      <c r="E217" s="669"/>
      <c r="F217" s="669"/>
      <c r="G217" s="669"/>
      <c r="H217" s="669"/>
      <c r="I217" s="669"/>
      <c r="J217" s="669"/>
      <c r="K217" s="669"/>
      <c r="L217" s="669"/>
      <c r="M217" s="669"/>
      <c r="N217" s="669"/>
      <c r="O217" s="669"/>
      <c r="P217" s="669"/>
      <c r="Q217" s="669"/>
      <c r="R217" s="669"/>
      <c r="S217" s="669"/>
      <c r="T217" s="669"/>
      <c r="U217" s="669"/>
      <c r="V217" s="669"/>
      <c r="W217" s="669"/>
      <c r="X217" s="669"/>
      <c r="Y217" s="669"/>
      <c r="Z217" s="669"/>
      <c r="AA217" s="669"/>
    </row>
    <row r="218" spans="1:27" ht="12.75">
      <c r="A218" s="669"/>
      <c r="B218" s="669"/>
      <c r="C218" s="669"/>
      <c r="D218" s="669"/>
      <c r="E218" s="669"/>
      <c r="F218" s="669"/>
      <c r="G218" s="669"/>
      <c r="H218" s="669"/>
      <c r="I218" s="669"/>
      <c r="J218" s="669"/>
      <c r="K218" s="669"/>
      <c r="L218" s="669"/>
      <c r="M218" s="669"/>
      <c r="N218" s="669"/>
      <c r="O218" s="669"/>
      <c r="P218" s="669"/>
      <c r="Q218" s="669"/>
      <c r="R218" s="669"/>
      <c r="S218" s="669"/>
      <c r="T218" s="669"/>
      <c r="U218" s="669"/>
      <c r="V218" s="669"/>
      <c r="W218" s="669"/>
      <c r="X218" s="669"/>
      <c r="Y218" s="669"/>
      <c r="Z218" s="669"/>
      <c r="AA218" s="669"/>
    </row>
    <row r="219" spans="1:27" ht="12.75">
      <c r="A219" s="669"/>
      <c r="B219" s="669"/>
      <c r="C219" s="669"/>
      <c r="D219" s="669"/>
      <c r="E219" s="669"/>
      <c r="F219" s="669"/>
      <c r="G219" s="669"/>
      <c r="H219" s="669"/>
      <c r="I219" s="669"/>
      <c r="J219" s="669"/>
      <c r="K219" s="669"/>
      <c r="L219" s="669"/>
      <c r="M219" s="669"/>
      <c r="N219" s="669"/>
      <c r="O219" s="669"/>
      <c r="P219" s="669"/>
      <c r="Q219" s="669"/>
      <c r="R219" s="669"/>
      <c r="S219" s="669"/>
      <c r="T219" s="669"/>
      <c r="U219" s="669"/>
      <c r="V219" s="669"/>
      <c r="W219" s="669"/>
      <c r="X219" s="669"/>
      <c r="Y219" s="669"/>
      <c r="Z219" s="669"/>
      <c r="AA219" s="669"/>
    </row>
    <row r="220" spans="1:27" ht="12.75">
      <c r="A220" s="669"/>
      <c r="B220" s="669"/>
      <c r="C220" s="669"/>
      <c r="D220" s="669"/>
      <c r="E220" s="669"/>
      <c r="F220" s="669"/>
      <c r="G220" s="669"/>
      <c r="H220" s="669"/>
      <c r="I220" s="669"/>
      <c r="J220" s="669"/>
      <c r="K220" s="669"/>
      <c r="L220" s="669"/>
      <c r="M220" s="669"/>
      <c r="N220" s="669"/>
      <c r="O220" s="669"/>
      <c r="P220" s="669"/>
      <c r="Q220" s="669"/>
      <c r="R220" s="669"/>
      <c r="S220" s="669"/>
      <c r="T220" s="669"/>
      <c r="U220" s="669"/>
      <c r="V220" s="669"/>
      <c r="W220" s="669"/>
      <c r="X220" s="669"/>
      <c r="Y220" s="669"/>
      <c r="Z220" s="669"/>
      <c r="AA220" s="669"/>
    </row>
    <row r="221" spans="1:27" ht="12.75">
      <c r="A221" s="669"/>
      <c r="B221" s="669"/>
      <c r="C221" s="669"/>
      <c r="D221" s="669"/>
      <c r="E221" s="669"/>
      <c r="F221" s="669"/>
      <c r="G221" s="669"/>
      <c r="H221" s="669"/>
      <c r="I221" s="669"/>
      <c r="J221" s="669"/>
      <c r="K221" s="669"/>
      <c r="L221" s="669"/>
      <c r="M221" s="669"/>
      <c r="N221" s="669"/>
      <c r="O221" s="669"/>
      <c r="P221" s="669"/>
      <c r="Q221" s="669"/>
      <c r="R221" s="669"/>
      <c r="S221" s="669"/>
      <c r="T221" s="669"/>
      <c r="U221" s="669"/>
      <c r="V221" s="669"/>
      <c r="W221" s="669"/>
      <c r="X221" s="669"/>
      <c r="Y221" s="669"/>
      <c r="Z221" s="669"/>
      <c r="AA221" s="669"/>
    </row>
    <row r="222" spans="1:27" ht="12.75">
      <c r="A222" s="669"/>
      <c r="B222" s="669"/>
      <c r="C222" s="669"/>
      <c r="D222" s="669"/>
      <c r="E222" s="669"/>
      <c r="F222" s="669"/>
      <c r="G222" s="669"/>
      <c r="H222" s="669"/>
      <c r="I222" s="669"/>
      <c r="J222" s="669"/>
      <c r="K222" s="669"/>
      <c r="L222" s="669"/>
      <c r="M222" s="669"/>
      <c r="N222" s="669"/>
      <c r="O222" s="669"/>
      <c r="P222" s="669"/>
      <c r="Q222" s="669"/>
      <c r="R222" s="669"/>
      <c r="S222" s="669"/>
      <c r="T222" s="669"/>
      <c r="U222" s="669"/>
      <c r="V222" s="669"/>
      <c r="W222" s="669"/>
      <c r="X222" s="669"/>
      <c r="Y222" s="669"/>
      <c r="Z222" s="669"/>
      <c r="AA222" s="669"/>
    </row>
    <row r="223" spans="1:27" ht="12.75">
      <c r="A223" s="669"/>
      <c r="B223" s="669"/>
      <c r="C223" s="669"/>
      <c r="D223" s="669"/>
      <c r="E223" s="669"/>
      <c r="F223" s="669"/>
      <c r="G223" s="669"/>
      <c r="H223" s="669"/>
      <c r="I223" s="669"/>
      <c r="J223" s="669"/>
      <c r="K223" s="669"/>
      <c r="L223" s="669"/>
      <c r="M223" s="669"/>
      <c r="N223" s="669"/>
      <c r="O223" s="669"/>
      <c r="P223" s="669"/>
      <c r="Q223" s="669"/>
      <c r="R223" s="669"/>
      <c r="S223" s="669"/>
      <c r="T223" s="669"/>
      <c r="U223" s="669"/>
      <c r="V223" s="669"/>
      <c r="W223" s="669"/>
      <c r="X223" s="669"/>
      <c r="Y223" s="669"/>
      <c r="Z223" s="669"/>
      <c r="AA223" s="669"/>
    </row>
    <row r="224" spans="1:27" ht="12.75">
      <c r="A224" s="669"/>
      <c r="B224" s="669"/>
      <c r="C224" s="669"/>
      <c r="D224" s="669"/>
      <c r="E224" s="669"/>
      <c r="F224" s="669"/>
      <c r="G224" s="669"/>
      <c r="H224" s="669"/>
      <c r="I224" s="669"/>
      <c r="J224" s="669"/>
      <c r="K224" s="669"/>
      <c r="L224" s="669"/>
      <c r="M224" s="669"/>
      <c r="N224" s="669"/>
      <c r="O224" s="669"/>
      <c r="P224" s="669"/>
      <c r="Q224" s="669"/>
      <c r="R224" s="669"/>
      <c r="S224" s="669"/>
      <c r="T224" s="669"/>
      <c r="U224" s="669"/>
      <c r="V224" s="669"/>
      <c r="W224" s="669"/>
      <c r="X224" s="669"/>
      <c r="Y224" s="669"/>
      <c r="Z224" s="669"/>
      <c r="AA224" s="669"/>
    </row>
    <row r="225" spans="1:27" ht="12.75">
      <c r="A225" s="669"/>
      <c r="B225" s="669"/>
      <c r="C225" s="669"/>
      <c r="D225" s="669"/>
      <c r="E225" s="669"/>
      <c r="F225" s="669"/>
      <c r="G225" s="669"/>
      <c r="H225" s="669"/>
      <c r="I225" s="669"/>
      <c r="J225" s="669"/>
      <c r="K225" s="669"/>
      <c r="L225" s="669"/>
      <c r="M225" s="669"/>
      <c r="N225" s="669"/>
      <c r="O225" s="669"/>
      <c r="P225" s="669"/>
      <c r="Q225" s="669"/>
      <c r="R225" s="669"/>
      <c r="S225" s="669"/>
      <c r="T225" s="669"/>
      <c r="U225" s="669"/>
      <c r="V225" s="669"/>
      <c r="W225" s="669"/>
      <c r="X225" s="669"/>
      <c r="Y225" s="669"/>
      <c r="Z225" s="669"/>
      <c r="AA225" s="669"/>
    </row>
    <row r="226" spans="1:27" ht="12.75">
      <c r="A226" s="669"/>
      <c r="B226" s="669"/>
      <c r="C226" s="669"/>
      <c r="D226" s="669"/>
      <c r="E226" s="669"/>
      <c r="F226" s="669"/>
      <c r="G226" s="669"/>
      <c r="H226" s="669"/>
      <c r="I226" s="669"/>
      <c r="J226" s="669"/>
      <c r="K226" s="669"/>
      <c r="L226" s="669"/>
      <c r="M226" s="669"/>
      <c r="N226" s="669"/>
      <c r="O226" s="669"/>
      <c r="P226" s="669"/>
      <c r="Q226" s="669"/>
      <c r="R226" s="669"/>
      <c r="S226" s="669"/>
      <c r="T226" s="669"/>
      <c r="U226" s="669"/>
      <c r="V226" s="669"/>
      <c r="W226" s="669"/>
      <c r="X226" s="669"/>
      <c r="Y226" s="669"/>
      <c r="Z226" s="669"/>
      <c r="AA226" s="669"/>
    </row>
    <row r="227" spans="1:27" ht="12.75">
      <c r="A227" s="669"/>
      <c r="B227" s="669"/>
      <c r="C227" s="669"/>
      <c r="D227" s="669"/>
      <c r="E227" s="669"/>
      <c r="F227" s="669"/>
      <c r="G227" s="669"/>
      <c r="H227" s="669"/>
      <c r="I227" s="669"/>
      <c r="J227" s="669"/>
      <c r="K227" s="669"/>
      <c r="L227" s="669"/>
      <c r="M227" s="669"/>
      <c r="N227" s="669"/>
      <c r="O227" s="669"/>
      <c r="P227" s="669"/>
      <c r="Q227" s="669"/>
      <c r="R227" s="669"/>
      <c r="S227" s="669"/>
      <c r="T227" s="669"/>
      <c r="U227" s="669"/>
      <c r="V227" s="669"/>
      <c r="W227" s="669"/>
      <c r="X227" s="669"/>
      <c r="Y227" s="669"/>
      <c r="Z227" s="669"/>
      <c r="AA227" s="669"/>
    </row>
    <row r="228" spans="1:27" ht="12.75">
      <c r="A228" s="669"/>
      <c r="B228" s="669"/>
      <c r="C228" s="669"/>
      <c r="D228" s="669"/>
      <c r="E228" s="669"/>
      <c r="F228" s="669"/>
      <c r="G228" s="669"/>
      <c r="H228" s="669"/>
      <c r="I228" s="669"/>
      <c r="J228" s="669"/>
      <c r="K228" s="669"/>
      <c r="L228" s="669"/>
      <c r="M228" s="669"/>
      <c r="N228" s="669"/>
      <c r="O228" s="669"/>
      <c r="P228" s="669"/>
      <c r="Q228" s="669"/>
      <c r="R228" s="669"/>
      <c r="S228" s="669"/>
      <c r="T228" s="669"/>
      <c r="U228" s="669"/>
      <c r="V228" s="669"/>
      <c r="W228" s="669"/>
      <c r="X228" s="669"/>
      <c r="Y228" s="669"/>
      <c r="Z228" s="669"/>
      <c r="AA228" s="669"/>
    </row>
    <row r="229" spans="1:27" ht="12.75">
      <c r="A229" s="669"/>
      <c r="B229" s="669"/>
      <c r="C229" s="669"/>
      <c r="D229" s="669"/>
      <c r="E229" s="669"/>
      <c r="F229" s="669"/>
      <c r="G229" s="669"/>
      <c r="H229" s="669"/>
      <c r="I229" s="669"/>
      <c r="J229" s="669"/>
      <c r="K229" s="669"/>
      <c r="L229" s="669"/>
      <c r="M229" s="669"/>
      <c r="N229" s="669"/>
      <c r="O229" s="669"/>
      <c r="P229" s="669"/>
      <c r="Q229" s="669"/>
      <c r="R229" s="669"/>
      <c r="S229" s="669"/>
      <c r="T229" s="669"/>
      <c r="U229" s="669"/>
      <c r="V229" s="669"/>
      <c r="W229" s="669"/>
      <c r="X229" s="669"/>
      <c r="Y229" s="669"/>
      <c r="Z229" s="669"/>
      <c r="AA229" s="669"/>
    </row>
    <row r="230" spans="1:27" ht="12.75">
      <c r="A230" s="669"/>
      <c r="B230" s="669"/>
      <c r="C230" s="669"/>
      <c r="D230" s="669"/>
      <c r="E230" s="669"/>
      <c r="F230" s="669"/>
      <c r="G230" s="669"/>
      <c r="H230" s="669"/>
      <c r="I230" s="669"/>
      <c r="J230" s="669"/>
      <c r="K230" s="669"/>
      <c r="L230" s="669"/>
      <c r="M230" s="669"/>
      <c r="N230" s="669"/>
      <c r="O230" s="669"/>
      <c r="P230" s="669"/>
      <c r="Q230" s="669"/>
      <c r="R230" s="669"/>
      <c r="S230" s="669"/>
      <c r="T230" s="669"/>
      <c r="U230" s="669"/>
      <c r="V230" s="669"/>
      <c r="W230" s="669"/>
      <c r="X230" s="669"/>
      <c r="Y230" s="669"/>
      <c r="Z230" s="669"/>
      <c r="AA230" s="669"/>
    </row>
    <row r="231" spans="1:27" ht="12.75">
      <c r="A231" s="669"/>
      <c r="B231" s="669"/>
      <c r="C231" s="669"/>
      <c r="D231" s="669"/>
      <c r="E231" s="669"/>
      <c r="F231" s="669"/>
      <c r="G231" s="669"/>
      <c r="H231" s="669"/>
      <c r="I231" s="669"/>
      <c r="J231" s="669"/>
      <c r="K231" s="669"/>
      <c r="L231" s="669"/>
      <c r="M231" s="669"/>
      <c r="N231" s="669"/>
      <c r="O231" s="669"/>
      <c r="P231" s="669"/>
      <c r="Q231" s="669"/>
      <c r="R231" s="669"/>
      <c r="S231" s="669"/>
      <c r="T231" s="669"/>
      <c r="U231" s="669"/>
      <c r="V231" s="669"/>
      <c r="W231" s="669"/>
      <c r="X231" s="669"/>
      <c r="Y231" s="669"/>
      <c r="Z231" s="669"/>
      <c r="AA231" s="669"/>
    </row>
    <row r="232" spans="1:27" ht="12.75">
      <c r="A232" s="669"/>
      <c r="B232" s="669"/>
      <c r="C232" s="669"/>
      <c r="D232" s="669"/>
      <c r="E232" s="669"/>
      <c r="F232" s="669"/>
      <c r="G232" s="669"/>
      <c r="H232" s="669"/>
      <c r="I232" s="669"/>
      <c r="J232" s="669"/>
      <c r="K232" s="669"/>
      <c r="L232" s="669"/>
      <c r="M232" s="669"/>
      <c r="N232" s="669"/>
      <c r="O232" s="669"/>
      <c r="P232" s="669"/>
      <c r="Q232" s="669"/>
      <c r="R232" s="669"/>
      <c r="S232" s="669"/>
      <c r="T232" s="669"/>
      <c r="U232" s="669"/>
      <c r="V232" s="669"/>
      <c r="W232" s="669"/>
      <c r="X232" s="669"/>
      <c r="Y232" s="669"/>
      <c r="Z232" s="669"/>
      <c r="AA232" s="669"/>
    </row>
    <row r="233" spans="1:27" ht="12.75">
      <c r="A233" s="669"/>
      <c r="B233" s="669"/>
      <c r="C233" s="669"/>
      <c r="D233" s="669"/>
      <c r="E233" s="669"/>
      <c r="F233" s="669"/>
      <c r="G233" s="669"/>
      <c r="H233" s="669"/>
      <c r="I233" s="669"/>
      <c r="J233" s="669"/>
      <c r="K233" s="669"/>
      <c r="L233" s="669"/>
      <c r="M233" s="669"/>
      <c r="N233" s="669"/>
      <c r="O233" s="669"/>
      <c r="P233" s="669"/>
      <c r="Q233" s="669"/>
      <c r="R233" s="669"/>
      <c r="S233" s="669"/>
      <c r="T233" s="669"/>
      <c r="U233" s="669"/>
      <c r="V233" s="669"/>
      <c r="W233" s="669"/>
      <c r="X233" s="669"/>
      <c r="Y233" s="669"/>
      <c r="Z233" s="669"/>
      <c r="AA233" s="669"/>
    </row>
    <row r="234" spans="1:27" ht="12.75">
      <c r="A234" s="669"/>
      <c r="B234" s="669"/>
      <c r="C234" s="669"/>
      <c r="D234" s="669"/>
      <c r="E234" s="669"/>
      <c r="F234" s="669"/>
      <c r="G234" s="669"/>
      <c r="H234" s="669"/>
      <c r="I234" s="669"/>
      <c r="J234" s="669"/>
      <c r="K234" s="669"/>
      <c r="L234" s="669"/>
      <c r="M234" s="669"/>
      <c r="N234" s="669"/>
      <c r="O234" s="669"/>
      <c r="P234" s="669"/>
      <c r="Q234" s="669"/>
      <c r="R234" s="669"/>
      <c r="S234" s="669"/>
      <c r="T234" s="669"/>
      <c r="U234" s="669"/>
      <c r="V234" s="669"/>
      <c r="W234" s="669"/>
      <c r="X234" s="669"/>
      <c r="Y234" s="669"/>
      <c r="Z234" s="669"/>
      <c r="AA234" s="669"/>
    </row>
    <row r="235" spans="1:27" ht="12.75">
      <c r="A235" s="669"/>
      <c r="B235" s="669"/>
      <c r="C235" s="669"/>
      <c r="D235" s="669"/>
      <c r="E235" s="669"/>
      <c r="F235" s="669"/>
      <c r="G235" s="669"/>
      <c r="H235" s="669"/>
      <c r="I235" s="669"/>
      <c r="J235" s="669"/>
      <c r="K235" s="669"/>
      <c r="L235" s="669"/>
      <c r="M235" s="669"/>
      <c r="N235" s="669"/>
      <c r="O235" s="669"/>
      <c r="P235" s="669"/>
      <c r="Q235" s="669"/>
      <c r="R235" s="669"/>
      <c r="S235" s="669"/>
      <c r="T235" s="669"/>
      <c r="U235" s="669"/>
      <c r="V235" s="669"/>
      <c r="W235" s="669"/>
      <c r="X235" s="669"/>
      <c r="Y235" s="669"/>
      <c r="Z235" s="669"/>
      <c r="AA235" s="669"/>
    </row>
    <row r="236" spans="1:27" ht="12.75">
      <c r="A236" s="669"/>
      <c r="B236" s="669"/>
      <c r="C236" s="669"/>
      <c r="D236" s="669"/>
      <c r="E236" s="669"/>
      <c r="F236" s="669"/>
      <c r="G236" s="669"/>
      <c r="H236" s="669"/>
      <c r="I236" s="669"/>
      <c r="J236" s="669"/>
      <c r="K236" s="669"/>
      <c r="L236" s="669"/>
      <c r="M236" s="669"/>
      <c r="N236" s="669"/>
      <c r="O236" s="669"/>
      <c r="P236" s="669"/>
      <c r="Q236" s="669"/>
      <c r="R236" s="669"/>
      <c r="S236" s="669"/>
      <c r="T236" s="669"/>
      <c r="U236" s="669"/>
      <c r="V236" s="669"/>
      <c r="W236" s="669"/>
      <c r="X236" s="669"/>
      <c r="Y236" s="669"/>
      <c r="Z236" s="669"/>
      <c r="AA236" s="669"/>
    </row>
    <row r="237" spans="1:27" ht="12.75">
      <c r="A237" s="669"/>
      <c r="B237" s="669"/>
      <c r="C237" s="669"/>
      <c r="D237" s="669"/>
      <c r="E237" s="669"/>
      <c r="F237" s="669"/>
      <c r="G237" s="669"/>
      <c r="H237" s="669"/>
      <c r="I237" s="669"/>
      <c r="J237" s="669"/>
      <c r="K237" s="669"/>
      <c r="L237" s="669"/>
      <c r="M237" s="669"/>
      <c r="N237" s="669"/>
      <c r="O237" s="669"/>
      <c r="P237" s="669"/>
      <c r="Q237" s="669"/>
      <c r="R237" s="669"/>
      <c r="S237" s="669"/>
      <c r="T237" s="669"/>
      <c r="U237" s="669"/>
      <c r="V237" s="669"/>
      <c r="W237" s="669"/>
      <c r="X237" s="669"/>
      <c r="Y237" s="669"/>
      <c r="Z237" s="669"/>
      <c r="AA237" s="669"/>
    </row>
    <row r="238" spans="1:27" ht="12.75">
      <c r="A238" s="669"/>
      <c r="B238" s="669"/>
      <c r="C238" s="669"/>
      <c r="D238" s="669"/>
      <c r="E238" s="669"/>
      <c r="F238" s="669"/>
      <c r="G238" s="669"/>
      <c r="H238" s="669"/>
      <c r="I238" s="669"/>
      <c r="J238" s="669"/>
      <c r="K238" s="669"/>
      <c r="L238" s="669"/>
      <c r="M238" s="669"/>
      <c r="N238" s="669"/>
      <c r="O238" s="669"/>
      <c r="P238" s="669"/>
      <c r="Q238" s="669"/>
      <c r="R238" s="669"/>
      <c r="S238" s="669"/>
      <c r="T238" s="669"/>
      <c r="U238" s="669"/>
      <c r="V238" s="669"/>
      <c r="W238" s="669"/>
      <c r="X238" s="669"/>
      <c r="Y238" s="669"/>
      <c r="Z238" s="669"/>
      <c r="AA238" s="669"/>
    </row>
    <row r="239" spans="1:27" ht="12.75">
      <c r="A239" s="669"/>
      <c r="B239" s="669"/>
      <c r="C239" s="669"/>
      <c r="D239" s="669"/>
      <c r="E239" s="669"/>
      <c r="F239" s="669"/>
      <c r="G239" s="669"/>
      <c r="H239" s="669"/>
      <c r="I239" s="669"/>
      <c r="J239" s="669"/>
      <c r="K239" s="669"/>
      <c r="L239" s="669"/>
      <c r="M239" s="669"/>
      <c r="N239" s="669"/>
      <c r="O239" s="669"/>
      <c r="P239" s="669"/>
      <c r="Q239" s="669"/>
      <c r="R239" s="669"/>
      <c r="S239" s="669"/>
      <c r="T239" s="669"/>
      <c r="U239" s="669"/>
      <c r="V239" s="669"/>
      <c r="W239" s="669"/>
      <c r="X239" s="669"/>
      <c r="Y239" s="669"/>
      <c r="Z239" s="669"/>
      <c r="AA239" s="669"/>
    </row>
    <row r="240" spans="1:27" ht="12.75">
      <c r="A240" s="669"/>
      <c r="B240" s="669"/>
      <c r="C240" s="669"/>
      <c r="D240" s="669"/>
      <c r="E240" s="669"/>
      <c r="F240" s="669"/>
      <c r="G240" s="669"/>
      <c r="H240" s="669"/>
      <c r="I240" s="669"/>
      <c r="J240" s="669"/>
      <c r="K240" s="669"/>
      <c r="L240" s="669"/>
      <c r="M240" s="669"/>
      <c r="N240" s="669"/>
      <c r="O240" s="669"/>
      <c r="P240" s="669"/>
      <c r="Q240" s="669"/>
      <c r="R240" s="669"/>
      <c r="S240" s="669"/>
      <c r="T240" s="669"/>
      <c r="U240" s="669"/>
      <c r="V240" s="669"/>
      <c r="W240" s="669"/>
      <c r="X240" s="669"/>
      <c r="Y240" s="669"/>
      <c r="Z240" s="669"/>
      <c r="AA240" s="669"/>
    </row>
    <row r="241" spans="1:27" ht="12.75">
      <c r="A241" s="669"/>
      <c r="B241" s="669"/>
      <c r="C241" s="669"/>
      <c r="D241" s="669"/>
      <c r="E241" s="669"/>
      <c r="F241" s="669"/>
      <c r="G241" s="669"/>
      <c r="H241" s="669"/>
      <c r="I241" s="669"/>
      <c r="J241" s="669"/>
      <c r="K241" s="669"/>
      <c r="L241" s="669"/>
      <c r="M241" s="669"/>
      <c r="N241" s="669"/>
      <c r="O241" s="669"/>
      <c r="P241" s="669"/>
      <c r="Q241" s="669"/>
      <c r="R241" s="669"/>
      <c r="S241" s="669"/>
      <c r="T241" s="669"/>
      <c r="U241" s="669"/>
      <c r="V241" s="669"/>
      <c r="W241" s="669"/>
      <c r="X241" s="669"/>
      <c r="Y241" s="669"/>
      <c r="Z241" s="669"/>
      <c r="AA241" s="669"/>
    </row>
    <row r="242" spans="1:27" ht="12.75">
      <c r="A242" s="669"/>
      <c r="B242" s="669"/>
      <c r="C242" s="669"/>
      <c r="D242" s="669"/>
      <c r="E242" s="669"/>
      <c r="F242" s="669"/>
      <c r="G242" s="669"/>
      <c r="H242" s="669"/>
      <c r="I242" s="669"/>
      <c r="J242" s="669"/>
      <c r="K242" s="669"/>
      <c r="L242" s="669"/>
      <c r="M242" s="669"/>
      <c r="N242" s="669"/>
      <c r="O242" s="669"/>
      <c r="P242" s="669"/>
      <c r="Q242" s="669"/>
      <c r="R242" s="669"/>
      <c r="S242" s="669"/>
      <c r="T242" s="669"/>
      <c r="U242" s="669"/>
      <c r="V242" s="669"/>
      <c r="W242" s="669"/>
      <c r="X242" s="669"/>
      <c r="Y242" s="669"/>
      <c r="Z242" s="669"/>
      <c r="AA242" s="669"/>
    </row>
    <row r="243" spans="1:27" ht="12.75">
      <c r="A243" s="669"/>
      <c r="B243" s="669"/>
      <c r="C243" s="669"/>
      <c r="D243" s="669"/>
      <c r="E243" s="669"/>
      <c r="F243" s="669"/>
      <c r="G243" s="669"/>
      <c r="H243" s="669"/>
      <c r="I243" s="669"/>
      <c r="J243" s="669"/>
      <c r="K243" s="669"/>
      <c r="L243" s="669"/>
      <c r="M243" s="669"/>
      <c r="N243" s="669"/>
      <c r="O243" s="669"/>
      <c r="P243" s="669"/>
      <c r="Q243" s="669"/>
      <c r="R243" s="669"/>
      <c r="S243" s="669"/>
      <c r="T243" s="669"/>
      <c r="U243" s="669"/>
      <c r="V243" s="669"/>
      <c r="W243" s="669"/>
      <c r="X243" s="669"/>
      <c r="Y243" s="669"/>
      <c r="Z243" s="669"/>
      <c r="AA243" s="669"/>
    </row>
    <row r="244" spans="1:27" ht="12.75">
      <c r="A244" s="669"/>
      <c r="B244" s="669"/>
      <c r="C244" s="669"/>
      <c r="D244" s="669"/>
      <c r="E244" s="669"/>
      <c r="F244" s="669"/>
      <c r="G244" s="669"/>
      <c r="H244" s="669"/>
      <c r="I244" s="669"/>
      <c r="J244" s="669"/>
      <c r="K244" s="669"/>
      <c r="L244" s="669"/>
      <c r="M244" s="669"/>
      <c r="N244" s="669"/>
      <c r="O244" s="669"/>
      <c r="P244" s="669"/>
      <c r="Q244" s="669"/>
      <c r="R244" s="669"/>
      <c r="S244" s="669"/>
      <c r="T244" s="669"/>
      <c r="U244" s="669"/>
      <c r="V244" s="669"/>
      <c r="W244" s="669"/>
      <c r="X244" s="669"/>
      <c r="Y244" s="669"/>
      <c r="Z244" s="669"/>
      <c r="AA244" s="669"/>
    </row>
    <row r="245" spans="1:27" ht="12.75">
      <c r="A245" s="669"/>
      <c r="B245" s="669"/>
      <c r="C245" s="669"/>
      <c r="D245" s="669"/>
      <c r="E245" s="669"/>
      <c r="F245" s="669"/>
      <c r="G245" s="669"/>
      <c r="H245" s="669"/>
      <c r="I245" s="669"/>
      <c r="J245" s="669"/>
      <c r="K245" s="669"/>
      <c r="L245" s="669"/>
      <c r="M245" s="669"/>
      <c r="N245" s="669"/>
      <c r="O245" s="669"/>
      <c r="P245" s="669"/>
      <c r="Q245" s="669"/>
      <c r="R245" s="669"/>
      <c r="S245" s="669"/>
      <c r="T245" s="669"/>
      <c r="U245" s="669"/>
      <c r="V245" s="669"/>
      <c r="W245" s="669"/>
      <c r="X245" s="669"/>
      <c r="Y245" s="669"/>
      <c r="Z245" s="669"/>
      <c r="AA245" s="669"/>
    </row>
    <row r="246" spans="1:27" ht="12.75">
      <c r="A246" s="669"/>
      <c r="B246" s="669"/>
      <c r="C246" s="669"/>
      <c r="D246" s="669"/>
      <c r="E246" s="669"/>
      <c r="F246" s="669"/>
      <c r="G246" s="669"/>
      <c r="H246" s="669"/>
      <c r="I246" s="669"/>
      <c r="J246" s="669"/>
      <c r="K246" s="669"/>
      <c r="L246" s="669"/>
      <c r="M246" s="669"/>
      <c r="N246" s="669"/>
      <c r="O246" s="669"/>
      <c r="P246" s="669"/>
      <c r="Q246" s="669"/>
      <c r="R246" s="669"/>
      <c r="S246" s="669"/>
      <c r="T246" s="669"/>
      <c r="U246" s="669"/>
      <c r="V246" s="669"/>
      <c r="W246" s="669"/>
      <c r="X246" s="669"/>
      <c r="Y246" s="669"/>
      <c r="Z246" s="669"/>
      <c r="AA246" s="669"/>
    </row>
    <row r="247" spans="1:27" ht="12.75">
      <c r="A247" s="669"/>
      <c r="B247" s="669"/>
      <c r="C247" s="669"/>
      <c r="D247" s="669"/>
      <c r="E247" s="669"/>
      <c r="F247" s="669"/>
      <c r="G247" s="669"/>
      <c r="H247" s="669"/>
      <c r="I247" s="669"/>
      <c r="J247" s="669"/>
      <c r="K247" s="669"/>
      <c r="L247" s="669"/>
      <c r="M247" s="669"/>
      <c r="N247" s="669"/>
      <c r="O247" s="669"/>
      <c r="P247" s="669"/>
      <c r="Q247" s="669"/>
      <c r="R247" s="669"/>
      <c r="S247" s="669"/>
      <c r="T247" s="669"/>
      <c r="U247" s="669"/>
      <c r="V247" s="669"/>
      <c r="W247" s="669"/>
      <c r="X247" s="669"/>
      <c r="Y247" s="669"/>
      <c r="Z247" s="669"/>
      <c r="AA247" s="669"/>
    </row>
    <row r="248" spans="1:27" ht="12.75">
      <c r="A248" s="669"/>
      <c r="B248" s="669"/>
      <c r="C248" s="669"/>
      <c r="D248" s="669"/>
      <c r="E248" s="669"/>
      <c r="F248" s="669"/>
      <c r="G248" s="669"/>
      <c r="H248" s="669"/>
      <c r="I248" s="669"/>
      <c r="J248" s="669"/>
      <c r="K248" s="669"/>
      <c r="L248" s="669"/>
      <c r="M248" s="669"/>
      <c r="N248" s="669"/>
      <c r="O248" s="669"/>
      <c r="P248" s="669"/>
      <c r="Q248" s="669"/>
      <c r="R248" s="669"/>
      <c r="S248" s="669"/>
      <c r="T248" s="669"/>
      <c r="U248" s="669"/>
      <c r="V248" s="669"/>
      <c r="W248" s="669"/>
      <c r="X248" s="669"/>
      <c r="Y248" s="669"/>
      <c r="Z248" s="669"/>
      <c r="AA248" s="669"/>
    </row>
    <row r="249" spans="1:27" ht="12.75">
      <c r="A249" s="669"/>
      <c r="B249" s="669"/>
      <c r="C249" s="669"/>
      <c r="D249" s="669"/>
      <c r="E249" s="669"/>
      <c r="F249" s="669"/>
      <c r="G249" s="669"/>
      <c r="H249" s="669"/>
      <c r="I249" s="669"/>
      <c r="J249" s="669"/>
      <c r="K249" s="669"/>
      <c r="L249" s="669"/>
      <c r="M249" s="669"/>
      <c r="N249" s="669"/>
      <c r="O249" s="669"/>
      <c r="P249" s="669"/>
      <c r="Q249" s="669"/>
      <c r="R249" s="669"/>
      <c r="S249" s="669"/>
      <c r="T249" s="669"/>
      <c r="U249" s="669"/>
      <c r="V249" s="669"/>
      <c r="W249" s="669"/>
      <c r="X249" s="669"/>
      <c r="Y249" s="669"/>
      <c r="Z249" s="669"/>
      <c r="AA249" s="669"/>
    </row>
    <row r="250" spans="1:27" ht="12.75">
      <c r="A250" s="669"/>
      <c r="B250" s="669"/>
      <c r="C250" s="669"/>
      <c r="D250" s="669"/>
      <c r="E250" s="669"/>
      <c r="F250" s="669"/>
      <c r="G250" s="669"/>
      <c r="H250" s="669"/>
      <c r="I250" s="669"/>
      <c r="J250" s="669"/>
      <c r="K250" s="669"/>
      <c r="L250" s="669"/>
      <c r="M250" s="669"/>
      <c r="N250" s="669"/>
      <c r="O250" s="669"/>
      <c r="P250" s="669"/>
      <c r="Q250" s="669"/>
      <c r="R250" s="669"/>
      <c r="S250" s="669"/>
      <c r="T250" s="669"/>
      <c r="U250" s="669"/>
      <c r="V250" s="669"/>
      <c r="W250" s="669"/>
      <c r="X250" s="669"/>
      <c r="Y250" s="669"/>
      <c r="Z250" s="669"/>
      <c r="AA250" s="669"/>
    </row>
    <row r="251" spans="1:27" ht="12.75">
      <c r="A251" s="669"/>
      <c r="B251" s="669"/>
      <c r="C251" s="669"/>
      <c r="D251" s="669"/>
      <c r="E251" s="669"/>
      <c r="F251" s="669"/>
      <c r="G251" s="669"/>
      <c r="H251" s="669"/>
      <c r="I251" s="669"/>
      <c r="J251" s="669"/>
      <c r="K251" s="669"/>
      <c r="L251" s="669"/>
      <c r="M251" s="669"/>
      <c r="N251" s="669"/>
      <c r="O251" s="669"/>
      <c r="P251" s="669"/>
      <c r="Q251" s="669"/>
      <c r="R251" s="669"/>
      <c r="S251" s="669"/>
      <c r="T251" s="669"/>
      <c r="U251" s="669"/>
      <c r="V251" s="669"/>
      <c r="W251" s="669"/>
      <c r="X251" s="669"/>
      <c r="Y251" s="669"/>
      <c r="Z251" s="669"/>
      <c r="AA251" s="669"/>
    </row>
    <row r="252" spans="1:27" ht="12.75">
      <c r="A252" s="669"/>
      <c r="B252" s="669"/>
      <c r="C252" s="669"/>
      <c r="D252" s="669"/>
      <c r="E252" s="669"/>
      <c r="F252" s="669"/>
      <c r="G252" s="669"/>
      <c r="H252" s="669"/>
      <c r="I252" s="669"/>
      <c r="J252" s="669"/>
      <c r="K252" s="669"/>
      <c r="L252" s="669"/>
      <c r="M252" s="669"/>
      <c r="N252" s="669"/>
      <c r="O252" s="669"/>
      <c r="P252" s="669"/>
      <c r="Q252" s="669"/>
      <c r="R252" s="669"/>
      <c r="S252" s="669"/>
      <c r="T252" s="669"/>
      <c r="U252" s="669"/>
      <c r="V252" s="669"/>
      <c r="W252" s="669"/>
      <c r="X252" s="669"/>
      <c r="Y252" s="669"/>
      <c r="Z252" s="669"/>
      <c r="AA252" s="669"/>
    </row>
    <row r="253" spans="1:27" ht="12.75">
      <c r="A253" s="669"/>
      <c r="B253" s="669"/>
      <c r="C253" s="669"/>
      <c r="D253" s="669"/>
      <c r="E253" s="669"/>
      <c r="F253" s="669"/>
      <c r="G253" s="669"/>
      <c r="H253" s="669"/>
      <c r="I253" s="669"/>
      <c r="J253" s="669"/>
      <c r="K253" s="669"/>
      <c r="L253" s="669"/>
      <c r="M253" s="669"/>
      <c r="N253" s="669"/>
      <c r="O253" s="669"/>
      <c r="P253" s="669"/>
      <c r="Q253" s="669"/>
      <c r="R253" s="669"/>
      <c r="S253" s="669"/>
      <c r="T253" s="669"/>
      <c r="U253" s="669"/>
      <c r="V253" s="669"/>
      <c r="W253" s="669"/>
      <c r="X253" s="669"/>
      <c r="Y253" s="669"/>
      <c r="Z253" s="669"/>
      <c r="AA253" s="669"/>
    </row>
    <row r="254" spans="1:27" ht="12.75">
      <c r="A254" s="669"/>
      <c r="B254" s="669"/>
      <c r="C254" s="669"/>
      <c r="D254" s="669"/>
      <c r="E254" s="669"/>
      <c r="F254" s="669"/>
      <c r="G254" s="669"/>
      <c r="H254" s="669"/>
      <c r="I254" s="669"/>
      <c r="J254" s="669"/>
      <c r="K254" s="669"/>
      <c r="L254" s="669"/>
      <c r="M254" s="669"/>
      <c r="N254" s="669"/>
      <c r="O254" s="669"/>
      <c r="P254" s="669"/>
      <c r="Q254" s="669"/>
      <c r="R254" s="669"/>
      <c r="S254" s="669"/>
      <c r="T254" s="669"/>
      <c r="U254" s="669"/>
      <c r="V254" s="669"/>
      <c r="W254" s="669"/>
      <c r="X254" s="669"/>
      <c r="Y254" s="669"/>
      <c r="Z254" s="669"/>
      <c r="AA254" s="669"/>
    </row>
    <row r="255" spans="1:27" ht="12.75">
      <c r="A255" s="669"/>
      <c r="B255" s="669"/>
      <c r="C255" s="669"/>
      <c r="D255" s="669"/>
      <c r="E255" s="669"/>
      <c r="F255" s="669"/>
      <c r="G255" s="669"/>
      <c r="H255" s="669"/>
      <c r="I255" s="669"/>
      <c r="J255" s="669"/>
      <c r="K255" s="669"/>
      <c r="L255" s="669"/>
      <c r="M255" s="669"/>
      <c r="N255" s="669"/>
      <c r="O255" s="669"/>
      <c r="P255" s="669"/>
      <c r="Q255" s="669"/>
      <c r="R255" s="669"/>
      <c r="S255" s="669"/>
      <c r="T255" s="669"/>
      <c r="U255" s="669"/>
      <c r="V255" s="669"/>
      <c r="W255" s="669"/>
      <c r="X255" s="669"/>
      <c r="Y255" s="669"/>
      <c r="Z255" s="669"/>
      <c r="AA255" s="669"/>
    </row>
    <row r="256" spans="1:27" ht="12.75">
      <c r="A256" s="669"/>
      <c r="B256" s="669"/>
      <c r="C256" s="669"/>
      <c r="D256" s="669"/>
      <c r="E256" s="669"/>
      <c r="F256" s="669"/>
      <c r="G256" s="669"/>
      <c r="H256" s="669"/>
      <c r="I256" s="669"/>
      <c r="J256" s="669"/>
      <c r="K256" s="669"/>
      <c r="L256" s="669"/>
      <c r="M256" s="669"/>
      <c r="N256" s="669"/>
      <c r="O256" s="669"/>
      <c r="P256" s="669"/>
      <c r="Q256" s="669"/>
      <c r="R256" s="669"/>
      <c r="S256" s="669"/>
      <c r="T256" s="669"/>
      <c r="U256" s="669"/>
      <c r="V256" s="669"/>
      <c r="W256" s="669"/>
      <c r="X256" s="669"/>
      <c r="Y256" s="669"/>
      <c r="Z256" s="669"/>
      <c r="AA256" s="669"/>
    </row>
    <row r="257" spans="1:27" ht="12.75">
      <c r="A257" s="669"/>
      <c r="B257" s="669"/>
      <c r="C257" s="669"/>
      <c r="D257" s="669"/>
      <c r="E257" s="669"/>
      <c r="F257" s="669"/>
      <c r="G257" s="669"/>
      <c r="H257" s="669"/>
      <c r="I257" s="669"/>
      <c r="J257" s="669"/>
      <c r="K257" s="669"/>
      <c r="L257" s="669"/>
      <c r="M257" s="669"/>
      <c r="N257" s="669"/>
      <c r="O257" s="669"/>
      <c r="P257" s="669"/>
      <c r="Q257" s="669"/>
      <c r="R257" s="669"/>
      <c r="S257" s="669"/>
      <c r="T257" s="669"/>
      <c r="U257" s="669"/>
      <c r="V257" s="669"/>
      <c r="W257" s="669"/>
      <c r="X257" s="669"/>
      <c r="Y257" s="669"/>
      <c r="Z257" s="669"/>
      <c r="AA257" s="669"/>
    </row>
    <row r="258" spans="1:27" ht="12.75">
      <c r="A258" s="669"/>
      <c r="B258" s="669"/>
      <c r="C258" s="669"/>
      <c r="D258" s="669"/>
      <c r="E258" s="669"/>
      <c r="F258" s="669"/>
      <c r="G258" s="669"/>
      <c r="H258" s="669"/>
      <c r="I258" s="669"/>
      <c r="J258" s="669"/>
      <c r="K258" s="669"/>
      <c r="L258" s="669"/>
      <c r="M258" s="669"/>
      <c r="N258" s="669"/>
      <c r="O258" s="669"/>
      <c r="P258" s="669"/>
      <c r="Q258" s="669"/>
      <c r="R258" s="669"/>
      <c r="S258" s="669"/>
      <c r="T258" s="669"/>
      <c r="U258" s="669"/>
      <c r="V258" s="669"/>
      <c r="W258" s="669"/>
      <c r="X258" s="669"/>
      <c r="Y258" s="669"/>
      <c r="Z258" s="669"/>
      <c r="AA258" s="669"/>
    </row>
    <row r="259" spans="1:27" ht="12.75">
      <c r="A259" s="669"/>
      <c r="B259" s="669"/>
      <c r="C259" s="669"/>
      <c r="D259" s="669"/>
      <c r="E259" s="669"/>
      <c r="F259" s="669"/>
      <c r="G259" s="669"/>
      <c r="H259" s="669"/>
      <c r="I259" s="669"/>
      <c r="J259" s="669"/>
      <c r="K259" s="669"/>
      <c r="L259" s="669"/>
      <c r="M259" s="669"/>
      <c r="N259" s="669"/>
      <c r="O259" s="669"/>
      <c r="P259" s="669"/>
      <c r="Q259" s="669"/>
      <c r="R259" s="669"/>
      <c r="S259" s="669"/>
      <c r="T259" s="669"/>
      <c r="U259" s="669"/>
      <c r="V259" s="669"/>
      <c r="W259" s="669"/>
      <c r="X259" s="669"/>
      <c r="Y259" s="669"/>
      <c r="Z259" s="669"/>
      <c r="AA259" s="669"/>
    </row>
    <row r="260" spans="1:27" ht="12.75">
      <c r="A260" s="669"/>
      <c r="B260" s="669"/>
      <c r="C260" s="669"/>
      <c r="D260" s="669"/>
      <c r="E260" s="669"/>
      <c r="F260" s="669"/>
      <c r="G260" s="669"/>
      <c r="H260" s="669"/>
      <c r="I260" s="669"/>
      <c r="J260" s="669"/>
      <c r="K260" s="669"/>
      <c r="L260" s="669"/>
      <c r="M260" s="669"/>
      <c r="N260" s="669"/>
      <c r="O260" s="669"/>
      <c r="P260" s="669"/>
      <c r="Q260" s="669"/>
      <c r="R260" s="669"/>
      <c r="S260" s="669"/>
      <c r="T260" s="669"/>
      <c r="U260" s="669"/>
      <c r="V260" s="669"/>
      <c r="W260" s="669"/>
      <c r="X260" s="669"/>
      <c r="Y260" s="669"/>
      <c r="Z260" s="669"/>
      <c r="AA260" s="669"/>
    </row>
    <row r="261" spans="1:27" ht="12.75">
      <c r="A261" s="669"/>
      <c r="B261" s="669"/>
      <c r="C261" s="669"/>
      <c r="D261" s="669"/>
      <c r="E261" s="669"/>
      <c r="F261" s="669"/>
      <c r="G261" s="669"/>
      <c r="H261" s="669"/>
      <c r="I261" s="669"/>
      <c r="J261" s="669"/>
      <c r="K261" s="669"/>
      <c r="L261" s="669"/>
      <c r="M261" s="669"/>
      <c r="N261" s="669"/>
      <c r="O261" s="669"/>
      <c r="P261" s="669"/>
      <c r="Q261" s="669"/>
      <c r="R261" s="669"/>
      <c r="S261" s="669"/>
      <c r="T261" s="669"/>
      <c r="U261" s="669"/>
      <c r="V261" s="669"/>
      <c r="W261" s="669"/>
      <c r="X261" s="669"/>
      <c r="Y261" s="669"/>
      <c r="Z261" s="669"/>
      <c r="AA261" s="669"/>
    </row>
    <row r="262" spans="1:27" ht="12.75">
      <c r="A262" s="669"/>
      <c r="B262" s="669"/>
      <c r="C262" s="669"/>
      <c r="D262" s="669"/>
      <c r="E262" s="669"/>
      <c r="F262" s="669"/>
      <c r="G262" s="669"/>
      <c r="H262" s="669"/>
      <c r="I262" s="669"/>
      <c r="J262" s="669"/>
      <c r="K262" s="669"/>
      <c r="L262" s="669"/>
      <c r="M262" s="669"/>
      <c r="N262" s="669"/>
      <c r="O262" s="669"/>
      <c r="P262" s="669"/>
      <c r="Q262" s="669"/>
      <c r="R262" s="669"/>
      <c r="S262" s="669"/>
      <c r="T262" s="669"/>
      <c r="U262" s="669"/>
      <c r="V262" s="669"/>
      <c r="W262" s="669"/>
      <c r="X262" s="669"/>
      <c r="Y262" s="669"/>
      <c r="Z262" s="669"/>
      <c r="AA262" s="669"/>
    </row>
    <row r="263" spans="1:27" ht="12.75">
      <c r="A263" s="669"/>
      <c r="B263" s="669"/>
      <c r="C263" s="669"/>
      <c r="D263" s="669"/>
      <c r="E263" s="669"/>
      <c r="F263" s="669"/>
      <c r="G263" s="669"/>
      <c r="H263" s="669"/>
      <c r="I263" s="669"/>
      <c r="J263" s="669"/>
      <c r="K263" s="669"/>
      <c r="L263" s="669"/>
      <c r="M263" s="669"/>
      <c r="N263" s="669"/>
      <c r="O263" s="669"/>
      <c r="P263" s="669"/>
      <c r="Q263" s="669"/>
      <c r="R263" s="669"/>
      <c r="S263" s="669"/>
      <c r="T263" s="669"/>
      <c r="U263" s="669"/>
      <c r="V263" s="669"/>
      <c r="W263" s="669"/>
      <c r="X263" s="669"/>
      <c r="Y263" s="669"/>
      <c r="Z263" s="669"/>
      <c r="AA263" s="669"/>
    </row>
    <row r="264" spans="1:27" ht="12.75">
      <c r="A264" s="669"/>
      <c r="B264" s="669"/>
      <c r="C264" s="669"/>
      <c r="D264" s="669"/>
      <c r="E264" s="669"/>
      <c r="F264" s="669"/>
      <c r="G264" s="669"/>
      <c r="H264" s="669"/>
      <c r="I264" s="669"/>
      <c r="J264" s="669"/>
      <c r="K264" s="669"/>
      <c r="L264" s="669"/>
      <c r="M264" s="669"/>
      <c r="N264" s="669"/>
      <c r="O264" s="669"/>
      <c r="P264" s="669"/>
      <c r="Q264" s="669"/>
      <c r="R264" s="669"/>
      <c r="S264" s="669"/>
      <c r="T264" s="669"/>
      <c r="U264" s="669"/>
      <c r="V264" s="669"/>
      <c r="W264" s="669"/>
      <c r="X264" s="669"/>
      <c r="Y264" s="669"/>
      <c r="Z264" s="669"/>
      <c r="AA264" s="669"/>
    </row>
    <row r="265" spans="1:27" ht="12.75">
      <c r="A265" s="669"/>
      <c r="B265" s="669"/>
      <c r="C265" s="669"/>
      <c r="D265" s="669"/>
      <c r="E265" s="669"/>
      <c r="F265" s="669"/>
      <c r="G265" s="669"/>
      <c r="H265" s="669"/>
      <c r="I265" s="669"/>
      <c r="J265" s="669"/>
      <c r="K265" s="669"/>
      <c r="L265" s="669"/>
      <c r="M265" s="669"/>
      <c r="N265" s="669"/>
      <c r="O265" s="669"/>
      <c r="P265" s="669"/>
      <c r="Q265" s="669"/>
      <c r="R265" s="669"/>
      <c r="S265" s="669"/>
      <c r="T265" s="669"/>
      <c r="U265" s="669"/>
      <c r="V265" s="669"/>
      <c r="W265" s="669"/>
      <c r="X265" s="669"/>
      <c r="Y265" s="669"/>
      <c r="Z265" s="669"/>
      <c r="AA265" s="669"/>
    </row>
    <row r="266" spans="1:27" ht="12.75">
      <c r="A266" s="669"/>
      <c r="B266" s="669"/>
      <c r="C266" s="669"/>
      <c r="D266" s="669"/>
      <c r="E266" s="669"/>
      <c r="F266" s="669"/>
      <c r="G266" s="669"/>
      <c r="H266" s="669"/>
      <c r="I266" s="669"/>
      <c r="J266" s="669"/>
      <c r="K266" s="669"/>
      <c r="L266" s="669"/>
      <c r="M266" s="669"/>
      <c r="N266" s="669"/>
      <c r="O266" s="669"/>
      <c r="P266" s="669"/>
      <c r="Q266" s="669"/>
      <c r="R266" s="669"/>
      <c r="S266" s="669"/>
      <c r="T266" s="669"/>
      <c r="U266" s="669"/>
      <c r="V266" s="669"/>
      <c r="W266" s="669"/>
      <c r="X266" s="669"/>
      <c r="Y266" s="669"/>
      <c r="Z266" s="669"/>
      <c r="AA266" s="669"/>
    </row>
    <row r="267" spans="1:27" ht="12.75">
      <c r="A267" s="669"/>
      <c r="B267" s="669"/>
      <c r="C267" s="669"/>
      <c r="D267" s="669"/>
      <c r="E267" s="669"/>
      <c r="F267" s="669"/>
      <c r="G267" s="669"/>
      <c r="H267" s="669"/>
      <c r="I267" s="669"/>
      <c r="J267" s="669"/>
      <c r="K267" s="669"/>
      <c r="L267" s="669"/>
      <c r="M267" s="669"/>
      <c r="N267" s="669"/>
      <c r="O267" s="669"/>
      <c r="P267" s="669"/>
      <c r="Q267" s="669"/>
      <c r="R267" s="669"/>
      <c r="S267" s="669"/>
      <c r="T267" s="669"/>
      <c r="U267" s="669"/>
      <c r="V267" s="669"/>
      <c r="W267" s="669"/>
      <c r="X267" s="669"/>
      <c r="Y267" s="669"/>
      <c r="Z267" s="669"/>
      <c r="AA267" s="669"/>
    </row>
    <row r="268" spans="1:27" ht="12.75">
      <c r="A268" s="669"/>
      <c r="B268" s="669"/>
      <c r="C268" s="669"/>
      <c r="D268" s="669"/>
      <c r="E268" s="669"/>
      <c r="F268" s="669"/>
      <c r="G268" s="669"/>
      <c r="H268" s="669"/>
      <c r="I268" s="669"/>
      <c r="J268" s="669"/>
      <c r="K268" s="669"/>
      <c r="L268" s="669"/>
      <c r="M268" s="669"/>
      <c r="N268" s="669"/>
      <c r="O268" s="669"/>
      <c r="P268" s="669"/>
      <c r="Q268" s="669"/>
      <c r="R268" s="669"/>
      <c r="S268" s="669"/>
      <c r="T268" s="669"/>
      <c r="U268" s="669"/>
      <c r="V268" s="669"/>
      <c r="W268" s="669"/>
      <c r="X268" s="669"/>
      <c r="Y268" s="669"/>
      <c r="Z268" s="669"/>
      <c r="AA268" s="669"/>
    </row>
    <row r="269" spans="1:27" ht="12.75">
      <c r="A269" s="669"/>
      <c r="B269" s="669"/>
      <c r="C269" s="669"/>
      <c r="D269" s="669"/>
      <c r="E269" s="669"/>
      <c r="F269" s="669"/>
      <c r="G269" s="669"/>
      <c r="H269" s="669"/>
      <c r="I269" s="669"/>
      <c r="J269" s="669"/>
      <c r="K269" s="669"/>
      <c r="L269" s="669"/>
      <c r="M269" s="669"/>
      <c r="N269" s="669"/>
      <c r="O269" s="669"/>
      <c r="P269" s="669"/>
      <c r="Q269" s="669"/>
      <c r="R269" s="669"/>
      <c r="S269" s="669"/>
      <c r="T269" s="669"/>
      <c r="U269" s="669"/>
      <c r="V269" s="669"/>
      <c r="W269" s="669"/>
      <c r="X269" s="669"/>
      <c r="Y269" s="669"/>
      <c r="Z269" s="669"/>
      <c r="AA269" s="669"/>
    </row>
    <row r="270" spans="1:27" ht="12.75">
      <c r="A270" s="669"/>
      <c r="B270" s="669"/>
      <c r="C270" s="669"/>
      <c r="D270" s="669"/>
      <c r="E270" s="669"/>
      <c r="F270" s="669"/>
      <c r="G270" s="669"/>
      <c r="H270" s="669"/>
      <c r="I270" s="669"/>
      <c r="J270" s="669"/>
      <c r="K270" s="669"/>
      <c r="L270" s="669"/>
      <c r="M270" s="669"/>
      <c r="N270" s="669"/>
      <c r="O270" s="669"/>
      <c r="P270" s="669"/>
      <c r="Q270" s="669"/>
      <c r="R270" s="669"/>
      <c r="S270" s="669"/>
      <c r="T270" s="669"/>
      <c r="U270" s="669"/>
      <c r="V270" s="669"/>
      <c r="W270" s="669"/>
      <c r="X270" s="669"/>
      <c r="Y270" s="669"/>
      <c r="Z270" s="669"/>
      <c r="AA270" s="669"/>
    </row>
    <row r="271" spans="1:27" ht="12.75">
      <c r="A271" s="669"/>
      <c r="B271" s="669"/>
      <c r="C271" s="669"/>
      <c r="D271" s="669"/>
      <c r="E271" s="669"/>
      <c r="F271" s="669"/>
      <c r="G271" s="669"/>
      <c r="H271" s="669"/>
      <c r="I271" s="669"/>
      <c r="J271" s="669"/>
      <c r="K271" s="669"/>
      <c r="L271" s="669"/>
      <c r="M271" s="669"/>
      <c r="N271" s="669"/>
      <c r="O271" s="669"/>
      <c r="P271" s="669"/>
      <c r="Q271" s="669"/>
      <c r="R271" s="669"/>
      <c r="S271" s="669"/>
      <c r="T271" s="669"/>
      <c r="U271" s="669"/>
      <c r="V271" s="669"/>
      <c r="W271" s="669"/>
      <c r="X271" s="669"/>
      <c r="Y271" s="669"/>
      <c r="Z271" s="669"/>
      <c r="AA271" s="669"/>
    </row>
    <row r="272" spans="1:27" ht="12.75">
      <c r="A272" s="669"/>
      <c r="B272" s="669"/>
      <c r="C272" s="669"/>
      <c r="D272" s="669"/>
      <c r="E272" s="669"/>
      <c r="F272" s="669"/>
      <c r="G272" s="669"/>
      <c r="H272" s="669"/>
      <c r="I272" s="669"/>
      <c r="J272" s="669"/>
      <c r="K272" s="669"/>
      <c r="L272" s="669"/>
      <c r="M272" s="669"/>
      <c r="N272" s="669"/>
      <c r="O272" s="669"/>
      <c r="P272" s="669"/>
      <c r="Q272" s="669"/>
      <c r="R272" s="669"/>
      <c r="S272" s="669"/>
      <c r="T272" s="669"/>
      <c r="U272" s="669"/>
      <c r="V272" s="669"/>
      <c r="W272" s="669"/>
      <c r="X272" s="669"/>
      <c r="Y272" s="669"/>
      <c r="Z272" s="669"/>
      <c r="AA272" s="669"/>
    </row>
    <row r="273" spans="1:27" ht="12.75">
      <c r="A273" s="669"/>
      <c r="B273" s="669"/>
      <c r="C273" s="669"/>
      <c r="D273" s="669"/>
      <c r="E273" s="669"/>
      <c r="F273" s="669"/>
      <c r="G273" s="669"/>
      <c r="H273" s="669"/>
      <c r="I273" s="669"/>
      <c r="J273" s="669"/>
      <c r="K273" s="669"/>
      <c r="L273" s="669"/>
      <c r="M273" s="669"/>
      <c r="N273" s="669"/>
      <c r="O273" s="669"/>
      <c r="P273" s="669"/>
      <c r="Q273" s="669"/>
      <c r="R273" s="669"/>
      <c r="S273" s="669"/>
      <c r="T273" s="669"/>
      <c r="U273" s="669"/>
      <c r="V273" s="669"/>
      <c r="W273" s="669"/>
      <c r="X273" s="669"/>
      <c r="Y273" s="669"/>
      <c r="Z273" s="669"/>
      <c r="AA273" s="669"/>
    </row>
    <row r="274" spans="1:27" ht="12.75">
      <c r="A274" s="669"/>
      <c r="B274" s="669"/>
      <c r="C274" s="669"/>
      <c r="D274" s="669"/>
      <c r="E274" s="669"/>
      <c r="F274" s="669"/>
      <c r="G274" s="669"/>
      <c r="H274" s="669"/>
      <c r="I274" s="669"/>
      <c r="J274" s="669"/>
      <c r="K274" s="669"/>
      <c r="L274" s="669"/>
      <c r="M274" s="669"/>
      <c r="N274" s="669"/>
      <c r="O274" s="669"/>
      <c r="P274" s="669"/>
      <c r="Q274" s="669"/>
      <c r="R274" s="669"/>
      <c r="S274" s="669"/>
      <c r="T274" s="669"/>
      <c r="U274" s="669"/>
      <c r="V274" s="669"/>
      <c r="W274" s="669"/>
      <c r="X274" s="669"/>
      <c r="Y274" s="669"/>
      <c r="Z274" s="669"/>
      <c r="AA274" s="669"/>
    </row>
    <row r="275" spans="1:27" ht="12.75">
      <c r="A275" s="669"/>
      <c r="B275" s="669"/>
      <c r="C275" s="669"/>
      <c r="D275" s="669"/>
      <c r="E275" s="669"/>
      <c r="F275" s="669"/>
      <c r="G275" s="669"/>
      <c r="H275" s="669"/>
      <c r="I275" s="669"/>
      <c r="J275" s="669"/>
      <c r="K275" s="669"/>
      <c r="L275" s="669"/>
      <c r="M275" s="669"/>
      <c r="N275" s="669"/>
      <c r="O275" s="669"/>
      <c r="P275" s="669"/>
      <c r="Q275" s="669"/>
      <c r="R275" s="669"/>
      <c r="S275" s="669"/>
      <c r="T275" s="669"/>
      <c r="U275" s="669"/>
      <c r="V275" s="669"/>
      <c r="W275" s="669"/>
      <c r="X275" s="669"/>
      <c r="Y275" s="669"/>
      <c r="Z275" s="669"/>
      <c r="AA275" s="669"/>
    </row>
    <row r="276" spans="1:27" ht="12.75">
      <c r="A276" s="669"/>
      <c r="B276" s="669"/>
      <c r="C276" s="669"/>
      <c r="D276" s="669"/>
      <c r="E276" s="669"/>
      <c r="F276" s="669"/>
      <c r="G276" s="669"/>
      <c r="H276" s="669"/>
      <c r="I276" s="669"/>
      <c r="J276" s="669"/>
      <c r="K276" s="669"/>
      <c r="L276" s="669"/>
      <c r="M276" s="669"/>
      <c r="N276" s="669"/>
      <c r="O276" s="669"/>
      <c r="P276" s="669"/>
      <c r="Q276" s="669"/>
      <c r="R276" s="669"/>
      <c r="S276" s="669"/>
      <c r="T276" s="669"/>
      <c r="U276" s="669"/>
      <c r="V276" s="669"/>
      <c r="W276" s="669"/>
      <c r="X276" s="669"/>
      <c r="Y276" s="669"/>
      <c r="Z276" s="669"/>
      <c r="AA276" s="669"/>
    </row>
    <row r="277" spans="1:27" ht="12.75">
      <c r="A277" s="669"/>
      <c r="B277" s="669"/>
      <c r="C277" s="669"/>
      <c r="D277" s="669"/>
      <c r="E277" s="669"/>
      <c r="F277" s="669"/>
      <c r="G277" s="669"/>
      <c r="H277" s="669"/>
      <c r="I277" s="669"/>
      <c r="J277" s="669"/>
      <c r="K277" s="669"/>
      <c r="L277" s="669"/>
      <c r="M277" s="669"/>
      <c r="N277" s="669"/>
      <c r="O277" s="669"/>
      <c r="P277" s="669"/>
      <c r="Q277" s="669"/>
      <c r="R277" s="669"/>
      <c r="S277" s="669"/>
      <c r="T277" s="669"/>
      <c r="U277" s="669"/>
      <c r="V277" s="669"/>
      <c r="W277" s="669"/>
      <c r="X277" s="669"/>
      <c r="Y277" s="669"/>
      <c r="Z277" s="669"/>
      <c r="AA277" s="669"/>
    </row>
    <row r="278" spans="1:27" ht="12.75">
      <c r="A278" s="669"/>
      <c r="B278" s="669"/>
      <c r="C278" s="669"/>
      <c r="D278" s="669"/>
      <c r="E278" s="669"/>
      <c r="F278" s="669"/>
      <c r="G278" s="669"/>
      <c r="H278" s="669"/>
      <c r="I278" s="669"/>
      <c r="J278" s="669"/>
      <c r="K278" s="669"/>
      <c r="L278" s="669"/>
      <c r="M278" s="669"/>
      <c r="N278" s="669"/>
      <c r="O278" s="669"/>
      <c r="P278" s="669"/>
      <c r="Q278" s="669"/>
      <c r="R278" s="669"/>
      <c r="S278" s="669"/>
      <c r="T278" s="669"/>
      <c r="U278" s="669"/>
      <c r="V278" s="669"/>
      <c r="W278" s="669"/>
      <c r="X278" s="669"/>
      <c r="Y278" s="669"/>
      <c r="Z278" s="669"/>
      <c r="AA278" s="669"/>
    </row>
    <row r="279" spans="1:27" ht="12.75">
      <c r="A279" s="669"/>
      <c r="B279" s="669"/>
      <c r="C279" s="669"/>
      <c r="D279" s="669"/>
      <c r="E279" s="669"/>
      <c r="F279" s="669"/>
      <c r="G279" s="669"/>
      <c r="H279" s="669"/>
      <c r="I279" s="669"/>
      <c r="J279" s="669"/>
      <c r="K279" s="669"/>
      <c r="L279" s="669"/>
      <c r="M279" s="669"/>
      <c r="N279" s="669"/>
      <c r="O279" s="669"/>
      <c r="P279" s="669"/>
      <c r="Q279" s="669"/>
      <c r="R279" s="669"/>
      <c r="S279" s="669"/>
      <c r="T279" s="669"/>
      <c r="U279" s="669"/>
      <c r="V279" s="669"/>
      <c r="W279" s="669"/>
      <c r="X279" s="669"/>
      <c r="Y279" s="669"/>
      <c r="Z279" s="669"/>
      <c r="AA279" s="669"/>
    </row>
    <row r="280" spans="1:27" ht="12.75">
      <c r="A280" s="669"/>
      <c r="B280" s="669"/>
      <c r="C280" s="669"/>
      <c r="D280" s="669"/>
      <c r="E280" s="669"/>
      <c r="F280" s="669"/>
      <c r="G280" s="669"/>
      <c r="H280" s="669"/>
      <c r="I280" s="669"/>
      <c r="J280" s="669"/>
      <c r="K280" s="669"/>
      <c r="L280" s="669"/>
      <c r="M280" s="669"/>
      <c r="N280" s="669"/>
      <c r="O280" s="669"/>
      <c r="P280" s="669"/>
      <c r="Q280" s="669"/>
      <c r="R280" s="669"/>
      <c r="S280" s="669"/>
      <c r="T280" s="669"/>
      <c r="U280" s="669"/>
      <c r="V280" s="669"/>
      <c r="W280" s="669"/>
      <c r="X280" s="669"/>
      <c r="Y280" s="669"/>
      <c r="Z280" s="669"/>
      <c r="AA280" s="669"/>
    </row>
    <row r="281" spans="1:27" ht="12.75">
      <c r="A281" s="669"/>
      <c r="B281" s="669"/>
      <c r="C281" s="669"/>
      <c r="D281" s="669"/>
      <c r="E281" s="669"/>
      <c r="F281" s="669"/>
      <c r="G281" s="669"/>
      <c r="H281" s="669"/>
      <c r="I281" s="669"/>
      <c r="J281" s="669"/>
      <c r="K281" s="669"/>
      <c r="L281" s="669"/>
      <c r="M281" s="669"/>
      <c r="N281" s="669"/>
      <c r="O281" s="669"/>
      <c r="P281" s="669"/>
      <c r="Q281" s="669"/>
      <c r="R281" s="669"/>
      <c r="S281" s="669"/>
      <c r="T281" s="669"/>
      <c r="U281" s="669"/>
      <c r="V281" s="669"/>
      <c r="W281" s="669"/>
      <c r="X281" s="669"/>
      <c r="Y281" s="669"/>
      <c r="Z281" s="669"/>
      <c r="AA281" s="669"/>
    </row>
    <row r="282" spans="1:27" ht="12.75">
      <c r="A282" s="669"/>
      <c r="B282" s="669"/>
      <c r="C282" s="669"/>
      <c r="D282" s="669"/>
      <c r="E282" s="669"/>
      <c r="F282" s="669"/>
      <c r="G282" s="669"/>
      <c r="H282" s="669"/>
      <c r="I282" s="669"/>
      <c r="J282" s="669"/>
      <c r="K282" s="669"/>
      <c r="L282" s="669"/>
      <c r="M282" s="669"/>
      <c r="N282" s="669"/>
      <c r="O282" s="669"/>
      <c r="P282" s="669"/>
      <c r="Q282" s="669"/>
      <c r="R282" s="669"/>
      <c r="S282" s="669"/>
      <c r="T282" s="669"/>
      <c r="U282" s="669"/>
      <c r="V282" s="669"/>
      <c r="W282" s="669"/>
      <c r="X282" s="669"/>
      <c r="Y282" s="669"/>
      <c r="Z282" s="669"/>
      <c r="AA282" s="669"/>
    </row>
    <row r="283" spans="1:27" ht="12.75">
      <c r="A283" s="669"/>
      <c r="B283" s="669"/>
      <c r="C283" s="669"/>
      <c r="D283" s="669"/>
      <c r="E283" s="669"/>
      <c r="F283" s="669"/>
      <c r="G283" s="669"/>
      <c r="H283" s="669"/>
      <c r="I283" s="669"/>
      <c r="J283" s="669"/>
      <c r="K283" s="669"/>
      <c r="L283" s="669"/>
      <c r="M283" s="669"/>
      <c r="N283" s="669"/>
      <c r="O283" s="669"/>
      <c r="P283" s="669"/>
      <c r="Q283" s="669"/>
      <c r="R283" s="669"/>
      <c r="S283" s="669"/>
      <c r="T283" s="669"/>
      <c r="U283" s="669"/>
      <c r="V283" s="669"/>
      <c r="W283" s="669"/>
      <c r="X283" s="669"/>
      <c r="Y283" s="669"/>
      <c r="Z283" s="669"/>
      <c r="AA283" s="669"/>
    </row>
    <row r="284" spans="1:27" ht="12.75">
      <c r="A284" s="669"/>
      <c r="B284" s="669"/>
      <c r="C284" s="669"/>
      <c r="D284" s="669"/>
      <c r="E284" s="669"/>
      <c r="F284" s="669"/>
      <c r="G284" s="669"/>
      <c r="H284" s="669"/>
      <c r="I284" s="669"/>
      <c r="J284" s="669"/>
      <c r="K284" s="669"/>
      <c r="L284" s="669"/>
      <c r="M284" s="669"/>
      <c r="N284" s="669"/>
      <c r="O284" s="669"/>
      <c r="P284" s="669"/>
      <c r="Q284" s="669"/>
      <c r="R284" s="669"/>
      <c r="S284" s="669"/>
      <c r="T284" s="669"/>
      <c r="U284" s="669"/>
      <c r="V284" s="669"/>
      <c r="W284" s="669"/>
      <c r="X284" s="669"/>
      <c r="Y284" s="669"/>
      <c r="Z284" s="669"/>
      <c r="AA284" s="669"/>
    </row>
    <row r="285" spans="1:27" ht="12.75">
      <c r="A285" s="669"/>
      <c r="B285" s="669"/>
      <c r="C285" s="669"/>
      <c r="D285" s="669"/>
      <c r="E285" s="669"/>
      <c r="F285" s="669"/>
      <c r="G285" s="669"/>
      <c r="H285" s="669"/>
      <c r="I285" s="669"/>
      <c r="J285" s="669"/>
      <c r="K285" s="669"/>
      <c r="L285" s="669"/>
      <c r="M285" s="669"/>
      <c r="N285" s="669"/>
      <c r="O285" s="669"/>
      <c r="P285" s="669"/>
      <c r="Q285" s="669"/>
      <c r="R285" s="669"/>
      <c r="S285" s="669"/>
      <c r="T285" s="669"/>
      <c r="U285" s="669"/>
      <c r="V285" s="669"/>
      <c r="W285" s="669"/>
      <c r="X285" s="669"/>
      <c r="Y285" s="669"/>
      <c r="Z285" s="669"/>
      <c r="AA285" s="669"/>
    </row>
    <row r="286" spans="1:27" ht="12.75">
      <c r="A286" s="669"/>
      <c r="B286" s="669"/>
      <c r="C286" s="669"/>
      <c r="D286" s="669"/>
      <c r="E286" s="669"/>
      <c r="F286" s="669"/>
      <c r="G286" s="669"/>
      <c r="H286" s="669"/>
      <c r="I286" s="669"/>
      <c r="J286" s="669"/>
      <c r="K286" s="669"/>
      <c r="L286" s="669"/>
      <c r="M286" s="669"/>
      <c r="N286" s="669"/>
      <c r="O286" s="669"/>
      <c r="P286" s="669"/>
      <c r="Q286" s="669"/>
      <c r="R286" s="669"/>
      <c r="S286" s="669"/>
      <c r="T286" s="669"/>
      <c r="U286" s="669"/>
      <c r="V286" s="669"/>
      <c r="W286" s="669"/>
      <c r="X286" s="669"/>
      <c r="Y286" s="669"/>
      <c r="Z286" s="669"/>
      <c r="AA286" s="669"/>
    </row>
    <row r="287" spans="1:27" ht="12.75">
      <c r="A287" s="669"/>
      <c r="B287" s="669"/>
      <c r="C287" s="669"/>
      <c r="D287" s="669"/>
      <c r="E287" s="669"/>
      <c r="F287" s="669"/>
      <c r="G287" s="669"/>
      <c r="H287" s="669"/>
      <c r="I287" s="669"/>
      <c r="J287" s="669"/>
      <c r="K287" s="669"/>
      <c r="L287" s="669"/>
      <c r="M287" s="669"/>
      <c r="N287" s="669"/>
      <c r="O287" s="669"/>
      <c r="P287" s="669"/>
      <c r="Q287" s="669"/>
      <c r="R287" s="669"/>
      <c r="S287" s="669"/>
      <c r="T287" s="669"/>
      <c r="U287" s="669"/>
      <c r="V287" s="669"/>
      <c r="W287" s="669"/>
      <c r="X287" s="669"/>
      <c r="Y287" s="669"/>
      <c r="Z287" s="669"/>
      <c r="AA287" s="669"/>
    </row>
    <row r="288" spans="1:27" ht="12.75">
      <c r="A288" s="669"/>
      <c r="B288" s="669"/>
      <c r="C288" s="669"/>
      <c r="D288" s="669"/>
      <c r="E288" s="669"/>
      <c r="F288" s="669"/>
      <c r="G288" s="669"/>
      <c r="H288" s="669"/>
      <c r="I288" s="669"/>
      <c r="J288" s="669"/>
      <c r="K288" s="669"/>
      <c r="L288" s="669"/>
      <c r="M288" s="669"/>
      <c r="N288" s="669"/>
      <c r="O288" s="669"/>
      <c r="P288" s="669"/>
      <c r="Q288" s="669"/>
      <c r="R288" s="669"/>
      <c r="S288" s="669"/>
      <c r="T288" s="669"/>
      <c r="U288" s="669"/>
      <c r="V288" s="669"/>
      <c r="W288" s="669"/>
      <c r="X288" s="669"/>
      <c r="Y288" s="669"/>
      <c r="Z288" s="669"/>
      <c r="AA288" s="669"/>
    </row>
    <row r="289" spans="1:27" ht="12.75">
      <c r="A289" s="669"/>
      <c r="B289" s="669"/>
      <c r="C289" s="669"/>
      <c r="D289" s="669"/>
      <c r="E289" s="669"/>
      <c r="F289" s="669"/>
      <c r="G289" s="669"/>
      <c r="H289" s="669"/>
      <c r="I289" s="669"/>
      <c r="J289" s="669"/>
      <c r="K289" s="669"/>
      <c r="L289" s="669"/>
      <c r="M289" s="669"/>
      <c r="N289" s="669"/>
      <c r="O289" s="669"/>
      <c r="P289" s="669"/>
      <c r="Q289" s="669"/>
      <c r="R289" s="669"/>
      <c r="S289" s="669"/>
      <c r="T289" s="669"/>
      <c r="U289" s="669"/>
      <c r="V289" s="669"/>
      <c r="W289" s="669"/>
      <c r="X289" s="669"/>
      <c r="Y289" s="669"/>
      <c r="Z289" s="669"/>
      <c r="AA289" s="669"/>
    </row>
    <row r="290" spans="1:27" ht="12.75">
      <c r="A290" s="669"/>
      <c r="B290" s="669"/>
      <c r="C290" s="669"/>
      <c r="D290" s="669"/>
      <c r="E290" s="669"/>
      <c r="F290" s="669"/>
      <c r="G290" s="669"/>
      <c r="H290" s="669"/>
      <c r="I290" s="669"/>
      <c r="J290" s="669"/>
      <c r="K290" s="669"/>
      <c r="L290" s="669"/>
      <c r="M290" s="669"/>
      <c r="N290" s="669"/>
      <c r="O290" s="669"/>
      <c r="P290" s="669"/>
      <c r="Q290" s="669"/>
      <c r="R290" s="669"/>
      <c r="S290" s="669"/>
      <c r="T290" s="669"/>
      <c r="U290" s="669"/>
      <c r="V290" s="669"/>
      <c r="W290" s="669"/>
      <c r="X290" s="669"/>
      <c r="Y290" s="669"/>
      <c r="Z290" s="669"/>
      <c r="AA290" s="669"/>
    </row>
    <row r="291" spans="1:27" ht="12.75">
      <c r="A291" s="669"/>
      <c r="B291" s="669"/>
      <c r="C291" s="669"/>
      <c r="D291" s="669"/>
      <c r="E291" s="669"/>
      <c r="F291" s="669"/>
      <c r="G291" s="669"/>
      <c r="H291" s="669"/>
      <c r="I291" s="669"/>
      <c r="J291" s="669"/>
      <c r="K291" s="669"/>
      <c r="L291" s="669"/>
      <c r="M291" s="669"/>
      <c r="N291" s="669"/>
      <c r="O291" s="669"/>
      <c r="P291" s="669"/>
      <c r="Q291" s="669"/>
      <c r="R291" s="669"/>
      <c r="S291" s="669"/>
      <c r="T291" s="669"/>
      <c r="U291" s="669"/>
      <c r="V291" s="669"/>
      <c r="W291" s="669"/>
      <c r="X291" s="669"/>
      <c r="Y291" s="669"/>
      <c r="Z291" s="669"/>
      <c r="AA291" s="669"/>
    </row>
    <row r="292" spans="1:27" ht="12.75">
      <c r="A292" s="669"/>
      <c r="B292" s="669"/>
      <c r="C292" s="669"/>
      <c r="D292" s="669"/>
      <c r="E292" s="669"/>
      <c r="F292" s="669"/>
      <c r="G292" s="669"/>
      <c r="H292" s="669"/>
      <c r="I292" s="669"/>
      <c r="J292" s="669"/>
      <c r="K292" s="669"/>
      <c r="L292" s="669"/>
      <c r="M292" s="669"/>
      <c r="N292" s="669"/>
      <c r="O292" s="669"/>
      <c r="P292" s="669"/>
      <c r="Q292" s="669"/>
      <c r="R292" s="669"/>
      <c r="S292" s="669"/>
      <c r="T292" s="669"/>
      <c r="U292" s="669"/>
      <c r="V292" s="669"/>
      <c r="W292" s="669"/>
      <c r="X292" s="669"/>
      <c r="Y292" s="669"/>
      <c r="Z292" s="669"/>
      <c r="AA292" s="669"/>
    </row>
    <row r="293" spans="1:27" ht="12.75">
      <c r="A293" s="669"/>
      <c r="B293" s="669"/>
      <c r="C293" s="669"/>
      <c r="D293" s="669"/>
      <c r="E293" s="669"/>
      <c r="F293" s="669"/>
      <c r="G293" s="669"/>
      <c r="H293" s="669"/>
      <c r="I293" s="669"/>
      <c r="J293" s="669"/>
      <c r="K293" s="669"/>
      <c r="L293" s="669"/>
      <c r="M293" s="669"/>
      <c r="N293" s="669"/>
      <c r="O293" s="669"/>
      <c r="P293" s="669"/>
      <c r="Q293" s="669"/>
      <c r="R293" s="669"/>
      <c r="S293" s="669"/>
      <c r="T293" s="669"/>
      <c r="U293" s="669"/>
      <c r="V293" s="669"/>
      <c r="W293" s="669"/>
      <c r="X293" s="669"/>
      <c r="Y293" s="669"/>
      <c r="Z293" s="669"/>
      <c r="AA293" s="669"/>
    </row>
    <row r="294" spans="1:27" ht="12.75">
      <c r="A294" s="669"/>
      <c r="B294" s="669"/>
      <c r="C294" s="669"/>
      <c r="D294" s="669"/>
      <c r="E294" s="669"/>
      <c r="F294" s="669"/>
      <c r="G294" s="669"/>
      <c r="H294" s="669"/>
      <c r="I294" s="669"/>
      <c r="J294" s="669"/>
      <c r="K294" s="669"/>
      <c r="L294" s="669"/>
      <c r="M294" s="669"/>
      <c r="N294" s="669"/>
      <c r="O294" s="669"/>
      <c r="P294" s="669"/>
      <c r="Q294" s="669"/>
      <c r="R294" s="669"/>
      <c r="S294" s="669"/>
      <c r="T294" s="669"/>
      <c r="U294" s="669"/>
      <c r="V294" s="669"/>
      <c r="W294" s="669"/>
      <c r="X294" s="669"/>
      <c r="Y294" s="669"/>
      <c r="Z294" s="669"/>
      <c r="AA294" s="669"/>
    </row>
    <row r="295" spans="1:27" ht="12.75">
      <c r="A295" s="669"/>
      <c r="B295" s="669"/>
      <c r="C295" s="669"/>
      <c r="D295" s="669"/>
      <c r="E295" s="669"/>
      <c r="F295" s="669"/>
      <c r="G295" s="669"/>
      <c r="H295" s="669"/>
      <c r="I295" s="669"/>
      <c r="J295" s="669"/>
      <c r="K295" s="669"/>
      <c r="L295" s="669"/>
      <c r="M295" s="669"/>
      <c r="N295" s="669"/>
      <c r="O295" s="669"/>
      <c r="P295" s="669"/>
      <c r="Q295" s="669"/>
      <c r="R295" s="669"/>
      <c r="S295" s="669"/>
      <c r="T295" s="669"/>
      <c r="U295" s="669"/>
      <c r="V295" s="669"/>
      <c r="W295" s="669"/>
      <c r="X295" s="669"/>
      <c r="Y295" s="669"/>
      <c r="Z295" s="669"/>
      <c r="AA295" s="669"/>
    </row>
    <row r="296" spans="1:27" ht="12.75">
      <c r="A296" s="669"/>
      <c r="B296" s="669"/>
      <c r="C296" s="669"/>
      <c r="D296" s="669"/>
      <c r="E296" s="669"/>
      <c r="F296" s="669"/>
      <c r="G296" s="669"/>
      <c r="H296" s="669"/>
      <c r="I296" s="669"/>
      <c r="J296" s="669"/>
      <c r="K296" s="669"/>
      <c r="L296" s="669"/>
      <c r="M296" s="669"/>
      <c r="N296" s="669"/>
      <c r="O296" s="669"/>
      <c r="P296" s="669"/>
      <c r="Q296" s="669"/>
      <c r="R296" s="669"/>
      <c r="S296" s="669"/>
      <c r="T296" s="669"/>
      <c r="U296" s="669"/>
      <c r="V296" s="669"/>
      <c r="W296" s="669"/>
      <c r="X296" s="669"/>
      <c r="Y296" s="669"/>
      <c r="Z296" s="669"/>
      <c r="AA296" s="669"/>
    </row>
    <row r="297" spans="1:27" ht="12.75">
      <c r="A297" s="669"/>
      <c r="B297" s="669"/>
      <c r="C297" s="669"/>
      <c r="D297" s="669"/>
      <c r="E297" s="669"/>
      <c r="F297" s="669"/>
      <c r="G297" s="669"/>
      <c r="H297" s="669"/>
      <c r="I297" s="669"/>
      <c r="J297" s="669"/>
      <c r="K297" s="669"/>
      <c r="L297" s="669"/>
      <c r="M297" s="669"/>
      <c r="N297" s="669"/>
      <c r="O297" s="669"/>
      <c r="P297" s="669"/>
      <c r="Q297" s="669"/>
      <c r="R297" s="669"/>
      <c r="S297" s="669"/>
      <c r="T297" s="669"/>
      <c r="U297" s="669"/>
      <c r="V297" s="669"/>
      <c r="W297" s="669"/>
      <c r="X297" s="669"/>
      <c r="Y297" s="669"/>
      <c r="Z297" s="669"/>
      <c r="AA297" s="669"/>
    </row>
    <row r="298" spans="1:27" ht="12.75">
      <c r="A298" s="669"/>
      <c r="B298" s="669"/>
      <c r="C298" s="669"/>
      <c r="D298" s="669"/>
      <c r="E298" s="669"/>
      <c r="F298" s="669"/>
      <c r="G298" s="669"/>
      <c r="H298" s="669"/>
      <c r="I298" s="669"/>
      <c r="J298" s="669"/>
      <c r="K298" s="669"/>
      <c r="L298" s="669"/>
      <c r="M298" s="669"/>
      <c r="N298" s="669"/>
      <c r="O298" s="669"/>
      <c r="P298" s="669"/>
      <c r="Q298" s="669"/>
      <c r="R298" s="669"/>
      <c r="S298" s="669"/>
      <c r="T298" s="669"/>
      <c r="U298" s="669"/>
      <c r="V298" s="669"/>
      <c r="W298" s="669"/>
      <c r="X298" s="669"/>
      <c r="Y298" s="669"/>
      <c r="Z298" s="669"/>
      <c r="AA298" s="669"/>
    </row>
    <row r="299" spans="1:27" ht="12.75">
      <c r="A299" s="669"/>
      <c r="B299" s="669"/>
      <c r="C299" s="669"/>
      <c r="D299" s="669"/>
      <c r="E299" s="669"/>
      <c r="F299" s="669"/>
      <c r="G299" s="669"/>
      <c r="H299" s="669"/>
      <c r="I299" s="669"/>
      <c r="J299" s="669"/>
      <c r="K299" s="669"/>
      <c r="L299" s="669"/>
      <c r="M299" s="669"/>
      <c r="N299" s="669"/>
      <c r="O299" s="669"/>
      <c r="P299" s="669"/>
      <c r="Q299" s="669"/>
      <c r="R299" s="669"/>
      <c r="S299" s="669"/>
      <c r="T299" s="669"/>
      <c r="U299" s="669"/>
      <c r="V299" s="669"/>
      <c r="W299" s="669"/>
      <c r="X299" s="669"/>
      <c r="Y299" s="669"/>
      <c r="Z299" s="669"/>
      <c r="AA299" s="669"/>
    </row>
    <row r="300" spans="1:27" ht="12.75">
      <c r="A300" s="669"/>
      <c r="B300" s="669"/>
      <c r="C300" s="669"/>
      <c r="D300" s="669"/>
      <c r="E300" s="669"/>
      <c r="F300" s="669"/>
      <c r="G300" s="669"/>
      <c r="H300" s="669"/>
      <c r="I300" s="669"/>
      <c r="J300" s="669"/>
      <c r="K300" s="669"/>
      <c r="L300" s="669"/>
      <c r="M300" s="669"/>
      <c r="N300" s="669"/>
      <c r="O300" s="669"/>
      <c r="P300" s="669"/>
      <c r="Q300" s="669"/>
      <c r="R300" s="669"/>
      <c r="S300" s="669"/>
      <c r="T300" s="669"/>
      <c r="U300" s="669"/>
      <c r="V300" s="669"/>
      <c r="W300" s="669"/>
      <c r="X300" s="669"/>
      <c r="Y300" s="669"/>
      <c r="Z300" s="669"/>
      <c r="AA300" s="669"/>
    </row>
    <row r="301" spans="1:27" ht="12.75">
      <c r="A301" s="669"/>
      <c r="B301" s="669"/>
      <c r="C301" s="669"/>
      <c r="D301" s="669"/>
      <c r="E301" s="669"/>
      <c r="F301" s="669"/>
      <c r="G301" s="669"/>
      <c r="H301" s="669"/>
      <c r="I301" s="669"/>
      <c r="J301" s="669"/>
      <c r="K301" s="669"/>
      <c r="L301" s="669"/>
      <c r="M301" s="669"/>
      <c r="N301" s="669"/>
      <c r="O301" s="669"/>
      <c r="P301" s="669"/>
      <c r="Q301" s="669"/>
      <c r="R301" s="669"/>
      <c r="S301" s="669"/>
      <c r="T301" s="669"/>
      <c r="U301" s="669"/>
      <c r="V301" s="669"/>
      <c r="W301" s="669"/>
      <c r="X301" s="669"/>
      <c r="Y301" s="669"/>
      <c r="Z301" s="669"/>
      <c r="AA301" s="669"/>
    </row>
    <row r="302" spans="1:27" ht="12.75">
      <c r="A302" s="669"/>
      <c r="B302" s="669"/>
      <c r="C302" s="669"/>
      <c r="D302" s="669"/>
      <c r="E302" s="669"/>
      <c r="F302" s="669"/>
      <c r="G302" s="669"/>
      <c r="H302" s="669"/>
      <c r="I302" s="669"/>
      <c r="J302" s="669"/>
      <c r="K302" s="669"/>
      <c r="L302" s="669"/>
      <c r="M302" s="669"/>
      <c r="N302" s="669"/>
      <c r="O302" s="669"/>
      <c r="P302" s="669"/>
      <c r="Q302" s="669"/>
      <c r="R302" s="669"/>
      <c r="S302" s="669"/>
      <c r="T302" s="669"/>
      <c r="U302" s="669"/>
      <c r="V302" s="669"/>
      <c r="W302" s="669"/>
      <c r="X302" s="669"/>
      <c r="Y302" s="669"/>
      <c r="Z302" s="669"/>
      <c r="AA302" s="669"/>
    </row>
    <row r="303" spans="1:27" ht="12.75">
      <c r="A303" s="669"/>
      <c r="B303" s="669"/>
      <c r="C303" s="669"/>
      <c r="D303" s="669"/>
      <c r="E303" s="669"/>
      <c r="F303" s="669"/>
      <c r="G303" s="669"/>
      <c r="H303" s="669"/>
      <c r="I303" s="669"/>
      <c r="J303" s="669"/>
      <c r="K303" s="669"/>
      <c r="L303" s="669"/>
      <c r="M303" s="669"/>
      <c r="N303" s="669"/>
      <c r="O303" s="669"/>
      <c r="P303" s="669"/>
      <c r="Q303" s="669"/>
      <c r="R303" s="669"/>
      <c r="S303" s="669"/>
      <c r="T303" s="669"/>
      <c r="U303" s="669"/>
      <c r="V303" s="669"/>
      <c r="W303" s="669"/>
      <c r="X303" s="669"/>
      <c r="Y303" s="669"/>
      <c r="Z303" s="669"/>
      <c r="AA303" s="669"/>
    </row>
    <row r="304" spans="1:27" ht="12.75">
      <c r="A304" s="669"/>
      <c r="B304" s="669"/>
      <c r="C304" s="669"/>
      <c r="D304" s="669"/>
      <c r="E304" s="669"/>
      <c r="F304" s="669"/>
      <c r="G304" s="669"/>
      <c r="H304" s="669"/>
      <c r="I304" s="669"/>
      <c r="J304" s="669"/>
      <c r="K304" s="669"/>
      <c r="L304" s="669"/>
      <c r="M304" s="669"/>
      <c r="N304" s="669"/>
      <c r="O304" s="669"/>
      <c r="P304" s="669"/>
      <c r="Q304" s="669"/>
      <c r="R304" s="669"/>
      <c r="S304" s="669"/>
      <c r="T304" s="669"/>
      <c r="U304" s="669"/>
      <c r="V304" s="669"/>
      <c r="W304" s="669"/>
      <c r="X304" s="669"/>
      <c r="Y304" s="669"/>
      <c r="Z304" s="669"/>
      <c r="AA304" s="669"/>
    </row>
    <row r="305" spans="1:27" ht="12.75">
      <c r="A305" s="669"/>
      <c r="B305" s="669"/>
      <c r="C305" s="669"/>
      <c r="D305" s="669"/>
      <c r="E305" s="669"/>
      <c r="F305" s="669"/>
      <c r="G305" s="669"/>
      <c r="H305" s="669"/>
      <c r="I305" s="669"/>
      <c r="J305" s="669"/>
      <c r="K305" s="669"/>
      <c r="L305" s="669"/>
      <c r="M305" s="669"/>
      <c r="N305" s="669"/>
      <c r="O305" s="669"/>
      <c r="P305" s="669"/>
      <c r="Q305" s="669"/>
      <c r="R305" s="669"/>
      <c r="S305" s="669"/>
      <c r="T305" s="669"/>
      <c r="U305" s="669"/>
      <c r="V305" s="669"/>
      <c r="W305" s="669"/>
      <c r="X305" s="669"/>
      <c r="Y305" s="669"/>
      <c r="Z305" s="669"/>
      <c r="AA305" s="669"/>
    </row>
    <row r="306" spans="1:27" ht="12.75">
      <c r="A306" s="669"/>
      <c r="B306" s="669"/>
      <c r="C306" s="669"/>
      <c r="D306" s="669"/>
      <c r="E306" s="669"/>
      <c r="F306" s="669"/>
      <c r="G306" s="669"/>
      <c r="H306" s="669"/>
      <c r="I306" s="669"/>
      <c r="J306" s="669"/>
      <c r="K306" s="669"/>
      <c r="L306" s="669"/>
      <c r="M306" s="669"/>
      <c r="N306" s="669"/>
      <c r="O306" s="669"/>
      <c r="P306" s="669"/>
      <c r="Q306" s="669"/>
      <c r="R306" s="669"/>
      <c r="S306" s="669"/>
      <c r="T306" s="669"/>
      <c r="U306" s="669"/>
      <c r="V306" s="669"/>
      <c r="W306" s="669"/>
      <c r="X306" s="669"/>
      <c r="Y306" s="669"/>
      <c r="Z306" s="669"/>
      <c r="AA306" s="669"/>
    </row>
    <row r="307" spans="1:27" ht="12.75">
      <c r="A307" s="669"/>
      <c r="B307" s="669"/>
      <c r="C307" s="669"/>
      <c r="D307" s="669"/>
      <c r="E307" s="669"/>
      <c r="F307" s="669"/>
      <c r="G307" s="669"/>
      <c r="H307" s="669"/>
      <c r="I307" s="669"/>
      <c r="J307" s="669"/>
      <c r="K307" s="669"/>
      <c r="L307" s="669"/>
      <c r="M307" s="669"/>
      <c r="N307" s="669"/>
      <c r="O307" s="669"/>
      <c r="P307" s="669"/>
      <c r="Q307" s="669"/>
      <c r="R307" s="669"/>
      <c r="S307" s="669"/>
      <c r="T307" s="669"/>
      <c r="U307" s="669"/>
      <c r="V307" s="669"/>
      <c r="W307" s="669"/>
      <c r="X307" s="669"/>
      <c r="Y307" s="669"/>
      <c r="Z307" s="669"/>
      <c r="AA307" s="669"/>
    </row>
    <row r="308" spans="1:27" ht="12.75">
      <c r="A308" s="669"/>
      <c r="B308" s="669"/>
      <c r="C308" s="669"/>
      <c r="D308" s="669"/>
      <c r="E308" s="669"/>
      <c r="F308" s="669"/>
      <c r="G308" s="669"/>
      <c r="H308" s="669"/>
      <c r="I308" s="669"/>
      <c r="J308" s="669"/>
      <c r="K308" s="669"/>
      <c r="L308" s="669"/>
      <c r="M308" s="669"/>
      <c r="N308" s="669"/>
      <c r="O308" s="669"/>
      <c r="P308" s="669"/>
      <c r="Q308" s="669"/>
      <c r="R308" s="669"/>
      <c r="S308" s="669"/>
      <c r="T308" s="669"/>
      <c r="U308" s="669"/>
      <c r="V308" s="669"/>
      <c r="W308" s="669"/>
      <c r="X308" s="669"/>
      <c r="Y308" s="669"/>
      <c r="Z308" s="669"/>
      <c r="AA308" s="669"/>
    </row>
    <row r="309" spans="1:27" ht="12.75">
      <c r="A309" s="669"/>
      <c r="B309" s="669"/>
      <c r="C309" s="669"/>
      <c r="D309" s="669"/>
      <c r="E309" s="669"/>
      <c r="F309" s="669"/>
      <c r="G309" s="669"/>
      <c r="H309" s="669"/>
      <c r="I309" s="669"/>
      <c r="J309" s="669"/>
      <c r="K309" s="669"/>
      <c r="L309" s="669"/>
      <c r="M309" s="669"/>
      <c r="N309" s="669"/>
      <c r="O309" s="669"/>
      <c r="P309" s="669"/>
      <c r="Q309" s="669"/>
      <c r="R309" s="669"/>
      <c r="S309" s="669"/>
      <c r="T309" s="669"/>
      <c r="U309" s="669"/>
      <c r="V309" s="669"/>
      <c r="W309" s="669"/>
      <c r="X309" s="669"/>
      <c r="Y309" s="669"/>
      <c r="Z309" s="669"/>
      <c r="AA309" s="669"/>
    </row>
    <row r="310" spans="1:27" ht="12.75">
      <c r="A310" s="669"/>
      <c r="B310" s="669"/>
      <c r="C310" s="669"/>
      <c r="D310" s="669"/>
      <c r="E310" s="669"/>
      <c r="F310" s="669"/>
      <c r="G310" s="669"/>
      <c r="H310" s="669"/>
      <c r="I310" s="669"/>
      <c r="J310" s="669"/>
      <c r="K310" s="669"/>
      <c r="L310" s="669"/>
      <c r="M310" s="669"/>
      <c r="N310" s="669"/>
      <c r="O310" s="669"/>
      <c r="P310" s="669"/>
      <c r="Q310" s="669"/>
      <c r="R310" s="669"/>
      <c r="S310" s="669"/>
      <c r="T310" s="669"/>
      <c r="U310" s="669"/>
      <c r="V310" s="669"/>
      <c r="W310" s="669"/>
      <c r="X310" s="669"/>
      <c r="Y310" s="669"/>
      <c r="Z310" s="669"/>
      <c r="AA310" s="669"/>
    </row>
    <row r="311" spans="1:27" ht="12.75">
      <c r="A311" s="669"/>
      <c r="B311" s="669"/>
      <c r="C311" s="669"/>
      <c r="D311" s="669"/>
      <c r="E311" s="669"/>
      <c r="F311" s="669"/>
      <c r="G311" s="669"/>
      <c r="H311" s="669"/>
      <c r="I311" s="669"/>
      <c r="J311" s="669"/>
      <c r="K311" s="669"/>
      <c r="L311" s="669"/>
      <c r="M311" s="669"/>
      <c r="N311" s="669"/>
      <c r="O311" s="669"/>
      <c r="P311" s="669"/>
      <c r="Q311" s="669"/>
      <c r="R311" s="669"/>
      <c r="S311" s="669"/>
      <c r="T311" s="669"/>
      <c r="U311" s="669"/>
      <c r="V311" s="669"/>
      <c r="W311" s="669"/>
      <c r="X311" s="669"/>
      <c r="Y311" s="669"/>
      <c r="Z311" s="669"/>
      <c r="AA311" s="669"/>
    </row>
    <row r="312" spans="1:27" ht="12.75">
      <c r="A312" s="669"/>
      <c r="B312" s="669"/>
      <c r="C312" s="669"/>
      <c r="D312" s="669"/>
      <c r="E312" s="669"/>
      <c r="F312" s="669"/>
      <c r="G312" s="669"/>
      <c r="H312" s="669"/>
      <c r="I312" s="669"/>
      <c r="J312" s="669"/>
      <c r="K312" s="669"/>
      <c r="L312" s="669"/>
      <c r="M312" s="669"/>
      <c r="N312" s="669"/>
      <c r="O312" s="669"/>
      <c r="P312" s="669"/>
      <c r="Q312" s="669"/>
      <c r="R312" s="669"/>
      <c r="S312" s="669"/>
      <c r="T312" s="669"/>
      <c r="U312" s="669"/>
      <c r="V312" s="669"/>
      <c r="W312" s="669"/>
      <c r="X312" s="669"/>
      <c r="Y312" s="669"/>
      <c r="Z312" s="669"/>
      <c r="AA312" s="669"/>
    </row>
    <row r="313" spans="1:27" ht="12.75">
      <c r="A313" s="669"/>
      <c r="B313" s="669"/>
      <c r="C313" s="669"/>
      <c r="D313" s="669"/>
      <c r="E313" s="669"/>
      <c r="F313" s="669"/>
      <c r="G313" s="669"/>
      <c r="H313" s="669"/>
      <c r="I313" s="669"/>
      <c r="J313" s="669"/>
      <c r="K313" s="669"/>
      <c r="L313" s="669"/>
      <c r="M313" s="669"/>
      <c r="N313" s="669"/>
      <c r="O313" s="669"/>
      <c r="P313" s="669"/>
      <c r="Q313" s="669"/>
      <c r="R313" s="669"/>
      <c r="S313" s="669"/>
      <c r="T313" s="669"/>
      <c r="U313" s="669"/>
      <c r="V313" s="669"/>
      <c r="W313" s="669"/>
      <c r="X313" s="669"/>
      <c r="Y313" s="669"/>
      <c r="Z313" s="669"/>
      <c r="AA313" s="669"/>
    </row>
    <row r="314" spans="1:27" ht="12.75">
      <c r="A314" s="669"/>
      <c r="B314" s="669"/>
      <c r="C314" s="669"/>
      <c r="D314" s="669"/>
      <c r="E314" s="669"/>
      <c r="F314" s="669"/>
      <c r="G314" s="669"/>
      <c r="H314" s="669"/>
      <c r="I314" s="669"/>
      <c r="J314" s="669"/>
      <c r="K314" s="669"/>
      <c r="L314" s="669"/>
      <c r="M314" s="669"/>
      <c r="N314" s="669"/>
      <c r="O314" s="669"/>
      <c r="P314" s="669"/>
      <c r="Q314" s="669"/>
      <c r="R314" s="669"/>
      <c r="S314" s="669"/>
      <c r="T314" s="669"/>
      <c r="U314" s="669"/>
      <c r="V314" s="669"/>
      <c r="W314" s="669"/>
      <c r="X314" s="669"/>
      <c r="Y314" s="669"/>
      <c r="Z314" s="669"/>
      <c r="AA314" s="669"/>
    </row>
    <row r="315" spans="1:27" ht="12.75">
      <c r="A315" s="669"/>
      <c r="B315" s="669"/>
      <c r="C315" s="669"/>
      <c r="D315" s="669"/>
      <c r="E315" s="669"/>
      <c r="F315" s="669"/>
      <c r="G315" s="669"/>
      <c r="H315" s="669"/>
      <c r="I315" s="669"/>
      <c r="J315" s="669"/>
      <c r="K315" s="669"/>
      <c r="L315" s="669"/>
      <c r="M315" s="669"/>
      <c r="N315" s="669"/>
      <c r="O315" s="669"/>
      <c r="P315" s="669"/>
      <c r="Q315" s="669"/>
      <c r="R315" s="669"/>
      <c r="S315" s="669"/>
      <c r="T315" s="669"/>
      <c r="U315" s="669"/>
      <c r="V315" s="669"/>
      <c r="W315" s="669"/>
      <c r="X315" s="669"/>
      <c r="Y315" s="669"/>
      <c r="Z315" s="669"/>
      <c r="AA315" s="669"/>
    </row>
    <row r="316" spans="1:27" ht="12.75">
      <c r="A316" s="669"/>
      <c r="B316" s="669"/>
      <c r="C316" s="669"/>
      <c r="D316" s="669"/>
      <c r="E316" s="669"/>
      <c r="F316" s="669"/>
      <c r="G316" s="669"/>
      <c r="H316" s="669"/>
      <c r="I316" s="669"/>
      <c r="J316" s="669"/>
      <c r="K316" s="669"/>
      <c r="L316" s="669"/>
      <c r="M316" s="669"/>
      <c r="N316" s="669"/>
      <c r="O316" s="669"/>
      <c r="P316" s="669"/>
      <c r="Q316" s="669"/>
      <c r="R316" s="669"/>
      <c r="S316" s="669"/>
      <c r="T316" s="669"/>
      <c r="U316" s="669"/>
      <c r="V316" s="669"/>
      <c r="W316" s="669"/>
      <c r="X316" s="669"/>
      <c r="Y316" s="669"/>
      <c r="Z316" s="669"/>
      <c r="AA316" s="669"/>
    </row>
    <row r="317" spans="1:27" ht="12.75">
      <c r="A317" s="669"/>
      <c r="B317" s="669"/>
      <c r="C317" s="669"/>
      <c r="D317" s="669"/>
      <c r="E317" s="669"/>
      <c r="F317" s="669"/>
      <c r="G317" s="669"/>
      <c r="H317" s="669"/>
      <c r="I317" s="669"/>
      <c r="J317" s="669"/>
      <c r="K317" s="669"/>
      <c r="L317" s="669"/>
      <c r="M317" s="669"/>
      <c r="N317" s="669"/>
      <c r="O317" s="669"/>
      <c r="P317" s="669"/>
      <c r="Q317" s="669"/>
      <c r="R317" s="669"/>
      <c r="S317" s="669"/>
      <c r="T317" s="669"/>
      <c r="U317" s="669"/>
      <c r="V317" s="669"/>
      <c r="W317" s="669"/>
      <c r="X317" s="669"/>
      <c r="Y317" s="669"/>
      <c r="Z317" s="669"/>
      <c r="AA317" s="669"/>
    </row>
    <row r="318" spans="1:27" ht="12.75">
      <c r="A318" s="669"/>
      <c r="B318" s="669"/>
      <c r="C318" s="669"/>
      <c r="D318" s="669"/>
      <c r="E318" s="669"/>
      <c r="F318" s="669"/>
      <c r="G318" s="669"/>
      <c r="H318" s="669"/>
      <c r="I318" s="669"/>
      <c r="J318" s="669"/>
      <c r="K318" s="669"/>
      <c r="L318" s="669"/>
      <c r="M318" s="669"/>
      <c r="N318" s="669"/>
      <c r="O318" s="669"/>
      <c r="P318" s="669"/>
      <c r="Q318" s="669"/>
      <c r="R318" s="669"/>
      <c r="S318" s="669"/>
      <c r="T318" s="669"/>
      <c r="U318" s="669"/>
      <c r="V318" s="669"/>
      <c r="W318" s="669"/>
      <c r="X318" s="669"/>
      <c r="Y318" s="669"/>
      <c r="Z318" s="669"/>
      <c r="AA318" s="669"/>
    </row>
    <row r="319" spans="1:27" ht="12.75">
      <c r="A319" s="669"/>
      <c r="B319" s="669"/>
      <c r="C319" s="669"/>
      <c r="D319" s="669"/>
      <c r="E319" s="669"/>
      <c r="F319" s="669"/>
      <c r="G319" s="669"/>
      <c r="H319" s="669"/>
      <c r="I319" s="669"/>
      <c r="J319" s="669"/>
      <c r="K319" s="669"/>
      <c r="L319" s="669"/>
      <c r="M319" s="669"/>
      <c r="N319" s="669"/>
      <c r="O319" s="669"/>
      <c r="P319" s="669"/>
      <c r="Q319" s="669"/>
      <c r="R319" s="669"/>
      <c r="S319" s="669"/>
      <c r="T319" s="669"/>
      <c r="U319" s="669"/>
      <c r="V319" s="669"/>
      <c r="W319" s="669"/>
      <c r="X319" s="669"/>
      <c r="Y319" s="669"/>
      <c r="Z319" s="669"/>
      <c r="AA319" s="669"/>
    </row>
    <row r="320" spans="1:27" ht="12.75">
      <c r="A320" s="669"/>
      <c r="B320" s="669"/>
      <c r="C320" s="669"/>
      <c r="D320" s="669"/>
      <c r="E320" s="669"/>
      <c r="F320" s="669"/>
      <c r="G320" s="669"/>
      <c r="H320" s="669"/>
      <c r="I320" s="669"/>
      <c r="J320" s="669"/>
      <c r="K320" s="669"/>
      <c r="L320" s="669"/>
      <c r="M320" s="669"/>
      <c r="N320" s="669"/>
      <c r="O320" s="669"/>
      <c r="P320" s="669"/>
      <c r="Q320" s="669"/>
      <c r="R320" s="669"/>
      <c r="S320" s="669"/>
      <c r="T320" s="669"/>
      <c r="U320" s="669"/>
      <c r="V320" s="669"/>
      <c r="W320" s="669"/>
      <c r="X320" s="669"/>
      <c r="Y320" s="669"/>
      <c r="Z320" s="669"/>
      <c r="AA320" s="669"/>
    </row>
    <row r="321" spans="1:27" ht="12.75">
      <c r="A321" s="669"/>
      <c r="B321" s="669"/>
      <c r="C321" s="669"/>
      <c r="D321" s="669"/>
      <c r="E321" s="669"/>
      <c r="F321" s="669"/>
      <c r="G321" s="669"/>
      <c r="H321" s="669"/>
      <c r="I321" s="669"/>
      <c r="J321" s="669"/>
      <c r="K321" s="669"/>
      <c r="L321" s="669"/>
      <c r="M321" s="669"/>
      <c r="N321" s="669"/>
      <c r="O321" s="669"/>
      <c r="P321" s="669"/>
      <c r="Q321" s="669"/>
      <c r="R321" s="669"/>
      <c r="S321" s="669"/>
      <c r="T321" s="669"/>
      <c r="U321" s="669"/>
      <c r="V321" s="669"/>
      <c r="W321" s="669"/>
      <c r="X321" s="669"/>
      <c r="Y321" s="669"/>
      <c r="Z321" s="669"/>
      <c r="AA321" s="669"/>
    </row>
    <row r="322" spans="1:27" ht="12.75">
      <c r="A322" s="669"/>
      <c r="B322" s="669"/>
      <c r="C322" s="669"/>
      <c r="D322" s="669"/>
      <c r="E322" s="669"/>
      <c r="F322" s="669"/>
      <c r="G322" s="669"/>
      <c r="H322" s="669"/>
      <c r="I322" s="669"/>
      <c r="J322" s="669"/>
      <c r="K322" s="669"/>
      <c r="L322" s="669"/>
      <c r="M322" s="669"/>
      <c r="N322" s="669"/>
      <c r="O322" s="669"/>
      <c r="P322" s="669"/>
      <c r="Q322" s="669"/>
      <c r="R322" s="669"/>
      <c r="S322" s="669"/>
      <c r="T322" s="669"/>
      <c r="U322" s="669"/>
      <c r="V322" s="669"/>
      <c r="W322" s="669"/>
      <c r="X322" s="669"/>
      <c r="Y322" s="669"/>
      <c r="Z322" s="669"/>
      <c r="AA322" s="669"/>
    </row>
    <row r="323" spans="1:27" ht="12.75">
      <c r="A323" s="669"/>
      <c r="B323" s="669"/>
      <c r="C323" s="669"/>
      <c r="D323" s="669"/>
      <c r="E323" s="669"/>
      <c r="F323" s="669"/>
      <c r="G323" s="669"/>
      <c r="H323" s="669"/>
      <c r="I323" s="669"/>
      <c r="J323" s="669"/>
      <c r="K323" s="669"/>
      <c r="L323" s="669"/>
      <c r="M323" s="669"/>
      <c r="N323" s="669"/>
      <c r="O323" s="669"/>
      <c r="P323" s="669"/>
      <c r="Q323" s="669"/>
      <c r="R323" s="669"/>
      <c r="S323" s="669"/>
      <c r="T323" s="669"/>
      <c r="U323" s="669"/>
      <c r="V323" s="669"/>
      <c r="W323" s="669"/>
      <c r="X323" s="669"/>
      <c r="Y323" s="669"/>
      <c r="Z323" s="669"/>
      <c r="AA323" s="669"/>
    </row>
    <row r="324" spans="1:27" ht="12.75">
      <c r="A324" s="669"/>
      <c r="B324" s="669"/>
      <c r="C324" s="669"/>
      <c r="D324" s="669"/>
      <c r="E324" s="669"/>
      <c r="F324" s="669"/>
      <c r="G324" s="669"/>
      <c r="H324" s="669"/>
      <c r="I324" s="669"/>
      <c r="J324" s="669"/>
      <c r="K324" s="669"/>
      <c r="L324" s="669"/>
      <c r="M324" s="669"/>
      <c r="N324" s="669"/>
      <c r="O324" s="669"/>
      <c r="P324" s="669"/>
      <c r="Q324" s="669"/>
      <c r="R324" s="669"/>
      <c r="S324" s="669"/>
      <c r="T324" s="669"/>
      <c r="U324" s="669"/>
      <c r="V324" s="669"/>
      <c r="W324" s="669"/>
      <c r="X324" s="669"/>
      <c r="Y324" s="669"/>
      <c r="Z324" s="669"/>
      <c r="AA324" s="669"/>
    </row>
    <row r="325" spans="1:27" ht="12.75">
      <c r="A325" s="669"/>
      <c r="B325" s="669"/>
      <c r="C325" s="669"/>
      <c r="D325" s="669"/>
      <c r="E325" s="669"/>
      <c r="F325" s="669"/>
      <c r="G325" s="669"/>
      <c r="H325" s="669"/>
      <c r="I325" s="669"/>
      <c r="J325" s="669"/>
      <c r="K325" s="669"/>
      <c r="L325" s="669"/>
      <c r="M325" s="669"/>
      <c r="N325" s="669"/>
      <c r="O325" s="669"/>
      <c r="P325" s="669"/>
      <c r="Q325" s="669"/>
      <c r="R325" s="669"/>
      <c r="S325" s="669"/>
      <c r="T325" s="669"/>
      <c r="U325" s="669"/>
      <c r="V325" s="669"/>
      <c r="W325" s="669"/>
      <c r="X325" s="669"/>
      <c r="Y325" s="669"/>
      <c r="Z325" s="669"/>
      <c r="AA325" s="669"/>
    </row>
    <row r="326" spans="1:27" ht="12.75">
      <c r="A326" s="669"/>
      <c r="B326" s="669"/>
      <c r="C326" s="669"/>
      <c r="D326" s="669"/>
      <c r="E326" s="669"/>
      <c r="F326" s="669"/>
      <c r="G326" s="669"/>
      <c r="H326" s="669"/>
      <c r="I326" s="669"/>
      <c r="J326" s="669"/>
      <c r="K326" s="669"/>
      <c r="L326" s="669"/>
      <c r="M326" s="669"/>
      <c r="N326" s="669"/>
      <c r="O326" s="669"/>
      <c r="P326" s="669"/>
      <c r="Q326" s="669"/>
      <c r="R326" s="669"/>
      <c r="S326" s="669"/>
      <c r="T326" s="669"/>
      <c r="U326" s="669"/>
      <c r="V326" s="669"/>
      <c r="W326" s="669"/>
      <c r="X326" s="669"/>
      <c r="Y326" s="669"/>
      <c r="Z326" s="669"/>
      <c r="AA326" s="669"/>
    </row>
    <row r="327" spans="1:27" ht="12.75">
      <c r="A327" s="669"/>
      <c r="B327" s="669"/>
      <c r="C327" s="669"/>
      <c r="D327" s="669"/>
      <c r="E327" s="669"/>
      <c r="F327" s="669"/>
      <c r="G327" s="669"/>
      <c r="H327" s="669"/>
      <c r="I327" s="669"/>
      <c r="J327" s="669"/>
      <c r="K327" s="669"/>
      <c r="L327" s="669"/>
      <c r="M327" s="669"/>
      <c r="N327" s="669"/>
      <c r="O327" s="669"/>
      <c r="P327" s="669"/>
      <c r="Q327" s="669"/>
      <c r="R327" s="669"/>
      <c r="S327" s="669"/>
      <c r="T327" s="669"/>
      <c r="U327" s="669"/>
      <c r="V327" s="669"/>
      <c r="W327" s="669"/>
      <c r="X327" s="669"/>
      <c r="Y327" s="669"/>
      <c r="Z327" s="669"/>
      <c r="AA327" s="669"/>
    </row>
    <row r="328" spans="1:27" ht="12.75">
      <c r="A328" s="669"/>
      <c r="B328" s="669"/>
      <c r="C328" s="669"/>
      <c r="D328" s="669"/>
      <c r="E328" s="669"/>
      <c r="F328" s="669"/>
      <c r="G328" s="669"/>
      <c r="H328" s="669"/>
      <c r="I328" s="669"/>
      <c r="J328" s="669"/>
      <c r="K328" s="669"/>
      <c r="L328" s="669"/>
      <c r="M328" s="669"/>
      <c r="N328" s="669"/>
      <c r="O328" s="669"/>
      <c r="P328" s="669"/>
      <c r="Q328" s="669"/>
      <c r="R328" s="669"/>
      <c r="S328" s="669"/>
      <c r="T328" s="669"/>
      <c r="U328" s="669"/>
      <c r="V328" s="669"/>
      <c r="W328" s="669"/>
      <c r="X328" s="669"/>
      <c r="Y328" s="669"/>
      <c r="Z328" s="669"/>
      <c r="AA328" s="669"/>
    </row>
    <row r="329" spans="1:27" ht="12.75">
      <c r="A329" s="669"/>
      <c r="B329" s="669"/>
      <c r="C329" s="669"/>
      <c r="D329" s="669"/>
      <c r="E329" s="669"/>
      <c r="F329" s="669"/>
      <c r="G329" s="669"/>
      <c r="H329" s="669"/>
      <c r="I329" s="669"/>
      <c r="J329" s="669"/>
      <c r="K329" s="669"/>
      <c r="L329" s="669"/>
      <c r="M329" s="669"/>
      <c r="N329" s="669"/>
      <c r="O329" s="669"/>
      <c r="P329" s="669"/>
      <c r="Q329" s="669"/>
      <c r="R329" s="669"/>
      <c r="S329" s="669"/>
      <c r="T329" s="669"/>
      <c r="U329" s="669"/>
      <c r="V329" s="669"/>
      <c r="W329" s="669"/>
      <c r="X329" s="669"/>
      <c r="Y329" s="669"/>
      <c r="Z329" s="669"/>
      <c r="AA329" s="669"/>
    </row>
    <row r="330" spans="1:27" ht="12.75">
      <c r="A330" s="669"/>
      <c r="B330" s="669"/>
      <c r="C330" s="669"/>
      <c r="D330" s="669"/>
      <c r="E330" s="669"/>
      <c r="F330" s="669"/>
      <c r="G330" s="669"/>
      <c r="H330" s="669"/>
      <c r="I330" s="669"/>
      <c r="J330" s="669"/>
      <c r="K330" s="669"/>
      <c r="L330" s="669"/>
      <c r="M330" s="669"/>
      <c r="N330" s="669"/>
      <c r="O330" s="669"/>
      <c r="P330" s="669"/>
      <c r="Q330" s="669"/>
      <c r="R330" s="669"/>
      <c r="S330" s="669"/>
      <c r="T330" s="669"/>
      <c r="U330" s="669"/>
      <c r="V330" s="669"/>
      <c r="W330" s="669"/>
      <c r="X330" s="669"/>
      <c r="Y330" s="669"/>
      <c r="Z330" s="669"/>
      <c r="AA330" s="669"/>
    </row>
    <row r="331" spans="1:27" ht="12.75">
      <c r="A331" s="669"/>
      <c r="B331" s="669"/>
      <c r="C331" s="669"/>
      <c r="D331" s="669"/>
      <c r="E331" s="669"/>
      <c r="F331" s="669"/>
      <c r="G331" s="669"/>
      <c r="H331" s="669"/>
      <c r="I331" s="669"/>
      <c r="J331" s="669"/>
      <c r="K331" s="669"/>
      <c r="L331" s="669"/>
      <c r="M331" s="669"/>
      <c r="N331" s="669"/>
      <c r="O331" s="669"/>
      <c r="P331" s="669"/>
      <c r="Q331" s="669"/>
      <c r="R331" s="669"/>
      <c r="S331" s="669"/>
      <c r="T331" s="669"/>
      <c r="U331" s="669"/>
      <c r="V331" s="669"/>
      <c r="W331" s="669"/>
      <c r="X331" s="669"/>
      <c r="Y331" s="669"/>
      <c r="Z331" s="669"/>
      <c r="AA331" s="669"/>
    </row>
    <row r="332" spans="1:27" ht="12.75">
      <c r="A332" s="669"/>
      <c r="B332" s="669"/>
      <c r="C332" s="669"/>
      <c r="D332" s="669"/>
      <c r="E332" s="669"/>
      <c r="F332" s="669"/>
      <c r="G332" s="669"/>
      <c r="H332" s="669"/>
      <c r="I332" s="669"/>
      <c r="J332" s="669"/>
      <c r="K332" s="669"/>
      <c r="L332" s="669"/>
      <c r="M332" s="669"/>
      <c r="N332" s="669"/>
      <c r="O332" s="669"/>
      <c r="P332" s="669"/>
      <c r="Q332" s="669"/>
      <c r="R332" s="669"/>
      <c r="S332" s="669"/>
      <c r="T332" s="669"/>
      <c r="U332" s="669"/>
      <c r="V332" s="669"/>
      <c r="W332" s="669"/>
      <c r="X332" s="669"/>
      <c r="Y332" s="669"/>
      <c r="Z332" s="669"/>
      <c r="AA332" s="669"/>
    </row>
    <row r="333" spans="1:27" ht="12.75">
      <c r="A333" s="669"/>
      <c r="B333" s="669"/>
      <c r="C333" s="669"/>
      <c r="D333" s="669"/>
      <c r="E333" s="669"/>
      <c r="F333" s="669"/>
      <c r="G333" s="669"/>
      <c r="H333" s="669"/>
      <c r="I333" s="669"/>
      <c r="J333" s="669"/>
      <c r="K333" s="669"/>
      <c r="L333" s="669"/>
      <c r="M333" s="669"/>
      <c r="N333" s="669"/>
      <c r="O333" s="669"/>
      <c r="P333" s="669"/>
      <c r="Q333" s="669"/>
      <c r="R333" s="669"/>
      <c r="S333" s="669"/>
      <c r="T333" s="669"/>
      <c r="U333" s="669"/>
      <c r="V333" s="669"/>
      <c r="W333" s="669"/>
      <c r="X333" s="669"/>
      <c r="Y333" s="669"/>
      <c r="Z333" s="669"/>
      <c r="AA333" s="669"/>
    </row>
    <row r="334" spans="1:27" ht="12.75">
      <c r="A334" s="669"/>
      <c r="B334" s="669"/>
      <c r="C334" s="669"/>
      <c r="D334" s="669"/>
      <c r="E334" s="669"/>
      <c r="F334" s="669"/>
      <c r="G334" s="669"/>
      <c r="H334" s="669"/>
      <c r="I334" s="669"/>
      <c r="J334" s="669"/>
      <c r="K334" s="669"/>
      <c r="L334" s="669"/>
      <c r="M334" s="669"/>
      <c r="N334" s="669"/>
      <c r="O334" s="669"/>
      <c r="P334" s="669"/>
      <c r="Q334" s="669"/>
      <c r="R334" s="669"/>
      <c r="S334" s="669"/>
      <c r="T334" s="669"/>
      <c r="U334" s="669"/>
      <c r="V334" s="669"/>
      <c r="W334" s="669"/>
      <c r="X334" s="669"/>
      <c r="Y334" s="669"/>
      <c r="Z334" s="669"/>
      <c r="AA334" s="669"/>
    </row>
    <row r="335" spans="1:27" ht="12.75">
      <c r="A335" s="669"/>
      <c r="B335" s="669"/>
      <c r="C335" s="669"/>
      <c r="D335" s="669"/>
      <c r="E335" s="669"/>
      <c r="F335" s="669"/>
      <c r="G335" s="669"/>
      <c r="H335" s="669"/>
      <c r="I335" s="669"/>
      <c r="J335" s="669"/>
      <c r="K335" s="669"/>
      <c r="L335" s="669"/>
      <c r="M335" s="669"/>
      <c r="N335" s="669"/>
      <c r="O335" s="669"/>
      <c r="P335" s="669"/>
      <c r="Q335" s="669"/>
      <c r="R335" s="669"/>
      <c r="S335" s="669"/>
      <c r="T335" s="669"/>
      <c r="U335" s="669"/>
      <c r="V335" s="669"/>
      <c r="W335" s="669"/>
      <c r="X335" s="669"/>
      <c r="Y335" s="669"/>
      <c r="Z335" s="669"/>
      <c r="AA335" s="669"/>
    </row>
    <row r="336" spans="1:27" ht="12.75">
      <c r="A336" s="669"/>
      <c r="B336" s="669"/>
      <c r="C336" s="669"/>
      <c r="D336" s="669"/>
      <c r="E336" s="669"/>
      <c r="F336" s="669"/>
      <c r="G336" s="669"/>
      <c r="H336" s="669"/>
      <c r="I336" s="669"/>
      <c r="J336" s="669"/>
      <c r="K336" s="669"/>
      <c r="L336" s="669"/>
      <c r="M336" s="669"/>
      <c r="N336" s="669"/>
      <c r="O336" s="669"/>
      <c r="P336" s="669"/>
      <c r="Q336" s="669"/>
      <c r="R336" s="669"/>
      <c r="S336" s="669"/>
      <c r="T336" s="669"/>
      <c r="U336" s="669"/>
      <c r="V336" s="669"/>
      <c r="W336" s="669"/>
      <c r="X336" s="669"/>
      <c r="Y336" s="669"/>
      <c r="Z336" s="669"/>
      <c r="AA336" s="669"/>
    </row>
    <row r="337" spans="1:27" ht="12.75">
      <c r="A337" s="669"/>
      <c r="B337" s="669"/>
      <c r="C337" s="669"/>
      <c r="D337" s="669"/>
      <c r="E337" s="669"/>
      <c r="F337" s="669"/>
      <c r="G337" s="669"/>
      <c r="H337" s="669"/>
      <c r="I337" s="669"/>
      <c r="J337" s="669"/>
      <c r="K337" s="669"/>
      <c r="L337" s="669"/>
      <c r="M337" s="669"/>
      <c r="N337" s="669"/>
      <c r="O337" s="669"/>
      <c r="P337" s="669"/>
      <c r="Q337" s="669"/>
      <c r="R337" s="669"/>
      <c r="S337" s="669"/>
      <c r="T337" s="669"/>
      <c r="U337" s="669"/>
      <c r="V337" s="669"/>
      <c r="W337" s="669"/>
      <c r="X337" s="669"/>
      <c r="Y337" s="669"/>
      <c r="Z337" s="669"/>
      <c r="AA337" s="669"/>
    </row>
    <row r="338" spans="1:27" ht="12.75">
      <c r="A338" s="669"/>
      <c r="B338" s="669"/>
      <c r="C338" s="669"/>
      <c r="D338" s="669"/>
      <c r="E338" s="669"/>
      <c r="F338" s="669"/>
      <c r="G338" s="669"/>
      <c r="H338" s="669"/>
      <c r="I338" s="669"/>
      <c r="J338" s="669"/>
      <c r="K338" s="669"/>
      <c r="L338" s="669"/>
      <c r="M338" s="669"/>
      <c r="N338" s="669"/>
      <c r="O338" s="669"/>
      <c r="P338" s="669"/>
      <c r="Q338" s="669"/>
      <c r="R338" s="669"/>
      <c r="S338" s="669"/>
      <c r="T338" s="669"/>
      <c r="U338" s="669"/>
      <c r="V338" s="669"/>
      <c r="W338" s="669"/>
      <c r="X338" s="669"/>
      <c r="Y338" s="669"/>
      <c r="Z338" s="669"/>
      <c r="AA338" s="669"/>
    </row>
    <row r="339" spans="1:27" ht="12.75">
      <c r="A339" s="669"/>
      <c r="B339" s="669"/>
      <c r="C339" s="669"/>
      <c r="D339" s="669"/>
      <c r="E339" s="669"/>
      <c r="F339" s="669"/>
      <c r="G339" s="669"/>
      <c r="H339" s="669"/>
      <c r="I339" s="669"/>
      <c r="J339" s="669"/>
      <c r="K339" s="669"/>
      <c r="L339" s="669"/>
      <c r="M339" s="669"/>
      <c r="N339" s="669"/>
      <c r="O339" s="669"/>
      <c r="P339" s="669"/>
      <c r="Q339" s="669"/>
      <c r="R339" s="669"/>
      <c r="S339" s="669"/>
      <c r="T339" s="669"/>
      <c r="U339" s="669"/>
      <c r="V339" s="669"/>
      <c r="W339" s="669"/>
      <c r="X339" s="669"/>
      <c r="Y339" s="669"/>
      <c r="Z339" s="669"/>
      <c r="AA339" s="669"/>
    </row>
    <row r="340" spans="1:27" ht="12.75">
      <c r="A340" s="669"/>
      <c r="B340" s="669"/>
      <c r="C340" s="669"/>
      <c r="D340" s="669"/>
      <c r="E340" s="669"/>
      <c r="F340" s="669"/>
      <c r="G340" s="669"/>
      <c r="H340" s="669"/>
      <c r="I340" s="669"/>
      <c r="J340" s="669"/>
      <c r="K340" s="669"/>
      <c r="L340" s="669"/>
      <c r="M340" s="669"/>
      <c r="N340" s="669"/>
      <c r="O340" s="669"/>
      <c r="P340" s="669"/>
      <c r="Q340" s="669"/>
      <c r="R340" s="669"/>
      <c r="S340" s="669"/>
      <c r="T340" s="669"/>
      <c r="U340" s="669"/>
      <c r="V340" s="669"/>
      <c r="W340" s="669"/>
      <c r="X340" s="669"/>
      <c r="Y340" s="669"/>
      <c r="Z340" s="669"/>
      <c r="AA340" s="669"/>
    </row>
    <row r="341" spans="1:27" ht="12.75">
      <c r="A341" s="669"/>
      <c r="B341" s="669"/>
      <c r="C341" s="669"/>
      <c r="D341" s="669"/>
      <c r="E341" s="669"/>
      <c r="F341" s="669"/>
      <c r="G341" s="669"/>
      <c r="H341" s="669"/>
      <c r="I341" s="669"/>
      <c r="J341" s="669"/>
      <c r="K341" s="669"/>
      <c r="L341" s="669"/>
      <c r="M341" s="669"/>
      <c r="N341" s="669"/>
      <c r="O341" s="669"/>
      <c r="P341" s="669"/>
      <c r="Q341" s="669"/>
      <c r="R341" s="669"/>
      <c r="S341" s="669"/>
      <c r="T341" s="669"/>
      <c r="U341" s="669"/>
      <c r="V341" s="669"/>
      <c r="W341" s="669"/>
      <c r="X341" s="669"/>
      <c r="Y341" s="669"/>
      <c r="Z341" s="669"/>
      <c r="AA341" s="669"/>
    </row>
    <row r="342" spans="1:27" ht="12.75">
      <c r="A342" s="669"/>
      <c r="B342" s="669"/>
      <c r="C342" s="669"/>
      <c r="D342" s="669"/>
      <c r="E342" s="669"/>
      <c r="F342" s="669"/>
      <c r="G342" s="669"/>
      <c r="H342" s="669"/>
      <c r="I342" s="669"/>
      <c r="J342" s="669"/>
      <c r="K342" s="669"/>
      <c r="L342" s="669"/>
      <c r="M342" s="669"/>
      <c r="N342" s="669"/>
      <c r="O342" s="669"/>
      <c r="P342" s="669"/>
      <c r="Q342" s="669"/>
      <c r="R342" s="669"/>
      <c r="S342" s="669"/>
      <c r="T342" s="669"/>
      <c r="U342" s="669"/>
      <c r="V342" s="669"/>
      <c r="W342" s="669"/>
      <c r="X342" s="669"/>
      <c r="Y342" s="669"/>
      <c r="Z342" s="669"/>
      <c r="AA342" s="669"/>
    </row>
    <row r="343" spans="1:27" ht="12.75">
      <c r="A343" s="669"/>
      <c r="B343" s="669"/>
      <c r="C343" s="669"/>
      <c r="D343" s="669"/>
      <c r="E343" s="669"/>
      <c r="F343" s="669"/>
      <c r="G343" s="669"/>
      <c r="H343" s="669"/>
      <c r="I343" s="669"/>
      <c r="J343" s="669"/>
      <c r="K343" s="669"/>
      <c r="L343" s="669"/>
      <c r="M343" s="669"/>
      <c r="N343" s="669"/>
      <c r="O343" s="669"/>
      <c r="P343" s="669"/>
      <c r="Q343" s="669"/>
      <c r="R343" s="669"/>
      <c r="S343" s="669"/>
      <c r="T343" s="669"/>
      <c r="U343" s="669"/>
      <c r="V343" s="669"/>
      <c r="W343" s="669"/>
      <c r="X343" s="669"/>
      <c r="Y343" s="669"/>
      <c r="Z343" s="669"/>
      <c r="AA343" s="669"/>
    </row>
    <row r="344" spans="1:27" ht="12.75">
      <c r="A344" s="669"/>
      <c r="B344" s="669"/>
      <c r="C344" s="669"/>
      <c r="D344" s="669"/>
      <c r="E344" s="669"/>
      <c r="F344" s="669"/>
      <c r="G344" s="669"/>
      <c r="H344" s="669"/>
      <c r="I344" s="669"/>
      <c r="J344" s="669"/>
      <c r="K344" s="669"/>
      <c r="L344" s="669"/>
      <c r="M344" s="669"/>
      <c r="N344" s="669"/>
      <c r="O344" s="669"/>
      <c r="P344" s="669"/>
      <c r="Q344" s="669"/>
      <c r="R344" s="669"/>
      <c r="S344" s="669"/>
      <c r="T344" s="669"/>
      <c r="U344" s="669"/>
      <c r="V344" s="669"/>
      <c r="W344" s="669"/>
      <c r="X344" s="669"/>
      <c r="Y344" s="669"/>
      <c r="Z344" s="669"/>
      <c r="AA344" s="669"/>
    </row>
    <row r="345" spans="1:27" ht="12.75">
      <c r="A345" s="669"/>
      <c r="B345" s="669"/>
      <c r="C345" s="669"/>
      <c r="D345" s="669"/>
      <c r="E345" s="669"/>
      <c r="F345" s="669"/>
      <c r="G345" s="669"/>
      <c r="H345" s="669"/>
      <c r="I345" s="669"/>
      <c r="J345" s="669"/>
      <c r="K345" s="669"/>
      <c r="L345" s="669"/>
      <c r="M345" s="669"/>
      <c r="N345" s="669"/>
      <c r="O345" s="669"/>
      <c r="P345" s="669"/>
      <c r="Q345" s="669"/>
      <c r="R345" s="669"/>
      <c r="S345" s="669"/>
      <c r="T345" s="669"/>
      <c r="U345" s="669"/>
      <c r="V345" s="669"/>
      <c r="W345" s="669"/>
      <c r="X345" s="669"/>
      <c r="Y345" s="669"/>
      <c r="Z345" s="669"/>
      <c r="AA345" s="669"/>
    </row>
    <row r="346" spans="1:27" ht="12.75">
      <c r="A346" s="669"/>
      <c r="B346" s="669"/>
      <c r="C346" s="669"/>
      <c r="D346" s="669"/>
      <c r="E346" s="669"/>
      <c r="F346" s="669"/>
      <c r="G346" s="669"/>
      <c r="H346" s="669"/>
      <c r="I346" s="669"/>
      <c r="J346" s="669"/>
      <c r="K346" s="669"/>
      <c r="L346" s="669"/>
      <c r="M346" s="669"/>
      <c r="N346" s="669"/>
      <c r="O346" s="669"/>
      <c r="P346" s="669"/>
      <c r="Q346" s="669"/>
      <c r="R346" s="669"/>
      <c r="S346" s="669"/>
      <c r="T346" s="669"/>
      <c r="U346" s="669"/>
      <c r="V346" s="669"/>
      <c r="W346" s="669"/>
      <c r="X346" s="669"/>
      <c r="Y346" s="669"/>
      <c r="Z346" s="669"/>
      <c r="AA346" s="669"/>
    </row>
    <row r="347" spans="1:27" ht="12.75">
      <c r="A347" s="669"/>
      <c r="B347" s="669"/>
      <c r="C347" s="669"/>
      <c r="D347" s="669"/>
      <c r="E347" s="669"/>
      <c r="F347" s="669"/>
      <c r="G347" s="669"/>
      <c r="H347" s="669"/>
      <c r="I347" s="669"/>
      <c r="J347" s="669"/>
      <c r="K347" s="669"/>
      <c r="L347" s="669"/>
      <c r="M347" s="669"/>
      <c r="N347" s="669"/>
      <c r="O347" s="669"/>
      <c r="P347" s="669"/>
      <c r="Q347" s="669"/>
      <c r="R347" s="669"/>
      <c r="S347" s="669"/>
      <c r="T347" s="669"/>
      <c r="U347" s="669"/>
      <c r="V347" s="669"/>
      <c r="W347" s="669"/>
      <c r="X347" s="669"/>
      <c r="Y347" s="669"/>
      <c r="Z347" s="669"/>
      <c r="AA347" s="669"/>
    </row>
    <row r="348" spans="1:27" ht="12.75">
      <c r="A348" s="669"/>
      <c r="B348" s="669"/>
      <c r="C348" s="669"/>
      <c r="D348" s="669"/>
      <c r="E348" s="669"/>
      <c r="F348" s="669"/>
      <c r="G348" s="669"/>
      <c r="H348" s="669"/>
      <c r="I348" s="669"/>
      <c r="J348" s="669"/>
      <c r="K348" s="669"/>
      <c r="L348" s="669"/>
      <c r="M348" s="669"/>
      <c r="N348" s="669"/>
      <c r="O348" s="669"/>
      <c r="P348" s="669"/>
      <c r="Q348" s="669"/>
      <c r="R348" s="669"/>
      <c r="S348" s="669"/>
      <c r="T348" s="669"/>
      <c r="U348" s="669"/>
      <c r="V348" s="669"/>
      <c r="W348" s="669"/>
      <c r="X348" s="669"/>
      <c r="Y348" s="669"/>
      <c r="Z348" s="669"/>
      <c r="AA348" s="669"/>
    </row>
    <row r="349" spans="1:27" ht="12.75">
      <c r="A349" s="669"/>
      <c r="B349" s="669"/>
      <c r="C349" s="669"/>
      <c r="D349" s="669"/>
      <c r="E349" s="669"/>
      <c r="F349" s="669"/>
      <c r="G349" s="669"/>
      <c r="H349" s="669"/>
      <c r="I349" s="669"/>
      <c r="J349" s="669"/>
      <c r="K349" s="669"/>
      <c r="L349" s="669"/>
      <c r="M349" s="669"/>
      <c r="N349" s="669"/>
      <c r="O349" s="669"/>
      <c r="P349" s="669"/>
      <c r="Q349" s="669"/>
      <c r="R349" s="669"/>
      <c r="S349" s="669"/>
      <c r="T349" s="669"/>
      <c r="U349" s="669"/>
      <c r="V349" s="669"/>
      <c r="W349" s="669"/>
      <c r="X349" s="669"/>
      <c r="Y349" s="669"/>
      <c r="Z349" s="669"/>
      <c r="AA349" s="669"/>
    </row>
    <row r="350" spans="1:27" ht="12.75">
      <c r="A350" s="669"/>
      <c r="B350" s="669"/>
      <c r="C350" s="669"/>
      <c r="D350" s="669"/>
      <c r="E350" s="669"/>
      <c r="F350" s="669"/>
      <c r="G350" s="669"/>
      <c r="H350" s="669"/>
      <c r="I350" s="669"/>
      <c r="J350" s="669"/>
      <c r="K350" s="669"/>
      <c r="L350" s="669"/>
      <c r="M350" s="669"/>
      <c r="N350" s="669"/>
      <c r="O350" s="669"/>
      <c r="P350" s="669"/>
      <c r="Q350" s="669"/>
      <c r="R350" s="669"/>
      <c r="S350" s="669"/>
      <c r="T350" s="669"/>
      <c r="U350" s="669"/>
      <c r="V350" s="669"/>
      <c r="W350" s="669"/>
      <c r="X350" s="669"/>
      <c r="Y350" s="669"/>
      <c r="Z350" s="669"/>
      <c r="AA350" s="669"/>
    </row>
    <row r="351" spans="1:27" ht="12.75">
      <c r="A351" s="669"/>
      <c r="B351" s="669"/>
      <c r="C351" s="669"/>
      <c r="D351" s="669"/>
      <c r="E351" s="669"/>
      <c r="F351" s="669"/>
      <c r="G351" s="669"/>
      <c r="H351" s="669"/>
      <c r="I351" s="669"/>
      <c r="J351" s="669"/>
      <c r="K351" s="669"/>
      <c r="L351" s="669"/>
      <c r="M351" s="669"/>
      <c r="N351" s="669"/>
      <c r="O351" s="669"/>
      <c r="P351" s="669"/>
      <c r="Q351" s="669"/>
      <c r="R351" s="669"/>
      <c r="S351" s="669"/>
      <c r="T351" s="669"/>
      <c r="U351" s="669"/>
      <c r="V351" s="669"/>
      <c r="W351" s="669"/>
      <c r="X351" s="669"/>
      <c r="Y351" s="669"/>
      <c r="Z351" s="669"/>
      <c r="AA351" s="669"/>
    </row>
    <row r="352" spans="1:27" ht="12.75">
      <c r="A352" s="669"/>
      <c r="B352" s="669"/>
      <c r="C352" s="669"/>
      <c r="D352" s="669"/>
      <c r="E352" s="669"/>
      <c r="F352" s="669"/>
      <c r="G352" s="669"/>
      <c r="H352" s="669"/>
      <c r="I352" s="669"/>
      <c r="J352" s="669"/>
      <c r="K352" s="669"/>
      <c r="L352" s="669"/>
      <c r="M352" s="669"/>
      <c r="N352" s="669"/>
      <c r="O352" s="669"/>
      <c r="P352" s="669"/>
      <c r="Q352" s="669"/>
      <c r="R352" s="669"/>
      <c r="S352" s="669"/>
      <c r="T352" s="669"/>
      <c r="U352" s="669"/>
      <c r="V352" s="669"/>
      <c r="W352" s="669"/>
      <c r="X352" s="669"/>
      <c r="Y352" s="669"/>
      <c r="Z352" s="669"/>
      <c r="AA352" s="669"/>
    </row>
    <row r="353" spans="1:27" ht="12.75">
      <c r="A353" s="669"/>
      <c r="B353" s="669"/>
      <c r="C353" s="669"/>
      <c r="D353" s="669"/>
      <c r="E353" s="669"/>
      <c r="F353" s="669"/>
      <c r="G353" s="669"/>
      <c r="H353" s="669"/>
      <c r="I353" s="669"/>
      <c r="J353" s="669"/>
      <c r="K353" s="669"/>
      <c r="L353" s="669"/>
      <c r="M353" s="669"/>
      <c r="N353" s="669"/>
      <c r="O353" s="669"/>
      <c r="P353" s="669"/>
      <c r="Q353" s="669"/>
      <c r="R353" s="669"/>
      <c r="S353" s="669"/>
      <c r="T353" s="669"/>
      <c r="U353" s="669"/>
      <c r="V353" s="669"/>
      <c r="W353" s="669"/>
      <c r="X353" s="669"/>
      <c r="Y353" s="669"/>
      <c r="Z353" s="669"/>
      <c r="AA353" s="669"/>
    </row>
    <row r="354" spans="1:27" ht="12.75">
      <c r="A354" s="669"/>
      <c r="B354" s="669"/>
      <c r="C354" s="669"/>
      <c r="D354" s="669"/>
      <c r="E354" s="669"/>
      <c r="F354" s="669"/>
      <c r="G354" s="669"/>
      <c r="H354" s="669"/>
      <c r="I354" s="669"/>
      <c r="J354" s="669"/>
      <c r="K354" s="669"/>
      <c r="L354" s="669"/>
      <c r="M354" s="669"/>
      <c r="N354" s="669"/>
      <c r="O354" s="669"/>
      <c r="P354" s="669"/>
      <c r="Q354" s="669"/>
      <c r="R354" s="669"/>
      <c r="S354" s="669"/>
      <c r="T354" s="669"/>
      <c r="U354" s="669"/>
      <c r="V354" s="669"/>
      <c r="W354" s="669"/>
      <c r="X354" s="669"/>
      <c r="Y354" s="669"/>
      <c r="Z354" s="669"/>
      <c r="AA354" s="669"/>
    </row>
    <row r="355" spans="1:27" ht="12.75">
      <c r="A355" s="669"/>
      <c r="B355" s="669"/>
      <c r="C355" s="669"/>
      <c r="D355" s="669"/>
      <c r="E355" s="669"/>
      <c r="F355" s="669"/>
      <c r="G355" s="669"/>
      <c r="H355" s="669"/>
      <c r="I355" s="669"/>
      <c r="J355" s="669"/>
      <c r="K355" s="669"/>
      <c r="L355" s="669"/>
      <c r="M355" s="669"/>
      <c r="N355" s="669"/>
      <c r="O355" s="669"/>
      <c r="P355" s="669"/>
      <c r="Q355" s="669"/>
      <c r="R355" s="669"/>
      <c r="S355" s="669"/>
      <c r="T355" s="669"/>
      <c r="U355" s="669"/>
      <c r="V355" s="669"/>
      <c r="W355" s="669"/>
      <c r="X355" s="669"/>
      <c r="Y355" s="669"/>
      <c r="Z355" s="669"/>
      <c r="AA355" s="669"/>
    </row>
    <row r="356" spans="1:27" ht="12.75">
      <c r="A356" s="669"/>
      <c r="B356" s="669"/>
      <c r="C356" s="669"/>
      <c r="D356" s="669"/>
      <c r="E356" s="669"/>
      <c r="F356" s="669"/>
      <c r="G356" s="669"/>
      <c r="H356" s="669"/>
      <c r="I356" s="669"/>
      <c r="J356" s="669"/>
      <c r="K356" s="669"/>
      <c r="L356" s="669"/>
      <c r="M356" s="669"/>
      <c r="N356" s="669"/>
      <c r="O356" s="669"/>
      <c r="P356" s="669"/>
      <c r="Q356" s="669"/>
      <c r="R356" s="669"/>
      <c r="S356" s="669"/>
      <c r="T356" s="669"/>
      <c r="U356" s="669"/>
      <c r="V356" s="669"/>
      <c r="W356" s="669"/>
      <c r="X356" s="669"/>
      <c r="Y356" s="669"/>
      <c r="Z356" s="669"/>
      <c r="AA356" s="669"/>
    </row>
    <row r="357" spans="1:27" ht="12.75">
      <c r="A357" s="669"/>
      <c r="B357" s="669"/>
      <c r="C357" s="669"/>
      <c r="D357" s="669"/>
      <c r="E357" s="669"/>
      <c r="F357" s="669"/>
      <c r="G357" s="669"/>
      <c r="H357" s="669"/>
      <c r="I357" s="669"/>
      <c r="J357" s="669"/>
      <c r="K357" s="669"/>
      <c r="L357" s="669"/>
      <c r="M357" s="669"/>
      <c r="N357" s="669"/>
      <c r="O357" s="669"/>
      <c r="P357" s="669"/>
      <c r="Q357" s="669"/>
      <c r="R357" s="669"/>
      <c r="S357" s="669"/>
      <c r="T357" s="669"/>
      <c r="U357" s="669"/>
      <c r="V357" s="669"/>
      <c r="W357" s="669"/>
      <c r="X357" s="669"/>
      <c r="Y357" s="669"/>
      <c r="Z357" s="669"/>
      <c r="AA357" s="669"/>
    </row>
    <row r="358" spans="1:27" ht="12.75">
      <c r="A358" s="669"/>
      <c r="B358" s="669"/>
      <c r="C358" s="669"/>
      <c r="D358" s="669"/>
      <c r="E358" s="669"/>
      <c r="F358" s="669"/>
      <c r="G358" s="669"/>
      <c r="H358" s="669"/>
      <c r="I358" s="669"/>
      <c r="J358" s="669"/>
      <c r="K358" s="669"/>
      <c r="L358" s="669"/>
      <c r="M358" s="669"/>
      <c r="N358" s="669"/>
      <c r="O358" s="669"/>
      <c r="P358" s="669"/>
      <c r="Q358" s="669"/>
      <c r="R358" s="669"/>
      <c r="S358" s="669"/>
      <c r="T358" s="669"/>
      <c r="U358" s="669"/>
      <c r="V358" s="669"/>
      <c r="W358" s="669"/>
      <c r="X358" s="669"/>
      <c r="Y358" s="669"/>
      <c r="Z358" s="669"/>
      <c r="AA358" s="669"/>
    </row>
    <row r="359" spans="1:27" ht="12.75">
      <c r="A359" s="669"/>
      <c r="B359" s="669"/>
      <c r="C359" s="669"/>
      <c r="D359" s="669"/>
      <c r="E359" s="669"/>
      <c r="F359" s="669"/>
      <c r="G359" s="669"/>
      <c r="H359" s="669"/>
      <c r="I359" s="669"/>
      <c r="J359" s="669"/>
      <c r="K359" s="669"/>
      <c r="L359" s="669"/>
      <c r="M359" s="669"/>
      <c r="N359" s="669"/>
      <c r="O359" s="669"/>
      <c r="P359" s="669"/>
      <c r="Q359" s="669"/>
      <c r="R359" s="669"/>
      <c r="S359" s="669"/>
      <c r="T359" s="669"/>
      <c r="U359" s="669"/>
      <c r="V359" s="669"/>
      <c r="W359" s="669"/>
      <c r="X359" s="669"/>
      <c r="Y359" s="669"/>
      <c r="Z359" s="669"/>
      <c r="AA359" s="669"/>
    </row>
    <row r="360" spans="1:27" ht="12.75">
      <c r="A360" s="669"/>
      <c r="B360" s="669"/>
      <c r="C360" s="669"/>
      <c r="D360" s="669"/>
      <c r="E360" s="669"/>
      <c r="F360" s="669"/>
      <c r="G360" s="669"/>
      <c r="H360" s="669"/>
      <c r="I360" s="669"/>
      <c r="J360" s="669"/>
      <c r="K360" s="669"/>
      <c r="L360" s="669"/>
      <c r="M360" s="669"/>
      <c r="N360" s="669"/>
      <c r="O360" s="669"/>
      <c r="P360" s="669"/>
      <c r="Q360" s="669"/>
      <c r="R360" s="669"/>
      <c r="S360" s="669"/>
      <c r="T360" s="669"/>
      <c r="U360" s="669"/>
      <c r="V360" s="669"/>
      <c r="W360" s="669"/>
      <c r="X360" s="669"/>
      <c r="Y360" s="669"/>
      <c r="Z360" s="669"/>
      <c r="AA360" s="669"/>
    </row>
    <row r="361" spans="1:27" ht="12.75">
      <c r="A361" s="669"/>
      <c r="B361" s="669"/>
      <c r="C361" s="669"/>
      <c r="D361" s="669"/>
      <c r="E361" s="669"/>
      <c r="F361" s="669"/>
      <c r="G361" s="669"/>
      <c r="H361" s="669"/>
      <c r="I361" s="669"/>
      <c r="J361" s="669"/>
      <c r="K361" s="669"/>
      <c r="L361" s="669"/>
      <c r="M361" s="669"/>
      <c r="N361" s="669"/>
      <c r="O361" s="669"/>
      <c r="P361" s="669"/>
      <c r="Q361" s="669"/>
      <c r="R361" s="669"/>
      <c r="S361" s="669"/>
      <c r="T361" s="669"/>
      <c r="U361" s="669"/>
      <c r="V361" s="669"/>
      <c r="W361" s="669"/>
      <c r="X361" s="669"/>
      <c r="Y361" s="669"/>
      <c r="Z361" s="669"/>
      <c r="AA361" s="669"/>
    </row>
    <row r="362" spans="1:27" ht="12.75">
      <c r="A362" s="669"/>
      <c r="B362" s="669"/>
      <c r="C362" s="669"/>
      <c r="D362" s="669"/>
      <c r="E362" s="669"/>
      <c r="F362" s="669"/>
      <c r="G362" s="669"/>
      <c r="H362" s="669"/>
      <c r="I362" s="669"/>
      <c r="J362" s="669"/>
      <c r="K362" s="669"/>
      <c r="L362" s="669"/>
      <c r="M362" s="669"/>
      <c r="N362" s="669"/>
      <c r="O362" s="669"/>
      <c r="P362" s="669"/>
      <c r="Q362" s="669"/>
      <c r="R362" s="669"/>
      <c r="S362" s="669"/>
      <c r="T362" s="669"/>
      <c r="U362" s="669"/>
      <c r="V362" s="669"/>
      <c r="W362" s="669"/>
      <c r="X362" s="669"/>
      <c r="Y362" s="669"/>
      <c r="Z362" s="669"/>
      <c r="AA362" s="669"/>
    </row>
    <row r="363" spans="1:27" ht="12.75">
      <c r="A363" s="669"/>
      <c r="B363" s="669"/>
      <c r="C363" s="669"/>
      <c r="D363" s="669"/>
      <c r="E363" s="669"/>
      <c r="F363" s="669"/>
      <c r="G363" s="669"/>
      <c r="H363" s="669"/>
      <c r="I363" s="669"/>
      <c r="J363" s="669"/>
      <c r="K363" s="669"/>
      <c r="L363" s="669"/>
      <c r="M363" s="669"/>
      <c r="N363" s="669"/>
      <c r="O363" s="669"/>
      <c r="P363" s="669"/>
      <c r="Q363" s="669"/>
      <c r="R363" s="669"/>
      <c r="S363" s="669"/>
      <c r="T363" s="669"/>
      <c r="U363" s="669"/>
      <c r="V363" s="669"/>
      <c r="W363" s="669"/>
      <c r="X363" s="669"/>
      <c r="Y363" s="669"/>
      <c r="Z363" s="669"/>
      <c r="AA363" s="669"/>
    </row>
    <row r="364" spans="1:27" ht="12.75">
      <c r="A364" s="669"/>
      <c r="B364" s="669"/>
      <c r="C364" s="669"/>
      <c r="D364" s="669"/>
      <c r="E364" s="669"/>
      <c r="F364" s="669"/>
      <c r="G364" s="669"/>
      <c r="H364" s="669"/>
      <c r="I364" s="669"/>
      <c r="J364" s="669"/>
      <c r="K364" s="669"/>
      <c r="L364" s="669"/>
      <c r="M364" s="669"/>
      <c r="N364" s="669"/>
      <c r="O364" s="669"/>
      <c r="P364" s="669"/>
      <c r="Q364" s="669"/>
      <c r="R364" s="669"/>
      <c r="S364" s="669"/>
      <c r="T364" s="669"/>
      <c r="U364" s="669"/>
      <c r="V364" s="669"/>
      <c r="W364" s="669"/>
      <c r="X364" s="669"/>
      <c r="Y364" s="669"/>
      <c r="Z364" s="669"/>
      <c r="AA364" s="669"/>
    </row>
    <row r="365" spans="1:27" ht="12.75">
      <c r="A365" s="669"/>
      <c r="B365" s="669"/>
      <c r="C365" s="669"/>
      <c r="D365" s="669"/>
      <c r="E365" s="669"/>
      <c r="F365" s="669"/>
      <c r="G365" s="669"/>
      <c r="H365" s="669"/>
      <c r="I365" s="669"/>
      <c r="J365" s="669"/>
      <c r="K365" s="669"/>
      <c r="L365" s="669"/>
      <c r="M365" s="669"/>
      <c r="N365" s="669"/>
      <c r="O365" s="669"/>
      <c r="P365" s="669"/>
      <c r="Q365" s="669"/>
      <c r="R365" s="669"/>
      <c r="S365" s="669"/>
      <c r="T365" s="669"/>
      <c r="U365" s="669"/>
      <c r="V365" s="669"/>
      <c r="W365" s="669"/>
      <c r="X365" s="669"/>
      <c r="Y365" s="669"/>
      <c r="Z365" s="669"/>
      <c r="AA365" s="669"/>
    </row>
    <row r="366" spans="1:27" ht="12.75">
      <c r="A366" s="669"/>
      <c r="B366" s="669"/>
      <c r="C366" s="669"/>
      <c r="D366" s="669"/>
      <c r="E366" s="669"/>
      <c r="F366" s="669"/>
      <c r="G366" s="669"/>
      <c r="H366" s="669"/>
      <c r="I366" s="669"/>
      <c r="J366" s="669"/>
      <c r="K366" s="669"/>
      <c r="L366" s="669"/>
      <c r="M366" s="669"/>
      <c r="N366" s="669"/>
      <c r="O366" s="669"/>
      <c r="P366" s="669"/>
      <c r="Q366" s="669"/>
      <c r="R366" s="669"/>
      <c r="S366" s="669"/>
      <c r="T366" s="669"/>
      <c r="U366" s="669"/>
      <c r="V366" s="669"/>
      <c r="W366" s="669"/>
      <c r="X366" s="669"/>
      <c r="Y366" s="669"/>
      <c r="Z366" s="669"/>
      <c r="AA366" s="669"/>
    </row>
    <row r="367" spans="1:27" ht="12.75">
      <c r="A367" s="669"/>
      <c r="B367" s="669"/>
      <c r="C367" s="669"/>
      <c r="D367" s="669"/>
      <c r="E367" s="669"/>
      <c r="F367" s="669"/>
      <c r="G367" s="669"/>
      <c r="H367" s="669"/>
      <c r="I367" s="669"/>
      <c r="J367" s="669"/>
      <c r="K367" s="669"/>
      <c r="L367" s="669"/>
      <c r="M367" s="669"/>
      <c r="N367" s="669"/>
      <c r="O367" s="669"/>
      <c r="P367" s="669"/>
      <c r="Q367" s="669"/>
      <c r="R367" s="669"/>
      <c r="S367" s="669"/>
      <c r="T367" s="669"/>
      <c r="U367" s="669"/>
      <c r="V367" s="669"/>
      <c r="W367" s="669"/>
      <c r="X367" s="669"/>
      <c r="Y367" s="669"/>
      <c r="Z367" s="669"/>
      <c r="AA367" s="669"/>
    </row>
    <row r="368" spans="1:27" ht="12.75">
      <c r="A368" s="669"/>
      <c r="B368" s="669"/>
      <c r="C368" s="669"/>
      <c r="D368" s="669"/>
      <c r="E368" s="669"/>
      <c r="F368" s="669"/>
      <c r="G368" s="669"/>
      <c r="H368" s="669"/>
      <c r="I368" s="669"/>
      <c r="J368" s="669"/>
      <c r="K368" s="669"/>
      <c r="L368" s="669"/>
      <c r="M368" s="669"/>
      <c r="N368" s="669"/>
      <c r="O368" s="669"/>
      <c r="P368" s="669"/>
      <c r="Q368" s="669"/>
      <c r="R368" s="669"/>
      <c r="S368" s="669"/>
      <c r="T368" s="669"/>
      <c r="U368" s="669"/>
      <c r="V368" s="669"/>
      <c r="W368" s="669"/>
      <c r="X368" s="669"/>
      <c r="Y368" s="669"/>
      <c r="Z368" s="669"/>
      <c r="AA368" s="669"/>
    </row>
    <row r="369" spans="1:27" ht="12.75">
      <c r="A369" s="669"/>
      <c r="B369" s="669"/>
      <c r="C369" s="669"/>
      <c r="D369" s="669"/>
      <c r="E369" s="669"/>
      <c r="F369" s="669"/>
      <c r="G369" s="669"/>
      <c r="H369" s="669"/>
      <c r="I369" s="669"/>
      <c r="J369" s="669"/>
      <c r="K369" s="669"/>
      <c r="L369" s="669"/>
      <c r="M369" s="669"/>
      <c r="N369" s="669"/>
      <c r="O369" s="669"/>
      <c r="P369" s="669"/>
      <c r="Q369" s="669"/>
      <c r="R369" s="669"/>
      <c r="S369" s="669"/>
      <c r="T369" s="669"/>
      <c r="U369" s="669"/>
      <c r="V369" s="669"/>
      <c r="W369" s="669"/>
      <c r="X369" s="669"/>
      <c r="Y369" s="669"/>
      <c r="Z369" s="669"/>
      <c r="AA369" s="669"/>
    </row>
    <row r="370" spans="1:27" ht="12.75">
      <c r="A370" s="669"/>
      <c r="B370" s="669"/>
      <c r="C370" s="669"/>
      <c r="D370" s="669"/>
      <c r="E370" s="669"/>
      <c r="F370" s="669"/>
      <c r="G370" s="669"/>
      <c r="H370" s="669"/>
      <c r="I370" s="669"/>
      <c r="J370" s="669"/>
      <c r="K370" s="669"/>
      <c r="L370" s="669"/>
      <c r="M370" s="669"/>
      <c r="N370" s="669"/>
      <c r="O370" s="669"/>
      <c r="P370" s="669"/>
      <c r="Q370" s="669"/>
      <c r="R370" s="669"/>
      <c r="S370" s="669"/>
      <c r="T370" s="669"/>
      <c r="U370" s="669"/>
      <c r="V370" s="669"/>
      <c r="W370" s="669"/>
      <c r="X370" s="669"/>
      <c r="Y370" s="669"/>
      <c r="Z370" s="669"/>
      <c r="AA370" s="669"/>
    </row>
    <row r="371" spans="1:27" ht="12.75">
      <c r="A371" s="669"/>
      <c r="B371" s="669"/>
      <c r="C371" s="669"/>
      <c r="D371" s="669"/>
      <c r="E371" s="669"/>
      <c r="F371" s="669"/>
      <c r="G371" s="669"/>
      <c r="H371" s="669"/>
      <c r="I371" s="669"/>
      <c r="J371" s="669"/>
      <c r="K371" s="669"/>
      <c r="L371" s="669"/>
      <c r="M371" s="669"/>
      <c r="N371" s="669"/>
      <c r="O371" s="669"/>
      <c r="P371" s="669"/>
      <c r="Q371" s="669"/>
      <c r="R371" s="669"/>
      <c r="S371" s="669"/>
      <c r="T371" s="669"/>
      <c r="U371" s="669"/>
      <c r="V371" s="669"/>
      <c r="W371" s="669"/>
      <c r="X371" s="669"/>
      <c r="Y371" s="669"/>
      <c r="Z371" s="669"/>
      <c r="AA371" s="669"/>
    </row>
    <row r="372" spans="1:27" ht="12.75">
      <c r="A372" s="669"/>
      <c r="B372" s="669"/>
      <c r="C372" s="669"/>
      <c r="D372" s="669"/>
      <c r="E372" s="669"/>
      <c r="F372" s="669"/>
      <c r="G372" s="669"/>
      <c r="H372" s="669"/>
      <c r="I372" s="669"/>
      <c r="J372" s="669"/>
      <c r="K372" s="669"/>
      <c r="L372" s="669"/>
      <c r="M372" s="669"/>
      <c r="N372" s="669"/>
      <c r="O372" s="669"/>
      <c r="P372" s="669"/>
      <c r="Q372" s="669"/>
      <c r="R372" s="669"/>
      <c r="S372" s="669"/>
      <c r="T372" s="669"/>
      <c r="U372" s="669"/>
      <c r="V372" s="669"/>
      <c r="W372" s="669"/>
      <c r="X372" s="669"/>
      <c r="Y372" s="669"/>
      <c r="Z372" s="669"/>
      <c r="AA372" s="669"/>
    </row>
    <row r="373" spans="1:27" ht="12.75">
      <c r="A373" s="669"/>
      <c r="B373" s="669"/>
      <c r="C373" s="669"/>
      <c r="D373" s="669"/>
      <c r="E373" s="669"/>
      <c r="F373" s="669"/>
      <c r="G373" s="669"/>
      <c r="H373" s="669"/>
      <c r="I373" s="669"/>
      <c r="J373" s="669"/>
      <c r="K373" s="669"/>
      <c r="L373" s="669"/>
      <c r="M373" s="669"/>
      <c r="N373" s="669"/>
      <c r="O373" s="669"/>
      <c r="P373" s="669"/>
      <c r="Q373" s="669"/>
      <c r="R373" s="669"/>
      <c r="S373" s="669"/>
      <c r="T373" s="669"/>
      <c r="U373" s="669"/>
      <c r="V373" s="669"/>
      <c r="W373" s="669"/>
      <c r="X373" s="669"/>
      <c r="Y373" s="669"/>
      <c r="Z373" s="669"/>
      <c r="AA373" s="669"/>
    </row>
    <row r="374" spans="1:27" ht="12.75">
      <c r="A374" s="669"/>
      <c r="B374" s="669"/>
      <c r="C374" s="669"/>
      <c r="D374" s="669"/>
      <c r="E374" s="669"/>
      <c r="F374" s="669"/>
      <c r="G374" s="669"/>
      <c r="H374" s="669"/>
      <c r="I374" s="669"/>
      <c r="J374" s="669"/>
      <c r="K374" s="669"/>
      <c r="L374" s="669"/>
      <c r="M374" s="669"/>
      <c r="N374" s="669"/>
      <c r="O374" s="669"/>
      <c r="P374" s="669"/>
      <c r="Q374" s="669"/>
      <c r="R374" s="669"/>
      <c r="S374" s="669"/>
      <c r="T374" s="669"/>
      <c r="U374" s="669"/>
      <c r="V374" s="669"/>
      <c r="W374" s="669"/>
      <c r="X374" s="669"/>
      <c r="Y374" s="669"/>
      <c r="Z374" s="669"/>
      <c r="AA374" s="669"/>
    </row>
    <row r="375" spans="1:27" ht="12.75">
      <c r="A375" s="669"/>
      <c r="B375" s="669"/>
      <c r="C375" s="669"/>
      <c r="D375" s="669"/>
      <c r="E375" s="669"/>
      <c r="F375" s="669"/>
      <c r="G375" s="669"/>
      <c r="H375" s="669"/>
      <c r="I375" s="669"/>
      <c r="J375" s="669"/>
      <c r="K375" s="669"/>
      <c r="L375" s="669"/>
      <c r="M375" s="669"/>
      <c r="N375" s="669"/>
      <c r="O375" s="669"/>
      <c r="P375" s="669"/>
      <c r="Q375" s="669"/>
      <c r="R375" s="669"/>
      <c r="S375" s="669"/>
      <c r="T375" s="669"/>
      <c r="U375" s="669"/>
      <c r="V375" s="669"/>
      <c r="W375" s="669"/>
      <c r="X375" s="669"/>
      <c r="Y375" s="669"/>
      <c r="Z375" s="669"/>
      <c r="AA375" s="669"/>
    </row>
    <row r="376" spans="1:27" ht="12.75">
      <c r="A376" s="669"/>
      <c r="B376" s="669"/>
      <c r="C376" s="669"/>
      <c r="D376" s="669"/>
      <c r="E376" s="669"/>
      <c r="F376" s="669"/>
      <c r="G376" s="669"/>
      <c r="H376" s="669"/>
      <c r="I376" s="669"/>
      <c r="J376" s="669"/>
      <c r="K376" s="669"/>
      <c r="L376" s="669"/>
      <c r="M376" s="669"/>
      <c r="N376" s="669"/>
      <c r="O376" s="669"/>
      <c r="P376" s="669"/>
      <c r="Q376" s="669"/>
      <c r="R376" s="669"/>
      <c r="S376" s="669"/>
      <c r="T376" s="669"/>
      <c r="U376" s="669"/>
      <c r="V376" s="669"/>
      <c r="W376" s="669"/>
      <c r="X376" s="669"/>
      <c r="Y376" s="669"/>
      <c r="Z376" s="669"/>
      <c r="AA376" s="669"/>
    </row>
    <row r="377" spans="1:27" ht="12.75">
      <c r="A377" s="669"/>
      <c r="B377" s="669"/>
      <c r="C377" s="669"/>
      <c r="D377" s="669"/>
      <c r="E377" s="669"/>
      <c r="F377" s="669"/>
      <c r="G377" s="669"/>
      <c r="H377" s="669"/>
      <c r="I377" s="669"/>
      <c r="J377" s="669"/>
      <c r="K377" s="669"/>
      <c r="L377" s="669"/>
      <c r="M377" s="669"/>
      <c r="N377" s="669"/>
      <c r="O377" s="669"/>
      <c r="P377" s="669"/>
      <c r="Q377" s="669"/>
      <c r="R377" s="669"/>
      <c r="S377" s="669"/>
      <c r="T377" s="669"/>
      <c r="U377" s="669"/>
      <c r="V377" s="669"/>
      <c r="W377" s="669"/>
      <c r="X377" s="669"/>
      <c r="Y377" s="669"/>
      <c r="Z377" s="669"/>
      <c r="AA377" s="669"/>
    </row>
    <row r="378" spans="1:27" ht="12.75">
      <c r="A378" s="669"/>
      <c r="B378" s="669"/>
      <c r="C378" s="669"/>
      <c r="D378" s="669"/>
      <c r="E378" s="669"/>
      <c r="F378" s="669"/>
      <c r="G378" s="669"/>
      <c r="H378" s="669"/>
      <c r="I378" s="669"/>
      <c r="J378" s="669"/>
      <c r="K378" s="669"/>
      <c r="L378" s="669"/>
      <c r="M378" s="669"/>
      <c r="N378" s="669"/>
      <c r="O378" s="669"/>
      <c r="P378" s="669"/>
      <c r="Q378" s="669"/>
      <c r="R378" s="669"/>
      <c r="S378" s="669"/>
      <c r="T378" s="669"/>
      <c r="U378" s="669"/>
      <c r="V378" s="669"/>
      <c r="W378" s="669"/>
      <c r="X378" s="669"/>
      <c r="Y378" s="669"/>
      <c r="Z378" s="669"/>
      <c r="AA378" s="669"/>
    </row>
    <row r="379" spans="1:27" ht="12.75">
      <c r="A379" s="669"/>
      <c r="B379" s="669"/>
      <c r="C379" s="669"/>
      <c r="D379" s="669"/>
      <c r="E379" s="669"/>
      <c r="F379" s="669"/>
      <c r="G379" s="669"/>
      <c r="H379" s="669"/>
      <c r="I379" s="669"/>
      <c r="J379" s="669"/>
      <c r="K379" s="669"/>
      <c r="L379" s="669"/>
      <c r="M379" s="669"/>
      <c r="N379" s="669"/>
      <c r="O379" s="669"/>
      <c r="P379" s="669"/>
      <c r="Q379" s="669"/>
      <c r="R379" s="669"/>
      <c r="S379" s="669"/>
      <c r="T379" s="669"/>
      <c r="U379" s="669"/>
      <c r="V379" s="669"/>
      <c r="W379" s="669"/>
      <c r="X379" s="669"/>
      <c r="Y379" s="669"/>
      <c r="Z379" s="669"/>
      <c r="AA379" s="669"/>
    </row>
    <row r="380" spans="1:27" ht="12.75">
      <c r="A380" s="669"/>
      <c r="B380" s="669"/>
      <c r="C380" s="669"/>
      <c r="D380" s="669"/>
      <c r="E380" s="669"/>
      <c r="F380" s="669"/>
      <c r="G380" s="669"/>
      <c r="H380" s="669"/>
      <c r="I380" s="669"/>
      <c r="J380" s="669"/>
      <c r="K380" s="669"/>
      <c r="L380" s="669"/>
      <c r="M380" s="669"/>
      <c r="N380" s="669"/>
      <c r="O380" s="669"/>
      <c r="P380" s="669"/>
      <c r="Q380" s="669"/>
      <c r="R380" s="669"/>
      <c r="S380" s="669"/>
      <c r="T380" s="669"/>
      <c r="U380" s="669"/>
      <c r="V380" s="669"/>
      <c r="W380" s="669"/>
      <c r="X380" s="669"/>
      <c r="Y380" s="669"/>
      <c r="Z380" s="669"/>
      <c r="AA380" s="669"/>
    </row>
    <row r="381" spans="1:27" ht="12.75">
      <c r="A381" s="669"/>
      <c r="B381" s="669"/>
      <c r="C381" s="669"/>
      <c r="D381" s="669"/>
      <c r="E381" s="669"/>
      <c r="F381" s="669"/>
      <c r="G381" s="669"/>
      <c r="H381" s="669"/>
      <c r="I381" s="669"/>
      <c r="J381" s="669"/>
      <c r="K381" s="669"/>
      <c r="L381" s="669"/>
      <c r="M381" s="669"/>
      <c r="N381" s="669"/>
      <c r="O381" s="669"/>
      <c r="P381" s="669"/>
      <c r="Q381" s="669"/>
      <c r="R381" s="669"/>
      <c r="S381" s="669"/>
      <c r="T381" s="669"/>
      <c r="U381" s="669"/>
      <c r="V381" s="669"/>
      <c r="W381" s="669"/>
      <c r="X381" s="669"/>
      <c r="Y381" s="669"/>
      <c r="Z381" s="669"/>
      <c r="AA381" s="669"/>
    </row>
    <row r="382" spans="1:27" ht="12.75">
      <c r="A382" s="669"/>
      <c r="B382" s="669"/>
      <c r="C382" s="669"/>
      <c r="D382" s="669"/>
      <c r="E382" s="669"/>
      <c r="F382" s="669"/>
      <c r="G382" s="669"/>
      <c r="H382" s="669"/>
      <c r="I382" s="669"/>
      <c r="J382" s="669"/>
      <c r="K382" s="669"/>
      <c r="L382" s="669"/>
      <c r="M382" s="669"/>
      <c r="N382" s="669"/>
      <c r="O382" s="669"/>
      <c r="P382" s="669"/>
      <c r="Q382" s="669"/>
      <c r="R382" s="669"/>
      <c r="S382" s="669"/>
      <c r="T382" s="669"/>
      <c r="U382" s="669"/>
      <c r="V382" s="669"/>
      <c r="W382" s="669"/>
      <c r="X382" s="669"/>
      <c r="Y382" s="669"/>
      <c r="Z382" s="669"/>
      <c r="AA382" s="669"/>
    </row>
    <row r="383" spans="1:27" ht="12.75">
      <c r="A383" s="669"/>
      <c r="B383" s="669"/>
      <c r="C383" s="669"/>
      <c r="D383" s="669"/>
      <c r="E383" s="669"/>
      <c r="F383" s="669"/>
      <c r="G383" s="669"/>
      <c r="H383" s="669"/>
      <c r="I383" s="669"/>
      <c r="J383" s="669"/>
      <c r="K383" s="669"/>
      <c r="L383" s="669"/>
      <c r="M383" s="669"/>
      <c r="N383" s="669"/>
      <c r="O383" s="669"/>
      <c r="P383" s="669"/>
      <c r="Q383" s="669"/>
      <c r="R383" s="669"/>
      <c r="S383" s="669"/>
      <c r="T383" s="669"/>
      <c r="U383" s="669"/>
      <c r="V383" s="669"/>
      <c r="W383" s="669"/>
      <c r="X383" s="669"/>
      <c r="Y383" s="669"/>
      <c r="Z383" s="669"/>
      <c r="AA383" s="669"/>
    </row>
    <row r="384" spans="1:27" ht="12.75">
      <c r="A384" s="669"/>
      <c r="B384" s="669"/>
      <c r="C384" s="669"/>
      <c r="D384" s="669"/>
      <c r="E384" s="669"/>
      <c r="F384" s="669"/>
      <c r="G384" s="669"/>
      <c r="H384" s="669"/>
      <c r="I384" s="669"/>
      <c r="J384" s="669"/>
      <c r="K384" s="669"/>
      <c r="L384" s="669"/>
      <c r="M384" s="669"/>
      <c r="N384" s="669"/>
      <c r="O384" s="669"/>
      <c r="P384" s="669"/>
      <c r="Q384" s="669"/>
      <c r="R384" s="669"/>
      <c r="S384" s="669"/>
      <c r="T384" s="669"/>
      <c r="U384" s="669"/>
      <c r="V384" s="669"/>
      <c r="W384" s="669"/>
      <c r="X384" s="669"/>
      <c r="Y384" s="669"/>
      <c r="Z384" s="669"/>
      <c r="AA384" s="669"/>
    </row>
    <row r="385" spans="1:27" ht="12.75">
      <c r="A385" s="669"/>
      <c r="B385" s="669"/>
      <c r="C385" s="669"/>
      <c r="D385" s="669"/>
      <c r="E385" s="669"/>
      <c r="F385" s="669"/>
      <c r="G385" s="669"/>
      <c r="H385" s="669"/>
      <c r="I385" s="669"/>
      <c r="J385" s="669"/>
      <c r="K385" s="669"/>
      <c r="L385" s="669"/>
      <c r="M385" s="669"/>
      <c r="N385" s="669"/>
      <c r="O385" s="669"/>
      <c r="P385" s="669"/>
      <c r="Q385" s="669"/>
      <c r="R385" s="669"/>
      <c r="S385" s="669"/>
      <c r="T385" s="669"/>
      <c r="U385" s="669"/>
      <c r="V385" s="669"/>
      <c r="W385" s="669"/>
      <c r="X385" s="669"/>
      <c r="Y385" s="669"/>
      <c r="Z385" s="669"/>
      <c r="AA385" s="669"/>
    </row>
    <row r="386" spans="1:27" ht="12.75">
      <c r="A386" s="669"/>
      <c r="B386" s="669"/>
      <c r="C386" s="669"/>
      <c r="D386" s="669"/>
      <c r="E386" s="669"/>
      <c r="F386" s="669"/>
      <c r="G386" s="669"/>
      <c r="H386" s="669"/>
      <c r="I386" s="669"/>
      <c r="J386" s="669"/>
      <c r="K386" s="669"/>
      <c r="L386" s="669"/>
      <c r="M386" s="669"/>
      <c r="N386" s="669"/>
      <c r="O386" s="669"/>
      <c r="P386" s="669"/>
      <c r="Q386" s="669"/>
      <c r="R386" s="669"/>
      <c r="S386" s="669"/>
      <c r="T386" s="669"/>
      <c r="U386" s="669"/>
      <c r="V386" s="669"/>
      <c r="W386" s="669"/>
      <c r="X386" s="669"/>
      <c r="Y386" s="669"/>
      <c r="Z386" s="669"/>
      <c r="AA386" s="669"/>
    </row>
    <row r="387" spans="1:27" ht="12.75">
      <c r="A387" s="669"/>
      <c r="B387" s="669"/>
      <c r="C387" s="669"/>
      <c r="D387" s="669"/>
      <c r="E387" s="669"/>
      <c r="F387" s="669"/>
      <c r="G387" s="669"/>
      <c r="H387" s="669"/>
      <c r="I387" s="669"/>
      <c r="J387" s="669"/>
      <c r="K387" s="669"/>
      <c r="L387" s="669"/>
      <c r="M387" s="669"/>
      <c r="N387" s="669"/>
      <c r="O387" s="669"/>
      <c r="P387" s="669"/>
      <c r="Q387" s="669"/>
      <c r="R387" s="669"/>
      <c r="S387" s="669"/>
      <c r="T387" s="669"/>
      <c r="U387" s="669"/>
      <c r="V387" s="669"/>
      <c r="W387" s="669"/>
      <c r="X387" s="669"/>
      <c r="Y387" s="669"/>
      <c r="Z387" s="669"/>
      <c r="AA387" s="669"/>
    </row>
    <row r="388" spans="1:27" ht="12.75">
      <c r="A388" s="669"/>
      <c r="B388" s="669"/>
      <c r="C388" s="669"/>
      <c r="D388" s="669"/>
      <c r="E388" s="669"/>
      <c r="F388" s="669"/>
      <c r="G388" s="669"/>
      <c r="H388" s="669"/>
      <c r="I388" s="669"/>
      <c r="J388" s="669"/>
      <c r="K388" s="669"/>
      <c r="L388" s="669"/>
      <c r="M388" s="669"/>
      <c r="N388" s="669"/>
      <c r="O388" s="669"/>
      <c r="P388" s="669"/>
      <c r="Q388" s="669"/>
      <c r="R388" s="669"/>
      <c r="S388" s="669"/>
      <c r="T388" s="669"/>
      <c r="U388" s="669"/>
      <c r="V388" s="669"/>
      <c r="W388" s="669"/>
      <c r="X388" s="669"/>
      <c r="Y388" s="669"/>
      <c r="Z388" s="669"/>
      <c r="AA388" s="669"/>
    </row>
    <row r="389" spans="1:27" ht="12.75">
      <c r="A389" s="669"/>
      <c r="B389" s="669"/>
      <c r="C389" s="669"/>
      <c r="D389" s="669"/>
      <c r="E389" s="669"/>
      <c r="F389" s="669"/>
      <c r="G389" s="669"/>
      <c r="H389" s="669"/>
      <c r="I389" s="669"/>
      <c r="J389" s="669"/>
      <c r="K389" s="669"/>
      <c r="L389" s="669"/>
      <c r="M389" s="669"/>
      <c r="N389" s="669"/>
      <c r="O389" s="669"/>
      <c r="P389" s="669"/>
      <c r="Q389" s="669"/>
      <c r="R389" s="669"/>
      <c r="S389" s="669"/>
      <c r="T389" s="669"/>
      <c r="U389" s="669"/>
      <c r="V389" s="669"/>
      <c r="W389" s="669"/>
      <c r="X389" s="669"/>
      <c r="Y389" s="669"/>
      <c r="Z389" s="669"/>
      <c r="AA389" s="669"/>
    </row>
    <row r="390" spans="1:27" ht="12.75">
      <c r="A390" s="669"/>
      <c r="B390" s="669"/>
      <c r="C390" s="669"/>
      <c r="D390" s="669"/>
      <c r="E390" s="669"/>
      <c r="F390" s="669"/>
      <c r="G390" s="669"/>
      <c r="H390" s="669"/>
      <c r="I390" s="669"/>
      <c r="J390" s="669"/>
      <c r="K390" s="669"/>
      <c r="L390" s="669"/>
      <c r="M390" s="669"/>
      <c r="N390" s="669"/>
      <c r="O390" s="669"/>
      <c r="P390" s="669"/>
      <c r="Q390" s="669"/>
      <c r="R390" s="669"/>
      <c r="S390" s="669"/>
      <c r="T390" s="669"/>
      <c r="U390" s="669"/>
      <c r="V390" s="669"/>
      <c r="W390" s="669"/>
      <c r="X390" s="669"/>
      <c r="Y390" s="669"/>
      <c r="Z390" s="669"/>
      <c r="AA390" s="669"/>
    </row>
    <row r="391" spans="1:27" ht="12.75">
      <c r="A391" s="669"/>
      <c r="B391" s="669"/>
      <c r="C391" s="669"/>
      <c r="D391" s="669"/>
      <c r="E391" s="669"/>
      <c r="F391" s="669"/>
      <c r="G391" s="669"/>
      <c r="H391" s="669"/>
      <c r="I391" s="669"/>
      <c r="J391" s="669"/>
      <c r="K391" s="669"/>
      <c r="L391" s="669"/>
      <c r="M391" s="669"/>
      <c r="N391" s="669"/>
      <c r="O391" s="669"/>
      <c r="P391" s="669"/>
      <c r="Q391" s="669"/>
      <c r="R391" s="669"/>
      <c r="S391" s="669"/>
      <c r="T391" s="669"/>
      <c r="U391" s="669"/>
      <c r="V391" s="669"/>
      <c r="W391" s="669"/>
      <c r="X391" s="669"/>
      <c r="Y391" s="669"/>
      <c r="Z391" s="669"/>
      <c r="AA391" s="669"/>
    </row>
    <row r="392" spans="1:27" ht="12.75">
      <c r="A392" s="669"/>
      <c r="B392" s="669"/>
      <c r="C392" s="669"/>
      <c r="D392" s="669"/>
      <c r="E392" s="669"/>
      <c r="F392" s="669"/>
      <c r="G392" s="669"/>
      <c r="H392" s="669"/>
      <c r="I392" s="669"/>
      <c r="J392" s="669"/>
      <c r="K392" s="669"/>
      <c r="L392" s="669"/>
      <c r="M392" s="669"/>
      <c r="N392" s="669"/>
      <c r="O392" s="669"/>
      <c r="P392" s="669"/>
      <c r="Q392" s="669"/>
      <c r="R392" s="669"/>
      <c r="S392" s="669"/>
      <c r="T392" s="669"/>
      <c r="U392" s="669"/>
      <c r="V392" s="669"/>
      <c r="W392" s="669"/>
      <c r="X392" s="669"/>
      <c r="Y392" s="669"/>
      <c r="Z392" s="669"/>
      <c r="AA392" s="669"/>
    </row>
    <row r="393" spans="1:27" ht="12.75">
      <c r="A393" s="669"/>
      <c r="B393" s="669"/>
      <c r="C393" s="669"/>
      <c r="D393" s="669"/>
      <c r="E393" s="669"/>
      <c r="F393" s="669"/>
      <c r="G393" s="669"/>
      <c r="H393" s="669"/>
      <c r="I393" s="669"/>
      <c r="J393" s="669"/>
      <c r="K393" s="669"/>
      <c r="L393" s="669"/>
      <c r="M393" s="669"/>
      <c r="N393" s="669"/>
      <c r="O393" s="669"/>
      <c r="P393" s="669"/>
      <c r="Q393" s="669"/>
      <c r="R393" s="669"/>
      <c r="S393" s="669"/>
      <c r="T393" s="669"/>
      <c r="U393" s="669"/>
      <c r="V393" s="669"/>
      <c r="W393" s="669"/>
      <c r="X393" s="669"/>
      <c r="Y393" s="669"/>
      <c r="Z393" s="669"/>
      <c r="AA393" s="669"/>
    </row>
    <row r="394" spans="1:27" ht="12.75">
      <c r="A394" s="669"/>
      <c r="B394" s="669"/>
      <c r="C394" s="669"/>
      <c r="D394" s="669"/>
      <c r="E394" s="669"/>
      <c r="F394" s="669"/>
      <c r="G394" s="669"/>
      <c r="H394" s="669"/>
      <c r="I394" s="669"/>
      <c r="J394" s="669"/>
      <c r="K394" s="669"/>
      <c r="L394" s="669"/>
      <c r="M394" s="669"/>
      <c r="N394" s="669"/>
      <c r="O394" s="669"/>
      <c r="P394" s="669"/>
      <c r="Q394" s="669"/>
      <c r="R394" s="669"/>
      <c r="S394" s="669"/>
      <c r="T394" s="669"/>
      <c r="U394" s="669"/>
      <c r="V394" s="669"/>
      <c r="W394" s="669"/>
      <c r="X394" s="669"/>
      <c r="Y394" s="669"/>
      <c r="Z394" s="669"/>
      <c r="AA394" s="669"/>
    </row>
    <row r="395" spans="1:27" ht="12.75">
      <c r="A395" s="669"/>
      <c r="B395" s="669"/>
      <c r="C395" s="669"/>
      <c r="D395" s="669"/>
      <c r="E395" s="669"/>
      <c r="F395" s="669"/>
      <c r="G395" s="669"/>
      <c r="H395" s="669"/>
      <c r="I395" s="669"/>
      <c r="J395" s="669"/>
      <c r="K395" s="669"/>
      <c r="L395" s="669"/>
      <c r="M395" s="669"/>
      <c r="N395" s="669"/>
      <c r="O395" s="669"/>
      <c r="P395" s="669"/>
      <c r="Q395" s="669"/>
      <c r="R395" s="669"/>
      <c r="S395" s="669"/>
      <c r="T395" s="669"/>
      <c r="U395" s="669"/>
      <c r="V395" s="669"/>
      <c r="W395" s="669"/>
      <c r="X395" s="669"/>
      <c r="Y395" s="669"/>
      <c r="Z395" s="669"/>
      <c r="AA395" s="669"/>
    </row>
    <row r="396" spans="1:27" ht="12.75">
      <c r="A396" s="669"/>
      <c r="B396" s="669"/>
      <c r="C396" s="669"/>
      <c r="D396" s="669"/>
      <c r="E396" s="669"/>
      <c r="F396" s="669"/>
      <c r="G396" s="669"/>
      <c r="H396" s="669"/>
      <c r="I396" s="669"/>
      <c r="J396" s="669"/>
      <c r="K396" s="669"/>
      <c r="L396" s="669"/>
      <c r="M396" s="669"/>
      <c r="N396" s="669"/>
      <c r="O396" s="669"/>
      <c r="P396" s="669"/>
      <c r="Q396" s="669"/>
      <c r="R396" s="669"/>
      <c r="S396" s="669"/>
      <c r="T396" s="669"/>
      <c r="U396" s="669"/>
      <c r="V396" s="669"/>
      <c r="W396" s="669"/>
      <c r="X396" s="669"/>
      <c r="Y396" s="669"/>
      <c r="Z396" s="669"/>
      <c r="AA396" s="669"/>
    </row>
    <row r="397" spans="1:27" ht="12.75">
      <c r="A397" s="669"/>
      <c r="B397" s="669"/>
      <c r="C397" s="669"/>
      <c r="D397" s="669"/>
      <c r="E397" s="669"/>
      <c r="F397" s="669"/>
      <c r="G397" s="669"/>
      <c r="H397" s="669"/>
      <c r="I397" s="669"/>
      <c r="J397" s="669"/>
      <c r="K397" s="669"/>
      <c r="L397" s="669"/>
      <c r="M397" s="669"/>
      <c r="N397" s="669"/>
      <c r="O397" s="669"/>
      <c r="P397" s="669"/>
      <c r="Q397" s="669"/>
      <c r="R397" s="669"/>
      <c r="S397" s="669"/>
      <c r="T397" s="669"/>
      <c r="U397" s="669"/>
      <c r="V397" s="669"/>
      <c r="W397" s="669"/>
      <c r="X397" s="669"/>
      <c r="Y397" s="669"/>
      <c r="Z397" s="669"/>
      <c r="AA397" s="669"/>
    </row>
    <row r="398" spans="1:27" ht="12.75">
      <c r="A398" s="669"/>
      <c r="B398" s="669"/>
      <c r="C398" s="669"/>
      <c r="D398" s="669"/>
      <c r="E398" s="669"/>
      <c r="F398" s="669"/>
      <c r="G398" s="669"/>
      <c r="H398" s="669"/>
      <c r="I398" s="669"/>
      <c r="J398" s="669"/>
      <c r="K398" s="669"/>
      <c r="L398" s="669"/>
      <c r="M398" s="669"/>
      <c r="N398" s="669"/>
      <c r="O398" s="669"/>
      <c r="P398" s="669"/>
      <c r="Q398" s="669"/>
      <c r="R398" s="669"/>
      <c r="S398" s="669"/>
      <c r="T398" s="669"/>
      <c r="U398" s="669"/>
      <c r="V398" s="669"/>
      <c r="W398" s="669"/>
      <c r="X398" s="669"/>
      <c r="Y398" s="669"/>
      <c r="Z398" s="669"/>
      <c r="AA398" s="669"/>
    </row>
    <row r="399" spans="1:27" ht="12.75">
      <c r="A399" s="669"/>
      <c r="B399" s="669"/>
      <c r="C399" s="669"/>
      <c r="D399" s="669"/>
      <c r="E399" s="669"/>
      <c r="F399" s="669"/>
      <c r="G399" s="669"/>
      <c r="H399" s="669"/>
      <c r="I399" s="669"/>
      <c r="J399" s="669"/>
      <c r="K399" s="669"/>
      <c r="L399" s="669"/>
      <c r="M399" s="669"/>
      <c r="N399" s="669"/>
      <c r="O399" s="669"/>
      <c r="P399" s="669"/>
      <c r="Q399" s="669"/>
      <c r="R399" s="669"/>
      <c r="S399" s="669"/>
      <c r="T399" s="669"/>
      <c r="U399" s="669"/>
      <c r="V399" s="669"/>
      <c r="W399" s="669"/>
      <c r="X399" s="669"/>
      <c r="Y399" s="669"/>
      <c r="Z399" s="669"/>
      <c r="AA399" s="669"/>
    </row>
    <row r="400" spans="1:27" ht="12.75">
      <c r="A400" s="669"/>
      <c r="B400" s="669"/>
      <c r="C400" s="669"/>
      <c r="D400" s="669"/>
      <c r="E400" s="669"/>
      <c r="F400" s="669"/>
      <c r="G400" s="669"/>
      <c r="H400" s="669"/>
      <c r="I400" s="669"/>
      <c r="J400" s="669"/>
      <c r="K400" s="669"/>
      <c r="L400" s="669"/>
      <c r="M400" s="669"/>
      <c r="N400" s="669"/>
      <c r="O400" s="669"/>
      <c r="P400" s="669"/>
      <c r="Q400" s="669"/>
      <c r="R400" s="669"/>
      <c r="S400" s="669"/>
      <c r="T400" s="669"/>
      <c r="U400" s="669"/>
      <c r="V400" s="669"/>
      <c r="W400" s="669"/>
      <c r="X400" s="669"/>
      <c r="Y400" s="669"/>
      <c r="Z400" s="669"/>
      <c r="AA400" s="669"/>
    </row>
    <row r="401" spans="1:27" ht="12.75">
      <c r="A401" s="669"/>
      <c r="B401" s="669"/>
      <c r="C401" s="669"/>
      <c r="D401" s="669"/>
      <c r="E401" s="669"/>
      <c r="F401" s="669"/>
      <c r="G401" s="669"/>
      <c r="H401" s="669"/>
      <c r="I401" s="669"/>
      <c r="J401" s="669"/>
      <c r="K401" s="669"/>
      <c r="L401" s="669"/>
      <c r="M401" s="669"/>
      <c r="N401" s="669"/>
      <c r="O401" s="669"/>
      <c r="P401" s="669"/>
      <c r="Q401" s="669"/>
      <c r="R401" s="669"/>
      <c r="S401" s="669"/>
      <c r="T401" s="669"/>
      <c r="U401" s="669"/>
      <c r="V401" s="669"/>
      <c r="W401" s="669"/>
      <c r="X401" s="669"/>
      <c r="Y401" s="669"/>
      <c r="Z401" s="669"/>
      <c r="AA401" s="669"/>
    </row>
    <row r="402" spans="1:27" ht="12.75">
      <c r="A402" s="669"/>
      <c r="B402" s="669"/>
      <c r="C402" s="669"/>
      <c r="D402" s="669"/>
      <c r="E402" s="669"/>
      <c r="F402" s="669"/>
      <c r="G402" s="669"/>
      <c r="H402" s="669"/>
      <c r="I402" s="669"/>
      <c r="J402" s="669"/>
      <c r="K402" s="669"/>
      <c r="L402" s="669"/>
      <c r="M402" s="669"/>
      <c r="N402" s="669"/>
      <c r="O402" s="669"/>
      <c r="P402" s="669"/>
      <c r="Q402" s="669"/>
      <c r="R402" s="669"/>
      <c r="S402" s="669"/>
      <c r="T402" s="669"/>
      <c r="U402" s="669"/>
      <c r="V402" s="669"/>
      <c r="W402" s="669"/>
      <c r="X402" s="669"/>
      <c r="Y402" s="669"/>
      <c r="Z402" s="669"/>
      <c r="AA402" s="669"/>
    </row>
    <row r="403" spans="1:27" ht="12.75">
      <c r="A403" s="669"/>
      <c r="B403" s="669"/>
      <c r="C403" s="669"/>
      <c r="D403" s="669"/>
      <c r="E403" s="669"/>
      <c r="F403" s="669"/>
      <c r="G403" s="669"/>
      <c r="H403" s="669"/>
      <c r="I403" s="669"/>
      <c r="J403" s="669"/>
      <c r="K403" s="669"/>
      <c r="L403" s="669"/>
      <c r="M403" s="669"/>
      <c r="N403" s="669"/>
      <c r="O403" s="669"/>
      <c r="P403" s="669"/>
      <c r="Q403" s="669"/>
      <c r="R403" s="669"/>
      <c r="S403" s="669"/>
      <c r="T403" s="669"/>
      <c r="U403" s="669"/>
      <c r="V403" s="669"/>
      <c r="W403" s="669"/>
      <c r="X403" s="669"/>
      <c r="Y403" s="669"/>
      <c r="Z403" s="669"/>
      <c r="AA403" s="669"/>
    </row>
    <row r="404" spans="1:27" ht="12.75">
      <c r="A404" s="669"/>
      <c r="B404" s="669"/>
      <c r="C404" s="669"/>
      <c r="D404" s="669"/>
      <c r="E404" s="669"/>
      <c r="F404" s="669"/>
      <c r="G404" s="669"/>
      <c r="H404" s="669"/>
      <c r="I404" s="669"/>
      <c r="J404" s="669"/>
      <c r="K404" s="669"/>
      <c r="L404" s="669"/>
      <c r="M404" s="669"/>
      <c r="N404" s="669"/>
      <c r="O404" s="669"/>
      <c r="P404" s="669"/>
      <c r="Q404" s="669"/>
      <c r="R404" s="669"/>
      <c r="S404" s="669"/>
      <c r="T404" s="669"/>
      <c r="U404" s="669"/>
      <c r="V404" s="669"/>
      <c r="W404" s="669"/>
      <c r="X404" s="669"/>
      <c r="Y404" s="669"/>
      <c r="Z404" s="669"/>
      <c r="AA404" s="669"/>
    </row>
    <row r="405" spans="1:27" ht="12.75">
      <c r="A405" s="669"/>
      <c r="B405" s="669"/>
      <c r="C405" s="669"/>
      <c r="D405" s="669"/>
      <c r="E405" s="669"/>
      <c r="F405" s="669"/>
      <c r="G405" s="669"/>
      <c r="H405" s="669"/>
      <c r="I405" s="669"/>
      <c r="J405" s="669"/>
      <c r="K405" s="669"/>
      <c r="L405" s="669"/>
      <c r="M405" s="669"/>
      <c r="N405" s="669"/>
      <c r="O405" s="669"/>
      <c r="P405" s="669"/>
      <c r="Q405" s="669"/>
      <c r="R405" s="669"/>
      <c r="S405" s="669"/>
      <c r="T405" s="669"/>
      <c r="U405" s="669"/>
      <c r="V405" s="669"/>
      <c r="W405" s="669"/>
      <c r="X405" s="669"/>
      <c r="Y405" s="669"/>
      <c r="Z405" s="669"/>
      <c r="AA405" s="669"/>
    </row>
    <row r="406" spans="1:27" ht="12.75">
      <c r="A406" s="669"/>
      <c r="B406" s="669"/>
      <c r="C406" s="669"/>
      <c r="D406" s="669"/>
      <c r="E406" s="669"/>
      <c r="F406" s="669"/>
      <c r="G406" s="669"/>
      <c r="H406" s="669"/>
      <c r="I406" s="669"/>
      <c r="J406" s="669"/>
      <c r="K406" s="669"/>
      <c r="L406" s="669"/>
      <c r="M406" s="669"/>
      <c r="N406" s="669"/>
      <c r="O406" s="669"/>
      <c r="P406" s="669"/>
      <c r="Q406" s="669"/>
      <c r="R406" s="669"/>
      <c r="S406" s="669"/>
      <c r="T406" s="669"/>
      <c r="U406" s="669"/>
      <c r="V406" s="669"/>
      <c r="W406" s="669"/>
      <c r="X406" s="669"/>
      <c r="Y406" s="669"/>
      <c r="Z406" s="669"/>
      <c r="AA406" s="669"/>
    </row>
    <row r="407" spans="1:27" ht="12.75">
      <c r="A407" s="669"/>
      <c r="B407" s="669"/>
      <c r="C407" s="669"/>
      <c r="D407" s="669"/>
      <c r="E407" s="669"/>
      <c r="F407" s="669"/>
      <c r="G407" s="669"/>
      <c r="H407" s="669"/>
      <c r="I407" s="669"/>
      <c r="J407" s="669"/>
      <c r="K407" s="669"/>
      <c r="L407" s="669"/>
      <c r="M407" s="669"/>
      <c r="N407" s="669"/>
      <c r="O407" s="669"/>
      <c r="P407" s="669"/>
      <c r="Q407" s="669"/>
      <c r="R407" s="669"/>
      <c r="S407" s="669"/>
      <c r="T407" s="669"/>
      <c r="U407" s="669"/>
      <c r="V407" s="669"/>
      <c r="W407" s="669"/>
      <c r="X407" s="669"/>
      <c r="Y407" s="669"/>
      <c r="Z407" s="669"/>
      <c r="AA407" s="669"/>
    </row>
    <row r="408" spans="1:27" ht="12.75">
      <c r="A408" s="669"/>
      <c r="B408" s="669"/>
      <c r="C408" s="669"/>
      <c r="D408" s="669"/>
      <c r="E408" s="669"/>
      <c r="F408" s="669"/>
      <c r="G408" s="669"/>
      <c r="H408" s="669"/>
      <c r="I408" s="669"/>
      <c r="J408" s="669"/>
      <c r="K408" s="669"/>
      <c r="L408" s="669"/>
      <c r="M408" s="669"/>
      <c r="N408" s="669"/>
      <c r="O408" s="669"/>
      <c r="P408" s="669"/>
      <c r="Q408" s="669"/>
      <c r="R408" s="669"/>
      <c r="S408" s="669"/>
      <c r="T408" s="669"/>
      <c r="U408" s="669"/>
      <c r="V408" s="669"/>
      <c r="W408" s="669"/>
      <c r="X408" s="669"/>
      <c r="Y408" s="669"/>
      <c r="Z408" s="669"/>
      <c r="AA408" s="669"/>
    </row>
    <row r="409" spans="1:27" ht="12.75">
      <c r="A409" s="669"/>
      <c r="B409" s="669"/>
      <c r="C409" s="669"/>
      <c r="D409" s="669"/>
      <c r="E409" s="669"/>
      <c r="F409" s="669"/>
      <c r="G409" s="669"/>
      <c r="H409" s="669"/>
      <c r="I409" s="669"/>
      <c r="J409" s="669"/>
      <c r="K409" s="669"/>
      <c r="L409" s="669"/>
      <c r="M409" s="669"/>
      <c r="N409" s="669"/>
      <c r="O409" s="669"/>
      <c r="P409" s="669"/>
      <c r="Q409" s="669"/>
      <c r="R409" s="669"/>
      <c r="S409" s="669"/>
      <c r="T409" s="669"/>
      <c r="U409" s="669"/>
      <c r="V409" s="669"/>
      <c r="W409" s="669"/>
      <c r="X409" s="669"/>
      <c r="Y409" s="669"/>
      <c r="Z409" s="669"/>
      <c r="AA409" s="669"/>
    </row>
    <row r="410" spans="1:27" ht="12.75">
      <c r="A410" s="669"/>
      <c r="B410" s="669"/>
      <c r="C410" s="669"/>
      <c r="D410" s="669"/>
      <c r="E410" s="669"/>
      <c r="F410" s="669"/>
      <c r="G410" s="669"/>
      <c r="H410" s="669"/>
      <c r="I410" s="669"/>
      <c r="J410" s="669"/>
      <c r="K410" s="669"/>
      <c r="L410" s="669"/>
      <c r="M410" s="669"/>
      <c r="N410" s="669"/>
      <c r="O410" s="669"/>
      <c r="P410" s="669"/>
      <c r="Q410" s="669"/>
      <c r="R410" s="669"/>
      <c r="S410" s="669"/>
      <c r="T410" s="669"/>
      <c r="U410" s="669"/>
      <c r="V410" s="669"/>
      <c r="W410" s="669"/>
      <c r="X410" s="669"/>
      <c r="Y410" s="669"/>
      <c r="Z410" s="669"/>
      <c r="AA410" s="669"/>
    </row>
    <row r="411" spans="1:27" ht="12.75">
      <c r="A411" s="669"/>
      <c r="B411" s="669"/>
      <c r="C411" s="669"/>
      <c r="D411" s="669"/>
      <c r="E411" s="669"/>
      <c r="F411" s="669"/>
      <c r="G411" s="669"/>
      <c r="H411" s="669"/>
      <c r="I411" s="669"/>
      <c r="J411" s="669"/>
      <c r="K411" s="669"/>
      <c r="L411" s="669"/>
      <c r="M411" s="669"/>
      <c r="N411" s="669"/>
      <c r="O411" s="669"/>
      <c r="P411" s="669"/>
      <c r="Q411" s="669"/>
      <c r="R411" s="669"/>
      <c r="S411" s="669"/>
      <c r="T411" s="669"/>
      <c r="U411" s="669"/>
      <c r="V411" s="669"/>
      <c r="W411" s="669"/>
      <c r="X411" s="669"/>
      <c r="Y411" s="669"/>
      <c r="Z411" s="669"/>
      <c r="AA411" s="669"/>
    </row>
    <row r="412" spans="1:27" ht="12.75">
      <c r="A412" s="669"/>
      <c r="B412" s="669"/>
      <c r="C412" s="669"/>
      <c r="D412" s="669"/>
      <c r="E412" s="669"/>
      <c r="F412" s="669"/>
      <c r="G412" s="669"/>
      <c r="H412" s="669"/>
      <c r="I412" s="669"/>
      <c r="J412" s="669"/>
      <c r="K412" s="669"/>
      <c r="L412" s="669"/>
      <c r="M412" s="669"/>
      <c r="N412" s="669"/>
      <c r="O412" s="669"/>
      <c r="P412" s="669"/>
      <c r="Q412" s="669"/>
      <c r="R412" s="669"/>
      <c r="S412" s="669"/>
      <c r="T412" s="669"/>
      <c r="U412" s="669"/>
      <c r="V412" s="669"/>
      <c r="W412" s="669"/>
      <c r="X412" s="669"/>
      <c r="Y412" s="669"/>
      <c r="Z412" s="669"/>
      <c r="AA412" s="669"/>
    </row>
    <row r="413" spans="1:27" ht="12.75">
      <c r="A413" s="669"/>
      <c r="B413" s="669"/>
      <c r="C413" s="669"/>
      <c r="D413" s="669"/>
      <c r="E413" s="669"/>
      <c r="F413" s="669"/>
      <c r="G413" s="669"/>
      <c r="H413" s="669"/>
      <c r="I413" s="669"/>
      <c r="J413" s="669"/>
      <c r="K413" s="669"/>
      <c r="L413" s="669"/>
      <c r="M413" s="669"/>
      <c r="N413" s="669"/>
      <c r="O413" s="669"/>
      <c r="P413" s="669"/>
      <c r="Q413" s="669"/>
      <c r="R413" s="669"/>
      <c r="S413" s="669"/>
      <c r="T413" s="669"/>
      <c r="U413" s="669"/>
      <c r="V413" s="669"/>
      <c r="W413" s="669"/>
      <c r="X413" s="669"/>
      <c r="Y413" s="669"/>
      <c r="Z413" s="669"/>
      <c r="AA413" s="669"/>
    </row>
    <row r="414" spans="1:27" ht="12.75">
      <c r="A414" s="669"/>
      <c r="B414" s="669"/>
      <c r="C414" s="669"/>
      <c r="D414" s="669"/>
      <c r="E414" s="669"/>
      <c r="F414" s="669"/>
      <c r="G414" s="669"/>
      <c r="H414" s="669"/>
      <c r="I414" s="669"/>
      <c r="J414" s="669"/>
      <c r="K414" s="669"/>
      <c r="L414" s="669"/>
      <c r="M414" s="669"/>
      <c r="N414" s="669"/>
      <c r="O414" s="669"/>
      <c r="P414" s="669"/>
      <c r="Q414" s="669"/>
      <c r="R414" s="669"/>
      <c r="S414" s="669"/>
      <c r="T414" s="669"/>
      <c r="U414" s="669"/>
      <c r="V414" s="669"/>
      <c r="W414" s="669"/>
      <c r="X414" s="669"/>
      <c r="Y414" s="669"/>
      <c r="Z414" s="669"/>
      <c r="AA414" s="669"/>
    </row>
    <row r="415" spans="1:27" ht="12.75">
      <c r="A415" s="669"/>
      <c r="B415" s="669"/>
      <c r="C415" s="669"/>
      <c r="D415" s="669"/>
      <c r="E415" s="669"/>
      <c r="F415" s="669"/>
      <c r="G415" s="669"/>
      <c r="H415" s="669"/>
      <c r="I415" s="669"/>
      <c r="J415" s="669"/>
      <c r="K415" s="669"/>
      <c r="L415" s="669"/>
      <c r="M415" s="669"/>
      <c r="N415" s="669"/>
      <c r="O415" s="669"/>
      <c r="P415" s="669"/>
      <c r="Q415" s="669"/>
      <c r="R415" s="669"/>
      <c r="S415" s="669"/>
      <c r="T415" s="669"/>
      <c r="U415" s="669"/>
      <c r="V415" s="669"/>
      <c r="W415" s="669"/>
      <c r="X415" s="669"/>
      <c r="Y415" s="669"/>
      <c r="Z415" s="669"/>
      <c r="AA415" s="669"/>
    </row>
    <row r="416" spans="1:27" ht="12.75">
      <c r="A416" s="669"/>
      <c r="B416" s="669"/>
      <c r="C416" s="669"/>
      <c r="D416" s="669"/>
      <c r="E416" s="669"/>
      <c r="F416" s="669"/>
      <c r="G416" s="669"/>
      <c r="H416" s="669"/>
      <c r="I416" s="669"/>
      <c r="J416" s="669"/>
      <c r="K416" s="669"/>
      <c r="L416" s="669"/>
      <c r="M416" s="669"/>
      <c r="N416" s="669"/>
      <c r="O416" s="669"/>
      <c r="P416" s="669"/>
      <c r="Q416" s="669"/>
      <c r="R416" s="669"/>
      <c r="S416" s="669"/>
      <c r="T416" s="669"/>
      <c r="U416" s="669"/>
      <c r="V416" s="669"/>
      <c r="W416" s="669"/>
      <c r="X416" s="669"/>
      <c r="Y416" s="669"/>
      <c r="Z416" s="669"/>
      <c r="AA416" s="669"/>
    </row>
    <row r="417" spans="1:27" ht="12.75">
      <c r="A417" s="669"/>
      <c r="B417" s="669"/>
      <c r="C417" s="669"/>
      <c r="D417" s="669"/>
      <c r="E417" s="669"/>
      <c r="F417" s="669"/>
      <c r="G417" s="669"/>
      <c r="H417" s="669"/>
      <c r="I417" s="669"/>
      <c r="J417" s="669"/>
      <c r="K417" s="669"/>
      <c r="L417" s="669"/>
      <c r="M417" s="669"/>
      <c r="N417" s="669"/>
      <c r="O417" s="669"/>
      <c r="P417" s="669"/>
      <c r="Q417" s="669"/>
      <c r="R417" s="669"/>
      <c r="S417" s="669"/>
      <c r="T417" s="669"/>
      <c r="U417" s="669"/>
      <c r="V417" s="669"/>
      <c r="W417" s="669"/>
      <c r="X417" s="669"/>
      <c r="Y417" s="669"/>
      <c r="Z417" s="669"/>
      <c r="AA417" s="669"/>
    </row>
    <row r="418" spans="1:27" ht="12.75">
      <c r="A418" s="669"/>
      <c r="B418" s="669"/>
      <c r="C418" s="669"/>
      <c r="D418" s="669"/>
      <c r="E418" s="669"/>
      <c r="F418" s="669"/>
      <c r="G418" s="669"/>
      <c r="H418" s="669"/>
      <c r="I418" s="669"/>
      <c r="J418" s="669"/>
      <c r="K418" s="669"/>
      <c r="L418" s="669"/>
      <c r="M418" s="669"/>
      <c r="N418" s="669"/>
      <c r="O418" s="669"/>
      <c r="P418" s="669"/>
      <c r="Q418" s="669"/>
      <c r="R418" s="669"/>
      <c r="S418" s="669"/>
      <c r="T418" s="669"/>
      <c r="U418" s="669"/>
      <c r="V418" s="669"/>
      <c r="W418" s="669"/>
      <c r="X418" s="669"/>
      <c r="Y418" s="669"/>
      <c r="Z418" s="669"/>
      <c r="AA418" s="669"/>
    </row>
    <row r="419" spans="1:27" ht="12.75">
      <c r="A419" s="669"/>
      <c r="B419" s="669"/>
      <c r="C419" s="669"/>
      <c r="D419" s="669"/>
      <c r="E419" s="669"/>
      <c r="F419" s="669"/>
      <c r="G419" s="669"/>
      <c r="H419" s="669"/>
      <c r="I419" s="669"/>
      <c r="J419" s="669"/>
      <c r="K419" s="669"/>
      <c r="L419" s="669"/>
      <c r="M419" s="669"/>
      <c r="N419" s="669"/>
      <c r="O419" s="669"/>
      <c r="P419" s="669"/>
      <c r="Q419" s="669"/>
      <c r="R419" s="669"/>
      <c r="S419" s="669"/>
      <c r="T419" s="669"/>
      <c r="U419" s="669"/>
      <c r="V419" s="669"/>
      <c r="W419" s="669"/>
      <c r="X419" s="669"/>
      <c r="Y419" s="669"/>
      <c r="Z419" s="669"/>
      <c r="AA419" s="669"/>
    </row>
    <row r="420" spans="1:27" ht="12.75">
      <c r="A420" s="669"/>
      <c r="B420" s="669"/>
      <c r="C420" s="669"/>
      <c r="D420" s="669"/>
      <c r="E420" s="669"/>
      <c r="F420" s="669"/>
      <c r="G420" s="669"/>
      <c r="H420" s="669"/>
      <c r="I420" s="669"/>
      <c r="J420" s="669"/>
      <c r="K420" s="669"/>
      <c r="L420" s="669"/>
      <c r="M420" s="669"/>
      <c r="N420" s="669"/>
      <c r="O420" s="669"/>
      <c r="P420" s="669"/>
      <c r="Q420" s="669"/>
      <c r="R420" s="669"/>
      <c r="S420" s="669"/>
      <c r="T420" s="669"/>
      <c r="U420" s="669"/>
      <c r="V420" s="669"/>
      <c r="W420" s="669"/>
      <c r="X420" s="669"/>
      <c r="Y420" s="669"/>
      <c r="Z420" s="669"/>
      <c r="AA420" s="669"/>
    </row>
    <row r="421" spans="1:27" ht="12.75">
      <c r="A421" s="669"/>
      <c r="B421" s="669"/>
      <c r="C421" s="669"/>
      <c r="D421" s="669"/>
      <c r="E421" s="669"/>
      <c r="F421" s="669"/>
      <c r="G421" s="669"/>
      <c r="H421" s="669"/>
      <c r="I421" s="669"/>
      <c r="J421" s="669"/>
      <c r="K421" s="669"/>
      <c r="L421" s="669"/>
      <c r="M421" s="669"/>
      <c r="N421" s="669"/>
      <c r="O421" s="669"/>
      <c r="P421" s="669"/>
      <c r="Q421" s="669"/>
      <c r="R421" s="669"/>
      <c r="S421" s="669"/>
      <c r="T421" s="669"/>
      <c r="U421" s="669"/>
      <c r="V421" s="669"/>
      <c r="W421" s="669"/>
      <c r="X421" s="669"/>
      <c r="Y421" s="669"/>
      <c r="Z421" s="669"/>
      <c r="AA421" s="669"/>
    </row>
    <row r="422" spans="1:27" ht="12.75">
      <c r="A422" s="669"/>
      <c r="B422" s="669"/>
      <c r="C422" s="669"/>
      <c r="D422" s="669"/>
      <c r="E422" s="669"/>
      <c r="F422" s="669"/>
      <c r="G422" s="669"/>
      <c r="H422" s="669"/>
      <c r="I422" s="669"/>
      <c r="J422" s="669"/>
      <c r="K422" s="669"/>
      <c r="L422" s="669"/>
      <c r="M422" s="669"/>
      <c r="N422" s="669"/>
      <c r="O422" s="669"/>
      <c r="P422" s="669"/>
      <c r="Q422" s="669"/>
      <c r="R422" s="669"/>
      <c r="S422" s="669"/>
      <c r="T422" s="669"/>
      <c r="U422" s="669"/>
      <c r="V422" s="669"/>
      <c r="W422" s="669"/>
      <c r="X422" s="669"/>
      <c r="Y422" s="669"/>
      <c r="Z422" s="669"/>
      <c r="AA422" s="669"/>
    </row>
    <row r="423" spans="1:27" ht="12.75">
      <c r="A423" s="669"/>
      <c r="B423" s="669"/>
      <c r="C423" s="669"/>
      <c r="D423" s="669"/>
      <c r="E423" s="669"/>
      <c r="F423" s="669"/>
      <c r="G423" s="669"/>
      <c r="H423" s="669"/>
      <c r="I423" s="669"/>
      <c r="J423" s="669"/>
      <c r="K423" s="669"/>
      <c r="L423" s="669"/>
      <c r="M423" s="669"/>
      <c r="N423" s="669"/>
      <c r="O423" s="669"/>
      <c r="P423" s="669"/>
      <c r="Q423" s="669"/>
      <c r="R423" s="669"/>
      <c r="S423" s="669"/>
      <c r="T423" s="669"/>
      <c r="U423" s="669"/>
      <c r="V423" s="669"/>
      <c r="W423" s="669"/>
      <c r="X423" s="669"/>
      <c r="Y423" s="669"/>
      <c r="Z423" s="669"/>
      <c r="AA423" s="669"/>
    </row>
    <row r="424" spans="1:27" ht="12.75">
      <c r="A424" s="669"/>
      <c r="B424" s="669"/>
      <c r="C424" s="669"/>
      <c r="D424" s="669"/>
      <c r="E424" s="669"/>
      <c r="F424" s="669"/>
      <c r="G424" s="669"/>
      <c r="H424" s="669"/>
      <c r="I424" s="669"/>
      <c r="J424" s="669"/>
      <c r="K424" s="669"/>
      <c r="L424" s="669"/>
      <c r="M424" s="669"/>
      <c r="N424" s="669"/>
      <c r="O424" s="669"/>
      <c r="P424" s="669"/>
      <c r="Q424" s="669"/>
      <c r="R424" s="669"/>
      <c r="S424" s="669"/>
      <c r="T424" s="669"/>
      <c r="U424" s="669"/>
      <c r="V424" s="669"/>
      <c r="W424" s="669"/>
      <c r="X424" s="669"/>
      <c r="Y424" s="669"/>
      <c r="Z424" s="669"/>
      <c r="AA424" s="669"/>
    </row>
    <row r="425" spans="1:27" ht="12.75">
      <c r="A425" s="669"/>
      <c r="B425" s="669"/>
      <c r="C425" s="669"/>
      <c r="D425" s="669"/>
      <c r="E425" s="669"/>
      <c r="F425" s="669"/>
      <c r="G425" s="669"/>
      <c r="H425" s="669"/>
      <c r="I425" s="669"/>
      <c r="J425" s="669"/>
      <c r="K425" s="669"/>
      <c r="L425" s="669"/>
      <c r="M425" s="669"/>
      <c r="N425" s="669"/>
      <c r="O425" s="669"/>
      <c r="P425" s="669"/>
      <c r="Q425" s="669"/>
      <c r="R425" s="669"/>
      <c r="S425" s="669"/>
      <c r="T425" s="669"/>
      <c r="U425" s="669"/>
      <c r="V425" s="669"/>
      <c r="W425" s="669"/>
      <c r="X425" s="669"/>
      <c r="Y425" s="669"/>
      <c r="Z425" s="669"/>
      <c r="AA425" s="669"/>
    </row>
    <row r="426" spans="1:27" ht="12.75">
      <c r="A426" s="669"/>
      <c r="B426" s="669"/>
      <c r="C426" s="669"/>
      <c r="D426" s="669"/>
      <c r="E426" s="669"/>
      <c r="F426" s="669"/>
      <c r="G426" s="669"/>
      <c r="H426" s="669"/>
      <c r="I426" s="669"/>
      <c r="J426" s="669"/>
      <c r="K426" s="669"/>
      <c r="L426" s="669"/>
      <c r="M426" s="669"/>
      <c r="N426" s="669"/>
      <c r="O426" s="669"/>
      <c r="P426" s="669"/>
      <c r="Q426" s="669"/>
      <c r="R426" s="669"/>
      <c r="S426" s="669"/>
      <c r="T426" s="669"/>
      <c r="U426" s="669"/>
      <c r="V426" s="669"/>
      <c r="W426" s="669"/>
      <c r="X426" s="669"/>
      <c r="Y426" s="669"/>
      <c r="Z426" s="669"/>
      <c r="AA426" s="669"/>
    </row>
    <row r="427" spans="1:27" ht="12.75">
      <c r="A427" s="669"/>
      <c r="B427" s="669"/>
      <c r="C427" s="669"/>
      <c r="D427" s="669"/>
      <c r="E427" s="669"/>
      <c r="F427" s="669"/>
      <c r="G427" s="669"/>
      <c r="H427" s="669"/>
      <c r="I427" s="669"/>
      <c r="J427" s="669"/>
      <c r="K427" s="669"/>
      <c r="L427" s="669"/>
      <c r="M427" s="669"/>
      <c r="N427" s="669"/>
      <c r="O427" s="669"/>
      <c r="P427" s="669"/>
      <c r="Q427" s="669"/>
      <c r="R427" s="669"/>
      <c r="S427" s="669"/>
      <c r="T427" s="669"/>
      <c r="U427" s="669"/>
      <c r="V427" s="669"/>
      <c r="W427" s="669"/>
      <c r="X427" s="669"/>
      <c r="Y427" s="669"/>
      <c r="Z427" s="669"/>
      <c r="AA427" s="669"/>
    </row>
    <row r="428" spans="1:27" ht="12.75">
      <c r="A428" s="669"/>
      <c r="B428" s="669"/>
      <c r="C428" s="669"/>
      <c r="D428" s="669"/>
      <c r="E428" s="669"/>
      <c r="F428" s="669"/>
      <c r="G428" s="669"/>
      <c r="H428" s="669"/>
      <c r="I428" s="669"/>
      <c r="J428" s="669"/>
      <c r="K428" s="669"/>
      <c r="L428" s="669"/>
      <c r="M428" s="669"/>
      <c r="N428" s="669"/>
      <c r="O428" s="669"/>
      <c r="P428" s="669"/>
      <c r="Q428" s="669"/>
      <c r="R428" s="669"/>
      <c r="S428" s="669"/>
      <c r="T428" s="669"/>
      <c r="U428" s="669"/>
      <c r="V428" s="669"/>
      <c r="W428" s="669"/>
      <c r="X428" s="669"/>
      <c r="Y428" s="669"/>
      <c r="Z428" s="669"/>
      <c r="AA428" s="669"/>
    </row>
    <row r="429" spans="1:27" ht="12.75">
      <c r="A429" s="669"/>
      <c r="B429" s="669"/>
      <c r="C429" s="669"/>
      <c r="D429" s="669"/>
      <c r="E429" s="669"/>
      <c r="F429" s="669"/>
      <c r="G429" s="669"/>
      <c r="H429" s="669"/>
      <c r="I429" s="669"/>
      <c r="J429" s="669"/>
      <c r="K429" s="669"/>
      <c r="L429" s="669"/>
      <c r="M429" s="669"/>
      <c r="N429" s="669"/>
      <c r="O429" s="669"/>
      <c r="P429" s="669"/>
      <c r="Q429" s="669"/>
      <c r="R429" s="669"/>
      <c r="S429" s="669"/>
      <c r="T429" s="669"/>
      <c r="U429" s="669"/>
      <c r="V429" s="669"/>
      <c r="W429" s="669"/>
      <c r="X429" s="669"/>
      <c r="Y429" s="669"/>
      <c r="Z429" s="669"/>
      <c r="AA429" s="669"/>
    </row>
    <row r="430" spans="1:27" ht="12.75">
      <c r="A430" s="669"/>
      <c r="B430" s="669"/>
      <c r="C430" s="669"/>
      <c r="D430" s="669"/>
      <c r="E430" s="669"/>
      <c r="F430" s="669"/>
      <c r="G430" s="669"/>
      <c r="H430" s="669"/>
      <c r="I430" s="669"/>
      <c r="J430" s="669"/>
      <c r="K430" s="669"/>
      <c r="L430" s="669"/>
      <c r="M430" s="669"/>
      <c r="N430" s="669"/>
      <c r="O430" s="669"/>
      <c r="P430" s="669"/>
      <c r="Q430" s="669"/>
      <c r="R430" s="669"/>
      <c r="S430" s="669"/>
      <c r="T430" s="669"/>
      <c r="U430" s="669"/>
      <c r="V430" s="669"/>
      <c r="W430" s="669"/>
      <c r="X430" s="669"/>
      <c r="Y430" s="669"/>
      <c r="Z430" s="669"/>
      <c r="AA430" s="669"/>
    </row>
    <row r="431" spans="1:27" ht="12.75">
      <c r="A431" s="669"/>
      <c r="B431" s="669"/>
      <c r="C431" s="669"/>
      <c r="D431" s="669"/>
      <c r="E431" s="669"/>
      <c r="F431" s="669"/>
      <c r="G431" s="669"/>
      <c r="H431" s="669"/>
      <c r="I431" s="669"/>
      <c r="J431" s="669"/>
      <c r="K431" s="669"/>
      <c r="L431" s="669"/>
      <c r="M431" s="669"/>
      <c r="N431" s="669"/>
      <c r="O431" s="669"/>
      <c r="P431" s="669"/>
      <c r="Q431" s="669"/>
      <c r="R431" s="669"/>
      <c r="S431" s="669"/>
      <c r="T431" s="669"/>
      <c r="U431" s="669"/>
      <c r="V431" s="669"/>
      <c r="W431" s="669"/>
      <c r="X431" s="669"/>
      <c r="Y431" s="669"/>
      <c r="Z431" s="669"/>
      <c r="AA431" s="669"/>
    </row>
    <row r="432" spans="1:27" ht="12.75">
      <c r="A432" s="669"/>
      <c r="B432" s="669"/>
      <c r="C432" s="669"/>
      <c r="D432" s="669"/>
      <c r="E432" s="669"/>
      <c r="F432" s="669"/>
      <c r="G432" s="669"/>
      <c r="H432" s="669"/>
      <c r="I432" s="669"/>
      <c r="J432" s="669"/>
      <c r="K432" s="669"/>
      <c r="L432" s="669"/>
      <c r="M432" s="669"/>
      <c r="N432" s="669"/>
      <c r="O432" s="669"/>
      <c r="P432" s="669"/>
      <c r="Q432" s="669"/>
      <c r="R432" s="669"/>
      <c r="S432" s="669"/>
      <c r="T432" s="669"/>
      <c r="U432" s="669"/>
      <c r="V432" s="669"/>
      <c r="W432" s="669"/>
      <c r="X432" s="669"/>
      <c r="Y432" s="669"/>
      <c r="Z432" s="669"/>
      <c r="AA432" s="669"/>
    </row>
    <row r="433" spans="1:27" ht="12.75">
      <c r="A433" s="669"/>
      <c r="B433" s="669"/>
      <c r="C433" s="669"/>
      <c r="D433" s="669"/>
      <c r="E433" s="669"/>
      <c r="F433" s="669"/>
      <c r="G433" s="669"/>
      <c r="H433" s="669"/>
      <c r="I433" s="669"/>
      <c r="J433" s="669"/>
      <c r="K433" s="669"/>
      <c r="L433" s="669"/>
      <c r="M433" s="669"/>
      <c r="N433" s="669"/>
      <c r="O433" s="669"/>
      <c r="P433" s="669"/>
      <c r="Q433" s="669"/>
      <c r="R433" s="669"/>
      <c r="S433" s="669"/>
      <c r="T433" s="669"/>
      <c r="U433" s="669"/>
      <c r="V433" s="669"/>
      <c r="W433" s="669"/>
      <c r="X433" s="669"/>
      <c r="Y433" s="669"/>
      <c r="Z433" s="669"/>
      <c r="AA433" s="669"/>
    </row>
    <row r="434" spans="1:27" ht="12.75">
      <c r="A434" s="669"/>
      <c r="B434" s="669"/>
      <c r="C434" s="669"/>
      <c r="D434" s="669"/>
      <c r="E434" s="669"/>
      <c r="F434" s="669"/>
      <c r="G434" s="669"/>
      <c r="H434" s="669"/>
      <c r="I434" s="669"/>
      <c r="J434" s="669"/>
      <c r="K434" s="669"/>
      <c r="L434" s="669"/>
      <c r="M434" s="669"/>
      <c r="N434" s="669"/>
      <c r="O434" s="669"/>
      <c r="P434" s="669"/>
      <c r="Q434" s="669"/>
      <c r="R434" s="669"/>
      <c r="S434" s="669"/>
      <c r="T434" s="669"/>
      <c r="U434" s="669"/>
      <c r="V434" s="669"/>
      <c r="W434" s="669"/>
      <c r="X434" s="669"/>
      <c r="Y434" s="669"/>
      <c r="Z434" s="669"/>
      <c r="AA434" s="669"/>
    </row>
    <row r="435" spans="1:27" ht="12.75">
      <c r="A435" s="669"/>
      <c r="B435" s="669"/>
      <c r="C435" s="669"/>
      <c r="D435" s="669"/>
      <c r="E435" s="669"/>
      <c r="F435" s="669"/>
      <c r="G435" s="669"/>
      <c r="H435" s="669"/>
      <c r="I435" s="669"/>
      <c r="J435" s="669"/>
      <c r="K435" s="669"/>
      <c r="L435" s="669"/>
      <c r="M435" s="669"/>
      <c r="N435" s="669"/>
      <c r="O435" s="669"/>
      <c r="P435" s="669"/>
      <c r="Q435" s="669"/>
      <c r="R435" s="669"/>
      <c r="S435" s="669"/>
      <c r="T435" s="669"/>
      <c r="U435" s="669"/>
      <c r="V435" s="669"/>
      <c r="W435" s="669"/>
      <c r="X435" s="669"/>
      <c r="Y435" s="669"/>
      <c r="Z435" s="669"/>
      <c r="AA435" s="669"/>
    </row>
    <row r="436" spans="1:27" ht="12.75">
      <c r="A436" s="669"/>
      <c r="B436" s="669"/>
      <c r="C436" s="669"/>
      <c r="D436" s="669"/>
      <c r="E436" s="669"/>
      <c r="F436" s="669"/>
      <c r="G436" s="669"/>
      <c r="H436" s="669"/>
      <c r="I436" s="669"/>
      <c r="J436" s="669"/>
      <c r="K436" s="669"/>
      <c r="L436" s="669"/>
      <c r="M436" s="669"/>
      <c r="N436" s="669"/>
      <c r="O436" s="669"/>
      <c r="P436" s="669"/>
      <c r="Q436" s="669"/>
      <c r="R436" s="669"/>
      <c r="S436" s="669"/>
      <c r="T436" s="669"/>
      <c r="U436" s="669"/>
      <c r="V436" s="669"/>
      <c r="W436" s="669"/>
      <c r="X436" s="669"/>
      <c r="Y436" s="669"/>
      <c r="Z436" s="669"/>
      <c r="AA436" s="669"/>
    </row>
    <row r="437" spans="1:27" ht="12.75">
      <c r="A437" s="669"/>
      <c r="B437" s="669"/>
      <c r="C437" s="669"/>
      <c r="D437" s="669"/>
      <c r="E437" s="669"/>
      <c r="F437" s="669"/>
      <c r="G437" s="669"/>
      <c r="H437" s="669"/>
      <c r="I437" s="669"/>
      <c r="J437" s="669"/>
      <c r="K437" s="669"/>
      <c r="L437" s="669"/>
      <c r="M437" s="669"/>
      <c r="N437" s="669"/>
      <c r="O437" s="669"/>
      <c r="P437" s="669"/>
      <c r="Q437" s="669"/>
      <c r="R437" s="669"/>
      <c r="S437" s="669"/>
      <c r="T437" s="669"/>
      <c r="U437" s="669"/>
      <c r="V437" s="669"/>
      <c r="W437" s="669"/>
      <c r="X437" s="669"/>
      <c r="Y437" s="669"/>
      <c r="Z437" s="669"/>
      <c r="AA437" s="669"/>
    </row>
    <row r="438" spans="1:27" ht="12.75">
      <c r="A438" s="669"/>
      <c r="B438" s="669"/>
      <c r="C438" s="669"/>
      <c r="D438" s="669"/>
      <c r="E438" s="669"/>
      <c r="F438" s="669"/>
      <c r="G438" s="669"/>
      <c r="H438" s="669"/>
      <c r="I438" s="669"/>
      <c r="J438" s="669"/>
      <c r="K438" s="669"/>
      <c r="L438" s="669"/>
      <c r="M438" s="669"/>
      <c r="N438" s="669"/>
      <c r="O438" s="669"/>
      <c r="P438" s="669"/>
      <c r="Q438" s="669"/>
      <c r="R438" s="669"/>
      <c r="S438" s="669"/>
      <c r="T438" s="669"/>
      <c r="U438" s="669"/>
      <c r="V438" s="669"/>
      <c r="W438" s="669"/>
      <c r="X438" s="669"/>
      <c r="Y438" s="669"/>
      <c r="Z438" s="669"/>
      <c r="AA438" s="669"/>
    </row>
    <row r="439" spans="1:27" ht="12.75">
      <c r="A439" s="669"/>
      <c r="B439" s="669"/>
      <c r="C439" s="669"/>
      <c r="D439" s="669"/>
      <c r="E439" s="669"/>
      <c r="F439" s="669"/>
      <c r="G439" s="669"/>
      <c r="H439" s="669"/>
      <c r="I439" s="669"/>
      <c r="J439" s="669"/>
      <c r="K439" s="669"/>
      <c r="L439" s="669"/>
      <c r="M439" s="669"/>
      <c r="N439" s="669"/>
      <c r="O439" s="669"/>
      <c r="P439" s="669"/>
      <c r="Q439" s="669"/>
      <c r="R439" s="669"/>
      <c r="S439" s="669"/>
      <c r="T439" s="669"/>
      <c r="U439" s="669"/>
      <c r="V439" s="669"/>
      <c r="W439" s="669"/>
      <c r="X439" s="669"/>
      <c r="Y439" s="669"/>
      <c r="Z439" s="669"/>
      <c r="AA439" s="669"/>
    </row>
    <row r="440" spans="1:27" ht="12.75">
      <c r="A440" s="669"/>
      <c r="B440" s="669"/>
      <c r="C440" s="669"/>
      <c r="D440" s="669"/>
      <c r="E440" s="669"/>
      <c r="F440" s="669"/>
      <c r="G440" s="669"/>
      <c r="H440" s="669"/>
      <c r="I440" s="669"/>
      <c r="J440" s="669"/>
      <c r="K440" s="669"/>
      <c r="L440" s="669"/>
      <c r="M440" s="669"/>
      <c r="N440" s="669"/>
      <c r="O440" s="669"/>
      <c r="P440" s="669"/>
      <c r="Q440" s="669"/>
      <c r="R440" s="669"/>
      <c r="S440" s="669"/>
      <c r="T440" s="669"/>
      <c r="U440" s="669"/>
      <c r="V440" s="669"/>
      <c r="W440" s="669"/>
      <c r="X440" s="669"/>
      <c r="Y440" s="669"/>
      <c r="Z440" s="669"/>
      <c r="AA440" s="669"/>
    </row>
    <row r="441" spans="1:27" ht="12.75">
      <c r="A441" s="669"/>
      <c r="B441" s="669"/>
      <c r="C441" s="669"/>
      <c r="D441" s="669"/>
      <c r="E441" s="669"/>
      <c r="F441" s="669"/>
      <c r="G441" s="669"/>
      <c r="H441" s="669"/>
      <c r="I441" s="669"/>
      <c r="J441" s="669"/>
      <c r="K441" s="669"/>
      <c r="L441" s="669"/>
      <c r="M441" s="669"/>
      <c r="N441" s="669"/>
      <c r="O441" s="669"/>
      <c r="P441" s="669"/>
      <c r="Q441" s="669"/>
      <c r="R441" s="669"/>
      <c r="S441" s="669"/>
      <c r="T441" s="669"/>
      <c r="U441" s="669"/>
      <c r="V441" s="669"/>
      <c r="W441" s="669"/>
      <c r="X441" s="669"/>
      <c r="Y441" s="669"/>
      <c r="Z441" s="669"/>
      <c r="AA441" s="669"/>
    </row>
    <row r="442" spans="1:27" ht="12.75">
      <c r="A442" s="669"/>
      <c r="B442" s="669"/>
      <c r="C442" s="669"/>
      <c r="D442" s="669"/>
      <c r="E442" s="669"/>
      <c r="F442" s="669"/>
      <c r="G442" s="669"/>
      <c r="H442" s="669"/>
      <c r="I442" s="669"/>
      <c r="J442" s="669"/>
      <c r="K442" s="669"/>
      <c r="L442" s="669"/>
      <c r="M442" s="669"/>
      <c r="N442" s="669"/>
      <c r="O442" s="669"/>
      <c r="P442" s="669"/>
      <c r="Q442" s="669"/>
      <c r="R442" s="669"/>
      <c r="S442" s="669"/>
      <c r="T442" s="669"/>
      <c r="U442" s="669"/>
      <c r="V442" s="669"/>
      <c r="W442" s="669"/>
      <c r="X442" s="669"/>
      <c r="Y442" s="669"/>
      <c r="Z442" s="669"/>
      <c r="AA442" s="669"/>
    </row>
    <row r="443" spans="1:27" ht="12.75">
      <c r="A443" s="669"/>
      <c r="B443" s="669"/>
      <c r="C443" s="669"/>
      <c r="D443" s="669"/>
      <c r="E443" s="669"/>
      <c r="F443" s="669"/>
      <c r="G443" s="669"/>
      <c r="H443" s="669"/>
      <c r="I443" s="669"/>
      <c r="J443" s="669"/>
      <c r="K443" s="669"/>
      <c r="L443" s="669"/>
      <c r="M443" s="669"/>
      <c r="N443" s="669"/>
      <c r="O443" s="669"/>
      <c r="P443" s="669"/>
      <c r="Q443" s="669"/>
      <c r="R443" s="669"/>
      <c r="S443" s="669"/>
      <c r="T443" s="669"/>
      <c r="U443" s="669"/>
      <c r="V443" s="669"/>
      <c r="W443" s="669"/>
      <c r="X443" s="669"/>
      <c r="Y443" s="669"/>
      <c r="Z443" s="669"/>
      <c r="AA443" s="669"/>
    </row>
    <row r="444" spans="1:27" ht="12.75">
      <c r="A444" s="669"/>
      <c r="B444" s="669"/>
      <c r="C444" s="669"/>
      <c r="D444" s="669"/>
      <c r="E444" s="669"/>
      <c r="F444" s="669"/>
      <c r="G444" s="669"/>
      <c r="H444" s="669"/>
      <c r="I444" s="669"/>
      <c r="J444" s="669"/>
      <c r="K444" s="669"/>
      <c r="L444" s="669"/>
      <c r="M444" s="669"/>
      <c r="N444" s="669"/>
      <c r="O444" s="669"/>
      <c r="P444" s="669"/>
      <c r="Q444" s="669"/>
      <c r="R444" s="669"/>
      <c r="S444" s="669"/>
      <c r="T444" s="669"/>
      <c r="U444" s="669"/>
      <c r="V444" s="669"/>
      <c r="W444" s="669"/>
      <c r="X444" s="669"/>
      <c r="Y444" s="669"/>
      <c r="Z444" s="669"/>
      <c r="AA444" s="669"/>
    </row>
    <row r="445" spans="1:27" ht="12.75">
      <c r="A445" s="669"/>
      <c r="B445" s="669"/>
      <c r="C445" s="669"/>
      <c r="D445" s="669"/>
      <c r="E445" s="669"/>
      <c r="F445" s="669"/>
      <c r="G445" s="669"/>
      <c r="H445" s="669"/>
      <c r="I445" s="669"/>
      <c r="J445" s="669"/>
      <c r="K445" s="669"/>
      <c r="L445" s="669"/>
      <c r="M445" s="669"/>
      <c r="N445" s="669"/>
      <c r="O445" s="669"/>
      <c r="P445" s="669"/>
      <c r="Q445" s="669"/>
      <c r="R445" s="669"/>
      <c r="S445" s="669"/>
      <c r="T445" s="669"/>
      <c r="U445" s="669"/>
      <c r="V445" s="669"/>
      <c r="W445" s="669"/>
      <c r="X445" s="669"/>
      <c r="Y445" s="669"/>
      <c r="Z445" s="669"/>
      <c r="AA445" s="669"/>
    </row>
    <row r="446" spans="1:27" ht="12.75">
      <c r="A446" s="669"/>
      <c r="B446" s="669"/>
      <c r="C446" s="669"/>
      <c r="D446" s="669"/>
      <c r="E446" s="669"/>
      <c r="F446" s="669"/>
      <c r="G446" s="669"/>
      <c r="H446" s="669"/>
      <c r="I446" s="669"/>
      <c r="J446" s="669"/>
      <c r="K446" s="669"/>
      <c r="L446" s="669"/>
      <c r="M446" s="669"/>
      <c r="N446" s="669"/>
      <c r="O446" s="669"/>
      <c r="P446" s="669"/>
      <c r="Q446" s="669"/>
      <c r="R446" s="669"/>
      <c r="S446" s="669"/>
      <c r="T446" s="669"/>
      <c r="U446" s="669"/>
      <c r="V446" s="669"/>
      <c r="W446" s="669"/>
      <c r="X446" s="669"/>
      <c r="Y446" s="669"/>
      <c r="Z446" s="669"/>
      <c r="AA446" s="669"/>
    </row>
    <row r="447" spans="1:27" ht="12.75">
      <c r="A447" s="669"/>
      <c r="B447" s="669"/>
      <c r="C447" s="669"/>
      <c r="D447" s="669"/>
      <c r="E447" s="669"/>
      <c r="F447" s="669"/>
      <c r="G447" s="669"/>
      <c r="H447" s="669"/>
      <c r="I447" s="669"/>
      <c r="J447" s="669"/>
      <c r="K447" s="669"/>
      <c r="L447" s="669"/>
      <c r="M447" s="669"/>
      <c r="N447" s="669"/>
      <c r="O447" s="669"/>
      <c r="P447" s="669"/>
      <c r="Q447" s="669"/>
      <c r="R447" s="669"/>
      <c r="S447" s="669"/>
      <c r="T447" s="669"/>
      <c r="U447" s="669"/>
      <c r="V447" s="669"/>
      <c r="W447" s="669"/>
      <c r="X447" s="669"/>
      <c r="Y447" s="669"/>
      <c r="Z447" s="669"/>
      <c r="AA447" s="669"/>
    </row>
    <row r="448" spans="1:27" ht="12.75">
      <c r="A448" s="669"/>
      <c r="B448" s="669"/>
      <c r="C448" s="669"/>
      <c r="D448" s="669"/>
      <c r="E448" s="669"/>
      <c r="F448" s="669"/>
      <c r="G448" s="669"/>
      <c r="H448" s="669"/>
      <c r="I448" s="669"/>
      <c r="J448" s="669"/>
      <c r="K448" s="669"/>
      <c r="L448" s="669"/>
      <c r="M448" s="669"/>
      <c r="N448" s="669"/>
      <c r="O448" s="669"/>
      <c r="P448" s="669"/>
      <c r="Q448" s="669"/>
      <c r="R448" s="669"/>
      <c r="S448" s="669"/>
      <c r="T448" s="669"/>
      <c r="U448" s="669"/>
      <c r="V448" s="669"/>
      <c r="W448" s="669"/>
      <c r="X448" s="669"/>
      <c r="Y448" s="669"/>
      <c r="Z448" s="669"/>
      <c r="AA448" s="669"/>
    </row>
    <row r="449" spans="1:27" ht="12.75">
      <c r="A449" s="669"/>
      <c r="B449" s="669"/>
      <c r="C449" s="669"/>
      <c r="D449" s="669"/>
      <c r="E449" s="669"/>
      <c r="F449" s="669"/>
      <c r="G449" s="669"/>
      <c r="H449" s="669"/>
      <c r="I449" s="669"/>
      <c r="J449" s="669"/>
      <c r="K449" s="669"/>
      <c r="L449" s="669"/>
      <c r="M449" s="669"/>
      <c r="N449" s="669"/>
      <c r="O449" s="669"/>
      <c r="P449" s="669"/>
      <c r="Q449" s="669"/>
      <c r="R449" s="669"/>
      <c r="S449" s="669"/>
      <c r="T449" s="669"/>
      <c r="U449" s="669"/>
      <c r="V449" s="669"/>
      <c r="W449" s="669"/>
      <c r="X449" s="669"/>
      <c r="Y449" s="669"/>
      <c r="Z449" s="669"/>
      <c r="AA449" s="669"/>
    </row>
    <row r="450" spans="1:27" ht="12.75">
      <c r="A450" s="669"/>
      <c r="B450" s="669"/>
      <c r="C450" s="669"/>
      <c r="D450" s="669"/>
      <c r="E450" s="669"/>
      <c r="F450" s="669"/>
      <c r="G450" s="669"/>
      <c r="H450" s="669"/>
      <c r="I450" s="669"/>
      <c r="J450" s="669"/>
      <c r="K450" s="669"/>
      <c r="L450" s="669"/>
      <c r="M450" s="669"/>
      <c r="N450" s="669"/>
      <c r="O450" s="669"/>
      <c r="P450" s="669"/>
      <c r="Q450" s="669"/>
      <c r="R450" s="669"/>
      <c r="S450" s="669"/>
      <c r="T450" s="669"/>
      <c r="U450" s="669"/>
      <c r="V450" s="669"/>
      <c r="W450" s="669"/>
      <c r="X450" s="669"/>
      <c r="Y450" s="669"/>
      <c r="Z450" s="669"/>
      <c r="AA450" s="669"/>
    </row>
    <row r="451" spans="1:27" ht="12.75">
      <c r="A451" s="669"/>
      <c r="B451" s="669"/>
      <c r="C451" s="669"/>
      <c r="D451" s="669"/>
      <c r="E451" s="669"/>
      <c r="F451" s="669"/>
      <c r="G451" s="669"/>
      <c r="H451" s="669"/>
      <c r="I451" s="669"/>
      <c r="J451" s="669"/>
      <c r="K451" s="669"/>
      <c r="L451" s="669"/>
      <c r="M451" s="669"/>
      <c r="N451" s="669"/>
      <c r="O451" s="669"/>
      <c r="P451" s="669"/>
      <c r="Q451" s="669"/>
      <c r="R451" s="669"/>
      <c r="S451" s="669"/>
      <c r="T451" s="669"/>
      <c r="U451" s="669"/>
      <c r="V451" s="669"/>
      <c r="W451" s="669"/>
      <c r="X451" s="669"/>
      <c r="Y451" s="669"/>
      <c r="Z451" s="669"/>
      <c r="AA451" s="669"/>
    </row>
    <row r="452" spans="1:27" ht="12.75">
      <c r="A452" s="669"/>
      <c r="B452" s="669"/>
      <c r="C452" s="669"/>
      <c r="D452" s="669"/>
      <c r="E452" s="669"/>
      <c r="F452" s="669"/>
      <c r="G452" s="669"/>
      <c r="H452" s="669"/>
      <c r="I452" s="669"/>
      <c r="J452" s="669"/>
      <c r="K452" s="669"/>
      <c r="L452" s="669"/>
      <c r="M452" s="669"/>
      <c r="N452" s="669"/>
      <c r="O452" s="669"/>
      <c r="P452" s="669"/>
      <c r="Q452" s="669"/>
      <c r="R452" s="669"/>
      <c r="S452" s="669"/>
      <c r="T452" s="669"/>
      <c r="U452" s="669"/>
      <c r="V452" s="669"/>
      <c r="W452" s="669"/>
      <c r="X452" s="669"/>
      <c r="Y452" s="669"/>
      <c r="Z452" s="669"/>
      <c r="AA452" s="669"/>
    </row>
    <row r="453" spans="1:27" ht="12.75">
      <c r="A453" s="669"/>
      <c r="B453" s="669"/>
      <c r="C453" s="669"/>
      <c r="D453" s="669"/>
      <c r="E453" s="669"/>
      <c r="F453" s="669"/>
      <c r="G453" s="669"/>
      <c r="H453" s="669"/>
      <c r="I453" s="669"/>
      <c r="J453" s="669"/>
      <c r="K453" s="669"/>
      <c r="L453" s="669"/>
      <c r="M453" s="669"/>
      <c r="N453" s="669"/>
      <c r="O453" s="669"/>
      <c r="P453" s="669"/>
      <c r="Q453" s="669"/>
      <c r="R453" s="669"/>
      <c r="S453" s="669"/>
      <c r="T453" s="669"/>
      <c r="U453" s="669"/>
      <c r="V453" s="669"/>
      <c r="W453" s="669"/>
      <c r="X453" s="669"/>
      <c r="Y453" s="669"/>
      <c r="Z453" s="669"/>
      <c r="AA453" s="669"/>
    </row>
    <row r="454" spans="1:27" ht="12.75">
      <c r="A454" s="669"/>
      <c r="B454" s="669"/>
      <c r="C454" s="669"/>
      <c r="D454" s="669"/>
      <c r="E454" s="669"/>
      <c r="F454" s="669"/>
      <c r="G454" s="669"/>
      <c r="H454" s="669"/>
      <c r="I454" s="669"/>
      <c r="J454" s="669"/>
      <c r="K454" s="669"/>
      <c r="L454" s="669"/>
      <c r="M454" s="669"/>
      <c r="N454" s="669"/>
      <c r="O454" s="669"/>
      <c r="P454" s="669"/>
      <c r="Q454" s="669"/>
      <c r="R454" s="669"/>
      <c r="S454" s="669"/>
      <c r="T454" s="669"/>
      <c r="U454" s="669"/>
      <c r="V454" s="669"/>
      <c r="W454" s="669"/>
      <c r="X454" s="669"/>
      <c r="Y454" s="669"/>
      <c r="Z454" s="669"/>
      <c r="AA454" s="669"/>
    </row>
    <row r="455" spans="1:27" ht="12.75">
      <c r="A455" s="669"/>
      <c r="B455" s="669"/>
      <c r="C455" s="669"/>
      <c r="D455" s="669"/>
      <c r="E455" s="669"/>
      <c r="F455" s="669"/>
      <c r="G455" s="669"/>
      <c r="H455" s="669"/>
      <c r="I455" s="669"/>
      <c r="J455" s="669"/>
      <c r="K455" s="669"/>
      <c r="L455" s="669"/>
      <c r="M455" s="669"/>
      <c r="N455" s="669"/>
      <c r="O455" s="669"/>
      <c r="P455" s="669"/>
      <c r="Q455" s="669"/>
      <c r="R455" s="669"/>
      <c r="S455" s="669"/>
      <c r="T455" s="669"/>
      <c r="U455" s="669"/>
      <c r="V455" s="669"/>
      <c r="W455" s="669"/>
      <c r="X455" s="669"/>
      <c r="Y455" s="669"/>
      <c r="Z455" s="669"/>
      <c r="AA455" s="669"/>
    </row>
    <row r="456" spans="1:27" ht="12.75">
      <c r="A456" s="669"/>
      <c r="B456" s="669"/>
      <c r="C456" s="669"/>
      <c r="D456" s="669"/>
      <c r="E456" s="669"/>
      <c r="F456" s="669"/>
      <c r="G456" s="669"/>
      <c r="H456" s="669"/>
      <c r="I456" s="669"/>
      <c r="J456" s="669"/>
      <c r="K456" s="669"/>
      <c r="L456" s="669"/>
      <c r="M456" s="669"/>
      <c r="N456" s="669"/>
      <c r="O456" s="669"/>
      <c r="P456" s="669"/>
      <c r="Q456" s="669"/>
      <c r="R456" s="669"/>
      <c r="S456" s="669"/>
      <c r="T456" s="669"/>
      <c r="U456" s="669"/>
      <c r="V456" s="669"/>
      <c r="W456" s="669"/>
      <c r="X456" s="669"/>
      <c r="Y456" s="669"/>
      <c r="Z456" s="669"/>
      <c r="AA456" s="669"/>
    </row>
    <row r="457" spans="1:27" ht="12.75">
      <c r="A457" s="669"/>
      <c r="B457" s="669"/>
      <c r="C457" s="669"/>
      <c r="D457" s="669"/>
      <c r="E457" s="669"/>
      <c r="F457" s="669"/>
      <c r="G457" s="669"/>
      <c r="H457" s="669"/>
      <c r="I457" s="669"/>
      <c r="J457" s="669"/>
      <c r="K457" s="669"/>
      <c r="L457" s="669"/>
      <c r="M457" s="669"/>
      <c r="N457" s="669"/>
      <c r="O457" s="669"/>
      <c r="P457" s="669"/>
      <c r="Q457" s="669"/>
      <c r="R457" s="669"/>
      <c r="S457" s="669"/>
      <c r="T457" s="669"/>
      <c r="U457" s="669"/>
      <c r="V457" s="669"/>
      <c r="W457" s="669"/>
      <c r="X457" s="669"/>
      <c r="Y457" s="669"/>
      <c r="Z457" s="669"/>
      <c r="AA457" s="669"/>
    </row>
    <row r="458" spans="1:27" ht="12.75">
      <c r="A458" s="669"/>
      <c r="B458" s="669"/>
      <c r="C458" s="669"/>
      <c r="D458" s="669"/>
      <c r="E458" s="669"/>
      <c r="F458" s="669"/>
      <c r="G458" s="669"/>
      <c r="H458" s="669"/>
      <c r="I458" s="669"/>
      <c r="J458" s="669"/>
      <c r="K458" s="669"/>
      <c r="L458" s="669"/>
      <c r="M458" s="669"/>
      <c r="N458" s="669"/>
      <c r="O458" s="669"/>
      <c r="P458" s="669"/>
      <c r="Q458" s="669"/>
      <c r="R458" s="669"/>
      <c r="S458" s="669"/>
      <c r="T458" s="669"/>
      <c r="U458" s="669"/>
      <c r="V458" s="669"/>
      <c r="W458" s="669"/>
      <c r="X458" s="669"/>
      <c r="Y458" s="669"/>
      <c r="Z458" s="669"/>
      <c r="AA458" s="669"/>
    </row>
    <row r="459" spans="1:27" ht="12.75">
      <c r="A459" s="669"/>
      <c r="B459" s="669"/>
      <c r="C459" s="669"/>
      <c r="D459" s="669"/>
      <c r="E459" s="669"/>
      <c r="F459" s="669"/>
      <c r="G459" s="669"/>
      <c r="H459" s="669"/>
      <c r="I459" s="669"/>
      <c r="J459" s="669"/>
      <c r="K459" s="669"/>
      <c r="L459" s="669"/>
      <c r="M459" s="669"/>
      <c r="N459" s="669"/>
      <c r="O459" s="669"/>
      <c r="P459" s="669"/>
      <c r="Q459" s="669"/>
      <c r="R459" s="669"/>
      <c r="S459" s="669"/>
      <c r="T459" s="669"/>
      <c r="U459" s="669"/>
      <c r="V459" s="669"/>
      <c r="W459" s="669"/>
      <c r="X459" s="669"/>
      <c r="Y459" s="669"/>
      <c r="Z459" s="669"/>
      <c r="AA459" s="669"/>
    </row>
    <row r="460" spans="1:27" ht="12.75">
      <c r="A460" s="669"/>
      <c r="B460" s="669"/>
      <c r="C460" s="669"/>
      <c r="D460" s="669"/>
      <c r="E460" s="669"/>
      <c r="F460" s="669"/>
      <c r="G460" s="669"/>
      <c r="H460" s="669"/>
      <c r="I460" s="669"/>
      <c r="J460" s="669"/>
      <c r="K460" s="669"/>
      <c r="L460" s="669"/>
      <c r="M460" s="669"/>
      <c r="N460" s="669"/>
      <c r="O460" s="669"/>
      <c r="P460" s="669"/>
      <c r="Q460" s="669"/>
      <c r="R460" s="669"/>
      <c r="S460" s="669"/>
      <c r="T460" s="669"/>
      <c r="U460" s="669"/>
      <c r="V460" s="669"/>
      <c r="W460" s="669"/>
      <c r="X460" s="669"/>
      <c r="Y460" s="669"/>
      <c r="Z460" s="669"/>
      <c r="AA460" s="669"/>
    </row>
    <row r="461" spans="1:27" ht="12.75">
      <c r="A461" s="669"/>
      <c r="B461" s="669"/>
      <c r="C461" s="669"/>
      <c r="D461" s="669"/>
      <c r="E461" s="669"/>
      <c r="F461" s="669"/>
      <c r="G461" s="669"/>
      <c r="H461" s="669"/>
      <c r="I461" s="669"/>
      <c r="J461" s="669"/>
      <c r="K461" s="669"/>
      <c r="L461" s="669"/>
      <c r="M461" s="669"/>
      <c r="N461" s="669"/>
      <c r="O461" s="669"/>
      <c r="P461" s="669"/>
      <c r="Q461" s="669"/>
      <c r="R461" s="669"/>
      <c r="S461" s="669"/>
      <c r="T461" s="669"/>
      <c r="U461" s="669"/>
      <c r="V461" s="669"/>
      <c r="W461" s="669"/>
      <c r="X461" s="669"/>
      <c r="Y461" s="669"/>
      <c r="Z461" s="669"/>
      <c r="AA461" s="669"/>
    </row>
    <row r="462" spans="1:27" ht="12.75">
      <c r="A462" s="669"/>
      <c r="B462" s="669"/>
      <c r="C462" s="669"/>
      <c r="D462" s="669"/>
      <c r="E462" s="669"/>
      <c r="F462" s="669"/>
      <c r="G462" s="669"/>
      <c r="H462" s="669"/>
      <c r="I462" s="669"/>
      <c r="J462" s="669"/>
      <c r="K462" s="669"/>
      <c r="L462" s="669"/>
      <c r="M462" s="669"/>
      <c r="N462" s="669"/>
      <c r="O462" s="669"/>
      <c r="P462" s="669"/>
      <c r="Q462" s="669"/>
      <c r="R462" s="669"/>
      <c r="S462" s="669"/>
      <c r="T462" s="669"/>
      <c r="U462" s="669"/>
      <c r="V462" s="669"/>
      <c r="W462" s="669"/>
      <c r="X462" s="669"/>
      <c r="Y462" s="669"/>
      <c r="Z462" s="669"/>
      <c r="AA462" s="669"/>
    </row>
    <row r="463" spans="1:27" ht="12.75">
      <c r="A463" s="669"/>
      <c r="B463" s="669"/>
      <c r="C463" s="669"/>
      <c r="D463" s="669"/>
      <c r="E463" s="669"/>
      <c r="F463" s="669"/>
      <c r="G463" s="669"/>
      <c r="H463" s="669"/>
      <c r="I463" s="669"/>
      <c r="J463" s="669"/>
      <c r="K463" s="669"/>
      <c r="L463" s="669"/>
      <c r="M463" s="669"/>
      <c r="N463" s="669"/>
      <c r="O463" s="669"/>
      <c r="P463" s="669"/>
      <c r="Q463" s="669"/>
      <c r="R463" s="669"/>
      <c r="S463" s="669"/>
      <c r="T463" s="669"/>
      <c r="U463" s="669"/>
      <c r="V463" s="669"/>
      <c r="W463" s="669"/>
      <c r="X463" s="669"/>
      <c r="Y463" s="669"/>
      <c r="Z463" s="669"/>
      <c r="AA463" s="669"/>
    </row>
    <row r="464" spans="1:27" ht="12.75">
      <c r="A464" s="669"/>
      <c r="B464" s="669"/>
      <c r="C464" s="669"/>
      <c r="D464" s="669"/>
      <c r="E464" s="669"/>
      <c r="F464" s="669"/>
      <c r="G464" s="669"/>
      <c r="H464" s="669"/>
      <c r="I464" s="669"/>
      <c r="J464" s="669"/>
      <c r="K464" s="669"/>
      <c r="L464" s="669"/>
      <c r="M464" s="669"/>
      <c r="N464" s="669"/>
      <c r="O464" s="669"/>
      <c r="P464" s="669"/>
      <c r="Q464" s="669"/>
      <c r="R464" s="669"/>
      <c r="S464" s="669"/>
      <c r="T464" s="669"/>
      <c r="U464" s="669"/>
      <c r="V464" s="669"/>
      <c r="W464" s="669"/>
      <c r="X464" s="669"/>
      <c r="Y464" s="669"/>
      <c r="Z464" s="669"/>
      <c r="AA464" s="669"/>
    </row>
    <row r="465" spans="1:27" ht="12.75">
      <c r="A465" s="669"/>
      <c r="B465" s="669"/>
      <c r="C465" s="669"/>
      <c r="D465" s="669"/>
      <c r="E465" s="669"/>
      <c r="F465" s="669"/>
      <c r="G465" s="669"/>
      <c r="H465" s="669"/>
      <c r="I465" s="669"/>
      <c r="J465" s="669"/>
      <c r="K465" s="669"/>
      <c r="L465" s="669"/>
      <c r="M465" s="669"/>
      <c r="N465" s="669"/>
      <c r="O465" s="669"/>
      <c r="P465" s="669"/>
      <c r="Q465" s="669"/>
      <c r="R465" s="669"/>
      <c r="S465" s="669"/>
      <c r="T465" s="669"/>
      <c r="U465" s="669"/>
      <c r="V465" s="669"/>
      <c r="W465" s="669"/>
      <c r="X465" s="669"/>
      <c r="Y465" s="669"/>
      <c r="Z465" s="669"/>
      <c r="AA465" s="669"/>
    </row>
    <row r="466" spans="1:27" ht="12.75">
      <c r="A466" s="669"/>
      <c r="B466" s="669"/>
      <c r="C466" s="669"/>
      <c r="D466" s="669"/>
      <c r="E466" s="669"/>
      <c r="F466" s="669"/>
      <c r="G466" s="669"/>
      <c r="H466" s="669"/>
      <c r="I466" s="669"/>
      <c r="J466" s="669"/>
      <c r="K466" s="669"/>
      <c r="L466" s="669"/>
      <c r="M466" s="669"/>
      <c r="N466" s="669"/>
      <c r="O466" s="669"/>
      <c r="P466" s="669"/>
      <c r="Q466" s="669"/>
      <c r="R466" s="669"/>
      <c r="S466" s="669"/>
      <c r="T466" s="669"/>
      <c r="U466" s="669"/>
      <c r="V466" s="669"/>
      <c r="W466" s="669"/>
      <c r="X466" s="669"/>
      <c r="Y466" s="669"/>
      <c r="Z466" s="669"/>
      <c r="AA466" s="669"/>
    </row>
    <row r="467" spans="1:27" ht="12.75">
      <c r="A467" s="669"/>
      <c r="B467" s="669"/>
      <c r="C467" s="669"/>
      <c r="D467" s="669"/>
      <c r="E467" s="669"/>
      <c r="F467" s="669"/>
      <c r="G467" s="669"/>
      <c r="H467" s="669"/>
      <c r="I467" s="669"/>
      <c r="J467" s="669"/>
      <c r="K467" s="669"/>
      <c r="L467" s="669"/>
      <c r="M467" s="669"/>
      <c r="N467" s="669"/>
      <c r="O467" s="669"/>
      <c r="P467" s="669"/>
      <c r="Q467" s="669"/>
      <c r="R467" s="669"/>
      <c r="S467" s="669"/>
      <c r="T467" s="669"/>
      <c r="U467" s="669"/>
      <c r="V467" s="669"/>
      <c r="W467" s="669"/>
      <c r="X467" s="669"/>
      <c r="Y467" s="669"/>
      <c r="Z467" s="669"/>
      <c r="AA467" s="669"/>
    </row>
    <row r="468" spans="1:27" ht="12.75">
      <c r="A468" s="669"/>
      <c r="B468" s="669"/>
      <c r="C468" s="669"/>
      <c r="D468" s="669"/>
      <c r="E468" s="669"/>
      <c r="F468" s="669"/>
      <c r="G468" s="669"/>
      <c r="H468" s="669"/>
      <c r="I468" s="669"/>
      <c r="J468" s="669"/>
      <c r="K468" s="669"/>
      <c r="L468" s="669"/>
      <c r="M468" s="669"/>
      <c r="N468" s="669"/>
      <c r="O468" s="669"/>
      <c r="P468" s="669"/>
      <c r="Q468" s="669"/>
      <c r="R468" s="669"/>
      <c r="S468" s="669"/>
      <c r="T468" s="669"/>
      <c r="U468" s="669"/>
      <c r="V468" s="669"/>
      <c r="W468" s="669"/>
      <c r="X468" s="669"/>
      <c r="Y468" s="669"/>
      <c r="Z468" s="669"/>
      <c r="AA468" s="669"/>
    </row>
    <row r="469" spans="1:27" ht="12.75">
      <c r="A469" s="669"/>
      <c r="B469" s="669"/>
      <c r="C469" s="669"/>
      <c r="D469" s="669"/>
      <c r="E469" s="669"/>
      <c r="F469" s="669"/>
      <c r="G469" s="669"/>
      <c r="H469" s="669"/>
      <c r="I469" s="669"/>
      <c r="J469" s="669"/>
      <c r="K469" s="669"/>
      <c r="L469" s="669"/>
      <c r="M469" s="669"/>
      <c r="N469" s="669"/>
      <c r="O469" s="669"/>
      <c r="P469" s="669"/>
      <c r="Q469" s="669"/>
      <c r="R469" s="669"/>
      <c r="S469" s="669"/>
      <c r="T469" s="669"/>
      <c r="U469" s="669"/>
      <c r="V469" s="669"/>
      <c r="W469" s="669"/>
      <c r="X469" s="669"/>
      <c r="Y469" s="669"/>
      <c r="Z469" s="669"/>
      <c r="AA469" s="669"/>
    </row>
    <row r="470" spans="1:27" ht="12.75">
      <c r="A470" s="669"/>
      <c r="B470" s="669"/>
      <c r="C470" s="669"/>
      <c r="D470" s="669"/>
      <c r="E470" s="669"/>
      <c r="F470" s="669"/>
      <c r="G470" s="669"/>
      <c r="H470" s="669"/>
      <c r="I470" s="669"/>
      <c r="J470" s="669"/>
      <c r="K470" s="669"/>
      <c r="L470" s="669"/>
      <c r="M470" s="669"/>
      <c r="N470" s="669"/>
      <c r="O470" s="669"/>
      <c r="P470" s="669"/>
      <c r="Q470" s="669"/>
      <c r="R470" s="669"/>
      <c r="S470" s="669"/>
      <c r="T470" s="669"/>
      <c r="U470" s="669"/>
      <c r="V470" s="669"/>
      <c r="W470" s="669"/>
      <c r="X470" s="669"/>
      <c r="Y470" s="669"/>
      <c r="Z470" s="669"/>
      <c r="AA470" s="669"/>
    </row>
    <row r="471" spans="1:27" ht="12.75">
      <c r="A471" s="669"/>
      <c r="B471" s="669"/>
      <c r="C471" s="669"/>
      <c r="D471" s="669"/>
      <c r="E471" s="669"/>
      <c r="F471" s="669"/>
      <c r="G471" s="669"/>
      <c r="H471" s="669"/>
      <c r="I471" s="669"/>
      <c r="J471" s="669"/>
      <c r="K471" s="669"/>
      <c r="L471" s="669"/>
      <c r="M471" s="669"/>
      <c r="N471" s="669"/>
      <c r="O471" s="669"/>
      <c r="P471" s="669"/>
      <c r="Q471" s="669"/>
      <c r="R471" s="669"/>
      <c r="S471" s="669"/>
      <c r="T471" s="669"/>
      <c r="U471" s="669"/>
      <c r="V471" s="669"/>
      <c r="W471" s="669"/>
      <c r="X471" s="669"/>
      <c r="Y471" s="669"/>
      <c r="Z471" s="669"/>
      <c r="AA471" s="669"/>
    </row>
    <row r="472" spans="1:27" ht="12.75">
      <c r="A472" s="669"/>
      <c r="B472" s="669"/>
      <c r="C472" s="669"/>
      <c r="D472" s="669"/>
      <c r="E472" s="669"/>
      <c r="F472" s="669"/>
      <c r="G472" s="669"/>
      <c r="H472" s="669"/>
      <c r="I472" s="669"/>
      <c r="J472" s="669"/>
      <c r="K472" s="669"/>
      <c r="L472" s="669"/>
      <c r="M472" s="669"/>
      <c r="N472" s="669"/>
      <c r="O472" s="669"/>
      <c r="P472" s="669"/>
      <c r="Q472" s="669"/>
      <c r="R472" s="669"/>
      <c r="S472" s="669"/>
      <c r="T472" s="669"/>
      <c r="U472" s="669"/>
      <c r="V472" s="669"/>
      <c r="W472" s="669"/>
      <c r="X472" s="669"/>
      <c r="Y472" s="669"/>
      <c r="Z472" s="669"/>
      <c r="AA472" s="669"/>
    </row>
    <row r="473" spans="1:27" ht="12.75">
      <c r="A473" s="669"/>
      <c r="B473" s="669"/>
      <c r="C473" s="669"/>
      <c r="D473" s="669"/>
      <c r="E473" s="669"/>
      <c r="F473" s="669"/>
      <c r="G473" s="669"/>
      <c r="H473" s="669"/>
      <c r="I473" s="669"/>
      <c r="J473" s="669"/>
      <c r="K473" s="669"/>
      <c r="L473" s="669"/>
      <c r="M473" s="669"/>
      <c r="N473" s="669"/>
      <c r="O473" s="669"/>
      <c r="P473" s="669"/>
      <c r="Q473" s="669"/>
      <c r="R473" s="669"/>
      <c r="S473" s="669"/>
      <c r="T473" s="669"/>
      <c r="U473" s="669"/>
      <c r="V473" s="669"/>
      <c r="W473" s="669"/>
      <c r="X473" s="669"/>
      <c r="Y473" s="669"/>
      <c r="Z473" s="669"/>
      <c r="AA473" s="669"/>
    </row>
    <row r="474" spans="1:27" ht="12.75">
      <c r="A474" s="669"/>
      <c r="B474" s="669"/>
      <c r="C474" s="669"/>
      <c r="D474" s="669"/>
      <c r="E474" s="669"/>
      <c r="F474" s="669"/>
      <c r="G474" s="669"/>
      <c r="H474" s="669"/>
      <c r="I474" s="669"/>
      <c r="J474" s="669"/>
      <c r="K474" s="669"/>
      <c r="L474" s="669"/>
      <c r="M474" s="669"/>
      <c r="N474" s="669"/>
      <c r="O474" s="669"/>
      <c r="P474" s="669"/>
      <c r="Q474" s="669"/>
      <c r="R474" s="669"/>
      <c r="S474" s="669"/>
      <c r="T474" s="669"/>
      <c r="U474" s="669"/>
      <c r="V474" s="669"/>
      <c r="W474" s="669"/>
      <c r="X474" s="669"/>
      <c r="Y474" s="669"/>
      <c r="Z474" s="669"/>
      <c r="AA474" s="669"/>
    </row>
    <row r="475" spans="1:27" ht="12.75">
      <c r="A475" s="669"/>
      <c r="B475" s="669"/>
      <c r="C475" s="669"/>
      <c r="D475" s="669"/>
      <c r="E475" s="669"/>
      <c r="F475" s="669"/>
      <c r="G475" s="669"/>
      <c r="H475" s="669"/>
      <c r="I475" s="669"/>
      <c r="J475" s="669"/>
      <c r="K475" s="669"/>
      <c r="L475" s="669"/>
      <c r="M475" s="669"/>
      <c r="N475" s="669"/>
      <c r="O475" s="669"/>
      <c r="P475" s="669"/>
      <c r="Q475" s="669"/>
      <c r="R475" s="669"/>
      <c r="S475" s="669"/>
      <c r="T475" s="669"/>
      <c r="U475" s="669"/>
      <c r="V475" s="669"/>
      <c r="W475" s="669"/>
      <c r="X475" s="669"/>
      <c r="Y475" s="669"/>
      <c r="Z475" s="669"/>
      <c r="AA475" s="669"/>
    </row>
    <row r="476" spans="1:27" ht="12.75">
      <c r="A476" s="669"/>
      <c r="B476" s="669"/>
      <c r="C476" s="669"/>
      <c r="D476" s="669"/>
      <c r="E476" s="669"/>
      <c r="F476" s="669"/>
      <c r="G476" s="669"/>
      <c r="H476" s="669"/>
      <c r="I476" s="669"/>
      <c r="J476" s="669"/>
      <c r="K476" s="669"/>
      <c r="L476" s="669"/>
      <c r="M476" s="669"/>
      <c r="N476" s="669"/>
      <c r="O476" s="669"/>
      <c r="P476" s="669"/>
      <c r="Q476" s="669"/>
      <c r="R476" s="669"/>
      <c r="S476" s="669"/>
      <c r="T476" s="669"/>
      <c r="U476" s="669"/>
      <c r="V476" s="669"/>
      <c r="W476" s="669"/>
      <c r="X476" s="669"/>
      <c r="Y476" s="669"/>
      <c r="Z476" s="669"/>
      <c r="AA476" s="669"/>
    </row>
    <row r="477" spans="1:27" ht="12.75">
      <c r="A477" s="669"/>
      <c r="B477" s="669"/>
      <c r="C477" s="669"/>
      <c r="D477" s="669"/>
      <c r="E477" s="669"/>
      <c r="F477" s="669"/>
      <c r="G477" s="669"/>
      <c r="H477" s="669"/>
      <c r="I477" s="669"/>
      <c r="J477" s="669"/>
      <c r="K477" s="669"/>
      <c r="L477" s="669"/>
      <c r="M477" s="669"/>
      <c r="N477" s="669"/>
      <c r="O477" s="669"/>
      <c r="P477" s="669"/>
      <c r="Q477" s="669"/>
      <c r="R477" s="669"/>
      <c r="S477" s="669"/>
      <c r="T477" s="669"/>
      <c r="U477" s="669"/>
      <c r="V477" s="669"/>
      <c r="W477" s="669"/>
      <c r="X477" s="669"/>
      <c r="Y477" s="669"/>
      <c r="Z477" s="669"/>
      <c r="AA477" s="669"/>
    </row>
    <row r="478" spans="1:27" ht="12.75">
      <c r="A478" s="669"/>
      <c r="B478" s="669"/>
      <c r="C478" s="669"/>
      <c r="D478" s="669"/>
      <c r="E478" s="669"/>
      <c r="F478" s="669"/>
      <c r="G478" s="669"/>
      <c r="H478" s="669"/>
      <c r="I478" s="669"/>
      <c r="J478" s="669"/>
      <c r="K478" s="669"/>
      <c r="L478" s="669"/>
      <c r="M478" s="669"/>
      <c r="N478" s="669"/>
      <c r="O478" s="669"/>
      <c r="P478" s="669"/>
      <c r="Q478" s="669"/>
      <c r="R478" s="669"/>
      <c r="S478" s="669"/>
      <c r="T478" s="669"/>
      <c r="U478" s="669"/>
      <c r="V478" s="669"/>
      <c r="W478" s="669"/>
      <c r="X478" s="669"/>
      <c r="Y478" s="669"/>
      <c r="Z478" s="669"/>
      <c r="AA478" s="669"/>
    </row>
    <row r="479" spans="1:27" ht="12.75">
      <c r="A479" s="669"/>
      <c r="B479" s="669"/>
      <c r="C479" s="669"/>
      <c r="D479" s="669"/>
      <c r="E479" s="669"/>
      <c r="F479" s="669"/>
      <c r="G479" s="669"/>
      <c r="H479" s="669"/>
      <c r="I479" s="669"/>
      <c r="J479" s="669"/>
      <c r="K479" s="669"/>
      <c r="L479" s="669"/>
      <c r="M479" s="669"/>
      <c r="N479" s="669"/>
      <c r="O479" s="669"/>
      <c r="P479" s="669"/>
      <c r="Q479" s="669"/>
      <c r="R479" s="669"/>
      <c r="S479" s="669"/>
      <c r="T479" s="669"/>
      <c r="U479" s="669"/>
      <c r="V479" s="669"/>
      <c r="W479" s="669"/>
      <c r="X479" s="669"/>
      <c r="Y479" s="669"/>
      <c r="Z479" s="669"/>
      <c r="AA479" s="669"/>
    </row>
    <row r="480" spans="1:27" ht="12.75">
      <c r="A480" s="669"/>
      <c r="B480" s="669"/>
      <c r="C480" s="669"/>
      <c r="D480" s="669"/>
      <c r="E480" s="669"/>
      <c r="F480" s="669"/>
      <c r="G480" s="669"/>
      <c r="H480" s="669"/>
      <c r="I480" s="669"/>
      <c r="J480" s="669"/>
      <c r="K480" s="669"/>
      <c r="L480" s="669"/>
      <c r="M480" s="669"/>
      <c r="N480" s="669"/>
      <c r="O480" s="669"/>
      <c r="P480" s="669"/>
      <c r="Q480" s="669"/>
      <c r="R480" s="669"/>
      <c r="S480" s="669"/>
      <c r="T480" s="669"/>
      <c r="U480" s="669"/>
      <c r="V480" s="669"/>
      <c r="W480" s="669"/>
      <c r="X480" s="669"/>
      <c r="Y480" s="669"/>
      <c r="Z480" s="669"/>
      <c r="AA480" s="669"/>
    </row>
    <row r="481" spans="1:27" ht="12.75">
      <c r="A481" s="669"/>
      <c r="B481" s="669"/>
      <c r="C481" s="669"/>
      <c r="D481" s="669"/>
      <c r="E481" s="669"/>
      <c r="F481" s="669"/>
      <c r="G481" s="669"/>
      <c r="H481" s="669"/>
      <c r="I481" s="669"/>
      <c r="J481" s="669"/>
      <c r="K481" s="669"/>
      <c r="L481" s="669"/>
      <c r="M481" s="669"/>
      <c r="N481" s="669"/>
      <c r="O481" s="669"/>
      <c r="P481" s="669"/>
      <c r="Q481" s="669"/>
      <c r="R481" s="669"/>
      <c r="S481" s="669"/>
      <c r="T481" s="669"/>
      <c r="U481" s="669"/>
      <c r="V481" s="669"/>
      <c r="W481" s="669"/>
      <c r="X481" s="669"/>
      <c r="Y481" s="669"/>
      <c r="Z481" s="669"/>
      <c r="AA481" s="669"/>
    </row>
    <row r="482" spans="1:27" ht="12.75">
      <c r="A482" s="669"/>
      <c r="B482" s="669"/>
      <c r="C482" s="669"/>
      <c r="D482" s="669"/>
      <c r="E482" s="669"/>
      <c r="F482" s="669"/>
      <c r="G482" s="669"/>
      <c r="H482" s="669"/>
      <c r="I482" s="669"/>
      <c r="J482" s="669"/>
      <c r="K482" s="669"/>
      <c r="L482" s="669"/>
      <c r="M482" s="669"/>
      <c r="N482" s="669"/>
      <c r="O482" s="669"/>
      <c r="P482" s="669"/>
      <c r="Q482" s="669"/>
      <c r="R482" s="669"/>
      <c r="S482" s="669"/>
      <c r="T482" s="669"/>
      <c r="U482" s="669"/>
      <c r="V482" s="669"/>
      <c r="W482" s="669"/>
      <c r="X482" s="669"/>
      <c r="Y482" s="669"/>
      <c r="Z482" s="669"/>
      <c r="AA482" s="669"/>
    </row>
    <row r="483" spans="1:27" ht="12.75">
      <c r="A483" s="669"/>
      <c r="B483" s="669"/>
      <c r="C483" s="669"/>
      <c r="D483" s="669"/>
      <c r="E483" s="669"/>
      <c r="F483" s="669"/>
      <c r="G483" s="669"/>
      <c r="H483" s="669"/>
      <c r="I483" s="669"/>
      <c r="J483" s="669"/>
      <c r="K483" s="669"/>
      <c r="L483" s="669"/>
      <c r="M483" s="669"/>
      <c r="N483" s="669"/>
      <c r="O483" s="669"/>
      <c r="P483" s="669"/>
      <c r="Q483" s="669"/>
      <c r="R483" s="669"/>
      <c r="S483" s="669"/>
      <c r="T483" s="669"/>
      <c r="U483" s="669"/>
      <c r="V483" s="669"/>
      <c r="W483" s="669"/>
      <c r="X483" s="669"/>
      <c r="Y483" s="669"/>
      <c r="Z483" s="669"/>
      <c r="AA483" s="669"/>
    </row>
    <row r="484" spans="1:27" ht="12.75">
      <c r="A484" s="669"/>
      <c r="B484" s="669"/>
      <c r="C484" s="669"/>
      <c r="D484" s="669"/>
      <c r="E484" s="669"/>
      <c r="F484" s="669"/>
      <c r="G484" s="669"/>
      <c r="H484" s="669"/>
      <c r="I484" s="669"/>
      <c r="J484" s="669"/>
      <c r="K484" s="669"/>
      <c r="L484" s="669"/>
      <c r="M484" s="669"/>
      <c r="N484" s="669"/>
      <c r="O484" s="669"/>
      <c r="P484" s="669"/>
      <c r="Q484" s="669"/>
      <c r="R484" s="669"/>
      <c r="S484" s="669"/>
      <c r="T484" s="669"/>
      <c r="U484" s="669"/>
      <c r="V484" s="669"/>
      <c r="W484" s="669"/>
      <c r="X484" s="669"/>
      <c r="Y484" s="669"/>
      <c r="Z484" s="669"/>
      <c r="AA484" s="669"/>
    </row>
    <row r="485" spans="1:27" ht="12.75">
      <c r="A485" s="669"/>
      <c r="B485" s="669"/>
      <c r="C485" s="669"/>
      <c r="D485" s="669"/>
      <c r="E485" s="669"/>
      <c r="F485" s="669"/>
      <c r="G485" s="669"/>
      <c r="H485" s="669"/>
      <c r="I485" s="669"/>
      <c r="J485" s="669"/>
      <c r="K485" s="669"/>
      <c r="L485" s="669"/>
      <c r="M485" s="669"/>
      <c r="N485" s="669"/>
      <c r="O485" s="669"/>
      <c r="P485" s="669"/>
      <c r="Q485" s="669"/>
      <c r="R485" s="669"/>
      <c r="S485" s="669"/>
      <c r="T485" s="669"/>
      <c r="U485" s="669"/>
      <c r="V485" s="669"/>
      <c r="W485" s="669"/>
      <c r="X485" s="669"/>
      <c r="Y485" s="669"/>
      <c r="Z485" s="669"/>
      <c r="AA485" s="669"/>
    </row>
    <row r="486" spans="1:27" ht="12.75">
      <c r="A486" s="669"/>
      <c r="B486" s="669"/>
      <c r="C486" s="669"/>
      <c r="D486" s="669"/>
      <c r="E486" s="669"/>
      <c r="F486" s="669"/>
      <c r="G486" s="669"/>
      <c r="H486" s="669"/>
      <c r="I486" s="669"/>
      <c r="J486" s="669"/>
      <c r="K486" s="669"/>
      <c r="L486" s="669"/>
      <c r="M486" s="669"/>
      <c r="N486" s="669"/>
      <c r="O486" s="669"/>
      <c r="P486" s="669"/>
      <c r="Q486" s="669"/>
      <c r="R486" s="669"/>
      <c r="S486" s="669"/>
      <c r="T486" s="669"/>
      <c r="U486" s="669"/>
      <c r="V486" s="669"/>
      <c r="W486" s="669"/>
      <c r="X486" s="669"/>
      <c r="Y486" s="669"/>
      <c r="Z486" s="669"/>
      <c r="AA486" s="669"/>
    </row>
    <row r="487" spans="1:27" ht="12.75">
      <c r="A487" s="669"/>
      <c r="B487" s="669"/>
      <c r="C487" s="669"/>
      <c r="D487" s="669"/>
      <c r="E487" s="669"/>
      <c r="F487" s="669"/>
      <c r="G487" s="669"/>
      <c r="H487" s="669"/>
      <c r="I487" s="669"/>
      <c r="J487" s="669"/>
      <c r="K487" s="669"/>
      <c r="L487" s="669"/>
      <c r="M487" s="669"/>
      <c r="N487" s="669"/>
      <c r="O487" s="669"/>
      <c r="P487" s="669"/>
      <c r="Q487" s="669"/>
      <c r="R487" s="669"/>
      <c r="S487" s="669"/>
      <c r="T487" s="669"/>
      <c r="U487" s="669"/>
      <c r="V487" s="669"/>
      <c r="W487" s="669"/>
      <c r="X487" s="669"/>
      <c r="Y487" s="669"/>
      <c r="Z487" s="669"/>
      <c r="AA487" s="669"/>
    </row>
    <row r="488" spans="1:27" ht="12.75">
      <c r="A488" s="669"/>
      <c r="B488" s="669"/>
      <c r="C488" s="669"/>
      <c r="D488" s="669"/>
      <c r="E488" s="669"/>
      <c r="F488" s="669"/>
      <c r="G488" s="669"/>
      <c r="H488" s="669"/>
      <c r="I488" s="669"/>
      <c r="J488" s="669"/>
      <c r="K488" s="669"/>
      <c r="L488" s="669"/>
      <c r="M488" s="669"/>
      <c r="N488" s="669"/>
      <c r="O488" s="669"/>
      <c r="P488" s="669"/>
      <c r="Q488" s="669"/>
      <c r="R488" s="669"/>
      <c r="S488" s="669"/>
      <c r="T488" s="669"/>
      <c r="U488" s="669"/>
      <c r="V488" s="669"/>
      <c r="W488" s="669"/>
      <c r="X488" s="669"/>
      <c r="Y488" s="669"/>
      <c r="Z488" s="669"/>
      <c r="AA488" s="669"/>
    </row>
    <row r="489" spans="1:27" ht="12.75">
      <c r="A489" s="669"/>
      <c r="B489" s="669"/>
      <c r="C489" s="669"/>
      <c r="D489" s="669"/>
      <c r="E489" s="669"/>
      <c r="F489" s="669"/>
      <c r="G489" s="669"/>
      <c r="H489" s="669"/>
      <c r="I489" s="669"/>
      <c r="J489" s="669"/>
      <c r="K489" s="669"/>
      <c r="L489" s="669"/>
      <c r="M489" s="669"/>
      <c r="N489" s="669"/>
      <c r="O489" s="669"/>
      <c r="P489" s="669"/>
      <c r="Q489" s="669"/>
      <c r="R489" s="669"/>
      <c r="S489" s="669"/>
      <c r="T489" s="669"/>
      <c r="U489" s="669"/>
      <c r="V489" s="669"/>
      <c r="W489" s="669"/>
      <c r="X489" s="669"/>
      <c r="Y489" s="669"/>
      <c r="Z489" s="669"/>
      <c r="AA489" s="669"/>
    </row>
    <row r="490" spans="1:27" ht="12.75">
      <c r="A490" s="669"/>
      <c r="B490" s="669"/>
      <c r="C490" s="669"/>
      <c r="D490" s="669"/>
      <c r="E490" s="669"/>
      <c r="F490" s="669"/>
      <c r="G490" s="669"/>
      <c r="H490" s="669"/>
      <c r="I490" s="669"/>
      <c r="J490" s="669"/>
      <c r="K490" s="669"/>
      <c r="L490" s="669"/>
      <c r="M490" s="669"/>
      <c r="N490" s="669"/>
      <c r="O490" s="669"/>
      <c r="P490" s="669"/>
      <c r="Q490" s="669"/>
      <c r="R490" s="669"/>
      <c r="S490" s="669"/>
      <c r="T490" s="669"/>
      <c r="U490" s="669"/>
      <c r="V490" s="669"/>
      <c r="W490" s="669"/>
      <c r="X490" s="669"/>
      <c r="Y490" s="669"/>
      <c r="Z490" s="669"/>
      <c r="AA490" s="669"/>
    </row>
    <row r="491" spans="1:27" ht="12.75">
      <c r="A491" s="669"/>
      <c r="B491" s="669"/>
      <c r="C491" s="669"/>
      <c r="D491" s="669"/>
      <c r="E491" s="669"/>
      <c r="F491" s="669"/>
      <c r="G491" s="669"/>
      <c r="H491" s="669"/>
      <c r="I491" s="669"/>
      <c r="J491" s="669"/>
      <c r="K491" s="669"/>
      <c r="L491" s="669"/>
      <c r="M491" s="669"/>
      <c r="N491" s="669"/>
      <c r="O491" s="669"/>
      <c r="P491" s="669"/>
      <c r="Q491" s="669"/>
      <c r="R491" s="669"/>
      <c r="S491" s="669"/>
      <c r="T491" s="669"/>
      <c r="U491" s="669"/>
      <c r="V491" s="669"/>
      <c r="W491" s="669"/>
      <c r="X491" s="669"/>
      <c r="Y491" s="669"/>
      <c r="Z491" s="669"/>
      <c r="AA491" s="669"/>
    </row>
    <row r="492" spans="1:27" ht="12.75">
      <c r="A492" s="669"/>
      <c r="B492" s="669"/>
      <c r="C492" s="669"/>
      <c r="D492" s="669"/>
      <c r="E492" s="669"/>
      <c r="F492" s="669"/>
      <c r="G492" s="669"/>
      <c r="H492" s="669"/>
      <c r="I492" s="669"/>
      <c r="J492" s="669"/>
      <c r="K492" s="669"/>
      <c r="L492" s="669"/>
      <c r="M492" s="669"/>
      <c r="N492" s="669"/>
      <c r="O492" s="669"/>
      <c r="P492" s="669"/>
      <c r="Q492" s="669"/>
      <c r="R492" s="669"/>
      <c r="S492" s="669"/>
      <c r="T492" s="669"/>
      <c r="U492" s="669"/>
      <c r="V492" s="669"/>
      <c r="W492" s="669"/>
      <c r="X492" s="669"/>
      <c r="Y492" s="669"/>
      <c r="Z492" s="669"/>
      <c r="AA492" s="669"/>
    </row>
    <row r="493" spans="1:27" ht="12.75">
      <c r="A493" s="669"/>
      <c r="B493" s="669"/>
      <c r="C493" s="669"/>
      <c r="D493" s="669"/>
      <c r="E493" s="669"/>
      <c r="F493" s="669"/>
      <c r="G493" s="669"/>
      <c r="H493" s="669"/>
      <c r="I493" s="669"/>
      <c r="J493" s="669"/>
      <c r="K493" s="669"/>
      <c r="L493" s="669"/>
      <c r="M493" s="669"/>
      <c r="N493" s="669"/>
      <c r="O493" s="669"/>
      <c r="P493" s="669"/>
      <c r="Q493" s="669"/>
      <c r="R493" s="669"/>
      <c r="S493" s="669"/>
      <c r="T493" s="669"/>
      <c r="U493" s="669"/>
      <c r="V493" s="669"/>
      <c r="W493" s="669"/>
      <c r="X493" s="669"/>
      <c r="Y493" s="669"/>
      <c r="Z493" s="669"/>
      <c r="AA493" s="669"/>
    </row>
    <row r="494" spans="1:27" ht="12.75">
      <c r="A494" s="669"/>
      <c r="B494" s="669"/>
      <c r="C494" s="669"/>
      <c r="D494" s="669"/>
      <c r="E494" s="669"/>
      <c r="F494" s="669"/>
      <c r="G494" s="669"/>
      <c r="H494" s="669"/>
      <c r="I494" s="669"/>
      <c r="J494" s="669"/>
      <c r="K494" s="669"/>
      <c r="L494" s="669"/>
      <c r="M494" s="669"/>
      <c r="N494" s="669"/>
      <c r="O494" s="669"/>
      <c r="P494" s="669"/>
      <c r="Q494" s="669"/>
      <c r="R494" s="669"/>
      <c r="S494" s="669"/>
      <c r="T494" s="669"/>
      <c r="U494" s="669"/>
      <c r="V494" s="669"/>
      <c r="W494" s="669"/>
      <c r="X494" s="669"/>
      <c r="Y494" s="669"/>
      <c r="Z494" s="669"/>
      <c r="AA494" s="669"/>
    </row>
    <row r="495" spans="1:27" ht="12.75">
      <c r="A495" s="669"/>
      <c r="B495" s="669"/>
      <c r="C495" s="669"/>
      <c r="D495" s="669"/>
      <c r="E495" s="669"/>
      <c r="F495" s="669"/>
      <c r="G495" s="669"/>
      <c r="H495" s="669"/>
      <c r="I495" s="669"/>
      <c r="J495" s="669"/>
      <c r="K495" s="669"/>
      <c r="L495" s="669"/>
      <c r="M495" s="669"/>
      <c r="N495" s="669"/>
      <c r="O495" s="669"/>
      <c r="P495" s="669"/>
      <c r="Q495" s="669"/>
      <c r="R495" s="669"/>
      <c r="S495" s="669"/>
      <c r="T495" s="669"/>
      <c r="U495" s="669"/>
      <c r="V495" s="669"/>
      <c r="W495" s="669"/>
      <c r="X495" s="669"/>
      <c r="Y495" s="669"/>
      <c r="Z495" s="669"/>
      <c r="AA495" s="669"/>
    </row>
    <row r="496" spans="1:27" ht="12.75">
      <c r="A496" s="669"/>
      <c r="B496" s="669"/>
      <c r="C496" s="669"/>
      <c r="D496" s="669"/>
      <c r="E496" s="669"/>
      <c r="F496" s="669"/>
      <c r="G496" s="669"/>
      <c r="H496" s="669"/>
      <c r="I496" s="669"/>
      <c r="J496" s="669"/>
      <c r="K496" s="669"/>
      <c r="L496" s="669"/>
      <c r="M496" s="669"/>
      <c r="N496" s="669"/>
      <c r="O496" s="669"/>
      <c r="P496" s="669"/>
      <c r="Q496" s="669"/>
      <c r="R496" s="669"/>
      <c r="S496" s="669"/>
      <c r="T496" s="669"/>
      <c r="U496" s="669"/>
      <c r="V496" s="669"/>
      <c r="W496" s="669"/>
      <c r="X496" s="669"/>
      <c r="Y496" s="669"/>
      <c r="Z496" s="669"/>
      <c r="AA496" s="669"/>
    </row>
    <row r="497" spans="1:27" ht="12.75">
      <c r="A497" s="669"/>
      <c r="B497" s="669"/>
      <c r="C497" s="669"/>
      <c r="D497" s="669"/>
      <c r="E497" s="669"/>
      <c r="F497" s="669"/>
      <c r="G497" s="669"/>
      <c r="H497" s="669"/>
      <c r="I497" s="669"/>
      <c r="J497" s="669"/>
      <c r="K497" s="669"/>
      <c r="L497" s="669"/>
      <c r="M497" s="669"/>
      <c r="N497" s="669"/>
      <c r="O497" s="669"/>
      <c r="P497" s="669"/>
      <c r="Q497" s="669"/>
      <c r="R497" s="669"/>
      <c r="S497" s="669"/>
      <c r="T497" s="669"/>
      <c r="U497" s="669"/>
      <c r="V497" s="669"/>
      <c r="W497" s="669"/>
      <c r="X497" s="669"/>
      <c r="Y497" s="669"/>
      <c r="Z497" s="669"/>
      <c r="AA497" s="669"/>
    </row>
    <row r="498" spans="1:27" ht="12.75">
      <c r="A498" s="669"/>
      <c r="B498" s="669"/>
      <c r="C498" s="669"/>
      <c r="D498" s="669"/>
      <c r="E498" s="669"/>
      <c r="F498" s="669"/>
      <c r="G498" s="669"/>
      <c r="H498" s="669"/>
      <c r="I498" s="669"/>
      <c r="J498" s="669"/>
      <c r="K498" s="669"/>
      <c r="L498" s="669"/>
      <c r="M498" s="669"/>
      <c r="N498" s="669"/>
      <c r="O498" s="669"/>
      <c r="P498" s="669"/>
      <c r="Q498" s="669"/>
      <c r="R498" s="669"/>
      <c r="S498" s="669"/>
      <c r="T498" s="669"/>
      <c r="U498" s="669"/>
      <c r="V498" s="669"/>
      <c r="W498" s="669"/>
      <c r="X498" s="669"/>
      <c r="Y498" s="669"/>
      <c r="Z498" s="669"/>
      <c r="AA498" s="669"/>
    </row>
    <row r="499" spans="1:27" ht="12.75">
      <c r="A499" s="669"/>
      <c r="B499" s="669"/>
      <c r="C499" s="669"/>
      <c r="D499" s="669"/>
      <c r="E499" s="669"/>
      <c r="F499" s="669"/>
      <c r="G499" s="669"/>
      <c r="H499" s="669"/>
      <c r="I499" s="669"/>
      <c r="J499" s="669"/>
      <c r="K499" s="669"/>
      <c r="L499" s="669"/>
      <c r="M499" s="669"/>
      <c r="N499" s="669"/>
      <c r="O499" s="669"/>
      <c r="P499" s="669"/>
      <c r="Q499" s="669"/>
      <c r="R499" s="669"/>
      <c r="S499" s="669"/>
      <c r="T499" s="669"/>
      <c r="U499" s="669"/>
      <c r="V499" s="669"/>
      <c r="W499" s="669"/>
      <c r="X499" s="669"/>
      <c r="Y499" s="669"/>
      <c r="Z499" s="669"/>
      <c r="AA499" s="669"/>
    </row>
    <row r="500" spans="1:27" ht="12.75">
      <c r="A500" s="669"/>
      <c r="B500" s="669"/>
      <c r="C500" s="669"/>
      <c r="D500" s="669"/>
      <c r="E500" s="669"/>
      <c r="F500" s="669"/>
      <c r="G500" s="669"/>
      <c r="H500" s="669"/>
      <c r="I500" s="669"/>
      <c r="J500" s="669"/>
      <c r="K500" s="669"/>
      <c r="L500" s="669"/>
      <c r="M500" s="669"/>
      <c r="N500" s="669"/>
      <c r="O500" s="669"/>
      <c r="P500" s="669"/>
      <c r="Q500" s="669"/>
      <c r="R500" s="669"/>
      <c r="S500" s="669"/>
      <c r="T500" s="669"/>
      <c r="U500" s="669"/>
      <c r="V500" s="669"/>
      <c r="W500" s="669"/>
      <c r="X500" s="669"/>
      <c r="Y500" s="669"/>
      <c r="Z500" s="669"/>
      <c r="AA500" s="669"/>
    </row>
    <row r="501" spans="1:27" ht="12.75">
      <c r="A501" s="669"/>
      <c r="B501" s="669"/>
      <c r="C501" s="669"/>
      <c r="D501" s="669"/>
      <c r="E501" s="669"/>
      <c r="F501" s="669"/>
      <c r="G501" s="669"/>
      <c r="H501" s="669"/>
      <c r="I501" s="669"/>
      <c r="J501" s="669"/>
      <c r="K501" s="669"/>
      <c r="L501" s="669"/>
      <c r="M501" s="669"/>
      <c r="N501" s="669"/>
      <c r="O501" s="669"/>
      <c r="P501" s="669"/>
      <c r="Q501" s="669"/>
      <c r="R501" s="669"/>
      <c r="S501" s="669"/>
      <c r="T501" s="669"/>
      <c r="U501" s="669"/>
      <c r="V501" s="669"/>
      <c r="W501" s="669"/>
      <c r="X501" s="669"/>
      <c r="Y501" s="669"/>
      <c r="Z501" s="669"/>
      <c r="AA501" s="669"/>
    </row>
    <row r="502" spans="1:27" ht="12.75">
      <c r="A502" s="669"/>
      <c r="B502" s="669"/>
      <c r="C502" s="669"/>
      <c r="D502" s="669"/>
      <c r="E502" s="669"/>
      <c r="F502" s="669"/>
      <c r="G502" s="669"/>
      <c r="H502" s="669"/>
      <c r="I502" s="669"/>
      <c r="J502" s="669"/>
      <c r="K502" s="669"/>
      <c r="L502" s="669"/>
      <c r="M502" s="669"/>
      <c r="N502" s="669"/>
      <c r="O502" s="669"/>
      <c r="P502" s="669"/>
      <c r="Q502" s="669"/>
      <c r="R502" s="669"/>
      <c r="S502" s="669"/>
      <c r="T502" s="669"/>
      <c r="U502" s="669"/>
      <c r="V502" s="669"/>
      <c r="W502" s="669"/>
      <c r="X502" s="669"/>
      <c r="Y502" s="669"/>
      <c r="Z502" s="669"/>
      <c r="AA502" s="669"/>
    </row>
    <row r="503" spans="1:27" ht="12.75">
      <c r="A503" s="669"/>
      <c r="B503" s="669"/>
      <c r="C503" s="669"/>
      <c r="D503" s="669"/>
      <c r="E503" s="669"/>
      <c r="F503" s="669"/>
      <c r="G503" s="669"/>
      <c r="H503" s="669"/>
      <c r="I503" s="669"/>
      <c r="J503" s="669"/>
      <c r="K503" s="669"/>
      <c r="L503" s="669"/>
      <c r="M503" s="669"/>
      <c r="N503" s="669"/>
      <c r="O503" s="669"/>
      <c r="P503" s="669"/>
      <c r="Q503" s="669"/>
      <c r="R503" s="669"/>
      <c r="S503" s="669"/>
      <c r="T503" s="669"/>
      <c r="U503" s="669"/>
      <c r="V503" s="669"/>
      <c r="W503" s="669"/>
      <c r="X503" s="669"/>
      <c r="Y503" s="669"/>
      <c r="Z503" s="669"/>
      <c r="AA503" s="669"/>
    </row>
    <row r="504" spans="1:27" ht="12.75">
      <c r="A504" s="669"/>
      <c r="B504" s="669"/>
      <c r="C504" s="669"/>
      <c r="D504" s="669"/>
      <c r="E504" s="669"/>
      <c r="F504" s="669"/>
      <c r="G504" s="669"/>
      <c r="H504" s="669"/>
      <c r="I504" s="669"/>
      <c r="J504" s="669"/>
      <c r="K504" s="669"/>
      <c r="L504" s="669"/>
      <c r="M504" s="669"/>
      <c r="N504" s="669"/>
      <c r="O504" s="669"/>
      <c r="P504" s="669"/>
      <c r="Q504" s="669"/>
      <c r="R504" s="669"/>
      <c r="S504" s="669"/>
      <c r="T504" s="669"/>
      <c r="U504" s="669"/>
      <c r="V504" s="669"/>
      <c r="W504" s="669"/>
      <c r="X504" s="669"/>
      <c r="Y504" s="669"/>
      <c r="Z504" s="669"/>
      <c r="AA504" s="669"/>
    </row>
    <row r="505" spans="1:27" ht="12.75">
      <c r="A505" s="669"/>
      <c r="B505" s="669"/>
      <c r="C505" s="669"/>
      <c r="D505" s="669"/>
      <c r="E505" s="669"/>
      <c r="F505" s="669"/>
      <c r="G505" s="669"/>
      <c r="H505" s="669"/>
      <c r="I505" s="669"/>
      <c r="J505" s="669"/>
      <c r="K505" s="669"/>
      <c r="L505" s="669"/>
      <c r="M505" s="669"/>
      <c r="N505" s="669"/>
      <c r="O505" s="669"/>
      <c r="P505" s="669"/>
      <c r="Q505" s="669"/>
      <c r="R505" s="669"/>
      <c r="S505" s="669"/>
      <c r="T505" s="669"/>
      <c r="U505" s="669"/>
      <c r="V505" s="669"/>
      <c r="W505" s="669"/>
      <c r="X505" s="669"/>
      <c r="Y505" s="669"/>
      <c r="Z505" s="669"/>
      <c r="AA505" s="669"/>
    </row>
    <row r="506" spans="1:27" ht="12.75">
      <c r="A506" s="669"/>
      <c r="B506" s="669"/>
      <c r="C506" s="669"/>
      <c r="D506" s="669"/>
      <c r="E506" s="669"/>
      <c r="F506" s="669"/>
      <c r="G506" s="669"/>
      <c r="H506" s="669"/>
      <c r="I506" s="669"/>
      <c r="J506" s="669"/>
      <c r="K506" s="669"/>
      <c r="L506" s="669"/>
      <c r="M506" s="669"/>
      <c r="N506" s="669"/>
      <c r="O506" s="669"/>
      <c r="P506" s="669"/>
      <c r="Q506" s="669"/>
      <c r="R506" s="669"/>
      <c r="S506" s="669"/>
      <c r="T506" s="669"/>
      <c r="U506" s="669"/>
      <c r="V506" s="669"/>
      <c r="W506" s="669"/>
      <c r="X506" s="669"/>
      <c r="Y506" s="669"/>
      <c r="Z506" s="669"/>
      <c r="AA506" s="669"/>
    </row>
    <row r="507" spans="1:27" ht="12.75">
      <c r="A507" s="669"/>
      <c r="B507" s="669"/>
      <c r="C507" s="669"/>
      <c r="D507" s="669"/>
      <c r="E507" s="669"/>
      <c r="F507" s="669"/>
      <c r="G507" s="669"/>
      <c r="H507" s="669"/>
      <c r="I507" s="669"/>
      <c r="J507" s="669"/>
      <c r="K507" s="669"/>
      <c r="L507" s="669"/>
      <c r="M507" s="669"/>
      <c r="N507" s="669"/>
      <c r="O507" s="669"/>
      <c r="P507" s="669"/>
      <c r="Q507" s="669"/>
      <c r="R507" s="669"/>
      <c r="S507" s="669"/>
      <c r="T507" s="669"/>
      <c r="U507" s="669"/>
      <c r="V507" s="669"/>
      <c r="W507" s="669"/>
      <c r="X507" s="669"/>
      <c r="Y507" s="669"/>
      <c r="Z507" s="669"/>
      <c r="AA507" s="669"/>
    </row>
    <row r="508" spans="1:27" ht="12.75">
      <c r="A508" s="669"/>
      <c r="B508" s="669"/>
      <c r="C508" s="669"/>
      <c r="D508" s="669"/>
      <c r="E508" s="669"/>
      <c r="F508" s="669"/>
      <c r="G508" s="669"/>
      <c r="H508" s="669"/>
      <c r="I508" s="669"/>
      <c r="J508" s="669"/>
      <c r="K508" s="669"/>
      <c r="L508" s="669"/>
      <c r="M508" s="669"/>
      <c r="N508" s="669"/>
      <c r="O508" s="669"/>
      <c r="P508" s="669"/>
      <c r="Q508" s="669"/>
      <c r="R508" s="669"/>
      <c r="S508" s="669"/>
      <c r="T508" s="669"/>
      <c r="U508" s="669"/>
      <c r="V508" s="669"/>
      <c r="W508" s="669"/>
      <c r="X508" s="669"/>
      <c r="Y508" s="669"/>
      <c r="Z508" s="669"/>
      <c r="AA508" s="669"/>
    </row>
    <row r="509" spans="1:27" ht="12.75">
      <c r="A509" s="669"/>
      <c r="B509" s="669"/>
      <c r="C509" s="669"/>
      <c r="D509" s="669"/>
      <c r="E509" s="669"/>
      <c r="F509" s="669"/>
      <c r="G509" s="669"/>
      <c r="H509" s="669"/>
      <c r="I509" s="669"/>
      <c r="J509" s="669"/>
      <c r="K509" s="669"/>
      <c r="L509" s="669"/>
      <c r="M509" s="669"/>
      <c r="N509" s="669"/>
      <c r="O509" s="669"/>
      <c r="P509" s="669"/>
      <c r="Q509" s="669"/>
      <c r="R509" s="669"/>
      <c r="S509" s="669"/>
      <c r="T509" s="669"/>
      <c r="U509" s="669"/>
      <c r="V509" s="669"/>
      <c r="W509" s="669"/>
      <c r="X509" s="669"/>
      <c r="Y509" s="669"/>
      <c r="Z509" s="669"/>
      <c r="AA509" s="669"/>
    </row>
    <row r="510" spans="1:27" ht="12.75">
      <c r="A510" s="669"/>
      <c r="B510" s="669"/>
      <c r="C510" s="669"/>
      <c r="D510" s="669"/>
      <c r="E510" s="669"/>
      <c r="F510" s="669"/>
      <c r="G510" s="669"/>
      <c r="H510" s="669"/>
      <c r="I510" s="669"/>
      <c r="J510" s="669"/>
      <c r="K510" s="669"/>
      <c r="L510" s="669"/>
      <c r="M510" s="669"/>
      <c r="N510" s="669"/>
      <c r="O510" s="669"/>
      <c r="P510" s="669"/>
      <c r="Q510" s="669"/>
      <c r="R510" s="669"/>
      <c r="S510" s="669"/>
      <c r="T510" s="669"/>
      <c r="U510" s="669"/>
      <c r="V510" s="669"/>
      <c r="W510" s="669"/>
      <c r="X510" s="669"/>
      <c r="Y510" s="669"/>
      <c r="Z510" s="669"/>
      <c r="AA510" s="669"/>
    </row>
    <row r="511" spans="1:27" ht="12.75">
      <c r="A511" s="669"/>
      <c r="B511" s="669"/>
      <c r="C511" s="669"/>
      <c r="D511" s="669"/>
      <c r="E511" s="669"/>
      <c r="F511" s="669"/>
      <c r="G511" s="669"/>
      <c r="H511" s="669"/>
      <c r="I511" s="669"/>
      <c r="J511" s="669"/>
      <c r="K511" s="669"/>
      <c r="L511" s="669"/>
      <c r="M511" s="669"/>
      <c r="N511" s="669"/>
      <c r="O511" s="669"/>
      <c r="P511" s="669"/>
      <c r="Q511" s="669"/>
      <c r="R511" s="669"/>
      <c r="S511" s="669"/>
      <c r="T511" s="669"/>
      <c r="U511" s="669"/>
      <c r="V511" s="669"/>
      <c r="W511" s="669"/>
      <c r="X511" s="669"/>
      <c r="Y511" s="669"/>
      <c r="Z511" s="669"/>
      <c r="AA511" s="669"/>
    </row>
    <row r="512" spans="1:27" ht="12.75">
      <c r="A512" s="669"/>
      <c r="B512" s="669"/>
      <c r="C512" s="669"/>
      <c r="D512" s="669"/>
      <c r="E512" s="669"/>
      <c r="F512" s="669"/>
      <c r="G512" s="669"/>
      <c r="H512" s="669"/>
      <c r="I512" s="669"/>
      <c r="J512" s="669"/>
      <c r="K512" s="669"/>
      <c r="L512" s="669"/>
      <c r="M512" s="669"/>
      <c r="N512" s="669"/>
      <c r="O512" s="669"/>
      <c r="P512" s="669"/>
      <c r="Q512" s="669"/>
      <c r="R512" s="669"/>
      <c r="S512" s="669"/>
      <c r="T512" s="669"/>
      <c r="U512" s="669"/>
      <c r="V512" s="669"/>
      <c r="W512" s="669"/>
      <c r="X512" s="669"/>
      <c r="Y512" s="669"/>
      <c r="Z512" s="669"/>
      <c r="AA512" s="669"/>
    </row>
    <row r="513" spans="1:27" ht="12.75">
      <c r="A513" s="669"/>
      <c r="B513" s="669"/>
      <c r="C513" s="669"/>
      <c r="D513" s="669"/>
      <c r="E513" s="669"/>
      <c r="F513" s="669"/>
      <c r="G513" s="669"/>
      <c r="H513" s="669"/>
      <c r="I513" s="669"/>
      <c r="J513" s="669"/>
      <c r="K513" s="669"/>
      <c r="L513" s="669"/>
      <c r="M513" s="669"/>
      <c r="N513" s="669"/>
      <c r="O513" s="669"/>
      <c r="P513" s="669"/>
      <c r="Q513" s="669"/>
      <c r="R513" s="669"/>
      <c r="S513" s="669"/>
      <c r="T513" s="669"/>
      <c r="U513" s="669"/>
      <c r="V513" s="669"/>
      <c r="W513" s="669"/>
      <c r="X513" s="669"/>
      <c r="Y513" s="669"/>
      <c r="Z513" s="669"/>
      <c r="AA513" s="669"/>
    </row>
    <row r="514" spans="1:27" ht="12.75">
      <c r="A514" s="669"/>
      <c r="B514" s="669"/>
      <c r="C514" s="669"/>
      <c r="D514" s="669"/>
      <c r="E514" s="669"/>
      <c r="F514" s="669"/>
      <c r="G514" s="669"/>
      <c r="H514" s="669"/>
      <c r="I514" s="669"/>
      <c r="J514" s="669"/>
      <c r="K514" s="669"/>
      <c r="L514" s="669"/>
      <c r="M514" s="669"/>
      <c r="N514" s="669"/>
      <c r="O514" s="669"/>
      <c r="P514" s="669"/>
      <c r="Q514" s="669"/>
      <c r="R514" s="669"/>
      <c r="S514" s="669"/>
      <c r="T514" s="669"/>
      <c r="U514" s="669"/>
      <c r="V514" s="669"/>
      <c r="W514" s="669"/>
      <c r="X514" s="669"/>
      <c r="Y514" s="669"/>
      <c r="Z514" s="669"/>
      <c r="AA514" s="669"/>
    </row>
    <row r="515" spans="1:27" ht="12.75">
      <c r="A515" s="669"/>
      <c r="B515" s="669"/>
      <c r="C515" s="669"/>
      <c r="D515" s="669"/>
      <c r="E515" s="669"/>
      <c r="F515" s="669"/>
      <c r="G515" s="669"/>
      <c r="H515" s="669"/>
      <c r="I515" s="669"/>
      <c r="J515" s="669"/>
      <c r="K515" s="669"/>
      <c r="L515" s="669"/>
      <c r="M515" s="669"/>
      <c r="N515" s="669"/>
      <c r="O515" s="669"/>
      <c r="P515" s="669"/>
      <c r="Q515" s="669"/>
      <c r="R515" s="669"/>
      <c r="S515" s="669"/>
      <c r="T515" s="669"/>
      <c r="U515" s="669"/>
      <c r="V515" s="669"/>
      <c r="W515" s="669"/>
      <c r="X515" s="669"/>
      <c r="Y515" s="669"/>
      <c r="Z515" s="669"/>
      <c r="AA515" s="669"/>
    </row>
    <row r="516" spans="1:27" ht="12.75">
      <c r="A516" s="669"/>
      <c r="B516" s="669"/>
      <c r="C516" s="669"/>
      <c r="D516" s="669"/>
      <c r="E516" s="669"/>
      <c r="F516" s="669"/>
      <c r="G516" s="669"/>
      <c r="H516" s="669"/>
      <c r="I516" s="669"/>
      <c r="J516" s="669"/>
      <c r="K516" s="669"/>
      <c r="L516" s="669"/>
      <c r="M516" s="669"/>
      <c r="N516" s="669"/>
      <c r="O516" s="669"/>
      <c r="P516" s="669"/>
      <c r="Q516" s="669"/>
      <c r="R516" s="669"/>
      <c r="S516" s="669"/>
      <c r="T516" s="669"/>
      <c r="U516" s="669"/>
      <c r="V516" s="669"/>
      <c r="W516" s="669"/>
      <c r="X516" s="669"/>
      <c r="Y516" s="669"/>
      <c r="Z516" s="669"/>
      <c r="AA516" s="669"/>
    </row>
    <row r="517" spans="1:27" ht="12.75">
      <c r="A517" s="669"/>
      <c r="B517" s="669"/>
      <c r="C517" s="669"/>
      <c r="D517" s="669"/>
      <c r="E517" s="669"/>
      <c r="F517" s="669"/>
      <c r="G517" s="669"/>
      <c r="H517" s="669"/>
      <c r="I517" s="669"/>
      <c r="J517" s="669"/>
      <c r="K517" s="669"/>
      <c r="L517" s="669"/>
      <c r="M517" s="669"/>
      <c r="N517" s="669"/>
      <c r="O517" s="669"/>
      <c r="P517" s="669"/>
      <c r="Q517" s="669"/>
      <c r="R517" s="669"/>
      <c r="S517" s="669"/>
      <c r="T517" s="669"/>
      <c r="U517" s="669"/>
      <c r="V517" s="669"/>
      <c r="W517" s="669"/>
      <c r="X517" s="669"/>
      <c r="Y517" s="669"/>
      <c r="Z517" s="669"/>
      <c r="AA517" s="669"/>
    </row>
    <row r="518" spans="1:27" ht="12.75">
      <c r="A518" s="669"/>
      <c r="B518" s="669"/>
      <c r="C518" s="669"/>
      <c r="D518" s="669"/>
      <c r="E518" s="669"/>
      <c r="F518" s="669"/>
      <c r="G518" s="669"/>
      <c r="H518" s="669"/>
      <c r="I518" s="669"/>
      <c r="J518" s="669"/>
      <c r="K518" s="669"/>
      <c r="L518" s="669"/>
      <c r="M518" s="669"/>
      <c r="N518" s="669"/>
      <c r="O518" s="669"/>
      <c r="P518" s="669"/>
      <c r="Q518" s="669"/>
      <c r="R518" s="669"/>
      <c r="S518" s="669"/>
      <c r="T518" s="669"/>
      <c r="U518" s="669"/>
      <c r="V518" s="669"/>
      <c r="W518" s="669"/>
      <c r="X518" s="669"/>
      <c r="Y518" s="669"/>
      <c r="Z518" s="669"/>
      <c r="AA518" s="669"/>
    </row>
    <row r="519" spans="1:27" ht="12.75">
      <c r="A519" s="669"/>
      <c r="B519" s="669"/>
      <c r="C519" s="669"/>
      <c r="D519" s="669"/>
      <c r="E519" s="669"/>
      <c r="F519" s="669"/>
      <c r="G519" s="669"/>
      <c r="H519" s="669"/>
      <c r="I519" s="669"/>
      <c r="J519" s="669"/>
      <c r="K519" s="669"/>
      <c r="L519" s="669"/>
      <c r="M519" s="669"/>
      <c r="N519" s="669"/>
      <c r="O519" s="669"/>
      <c r="P519" s="669"/>
      <c r="Q519" s="669"/>
      <c r="R519" s="669"/>
      <c r="S519" s="669"/>
      <c r="T519" s="669"/>
      <c r="U519" s="669"/>
      <c r="V519" s="669"/>
      <c r="W519" s="669"/>
      <c r="X519" s="669"/>
      <c r="Y519" s="669"/>
      <c r="Z519" s="669"/>
      <c r="AA519" s="669"/>
    </row>
    <row r="520" spans="1:27" ht="12.75">
      <c r="A520" s="669"/>
      <c r="B520" s="669"/>
      <c r="C520" s="669"/>
      <c r="D520" s="669"/>
      <c r="E520" s="669"/>
      <c r="F520" s="669"/>
      <c r="G520" s="669"/>
      <c r="H520" s="669"/>
      <c r="I520" s="669"/>
      <c r="J520" s="669"/>
      <c r="K520" s="669"/>
      <c r="L520" s="669"/>
      <c r="M520" s="669"/>
      <c r="N520" s="669"/>
      <c r="O520" s="669"/>
      <c r="P520" s="669"/>
      <c r="Q520" s="669"/>
      <c r="R520" s="669"/>
      <c r="S520" s="669"/>
      <c r="T520" s="669"/>
      <c r="U520" s="669"/>
      <c r="V520" s="669"/>
      <c r="W520" s="669"/>
      <c r="X520" s="669"/>
      <c r="Y520" s="669"/>
      <c r="Z520" s="669"/>
      <c r="AA520" s="669"/>
    </row>
    <row r="521" spans="1:27" ht="12.75">
      <c r="A521" s="669"/>
      <c r="B521" s="669"/>
      <c r="C521" s="669"/>
      <c r="D521" s="669"/>
      <c r="E521" s="669"/>
      <c r="F521" s="669"/>
      <c r="G521" s="669"/>
      <c r="H521" s="669"/>
      <c r="I521" s="669"/>
      <c r="J521" s="669"/>
      <c r="K521" s="669"/>
      <c r="L521" s="669"/>
      <c r="M521" s="669"/>
      <c r="N521" s="669"/>
      <c r="O521" s="669"/>
      <c r="P521" s="669"/>
      <c r="Q521" s="669"/>
      <c r="R521" s="669"/>
      <c r="S521" s="669"/>
      <c r="T521" s="669"/>
      <c r="U521" s="669"/>
      <c r="V521" s="669"/>
      <c r="W521" s="669"/>
      <c r="X521" s="669"/>
      <c r="Y521" s="669"/>
      <c r="Z521" s="669"/>
      <c r="AA521" s="669"/>
    </row>
    <row r="522" spans="1:27" ht="12.75">
      <c r="A522" s="669"/>
      <c r="B522" s="669"/>
      <c r="C522" s="669"/>
      <c r="D522" s="669"/>
      <c r="E522" s="669"/>
      <c r="F522" s="669"/>
      <c r="G522" s="669"/>
      <c r="H522" s="669"/>
      <c r="I522" s="669"/>
      <c r="J522" s="669"/>
      <c r="K522" s="669"/>
      <c r="L522" s="669"/>
      <c r="M522" s="669"/>
      <c r="N522" s="669"/>
      <c r="O522" s="669"/>
      <c r="P522" s="669"/>
      <c r="Q522" s="669"/>
      <c r="R522" s="669"/>
      <c r="S522" s="669"/>
      <c r="T522" s="669"/>
      <c r="U522" s="669"/>
      <c r="V522" s="669"/>
      <c r="W522" s="669"/>
      <c r="X522" s="669"/>
      <c r="Y522" s="669"/>
      <c r="Z522" s="669"/>
      <c r="AA522" s="669"/>
    </row>
    <row r="523" spans="1:27" ht="12.75">
      <c r="A523" s="669"/>
      <c r="B523" s="669"/>
      <c r="C523" s="669"/>
      <c r="D523" s="669"/>
      <c r="E523" s="669"/>
      <c r="F523" s="669"/>
      <c r="G523" s="669"/>
      <c r="H523" s="669"/>
      <c r="I523" s="669"/>
      <c r="J523" s="669"/>
      <c r="K523" s="669"/>
      <c r="L523" s="669"/>
      <c r="M523" s="669"/>
      <c r="N523" s="669"/>
      <c r="O523" s="669"/>
      <c r="P523" s="669"/>
      <c r="Q523" s="669"/>
      <c r="R523" s="669"/>
      <c r="S523" s="669"/>
      <c r="T523" s="669"/>
      <c r="U523" s="669"/>
      <c r="V523" s="669"/>
      <c r="W523" s="669"/>
      <c r="X523" s="669"/>
      <c r="Y523" s="669"/>
      <c r="Z523" s="669"/>
      <c r="AA523" s="669"/>
    </row>
    <row r="524" spans="1:27" ht="12.75">
      <c r="A524" s="669"/>
      <c r="B524" s="669"/>
      <c r="C524" s="669"/>
      <c r="D524" s="669"/>
      <c r="E524" s="669"/>
      <c r="F524" s="669"/>
      <c r="G524" s="669"/>
      <c r="H524" s="669"/>
      <c r="I524" s="669"/>
      <c r="J524" s="669"/>
      <c r="K524" s="669"/>
      <c r="L524" s="669"/>
      <c r="M524" s="669"/>
      <c r="N524" s="669"/>
      <c r="O524" s="669"/>
      <c r="P524" s="669"/>
      <c r="Q524" s="669"/>
      <c r="R524" s="669"/>
      <c r="S524" s="669"/>
      <c r="T524" s="669"/>
      <c r="U524" s="669"/>
      <c r="V524" s="669"/>
      <c r="W524" s="669"/>
      <c r="X524" s="669"/>
      <c r="Y524" s="669"/>
      <c r="Z524" s="669"/>
      <c r="AA524" s="669"/>
    </row>
    <row r="525" spans="1:27" ht="12.75">
      <c r="A525" s="669"/>
      <c r="B525" s="669"/>
      <c r="C525" s="669"/>
      <c r="D525" s="669"/>
      <c r="E525" s="669"/>
      <c r="F525" s="669"/>
      <c r="G525" s="669"/>
      <c r="H525" s="669"/>
      <c r="I525" s="669"/>
      <c r="J525" s="669"/>
      <c r="K525" s="669"/>
      <c r="L525" s="669"/>
      <c r="M525" s="669"/>
      <c r="N525" s="669"/>
      <c r="O525" s="669"/>
      <c r="P525" s="669"/>
      <c r="Q525" s="669"/>
      <c r="R525" s="669"/>
      <c r="S525" s="669"/>
      <c r="T525" s="669"/>
      <c r="U525" s="669"/>
      <c r="V525" s="669"/>
      <c r="W525" s="669"/>
      <c r="X525" s="669"/>
      <c r="Y525" s="669"/>
      <c r="Z525" s="669"/>
      <c r="AA525" s="669"/>
    </row>
    <row r="526" spans="1:27" ht="12.75">
      <c r="A526" s="669"/>
      <c r="B526" s="669"/>
      <c r="C526" s="669"/>
      <c r="D526" s="669"/>
      <c r="E526" s="669"/>
      <c r="F526" s="669"/>
      <c r="G526" s="669"/>
      <c r="H526" s="669"/>
      <c r="I526" s="669"/>
      <c r="J526" s="669"/>
      <c r="K526" s="669"/>
      <c r="L526" s="669"/>
      <c r="M526" s="669"/>
      <c r="N526" s="669"/>
      <c r="O526" s="669"/>
      <c r="P526" s="669"/>
      <c r="Q526" s="669"/>
      <c r="R526" s="669"/>
      <c r="S526" s="669"/>
      <c r="T526" s="669"/>
      <c r="U526" s="669"/>
      <c r="V526" s="669"/>
      <c r="W526" s="669"/>
      <c r="X526" s="669"/>
      <c r="Y526" s="669"/>
      <c r="Z526" s="669"/>
      <c r="AA526" s="669"/>
    </row>
    <row r="527" spans="1:27" ht="12.75">
      <c r="A527" s="669"/>
      <c r="B527" s="669"/>
      <c r="C527" s="669"/>
      <c r="D527" s="669"/>
      <c r="E527" s="669"/>
      <c r="F527" s="669"/>
      <c r="G527" s="669"/>
      <c r="H527" s="669"/>
      <c r="I527" s="669"/>
      <c r="J527" s="669"/>
      <c r="K527" s="669"/>
      <c r="L527" s="669"/>
      <c r="M527" s="669"/>
      <c r="N527" s="669"/>
      <c r="O527" s="669"/>
      <c r="P527" s="669"/>
      <c r="Q527" s="669"/>
      <c r="R527" s="669"/>
      <c r="S527" s="669"/>
      <c r="T527" s="669"/>
      <c r="U527" s="669"/>
      <c r="V527" s="669"/>
      <c r="W527" s="669"/>
      <c r="X527" s="669"/>
      <c r="Y527" s="669"/>
      <c r="Z527" s="669"/>
      <c r="AA527" s="669"/>
    </row>
    <row r="528" spans="1:27" ht="12.75">
      <c r="A528" s="669"/>
      <c r="B528" s="669"/>
      <c r="C528" s="669"/>
      <c r="D528" s="669"/>
      <c r="E528" s="669"/>
      <c r="F528" s="669"/>
      <c r="G528" s="669"/>
      <c r="H528" s="669"/>
      <c r="I528" s="669"/>
      <c r="J528" s="669"/>
      <c r="K528" s="669"/>
      <c r="L528" s="669"/>
      <c r="M528" s="669"/>
      <c r="N528" s="669"/>
      <c r="O528" s="669"/>
      <c r="P528" s="669"/>
      <c r="Q528" s="669"/>
      <c r="R528" s="669"/>
      <c r="S528" s="669"/>
      <c r="T528" s="669"/>
      <c r="U528" s="669"/>
      <c r="V528" s="669"/>
      <c r="W528" s="669"/>
      <c r="X528" s="669"/>
      <c r="Y528" s="669"/>
      <c r="Z528" s="669"/>
      <c r="AA528" s="669"/>
    </row>
    <row r="529" spans="1:27" ht="12.75">
      <c r="A529" s="669"/>
      <c r="B529" s="669"/>
      <c r="C529" s="669"/>
      <c r="D529" s="669"/>
      <c r="E529" s="669"/>
      <c r="F529" s="669"/>
      <c r="G529" s="669"/>
      <c r="H529" s="669"/>
      <c r="I529" s="669"/>
      <c r="J529" s="669"/>
      <c r="K529" s="669"/>
      <c r="L529" s="669"/>
      <c r="M529" s="669"/>
      <c r="N529" s="669"/>
      <c r="O529" s="669"/>
      <c r="P529" s="669"/>
      <c r="Q529" s="669"/>
      <c r="R529" s="669"/>
      <c r="S529" s="669"/>
      <c r="T529" s="669"/>
      <c r="U529" s="669"/>
      <c r="V529" s="669"/>
      <c r="W529" s="669"/>
      <c r="X529" s="669"/>
      <c r="Y529" s="669"/>
      <c r="Z529" s="669"/>
      <c r="AA529" s="669"/>
    </row>
    <row r="530" spans="1:27" ht="12.75">
      <c r="A530" s="669"/>
      <c r="B530" s="669"/>
      <c r="C530" s="669"/>
      <c r="D530" s="669"/>
      <c r="E530" s="669"/>
      <c r="F530" s="669"/>
      <c r="G530" s="669"/>
      <c r="H530" s="669"/>
      <c r="I530" s="669"/>
      <c r="J530" s="669"/>
      <c r="K530" s="669"/>
      <c r="L530" s="669"/>
      <c r="M530" s="669"/>
      <c r="N530" s="669"/>
      <c r="O530" s="669"/>
      <c r="P530" s="669"/>
      <c r="Q530" s="669"/>
      <c r="R530" s="669"/>
      <c r="S530" s="669"/>
      <c r="T530" s="669"/>
      <c r="U530" s="669"/>
      <c r="V530" s="669"/>
      <c r="W530" s="669"/>
      <c r="X530" s="669"/>
      <c r="Y530" s="669"/>
      <c r="Z530" s="669"/>
      <c r="AA530" s="669"/>
    </row>
    <row r="531" spans="1:27" ht="12.75">
      <c r="A531" s="669"/>
      <c r="B531" s="669"/>
      <c r="C531" s="669"/>
      <c r="D531" s="669"/>
      <c r="E531" s="669"/>
      <c r="F531" s="669"/>
      <c r="G531" s="669"/>
      <c r="H531" s="669"/>
      <c r="I531" s="669"/>
      <c r="J531" s="669"/>
      <c r="K531" s="669"/>
      <c r="L531" s="669"/>
      <c r="M531" s="669"/>
      <c r="N531" s="669"/>
      <c r="O531" s="669"/>
      <c r="P531" s="669"/>
      <c r="Q531" s="669"/>
      <c r="R531" s="669"/>
      <c r="S531" s="669"/>
      <c r="T531" s="669"/>
      <c r="U531" s="669"/>
      <c r="V531" s="669"/>
      <c r="W531" s="669"/>
      <c r="X531" s="669"/>
      <c r="Y531" s="669"/>
      <c r="Z531" s="669"/>
      <c r="AA531" s="669"/>
    </row>
    <row r="532" spans="1:27" ht="12.75">
      <c r="A532" s="669"/>
      <c r="B532" s="669"/>
      <c r="C532" s="669"/>
      <c r="D532" s="669"/>
      <c r="E532" s="669"/>
      <c r="F532" s="669"/>
      <c r="G532" s="669"/>
      <c r="H532" s="669"/>
      <c r="I532" s="669"/>
      <c r="J532" s="669"/>
      <c r="K532" s="669"/>
      <c r="L532" s="669"/>
      <c r="M532" s="669"/>
      <c r="N532" s="669"/>
      <c r="O532" s="669"/>
      <c r="P532" s="669"/>
      <c r="Q532" s="669"/>
      <c r="R532" s="669"/>
      <c r="S532" s="669"/>
      <c r="T532" s="669"/>
      <c r="U532" s="669"/>
      <c r="V532" s="669"/>
      <c r="W532" s="669"/>
      <c r="X532" s="669"/>
      <c r="Y532" s="669"/>
      <c r="Z532" s="669"/>
      <c r="AA532" s="669"/>
    </row>
    <row r="533" spans="1:27" ht="12.75">
      <c r="A533" s="669"/>
      <c r="B533" s="669"/>
      <c r="C533" s="669"/>
      <c r="D533" s="669"/>
      <c r="E533" s="669"/>
      <c r="F533" s="669"/>
      <c r="G533" s="669"/>
      <c r="H533" s="669"/>
      <c r="I533" s="669"/>
      <c r="J533" s="669"/>
      <c r="K533" s="669"/>
      <c r="L533" s="669"/>
      <c r="M533" s="669"/>
      <c r="N533" s="669"/>
      <c r="O533" s="669"/>
      <c r="P533" s="669"/>
      <c r="Q533" s="669"/>
      <c r="R533" s="669"/>
      <c r="S533" s="669"/>
      <c r="T533" s="669"/>
      <c r="U533" s="669"/>
      <c r="V533" s="669"/>
      <c r="W533" s="669"/>
      <c r="X533" s="669"/>
      <c r="Y533" s="669"/>
      <c r="Z533" s="669"/>
      <c r="AA533" s="669"/>
    </row>
    <row r="534" spans="1:27" ht="12.75">
      <c r="A534" s="669"/>
      <c r="B534" s="669"/>
      <c r="C534" s="669"/>
      <c r="D534" s="669"/>
      <c r="E534" s="669"/>
      <c r="F534" s="669"/>
      <c r="G534" s="669"/>
      <c r="H534" s="669"/>
      <c r="I534" s="669"/>
      <c r="J534" s="669"/>
      <c r="K534" s="669"/>
      <c r="L534" s="669"/>
      <c r="M534" s="669"/>
      <c r="N534" s="669"/>
      <c r="O534" s="669"/>
      <c r="P534" s="669"/>
      <c r="Q534" s="669"/>
      <c r="R534" s="669"/>
      <c r="S534" s="669"/>
      <c r="T534" s="669"/>
      <c r="U534" s="669"/>
      <c r="V534" s="669"/>
      <c r="W534" s="669"/>
      <c r="X534" s="669"/>
      <c r="Y534" s="669"/>
      <c r="Z534" s="669"/>
      <c r="AA534" s="669"/>
    </row>
    <row r="535" spans="1:27" ht="12.75">
      <c r="A535" s="669"/>
      <c r="B535" s="669"/>
      <c r="C535" s="669"/>
      <c r="D535" s="669"/>
      <c r="E535" s="669"/>
      <c r="F535" s="669"/>
      <c r="G535" s="669"/>
      <c r="H535" s="669"/>
      <c r="I535" s="669"/>
      <c r="J535" s="669"/>
      <c r="K535" s="669"/>
      <c r="L535" s="669"/>
      <c r="M535" s="669"/>
      <c r="N535" s="669"/>
      <c r="O535" s="669"/>
      <c r="P535" s="669"/>
      <c r="Q535" s="669"/>
      <c r="R535" s="669"/>
      <c r="S535" s="669"/>
      <c r="T535" s="669"/>
      <c r="U535" s="669"/>
      <c r="V535" s="669"/>
      <c r="W535" s="669"/>
      <c r="X535" s="669"/>
      <c r="Y535" s="669"/>
      <c r="Z535" s="669"/>
      <c r="AA535" s="669"/>
    </row>
    <row r="536" spans="1:27" ht="12.75">
      <c r="A536" s="669"/>
      <c r="B536" s="669"/>
      <c r="C536" s="669"/>
      <c r="D536" s="669"/>
      <c r="E536" s="669"/>
      <c r="F536" s="669"/>
      <c r="G536" s="669"/>
      <c r="H536" s="669"/>
      <c r="I536" s="669"/>
      <c r="J536" s="669"/>
      <c r="K536" s="669"/>
      <c r="L536" s="669"/>
      <c r="M536" s="669"/>
      <c r="N536" s="669"/>
      <c r="O536" s="669"/>
      <c r="P536" s="669"/>
      <c r="Q536" s="669"/>
      <c r="R536" s="669"/>
      <c r="S536" s="669"/>
      <c r="T536" s="669"/>
      <c r="U536" s="669"/>
      <c r="V536" s="669"/>
      <c r="W536" s="669"/>
      <c r="X536" s="669"/>
      <c r="Y536" s="669"/>
      <c r="Z536" s="669"/>
      <c r="AA536" s="669"/>
    </row>
    <row r="537" spans="1:27" ht="12.75">
      <c r="A537" s="669"/>
      <c r="B537" s="669"/>
      <c r="C537" s="669"/>
      <c r="D537" s="669"/>
      <c r="E537" s="669"/>
      <c r="F537" s="669"/>
      <c r="G537" s="669"/>
      <c r="H537" s="669"/>
      <c r="I537" s="669"/>
      <c r="J537" s="669"/>
      <c r="K537" s="669"/>
      <c r="L537" s="669"/>
      <c r="M537" s="669"/>
      <c r="N537" s="669"/>
      <c r="O537" s="669"/>
      <c r="P537" s="669"/>
      <c r="Q537" s="669"/>
      <c r="R537" s="669"/>
      <c r="S537" s="669"/>
      <c r="T537" s="669"/>
      <c r="U537" s="669"/>
      <c r="V537" s="669"/>
      <c r="W537" s="669"/>
      <c r="X537" s="669"/>
      <c r="Y537" s="669"/>
      <c r="Z537" s="669"/>
      <c r="AA537" s="669"/>
    </row>
    <row r="538" spans="1:27" ht="12.75">
      <c r="A538" s="669"/>
      <c r="B538" s="669"/>
      <c r="C538" s="669"/>
      <c r="D538" s="669"/>
      <c r="E538" s="669"/>
      <c r="F538" s="669"/>
      <c r="G538" s="669"/>
      <c r="H538" s="669"/>
      <c r="I538" s="669"/>
      <c r="J538" s="669"/>
      <c r="K538" s="669"/>
      <c r="L538" s="669"/>
      <c r="M538" s="669"/>
      <c r="N538" s="669"/>
      <c r="O538" s="669"/>
      <c r="P538" s="669"/>
      <c r="Q538" s="669"/>
      <c r="R538" s="669"/>
      <c r="S538" s="669"/>
      <c r="T538" s="669"/>
      <c r="U538" s="669"/>
      <c r="V538" s="669"/>
      <c r="W538" s="669"/>
      <c r="X538" s="669"/>
      <c r="Y538" s="669"/>
      <c r="Z538" s="669"/>
      <c r="AA538" s="669"/>
    </row>
    <row r="539" spans="1:27" ht="12.75">
      <c r="A539" s="669"/>
      <c r="B539" s="669"/>
      <c r="C539" s="669"/>
      <c r="D539" s="669"/>
      <c r="E539" s="669"/>
      <c r="F539" s="669"/>
      <c r="G539" s="669"/>
      <c r="H539" s="669"/>
      <c r="I539" s="669"/>
      <c r="J539" s="669"/>
      <c r="K539" s="669"/>
      <c r="L539" s="669"/>
      <c r="M539" s="669"/>
      <c r="N539" s="669"/>
      <c r="O539" s="669"/>
      <c r="P539" s="669"/>
      <c r="Q539" s="669"/>
      <c r="R539" s="669"/>
      <c r="S539" s="669"/>
      <c r="T539" s="669"/>
      <c r="U539" s="669"/>
      <c r="V539" s="669"/>
      <c r="W539" s="669"/>
      <c r="X539" s="669"/>
      <c r="Y539" s="669"/>
      <c r="Z539" s="669"/>
      <c r="AA539" s="669"/>
    </row>
    <row r="540" spans="1:27" ht="12.75">
      <c r="A540" s="669"/>
      <c r="B540" s="669"/>
      <c r="C540" s="669"/>
      <c r="D540" s="669"/>
      <c r="E540" s="669"/>
      <c r="F540" s="669"/>
      <c r="G540" s="669"/>
      <c r="H540" s="669"/>
      <c r="I540" s="669"/>
      <c r="J540" s="669"/>
      <c r="K540" s="669"/>
      <c r="L540" s="669"/>
      <c r="M540" s="669"/>
      <c r="N540" s="669"/>
      <c r="O540" s="669"/>
      <c r="P540" s="669"/>
      <c r="Q540" s="669"/>
      <c r="R540" s="669"/>
      <c r="S540" s="669"/>
      <c r="T540" s="669"/>
      <c r="U540" s="669"/>
      <c r="V540" s="669"/>
      <c r="W540" s="669"/>
      <c r="X540" s="669"/>
      <c r="Y540" s="669"/>
      <c r="Z540" s="669"/>
      <c r="AA540" s="669"/>
    </row>
    <row r="541" spans="1:27" ht="12.75">
      <c r="A541" s="669"/>
      <c r="B541" s="669"/>
      <c r="C541" s="669"/>
      <c r="D541" s="669"/>
      <c r="E541" s="669"/>
      <c r="F541" s="669"/>
      <c r="G541" s="669"/>
      <c r="H541" s="669"/>
      <c r="I541" s="669"/>
      <c r="J541" s="669"/>
      <c r="K541" s="669"/>
      <c r="L541" s="669"/>
      <c r="M541" s="669"/>
      <c r="N541" s="669"/>
      <c r="O541" s="669"/>
      <c r="P541" s="669"/>
      <c r="Q541" s="669"/>
      <c r="R541" s="669"/>
      <c r="S541" s="669"/>
      <c r="T541" s="669"/>
      <c r="U541" s="669"/>
      <c r="V541" s="669"/>
      <c r="W541" s="669"/>
      <c r="X541" s="669"/>
      <c r="Y541" s="669"/>
      <c r="Z541" s="669"/>
      <c r="AA541" s="669"/>
    </row>
    <row r="542" spans="1:27" ht="12.75">
      <c r="A542" s="669"/>
      <c r="B542" s="669"/>
      <c r="C542" s="669"/>
      <c r="D542" s="669"/>
      <c r="E542" s="669"/>
      <c r="F542" s="669"/>
      <c r="G542" s="669"/>
      <c r="H542" s="669"/>
      <c r="I542" s="669"/>
      <c r="J542" s="669"/>
      <c r="K542" s="669"/>
      <c r="L542" s="669"/>
      <c r="M542" s="669"/>
      <c r="N542" s="669"/>
      <c r="O542" s="669"/>
      <c r="P542" s="669"/>
      <c r="Q542" s="669"/>
      <c r="R542" s="669"/>
      <c r="S542" s="669"/>
      <c r="T542" s="669"/>
      <c r="U542" s="669"/>
      <c r="V542" s="669"/>
      <c r="W542" s="669"/>
      <c r="X542" s="669"/>
      <c r="Y542" s="669"/>
      <c r="Z542" s="669"/>
      <c r="AA542" s="669"/>
    </row>
    <row r="543" spans="1:27" ht="12.75">
      <c r="A543" s="669"/>
      <c r="B543" s="669"/>
      <c r="C543" s="669"/>
      <c r="D543" s="669"/>
      <c r="E543" s="669"/>
      <c r="F543" s="669"/>
      <c r="G543" s="669"/>
      <c r="H543" s="669"/>
      <c r="I543" s="669"/>
      <c r="J543" s="669"/>
      <c r="K543" s="669"/>
      <c r="L543" s="669"/>
      <c r="M543" s="669"/>
      <c r="N543" s="669"/>
      <c r="O543" s="669"/>
      <c r="P543" s="669"/>
      <c r="Q543" s="669"/>
      <c r="R543" s="669"/>
      <c r="S543" s="669"/>
      <c r="T543" s="669"/>
      <c r="U543" s="669"/>
      <c r="V543" s="669"/>
      <c r="W543" s="669"/>
      <c r="X543" s="669"/>
      <c r="Y543" s="669"/>
      <c r="Z543" s="669"/>
      <c r="AA543" s="669"/>
    </row>
    <row r="544" spans="1:27" ht="12.75">
      <c r="A544" s="669"/>
      <c r="B544" s="669"/>
      <c r="C544" s="669"/>
      <c r="D544" s="669"/>
      <c r="E544" s="669"/>
      <c r="F544" s="669"/>
      <c r="G544" s="669"/>
      <c r="H544" s="669"/>
      <c r="I544" s="669"/>
      <c r="J544" s="669"/>
      <c r="K544" s="669"/>
      <c r="L544" s="669"/>
      <c r="M544" s="669"/>
      <c r="N544" s="669"/>
      <c r="O544" s="669"/>
      <c r="P544" s="669"/>
      <c r="Q544" s="669"/>
      <c r="R544" s="669"/>
      <c r="S544" s="669"/>
      <c r="T544" s="669"/>
      <c r="U544" s="669"/>
      <c r="V544" s="669"/>
      <c r="W544" s="669"/>
      <c r="X544" s="669"/>
      <c r="Y544" s="669"/>
      <c r="Z544" s="669"/>
      <c r="AA544" s="669"/>
    </row>
    <row r="545" spans="1:27" ht="12.75">
      <c r="A545" s="669"/>
      <c r="B545" s="669"/>
      <c r="C545" s="669"/>
      <c r="D545" s="669"/>
      <c r="E545" s="669"/>
      <c r="F545" s="669"/>
      <c r="G545" s="669"/>
      <c r="H545" s="669"/>
      <c r="I545" s="669"/>
      <c r="J545" s="669"/>
      <c r="K545" s="669"/>
      <c r="L545" s="669"/>
      <c r="M545" s="669"/>
      <c r="N545" s="669"/>
      <c r="O545" s="669"/>
      <c r="P545" s="669"/>
      <c r="Q545" s="669"/>
      <c r="R545" s="669"/>
      <c r="S545" s="669"/>
      <c r="T545" s="669"/>
      <c r="U545" s="669"/>
      <c r="V545" s="669"/>
      <c r="W545" s="669"/>
      <c r="X545" s="669"/>
      <c r="Y545" s="669"/>
      <c r="Z545" s="669"/>
      <c r="AA545" s="669"/>
    </row>
    <row r="546" spans="1:27" ht="12.75">
      <c r="A546" s="669"/>
      <c r="B546" s="669"/>
      <c r="C546" s="669"/>
      <c r="D546" s="669"/>
      <c r="E546" s="669"/>
      <c r="F546" s="669"/>
      <c r="G546" s="669"/>
      <c r="H546" s="669"/>
      <c r="I546" s="669"/>
      <c r="J546" s="669"/>
      <c r="K546" s="669"/>
      <c r="L546" s="669"/>
      <c r="M546" s="669"/>
      <c r="N546" s="669"/>
      <c r="O546" s="669"/>
      <c r="P546" s="669"/>
      <c r="Q546" s="669"/>
      <c r="R546" s="669"/>
      <c r="S546" s="669"/>
      <c r="T546" s="669"/>
      <c r="U546" s="669"/>
      <c r="V546" s="669"/>
      <c r="W546" s="669"/>
      <c r="X546" s="669"/>
      <c r="Y546" s="669"/>
      <c r="Z546" s="669"/>
      <c r="AA546" s="669"/>
    </row>
    <row r="547" spans="1:27" ht="12.75">
      <c r="A547" s="669"/>
      <c r="B547" s="669"/>
      <c r="C547" s="669"/>
      <c r="D547" s="669"/>
      <c r="E547" s="669"/>
      <c r="F547" s="669"/>
      <c r="G547" s="669"/>
      <c r="H547" s="669"/>
      <c r="I547" s="669"/>
      <c r="J547" s="669"/>
      <c r="K547" s="669"/>
      <c r="L547" s="669"/>
      <c r="M547" s="669"/>
      <c r="N547" s="669"/>
      <c r="O547" s="669"/>
      <c r="P547" s="669"/>
      <c r="Q547" s="669"/>
      <c r="R547" s="669"/>
      <c r="S547" s="669"/>
      <c r="T547" s="669"/>
      <c r="U547" s="669"/>
      <c r="V547" s="669"/>
      <c r="W547" s="669"/>
      <c r="X547" s="669"/>
      <c r="Y547" s="669"/>
      <c r="Z547" s="669"/>
      <c r="AA547" s="669"/>
    </row>
    <row r="548" spans="1:27" ht="12.75">
      <c r="A548" s="669"/>
      <c r="B548" s="669"/>
      <c r="C548" s="669"/>
      <c r="D548" s="669"/>
      <c r="E548" s="669"/>
      <c r="F548" s="669"/>
      <c r="G548" s="669"/>
      <c r="H548" s="669"/>
      <c r="I548" s="669"/>
      <c r="J548" s="669"/>
      <c r="K548" s="669"/>
      <c r="L548" s="669"/>
      <c r="M548" s="669"/>
      <c r="N548" s="669"/>
      <c r="O548" s="669"/>
      <c r="P548" s="669"/>
      <c r="Q548" s="669"/>
      <c r="R548" s="669"/>
      <c r="S548" s="669"/>
      <c r="T548" s="669"/>
      <c r="U548" s="669"/>
      <c r="V548" s="669"/>
      <c r="W548" s="669"/>
      <c r="X548" s="669"/>
      <c r="Y548" s="669"/>
      <c r="Z548" s="669"/>
      <c r="AA548" s="669"/>
    </row>
    <row r="549" spans="1:27" ht="12.75">
      <c r="A549" s="669"/>
      <c r="B549" s="669"/>
      <c r="C549" s="669"/>
      <c r="D549" s="669"/>
      <c r="E549" s="669"/>
      <c r="F549" s="669"/>
      <c r="G549" s="669"/>
      <c r="H549" s="669"/>
      <c r="I549" s="669"/>
      <c r="J549" s="669"/>
      <c r="K549" s="669"/>
      <c r="L549" s="669"/>
      <c r="M549" s="669"/>
      <c r="N549" s="669"/>
      <c r="O549" s="669"/>
      <c r="P549" s="669"/>
      <c r="Q549" s="669"/>
      <c r="R549" s="669"/>
      <c r="S549" s="669"/>
      <c r="T549" s="669"/>
      <c r="U549" s="669"/>
      <c r="V549" s="669"/>
      <c r="W549" s="669"/>
      <c r="X549" s="669"/>
      <c r="Y549" s="669"/>
      <c r="Z549" s="669"/>
      <c r="AA549" s="669"/>
    </row>
    <row r="550" spans="1:27" ht="12.75">
      <c r="A550" s="669"/>
      <c r="B550" s="669"/>
      <c r="C550" s="669"/>
      <c r="D550" s="669"/>
      <c r="E550" s="669"/>
      <c r="F550" s="669"/>
      <c r="G550" s="669"/>
      <c r="H550" s="669"/>
      <c r="I550" s="669"/>
      <c r="J550" s="669"/>
      <c r="K550" s="669"/>
      <c r="L550" s="669"/>
      <c r="M550" s="669"/>
      <c r="N550" s="669"/>
      <c r="O550" s="669"/>
      <c r="P550" s="669"/>
      <c r="Q550" s="669"/>
      <c r="R550" s="669"/>
      <c r="S550" s="669"/>
      <c r="T550" s="669"/>
      <c r="U550" s="669"/>
      <c r="V550" s="669"/>
      <c r="W550" s="669"/>
      <c r="X550" s="669"/>
      <c r="Y550" s="669"/>
      <c r="Z550" s="669"/>
      <c r="AA550" s="669"/>
    </row>
    <row r="551" spans="1:27" ht="12.75">
      <c r="A551" s="669"/>
      <c r="B551" s="669"/>
      <c r="C551" s="669"/>
      <c r="D551" s="669"/>
      <c r="E551" s="669"/>
      <c r="F551" s="669"/>
      <c r="G551" s="669"/>
      <c r="H551" s="669"/>
      <c r="I551" s="669"/>
      <c r="J551" s="669"/>
      <c r="K551" s="669"/>
      <c r="L551" s="669"/>
      <c r="M551" s="669"/>
      <c r="N551" s="669"/>
      <c r="O551" s="669"/>
      <c r="P551" s="669"/>
      <c r="Q551" s="669"/>
      <c r="R551" s="669"/>
      <c r="S551" s="669"/>
      <c r="T551" s="669"/>
      <c r="U551" s="669"/>
      <c r="V551" s="669"/>
      <c r="W551" s="669"/>
      <c r="X551" s="669"/>
      <c r="Y551" s="669"/>
      <c r="Z551" s="669"/>
      <c r="AA551" s="669"/>
    </row>
    <row r="552" spans="1:27" ht="12.75">
      <c r="A552" s="669"/>
      <c r="B552" s="669"/>
      <c r="C552" s="669"/>
      <c r="D552" s="669"/>
      <c r="E552" s="669"/>
      <c r="F552" s="669"/>
      <c r="G552" s="669"/>
      <c r="H552" s="669"/>
      <c r="I552" s="669"/>
      <c r="J552" s="669"/>
      <c r="K552" s="669"/>
      <c r="L552" s="669"/>
      <c r="M552" s="669"/>
      <c r="N552" s="669"/>
      <c r="O552" s="669"/>
      <c r="P552" s="669"/>
      <c r="Q552" s="669"/>
      <c r="R552" s="669"/>
      <c r="S552" s="669"/>
      <c r="T552" s="669"/>
      <c r="U552" s="669"/>
      <c r="V552" s="669"/>
      <c r="W552" s="669"/>
      <c r="X552" s="669"/>
      <c r="Y552" s="669"/>
      <c r="Z552" s="669"/>
      <c r="AA552" s="669"/>
    </row>
    <row r="553" spans="1:27" ht="12.75">
      <c r="A553" s="669"/>
      <c r="B553" s="669"/>
      <c r="C553" s="669"/>
      <c r="D553" s="669"/>
      <c r="E553" s="669"/>
      <c r="F553" s="669"/>
      <c r="G553" s="669"/>
      <c r="H553" s="669"/>
      <c r="I553" s="669"/>
      <c r="J553" s="669"/>
      <c r="K553" s="669"/>
      <c r="L553" s="669"/>
      <c r="M553" s="669"/>
      <c r="N553" s="669"/>
      <c r="O553" s="669"/>
      <c r="P553" s="669"/>
      <c r="Q553" s="669"/>
      <c r="R553" s="669"/>
      <c r="S553" s="669"/>
      <c r="T553" s="669"/>
      <c r="U553" s="669"/>
      <c r="V553" s="669"/>
      <c r="W553" s="669"/>
      <c r="X553" s="669"/>
      <c r="Y553" s="669"/>
      <c r="Z553" s="669"/>
      <c r="AA553" s="669"/>
    </row>
    <row r="554" spans="1:27" ht="12.75">
      <c r="A554" s="669"/>
      <c r="B554" s="669"/>
      <c r="C554" s="669"/>
      <c r="D554" s="669"/>
      <c r="E554" s="669"/>
      <c r="F554" s="669"/>
      <c r="G554" s="669"/>
      <c r="H554" s="669"/>
      <c r="I554" s="669"/>
      <c r="J554" s="669"/>
      <c r="K554" s="669"/>
      <c r="L554" s="669"/>
      <c r="M554" s="669"/>
      <c r="N554" s="669"/>
      <c r="O554" s="669"/>
      <c r="P554" s="669"/>
      <c r="Q554" s="669"/>
      <c r="R554" s="669"/>
      <c r="S554" s="669"/>
      <c r="T554" s="669"/>
      <c r="U554" s="669"/>
      <c r="V554" s="669"/>
      <c r="W554" s="669"/>
      <c r="X554" s="669"/>
      <c r="Y554" s="669"/>
      <c r="Z554" s="669"/>
      <c r="AA554" s="669"/>
    </row>
    <row r="555" spans="1:27" ht="12.75">
      <c r="A555" s="669"/>
      <c r="B555" s="669"/>
      <c r="C555" s="669"/>
      <c r="D555" s="669"/>
      <c r="E555" s="669"/>
      <c r="F555" s="669"/>
      <c r="G555" s="669"/>
      <c r="H555" s="669"/>
      <c r="I555" s="669"/>
      <c r="J555" s="669"/>
      <c r="K555" s="669"/>
      <c r="L555" s="669"/>
      <c r="M555" s="669"/>
      <c r="N555" s="669"/>
      <c r="O555" s="669"/>
      <c r="P555" s="669"/>
      <c r="Q555" s="669"/>
      <c r="R555" s="669"/>
      <c r="S555" s="669"/>
      <c r="T555" s="669"/>
      <c r="U555" s="669"/>
      <c r="V555" s="669"/>
      <c r="W555" s="669"/>
      <c r="X555" s="669"/>
      <c r="Y555" s="669"/>
      <c r="Z555" s="669"/>
      <c r="AA555" s="669"/>
    </row>
    <row r="556" spans="1:27" ht="12.75">
      <c r="A556" s="669"/>
      <c r="B556" s="669"/>
      <c r="C556" s="669"/>
      <c r="D556" s="669"/>
      <c r="E556" s="669"/>
      <c r="F556" s="669"/>
      <c r="G556" s="669"/>
      <c r="H556" s="669"/>
      <c r="I556" s="669"/>
      <c r="J556" s="669"/>
      <c r="K556" s="669"/>
      <c r="L556" s="669"/>
      <c r="M556" s="669"/>
      <c r="N556" s="669"/>
      <c r="O556" s="669"/>
      <c r="P556" s="669"/>
      <c r="Q556" s="669"/>
      <c r="R556" s="669"/>
      <c r="S556" s="669"/>
      <c r="T556" s="669"/>
      <c r="U556" s="669"/>
      <c r="V556" s="669"/>
      <c r="W556" s="669"/>
      <c r="X556" s="669"/>
      <c r="Y556" s="669"/>
      <c r="Z556" s="669"/>
      <c r="AA556" s="669"/>
    </row>
    <row r="557" spans="1:27" ht="12.75">
      <c r="A557" s="669"/>
      <c r="B557" s="669"/>
      <c r="C557" s="669"/>
      <c r="D557" s="669"/>
      <c r="E557" s="669"/>
      <c r="F557" s="669"/>
      <c r="G557" s="669"/>
      <c r="H557" s="669"/>
      <c r="I557" s="669"/>
      <c r="J557" s="669"/>
      <c r="K557" s="669"/>
      <c r="L557" s="669"/>
      <c r="M557" s="669"/>
      <c r="N557" s="669"/>
      <c r="O557" s="669"/>
      <c r="P557" s="669"/>
      <c r="Q557" s="669"/>
      <c r="R557" s="669"/>
      <c r="S557" s="669"/>
      <c r="T557" s="669"/>
      <c r="U557" s="669"/>
      <c r="V557" s="669"/>
      <c r="W557" s="669"/>
      <c r="X557" s="669"/>
      <c r="Y557" s="669"/>
      <c r="Z557" s="669"/>
      <c r="AA557" s="669"/>
    </row>
    <row r="558" spans="1:27" ht="12.75">
      <c r="A558" s="669"/>
      <c r="B558" s="669"/>
      <c r="C558" s="669"/>
      <c r="D558" s="669"/>
      <c r="E558" s="669"/>
      <c r="F558" s="669"/>
      <c r="G558" s="669"/>
      <c r="H558" s="669"/>
      <c r="I558" s="669"/>
      <c r="J558" s="669"/>
      <c r="K558" s="669"/>
      <c r="L558" s="669"/>
      <c r="M558" s="669"/>
      <c r="N558" s="669"/>
      <c r="O558" s="669"/>
      <c r="P558" s="669"/>
      <c r="Q558" s="669"/>
      <c r="R558" s="669"/>
      <c r="S558" s="669"/>
      <c r="T558" s="669"/>
      <c r="U558" s="669"/>
      <c r="V558" s="669"/>
      <c r="W558" s="669"/>
      <c r="X558" s="669"/>
      <c r="Y558" s="669"/>
      <c r="Z558" s="669"/>
      <c r="AA558" s="669"/>
    </row>
    <row r="559" spans="1:27" ht="12.75">
      <c r="A559" s="669"/>
      <c r="B559" s="669"/>
      <c r="C559" s="669"/>
      <c r="D559" s="669"/>
      <c r="E559" s="669"/>
      <c r="F559" s="669"/>
      <c r="G559" s="669"/>
      <c r="H559" s="669"/>
      <c r="I559" s="669"/>
      <c r="J559" s="669"/>
      <c r="K559" s="669"/>
      <c r="L559" s="669"/>
      <c r="M559" s="669"/>
      <c r="N559" s="669"/>
      <c r="O559" s="669"/>
      <c r="P559" s="669"/>
      <c r="Q559" s="669"/>
      <c r="R559" s="669"/>
      <c r="S559" s="669"/>
      <c r="T559" s="669"/>
      <c r="U559" s="669"/>
      <c r="V559" s="669"/>
      <c r="W559" s="669"/>
      <c r="X559" s="669"/>
      <c r="Y559" s="669"/>
      <c r="Z559" s="669"/>
      <c r="AA559" s="669"/>
    </row>
    <row r="560" spans="1:27" ht="12.75">
      <c r="A560" s="669"/>
      <c r="B560" s="669"/>
      <c r="C560" s="669"/>
      <c r="D560" s="669"/>
      <c r="E560" s="669"/>
      <c r="F560" s="669"/>
      <c r="G560" s="669"/>
      <c r="H560" s="669"/>
      <c r="I560" s="669"/>
      <c r="J560" s="669"/>
      <c r="K560" s="669"/>
      <c r="L560" s="669"/>
      <c r="M560" s="669"/>
      <c r="N560" s="669"/>
      <c r="O560" s="669"/>
      <c r="P560" s="669"/>
      <c r="Q560" s="669"/>
      <c r="R560" s="669"/>
      <c r="S560" s="669"/>
      <c r="T560" s="669"/>
      <c r="U560" s="669"/>
      <c r="V560" s="669"/>
      <c r="W560" s="669"/>
      <c r="X560" s="669"/>
      <c r="Y560" s="669"/>
      <c r="Z560" s="669"/>
      <c r="AA560" s="669"/>
    </row>
    <row r="561" spans="1:27" ht="12.75">
      <c r="A561" s="669"/>
      <c r="B561" s="669"/>
      <c r="C561" s="669"/>
      <c r="D561" s="669"/>
      <c r="E561" s="669"/>
      <c r="F561" s="669"/>
      <c r="G561" s="669"/>
      <c r="H561" s="669"/>
      <c r="I561" s="669"/>
      <c r="J561" s="669"/>
      <c r="K561" s="669"/>
      <c r="L561" s="669"/>
      <c r="M561" s="669"/>
      <c r="N561" s="669"/>
      <c r="O561" s="669"/>
      <c r="P561" s="669"/>
      <c r="Q561" s="669"/>
      <c r="R561" s="669"/>
      <c r="S561" s="669"/>
      <c r="T561" s="669"/>
      <c r="U561" s="669"/>
      <c r="V561" s="669"/>
      <c r="W561" s="669"/>
      <c r="X561" s="669"/>
      <c r="Y561" s="669"/>
      <c r="Z561" s="669"/>
      <c r="AA561" s="669"/>
    </row>
    <row r="562" spans="1:27" ht="12.75">
      <c r="A562" s="669"/>
      <c r="B562" s="669"/>
      <c r="C562" s="669"/>
      <c r="D562" s="669"/>
      <c r="E562" s="669"/>
      <c r="F562" s="669"/>
      <c r="G562" s="669"/>
      <c r="H562" s="669"/>
      <c r="I562" s="669"/>
      <c r="J562" s="669"/>
      <c r="K562" s="669"/>
      <c r="L562" s="669"/>
      <c r="M562" s="669"/>
      <c r="N562" s="669"/>
      <c r="O562" s="669"/>
      <c r="P562" s="669"/>
      <c r="Q562" s="669"/>
      <c r="R562" s="669"/>
      <c r="S562" s="669"/>
      <c r="T562" s="669"/>
      <c r="U562" s="669"/>
      <c r="V562" s="669"/>
      <c r="W562" s="669"/>
      <c r="X562" s="669"/>
      <c r="Y562" s="669"/>
      <c r="Z562" s="669"/>
      <c r="AA562" s="669"/>
    </row>
    <row r="563" spans="1:27" ht="12.75">
      <c r="A563" s="669"/>
      <c r="B563" s="669"/>
      <c r="C563" s="669"/>
      <c r="D563" s="669"/>
      <c r="E563" s="669"/>
      <c r="F563" s="669"/>
      <c r="G563" s="669"/>
      <c r="H563" s="669"/>
      <c r="I563" s="669"/>
      <c r="J563" s="669"/>
      <c r="K563" s="669"/>
      <c r="L563" s="669"/>
      <c r="M563" s="669"/>
      <c r="N563" s="669"/>
      <c r="O563" s="669"/>
      <c r="P563" s="669"/>
      <c r="Q563" s="669"/>
      <c r="R563" s="669"/>
      <c r="S563" s="669"/>
      <c r="T563" s="669"/>
      <c r="U563" s="669"/>
      <c r="V563" s="669"/>
      <c r="W563" s="669"/>
      <c r="X563" s="669"/>
      <c r="Y563" s="669"/>
      <c r="Z563" s="669"/>
      <c r="AA563" s="669"/>
    </row>
    <row r="564" spans="1:27" ht="12.75">
      <c r="A564" s="669"/>
      <c r="B564" s="669"/>
      <c r="C564" s="669"/>
      <c r="D564" s="669"/>
      <c r="E564" s="669"/>
      <c r="F564" s="669"/>
      <c r="G564" s="669"/>
      <c r="H564" s="669"/>
      <c r="I564" s="669"/>
      <c r="J564" s="669"/>
      <c r="K564" s="669"/>
      <c r="L564" s="669"/>
      <c r="M564" s="669"/>
      <c r="N564" s="669"/>
      <c r="O564" s="669"/>
      <c r="P564" s="669"/>
      <c r="Q564" s="669"/>
      <c r="R564" s="669"/>
      <c r="S564" s="669"/>
      <c r="T564" s="669"/>
      <c r="U564" s="669"/>
      <c r="V564" s="669"/>
      <c r="W564" s="669"/>
      <c r="X564" s="669"/>
      <c r="Y564" s="669"/>
      <c r="Z564" s="669"/>
      <c r="AA564" s="669"/>
    </row>
    <row r="565" spans="1:27" ht="12.75">
      <c r="A565" s="669"/>
      <c r="B565" s="669"/>
      <c r="C565" s="669"/>
      <c r="D565" s="669"/>
      <c r="E565" s="669"/>
      <c r="F565" s="669"/>
      <c r="G565" s="669"/>
      <c r="H565" s="669"/>
      <c r="I565" s="669"/>
      <c r="J565" s="669"/>
      <c r="K565" s="669"/>
      <c r="L565" s="669"/>
      <c r="M565" s="669"/>
      <c r="N565" s="669"/>
      <c r="O565" s="669"/>
      <c r="P565" s="669"/>
      <c r="Q565" s="669"/>
      <c r="R565" s="669"/>
      <c r="S565" s="669"/>
      <c r="T565" s="669"/>
      <c r="U565" s="669"/>
      <c r="V565" s="669"/>
      <c r="W565" s="669"/>
      <c r="X565" s="669"/>
      <c r="Y565" s="669"/>
      <c r="Z565" s="669"/>
      <c r="AA565" s="669"/>
    </row>
    <row r="566" spans="1:27" ht="12.75">
      <c r="A566" s="669"/>
      <c r="B566" s="669"/>
      <c r="C566" s="669"/>
      <c r="D566" s="669"/>
      <c r="E566" s="669"/>
      <c r="F566" s="669"/>
      <c r="G566" s="669"/>
      <c r="H566" s="669"/>
      <c r="I566" s="669"/>
      <c r="J566" s="669"/>
      <c r="K566" s="669"/>
      <c r="L566" s="669"/>
      <c r="M566" s="669"/>
      <c r="N566" s="669"/>
      <c r="O566" s="669"/>
      <c r="P566" s="669"/>
      <c r="Q566" s="669"/>
      <c r="R566" s="669"/>
      <c r="S566" s="669"/>
      <c r="T566" s="669"/>
      <c r="U566" s="669"/>
      <c r="V566" s="669"/>
      <c r="W566" s="669"/>
      <c r="X566" s="669"/>
      <c r="Y566" s="669"/>
      <c r="Z566" s="669"/>
      <c r="AA566" s="669"/>
    </row>
    <row r="567" spans="1:27" ht="12.75">
      <c r="A567" s="669"/>
      <c r="B567" s="669"/>
      <c r="C567" s="669"/>
      <c r="D567" s="669"/>
      <c r="E567" s="669"/>
      <c r="F567" s="669"/>
      <c r="G567" s="669"/>
      <c r="H567" s="669"/>
      <c r="I567" s="669"/>
      <c r="J567" s="669"/>
      <c r="K567" s="669"/>
      <c r="L567" s="669"/>
      <c r="M567" s="669"/>
      <c r="N567" s="669"/>
      <c r="O567" s="669"/>
      <c r="P567" s="669"/>
      <c r="Q567" s="669"/>
      <c r="R567" s="669"/>
      <c r="S567" s="669"/>
      <c r="T567" s="669"/>
      <c r="U567" s="669"/>
      <c r="V567" s="669"/>
      <c r="W567" s="669"/>
      <c r="X567" s="669"/>
      <c r="Y567" s="669"/>
      <c r="Z567" s="669"/>
      <c r="AA567" s="669"/>
    </row>
    <row r="568" spans="1:27" ht="12.75">
      <c r="A568" s="669"/>
      <c r="B568" s="669"/>
      <c r="C568" s="669"/>
      <c r="D568" s="669"/>
      <c r="E568" s="669"/>
      <c r="F568" s="669"/>
      <c r="G568" s="669"/>
      <c r="H568" s="669"/>
      <c r="I568" s="669"/>
      <c r="J568" s="669"/>
      <c r="K568" s="669"/>
      <c r="L568" s="669"/>
      <c r="M568" s="669"/>
      <c r="N568" s="669"/>
      <c r="O568" s="669"/>
      <c r="P568" s="669"/>
      <c r="Q568" s="669"/>
      <c r="R568" s="669"/>
      <c r="S568" s="669"/>
      <c r="T568" s="669"/>
      <c r="U568" s="669"/>
      <c r="V568" s="669"/>
      <c r="W568" s="669"/>
      <c r="X568" s="669"/>
      <c r="Y568" s="669"/>
      <c r="Z568" s="669"/>
      <c r="AA568" s="669"/>
    </row>
    <row r="569" spans="1:27" ht="12.75">
      <c r="A569" s="669"/>
      <c r="B569" s="669"/>
      <c r="C569" s="669"/>
      <c r="D569" s="669"/>
      <c r="E569" s="669"/>
      <c r="F569" s="669"/>
      <c r="G569" s="669"/>
      <c r="H569" s="669"/>
      <c r="I569" s="669"/>
      <c r="J569" s="669"/>
      <c r="K569" s="669"/>
      <c r="L569" s="669"/>
      <c r="M569" s="669"/>
      <c r="N569" s="669"/>
      <c r="O569" s="669"/>
      <c r="P569" s="669"/>
      <c r="Q569" s="669"/>
      <c r="R569" s="669"/>
      <c r="S569" s="669"/>
      <c r="T569" s="669"/>
      <c r="U569" s="669"/>
      <c r="V569" s="669"/>
      <c r="W569" s="669"/>
      <c r="X569" s="669"/>
      <c r="Y569" s="669"/>
      <c r="Z569" s="669"/>
      <c r="AA569" s="669"/>
    </row>
    <row r="570" spans="1:27" ht="12.75">
      <c r="A570" s="669"/>
      <c r="B570" s="669"/>
      <c r="C570" s="669"/>
      <c r="D570" s="669"/>
      <c r="E570" s="669"/>
      <c r="F570" s="669"/>
      <c r="G570" s="669"/>
      <c r="H570" s="669"/>
      <c r="I570" s="669"/>
      <c r="J570" s="669"/>
      <c r="K570" s="669"/>
      <c r="L570" s="669"/>
      <c r="M570" s="669"/>
      <c r="N570" s="669"/>
      <c r="O570" s="669"/>
      <c r="P570" s="669"/>
      <c r="Q570" s="669"/>
      <c r="R570" s="669"/>
      <c r="S570" s="669"/>
      <c r="T570" s="669"/>
      <c r="U570" s="669"/>
      <c r="V570" s="669"/>
      <c r="W570" s="669"/>
      <c r="X570" s="669"/>
      <c r="Y570" s="669"/>
      <c r="Z570" s="669"/>
      <c r="AA570" s="669"/>
    </row>
    <row r="571" spans="1:27" ht="12.75">
      <c r="A571" s="669"/>
      <c r="B571" s="669"/>
      <c r="C571" s="669"/>
      <c r="D571" s="669"/>
      <c r="E571" s="669"/>
      <c r="F571" s="669"/>
      <c r="G571" s="669"/>
      <c r="H571" s="669"/>
      <c r="I571" s="669"/>
      <c r="J571" s="669"/>
      <c r="K571" s="669"/>
      <c r="L571" s="669"/>
      <c r="M571" s="669"/>
      <c r="N571" s="669"/>
      <c r="O571" s="669"/>
      <c r="P571" s="669"/>
      <c r="Q571" s="669"/>
      <c r="R571" s="669"/>
      <c r="S571" s="669"/>
      <c r="T571" s="669"/>
      <c r="U571" s="669"/>
      <c r="V571" s="669"/>
      <c r="W571" s="669"/>
      <c r="X571" s="669"/>
      <c r="Y571" s="669"/>
      <c r="Z571" s="669"/>
      <c r="AA571" s="669"/>
    </row>
    <row r="572" spans="1:27" ht="12.75">
      <c r="A572" s="669"/>
      <c r="B572" s="669"/>
      <c r="C572" s="669"/>
      <c r="D572" s="669"/>
      <c r="E572" s="669"/>
      <c r="F572" s="669"/>
      <c r="G572" s="669"/>
      <c r="H572" s="669"/>
      <c r="I572" s="669"/>
      <c r="J572" s="669"/>
      <c r="K572" s="669"/>
      <c r="L572" s="669"/>
      <c r="M572" s="669"/>
      <c r="N572" s="669"/>
      <c r="O572" s="669"/>
      <c r="P572" s="669"/>
      <c r="Q572" s="669"/>
      <c r="R572" s="669"/>
      <c r="S572" s="669"/>
      <c r="T572" s="669"/>
      <c r="U572" s="669"/>
      <c r="V572" s="669"/>
      <c r="W572" s="669"/>
      <c r="X572" s="669"/>
      <c r="Y572" s="669"/>
      <c r="Z572" s="669"/>
      <c r="AA572" s="669"/>
    </row>
    <row r="573" spans="1:27" ht="12.75">
      <c r="A573" s="669"/>
      <c r="B573" s="669"/>
      <c r="C573" s="669"/>
      <c r="D573" s="669"/>
      <c r="E573" s="669"/>
      <c r="F573" s="669"/>
      <c r="G573" s="669"/>
      <c r="H573" s="669"/>
      <c r="I573" s="669"/>
      <c r="J573" s="669"/>
      <c r="K573" s="669"/>
      <c r="L573" s="669"/>
      <c r="M573" s="669"/>
      <c r="N573" s="669"/>
      <c r="O573" s="669"/>
      <c r="P573" s="669"/>
      <c r="Q573" s="669"/>
      <c r="R573" s="669"/>
      <c r="S573" s="669"/>
      <c r="T573" s="669"/>
      <c r="U573" s="669"/>
      <c r="V573" s="669"/>
      <c r="W573" s="669"/>
      <c r="X573" s="669"/>
      <c r="Y573" s="669"/>
      <c r="Z573" s="669"/>
      <c r="AA573" s="669"/>
    </row>
    <row r="574" spans="1:27" ht="12.75">
      <c r="A574" s="669"/>
      <c r="B574" s="669"/>
      <c r="C574" s="669"/>
      <c r="D574" s="669"/>
      <c r="E574" s="669"/>
      <c r="F574" s="669"/>
      <c r="G574" s="669"/>
      <c r="H574" s="669"/>
      <c r="I574" s="669"/>
      <c r="J574" s="669"/>
      <c r="K574" s="669"/>
      <c r="L574" s="669"/>
      <c r="M574" s="669"/>
      <c r="N574" s="669"/>
      <c r="O574" s="669"/>
      <c r="P574" s="669"/>
      <c r="Q574" s="669"/>
      <c r="R574" s="669"/>
      <c r="S574" s="669"/>
      <c r="T574" s="669"/>
      <c r="U574" s="669"/>
      <c r="V574" s="669"/>
      <c r="W574" s="669"/>
      <c r="X574" s="669"/>
      <c r="Y574" s="669"/>
      <c r="Z574" s="669"/>
      <c r="AA574" s="669"/>
    </row>
    <row r="575" spans="1:27" ht="12.75">
      <c r="A575" s="669"/>
      <c r="B575" s="669"/>
      <c r="C575" s="669"/>
      <c r="D575" s="669"/>
      <c r="E575" s="669"/>
      <c r="F575" s="669"/>
      <c r="G575" s="669"/>
      <c r="H575" s="669"/>
      <c r="I575" s="669"/>
      <c r="J575" s="669"/>
      <c r="K575" s="669"/>
      <c r="L575" s="669"/>
      <c r="M575" s="669"/>
      <c r="N575" s="669"/>
      <c r="O575" s="669"/>
      <c r="P575" s="669"/>
      <c r="Q575" s="669"/>
      <c r="R575" s="669"/>
      <c r="S575" s="669"/>
      <c r="T575" s="669"/>
      <c r="U575" s="669"/>
      <c r="V575" s="669"/>
      <c r="W575" s="669"/>
      <c r="X575" s="669"/>
      <c r="Y575" s="669"/>
      <c r="Z575" s="669"/>
      <c r="AA575" s="669"/>
    </row>
    <row r="576" spans="1:27" ht="12.75">
      <c r="A576" s="669"/>
      <c r="B576" s="669"/>
      <c r="C576" s="669"/>
      <c r="D576" s="669"/>
      <c r="E576" s="669"/>
      <c r="F576" s="669"/>
      <c r="G576" s="669"/>
      <c r="H576" s="669"/>
      <c r="I576" s="669"/>
      <c r="J576" s="669"/>
      <c r="K576" s="669"/>
      <c r="L576" s="669"/>
      <c r="M576" s="669"/>
      <c r="N576" s="669"/>
      <c r="O576" s="669"/>
      <c r="P576" s="669"/>
      <c r="Q576" s="669"/>
      <c r="R576" s="669"/>
      <c r="S576" s="669"/>
      <c r="T576" s="669"/>
      <c r="U576" s="669"/>
      <c r="V576" s="669"/>
      <c r="W576" s="669"/>
      <c r="X576" s="669"/>
      <c r="Y576" s="669"/>
      <c r="Z576" s="669"/>
      <c r="AA576" s="669"/>
    </row>
    <row r="577" spans="1:27" ht="12.75">
      <c r="A577" s="669"/>
      <c r="B577" s="669"/>
      <c r="C577" s="669"/>
      <c r="D577" s="669"/>
      <c r="E577" s="669"/>
      <c r="F577" s="669"/>
      <c r="G577" s="669"/>
      <c r="H577" s="669"/>
      <c r="I577" s="669"/>
      <c r="J577" s="669"/>
      <c r="K577" s="669"/>
      <c r="L577" s="669"/>
      <c r="M577" s="669"/>
      <c r="N577" s="669"/>
      <c r="O577" s="669"/>
      <c r="P577" s="669"/>
      <c r="Q577" s="669"/>
      <c r="R577" s="669"/>
      <c r="S577" s="669"/>
      <c r="T577" s="669"/>
      <c r="U577" s="669"/>
      <c r="V577" s="669"/>
      <c r="W577" s="669"/>
      <c r="X577" s="669"/>
      <c r="Y577" s="669"/>
      <c r="Z577" s="669"/>
      <c r="AA577" s="669"/>
    </row>
    <row r="578" spans="1:27" ht="12.75">
      <c r="A578" s="669"/>
      <c r="B578" s="669"/>
      <c r="C578" s="669"/>
      <c r="D578" s="669"/>
      <c r="E578" s="669"/>
      <c r="F578" s="669"/>
      <c r="G578" s="669"/>
      <c r="H578" s="669"/>
      <c r="I578" s="669"/>
      <c r="J578" s="669"/>
      <c r="K578" s="669"/>
      <c r="L578" s="669"/>
      <c r="M578" s="669"/>
      <c r="N578" s="669"/>
      <c r="O578" s="669"/>
      <c r="P578" s="669"/>
      <c r="Q578" s="669"/>
      <c r="R578" s="669"/>
      <c r="S578" s="669"/>
      <c r="T578" s="669"/>
      <c r="U578" s="669"/>
      <c r="V578" s="669"/>
      <c r="W578" s="669"/>
      <c r="X578" s="669"/>
      <c r="Y578" s="669"/>
      <c r="Z578" s="669"/>
      <c r="AA578" s="669"/>
    </row>
    <row r="579" spans="1:27" ht="12.75">
      <c r="A579" s="669"/>
      <c r="B579" s="669"/>
      <c r="C579" s="669"/>
      <c r="D579" s="669"/>
      <c r="E579" s="669"/>
      <c r="F579" s="669"/>
      <c r="G579" s="669"/>
      <c r="H579" s="669"/>
      <c r="I579" s="669"/>
      <c r="J579" s="669"/>
      <c r="K579" s="669"/>
      <c r="L579" s="669"/>
      <c r="M579" s="669"/>
      <c r="N579" s="669"/>
      <c r="O579" s="669"/>
      <c r="P579" s="669"/>
      <c r="Q579" s="669"/>
      <c r="R579" s="669"/>
      <c r="S579" s="669"/>
      <c r="T579" s="669"/>
      <c r="U579" s="669"/>
      <c r="V579" s="669"/>
      <c r="W579" s="669"/>
      <c r="X579" s="669"/>
      <c r="Y579" s="669"/>
      <c r="Z579" s="669"/>
      <c r="AA579" s="669"/>
    </row>
    <row r="580" spans="1:27" ht="12.75">
      <c r="A580" s="669"/>
      <c r="B580" s="669"/>
      <c r="C580" s="669"/>
      <c r="D580" s="669"/>
      <c r="E580" s="669"/>
      <c r="F580" s="669"/>
      <c r="G580" s="669"/>
      <c r="H580" s="669"/>
      <c r="I580" s="669"/>
      <c r="J580" s="669"/>
      <c r="K580" s="669"/>
      <c r="L580" s="669"/>
      <c r="M580" s="669"/>
      <c r="N580" s="669"/>
      <c r="O580" s="669"/>
      <c r="P580" s="669"/>
      <c r="Q580" s="669"/>
      <c r="R580" s="669"/>
      <c r="S580" s="669"/>
      <c r="T580" s="669"/>
      <c r="U580" s="669"/>
      <c r="V580" s="669"/>
      <c r="W580" s="669"/>
      <c r="X580" s="669"/>
      <c r="Y580" s="669"/>
      <c r="Z580" s="669"/>
      <c r="AA580" s="669"/>
    </row>
    <row r="581" spans="1:27" ht="12.75">
      <c r="A581" s="669"/>
      <c r="B581" s="669"/>
      <c r="C581" s="669"/>
      <c r="D581" s="669"/>
      <c r="E581" s="669"/>
      <c r="F581" s="669"/>
      <c r="G581" s="669"/>
      <c r="H581" s="669"/>
      <c r="I581" s="669"/>
      <c r="J581" s="669"/>
      <c r="K581" s="669"/>
      <c r="L581" s="669"/>
      <c r="M581" s="669"/>
      <c r="N581" s="669"/>
      <c r="O581" s="669"/>
      <c r="P581" s="669"/>
      <c r="Q581" s="669"/>
      <c r="R581" s="669"/>
      <c r="S581" s="669"/>
      <c r="T581" s="669"/>
      <c r="U581" s="669"/>
      <c r="V581" s="669"/>
      <c r="W581" s="669"/>
      <c r="X581" s="669"/>
      <c r="Y581" s="669"/>
      <c r="Z581" s="669"/>
      <c r="AA581" s="669"/>
    </row>
    <row r="582" spans="1:27" ht="12.75">
      <c r="A582" s="669"/>
      <c r="B582" s="669"/>
      <c r="C582" s="669"/>
      <c r="D582" s="669"/>
      <c r="E582" s="669"/>
      <c r="F582" s="669"/>
      <c r="G582" s="669"/>
      <c r="H582" s="669"/>
      <c r="I582" s="669"/>
      <c r="J582" s="669"/>
      <c r="K582" s="669"/>
      <c r="L582" s="669"/>
      <c r="M582" s="669"/>
      <c r="N582" s="669"/>
      <c r="O582" s="669"/>
      <c r="P582" s="669"/>
      <c r="Q582" s="669"/>
      <c r="R582" s="669"/>
      <c r="S582" s="669"/>
      <c r="T582" s="669"/>
      <c r="U582" s="669"/>
      <c r="V582" s="669"/>
      <c r="W582" s="669"/>
      <c r="X582" s="669"/>
      <c r="Y582" s="669"/>
      <c r="Z582" s="669"/>
      <c r="AA582" s="669"/>
    </row>
    <row r="583" spans="1:27" ht="12.75">
      <c r="A583" s="669"/>
      <c r="B583" s="669"/>
      <c r="C583" s="669"/>
      <c r="D583" s="669"/>
      <c r="E583" s="669"/>
      <c r="F583" s="669"/>
      <c r="G583" s="669"/>
      <c r="H583" s="669"/>
      <c r="I583" s="669"/>
      <c r="J583" s="669"/>
      <c r="K583" s="669"/>
      <c r="L583" s="669"/>
      <c r="M583" s="669"/>
      <c r="N583" s="669"/>
      <c r="O583" s="669"/>
      <c r="P583" s="669"/>
      <c r="Q583" s="669"/>
      <c r="R583" s="669"/>
      <c r="S583" s="669"/>
      <c r="T583" s="669"/>
      <c r="U583" s="669"/>
      <c r="V583" s="669"/>
      <c r="W583" s="669"/>
      <c r="X583" s="669"/>
      <c r="Y583" s="669"/>
      <c r="Z583" s="669"/>
      <c r="AA583" s="669"/>
    </row>
    <row r="584" spans="1:27" ht="12.75">
      <c r="A584" s="669"/>
      <c r="B584" s="669"/>
      <c r="C584" s="669"/>
      <c r="D584" s="669"/>
      <c r="E584" s="669"/>
      <c r="F584" s="669"/>
      <c r="G584" s="669"/>
      <c r="H584" s="669"/>
      <c r="I584" s="669"/>
      <c r="J584" s="669"/>
      <c r="K584" s="669"/>
      <c r="L584" s="669"/>
      <c r="M584" s="669"/>
      <c r="N584" s="669"/>
      <c r="O584" s="669"/>
      <c r="P584" s="669"/>
      <c r="Q584" s="669"/>
      <c r="R584" s="669"/>
      <c r="S584" s="669"/>
      <c r="T584" s="669"/>
      <c r="U584" s="669"/>
      <c r="V584" s="669"/>
      <c r="W584" s="669"/>
      <c r="X584" s="669"/>
      <c r="Y584" s="669"/>
      <c r="Z584" s="669"/>
      <c r="AA584" s="669"/>
    </row>
    <row r="585" spans="1:27" ht="12.75">
      <c r="A585" s="669"/>
      <c r="B585" s="669"/>
      <c r="C585" s="669"/>
      <c r="D585" s="669"/>
      <c r="E585" s="669"/>
      <c r="F585" s="669"/>
      <c r="G585" s="669"/>
      <c r="H585" s="669"/>
      <c r="I585" s="669"/>
      <c r="J585" s="669"/>
      <c r="K585" s="669"/>
      <c r="L585" s="669"/>
      <c r="M585" s="669"/>
      <c r="N585" s="669"/>
      <c r="O585" s="669"/>
      <c r="P585" s="669"/>
      <c r="Q585" s="669"/>
      <c r="R585" s="669"/>
      <c r="S585" s="669"/>
      <c r="T585" s="669"/>
      <c r="U585" s="669"/>
      <c r="V585" s="669"/>
      <c r="W585" s="669"/>
      <c r="X585" s="669"/>
      <c r="Y585" s="669"/>
      <c r="Z585" s="669"/>
      <c r="AA585" s="669"/>
    </row>
    <row r="586" spans="1:27" ht="12.75">
      <c r="A586" s="669"/>
      <c r="B586" s="669"/>
      <c r="C586" s="669"/>
      <c r="D586" s="669"/>
      <c r="E586" s="669"/>
      <c r="F586" s="669"/>
      <c r="G586" s="669"/>
      <c r="H586" s="669"/>
      <c r="I586" s="669"/>
      <c r="J586" s="669"/>
      <c r="K586" s="669"/>
      <c r="L586" s="669"/>
      <c r="M586" s="669"/>
      <c r="N586" s="669"/>
      <c r="O586" s="669"/>
      <c r="P586" s="669"/>
      <c r="Q586" s="669"/>
      <c r="R586" s="669"/>
      <c r="S586" s="669"/>
      <c r="T586" s="669"/>
      <c r="U586" s="669"/>
      <c r="V586" s="669"/>
      <c r="W586" s="669"/>
      <c r="X586" s="669"/>
      <c r="Y586" s="669"/>
      <c r="Z586" s="669"/>
      <c r="AA586" s="669"/>
    </row>
    <row r="587" spans="1:27" ht="12.75">
      <c r="A587" s="669"/>
      <c r="B587" s="669"/>
      <c r="C587" s="669"/>
      <c r="D587" s="669"/>
      <c r="E587" s="669"/>
      <c r="F587" s="669"/>
      <c r="G587" s="669"/>
      <c r="H587" s="669"/>
      <c r="I587" s="669"/>
      <c r="J587" s="669"/>
      <c r="K587" s="669"/>
      <c r="L587" s="669"/>
      <c r="M587" s="669"/>
      <c r="N587" s="669"/>
      <c r="O587" s="669"/>
      <c r="P587" s="669"/>
      <c r="Q587" s="669"/>
      <c r="R587" s="669"/>
      <c r="S587" s="669"/>
      <c r="T587" s="669"/>
      <c r="U587" s="669"/>
      <c r="V587" s="669"/>
      <c r="W587" s="669"/>
      <c r="X587" s="669"/>
      <c r="Y587" s="669"/>
      <c r="Z587" s="669"/>
      <c r="AA587" s="669"/>
    </row>
    <row r="588" spans="1:27" ht="12.75">
      <c r="A588" s="669"/>
      <c r="B588" s="669"/>
      <c r="C588" s="669"/>
      <c r="D588" s="669"/>
      <c r="E588" s="669"/>
      <c r="F588" s="669"/>
      <c r="G588" s="669"/>
      <c r="H588" s="669"/>
      <c r="I588" s="669"/>
      <c r="J588" s="669"/>
      <c r="K588" s="669"/>
      <c r="L588" s="669"/>
      <c r="M588" s="669"/>
      <c r="N588" s="669"/>
      <c r="O588" s="669"/>
      <c r="P588" s="669"/>
      <c r="Q588" s="669"/>
      <c r="R588" s="669"/>
      <c r="S588" s="669"/>
      <c r="T588" s="669"/>
      <c r="U588" s="669"/>
      <c r="V588" s="669"/>
      <c r="W588" s="669"/>
      <c r="X588" s="669"/>
      <c r="Y588" s="669"/>
      <c r="Z588" s="669"/>
      <c r="AA588" s="669"/>
    </row>
    <row r="589" spans="1:27" ht="12.75">
      <c r="A589" s="669"/>
      <c r="B589" s="669"/>
      <c r="C589" s="669"/>
      <c r="D589" s="669"/>
      <c r="E589" s="669"/>
      <c r="F589" s="669"/>
      <c r="G589" s="669"/>
      <c r="H589" s="669"/>
      <c r="I589" s="669"/>
      <c r="J589" s="669"/>
      <c r="K589" s="669"/>
      <c r="L589" s="669"/>
      <c r="M589" s="669"/>
      <c r="N589" s="669"/>
      <c r="O589" s="669"/>
      <c r="P589" s="669"/>
      <c r="Q589" s="669"/>
      <c r="R589" s="669"/>
      <c r="S589" s="669"/>
      <c r="T589" s="669"/>
      <c r="U589" s="669"/>
      <c r="V589" s="669"/>
      <c r="W589" s="669"/>
      <c r="X589" s="669"/>
      <c r="Y589" s="669"/>
      <c r="Z589" s="669"/>
      <c r="AA589" s="669"/>
    </row>
    <row r="590" spans="1:27" ht="12.75">
      <c r="A590" s="669"/>
      <c r="B590" s="669"/>
      <c r="C590" s="669"/>
      <c r="D590" s="669"/>
      <c r="E590" s="669"/>
      <c r="F590" s="669"/>
      <c r="G590" s="669"/>
      <c r="H590" s="669"/>
      <c r="I590" s="669"/>
      <c r="J590" s="669"/>
      <c r="K590" s="669"/>
      <c r="L590" s="669"/>
      <c r="M590" s="669"/>
      <c r="N590" s="669"/>
      <c r="O590" s="669"/>
      <c r="P590" s="669"/>
      <c r="Q590" s="669"/>
      <c r="R590" s="669"/>
      <c r="S590" s="669"/>
      <c r="T590" s="669"/>
      <c r="U590" s="669"/>
      <c r="V590" s="669"/>
      <c r="W590" s="669"/>
      <c r="X590" s="669"/>
      <c r="Y590" s="669"/>
      <c r="Z590" s="669"/>
      <c r="AA590" s="669"/>
    </row>
    <row r="591" spans="1:27" ht="12.75">
      <c r="A591" s="669"/>
      <c r="B591" s="669"/>
      <c r="C591" s="669"/>
      <c r="D591" s="669"/>
      <c r="E591" s="669"/>
      <c r="F591" s="669"/>
      <c r="G591" s="669"/>
      <c r="H591" s="669"/>
      <c r="I591" s="669"/>
      <c r="J591" s="669"/>
      <c r="K591" s="669"/>
      <c r="L591" s="669"/>
      <c r="M591" s="669"/>
      <c r="N591" s="669"/>
      <c r="O591" s="669"/>
      <c r="P591" s="669"/>
      <c r="Q591" s="669"/>
      <c r="R591" s="669"/>
      <c r="S591" s="669"/>
      <c r="T591" s="669"/>
      <c r="U591" s="669"/>
      <c r="V591" s="669"/>
      <c r="W591" s="669"/>
      <c r="X591" s="669"/>
      <c r="Y591" s="669"/>
      <c r="Z591" s="669"/>
      <c r="AA591" s="669"/>
    </row>
    <row r="592" spans="1:27" ht="12.75">
      <c r="A592" s="669"/>
      <c r="B592" s="669"/>
      <c r="C592" s="669"/>
      <c r="D592" s="669"/>
      <c r="E592" s="669"/>
      <c r="F592" s="669"/>
      <c r="G592" s="669"/>
      <c r="H592" s="669"/>
      <c r="I592" s="669"/>
      <c r="J592" s="669"/>
      <c r="K592" s="669"/>
      <c r="L592" s="669"/>
      <c r="M592" s="669"/>
      <c r="N592" s="669"/>
      <c r="O592" s="669"/>
      <c r="P592" s="669"/>
      <c r="Q592" s="669"/>
      <c r="R592" s="669"/>
      <c r="S592" s="669"/>
      <c r="T592" s="669"/>
      <c r="U592" s="669"/>
      <c r="V592" s="669"/>
      <c r="W592" s="669"/>
      <c r="X592" s="669"/>
      <c r="Y592" s="669"/>
      <c r="Z592" s="669"/>
      <c r="AA592" s="669"/>
    </row>
    <row r="593" spans="1:27" ht="12.75">
      <c r="A593" s="669"/>
      <c r="B593" s="669"/>
      <c r="C593" s="669"/>
      <c r="D593" s="669"/>
      <c r="E593" s="669"/>
      <c r="F593" s="669"/>
      <c r="G593" s="669"/>
      <c r="H593" s="669"/>
      <c r="I593" s="669"/>
      <c r="J593" s="669"/>
      <c r="K593" s="669"/>
      <c r="L593" s="669"/>
      <c r="M593" s="669"/>
      <c r="N593" s="669"/>
      <c r="O593" s="669"/>
      <c r="P593" s="669"/>
      <c r="Q593" s="669"/>
      <c r="R593" s="669"/>
      <c r="S593" s="669"/>
      <c r="T593" s="669"/>
      <c r="U593" s="669"/>
      <c r="V593" s="669"/>
      <c r="W593" s="669"/>
      <c r="X593" s="669"/>
      <c r="Y593" s="669"/>
      <c r="Z593" s="669"/>
      <c r="AA593" s="669"/>
    </row>
    <row r="594" spans="1:27" ht="12.75">
      <c r="A594" s="669"/>
      <c r="B594" s="669"/>
      <c r="C594" s="669"/>
      <c r="D594" s="669"/>
      <c r="E594" s="669"/>
      <c r="F594" s="669"/>
      <c r="G594" s="669"/>
      <c r="H594" s="669"/>
      <c r="I594" s="669"/>
      <c r="J594" s="669"/>
      <c r="K594" s="669"/>
      <c r="L594" s="669"/>
      <c r="M594" s="669"/>
      <c r="N594" s="669"/>
      <c r="O594" s="669"/>
      <c r="P594" s="669"/>
      <c r="Q594" s="669"/>
      <c r="R594" s="669"/>
      <c r="S594" s="669"/>
      <c r="T594" s="669"/>
      <c r="U594" s="669"/>
      <c r="V594" s="669"/>
      <c r="W594" s="669"/>
      <c r="X594" s="669"/>
      <c r="Y594" s="669"/>
      <c r="Z594" s="669"/>
      <c r="AA594" s="669"/>
    </row>
    <row r="595" spans="1:27" ht="12.75">
      <c r="A595" s="669"/>
      <c r="B595" s="669"/>
      <c r="C595" s="669"/>
      <c r="D595" s="669"/>
      <c r="E595" s="669"/>
      <c r="F595" s="669"/>
      <c r="G595" s="669"/>
      <c r="H595" s="669"/>
      <c r="I595" s="669"/>
      <c r="J595" s="669"/>
      <c r="K595" s="669"/>
      <c r="L595" s="669"/>
      <c r="M595" s="669"/>
      <c r="N595" s="669"/>
      <c r="O595" s="669"/>
      <c r="P595" s="669"/>
      <c r="Q595" s="669"/>
      <c r="R595" s="669"/>
      <c r="S595" s="669"/>
      <c r="T595" s="669"/>
      <c r="U595" s="669"/>
      <c r="V595" s="669"/>
      <c r="W595" s="669"/>
      <c r="X595" s="669"/>
      <c r="Y595" s="669"/>
      <c r="Z595" s="669"/>
      <c r="AA595" s="669"/>
    </row>
    <row r="596" spans="1:27" ht="12.75">
      <c r="A596" s="669"/>
      <c r="B596" s="669"/>
      <c r="C596" s="669"/>
      <c r="D596" s="669"/>
      <c r="E596" s="669"/>
      <c r="F596" s="669"/>
      <c r="G596" s="669"/>
      <c r="H596" s="669"/>
      <c r="I596" s="669"/>
      <c r="J596" s="669"/>
      <c r="K596" s="669"/>
      <c r="L596" s="669"/>
      <c r="M596" s="669"/>
      <c r="N596" s="669"/>
      <c r="O596" s="669"/>
      <c r="P596" s="669"/>
      <c r="Q596" s="669"/>
      <c r="R596" s="669"/>
      <c r="S596" s="669"/>
      <c r="T596" s="669"/>
      <c r="U596" s="669"/>
      <c r="V596" s="669"/>
      <c r="W596" s="669"/>
      <c r="X596" s="669"/>
      <c r="Y596" s="669"/>
      <c r="Z596" s="669"/>
      <c r="AA596" s="669"/>
    </row>
    <row r="597" spans="1:27" ht="12.75">
      <c r="A597" s="669"/>
      <c r="B597" s="669"/>
      <c r="C597" s="669"/>
      <c r="D597" s="669"/>
      <c r="E597" s="669"/>
      <c r="F597" s="669"/>
      <c r="G597" s="669"/>
      <c r="H597" s="669"/>
      <c r="I597" s="669"/>
      <c r="J597" s="669"/>
      <c r="K597" s="669"/>
      <c r="L597" s="669"/>
      <c r="M597" s="669"/>
      <c r="N597" s="669"/>
      <c r="O597" s="669"/>
      <c r="P597" s="669"/>
      <c r="Q597" s="669"/>
      <c r="R597" s="669"/>
      <c r="S597" s="669"/>
      <c r="T597" s="669"/>
      <c r="U597" s="669"/>
      <c r="V597" s="669"/>
      <c r="W597" s="669"/>
      <c r="X597" s="669"/>
      <c r="Y597" s="669"/>
      <c r="Z597" s="669"/>
      <c r="AA597" s="669"/>
    </row>
    <row r="598" spans="1:27" ht="12.75">
      <c r="A598" s="669"/>
      <c r="B598" s="669"/>
      <c r="C598" s="669"/>
      <c r="D598" s="669"/>
      <c r="E598" s="669"/>
      <c r="F598" s="669"/>
      <c r="G598" s="669"/>
      <c r="H598" s="669"/>
      <c r="I598" s="669"/>
      <c r="J598" s="669"/>
      <c r="K598" s="669"/>
      <c r="L598" s="669"/>
      <c r="M598" s="669"/>
      <c r="N598" s="669"/>
      <c r="O598" s="669"/>
      <c r="P598" s="669"/>
      <c r="Q598" s="669"/>
      <c r="R598" s="669"/>
      <c r="S598" s="669"/>
      <c r="T598" s="669"/>
      <c r="U598" s="669"/>
      <c r="V598" s="669"/>
      <c r="W598" s="669"/>
      <c r="X598" s="669"/>
      <c r="Y598" s="669"/>
      <c r="Z598" s="669"/>
      <c r="AA598" s="669"/>
    </row>
    <row r="599" spans="1:27" ht="12.75">
      <c r="A599" s="669"/>
      <c r="B599" s="669"/>
      <c r="C599" s="669"/>
      <c r="D599" s="669"/>
      <c r="E599" s="669"/>
      <c r="F599" s="669"/>
      <c r="G599" s="669"/>
      <c r="H599" s="669"/>
      <c r="I599" s="669"/>
      <c r="J599" s="669"/>
      <c r="K599" s="669"/>
      <c r="L599" s="669"/>
      <c r="M599" s="669"/>
      <c r="N599" s="669"/>
      <c r="O599" s="669"/>
      <c r="P599" s="669"/>
      <c r="Q599" s="669"/>
      <c r="R599" s="669"/>
      <c r="S599" s="669"/>
      <c r="T599" s="669"/>
      <c r="U599" s="669"/>
      <c r="V599" s="669"/>
      <c r="W599" s="669"/>
      <c r="X599" s="669"/>
      <c r="Y599" s="669"/>
      <c r="Z599" s="669"/>
      <c r="AA599" s="669"/>
    </row>
    <row r="600" spans="1:27" ht="12.75">
      <c r="A600" s="669"/>
      <c r="B600" s="669"/>
      <c r="C600" s="669"/>
      <c r="D600" s="669"/>
      <c r="E600" s="669"/>
      <c r="F600" s="669"/>
      <c r="G600" s="669"/>
      <c r="H600" s="669"/>
      <c r="I600" s="669"/>
      <c r="J600" s="669"/>
      <c r="K600" s="669"/>
      <c r="L600" s="669"/>
      <c r="M600" s="669"/>
      <c r="N600" s="669"/>
      <c r="O600" s="669"/>
      <c r="P600" s="669"/>
      <c r="Q600" s="669"/>
      <c r="R600" s="669"/>
      <c r="S600" s="669"/>
      <c r="T600" s="669"/>
      <c r="U600" s="669"/>
      <c r="V600" s="669"/>
      <c r="W600" s="669"/>
      <c r="X600" s="669"/>
      <c r="Y600" s="669"/>
      <c r="Z600" s="669"/>
      <c r="AA600" s="669"/>
    </row>
    <row r="601" spans="1:27" ht="12.75">
      <c r="A601" s="669"/>
      <c r="B601" s="669"/>
      <c r="C601" s="669"/>
      <c r="D601" s="669"/>
      <c r="E601" s="669"/>
      <c r="F601" s="669"/>
      <c r="G601" s="669"/>
      <c r="H601" s="669"/>
      <c r="I601" s="669"/>
      <c r="J601" s="669"/>
      <c r="K601" s="669"/>
      <c r="L601" s="669"/>
      <c r="M601" s="669"/>
      <c r="N601" s="669"/>
      <c r="O601" s="669"/>
      <c r="P601" s="669"/>
      <c r="Q601" s="669"/>
      <c r="R601" s="669"/>
      <c r="S601" s="669"/>
      <c r="T601" s="669"/>
      <c r="U601" s="669"/>
      <c r="V601" s="669"/>
      <c r="W601" s="669"/>
      <c r="X601" s="669"/>
      <c r="Y601" s="669"/>
      <c r="Z601" s="669"/>
      <c r="AA601" s="669"/>
    </row>
    <row r="602" spans="1:27" ht="12.75">
      <c r="A602" s="669"/>
      <c r="B602" s="669"/>
      <c r="C602" s="669"/>
      <c r="D602" s="669"/>
      <c r="E602" s="669"/>
      <c r="F602" s="669"/>
      <c r="G602" s="669"/>
      <c r="H602" s="669"/>
      <c r="I602" s="669"/>
      <c r="J602" s="669"/>
      <c r="K602" s="669"/>
      <c r="L602" s="669"/>
      <c r="M602" s="669"/>
      <c r="N602" s="669"/>
      <c r="O602" s="669"/>
      <c r="P602" s="669"/>
      <c r="Q602" s="669"/>
      <c r="R602" s="669"/>
      <c r="S602" s="669"/>
      <c r="T602" s="669"/>
      <c r="U602" s="669"/>
      <c r="V602" s="669"/>
      <c r="W602" s="669"/>
      <c r="X602" s="669"/>
      <c r="Y602" s="669"/>
      <c r="Z602" s="669"/>
      <c r="AA602" s="669"/>
    </row>
    <row r="603" spans="1:27" ht="12.75">
      <c r="A603" s="669"/>
      <c r="B603" s="669"/>
      <c r="C603" s="669"/>
      <c r="D603" s="669"/>
      <c r="E603" s="669"/>
      <c r="F603" s="669"/>
      <c r="G603" s="669"/>
      <c r="H603" s="669"/>
      <c r="I603" s="669"/>
      <c r="J603" s="669"/>
      <c r="K603" s="669"/>
      <c r="L603" s="669"/>
      <c r="M603" s="669"/>
      <c r="N603" s="669"/>
      <c r="O603" s="669"/>
      <c r="P603" s="669"/>
      <c r="Q603" s="669"/>
      <c r="R603" s="669"/>
      <c r="S603" s="669"/>
      <c r="T603" s="669"/>
      <c r="U603" s="669"/>
      <c r="V603" s="669"/>
      <c r="W603" s="669"/>
      <c r="X603" s="669"/>
      <c r="Y603" s="669"/>
      <c r="Z603" s="669"/>
      <c r="AA603" s="669"/>
    </row>
    <row r="604" spans="1:27" ht="12.75">
      <c r="A604" s="669"/>
      <c r="B604" s="669"/>
      <c r="C604" s="669"/>
      <c r="D604" s="669"/>
      <c r="E604" s="669"/>
      <c r="F604" s="669"/>
      <c r="G604" s="669"/>
      <c r="H604" s="669"/>
      <c r="I604" s="669"/>
      <c r="J604" s="669"/>
      <c r="K604" s="669"/>
      <c r="L604" s="669"/>
      <c r="M604" s="669"/>
      <c r="N604" s="669"/>
      <c r="O604" s="669"/>
      <c r="P604" s="669"/>
      <c r="Q604" s="669"/>
      <c r="R604" s="669"/>
      <c r="S604" s="669"/>
      <c r="T604" s="669"/>
      <c r="U604" s="669"/>
      <c r="V604" s="669"/>
      <c r="W604" s="669"/>
      <c r="X604" s="669"/>
      <c r="Y604" s="669"/>
      <c r="Z604" s="669"/>
      <c r="AA604" s="669"/>
    </row>
    <row r="605" spans="1:27" ht="12.75">
      <c r="A605" s="669"/>
      <c r="B605" s="669"/>
      <c r="C605" s="669"/>
      <c r="D605" s="669"/>
      <c r="E605" s="669"/>
      <c r="F605" s="669"/>
      <c r="G605" s="669"/>
      <c r="H605" s="669"/>
      <c r="I605" s="669"/>
      <c r="J605" s="669"/>
      <c r="K605" s="669"/>
      <c r="L605" s="669"/>
      <c r="M605" s="669"/>
      <c r="N605" s="669"/>
      <c r="O605" s="669"/>
      <c r="P605" s="669"/>
      <c r="Q605" s="669"/>
      <c r="R605" s="669"/>
      <c r="S605" s="669"/>
      <c r="T605" s="669"/>
      <c r="U605" s="669"/>
      <c r="V605" s="669"/>
      <c r="W605" s="669"/>
      <c r="X605" s="669"/>
      <c r="Y605" s="669"/>
      <c r="Z605" s="669"/>
      <c r="AA605" s="669"/>
    </row>
    <row r="606" spans="1:27" ht="12.75">
      <c r="A606" s="669"/>
      <c r="B606" s="669"/>
      <c r="C606" s="669"/>
      <c r="D606" s="669"/>
      <c r="E606" s="669"/>
      <c r="F606" s="669"/>
      <c r="G606" s="669"/>
      <c r="H606" s="669"/>
      <c r="I606" s="669"/>
      <c r="J606" s="669"/>
      <c r="K606" s="669"/>
      <c r="L606" s="669"/>
      <c r="M606" s="669"/>
      <c r="N606" s="669"/>
      <c r="O606" s="669"/>
      <c r="P606" s="669"/>
      <c r="Q606" s="669"/>
      <c r="R606" s="669"/>
      <c r="S606" s="669"/>
      <c r="T606" s="669"/>
      <c r="U606" s="669"/>
      <c r="V606" s="669"/>
      <c r="W606" s="669"/>
      <c r="X606" s="669"/>
      <c r="Y606" s="669"/>
      <c r="Z606" s="669"/>
      <c r="AA606" s="669"/>
    </row>
    <row r="607" spans="1:27" ht="12.75">
      <c r="A607" s="669"/>
      <c r="B607" s="669"/>
      <c r="C607" s="669"/>
      <c r="D607" s="669"/>
      <c r="E607" s="669"/>
      <c r="F607" s="669"/>
      <c r="G607" s="669"/>
      <c r="H607" s="669"/>
      <c r="I607" s="669"/>
      <c r="J607" s="669"/>
      <c r="K607" s="669"/>
      <c r="L607" s="669"/>
      <c r="M607" s="669"/>
      <c r="N607" s="669"/>
      <c r="O607" s="669"/>
      <c r="P607" s="669"/>
      <c r="Q607" s="669"/>
      <c r="R607" s="669"/>
      <c r="S607" s="669"/>
      <c r="T607" s="669"/>
      <c r="U607" s="669"/>
      <c r="V607" s="669"/>
      <c r="W607" s="669"/>
      <c r="X607" s="669"/>
      <c r="Y607" s="669"/>
      <c r="Z607" s="669"/>
      <c r="AA607" s="669"/>
    </row>
    <row r="608" spans="1:27" ht="12.75">
      <c r="A608" s="669"/>
      <c r="B608" s="669"/>
      <c r="C608" s="669"/>
      <c r="D608" s="669"/>
      <c r="E608" s="669"/>
      <c r="F608" s="669"/>
      <c r="G608" s="669"/>
      <c r="H608" s="669"/>
      <c r="I608" s="669"/>
      <c r="J608" s="669"/>
      <c r="K608" s="669"/>
      <c r="L608" s="669"/>
      <c r="M608" s="669"/>
      <c r="N608" s="669"/>
      <c r="O608" s="669"/>
      <c r="P608" s="669"/>
      <c r="Q608" s="669"/>
      <c r="R608" s="669"/>
      <c r="S608" s="669"/>
      <c r="T608" s="669"/>
      <c r="U608" s="669"/>
      <c r="V608" s="669"/>
      <c r="W608" s="669"/>
      <c r="X608" s="669"/>
      <c r="Y608" s="669"/>
      <c r="Z608" s="669"/>
      <c r="AA608" s="669"/>
    </row>
    <row r="609" spans="1:27" ht="12.75">
      <c r="A609" s="669"/>
      <c r="B609" s="669"/>
      <c r="C609" s="669"/>
      <c r="D609" s="669"/>
      <c r="E609" s="669"/>
      <c r="F609" s="669"/>
      <c r="G609" s="669"/>
      <c r="H609" s="669"/>
      <c r="I609" s="669"/>
      <c r="J609" s="669"/>
      <c r="K609" s="669"/>
      <c r="L609" s="669"/>
      <c r="M609" s="669"/>
      <c r="N609" s="669"/>
      <c r="O609" s="669"/>
      <c r="P609" s="669"/>
      <c r="Q609" s="669"/>
      <c r="R609" s="669"/>
      <c r="S609" s="669"/>
      <c r="T609" s="669"/>
      <c r="U609" s="669"/>
      <c r="V609" s="669"/>
      <c r="W609" s="669"/>
      <c r="X609" s="669"/>
      <c r="Y609" s="669"/>
      <c r="Z609" s="669"/>
      <c r="AA609" s="669"/>
    </row>
    <row r="610" spans="1:27" ht="12.75">
      <c r="A610" s="669"/>
      <c r="B610" s="669"/>
      <c r="C610" s="669"/>
      <c r="D610" s="669"/>
      <c r="E610" s="669"/>
      <c r="F610" s="669"/>
      <c r="G610" s="669"/>
      <c r="H610" s="669"/>
      <c r="I610" s="669"/>
      <c r="J610" s="669"/>
      <c r="K610" s="669"/>
      <c r="L610" s="669"/>
      <c r="M610" s="669"/>
      <c r="N610" s="669"/>
      <c r="O610" s="669"/>
      <c r="P610" s="669"/>
      <c r="Q610" s="669"/>
      <c r="R610" s="669"/>
      <c r="S610" s="669"/>
      <c r="T610" s="669"/>
      <c r="U610" s="669"/>
      <c r="V610" s="669"/>
      <c r="W610" s="669"/>
      <c r="X610" s="669"/>
      <c r="Y610" s="669"/>
      <c r="Z610" s="669"/>
      <c r="AA610" s="669"/>
    </row>
    <row r="611" spans="1:27" ht="12.75">
      <c r="A611" s="669"/>
      <c r="B611" s="669"/>
      <c r="C611" s="669"/>
      <c r="D611" s="669"/>
      <c r="E611" s="669"/>
      <c r="F611" s="669"/>
      <c r="G611" s="669"/>
      <c r="H611" s="669"/>
      <c r="I611" s="669"/>
      <c r="J611" s="669"/>
      <c r="K611" s="669"/>
      <c r="L611" s="669"/>
      <c r="M611" s="669"/>
      <c r="N611" s="669"/>
      <c r="O611" s="669"/>
      <c r="P611" s="669"/>
      <c r="Q611" s="669"/>
      <c r="R611" s="669"/>
      <c r="S611" s="669"/>
      <c r="T611" s="669"/>
      <c r="U611" s="669"/>
      <c r="V611" s="669"/>
      <c r="W611" s="669"/>
      <c r="X611" s="669"/>
      <c r="Y611" s="669"/>
      <c r="Z611" s="669"/>
      <c r="AA611" s="669"/>
    </row>
    <row r="612" spans="1:27" ht="12.75">
      <c r="A612" s="669"/>
      <c r="B612" s="669"/>
      <c r="C612" s="669"/>
      <c r="D612" s="669"/>
      <c r="E612" s="669"/>
      <c r="F612" s="669"/>
      <c r="G612" s="669"/>
      <c r="H612" s="669"/>
      <c r="I612" s="669"/>
      <c r="J612" s="669"/>
      <c r="K612" s="669"/>
      <c r="L612" s="669"/>
      <c r="M612" s="669"/>
      <c r="N612" s="669"/>
      <c r="O612" s="669"/>
      <c r="P612" s="669"/>
      <c r="Q612" s="669"/>
      <c r="R612" s="669"/>
      <c r="S612" s="669"/>
      <c r="T612" s="669"/>
      <c r="U612" s="669"/>
      <c r="V612" s="669"/>
      <c r="W612" s="669"/>
      <c r="X612" s="669"/>
      <c r="Y612" s="669"/>
      <c r="Z612" s="669"/>
      <c r="AA612" s="669"/>
    </row>
    <row r="613" spans="1:27" ht="12.75">
      <c r="A613" s="669"/>
      <c r="B613" s="669"/>
      <c r="C613" s="669"/>
      <c r="D613" s="669"/>
      <c r="E613" s="669"/>
      <c r="F613" s="669"/>
      <c r="G613" s="669"/>
      <c r="H613" s="669"/>
      <c r="I613" s="669"/>
      <c r="J613" s="669"/>
      <c r="K613" s="669"/>
      <c r="L613" s="669"/>
      <c r="M613" s="669"/>
      <c r="N613" s="669"/>
      <c r="O613" s="669"/>
      <c r="P613" s="669"/>
      <c r="Q613" s="669"/>
      <c r="R613" s="669"/>
      <c r="S613" s="669"/>
      <c r="T613" s="669"/>
      <c r="U613" s="669"/>
      <c r="V613" s="669"/>
      <c r="W613" s="669"/>
      <c r="X613" s="669"/>
      <c r="Y613" s="669"/>
      <c r="Z613" s="669"/>
      <c r="AA613" s="669"/>
    </row>
    <row r="614" spans="1:27" ht="12.75">
      <c r="A614" s="669"/>
      <c r="B614" s="669"/>
      <c r="C614" s="669"/>
      <c r="D614" s="669"/>
      <c r="E614" s="669"/>
      <c r="F614" s="669"/>
      <c r="G614" s="669"/>
      <c r="H614" s="669"/>
      <c r="I614" s="669"/>
      <c r="J614" s="669"/>
      <c r="K614" s="669"/>
      <c r="L614" s="669"/>
      <c r="M614" s="669"/>
      <c r="N614" s="669"/>
      <c r="O614" s="669"/>
      <c r="P614" s="669"/>
      <c r="Q614" s="669"/>
      <c r="R614" s="669"/>
      <c r="S614" s="669"/>
      <c r="T614" s="669"/>
      <c r="U614" s="669"/>
      <c r="V614" s="669"/>
      <c r="W614" s="669"/>
      <c r="X614" s="669"/>
      <c r="Y614" s="669"/>
      <c r="Z614" s="669"/>
      <c r="AA614" s="669"/>
    </row>
    <row r="615" spans="1:27" ht="12.75">
      <c r="A615" s="669"/>
      <c r="B615" s="669"/>
      <c r="C615" s="669"/>
      <c r="D615" s="669"/>
      <c r="E615" s="669"/>
      <c r="F615" s="669"/>
      <c r="G615" s="669"/>
      <c r="H615" s="669"/>
      <c r="I615" s="669"/>
      <c r="J615" s="669"/>
      <c r="K615" s="669"/>
      <c r="L615" s="669"/>
      <c r="M615" s="669"/>
      <c r="N615" s="669"/>
      <c r="O615" s="669"/>
      <c r="P615" s="669"/>
      <c r="Q615" s="669"/>
      <c r="R615" s="669"/>
      <c r="S615" s="669"/>
      <c r="T615" s="669"/>
      <c r="U615" s="669"/>
      <c r="V615" s="669"/>
      <c r="W615" s="669"/>
      <c r="X615" s="669"/>
      <c r="Y615" s="669"/>
      <c r="Z615" s="669"/>
      <c r="AA615" s="669"/>
    </row>
    <row r="616" spans="1:27" ht="12.75">
      <c r="A616" s="669"/>
      <c r="B616" s="669"/>
      <c r="C616" s="669"/>
      <c r="D616" s="669"/>
      <c r="E616" s="669"/>
      <c r="F616" s="669"/>
      <c r="G616" s="669"/>
      <c r="H616" s="669"/>
      <c r="I616" s="669"/>
      <c r="J616" s="669"/>
      <c r="K616" s="669"/>
      <c r="L616" s="669"/>
      <c r="M616" s="669"/>
      <c r="N616" s="669"/>
      <c r="O616" s="669"/>
      <c r="P616" s="669"/>
      <c r="Q616" s="669"/>
      <c r="R616" s="669"/>
      <c r="S616" s="669"/>
      <c r="T616" s="669"/>
      <c r="U616" s="669"/>
      <c r="V616" s="669"/>
      <c r="W616" s="669"/>
      <c r="X616" s="669"/>
      <c r="Y616" s="669"/>
      <c r="Z616" s="669"/>
      <c r="AA616" s="669"/>
    </row>
    <row r="617" spans="1:27" ht="12.75">
      <c r="A617" s="669"/>
      <c r="B617" s="669"/>
      <c r="C617" s="669"/>
      <c r="D617" s="669"/>
      <c r="E617" s="669"/>
      <c r="F617" s="669"/>
      <c r="G617" s="669"/>
      <c r="H617" s="669"/>
      <c r="I617" s="669"/>
      <c r="J617" s="669"/>
      <c r="K617" s="669"/>
      <c r="L617" s="669"/>
      <c r="M617" s="669"/>
      <c r="N617" s="669"/>
      <c r="O617" s="669"/>
      <c r="P617" s="669"/>
      <c r="Q617" s="669"/>
      <c r="R617" s="669"/>
      <c r="S617" s="669"/>
      <c r="T617" s="669"/>
      <c r="U617" s="669"/>
      <c r="V617" s="669"/>
      <c r="W617" s="669"/>
      <c r="X617" s="669"/>
      <c r="Y617" s="669"/>
      <c r="Z617" s="669"/>
      <c r="AA617" s="669"/>
    </row>
    <row r="618" spans="1:27" ht="12.75">
      <c r="A618" s="669"/>
      <c r="B618" s="669"/>
      <c r="C618" s="669"/>
      <c r="D618" s="669"/>
      <c r="E618" s="669"/>
      <c r="F618" s="669"/>
      <c r="G618" s="669"/>
      <c r="H618" s="669"/>
      <c r="I618" s="669"/>
      <c r="J618" s="669"/>
      <c r="K618" s="669"/>
      <c r="L618" s="669"/>
      <c r="M618" s="669"/>
      <c r="N618" s="669"/>
      <c r="O618" s="669"/>
      <c r="P618" s="669"/>
      <c r="Q618" s="669"/>
      <c r="R618" s="669"/>
      <c r="S618" s="669"/>
      <c r="T618" s="669"/>
      <c r="U618" s="669"/>
      <c r="V618" s="669"/>
      <c r="W618" s="669"/>
      <c r="X618" s="669"/>
      <c r="Y618" s="669"/>
      <c r="Z618" s="669"/>
      <c r="AA618" s="669"/>
    </row>
    <row r="619" spans="1:27" ht="12.75">
      <c r="A619" s="669"/>
      <c r="B619" s="669"/>
      <c r="C619" s="669"/>
      <c r="D619" s="669"/>
      <c r="E619" s="669"/>
      <c r="F619" s="669"/>
      <c r="G619" s="669"/>
      <c r="H619" s="669"/>
      <c r="I619" s="669"/>
      <c r="J619" s="669"/>
      <c r="K619" s="669"/>
      <c r="L619" s="669"/>
      <c r="M619" s="669"/>
      <c r="N619" s="669"/>
      <c r="O619" s="669"/>
      <c r="P619" s="669"/>
      <c r="Q619" s="669"/>
      <c r="R619" s="669"/>
      <c r="S619" s="669"/>
      <c r="T619" s="669"/>
      <c r="U619" s="669"/>
      <c r="V619" s="669"/>
      <c r="W619" s="669"/>
      <c r="X619" s="669"/>
      <c r="Y619" s="669"/>
      <c r="Z619" s="669"/>
      <c r="AA619" s="669"/>
    </row>
    <row r="620" spans="1:27" ht="12.75">
      <c r="A620" s="669"/>
      <c r="B620" s="669"/>
      <c r="C620" s="669"/>
      <c r="D620" s="669"/>
      <c r="E620" s="669"/>
      <c r="F620" s="669"/>
      <c r="G620" s="669"/>
      <c r="H620" s="669"/>
      <c r="I620" s="669"/>
      <c r="J620" s="669"/>
      <c r="K620" s="669"/>
      <c r="L620" s="669"/>
      <c r="M620" s="669"/>
      <c r="N620" s="669"/>
      <c r="O620" s="669"/>
      <c r="P620" s="669"/>
      <c r="Q620" s="669"/>
      <c r="R620" s="669"/>
      <c r="S620" s="669"/>
      <c r="T620" s="669"/>
      <c r="U620" s="669"/>
      <c r="V620" s="669"/>
      <c r="W620" s="669"/>
      <c r="X620" s="669"/>
      <c r="Y620" s="669"/>
      <c r="Z620" s="669"/>
      <c r="AA620" s="669"/>
    </row>
    <row r="621" spans="1:27" ht="12.75">
      <c r="A621" s="669"/>
      <c r="B621" s="669"/>
      <c r="C621" s="669"/>
      <c r="D621" s="669"/>
      <c r="E621" s="669"/>
      <c r="F621" s="669"/>
      <c r="G621" s="669"/>
      <c r="H621" s="669"/>
      <c r="I621" s="669"/>
      <c r="J621" s="669"/>
      <c r="K621" s="669"/>
      <c r="L621" s="669"/>
      <c r="M621" s="669"/>
      <c r="N621" s="669"/>
      <c r="O621" s="669"/>
      <c r="P621" s="669"/>
      <c r="Q621" s="669"/>
      <c r="R621" s="669"/>
      <c r="S621" s="669"/>
      <c r="T621" s="669"/>
      <c r="U621" s="669"/>
      <c r="V621" s="669"/>
      <c r="W621" s="669"/>
      <c r="X621" s="669"/>
      <c r="Y621" s="669"/>
      <c r="Z621" s="669"/>
      <c r="AA621" s="669"/>
    </row>
    <row r="622" spans="1:27" ht="12.75">
      <c r="A622" s="669"/>
      <c r="B622" s="669"/>
      <c r="C622" s="669"/>
      <c r="D622" s="669"/>
      <c r="E622" s="669"/>
      <c r="F622" s="669"/>
      <c r="G622" s="669"/>
      <c r="H622" s="669"/>
      <c r="I622" s="669"/>
      <c r="J622" s="669"/>
      <c r="K622" s="669"/>
      <c r="L622" s="669"/>
      <c r="M622" s="669"/>
      <c r="N622" s="669"/>
      <c r="O622" s="669"/>
      <c r="P622" s="669"/>
      <c r="Q622" s="669"/>
      <c r="R622" s="669"/>
      <c r="S622" s="669"/>
      <c r="T622" s="669"/>
      <c r="U622" s="669"/>
      <c r="V622" s="669"/>
      <c r="W622" s="669"/>
      <c r="X622" s="669"/>
      <c r="Y622" s="669"/>
      <c r="Z622" s="669"/>
      <c r="AA622" s="669"/>
    </row>
    <row r="623" spans="1:27" ht="12.75">
      <c r="A623" s="669"/>
      <c r="B623" s="669"/>
      <c r="C623" s="669"/>
      <c r="D623" s="669"/>
      <c r="E623" s="669"/>
      <c r="F623" s="669"/>
      <c r="G623" s="669"/>
      <c r="H623" s="669"/>
      <c r="I623" s="669"/>
      <c r="J623" s="669"/>
      <c r="K623" s="669"/>
      <c r="L623" s="669"/>
      <c r="M623" s="669"/>
      <c r="N623" s="669"/>
      <c r="O623" s="669"/>
      <c r="P623" s="669"/>
      <c r="Q623" s="669"/>
      <c r="R623" s="669"/>
      <c r="S623" s="669"/>
      <c r="T623" s="669"/>
      <c r="U623" s="669"/>
      <c r="V623" s="669"/>
      <c r="W623" s="669"/>
      <c r="X623" s="669"/>
      <c r="Y623" s="669"/>
      <c r="Z623" s="669"/>
      <c r="AA623" s="669"/>
    </row>
    <row r="624" spans="1:27" ht="12.75">
      <c r="A624" s="669"/>
      <c r="B624" s="669"/>
      <c r="C624" s="669"/>
      <c r="D624" s="669"/>
      <c r="E624" s="669"/>
      <c r="F624" s="669"/>
      <c r="G624" s="669"/>
      <c r="H624" s="669"/>
      <c r="I624" s="669"/>
      <c r="J624" s="669"/>
      <c r="K624" s="669"/>
      <c r="L624" s="669"/>
      <c r="M624" s="669"/>
      <c r="N624" s="669"/>
      <c r="O624" s="669"/>
      <c r="P624" s="669"/>
      <c r="Q624" s="669"/>
      <c r="R624" s="669"/>
      <c r="S624" s="669"/>
      <c r="T624" s="669"/>
      <c r="U624" s="669"/>
      <c r="V624" s="669"/>
      <c r="W624" s="669"/>
      <c r="X624" s="669"/>
      <c r="Y624" s="669"/>
      <c r="Z624" s="669"/>
      <c r="AA624" s="669"/>
    </row>
    <row r="625" spans="1:27" ht="12.75">
      <c r="A625" s="669"/>
      <c r="B625" s="669"/>
      <c r="C625" s="669"/>
      <c r="D625" s="669"/>
      <c r="E625" s="669"/>
      <c r="F625" s="669"/>
      <c r="G625" s="669"/>
      <c r="H625" s="669"/>
      <c r="I625" s="669"/>
      <c r="J625" s="669"/>
      <c r="K625" s="669"/>
      <c r="L625" s="669"/>
      <c r="M625" s="669"/>
      <c r="N625" s="669"/>
      <c r="O625" s="669"/>
      <c r="P625" s="669"/>
      <c r="Q625" s="669"/>
      <c r="R625" s="669"/>
      <c r="S625" s="669"/>
      <c r="T625" s="669"/>
      <c r="U625" s="669"/>
      <c r="V625" s="669"/>
      <c r="W625" s="669"/>
      <c r="X625" s="669"/>
      <c r="Y625" s="669"/>
      <c r="Z625" s="669"/>
      <c r="AA625" s="669"/>
    </row>
    <row r="626" spans="1:27" ht="12.75">
      <c r="A626" s="669"/>
      <c r="B626" s="669"/>
      <c r="C626" s="669"/>
      <c r="D626" s="669"/>
      <c r="E626" s="669"/>
      <c r="F626" s="669"/>
      <c r="G626" s="669"/>
      <c r="H626" s="669"/>
      <c r="I626" s="669"/>
      <c r="J626" s="669"/>
      <c r="K626" s="669"/>
      <c r="L626" s="669"/>
      <c r="M626" s="669"/>
      <c r="N626" s="669"/>
      <c r="O626" s="669"/>
      <c r="P626" s="669"/>
      <c r="Q626" s="669"/>
      <c r="R626" s="669"/>
      <c r="S626" s="669"/>
      <c r="T626" s="669"/>
      <c r="U626" s="669"/>
      <c r="V626" s="669"/>
      <c r="W626" s="669"/>
      <c r="X626" s="669"/>
      <c r="Y626" s="669"/>
      <c r="Z626" s="669"/>
      <c r="AA626" s="669"/>
    </row>
    <row r="627" spans="1:27" ht="12.75">
      <c r="A627" s="669"/>
      <c r="B627" s="669"/>
      <c r="C627" s="669"/>
      <c r="D627" s="669"/>
      <c r="E627" s="669"/>
      <c r="F627" s="669"/>
      <c r="G627" s="669"/>
      <c r="H627" s="669"/>
      <c r="I627" s="669"/>
      <c r="J627" s="669"/>
      <c r="K627" s="669"/>
      <c r="L627" s="669"/>
      <c r="M627" s="669"/>
      <c r="N627" s="669"/>
      <c r="O627" s="669"/>
      <c r="P627" s="669"/>
      <c r="Q627" s="669"/>
      <c r="R627" s="669"/>
      <c r="S627" s="669"/>
      <c r="T627" s="669"/>
      <c r="U627" s="669"/>
      <c r="V627" s="669"/>
      <c r="W627" s="669"/>
      <c r="X627" s="669"/>
      <c r="Y627" s="669"/>
      <c r="Z627" s="669"/>
      <c r="AA627" s="669"/>
    </row>
    <row r="628" spans="1:27" ht="12.75">
      <c r="A628" s="669"/>
      <c r="B628" s="669"/>
      <c r="C628" s="669"/>
      <c r="D628" s="669"/>
      <c r="E628" s="669"/>
      <c r="F628" s="669"/>
      <c r="G628" s="669"/>
      <c r="H628" s="669"/>
      <c r="I628" s="669"/>
      <c r="J628" s="669"/>
      <c r="K628" s="669"/>
      <c r="L628" s="669"/>
      <c r="M628" s="669"/>
      <c r="N628" s="669"/>
      <c r="O628" s="669"/>
      <c r="P628" s="669"/>
      <c r="Q628" s="669"/>
      <c r="R628" s="669"/>
      <c r="S628" s="669"/>
      <c r="T628" s="669"/>
      <c r="U628" s="669"/>
      <c r="V628" s="669"/>
      <c r="W628" s="669"/>
      <c r="X628" s="669"/>
      <c r="Y628" s="669"/>
      <c r="Z628" s="669"/>
      <c r="AA628" s="669"/>
    </row>
    <row r="629" spans="1:27" ht="12.75">
      <c r="A629" s="669"/>
      <c r="B629" s="669"/>
      <c r="C629" s="669"/>
      <c r="D629" s="669"/>
      <c r="E629" s="669"/>
      <c r="F629" s="669"/>
      <c r="G629" s="669"/>
      <c r="H629" s="669"/>
      <c r="I629" s="669"/>
      <c r="J629" s="669"/>
      <c r="K629" s="669"/>
      <c r="L629" s="669"/>
      <c r="M629" s="669"/>
      <c r="N629" s="669"/>
      <c r="O629" s="669"/>
      <c r="P629" s="669"/>
      <c r="Q629" s="669"/>
      <c r="R629" s="669"/>
      <c r="S629" s="669"/>
      <c r="T629" s="669"/>
      <c r="U629" s="669"/>
      <c r="V629" s="669"/>
      <c r="W629" s="669"/>
      <c r="X629" s="669"/>
      <c r="Y629" s="669"/>
      <c r="Z629" s="669"/>
      <c r="AA629" s="669"/>
    </row>
    <row r="630" spans="1:27" ht="12.75">
      <c r="A630" s="669"/>
      <c r="B630" s="669"/>
      <c r="C630" s="669"/>
      <c r="D630" s="669"/>
      <c r="E630" s="669"/>
      <c r="F630" s="669"/>
      <c r="G630" s="669"/>
      <c r="H630" s="669"/>
      <c r="I630" s="669"/>
      <c r="J630" s="669"/>
      <c r="K630" s="669"/>
      <c r="L630" s="669"/>
      <c r="M630" s="669"/>
      <c r="N630" s="669"/>
      <c r="O630" s="669"/>
      <c r="P630" s="669"/>
      <c r="Q630" s="669"/>
      <c r="R630" s="669"/>
      <c r="S630" s="669"/>
      <c r="T630" s="669"/>
      <c r="U630" s="669"/>
      <c r="V630" s="669"/>
      <c r="W630" s="669"/>
      <c r="X630" s="669"/>
      <c r="Y630" s="669"/>
      <c r="Z630" s="669"/>
      <c r="AA630" s="669"/>
    </row>
    <row r="631" spans="1:27" ht="12.75">
      <c r="A631" s="669"/>
      <c r="B631" s="669"/>
      <c r="C631" s="669"/>
      <c r="D631" s="669"/>
      <c r="E631" s="669"/>
      <c r="F631" s="669"/>
      <c r="G631" s="669"/>
      <c r="H631" s="669"/>
      <c r="I631" s="669"/>
      <c r="J631" s="669"/>
      <c r="K631" s="669"/>
      <c r="L631" s="669"/>
      <c r="M631" s="669"/>
      <c r="N631" s="669"/>
      <c r="O631" s="669"/>
      <c r="P631" s="669"/>
      <c r="Q631" s="669"/>
      <c r="R631" s="669"/>
      <c r="S631" s="669"/>
      <c r="T631" s="669"/>
      <c r="U631" s="669"/>
      <c r="V631" s="669"/>
      <c r="W631" s="669"/>
      <c r="X631" s="669"/>
      <c r="Y631" s="669"/>
      <c r="Z631" s="669"/>
      <c r="AA631" s="669"/>
    </row>
    <row r="632" spans="1:27" ht="12.75">
      <c r="A632" s="669"/>
      <c r="B632" s="669"/>
      <c r="C632" s="669"/>
      <c r="D632" s="669"/>
      <c r="E632" s="669"/>
      <c r="F632" s="669"/>
      <c r="G632" s="669"/>
      <c r="H632" s="669"/>
      <c r="I632" s="669"/>
      <c r="J632" s="669"/>
      <c r="K632" s="669"/>
      <c r="L632" s="669"/>
      <c r="M632" s="669"/>
      <c r="N632" s="669"/>
      <c r="O632" s="669"/>
      <c r="P632" s="669"/>
      <c r="Q632" s="669"/>
      <c r="R632" s="669"/>
      <c r="S632" s="669"/>
      <c r="T632" s="669"/>
      <c r="U632" s="669"/>
      <c r="V632" s="669"/>
      <c r="W632" s="669"/>
      <c r="X632" s="669"/>
      <c r="Y632" s="669"/>
      <c r="Z632" s="669"/>
      <c r="AA632" s="669"/>
    </row>
    <row r="633" spans="1:27" ht="12.75">
      <c r="A633" s="669"/>
      <c r="B633" s="669"/>
      <c r="C633" s="669"/>
      <c r="D633" s="669"/>
      <c r="E633" s="669"/>
      <c r="F633" s="669"/>
      <c r="G633" s="669"/>
      <c r="H633" s="669"/>
      <c r="I633" s="669"/>
      <c r="J633" s="669"/>
      <c r="K633" s="669"/>
      <c r="L633" s="669"/>
      <c r="M633" s="669"/>
      <c r="N633" s="669"/>
      <c r="O633" s="669"/>
      <c r="P633" s="669"/>
      <c r="Q633" s="669"/>
      <c r="R633" s="669"/>
      <c r="S633" s="669"/>
      <c r="T633" s="669"/>
      <c r="U633" s="669"/>
      <c r="V633" s="669"/>
      <c r="W633" s="669"/>
      <c r="X633" s="669"/>
      <c r="Y633" s="669"/>
      <c r="Z633" s="669"/>
      <c r="AA633" s="669"/>
    </row>
    <row r="634" spans="1:27" ht="12.75">
      <c r="A634" s="669"/>
      <c r="B634" s="669"/>
      <c r="C634" s="669"/>
      <c r="D634" s="669"/>
      <c r="E634" s="669"/>
      <c r="F634" s="669"/>
      <c r="G634" s="669"/>
      <c r="H634" s="669"/>
      <c r="I634" s="669"/>
      <c r="J634" s="669"/>
      <c r="K634" s="669"/>
      <c r="L634" s="669"/>
      <c r="M634" s="669"/>
      <c r="N634" s="669"/>
      <c r="O634" s="669"/>
      <c r="P634" s="669"/>
      <c r="Q634" s="669"/>
      <c r="R634" s="669"/>
      <c r="S634" s="669"/>
      <c r="T634" s="669"/>
      <c r="U634" s="669"/>
      <c r="V634" s="669"/>
      <c r="W634" s="669"/>
      <c r="X634" s="669"/>
      <c r="Y634" s="669"/>
      <c r="Z634" s="669"/>
      <c r="AA634" s="669"/>
    </row>
    <row r="635" spans="1:27" ht="12.75">
      <c r="A635" s="669"/>
      <c r="B635" s="669"/>
      <c r="C635" s="669"/>
      <c r="D635" s="669"/>
      <c r="E635" s="669"/>
      <c r="F635" s="669"/>
      <c r="G635" s="669"/>
      <c r="H635" s="669"/>
      <c r="I635" s="669"/>
      <c r="J635" s="669"/>
      <c r="K635" s="669"/>
      <c r="L635" s="669"/>
      <c r="M635" s="669"/>
      <c r="N635" s="669"/>
      <c r="O635" s="669"/>
      <c r="P635" s="669"/>
      <c r="Q635" s="669"/>
      <c r="R635" s="669"/>
      <c r="S635" s="669"/>
      <c r="T635" s="669"/>
      <c r="U635" s="669"/>
      <c r="V635" s="669"/>
      <c r="W635" s="669"/>
      <c r="X635" s="669"/>
      <c r="Y635" s="669"/>
      <c r="Z635" s="669"/>
      <c r="AA635" s="669"/>
    </row>
    <row r="636" spans="1:27" ht="12.75">
      <c r="A636" s="669"/>
      <c r="B636" s="669"/>
      <c r="C636" s="669"/>
      <c r="D636" s="669"/>
      <c r="E636" s="669"/>
      <c r="F636" s="669"/>
      <c r="G636" s="669"/>
      <c r="H636" s="669"/>
      <c r="I636" s="669"/>
      <c r="J636" s="669"/>
      <c r="K636" s="669"/>
      <c r="L636" s="669"/>
      <c r="M636" s="669"/>
      <c r="N636" s="669"/>
      <c r="O636" s="669"/>
      <c r="P636" s="669"/>
      <c r="Q636" s="669"/>
      <c r="R636" s="669"/>
      <c r="S636" s="669"/>
      <c r="T636" s="669"/>
      <c r="U636" s="669"/>
      <c r="V636" s="669"/>
      <c r="W636" s="669"/>
      <c r="X636" s="669"/>
      <c r="Y636" s="669"/>
      <c r="Z636" s="669"/>
      <c r="AA636" s="669"/>
    </row>
    <row r="637" spans="1:27" ht="12.75">
      <c r="A637" s="669"/>
      <c r="B637" s="669"/>
      <c r="C637" s="669"/>
      <c r="D637" s="669"/>
      <c r="E637" s="669"/>
      <c r="F637" s="669"/>
      <c r="G637" s="669"/>
      <c r="H637" s="669"/>
      <c r="I637" s="669"/>
      <c r="J637" s="669"/>
      <c r="K637" s="669"/>
      <c r="L637" s="669"/>
      <c r="M637" s="669"/>
      <c r="N637" s="669"/>
      <c r="O637" s="669"/>
      <c r="P637" s="669"/>
      <c r="Q637" s="669"/>
      <c r="R637" s="669"/>
      <c r="S637" s="669"/>
      <c r="T637" s="669"/>
      <c r="U637" s="669"/>
      <c r="V637" s="669"/>
      <c r="W637" s="669"/>
      <c r="X637" s="669"/>
      <c r="Y637" s="669"/>
      <c r="Z637" s="669"/>
      <c r="AA637" s="669"/>
    </row>
    <row r="638" spans="1:27" ht="12.75">
      <c r="A638" s="669"/>
      <c r="B638" s="669"/>
      <c r="C638" s="669"/>
      <c r="D638" s="669"/>
      <c r="E638" s="669"/>
      <c r="F638" s="669"/>
      <c r="G638" s="669"/>
      <c r="H638" s="669"/>
      <c r="I638" s="669"/>
      <c r="J638" s="669"/>
      <c r="K638" s="669"/>
      <c r="L638" s="669"/>
      <c r="M638" s="669"/>
      <c r="N638" s="669"/>
      <c r="O638" s="669"/>
      <c r="P638" s="669"/>
      <c r="Q638" s="669"/>
      <c r="R638" s="669"/>
      <c r="S638" s="669"/>
      <c r="T638" s="669"/>
      <c r="U638" s="669"/>
      <c r="V638" s="669"/>
      <c r="W638" s="669"/>
      <c r="X638" s="669"/>
      <c r="Y638" s="669"/>
      <c r="Z638" s="669"/>
      <c r="AA638" s="669"/>
    </row>
    <row r="639" spans="1:27" ht="12.75">
      <c r="A639" s="669"/>
      <c r="B639" s="669"/>
      <c r="C639" s="669"/>
      <c r="D639" s="669"/>
      <c r="E639" s="669"/>
      <c r="F639" s="669"/>
      <c r="G639" s="669"/>
      <c r="H639" s="669"/>
      <c r="I639" s="669"/>
      <c r="J639" s="669"/>
      <c r="K639" s="669"/>
      <c r="L639" s="669"/>
      <c r="M639" s="669"/>
      <c r="N639" s="669"/>
      <c r="O639" s="669"/>
      <c r="P639" s="669"/>
      <c r="Q639" s="669"/>
      <c r="R639" s="669"/>
      <c r="S639" s="669"/>
      <c r="T639" s="669"/>
      <c r="U639" s="669"/>
      <c r="V639" s="669"/>
      <c r="W639" s="669"/>
      <c r="X639" s="669"/>
      <c r="Y639" s="669"/>
      <c r="Z639" s="669"/>
      <c r="AA639" s="669"/>
    </row>
    <row r="640" spans="1:27" ht="12.75">
      <c r="A640" s="669"/>
      <c r="B640" s="669"/>
      <c r="C640" s="669"/>
      <c r="D640" s="669"/>
      <c r="E640" s="669"/>
      <c r="F640" s="669"/>
      <c r="G640" s="669"/>
      <c r="H640" s="669"/>
      <c r="I640" s="669"/>
      <c r="J640" s="669"/>
      <c r="K640" s="669"/>
      <c r="L640" s="669"/>
      <c r="M640" s="669"/>
      <c r="N640" s="669"/>
      <c r="O640" s="669"/>
      <c r="P640" s="669"/>
      <c r="Q640" s="669"/>
      <c r="R640" s="669"/>
      <c r="S640" s="669"/>
      <c r="T640" s="669"/>
      <c r="U640" s="669"/>
      <c r="V640" s="669"/>
      <c r="W640" s="669"/>
      <c r="X640" s="669"/>
      <c r="Y640" s="669"/>
      <c r="Z640" s="669"/>
      <c r="AA640" s="669"/>
    </row>
    <row r="641" spans="1:27" ht="12.75">
      <c r="A641" s="669"/>
      <c r="B641" s="669"/>
      <c r="C641" s="669"/>
      <c r="D641" s="669"/>
      <c r="E641" s="669"/>
      <c r="F641" s="669"/>
      <c r="G641" s="669"/>
      <c r="H641" s="669"/>
      <c r="I641" s="669"/>
      <c r="J641" s="669"/>
      <c r="K641" s="669"/>
      <c r="L641" s="669"/>
      <c r="M641" s="669"/>
      <c r="N641" s="669"/>
      <c r="O641" s="669"/>
      <c r="P641" s="669"/>
      <c r="Q641" s="669"/>
      <c r="R641" s="669"/>
      <c r="S641" s="669"/>
      <c r="T641" s="669"/>
      <c r="U641" s="669"/>
      <c r="V641" s="669"/>
      <c r="W641" s="669"/>
      <c r="X641" s="669"/>
      <c r="Y641" s="669"/>
      <c r="Z641" s="669"/>
      <c r="AA641" s="669"/>
    </row>
    <row r="642" spans="1:27" ht="12.75">
      <c r="A642" s="669"/>
      <c r="B642" s="669"/>
      <c r="C642" s="669"/>
      <c r="D642" s="669"/>
      <c r="E642" s="669"/>
      <c r="F642" s="669"/>
      <c r="G642" s="669"/>
      <c r="H642" s="669"/>
      <c r="I642" s="669"/>
      <c r="J642" s="669"/>
      <c r="K642" s="669"/>
      <c r="L642" s="669"/>
      <c r="M642" s="669"/>
      <c r="N642" s="669"/>
      <c r="O642" s="669"/>
      <c r="P642" s="669"/>
      <c r="Q642" s="669"/>
      <c r="R642" s="669"/>
      <c r="S642" s="669"/>
      <c r="T642" s="669"/>
      <c r="U642" s="669"/>
      <c r="V642" s="669"/>
      <c r="W642" s="669"/>
      <c r="X642" s="669"/>
      <c r="Y642" s="669"/>
      <c r="Z642" s="669"/>
      <c r="AA642" s="669"/>
    </row>
    <row r="643" spans="1:27" ht="12.75">
      <c r="A643" s="669"/>
      <c r="B643" s="669"/>
      <c r="C643" s="669"/>
      <c r="D643" s="669"/>
      <c r="E643" s="669"/>
      <c r="F643" s="669"/>
      <c r="G643" s="669"/>
      <c r="H643" s="669"/>
      <c r="I643" s="669"/>
      <c r="J643" s="669"/>
      <c r="K643" s="669"/>
      <c r="L643" s="669"/>
      <c r="M643" s="669"/>
      <c r="N643" s="669"/>
      <c r="O643" s="669"/>
      <c r="P643" s="669"/>
      <c r="Q643" s="669"/>
      <c r="R643" s="669"/>
      <c r="S643" s="669"/>
      <c r="T643" s="669"/>
      <c r="U643" s="669"/>
      <c r="V643" s="669"/>
      <c r="W643" s="669"/>
      <c r="X643" s="669"/>
      <c r="Y643" s="669"/>
      <c r="Z643" s="669"/>
      <c r="AA643" s="669"/>
    </row>
    <row r="644" spans="1:27" ht="12.75">
      <c r="A644" s="669"/>
      <c r="B644" s="669"/>
      <c r="C644" s="669"/>
      <c r="D644" s="669"/>
      <c r="E644" s="669"/>
      <c r="F644" s="669"/>
      <c r="G644" s="669"/>
      <c r="H644" s="669"/>
      <c r="I644" s="669"/>
      <c r="J644" s="669"/>
      <c r="K644" s="669"/>
      <c r="L644" s="669"/>
      <c r="M644" s="669"/>
      <c r="N644" s="669"/>
      <c r="O644" s="669"/>
      <c r="P644" s="669"/>
      <c r="Q644" s="669"/>
      <c r="R644" s="669"/>
      <c r="S644" s="669"/>
      <c r="T644" s="669"/>
      <c r="U644" s="669"/>
      <c r="V644" s="669"/>
      <c r="W644" s="669"/>
      <c r="X644" s="669"/>
      <c r="Y644" s="669"/>
      <c r="Z644" s="669"/>
      <c r="AA644" s="669"/>
    </row>
    <row r="645" spans="1:27" ht="12.75">
      <c r="A645" s="669"/>
      <c r="B645" s="669"/>
      <c r="C645" s="669"/>
      <c r="D645" s="669"/>
      <c r="E645" s="669"/>
      <c r="F645" s="669"/>
      <c r="G645" s="669"/>
      <c r="H645" s="669"/>
      <c r="I645" s="669"/>
      <c r="J645" s="669"/>
      <c r="K645" s="669"/>
      <c r="L645" s="669"/>
      <c r="M645" s="669"/>
      <c r="N645" s="669"/>
      <c r="O645" s="669"/>
      <c r="P645" s="669"/>
      <c r="Q645" s="669"/>
      <c r="R645" s="669"/>
      <c r="S645" s="669"/>
      <c r="T645" s="669"/>
      <c r="U645" s="669"/>
      <c r="V645" s="669"/>
      <c r="W645" s="669"/>
      <c r="X645" s="669"/>
      <c r="Y645" s="669"/>
      <c r="Z645" s="669"/>
      <c r="AA645" s="669"/>
    </row>
    <row r="646" spans="1:27" ht="12.75">
      <c r="A646" s="669"/>
      <c r="B646" s="669"/>
      <c r="C646" s="669"/>
      <c r="D646" s="669"/>
      <c r="E646" s="669"/>
      <c r="F646" s="669"/>
      <c r="G646" s="669"/>
      <c r="H646" s="669"/>
      <c r="I646" s="669"/>
      <c r="J646" s="669"/>
      <c r="K646" s="669"/>
      <c r="L646" s="669"/>
      <c r="M646" s="669"/>
      <c r="N646" s="669"/>
      <c r="O646" s="669"/>
      <c r="P646" s="669"/>
      <c r="Q646" s="669"/>
      <c r="R646" s="669"/>
      <c r="S646" s="669"/>
      <c r="T646" s="669"/>
      <c r="U646" s="669"/>
      <c r="V646" s="669"/>
      <c r="W646" s="669"/>
      <c r="X646" s="669"/>
      <c r="Y646" s="669"/>
      <c r="Z646" s="669"/>
      <c r="AA646" s="669"/>
    </row>
    <row r="647" spans="1:27" ht="12.75">
      <c r="A647" s="669"/>
      <c r="B647" s="669"/>
      <c r="C647" s="669"/>
      <c r="D647" s="669"/>
      <c r="E647" s="669"/>
      <c r="F647" s="669"/>
      <c r="G647" s="669"/>
      <c r="H647" s="669"/>
      <c r="I647" s="669"/>
      <c r="J647" s="669"/>
      <c r="K647" s="669"/>
      <c r="L647" s="669"/>
      <c r="M647" s="669"/>
      <c r="N647" s="669"/>
      <c r="O647" s="669"/>
      <c r="P647" s="669"/>
      <c r="Q647" s="669"/>
      <c r="R647" s="669"/>
      <c r="S647" s="669"/>
      <c r="T647" s="669"/>
      <c r="U647" s="669"/>
      <c r="V647" s="669"/>
      <c r="W647" s="669"/>
      <c r="X647" s="669"/>
      <c r="Y647" s="669"/>
      <c r="Z647" s="669"/>
      <c r="AA647" s="669"/>
    </row>
    <row r="648" spans="1:27" ht="12.75">
      <c r="A648" s="669"/>
      <c r="B648" s="669"/>
      <c r="C648" s="669"/>
      <c r="D648" s="669"/>
      <c r="E648" s="669"/>
      <c r="F648" s="669"/>
      <c r="G648" s="669"/>
      <c r="H648" s="669"/>
      <c r="I648" s="669"/>
      <c r="J648" s="669"/>
      <c r="K648" s="669"/>
      <c r="L648" s="669"/>
      <c r="M648" s="669"/>
      <c r="N648" s="669"/>
      <c r="O648" s="669"/>
      <c r="P648" s="669"/>
      <c r="Q648" s="669"/>
      <c r="R648" s="669"/>
      <c r="S648" s="669"/>
      <c r="T648" s="669"/>
      <c r="U648" s="669"/>
      <c r="V648" s="669"/>
      <c r="W648" s="669"/>
      <c r="X648" s="669"/>
      <c r="Y648" s="669"/>
      <c r="Z648" s="669"/>
      <c r="AA648" s="669"/>
    </row>
    <row r="649" spans="1:27" ht="12.75">
      <c r="A649" s="669"/>
      <c r="B649" s="669"/>
      <c r="C649" s="669"/>
      <c r="D649" s="669"/>
      <c r="E649" s="669"/>
      <c r="F649" s="669"/>
      <c r="G649" s="669"/>
      <c r="H649" s="669"/>
      <c r="I649" s="669"/>
      <c r="J649" s="669"/>
      <c r="K649" s="669"/>
      <c r="L649" s="669"/>
      <c r="M649" s="669"/>
      <c r="N649" s="669"/>
      <c r="O649" s="669"/>
      <c r="P649" s="669"/>
      <c r="Q649" s="669"/>
      <c r="R649" s="669"/>
      <c r="S649" s="669"/>
      <c r="T649" s="669"/>
      <c r="U649" s="669"/>
      <c r="V649" s="669"/>
      <c r="W649" s="669"/>
      <c r="X649" s="669"/>
      <c r="Y649" s="669"/>
      <c r="Z649" s="669"/>
      <c r="AA649" s="669"/>
    </row>
    <row r="650" spans="1:27" ht="12.75">
      <c r="A650" s="669"/>
      <c r="B650" s="669"/>
      <c r="C650" s="669"/>
      <c r="D650" s="669"/>
      <c r="E650" s="669"/>
      <c r="F650" s="669"/>
      <c r="G650" s="669"/>
      <c r="H650" s="669"/>
      <c r="I650" s="669"/>
      <c r="J650" s="669"/>
      <c r="K650" s="669"/>
      <c r="L650" s="669"/>
      <c r="M650" s="669"/>
      <c r="N650" s="669"/>
      <c r="O650" s="669"/>
      <c r="P650" s="669"/>
      <c r="Q650" s="669"/>
      <c r="R650" s="669"/>
      <c r="S650" s="669"/>
      <c r="T650" s="669"/>
      <c r="U650" s="669"/>
      <c r="V650" s="669"/>
      <c r="W650" s="669"/>
      <c r="X650" s="669"/>
      <c r="Y650" s="669"/>
      <c r="Z650" s="669"/>
      <c r="AA650" s="669"/>
    </row>
    <row r="651" spans="1:27" ht="12.75">
      <c r="A651" s="669"/>
      <c r="B651" s="669"/>
      <c r="C651" s="669"/>
      <c r="D651" s="669"/>
      <c r="E651" s="669"/>
      <c r="F651" s="669"/>
      <c r="G651" s="669"/>
      <c r="H651" s="669"/>
      <c r="I651" s="669"/>
      <c r="J651" s="669"/>
      <c r="K651" s="669"/>
      <c r="L651" s="669"/>
      <c r="M651" s="669"/>
      <c r="N651" s="669"/>
      <c r="O651" s="669"/>
      <c r="P651" s="669"/>
      <c r="Q651" s="669"/>
      <c r="R651" s="669"/>
      <c r="S651" s="669"/>
      <c r="T651" s="669"/>
      <c r="U651" s="669"/>
      <c r="V651" s="669"/>
      <c r="W651" s="669"/>
      <c r="X651" s="669"/>
      <c r="Y651" s="669"/>
      <c r="Z651" s="669"/>
      <c r="AA651" s="669"/>
    </row>
    <row r="652" spans="1:27" ht="12.75">
      <c r="A652" s="669"/>
      <c r="B652" s="669"/>
      <c r="C652" s="669"/>
      <c r="D652" s="669"/>
      <c r="E652" s="669"/>
      <c r="F652" s="669"/>
      <c r="G652" s="669"/>
      <c r="H652" s="669"/>
      <c r="I652" s="669"/>
      <c r="J652" s="669"/>
      <c r="K652" s="669"/>
      <c r="L652" s="669"/>
      <c r="M652" s="669"/>
      <c r="N652" s="669"/>
      <c r="O652" s="669"/>
      <c r="P652" s="669"/>
      <c r="Q652" s="669"/>
      <c r="R652" s="669"/>
      <c r="S652" s="669"/>
      <c r="T652" s="669"/>
      <c r="U652" s="669"/>
      <c r="V652" s="669"/>
      <c r="W652" s="669"/>
      <c r="X652" s="669"/>
      <c r="Y652" s="669"/>
      <c r="Z652" s="669"/>
      <c r="AA652" s="669"/>
    </row>
    <row r="653" spans="1:27" ht="12.75">
      <c r="A653" s="669"/>
      <c r="B653" s="669"/>
      <c r="C653" s="669"/>
      <c r="D653" s="669"/>
      <c r="E653" s="669"/>
      <c r="F653" s="669"/>
      <c r="G653" s="669"/>
      <c r="H653" s="669"/>
      <c r="I653" s="669"/>
      <c r="J653" s="669"/>
      <c r="K653" s="669"/>
      <c r="L653" s="669"/>
      <c r="M653" s="669"/>
      <c r="N653" s="669"/>
      <c r="O653" s="669"/>
      <c r="P653" s="669"/>
      <c r="Q653" s="669"/>
      <c r="R653" s="669"/>
      <c r="S653" s="669"/>
      <c r="T653" s="669"/>
      <c r="U653" s="669"/>
      <c r="V653" s="669"/>
      <c r="W653" s="669"/>
      <c r="X653" s="669"/>
      <c r="Y653" s="669"/>
      <c r="Z653" s="669"/>
      <c r="AA653" s="669"/>
    </row>
    <row r="654" spans="1:27" ht="12.75">
      <c r="A654" s="669"/>
      <c r="B654" s="669"/>
      <c r="C654" s="669"/>
      <c r="D654" s="669"/>
      <c r="E654" s="669"/>
      <c r="F654" s="669"/>
      <c r="G654" s="669"/>
      <c r="H654" s="669"/>
      <c r="I654" s="669"/>
      <c r="J654" s="669"/>
      <c r="K654" s="669"/>
      <c r="L654" s="669"/>
      <c r="M654" s="669"/>
      <c r="N654" s="669"/>
      <c r="O654" s="669"/>
      <c r="P654" s="669"/>
      <c r="Q654" s="669"/>
      <c r="R654" s="669"/>
      <c r="S654" s="669"/>
      <c r="T654" s="669"/>
      <c r="U654" s="669"/>
      <c r="V654" s="669"/>
      <c r="W654" s="669"/>
      <c r="X654" s="669"/>
      <c r="Y654" s="669"/>
      <c r="Z654" s="669"/>
      <c r="AA654" s="669"/>
    </row>
    <row r="655" spans="1:27" ht="12.75">
      <c r="A655" s="669"/>
      <c r="B655" s="669"/>
      <c r="C655" s="669"/>
      <c r="D655" s="669"/>
      <c r="E655" s="669"/>
      <c r="F655" s="669"/>
      <c r="G655" s="669"/>
      <c r="H655" s="669"/>
      <c r="I655" s="669"/>
      <c r="J655" s="669"/>
      <c r="K655" s="669"/>
      <c r="L655" s="669"/>
      <c r="M655" s="669"/>
      <c r="N655" s="669"/>
      <c r="O655" s="669"/>
      <c r="P655" s="669"/>
      <c r="Q655" s="669"/>
      <c r="R655" s="669"/>
      <c r="S655" s="669"/>
      <c r="T655" s="669"/>
      <c r="U655" s="669"/>
      <c r="V655" s="669"/>
      <c r="W655" s="669"/>
      <c r="X655" s="669"/>
      <c r="Y655" s="669"/>
      <c r="Z655" s="669"/>
      <c r="AA655" s="669"/>
    </row>
    <row r="656" spans="1:27" ht="12.75">
      <c r="A656" s="669"/>
      <c r="B656" s="669"/>
      <c r="C656" s="669"/>
      <c r="D656" s="669"/>
      <c r="E656" s="669"/>
      <c r="F656" s="669"/>
      <c r="G656" s="669"/>
      <c r="H656" s="669"/>
      <c r="I656" s="669"/>
      <c r="J656" s="669"/>
      <c r="K656" s="669"/>
      <c r="L656" s="669"/>
      <c r="M656" s="669"/>
      <c r="N656" s="669"/>
      <c r="O656" s="669"/>
      <c r="P656" s="669"/>
      <c r="Q656" s="669"/>
      <c r="R656" s="669"/>
      <c r="S656" s="669"/>
      <c r="T656" s="669"/>
      <c r="U656" s="669"/>
      <c r="V656" s="669"/>
      <c r="W656" s="669"/>
      <c r="X656" s="669"/>
      <c r="Y656" s="669"/>
      <c r="Z656" s="669"/>
      <c r="AA656" s="669"/>
    </row>
    <row r="657" spans="1:27" ht="12.75">
      <c r="A657" s="669"/>
      <c r="B657" s="669"/>
      <c r="C657" s="669"/>
      <c r="D657" s="669"/>
      <c r="E657" s="669"/>
      <c r="F657" s="669"/>
      <c r="G657" s="669"/>
      <c r="H657" s="669"/>
      <c r="I657" s="669"/>
      <c r="J657" s="669"/>
      <c r="K657" s="669"/>
      <c r="L657" s="669"/>
      <c r="M657" s="669"/>
      <c r="N657" s="669"/>
      <c r="O657" s="669"/>
      <c r="P657" s="669"/>
      <c r="Q657" s="669"/>
      <c r="R657" s="669"/>
      <c r="S657" s="669"/>
      <c r="T657" s="669"/>
      <c r="U657" s="669"/>
      <c r="V657" s="669"/>
      <c r="W657" s="669"/>
      <c r="X657" s="669"/>
      <c r="Y657" s="669"/>
      <c r="Z657" s="669"/>
      <c r="AA657" s="669"/>
    </row>
    <row r="658" spans="1:27" ht="12.75">
      <c r="A658" s="669"/>
      <c r="B658" s="669"/>
      <c r="C658" s="669"/>
      <c r="D658" s="669"/>
      <c r="E658" s="669"/>
      <c r="F658" s="669"/>
      <c r="G658" s="669"/>
      <c r="H658" s="669"/>
      <c r="I658" s="669"/>
      <c r="J658" s="669"/>
      <c r="K658" s="669"/>
      <c r="L658" s="669"/>
      <c r="M658" s="669"/>
      <c r="N658" s="669"/>
      <c r="O658" s="669"/>
      <c r="P658" s="669"/>
      <c r="Q658" s="669"/>
      <c r="R658" s="669"/>
      <c r="S658" s="669"/>
      <c r="T658" s="669"/>
      <c r="U658" s="669"/>
      <c r="V658" s="669"/>
      <c r="W658" s="669"/>
      <c r="X658" s="669"/>
      <c r="Y658" s="669"/>
      <c r="Z658" s="669"/>
      <c r="AA658" s="669"/>
    </row>
    <row r="659" spans="1:27" ht="12.75">
      <c r="A659" s="669"/>
      <c r="B659" s="669"/>
      <c r="C659" s="669"/>
      <c r="D659" s="669"/>
      <c r="E659" s="669"/>
      <c r="F659" s="669"/>
      <c r="G659" s="669"/>
      <c r="H659" s="669"/>
      <c r="I659" s="669"/>
      <c r="J659" s="669"/>
      <c r="K659" s="669"/>
      <c r="L659" s="669"/>
      <c r="M659" s="669"/>
      <c r="N659" s="669"/>
      <c r="O659" s="669"/>
      <c r="P659" s="669"/>
      <c r="Q659" s="669"/>
      <c r="R659" s="669"/>
      <c r="S659" s="669"/>
      <c r="T659" s="669"/>
      <c r="U659" s="669"/>
      <c r="V659" s="669"/>
      <c r="W659" s="669"/>
      <c r="X659" s="669"/>
      <c r="Y659" s="669"/>
      <c r="Z659" s="669"/>
      <c r="AA659" s="669"/>
    </row>
    <row r="660" spans="1:27" ht="12.75">
      <c r="A660" s="669"/>
      <c r="B660" s="669"/>
      <c r="C660" s="669"/>
      <c r="D660" s="669"/>
      <c r="E660" s="669"/>
      <c r="F660" s="669"/>
      <c r="G660" s="669"/>
      <c r="H660" s="669"/>
      <c r="I660" s="669"/>
      <c r="J660" s="669"/>
      <c r="K660" s="669"/>
      <c r="L660" s="669"/>
      <c r="M660" s="669"/>
      <c r="N660" s="669"/>
      <c r="O660" s="669"/>
      <c r="P660" s="669"/>
      <c r="Q660" s="669"/>
      <c r="R660" s="669"/>
      <c r="S660" s="669"/>
      <c r="T660" s="669"/>
      <c r="U660" s="669"/>
      <c r="V660" s="669"/>
      <c r="W660" s="669"/>
      <c r="X660" s="669"/>
      <c r="Y660" s="669"/>
      <c r="Z660" s="669"/>
      <c r="AA660" s="669"/>
    </row>
    <row r="661" spans="1:27" ht="12.75">
      <c r="A661" s="669"/>
      <c r="B661" s="669"/>
      <c r="C661" s="669"/>
      <c r="D661" s="669"/>
      <c r="E661" s="669"/>
      <c r="F661" s="669"/>
      <c r="G661" s="669"/>
      <c r="H661" s="669"/>
      <c r="I661" s="669"/>
      <c r="J661" s="669"/>
      <c r="K661" s="669"/>
      <c r="L661" s="669"/>
      <c r="M661" s="669"/>
      <c r="N661" s="669"/>
      <c r="O661" s="669"/>
      <c r="P661" s="669"/>
      <c r="Q661" s="669"/>
      <c r="R661" s="669"/>
      <c r="S661" s="669"/>
      <c r="T661" s="669"/>
      <c r="U661" s="669"/>
      <c r="V661" s="669"/>
      <c r="W661" s="669"/>
      <c r="X661" s="669"/>
      <c r="Y661" s="669"/>
      <c r="Z661" s="669"/>
      <c r="AA661" s="669"/>
    </row>
    <row r="662" spans="1:27" ht="12.75">
      <c r="A662" s="669"/>
      <c r="B662" s="669"/>
      <c r="C662" s="669"/>
      <c r="D662" s="669"/>
      <c r="E662" s="669"/>
      <c r="F662" s="669"/>
      <c r="G662" s="669"/>
      <c r="H662" s="669"/>
      <c r="I662" s="669"/>
      <c r="J662" s="669"/>
      <c r="K662" s="669"/>
      <c r="L662" s="669"/>
      <c r="M662" s="669"/>
      <c r="N662" s="669"/>
      <c r="O662" s="669"/>
      <c r="P662" s="669"/>
      <c r="Q662" s="669"/>
      <c r="R662" s="669"/>
      <c r="S662" s="669"/>
      <c r="T662" s="669"/>
      <c r="U662" s="669"/>
      <c r="V662" s="669"/>
      <c r="W662" s="669"/>
      <c r="X662" s="669"/>
      <c r="Y662" s="669"/>
      <c r="Z662" s="669"/>
      <c r="AA662" s="669"/>
    </row>
    <row r="663" spans="1:27" ht="12.75">
      <c r="A663" s="669"/>
      <c r="B663" s="669"/>
      <c r="C663" s="669"/>
      <c r="D663" s="669"/>
      <c r="E663" s="669"/>
      <c r="F663" s="669"/>
      <c r="G663" s="669"/>
      <c r="H663" s="669"/>
      <c r="I663" s="669"/>
      <c r="J663" s="669"/>
      <c r="K663" s="669"/>
      <c r="L663" s="669"/>
      <c r="M663" s="669"/>
      <c r="N663" s="669"/>
      <c r="O663" s="669"/>
      <c r="P663" s="669"/>
      <c r="Q663" s="669"/>
      <c r="R663" s="669"/>
      <c r="S663" s="669"/>
      <c r="T663" s="669"/>
      <c r="U663" s="669"/>
      <c r="V663" s="669"/>
      <c r="W663" s="669"/>
      <c r="X663" s="669"/>
      <c r="Y663" s="669"/>
      <c r="Z663" s="669"/>
      <c r="AA663" s="669"/>
    </row>
    <row r="664" spans="1:27" ht="12.75">
      <c r="A664" s="669"/>
      <c r="B664" s="669"/>
      <c r="C664" s="669"/>
      <c r="D664" s="669"/>
      <c r="E664" s="669"/>
      <c r="F664" s="669"/>
      <c r="G664" s="669"/>
      <c r="H664" s="669"/>
      <c r="I664" s="669"/>
      <c r="J664" s="669"/>
      <c r="K664" s="669"/>
      <c r="L664" s="669"/>
      <c r="M664" s="669"/>
      <c r="N664" s="669"/>
      <c r="O664" s="669"/>
      <c r="P664" s="669"/>
      <c r="Q664" s="669"/>
      <c r="R664" s="669"/>
      <c r="S664" s="669"/>
      <c r="T664" s="669"/>
      <c r="U664" s="669"/>
      <c r="V664" s="669"/>
      <c r="W664" s="669"/>
      <c r="X664" s="669"/>
      <c r="Y664" s="669"/>
      <c r="Z664" s="669"/>
      <c r="AA664" s="669"/>
    </row>
    <row r="665" spans="1:27" ht="12.75">
      <c r="A665" s="669"/>
      <c r="B665" s="669"/>
      <c r="C665" s="669"/>
      <c r="D665" s="669"/>
      <c r="E665" s="669"/>
      <c r="F665" s="669"/>
      <c r="G665" s="669"/>
      <c r="H665" s="669"/>
      <c r="I665" s="669"/>
      <c r="J665" s="669"/>
      <c r="K665" s="669"/>
      <c r="L665" s="669"/>
      <c r="M665" s="669"/>
      <c r="N665" s="669"/>
      <c r="O665" s="669"/>
      <c r="P665" s="669"/>
      <c r="Q665" s="669"/>
      <c r="R665" s="669"/>
      <c r="S665" s="669"/>
      <c r="T665" s="669"/>
      <c r="U665" s="669"/>
      <c r="V665" s="669"/>
      <c r="W665" s="669"/>
      <c r="X665" s="669"/>
      <c r="Y665" s="669"/>
      <c r="Z665" s="669"/>
      <c r="AA665" s="669"/>
    </row>
    <row r="666" spans="1:27" ht="12.75">
      <c r="A666" s="669"/>
      <c r="B666" s="669"/>
      <c r="C666" s="669"/>
      <c r="D666" s="669"/>
      <c r="E666" s="669"/>
      <c r="F666" s="669"/>
      <c r="G666" s="669"/>
      <c r="H666" s="669"/>
      <c r="I666" s="669"/>
      <c r="J666" s="669"/>
      <c r="K666" s="669"/>
      <c r="L666" s="669"/>
      <c r="M666" s="669"/>
      <c r="N666" s="669"/>
      <c r="O666" s="669"/>
      <c r="P666" s="669"/>
      <c r="Q666" s="669"/>
      <c r="R666" s="669"/>
      <c r="S666" s="669"/>
      <c r="T666" s="669"/>
      <c r="U666" s="669"/>
      <c r="V666" s="669"/>
      <c r="W666" s="669"/>
      <c r="X666" s="669"/>
      <c r="Y666" s="669"/>
      <c r="Z666" s="669"/>
      <c r="AA666" s="669"/>
    </row>
    <row r="667" spans="1:27" ht="12.75">
      <c r="A667" s="669"/>
      <c r="B667" s="669"/>
      <c r="C667" s="669"/>
      <c r="D667" s="669"/>
      <c r="E667" s="669"/>
      <c r="F667" s="669"/>
      <c r="G667" s="669"/>
      <c r="H667" s="669"/>
      <c r="I667" s="669"/>
      <c r="J667" s="669"/>
      <c r="K667" s="669"/>
      <c r="L667" s="669"/>
      <c r="M667" s="669"/>
      <c r="N667" s="669"/>
      <c r="O667" s="669"/>
      <c r="P667" s="669"/>
      <c r="Q667" s="669"/>
      <c r="R667" s="669"/>
      <c r="S667" s="669"/>
      <c r="T667" s="669"/>
      <c r="U667" s="669"/>
      <c r="V667" s="669"/>
      <c r="W667" s="669"/>
      <c r="X667" s="669"/>
      <c r="Y667" s="669"/>
      <c r="Z667" s="669"/>
      <c r="AA667" s="669"/>
    </row>
    <row r="668" spans="1:27" ht="12.75">
      <c r="A668" s="669"/>
      <c r="B668" s="669"/>
      <c r="C668" s="669"/>
      <c r="D668" s="669"/>
      <c r="E668" s="669"/>
      <c r="F668" s="669"/>
      <c r="G668" s="669"/>
      <c r="H668" s="669"/>
      <c r="I668" s="669"/>
      <c r="J668" s="669"/>
      <c r="K668" s="669"/>
      <c r="L668" s="669"/>
      <c r="M668" s="669"/>
      <c r="N668" s="669"/>
      <c r="O668" s="669"/>
      <c r="P668" s="669"/>
      <c r="Q668" s="669"/>
      <c r="R668" s="669"/>
      <c r="S668" s="669"/>
      <c r="T668" s="669"/>
      <c r="U668" s="669"/>
      <c r="V668" s="669"/>
      <c r="W668" s="669"/>
      <c r="X668" s="669"/>
      <c r="Y668" s="669"/>
      <c r="Z668" s="669"/>
      <c r="AA668" s="669"/>
    </row>
    <row r="669" spans="1:27" ht="12.75">
      <c r="A669" s="669"/>
      <c r="B669" s="669"/>
      <c r="C669" s="669"/>
      <c r="D669" s="669"/>
      <c r="E669" s="669"/>
      <c r="F669" s="669"/>
      <c r="G669" s="669"/>
      <c r="H669" s="669"/>
      <c r="I669" s="669"/>
      <c r="J669" s="669"/>
      <c r="K669" s="669"/>
      <c r="L669" s="669"/>
      <c r="M669" s="669"/>
      <c r="N669" s="669"/>
      <c r="O669" s="669"/>
      <c r="P669" s="669"/>
      <c r="Q669" s="669"/>
      <c r="R669" s="669"/>
      <c r="S669" s="669"/>
      <c r="T669" s="669"/>
      <c r="U669" s="669"/>
      <c r="V669" s="669"/>
      <c r="W669" s="669"/>
      <c r="X669" s="669"/>
      <c r="Y669" s="669"/>
      <c r="Z669" s="669"/>
      <c r="AA669" s="669"/>
    </row>
    <row r="670" spans="1:27" ht="12.75">
      <c r="A670" s="669"/>
      <c r="B670" s="669"/>
      <c r="C670" s="669"/>
      <c r="D670" s="669"/>
      <c r="E670" s="669"/>
      <c r="F670" s="669"/>
      <c r="G670" s="669"/>
      <c r="H670" s="669"/>
      <c r="I670" s="669"/>
      <c r="J670" s="669"/>
      <c r="K670" s="669"/>
      <c r="L670" s="669"/>
      <c r="M670" s="669"/>
      <c r="N670" s="669"/>
      <c r="O670" s="669"/>
      <c r="P670" s="669"/>
      <c r="Q670" s="669"/>
      <c r="R670" s="669"/>
      <c r="S670" s="669"/>
      <c r="T670" s="669"/>
      <c r="U670" s="669"/>
      <c r="V670" s="669"/>
      <c r="W670" s="669"/>
      <c r="X670" s="669"/>
      <c r="Y670" s="669"/>
      <c r="Z670" s="669"/>
      <c r="AA670" s="669"/>
    </row>
    <row r="671" spans="1:27" ht="12.75">
      <c r="A671" s="669"/>
      <c r="B671" s="669"/>
      <c r="C671" s="669"/>
      <c r="D671" s="669"/>
      <c r="E671" s="669"/>
      <c r="F671" s="669"/>
      <c r="G671" s="669"/>
      <c r="H671" s="669"/>
      <c r="I671" s="669"/>
      <c r="J671" s="669"/>
      <c r="K671" s="669"/>
      <c r="L671" s="669"/>
      <c r="M671" s="669"/>
      <c r="N671" s="669"/>
      <c r="O671" s="669"/>
      <c r="P671" s="669"/>
      <c r="Q671" s="669"/>
      <c r="R671" s="669"/>
      <c r="S671" s="669"/>
      <c r="T671" s="669"/>
      <c r="U671" s="669"/>
      <c r="V671" s="669"/>
      <c r="W671" s="669"/>
      <c r="X671" s="669"/>
      <c r="Y671" s="669"/>
      <c r="Z671" s="669"/>
      <c r="AA671" s="669"/>
    </row>
    <row r="672" spans="1:27" ht="12.75">
      <c r="A672" s="669"/>
      <c r="B672" s="669"/>
      <c r="C672" s="669"/>
      <c r="D672" s="669"/>
      <c r="E672" s="669"/>
      <c r="F672" s="669"/>
      <c r="G672" s="669"/>
      <c r="H672" s="669"/>
      <c r="I672" s="669"/>
      <c r="J672" s="669"/>
      <c r="K672" s="669"/>
      <c r="L672" s="669"/>
      <c r="M672" s="669"/>
      <c r="N672" s="669"/>
      <c r="O672" s="669"/>
      <c r="P672" s="669"/>
      <c r="Q672" s="669"/>
      <c r="R672" s="669"/>
      <c r="S672" s="669"/>
      <c r="T672" s="669"/>
      <c r="U672" s="669"/>
      <c r="V672" s="669"/>
      <c r="W672" s="669"/>
      <c r="X672" s="669"/>
      <c r="Y672" s="669"/>
      <c r="Z672" s="669"/>
      <c r="AA672" s="669"/>
    </row>
    <row r="673" spans="1:27" ht="12.75">
      <c r="A673" s="669"/>
      <c r="B673" s="669"/>
      <c r="C673" s="669"/>
      <c r="D673" s="669"/>
      <c r="E673" s="669"/>
      <c r="F673" s="669"/>
      <c r="G673" s="669"/>
      <c r="H673" s="669"/>
      <c r="I673" s="669"/>
      <c r="J673" s="669"/>
      <c r="K673" s="669"/>
      <c r="L673" s="669"/>
      <c r="M673" s="669"/>
      <c r="N673" s="669"/>
      <c r="O673" s="669"/>
      <c r="P673" s="669"/>
      <c r="Q673" s="669"/>
      <c r="R673" s="669"/>
      <c r="S673" s="669"/>
      <c r="T673" s="669"/>
      <c r="U673" s="669"/>
      <c r="V673" s="669"/>
      <c r="W673" s="669"/>
      <c r="X673" s="669"/>
      <c r="Y673" s="669"/>
      <c r="Z673" s="669"/>
      <c r="AA673" s="669"/>
    </row>
    <row r="674" spans="1:27" ht="12.75">
      <c r="A674" s="669"/>
      <c r="B674" s="669"/>
      <c r="C674" s="669"/>
      <c r="D674" s="669"/>
      <c r="E674" s="669"/>
      <c r="F674" s="669"/>
      <c r="G674" s="669"/>
      <c r="H674" s="669"/>
      <c r="I674" s="669"/>
      <c r="J674" s="669"/>
      <c r="K674" s="669"/>
      <c r="L674" s="669"/>
      <c r="M674" s="669"/>
      <c r="N674" s="669"/>
      <c r="O674" s="669"/>
      <c r="P674" s="669"/>
      <c r="Q674" s="669"/>
      <c r="R674" s="669"/>
      <c r="S674" s="669"/>
      <c r="T674" s="669"/>
      <c r="U674" s="669"/>
      <c r="V674" s="669"/>
      <c r="W674" s="669"/>
      <c r="X674" s="669"/>
      <c r="Y674" s="669"/>
      <c r="Z674" s="669"/>
      <c r="AA674" s="669"/>
    </row>
    <row r="675" spans="1:27" ht="12.75">
      <c r="A675" s="669"/>
      <c r="B675" s="669"/>
      <c r="C675" s="669"/>
      <c r="D675" s="669"/>
      <c r="E675" s="669"/>
      <c r="F675" s="669"/>
      <c r="G675" s="669"/>
      <c r="H675" s="669"/>
      <c r="I675" s="669"/>
      <c r="J675" s="669"/>
      <c r="K675" s="669"/>
      <c r="L675" s="669"/>
      <c r="M675" s="669"/>
      <c r="N675" s="669"/>
      <c r="O675" s="669"/>
      <c r="P675" s="669"/>
      <c r="Q675" s="669"/>
      <c r="R675" s="669"/>
      <c r="S675" s="669"/>
      <c r="T675" s="669"/>
      <c r="U675" s="669"/>
      <c r="V675" s="669"/>
      <c r="W675" s="669"/>
      <c r="X675" s="669"/>
      <c r="Y675" s="669"/>
      <c r="Z675" s="669"/>
      <c r="AA675" s="669"/>
    </row>
    <row r="676" spans="1:27" ht="12.75">
      <c r="A676" s="669"/>
      <c r="B676" s="669"/>
      <c r="C676" s="669"/>
      <c r="D676" s="669"/>
      <c r="E676" s="669"/>
      <c r="F676" s="669"/>
      <c r="G676" s="669"/>
      <c r="H676" s="669"/>
      <c r="I676" s="669"/>
      <c r="J676" s="669"/>
      <c r="K676" s="669"/>
      <c r="L676" s="669"/>
      <c r="M676" s="669"/>
      <c r="N676" s="669"/>
      <c r="O676" s="669"/>
      <c r="P676" s="669"/>
      <c r="Q676" s="669"/>
      <c r="R676" s="669"/>
      <c r="S676" s="669"/>
      <c r="T676" s="669"/>
      <c r="U676" s="669"/>
      <c r="V676" s="669"/>
      <c r="W676" s="669"/>
      <c r="X676" s="669"/>
      <c r="Y676" s="669"/>
      <c r="Z676" s="669"/>
      <c r="AA676" s="669"/>
    </row>
    <row r="677" spans="1:27" ht="12.75">
      <c r="A677" s="669"/>
      <c r="B677" s="669"/>
      <c r="C677" s="669"/>
      <c r="D677" s="669"/>
      <c r="E677" s="669"/>
      <c r="F677" s="669"/>
      <c r="G677" s="669"/>
      <c r="H677" s="669"/>
      <c r="I677" s="669"/>
      <c r="J677" s="669"/>
      <c r="K677" s="669"/>
      <c r="L677" s="669"/>
      <c r="M677" s="669"/>
      <c r="N677" s="669"/>
      <c r="O677" s="669"/>
      <c r="P677" s="669"/>
      <c r="Q677" s="669"/>
      <c r="R677" s="669"/>
      <c r="S677" s="669"/>
      <c r="T677" s="669"/>
      <c r="U677" s="669"/>
      <c r="V677" s="669"/>
      <c r="W677" s="669"/>
      <c r="X677" s="669"/>
      <c r="Y677" s="669"/>
      <c r="Z677" s="669"/>
      <c r="AA677" s="669"/>
    </row>
    <row r="678" spans="1:27" ht="12.75">
      <c r="A678" s="669"/>
      <c r="B678" s="669"/>
      <c r="C678" s="669"/>
      <c r="D678" s="669"/>
      <c r="E678" s="669"/>
      <c r="F678" s="669"/>
      <c r="G678" s="669"/>
      <c r="H678" s="669"/>
      <c r="I678" s="669"/>
      <c r="J678" s="669"/>
      <c r="K678" s="669"/>
      <c r="L678" s="669"/>
      <c r="M678" s="669"/>
      <c r="N678" s="669"/>
      <c r="O678" s="669"/>
      <c r="P678" s="669"/>
      <c r="Q678" s="669"/>
      <c r="R678" s="669"/>
      <c r="S678" s="669"/>
      <c r="T678" s="669"/>
      <c r="U678" s="669"/>
      <c r="V678" s="669"/>
      <c r="W678" s="669"/>
      <c r="X678" s="669"/>
      <c r="Y678" s="669"/>
      <c r="Z678" s="669"/>
      <c r="AA678" s="669"/>
    </row>
    <row r="679" spans="1:27" ht="12.75">
      <c r="A679" s="669"/>
      <c r="B679" s="669"/>
      <c r="C679" s="669"/>
      <c r="D679" s="669"/>
      <c r="E679" s="669"/>
      <c r="F679" s="669"/>
      <c r="G679" s="669"/>
      <c r="H679" s="669"/>
      <c r="I679" s="669"/>
      <c r="J679" s="669"/>
      <c r="K679" s="669"/>
      <c r="L679" s="669"/>
      <c r="M679" s="669"/>
      <c r="N679" s="669"/>
      <c r="O679" s="669"/>
      <c r="P679" s="669"/>
      <c r="Q679" s="669"/>
      <c r="R679" s="669"/>
      <c r="S679" s="669"/>
      <c r="T679" s="669"/>
      <c r="U679" s="669"/>
      <c r="V679" s="669"/>
      <c r="W679" s="669"/>
      <c r="X679" s="669"/>
      <c r="Y679" s="669"/>
      <c r="Z679" s="669"/>
      <c r="AA679" s="669"/>
    </row>
    <row r="680" spans="1:27" ht="12.75">
      <c r="A680" s="669"/>
      <c r="B680" s="669"/>
      <c r="C680" s="669"/>
      <c r="D680" s="669"/>
      <c r="E680" s="669"/>
      <c r="F680" s="669"/>
      <c r="G680" s="669"/>
      <c r="H680" s="669"/>
      <c r="I680" s="669"/>
      <c r="J680" s="669"/>
      <c r="K680" s="669"/>
      <c r="L680" s="669"/>
      <c r="M680" s="669"/>
      <c r="N680" s="669"/>
      <c r="O680" s="669"/>
      <c r="P680" s="669"/>
      <c r="Q680" s="669"/>
      <c r="R680" s="669"/>
      <c r="S680" s="669"/>
      <c r="T680" s="669"/>
      <c r="U680" s="669"/>
      <c r="V680" s="669"/>
      <c r="W680" s="669"/>
      <c r="X680" s="669"/>
      <c r="Y680" s="669"/>
      <c r="Z680" s="669"/>
      <c r="AA680" s="669"/>
    </row>
    <row r="681" spans="1:27" ht="12.75">
      <c r="A681" s="669"/>
      <c r="B681" s="669"/>
      <c r="C681" s="669"/>
      <c r="D681" s="669"/>
      <c r="E681" s="669"/>
      <c r="F681" s="669"/>
      <c r="G681" s="669"/>
      <c r="H681" s="669"/>
      <c r="I681" s="669"/>
      <c r="J681" s="669"/>
      <c r="K681" s="669"/>
      <c r="L681" s="669"/>
      <c r="M681" s="669"/>
      <c r="N681" s="669"/>
      <c r="O681" s="669"/>
      <c r="P681" s="669"/>
      <c r="Q681" s="669"/>
      <c r="R681" s="669"/>
      <c r="S681" s="669"/>
      <c r="T681" s="669"/>
      <c r="U681" s="669"/>
      <c r="V681" s="669"/>
      <c r="W681" s="669"/>
      <c r="X681" s="669"/>
      <c r="Y681" s="669"/>
      <c r="Z681" s="669"/>
      <c r="AA681" s="669"/>
    </row>
    <row r="682" spans="1:27" ht="12.75">
      <c r="A682" s="669"/>
      <c r="B682" s="669"/>
      <c r="C682" s="669"/>
      <c r="D682" s="669"/>
      <c r="E682" s="669"/>
      <c r="F682" s="669"/>
      <c r="G682" s="669"/>
      <c r="H682" s="669"/>
      <c r="I682" s="669"/>
      <c r="J682" s="669"/>
      <c r="K682" s="669"/>
      <c r="L682" s="669"/>
      <c r="M682" s="669"/>
      <c r="N682" s="669"/>
      <c r="O682" s="669"/>
      <c r="P682" s="669"/>
      <c r="Q682" s="669"/>
      <c r="R682" s="669"/>
      <c r="S682" s="669"/>
      <c r="T682" s="669"/>
      <c r="U682" s="669"/>
      <c r="V682" s="669"/>
      <c r="W682" s="669"/>
      <c r="X682" s="669"/>
      <c r="Y682" s="669"/>
      <c r="Z682" s="669"/>
      <c r="AA682" s="669"/>
    </row>
    <row r="683" spans="1:27" ht="12.75">
      <c r="A683" s="669"/>
      <c r="B683" s="669"/>
      <c r="C683" s="669"/>
      <c r="D683" s="669"/>
      <c r="E683" s="669"/>
      <c r="F683" s="669"/>
      <c r="G683" s="669"/>
      <c r="H683" s="669"/>
      <c r="I683" s="669"/>
      <c r="J683" s="669"/>
      <c r="K683" s="669"/>
      <c r="L683" s="669"/>
      <c r="M683" s="669"/>
      <c r="N683" s="669"/>
      <c r="O683" s="669"/>
      <c r="P683" s="669"/>
      <c r="Q683" s="669"/>
      <c r="R683" s="669"/>
      <c r="S683" s="669"/>
      <c r="T683" s="669"/>
      <c r="U683" s="669"/>
      <c r="V683" s="669"/>
      <c r="W683" s="669"/>
      <c r="X683" s="669"/>
      <c r="Y683" s="669"/>
      <c r="Z683" s="669"/>
      <c r="AA683" s="669"/>
    </row>
    <row r="684" spans="1:27" ht="12.75">
      <c r="A684" s="669"/>
      <c r="B684" s="669"/>
      <c r="C684" s="669"/>
      <c r="D684" s="669"/>
      <c r="E684" s="669"/>
      <c r="F684" s="669"/>
      <c r="G684" s="669"/>
      <c r="H684" s="669"/>
      <c r="I684" s="669"/>
      <c r="J684" s="669"/>
      <c r="K684" s="669"/>
      <c r="L684" s="669"/>
      <c r="M684" s="669"/>
      <c r="N684" s="669"/>
      <c r="O684" s="669"/>
      <c r="P684" s="669"/>
      <c r="Q684" s="669"/>
      <c r="R684" s="669"/>
      <c r="S684" s="669"/>
      <c r="T684" s="669"/>
      <c r="U684" s="669"/>
      <c r="V684" s="669"/>
      <c r="W684" s="669"/>
      <c r="X684" s="669"/>
      <c r="Y684" s="669"/>
      <c r="Z684" s="669"/>
      <c r="AA684" s="669"/>
    </row>
    <row r="685" spans="1:27" ht="12.75">
      <c r="A685" s="669"/>
      <c r="B685" s="669"/>
      <c r="C685" s="669"/>
      <c r="D685" s="669"/>
      <c r="E685" s="669"/>
      <c r="F685" s="669"/>
      <c r="G685" s="669"/>
      <c r="H685" s="669"/>
      <c r="I685" s="669"/>
      <c r="J685" s="669"/>
      <c r="K685" s="669"/>
      <c r="L685" s="669"/>
      <c r="M685" s="669"/>
      <c r="N685" s="669"/>
      <c r="O685" s="669"/>
      <c r="P685" s="669"/>
      <c r="Q685" s="669"/>
      <c r="R685" s="669"/>
      <c r="S685" s="669"/>
      <c r="T685" s="669"/>
      <c r="U685" s="669"/>
      <c r="V685" s="669"/>
      <c r="W685" s="669"/>
      <c r="X685" s="669"/>
      <c r="Y685" s="669"/>
      <c r="Z685" s="669"/>
      <c r="AA685" s="669"/>
    </row>
    <row r="686" spans="1:27" ht="12.75">
      <c r="A686" s="669"/>
      <c r="B686" s="669"/>
      <c r="C686" s="669"/>
      <c r="D686" s="669"/>
      <c r="E686" s="669"/>
      <c r="F686" s="669"/>
      <c r="G686" s="669"/>
      <c r="H686" s="669"/>
      <c r="I686" s="669"/>
      <c r="J686" s="669"/>
      <c r="K686" s="669"/>
      <c r="L686" s="669"/>
      <c r="M686" s="669"/>
      <c r="N686" s="669"/>
      <c r="O686" s="669"/>
      <c r="P686" s="669"/>
      <c r="Q686" s="669"/>
      <c r="R686" s="669"/>
      <c r="S686" s="669"/>
      <c r="T686" s="669"/>
      <c r="U686" s="669"/>
      <c r="V686" s="669"/>
      <c r="W686" s="669"/>
      <c r="X686" s="669"/>
      <c r="Y686" s="669"/>
      <c r="Z686" s="669"/>
      <c r="AA686" s="669"/>
    </row>
    <row r="687" spans="1:27" ht="12.75">
      <c r="A687" s="669"/>
      <c r="B687" s="669"/>
      <c r="C687" s="669"/>
      <c r="D687" s="669"/>
      <c r="E687" s="669"/>
      <c r="F687" s="669"/>
      <c r="G687" s="669"/>
      <c r="H687" s="669"/>
      <c r="I687" s="669"/>
      <c r="J687" s="669"/>
      <c r="K687" s="669"/>
      <c r="L687" s="669"/>
      <c r="M687" s="669"/>
      <c r="N687" s="669"/>
      <c r="O687" s="669"/>
      <c r="P687" s="669"/>
      <c r="Q687" s="669"/>
      <c r="R687" s="669"/>
      <c r="S687" s="669"/>
      <c r="T687" s="669"/>
      <c r="U687" s="669"/>
      <c r="V687" s="669"/>
      <c r="W687" s="669"/>
      <c r="X687" s="669"/>
      <c r="Y687" s="669"/>
      <c r="Z687" s="669"/>
      <c r="AA687" s="669"/>
    </row>
    <row r="688" spans="1:27" ht="12.75">
      <c r="A688" s="669"/>
      <c r="B688" s="669"/>
      <c r="C688" s="669"/>
      <c r="D688" s="669"/>
      <c r="E688" s="669"/>
      <c r="F688" s="669"/>
      <c r="G688" s="669"/>
      <c r="H688" s="669"/>
      <c r="I688" s="669"/>
      <c r="J688" s="669"/>
      <c r="K688" s="669"/>
      <c r="L688" s="669"/>
      <c r="M688" s="669"/>
      <c r="N688" s="669"/>
      <c r="O688" s="669"/>
      <c r="P688" s="669"/>
      <c r="Q688" s="669"/>
      <c r="R688" s="669"/>
      <c r="S688" s="669"/>
      <c r="T688" s="669"/>
      <c r="U688" s="669"/>
      <c r="V688" s="669"/>
      <c r="W688" s="669"/>
      <c r="X688" s="669"/>
      <c r="Y688" s="669"/>
      <c r="Z688" s="669"/>
      <c r="AA688" s="669"/>
    </row>
    <row r="689" spans="1:27" ht="12.75">
      <c r="A689" s="669"/>
      <c r="B689" s="669"/>
      <c r="C689" s="669"/>
      <c r="D689" s="669"/>
      <c r="E689" s="669"/>
      <c r="F689" s="669"/>
      <c r="G689" s="669"/>
      <c r="H689" s="669"/>
      <c r="I689" s="669"/>
      <c r="J689" s="669"/>
      <c r="K689" s="669"/>
      <c r="L689" s="669"/>
      <c r="M689" s="669"/>
      <c r="N689" s="669"/>
      <c r="O689" s="669"/>
      <c r="P689" s="669"/>
      <c r="Q689" s="669"/>
      <c r="R689" s="669"/>
      <c r="S689" s="669"/>
      <c r="T689" s="669"/>
      <c r="U689" s="669"/>
      <c r="V689" s="669"/>
      <c r="W689" s="669"/>
      <c r="X689" s="669"/>
      <c r="Y689" s="669"/>
      <c r="Z689" s="669"/>
      <c r="AA689" s="669"/>
    </row>
    <row r="690" spans="1:27" ht="12.75">
      <c r="A690" s="669"/>
      <c r="B690" s="669"/>
      <c r="C690" s="669"/>
      <c r="D690" s="669"/>
      <c r="E690" s="669"/>
      <c r="F690" s="669"/>
      <c r="G690" s="669"/>
      <c r="H690" s="669"/>
      <c r="I690" s="669"/>
      <c r="J690" s="669"/>
      <c r="K690" s="669"/>
      <c r="L690" s="669"/>
      <c r="M690" s="669"/>
      <c r="N690" s="669"/>
      <c r="O690" s="669"/>
      <c r="P690" s="669"/>
      <c r="Q690" s="669"/>
      <c r="R690" s="669"/>
      <c r="S690" s="669"/>
      <c r="T690" s="669"/>
      <c r="U690" s="669"/>
      <c r="V690" s="669"/>
      <c r="W690" s="669"/>
      <c r="X690" s="669"/>
      <c r="Y690" s="669"/>
      <c r="Z690" s="669"/>
      <c r="AA690" s="669"/>
    </row>
    <row r="691" spans="1:27" ht="12.75">
      <c r="A691" s="669"/>
      <c r="B691" s="669"/>
      <c r="C691" s="669"/>
      <c r="D691" s="669"/>
      <c r="E691" s="669"/>
      <c r="F691" s="669"/>
      <c r="G691" s="669"/>
      <c r="H691" s="669"/>
      <c r="I691" s="669"/>
      <c r="J691" s="669"/>
      <c r="K691" s="669"/>
      <c r="L691" s="669"/>
      <c r="M691" s="669"/>
      <c r="N691" s="669"/>
      <c r="O691" s="669"/>
      <c r="P691" s="669"/>
      <c r="Q691" s="669"/>
      <c r="R691" s="669"/>
      <c r="S691" s="669"/>
      <c r="T691" s="669"/>
      <c r="U691" s="669"/>
      <c r="V691" s="669"/>
      <c r="W691" s="669"/>
      <c r="X691" s="669"/>
      <c r="Y691" s="669"/>
      <c r="Z691" s="669"/>
      <c r="AA691" s="669"/>
    </row>
    <row r="692" spans="1:27" ht="12.75">
      <c r="A692" s="669"/>
      <c r="B692" s="669"/>
      <c r="C692" s="669"/>
      <c r="D692" s="669"/>
      <c r="E692" s="669"/>
      <c r="F692" s="669"/>
      <c r="G692" s="669"/>
      <c r="H692" s="669"/>
      <c r="I692" s="669"/>
      <c r="J692" s="669"/>
      <c r="K692" s="669"/>
      <c r="L692" s="669"/>
      <c r="M692" s="669"/>
      <c r="N692" s="669"/>
      <c r="O692" s="669"/>
      <c r="P692" s="669"/>
      <c r="Q692" s="669"/>
      <c r="R692" s="669"/>
      <c r="S692" s="669"/>
      <c r="T692" s="669"/>
      <c r="U692" s="669"/>
      <c r="V692" s="669"/>
      <c r="W692" s="669"/>
      <c r="X692" s="669"/>
      <c r="Y692" s="669"/>
      <c r="Z692" s="669"/>
      <c r="AA692" s="669"/>
    </row>
    <row r="693" spans="1:27" ht="12.75">
      <c r="A693" s="669"/>
      <c r="B693" s="669"/>
      <c r="C693" s="669"/>
      <c r="D693" s="669"/>
      <c r="E693" s="669"/>
      <c r="F693" s="669"/>
      <c r="G693" s="669"/>
      <c r="H693" s="669"/>
      <c r="I693" s="669"/>
      <c r="J693" s="669"/>
      <c r="K693" s="669"/>
      <c r="L693" s="669"/>
      <c r="M693" s="669"/>
      <c r="N693" s="669"/>
      <c r="O693" s="669"/>
      <c r="P693" s="669"/>
      <c r="Q693" s="669"/>
      <c r="R693" s="669"/>
      <c r="S693" s="669"/>
      <c r="T693" s="669"/>
      <c r="U693" s="669"/>
      <c r="V693" s="669"/>
      <c r="W693" s="669"/>
      <c r="X693" s="669"/>
      <c r="Y693" s="669"/>
      <c r="Z693" s="669"/>
      <c r="AA693" s="669"/>
    </row>
    <row r="694" spans="1:27" ht="12.75">
      <c r="A694" s="669"/>
      <c r="B694" s="669"/>
      <c r="C694" s="669"/>
      <c r="D694" s="669"/>
      <c r="E694" s="669"/>
      <c r="F694" s="669"/>
      <c r="G694" s="669"/>
      <c r="H694" s="669"/>
      <c r="I694" s="669"/>
      <c r="J694" s="669"/>
      <c r="K694" s="669"/>
      <c r="L694" s="669"/>
      <c r="M694" s="669"/>
      <c r="N694" s="669"/>
      <c r="O694" s="669"/>
      <c r="P694" s="669"/>
      <c r="Q694" s="669"/>
      <c r="R694" s="669"/>
      <c r="S694" s="669"/>
      <c r="T694" s="669"/>
      <c r="U694" s="669"/>
      <c r="V694" s="669"/>
      <c r="W694" s="669"/>
      <c r="X694" s="669"/>
      <c r="Y694" s="669"/>
      <c r="Z694" s="669"/>
      <c r="AA694" s="669"/>
    </row>
    <row r="695" spans="1:27" ht="12.75">
      <c r="A695" s="669"/>
      <c r="B695" s="669"/>
      <c r="C695" s="669"/>
      <c r="D695" s="669"/>
      <c r="E695" s="669"/>
      <c r="F695" s="669"/>
      <c r="G695" s="669"/>
      <c r="H695" s="669"/>
      <c r="I695" s="669"/>
      <c r="J695" s="669"/>
      <c r="K695" s="669"/>
      <c r="L695" s="669"/>
      <c r="M695" s="669"/>
      <c r="N695" s="669"/>
      <c r="O695" s="669"/>
      <c r="P695" s="669"/>
      <c r="Q695" s="669"/>
      <c r="R695" s="669"/>
      <c r="S695" s="669"/>
      <c r="T695" s="669"/>
      <c r="U695" s="669"/>
      <c r="V695" s="669"/>
      <c r="W695" s="669"/>
      <c r="X695" s="669"/>
      <c r="Y695" s="669"/>
      <c r="Z695" s="669"/>
      <c r="AA695" s="669"/>
    </row>
    <row r="696" spans="1:27" ht="12.75">
      <c r="A696" s="669"/>
      <c r="B696" s="669"/>
      <c r="C696" s="669"/>
      <c r="D696" s="669"/>
      <c r="E696" s="669"/>
      <c r="F696" s="669"/>
      <c r="G696" s="669"/>
      <c r="H696" s="669"/>
      <c r="I696" s="669"/>
      <c r="J696" s="669"/>
      <c r="K696" s="669"/>
      <c r="L696" s="669"/>
      <c r="M696" s="669"/>
      <c r="N696" s="669"/>
      <c r="O696" s="669"/>
      <c r="P696" s="669"/>
      <c r="Q696" s="669"/>
      <c r="R696" s="669"/>
      <c r="S696" s="669"/>
      <c r="T696" s="669"/>
      <c r="U696" s="669"/>
      <c r="V696" s="669"/>
      <c r="W696" s="669"/>
      <c r="X696" s="669"/>
      <c r="Y696" s="669"/>
      <c r="Z696" s="669"/>
      <c r="AA696" s="669"/>
    </row>
    <row r="697" spans="1:27" ht="12.75">
      <c r="A697" s="669"/>
      <c r="B697" s="669"/>
      <c r="C697" s="669"/>
      <c r="D697" s="669"/>
      <c r="E697" s="669"/>
      <c r="F697" s="669"/>
      <c r="G697" s="669"/>
      <c r="H697" s="669"/>
      <c r="I697" s="669"/>
      <c r="J697" s="669"/>
      <c r="K697" s="669"/>
      <c r="L697" s="669"/>
      <c r="M697" s="669"/>
      <c r="N697" s="669"/>
      <c r="O697" s="669"/>
      <c r="P697" s="669"/>
      <c r="Q697" s="669"/>
      <c r="R697" s="669"/>
      <c r="S697" s="669"/>
      <c r="T697" s="669"/>
      <c r="U697" s="669"/>
      <c r="V697" s="669"/>
      <c r="W697" s="669"/>
      <c r="X697" s="669"/>
      <c r="Y697" s="669"/>
      <c r="Z697" s="669"/>
      <c r="AA697" s="669"/>
    </row>
    <row r="698" spans="1:27" ht="12.75">
      <c r="A698" s="669"/>
      <c r="B698" s="669"/>
      <c r="C698" s="669"/>
      <c r="D698" s="669"/>
      <c r="E698" s="669"/>
      <c r="F698" s="669"/>
      <c r="G698" s="669"/>
      <c r="H698" s="669"/>
      <c r="I698" s="669"/>
      <c r="J698" s="669"/>
      <c r="K698" s="669"/>
      <c r="L698" s="669"/>
      <c r="M698" s="669"/>
      <c r="N698" s="669"/>
      <c r="O698" s="669"/>
      <c r="P698" s="669"/>
      <c r="Q698" s="669"/>
      <c r="R698" s="669"/>
      <c r="S698" s="669"/>
      <c r="T698" s="669"/>
      <c r="U698" s="669"/>
      <c r="V698" s="669"/>
      <c r="W698" s="669"/>
      <c r="X698" s="669"/>
      <c r="Y698" s="669"/>
      <c r="Z698" s="669"/>
      <c r="AA698" s="669"/>
    </row>
    <row r="699" spans="1:27" ht="12.75">
      <c r="A699" s="669"/>
      <c r="B699" s="669"/>
      <c r="C699" s="669"/>
      <c r="D699" s="669"/>
      <c r="E699" s="669"/>
      <c r="F699" s="669"/>
      <c r="G699" s="669"/>
      <c r="H699" s="669"/>
      <c r="I699" s="669"/>
      <c r="J699" s="669"/>
      <c r="K699" s="669"/>
      <c r="L699" s="669"/>
      <c r="M699" s="669"/>
      <c r="N699" s="669"/>
      <c r="O699" s="669"/>
      <c r="P699" s="669"/>
      <c r="Q699" s="669"/>
      <c r="R699" s="669"/>
      <c r="S699" s="669"/>
      <c r="T699" s="669"/>
      <c r="U699" s="669"/>
      <c r="V699" s="669"/>
      <c r="W699" s="669"/>
      <c r="X699" s="669"/>
      <c r="Y699" s="669"/>
      <c r="Z699" s="669"/>
      <c r="AA699" s="669"/>
    </row>
    <row r="700" spans="1:27" ht="12.75">
      <c r="A700" s="669"/>
      <c r="B700" s="669"/>
      <c r="C700" s="669"/>
      <c r="D700" s="669"/>
      <c r="E700" s="669"/>
      <c r="F700" s="669"/>
      <c r="G700" s="669"/>
      <c r="H700" s="669"/>
      <c r="I700" s="669"/>
      <c r="J700" s="669"/>
      <c r="K700" s="669"/>
      <c r="L700" s="669"/>
      <c r="M700" s="669"/>
      <c r="N700" s="669"/>
      <c r="O700" s="669"/>
      <c r="P700" s="669"/>
      <c r="Q700" s="669"/>
      <c r="R700" s="669"/>
      <c r="S700" s="669"/>
      <c r="T700" s="669"/>
      <c r="U700" s="669"/>
      <c r="V700" s="669"/>
      <c r="W700" s="669"/>
      <c r="X700" s="669"/>
      <c r="Y700" s="669"/>
      <c r="Z700" s="669"/>
      <c r="AA700" s="669"/>
    </row>
    <row r="701" spans="1:27" ht="12.75">
      <c r="A701" s="669"/>
      <c r="B701" s="669"/>
      <c r="C701" s="669"/>
      <c r="D701" s="669"/>
      <c r="E701" s="669"/>
      <c r="F701" s="669"/>
      <c r="G701" s="669"/>
      <c r="H701" s="669"/>
      <c r="I701" s="669"/>
      <c r="J701" s="669"/>
      <c r="K701" s="669"/>
      <c r="L701" s="669"/>
      <c r="M701" s="669"/>
      <c r="N701" s="669"/>
      <c r="O701" s="669"/>
      <c r="P701" s="669"/>
      <c r="Q701" s="669"/>
      <c r="R701" s="669"/>
      <c r="S701" s="669"/>
      <c r="T701" s="669"/>
      <c r="U701" s="669"/>
      <c r="V701" s="669"/>
      <c r="W701" s="669"/>
      <c r="X701" s="669"/>
      <c r="Y701" s="669"/>
      <c r="Z701" s="669"/>
      <c r="AA701" s="669"/>
    </row>
    <row r="702" spans="1:27" ht="12.75">
      <c r="A702" s="669"/>
      <c r="B702" s="669"/>
      <c r="C702" s="669"/>
      <c r="D702" s="669"/>
      <c r="E702" s="669"/>
      <c r="F702" s="669"/>
      <c r="G702" s="669"/>
      <c r="H702" s="669"/>
      <c r="I702" s="669"/>
      <c r="J702" s="669"/>
      <c r="K702" s="669"/>
      <c r="L702" s="669"/>
      <c r="M702" s="669"/>
      <c r="N702" s="669"/>
      <c r="O702" s="669"/>
      <c r="P702" s="669"/>
      <c r="Q702" s="669"/>
      <c r="R702" s="669"/>
      <c r="S702" s="669"/>
      <c r="T702" s="669"/>
      <c r="U702" s="669"/>
      <c r="V702" s="669"/>
      <c r="W702" s="669"/>
      <c r="X702" s="669"/>
      <c r="Y702" s="669"/>
      <c r="Z702" s="669"/>
      <c r="AA702" s="669"/>
    </row>
    <row r="703" spans="1:27" ht="12.75">
      <c r="A703" s="669"/>
      <c r="B703" s="669"/>
      <c r="C703" s="669"/>
      <c r="D703" s="669"/>
      <c r="E703" s="669"/>
      <c r="F703" s="669"/>
      <c r="G703" s="669"/>
      <c r="H703" s="669"/>
      <c r="I703" s="669"/>
      <c r="J703" s="669"/>
      <c r="K703" s="669"/>
      <c r="L703" s="669"/>
      <c r="M703" s="669"/>
      <c r="N703" s="669"/>
      <c r="O703" s="669"/>
      <c r="P703" s="669"/>
      <c r="Q703" s="669"/>
      <c r="R703" s="669"/>
      <c r="S703" s="669"/>
      <c r="T703" s="669"/>
      <c r="U703" s="669"/>
      <c r="V703" s="669"/>
      <c r="W703" s="669"/>
      <c r="X703" s="669"/>
      <c r="Y703" s="669"/>
      <c r="Z703" s="669"/>
      <c r="AA703" s="669"/>
    </row>
    <row r="704" spans="1:27" ht="12.75">
      <c r="A704" s="669"/>
      <c r="B704" s="669"/>
      <c r="C704" s="669"/>
      <c r="D704" s="669"/>
      <c r="E704" s="669"/>
      <c r="F704" s="669"/>
      <c r="G704" s="669"/>
      <c r="H704" s="669"/>
      <c r="I704" s="669"/>
      <c r="J704" s="669"/>
      <c r="K704" s="669"/>
      <c r="L704" s="669"/>
      <c r="M704" s="669"/>
      <c r="N704" s="669"/>
      <c r="O704" s="669"/>
      <c r="P704" s="669"/>
      <c r="Q704" s="669"/>
      <c r="R704" s="669"/>
      <c r="S704" s="669"/>
      <c r="T704" s="669"/>
      <c r="U704" s="669"/>
      <c r="V704" s="669"/>
      <c r="W704" s="669"/>
      <c r="X704" s="669"/>
      <c r="Y704" s="669"/>
      <c r="Z704" s="669"/>
      <c r="AA704" s="669"/>
    </row>
    <row r="705" spans="1:27" ht="12.75">
      <c r="A705" s="669"/>
      <c r="B705" s="669"/>
      <c r="C705" s="669"/>
      <c r="D705" s="669"/>
      <c r="E705" s="669"/>
      <c r="F705" s="669"/>
      <c r="G705" s="669"/>
      <c r="H705" s="669"/>
      <c r="I705" s="669"/>
      <c r="J705" s="669"/>
      <c r="K705" s="669"/>
      <c r="L705" s="669"/>
      <c r="M705" s="669"/>
      <c r="N705" s="669"/>
      <c r="O705" s="669"/>
      <c r="P705" s="669"/>
      <c r="Q705" s="669"/>
      <c r="R705" s="669"/>
      <c r="S705" s="669"/>
      <c r="T705" s="669"/>
      <c r="U705" s="669"/>
      <c r="V705" s="669"/>
      <c r="W705" s="669"/>
      <c r="X705" s="669"/>
      <c r="Y705" s="669"/>
      <c r="Z705" s="669"/>
      <c r="AA705" s="669"/>
    </row>
    <row r="706" spans="1:27" ht="12.75">
      <c r="A706" s="669"/>
      <c r="B706" s="669"/>
      <c r="C706" s="669"/>
      <c r="D706" s="669"/>
      <c r="E706" s="669"/>
      <c r="F706" s="669"/>
      <c r="G706" s="669"/>
      <c r="H706" s="669"/>
      <c r="I706" s="669"/>
      <c r="J706" s="669"/>
      <c r="K706" s="669"/>
      <c r="L706" s="669"/>
      <c r="M706" s="669"/>
      <c r="N706" s="669"/>
      <c r="O706" s="669"/>
      <c r="P706" s="669"/>
      <c r="Q706" s="669"/>
      <c r="R706" s="669"/>
      <c r="S706" s="669"/>
      <c r="T706" s="669"/>
      <c r="U706" s="669"/>
      <c r="V706" s="669"/>
      <c r="W706" s="669"/>
      <c r="X706" s="669"/>
      <c r="Y706" s="669"/>
      <c r="Z706" s="669"/>
      <c r="AA706" s="669"/>
    </row>
    <row r="707" spans="1:27" ht="12.75">
      <c r="A707" s="669"/>
      <c r="B707" s="669"/>
      <c r="C707" s="669"/>
      <c r="D707" s="669"/>
      <c r="E707" s="669"/>
      <c r="F707" s="669"/>
      <c r="G707" s="669"/>
      <c r="H707" s="669"/>
      <c r="I707" s="669"/>
      <c r="J707" s="669"/>
      <c r="K707" s="669"/>
      <c r="L707" s="669"/>
      <c r="M707" s="669"/>
      <c r="N707" s="669"/>
      <c r="O707" s="669"/>
      <c r="P707" s="669"/>
      <c r="Q707" s="669"/>
      <c r="R707" s="669"/>
      <c r="S707" s="669"/>
      <c r="T707" s="669"/>
      <c r="U707" s="669"/>
      <c r="V707" s="669"/>
      <c r="W707" s="669"/>
      <c r="X707" s="669"/>
      <c r="Y707" s="669"/>
      <c r="Z707" s="669"/>
      <c r="AA707" s="669"/>
    </row>
    <row r="708" spans="1:27" ht="12.75">
      <c r="A708" s="669"/>
      <c r="B708" s="669"/>
      <c r="C708" s="669"/>
      <c r="D708" s="669"/>
      <c r="E708" s="669"/>
      <c r="F708" s="669"/>
      <c r="G708" s="669"/>
      <c r="H708" s="669"/>
      <c r="I708" s="669"/>
      <c r="J708" s="669"/>
      <c r="K708" s="669"/>
      <c r="L708" s="669"/>
      <c r="M708" s="669"/>
      <c r="N708" s="669"/>
      <c r="O708" s="669"/>
      <c r="P708" s="669"/>
      <c r="Q708" s="669"/>
      <c r="R708" s="669"/>
      <c r="S708" s="669"/>
      <c r="T708" s="669"/>
      <c r="U708" s="669"/>
      <c r="V708" s="669"/>
      <c r="W708" s="669"/>
      <c r="X708" s="669"/>
      <c r="Y708" s="669"/>
      <c r="Z708" s="669"/>
      <c r="AA708" s="669"/>
    </row>
    <row r="709" spans="1:27" ht="12.75">
      <c r="A709" s="669"/>
      <c r="B709" s="669"/>
      <c r="C709" s="669"/>
      <c r="D709" s="669"/>
      <c r="E709" s="669"/>
      <c r="F709" s="669"/>
      <c r="G709" s="669"/>
      <c r="H709" s="669"/>
      <c r="I709" s="669"/>
      <c r="J709" s="669"/>
      <c r="K709" s="669"/>
      <c r="L709" s="669"/>
      <c r="M709" s="669"/>
      <c r="N709" s="669"/>
      <c r="O709" s="669"/>
      <c r="P709" s="669"/>
      <c r="Q709" s="669"/>
      <c r="R709" s="669"/>
      <c r="S709" s="669"/>
      <c r="T709" s="669"/>
      <c r="U709" s="669"/>
      <c r="V709" s="669"/>
      <c r="W709" s="669"/>
      <c r="X709" s="669"/>
      <c r="Y709" s="669"/>
      <c r="Z709" s="669"/>
      <c r="AA709" s="669"/>
    </row>
    <row r="710" spans="1:27" ht="12.75">
      <c r="A710" s="669"/>
      <c r="B710" s="669"/>
      <c r="C710" s="669"/>
      <c r="D710" s="669"/>
      <c r="E710" s="669"/>
      <c r="F710" s="669"/>
      <c r="G710" s="669"/>
      <c r="H710" s="669"/>
      <c r="I710" s="669"/>
      <c r="J710" s="669"/>
      <c r="K710" s="669"/>
      <c r="L710" s="669"/>
      <c r="M710" s="669"/>
      <c r="N710" s="669"/>
      <c r="O710" s="669"/>
      <c r="P710" s="669"/>
      <c r="Q710" s="669"/>
      <c r="R710" s="669"/>
      <c r="S710" s="669"/>
      <c r="T710" s="669"/>
      <c r="U710" s="669"/>
      <c r="V710" s="669"/>
      <c r="W710" s="669"/>
      <c r="X710" s="669"/>
      <c r="Y710" s="669"/>
      <c r="Z710" s="669"/>
      <c r="AA710" s="669"/>
    </row>
    <row r="711" spans="1:27" ht="12.75">
      <c r="A711" s="669"/>
      <c r="B711" s="669"/>
      <c r="C711" s="669"/>
      <c r="D711" s="669"/>
      <c r="E711" s="669"/>
      <c r="F711" s="669"/>
      <c r="G711" s="669"/>
      <c r="H711" s="669"/>
      <c r="I711" s="669"/>
      <c r="J711" s="669"/>
      <c r="K711" s="669"/>
      <c r="L711" s="669"/>
      <c r="M711" s="669"/>
      <c r="N711" s="669"/>
      <c r="O711" s="669"/>
      <c r="P711" s="669"/>
      <c r="Q711" s="669"/>
      <c r="R711" s="669"/>
      <c r="S711" s="669"/>
      <c r="T711" s="669"/>
      <c r="U711" s="669"/>
      <c r="V711" s="669"/>
      <c r="W711" s="669"/>
      <c r="X711" s="669"/>
      <c r="Y711" s="669"/>
      <c r="Z711" s="669"/>
      <c r="AA711" s="669"/>
    </row>
    <row r="712" spans="1:27" ht="12.75">
      <c r="A712" s="669"/>
      <c r="B712" s="669"/>
      <c r="C712" s="669"/>
      <c r="D712" s="669"/>
      <c r="E712" s="669"/>
      <c r="F712" s="669"/>
      <c r="G712" s="669"/>
      <c r="H712" s="669"/>
      <c r="I712" s="669"/>
      <c r="J712" s="669"/>
      <c r="K712" s="669"/>
      <c r="L712" s="669"/>
      <c r="M712" s="669"/>
      <c r="N712" s="669"/>
      <c r="O712" s="669"/>
      <c r="P712" s="669"/>
      <c r="Q712" s="669"/>
      <c r="R712" s="669"/>
      <c r="S712" s="669"/>
      <c r="T712" s="669"/>
      <c r="U712" s="669"/>
      <c r="V712" s="669"/>
      <c r="W712" s="669"/>
      <c r="X712" s="669"/>
      <c r="Y712" s="669"/>
      <c r="Z712" s="669"/>
      <c r="AA712" s="669"/>
    </row>
    <row r="713" spans="1:27" ht="12.75">
      <c r="A713" s="669"/>
      <c r="B713" s="669"/>
      <c r="C713" s="669"/>
      <c r="D713" s="669"/>
      <c r="E713" s="669"/>
      <c r="F713" s="669"/>
      <c r="G713" s="669"/>
      <c r="H713" s="669"/>
      <c r="I713" s="669"/>
      <c r="J713" s="669"/>
      <c r="K713" s="669"/>
      <c r="L713" s="669"/>
      <c r="M713" s="669"/>
      <c r="N713" s="669"/>
      <c r="O713" s="669"/>
      <c r="P713" s="669"/>
      <c r="Q713" s="669"/>
      <c r="R713" s="669"/>
      <c r="S713" s="669"/>
      <c r="T713" s="669"/>
      <c r="U713" s="669"/>
      <c r="V713" s="669"/>
      <c r="W713" s="669"/>
      <c r="X713" s="669"/>
      <c r="Y713" s="669"/>
      <c r="Z713" s="669"/>
      <c r="AA713" s="669"/>
    </row>
    <row r="714" spans="1:27" ht="12.75">
      <c r="A714" s="669"/>
      <c r="B714" s="669"/>
      <c r="C714" s="669"/>
      <c r="D714" s="669"/>
      <c r="E714" s="669"/>
      <c r="F714" s="669"/>
      <c r="G714" s="669"/>
      <c r="H714" s="669"/>
      <c r="I714" s="669"/>
      <c r="J714" s="669"/>
      <c r="K714" s="669"/>
      <c r="L714" s="669"/>
      <c r="M714" s="669"/>
      <c r="N714" s="669"/>
      <c r="O714" s="669"/>
      <c r="P714" s="669"/>
      <c r="Q714" s="669"/>
      <c r="R714" s="669"/>
      <c r="S714" s="669"/>
      <c r="T714" s="669"/>
      <c r="U714" s="669"/>
      <c r="V714" s="669"/>
      <c r="W714" s="669"/>
      <c r="X714" s="669"/>
      <c r="Y714" s="669"/>
      <c r="Z714" s="669"/>
      <c r="AA714" s="669"/>
    </row>
    <row r="715" spans="1:27" ht="12.75">
      <c r="A715" s="669"/>
      <c r="B715" s="669"/>
      <c r="C715" s="669"/>
      <c r="D715" s="669"/>
      <c r="E715" s="669"/>
      <c r="F715" s="669"/>
      <c r="G715" s="669"/>
      <c r="H715" s="669"/>
      <c r="I715" s="669"/>
      <c r="J715" s="669"/>
      <c r="K715" s="669"/>
      <c r="L715" s="669"/>
      <c r="M715" s="669"/>
      <c r="N715" s="669"/>
      <c r="O715" s="669"/>
      <c r="P715" s="669"/>
      <c r="Q715" s="669"/>
      <c r="R715" s="669"/>
      <c r="S715" s="669"/>
      <c r="T715" s="669"/>
      <c r="U715" s="669"/>
      <c r="V715" s="669"/>
      <c r="W715" s="669"/>
      <c r="X715" s="669"/>
      <c r="Y715" s="669"/>
      <c r="Z715" s="669"/>
      <c r="AA715" s="669"/>
    </row>
    <row r="716" spans="1:27" ht="12.75">
      <c r="A716" s="669"/>
      <c r="B716" s="669"/>
      <c r="C716" s="669"/>
      <c r="D716" s="669"/>
      <c r="E716" s="669"/>
      <c r="F716" s="669"/>
      <c r="G716" s="669"/>
      <c r="H716" s="669"/>
      <c r="I716" s="669"/>
      <c r="J716" s="669"/>
      <c r="K716" s="669"/>
      <c r="L716" s="669"/>
      <c r="M716" s="669"/>
      <c r="N716" s="669"/>
      <c r="O716" s="669"/>
      <c r="P716" s="669"/>
      <c r="Q716" s="669"/>
      <c r="R716" s="669"/>
      <c r="S716" s="669"/>
      <c r="T716" s="669"/>
      <c r="U716" s="669"/>
      <c r="V716" s="669"/>
      <c r="W716" s="669"/>
      <c r="X716" s="669"/>
      <c r="Y716" s="669"/>
      <c r="Z716" s="669"/>
      <c r="AA716" s="669"/>
    </row>
    <row r="717" spans="1:27" ht="12.75">
      <c r="A717" s="669"/>
      <c r="B717" s="669"/>
      <c r="C717" s="669"/>
      <c r="D717" s="669"/>
      <c r="E717" s="669"/>
      <c r="F717" s="669"/>
      <c r="G717" s="669"/>
      <c r="H717" s="669"/>
      <c r="I717" s="669"/>
      <c r="J717" s="669"/>
      <c r="K717" s="669"/>
      <c r="L717" s="669"/>
      <c r="M717" s="669"/>
      <c r="N717" s="669"/>
      <c r="O717" s="669"/>
      <c r="P717" s="669"/>
      <c r="Q717" s="669"/>
      <c r="R717" s="669"/>
      <c r="S717" s="669"/>
      <c r="T717" s="669"/>
      <c r="U717" s="669"/>
      <c r="V717" s="669"/>
      <c r="W717" s="669"/>
      <c r="X717" s="669"/>
      <c r="Y717" s="669"/>
      <c r="Z717" s="669"/>
      <c r="AA717" s="669"/>
    </row>
    <row r="718" spans="1:27" ht="12.75">
      <c r="A718" s="669"/>
      <c r="B718" s="669"/>
      <c r="C718" s="669"/>
      <c r="D718" s="669"/>
      <c r="E718" s="669"/>
      <c r="F718" s="669"/>
      <c r="G718" s="669"/>
      <c r="H718" s="669"/>
      <c r="I718" s="669"/>
      <c r="J718" s="669"/>
      <c r="K718" s="669"/>
      <c r="L718" s="669"/>
      <c r="M718" s="669"/>
      <c r="N718" s="669"/>
      <c r="O718" s="669"/>
      <c r="P718" s="669"/>
      <c r="Q718" s="669"/>
      <c r="R718" s="669"/>
      <c r="S718" s="669"/>
      <c r="T718" s="669"/>
      <c r="U718" s="669"/>
      <c r="V718" s="669"/>
      <c r="W718" s="669"/>
      <c r="X718" s="669"/>
      <c r="Y718" s="669"/>
      <c r="Z718" s="669"/>
      <c r="AA718" s="669"/>
    </row>
    <row r="719" spans="1:27" ht="12.75">
      <c r="A719" s="669"/>
      <c r="B719" s="669"/>
      <c r="C719" s="669"/>
      <c r="D719" s="669"/>
      <c r="E719" s="669"/>
      <c r="F719" s="669"/>
      <c r="G719" s="669"/>
      <c r="H719" s="669"/>
      <c r="I719" s="669"/>
      <c r="J719" s="669"/>
      <c r="K719" s="669"/>
      <c r="L719" s="669"/>
      <c r="M719" s="669"/>
      <c r="N719" s="669"/>
      <c r="O719" s="669"/>
      <c r="P719" s="669"/>
      <c r="Q719" s="669"/>
      <c r="R719" s="669"/>
      <c r="S719" s="669"/>
      <c r="T719" s="669"/>
      <c r="U719" s="669"/>
      <c r="V719" s="669"/>
      <c r="W719" s="669"/>
      <c r="X719" s="669"/>
      <c r="Y719" s="669"/>
      <c r="Z719" s="669"/>
      <c r="AA719" s="669"/>
    </row>
    <row r="720" spans="1:27" ht="12.75">
      <c r="A720" s="669"/>
      <c r="B720" s="669"/>
      <c r="C720" s="669"/>
      <c r="D720" s="669"/>
      <c r="E720" s="669"/>
      <c r="F720" s="669"/>
      <c r="G720" s="669"/>
      <c r="H720" s="669"/>
      <c r="I720" s="669"/>
      <c r="J720" s="669"/>
      <c r="K720" s="669"/>
      <c r="L720" s="669"/>
      <c r="M720" s="669"/>
      <c r="N720" s="669"/>
      <c r="O720" s="669"/>
      <c r="P720" s="669"/>
      <c r="Q720" s="669"/>
      <c r="R720" s="669"/>
      <c r="S720" s="669"/>
      <c r="T720" s="669"/>
      <c r="U720" s="669"/>
      <c r="V720" s="669"/>
      <c r="W720" s="669"/>
      <c r="X720" s="669"/>
      <c r="Y720" s="669"/>
      <c r="Z720" s="669"/>
      <c r="AA720" s="669"/>
    </row>
    <row r="721" spans="1:27" ht="12.75">
      <c r="A721" s="669"/>
      <c r="B721" s="669"/>
      <c r="C721" s="669"/>
      <c r="D721" s="669"/>
      <c r="E721" s="669"/>
      <c r="F721" s="669"/>
      <c r="G721" s="669"/>
      <c r="H721" s="669"/>
      <c r="I721" s="669"/>
      <c r="J721" s="669"/>
      <c r="K721" s="669"/>
      <c r="L721" s="669"/>
      <c r="M721" s="669"/>
      <c r="N721" s="669"/>
      <c r="O721" s="669"/>
      <c r="P721" s="669"/>
      <c r="Q721" s="669"/>
      <c r="R721" s="669"/>
      <c r="S721" s="669"/>
      <c r="T721" s="669"/>
      <c r="U721" s="669"/>
      <c r="V721" s="669"/>
      <c r="W721" s="669"/>
      <c r="X721" s="669"/>
      <c r="Y721" s="669"/>
      <c r="Z721" s="669"/>
      <c r="AA721" s="669"/>
    </row>
    <row r="722" spans="1:27" ht="12.75">
      <c r="A722" s="669"/>
      <c r="B722" s="669"/>
      <c r="C722" s="669"/>
      <c r="D722" s="669"/>
      <c r="E722" s="669"/>
      <c r="F722" s="669"/>
      <c r="G722" s="669"/>
      <c r="H722" s="669"/>
      <c r="I722" s="669"/>
      <c r="J722" s="669"/>
      <c r="K722" s="669"/>
      <c r="L722" s="669"/>
      <c r="M722" s="669"/>
      <c r="N722" s="669"/>
      <c r="O722" s="669"/>
      <c r="P722" s="669"/>
      <c r="Q722" s="669"/>
      <c r="R722" s="669"/>
      <c r="S722" s="669"/>
      <c r="T722" s="669"/>
      <c r="U722" s="669"/>
      <c r="V722" s="669"/>
      <c r="W722" s="669"/>
      <c r="X722" s="669"/>
      <c r="Y722" s="669"/>
      <c r="Z722" s="669"/>
      <c r="AA722" s="669"/>
    </row>
    <row r="723" spans="1:27" ht="12.75">
      <c r="A723" s="669"/>
      <c r="B723" s="669"/>
      <c r="C723" s="669"/>
      <c r="D723" s="669"/>
      <c r="E723" s="669"/>
      <c r="F723" s="669"/>
      <c r="G723" s="669"/>
      <c r="H723" s="669"/>
      <c r="I723" s="669"/>
      <c r="J723" s="669"/>
      <c r="K723" s="669"/>
      <c r="L723" s="669"/>
      <c r="M723" s="669"/>
      <c r="N723" s="669"/>
      <c r="O723" s="669"/>
      <c r="P723" s="669"/>
      <c r="Q723" s="669"/>
      <c r="R723" s="669"/>
      <c r="S723" s="669"/>
      <c r="T723" s="669"/>
      <c r="U723" s="669"/>
      <c r="V723" s="669"/>
      <c r="W723" s="669"/>
      <c r="X723" s="669"/>
      <c r="Y723" s="669"/>
      <c r="Z723" s="669"/>
      <c r="AA723" s="669"/>
    </row>
    <row r="724" spans="1:27" ht="12.75">
      <c r="A724" s="669"/>
      <c r="B724" s="669"/>
      <c r="C724" s="669"/>
      <c r="D724" s="669"/>
      <c r="E724" s="669"/>
      <c r="F724" s="669"/>
      <c r="G724" s="669"/>
      <c r="H724" s="669"/>
      <c r="I724" s="669"/>
      <c r="J724" s="669"/>
      <c r="K724" s="669"/>
      <c r="L724" s="669"/>
      <c r="M724" s="669"/>
      <c r="N724" s="669"/>
      <c r="O724" s="669"/>
      <c r="P724" s="669"/>
      <c r="Q724" s="669"/>
      <c r="R724" s="669"/>
      <c r="S724" s="669"/>
      <c r="T724" s="669"/>
      <c r="U724" s="669"/>
      <c r="V724" s="669"/>
      <c r="W724" s="669"/>
      <c r="X724" s="669"/>
      <c r="Y724" s="669"/>
      <c r="Z724" s="669"/>
      <c r="AA724" s="669"/>
    </row>
    <row r="725" spans="1:27" ht="12.75">
      <c r="A725" s="669"/>
      <c r="B725" s="669"/>
      <c r="C725" s="669"/>
      <c r="D725" s="669"/>
      <c r="E725" s="669"/>
      <c r="F725" s="669"/>
      <c r="G725" s="669"/>
      <c r="H725" s="669"/>
      <c r="I725" s="669"/>
      <c r="J725" s="669"/>
      <c r="K725" s="669"/>
      <c r="L725" s="669"/>
      <c r="M725" s="669"/>
      <c r="N725" s="669"/>
      <c r="O725" s="669"/>
      <c r="P725" s="669"/>
      <c r="Q725" s="669"/>
      <c r="R725" s="669"/>
      <c r="S725" s="669"/>
      <c r="T725" s="669"/>
      <c r="U725" s="669"/>
      <c r="V725" s="669"/>
      <c r="W725" s="669"/>
      <c r="X725" s="669"/>
      <c r="Y725" s="669"/>
      <c r="Z725" s="669"/>
      <c r="AA725" s="669"/>
    </row>
    <row r="726" spans="1:27" ht="12.75">
      <c r="A726" s="669"/>
      <c r="B726" s="669"/>
      <c r="C726" s="669"/>
      <c r="D726" s="669"/>
      <c r="E726" s="669"/>
      <c r="F726" s="669"/>
      <c r="G726" s="669"/>
      <c r="H726" s="669"/>
      <c r="I726" s="669"/>
      <c r="J726" s="669"/>
      <c r="K726" s="669"/>
      <c r="L726" s="669"/>
      <c r="M726" s="669"/>
      <c r="N726" s="669"/>
      <c r="O726" s="669"/>
      <c r="P726" s="669"/>
      <c r="Q726" s="669"/>
      <c r="R726" s="669"/>
      <c r="S726" s="669"/>
      <c r="T726" s="669"/>
      <c r="U726" s="669"/>
      <c r="V726" s="669"/>
      <c r="W726" s="669"/>
      <c r="X726" s="669"/>
      <c r="Y726" s="669"/>
      <c r="Z726" s="669"/>
      <c r="AA726" s="669"/>
    </row>
    <row r="727" spans="1:27" ht="12.75">
      <c r="A727" s="669"/>
      <c r="B727" s="669"/>
      <c r="C727" s="669"/>
      <c r="D727" s="669"/>
      <c r="E727" s="669"/>
      <c r="F727" s="669"/>
      <c r="G727" s="669"/>
      <c r="H727" s="669"/>
      <c r="I727" s="669"/>
      <c r="J727" s="669"/>
      <c r="K727" s="669"/>
      <c r="L727" s="669"/>
      <c r="M727" s="669"/>
      <c r="N727" s="669"/>
      <c r="O727" s="669"/>
      <c r="P727" s="669"/>
      <c r="Q727" s="669"/>
      <c r="R727" s="669"/>
      <c r="S727" s="669"/>
      <c r="T727" s="669"/>
      <c r="U727" s="669"/>
      <c r="V727" s="669"/>
      <c r="W727" s="669"/>
      <c r="X727" s="669"/>
      <c r="Y727" s="669"/>
      <c r="Z727" s="669"/>
      <c r="AA727" s="669"/>
    </row>
    <row r="728" spans="1:27" ht="12.75">
      <c r="A728" s="669"/>
      <c r="B728" s="669"/>
      <c r="C728" s="669"/>
      <c r="D728" s="669"/>
      <c r="E728" s="669"/>
      <c r="F728" s="669"/>
      <c r="G728" s="669"/>
      <c r="H728" s="669"/>
      <c r="I728" s="669"/>
      <c r="J728" s="669"/>
      <c r="K728" s="669"/>
      <c r="L728" s="669"/>
      <c r="M728" s="669"/>
      <c r="N728" s="669"/>
      <c r="O728" s="669"/>
      <c r="P728" s="669"/>
      <c r="Q728" s="669"/>
      <c r="R728" s="669"/>
      <c r="S728" s="669"/>
      <c r="T728" s="669"/>
      <c r="U728" s="669"/>
      <c r="V728" s="669"/>
      <c r="W728" s="669"/>
      <c r="X728" s="669"/>
      <c r="Y728" s="669"/>
      <c r="Z728" s="669"/>
      <c r="AA728" s="669"/>
    </row>
    <row r="729" spans="1:27" ht="12.75">
      <c r="A729" s="669"/>
      <c r="B729" s="669"/>
      <c r="C729" s="669"/>
      <c r="D729" s="669"/>
      <c r="E729" s="669"/>
      <c r="F729" s="669"/>
      <c r="G729" s="669"/>
      <c r="H729" s="669"/>
      <c r="I729" s="669"/>
      <c r="J729" s="669"/>
      <c r="K729" s="669"/>
      <c r="L729" s="669"/>
      <c r="M729" s="669"/>
      <c r="N729" s="669"/>
      <c r="O729" s="669"/>
      <c r="P729" s="669"/>
      <c r="Q729" s="669"/>
      <c r="R729" s="669"/>
      <c r="S729" s="669"/>
      <c r="T729" s="669"/>
      <c r="U729" s="669"/>
      <c r="V729" s="669"/>
      <c r="W729" s="669"/>
      <c r="X729" s="669"/>
      <c r="Y729" s="669"/>
      <c r="Z729" s="669"/>
      <c r="AA729" s="669"/>
    </row>
    <row r="730" spans="1:27" ht="12.75">
      <c r="A730" s="669"/>
      <c r="B730" s="669"/>
      <c r="C730" s="669"/>
      <c r="D730" s="669"/>
      <c r="E730" s="669"/>
      <c r="F730" s="669"/>
      <c r="G730" s="669"/>
      <c r="H730" s="669"/>
      <c r="I730" s="669"/>
      <c r="J730" s="669"/>
      <c r="K730" s="669"/>
      <c r="L730" s="669"/>
      <c r="M730" s="669"/>
      <c r="N730" s="669"/>
      <c r="O730" s="669"/>
      <c r="P730" s="669"/>
      <c r="Q730" s="669"/>
      <c r="R730" s="669"/>
      <c r="S730" s="669"/>
      <c r="T730" s="669"/>
      <c r="U730" s="669"/>
      <c r="V730" s="669"/>
      <c r="W730" s="669"/>
      <c r="X730" s="669"/>
      <c r="Y730" s="669"/>
      <c r="Z730" s="669"/>
      <c r="AA730" s="669"/>
    </row>
    <row r="731" spans="1:27" ht="12.75">
      <c r="A731" s="669"/>
      <c r="B731" s="669"/>
      <c r="C731" s="669"/>
      <c r="D731" s="669"/>
      <c r="E731" s="669"/>
      <c r="F731" s="669"/>
      <c r="G731" s="669"/>
      <c r="H731" s="669"/>
      <c r="I731" s="669"/>
      <c r="J731" s="669"/>
      <c r="K731" s="669"/>
      <c r="L731" s="669"/>
      <c r="M731" s="669"/>
      <c r="N731" s="669"/>
      <c r="O731" s="669"/>
      <c r="P731" s="669"/>
      <c r="Q731" s="669"/>
      <c r="R731" s="669"/>
      <c r="S731" s="669"/>
      <c r="T731" s="669"/>
      <c r="U731" s="669"/>
      <c r="V731" s="669"/>
      <c r="W731" s="669"/>
      <c r="X731" s="669"/>
      <c r="Y731" s="669"/>
      <c r="Z731" s="669"/>
      <c r="AA731" s="669"/>
    </row>
    <row r="732" spans="1:27" ht="12.75">
      <c r="A732" s="669"/>
      <c r="B732" s="669"/>
      <c r="C732" s="669"/>
      <c r="D732" s="669"/>
      <c r="E732" s="669"/>
      <c r="F732" s="669"/>
      <c r="G732" s="669"/>
      <c r="H732" s="669"/>
      <c r="I732" s="669"/>
      <c r="J732" s="669"/>
      <c r="K732" s="669"/>
      <c r="L732" s="669"/>
      <c r="M732" s="669"/>
      <c r="N732" s="669"/>
      <c r="O732" s="669"/>
      <c r="P732" s="669"/>
      <c r="Q732" s="669"/>
      <c r="R732" s="669"/>
      <c r="S732" s="669"/>
      <c r="T732" s="669"/>
      <c r="U732" s="669"/>
      <c r="V732" s="669"/>
      <c r="W732" s="669"/>
      <c r="X732" s="669"/>
      <c r="Y732" s="669"/>
      <c r="Z732" s="669"/>
      <c r="AA732" s="669"/>
    </row>
    <row r="733" spans="1:27" ht="12.75">
      <c r="A733" s="669"/>
      <c r="B733" s="669"/>
      <c r="C733" s="669"/>
      <c r="D733" s="669"/>
      <c r="E733" s="669"/>
      <c r="F733" s="669"/>
      <c r="G733" s="669"/>
      <c r="H733" s="669"/>
      <c r="I733" s="669"/>
      <c r="J733" s="669"/>
      <c r="K733" s="669"/>
      <c r="L733" s="669"/>
      <c r="M733" s="669"/>
      <c r="N733" s="669"/>
      <c r="O733" s="669"/>
      <c r="P733" s="669"/>
      <c r="Q733" s="669"/>
      <c r="R733" s="669"/>
      <c r="S733" s="669"/>
      <c r="T733" s="669"/>
      <c r="U733" s="669"/>
      <c r="V733" s="669"/>
      <c r="W733" s="669"/>
      <c r="X733" s="669"/>
      <c r="Y733" s="669"/>
      <c r="Z733" s="669"/>
      <c r="AA733" s="669"/>
    </row>
    <row r="734" spans="1:27" ht="12.75">
      <c r="A734" s="669"/>
      <c r="B734" s="669"/>
      <c r="C734" s="669"/>
      <c r="D734" s="669"/>
      <c r="E734" s="669"/>
      <c r="F734" s="669"/>
      <c r="G734" s="669"/>
      <c r="H734" s="669"/>
      <c r="I734" s="669"/>
      <c r="J734" s="669"/>
      <c r="K734" s="669"/>
      <c r="L734" s="669"/>
      <c r="M734" s="669"/>
      <c r="N734" s="669"/>
      <c r="O734" s="669"/>
      <c r="P734" s="669"/>
      <c r="Q734" s="669"/>
      <c r="R734" s="669"/>
      <c r="S734" s="669"/>
      <c r="T734" s="669"/>
      <c r="U734" s="669"/>
      <c r="V734" s="669"/>
      <c r="W734" s="669"/>
      <c r="X734" s="669"/>
      <c r="Y734" s="669"/>
      <c r="Z734" s="669"/>
      <c r="AA734" s="669"/>
    </row>
    <row r="735" spans="1:27" ht="12.75">
      <c r="A735" s="669"/>
      <c r="B735" s="669"/>
      <c r="C735" s="669"/>
      <c r="D735" s="669"/>
      <c r="E735" s="669"/>
      <c r="F735" s="669"/>
      <c r="G735" s="669"/>
      <c r="H735" s="669"/>
      <c r="I735" s="669"/>
      <c r="J735" s="669"/>
      <c r="K735" s="669"/>
      <c r="L735" s="669"/>
      <c r="M735" s="669"/>
      <c r="N735" s="669"/>
      <c r="O735" s="669"/>
      <c r="P735" s="669"/>
      <c r="Q735" s="669"/>
      <c r="R735" s="669"/>
      <c r="S735" s="669"/>
      <c r="T735" s="669"/>
      <c r="U735" s="669"/>
      <c r="V735" s="669"/>
      <c r="W735" s="669"/>
      <c r="X735" s="669"/>
      <c r="Y735" s="669"/>
      <c r="Z735" s="669"/>
      <c r="AA735" s="669"/>
    </row>
    <row r="736" spans="1:27" ht="12.75">
      <c r="A736" s="669"/>
      <c r="B736" s="669"/>
      <c r="C736" s="669"/>
      <c r="D736" s="669"/>
      <c r="E736" s="669"/>
      <c r="F736" s="669"/>
      <c r="G736" s="669"/>
      <c r="H736" s="669"/>
      <c r="I736" s="669"/>
      <c r="J736" s="669"/>
      <c r="K736" s="669"/>
      <c r="L736" s="669"/>
      <c r="M736" s="669"/>
      <c r="N736" s="669"/>
      <c r="O736" s="669"/>
      <c r="P736" s="669"/>
      <c r="Q736" s="669"/>
      <c r="R736" s="669"/>
      <c r="S736" s="669"/>
      <c r="T736" s="669"/>
      <c r="U736" s="669"/>
      <c r="V736" s="669"/>
      <c r="W736" s="669"/>
      <c r="X736" s="669"/>
      <c r="Y736" s="669"/>
      <c r="Z736" s="669"/>
      <c r="AA736" s="669"/>
    </row>
    <row r="737" spans="1:27" ht="12.75">
      <c r="A737" s="669"/>
      <c r="B737" s="669"/>
      <c r="C737" s="669"/>
      <c r="D737" s="669"/>
      <c r="E737" s="669"/>
      <c r="F737" s="669"/>
      <c r="G737" s="669"/>
      <c r="H737" s="669"/>
      <c r="I737" s="669"/>
      <c r="J737" s="669"/>
      <c r="K737" s="669"/>
      <c r="L737" s="669"/>
      <c r="M737" s="669"/>
      <c r="N737" s="669"/>
      <c r="O737" s="669"/>
      <c r="P737" s="669"/>
      <c r="Q737" s="669"/>
      <c r="R737" s="669"/>
      <c r="S737" s="669"/>
      <c r="T737" s="669"/>
      <c r="U737" s="669"/>
      <c r="V737" s="669"/>
      <c r="W737" s="669"/>
      <c r="X737" s="669"/>
      <c r="Y737" s="669"/>
      <c r="Z737" s="669"/>
      <c r="AA737" s="669"/>
    </row>
    <row r="738" spans="1:27" ht="12.75">
      <c r="A738" s="669"/>
      <c r="B738" s="669"/>
      <c r="C738" s="669"/>
      <c r="D738" s="669"/>
      <c r="E738" s="669"/>
      <c r="F738" s="669"/>
      <c r="G738" s="669"/>
      <c r="H738" s="669"/>
      <c r="I738" s="669"/>
      <c r="J738" s="669"/>
      <c r="K738" s="669"/>
      <c r="L738" s="669"/>
      <c r="M738" s="669"/>
      <c r="N738" s="669"/>
      <c r="O738" s="669"/>
      <c r="P738" s="669"/>
      <c r="Q738" s="669"/>
      <c r="R738" s="669"/>
      <c r="S738" s="669"/>
      <c r="T738" s="669"/>
      <c r="U738" s="669"/>
      <c r="V738" s="669"/>
      <c r="W738" s="669"/>
      <c r="X738" s="669"/>
      <c r="Y738" s="669"/>
      <c r="Z738" s="669"/>
      <c r="AA738" s="669"/>
    </row>
    <row r="739" spans="1:27" ht="12.75">
      <c r="A739" s="669"/>
      <c r="B739" s="669"/>
      <c r="C739" s="669"/>
      <c r="D739" s="669"/>
      <c r="E739" s="669"/>
      <c r="F739" s="669"/>
      <c r="G739" s="669"/>
      <c r="H739" s="669"/>
      <c r="I739" s="669"/>
      <c r="J739" s="669"/>
      <c r="K739" s="669"/>
      <c r="L739" s="669"/>
      <c r="M739" s="669"/>
      <c r="N739" s="669"/>
      <c r="O739" s="669"/>
      <c r="P739" s="669"/>
      <c r="Q739" s="669"/>
      <c r="R739" s="669"/>
      <c r="S739" s="669"/>
      <c r="T739" s="669"/>
      <c r="U739" s="669"/>
      <c r="V739" s="669"/>
      <c r="W739" s="669"/>
      <c r="X739" s="669"/>
      <c r="Y739" s="669"/>
      <c r="Z739" s="669"/>
      <c r="AA739" s="669"/>
    </row>
    <row r="740" spans="1:27" ht="12.75">
      <c r="A740" s="669"/>
      <c r="B740" s="669"/>
      <c r="C740" s="669"/>
      <c r="D740" s="669"/>
      <c r="E740" s="669"/>
      <c r="F740" s="669"/>
      <c r="G740" s="669"/>
      <c r="H740" s="669"/>
      <c r="I740" s="669"/>
      <c r="J740" s="669"/>
      <c r="K740" s="669"/>
      <c r="L740" s="669"/>
      <c r="M740" s="669"/>
      <c r="N740" s="669"/>
      <c r="O740" s="669"/>
      <c r="P740" s="669"/>
      <c r="Q740" s="669"/>
      <c r="R740" s="669"/>
      <c r="S740" s="669"/>
      <c r="T740" s="669"/>
      <c r="U740" s="669"/>
      <c r="V740" s="669"/>
      <c r="W740" s="669"/>
      <c r="X740" s="669"/>
      <c r="Y740" s="669"/>
      <c r="Z740" s="669"/>
      <c r="AA740" s="669"/>
    </row>
    <row r="741" spans="1:27" ht="12.75">
      <c r="A741" s="669"/>
      <c r="B741" s="669"/>
      <c r="C741" s="669"/>
      <c r="D741" s="669"/>
      <c r="E741" s="669"/>
      <c r="F741" s="669"/>
      <c r="G741" s="669"/>
      <c r="H741" s="669"/>
      <c r="I741" s="669"/>
      <c r="J741" s="669"/>
      <c r="K741" s="669"/>
      <c r="L741" s="669"/>
      <c r="M741" s="669"/>
      <c r="N741" s="669"/>
      <c r="O741" s="669"/>
      <c r="P741" s="669"/>
      <c r="Q741" s="669"/>
      <c r="R741" s="669"/>
      <c r="S741" s="669"/>
      <c r="T741" s="669"/>
      <c r="U741" s="669"/>
      <c r="V741" s="669"/>
      <c r="W741" s="669"/>
      <c r="X741" s="669"/>
      <c r="Y741" s="669"/>
      <c r="Z741" s="669"/>
      <c r="AA741" s="669"/>
    </row>
    <row r="742" spans="1:27" ht="12.75">
      <c r="A742" s="669"/>
      <c r="B742" s="669"/>
      <c r="C742" s="669"/>
      <c r="D742" s="669"/>
      <c r="E742" s="669"/>
      <c r="F742" s="669"/>
      <c r="G742" s="669"/>
      <c r="H742" s="669"/>
      <c r="I742" s="669"/>
      <c r="J742" s="669"/>
      <c r="K742" s="669"/>
      <c r="L742" s="669"/>
      <c r="M742" s="669"/>
      <c r="N742" s="669"/>
      <c r="O742" s="669"/>
      <c r="P742" s="669"/>
      <c r="Q742" s="669"/>
      <c r="R742" s="669"/>
      <c r="S742" s="669"/>
      <c r="T742" s="669"/>
      <c r="U742" s="669"/>
      <c r="V742" s="669"/>
      <c r="W742" s="669"/>
      <c r="X742" s="669"/>
      <c r="Y742" s="669"/>
      <c r="Z742" s="669"/>
      <c r="AA742" s="669"/>
    </row>
    <row r="743" spans="1:27" ht="12.75">
      <c r="A743" s="669"/>
      <c r="B743" s="669"/>
      <c r="C743" s="669"/>
      <c r="D743" s="669"/>
      <c r="E743" s="669"/>
      <c r="F743" s="669"/>
      <c r="G743" s="669"/>
      <c r="H743" s="669"/>
      <c r="I743" s="669"/>
      <c r="J743" s="669"/>
      <c r="K743" s="669"/>
      <c r="L743" s="669"/>
      <c r="M743" s="669"/>
      <c r="N743" s="669"/>
      <c r="O743" s="669"/>
      <c r="P743" s="669"/>
      <c r="Q743" s="669"/>
      <c r="R743" s="669"/>
      <c r="S743" s="669"/>
      <c r="T743" s="669"/>
      <c r="U743" s="669"/>
      <c r="V743" s="669"/>
      <c r="W743" s="669"/>
      <c r="X743" s="669"/>
      <c r="Y743" s="669"/>
      <c r="Z743" s="669"/>
      <c r="AA743" s="669"/>
    </row>
    <row r="744" spans="1:27" ht="12.75">
      <c r="A744" s="669"/>
      <c r="B744" s="669"/>
      <c r="C744" s="669"/>
      <c r="D744" s="669"/>
      <c r="E744" s="669"/>
      <c r="F744" s="669"/>
      <c r="G744" s="669"/>
      <c r="H744" s="669"/>
      <c r="I744" s="669"/>
      <c r="J744" s="669"/>
      <c r="K744" s="669"/>
      <c r="L744" s="669"/>
      <c r="M744" s="669"/>
      <c r="N744" s="669"/>
      <c r="O744" s="669"/>
      <c r="P744" s="669"/>
      <c r="Q744" s="669"/>
      <c r="R744" s="669"/>
      <c r="S744" s="669"/>
      <c r="T744" s="669"/>
      <c r="U744" s="669"/>
      <c r="V744" s="669"/>
      <c r="W744" s="669"/>
      <c r="X744" s="669"/>
      <c r="Y744" s="669"/>
      <c r="Z744" s="669"/>
      <c r="AA744" s="669"/>
    </row>
    <row r="745" spans="1:27" ht="12.75">
      <c r="A745" s="669"/>
      <c r="B745" s="669"/>
      <c r="C745" s="669"/>
      <c r="D745" s="669"/>
      <c r="E745" s="669"/>
      <c r="F745" s="669"/>
      <c r="G745" s="669"/>
      <c r="H745" s="669"/>
      <c r="I745" s="669"/>
      <c r="J745" s="669"/>
      <c r="K745" s="669"/>
      <c r="L745" s="669"/>
      <c r="M745" s="669"/>
      <c r="N745" s="669"/>
      <c r="O745" s="669"/>
      <c r="P745" s="669"/>
      <c r="Q745" s="669"/>
      <c r="R745" s="669"/>
      <c r="S745" s="669"/>
      <c r="T745" s="669"/>
      <c r="U745" s="669"/>
      <c r="V745" s="669"/>
      <c r="W745" s="669"/>
      <c r="X745" s="669"/>
      <c r="Y745" s="669"/>
      <c r="Z745" s="669"/>
      <c r="AA745" s="669"/>
    </row>
    <row r="746" spans="1:27" ht="12.75">
      <c r="A746" s="669"/>
      <c r="B746" s="669"/>
      <c r="C746" s="669"/>
      <c r="D746" s="669"/>
      <c r="E746" s="669"/>
      <c r="F746" s="669"/>
      <c r="G746" s="669"/>
      <c r="H746" s="669"/>
      <c r="I746" s="669"/>
      <c r="J746" s="669"/>
      <c r="K746" s="669"/>
      <c r="L746" s="669"/>
      <c r="M746" s="669"/>
      <c r="N746" s="669"/>
      <c r="O746" s="669"/>
      <c r="P746" s="669"/>
      <c r="Q746" s="669"/>
      <c r="R746" s="669"/>
      <c r="S746" s="669"/>
      <c r="T746" s="669"/>
      <c r="U746" s="669"/>
      <c r="V746" s="669"/>
      <c r="W746" s="669"/>
      <c r="X746" s="669"/>
      <c r="Y746" s="669"/>
      <c r="Z746" s="669"/>
      <c r="AA746" s="669"/>
    </row>
    <row r="747" spans="1:27" ht="12.75">
      <c r="A747" s="669"/>
      <c r="B747" s="669"/>
      <c r="C747" s="669"/>
      <c r="D747" s="669"/>
      <c r="E747" s="669"/>
      <c r="F747" s="669"/>
      <c r="G747" s="669"/>
      <c r="H747" s="669"/>
      <c r="I747" s="669"/>
      <c r="J747" s="669"/>
      <c r="K747" s="669"/>
      <c r="L747" s="669"/>
      <c r="M747" s="669"/>
      <c r="N747" s="669"/>
      <c r="O747" s="669"/>
      <c r="P747" s="669"/>
      <c r="Q747" s="669"/>
      <c r="R747" s="669"/>
      <c r="S747" s="669"/>
      <c r="T747" s="669"/>
      <c r="U747" s="669"/>
      <c r="V747" s="669"/>
      <c r="W747" s="669"/>
      <c r="X747" s="669"/>
      <c r="Y747" s="669"/>
      <c r="Z747" s="669"/>
      <c r="AA747" s="669"/>
    </row>
    <row r="748" spans="1:27" ht="12.75">
      <c r="A748" s="669"/>
      <c r="B748" s="669"/>
      <c r="C748" s="669"/>
      <c r="D748" s="669"/>
      <c r="E748" s="669"/>
      <c r="F748" s="669"/>
      <c r="G748" s="669"/>
      <c r="H748" s="669"/>
      <c r="I748" s="669"/>
      <c r="J748" s="669"/>
      <c r="K748" s="669"/>
      <c r="L748" s="669"/>
      <c r="M748" s="669"/>
      <c r="N748" s="669"/>
      <c r="O748" s="669"/>
      <c r="P748" s="669"/>
      <c r="Q748" s="669"/>
      <c r="R748" s="669"/>
      <c r="S748" s="669"/>
      <c r="T748" s="669"/>
      <c r="U748" s="669"/>
      <c r="V748" s="669"/>
      <c r="W748" s="669"/>
      <c r="X748" s="669"/>
      <c r="Y748" s="669"/>
      <c r="Z748" s="669"/>
      <c r="AA748" s="669"/>
    </row>
    <row r="749" spans="1:27" ht="12.75">
      <c r="A749" s="669"/>
      <c r="B749" s="669"/>
      <c r="C749" s="669"/>
      <c r="D749" s="669"/>
      <c r="E749" s="669"/>
      <c r="F749" s="669"/>
      <c r="G749" s="669"/>
      <c r="H749" s="669"/>
      <c r="I749" s="669"/>
      <c r="J749" s="669"/>
      <c r="K749" s="669"/>
      <c r="L749" s="669"/>
      <c r="M749" s="669"/>
      <c r="N749" s="669"/>
      <c r="O749" s="669"/>
      <c r="P749" s="669"/>
      <c r="Q749" s="669"/>
      <c r="R749" s="669"/>
      <c r="S749" s="669"/>
      <c r="T749" s="669"/>
      <c r="U749" s="669"/>
      <c r="V749" s="669"/>
      <c r="W749" s="669"/>
      <c r="X749" s="669"/>
      <c r="Y749" s="669"/>
      <c r="Z749" s="669"/>
      <c r="AA749" s="669"/>
    </row>
    <row r="750" spans="1:27" ht="12.75">
      <c r="A750" s="669"/>
      <c r="B750" s="669"/>
      <c r="C750" s="669"/>
      <c r="D750" s="669"/>
      <c r="E750" s="669"/>
      <c r="F750" s="669"/>
      <c r="G750" s="669"/>
      <c r="H750" s="669"/>
      <c r="I750" s="669"/>
      <c r="J750" s="669"/>
      <c r="K750" s="669"/>
      <c r="L750" s="669"/>
      <c r="M750" s="669"/>
      <c r="N750" s="669"/>
      <c r="O750" s="669"/>
      <c r="P750" s="669"/>
      <c r="Q750" s="669"/>
      <c r="R750" s="669"/>
      <c r="S750" s="669"/>
      <c r="T750" s="669"/>
      <c r="U750" s="669"/>
      <c r="V750" s="669"/>
      <c r="W750" s="669"/>
      <c r="X750" s="669"/>
      <c r="Y750" s="669"/>
      <c r="Z750" s="669"/>
      <c r="AA750" s="669"/>
    </row>
    <row r="751" spans="1:27" ht="12.75">
      <c r="A751" s="669"/>
      <c r="B751" s="669"/>
      <c r="C751" s="669"/>
      <c r="D751" s="669"/>
      <c r="E751" s="669"/>
      <c r="F751" s="669"/>
      <c r="G751" s="669"/>
      <c r="H751" s="669"/>
      <c r="I751" s="669"/>
      <c r="J751" s="669"/>
      <c r="K751" s="669"/>
      <c r="L751" s="669"/>
      <c r="M751" s="669"/>
      <c r="N751" s="669"/>
      <c r="O751" s="669"/>
      <c r="P751" s="669"/>
      <c r="Q751" s="669"/>
      <c r="R751" s="669"/>
      <c r="S751" s="669"/>
      <c r="T751" s="669"/>
      <c r="U751" s="669"/>
      <c r="V751" s="669"/>
      <c r="W751" s="669"/>
      <c r="X751" s="669"/>
      <c r="Y751" s="669"/>
      <c r="Z751" s="669"/>
      <c r="AA751" s="669"/>
    </row>
    <row r="752" spans="1:27" ht="12.75">
      <c r="A752" s="669"/>
      <c r="B752" s="669"/>
      <c r="C752" s="669"/>
      <c r="D752" s="669"/>
      <c r="E752" s="669"/>
      <c r="F752" s="669"/>
      <c r="G752" s="669"/>
      <c r="H752" s="669"/>
      <c r="I752" s="669"/>
      <c r="J752" s="669"/>
      <c r="K752" s="669"/>
      <c r="L752" s="669"/>
      <c r="M752" s="669"/>
      <c r="N752" s="669"/>
      <c r="O752" s="669"/>
      <c r="P752" s="669"/>
      <c r="Q752" s="669"/>
      <c r="R752" s="669"/>
      <c r="S752" s="669"/>
      <c r="T752" s="669"/>
      <c r="U752" s="669"/>
      <c r="V752" s="669"/>
      <c r="W752" s="669"/>
      <c r="X752" s="669"/>
      <c r="Y752" s="669"/>
      <c r="Z752" s="669"/>
      <c r="AA752" s="669"/>
    </row>
    <row r="753" spans="1:27" ht="12.75">
      <c r="A753" s="669"/>
      <c r="B753" s="669"/>
      <c r="C753" s="669"/>
      <c r="D753" s="669"/>
      <c r="E753" s="669"/>
      <c r="F753" s="669"/>
      <c r="G753" s="669"/>
      <c r="H753" s="669"/>
      <c r="I753" s="669"/>
      <c r="J753" s="669"/>
      <c r="K753" s="669"/>
      <c r="L753" s="669"/>
      <c r="M753" s="669"/>
      <c r="N753" s="669"/>
      <c r="O753" s="669"/>
      <c r="P753" s="669"/>
      <c r="Q753" s="669"/>
      <c r="R753" s="669"/>
      <c r="S753" s="669"/>
      <c r="T753" s="669"/>
      <c r="U753" s="669"/>
      <c r="V753" s="669"/>
      <c r="W753" s="669"/>
      <c r="X753" s="669"/>
      <c r="Y753" s="669"/>
      <c r="Z753" s="669"/>
      <c r="AA753" s="669"/>
    </row>
    <row r="754" spans="1:27" ht="12.75">
      <c r="A754" s="669"/>
      <c r="B754" s="669"/>
      <c r="C754" s="669"/>
      <c r="D754" s="669"/>
      <c r="E754" s="669"/>
      <c r="F754" s="669"/>
      <c r="G754" s="669"/>
      <c r="H754" s="669"/>
      <c r="I754" s="669"/>
      <c r="J754" s="669"/>
      <c r="K754" s="669"/>
      <c r="L754" s="669"/>
      <c r="M754" s="669"/>
      <c r="N754" s="669"/>
      <c r="O754" s="669"/>
      <c r="P754" s="669"/>
      <c r="Q754" s="669"/>
      <c r="R754" s="669"/>
      <c r="S754" s="669"/>
      <c r="T754" s="669"/>
      <c r="U754" s="669"/>
      <c r="V754" s="669"/>
      <c r="W754" s="669"/>
      <c r="X754" s="669"/>
      <c r="Y754" s="669"/>
      <c r="Z754" s="669"/>
      <c r="AA754" s="669"/>
    </row>
    <row r="755" spans="1:27" ht="12.75">
      <c r="A755" s="669"/>
      <c r="B755" s="669"/>
      <c r="C755" s="669"/>
      <c r="D755" s="669"/>
      <c r="E755" s="669"/>
      <c r="F755" s="669"/>
      <c r="G755" s="669"/>
      <c r="H755" s="669"/>
      <c r="I755" s="669"/>
      <c r="J755" s="669"/>
      <c r="K755" s="669"/>
      <c r="L755" s="669"/>
      <c r="M755" s="669"/>
      <c r="N755" s="669"/>
      <c r="O755" s="669"/>
      <c r="P755" s="669"/>
      <c r="Q755" s="669"/>
      <c r="R755" s="669"/>
      <c r="S755" s="669"/>
      <c r="T755" s="669"/>
      <c r="U755" s="669"/>
      <c r="V755" s="669"/>
      <c r="W755" s="669"/>
      <c r="X755" s="669"/>
      <c r="Y755" s="669"/>
      <c r="Z755" s="669"/>
      <c r="AA755" s="669"/>
    </row>
    <row r="756" spans="1:27" ht="12.75">
      <c r="A756" s="669"/>
      <c r="B756" s="669"/>
      <c r="C756" s="669"/>
      <c r="D756" s="669"/>
      <c r="E756" s="669"/>
      <c r="F756" s="669"/>
      <c r="G756" s="669"/>
      <c r="H756" s="669"/>
      <c r="I756" s="669"/>
      <c r="J756" s="669"/>
      <c r="K756" s="669"/>
      <c r="L756" s="669"/>
      <c r="M756" s="669"/>
      <c r="N756" s="669"/>
      <c r="O756" s="669"/>
      <c r="P756" s="669"/>
      <c r="Q756" s="669"/>
      <c r="R756" s="669"/>
      <c r="S756" s="669"/>
      <c r="T756" s="669"/>
      <c r="U756" s="669"/>
      <c r="V756" s="669"/>
      <c r="W756" s="669"/>
      <c r="X756" s="669"/>
      <c r="Y756" s="669"/>
      <c r="Z756" s="669"/>
      <c r="AA756" s="669"/>
    </row>
    <row r="757" spans="1:27" ht="12.75">
      <c r="A757" s="669"/>
      <c r="B757" s="669"/>
      <c r="C757" s="669"/>
      <c r="D757" s="669"/>
      <c r="E757" s="669"/>
      <c r="F757" s="669"/>
      <c r="G757" s="669"/>
      <c r="H757" s="669"/>
      <c r="I757" s="669"/>
      <c r="J757" s="669"/>
      <c r="K757" s="669"/>
      <c r="L757" s="669"/>
      <c r="M757" s="669"/>
      <c r="N757" s="669"/>
      <c r="O757" s="669"/>
      <c r="P757" s="669"/>
      <c r="Q757" s="669"/>
      <c r="R757" s="669"/>
      <c r="S757" s="669"/>
      <c r="T757" s="669"/>
      <c r="U757" s="669"/>
      <c r="V757" s="669"/>
      <c r="W757" s="669"/>
      <c r="X757" s="669"/>
      <c r="Y757" s="669"/>
      <c r="Z757" s="669"/>
      <c r="AA757" s="669"/>
    </row>
    <row r="758" spans="1:27" ht="12.75">
      <c r="A758" s="669"/>
      <c r="B758" s="669"/>
      <c r="C758" s="669"/>
      <c r="D758" s="669"/>
      <c r="E758" s="669"/>
      <c r="F758" s="669"/>
      <c r="G758" s="669"/>
      <c r="H758" s="669"/>
      <c r="I758" s="669"/>
      <c r="J758" s="669"/>
      <c r="K758" s="669"/>
      <c r="L758" s="669"/>
      <c r="M758" s="669"/>
      <c r="N758" s="669"/>
      <c r="O758" s="669"/>
      <c r="P758" s="669"/>
      <c r="Q758" s="669"/>
      <c r="R758" s="669"/>
      <c r="S758" s="669"/>
      <c r="T758" s="669"/>
      <c r="U758" s="669"/>
      <c r="V758" s="669"/>
      <c r="W758" s="669"/>
      <c r="X758" s="669"/>
      <c r="Y758" s="669"/>
      <c r="Z758" s="669"/>
      <c r="AA758" s="669"/>
    </row>
    <row r="759" spans="1:27" ht="12.75">
      <c r="A759" s="669"/>
      <c r="B759" s="669"/>
      <c r="C759" s="669"/>
      <c r="D759" s="669"/>
      <c r="E759" s="669"/>
      <c r="F759" s="669"/>
      <c r="G759" s="669"/>
      <c r="H759" s="669"/>
      <c r="I759" s="669"/>
      <c r="J759" s="669"/>
      <c r="K759" s="669"/>
      <c r="L759" s="669"/>
      <c r="M759" s="669"/>
      <c r="N759" s="669"/>
      <c r="O759" s="669"/>
      <c r="P759" s="669"/>
      <c r="Q759" s="669"/>
      <c r="R759" s="669"/>
      <c r="S759" s="669"/>
      <c r="T759" s="669"/>
      <c r="U759" s="669"/>
      <c r="V759" s="669"/>
      <c r="W759" s="669"/>
      <c r="X759" s="669"/>
      <c r="Y759" s="669"/>
      <c r="Z759" s="669"/>
      <c r="AA759" s="669"/>
    </row>
    <row r="760" spans="1:27" ht="12.75">
      <c r="A760" s="669"/>
      <c r="B760" s="669"/>
      <c r="C760" s="669"/>
      <c r="D760" s="669"/>
      <c r="E760" s="669"/>
      <c r="F760" s="669"/>
      <c r="G760" s="669"/>
      <c r="H760" s="669"/>
      <c r="I760" s="669"/>
      <c r="J760" s="669"/>
      <c r="K760" s="669"/>
      <c r="L760" s="669"/>
      <c r="M760" s="669"/>
      <c r="N760" s="669"/>
      <c r="O760" s="669"/>
      <c r="P760" s="669"/>
      <c r="Q760" s="669"/>
      <c r="R760" s="669"/>
      <c r="S760" s="669"/>
      <c r="T760" s="669"/>
      <c r="U760" s="669"/>
      <c r="V760" s="669"/>
      <c r="W760" s="669"/>
      <c r="X760" s="669"/>
      <c r="Y760" s="669"/>
      <c r="Z760" s="669"/>
      <c r="AA760" s="669"/>
    </row>
    <row r="761" spans="1:27" ht="12.75">
      <c r="A761" s="669"/>
      <c r="B761" s="669"/>
      <c r="C761" s="669"/>
      <c r="D761" s="669"/>
      <c r="E761" s="669"/>
      <c r="F761" s="669"/>
      <c r="G761" s="669"/>
      <c r="H761" s="669"/>
      <c r="I761" s="669"/>
      <c r="J761" s="669"/>
      <c r="K761" s="669"/>
      <c r="L761" s="669"/>
      <c r="M761" s="669"/>
      <c r="N761" s="669"/>
      <c r="O761" s="669"/>
      <c r="P761" s="669"/>
      <c r="Q761" s="669"/>
      <c r="R761" s="669"/>
      <c r="S761" s="669"/>
      <c r="T761" s="669"/>
      <c r="U761" s="669"/>
      <c r="V761" s="669"/>
      <c r="W761" s="669"/>
      <c r="X761" s="669"/>
      <c r="Y761" s="669"/>
      <c r="Z761" s="669"/>
      <c r="AA761" s="669"/>
    </row>
    <row r="762" spans="1:27" ht="12.75">
      <c r="A762" s="669"/>
      <c r="B762" s="669"/>
      <c r="C762" s="669"/>
      <c r="D762" s="669"/>
      <c r="E762" s="669"/>
      <c r="F762" s="669"/>
      <c r="G762" s="669"/>
      <c r="H762" s="669"/>
      <c r="I762" s="669"/>
      <c r="J762" s="669"/>
      <c r="K762" s="669"/>
      <c r="L762" s="669"/>
      <c r="M762" s="669"/>
      <c r="N762" s="669"/>
      <c r="O762" s="669"/>
      <c r="P762" s="669"/>
      <c r="Q762" s="669"/>
      <c r="R762" s="669"/>
      <c r="S762" s="669"/>
      <c r="T762" s="669"/>
      <c r="U762" s="669"/>
      <c r="V762" s="669"/>
      <c r="W762" s="669"/>
      <c r="X762" s="669"/>
      <c r="Y762" s="669"/>
      <c r="Z762" s="669"/>
      <c r="AA762" s="669"/>
    </row>
    <row r="763" spans="1:27" ht="12.75">
      <c r="A763" s="669"/>
      <c r="B763" s="669"/>
      <c r="C763" s="669"/>
      <c r="D763" s="669"/>
      <c r="E763" s="669"/>
      <c r="F763" s="669"/>
      <c r="G763" s="669"/>
      <c r="H763" s="669"/>
      <c r="I763" s="669"/>
      <c r="J763" s="669"/>
      <c r="K763" s="669"/>
      <c r="L763" s="669"/>
      <c r="M763" s="669"/>
      <c r="N763" s="669"/>
      <c r="O763" s="669"/>
      <c r="P763" s="669"/>
      <c r="Q763" s="669"/>
      <c r="R763" s="669"/>
      <c r="S763" s="669"/>
      <c r="T763" s="669"/>
      <c r="U763" s="669"/>
      <c r="V763" s="669"/>
      <c r="W763" s="669"/>
      <c r="X763" s="669"/>
      <c r="Y763" s="669"/>
      <c r="Z763" s="669"/>
      <c r="AA763" s="669"/>
    </row>
    <row r="764" spans="1:27" ht="12.75">
      <c r="A764" s="669"/>
      <c r="B764" s="669"/>
      <c r="C764" s="669"/>
      <c r="D764" s="669"/>
      <c r="E764" s="669"/>
      <c r="F764" s="669"/>
      <c r="G764" s="669"/>
      <c r="H764" s="669"/>
      <c r="I764" s="669"/>
      <c r="J764" s="669"/>
      <c r="K764" s="669"/>
      <c r="L764" s="669"/>
      <c r="M764" s="669"/>
      <c r="N764" s="669"/>
      <c r="O764" s="669"/>
      <c r="P764" s="669"/>
      <c r="Q764" s="669"/>
      <c r="R764" s="669"/>
      <c r="S764" s="669"/>
      <c r="T764" s="669"/>
      <c r="U764" s="669"/>
      <c r="V764" s="669"/>
      <c r="W764" s="669"/>
      <c r="X764" s="669"/>
      <c r="Y764" s="669"/>
      <c r="Z764" s="669"/>
      <c r="AA764" s="669"/>
    </row>
    <row r="765" spans="1:27" ht="12.75">
      <c r="A765" s="669"/>
      <c r="B765" s="669"/>
      <c r="C765" s="669"/>
      <c r="D765" s="669"/>
      <c r="E765" s="669"/>
      <c r="F765" s="669"/>
      <c r="G765" s="669"/>
      <c r="H765" s="669"/>
      <c r="I765" s="669"/>
      <c r="J765" s="669"/>
      <c r="K765" s="669"/>
      <c r="L765" s="669"/>
      <c r="M765" s="669"/>
      <c r="N765" s="669"/>
      <c r="O765" s="669"/>
      <c r="P765" s="669"/>
      <c r="Q765" s="669"/>
      <c r="R765" s="669"/>
      <c r="S765" s="669"/>
      <c r="T765" s="669"/>
      <c r="U765" s="669"/>
      <c r="V765" s="669"/>
      <c r="W765" s="669"/>
      <c r="X765" s="669"/>
      <c r="Y765" s="669"/>
      <c r="Z765" s="669"/>
      <c r="AA765" s="669"/>
    </row>
    <row r="766" spans="1:27" ht="12.75">
      <c r="A766" s="669"/>
      <c r="B766" s="669"/>
      <c r="C766" s="669"/>
      <c r="D766" s="669"/>
      <c r="E766" s="669"/>
      <c r="F766" s="669"/>
      <c r="G766" s="669"/>
      <c r="H766" s="669"/>
      <c r="I766" s="669"/>
      <c r="J766" s="669"/>
      <c r="K766" s="669"/>
      <c r="L766" s="669"/>
      <c r="M766" s="669"/>
      <c r="N766" s="669"/>
      <c r="O766" s="669"/>
      <c r="P766" s="669"/>
      <c r="Q766" s="669"/>
      <c r="R766" s="669"/>
      <c r="S766" s="669"/>
      <c r="T766" s="669"/>
      <c r="U766" s="669"/>
      <c r="V766" s="669"/>
      <c r="W766" s="669"/>
      <c r="X766" s="669"/>
      <c r="Y766" s="669"/>
      <c r="Z766" s="669"/>
      <c r="AA766" s="669"/>
    </row>
    <row r="767" spans="1:27" ht="12.75">
      <c r="A767" s="669"/>
      <c r="B767" s="669"/>
      <c r="C767" s="669"/>
      <c r="D767" s="669"/>
      <c r="E767" s="669"/>
      <c r="F767" s="669"/>
      <c r="G767" s="669"/>
      <c r="H767" s="669"/>
      <c r="I767" s="669"/>
      <c r="J767" s="669"/>
      <c r="K767" s="669"/>
      <c r="L767" s="669"/>
      <c r="M767" s="669"/>
      <c r="N767" s="669"/>
      <c r="O767" s="669"/>
      <c r="P767" s="669"/>
      <c r="Q767" s="669"/>
      <c r="R767" s="669"/>
      <c r="S767" s="669"/>
      <c r="T767" s="669"/>
      <c r="U767" s="669"/>
      <c r="V767" s="669"/>
      <c r="W767" s="669"/>
      <c r="X767" s="669"/>
      <c r="Y767" s="669"/>
      <c r="Z767" s="669"/>
      <c r="AA767" s="669"/>
    </row>
    <row r="768" spans="1:27" ht="12.75">
      <c r="A768" s="669"/>
      <c r="B768" s="669"/>
      <c r="C768" s="669"/>
      <c r="D768" s="669"/>
      <c r="E768" s="669"/>
      <c r="F768" s="669"/>
      <c r="G768" s="669"/>
      <c r="H768" s="669"/>
      <c r="I768" s="669"/>
      <c r="J768" s="669"/>
      <c r="K768" s="669"/>
      <c r="L768" s="669"/>
      <c r="M768" s="669"/>
      <c r="N768" s="669"/>
      <c r="O768" s="669"/>
      <c r="P768" s="669"/>
      <c r="Q768" s="669"/>
      <c r="R768" s="669"/>
      <c r="S768" s="669"/>
      <c r="T768" s="669"/>
      <c r="U768" s="669"/>
      <c r="V768" s="669"/>
      <c r="W768" s="669"/>
      <c r="X768" s="669"/>
      <c r="Y768" s="669"/>
      <c r="Z768" s="669"/>
      <c r="AA768" s="669"/>
    </row>
    <row r="769" spans="1:27" ht="12.75">
      <c r="A769" s="669"/>
      <c r="B769" s="669"/>
      <c r="C769" s="669"/>
      <c r="D769" s="669"/>
      <c r="E769" s="669"/>
      <c r="F769" s="669"/>
      <c r="G769" s="669"/>
      <c r="H769" s="669"/>
      <c r="I769" s="669"/>
      <c r="J769" s="669"/>
      <c r="K769" s="669"/>
      <c r="L769" s="669"/>
      <c r="M769" s="669"/>
      <c r="N769" s="669"/>
      <c r="O769" s="669"/>
      <c r="P769" s="669"/>
      <c r="Q769" s="669"/>
      <c r="R769" s="669"/>
      <c r="S769" s="669"/>
      <c r="T769" s="669"/>
      <c r="U769" s="669"/>
      <c r="V769" s="669"/>
      <c r="W769" s="669"/>
      <c r="X769" s="669"/>
      <c r="Y769" s="669"/>
      <c r="Z769" s="669"/>
      <c r="AA769" s="669"/>
    </row>
    <row r="770" spans="1:27" ht="12.75">
      <c r="A770" s="669"/>
      <c r="B770" s="669"/>
      <c r="C770" s="669"/>
      <c r="D770" s="669"/>
      <c r="E770" s="669"/>
      <c r="F770" s="669"/>
      <c r="G770" s="669"/>
      <c r="H770" s="669"/>
      <c r="I770" s="669"/>
      <c r="J770" s="669"/>
      <c r="K770" s="669"/>
      <c r="L770" s="669"/>
      <c r="M770" s="669"/>
      <c r="N770" s="669"/>
      <c r="O770" s="669"/>
      <c r="P770" s="669"/>
      <c r="Q770" s="669"/>
      <c r="R770" s="669"/>
      <c r="S770" s="669"/>
      <c r="T770" s="669"/>
      <c r="U770" s="669"/>
      <c r="V770" s="669"/>
      <c r="W770" s="669"/>
      <c r="X770" s="669"/>
      <c r="Y770" s="669"/>
      <c r="Z770" s="669"/>
      <c r="AA770" s="669"/>
    </row>
    <row r="771" spans="1:27" ht="12.75">
      <c r="A771" s="669"/>
      <c r="B771" s="669"/>
      <c r="C771" s="669"/>
      <c r="D771" s="669"/>
      <c r="E771" s="669"/>
      <c r="F771" s="669"/>
      <c r="G771" s="669"/>
      <c r="H771" s="669"/>
      <c r="I771" s="669"/>
      <c r="J771" s="669"/>
      <c r="K771" s="669"/>
      <c r="L771" s="669"/>
      <c r="M771" s="669"/>
      <c r="N771" s="669"/>
      <c r="O771" s="669"/>
      <c r="P771" s="669"/>
      <c r="Q771" s="669"/>
      <c r="R771" s="669"/>
      <c r="S771" s="669"/>
      <c r="T771" s="669"/>
      <c r="U771" s="669"/>
      <c r="V771" s="669"/>
      <c r="W771" s="669"/>
      <c r="X771" s="669"/>
      <c r="Y771" s="669"/>
      <c r="Z771" s="669"/>
      <c r="AA771" s="669"/>
    </row>
    <row r="772" spans="1:27" ht="12.75">
      <c r="A772" s="669"/>
      <c r="B772" s="669"/>
      <c r="C772" s="669"/>
      <c r="D772" s="669"/>
      <c r="E772" s="669"/>
      <c r="F772" s="669"/>
      <c r="G772" s="669"/>
      <c r="H772" s="669"/>
      <c r="I772" s="669"/>
      <c r="J772" s="669"/>
      <c r="K772" s="669"/>
      <c r="L772" s="669"/>
      <c r="M772" s="669"/>
      <c r="N772" s="669"/>
      <c r="O772" s="669"/>
      <c r="P772" s="669"/>
      <c r="Q772" s="669"/>
      <c r="R772" s="669"/>
      <c r="S772" s="669"/>
      <c r="T772" s="669"/>
      <c r="U772" s="669"/>
      <c r="V772" s="669"/>
      <c r="W772" s="669"/>
      <c r="X772" s="669"/>
      <c r="Y772" s="669"/>
      <c r="Z772" s="669"/>
      <c r="AA772" s="669"/>
    </row>
    <row r="773" spans="1:27" ht="12.75">
      <c r="A773" s="669"/>
      <c r="B773" s="669"/>
      <c r="C773" s="669"/>
      <c r="D773" s="669"/>
      <c r="E773" s="669"/>
      <c r="F773" s="669"/>
      <c r="G773" s="669"/>
      <c r="H773" s="669"/>
      <c r="I773" s="669"/>
      <c r="J773" s="669"/>
      <c r="K773" s="669"/>
      <c r="L773" s="669"/>
      <c r="M773" s="669"/>
      <c r="N773" s="669"/>
      <c r="O773" s="669"/>
      <c r="P773" s="669"/>
      <c r="Q773" s="669"/>
      <c r="R773" s="669"/>
      <c r="S773" s="669"/>
      <c r="T773" s="669"/>
      <c r="U773" s="669"/>
      <c r="V773" s="669"/>
      <c r="W773" s="669"/>
      <c r="X773" s="669"/>
      <c r="Y773" s="669"/>
      <c r="Z773" s="669"/>
      <c r="AA773" s="669"/>
    </row>
    <row r="774" spans="1:27" ht="12.75">
      <c r="A774" s="669"/>
      <c r="B774" s="669"/>
      <c r="C774" s="669"/>
      <c r="D774" s="669"/>
      <c r="E774" s="669"/>
      <c r="F774" s="669"/>
      <c r="G774" s="669"/>
      <c r="H774" s="669"/>
      <c r="I774" s="669"/>
      <c r="J774" s="669"/>
      <c r="K774" s="669"/>
      <c r="L774" s="669"/>
      <c r="M774" s="669"/>
      <c r="N774" s="669"/>
      <c r="O774" s="669"/>
      <c r="P774" s="669"/>
      <c r="Q774" s="669"/>
      <c r="R774" s="669"/>
      <c r="S774" s="669"/>
      <c r="T774" s="669"/>
      <c r="U774" s="669"/>
      <c r="V774" s="669"/>
      <c r="W774" s="669"/>
      <c r="X774" s="669"/>
      <c r="Y774" s="669"/>
      <c r="Z774" s="669"/>
      <c r="AA774" s="669"/>
    </row>
    <row r="775" spans="1:27" ht="12.75">
      <c r="A775" s="669"/>
      <c r="B775" s="669"/>
      <c r="C775" s="669"/>
      <c r="D775" s="669"/>
      <c r="E775" s="669"/>
      <c r="F775" s="669"/>
      <c r="G775" s="669"/>
      <c r="H775" s="669"/>
      <c r="I775" s="669"/>
      <c r="J775" s="669"/>
      <c r="K775" s="669"/>
      <c r="L775" s="669"/>
      <c r="M775" s="669"/>
      <c r="N775" s="669"/>
      <c r="O775" s="669"/>
      <c r="P775" s="669"/>
      <c r="Q775" s="669"/>
      <c r="R775" s="669"/>
      <c r="S775" s="669"/>
      <c r="T775" s="669"/>
      <c r="U775" s="669"/>
      <c r="V775" s="669"/>
      <c r="W775" s="669"/>
      <c r="X775" s="669"/>
      <c r="Y775" s="669"/>
      <c r="Z775" s="669"/>
      <c r="AA775" s="669"/>
    </row>
    <row r="776" spans="1:27" ht="12.75">
      <c r="A776" s="669"/>
      <c r="B776" s="669"/>
      <c r="C776" s="669"/>
      <c r="D776" s="669"/>
      <c r="E776" s="669"/>
      <c r="F776" s="669"/>
      <c r="G776" s="669"/>
      <c r="H776" s="669"/>
      <c r="I776" s="669"/>
      <c r="J776" s="669"/>
      <c r="K776" s="669"/>
      <c r="L776" s="669"/>
      <c r="M776" s="669"/>
      <c r="N776" s="669"/>
      <c r="O776" s="669"/>
      <c r="P776" s="669"/>
      <c r="Q776" s="669"/>
      <c r="R776" s="669"/>
      <c r="S776" s="669"/>
      <c r="T776" s="669"/>
      <c r="U776" s="669"/>
      <c r="V776" s="669"/>
      <c r="W776" s="669"/>
      <c r="X776" s="669"/>
      <c r="Y776" s="669"/>
      <c r="Z776" s="669"/>
      <c r="AA776" s="669"/>
    </row>
    <row r="777" spans="1:27" ht="12.75">
      <c r="A777" s="669"/>
      <c r="B777" s="669"/>
      <c r="C777" s="669"/>
      <c r="D777" s="669"/>
      <c r="E777" s="669"/>
      <c r="F777" s="669"/>
      <c r="G777" s="669"/>
      <c r="H777" s="669"/>
      <c r="I777" s="669"/>
      <c r="J777" s="669"/>
      <c r="K777" s="669"/>
      <c r="L777" s="669"/>
      <c r="M777" s="669"/>
      <c r="N777" s="669"/>
      <c r="O777" s="669"/>
      <c r="P777" s="669"/>
      <c r="Q777" s="669"/>
      <c r="R777" s="669"/>
      <c r="S777" s="669"/>
      <c r="T777" s="669"/>
      <c r="U777" s="669"/>
      <c r="V777" s="669"/>
      <c r="W777" s="669"/>
      <c r="X777" s="669"/>
      <c r="Y777" s="669"/>
      <c r="Z777" s="669"/>
      <c r="AA777" s="669"/>
    </row>
    <row r="778" spans="1:27" ht="12.75">
      <c r="A778" s="669"/>
      <c r="B778" s="669"/>
      <c r="C778" s="669"/>
      <c r="D778" s="669"/>
      <c r="E778" s="669"/>
      <c r="F778" s="669"/>
      <c r="G778" s="669"/>
      <c r="H778" s="669"/>
      <c r="I778" s="669"/>
      <c r="J778" s="669"/>
      <c r="K778" s="669"/>
      <c r="L778" s="669"/>
      <c r="M778" s="669"/>
      <c r="N778" s="669"/>
      <c r="O778" s="669"/>
      <c r="P778" s="669"/>
      <c r="Q778" s="669"/>
      <c r="R778" s="669"/>
      <c r="S778" s="669"/>
      <c r="T778" s="669"/>
      <c r="U778" s="669"/>
      <c r="V778" s="669"/>
      <c r="W778" s="669"/>
      <c r="X778" s="669"/>
      <c r="Y778" s="669"/>
      <c r="Z778" s="669"/>
      <c r="AA778" s="669"/>
    </row>
    <row r="779" spans="1:27" ht="12.75">
      <c r="A779" s="669"/>
      <c r="B779" s="669"/>
      <c r="C779" s="669"/>
      <c r="D779" s="669"/>
      <c r="E779" s="669"/>
      <c r="F779" s="669"/>
      <c r="G779" s="669"/>
      <c r="H779" s="669"/>
      <c r="I779" s="669"/>
      <c r="J779" s="669"/>
      <c r="K779" s="669"/>
      <c r="L779" s="669"/>
      <c r="M779" s="669"/>
      <c r="N779" s="669"/>
      <c r="O779" s="669"/>
      <c r="P779" s="669"/>
      <c r="Q779" s="669"/>
      <c r="R779" s="669"/>
      <c r="S779" s="669"/>
      <c r="T779" s="669"/>
      <c r="U779" s="669"/>
      <c r="V779" s="669"/>
      <c r="W779" s="669"/>
      <c r="X779" s="669"/>
      <c r="Y779" s="669"/>
      <c r="Z779" s="669"/>
      <c r="AA779" s="669"/>
    </row>
    <row r="780" spans="1:27" ht="12.75">
      <c r="A780" s="669"/>
      <c r="B780" s="669"/>
      <c r="C780" s="669"/>
      <c r="D780" s="669"/>
      <c r="E780" s="669"/>
      <c r="F780" s="669"/>
      <c r="G780" s="669"/>
      <c r="H780" s="669"/>
      <c r="I780" s="669"/>
      <c r="J780" s="669"/>
      <c r="K780" s="669"/>
      <c r="L780" s="669"/>
      <c r="M780" s="669"/>
      <c r="N780" s="669"/>
      <c r="O780" s="669"/>
      <c r="P780" s="669"/>
      <c r="Q780" s="669"/>
      <c r="R780" s="669"/>
      <c r="S780" s="669"/>
      <c r="T780" s="669"/>
      <c r="U780" s="669"/>
      <c r="V780" s="669"/>
      <c r="W780" s="669"/>
      <c r="X780" s="669"/>
      <c r="Y780" s="669"/>
      <c r="Z780" s="669"/>
      <c r="AA780" s="669"/>
    </row>
    <row r="781" spans="1:27" ht="12.75">
      <c r="A781" s="669"/>
      <c r="B781" s="669"/>
      <c r="C781" s="669"/>
      <c r="D781" s="669"/>
      <c r="E781" s="669"/>
      <c r="F781" s="669"/>
      <c r="G781" s="669"/>
      <c r="H781" s="669"/>
      <c r="I781" s="669"/>
      <c r="J781" s="669"/>
      <c r="K781" s="669"/>
      <c r="L781" s="669"/>
      <c r="M781" s="669"/>
      <c r="N781" s="669"/>
      <c r="O781" s="669"/>
      <c r="P781" s="669"/>
      <c r="Q781" s="669"/>
      <c r="R781" s="669"/>
      <c r="S781" s="669"/>
      <c r="T781" s="669"/>
      <c r="U781" s="669"/>
      <c r="V781" s="669"/>
      <c r="W781" s="669"/>
      <c r="X781" s="669"/>
      <c r="Y781" s="669"/>
      <c r="Z781" s="669"/>
      <c r="AA781" s="669"/>
    </row>
    <row r="782" spans="1:27" ht="12.75">
      <c r="A782" s="669"/>
      <c r="B782" s="669"/>
      <c r="C782" s="669"/>
      <c r="D782" s="669"/>
      <c r="E782" s="669"/>
      <c r="F782" s="669"/>
      <c r="G782" s="669"/>
      <c r="H782" s="669"/>
      <c r="I782" s="669"/>
      <c r="J782" s="669"/>
      <c r="K782" s="669"/>
      <c r="L782" s="669"/>
      <c r="M782" s="669"/>
      <c r="N782" s="669"/>
      <c r="O782" s="669"/>
      <c r="P782" s="669"/>
      <c r="Q782" s="669"/>
      <c r="R782" s="669"/>
      <c r="S782" s="669"/>
      <c r="T782" s="669"/>
      <c r="U782" s="669"/>
      <c r="V782" s="669"/>
      <c r="W782" s="669"/>
      <c r="X782" s="669"/>
      <c r="Y782" s="669"/>
      <c r="Z782" s="669"/>
      <c r="AA782" s="669"/>
    </row>
    <row r="783" spans="1:27" ht="12.75">
      <c r="A783" s="669"/>
      <c r="B783" s="669"/>
      <c r="C783" s="669"/>
      <c r="D783" s="669"/>
      <c r="E783" s="669"/>
      <c r="F783" s="669"/>
      <c r="G783" s="669"/>
      <c r="H783" s="669"/>
      <c r="I783" s="669"/>
      <c r="J783" s="669"/>
      <c r="K783" s="669"/>
      <c r="L783" s="669"/>
      <c r="M783" s="669"/>
      <c r="N783" s="669"/>
      <c r="O783" s="669"/>
      <c r="P783" s="669"/>
      <c r="Q783" s="669"/>
      <c r="R783" s="669"/>
      <c r="S783" s="669"/>
      <c r="T783" s="669"/>
      <c r="U783" s="669"/>
      <c r="V783" s="669"/>
      <c r="W783" s="669"/>
      <c r="X783" s="669"/>
      <c r="Y783" s="669"/>
      <c r="Z783" s="669"/>
      <c r="AA783" s="669"/>
    </row>
    <row r="784" spans="1:27" ht="12.75">
      <c r="A784" s="669"/>
      <c r="B784" s="669"/>
      <c r="C784" s="669"/>
      <c r="D784" s="669"/>
      <c r="E784" s="669"/>
      <c r="F784" s="669"/>
      <c r="G784" s="669"/>
      <c r="H784" s="669"/>
      <c r="I784" s="669"/>
      <c r="J784" s="669"/>
      <c r="K784" s="669"/>
      <c r="L784" s="669"/>
      <c r="M784" s="669"/>
      <c r="N784" s="669"/>
      <c r="O784" s="669"/>
      <c r="P784" s="669"/>
      <c r="Q784" s="669"/>
      <c r="R784" s="669"/>
      <c r="S784" s="669"/>
      <c r="T784" s="669"/>
      <c r="U784" s="669"/>
      <c r="V784" s="669"/>
      <c r="W784" s="669"/>
      <c r="X784" s="669"/>
      <c r="Y784" s="669"/>
      <c r="Z784" s="669"/>
      <c r="AA784" s="669"/>
    </row>
    <row r="785" spans="1:27" ht="12.75">
      <c r="A785" s="669"/>
      <c r="B785" s="669"/>
      <c r="C785" s="669"/>
      <c r="D785" s="669"/>
      <c r="E785" s="669"/>
      <c r="F785" s="669"/>
      <c r="G785" s="669"/>
      <c r="H785" s="669"/>
      <c r="I785" s="669"/>
      <c r="J785" s="669"/>
      <c r="K785" s="669"/>
      <c r="L785" s="669"/>
      <c r="M785" s="669"/>
      <c r="N785" s="669"/>
      <c r="O785" s="669"/>
      <c r="P785" s="669"/>
      <c r="Q785" s="669"/>
      <c r="R785" s="669"/>
      <c r="S785" s="669"/>
      <c r="T785" s="669"/>
      <c r="U785" s="669"/>
      <c r="V785" s="669"/>
      <c r="W785" s="669"/>
      <c r="X785" s="669"/>
      <c r="Y785" s="669"/>
      <c r="Z785" s="669"/>
      <c r="AA785" s="669"/>
    </row>
    <row r="786" spans="1:27" ht="12.75">
      <c r="A786" s="669"/>
      <c r="B786" s="669"/>
      <c r="C786" s="669"/>
      <c r="D786" s="669"/>
      <c r="E786" s="669"/>
      <c r="F786" s="669"/>
      <c r="G786" s="669"/>
      <c r="H786" s="669"/>
      <c r="I786" s="669"/>
      <c r="J786" s="669"/>
      <c r="K786" s="669"/>
      <c r="L786" s="669"/>
      <c r="M786" s="669"/>
      <c r="N786" s="669"/>
      <c r="O786" s="669"/>
      <c r="P786" s="669"/>
      <c r="Q786" s="669"/>
      <c r="R786" s="669"/>
      <c r="S786" s="669"/>
      <c r="T786" s="669"/>
      <c r="U786" s="669"/>
      <c r="V786" s="669"/>
      <c r="W786" s="669"/>
      <c r="X786" s="669"/>
      <c r="Y786" s="669"/>
      <c r="Z786" s="669"/>
      <c r="AA786" s="669"/>
    </row>
    <row r="787" spans="1:27" ht="12.75">
      <c r="A787" s="669"/>
      <c r="B787" s="669"/>
      <c r="C787" s="669"/>
      <c r="D787" s="669"/>
      <c r="E787" s="669"/>
      <c r="F787" s="669"/>
      <c r="G787" s="669"/>
      <c r="H787" s="669"/>
      <c r="I787" s="669"/>
      <c r="J787" s="669"/>
      <c r="K787" s="669"/>
      <c r="L787" s="669"/>
      <c r="M787" s="669"/>
      <c r="N787" s="669"/>
      <c r="O787" s="669"/>
      <c r="P787" s="669"/>
      <c r="Q787" s="669"/>
      <c r="R787" s="669"/>
      <c r="S787" s="669"/>
      <c r="T787" s="669"/>
      <c r="U787" s="669"/>
      <c r="V787" s="669"/>
      <c r="W787" s="669"/>
      <c r="X787" s="669"/>
      <c r="Y787" s="669"/>
      <c r="Z787" s="669"/>
      <c r="AA787" s="669"/>
    </row>
    <row r="788" spans="1:27" ht="12.75">
      <c r="A788" s="669"/>
      <c r="B788" s="669"/>
      <c r="C788" s="669"/>
      <c r="D788" s="669"/>
      <c r="E788" s="669"/>
      <c r="F788" s="669"/>
      <c r="G788" s="669"/>
      <c r="H788" s="669"/>
      <c r="I788" s="669"/>
      <c r="J788" s="669"/>
      <c r="K788" s="669"/>
      <c r="L788" s="669"/>
      <c r="M788" s="669"/>
      <c r="N788" s="669"/>
      <c r="O788" s="669"/>
      <c r="P788" s="669"/>
      <c r="Q788" s="669"/>
      <c r="R788" s="669"/>
      <c r="S788" s="669"/>
      <c r="T788" s="669"/>
      <c r="U788" s="669"/>
      <c r="V788" s="669"/>
      <c r="W788" s="669"/>
      <c r="X788" s="669"/>
      <c r="Y788" s="669"/>
      <c r="Z788" s="669"/>
      <c r="AA788" s="669"/>
    </row>
    <row r="789" spans="1:27" ht="12.75">
      <c r="A789" s="669"/>
      <c r="B789" s="669"/>
      <c r="C789" s="669"/>
      <c r="D789" s="669"/>
      <c r="E789" s="669"/>
      <c r="F789" s="669"/>
      <c r="G789" s="669"/>
      <c r="H789" s="669"/>
      <c r="I789" s="669"/>
      <c r="J789" s="669"/>
      <c r="K789" s="669"/>
      <c r="L789" s="669"/>
      <c r="M789" s="669"/>
      <c r="N789" s="669"/>
      <c r="O789" s="669"/>
      <c r="P789" s="669"/>
      <c r="Q789" s="669"/>
      <c r="R789" s="669"/>
      <c r="S789" s="669"/>
      <c r="T789" s="669"/>
      <c r="U789" s="669"/>
      <c r="V789" s="669"/>
      <c r="W789" s="669"/>
      <c r="X789" s="669"/>
      <c r="Y789" s="669"/>
      <c r="Z789" s="669"/>
      <c r="AA789" s="669"/>
    </row>
    <row r="790" spans="1:27" ht="12.75">
      <c r="A790" s="669"/>
      <c r="B790" s="669"/>
      <c r="C790" s="669"/>
      <c r="D790" s="669"/>
      <c r="E790" s="669"/>
      <c r="F790" s="669"/>
      <c r="G790" s="669"/>
      <c r="H790" s="669"/>
      <c r="I790" s="669"/>
      <c r="J790" s="669"/>
      <c r="K790" s="669"/>
      <c r="L790" s="669"/>
      <c r="M790" s="669"/>
      <c r="N790" s="669"/>
      <c r="O790" s="669"/>
      <c r="P790" s="669"/>
      <c r="Q790" s="669"/>
      <c r="R790" s="669"/>
      <c r="S790" s="669"/>
      <c r="T790" s="669"/>
      <c r="U790" s="669"/>
      <c r="V790" s="669"/>
      <c r="W790" s="669"/>
      <c r="X790" s="669"/>
      <c r="Y790" s="669"/>
      <c r="Z790" s="669"/>
      <c r="AA790" s="669"/>
    </row>
    <row r="791" spans="1:27" ht="12.75">
      <c r="A791" s="669"/>
      <c r="B791" s="669"/>
      <c r="C791" s="669"/>
      <c r="D791" s="669"/>
      <c r="E791" s="669"/>
      <c r="F791" s="669"/>
      <c r="G791" s="669"/>
      <c r="H791" s="669"/>
      <c r="I791" s="669"/>
      <c r="J791" s="669"/>
      <c r="K791" s="669"/>
      <c r="L791" s="669"/>
      <c r="M791" s="669"/>
      <c r="N791" s="669"/>
      <c r="O791" s="669"/>
      <c r="P791" s="669"/>
      <c r="Q791" s="669"/>
      <c r="R791" s="669"/>
      <c r="S791" s="669"/>
      <c r="T791" s="669"/>
      <c r="U791" s="669"/>
      <c r="V791" s="669"/>
      <c r="W791" s="669"/>
      <c r="X791" s="669"/>
      <c r="Y791" s="669"/>
      <c r="Z791" s="669"/>
      <c r="AA791" s="669"/>
    </row>
    <row r="792" spans="1:27" ht="12.75">
      <c r="A792" s="669"/>
      <c r="B792" s="669"/>
      <c r="C792" s="669"/>
      <c r="D792" s="669"/>
      <c r="E792" s="669"/>
      <c r="F792" s="669"/>
      <c r="G792" s="669"/>
      <c r="H792" s="669"/>
      <c r="I792" s="669"/>
      <c r="J792" s="669"/>
      <c r="K792" s="669"/>
      <c r="L792" s="669"/>
      <c r="M792" s="669"/>
      <c r="N792" s="669"/>
      <c r="O792" s="669"/>
      <c r="P792" s="669"/>
      <c r="Q792" s="669"/>
      <c r="R792" s="669"/>
      <c r="S792" s="669"/>
      <c r="T792" s="669"/>
      <c r="U792" s="669"/>
      <c r="V792" s="669"/>
      <c r="W792" s="669"/>
      <c r="X792" s="669"/>
      <c r="Y792" s="669"/>
      <c r="Z792" s="669"/>
      <c r="AA792" s="669"/>
    </row>
    <row r="793" spans="1:27" ht="12.75">
      <c r="A793" s="669"/>
      <c r="B793" s="669"/>
      <c r="C793" s="669"/>
      <c r="D793" s="669"/>
      <c r="E793" s="669"/>
      <c r="F793" s="669"/>
      <c r="G793" s="669"/>
      <c r="H793" s="669"/>
      <c r="I793" s="669"/>
      <c r="J793" s="669"/>
      <c r="K793" s="669"/>
      <c r="L793" s="669"/>
      <c r="M793" s="669"/>
      <c r="N793" s="669"/>
      <c r="O793" s="669"/>
      <c r="P793" s="669"/>
      <c r="Q793" s="669"/>
      <c r="R793" s="669"/>
      <c r="S793" s="669"/>
      <c r="T793" s="669"/>
      <c r="U793" s="669"/>
      <c r="V793" s="669"/>
      <c r="W793" s="669"/>
      <c r="X793" s="669"/>
      <c r="Y793" s="669"/>
      <c r="Z793" s="669"/>
      <c r="AA793" s="669"/>
    </row>
    <row r="794" spans="1:27" ht="12.75">
      <c r="A794" s="669"/>
      <c r="B794" s="669"/>
      <c r="C794" s="669"/>
      <c r="D794" s="669"/>
      <c r="E794" s="669"/>
      <c r="F794" s="669"/>
      <c r="G794" s="669"/>
      <c r="H794" s="669"/>
      <c r="I794" s="669"/>
      <c r="J794" s="669"/>
      <c r="K794" s="669"/>
      <c r="L794" s="669"/>
      <c r="M794" s="669"/>
      <c r="N794" s="669"/>
      <c r="O794" s="669"/>
      <c r="P794" s="669"/>
      <c r="Q794" s="669"/>
      <c r="R794" s="669"/>
      <c r="S794" s="669"/>
      <c r="T794" s="669"/>
      <c r="U794" s="669"/>
      <c r="V794" s="669"/>
      <c r="W794" s="669"/>
      <c r="X794" s="669"/>
      <c r="Y794" s="669"/>
      <c r="Z794" s="669"/>
      <c r="AA794" s="669"/>
    </row>
    <row r="795" spans="1:27" ht="12.75">
      <c r="A795" s="669"/>
      <c r="B795" s="669"/>
      <c r="C795" s="669"/>
      <c r="D795" s="669"/>
      <c r="E795" s="669"/>
      <c r="F795" s="669"/>
      <c r="G795" s="669"/>
      <c r="H795" s="669"/>
      <c r="I795" s="669"/>
      <c r="J795" s="669"/>
      <c r="K795" s="669"/>
      <c r="L795" s="669"/>
      <c r="M795" s="669"/>
      <c r="N795" s="669"/>
      <c r="O795" s="669"/>
      <c r="P795" s="669"/>
      <c r="Q795" s="669"/>
      <c r="R795" s="669"/>
      <c r="S795" s="669"/>
      <c r="T795" s="669"/>
      <c r="U795" s="669"/>
      <c r="V795" s="669"/>
      <c r="W795" s="669"/>
      <c r="X795" s="669"/>
      <c r="Y795" s="669"/>
      <c r="Z795" s="669"/>
      <c r="AA795" s="669"/>
    </row>
    <row r="796" spans="1:27" ht="12.75">
      <c r="A796" s="669"/>
      <c r="B796" s="669"/>
      <c r="C796" s="669"/>
      <c r="D796" s="669"/>
      <c r="E796" s="669"/>
      <c r="F796" s="669"/>
      <c r="G796" s="669"/>
      <c r="H796" s="669"/>
      <c r="I796" s="669"/>
      <c r="J796" s="669"/>
      <c r="K796" s="669"/>
      <c r="L796" s="669"/>
      <c r="M796" s="669"/>
      <c r="N796" s="669"/>
      <c r="O796" s="669"/>
      <c r="P796" s="669"/>
      <c r="Q796" s="669"/>
      <c r="R796" s="669"/>
      <c r="S796" s="669"/>
      <c r="T796" s="669"/>
      <c r="U796" s="669"/>
      <c r="V796" s="669"/>
      <c r="W796" s="669"/>
      <c r="X796" s="669"/>
      <c r="Y796" s="669"/>
      <c r="Z796" s="669"/>
      <c r="AA796" s="669"/>
    </row>
    <row r="797" spans="1:27" ht="12.75">
      <c r="A797" s="669"/>
      <c r="B797" s="669"/>
      <c r="C797" s="669"/>
      <c r="D797" s="669"/>
      <c r="E797" s="669"/>
      <c r="F797" s="669"/>
      <c r="G797" s="669"/>
      <c r="H797" s="669"/>
      <c r="I797" s="669"/>
      <c r="J797" s="669"/>
      <c r="K797" s="669"/>
      <c r="L797" s="669"/>
      <c r="M797" s="669"/>
      <c r="N797" s="669"/>
      <c r="O797" s="669"/>
      <c r="P797" s="669"/>
      <c r="Q797" s="669"/>
      <c r="R797" s="669"/>
      <c r="S797" s="669"/>
      <c r="T797" s="669"/>
      <c r="U797" s="669"/>
      <c r="V797" s="669"/>
      <c r="W797" s="669"/>
      <c r="X797" s="669"/>
      <c r="Y797" s="669"/>
      <c r="Z797" s="669"/>
      <c r="AA797" s="669"/>
    </row>
    <row r="798" spans="1:27" ht="12.75">
      <c r="A798" s="669"/>
      <c r="B798" s="669"/>
      <c r="C798" s="669"/>
      <c r="D798" s="669"/>
      <c r="E798" s="669"/>
      <c r="F798" s="669"/>
      <c r="G798" s="669"/>
      <c r="H798" s="669"/>
      <c r="I798" s="669"/>
      <c r="J798" s="669"/>
      <c r="K798" s="669"/>
      <c r="L798" s="669"/>
      <c r="M798" s="669"/>
      <c r="N798" s="669"/>
      <c r="O798" s="669"/>
      <c r="P798" s="669"/>
      <c r="Q798" s="669"/>
      <c r="R798" s="669"/>
      <c r="S798" s="669"/>
      <c r="T798" s="669"/>
      <c r="U798" s="669"/>
      <c r="V798" s="669"/>
      <c r="W798" s="669"/>
      <c r="X798" s="669"/>
      <c r="Y798" s="669"/>
      <c r="Z798" s="669"/>
      <c r="AA798" s="669"/>
    </row>
    <row r="799" spans="1:27" ht="12.75">
      <c r="A799" s="669"/>
      <c r="B799" s="669"/>
      <c r="C799" s="669"/>
      <c r="D799" s="669"/>
      <c r="E799" s="669"/>
      <c r="F799" s="669"/>
      <c r="G799" s="669"/>
      <c r="H799" s="669"/>
      <c r="I799" s="669"/>
      <c r="J799" s="669"/>
      <c r="K799" s="669"/>
      <c r="L799" s="669"/>
      <c r="M799" s="669"/>
      <c r="N799" s="669"/>
      <c r="O799" s="669"/>
      <c r="P799" s="669"/>
      <c r="Q799" s="669"/>
      <c r="R799" s="669"/>
      <c r="S799" s="669"/>
      <c r="T799" s="669"/>
      <c r="U799" s="669"/>
      <c r="V799" s="669"/>
      <c r="W799" s="669"/>
      <c r="X799" s="669"/>
      <c r="Y799" s="669"/>
      <c r="Z799" s="669"/>
      <c r="AA799" s="669"/>
    </row>
    <row r="800" spans="1:27" ht="12.75">
      <c r="A800" s="669"/>
      <c r="B800" s="669"/>
      <c r="C800" s="669"/>
      <c r="D800" s="669"/>
      <c r="E800" s="669"/>
      <c r="F800" s="669"/>
      <c r="G800" s="669"/>
      <c r="H800" s="669"/>
      <c r="I800" s="669"/>
      <c r="J800" s="669"/>
      <c r="K800" s="669"/>
      <c r="L800" s="669"/>
      <c r="M800" s="669"/>
      <c r="N800" s="669"/>
      <c r="O800" s="669"/>
      <c r="P800" s="669"/>
      <c r="Q800" s="669"/>
      <c r="R800" s="669"/>
      <c r="S800" s="669"/>
      <c r="T800" s="669"/>
      <c r="U800" s="669"/>
      <c r="V800" s="669"/>
      <c r="W800" s="669"/>
      <c r="X800" s="669"/>
      <c r="Y800" s="669"/>
      <c r="Z800" s="669"/>
      <c r="AA800" s="669"/>
    </row>
    <row r="801" spans="1:27" ht="12.75">
      <c r="A801" s="669"/>
      <c r="B801" s="669"/>
      <c r="C801" s="669"/>
      <c r="D801" s="669"/>
      <c r="E801" s="669"/>
      <c r="F801" s="669"/>
      <c r="G801" s="669"/>
      <c r="H801" s="669"/>
      <c r="I801" s="669"/>
      <c r="J801" s="669"/>
      <c r="K801" s="669"/>
      <c r="L801" s="669"/>
      <c r="M801" s="669"/>
      <c r="N801" s="669"/>
      <c r="O801" s="669"/>
      <c r="P801" s="669"/>
      <c r="Q801" s="669"/>
      <c r="R801" s="669"/>
      <c r="S801" s="669"/>
      <c r="T801" s="669"/>
      <c r="U801" s="669"/>
      <c r="V801" s="669"/>
      <c r="W801" s="669"/>
      <c r="X801" s="669"/>
      <c r="Y801" s="669"/>
      <c r="Z801" s="669"/>
      <c r="AA801" s="669"/>
    </row>
    <row r="802" spans="1:27" ht="12.75">
      <c r="A802" s="669"/>
      <c r="B802" s="669"/>
      <c r="C802" s="669"/>
      <c r="D802" s="669"/>
      <c r="E802" s="669"/>
      <c r="F802" s="669"/>
      <c r="G802" s="669"/>
      <c r="H802" s="669"/>
      <c r="I802" s="669"/>
      <c r="J802" s="669"/>
      <c r="K802" s="669"/>
      <c r="L802" s="669"/>
      <c r="M802" s="669"/>
      <c r="N802" s="669"/>
      <c r="O802" s="669"/>
      <c r="P802" s="669"/>
      <c r="Q802" s="669"/>
      <c r="R802" s="669"/>
      <c r="S802" s="669"/>
      <c r="T802" s="669"/>
      <c r="U802" s="669"/>
      <c r="V802" s="669"/>
      <c r="W802" s="669"/>
      <c r="X802" s="669"/>
      <c r="Y802" s="669"/>
      <c r="Z802" s="669"/>
      <c r="AA802" s="669"/>
    </row>
    <row r="803" spans="1:27" ht="12.75">
      <c r="A803" s="669"/>
      <c r="B803" s="669"/>
      <c r="C803" s="669"/>
      <c r="D803" s="669"/>
      <c r="E803" s="669"/>
      <c r="F803" s="669"/>
      <c r="G803" s="669"/>
      <c r="H803" s="669"/>
      <c r="I803" s="669"/>
      <c r="J803" s="669"/>
      <c r="K803" s="669"/>
      <c r="L803" s="669"/>
      <c r="M803" s="669"/>
      <c r="N803" s="669"/>
      <c r="O803" s="669"/>
      <c r="P803" s="669"/>
      <c r="Q803" s="669"/>
      <c r="R803" s="669"/>
      <c r="S803" s="669"/>
      <c r="T803" s="669"/>
      <c r="U803" s="669"/>
      <c r="V803" s="669"/>
      <c r="W803" s="669"/>
      <c r="X803" s="669"/>
      <c r="Y803" s="669"/>
      <c r="Z803" s="669"/>
      <c r="AA803" s="669"/>
    </row>
    <row r="804" spans="1:27" ht="12.75">
      <c r="A804" s="669"/>
      <c r="B804" s="669"/>
      <c r="C804" s="669"/>
      <c r="D804" s="669"/>
      <c r="E804" s="669"/>
      <c r="F804" s="669"/>
      <c r="G804" s="669"/>
      <c r="H804" s="669"/>
      <c r="I804" s="669"/>
      <c r="J804" s="669"/>
      <c r="K804" s="669"/>
      <c r="L804" s="669"/>
      <c r="M804" s="669"/>
      <c r="N804" s="669"/>
      <c r="O804" s="669"/>
      <c r="P804" s="669"/>
      <c r="Q804" s="669"/>
      <c r="R804" s="669"/>
      <c r="S804" s="669"/>
      <c r="T804" s="669"/>
      <c r="U804" s="669"/>
      <c r="V804" s="669"/>
      <c r="W804" s="669"/>
      <c r="X804" s="669"/>
      <c r="Y804" s="669"/>
      <c r="Z804" s="669"/>
      <c r="AA804" s="669"/>
    </row>
    <row r="805" spans="1:27" ht="12.75">
      <c r="A805" s="669"/>
      <c r="B805" s="669"/>
      <c r="C805" s="669"/>
      <c r="D805" s="669"/>
      <c r="E805" s="669"/>
      <c r="F805" s="669"/>
      <c r="G805" s="669"/>
      <c r="H805" s="669"/>
      <c r="I805" s="669"/>
      <c r="J805" s="669"/>
      <c r="K805" s="669"/>
      <c r="L805" s="669"/>
      <c r="M805" s="669"/>
      <c r="N805" s="669"/>
      <c r="O805" s="669"/>
      <c r="P805" s="669"/>
      <c r="Q805" s="669"/>
      <c r="R805" s="669"/>
      <c r="S805" s="669"/>
      <c r="T805" s="669"/>
      <c r="U805" s="669"/>
      <c r="V805" s="669"/>
      <c r="W805" s="669"/>
      <c r="X805" s="669"/>
      <c r="Y805" s="669"/>
      <c r="Z805" s="669"/>
      <c r="AA805" s="669"/>
    </row>
    <row r="806" spans="1:27" ht="12.75">
      <c r="A806" s="669"/>
      <c r="B806" s="669"/>
      <c r="C806" s="669"/>
      <c r="D806" s="669"/>
      <c r="E806" s="669"/>
      <c r="F806" s="669"/>
      <c r="G806" s="669"/>
      <c r="H806" s="669"/>
      <c r="I806" s="669"/>
      <c r="J806" s="669"/>
      <c r="K806" s="669"/>
      <c r="L806" s="669"/>
      <c r="M806" s="669"/>
      <c r="N806" s="669"/>
      <c r="O806" s="669"/>
      <c r="P806" s="669"/>
      <c r="Q806" s="669"/>
      <c r="R806" s="669"/>
      <c r="S806" s="669"/>
      <c r="T806" s="669"/>
      <c r="U806" s="669"/>
      <c r="V806" s="669"/>
      <c r="W806" s="669"/>
      <c r="X806" s="669"/>
      <c r="Y806" s="669"/>
      <c r="Z806" s="669"/>
      <c r="AA806" s="669"/>
    </row>
    <row r="807" spans="1:27" ht="12.75">
      <c r="A807" s="669"/>
      <c r="B807" s="669"/>
      <c r="C807" s="669"/>
      <c r="D807" s="669"/>
      <c r="E807" s="669"/>
      <c r="F807" s="669"/>
      <c r="G807" s="669"/>
      <c r="H807" s="669"/>
      <c r="I807" s="669"/>
      <c r="J807" s="669"/>
      <c r="K807" s="669"/>
      <c r="L807" s="669"/>
      <c r="M807" s="669"/>
      <c r="N807" s="669"/>
      <c r="O807" s="669"/>
      <c r="P807" s="669"/>
      <c r="Q807" s="669"/>
      <c r="R807" s="669"/>
      <c r="S807" s="669"/>
      <c r="T807" s="669"/>
      <c r="U807" s="669"/>
      <c r="V807" s="669"/>
      <c r="W807" s="669"/>
      <c r="X807" s="669"/>
      <c r="Y807" s="669"/>
      <c r="Z807" s="669"/>
      <c r="AA807" s="669"/>
    </row>
    <row r="808" spans="1:27" ht="12.75">
      <c r="A808" s="669"/>
      <c r="B808" s="669"/>
      <c r="C808" s="669"/>
      <c r="D808" s="669"/>
      <c r="E808" s="669"/>
      <c r="F808" s="669"/>
      <c r="G808" s="669"/>
      <c r="H808" s="669"/>
      <c r="I808" s="669"/>
      <c r="J808" s="669"/>
      <c r="K808" s="669"/>
      <c r="L808" s="669"/>
      <c r="M808" s="669"/>
      <c r="N808" s="669"/>
      <c r="O808" s="669"/>
      <c r="P808" s="669"/>
      <c r="Q808" s="669"/>
      <c r="R808" s="669"/>
      <c r="S808" s="669"/>
      <c r="T808" s="669"/>
      <c r="U808" s="669"/>
      <c r="V808" s="669"/>
      <c r="W808" s="669"/>
      <c r="X808" s="669"/>
      <c r="Y808" s="669"/>
      <c r="Z808" s="669"/>
      <c r="AA808" s="669"/>
    </row>
    <row r="809" spans="1:27" ht="12.75">
      <c r="A809" s="669"/>
      <c r="B809" s="669"/>
      <c r="C809" s="669"/>
      <c r="D809" s="669"/>
      <c r="E809" s="669"/>
      <c r="F809" s="669"/>
      <c r="G809" s="669"/>
      <c r="H809" s="669"/>
      <c r="I809" s="669"/>
      <c r="J809" s="669"/>
      <c r="K809" s="669"/>
      <c r="L809" s="669"/>
      <c r="M809" s="669"/>
      <c r="N809" s="669"/>
      <c r="O809" s="669"/>
      <c r="P809" s="669"/>
      <c r="Q809" s="669"/>
      <c r="R809" s="669"/>
      <c r="S809" s="669"/>
      <c r="T809" s="669"/>
      <c r="U809" s="669"/>
      <c r="V809" s="669"/>
      <c r="W809" s="669"/>
      <c r="X809" s="669"/>
      <c r="Y809" s="669"/>
      <c r="Z809" s="669"/>
      <c r="AA809" s="669"/>
    </row>
    <row r="810" spans="1:27" ht="12.75">
      <c r="A810" s="669"/>
      <c r="B810" s="669"/>
      <c r="C810" s="669"/>
      <c r="D810" s="669"/>
      <c r="E810" s="669"/>
      <c r="F810" s="669"/>
      <c r="G810" s="669"/>
      <c r="H810" s="669"/>
      <c r="I810" s="669"/>
      <c r="J810" s="669"/>
      <c r="K810" s="669"/>
      <c r="L810" s="669"/>
      <c r="M810" s="669"/>
      <c r="N810" s="669"/>
      <c r="O810" s="669"/>
      <c r="P810" s="669"/>
      <c r="Q810" s="669"/>
      <c r="R810" s="669"/>
      <c r="S810" s="669"/>
      <c r="T810" s="669"/>
      <c r="U810" s="669"/>
      <c r="V810" s="669"/>
      <c r="W810" s="669"/>
      <c r="X810" s="669"/>
      <c r="Y810" s="669"/>
      <c r="Z810" s="669"/>
      <c r="AA810" s="669"/>
    </row>
    <row r="811" spans="1:27" ht="12.75">
      <c r="A811" s="669"/>
      <c r="B811" s="669"/>
      <c r="C811" s="669"/>
      <c r="D811" s="669"/>
      <c r="E811" s="669"/>
      <c r="F811" s="669"/>
      <c r="G811" s="669"/>
      <c r="H811" s="669"/>
      <c r="I811" s="669"/>
      <c r="J811" s="669"/>
      <c r="K811" s="669"/>
      <c r="L811" s="669"/>
      <c r="M811" s="669"/>
      <c r="N811" s="669"/>
      <c r="O811" s="669"/>
      <c r="P811" s="669"/>
      <c r="Q811" s="669"/>
      <c r="R811" s="669"/>
      <c r="S811" s="669"/>
      <c r="T811" s="669"/>
      <c r="U811" s="669"/>
      <c r="V811" s="669"/>
      <c r="W811" s="669"/>
      <c r="X811" s="669"/>
      <c r="Y811" s="669"/>
      <c r="Z811" s="669"/>
      <c r="AA811" s="669"/>
    </row>
    <row r="812" spans="1:27" ht="12.75">
      <c r="A812" s="669"/>
      <c r="B812" s="669"/>
      <c r="C812" s="669"/>
      <c r="D812" s="669"/>
      <c r="E812" s="669"/>
      <c r="F812" s="669"/>
      <c r="G812" s="669"/>
      <c r="H812" s="669"/>
      <c r="I812" s="669"/>
      <c r="J812" s="669"/>
      <c r="K812" s="669"/>
      <c r="L812" s="669"/>
      <c r="M812" s="669"/>
      <c r="N812" s="669"/>
      <c r="O812" s="669"/>
      <c r="P812" s="669"/>
      <c r="Q812" s="669"/>
      <c r="R812" s="669"/>
      <c r="S812" s="669"/>
      <c r="T812" s="669"/>
      <c r="U812" s="669"/>
      <c r="V812" s="669"/>
      <c r="W812" s="669"/>
      <c r="X812" s="669"/>
      <c r="Y812" s="669"/>
      <c r="Z812" s="669"/>
      <c r="AA812" s="669"/>
    </row>
    <row r="813" spans="1:27" ht="12.75">
      <c r="A813" s="669"/>
      <c r="B813" s="669"/>
      <c r="C813" s="669"/>
      <c r="D813" s="669"/>
      <c r="E813" s="669"/>
      <c r="F813" s="669"/>
      <c r="G813" s="669"/>
      <c r="H813" s="669"/>
      <c r="I813" s="669"/>
      <c r="J813" s="669"/>
      <c r="K813" s="669"/>
      <c r="L813" s="669"/>
      <c r="M813" s="669"/>
      <c r="N813" s="669"/>
      <c r="O813" s="669"/>
      <c r="P813" s="669"/>
      <c r="Q813" s="669"/>
      <c r="R813" s="669"/>
      <c r="S813" s="669"/>
      <c r="T813" s="669"/>
      <c r="U813" s="669"/>
      <c r="V813" s="669"/>
      <c r="W813" s="669"/>
      <c r="X813" s="669"/>
      <c r="Y813" s="669"/>
      <c r="Z813" s="669"/>
      <c r="AA813" s="669"/>
    </row>
    <row r="814" spans="1:27" ht="12.75">
      <c r="A814" s="669"/>
      <c r="B814" s="669"/>
      <c r="C814" s="669"/>
      <c r="D814" s="669"/>
      <c r="E814" s="669"/>
      <c r="F814" s="669"/>
      <c r="G814" s="669"/>
      <c r="H814" s="669"/>
      <c r="I814" s="669"/>
      <c r="J814" s="669"/>
      <c r="K814" s="669"/>
      <c r="L814" s="669"/>
      <c r="M814" s="669"/>
      <c r="N814" s="669"/>
      <c r="O814" s="669"/>
      <c r="P814" s="669"/>
      <c r="Q814" s="669"/>
      <c r="R814" s="669"/>
      <c r="S814" s="669"/>
      <c r="T814" s="669"/>
      <c r="U814" s="669"/>
      <c r="V814" s="669"/>
      <c r="W814" s="669"/>
      <c r="X814" s="669"/>
      <c r="Y814" s="669"/>
      <c r="Z814" s="669"/>
      <c r="AA814" s="669"/>
    </row>
    <row r="815" spans="1:27" ht="12.75">
      <c r="A815" s="669"/>
      <c r="B815" s="669"/>
      <c r="C815" s="669"/>
      <c r="D815" s="669"/>
      <c r="E815" s="669"/>
      <c r="F815" s="669"/>
      <c r="G815" s="669"/>
      <c r="H815" s="669"/>
      <c r="I815" s="669"/>
      <c r="J815" s="669"/>
      <c r="K815" s="669"/>
      <c r="L815" s="669"/>
      <c r="M815" s="669"/>
      <c r="N815" s="669"/>
      <c r="O815" s="669"/>
      <c r="P815" s="669"/>
      <c r="Q815" s="669"/>
      <c r="R815" s="669"/>
      <c r="S815" s="669"/>
      <c r="T815" s="669"/>
      <c r="U815" s="669"/>
      <c r="V815" s="669"/>
      <c r="W815" s="669"/>
      <c r="X815" s="669"/>
      <c r="Y815" s="669"/>
      <c r="Z815" s="669"/>
      <c r="AA815" s="669"/>
    </row>
    <row r="816" spans="1:27" ht="12.75">
      <c r="A816" s="669"/>
      <c r="B816" s="669"/>
      <c r="C816" s="669"/>
      <c r="D816" s="669"/>
      <c r="E816" s="669"/>
      <c r="F816" s="669"/>
      <c r="G816" s="669"/>
      <c r="H816" s="669"/>
      <c r="I816" s="669"/>
      <c r="J816" s="669"/>
      <c r="K816" s="669"/>
      <c r="L816" s="669"/>
      <c r="M816" s="669"/>
      <c r="N816" s="669"/>
      <c r="O816" s="669"/>
      <c r="P816" s="669"/>
      <c r="Q816" s="669"/>
      <c r="R816" s="669"/>
      <c r="S816" s="669"/>
      <c r="T816" s="669"/>
      <c r="U816" s="669"/>
      <c r="V816" s="669"/>
      <c r="W816" s="669"/>
      <c r="X816" s="669"/>
      <c r="Y816" s="669"/>
      <c r="Z816" s="669"/>
      <c r="AA816" s="669"/>
    </row>
    <row r="817" spans="1:27" ht="12.75">
      <c r="A817" s="669"/>
      <c r="B817" s="669"/>
      <c r="C817" s="669"/>
      <c r="D817" s="669"/>
      <c r="E817" s="669"/>
      <c r="F817" s="669"/>
      <c r="G817" s="669"/>
      <c r="H817" s="669"/>
      <c r="I817" s="669"/>
      <c r="J817" s="669"/>
      <c r="K817" s="669"/>
      <c r="L817" s="669"/>
      <c r="M817" s="669"/>
      <c r="N817" s="669"/>
      <c r="O817" s="669"/>
      <c r="P817" s="669"/>
      <c r="Q817" s="669"/>
      <c r="R817" s="669"/>
      <c r="S817" s="669"/>
      <c r="T817" s="669"/>
      <c r="U817" s="669"/>
      <c r="V817" s="669"/>
      <c r="W817" s="669"/>
      <c r="X817" s="669"/>
      <c r="Y817" s="669"/>
      <c r="Z817" s="669"/>
      <c r="AA817" s="669"/>
    </row>
    <row r="818" spans="1:27" ht="12.75">
      <c r="A818" s="669"/>
      <c r="B818" s="669"/>
      <c r="C818" s="669"/>
      <c r="D818" s="669"/>
      <c r="E818" s="669"/>
      <c r="F818" s="669"/>
      <c r="G818" s="669"/>
      <c r="H818" s="669"/>
      <c r="I818" s="669"/>
      <c r="J818" s="669"/>
      <c r="K818" s="669"/>
      <c r="L818" s="669"/>
      <c r="M818" s="669"/>
      <c r="N818" s="669"/>
      <c r="O818" s="669"/>
      <c r="P818" s="669"/>
      <c r="Q818" s="669"/>
      <c r="R818" s="669"/>
      <c r="S818" s="669"/>
      <c r="T818" s="669"/>
      <c r="U818" s="669"/>
      <c r="V818" s="669"/>
      <c r="W818" s="669"/>
      <c r="X818" s="669"/>
      <c r="Y818" s="669"/>
      <c r="Z818" s="669"/>
      <c r="AA818" s="669"/>
    </row>
    <row r="819" spans="1:27" ht="12.75">
      <c r="A819" s="669"/>
      <c r="B819" s="669"/>
      <c r="C819" s="669"/>
      <c r="D819" s="669"/>
      <c r="E819" s="669"/>
      <c r="F819" s="669"/>
      <c r="G819" s="669"/>
      <c r="H819" s="669"/>
      <c r="I819" s="669"/>
      <c r="J819" s="669"/>
      <c r="K819" s="669"/>
      <c r="L819" s="669"/>
      <c r="M819" s="669"/>
      <c r="N819" s="669"/>
      <c r="O819" s="669"/>
      <c r="P819" s="669"/>
      <c r="Q819" s="669"/>
      <c r="R819" s="669"/>
      <c r="S819" s="669"/>
      <c r="T819" s="669"/>
      <c r="U819" s="669"/>
      <c r="V819" s="669"/>
      <c r="W819" s="669"/>
      <c r="X819" s="669"/>
      <c r="Y819" s="669"/>
      <c r="Z819" s="669"/>
      <c r="AA819" s="669"/>
    </row>
    <row r="820" spans="1:27" ht="12.75">
      <c r="A820" s="669"/>
      <c r="B820" s="669"/>
      <c r="C820" s="669"/>
      <c r="D820" s="669"/>
      <c r="E820" s="669"/>
      <c r="F820" s="669"/>
      <c r="G820" s="669"/>
      <c r="H820" s="669"/>
      <c r="I820" s="669"/>
      <c r="J820" s="669"/>
      <c r="K820" s="669"/>
      <c r="L820" s="669"/>
      <c r="M820" s="669"/>
      <c r="N820" s="669"/>
      <c r="O820" s="669"/>
      <c r="P820" s="669"/>
      <c r="Q820" s="669"/>
      <c r="R820" s="669"/>
      <c r="S820" s="669"/>
      <c r="T820" s="669"/>
      <c r="U820" s="669"/>
      <c r="V820" s="669"/>
      <c r="W820" s="669"/>
      <c r="X820" s="669"/>
      <c r="Y820" s="669"/>
      <c r="Z820" s="669"/>
      <c r="AA820" s="669"/>
    </row>
    <row r="821" spans="1:27" ht="12.75">
      <c r="A821" s="669"/>
      <c r="B821" s="669"/>
      <c r="C821" s="669"/>
      <c r="D821" s="669"/>
      <c r="E821" s="669"/>
      <c r="F821" s="669"/>
      <c r="G821" s="669"/>
      <c r="H821" s="669"/>
      <c r="I821" s="669"/>
      <c r="J821" s="669"/>
      <c r="K821" s="669"/>
      <c r="L821" s="669"/>
      <c r="M821" s="669"/>
      <c r="N821" s="669"/>
      <c r="O821" s="669"/>
      <c r="P821" s="669"/>
      <c r="Q821" s="669"/>
      <c r="R821" s="669"/>
      <c r="S821" s="669"/>
      <c r="T821" s="669"/>
      <c r="U821" s="669"/>
      <c r="V821" s="669"/>
      <c r="W821" s="669"/>
      <c r="X821" s="669"/>
      <c r="Y821" s="669"/>
      <c r="Z821" s="669"/>
      <c r="AA821" s="669"/>
    </row>
    <row r="822" spans="1:27" ht="12.75">
      <c r="A822" s="669"/>
      <c r="B822" s="669"/>
      <c r="C822" s="669"/>
      <c r="D822" s="669"/>
      <c r="E822" s="669"/>
      <c r="F822" s="669"/>
      <c r="G822" s="669"/>
      <c r="H822" s="669"/>
      <c r="I822" s="669"/>
      <c r="J822" s="669"/>
      <c r="K822" s="669"/>
      <c r="L822" s="669"/>
      <c r="M822" s="669"/>
      <c r="N822" s="669"/>
      <c r="O822" s="669"/>
      <c r="P822" s="669"/>
      <c r="Q822" s="669"/>
      <c r="R822" s="669"/>
      <c r="S822" s="669"/>
      <c r="T822" s="669"/>
      <c r="U822" s="669"/>
      <c r="V822" s="669"/>
      <c r="W822" s="669"/>
      <c r="X822" s="669"/>
      <c r="Y822" s="669"/>
      <c r="Z822" s="669"/>
      <c r="AA822" s="669"/>
    </row>
    <row r="823" spans="1:27" ht="12.75">
      <c r="A823" s="669"/>
      <c r="B823" s="669"/>
      <c r="C823" s="669"/>
      <c r="D823" s="669"/>
      <c r="E823" s="669"/>
      <c r="F823" s="669"/>
      <c r="G823" s="669"/>
      <c r="H823" s="669"/>
      <c r="I823" s="669"/>
      <c r="J823" s="669"/>
      <c r="K823" s="669"/>
      <c r="L823" s="669"/>
      <c r="M823" s="669"/>
      <c r="N823" s="669"/>
      <c r="O823" s="669"/>
      <c r="P823" s="669"/>
      <c r="Q823" s="669"/>
      <c r="R823" s="669"/>
      <c r="S823" s="669"/>
      <c r="T823" s="669"/>
      <c r="U823" s="669"/>
      <c r="V823" s="669"/>
      <c r="W823" s="669"/>
      <c r="X823" s="669"/>
      <c r="Y823" s="669"/>
      <c r="Z823" s="669"/>
      <c r="AA823" s="669"/>
    </row>
    <row r="824" spans="1:27" ht="12.75">
      <c r="A824" s="669"/>
      <c r="B824" s="669"/>
      <c r="C824" s="669"/>
      <c r="D824" s="669"/>
      <c r="E824" s="669"/>
      <c r="F824" s="669"/>
      <c r="G824" s="669"/>
      <c r="H824" s="669"/>
      <c r="I824" s="669"/>
      <c r="J824" s="669"/>
      <c r="K824" s="669"/>
      <c r="L824" s="669"/>
      <c r="M824" s="669"/>
      <c r="N824" s="669"/>
      <c r="O824" s="669"/>
      <c r="P824" s="669"/>
      <c r="Q824" s="669"/>
      <c r="R824" s="669"/>
      <c r="S824" s="669"/>
      <c r="T824" s="669"/>
      <c r="U824" s="669"/>
      <c r="V824" s="669"/>
      <c r="W824" s="669"/>
      <c r="X824" s="669"/>
      <c r="Y824" s="669"/>
      <c r="Z824" s="669"/>
      <c r="AA824" s="669"/>
    </row>
    <row r="825" spans="1:27" ht="12.75">
      <c r="A825" s="669"/>
      <c r="B825" s="669"/>
      <c r="C825" s="669"/>
      <c r="D825" s="669"/>
      <c r="E825" s="669"/>
      <c r="F825" s="669"/>
      <c r="G825" s="669"/>
      <c r="H825" s="669"/>
      <c r="I825" s="669"/>
      <c r="J825" s="669"/>
      <c r="K825" s="669"/>
      <c r="L825" s="669"/>
      <c r="M825" s="669"/>
      <c r="N825" s="669"/>
      <c r="O825" s="669"/>
      <c r="P825" s="669"/>
      <c r="Q825" s="669"/>
      <c r="R825" s="669"/>
      <c r="S825" s="669"/>
      <c r="T825" s="669"/>
      <c r="U825" s="669"/>
      <c r="V825" s="669"/>
      <c r="W825" s="669"/>
      <c r="X825" s="669"/>
      <c r="Y825" s="669"/>
      <c r="Z825" s="669"/>
      <c r="AA825" s="669"/>
    </row>
    <row r="826" spans="1:27" ht="12.75">
      <c r="A826" s="669"/>
      <c r="B826" s="669"/>
      <c r="C826" s="669"/>
      <c r="D826" s="669"/>
      <c r="E826" s="669"/>
      <c r="F826" s="669"/>
      <c r="G826" s="669"/>
      <c r="H826" s="669"/>
      <c r="I826" s="669"/>
      <c r="J826" s="669"/>
      <c r="K826" s="669"/>
      <c r="L826" s="669"/>
      <c r="M826" s="669"/>
      <c r="N826" s="669"/>
      <c r="O826" s="669"/>
      <c r="P826" s="669"/>
      <c r="Q826" s="669"/>
      <c r="R826" s="669"/>
      <c r="S826" s="669"/>
      <c r="T826" s="669"/>
      <c r="U826" s="669"/>
      <c r="V826" s="669"/>
      <c r="W826" s="669"/>
      <c r="X826" s="669"/>
      <c r="Y826" s="669"/>
      <c r="Z826" s="669"/>
      <c r="AA826" s="669"/>
    </row>
    <row r="827" spans="1:27" ht="12.75">
      <c r="A827" s="669"/>
      <c r="B827" s="669"/>
      <c r="C827" s="669"/>
      <c r="D827" s="669"/>
      <c r="E827" s="669"/>
      <c r="F827" s="669"/>
      <c r="G827" s="669"/>
      <c r="H827" s="669"/>
      <c r="I827" s="669"/>
      <c r="J827" s="669"/>
      <c r="K827" s="669"/>
      <c r="L827" s="669"/>
      <c r="M827" s="669"/>
      <c r="N827" s="669"/>
      <c r="O827" s="669"/>
      <c r="P827" s="669"/>
      <c r="Q827" s="669"/>
      <c r="R827" s="669"/>
      <c r="S827" s="669"/>
      <c r="T827" s="669"/>
      <c r="U827" s="669"/>
      <c r="V827" s="669"/>
      <c r="W827" s="669"/>
      <c r="X827" s="669"/>
      <c r="Y827" s="669"/>
      <c r="Z827" s="669"/>
      <c r="AA827" s="669"/>
    </row>
    <row r="828" spans="1:27" ht="12.75">
      <c r="A828" s="669"/>
      <c r="B828" s="669"/>
      <c r="C828" s="669"/>
      <c r="D828" s="669"/>
      <c r="E828" s="669"/>
      <c r="F828" s="669"/>
      <c r="G828" s="669"/>
      <c r="H828" s="669"/>
      <c r="I828" s="669"/>
      <c r="J828" s="669"/>
      <c r="K828" s="669"/>
      <c r="L828" s="669"/>
      <c r="M828" s="669"/>
      <c r="N828" s="669"/>
      <c r="O828" s="669"/>
      <c r="P828" s="669"/>
      <c r="Q828" s="669"/>
      <c r="R828" s="669"/>
      <c r="S828" s="669"/>
      <c r="T828" s="669"/>
      <c r="U828" s="669"/>
      <c r="V828" s="669"/>
      <c r="W828" s="669"/>
      <c r="X828" s="669"/>
      <c r="Y828" s="669"/>
      <c r="Z828" s="669"/>
      <c r="AA828" s="669"/>
    </row>
    <row r="829" spans="1:27" ht="12.75">
      <c r="A829" s="669"/>
      <c r="B829" s="669"/>
      <c r="C829" s="669"/>
      <c r="D829" s="669"/>
      <c r="E829" s="669"/>
      <c r="F829" s="669"/>
      <c r="G829" s="669"/>
      <c r="H829" s="669"/>
      <c r="I829" s="669"/>
      <c r="J829" s="669"/>
      <c r="K829" s="669"/>
      <c r="L829" s="669"/>
      <c r="M829" s="669"/>
      <c r="N829" s="669"/>
      <c r="O829" s="669"/>
      <c r="P829" s="669"/>
      <c r="Q829" s="669"/>
      <c r="R829" s="669"/>
      <c r="S829" s="669"/>
      <c r="T829" s="669"/>
      <c r="U829" s="669"/>
      <c r="V829" s="669"/>
      <c r="W829" s="669"/>
      <c r="X829" s="669"/>
      <c r="Y829" s="669"/>
      <c r="Z829" s="669"/>
      <c r="AA829" s="669"/>
    </row>
    <row r="830" spans="1:27" ht="12.75">
      <c r="A830" s="669"/>
      <c r="B830" s="669"/>
      <c r="C830" s="669"/>
      <c r="D830" s="669"/>
      <c r="E830" s="669"/>
      <c r="F830" s="669"/>
      <c r="G830" s="669"/>
      <c r="H830" s="669"/>
      <c r="I830" s="669"/>
      <c r="J830" s="669"/>
      <c r="K830" s="669"/>
      <c r="L830" s="669"/>
      <c r="M830" s="669"/>
      <c r="N830" s="669"/>
      <c r="O830" s="669"/>
      <c r="P830" s="669"/>
      <c r="Q830" s="669"/>
      <c r="R830" s="669"/>
      <c r="S830" s="669"/>
      <c r="T830" s="669"/>
      <c r="U830" s="669"/>
      <c r="V830" s="669"/>
      <c r="W830" s="669"/>
      <c r="X830" s="669"/>
      <c r="Y830" s="669"/>
      <c r="Z830" s="669"/>
      <c r="AA830" s="669"/>
    </row>
    <row r="831" spans="1:27" ht="12.75">
      <c r="A831" s="669"/>
      <c r="B831" s="669"/>
      <c r="C831" s="669"/>
      <c r="D831" s="669"/>
      <c r="E831" s="669"/>
      <c r="F831" s="669"/>
      <c r="G831" s="669"/>
      <c r="H831" s="669"/>
      <c r="I831" s="669"/>
      <c r="J831" s="669"/>
      <c r="K831" s="669"/>
      <c r="L831" s="669"/>
      <c r="M831" s="669"/>
      <c r="N831" s="669"/>
      <c r="O831" s="669"/>
      <c r="P831" s="669"/>
      <c r="Q831" s="669"/>
      <c r="R831" s="669"/>
      <c r="S831" s="669"/>
      <c r="T831" s="669"/>
      <c r="U831" s="669"/>
      <c r="V831" s="669"/>
      <c r="W831" s="669"/>
      <c r="X831" s="669"/>
      <c r="Y831" s="669"/>
      <c r="Z831" s="669"/>
      <c r="AA831" s="669"/>
    </row>
    <row r="832" spans="1:27" ht="12.75">
      <c r="A832" s="669"/>
      <c r="B832" s="669"/>
      <c r="C832" s="669"/>
      <c r="D832" s="669"/>
      <c r="E832" s="669"/>
      <c r="F832" s="669"/>
      <c r="G832" s="669"/>
      <c r="H832" s="669"/>
      <c r="I832" s="669"/>
      <c r="J832" s="669"/>
      <c r="K832" s="669"/>
      <c r="L832" s="669"/>
      <c r="M832" s="669"/>
      <c r="N832" s="669"/>
      <c r="O832" s="669"/>
      <c r="P832" s="669"/>
      <c r="Q832" s="669"/>
      <c r="R832" s="669"/>
      <c r="S832" s="669"/>
      <c r="T832" s="669"/>
      <c r="U832" s="669"/>
      <c r="V832" s="669"/>
      <c r="W832" s="669"/>
      <c r="X832" s="669"/>
      <c r="Y832" s="669"/>
      <c r="Z832" s="669"/>
      <c r="AA832" s="669"/>
    </row>
    <row r="833" spans="1:27" ht="12.75">
      <c r="A833" s="669"/>
      <c r="B833" s="669"/>
      <c r="C833" s="669"/>
      <c r="D833" s="669"/>
      <c r="E833" s="669"/>
      <c r="F833" s="669"/>
      <c r="G833" s="669"/>
      <c r="H833" s="669"/>
      <c r="I833" s="669"/>
      <c r="J833" s="669"/>
      <c r="K833" s="669"/>
      <c r="L833" s="669"/>
      <c r="M833" s="669"/>
      <c r="N833" s="669"/>
      <c r="O833" s="669"/>
      <c r="P833" s="669"/>
      <c r="Q833" s="669"/>
      <c r="R833" s="669"/>
      <c r="S833" s="669"/>
      <c r="T833" s="669"/>
      <c r="U833" s="669"/>
      <c r="V833" s="669"/>
      <c r="W833" s="669"/>
      <c r="X833" s="669"/>
      <c r="Y833" s="669"/>
      <c r="Z833" s="669"/>
      <c r="AA833" s="669"/>
    </row>
    <row r="834" spans="1:27" ht="12.75">
      <c r="A834" s="669"/>
      <c r="B834" s="669"/>
      <c r="C834" s="669"/>
      <c r="D834" s="669"/>
      <c r="E834" s="669"/>
      <c r="F834" s="669"/>
      <c r="G834" s="669"/>
      <c r="H834" s="669"/>
      <c r="I834" s="669"/>
      <c r="J834" s="669"/>
      <c r="K834" s="669"/>
      <c r="L834" s="669"/>
      <c r="M834" s="669"/>
      <c r="N834" s="669"/>
      <c r="O834" s="669"/>
      <c r="P834" s="669"/>
      <c r="Q834" s="669"/>
      <c r="R834" s="669"/>
      <c r="S834" s="669"/>
      <c r="T834" s="669"/>
      <c r="U834" s="669"/>
      <c r="V834" s="669"/>
      <c r="W834" s="669"/>
      <c r="X834" s="669"/>
      <c r="Y834" s="669"/>
      <c r="Z834" s="669"/>
      <c r="AA834" s="669"/>
    </row>
    <row r="835" spans="1:27" ht="12.75">
      <c r="A835" s="669"/>
      <c r="B835" s="669"/>
      <c r="C835" s="669"/>
      <c r="D835" s="669"/>
      <c r="E835" s="669"/>
      <c r="F835" s="669"/>
      <c r="G835" s="669"/>
      <c r="H835" s="669"/>
      <c r="I835" s="669"/>
      <c r="J835" s="669"/>
      <c r="K835" s="669"/>
      <c r="L835" s="669"/>
      <c r="M835" s="669"/>
      <c r="N835" s="669"/>
      <c r="O835" s="669"/>
      <c r="P835" s="669"/>
      <c r="Q835" s="669"/>
      <c r="R835" s="669"/>
      <c r="S835" s="669"/>
      <c r="T835" s="669"/>
      <c r="U835" s="669"/>
      <c r="V835" s="669"/>
      <c r="W835" s="669"/>
      <c r="X835" s="669"/>
      <c r="Y835" s="669"/>
      <c r="Z835" s="669"/>
      <c r="AA835" s="669"/>
    </row>
    <row r="836" spans="1:27" ht="12.75">
      <c r="A836" s="669"/>
      <c r="B836" s="669"/>
      <c r="C836" s="669"/>
      <c r="D836" s="669"/>
      <c r="E836" s="669"/>
      <c r="F836" s="669"/>
      <c r="G836" s="669"/>
      <c r="H836" s="669"/>
      <c r="I836" s="669"/>
      <c r="J836" s="669"/>
      <c r="K836" s="669"/>
      <c r="L836" s="669"/>
      <c r="M836" s="669"/>
      <c r="N836" s="669"/>
      <c r="O836" s="669"/>
      <c r="P836" s="669"/>
      <c r="Q836" s="669"/>
      <c r="R836" s="669"/>
      <c r="S836" s="669"/>
      <c r="T836" s="669"/>
      <c r="U836" s="669"/>
      <c r="V836" s="669"/>
      <c r="W836" s="669"/>
      <c r="X836" s="669"/>
      <c r="Y836" s="669"/>
      <c r="Z836" s="669"/>
      <c r="AA836" s="669"/>
    </row>
    <row r="837" spans="1:27" ht="12.75">
      <c r="A837" s="669"/>
      <c r="B837" s="669"/>
      <c r="C837" s="669"/>
      <c r="D837" s="669"/>
      <c r="E837" s="669"/>
      <c r="F837" s="669"/>
      <c r="G837" s="669"/>
      <c r="H837" s="669"/>
      <c r="I837" s="669"/>
      <c r="J837" s="669"/>
      <c r="K837" s="669"/>
      <c r="L837" s="669"/>
      <c r="M837" s="669"/>
      <c r="N837" s="669"/>
      <c r="O837" s="669"/>
      <c r="P837" s="669"/>
      <c r="Q837" s="669"/>
      <c r="R837" s="669"/>
      <c r="S837" s="669"/>
      <c r="T837" s="669"/>
      <c r="U837" s="669"/>
      <c r="V837" s="669"/>
      <c r="W837" s="669"/>
      <c r="X837" s="669"/>
      <c r="Y837" s="669"/>
      <c r="Z837" s="669"/>
      <c r="AA837" s="669"/>
    </row>
    <row r="838" spans="1:27" ht="12.75">
      <c r="A838" s="669"/>
      <c r="B838" s="669"/>
      <c r="C838" s="669"/>
      <c r="D838" s="669"/>
      <c r="E838" s="669"/>
      <c r="F838" s="669"/>
      <c r="G838" s="669"/>
      <c r="H838" s="669"/>
      <c r="I838" s="669"/>
      <c r="J838" s="669"/>
      <c r="K838" s="669"/>
      <c r="L838" s="669"/>
      <c r="M838" s="669"/>
      <c r="N838" s="669"/>
      <c r="O838" s="669"/>
      <c r="P838" s="669"/>
      <c r="Q838" s="669"/>
      <c r="R838" s="669"/>
      <c r="S838" s="669"/>
      <c r="T838" s="669"/>
      <c r="U838" s="669"/>
      <c r="V838" s="669"/>
      <c r="W838" s="669"/>
      <c r="X838" s="669"/>
      <c r="Y838" s="669"/>
      <c r="Z838" s="669"/>
      <c r="AA838" s="669"/>
    </row>
    <row r="839" spans="1:27" ht="12.75">
      <c r="A839" s="669"/>
      <c r="B839" s="669"/>
      <c r="C839" s="669"/>
      <c r="D839" s="669"/>
      <c r="E839" s="669"/>
      <c r="F839" s="669"/>
      <c r="G839" s="669"/>
      <c r="H839" s="669"/>
      <c r="I839" s="669"/>
      <c r="J839" s="669"/>
      <c r="K839" s="669"/>
      <c r="L839" s="669"/>
      <c r="M839" s="669"/>
      <c r="N839" s="669"/>
      <c r="O839" s="669"/>
      <c r="P839" s="669"/>
      <c r="Q839" s="669"/>
      <c r="R839" s="669"/>
      <c r="S839" s="669"/>
      <c r="T839" s="669"/>
      <c r="U839" s="669"/>
      <c r="V839" s="669"/>
      <c r="W839" s="669"/>
      <c r="X839" s="669"/>
      <c r="Y839" s="669"/>
      <c r="Z839" s="669"/>
      <c r="AA839" s="669"/>
    </row>
    <row r="840" spans="1:27" ht="12.75">
      <c r="A840" s="669"/>
      <c r="B840" s="669"/>
      <c r="C840" s="669"/>
      <c r="D840" s="669"/>
      <c r="E840" s="669"/>
      <c r="F840" s="669"/>
      <c r="G840" s="669"/>
      <c r="H840" s="669"/>
      <c r="I840" s="669"/>
      <c r="J840" s="669"/>
      <c r="K840" s="669"/>
      <c r="L840" s="669"/>
      <c r="M840" s="669"/>
      <c r="N840" s="669"/>
      <c r="O840" s="669"/>
      <c r="P840" s="669"/>
      <c r="Q840" s="669"/>
      <c r="R840" s="669"/>
      <c r="S840" s="669"/>
      <c r="T840" s="669"/>
      <c r="U840" s="669"/>
      <c r="V840" s="669"/>
      <c r="W840" s="669"/>
      <c r="X840" s="669"/>
      <c r="Y840" s="669"/>
      <c r="Z840" s="669"/>
      <c r="AA840" s="669"/>
    </row>
    <row r="841" spans="1:27" ht="12.75">
      <c r="A841" s="669"/>
      <c r="B841" s="669"/>
      <c r="C841" s="669"/>
      <c r="D841" s="669"/>
      <c r="E841" s="669"/>
      <c r="F841" s="669"/>
      <c r="G841" s="669"/>
      <c r="H841" s="669"/>
      <c r="I841" s="669"/>
      <c r="J841" s="669"/>
      <c r="K841" s="669"/>
      <c r="L841" s="669"/>
      <c r="M841" s="669"/>
      <c r="N841" s="669"/>
      <c r="O841" s="669"/>
      <c r="P841" s="669"/>
      <c r="Q841" s="669"/>
      <c r="R841" s="669"/>
      <c r="S841" s="669"/>
      <c r="T841" s="669"/>
      <c r="U841" s="669"/>
      <c r="V841" s="669"/>
      <c r="W841" s="669"/>
      <c r="X841" s="669"/>
      <c r="Y841" s="669"/>
      <c r="Z841" s="669"/>
      <c r="AA841" s="669"/>
    </row>
    <row r="842" spans="1:27" ht="12.75">
      <c r="A842" s="669"/>
      <c r="B842" s="669"/>
      <c r="C842" s="669"/>
      <c r="D842" s="669"/>
      <c r="E842" s="669"/>
      <c r="F842" s="669"/>
      <c r="G842" s="669"/>
      <c r="H842" s="669"/>
      <c r="I842" s="669"/>
      <c r="J842" s="669"/>
      <c r="K842" s="669"/>
      <c r="L842" s="669"/>
      <c r="M842" s="669"/>
      <c r="N842" s="669"/>
      <c r="O842" s="669"/>
      <c r="P842" s="669"/>
      <c r="Q842" s="669"/>
      <c r="R842" s="669"/>
      <c r="S842" s="669"/>
      <c r="T842" s="669"/>
      <c r="U842" s="669"/>
      <c r="V842" s="669"/>
      <c r="W842" s="669"/>
      <c r="X842" s="669"/>
      <c r="Y842" s="669"/>
      <c r="Z842" s="669"/>
      <c r="AA842" s="669"/>
    </row>
    <row r="843" spans="1:27" ht="12.75">
      <c r="A843" s="669"/>
      <c r="B843" s="669"/>
      <c r="C843" s="669"/>
      <c r="D843" s="669"/>
      <c r="E843" s="669"/>
      <c r="F843" s="669"/>
      <c r="G843" s="669"/>
      <c r="H843" s="669"/>
      <c r="I843" s="669"/>
      <c r="J843" s="669"/>
      <c r="K843" s="669"/>
      <c r="L843" s="669"/>
      <c r="M843" s="669"/>
      <c r="N843" s="669"/>
      <c r="O843" s="669"/>
      <c r="P843" s="669"/>
      <c r="Q843" s="669"/>
      <c r="R843" s="669"/>
      <c r="S843" s="669"/>
      <c r="T843" s="669"/>
      <c r="U843" s="669"/>
      <c r="V843" s="669"/>
      <c r="W843" s="669"/>
      <c r="X843" s="669"/>
      <c r="Y843" s="669"/>
      <c r="Z843" s="669"/>
      <c r="AA843" s="669"/>
    </row>
    <row r="844" spans="1:27" ht="12.75">
      <c r="A844" s="669"/>
      <c r="B844" s="669"/>
      <c r="C844" s="669"/>
      <c r="D844" s="669"/>
      <c r="E844" s="669"/>
      <c r="F844" s="669"/>
      <c r="G844" s="669"/>
      <c r="H844" s="669"/>
      <c r="I844" s="669"/>
      <c r="J844" s="669"/>
      <c r="K844" s="669"/>
      <c r="L844" s="669"/>
      <c r="M844" s="669"/>
      <c r="N844" s="669"/>
      <c r="O844" s="669"/>
      <c r="P844" s="669"/>
      <c r="Q844" s="669"/>
      <c r="R844" s="669"/>
      <c r="S844" s="669"/>
      <c r="T844" s="669"/>
      <c r="U844" s="669"/>
      <c r="V844" s="669"/>
      <c r="W844" s="669"/>
      <c r="X844" s="669"/>
      <c r="Y844" s="669"/>
      <c r="Z844" s="669"/>
      <c r="AA844" s="669"/>
    </row>
    <row r="845" spans="1:27" ht="12.75">
      <c r="A845" s="669"/>
      <c r="B845" s="669"/>
      <c r="C845" s="669"/>
      <c r="D845" s="669"/>
      <c r="E845" s="669"/>
      <c r="F845" s="669"/>
      <c r="G845" s="669"/>
      <c r="H845" s="669"/>
      <c r="I845" s="669"/>
      <c r="J845" s="669"/>
      <c r="K845" s="669"/>
      <c r="L845" s="669"/>
      <c r="M845" s="669"/>
      <c r="N845" s="669"/>
      <c r="O845" s="669"/>
      <c r="P845" s="669"/>
      <c r="Q845" s="669"/>
      <c r="R845" s="669"/>
      <c r="S845" s="669"/>
      <c r="T845" s="669"/>
      <c r="U845" s="669"/>
      <c r="V845" s="669"/>
      <c r="W845" s="669"/>
      <c r="X845" s="669"/>
      <c r="Y845" s="669"/>
      <c r="Z845" s="669"/>
      <c r="AA845" s="669"/>
    </row>
    <row r="846" spans="1:27" ht="12.75">
      <c r="A846" s="669"/>
      <c r="B846" s="669"/>
      <c r="C846" s="669"/>
      <c r="D846" s="669"/>
      <c r="E846" s="669"/>
      <c r="F846" s="669"/>
      <c r="G846" s="669"/>
      <c r="H846" s="669"/>
      <c r="I846" s="669"/>
      <c r="J846" s="669"/>
      <c r="K846" s="669"/>
      <c r="L846" s="669"/>
      <c r="M846" s="669"/>
      <c r="N846" s="669"/>
      <c r="O846" s="669"/>
      <c r="P846" s="669"/>
      <c r="Q846" s="669"/>
      <c r="R846" s="669"/>
      <c r="S846" s="669"/>
      <c r="T846" s="669"/>
      <c r="U846" s="669"/>
      <c r="V846" s="669"/>
      <c r="W846" s="669"/>
      <c r="X846" s="669"/>
      <c r="Y846" s="669"/>
      <c r="Z846" s="669"/>
      <c r="AA846" s="669"/>
    </row>
    <row r="847" spans="1:27" ht="12.75">
      <c r="A847" s="669"/>
      <c r="B847" s="669"/>
      <c r="C847" s="669"/>
      <c r="D847" s="669"/>
      <c r="E847" s="669"/>
      <c r="F847" s="669"/>
      <c r="G847" s="669"/>
      <c r="H847" s="669"/>
      <c r="I847" s="669"/>
      <c r="J847" s="669"/>
      <c r="K847" s="669"/>
      <c r="L847" s="669"/>
      <c r="M847" s="669"/>
      <c r="N847" s="669"/>
      <c r="O847" s="669"/>
      <c r="P847" s="669"/>
      <c r="Q847" s="669"/>
      <c r="R847" s="669"/>
      <c r="S847" s="669"/>
      <c r="T847" s="669"/>
      <c r="U847" s="669"/>
      <c r="V847" s="669"/>
      <c r="W847" s="669"/>
      <c r="X847" s="669"/>
      <c r="Y847" s="669"/>
      <c r="Z847" s="669"/>
      <c r="AA847" s="669"/>
    </row>
    <row r="848" spans="1:27" ht="12.75">
      <c r="A848" s="669"/>
      <c r="B848" s="669"/>
      <c r="C848" s="669"/>
      <c r="D848" s="669"/>
      <c r="E848" s="669"/>
      <c r="F848" s="669"/>
      <c r="G848" s="669"/>
      <c r="H848" s="669"/>
      <c r="I848" s="669"/>
      <c r="J848" s="669"/>
      <c r="K848" s="669"/>
      <c r="L848" s="669"/>
      <c r="M848" s="669"/>
      <c r="N848" s="669"/>
      <c r="O848" s="669"/>
      <c r="P848" s="669"/>
      <c r="Q848" s="669"/>
      <c r="R848" s="669"/>
      <c r="S848" s="669"/>
      <c r="T848" s="669"/>
      <c r="U848" s="669"/>
      <c r="V848" s="669"/>
      <c r="W848" s="669"/>
      <c r="X848" s="669"/>
      <c r="Y848" s="669"/>
      <c r="Z848" s="669"/>
      <c r="AA848" s="669"/>
    </row>
    <row r="849" spans="1:27" ht="12.75">
      <c r="A849" s="669"/>
      <c r="B849" s="669"/>
      <c r="C849" s="669"/>
      <c r="D849" s="669"/>
      <c r="E849" s="669"/>
      <c r="F849" s="669"/>
      <c r="G849" s="669"/>
      <c r="H849" s="669"/>
      <c r="I849" s="669"/>
      <c r="J849" s="669"/>
      <c r="K849" s="669"/>
      <c r="L849" s="669"/>
      <c r="M849" s="669"/>
      <c r="N849" s="669"/>
      <c r="O849" s="669"/>
      <c r="P849" s="669"/>
      <c r="Q849" s="669"/>
      <c r="R849" s="669"/>
      <c r="S849" s="669"/>
      <c r="T849" s="669"/>
      <c r="U849" s="669"/>
      <c r="V849" s="669"/>
      <c r="W849" s="669"/>
      <c r="X849" s="669"/>
      <c r="Y849" s="669"/>
      <c r="Z849" s="669"/>
      <c r="AA849" s="669"/>
    </row>
    <row r="850" spans="1:27" ht="12.75">
      <c r="A850" s="669"/>
      <c r="B850" s="669"/>
      <c r="C850" s="669"/>
      <c r="D850" s="669"/>
      <c r="E850" s="669"/>
      <c r="F850" s="669"/>
      <c r="G850" s="669"/>
      <c r="H850" s="669"/>
      <c r="I850" s="669"/>
      <c r="J850" s="669"/>
      <c r="K850" s="669"/>
      <c r="L850" s="669"/>
      <c r="M850" s="669"/>
      <c r="N850" s="669"/>
      <c r="O850" s="669"/>
      <c r="P850" s="669"/>
      <c r="Q850" s="669"/>
      <c r="R850" s="669"/>
      <c r="S850" s="669"/>
      <c r="T850" s="669"/>
      <c r="U850" s="669"/>
      <c r="V850" s="669"/>
      <c r="W850" s="669"/>
      <c r="X850" s="669"/>
      <c r="Y850" s="669"/>
      <c r="Z850" s="669"/>
      <c r="AA850" s="669"/>
    </row>
    <row r="851" spans="1:27" ht="12.75">
      <c r="A851" s="669"/>
      <c r="B851" s="669"/>
      <c r="C851" s="669"/>
      <c r="D851" s="669"/>
      <c r="E851" s="669"/>
      <c r="F851" s="669"/>
      <c r="G851" s="669"/>
      <c r="H851" s="669"/>
      <c r="I851" s="669"/>
      <c r="J851" s="669"/>
      <c r="K851" s="669"/>
      <c r="L851" s="669"/>
      <c r="M851" s="669"/>
      <c r="N851" s="669"/>
      <c r="O851" s="669"/>
      <c r="P851" s="669"/>
      <c r="Q851" s="669"/>
      <c r="R851" s="669"/>
      <c r="S851" s="669"/>
      <c r="T851" s="669"/>
      <c r="U851" s="669"/>
      <c r="V851" s="669"/>
      <c r="W851" s="669"/>
      <c r="X851" s="669"/>
      <c r="Y851" s="669"/>
      <c r="Z851" s="669"/>
      <c r="AA851" s="669"/>
    </row>
    <row r="852" spans="1:27" ht="12.75">
      <c r="A852" s="669"/>
      <c r="B852" s="669"/>
      <c r="C852" s="669"/>
      <c r="D852" s="669"/>
      <c r="E852" s="669"/>
      <c r="F852" s="669"/>
      <c r="G852" s="669"/>
      <c r="H852" s="669"/>
      <c r="I852" s="669"/>
      <c r="J852" s="669"/>
      <c r="K852" s="669"/>
      <c r="L852" s="669"/>
      <c r="M852" s="669"/>
      <c r="N852" s="669"/>
      <c r="O852" s="669"/>
      <c r="P852" s="669"/>
      <c r="Q852" s="669"/>
      <c r="R852" s="669"/>
      <c r="S852" s="669"/>
      <c r="T852" s="669"/>
      <c r="U852" s="669"/>
      <c r="V852" s="669"/>
      <c r="W852" s="669"/>
      <c r="X852" s="669"/>
      <c r="Y852" s="669"/>
      <c r="Z852" s="669"/>
      <c r="AA852" s="669"/>
    </row>
    <row r="853" spans="1:27" ht="12.75">
      <c r="A853" s="669"/>
      <c r="B853" s="669"/>
      <c r="C853" s="669"/>
      <c r="D853" s="669"/>
      <c r="E853" s="669"/>
      <c r="F853" s="669"/>
      <c r="G853" s="669"/>
      <c r="H853" s="669"/>
      <c r="I853" s="669"/>
      <c r="J853" s="669"/>
      <c r="K853" s="669"/>
      <c r="L853" s="669"/>
      <c r="M853" s="669"/>
      <c r="N853" s="669"/>
      <c r="O853" s="669"/>
      <c r="P853" s="669"/>
      <c r="Q853" s="669"/>
      <c r="R853" s="669"/>
      <c r="S853" s="669"/>
      <c r="T853" s="669"/>
      <c r="U853" s="669"/>
      <c r="V853" s="669"/>
      <c r="W853" s="669"/>
      <c r="X853" s="669"/>
      <c r="Y853" s="669"/>
      <c r="Z853" s="669"/>
      <c r="AA853" s="669"/>
    </row>
    <row r="854" spans="1:27" ht="12.75">
      <c r="A854" s="669"/>
      <c r="B854" s="669"/>
      <c r="C854" s="669"/>
      <c r="D854" s="669"/>
      <c r="E854" s="669"/>
      <c r="F854" s="669"/>
      <c r="G854" s="669"/>
      <c r="H854" s="669"/>
      <c r="I854" s="669"/>
      <c r="J854" s="669"/>
      <c r="K854" s="669"/>
      <c r="L854" s="669"/>
      <c r="M854" s="669"/>
      <c r="N854" s="669"/>
      <c r="O854" s="669"/>
      <c r="P854" s="669"/>
      <c r="Q854" s="669"/>
      <c r="R854" s="669"/>
      <c r="S854" s="669"/>
      <c r="T854" s="669"/>
      <c r="U854" s="669"/>
      <c r="V854" s="669"/>
      <c r="W854" s="669"/>
      <c r="X854" s="669"/>
      <c r="Y854" s="669"/>
      <c r="Z854" s="669"/>
      <c r="AA854" s="669"/>
    </row>
    <row r="855" spans="1:27" ht="12.75">
      <c r="A855" s="669"/>
      <c r="B855" s="669"/>
      <c r="C855" s="669"/>
      <c r="D855" s="669"/>
      <c r="E855" s="669"/>
      <c r="F855" s="669"/>
      <c r="G855" s="669"/>
      <c r="H855" s="669"/>
      <c r="I855" s="669"/>
      <c r="J855" s="669"/>
      <c r="K855" s="669"/>
      <c r="L855" s="669"/>
      <c r="M855" s="669"/>
      <c r="N855" s="669"/>
      <c r="O855" s="669"/>
      <c r="P855" s="669"/>
      <c r="Q855" s="669"/>
      <c r="R855" s="669"/>
      <c r="S855" s="669"/>
      <c r="T855" s="669"/>
      <c r="U855" s="669"/>
      <c r="V855" s="669"/>
      <c r="W855" s="669"/>
      <c r="X855" s="669"/>
      <c r="Y855" s="669"/>
      <c r="Z855" s="669"/>
      <c r="AA855" s="669"/>
    </row>
    <row r="856" spans="1:27" ht="12.75">
      <c r="A856" s="669"/>
      <c r="B856" s="669"/>
      <c r="C856" s="669"/>
      <c r="D856" s="669"/>
      <c r="E856" s="669"/>
      <c r="F856" s="669"/>
      <c r="G856" s="669"/>
      <c r="H856" s="669"/>
      <c r="I856" s="669"/>
      <c r="J856" s="669"/>
      <c r="K856" s="669"/>
      <c r="L856" s="669"/>
      <c r="M856" s="669"/>
      <c r="N856" s="669"/>
      <c r="O856" s="669"/>
      <c r="P856" s="669"/>
      <c r="Q856" s="669"/>
      <c r="R856" s="669"/>
      <c r="S856" s="669"/>
      <c r="T856" s="669"/>
      <c r="U856" s="669"/>
      <c r="V856" s="669"/>
      <c r="W856" s="669"/>
      <c r="X856" s="669"/>
      <c r="Y856" s="669"/>
      <c r="Z856" s="669"/>
      <c r="AA856" s="669"/>
    </row>
    <row r="857" spans="1:27" ht="12.75">
      <c r="A857" s="669"/>
      <c r="B857" s="669"/>
      <c r="C857" s="669"/>
      <c r="D857" s="669"/>
      <c r="E857" s="669"/>
      <c r="F857" s="669"/>
      <c r="G857" s="669"/>
      <c r="H857" s="669"/>
      <c r="I857" s="669"/>
      <c r="J857" s="669"/>
      <c r="K857" s="669"/>
      <c r="L857" s="669"/>
      <c r="M857" s="669"/>
      <c r="N857" s="669"/>
      <c r="O857" s="669"/>
      <c r="P857" s="669"/>
      <c r="Q857" s="669"/>
      <c r="R857" s="669"/>
      <c r="S857" s="669"/>
      <c r="T857" s="669"/>
      <c r="U857" s="669"/>
      <c r="V857" s="669"/>
      <c r="W857" s="669"/>
      <c r="X857" s="669"/>
      <c r="Y857" s="669"/>
      <c r="Z857" s="669"/>
      <c r="AA857" s="669"/>
    </row>
    <row r="858" spans="1:27" ht="12.75">
      <c r="A858" s="669"/>
      <c r="B858" s="669"/>
      <c r="C858" s="669"/>
      <c r="D858" s="669"/>
      <c r="E858" s="669"/>
      <c r="F858" s="669"/>
      <c r="G858" s="669"/>
      <c r="H858" s="669"/>
      <c r="I858" s="669"/>
      <c r="J858" s="669"/>
      <c r="K858" s="669"/>
      <c r="L858" s="669"/>
      <c r="M858" s="669"/>
      <c r="N858" s="669"/>
      <c r="O858" s="669"/>
      <c r="P858" s="669"/>
      <c r="Q858" s="669"/>
      <c r="R858" s="669"/>
      <c r="S858" s="669"/>
      <c r="T858" s="669"/>
      <c r="U858" s="669"/>
      <c r="V858" s="669"/>
      <c r="W858" s="669"/>
      <c r="X858" s="669"/>
      <c r="Y858" s="669"/>
      <c r="Z858" s="669"/>
      <c r="AA858" s="669"/>
    </row>
    <row r="859" spans="1:27" ht="12.75">
      <c r="A859" s="669"/>
      <c r="B859" s="669"/>
      <c r="C859" s="669"/>
      <c r="D859" s="669"/>
      <c r="E859" s="669"/>
      <c r="F859" s="669"/>
      <c r="G859" s="669"/>
      <c r="H859" s="669"/>
      <c r="I859" s="669"/>
      <c r="J859" s="669"/>
      <c r="K859" s="669"/>
      <c r="L859" s="669"/>
      <c r="M859" s="669"/>
      <c r="N859" s="669"/>
      <c r="O859" s="669"/>
      <c r="P859" s="669"/>
      <c r="Q859" s="669"/>
      <c r="R859" s="669"/>
      <c r="S859" s="669"/>
      <c r="T859" s="669"/>
      <c r="U859" s="669"/>
      <c r="V859" s="669"/>
      <c r="W859" s="669"/>
      <c r="X859" s="669"/>
      <c r="Y859" s="669"/>
      <c r="Z859" s="669"/>
      <c r="AA859" s="669"/>
    </row>
    <row r="860" spans="1:27" ht="12.75">
      <c r="A860" s="669"/>
      <c r="B860" s="669"/>
      <c r="C860" s="669"/>
      <c r="D860" s="669"/>
      <c r="E860" s="669"/>
      <c r="F860" s="669"/>
      <c r="G860" s="669"/>
      <c r="H860" s="669"/>
      <c r="I860" s="669"/>
      <c r="J860" s="669"/>
      <c r="K860" s="669"/>
      <c r="L860" s="669"/>
      <c r="M860" s="669"/>
      <c r="N860" s="669"/>
      <c r="O860" s="669"/>
      <c r="P860" s="669"/>
      <c r="Q860" s="669"/>
      <c r="R860" s="669"/>
      <c r="S860" s="669"/>
      <c r="T860" s="669"/>
      <c r="U860" s="669"/>
      <c r="V860" s="669"/>
      <c r="W860" s="669"/>
      <c r="X860" s="669"/>
      <c r="Y860" s="669"/>
      <c r="Z860" s="669"/>
      <c r="AA860" s="669"/>
    </row>
    <row r="861" spans="1:27" ht="12.75">
      <c r="A861" s="669"/>
      <c r="B861" s="669"/>
      <c r="C861" s="669"/>
      <c r="D861" s="669"/>
      <c r="E861" s="669"/>
      <c r="F861" s="669"/>
      <c r="G861" s="669"/>
      <c r="H861" s="669"/>
      <c r="I861" s="669"/>
      <c r="J861" s="669"/>
      <c r="K861" s="669"/>
      <c r="L861" s="669"/>
      <c r="M861" s="669"/>
      <c r="N861" s="669"/>
      <c r="O861" s="669"/>
      <c r="P861" s="669"/>
      <c r="Q861" s="669"/>
      <c r="R861" s="669"/>
      <c r="S861" s="669"/>
      <c r="T861" s="669"/>
      <c r="U861" s="669"/>
      <c r="V861" s="669"/>
      <c r="W861" s="669"/>
      <c r="X861" s="669"/>
      <c r="Y861" s="669"/>
      <c r="Z861" s="669"/>
      <c r="AA861" s="669"/>
    </row>
    <row r="862" spans="1:27" ht="12.75">
      <c r="A862" s="669"/>
      <c r="B862" s="669"/>
      <c r="C862" s="669"/>
      <c r="D862" s="669"/>
      <c r="E862" s="669"/>
      <c r="F862" s="669"/>
      <c r="G862" s="669"/>
      <c r="H862" s="669"/>
      <c r="I862" s="669"/>
      <c r="J862" s="669"/>
      <c r="K862" s="669"/>
      <c r="L862" s="669"/>
      <c r="M862" s="669"/>
      <c r="N862" s="669"/>
      <c r="O862" s="669"/>
      <c r="P862" s="669"/>
      <c r="Q862" s="669"/>
      <c r="R862" s="669"/>
      <c r="S862" s="669"/>
      <c r="T862" s="669"/>
      <c r="U862" s="669"/>
      <c r="V862" s="669"/>
      <c r="W862" s="669"/>
      <c r="X862" s="669"/>
      <c r="Y862" s="669"/>
      <c r="Z862" s="669"/>
      <c r="AA862" s="669"/>
    </row>
    <row r="863" spans="1:27" ht="12.75">
      <c r="A863" s="669"/>
      <c r="B863" s="669"/>
      <c r="C863" s="669"/>
      <c r="D863" s="669"/>
      <c r="E863" s="669"/>
      <c r="F863" s="669"/>
      <c r="G863" s="669"/>
      <c r="H863" s="669"/>
      <c r="I863" s="669"/>
      <c r="J863" s="669"/>
      <c r="K863" s="669"/>
      <c r="L863" s="669"/>
      <c r="M863" s="669"/>
      <c r="N863" s="669"/>
      <c r="O863" s="669"/>
      <c r="P863" s="669"/>
      <c r="Q863" s="669"/>
      <c r="R863" s="669"/>
      <c r="S863" s="669"/>
      <c r="T863" s="669"/>
      <c r="U863" s="669"/>
      <c r="V863" s="669"/>
      <c r="W863" s="669"/>
      <c r="X863" s="669"/>
      <c r="Y863" s="669"/>
      <c r="Z863" s="669"/>
      <c r="AA863" s="669"/>
    </row>
    <row r="864" spans="1:27" ht="12.75">
      <c r="A864" s="669"/>
      <c r="B864" s="669"/>
      <c r="C864" s="669"/>
      <c r="D864" s="669"/>
      <c r="E864" s="669"/>
      <c r="F864" s="669"/>
      <c r="G864" s="669"/>
      <c r="H864" s="669"/>
      <c r="I864" s="669"/>
      <c r="J864" s="669"/>
      <c r="K864" s="669"/>
      <c r="L864" s="669"/>
      <c r="M864" s="669"/>
      <c r="N864" s="669"/>
      <c r="O864" s="669"/>
      <c r="P864" s="669"/>
      <c r="Q864" s="669"/>
      <c r="R864" s="669"/>
      <c r="S864" s="669"/>
      <c r="T864" s="669"/>
      <c r="U864" s="669"/>
      <c r="V864" s="669"/>
      <c r="W864" s="669"/>
      <c r="X864" s="669"/>
      <c r="Y864" s="669"/>
      <c r="Z864" s="669"/>
      <c r="AA864" s="669"/>
    </row>
    <row r="865" spans="1:27" ht="12.75">
      <c r="A865" s="669"/>
      <c r="B865" s="669"/>
      <c r="C865" s="669"/>
      <c r="D865" s="669"/>
      <c r="E865" s="669"/>
      <c r="F865" s="669"/>
      <c r="G865" s="669"/>
      <c r="H865" s="669"/>
      <c r="I865" s="669"/>
      <c r="J865" s="669"/>
      <c r="K865" s="669"/>
      <c r="L865" s="669"/>
      <c r="M865" s="669"/>
      <c r="N865" s="669"/>
      <c r="O865" s="669"/>
      <c r="P865" s="669"/>
      <c r="Q865" s="669"/>
      <c r="R865" s="669"/>
      <c r="S865" s="669"/>
      <c r="T865" s="669"/>
      <c r="U865" s="669"/>
      <c r="V865" s="669"/>
      <c r="W865" s="669"/>
      <c r="X865" s="669"/>
      <c r="Y865" s="669"/>
      <c r="Z865" s="669"/>
      <c r="AA865" s="669"/>
    </row>
    <row r="866" spans="1:27" ht="12.75">
      <c r="A866" s="669"/>
      <c r="B866" s="669"/>
      <c r="C866" s="669"/>
      <c r="D866" s="669"/>
      <c r="E866" s="669"/>
      <c r="F866" s="669"/>
      <c r="G866" s="669"/>
      <c r="H866" s="669"/>
      <c r="I866" s="669"/>
      <c r="J866" s="669"/>
      <c r="K866" s="669"/>
      <c r="L866" s="669"/>
      <c r="M866" s="669"/>
      <c r="N866" s="669"/>
      <c r="O866" s="669"/>
      <c r="P866" s="669"/>
      <c r="Q866" s="669"/>
      <c r="R866" s="669"/>
      <c r="S866" s="669"/>
      <c r="T866" s="669"/>
      <c r="U866" s="669"/>
      <c r="V866" s="669"/>
      <c r="W866" s="669"/>
      <c r="X866" s="669"/>
      <c r="Y866" s="669"/>
      <c r="Z866" s="669"/>
      <c r="AA866" s="669"/>
    </row>
    <row r="867" spans="1:27" ht="12.75">
      <c r="A867" s="669"/>
      <c r="B867" s="669"/>
      <c r="C867" s="669"/>
      <c r="D867" s="669"/>
      <c r="E867" s="669"/>
      <c r="F867" s="669"/>
      <c r="G867" s="669"/>
      <c r="H867" s="669"/>
      <c r="I867" s="669"/>
      <c r="J867" s="669"/>
      <c r="K867" s="669"/>
      <c r="L867" s="669"/>
      <c r="M867" s="669"/>
      <c r="N867" s="669"/>
      <c r="O867" s="669"/>
      <c r="P867" s="669"/>
      <c r="Q867" s="669"/>
      <c r="R867" s="669"/>
      <c r="S867" s="669"/>
      <c r="T867" s="669"/>
      <c r="U867" s="669"/>
      <c r="V867" s="669"/>
      <c r="W867" s="669"/>
      <c r="X867" s="669"/>
      <c r="Y867" s="669"/>
      <c r="Z867" s="669"/>
      <c r="AA867" s="669"/>
    </row>
    <row r="868" spans="1:27" ht="12.75">
      <c r="A868" s="669"/>
      <c r="B868" s="669"/>
      <c r="C868" s="669"/>
      <c r="D868" s="669"/>
      <c r="E868" s="669"/>
      <c r="F868" s="669"/>
      <c r="G868" s="669"/>
      <c r="H868" s="669"/>
      <c r="I868" s="669"/>
      <c r="J868" s="669"/>
      <c r="K868" s="669"/>
      <c r="L868" s="669"/>
      <c r="M868" s="669"/>
      <c r="N868" s="669"/>
      <c r="O868" s="669"/>
      <c r="P868" s="669"/>
      <c r="Q868" s="669"/>
      <c r="R868" s="669"/>
      <c r="S868" s="669"/>
      <c r="T868" s="669"/>
      <c r="U868" s="669"/>
      <c r="V868" s="669"/>
      <c r="W868" s="669"/>
      <c r="X868" s="669"/>
      <c r="Y868" s="669"/>
      <c r="Z868" s="669"/>
      <c r="AA868" s="669"/>
    </row>
    <row r="869" spans="1:27" ht="12.75">
      <c r="A869" s="669"/>
      <c r="B869" s="669"/>
      <c r="C869" s="669"/>
      <c r="D869" s="669"/>
      <c r="E869" s="669"/>
      <c r="F869" s="669"/>
      <c r="G869" s="669"/>
      <c r="H869" s="669"/>
      <c r="I869" s="669"/>
      <c r="J869" s="669"/>
      <c r="K869" s="669"/>
      <c r="L869" s="669"/>
      <c r="M869" s="669"/>
      <c r="N869" s="669"/>
      <c r="O869" s="669"/>
      <c r="P869" s="669"/>
      <c r="Q869" s="669"/>
      <c r="R869" s="669"/>
      <c r="S869" s="669"/>
      <c r="T869" s="669"/>
      <c r="U869" s="669"/>
      <c r="V869" s="669"/>
      <c r="W869" s="669"/>
      <c r="X869" s="669"/>
      <c r="Y869" s="669"/>
      <c r="Z869" s="669"/>
      <c r="AA869" s="669"/>
    </row>
    <row r="870" spans="1:27" ht="12.75">
      <c r="A870" s="669"/>
      <c r="B870" s="669"/>
      <c r="C870" s="669"/>
      <c r="D870" s="669"/>
      <c r="E870" s="669"/>
      <c r="F870" s="669"/>
      <c r="G870" s="669"/>
      <c r="H870" s="669"/>
      <c r="I870" s="669"/>
      <c r="J870" s="669"/>
      <c r="K870" s="669"/>
      <c r="L870" s="669"/>
      <c r="M870" s="669"/>
      <c r="N870" s="669"/>
      <c r="O870" s="669"/>
      <c r="P870" s="669"/>
      <c r="Q870" s="669"/>
      <c r="R870" s="669"/>
      <c r="S870" s="669"/>
      <c r="T870" s="669"/>
      <c r="U870" s="669"/>
      <c r="V870" s="669"/>
      <c r="W870" s="669"/>
      <c r="X870" s="669"/>
      <c r="Y870" s="669"/>
      <c r="Z870" s="669"/>
      <c r="AA870" s="669"/>
    </row>
    <row r="871" spans="1:27" ht="12.75">
      <c r="A871" s="669"/>
      <c r="B871" s="669"/>
      <c r="C871" s="669"/>
      <c r="D871" s="669"/>
      <c r="E871" s="669"/>
      <c r="F871" s="669"/>
      <c r="G871" s="669"/>
      <c r="H871" s="669"/>
      <c r="I871" s="669"/>
      <c r="J871" s="669"/>
      <c r="K871" s="669"/>
      <c r="L871" s="669"/>
      <c r="M871" s="669"/>
      <c r="N871" s="669"/>
      <c r="O871" s="669"/>
      <c r="P871" s="669"/>
      <c r="Q871" s="669"/>
      <c r="R871" s="669"/>
      <c r="S871" s="669"/>
      <c r="T871" s="669"/>
      <c r="U871" s="669"/>
      <c r="V871" s="669"/>
      <c r="W871" s="669"/>
      <c r="X871" s="669"/>
      <c r="Y871" s="669"/>
      <c r="Z871" s="669"/>
      <c r="AA871" s="669"/>
    </row>
    <row r="872" spans="1:27" ht="12.75">
      <c r="A872" s="669"/>
      <c r="B872" s="669"/>
      <c r="C872" s="669"/>
      <c r="D872" s="669"/>
      <c r="E872" s="669"/>
      <c r="F872" s="669"/>
      <c r="G872" s="669"/>
      <c r="H872" s="669"/>
      <c r="I872" s="669"/>
      <c r="J872" s="669"/>
      <c r="K872" s="669"/>
      <c r="L872" s="669"/>
      <c r="M872" s="669"/>
      <c r="N872" s="669"/>
      <c r="O872" s="669"/>
      <c r="P872" s="669"/>
      <c r="Q872" s="669"/>
      <c r="R872" s="669"/>
      <c r="S872" s="669"/>
      <c r="T872" s="669"/>
      <c r="U872" s="669"/>
      <c r="V872" s="669"/>
      <c r="W872" s="669"/>
      <c r="X872" s="669"/>
      <c r="Y872" s="669"/>
      <c r="Z872" s="669"/>
      <c r="AA872" s="669"/>
    </row>
    <row r="873" spans="1:27" ht="12.75">
      <c r="A873" s="669"/>
      <c r="B873" s="669"/>
      <c r="C873" s="669"/>
      <c r="D873" s="669"/>
      <c r="E873" s="669"/>
      <c r="F873" s="669"/>
      <c r="G873" s="669"/>
      <c r="H873" s="669"/>
      <c r="I873" s="669"/>
      <c r="J873" s="669"/>
      <c r="K873" s="669"/>
      <c r="L873" s="669"/>
      <c r="M873" s="669"/>
      <c r="N873" s="669"/>
      <c r="O873" s="669"/>
      <c r="P873" s="669"/>
      <c r="Q873" s="669"/>
      <c r="R873" s="669"/>
      <c r="S873" s="669"/>
      <c r="T873" s="669"/>
      <c r="U873" s="669"/>
      <c r="V873" s="669"/>
      <c r="W873" s="669"/>
      <c r="X873" s="669"/>
      <c r="Y873" s="669"/>
      <c r="Z873" s="669"/>
      <c r="AA873" s="669"/>
    </row>
    <row r="874" spans="1:27" ht="12.75">
      <c r="A874" s="669"/>
      <c r="B874" s="669"/>
      <c r="C874" s="669"/>
      <c r="D874" s="669"/>
      <c r="E874" s="669"/>
      <c r="F874" s="669"/>
      <c r="G874" s="669"/>
      <c r="H874" s="669"/>
      <c r="I874" s="669"/>
      <c r="J874" s="669"/>
      <c r="K874" s="669"/>
      <c r="L874" s="669"/>
      <c r="M874" s="669"/>
      <c r="N874" s="669"/>
      <c r="O874" s="669"/>
      <c r="P874" s="669"/>
      <c r="Q874" s="669"/>
      <c r="R874" s="669"/>
      <c r="S874" s="669"/>
      <c r="T874" s="669"/>
      <c r="U874" s="669"/>
      <c r="V874" s="669"/>
      <c r="W874" s="669"/>
      <c r="X874" s="669"/>
      <c r="Y874" s="669"/>
      <c r="Z874" s="669"/>
      <c r="AA874" s="669"/>
    </row>
    <row r="875" spans="1:27" ht="12.75">
      <c r="A875" s="669"/>
      <c r="B875" s="669"/>
      <c r="C875" s="669"/>
      <c r="D875" s="669"/>
      <c r="E875" s="669"/>
      <c r="F875" s="669"/>
      <c r="G875" s="669"/>
      <c r="H875" s="669"/>
      <c r="I875" s="669"/>
      <c r="J875" s="669"/>
      <c r="K875" s="669"/>
      <c r="L875" s="669"/>
      <c r="M875" s="669"/>
      <c r="N875" s="669"/>
      <c r="O875" s="669"/>
      <c r="P875" s="669"/>
      <c r="Q875" s="669"/>
      <c r="R875" s="669"/>
      <c r="S875" s="669"/>
      <c r="T875" s="669"/>
      <c r="U875" s="669"/>
      <c r="V875" s="669"/>
      <c r="W875" s="669"/>
      <c r="X875" s="669"/>
      <c r="Y875" s="669"/>
      <c r="Z875" s="669"/>
      <c r="AA875" s="669"/>
    </row>
    <row r="876" spans="1:27" ht="12.75">
      <c r="A876" s="669"/>
      <c r="B876" s="669"/>
      <c r="C876" s="669"/>
      <c r="D876" s="669"/>
      <c r="E876" s="669"/>
      <c r="F876" s="669"/>
      <c r="G876" s="669"/>
      <c r="H876" s="669"/>
      <c r="I876" s="669"/>
      <c r="J876" s="669"/>
      <c r="K876" s="669"/>
      <c r="L876" s="669"/>
      <c r="M876" s="669"/>
      <c r="N876" s="669"/>
      <c r="O876" s="669"/>
      <c r="P876" s="669"/>
      <c r="Q876" s="669"/>
      <c r="R876" s="669"/>
      <c r="S876" s="669"/>
      <c r="T876" s="669"/>
      <c r="U876" s="669"/>
      <c r="V876" s="669"/>
      <c r="W876" s="669"/>
      <c r="X876" s="669"/>
      <c r="Y876" s="669"/>
      <c r="Z876" s="669"/>
      <c r="AA876" s="669"/>
    </row>
    <row r="877" spans="1:27" ht="12.75">
      <c r="A877" s="669"/>
      <c r="B877" s="669"/>
      <c r="C877" s="669"/>
      <c r="D877" s="669"/>
      <c r="E877" s="669"/>
      <c r="F877" s="669"/>
      <c r="G877" s="669"/>
      <c r="H877" s="669"/>
      <c r="I877" s="669"/>
      <c r="J877" s="669"/>
      <c r="K877" s="669"/>
      <c r="L877" s="669"/>
      <c r="M877" s="669"/>
      <c r="N877" s="669"/>
      <c r="O877" s="669"/>
      <c r="P877" s="669"/>
      <c r="Q877" s="669"/>
      <c r="R877" s="669"/>
      <c r="S877" s="669"/>
      <c r="T877" s="669"/>
      <c r="U877" s="669"/>
      <c r="V877" s="669"/>
      <c r="W877" s="669"/>
      <c r="X877" s="669"/>
      <c r="Y877" s="669"/>
      <c r="Z877" s="669"/>
      <c r="AA877" s="669"/>
    </row>
    <row r="878" spans="1:27" ht="12.75">
      <c r="A878" s="669"/>
      <c r="B878" s="669"/>
      <c r="C878" s="669"/>
      <c r="D878" s="669"/>
      <c r="E878" s="669"/>
      <c r="F878" s="669"/>
      <c r="G878" s="669"/>
      <c r="H878" s="669"/>
      <c r="I878" s="669"/>
      <c r="J878" s="669"/>
      <c r="K878" s="669"/>
      <c r="L878" s="669"/>
      <c r="M878" s="669"/>
      <c r="N878" s="669"/>
      <c r="O878" s="669"/>
      <c r="P878" s="669"/>
      <c r="Q878" s="669"/>
      <c r="R878" s="669"/>
      <c r="S878" s="669"/>
      <c r="T878" s="669"/>
      <c r="U878" s="669"/>
      <c r="V878" s="669"/>
      <c r="W878" s="669"/>
      <c r="X878" s="669"/>
      <c r="Y878" s="669"/>
      <c r="Z878" s="669"/>
      <c r="AA878" s="669"/>
    </row>
    <row r="879" spans="1:27" ht="12.75">
      <c r="A879" s="669"/>
      <c r="B879" s="669"/>
      <c r="C879" s="669"/>
      <c r="D879" s="669"/>
      <c r="E879" s="669"/>
      <c r="F879" s="669"/>
      <c r="G879" s="669"/>
      <c r="H879" s="669"/>
      <c r="I879" s="669"/>
      <c r="J879" s="669"/>
      <c r="K879" s="669"/>
      <c r="L879" s="669"/>
      <c r="M879" s="669"/>
      <c r="N879" s="669"/>
      <c r="O879" s="669"/>
      <c r="P879" s="669"/>
      <c r="Q879" s="669"/>
      <c r="R879" s="669"/>
      <c r="S879" s="669"/>
      <c r="T879" s="669"/>
      <c r="U879" s="669"/>
      <c r="V879" s="669"/>
      <c r="W879" s="669"/>
      <c r="X879" s="669"/>
      <c r="Y879" s="669"/>
      <c r="Z879" s="669"/>
      <c r="AA879" s="669"/>
    </row>
    <row r="880" spans="1:27" ht="12.75">
      <c r="A880" s="669"/>
      <c r="B880" s="669"/>
      <c r="C880" s="669"/>
      <c r="D880" s="669"/>
      <c r="E880" s="669"/>
      <c r="F880" s="669"/>
      <c r="G880" s="669"/>
      <c r="H880" s="669"/>
      <c r="I880" s="669"/>
      <c r="J880" s="669"/>
      <c r="K880" s="669"/>
      <c r="L880" s="669"/>
      <c r="M880" s="669"/>
      <c r="N880" s="669"/>
      <c r="O880" s="669"/>
      <c r="P880" s="669"/>
      <c r="Q880" s="669"/>
      <c r="R880" s="669"/>
      <c r="S880" s="669"/>
      <c r="T880" s="669"/>
      <c r="U880" s="669"/>
      <c r="V880" s="669"/>
      <c r="W880" s="669"/>
      <c r="X880" s="669"/>
      <c r="Y880" s="669"/>
      <c r="Z880" s="669"/>
      <c r="AA880" s="669"/>
    </row>
    <row r="881" spans="1:27" ht="12.75">
      <c r="A881" s="669"/>
      <c r="B881" s="669"/>
      <c r="C881" s="669"/>
      <c r="D881" s="669"/>
      <c r="E881" s="669"/>
      <c r="F881" s="669"/>
      <c r="G881" s="669"/>
      <c r="H881" s="669"/>
      <c r="I881" s="669"/>
      <c r="J881" s="669"/>
      <c r="K881" s="669"/>
      <c r="L881" s="669"/>
      <c r="M881" s="669"/>
      <c r="N881" s="669"/>
      <c r="O881" s="669"/>
      <c r="P881" s="669"/>
      <c r="Q881" s="669"/>
      <c r="R881" s="669"/>
      <c r="S881" s="669"/>
      <c r="T881" s="669"/>
      <c r="U881" s="669"/>
      <c r="V881" s="669"/>
      <c r="W881" s="669"/>
      <c r="X881" s="669"/>
      <c r="Y881" s="669"/>
      <c r="Z881" s="669"/>
      <c r="AA881" s="669"/>
    </row>
    <row r="882" spans="1:27" ht="12.75">
      <c r="A882" s="669"/>
      <c r="B882" s="669"/>
      <c r="C882" s="669"/>
      <c r="D882" s="669"/>
      <c r="E882" s="669"/>
      <c r="F882" s="669"/>
      <c r="G882" s="669"/>
      <c r="H882" s="669"/>
      <c r="I882" s="669"/>
      <c r="J882" s="669"/>
      <c r="K882" s="669"/>
      <c r="L882" s="669"/>
      <c r="M882" s="669"/>
      <c r="N882" s="669"/>
      <c r="O882" s="669"/>
      <c r="P882" s="669"/>
      <c r="Q882" s="669"/>
      <c r="R882" s="669"/>
      <c r="S882" s="669"/>
      <c r="T882" s="669"/>
      <c r="U882" s="669"/>
      <c r="V882" s="669"/>
      <c r="W882" s="669"/>
      <c r="X882" s="669"/>
      <c r="Y882" s="669"/>
      <c r="Z882" s="669"/>
      <c r="AA882" s="669"/>
    </row>
    <row r="883" spans="1:27" ht="12.75">
      <c r="A883" s="669"/>
      <c r="B883" s="669"/>
      <c r="C883" s="669"/>
      <c r="D883" s="669"/>
      <c r="E883" s="669"/>
      <c r="F883" s="669"/>
      <c r="G883" s="669"/>
      <c r="H883" s="669"/>
      <c r="I883" s="669"/>
      <c r="J883" s="669"/>
      <c r="K883" s="669"/>
      <c r="L883" s="669"/>
      <c r="M883" s="669"/>
      <c r="N883" s="669"/>
      <c r="O883" s="669"/>
      <c r="P883" s="669"/>
      <c r="Q883" s="669"/>
      <c r="R883" s="669"/>
      <c r="S883" s="669"/>
      <c r="T883" s="669"/>
      <c r="U883" s="669"/>
      <c r="V883" s="669"/>
      <c r="W883" s="669"/>
      <c r="X883" s="669"/>
      <c r="Y883" s="669"/>
      <c r="Z883" s="669"/>
      <c r="AA883" s="669"/>
    </row>
    <row r="884" spans="1:27" ht="12.75">
      <c r="A884" s="669"/>
      <c r="B884" s="669"/>
      <c r="C884" s="669"/>
      <c r="D884" s="669"/>
      <c r="E884" s="669"/>
      <c r="F884" s="669"/>
      <c r="G884" s="669"/>
      <c r="H884" s="669"/>
      <c r="I884" s="669"/>
      <c r="J884" s="669"/>
      <c r="K884" s="669"/>
      <c r="L884" s="669"/>
      <c r="M884" s="669"/>
      <c r="N884" s="669"/>
      <c r="O884" s="669"/>
      <c r="P884" s="669"/>
      <c r="Q884" s="669"/>
      <c r="R884" s="669"/>
      <c r="S884" s="669"/>
      <c r="T884" s="669"/>
      <c r="U884" s="669"/>
      <c r="V884" s="669"/>
      <c r="W884" s="669"/>
      <c r="X884" s="669"/>
      <c r="Y884" s="669"/>
      <c r="Z884" s="669"/>
      <c r="AA884" s="669"/>
    </row>
    <row r="885" spans="1:27" ht="12.75">
      <c r="A885" s="669"/>
      <c r="B885" s="669"/>
      <c r="C885" s="669"/>
      <c r="D885" s="669"/>
      <c r="E885" s="669"/>
      <c r="F885" s="669"/>
      <c r="G885" s="669"/>
      <c r="H885" s="669"/>
      <c r="I885" s="669"/>
      <c r="J885" s="669"/>
      <c r="K885" s="669"/>
      <c r="L885" s="669"/>
      <c r="M885" s="669"/>
      <c r="N885" s="669"/>
      <c r="O885" s="669"/>
      <c r="P885" s="669"/>
      <c r="Q885" s="669"/>
      <c r="R885" s="669"/>
      <c r="S885" s="669"/>
      <c r="T885" s="669"/>
      <c r="U885" s="669"/>
      <c r="V885" s="669"/>
      <c r="W885" s="669"/>
      <c r="X885" s="669"/>
      <c r="Y885" s="669"/>
      <c r="Z885" s="669"/>
      <c r="AA885" s="669"/>
    </row>
    <row r="886" spans="1:27" ht="12.75">
      <c r="A886" s="669"/>
      <c r="B886" s="669"/>
      <c r="C886" s="669"/>
      <c r="D886" s="669"/>
      <c r="E886" s="669"/>
      <c r="F886" s="669"/>
      <c r="G886" s="669"/>
      <c r="H886" s="669"/>
      <c r="I886" s="669"/>
      <c r="J886" s="669"/>
      <c r="K886" s="669"/>
      <c r="L886" s="669"/>
      <c r="M886" s="669"/>
      <c r="N886" s="669"/>
      <c r="O886" s="669"/>
      <c r="P886" s="669"/>
      <c r="Q886" s="669"/>
      <c r="R886" s="669"/>
      <c r="S886" s="669"/>
      <c r="T886" s="669"/>
      <c r="U886" s="669"/>
      <c r="V886" s="669"/>
      <c r="W886" s="669"/>
      <c r="X886" s="669"/>
      <c r="Y886" s="669"/>
      <c r="Z886" s="669"/>
      <c r="AA886" s="669"/>
    </row>
    <row r="887" spans="1:27" ht="12.75">
      <c r="A887" s="669"/>
      <c r="B887" s="669"/>
      <c r="C887" s="669"/>
      <c r="D887" s="669"/>
      <c r="E887" s="669"/>
      <c r="F887" s="669"/>
      <c r="G887" s="669"/>
      <c r="H887" s="669"/>
      <c r="I887" s="669"/>
      <c r="J887" s="669"/>
      <c r="K887" s="669"/>
      <c r="L887" s="669"/>
      <c r="M887" s="669"/>
      <c r="N887" s="669"/>
      <c r="O887" s="669"/>
      <c r="P887" s="669"/>
      <c r="Q887" s="669"/>
      <c r="R887" s="669"/>
      <c r="S887" s="669"/>
      <c r="T887" s="669"/>
      <c r="U887" s="669"/>
      <c r="V887" s="669"/>
      <c r="W887" s="669"/>
      <c r="X887" s="669"/>
      <c r="Y887" s="669"/>
      <c r="Z887" s="669"/>
      <c r="AA887" s="669"/>
    </row>
    <row r="888" spans="1:27" ht="12.75">
      <c r="A888" s="669"/>
      <c r="B888" s="669"/>
      <c r="C888" s="669"/>
      <c r="D888" s="669"/>
      <c r="E888" s="669"/>
      <c r="F888" s="669"/>
      <c r="G888" s="669"/>
      <c r="H888" s="669"/>
      <c r="I888" s="669"/>
      <c r="J888" s="669"/>
      <c r="K888" s="669"/>
      <c r="L888" s="669"/>
      <c r="M888" s="669"/>
      <c r="N888" s="669"/>
      <c r="O888" s="669"/>
      <c r="P888" s="669"/>
      <c r="Q888" s="669"/>
      <c r="R888" s="669"/>
      <c r="S888" s="669"/>
      <c r="T888" s="669"/>
      <c r="U888" s="669"/>
      <c r="V888" s="669"/>
      <c r="W888" s="669"/>
      <c r="X888" s="669"/>
      <c r="Y888" s="669"/>
      <c r="Z888" s="669"/>
      <c r="AA888" s="669"/>
    </row>
    <row r="889" spans="1:27" ht="12.75">
      <c r="A889" s="669"/>
      <c r="B889" s="669"/>
      <c r="C889" s="669"/>
      <c r="D889" s="669"/>
      <c r="E889" s="669"/>
      <c r="F889" s="669"/>
      <c r="G889" s="669"/>
      <c r="H889" s="669"/>
      <c r="I889" s="669"/>
      <c r="J889" s="669"/>
      <c r="K889" s="669"/>
      <c r="L889" s="669"/>
      <c r="M889" s="669"/>
      <c r="N889" s="669"/>
      <c r="O889" s="669"/>
      <c r="P889" s="669"/>
      <c r="Q889" s="669"/>
      <c r="R889" s="669"/>
      <c r="S889" s="669"/>
      <c r="T889" s="669"/>
      <c r="U889" s="669"/>
      <c r="V889" s="669"/>
      <c r="W889" s="669"/>
      <c r="X889" s="669"/>
      <c r="Y889" s="669"/>
      <c r="Z889" s="669"/>
      <c r="AA889" s="669"/>
    </row>
    <row r="890" spans="1:27" ht="12.75">
      <c r="A890" s="669"/>
      <c r="B890" s="669"/>
      <c r="C890" s="669"/>
      <c r="D890" s="669"/>
      <c r="E890" s="669"/>
      <c r="F890" s="669"/>
      <c r="G890" s="669"/>
      <c r="H890" s="669"/>
      <c r="I890" s="669"/>
      <c r="J890" s="669"/>
      <c r="K890" s="669"/>
      <c r="L890" s="669"/>
      <c r="M890" s="669"/>
      <c r="N890" s="669"/>
      <c r="O890" s="669"/>
      <c r="P890" s="669"/>
      <c r="Q890" s="669"/>
      <c r="R890" s="669"/>
      <c r="S890" s="669"/>
      <c r="T890" s="669"/>
      <c r="U890" s="669"/>
      <c r="V890" s="669"/>
      <c r="W890" s="669"/>
      <c r="X890" s="669"/>
      <c r="Y890" s="669"/>
      <c r="Z890" s="669"/>
      <c r="AA890" s="669"/>
    </row>
    <row r="891" spans="1:27" ht="12.75">
      <c r="A891" s="669"/>
      <c r="B891" s="669"/>
      <c r="C891" s="669"/>
      <c r="D891" s="669"/>
      <c r="E891" s="669"/>
      <c r="F891" s="669"/>
      <c r="G891" s="669"/>
      <c r="H891" s="669"/>
      <c r="I891" s="669"/>
      <c r="J891" s="669"/>
      <c r="K891" s="669"/>
      <c r="L891" s="669"/>
      <c r="M891" s="669"/>
      <c r="N891" s="669"/>
      <c r="O891" s="669"/>
      <c r="P891" s="669"/>
      <c r="Q891" s="669"/>
      <c r="R891" s="669"/>
      <c r="S891" s="669"/>
      <c r="T891" s="669"/>
      <c r="U891" s="669"/>
      <c r="V891" s="669"/>
      <c r="W891" s="669"/>
      <c r="X891" s="669"/>
      <c r="Y891" s="669"/>
      <c r="Z891" s="669"/>
      <c r="AA891" s="669"/>
    </row>
    <row r="892" spans="1:27" ht="12.75">
      <c r="A892" s="669"/>
      <c r="B892" s="669"/>
      <c r="C892" s="669"/>
      <c r="D892" s="669"/>
      <c r="E892" s="669"/>
      <c r="F892" s="669"/>
      <c r="G892" s="669"/>
      <c r="H892" s="669"/>
      <c r="I892" s="669"/>
      <c r="J892" s="669"/>
      <c r="K892" s="669"/>
      <c r="L892" s="669"/>
      <c r="M892" s="669"/>
      <c r="N892" s="669"/>
      <c r="O892" s="669"/>
      <c r="P892" s="669"/>
      <c r="Q892" s="669"/>
      <c r="R892" s="669"/>
      <c r="S892" s="669"/>
      <c r="T892" s="669"/>
      <c r="U892" s="669"/>
      <c r="V892" s="669"/>
      <c r="W892" s="669"/>
      <c r="X892" s="669"/>
      <c r="Y892" s="669"/>
      <c r="Z892" s="669"/>
      <c r="AA892" s="669"/>
    </row>
    <row r="893" spans="1:27" ht="12.75">
      <c r="A893" s="669"/>
      <c r="B893" s="669"/>
      <c r="C893" s="669"/>
      <c r="D893" s="669"/>
      <c r="E893" s="669"/>
      <c r="F893" s="669"/>
      <c r="G893" s="669"/>
      <c r="H893" s="669"/>
      <c r="I893" s="669"/>
      <c r="J893" s="669"/>
      <c r="K893" s="669"/>
      <c r="L893" s="669"/>
      <c r="M893" s="669"/>
      <c r="N893" s="669"/>
      <c r="O893" s="669"/>
      <c r="P893" s="669"/>
      <c r="Q893" s="669"/>
      <c r="R893" s="669"/>
      <c r="S893" s="669"/>
      <c r="T893" s="669"/>
      <c r="U893" s="669"/>
      <c r="V893" s="669"/>
      <c r="W893" s="669"/>
      <c r="X893" s="669"/>
      <c r="Y893" s="669"/>
      <c r="Z893" s="669"/>
      <c r="AA893" s="669"/>
    </row>
    <row r="894" spans="1:27" ht="12.75">
      <c r="A894" s="669"/>
      <c r="B894" s="669"/>
      <c r="C894" s="669"/>
      <c r="D894" s="669"/>
      <c r="E894" s="669"/>
      <c r="F894" s="669"/>
      <c r="G894" s="669"/>
      <c r="H894" s="669"/>
      <c r="I894" s="669"/>
      <c r="J894" s="669"/>
      <c r="K894" s="669"/>
      <c r="L894" s="669"/>
      <c r="M894" s="669"/>
      <c r="N894" s="669"/>
      <c r="O894" s="669"/>
      <c r="P894" s="669"/>
      <c r="Q894" s="669"/>
      <c r="R894" s="669"/>
      <c r="S894" s="669"/>
      <c r="T894" s="669"/>
      <c r="U894" s="669"/>
      <c r="V894" s="669"/>
      <c r="W894" s="669"/>
      <c r="X894" s="669"/>
      <c r="Y894" s="669"/>
      <c r="Z894" s="669"/>
      <c r="AA894" s="669"/>
    </row>
    <row r="895" spans="1:27" ht="12.75">
      <c r="A895" s="669"/>
      <c r="B895" s="669"/>
      <c r="C895" s="669"/>
      <c r="D895" s="669"/>
      <c r="E895" s="669"/>
      <c r="F895" s="669"/>
      <c r="G895" s="669"/>
      <c r="H895" s="669"/>
      <c r="I895" s="669"/>
      <c r="J895" s="669"/>
      <c r="K895" s="669"/>
      <c r="L895" s="669"/>
      <c r="M895" s="669"/>
      <c r="N895" s="669"/>
      <c r="O895" s="669"/>
      <c r="P895" s="669"/>
      <c r="Q895" s="669"/>
      <c r="R895" s="669"/>
      <c r="S895" s="669"/>
      <c r="T895" s="669"/>
      <c r="U895" s="669"/>
      <c r="V895" s="669"/>
      <c r="W895" s="669"/>
      <c r="X895" s="669"/>
      <c r="Y895" s="669"/>
      <c r="Z895" s="669"/>
      <c r="AA895" s="669"/>
    </row>
    <row r="896" spans="1:27" ht="12.75">
      <c r="A896" s="669"/>
      <c r="B896" s="669"/>
      <c r="C896" s="669"/>
      <c r="D896" s="669"/>
      <c r="E896" s="669"/>
      <c r="F896" s="669"/>
      <c r="G896" s="669"/>
      <c r="H896" s="669"/>
      <c r="I896" s="669"/>
      <c r="J896" s="669"/>
      <c r="K896" s="669"/>
      <c r="L896" s="669"/>
      <c r="M896" s="669"/>
      <c r="N896" s="669"/>
      <c r="O896" s="669"/>
      <c r="P896" s="669"/>
      <c r="Q896" s="669"/>
      <c r="R896" s="669"/>
      <c r="S896" s="669"/>
      <c r="T896" s="669"/>
      <c r="U896" s="669"/>
      <c r="V896" s="669"/>
      <c r="W896" s="669"/>
      <c r="X896" s="669"/>
      <c r="Y896" s="669"/>
      <c r="Z896" s="669"/>
      <c r="AA896" s="669"/>
    </row>
    <row r="897" spans="1:27" ht="12.75">
      <c r="A897" s="669"/>
      <c r="B897" s="669"/>
      <c r="C897" s="669"/>
      <c r="D897" s="669"/>
      <c r="E897" s="669"/>
      <c r="F897" s="669"/>
      <c r="G897" s="669"/>
      <c r="H897" s="669"/>
      <c r="I897" s="669"/>
      <c r="J897" s="669"/>
      <c r="K897" s="669"/>
      <c r="L897" s="669"/>
      <c r="M897" s="669"/>
      <c r="N897" s="669"/>
      <c r="O897" s="669"/>
      <c r="P897" s="669"/>
      <c r="Q897" s="669"/>
      <c r="R897" s="669"/>
      <c r="S897" s="669"/>
      <c r="T897" s="669"/>
      <c r="U897" s="669"/>
      <c r="V897" s="669"/>
      <c r="W897" s="669"/>
      <c r="X897" s="669"/>
      <c r="Y897" s="669"/>
      <c r="Z897" s="669"/>
      <c r="AA897" s="669"/>
    </row>
    <row r="898" spans="1:27" ht="12.75">
      <c r="A898" s="669"/>
      <c r="B898" s="669"/>
      <c r="C898" s="669"/>
      <c r="D898" s="669"/>
      <c r="E898" s="669"/>
      <c r="F898" s="669"/>
      <c r="G898" s="669"/>
      <c r="H898" s="669"/>
      <c r="I898" s="669"/>
      <c r="J898" s="669"/>
      <c r="K898" s="669"/>
      <c r="L898" s="669"/>
      <c r="M898" s="669"/>
      <c r="N898" s="669"/>
      <c r="O898" s="669"/>
      <c r="P898" s="669"/>
      <c r="Q898" s="669"/>
      <c r="R898" s="669"/>
      <c r="S898" s="669"/>
      <c r="T898" s="669"/>
      <c r="U898" s="669"/>
      <c r="V898" s="669"/>
      <c r="W898" s="669"/>
      <c r="X898" s="669"/>
      <c r="Y898" s="669"/>
      <c r="Z898" s="669"/>
      <c r="AA898" s="669"/>
    </row>
    <row r="899" spans="1:27" ht="12.75">
      <c r="A899" s="669"/>
      <c r="B899" s="669"/>
      <c r="C899" s="669"/>
      <c r="D899" s="669"/>
      <c r="E899" s="669"/>
      <c r="F899" s="669"/>
      <c r="G899" s="669"/>
      <c r="H899" s="669"/>
      <c r="I899" s="669"/>
      <c r="J899" s="669"/>
      <c r="K899" s="669"/>
      <c r="L899" s="669"/>
      <c r="M899" s="669"/>
      <c r="N899" s="669"/>
      <c r="O899" s="669"/>
      <c r="P899" s="669"/>
      <c r="Q899" s="669"/>
      <c r="R899" s="669"/>
      <c r="S899" s="669"/>
      <c r="T899" s="669"/>
      <c r="U899" s="669"/>
      <c r="V899" s="669"/>
      <c r="W899" s="669"/>
      <c r="X899" s="669"/>
      <c r="Y899" s="669"/>
      <c r="Z899" s="669"/>
      <c r="AA899" s="669"/>
    </row>
    <row r="900" spans="1:27" ht="12.75">
      <c r="A900" s="669"/>
      <c r="B900" s="669"/>
      <c r="C900" s="669"/>
      <c r="D900" s="669"/>
      <c r="E900" s="669"/>
      <c r="F900" s="669"/>
      <c r="G900" s="669"/>
      <c r="H900" s="669"/>
      <c r="I900" s="669"/>
      <c r="J900" s="669"/>
      <c r="K900" s="669"/>
      <c r="L900" s="669"/>
      <c r="M900" s="669"/>
      <c r="N900" s="669"/>
      <c r="O900" s="669"/>
      <c r="P900" s="669"/>
      <c r="Q900" s="669"/>
      <c r="R900" s="669"/>
      <c r="S900" s="669"/>
      <c r="T900" s="669"/>
      <c r="U900" s="669"/>
      <c r="V900" s="669"/>
      <c r="W900" s="669"/>
      <c r="X900" s="669"/>
      <c r="Y900" s="669"/>
      <c r="Z900" s="669"/>
      <c r="AA900" s="669"/>
    </row>
    <row r="901" spans="1:27" ht="12.75">
      <c r="A901" s="669"/>
      <c r="B901" s="669"/>
      <c r="C901" s="669"/>
      <c r="D901" s="669"/>
      <c r="E901" s="669"/>
      <c r="F901" s="669"/>
      <c r="G901" s="669"/>
      <c r="H901" s="669"/>
      <c r="I901" s="669"/>
      <c r="J901" s="669"/>
      <c r="K901" s="669"/>
      <c r="L901" s="669"/>
      <c r="M901" s="669"/>
      <c r="N901" s="669"/>
      <c r="O901" s="669"/>
      <c r="P901" s="669"/>
      <c r="Q901" s="669"/>
      <c r="R901" s="669"/>
      <c r="S901" s="669"/>
      <c r="T901" s="669"/>
      <c r="U901" s="669"/>
      <c r="V901" s="669"/>
      <c r="W901" s="669"/>
      <c r="X901" s="669"/>
      <c r="Y901" s="669"/>
      <c r="Z901" s="669"/>
      <c r="AA901" s="669"/>
    </row>
    <row r="902" spans="1:27" ht="12.75">
      <c r="A902" s="669"/>
      <c r="B902" s="669"/>
      <c r="C902" s="669"/>
      <c r="D902" s="669"/>
      <c r="E902" s="669"/>
      <c r="F902" s="669"/>
      <c r="G902" s="669"/>
      <c r="H902" s="669"/>
      <c r="I902" s="669"/>
      <c r="J902" s="669"/>
      <c r="K902" s="669"/>
      <c r="L902" s="669"/>
      <c r="M902" s="669"/>
      <c r="N902" s="669"/>
      <c r="O902" s="669"/>
      <c r="P902" s="669"/>
      <c r="Q902" s="669"/>
      <c r="R902" s="669"/>
      <c r="S902" s="669"/>
      <c r="T902" s="669"/>
      <c r="U902" s="669"/>
      <c r="V902" s="669"/>
      <c r="W902" s="669"/>
      <c r="X902" s="669"/>
      <c r="Y902" s="669"/>
      <c r="Z902" s="669"/>
      <c r="AA902" s="669"/>
    </row>
    <row r="903" spans="1:27" ht="12.75">
      <c r="A903" s="669"/>
      <c r="B903" s="669"/>
      <c r="C903" s="669"/>
      <c r="D903" s="669"/>
      <c r="E903" s="669"/>
      <c r="F903" s="669"/>
      <c r="G903" s="669"/>
      <c r="H903" s="669"/>
      <c r="I903" s="669"/>
      <c r="J903" s="669"/>
      <c r="K903" s="669"/>
      <c r="L903" s="669"/>
      <c r="M903" s="669"/>
      <c r="N903" s="669"/>
      <c r="O903" s="669"/>
      <c r="P903" s="669"/>
      <c r="Q903" s="669"/>
      <c r="R903" s="669"/>
      <c r="S903" s="669"/>
      <c r="T903" s="669"/>
      <c r="U903" s="669"/>
      <c r="V903" s="669"/>
      <c r="W903" s="669"/>
      <c r="X903" s="669"/>
      <c r="Y903" s="669"/>
      <c r="Z903" s="669"/>
      <c r="AA903" s="669"/>
    </row>
    <row r="904" spans="1:27" ht="12.75">
      <c r="A904" s="669"/>
      <c r="B904" s="669"/>
      <c r="C904" s="669"/>
      <c r="D904" s="669"/>
      <c r="E904" s="669"/>
      <c r="F904" s="669"/>
      <c r="G904" s="669"/>
      <c r="H904" s="669"/>
      <c r="I904" s="669"/>
      <c r="J904" s="669"/>
      <c r="K904" s="669"/>
      <c r="L904" s="669"/>
      <c r="M904" s="669"/>
      <c r="N904" s="669"/>
      <c r="O904" s="669"/>
      <c r="P904" s="669"/>
      <c r="Q904" s="669"/>
      <c r="R904" s="669"/>
      <c r="S904" s="669"/>
      <c r="T904" s="669"/>
      <c r="U904" s="669"/>
      <c r="V904" s="669"/>
      <c r="W904" s="669"/>
      <c r="X904" s="669"/>
      <c r="Y904" s="669"/>
      <c r="Z904" s="669"/>
      <c r="AA904" s="669"/>
    </row>
    <row r="905" spans="1:27" ht="12.75">
      <c r="A905" s="669"/>
      <c r="B905" s="669"/>
      <c r="C905" s="669"/>
      <c r="D905" s="669"/>
      <c r="E905" s="669"/>
      <c r="F905" s="669"/>
      <c r="G905" s="669"/>
      <c r="H905" s="669"/>
      <c r="I905" s="669"/>
      <c r="J905" s="669"/>
      <c r="K905" s="669"/>
      <c r="L905" s="669"/>
      <c r="M905" s="669"/>
      <c r="N905" s="669"/>
      <c r="O905" s="669"/>
      <c r="P905" s="669"/>
      <c r="Q905" s="669"/>
      <c r="R905" s="669"/>
      <c r="S905" s="669"/>
      <c r="T905" s="669"/>
      <c r="U905" s="669"/>
      <c r="V905" s="669"/>
      <c r="W905" s="669"/>
      <c r="X905" s="669"/>
      <c r="Y905" s="669"/>
      <c r="Z905" s="669"/>
      <c r="AA905" s="669"/>
    </row>
    <row r="906" spans="1:27" ht="12.75">
      <c r="A906" s="669"/>
      <c r="B906" s="669"/>
      <c r="C906" s="669"/>
      <c r="D906" s="669"/>
      <c r="E906" s="669"/>
      <c r="F906" s="669"/>
      <c r="G906" s="669"/>
      <c r="H906" s="669"/>
      <c r="I906" s="669"/>
      <c r="J906" s="669"/>
      <c r="K906" s="669"/>
      <c r="L906" s="669"/>
      <c r="M906" s="669"/>
      <c r="N906" s="669"/>
      <c r="O906" s="669"/>
      <c r="P906" s="669"/>
      <c r="Q906" s="669"/>
      <c r="R906" s="669"/>
      <c r="S906" s="669"/>
      <c r="T906" s="669"/>
      <c r="U906" s="669"/>
      <c r="V906" s="669"/>
      <c r="W906" s="669"/>
      <c r="X906" s="669"/>
      <c r="Y906" s="669"/>
      <c r="Z906" s="669"/>
      <c r="AA906" s="669"/>
    </row>
    <row r="907" spans="1:27" ht="12.75">
      <c r="A907" s="669"/>
      <c r="B907" s="669"/>
      <c r="C907" s="669"/>
      <c r="D907" s="669"/>
      <c r="E907" s="669"/>
      <c r="F907" s="669"/>
      <c r="G907" s="669"/>
      <c r="H907" s="669"/>
      <c r="I907" s="669"/>
      <c r="J907" s="669"/>
      <c r="K907" s="669"/>
      <c r="L907" s="669"/>
      <c r="M907" s="669"/>
      <c r="N907" s="669"/>
      <c r="O907" s="669"/>
      <c r="P907" s="669"/>
      <c r="Q907" s="669"/>
      <c r="R907" s="669"/>
      <c r="S907" s="669"/>
      <c r="T907" s="669"/>
      <c r="U907" s="669"/>
      <c r="V907" s="669"/>
      <c r="W907" s="669"/>
      <c r="X907" s="669"/>
      <c r="Y907" s="669"/>
      <c r="Z907" s="669"/>
      <c r="AA907" s="669"/>
    </row>
    <row r="908" spans="1:27" ht="12.75">
      <c r="A908" s="669"/>
      <c r="B908" s="669"/>
      <c r="C908" s="669"/>
      <c r="D908" s="669"/>
      <c r="E908" s="669"/>
      <c r="F908" s="669"/>
      <c r="G908" s="669"/>
      <c r="H908" s="669"/>
      <c r="I908" s="669"/>
      <c r="J908" s="669"/>
      <c r="K908" s="669"/>
      <c r="L908" s="669"/>
      <c r="M908" s="669"/>
      <c r="N908" s="669"/>
      <c r="O908" s="669"/>
      <c r="P908" s="669"/>
      <c r="Q908" s="669"/>
      <c r="R908" s="669"/>
      <c r="S908" s="669"/>
      <c r="T908" s="669"/>
      <c r="U908" s="669"/>
      <c r="V908" s="669"/>
      <c r="W908" s="669"/>
      <c r="X908" s="669"/>
      <c r="Y908" s="669"/>
      <c r="Z908" s="669"/>
      <c r="AA908" s="669"/>
    </row>
    <row r="909" spans="1:27" ht="12.75">
      <c r="A909" s="669"/>
      <c r="B909" s="669"/>
      <c r="C909" s="669"/>
      <c r="D909" s="669"/>
      <c r="E909" s="669"/>
      <c r="F909" s="669"/>
      <c r="G909" s="669"/>
      <c r="H909" s="669"/>
      <c r="I909" s="669"/>
      <c r="J909" s="669"/>
      <c r="K909" s="669"/>
      <c r="L909" s="669"/>
      <c r="M909" s="669"/>
      <c r="N909" s="669"/>
      <c r="O909" s="669"/>
      <c r="P909" s="669"/>
      <c r="Q909" s="669"/>
      <c r="R909" s="669"/>
      <c r="S909" s="669"/>
      <c r="T909" s="669"/>
      <c r="U909" s="669"/>
      <c r="V909" s="669"/>
      <c r="W909" s="669"/>
      <c r="X909" s="669"/>
      <c r="Y909" s="669"/>
      <c r="Z909" s="669"/>
      <c r="AA909" s="669"/>
    </row>
    <row r="910" spans="1:27" ht="12.75">
      <c r="A910" s="669"/>
      <c r="B910" s="669"/>
      <c r="C910" s="669"/>
      <c r="D910" s="669"/>
      <c r="E910" s="669"/>
      <c r="F910" s="669"/>
      <c r="G910" s="669"/>
      <c r="H910" s="669"/>
      <c r="I910" s="669"/>
      <c r="J910" s="669"/>
      <c r="K910" s="669"/>
      <c r="L910" s="669"/>
      <c r="M910" s="669"/>
      <c r="N910" s="669"/>
      <c r="O910" s="669"/>
      <c r="P910" s="669"/>
      <c r="Q910" s="669"/>
      <c r="R910" s="669"/>
      <c r="S910" s="669"/>
      <c r="T910" s="669"/>
      <c r="U910" s="669"/>
      <c r="V910" s="669"/>
      <c r="W910" s="669"/>
      <c r="X910" s="669"/>
      <c r="Y910" s="669"/>
      <c r="Z910" s="669"/>
      <c r="AA910" s="669"/>
    </row>
    <row r="911" spans="1:27" ht="12.75">
      <c r="A911" s="669"/>
      <c r="B911" s="669"/>
      <c r="C911" s="669"/>
      <c r="D911" s="669"/>
      <c r="E911" s="669"/>
      <c r="F911" s="669"/>
      <c r="G911" s="669"/>
      <c r="H911" s="669"/>
      <c r="I911" s="669"/>
      <c r="J911" s="669"/>
      <c r="K911" s="669"/>
      <c r="L911" s="669"/>
      <c r="M911" s="669"/>
      <c r="N911" s="669"/>
      <c r="O911" s="669"/>
      <c r="P911" s="669"/>
      <c r="Q911" s="669"/>
      <c r="R911" s="669"/>
      <c r="S911" s="669"/>
      <c r="T911" s="669"/>
      <c r="U911" s="669"/>
      <c r="V911" s="669"/>
      <c r="W911" s="669"/>
      <c r="X911" s="669"/>
      <c r="Y911" s="669"/>
      <c r="Z911" s="669"/>
      <c r="AA911" s="669"/>
    </row>
    <row r="912" spans="1:27" ht="12.75">
      <c r="A912" s="669"/>
      <c r="B912" s="669"/>
      <c r="C912" s="669"/>
      <c r="D912" s="669"/>
      <c r="E912" s="669"/>
      <c r="F912" s="669"/>
      <c r="G912" s="669"/>
      <c r="H912" s="669"/>
      <c r="I912" s="669"/>
      <c r="J912" s="669"/>
      <c r="K912" s="669"/>
      <c r="L912" s="669"/>
      <c r="M912" s="669"/>
      <c r="N912" s="669"/>
      <c r="O912" s="669"/>
      <c r="P912" s="669"/>
      <c r="Q912" s="669"/>
      <c r="R912" s="669"/>
      <c r="S912" s="669"/>
      <c r="T912" s="669"/>
      <c r="U912" s="669"/>
      <c r="V912" s="669"/>
      <c r="W912" s="669"/>
      <c r="X912" s="669"/>
      <c r="Y912" s="669"/>
      <c r="Z912" s="669"/>
      <c r="AA912" s="669"/>
    </row>
    <row r="913" spans="1:27" ht="12.75">
      <c r="A913" s="669"/>
      <c r="B913" s="669"/>
      <c r="C913" s="669"/>
      <c r="D913" s="669"/>
      <c r="E913" s="669"/>
      <c r="F913" s="669"/>
      <c r="G913" s="669"/>
      <c r="H913" s="669"/>
      <c r="I913" s="669"/>
      <c r="J913" s="669"/>
      <c r="K913" s="669"/>
      <c r="L913" s="669"/>
      <c r="M913" s="669"/>
      <c r="N913" s="669"/>
      <c r="O913" s="669"/>
      <c r="P913" s="669"/>
      <c r="Q913" s="669"/>
      <c r="R913" s="669"/>
      <c r="S913" s="669"/>
      <c r="T913" s="669"/>
      <c r="U913" s="669"/>
      <c r="V913" s="669"/>
      <c r="W913" s="669"/>
      <c r="X913" s="669"/>
      <c r="Y913" s="669"/>
      <c r="Z913" s="669"/>
      <c r="AA913" s="669"/>
    </row>
    <row r="914" spans="1:27" ht="12.75">
      <c r="A914" s="669"/>
      <c r="B914" s="669"/>
      <c r="C914" s="669"/>
      <c r="D914" s="669"/>
      <c r="E914" s="669"/>
      <c r="F914" s="669"/>
      <c r="G914" s="669"/>
      <c r="H914" s="669"/>
      <c r="I914" s="669"/>
      <c r="J914" s="669"/>
      <c r="K914" s="669"/>
      <c r="L914" s="669"/>
      <c r="M914" s="669"/>
      <c r="N914" s="669"/>
      <c r="O914" s="669"/>
      <c r="P914" s="669"/>
      <c r="Q914" s="669"/>
      <c r="R914" s="669"/>
      <c r="S914" s="669"/>
      <c r="T914" s="669"/>
      <c r="U914" s="669"/>
      <c r="V914" s="669"/>
      <c r="W914" s="669"/>
      <c r="X914" s="669"/>
      <c r="Y914" s="669"/>
      <c r="Z914" s="669"/>
      <c r="AA914" s="669"/>
    </row>
    <row r="915" spans="1:27" ht="12.75">
      <c r="A915" s="669"/>
      <c r="B915" s="669"/>
      <c r="C915" s="669"/>
      <c r="D915" s="669"/>
      <c r="E915" s="669"/>
      <c r="F915" s="669"/>
      <c r="G915" s="669"/>
      <c r="H915" s="669"/>
      <c r="I915" s="669"/>
      <c r="J915" s="669"/>
      <c r="K915" s="669"/>
      <c r="L915" s="669"/>
      <c r="M915" s="669"/>
      <c r="N915" s="669"/>
      <c r="O915" s="669"/>
      <c r="P915" s="669"/>
      <c r="Q915" s="669"/>
      <c r="R915" s="669"/>
      <c r="S915" s="669"/>
      <c r="T915" s="669"/>
      <c r="U915" s="669"/>
      <c r="V915" s="669"/>
      <c r="W915" s="669"/>
      <c r="X915" s="669"/>
      <c r="Y915" s="669"/>
      <c r="Z915" s="669"/>
      <c r="AA915" s="669"/>
    </row>
    <row r="916" spans="1:27" ht="12.75">
      <c r="A916" s="669"/>
      <c r="B916" s="669"/>
      <c r="C916" s="669"/>
      <c r="D916" s="669"/>
      <c r="E916" s="669"/>
      <c r="F916" s="669"/>
      <c r="G916" s="669"/>
      <c r="H916" s="669"/>
      <c r="I916" s="669"/>
      <c r="J916" s="669"/>
      <c r="K916" s="669"/>
      <c r="L916" s="669"/>
      <c r="M916" s="669"/>
      <c r="N916" s="669"/>
      <c r="O916" s="669"/>
      <c r="P916" s="669"/>
      <c r="Q916" s="669"/>
      <c r="R916" s="669"/>
      <c r="S916" s="669"/>
      <c r="T916" s="669"/>
      <c r="U916" s="669"/>
      <c r="V916" s="669"/>
      <c r="W916" s="669"/>
      <c r="X916" s="669"/>
      <c r="Y916" s="669"/>
      <c r="Z916" s="669"/>
      <c r="AA916" s="669"/>
    </row>
    <row r="917" spans="1:27" ht="12.75">
      <c r="A917" s="669"/>
      <c r="B917" s="669"/>
      <c r="C917" s="669"/>
      <c r="D917" s="669"/>
      <c r="E917" s="669"/>
      <c r="F917" s="669"/>
      <c r="G917" s="669"/>
      <c r="H917" s="669"/>
      <c r="I917" s="669"/>
      <c r="J917" s="669"/>
      <c r="K917" s="669"/>
      <c r="L917" s="669"/>
      <c r="M917" s="669"/>
      <c r="N917" s="669"/>
      <c r="O917" s="669"/>
      <c r="P917" s="669"/>
      <c r="Q917" s="669"/>
      <c r="R917" s="669"/>
      <c r="S917" s="669"/>
      <c r="T917" s="669"/>
      <c r="U917" s="669"/>
      <c r="V917" s="669"/>
      <c r="W917" s="669"/>
      <c r="X917" s="669"/>
      <c r="Y917" s="669"/>
      <c r="Z917" s="669"/>
      <c r="AA917" s="669"/>
    </row>
    <row r="918" spans="1:27" ht="12.75">
      <c r="A918" s="669"/>
      <c r="B918" s="669"/>
      <c r="C918" s="669"/>
      <c r="D918" s="669"/>
      <c r="E918" s="669"/>
      <c r="F918" s="669"/>
      <c r="G918" s="669"/>
      <c r="H918" s="669"/>
      <c r="I918" s="669"/>
      <c r="J918" s="669"/>
      <c r="K918" s="669"/>
      <c r="L918" s="669"/>
      <c r="M918" s="669"/>
      <c r="N918" s="669"/>
      <c r="O918" s="669"/>
      <c r="P918" s="669"/>
      <c r="Q918" s="669"/>
      <c r="R918" s="669"/>
      <c r="S918" s="669"/>
      <c r="T918" s="669"/>
      <c r="U918" s="669"/>
      <c r="V918" s="669"/>
      <c r="W918" s="669"/>
      <c r="X918" s="669"/>
      <c r="Y918" s="669"/>
      <c r="Z918" s="669"/>
      <c r="AA918" s="669"/>
    </row>
    <row r="919" spans="1:27" ht="12.75">
      <c r="A919" s="669"/>
      <c r="B919" s="669"/>
      <c r="C919" s="669"/>
      <c r="D919" s="669"/>
      <c r="E919" s="669"/>
      <c r="F919" s="669"/>
      <c r="G919" s="669"/>
      <c r="H919" s="669"/>
      <c r="I919" s="669"/>
      <c r="J919" s="669"/>
      <c r="K919" s="669"/>
      <c r="L919" s="669"/>
      <c r="M919" s="669"/>
      <c r="N919" s="669"/>
      <c r="O919" s="669"/>
      <c r="P919" s="669"/>
      <c r="Q919" s="669"/>
      <c r="R919" s="669"/>
      <c r="S919" s="669"/>
      <c r="T919" s="669"/>
      <c r="U919" s="669"/>
      <c r="V919" s="669"/>
      <c r="W919" s="669"/>
      <c r="X919" s="669"/>
      <c r="Y919" s="669"/>
      <c r="Z919" s="669"/>
      <c r="AA919" s="669"/>
    </row>
    <row r="920" spans="1:27" ht="12.75">
      <c r="A920" s="669"/>
      <c r="B920" s="669"/>
      <c r="C920" s="669"/>
      <c r="D920" s="669"/>
      <c r="E920" s="669"/>
      <c r="F920" s="669"/>
      <c r="G920" s="669"/>
      <c r="H920" s="669"/>
      <c r="I920" s="669"/>
      <c r="J920" s="669"/>
      <c r="K920" s="669"/>
      <c r="L920" s="669"/>
      <c r="M920" s="669"/>
      <c r="N920" s="669"/>
      <c r="O920" s="669"/>
      <c r="P920" s="669"/>
      <c r="Q920" s="669"/>
      <c r="R920" s="669"/>
      <c r="S920" s="669"/>
      <c r="T920" s="669"/>
      <c r="U920" s="669"/>
      <c r="V920" s="669"/>
      <c r="W920" s="669"/>
      <c r="X920" s="669"/>
      <c r="Y920" s="669"/>
      <c r="Z920" s="669"/>
      <c r="AA920" s="669"/>
    </row>
    <row r="921" spans="1:27" ht="12.75">
      <c r="A921" s="669"/>
      <c r="B921" s="669"/>
      <c r="C921" s="669"/>
      <c r="D921" s="669"/>
      <c r="E921" s="669"/>
      <c r="F921" s="669"/>
      <c r="G921" s="669"/>
      <c r="H921" s="669"/>
      <c r="I921" s="669"/>
      <c r="J921" s="669"/>
      <c r="K921" s="669"/>
      <c r="L921" s="669"/>
      <c r="M921" s="669"/>
      <c r="N921" s="669"/>
      <c r="O921" s="669"/>
      <c r="P921" s="669"/>
      <c r="Q921" s="669"/>
      <c r="R921" s="669"/>
      <c r="S921" s="669"/>
      <c r="T921" s="669"/>
      <c r="U921" s="669"/>
      <c r="V921" s="669"/>
      <c r="W921" s="669"/>
      <c r="X921" s="669"/>
      <c r="Y921" s="669"/>
      <c r="Z921" s="669"/>
      <c r="AA921" s="669"/>
    </row>
    <row r="922" spans="1:27" ht="12.75">
      <c r="A922" s="669"/>
      <c r="B922" s="669"/>
      <c r="C922" s="669"/>
      <c r="D922" s="669"/>
      <c r="E922" s="669"/>
      <c r="F922" s="669"/>
      <c r="G922" s="669"/>
      <c r="H922" s="669"/>
      <c r="I922" s="669"/>
      <c r="J922" s="669"/>
      <c r="K922" s="669"/>
      <c r="L922" s="669"/>
      <c r="M922" s="669"/>
      <c r="N922" s="669"/>
      <c r="O922" s="669"/>
      <c r="P922" s="669"/>
      <c r="Q922" s="669"/>
      <c r="R922" s="669"/>
      <c r="S922" s="669"/>
      <c r="T922" s="669"/>
      <c r="U922" s="669"/>
      <c r="V922" s="669"/>
      <c r="W922" s="669"/>
      <c r="X922" s="669"/>
      <c r="Y922" s="669"/>
      <c r="Z922" s="669"/>
      <c r="AA922" s="669"/>
    </row>
    <row r="923" spans="1:27" ht="12.75">
      <c r="A923" s="669"/>
      <c r="B923" s="669"/>
      <c r="C923" s="669"/>
      <c r="D923" s="669"/>
      <c r="E923" s="669"/>
      <c r="F923" s="669"/>
      <c r="G923" s="669"/>
      <c r="H923" s="669"/>
      <c r="I923" s="669"/>
      <c r="J923" s="669"/>
      <c r="K923" s="669"/>
      <c r="L923" s="669"/>
      <c r="M923" s="669"/>
      <c r="N923" s="669"/>
      <c r="O923" s="669"/>
      <c r="P923" s="669"/>
      <c r="Q923" s="669"/>
      <c r="R923" s="669"/>
      <c r="S923" s="669"/>
      <c r="T923" s="669"/>
      <c r="U923" s="669"/>
      <c r="V923" s="669"/>
      <c r="W923" s="669"/>
      <c r="X923" s="669"/>
      <c r="Y923" s="669"/>
      <c r="Z923" s="669"/>
      <c r="AA923" s="669"/>
    </row>
    <row r="924" spans="1:27" ht="12.75">
      <c r="A924" s="669"/>
      <c r="B924" s="669"/>
      <c r="C924" s="669"/>
      <c r="D924" s="669"/>
      <c r="E924" s="669"/>
      <c r="F924" s="669"/>
      <c r="G924" s="669"/>
      <c r="H924" s="669"/>
      <c r="I924" s="669"/>
      <c r="J924" s="669"/>
      <c r="K924" s="669"/>
      <c r="L924" s="669"/>
      <c r="M924" s="669"/>
      <c r="N924" s="669"/>
      <c r="O924" s="669"/>
      <c r="P924" s="669"/>
      <c r="Q924" s="669"/>
      <c r="R924" s="669"/>
      <c r="S924" s="669"/>
      <c r="T924" s="669"/>
      <c r="U924" s="669"/>
      <c r="V924" s="669"/>
      <c r="W924" s="669"/>
      <c r="X924" s="669"/>
      <c r="Y924" s="669"/>
      <c r="Z924" s="669"/>
      <c r="AA924" s="669"/>
    </row>
    <row r="925" spans="1:27" ht="12.75">
      <c r="A925" s="669"/>
      <c r="B925" s="669"/>
      <c r="C925" s="669"/>
      <c r="D925" s="669"/>
      <c r="E925" s="669"/>
      <c r="F925" s="669"/>
      <c r="G925" s="669"/>
      <c r="H925" s="669"/>
      <c r="I925" s="669"/>
      <c r="J925" s="669"/>
      <c r="K925" s="669"/>
      <c r="L925" s="669"/>
      <c r="M925" s="669"/>
      <c r="N925" s="669"/>
      <c r="O925" s="669"/>
      <c r="P925" s="669"/>
      <c r="Q925" s="669"/>
      <c r="R925" s="669"/>
      <c r="S925" s="669"/>
      <c r="T925" s="669"/>
      <c r="U925" s="669"/>
      <c r="V925" s="669"/>
      <c r="W925" s="669"/>
      <c r="X925" s="669"/>
      <c r="Y925" s="669"/>
      <c r="Z925" s="669"/>
      <c r="AA925" s="669"/>
    </row>
    <row r="926" spans="1:27" ht="12.75">
      <c r="A926" s="669"/>
      <c r="B926" s="669"/>
      <c r="C926" s="669"/>
      <c r="D926" s="669"/>
      <c r="E926" s="669"/>
      <c r="F926" s="669"/>
      <c r="G926" s="669"/>
      <c r="H926" s="669"/>
      <c r="I926" s="669"/>
      <c r="J926" s="669"/>
      <c r="K926" s="669"/>
      <c r="L926" s="669"/>
      <c r="M926" s="669"/>
      <c r="N926" s="669"/>
      <c r="O926" s="669"/>
      <c r="P926" s="669"/>
      <c r="Q926" s="669"/>
      <c r="R926" s="669"/>
      <c r="S926" s="669"/>
      <c r="T926" s="669"/>
      <c r="U926" s="669"/>
      <c r="V926" s="669"/>
      <c r="W926" s="669"/>
      <c r="X926" s="669"/>
      <c r="Y926" s="669"/>
      <c r="Z926" s="669"/>
      <c r="AA926" s="669"/>
    </row>
    <row r="927" spans="1:27" ht="12.75">
      <c r="A927" s="669"/>
      <c r="B927" s="669"/>
      <c r="C927" s="669"/>
      <c r="D927" s="669"/>
      <c r="E927" s="669"/>
      <c r="F927" s="669"/>
      <c r="G927" s="669"/>
      <c r="H927" s="669"/>
      <c r="I927" s="669"/>
      <c r="J927" s="669"/>
      <c r="K927" s="669"/>
      <c r="L927" s="669"/>
      <c r="M927" s="669"/>
      <c r="N927" s="669"/>
      <c r="O927" s="669"/>
      <c r="P927" s="669"/>
      <c r="Q927" s="669"/>
      <c r="R927" s="669"/>
      <c r="S927" s="669"/>
      <c r="T927" s="669"/>
      <c r="U927" s="669"/>
      <c r="V927" s="669"/>
      <c r="W927" s="669"/>
      <c r="X927" s="669"/>
      <c r="Y927" s="669"/>
      <c r="Z927" s="669"/>
      <c r="AA927" s="669"/>
    </row>
    <row r="928" spans="1:27" ht="12.75">
      <c r="A928" s="669"/>
      <c r="B928" s="669"/>
      <c r="C928" s="669"/>
      <c r="D928" s="669"/>
      <c r="E928" s="669"/>
      <c r="F928" s="669"/>
      <c r="G928" s="669"/>
      <c r="H928" s="669"/>
      <c r="I928" s="669"/>
      <c r="J928" s="669"/>
      <c r="K928" s="669"/>
      <c r="L928" s="669"/>
      <c r="M928" s="669"/>
      <c r="N928" s="669"/>
      <c r="O928" s="669"/>
      <c r="P928" s="669"/>
      <c r="Q928" s="669"/>
      <c r="R928" s="669"/>
      <c r="S928" s="669"/>
      <c r="T928" s="669"/>
      <c r="U928" s="669"/>
      <c r="V928" s="669"/>
      <c r="W928" s="669"/>
      <c r="X928" s="669"/>
      <c r="Y928" s="669"/>
      <c r="Z928" s="669"/>
      <c r="AA928" s="669"/>
    </row>
    <row r="929" spans="1:27" ht="12.75">
      <c r="A929" s="669"/>
      <c r="B929" s="669"/>
      <c r="C929" s="669"/>
      <c r="D929" s="669"/>
      <c r="E929" s="669"/>
      <c r="F929" s="669"/>
      <c r="G929" s="669"/>
      <c r="H929" s="669"/>
      <c r="I929" s="669"/>
      <c r="J929" s="669"/>
      <c r="K929" s="669"/>
      <c r="L929" s="669"/>
      <c r="M929" s="669"/>
      <c r="N929" s="669"/>
      <c r="O929" s="669"/>
      <c r="P929" s="669"/>
      <c r="Q929" s="669"/>
      <c r="R929" s="669"/>
      <c r="S929" s="669"/>
      <c r="T929" s="669"/>
      <c r="U929" s="669"/>
      <c r="V929" s="669"/>
      <c r="W929" s="669"/>
      <c r="X929" s="669"/>
      <c r="Y929" s="669"/>
      <c r="Z929" s="669"/>
      <c r="AA929" s="669"/>
    </row>
    <row r="930" spans="1:27" ht="12.75">
      <c r="A930" s="669"/>
      <c r="B930" s="669"/>
      <c r="C930" s="669"/>
      <c r="D930" s="669"/>
      <c r="E930" s="669"/>
      <c r="F930" s="669"/>
      <c r="G930" s="669"/>
      <c r="H930" s="669"/>
      <c r="I930" s="669"/>
      <c r="J930" s="669"/>
      <c r="K930" s="669"/>
      <c r="L930" s="669"/>
      <c r="M930" s="669"/>
      <c r="N930" s="669"/>
      <c r="O930" s="669"/>
      <c r="P930" s="669"/>
      <c r="Q930" s="669"/>
      <c r="R930" s="669"/>
      <c r="S930" s="669"/>
      <c r="T930" s="669"/>
      <c r="U930" s="669"/>
      <c r="V930" s="669"/>
      <c r="W930" s="669"/>
      <c r="X930" s="669"/>
      <c r="Y930" s="669"/>
      <c r="Z930" s="669"/>
      <c r="AA930" s="669"/>
    </row>
    <row r="931" spans="1:27" ht="12.75">
      <c r="A931" s="669"/>
      <c r="B931" s="669"/>
      <c r="C931" s="669"/>
      <c r="D931" s="669"/>
      <c r="E931" s="669"/>
      <c r="F931" s="669"/>
      <c r="G931" s="669"/>
      <c r="H931" s="669"/>
      <c r="I931" s="669"/>
      <c r="J931" s="669"/>
      <c r="K931" s="669"/>
      <c r="L931" s="669"/>
      <c r="M931" s="669"/>
      <c r="N931" s="669"/>
      <c r="O931" s="669"/>
      <c r="P931" s="669"/>
      <c r="Q931" s="669"/>
      <c r="R931" s="669"/>
      <c r="S931" s="669"/>
      <c r="T931" s="669"/>
      <c r="U931" s="669"/>
      <c r="V931" s="669"/>
      <c r="W931" s="669"/>
      <c r="X931" s="669"/>
      <c r="Y931" s="669"/>
      <c r="Z931" s="669"/>
      <c r="AA931" s="669"/>
    </row>
    <row r="932" spans="1:27" ht="12.75">
      <c r="A932" s="669"/>
      <c r="B932" s="669"/>
      <c r="C932" s="669"/>
      <c r="D932" s="669"/>
      <c r="E932" s="669"/>
      <c r="F932" s="669"/>
      <c r="G932" s="669"/>
      <c r="H932" s="669"/>
      <c r="I932" s="669"/>
      <c r="J932" s="669"/>
      <c r="K932" s="669"/>
      <c r="L932" s="669"/>
      <c r="M932" s="669"/>
      <c r="N932" s="669"/>
      <c r="O932" s="669"/>
      <c r="P932" s="669"/>
      <c r="Q932" s="669"/>
      <c r="R932" s="669"/>
      <c r="S932" s="669"/>
      <c r="T932" s="669"/>
      <c r="U932" s="669"/>
      <c r="V932" s="669"/>
      <c r="W932" s="669"/>
      <c r="X932" s="669"/>
      <c r="Y932" s="669"/>
      <c r="Z932" s="669"/>
      <c r="AA932" s="669"/>
    </row>
    <row r="933" spans="1:27" ht="12.75">
      <c r="A933" s="669"/>
      <c r="B933" s="669"/>
      <c r="C933" s="669"/>
      <c r="D933" s="669"/>
      <c r="E933" s="669"/>
      <c r="F933" s="669"/>
      <c r="G933" s="669"/>
      <c r="H933" s="669"/>
      <c r="I933" s="669"/>
      <c r="J933" s="669"/>
      <c r="K933" s="669"/>
      <c r="L933" s="669"/>
      <c r="M933" s="669"/>
      <c r="N933" s="669"/>
      <c r="O933" s="669"/>
      <c r="P933" s="669"/>
      <c r="Q933" s="669"/>
      <c r="R933" s="669"/>
      <c r="S933" s="669"/>
      <c r="T933" s="669"/>
      <c r="U933" s="669"/>
      <c r="V933" s="669"/>
      <c r="W933" s="669"/>
      <c r="X933" s="669"/>
      <c r="Y933" s="669"/>
      <c r="Z933" s="669"/>
      <c r="AA933" s="669"/>
    </row>
    <row r="934" spans="1:27" ht="12.75">
      <c r="A934" s="669"/>
      <c r="B934" s="669"/>
      <c r="C934" s="669"/>
      <c r="D934" s="669"/>
      <c r="E934" s="669"/>
      <c r="F934" s="669"/>
      <c r="G934" s="669"/>
      <c r="H934" s="669"/>
      <c r="I934" s="669"/>
      <c r="J934" s="669"/>
      <c r="K934" s="669"/>
      <c r="L934" s="669"/>
      <c r="M934" s="669"/>
      <c r="N934" s="669"/>
      <c r="O934" s="669"/>
      <c r="P934" s="669"/>
      <c r="Q934" s="669"/>
      <c r="R934" s="669"/>
      <c r="S934" s="669"/>
      <c r="T934" s="669"/>
      <c r="U934" s="669"/>
      <c r="V934" s="669"/>
      <c r="W934" s="669"/>
      <c r="X934" s="669"/>
      <c r="Y934" s="669"/>
      <c r="Z934" s="669"/>
      <c r="AA934" s="669"/>
    </row>
    <row r="935" spans="1:27" ht="12.75">
      <c r="A935" s="669"/>
      <c r="B935" s="669"/>
      <c r="C935" s="669"/>
      <c r="D935" s="669"/>
      <c r="E935" s="669"/>
      <c r="F935" s="669"/>
      <c r="G935" s="669"/>
      <c r="H935" s="669"/>
      <c r="I935" s="669"/>
      <c r="J935" s="669"/>
      <c r="K935" s="669"/>
      <c r="L935" s="669"/>
      <c r="M935" s="669"/>
      <c r="N935" s="669"/>
      <c r="O935" s="669"/>
      <c r="P935" s="669"/>
      <c r="Q935" s="669"/>
      <c r="R935" s="669"/>
      <c r="S935" s="669"/>
      <c r="T935" s="669"/>
      <c r="U935" s="669"/>
      <c r="V935" s="669"/>
      <c r="W935" s="669"/>
      <c r="X935" s="669"/>
      <c r="Y935" s="669"/>
      <c r="Z935" s="669"/>
      <c r="AA935" s="669"/>
    </row>
    <row r="936" spans="1:27" ht="12.75">
      <c r="A936" s="669"/>
      <c r="B936" s="669"/>
      <c r="C936" s="669"/>
      <c r="D936" s="669"/>
      <c r="E936" s="669"/>
      <c r="F936" s="669"/>
      <c r="G936" s="669"/>
      <c r="H936" s="669"/>
      <c r="I936" s="669"/>
      <c r="J936" s="669"/>
      <c r="K936" s="669"/>
      <c r="L936" s="669"/>
      <c r="M936" s="669"/>
      <c r="N936" s="669"/>
      <c r="O936" s="669"/>
      <c r="P936" s="669"/>
      <c r="Q936" s="669"/>
      <c r="R936" s="669"/>
      <c r="S936" s="669"/>
      <c r="T936" s="669"/>
      <c r="U936" s="669"/>
      <c r="V936" s="669"/>
      <c r="W936" s="669"/>
      <c r="X936" s="669"/>
      <c r="Y936" s="669"/>
      <c r="Z936" s="669"/>
      <c r="AA936" s="669"/>
    </row>
    <row r="937" spans="1:27" ht="12.75">
      <c r="A937" s="669"/>
      <c r="B937" s="669"/>
      <c r="C937" s="669"/>
      <c r="D937" s="669"/>
      <c r="E937" s="669"/>
      <c r="F937" s="669"/>
      <c r="G937" s="669"/>
      <c r="H937" s="669"/>
      <c r="I937" s="669"/>
      <c r="J937" s="669"/>
      <c r="K937" s="669"/>
      <c r="L937" s="669"/>
      <c r="M937" s="669"/>
      <c r="N937" s="669"/>
      <c r="O937" s="669"/>
      <c r="P937" s="669"/>
      <c r="Q937" s="669"/>
      <c r="R937" s="669"/>
      <c r="S937" s="669"/>
      <c r="T937" s="669"/>
      <c r="U937" s="669"/>
      <c r="V937" s="669"/>
      <c r="W937" s="669"/>
      <c r="X937" s="669"/>
      <c r="Y937" s="669"/>
      <c r="Z937" s="669"/>
      <c r="AA937" s="669"/>
    </row>
    <row r="938" spans="1:27" ht="12.75">
      <c r="A938" s="669"/>
      <c r="B938" s="669"/>
      <c r="C938" s="669"/>
      <c r="D938" s="669"/>
      <c r="E938" s="669"/>
      <c r="F938" s="669"/>
      <c r="G938" s="669"/>
      <c r="H938" s="669"/>
      <c r="I938" s="669"/>
      <c r="J938" s="669"/>
      <c r="K938" s="669"/>
      <c r="L938" s="669"/>
      <c r="M938" s="669"/>
      <c r="N938" s="669"/>
      <c r="O938" s="669"/>
      <c r="P938" s="669"/>
      <c r="Q938" s="669"/>
      <c r="R938" s="669"/>
      <c r="S938" s="669"/>
      <c r="T938" s="669"/>
      <c r="U938" s="669"/>
      <c r="V938" s="669"/>
      <c r="W938" s="669"/>
      <c r="X938" s="669"/>
      <c r="Y938" s="669"/>
      <c r="Z938" s="669"/>
      <c r="AA938" s="669"/>
    </row>
    <row r="939" spans="1:27" ht="12.75">
      <c r="A939" s="669"/>
      <c r="B939" s="669"/>
      <c r="C939" s="669"/>
      <c r="D939" s="669"/>
      <c r="E939" s="669"/>
      <c r="F939" s="669"/>
      <c r="G939" s="669"/>
      <c r="H939" s="669"/>
      <c r="I939" s="669"/>
      <c r="J939" s="669"/>
      <c r="K939" s="669"/>
      <c r="L939" s="669"/>
      <c r="M939" s="669"/>
      <c r="N939" s="669"/>
      <c r="O939" s="669"/>
      <c r="P939" s="669"/>
      <c r="Q939" s="669"/>
      <c r="R939" s="669"/>
      <c r="S939" s="669"/>
      <c r="T939" s="669"/>
      <c r="U939" s="669"/>
      <c r="V939" s="669"/>
      <c r="W939" s="669"/>
      <c r="X939" s="669"/>
      <c r="Y939" s="669"/>
      <c r="Z939" s="669"/>
      <c r="AA939" s="669"/>
    </row>
    <row r="940" spans="1:27" ht="12.75">
      <c r="A940" s="669"/>
      <c r="B940" s="669"/>
      <c r="C940" s="669"/>
      <c r="D940" s="669"/>
      <c r="E940" s="669"/>
      <c r="F940" s="669"/>
      <c r="G940" s="669"/>
      <c r="H940" s="669"/>
      <c r="I940" s="669"/>
      <c r="J940" s="669"/>
      <c r="K940" s="669"/>
      <c r="L940" s="669"/>
      <c r="M940" s="669"/>
      <c r="N940" s="669"/>
      <c r="O940" s="669"/>
      <c r="P940" s="669"/>
      <c r="Q940" s="669"/>
      <c r="R940" s="669"/>
      <c r="S940" s="669"/>
      <c r="T940" s="669"/>
      <c r="U940" s="669"/>
      <c r="V940" s="669"/>
      <c r="W940" s="669"/>
      <c r="X940" s="669"/>
      <c r="Y940" s="669"/>
      <c r="Z940" s="669"/>
      <c r="AA940" s="669"/>
    </row>
    <row r="941" spans="1:27" ht="12.75">
      <c r="A941" s="669"/>
      <c r="B941" s="669"/>
      <c r="C941" s="669"/>
      <c r="D941" s="669"/>
      <c r="E941" s="669"/>
      <c r="F941" s="669"/>
      <c r="G941" s="669"/>
      <c r="H941" s="669"/>
      <c r="I941" s="669"/>
      <c r="J941" s="669"/>
      <c r="K941" s="669"/>
      <c r="L941" s="669"/>
      <c r="M941" s="669"/>
      <c r="N941" s="669"/>
      <c r="O941" s="669"/>
      <c r="P941" s="669"/>
      <c r="Q941" s="669"/>
      <c r="R941" s="669"/>
      <c r="S941" s="669"/>
      <c r="T941" s="669"/>
      <c r="U941" s="669"/>
      <c r="V941" s="669"/>
      <c r="W941" s="669"/>
      <c r="X941" s="669"/>
      <c r="Y941" s="669"/>
      <c r="Z941" s="669"/>
      <c r="AA941" s="669"/>
    </row>
    <row r="942" spans="1:27" ht="12.75">
      <c r="A942" s="669"/>
      <c r="B942" s="669"/>
      <c r="C942" s="669"/>
      <c r="D942" s="669"/>
      <c r="E942" s="669"/>
      <c r="F942" s="669"/>
      <c r="G942" s="669"/>
      <c r="H942" s="669"/>
      <c r="I942" s="669"/>
      <c r="J942" s="669"/>
      <c r="K942" s="669"/>
      <c r="L942" s="669"/>
      <c r="M942" s="669"/>
      <c r="N942" s="669"/>
      <c r="O942" s="669"/>
      <c r="P942" s="669"/>
      <c r="Q942" s="669"/>
      <c r="R942" s="669"/>
      <c r="S942" s="669"/>
      <c r="T942" s="669"/>
      <c r="U942" s="669"/>
      <c r="V942" s="669"/>
      <c r="W942" s="669"/>
      <c r="X942" s="669"/>
      <c r="Y942" s="669"/>
      <c r="Z942" s="669"/>
      <c r="AA942" s="669"/>
    </row>
    <row r="943" spans="1:27" ht="12.75">
      <c r="A943" s="669"/>
      <c r="B943" s="669"/>
      <c r="C943" s="669"/>
      <c r="D943" s="669"/>
      <c r="E943" s="669"/>
      <c r="F943" s="669"/>
      <c r="G943" s="669"/>
      <c r="H943" s="669"/>
      <c r="I943" s="669"/>
      <c r="J943" s="669"/>
      <c r="K943" s="669"/>
      <c r="L943" s="669"/>
      <c r="M943" s="669"/>
      <c r="N943" s="669"/>
      <c r="O943" s="669"/>
      <c r="P943" s="669"/>
      <c r="Q943" s="669"/>
      <c r="R943" s="669"/>
      <c r="S943" s="669"/>
      <c r="T943" s="669"/>
      <c r="U943" s="669"/>
      <c r="V943" s="669"/>
      <c r="W943" s="669"/>
      <c r="X943" s="669"/>
      <c r="Y943" s="669"/>
      <c r="Z943" s="669"/>
      <c r="AA943" s="669"/>
    </row>
    <row r="944" spans="1:27" ht="12.75">
      <c r="A944" s="669"/>
      <c r="B944" s="669"/>
      <c r="C944" s="669"/>
      <c r="D944" s="669"/>
      <c r="E944" s="669"/>
      <c r="F944" s="669"/>
      <c r="G944" s="669"/>
      <c r="H944" s="669"/>
      <c r="I944" s="669"/>
      <c r="J944" s="669"/>
      <c r="K944" s="669"/>
      <c r="L944" s="669"/>
      <c r="M944" s="669"/>
      <c r="N944" s="669"/>
      <c r="O944" s="669"/>
      <c r="P944" s="669"/>
      <c r="Q944" s="669"/>
      <c r="R944" s="669"/>
      <c r="S944" s="669"/>
      <c r="T944" s="669"/>
      <c r="U944" s="669"/>
      <c r="V944" s="669"/>
      <c r="W944" s="669"/>
      <c r="X944" s="669"/>
      <c r="Y944" s="669"/>
      <c r="Z944" s="669"/>
      <c r="AA944" s="669"/>
    </row>
    <row r="945" spans="1:27" ht="12.75">
      <c r="A945" s="669"/>
      <c r="B945" s="669"/>
      <c r="C945" s="669"/>
      <c r="D945" s="669"/>
      <c r="E945" s="669"/>
      <c r="F945" s="669"/>
      <c r="G945" s="669"/>
      <c r="H945" s="669"/>
      <c r="I945" s="669"/>
      <c r="J945" s="669"/>
      <c r="K945" s="669"/>
      <c r="L945" s="669"/>
      <c r="M945" s="669"/>
      <c r="N945" s="669"/>
      <c r="O945" s="669"/>
      <c r="P945" s="669"/>
      <c r="Q945" s="669"/>
      <c r="R945" s="669"/>
      <c r="S945" s="669"/>
      <c r="T945" s="669"/>
      <c r="U945" s="669"/>
      <c r="V945" s="669"/>
      <c r="W945" s="669"/>
      <c r="X945" s="669"/>
      <c r="Y945" s="669"/>
      <c r="Z945" s="669"/>
      <c r="AA945" s="669"/>
    </row>
    <row r="946" spans="1:27" ht="12.75">
      <c r="A946" s="669"/>
      <c r="B946" s="669"/>
      <c r="C946" s="669"/>
      <c r="D946" s="669"/>
      <c r="E946" s="669"/>
      <c r="F946" s="669"/>
      <c r="G946" s="669"/>
      <c r="H946" s="669"/>
      <c r="I946" s="669"/>
      <c r="J946" s="669"/>
      <c r="K946" s="669"/>
      <c r="L946" s="669"/>
      <c r="M946" s="669"/>
      <c r="N946" s="669"/>
      <c r="O946" s="669"/>
      <c r="P946" s="669"/>
      <c r="Q946" s="669"/>
      <c r="R946" s="669"/>
      <c r="S946" s="669"/>
      <c r="T946" s="669"/>
      <c r="U946" s="669"/>
      <c r="V946" s="669"/>
      <c r="W946" s="669"/>
      <c r="X946" s="669"/>
      <c r="Y946" s="669"/>
      <c r="Z946" s="669"/>
      <c r="AA946" s="669"/>
    </row>
    <row r="947" spans="1:27" ht="12.75">
      <c r="A947" s="669"/>
      <c r="B947" s="669"/>
      <c r="C947" s="669"/>
      <c r="D947" s="669"/>
      <c r="E947" s="669"/>
      <c r="F947" s="669"/>
      <c r="G947" s="669"/>
      <c r="H947" s="669"/>
      <c r="I947" s="669"/>
      <c r="J947" s="669"/>
      <c r="K947" s="669"/>
      <c r="L947" s="669"/>
      <c r="M947" s="669"/>
      <c r="N947" s="669"/>
      <c r="O947" s="669"/>
      <c r="P947" s="669"/>
      <c r="Q947" s="669"/>
      <c r="R947" s="669"/>
      <c r="S947" s="669"/>
      <c r="T947" s="669"/>
      <c r="U947" s="669"/>
      <c r="V947" s="669"/>
      <c r="W947" s="669"/>
      <c r="X947" s="669"/>
      <c r="Y947" s="669"/>
      <c r="Z947" s="669"/>
      <c r="AA947" s="669"/>
    </row>
    <row r="948" spans="1:27" ht="12.75">
      <c r="A948" s="669"/>
      <c r="B948" s="669"/>
      <c r="C948" s="669"/>
      <c r="D948" s="669"/>
      <c r="E948" s="669"/>
      <c r="F948" s="669"/>
      <c r="G948" s="669"/>
      <c r="H948" s="669"/>
      <c r="I948" s="669"/>
      <c r="J948" s="669"/>
      <c r="K948" s="669"/>
      <c r="L948" s="669"/>
      <c r="M948" s="669"/>
      <c r="N948" s="669"/>
      <c r="O948" s="669"/>
      <c r="P948" s="669"/>
      <c r="Q948" s="669"/>
      <c r="R948" s="669"/>
      <c r="S948" s="669"/>
      <c r="T948" s="669"/>
      <c r="U948" s="669"/>
      <c r="V948" s="669"/>
      <c r="W948" s="669"/>
      <c r="X948" s="669"/>
      <c r="Y948" s="669"/>
      <c r="Z948" s="669"/>
      <c r="AA948" s="669"/>
    </row>
    <row r="949" spans="1:27" ht="12.75">
      <c r="A949" s="669"/>
      <c r="B949" s="669"/>
      <c r="C949" s="669"/>
      <c r="D949" s="669"/>
      <c r="E949" s="669"/>
      <c r="F949" s="669"/>
      <c r="G949" s="669"/>
      <c r="H949" s="669"/>
      <c r="I949" s="669"/>
      <c r="J949" s="669"/>
      <c r="K949" s="669"/>
      <c r="L949" s="669"/>
      <c r="M949" s="669"/>
      <c r="N949" s="669"/>
      <c r="O949" s="669"/>
      <c r="P949" s="669"/>
      <c r="Q949" s="669"/>
      <c r="R949" s="669"/>
      <c r="S949" s="669"/>
      <c r="T949" s="669"/>
      <c r="U949" s="669"/>
      <c r="V949" s="669"/>
      <c r="W949" s="669"/>
      <c r="X949" s="669"/>
      <c r="Y949" s="669"/>
      <c r="Z949" s="669"/>
      <c r="AA949" s="669"/>
    </row>
    <row r="950" spans="1:27" ht="12.75">
      <c r="A950" s="669"/>
      <c r="B950" s="669"/>
      <c r="C950" s="669"/>
      <c r="D950" s="669"/>
      <c r="E950" s="669"/>
      <c r="F950" s="669"/>
      <c r="G950" s="669"/>
      <c r="H950" s="669"/>
      <c r="I950" s="669"/>
      <c r="J950" s="669"/>
      <c r="K950" s="669"/>
      <c r="L950" s="669"/>
      <c r="M950" s="669"/>
      <c r="N950" s="669"/>
      <c r="O950" s="669"/>
      <c r="P950" s="669"/>
      <c r="Q950" s="669"/>
      <c r="R950" s="669"/>
      <c r="S950" s="669"/>
      <c r="T950" s="669"/>
      <c r="U950" s="669"/>
      <c r="V950" s="669"/>
      <c r="W950" s="669"/>
      <c r="X950" s="669"/>
      <c r="Y950" s="669"/>
      <c r="Z950" s="669"/>
      <c r="AA950" s="669"/>
    </row>
    <row r="951" spans="1:27" ht="12.75">
      <c r="A951" s="669"/>
      <c r="B951" s="669"/>
      <c r="C951" s="669"/>
      <c r="D951" s="669"/>
      <c r="E951" s="669"/>
      <c r="F951" s="669"/>
      <c r="G951" s="669"/>
      <c r="H951" s="669"/>
      <c r="I951" s="669"/>
      <c r="J951" s="669"/>
      <c r="K951" s="669"/>
      <c r="L951" s="669"/>
      <c r="M951" s="669"/>
      <c r="N951" s="669"/>
      <c r="O951" s="669"/>
      <c r="P951" s="669"/>
      <c r="Q951" s="669"/>
      <c r="R951" s="669"/>
      <c r="S951" s="669"/>
      <c r="T951" s="669"/>
      <c r="U951" s="669"/>
      <c r="V951" s="669"/>
      <c r="W951" s="669"/>
      <c r="X951" s="669"/>
      <c r="Y951" s="669"/>
      <c r="Z951" s="669"/>
      <c r="AA951" s="669"/>
    </row>
    <row r="952" spans="1:27" ht="12.75">
      <c r="A952" s="669"/>
      <c r="B952" s="669"/>
      <c r="C952" s="669"/>
      <c r="D952" s="669"/>
      <c r="E952" s="669"/>
      <c r="F952" s="669"/>
      <c r="G952" s="669"/>
      <c r="H952" s="669"/>
      <c r="I952" s="669"/>
      <c r="J952" s="669"/>
      <c r="K952" s="669"/>
      <c r="L952" s="669"/>
      <c r="M952" s="669"/>
      <c r="N952" s="669"/>
      <c r="O952" s="669"/>
      <c r="P952" s="669"/>
      <c r="Q952" s="669"/>
      <c r="R952" s="669"/>
      <c r="S952" s="669"/>
      <c r="T952" s="669"/>
      <c r="U952" s="669"/>
      <c r="V952" s="669"/>
      <c r="W952" s="669"/>
      <c r="X952" s="669"/>
      <c r="Y952" s="669"/>
      <c r="Z952" s="669"/>
      <c r="AA952" s="669"/>
    </row>
    <row r="953" spans="1:27" ht="12.75">
      <c r="A953" s="669"/>
      <c r="B953" s="669"/>
      <c r="C953" s="669"/>
      <c r="D953" s="669"/>
      <c r="E953" s="669"/>
      <c r="F953" s="669"/>
      <c r="G953" s="669"/>
      <c r="H953" s="669"/>
      <c r="I953" s="669"/>
      <c r="J953" s="669"/>
      <c r="K953" s="669"/>
      <c r="L953" s="669"/>
      <c r="M953" s="669"/>
      <c r="N953" s="669"/>
      <c r="O953" s="669"/>
      <c r="P953" s="669"/>
      <c r="Q953" s="669"/>
      <c r="R953" s="669"/>
      <c r="S953" s="669"/>
      <c r="T953" s="669"/>
      <c r="U953" s="669"/>
      <c r="V953" s="669"/>
      <c r="W953" s="669"/>
      <c r="X953" s="669"/>
      <c r="Y953" s="669"/>
      <c r="Z953" s="669"/>
      <c r="AA953" s="669"/>
    </row>
    <row r="954" spans="1:27" ht="12.75">
      <c r="A954" s="669"/>
      <c r="B954" s="669"/>
      <c r="C954" s="669"/>
      <c r="D954" s="669"/>
      <c r="E954" s="669"/>
      <c r="F954" s="669"/>
      <c r="G954" s="669"/>
      <c r="H954" s="669"/>
      <c r="I954" s="669"/>
      <c r="J954" s="669"/>
      <c r="K954" s="669"/>
      <c r="L954" s="669"/>
      <c r="M954" s="669"/>
      <c r="N954" s="669"/>
      <c r="O954" s="669"/>
      <c r="P954" s="669"/>
      <c r="Q954" s="669"/>
      <c r="R954" s="669"/>
      <c r="S954" s="669"/>
      <c r="T954" s="669"/>
      <c r="U954" s="669"/>
      <c r="V954" s="669"/>
      <c r="W954" s="669"/>
      <c r="X954" s="669"/>
      <c r="Y954" s="669"/>
      <c r="Z954" s="669"/>
      <c r="AA954" s="669"/>
    </row>
    <row r="955" spans="1:27" ht="12.75">
      <c r="A955" s="669"/>
      <c r="B955" s="669"/>
      <c r="C955" s="669"/>
      <c r="D955" s="669"/>
      <c r="E955" s="669"/>
      <c r="F955" s="669"/>
      <c r="G955" s="669"/>
      <c r="H955" s="669"/>
      <c r="I955" s="669"/>
      <c r="J955" s="669"/>
      <c r="K955" s="669"/>
      <c r="L955" s="669"/>
      <c r="M955" s="669"/>
      <c r="N955" s="669"/>
      <c r="O955" s="669"/>
      <c r="P955" s="669"/>
      <c r="Q955" s="669"/>
      <c r="R955" s="669"/>
      <c r="S955" s="669"/>
      <c r="T955" s="669"/>
      <c r="U955" s="669"/>
      <c r="V955" s="669"/>
      <c r="W955" s="669"/>
      <c r="X955" s="669"/>
      <c r="Y955" s="669"/>
      <c r="Z955" s="669"/>
      <c r="AA955" s="669"/>
    </row>
    <row r="956" spans="1:27" ht="12.75">
      <c r="A956" s="669"/>
      <c r="B956" s="669"/>
      <c r="C956" s="669"/>
      <c r="D956" s="669"/>
      <c r="E956" s="669"/>
      <c r="F956" s="669"/>
      <c r="G956" s="669"/>
      <c r="H956" s="669"/>
      <c r="I956" s="669"/>
      <c r="J956" s="669"/>
      <c r="K956" s="669"/>
      <c r="L956" s="669"/>
      <c r="M956" s="669"/>
      <c r="N956" s="669"/>
      <c r="O956" s="669"/>
      <c r="P956" s="669"/>
      <c r="Q956" s="669"/>
      <c r="R956" s="669"/>
      <c r="S956" s="669"/>
      <c r="T956" s="669"/>
      <c r="U956" s="669"/>
      <c r="V956" s="669"/>
      <c r="W956" s="669"/>
      <c r="X956" s="669"/>
      <c r="Y956" s="669"/>
      <c r="Z956" s="669"/>
      <c r="AA956" s="669"/>
    </row>
    <row r="957" spans="1:27" ht="12.75">
      <c r="A957" s="669"/>
      <c r="B957" s="669"/>
      <c r="C957" s="669"/>
      <c r="D957" s="669"/>
      <c r="E957" s="669"/>
      <c r="F957" s="669"/>
      <c r="G957" s="669"/>
      <c r="H957" s="669"/>
      <c r="I957" s="669"/>
      <c r="J957" s="669"/>
      <c r="K957" s="669"/>
      <c r="L957" s="669"/>
      <c r="M957" s="669"/>
      <c r="N957" s="669"/>
      <c r="O957" s="669"/>
      <c r="P957" s="669"/>
      <c r="Q957" s="669"/>
      <c r="R957" s="669"/>
      <c r="S957" s="669"/>
      <c r="T957" s="669"/>
      <c r="U957" s="669"/>
      <c r="V957" s="669"/>
      <c r="W957" s="669"/>
      <c r="X957" s="669"/>
      <c r="Y957" s="669"/>
      <c r="Z957" s="669"/>
      <c r="AA957" s="669"/>
    </row>
    <row r="958" spans="1:27" ht="12.75">
      <c r="A958" s="669"/>
      <c r="B958" s="669"/>
      <c r="C958" s="669"/>
      <c r="D958" s="669"/>
      <c r="E958" s="669"/>
      <c r="F958" s="669"/>
      <c r="G958" s="669"/>
      <c r="H958" s="669"/>
      <c r="I958" s="669"/>
      <c r="J958" s="669"/>
      <c r="K958" s="669"/>
      <c r="L958" s="669"/>
      <c r="M958" s="669"/>
      <c r="N958" s="669"/>
      <c r="O958" s="669"/>
      <c r="P958" s="669"/>
      <c r="Q958" s="669"/>
      <c r="R958" s="669"/>
      <c r="S958" s="669"/>
      <c r="T958" s="669"/>
      <c r="U958" s="669"/>
      <c r="V958" s="669"/>
      <c r="W958" s="669"/>
      <c r="X958" s="669"/>
      <c r="Y958" s="669"/>
      <c r="Z958" s="669"/>
      <c r="AA958" s="669"/>
    </row>
    <row r="959" spans="1:27" ht="12.75">
      <c r="A959" s="669"/>
      <c r="B959" s="669"/>
      <c r="C959" s="669"/>
      <c r="D959" s="669"/>
      <c r="E959" s="669"/>
      <c r="F959" s="669"/>
      <c r="G959" s="669"/>
      <c r="H959" s="669"/>
      <c r="I959" s="669"/>
      <c r="J959" s="669"/>
      <c r="K959" s="669"/>
      <c r="L959" s="669"/>
      <c r="M959" s="669"/>
      <c r="N959" s="669"/>
      <c r="O959" s="669"/>
      <c r="P959" s="669"/>
      <c r="Q959" s="669"/>
      <c r="R959" s="669"/>
      <c r="S959" s="669"/>
      <c r="T959" s="669"/>
      <c r="U959" s="669"/>
      <c r="V959" s="669"/>
      <c r="W959" s="669"/>
      <c r="X959" s="669"/>
      <c r="Y959" s="669"/>
      <c r="Z959" s="669"/>
      <c r="AA959" s="669"/>
    </row>
    <row r="960" spans="1:27" ht="12.75">
      <c r="A960" s="669"/>
      <c r="B960" s="669"/>
      <c r="C960" s="669"/>
      <c r="D960" s="669"/>
      <c r="E960" s="669"/>
      <c r="F960" s="669"/>
      <c r="G960" s="669"/>
      <c r="H960" s="669"/>
      <c r="I960" s="669"/>
      <c r="J960" s="669"/>
      <c r="K960" s="669"/>
      <c r="L960" s="669"/>
      <c r="M960" s="669"/>
      <c r="N960" s="669"/>
      <c r="O960" s="669"/>
      <c r="P960" s="669"/>
      <c r="Q960" s="669"/>
      <c r="R960" s="669"/>
      <c r="S960" s="669"/>
      <c r="T960" s="669"/>
      <c r="U960" s="669"/>
      <c r="V960" s="669"/>
      <c r="W960" s="669"/>
      <c r="X960" s="669"/>
      <c r="Y960" s="669"/>
      <c r="Z960" s="669"/>
      <c r="AA960" s="669"/>
    </row>
    <row r="961" spans="1:27" ht="12.75">
      <c r="A961" s="669"/>
      <c r="B961" s="669"/>
      <c r="C961" s="669"/>
      <c r="D961" s="669"/>
      <c r="E961" s="669"/>
      <c r="F961" s="669"/>
      <c r="G961" s="669"/>
      <c r="H961" s="669"/>
      <c r="I961" s="669"/>
      <c r="J961" s="669"/>
      <c r="K961" s="669"/>
      <c r="L961" s="669"/>
      <c r="M961" s="669"/>
      <c r="N961" s="669"/>
      <c r="O961" s="669"/>
      <c r="P961" s="669"/>
      <c r="Q961" s="669"/>
      <c r="R961" s="669"/>
      <c r="S961" s="669"/>
      <c r="T961" s="669"/>
      <c r="U961" s="669"/>
      <c r="V961" s="669"/>
      <c r="W961" s="669"/>
      <c r="X961" s="669"/>
      <c r="Y961" s="669"/>
      <c r="Z961" s="669"/>
      <c r="AA961" s="669"/>
    </row>
    <row r="962" spans="1:27" ht="12.75">
      <c r="A962" s="669"/>
      <c r="B962" s="669"/>
      <c r="C962" s="669"/>
      <c r="D962" s="669"/>
      <c r="E962" s="669"/>
      <c r="F962" s="669"/>
      <c r="G962" s="669"/>
      <c r="H962" s="669"/>
      <c r="I962" s="669"/>
      <c r="J962" s="669"/>
      <c r="K962" s="669"/>
      <c r="L962" s="669"/>
      <c r="M962" s="669"/>
      <c r="N962" s="669"/>
      <c r="O962" s="669"/>
      <c r="P962" s="669"/>
      <c r="Q962" s="669"/>
      <c r="R962" s="669"/>
      <c r="S962" s="669"/>
      <c r="T962" s="669"/>
      <c r="U962" s="669"/>
      <c r="V962" s="669"/>
      <c r="W962" s="669"/>
      <c r="X962" s="669"/>
      <c r="Y962" s="669"/>
      <c r="Z962" s="669"/>
      <c r="AA962" s="669"/>
    </row>
    <row r="963" spans="1:27" ht="12.75">
      <c r="A963" s="669"/>
      <c r="B963" s="669"/>
      <c r="C963" s="669"/>
      <c r="D963" s="669"/>
      <c r="E963" s="669"/>
      <c r="F963" s="669"/>
      <c r="G963" s="669"/>
      <c r="H963" s="669"/>
      <c r="I963" s="669"/>
      <c r="J963" s="669"/>
      <c r="K963" s="669"/>
      <c r="L963" s="669"/>
      <c r="M963" s="669"/>
      <c r="N963" s="669"/>
      <c r="O963" s="669"/>
      <c r="P963" s="669"/>
      <c r="Q963" s="669"/>
      <c r="R963" s="669"/>
      <c r="S963" s="669"/>
      <c r="T963" s="669"/>
      <c r="U963" s="669"/>
      <c r="V963" s="669"/>
      <c r="W963" s="669"/>
      <c r="X963" s="669"/>
      <c r="Y963" s="669"/>
      <c r="Z963" s="669"/>
      <c r="AA963" s="669"/>
    </row>
    <row r="964" spans="1:27" ht="12.75">
      <c r="A964" s="669"/>
      <c r="B964" s="669"/>
      <c r="C964" s="669"/>
      <c r="D964" s="669"/>
      <c r="E964" s="669"/>
      <c r="F964" s="669"/>
      <c r="G964" s="669"/>
      <c r="H964" s="669"/>
      <c r="I964" s="669"/>
      <c r="J964" s="669"/>
      <c r="K964" s="669"/>
      <c r="L964" s="669"/>
      <c r="M964" s="669"/>
      <c r="N964" s="669"/>
      <c r="O964" s="669"/>
      <c r="P964" s="669"/>
      <c r="Q964" s="669"/>
      <c r="R964" s="669"/>
      <c r="S964" s="669"/>
      <c r="T964" s="669"/>
      <c r="U964" s="669"/>
      <c r="V964" s="669"/>
      <c r="W964" s="669"/>
      <c r="X964" s="669"/>
      <c r="Y964" s="669"/>
      <c r="Z964" s="669"/>
      <c r="AA964" s="669"/>
    </row>
    <row r="965" spans="1:27" ht="12.75">
      <c r="A965" s="669"/>
      <c r="B965" s="669"/>
      <c r="C965" s="669"/>
      <c r="D965" s="669"/>
      <c r="E965" s="669"/>
      <c r="F965" s="669"/>
      <c r="G965" s="669"/>
      <c r="H965" s="669"/>
      <c r="I965" s="669"/>
      <c r="J965" s="669"/>
      <c r="K965" s="669"/>
      <c r="L965" s="669"/>
      <c r="M965" s="669"/>
      <c r="N965" s="669"/>
      <c r="O965" s="669"/>
      <c r="P965" s="669"/>
      <c r="Q965" s="669"/>
      <c r="R965" s="669"/>
      <c r="S965" s="669"/>
      <c r="T965" s="669"/>
      <c r="U965" s="669"/>
      <c r="V965" s="669"/>
      <c r="W965" s="669"/>
      <c r="X965" s="669"/>
      <c r="Y965" s="669"/>
      <c r="Z965" s="669"/>
      <c r="AA965" s="669"/>
    </row>
    <row r="966" spans="1:27" ht="12.75">
      <c r="A966" s="669"/>
      <c r="B966" s="669"/>
      <c r="C966" s="669"/>
      <c r="D966" s="669"/>
      <c r="E966" s="669"/>
      <c r="F966" s="669"/>
      <c r="G966" s="669"/>
      <c r="H966" s="669"/>
      <c r="I966" s="669"/>
      <c r="J966" s="669"/>
      <c r="K966" s="669"/>
      <c r="L966" s="669"/>
      <c r="M966" s="669"/>
      <c r="N966" s="669"/>
      <c r="O966" s="669"/>
      <c r="P966" s="669"/>
      <c r="Q966" s="669"/>
      <c r="R966" s="669"/>
      <c r="S966" s="669"/>
      <c r="T966" s="669"/>
      <c r="U966" s="669"/>
      <c r="V966" s="669"/>
      <c r="W966" s="669"/>
      <c r="X966" s="669"/>
      <c r="Y966" s="669"/>
      <c r="Z966" s="669"/>
      <c r="AA966" s="669"/>
    </row>
    <row r="967" spans="1:27" ht="12.75">
      <c r="A967" s="669"/>
      <c r="B967" s="669"/>
      <c r="C967" s="669"/>
      <c r="D967" s="669"/>
      <c r="E967" s="669"/>
      <c r="F967" s="669"/>
      <c r="G967" s="669"/>
      <c r="H967" s="669"/>
      <c r="I967" s="669"/>
      <c r="J967" s="669"/>
      <c r="K967" s="669"/>
      <c r="L967" s="669"/>
      <c r="M967" s="669"/>
      <c r="N967" s="669"/>
      <c r="O967" s="669"/>
      <c r="P967" s="669"/>
      <c r="Q967" s="669"/>
      <c r="R967" s="669"/>
      <c r="S967" s="669"/>
      <c r="T967" s="669"/>
      <c r="U967" s="669"/>
      <c r="V967" s="669"/>
      <c r="W967" s="669"/>
      <c r="X967" s="669"/>
      <c r="Y967" s="669"/>
      <c r="Z967" s="669"/>
      <c r="AA967" s="669"/>
    </row>
    <row r="968" spans="1:27" ht="12.75">
      <c r="A968" s="669"/>
      <c r="B968" s="669"/>
      <c r="C968" s="669"/>
      <c r="D968" s="669"/>
      <c r="E968" s="669"/>
      <c r="F968" s="669"/>
      <c r="G968" s="669"/>
      <c r="H968" s="669"/>
      <c r="I968" s="669"/>
      <c r="J968" s="669"/>
      <c r="K968" s="669"/>
      <c r="L968" s="669"/>
      <c r="M968" s="669"/>
      <c r="N968" s="669"/>
      <c r="O968" s="669"/>
      <c r="P968" s="669"/>
      <c r="Q968" s="669"/>
      <c r="R968" s="669"/>
      <c r="S968" s="669"/>
      <c r="T968" s="669"/>
      <c r="U968" s="669"/>
      <c r="V968" s="669"/>
      <c r="W968" s="669"/>
      <c r="X968" s="669"/>
      <c r="Y968" s="669"/>
      <c r="Z968" s="669"/>
      <c r="AA968" s="669"/>
    </row>
    <row r="969" spans="1:27" ht="12.75">
      <c r="A969" s="669"/>
      <c r="B969" s="669"/>
      <c r="C969" s="669"/>
      <c r="D969" s="669"/>
      <c r="E969" s="669"/>
      <c r="F969" s="669"/>
      <c r="G969" s="669"/>
      <c r="H969" s="669"/>
      <c r="I969" s="669"/>
      <c r="J969" s="669"/>
      <c r="K969" s="669"/>
      <c r="L969" s="669"/>
      <c r="M969" s="669"/>
      <c r="N969" s="669"/>
      <c r="O969" s="669"/>
      <c r="P969" s="669"/>
      <c r="Q969" s="669"/>
      <c r="R969" s="669"/>
      <c r="S969" s="669"/>
      <c r="T969" s="669"/>
      <c r="U969" s="669"/>
      <c r="V969" s="669"/>
      <c r="W969" s="669"/>
      <c r="X969" s="669"/>
      <c r="Y969" s="669"/>
      <c r="Z969" s="669"/>
      <c r="AA969" s="669"/>
    </row>
    <row r="970" spans="1:27" ht="12.75">
      <c r="A970" s="669"/>
      <c r="B970" s="669"/>
      <c r="C970" s="669"/>
      <c r="D970" s="669"/>
      <c r="E970" s="669"/>
      <c r="F970" s="669"/>
      <c r="G970" s="669"/>
      <c r="H970" s="669"/>
      <c r="I970" s="669"/>
      <c r="J970" s="669"/>
      <c r="K970" s="669"/>
      <c r="L970" s="669"/>
      <c r="M970" s="669"/>
      <c r="N970" s="669"/>
      <c r="O970" s="669"/>
      <c r="P970" s="669"/>
      <c r="Q970" s="669"/>
      <c r="R970" s="669"/>
      <c r="S970" s="669"/>
      <c r="T970" s="669"/>
      <c r="U970" s="669"/>
      <c r="V970" s="669"/>
      <c r="W970" s="669"/>
      <c r="X970" s="669"/>
      <c r="Y970" s="669"/>
      <c r="Z970" s="669"/>
      <c r="AA970" s="669"/>
    </row>
    <row r="971" spans="1:27" ht="12.75">
      <c r="A971" s="669"/>
      <c r="B971" s="669"/>
      <c r="C971" s="669"/>
      <c r="D971" s="669"/>
      <c r="E971" s="669"/>
      <c r="F971" s="669"/>
      <c r="G971" s="669"/>
      <c r="H971" s="669"/>
      <c r="I971" s="669"/>
      <c r="J971" s="669"/>
      <c r="K971" s="669"/>
      <c r="L971" s="669"/>
      <c r="M971" s="669"/>
      <c r="N971" s="669"/>
      <c r="O971" s="669"/>
      <c r="P971" s="669"/>
      <c r="Q971" s="669"/>
      <c r="R971" s="669"/>
      <c r="S971" s="669"/>
      <c r="T971" s="669"/>
      <c r="U971" s="669"/>
      <c r="V971" s="669"/>
      <c r="W971" s="669"/>
      <c r="X971" s="669"/>
      <c r="Y971" s="669"/>
      <c r="Z971" s="669"/>
      <c r="AA971" s="669"/>
    </row>
    <row r="972" spans="1:27" ht="12.75">
      <c r="A972" s="669"/>
      <c r="B972" s="669"/>
      <c r="C972" s="669"/>
      <c r="D972" s="669"/>
      <c r="E972" s="669"/>
      <c r="F972" s="669"/>
      <c r="G972" s="669"/>
      <c r="H972" s="669"/>
      <c r="I972" s="669"/>
      <c r="J972" s="669"/>
      <c r="K972" s="669"/>
      <c r="L972" s="669"/>
      <c r="M972" s="669"/>
      <c r="N972" s="669"/>
      <c r="O972" s="669"/>
      <c r="P972" s="669"/>
      <c r="Q972" s="669"/>
      <c r="R972" s="669"/>
      <c r="S972" s="669"/>
      <c r="T972" s="669"/>
      <c r="U972" s="669"/>
      <c r="V972" s="669"/>
      <c r="W972" s="669"/>
      <c r="X972" s="669"/>
      <c r="Y972" s="669"/>
      <c r="Z972" s="669"/>
      <c r="AA972" s="669"/>
    </row>
    <row r="973" spans="1:27" ht="12.75">
      <c r="A973" s="669"/>
      <c r="B973" s="669"/>
      <c r="C973" s="669"/>
      <c r="D973" s="669"/>
      <c r="E973" s="669"/>
      <c r="F973" s="669"/>
      <c r="G973" s="669"/>
      <c r="H973" s="669"/>
      <c r="I973" s="669"/>
      <c r="J973" s="669"/>
      <c r="K973" s="669"/>
      <c r="L973" s="669"/>
      <c r="M973" s="669"/>
      <c r="N973" s="669"/>
      <c r="O973" s="669"/>
      <c r="P973" s="669"/>
      <c r="Q973" s="669"/>
      <c r="R973" s="669"/>
      <c r="S973" s="669"/>
      <c r="T973" s="669"/>
      <c r="U973" s="669"/>
      <c r="V973" s="669"/>
      <c r="W973" s="669"/>
      <c r="X973" s="669"/>
      <c r="Y973" s="669"/>
      <c r="Z973" s="669"/>
      <c r="AA973" s="669"/>
    </row>
    <row r="974" spans="1:27" ht="12.75">
      <c r="A974" s="669"/>
      <c r="B974" s="669"/>
      <c r="C974" s="669"/>
      <c r="D974" s="669"/>
      <c r="E974" s="669"/>
      <c r="F974" s="669"/>
      <c r="G974" s="669"/>
      <c r="H974" s="669"/>
      <c r="I974" s="669"/>
      <c r="J974" s="669"/>
      <c r="K974" s="669"/>
      <c r="L974" s="669"/>
      <c r="M974" s="669"/>
      <c r="N974" s="669"/>
      <c r="O974" s="669"/>
      <c r="P974" s="669"/>
      <c r="Q974" s="669"/>
      <c r="R974" s="669"/>
      <c r="S974" s="669"/>
      <c r="T974" s="669"/>
      <c r="U974" s="669"/>
      <c r="V974" s="669"/>
      <c r="W974" s="669"/>
      <c r="X974" s="669"/>
      <c r="Y974" s="669"/>
      <c r="Z974" s="669"/>
      <c r="AA974" s="669"/>
    </row>
    <row r="975" spans="1:27" ht="12.75">
      <c r="A975" s="669"/>
      <c r="B975" s="669"/>
      <c r="C975" s="669"/>
      <c r="D975" s="669"/>
      <c r="E975" s="669"/>
      <c r="F975" s="669"/>
      <c r="G975" s="669"/>
      <c r="H975" s="669"/>
      <c r="I975" s="669"/>
      <c r="J975" s="669"/>
      <c r="K975" s="669"/>
      <c r="L975" s="669"/>
      <c r="M975" s="669"/>
      <c r="N975" s="669"/>
      <c r="O975" s="669"/>
      <c r="P975" s="669"/>
      <c r="Q975" s="669"/>
      <c r="R975" s="669"/>
      <c r="S975" s="669"/>
      <c r="T975" s="669"/>
      <c r="U975" s="669"/>
      <c r="V975" s="669"/>
      <c r="W975" s="669"/>
      <c r="X975" s="669"/>
      <c r="Y975" s="669"/>
      <c r="Z975" s="669"/>
      <c r="AA975" s="669"/>
    </row>
    <row r="976" spans="1:27" ht="12.75">
      <c r="A976" s="669"/>
      <c r="B976" s="669"/>
      <c r="C976" s="669"/>
      <c r="D976" s="669"/>
      <c r="E976" s="669"/>
      <c r="F976" s="669"/>
      <c r="G976" s="669"/>
      <c r="H976" s="669"/>
      <c r="I976" s="669"/>
      <c r="J976" s="669"/>
      <c r="K976" s="669"/>
      <c r="L976" s="669"/>
      <c r="M976" s="669"/>
      <c r="N976" s="669"/>
      <c r="O976" s="669"/>
      <c r="P976" s="669"/>
      <c r="Q976" s="669"/>
      <c r="R976" s="669"/>
      <c r="S976" s="669"/>
      <c r="T976" s="669"/>
      <c r="U976" s="669"/>
      <c r="V976" s="669"/>
      <c r="W976" s="669"/>
      <c r="X976" s="669"/>
      <c r="Y976" s="669"/>
      <c r="Z976" s="669"/>
      <c r="AA976" s="669"/>
    </row>
    <row r="977" spans="1:27" ht="12.75">
      <c r="A977" s="669"/>
      <c r="B977" s="669"/>
      <c r="C977" s="669"/>
      <c r="D977" s="669"/>
      <c r="E977" s="669"/>
      <c r="F977" s="669"/>
      <c r="G977" s="669"/>
      <c r="H977" s="669"/>
      <c r="I977" s="669"/>
      <c r="J977" s="669"/>
      <c r="K977" s="669"/>
      <c r="L977" s="669"/>
      <c r="M977" s="669"/>
      <c r="N977" s="669"/>
      <c r="O977" s="669"/>
      <c r="P977" s="669"/>
      <c r="Q977" s="669"/>
      <c r="R977" s="669"/>
      <c r="S977" s="669"/>
      <c r="T977" s="669"/>
      <c r="U977" s="669"/>
      <c r="V977" s="669"/>
      <c r="W977" s="669"/>
      <c r="X977" s="669"/>
      <c r="Y977" s="669"/>
      <c r="Z977" s="669"/>
      <c r="AA977" s="669"/>
    </row>
    <row r="978" spans="1:27" ht="12.75">
      <c r="A978" s="669"/>
      <c r="B978" s="669"/>
      <c r="C978" s="669"/>
      <c r="D978" s="669"/>
      <c r="E978" s="669"/>
      <c r="F978" s="669"/>
      <c r="G978" s="669"/>
      <c r="H978" s="669"/>
      <c r="I978" s="669"/>
      <c r="J978" s="669"/>
      <c r="K978" s="669"/>
      <c r="L978" s="669"/>
      <c r="M978" s="669"/>
      <c r="N978" s="669"/>
      <c r="O978" s="669"/>
      <c r="P978" s="669"/>
      <c r="Q978" s="669"/>
      <c r="R978" s="669"/>
      <c r="S978" s="669"/>
      <c r="T978" s="669"/>
      <c r="U978" s="669"/>
      <c r="V978" s="669"/>
      <c r="W978" s="669"/>
      <c r="X978" s="669"/>
      <c r="Y978" s="669"/>
      <c r="Z978" s="669"/>
      <c r="AA978" s="669"/>
    </row>
    <row r="979" spans="1:27" ht="12.75">
      <c r="A979" s="669"/>
      <c r="B979" s="669"/>
      <c r="C979" s="669"/>
      <c r="D979" s="669"/>
      <c r="E979" s="669"/>
      <c r="F979" s="669"/>
      <c r="G979" s="669"/>
      <c r="H979" s="669"/>
      <c r="I979" s="669"/>
      <c r="J979" s="669"/>
      <c r="K979" s="669"/>
      <c r="L979" s="669"/>
      <c r="M979" s="669"/>
      <c r="N979" s="669"/>
      <c r="O979" s="669"/>
      <c r="P979" s="669"/>
      <c r="Q979" s="669"/>
      <c r="R979" s="669"/>
      <c r="S979" s="669"/>
      <c r="T979" s="669"/>
      <c r="U979" s="669"/>
      <c r="V979" s="669"/>
      <c r="W979" s="669"/>
      <c r="X979" s="669"/>
      <c r="Y979" s="669"/>
      <c r="Z979" s="669"/>
      <c r="AA979" s="669"/>
    </row>
    <row r="980" spans="1:27" ht="12.75">
      <c r="A980" s="669"/>
      <c r="B980" s="669"/>
      <c r="C980" s="669"/>
      <c r="D980" s="669"/>
      <c r="E980" s="669"/>
      <c r="F980" s="669"/>
      <c r="G980" s="669"/>
      <c r="H980" s="669"/>
      <c r="I980" s="669"/>
      <c r="J980" s="669"/>
      <c r="K980" s="669"/>
      <c r="L980" s="669"/>
      <c r="M980" s="669"/>
      <c r="N980" s="669"/>
      <c r="O980" s="669"/>
      <c r="P980" s="669"/>
      <c r="Q980" s="669"/>
      <c r="R980" s="669"/>
      <c r="S980" s="669"/>
      <c r="T980" s="669"/>
      <c r="U980" s="669"/>
      <c r="V980" s="669"/>
      <c r="W980" s="669"/>
      <c r="X980" s="669"/>
      <c r="Y980" s="669"/>
      <c r="Z980" s="669"/>
      <c r="AA980" s="669"/>
    </row>
    <row r="981" spans="1:27" ht="12.75">
      <c r="A981" s="669"/>
      <c r="B981" s="669"/>
      <c r="C981" s="669"/>
      <c r="D981" s="669"/>
      <c r="E981" s="669"/>
      <c r="F981" s="669"/>
      <c r="G981" s="669"/>
      <c r="H981" s="669"/>
      <c r="I981" s="669"/>
      <c r="J981" s="669"/>
      <c r="K981" s="669"/>
      <c r="L981" s="669"/>
      <c r="M981" s="669"/>
      <c r="N981" s="669"/>
      <c r="O981" s="669"/>
      <c r="P981" s="669"/>
      <c r="Q981" s="669"/>
      <c r="R981" s="669"/>
      <c r="S981" s="669"/>
      <c r="T981" s="669"/>
      <c r="U981" s="669"/>
      <c r="V981" s="669"/>
      <c r="W981" s="669"/>
      <c r="X981" s="669"/>
      <c r="Y981" s="669"/>
      <c r="Z981" s="669"/>
      <c r="AA981" s="669"/>
    </row>
    <row r="982" spans="1:27" ht="12.75">
      <c r="A982" s="669"/>
      <c r="B982" s="669"/>
      <c r="C982" s="669"/>
      <c r="D982" s="669"/>
      <c r="E982" s="669"/>
      <c r="F982" s="669"/>
      <c r="G982" s="669"/>
      <c r="H982" s="669"/>
      <c r="I982" s="669"/>
      <c r="J982" s="669"/>
      <c r="K982" s="669"/>
      <c r="L982" s="669"/>
      <c r="M982" s="669"/>
      <c r="N982" s="669"/>
      <c r="O982" s="669"/>
      <c r="P982" s="669"/>
      <c r="Q982" s="669"/>
      <c r="R982" s="669"/>
      <c r="S982" s="669"/>
      <c r="T982" s="669"/>
      <c r="U982" s="669"/>
      <c r="V982" s="669"/>
      <c r="W982" s="669"/>
      <c r="X982" s="669"/>
      <c r="Y982" s="669"/>
      <c r="Z982" s="669"/>
      <c r="AA982" s="669"/>
    </row>
  </sheetData>
  <mergeCells count="20">
    <mergeCell ref="A2:D2"/>
    <mergeCell ref="H2:K2"/>
    <mergeCell ref="O2:S2"/>
    <mergeCell ref="H3:K3"/>
    <mergeCell ref="O3:S3"/>
    <mergeCell ref="B22:K22"/>
    <mergeCell ref="B28:K28"/>
    <mergeCell ref="B40:K40"/>
    <mergeCell ref="A3:D3"/>
    <mergeCell ref="A7:A8"/>
    <mergeCell ref="B7:B8"/>
    <mergeCell ref="C7:D7"/>
    <mergeCell ref="E7:G7"/>
    <mergeCell ref="H7:J7"/>
    <mergeCell ref="K7:K8"/>
    <mergeCell ref="C4:H4"/>
    <mergeCell ref="C5:H5"/>
    <mergeCell ref="B9:K9"/>
    <mergeCell ref="B10:K10"/>
    <mergeCell ref="B14:K14"/>
  </mergeCells>
  <dataValidations count="4">
    <dataValidation type="list" allowBlank="1" showErrorMessage="1" sqref="F11:F13 F15:F21 F23:F27 F29:F39 F41:F44" xr:uid="{00000000-0002-0000-1800-000000000000}">
      <formula1>"Xây tường móng,Tầng 1,Tầng 2,Tầng 3,Tầng 4,Tường mái,Xong xây thô"</formula1>
    </dataValidation>
    <dataValidation type="list" allowBlank="1" showErrorMessage="1" sqref="H11:I13 H15:I21 H23:I27 H29:I39 H41:I44" xr:uid="{00000000-0002-0000-1800-000001000000}">
      <formula1>"Đang làm,Xong"</formula1>
    </dataValidation>
    <dataValidation type="list" allowBlank="1" showErrorMessage="1" sqref="G11:G13 G15:G21 G23:G27 G29:G39 G41:G44" xr:uid="{00000000-0002-0000-1800-000002000000}">
      <formula1>"Chuẩn bị ,Đang trát,Xong trát ngoài"</formula1>
    </dataValidation>
    <dataValidation type="list" allowBlank="1" showErrorMessage="1" sqref="J11:J13 J15:J21 J23:J27 J29:J39 J41:J44" xr:uid="{00000000-0002-0000-1800-000003000000}">
      <formula1>"Đã ký,Chưa ký"</formula1>
    </dataValidation>
  </dataValidations>
  <printOptions horizontalCentered="1"/>
  <pageMargins left="0.7" right="0.7" top="0.75" bottom="0.75" header="0" footer="0"/>
  <pageSetup paperSize="9" fitToHeight="0" pageOrder="overThenDown" orientation="landscape" cellComments="atEnd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FFF00"/>
    <outlinePr summaryBelow="0" summaryRight="0"/>
    <pageSetUpPr fitToPage="1"/>
  </sheetPr>
  <dimension ref="A1:Z1019"/>
  <sheetViews>
    <sheetView workbookViewId="0">
      <pane ySplit="8" topLeftCell="A9" activePane="bottomLeft" state="frozen"/>
      <selection pane="bottomLeft" activeCell="B10" sqref="B10:K10"/>
    </sheetView>
  </sheetViews>
  <sheetFormatPr defaultColWidth="12.5703125" defaultRowHeight="15" customHeight="1"/>
  <cols>
    <col min="1" max="1" width="11.5703125" customWidth="1"/>
    <col min="2" max="2" width="29.42578125" customWidth="1"/>
    <col min="3" max="3" width="20" customWidth="1"/>
    <col min="4" max="5" width="16.7109375" customWidth="1"/>
    <col min="6" max="6" width="18.85546875" customWidth="1"/>
    <col min="7" max="11" width="15.7109375" customWidth="1"/>
    <col min="12" max="12" width="18.5703125" customWidth="1"/>
    <col min="13" max="13" width="20.140625" customWidth="1"/>
    <col min="14" max="14" width="19.85546875" customWidth="1"/>
    <col min="15" max="16" width="15.7109375" customWidth="1"/>
    <col min="17" max="17" width="18" customWidth="1"/>
    <col min="18" max="26" width="12.5703125" customWidth="1"/>
  </cols>
  <sheetData>
    <row r="1" spans="1:26" ht="15.75" customHeight="1">
      <c r="A1" s="787" t="s">
        <v>312</v>
      </c>
      <c r="B1" s="772"/>
      <c r="C1" s="773"/>
      <c r="D1" s="422"/>
      <c r="E1" s="422"/>
      <c r="F1" s="422"/>
      <c r="G1" s="422"/>
      <c r="H1" s="804" t="s">
        <v>1</v>
      </c>
      <c r="I1" s="772"/>
      <c r="J1" s="772"/>
      <c r="K1" s="773"/>
      <c r="L1" s="423"/>
      <c r="M1" s="4"/>
      <c r="N1" s="7"/>
      <c r="O1" s="7"/>
      <c r="P1" s="7"/>
      <c r="Q1" s="4"/>
      <c r="R1" s="4"/>
      <c r="S1" s="4"/>
      <c r="T1" s="5"/>
      <c r="U1" s="5"/>
      <c r="V1" s="5"/>
      <c r="W1" s="5"/>
      <c r="X1" s="5"/>
      <c r="Y1" s="5"/>
      <c r="Z1" s="5"/>
    </row>
    <row r="2" spans="1:26" ht="19.5" customHeight="1">
      <c r="A2" s="787" t="s">
        <v>2</v>
      </c>
      <c r="B2" s="772"/>
      <c r="C2" s="773"/>
      <c r="D2" s="422"/>
      <c r="E2" s="422"/>
      <c r="F2" s="422"/>
      <c r="G2" s="422"/>
      <c r="H2" s="805" t="s">
        <v>3</v>
      </c>
      <c r="I2" s="772"/>
      <c r="J2" s="772"/>
      <c r="K2" s="773"/>
      <c r="L2" s="424"/>
      <c r="M2" s="4"/>
      <c r="N2" s="4"/>
      <c r="O2" s="9"/>
      <c r="P2" s="9"/>
      <c r="Q2" s="4"/>
      <c r="R2" s="4"/>
      <c r="S2" s="4"/>
      <c r="T2" s="5"/>
      <c r="U2" s="5"/>
      <c r="V2" s="5"/>
      <c r="W2" s="5"/>
      <c r="X2" s="5"/>
      <c r="Y2" s="5"/>
      <c r="Z2" s="5"/>
    </row>
    <row r="3" spans="1:26" ht="20.25">
      <c r="A3" s="806" t="s">
        <v>4</v>
      </c>
      <c r="B3" s="772"/>
      <c r="C3" s="772"/>
      <c r="D3" s="772"/>
      <c r="E3" s="772"/>
      <c r="F3" s="772"/>
      <c r="G3" s="772"/>
      <c r="H3" s="772"/>
      <c r="I3" s="772"/>
      <c r="J3" s="772"/>
      <c r="K3" s="773"/>
      <c r="L3" s="425"/>
      <c r="M3" s="3"/>
      <c r="N3" s="4"/>
      <c r="O3" s="4"/>
      <c r="P3" s="4"/>
      <c r="Q3" s="4"/>
      <c r="R3" s="4"/>
      <c r="S3" s="4"/>
      <c r="T3" s="5"/>
      <c r="U3" s="5"/>
      <c r="V3" s="5"/>
      <c r="W3" s="5"/>
      <c r="X3" s="5"/>
      <c r="Y3" s="5"/>
      <c r="Z3" s="5"/>
    </row>
    <row r="4" spans="1:26" ht="20.25">
      <c r="A4" s="806" t="s">
        <v>5</v>
      </c>
      <c r="B4" s="772"/>
      <c r="C4" s="772"/>
      <c r="D4" s="772"/>
      <c r="E4" s="772"/>
      <c r="F4" s="772"/>
      <c r="G4" s="772"/>
      <c r="H4" s="772"/>
      <c r="I4" s="772"/>
      <c r="J4" s="772"/>
      <c r="K4" s="773"/>
      <c r="L4" s="425"/>
      <c r="M4" s="3"/>
      <c r="N4" s="4"/>
      <c r="O4" s="4"/>
      <c r="P4" s="4"/>
      <c r="Q4" s="4"/>
      <c r="R4" s="4"/>
      <c r="S4" s="4"/>
      <c r="T4" s="5"/>
      <c r="U4" s="5"/>
      <c r="V4" s="5"/>
      <c r="W4" s="5"/>
      <c r="X4" s="5"/>
      <c r="Y4" s="5"/>
      <c r="Z4" s="5"/>
    </row>
    <row r="5" spans="1:26" ht="15.75" customHeight="1">
      <c r="A5" s="797" t="s">
        <v>313</v>
      </c>
      <c r="B5" s="772"/>
      <c r="C5" s="772"/>
      <c r="D5" s="772"/>
      <c r="E5" s="772"/>
      <c r="F5" s="772"/>
      <c r="G5" s="772"/>
      <c r="H5" s="772"/>
      <c r="I5" s="772"/>
      <c r="J5" s="772"/>
      <c r="K5" s="773"/>
      <c r="L5" s="422"/>
      <c r="M5" s="3"/>
      <c r="N5" s="4"/>
      <c r="O5" s="4"/>
      <c r="P5" s="4"/>
      <c r="Q5" s="4"/>
      <c r="R5" s="4"/>
      <c r="S5" s="4"/>
      <c r="T5" s="5"/>
      <c r="U5" s="5"/>
      <c r="V5" s="5"/>
      <c r="W5" s="5"/>
      <c r="X5" s="5"/>
      <c r="Y5" s="5"/>
      <c r="Z5" s="5"/>
    </row>
    <row r="6" spans="1:26" ht="16.5" customHeight="1">
      <c r="A6" s="798" t="s">
        <v>7</v>
      </c>
      <c r="B6" s="773"/>
      <c r="C6" s="426"/>
      <c r="D6" s="426"/>
      <c r="E6" s="426"/>
      <c r="F6" s="426"/>
      <c r="G6" s="426"/>
      <c r="H6" s="426"/>
      <c r="I6" s="426"/>
      <c r="J6" s="426"/>
      <c r="K6" s="426"/>
      <c r="L6" s="426"/>
      <c r="M6" s="3"/>
      <c r="N6" s="4"/>
      <c r="O6" s="4"/>
      <c r="P6" s="4"/>
      <c r="Q6" s="4"/>
      <c r="R6" s="4"/>
      <c r="S6" s="4"/>
      <c r="T6" s="5"/>
      <c r="U6" s="5"/>
      <c r="V6" s="5"/>
      <c r="W6" s="5"/>
      <c r="X6" s="5"/>
      <c r="Y6" s="5"/>
      <c r="Z6" s="5"/>
    </row>
    <row r="7" spans="1:26" ht="34.5" customHeight="1">
      <c r="A7" s="799" t="s">
        <v>8</v>
      </c>
      <c r="B7" s="800" t="s">
        <v>9</v>
      </c>
      <c r="C7" s="801" t="s">
        <v>10</v>
      </c>
      <c r="D7" s="801" t="s">
        <v>11</v>
      </c>
      <c r="E7" s="802" t="s">
        <v>12</v>
      </c>
      <c r="F7" s="803"/>
      <c r="G7" s="801" t="s">
        <v>13</v>
      </c>
      <c r="H7" s="800" t="s">
        <v>14</v>
      </c>
      <c r="I7" s="801" t="s">
        <v>15</v>
      </c>
      <c r="J7" s="793" t="s">
        <v>16</v>
      </c>
      <c r="K7" s="794"/>
      <c r="L7" s="795" t="s">
        <v>17</v>
      </c>
      <c r="M7" s="3"/>
      <c r="N7" s="4"/>
      <c r="O7" s="4"/>
      <c r="P7" s="4"/>
      <c r="Q7" s="4"/>
      <c r="R7" s="4"/>
      <c r="S7" s="4"/>
      <c r="T7" s="5"/>
      <c r="U7" s="5"/>
      <c r="V7" s="5"/>
      <c r="W7" s="5"/>
      <c r="X7" s="5"/>
      <c r="Y7" s="5"/>
      <c r="Z7" s="5"/>
    </row>
    <row r="8" spans="1:26" ht="37.5" customHeight="1">
      <c r="A8" s="777"/>
      <c r="B8" s="764"/>
      <c r="C8" s="764"/>
      <c r="D8" s="764"/>
      <c r="E8" s="427" t="s">
        <v>18</v>
      </c>
      <c r="F8" s="427" t="s">
        <v>19</v>
      </c>
      <c r="G8" s="764"/>
      <c r="H8" s="764"/>
      <c r="I8" s="764"/>
      <c r="J8" s="428" t="s">
        <v>20</v>
      </c>
      <c r="K8" s="429" t="s">
        <v>21</v>
      </c>
      <c r="L8" s="756"/>
      <c r="M8" s="3"/>
      <c r="N8" s="4"/>
      <c r="O8" s="4"/>
      <c r="P8" s="4"/>
      <c r="Q8" s="4"/>
      <c r="R8" s="4"/>
      <c r="S8" s="4"/>
      <c r="T8" s="5"/>
      <c r="U8" s="5"/>
      <c r="V8" s="5"/>
      <c r="W8" s="5"/>
      <c r="X8" s="5"/>
      <c r="Y8" s="5"/>
      <c r="Z8" s="5"/>
    </row>
    <row r="9" spans="1:26" ht="22.5" customHeight="1">
      <c r="A9" s="430"/>
      <c r="B9" s="431">
        <v>1</v>
      </c>
      <c r="C9" s="431">
        <v>2</v>
      </c>
      <c r="D9" s="431">
        <v>3</v>
      </c>
      <c r="E9" s="431">
        <v>4</v>
      </c>
      <c r="F9" s="431">
        <v>5</v>
      </c>
      <c r="G9" s="432">
        <v>6</v>
      </c>
      <c r="H9" s="432" t="s">
        <v>22</v>
      </c>
      <c r="I9" s="433" t="s">
        <v>23</v>
      </c>
      <c r="J9" s="431">
        <v>9</v>
      </c>
      <c r="K9" s="434">
        <v>10</v>
      </c>
      <c r="L9" s="435"/>
      <c r="M9" s="3"/>
      <c r="N9" s="4"/>
      <c r="O9" s="4"/>
      <c r="P9" s="4"/>
      <c r="Q9" s="4"/>
      <c r="R9" s="4"/>
      <c r="S9" s="4"/>
      <c r="T9" s="5"/>
      <c r="U9" s="5"/>
      <c r="V9" s="5"/>
      <c r="W9" s="5"/>
      <c r="X9" s="5"/>
      <c r="Y9" s="5"/>
      <c r="Z9" s="5"/>
    </row>
    <row r="10" spans="1:26" ht="22.5" customHeight="1">
      <c r="A10" s="321" t="s">
        <v>24</v>
      </c>
      <c r="B10" s="757" t="s">
        <v>25</v>
      </c>
      <c r="C10" s="758"/>
      <c r="D10" s="758"/>
      <c r="E10" s="758"/>
      <c r="F10" s="758"/>
      <c r="G10" s="758"/>
      <c r="H10" s="758"/>
      <c r="I10" s="758"/>
      <c r="J10" s="758"/>
      <c r="K10" s="759"/>
      <c r="L10" s="324"/>
      <c r="M10" s="3"/>
      <c r="N10" s="4"/>
      <c r="O10" s="4" t="s">
        <v>26</v>
      </c>
      <c r="P10" s="4"/>
      <c r="Q10" s="4"/>
      <c r="R10" s="4"/>
      <c r="S10" s="4"/>
      <c r="T10" s="4"/>
      <c r="U10" s="4"/>
      <c r="V10" s="5"/>
      <c r="W10" s="5"/>
      <c r="X10" s="5"/>
      <c r="Y10" s="5"/>
      <c r="Z10" s="5"/>
    </row>
    <row r="11" spans="1:26" ht="22.5" customHeight="1">
      <c r="A11" s="321" t="s">
        <v>27</v>
      </c>
      <c r="B11" s="325"/>
      <c r="C11" s="326"/>
      <c r="D11" s="326"/>
      <c r="E11" s="326"/>
      <c r="F11" s="326"/>
      <c r="G11" s="326"/>
      <c r="H11" s="326"/>
      <c r="I11" s="349"/>
      <c r="J11" s="326"/>
      <c r="K11" s="436"/>
      <c r="L11" s="333"/>
      <c r="M11" s="3"/>
      <c r="N11" s="4"/>
      <c r="O11" s="4"/>
      <c r="P11" s="4"/>
      <c r="Q11" s="4"/>
      <c r="R11" s="4"/>
      <c r="S11" s="4"/>
      <c r="T11" s="4"/>
      <c r="U11" s="4"/>
      <c r="V11" s="5"/>
      <c r="W11" s="5"/>
      <c r="X11" s="5"/>
      <c r="Y11" s="5"/>
      <c r="Z11" s="5"/>
    </row>
    <row r="12" spans="1:26" ht="22.5" customHeight="1">
      <c r="A12" s="526">
        <v>1</v>
      </c>
      <c r="B12" s="527" t="s">
        <v>28</v>
      </c>
      <c r="C12" s="528">
        <v>1140788000</v>
      </c>
      <c r="D12" s="528">
        <v>0</v>
      </c>
      <c r="E12" s="528">
        <v>173974500</v>
      </c>
      <c r="F12" s="528">
        <v>1027692225</v>
      </c>
      <c r="G12" s="641">
        <v>0</v>
      </c>
      <c r="H12" s="528">
        <f t="shared" ref="H12:H16" si="0">F12+G12</f>
        <v>1027692225</v>
      </c>
      <c r="I12" s="530">
        <f t="shared" ref="I12:I16" si="1">C12-F12</f>
        <v>113095775</v>
      </c>
      <c r="J12" s="531">
        <f t="shared" ref="J12:J16" si="2">IF(D12=0, 0, E12/D12)</f>
        <v>0</v>
      </c>
      <c r="K12" s="532">
        <f t="shared" ref="K12:K16" si="3">IF(C12=0, 0, F12/C12)</f>
        <v>0.90086170699551538</v>
      </c>
      <c r="L12" s="642"/>
      <c r="M12" s="533"/>
      <c r="N12" s="534"/>
      <c r="O12" s="534"/>
      <c r="P12" s="534"/>
      <c r="Q12" s="534"/>
      <c r="R12" s="534"/>
      <c r="S12" s="534"/>
      <c r="T12" s="534"/>
      <c r="U12" s="534"/>
      <c r="V12" s="477"/>
      <c r="W12" s="477"/>
      <c r="X12" s="477"/>
      <c r="Y12" s="477"/>
      <c r="Z12" s="477"/>
    </row>
    <row r="13" spans="1:26" ht="22.5" customHeight="1">
      <c r="A13" s="535">
        <v>2</v>
      </c>
      <c r="B13" s="536" t="s">
        <v>29</v>
      </c>
      <c r="C13" s="506">
        <v>1118543000</v>
      </c>
      <c r="D13" s="493">
        <v>0</v>
      </c>
      <c r="E13" s="493">
        <v>0</v>
      </c>
      <c r="F13" s="493">
        <v>1118543000</v>
      </c>
      <c r="G13" s="537">
        <v>138256481.48148146</v>
      </c>
      <c r="H13" s="506">
        <f t="shared" si="0"/>
        <v>1256799481.4814816</v>
      </c>
      <c r="I13" s="538">
        <f t="shared" si="1"/>
        <v>0</v>
      </c>
      <c r="J13" s="531">
        <f t="shared" si="2"/>
        <v>0</v>
      </c>
      <c r="K13" s="532">
        <f t="shared" si="3"/>
        <v>1</v>
      </c>
      <c r="L13" s="613" t="s">
        <v>30</v>
      </c>
      <c r="M13" s="533">
        <f t="shared" ref="M13:M14" si="4">C13</f>
        <v>1118543000</v>
      </c>
      <c r="N13" s="534"/>
      <c r="O13" s="534"/>
      <c r="P13" s="534"/>
      <c r="Q13" s="534"/>
      <c r="R13" s="534"/>
      <c r="S13" s="534"/>
      <c r="T13" s="534"/>
      <c r="U13" s="534"/>
      <c r="V13" s="477"/>
      <c r="W13" s="477"/>
      <c r="X13" s="477"/>
      <c r="Y13" s="477"/>
      <c r="Z13" s="477"/>
    </row>
    <row r="14" spans="1:26" ht="22.5" customHeight="1">
      <c r="A14" s="535">
        <v>3</v>
      </c>
      <c r="B14" s="536" t="s">
        <v>31</v>
      </c>
      <c r="C14" s="493">
        <f>F14</f>
        <v>1161338000</v>
      </c>
      <c r="D14" s="493">
        <v>0</v>
      </c>
      <c r="E14" s="493">
        <v>0</v>
      </c>
      <c r="F14" s="493">
        <v>1161338000</v>
      </c>
      <c r="G14" s="537">
        <v>28072222.22222222</v>
      </c>
      <c r="H14" s="506">
        <f t="shared" si="0"/>
        <v>1189410222.2222223</v>
      </c>
      <c r="I14" s="539">
        <f t="shared" si="1"/>
        <v>0</v>
      </c>
      <c r="J14" s="531">
        <f t="shared" si="2"/>
        <v>0</v>
      </c>
      <c r="K14" s="532">
        <f t="shared" si="3"/>
        <v>1</v>
      </c>
      <c r="L14" s="613" t="s">
        <v>30</v>
      </c>
      <c r="M14" s="533">
        <f t="shared" si="4"/>
        <v>1161338000</v>
      </c>
      <c r="N14" s="534"/>
      <c r="O14" s="534"/>
      <c r="P14" s="534"/>
      <c r="Q14" s="534"/>
      <c r="R14" s="534"/>
      <c r="S14" s="534"/>
      <c r="T14" s="534"/>
      <c r="U14" s="534"/>
      <c r="V14" s="477"/>
      <c r="W14" s="477"/>
      <c r="X14" s="477"/>
      <c r="Y14" s="477"/>
      <c r="Z14" s="477"/>
    </row>
    <row r="15" spans="1:26" ht="22.5" customHeight="1">
      <c r="A15" s="535">
        <v>4</v>
      </c>
      <c r="B15" s="540" t="s">
        <v>222</v>
      </c>
      <c r="C15" s="493">
        <v>1129099000</v>
      </c>
      <c r="D15" s="493">
        <v>0</v>
      </c>
      <c r="E15" s="493">
        <v>186300000</v>
      </c>
      <c r="F15" s="541">
        <v>675697680</v>
      </c>
      <c r="G15" s="537">
        <v>0</v>
      </c>
      <c r="H15" s="506">
        <f t="shared" si="0"/>
        <v>675697680</v>
      </c>
      <c r="I15" s="539">
        <f t="shared" si="1"/>
        <v>453401320</v>
      </c>
      <c r="J15" s="531">
        <f t="shared" si="2"/>
        <v>0</v>
      </c>
      <c r="K15" s="532">
        <f t="shared" si="3"/>
        <v>0.59843971166390197</v>
      </c>
      <c r="L15" s="613"/>
      <c r="M15" s="542"/>
      <c r="N15" s="543"/>
      <c r="O15" s="543"/>
      <c r="P15" s="543"/>
      <c r="Q15" s="543"/>
      <c r="R15" s="534"/>
      <c r="S15" s="534"/>
      <c r="T15" s="534"/>
      <c r="U15" s="534"/>
      <c r="V15" s="477"/>
      <c r="W15" s="477"/>
      <c r="X15" s="477"/>
      <c r="Y15" s="477"/>
      <c r="Z15" s="477"/>
    </row>
    <row r="16" spans="1:26" ht="22.5" customHeight="1">
      <c r="A16" s="535">
        <v>5</v>
      </c>
      <c r="B16" s="536" t="s">
        <v>32</v>
      </c>
      <c r="C16" s="506">
        <v>1129099000</v>
      </c>
      <c r="D16" s="493">
        <v>0</v>
      </c>
      <c r="E16" s="493">
        <v>0</v>
      </c>
      <c r="F16" s="544">
        <v>649826280</v>
      </c>
      <c r="G16" s="643">
        <v>0</v>
      </c>
      <c r="H16" s="506">
        <f t="shared" si="0"/>
        <v>649826280</v>
      </c>
      <c r="I16" s="506">
        <f t="shared" si="1"/>
        <v>479272720</v>
      </c>
      <c r="J16" s="531">
        <f t="shared" si="2"/>
        <v>0</v>
      </c>
      <c r="K16" s="532">
        <f t="shared" si="3"/>
        <v>0.57552639759666779</v>
      </c>
      <c r="L16" s="614" t="s">
        <v>214</v>
      </c>
      <c r="M16" s="546">
        <f>ROUND(13.806*4,3)</f>
        <v>55.223999999999997</v>
      </c>
      <c r="N16" s="547">
        <v>4500000</v>
      </c>
      <c r="O16" s="547">
        <f>ROUND(M16*N16,3)</f>
        <v>248508000</v>
      </c>
      <c r="P16" s="547">
        <f>O16*0.55</f>
        <v>136679400</v>
      </c>
      <c r="Q16" s="547">
        <f>O16*0.45</f>
        <v>111828600</v>
      </c>
      <c r="R16" s="534"/>
      <c r="S16" s="534"/>
      <c r="T16" s="534"/>
      <c r="U16" s="534"/>
      <c r="V16" s="477"/>
      <c r="W16" s="477"/>
      <c r="X16" s="477"/>
      <c r="Y16" s="477"/>
      <c r="Z16" s="477"/>
    </row>
    <row r="17" spans="1:26" ht="22.5" customHeight="1">
      <c r="A17" s="548" t="s">
        <v>34</v>
      </c>
      <c r="B17" s="549"/>
      <c r="C17" s="550"/>
      <c r="D17" s="506"/>
      <c r="E17" s="550"/>
      <c r="F17" s="551"/>
      <c r="G17" s="552"/>
      <c r="H17" s="506"/>
      <c r="I17" s="506">
        <f>G17+H17</f>
        <v>0</v>
      </c>
      <c r="J17" s="531"/>
      <c r="K17" s="532"/>
      <c r="L17" s="553"/>
      <c r="M17" s="554">
        <v>0</v>
      </c>
      <c r="N17" s="534"/>
      <c r="O17" s="534"/>
      <c r="P17" s="534"/>
      <c r="Q17" s="534"/>
      <c r="R17" s="534"/>
      <c r="S17" s="534"/>
      <c r="T17" s="534"/>
      <c r="U17" s="534"/>
      <c r="V17" s="477"/>
      <c r="W17" s="477"/>
      <c r="X17" s="477"/>
      <c r="Y17" s="477"/>
      <c r="Z17" s="477"/>
    </row>
    <row r="18" spans="1:26" ht="22.5" customHeight="1">
      <c r="A18" s="555">
        <v>1</v>
      </c>
      <c r="B18" s="556" t="s">
        <v>35</v>
      </c>
      <c r="C18" s="544">
        <v>1295727000</v>
      </c>
      <c r="D18" s="493">
        <v>0</v>
      </c>
      <c r="E18" s="493">
        <v>0</v>
      </c>
      <c r="F18" s="544">
        <v>1295727000</v>
      </c>
      <c r="G18" s="643">
        <v>205662963</v>
      </c>
      <c r="H18" s="506">
        <f t="shared" ref="H18:H31" si="5">F18+G18</f>
        <v>1501389963</v>
      </c>
      <c r="I18" s="506">
        <f t="shared" ref="I18:I31" si="6">C18-F18</f>
        <v>0</v>
      </c>
      <c r="J18" s="531">
        <f t="shared" ref="J18:J31" si="7">IF(D18=0, 0, E18/D18)</f>
        <v>0</v>
      </c>
      <c r="K18" s="532">
        <f t="shared" ref="K18:K31" si="8">IF(C18=0, 0, F18/C18)</f>
        <v>1</v>
      </c>
      <c r="L18" s="613" t="s">
        <v>30</v>
      </c>
      <c r="M18" s="554">
        <v>1209628000</v>
      </c>
      <c r="N18" s="534"/>
      <c r="O18" s="534"/>
      <c r="P18" s="534"/>
      <c r="Q18" s="534"/>
      <c r="R18" s="534"/>
      <c r="S18" s="534"/>
      <c r="T18" s="534"/>
      <c r="U18" s="534"/>
      <c r="V18" s="477"/>
      <c r="W18" s="477"/>
      <c r="X18" s="477"/>
      <c r="Y18" s="477"/>
      <c r="Z18" s="477"/>
    </row>
    <row r="19" spans="1:26" ht="22.5" customHeight="1">
      <c r="A19" s="555">
        <f t="shared" ref="A19:A31" si="9">A18+1</f>
        <v>2</v>
      </c>
      <c r="B19" s="556" t="s">
        <v>36</v>
      </c>
      <c r="C19" s="506">
        <v>1629894000</v>
      </c>
      <c r="D19" s="493">
        <v>0</v>
      </c>
      <c r="E19" s="493">
        <v>0</v>
      </c>
      <c r="F19" s="544">
        <v>1629894000</v>
      </c>
      <c r="G19" s="557">
        <v>134944444.44444445</v>
      </c>
      <c r="H19" s="506">
        <f t="shared" si="5"/>
        <v>1764838444.4444444</v>
      </c>
      <c r="I19" s="538">
        <f t="shared" si="6"/>
        <v>0</v>
      </c>
      <c r="J19" s="531">
        <f t="shared" si="7"/>
        <v>0</v>
      </c>
      <c r="K19" s="532">
        <f t="shared" si="8"/>
        <v>1</v>
      </c>
      <c r="L19" s="613" t="s">
        <v>30</v>
      </c>
      <c r="M19" s="533">
        <f>C19</f>
        <v>1629894000</v>
      </c>
      <c r="N19" s="534"/>
      <c r="O19" s="534"/>
      <c r="P19" s="534"/>
      <c r="Q19" s="534"/>
      <c r="R19" s="534"/>
      <c r="S19" s="534"/>
      <c r="T19" s="534"/>
      <c r="U19" s="534"/>
      <c r="V19" s="477"/>
      <c r="W19" s="477"/>
      <c r="X19" s="477"/>
      <c r="Y19" s="477"/>
      <c r="Z19" s="477"/>
    </row>
    <row r="20" spans="1:26" ht="22.5" customHeight="1">
      <c r="A20" s="555">
        <f t="shared" si="9"/>
        <v>3</v>
      </c>
      <c r="B20" s="556" t="s">
        <v>37</v>
      </c>
      <c r="C20" s="506">
        <v>1323642000</v>
      </c>
      <c r="D20" s="493">
        <v>0</v>
      </c>
      <c r="E20" s="493">
        <v>0</v>
      </c>
      <c r="F20" s="544">
        <v>1323642000</v>
      </c>
      <c r="G20" s="643">
        <v>0</v>
      </c>
      <c r="H20" s="506">
        <f t="shared" si="5"/>
        <v>1323642000</v>
      </c>
      <c r="I20" s="538">
        <f t="shared" si="6"/>
        <v>0</v>
      </c>
      <c r="J20" s="531">
        <f t="shared" si="7"/>
        <v>0</v>
      </c>
      <c r="K20" s="532">
        <f t="shared" si="8"/>
        <v>1</v>
      </c>
      <c r="L20" s="644"/>
      <c r="M20" s="554">
        <v>0</v>
      </c>
      <c r="N20" s="534"/>
      <c r="O20" s="534"/>
      <c r="P20" s="534"/>
      <c r="Q20" s="534"/>
      <c r="R20" s="534"/>
      <c r="S20" s="534"/>
      <c r="T20" s="534"/>
      <c r="U20" s="534"/>
      <c r="V20" s="477"/>
      <c r="W20" s="477"/>
      <c r="X20" s="477"/>
      <c r="Y20" s="477"/>
      <c r="Z20" s="477"/>
    </row>
    <row r="21" spans="1:26" ht="22.5" customHeight="1">
      <c r="A21" s="555">
        <f t="shared" si="9"/>
        <v>4</v>
      </c>
      <c r="B21" s="556" t="s">
        <v>38</v>
      </c>
      <c r="C21" s="493">
        <v>1352546000</v>
      </c>
      <c r="D21" s="493">
        <v>0</v>
      </c>
      <c r="E21" s="493">
        <v>0</v>
      </c>
      <c r="F21" s="544">
        <v>1352546000</v>
      </c>
      <c r="G21" s="706">
        <v>86854259</v>
      </c>
      <c r="H21" s="506">
        <f t="shared" si="5"/>
        <v>1439400259</v>
      </c>
      <c r="I21" s="538">
        <f t="shared" si="6"/>
        <v>0</v>
      </c>
      <c r="J21" s="531">
        <f t="shared" si="7"/>
        <v>0</v>
      </c>
      <c r="K21" s="532">
        <f t="shared" si="8"/>
        <v>1</v>
      </c>
      <c r="L21" s="644"/>
      <c r="M21" s="554"/>
      <c r="N21" s="534"/>
      <c r="O21" s="534"/>
      <c r="P21" s="534"/>
      <c r="Q21" s="534"/>
      <c r="R21" s="534"/>
      <c r="S21" s="534"/>
      <c r="T21" s="534"/>
      <c r="U21" s="534"/>
      <c r="V21" s="477"/>
      <c r="W21" s="477"/>
      <c r="X21" s="477"/>
      <c r="Y21" s="477"/>
      <c r="Z21" s="477"/>
    </row>
    <row r="22" spans="1:26" ht="27" customHeight="1">
      <c r="A22" s="555">
        <f t="shared" si="9"/>
        <v>5</v>
      </c>
      <c r="B22" s="556" t="s">
        <v>39</v>
      </c>
      <c r="C22" s="493">
        <v>1221751000</v>
      </c>
      <c r="D22" s="493">
        <v>0</v>
      </c>
      <c r="E22" s="493">
        <v>0</v>
      </c>
      <c r="F22" s="493">
        <v>1221751000</v>
      </c>
      <c r="G22" s="557">
        <v>56776852</v>
      </c>
      <c r="H22" s="506">
        <f t="shared" si="5"/>
        <v>1278527852</v>
      </c>
      <c r="I22" s="538">
        <f t="shared" si="6"/>
        <v>0</v>
      </c>
      <c r="J22" s="531">
        <f t="shared" si="7"/>
        <v>0</v>
      </c>
      <c r="K22" s="532">
        <f t="shared" si="8"/>
        <v>1</v>
      </c>
      <c r="L22" s="614" t="s">
        <v>42</v>
      </c>
      <c r="M22" s="533">
        <v>454374313</v>
      </c>
      <c r="N22" s="534"/>
      <c r="O22" s="534"/>
      <c r="P22" s="534"/>
      <c r="Q22" s="534"/>
      <c r="R22" s="534"/>
      <c r="S22" s="534"/>
      <c r="T22" s="534"/>
      <c r="U22" s="534"/>
      <c r="V22" s="477"/>
      <c r="W22" s="477"/>
      <c r="X22" s="477"/>
      <c r="Y22" s="477"/>
      <c r="Z22" s="477"/>
    </row>
    <row r="23" spans="1:26" ht="22.5" customHeight="1">
      <c r="A23" s="555">
        <f t="shared" si="9"/>
        <v>6</v>
      </c>
      <c r="B23" s="556" t="s">
        <v>40</v>
      </c>
      <c r="C23" s="506">
        <v>1195530000</v>
      </c>
      <c r="D23" s="493">
        <v>0</v>
      </c>
      <c r="E23" s="493">
        <v>0</v>
      </c>
      <c r="F23" s="544">
        <v>1195530000</v>
      </c>
      <c r="G23" s="557">
        <v>141848148.14814815</v>
      </c>
      <c r="H23" s="506">
        <f t="shared" si="5"/>
        <v>1337378148.1481481</v>
      </c>
      <c r="I23" s="538">
        <f t="shared" si="6"/>
        <v>0</v>
      </c>
      <c r="J23" s="531">
        <f t="shared" si="7"/>
        <v>0</v>
      </c>
      <c r="K23" s="532">
        <f t="shared" si="8"/>
        <v>1</v>
      </c>
      <c r="L23" s="613" t="s">
        <v>30</v>
      </c>
      <c r="M23" s="533">
        <f>C23</f>
        <v>1195530000</v>
      </c>
      <c r="N23" s="534"/>
      <c r="O23" s="534"/>
      <c r="P23" s="534"/>
      <c r="Q23" s="534"/>
      <c r="R23" s="534"/>
      <c r="S23" s="534"/>
      <c r="T23" s="534"/>
      <c r="U23" s="534"/>
      <c r="V23" s="477"/>
      <c r="W23" s="477"/>
      <c r="X23" s="477"/>
      <c r="Y23" s="477"/>
      <c r="Z23" s="477"/>
    </row>
    <row r="24" spans="1:26" ht="27.75" customHeight="1">
      <c r="A24" s="555">
        <f t="shared" si="9"/>
        <v>7</v>
      </c>
      <c r="B24" s="556" t="s">
        <v>41</v>
      </c>
      <c r="C24" s="493">
        <v>1487132000</v>
      </c>
      <c r="D24" s="493">
        <v>0</v>
      </c>
      <c r="E24" s="493">
        <v>0</v>
      </c>
      <c r="F24" s="493">
        <v>1487132000</v>
      </c>
      <c r="G24" s="537">
        <v>99454630</v>
      </c>
      <c r="H24" s="506">
        <f t="shared" si="5"/>
        <v>1586586630</v>
      </c>
      <c r="I24" s="538">
        <f t="shared" si="6"/>
        <v>0</v>
      </c>
      <c r="J24" s="531">
        <f t="shared" si="7"/>
        <v>0</v>
      </c>
      <c r="K24" s="532">
        <f t="shared" si="8"/>
        <v>1</v>
      </c>
      <c r="L24" s="614" t="s">
        <v>42</v>
      </c>
      <c r="M24" s="533">
        <v>484855876</v>
      </c>
      <c r="N24" s="534"/>
      <c r="O24" s="534"/>
      <c r="P24" s="534"/>
      <c r="Q24" s="534"/>
      <c r="R24" s="534"/>
      <c r="S24" s="534"/>
      <c r="T24" s="534"/>
      <c r="U24" s="534"/>
      <c r="V24" s="477"/>
      <c r="W24" s="477"/>
      <c r="X24" s="477"/>
      <c r="Y24" s="477"/>
      <c r="Z24" s="477"/>
    </row>
    <row r="25" spans="1:26" ht="27.75" customHeight="1">
      <c r="A25" s="555">
        <f t="shared" si="9"/>
        <v>8</v>
      </c>
      <c r="B25" s="556" t="s">
        <v>43</v>
      </c>
      <c r="C25" s="506">
        <v>1590793000</v>
      </c>
      <c r="D25" s="493">
        <v>0</v>
      </c>
      <c r="E25" s="493">
        <v>0</v>
      </c>
      <c r="F25" s="544">
        <v>520020000</v>
      </c>
      <c r="G25" s="641">
        <v>0</v>
      </c>
      <c r="H25" s="506">
        <f t="shared" si="5"/>
        <v>520020000</v>
      </c>
      <c r="I25" s="538">
        <f t="shared" si="6"/>
        <v>1070773000</v>
      </c>
      <c r="J25" s="531">
        <f t="shared" si="7"/>
        <v>0</v>
      </c>
      <c r="K25" s="532">
        <f t="shared" si="8"/>
        <v>0.32689356817637494</v>
      </c>
      <c r="L25" s="614" t="s">
        <v>214</v>
      </c>
      <c r="M25" s="554">
        <v>0</v>
      </c>
      <c r="N25" s="534"/>
      <c r="O25" s="534"/>
      <c r="P25" s="534"/>
      <c r="Q25" s="534"/>
      <c r="R25" s="534"/>
      <c r="S25" s="534"/>
      <c r="T25" s="534"/>
      <c r="U25" s="534"/>
      <c r="V25" s="477"/>
      <c r="W25" s="477"/>
      <c r="X25" s="477"/>
      <c r="Y25" s="477"/>
      <c r="Z25" s="477"/>
    </row>
    <row r="26" spans="1:26" ht="22.5" customHeight="1">
      <c r="A26" s="555">
        <f t="shared" si="9"/>
        <v>9</v>
      </c>
      <c r="B26" s="556" t="s">
        <v>45</v>
      </c>
      <c r="C26" s="506">
        <v>1386198000</v>
      </c>
      <c r="D26" s="493">
        <v>0</v>
      </c>
      <c r="E26" s="493">
        <v>0</v>
      </c>
      <c r="F26" s="544">
        <v>220603680</v>
      </c>
      <c r="G26" s="641">
        <v>0</v>
      </c>
      <c r="H26" s="506">
        <f t="shared" si="5"/>
        <v>220603680</v>
      </c>
      <c r="I26" s="538">
        <f t="shared" si="6"/>
        <v>1165594320</v>
      </c>
      <c r="J26" s="531">
        <f t="shared" si="7"/>
        <v>0</v>
      </c>
      <c r="K26" s="532">
        <f t="shared" si="8"/>
        <v>0.15914297957434653</v>
      </c>
      <c r="L26" s="614" t="s">
        <v>214</v>
      </c>
      <c r="M26" s="533"/>
      <c r="N26" s="534"/>
      <c r="O26" s="534"/>
      <c r="P26" s="534"/>
      <c r="Q26" s="534"/>
      <c r="R26" s="534"/>
      <c r="S26" s="534"/>
      <c r="T26" s="534"/>
      <c r="U26" s="534"/>
      <c r="V26" s="477"/>
      <c r="W26" s="477"/>
      <c r="X26" s="477"/>
      <c r="Y26" s="477"/>
      <c r="Z26" s="477"/>
    </row>
    <row r="27" spans="1:26" ht="22.5" customHeight="1">
      <c r="A27" s="555">
        <f t="shared" si="9"/>
        <v>10</v>
      </c>
      <c r="B27" s="556" t="s">
        <v>46</v>
      </c>
      <c r="C27" s="506">
        <v>1151187000</v>
      </c>
      <c r="D27" s="493">
        <v>0</v>
      </c>
      <c r="E27" s="493">
        <v>0</v>
      </c>
      <c r="F27" s="544">
        <v>1151187000</v>
      </c>
      <c r="G27" s="537">
        <v>139475000</v>
      </c>
      <c r="H27" s="506">
        <f t="shared" si="5"/>
        <v>1290662000</v>
      </c>
      <c r="I27" s="538">
        <f t="shared" si="6"/>
        <v>0</v>
      </c>
      <c r="J27" s="531">
        <f t="shared" si="7"/>
        <v>0</v>
      </c>
      <c r="K27" s="532">
        <f t="shared" si="8"/>
        <v>1</v>
      </c>
      <c r="L27" s="613" t="s">
        <v>30</v>
      </c>
      <c r="M27" s="533">
        <f>C27</f>
        <v>1151187000</v>
      </c>
      <c r="N27" s="534"/>
      <c r="O27" s="534"/>
      <c r="P27" s="534"/>
      <c r="Q27" s="534"/>
      <c r="R27" s="534"/>
      <c r="S27" s="534"/>
      <c r="T27" s="534"/>
      <c r="U27" s="534"/>
      <c r="V27" s="477"/>
      <c r="W27" s="477"/>
      <c r="X27" s="477"/>
      <c r="Y27" s="477"/>
      <c r="Z27" s="477"/>
    </row>
    <row r="28" spans="1:26" ht="22.5" customHeight="1">
      <c r="A28" s="555">
        <f t="shared" si="9"/>
        <v>11</v>
      </c>
      <c r="B28" s="556" t="s">
        <v>47</v>
      </c>
      <c r="C28" s="493">
        <v>1599758000</v>
      </c>
      <c r="D28" s="493">
        <v>0</v>
      </c>
      <c r="E28" s="493">
        <v>0</v>
      </c>
      <c r="F28" s="544">
        <v>1599758000</v>
      </c>
      <c r="G28" s="641">
        <v>0</v>
      </c>
      <c r="H28" s="506">
        <f t="shared" si="5"/>
        <v>1599758000</v>
      </c>
      <c r="I28" s="538">
        <f t="shared" si="6"/>
        <v>0</v>
      </c>
      <c r="J28" s="531">
        <f t="shared" si="7"/>
        <v>0</v>
      </c>
      <c r="K28" s="532">
        <f t="shared" si="8"/>
        <v>1</v>
      </c>
      <c r="L28" s="613" t="s">
        <v>30</v>
      </c>
      <c r="M28" s="554">
        <v>0</v>
      </c>
      <c r="N28" s="534"/>
      <c r="O28" s="534"/>
      <c r="P28" s="534"/>
      <c r="Q28" s="534"/>
      <c r="R28" s="534"/>
      <c r="S28" s="534"/>
      <c r="T28" s="534"/>
      <c r="U28" s="534"/>
      <c r="V28" s="477"/>
      <c r="W28" s="477"/>
      <c r="X28" s="477"/>
      <c r="Y28" s="477"/>
      <c r="Z28" s="477"/>
    </row>
    <row r="29" spans="1:26" ht="22.5" customHeight="1">
      <c r="A29" s="555">
        <f t="shared" si="9"/>
        <v>12</v>
      </c>
      <c r="B29" s="556" t="s">
        <v>48</v>
      </c>
      <c r="C29" s="506">
        <v>1512938000</v>
      </c>
      <c r="D29" s="493">
        <v>0</v>
      </c>
      <c r="E29" s="493">
        <v>0</v>
      </c>
      <c r="F29" s="544">
        <v>1512938000</v>
      </c>
      <c r="G29" s="537">
        <v>145883333.33333331</v>
      </c>
      <c r="H29" s="506">
        <f t="shared" si="5"/>
        <v>1658821333.3333333</v>
      </c>
      <c r="I29" s="538">
        <f t="shared" si="6"/>
        <v>0</v>
      </c>
      <c r="J29" s="531">
        <f t="shared" si="7"/>
        <v>0</v>
      </c>
      <c r="K29" s="532">
        <f t="shared" si="8"/>
        <v>1</v>
      </c>
      <c r="L29" s="613" t="s">
        <v>30</v>
      </c>
      <c r="M29" s="533">
        <f t="shared" ref="M29:M30" si="10">C29</f>
        <v>1512938000</v>
      </c>
      <c r="N29" s="534"/>
      <c r="O29" s="534"/>
      <c r="P29" s="534"/>
      <c r="Q29" s="534"/>
      <c r="R29" s="534"/>
      <c r="S29" s="534"/>
      <c r="T29" s="534"/>
      <c r="U29" s="534"/>
      <c r="V29" s="477"/>
      <c r="W29" s="477"/>
      <c r="X29" s="477"/>
      <c r="Y29" s="477"/>
      <c r="Z29" s="477"/>
    </row>
    <row r="30" spans="1:26" ht="22.5" customHeight="1">
      <c r="A30" s="555">
        <f t="shared" si="9"/>
        <v>13</v>
      </c>
      <c r="B30" s="556" t="s">
        <v>49</v>
      </c>
      <c r="C30" s="506">
        <v>1593398000</v>
      </c>
      <c r="D30" s="493">
        <v>0</v>
      </c>
      <c r="E30" s="493">
        <v>0</v>
      </c>
      <c r="F30" s="544">
        <v>1593398000</v>
      </c>
      <c r="G30" s="641">
        <v>113004630</v>
      </c>
      <c r="H30" s="506">
        <f t="shared" si="5"/>
        <v>1706402630</v>
      </c>
      <c r="I30" s="538">
        <f t="shared" si="6"/>
        <v>0</v>
      </c>
      <c r="J30" s="531">
        <f t="shared" si="7"/>
        <v>0</v>
      </c>
      <c r="K30" s="532">
        <f t="shared" si="8"/>
        <v>1</v>
      </c>
      <c r="L30" s="613" t="s">
        <v>30</v>
      </c>
      <c r="M30" s="533">
        <f t="shared" si="10"/>
        <v>1593398000</v>
      </c>
      <c r="N30" s="534"/>
      <c r="O30" s="534"/>
      <c r="P30" s="534"/>
      <c r="Q30" s="534"/>
      <c r="R30" s="534"/>
      <c r="S30" s="534"/>
      <c r="T30" s="534"/>
      <c r="U30" s="534"/>
      <c r="V30" s="477"/>
      <c r="W30" s="477"/>
      <c r="X30" s="477"/>
      <c r="Y30" s="477"/>
      <c r="Z30" s="477"/>
    </row>
    <row r="31" spans="1:26" ht="22.5" customHeight="1">
      <c r="A31" s="555">
        <f t="shared" si="9"/>
        <v>14</v>
      </c>
      <c r="B31" s="556" t="s">
        <v>50</v>
      </c>
      <c r="C31" s="506">
        <v>1168758000</v>
      </c>
      <c r="D31" s="493">
        <v>0</v>
      </c>
      <c r="E31" s="493">
        <v>0</v>
      </c>
      <c r="F31" s="544">
        <v>1168758000</v>
      </c>
      <c r="G31" s="643">
        <v>0</v>
      </c>
      <c r="H31" s="506">
        <f t="shared" si="5"/>
        <v>1168758000</v>
      </c>
      <c r="I31" s="538">
        <f t="shared" si="6"/>
        <v>0</v>
      </c>
      <c r="J31" s="531">
        <f t="shared" si="7"/>
        <v>0</v>
      </c>
      <c r="K31" s="532">
        <f t="shared" si="8"/>
        <v>1</v>
      </c>
      <c r="L31" s="619"/>
      <c r="M31" s="554">
        <f>101*4500000</f>
        <v>454500000</v>
      </c>
      <c r="N31" s="534"/>
      <c r="O31" s="534"/>
      <c r="P31" s="534"/>
      <c r="Q31" s="534"/>
      <c r="R31" s="534"/>
      <c r="S31" s="534"/>
      <c r="T31" s="477"/>
      <c r="U31" s="477"/>
      <c r="V31" s="477"/>
      <c r="W31" s="477"/>
      <c r="X31" s="477"/>
      <c r="Y31" s="477"/>
      <c r="Z31" s="477"/>
    </row>
    <row r="32" spans="1:26" ht="22.5" customHeight="1">
      <c r="A32" s="548" t="s">
        <v>51</v>
      </c>
      <c r="B32" s="549"/>
      <c r="C32" s="550"/>
      <c r="D32" s="506"/>
      <c r="E32" s="550"/>
      <c r="F32" s="551"/>
      <c r="G32" s="550"/>
      <c r="H32" s="506"/>
      <c r="I32" s="538"/>
      <c r="J32" s="531"/>
      <c r="K32" s="532"/>
      <c r="L32" s="553"/>
      <c r="M32" s="554"/>
      <c r="N32" s="534"/>
      <c r="O32" s="534"/>
      <c r="P32" s="534"/>
      <c r="Q32" s="534"/>
      <c r="R32" s="534"/>
      <c r="S32" s="534"/>
      <c r="T32" s="534"/>
      <c r="U32" s="534"/>
      <c r="V32" s="477"/>
      <c r="W32" s="477"/>
      <c r="X32" s="477"/>
      <c r="Y32" s="477"/>
      <c r="Z32" s="477"/>
    </row>
    <row r="33" spans="1:26" ht="22.5" customHeight="1">
      <c r="A33" s="555">
        <v>1</v>
      </c>
      <c r="B33" s="556" t="s">
        <v>52</v>
      </c>
      <c r="C33" s="506">
        <v>1566568000</v>
      </c>
      <c r="D33" s="493">
        <v>0</v>
      </c>
      <c r="E33" s="493">
        <v>0</v>
      </c>
      <c r="F33" s="544">
        <v>1566568000</v>
      </c>
      <c r="G33" s="537">
        <v>203928703.7037037</v>
      </c>
      <c r="H33" s="506">
        <f t="shared" ref="H33:H39" si="11">F33+G33</f>
        <v>1770496703.7037036</v>
      </c>
      <c r="I33" s="538">
        <f t="shared" ref="I33:I39" si="12">C33-F33</f>
        <v>0</v>
      </c>
      <c r="J33" s="531">
        <f t="shared" ref="J33:J38" si="13">IF(D33=0, 0, E33/D33)</f>
        <v>0</v>
      </c>
      <c r="K33" s="532">
        <f t="shared" ref="K33:K38" si="14">IF(C33=0, 0, F33/C33)</f>
        <v>1</v>
      </c>
      <c r="L33" s="613" t="s">
        <v>30</v>
      </c>
      <c r="M33" s="533">
        <f>C33</f>
        <v>1566568000</v>
      </c>
      <c r="N33" s="534"/>
      <c r="O33" s="534"/>
      <c r="P33" s="534"/>
      <c r="Q33" s="534"/>
      <c r="R33" s="534"/>
      <c r="S33" s="534"/>
      <c r="T33" s="534"/>
      <c r="U33" s="534"/>
      <c r="V33" s="477"/>
      <c r="W33" s="477"/>
      <c r="X33" s="477"/>
      <c r="Y33" s="477"/>
      <c r="Z33" s="477"/>
    </row>
    <row r="34" spans="1:26" ht="22.5" customHeight="1">
      <c r="A34" s="535">
        <v>2</v>
      </c>
      <c r="B34" s="540" t="s">
        <v>53</v>
      </c>
      <c r="C34" s="493">
        <v>1264042000</v>
      </c>
      <c r="D34" s="493">
        <v>0</v>
      </c>
      <c r="E34" s="493">
        <v>174384000</v>
      </c>
      <c r="F34" s="541">
        <v>884625120</v>
      </c>
      <c r="G34" s="641">
        <v>0</v>
      </c>
      <c r="H34" s="493">
        <f t="shared" si="11"/>
        <v>884625120</v>
      </c>
      <c r="I34" s="530">
        <f t="shared" si="12"/>
        <v>379416880</v>
      </c>
      <c r="J34" s="531">
        <f t="shared" si="13"/>
        <v>0</v>
      </c>
      <c r="K34" s="532">
        <f t="shared" si="14"/>
        <v>0.6998383914458538</v>
      </c>
      <c r="L34" s="644"/>
      <c r="M34" s="554"/>
      <c r="N34" s="558"/>
      <c r="O34" s="534"/>
      <c r="P34" s="534"/>
      <c r="Q34" s="534"/>
      <c r="R34" s="534"/>
      <c r="S34" s="534"/>
      <c r="T34" s="534"/>
      <c r="U34" s="534"/>
      <c r="V34" s="477"/>
      <c r="W34" s="477"/>
      <c r="X34" s="477"/>
      <c r="Y34" s="477"/>
      <c r="Z34" s="477"/>
    </row>
    <row r="35" spans="1:26" ht="22.5" customHeight="1">
      <c r="A35" s="535">
        <v>3</v>
      </c>
      <c r="B35" s="540" t="s">
        <v>54</v>
      </c>
      <c r="C35" s="493">
        <v>1264264000</v>
      </c>
      <c r="D35" s="493">
        <v>0</v>
      </c>
      <c r="E35" s="493">
        <v>336312000</v>
      </c>
      <c r="F35" s="36">
        <v>886867200</v>
      </c>
      <c r="G35" s="641">
        <v>0</v>
      </c>
      <c r="H35" s="493">
        <f t="shared" si="11"/>
        <v>886867200</v>
      </c>
      <c r="I35" s="530">
        <f t="shared" si="12"/>
        <v>377396800</v>
      </c>
      <c r="J35" s="531">
        <f t="shared" si="13"/>
        <v>0</v>
      </c>
      <c r="K35" s="532">
        <f t="shared" si="14"/>
        <v>0.70148892952737718</v>
      </c>
      <c r="L35" s="644"/>
      <c r="M35" s="554"/>
      <c r="N35" s="558"/>
      <c r="O35" s="534"/>
      <c r="P35" s="534"/>
      <c r="Q35" s="534"/>
      <c r="R35" s="534"/>
      <c r="S35" s="534"/>
      <c r="T35" s="534"/>
      <c r="U35" s="534"/>
      <c r="V35" s="477"/>
      <c r="W35" s="477"/>
      <c r="X35" s="477"/>
      <c r="Y35" s="477"/>
      <c r="Z35" s="477"/>
    </row>
    <row r="36" spans="1:26" ht="22.5" customHeight="1">
      <c r="A36" s="535">
        <v>4</v>
      </c>
      <c r="B36" s="556" t="s">
        <v>55</v>
      </c>
      <c r="C36" s="493">
        <v>929889000</v>
      </c>
      <c r="D36" s="493">
        <v>0</v>
      </c>
      <c r="E36" s="493">
        <v>0</v>
      </c>
      <c r="F36" s="493">
        <v>929889000</v>
      </c>
      <c r="G36" s="641">
        <v>41061111.111111112</v>
      </c>
      <c r="H36" s="506">
        <f t="shared" si="11"/>
        <v>970950111.11111116</v>
      </c>
      <c r="I36" s="538">
        <f t="shared" si="12"/>
        <v>0</v>
      </c>
      <c r="J36" s="531">
        <f t="shared" si="13"/>
        <v>0</v>
      </c>
      <c r="K36" s="532">
        <f t="shared" si="14"/>
        <v>1</v>
      </c>
      <c r="L36" s="613" t="s">
        <v>30</v>
      </c>
      <c r="M36" s="554">
        <v>970903800</v>
      </c>
      <c r="N36" s="558"/>
      <c r="O36" s="534"/>
      <c r="P36" s="534"/>
      <c r="Q36" s="534"/>
      <c r="R36" s="534"/>
      <c r="S36" s="534"/>
      <c r="T36" s="534"/>
      <c r="U36" s="534"/>
      <c r="V36" s="477"/>
      <c r="W36" s="477"/>
      <c r="X36" s="477"/>
      <c r="Y36" s="477"/>
      <c r="Z36" s="477"/>
    </row>
    <row r="37" spans="1:26" ht="22.5" customHeight="1">
      <c r="A37" s="535">
        <v>5</v>
      </c>
      <c r="B37" s="556" t="s">
        <v>56</v>
      </c>
      <c r="C37" s="506">
        <v>1150397000</v>
      </c>
      <c r="D37" s="493">
        <v>0</v>
      </c>
      <c r="E37" s="493">
        <v>0</v>
      </c>
      <c r="F37" s="544">
        <v>1150397000</v>
      </c>
      <c r="G37" s="643">
        <v>157625000</v>
      </c>
      <c r="H37" s="506">
        <f t="shared" si="11"/>
        <v>1308022000</v>
      </c>
      <c r="I37" s="538">
        <f t="shared" si="12"/>
        <v>0</v>
      </c>
      <c r="J37" s="531">
        <f t="shared" si="13"/>
        <v>0</v>
      </c>
      <c r="K37" s="532">
        <f t="shared" si="14"/>
        <v>1</v>
      </c>
      <c r="L37" s="613" t="s">
        <v>30</v>
      </c>
      <c r="M37" s="559">
        <v>1150976700</v>
      </c>
      <c r="N37" s="560"/>
      <c r="O37" s="561"/>
      <c r="P37" s="561"/>
      <c r="Q37" s="561"/>
      <c r="R37" s="561"/>
      <c r="S37" s="561"/>
      <c r="T37" s="561"/>
      <c r="U37" s="561"/>
      <c r="V37" s="562"/>
      <c r="W37" s="562"/>
      <c r="X37" s="562"/>
      <c r="Y37" s="562"/>
      <c r="Z37" s="562"/>
    </row>
    <row r="38" spans="1:26" ht="31.5">
      <c r="A38" s="535">
        <v>6</v>
      </c>
      <c r="B38" s="540" t="s">
        <v>147</v>
      </c>
      <c r="C38" s="493">
        <v>1688339000</v>
      </c>
      <c r="D38" s="493">
        <v>0</v>
      </c>
      <c r="E38" s="493">
        <v>184486500</v>
      </c>
      <c r="F38" s="544">
        <v>335430000</v>
      </c>
      <c r="G38" s="643">
        <v>0</v>
      </c>
      <c r="H38" s="506">
        <f t="shared" si="11"/>
        <v>335430000</v>
      </c>
      <c r="I38" s="538">
        <f t="shared" si="12"/>
        <v>1352909000</v>
      </c>
      <c r="J38" s="531">
        <f t="shared" si="13"/>
        <v>0</v>
      </c>
      <c r="K38" s="532">
        <f t="shared" si="14"/>
        <v>0.198674555287771</v>
      </c>
      <c r="L38" s="645" t="s">
        <v>239</v>
      </c>
      <c r="M38" s="559"/>
      <c r="N38" s="560"/>
      <c r="O38" s="561"/>
      <c r="P38" s="561"/>
      <c r="Q38" s="561"/>
      <c r="R38" s="561"/>
      <c r="S38" s="561"/>
      <c r="T38" s="561"/>
      <c r="U38" s="561"/>
      <c r="V38" s="562"/>
      <c r="W38" s="562"/>
      <c r="X38" s="562"/>
      <c r="Y38" s="562"/>
      <c r="Z38" s="562"/>
    </row>
    <row r="39" spans="1:26" ht="15.75">
      <c r="A39" s="535">
        <v>7</v>
      </c>
      <c r="B39" s="540" t="s">
        <v>243</v>
      </c>
      <c r="C39" s="493">
        <v>1437536000</v>
      </c>
      <c r="D39" s="493">
        <v>0</v>
      </c>
      <c r="E39" s="493">
        <v>313632000</v>
      </c>
      <c r="F39" s="544">
        <v>431244000</v>
      </c>
      <c r="G39" s="643">
        <v>0</v>
      </c>
      <c r="H39" s="506">
        <f t="shared" si="11"/>
        <v>431244000</v>
      </c>
      <c r="I39" s="538">
        <f t="shared" si="12"/>
        <v>1006292000</v>
      </c>
      <c r="J39" s="531"/>
      <c r="K39" s="532"/>
      <c r="L39" s="645"/>
      <c r="M39" s="559"/>
      <c r="N39" s="560"/>
      <c r="O39" s="561"/>
      <c r="P39" s="561"/>
      <c r="Q39" s="561"/>
      <c r="R39" s="561"/>
      <c r="S39" s="561"/>
      <c r="T39" s="561"/>
      <c r="U39" s="561"/>
      <c r="V39" s="562"/>
      <c r="W39" s="562"/>
      <c r="X39" s="562"/>
      <c r="Y39" s="562"/>
      <c r="Z39" s="562"/>
    </row>
    <row r="40" spans="1:26" ht="22.5" customHeight="1">
      <c r="A40" s="555" t="s">
        <v>57</v>
      </c>
      <c r="B40" s="549"/>
      <c r="C40" s="550"/>
      <c r="D40" s="506"/>
      <c r="E40" s="550"/>
      <c r="F40" s="551"/>
      <c r="G40" s="529"/>
      <c r="H40" s="506"/>
      <c r="I40" s="538"/>
      <c r="J40" s="531"/>
      <c r="K40" s="532"/>
      <c r="L40" s="553"/>
      <c r="M40" s="554"/>
      <c r="N40" s="534"/>
      <c r="O40" s="534"/>
      <c r="P40" s="534"/>
      <c r="Q40" s="534"/>
      <c r="R40" s="534"/>
      <c r="S40" s="534"/>
      <c r="T40" s="534"/>
      <c r="U40" s="534"/>
      <c r="V40" s="477"/>
      <c r="W40" s="477"/>
      <c r="X40" s="477"/>
      <c r="Y40" s="477"/>
      <c r="Z40" s="477"/>
    </row>
    <row r="41" spans="1:26" ht="22.5" customHeight="1">
      <c r="A41" s="555">
        <v>1</v>
      </c>
      <c r="B41" s="556" t="s">
        <v>58</v>
      </c>
      <c r="C41" s="506">
        <v>1366377000</v>
      </c>
      <c r="D41" s="493">
        <v>0</v>
      </c>
      <c r="E41" s="493">
        <v>133537500</v>
      </c>
      <c r="F41" s="493">
        <v>1093137975</v>
      </c>
      <c r="G41" s="641">
        <v>0</v>
      </c>
      <c r="H41" s="506">
        <f t="shared" ref="H41:H61" si="15">F41+G41</f>
        <v>1093137975</v>
      </c>
      <c r="I41" s="538">
        <f t="shared" ref="I41:I48" si="16">C41-F41</f>
        <v>273239025</v>
      </c>
      <c r="J41" s="531">
        <f t="shared" ref="J41:J57" si="17">IF(D41=0, 0, E41/D41)</f>
        <v>0</v>
      </c>
      <c r="K41" s="532">
        <f t="shared" ref="K41:K57" si="18">IF(C41=0, 0, F41/C41)</f>
        <v>0.80002662149611714</v>
      </c>
      <c r="L41" s="644"/>
      <c r="M41" s="563"/>
      <c r="N41" s="561"/>
      <c r="O41" s="561"/>
      <c r="P41" s="561"/>
      <c r="Q41" s="561"/>
      <c r="R41" s="561"/>
      <c r="S41" s="561"/>
      <c r="T41" s="561"/>
      <c r="U41" s="561"/>
      <c r="V41" s="562"/>
      <c r="W41" s="562"/>
      <c r="X41" s="562"/>
      <c r="Y41" s="562"/>
      <c r="Z41" s="562"/>
    </row>
    <row r="42" spans="1:26" ht="22.5" customHeight="1">
      <c r="A42" s="555">
        <f t="shared" ref="A42:A57" si="19">A41+1</f>
        <v>2</v>
      </c>
      <c r="B42" s="556" t="s">
        <v>59</v>
      </c>
      <c r="C42" s="506">
        <v>1307971000</v>
      </c>
      <c r="D42" s="493">
        <v>0</v>
      </c>
      <c r="E42" s="493">
        <v>0</v>
      </c>
      <c r="F42" s="493">
        <v>1307971000</v>
      </c>
      <c r="G42" s="641">
        <v>0</v>
      </c>
      <c r="H42" s="506">
        <f t="shared" si="15"/>
        <v>1307971000</v>
      </c>
      <c r="I42" s="538">
        <f t="shared" si="16"/>
        <v>0</v>
      </c>
      <c r="J42" s="531">
        <f t="shared" si="17"/>
        <v>0</v>
      </c>
      <c r="K42" s="532">
        <f t="shared" si="18"/>
        <v>1</v>
      </c>
      <c r="L42" s="644"/>
      <c r="M42" s="563"/>
      <c r="N42" s="561"/>
      <c r="O42" s="561"/>
      <c r="P42" s="561"/>
      <c r="Q42" s="561"/>
      <c r="R42" s="561"/>
      <c r="S42" s="561"/>
      <c r="T42" s="561"/>
      <c r="U42" s="561"/>
      <c r="V42" s="562"/>
      <c r="W42" s="562"/>
      <c r="X42" s="562"/>
      <c r="Y42" s="562"/>
      <c r="Z42" s="562"/>
    </row>
    <row r="43" spans="1:26" ht="26.25" customHeight="1">
      <c r="A43" s="555">
        <f t="shared" si="19"/>
        <v>3</v>
      </c>
      <c r="B43" s="556" t="s">
        <v>60</v>
      </c>
      <c r="C43" s="493">
        <v>1196198000</v>
      </c>
      <c r="D43" s="493">
        <v>0</v>
      </c>
      <c r="E43" s="493">
        <v>0</v>
      </c>
      <c r="F43" s="493">
        <v>1196198000</v>
      </c>
      <c r="G43" s="537">
        <v>164801852</v>
      </c>
      <c r="H43" s="506">
        <f t="shared" si="15"/>
        <v>1360999852</v>
      </c>
      <c r="I43" s="538">
        <f t="shared" si="16"/>
        <v>0</v>
      </c>
      <c r="J43" s="531">
        <f t="shared" si="17"/>
        <v>0</v>
      </c>
      <c r="K43" s="532">
        <f t="shared" si="18"/>
        <v>1</v>
      </c>
      <c r="L43" s="613" t="s">
        <v>30</v>
      </c>
      <c r="M43" s="563">
        <f>C43-237520800</f>
        <v>958677200</v>
      </c>
      <c r="N43" s="561"/>
      <c r="O43" s="561"/>
      <c r="P43" s="561"/>
      <c r="Q43" s="561"/>
      <c r="R43" s="561"/>
      <c r="S43" s="561"/>
      <c r="T43" s="561"/>
      <c r="U43" s="561"/>
      <c r="V43" s="562"/>
      <c r="W43" s="562"/>
      <c r="X43" s="562"/>
      <c r="Y43" s="562"/>
      <c r="Z43" s="562"/>
    </row>
    <row r="44" spans="1:26" ht="22.5" customHeight="1">
      <c r="A44" s="555">
        <f t="shared" si="19"/>
        <v>4</v>
      </c>
      <c r="B44" s="556" t="s">
        <v>62</v>
      </c>
      <c r="C44" s="493">
        <v>1151814000</v>
      </c>
      <c r="D44" s="493">
        <v>0</v>
      </c>
      <c r="E44" s="493">
        <v>0</v>
      </c>
      <c r="F44" s="493">
        <f>C44</f>
        <v>1151814000</v>
      </c>
      <c r="G44" s="641">
        <v>0</v>
      </c>
      <c r="H44" s="506">
        <f t="shared" si="15"/>
        <v>1151814000</v>
      </c>
      <c r="I44" s="538">
        <f t="shared" si="16"/>
        <v>0</v>
      </c>
      <c r="J44" s="531">
        <f t="shared" si="17"/>
        <v>0</v>
      </c>
      <c r="K44" s="532">
        <f t="shared" si="18"/>
        <v>1</v>
      </c>
      <c r="L44" s="644"/>
      <c r="M44" s="563"/>
      <c r="N44" s="561"/>
      <c r="O44" s="561"/>
      <c r="P44" s="561"/>
      <c r="Q44" s="561"/>
      <c r="R44" s="561"/>
      <c r="S44" s="561"/>
      <c r="T44" s="561"/>
      <c r="U44" s="561"/>
      <c r="V44" s="562"/>
      <c r="W44" s="562"/>
      <c r="X44" s="562"/>
      <c r="Y44" s="562"/>
      <c r="Z44" s="562"/>
    </row>
    <row r="45" spans="1:26" ht="22.5" customHeight="1">
      <c r="A45" s="555">
        <f t="shared" si="19"/>
        <v>5</v>
      </c>
      <c r="B45" s="556" t="s">
        <v>63</v>
      </c>
      <c r="C45" s="506">
        <v>1178570000</v>
      </c>
      <c r="D45" s="493">
        <v>0</v>
      </c>
      <c r="E45" s="493">
        <v>0</v>
      </c>
      <c r="F45" s="544">
        <v>1178570000</v>
      </c>
      <c r="G45" s="557">
        <v>162989814.81481481</v>
      </c>
      <c r="H45" s="506">
        <f t="shared" si="15"/>
        <v>1341559814.8148148</v>
      </c>
      <c r="I45" s="538">
        <f t="shared" si="16"/>
        <v>0</v>
      </c>
      <c r="J45" s="531">
        <f t="shared" si="17"/>
        <v>0</v>
      </c>
      <c r="K45" s="532">
        <f t="shared" si="18"/>
        <v>1</v>
      </c>
      <c r="L45" s="613" t="s">
        <v>30</v>
      </c>
      <c r="M45" s="533">
        <f>C45</f>
        <v>1178570000</v>
      </c>
      <c r="N45" s="534"/>
      <c r="O45" s="534"/>
      <c r="P45" s="534"/>
      <c r="Q45" s="534"/>
      <c r="R45" s="534"/>
      <c r="S45" s="534"/>
      <c r="T45" s="534"/>
      <c r="U45" s="534"/>
      <c r="V45" s="477"/>
      <c r="W45" s="477"/>
      <c r="X45" s="477"/>
      <c r="Y45" s="477"/>
      <c r="Z45" s="477"/>
    </row>
    <row r="46" spans="1:26" ht="22.5" customHeight="1">
      <c r="A46" s="555">
        <f t="shared" si="19"/>
        <v>6</v>
      </c>
      <c r="B46" s="540" t="s">
        <v>224</v>
      </c>
      <c r="C46" s="493">
        <v>1209500000</v>
      </c>
      <c r="D46" s="493">
        <v>0</v>
      </c>
      <c r="E46" s="493">
        <v>171666000</v>
      </c>
      <c r="F46" s="544">
        <v>724508550</v>
      </c>
      <c r="G46" s="537">
        <v>0</v>
      </c>
      <c r="H46" s="506">
        <f t="shared" si="15"/>
        <v>724508550</v>
      </c>
      <c r="I46" s="538">
        <f t="shared" si="16"/>
        <v>484991450</v>
      </c>
      <c r="J46" s="531">
        <f t="shared" si="17"/>
        <v>0</v>
      </c>
      <c r="K46" s="532">
        <f t="shared" si="18"/>
        <v>0.5990149235221166</v>
      </c>
      <c r="L46" s="613"/>
      <c r="M46" s="533"/>
      <c r="N46" s="534"/>
      <c r="O46" s="534"/>
      <c r="P46" s="534"/>
      <c r="Q46" s="534"/>
      <c r="R46" s="534"/>
      <c r="S46" s="534"/>
      <c r="T46" s="534"/>
      <c r="U46" s="534"/>
      <c r="V46" s="477"/>
      <c r="W46" s="477"/>
      <c r="X46" s="477"/>
      <c r="Y46" s="477"/>
      <c r="Z46" s="477"/>
    </row>
    <row r="47" spans="1:26" ht="28.5" customHeight="1">
      <c r="A47" s="555">
        <f t="shared" si="19"/>
        <v>7</v>
      </c>
      <c r="B47" s="556" t="s">
        <v>64</v>
      </c>
      <c r="C47" s="506">
        <v>1355857000</v>
      </c>
      <c r="D47" s="493">
        <v>0</v>
      </c>
      <c r="E47" s="493">
        <v>0</v>
      </c>
      <c r="F47" s="544">
        <v>524149542</v>
      </c>
      <c r="G47" s="643">
        <v>0</v>
      </c>
      <c r="H47" s="506">
        <f t="shared" si="15"/>
        <v>524149542</v>
      </c>
      <c r="I47" s="538">
        <f t="shared" si="16"/>
        <v>831707458</v>
      </c>
      <c r="J47" s="531">
        <f t="shared" si="17"/>
        <v>0</v>
      </c>
      <c r="K47" s="532">
        <f t="shared" si="18"/>
        <v>0.38658172801408996</v>
      </c>
      <c r="L47" s="614" t="s">
        <v>214</v>
      </c>
      <c r="M47" s="564">
        <f>ROUND(12.15*4.76,3)</f>
        <v>57.834000000000003</v>
      </c>
      <c r="N47" s="565">
        <v>4500000</v>
      </c>
      <c r="O47" s="565">
        <f>ROUND(M47*N47,3)</f>
        <v>260253000</v>
      </c>
      <c r="P47" s="565">
        <f>O47*0.55</f>
        <v>143139150</v>
      </c>
      <c r="Q47" s="565">
        <f>O47*0.45</f>
        <v>117113850</v>
      </c>
      <c r="R47" s="565"/>
      <c r="S47" s="534"/>
      <c r="T47" s="477"/>
      <c r="U47" s="477"/>
      <c r="V47" s="477"/>
      <c r="W47" s="477"/>
      <c r="X47" s="477"/>
      <c r="Y47" s="477"/>
      <c r="Z47" s="477"/>
    </row>
    <row r="48" spans="1:26" ht="22.5" customHeight="1">
      <c r="A48" s="555">
        <f t="shared" si="19"/>
        <v>8</v>
      </c>
      <c r="B48" s="556" t="s">
        <v>65</v>
      </c>
      <c r="C48" s="506">
        <v>1227450000</v>
      </c>
      <c r="D48" s="493">
        <v>0</v>
      </c>
      <c r="E48" s="493">
        <v>0</v>
      </c>
      <c r="F48" s="544">
        <v>1227450000</v>
      </c>
      <c r="G48" s="557">
        <v>145866666.66666666</v>
      </c>
      <c r="H48" s="506">
        <f t="shared" si="15"/>
        <v>1373316666.6666667</v>
      </c>
      <c r="I48" s="538">
        <f t="shared" si="16"/>
        <v>0</v>
      </c>
      <c r="J48" s="531">
        <f t="shared" si="17"/>
        <v>0</v>
      </c>
      <c r="K48" s="532">
        <f t="shared" si="18"/>
        <v>1</v>
      </c>
      <c r="L48" s="613" t="s">
        <v>30</v>
      </c>
      <c r="M48" s="533">
        <f>C48</f>
        <v>1227450000</v>
      </c>
      <c r="N48" s="534"/>
      <c r="O48" s="534"/>
      <c r="P48" s="534"/>
      <c r="Q48" s="534"/>
      <c r="R48" s="534"/>
      <c r="S48" s="534"/>
      <c r="T48" s="534"/>
      <c r="U48" s="534"/>
      <c r="V48" s="477"/>
      <c r="W48" s="477"/>
      <c r="X48" s="477"/>
      <c r="Y48" s="477"/>
      <c r="Z48" s="477"/>
    </row>
    <row r="49" spans="1:26" ht="22.5" customHeight="1">
      <c r="A49" s="555">
        <f t="shared" si="19"/>
        <v>9</v>
      </c>
      <c r="B49" s="556" t="s">
        <v>66</v>
      </c>
      <c r="C49" s="493">
        <v>1191411000</v>
      </c>
      <c r="D49" s="493">
        <v>0</v>
      </c>
      <c r="E49" s="493">
        <v>263622675</v>
      </c>
      <c r="F49" s="544">
        <v>1190874000</v>
      </c>
      <c r="G49" s="643">
        <v>0</v>
      </c>
      <c r="H49" s="506">
        <f t="shared" si="15"/>
        <v>1190874000</v>
      </c>
      <c r="I49" s="530">
        <v>0</v>
      </c>
      <c r="J49" s="531">
        <f t="shared" si="17"/>
        <v>0</v>
      </c>
      <c r="K49" s="532">
        <f t="shared" si="18"/>
        <v>0.99954927392814064</v>
      </c>
      <c r="L49" s="644"/>
      <c r="M49" s="533"/>
      <c r="N49" s="534"/>
      <c r="O49" s="534"/>
      <c r="P49" s="534"/>
      <c r="Q49" s="534"/>
      <c r="R49" s="534"/>
      <c r="S49" s="534"/>
      <c r="T49" s="534"/>
      <c r="U49" s="534"/>
      <c r="V49" s="477"/>
      <c r="W49" s="477"/>
      <c r="X49" s="477"/>
      <c r="Y49" s="477"/>
      <c r="Z49" s="477"/>
    </row>
    <row r="50" spans="1:26" ht="22.5" customHeight="1">
      <c r="A50" s="555">
        <f t="shared" si="19"/>
        <v>10</v>
      </c>
      <c r="B50" s="556" t="s">
        <v>67</v>
      </c>
      <c r="C50" s="506">
        <v>1202288000</v>
      </c>
      <c r="D50" s="493">
        <v>0</v>
      </c>
      <c r="E50" s="493">
        <v>0</v>
      </c>
      <c r="F50" s="544">
        <v>1202288000</v>
      </c>
      <c r="G50" s="557">
        <v>139692592.5925926</v>
      </c>
      <c r="H50" s="506">
        <f t="shared" si="15"/>
        <v>1341980592.5925927</v>
      </c>
      <c r="I50" s="538">
        <f t="shared" ref="I50:I61" si="20">C50-F50</f>
        <v>0</v>
      </c>
      <c r="J50" s="531">
        <f t="shared" si="17"/>
        <v>0</v>
      </c>
      <c r="K50" s="532">
        <f t="shared" si="18"/>
        <v>1</v>
      </c>
      <c r="L50" s="613" t="s">
        <v>30</v>
      </c>
      <c r="M50" s="533">
        <f t="shared" ref="M50:M54" si="21">C50</f>
        <v>1202288000</v>
      </c>
      <c r="N50" s="534"/>
      <c r="O50" s="534"/>
      <c r="P50" s="534"/>
      <c r="Q50" s="534"/>
      <c r="R50" s="534"/>
      <c r="S50" s="534"/>
      <c r="T50" s="534"/>
      <c r="U50" s="534"/>
      <c r="V50" s="477"/>
      <c r="W50" s="477"/>
      <c r="X50" s="477"/>
      <c r="Y50" s="477"/>
      <c r="Z50" s="477"/>
    </row>
    <row r="51" spans="1:26" ht="22.5" customHeight="1">
      <c r="A51" s="555">
        <f t="shared" si="19"/>
        <v>11</v>
      </c>
      <c r="B51" s="556" t="s">
        <v>68</v>
      </c>
      <c r="C51" s="506">
        <v>1552019000</v>
      </c>
      <c r="D51" s="493">
        <v>0</v>
      </c>
      <c r="E51" s="493">
        <v>0</v>
      </c>
      <c r="F51" s="544">
        <v>1552019000</v>
      </c>
      <c r="G51" s="557">
        <v>137225000</v>
      </c>
      <c r="H51" s="506">
        <f t="shared" si="15"/>
        <v>1689244000</v>
      </c>
      <c r="I51" s="538">
        <f t="shared" si="20"/>
        <v>0</v>
      </c>
      <c r="J51" s="531">
        <f t="shared" si="17"/>
        <v>0</v>
      </c>
      <c r="K51" s="532">
        <f t="shared" si="18"/>
        <v>1</v>
      </c>
      <c r="L51" s="613" t="s">
        <v>30</v>
      </c>
      <c r="M51" s="533">
        <f t="shared" si="21"/>
        <v>1552019000</v>
      </c>
      <c r="N51" s="534"/>
      <c r="O51" s="534"/>
      <c r="P51" s="534"/>
      <c r="Q51" s="534"/>
      <c r="R51" s="534"/>
      <c r="S51" s="534"/>
      <c r="T51" s="534"/>
      <c r="U51" s="534"/>
      <c r="V51" s="477"/>
      <c r="W51" s="477"/>
      <c r="X51" s="477"/>
      <c r="Y51" s="477"/>
      <c r="Z51" s="477"/>
    </row>
    <row r="52" spans="1:26" ht="22.5" customHeight="1">
      <c r="A52" s="555">
        <f t="shared" si="19"/>
        <v>12</v>
      </c>
      <c r="B52" s="540" t="s">
        <v>149</v>
      </c>
      <c r="C52" s="359">
        <v>1191696000</v>
      </c>
      <c r="D52" s="347">
        <v>0</v>
      </c>
      <c r="E52" s="347">
        <v>0</v>
      </c>
      <c r="F52" s="566">
        <v>1191696000</v>
      </c>
      <c r="G52" s="500">
        <v>124999999.99999999</v>
      </c>
      <c r="H52" s="506">
        <f t="shared" si="15"/>
        <v>1316696000</v>
      </c>
      <c r="I52" s="538">
        <f t="shared" si="20"/>
        <v>0</v>
      </c>
      <c r="J52" s="531">
        <f t="shared" si="17"/>
        <v>0</v>
      </c>
      <c r="K52" s="532">
        <f t="shared" si="18"/>
        <v>1</v>
      </c>
      <c r="L52" s="613" t="s">
        <v>30</v>
      </c>
      <c r="M52" s="533">
        <f t="shared" si="21"/>
        <v>1191696000</v>
      </c>
      <c r="N52" s="534"/>
      <c r="O52" s="534"/>
      <c r="P52" s="534"/>
      <c r="Q52" s="534"/>
      <c r="R52" s="534"/>
      <c r="S52" s="534"/>
      <c r="T52" s="534"/>
      <c r="U52" s="534"/>
      <c r="V52" s="477"/>
      <c r="W52" s="477"/>
      <c r="X52" s="477"/>
      <c r="Y52" s="477"/>
      <c r="Z52" s="477"/>
    </row>
    <row r="53" spans="1:26" ht="22.5" customHeight="1">
      <c r="A53" s="555">
        <f t="shared" si="19"/>
        <v>13</v>
      </c>
      <c r="B53" s="540" t="s">
        <v>151</v>
      </c>
      <c r="C53" s="359">
        <v>1658348000</v>
      </c>
      <c r="D53" s="347">
        <v>0</v>
      </c>
      <c r="E53" s="347">
        <v>0</v>
      </c>
      <c r="F53" s="566">
        <v>1658348000</v>
      </c>
      <c r="G53" s="500">
        <v>158909259.25925925</v>
      </c>
      <c r="H53" s="506">
        <f t="shared" si="15"/>
        <v>1817257259.2592592</v>
      </c>
      <c r="I53" s="538">
        <f t="shared" si="20"/>
        <v>0</v>
      </c>
      <c r="J53" s="531">
        <f t="shared" si="17"/>
        <v>0</v>
      </c>
      <c r="K53" s="532">
        <f t="shared" si="18"/>
        <v>1</v>
      </c>
      <c r="L53" s="613" t="s">
        <v>30</v>
      </c>
      <c r="M53" s="533">
        <f t="shared" si="21"/>
        <v>1658348000</v>
      </c>
      <c r="N53" s="534"/>
      <c r="O53" s="534"/>
      <c r="P53" s="534"/>
      <c r="Q53" s="534"/>
      <c r="R53" s="534"/>
      <c r="S53" s="534"/>
      <c r="T53" s="534"/>
      <c r="U53" s="534"/>
      <c r="V53" s="477"/>
      <c r="W53" s="477"/>
      <c r="X53" s="477"/>
      <c r="Y53" s="477"/>
      <c r="Z53" s="477"/>
    </row>
    <row r="54" spans="1:26" ht="22.5" customHeight="1">
      <c r="A54" s="555">
        <f t="shared" si="19"/>
        <v>14</v>
      </c>
      <c r="B54" s="540" t="s">
        <v>152</v>
      </c>
      <c r="C54" s="359">
        <v>1420640000</v>
      </c>
      <c r="D54" s="347">
        <v>0</v>
      </c>
      <c r="E54" s="347">
        <v>0</v>
      </c>
      <c r="F54" s="566">
        <v>1420640000</v>
      </c>
      <c r="G54" s="500">
        <v>149076851.85185185</v>
      </c>
      <c r="H54" s="506">
        <f t="shared" si="15"/>
        <v>1569716851.8518519</v>
      </c>
      <c r="I54" s="538">
        <f t="shared" si="20"/>
        <v>0</v>
      </c>
      <c r="J54" s="531">
        <f t="shared" si="17"/>
        <v>0</v>
      </c>
      <c r="K54" s="532">
        <f t="shared" si="18"/>
        <v>1</v>
      </c>
      <c r="L54" s="613" t="s">
        <v>30</v>
      </c>
      <c r="M54" s="533">
        <f t="shared" si="21"/>
        <v>1420640000</v>
      </c>
      <c r="N54" s="534"/>
      <c r="O54" s="534"/>
      <c r="P54" s="534"/>
      <c r="Q54" s="534"/>
      <c r="R54" s="534"/>
      <c r="S54" s="534"/>
      <c r="T54" s="534"/>
      <c r="U54" s="534"/>
      <c r="V54" s="477"/>
      <c r="W54" s="477"/>
      <c r="X54" s="477"/>
      <c r="Y54" s="477"/>
      <c r="Z54" s="477"/>
    </row>
    <row r="55" spans="1:26" ht="30.75" customHeight="1">
      <c r="A55" s="555">
        <f t="shared" si="19"/>
        <v>15</v>
      </c>
      <c r="B55" s="556" t="s">
        <v>72</v>
      </c>
      <c r="C55" s="493">
        <v>1215243000</v>
      </c>
      <c r="D55" s="493">
        <v>0</v>
      </c>
      <c r="E55" s="493">
        <v>0</v>
      </c>
      <c r="F55" s="493">
        <v>1215243000</v>
      </c>
      <c r="G55" s="500">
        <v>84728704</v>
      </c>
      <c r="H55" s="506">
        <f t="shared" si="15"/>
        <v>1299971704</v>
      </c>
      <c r="I55" s="538">
        <f t="shared" si="20"/>
        <v>0</v>
      </c>
      <c r="J55" s="531">
        <f t="shared" si="17"/>
        <v>0</v>
      </c>
      <c r="K55" s="532">
        <f t="shared" si="18"/>
        <v>1</v>
      </c>
      <c r="L55" s="613" t="s">
        <v>30</v>
      </c>
      <c r="M55" s="533">
        <f>C55-132167700*3.7</f>
        <v>726222510</v>
      </c>
      <c r="N55" s="534"/>
      <c r="O55" s="534"/>
      <c r="P55" s="534"/>
      <c r="Q55" s="534"/>
      <c r="R55" s="534"/>
      <c r="S55" s="534"/>
      <c r="T55" s="534"/>
      <c r="U55" s="534"/>
      <c r="V55" s="477"/>
      <c r="W55" s="477"/>
      <c r="X55" s="477"/>
      <c r="Y55" s="477"/>
      <c r="Z55" s="477"/>
    </row>
    <row r="56" spans="1:26" ht="30.75" customHeight="1">
      <c r="A56" s="555">
        <f t="shared" si="19"/>
        <v>16</v>
      </c>
      <c r="B56" s="556" t="s">
        <v>73</v>
      </c>
      <c r="C56" s="493">
        <v>1217161000</v>
      </c>
      <c r="D56" s="493">
        <v>0</v>
      </c>
      <c r="E56" s="493">
        <v>0</v>
      </c>
      <c r="F56" s="544">
        <v>1217161000</v>
      </c>
      <c r="G56" s="500">
        <v>142537963</v>
      </c>
      <c r="H56" s="506">
        <f t="shared" si="15"/>
        <v>1359698963</v>
      </c>
      <c r="I56" s="538">
        <f t="shared" si="20"/>
        <v>0</v>
      </c>
      <c r="J56" s="531">
        <f t="shared" si="17"/>
        <v>0</v>
      </c>
      <c r="K56" s="532">
        <f t="shared" si="18"/>
        <v>1</v>
      </c>
      <c r="L56" s="613" t="s">
        <v>30</v>
      </c>
      <c r="M56" s="533">
        <f>C56</f>
        <v>1217161000</v>
      </c>
      <c r="N56" s="534"/>
      <c r="O56" s="534"/>
      <c r="P56" s="534"/>
      <c r="Q56" s="534"/>
      <c r="R56" s="534"/>
      <c r="S56" s="534"/>
      <c r="T56" s="534"/>
      <c r="U56" s="534"/>
      <c r="V56" s="477"/>
      <c r="W56" s="477"/>
      <c r="X56" s="477"/>
      <c r="Y56" s="477"/>
      <c r="Z56" s="477"/>
    </row>
    <row r="57" spans="1:26" ht="30" customHeight="1">
      <c r="A57" s="555">
        <f t="shared" si="19"/>
        <v>17</v>
      </c>
      <c r="B57" s="556" t="s">
        <v>75</v>
      </c>
      <c r="C57" s="493">
        <v>1150000000</v>
      </c>
      <c r="D57" s="493">
        <v>0</v>
      </c>
      <c r="E57" s="493">
        <v>0</v>
      </c>
      <c r="F57" s="544">
        <v>1150000000</v>
      </c>
      <c r="G57" s="500">
        <v>108254630</v>
      </c>
      <c r="H57" s="506">
        <f t="shared" si="15"/>
        <v>1258254630</v>
      </c>
      <c r="I57" s="538">
        <f t="shared" si="20"/>
        <v>0</v>
      </c>
      <c r="J57" s="531">
        <f t="shared" si="17"/>
        <v>0</v>
      </c>
      <c r="K57" s="532">
        <f t="shared" si="18"/>
        <v>1</v>
      </c>
      <c r="L57" s="613" t="s">
        <v>30</v>
      </c>
      <c r="M57" s="533">
        <f>C57-132167700*3.1</f>
        <v>740280130</v>
      </c>
      <c r="N57" s="534"/>
      <c r="O57" s="534"/>
      <c r="P57" s="534"/>
      <c r="Q57" s="534"/>
      <c r="R57" s="534"/>
      <c r="S57" s="534"/>
      <c r="T57" s="534"/>
      <c r="U57" s="534"/>
      <c r="V57" s="477"/>
      <c r="W57" s="477"/>
      <c r="X57" s="477"/>
      <c r="Y57" s="477"/>
      <c r="Z57" s="477"/>
    </row>
    <row r="58" spans="1:26" ht="30" customHeight="1">
      <c r="A58" s="535">
        <v>18</v>
      </c>
      <c r="B58" s="647" t="s">
        <v>244</v>
      </c>
      <c r="C58" s="359"/>
      <c r="D58" s="493">
        <v>0</v>
      </c>
      <c r="E58" s="493">
        <v>0</v>
      </c>
      <c r="F58" s="544"/>
      <c r="G58" s="701">
        <v>0</v>
      </c>
      <c r="H58" s="506">
        <f t="shared" si="15"/>
        <v>0</v>
      </c>
      <c r="I58" s="538">
        <f t="shared" si="20"/>
        <v>0</v>
      </c>
      <c r="J58" s="531"/>
      <c r="K58" s="532"/>
      <c r="L58" s="613"/>
      <c r="M58" s="533"/>
      <c r="N58" s="534"/>
      <c r="O58" s="534"/>
      <c r="P58" s="534"/>
      <c r="Q58" s="534"/>
      <c r="R58" s="534"/>
      <c r="S58" s="534"/>
      <c r="T58" s="534"/>
      <c r="U58" s="534"/>
      <c r="V58" s="477"/>
      <c r="W58" s="477"/>
      <c r="X58" s="477"/>
      <c r="Y58" s="477"/>
      <c r="Z58" s="477"/>
    </row>
    <row r="59" spans="1:26" ht="30" customHeight="1">
      <c r="A59" s="535">
        <v>19</v>
      </c>
      <c r="B59" s="587" t="s">
        <v>225</v>
      </c>
      <c r="C59" s="359">
        <v>1269841117</v>
      </c>
      <c r="D59" s="493">
        <v>0</v>
      </c>
      <c r="E59" s="493">
        <v>262176750</v>
      </c>
      <c r="F59" s="544">
        <v>381348000</v>
      </c>
      <c r="G59" s="701">
        <v>0</v>
      </c>
      <c r="H59" s="506">
        <f t="shared" si="15"/>
        <v>381348000</v>
      </c>
      <c r="I59" s="538">
        <f t="shared" si="20"/>
        <v>888493117</v>
      </c>
      <c r="J59" s="531">
        <f t="shared" ref="J59:J61" si="22">IF(D59=0, 0, E59/D59)</f>
        <v>0</v>
      </c>
      <c r="K59" s="532">
        <f t="shared" ref="K59:K61" si="23">IF(C59=0, 0, F59/C59)</f>
        <v>0.30031158614625331</v>
      </c>
      <c r="L59" s="613"/>
      <c r="M59" s="533"/>
      <c r="N59" s="534"/>
      <c r="O59" s="534"/>
      <c r="P59" s="534"/>
      <c r="Q59" s="534"/>
      <c r="R59" s="534"/>
      <c r="S59" s="534"/>
      <c r="T59" s="534"/>
      <c r="U59" s="534"/>
      <c r="V59" s="477"/>
      <c r="W59" s="477"/>
      <c r="X59" s="477"/>
      <c r="Y59" s="477"/>
      <c r="Z59" s="477"/>
    </row>
    <row r="60" spans="1:26" ht="22.5" customHeight="1">
      <c r="A60" s="535">
        <v>20</v>
      </c>
      <c r="B60" s="556" t="s">
        <v>76</v>
      </c>
      <c r="C60" s="506">
        <v>1382220000</v>
      </c>
      <c r="D60" s="493">
        <v>0</v>
      </c>
      <c r="E60" s="493">
        <v>0</v>
      </c>
      <c r="F60" s="544">
        <v>1382220000</v>
      </c>
      <c r="G60" s="500">
        <v>124824074.07407406</v>
      </c>
      <c r="H60" s="506">
        <f t="shared" si="15"/>
        <v>1507044074.074074</v>
      </c>
      <c r="I60" s="538">
        <f t="shared" si="20"/>
        <v>0</v>
      </c>
      <c r="J60" s="531">
        <f t="shared" si="22"/>
        <v>0</v>
      </c>
      <c r="K60" s="532">
        <f t="shared" si="23"/>
        <v>1</v>
      </c>
      <c r="L60" s="613" t="s">
        <v>30</v>
      </c>
      <c r="M60" s="533">
        <f>C60</f>
        <v>1382220000</v>
      </c>
      <c r="N60" s="534"/>
      <c r="O60" s="534"/>
      <c r="P60" s="534"/>
      <c r="Q60" s="534"/>
      <c r="R60" s="534"/>
      <c r="S60" s="534"/>
      <c r="T60" s="534"/>
      <c r="U60" s="477"/>
      <c r="V60" s="477"/>
      <c r="W60" s="477"/>
      <c r="X60" s="477"/>
      <c r="Y60" s="477"/>
      <c r="Z60" s="477"/>
    </row>
    <row r="61" spans="1:26" ht="27" customHeight="1">
      <c r="A61" s="535">
        <v>21</v>
      </c>
      <c r="B61" s="556" t="s">
        <v>77</v>
      </c>
      <c r="C61" s="506">
        <v>1509219000</v>
      </c>
      <c r="D61" s="493">
        <v>0</v>
      </c>
      <c r="E61" s="493">
        <v>0</v>
      </c>
      <c r="F61" s="544">
        <v>426300000</v>
      </c>
      <c r="G61" s="701">
        <v>0</v>
      </c>
      <c r="H61" s="506">
        <f t="shared" si="15"/>
        <v>426300000</v>
      </c>
      <c r="I61" s="538">
        <f t="shared" si="20"/>
        <v>1082919000</v>
      </c>
      <c r="J61" s="531">
        <f t="shared" si="22"/>
        <v>0</v>
      </c>
      <c r="K61" s="532">
        <f t="shared" si="23"/>
        <v>0.28246397640103921</v>
      </c>
      <c r="L61" s="613" t="s">
        <v>214</v>
      </c>
      <c r="M61" s="554">
        <v>0</v>
      </c>
      <c r="N61" s="534"/>
      <c r="O61" s="534"/>
      <c r="P61" s="534"/>
      <c r="Q61" s="534"/>
      <c r="R61" s="534"/>
      <c r="S61" s="534"/>
      <c r="T61" s="534"/>
      <c r="U61" s="534"/>
      <c r="V61" s="477"/>
      <c r="W61" s="477"/>
      <c r="X61" s="477"/>
      <c r="Y61" s="477"/>
      <c r="Z61" s="477"/>
    </row>
    <row r="62" spans="1:26" ht="22.5" customHeight="1">
      <c r="A62" s="548" t="s">
        <v>78</v>
      </c>
      <c r="B62" s="549"/>
      <c r="C62" s="550"/>
      <c r="D62" s="506"/>
      <c r="E62" s="550"/>
      <c r="F62" s="551"/>
      <c r="G62" s="552"/>
      <c r="H62" s="550"/>
      <c r="I62" s="538"/>
      <c r="J62" s="531"/>
      <c r="K62" s="532"/>
      <c r="L62" s="553"/>
      <c r="M62" s="554"/>
      <c r="N62" s="534"/>
      <c r="O62" s="534"/>
      <c r="P62" s="534"/>
      <c r="Q62" s="534"/>
      <c r="R62" s="534"/>
      <c r="S62" s="534"/>
      <c r="T62" s="534"/>
      <c r="U62" s="534"/>
      <c r="V62" s="477"/>
      <c r="W62" s="477"/>
      <c r="X62" s="477"/>
      <c r="Y62" s="477"/>
      <c r="Z62" s="477"/>
    </row>
    <row r="63" spans="1:26" ht="22.5" customHeight="1">
      <c r="A63" s="548" t="s">
        <v>79</v>
      </c>
      <c r="B63" s="796" t="s">
        <v>80</v>
      </c>
      <c r="C63" s="761"/>
      <c r="D63" s="761"/>
      <c r="E63" s="761"/>
      <c r="F63" s="761"/>
      <c r="G63" s="761"/>
      <c r="H63" s="761"/>
      <c r="I63" s="761"/>
      <c r="J63" s="761"/>
      <c r="K63" s="762"/>
      <c r="L63" s="567"/>
      <c r="M63" s="568" t="s">
        <v>81</v>
      </c>
      <c r="N63" s="568" t="s">
        <v>82</v>
      </c>
      <c r="O63" s="568" t="s">
        <v>83</v>
      </c>
      <c r="P63" s="568" t="s">
        <v>84</v>
      </c>
      <c r="Q63" s="568" t="s">
        <v>85</v>
      </c>
      <c r="R63" s="568" t="s">
        <v>86</v>
      </c>
      <c r="S63" s="534"/>
      <c r="T63" s="534"/>
      <c r="U63" s="534"/>
      <c r="V63" s="477"/>
      <c r="W63" s="477"/>
      <c r="X63" s="477"/>
      <c r="Y63" s="477"/>
      <c r="Z63" s="477"/>
    </row>
    <row r="64" spans="1:26" ht="22.5" customHeight="1">
      <c r="A64" s="569">
        <v>1</v>
      </c>
      <c r="B64" s="570" t="s">
        <v>87</v>
      </c>
      <c r="C64" s="571">
        <v>1450000000</v>
      </c>
      <c r="D64" s="571">
        <v>0</v>
      </c>
      <c r="E64" s="572">
        <v>419388750</v>
      </c>
      <c r="F64" s="573">
        <v>1263630308</v>
      </c>
      <c r="G64" s="573">
        <v>0</v>
      </c>
      <c r="H64" s="574">
        <f t="shared" ref="H64:H69" si="24">F64+G64</f>
        <v>1263630308</v>
      </c>
      <c r="I64" s="648">
        <f t="shared" ref="I64:I69" si="25">C64-F64</f>
        <v>186369692</v>
      </c>
      <c r="J64" s="576">
        <f t="shared" ref="J64:J66" si="26">IF(D64=0, 0, E64/D64)</f>
        <v>0</v>
      </c>
      <c r="K64" s="577">
        <f t="shared" ref="K64:K66" si="27">IF(C64=0, 0, F64/C64)</f>
        <v>0.87146917793103451</v>
      </c>
      <c r="L64" s="649"/>
      <c r="M64" s="579">
        <v>1588950000</v>
      </c>
      <c r="N64" s="580">
        <v>105.8</v>
      </c>
      <c r="O64" s="580">
        <v>105.8</v>
      </c>
      <c r="P64" s="580">
        <v>56.2</v>
      </c>
      <c r="Q64" s="580">
        <f>ROUND(SUM(M64+N64+O64+P64),3)</f>
        <v>1588950267.8</v>
      </c>
      <c r="R64" s="580">
        <v>4500000</v>
      </c>
      <c r="S64" s="561">
        <f>Q64*R64</f>
        <v>7150276205100000</v>
      </c>
      <c r="T64" s="534">
        <v>1170000000</v>
      </c>
      <c r="U64" s="477"/>
      <c r="V64" s="477"/>
      <c r="W64" s="477"/>
      <c r="X64" s="477"/>
      <c r="Y64" s="477"/>
      <c r="Z64" s="477"/>
    </row>
    <row r="65" spans="1:26" ht="22.5" customHeight="1">
      <c r="A65" s="569">
        <f t="shared" ref="A65:A69" si="28">A64+1</f>
        <v>2</v>
      </c>
      <c r="B65" s="570" t="s">
        <v>88</v>
      </c>
      <c r="C65" s="571">
        <v>1450000000</v>
      </c>
      <c r="D65" s="571">
        <v>0</v>
      </c>
      <c r="E65" s="36">
        <v>419388750</v>
      </c>
      <c r="F65" s="581">
        <v>1264259390</v>
      </c>
      <c r="G65" s="582">
        <v>0</v>
      </c>
      <c r="H65" s="583">
        <f t="shared" si="24"/>
        <v>1264259390</v>
      </c>
      <c r="I65" s="648">
        <f t="shared" si="25"/>
        <v>185740610</v>
      </c>
      <c r="J65" s="576">
        <f t="shared" si="26"/>
        <v>0</v>
      </c>
      <c r="K65" s="577">
        <f t="shared" si="27"/>
        <v>0.87190302758620686</v>
      </c>
      <c r="L65" s="649"/>
      <c r="M65" s="554">
        <f>101*4500000</f>
        <v>454500000</v>
      </c>
      <c r="N65" s="534"/>
      <c r="O65" s="534"/>
      <c r="P65" s="534"/>
      <c r="Q65" s="534"/>
      <c r="R65" s="534"/>
      <c r="S65" s="534"/>
      <c r="T65" s="534"/>
      <c r="U65" s="534"/>
      <c r="V65" s="477"/>
      <c r="W65" s="477"/>
      <c r="X65" s="477"/>
      <c r="Y65" s="477"/>
      <c r="Z65" s="477"/>
    </row>
    <row r="66" spans="1:26" ht="22.5" customHeight="1">
      <c r="A66" s="555">
        <f t="shared" si="28"/>
        <v>3</v>
      </c>
      <c r="B66" s="556" t="s">
        <v>89</v>
      </c>
      <c r="C66" s="493">
        <v>1667337000</v>
      </c>
      <c r="D66" s="584">
        <v>0</v>
      </c>
      <c r="E66" s="585">
        <v>0</v>
      </c>
      <c r="F66" s="586">
        <v>1667337000</v>
      </c>
      <c r="G66" s="586">
        <v>69430556</v>
      </c>
      <c r="H66" s="552">
        <f t="shared" si="24"/>
        <v>1736767556</v>
      </c>
      <c r="I66" s="538">
        <f t="shared" si="25"/>
        <v>0</v>
      </c>
      <c r="J66" s="531">
        <f t="shared" si="26"/>
        <v>0</v>
      </c>
      <c r="K66" s="532">
        <f t="shared" si="27"/>
        <v>1</v>
      </c>
      <c r="L66" s="613" t="s">
        <v>30</v>
      </c>
      <c r="M66" s="554"/>
      <c r="N66" s="534"/>
      <c r="O66" s="534"/>
      <c r="P66" s="534"/>
      <c r="Q66" s="534"/>
      <c r="R66" s="534"/>
      <c r="S66" s="534"/>
      <c r="T66" s="534"/>
      <c r="U66" s="534"/>
      <c r="V66" s="477"/>
      <c r="W66" s="477"/>
      <c r="X66" s="477"/>
      <c r="Y66" s="477"/>
      <c r="Z66" s="477"/>
    </row>
    <row r="67" spans="1:26" ht="22.5" customHeight="1">
      <c r="A67" s="397">
        <f t="shared" si="28"/>
        <v>4</v>
      </c>
      <c r="B67" s="35" t="s">
        <v>153</v>
      </c>
      <c r="C67" s="36">
        <v>2442810000</v>
      </c>
      <c r="D67" s="390">
        <v>0</v>
      </c>
      <c r="E67" s="389">
        <v>0</v>
      </c>
      <c r="F67" s="391"/>
      <c r="G67" s="391">
        <v>0</v>
      </c>
      <c r="H67" s="358">
        <f t="shared" si="24"/>
        <v>0</v>
      </c>
      <c r="I67" s="349">
        <f t="shared" si="25"/>
        <v>2442810000</v>
      </c>
      <c r="J67" s="439"/>
      <c r="K67" s="440"/>
      <c r="L67" s="650"/>
      <c r="M67" s="473"/>
      <c r="N67" s="475"/>
      <c r="O67" s="475"/>
      <c r="P67" s="475"/>
      <c r="Q67" s="475"/>
      <c r="R67" s="475"/>
      <c r="S67" s="475"/>
      <c r="T67" s="475"/>
      <c r="U67" s="475"/>
      <c r="V67" s="474"/>
      <c r="W67" s="474"/>
      <c r="X67" s="474"/>
      <c r="Y67" s="474"/>
      <c r="Z67" s="474"/>
    </row>
    <row r="68" spans="1:26" ht="22.5" customHeight="1">
      <c r="A68" s="397">
        <f t="shared" si="28"/>
        <v>5</v>
      </c>
      <c r="B68" s="587" t="s">
        <v>90</v>
      </c>
      <c r="C68" s="347">
        <v>1665300000</v>
      </c>
      <c r="D68" s="390">
        <v>0</v>
      </c>
      <c r="E68" s="389">
        <v>0</v>
      </c>
      <c r="F68" s="391">
        <v>1665300000</v>
      </c>
      <c r="G68" s="391">
        <v>0</v>
      </c>
      <c r="H68" s="358">
        <f t="shared" si="24"/>
        <v>1665300000</v>
      </c>
      <c r="I68" s="349">
        <f t="shared" si="25"/>
        <v>0</v>
      </c>
      <c r="J68" s="439">
        <f t="shared" ref="J68:J69" si="29">IF(D68=0, 0, E68/D68)</f>
        <v>0</v>
      </c>
      <c r="K68" s="440">
        <f t="shared" ref="K68:K69" si="30">IF(C68=0, 0, F68/C68)</f>
        <v>1</v>
      </c>
      <c r="L68" s="650" t="s">
        <v>215</v>
      </c>
      <c r="M68" s="473"/>
      <c r="N68" s="475"/>
      <c r="O68" s="475"/>
      <c r="P68" s="475"/>
      <c r="Q68" s="475"/>
      <c r="R68" s="475"/>
      <c r="S68" s="475"/>
      <c r="T68" s="475"/>
      <c r="U68" s="475"/>
      <c r="V68" s="474"/>
      <c r="W68" s="474"/>
      <c r="X68" s="474"/>
      <c r="Y68" s="474"/>
      <c r="Z68" s="474"/>
    </row>
    <row r="69" spans="1:26" ht="22.5" customHeight="1">
      <c r="A69" s="397">
        <f t="shared" si="28"/>
        <v>6</v>
      </c>
      <c r="B69" s="587" t="s">
        <v>92</v>
      </c>
      <c r="C69" s="347">
        <v>1663272000</v>
      </c>
      <c r="D69" s="390">
        <v>0</v>
      </c>
      <c r="E69" s="389">
        <v>304792568</v>
      </c>
      <c r="F69" s="391">
        <v>1172750170</v>
      </c>
      <c r="G69" s="391">
        <v>0</v>
      </c>
      <c r="H69" s="358">
        <f t="shared" si="24"/>
        <v>1172750170</v>
      </c>
      <c r="I69" s="349">
        <f t="shared" si="25"/>
        <v>490521830</v>
      </c>
      <c r="J69" s="439">
        <f t="shared" si="29"/>
        <v>0</v>
      </c>
      <c r="K69" s="440">
        <f t="shared" si="30"/>
        <v>0.70508622161618784</v>
      </c>
      <c r="L69" s="650" t="s">
        <v>215</v>
      </c>
      <c r="M69" s="3"/>
      <c r="N69" s="4"/>
      <c r="O69" s="4"/>
      <c r="P69" s="4"/>
      <c r="Q69" s="4"/>
      <c r="R69" s="4"/>
      <c r="S69" s="4"/>
      <c r="T69" s="4"/>
      <c r="U69" s="4"/>
      <c r="V69" s="5"/>
      <c r="W69" s="5"/>
      <c r="X69" s="5"/>
      <c r="Y69" s="5"/>
      <c r="Z69" s="5"/>
    </row>
    <row r="70" spans="1:26" ht="22.5" customHeight="1">
      <c r="A70" s="357" t="s">
        <v>93</v>
      </c>
      <c r="B70" s="760" t="s">
        <v>94</v>
      </c>
      <c r="C70" s="761"/>
      <c r="D70" s="761"/>
      <c r="E70" s="761"/>
      <c r="F70" s="761"/>
      <c r="G70" s="761"/>
      <c r="H70" s="761"/>
      <c r="I70" s="761"/>
      <c r="J70" s="761"/>
      <c r="K70" s="762"/>
      <c r="L70" s="324"/>
      <c r="M70" s="3"/>
      <c r="N70" s="4"/>
      <c r="O70" s="4"/>
      <c r="P70" s="4"/>
      <c r="Q70" s="4"/>
      <c r="R70" s="4"/>
      <c r="S70" s="4"/>
      <c r="T70" s="4"/>
      <c r="U70" s="4"/>
      <c r="V70" s="5"/>
      <c r="W70" s="5"/>
      <c r="X70" s="5"/>
      <c r="Y70" s="5"/>
      <c r="Z70" s="5"/>
    </row>
    <row r="71" spans="1:26" ht="22.5" customHeight="1">
      <c r="A71" s="397">
        <v>1</v>
      </c>
      <c r="B71" s="345" t="s">
        <v>95</v>
      </c>
      <c r="C71" s="346">
        <v>2579225000</v>
      </c>
      <c r="D71" s="347">
        <v>0</v>
      </c>
      <c r="E71" s="348">
        <v>0</v>
      </c>
      <c r="F71" s="588">
        <v>1943703960</v>
      </c>
      <c r="G71" s="366">
        <v>0</v>
      </c>
      <c r="H71" s="371">
        <f>F71+G71</f>
        <v>1943703960</v>
      </c>
      <c r="I71" s="349">
        <f>C71-F71</f>
        <v>635521040</v>
      </c>
      <c r="J71" s="439">
        <f>IF(D71=0, 0, E71/D71)</f>
        <v>0</v>
      </c>
      <c r="K71" s="440">
        <f>IF(C71=0, 0, F71/C71)</f>
        <v>0.75360000000000005</v>
      </c>
      <c r="L71" s="363"/>
      <c r="M71" s="3">
        <v>773767500</v>
      </c>
      <c r="N71" s="4"/>
      <c r="O71" s="4"/>
      <c r="P71" s="4"/>
      <c r="Q71" s="4"/>
      <c r="R71" s="4"/>
      <c r="S71" s="4"/>
      <c r="T71" s="5"/>
      <c r="U71" s="5"/>
      <c r="V71" s="5"/>
      <c r="W71" s="5"/>
      <c r="X71" s="5"/>
      <c r="Y71" s="5"/>
      <c r="Z71" s="5"/>
    </row>
    <row r="72" spans="1:26" ht="22.5" customHeight="1">
      <c r="A72" s="357" t="s">
        <v>96</v>
      </c>
      <c r="B72" s="760" t="s">
        <v>97</v>
      </c>
      <c r="C72" s="761"/>
      <c r="D72" s="761"/>
      <c r="E72" s="761"/>
      <c r="F72" s="761"/>
      <c r="G72" s="761"/>
      <c r="H72" s="761"/>
      <c r="I72" s="761"/>
      <c r="J72" s="761"/>
      <c r="K72" s="762"/>
      <c r="L72" s="324"/>
      <c r="M72" s="3"/>
      <c r="N72" s="4"/>
      <c r="O72" s="4"/>
      <c r="P72" s="4"/>
      <c r="Q72" s="4"/>
      <c r="R72" s="4"/>
      <c r="S72" s="4"/>
      <c r="T72" s="5"/>
      <c r="U72" s="5"/>
      <c r="V72" s="5"/>
      <c r="W72" s="5"/>
      <c r="X72" s="5"/>
      <c r="Y72" s="5"/>
      <c r="Z72" s="5"/>
    </row>
    <row r="73" spans="1:26" ht="22.5" customHeight="1">
      <c r="A73" s="357">
        <v>1</v>
      </c>
      <c r="B73" s="462" t="s">
        <v>216</v>
      </c>
      <c r="C73" s="348">
        <v>6635659000</v>
      </c>
      <c r="D73" s="347"/>
      <c r="E73" s="707">
        <v>660359400</v>
      </c>
      <c r="F73" s="588">
        <v>5303966400</v>
      </c>
      <c r="G73" s="366"/>
      <c r="H73" s="371">
        <f t="shared" ref="H73:H75" si="31">F73+G73</f>
        <v>5303966400</v>
      </c>
      <c r="I73" s="356">
        <v>1331692000</v>
      </c>
      <c r="J73" s="439">
        <f>IF(D73=0, 0, E73/D73)</f>
        <v>0</v>
      </c>
      <c r="K73" s="440">
        <f>IF(C73=0, 0, F73/C73)</f>
        <v>0.79931268318640247</v>
      </c>
      <c r="L73" s="363"/>
      <c r="M73" s="3">
        <v>716040000</v>
      </c>
      <c r="N73" s="3">
        <f>680*4500000</f>
        <v>3060000000</v>
      </c>
      <c r="O73" s="4"/>
      <c r="P73" s="4"/>
      <c r="Q73" s="4"/>
      <c r="R73" s="4"/>
      <c r="S73" s="4"/>
      <c r="T73" s="5"/>
      <c r="U73" s="5"/>
      <c r="V73" s="5"/>
      <c r="W73" s="5"/>
      <c r="X73" s="5"/>
      <c r="Y73" s="5"/>
      <c r="Z73" s="5"/>
    </row>
    <row r="74" spans="1:26" ht="22.5" customHeight="1">
      <c r="A74" s="590" t="s">
        <v>229</v>
      </c>
      <c r="B74" s="591" t="s">
        <v>230</v>
      </c>
      <c r="C74" s="592"/>
      <c r="D74" s="593">
        <v>0</v>
      </c>
      <c r="E74" s="594">
        <v>0</v>
      </c>
      <c r="F74" s="595"/>
      <c r="G74" s="596">
        <v>0</v>
      </c>
      <c r="H74" s="597">
        <f t="shared" si="31"/>
        <v>0</v>
      </c>
      <c r="I74" s="598">
        <f t="shared" ref="I74:I75" si="32">C74-F74</f>
        <v>0</v>
      </c>
      <c r="J74" s="439"/>
      <c r="K74" s="440"/>
      <c r="L74" s="599"/>
      <c r="M74" s="72"/>
      <c r="N74" s="72"/>
      <c r="O74" s="74"/>
      <c r="P74" s="74"/>
      <c r="Q74" s="74"/>
      <c r="R74" s="74"/>
      <c r="S74" s="74"/>
      <c r="T74" s="75"/>
      <c r="U74" s="75"/>
      <c r="V74" s="75"/>
      <c r="W74" s="75"/>
      <c r="X74" s="75"/>
      <c r="Y74" s="75"/>
      <c r="Z74" s="75"/>
    </row>
    <row r="75" spans="1:26" ht="22.5" customHeight="1">
      <c r="A75" s="590">
        <v>1</v>
      </c>
      <c r="B75" s="600" t="s">
        <v>169</v>
      </c>
      <c r="C75" s="336">
        <f>F75</f>
        <v>1890897000</v>
      </c>
      <c r="D75" s="337">
        <v>0</v>
      </c>
      <c r="E75" s="601">
        <v>0</v>
      </c>
      <c r="F75" s="601">
        <v>1890897000</v>
      </c>
      <c r="G75" s="336">
        <v>69595000</v>
      </c>
      <c r="H75" s="371">
        <f t="shared" si="31"/>
        <v>1960492000</v>
      </c>
      <c r="I75" s="339">
        <f t="shared" si="32"/>
        <v>0</v>
      </c>
      <c r="J75" s="602">
        <f>IF(D75=0, 0, E75/D75)</f>
        <v>0</v>
      </c>
      <c r="K75" s="603">
        <f>IF(C75=0, 0, F75/C75)</f>
        <v>1</v>
      </c>
      <c r="L75" s="604"/>
      <c r="M75" s="3"/>
      <c r="N75" s="3"/>
      <c r="O75" s="4"/>
      <c r="P75" s="4"/>
      <c r="Q75" s="4"/>
      <c r="R75" s="4"/>
      <c r="S75" s="4"/>
      <c r="T75" s="5"/>
      <c r="U75" s="5"/>
      <c r="V75" s="5"/>
      <c r="W75" s="5"/>
      <c r="X75" s="5"/>
      <c r="Y75" s="5"/>
      <c r="Z75" s="5"/>
    </row>
    <row r="76" spans="1:26" ht="22.5" customHeight="1">
      <c r="A76" s="605"/>
      <c r="B76" s="606" t="s">
        <v>99</v>
      </c>
      <c r="C76" s="607">
        <f t="shared" ref="C76:I76" si="33">SUM(C11:C75)</f>
        <v>81887477117</v>
      </c>
      <c r="D76" s="607">
        <f t="shared" si="33"/>
        <v>0</v>
      </c>
      <c r="E76" s="607">
        <f t="shared" si="33"/>
        <v>4004021393</v>
      </c>
      <c r="F76" s="607">
        <f t="shared" si="33"/>
        <v>66654782480</v>
      </c>
      <c r="G76" s="607">
        <f t="shared" si="33"/>
        <v>3475780742.7037039</v>
      </c>
      <c r="H76" s="607">
        <f t="shared" si="33"/>
        <v>70130563222.703705</v>
      </c>
      <c r="I76" s="607">
        <f t="shared" si="33"/>
        <v>15232157037</v>
      </c>
      <c r="J76" s="607"/>
      <c r="K76" s="607"/>
      <c r="L76" s="608"/>
      <c r="M76" s="3"/>
      <c r="N76" s="4"/>
      <c r="O76" s="4"/>
      <c r="P76" s="4"/>
      <c r="Q76" s="4"/>
      <c r="R76" s="4"/>
      <c r="S76" s="4"/>
      <c r="T76" s="5"/>
      <c r="U76" s="5"/>
      <c r="V76" s="5"/>
      <c r="W76" s="5"/>
      <c r="X76" s="5"/>
      <c r="Y76" s="5"/>
      <c r="Z76" s="5"/>
    </row>
    <row r="77" spans="1:26" ht="15.75" customHeight="1">
      <c r="A77" s="426"/>
      <c r="B77" s="422"/>
      <c r="C77" s="470"/>
      <c r="D77" s="470"/>
      <c r="E77" s="470"/>
      <c r="F77" s="470"/>
      <c r="G77" s="470"/>
      <c r="H77" s="470"/>
      <c r="I77" s="470"/>
      <c r="J77" s="426"/>
      <c r="K77" s="471"/>
      <c r="L77" s="471"/>
      <c r="M77" s="3"/>
      <c r="N77" s="4"/>
      <c r="O77" s="4"/>
      <c r="P77" s="4"/>
      <c r="Q77" s="4"/>
      <c r="R77" s="4"/>
      <c r="S77" s="4"/>
      <c r="T77" s="5"/>
      <c r="U77" s="5"/>
      <c r="V77" s="5"/>
      <c r="W77" s="5"/>
      <c r="X77" s="5"/>
      <c r="Y77" s="5"/>
      <c r="Z77" s="5"/>
    </row>
    <row r="78" spans="1:26" ht="32.25" customHeight="1">
      <c r="A78" s="426"/>
      <c r="B78" s="422"/>
      <c r="C78" s="470"/>
      <c r="D78" s="470"/>
      <c r="E78" s="470"/>
      <c r="F78" s="470"/>
      <c r="G78" s="470"/>
      <c r="H78" s="470"/>
      <c r="I78" s="786" t="s">
        <v>314</v>
      </c>
      <c r="J78" s="772"/>
      <c r="K78" s="773"/>
      <c r="L78" s="472"/>
      <c r="M78" s="3"/>
      <c r="N78" s="4"/>
      <c r="O78" s="4"/>
      <c r="P78" s="4"/>
      <c r="Q78" s="4"/>
      <c r="R78" s="4"/>
      <c r="S78" s="4"/>
      <c r="T78" s="5"/>
      <c r="U78" s="5"/>
      <c r="V78" s="5"/>
      <c r="W78" s="5"/>
      <c r="X78" s="5"/>
      <c r="Y78" s="5"/>
      <c r="Z78" s="5"/>
    </row>
    <row r="79" spans="1:26" ht="15.75" customHeight="1">
      <c r="A79" s="426"/>
      <c r="B79" s="426"/>
      <c r="C79" s="426"/>
      <c r="D79" s="426"/>
      <c r="E79" s="426"/>
      <c r="F79" s="426"/>
      <c r="G79" s="426"/>
      <c r="H79" s="426"/>
      <c r="I79" s="426"/>
      <c r="J79" s="426"/>
      <c r="K79" s="426"/>
      <c r="L79" s="426"/>
      <c r="M79" s="3"/>
      <c r="N79" s="4"/>
      <c r="O79" s="4"/>
      <c r="P79" s="4"/>
      <c r="Q79" s="4"/>
      <c r="R79" s="4"/>
      <c r="S79" s="4"/>
      <c r="T79" s="5"/>
      <c r="U79" s="5"/>
      <c r="V79" s="5"/>
      <c r="W79" s="5"/>
      <c r="X79" s="5"/>
      <c r="Y79" s="5"/>
      <c r="Z79" s="5"/>
    </row>
    <row r="80" spans="1:26" ht="15.75" customHeight="1">
      <c r="A80" s="787" t="s">
        <v>101</v>
      </c>
      <c r="B80" s="772"/>
      <c r="C80" s="773"/>
      <c r="D80" s="788" t="s">
        <v>102</v>
      </c>
      <c r="E80" s="773"/>
      <c r="F80" s="789" t="s">
        <v>103</v>
      </c>
      <c r="G80" s="772"/>
      <c r="H80" s="773"/>
      <c r="I80" s="787" t="s">
        <v>104</v>
      </c>
      <c r="J80" s="772"/>
      <c r="K80" s="773"/>
      <c r="L80" s="422"/>
      <c r="M80" s="3"/>
      <c r="N80" s="105"/>
      <c r="O80" s="4"/>
      <c r="P80" s="4"/>
      <c r="Q80" s="4"/>
      <c r="R80" s="4"/>
      <c r="S80" s="4"/>
      <c r="T80" s="5"/>
      <c r="U80" s="5"/>
      <c r="V80" s="5"/>
      <c r="W80" s="5"/>
      <c r="X80" s="5"/>
      <c r="Y80" s="5"/>
      <c r="Z80" s="5"/>
    </row>
    <row r="81" spans="1:26" ht="15.75" customHeight="1">
      <c r="A81" s="426"/>
      <c r="B81" s="426"/>
      <c r="C81" s="426"/>
      <c r="D81" s="473"/>
      <c r="E81" s="473"/>
      <c r="F81" s="426"/>
      <c r="G81" s="426"/>
      <c r="H81" s="426"/>
      <c r="I81" s="426"/>
      <c r="J81" s="426"/>
      <c r="K81" s="426"/>
      <c r="L81" s="426"/>
      <c r="M81" s="3"/>
      <c r="N81" s="4"/>
      <c r="O81" s="4"/>
      <c r="P81" s="4"/>
      <c r="Q81" s="4"/>
      <c r="R81" s="4"/>
      <c r="S81" s="4"/>
      <c r="T81" s="5"/>
      <c r="U81" s="5"/>
      <c r="V81" s="5"/>
      <c r="W81" s="5"/>
      <c r="X81" s="5"/>
      <c r="Y81" s="5"/>
      <c r="Z81" s="5"/>
    </row>
    <row r="82" spans="1:26" ht="15.75" customHeight="1">
      <c r="A82" s="474"/>
      <c r="B82" s="474"/>
      <c r="C82" s="474"/>
      <c r="D82" s="475"/>
      <c r="E82" s="475"/>
      <c r="F82" s="474"/>
      <c r="G82" s="474"/>
      <c r="H82" s="474"/>
      <c r="I82" s="474"/>
      <c r="J82" s="474"/>
      <c r="K82" s="474"/>
      <c r="L82" s="474"/>
      <c r="M82" s="4"/>
      <c r="N82" s="4"/>
      <c r="O82" s="4"/>
      <c r="P82" s="4"/>
      <c r="Q82" s="4"/>
      <c r="R82" s="4"/>
      <c r="S82" s="4"/>
      <c r="T82" s="5"/>
      <c r="U82" s="5"/>
      <c r="V82" s="5"/>
      <c r="W82" s="5"/>
      <c r="X82" s="5"/>
      <c r="Y82" s="5"/>
      <c r="Z82" s="5"/>
    </row>
    <row r="83" spans="1:26" ht="15.75" customHeight="1">
      <c r="A83" s="474"/>
      <c r="B83" s="474"/>
      <c r="C83" s="474"/>
      <c r="D83" s="475"/>
      <c r="E83" s="475"/>
      <c r="F83" s="474"/>
      <c r="G83" s="474"/>
      <c r="H83" s="474"/>
      <c r="I83" s="474"/>
      <c r="J83" s="474"/>
      <c r="K83" s="474"/>
      <c r="L83" s="474"/>
      <c r="M83" s="4"/>
      <c r="N83" s="4"/>
      <c r="O83" s="4"/>
      <c r="P83" s="4"/>
      <c r="Q83" s="4"/>
      <c r="R83" s="4"/>
      <c r="S83" s="4"/>
      <c r="T83" s="5"/>
      <c r="U83" s="5"/>
      <c r="V83" s="5"/>
      <c r="W83" s="5"/>
      <c r="X83" s="5"/>
      <c r="Y83" s="5"/>
      <c r="Z83" s="5"/>
    </row>
    <row r="84" spans="1:26" ht="15.75" customHeight="1">
      <c r="A84" s="474"/>
      <c r="B84" s="474"/>
      <c r="C84" s="474"/>
      <c r="D84" s="475"/>
      <c r="E84" s="475"/>
      <c r="F84" s="474"/>
      <c r="G84" s="474"/>
      <c r="H84" s="474"/>
      <c r="I84" s="474"/>
      <c r="J84" s="474"/>
      <c r="K84" s="474"/>
      <c r="L84" s="474"/>
      <c r="M84" s="4"/>
      <c r="N84" s="4"/>
      <c r="O84" s="4"/>
      <c r="P84" s="4"/>
      <c r="Q84" s="4"/>
      <c r="R84" s="4"/>
      <c r="S84" s="4"/>
      <c r="T84" s="5"/>
      <c r="U84" s="5"/>
      <c r="V84" s="5"/>
      <c r="W84" s="5"/>
      <c r="X84" s="5"/>
      <c r="Y84" s="5"/>
      <c r="Z84" s="5"/>
    </row>
    <row r="85" spans="1:26" ht="15.75" customHeight="1">
      <c r="A85" s="790" t="s">
        <v>105</v>
      </c>
      <c r="B85" s="772"/>
      <c r="C85" s="773"/>
      <c r="D85" s="791" t="s">
        <v>106</v>
      </c>
      <c r="E85" s="773"/>
      <c r="F85" s="792" t="s">
        <v>107</v>
      </c>
      <c r="G85" s="772"/>
      <c r="H85" s="773"/>
      <c r="I85" s="790" t="s">
        <v>108</v>
      </c>
      <c r="J85" s="772"/>
      <c r="K85" s="773"/>
      <c r="L85" s="476"/>
      <c r="M85" s="4"/>
      <c r="N85" s="4"/>
      <c r="O85" s="4"/>
      <c r="P85" s="4"/>
      <c r="Q85" s="4"/>
      <c r="R85" s="4"/>
      <c r="S85" s="4"/>
      <c r="T85" s="5"/>
      <c r="U85" s="5"/>
      <c r="V85" s="5"/>
      <c r="W85" s="5"/>
      <c r="X85" s="5"/>
      <c r="Y85" s="5"/>
      <c r="Z85" s="5"/>
    </row>
    <row r="86" spans="1:26" ht="15.75" customHeight="1">
      <c r="A86" s="5"/>
      <c r="B86" s="5"/>
      <c r="C86" s="5"/>
      <c r="D86" s="4"/>
      <c r="E86" s="4"/>
      <c r="F86" s="5"/>
      <c r="G86" s="477"/>
      <c r="H86" s="5"/>
      <c r="I86" s="5"/>
      <c r="J86" s="5"/>
      <c r="K86" s="5"/>
      <c r="L86" s="5"/>
      <c r="M86" s="4"/>
      <c r="N86" s="4"/>
      <c r="O86" s="4"/>
      <c r="P86" s="4"/>
      <c r="Q86" s="4"/>
      <c r="R86" s="4"/>
      <c r="S86" s="4"/>
      <c r="T86" s="5"/>
      <c r="U86" s="5"/>
      <c r="V86" s="5"/>
      <c r="W86" s="5"/>
      <c r="X86" s="5"/>
      <c r="Y86" s="5"/>
      <c r="Z86" s="5"/>
    </row>
    <row r="87" spans="1:26" ht="15.75" customHeight="1">
      <c r="A87" s="5"/>
      <c r="B87" s="5"/>
      <c r="C87" s="5"/>
      <c r="D87" s="5"/>
      <c r="E87" s="5"/>
      <c r="F87" s="5"/>
      <c r="G87" s="477"/>
      <c r="H87" s="5"/>
      <c r="I87" s="5"/>
      <c r="J87" s="5"/>
      <c r="K87" s="5"/>
      <c r="L87" s="5"/>
      <c r="M87" s="4"/>
      <c r="N87" s="4"/>
      <c r="O87" s="4"/>
      <c r="P87" s="4"/>
      <c r="Q87" s="4"/>
      <c r="R87" s="4"/>
      <c r="S87" s="4"/>
      <c r="T87" s="5"/>
      <c r="U87" s="5"/>
      <c r="V87" s="5"/>
      <c r="W87" s="5"/>
      <c r="X87" s="5"/>
      <c r="Y87" s="5"/>
      <c r="Z87" s="5"/>
    </row>
    <row r="88" spans="1:26" ht="15.75" customHeight="1">
      <c r="A88" s="5"/>
      <c r="B88" s="5"/>
      <c r="C88" s="5"/>
      <c r="D88" s="5"/>
      <c r="E88" s="5"/>
      <c r="F88" s="5"/>
      <c r="G88" s="477"/>
      <c r="H88" s="5"/>
      <c r="I88" s="5"/>
      <c r="J88" s="5"/>
      <c r="K88" s="5"/>
      <c r="L88" s="5"/>
      <c r="M88" s="4"/>
      <c r="N88" s="4"/>
      <c r="O88" s="4"/>
      <c r="P88" s="4"/>
      <c r="Q88" s="4"/>
      <c r="R88" s="4"/>
      <c r="S88" s="4"/>
      <c r="T88" s="5"/>
      <c r="U88" s="5"/>
      <c r="V88" s="5"/>
      <c r="W88" s="5"/>
      <c r="X88" s="5"/>
      <c r="Y88" s="5"/>
      <c r="Z88" s="5"/>
    </row>
    <row r="89" spans="1:26" ht="15.75" customHeight="1">
      <c r="A89" s="5"/>
      <c r="B89" s="5"/>
      <c r="C89" s="5"/>
      <c r="D89" s="5"/>
      <c r="E89" s="5"/>
      <c r="F89" s="5"/>
      <c r="G89" s="477"/>
      <c r="H89" s="5"/>
      <c r="I89" s="5"/>
      <c r="J89" s="5"/>
      <c r="K89" s="5"/>
      <c r="L89" s="478" t="s">
        <v>217</v>
      </c>
      <c r="M89" s="4"/>
      <c r="N89" s="4"/>
      <c r="O89" s="4"/>
      <c r="P89" s="4"/>
      <c r="Q89" s="4"/>
      <c r="R89" s="4"/>
      <c r="S89" s="4"/>
      <c r="T89" s="5"/>
      <c r="U89" s="5"/>
      <c r="V89" s="5"/>
      <c r="W89" s="5"/>
      <c r="X89" s="5"/>
      <c r="Y89" s="5"/>
      <c r="Z89" s="5"/>
    </row>
    <row r="90" spans="1:26" ht="15.75" customHeight="1">
      <c r="A90" s="5"/>
      <c r="B90" s="5"/>
      <c r="C90" s="5"/>
      <c r="D90" s="5"/>
      <c r="E90" s="5"/>
      <c r="F90" s="5"/>
      <c r="G90" s="477"/>
      <c r="H90" s="5"/>
      <c r="I90" s="5"/>
      <c r="J90" s="5"/>
      <c r="K90" s="5"/>
      <c r="L90" s="5"/>
      <c r="M90" s="4"/>
      <c r="N90" s="4"/>
      <c r="O90" s="4"/>
      <c r="P90" s="4"/>
      <c r="Q90" s="4"/>
      <c r="R90" s="4"/>
      <c r="S90" s="4"/>
      <c r="T90" s="5"/>
      <c r="U90" s="5"/>
      <c r="V90" s="5"/>
      <c r="W90" s="5"/>
      <c r="X90" s="5"/>
      <c r="Y90" s="5"/>
      <c r="Z90" s="5"/>
    </row>
    <row r="91" spans="1:26" ht="15.75" customHeight="1">
      <c r="A91" s="5"/>
      <c r="B91" s="5"/>
      <c r="C91" s="5"/>
      <c r="D91" s="5"/>
      <c r="E91" s="5"/>
      <c r="F91" s="5"/>
      <c r="G91" s="477"/>
      <c r="H91" s="5"/>
      <c r="I91" s="5"/>
      <c r="J91" s="5"/>
      <c r="K91" s="5"/>
      <c r="L91" s="5"/>
      <c r="M91" s="4"/>
      <c r="N91" s="4"/>
      <c r="O91" s="4"/>
      <c r="P91" s="4"/>
      <c r="Q91" s="4"/>
      <c r="R91" s="4"/>
      <c r="S91" s="4"/>
      <c r="T91" s="5"/>
      <c r="U91" s="5"/>
      <c r="V91" s="5"/>
      <c r="W91" s="5"/>
      <c r="X91" s="5"/>
      <c r="Y91" s="5"/>
      <c r="Z91" s="5"/>
    </row>
    <row r="92" spans="1:26" ht="15.75" customHeight="1">
      <c r="A92" s="5"/>
      <c r="B92" s="5"/>
      <c r="C92" s="5"/>
      <c r="D92" s="5"/>
      <c r="E92" s="5"/>
      <c r="F92" s="5"/>
      <c r="G92" s="477"/>
      <c r="H92" s="5"/>
      <c r="I92" s="5"/>
      <c r="J92" s="5"/>
      <c r="K92" s="5"/>
      <c r="L92" s="5"/>
      <c r="M92" s="4"/>
      <c r="N92" s="4"/>
      <c r="O92" s="4"/>
      <c r="P92" s="4"/>
      <c r="Q92" s="4"/>
      <c r="R92" s="4"/>
      <c r="S92" s="4"/>
      <c r="T92" s="5"/>
      <c r="U92" s="5"/>
      <c r="V92" s="5"/>
      <c r="W92" s="5"/>
      <c r="X92" s="5"/>
      <c r="Y92" s="5"/>
      <c r="Z92" s="5"/>
    </row>
    <row r="93" spans="1:26" ht="15.75" customHeight="1">
      <c r="A93" s="5"/>
      <c r="B93" s="5"/>
      <c r="C93" s="5"/>
      <c r="D93" s="5"/>
      <c r="E93" s="5"/>
      <c r="F93" s="5"/>
      <c r="G93" s="477"/>
      <c r="H93" s="5"/>
      <c r="I93" s="5"/>
      <c r="J93" s="5"/>
      <c r="K93" s="5"/>
      <c r="L93" s="5"/>
      <c r="M93" s="4"/>
      <c r="N93" s="4"/>
      <c r="O93" s="4"/>
      <c r="P93" s="4"/>
      <c r="Q93" s="4"/>
      <c r="R93" s="4"/>
      <c r="S93" s="4"/>
      <c r="T93" s="5"/>
      <c r="U93" s="5"/>
      <c r="V93" s="5"/>
      <c r="W93" s="5"/>
      <c r="X93" s="5"/>
      <c r="Y93" s="5"/>
      <c r="Z93" s="5"/>
    </row>
    <row r="94" spans="1:26" ht="15.75" customHeight="1">
      <c r="A94" s="5"/>
      <c r="B94" s="5"/>
      <c r="C94" s="5"/>
      <c r="D94" s="5"/>
      <c r="E94" s="5"/>
      <c r="F94" s="5"/>
      <c r="G94" s="477"/>
      <c r="H94" s="5"/>
      <c r="I94" s="5"/>
      <c r="J94" s="5"/>
      <c r="K94" s="5"/>
      <c r="L94" s="5"/>
      <c r="M94" s="4"/>
      <c r="N94" s="4"/>
      <c r="O94" s="4"/>
      <c r="P94" s="4"/>
      <c r="Q94" s="4"/>
      <c r="R94" s="4"/>
      <c r="S94" s="4"/>
      <c r="T94" s="5"/>
      <c r="U94" s="5"/>
      <c r="V94" s="5"/>
      <c r="W94" s="5"/>
      <c r="X94" s="5"/>
      <c r="Y94" s="5"/>
      <c r="Z94" s="5"/>
    </row>
    <row r="95" spans="1:26" ht="15.75" customHeight="1">
      <c r="A95" s="5"/>
      <c r="B95" s="5"/>
      <c r="C95" s="5"/>
      <c r="D95" s="5"/>
      <c r="E95" s="5"/>
      <c r="F95" s="5"/>
      <c r="G95" s="477"/>
      <c r="H95" s="5"/>
      <c r="I95" s="5"/>
      <c r="J95" s="5"/>
      <c r="K95" s="5"/>
      <c r="L95" s="5"/>
      <c r="M95" s="4"/>
      <c r="N95" s="4"/>
      <c r="O95" s="4"/>
      <c r="P95" s="4"/>
      <c r="Q95" s="4"/>
      <c r="R95" s="4"/>
      <c r="S95" s="4"/>
      <c r="T95" s="5"/>
      <c r="U95" s="5"/>
      <c r="V95" s="5"/>
      <c r="W95" s="5"/>
      <c r="X95" s="5"/>
      <c r="Y95" s="5"/>
      <c r="Z95" s="5"/>
    </row>
    <row r="96" spans="1:26" ht="15.75" customHeight="1">
      <c r="A96" s="5"/>
      <c r="B96" s="5"/>
      <c r="C96" s="5"/>
      <c r="D96" s="5"/>
      <c r="E96" s="5"/>
      <c r="F96" s="5"/>
      <c r="G96" s="477"/>
      <c r="H96" s="5"/>
      <c r="I96" s="5"/>
      <c r="J96" s="5"/>
      <c r="K96" s="5"/>
      <c r="L96" s="5"/>
      <c r="M96" s="4"/>
      <c r="N96" s="4"/>
      <c r="O96" s="4"/>
      <c r="P96" s="4"/>
      <c r="Q96" s="4"/>
      <c r="R96" s="4"/>
      <c r="S96" s="4"/>
      <c r="T96" s="5"/>
      <c r="U96" s="5"/>
      <c r="V96" s="5"/>
      <c r="W96" s="5"/>
      <c r="X96" s="5"/>
      <c r="Y96" s="5"/>
      <c r="Z96" s="5"/>
    </row>
    <row r="97" spans="1:26" ht="15.75" customHeight="1">
      <c r="A97" s="5"/>
      <c r="B97" s="5"/>
      <c r="C97" s="5"/>
      <c r="D97" s="5"/>
      <c r="E97" s="5"/>
      <c r="F97" s="5"/>
      <c r="G97" s="477"/>
      <c r="H97" s="5"/>
      <c r="I97" s="5"/>
      <c r="J97" s="5"/>
      <c r="K97" s="5"/>
      <c r="L97" s="5"/>
      <c r="M97" s="4"/>
      <c r="N97" s="4"/>
      <c r="O97" s="4"/>
      <c r="P97" s="4"/>
      <c r="Q97" s="4"/>
      <c r="R97" s="4"/>
      <c r="S97" s="4"/>
      <c r="T97" s="5"/>
      <c r="U97" s="5"/>
      <c r="V97" s="5"/>
      <c r="W97" s="5"/>
      <c r="X97" s="5"/>
      <c r="Y97" s="5"/>
      <c r="Z97" s="5"/>
    </row>
    <row r="98" spans="1:26" ht="15.75" customHeight="1">
      <c r="A98" s="5"/>
      <c r="B98" s="5"/>
      <c r="C98" s="5"/>
      <c r="D98" s="5"/>
      <c r="E98" s="5"/>
      <c r="F98" s="5"/>
      <c r="G98" s="477"/>
      <c r="H98" s="5"/>
      <c r="I98" s="5"/>
      <c r="J98" s="5"/>
      <c r="K98" s="5"/>
      <c r="L98" s="5"/>
      <c r="M98" s="4"/>
      <c r="N98" s="4"/>
      <c r="O98" s="4"/>
      <c r="P98" s="4"/>
      <c r="Q98" s="4"/>
      <c r="R98" s="4"/>
      <c r="S98" s="4"/>
      <c r="T98" s="5"/>
      <c r="U98" s="5"/>
      <c r="V98" s="5"/>
      <c r="W98" s="5"/>
      <c r="X98" s="5"/>
      <c r="Y98" s="5"/>
      <c r="Z98" s="5"/>
    </row>
    <row r="99" spans="1:26" ht="15.75" customHeight="1">
      <c r="A99" s="5"/>
      <c r="B99" s="5"/>
      <c r="C99" s="5"/>
      <c r="D99" s="5"/>
      <c r="E99" s="5"/>
      <c r="F99" s="5"/>
      <c r="G99" s="477"/>
      <c r="H99" s="5"/>
      <c r="I99" s="5"/>
      <c r="J99" s="5"/>
      <c r="K99" s="5"/>
      <c r="L99" s="5"/>
      <c r="M99" s="4"/>
      <c r="N99" s="4"/>
      <c r="O99" s="4"/>
      <c r="P99" s="4"/>
      <c r="Q99" s="4"/>
      <c r="R99" s="4"/>
      <c r="S99" s="4"/>
      <c r="T99" s="5"/>
      <c r="U99" s="5"/>
      <c r="V99" s="5"/>
      <c r="W99" s="5"/>
      <c r="X99" s="5"/>
      <c r="Y99" s="5"/>
      <c r="Z99" s="5"/>
    </row>
    <row r="100" spans="1:26" ht="15.75" customHeight="1">
      <c r="A100" s="5"/>
      <c r="B100" s="5"/>
      <c r="C100" s="5"/>
      <c r="D100" s="5"/>
      <c r="E100" s="5"/>
      <c r="F100" s="5"/>
      <c r="G100" s="477"/>
      <c r="H100" s="5"/>
      <c r="I100" s="5"/>
      <c r="J100" s="5"/>
      <c r="K100" s="5"/>
      <c r="L100" s="5"/>
      <c r="M100" s="4"/>
      <c r="N100" s="4"/>
      <c r="O100" s="4"/>
      <c r="P100" s="4"/>
      <c r="Q100" s="4"/>
      <c r="R100" s="4"/>
      <c r="S100" s="4"/>
      <c r="T100" s="5"/>
      <c r="U100" s="5"/>
      <c r="V100" s="5"/>
      <c r="W100" s="5"/>
      <c r="X100" s="5"/>
      <c r="Y100" s="5"/>
      <c r="Z100" s="5"/>
    </row>
    <row r="101" spans="1:26" ht="15.75" customHeight="1">
      <c r="A101" s="5"/>
      <c r="B101" s="5"/>
      <c r="C101" s="5"/>
      <c r="D101" s="5"/>
      <c r="E101" s="5"/>
      <c r="F101" s="5"/>
      <c r="G101" s="477"/>
      <c r="H101" s="5"/>
      <c r="I101" s="5"/>
      <c r="J101" s="5"/>
      <c r="K101" s="5"/>
      <c r="L101" s="5"/>
      <c r="M101" s="4"/>
      <c r="N101" s="4"/>
      <c r="O101" s="4"/>
      <c r="P101" s="4"/>
      <c r="Q101" s="4"/>
      <c r="R101" s="4"/>
      <c r="S101" s="4"/>
      <c r="T101" s="5"/>
      <c r="U101" s="5"/>
      <c r="V101" s="5"/>
      <c r="W101" s="5"/>
      <c r="X101" s="5"/>
      <c r="Y101" s="5"/>
      <c r="Z101" s="5"/>
    </row>
    <row r="102" spans="1:26" ht="15.75" customHeight="1">
      <c r="A102" s="5"/>
      <c r="B102" s="5"/>
      <c r="C102" s="5"/>
      <c r="D102" s="5"/>
      <c r="E102" s="5"/>
      <c r="F102" s="5"/>
      <c r="G102" s="477"/>
      <c r="H102" s="5"/>
      <c r="I102" s="5"/>
      <c r="J102" s="5"/>
      <c r="K102" s="5"/>
      <c r="L102" s="5"/>
      <c r="M102" s="4"/>
      <c r="N102" s="4"/>
      <c r="O102" s="4"/>
      <c r="P102" s="4"/>
      <c r="Q102" s="4"/>
      <c r="R102" s="4"/>
      <c r="S102" s="4"/>
      <c r="T102" s="5"/>
      <c r="U102" s="5"/>
      <c r="V102" s="5"/>
      <c r="W102" s="5"/>
      <c r="X102" s="5"/>
      <c r="Y102" s="5"/>
      <c r="Z102" s="5"/>
    </row>
    <row r="103" spans="1:26" ht="15.75" customHeight="1">
      <c r="A103" s="5"/>
      <c r="B103" s="5"/>
      <c r="C103" s="5"/>
      <c r="D103" s="5"/>
      <c r="E103" s="5"/>
      <c r="F103" s="5"/>
      <c r="G103" s="477"/>
      <c r="H103" s="5"/>
      <c r="I103" s="5"/>
      <c r="J103" s="5"/>
      <c r="K103" s="5"/>
      <c r="L103" s="5"/>
      <c r="M103" s="4"/>
      <c r="N103" s="4"/>
      <c r="O103" s="4"/>
      <c r="P103" s="4"/>
      <c r="Q103" s="4"/>
      <c r="R103" s="4"/>
      <c r="S103" s="4"/>
      <c r="T103" s="5"/>
      <c r="U103" s="5"/>
      <c r="V103" s="5"/>
      <c r="W103" s="5"/>
      <c r="X103" s="5"/>
      <c r="Y103" s="5"/>
      <c r="Z103" s="5"/>
    </row>
    <row r="104" spans="1:26" ht="15.75" customHeight="1">
      <c r="A104" s="5"/>
      <c r="B104" s="5"/>
      <c r="C104" s="5"/>
      <c r="D104" s="5"/>
      <c r="E104" s="5"/>
      <c r="F104" s="5"/>
      <c r="G104" s="477"/>
      <c r="H104" s="5"/>
      <c r="I104" s="5"/>
      <c r="J104" s="5"/>
      <c r="K104" s="5"/>
      <c r="L104" s="5"/>
      <c r="M104" s="4"/>
      <c r="N104" s="4"/>
      <c r="O104" s="4"/>
      <c r="P104" s="4"/>
      <c r="Q104" s="4"/>
      <c r="R104" s="4"/>
      <c r="S104" s="4"/>
      <c r="T104" s="5"/>
      <c r="U104" s="5"/>
      <c r="V104" s="5"/>
      <c r="W104" s="5"/>
      <c r="X104" s="5"/>
      <c r="Y104" s="5"/>
      <c r="Z104" s="5"/>
    </row>
    <row r="105" spans="1:26" ht="15.75" customHeight="1">
      <c r="A105" s="5"/>
      <c r="B105" s="5"/>
      <c r="C105" s="5"/>
      <c r="D105" s="5"/>
      <c r="E105" s="5"/>
      <c r="F105" s="5"/>
      <c r="G105" s="477"/>
      <c r="H105" s="5"/>
      <c r="I105" s="5"/>
      <c r="J105" s="5"/>
      <c r="K105" s="5"/>
      <c r="L105" s="5"/>
      <c r="M105" s="4"/>
      <c r="N105" s="4"/>
      <c r="O105" s="4"/>
      <c r="P105" s="4"/>
      <c r="Q105" s="4"/>
      <c r="R105" s="4"/>
      <c r="S105" s="4"/>
      <c r="T105" s="5"/>
      <c r="U105" s="5"/>
      <c r="V105" s="5"/>
      <c r="W105" s="5"/>
      <c r="X105" s="5"/>
      <c r="Y105" s="5"/>
      <c r="Z105" s="5"/>
    </row>
    <row r="106" spans="1:26" ht="15.75" customHeight="1">
      <c r="A106" s="5"/>
      <c r="B106" s="5"/>
      <c r="C106" s="5"/>
      <c r="D106" s="5"/>
      <c r="E106" s="5"/>
      <c r="F106" s="5"/>
      <c r="G106" s="477"/>
      <c r="H106" s="5"/>
      <c r="I106" s="5"/>
      <c r="J106" s="5"/>
      <c r="K106" s="5"/>
      <c r="L106" s="5"/>
      <c r="M106" s="4"/>
      <c r="N106" s="4"/>
      <c r="O106" s="4"/>
      <c r="P106" s="4"/>
      <c r="Q106" s="4"/>
      <c r="R106" s="4"/>
      <c r="S106" s="4"/>
      <c r="T106" s="5"/>
      <c r="U106" s="5"/>
      <c r="V106" s="5"/>
      <c r="W106" s="5"/>
      <c r="X106" s="5"/>
      <c r="Y106" s="5"/>
      <c r="Z106" s="5"/>
    </row>
    <row r="107" spans="1:26" ht="15.75" customHeight="1">
      <c r="A107" s="5"/>
      <c r="B107" s="5"/>
      <c r="C107" s="5"/>
      <c r="D107" s="5"/>
      <c r="E107" s="5"/>
      <c r="F107" s="5"/>
      <c r="G107" s="477"/>
      <c r="H107" s="5"/>
      <c r="I107" s="5"/>
      <c r="J107" s="5"/>
      <c r="K107" s="5"/>
      <c r="L107" s="5"/>
      <c r="M107" s="4"/>
      <c r="N107" s="4"/>
      <c r="O107" s="4"/>
      <c r="P107" s="4"/>
      <c r="Q107" s="4"/>
      <c r="R107" s="4"/>
      <c r="S107" s="4"/>
      <c r="T107" s="5"/>
      <c r="U107" s="5"/>
      <c r="V107" s="5"/>
      <c r="W107" s="5"/>
      <c r="X107" s="5"/>
      <c r="Y107" s="5"/>
      <c r="Z107" s="5"/>
    </row>
    <row r="108" spans="1:26" ht="15.75" customHeight="1">
      <c r="A108" s="5"/>
      <c r="B108" s="5"/>
      <c r="C108" s="5"/>
      <c r="D108" s="5"/>
      <c r="E108" s="5"/>
      <c r="F108" s="5"/>
      <c r="G108" s="477"/>
      <c r="H108" s="5"/>
      <c r="I108" s="5"/>
      <c r="J108" s="5"/>
      <c r="K108" s="5"/>
      <c r="L108" s="5"/>
      <c r="M108" s="4"/>
      <c r="N108" s="4"/>
      <c r="O108" s="4"/>
      <c r="P108" s="4"/>
      <c r="Q108" s="4"/>
      <c r="R108" s="4"/>
      <c r="S108" s="4"/>
      <c r="T108" s="5"/>
      <c r="U108" s="5"/>
      <c r="V108" s="5"/>
      <c r="W108" s="5"/>
      <c r="X108" s="5"/>
      <c r="Y108" s="5"/>
      <c r="Z108" s="5"/>
    </row>
    <row r="109" spans="1:26" ht="15.75" customHeight="1">
      <c r="A109" s="5"/>
      <c r="B109" s="5"/>
      <c r="C109" s="5"/>
      <c r="D109" s="5"/>
      <c r="E109" s="5"/>
      <c r="F109" s="5"/>
      <c r="G109" s="477"/>
      <c r="H109" s="5"/>
      <c r="I109" s="5"/>
      <c r="J109" s="5"/>
      <c r="K109" s="5"/>
      <c r="L109" s="5"/>
      <c r="M109" s="4"/>
      <c r="N109" s="4"/>
      <c r="O109" s="4"/>
      <c r="P109" s="4"/>
      <c r="Q109" s="4"/>
      <c r="R109" s="4"/>
      <c r="S109" s="4"/>
      <c r="T109" s="5"/>
      <c r="U109" s="5"/>
      <c r="V109" s="5"/>
      <c r="W109" s="5"/>
      <c r="X109" s="5"/>
      <c r="Y109" s="5"/>
      <c r="Z109" s="5"/>
    </row>
    <row r="110" spans="1:26" ht="15.75" customHeight="1">
      <c r="A110" s="5"/>
      <c r="B110" s="5"/>
      <c r="C110" s="5"/>
      <c r="D110" s="5"/>
      <c r="E110" s="5"/>
      <c r="F110" s="5"/>
      <c r="G110" s="477"/>
      <c r="H110" s="5"/>
      <c r="I110" s="5"/>
      <c r="J110" s="5"/>
      <c r="K110" s="5"/>
      <c r="L110" s="5"/>
      <c r="M110" s="4"/>
      <c r="N110" s="4"/>
      <c r="O110" s="4"/>
      <c r="P110" s="4"/>
      <c r="Q110" s="4"/>
      <c r="R110" s="4"/>
      <c r="S110" s="4"/>
      <c r="T110" s="5"/>
      <c r="U110" s="5"/>
      <c r="V110" s="5"/>
      <c r="W110" s="5"/>
      <c r="X110" s="5"/>
      <c r="Y110" s="5"/>
      <c r="Z110" s="5"/>
    </row>
    <row r="111" spans="1:26" ht="15.75" customHeight="1">
      <c r="A111" s="5"/>
      <c r="B111" s="5"/>
      <c r="C111" s="5"/>
      <c r="D111" s="5"/>
      <c r="E111" s="5"/>
      <c r="F111" s="5"/>
      <c r="G111" s="477"/>
      <c r="H111" s="5"/>
      <c r="I111" s="5"/>
      <c r="J111" s="5"/>
      <c r="K111" s="5"/>
      <c r="L111" s="5"/>
      <c r="M111" s="4"/>
      <c r="N111" s="4"/>
      <c r="O111" s="4"/>
      <c r="P111" s="4"/>
      <c r="Q111" s="4"/>
      <c r="R111" s="4"/>
      <c r="S111" s="4"/>
      <c r="T111" s="5"/>
      <c r="U111" s="5"/>
      <c r="V111" s="5"/>
      <c r="W111" s="5"/>
      <c r="X111" s="5"/>
      <c r="Y111" s="5"/>
      <c r="Z111" s="5"/>
    </row>
    <row r="112" spans="1:26" ht="15.75" customHeight="1">
      <c r="A112" s="5"/>
      <c r="B112" s="5"/>
      <c r="C112" s="5"/>
      <c r="D112" s="5"/>
      <c r="E112" s="5"/>
      <c r="F112" s="5"/>
      <c r="G112" s="477"/>
      <c r="H112" s="5"/>
      <c r="I112" s="5"/>
      <c r="J112" s="5"/>
      <c r="K112" s="5"/>
      <c r="L112" s="5"/>
      <c r="M112" s="4"/>
      <c r="N112" s="4"/>
      <c r="O112" s="4"/>
      <c r="P112" s="4"/>
      <c r="Q112" s="4"/>
      <c r="R112" s="4"/>
      <c r="S112" s="4"/>
      <c r="T112" s="5"/>
      <c r="U112" s="5"/>
      <c r="V112" s="5"/>
      <c r="W112" s="5"/>
      <c r="X112" s="5"/>
      <c r="Y112" s="5"/>
      <c r="Z112" s="5"/>
    </row>
    <row r="113" spans="1:26" ht="15.75" customHeight="1">
      <c r="A113" s="5"/>
      <c r="B113" s="5"/>
      <c r="C113" s="5"/>
      <c r="D113" s="5"/>
      <c r="E113" s="5"/>
      <c r="F113" s="5"/>
      <c r="G113" s="477"/>
      <c r="H113" s="5"/>
      <c r="I113" s="5"/>
      <c r="J113" s="5"/>
      <c r="K113" s="5"/>
      <c r="L113" s="5"/>
      <c r="M113" s="4"/>
      <c r="N113" s="4"/>
      <c r="O113" s="4"/>
      <c r="P113" s="4"/>
      <c r="Q113" s="4"/>
      <c r="R113" s="4"/>
      <c r="S113" s="4"/>
      <c r="T113" s="5"/>
      <c r="U113" s="5"/>
      <c r="V113" s="5"/>
      <c r="W113" s="5"/>
      <c r="X113" s="5"/>
      <c r="Y113" s="5"/>
      <c r="Z113" s="5"/>
    </row>
    <row r="114" spans="1:26" ht="15.75" customHeight="1">
      <c r="A114" s="5"/>
      <c r="B114" s="5"/>
      <c r="C114" s="5"/>
      <c r="D114" s="5"/>
      <c r="E114" s="5"/>
      <c r="F114" s="5"/>
      <c r="G114" s="477"/>
      <c r="H114" s="5"/>
      <c r="I114" s="5"/>
      <c r="J114" s="5"/>
      <c r="K114" s="5"/>
      <c r="L114" s="5"/>
      <c r="M114" s="4"/>
      <c r="N114" s="4"/>
      <c r="O114" s="4"/>
      <c r="P114" s="4"/>
      <c r="Q114" s="4"/>
      <c r="R114" s="4"/>
      <c r="S114" s="4"/>
      <c r="T114" s="5"/>
      <c r="U114" s="5"/>
      <c r="V114" s="5"/>
      <c r="W114" s="5"/>
      <c r="X114" s="5"/>
      <c r="Y114" s="5"/>
      <c r="Z114" s="5"/>
    </row>
    <row r="115" spans="1:26" ht="15.75" customHeight="1">
      <c r="A115" s="5"/>
      <c r="B115" s="5"/>
      <c r="C115" s="5"/>
      <c r="D115" s="5"/>
      <c r="E115" s="5"/>
      <c r="F115" s="5"/>
      <c r="G115" s="477"/>
      <c r="H115" s="5"/>
      <c r="I115" s="5"/>
      <c r="J115" s="5"/>
      <c r="K115" s="5"/>
      <c r="L115" s="5"/>
      <c r="M115" s="4"/>
      <c r="N115" s="4"/>
      <c r="O115" s="4"/>
      <c r="P115" s="4"/>
      <c r="Q115" s="4"/>
      <c r="R115" s="4"/>
      <c r="S115" s="4"/>
      <c r="T115" s="5"/>
      <c r="U115" s="5"/>
      <c r="V115" s="5"/>
      <c r="W115" s="5"/>
      <c r="X115" s="5"/>
      <c r="Y115" s="5"/>
      <c r="Z115" s="5"/>
    </row>
    <row r="116" spans="1:26" ht="15.75" customHeight="1">
      <c r="A116" s="5"/>
      <c r="B116" s="5"/>
      <c r="C116" s="5"/>
      <c r="D116" s="5"/>
      <c r="E116" s="5"/>
      <c r="F116" s="5"/>
      <c r="G116" s="477"/>
      <c r="H116" s="5"/>
      <c r="I116" s="5"/>
      <c r="J116" s="5"/>
      <c r="K116" s="5"/>
      <c r="L116" s="5"/>
      <c r="M116" s="4"/>
      <c r="N116" s="4"/>
      <c r="O116" s="4"/>
      <c r="P116" s="4"/>
      <c r="Q116" s="4"/>
      <c r="R116" s="4"/>
      <c r="S116" s="4"/>
      <c r="T116" s="5"/>
      <c r="U116" s="5"/>
      <c r="V116" s="5"/>
      <c r="W116" s="5"/>
      <c r="X116" s="5"/>
      <c r="Y116" s="5"/>
      <c r="Z116" s="5"/>
    </row>
    <row r="117" spans="1:26" ht="15.75" customHeight="1">
      <c r="A117" s="5"/>
      <c r="B117" s="5"/>
      <c r="C117" s="5"/>
      <c r="D117" s="5"/>
      <c r="E117" s="5"/>
      <c r="F117" s="5"/>
      <c r="G117" s="477"/>
      <c r="H117" s="5"/>
      <c r="I117" s="5"/>
      <c r="J117" s="5"/>
      <c r="K117" s="5"/>
      <c r="L117" s="5"/>
      <c r="M117" s="4"/>
      <c r="N117" s="4"/>
      <c r="O117" s="4"/>
      <c r="P117" s="4"/>
      <c r="Q117" s="4"/>
      <c r="R117" s="4"/>
      <c r="S117" s="4"/>
      <c r="T117" s="5"/>
      <c r="U117" s="5"/>
      <c r="V117" s="5"/>
      <c r="W117" s="5"/>
      <c r="X117" s="5"/>
      <c r="Y117" s="5"/>
      <c r="Z117" s="5"/>
    </row>
    <row r="118" spans="1:26" ht="15.75" customHeight="1">
      <c r="A118" s="5"/>
      <c r="B118" s="5"/>
      <c r="C118" s="5"/>
      <c r="D118" s="5"/>
      <c r="E118" s="5"/>
      <c r="F118" s="5"/>
      <c r="G118" s="477"/>
      <c r="H118" s="5"/>
      <c r="I118" s="5"/>
      <c r="J118" s="5"/>
      <c r="K118" s="5"/>
      <c r="L118" s="5"/>
      <c r="M118" s="4"/>
      <c r="N118" s="4"/>
      <c r="O118" s="4"/>
      <c r="P118" s="4"/>
      <c r="Q118" s="4"/>
      <c r="R118" s="4"/>
      <c r="S118" s="4"/>
      <c r="T118" s="5"/>
      <c r="U118" s="5"/>
      <c r="V118" s="5"/>
      <c r="W118" s="5"/>
      <c r="X118" s="5"/>
      <c r="Y118" s="5"/>
      <c r="Z118" s="5"/>
    </row>
    <row r="119" spans="1:26" ht="15.75" customHeight="1">
      <c r="A119" s="5"/>
      <c r="B119" s="5"/>
      <c r="C119" s="5"/>
      <c r="D119" s="5"/>
      <c r="E119" s="5"/>
      <c r="F119" s="5"/>
      <c r="G119" s="477"/>
      <c r="H119" s="5"/>
      <c r="I119" s="5"/>
      <c r="J119" s="5"/>
      <c r="K119" s="5"/>
      <c r="L119" s="5"/>
      <c r="M119" s="4"/>
      <c r="N119" s="4"/>
      <c r="O119" s="4"/>
      <c r="P119" s="4"/>
      <c r="Q119" s="4"/>
      <c r="R119" s="4"/>
      <c r="S119" s="4"/>
      <c r="T119" s="5"/>
      <c r="U119" s="5"/>
      <c r="V119" s="5"/>
      <c r="W119" s="5"/>
      <c r="X119" s="5"/>
      <c r="Y119" s="5"/>
      <c r="Z119" s="5"/>
    </row>
    <row r="120" spans="1:26" ht="15.75" customHeight="1">
      <c r="A120" s="5"/>
      <c r="B120" s="5"/>
      <c r="C120" s="5"/>
      <c r="D120" s="5"/>
      <c r="E120" s="5"/>
      <c r="F120" s="5"/>
      <c r="G120" s="477"/>
      <c r="H120" s="5"/>
      <c r="I120" s="5"/>
      <c r="J120" s="5"/>
      <c r="K120" s="5"/>
      <c r="L120" s="5"/>
      <c r="M120" s="4"/>
      <c r="N120" s="4"/>
      <c r="O120" s="4"/>
      <c r="P120" s="4"/>
      <c r="Q120" s="4"/>
      <c r="R120" s="4"/>
      <c r="S120" s="4"/>
      <c r="T120" s="5"/>
      <c r="U120" s="5"/>
      <c r="V120" s="5"/>
      <c r="W120" s="5"/>
      <c r="X120" s="5"/>
      <c r="Y120" s="5"/>
      <c r="Z120" s="5"/>
    </row>
    <row r="121" spans="1:26" ht="15.75" customHeight="1">
      <c r="A121" s="5"/>
      <c r="B121" s="5"/>
      <c r="C121" s="5"/>
      <c r="D121" s="5"/>
      <c r="E121" s="5"/>
      <c r="F121" s="5"/>
      <c r="G121" s="477"/>
      <c r="H121" s="5"/>
      <c r="I121" s="5"/>
      <c r="J121" s="5"/>
      <c r="K121" s="5"/>
      <c r="L121" s="5"/>
      <c r="M121" s="4"/>
      <c r="N121" s="4"/>
      <c r="O121" s="4"/>
      <c r="P121" s="4"/>
      <c r="Q121" s="4"/>
      <c r="R121" s="4"/>
      <c r="S121" s="4"/>
      <c r="T121" s="5"/>
      <c r="U121" s="5"/>
      <c r="V121" s="5"/>
      <c r="W121" s="5"/>
      <c r="X121" s="5"/>
      <c r="Y121" s="5"/>
      <c r="Z121" s="5"/>
    </row>
    <row r="122" spans="1:26" ht="15.75" customHeight="1">
      <c r="A122" s="5"/>
      <c r="B122" s="5"/>
      <c r="C122" s="5"/>
      <c r="D122" s="5"/>
      <c r="E122" s="5"/>
      <c r="F122" s="5"/>
      <c r="G122" s="477"/>
      <c r="H122" s="5"/>
      <c r="I122" s="5"/>
      <c r="J122" s="5"/>
      <c r="K122" s="5"/>
      <c r="L122" s="5"/>
      <c r="M122" s="4"/>
      <c r="N122" s="4"/>
      <c r="O122" s="4"/>
      <c r="P122" s="4"/>
      <c r="Q122" s="4"/>
      <c r="R122" s="4"/>
      <c r="S122" s="4"/>
      <c r="T122" s="5"/>
      <c r="U122" s="5"/>
      <c r="V122" s="5"/>
      <c r="W122" s="5"/>
      <c r="X122" s="5"/>
      <c r="Y122" s="5"/>
      <c r="Z122" s="5"/>
    </row>
    <row r="123" spans="1:26" ht="15.75" customHeight="1">
      <c r="A123" s="5"/>
      <c r="B123" s="5"/>
      <c r="C123" s="5"/>
      <c r="D123" s="5"/>
      <c r="E123" s="5"/>
      <c r="F123" s="5"/>
      <c r="G123" s="477"/>
      <c r="H123" s="5"/>
      <c r="I123" s="5"/>
      <c r="J123" s="5"/>
      <c r="K123" s="5"/>
      <c r="L123" s="5"/>
      <c r="M123" s="4"/>
      <c r="N123" s="4"/>
      <c r="O123" s="4"/>
      <c r="P123" s="4"/>
      <c r="Q123" s="4"/>
      <c r="R123" s="4"/>
      <c r="S123" s="4"/>
      <c r="T123" s="5"/>
      <c r="U123" s="5"/>
      <c r="V123" s="5"/>
      <c r="W123" s="5"/>
      <c r="X123" s="5"/>
      <c r="Y123" s="5"/>
      <c r="Z123" s="5"/>
    </row>
    <row r="124" spans="1:26" ht="15.75" customHeight="1">
      <c r="A124" s="5"/>
      <c r="B124" s="5"/>
      <c r="C124" s="5"/>
      <c r="D124" s="5"/>
      <c r="E124" s="5"/>
      <c r="F124" s="5"/>
      <c r="G124" s="477"/>
      <c r="H124" s="5"/>
      <c r="I124" s="5"/>
      <c r="J124" s="5"/>
      <c r="K124" s="5"/>
      <c r="L124" s="5"/>
      <c r="M124" s="4"/>
      <c r="N124" s="4"/>
      <c r="O124" s="4"/>
      <c r="P124" s="4"/>
      <c r="Q124" s="4"/>
      <c r="R124" s="4"/>
      <c r="S124" s="4"/>
      <c r="T124" s="5"/>
      <c r="U124" s="5"/>
      <c r="V124" s="5"/>
      <c r="W124" s="5"/>
      <c r="X124" s="5"/>
      <c r="Y124" s="5"/>
      <c r="Z124" s="5"/>
    </row>
    <row r="125" spans="1:26" ht="15.75" customHeight="1">
      <c r="A125" s="5"/>
      <c r="B125" s="5"/>
      <c r="C125" s="5"/>
      <c r="D125" s="5"/>
      <c r="E125" s="5"/>
      <c r="F125" s="5"/>
      <c r="G125" s="477"/>
      <c r="H125" s="5"/>
      <c r="I125" s="5"/>
      <c r="J125" s="5"/>
      <c r="K125" s="5"/>
      <c r="L125" s="5"/>
      <c r="M125" s="4"/>
      <c r="N125" s="4"/>
      <c r="O125" s="4"/>
      <c r="P125" s="4"/>
      <c r="Q125" s="4"/>
      <c r="R125" s="4"/>
      <c r="S125" s="4"/>
      <c r="T125" s="5"/>
      <c r="U125" s="5"/>
      <c r="V125" s="5"/>
      <c r="W125" s="5"/>
      <c r="X125" s="5"/>
      <c r="Y125" s="5"/>
      <c r="Z125" s="5"/>
    </row>
    <row r="126" spans="1:26" ht="15.75" customHeight="1">
      <c r="A126" s="5"/>
      <c r="B126" s="5"/>
      <c r="C126" s="5"/>
      <c r="D126" s="5"/>
      <c r="E126" s="5"/>
      <c r="F126" s="5"/>
      <c r="G126" s="477"/>
      <c r="H126" s="5"/>
      <c r="I126" s="5"/>
      <c r="J126" s="5"/>
      <c r="K126" s="5"/>
      <c r="L126" s="5"/>
      <c r="M126" s="4"/>
      <c r="N126" s="4"/>
      <c r="O126" s="4"/>
      <c r="P126" s="4"/>
      <c r="Q126" s="4"/>
      <c r="R126" s="4"/>
      <c r="S126" s="4"/>
      <c r="T126" s="5"/>
      <c r="U126" s="5"/>
      <c r="V126" s="5"/>
      <c r="W126" s="5"/>
      <c r="X126" s="5"/>
      <c r="Y126" s="5"/>
      <c r="Z126" s="5"/>
    </row>
    <row r="127" spans="1:26" ht="15.75" customHeight="1">
      <c r="A127" s="5"/>
      <c r="B127" s="5"/>
      <c r="C127" s="5"/>
      <c r="D127" s="5"/>
      <c r="E127" s="5"/>
      <c r="F127" s="5"/>
      <c r="G127" s="477"/>
      <c r="H127" s="5"/>
      <c r="I127" s="5"/>
      <c r="J127" s="5"/>
      <c r="K127" s="5"/>
      <c r="L127" s="5"/>
      <c r="M127" s="4"/>
      <c r="N127" s="4"/>
      <c r="O127" s="4"/>
      <c r="P127" s="4"/>
      <c r="Q127" s="4"/>
      <c r="R127" s="4"/>
      <c r="S127" s="4"/>
      <c r="T127" s="5"/>
      <c r="U127" s="5"/>
      <c r="V127" s="5"/>
      <c r="W127" s="5"/>
      <c r="X127" s="5"/>
      <c r="Y127" s="5"/>
      <c r="Z127" s="5"/>
    </row>
    <row r="128" spans="1:26" ht="15.75" customHeight="1">
      <c r="A128" s="5"/>
      <c r="B128" s="5"/>
      <c r="C128" s="5"/>
      <c r="D128" s="5"/>
      <c r="E128" s="5"/>
      <c r="F128" s="5"/>
      <c r="G128" s="477"/>
      <c r="H128" s="5"/>
      <c r="I128" s="5"/>
      <c r="J128" s="5"/>
      <c r="K128" s="5"/>
      <c r="L128" s="5"/>
      <c r="M128" s="4"/>
      <c r="N128" s="4"/>
      <c r="O128" s="4"/>
      <c r="P128" s="4"/>
      <c r="Q128" s="4"/>
      <c r="R128" s="4"/>
      <c r="S128" s="4"/>
      <c r="T128" s="5"/>
      <c r="U128" s="5"/>
      <c r="V128" s="5"/>
      <c r="W128" s="5"/>
      <c r="X128" s="5"/>
      <c r="Y128" s="5"/>
      <c r="Z128" s="5"/>
    </row>
    <row r="129" spans="1:26" ht="15.75" customHeight="1">
      <c r="A129" s="5"/>
      <c r="B129" s="5"/>
      <c r="C129" s="5"/>
      <c r="D129" s="5"/>
      <c r="E129" s="5"/>
      <c r="F129" s="5"/>
      <c r="G129" s="477"/>
      <c r="H129" s="5"/>
      <c r="I129" s="5"/>
      <c r="J129" s="5"/>
      <c r="K129" s="5"/>
      <c r="L129" s="5"/>
      <c r="M129" s="4"/>
      <c r="N129" s="4"/>
      <c r="O129" s="4"/>
      <c r="P129" s="4"/>
      <c r="Q129" s="4"/>
      <c r="R129" s="4"/>
      <c r="S129" s="4"/>
      <c r="T129" s="5"/>
      <c r="U129" s="5"/>
      <c r="V129" s="5"/>
      <c r="W129" s="5"/>
      <c r="X129" s="5"/>
      <c r="Y129" s="5"/>
      <c r="Z129" s="5"/>
    </row>
    <row r="130" spans="1:26" ht="15.75" customHeight="1">
      <c r="A130" s="5"/>
      <c r="B130" s="5"/>
      <c r="C130" s="5"/>
      <c r="D130" s="5"/>
      <c r="E130" s="5"/>
      <c r="F130" s="5"/>
      <c r="G130" s="477"/>
      <c r="H130" s="5"/>
      <c r="I130" s="5"/>
      <c r="J130" s="5"/>
      <c r="K130" s="5"/>
      <c r="L130" s="5"/>
      <c r="M130" s="4"/>
      <c r="N130" s="4"/>
      <c r="O130" s="4"/>
      <c r="P130" s="4"/>
      <c r="Q130" s="4"/>
      <c r="R130" s="4"/>
      <c r="S130" s="4"/>
      <c r="T130" s="5"/>
      <c r="U130" s="5"/>
      <c r="V130" s="5"/>
      <c r="W130" s="5"/>
      <c r="X130" s="5"/>
      <c r="Y130" s="5"/>
      <c r="Z130" s="5"/>
    </row>
    <row r="131" spans="1:26" ht="15.75" customHeight="1">
      <c r="A131" s="5"/>
      <c r="B131" s="5"/>
      <c r="C131" s="5"/>
      <c r="D131" s="5"/>
      <c r="E131" s="5"/>
      <c r="F131" s="5"/>
      <c r="G131" s="477"/>
      <c r="H131" s="5"/>
      <c r="I131" s="5"/>
      <c r="J131" s="5"/>
      <c r="K131" s="5"/>
      <c r="L131" s="5"/>
      <c r="M131" s="4"/>
      <c r="N131" s="4"/>
      <c r="O131" s="4"/>
      <c r="P131" s="4"/>
      <c r="Q131" s="4"/>
      <c r="R131" s="4"/>
      <c r="S131" s="4"/>
      <c r="T131" s="5"/>
      <c r="U131" s="5"/>
      <c r="V131" s="5"/>
      <c r="W131" s="5"/>
      <c r="X131" s="5"/>
      <c r="Y131" s="5"/>
      <c r="Z131" s="5"/>
    </row>
    <row r="132" spans="1:26" ht="15.75" customHeight="1">
      <c r="A132" s="5"/>
      <c r="B132" s="5"/>
      <c r="C132" s="5"/>
      <c r="D132" s="5"/>
      <c r="E132" s="5"/>
      <c r="F132" s="5"/>
      <c r="G132" s="477"/>
      <c r="H132" s="5"/>
      <c r="I132" s="5"/>
      <c r="J132" s="5"/>
      <c r="K132" s="5"/>
      <c r="L132" s="5"/>
      <c r="M132" s="4"/>
      <c r="N132" s="4"/>
      <c r="O132" s="4"/>
      <c r="P132" s="4"/>
      <c r="Q132" s="4"/>
      <c r="R132" s="4"/>
      <c r="S132" s="4"/>
      <c r="T132" s="5"/>
      <c r="U132" s="5"/>
      <c r="V132" s="5"/>
      <c r="W132" s="5"/>
      <c r="X132" s="5"/>
      <c r="Y132" s="5"/>
      <c r="Z132" s="5"/>
    </row>
    <row r="133" spans="1:26" ht="15.75" customHeight="1">
      <c r="A133" s="5"/>
      <c r="B133" s="5"/>
      <c r="C133" s="5"/>
      <c r="D133" s="5"/>
      <c r="E133" s="5"/>
      <c r="F133" s="5"/>
      <c r="G133" s="477"/>
      <c r="H133" s="5"/>
      <c r="I133" s="5"/>
      <c r="J133" s="5"/>
      <c r="K133" s="5"/>
      <c r="L133" s="5"/>
      <c r="M133" s="4"/>
      <c r="N133" s="4"/>
      <c r="O133" s="4"/>
      <c r="P133" s="4"/>
      <c r="Q133" s="4"/>
      <c r="R133" s="4"/>
      <c r="S133" s="4"/>
      <c r="T133" s="5"/>
      <c r="U133" s="5"/>
      <c r="V133" s="5"/>
      <c r="W133" s="5"/>
      <c r="X133" s="5"/>
      <c r="Y133" s="5"/>
      <c r="Z133" s="5"/>
    </row>
    <row r="134" spans="1:26" ht="15.75" customHeight="1">
      <c r="A134" s="5"/>
      <c r="B134" s="5"/>
      <c r="C134" s="5"/>
      <c r="D134" s="5"/>
      <c r="E134" s="5"/>
      <c r="F134" s="5"/>
      <c r="G134" s="477"/>
      <c r="H134" s="5"/>
      <c r="I134" s="5"/>
      <c r="J134" s="5"/>
      <c r="K134" s="5"/>
      <c r="L134" s="5"/>
      <c r="M134" s="4"/>
      <c r="N134" s="4"/>
      <c r="O134" s="4"/>
      <c r="P134" s="4"/>
      <c r="Q134" s="4"/>
      <c r="R134" s="4"/>
      <c r="S134" s="4"/>
      <c r="T134" s="5"/>
      <c r="U134" s="5"/>
      <c r="V134" s="5"/>
      <c r="W134" s="5"/>
      <c r="X134" s="5"/>
      <c r="Y134" s="5"/>
      <c r="Z134" s="5"/>
    </row>
    <row r="135" spans="1:26" ht="15.75" customHeight="1">
      <c r="A135" s="5"/>
      <c r="B135" s="5"/>
      <c r="C135" s="5"/>
      <c r="D135" s="5"/>
      <c r="E135" s="5"/>
      <c r="F135" s="5"/>
      <c r="G135" s="477"/>
      <c r="H135" s="5"/>
      <c r="I135" s="5"/>
      <c r="J135" s="5"/>
      <c r="K135" s="5"/>
      <c r="L135" s="5"/>
      <c r="M135" s="4"/>
      <c r="N135" s="4"/>
      <c r="O135" s="4"/>
      <c r="P135" s="4"/>
      <c r="Q135" s="4"/>
      <c r="R135" s="4"/>
      <c r="S135" s="4"/>
      <c r="T135" s="5"/>
      <c r="U135" s="5"/>
      <c r="V135" s="5"/>
      <c r="W135" s="5"/>
      <c r="X135" s="5"/>
      <c r="Y135" s="5"/>
      <c r="Z135" s="5"/>
    </row>
    <row r="136" spans="1:26" ht="15.75" customHeight="1">
      <c r="A136" s="5"/>
      <c r="B136" s="5"/>
      <c r="C136" s="5"/>
      <c r="D136" s="5"/>
      <c r="E136" s="5"/>
      <c r="F136" s="5"/>
      <c r="G136" s="477"/>
      <c r="H136" s="5"/>
      <c r="I136" s="5"/>
      <c r="J136" s="5"/>
      <c r="K136" s="5"/>
      <c r="L136" s="5"/>
      <c r="M136" s="4"/>
      <c r="N136" s="4"/>
      <c r="O136" s="4"/>
      <c r="P136" s="4"/>
      <c r="Q136" s="4"/>
      <c r="R136" s="4"/>
      <c r="S136" s="4"/>
      <c r="T136" s="5"/>
      <c r="U136" s="5"/>
      <c r="V136" s="5"/>
      <c r="W136" s="5"/>
      <c r="X136" s="5"/>
      <c r="Y136" s="5"/>
      <c r="Z136" s="5"/>
    </row>
    <row r="137" spans="1:26" ht="15.75" customHeight="1">
      <c r="A137" s="5"/>
      <c r="B137" s="5"/>
      <c r="C137" s="5"/>
      <c r="D137" s="5"/>
      <c r="E137" s="5"/>
      <c r="F137" s="5"/>
      <c r="G137" s="477"/>
      <c r="H137" s="5"/>
      <c r="I137" s="5"/>
      <c r="J137" s="5"/>
      <c r="K137" s="5"/>
      <c r="L137" s="5"/>
      <c r="M137" s="4"/>
      <c r="N137" s="4"/>
      <c r="O137" s="4"/>
      <c r="P137" s="4"/>
      <c r="Q137" s="4"/>
      <c r="R137" s="4"/>
      <c r="S137" s="4"/>
      <c r="T137" s="5"/>
      <c r="U137" s="5"/>
      <c r="V137" s="5"/>
      <c r="W137" s="5"/>
      <c r="X137" s="5"/>
      <c r="Y137" s="5"/>
      <c r="Z137" s="5"/>
    </row>
    <row r="138" spans="1:26" ht="15.75" customHeight="1">
      <c r="A138" s="5"/>
      <c r="B138" s="5"/>
      <c r="C138" s="5"/>
      <c r="D138" s="5"/>
      <c r="E138" s="5"/>
      <c r="F138" s="5"/>
      <c r="G138" s="477"/>
      <c r="H138" s="5"/>
      <c r="I138" s="5"/>
      <c r="J138" s="5"/>
      <c r="K138" s="5"/>
      <c r="L138" s="5"/>
      <c r="M138" s="4"/>
      <c r="N138" s="4"/>
      <c r="O138" s="4"/>
      <c r="P138" s="4"/>
      <c r="Q138" s="4"/>
      <c r="R138" s="4"/>
      <c r="S138" s="4"/>
      <c r="T138" s="5"/>
      <c r="U138" s="5"/>
      <c r="V138" s="5"/>
      <c r="W138" s="5"/>
      <c r="X138" s="5"/>
      <c r="Y138" s="5"/>
      <c r="Z138" s="5"/>
    </row>
    <row r="139" spans="1:26" ht="15.75" customHeight="1">
      <c r="A139" s="5"/>
      <c r="B139" s="5"/>
      <c r="C139" s="5"/>
      <c r="D139" s="5"/>
      <c r="E139" s="5"/>
      <c r="F139" s="5"/>
      <c r="G139" s="477"/>
      <c r="H139" s="5"/>
      <c r="I139" s="5"/>
      <c r="J139" s="5"/>
      <c r="K139" s="5"/>
      <c r="L139" s="5"/>
      <c r="M139" s="4"/>
      <c r="N139" s="4"/>
      <c r="O139" s="4"/>
      <c r="P139" s="4"/>
      <c r="Q139" s="4"/>
      <c r="R139" s="4"/>
      <c r="S139" s="4"/>
      <c r="T139" s="5"/>
      <c r="U139" s="5"/>
      <c r="V139" s="5"/>
      <c r="W139" s="5"/>
      <c r="X139" s="5"/>
      <c r="Y139" s="5"/>
      <c r="Z139" s="5"/>
    </row>
    <row r="140" spans="1:26" ht="15.75" customHeight="1">
      <c r="A140" s="5"/>
      <c r="B140" s="5"/>
      <c r="C140" s="5"/>
      <c r="D140" s="5"/>
      <c r="E140" s="5"/>
      <c r="F140" s="5"/>
      <c r="G140" s="477"/>
      <c r="H140" s="5"/>
      <c r="I140" s="5"/>
      <c r="J140" s="5"/>
      <c r="K140" s="5"/>
      <c r="L140" s="5"/>
      <c r="M140" s="4"/>
      <c r="N140" s="4"/>
      <c r="O140" s="4"/>
      <c r="P140" s="4"/>
      <c r="Q140" s="4"/>
      <c r="R140" s="4"/>
      <c r="S140" s="4"/>
      <c r="T140" s="5"/>
      <c r="U140" s="5"/>
      <c r="V140" s="5"/>
      <c r="W140" s="5"/>
      <c r="X140" s="5"/>
      <c r="Y140" s="5"/>
      <c r="Z140" s="5"/>
    </row>
    <row r="141" spans="1:26" ht="15.75" customHeight="1">
      <c r="A141" s="5"/>
      <c r="B141" s="5"/>
      <c r="C141" s="5"/>
      <c r="D141" s="5"/>
      <c r="E141" s="5"/>
      <c r="F141" s="5"/>
      <c r="G141" s="477"/>
      <c r="H141" s="5"/>
      <c r="I141" s="5"/>
      <c r="J141" s="5"/>
      <c r="K141" s="5"/>
      <c r="L141" s="5"/>
      <c r="M141" s="4"/>
      <c r="N141" s="4"/>
      <c r="O141" s="4"/>
      <c r="P141" s="4"/>
      <c r="Q141" s="4"/>
      <c r="R141" s="4"/>
      <c r="S141" s="4"/>
      <c r="T141" s="5"/>
      <c r="U141" s="5"/>
      <c r="V141" s="5"/>
      <c r="W141" s="5"/>
      <c r="X141" s="5"/>
      <c r="Y141" s="5"/>
      <c r="Z141" s="5"/>
    </row>
    <row r="142" spans="1:26" ht="15.75" customHeight="1">
      <c r="A142" s="5"/>
      <c r="B142" s="5"/>
      <c r="C142" s="5"/>
      <c r="D142" s="5"/>
      <c r="E142" s="5"/>
      <c r="F142" s="5"/>
      <c r="G142" s="477"/>
      <c r="H142" s="5"/>
      <c r="I142" s="5"/>
      <c r="J142" s="5"/>
      <c r="K142" s="5"/>
      <c r="L142" s="5"/>
      <c r="M142" s="4"/>
      <c r="N142" s="4"/>
      <c r="O142" s="4"/>
      <c r="P142" s="4"/>
      <c r="Q142" s="4"/>
      <c r="R142" s="4"/>
      <c r="S142" s="4"/>
      <c r="T142" s="5"/>
      <c r="U142" s="5"/>
      <c r="V142" s="5"/>
      <c r="W142" s="5"/>
      <c r="X142" s="5"/>
      <c r="Y142" s="5"/>
      <c r="Z142" s="5"/>
    </row>
    <row r="143" spans="1:26" ht="15.75" customHeight="1">
      <c r="A143" s="5"/>
      <c r="B143" s="5"/>
      <c r="C143" s="5"/>
      <c r="D143" s="5"/>
      <c r="E143" s="5"/>
      <c r="F143" s="5"/>
      <c r="G143" s="477"/>
      <c r="H143" s="5"/>
      <c r="I143" s="5"/>
      <c r="J143" s="5"/>
      <c r="K143" s="5"/>
      <c r="L143" s="5"/>
      <c r="M143" s="4"/>
      <c r="N143" s="4"/>
      <c r="O143" s="4"/>
      <c r="P143" s="4"/>
      <c r="Q143" s="4"/>
      <c r="R143" s="4"/>
      <c r="S143" s="4"/>
      <c r="T143" s="5"/>
      <c r="U143" s="5"/>
      <c r="V143" s="5"/>
      <c r="W143" s="5"/>
      <c r="X143" s="5"/>
      <c r="Y143" s="5"/>
      <c r="Z143" s="5"/>
    </row>
    <row r="144" spans="1:26" ht="15.75" customHeight="1">
      <c r="A144" s="5"/>
      <c r="B144" s="5"/>
      <c r="C144" s="5"/>
      <c r="D144" s="5"/>
      <c r="E144" s="5"/>
      <c r="F144" s="5"/>
      <c r="G144" s="477"/>
      <c r="H144" s="5"/>
      <c r="I144" s="5"/>
      <c r="J144" s="5"/>
      <c r="K144" s="5"/>
      <c r="L144" s="5"/>
      <c r="M144" s="4"/>
      <c r="N144" s="4"/>
      <c r="O144" s="4"/>
      <c r="P144" s="4"/>
      <c r="Q144" s="4"/>
      <c r="R144" s="4"/>
      <c r="S144" s="4"/>
      <c r="T144" s="5"/>
      <c r="U144" s="5"/>
      <c r="V144" s="5"/>
      <c r="W144" s="5"/>
      <c r="X144" s="5"/>
      <c r="Y144" s="5"/>
      <c r="Z144" s="5"/>
    </row>
    <row r="145" spans="1:26" ht="15.75" customHeight="1">
      <c r="A145" s="5"/>
      <c r="B145" s="5"/>
      <c r="C145" s="5"/>
      <c r="D145" s="5"/>
      <c r="E145" s="5"/>
      <c r="F145" s="5"/>
      <c r="G145" s="477"/>
      <c r="H145" s="5"/>
      <c r="I145" s="5"/>
      <c r="J145" s="5"/>
      <c r="K145" s="5"/>
      <c r="L145" s="5"/>
      <c r="M145" s="4"/>
      <c r="N145" s="4"/>
      <c r="O145" s="4"/>
      <c r="P145" s="4"/>
      <c r="Q145" s="4"/>
      <c r="R145" s="4"/>
      <c r="S145" s="4"/>
      <c r="T145" s="5"/>
      <c r="U145" s="5"/>
      <c r="V145" s="5"/>
      <c r="W145" s="5"/>
      <c r="X145" s="5"/>
      <c r="Y145" s="5"/>
      <c r="Z145" s="5"/>
    </row>
    <row r="146" spans="1:26" ht="15.75" customHeight="1">
      <c r="A146" s="5"/>
      <c r="B146" s="5"/>
      <c r="C146" s="5"/>
      <c r="D146" s="5"/>
      <c r="E146" s="5"/>
      <c r="F146" s="5"/>
      <c r="G146" s="477"/>
      <c r="H146" s="5"/>
      <c r="I146" s="5"/>
      <c r="J146" s="5"/>
      <c r="K146" s="5"/>
      <c r="L146" s="5"/>
      <c r="M146" s="4"/>
      <c r="N146" s="4"/>
      <c r="O146" s="4"/>
      <c r="P146" s="4"/>
      <c r="Q146" s="4"/>
      <c r="R146" s="4"/>
      <c r="S146" s="4"/>
      <c r="T146" s="5"/>
      <c r="U146" s="5"/>
      <c r="V146" s="5"/>
      <c r="W146" s="5"/>
      <c r="X146" s="5"/>
      <c r="Y146" s="5"/>
      <c r="Z146" s="5"/>
    </row>
    <row r="147" spans="1:26" ht="15.75" customHeight="1">
      <c r="A147" s="5"/>
      <c r="B147" s="5"/>
      <c r="C147" s="5"/>
      <c r="D147" s="5"/>
      <c r="E147" s="5"/>
      <c r="F147" s="5"/>
      <c r="G147" s="477"/>
      <c r="H147" s="5"/>
      <c r="I147" s="5"/>
      <c r="J147" s="5"/>
      <c r="K147" s="5"/>
      <c r="L147" s="5"/>
      <c r="M147" s="4"/>
      <c r="N147" s="4"/>
      <c r="O147" s="4"/>
      <c r="P147" s="4"/>
      <c r="Q147" s="4"/>
      <c r="R147" s="4"/>
      <c r="S147" s="4"/>
      <c r="T147" s="5"/>
      <c r="U147" s="5"/>
      <c r="V147" s="5"/>
      <c r="W147" s="5"/>
      <c r="X147" s="5"/>
      <c r="Y147" s="5"/>
      <c r="Z147" s="5"/>
    </row>
    <row r="148" spans="1:26" ht="15.75" customHeight="1">
      <c r="A148" s="5"/>
      <c r="B148" s="5"/>
      <c r="C148" s="5"/>
      <c r="D148" s="5"/>
      <c r="E148" s="5"/>
      <c r="F148" s="5"/>
      <c r="G148" s="477"/>
      <c r="H148" s="5"/>
      <c r="I148" s="5"/>
      <c r="J148" s="5"/>
      <c r="K148" s="5"/>
      <c r="L148" s="5"/>
      <c r="M148" s="4"/>
      <c r="N148" s="4"/>
      <c r="O148" s="4"/>
      <c r="P148" s="4"/>
      <c r="Q148" s="4"/>
      <c r="R148" s="4"/>
      <c r="S148" s="4"/>
      <c r="T148" s="5"/>
      <c r="U148" s="5"/>
      <c r="V148" s="5"/>
      <c r="W148" s="5"/>
      <c r="X148" s="5"/>
      <c r="Y148" s="5"/>
      <c r="Z148" s="5"/>
    </row>
    <row r="149" spans="1:26" ht="15.75" customHeight="1">
      <c r="A149" s="5"/>
      <c r="B149" s="5"/>
      <c r="C149" s="5"/>
      <c r="D149" s="5"/>
      <c r="E149" s="5"/>
      <c r="F149" s="5"/>
      <c r="G149" s="477"/>
      <c r="H149" s="5"/>
      <c r="I149" s="5"/>
      <c r="J149" s="5"/>
      <c r="K149" s="5"/>
      <c r="L149" s="5"/>
      <c r="M149" s="4"/>
      <c r="N149" s="4"/>
      <c r="O149" s="4"/>
      <c r="P149" s="4"/>
      <c r="Q149" s="4"/>
      <c r="R149" s="4"/>
      <c r="S149" s="4"/>
      <c r="T149" s="5"/>
      <c r="U149" s="5"/>
      <c r="V149" s="5"/>
      <c r="W149" s="5"/>
      <c r="X149" s="5"/>
      <c r="Y149" s="5"/>
      <c r="Z149" s="5"/>
    </row>
    <row r="150" spans="1:26" ht="15.75" customHeight="1">
      <c r="A150" s="5"/>
      <c r="B150" s="5"/>
      <c r="C150" s="5"/>
      <c r="D150" s="5"/>
      <c r="E150" s="5"/>
      <c r="F150" s="5"/>
      <c r="G150" s="477"/>
      <c r="H150" s="5"/>
      <c r="I150" s="5"/>
      <c r="J150" s="5"/>
      <c r="K150" s="5"/>
      <c r="L150" s="5"/>
      <c r="M150" s="4"/>
      <c r="N150" s="4"/>
      <c r="O150" s="4"/>
      <c r="P150" s="4"/>
      <c r="Q150" s="4"/>
      <c r="R150" s="4"/>
      <c r="S150" s="4"/>
      <c r="T150" s="5"/>
      <c r="U150" s="5"/>
      <c r="V150" s="5"/>
      <c r="W150" s="5"/>
      <c r="X150" s="5"/>
      <c r="Y150" s="5"/>
      <c r="Z150" s="5"/>
    </row>
    <row r="151" spans="1:26" ht="15.75" customHeight="1">
      <c r="A151" s="5"/>
      <c r="B151" s="5"/>
      <c r="C151" s="5"/>
      <c r="D151" s="5"/>
      <c r="E151" s="5"/>
      <c r="F151" s="5"/>
      <c r="G151" s="477"/>
      <c r="H151" s="5"/>
      <c r="I151" s="5"/>
      <c r="J151" s="5"/>
      <c r="K151" s="5"/>
      <c r="L151" s="5"/>
      <c r="M151" s="4"/>
      <c r="N151" s="4"/>
      <c r="O151" s="4"/>
      <c r="P151" s="4"/>
      <c r="Q151" s="4"/>
      <c r="R151" s="4"/>
      <c r="S151" s="4"/>
      <c r="T151" s="5"/>
      <c r="U151" s="5"/>
      <c r="V151" s="5"/>
      <c r="W151" s="5"/>
      <c r="X151" s="5"/>
      <c r="Y151" s="5"/>
      <c r="Z151" s="5"/>
    </row>
    <row r="152" spans="1:26" ht="15.75" customHeight="1">
      <c r="A152" s="5"/>
      <c r="B152" s="5"/>
      <c r="C152" s="5"/>
      <c r="D152" s="5"/>
      <c r="E152" s="5"/>
      <c r="F152" s="5"/>
      <c r="G152" s="477"/>
      <c r="H152" s="5"/>
      <c r="I152" s="5"/>
      <c r="J152" s="5"/>
      <c r="K152" s="5"/>
      <c r="L152" s="5"/>
      <c r="M152" s="4"/>
      <c r="N152" s="4"/>
      <c r="O152" s="4"/>
      <c r="P152" s="4"/>
      <c r="Q152" s="4"/>
      <c r="R152" s="4"/>
      <c r="S152" s="4"/>
      <c r="T152" s="5"/>
      <c r="U152" s="5"/>
      <c r="V152" s="5"/>
      <c r="W152" s="5"/>
      <c r="X152" s="5"/>
      <c r="Y152" s="5"/>
      <c r="Z152" s="5"/>
    </row>
    <row r="153" spans="1:26" ht="15.75" customHeight="1">
      <c r="A153" s="5"/>
      <c r="B153" s="5"/>
      <c r="C153" s="5"/>
      <c r="D153" s="5"/>
      <c r="E153" s="5"/>
      <c r="F153" s="5"/>
      <c r="G153" s="477"/>
      <c r="H153" s="5"/>
      <c r="I153" s="5"/>
      <c r="J153" s="5"/>
      <c r="K153" s="5"/>
      <c r="L153" s="5"/>
      <c r="M153" s="4"/>
      <c r="N153" s="4"/>
      <c r="O153" s="4"/>
      <c r="P153" s="4"/>
      <c r="Q153" s="4"/>
      <c r="R153" s="4"/>
      <c r="S153" s="4"/>
      <c r="T153" s="5"/>
      <c r="U153" s="5"/>
      <c r="V153" s="5"/>
      <c r="W153" s="5"/>
      <c r="X153" s="5"/>
      <c r="Y153" s="5"/>
      <c r="Z153" s="5"/>
    </row>
    <row r="154" spans="1:26" ht="15.75" customHeight="1">
      <c r="A154" s="5"/>
      <c r="B154" s="5"/>
      <c r="C154" s="5"/>
      <c r="D154" s="5"/>
      <c r="E154" s="5"/>
      <c r="F154" s="5"/>
      <c r="G154" s="477"/>
      <c r="H154" s="5"/>
      <c r="I154" s="5"/>
      <c r="J154" s="5"/>
      <c r="K154" s="5"/>
      <c r="L154" s="5"/>
      <c r="M154" s="4"/>
      <c r="N154" s="4"/>
      <c r="O154" s="4"/>
      <c r="P154" s="4"/>
      <c r="Q154" s="4"/>
      <c r="R154" s="4"/>
      <c r="S154" s="4"/>
      <c r="T154" s="5"/>
      <c r="U154" s="5"/>
      <c r="V154" s="5"/>
      <c r="W154" s="5"/>
      <c r="X154" s="5"/>
      <c r="Y154" s="5"/>
      <c r="Z154" s="5"/>
    </row>
    <row r="155" spans="1:26" ht="15.75" customHeight="1">
      <c r="A155" s="5"/>
      <c r="B155" s="5"/>
      <c r="C155" s="5"/>
      <c r="D155" s="5"/>
      <c r="E155" s="5"/>
      <c r="F155" s="5"/>
      <c r="G155" s="477"/>
      <c r="H155" s="5"/>
      <c r="I155" s="5"/>
      <c r="J155" s="5"/>
      <c r="K155" s="5"/>
      <c r="L155" s="5"/>
      <c r="M155" s="4"/>
      <c r="N155" s="4"/>
      <c r="O155" s="4"/>
      <c r="P155" s="4"/>
      <c r="Q155" s="4"/>
      <c r="R155" s="4"/>
      <c r="S155" s="4"/>
      <c r="T155" s="5"/>
      <c r="U155" s="5"/>
      <c r="V155" s="5"/>
      <c r="W155" s="5"/>
      <c r="X155" s="5"/>
      <c r="Y155" s="5"/>
      <c r="Z155" s="5"/>
    </row>
    <row r="156" spans="1:26" ht="15.75" customHeight="1">
      <c r="A156" s="5"/>
      <c r="B156" s="5"/>
      <c r="C156" s="5"/>
      <c r="D156" s="5"/>
      <c r="E156" s="5"/>
      <c r="F156" s="5"/>
      <c r="G156" s="477"/>
      <c r="H156" s="5"/>
      <c r="I156" s="5"/>
      <c r="J156" s="5"/>
      <c r="K156" s="5"/>
      <c r="L156" s="5"/>
      <c r="M156" s="4"/>
      <c r="N156" s="4"/>
      <c r="O156" s="4"/>
      <c r="P156" s="4"/>
      <c r="Q156" s="4"/>
      <c r="R156" s="4"/>
      <c r="S156" s="4"/>
      <c r="T156" s="5"/>
      <c r="U156" s="5"/>
      <c r="V156" s="5"/>
      <c r="W156" s="5"/>
      <c r="X156" s="5"/>
      <c r="Y156" s="5"/>
      <c r="Z156" s="5"/>
    </row>
    <row r="157" spans="1:26" ht="15.75" customHeight="1">
      <c r="A157" s="5"/>
      <c r="B157" s="5"/>
      <c r="C157" s="5"/>
      <c r="D157" s="5"/>
      <c r="E157" s="5"/>
      <c r="F157" s="5"/>
      <c r="G157" s="477"/>
      <c r="H157" s="5"/>
      <c r="I157" s="5"/>
      <c r="J157" s="5"/>
      <c r="K157" s="5"/>
      <c r="L157" s="5"/>
      <c r="M157" s="4"/>
      <c r="N157" s="4"/>
      <c r="O157" s="4"/>
      <c r="P157" s="4"/>
      <c r="Q157" s="4"/>
      <c r="R157" s="4"/>
      <c r="S157" s="4"/>
      <c r="T157" s="5"/>
      <c r="U157" s="5"/>
      <c r="V157" s="5"/>
      <c r="W157" s="5"/>
      <c r="X157" s="5"/>
      <c r="Y157" s="5"/>
      <c r="Z157" s="5"/>
    </row>
    <row r="158" spans="1:26" ht="15.75" customHeight="1">
      <c r="A158" s="5"/>
      <c r="B158" s="5"/>
      <c r="C158" s="5"/>
      <c r="D158" s="5"/>
      <c r="E158" s="5"/>
      <c r="F158" s="5"/>
      <c r="G158" s="477"/>
      <c r="H158" s="5"/>
      <c r="I158" s="5"/>
      <c r="J158" s="5"/>
      <c r="K158" s="5"/>
      <c r="L158" s="5"/>
      <c r="M158" s="4"/>
      <c r="N158" s="4"/>
      <c r="O158" s="4"/>
      <c r="P158" s="4"/>
      <c r="Q158" s="4"/>
      <c r="R158" s="4"/>
      <c r="S158" s="4"/>
      <c r="T158" s="5"/>
      <c r="U158" s="5"/>
      <c r="V158" s="5"/>
      <c r="W158" s="5"/>
      <c r="X158" s="5"/>
      <c r="Y158" s="5"/>
      <c r="Z158" s="5"/>
    </row>
    <row r="159" spans="1:26" ht="15.75" customHeight="1">
      <c r="A159" s="5"/>
      <c r="B159" s="5"/>
      <c r="C159" s="5"/>
      <c r="D159" s="5"/>
      <c r="E159" s="5"/>
      <c r="F159" s="5"/>
      <c r="G159" s="477"/>
      <c r="H159" s="5"/>
      <c r="I159" s="5"/>
      <c r="J159" s="5"/>
      <c r="K159" s="5"/>
      <c r="L159" s="5"/>
      <c r="M159" s="4"/>
      <c r="N159" s="4"/>
      <c r="O159" s="4"/>
      <c r="P159" s="4"/>
      <c r="Q159" s="4"/>
      <c r="R159" s="4"/>
      <c r="S159" s="4"/>
      <c r="T159" s="5"/>
      <c r="U159" s="5"/>
      <c r="V159" s="5"/>
      <c r="W159" s="5"/>
      <c r="X159" s="5"/>
      <c r="Y159" s="5"/>
      <c r="Z159" s="5"/>
    </row>
    <row r="160" spans="1:26" ht="15.75" customHeight="1">
      <c r="A160" s="5"/>
      <c r="B160" s="5"/>
      <c r="C160" s="5"/>
      <c r="D160" s="5"/>
      <c r="E160" s="5"/>
      <c r="F160" s="5"/>
      <c r="G160" s="477"/>
      <c r="H160" s="5"/>
      <c r="I160" s="5"/>
      <c r="J160" s="5"/>
      <c r="K160" s="5"/>
      <c r="L160" s="5"/>
      <c r="M160" s="4"/>
      <c r="N160" s="4"/>
      <c r="O160" s="4"/>
      <c r="P160" s="4"/>
      <c r="Q160" s="4"/>
      <c r="R160" s="4"/>
      <c r="S160" s="4"/>
      <c r="T160" s="5"/>
      <c r="U160" s="5"/>
      <c r="V160" s="5"/>
      <c r="W160" s="5"/>
      <c r="X160" s="5"/>
      <c r="Y160" s="5"/>
      <c r="Z160" s="5"/>
    </row>
    <row r="161" spans="1:26" ht="15.75" customHeight="1">
      <c r="A161" s="5"/>
      <c r="B161" s="5"/>
      <c r="C161" s="5"/>
      <c r="D161" s="5"/>
      <c r="E161" s="5"/>
      <c r="F161" s="5"/>
      <c r="G161" s="477"/>
      <c r="H161" s="5"/>
      <c r="I161" s="5"/>
      <c r="J161" s="5"/>
      <c r="K161" s="5"/>
      <c r="L161" s="5"/>
      <c r="M161" s="4"/>
      <c r="N161" s="4"/>
      <c r="O161" s="4"/>
      <c r="P161" s="4"/>
      <c r="Q161" s="4"/>
      <c r="R161" s="4"/>
      <c r="S161" s="4"/>
      <c r="T161" s="5"/>
      <c r="U161" s="5"/>
      <c r="V161" s="5"/>
      <c r="W161" s="5"/>
      <c r="X161" s="5"/>
      <c r="Y161" s="5"/>
      <c r="Z161" s="5"/>
    </row>
    <row r="162" spans="1:26" ht="15.75" customHeight="1">
      <c r="A162" s="5"/>
      <c r="B162" s="5"/>
      <c r="C162" s="5"/>
      <c r="D162" s="5"/>
      <c r="E162" s="5"/>
      <c r="F162" s="5"/>
      <c r="G162" s="477"/>
      <c r="H162" s="5"/>
      <c r="I162" s="5"/>
      <c r="J162" s="5"/>
      <c r="K162" s="5"/>
      <c r="L162" s="5"/>
      <c r="M162" s="4"/>
      <c r="N162" s="4"/>
      <c r="O162" s="4"/>
      <c r="P162" s="4"/>
      <c r="Q162" s="4"/>
      <c r="R162" s="4"/>
      <c r="S162" s="4"/>
      <c r="T162" s="5"/>
      <c r="U162" s="5"/>
      <c r="V162" s="5"/>
      <c r="W162" s="5"/>
      <c r="X162" s="5"/>
      <c r="Y162" s="5"/>
      <c r="Z162" s="5"/>
    </row>
    <row r="163" spans="1:26" ht="15.75" customHeight="1">
      <c r="A163" s="5"/>
      <c r="B163" s="5"/>
      <c r="C163" s="5"/>
      <c r="D163" s="5"/>
      <c r="E163" s="5"/>
      <c r="F163" s="5"/>
      <c r="G163" s="477"/>
      <c r="H163" s="5"/>
      <c r="I163" s="5"/>
      <c r="J163" s="5"/>
      <c r="K163" s="5"/>
      <c r="L163" s="5"/>
      <c r="M163" s="4"/>
      <c r="N163" s="4"/>
      <c r="O163" s="4"/>
      <c r="P163" s="4"/>
      <c r="Q163" s="4"/>
      <c r="R163" s="4"/>
      <c r="S163" s="4"/>
      <c r="T163" s="5"/>
      <c r="U163" s="5"/>
      <c r="V163" s="5"/>
      <c r="W163" s="5"/>
      <c r="X163" s="5"/>
      <c r="Y163" s="5"/>
      <c r="Z163" s="5"/>
    </row>
    <row r="164" spans="1:26" ht="15.75" customHeight="1">
      <c r="A164" s="5"/>
      <c r="B164" s="5"/>
      <c r="C164" s="5"/>
      <c r="D164" s="5"/>
      <c r="E164" s="5"/>
      <c r="F164" s="5"/>
      <c r="G164" s="477"/>
      <c r="H164" s="5"/>
      <c r="I164" s="5"/>
      <c r="J164" s="5"/>
      <c r="K164" s="5"/>
      <c r="L164" s="5"/>
      <c r="M164" s="4"/>
      <c r="N164" s="4"/>
      <c r="O164" s="4"/>
      <c r="P164" s="4"/>
      <c r="Q164" s="4"/>
      <c r="R164" s="4"/>
      <c r="S164" s="4"/>
      <c r="T164" s="5"/>
      <c r="U164" s="5"/>
      <c r="V164" s="5"/>
      <c r="W164" s="5"/>
      <c r="X164" s="5"/>
      <c r="Y164" s="5"/>
      <c r="Z164" s="5"/>
    </row>
    <row r="165" spans="1:26" ht="15.75" customHeight="1">
      <c r="A165" s="5"/>
      <c r="B165" s="5"/>
      <c r="C165" s="5"/>
      <c r="D165" s="5"/>
      <c r="E165" s="5"/>
      <c r="F165" s="5"/>
      <c r="G165" s="477"/>
      <c r="H165" s="5"/>
      <c r="I165" s="5"/>
      <c r="J165" s="5"/>
      <c r="K165" s="5"/>
      <c r="L165" s="5"/>
      <c r="M165" s="4"/>
      <c r="N165" s="4"/>
      <c r="O165" s="4"/>
      <c r="P165" s="4"/>
      <c r="Q165" s="4"/>
      <c r="R165" s="4"/>
      <c r="S165" s="4"/>
      <c r="T165" s="5"/>
      <c r="U165" s="5"/>
      <c r="V165" s="5"/>
      <c r="W165" s="5"/>
      <c r="X165" s="5"/>
      <c r="Y165" s="5"/>
      <c r="Z165" s="5"/>
    </row>
    <row r="166" spans="1:26" ht="15.75" customHeight="1">
      <c r="A166" s="5"/>
      <c r="B166" s="5"/>
      <c r="C166" s="5"/>
      <c r="D166" s="5"/>
      <c r="E166" s="5"/>
      <c r="F166" s="5"/>
      <c r="G166" s="477"/>
      <c r="H166" s="5"/>
      <c r="I166" s="5"/>
      <c r="J166" s="5"/>
      <c r="K166" s="5"/>
      <c r="L166" s="5"/>
      <c r="M166" s="4"/>
      <c r="N166" s="4"/>
      <c r="O166" s="4"/>
      <c r="P166" s="4"/>
      <c r="Q166" s="4"/>
      <c r="R166" s="4"/>
      <c r="S166" s="4"/>
      <c r="T166" s="5"/>
      <c r="U166" s="5"/>
      <c r="V166" s="5"/>
      <c r="W166" s="5"/>
      <c r="X166" s="5"/>
      <c r="Y166" s="5"/>
      <c r="Z166" s="5"/>
    </row>
    <row r="167" spans="1:26" ht="15.75" customHeight="1">
      <c r="A167" s="5"/>
      <c r="B167" s="5"/>
      <c r="C167" s="5"/>
      <c r="D167" s="5"/>
      <c r="E167" s="5"/>
      <c r="F167" s="5"/>
      <c r="G167" s="477"/>
      <c r="H167" s="5"/>
      <c r="I167" s="5"/>
      <c r="J167" s="5"/>
      <c r="K167" s="5"/>
      <c r="L167" s="5"/>
      <c r="M167" s="4"/>
      <c r="N167" s="4"/>
      <c r="O167" s="4"/>
      <c r="P167" s="4"/>
      <c r="Q167" s="4"/>
      <c r="R167" s="4"/>
      <c r="S167" s="4"/>
      <c r="T167" s="5"/>
      <c r="U167" s="5"/>
      <c r="V167" s="5"/>
      <c r="W167" s="5"/>
      <c r="X167" s="5"/>
      <c r="Y167" s="5"/>
      <c r="Z167" s="5"/>
    </row>
    <row r="168" spans="1:26" ht="15.75" customHeight="1">
      <c r="A168" s="5"/>
      <c r="B168" s="5"/>
      <c r="C168" s="5"/>
      <c r="D168" s="5"/>
      <c r="E168" s="5"/>
      <c r="F168" s="5"/>
      <c r="G168" s="477"/>
      <c r="H168" s="5"/>
      <c r="I168" s="5"/>
      <c r="J168" s="5"/>
      <c r="K168" s="5"/>
      <c r="L168" s="5"/>
      <c r="M168" s="4"/>
      <c r="N168" s="4"/>
      <c r="O168" s="4"/>
      <c r="P168" s="4"/>
      <c r="Q168" s="4"/>
      <c r="R168" s="4"/>
      <c r="S168" s="4"/>
      <c r="T168" s="5"/>
      <c r="U168" s="5"/>
      <c r="V168" s="5"/>
      <c r="W168" s="5"/>
      <c r="X168" s="5"/>
      <c r="Y168" s="5"/>
      <c r="Z168" s="5"/>
    </row>
    <row r="169" spans="1:26" ht="15.75" customHeight="1">
      <c r="A169" s="5"/>
      <c r="B169" s="5"/>
      <c r="C169" s="5"/>
      <c r="D169" s="5"/>
      <c r="E169" s="5"/>
      <c r="F169" s="5"/>
      <c r="G169" s="477"/>
      <c r="H169" s="5"/>
      <c r="I169" s="5"/>
      <c r="J169" s="5"/>
      <c r="K169" s="5"/>
      <c r="L169" s="5"/>
      <c r="M169" s="4"/>
      <c r="N169" s="4"/>
      <c r="O169" s="4"/>
      <c r="P169" s="4"/>
      <c r="Q169" s="4"/>
      <c r="R169" s="4"/>
      <c r="S169" s="4"/>
      <c r="T169" s="5"/>
      <c r="U169" s="5"/>
      <c r="V169" s="5"/>
      <c r="W169" s="5"/>
      <c r="X169" s="5"/>
      <c r="Y169" s="5"/>
      <c r="Z169" s="5"/>
    </row>
    <row r="170" spans="1:26" ht="15.75" customHeight="1">
      <c r="A170" s="5"/>
      <c r="B170" s="5"/>
      <c r="C170" s="5"/>
      <c r="D170" s="5"/>
      <c r="E170" s="5"/>
      <c r="F170" s="5"/>
      <c r="G170" s="477"/>
      <c r="H170" s="5"/>
      <c r="I170" s="5"/>
      <c r="J170" s="5"/>
      <c r="K170" s="5"/>
      <c r="L170" s="5"/>
      <c r="M170" s="4"/>
      <c r="N170" s="4"/>
      <c r="O170" s="4"/>
      <c r="P170" s="4"/>
      <c r="Q170" s="4"/>
      <c r="R170" s="4"/>
      <c r="S170" s="4"/>
      <c r="T170" s="5"/>
      <c r="U170" s="5"/>
      <c r="V170" s="5"/>
      <c r="W170" s="5"/>
      <c r="X170" s="5"/>
      <c r="Y170" s="5"/>
      <c r="Z170" s="5"/>
    </row>
    <row r="171" spans="1:26" ht="15.75" customHeight="1">
      <c r="A171" s="5"/>
      <c r="B171" s="5"/>
      <c r="C171" s="5"/>
      <c r="D171" s="5"/>
      <c r="E171" s="5"/>
      <c r="F171" s="5"/>
      <c r="G171" s="477"/>
      <c r="H171" s="5"/>
      <c r="I171" s="5"/>
      <c r="J171" s="5"/>
      <c r="K171" s="5"/>
      <c r="L171" s="5"/>
      <c r="M171" s="4"/>
      <c r="N171" s="4"/>
      <c r="O171" s="4"/>
      <c r="P171" s="4"/>
      <c r="Q171" s="4"/>
      <c r="R171" s="4"/>
      <c r="S171" s="4"/>
      <c r="T171" s="5"/>
      <c r="U171" s="5"/>
      <c r="V171" s="5"/>
      <c r="W171" s="5"/>
      <c r="X171" s="5"/>
      <c r="Y171" s="5"/>
      <c r="Z171" s="5"/>
    </row>
    <row r="172" spans="1:26" ht="15.75" customHeight="1">
      <c r="A172" s="5"/>
      <c r="B172" s="5"/>
      <c r="C172" s="5"/>
      <c r="D172" s="5"/>
      <c r="E172" s="5"/>
      <c r="F172" s="5"/>
      <c r="G172" s="477"/>
      <c r="H172" s="5"/>
      <c r="I172" s="5"/>
      <c r="J172" s="5"/>
      <c r="K172" s="5"/>
      <c r="L172" s="5"/>
      <c r="M172" s="4"/>
      <c r="N172" s="4"/>
      <c r="O172" s="4"/>
      <c r="P172" s="4"/>
      <c r="Q172" s="4"/>
      <c r="R172" s="4"/>
      <c r="S172" s="4"/>
      <c r="T172" s="5"/>
      <c r="U172" s="5"/>
      <c r="V172" s="5"/>
      <c r="W172" s="5"/>
      <c r="X172" s="5"/>
      <c r="Y172" s="5"/>
      <c r="Z172" s="5"/>
    </row>
    <row r="173" spans="1:26" ht="15.75" customHeight="1">
      <c r="A173" s="5"/>
      <c r="B173" s="5"/>
      <c r="C173" s="5"/>
      <c r="D173" s="5"/>
      <c r="E173" s="5"/>
      <c r="F173" s="5"/>
      <c r="G173" s="477"/>
      <c r="H173" s="5"/>
      <c r="I173" s="5"/>
      <c r="J173" s="5"/>
      <c r="K173" s="5"/>
      <c r="L173" s="5"/>
      <c r="M173" s="4"/>
      <c r="N173" s="4"/>
      <c r="O173" s="4"/>
      <c r="P173" s="4"/>
      <c r="Q173" s="4"/>
      <c r="R173" s="4"/>
      <c r="S173" s="4"/>
      <c r="T173" s="5"/>
      <c r="U173" s="5"/>
      <c r="V173" s="5"/>
      <c r="W173" s="5"/>
      <c r="X173" s="5"/>
      <c r="Y173" s="5"/>
      <c r="Z173" s="5"/>
    </row>
    <row r="174" spans="1:26" ht="15.75" customHeight="1">
      <c r="A174" s="5"/>
      <c r="B174" s="5"/>
      <c r="C174" s="5"/>
      <c r="D174" s="5"/>
      <c r="E174" s="5"/>
      <c r="F174" s="5"/>
      <c r="G174" s="477"/>
      <c r="H174" s="5"/>
      <c r="I174" s="5"/>
      <c r="J174" s="5"/>
      <c r="K174" s="5"/>
      <c r="L174" s="5"/>
      <c r="M174" s="4"/>
      <c r="N174" s="4"/>
      <c r="O174" s="4"/>
      <c r="P174" s="4"/>
      <c r="Q174" s="4"/>
      <c r="R174" s="4"/>
      <c r="S174" s="4"/>
      <c r="T174" s="5"/>
      <c r="U174" s="5"/>
      <c r="V174" s="5"/>
      <c r="W174" s="5"/>
      <c r="X174" s="5"/>
      <c r="Y174" s="5"/>
      <c r="Z174" s="5"/>
    </row>
    <row r="175" spans="1:26" ht="15.75" customHeight="1">
      <c r="A175" s="5"/>
      <c r="B175" s="5"/>
      <c r="C175" s="5"/>
      <c r="D175" s="5"/>
      <c r="E175" s="5"/>
      <c r="F175" s="5"/>
      <c r="G175" s="477"/>
      <c r="H175" s="5"/>
      <c r="I175" s="5"/>
      <c r="J175" s="5"/>
      <c r="K175" s="5"/>
      <c r="L175" s="5"/>
      <c r="M175" s="4"/>
      <c r="N175" s="4"/>
      <c r="O175" s="4"/>
      <c r="P175" s="4"/>
      <c r="Q175" s="4"/>
      <c r="R175" s="4"/>
      <c r="S175" s="4"/>
      <c r="T175" s="5"/>
      <c r="U175" s="5"/>
      <c r="V175" s="5"/>
      <c r="W175" s="5"/>
      <c r="X175" s="5"/>
      <c r="Y175" s="5"/>
      <c r="Z175" s="5"/>
    </row>
    <row r="176" spans="1:26" ht="15.75" customHeight="1">
      <c r="A176" s="5"/>
      <c r="B176" s="5"/>
      <c r="C176" s="5"/>
      <c r="D176" s="5"/>
      <c r="E176" s="5"/>
      <c r="F176" s="5"/>
      <c r="G176" s="477"/>
      <c r="H176" s="5"/>
      <c r="I176" s="5"/>
      <c r="J176" s="5"/>
      <c r="K176" s="5"/>
      <c r="L176" s="5"/>
      <c r="M176" s="4"/>
      <c r="N176" s="4"/>
      <c r="O176" s="4"/>
      <c r="P176" s="4"/>
      <c r="Q176" s="4"/>
      <c r="R176" s="4"/>
      <c r="S176" s="4"/>
      <c r="T176" s="5"/>
      <c r="U176" s="5"/>
      <c r="V176" s="5"/>
      <c r="W176" s="5"/>
      <c r="X176" s="5"/>
      <c r="Y176" s="5"/>
      <c r="Z176" s="5"/>
    </row>
    <row r="177" spans="1:26" ht="15.75" customHeight="1">
      <c r="A177" s="5"/>
      <c r="B177" s="5"/>
      <c r="C177" s="5"/>
      <c r="D177" s="5"/>
      <c r="E177" s="5"/>
      <c r="F177" s="5"/>
      <c r="G177" s="477"/>
      <c r="H177" s="5"/>
      <c r="I177" s="5"/>
      <c r="J177" s="5"/>
      <c r="K177" s="5"/>
      <c r="L177" s="5"/>
      <c r="M177" s="4"/>
      <c r="N177" s="4"/>
      <c r="O177" s="4"/>
      <c r="P177" s="4"/>
      <c r="Q177" s="4"/>
      <c r="R177" s="4"/>
      <c r="S177" s="4"/>
      <c r="T177" s="5"/>
      <c r="U177" s="5"/>
      <c r="V177" s="5"/>
      <c r="W177" s="5"/>
      <c r="X177" s="5"/>
      <c r="Y177" s="5"/>
      <c r="Z177" s="5"/>
    </row>
    <row r="178" spans="1:26" ht="15.75" customHeight="1">
      <c r="A178" s="5"/>
      <c r="B178" s="5"/>
      <c r="C178" s="5"/>
      <c r="D178" s="5"/>
      <c r="E178" s="5"/>
      <c r="F178" s="5"/>
      <c r="G178" s="477"/>
      <c r="H178" s="5"/>
      <c r="I178" s="5"/>
      <c r="J178" s="5"/>
      <c r="K178" s="5"/>
      <c r="L178" s="5"/>
      <c r="M178" s="4"/>
      <c r="N178" s="4"/>
      <c r="O178" s="4"/>
      <c r="P178" s="4"/>
      <c r="Q178" s="4"/>
      <c r="R178" s="4"/>
      <c r="S178" s="4"/>
      <c r="T178" s="5"/>
      <c r="U178" s="5"/>
      <c r="V178" s="5"/>
      <c r="W178" s="5"/>
      <c r="X178" s="5"/>
      <c r="Y178" s="5"/>
      <c r="Z178" s="5"/>
    </row>
    <row r="179" spans="1:26" ht="15.75" customHeight="1">
      <c r="A179" s="5"/>
      <c r="B179" s="5"/>
      <c r="C179" s="5"/>
      <c r="D179" s="5"/>
      <c r="E179" s="5"/>
      <c r="F179" s="5"/>
      <c r="G179" s="477"/>
      <c r="H179" s="5"/>
      <c r="I179" s="5"/>
      <c r="J179" s="5"/>
      <c r="K179" s="5"/>
      <c r="L179" s="5"/>
      <c r="M179" s="4"/>
      <c r="N179" s="4"/>
      <c r="O179" s="4"/>
      <c r="P179" s="4"/>
      <c r="Q179" s="4"/>
      <c r="R179" s="4"/>
      <c r="S179" s="4"/>
      <c r="T179" s="5"/>
      <c r="U179" s="5"/>
      <c r="V179" s="5"/>
      <c r="W179" s="5"/>
      <c r="X179" s="5"/>
      <c r="Y179" s="5"/>
      <c r="Z179" s="5"/>
    </row>
    <row r="180" spans="1:26" ht="15.75" customHeight="1">
      <c r="A180" s="5"/>
      <c r="B180" s="5"/>
      <c r="C180" s="5"/>
      <c r="D180" s="5"/>
      <c r="E180" s="5"/>
      <c r="F180" s="5"/>
      <c r="G180" s="477"/>
      <c r="H180" s="5"/>
      <c r="I180" s="5"/>
      <c r="J180" s="5"/>
      <c r="K180" s="5"/>
      <c r="L180" s="5"/>
      <c r="M180" s="4"/>
      <c r="N180" s="4"/>
      <c r="O180" s="4"/>
      <c r="P180" s="4"/>
      <c r="Q180" s="4"/>
      <c r="R180" s="4"/>
      <c r="S180" s="4"/>
      <c r="T180" s="5"/>
      <c r="U180" s="5"/>
      <c r="V180" s="5"/>
      <c r="W180" s="5"/>
      <c r="X180" s="5"/>
      <c r="Y180" s="5"/>
      <c r="Z180" s="5"/>
    </row>
    <row r="181" spans="1:26" ht="15.75" customHeight="1">
      <c r="A181" s="5"/>
      <c r="B181" s="5"/>
      <c r="C181" s="5"/>
      <c r="D181" s="5"/>
      <c r="E181" s="5"/>
      <c r="F181" s="5"/>
      <c r="G181" s="477"/>
      <c r="H181" s="5"/>
      <c r="I181" s="5"/>
      <c r="J181" s="5"/>
      <c r="K181" s="5"/>
      <c r="L181" s="5"/>
      <c r="M181" s="4"/>
      <c r="N181" s="4"/>
      <c r="O181" s="4"/>
      <c r="P181" s="4"/>
      <c r="Q181" s="4"/>
      <c r="R181" s="4"/>
      <c r="S181" s="4"/>
      <c r="T181" s="5"/>
      <c r="U181" s="5"/>
      <c r="V181" s="5"/>
      <c r="W181" s="5"/>
      <c r="X181" s="5"/>
      <c r="Y181" s="5"/>
      <c r="Z181" s="5"/>
    </row>
    <row r="182" spans="1:26" ht="15.75" customHeight="1">
      <c r="A182" s="5"/>
      <c r="B182" s="5"/>
      <c r="C182" s="5"/>
      <c r="D182" s="5"/>
      <c r="E182" s="5"/>
      <c r="F182" s="5"/>
      <c r="G182" s="477"/>
      <c r="H182" s="5"/>
      <c r="I182" s="5"/>
      <c r="J182" s="5"/>
      <c r="K182" s="5"/>
      <c r="L182" s="5"/>
      <c r="M182" s="4"/>
      <c r="N182" s="4"/>
      <c r="O182" s="4"/>
      <c r="P182" s="4"/>
      <c r="Q182" s="4"/>
      <c r="R182" s="4"/>
      <c r="S182" s="4"/>
      <c r="T182" s="5"/>
      <c r="U182" s="5"/>
      <c r="V182" s="5"/>
      <c r="W182" s="5"/>
      <c r="X182" s="5"/>
      <c r="Y182" s="5"/>
      <c r="Z182" s="5"/>
    </row>
    <row r="183" spans="1:26" ht="15.75" customHeight="1">
      <c r="A183" s="5"/>
      <c r="B183" s="5"/>
      <c r="C183" s="5"/>
      <c r="D183" s="5"/>
      <c r="E183" s="5"/>
      <c r="F183" s="5"/>
      <c r="G183" s="477"/>
      <c r="H183" s="5"/>
      <c r="I183" s="5"/>
      <c r="J183" s="5"/>
      <c r="K183" s="5"/>
      <c r="L183" s="5"/>
      <c r="M183" s="4"/>
      <c r="N183" s="4"/>
      <c r="O183" s="4"/>
      <c r="P183" s="4"/>
      <c r="Q183" s="4"/>
      <c r="R183" s="4"/>
      <c r="S183" s="4"/>
      <c r="T183" s="5"/>
      <c r="U183" s="5"/>
      <c r="V183" s="5"/>
      <c r="W183" s="5"/>
      <c r="X183" s="5"/>
      <c r="Y183" s="5"/>
      <c r="Z183" s="5"/>
    </row>
    <row r="184" spans="1:26" ht="15.75" customHeight="1">
      <c r="A184" s="5"/>
      <c r="B184" s="5"/>
      <c r="C184" s="5"/>
      <c r="D184" s="5"/>
      <c r="E184" s="5"/>
      <c r="F184" s="5"/>
      <c r="G184" s="477"/>
      <c r="H184" s="5"/>
      <c r="I184" s="5"/>
      <c r="J184" s="5"/>
      <c r="K184" s="5"/>
      <c r="L184" s="5"/>
      <c r="M184" s="4"/>
      <c r="N184" s="4"/>
      <c r="O184" s="4"/>
      <c r="P184" s="4"/>
      <c r="Q184" s="4"/>
      <c r="R184" s="4"/>
      <c r="S184" s="4"/>
      <c r="T184" s="5"/>
      <c r="U184" s="5"/>
      <c r="V184" s="5"/>
      <c r="W184" s="5"/>
      <c r="X184" s="5"/>
      <c r="Y184" s="5"/>
      <c r="Z184" s="5"/>
    </row>
    <row r="185" spans="1:26" ht="15.75" customHeight="1">
      <c r="A185" s="5"/>
      <c r="B185" s="5"/>
      <c r="C185" s="5"/>
      <c r="D185" s="5"/>
      <c r="E185" s="5"/>
      <c r="F185" s="5"/>
      <c r="G185" s="477"/>
      <c r="H185" s="5"/>
      <c r="I185" s="5"/>
      <c r="J185" s="5"/>
      <c r="K185" s="5"/>
      <c r="L185" s="5"/>
      <c r="M185" s="4"/>
      <c r="N185" s="4"/>
      <c r="O185" s="4"/>
      <c r="P185" s="4"/>
      <c r="Q185" s="4"/>
      <c r="R185" s="4"/>
      <c r="S185" s="4"/>
      <c r="T185" s="5"/>
      <c r="U185" s="5"/>
      <c r="V185" s="5"/>
      <c r="W185" s="5"/>
      <c r="X185" s="5"/>
      <c r="Y185" s="5"/>
      <c r="Z185" s="5"/>
    </row>
    <row r="186" spans="1:26" ht="15.75" customHeight="1">
      <c r="A186" s="5"/>
      <c r="B186" s="5"/>
      <c r="C186" s="5"/>
      <c r="D186" s="5"/>
      <c r="E186" s="5"/>
      <c r="F186" s="5"/>
      <c r="G186" s="477"/>
      <c r="H186" s="5"/>
      <c r="I186" s="5"/>
      <c r="J186" s="5"/>
      <c r="K186" s="5"/>
      <c r="L186" s="5"/>
      <c r="M186" s="4"/>
      <c r="N186" s="4"/>
      <c r="O186" s="4"/>
      <c r="P186" s="4"/>
      <c r="Q186" s="4"/>
      <c r="R186" s="4"/>
      <c r="S186" s="4"/>
      <c r="T186" s="5"/>
      <c r="U186" s="5"/>
      <c r="V186" s="5"/>
      <c r="W186" s="5"/>
      <c r="X186" s="5"/>
      <c r="Y186" s="5"/>
      <c r="Z186" s="5"/>
    </row>
    <row r="187" spans="1:26" ht="15.75" customHeight="1">
      <c r="A187" s="5"/>
      <c r="B187" s="5"/>
      <c r="C187" s="5"/>
      <c r="D187" s="5"/>
      <c r="E187" s="5"/>
      <c r="F187" s="5"/>
      <c r="G187" s="477"/>
      <c r="H187" s="5"/>
      <c r="I187" s="5"/>
      <c r="J187" s="5"/>
      <c r="K187" s="5"/>
      <c r="L187" s="5"/>
      <c r="M187" s="4"/>
      <c r="N187" s="4"/>
      <c r="O187" s="4"/>
      <c r="P187" s="4"/>
      <c r="Q187" s="4"/>
      <c r="R187" s="4"/>
      <c r="S187" s="4"/>
      <c r="T187" s="5"/>
      <c r="U187" s="5"/>
      <c r="V187" s="5"/>
      <c r="W187" s="5"/>
      <c r="X187" s="5"/>
      <c r="Y187" s="5"/>
      <c r="Z187" s="5"/>
    </row>
    <row r="188" spans="1:26" ht="15.75" customHeight="1">
      <c r="A188" s="5"/>
      <c r="B188" s="5"/>
      <c r="C188" s="5"/>
      <c r="D188" s="5"/>
      <c r="E188" s="5"/>
      <c r="F188" s="5"/>
      <c r="G188" s="477"/>
      <c r="H188" s="5"/>
      <c r="I188" s="5"/>
      <c r="J188" s="5"/>
      <c r="K188" s="5"/>
      <c r="L188" s="5"/>
      <c r="M188" s="4"/>
      <c r="N188" s="4"/>
      <c r="O188" s="4"/>
      <c r="P188" s="4"/>
      <c r="Q188" s="4"/>
      <c r="R188" s="4"/>
      <c r="S188" s="4"/>
      <c r="T188" s="5"/>
      <c r="U188" s="5"/>
      <c r="V188" s="5"/>
      <c r="W188" s="5"/>
      <c r="X188" s="5"/>
      <c r="Y188" s="5"/>
      <c r="Z188" s="5"/>
    </row>
    <row r="189" spans="1:26" ht="15.75" customHeight="1">
      <c r="A189" s="5"/>
      <c r="B189" s="5"/>
      <c r="C189" s="5"/>
      <c r="D189" s="5"/>
      <c r="E189" s="5"/>
      <c r="F189" s="5"/>
      <c r="G189" s="477"/>
      <c r="H189" s="5"/>
      <c r="I189" s="5"/>
      <c r="J189" s="5"/>
      <c r="K189" s="5"/>
      <c r="L189" s="5"/>
      <c r="M189" s="4"/>
      <c r="N189" s="4"/>
      <c r="O189" s="4"/>
      <c r="P189" s="4"/>
      <c r="Q189" s="4"/>
      <c r="R189" s="4"/>
      <c r="S189" s="4"/>
      <c r="T189" s="5"/>
      <c r="U189" s="5"/>
      <c r="V189" s="5"/>
      <c r="W189" s="5"/>
      <c r="X189" s="5"/>
      <c r="Y189" s="5"/>
      <c r="Z189" s="5"/>
    </row>
    <row r="190" spans="1:26" ht="15.75" customHeight="1">
      <c r="A190" s="5"/>
      <c r="B190" s="5"/>
      <c r="C190" s="5"/>
      <c r="D190" s="5"/>
      <c r="E190" s="5"/>
      <c r="F190" s="5"/>
      <c r="G190" s="477"/>
      <c r="H190" s="5"/>
      <c r="I190" s="5"/>
      <c r="J190" s="5"/>
      <c r="K190" s="5"/>
      <c r="L190" s="5"/>
      <c r="M190" s="4"/>
      <c r="N190" s="4"/>
      <c r="O190" s="4"/>
      <c r="P190" s="4"/>
      <c r="Q190" s="4"/>
      <c r="R190" s="4"/>
      <c r="S190" s="4"/>
      <c r="T190" s="5"/>
      <c r="U190" s="5"/>
      <c r="V190" s="5"/>
      <c r="W190" s="5"/>
      <c r="X190" s="5"/>
      <c r="Y190" s="5"/>
      <c r="Z190" s="5"/>
    </row>
    <row r="191" spans="1:26" ht="15.75" customHeight="1">
      <c r="A191" s="5"/>
      <c r="B191" s="5"/>
      <c r="C191" s="5"/>
      <c r="D191" s="5"/>
      <c r="E191" s="5"/>
      <c r="F191" s="5"/>
      <c r="G191" s="477"/>
      <c r="H191" s="5"/>
      <c r="I191" s="5"/>
      <c r="J191" s="5"/>
      <c r="K191" s="5"/>
      <c r="L191" s="5"/>
      <c r="M191" s="4"/>
      <c r="N191" s="4"/>
      <c r="O191" s="4"/>
      <c r="P191" s="4"/>
      <c r="Q191" s="4"/>
      <c r="R191" s="4"/>
      <c r="S191" s="4"/>
      <c r="T191" s="5"/>
      <c r="U191" s="5"/>
      <c r="V191" s="5"/>
      <c r="W191" s="5"/>
      <c r="X191" s="5"/>
      <c r="Y191" s="5"/>
      <c r="Z191" s="5"/>
    </row>
    <row r="192" spans="1:26" ht="15.75" customHeight="1">
      <c r="A192" s="5"/>
      <c r="B192" s="5"/>
      <c r="C192" s="5"/>
      <c r="D192" s="5"/>
      <c r="E192" s="5"/>
      <c r="F192" s="5"/>
      <c r="G192" s="477"/>
      <c r="H192" s="5"/>
      <c r="I192" s="5"/>
      <c r="J192" s="5"/>
      <c r="K192" s="5"/>
      <c r="L192" s="5"/>
      <c r="M192" s="4"/>
      <c r="N192" s="4"/>
      <c r="O192" s="4"/>
      <c r="P192" s="4"/>
      <c r="Q192" s="4"/>
      <c r="R192" s="4"/>
      <c r="S192" s="4"/>
      <c r="T192" s="5"/>
      <c r="U192" s="5"/>
      <c r="V192" s="5"/>
      <c r="W192" s="5"/>
      <c r="X192" s="5"/>
      <c r="Y192" s="5"/>
      <c r="Z192" s="5"/>
    </row>
    <row r="193" spans="1:26" ht="15.75" customHeight="1">
      <c r="A193" s="5"/>
      <c r="B193" s="5"/>
      <c r="C193" s="5"/>
      <c r="D193" s="5"/>
      <c r="E193" s="5"/>
      <c r="F193" s="5"/>
      <c r="G193" s="477"/>
      <c r="H193" s="5"/>
      <c r="I193" s="5"/>
      <c r="J193" s="5"/>
      <c r="K193" s="5"/>
      <c r="L193" s="5"/>
      <c r="M193" s="4"/>
      <c r="N193" s="4"/>
      <c r="O193" s="4"/>
      <c r="P193" s="4"/>
      <c r="Q193" s="4"/>
      <c r="R193" s="4"/>
      <c r="S193" s="4"/>
      <c r="T193" s="5"/>
      <c r="U193" s="5"/>
      <c r="V193" s="5"/>
      <c r="W193" s="5"/>
      <c r="X193" s="5"/>
      <c r="Y193" s="5"/>
      <c r="Z193" s="5"/>
    </row>
    <row r="194" spans="1:26" ht="15.75" customHeight="1">
      <c r="A194" s="5"/>
      <c r="B194" s="5"/>
      <c r="C194" s="5"/>
      <c r="D194" s="5"/>
      <c r="E194" s="5"/>
      <c r="F194" s="5"/>
      <c r="G194" s="477"/>
      <c r="H194" s="5"/>
      <c r="I194" s="5"/>
      <c r="J194" s="5"/>
      <c r="K194" s="5"/>
      <c r="L194" s="5"/>
      <c r="M194" s="4"/>
      <c r="N194" s="4"/>
      <c r="O194" s="4"/>
      <c r="P194" s="4"/>
      <c r="Q194" s="4"/>
      <c r="R194" s="4"/>
      <c r="S194" s="4"/>
      <c r="T194" s="5"/>
      <c r="U194" s="5"/>
      <c r="V194" s="5"/>
      <c r="W194" s="5"/>
      <c r="X194" s="5"/>
      <c r="Y194" s="5"/>
      <c r="Z194" s="5"/>
    </row>
    <row r="195" spans="1:26" ht="15.75" customHeight="1">
      <c r="A195" s="5"/>
      <c r="B195" s="5"/>
      <c r="C195" s="5"/>
      <c r="D195" s="5"/>
      <c r="E195" s="5"/>
      <c r="F195" s="5"/>
      <c r="G195" s="477"/>
      <c r="H195" s="5"/>
      <c r="I195" s="5"/>
      <c r="J195" s="5"/>
      <c r="K195" s="5"/>
      <c r="L195" s="5"/>
      <c r="M195" s="4"/>
      <c r="N195" s="4"/>
      <c r="O195" s="4"/>
      <c r="P195" s="4"/>
      <c r="Q195" s="4"/>
      <c r="R195" s="4"/>
      <c r="S195" s="4"/>
      <c r="T195" s="5"/>
      <c r="U195" s="5"/>
      <c r="V195" s="5"/>
      <c r="W195" s="5"/>
      <c r="X195" s="5"/>
      <c r="Y195" s="5"/>
      <c r="Z195" s="5"/>
    </row>
    <row r="196" spans="1:26" ht="15.75" customHeight="1">
      <c r="A196" s="5"/>
      <c r="B196" s="5"/>
      <c r="C196" s="5"/>
      <c r="D196" s="5"/>
      <c r="E196" s="5"/>
      <c r="F196" s="5"/>
      <c r="G196" s="477"/>
      <c r="H196" s="5"/>
      <c r="I196" s="5"/>
      <c r="J196" s="5"/>
      <c r="K196" s="5"/>
      <c r="L196" s="5"/>
      <c r="M196" s="4"/>
      <c r="N196" s="4"/>
      <c r="O196" s="4"/>
      <c r="P196" s="4"/>
      <c r="Q196" s="4"/>
      <c r="R196" s="4"/>
      <c r="S196" s="4"/>
      <c r="T196" s="5"/>
      <c r="U196" s="5"/>
      <c r="V196" s="5"/>
      <c r="W196" s="5"/>
      <c r="X196" s="5"/>
      <c r="Y196" s="5"/>
      <c r="Z196" s="5"/>
    </row>
    <row r="197" spans="1:26" ht="15.75" customHeight="1">
      <c r="A197" s="5"/>
      <c r="B197" s="5"/>
      <c r="C197" s="5"/>
      <c r="D197" s="5"/>
      <c r="E197" s="5"/>
      <c r="F197" s="5"/>
      <c r="G197" s="477"/>
      <c r="H197" s="5"/>
      <c r="I197" s="5"/>
      <c r="J197" s="5"/>
      <c r="K197" s="5"/>
      <c r="L197" s="5"/>
      <c r="M197" s="4"/>
      <c r="N197" s="4"/>
      <c r="O197" s="4"/>
      <c r="P197" s="4"/>
      <c r="Q197" s="4"/>
      <c r="R197" s="4"/>
      <c r="S197" s="4"/>
      <c r="T197" s="5"/>
      <c r="U197" s="5"/>
      <c r="V197" s="5"/>
      <c r="W197" s="5"/>
      <c r="X197" s="5"/>
      <c r="Y197" s="5"/>
      <c r="Z197" s="5"/>
    </row>
    <row r="198" spans="1:26" ht="15.75" customHeight="1">
      <c r="A198" s="5"/>
      <c r="B198" s="5"/>
      <c r="C198" s="5"/>
      <c r="D198" s="5"/>
      <c r="E198" s="5"/>
      <c r="F198" s="5"/>
      <c r="G198" s="477"/>
      <c r="H198" s="5"/>
      <c r="I198" s="5"/>
      <c r="J198" s="5"/>
      <c r="K198" s="5"/>
      <c r="L198" s="5"/>
      <c r="M198" s="4"/>
      <c r="N198" s="4"/>
      <c r="O198" s="4"/>
      <c r="P198" s="4"/>
      <c r="Q198" s="4"/>
      <c r="R198" s="4"/>
      <c r="S198" s="4"/>
      <c r="T198" s="5"/>
      <c r="U198" s="5"/>
      <c r="V198" s="5"/>
      <c r="W198" s="5"/>
      <c r="X198" s="5"/>
      <c r="Y198" s="5"/>
      <c r="Z198" s="5"/>
    </row>
    <row r="199" spans="1:26" ht="15.75" customHeight="1">
      <c r="A199" s="5"/>
      <c r="B199" s="5"/>
      <c r="C199" s="5"/>
      <c r="D199" s="5"/>
      <c r="E199" s="5"/>
      <c r="F199" s="5"/>
      <c r="G199" s="477"/>
      <c r="H199" s="5"/>
      <c r="I199" s="5"/>
      <c r="J199" s="5"/>
      <c r="K199" s="5"/>
      <c r="L199" s="5"/>
      <c r="M199" s="4"/>
      <c r="N199" s="4"/>
      <c r="O199" s="4"/>
      <c r="P199" s="4"/>
      <c r="Q199" s="4"/>
      <c r="R199" s="4"/>
      <c r="S199" s="4"/>
      <c r="T199" s="5"/>
      <c r="U199" s="5"/>
      <c r="V199" s="5"/>
      <c r="W199" s="5"/>
      <c r="X199" s="5"/>
      <c r="Y199" s="5"/>
      <c r="Z199" s="5"/>
    </row>
    <row r="200" spans="1:26" ht="15.75" customHeight="1">
      <c r="A200" s="5"/>
      <c r="B200" s="5"/>
      <c r="C200" s="5"/>
      <c r="D200" s="5"/>
      <c r="E200" s="5"/>
      <c r="F200" s="5"/>
      <c r="G200" s="477"/>
      <c r="H200" s="5"/>
      <c r="I200" s="5"/>
      <c r="J200" s="5"/>
      <c r="K200" s="5"/>
      <c r="L200" s="5"/>
      <c r="M200" s="4"/>
      <c r="N200" s="4"/>
      <c r="O200" s="4"/>
      <c r="P200" s="4"/>
      <c r="Q200" s="4"/>
      <c r="R200" s="4"/>
      <c r="S200" s="4"/>
      <c r="T200" s="5"/>
      <c r="U200" s="5"/>
      <c r="V200" s="5"/>
      <c r="W200" s="5"/>
      <c r="X200" s="5"/>
      <c r="Y200" s="5"/>
      <c r="Z200" s="5"/>
    </row>
    <row r="201" spans="1:26" ht="15.75" customHeight="1">
      <c r="A201" s="5"/>
      <c r="B201" s="5"/>
      <c r="C201" s="5"/>
      <c r="D201" s="5"/>
      <c r="E201" s="5"/>
      <c r="F201" s="5"/>
      <c r="G201" s="477"/>
      <c r="H201" s="5"/>
      <c r="I201" s="5"/>
      <c r="J201" s="5"/>
      <c r="K201" s="5"/>
      <c r="L201" s="5"/>
      <c r="M201" s="4"/>
      <c r="N201" s="4"/>
      <c r="O201" s="4"/>
      <c r="P201" s="4"/>
      <c r="Q201" s="4"/>
      <c r="R201" s="4"/>
      <c r="S201" s="4"/>
      <c r="T201" s="5"/>
      <c r="U201" s="5"/>
      <c r="V201" s="5"/>
      <c r="W201" s="5"/>
      <c r="X201" s="5"/>
      <c r="Y201" s="5"/>
      <c r="Z201" s="5"/>
    </row>
    <row r="202" spans="1:26" ht="15.75" customHeight="1">
      <c r="A202" s="5"/>
      <c r="B202" s="5"/>
      <c r="C202" s="5"/>
      <c r="D202" s="5"/>
      <c r="E202" s="5"/>
      <c r="F202" s="5"/>
      <c r="G202" s="477"/>
      <c r="H202" s="5"/>
      <c r="I202" s="5"/>
      <c r="J202" s="5"/>
      <c r="K202" s="5"/>
      <c r="L202" s="5"/>
      <c r="M202" s="4"/>
      <c r="N202" s="4"/>
      <c r="O202" s="4"/>
      <c r="P202" s="4"/>
      <c r="Q202" s="4"/>
      <c r="R202" s="4"/>
      <c r="S202" s="4"/>
      <c r="T202" s="5"/>
      <c r="U202" s="5"/>
      <c r="V202" s="5"/>
      <c r="W202" s="5"/>
      <c r="X202" s="5"/>
      <c r="Y202" s="5"/>
      <c r="Z202" s="5"/>
    </row>
    <row r="203" spans="1:26" ht="15.75" customHeight="1">
      <c r="A203" s="5"/>
      <c r="B203" s="5"/>
      <c r="C203" s="5"/>
      <c r="D203" s="5"/>
      <c r="E203" s="5"/>
      <c r="F203" s="5"/>
      <c r="G203" s="477"/>
      <c r="H203" s="5"/>
      <c r="I203" s="5"/>
      <c r="J203" s="5"/>
      <c r="K203" s="5"/>
      <c r="L203" s="5"/>
      <c r="M203" s="4"/>
      <c r="N203" s="4"/>
      <c r="O203" s="4"/>
      <c r="P203" s="4"/>
      <c r="Q203" s="4"/>
      <c r="R203" s="4"/>
      <c r="S203" s="4"/>
      <c r="T203" s="5"/>
      <c r="U203" s="5"/>
      <c r="V203" s="5"/>
      <c r="W203" s="5"/>
      <c r="X203" s="5"/>
      <c r="Y203" s="5"/>
      <c r="Z203" s="5"/>
    </row>
    <row r="204" spans="1:26" ht="15.75" customHeight="1">
      <c r="A204" s="5"/>
      <c r="B204" s="5"/>
      <c r="C204" s="5"/>
      <c r="D204" s="5"/>
      <c r="E204" s="5"/>
      <c r="F204" s="5"/>
      <c r="G204" s="477"/>
      <c r="H204" s="5"/>
      <c r="I204" s="5"/>
      <c r="J204" s="5"/>
      <c r="K204" s="5"/>
      <c r="L204" s="5"/>
      <c r="M204" s="4"/>
      <c r="N204" s="4"/>
      <c r="O204" s="4"/>
      <c r="P204" s="4"/>
      <c r="Q204" s="4"/>
      <c r="R204" s="4"/>
      <c r="S204" s="4"/>
      <c r="T204" s="5"/>
      <c r="U204" s="5"/>
      <c r="V204" s="5"/>
      <c r="W204" s="5"/>
      <c r="X204" s="5"/>
      <c r="Y204" s="5"/>
      <c r="Z204" s="5"/>
    </row>
    <row r="205" spans="1:26" ht="15.75" customHeight="1">
      <c r="A205" s="5"/>
      <c r="B205" s="5"/>
      <c r="C205" s="5"/>
      <c r="D205" s="5"/>
      <c r="E205" s="5"/>
      <c r="F205" s="5"/>
      <c r="G205" s="477"/>
      <c r="H205" s="5"/>
      <c r="I205" s="5"/>
      <c r="J205" s="5"/>
      <c r="K205" s="5"/>
      <c r="L205" s="5"/>
      <c r="M205" s="4"/>
      <c r="N205" s="4"/>
      <c r="O205" s="4"/>
      <c r="P205" s="4"/>
      <c r="Q205" s="4"/>
      <c r="R205" s="4"/>
      <c r="S205" s="4"/>
      <c r="T205" s="5"/>
      <c r="U205" s="5"/>
      <c r="V205" s="5"/>
      <c r="W205" s="5"/>
      <c r="X205" s="5"/>
      <c r="Y205" s="5"/>
      <c r="Z205" s="5"/>
    </row>
    <row r="206" spans="1:26" ht="15.75" customHeight="1">
      <c r="A206" s="5"/>
      <c r="B206" s="5"/>
      <c r="C206" s="5"/>
      <c r="D206" s="5"/>
      <c r="E206" s="5"/>
      <c r="F206" s="5"/>
      <c r="G206" s="477"/>
      <c r="H206" s="5"/>
      <c r="I206" s="5"/>
      <c r="J206" s="5"/>
      <c r="K206" s="5"/>
      <c r="L206" s="5"/>
      <c r="M206" s="4"/>
      <c r="N206" s="4"/>
      <c r="O206" s="4"/>
      <c r="P206" s="4"/>
      <c r="Q206" s="4"/>
      <c r="R206" s="4"/>
      <c r="S206" s="4"/>
      <c r="T206" s="5"/>
      <c r="U206" s="5"/>
      <c r="V206" s="5"/>
      <c r="W206" s="5"/>
      <c r="X206" s="5"/>
      <c r="Y206" s="5"/>
      <c r="Z206" s="5"/>
    </row>
    <row r="207" spans="1:26" ht="15.75" customHeight="1">
      <c r="A207" s="5"/>
      <c r="B207" s="5"/>
      <c r="C207" s="5"/>
      <c r="D207" s="5"/>
      <c r="E207" s="5"/>
      <c r="F207" s="5"/>
      <c r="G207" s="477"/>
      <c r="H207" s="5"/>
      <c r="I207" s="5"/>
      <c r="J207" s="5"/>
      <c r="K207" s="5"/>
      <c r="L207" s="5"/>
      <c r="M207" s="4"/>
      <c r="N207" s="4"/>
      <c r="O207" s="4"/>
      <c r="P207" s="4"/>
      <c r="Q207" s="4"/>
      <c r="R207" s="4"/>
      <c r="S207" s="4"/>
      <c r="T207" s="5"/>
      <c r="U207" s="5"/>
      <c r="V207" s="5"/>
      <c r="W207" s="5"/>
      <c r="X207" s="5"/>
      <c r="Y207" s="5"/>
      <c r="Z207" s="5"/>
    </row>
    <row r="208" spans="1:26" ht="15.75" customHeight="1">
      <c r="A208" s="5"/>
      <c r="B208" s="5"/>
      <c r="C208" s="5"/>
      <c r="D208" s="5"/>
      <c r="E208" s="5"/>
      <c r="F208" s="5"/>
      <c r="G208" s="477"/>
      <c r="H208" s="5"/>
      <c r="I208" s="5"/>
      <c r="J208" s="5"/>
      <c r="K208" s="5"/>
      <c r="L208" s="5"/>
      <c r="M208" s="4"/>
      <c r="N208" s="4"/>
      <c r="O208" s="4"/>
      <c r="P208" s="4"/>
      <c r="Q208" s="4"/>
      <c r="R208" s="4"/>
      <c r="S208" s="4"/>
      <c r="T208" s="5"/>
      <c r="U208" s="5"/>
      <c r="V208" s="5"/>
      <c r="W208" s="5"/>
      <c r="X208" s="5"/>
      <c r="Y208" s="5"/>
      <c r="Z208" s="5"/>
    </row>
    <row r="209" spans="1:26" ht="15.75" customHeight="1">
      <c r="A209" s="5"/>
      <c r="B209" s="5"/>
      <c r="C209" s="5"/>
      <c r="D209" s="5"/>
      <c r="E209" s="5"/>
      <c r="F209" s="5"/>
      <c r="G209" s="477"/>
      <c r="H209" s="5"/>
      <c r="I209" s="5"/>
      <c r="J209" s="5"/>
      <c r="K209" s="5"/>
      <c r="L209" s="5"/>
      <c r="M209" s="4"/>
      <c r="N209" s="4"/>
      <c r="O209" s="4"/>
      <c r="P209" s="4"/>
      <c r="Q209" s="4"/>
      <c r="R209" s="4"/>
      <c r="S209" s="4"/>
      <c r="T209" s="5"/>
      <c r="U209" s="5"/>
      <c r="V209" s="5"/>
      <c r="W209" s="5"/>
      <c r="X209" s="5"/>
      <c r="Y209" s="5"/>
      <c r="Z209" s="5"/>
    </row>
    <row r="210" spans="1:26" ht="15.75" customHeight="1">
      <c r="A210" s="5"/>
      <c r="B210" s="5"/>
      <c r="C210" s="5"/>
      <c r="D210" s="5"/>
      <c r="E210" s="5"/>
      <c r="F210" s="5"/>
      <c r="G210" s="477"/>
      <c r="H210" s="5"/>
      <c r="I210" s="5"/>
      <c r="J210" s="5"/>
      <c r="K210" s="5"/>
      <c r="L210" s="5"/>
      <c r="M210" s="4"/>
      <c r="N210" s="4"/>
      <c r="O210" s="4"/>
      <c r="P210" s="4"/>
      <c r="Q210" s="4"/>
      <c r="R210" s="4"/>
      <c r="S210" s="4"/>
      <c r="T210" s="5"/>
      <c r="U210" s="5"/>
      <c r="V210" s="5"/>
      <c r="W210" s="5"/>
      <c r="X210" s="5"/>
      <c r="Y210" s="5"/>
      <c r="Z210" s="5"/>
    </row>
    <row r="211" spans="1:26" ht="15.75" customHeight="1">
      <c r="A211" s="5"/>
      <c r="B211" s="5"/>
      <c r="C211" s="5"/>
      <c r="D211" s="5"/>
      <c r="E211" s="5"/>
      <c r="F211" s="5"/>
      <c r="G211" s="477"/>
      <c r="H211" s="5"/>
      <c r="I211" s="5"/>
      <c r="J211" s="5"/>
      <c r="K211" s="5"/>
      <c r="L211" s="5"/>
      <c r="M211" s="4"/>
      <c r="N211" s="4"/>
      <c r="O211" s="4"/>
      <c r="P211" s="4"/>
      <c r="Q211" s="4"/>
      <c r="R211" s="4"/>
      <c r="S211" s="4"/>
      <c r="T211" s="5"/>
      <c r="U211" s="5"/>
      <c r="V211" s="5"/>
      <c r="W211" s="5"/>
      <c r="X211" s="5"/>
      <c r="Y211" s="5"/>
      <c r="Z211" s="5"/>
    </row>
    <row r="212" spans="1:26" ht="15.75" customHeight="1">
      <c r="A212" s="5"/>
      <c r="B212" s="5"/>
      <c r="C212" s="5"/>
      <c r="D212" s="5"/>
      <c r="E212" s="5"/>
      <c r="F212" s="5"/>
      <c r="G212" s="477"/>
      <c r="H212" s="5"/>
      <c r="I212" s="5"/>
      <c r="J212" s="5"/>
      <c r="K212" s="5"/>
      <c r="L212" s="5"/>
      <c r="M212" s="4"/>
      <c r="N212" s="4"/>
      <c r="O212" s="4"/>
      <c r="P212" s="4"/>
      <c r="Q212" s="4"/>
      <c r="R212" s="4"/>
      <c r="S212" s="4"/>
      <c r="T212" s="5"/>
      <c r="U212" s="5"/>
      <c r="V212" s="5"/>
      <c r="W212" s="5"/>
      <c r="X212" s="5"/>
      <c r="Y212" s="5"/>
      <c r="Z212" s="5"/>
    </row>
    <row r="213" spans="1:26" ht="15.75" customHeight="1">
      <c r="A213" s="5"/>
      <c r="B213" s="5"/>
      <c r="C213" s="5"/>
      <c r="D213" s="5"/>
      <c r="E213" s="5"/>
      <c r="F213" s="5"/>
      <c r="G213" s="477"/>
      <c r="H213" s="5"/>
      <c r="I213" s="5"/>
      <c r="J213" s="5"/>
      <c r="K213" s="5"/>
      <c r="L213" s="5"/>
      <c r="M213" s="4"/>
      <c r="N213" s="4"/>
      <c r="O213" s="4"/>
      <c r="P213" s="4"/>
      <c r="Q213" s="4"/>
      <c r="R213" s="4"/>
      <c r="S213" s="4"/>
      <c r="T213" s="5"/>
      <c r="U213" s="5"/>
      <c r="V213" s="5"/>
      <c r="W213" s="5"/>
      <c r="X213" s="5"/>
      <c r="Y213" s="5"/>
      <c r="Z213" s="5"/>
    </row>
    <row r="214" spans="1:26" ht="15.75" customHeight="1">
      <c r="A214" s="5"/>
      <c r="B214" s="5"/>
      <c r="C214" s="5"/>
      <c r="D214" s="5"/>
      <c r="E214" s="5"/>
      <c r="F214" s="5"/>
      <c r="G214" s="477"/>
      <c r="H214" s="5"/>
      <c r="I214" s="5"/>
      <c r="J214" s="5"/>
      <c r="K214" s="5"/>
      <c r="L214" s="5"/>
      <c r="M214" s="4"/>
      <c r="N214" s="4"/>
      <c r="O214" s="4"/>
      <c r="P214" s="4"/>
      <c r="Q214" s="4"/>
      <c r="R214" s="4"/>
      <c r="S214" s="4"/>
      <c r="T214" s="5"/>
      <c r="U214" s="5"/>
      <c r="V214" s="5"/>
      <c r="W214" s="5"/>
      <c r="X214" s="5"/>
      <c r="Y214" s="5"/>
      <c r="Z214" s="5"/>
    </row>
    <row r="215" spans="1:26" ht="15.75" customHeight="1">
      <c r="A215" s="5"/>
      <c r="B215" s="5"/>
      <c r="C215" s="5"/>
      <c r="D215" s="5"/>
      <c r="E215" s="5"/>
      <c r="F215" s="5"/>
      <c r="G215" s="477"/>
      <c r="H215" s="5"/>
      <c r="I215" s="5"/>
      <c r="J215" s="5"/>
      <c r="K215" s="5"/>
      <c r="L215" s="5"/>
      <c r="M215" s="4"/>
      <c r="N215" s="4"/>
      <c r="O215" s="4"/>
      <c r="P215" s="4"/>
      <c r="Q215" s="4"/>
      <c r="R215" s="4"/>
      <c r="S215" s="4"/>
      <c r="T215" s="5"/>
      <c r="U215" s="5"/>
      <c r="V215" s="5"/>
      <c r="W215" s="5"/>
      <c r="X215" s="5"/>
      <c r="Y215" s="5"/>
      <c r="Z215" s="5"/>
    </row>
    <row r="216" spans="1:26" ht="15.75" customHeight="1">
      <c r="A216" s="5"/>
      <c r="B216" s="5"/>
      <c r="C216" s="5"/>
      <c r="D216" s="5"/>
      <c r="E216" s="5"/>
      <c r="F216" s="5"/>
      <c r="G216" s="477"/>
      <c r="H216" s="5"/>
      <c r="I216" s="5"/>
      <c r="J216" s="5"/>
      <c r="K216" s="5"/>
      <c r="L216" s="5"/>
      <c r="M216" s="4"/>
      <c r="N216" s="4"/>
      <c r="O216" s="4"/>
      <c r="P216" s="4"/>
      <c r="Q216" s="4"/>
      <c r="R216" s="4"/>
      <c r="S216" s="4"/>
      <c r="T216" s="5"/>
      <c r="U216" s="5"/>
      <c r="V216" s="5"/>
      <c r="W216" s="5"/>
      <c r="X216" s="5"/>
      <c r="Y216" s="5"/>
      <c r="Z216" s="5"/>
    </row>
    <row r="217" spans="1:26" ht="15.75" customHeight="1">
      <c r="A217" s="5"/>
      <c r="B217" s="5"/>
      <c r="C217" s="5"/>
      <c r="D217" s="5"/>
      <c r="E217" s="5"/>
      <c r="F217" s="5"/>
      <c r="G217" s="477"/>
      <c r="H217" s="5"/>
      <c r="I217" s="5"/>
      <c r="J217" s="5"/>
      <c r="K217" s="5"/>
      <c r="L217" s="5"/>
      <c r="M217" s="4"/>
      <c r="N217" s="4"/>
      <c r="O217" s="4"/>
      <c r="P217" s="4"/>
      <c r="Q217" s="4"/>
      <c r="R217" s="4"/>
      <c r="S217" s="4"/>
      <c r="T217" s="5"/>
      <c r="U217" s="5"/>
      <c r="V217" s="5"/>
      <c r="W217" s="5"/>
      <c r="X217" s="5"/>
      <c r="Y217" s="5"/>
      <c r="Z217" s="5"/>
    </row>
    <row r="218" spans="1:26" ht="15.75" customHeight="1">
      <c r="A218" s="5"/>
      <c r="B218" s="5"/>
      <c r="C218" s="5"/>
      <c r="D218" s="5"/>
      <c r="E218" s="5"/>
      <c r="F218" s="5"/>
      <c r="G218" s="477"/>
      <c r="H218" s="5"/>
      <c r="I218" s="5"/>
      <c r="J218" s="5"/>
      <c r="K218" s="5"/>
      <c r="L218" s="5"/>
      <c r="M218" s="4"/>
      <c r="N218" s="4"/>
      <c r="O218" s="4"/>
      <c r="P218" s="4"/>
      <c r="Q218" s="4"/>
      <c r="R218" s="4"/>
      <c r="S218" s="4"/>
      <c r="T218" s="5"/>
      <c r="U218" s="5"/>
      <c r="V218" s="5"/>
      <c r="W218" s="5"/>
      <c r="X218" s="5"/>
      <c r="Y218" s="5"/>
      <c r="Z218" s="5"/>
    </row>
    <row r="219" spans="1:26" ht="15.75" customHeight="1">
      <c r="A219" s="5"/>
      <c r="B219" s="5"/>
      <c r="C219" s="5"/>
      <c r="D219" s="5"/>
      <c r="E219" s="5"/>
      <c r="F219" s="5"/>
      <c r="G219" s="477"/>
      <c r="H219" s="5"/>
      <c r="I219" s="5"/>
      <c r="J219" s="5"/>
      <c r="K219" s="5"/>
      <c r="L219" s="5"/>
      <c r="M219" s="4"/>
      <c r="N219" s="4"/>
      <c r="O219" s="4"/>
      <c r="P219" s="4"/>
      <c r="Q219" s="4"/>
      <c r="R219" s="4"/>
      <c r="S219" s="4"/>
      <c r="T219" s="5"/>
      <c r="U219" s="5"/>
      <c r="V219" s="5"/>
      <c r="W219" s="5"/>
      <c r="X219" s="5"/>
      <c r="Y219" s="5"/>
      <c r="Z219" s="5"/>
    </row>
    <row r="220" spans="1:26" ht="15.75" customHeight="1">
      <c r="A220" s="5"/>
      <c r="B220" s="5"/>
      <c r="C220" s="5"/>
      <c r="D220" s="5"/>
      <c r="E220" s="5"/>
      <c r="F220" s="5"/>
      <c r="G220" s="477"/>
      <c r="H220" s="5"/>
      <c r="I220" s="5"/>
      <c r="J220" s="5"/>
      <c r="K220" s="5"/>
      <c r="L220" s="5"/>
      <c r="M220" s="4"/>
      <c r="N220" s="4"/>
      <c r="O220" s="4"/>
      <c r="P220" s="4"/>
      <c r="Q220" s="4"/>
      <c r="R220" s="4"/>
      <c r="S220" s="4"/>
      <c r="T220" s="5"/>
      <c r="U220" s="5"/>
      <c r="V220" s="5"/>
      <c r="W220" s="5"/>
      <c r="X220" s="5"/>
      <c r="Y220" s="5"/>
      <c r="Z220" s="5"/>
    </row>
    <row r="221" spans="1:26" ht="15.75" customHeight="1">
      <c r="A221" s="5"/>
      <c r="B221" s="5"/>
      <c r="C221" s="5"/>
      <c r="D221" s="5"/>
      <c r="E221" s="5"/>
      <c r="F221" s="5"/>
      <c r="G221" s="477"/>
      <c r="H221" s="5"/>
      <c r="I221" s="5"/>
      <c r="J221" s="5"/>
      <c r="K221" s="5"/>
      <c r="L221" s="5"/>
      <c r="M221" s="4"/>
      <c r="N221" s="4"/>
      <c r="O221" s="4"/>
      <c r="P221" s="4"/>
      <c r="Q221" s="4"/>
      <c r="R221" s="4"/>
      <c r="S221" s="4"/>
      <c r="T221" s="5"/>
      <c r="U221" s="5"/>
      <c r="V221" s="5"/>
      <c r="W221" s="5"/>
      <c r="X221" s="5"/>
      <c r="Y221" s="5"/>
      <c r="Z221" s="5"/>
    </row>
    <row r="222" spans="1:26" ht="15.75" customHeight="1">
      <c r="A222" s="5"/>
      <c r="B222" s="5"/>
      <c r="C222" s="5"/>
      <c r="D222" s="5"/>
      <c r="E222" s="5"/>
      <c r="F222" s="5"/>
      <c r="G222" s="477"/>
      <c r="H222" s="5"/>
      <c r="I222" s="5"/>
      <c r="J222" s="5"/>
      <c r="K222" s="5"/>
      <c r="L222" s="5"/>
      <c r="M222" s="4"/>
      <c r="N222" s="4"/>
      <c r="O222" s="4"/>
      <c r="P222" s="4"/>
      <c r="Q222" s="4"/>
      <c r="R222" s="4"/>
      <c r="S222" s="4"/>
      <c r="T222" s="5"/>
      <c r="U222" s="5"/>
      <c r="V222" s="5"/>
      <c r="W222" s="5"/>
      <c r="X222" s="5"/>
      <c r="Y222" s="5"/>
      <c r="Z222" s="5"/>
    </row>
    <row r="223" spans="1:26" ht="15.75" customHeight="1">
      <c r="A223" s="5"/>
      <c r="B223" s="5"/>
      <c r="C223" s="5"/>
      <c r="D223" s="5"/>
      <c r="E223" s="5"/>
      <c r="F223" s="5"/>
      <c r="G223" s="477"/>
      <c r="H223" s="5"/>
      <c r="I223" s="5"/>
      <c r="J223" s="5"/>
      <c r="K223" s="5"/>
      <c r="L223" s="5"/>
      <c r="M223" s="4"/>
      <c r="N223" s="4"/>
      <c r="O223" s="4"/>
      <c r="P223" s="4"/>
      <c r="Q223" s="4"/>
      <c r="R223" s="4"/>
      <c r="S223" s="4"/>
      <c r="T223" s="5"/>
      <c r="U223" s="5"/>
      <c r="V223" s="5"/>
      <c r="W223" s="5"/>
      <c r="X223" s="5"/>
      <c r="Y223" s="5"/>
      <c r="Z223" s="5"/>
    </row>
    <row r="224" spans="1:26" ht="15.75" customHeight="1">
      <c r="A224" s="5"/>
      <c r="B224" s="5"/>
      <c r="C224" s="5"/>
      <c r="D224" s="5"/>
      <c r="E224" s="5"/>
      <c r="F224" s="5"/>
      <c r="G224" s="477"/>
      <c r="H224" s="5"/>
      <c r="I224" s="5"/>
      <c r="J224" s="5"/>
      <c r="K224" s="5"/>
      <c r="L224" s="5"/>
      <c r="M224" s="4"/>
      <c r="N224" s="4"/>
      <c r="O224" s="4"/>
      <c r="P224" s="4"/>
      <c r="Q224" s="4"/>
      <c r="R224" s="4"/>
      <c r="S224" s="4"/>
      <c r="T224" s="5"/>
      <c r="U224" s="5"/>
      <c r="V224" s="5"/>
      <c r="W224" s="5"/>
      <c r="X224" s="5"/>
      <c r="Y224" s="5"/>
      <c r="Z224" s="5"/>
    </row>
    <row r="225" spans="1:26" ht="15.75" customHeight="1">
      <c r="A225" s="5"/>
      <c r="B225" s="5"/>
      <c r="C225" s="5"/>
      <c r="D225" s="5"/>
      <c r="E225" s="5"/>
      <c r="F225" s="5"/>
      <c r="G225" s="477"/>
      <c r="H225" s="5"/>
      <c r="I225" s="5"/>
      <c r="J225" s="5"/>
      <c r="K225" s="5"/>
      <c r="L225" s="5"/>
      <c r="M225" s="4"/>
      <c r="N225" s="4"/>
      <c r="O225" s="4"/>
      <c r="P225" s="4"/>
      <c r="Q225" s="4"/>
      <c r="R225" s="4"/>
      <c r="S225" s="4"/>
      <c r="T225" s="5"/>
      <c r="U225" s="5"/>
      <c r="V225" s="5"/>
      <c r="W225" s="5"/>
      <c r="X225" s="5"/>
      <c r="Y225" s="5"/>
      <c r="Z225" s="5"/>
    </row>
    <row r="226" spans="1:26" ht="15.75" customHeight="1">
      <c r="A226" s="5"/>
      <c r="B226" s="5"/>
      <c r="C226" s="5"/>
      <c r="D226" s="5"/>
      <c r="E226" s="5"/>
      <c r="F226" s="5"/>
      <c r="G226" s="477"/>
      <c r="H226" s="5"/>
      <c r="I226" s="5"/>
      <c r="J226" s="5"/>
      <c r="K226" s="5"/>
      <c r="L226" s="5"/>
      <c r="M226" s="4"/>
      <c r="N226" s="4"/>
      <c r="O226" s="4"/>
      <c r="P226" s="4"/>
      <c r="Q226" s="4"/>
      <c r="R226" s="4"/>
      <c r="S226" s="4"/>
      <c r="T226" s="5"/>
      <c r="U226" s="5"/>
      <c r="V226" s="5"/>
      <c r="W226" s="5"/>
      <c r="X226" s="5"/>
      <c r="Y226" s="5"/>
      <c r="Z226" s="5"/>
    </row>
    <row r="227" spans="1:26" ht="15.75" customHeight="1">
      <c r="A227" s="5"/>
      <c r="B227" s="5"/>
      <c r="C227" s="5"/>
      <c r="D227" s="5"/>
      <c r="E227" s="5"/>
      <c r="F227" s="5"/>
      <c r="G227" s="477"/>
      <c r="H227" s="5"/>
      <c r="I227" s="5"/>
      <c r="J227" s="5"/>
      <c r="K227" s="5"/>
      <c r="L227" s="5"/>
      <c r="M227" s="4"/>
      <c r="N227" s="4"/>
      <c r="O227" s="4"/>
      <c r="P227" s="4"/>
      <c r="Q227" s="4"/>
      <c r="R227" s="4"/>
      <c r="S227" s="4"/>
      <c r="T227" s="5"/>
      <c r="U227" s="5"/>
      <c r="V227" s="5"/>
      <c r="W227" s="5"/>
      <c r="X227" s="5"/>
      <c r="Y227" s="5"/>
      <c r="Z227" s="5"/>
    </row>
    <row r="228" spans="1:26" ht="15.75" customHeight="1">
      <c r="A228" s="5"/>
      <c r="B228" s="5"/>
      <c r="C228" s="5"/>
      <c r="D228" s="5"/>
      <c r="E228" s="5"/>
      <c r="F228" s="5"/>
      <c r="G228" s="477"/>
      <c r="H228" s="5"/>
      <c r="I228" s="5"/>
      <c r="J228" s="5"/>
      <c r="K228" s="5"/>
      <c r="L228" s="5"/>
      <c r="M228" s="4"/>
      <c r="N228" s="4"/>
      <c r="O228" s="4"/>
      <c r="P228" s="4"/>
      <c r="Q228" s="4"/>
      <c r="R228" s="4"/>
      <c r="S228" s="4"/>
      <c r="T228" s="5"/>
      <c r="U228" s="5"/>
      <c r="V228" s="5"/>
      <c r="W228" s="5"/>
      <c r="X228" s="5"/>
      <c r="Y228" s="5"/>
      <c r="Z228" s="5"/>
    </row>
    <row r="229" spans="1:26" ht="15.75" customHeight="1">
      <c r="A229" s="5"/>
      <c r="B229" s="5"/>
      <c r="C229" s="5"/>
      <c r="D229" s="5"/>
      <c r="E229" s="5"/>
      <c r="F229" s="5"/>
      <c r="G229" s="477"/>
      <c r="H229" s="5"/>
      <c r="I229" s="5"/>
      <c r="J229" s="5"/>
      <c r="K229" s="5"/>
      <c r="L229" s="5"/>
      <c r="M229" s="4"/>
      <c r="N229" s="4"/>
      <c r="O229" s="4"/>
      <c r="P229" s="4"/>
      <c r="Q229" s="4"/>
      <c r="R229" s="4"/>
      <c r="S229" s="4"/>
      <c r="T229" s="5"/>
      <c r="U229" s="5"/>
      <c r="V229" s="5"/>
      <c r="W229" s="5"/>
      <c r="X229" s="5"/>
      <c r="Y229" s="5"/>
      <c r="Z229" s="5"/>
    </row>
    <row r="230" spans="1:26" ht="15.75" customHeight="1">
      <c r="A230" s="5"/>
      <c r="B230" s="5"/>
      <c r="C230" s="5"/>
      <c r="D230" s="5"/>
      <c r="E230" s="5"/>
      <c r="F230" s="5"/>
      <c r="G230" s="477"/>
      <c r="H230" s="5"/>
      <c r="I230" s="5"/>
      <c r="J230" s="5"/>
      <c r="K230" s="5"/>
      <c r="L230" s="5"/>
      <c r="M230" s="4"/>
      <c r="N230" s="4"/>
      <c r="O230" s="4"/>
      <c r="P230" s="4"/>
      <c r="Q230" s="4"/>
      <c r="R230" s="4"/>
      <c r="S230" s="4"/>
      <c r="T230" s="5"/>
      <c r="U230" s="5"/>
      <c r="V230" s="5"/>
      <c r="W230" s="5"/>
      <c r="X230" s="5"/>
      <c r="Y230" s="5"/>
      <c r="Z230" s="5"/>
    </row>
    <row r="231" spans="1:26" ht="15.75" customHeight="1">
      <c r="A231" s="5"/>
      <c r="B231" s="5"/>
      <c r="C231" s="5"/>
      <c r="D231" s="5"/>
      <c r="E231" s="5"/>
      <c r="F231" s="5"/>
      <c r="G231" s="477"/>
      <c r="H231" s="5"/>
      <c r="I231" s="5"/>
      <c r="J231" s="5"/>
      <c r="K231" s="5"/>
      <c r="L231" s="5"/>
      <c r="M231" s="4"/>
      <c r="N231" s="4"/>
      <c r="O231" s="4"/>
      <c r="P231" s="4"/>
      <c r="Q231" s="4"/>
      <c r="R231" s="4"/>
      <c r="S231" s="4"/>
      <c r="T231" s="5"/>
      <c r="U231" s="5"/>
      <c r="V231" s="5"/>
      <c r="W231" s="5"/>
      <c r="X231" s="5"/>
      <c r="Y231" s="5"/>
      <c r="Z231" s="5"/>
    </row>
    <row r="232" spans="1:26" ht="15.75" customHeight="1">
      <c r="A232" s="5"/>
      <c r="B232" s="5"/>
      <c r="C232" s="5"/>
      <c r="D232" s="5"/>
      <c r="E232" s="5"/>
      <c r="F232" s="5"/>
      <c r="G232" s="477"/>
      <c r="H232" s="5"/>
      <c r="I232" s="5"/>
      <c r="J232" s="5"/>
      <c r="K232" s="5"/>
      <c r="L232" s="5"/>
      <c r="M232" s="4"/>
      <c r="N232" s="4"/>
      <c r="O232" s="4"/>
      <c r="P232" s="4"/>
      <c r="Q232" s="4"/>
      <c r="R232" s="4"/>
      <c r="S232" s="4"/>
      <c r="T232" s="5"/>
      <c r="U232" s="5"/>
      <c r="V232" s="5"/>
      <c r="W232" s="5"/>
      <c r="X232" s="5"/>
      <c r="Y232" s="5"/>
      <c r="Z232" s="5"/>
    </row>
    <row r="233" spans="1:26" ht="15.75" customHeight="1">
      <c r="A233" s="5"/>
      <c r="B233" s="5"/>
      <c r="C233" s="5"/>
      <c r="D233" s="5"/>
      <c r="E233" s="5"/>
      <c r="F233" s="5"/>
      <c r="G233" s="477"/>
      <c r="H233" s="5"/>
      <c r="I233" s="5"/>
      <c r="J233" s="5"/>
      <c r="K233" s="5"/>
      <c r="L233" s="5"/>
      <c r="M233" s="4"/>
      <c r="N233" s="4"/>
      <c r="O233" s="4"/>
      <c r="P233" s="4"/>
      <c r="Q233" s="4"/>
      <c r="R233" s="4"/>
      <c r="S233" s="4"/>
      <c r="T233" s="5"/>
      <c r="U233" s="5"/>
      <c r="V233" s="5"/>
      <c r="W233" s="5"/>
      <c r="X233" s="5"/>
      <c r="Y233" s="5"/>
      <c r="Z233" s="5"/>
    </row>
    <row r="234" spans="1:26" ht="15.75" customHeight="1">
      <c r="A234" s="5"/>
      <c r="B234" s="5"/>
      <c r="C234" s="5"/>
      <c r="D234" s="5"/>
      <c r="E234" s="5"/>
      <c r="F234" s="5"/>
      <c r="G234" s="477"/>
      <c r="H234" s="5"/>
      <c r="I234" s="5"/>
      <c r="J234" s="5"/>
      <c r="K234" s="5"/>
      <c r="L234" s="5"/>
      <c r="M234" s="4"/>
      <c r="N234" s="4"/>
      <c r="O234" s="4"/>
      <c r="P234" s="4"/>
      <c r="Q234" s="4"/>
      <c r="R234" s="4"/>
      <c r="S234" s="4"/>
      <c r="T234" s="5"/>
      <c r="U234" s="5"/>
      <c r="V234" s="5"/>
      <c r="W234" s="5"/>
      <c r="X234" s="5"/>
      <c r="Y234" s="5"/>
      <c r="Z234" s="5"/>
    </row>
    <row r="235" spans="1:26" ht="15.75" customHeight="1">
      <c r="A235" s="5"/>
      <c r="B235" s="5"/>
      <c r="C235" s="5"/>
      <c r="D235" s="5"/>
      <c r="E235" s="5"/>
      <c r="F235" s="5"/>
      <c r="G235" s="477"/>
      <c r="H235" s="5"/>
      <c r="I235" s="5"/>
      <c r="J235" s="5"/>
      <c r="K235" s="5"/>
      <c r="L235" s="5"/>
      <c r="M235" s="4"/>
      <c r="N235" s="4"/>
      <c r="O235" s="4"/>
      <c r="P235" s="4"/>
      <c r="Q235" s="4"/>
      <c r="R235" s="4"/>
      <c r="S235" s="4"/>
      <c r="T235" s="5"/>
      <c r="U235" s="5"/>
      <c r="V235" s="5"/>
      <c r="W235" s="5"/>
      <c r="X235" s="5"/>
      <c r="Y235" s="5"/>
      <c r="Z235" s="5"/>
    </row>
    <row r="236" spans="1:26" ht="15.75" customHeight="1">
      <c r="A236" s="5"/>
      <c r="B236" s="5"/>
      <c r="C236" s="5"/>
      <c r="D236" s="5"/>
      <c r="E236" s="5"/>
      <c r="F236" s="5"/>
      <c r="G236" s="477"/>
      <c r="H236" s="5"/>
      <c r="I236" s="5"/>
      <c r="J236" s="5"/>
      <c r="K236" s="5"/>
      <c r="L236" s="5"/>
      <c r="M236" s="4"/>
      <c r="N236" s="4"/>
      <c r="O236" s="4"/>
      <c r="P236" s="4"/>
      <c r="Q236" s="4"/>
      <c r="R236" s="4"/>
      <c r="S236" s="4"/>
      <c r="T236" s="5"/>
      <c r="U236" s="5"/>
      <c r="V236" s="5"/>
      <c r="W236" s="5"/>
      <c r="X236" s="5"/>
      <c r="Y236" s="5"/>
      <c r="Z236" s="5"/>
    </row>
    <row r="237" spans="1:26" ht="15.75" customHeight="1">
      <c r="A237" s="5"/>
      <c r="B237" s="5"/>
      <c r="C237" s="5"/>
      <c r="D237" s="5"/>
      <c r="E237" s="5"/>
      <c r="F237" s="5"/>
      <c r="G237" s="477"/>
      <c r="H237" s="5"/>
      <c r="I237" s="5"/>
      <c r="J237" s="5"/>
      <c r="K237" s="5"/>
      <c r="L237" s="5"/>
      <c r="M237" s="4"/>
      <c r="N237" s="4"/>
      <c r="O237" s="4"/>
      <c r="P237" s="4"/>
      <c r="Q237" s="4"/>
      <c r="R237" s="4"/>
      <c r="S237" s="4"/>
      <c r="T237" s="5"/>
      <c r="U237" s="5"/>
      <c r="V237" s="5"/>
      <c r="W237" s="5"/>
      <c r="X237" s="5"/>
      <c r="Y237" s="5"/>
      <c r="Z237" s="5"/>
    </row>
    <row r="238" spans="1:26" ht="15.75" customHeight="1">
      <c r="A238" s="5"/>
      <c r="B238" s="5"/>
      <c r="C238" s="5"/>
      <c r="D238" s="5"/>
      <c r="E238" s="5"/>
      <c r="F238" s="5"/>
      <c r="G238" s="477"/>
      <c r="H238" s="5"/>
      <c r="I238" s="5"/>
      <c r="J238" s="5"/>
      <c r="K238" s="5"/>
      <c r="L238" s="5"/>
      <c r="M238" s="4"/>
      <c r="N238" s="4"/>
      <c r="O238" s="4"/>
      <c r="P238" s="4"/>
      <c r="Q238" s="4"/>
      <c r="R238" s="4"/>
      <c r="S238" s="4"/>
      <c r="T238" s="5"/>
      <c r="U238" s="5"/>
      <c r="V238" s="5"/>
      <c r="W238" s="5"/>
      <c r="X238" s="5"/>
      <c r="Y238" s="5"/>
      <c r="Z238" s="5"/>
    </row>
    <row r="239" spans="1:26" ht="15.75" customHeight="1">
      <c r="A239" s="5"/>
      <c r="B239" s="5"/>
      <c r="C239" s="5"/>
      <c r="D239" s="5"/>
      <c r="E239" s="5"/>
      <c r="F239" s="5"/>
      <c r="G239" s="477"/>
      <c r="H239" s="5"/>
      <c r="I239" s="5"/>
      <c r="J239" s="5"/>
      <c r="K239" s="5"/>
      <c r="L239" s="5"/>
      <c r="M239" s="4"/>
      <c r="N239" s="4"/>
      <c r="O239" s="4"/>
      <c r="P239" s="4"/>
      <c r="Q239" s="4"/>
      <c r="R239" s="4"/>
      <c r="S239" s="4"/>
      <c r="T239" s="5"/>
      <c r="U239" s="5"/>
      <c r="V239" s="5"/>
      <c r="W239" s="5"/>
      <c r="X239" s="5"/>
      <c r="Y239" s="5"/>
      <c r="Z239" s="5"/>
    </row>
    <row r="240" spans="1:26" ht="15.75" customHeight="1">
      <c r="A240" s="5"/>
      <c r="B240" s="5"/>
      <c r="C240" s="5"/>
      <c r="D240" s="5"/>
      <c r="E240" s="5"/>
      <c r="F240" s="5"/>
      <c r="G240" s="477"/>
      <c r="H240" s="5"/>
      <c r="I240" s="5"/>
      <c r="J240" s="5"/>
      <c r="K240" s="5"/>
      <c r="L240" s="5"/>
      <c r="M240" s="4"/>
      <c r="N240" s="4"/>
      <c r="O240" s="4"/>
      <c r="P240" s="4"/>
      <c r="Q240" s="4"/>
      <c r="R240" s="4"/>
      <c r="S240" s="4"/>
      <c r="T240" s="5"/>
      <c r="U240" s="5"/>
      <c r="V240" s="5"/>
      <c r="W240" s="5"/>
      <c r="X240" s="5"/>
      <c r="Y240" s="5"/>
      <c r="Z240" s="5"/>
    </row>
    <row r="241" spans="1:26" ht="15.75" customHeight="1">
      <c r="A241" s="5"/>
      <c r="B241" s="5"/>
      <c r="C241" s="5"/>
      <c r="D241" s="5"/>
      <c r="E241" s="5"/>
      <c r="F241" s="5"/>
      <c r="G241" s="477"/>
      <c r="H241" s="5"/>
      <c r="I241" s="5"/>
      <c r="J241" s="5"/>
      <c r="K241" s="5"/>
      <c r="L241" s="5"/>
      <c r="M241" s="4"/>
      <c r="N241" s="4"/>
      <c r="O241" s="4"/>
      <c r="P241" s="4"/>
      <c r="Q241" s="4"/>
      <c r="R241" s="4"/>
      <c r="S241" s="4"/>
      <c r="T241" s="5"/>
      <c r="U241" s="5"/>
      <c r="V241" s="5"/>
      <c r="W241" s="5"/>
      <c r="X241" s="5"/>
      <c r="Y241" s="5"/>
      <c r="Z241" s="5"/>
    </row>
    <row r="242" spans="1:26" ht="15.75" customHeight="1">
      <c r="A242" s="5"/>
      <c r="B242" s="5"/>
      <c r="C242" s="5"/>
      <c r="D242" s="5"/>
      <c r="E242" s="5"/>
      <c r="F242" s="5"/>
      <c r="G242" s="477"/>
      <c r="H242" s="5"/>
      <c r="I242" s="5"/>
      <c r="J242" s="5"/>
      <c r="K242" s="5"/>
      <c r="L242" s="5"/>
      <c r="M242" s="4"/>
      <c r="N242" s="4"/>
      <c r="O242" s="4"/>
      <c r="P242" s="4"/>
      <c r="Q242" s="4"/>
      <c r="R242" s="4"/>
      <c r="S242" s="4"/>
      <c r="T242" s="5"/>
      <c r="U242" s="5"/>
      <c r="V242" s="5"/>
      <c r="W242" s="5"/>
      <c r="X242" s="5"/>
      <c r="Y242" s="5"/>
      <c r="Z242" s="5"/>
    </row>
    <row r="243" spans="1:26" ht="15.75" customHeight="1">
      <c r="A243" s="5"/>
      <c r="B243" s="5"/>
      <c r="C243" s="5"/>
      <c r="D243" s="5"/>
      <c r="E243" s="5"/>
      <c r="F243" s="5"/>
      <c r="G243" s="477"/>
      <c r="H243" s="5"/>
      <c r="I243" s="5"/>
      <c r="J243" s="5"/>
      <c r="K243" s="5"/>
      <c r="L243" s="5"/>
      <c r="M243" s="4"/>
      <c r="N243" s="4"/>
      <c r="O243" s="4"/>
      <c r="P243" s="4"/>
      <c r="Q243" s="4"/>
      <c r="R243" s="4"/>
      <c r="S243" s="4"/>
      <c r="T243" s="5"/>
      <c r="U243" s="5"/>
      <c r="V243" s="5"/>
      <c r="W243" s="5"/>
      <c r="X243" s="5"/>
      <c r="Y243" s="5"/>
      <c r="Z243" s="5"/>
    </row>
    <row r="244" spans="1:26" ht="15.75" customHeight="1">
      <c r="A244" s="5"/>
      <c r="B244" s="5"/>
      <c r="C244" s="5"/>
      <c r="D244" s="5"/>
      <c r="E244" s="5"/>
      <c r="F244" s="5"/>
      <c r="G244" s="477"/>
      <c r="H244" s="5"/>
      <c r="I244" s="5"/>
      <c r="J244" s="5"/>
      <c r="K244" s="5"/>
      <c r="L244" s="5"/>
      <c r="M244" s="4"/>
      <c r="N244" s="4"/>
      <c r="O244" s="4"/>
      <c r="P244" s="4"/>
      <c r="Q244" s="4"/>
      <c r="R244" s="4"/>
      <c r="S244" s="4"/>
      <c r="T244" s="5"/>
      <c r="U244" s="5"/>
      <c r="V244" s="5"/>
      <c r="W244" s="5"/>
      <c r="X244" s="5"/>
      <c r="Y244" s="5"/>
      <c r="Z244" s="5"/>
    </row>
    <row r="245" spans="1:26" ht="15.75" customHeight="1">
      <c r="A245" s="5"/>
      <c r="B245" s="5"/>
      <c r="C245" s="5"/>
      <c r="D245" s="5"/>
      <c r="E245" s="5"/>
      <c r="F245" s="5"/>
      <c r="G245" s="477"/>
      <c r="H245" s="5"/>
      <c r="I245" s="5"/>
      <c r="J245" s="5"/>
      <c r="K245" s="5"/>
      <c r="L245" s="5"/>
      <c r="M245" s="4"/>
      <c r="N245" s="4"/>
      <c r="O245" s="4"/>
      <c r="P245" s="4"/>
      <c r="Q245" s="4"/>
      <c r="R245" s="4"/>
      <c r="S245" s="4"/>
      <c r="T245" s="5"/>
      <c r="U245" s="5"/>
      <c r="V245" s="5"/>
      <c r="W245" s="5"/>
      <c r="X245" s="5"/>
      <c r="Y245" s="5"/>
      <c r="Z245" s="5"/>
    </row>
    <row r="246" spans="1:26" ht="15.75" customHeight="1">
      <c r="A246" s="5"/>
      <c r="B246" s="5"/>
      <c r="C246" s="5"/>
      <c r="D246" s="5"/>
      <c r="E246" s="5"/>
      <c r="F246" s="5"/>
      <c r="G246" s="477"/>
      <c r="H246" s="5"/>
      <c r="I246" s="5"/>
      <c r="J246" s="5"/>
      <c r="K246" s="5"/>
      <c r="L246" s="5"/>
      <c r="M246" s="4"/>
      <c r="N246" s="4"/>
      <c r="O246" s="4"/>
      <c r="P246" s="4"/>
      <c r="Q246" s="4"/>
      <c r="R246" s="4"/>
      <c r="S246" s="4"/>
      <c r="T246" s="5"/>
      <c r="U246" s="5"/>
      <c r="V246" s="5"/>
      <c r="W246" s="5"/>
      <c r="X246" s="5"/>
      <c r="Y246" s="5"/>
      <c r="Z246" s="5"/>
    </row>
    <row r="247" spans="1:26" ht="15.75" customHeight="1">
      <c r="A247" s="5"/>
      <c r="B247" s="5"/>
      <c r="C247" s="5"/>
      <c r="D247" s="5"/>
      <c r="E247" s="5"/>
      <c r="F247" s="5"/>
      <c r="G247" s="477"/>
      <c r="H247" s="5"/>
      <c r="I247" s="5"/>
      <c r="J247" s="5"/>
      <c r="K247" s="5"/>
      <c r="L247" s="5"/>
      <c r="M247" s="4"/>
      <c r="N247" s="4"/>
      <c r="O247" s="4"/>
      <c r="P247" s="4"/>
      <c r="Q247" s="4"/>
      <c r="R247" s="4"/>
      <c r="S247" s="4"/>
      <c r="T247" s="5"/>
      <c r="U247" s="5"/>
      <c r="V247" s="5"/>
      <c r="W247" s="5"/>
      <c r="X247" s="5"/>
      <c r="Y247" s="5"/>
      <c r="Z247" s="5"/>
    </row>
    <row r="248" spans="1:26" ht="15.75" customHeight="1">
      <c r="A248" s="5"/>
      <c r="B248" s="5"/>
      <c r="C248" s="5"/>
      <c r="D248" s="5"/>
      <c r="E248" s="5"/>
      <c r="F248" s="5"/>
      <c r="G248" s="477"/>
      <c r="H248" s="5"/>
      <c r="I248" s="5"/>
      <c r="J248" s="5"/>
      <c r="K248" s="5"/>
      <c r="L248" s="5"/>
      <c r="M248" s="4"/>
      <c r="N248" s="4"/>
      <c r="O248" s="4"/>
      <c r="P248" s="4"/>
      <c r="Q248" s="4"/>
      <c r="R248" s="4"/>
      <c r="S248" s="4"/>
      <c r="T248" s="5"/>
      <c r="U248" s="5"/>
      <c r="V248" s="5"/>
      <c r="W248" s="5"/>
      <c r="X248" s="5"/>
      <c r="Y248" s="5"/>
      <c r="Z248" s="5"/>
    </row>
    <row r="249" spans="1:26" ht="15.75" customHeight="1">
      <c r="A249" s="5"/>
      <c r="B249" s="5"/>
      <c r="C249" s="5"/>
      <c r="D249" s="5"/>
      <c r="E249" s="5"/>
      <c r="F249" s="5"/>
      <c r="G249" s="477"/>
      <c r="H249" s="5"/>
      <c r="I249" s="5"/>
      <c r="J249" s="5"/>
      <c r="K249" s="5"/>
      <c r="L249" s="5"/>
      <c r="M249" s="4"/>
      <c r="N249" s="4"/>
      <c r="O249" s="4"/>
      <c r="P249" s="4"/>
      <c r="Q249" s="4"/>
      <c r="R249" s="4"/>
      <c r="S249" s="4"/>
      <c r="T249" s="5"/>
      <c r="U249" s="5"/>
      <c r="V249" s="5"/>
      <c r="W249" s="5"/>
      <c r="X249" s="5"/>
      <c r="Y249" s="5"/>
      <c r="Z249" s="5"/>
    </row>
    <row r="250" spans="1:26" ht="15.75" customHeight="1">
      <c r="A250" s="5"/>
      <c r="B250" s="5"/>
      <c r="C250" s="5"/>
      <c r="D250" s="5"/>
      <c r="E250" s="5"/>
      <c r="F250" s="5"/>
      <c r="G250" s="477"/>
      <c r="H250" s="5"/>
      <c r="I250" s="5"/>
      <c r="J250" s="5"/>
      <c r="K250" s="5"/>
      <c r="L250" s="5"/>
      <c r="M250" s="4"/>
      <c r="N250" s="4"/>
      <c r="O250" s="4"/>
      <c r="P250" s="4"/>
      <c r="Q250" s="4"/>
      <c r="R250" s="4"/>
      <c r="S250" s="4"/>
      <c r="T250" s="5"/>
      <c r="U250" s="5"/>
      <c r="V250" s="5"/>
      <c r="W250" s="5"/>
      <c r="X250" s="5"/>
      <c r="Y250" s="5"/>
      <c r="Z250" s="5"/>
    </row>
    <row r="251" spans="1:26" ht="15.75" customHeight="1">
      <c r="A251" s="5"/>
      <c r="B251" s="5"/>
      <c r="C251" s="5"/>
      <c r="D251" s="5"/>
      <c r="E251" s="5"/>
      <c r="F251" s="5"/>
      <c r="G251" s="477"/>
      <c r="H251" s="5"/>
      <c r="I251" s="5"/>
      <c r="J251" s="5"/>
      <c r="K251" s="5"/>
      <c r="L251" s="5"/>
      <c r="M251" s="4"/>
      <c r="N251" s="4"/>
      <c r="O251" s="4"/>
      <c r="P251" s="4"/>
      <c r="Q251" s="4"/>
      <c r="R251" s="4"/>
      <c r="S251" s="4"/>
      <c r="T251" s="5"/>
      <c r="U251" s="5"/>
      <c r="V251" s="5"/>
      <c r="W251" s="5"/>
      <c r="X251" s="5"/>
      <c r="Y251" s="5"/>
      <c r="Z251" s="5"/>
    </row>
    <row r="252" spans="1:26" ht="15.75" customHeight="1">
      <c r="A252" s="5"/>
      <c r="B252" s="5"/>
      <c r="C252" s="5"/>
      <c r="D252" s="5"/>
      <c r="E252" s="5"/>
      <c r="F252" s="5"/>
      <c r="G252" s="477"/>
      <c r="H252" s="5"/>
      <c r="I252" s="5"/>
      <c r="J252" s="5"/>
      <c r="K252" s="5"/>
      <c r="L252" s="5"/>
      <c r="M252" s="4"/>
      <c r="N252" s="4"/>
      <c r="O252" s="4"/>
      <c r="P252" s="4"/>
      <c r="Q252" s="4"/>
      <c r="R252" s="4"/>
      <c r="S252" s="4"/>
      <c r="T252" s="5"/>
      <c r="U252" s="5"/>
      <c r="V252" s="5"/>
      <c r="W252" s="5"/>
      <c r="X252" s="5"/>
      <c r="Y252" s="5"/>
      <c r="Z252" s="5"/>
    </row>
    <row r="253" spans="1:26" ht="15.75" customHeight="1">
      <c r="A253" s="5"/>
      <c r="B253" s="5"/>
      <c r="C253" s="5"/>
      <c r="D253" s="5"/>
      <c r="E253" s="5"/>
      <c r="F253" s="5"/>
      <c r="G253" s="477"/>
      <c r="H253" s="5"/>
      <c r="I253" s="5"/>
      <c r="J253" s="5"/>
      <c r="K253" s="5"/>
      <c r="L253" s="5"/>
      <c r="M253" s="4"/>
      <c r="N253" s="4"/>
      <c r="O253" s="4"/>
      <c r="P253" s="4"/>
      <c r="Q253" s="4"/>
      <c r="R253" s="4"/>
      <c r="S253" s="4"/>
      <c r="T253" s="5"/>
      <c r="U253" s="5"/>
      <c r="V253" s="5"/>
      <c r="W253" s="5"/>
      <c r="X253" s="5"/>
      <c r="Y253" s="5"/>
      <c r="Z253" s="5"/>
    </row>
    <row r="254" spans="1:26" ht="15.75" customHeight="1">
      <c r="A254" s="5"/>
      <c r="B254" s="5"/>
      <c r="C254" s="5"/>
      <c r="D254" s="5"/>
      <c r="E254" s="5"/>
      <c r="F254" s="5"/>
      <c r="G254" s="477"/>
      <c r="H254" s="5"/>
      <c r="I254" s="5"/>
      <c r="J254" s="5"/>
      <c r="K254" s="5"/>
      <c r="L254" s="5"/>
      <c r="M254" s="4"/>
      <c r="N254" s="4"/>
      <c r="O254" s="4"/>
      <c r="P254" s="4"/>
      <c r="Q254" s="4"/>
      <c r="R254" s="4"/>
      <c r="S254" s="4"/>
      <c r="T254" s="5"/>
      <c r="U254" s="5"/>
      <c r="V254" s="5"/>
      <c r="W254" s="5"/>
      <c r="X254" s="5"/>
      <c r="Y254" s="5"/>
      <c r="Z254" s="5"/>
    </row>
    <row r="255" spans="1:26" ht="15.75" customHeight="1">
      <c r="A255" s="5"/>
      <c r="B255" s="5"/>
      <c r="C255" s="5"/>
      <c r="D255" s="5"/>
      <c r="E255" s="5"/>
      <c r="F255" s="5"/>
      <c r="G255" s="477"/>
      <c r="H255" s="5"/>
      <c r="I255" s="5"/>
      <c r="J255" s="5"/>
      <c r="K255" s="5"/>
      <c r="L255" s="5"/>
      <c r="M255" s="4"/>
      <c r="N255" s="4"/>
      <c r="O255" s="4"/>
      <c r="P255" s="4"/>
      <c r="Q255" s="4"/>
      <c r="R255" s="4"/>
      <c r="S255" s="4"/>
      <c r="T255" s="5"/>
      <c r="U255" s="5"/>
      <c r="V255" s="5"/>
      <c r="W255" s="5"/>
      <c r="X255" s="5"/>
      <c r="Y255" s="5"/>
      <c r="Z255" s="5"/>
    </row>
    <row r="256" spans="1:26" ht="15.75" customHeight="1">
      <c r="A256" s="5"/>
      <c r="B256" s="5"/>
      <c r="C256" s="5"/>
      <c r="D256" s="5"/>
      <c r="E256" s="5"/>
      <c r="F256" s="5"/>
      <c r="G256" s="477"/>
      <c r="H256" s="5"/>
      <c r="I256" s="5"/>
      <c r="J256" s="5"/>
      <c r="K256" s="5"/>
      <c r="L256" s="5"/>
      <c r="M256" s="4"/>
      <c r="N256" s="4"/>
      <c r="O256" s="4"/>
      <c r="P256" s="4"/>
      <c r="Q256" s="4"/>
      <c r="R256" s="4"/>
      <c r="S256" s="4"/>
      <c r="T256" s="5"/>
      <c r="U256" s="5"/>
      <c r="V256" s="5"/>
      <c r="W256" s="5"/>
      <c r="X256" s="5"/>
      <c r="Y256" s="5"/>
      <c r="Z256" s="5"/>
    </row>
    <row r="257" spans="1:26" ht="15.75" customHeight="1">
      <c r="A257" s="5"/>
      <c r="B257" s="5"/>
      <c r="C257" s="5"/>
      <c r="D257" s="5"/>
      <c r="E257" s="5"/>
      <c r="F257" s="5"/>
      <c r="G257" s="477"/>
      <c r="H257" s="5"/>
      <c r="I257" s="5"/>
      <c r="J257" s="5"/>
      <c r="K257" s="5"/>
      <c r="L257" s="5"/>
      <c r="M257" s="4"/>
      <c r="N257" s="4"/>
      <c r="O257" s="4"/>
      <c r="P257" s="4"/>
      <c r="Q257" s="4"/>
      <c r="R257" s="4"/>
      <c r="S257" s="4"/>
      <c r="T257" s="5"/>
      <c r="U257" s="5"/>
      <c r="V257" s="5"/>
      <c r="W257" s="5"/>
      <c r="X257" s="5"/>
      <c r="Y257" s="5"/>
      <c r="Z257" s="5"/>
    </row>
    <row r="258" spans="1:26" ht="15.75" customHeight="1">
      <c r="A258" s="5"/>
      <c r="B258" s="5"/>
      <c r="C258" s="5"/>
      <c r="D258" s="5"/>
      <c r="E258" s="5"/>
      <c r="F258" s="5"/>
      <c r="G258" s="477"/>
      <c r="H258" s="5"/>
      <c r="I258" s="5"/>
      <c r="J258" s="5"/>
      <c r="K258" s="5"/>
      <c r="L258" s="5"/>
      <c r="M258" s="4"/>
      <c r="N258" s="4"/>
      <c r="O258" s="4"/>
      <c r="P258" s="4"/>
      <c r="Q258" s="4"/>
      <c r="R258" s="4"/>
      <c r="S258" s="4"/>
      <c r="T258" s="5"/>
      <c r="U258" s="5"/>
      <c r="V258" s="5"/>
      <c r="W258" s="5"/>
      <c r="X258" s="5"/>
      <c r="Y258" s="5"/>
      <c r="Z258" s="5"/>
    </row>
    <row r="259" spans="1:26" ht="15.75" customHeight="1">
      <c r="A259" s="5"/>
      <c r="B259" s="5"/>
      <c r="C259" s="5"/>
      <c r="D259" s="5"/>
      <c r="E259" s="5"/>
      <c r="F259" s="5"/>
      <c r="G259" s="477"/>
      <c r="H259" s="5"/>
      <c r="I259" s="5"/>
      <c r="J259" s="5"/>
      <c r="K259" s="5"/>
      <c r="L259" s="5"/>
      <c r="M259" s="4"/>
      <c r="N259" s="4"/>
      <c r="O259" s="4"/>
      <c r="P259" s="4"/>
      <c r="Q259" s="4"/>
      <c r="R259" s="4"/>
      <c r="S259" s="4"/>
      <c r="T259" s="5"/>
      <c r="U259" s="5"/>
      <c r="V259" s="5"/>
      <c r="W259" s="5"/>
      <c r="X259" s="5"/>
      <c r="Y259" s="5"/>
      <c r="Z259" s="5"/>
    </row>
    <row r="260" spans="1:26" ht="15.75" customHeight="1">
      <c r="A260" s="5"/>
      <c r="B260" s="5"/>
      <c r="C260" s="5"/>
      <c r="D260" s="5"/>
      <c r="E260" s="5"/>
      <c r="F260" s="5"/>
      <c r="G260" s="477"/>
      <c r="H260" s="5"/>
      <c r="I260" s="5"/>
      <c r="J260" s="5"/>
      <c r="K260" s="5"/>
      <c r="L260" s="5"/>
      <c r="M260" s="4"/>
      <c r="N260" s="4"/>
      <c r="O260" s="4"/>
      <c r="P260" s="4"/>
      <c r="Q260" s="4"/>
      <c r="R260" s="4"/>
      <c r="S260" s="4"/>
      <c r="T260" s="5"/>
      <c r="U260" s="5"/>
      <c r="V260" s="5"/>
      <c r="W260" s="5"/>
      <c r="X260" s="5"/>
      <c r="Y260" s="5"/>
      <c r="Z260" s="5"/>
    </row>
    <row r="261" spans="1:26" ht="15.75" customHeight="1">
      <c r="A261" s="5"/>
      <c r="B261" s="5"/>
      <c r="C261" s="5"/>
      <c r="D261" s="5"/>
      <c r="E261" s="5"/>
      <c r="F261" s="5"/>
      <c r="G261" s="477"/>
      <c r="H261" s="5"/>
      <c r="I261" s="5"/>
      <c r="J261" s="5"/>
      <c r="K261" s="5"/>
      <c r="L261" s="5"/>
      <c r="M261" s="4"/>
      <c r="N261" s="4"/>
      <c r="O261" s="4"/>
      <c r="P261" s="4"/>
      <c r="Q261" s="4"/>
      <c r="R261" s="4"/>
      <c r="S261" s="4"/>
      <c r="T261" s="5"/>
      <c r="U261" s="5"/>
      <c r="V261" s="5"/>
      <c r="W261" s="5"/>
      <c r="X261" s="5"/>
      <c r="Y261" s="5"/>
      <c r="Z261" s="5"/>
    </row>
    <row r="262" spans="1:26" ht="15.75" customHeight="1">
      <c r="A262" s="5"/>
      <c r="B262" s="5"/>
      <c r="C262" s="5"/>
      <c r="D262" s="5"/>
      <c r="E262" s="5"/>
      <c r="F262" s="5"/>
      <c r="G262" s="477"/>
      <c r="H262" s="5"/>
      <c r="I262" s="5"/>
      <c r="J262" s="5"/>
      <c r="K262" s="5"/>
      <c r="L262" s="5"/>
      <c r="M262" s="4"/>
      <c r="N262" s="4"/>
      <c r="O262" s="4"/>
      <c r="P262" s="4"/>
      <c r="Q262" s="4"/>
      <c r="R262" s="4"/>
      <c r="S262" s="4"/>
      <c r="T262" s="5"/>
      <c r="U262" s="5"/>
      <c r="V262" s="5"/>
      <c r="W262" s="5"/>
      <c r="X262" s="5"/>
      <c r="Y262" s="5"/>
      <c r="Z262" s="5"/>
    </row>
    <row r="263" spans="1:26" ht="15.75" customHeight="1">
      <c r="A263" s="5"/>
      <c r="B263" s="5"/>
      <c r="C263" s="5"/>
      <c r="D263" s="5"/>
      <c r="E263" s="5"/>
      <c r="F263" s="5"/>
      <c r="G263" s="477"/>
      <c r="H263" s="5"/>
      <c r="I263" s="5"/>
      <c r="J263" s="5"/>
      <c r="K263" s="5"/>
      <c r="L263" s="5"/>
      <c r="M263" s="4"/>
      <c r="N263" s="4"/>
      <c r="O263" s="4"/>
      <c r="P263" s="4"/>
      <c r="Q263" s="4"/>
      <c r="R263" s="4"/>
      <c r="S263" s="4"/>
      <c r="T263" s="5"/>
      <c r="U263" s="5"/>
      <c r="V263" s="5"/>
      <c r="W263" s="5"/>
      <c r="X263" s="5"/>
      <c r="Y263" s="5"/>
      <c r="Z263" s="5"/>
    </row>
    <row r="264" spans="1:26" ht="15.75" customHeight="1">
      <c r="A264" s="5"/>
      <c r="B264" s="5"/>
      <c r="C264" s="5"/>
      <c r="D264" s="5"/>
      <c r="E264" s="5"/>
      <c r="F264" s="5"/>
      <c r="G264" s="477"/>
      <c r="H264" s="5"/>
      <c r="I264" s="5"/>
      <c r="J264" s="5"/>
      <c r="K264" s="5"/>
      <c r="L264" s="5"/>
      <c r="M264" s="4"/>
      <c r="N264" s="4"/>
      <c r="O264" s="4"/>
      <c r="P264" s="4"/>
      <c r="Q264" s="4"/>
      <c r="R264" s="4"/>
      <c r="S264" s="4"/>
      <c r="T264" s="5"/>
      <c r="U264" s="5"/>
      <c r="V264" s="5"/>
      <c r="W264" s="5"/>
      <c r="X264" s="5"/>
      <c r="Y264" s="5"/>
      <c r="Z264" s="5"/>
    </row>
    <row r="265" spans="1:26" ht="15.75" customHeight="1">
      <c r="A265" s="5"/>
      <c r="B265" s="5"/>
      <c r="C265" s="5"/>
      <c r="D265" s="5"/>
      <c r="E265" s="5"/>
      <c r="F265" s="5"/>
      <c r="G265" s="477"/>
      <c r="H265" s="5"/>
      <c r="I265" s="5"/>
      <c r="J265" s="5"/>
      <c r="K265" s="5"/>
      <c r="L265" s="5"/>
      <c r="M265" s="4"/>
      <c r="N265" s="4"/>
      <c r="O265" s="4"/>
      <c r="P265" s="4"/>
      <c r="Q265" s="4"/>
      <c r="R265" s="4"/>
      <c r="S265" s="4"/>
      <c r="T265" s="5"/>
      <c r="U265" s="5"/>
      <c r="V265" s="5"/>
      <c r="W265" s="5"/>
      <c r="X265" s="5"/>
      <c r="Y265" s="5"/>
      <c r="Z265" s="5"/>
    </row>
    <row r="266" spans="1:26" ht="15.75" customHeight="1">
      <c r="A266" s="5"/>
      <c r="B266" s="5"/>
      <c r="C266" s="5"/>
      <c r="D266" s="5"/>
      <c r="E266" s="5"/>
      <c r="F266" s="5"/>
      <c r="G266" s="477"/>
      <c r="H266" s="5"/>
      <c r="I266" s="5"/>
      <c r="J266" s="5"/>
      <c r="K266" s="5"/>
      <c r="L266" s="5"/>
      <c r="M266" s="4"/>
      <c r="N266" s="4"/>
      <c r="O266" s="4"/>
      <c r="P266" s="4"/>
      <c r="Q266" s="4"/>
      <c r="R266" s="4"/>
      <c r="S266" s="4"/>
      <c r="T266" s="5"/>
      <c r="U266" s="5"/>
      <c r="V266" s="5"/>
      <c r="W266" s="5"/>
      <c r="X266" s="5"/>
      <c r="Y266" s="5"/>
      <c r="Z266" s="5"/>
    </row>
    <row r="267" spans="1:26" ht="15.75" customHeight="1">
      <c r="A267" s="5"/>
      <c r="B267" s="5"/>
      <c r="C267" s="5"/>
      <c r="D267" s="5"/>
      <c r="E267" s="5"/>
      <c r="F267" s="5"/>
      <c r="G267" s="477"/>
      <c r="H267" s="5"/>
      <c r="I267" s="5"/>
      <c r="J267" s="5"/>
      <c r="K267" s="5"/>
      <c r="L267" s="5"/>
      <c r="M267" s="4"/>
      <c r="N267" s="4"/>
      <c r="O267" s="4"/>
      <c r="P267" s="4"/>
      <c r="Q267" s="4"/>
      <c r="R267" s="4"/>
      <c r="S267" s="4"/>
      <c r="T267" s="5"/>
      <c r="U267" s="5"/>
      <c r="V267" s="5"/>
      <c r="W267" s="5"/>
      <c r="X267" s="5"/>
      <c r="Y267" s="5"/>
      <c r="Z267" s="5"/>
    </row>
    <row r="268" spans="1:26" ht="15.75" customHeight="1">
      <c r="A268" s="5"/>
      <c r="B268" s="5"/>
      <c r="C268" s="5"/>
      <c r="D268" s="5"/>
      <c r="E268" s="5"/>
      <c r="F268" s="5"/>
      <c r="G268" s="477"/>
      <c r="H268" s="5"/>
      <c r="I268" s="5"/>
      <c r="J268" s="5"/>
      <c r="K268" s="5"/>
      <c r="L268" s="5"/>
      <c r="M268" s="4"/>
      <c r="N268" s="4"/>
      <c r="O268" s="4"/>
      <c r="P268" s="4"/>
      <c r="Q268" s="4"/>
      <c r="R268" s="4"/>
      <c r="S268" s="4"/>
      <c r="T268" s="5"/>
      <c r="U268" s="5"/>
      <c r="V268" s="5"/>
      <c r="W268" s="5"/>
      <c r="X268" s="5"/>
      <c r="Y268" s="5"/>
      <c r="Z268" s="5"/>
    </row>
    <row r="269" spans="1:26" ht="15.75" customHeight="1">
      <c r="A269" s="5"/>
      <c r="B269" s="5"/>
      <c r="C269" s="5"/>
      <c r="D269" s="5"/>
      <c r="E269" s="5"/>
      <c r="F269" s="5"/>
      <c r="G269" s="477"/>
      <c r="H269" s="5"/>
      <c r="I269" s="5"/>
      <c r="J269" s="5"/>
      <c r="K269" s="5"/>
      <c r="L269" s="5"/>
      <c r="M269" s="4"/>
      <c r="N269" s="4"/>
      <c r="O269" s="4"/>
      <c r="P269" s="4"/>
      <c r="Q269" s="4"/>
      <c r="R269" s="4"/>
      <c r="S269" s="4"/>
      <c r="T269" s="5"/>
      <c r="U269" s="5"/>
      <c r="V269" s="5"/>
      <c r="W269" s="5"/>
      <c r="X269" s="5"/>
      <c r="Y269" s="5"/>
      <c r="Z269" s="5"/>
    </row>
    <row r="270" spans="1:26" ht="15.75" customHeight="1">
      <c r="A270" s="5"/>
      <c r="B270" s="5"/>
      <c r="C270" s="5"/>
      <c r="D270" s="5"/>
      <c r="E270" s="5"/>
      <c r="F270" s="5"/>
      <c r="G270" s="477"/>
      <c r="H270" s="5"/>
      <c r="I270" s="5"/>
      <c r="J270" s="5"/>
      <c r="K270" s="5"/>
      <c r="L270" s="5"/>
      <c r="M270" s="4"/>
      <c r="N270" s="4"/>
      <c r="O270" s="4"/>
      <c r="P270" s="4"/>
      <c r="Q270" s="4"/>
      <c r="R270" s="4"/>
      <c r="S270" s="4"/>
      <c r="T270" s="5"/>
      <c r="U270" s="5"/>
      <c r="V270" s="5"/>
      <c r="W270" s="5"/>
      <c r="X270" s="5"/>
      <c r="Y270" s="5"/>
      <c r="Z270" s="5"/>
    </row>
    <row r="271" spans="1:26" ht="15.75" customHeight="1">
      <c r="A271" s="5"/>
      <c r="B271" s="5"/>
      <c r="C271" s="5"/>
      <c r="D271" s="5"/>
      <c r="E271" s="5"/>
      <c r="F271" s="5"/>
      <c r="G271" s="477"/>
      <c r="H271" s="5"/>
      <c r="I271" s="5"/>
      <c r="J271" s="5"/>
      <c r="K271" s="5"/>
      <c r="L271" s="5"/>
      <c r="M271" s="4"/>
      <c r="N271" s="4"/>
      <c r="O271" s="4"/>
      <c r="P271" s="4"/>
      <c r="Q271" s="4"/>
      <c r="R271" s="4"/>
      <c r="S271" s="4"/>
      <c r="T271" s="5"/>
      <c r="U271" s="5"/>
      <c r="V271" s="5"/>
      <c r="W271" s="5"/>
      <c r="X271" s="5"/>
      <c r="Y271" s="5"/>
      <c r="Z271" s="5"/>
    </row>
    <row r="272" spans="1:26" ht="15.75" customHeight="1">
      <c r="A272" s="5"/>
      <c r="B272" s="5"/>
      <c r="C272" s="5"/>
      <c r="D272" s="5"/>
      <c r="E272" s="5"/>
      <c r="F272" s="5"/>
      <c r="G272" s="477"/>
      <c r="H272" s="5"/>
      <c r="I272" s="5"/>
      <c r="J272" s="5"/>
      <c r="K272" s="5"/>
      <c r="L272" s="5"/>
      <c r="M272" s="4"/>
      <c r="N272" s="4"/>
      <c r="O272" s="4"/>
      <c r="P272" s="4"/>
      <c r="Q272" s="4"/>
      <c r="R272" s="4"/>
      <c r="S272" s="4"/>
      <c r="T272" s="5"/>
      <c r="U272" s="5"/>
      <c r="V272" s="5"/>
      <c r="W272" s="5"/>
      <c r="X272" s="5"/>
      <c r="Y272" s="5"/>
      <c r="Z272" s="5"/>
    </row>
    <row r="273" spans="1:26" ht="15.75" customHeight="1">
      <c r="A273" s="5"/>
      <c r="B273" s="5"/>
      <c r="C273" s="5"/>
      <c r="D273" s="5"/>
      <c r="E273" s="5"/>
      <c r="F273" s="5"/>
      <c r="G273" s="477"/>
      <c r="H273" s="5"/>
      <c r="I273" s="5"/>
      <c r="J273" s="5"/>
      <c r="K273" s="5"/>
      <c r="L273" s="5"/>
      <c r="M273" s="4"/>
      <c r="N273" s="4"/>
      <c r="O273" s="4"/>
      <c r="P273" s="4"/>
      <c r="Q273" s="4"/>
      <c r="R273" s="4"/>
      <c r="S273" s="4"/>
      <c r="T273" s="5"/>
      <c r="U273" s="5"/>
      <c r="V273" s="5"/>
      <c r="W273" s="5"/>
      <c r="X273" s="5"/>
      <c r="Y273" s="5"/>
      <c r="Z273" s="5"/>
    </row>
    <row r="274" spans="1:26" ht="15.75" customHeight="1">
      <c r="A274" s="5"/>
      <c r="B274" s="5"/>
      <c r="C274" s="5"/>
      <c r="D274" s="5"/>
      <c r="E274" s="5"/>
      <c r="F274" s="5"/>
      <c r="G274" s="477"/>
      <c r="H274" s="5"/>
      <c r="I274" s="5"/>
      <c r="J274" s="5"/>
      <c r="K274" s="5"/>
      <c r="L274" s="5"/>
      <c r="M274" s="4"/>
      <c r="N274" s="4"/>
      <c r="O274" s="4"/>
      <c r="P274" s="4"/>
      <c r="Q274" s="4"/>
      <c r="R274" s="4"/>
      <c r="S274" s="4"/>
      <c r="T274" s="5"/>
      <c r="U274" s="5"/>
      <c r="V274" s="5"/>
      <c r="W274" s="5"/>
      <c r="X274" s="5"/>
      <c r="Y274" s="5"/>
      <c r="Z274" s="5"/>
    </row>
    <row r="275" spans="1:26" ht="15.75" customHeight="1">
      <c r="A275" s="5"/>
      <c r="B275" s="5"/>
      <c r="C275" s="5"/>
      <c r="D275" s="5"/>
      <c r="E275" s="5"/>
      <c r="F275" s="5"/>
      <c r="G275" s="477"/>
      <c r="H275" s="5"/>
      <c r="I275" s="5"/>
      <c r="J275" s="5"/>
      <c r="K275" s="5"/>
      <c r="L275" s="5"/>
      <c r="M275" s="4"/>
      <c r="N275" s="4"/>
      <c r="O275" s="4"/>
      <c r="P275" s="4"/>
      <c r="Q275" s="4"/>
      <c r="R275" s="4"/>
      <c r="S275" s="4"/>
      <c r="T275" s="5"/>
      <c r="U275" s="5"/>
      <c r="V275" s="5"/>
      <c r="W275" s="5"/>
      <c r="X275" s="5"/>
      <c r="Y275" s="5"/>
      <c r="Z275" s="5"/>
    </row>
    <row r="276" spans="1:26" ht="15.75" customHeight="1">
      <c r="A276" s="5"/>
      <c r="B276" s="5"/>
      <c r="C276" s="5"/>
      <c r="D276" s="5"/>
      <c r="E276" s="5"/>
      <c r="F276" s="5"/>
      <c r="G276" s="477"/>
      <c r="H276" s="5"/>
      <c r="I276" s="5"/>
      <c r="J276" s="5"/>
      <c r="K276" s="5"/>
      <c r="L276" s="5"/>
      <c r="M276" s="4"/>
      <c r="N276" s="4"/>
      <c r="O276" s="4"/>
      <c r="P276" s="4"/>
      <c r="Q276" s="4"/>
      <c r="R276" s="4"/>
      <c r="S276" s="4"/>
      <c r="T276" s="5"/>
      <c r="U276" s="5"/>
      <c r="V276" s="5"/>
      <c r="W276" s="5"/>
      <c r="X276" s="5"/>
      <c r="Y276" s="5"/>
      <c r="Z276" s="5"/>
    </row>
    <row r="277" spans="1:26" ht="15.75" customHeight="1">
      <c r="A277" s="5"/>
      <c r="B277" s="5"/>
      <c r="C277" s="5"/>
      <c r="D277" s="5"/>
      <c r="E277" s="5"/>
      <c r="F277" s="5"/>
      <c r="G277" s="477"/>
      <c r="H277" s="5"/>
      <c r="I277" s="5"/>
      <c r="J277" s="5"/>
      <c r="K277" s="5"/>
      <c r="L277" s="5"/>
      <c r="M277" s="4"/>
      <c r="N277" s="4"/>
      <c r="O277" s="4"/>
      <c r="P277" s="4"/>
      <c r="Q277" s="4"/>
      <c r="R277" s="4"/>
      <c r="S277" s="4"/>
      <c r="T277" s="5"/>
      <c r="U277" s="5"/>
      <c r="V277" s="5"/>
      <c r="W277" s="5"/>
      <c r="X277" s="5"/>
      <c r="Y277" s="5"/>
      <c r="Z277" s="5"/>
    </row>
    <row r="278" spans="1:26" ht="15.75" customHeight="1">
      <c r="A278" s="5"/>
      <c r="B278" s="5"/>
      <c r="C278" s="5"/>
      <c r="D278" s="5"/>
      <c r="E278" s="5"/>
      <c r="F278" s="5"/>
      <c r="G278" s="477"/>
      <c r="H278" s="5"/>
      <c r="I278" s="5"/>
      <c r="J278" s="5"/>
      <c r="K278" s="5"/>
      <c r="L278" s="5"/>
      <c r="M278" s="4"/>
      <c r="N278" s="4"/>
      <c r="O278" s="4"/>
      <c r="P278" s="4"/>
      <c r="Q278" s="4"/>
      <c r="R278" s="4"/>
      <c r="S278" s="4"/>
      <c r="T278" s="5"/>
      <c r="U278" s="5"/>
      <c r="V278" s="5"/>
      <c r="W278" s="5"/>
      <c r="X278" s="5"/>
      <c r="Y278" s="5"/>
      <c r="Z278" s="5"/>
    </row>
    <row r="279" spans="1:26" ht="15.75" customHeight="1">
      <c r="A279" s="5"/>
      <c r="B279" s="5"/>
      <c r="C279" s="5"/>
      <c r="D279" s="5"/>
      <c r="E279" s="5"/>
      <c r="F279" s="5"/>
      <c r="G279" s="477"/>
      <c r="H279" s="5"/>
      <c r="I279" s="5"/>
      <c r="J279" s="5"/>
      <c r="K279" s="5"/>
      <c r="L279" s="5"/>
      <c r="M279" s="4"/>
      <c r="N279" s="4"/>
      <c r="O279" s="4"/>
      <c r="P279" s="4"/>
      <c r="Q279" s="4"/>
      <c r="R279" s="4"/>
      <c r="S279" s="4"/>
      <c r="T279" s="5"/>
      <c r="U279" s="5"/>
      <c r="V279" s="5"/>
      <c r="W279" s="5"/>
      <c r="X279" s="5"/>
      <c r="Y279" s="5"/>
      <c r="Z279" s="5"/>
    </row>
    <row r="280" spans="1:26" ht="15.75" customHeight="1">
      <c r="A280" s="5"/>
      <c r="B280" s="5"/>
      <c r="C280" s="5"/>
      <c r="D280" s="5"/>
      <c r="E280" s="5"/>
      <c r="F280" s="5"/>
      <c r="G280" s="477"/>
      <c r="H280" s="5"/>
      <c r="I280" s="5"/>
      <c r="J280" s="5"/>
      <c r="K280" s="5"/>
      <c r="L280" s="5"/>
      <c r="M280" s="4"/>
      <c r="N280" s="4"/>
      <c r="O280" s="4"/>
      <c r="P280" s="4"/>
      <c r="Q280" s="4"/>
      <c r="R280" s="4"/>
      <c r="S280" s="4"/>
      <c r="T280" s="5"/>
      <c r="U280" s="5"/>
      <c r="V280" s="5"/>
      <c r="W280" s="5"/>
      <c r="X280" s="5"/>
      <c r="Y280" s="5"/>
      <c r="Z280" s="5"/>
    </row>
    <row r="281" spans="1:26" ht="15.75" customHeight="1">
      <c r="A281" s="5"/>
      <c r="B281" s="5"/>
      <c r="C281" s="5"/>
      <c r="D281" s="5"/>
      <c r="E281" s="5"/>
      <c r="F281" s="5"/>
      <c r="G281" s="477"/>
      <c r="H281" s="5"/>
      <c r="I281" s="5"/>
      <c r="J281" s="5"/>
      <c r="K281" s="5"/>
      <c r="L281" s="5"/>
      <c r="M281" s="4"/>
      <c r="N281" s="4"/>
      <c r="O281" s="4"/>
      <c r="P281" s="4"/>
      <c r="Q281" s="4"/>
      <c r="R281" s="4"/>
      <c r="S281" s="4"/>
      <c r="T281" s="5"/>
      <c r="U281" s="5"/>
      <c r="V281" s="5"/>
      <c r="W281" s="5"/>
      <c r="X281" s="5"/>
      <c r="Y281" s="5"/>
      <c r="Z281" s="5"/>
    </row>
    <row r="282" spans="1:26" ht="15.75" customHeight="1">
      <c r="A282" s="5"/>
      <c r="B282" s="5"/>
      <c r="C282" s="5"/>
      <c r="D282" s="5"/>
      <c r="E282" s="5"/>
      <c r="F282" s="5"/>
      <c r="G282" s="477"/>
      <c r="H282" s="5"/>
      <c r="I282" s="5"/>
      <c r="J282" s="5"/>
      <c r="K282" s="5"/>
      <c r="L282" s="5"/>
      <c r="M282" s="4"/>
      <c r="N282" s="4"/>
      <c r="O282" s="4"/>
      <c r="P282" s="4"/>
      <c r="Q282" s="4"/>
      <c r="R282" s="4"/>
      <c r="S282" s="4"/>
      <c r="T282" s="5"/>
      <c r="U282" s="5"/>
      <c r="V282" s="5"/>
      <c r="W282" s="5"/>
      <c r="X282" s="5"/>
      <c r="Y282" s="5"/>
      <c r="Z282" s="5"/>
    </row>
    <row r="283" spans="1:26" ht="15.75" customHeight="1">
      <c r="A283" s="5"/>
      <c r="B283" s="5"/>
      <c r="C283" s="5"/>
      <c r="D283" s="5"/>
      <c r="E283" s="5"/>
      <c r="F283" s="5"/>
      <c r="G283" s="477"/>
      <c r="H283" s="5"/>
      <c r="I283" s="5"/>
      <c r="J283" s="5"/>
      <c r="K283" s="5"/>
      <c r="L283" s="5"/>
      <c r="M283" s="4"/>
      <c r="N283" s="4"/>
      <c r="O283" s="4"/>
      <c r="P283" s="4"/>
      <c r="Q283" s="4"/>
      <c r="R283" s="4"/>
      <c r="S283" s="4"/>
      <c r="T283" s="5"/>
      <c r="U283" s="5"/>
      <c r="V283" s="5"/>
      <c r="W283" s="5"/>
      <c r="X283" s="5"/>
      <c r="Y283" s="5"/>
      <c r="Z283" s="5"/>
    </row>
    <row r="284" spans="1:26" ht="15.75" customHeight="1">
      <c r="A284" s="5"/>
      <c r="B284" s="5"/>
      <c r="C284" s="5"/>
      <c r="D284" s="5"/>
      <c r="E284" s="5"/>
      <c r="F284" s="5"/>
      <c r="G284" s="477"/>
      <c r="H284" s="5"/>
      <c r="I284" s="5"/>
      <c r="J284" s="5"/>
      <c r="K284" s="5"/>
      <c r="L284" s="5"/>
      <c r="M284" s="4"/>
      <c r="N284" s="4"/>
      <c r="O284" s="4"/>
      <c r="P284" s="4"/>
      <c r="Q284" s="4"/>
      <c r="R284" s="4"/>
      <c r="S284" s="4"/>
      <c r="T284" s="5"/>
      <c r="U284" s="5"/>
      <c r="V284" s="5"/>
      <c r="W284" s="5"/>
      <c r="X284" s="5"/>
      <c r="Y284" s="5"/>
      <c r="Z284" s="5"/>
    </row>
    <row r="285" spans="1:26" ht="15.75" customHeight="1">
      <c r="A285" s="5"/>
      <c r="B285" s="5"/>
      <c r="C285" s="5"/>
      <c r="D285" s="5"/>
      <c r="E285" s="5"/>
      <c r="F285" s="5"/>
      <c r="G285" s="477"/>
      <c r="H285" s="5"/>
      <c r="I285" s="5"/>
      <c r="J285" s="5"/>
      <c r="K285" s="5"/>
      <c r="L285" s="5"/>
      <c r="M285" s="4"/>
      <c r="N285" s="4"/>
      <c r="O285" s="4"/>
      <c r="P285" s="4"/>
      <c r="Q285" s="4"/>
      <c r="R285" s="4"/>
      <c r="S285" s="4"/>
      <c r="T285" s="5"/>
      <c r="U285" s="5"/>
      <c r="V285" s="5"/>
      <c r="W285" s="5"/>
      <c r="X285" s="5"/>
      <c r="Y285" s="5"/>
      <c r="Z285" s="5"/>
    </row>
    <row r="286" spans="1:26" ht="15.75" customHeight="1">
      <c r="A286" s="107"/>
      <c r="B286" s="107"/>
      <c r="C286" s="107"/>
      <c r="D286" s="107"/>
      <c r="E286" s="107"/>
      <c r="F286" s="107"/>
      <c r="G286" s="479"/>
      <c r="H286" s="107"/>
      <c r="I286" s="107"/>
      <c r="J286" s="107"/>
      <c r="K286" s="107"/>
      <c r="L286" s="107"/>
      <c r="M286" s="109"/>
      <c r="N286" s="109"/>
      <c r="O286" s="107"/>
      <c r="P286" s="107"/>
      <c r="Q286" s="107"/>
      <c r="R286" s="107"/>
      <c r="S286" s="107"/>
      <c r="T286" s="107"/>
      <c r="U286" s="107"/>
      <c r="V286" s="107"/>
      <c r="W286" s="107"/>
      <c r="X286" s="107"/>
      <c r="Y286" s="107"/>
      <c r="Z286" s="107"/>
    </row>
    <row r="287" spans="1:26" ht="15.75" customHeight="1">
      <c r="A287" s="107"/>
      <c r="B287" s="107"/>
      <c r="C287" s="107"/>
      <c r="D287" s="107"/>
      <c r="E287" s="107"/>
      <c r="F287" s="107"/>
      <c r="G287" s="479"/>
      <c r="H287" s="107"/>
      <c r="I287" s="107"/>
      <c r="J287" s="107"/>
      <c r="K287" s="107"/>
      <c r="L287" s="107"/>
      <c r="M287" s="109"/>
      <c r="N287" s="109"/>
      <c r="O287" s="107"/>
      <c r="P287" s="107"/>
      <c r="Q287" s="107"/>
      <c r="R287" s="107"/>
      <c r="S287" s="107"/>
      <c r="T287" s="107"/>
      <c r="U287" s="107"/>
      <c r="V287" s="107"/>
      <c r="W287" s="107"/>
      <c r="X287" s="107"/>
      <c r="Y287" s="107"/>
      <c r="Z287" s="107"/>
    </row>
    <row r="288" spans="1:26" ht="15.75" customHeight="1">
      <c r="A288" s="107"/>
      <c r="B288" s="107"/>
      <c r="C288" s="107"/>
      <c r="D288" s="107"/>
      <c r="E288" s="107"/>
      <c r="F288" s="107"/>
      <c r="G288" s="479"/>
      <c r="H288" s="107"/>
      <c r="I288" s="107"/>
      <c r="J288" s="107"/>
      <c r="K288" s="107"/>
      <c r="L288" s="107"/>
      <c r="M288" s="109"/>
      <c r="N288" s="109"/>
      <c r="O288" s="107"/>
      <c r="P288" s="107"/>
      <c r="Q288" s="107"/>
      <c r="R288" s="107"/>
      <c r="S288" s="107"/>
      <c r="T288" s="107"/>
      <c r="U288" s="107"/>
      <c r="V288" s="107"/>
      <c r="W288" s="107"/>
      <c r="X288" s="107"/>
      <c r="Y288" s="107"/>
      <c r="Z288" s="107"/>
    </row>
    <row r="289" spans="1:26" ht="15.75" customHeight="1">
      <c r="A289" s="107"/>
      <c r="B289" s="107"/>
      <c r="C289" s="107"/>
      <c r="D289" s="107"/>
      <c r="E289" s="107"/>
      <c r="F289" s="107"/>
      <c r="G289" s="479"/>
      <c r="H289" s="107"/>
      <c r="I289" s="107"/>
      <c r="J289" s="107"/>
      <c r="K289" s="107"/>
      <c r="L289" s="107"/>
      <c r="M289" s="109"/>
      <c r="N289" s="109"/>
      <c r="O289" s="107"/>
      <c r="P289" s="107"/>
      <c r="Q289" s="107"/>
      <c r="R289" s="107"/>
      <c r="S289" s="107"/>
      <c r="T289" s="107"/>
      <c r="U289" s="107"/>
      <c r="V289" s="107"/>
      <c r="W289" s="107"/>
      <c r="X289" s="107"/>
      <c r="Y289" s="107"/>
      <c r="Z289" s="107"/>
    </row>
    <row r="290" spans="1:26" ht="15.75" customHeight="1">
      <c r="A290" s="107"/>
      <c r="B290" s="107"/>
      <c r="C290" s="107"/>
      <c r="D290" s="107"/>
      <c r="E290" s="107"/>
      <c r="F290" s="107"/>
      <c r="G290" s="479"/>
      <c r="H290" s="107"/>
      <c r="I290" s="107"/>
      <c r="J290" s="107"/>
      <c r="K290" s="107"/>
      <c r="L290" s="107"/>
      <c r="M290" s="109"/>
      <c r="N290" s="109"/>
      <c r="O290" s="107"/>
      <c r="P290" s="107"/>
      <c r="Q290" s="107"/>
      <c r="R290" s="107"/>
      <c r="S290" s="107"/>
      <c r="T290" s="107"/>
      <c r="U290" s="107"/>
      <c r="V290" s="107"/>
      <c r="W290" s="107"/>
      <c r="X290" s="107"/>
      <c r="Y290" s="107"/>
      <c r="Z290" s="107"/>
    </row>
    <row r="291" spans="1:26" ht="15.75" customHeight="1">
      <c r="A291" s="107"/>
      <c r="B291" s="107"/>
      <c r="C291" s="107"/>
      <c r="D291" s="107"/>
      <c r="E291" s="107"/>
      <c r="F291" s="107"/>
      <c r="G291" s="479"/>
      <c r="H291" s="107"/>
      <c r="I291" s="107"/>
      <c r="J291" s="107"/>
      <c r="K291" s="107"/>
      <c r="L291" s="107"/>
      <c r="M291" s="109"/>
      <c r="N291" s="109"/>
      <c r="O291" s="107"/>
      <c r="P291" s="107"/>
      <c r="Q291" s="107"/>
      <c r="R291" s="107"/>
      <c r="S291" s="107"/>
      <c r="T291" s="107"/>
      <c r="U291" s="107"/>
      <c r="V291" s="107"/>
      <c r="W291" s="107"/>
      <c r="X291" s="107"/>
      <c r="Y291" s="107"/>
      <c r="Z291" s="107"/>
    </row>
    <row r="292" spans="1:26" ht="15.75" customHeight="1">
      <c r="A292" s="107"/>
      <c r="B292" s="107"/>
      <c r="C292" s="107"/>
      <c r="D292" s="107"/>
      <c r="E292" s="107"/>
      <c r="F292" s="107"/>
      <c r="G292" s="479"/>
      <c r="H292" s="107"/>
      <c r="I292" s="107"/>
      <c r="J292" s="107"/>
      <c r="K292" s="107"/>
      <c r="L292" s="107"/>
      <c r="M292" s="109"/>
      <c r="N292" s="109"/>
      <c r="O292" s="107"/>
      <c r="P292" s="107"/>
      <c r="Q292" s="107"/>
      <c r="R292" s="107"/>
      <c r="S292" s="107"/>
      <c r="T292" s="107"/>
      <c r="U292" s="107"/>
      <c r="V292" s="107"/>
      <c r="W292" s="107"/>
      <c r="X292" s="107"/>
      <c r="Y292" s="107"/>
      <c r="Z292" s="107"/>
    </row>
    <row r="293" spans="1:26" ht="15.75" customHeight="1">
      <c r="A293" s="107"/>
      <c r="B293" s="107"/>
      <c r="C293" s="107"/>
      <c r="D293" s="107"/>
      <c r="E293" s="107"/>
      <c r="F293" s="107"/>
      <c r="G293" s="479"/>
      <c r="H293" s="107"/>
      <c r="I293" s="107"/>
      <c r="J293" s="107"/>
      <c r="K293" s="107"/>
      <c r="L293" s="107"/>
      <c r="M293" s="109"/>
      <c r="N293" s="109"/>
      <c r="O293" s="107"/>
      <c r="P293" s="107"/>
      <c r="Q293" s="107"/>
      <c r="R293" s="107"/>
      <c r="S293" s="107"/>
      <c r="T293" s="107"/>
      <c r="U293" s="107"/>
      <c r="V293" s="107"/>
      <c r="W293" s="107"/>
      <c r="X293" s="107"/>
      <c r="Y293" s="107"/>
      <c r="Z293" s="107"/>
    </row>
    <row r="294" spans="1:26" ht="15.75" customHeight="1">
      <c r="A294" s="107"/>
      <c r="B294" s="107"/>
      <c r="C294" s="107"/>
      <c r="D294" s="107"/>
      <c r="E294" s="107"/>
      <c r="F294" s="107"/>
      <c r="G294" s="479"/>
      <c r="H294" s="107"/>
      <c r="I294" s="107"/>
      <c r="J294" s="107"/>
      <c r="K294" s="107"/>
      <c r="L294" s="107"/>
      <c r="M294" s="109"/>
      <c r="N294" s="109"/>
      <c r="O294" s="107"/>
      <c r="P294" s="107"/>
      <c r="Q294" s="107"/>
      <c r="R294" s="107"/>
      <c r="S294" s="107"/>
      <c r="T294" s="107"/>
      <c r="U294" s="107"/>
      <c r="V294" s="107"/>
      <c r="W294" s="107"/>
      <c r="X294" s="107"/>
      <c r="Y294" s="107"/>
      <c r="Z294" s="107"/>
    </row>
    <row r="295" spans="1:26" ht="15.75" customHeight="1">
      <c r="A295" s="107"/>
      <c r="B295" s="107"/>
      <c r="C295" s="107"/>
      <c r="D295" s="107"/>
      <c r="E295" s="107"/>
      <c r="F295" s="107"/>
      <c r="G295" s="479"/>
      <c r="H295" s="107"/>
      <c r="I295" s="107"/>
      <c r="J295" s="107"/>
      <c r="K295" s="107"/>
      <c r="L295" s="107"/>
      <c r="M295" s="109"/>
      <c r="N295" s="109"/>
      <c r="O295" s="107"/>
      <c r="P295" s="107"/>
      <c r="Q295" s="107"/>
      <c r="R295" s="107"/>
      <c r="S295" s="107"/>
      <c r="T295" s="107"/>
      <c r="U295" s="107"/>
      <c r="V295" s="107"/>
      <c r="W295" s="107"/>
      <c r="X295" s="107"/>
      <c r="Y295" s="107"/>
      <c r="Z295" s="107"/>
    </row>
    <row r="296" spans="1:26" ht="15.75" customHeight="1">
      <c r="A296" s="107"/>
      <c r="B296" s="107"/>
      <c r="C296" s="107"/>
      <c r="D296" s="107"/>
      <c r="E296" s="107"/>
      <c r="F296" s="107"/>
      <c r="G296" s="479"/>
      <c r="H296" s="107"/>
      <c r="I296" s="107"/>
      <c r="J296" s="107"/>
      <c r="K296" s="107"/>
      <c r="L296" s="107"/>
      <c r="M296" s="109"/>
      <c r="N296" s="109"/>
      <c r="O296" s="107"/>
      <c r="P296" s="107"/>
      <c r="Q296" s="107"/>
      <c r="R296" s="107"/>
      <c r="S296" s="107"/>
      <c r="T296" s="107"/>
      <c r="U296" s="107"/>
      <c r="V296" s="107"/>
      <c r="W296" s="107"/>
      <c r="X296" s="107"/>
      <c r="Y296" s="107"/>
      <c r="Z296" s="107"/>
    </row>
    <row r="297" spans="1:26" ht="15.75" customHeight="1">
      <c r="A297" s="107"/>
      <c r="B297" s="107"/>
      <c r="C297" s="107"/>
      <c r="D297" s="107"/>
      <c r="E297" s="107"/>
      <c r="F297" s="107"/>
      <c r="G297" s="479"/>
      <c r="H297" s="107"/>
      <c r="I297" s="107"/>
      <c r="J297" s="107"/>
      <c r="K297" s="107"/>
      <c r="L297" s="107"/>
      <c r="M297" s="109"/>
      <c r="N297" s="109"/>
      <c r="O297" s="107"/>
      <c r="P297" s="107"/>
      <c r="Q297" s="107"/>
      <c r="R297" s="107"/>
      <c r="S297" s="107"/>
      <c r="T297" s="107"/>
      <c r="U297" s="107"/>
      <c r="V297" s="107"/>
      <c r="W297" s="107"/>
      <c r="X297" s="107"/>
      <c r="Y297" s="107"/>
      <c r="Z297" s="107"/>
    </row>
    <row r="298" spans="1:26" ht="15.75" customHeight="1">
      <c r="A298" s="107"/>
      <c r="B298" s="107"/>
      <c r="C298" s="107"/>
      <c r="D298" s="107"/>
      <c r="E298" s="107"/>
      <c r="F298" s="107"/>
      <c r="G298" s="479"/>
      <c r="H298" s="107"/>
      <c r="I298" s="107"/>
      <c r="J298" s="107"/>
      <c r="K298" s="107"/>
      <c r="L298" s="107"/>
      <c r="M298" s="109"/>
      <c r="N298" s="109"/>
      <c r="O298" s="107"/>
      <c r="P298" s="107"/>
      <c r="Q298" s="107"/>
      <c r="R298" s="107"/>
      <c r="S298" s="107"/>
      <c r="T298" s="107"/>
      <c r="U298" s="107"/>
      <c r="V298" s="107"/>
      <c r="W298" s="107"/>
      <c r="X298" s="107"/>
      <c r="Y298" s="107"/>
      <c r="Z298" s="107"/>
    </row>
    <row r="299" spans="1:26" ht="15.75" customHeight="1">
      <c r="A299" s="107"/>
      <c r="B299" s="107"/>
      <c r="C299" s="107"/>
      <c r="D299" s="107"/>
      <c r="E299" s="107"/>
      <c r="F299" s="107"/>
      <c r="G299" s="479"/>
      <c r="H299" s="107"/>
      <c r="I299" s="107"/>
      <c r="J299" s="107"/>
      <c r="K299" s="107"/>
      <c r="L299" s="107"/>
      <c r="M299" s="109"/>
      <c r="N299" s="109"/>
      <c r="O299" s="107"/>
      <c r="P299" s="107"/>
      <c r="Q299" s="107"/>
      <c r="R299" s="107"/>
      <c r="S299" s="107"/>
      <c r="T299" s="107"/>
      <c r="U299" s="107"/>
      <c r="V299" s="107"/>
      <c r="W299" s="107"/>
      <c r="X299" s="107"/>
      <c r="Y299" s="107"/>
      <c r="Z299" s="107"/>
    </row>
    <row r="300" spans="1:26" ht="15.75" customHeight="1">
      <c r="A300" s="107"/>
      <c r="B300" s="107"/>
      <c r="C300" s="107"/>
      <c r="D300" s="107"/>
      <c r="E300" s="107"/>
      <c r="F300" s="107"/>
      <c r="G300" s="479"/>
      <c r="H300" s="107"/>
      <c r="I300" s="107"/>
      <c r="J300" s="107"/>
      <c r="K300" s="107"/>
      <c r="L300" s="107"/>
      <c r="M300" s="109"/>
      <c r="N300" s="109"/>
      <c r="O300" s="107"/>
      <c r="P300" s="107"/>
      <c r="Q300" s="107"/>
      <c r="R300" s="107"/>
      <c r="S300" s="107"/>
      <c r="T300" s="107"/>
      <c r="U300" s="107"/>
      <c r="V300" s="107"/>
      <c r="W300" s="107"/>
      <c r="X300" s="107"/>
      <c r="Y300" s="107"/>
      <c r="Z300" s="107"/>
    </row>
    <row r="301" spans="1:26" ht="15.75" customHeight="1">
      <c r="A301" s="107"/>
      <c r="B301" s="107"/>
      <c r="C301" s="107"/>
      <c r="D301" s="107"/>
      <c r="E301" s="107"/>
      <c r="F301" s="107"/>
      <c r="G301" s="479"/>
      <c r="H301" s="107"/>
      <c r="I301" s="107"/>
      <c r="J301" s="107"/>
      <c r="K301" s="107"/>
      <c r="L301" s="107"/>
      <c r="M301" s="109"/>
      <c r="N301" s="109"/>
      <c r="O301" s="107"/>
      <c r="P301" s="107"/>
      <c r="Q301" s="107"/>
      <c r="R301" s="107"/>
      <c r="S301" s="107"/>
      <c r="T301" s="107"/>
      <c r="U301" s="107"/>
      <c r="V301" s="107"/>
      <c r="W301" s="107"/>
      <c r="X301" s="107"/>
      <c r="Y301" s="107"/>
      <c r="Z301" s="107"/>
    </row>
    <row r="302" spans="1:26" ht="15.75" customHeight="1">
      <c r="A302" s="107"/>
      <c r="B302" s="107"/>
      <c r="C302" s="107"/>
      <c r="D302" s="107"/>
      <c r="E302" s="107"/>
      <c r="F302" s="107"/>
      <c r="G302" s="479"/>
      <c r="H302" s="107"/>
      <c r="I302" s="107"/>
      <c r="J302" s="107"/>
      <c r="K302" s="107"/>
      <c r="L302" s="107"/>
      <c r="M302" s="109"/>
      <c r="N302" s="109"/>
      <c r="O302" s="107"/>
      <c r="P302" s="107"/>
      <c r="Q302" s="107"/>
      <c r="R302" s="107"/>
      <c r="S302" s="107"/>
      <c r="T302" s="107"/>
      <c r="U302" s="107"/>
      <c r="V302" s="107"/>
      <c r="W302" s="107"/>
      <c r="X302" s="107"/>
      <c r="Y302" s="107"/>
      <c r="Z302" s="107"/>
    </row>
    <row r="303" spans="1:26" ht="15.75" customHeight="1">
      <c r="A303" s="107"/>
      <c r="B303" s="107"/>
      <c r="C303" s="107"/>
      <c r="D303" s="107"/>
      <c r="E303" s="107"/>
      <c r="F303" s="107"/>
      <c r="G303" s="479"/>
      <c r="H303" s="107"/>
      <c r="I303" s="107"/>
      <c r="J303" s="107"/>
      <c r="K303" s="107"/>
      <c r="L303" s="107"/>
      <c r="M303" s="109"/>
      <c r="N303" s="109"/>
      <c r="O303" s="107"/>
      <c r="P303" s="107"/>
      <c r="Q303" s="107"/>
      <c r="R303" s="107"/>
      <c r="S303" s="107"/>
      <c r="T303" s="107"/>
      <c r="U303" s="107"/>
      <c r="V303" s="107"/>
      <c r="W303" s="107"/>
      <c r="X303" s="107"/>
      <c r="Y303" s="107"/>
      <c r="Z303" s="107"/>
    </row>
    <row r="304" spans="1:26" ht="15.75" customHeight="1">
      <c r="A304" s="107"/>
      <c r="B304" s="107"/>
      <c r="C304" s="107"/>
      <c r="D304" s="107"/>
      <c r="E304" s="107"/>
      <c r="F304" s="107"/>
      <c r="G304" s="479"/>
      <c r="H304" s="107"/>
      <c r="I304" s="107"/>
      <c r="J304" s="107"/>
      <c r="K304" s="107"/>
      <c r="L304" s="107"/>
      <c r="M304" s="109"/>
      <c r="N304" s="109"/>
      <c r="O304" s="107"/>
      <c r="P304" s="107"/>
      <c r="Q304" s="107"/>
      <c r="R304" s="107"/>
      <c r="S304" s="107"/>
      <c r="T304" s="107"/>
      <c r="U304" s="107"/>
      <c r="V304" s="107"/>
      <c r="W304" s="107"/>
      <c r="X304" s="107"/>
      <c r="Y304" s="107"/>
      <c r="Z304" s="107"/>
    </row>
    <row r="305" spans="1:26" ht="15.75" customHeight="1">
      <c r="A305" s="107"/>
      <c r="B305" s="107"/>
      <c r="C305" s="107"/>
      <c r="D305" s="107"/>
      <c r="E305" s="107"/>
      <c r="F305" s="107"/>
      <c r="G305" s="479"/>
      <c r="H305" s="107"/>
      <c r="I305" s="107"/>
      <c r="J305" s="107"/>
      <c r="K305" s="107"/>
      <c r="L305" s="107"/>
      <c r="M305" s="109"/>
      <c r="N305" s="109"/>
      <c r="O305" s="107"/>
      <c r="P305" s="107"/>
      <c r="Q305" s="107"/>
      <c r="R305" s="107"/>
      <c r="S305" s="107"/>
      <c r="T305" s="107"/>
      <c r="U305" s="107"/>
      <c r="V305" s="107"/>
      <c r="W305" s="107"/>
      <c r="X305" s="107"/>
      <c r="Y305" s="107"/>
      <c r="Z305" s="107"/>
    </row>
    <row r="306" spans="1:26" ht="15.75" customHeight="1">
      <c r="A306" s="107"/>
      <c r="B306" s="107"/>
      <c r="C306" s="107"/>
      <c r="D306" s="107"/>
      <c r="E306" s="107"/>
      <c r="F306" s="107"/>
      <c r="G306" s="479"/>
      <c r="H306" s="107"/>
      <c r="I306" s="107"/>
      <c r="J306" s="107"/>
      <c r="K306" s="107"/>
      <c r="L306" s="107"/>
      <c r="M306" s="109"/>
      <c r="N306" s="109"/>
      <c r="O306" s="107"/>
      <c r="P306" s="107"/>
      <c r="Q306" s="107"/>
      <c r="R306" s="107"/>
      <c r="S306" s="107"/>
      <c r="T306" s="107"/>
      <c r="U306" s="107"/>
      <c r="V306" s="107"/>
      <c r="W306" s="107"/>
      <c r="X306" s="107"/>
      <c r="Y306" s="107"/>
      <c r="Z306" s="107"/>
    </row>
    <row r="307" spans="1:26" ht="15.75" customHeight="1">
      <c r="A307" s="107"/>
      <c r="B307" s="107"/>
      <c r="C307" s="107"/>
      <c r="D307" s="107"/>
      <c r="E307" s="107"/>
      <c r="F307" s="107"/>
      <c r="G307" s="479"/>
      <c r="H307" s="107"/>
      <c r="I307" s="107"/>
      <c r="J307" s="107"/>
      <c r="K307" s="107"/>
      <c r="L307" s="107"/>
      <c r="M307" s="109"/>
      <c r="N307" s="109"/>
      <c r="O307" s="107"/>
      <c r="P307" s="107"/>
      <c r="Q307" s="107"/>
      <c r="R307" s="107"/>
      <c r="S307" s="107"/>
      <c r="T307" s="107"/>
      <c r="U307" s="107"/>
      <c r="V307" s="107"/>
      <c r="W307" s="107"/>
      <c r="X307" s="107"/>
      <c r="Y307" s="107"/>
      <c r="Z307" s="107"/>
    </row>
    <row r="308" spans="1:26" ht="15.75" customHeight="1">
      <c r="A308" s="107"/>
      <c r="B308" s="107"/>
      <c r="C308" s="107"/>
      <c r="D308" s="107"/>
      <c r="E308" s="107"/>
      <c r="F308" s="107"/>
      <c r="G308" s="479"/>
      <c r="H308" s="107"/>
      <c r="I308" s="107"/>
      <c r="J308" s="107"/>
      <c r="K308" s="107"/>
      <c r="L308" s="107"/>
      <c r="M308" s="109"/>
      <c r="N308" s="109"/>
      <c r="O308" s="107"/>
      <c r="P308" s="107"/>
      <c r="Q308" s="107"/>
      <c r="R308" s="107"/>
      <c r="S308" s="107"/>
      <c r="T308" s="107"/>
      <c r="U308" s="107"/>
      <c r="V308" s="107"/>
      <c r="W308" s="107"/>
      <c r="X308" s="107"/>
      <c r="Y308" s="107"/>
      <c r="Z308" s="107"/>
    </row>
    <row r="309" spans="1:26" ht="15.75" customHeight="1">
      <c r="A309" s="107"/>
      <c r="B309" s="107"/>
      <c r="C309" s="107"/>
      <c r="D309" s="107"/>
      <c r="E309" s="107"/>
      <c r="F309" s="107"/>
      <c r="G309" s="479"/>
      <c r="H309" s="107"/>
      <c r="I309" s="107"/>
      <c r="J309" s="107"/>
      <c r="K309" s="107"/>
      <c r="L309" s="107"/>
      <c r="M309" s="109"/>
      <c r="N309" s="109"/>
      <c r="O309" s="107"/>
      <c r="P309" s="107"/>
      <c r="Q309" s="107"/>
      <c r="R309" s="107"/>
      <c r="S309" s="107"/>
      <c r="T309" s="107"/>
      <c r="U309" s="107"/>
      <c r="V309" s="107"/>
      <c r="W309" s="107"/>
      <c r="X309" s="107"/>
      <c r="Y309" s="107"/>
      <c r="Z309" s="107"/>
    </row>
    <row r="310" spans="1:26" ht="15.75" customHeight="1">
      <c r="A310" s="107"/>
      <c r="B310" s="107"/>
      <c r="C310" s="107"/>
      <c r="D310" s="107"/>
      <c r="E310" s="107"/>
      <c r="F310" s="107"/>
      <c r="G310" s="479"/>
      <c r="H310" s="107"/>
      <c r="I310" s="107"/>
      <c r="J310" s="107"/>
      <c r="K310" s="107"/>
      <c r="L310" s="107"/>
      <c r="M310" s="109"/>
      <c r="N310" s="109"/>
      <c r="O310" s="107"/>
      <c r="P310" s="107"/>
      <c r="Q310" s="107"/>
      <c r="R310" s="107"/>
      <c r="S310" s="107"/>
      <c r="T310" s="107"/>
      <c r="U310" s="107"/>
      <c r="V310" s="107"/>
      <c r="W310" s="107"/>
      <c r="X310" s="107"/>
      <c r="Y310" s="107"/>
      <c r="Z310" s="107"/>
    </row>
    <row r="311" spans="1:26" ht="15.75" customHeight="1">
      <c r="A311" s="107"/>
      <c r="B311" s="107"/>
      <c r="C311" s="107"/>
      <c r="D311" s="107"/>
      <c r="E311" s="107"/>
      <c r="F311" s="107"/>
      <c r="G311" s="479"/>
      <c r="H311" s="107"/>
      <c r="I311" s="107"/>
      <c r="J311" s="107"/>
      <c r="K311" s="107"/>
      <c r="L311" s="107"/>
      <c r="M311" s="109"/>
      <c r="N311" s="109"/>
      <c r="O311" s="107"/>
      <c r="P311" s="107"/>
      <c r="Q311" s="107"/>
      <c r="R311" s="107"/>
      <c r="S311" s="107"/>
      <c r="T311" s="107"/>
      <c r="U311" s="107"/>
      <c r="V311" s="107"/>
      <c r="W311" s="107"/>
      <c r="X311" s="107"/>
      <c r="Y311" s="107"/>
      <c r="Z311" s="107"/>
    </row>
    <row r="312" spans="1:26" ht="15.75" customHeight="1">
      <c r="A312" s="107"/>
      <c r="B312" s="107"/>
      <c r="C312" s="107"/>
      <c r="D312" s="107"/>
      <c r="E312" s="107"/>
      <c r="F312" s="107"/>
      <c r="G312" s="479"/>
      <c r="H312" s="107"/>
      <c r="I312" s="107"/>
      <c r="J312" s="107"/>
      <c r="K312" s="107"/>
      <c r="L312" s="107"/>
      <c r="M312" s="109"/>
      <c r="N312" s="109"/>
      <c r="O312" s="107"/>
      <c r="P312" s="107"/>
      <c r="Q312" s="107"/>
      <c r="R312" s="107"/>
      <c r="S312" s="107"/>
      <c r="T312" s="107"/>
      <c r="U312" s="107"/>
      <c r="V312" s="107"/>
      <c r="W312" s="107"/>
      <c r="X312" s="107"/>
      <c r="Y312" s="107"/>
      <c r="Z312" s="107"/>
    </row>
    <row r="313" spans="1:26" ht="15.75" customHeight="1">
      <c r="A313" s="107"/>
      <c r="B313" s="107"/>
      <c r="C313" s="107"/>
      <c r="D313" s="107"/>
      <c r="E313" s="107"/>
      <c r="F313" s="107"/>
      <c r="G313" s="479"/>
      <c r="H313" s="107"/>
      <c r="I313" s="107"/>
      <c r="J313" s="107"/>
      <c r="K313" s="107"/>
      <c r="L313" s="107"/>
      <c r="M313" s="109"/>
      <c r="N313" s="109"/>
      <c r="O313" s="107"/>
      <c r="P313" s="107"/>
      <c r="Q313" s="107"/>
      <c r="R313" s="107"/>
      <c r="S313" s="107"/>
      <c r="T313" s="107"/>
      <c r="U313" s="107"/>
      <c r="V313" s="107"/>
      <c r="W313" s="107"/>
      <c r="X313" s="107"/>
      <c r="Y313" s="107"/>
      <c r="Z313" s="107"/>
    </row>
    <row r="314" spans="1:26" ht="15.75" customHeight="1">
      <c r="A314" s="107"/>
      <c r="B314" s="107"/>
      <c r="C314" s="107"/>
      <c r="D314" s="107"/>
      <c r="E314" s="107"/>
      <c r="F314" s="107"/>
      <c r="G314" s="479"/>
      <c r="H314" s="107"/>
      <c r="I314" s="107"/>
      <c r="J314" s="107"/>
      <c r="K314" s="107"/>
      <c r="L314" s="107"/>
      <c r="M314" s="109"/>
      <c r="N314" s="109"/>
      <c r="O314" s="107"/>
      <c r="P314" s="107"/>
      <c r="Q314" s="107"/>
      <c r="R314" s="107"/>
      <c r="S314" s="107"/>
      <c r="T314" s="107"/>
      <c r="U314" s="107"/>
      <c r="V314" s="107"/>
      <c r="W314" s="107"/>
      <c r="X314" s="107"/>
      <c r="Y314" s="107"/>
      <c r="Z314" s="107"/>
    </row>
    <row r="315" spans="1:26" ht="15.75" customHeight="1">
      <c r="A315" s="107"/>
      <c r="B315" s="107"/>
      <c r="C315" s="107"/>
      <c r="D315" s="107"/>
      <c r="E315" s="107"/>
      <c r="F315" s="107"/>
      <c r="G315" s="479"/>
      <c r="H315" s="107"/>
      <c r="I315" s="107"/>
      <c r="J315" s="107"/>
      <c r="K315" s="107"/>
      <c r="L315" s="107"/>
      <c r="M315" s="109"/>
      <c r="N315" s="109"/>
      <c r="O315" s="107"/>
      <c r="P315" s="107"/>
      <c r="Q315" s="107"/>
      <c r="R315" s="107"/>
      <c r="S315" s="107"/>
      <c r="T315" s="107"/>
      <c r="U315" s="107"/>
      <c r="V315" s="107"/>
      <c r="W315" s="107"/>
      <c r="X315" s="107"/>
      <c r="Y315" s="107"/>
      <c r="Z315" s="107"/>
    </row>
    <row r="316" spans="1:26" ht="15.75" customHeight="1">
      <c r="A316" s="107"/>
      <c r="B316" s="107"/>
      <c r="C316" s="107"/>
      <c r="D316" s="107"/>
      <c r="E316" s="107"/>
      <c r="F316" s="107"/>
      <c r="G316" s="479"/>
      <c r="H316" s="107"/>
      <c r="I316" s="107"/>
      <c r="J316" s="107"/>
      <c r="K316" s="107"/>
      <c r="L316" s="107"/>
      <c r="M316" s="109"/>
      <c r="N316" s="109"/>
      <c r="O316" s="107"/>
      <c r="P316" s="107"/>
      <c r="Q316" s="107"/>
      <c r="R316" s="107"/>
      <c r="S316" s="107"/>
      <c r="T316" s="107"/>
      <c r="U316" s="107"/>
      <c r="V316" s="107"/>
      <c r="W316" s="107"/>
      <c r="X316" s="107"/>
      <c r="Y316" s="107"/>
      <c r="Z316" s="107"/>
    </row>
    <row r="317" spans="1:26" ht="15.75" customHeight="1">
      <c r="A317" s="107"/>
      <c r="B317" s="107"/>
      <c r="C317" s="107"/>
      <c r="D317" s="107"/>
      <c r="E317" s="107"/>
      <c r="F317" s="107"/>
      <c r="G317" s="479"/>
      <c r="H317" s="107"/>
      <c r="I317" s="107"/>
      <c r="J317" s="107"/>
      <c r="K317" s="107"/>
      <c r="L317" s="107"/>
      <c r="M317" s="109"/>
      <c r="N317" s="109"/>
      <c r="O317" s="107"/>
      <c r="P317" s="107"/>
      <c r="Q317" s="107"/>
      <c r="R317" s="107"/>
      <c r="S317" s="107"/>
      <c r="T317" s="107"/>
      <c r="U317" s="107"/>
      <c r="V317" s="107"/>
      <c r="W317" s="107"/>
      <c r="X317" s="107"/>
      <c r="Y317" s="107"/>
      <c r="Z317" s="107"/>
    </row>
    <row r="318" spans="1:26" ht="15.75" customHeight="1">
      <c r="A318" s="107"/>
      <c r="B318" s="107"/>
      <c r="C318" s="107"/>
      <c r="D318" s="107"/>
      <c r="E318" s="107"/>
      <c r="F318" s="107"/>
      <c r="G318" s="479"/>
      <c r="H318" s="107"/>
      <c r="I318" s="107"/>
      <c r="J318" s="107"/>
      <c r="K318" s="107"/>
      <c r="L318" s="107"/>
      <c r="M318" s="109"/>
      <c r="N318" s="109"/>
      <c r="O318" s="107"/>
      <c r="P318" s="107"/>
      <c r="Q318" s="107"/>
      <c r="R318" s="107"/>
      <c r="S318" s="107"/>
      <c r="T318" s="107"/>
      <c r="U318" s="107"/>
      <c r="V318" s="107"/>
      <c r="W318" s="107"/>
      <c r="X318" s="107"/>
      <c r="Y318" s="107"/>
      <c r="Z318" s="107"/>
    </row>
    <row r="319" spans="1:26" ht="15.75" customHeight="1">
      <c r="A319" s="107"/>
      <c r="B319" s="107"/>
      <c r="C319" s="107"/>
      <c r="D319" s="107"/>
      <c r="E319" s="107"/>
      <c r="F319" s="107"/>
      <c r="G319" s="479"/>
      <c r="H319" s="107"/>
      <c r="I319" s="107"/>
      <c r="J319" s="107"/>
      <c r="K319" s="107"/>
      <c r="L319" s="107"/>
      <c r="M319" s="109"/>
      <c r="N319" s="109"/>
      <c r="O319" s="107"/>
      <c r="P319" s="107"/>
      <c r="Q319" s="107"/>
      <c r="R319" s="107"/>
      <c r="S319" s="107"/>
      <c r="T319" s="107"/>
      <c r="U319" s="107"/>
      <c r="V319" s="107"/>
      <c r="W319" s="107"/>
      <c r="X319" s="107"/>
      <c r="Y319" s="107"/>
      <c r="Z319" s="107"/>
    </row>
    <row r="320" spans="1:26" ht="15.75" customHeight="1">
      <c r="A320" s="107"/>
      <c r="B320" s="107"/>
      <c r="C320" s="107"/>
      <c r="D320" s="107"/>
      <c r="E320" s="107"/>
      <c r="F320" s="107"/>
      <c r="G320" s="479"/>
      <c r="H320" s="107"/>
      <c r="I320" s="107"/>
      <c r="J320" s="107"/>
      <c r="K320" s="107"/>
      <c r="L320" s="107"/>
      <c r="M320" s="109"/>
      <c r="N320" s="109"/>
      <c r="O320" s="107"/>
      <c r="P320" s="107"/>
      <c r="Q320" s="107"/>
      <c r="R320" s="107"/>
      <c r="S320" s="107"/>
      <c r="T320" s="107"/>
      <c r="U320" s="107"/>
      <c r="V320" s="107"/>
      <c r="W320" s="107"/>
      <c r="X320" s="107"/>
      <c r="Y320" s="107"/>
      <c r="Z320" s="107"/>
    </row>
    <row r="321" spans="1:26" ht="15.75" customHeight="1">
      <c r="A321" s="107"/>
      <c r="B321" s="107"/>
      <c r="C321" s="107"/>
      <c r="D321" s="107"/>
      <c r="E321" s="107"/>
      <c r="F321" s="107"/>
      <c r="G321" s="479"/>
      <c r="H321" s="107"/>
      <c r="I321" s="107"/>
      <c r="J321" s="107"/>
      <c r="K321" s="107"/>
      <c r="L321" s="107"/>
      <c r="M321" s="109"/>
      <c r="N321" s="109"/>
      <c r="O321" s="107"/>
      <c r="P321" s="107"/>
      <c r="Q321" s="107"/>
      <c r="R321" s="107"/>
      <c r="S321" s="107"/>
      <c r="T321" s="107"/>
      <c r="U321" s="107"/>
      <c r="V321" s="107"/>
      <c r="W321" s="107"/>
      <c r="X321" s="107"/>
      <c r="Y321" s="107"/>
      <c r="Z321" s="107"/>
    </row>
    <row r="322" spans="1:26" ht="15.75" customHeight="1">
      <c r="A322" s="107"/>
      <c r="B322" s="107"/>
      <c r="C322" s="107"/>
      <c r="D322" s="107"/>
      <c r="E322" s="107"/>
      <c r="F322" s="107"/>
      <c r="G322" s="479"/>
      <c r="H322" s="107"/>
      <c r="I322" s="107"/>
      <c r="J322" s="107"/>
      <c r="K322" s="107"/>
      <c r="L322" s="107"/>
      <c r="M322" s="109"/>
      <c r="N322" s="109"/>
      <c r="O322" s="107"/>
      <c r="P322" s="107"/>
      <c r="Q322" s="107"/>
      <c r="R322" s="107"/>
      <c r="S322" s="107"/>
      <c r="T322" s="107"/>
      <c r="U322" s="107"/>
      <c r="V322" s="107"/>
      <c r="W322" s="107"/>
      <c r="X322" s="107"/>
      <c r="Y322" s="107"/>
      <c r="Z322" s="107"/>
    </row>
    <row r="323" spans="1:26" ht="15.75" customHeight="1">
      <c r="A323" s="107"/>
      <c r="B323" s="107"/>
      <c r="C323" s="107"/>
      <c r="D323" s="107"/>
      <c r="E323" s="107"/>
      <c r="F323" s="107"/>
      <c r="G323" s="479"/>
      <c r="H323" s="107"/>
      <c r="I323" s="107"/>
      <c r="J323" s="107"/>
      <c r="K323" s="107"/>
      <c r="L323" s="107"/>
      <c r="M323" s="109"/>
      <c r="N323" s="109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  <c r="Y323" s="107"/>
      <c r="Z323" s="107"/>
    </row>
    <row r="324" spans="1:26" ht="15.75" customHeight="1">
      <c r="A324" s="107"/>
      <c r="B324" s="107"/>
      <c r="C324" s="107"/>
      <c r="D324" s="107"/>
      <c r="E324" s="107"/>
      <c r="F324" s="107"/>
      <c r="G324" s="479"/>
      <c r="H324" s="107"/>
      <c r="I324" s="107"/>
      <c r="J324" s="107"/>
      <c r="K324" s="107"/>
      <c r="L324" s="107"/>
      <c r="M324" s="109"/>
      <c r="N324" s="109"/>
      <c r="O324" s="107"/>
      <c r="P324" s="107"/>
      <c r="Q324" s="107"/>
      <c r="R324" s="107"/>
      <c r="S324" s="107"/>
      <c r="T324" s="107"/>
      <c r="U324" s="107"/>
      <c r="V324" s="107"/>
      <c r="W324" s="107"/>
      <c r="X324" s="107"/>
      <c r="Y324" s="107"/>
      <c r="Z324" s="107"/>
    </row>
    <row r="325" spans="1:26" ht="15.75" customHeight="1">
      <c r="A325" s="107"/>
      <c r="B325" s="107"/>
      <c r="C325" s="107"/>
      <c r="D325" s="107"/>
      <c r="E325" s="107"/>
      <c r="F325" s="107"/>
      <c r="G325" s="479"/>
      <c r="H325" s="107"/>
      <c r="I325" s="107"/>
      <c r="J325" s="107"/>
      <c r="K325" s="107"/>
      <c r="L325" s="107"/>
      <c r="M325" s="109"/>
      <c r="N325" s="109"/>
      <c r="O325" s="107"/>
      <c r="P325" s="107"/>
      <c r="Q325" s="107"/>
      <c r="R325" s="107"/>
      <c r="S325" s="107"/>
      <c r="T325" s="107"/>
      <c r="U325" s="107"/>
      <c r="V325" s="107"/>
      <c r="W325" s="107"/>
      <c r="X325" s="107"/>
      <c r="Y325" s="107"/>
      <c r="Z325" s="107"/>
    </row>
    <row r="326" spans="1:26" ht="15.75" customHeight="1">
      <c r="A326" s="107"/>
      <c r="B326" s="107"/>
      <c r="C326" s="107"/>
      <c r="D326" s="107"/>
      <c r="E326" s="107"/>
      <c r="F326" s="107"/>
      <c r="G326" s="479"/>
      <c r="H326" s="107"/>
      <c r="I326" s="107"/>
      <c r="J326" s="107"/>
      <c r="K326" s="107"/>
      <c r="L326" s="107"/>
      <c r="M326" s="109"/>
      <c r="N326" s="109"/>
      <c r="O326" s="107"/>
      <c r="P326" s="107"/>
      <c r="Q326" s="107"/>
      <c r="R326" s="107"/>
      <c r="S326" s="107"/>
      <c r="T326" s="107"/>
      <c r="U326" s="107"/>
      <c r="V326" s="107"/>
      <c r="W326" s="107"/>
      <c r="X326" s="107"/>
      <c r="Y326" s="107"/>
      <c r="Z326" s="107"/>
    </row>
    <row r="327" spans="1:26" ht="15.75" customHeight="1">
      <c r="A327" s="107"/>
      <c r="B327" s="107"/>
      <c r="C327" s="107"/>
      <c r="D327" s="107"/>
      <c r="E327" s="107"/>
      <c r="F327" s="107"/>
      <c r="G327" s="479"/>
      <c r="H327" s="107"/>
      <c r="I327" s="107"/>
      <c r="J327" s="107"/>
      <c r="K327" s="107"/>
      <c r="L327" s="107"/>
      <c r="M327" s="109"/>
      <c r="N327" s="109"/>
      <c r="O327" s="107"/>
      <c r="P327" s="107"/>
      <c r="Q327" s="107"/>
      <c r="R327" s="107"/>
      <c r="S327" s="107"/>
      <c r="T327" s="107"/>
      <c r="U327" s="107"/>
      <c r="V327" s="107"/>
      <c r="W327" s="107"/>
      <c r="X327" s="107"/>
      <c r="Y327" s="107"/>
      <c r="Z327" s="107"/>
    </row>
    <row r="328" spans="1:26" ht="15.75" customHeight="1">
      <c r="A328" s="107"/>
      <c r="B328" s="107"/>
      <c r="C328" s="107"/>
      <c r="D328" s="107"/>
      <c r="E328" s="107"/>
      <c r="F328" s="107"/>
      <c r="G328" s="479"/>
      <c r="H328" s="107"/>
      <c r="I328" s="107"/>
      <c r="J328" s="107"/>
      <c r="K328" s="107"/>
      <c r="L328" s="107"/>
      <c r="M328" s="109"/>
      <c r="N328" s="109"/>
      <c r="O328" s="107"/>
      <c r="P328" s="107"/>
      <c r="Q328" s="107"/>
      <c r="R328" s="107"/>
      <c r="S328" s="107"/>
      <c r="T328" s="107"/>
      <c r="U328" s="107"/>
      <c r="V328" s="107"/>
      <c r="W328" s="107"/>
      <c r="X328" s="107"/>
      <c r="Y328" s="107"/>
      <c r="Z328" s="107"/>
    </row>
    <row r="329" spans="1:26" ht="15.75" customHeight="1">
      <c r="A329" s="107"/>
      <c r="B329" s="107"/>
      <c r="C329" s="107"/>
      <c r="D329" s="107"/>
      <c r="E329" s="107"/>
      <c r="F329" s="107"/>
      <c r="G329" s="479"/>
      <c r="H329" s="107"/>
      <c r="I329" s="107"/>
      <c r="J329" s="107"/>
      <c r="K329" s="107"/>
      <c r="L329" s="107"/>
      <c r="M329" s="109"/>
      <c r="N329" s="109"/>
      <c r="O329" s="107"/>
      <c r="P329" s="107"/>
      <c r="Q329" s="107"/>
      <c r="R329" s="107"/>
      <c r="S329" s="107"/>
      <c r="T329" s="107"/>
      <c r="U329" s="107"/>
      <c r="V329" s="107"/>
      <c r="W329" s="107"/>
      <c r="X329" s="107"/>
      <c r="Y329" s="107"/>
      <c r="Z329" s="107"/>
    </row>
    <row r="330" spans="1:26" ht="15.75" customHeight="1">
      <c r="A330" s="107"/>
      <c r="B330" s="107"/>
      <c r="C330" s="107"/>
      <c r="D330" s="107"/>
      <c r="E330" s="107"/>
      <c r="F330" s="107"/>
      <c r="G330" s="479"/>
      <c r="H330" s="107"/>
      <c r="I330" s="107"/>
      <c r="J330" s="107"/>
      <c r="K330" s="107"/>
      <c r="L330" s="107"/>
      <c r="M330" s="109"/>
      <c r="N330" s="109"/>
      <c r="O330" s="107"/>
      <c r="P330" s="107"/>
      <c r="Q330" s="107"/>
      <c r="R330" s="107"/>
      <c r="S330" s="107"/>
      <c r="T330" s="107"/>
      <c r="U330" s="107"/>
      <c r="V330" s="107"/>
      <c r="W330" s="107"/>
      <c r="X330" s="107"/>
      <c r="Y330" s="107"/>
      <c r="Z330" s="107"/>
    </row>
    <row r="331" spans="1:26" ht="15.75" customHeight="1">
      <c r="A331" s="107"/>
      <c r="B331" s="107"/>
      <c r="C331" s="107"/>
      <c r="D331" s="107"/>
      <c r="E331" s="107"/>
      <c r="F331" s="107"/>
      <c r="G331" s="479"/>
      <c r="H331" s="107"/>
      <c r="I331" s="107"/>
      <c r="J331" s="107"/>
      <c r="K331" s="107"/>
      <c r="L331" s="107"/>
      <c r="M331" s="109"/>
      <c r="N331" s="109"/>
      <c r="O331" s="107"/>
      <c r="P331" s="107"/>
      <c r="Q331" s="107"/>
      <c r="R331" s="107"/>
      <c r="S331" s="107"/>
      <c r="T331" s="107"/>
      <c r="U331" s="107"/>
      <c r="V331" s="107"/>
      <c r="W331" s="107"/>
      <c r="X331" s="107"/>
      <c r="Y331" s="107"/>
      <c r="Z331" s="107"/>
    </row>
    <row r="332" spans="1:26" ht="15.75" customHeight="1">
      <c r="A332" s="107"/>
      <c r="B332" s="107"/>
      <c r="C332" s="107"/>
      <c r="D332" s="107"/>
      <c r="E332" s="107"/>
      <c r="F332" s="107"/>
      <c r="G332" s="479"/>
      <c r="H332" s="107"/>
      <c r="I332" s="107"/>
      <c r="J332" s="107"/>
      <c r="K332" s="107"/>
      <c r="L332" s="107"/>
      <c r="M332" s="109"/>
      <c r="N332" s="109"/>
      <c r="O332" s="107"/>
      <c r="P332" s="107"/>
      <c r="Q332" s="107"/>
      <c r="R332" s="107"/>
      <c r="S332" s="107"/>
      <c r="T332" s="107"/>
      <c r="U332" s="107"/>
      <c r="V332" s="107"/>
      <c r="W332" s="107"/>
      <c r="X332" s="107"/>
      <c r="Y332" s="107"/>
      <c r="Z332" s="107"/>
    </row>
    <row r="333" spans="1:26" ht="15.75" customHeight="1">
      <c r="A333" s="107"/>
      <c r="B333" s="107"/>
      <c r="C333" s="107"/>
      <c r="D333" s="107"/>
      <c r="E333" s="107"/>
      <c r="F333" s="107"/>
      <c r="G333" s="479"/>
      <c r="H333" s="107"/>
      <c r="I333" s="107"/>
      <c r="J333" s="107"/>
      <c r="K333" s="107"/>
      <c r="L333" s="107"/>
      <c r="M333" s="109"/>
      <c r="N333" s="109"/>
      <c r="O333" s="107"/>
      <c r="P333" s="107"/>
      <c r="Q333" s="107"/>
      <c r="R333" s="107"/>
      <c r="S333" s="107"/>
      <c r="T333" s="107"/>
      <c r="U333" s="107"/>
      <c r="V333" s="107"/>
      <c r="W333" s="107"/>
      <c r="X333" s="107"/>
      <c r="Y333" s="107"/>
      <c r="Z333" s="107"/>
    </row>
    <row r="334" spans="1:26" ht="15.75" customHeight="1">
      <c r="A334" s="107"/>
      <c r="B334" s="107"/>
      <c r="C334" s="107"/>
      <c r="D334" s="107"/>
      <c r="E334" s="107"/>
      <c r="F334" s="107"/>
      <c r="G334" s="479"/>
      <c r="H334" s="107"/>
      <c r="I334" s="107"/>
      <c r="J334" s="107"/>
      <c r="K334" s="107"/>
      <c r="L334" s="107"/>
      <c r="M334" s="109"/>
      <c r="N334" s="109"/>
      <c r="O334" s="107"/>
      <c r="P334" s="107"/>
      <c r="Q334" s="107"/>
      <c r="R334" s="107"/>
      <c r="S334" s="107"/>
      <c r="T334" s="107"/>
      <c r="U334" s="107"/>
      <c r="V334" s="107"/>
      <c r="W334" s="107"/>
      <c r="X334" s="107"/>
      <c r="Y334" s="107"/>
      <c r="Z334" s="107"/>
    </row>
    <row r="335" spans="1:26" ht="15.75" customHeight="1">
      <c r="A335" s="107"/>
      <c r="B335" s="107"/>
      <c r="C335" s="107"/>
      <c r="D335" s="107"/>
      <c r="E335" s="107"/>
      <c r="F335" s="107"/>
      <c r="G335" s="479"/>
      <c r="H335" s="107"/>
      <c r="I335" s="107"/>
      <c r="J335" s="107"/>
      <c r="K335" s="107"/>
      <c r="L335" s="107"/>
      <c r="M335" s="109"/>
      <c r="N335" s="109"/>
      <c r="O335" s="107"/>
      <c r="P335" s="107"/>
      <c r="Q335" s="107"/>
      <c r="R335" s="107"/>
      <c r="S335" s="107"/>
      <c r="T335" s="107"/>
      <c r="U335" s="107"/>
      <c r="V335" s="107"/>
      <c r="W335" s="107"/>
      <c r="X335" s="107"/>
      <c r="Y335" s="107"/>
      <c r="Z335" s="107"/>
    </row>
    <row r="336" spans="1:26" ht="15.75" customHeight="1">
      <c r="A336" s="107"/>
      <c r="B336" s="107"/>
      <c r="C336" s="107"/>
      <c r="D336" s="107"/>
      <c r="E336" s="107"/>
      <c r="F336" s="107"/>
      <c r="G336" s="479"/>
      <c r="H336" s="107"/>
      <c r="I336" s="107"/>
      <c r="J336" s="107"/>
      <c r="K336" s="107"/>
      <c r="L336" s="107"/>
      <c r="M336" s="109"/>
      <c r="N336" s="109"/>
      <c r="O336" s="107"/>
      <c r="P336" s="107"/>
      <c r="Q336" s="107"/>
      <c r="R336" s="107"/>
      <c r="S336" s="107"/>
      <c r="T336" s="107"/>
      <c r="U336" s="107"/>
      <c r="V336" s="107"/>
      <c r="W336" s="107"/>
      <c r="X336" s="107"/>
      <c r="Y336" s="107"/>
      <c r="Z336" s="107"/>
    </row>
    <row r="337" spans="1:26" ht="15.75" customHeight="1">
      <c r="A337" s="107"/>
      <c r="B337" s="107"/>
      <c r="C337" s="107"/>
      <c r="D337" s="107"/>
      <c r="E337" s="107"/>
      <c r="F337" s="107"/>
      <c r="G337" s="479"/>
      <c r="H337" s="107"/>
      <c r="I337" s="107"/>
      <c r="J337" s="107"/>
      <c r="K337" s="107"/>
      <c r="L337" s="107"/>
      <c r="M337" s="109"/>
      <c r="N337" s="109"/>
      <c r="O337" s="107"/>
      <c r="P337" s="107"/>
      <c r="Q337" s="107"/>
      <c r="R337" s="107"/>
      <c r="S337" s="107"/>
      <c r="T337" s="107"/>
      <c r="U337" s="107"/>
      <c r="V337" s="107"/>
      <c r="W337" s="107"/>
      <c r="X337" s="107"/>
      <c r="Y337" s="107"/>
      <c r="Z337" s="107"/>
    </row>
    <row r="338" spans="1:26" ht="15.75" customHeight="1">
      <c r="A338" s="107"/>
      <c r="B338" s="107"/>
      <c r="C338" s="107"/>
      <c r="D338" s="107"/>
      <c r="E338" s="107"/>
      <c r="F338" s="107"/>
      <c r="G338" s="479"/>
      <c r="H338" s="107"/>
      <c r="I338" s="107"/>
      <c r="J338" s="107"/>
      <c r="K338" s="107"/>
      <c r="L338" s="107"/>
      <c r="M338" s="109"/>
      <c r="N338" s="109"/>
      <c r="O338" s="107"/>
      <c r="P338" s="107"/>
      <c r="Q338" s="107"/>
      <c r="R338" s="107"/>
      <c r="S338" s="107"/>
      <c r="T338" s="107"/>
      <c r="U338" s="107"/>
      <c r="V338" s="107"/>
      <c r="W338" s="107"/>
      <c r="X338" s="107"/>
      <c r="Y338" s="107"/>
      <c r="Z338" s="107"/>
    </row>
    <row r="339" spans="1:26" ht="15.75" customHeight="1">
      <c r="A339" s="107"/>
      <c r="B339" s="107"/>
      <c r="C339" s="107"/>
      <c r="D339" s="107"/>
      <c r="E339" s="107"/>
      <c r="F339" s="107"/>
      <c r="G339" s="479"/>
      <c r="H339" s="107"/>
      <c r="I339" s="107"/>
      <c r="J339" s="107"/>
      <c r="K339" s="107"/>
      <c r="L339" s="107"/>
      <c r="M339" s="109"/>
      <c r="N339" s="109"/>
      <c r="O339" s="107"/>
      <c r="P339" s="107"/>
      <c r="Q339" s="107"/>
      <c r="R339" s="107"/>
      <c r="S339" s="107"/>
      <c r="T339" s="107"/>
      <c r="U339" s="107"/>
      <c r="V339" s="107"/>
      <c r="W339" s="107"/>
      <c r="X339" s="107"/>
      <c r="Y339" s="107"/>
      <c r="Z339" s="107"/>
    </row>
    <row r="340" spans="1:26" ht="15.75" customHeight="1">
      <c r="A340" s="107"/>
      <c r="B340" s="107"/>
      <c r="C340" s="107"/>
      <c r="D340" s="107"/>
      <c r="E340" s="107"/>
      <c r="F340" s="107"/>
      <c r="G340" s="479"/>
      <c r="H340" s="107"/>
      <c r="I340" s="107"/>
      <c r="J340" s="107"/>
      <c r="K340" s="107"/>
      <c r="L340" s="107"/>
      <c r="M340" s="109"/>
      <c r="N340" s="109"/>
      <c r="O340" s="107"/>
      <c r="P340" s="107"/>
      <c r="Q340" s="107"/>
      <c r="R340" s="107"/>
      <c r="S340" s="107"/>
      <c r="T340" s="107"/>
      <c r="U340" s="107"/>
      <c r="V340" s="107"/>
      <c r="W340" s="107"/>
      <c r="X340" s="107"/>
      <c r="Y340" s="107"/>
      <c r="Z340" s="107"/>
    </row>
    <row r="341" spans="1:26" ht="15.75" customHeight="1">
      <c r="A341" s="107"/>
      <c r="B341" s="107"/>
      <c r="C341" s="107"/>
      <c r="D341" s="107"/>
      <c r="E341" s="107"/>
      <c r="F341" s="107"/>
      <c r="G341" s="479"/>
      <c r="H341" s="107"/>
      <c r="I341" s="107"/>
      <c r="J341" s="107"/>
      <c r="K341" s="107"/>
      <c r="L341" s="107"/>
      <c r="M341" s="109"/>
      <c r="N341" s="109"/>
      <c r="O341" s="107"/>
      <c r="P341" s="107"/>
      <c r="Q341" s="107"/>
      <c r="R341" s="107"/>
      <c r="S341" s="107"/>
      <c r="T341" s="107"/>
      <c r="U341" s="107"/>
      <c r="V341" s="107"/>
      <c r="W341" s="107"/>
      <c r="X341" s="107"/>
      <c r="Y341" s="107"/>
      <c r="Z341" s="107"/>
    </row>
    <row r="342" spans="1:26" ht="15.75" customHeight="1">
      <c r="A342" s="107"/>
      <c r="B342" s="107"/>
      <c r="C342" s="107"/>
      <c r="D342" s="107"/>
      <c r="E342" s="107"/>
      <c r="F342" s="107"/>
      <c r="G342" s="479"/>
      <c r="H342" s="107"/>
      <c r="I342" s="107"/>
      <c r="J342" s="107"/>
      <c r="K342" s="107"/>
      <c r="L342" s="107"/>
      <c r="M342" s="109"/>
      <c r="N342" s="109"/>
      <c r="O342" s="107"/>
      <c r="P342" s="107"/>
      <c r="Q342" s="107"/>
      <c r="R342" s="107"/>
      <c r="S342" s="107"/>
      <c r="T342" s="107"/>
      <c r="U342" s="107"/>
      <c r="V342" s="107"/>
      <c r="W342" s="107"/>
      <c r="X342" s="107"/>
      <c r="Y342" s="107"/>
      <c r="Z342" s="107"/>
    </row>
    <row r="343" spans="1:26" ht="15.75" customHeight="1">
      <c r="A343" s="107"/>
      <c r="B343" s="107"/>
      <c r="C343" s="107"/>
      <c r="D343" s="107"/>
      <c r="E343" s="107"/>
      <c r="F343" s="107"/>
      <c r="G343" s="479"/>
      <c r="H343" s="107"/>
      <c r="I343" s="107"/>
      <c r="J343" s="107"/>
      <c r="K343" s="107"/>
      <c r="L343" s="107"/>
      <c r="M343" s="109"/>
      <c r="N343" s="109"/>
      <c r="O343" s="107"/>
      <c r="P343" s="107"/>
      <c r="Q343" s="107"/>
      <c r="R343" s="107"/>
      <c r="S343" s="107"/>
      <c r="T343" s="107"/>
      <c r="U343" s="107"/>
      <c r="V343" s="107"/>
      <c r="W343" s="107"/>
      <c r="X343" s="107"/>
      <c r="Y343" s="107"/>
      <c r="Z343" s="107"/>
    </row>
    <row r="344" spans="1:26" ht="15.75" customHeight="1">
      <c r="A344" s="107"/>
      <c r="B344" s="107"/>
      <c r="C344" s="107"/>
      <c r="D344" s="107"/>
      <c r="E344" s="107"/>
      <c r="F344" s="107"/>
      <c r="G344" s="479"/>
      <c r="H344" s="107"/>
      <c r="I344" s="107"/>
      <c r="J344" s="107"/>
      <c r="K344" s="107"/>
      <c r="L344" s="107"/>
      <c r="M344" s="109"/>
      <c r="N344" s="109"/>
      <c r="O344" s="107"/>
      <c r="P344" s="107"/>
      <c r="Q344" s="107"/>
      <c r="R344" s="107"/>
      <c r="S344" s="107"/>
      <c r="T344" s="107"/>
      <c r="U344" s="107"/>
      <c r="V344" s="107"/>
      <c r="W344" s="107"/>
      <c r="X344" s="107"/>
      <c r="Y344" s="107"/>
      <c r="Z344" s="107"/>
    </row>
    <row r="345" spans="1:26" ht="15.75" customHeight="1">
      <c r="A345" s="107"/>
      <c r="B345" s="107"/>
      <c r="C345" s="107"/>
      <c r="D345" s="107"/>
      <c r="E345" s="107"/>
      <c r="F345" s="107"/>
      <c r="G345" s="479"/>
      <c r="H345" s="107"/>
      <c r="I345" s="107"/>
      <c r="J345" s="107"/>
      <c r="K345" s="107"/>
      <c r="L345" s="107"/>
      <c r="M345" s="109"/>
      <c r="N345" s="109"/>
      <c r="O345" s="107"/>
      <c r="P345" s="107"/>
      <c r="Q345" s="107"/>
      <c r="R345" s="107"/>
      <c r="S345" s="107"/>
      <c r="T345" s="107"/>
      <c r="U345" s="107"/>
      <c r="V345" s="107"/>
      <c r="W345" s="107"/>
      <c r="X345" s="107"/>
      <c r="Y345" s="107"/>
      <c r="Z345" s="107"/>
    </row>
    <row r="346" spans="1:26" ht="15.75" customHeight="1">
      <c r="A346" s="107"/>
      <c r="B346" s="107"/>
      <c r="C346" s="107"/>
      <c r="D346" s="107"/>
      <c r="E346" s="107"/>
      <c r="F346" s="107"/>
      <c r="G346" s="479"/>
      <c r="H346" s="107"/>
      <c r="I346" s="107"/>
      <c r="J346" s="107"/>
      <c r="K346" s="107"/>
      <c r="L346" s="107"/>
      <c r="M346" s="109"/>
      <c r="N346" s="109"/>
      <c r="O346" s="107"/>
      <c r="P346" s="107"/>
      <c r="Q346" s="107"/>
      <c r="R346" s="107"/>
      <c r="S346" s="107"/>
      <c r="T346" s="107"/>
      <c r="U346" s="107"/>
      <c r="V346" s="107"/>
      <c r="W346" s="107"/>
      <c r="X346" s="107"/>
      <c r="Y346" s="107"/>
      <c r="Z346" s="107"/>
    </row>
    <row r="347" spans="1:26" ht="15.75" customHeight="1">
      <c r="A347" s="107"/>
      <c r="B347" s="107"/>
      <c r="C347" s="107"/>
      <c r="D347" s="107"/>
      <c r="E347" s="107"/>
      <c r="F347" s="107"/>
      <c r="G347" s="479"/>
      <c r="H347" s="107"/>
      <c r="I347" s="107"/>
      <c r="J347" s="107"/>
      <c r="K347" s="107"/>
      <c r="L347" s="107"/>
      <c r="M347" s="109"/>
      <c r="N347" s="109"/>
      <c r="O347" s="107"/>
      <c r="P347" s="107"/>
      <c r="Q347" s="107"/>
      <c r="R347" s="107"/>
      <c r="S347" s="107"/>
      <c r="T347" s="107"/>
      <c r="U347" s="107"/>
      <c r="V347" s="107"/>
      <c r="W347" s="107"/>
      <c r="X347" s="107"/>
      <c r="Y347" s="107"/>
      <c r="Z347" s="107"/>
    </row>
    <row r="348" spans="1:26" ht="15.75" customHeight="1">
      <c r="A348" s="107"/>
      <c r="B348" s="107"/>
      <c r="C348" s="107"/>
      <c r="D348" s="107"/>
      <c r="E348" s="107"/>
      <c r="F348" s="107"/>
      <c r="G348" s="479"/>
      <c r="H348" s="107"/>
      <c r="I348" s="107"/>
      <c r="J348" s="107"/>
      <c r="K348" s="107"/>
      <c r="L348" s="107"/>
      <c r="M348" s="109"/>
      <c r="N348" s="109"/>
      <c r="O348" s="107"/>
      <c r="P348" s="107"/>
      <c r="Q348" s="107"/>
      <c r="R348" s="107"/>
      <c r="S348" s="107"/>
      <c r="T348" s="107"/>
      <c r="U348" s="107"/>
      <c r="V348" s="107"/>
      <c r="W348" s="107"/>
      <c r="X348" s="107"/>
      <c r="Y348" s="107"/>
      <c r="Z348" s="107"/>
    </row>
    <row r="349" spans="1:26" ht="15.75" customHeight="1">
      <c r="A349" s="107"/>
      <c r="B349" s="107"/>
      <c r="C349" s="107"/>
      <c r="D349" s="107"/>
      <c r="E349" s="107"/>
      <c r="F349" s="107"/>
      <c r="G349" s="479"/>
      <c r="H349" s="107"/>
      <c r="I349" s="107"/>
      <c r="J349" s="107"/>
      <c r="K349" s="107"/>
      <c r="L349" s="107"/>
      <c r="M349" s="109"/>
      <c r="N349" s="109"/>
      <c r="O349" s="107"/>
      <c r="P349" s="107"/>
      <c r="Q349" s="107"/>
      <c r="R349" s="107"/>
      <c r="S349" s="107"/>
      <c r="T349" s="107"/>
      <c r="U349" s="107"/>
      <c r="V349" s="107"/>
      <c r="W349" s="107"/>
      <c r="X349" s="107"/>
      <c r="Y349" s="107"/>
      <c r="Z349" s="107"/>
    </row>
    <row r="350" spans="1:26" ht="15.75" customHeight="1">
      <c r="A350" s="107"/>
      <c r="B350" s="107"/>
      <c r="C350" s="107"/>
      <c r="D350" s="107"/>
      <c r="E350" s="107"/>
      <c r="F350" s="107"/>
      <c r="G350" s="479"/>
      <c r="H350" s="107"/>
      <c r="I350" s="107"/>
      <c r="J350" s="107"/>
      <c r="K350" s="107"/>
      <c r="L350" s="107"/>
      <c r="M350" s="109"/>
      <c r="N350" s="109"/>
      <c r="O350" s="107"/>
      <c r="P350" s="107"/>
      <c r="Q350" s="107"/>
      <c r="R350" s="107"/>
      <c r="S350" s="107"/>
      <c r="T350" s="107"/>
      <c r="U350" s="107"/>
      <c r="V350" s="107"/>
      <c r="W350" s="107"/>
      <c r="X350" s="107"/>
      <c r="Y350" s="107"/>
      <c r="Z350" s="107"/>
    </row>
    <row r="351" spans="1:26" ht="15.75" customHeight="1">
      <c r="A351" s="107"/>
      <c r="B351" s="107"/>
      <c r="C351" s="107"/>
      <c r="D351" s="107"/>
      <c r="E351" s="107"/>
      <c r="F351" s="107"/>
      <c r="G351" s="479"/>
      <c r="H351" s="107"/>
      <c r="I351" s="107"/>
      <c r="J351" s="107"/>
      <c r="K351" s="107"/>
      <c r="L351" s="107"/>
      <c r="M351" s="109"/>
      <c r="N351" s="109"/>
      <c r="O351" s="107"/>
      <c r="P351" s="107"/>
      <c r="Q351" s="107"/>
      <c r="R351" s="107"/>
      <c r="S351" s="107"/>
      <c r="T351" s="107"/>
      <c r="U351" s="107"/>
      <c r="V351" s="107"/>
      <c r="W351" s="107"/>
      <c r="X351" s="107"/>
      <c r="Y351" s="107"/>
      <c r="Z351" s="107"/>
    </row>
    <row r="352" spans="1:26" ht="15.75" customHeight="1">
      <c r="A352" s="107"/>
      <c r="B352" s="107"/>
      <c r="C352" s="107"/>
      <c r="D352" s="107"/>
      <c r="E352" s="107"/>
      <c r="F352" s="107"/>
      <c r="G352" s="479"/>
      <c r="H352" s="107"/>
      <c r="I352" s="107"/>
      <c r="J352" s="107"/>
      <c r="K352" s="107"/>
      <c r="L352" s="107"/>
      <c r="M352" s="109"/>
      <c r="N352" s="109"/>
      <c r="O352" s="107"/>
      <c r="P352" s="107"/>
      <c r="Q352" s="107"/>
      <c r="R352" s="107"/>
      <c r="S352" s="107"/>
      <c r="T352" s="107"/>
      <c r="U352" s="107"/>
      <c r="V352" s="107"/>
      <c r="W352" s="107"/>
      <c r="X352" s="107"/>
      <c r="Y352" s="107"/>
      <c r="Z352" s="107"/>
    </row>
    <row r="353" spans="1:26" ht="15.75" customHeight="1">
      <c r="A353" s="107"/>
      <c r="B353" s="107"/>
      <c r="C353" s="107"/>
      <c r="D353" s="107"/>
      <c r="E353" s="107"/>
      <c r="F353" s="107"/>
      <c r="G353" s="479"/>
      <c r="H353" s="107"/>
      <c r="I353" s="107"/>
      <c r="J353" s="107"/>
      <c r="K353" s="107"/>
      <c r="L353" s="107"/>
      <c r="M353" s="109"/>
      <c r="N353" s="109"/>
      <c r="O353" s="107"/>
      <c r="P353" s="107"/>
      <c r="Q353" s="107"/>
      <c r="R353" s="107"/>
      <c r="S353" s="107"/>
      <c r="T353" s="107"/>
      <c r="U353" s="107"/>
      <c r="V353" s="107"/>
      <c r="W353" s="107"/>
      <c r="X353" s="107"/>
      <c r="Y353" s="107"/>
      <c r="Z353" s="107"/>
    </row>
    <row r="354" spans="1:26" ht="15.75" customHeight="1">
      <c r="A354" s="107"/>
      <c r="B354" s="107"/>
      <c r="C354" s="107"/>
      <c r="D354" s="107"/>
      <c r="E354" s="107"/>
      <c r="F354" s="107"/>
      <c r="G354" s="479"/>
      <c r="H354" s="107"/>
      <c r="I354" s="107"/>
      <c r="J354" s="107"/>
      <c r="K354" s="107"/>
      <c r="L354" s="107"/>
      <c r="M354" s="109"/>
      <c r="N354" s="109"/>
      <c r="O354" s="107"/>
      <c r="P354" s="107"/>
      <c r="Q354" s="107"/>
      <c r="R354" s="107"/>
      <c r="S354" s="107"/>
      <c r="T354" s="107"/>
      <c r="U354" s="107"/>
      <c r="V354" s="107"/>
      <c r="W354" s="107"/>
      <c r="X354" s="107"/>
      <c r="Y354" s="107"/>
      <c r="Z354" s="107"/>
    </row>
    <row r="355" spans="1:26" ht="15.75" customHeight="1">
      <c r="A355" s="107"/>
      <c r="B355" s="107"/>
      <c r="C355" s="107"/>
      <c r="D355" s="107"/>
      <c r="E355" s="107"/>
      <c r="F355" s="107"/>
      <c r="G355" s="479"/>
      <c r="H355" s="107"/>
      <c r="I355" s="107"/>
      <c r="J355" s="107"/>
      <c r="K355" s="107"/>
      <c r="L355" s="107"/>
      <c r="M355" s="109"/>
      <c r="N355" s="109"/>
      <c r="O355" s="107"/>
      <c r="P355" s="107"/>
      <c r="Q355" s="107"/>
      <c r="R355" s="107"/>
      <c r="S355" s="107"/>
      <c r="T355" s="107"/>
      <c r="U355" s="107"/>
      <c r="V355" s="107"/>
      <c r="W355" s="107"/>
      <c r="X355" s="107"/>
      <c r="Y355" s="107"/>
      <c r="Z355" s="107"/>
    </row>
    <row r="356" spans="1:26" ht="15.75" customHeight="1">
      <c r="A356" s="107"/>
      <c r="B356" s="107"/>
      <c r="C356" s="107"/>
      <c r="D356" s="107"/>
      <c r="E356" s="107"/>
      <c r="F356" s="107"/>
      <c r="G356" s="479"/>
      <c r="H356" s="107"/>
      <c r="I356" s="107"/>
      <c r="J356" s="107"/>
      <c r="K356" s="107"/>
      <c r="L356" s="107"/>
      <c r="M356" s="109"/>
      <c r="N356" s="109"/>
      <c r="O356" s="107"/>
      <c r="P356" s="107"/>
      <c r="Q356" s="107"/>
      <c r="R356" s="107"/>
      <c r="S356" s="107"/>
      <c r="T356" s="107"/>
      <c r="U356" s="107"/>
      <c r="V356" s="107"/>
      <c r="W356" s="107"/>
      <c r="X356" s="107"/>
      <c r="Y356" s="107"/>
      <c r="Z356" s="107"/>
    </row>
    <row r="357" spans="1:26" ht="15.75" customHeight="1">
      <c r="A357" s="107"/>
      <c r="B357" s="107"/>
      <c r="C357" s="107"/>
      <c r="D357" s="107"/>
      <c r="E357" s="107"/>
      <c r="F357" s="107"/>
      <c r="G357" s="479"/>
      <c r="H357" s="107"/>
      <c r="I357" s="107"/>
      <c r="J357" s="107"/>
      <c r="K357" s="107"/>
      <c r="L357" s="107"/>
      <c r="M357" s="109"/>
      <c r="N357" s="109"/>
      <c r="O357" s="107"/>
      <c r="P357" s="107"/>
      <c r="Q357" s="107"/>
      <c r="R357" s="107"/>
      <c r="S357" s="107"/>
      <c r="T357" s="107"/>
      <c r="U357" s="107"/>
      <c r="V357" s="107"/>
      <c r="W357" s="107"/>
      <c r="X357" s="107"/>
      <c r="Y357" s="107"/>
      <c r="Z357" s="107"/>
    </row>
    <row r="358" spans="1:26" ht="15.75" customHeight="1">
      <c r="A358" s="107"/>
      <c r="B358" s="107"/>
      <c r="C358" s="107"/>
      <c r="D358" s="107"/>
      <c r="E358" s="107"/>
      <c r="F358" s="107"/>
      <c r="G358" s="479"/>
      <c r="H358" s="107"/>
      <c r="I358" s="107"/>
      <c r="J358" s="107"/>
      <c r="K358" s="107"/>
      <c r="L358" s="107"/>
      <c r="M358" s="109"/>
      <c r="N358" s="109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</row>
    <row r="359" spans="1:26" ht="15.75" customHeight="1">
      <c r="A359" s="107"/>
      <c r="B359" s="107"/>
      <c r="C359" s="107"/>
      <c r="D359" s="107"/>
      <c r="E359" s="107"/>
      <c r="F359" s="107"/>
      <c r="G359" s="479"/>
      <c r="H359" s="107"/>
      <c r="I359" s="107"/>
      <c r="J359" s="107"/>
      <c r="K359" s="107"/>
      <c r="L359" s="107"/>
      <c r="M359" s="109"/>
      <c r="N359" s="109"/>
      <c r="O359" s="107"/>
      <c r="P359" s="107"/>
      <c r="Q359" s="107"/>
      <c r="R359" s="107"/>
      <c r="S359" s="107"/>
      <c r="T359" s="107"/>
      <c r="U359" s="107"/>
      <c r="V359" s="107"/>
      <c r="W359" s="107"/>
      <c r="X359" s="107"/>
      <c r="Y359" s="107"/>
      <c r="Z359" s="107"/>
    </row>
    <row r="360" spans="1:26" ht="15.75" customHeight="1">
      <c r="A360" s="107"/>
      <c r="B360" s="107"/>
      <c r="C360" s="107"/>
      <c r="D360" s="107"/>
      <c r="E360" s="107"/>
      <c r="F360" s="107"/>
      <c r="G360" s="479"/>
      <c r="H360" s="107"/>
      <c r="I360" s="107"/>
      <c r="J360" s="107"/>
      <c r="K360" s="107"/>
      <c r="L360" s="107"/>
      <c r="M360" s="109"/>
      <c r="N360" s="109"/>
      <c r="O360" s="107"/>
      <c r="P360" s="107"/>
      <c r="Q360" s="107"/>
      <c r="R360" s="107"/>
      <c r="S360" s="107"/>
      <c r="T360" s="107"/>
      <c r="U360" s="107"/>
      <c r="V360" s="107"/>
      <c r="W360" s="107"/>
      <c r="X360" s="107"/>
      <c r="Y360" s="107"/>
      <c r="Z360" s="107"/>
    </row>
    <row r="361" spans="1:26" ht="15.75" customHeight="1">
      <c r="A361" s="107"/>
      <c r="B361" s="107"/>
      <c r="C361" s="107"/>
      <c r="D361" s="107"/>
      <c r="E361" s="107"/>
      <c r="F361" s="107"/>
      <c r="G361" s="479"/>
      <c r="H361" s="107"/>
      <c r="I361" s="107"/>
      <c r="J361" s="107"/>
      <c r="K361" s="107"/>
      <c r="L361" s="107"/>
      <c r="M361" s="109"/>
      <c r="N361" s="109"/>
      <c r="O361" s="107"/>
      <c r="P361" s="107"/>
      <c r="Q361" s="107"/>
      <c r="R361" s="107"/>
      <c r="S361" s="107"/>
      <c r="T361" s="107"/>
      <c r="U361" s="107"/>
      <c r="V361" s="107"/>
      <c r="W361" s="107"/>
      <c r="X361" s="107"/>
      <c r="Y361" s="107"/>
      <c r="Z361" s="107"/>
    </row>
    <row r="362" spans="1:26" ht="15.75" customHeight="1">
      <c r="A362" s="107"/>
      <c r="B362" s="107"/>
      <c r="C362" s="107"/>
      <c r="D362" s="107"/>
      <c r="E362" s="107"/>
      <c r="F362" s="107"/>
      <c r="G362" s="479"/>
      <c r="H362" s="107"/>
      <c r="I362" s="107"/>
      <c r="J362" s="107"/>
      <c r="K362" s="107"/>
      <c r="L362" s="107"/>
      <c r="M362" s="109"/>
      <c r="N362" s="109"/>
      <c r="O362" s="107"/>
      <c r="P362" s="107"/>
      <c r="Q362" s="107"/>
      <c r="R362" s="107"/>
      <c r="S362" s="107"/>
      <c r="T362" s="107"/>
      <c r="U362" s="107"/>
      <c r="V362" s="107"/>
      <c r="W362" s="107"/>
      <c r="X362" s="107"/>
      <c r="Y362" s="107"/>
      <c r="Z362" s="107"/>
    </row>
    <row r="363" spans="1:26" ht="15.75" customHeight="1">
      <c r="A363" s="107"/>
      <c r="B363" s="107"/>
      <c r="C363" s="107"/>
      <c r="D363" s="107"/>
      <c r="E363" s="107"/>
      <c r="F363" s="107"/>
      <c r="G363" s="479"/>
      <c r="H363" s="107"/>
      <c r="I363" s="107"/>
      <c r="J363" s="107"/>
      <c r="K363" s="107"/>
      <c r="L363" s="107"/>
      <c r="M363" s="109"/>
      <c r="N363" s="109"/>
      <c r="O363" s="107"/>
      <c r="P363" s="107"/>
      <c r="Q363" s="107"/>
      <c r="R363" s="107"/>
      <c r="S363" s="107"/>
      <c r="T363" s="107"/>
      <c r="U363" s="107"/>
      <c r="V363" s="107"/>
      <c r="W363" s="107"/>
      <c r="X363" s="107"/>
      <c r="Y363" s="107"/>
      <c r="Z363" s="107"/>
    </row>
    <row r="364" spans="1:26" ht="15.75" customHeight="1">
      <c r="A364" s="107"/>
      <c r="B364" s="107"/>
      <c r="C364" s="107"/>
      <c r="D364" s="107"/>
      <c r="E364" s="107"/>
      <c r="F364" s="107"/>
      <c r="G364" s="479"/>
      <c r="H364" s="107"/>
      <c r="I364" s="107"/>
      <c r="J364" s="107"/>
      <c r="K364" s="107"/>
      <c r="L364" s="107"/>
      <c r="M364" s="109"/>
      <c r="N364" s="109"/>
      <c r="O364" s="107"/>
      <c r="P364" s="107"/>
      <c r="Q364" s="107"/>
      <c r="R364" s="107"/>
      <c r="S364" s="107"/>
      <c r="T364" s="107"/>
      <c r="U364" s="107"/>
      <c r="V364" s="107"/>
      <c r="W364" s="107"/>
      <c r="X364" s="107"/>
      <c r="Y364" s="107"/>
      <c r="Z364" s="107"/>
    </row>
    <row r="365" spans="1:26" ht="15.75" customHeight="1">
      <c r="A365" s="107"/>
      <c r="B365" s="107"/>
      <c r="C365" s="107"/>
      <c r="D365" s="107"/>
      <c r="E365" s="107"/>
      <c r="F365" s="107"/>
      <c r="G365" s="479"/>
      <c r="H365" s="107"/>
      <c r="I365" s="107"/>
      <c r="J365" s="107"/>
      <c r="K365" s="107"/>
      <c r="L365" s="107"/>
      <c r="M365" s="109"/>
      <c r="N365" s="109"/>
      <c r="O365" s="107"/>
      <c r="P365" s="107"/>
      <c r="Q365" s="107"/>
      <c r="R365" s="107"/>
      <c r="S365" s="107"/>
      <c r="T365" s="107"/>
      <c r="U365" s="107"/>
      <c r="V365" s="107"/>
      <c r="W365" s="107"/>
      <c r="X365" s="107"/>
      <c r="Y365" s="107"/>
      <c r="Z365" s="107"/>
    </row>
    <row r="366" spans="1:26" ht="15.75" customHeight="1">
      <c r="A366" s="107"/>
      <c r="B366" s="107"/>
      <c r="C366" s="107"/>
      <c r="D366" s="107"/>
      <c r="E366" s="107"/>
      <c r="F366" s="107"/>
      <c r="G366" s="479"/>
      <c r="H366" s="107"/>
      <c r="I366" s="107"/>
      <c r="J366" s="107"/>
      <c r="K366" s="107"/>
      <c r="L366" s="107"/>
      <c r="M366" s="109"/>
      <c r="N366" s="109"/>
      <c r="O366" s="107"/>
      <c r="P366" s="107"/>
      <c r="Q366" s="107"/>
      <c r="R366" s="107"/>
      <c r="S366" s="107"/>
      <c r="T366" s="107"/>
      <c r="U366" s="107"/>
      <c r="V366" s="107"/>
      <c r="W366" s="107"/>
      <c r="X366" s="107"/>
      <c r="Y366" s="107"/>
      <c r="Z366" s="107"/>
    </row>
    <row r="367" spans="1:26" ht="15.75" customHeight="1">
      <c r="A367" s="107"/>
      <c r="B367" s="107"/>
      <c r="C367" s="107"/>
      <c r="D367" s="107"/>
      <c r="E367" s="107"/>
      <c r="F367" s="107"/>
      <c r="G367" s="479"/>
      <c r="H367" s="107"/>
      <c r="I367" s="107"/>
      <c r="J367" s="107"/>
      <c r="K367" s="107"/>
      <c r="L367" s="107"/>
      <c r="M367" s="109"/>
      <c r="N367" s="109"/>
      <c r="O367" s="107"/>
      <c r="P367" s="107"/>
      <c r="Q367" s="107"/>
      <c r="R367" s="107"/>
      <c r="S367" s="107"/>
      <c r="T367" s="107"/>
      <c r="U367" s="107"/>
      <c r="V367" s="107"/>
      <c r="W367" s="107"/>
      <c r="X367" s="107"/>
      <c r="Y367" s="107"/>
      <c r="Z367" s="107"/>
    </row>
    <row r="368" spans="1:26" ht="15.75" customHeight="1">
      <c r="A368" s="107"/>
      <c r="B368" s="107"/>
      <c r="C368" s="107"/>
      <c r="D368" s="107"/>
      <c r="E368" s="107"/>
      <c r="F368" s="107"/>
      <c r="G368" s="479"/>
      <c r="H368" s="107"/>
      <c r="I368" s="107"/>
      <c r="J368" s="107"/>
      <c r="K368" s="107"/>
      <c r="L368" s="107"/>
      <c r="M368" s="109"/>
      <c r="N368" s="109"/>
      <c r="O368" s="107"/>
      <c r="P368" s="107"/>
      <c r="Q368" s="107"/>
      <c r="R368" s="107"/>
      <c r="S368" s="107"/>
      <c r="T368" s="107"/>
      <c r="U368" s="107"/>
      <c r="V368" s="107"/>
      <c r="W368" s="107"/>
      <c r="X368" s="107"/>
      <c r="Y368" s="107"/>
      <c r="Z368" s="107"/>
    </row>
    <row r="369" spans="1:26" ht="15.75" customHeight="1">
      <c r="A369" s="107"/>
      <c r="B369" s="107"/>
      <c r="C369" s="107"/>
      <c r="D369" s="107"/>
      <c r="E369" s="107"/>
      <c r="F369" s="107"/>
      <c r="G369" s="479"/>
      <c r="H369" s="107"/>
      <c r="I369" s="107"/>
      <c r="J369" s="107"/>
      <c r="K369" s="107"/>
      <c r="L369" s="107"/>
      <c r="M369" s="109"/>
      <c r="N369" s="109"/>
      <c r="O369" s="107"/>
      <c r="P369" s="107"/>
      <c r="Q369" s="107"/>
      <c r="R369" s="107"/>
      <c r="S369" s="107"/>
      <c r="T369" s="107"/>
      <c r="U369" s="107"/>
      <c r="V369" s="107"/>
      <c r="W369" s="107"/>
      <c r="X369" s="107"/>
      <c r="Y369" s="107"/>
      <c r="Z369" s="107"/>
    </row>
    <row r="370" spans="1:26" ht="15.75" customHeight="1">
      <c r="A370" s="107"/>
      <c r="B370" s="107"/>
      <c r="C370" s="107"/>
      <c r="D370" s="107"/>
      <c r="E370" s="107"/>
      <c r="F370" s="107"/>
      <c r="G370" s="479"/>
      <c r="H370" s="107"/>
      <c r="I370" s="107"/>
      <c r="J370" s="107"/>
      <c r="K370" s="107"/>
      <c r="L370" s="107"/>
      <c r="M370" s="109"/>
      <c r="N370" s="109"/>
      <c r="O370" s="107"/>
      <c r="P370" s="107"/>
      <c r="Q370" s="107"/>
      <c r="R370" s="107"/>
      <c r="S370" s="107"/>
      <c r="T370" s="107"/>
      <c r="U370" s="107"/>
      <c r="V370" s="107"/>
      <c r="W370" s="107"/>
      <c r="X370" s="107"/>
      <c r="Y370" s="107"/>
      <c r="Z370" s="107"/>
    </row>
    <row r="371" spans="1:26" ht="15.75" customHeight="1">
      <c r="A371" s="107"/>
      <c r="B371" s="107"/>
      <c r="C371" s="107"/>
      <c r="D371" s="107"/>
      <c r="E371" s="107"/>
      <c r="F371" s="107"/>
      <c r="G371" s="479"/>
      <c r="H371" s="107"/>
      <c r="I371" s="107"/>
      <c r="J371" s="107"/>
      <c r="K371" s="107"/>
      <c r="L371" s="107"/>
      <c r="M371" s="109"/>
      <c r="N371" s="109"/>
      <c r="O371" s="107"/>
      <c r="P371" s="107"/>
      <c r="Q371" s="107"/>
      <c r="R371" s="107"/>
      <c r="S371" s="107"/>
      <c r="T371" s="107"/>
      <c r="U371" s="107"/>
      <c r="V371" s="107"/>
      <c r="W371" s="107"/>
      <c r="X371" s="107"/>
      <c r="Y371" s="107"/>
      <c r="Z371" s="107"/>
    </row>
    <row r="372" spans="1:26" ht="15.75" customHeight="1">
      <c r="A372" s="107"/>
      <c r="B372" s="107"/>
      <c r="C372" s="107"/>
      <c r="D372" s="107"/>
      <c r="E372" s="107"/>
      <c r="F372" s="107"/>
      <c r="G372" s="479"/>
      <c r="H372" s="107"/>
      <c r="I372" s="107"/>
      <c r="J372" s="107"/>
      <c r="K372" s="107"/>
      <c r="L372" s="107"/>
      <c r="M372" s="109"/>
      <c r="N372" s="109"/>
      <c r="O372" s="107"/>
      <c r="P372" s="107"/>
      <c r="Q372" s="107"/>
      <c r="R372" s="107"/>
      <c r="S372" s="107"/>
      <c r="T372" s="107"/>
      <c r="U372" s="107"/>
      <c r="V372" s="107"/>
      <c r="W372" s="107"/>
      <c r="X372" s="107"/>
      <c r="Y372" s="107"/>
      <c r="Z372" s="107"/>
    </row>
    <row r="373" spans="1:26" ht="15.75" customHeight="1">
      <c r="A373" s="107"/>
      <c r="B373" s="107"/>
      <c r="C373" s="107"/>
      <c r="D373" s="107"/>
      <c r="E373" s="107"/>
      <c r="F373" s="107"/>
      <c r="G373" s="479"/>
      <c r="H373" s="107"/>
      <c r="I373" s="107"/>
      <c r="J373" s="107"/>
      <c r="K373" s="107"/>
      <c r="L373" s="107"/>
      <c r="M373" s="109"/>
      <c r="N373" s="109"/>
      <c r="O373" s="107"/>
      <c r="P373" s="107"/>
      <c r="Q373" s="107"/>
      <c r="R373" s="107"/>
      <c r="S373" s="107"/>
      <c r="T373" s="107"/>
      <c r="U373" s="107"/>
      <c r="V373" s="107"/>
      <c r="W373" s="107"/>
      <c r="X373" s="107"/>
      <c r="Y373" s="107"/>
      <c r="Z373" s="107"/>
    </row>
    <row r="374" spans="1:26" ht="15.75" customHeight="1">
      <c r="A374" s="107"/>
      <c r="B374" s="107"/>
      <c r="C374" s="107"/>
      <c r="D374" s="107"/>
      <c r="E374" s="107"/>
      <c r="F374" s="107"/>
      <c r="G374" s="479"/>
      <c r="H374" s="107"/>
      <c r="I374" s="107"/>
      <c r="J374" s="107"/>
      <c r="K374" s="107"/>
      <c r="L374" s="107"/>
      <c r="M374" s="109"/>
      <c r="N374" s="109"/>
      <c r="O374" s="107"/>
      <c r="P374" s="107"/>
      <c r="Q374" s="107"/>
      <c r="R374" s="107"/>
      <c r="S374" s="107"/>
      <c r="T374" s="107"/>
      <c r="U374" s="107"/>
      <c r="V374" s="107"/>
      <c r="W374" s="107"/>
      <c r="X374" s="107"/>
      <c r="Y374" s="107"/>
      <c r="Z374" s="107"/>
    </row>
    <row r="375" spans="1:26" ht="15.75" customHeight="1">
      <c r="A375" s="107"/>
      <c r="B375" s="107"/>
      <c r="C375" s="107"/>
      <c r="D375" s="107"/>
      <c r="E375" s="107"/>
      <c r="F375" s="107"/>
      <c r="G375" s="479"/>
      <c r="H375" s="107"/>
      <c r="I375" s="107"/>
      <c r="J375" s="107"/>
      <c r="K375" s="107"/>
      <c r="L375" s="107"/>
      <c r="M375" s="109"/>
      <c r="N375" s="109"/>
      <c r="O375" s="107"/>
      <c r="P375" s="107"/>
      <c r="Q375" s="107"/>
      <c r="R375" s="107"/>
      <c r="S375" s="107"/>
      <c r="T375" s="107"/>
      <c r="U375" s="107"/>
      <c r="V375" s="107"/>
      <c r="W375" s="107"/>
      <c r="X375" s="107"/>
      <c r="Y375" s="107"/>
      <c r="Z375" s="107"/>
    </row>
    <row r="376" spans="1:26" ht="15.75" customHeight="1">
      <c r="A376" s="107"/>
      <c r="B376" s="107"/>
      <c r="C376" s="107"/>
      <c r="D376" s="107"/>
      <c r="E376" s="107"/>
      <c r="F376" s="107"/>
      <c r="G376" s="479"/>
      <c r="H376" s="107"/>
      <c r="I376" s="107"/>
      <c r="J376" s="107"/>
      <c r="K376" s="107"/>
      <c r="L376" s="107"/>
      <c r="M376" s="109"/>
      <c r="N376" s="109"/>
      <c r="O376" s="107"/>
      <c r="P376" s="107"/>
      <c r="Q376" s="107"/>
      <c r="R376" s="107"/>
      <c r="S376" s="107"/>
      <c r="T376" s="107"/>
      <c r="U376" s="107"/>
      <c r="V376" s="107"/>
      <c r="W376" s="107"/>
      <c r="X376" s="107"/>
      <c r="Y376" s="107"/>
      <c r="Z376" s="107"/>
    </row>
    <row r="377" spans="1:26" ht="15.75" customHeight="1">
      <c r="A377" s="107"/>
      <c r="B377" s="107"/>
      <c r="C377" s="107"/>
      <c r="D377" s="107"/>
      <c r="E377" s="107"/>
      <c r="F377" s="107"/>
      <c r="G377" s="479"/>
      <c r="H377" s="107"/>
      <c r="I377" s="107"/>
      <c r="J377" s="107"/>
      <c r="K377" s="107"/>
      <c r="L377" s="107"/>
      <c r="M377" s="109"/>
      <c r="N377" s="109"/>
      <c r="O377" s="107"/>
      <c r="P377" s="107"/>
      <c r="Q377" s="107"/>
      <c r="R377" s="107"/>
      <c r="S377" s="107"/>
      <c r="T377" s="107"/>
      <c r="U377" s="107"/>
      <c r="V377" s="107"/>
      <c r="W377" s="107"/>
      <c r="X377" s="107"/>
      <c r="Y377" s="107"/>
      <c r="Z377" s="107"/>
    </row>
    <row r="378" spans="1:26" ht="15.75" customHeight="1">
      <c r="A378" s="107"/>
      <c r="B378" s="107"/>
      <c r="C378" s="107"/>
      <c r="D378" s="107"/>
      <c r="E378" s="107"/>
      <c r="F378" s="107"/>
      <c r="G378" s="479"/>
      <c r="H378" s="107"/>
      <c r="I378" s="107"/>
      <c r="J378" s="107"/>
      <c r="K378" s="107"/>
      <c r="L378" s="107"/>
      <c r="M378" s="109"/>
      <c r="N378" s="109"/>
      <c r="O378" s="107"/>
      <c r="P378" s="107"/>
      <c r="Q378" s="107"/>
      <c r="R378" s="107"/>
      <c r="S378" s="107"/>
      <c r="T378" s="107"/>
      <c r="U378" s="107"/>
      <c r="V378" s="107"/>
      <c r="W378" s="107"/>
      <c r="X378" s="107"/>
      <c r="Y378" s="107"/>
      <c r="Z378" s="107"/>
    </row>
    <row r="379" spans="1:26" ht="15.75" customHeight="1">
      <c r="A379" s="107"/>
      <c r="B379" s="107"/>
      <c r="C379" s="107"/>
      <c r="D379" s="107"/>
      <c r="E379" s="107"/>
      <c r="F379" s="107"/>
      <c r="G379" s="479"/>
      <c r="H379" s="107"/>
      <c r="I379" s="107"/>
      <c r="J379" s="107"/>
      <c r="K379" s="107"/>
      <c r="L379" s="107"/>
      <c r="M379" s="109"/>
      <c r="N379" s="109"/>
      <c r="O379" s="107"/>
      <c r="P379" s="107"/>
      <c r="Q379" s="107"/>
      <c r="R379" s="107"/>
      <c r="S379" s="107"/>
      <c r="T379" s="107"/>
      <c r="U379" s="107"/>
      <c r="V379" s="107"/>
      <c r="W379" s="107"/>
      <c r="X379" s="107"/>
      <c r="Y379" s="107"/>
      <c r="Z379" s="107"/>
    </row>
    <row r="380" spans="1:26" ht="15.75" customHeight="1">
      <c r="A380" s="107"/>
      <c r="B380" s="107"/>
      <c r="C380" s="107"/>
      <c r="D380" s="107"/>
      <c r="E380" s="107"/>
      <c r="F380" s="107"/>
      <c r="G380" s="479"/>
      <c r="H380" s="107"/>
      <c r="I380" s="107"/>
      <c r="J380" s="107"/>
      <c r="K380" s="107"/>
      <c r="L380" s="107"/>
      <c r="M380" s="109"/>
      <c r="N380" s="109"/>
      <c r="O380" s="107"/>
      <c r="P380" s="107"/>
      <c r="Q380" s="107"/>
      <c r="R380" s="107"/>
      <c r="S380" s="107"/>
      <c r="T380" s="107"/>
      <c r="U380" s="107"/>
      <c r="V380" s="107"/>
      <c r="W380" s="107"/>
      <c r="X380" s="107"/>
      <c r="Y380" s="107"/>
      <c r="Z380" s="107"/>
    </row>
    <row r="381" spans="1:26" ht="15.75" customHeight="1">
      <c r="A381" s="107"/>
      <c r="B381" s="107"/>
      <c r="C381" s="107"/>
      <c r="D381" s="107"/>
      <c r="E381" s="107"/>
      <c r="F381" s="107"/>
      <c r="G381" s="479"/>
      <c r="H381" s="107"/>
      <c r="I381" s="107"/>
      <c r="J381" s="107"/>
      <c r="K381" s="107"/>
      <c r="L381" s="107"/>
      <c r="M381" s="109"/>
      <c r="N381" s="109"/>
      <c r="O381" s="107"/>
      <c r="P381" s="107"/>
      <c r="Q381" s="107"/>
      <c r="R381" s="107"/>
      <c r="S381" s="107"/>
      <c r="T381" s="107"/>
      <c r="U381" s="107"/>
      <c r="V381" s="107"/>
      <c r="W381" s="107"/>
      <c r="X381" s="107"/>
      <c r="Y381" s="107"/>
      <c r="Z381" s="107"/>
    </row>
    <row r="382" spans="1:26" ht="15.75" customHeight="1">
      <c r="A382" s="107"/>
      <c r="B382" s="107"/>
      <c r="C382" s="107"/>
      <c r="D382" s="107"/>
      <c r="E382" s="107"/>
      <c r="F382" s="107"/>
      <c r="G382" s="479"/>
      <c r="H382" s="107"/>
      <c r="I382" s="107"/>
      <c r="J382" s="107"/>
      <c r="K382" s="107"/>
      <c r="L382" s="107"/>
      <c r="M382" s="109"/>
      <c r="N382" s="109"/>
      <c r="O382" s="107"/>
      <c r="P382" s="107"/>
      <c r="Q382" s="107"/>
      <c r="R382" s="107"/>
      <c r="S382" s="107"/>
      <c r="T382" s="107"/>
      <c r="U382" s="107"/>
      <c r="V382" s="107"/>
      <c r="W382" s="107"/>
      <c r="X382" s="107"/>
      <c r="Y382" s="107"/>
      <c r="Z382" s="107"/>
    </row>
    <row r="383" spans="1:26" ht="15.75" customHeight="1">
      <c r="A383" s="107"/>
      <c r="B383" s="107"/>
      <c r="C383" s="107"/>
      <c r="D383" s="107"/>
      <c r="E383" s="107"/>
      <c r="F383" s="107"/>
      <c r="G383" s="479"/>
      <c r="H383" s="107"/>
      <c r="I383" s="107"/>
      <c r="J383" s="107"/>
      <c r="K383" s="107"/>
      <c r="L383" s="107"/>
      <c r="M383" s="109"/>
      <c r="N383" s="109"/>
      <c r="O383" s="107"/>
      <c r="P383" s="107"/>
      <c r="Q383" s="107"/>
      <c r="R383" s="107"/>
      <c r="S383" s="107"/>
      <c r="T383" s="107"/>
      <c r="U383" s="107"/>
      <c r="V383" s="107"/>
      <c r="W383" s="107"/>
      <c r="X383" s="107"/>
      <c r="Y383" s="107"/>
      <c r="Z383" s="107"/>
    </row>
    <row r="384" spans="1:26" ht="15.75" customHeight="1">
      <c r="A384" s="107"/>
      <c r="B384" s="107"/>
      <c r="C384" s="107"/>
      <c r="D384" s="107"/>
      <c r="E384" s="107"/>
      <c r="F384" s="107"/>
      <c r="G384" s="479"/>
      <c r="H384" s="107"/>
      <c r="I384" s="107"/>
      <c r="J384" s="107"/>
      <c r="K384" s="107"/>
      <c r="L384" s="107"/>
      <c r="M384" s="109"/>
      <c r="N384" s="109"/>
      <c r="O384" s="107"/>
      <c r="P384" s="107"/>
      <c r="Q384" s="107"/>
      <c r="R384" s="107"/>
      <c r="S384" s="107"/>
      <c r="T384" s="107"/>
      <c r="U384" s="107"/>
      <c r="V384" s="107"/>
      <c r="W384" s="107"/>
      <c r="X384" s="107"/>
      <c r="Y384" s="107"/>
      <c r="Z384" s="107"/>
    </row>
    <row r="385" spans="1:26" ht="15.75" customHeight="1">
      <c r="A385" s="107"/>
      <c r="B385" s="107"/>
      <c r="C385" s="107"/>
      <c r="D385" s="107"/>
      <c r="E385" s="107"/>
      <c r="F385" s="107"/>
      <c r="G385" s="479"/>
      <c r="H385" s="107"/>
      <c r="I385" s="107"/>
      <c r="J385" s="107"/>
      <c r="K385" s="107"/>
      <c r="L385" s="107"/>
      <c r="M385" s="109"/>
      <c r="N385" s="109"/>
      <c r="O385" s="107"/>
      <c r="P385" s="107"/>
      <c r="Q385" s="107"/>
      <c r="R385" s="107"/>
      <c r="S385" s="107"/>
      <c r="T385" s="107"/>
      <c r="U385" s="107"/>
      <c r="V385" s="107"/>
      <c r="W385" s="107"/>
      <c r="X385" s="107"/>
      <c r="Y385" s="107"/>
      <c r="Z385" s="107"/>
    </row>
    <row r="386" spans="1:26" ht="15.75" customHeight="1">
      <c r="A386" s="107"/>
      <c r="B386" s="107"/>
      <c r="C386" s="107"/>
      <c r="D386" s="107"/>
      <c r="E386" s="107"/>
      <c r="F386" s="107"/>
      <c r="G386" s="479"/>
      <c r="H386" s="107"/>
      <c r="I386" s="107"/>
      <c r="J386" s="107"/>
      <c r="K386" s="107"/>
      <c r="L386" s="107"/>
      <c r="M386" s="109"/>
      <c r="N386" s="109"/>
      <c r="O386" s="107"/>
      <c r="P386" s="107"/>
      <c r="Q386" s="107"/>
      <c r="R386" s="107"/>
      <c r="S386" s="107"/>
      <c r="T386" s="107"/>
      <c r="U386" s="107"/>
      <c r="V386" s="107"/>
      <c r="W386" s="107"/>
      <c r="X386" s="107"/>
      <c r="Y386" s="107"/>
      <c r="Z386" s="107"/>
    </row>
    <row r="387" spans="1:26" ht="15.75" customHeight="1">
      <c r="A387" s="107"/>
      <c r="B387" s="107"/>
      <c r="C387" s="107"/>
      <c r="D387" s="107"/>
      <c r="E387" s="107"/>
      <c r="F387" s="107"/>
      <c r="G387" s="479"/>
      <c r="H387" s="107"/>
      <c r="I387" s="107"/>
      <c r="J387" s="107"/>
      <c r="K387" s="107"/>
      <c r="L387" s="107"/>
      <c r="M387" s="109"/>
      <c r="N387" s="109"/>
      <c r="O387" s="107"/>
      <c r="P387" s="107"/>
      <c r="Q387" s="107"/>
      <c r="R387" s="107"/>
      <c r="S387" s="107"/>
      <c r="T387" s="107"/>
      <c r="U387" s="107"/>
      <c r="V387" s="107"/>
      <c r="W387" s="107"/>
      <c r="X387" s="107"/>
      <c r="Y387" s="107"/>
      <c r="Z387" s="107"/>
    </row>
    <row r="388" spans="1:26" ht="15.75" customHeight="1">
      <c r="A388" s="107"/>
      <c r="B388" s="107"/>
      <c r="C388" s="107"/>
      <c r="D388" s="107"/>
      <c r="E388" s="107"/>
      <c r="F388" s="107"/>
      <c r="G388" s="479"/>
      <c r="H388" s="107"/>
      <c r="I388" s="107"/>
      <c r="J388" s="107"/>
      <c r="K388" s="107"/>
      <c r="L388" s="107"/>
      <c r="M388" s="109"/>
      <c r="N388" s="109"/>
      <c r="O388" s="107"/>
      <c r="P388" s="107"/>
      <c r="Q388" s="107"/>
      <c r="R388" s="107"/>
      <c r="S388" s="107"/>
      <c r="T388" s="107"/>
      <c r="U388" s="107"/>
      <c r="V388" s="107"/>
      <c r="W388" s="107"/>
      <c r="X388" s="107"/>
      <c r="Y388" s="107"/>
      <c r="Z388" s="107"/>
    </row>
    <row r="389" spans="1:26" ht="15.75" customHeight="1">
      <c r="A389" s="107"/>
      <c r="B389" s="107"/>
      <c r="C389" s="107"/>
      <c r="D389" s="107"/>
      <c r="E389" s="107"/>
      <c r="F389" s="107"/>
      <c r="G389" s="479"/>
      <c r="H389" s="107"/>
      <c r="I389" s="107"/>
      <c r="J389" s="107"/>
      <c r="K389" s="107"/>
      <c r="L389" s="107"/>
      <c r="M389" s="109"/>
      <c r="N389" s="109"/>
      <c r="O389" s="107"/>
      <c r="P389" s="107"/>
      <c r="Q389" s="107"/>
      <c r="R389" s="107"/>
      <c r="S389" s="107"/>
      <c r="T389" s="107"/>
      <c r="U389" s="107"/>
      <c r="V389" s="107"/>
      <c r="W389" s="107"/>
      <c r="X389" s="107"/>
      <c r="Y389" s="107"/>
      <c r="Z389" s="107"/>
    </row>
    <row r="390" spans="1:26" ht="15.75" customHeight="1">
      <c r="A390" s="107"/>
      <c r="B390" s="107"/>
      <c r="C390" s="107"/>
      <c r="D390" s="107"/>
      <c r="E390" s="107"/>
      <c r="F390" s="107"/>
      <c r="G390" s="479"/>
      <c r="H390" s="107"/>
      <c r="I390" s="107"/>
      <c r="J390" s="107"/>
      <c r="K390" s="107"/>
      <c r="L390" s="107"/>
      <c r="M390" s="109"/>
      <c r="N390" s="109"/>
      <c r="O390" s="107"/>
      <c r="P390" s="107"/>
      <c r="Q390" s="107"/>
      <c r="R390" s="107"/>
      <c r="S390" s="107"/>
      <c r="T390" s="107"/>
      <c r="U390" s="107"/>
      <c r="V390" s="107"/>
      <c r="W390" s="107"/>
      <c r="X390" s="107"/>
      <c r="Y390" s="107"/>
      <c r="Z390" s="107"/>
    </row>
    <row r="391" spans="1:26" ht="15.75" customHeight="1">
      <c r="A391" s="107"/>
      <c r="B391" s="107"/>
      <c r="C391" s="107"/>
      <c r="D391" s="107"/>
      <c r="E391" s="107"/>
      <c r="F391" s="107"/>
      <c r="G391" s="479"/>
      <c r="H391" s="107"/>
      <c r="I391" s="107"/>
      <c r="J391" s="107"/>
      <c r="K391" s="107"/>
      <c r="L391" s="107"/>
      <c r="M391" s="109"/>
      <c r="N391" s="109"/>
      <c r="O391" s="107"/>
      <c r="P391" s="107"/>
      <c r="Q391" s="107"/>
      <c r="R391" s="107"/>
      <c r="S391" s="107"/>
      <c r="T391" s="107"/>
      <c r="U391" s="107"/>
      <c r="V391" s="107"/>
      <c r="W391" s="107"/>
      <c r="X391" s="107"/>
      <c r="Y391" s="107"/>
      <c r="Z391" s="107"/>
    </row>
    <row r="392" spans="1:26" ht="15.75" customHeight="1">
      <c r="A392" s="107"/>
      <c r="B392" s="107"/>
      <c r="C392" s="107"/>
      <c r="D392" s="107"/>
      <c r="E392" s="107"/>
      <c r="F392" s="107"/>
      <c r="G392" s="479"/>
      <c r="H392" s="107"/>
      <c r="I392" s="107"/>
      <c r="J392" s="107"/>
      <c r="K392" s="107"/>
      <c r="L392" s="107"/>
      <c r="M392" s="109"/>
      <c r="N392" s="109"/>
      <c r="O392" s="107"/>
      <c r="P392" s="107"/>
      <c r="Q392" s="107"/>
      <c r="R392" s="107"/>
      <c r="S392" s="107"/>
      <c r="T392" s="107"/>
      <c r="U392" s="107"/>
      <c r="V392" s="107"/>
      <c r="W392" s="107"/>
      <c r="X392" s="107"/>
      <c r="Y392" s="107"/>
      <c r="Z392" s="107"/>
    </row>
    <row r="393" spans="1:26" ht="15.75" customHeight="1">
      <c r="A393" s="107"/>
      <c r="B393" s="107"/>
      <c r="C393" s="107"/>
      <c r="D393" s="107"/>
      <c r="E393" s="107"/>
      <c r="F393" s="107"/>
      <c r="G393" s="479"/>
      <c r="H393" s="107"/>
      <c r="I393" s="107"/>
      <c r="J393" s="107"/>
      <c r="K393" s="107"/>
      <c r="L393" s="107"/>
      <c r="M393" s="109"/>
      <c r="N393" s="109"/>
      <c r="O393" s="107"/>
      <c r="P393" s="107"/>
      <c r="Q393" s="107"/>
      <c r="R393" s="107"/>
      <c r="S393" s="107"/>
      <c r="T393" s="107"/>
      <c r="U393" s="107"/>
      <c r="V393" s="107"/>
      <c r="W393" s="107"/>
      <c r="X393" s="107"/>
      <c r="Y393" s="107"/>
      <c r="Z393" s="107"/>
    </row>
    <row r="394" spans="1:26" ht="15.75" customHeight="1">
      <c r="A394" s="107"/>
      <c r="B394" s="107"/>
      <c r="C394" s="107"/>
      <c r="D394" s="107"/>
      <c r="E394" s="107"/>
      <c r="F394" s="107"/>
      <c r="G394" s="479"/>
      <c r="H394" s="107"/>
      <c r="I394" s="107"/>
      <c r="J394" s="107"/>
      <c r="K394" s="107"/>
      <c r="L394" s="107"/>
      <c r="M394" s="109"/>
      <c r="N394" s="109"/>
      <c r="O394" s="107"/>
      <c r="P394" s="107"/>
      <c r="Q394" s="107"/>
      <c r="R394" s="107"/>
      <c r="S394" s="107"/>
      <c r="T394" s="107"/>
      <c r="U394" s="107"/>
      <c r="V394" s="107"/>
      <c r="W394" s="107"/>
      <c r="X394" s="107"/>
      <c r="Y394" s="107"/>
      <c r="Z394" s="107"/>
    </row>
    <row r="395" spans="1:26" ht="15.75" customHeight="1">
      <c r="A395" s="107"/>
      <c r="B395" s="107"/>
      <c r="C395" s="107"/>
      <c r="D395" s="107"/>
      <c r="E395" s="107"/>
      <c r="F395" s="107"/>
      <c r="G395" s="479"/>
      <c r="H395" s="107"/>
      <c r="I395" s="107"/>
      <c r="J395" s="107"/>
      <c r="K395" s="107"/>
      <c r="L395" s="107"/>
      <c r="M395" s="109"/>
      <c r="N395" s="109"/>
      <c r="O395" s="107"/>
      <c r="P395" s="107"/>
      <c r="Q395" s="107"/>
      <c r="R395" s="107"/>
      <c r="S395" s="107"/>
      <c r="T395" s="107"/>
      <c r="U395" s="107"/>
      <c r="V395" s="107"/>
      <c r="W395" s="107"/>
      <c r="X395" s="107"/>
      <c r="Y395" s="107"/>
      <c r="Z395" s="107"/>
    </row>
    <row r="396" spans="1:26" ht="15.75" customHeight="1">
      <c r="A396" s="107"/>
      <c r="B396" s="107"/>
      <c r="C396" s="107"/>
      <c r="D396" s="107"/>
      <c r="E396" s="107"/>
      <c r="F396" s="107"/>
      <c r="G396" s="479"/>
      <c r="H396" s="107"/>
      <c r="I396" s="107"/>
      <c r="J396" s="107"/>
      <c r="K396" s="107"/>
      <c r="L396" s="107"/>
      <c r="M396" s="109"/>
      <c r="N396" s="109"/>
      <c r="O396" s="107"/>
      <c r="P396" s="107"/>
      <c r="Q396" s="107"/>
      <c r="R396" s="107"/>
      <c r="S396" s="107"/>
      <c r="T396" s="107"/>
      <c r="U396" s="107"/>
      <c r="V396" s="107"/>
      <c r="W396" s="107"/>
      <c r="X396" s="107"/>
      <c r="Y396" s="107"/>
      <c r="Z396" s="107"/>
    </row>
    <row r="397" spans="1:26" ht="15.75" customHeight="1">
      <c r="A397" s="107"/>
      <c r="B397" s="107"/>
      <c r="C397" s="107"/>
      <c r="D397" s="107"/>
      <c r="E397" s="107"/>
      <c r="F397" s="107"/>
      <c r="G397" s="479"/>
      <c r="H397" s="107"/>
      <c r="I397" s="107"/>
      <c r="J397" s="107"/>
      <c r="K397" s="107"/>
      <c r="L397" s="107"/>
      <c r="M397" s="109"/>
      <c r="N397" s="109"/>
      <c r="O397" s="107"/>
      <c r="P397" s="107"/>
      <c r="Q397" s="107"/>
      <c r="R397" s="107"/>
      <c r="S397" s="107"/>
      <c r="T397" s="107"/>
      <c r="U397" s="107"/>
      <c r="V397" s="107"/>
      <c r="W397" s="107"/>
      <c r="X397" s="107"/>
      <c r="Y397" s="107"/>
      <c r="Z397" s="107"/>
    </row>
    <row r="398" spans="1:26" ht="15.75" customHeight="1">
      <c r="A398" s="107"/>
      <c r="B398" s="107"/>
      <c r="C398" s="107"/>
      <c r="D398" s="107"/>
      <c r="E398" s="107"/>
      <c r="F398" s="107"/>
      <c r="G398" s="479"/>
      <c r="H398" s="107"/>
      <c r="I398" s="107"/>
      <c r="J398" s="107"/>
      <c r="K398" s="107"/>
      <c r="L398" s="107"/>
      <c r="M398" s="109"/>
      <c r="N398" s="109"/>
      <c r="O398" s="107"/>
      <c r="P398" s="107"/>
      <c r="Q398" s="107"/>
      <c r="R398" s="107"/>
      <c r="S398" s="107"/>
      <c r="T398" s="107"/>
      <c r="U398" s="107"/>
      <c r="V398" s="107"/>
      <c r="W398" s="107"/>
      <c r="X398" s="107"/>
      <c r="Y398" s="107"/>
      <c r="Z398" s="107"/>
    </row>
    <row r="399" spans="1:26" ht="15.75" customHeight="1">
      <c r="A399" s="107"/>
      <c r="B399" s="107"/>
      <c r="C399" s="107"/>
      <c r="D399" s="107"/>
      <c r="E399" s="107"/>
      <c r="F399" s="107"/>
      <c r="G399" s="479"/>
      <c r="H399" s="107"/>
      <c r="I399" s="107"/>
      <c r="J399" s="107"/>
      <c r="K399" s="107"/>
      <c r="L399" s="107"/>
      <c r="M399" s="109"/>
      <c r="N399" s="109"/>
      <c r="O399" s="107"/>
      <c r="P399" s="107"/>
      <c r="Q399" s="107"/>
      <c r="R399" s="107"/>
      <c r="S399" s="107"/>
      <c r="T399" s="107"/>
      <c r="U399" s="107"/>
      <c r="V399" s="107"/>
      <c r="W399" s="107"/>
      <c r="X399" s="107"/>
      <c r="Y399" s="107"/>
      <c r="Z399" s="107"/>
    </row>
    <row r="400" spans="1:26" ht="15.75" customHeight="1">
      <c r="A400" s="107"/>
      <c r="B400" s="107"/>
      <c r="C400" s="107"/>
      <c r="D400" s="107"/>
      <c r="E400" s="107"/>
      <c r="F400" s="107"/>
      <c r="G400" s="479"/>
      <c r="H400" s="107"/>
      <c r="I400" s="107"/>
      <c r="J400" s="107"/>
      <c r="K400" s="107"/>
      <c r="L400" s="107"/>
      <c r="M400" s="109"/>
      <c r="N400" s="109"/>
      <c r="O400" s="107"/>
      <c r="P400" s="107"/>
      <c r="Q400" s="107"/>
      <c r="R400" s="107"/>
      <c r="S400" s="107"/>
      <c r="T400" s="107"/>
      <c r="U400" s="107"/>
      <c r="V400" s="107"/>
      <c r="W400" s="107"/>
      <c r="X400" s="107"/>
      <c r="Y400" s="107"/>
      <c r="Z400" s="107"/>
    </row>
    <row r="401" spans="1:26" ht="15.75" customHeight="1">
      <c r="A401" s="107"/>
      <c r="B401" s="107"/>
      <c r="C401" s="107"/>
      <c r="D401" s="107"/>
      <c r="E401" s="107"/>
      <c r="F401" s="107"/>
      <c r="G401" s="479"/>
      <c r="H401" s="107"/>
      <c r="I401" s="107"/>
      <c r="J401" s="107"/>
      <c r="K401" s="107"/>
      <c r="L401" s="107"/>
      <c r="M401" s="109"/>
      <c r="N401" s="109"/>
      <c r="O401" s="107"/>
      <c r="P401" s="107"/>
      <c r="Q401" s="107"/>
      <c r="R401" s="107"/>
      <c r="S401" s="107"/>
      <c r="T401" s="107"/>
      <c r="U401" s="107"/>
      <c r="V401" s="107"/>
      <c r="W401" s="107"/>
      <c r="X401" s="107"/>
      <c r="Y401" s="107"/>
      <c r="Z401" s="107"/>
    </row>
    <row r="402" spans="1:26" ht="15.75" customHeight="1">
      <c r="A402" s="107"/>
      <c r="B402" s="107"/>
      <c r="C402" s="107"/>
      <c r="D402" s="107"/>
      <c r="E402" s="107"/>
      <c r="F402" s="107"/>
      <c r="G402" s="479"/>
      <c r="H402" s="107"/>
      <c r="I402" s="107"/>
      <c r="J402" s="107"/>
      <c r="K402" s="107"/>
      <c r="L402" s="107"/>
      <c r="M402" s="109"/>
      <c r="N402" s="109"/>
      <c r="O402" s="107"/>
      <c r="P402" s="107"/>
      <c r="Q402" s="107"/>
      <c r="R402" s="107"/>
      <c r="S402" s="107"/>
      <c r="T402" s="107"/>
      <c r="U402" s="107"/>
      <c r="V402" s="107"/>
      <c r="W402" s="107"/>
      <c r="X402" s="107"/>
      <c r="Y402" s="107"/>
      <c r="Z402" s="107"/>
    </row>
    <row r="403" spans="1:26" ht="15.75" customHeight="1">
      <c r="A403" s="107"/>
      <c r="B403" s="107"/>
      <c r="C403" s="107"/>
      <c r="D403" s="107"/>
      <c r="E403" s="107"/>
      <c r="F403" s="107"/>
      <c r="G403" s="479"/>
      <c r="H403" s="107"/>
      <c r="I403" s="107"/>
      <c r="J403" s="107"/>
      <c r="K403" s="107"/>
      <c r="L403" s="107"/>
      <c r="M403" s="109"/>
      <c r="N403" s="109"/>
      <c r="O403" s="107"/>
      <c r="P403" s="107"/>
      <c r="Q403" s="107"/>
      <c r="R403" s="107"/>
      <c r="S403" s="107"/>
      <c r="T403" s="107"/>
      <c r="U403" s="107"/>
      <c r="V403" s="107"/>
      <c r="W403" s="107"/>
      <c r="X403" s="107"/>
      <c r="Y403" s="107"/>
      <c r="Z403" s="107"/>
    </row>
    <row r="404" spans="1:26" ht="15.75" customHeight="1">
      <c r="A404" s="107"/>
      <c r="B404" s="107"/>
      <c r="C404" s="107"/>
      <c r="D404" s="107"/>
      <c r="E404" s="107"/>
      <c r="F404" s="107"/>
      <c r="G404" s="479"/>
      <c r="H404" s="107"/>
      <c r="I404" s="107"/>
      <c r="J404" s="107"/>
      <c r="K404" s="107"/>
      <c r="L404" s="107"/>
      <c r="M404" s="109"/>
      <c r="N404" s="109"/>
      <c r="O404" s="107"/>
      <c r="P404" s="107"/>
      <c r="Q404" s="107"/>
      <c r="R404" s="107"/>
      <c r="S404" s="107"/>
      <c r="T404" s="107"/>
      <c r="U404" s="107"/>
      <c r="V404" s="107"/>
      <c r="W404" s="107"/>
      <c r="X404" s="107"/>
      <c r="Y404" s="107"/>
      <c r="Z404" s="107"/>
    </row>
    <row r="405" spans="1:26" ht="15.75" customHeight="1">
      <c r="A405" s="107"/>
      <c r="B405" s="107"/>
      <c r="C405" s="107"/>
      <c r="D405" s="107"/>
      <c r="E405" s="107"/>
      <c r="F405" s="107"/>
      <c r="G405" s="479"/>
      <c r="H405" s="107"/>
      <c r="I405" s="107"/>
      <c r="J405" s="107"/>
      <c r="K405" s="107"/>
      <c r="L405" s="107"/>
      <c r="M405" s="109"/>
      <c r="N405" s="109"/>
      <c r="O405" s="107"/>
      <c r="P405" s="107"/>
      <c r="Q405" s="107"/>
      <c r="R405" s="107"/>
      <c r="S405" s="107"/>
      <c r="T405" s="107"/>
      <c r="U405" s="107"/>
      <c r="V405" s="107"/>
      <c r="W405" s="107"/>
      <c r="X405" s="107"/>
      <c r="Y405" s="107"/>
      <c r="Z405" s="107"/>
    </row>
    <row r="406" spans="1:26" ht="15.75" customHeight="1">
      <c r="A406" s="107"/>
      <c r="B406" s="107"/>
      <c r="C406" s="107"/>
      <c r="D406" s="107"/>
      <c r="E406" s="107"/>
      <c r="F406" s="107"/>
      <c r="G406" s="479"/>
      <c r="H406" s="107"/>
      <c r="I406" s="107"/>
      <c r="J406" s="107"/>
      <c r="K406" s="107"/>
      <c r="L406" s="107"/>
      <c r="M406" s="109"/>
      <c r="N406" s="109"/>
      <c r="O406" s="107"/>
      <c r="P406" s="107"/>
      <c r="Q406" s="107"/>
      <c r="R406" s="107"/>
      <c r="S406" s="107"/>
      <c r="T406" s="107"/>
      <c r="U406" s="107"/>
      <c r="V406" s="107"/>
      <c r="W406" s="107"/>
      <c r="X406" s="107"/>
      <c r="Y406" s="107"/>
      <c r="Z406" s="107"/>
    </row>
    <row r="407" spans="1:26" ht="15.75" customHeight="1">
      <c r="A407" s="107"/>
      <c r="B407" s="107"/>
      <c r="C407" s="107"/>
      <c r="D407" s="107"/>
      <c r="E407" s="107"/>
      <c r="F407" s="107"/>
      <c r="G407" s="479"/>
      <c r="H407" s="107"/>
      <c r="I407" s="107"/>
      <c r="J407" s="107"/>
      <c r="K407" s="107"/>
      <c r="L407" s="107"/>
      <c r="M407" s="109"/>
      <c r="N407" s="109"/>
      <c r="O407" s="107"/>
      <c r="P407" s="107"/>
      <c r="Q407" s="107"/>
      <c r="R407" s="107"/>
      <c r="S407" s="107"/>
      <c r="T407" s="107"/>
      <c r="U407" s="107"/>
      <c r="V407" s="107"/>
      <c r="W407" s="107"/>
      <c r="X407" s="107"/>
      <c r="Y407" s="107"/>
      <c r="Z407" s="107"/>
    </row>
    <row r="408" spans="1:26" ht="15.75" customHeight="1">
      <c r="A408" s="107"/>
      <c r="B408" s="107"/>
      <c r="C408" s="107"/>
      <c r="D408" s="107"/>
      <c r="E408" s="107"/>
      <c r="F408" s="107"/>
      <c r="G408" s="479"/>
      <c r="H408" s="107"/>
      <c r="I408" s="107"/>
      <c r="J408" s="107"/>
      <c r="K408" s="107"/>
      <c r="L408" s="107"/>
      <c r="M408" s="109"/>
      <c r="N408" s="109"/>
      <c r="O408" s="107"/>
      <c r="P408" s="107"/>
      <c r="Q408" s="107"/>
      <c r="R408" s="107"/>
      <c r="S408" s="107"/>
      <c r="T408" s="107"/>
      <c r="U408" s="107"/>
      <c r="V408" s="107"/>
      <c r="W408" s="107"/>
      <c r="X408" s="107"/>
      <c r="Y408" s="107"/>
      <c r="Z408" s="107"/>
    </row>
    <row r="409" spans="1:26" ht="15.75" customHeight="1">
      <c r="A409" s="107"/>
      <c r="B409" s="107"/>
      <c r="C409" s="107"/>
      <c r="D409" s="107"/>
      <c r="E409" s="107"/>
      <c r="F409" s="107"/>
      <c r="G409" s="479"/>
      <c r="H409" s="107"/>
      <c r="I409" s="107"/>
      <c r="J409" s="107"/>
      <c r="K409" s="107"/>
      <c r="L409" s="107"/>
      <c r="M409" s="109"/>
      <c r="N409" s="109"/>
      <c r="O409" s="107"/>
      <c r="P409" s="107"/>
      <c r="Q409" s="107"/>
      <c r="R409" s="107"/>
      <c r="S409" s="107"/>
      <c r="T409" s="107"/>
      <c r="U409" s="107"/>
      <c r="V409" s="107"/>
      <c r="W409" s="107"/>
      <c r="X409" s="107"/>
      <c r="Y409" s="107"/>
      <c r="Z409" s="107"/>
    </row>
    <row r="410" spans="1:26" ht="15.75" customHeight="1">
      <c r="A410" s="107"/>
      <c r="B410" s="107"/>
      <c r="C410" s="107"/>
      <c r="D410" s="107"/>
      <c r="E410" s="107"/>
      <c r="F410" s="107"/>
      <c r="G410" s="479"/>
      <c r="H410" s="107"/>
      <c r="I410" s="107"/>
      <c r="J410" s="107"/>
      <c r="K410" s="107"/>
      <c r="L410" s="107"/>
      <c r="M410" s="109"/>
      <c r="N410" s="109"/>
      <c r="O410" s="107"/>
      <c r="P410" s="107"/>
      <c r="Q410" s="107"/>
      <c r="R410" s="107"/>
      <c r="S410" s="107"/>
      <c r="T410" s="107"/>
      <c r="U410" s="107"/>
      <c r="V410" s="107"/>
      <c r="W410" s="107"/>
      <c r="X410" s="107"/>
      <c r="Y410" s="107"/>
      <c r="Z410" s="107"/>
    </row>
    <row r="411" spans="1:26" ht="15.75" customHeight="1">
      <c r="A411" s="107"/>
      <c r="B411" s="107"/>
      <c r="C411" s="107"/>
      <c r="D411" s="107"/>
      <c r="E411" s="107"/>
      <c r="F411" s="107"/>
      <c r="G411" s="479"/>
      <c r="H411" s="107"/>
      <c r="I411" s="107"/>
      <c r="J411" s="107"/>
      <c r="K411" s="107"/>
      <c r="L411" s="107"/>
      <c r="M411" s="109"/>
      <c r="N411" s="109"/>
      <c r="O411" s="107"/>
      <c r="P411" s="107"/>
      <c r="Q411" s="107"/>
      <c r="R411" s="107"/>
      <c r="S411" s="107"/>
      <c r="T411" s="107"/>
      <c r="U411" s="107"/>
      <c r="V411" s="107"/>
      <c r="W411" s="107"/>
      <c r="X411" s="107"/>
      <c r="Y411" s="107"/>
      <c r="Z411" s="107"/>
    </row>
    <row r="412" spans="1:26" ht="15.75" customHeight="1">
      <c r="A412" s="107"/>
      <c r="B412" s="107"/>
      <c r="C412" s="107"/>
      <c r="D412" s="107"/>
      <c r="E412" s="107"/>
      <c r="F412" s="107"/>
      <c r="G412" s="479"/>
      <c r="H412" s="107"/>
      <c r="I412" s="107"/>
      <c r="J412" s="107"/>
      <c r="K412" s="107"/>
      <c r="L412" s="107"/>
      <c r="M412" s="109"/>
      <c r="N412" s="109"/>
      <c r="O412" s="107"/>
      <c r="P412" s="107"/>
      <c r="Q412" s="107"/>
      <c r="R412" s="107"/>
      <c r="S412" s="107"/>
      <c r="T412" s="107"/>
      <c r="U412" s="107"/>
      <c r="V412" s="107"/>
      <c r="W412" s="107"/>
      <c r="X412" s="107"/>
      <c r="Y412" s="107"/>
      <c r="Z412" s="107"/>
    </row>
    <row r="413" spans="1:26" ht="15.75" customHeight="1">
      <c r="A413" s="107"/>
      <c r="B413" s="107"/>
      <c r="C413" s="107"/>
      <c r="D413" s="107"/>
      <c r="E413" s="107"/>
      <c r="F413" s="107"/>
      <c r="G413" s="479"/>
      <c r="H413" s="107"/>
      <c r="I413" s="107"/>
      <c r="J413" s="107"/>
      <c r="K413" s="107"/>
      <c r="L413" s="107"/>
      <c r="M413" s="109"/>
      <c r="N413" s="109"/>
      <c r="O413" s="107"/>
      <c r="P413" s="107"/>
      <c r="Q413" s="107"/>
      <c r="R413" s="107"/>
      <c r="S413" s="107"/>
      <c r="T413" s="107"/>
      <c r="U413" s="107"/>
      <c r="V413" s="107"/>
      <c r="W413" s="107"/>
      <c r="X413" s="107"/>
      <c r="Y413" s="107"/>
      <c r="Z413" s="107"/>
    </row>
    <row r="414" spans="1:26" ht="15.75" customHeight="1">
      <c r="A414" s="107"/>
      <c r="B414" s="107"/>
      <c r="C414" s="107"/>
      <c r="D414" s="107"/>
      <c r="E414" s="107"/>
      <c r="F414" s="107"/>
      <c r="G414" s="479"/>
      <c r="H414" s="107"/>
      <c r="I414" s="107"/>
      <c r="J414" s="107"/>
      <c r="K414" s="107"/>
      <c r="L414" s="107"/>
      <c r="M414" s="109"/>
      <c r="N414" s="109"/>
      <c r="O414" s="107"/>
      <c r="P414" s="107"/>
      <c r="Q414" s="107"/>
      <c r="R414" s="107"/>
      <c r="S414" s="107"/>
      <c r="T414" s="107"/>
      <c r="U414" s="107"/>
      <c r="V414" s="107"/>
      <c r="W414" s="107"/>
      <c r="X414" s="107"/>
      <c r="Y414" s="107"/>
      <c r="Z414" s="107"/>
    </row>
    <row r="415" spans="1:26" ht="15.75" customHeight="1">
      <c r="A415" s="107"/>
      <c r="B415" s="107"/>
      <c r="C415" s="107"/>
      <c r="D415" s="107"/>
      <c r="E415" s="107"/>
      <c r="F415" s="107"/>
      <c r="G415" s="479"/>
      <c r="H415" s="107"/>
      <c r="I415" s="107"/>
      <c r="J415" s="107"/>
      <c r="K415" s="107"/>
      <c r="L415" s="107"/>
      <c r="M415" s="109"/>
      <c r="N415" s="109"/>
      <c r="O415" s="107"/>
      <c r="P415" s="107"/>
      <c r="Q415" s="107"/>
      <c r="R415" s="107"/>
      <c r="S415" s="107"/>
      <c r="T415" s="107"/>
      <c r="U415" s="107"/>
      <c r="V415" s="107"/>
      <c r="W415" s="107"/>
      <c r="X415" s="107"/>
      <c r="Y415" s="107"/>
      <c r="Z415" s="107"/>
    </row>
    <row r="416" spans="1:26" ht="15.75" customHeight="1">
      <c r="A416" s="107"/>
      <c r="B416" s="107"/>
      <c r="C416" s="107"/>
      <c r="D416" s="107"/>
      <c r="E416" s="107"/>
      <c r="F416" s="107"/>
      <c r="G416" s="479"/>
      <c r="H416" s="107"/>
      <c r="I416" s="107"/>
      <c r="J416" s="107"/>
      <c r="K416" s="107"/>
      <c r="L416" s="107"/>
      <c r="M416" s="109"/>
      <c r="N416" s="109"/>
      <c r="O416" s="107"/>
      <c r="P416" s="107"/>
      <c r="Q416" s="107"/>
      <c r="R416" s="107"/>
      <c r="S416" s="107"/>
      <c r="T416" s="107"/>
      <c r="U416" s="107"/>
      <c r="V416" s="107"/>
      <c r="W416" s="107"/>
      <c r="X416" s="107"/>
      <c r="Y416" s="107"/>
      <c r="Z416" s="107"/>
    </row>
    <row r="417" spans="1:26" ht="15.75" customHeight="1">
      <c r="A417" s="107"/>
      <c r="B417" s="107"/>
      <c r="C417" s="107"/>
      <c r="D417" s="107"/>
      <c r="E417" s="107"/>
      <c r="F417" s="107"/>
      <c r="G417" s="479"/>
      <c r="H417" s="107"/>
      <c r="I417" s="107"/>
      <c r="J417" s="107"/>
      <c r="K417" s="107"/>
      <c r="L417" s="107"/>
      <c r="M417" s="109"/>
      <c r="N417" s="109"/>
      <c r="O417" s="107"/>
      <c r="P417" s="107"/>
      <c r="Q417" s="107"/>
      <c r="R417" s="107"/>
      <c r="S417" s="107"/>
      <c r="T417" s="107"/>
      <c r="U417" s="107"/>
      <c r="V417" s="107"/>
      <c r="W417" s="107"/>
      <c r="X417" s="107"/>
      <c r="Y417" s="107"/>
      <c r="Z417" s="107"/>
    </row>
    <row r="418" spans="1:26" ht="15.75" customHeight="1">
      <c r="A418" s="107"/>
      <c r="B418" s="107"/>
      <c r="C418" s="107"/>
      <c r="D418" s="107"/>
      <c r="E418" s="107"/>
      <c r="F418" s="107"/>
      <c r="G418" s="479"/>
      <c r="H418" s="107"/>
      <c r="I418" s="107"/>
      <c r="J418" s="107"/>
      <c r="K418" s="107"/>
      <c r="L418" s="107"/>
      <c r="M418" s="109"/>
      <c r="N418" s="109"/>
      <c r="O418" s="107"/>
      <c r="P418" s="107"/>
      <c r="Q418" s="107"/>
      <c r="R418" s="107"/>
      <c r="S418" s="107"/>
      <c r="T418" s="107"/>
      <c r="U418" s="107"/>
      <c r="V418" s="107"/>
      <c r="W418" s="107"/>
      <c r="X418" s="107"/>
      <c r="Y418" s="107"/>
      <c r="Z418" s="107"/>
    </row>
    <row r="419" spans="1:26" ht="15.75" customHeight="1">
      <c r="A419" s="107"/>
      <c r="B419" s="107"/>
      <c r="C419" s="107"/>
      <c r="D419" s="107"/>
      <c r="E419" s="107"/>
      <c r="F419" s="107"/>
      <c r="G419" s="479"/>
      <c r="H419" s="107"/>
      <c r="I419" s="107"/>
      <c r="J419" s="107"/>
      <c r="K419" s="107"/>
      <c r="L419" s="107"/>
      <c r="M419" s="109"/>
      <c r="N419" s="109"/>
      <c r="O419" s="107"/>
      <c r="P419" s="107"/>
      <c r="Q419" s="107"/>
      <c r="R419" s="107"/>
      <c r="S419" s="107"/>
      <c r="T419" s="107"/>
      <c r="U419" s="107"/>
      <c r="V419" s="107"/>
      <c r="W419" s="107"/>
      <c r="X419" s="107"/>
      <c r="Y419" s="107"/>
      <c r="Z419" s="107"/>
    </row>
    <row r="420" spans="1:26" ht="15.75" customHeight="1">
      <c r="A420" s="107"/>
      <c r="B420" s="107"/>
      <c r="C420" s="107"/>
      <c r="D420" s="107"/>
      <c r="E420" s="107"/>
      <c r="F420" s="107"/>
      <c r="G420" s="479"/>
      <c r="H420" s="107"/>
      <c r="I420" s="107"/>
      <c r="J420" s="107"/>
      <c r="K420" s="107"/>
      <c r="L420" s="107"/>
      <c r="M420" s="109"/>
      <c r="N420" s="109"/>
      <c r="O420" s="107"/>
      <c r="P420" s="107"/>
      <c r="Q420" s="107"/>
      <c r="R420" s="107"/>
      <c r="S420" s="107"/>
      <c r="T420" s="107"/>
      <c r="U420" s="107"/>
      <c r="V420" s="107"/>
      <c r="W420" s="107"/>
      <c r="X420" s="107"/>
      <c r="Y420" s="107"/>
      <c r="Z420" s="107"/>
    </row>
    <row r="421" spans="1:26" ht="15.75" customHeight="1">
      <c r="A421" s="107"/>
      <c r="B421" s="107"/>
      <c r="C421" s="107"/>
      <c r="D421" s="107"/>
      <c r="E421" s="107"/>
      <c r="F421" s="107"/>
      <c r="G421" s="479"/>
      <c r="H421" s="107"/>
      <c r="I421" s="107"/>
      <c r="J421" s="107"/>
      <c r="K421" s="107"/>
      <c r="L421" s="107"/>
      <c r="M421" s="109"/>
      <c r="N421" s="109"/>
      <c r="O421" s="107"/>
      <c r="P421" s="107"/>
      <c r="Q421" s="107"/>
      <c r="R421" s="107"/>
      <c r="S421" s="107"/>
      <c r="T421" s="107"/>
      <c r="U421" s="107"/>
      <c r="V421" s="107"/>
      <c r="W421" s="107"/>
      <c r="X421" s="107"/>
      <c r="Y421" s="107"/>
      <c r="Z421" s="107"/>
    </row>
    <row r="422" spans="1:26" ht="15.75" customHeight="1">
      <c r="A422" s="107"/>
      <c r="B422" s="107"/>
      <c r="C422" s="107"/>
      <c r="D422" s="107"/>
      <c r="E422" s="107"/>
      <c r="F422" s="107"/>
      <c r="G422" s="479"/>
      <c r="H422" s="107"/>
      <c r="I422" s="107"/>
      <c r="J422" s="107"/>
      <c r="K422" s="107"/>
      <c r="L422" s="107"/>
      <c r="M422" s="109"/>
      <c r="N422" s="109"/>
      <c r="O422" s="107"/>
      <c r="P422" s="107"/>
      <c r="Q422" s="107"/>
      <c r="R422" s="107"/>
      <c r="S422" s="107"/>
      <c r="T422" s="107"/>
      <c r="U422" s="107"/>
      <c r="V422" s="107"/>
      <c r="W422" s="107"/>
      <c r="X422" s="107"/>
      <c r="Y422" s="107"/>
      <c r="Z422" s="107"/>
    </row>
    <row r="423" spans="1:26" ht="15.75" customHeight="1">
      <c r="A423" s="107"/>
      <c r="B423" s="107"/>
      <c r="C423" s="107"/>
      <c r="D423" s="107"/>
      <c r="E423" s="107"/>
      <c r="F423" s="107"/>
      <c r="G423" s="479"/>
      <c r="H423" s="107"/>
      <c r="I423" s="107"/>
      <c r="J423" s="107"/>
      <c r="K423" s="107"/>
      <c r="L423" s="107"/>
      <c r="M423" s="109"/>
      <c r="N423" s="109"/>
      <c r="O423" s="107"/>
      <c r="P423" s="107"/>
      <c r="Q423" s="107"/>
      <c r="R423" s="107"/>
      <c r="S423" s="107"/>
      <c r="T423" s="107"/>
      <c r="U423" s="107"/>
      <c r="V423" s="107"/>
      <c r="W423" s="107"/>
      <c r="X423" s="107"/>
      <c r="Y423" s="107"/>
      <c r="Z423" s="107"/>
    </row>
    <row r="424" spans="1:26" ht="15.75" customHeight="1">
      <c r="A424" s="107"/>
      <c r="B424" s="107"/>
      <c r="C424" s="107"/>
      <c r="D424" s="107"/>
      <c r="E424" s="107"/>
      <c r="F424" s="107"/>
      <c r="G424" s="479"/>
      <c r="H424" s="107"/>
      <c r="I424" s="107"/>
      <c r="J424" s="107"/>
      <c r="K424" s="107"/>
      <c r="L424" s="107"/>
      <c r="M424" s="109"/>
      <c r="N424" s="109"/>
      <c r="O424" s="107"/>
      <c r="P424" s="107"/>
      <c r="Q424" s="107"/>
      <c r="R424" s="107"/>
      <c r="S424" s="107"/>
      <c r="T424" s="107"/>
      <c r="U424" s="107"/>
      <c r="V424" s="107"/>
      <c r="W424" s="107"/>
      <c r="X424" s="107"/>
      <c r="Y424" s="107"/>
      <c r="Z424" s="107"/>
    </row>
    <row r="425" spans="1:26" ht="15.75" customHeight="1">
      <c r="A425" s="107"/>
      <c r="B425" s="107"/>
      <c r="C425" s="107"/>
      <c r="D425" s="107"/>
      <c r="E425" s="107"/>
      <c r="F425" s="107"/>
      <c r="G425" s="479"/>
      <c r="H425" s="107"/>
      <c r="I425" s="107"/>
      <c r="J425" s="107"/>
      <c r="K425" s="107"/>
      <c r="L425" s="107"/>
      <c r="M425" s="109"/>
      <c r="N425" s="109"/>
      <c r="O425" s="107"/>
      <c r="P425" s="107"/>
      <c r="Q425" s="107"/>
      <c r="R425" s="107"/>
      <c r="S425" s="107"/>
      <c r="T425" s="107"/>
      <c r="U425" s="107"/>
      <c r="V425" s="107"/>
      <c r="W425" s="107"/>
      <c r="X425" s="107"/>
      <c r="Y425" s="107"/>
      <c r="Z425" s="107"/>
    </row>
    <row r="426" spans="1:26" ht="15.75" customHeight="1">
      <c r="A426" s="107"/>
      <c r="B426" s="107"/>
      <c r="C426" s="107"/>
      <c r="D426" s="107"/>
      <c r="E426" s="107"/>
      <c r="F426" s="107"/>
      <c r="G426" s="479"/>
      <c r="H426" s="107"/>
      <c r="I426" s="107"/>
      <c r="J426" s="107"/>
      <c r="K426" s="107"/>
      <c r="L426" s="107"/>
      <c r="M426" s="109"/>
      <c r="N426" s="109"/>
      <c r="O426" s="107"/>
      <c r="P426" s="107"/>
      <c r="Q426" s="107"/>
      <c r="R426" s="107"/>
      <c r="S426" s="107"/>
      <c r="T426" s="107"/>
      <c r="U426" s="107"/>
      <c r="V426" s="107"/>
      <c r="W426" s="107"/>
      <c r="X426" s="107"/>
      <c r="Y426" s="107"/>
      <c r="Z426" s="107"/>
    </row>
    <row r="427" spans="1:26" ht="15.75" customHeight="1">
      <c r="A427" s="107"/>
      <c r="B427" s="107"/>
      <c r="C427" s="107"/>
      <c r="D427" s="107"/>
      <c r="E427" s="107"/>
      <c r="F427" s="107"/>
      <c r="G427" s="479"/>
      <c r="H427" s="107"/>
      <c r="I427" s="107"/>
      <c r="J427" s="107"/>
      <c r="K427" s="107"/>
      <c r="L427" s="107"/>
      <c r="M427" s="109"/>
      <c r="N427" s="109"/>
      <c r="O427" s="107"/>
      <c r="P427" s="107"/>
      <c r="Q427" s="107"/>
      <c r="R427" s="107"/>
      <c r="S427" s="107"/>
      <c r="T427" s="107"/>
      <c r="U427" s="107"/>
      <c r="V427" s="107"/>
      <c r="W427" s="107"/>
      <c r="X427" s="107"/>
      <c r="Y427" s="107"/>
      <c r="Z427" s="107"/>
    </row>
    <row r="428" spans="1:26" ht="15.75" customHeight="1">
      <c r="A428" s="107"/>
      <c r="B428" s="107"/>
      <c r="C428" s="107"/>
      <c r="D428" s="107"/>
      <c r="E428" s="107"/>
      <c r="F428" s="107"/>
      <c r="G428" s="479"/>
      <c r="H428" s="107"/>
      <c r="I428" s="107"/>
      <c r="J428" s="107"/>
      <c r="K428" s="107"/>
      <c r="L428" s="107"/>
      <c r="M428" s="109"/>
      <c r="N428" s="109"/>
      <c r="O428" s="107"/>
      <c r="P428" s="107"/>
      <c r="Q428" s="107"/>
      <c r="R428" s="107"/>
      <c r="S428" s="107"/>
      <c r="T428" s="107"/>
      <c r="U428" s="107"/>
      <c r="V428" s="107"/>
      <c r="W428" s="107"/>
      <c r="X428" s="107"/>
      <c r="Y428" s="107"/>
      <c r="Z428" s="107"/>
    </row>
    <row r="429" spans="1:26" ht="15.75" customHeight="1">
      <c r="A429" s="107"/>
      <c r="B429" s="107"/>
      <c r="C429" s="107"/>
      <c r="D429" s="107"/>
      <c r="E429" s="107"/>
      <c r="F429" s="107"/>
      <c r="G429" s="479"/>
      <c r="H429" s="107"/>
      <c r="I429" s="107"/>
      <c r="J429" s="107"/>
      <c r="K429" s="107"/>
      <c r="L429" s="107"/>
      <c r="M429" s="109"/>
      <c r="N429" s="109"/>
      <c r="O429" s="107"/>
      <c r="P429" s="107"/>
      <c r="Q429" s="107"/>
      <c r="R429" s="107"/>
      <c r="S429" s="107"/>
      <c r="T429" s="107"/>
      <c r="U429" s="107"/>
      <c r="V429" s="107"/>
      <c r="W429" s="107"/>
      <c r="X429" s="107"/>
      <c r="Y429" s="107"/>
      <c r="Z429" s="107"/>
    </row>
    <row r="430" spans="1:26" ht="15.75" customHeight="1">
      <c r="A430" s="107"/>
      <c r="B430" s="107"/>
      <c r="C430" s="107"/>
      <c r="D430" s="107"/>
      <c r="E430" s="107"/>
      <c r="F430" s="107"/>
      <c r="G430" s="479"/>
      <c r="H430" s="107"/>
      <c r="I430" s="107"/>
      <c r="J430" s="107"/>
      <c r="K430" s="107"/>
      <c r="L430" s="107"/>
      <c r="M430" s="109"/>
      <c r="N430" s="109"/>
      <c r="O430" s="107"/>
      <c r="P430" s="107"/>
      <c r="Q430" s="107"/>
      <c r="R430" s="107"/>
      <c r="S430" s="107"/>
      <c r="T430" s="107"/>
      <c r="U430" s="107"/>
      <c r="V430" s="107"/>
      <c r="W430" s="107"/>
      <c r="X430" s="107"/>
      <c r="Y430" s="107"/>
      <c r="Z430" s="107"/>
    </row>
    <row r="431" spans="1:26" ht="15.75" customHeight="1">
      <c r="A431" s="107"/>
      <c r="B431" s="107"/>
      <c r="C431" s="107"/>
      <c r="D431" s="107"/>
      <c r="E431" s="107"/>
      <c r="F431" s="107"/>
      <c r="G431" s="479"/>
      <c r="H431" s="107"/>
      <c r="I431" s="107"/>
      <c r="J431" s="107"/>
      <c r="K431" s="107"/>
      <c r="L431" s="107"/>
      <c r="M431" s="109"/>
      <c r="N431" s="109"/>
      <c r="O431" s="107"/>
      <c r="P431" s="107"/>
      <c r="Q431" s="107"/>
      <c r="R431" s="107"/>
      <c r="S431" s="107"/>
      <c r="T431" s="107"/>
      <c r="U431" s="107"/>
      <c r="V431" s="107"/>
      <c r="W431" s="107"/>
      <c r="X431" s="107"/>
      <c r="Y431" s="107"/>
      <c r="Z431" s="107"/>
    </row>
    <row r="432" spans="1:26" ht="15.75" customHeight="1">
      <c r="A432" s="107"/>
      <c r="B432" s="107"/>
      <c r="C432" s="107"/>
      <c r="D432" s="107"/>
      <c r="E432" s="107"/>
      <c r="F432" s="107"/>
      <c r="G432" s="479"/>
      <c r="H432" s="107"/>
      <c r="I432" s="107"/>
      <c r="J432" s="107"/>
      <c r="K432" s="107"/>
      <c r="L432" s="107"/>
      <c r="M432" s="109"/>
      <c r="N432" s="109"/>
      <c r="O432" s="107"/>
      <c r="P432" s="107"/>
      <c r="Q432" s="107"/>
      <c r="R432" s="107"/>
      <c r="S432" s="107"/>
      <c r="T432" s="107"/>
      <c r="U432" s="107"/>
      <c r="V432" s="107"/>
      <c r="W432" s="107"/>
      <c r="X432" s="107"/>
      <c r="Y432" s="107"/>
      <c r="Z432" s="107"/>
    </row>
    <row r="433" spans="1:26" ht="15.75" customHeight="1">
      <c r="A433" s="107"/>
      <c r="B433" s="107"/>
      <c r="C433" s="107"/>
      <c r="D433" s="107"/>
      <c r="E433" s="107"/>
      <c r="F433" s="107"/>
      <c r="G433" s="479"/>
      <c r="H433" s="107"/>
      <c r="I433" s="107"/>
      <c r="J433" s="107"/>
      <c r="K433" s="107"/>
      <c r="L433" s="107"/>
      <c r="M433" s="109"/>
      <c r="N433" s="109"/>
      <c r="O433" s="107"/>
      <c r="P433" s="107"/>
      <c r="Q433" s="107"/>
      <c r="R433" s="107"/>
      <c r="S433" s="107"/>
      <c r="T433" s="107"/>
      <c r="U433" s="107"/>
      <c r="V433" s="107"/>
      <c r="W433" s="107"/>
      <c r="X433" s="107"/>
      <c r="Y433" s="107"/>
      <c r="Z433" s="107"/>
    </row>
    <row r="434" spans="1:26" ht="15.75" customHeight="1">
      <c r="A434" s="107"/>
      <c r="B434" s="107"/>
      <c r="C434" s="107"/>
      <c r="D434" s="107"/>
      <c r="E434" s="107"/>
      <c r="F434" s="107"/>
      <c r="G434" s="479"/>
      <c r="H434" s="107"/>
      <c r="I434" s="107"/>
      <c r="J434" s="107"/>
      <c r="K434" s="107"/>
      <c r="L434" s="107"/>
      <c r="M434" s="109"/>
      <c r="N434" s="109"/>
      <c r="O434" s="107"/>
      <c r="P434" s="107"/>
      <c r="Q434" s="107"/>
      <c r="R434" s="107"/>
      <c r="S434" s="107"/>
      <c r="T434" s="107"/>
      <c r="U434" s="107"/>
      <c r="V434" s="107"/>
      <c r="W434" s="107"/>
      <c r="X434" s="107"/>
      <c r="Y434" s="107"/>
      <c r="Z434" s="107"/>
    </row>
    <row r="435" spans="1:26" ht="15.75" customHeight="1">
      <c r="A435" s="107"/>
      <c r="B435" s="107"/>
      <c r="C435" s="107"/>
      <c r="D435" s="107"/>
      <c r="E435" s="107"/>
      <c r="F435" s="107"/>
      <c r="G435" s="479"/>
      <c r="H435" s="107"/>
      <c r="I435" s="107"/>
      <c r="J435" s="107"/>
      <c r="K435" s="107"/>
      <c r="L435" s="107"/>
      <c r="M435" s="109"/>
      <c r="N435" s="109"/>
      <c r="O435" s="107"/>
      <c r="P435" s="107"/>
      <c r="Q435" s="107"/>
      <c r="R435" s="107"/>
      <c r="S435" s="107"/>
      <c r="T435" s="107"/>
      <c r="U435" s="107"/>
      <c r="V435" s="107"/>
      <c r="W435" s="107"/>
      <c r="X435" s="107"/>
      <c r="Y435" s="107"/>
      <c r="Z435" s="107"/>
    </row>
    <row r="436" spans="1:26" ht="15.75" customHeight="1">
      <c r="A436" s="107"/>
      <c r="B436" s="107"/>
      <c r="C436" s="107"/>
      <c r="D436" s="107"/>
      <c r="E436" s="107"/>
      <c r="F436" s="107"/>
      <c r="G436" s="479"/>
      <c r="H436" s="107"/>
      <c r="I436" s="107"/>
      <c r="J436" s="107"/>
      <c r="K436" s="107"/>
      <c r="L436" s="107"/>
      <c r="M436" s="109"/>
      <c r="N436" s="109"/>
      <c r="O436" s="107"/>
      <c r="P436" s="107"/>
      <c r="Q436" s="107"/>
      <c r="R436" s="107"/>
      <c r="S436" s="107"/>
      <c r="T436" s="107"/>
      <c r="U436" s="107"/>
      <c r="V436" s="107"/>
      <c r="W436" s="107"/>
      <c r="X436" s="107"/>
      <c r="Y436" s="107"/>
      <c r="Z436" s="107"/>
    </row>
    <row r="437" spans="1:26" ht="15.75" customHeight="1">
      <c r="A437" s="107"/>
      <c r="B437" s="107"/>
      <c r="C437" s="107"/>
      <c r="D437" s="107"/>
      <c r="E437" s="107"/>
      <c r="F437" s="107"/>
      <c r="G437" s="479"/>
      <c r="H437" s="107"/>
      <c r="I437" s="107"/>
      <c r="J437" s="107"/>
      <c r="K437" s="107"/>
      <c r="L437" s="107"/>
      <c r="M437" s="109"/>
      <c r="N437" s="109"/>
      <c r="O437" s="107"/>
      <c r="P437" s="107"/>
      <c r="Q437" s="107"/>
      <c r="R437" s="107"/>
      <c r="S437" s="107"/>
      <c r="T437" s="107"/>
      <c r="U437" s="107"/>
      <c r="V437" s="107"/>
      <c r="W437" s="107"/>
      <c r="X437" s="107"/>
      <c r="Y437" s="107"/>
      <c r="Z437" s="107"/>
    </row>
    <row r="438" spans="1:26" ht="15.75" customHeight="1">
      <c r="A438" s="107"/>
      <c r="B438" s="107"/>
      <c r="C438" s="107"/>
      <c r="D438" s="107"/>
      <c r="E438" s="107"/>
      <c r="F438" s="107"/>
      <c r="G438" s="479"/>
      <c r="H438" s="107"/>
      <c r="I438" s="107"/>
      <c r="J438" s="107"/>
      <c r="K438" s="107"/>
      <c r="L438" s="107"/>
      <c r="M438" s="109"/>
      <c r="N438" s="109"/>
      <c r="O438" s="107"/>
      <c r="P438" s="107"/>
      <c r="Q438" s="107"/>
      <c r="R438" s="107"/>
      <c r="S438" s="107"/>
      <c r="T438" s="107"/>
      <c r="U438" s="107"/>
      <c r="V438" s="107"/>
      <c r="W438" s="107"/>
      <c r="X438" s="107"/>
      <c r="Y438" s="107"/>
      <c r="Z438" s="107"/>
    </row>
    <row r="439" spans="1:26" ht="15.75" customHeight="1">
      <c r="A439" s="107"/>
      <c r="B439" s="107"/>
      <c r="C439" s="107"/>
      <c r="D439" s="107"/>
      <c r="E439" s="107"/>
      <c r="F439" s="107"/>
      <c r="G439" s="479"/>
      <c r="H439" s="107"/>
      <c r="I439" s="107"/>
      <c r="J439" s="107"/>
      <c r="K439" s="107"/>
      <c r="L439" s="107"/>
      <c r="M439" s="109"/>
      <c r="N439" s="109"/>
      <c r="O439" s="107"/>
      <c r="P439" s="107"/>
      <c r="Q439" s="107"/>
      <c r="R439" s="107"/>
      <c r="S439" s="107"/>
      <c r="T439" s="107"/>
      <c r="U439" s="107"/>
      <c r="V439" s="107"/>
      <c r="W439" s="107"/>
      <c r="X439" s="107"/>
      <c r="Y439" s="107"/>
      <c r="Z439" s="107"/>
    </row>
    <row r="440" spans="1:26" ht="15.75" customHeight="1">
      <c r="A440" s="107"/>
      <c r="B440" s="107"/>
      <c r="C440" s="107"/>
      <c r="D440" s="107"/>
      <c r="E440" s="107"/>
      <c r="F440" s="107"/>
      <c r="G440" s="479"/>
      <c r="H440" s="107"/>
      <c r="I440" s="107"/>
      <c r="J440" s="107"/>
      <c r="K440" s="107"/>
      <c r="L440" s="107"/>
      <c r="M440" s="109"/>
      <c r="N440" s="109"/>
      <c r="O440" s="107"/>
      <c r="P440" s="107"/>
      <c r="Q440" s="107"/>
      <c r="R440" s="107"/>
      <c r="S440" s="107"/>
      <c r="T440" s="107"/>
      <c r="U440" s="107"/>
      <c r="V440" s="107"/>
      <c r="W440" s="107"/>
      <c r="X440" s="107"/>
      <c r="Y440" s="107"/>
      <c r="Z440" s="107"/>
    </row>
    <row r="441" spans="1:26" ht="15.75" customHeight="1">
      <c r="A441" s="107"/>
      <c r="B441" s="107"/>
      <c r="C441" s="107"/>
      <c r="D441" s="107"/>
      <c r="E441" s="107"/>
      <c r="F441" s="107"/>
      <c r="G441" s="479"/>
      <c r="H441" s="107"/>
      <c r="I441" s="107"/>
      <c r="J441" s="107"/>
      <c r="K441" s="107"/>
      <c r="L441" s="107"/>
      <c r="M441" s="109"/>
      <c r="N441" s="109"/>
      <c r="O441" s="107"/>
      <c r="P441" s="107"/>
      <c r="Q441" s="107"/>
      <c r="R441" s="107"/>
      <c r="S441" s="107"/>
      <c r="T441" s="107"/>
      <c r="U441" s="107"/>
      <c r="V441" s="107"/>
      <c r="W441" s="107"/>
      <c r="X441" s="107"/>
      <c r="Y441" s="107"/>
      <c r="Z441" s="107"/>
    </row>
    <row r="442" spans="1:26" ht="15.75" customHeight="1">
      <c r="A442" s="107"/>
      <c r="B442" s="107"/>
      <c r="C442" s="107"/>
      <c r="D442" s="107"/>
      <c r="E442" s="107"/>
      <c r="F442" s="107"/>
      <c r="G442" s="479"/>
      <c r="H442" s="107"/>
      <c r="I442" s="107"/>
      <c r="J442" s="107"/>
      <c r="K442" s="107"/>
      <c r="L442" s="107"/>
      <c r="M442" s="109"/>
      <c r="N442" s="109"/>
      <c r="O442" s="107"/>
      <c r="P442" s="107"/>
      <c r="Q442" s="107"/>
      <c r="R442" s="107"/>
      <c r="S442" s="107"/>
      <c r="T442" s="107"/>
      <c r="U442" s="107"/>
      <c r="V442" s="107"/>
      <c r="W442" s="107"/>
      <c r="X442" s="107"/>
      <c r="Y442" s="107"/>
      <c r="Z442" s="107"/>
    </row>
    <row r="443" spans="1:26" ht="15.75" customHeight="1">
      <c r="A443" s="107"/>
      <c r="B443" s="107"/>
      <c r="C443" s="107"/>
      <c r="D443" s="107"/>
      <c r="E443" s="107"/>
      <c r="F443" s="107"/>
      <c r="G443" s="479"/>
      <c r="H443" s="107"/>
      <c r="I443" s="107"/>
      <c r="J443" s="107"/>
      <c r="K443" s="107"/>
      <c r="L443" s="107"/>
      <c r="M443" s="109"/>
      <c r="N443" s="109"/>
      <c r="O443" s="107"/>
      <c r="P443" s="107"/>
      <c r="Q443" s="107"/>
      <c r="R443" s="107"/>
      <c r="S443" s="107"/>
      <c r="T443" s="107"/>
      <c r="U443" s="107"/>
      <c r="V443" s="107"/>
      <c r="W443" s="107"/>
      <c r="X443" s="107"/>
      <c r="Y443" s="107"/>
      <c r="Z443" s="107"/>
    </row>
    <row r="444" spans="1:26" ht="15.75" customHeight="1">
      <c r="A444" s="107"/>
      <c r="B444" s="107"/>
      <c r="C444" s="107"/>
      <c r="D444" s="107"/>
      <c r="E444" s="107"/>
      <c r="F444" s="107"/>
      <c r="G444" s="479"/>
      <c r="H444" s="107"/>
      <c r="I444" s="107"/>
      <c r="J444" s="107"/>
      <c r="K444" s="107"/>
      <c r="L444" s="107"/>
      <c r="M444" s="109"/>
      <c r="N444" s="109"/>
      <c r="O444" s="107"/>
      <c r="P444" s="107"/>
      <c r="Q444" s="107"/>
      <c r="R444" s="107"/>
      <c r="S444" s="107"/>
      <c r="T444" s="107"/>
      <c r="U444" s="107"/>
      <c r="V444" s="107"/>
      <c r="W444" s="107"/>
      <c r="X444" s="107"/>
      <c r="Y444" s="107"/>
      <c r="Z444" s="107"/>
    </row>
    <row r="445" spans="1:26" ht="15.75" customHeight="1">
      <c r="A445" s="107"/>
      <c r="B445" s="107"/>
      <c r="C445" s="107"/>
      <c r="D445" s="107"/>
      <c r="E445" s="107"/>
      <c r="F445" s="107"/>
      <c r="G445" s="479"/>
      <c r="H445" s="107"/>
      <c r="I445" s="107"/>
      <c r="J445" s="107"/>
      <c r="K445" s="107"/>
      <c r="L445" s="107"/>
      <c r="M445" s="109"/>
      <c r="N445" s="109"/>
      <c r="O445" s="107"/>
      <c r="P445" s="107"/>
      <c r="Q445" s="107"/>
      <c r="R445" s="107"/>
      <c r="S445" s="107"/>
      <c r="T445" s="107"/>
      <c r="U445" s="107"/>
      <c r="V445" s="107"/>
      <c r="W445" s="107"/>
      <c r="X445" s="107"/>
      <c r="Y445" s="107"/>
      <c r="Z445" s="107"/>
    </row>
    <row r="446" spans="1:26" ht="15.75" customHeight="1">
      <c r="A446" s="107"/>
      <c r="B446" s="107"/>
      <c r="C446" s="107"/>
      <c r="D446" s="107"/>
      <c r="E446" s="107"/>
      <c r="F446" s="107"/>
      <c r="G446" s="479"/>
      <c r="H446" s="107"/>
      <c r="I446" s="107"/>
      <c r="J446" s="107"/>
      <c r="K446" s="107"/>
      <c r="L446" s="107"/>
      <c r="M446" s="109"/>
      <c r="N446" s="109"/>
      <c r="O446" s="107"/>
      <c r="P446" s="107"/>
      <c r="Q446" s="107"/>
      <c r="R446" s="107"/>
      <c r="S446" s="107"/>
      <c r="T446" s="107"/>
      <c r="U446" s="107"/>
      <c r="V446" s="107"/>
      <c r="W446" s="107"/>
      <c r="X446" s="107"/>
      <c r="Y446" s="107"/>
      <c r="Z446" s="107"/>
    </row>
    <row r="447" spans="1:26" ht="15.75" customHeight="1">
      <c r="A447" s="107"/>
      <c r="B447" s="107"/>
      <c r="C447" s="107"/>
      <c r="D447" s="107"/>
      <c r="E447" s="107"/>
      <c r="F447" s="107"/>
      <c r="G447" s="479"/>
      <c r="H447" s="107"/>
      <c r="I447" s="107"/>
      <c r="J447" s="107"/>
      <c r="K447" s="107"/>
      <c r="L447" s="107"/>
      <c r="M447" s="109"/>
      <c r="N447" s="109"/>
      <c r="O447" s="107"/>
      <c r="P447" s="107"/>
      <c r="Q447" s="107"/>
      <c r="R447" s="107"/>
      <c r="S447" s="107"/>
      <c r="T447" s="107"/>
      <c r="U447" s="107"/>
      <c r="V447" s="107"/>
      <c r="W447" s="107"/>
      <c r="X447" s="107"/>
      <c r="Y447" s="107"/>
      <c r="Z447" s="107"/>
    </row>
    <row r="448" spans="1:26" ht="15.75" customHeight="1">
      <c r="A448" s="107"/>
      <c r="B448" s="107"/>
      <c r="C448" s="107"/>
      <c r="D448" s="107"/>
      <c r="E448" s="107"/>
      <c r="F448" s="107"/>
      <c r="G448" s="479"/>
      <c r="H448" s="107"/>
      <c r="I448" s="107"/>
      <c r="J448" s="107"/>
      <c r="K448" s="107"/>
      <c r="L448" s="107"/>
      <c r="M448" s="109"/>
      <c r="N448" s="109"/>
      <c r="O448" s="107"/>
      <c r="P448" s="107"/>
      <c r="Q448" s="107"/>
      <c r="R448" s="107"/>
      <c r="S448" s="107"/>
      <c r="T448" s="107"/>
      <c r="U448" s="107"/>
      <c r="V448" s="107"/>
      <c r="W448" s="107"/>
      <c r="X448" s="107"/>
      <c r="Y448" s="107"/>
      <c r="Z448" s="107"/>
    </row>
    <row r="449" spans="1:26" ht="15.75" customHeight="1">
      <c r="A449" s="107"/>
      <c r="B449" s="107"/>
      <c r="C449" s="107"/>
      <c r="D449" s="107"/>
      <c r="E449" s="107"/>
      <c r="F449" s="107"/>
      <c r="G449" s="479"/>
      <c r="H449" s="107"/>
      <c r="I449" s="107"/>
      <c r="J449" s="107"/>
      <c r="K449" s="107"/>
      <c r="L449" s="107"/>
      <c r="M449" s="109"/>
      <c r="N449" s="109"/>
      <c r="O449" s="107"/>
      <c r="P449" s="107"/>
      <c r="Q449" s="107"/>
      <c r="R449" s="107"/>
      <c r="S449" s="107"/>
      <c r="T449" s="107"/>
      <c r="U449" s="107"/>
      <c r="V449" s="107"/>
      <c r="W449" s="107"/>
      <c r="X449" s="107"/>
      <c r="Y449" s="107"/>
      <c r="Z449" s="107"/>
    </row>
    <row r="450" spans="1:26" ht="15.75" customHeight="1">
      <c r="A450" s="107"/>
      <c r="B450" s="107"/>
      <c r="C450" s="107"/>
      <c r="D450" s="107"/>
      <c r="E450" s="107"/>
      <c r="F450" s="107"/>
      <c r="G450" s="479"/>
      <c r="H450" s="107"/>
      <c r="I450" s="107"/>
      <c r="J450" s="107"/>
      <c r="K450" s="107"/>
      <c r="L450" s="107"/>
      <c r="M450" s="109"/>
      <c r="N450" s="109"/>
      <c r="O450" s="107"/>
      <c r="P450" s="107"/>
      <c r="Q450" s="107"/>
      <c r="R450" s="107"/>
      <c r="S450" s="107"/>
      <c r="T450" s="107"/>
      <c r="U450" s="107"/>
      <c r="V450" s="107"/>
      <c r="W450" s="107"/>
      <c r="X450" s="107"/>
      <c r="Y450" s="107"/>
      <c r="Z450" s="107"/>
    </row>
    <row r="451" spans="1:26" ht="15.75" customHeight="1">
      <c r="A451" s="107"/>
      <c r="B451" s="107"/>
      <c r="C451" s="107"/>
      <c r="D451" s="107"/>
      <c r="E451" s="107"/>
      <c r="F451" s="107"/>
      <c r="G451" s="479"/>
      <c r="H451" s="107"/>
      <c r="I451" s="107"/>
      <c r="J451" s="107"/>
      <c r="K451" s="107"/>
      <c r="L451" s="107"/>
      <c r="M451" s="109"/>
      <c r="N451" s="109"/>
      <c r="O451" s="107"/>
      <c r="P451" s="107"/>
      <c r="Q451" s="107"/>
      <c r="R451" s="107"/>
      <c r="S451" s="107"/>
      <c r="T451" s="107"/>
      <c r="U451" s="107"/>
      <c r="V451" s="107"/>
      <c r="W451" s="107"/>
      <c r="X451" s="107"/>
      <c r="Y451" s="107"/>
      <c r="Z451" s="107"/>
    </row>
    <row r="452" spans="1:26" ht="15.75" customHeight="1">
      <c r="A452" s="107"/>
      <c r="B452" s="107"/>
      <c r="C452" s="107"/>
      <c r="D452" s="107"/>
      <c r="E452" s="107"/>
      <c r="F452" s="107"/>
      <c r="G452" s="479"/>
      <c r="H452" s="107"/>
      <c r="I452" s="107"/>
      <c r="J452" s="107"/>
      <c r="K452" s="107"/>
      <c r="L452" s="107"/>
      <c r="M452" s="109"/>
      <c r="N452" s="109"/>
      <c r="O452" s="107"/>
      <c r="P452" s="107"/>
      <c r="Q452" s="107"/>
      <c r="R452" s="107"/>
      <c r="S452" s="107"/>
      <c r="T452" s="107"/>
      <c r="U452" s="107"/>
      <c r="V452" s="107"/>
      <c r="W452" s="107"/>
      <c r="X452" s="107"/>
      <c r="Y452" s="107"/>
      <c r="Z452" s="107"/>
    </row>
    <row r="453" spans="1:26" ht="15.75" customHeight="1">
      <c r="A453" s="107"/>
      <c r="B453" s="107"/>
      <c r="C453" s="107"/>
      <c r="D453" s="107"/>
      <c r="E453" s="107"/>
      <c r="F453" s="107"/>
      <c r="G453" s="479"/>
      <c r="H453" s="107"/>
      <c r="I453" s="107"/>
      <c r="J453" s="107"/>
      <c r="K453" s="107"/>
      <c r="L453" s="107"/>
      <c r="M453" s="109"/>
      <c r="N453" s="109"/>
      <c r="O453" s="107"/>
      <c r="P453" s="107"/>
      <c r="Q453" s="107"/>
      <c r="R453" s="107"/>
      <c r="S453" s="107"/>
      <c r="T453" s="107"/>
      <c r="U453" s="107"/>
      <c r="V453" s="107"/>
      <c r="W453" s="107"/>
      <c r="X453" s="107"/>
      <c r="Y453" s="107"/>
      <c r="Z453" s="107"/>
    </row>
    <row r="454" spans="1:26" ht="15.75" customHeight="1">
      <c r="A454" s="107"/>
      <c r="B454" s="107"/>
      <c r="C454" s="107"/>
      <c r="D454" s="107"/>
      <c r="E454" s="107"/>
      <c r="F454" s="107"/>
      <c r="G454" s="479"/>
      <c r="H454" s="107"/>
      <c r="I454" s="107"/>
      <c r="J454" s="107"/>
      <c r="K454" s="107"/>
      <c r="L454" s="107"/>
      <c r="M454" s="109"/>
      <c r="N454" s="109"/>
      <c r="O454" s="107"/>
      <c r="P454" s="107"/>
      <c r="Q454" s="107"/>
      <c r="R454" s="107"/>
      <c r="S454" s="107"/>
      <c r="T454" s="107"/>
      <c r="U454" s="107"/>
      <c r="V454" s="107"/>
      <c r="W454" s="107"/>
      <c r="X454" s="107"/>
      <c r="Y454" s="107"/>
      <c r="Z454" s="107"/>
    </row>
    <row r="455" spans="1:26" ht="15.75" customHeight="1">
      <c r="A455" s="107"/>
      <c r="B455" s="107"/>
      <c r="C455" s="107"/>
      <c r="D455" s="107"/>
      <c r="E455" s="107"/>
      <c r="F455" s="107"/>
      <c r="G455" s="479"/>
      <c r="H455" s="107"/>
      <c r="I455" s="107"/>
      <c r="J455" s="107"/>
      <c r="K455" s="107"/>
      <c r="L455" s="107"/>
      <c r="M455" s="109"/>
      <c r="N455" s="109"/>
      <c r="O455" s="107"/>
      <c r="P455" s="107"/>
      <c r="Q455" s="107"/>
      <c r="R455" s="107"/>
      <c r="S455" s="107"/>
      <c r="T455" s="107"/>
      <c r="U455" s="107"/>
      <c r="V455" s="107"/>
      <c r="W455" s="107"/>
      <c r="X455" s="107"/>
      <c r="Y455" s="107"/>
      <c r="Z455" s="107"/>
    </row>
    <row r="456" spans="1:26" ht="15.75" customHeight="1">
      <c r="A456" s="107"/>
      <c r="B456" s="107"/>
      <c r="C456" s="107"/>
      <c r="D456" s="107"/>
      <c r="E456" s="107"/>
      <c r="F456" s="107"/>
      <c r="G456" s="479"/>
      <c r="H456" s="107"/>
      <c r="I456" s="107"/>
      <c r="J456" s="107"/>
      <c r="K456" s="107"/>
      <c r="L456" s="107"/>
      <c r="M456" s="109"/>
      <c r="N456" s="109"/>
      <c r="O456" s="107"/>
      <c r="P456" s="107"/>
      <c r="Q456" s="107"/>
      <c r="R456" s="107"/>
      <c r="S456" s="107"/>
      <c r="T456" s="107"/>
      <c r="U456" s="107"/>
      <c r="V456" s="107"/>
      <c r="W456" s="107"/>
      <c r="X456" s="107"/>
      <c r="Y456" s="107"/>
      <c r="Z456" s="107"/>
    </row>
    <row r="457" spans="1:26" ht="15.75" customHeight="1">
      <c r="A457" s="107"/>
      <c r="B457" s="107"/>
      <c r="C457" s="107"/>
      <c r="D457" s="107"/>
      <c r="E457" s="107"/>
      <c r="F457" s="107"/>
      <c r="G457" s="479"/>
      <c r="H457" s="107"/>
      <c r="I457" s="107"/>
      <c r="J457" s="107"/>
      <c r="K457" s="107"/>
      <c r="L457" s="107"/>
      <c r="M457" s="109"/>
      <c r="N457" s="109"/>
      <c r="O457" s="107"/>
      <c r="P457" s="107"/>
      <c r="Q457" s="107"/>
      <c r="R457" s="107"/>
      <c r="S457" s="107"/>
      <c r="T457" s="107"/>
      <c r="U457" s="107"/>
      <c r="V457" s="107"/>
      <c r="W457" s="107"/>
      <c r="X457" s="107"/>
      <c r="Y457" s="107"/>
      <c r="Z457" s="107"/>
    </row>
    <row r="458" spans="1:26" ht="15.75" customHeight="1">
      <c r="A458" s="107"/>
      <c r="B458" s="107"/>
      <c r="C458" s="107"/>
      <c r="D458" s="107"/>
      <c r="E458" s="107"/>
      <c r="F458" s="107"/>
      <c r="G458" s="479"/>
      <c r="H458" s="107"/>
      <c r="I458" s="107"/>
      <c r="J458" s="107"/>
      <c r="K458" s="107"/>
      <c r="L458" s="107"/>
      <c r="M458" s="109"/>
      <c r="N458" s="109"/>
      <c r="O458" s="107"/>
      <c r="P458" s="107"/>
      <c r="Q458" s="107"/>
      <c r="R458" s="107"/>
      <c r="S458" s="107"/>
      <c r="T458" s="107"/>
      <c r="U458" s="107"/>
      <c r="V458" s="107"/>
      <c r="W458" s="107"/>
      <c r="X458" s="107"/>
      <c r="Y458" s="107"/>
      <c r="Z458" s="107"/>
    </row>
    <row r="459" spans="1:26" ht="15.75" customHeight="1">
      <c r="A459" s="107"/>
      <c r="B459" s="107"/>
      <c r="C459" s="107"/>
      <c r="D459" s="107"/>
      <c r="E459" s="107"/>
      <c r="F459" s="107"/>
      <c r="G459" s="479"/>
      <c r="H459" s="107"/>
      <c r="I459" s="107"/>
      <c r="J459" s="107"/>
      <c r="K459" s="107"/>
      <c r="L459" s="107"/>
      <c r="M459" s="109"/>
      <c r="N459" s="109"/>
      <c r="O459" s="107"/>
      <c r="P459" s="107"/>
      <c r="Q459" s="107"/>
      <c r="R459" s="107"/>
      <c r="S459" s="107"/>
      <c r="T459" s="107"/>
      <c r="U459" s="107"/>
      <c r="V459" s="107"/>
      <c r="W459" s="107"/>
      <c r="X459" s="107"/>
      <c r="Y459" s="107"/>
      <c r="Z459" s="107"/>
    </row>
    <row r="460" spans="1:26" ht="15.75" customHeight="1">
      <c r="A460" s="107"/>
      <c r="B460" s="107"/>
      <c r="C460" s="107"/>
      <c r="D460" s="107"/>
      <c r="E460" s="107"/>
      <c r="F460" s="107"/>
      <c r="G460" s="479"/>
      <c r="H460" s="107"/>
      <c r="I460" s="107"/>
      <c r="J460" s="107"/>
      <c r="K460" s="107"/>
      <c r="L460" s="107"/>
      <c r="M460" s="109"/>
      <c r="N460" s="109"/>
      <c r="O460" s="107"/>
      <c r="P460" s="107"/>
      <c r="Q460" s="107"/>
      <c r="R460" s="107"/>
      <c r="S460" s="107"/>
      <c r="T460" s="107"/>
      <c r="U460" s="107"/>
      <c r="V460" s="107"/>
      <c r="W460" s="107"/>
      <c r="X460" s="107"/>
      <c r="Y460" s="107"/>
      <c r="Z460" s="107"/>
    </row>
    <row r="461" spans="1:26" ht="15.75" customHeight="1">
      <c r="A461" s="107"/>
      <c r="B461" s="107"/>
      <c r="C461" s="107"/>
      <c r="D461" s="107"/>
      <c r="E461" s="107"/>
      <c r="F461" s="107"/>
      <c r="G461" s="479"/>
      <c r="H461" s="107"/>
      <c r="I461" s="107"/>
      <c r="J461" s="107"/>
      <c r="K461" s="107"/>
      <c r="L461" s="107"/>
      <c r="M461" s="109"/>
      <c r="N461" s="109"/>
      <c r="O461" s="107"/>
      <c r="P461" s="107"/>
      <c r="Q461" s="107"/>
      <c r="R461" s="107"/>
      <c r="S461" s="107"/>
      <c r="T461" s="107"/>
      <c r="U461" s="107"/>
      <c r="V461" s="107"/>
      <c r="W461" s="107"/>
      <c r="X461" s="107"/>
      <c r="Y461" s="107"/>
      <c r="Z461" s="107"/>
    </row>
    <row r="462" spans="1:26" ht="15.75" customHeight="1">
      <c r="A462" s="107"/>
      <c r="B462" s="107"/>
      <c r="C462" s="107"/>
      <c r="D462" s="107"/>
      <c r="E462" s="107"/>
      <c r="F462" s="107"/>
      <c r="G462" s="479"/>
      <c r="H462" s="107"/>
      <c r="I462" s="107"/>
      <c r="J462" s="107"/>
      <c r="K462" s="107"/>
      <c r="L462" s="107"/>
      <c r="M462" s="109"/>
      <c r="N462" s="109"/>
      <c r="O462" s="107"/>
      <c r="P462" s="107"/>
      <c r="Q462" s="107"/>
      <c r="R462" s="107"/>
      <c r="S462" s="107"/>
      <c r="T462" s="107"/>
      <c r="U462" s="107"/>
      <c r="V462" s="107"/>
      <c r="W462" s="107"/>
      <c r="X462" s="107"/>
      <c r="Y462" s="107"/>
      <c r="Z462" s="107"/>
    </row>
    <row r="463" spans="1:26" ht="15.75" customHeight="1">
      <c r="A463" s="107"/>
      <c r="B463" s="107"/>
      <c r="C463" s="107"/>
      <c r="D463" s="107"/>
      <c r="E463" s="107"/>
      <c r="F463" s="107"/>
      <c r="G463" s="479"/>
      <c r="H463" s="107"/>
      <c r="I463" s="107"/>
      <c r="J463" s="107"/>
      <c r="K463" s="107"/>
      <c r="L463" s="107"/>
      <c r="M463" s="109"/>
      <c r="N463" s="109"/>
      <c r="O463" s="107"/>
      <c r="P463" s="107"/>
      <c r="Q463" s="107"/>
      <c r="R463" s="107"/>
      <c r="S463" s="107"/>
      <c r="T463" s="107"/>
      <c r="U463" s="107"/>
      <c r="V463" s="107"/>
      <c r="W463" s="107"/>
      <c r="X463" s="107"/>
      <c r="Y463" s="107"/>
      <c r="Z463" s="107"/>
    </row>
    <row r="464" spans="1:26" ht="15.75" customHeight="1">
      <c r="A464" s="107"/>
      <c r="B464" s="107"/>
      <c r="C464" s="107"/>
      <c r="D464" s="107"/>
      <c r="E464" s="107"/>
      <c r="F464" s="107"/>
      <c r="G464" s="479"/>
      <c r="H464" s="107"/>
      <c r="I464" s="107"/>
      <c r="J464" s="107"/>
      <c r="K464" s="107"/>
      <c r="L464" s="107"/>
      <c r="M464" s="109"/>
      <c r="N464" s="109"/>
      <c r="O464" s="107"/>
      <c r="P464" s="107"/>
      <c r="Q464" s="107"/>
      <c r="R464" s="107"/>
      <c r="S464" s="107"/>
      <c r="T464" s="107"/>
      <c r="U464" s="107"/>
      <c r="V464" s="107"/>
      <c r="W464" s="107"/>
      <c r="X464" s="107"/>
      <c r="Y464" s="107"/>
      <c r="Z464" s="107"/>
    </row>
    <row r="465" spans="1:26" ht="15.75" customHeight="1">
      <c r="A465" s="107"/>
      <c r="B465" s="107"/>
      <c r="C465" s="107"/>
      <c r="D465" s="107"/>
      <c r="E465" s="107"/>
      <c r="F465" s="107"/>
      <c r="G465" s="479"/>
      <c r="H465" s="107"/>
      <c r="I465" s="107"/>
      <c r="J465" s="107"/>
      <c r="K465" s="107"/>
      <c r="L465" s="107"/>
      <c r="M465" s="109"/>
      <c r="N465" s="109"/>
      <c r="O465" s="107"/>
      <c r="P465" s="107"/>
      <c r="Q465" s="107"/>
      <c r="R465" s="107"/>
      <c r="S465" s="107"/>
      <c r="T465" s="107"/>
      <c r="U465" s="107"/>
      <c r="V465" s="107"/>
      <c r="W465" s="107"/>
      <c r="X465" s="107"/>
      <c r="Y465" s="107"/>
      <c r="Z465" s="107"/>
    </row>
    <row r="466" spans="1:26" ht="15.75" customHeight="1">
      <c r="A466" s="107"/>
      <c r="B466" s="107"/>
      <c r="C466" s="107"/>
      <c r="D466" s="107"/>
      <c r="E466" s="107"/>
      <c r="F466" s="107"/>
      <c r="G466" s="479"/>
      <c r="H466" s="107"/>
      <c r="I466" s="107"/>
      <c r="J466" s="107"/>
      <c r="K466" s="107"/>
      <c r="L466" s="107"/>
      <c r="M466" s="109"/>
      <c r="N466" s="109"/>
      <c r="O466" s="107"/>
      <c r="P466" s="107"/>
      <c r="Q466" s="107"/>
      <c r="R466" s="107"/>
      <c r="S466" s="107"/>
      <c r="T466" s="107"/>
      <c r="U466" s="107"/>
      <c r="V466" s="107"/>
      <c r="W466" s="107"/>
      <c r="X466" s="107"/>
      <c r="Y466" s="107"/>
      <c r="Z466" s="107"/>
    </row>
    <row r="467" spans="1:26" ht="15.75" customHeight="1">
      <c r="A467" s="107"/>
      <c r="B467" s="107"/>
      <c r="C467" s="107"/>
      <c r="D467" s="107"/>
      <c r="E467" s="107"/>
      <c r="F467" s="107"/>
      <c r="G467" s="479"/>
      <c r="H467" s="107"/>
      <c r="I467" s="107"/>
      <c r="J467" s="107"/>
      <c r="K467" s="107"/>
      <c r="L467" s="107"/>
      <c r="M467" s="109"/>
      <c r="N467" s="109"/>
      <c r="O467" s="107"/>
      <c r="P467" s="107"/>
      <c r="Q467" s="107"/>
      <c r="R467" s="107"/>
      <c r="S467" s="107"/>
      <c r="T467" s="107"/>
      <c r="U467" s="107"/>
      <c r="V467" s="107"/>
      <c r="W467" s="107"/>
      <c r="X467" s="107"/>
      <c r="Y467" s="107"/>
      <c r="Z467" s="107"/>
    </row>
    <row r="468" spans="1:26" ht="15.75" customHeight="1">
      <c r="A468" s="107"/>
      <c r="B468" s="107"/>
      <c r="C468" s="107"/>
      <c r="D468" s="107"/>
      <c r="E468" s="107"/>
      <c r="F468" s="107"/>
      <c r="G468" s="479"/>
      <c r="H468" s="107"/>
      <c r="I468" s="107"/>
      <c r="J468" s="107"/>
      <c r="K468" s="107"/>
      <c r="L468" s="107"/>
      <c r="M468" s="109"/>
      <c r="N468" s="109"/>
      <c r="O468" s="107"/>
      <c r="P468" s="107"/>
      <c r="Q468" s="107"/>
      <c r="R468" s="107"/>
      <c r="S468" s="107"/>
      <c r="T468" s="107"/>
      <c r="U468" s="107"/>
      <c r="V468" s="107"/>
      <c r="W468" s="107"/>
      <c r="X468" s="107"/>
      <c r="Y468" s="107"/>
      <c r="Z468" s="107"/>
    </row>
    <row r="469" spans="1:26" ht="15.75" customHeight="1">
      <c r="A469" s="107"/>
      <c r="B469" s="107"/>
      <c r="C469" s="107"/>
      <c r="D469" s="107"/>
      <c r="E469" s="107"/>
      <c r="F469" s="107"/>
      <c r="G469" s="479"/>
      <c r="H469" s="107"/>
      <c r="I469" s="107"/>
      <c r="J469" s="107"/>
      <c r="K469" s="107"/>
      <c r="L469" s="107"/>
      <c r="M469" s="109"/>
      <c r="N469" s="109"/>
      <c r="O469" s="107"/>
      <c r="P469" s="107"/>
      <c r="Q469" s="107"/>
      <c r="R469" s="107"/>
      <c r="S469" s="107"/>
      <c r="T469" s="107"/>
      <c r="U469" s="107"/>
      <c r="V469" s="107"/>
      <c r="W469" s="107"/>
      <c r="X469" s="107"/>
      <c r="Y469" s="107"/>
      <c r="Z469" s="107"/>
    </row>
    <row r="470" spans="1:26" ht="15.75" customHeight="1">
      <c r="A470" s="107"/>
      <c r="B470" s="107"/>
      <c r="C470" s="107"/>
      <c r="D470" s="107"/>
      <c r="E470" s="107"/>
      <c r="F470" s="107"/>
      <c r="G470" s="479"/>
      <c r="H470" s="107"/>
      <c r="I470" s="107"/>
      <c r="J470" s="107"/>
      <c r="K470" s="107"/>
      <c r="L470" s="107"/>
      <c r="M470" s="109"/>
      <c r="N470" s="109"/>
      <c r="O470" s="107"/>
      <c r="P470" s="107"/>
      <c r="Q470" s="107"/>
      <c r="R470" s="107"/>
      <c r="S470" s="107"/>
      <c r="T470" s="107"/>
      <c r="U470" s="107"/>
      <c r="V470" s="107"/>
      <c r="W470" s="107"/>
      <c r="X470" s="107"/>
      <c r="Y470" s="107"/>
      <c r="Z470" s="107"/>
    </row>
    <row r="471" spans="1:26" ht="15.75" customHeight="1">
      <c r="A471" s="107"/>
      <c r="B471" s="107"/>
      <c r="C471" s="107"/>
      <c r="D471" s="107"/>
      <c r="E471" s="107"/>
      <c r="F471" s="107"/>
      <c r="G471" s="479"/>
      <c r="H471" s="107"/>
      <c r="I471" s="107"/>
      <c r="J471" s="107"/>
      <c r="K471" s="107"/>
      <c r="L471" s="107"/>
      <c r="M471" s="109"/>
      <c r="N471" s="109"/>
      <c r="O471" s="107"/>
      <c r="P471" s="107"/>
      <c r="Q471" s="107"/>
      <c r="R471" s="107"/>
      <c r="S471" s="107"/>
      <c r="T471" s="107"/>
      <c r="U471" s="107"/>
      <c r="V471" s="107"/>
      <c r="W471" s="107"/>
      <c r="X471" s="107"/>
      <c r="Y471" s="107"/>
      <c r="Z471" s="107"/>
    </row>
    <row r="472" spans="1:26" ht="15.75" customHeight="1">
      <c r="A472" s="107"/>
      <c r="B472" s="107"/>
      <c r="C472" s="107"/>
      <c r="D472" s="107"/>
      <c r="E472" s="107"/>
      <c r="F472" s="107"/>
      <c r="G472" s="479"/>
      <c r="H472" s="107"/>
      <c r="I472" s="107"/>
      <c r="J472" s="107"/>
      <c r="K472" s="107"/>
      <c r="L472" s="107"/>
      <c r="M472" s="109"/>
      <c r="N472" s="109"/>
      <c r="O472" s="107"/>
      <c r="P472" s="107"/>
      <c r="Q472" s="107"/>
      <c r="R472" s="107"/>
      <c r="S472" s="107"/>
      <c r="T472" s="107"/>
      <c r="U472" s="107"/>
      <c r="V472" s="107"/>
      <c r="W472" s="107"/>
      <c r="X472" s="107"/>
      <c r="Y472" s="107"/>
      <c r="Z472" s="107"/>
    </row>
    <row r="473" spans="1:26" ht="15.75" customHeight="1">
      <c r="A473" s="107"/>
      <c r="B473" s="107"/>
      <c r="C473" s="107"/>
      <c r="D473" s="107"/>
      <c r="E473" s="107"/>
      <c r="F473" s="107"/>
      <c r="G473" s="479"/>
      <c r="H473" s="107"/>
      <c r="I473" s="107"/>
      <c r="J473" s="107"/>
      <c r="K473" s="107"/>
      <c r="L473" s="107"/>
      <c r="M473" s="109"/>
      <c r="N473" s="109"/>
      <c r="O473" s="107"/>
      <c r="P473" s="107"/>
      <c r="Q473" s="107"/>
      <c r="R473" s="107"/>
      <c r="S473" s="107"/>
      <c r="T473" s="107"/>
      <c r="U473" s="107"/>
      <c r="V473" s="107"/>
      <c r="W473" s="107"/>
      <c r="X473" s="107"/>
      <c r="Y473" s="107"/>
      <c r="Z473" s="107"/>
    </row>
    <row r="474" spans="1:26" ht="15.75" customHeight="1">
      <c r="A474" s="107"/>
      <c r="B474" s="107"/>
      <c r="C474" s="107"/>
      <c r="D474" s="107"/>
      <c r="E474" s="107"/>
      <c r="F474" s="107"/>
      <c r="G474" s="479"/>
      <c r="H474" s="107"/>
      <c r="I474" s="107"/>
      <c r="J474" s="107"/>
      <c r="K474" s="107"/>
      <c r="L474" s="107"/>
      <c r="M474" s="109"/>
      <c r="N474" s="109"/>
      <c r="O474" s="107"/>
      <c r="P474" s="107"/>
      <c r="Q474" s="107"/>
      <c r="R474" s="107"/>
      <c r="S474" s="107"/>
      <c r="T474" s="107"/>
      <c r="U474" s="107"/>
      <c r="V474" s="107"/>
      <c r="W474" s="107"/>
      <c r="X474" s="107"/>
      <c r="Y474" s="107"/>
      <c r="Z474" s="107"/>
    </row>
    <row r="475" spans="1:26" ht="15.75" customHeight="1">
      <c r="A475" s="107"/>
      <c r="B475" s="107"/>
      <c r="C475" s="107"/>
      <c r="D475" s="107"/>
      <c r="E475" s="107"/>
      <c r="F475" s="107"/>
      <c r="G475" s="479"/>
      <c r="H475" s="107"/>
      <c r="I475" s="107"/>
      <c r="J475" s="107"/>
      <c r="K475" s="107"/>
      <c r="L475" s="107"/>
      <c r="M475" s="109"/>
      <c r="N475" s="109"/>
      <c r="O475" s="107"/>
      <c r="P475" s="107"/>
      <c r="Q475" s="107"/>
      <c r="R475" s="107"/>
      <c r="S475" s="107"/>
      <c r="T475" s="107"/>
      <c r="U475" s="107"/>
      <c r="V475" s="107"/>
      <c r="W475" s="107"/>
      <c r="X475" s="107"/>
      <c r="Y475" s="107"/>
      <c r="Z475" s="107"/>
    </row>
    <row r="476" spans="1:26" ht="15.75" customHeight="1">
      <c r="A476" s="107"/>
      <c r="B476" s="107"/>
      <c r="C476" s="107"/>
      <c r="D476" s="107"/>
      <c r="E476" s="107"/>
      <c r="F476" s="107"/>
      <c r="G476" s="479"/>
      <c r="H476" s="107"/>
      <c r="I476" s="107"/>
      <c r="J476" s="107"/>
      <c r="K476" s="107"/>
      <c r="L476" s="107"/>
      <c r="M476" s="109"/>
      <c r="N476" s="109"/>
      <c r="O476" s="107"/>
      <c r="P476" s="107"/>
      <c r="Q476" s="107"/>
      <c r="R476" s="107"/>
      <c r="S476" s="107"/>
      <c r="T476" s="107"/>
      <c r="U476" s="107"/>
      <c r="V476" s="107"/>
      <c r="W476" s="107"/>
      <c r="X476" s="107"/>
      <c r="Y476" s="107"/>
      <c r="Z476" s="107"/>
    </row>
    <row r="477" spans="1:26" ht="15.75" customHeight="1">
      <c r="A477" s="107"/>
      <c r="B477" s="107"/>
      <c r="C477" s="107"/>
      <c r="D477" s="107"/>
      <c r="E477" s="107"/>
      <c r="F477" s="107"/>
      <c r="G477" s="479"/>
      <c r="H477" s="107"/>
      <c r="I477" s="107"/>
      <c r="J477" s="107"/>
      <c r="K477" s="107"/>
      <c r="L477" s="107"/>
      <c r="M477" s="109"/>
      <c r="N477" s="109"/>
      <c r="O477" s="107"/>
      <c r="P477" s="107"/>
      <c r="Q477" s="107"/>
      <c r="R477" s="107"/>
      <c r="S477" s="107"/>
      <c r="T477" s="107"/>
      <c r="U477" s="107"/>
      <c r="V477" s="107"/>
      <c r="W477" s="107"/>
      <c r="X477" s="107"/>
      <c r="Y477" s="107"/>
      <c r="Z477" s="107"/>
    </row>
    <row r="478" spans="1:26" ht="15.75" customHeight="1">
      <c r="A478" s="107"/>
      <c r="B478" s="107"/>
      <c r="C478" s="107"/>
      <c r="D478" s="107"/>
      <c r="E478" s="107"/>
      <c r="F478" s="107"/>
      <c r="G478" s="479"/>
      <c r="H478" s="107"/>
      <c r="I478" s="107"/>
      <c r="J478" s="107"/>
      <c r="K478" s="107"/>
      <c r="L478" s="107"/>
      <c r="M478" s="109"/>
      <c r="N478" s="109"/>
      <c r="O478" s="107"/>
      <c r="P478" s="107"/>
      <c r="Q478" s="107"/>
      <c r="R478" s="107"/>
      <c r="S478" s="107"/>
      <c r="T478" s="107"/>
      <c r="U478" s="107"/>
      <c r="V478" s="107"/>
      <c r="W478" s="107"/>
      <c r="X478" s="107"/>
      <c r="Y478" s="107"/>
      <c r="Z478" s="107"/>
    </row>
    <row r="479" spans="1:26" ht="15.75" customHeight="1">
      <c r="A479" s="107"/>
      <c r="B479" s="107"/>
      <c r="C479" s="107"/>
      <c r="D479" s="107"/>
      <c r="E479" s="107"/>
      <c r="F479" s="107"/>
      <c r="G479" s="479"/>
      <c r="H479" s="107"/>
      <c r="I479" s="107"/>
      <c r="J479" s="107"/>
      <c r="K479" s="107"/>
      <c r="L479" s="107"/>
      <c r="M479" s="109"/>
      <c r="N479" s="109"/>
      <c r="O479" s="107"/>
      <c r="P479" s="107"/>
      <c r="Q479" s="107"/>
      <c r="R479" s="107"/>
      <c r="S479" s="107"/>
      <c r="T479" s="107"/>
      <c r="U479" s="107"/>
      <c r="V479" s="107"/>
      <c r="W479" s="107"/>
      <c r="X479" s="107"/>
      <c r="Y479" s="107"/>
      <c r="Z479" s="107"/>
    </row>
    <row r="480" spans="1:26" ht="15.75" customHeight="1">
      <c r="A480" s="107"/>
      <c r="B480" s="107"/>
      <c r="C480" s="107"/>
      <c r="D480" s="107"/>
      <c r="E480" s="107"/>
      <c r="F480" s="107"/>
      <c r="G480" s="479"/>
      <c r="H480" s="107"/>
      <c r="I480" s="107"/>
      <c r="J480" s="107"/>
      <c r="K480" s="107"/>
      <c r="L480" s="107"/>
      <c r="M480" s="109"/>
      <c r="N480" s="109"/>
      <c r="O480" s="107"/>
      <c r="P480" s="107"/>
      <c r="Q480" s="107"/>
      <c r="R480" s="107"/>
      <c r="S480" s="107"/>
      <c r="T480" s="107"/>
      <c r="U480" s="107"/>
      <c r="V480" s="107"/>
      <c r="W480" s="107"/>
      <c r="X480" s="107"/>
      <c r="Y480" s="107"/>
      <c r="Z480" s="107"/>
    </row>
    <row r="481" spans="1:26" ht="15.75" customHeight="1">
      <c r="A481" s="107"/>
      <c r="B481" s="107"/>
      <c r="C481" s="107"/>
      <c r="D481" s="107"/>
      <c r="E481" s="107"/>
      <c r="F481" s="107"/>
      <c r="G481" s="479"/>
      <c r="H481" s="107"/>
      <c r="I481" s="107"/>
      <c r="J481" s="107"/>
      <c r="K481" s="107"/>
      <c r="L481" s="107"/>
      <c r="M481" s="109"/>
      <c r="N481" s="109"/>
      <c r="O481" s="107"/>
      <c r="P481" s="107"/>
      <c r="Q481" s="107"/>
      <c r="R481" s="107"/>
      <c r="S481" s="107"/>
      <c r="T481" s="107"/>
      <c r="U481" s="107"/>
      <c r="V481" s="107"/>
      <c r="W481" s="107"/>
      <c r="X481" s="107"/>
      <c r="Y481" s="107"/>
      <c r="Z481" s="107"/>
    </row>
    <row r="482" spans="1:26" ht="15.75" customHeight="1">
      <c r="A482" s="107"/>
      <c r="B482" s="107"/>
      <c r="C482" s="107"/>
      <c r="D482" s="107"/>
      <c r="E482" s="107"/>
      <c r="F482" s="107"/>
      <c r="G482" s="479"/>
      <c r="H482" s="107"/>
      <c r="I482" s="107"/>
      <c r="J482" s="107"/>
      <c r="K482" s="107"/>
      <c r="L482" s="107"/>
      <c r="M482" s="109"/>
      <c r="N482" s="109"/>
      <c r="O482" s="107"/>
      <c r="P482" s="107"/>
      <c r="Q482" s="107"/>
      <c r="R482" s="107"/>
      <c r="S482" s="107"/>
      <c r="T482" s="107"/>
      <c r="U482" s="107"/>
      <c r="V482" s="107"/>
      <c r="W482" s="107"/>
      <c r="X482" s="107"/>
      <c r="Y482" s="107"/>
      <c r="Z482" s="107"/>
    </row>
    <row r="483" spans="1:26" ht="15.75" customHeight="1">
      <c r="A483" s="107"/>
      <c r="B483" s="107"/>
      <c r="C483" s="107"/>
      <c r="D483" s="107"/>
      <c r="E483" s="107"/>
      <c r="F483" s="107"/>
      <c r="G483" s="479"/>
      <c r="H483" s="107"/>
      <c r="I483" s="107"/>
      <c r="J483" s="107"/>
      <c r="K483" s="107"/>
      <c r="L483" s="107"/>
      <c r="M483" s="109"/>
      <c r="N483" s="109"/>
      <c r="O483" s="107"/>
      <c r="P483" s="107"/>
      <c r="Q483" s="107"/>
      <c r="R483" s="107"/>
      <c r="S483" s="107"/>
      <c r="T483" s="107"/>
      <c r="U483" s="107"/>
      <c r="V483" s="107"/>
      <c r="W483" s="107"/>
      <c r="X483" s="107"/>
      <c r="Y483" s="107"/>
      <c r="Z483" s="107"/>
    </row>
    <row r="484" spans="1:26" ht="15.75" customHeight="1">
      <c r="A484" s="107"/>
      <c r="B484" s="107"/>
      <c r="C484" s="107"/>
      <c r="D484" s="107"/>
      <c r="E484" s="107"/>
      <c r="F484" s="107"/>
      <c r="G484" s="479"/>
      <c r="H484" s="107"/>
      <c r="I484" s="107"/>
      <c r="J484" s="107"/>
      <c r="K484" s="107"/>
      <c r="L484" s="107"/>
      <c r="M484" s="109"/>
      <c r="N484" s="109"/>
      <c r="O484" s="107"/>
      <c r="P484" s="107"/>
      <c r="Q484" s="107"/>
      <c r="R484" s="107"/>
      <c r="S484" s="107"/>
      <c r="T484" s="107"/>
      <c r="U484" s="107"/>
      <c r="V484" s="107"/>
      <c r="W484" s="107"/>
      <c r="X484" s="107"/>
      <c r="Y484" s="107"/>
      <c r="Z484" s="107"/>
    </row>
    <row r="485" spans="1:26" ht="15.75" customHeight="1">
      <c r="A485" s="107"/>
      <c r="B485" s="107"/>
      <c r="C485" s="107"/>
      <c r="D485" s="107"/>
      <c r="E485" s="107"/>
      <c r="F485" s="107"/>
      <c r="G485" s="479"/>
      <c r="H485" s="107"/>
      <c r="I485" s="107"/>
      <c r="J485" s="107"/>
      <c r="K485" s="107"/>
      <c r="L485" s="107"/>
      <c r="M485" s="109"/>
      <c r="N485" s="109"/>
      <c r="O485" s="107"/>
      <c r="P485" s="107"/>
      <c r="Q485" s="107"/>
      <c r="R485" s="107"/>
      <c r="S485" s="107"/>
      <c r="T485" s="107"/>
      <c r="U485" s="107"/>
      <c r="V485" s="107"/>
      <c r="W485" s="107"/>
      <c r="X485" s="107"/>
      <c r="Y485" s="107"/>
      <c r="Z485" s="107"/>
    </row>
    <row r="486" spans="1:26" ht="15.75" customHeight="1">
      <c r="A486" s="107"/>
      <c r="B486" s="107"/>
      <c r="C486" s="107"/>
      <c r="D486" s="107"/>
      <c r="E486" s="107"/>
      <c r="F486" s="107"/>
      <c r="G486" s="479"/>
      <c r="H486" s="107"/>
      <c r="I486" s="107"/>
      <c r="J486" s="107"/>
      <c r="K486" s="107"/>
      <c r="L486" s="107"/>
      <c r="M486" s="109"/>
      <c r="N486" s="109"/>
      <c r="O486" s="107"/>
      <c r="P486" s="107"/>
      <c r="Q486" s="107"/>
      <c r="R486" s="107"/>
      <c r="S486" s="107"/>
      <c r="T486" s="107"/>
      <c r="U486" s="107"/>
      <c r="V486" s="107"/>
      <c r="W486" s="107"/>
      <c r="X486" s="107"/>
      <c r="Y486" s="107"/>
      <c r="Z486" s="107"/>
    </row>
    <row r="487" spans="1:26" ht="15.75" customHeight="1">
      <c r="A487" s="107"/>
      <c r="B487" s="107"/>
      <c r="C487" s="107"/>
      <c r="D487" s="107"/>
      <c r="E487" s="107"/>
      <c r="F487" s="107"/>
      <c r="G487" s="479"/>
      <c r="H487" s="107"/>
      <c r="I487" s="107"/>
      <c r="J487" s="107"/>
      <c r="K487" s="107"/>
      <c r="L487" s="107"/>
      <c r="M487" s="109"/>
      <c r="N487" s="109"/>
      <c r="O487" s="107"/>
      <c r="P487" s="107"/>
      <c r="Q487" s="107"/>
      <c r="R487" s="107"/>
      <c r="S487" s="107"/>
      <c r="T487" s="107"/>
      <c r="U487" s="107"/>
      <c r="V487" s="107"/>
      <c r="W487" s="107"/>
      <c r="X487" s="107"/>
      <c r="Y487" s="107"/>
      <c r="Z487" s="107"/>
    </row>
    <row r="488" spans="1:26" ht="15.75" customHeight="1">
      <c r="A488" s="107"/>
      <c r="B488" s="107"/>
      <c r="C488" s="107"/>
      <c r="D488" s="107"/>
      <c r="E488" s="107"/>
      <c r="F488" s="107"/>
      <c r="G488" s="479"/>
      <c r="H488" s="107"/>
      <c r="I488" s="107"/>
      <c r="J488" s="107"/>
      <c r="K488" s="107"/>
      <c r="L488" s="107"/>
      <c r="M488" s="109"/>
      <c r="N488" s="109"/>
      <c r="O488" s="107"/>
      <c r="P488" s="107"/>
      <c r="Q488" s="107"/>
      <c r="R488" s="107"/>
      <c r="S488" s="107"/>
      <c r="T488" s="107"/>
      <c r="U488" s="107"/>
      <c r="V488" s="107"/>
      <c r="W488" s="107"/>
      <c r="X488" s="107"/>
      <c r="Y488" s="107"/>
      <c r="Z488" s="107"/>
    </row>
    <row r="489" spans="1:26" ht="15.75" customHeight="1">
      <c r="A489" s="107"/>
      <c r="B489" s="107"/>
      <c r="C489" s="107"/>
      <c r="D489" s="107"/>
      <c r="E489" s="107"/>
      <c r="F489" s="107"/>
      <c r="G489" s="479"/>
      <c r="H489" s="107"/>
      <c r="I489" s="107"/>
      <c r="J489" s="107"/>
      <c r="K489" s="107"/>
      <c r="L489" s="107"/>
      <c r="M489" s="109"/>
      <c r="N489" s="109"/>
      <c r="O489" s="107"/>
      <c r="P489" s="107"/>
      <c r="Q489" s="107"/>
      <c r="R489" s="107"/>
      <c r="S489" s="107"/>
      <c r="T489" s="107"/>
      <c r="U489" s="107"/>
      <c r="V489" s="107"/>
      <c r="W489" s="107"/>
      <c r="X489" s="107"/>
      <c r="Y489" s="107"/>
      <c r="Z489" s="107"/>
    </row>
    <row r="490" spans="1:26" ht="15.75" customHeight="1">
      <c r="A490" s="107"/>
      <c r="B490" s="107"/>
      <c r="C490" s="107"/>
      <c r="D490" s="107"/>
      <c r="E490" s="107"/>
      <c r="F490" s="107"/>
      <c r="G490" s="479"/>
      <c r="H490" s="107"/>
      <c r="I490" s="107"/>
      <c r="J490" s="107"/>
      <c r="K490" s="107"/>
      <c r="L490" s="107"/>
      <c r="M490" s="109"/>
      <c r="N490" s="109"/>
      <c r="O490" s="107"/>
      <c r="P490" s="107"/>
      <c r="Q490" s="107"/>
      <c r="R490" s="107"/>
      <c r="S490" s="107"/>
      <c r="T490" s="107"/>
      <c r="U490" s="107"/>
      <c r="V490" s="107"/>
      <c r="W490" s="107"/>
      <c r="X490" s="107"/>
      <c r="Y490" s="107"/>
      <c r="Z490" s="107"/>
    </row>
    <row r="491" spans="1:26" ht="15.75" customHeight="1">
      <c r="A491" s="107"/>
      <c r="B491" s="107"/>
      <c r="C491" s="107"/>
      <c r="D491" s="107"/>
      <c r="E491" s="107"/>
      <c r="F491" s="107"/>
      <c r="G491" s="479"/>
      <c r="H491" s="107"/>
      <c r="I491" s="107"/>
      <c r="J491" s="107"/>
      <c r="K491" s="107"/>
      <c r="L491" s="107"/>
      <c r="M491" s="109"/>
      <c r="N491" s="109"/>
      <c r="O491" s="107"/>
      <c r="P491" s="107"/>
      <c r="Q491" s="107"/>
      <c r="R491" s="107"/>
      <c r="S491" s="107"/>
      <c r="T491" s="107"/>
      <c r="U491" s="107"/>
      <c r="V491" s="107"/>
      <c r="W491" s="107"/>
      <c r="X491" s="107"/>
      <c r="Y491" s="107"/>
      <c r="Z491" s="107"/>
    </row>
    <row r="492" spans="1:26" ht="15.75" customHeight="1">
      <c r="A492" s="107"/>
      <c r="B492" s="107"/>
      <c r="C492" s="107"/>
      <c r="D492" s="107"/>
      <c r="E492" s="107"/>
      <c r="F492" s="107"/>
      <c r="G492" s="479"/>
      <c r="H492" s="107"/>
      <c r="I492" s="107"/>
      <c r="J492" s="107"/>
      <c r="K492" s="107"/>
      <c r="L492" s="107"/>
      <c r="M492" s="109"/>
      <c r="N492" s="109"/>
      <c r="O492" s="107"/>
      <c r="P492" s="107"/>
      <c r="Q492" s="107"/>
      <c r="R492" s="107"/>
      <c r="S492" s="107"/>
      <c r="T492" s="107"/>
      <c r="U492" s="107"/>
      <c r="V492" s="107"/>
      <c r="W492" s="107"/>
      <c r="X492" s="107"/>
      <c r="Y492" s="107"/>
      <c r="Z492" s="107"/>
    </row>
    <row r="493" spans="1:26" ht="15.75" customHeight="1">
      <c r="A493" s="107"/>
      <c r="B493" s="107"/>
      <c r="C493" s="107"/>
      <c r="D493" s="107"/>
      <c r="E493" s="107"/>
      <c r="F493" s="107"/>
      <c r="G493" s="479"/>
      <c r="H493" s="107"/>
      <c r="I493" s="107"/>
      <c r="J493" s="107"/>
      <c r="K493" s="107"/>
      <c r="L493" s="107"/>
      <c r="M493" s="109"/>
      <c r="N493" s="109"/>
      <c r="O493" s="107"/>
      <c r="P493" s="107"/>
      <c r="Q493" s="107"/>
      <c r="R493" s="107"/>
      <c r="S493" s="107"/>
      <c r="T493" s="107"/>
      <c r="U493" s="107"/>
      <c r="V493" s="107"/>
      <c r="W493" s="107"/>
      <c r="X493" s="107"/>
      <c r="Y493" s="107"/>
      <c r="Z493" s="107"/>
    </row>
    <row r="494" spans="1:26" ht="15.75" customHeight="1">
      <c r="A494" s="107"/>
      <c r="B494" s="107"/>
      <c r="C494" s="107"/>
      <c r="D494" s="107"/>
      <c r="E494" s="107"/>
      <c r="F494" s="107"/>
      <c r="G494" s="479"/>
      <c r="H494" s="107"/>
      <c r="I494" s="107"/>
      <c r="J494" s="107"/>
      <c r="K494" s="107"/>
      <c r="L494" s="107"/>
      <c r="M494" s="109"/>
      <c r="N494" s="109"/>
      <c r="O494" s="107"/>
      <c r="P494" s="107"/>
      <c r="Q494" s="107"/>
      <c r="R494" s="107"/>
      <c r="S494" s="107"/>
      <c r="T494" s="107"/>
      <c r="U494" s="107"/>
      <c r="V494" s="107"/>
      <c r="W494" s="107"/>
      <c r="X494" s="107"/>
      <c r="Y494" s="107"/>
      <c r="Z494" s="107"/>
    </row>
    <row r="495" spans="1:26" ht="15.75" customHeight="1">
      <c r="A495" s="107"/>
      <c r="B495" s="107"/>
      <c r="C495" s="107"/>
      <c r="D495" s="107"/>
      <c r="E495" s="107"/>
      <c r="F495" s="107"/>
      <c r="G495" s="479"/>
      <c r="H495" s="107"/>
      <c r="I495" s="107"/>
      <c r="J495" s="107"/>
      <c r="K495" s="107"/>
      <c r="L495" s="107"/>
      <c r="M495" s="109"/>
      <c r="N495" s="109"/>
      <c r="O495" s="107"/>
      <c r="P495" s="107"/>
      <c r="Q495" s="107"/>
      <c r="R495" s="107"/>
      <c r="S495" s="107"/>
      <c r="T495" s="107"/>
      <c r="U495" s="107"/>
      <c r="V495" s="107"/>
      <c r="W495" s="107"/>
      <c r="X495" s="107"/>
      <c r="Y495" s="107"/>
      <c r="Z495" s="107"/>
    </row>
    <row r="496" spans="1:26" ht="15.75" customHeight="1">
      <c r="A496" s="107"/>
      <c r="B496" s="107"/>
      <c r="C496" s="107"/>
      <c r="D496" s="107"/>
      <c r="E496" s="107"/>
      <c r="F496" s="107"/>
      <c r="G496" s="479"/>
      <c r="H496" s="107"/>
      <c r="I496" s="107"/>
      <c r="J496" s="107"/>
      <c r="K496" s="107"/>
      <c r="L496" s="107"/>
      <c r="M496" s="109"/>
      <c r="N496" s="109"/>
      <c r="O496" s="107"/>
      <c r="P496" s="107"/>
      <c r="Q496" s="107"/>
      <c r="R496" s="107"/>
      <c r="S496" s="107"/>
      <c r="T496" s="107"/>
      <c r="U496" s="107"/>
      <c r="V496" s="107"/>
      <c r="W496" s="107"/>
      <c r="X496" s="107"/>
      <c r="Y496" s="107"/>
      <c r="Z496" s="107"/>
    </row>
    <row r="497" spans="1:26" ht="15.75" customHeight="1">
      <c r="A497" s="107"/>
      <c r="B497" s="107"/>
      <c r="C497" s="107"/>
      <c r="D497" s="107"/>
      <c r="E497" s="107"/>
      <c r="F497" s="107"/>
      <c r="G497" s="479"/>
      <c r="H497" s="107"/>
      <c r="I497" s="107"/>
      <c r="J497" s="107"/>
      <c r="K497" s="107"/>
      <c r="L497" s="107"/>
      <c r="M497" s="109"/>
      <c r="N497" s="109"/>
      <c r="O497" s="107"/>
      <c r="P497" s="107"/>
      <c r="Q497" s="107"/>
      <c r="R497" s="107"/>
      <c r="S497" s="107"/>
      <c r="T497" s="107"/>
      <c r="U497" s="107"/>
      <c r="V497" s="107"/>
      <c r="W497" s="107"/>
      <c r="X497" s="107"/>
      <c r="Y497" s="107"/>
      <c r="Z497" s="107"/>
    </row>
    <row r="498" spans="1:26" ht="15.75" customHeight="1">
      <c r="A498" s="107"/>
      <c r="B498" s="107"/>
      <c r="C498" s="107"/>
      <c r="D498" s="107"/>
      <c r="E498" s="107"/>
      <c r="F498" s="107"/>
      <c r="G498" s="479"/>
      <c r="H498" s="107"/>
      <c r="I498" s="107"/>
      <c r="J498" s="107"/>
      <c r="K498" s="107"/>
      <c r="L498" s="107"/>
      <c r="M498" s="109"/>
      <c r="N498" s="109"/>
      <c r="O498" s="107"/>
      <c r="P498" s="107"/>
      <c r="Q498" s="107"/>
      <c r="R498" s="107"/>
      <c r="S498" s="107"/>
      <c r="T498" s="107"/>
      <c r="U498" s="107"/>
      <c r="V498" s="107"/>
      <c r="W498" s="107"/>
      <c r="X498" s="107"/>
      <c r="Y498" s="107"/>
      <c r="Z498" s="107"/>
    </row>
    <row r="499" spans="1:26" ht="15.75" customHeight="1">
      <c r="A499" s="107"/>
      <c r="B499" s="107"/>
      <c r="C499" s="107"/>
      <c r="D499" s="107"/>
      <c r="E499" s="107"/>
      <c r="F499" s="107"/>
      <c r="G499" s="479"/>
      <c r="H499" s="107"/>
      <c r="I499" s="107"/>
      <c r="J499" s="107"/>
      <c r="K499" s="107"/>
      <c r="L499" s="107"/>
      <c r="M499" s="109"/>
      <c r="N499" s="109"/>
      <c r="O499" s="107"/>
      <c r="P499" s="107"/>
      <c r="Q499" s="107"/>
      <c r="R499" s="107"/>
      <c r="S499" s="107"/>
      <c r="T499" s="107"/>
      <c r="U499" s="107"/>
      <c r="V499" s="107"/>
      <c r="W499" s="107"/>
      <c r="X499" s="107"/>
      <c r="Y499" s="107"/>
      <c r="Z499" s="107"/>
    </row>
    <row r="500" spans="1:26" ht="15.75" customHeight="1">
      <c r="A500" s="107"/>
      <c r="B500" s="107"/>
      <c r="C500" s="107"/>
      <c r="D500" s="107"/>
      <c r="E500" s="107"/>
      <c r="F500" s="107"/>
      <c r="G500" s="479"/>
      <c r="H500" s="107"/>
      <c r="I500" s="107"/>
      <c r="J500" s="107"/>
      <c r="K500" s="107"/>
      <c r="L500" s="107"/>
      <c r="M500" s="109"/>
      <c r="N500" s="109"/>
      <c r="O500" s="107"/>
      <c r="P500" s="107"/>
      <c r="Q500" s="107"/>
      <c r="R500" s="107"/>
      <c r="S500" s="107"/>
      <c r="T500" s="107"/>
      <c r="U500" s="107"/>
      <c r="V500" s="107"/>
      <c r="W500" s="107"/>
      <c r="X500" s="107"/>
      <c r="Y500" s="107"/>
      <c r="Z500" s="107"/>
    </row>
    <row r="501" spans="1:26" ht="15.75" customHeight="1">
      <c r="A501" s="107"/>
      <c r="B501" s="107"/>
      <c r="C501" s="107"/>
      <c r="D501" s="107"/>
      <c r="E501" s="107"/>
      <c r="F501" s="107"/>
      <c r="G501" s="479"/>
      <c r="H501" s="107"/>
      <c r="I501" s="107"/>
      <c r="J501" s="107"/>
      <c r="K501" s="107"/>
      <c r="L501" s="107"/>
      <c r="M501" s="109"/>
      <c r="N501" s="109"/>
      <c r="O501" s="107"/>
      <c r="P501" s="107"/>
      <c r="Q501" s="107"/>
      <c r="R501" s="107"/>
      <c r="S501" s="107"/>
      <c r="T501" s="107"/>
      <c r="U501" s="107"/>
      <c r="V501" s="107"/>
      <c r="W501" s="107"/>
      <c r="X501" s="107"/>
      <c r="Y501" s="107"/>
      <c r="Z501" s="107"/>
    </row>
    <row r="502" spans="1:26" ht="15.75" customHeight="1">
      <c r="A502" s="107"/>
      <c r="B502" s="107"/>
      <c r="C502" s="107"/>
      <c r="D502" s="107"/>
      <c r="E502" s="107"/>
      <c r="F502" s="107"/>
      <c r="G502" s="479"/>
      <c r="H502" s="107"/>
      <c r="I502" s="107"/>
      <c r="J502" s="107"/>
      <c r="K502" s="107"/>
      <c r="L502" s="107"/>
      <c r="M502" s="109"/>
      <c r="N502" s="109"/>
      <c r="O502" s="107"/>
      <c r="P502" s="107"/>
      <c r="Q502" s="107"/>
      <c r="R502" s="107"/>
      <c r="S502" s="107"/>
      <c r="T502" s="107"/>
      <c r="U502" s="107"/>
      <c r="V502" s="107"/>
      <c r="W502" s="107"/>
      <c r="X502" s="107"/>
      <c r="Y502" s="107"/>
      <c r="Z502" s="107"/>
    </row>
    <row r="503" spans="1:26" ht="15.75" customHeight="1">
      <c r="A503" s="107"/>
      <c r="B503" s="107"/>
      <c r="C503" s="107"/>
      <c r="D503" s="107"/>
      <c r="E503" s="107"/>
      <c r="F503" s="107"/>
      <c r="G503" s="479"/>
      <c r="H503" s="107"/>
      <c r="I503" s="107"/>
      <c r="J503" s="107"/>
      <c r="K503" s="107"/>
      <c r="L503" s="107"/>
      <c r="M503" s="109"/>
      <c r="N503" s="109"/>
      <c r="O503" s="107"/>
      <c r="P503" s="107"/>
      <c r="Q503" s="107"/>
      <c r="R503" s="107"/>
      <c r="S503" s="107"/>
      <c r="T503" s="107"/>
      <c r="U503" s="107"/>
      <c r="V503" s="107"/>
      <c r="W503" s="107"/>
      <c r="X503" s="107"/>
      <c r="Y503" s="107"/>
      <c r="Z503" s="107"/>
    </row>
    <row r="504" spans="1:26" ht="15.75" customHeight="1">
      <c r="A504" s="107"/>
      <c r="B504" s="107"/>
      <c r="C504" s="107"/>
      <c r="D504" s="107"/>
      <c r="E504" s="107"/>
      <c r="F504" s="107"/>
      <c r="G504" s="479"/>
      <c r="H504" s="107"/>
      <c r="I504" s="107"/>
      <c r="J504" s="107"/>
      <c r="K504" s="107"/>
      <c r="L504" s="107"/>
      <c r="M504" s="109"/>
      <c r="N504" s="109"/>
      <c r="O504" s="107"/>
      <c r="P504" s="107"/>
      <c r="Q504" s="107"/>
      <c r="R504" s="107"/>
      <c r="S504" s="107"/>
      <c r="T504" s="107"/>
      <c r="U504" s="107"/>
      <c r="V504" s="107"/>
      <c r="W504" s="107"/>
      <c r="X504" s="107"/>
      <c r="Y504" s="107"/>
      <c r="Z504" s="107"/>
    </row>
    <row r="505" spans="1:26" ht="15.75" customHeight="1">
      <c r="A505" s="107"/>
      <c r="B505" s="107"/>
      <c r="C505" s="107"/>
      <c r="D505" s="107"/>
      <c r="E505" s="107"/>
      <c r="F505" s="107"/>
      <c r="G505" s="479"/>
      <c r="H505" s="107"/>
      <c r="I505" s="107"/>
      <c r="J505" s="107"/>
      <c r="K505" s="107"/>
      <c r="L505" s="107"/>
      <c r="M505" s="109"/>
      <c r="N505" s="109"/>
      <c r="O505" s="107"/>
      <c r="P505" s="107"/>
      <c r="Q505" s="107"/>
      <c r="R505" s="107"/>
      <c r="S505" s="107"/>
      <c r="T505" s="107"/>
      <c r="U505" s="107"/>
      <c r="V505" s="107"/>
      <c r="W505" s="107"/>
      <c r="X505" s="107"/>
      <c r="Y505" s="107"/>
      <c r="Z505" s="107"/>
    </row>
    <row r="506" spans="1:26" ht="15.75" customHeight="1">
      <c r="A506" s="107"/>
      <c r="B506" s="107"/>
      <c r="C506" s="107"/>
      <c r="D506" s="107"/>
      <c r="E506" s="107"/>
      <c r="F506" s="107"/>
      <c r="G506" s="479"/>
      <c r="H506" s="107"/>
      <c r="I506" s="107"/>
      <c r="J506" s="107"/>
      <c r="K506" s="107"/>
      <c r="L506" s="107"/>
      <c r="M506" s="109"/>
      <c r="N506" s="109"/>
      <c r="O506" s="107"/>
      <c r="P506" s="107"/>
      <c r="Q506" s="107"/>
      <c r="R506" s="107"/>
      <c r="S506" s="107"/>
      <c r="T506" s="107"/>
      <c r="U506" s="107"/>
      <c r="V506" s="107"/>
      <c r="W506" s="107"/>
      <c r="X506" s="107"/>
      <c r="Y506" s="107"/>
      <c r="Z506" s="107"/>
    </row>
    <row r="507" spans="1:26" ht="15.75" customHeight="1">
      <c r="A507" s="107"/>
      <c r="B507" s="107"/>
      <c r="C507" s="107"/>
      <c r="D507" s="107"/>
      <c r="E507" s="107"/>
      <c r="F507" s="107"/>
      <c r="G507" s="479"/>
      <c r="H507" s="107"/>
      <c r="I507" s="107"/>
      <c r="J507" s="107"/>
      <c r="K507" s="107"/>
      <c r="L507" s="107"/>
      <c r="M507" s="109"/>
      <c r="N507" s="109"/>
      <c r="O507" s="107"/>
      <c r="P507" s="107"/>
      <c r="Q507" s="107"/>
      <c r="R507" s="107"/>
      <c r="S507" s="107"/>
      <c r="T507" s="107"/>
      <c r="U507" s="107"/>
      <c r="V507" s="107"/>
      <c r="W507" s="107"/>
      <c r="X507" s="107"/>
      <c r="Y507" s="107"/>
      <c r="Z507" s="107"/>
    </row>
    <row r="508" spans="1:26" ht="15.75" customHeight="1">
      <c r="A508" s="107"/>
      <c r="B508" s="107"/>
      <c r="C508" s="107"/>
      <c r="D508" s="107"/>
      <c r="E508" s="107"/>
      <c r="F508" s="107"/>
      <c r="G508" s="479"/>
      <c r="H508" s="107"/>
      <c r="I508" s="107"/>
      <c r="J508" s="107"/>
      <c r="K508" s="107"/>
      <c r="L508" s="107"/>
      <c r="M508" s="109"/>
      <c r="N508" s="109"/>
      <c r="O508" s="107"/>
      <c r="P508" s="107"/>
      <c r="Q508" s="107"/>
      <c r="R508" s="107"/>
      <c r="S508" s="107"/>
      <c r="T508" s="107"/>
      <c r="U508" s="107"/>
      <c r="V508" s="107"/>
      <c r="W508" s="107"/>
      <c r="X508" s="107"/>
      <c r="Y508" s="107"/>
      <c r="Z508" s="107"/>
    </row>
    <row r="509" spans="1:26" ht="15.75" customHeight="1">
      <c r="A509" s="107"/>
      <c r="B509" s="107"/>
      <c r="C509" s="107"/>
      <c r="D509" s="107"/>
      <c r="E509" s="107"/>
      <c r="F509" s="107"/>
      <c r="G509" s="479"/>
      <c r="H509" s="107"/>
      <c r="I509" s="107"/>
      <c r="J509" s="107"/>
      <c r="K509" s="107"/>
      <c r="L509" s="107"/>
      <c r="M509" s="109"/>
      <c r="N509" s="109"/>
      <c r="O509" s="107"/>
      <c r="P509" s="107"/>
      <c r="Q509" s="107"/>
      <c r="R509" s="107"/>
      <c r="S509" s="107"/>
      <c r="T509" s="107"/>
      <c r="U509" s="107"/>
      <c r="V509" s="107"/>
      <c r="W509" s="107"/>
      <c r="X509" s="107"/>
      <c r="Y509" s="107"/>
      <c r="Z509" s="107"/>
    </row>
    <row r="510" spans="1:26" ht="15.75" customHeight="1">
      <c r="A510" s="107"/>
      <c r="B510" s="107"/>
      <c r="C510" s="107"/>
      <c r="D510" s="107"/>
      <c r="E510" s="107"/>
      <c r="F510" s="107"/>
      <c r="G510" s="479"/>
      <c r="H510" s="107"/>
      <c r="I510" s="107"/>
      <c r="J510" s="107"/>
      <c r="K510" s="107"/>
      <c r="L510" s="107"/>
      <c r="M510" s="109"/>
      <c r="N510" s="109"/>
      <c r="O510" s="107"/>
      <c r="P510" s="107"/>
      <c r="Q510" s="107"/>
      <c r="R510" s="107"/>
      <c r="S510" s="107"/>
      <c r="T510" s="107"/>
      <c r="U510" s="107"/>
      <c r="V510" s="107"/>
      <c r="W510" s="107"/>
      <c r="X510" s="107"/>
      <c r="Y510" s="107"/>
      <c r="Z510" s="107"/>
    </row>
    <row r="511" spans="1:26" ht="15.75" customHeight="1">
      <c r="A511" s="107"/>
      <c r="B511" s="107"/>
      <c r="C511" s="107"/>
      <c r="D511" s="107"/>
      <c r="E511" s="107"/>
      <c r="F511" s="107"/>
      <c r="G511" s="479"/>
      <c r="H511" s="107"/>
      <c r="I511" s="107"/>
      <c r="J511" s="107"/>
      <c r="K511" s="107"/>
      <c r="L511" s="107"/>
      <c r="M511" s="109"/>
      <c r="N511" s="109"/>
      <c r="O511" s="107"/>
      <c r="P511" s="107"/>
      <c r="Q511" s="107"/>
      <c r="R511" s="107"/>
      <c r="S511" s="107"/>
      <c r="T511" s="107"/>
      <c r="U511" s="107"/>
      <c r="V511" s="107"/>
      <c r="W511" s="107"/>
      <c r="X511" s="107"/>
      <c r="Y511" s="107"/>
      <c r="Z511" s="107"/>
    </row>
    <row r="512" spans="1:26" ht="15.75" customHeight="1">
      <c r="A512" s="107"/>
      <c r="B512" s="107"/>
      <c r="C512" s="107"/>
      <c r="D512" s="107"/>
      <c r="E512" s="107"/>
      <c r="F512" s="107"/>
      <c r="G512" s="479"/>
      <c r="H512" s="107"/>
      <c r="I512" s="107"/>
      <c r="J512" s="107"/>
      <c r="K512" s="107"/>
      <c r="L512" s="107"/>
      <c r="M512" s="109"/>
      <c r="N512" s="109"/>
      <c r="O512" s="107"/>
      <c r="P512" s="107"/>
      <c r="Q512" s="107"/>
      <c r="R512" s="107"/>
      <c r="S512" s="107"/>
      <c r="T512" s="107"/>
      <c r="U512" s="107"/>
      <c r="V512" s="107"/>
      <c r="W512" s="107"/>
      <c r="X512" s="107"/>
      <c r="Y512" s="107"/>
      <c r="Z512" s="107"/>
    </row>
    <row r="513" spans="1:26" ht="15.75" customHeight="1">
      <c r="A513" s="107"/>
      <c r="B513" s="107"/>
      <c r="C513" s="107"/>
      <c r="D513" s="107"/>
      <c r="E513" s="107"/>
      <c r="F513" s="107"/>
      <c r="G513" s="479"/>
      <c r="H513" s="107"/>
      <c r="I513" s="107"/>
      <c r="J513" s="107"/>
      <c r="K513" s="107"/>
      <c r="L513" s="107"/>
      <c r="M513" s="109"/>
      <c r="N513" s="109"/>
      <c r="O513" s="107"/>
      <c r="P513" s="107"/>
      <c r="Q513" s="107"/>
      <c r="R513" s="107"/>
      <c r="S513" s="107"/>
      <c r="T513" s="107"/>
      <c r="U513" s="107"/>
      <c r="V513" s="107"/>
      <c r="W513" s="107"/>
      <c r="X513" s="107"/>
      <c r="Y513" s="107"/>
      <c r="Z513" s="107"/>
    </row>
    <row r="514" spans="1:26" ht="15.75" customHeight="1">
      <c r="A514" s="107"/>
      <c r="B514" s="107"/>
      <c r="C514" s="107"/>
      <c r="D514" s="107"/>
      <c r="E514" s="107"/>
      <c r="F514" s="107"/>
      <c r="G514" s="479"/>
      <c r="H514" s="107"/>
      <c r="I514" s="107"/>
      <c r="J514" s="107"/>
      <c r="K514" s="107"/>
      <c r="L514" s="107"/>
      <c r="M514" s="109"/>
      <c r="N514" s="109"/>
      <c r="O514" s="107"/>
      <c r="P514" s="107"/>
      <c r="Q514" s="107"/>
      <c r="R514" s="107"/>
      <c r="S514" s="107"/>
      <c r="T514" s="107"/>
      <c r="U514" s="107"/>
      <c r="V514" s="107"/>
      <c r="W514" s="107"/>
      <c r="X514" s="107"/>
      <c r="Y514" s="107"/>
      <c r="Z514" s="107"/>
    </row>
    <row r="515" spans="1:26" ht="15.75" customHeight="1">
      <c r="A515" s="107"/>
      <c r="B515" s="107"/>
      <c r="C515" s="107"/>
      <c r="D515" s="107"/>
      <c r="E515" s="107"/>
      <c r="F515" s="107"/>
      <c r="G515" s="479"/>
      <c r="H515" s="107"/>
      <c r="I515" s="107"/>
      <c r="J515" s="107"/>
      <c r="K515" s="107"/>
      <c r="L515" s="107"/>
      <c r="M515" s="109"/>
      <c r="N515" s="109"/>
      <c r="O515" s="107"/>
      <c r="P515" s="107"/>
      <c r="Q515" s="107"/>
      <c r="R515" s="107"/>
      <c r="S515" s="107"/>
      <c r="T515" s="107"/>
      <c r="U515" s="107"/>
      <c r="V515" s="107"/>
      <c r="W515" s="107"/>
      <c r="X515" s="107"/>
      <c r="Y515" s="107"/>
      <c r="Z515" s="107"/>
    </row>
    <row r="516" spans="1:26" ht="15.75" customHeight="1">
      <c r="A516" s="107"/>
      <c r="B516" s="107"/>
      <c r="C516" s="107"/>
      <c r="D516" s="107"/>
      <c r="E516" s="107"/>
      <c r="F516" s="107"/>
      <c r="G516" s="479"/>
      <c r="H516" s="107"/>
      <c r="I516" s="107"/>
      <c r="J516" s="107"/>
      <c r="K516" s="107"/>
      <c r="L516" s="107"/>
      <c r="M516" s="109"/>
      <c r="N516" s="109"/>
      <c r="O516" s="107"/>
      <c r="P516" s="107"/>
      <c r="Q516" s="107"/>
      <c r="R516" s="107"/>
      <c r="S516" s="107"/>
      <c r="T516" s="107"/>
      <c r="U516" s="107"/>
      <c r="V516" s="107"/>
      <c r="W516" s="107"/>
      <c r="X516" s="107"/>
      <c r="Y516" s="107"/>
      <c r="Z516" s="107"/>
    </row>
    <row r="517" spans="1:26" ht="15.75" customHeight="1">
      <c r="A517" s="107"/>
      <c r="B517" s="107"/>
      <c r="C517" s="107"/>
      <c r="D517" s="107"/>
      <c r="E517" s="107"/>
      <c r="F517" s="107"/>
      <c r="G517" s="479"/>
      <c r="H517" s="107"/>
      <c r="I517" s="107"/>
      <c r="J517" s="107"/>
      <c r="K517" s="107"/>
      <c r="L517" s="107"/>
      <c r="M517" s="109"/>
      <c r="N517" s="109"/>
      <c r="O517" s="107"/>
      <c r="P517" s="107"/>
      <c r="Q517" s="107"/>
      <c r="R517" s="107"/>
      <c r="S517" s="107"/>
      <c r="T517" s="107"/>
      <c r="U517" s="107"/>
      <c r="V517" s="107"/>
      <c r="W517" s="107"/>
      <c r="X517" s="107"/>
      <c r="Y517" s="107"/>
      <c r="Z517" s="107"/>
    </row>
    <row r="518" spans="1:26" ht="15.75" customHeight="1">
      <c r="A518" s="107"/>
      <c r="B518" s="107"/>
      <c r="C518" s="107"/>
      <c r="D518" s="107"/>
      <c r="E518" s="107"/>
      <c r="F518" s="107"/>
      <c r="G518" s="479"/>
      <c r="H518" s="107"/>
      <c r="I518" s="107"/>
      <c r="J518" s="107"/>
      <c r="K518" s="107"/>
      <c r="L518" s="107"/>
      <c r="M518" s="109"/>
      <c r="N518" s="109"/>
      <c r="O518" s="107"/>
      <c r="P518" s="107"/>
      <c r="Q518" s="107"/>
      <c r="R518" s="107"/>
      <c r="S518" s="107"/>
      <c r="T518" s="107"/>
      <c r="U518" s="107"/>
      <c r="V518" s="107"/>
      <c r="W518" s="107"/>
      <c r="X518" s="107"/>
      <c r="Y518" s="107"/>
      <c r="Z518" s="107"/>
    </row>
    <row r="519" spans="1:26" ht="15.75" customHeight="1">
      <c r="A519" s="107"/>
      <c r="B519" s="107"/>
      <c r="C519" s="107"/>
      <c r="D519" s="107"/>
      <c r="E519" s="107"/>
      <c r="F519" s="107"/>
      <c r="G519" s="479"/>
      <c r="H519" s="107"/>
      <c r="I519" s="107"/>
      <c r="J519" s="107"/>
      <c r="K519" s="107"/>
      <c r="L519" s="107"/>
      <c r="M519" s="109"/>
      <c r="N519" s="109"/>
      <c r="O519" s="107"/>
      <c r="P519" s="107"/>
      <c r="Q519" s="107"/>
      <c r="R519" s="107"/>
      <c r="S519" s="107"/>
      <c r="T519" s="107"/>
      <c r="U519" s="107"/>
      <c r="V519" s="107"/>
      <c r="W519" s="107"/>
      <c r="X519" s="107"/>
      <c r="Y519" s="107"/>
      <c r="Z519" s="107"/>
    </row>
    <row r="520" spans="1:26" ht="15.75" customHeight="1">
      <c r="A520" s="107"/>
      <c r="B520" s="107"/>
      <c r="C520" s="107"/>
      <c r="D520" s="107"/>
      <c r="E520" s="107"/>
      <c r="F520" s="107"/>
      <c r="G520" s="479"/>
      <c r="H520" s="107"/>
      <c r="I520" s="107"/>
      <c r="J520" s="107"/>
      <c r="K520" s="107"/>
      <c r="L520" s="107"/>
      <c r="M520" s="109"/>
      <c r="N520" s="109"/>
      <c r="O520" s="107"/>
      <c r="P520" s="107"/>
      <c r="Q520" s="107"/>
      <c r="R520" s="107"/>
      <c r="S520" s="107"/>
      <c r="T520" s="107"/>
      <c r="U520" s="107"/>
      <c r="V520" s="107"/>
      <c r="W520" s="107"/>
      <c r="X520" s="107"/>
      <c r="Y520" s="107"/>
      <c r="Z520" s="107"/>
    </row>
    <row r="521" spans="1:26" ht="15.75" customHeight="1">
      <c r="A521" s="107"/>
      <c r="B521" s="107"/>
      <c r="C521" s="107"/>
      <c r="D521" s="107"/>
      <c r="E521" s="107"/>
      <c r="F521" s="107"/>
      <c r="G521" s="479"/>
      <c r="H521" s="107"/>
      <c r="I521" s="107"/>
      <c r="J521" s="107"/>
      <c r="K521" s="107"/>
      <c r="L521" s="107"/>
      <c r="M521" s="109"/>
      <c r="N521" s="109"/>
      <c r="O521" s="107"/>
      <c r="P521" s="107"/>
      <c r="Q521" s="107"/>
      <c r="R521" s="107"/>
      <c r="S521" s="107"/>
      <c r="T521" s="107"/>
      <c r="U521" s="107"/>
      <c r="V521" s="107"/>
      <c r="W521" s="107"/>
      <c r="X521" s="107"/>
      <c r="Y521" s="107"/>
      <c r="Z521" s="107"/>
    </row>
    <row r="522" spans="1:26" ht="15.75" customHeight="1">
      <c r="A522" s="107"/>
      <c r="B522" s="107"/>
      <c r="C522" s="107"/>
      <c r="D522" s="107"/>
      <c r="E522" s="107"/>
      <c r="F522" s="107"/>
      <c r="G522" s="479"/>
      <c r="H522" s="107"/>
      <c r="I522" s="107"/>
      <c r="J522" s="107"/>
      <c r="K522" s="107"/>
      <c r="L522" s="107"/>
      <c r="M522" s="109"/>
      <c r="N522" s="109"/>
      <c r="O522" s="107"/>
      <c r="P522" s="107"/>
      <c r="Q522" s="107"/>
      <c r="R522" s="107"/>
      <c r="S522" s="107"/>
      <c r="T522" s="107"/>
      <c r="U522" s="107"/>
      <c r="V522" s="107"/>
      <c r="W522" s="107"/>
      <c r="X522" s="107"/>
      <c r="Y522" s="107"/>
      <c r="Z522" s="107"/>
    </row>
    <row r="523" spans="1:26" ht="15.75" customHeight="1">
      <c r="A523" s="107"/>
      <c r="B523" s="107"/>
      <c r="C523" s="107"/>
      <c r="D523" s="107"/>
      <c r="E523" s="107"/>
      <c r="F523" s="107"/>
      <c r="G523" s="479"/>
      <c r="H523" s="107"/>
      <c r="I523" s="107"/>
      <c r="J523" s="107"/>
      <c r="K523" s="107"/>
      <c r="L523" s="107"/>
      <c r="M523" s="109"/>
      <c r="N523" s="109"/>
      <c r="O523" s="107"/>
      <c r="P523" s="107"/>
      <c r="Q523" s="107"/>
      <c r="R523" s="107"/>
      <c r="S523" s="107"/>
      <c r="T523" s="107"/>
      <c r="U523" s="107"/>
      <c r="V523" s="107"/>
      <c r="W523" s="107"/>
      <c r="X523" s="107"/>
      <c r="Y523" s="107"/>
      <c r="Z523" s="107"/>
    </row>
    <row r="524" spans="1:26" ht="15.75" customHeight="1">
      <c r="A524" s="107"/>
      <c r="B524" s="107"/>
      <c r="C524" s="107"/>
      <c r="D524" s="107"/>
      <c r="E524" s="107"/>
      <c r="F524" s="107"/>
      <c r="G524" s="479"/>
      <c r="H524" s="107"/>
      <c r="I524" s="107"/>
      <c r="J524" s="107"/>
      <c r="K524" s="107"/>
      <c r="L524" s="107"/>
      <c r="M524" s="109"/>
      <c r="N524" s="109"/>
      <c r="O524" s="107"/>
      <c r="P524" s="107"/>
      <c r="Q524" s="107"/>
      <c r="R524" s="107"/>
      <c r="S524" s="107"/>
      <c r="T524" s="107"/>
      <c r="U524" s="107"/>
      <c r="V524" s="107"/>
      <c r="W524" s="107"/>
      <c r="X524" s="107"/>
      <c r="Y524" s="107"/>
      <c r="Z524" s="107"/>
    </row>
    <row r="525" spans="1:26" ht="15.75" customHeight="1">
      <c r="A525" s="107"/>
      <c r="B525" s="107"/>
      <c r="C525" s="107"/>
      <c r="D525" s="107"/>
      <c r="E525" s="107"/>
      <c r="F525" s="107"/>
      <c r="G525" s="479"/>
      <c r="H525" s="107"/>
      <c r="I525" s="107"/>
      <c r="J525" s="107"/>
      <c r="K525" s="107"/>
      <c r="L525" s="107"/>
      <c r="M525" s="109"/>
      <c r="N525" s="109"/>
      <c r="O525" s="107"/>
      <c r="P525" s="107"/>
      <c r="Q525" s="107"/>
      <c r="R525" s="107"/>
      <c r="S525" s="107"/>
      <c r="T525" s="107"/>
      <c r="U525" s="107"/>
      <c r="V525" s="107"/>
      <c r="W525" s="107"/>
      <c r="X525" s="107"/>
      <c r="Y525" s="107"/>
      <c r="Z525" s="107"/>
    </row>
    <row r="526" spans="1:26" ht="15.75" customHeight="1">
      <c r="A526" s="107"/>
      <c r="B526" s="107"/>
      <c r="C526" s="107"/>
      <c r="D526" s="107"/>
      <c r="E526" s="107"/>
      <c r="F526" s="107"/>
      <c r="G526" s="479"/>
      <c r="H526" s="107"/>
      <c r="I526" s="107"/>
      <c r="J526" s="107"/>
      <c r="K526" s="107"/>
      <c r="L526" s="107"/>
      <c r="M526" s="109"/>
      <c r="N526" s="109"/>
      <c r="O526" s="107"/>
      <c r="P526" s="107"/>
      <c r="Q526" s="107"/>
      <c r="R526" s="107"/>
      <c r="S526" s="107"/>
      <c r="T526" s="107"/>
      <c r="U526" s="107"/>
      <c r="V526" s="107"/>
      <c r="W526" s="107"/>
      <c r="X526" s="107"/>
      <c r="Y526" s="107"/>
      <c r="Z526" s="107"/>
    </row>
    <row r="527" spans="1:26" ht="15.75" customHeight="1">
      <c r="A527" s="107"/>
      <c r="B527" s="107"/>
      <c r="C527" s="107"/>
      <c r="D527" s="107"/>
      <c r="E527" s="107"/>
      <c r="F527" s="107"/>
      <c r="G527" s="479"/>
      <c r="H527" s="107"/>
      <c r="I527" s="107"/>
      <c r="J527" s="107"/>
      <c r="K527" s="107"/>
      <c r="L527" s="107"/>
      <c r="M527" s="109"/>
      <c r="N527" s="109"/>
      <c r="O527" s="107"/>
      <c r="P527" s="107"/>
      <c r="Q527" s="107"/>
      <c r="R527" s="107"/>
      <c r="S527" s="107"/>
      <c r="T527" s="107"/>
      <c r="U527" s="107"/>
      <c r="V527" s="107"/>
      <c r="W527" s="107"/>
      <c r="X527" s="107"/>
      <c r="Y527" s="107"/>
      <c r="Z527" s="107"/>
    </row>
    <row r="528" spans="1:26" ht="15.75" customHeight="1">
      <c r="A528" s="107"/>
      <c r="B528" s="107"/>
      <c r="C528" s="107"/>
      <c r="D528" s="107"/>
      <c r="E528" s="107"/>
      <c r="F528" s="107"/>
      <c r="G528" s="479"/>
      <c r="H528" s="107"/>
      <c r="I528" s="107"/>
      <c r="J528" s="107"/>
      <c r="K528" s="107"/>
      <c r="L528" s="107"/>
      <c r="M528" s="109"/>
      <c r="N528" s="109"/>
      <c r="O528" s="107"/>
      <c r="P528" s="107"/>
      <c r="Q528" s="107"/>
      <c r="R528" s="107"/>
      <c r="S528" s="107"/>
      <c r="T528" s="107"/>
      <c r="U528" s="107"/>
      <c r="V528" s="107"/>
      <c r="W528" s="107"/>
      <c r="X528" s="107"/>
      <c r="Y528" s="107"/>
      <c r="Z528" s="107"/>
    </row>
    <row r="529" spans="1:26" ht="15.75" customHeight="1">
      <c r="A529" s="107"/>
      <c r="B529" s="107"/>
      <c r="C529" s="107"/>
      <c r="D529" s="107"/>
      <c r="E529" s="107"/>
      <c r="F529" s="107"/>
      <c r="G529" s="479"/>
      <c r="H529" s="107"/>
      <c r="I529" s="107"/>
      <c r="J529" s="107"/>
      <c r="K529" s="107"/>
      <c r="L529" s="107"/>
      <c r="M529" s="109"/>
      <c r="N529" s="109"/>
      <c r="O529" s="107"/>
      <c r="P529" s="107"/>
      <c r="Q529" s="107"/>
      <c r="R529" s="107"/>
      <c r="S529" s="107"/>
      <c r="T529" s="107"/>
      <c r="U529" s="107"/>
      <c r="V529" s="107"/>
      <c r="W529" s="107"/>
      <c r="X529" s="107"/>
      <c r="Y529" s="107"/>
      <c r="Z529" s="107"/>
    </row>
    <row r="530" spans="1:26" ht="15.75" customHeight="1">
      <c r="A530" s="107"/>
      <c r="B530" s="107"/>
      <c r="C530" s="107"/>
      <c r="D530" s="107"/>
      <c r="E530" s="107"/>
      <c r="F530" s="107"/>
      <c r="G530" s="479"/>
      <c r="H530" s="107"/>
      <c r="I530" s="107"/>
      <c r="J530" s="107"/>
      <c r="K530" s="107"/>
      <c r="L530" s="107"/>
      <c r="M530" s="109"/>
      <c r="N530" s="109"/>
      <c r="O530" s="107"/>
      <c r="P530" s="107"/>
      <c r="Q530" s="107"/>
      <c r="R530" s="107"/>
      <c r="S530" s="107"/>
      <c r="T530" s="107"/>
      <c r="U530" s="107"/>
      <c r="V530" s="107"/>
      <c r="W530" s="107"/>
      <c r="X530" s="107"/>
      <c r="Y530" s="107"/>
      <c r="Z530" s="107"/>
    </row>
    <row r="531" spans="1:26" ht="15.75" customHeight="1">
      <c r="A531" s="107"/>
      <c r="B531" s="107"/>
      <c r="C531" s="107"/>
      <c r="D531" s="107"/>
      <c r="E531" s="107"/>
      <c r="F531" s="107"/>
      <c r="G531" s="479"/>
      <c r="H531" s="107"/>
      <c r="I531" s="107"/>
      <c r="J531" s="107"/>
      <c r="K531" s="107"/>
      <c r="L531" s="107"/>
      <c r="M531" s="109"/>
      <c r="N531" s="109"/>
      <c r="O531" s="107"/>
      <c r="P531" s="107"/>
      <c r="Q531" s="107"/>
      <c r="R531" s="107"/>
      <c r="S531" s="107"/>
      <c r="T531" s="107"/>
      <c r="U531" s="107"/>
      <c r="V531" s="107"/>
      <c r="W531" s="107"/>
      <c r="X531" s="107"/>
      <c r="Y531" s="107"/>
      <c r="Z531" s="107"/>
    </row>
    <row r="532" spans="1:26" ht="15.75" customHeight="1">
      <c r="A532" s="107"/>
      <c r="B532" s="107"/>
      <c r="C532" s="107"/>
      <c r="D532" s="107"/>
      <c r="E532" s="107"/>
      <c r="F532" s="107"/>
      <c r="G532" s="479"/>
      <c r="H532" s="107"/>
      <c r="I532" s="107"/>
      <c r="J532" s="107"/>
      <c r="K532" s="107"/>
      <c r="L532" s="107"/>
      <c r="M532" s="109"/>
      <c r="N532" s="109"/>
      <c r="O532" s="107"/>
      <c r="P532" s="107"/>
      <c r="Q532" s="107"/>
      <c r="R532" s="107"/>
      <c r="S532" s="107"/>
      <c r="T532" s="107"/>
      <c r="U532" s="107"/>
      <c r="V532" s="107"/>
      <c r="W532" s="107"/>
      <c r="X532" s="107"/>
      <c r="Y532" s="107"/>
      <c r="Z532" s="107"/>
    </row>
    <row r="533" spans="1:26" ht="15.75" customHeight="1">
      <c r="A533" s="107"/>
      <c r="B533" s="107"/>
      <c r="C533" s="107"/>
      <c r="D533" s="107"/>
      <c r="E533" s="107"/>
      <c r="F533" s="107"/>
      <c r="G533" s="479"/>
      <c r="H533" s="107"/>
      <c r="I533" s="107"/>
      <c r="J533" s="107"/>
      <c r="K533" s="107"/>
      <c r="L533" s="107"/>
      <c r="M533" s="109"/>
      <c r="N533" s="109"/>
      <c r="O533" s="107"/>
      <c r="P533" s="107"/>
      <c r="Q533" s="107"/>
      <c r="R533" s="107"/>
      <c r="S533" s="107"/>
      <c r="T533" s="107"/>
      <c r="U533" s="107"/>
      <c r="V533" s="107"/>
      <c r="W533" s="107"/>
      <c r="X533" s="107"/>
      <c r="Y533" s="107"/>
      <c r="Z533" s="107"/>
    </row>
    <row r="534" spans="1:26" ht="15.75" customHeight="1">
      <c r="A534" s="107"/>
      <c r="B534" s="107"/>
      <c r="C534" s="107"/>
      <c r="D534" s="107"/>
      <c r="E534" s="107"/>
      <c r="F534" s="107"/>
      <c r="G534" s="479"/>
      <c r="H534" s="107"/>
      <c r="I534" s="107"/>
      <c r="J534" s="107"/>
      <c r="K534" s="107"/>
      <c r="L534" s="107"/>
      <c r="M534" s="109"/>
      <c r="N534" s="109"/>
      <c r="O534" s="107"/>
      <c r="P534" s="107"/>
      <c r="Q534" s="107"/>
      <c r="R534" s="107"/>
      <c r="S534" s="107"/>
      <c r="T534" s="107"/>
      <c r="U534" s="107"/>
      <c r="V534" s="107"/>
      <c r="W534" s="107"/>
      <c r="X534" s="107"/>
      <c r="Y534" s="107"/>
      <c r="Z534" s="107"/>
    </row>
    <row r="535" spans="1:26" ht="15.75" customHeight="1">
      <c r="A535" s="107"/>
      <c r="B535" s="107"/>
      <c r="C535" s="107"/>
      <c r="D535" s="107"/>
      <c r="E535" s="107"/>
      <c r="F535" s="107"/>
      <c r="G535" s="479"/>
      <c r="H535" s="107"/>
      <c r="I535" s="107"/>
      <c r="J535" s="107"/>
      <c r="K535" s="107"/>
      <c r="L535" s="107"/>
      <c r="M535" s="109"/>
      <c r="N535" s="109"/>
      <c r="O535" s="107"/>
      <c r="P535" s="107"/>
      <c r="Q535" s="107"/>
      <c r="R535" s="107"/>
      <c r="S535" s="107"/>
      <c r="T535" s="107"/>
      <c r="U535" s="107"/>
      <c r="V535" s="107"/>
      <c r="W535" s="107"/>
      <c r="X535" s="107"/>
      <c r="Y535" s="107"/>
      <c r="Z535" s="107"/>
    </row>
    <row r="536" spans="1:26" ht="15.75" customHeight="1">
      <c r="A536" s="107"/>
      <c r="B536" s="107"/>
      <c r="C536" s="107"/>
      <c r="D536" s="107"/>
      <c r="E536" s="107"/>
      <c r="F536" s="107"/>
      <c r="G536" s="479"/>
      <c r="H536" s="107"/>
      <c r="I536" s="107"/>
      <c r="J536" s="107"/>
      <c r="K536" s="107"/>
      <c r="L536" s="107"/>
      <c r="M536" s="109"/>
      <c r="N536" s="109"/>
      <c r="O536" s="107"/>
      <c r="P536" s="107"/>
      <c r="Q536" s="107"/>
      <c r="R536" s="107"/>
      <c r="S536" s="107"/>
      <c r="T536" s="107"/>
      <c r="U536" s="107"/>
      <c r="V536" s="107"/>
      <c r="W536" s="107"/>
      <c r="X536" s="107"/>
      <c r="Y536" s="107"/>
      <c r="Z536" s="107"/>
    </row>
    <row r="537" spans="1:26" ht="15.75" customHeight="1">
      <c r="A537" s="107"/>
      <c r="B537" s="107"/>
      <c r="C537" s="107"/>
      <c r="D537" s="107"/>
      <c r="E537" s="107"/>
      <c r="F537" s="107"/>
      <c r="G537" s="479"/>
      <c r="H537" s="107"/>
      <c r="I537" s="107"/>
      <c r="J537" s="107"/>
      <c r="K537" s="107"/>
      <c r="L537" s="107"/>
      <c r="M537" s="109"/>
      <c r="N537" s="109"/>
      <c r="O537" s="107"/>
      <c r="P537" s="107"/>
      <c r="Q537" s="107"/>
      <c r="R537" s="107"/>
      <c r="S537" s="107"/>
      <c r="T537" s="107"/>
      <c r="U537" s="107"/>
      <c r="V537" s="107"/>
      <c r="W537" s="107"/>
      <c r="X537" s="107"/>
      <c r="Y537" s="107"/>
      <c r="Z537" s="107"/>
    </row>
    <row r="538" spans="1:26" ht="15.75" customHeight="1">
      <c r="A538" s="107"/>
      <c r="B538" s="107"/>
      <c r="C538" s="107"/>
      <c r="D538" s="107"/>
      <c r="E538" s="107"/>
      <c r="F538" s="107"/>
      <c r="G538" s="479"/>
      <c r="H538" s="107"/>
      <c r="I538" s="107"/>
      <c r="J538" s="107"/>
      <c r="K538" s="107"/>
      <c r="L538" s="107"/>
      <c r="M538" s="109"/>
      <c r="N538" s="109"/>
      <c r="O538" s="107"/>
      <c r="P538" s="107"/>
      <c r="Q538" s="107"/>
      <c r="R538" s="107"/>
      <c r="S538" s="107"/>
      <c r="T538" s="107"/>
      <c r="U538" s="107"/>
      <c r="V538" s="107"/>
      <c r="W538" s="107"/>
      <c r="X538" s="107"/>
      <c r="Y538" s="107"/>
      <c r="Z538" s="107"/>
    </row>
    <row r="539" spans="1:26" ht="15.75" customHeight="1">
      <c r="A539" s="107"/>
      <c r="B539" s="107"/>
      <c r="C539" s="107"/>
      <c r="D539" s="107"/>
      <c r="E539" s="107"/>
      <c r="F539" s="107"/>
      <c r="G539" s="479"/>
      <c r="H539" s="107"/>
      <c r="I539" s="107"/>
      <c r="J539" s="107"/>
      <c r="K539" s="107"/>
      <c r="L539" s="107"/>
      <c r="M539" s="109"/>
      <c r="N539" s="109"/>
      <c r="O539" s="107"/>
      <c r="P539" s="107"/>
      <c r="Q539" s="107"/>
      <c r="R539" s="107"/>
      <c r="S539" s="107"/>
      <c r="T539" s="107"/>
      <c r="U539" s="107"/>
      <c r="V539" s="107"/>
      <c r="W539" s="107"/>
      <c r="X539" s="107"/>
      <c r="Y539" s="107"/>
      <c r="Z539" s="107"/>
    </row>
    <row r="540" spans="1:26" ht="15.75" customHeight="1">
      <c r="A540" s="107"/>
      <c r="B540" s="107"/>
      <c r="C540" s="107"/>
      <c r="D540" s="107"/>
      <c r="E540" s="107"/>
      <c r="F540" s="107"/>
      <c r="G540" s="479"/>
      <c r="H540" s="107"/>
      <c r="I540" s="107"/>
      <c r="J540" s="107"/>
      <c r="K540" s="107"/>
      <c r="L540" s="107"/>
      <c r="M540" s="109"/>
      <c r="N540" s="109"/>
      <c r="O540" s="107"/>
      <c r="P540" s="107"/>
      <c r="Q540" s="107"/>
      <c r="R540" s="107"/>
      <c r="S540" s="107"/>
      <c r="T540" s="107"/>
      <c r="U540" s="107"/>
      <c r="V540" s="107"/>
      <c r="W540" s="107"/>
      <c r="X540" s="107"/>
      <c r="Y540" s="107"/>
      <c r="Z540" s="107"/>
    </row>
    <row r="541" spans="1:26" ht="15.75" customHeight="1">
      <c r="A541" s="107"/>
      <c r="B541" s="107"/>
      <c r="C541" s="107"/>
      <c r="D541" s="107"/>
      <c r="E541" s="107"/>
      <c r="F541" s="107"/>
      <c r="G541" s="479"/>
      <c r="H541" s="107"/>
      <c r="I541" s="107"/>
      <c r="J541" s="107"/>
      <c r="K541" s="107"/>
      <c r="L541" s="107"/>
      <c r="M541" s="109"/>
      <c r="N541" s="109"/>
      <c r="O541" s="107"/>
      <c r="P541" s="107"/>
      <c r="Q541" s="107"/>
      <c r="R541" s="107"/>
      <c r="S541" s="107"/>
      <c r="T541" s="107"/>
      <c r="U541" s="107"/>
      <c r="V541" s="107"/>
      <c r="W541" s="107"/>
      <c r="X541" s="107"/>
      <c r="Y541" s="107"/>
      <c r="Z541" s="107"/>
    </row>
    <row r="542" spans="1:26" ht="15.75" customHeight="1">
      <c r="A542" s="107"/>
      <c r="B542" s="107"/>
      <c r="C542" s="107"/>
      <c r="D542" s="107"/>
      <c r="E542" s="107"/>
      <c r="F542" s="107"/>
      <c r="G542" s="479"/>
      <c r="H542" s="107"/>
      <c r="I542" s="107"/>
      <c r="J542" s="107"/>
      <c r="K542" s="107"/>
      <c r="L542" s="107"/>
      <c r="M542" s="109"/>
      <c r="N542" s="109"/>
      <c r="O542" s="107"/>
      <c r="P542" s="107"/>
      <c r="Q542" s="107"/>
      <c r="R542" s="107"/>
      <c r="S542" s="107"/>
      <c r="T542" s="107"/>
      <c r="U542" s="107"/>
      <c r="V542" s="107"/>
      <c r="W542" s="107"/>
      <c r="X542" s="107"/>
      <c r="Y542" s="107"/>
      <c r="Z542" s="107"/>
    </row>
    <row r="543" spans="1:26" ht="15.75" customHeight="1">
      <c r="A543" s="107"/>
      <c r="B543" s="107"/>
      <c r="C543" s="107"/>
      <c r="D543" s="107"/>
      <c r="E543" s="107"/>
      <c r="F543" s="107"/>
      <c r="G543" s="479"/>
      <c r="H543" s="107"/>
      <c r="I543" s="107"/>
      <c r="J543" s="107"/>
      <c r="K543" s="107"/>
      <c r="L543" s="107"/>
      <c r="M543" s="109"/>
      <c r="N543" s="109"/>
      <c r="O543" s="107"/>
      <c r="P543" s="107"/>
      <c r="Q543" s="107"/>
      <c r="R543" s="107"/>
      <c r="S543" s="107"/>
      <c r="T543" s="107"/>
      <c r="U543" s="107"/>
      <c r="V543" s="107"/>
      <c r="W543" s="107"/>
      <c r="X543" s="107"/>
      <c r="Y543" s="107"/>
      <c r="Z543" s="107"/>
    </row>
    <row r="544" spans="1:26" ht="15.75" customHeight="1">
      <c r="A544" s="107"/>
      <c r="B544" s="107"/>
      <c r="C544" s="107"/>
      <c r="D544" s="107"/>
      <c r="E544" s="107"/>
      <c r="F544" s="107"/>
      <c r="G544" s="479"/>
      <c r="H544" s="107"/>
      <c r="I544" s="107"/>
      <c r="J544" s="107"/>
      <c r="K544" s="107"/>
      <c r="L544" s="107"/>
      <c r="M544" s="109"/>
      <c r="N544" s="109"/>
      <c r="O544" s="107"/>
      <c r="P544" s="107"/>
      <c r="Q544" s="107"/>
      <c r="R544" s="107"/>
      <c r="S544" s="107"/>
      <c r="T544" s="107"/>
      <c r="U544" s="107"/>
      <c r="V544" s="107"/>
      <c r="W544" s="107"/>
      <c r="X544" s="107"/>
      <c r="Y544" s="107"/>
      <c r="Z544" s="107"/>
    </row>
    <row r="545" spans="1:26" ht="15.75" customHeight="1">
      <c r="A545" s="107"/>
      <c r="B545" s="107"/>
      <c r="C545" s="107"/>
      <c r="D545" s="107"/>
      <c r="E545" s="107"/>
      <c r="F545" s="107"/>
      <c r="G545" s="479"/>
      <c r="H545" s="107"/>
      <c r="I545" s="107"/>
      <c r="J545" s="107"/>
      <c r="K545" s="107"/>
      <c r="L545" s="107"/>
      <c r="M545" s="109"/>
      <c r="N545" s="109"/>
      <c r="O545" s="107"/>
      <c r="P545" s="107"/>
      <c r="Q545" s="107"/>
      <c r="R545" s="107"/>
      <c r="S545" s="107"/>
      <c r="T545" s="107"/>
      <c r="U545" s="107"/>
      <c r="V545" s="107"/>
      <c r="W545" s="107"/>
      <c r="X545" s="107"/>
      <c r="Y545" s="107"/>
      <c r="Z545" s="107"/>
    </row>
    <row r="546" spans="1:26" ht="15.75" customHeight="1">
      <c r="A546" s="107"/>
      <c r="B546" s="107"/>
      <c r="C546" s="107"/>
      <c r="D546" s="107"/>
      <c r="E546" s="107"/>
      <c r="F546" s="107"/>
      <c r="G546" s="479"/>
      <c r="H546" s="107"/>
      <c r="I546" s="107"/>
      <c r="J546" s="107"/>
      <c r="K546" s="107"/>
      <c r="L546" s="107"/>
      <c r="M546" s="109"/>
      <c r="N546" s="109"/>
      <c r="O546" s="107"/>
      <c r="P546" s="107"/>
      <c r="Q546" s="107"/>
      <c r="R546" s="107"/>
      <c r="S546" s="107"/>
      <c r="T546" s="107"/>
      <c r="U546" s="107"/>
      <c r="V546" s="107"/>
      <c r="W546" s="107"/>
      <c r="X546" s="107"/>
      <c r="Y546" s="107"/>
      <c r="Z546" s="107"/>
    </row>
    <row r="547" spans="1:26" ht="15.75" customHeight="1">
      <c r="A547" s="107"/>
      <c r="B547" s="107"/>
      <c r="C547" s="107"/>
      <c r="D547" s="107"/>
      <c r="E547" s="107"/>
      <c r="F547" s="107"/>
      <c r="G547" s="479"/>
      <c r="H547" s="107"/>
      <c r="I547" s="107"/>
      <c r="J547" s="107"/>
      <c r="K547" s="107"/>
      <c r="L547" s="107"/>
      <c r="M547" s="109"/>
      <c r="N547" s="109"/>
      <c r="O547" s="107"/>
      <c r="P547" s="107"/>
      <c r="Q547" s="107"/>
      <c r="R547" s="107"/>
      <c r="S547" s="107"/>
      <c r="T547" s="107"/>
      <c r="U547" s="107"/>
      <c r="V547" s="107"/>
      <c r="W547" s="107"/>
      <c r="X547" s="107"/>
      <c r="Y547" s="107"/>
      <c r="Z547" s="107"/>
    </row>
    <row r="548" spans="1:26" ht="15.75" customHeight="1">
      <c r="A548" s="107"/>
      <c r="B548" s="107"/>
      <c r="C548" s="107"/>
      <c r="D548" s="107"/>
      <c r="E548" s="107"/>
      <c r="F548" s="107"/>
      <c r="G548" s="479"/>
      <c r="H548" s="107"/>
      <c r="I548" s="107"/>
      <c r="J548" s="107"/>
      <c r="K548" s="107"/>
      <c r="L548" s="107"/>
      <c r="M548" s="109"/>
      <c r="N548" s="109"/>
      <c r="O548" s="107"/>
      <c r="P548" s="107"/>
      <c r="Q548" s="107"/>
      <c r="R548" s="107"/>
      <c r="S548" s="107"/>
      <c r="T548" s="107"/>
      <c r="U548" s="107"/>
      <c r="V548" s="107"/>
      <c r="W548" s="107"/>
      <c r="X548" s="107"/>
      <c r="Y548" s="107"/>
      <c r="Z548" s="107"/>
    </row>
    <row r="549" spans="1:26" ht="15.75" customHeight="1">
      <c r="A549" s="107"/>
      <c r="B549" s="107"/>
      <c r="C549" s="107"/>
      <c r="D549" s="107"/>
      <c r="E549" s="107"/>
      <c r="F549" s="107"/>
      <c r="G549" s="479"/>
      <c r="H549" s="107"/>
      <c r="I549" s="107"/>
      <c r="J549" s="107"/>
      <c r="K549" s="107"/>
      <c r="L549" s="107"/>
      <c r="M549" s="109"/>
      <c r="N549" s="109"/>
      <c r="O549" s="107"/>
      <c r="P549" s="107"/>
      <c r="Q549" s="107"/>
      <c r="R549" s="107"/>
      <c r="S549" s="107"/>
      <c r="T549" s="107"/>
      <c r="U549" s="107"/>
      <c r="V549" s="107"/>
      <c r="W549" s="107"/>
      <c r="X549" s="107"/>
      <c r="Y549" s="107"/>
      <c r="Z549" s="107"/>
    </row>
    <row r="550" spans="1:26" ht="15.75" customHeight="1">
      <c r="A550" s="107"/>
      <c r="B550" s="107"/>
      <c r="C550" s="107"/>
      <c r="D550" s="107"/>
      <c r="E550" s="107"/>
      <c r="F550" s="107"/>
      <c r="G550" s="479"/>
      <c r="H550" s="107"/>
      <c r="I550" s="107"/>
      <c r="J550" s="107"/>
      <c r="K550" s="107"/>
      <c r="L550" s="107"/>
      <c r="M550" s="109"/>
      <c r="N550" s="109"/>
      <c r="O550" s="107"/>
      <c r="P550" s="107"/>
      <c r="Q550" s="107"/>
      <c r="R550" s="107"/>
      <c r="S550" s="107"/>
      <c r="T550" s="107"/>
      <c r="U550" s="107"/>
      <c r="V550" s="107"/>
      <c r="W550" s="107"/>
      <c r="X550" s="107"/>
      <c r="Y550" s="107"/>
      <c r="Z550" s="107"/>
    </row>
    <row r="551" spans="1:26" ht="15.75" customHeight="1">
      <c r="A551" s="107"/>
      <c r="B551" s="107"/>
      <c r="C551" s="107"/>
      <c r="D551" s="107"/>
      <c r="E551" s="107"/>
      <c r="F551" s="107"/>
      <c r="G551" s="479"/>
      <c r="H551" s="107"/>
      <c r="I551" s="107"/>
      <c r="J551" s="107"/>
      <c r="K551" s="107"/>
      <c r="L551" s="107"/>
      <c r="M551" s="109"/>
      <c r="N551" s="109"/>
      <c r="O551" s="107"/>
      <c r="P551" s="107"/>
      <c r="Q551" s="107"/>
      <c r="R551" s="107"/>
      <c r="S551" s="107"/>
      <c r="T551" s="107"/>
      <c r="U551" s="107"/>
      <c r="V551" s="107"/>
      <c r="W551" s="107"/>
      <c r="X551" s="107"/>
      <c r="Y551" s="107"/>
      <c r="Z551" s="107"/>
    </row>
    <row r="552" spans="1:26" ht="15.75" customHeight="1">
      <c r="A552" s="107"/>
      <c r="B552" s="107"/>
      <c r="C552" s="107"/>
      <c r="D552" s="107"/>
      <c r="E552" s="107"/>
      <c r="F552" s="107"/>
      <c r="G552" s="479"/>
      <c r="H552" s="107"/>
      <c r="I552" s="107"/>
      <c r="J552" s="107"/>
      <c r="K552" s="107"/>
      <c r="L552" s="107"/>
      <c r="M552" s="109"/>
      <c r="N552" s="109"/>
      <c r="O552" s="107"/>
      <c r="P552" s="107"/>
      <c r="Q552" s="107"/>
      <c r="R552" s="107"/>
      <c r="S552" s="107"/>
      <c r="T552" s="107"/>
      <c r="U552" s="107"/>
      <c r="V552" s="107"/>
      <c r="W552" s="107"/>
      <c r="X552" s="107"/>
      <c r="Y552" s="107"/>
      <c r="Z552" s="107"/>
    </row>
    <row r="553" spans="1:26" ht="15.75" customHeight="1">
      <c r="A553" s="107"/>
      <c r="B553" s="107"/>
      <c r="C553" s="107"/>
      <c r="D553" s="107"/>
      <c r="E553" s="107"/>
      <c r="F553" s="107"/>
      <c r="G553" s="479"/>
      <c r="H553" s="107"/>
      <c r="I553" s="107"/>
      <c r="J553" s="107"/>
      <c r="K553" s="107"/>
      <c r="L553" s="107"/>
      <c r="M553" s="109"/>
      <c r="N553" s="109"/>
      <c r="O553" s="107"/>
      <c r="P553" s="107"/>
      <c r="Q553" s="107"/>
      <c r="R553" s="107"/>
      <c r="S553" s="107"/>
      <c r="T553" s="107"/>
      <c r="U553" s="107"/>
      <c r="V553" s="107"/>
      <c r="W553" s="107"/>
      <c r="X553" s="107"/>
      <c r="Y553" s="107"/>
      <c r="Z553" s="107"/>
    </row>
    <row r="554" spans="1:26" ht="15.75" customHeight="1">
      <c r="A554" s="107"/>
      <c r="B554" s="107"/>
      <c r="C554" s="107"/>
      <c r="D554" s="107"/>
      <c r="E554" s="107"/>
      <c r="F554" s="107"/>
      <c r="G554" s="479"/>
      <c r="H554" s="107"/>
      <c r="I554" s="107"/>
      <c r="J554" s="107"/>
      <c r="K554" s="107"/>
      <c r="L554" s="107"/>
      <c r="M554" s="109"/>
      <c r="N554" s="109"/>
      <c r="O554" s="107"/>
      <c r="P554" s="107"/>
      <c r="Q554" s="107"/>
      <c r="R554" s="107"/>
      <c r="S554" s="107"/>
      <c r="T554" s="107"/>
      <c r="U554" s="107"/>
      <c r="V554" s="107"/>
      <c r="W554" s="107"/>
      <c r="X554" s="107"/>
      <c r="Y554" s="107"/>
      <c r="Z554" s="107"/>
    </row>
    <row r="555" spans="1:26" ht="15.75" customHeight="1">
      <c r="A555" s="107"/>
      <c r="B555" s="107"/>
      <c r="C555" s="107"/>
      <c r="D555" s="107"/>
      <c r="E555" s="107"/>
      <c r="F555" s="107"/>
      <c r="G555" s="479"/>
      <c r="H555" s="107"/>
      <c r="I555" s="107"/>
      <c r="J555" s="107"/>
      <c r="K555" s="107"/>
      <c r="L555" s="107"/>
      <c r="M555" s="109"/>
      <c r="N555" s="109"/>
      <c r="O555" s="107"/>
      <c r="P555" s="107"/>
      <c r="Q555" s="107"/>
      <c r="R555" s="107"/>
      <c r="S555" s="107"/>
      <c r="T555" s="107"/>
      <c r="U555" s="107"/>
      <c r="V555" s="107"/>
      <c r="W555" s="107"/>
      <c r="X555" s="107"/>
      <c r="Y555" s="107"/>
      <c r="Z555" s="107"/>
    </row>
    <row r="556" spans="1:26" ht="15.75" customHeight="1">
      <c r="A556" s="107"/>
      <c r="B556" s="107"/>
      <c r="C556" s="107"/>
      <c r="D556" s="107"/>
      <c r="E556" s="107"/>
      <c r="F556" s="107"/>
      <c r="G556" s="479"/>
      <c r="H556" s="107"/>
      <c r="I556" s="107"/>
      <c r="J556" s="107"/>
      <c r="K556" s="107"/>
      <c r="L556" s="107"/>
      <c r="M556" s="109"/>
      <c r="N556" s="109"/>
      <c r="O556" s="107"/>
      <c r="P556" s="107"/>
      <c r="Q556" s="107"/>
      <c r="R556" s="107"/>
      <c r="S556" s="107"/>
      <c r="T556" s="107"/>
      <c r="U556" s="107"/>
      <c r="V556" s="107"/>
      <c r="W556" s="107"/>
      <c r="X556" s="107"/>
      <c r="Y556" s="107"/>
      <c r="Z556" s="107"/>
    </row>
    <row r="557" spans="1:26" ht="15.75" customHeight="1">
      <c r="A557" s="107"/>
      <c r="B557" s="107"/>
      <c r="C557" s="107"/>
      <c r="D557" s="107"/>
      <c r="E557" s="107"/>
      <c r="F557" s="107"/>
      <c r="G557" s="479"/>
      <c r="H557" s="107"/>
      <c r="I557" s="107"/>
      <c r="J557" s="107"/>
      <c r="K557" s="107"/>
      <c r="L557" s="107"/>
      <c r="M557" s="109"/>
      <c r="N557" s="109"/>
      <c r="O557" s="107"/>
      <c r="P557" s="107"/>
      <c r="Q557" s="107"/>
      <c r="R557" s="107"/>
      <c r="S557" s="107"/>
      <c r="T557" s="107"/>
      <c r="U557" s="107"/>
      <c r="V557" s="107"/>
      <c r="W557" s="107"/>
      <c r="X557" s="107"/>
      <c r="Y557" s="107"/>
      <c r="Z557" s="107"/>
    </row>
    <row r="558" spans="1:26" ht="15.75" customHeight="1">
      <c r="A558" s="107"/>
      <c r="B558" s="107"/>
      <c r="C558" s="107"/>
      <c r="D558" s="107"/>
      <c r="E558" s="107"/>
      <c r="F558" s="107"/>
      <c r="G558" s="479"/>
      <c r="H558" s="107"/>
      <c r="I558" s="107"/>
      <c r="J558" s="107"/>
      <c r="K558" s="107"/>
      <c r="L558" s="107"/>
      <c r="M558" s="109"/>
      <c r="N558" s="109"/>
      <c r="O558" s="107"/>
      <c r="P558" s="107"/>
      <c r="Q558" s="107"/>
      <c r="R558" s="107"/>
      <c r="S558" s="107"/>
      <c r="T558" s="107"/>
      <c r="U558" s="107"/>
      <c r="V558" s="107"/>
      <c r="W558" s="107"/>
      <c r="X558" s="107"/>
      <c r="Y558" s="107"/>
      <c r="Z558" s="107"/>
    </row>
    <row r="559" spans="1:26" ht="15.75" customHeight="1">
      <c r="A559" s="107"/>
      <c r="B559" s="107"/>
      <c r="C559" s="107"/>
      <c r="D559" s="107"/>
      <c r="E559" s="107"/>
      <c r="F559" s="107"/>
      <c r="G559" s="479"/>
      <c r="H559" s="107"/>
      <c r="I559" s="107"/>
      <c r="J559" s="107"/>
      <c r="K559" s="107"/>
      <c r="L559" s="107"/>
      <c r="M559" s="109"/>
      <c r="N559" s="109"/>
      <c r="O559" s="107"/>
      <c r="P559" s="107"/>
      <c r="Q559" s="107"/>
      <c r="R559" s="107"/>
      <c r="S559" s="107"/>
      <c r="T559" s="107"/>
      <c r="U559" s="107"/>
      <c r="V559" s="107"/>
      <c r="W559" s="107"/>
      <c r="X559" s="107"/>
      <c r="Y559" s="107"/>
      <c r="Z559" s="107"/>
    </row>
    <row r="560" spans="1:26" ht="15.75" customHeight="1">
      <c r="A560" s="107"/>
      <c r="B560" s="107"/>
      <c r="C560" s="107"/>
      <c r="D560" s="107"/>
      <c r="E560" s="107"/>
      <c r="F560" s="107"/>
      <c r="G560" s="479"/>
      <c r="H560" s="107"/>
      <c r="I560" s="107"/>
      <c r="J560" s="107"/>
      <c r="K560" s="107"/>
      <c r="L560" s="107"/>
      <c r="M560" s="109"/>
      <c r="N560" s="109"/>
      <c r="O560" s="107"/>
      <c r="P560" s="107"/>
      <c r="Q560" s="107"/>
      <c r="R560" s="107"/>
      <c r="S560" s="107"/>
      <c r="T560" s="107"/>
      <c r="U560" s="107"/>
      <c r="V560" s="107"/>
      <c r="W560" s="107"/>
      <c r="X560" s="107"/>
      <c r="Y560" s="107"/>
      <c r="Z560" s="107"/>
    </row>
    <row r="561" spans="1:26" ht="15.75" customHeight="1">
      <c r="A561" s="107"/>
      <c r="B561" s="107"/>
      <c r="C561" s="107"/>
      <c r="D561" s="107"/>
      <c r="E561" s="107"/>
      <c r="F561" s="107"/>
      <c r="G561" s="479"/>
      <c r="H561" s="107"/>
      <c r="I561" s="107"/>
      <c r="J561" s="107"/>
      <c r="K561" s="107"/>
      <c r="L561" s="107"/>
      <c r="M561" s="109"/>
      <c r="N561" s="109"/>
      <c r="O561" s="107"/>
      <c r="P561" s="107"/>
      <c r="Q561" s="107"/>
      <c r="R561" s="107"/>
      <c r="S561" s="107"/>
      <c r="T561" s="107"/>
      <c r="U561" s="107"/>
      <c r="V561" s="107"/>
      <c r="W561" s="107"/>
      <c r="X561" s="107"/>
      <c r="Y561" s="107"/>
      <c r="Z561" s="107"/>
    </row>
    <row r="562" spans="1:26" ht="15.75" customHeight="1">
      <c r="A562" s="107"/>
      <c r="B562" s="107"/>
      <c r="C562" s="107"/>
      <c r="D562" s="107"/>
      <c r="E562" s="107"/>
      <c r="F562" s="107"/>
      <c r="G562" s="479"/>
      <c r="H562" s="107"/>
      <c r="I562" s="107"/>
      <c r="J562" s="107"/>
      <c r="K562" s="107"/>
      <c r="L562" s="107"/>
      <c r="M562" s="109"/>
      <c r="N562" s="109"/>
      <c r="O562" s="107"/>
      <c r="P562" s="107"/>
      <c r="Q562" s="107"/>
      <c r="R562" s="107"/>
      <c r="S562" s="107"/>
      <c r="T562" s="107"/>
      <c r="U562" s="107"/>
      <c r="V562" s="107"/>
      <c r="W562" s="107"/>
      <c r="X562" s="107"/>
      <c r="Y562" s="107"/>
      <c r="Z562" s="107"/>
    </row>
    <row r="563" spans="1:26" ht="15.75" customHeight="1">
      <c r="A563" s="107"/>
      <c r="B563" s="107"/>
      <c r="C563" s="107"/>
      <c r="D563" s="107"/>
      <c r="E563" s="107"/>
      <c r="F563" s="107"/>
      <c r="G563" s="479"/>
      <c r="H563" s="107"/>
      <c r="I563" s="107"/>
      <c r="J563" s="107"/>
      <c r="K563" s="107"/>
      <c r="L563" s="107"/>
      <c r="M563" s="109"/>
      <c r="N563" s="109"/>
      <c r="O563" s="107"/>
      <c r="P563" s="107"/>
      <c r="Q563" s="107"/>
      <c r="R563" s="107"/>
      <c r="S563" s="107"/>
      <c r="T563" s="107"/>
      <c r="U563" s="107"/>
      <c r="V563" s="107"/>
      <c r="W563" s="107"/>
      <c r="X563" s="107"/>
      <c r="Y563" s="107"/>
      <c r="Z563" s="107"/>
    </row>
    <row r="564" spans="1:26" ht="15.75" customHeight="1">
      <c r="A564" s="107"/>
      <c r="B564" s="107"/>
      <c r="C564" s="107"/>
      <c r="D564" s="107"/>
      <c r="E564" s="107"/>
      <c r="F564" s="107"/>
      <c r="G564" s="479"/>
      <c r="H564" s="107"/>
      <c r="I564" s="107"/>
      <c r="J564" s="107"/>
      <c r="K564" s="107"/>
      <c r="L564" s="107"/>
      <c r="M564" s="109"/>
      <c r="N564" s="109"/>
      <c r="O564" s="107"/>
      <c r="P564" s="107"/>
      <c r="Q564" s="107"/>
      <c r="R564" s="107"/>
      <c r="S564" s="107"/>
      <c r="T564" s="107"/>
      <c r="U564" s="107"/>
      <c r="V564" s="107"/>
      <c r="W564" s="107"/>
      <c r="X564" s="107"/>
      <c r="Y564" s="107"/>
      <c r="Z564" s="107"/>
    </row>
    <row r="565" spans="1:26" ht="15.75" customHeight="1">
      <c r="A565" s="107"/>
      <c r="B565" s="107"/>
      <c r="C565" s="107"/>
      <c r="D565" s="107"/>
      <c r="E565" s="107"/>
      <c r="F565" s="107"/>
      <c r="G565" s="479"/>
      <c r="H565" s="107"/>
      <c r="I565" s="107"/>
      <c r="J565" s="107"/>
      <c r="K565" s="107"/>
      <c r="L565" s="107"/>
      <c r="M565" s="109"/>
      <c r="N565" s="109"/>
      <c r="O565" s="107"/>
      <c r="P565" s="107"/>
      <c r="Q565" s="107"/>
      <c r="R565" s="107"/>
      <c r="S565" s="107"/>
      <c r="T565" s="107"/>
      <c r="U565" s="107"/>
      <c r="V565" s="107"/>
      <c r="W565" s="107"/>
      <c r="X565" s="107"/>
      <c r="Y565" s="107"/>
      <c r="Z565" s="107"/>
    </row>
    <row r="566" spans="1:26" ht="15.75" customHeight="1">
      <c r="A566" s="107"/>
      <c r="B566" s="107"/>
      <c r="C566" s="107"/>
      <c r="D566" s="107"/>
      <c r="E566" s="107"/>
      <c r="F566" s="107"/>
      <c r="G566" s="479"/>
      <c r="H566" s="107"/>
      <c r="I566" s="107"/>
      <c r="J566" s="107"/>
      <c r="K566" s="107"/>
      <c r="L566" s="107"/>
      <c r="M566" s="109"/>
      <c r="N566" s="109"/>
      <c r="O566" s="107"/>
      <c r="P566" s="107"/>
      <c r="Q566" s="107"/>
      <c r="R566" s="107"/>
      <c r="S566" s="107"/>
      <c r="T566" s="107"/>
      <c r="U566" s="107"/>
      <c r="V566" s="107"/>
      <c r="W566" s="107"/>
      <c r="X566" s="107"/>
      <c r="Y566" s="107"/>
      <c r="Z566" s="107"/>
    </row>
    <row r="567" spans="1:26" ht="15.75" customHeight="1">
      <c r="A567" s="107"/>
      <c r="B567" s="107"/>
      <c r="C567" s="107"/>
      <c r="D567" s="107"/>
      <c r="E567" s="107"/>
      <c r="F567" s="107"/>
      <c r="G567" s="479"/>
      <c r="H567" s="107"/>
      <c r="I567" s="107"/>
      <c r="J567" s="107"/>
      <c r="K567" s="107"/>
      <c r="L567" s="107"/>
      <c r="M567" s="109"/>
      <c r="N567" s="109"/>
      <c r="O567" s="107"/>
      <c r="P567" s="107"/>
      <c r="Q567" s="107"/>
      <c r="R567" s="107"/>
      <c r="S567" s="107"/>
      <c r="T567" s="107"/>
      <c r="U567" s="107"/>
      <c r="V567" s="107"/>
      <c r="W567" s="107"/>
      <c r="X567" s="107"/>
      <c r="Y567" s="107"/>
      <c r="Z567" s="107"/>
    </row>
    <row r="568" spans="1:26" ht="15.75" customHeight="1">
      <c r="A568" s="107"/>
      <c r="B568" s="107"/>
      <c r="C568" s="107"/>
      <c r="D568" s="107"/>
      <c r="E568" s="107"/>
      <c r="F568" s="107"/>
      <c r="G568" s="479"/>
      <c r="H568" s="107"/>
      <c r="I568" s="107"/>
      <c r="J568" s="107"/>
      <c r="K568" s="107"/>
      <c r="L568" s="107"/>
      <c r="M568" s="109"/>
      <c r="N568" s="109"/>
      <c r="O568" s="107"/>
      <c r="P568" s="107"/>
      <c r="Q568" s="107"/>
      <c r="R568" s="107"/>
      <c r="S568" s="107"/>
      <c r="T568" s="107"/>
      <c r="U568" s="107"/>
      <c r="V568" s="107"/>
      <c r="W568" s="107"/>
      <c r="X568" s="107"/>
      <c r="Y568" s="107"/>
      <c r="Z568" s="107"/>
    </row>
    <row r="569" spans="1:26" ht="15.75" customHeight="1">
      <c r="A569" s="107"/>
      <c r="B569" s="107"/>
      <c r="C569" s="107"/>
      <c r="D569" s="107"/>
      <c r="E569" s="107"/>
      <c r="F569" s="107"/>
      <c r="G569" s="479"/>
      <c r="H569" s="107"/>
      <c r="I569" s="107"/>
      <c r="J569" s="107"/>
      <c r="K569" s="107"/>
      <c r="L569" s="107"/>
      <c r="M569" s="109"/>
      <c r="N569" s="109"/>
      <c r="O569" s="107"/>
      <c r="P569" s="107"/>
      <c r="Q569" s="107"/>
      <c r="R569" s="107"/>
      <c r="S569" s="107"/>
      <c r="T569" s="107"/>
      <c r="U569" s="107"/>
      <c r="V569" s="107"/>
      <c r="W569" s="107"/>
      <c r="X569" s="107"/>
      <c r="Y569" s="107"/>
      <c r="Z569" s="107"/>
    </row>
    <row r="570" spans="1:26" ht="15.75" customHeight="1">
      <c r="A570" s="107"/>
      <c r="B570" s="107"/>
      <c r="C570" s="107"/>
      <c r="D570" s="107"/>
      <c r="E570" s="107"/>
      <c r="F570" s="107"/>
      <c r="G570" s="479"/>
      <c r="H570" s="107"/>
      <c r="I570" s="107"/>
      <c r="J570" s="107"/>
      <c r="K570" s="107"/>
      <c r="L570" s="107"/>
      <c r="M570" s="109"/>
      <c r="N570" s="109"/>
      <c r="O570" s="107"/>
      <c r="P570" s="107"/>
      <c r="Q570" s="107"/>
      <c r="R570" s="107"/>
      <c r="S570" s="107"/>
      <c r="T570" s="107"/>
      <c r="U570" s="107"/>
      <c r="V570" s="107"/>
      <c r="W570" s="107"/>
      <c r="X570" s="107"/>
      <c r="Y570" s="107"/>
      <c r="Z570" s="107"/>
    </row>
    <row r="571" spans="1:26" ht="15.75" customHeight="1">
      <c r="A571" s="107"/>
      <c r="B571" s="107"/>
      <c r="C571" s="107"/>
      <c r="D571" s="107"/>
      <c r="E571" s="107"/>
      <c r="F571" s="107"/>
      <c r="G571" s="479"/>
      <c r="H571" s="107"/>
      <c r="I571" s="107"/>
      <c r="J571" s="107"/>
      <c r="K571" s="107"/>
      <c r="L571" s="107"/>
      <c r="M571" s="109"/>
      <c r="N571" s="109"/>
      <c r="O571" s="107"/>
      <c r="P571" s="107"/>
      <c r="Q571" s="107"/>
      <c r="R571" s="107"/>
      <c r="S571" s="107"/>
      <c r="T571" s="107"/>
      <c r="U571" s="107"/>
      <c r="V571" s="107"/>
      <c r="W571" s="107"/>
      <c r="X571" s="107"/>
      <c r="Y571" s="107"/>
      <c r="Z571" s="107"/>
    </row>
    <row r="572" spans="1:26" ht="15.75" customHeight="1">
      <c r="A572" s="107"/>
      <c r="B572" s="107"/>
      <c r="C572" s="107"/>
      <c r="D572" s="107"/>
      <c r="E572" s="107"/>
      <c r="F572" s="107"/>
      <c r="G572" s="479"/>
      <c r="H572" s="107"/>
      <c r="I572" s="107"/>
      <c r="J572" s="107"/>
      <c r="K572" s="107"/>
      <c r="L572" s="107"/>
      <c r="M572" s="109"/>
      <c r="N572" s="109"/>
      <c r="O572" s="107"/>
      <c r="P572" s="107"/>
      <c r="Q572" s="107"/>
      <c r="R572" s="107"/>
      <c r="S572" s="107"/>
      <c r="T572" s="107"/>
      <c r="U572" s="107"/>
      <c r="V572" s="107"/>
      <c r="W572" s="107"/>
      <c r="X572" s="107"/>
      <c r="Y572" s="107"/>
      <c r="Z572" s="107"/>
    </row>
    <row r="573" spans="1:26" ht="15.75" customHeight="1">
      <c r="A573" s="107"/>
      <c r="B573" s="107"/>
      <c r="C573" s="107"/>
      <c r="D573" s="107"/>
      <c r="E573" s="107"/>
      <c r="F573" s="107"/>
      <c r="G573" s="479"/>
      <c r="H573" s="107"/>
      <c r="I573" s="107"/>
      <c r="J573" s="107"/>
      <c r="K573" s="107"/>
      <c r="L573" s="107"/>
      <c r="M573" s="109"/>
      <c r="N573" s="109"/>
      <c r="O573" s="107"/>
      <c r="P573" s="107"/>
      <c r="Q573" s="107"/>
      <c r="R573" s="107"/>
      <c r="S573" s="107"/>
      <c r="T573" s="107"/>
      <c r="U573" s="107"/>
      <c r="V573" s="107"/>
      <c r="W573" s="107"/>
      <c r="X573" s="107"/>
      <c r="Y573" s="107"/>
      <c r="Z573" s="107"/>
    </row>
    <row r="574" spans="1:26" ht="15.75" customHeight="1">
      <c r="A574" s="107"/>
      <c r="B574" s="107"/>
      <c r="C574" s="107"/>
      <c r="D574" s="107"/>
      <c r="E574" s="107"/>
      <c r="F574" s="107"/>
      <c r="G574" s="479"/>
      <c r="H574" s="107"/>
      <c r="I574" s="107"/>
      <c r="J574" s="107"/>
      <c r="K574" s="107"/>
      <c r="L574" s="107"/>
      <c r="M574" s="109"/>
      <c r="N574" s="109"/>
      <c r="O574" s="107"/>
      <c r="P574" s="107"/>
      <c r="Q574" s="107"/>
      <c r="R574" s="107"/>
      <c r="S574" s="107"/>
      <c r="T574" s="107"/>
      <c r="U574" s="107"/>
      <c r="V574" s="107"/>
      <c r="W574" s="107"/>
      <c r="X574" s="107"/>
      <c r="Y574" s="107"/>
      <c r="Z574" s="107"/>
    </row>
    <row r="575" spans="1:26" ht="15.75" customHeight="1">
      <c r="A575" s="107"/>
      <c r="B575" s="107"/>
      <c r="C575" s="107"/>
      <c r="D575" s="107"/>
      <c r="E575" s="107"/>
      <c r="F575" s="107"/>
      <c r="G575" s="479"/>
      <c r="H575" s="107"/>
      <c r="I575" s="107"/>
      <c r="J575" s="107"/>
      <c r="K575" s="107"/>
      <c r="L575" s="107"/>
      <c r="M575" s="109"/>
      <c r="N575" s="109"/>
      <c r="O575" s="107"/>
      <c r="P575" s="107"/>
      <c r="Q575" s="107"/>
      <c r="R575" s="107"/>
      <c r="S575" s="107"/>
      <c r="T575" s="107"/>
      <c r="U575" s="107"/>
      <c r="V575" s="107"/>
      <c r="W575" s="107"/>
      <c r="X575" s="107"/>
      <c r="Y575" s="107"/>
      <c r="Z575" s="107"/>
    </row>
    <row r="576" spans="1:26" ht="15.75" customHeight="1">
      <c r="A576" s="107"/>
      <c r="B576" s="107"/>
      <c r="C576" s="107"/>
      <c r="D576" s="107"/>
      <c r="E576" s="107"/>
      <c r="F576" s="107"/>
      <c r="G576" s="479"/>
      <c r="H576" s="107"/>
      <c r="I576" s="107"/>
      <c r="J576" s="107"/>
      <c r="K576" s="107"/>
      <c r="L576" s="107"/>
      <c r="M576" s="109"/>
      <c r="N576" s="109"/>
      <c r="O576" s="107"/>
      <c r="P576" s="107"/>
      <c r="Q576" s="107"/>
      <c r="R576" s="107"/>
      <c r="S576" s="107"/>
      <c r="T576" s="107"/>
      <c r="U576" s="107"/>
      <c r="V576" s="107"/>
      <c r="W576" s="107"/>
      <c r="X576" s="107"/>
      <c r="Y576" s="107"/>
      <c r="Z576" s="107"/>
    </row>
    <row r="577" spans="1:26" ht="15.75" customHeight="1">
      <c r="A577" s="107"/>
      <c r="B577" s="107"/>
      <c r="C577" s="107"/>
      <c r="D577" s="107"/>
      <c r="E577" s="107"/>
      <c r="F577" s="107"/>
      <c r="G577" s="479"/>
      <c r="H577" s="107"/>
      <c r="I577" s="107"/>
      <c r="J577" s="107"/>
      <c r="K577" s="107"/>
      <c r="L577" s="107"/>
      <c r="M577" s="109"/>
      <c r="N577" s="109"/>
      <c r="O577" s="107"/>
      <c r="P577" s="107"/>
      <c r="Q577" s="107"/>
      <c r="R577" s="107"/>
      <c r="S577" s="107"/>
      <c r="T577" s="107"/>
      <c r="U577" s="107"/>
      <c r="V577" s="107"/>
      <c r="W577" s="107"/>
      <c r="X577" s="107"/>
      <c r="Y577" s="107"/>
      <c r="Z577" s="107"/>
    </row>
    <row r="578" spans="1:26" ht="15.75" customHeight="1">
      <c r="A578" s="107"/>
      <c r="B578" s="107"/>
      <c r="C578" s="107"/>
      <c r="D578" s="107"/>
      <c r="E578" s="107"/>
      <c r="F578" s="107"/>
      <c r="G578" s="479"/>
      <c r="H578" s="107"/>
      <c r="I578" s="107"/>
      <c r="J578" s="107"/>
      <c r="K578" s="107"/>
      <c r="L578" s="107"/>
      <c r="M578" s="109"/>
      <c r="N578" s="109"/>
      <c r="O578" s="107"/>
      <c r="P578" s="107"/>
      <c r="Q578" s="107"/>
      <c r="R578" s="107"/>
      <c r="S578" s="107"/>
      <c r="T578" s="107"/>
      <c r="U578" s="107"/>
      <c r="V578" s="107"/>
      <c r="W578" s="107"/>
      <c r="X578" s="107"/>
      <c r="Y578" s="107"/>
      <c r="Z578" s="107"/>
    </row>
    <row r="579" spans="1:26" ht="15.75" customHeight="1">
      <c r="A579" s="107"/>
      <c r="B579" s="107"/>
      <c r="C579" s="107"/>
      <c r="D579" s="107"/>
      <c r="E579" s="107"/>
      <c r="F579" s="107"/>
      <c r="G579" s="479"/>
      <c r="H579" s="107"/>
      <c r="I579" s="107"/>
      <c r="J579" s="107"/>
      <c r="K579" s="107"/>
      <c r="L579" s="107"/>
      <c r="M579" s="109"/>
      <c r="N579" s="109"/>
      <c r="O579" s="107"/>
      <c r="P579" s="107"/>
      <c r="Q579" s="107"/>
      <c r="R579" s="107"/>
      <c r="S579" s="107"/>
      <c r="T579" s="107"/>
      <c r="U579" s="107"/>
      <c r="V579" s="107"/>
      <c r="W579" s="107"/>
      <c r="X579" s="107"/>
      <c r="Y579" s="107"/>
      <c r="Z579" s="107"/>
    </row>
    <row r="580" spans="1:26" ht="15.75" customHeight="1">
      <c r="A580" s="107"/>
      <c r="B580" s="107"/>
      <c r="C580" s="107"/>
      <c r="D580" s="107"/>
      <c r="E580" s="107"/>
      <c r="F580" s="107"/>
      <c r="G580" s="479"/>
      <c r="H580" s="107"/>
      <c r="I580" s="107"/>
      <c r="J580" s="107"/>
      <c r="K580" s="107"/>
      <c r="L580" s="107"/>
      <c r="M580" s="109"/>
      <c r="N580" s="109"/>
      <c r="O580" s="107"/>
      <c r="P580" s="107"/>
      <c r="Q580" s="107"/>
      <c r="R580" s="107"/>
      <c r="S580" s="107"/>
      <c r="T580" s="107"/>
      <c r="U580" s="107"/>
      <c r="V580" s="107"/>
      <c r="W580" s="107"/>
      <c r="X580" s="107"/>
      <c r="Y580" s="107"/>
      <c r="Z580" s="107"/>
    </row>
    <row r="581" spans="1:26" ht="15.75" customHeight="1">
      <c r="A581" s="107"/>
      <c r="B581" s="107"/>
      <c r="C581" s="107"/>
      <c r="D581" s="107"/>
      <c r="E581" s="107"/>
      <c r="F581" s="107"/>
      <c r="G581" s="479"/>
      <c r="H581" s="107"/>
      <c r="I581" s="107"/>
      <c r="J581" s="107"/>
      <c r="K581" s="107"/>
      <c r="L581" s="107"/>
      <c r="M581" s="109"/>
      <c r="N581" s="109"/>
      <c r="O581" s="107"/>
      <c r="P581" s="107"/>
      <c r="Q581" s="107"/>
      <c r="R581" s="107"/>
      <c r="S581" s="107"/>
      <c r="T581" s="107"/>
      <c r="U581" s="107"/>
      <c r="V581" s="107"/>
      <c r="W581" s="107"/>
      <c r="X581" s="107"/>
      <c r="Y581" s="107"/>
      <c r="Z581" s="107"/>
    </row>
    <row r="582" spans="1:26" ht="15.75" customHeight="1">
      <c r="A582" s="107"/>
      <c r="B582" s="107"/>
      <c r="C582" s="107"/>
      <c r="D582" s="107"/>
      <c r="E582" s="107"/>
      <c r="F582" s="107"/>
      <c r="G582" s="479"/>
      <c r="H582" s="107"/>
      <c r="I582" s="107"/>
      <c r="J582" s="107"/>
      <c r="K582" s="107"/>
      <c r="L582" s="107"/>
      <c r="M582" s="109"/>
      <c r="N582" s="109"/>
      <c r="O582" s="107"/>
      <c r="P582" s="107"/>
      <c r="Q582" s="107"/>
      <c r="R582" s="107"/>
      <c r="S582" s="107"/>
      <c r="T582" s="107"/>
      <c r="U582" s="107"/>
      <c r="V582" s="107"/>
      <c r="W582" s="107"/>
      <c r="X582" s="107"/>
      <c r="Y582" s="107"/>
      <c r="Z582" s="107"/>
    </row>
    <row r="583" spans="1:26" ht="15.75" customHeight="1">
      <c r="A583" s="107"/>
      <c r="B583" s="107"/>
      <c r="C583" s="107"/>
      <c r="D583" s="107"/>
      <c r="E583" s="107"/>
      <c r="F583" s="107"/>
      <c r="G583" s="479"/>
      <c r="H583" s="107"/>
      <c r="I583" s="107"/>
      <c r="J583" s="107"/>
      <c r="K583" s="107"/>
      <c r="L583" s="107"/>
      <c r="M583" s="109"/>
      <c r="N583" s="109"/>
      <c r="O583" s="107"/>
      <c r="P583" s="107"/>
      <c r="Q583" s="107"/>
      <c r="R583" s="107"/>
      <c r="S583" s="107"/>
      <c r="T583" s="107"/>
      <c r="U583" s="107"/>
      <c r="V583" s="107"/>
      <c r="W583" s="107"/>
      <c r="X583" s="107"/>
      <c r="Y583" s="107"/>
      <c r="Z583" s="107"/>
    </row>
    <row r="584" spans="1:26" ht="15.75" customHeight="1">
      <c r="A584" s="107"/>
      <c r="B584" s="107"/>
      <c r="C584" s="107"/>
      <c r="D584" s="107"/>
      <c r="E584" s="107"/>
      <c r="F584" s="107"/>
      <c r="G584" s="479"/>
      <c r="H584" s="107"/>
      <c r="I584" s="107"/>
      <c r="J584" s="107"/>
      <c r="K584" s="107"/>
      <c r="L584" s="107"/>
      <c r="M584" s="109"/>
      <c r="N584" s="109"/>
      <c r="O584" s="107"/>
      <c r="P584" s="107"/>
      <c r="Q584" s="107"/>
      <c r="R584" s="107"/>
      <c r="S584" s="107"/>
      <c r="T584" s="107"/>
      <c r="U584" s="107"/>
      <c r="V584" s="107"/>
      <c r="W584" s="107"/>
      <c r="X584" s="107"/>
      <c r="Y584" s="107"/>
      <c r="Z584" s="107"/>
    </row>
    <row r="585" spans="1:26" ht="15.75" customHeight="1">
      <c r="A585" s="107"/>
      <c r="B585" s="107"/>
      <c r="C585" s="107"/>
      <c r="D585" s="107"/>
      <c r="E585" s="107"/>
      <c r="F585" s="107"/>
      <c r="G585" s="479"/>
      <c r="H585" s="107"/>
      <c r="I585" s="107"/>
      <c r="J585" s="107"/>
      <c r="K585" s="107"/>
      <c r="L585" s="107"/>
      <c r="M585" s="109"/>
      <c r="N585" s="109"/>
      <c r="O585" s="107"/>
      <c r="P585" s="107"/>
      <c r="Q585" s="107"/>
      <c r="R585" s="107"/>
      <c r="S585" s="107"/>
      <c r="T585" s="107"/>
      <c r="U585" s="107"/>
      <c r="V585" s="107"/>
      <c r="W585" s="107"/>
      <c r="X585" s="107"/>
      <c r="Y585" s="107"/>
      <c r="Z585" s="107"/>
    </row>
    <row r="586" spans="1:26" ht="15.75" customHeight="1">
      <c r="A586" s="107"/>
      <c r="B586" s="107"/>
      <c r="C586" s="107"/>
      <c r="D586" s="107"/>
      <c r="E586" s="107"/>
      <c r="F586" s="107"/>
      <c r="G586" s="479"/>
      <c r="H586" s="107"/>
      <c r="I586" s="107"/>
      <c r="J586" s="107"/>
      <c r="K586" s="107"/>
      <c r="L586" s="107"/>
      <c r="M586" s="109"/>
      <c r="N586" s="109"/>
      <c r="O586" s="107"/>
      <c r="P586" s="107"/>
      <c r="Q586" s="107"/>
      <c r="R586" s="107"/>
      <c r="S586" s="107"/>
      <c r="T586" s="107"/>
      <c r="U586" s="107"/>
      <c r="V586" s="107"/>
      <c r="W586" s="107"/>
      <c r="X586" s="107"/>
      <c r="Y586" s="107"/>
      <c r="Z586" s="107"/>
    </row>
    <row r="587" spans="1:26" ht="15.75" customHeight="1">
      <c r="A587" s="107"/>
      <c r="B587" s="107"/>
      <c r="C587" s="107"/>
      <c r="D587" s="107"/>
      <c r="E587" s="107"/>
      <c r="F587" s="107"/>
      <c r="G587" s="479"/>
      <c r="H587" s="107"/>
      <c r="I587" s="107"/>
      <c r="J587" s="107"/>
      <c r="K587" s="107"/>
      <c r="L587" s="107"/>
      <c r="M587" s="109"/>
      <c r="N587" s="109"/>
      <c r="O587" s="107"/>
      <c r="P587" s="107"/>
      <c r="Q587" s="107"/>
      <c r="R587" s="107"/>
      <c r="S587" s="107"/>
      <c r="T587" s="107"/>
      <c r="U587" s="107"/>
      <c r="V587" s="107"/>
      <c r="W587" s="107"/>
      <c r="X587" s="107"/>
      <c r="Y587" s="107"/>
      <c r="Z587" s="107"/>
    </row>
    <row r="588" spans="1:26" ht="15.75" customHeight="1">
      <c r="A588" s="107"/>
      <c r="B588" s="107"/>
      <c r="C588" s="107"/>
      <c r="D588" s="107"/>
      <c r="E588" s="107"/>
      <c r="F588" s="107"/>
      <c r="G588" s="479"/>
      <c r="H588" s="107"/>
      <c r="I588" s="107"/>
      <c r="J588" s="107"/>
      <c r="K588" s="107"/>
      <c r="L588" s="107"/>
      <c r="M588" s="109"/>
      <c r="N588" s="109"/>
      <c r="O588" s="107"/>
      <c r="P588" s="107"/>
      <c r="Q588" s="107"/>
      <c r="R588" s="107"/>
      <c r="S588" s="107"/>
      <c r="T588" s="107"/>
      <c r="U588" s="107"/>
      <c r="V588" s="107"/>
      <c r="W588" s="107"/>
      <c r="X588" s="107"/>
      <c r="Y588" s="107"/>
      <c r="Z588" s="107"/>
    </row>
    <row r="589" spans="1:26" ht="15.75" customHeight="1">
      <c r="A589" s="107"/>
      <c r="B589" s="107"/>
      <c r="C589" s="107"/>
      <c r="D589" s="107"/>
      <c r="E589" s="107"/>
      <c r="F589" s="107"/>
      <c r="G589" s="479"/>
      <c r="H589" s="107"/>
      <c r="I589" s="107"/>
      <c r="J589" s="107"/>
      <c r="K589" s="107"/>
      <c r="L589" s="107"/>
      <c r="M589" s="109"/>
      <c r="N589" s="109"/>
      <c r="O589" s="107"/>
      <c r="P589" s="107"/>
      <c r="Q589" s="107"/>
      <c r="R589" s="107"/>
      <c r="S589" s="107"/>
      <c r="T589" s="107"/>
      <c r="U589" s="107"/>
      <c r="V589" s="107"/>
      <c r="W589" s="107"/>
      <c r="X589" s="107"/>
      <c r="Y589" s="107"/>
      <c r="Z589" s="107"/>
    </row>
    <row r="590" spans="1:26" ht="15.75" customHeight="1">
      <c r="A590" s="107"/>
      <c r="B590" s="107"/>
      <c r="C590" s="107"/>
      <c r="D590" s="107"/>
      <c r="E590" s="107"/>
      <c r="F590" s="107"/>
      <c r="G590" s="479"/>
      <c r="H590" s="107"/>
      <c r="I590" s="107"/>
      <c r="J590" s="107"/>
      <c r="K590" s="107"/>
      <c r="L590" s="107"/>
      <c r="M590" s="109"/>
      <c r="N590" s="109"/>
      <c r="O590" s="107"/>
      <c r="P590" s="107"/>
      <c r="Q590" s="107"/>
      <c r="R590" s="107"/>
      <c r="S590" s="107"/>
      <c r="T590" s="107"/>
      <c r="U590" s="107"/>
      <c r="V590" s="107"/>
      <c r="W590" s="107"/>
      <c r="X590" s="107"/>
      <c r="Y590" s="107"/>
      <c r="Z590" s="107"/>
    </row>
    <row r="591" spans="1:26" ht="15.75" customHeight="1">
      <c r="A591" s="107"/>
      <c r="B591" s="107"/>
      <c r="C591" s="107"/>
      <c r="D591" s="107"/>
      <c r="E591" s="107"/>
      <c r="F591" s="107"/>
      <c r="G591" s="479"/>
      <c r="H591" s="107"/>
      <c r="I591" s="107"/>
      <c r="J591" s="107"/>
      <c r="K591" s="107"/>
      <c r="L591" s="107"/>
      <c r="M591" s="109"/>
      <c r="N591" s="109"/>
      <c r="O591" s="107"/>
      <c r="P591" s="107"/>
      <c r="Q591" s="107"/>
      <c r="R591" s="107"/>
      <c r="S591" s="107"/>
      <c r="T591" s="107"/>
      <c r="U591" s="107"/>
      <c r="V591" s="107"/>
      <c r="W591" s="107"/>
      <c r="X591" s="107"/>
      <c r="Y591" s="107"/>
      <c r="Z591" s="107"/>
    </row>
    <row r="592" spans="1:26" ht="15.75" customHeight="1">
      <c r="A592" s="107"/>
      <c r="B592" s="107"/>
      <c r="C592" s="107"/>
      <c r="D592" s="107"/>
      <c r="E592" s="107"/>
      <c r="F592" s="107"/>
      <c r="G592" s="479"/>
      <c r="H592" s="107"/>
      <c r="I592" s="107"/>
      <c r="J592" s="107"/>
      <c r="K592" s="107"/>
      <c r="L592" s="107"/>
      <c r="M592" s="109"/>
      <c r="N592" s="109"/>
      <c r="O592" s="107"/>
      <c r="P592" s="107"/>
      <c r="Q592" s="107"/>
      <c r="R592" s="107"/>
      <c r="S592" s="107"/>
      <c r="T592" s="107"/>
      <c r="U592" s="107"/>
      <c r="V592" s="107"/>
      <c r="W592" s="107"/>
      <c r="X592" s="107"/>
      <c r="Y592" s="107"/>
      <c r="Z592" s="107"/>
    </row>
    <row r="593" spans="1:26" ht="15.75" customHeight="1">
      <c r="A593" s="107"/>
      <c r="B593" s="107"/>
      <c r="C593" s="107"/>
      <c r="D593" s="107"/>
      <c r="E593" s="107"/>
      <c r="F593" s="107"/>
      <c r="G593" s="479"/>
      <c r="H593" s="107"/>
      <c r="I593" s="107"/>
      <c r="J593" s="107"/>
      <c r="K593" s="107"/>
      <c r="L593" s="107"/>
      <c r="M593" s="109"/>
      <c r="N593" s="109"/>
      <c r="O593" s="107"/>
      <c r="P593" s="107"/>
      <c r="Q593" s="107"/>
      <c r="R593" s="107"/>
      <c r="S593" s="107"/>
      <c r="T593" s="107"/>
      <c r="U593" s="107"/>
      <c r="V593" s="107"/>
      <c r="W593" s="107"/>
      <c r="X593" s="107"/>
      <c r="Y593" s="107"/>
      <c r="Z593" s="107"/>
    </row>
    <row r="594" spans="1:26" ht="15.75" customHeight="1">
      <c r="A594" s="107"/>
      <c r="B594" s="107"/>
      <c r="C594" s="107"/>
      <c r="D594" s="107"/>
      <c r="E594" s="107"/>
      <c r="F594" s="107"/>
      <c r="G594" s="479"/>
      <c r="H594" s="107"/>
      <c r="I594" s="107"/>
      <c r="J594" s="107"/>
      <c r="K594" s="107"/>
      <c r="L594" s="107"/>
      <c r="M594" s="109"/>
      <c r="N594" s="109"/>
      <c r="O594" s="107"/>
      <c r="P594" s="107"/>
      <c r="Q594" s="107"/>
      <c r="R594" s="107"/>
      <c r="S594" s="107"/>
      <c r="T594" s="107"/>
      <c r="U594" s="107"/>
      <c r="V594" s="107"/>
      <c r="W594" s="107"/>
      <c r="X594" s="107"/>
      <c r="Y594" s="107"/>
      <c r="Z594" s="107"/>
    </row>
    <row r="595" spans="1:26" ht="15.75" customHeight="1">
      <c r="A595" s="107"/>
      <c r="B595" s="107"/>
      <c r="C595" s="107"/>
      <c r="D595" s="107"/>
      <c r="E595" s="107"/>
      <c r="F595" s="107"/>
      <c r="G595" s="479"/>
      <c r="H595" s="107"/>
      <c r="I595" s="107"/>
      <c r="J595" s="107"/>
      <c r="K595" s="107"/>
      <c r="L595" s="107"/>
      <c r="M595" s="109"/>
      <c r="N595" s="109"/>
      <c r="O595" s="107"/>
      <c r="P595" s="107"/>
      <c r="Q595" s="107"/>
      <c r="R595" s="107"/>
      <c r="S595" s="107"/>
      <c r="T595" s="107"/>
      <c r="U595" s="107"/>
      <c r="V595" s="107"/>
      <c r="W595" s="107"/>
      <c r="X595" s="107"/>
      <c r="Y595" s="107"/>
      <c r="Z595" s="107"/>
    </row>
    <row r="596" spans="1:26" ht="15.75" customHeight="1">
      <c r="A596" s="107"/>
      <c r="B596" s="107"/>
      <c r="C596" s="107"/>
      <c r="D596" s="107"/>
      <c r="E596" s="107"/>
      <c r="F596" s="107"/>
      <c r="G596" s="479"/>
      <c r="H596" s="107"/>
      <c r="I596" s="107"/>
      <c r="J596" s="107"/>
      <c r="K596" s="107"/>
      <c r="L596" s="107"/>
      <c r="M596" s="109"/>
      <c r="N596" s="109"/>
      <c r="O596" s="107"/>
      <c r="P596" s="107"/>
      <c r="Q596" s="107"/>
      <c r="R596" s="107"/>
      <c r="S596" s="107"/>
      <c r="T596" s="107"/>
      <c r="U596" s="107"/>
      <c r="V596" s="107"/>
      <c r="W596" s="107"/>
      <c r="X596" s="107"/>
      <c r="Y596" s="107"/>
      <c r="Z596" s="107"/>
    </row>
    <row r="597" spans="1:26" ht="15.75" customHeight="1">
      <c r="A597" s="107"/>
      <c r="B597" s="107"/>
      <c r="C597" s="107"/>
      <c r="D597" s="107"/>
      <c r="E597" s="107"/>
      <c r="F597" s="107"/>
      <c r="G597" s="479"/>
      <c r="H597" s="107"/>
      <c r="I597" s="107"/>
      <c r="J597" s="107"/>
      <c r="K597" s="107"/>
      <c r="L597" s="107"/>
      <c r="M597" s="109"/>
      <c r="N597" s="109"/>
      <c r="O597" s="107"/>
      <c r="P597" s="107"/>
      <c r="Q597" s="107"/>
      <c r="R597" s="107"/>
      <c r="S597" s="107"/>
      <c r="T597" s="107"/>
      <c r="U597" s="107"/>
      <c r="V597" s="107"/>
      <c r="W597" s="107"/>
      <c r="X597" s="107"/>
      <c r="Y597" s="107"/>
      <c r="Z597" s="107"/>
    </row>
    <row r="598" spans="1:26" ht="15.75" customHeight="1">
      <c r="A598" s="107"/>
      <c r="B598" s="107"/>
      <c r="C598" s="107"/>
      <c r="D598" s="107"/>
      <c r="E598" s="107"/>
      <c r="F598" s="107"/>
      <c r="G598" s="479"/>
      <c r="H598" s="107"/>
      <c r="I598" s="107"/>
      <c r="J598" s="107"/>
      <c r="K598" s="107"/>
      <c r="L598" s="107"/>
      <c r="M598" s="109"/>
      <c r="N598" s="109"/>
      <c r="O598" s="107"/>
      <c r="P598" s="107"/>
      <c r="Q598" s="107"/>
      <c r="R598" s="107"/>
      <c r="S598" s="107"/>
      <c r="T598" s="107"/>
      <c r="U598" s="107"/>
      <c r="V598" s="107"/>
      <c r="W598" s="107"/>
      <c r="X598" s="107"/>
      <c r="Y598" s="107"/>
      <c r="Z598" s="107"/>
    </row>
    <row r="599" spans="1:26" ht="15.75" customHeight="1">
      <c r="A599" s="107"/>
      <c r="B599" s="107"/>
      <c r="C599" s="107"/>
      <c r="D599" s="107"/>
      <c r="E599" s="107"/>
      <c r="F599" s="107"/>
      <c r="G599" s="479"/>
      <c r="H599" s="107"/>
      <c r="I599" s="107"/>
      <c r="J599" s="107"/>
      <c r="K599" s="107"/>
      <c r="L599" s="107"/>
      <c r="M599" s="109"/>
      <c r="N599" s="109"/>
      <c r="O599" s="107"/>
      <c r="P599" s="107"/>
      <c r="Q599" s="107"/>
      <c r="R599" s="107"/>
      <c r="S599" s="107"/>
      <c r="T599" s="107"/>
      <c r="U599" s="107"/>
      <c r="V599" s="107"/>
      <c r="W599" s="107"/>
      <c r="X599" s="107"/>
      <c r="Y599" s="107"/>
      <c r="Z599" s="107"/>
    </row>
    <row r="600" spans="1:26" ht="15.75" customHeight="1">
      <c r="A600" s="107"/>
      <c r="B600" s="107"/>
      <c r="C600" s="107"/>
      <c r="D600" s="107"/>
      <c r="E600" s="107"/>
      <c r="F600" s="107"/>
      <c r="G600" s="479"/>
      <c r="H600" s="107"/>
      <c r="I600" s="107"/>
      <c r="J600" s="107"/>
      <c r="K600" s="107"/>
      <c r="L600" s="107"/>
      <c r="M600" s="109"/>
      <c r="N600" s="109"/>
      <c r="O600" s="107"/>
      <c r="P600" s="107"/>
      <c r="Q600" s="107"/>
      <c r="R600" s="107"/>
      <c r="S600" s="107"/>
      <c r="T600" s="107"/>
      <c r="U600" s="107"/>
      <c r="V600" s="107"/>
      <c r="W600" s="107"/>
      <c r="X600" s="107"/>
      <c r="Y600" s="107"/>
      <c r="Z600" s="107"/>
    </row>
    <row r="601" spans="1:26" ht="15.75" customHeight="1">
      <c r="A601" s="107"/>
      <c r="B601" s="107"/>
      <c r="C601" s="107"/>
      <c r="D601" s="107"/>
      <c r="E601" s="107"/>
      <c r="F601" s="107"/>
      <c r="G601" s="479"/>
      <c r="H601" s="107"/>
      <c r="I601" s="107"/>
      <c r="J601" s="107"/>
      <c r="K601" s="107"/>
      <c r="L601" s="107"/>
      <c r="M601" s="109"/>
      <c r="N601" s="109"/>
      <c r="O601" s="107"/>
      <c r="P601" s="107"/>
      <c r="Q601" s="107"/>
      <c r="R601" s="107"/>
      <c r="S601" s="107"/>
      <c r="T601" s="107"/>
      <c r="U601" s="107"/>
      <c r="V601" s="107"/>
      <c r="W601" s="107"/>
      <c r="X601" s="107"/>
      <c r="Y601" s="107"/>
      <c r="Z601" s="107"/>
    </row>
    <row r="602" spans="1:26" ht="15.75" customHeight="1">
      <c r="A602" s="107"/>
      <c r="B602" s="107"/>
      <c r="C602" s="107"/>
      <c r="D602" s="107"/>
      <c r="E602" s="107"/>
      <c r="F602" s="107"/>
      <c r="G602" s="479"/>
      <c r="H602" s="107"/>
      <c r="I602" s="107"/>
      <c r="J602" s="107"/>
      <c r="K602" s="107"/>
      <c r="L602" s="107"/>
      <c r="M602" s="109"/>
      <c r="N602" s="109"/>
      <c r="O602" s="107"/>
      <c r="P602" s="107"/>
      <c r="Q602" s="107"/>
      <c r="R602" s="107"/>
      <c r="S602" s="107"/>
      <c r="T602" s="107"/>
      <c r="U602" s="107"/>
      <c r="V602" s="107"/>
      <c r="W602" s="107"/>
      <c r="X602" s="107"/>
      <c r="Y602" s="107"/>
      <c r="Z602" s="107"/>
    </row>
    <row r="603" spans="1:26" ht="15.75" customHeight="1">
      <c r="A603" s="107"/>
      <c r="B603" s="107"/>
      <c r="C603" s="107"/>
      <c r="D603" s="107"/>
      <c r="E603" s="107"/>
      <c r="F603" s="107"/>
      <c r="G603" s="479"/>
      <c r="H603" s="107"/>
      <c r="I603" s="107"/>
      <c r="J603" s="107"/>
      <c r="K603" s="107"/>
      <c r="L603" s="107"/>
      <c r="M603" s="109"/>
      <c r="N603" s="109"/>
      <c r="O603" s="107"/>
      <c r="P603" s="107"/>
      <c r="Q603" s="107"/>
      <c r="R603" s="107"/>
      <c r="S603" s="107"/>
      <c r="T603" s="107"/>
      <c r="U603" s="107"/>
      <c r="V603" s="107"/>
      <c r="W603" s="107"/>
      <c r="X603" s="107"/>
      <c r="Y603" s="107"/>
      <c r="Z603" s="107"/>
    </row>
    <row r="604" spans="1:26" ht="15.75" customHeight="1">
      <c r="A604" s="107"/>
      <c r="B604" s="107"/>
      <c r="C604" s="107"/>
      <c r="D604" s="107"/>
      <c r="E604" s="107"/>
      <c r="F604" s="107"/>
      <c r="G604" s="479"/>
      <c r="H604" s="107"/>
      <c r="I604" s="107"/>
      <c r="J604" s="107"/>
      <c r="K604" s="107"/>
      <c r="L604" s="107"/>
      <c r="M604" s="109"/>
      <c r="N604" s="109"/>
      <c r="O604" s="107"/>
      <c r="P604" s="107"/>
      <c r="Q604" s="107"/>
      <c r="R604" s="107"/>
      <c r="S604" s="107"/>
      <c r="T604" s="107"/>
      <c r="U604" s="107"/>
      <c r="V604" s="107"/>
      <c r="W604" s="107"/>
      <c r="X604" s="107"/>
      <c r="Y604" s="107"/>
      <c r="Z604" s="107"/>
    </row>
    <row r="605" spans="1:26" ht="15.75" customHeight="1">
      <c r="A605" s="107"/>
      <c r="B605" s="107"/>
      <c r="C605" s="107"/>
      <c r="D605" s="107"/>
      <c r="E605" s="107"/>
      <c r="F605" s="107"/>
      <c r="G605" s="479"/>
      <c r="H605" s="107"/>
      <c r="I605" s="107"/>
      <c r="J605" s="107"/>
      <c r="K605" s="107"/>
      <c r="L605" s="107"/>
      <c r="M605" s="109"/>
      <c r="N605" s="109"/>
      <c r="O605" s="107"/>
      <c r="P605" s="107"/>
      <c r="Q605" s="107"/>
      <c r="R605" s="107"/>
      <c r="S605" s="107"/>
      <c r="T605" s="107"/>
      <c r="U605" s="107"/>
      <c r="V605" s="107"/>
      <c r="W605" s="107"/>
      <c r="X605" s="107"/>
      <c r="Y605" s="107"/>
      <c r="Z605" s="107"/>
    </row>
    <row r="606" spans="1:26" ht="15.75" customHeight="1">
      <c r="A606" s="107"/>
      <c r="B606" s="107"/>
      <c r="C606" s="107"/>
      <c r="D606" s="107"/>
      <c r="E606" s="107"/>
      <c r="F606" s="107"/>
      <c r="G606" s="479"/>
      <c r="H606" s="107"/>
      <c r="I606" s="107"/>
      <c r="J606" s="107"/>
      <c r="K606" s="107"/>
      <c r="L606" s="107"/>
      <c r="M606" s="109"/>
      <c r="N606" s="109"/>
      <c r="O606" s="107"/>
      <c r="P606" s="107"/>
      <c r="Q606" s="107"/>
      <c r="R606" s="107"/>
      <c r="S606" s="107"/>
      <c r="T606" s="107"/>
      <c r="U606" s="107"/>
      <c r="V606" s="107"/>
      <c r="W606" s="107"/>
      <c r="X606" s="107"/>
      <c r="Y606" s="107"/>
      <c r="Z606" s="107"/>
    </row>
    <row r="607" spans="1:26" ht="15.75" customHeight="1">
      <c r="A607" s="107"/>
      <c r="B607" s="107"/>
      <c r="C607" s="107"/>
      <c r="D607" s="107"/>
      <c r="E607" s="107"/>
      <c r="F607" s="107"/>
      <c r="G607" s="479"/>
      <c r="H607" s="107"/>
      <c r="I607" s="107"/>
      <c r="J607" s="107"/>
      <c r="K607" s="107"/>
      <c r="L607" s="107"/>
      <c r="M607" s="109"/>
      <c r="N607" s="109"/>
      <c r="O607" s="107"/>
      <c r="P607" s="107"/>
      <c r="Q607" s="107"/>
      <c r="R607" s="107"/>
      <c r="S607" s="107"/>
      <c r="T607" s="107"/>
      <c r="U607" s="107"/>
      <c r="V607" s="107"/>
      <c r="W607" s="107"/>
      <c r="X607" s="107"/>
      <c r="Y607" s="107"/>
      <c r="Z607" s="107"/>
    </row>
    <row r="608" spans="1:26" ht="15.75" customHeight="1">
      <c r="A608" s="107"/>
      <c r="B608" s="107"/>
      <c r="C608" s="107"/>
      <c r="D608" s="107"/>
      <c r="E608" s="107"/>
      <c r="F608" s="107"/>
      <c r="G608" s="479"/>
      <c r="H608" s="107"/>
      <c r="I608" s="107"/>
      <c r="J608" s="107"/>
      <c r="K608" s="107"/>
      <c r="L608" s="107"/>
      <c r="M608" s="109"/>
      <c r="N608" s="109"/>
      <c r="O608" s="107"/>
      <c r="P608" s="107"/>
      <c r="Q608" s="107"/>
      <c r="R608" s="107"/>
      <c r="S608" s="107"/>
      <c r="T608" s="107"/>
      <c r="U608" s="107"/>
      <c r="V608" s="107"/>
      <c r="W608" s="107"/>
      <c r="X608" s="107"/>
      <c r="Y608" s="107"/>
      <c r="Z608" s="107"/>
    </row>
    <row r="609" spans="1:26" ht="15.75" customHeight="1">
      <c r="A609" s="107"/>
      <c r="B609" s="107"/>
      <c r="C609" s="107"/>
      <c r="D609" s="107"/>
      <c r="E609" s="107"/>
      <c r="F609" s="107"/>
      <c r="G609" s="479"/>
      <c r="H609" s="107"/>
      <c r="I609" s="107"/>
      <c r="J609" s="107"/>
      <c r="K609" s="107"/>
      <c r="L609" s="107"/>
      <c r="M609" s="109"/>
      <c r="N609" s="109"/>
      <c r="O609" s="107"/>
      <c r="P609" s="107"/>
      <c r="Q609" s="107"/>
      <c r="R609" s="107"/>
      <c r="S609" s="107"/>
      <c r="T609" s="107"/>
      <c r="U609" s="107"/>
      <c r="V609" s="107"/>
      <c r="W609" s="107"/>
      <c r="X609" s="107"/>
      <c r="Y609" s="107"/>
      <c r="Z609" s="107"/>
    </row>
    <row r="610" spans="1:26" ht="15.75" customHeight="1">
      <c r="A610" s="107"/>
      <c r="B610" s="107"/>
      <c r="C610" s="107"/>
      <c r="D610" s="107"/>
      <c r="E610" s="107"/>
      <c r="F610" s="107"/>
      <c r="G610" s="479"/>
      <c r="H610" s="107"/>
      <c r="I610" s="107"/>
      <c r="J610" s="107"/>
      <c r="K610" s="107"/>
      <c r="L610" s="107"/>
      <c r="M610" s="109"/>
      <c r="N610" s="109"/>
      <c r="O610" s="107"/>
      <c r="P610" s="107"/>
      <c r="Q610" s="107"/>
      <c r="R610" s="107"/>
      <c r="S610" s="107"/>
      <c r="T610" s="107"/>
      <c r="U610" s="107"/>
      <c r="V610" s="107"/>
      <c r="W610" s="107"/>
      <c r="X610" s="107"/>
      <c r="Y610" s="107"/>
      <c r="Z610" s="107"/>
    </row>
    <row r="611" spans="1:26" ht="15.75" customHeight="1">
      <c r="A611" s="107"/>
      <c r="B611" s="107"/>
      <c r="C611" s="107"/>
      <c r="D611" s="107"/>
      <c r="E611" s="107"/>
      <c r="F611" s="107"/>
      <c r="G611" s="479"/>
      <c r="H611" s="107"/>
      <c r="I611" s="107"/>
      <c r="J611" s="107"/>
      <c r="K611" s="107"/>
      <c r="L611" s="107"/>
      <c r="M611" s="109"/>
      <c r="N611" s="109"/>
      <c r="O611" s="107"/>
      <c r="P611" s="107"/>
      <c r="Q611" s="107"/>
      <c r="R611" s="107"/>
      <c r="S611" s="107"/>
      <c r="T611" s="107"/>
      <c r="U611" s="107"/>
      <c r="V611" s="107"/>
      <c r="W611" s="107"/>
      <c r="X611" s="107"/>
      <c r="Y611" s="107"/>
      <c r="Z611" s="107"/>
    </row>
    <row r="612" spans="1:26" ht="15.75" customHeight="1">
      <c r="A612" s="107"/>
      <c r="B612" s="107"/>
      <c r="C612" s="107"/>
      <c r="D612" s="107"/>
      <c r="E612" s="107"/>
      <c r="F612" s="107"/>
      <c r="G612" s="479"/>
      <c r="H612" s="107"/>
      <c r="I612" s="107"/>
      <c r="J612" s="107"/>
      <c r="K612" s="107"/>
      <c r="L612" s="107"/>
      <c r="M612" s="109"/>
      <c r="N612" s="109"/>
      <c r="O612" s="107"/>
      <c r="P612" s="107"/>
      <c r="Q612" s="107"/>
      <c r="R612" s="107"/>
      <c r="S612" s="107"/>
      <c r="T612" s="107"/>
      <c r="U612" s="107"/>
      <c r="V612" s="107"/>
      <c r="W612" s="107"/>
      <c r="X612" s="107"/>
      <c r="Y612" s="107"/>
      <c r="Z612" s="107"/>
    </row>
    <row r="613" spans="1:26" ht="15.75" customHeight="1">
      <c r="A613" s="107"/>
      <c r="B613" s="107"/>
      <c r="C613" s="107"/>
      <c r="D613" s="107"/>
      <c r="E613" s="107"/>
      <c r="F613" s="107"/>
      <c r="G613" s="479"/>
      <c r="H613" s="107"/>
      <c r="I613" s="107"/>
      <c r="J613" s="107"/>
      <c r="K613" s="107"/>
      <c r="L613" s="107"/>
      <c r="M613" s="109"/>
      <c r="N613" s="109"/>
      <c r="O613" s="107"/>
      <c r="P613" s="107"/>
      <c r="Q613" s="107"/>
      <c r="R613" s="107"/>
      <c r="S613" s="107"/>
      <c r="T613" s="107"/>
      <c r="U613" s="107"/>
      <c r="V613" s="107"/>
      <c r="W613" s="107"/>
      <c r="X613" s="107"/>
      <c r="Y613" s="107"/>
      <c r="Z613" s="107"/>
    </row>
    <row r="614" spans="1:26" ht="15.75" customHeight="1">
      <c r="A614" s="107"/>
      <c r="B614" s="107"/>
      <c r="C614" s="107"/>
      <c r="D614" s="107"/>
      <c r="E614" s="107"/>
      <c r="F614" s="107"/>
      <c r="G614" s="479"/>
      <c r="H614" s="107"/>
      <c r="I614" s="107"/>
      <c r="J614" s="107"/>
      <c r="K614" s="107"/>
      <c r="L614" s="107"/>
      <c r="M614" s="109"/>
      <c r="N614" s="109"/>
      <c r="O614" s="107"/>
      <c r="P614" s="107"/>
      <c r="Q614" s="107"/>
      <c r="R614" s="107"/>
      <c r="S614" s="107"/>
      <c r="T614" s="107"/>
      <c r="U614" s="107"/>
      <c r="V614" s="107"/>
      <c r="W614" s="107"/>
      <c r="X614" s="107"/>
      <c r="Y614" s="107"/>
      <c r="Z614" s="107"/>
    </row>
    <row r="615" spans="1:26" ht="15.75" customHeight="1">
      <c r="A615" s="107"/>
      <c r="B615" s="107"/>
      <c r="C615" s="107"/>
      <c r="D615" s="107"/>
      <c r="E615" s="107"/>
      <c r="F615" s="107"/>
      <c r="G615" s="479"/>
      <c r="H615" s="107"/>
      <c r="I615" s="107"/>
      <c r="J615" s="107"/>
      <c r="K615" s="107"/>
      <c r="L615" s="107"/>
      <c r="M615" s="109"/>
      <c r="N615" s="109"/>
      <c r="O615" s="107"/>
      <c r="P615" s="107"/>
      <c r="Q615" s="107"/>
      <c r="R615" s="107"/>
      <c r="S615" s="107"/>
      <c r="T615" s="107"/>
      <c r="U615" s="107"/>
      <c r="V615" s="107"/>
      <c r="W615" s="107"/>
      <c r="X615" s="107"/>
      <c r="Y615" s="107"/>
      <c r="Z615" s="107"/>
    </row>
    <row r="616" spans="1:26" ht="15.75" customHeight="1">
      <c r="A616" s="107"/>
      <c r="B616" s="107"/>
      <c r="C616" s="107"/>
      <c r="D616" s="107"/>
      <c r="E616" s="107"/>
      <c r="F616" s="107"/>
      <c r="G616" s="479"/>
      <c r="H616" s="107"/>
      <c r="I616" s="107"/>
      <c r="J616" s="107"/>
      <c r="K616" s="107"/>
      <c r="L616" s="107"/>
      <c r="M616" s="109"/>
      <c r="N616" s="109"/>
      <c r="O616" s="107"/>
      <c r="P616" s="107"/>
      <c r="Q616" s="107"/>
      <c r="R616" s="107"/>
      <c r="S616" s="107"/>
      <c r="T616" s="107"/>
      <c r="U616" s="107"/>
      <c r="V616" s="107"/>
      <c r="W616" s="107"/>
      <c r="X616" s="107"/>
      <c r="Y616" s="107"/>
      <c r="Z616" s="107"/>
    </row>
    <row r="617" spans="1:26" ht="15.75" customHeight="1">
      <c r="A617" s="107"/>
      <c r="B617" s="107"/>
      <c r="C617" s="107"/>
      <c r="D617" s="107"/>
      <c r="E617" s="107"/>
      <c r="F617" s="107"/>
      <c r="G617" s="479"/>
      <c r="H617" s="107"/>
      <c r="I617" s="107"/>
      <c r="J617" s="107"/>
      <c r="K617" s="107"/>
      <c r="L617" s="107"/>
      <c r="M617" s="109"/>
      <c r="N617" s="109"/>
      <c r="O617" s="107"/>
      <c r="P617" s="107"/>
      <c r="Q617" s="107"/>
      <c r="R617" s="107"/>
      <c r="S617" s="107"/>
      <c r="T617" s="107"/>
      <c r="U617" s="107"/>
      <c r="V617" s="107"/>
      <c r="W617" s="107"/>
      <c r="X617" s="107"/>
      <c r="Y617" s="107"/>
      <c r="Z617" s="107"/>
    </row>
    <row r="618" spans="1:26" ht="15.75" customHeight="1">
      <c r="A618" s="107"/>
      <c r="B618" s="107"/>
      <c r="C618" s="107"/>
      <c r="D618" s="107"/>
      <c r="E618" s="107"/>
      <c r="F618" s="107"/>
      <c r="G618" s="479"/>
      <c r="H618" s="107"/>
      <c r="I618" s="107"/>
      <c r="J618" s="107"/>
      <c r="K618" s="107"/>
      <c r="L618" s="107"/>
      <c r="M618" s="109"/>
      <c r="N618" s="109"/>
      <c r="O618" s="107"/>
      <c r="P618" s="107"/>
      <c r="Q618" s="107"/>
      <c r="R618" s="107"/>
      <c r="S618" s="107"/>
      <c r="T618" s="107"/>
      <c r="U618" s="107"/>
      <c r="V618" s="107"/>
      <c r="W618" s="107"/>
      <c r="X618" s="107"/>
      <c r="Y618" s="107"/>
      <c r="Z618" s="107"/>
    </row>
    <row r="619" spans="1:26" ht="15.75" customHeight="1">
      <c r="A619" s="107"/>
      <c r="B619" s="107"/>
      <c r="C619" s="107"/>
      <c r="D619" s="107"/>
      <c r="E619" s="107"/>
      <c r="F619" s="107"/>
      <c r="G619" s="479"/>
      <c r="H619" s="107"/>
      <c r="I619" s="107"/>
      <c r="J619" s="107"/>
      <c r="K619" s="107"/>
      <c r="L619" s="107"/>
      <c r="M619" s="109"/>
      <c r="N619" s="109"/>
      <c r="O619" s="107"/>
      <c r="P619" s="107"/>
      <c r="Q619" s="107"/>
      <c r="R619" s="107"/>
      <c r="S619" s="107"/>
      <c r="T619" s="107"/>
      <c r="U619" s="107"/>
      <c r="V619" s="107"/>
      <c r="W619" s="107"/>
      <c r="X619" s="107"/>
      <c r="Y619" s="107"/>
      <c r="Z619" s="107"/>
    </row>
    <row r="620" spans="1:26" ht="15.75" customHeight="1">
      <c r="A620" s="107"/>
      <c r="B620" s="107"/>
      <c r="C620" s="107"/>
      <c r="D620" s="107"/>
      <c r="E620" s="107"/>
      <c r="F620" s="107"/>
      <c r="G620" s="479"/>
      <c r="H620" s="107"/>
      <c r="I620" s="107"/>
      <c r="J620" s="107"/>
      <c r="K620" s="107"/>
      <c r="L620" s="107"/>
      <c r="M620" s="109"/>
      <c r="N620" s="109"/>
      <c r="O620" s="107"/>
      <c r="P620" s="107"/>
      <c r="Q620" s="107"/>
      <c r="R620" s="107"/>
      <c r="S620" s="107"/>
      <c r="T620" s="107"/>
      <c r="U620" s="107"/>
      <c r="V620" s="107"/>
      <c r="W620" s="107"/>
      <c r="X620" s="107"/>
      <c r="Y620" s="107"/>
      <c r="Z620" s="107"/>
    </row>
    <row r="621" spans="1:26" ht="15.75" customHeight="1">
      <c r="A621" s="107"/>
      <c r="B621" s="107"/>
      <c r="C621" s="107"/>
      <c r="D621" s="107"/>
      <c r="E621" s="107"/>
      <c r="F621" s="107"/>
      <c r="G621" s="479"/>
      <c r="H621" s="107"/>
      <c r="I621" s="107"/>
      <c r="J621" s="107"/>
      <c r="K621" s="107"/>
      <c r="L621" s="107"/>
      <c r="M621" s="109"/>
      <c r="N621" s="109"/>
      <c r="O621" s="107"/>
      <c r="P621" s="107"/>
      <c r="Q621" s="107"/>
      <c r="R621" s="107"/>
      <c r="S621" s="107"/>
      <c r="T621" s="107"/>
      <c r="U621" s="107"/>
      <c r="V621" s="107"/>
      <c r="W621" s="107"/>
      <c r="X621" s="107"/>
      <c r="Y621" s="107"/>
      <c r="Z621" s="107"/>
    </row>
    <row r="622" spans="1:26" ht="15.75" customHeight="1">
      <c r="A622" s="107"/>
      <c r="B622" s="107"/>
      <c r="C622" s="107"/>
      <c r="D622" s="107"/>
      <c r="E622" s="107"/>
      <c r="F622" s="107"/>
      <c r="G622" s="479"/>
      <c r="H622" s="107"/>
      <c r="I622" s="107"/>
      <c r="J622" s="107"/>
      <c r="K622" s="107"/>
      <c r="L622" s="107"/>
      <c r="M622" s="109"/>
      <c r="N622" s="109"/>
      <c r="O622" s="107"/>
      <c r="P622" s="107"/>
      <c r="Q622" s="107"/>
      <c r="R622" s="107"/>
      <c r="S622" s="107"/>
      <c r="T622" s="107"/>
      <c r="U622" s="107"/>
      <c r="V622" s="107"/>
      <c r="W622" s="107"/>
      <c r="X622" s="107"/>
      <c r="Y622" s="107"/>
      <c r="Z622" s="107"/>
    </row>
    <row r="623" spans="1:26" ht="15.75" customHeight="1">
      <c r="A623" s="107"/>
      <c r="B623" s="107"/>
      <c r="C623" s="107"/>
      <c r="D623" s="107"/>
      <c r="E623" s="107"/>
      <c r="F623" s="107"/>
      <c r="G623" s="479"/>
      <c r="H623" s="107"/>
      <c r="I623" s="107"/>
      <c r="J623" s="107"/>
      <c r="K623" s="107"/>
      <c r="L623" s="107"/>
      <c r="M623" s="109"/>
      <c r="N623" s="109"/>
      <c r="O623" s="107"/>
      <c r="P623" s="107"/>
      <c r="Q623" s="107"/>
      <c r="R623" s="107"/>
      <c r="S623" s="107"/>
      <c r="T623" s="107"/>
      <c r="U623" s="107"/>
      <c r="V623" s="107"/>
      <c r="W623" s="107"/>
      <c r="X623" s="107"/>
      <c r="Y623" s="107"/>
      <c r="Z623" s="107"/>
    </row>
    <row r="624" spans="1:26" ht="15.75" customHeight="1">
      <c r="A624" s="107"/>
      <c r="B624" s="107"/>
      <c r="C624" s="107"/>
      <c r="D624" s="107"/>
      <c r="E624" s="107"/>
      <c r="F624" s="107"/>
      <c r="G624" s="479"/>
      <c r="H624" s="107"/>
      <c r="I624" s="107"/>
      <c r="J624" s="107"/>
      <c r="K624" s="107"/>
      <c r="L624" s="107"/>
      <c r="M624" s="109"/>
      <c r="N624" s="109"/>
      <c r="O624" s="107"/>
      <c r="P624" s="107"/>
      <c r="Q624" s="107"/>
      <c r="R624" s="107"/>
      <c r="S624" s="107"/>
      <c r="T624" s="107"/>
      <c r="U624" s="107"/>
      <c r="V624" s="107"/>
      <c r="W624" s="107"/>
      <c r="X624" s="107"/>
      <c r="Y624" s="107"/>
      <c r="Z624" s="107"/>
    </row>
    <row r="625" spans="1:26" ht="15.75" customHeight="1">
      <c r="A625" s="107"/>
      <c r="B625" s="107"/>
      <c r="C625" s="107"/>
      <c r="D625" s="107"/>
      <c r="E625" s="107"/>
      <c r="F625" s="107"/>
      <c r="G625" s="479"/>
      <c r="H625" s="107"/>
      <c r="I625" s="107"/>
      <c r="J625" s="107"/>
      <c r="K625" s="107"/>
      <c r="L625" s="107"/>
      <c r="M625" s="109"/>
      <c r="N625" s="109"/>
      <c r="O625" s="107"/>
      <c r="P625" s="107"/>
      <c r="Q625" s="107"/>
      <c r="R625" s="107"/>
      <c r="S625" s="107"/>
      <c r="T625" s="107"/>
      <c r="U625" s="107"/>
      <c r="V625" s="107"/>
      <c r="W625" s="107"/>
      <c r="X625" s="107"/>
      <c r="Y625" s="107"/>
      <c r="Z625" s="107"/>
    </row>
    <row r="626" spans="1:26" ht="15.75" customHeight="1">
      <c r="A626" s="107"/>
      <c r="B626" s="107"/>
      <c r="C626" s="107"/>
      <c r="D626" s="107"/>
      <c r="E626" s="107"/>
      <c r="F626" s="107"/>
      <c r="G626" s="479"/>
      <c r="H626" s="107"/>
      <c r="I626" s="107"/>
      <c r="J626" s="107"/>
      <c r="K626" s="107"/>
      <c r="L626" s="107"/>
      <c r="M626" s="109"/>
      <c r="N626" s="109"/>
      <c r="O626" s="107"/>
      <c r="P626" s="107"/>
      <c r="Q626" s="107"/>
      <c r="R626" s="107"/>
      <c r="S626" s="107"/>
      <c r="T626" s="107"/>
      <c r="U626" s="107"/>
      <c r="V626" s="107"/>
      <c r="W626" s="107"/>
      <c r="X626" s="107"/>
      <c r="Y626" s="107"/>
      <c r="Z626" s="107"/>
    </row>
    <row r="627" spans="1:26" ht="15.75" customHeight="1">
      <c r="A627" s="107"/>
      <c r="B627" s="107"/>
      <c r="C627" s="107"/>
      <c r="D627" s="107"/>
      <c r="E627" s="107"/>
      <c r="F627" s="107"/>
      <c r="G627" s="479"/>
      <c r="H627" s="107"/>
      <c r="I627" s="107"/>
      <c r="J627" s="107"/>
      <c r="K627" s="107"/>
      <c r="L627" s="107"/>
      <c r="M627" s="109"/>
      <c r="N627" s="109"/>
      <c r="O627" s="107"/>
      <c r="P627" s="107"/>
      <c r="Q627" s="107"/>
      <c r="R627" s="107"/>
      <c r="S627" s="107"/>
      <c r="T627" s="107"/>
      <c r="U627" s="107"/>
      <c r="V627" s="107"/>
      <c r="W627" s="107"/>
      <c r="X627" s="107"/>
      <c r="Y627" s="107"/>
      <c r="Z627" s="107"/>
    </row>
    <row r="628" spans="1:26" ht="15.75" customHeight="1">
      <c r="A628" s="107"/>
      <c r="B628" s="107"/>
      <c r="C628" s="107"/>
      <c r="D628" s="107"/>
      <c r="E628" s="107"/>
      <c r="F628" s="107"/>
      <c r="G628" s="479"/>
      <c r="H628" s="107"/>
      <c r="I628" s="107"/>
      <c r="J628" s="107"/>
      <c r="K628" s="107"/>
      <c r="L628" s="107"/>
      <c r="M628" s="109"/>
      <c r="N628" s="109"/>
      <c r="O628" s="107"/>
      <c r="P628" s="107"/>
      <c r="Q628" s="107"/>
      <c r="R628" s="107"/>
      <c r="S628" s="107"/>
      <c r="T628" s="107"/>
      <c r="U628" s="107"/>
      <c r="V628" s="107"/>
      <c r="W628" s="107"/>
      <c r="X628" s="107"/>
      <c r="Y628" s="107"/>
      <c r="Z628" s="107"/>
    </row>
    <row r="629" spans="1:26" ht="15.75" customHeight="1">
      <c r="A629" s="107"/>
      <c r="B629" s="107"/>
      <c r="C629" s="107"/>
      <c r="D629" s="107"/>
      <c r="E629" s="107"/>
      <c r="F629" s="107"/>
      <c r="G629" s="479"/>
      <c r="H629" s="107"/>
      <c r="I629" s="107"/>
      <c r="J629" s="107"/>
      <c r="K629" s="107"/>
      <c r="L629" s="107"/>
      <c r="M629" s="109"/>
      <c r="N629" s="109"/>
      <c r="O629" s="107"/>
      <c r="P629" s="107"/>
      <c r="Q629" s="107"/>
      <c r="R629" s="107"/>
      <c r="S629" s="107"/>
      <c r="T629" s="107"/>
      <c r="U629" s="107"/>
      <c r="V629" s="107"/>
      <c r="W629" s="107"/>
      <c r="X629" s="107"/>
      <c r="Y629" s="107"/>
      <c r="Z629" s="107"/>
    </row>
    <row r="630" spans="1:26" ht="15.75" customHeight="1">
      <c r="A630" s="107"/>
      <c r="B630" s="107"/>
      <c r="C630" s="107"/>
      <c r="D630" s="107"/>
      <c r="E630" s="107"/>
      <c r="F630" s="107"/>
      <c r="G630" s="479"/>
      <c r="H630" s="107"/>
      <c r="I630" s="107"/>
      <c r="J630" s="107"/>
      <c r="K630" s="107"/>
      <c r="L630" s="107"/>
      <c r="M630" s="109"/>
      <c r="N630" s="109"/>
      <c r="O630" s="107"/>
      <c r="P630" s="107"/>
      <c r="Q630" s="107"/>
      <c r="R630" s="107"/>
      <c r="S630" s="107"/>
      <c r="T630" s="107"/>
      <c r="U630" s="107"/>
      <c r="V630" s="107"/>
      <c r="W630" s="107"/>
      <c r="X630" s="107"/>
      <c r="Y630" s="107"/>
      <c r="Z630" s="107"/>
    </row>
    <row r="631" spans="1:26" ht="15.75" customHeight="1">
      <c r="A631" s="107"/>
      <c r="B631" s="107"/>
      <c r="C631" s="107"/>
      <c r="D631" s="107"/>
      <c r="E631" s="107"/>
      <c r="F631" s="107"/>
      <c r="G631" s="479"/>
      <c r="H631" s="107"/>
      <c r="I631" s="107"/>
      <c r="J631" s="107"/>
      <c r="K631" s="107"/>
      <c r="L631" s="107"/>
      <c r="M631" s="109"/>
      <c r="N631" s="109"/>
      <c r="O631" s="107"/>
      <c r="P631" s="107"/>
      <c r="Q631" s="107"/>
      <c r="R631" s="107"/>
      <c r="S631" s="107"/>
      <c r="T631" s="107"/>
      <c r="U631" s="107"/>
      <c r="V631" s="107"/>
      <c r="W631" s="107"/>
      <c r="X631" s="107"/>
      <c r="Y631" s="107"/>
      <c r="Z631" s="107"/>
    </row>
    <row r="632" spans="1:26" ht="15.75" customHeight="1">
      <c r="A632" s="107"/>
      <c r="B632" s="107"/>
      <c r="C632" s="107"/>
      <c r="D632" s="107"/>
      <c r="E632" s="107"/>
      <c r="F632" s="107"/>
      <c r="G632" s="479"/>
      <c r="H632" s="107"/>
      <c r="I632" s="107"/>
      <c r="J632" s="107"/>
      <c r="K632" s="107"/>
      <c r="L632" s="107"/>
      <c r="M632" s="109"/>
      <c r="N632" s="109"/>
      <c r="O632" s="107"/>
      <c r="P632" s="107"/>
      <c r="Q632" s="107"/>
      <c r="R632" s="107"/>
      <c r="S632" s="107"/>
      <c r="T632" s="107"/>
      <c r="U632" s="107"/>
      <c r="V632" s="107"/>
      <c r="W632" s="107"/>
      <c r="X632" s="107"/>
      <c r="Y632" s="107"/>
      <c r="Z632" s="107"/>
    </row>
    <row r="633" spans="1:26" ht="15.75" customHeight="1">
      <c r="A633" s="107"/>
      <c r="B633" s="107"/>
      <c r="C633" s="107"/>
      <c r="D633" s="107"/>
      <c r="E633" s="107"/>
      <c r="F633" s="107"/>
      <c r="G633" s="479"/>
      <c r="H633" s="107"/>
      <c r="I633" s="107"/>
      <c r="J633" s="107"/>
      <c r="K633" s="107"/>
      <c r="L633" s="107"/>
      <c r="M633" s="109"/>
      <c r="N633" s="109"/>
      <c r="O633" s="107"/>
      <c r="P633" s="107"/>
      <c r="Q633" s="107"/>
      <c r="R633" s="107"/>
      <c r="S633" s="107"/>
      <c r="T633" s="107"/>
      <c r="U633" s="107"/>
      <c r="V633" s="107"/>
      <c r="W633" s="107"/>
      <c r="X633" s="107"/>
      <c r="Y633" s="107"/>
      <c r="Z633" s="107"/>
    </row>
    <row r="634" spans="1:26" ht="15.75" customHeight="1">
      <c r="A634" s="107"/>
      <c r="B634" s="107"/>
      <c r="C634" s="107"/>
      <c r="D634" s="107"/>
      <c r="E634" s="107"/>
      <c r="F634" s="107"/>
      <c r="G634" s="479"/>
      <c r="H634" s="107"/>
      <c r="I634" s="107"/>
      <c r="J634" s="107"/>
      <c r="K634" s="107"/>
      <c r="L634" s="107"/>
      <c r="M634" s="109"/>
      <c r="N634" s="109"/>
      <c r="O634" s="107"/>
      <c r="P634" s="107"/>
      <c r="Q634" s="107"/>
      <c r="R634" s="107"/>
      <c r="S634" s="107"/>
      <c r="T634" s="107"/>
      <c r="U634" s="107"/>
      <c r="V634" s="107"/>
      <c r="W634" s="107"/>
      <c r="X634" s="107"/>
      <c r="Y634" s="107"/>
      <c r="Z634" s="107"/>
    </row>
    <row r="635" spans="1:26" ht="15.75" customHeight="1">
      <c r="A635" s="107"/>
      <c r="B635" s="107"/>
      <c r="C635" s="107"/>
      <c r="D635" s="107"/>
      <c r="E635" s="107"/>
      <c r="F635" s="107"/>
      <c r="G635" s="479"/>
      <c r="H635" s="107"/>
      <c r="I635" s="107"/>
      <c r="J635" s="107"/>
      <c r="K635" s="107"/>
      <c r="L635" s="107"/>
      <c r="M635" s="109"/>
      <c r="N635" s="109"/>
      <c r="O635" s="107"/>
      <c r="P635" s="107"/>
      <c r="Q635" s="107"/>
      <c r="R635" s="107"/>
      <c r="S635" s="107"/>
      <c r="T635" s="107"/>
      <c r="U635" s="107"/>
      <c r="V635" s="107"/>
      <c r="W635" s="107"/>
      <c r="X635" s="107"/>
      <c r="Y635" s="107"/>
      <c r="Z635" s="107"/>
    </row>
    <row r="636" spans="1:26" ht="15.75" customHeight="1">
      <c r="A636" s="107"/>
      <c r="B636" s="107"/>
      <c r="C636" s="107"/>
      <c r="D636" s="107"/>
      <c r="E636" s="107"/>
      <c r="F636" s="107"/>
      <c r="G636" s="479"/>
      <c r="H636" s="107"/>
      <c r="I636" s="107"/>
      <c r="J636" s="107"/>
      <c r="K636" s="107"/>
      <c r="L636" s="107"/>
      <c r="M636" s="109"/>
      <c r="N636" s="109"/>
      <c r="O636" s="107"/>
      <c r="P636" s="107"/>
      <c r="Q636" s="107"/>
      <c r="R636" s="107"/>
      <c r="S636" s="107"/>
      <c r="T636" s="107"/>
      <c r="U636" s="107"/>
      <c r="V636" s="107"/>
      <c r="W636" s="107"/>
      <c r="X636" s="107"/>
      <c r="Y636" s="107"/>
      <c r="Z636" s="107"/>
    </row>
    <row r="637" spans="1:26" ht="15.75" customHeight="1">
      <c r="A637" s="107"/>
      <c r="B637" s="107"/>
      <c r="C637" s="107"/>
      <c r="D637" s="107"/>
      <c r="E637" s="107"/>
      <c r="F637" s="107"/>
      <c r="G637" s="479"/>
      <c r="H637" s="107"/>
      <c r="I637" s="107"/>
      <c r="J637" s="107"/>
      <c r="K637" s="107"/>
      <c r="L637" s="107"/>
      <c r="M637" s="109"/>
      <c r="N637" s="109"/>
      <c r="O637" s="107"/>
      <c r="P637" s="107"/>
      <c r="Q637" s="107"/>
      <c r="R637" s="107"/>
      <c r="S637" s="107"/>
      <c r="T637" s="107"/>
      <c r="U637" s="107"/>
      <c r="V637" s="107"/>
      <c r="W637" s="107"/>
      <c r="X637" s="107"/>
      <c r="Y637" s="107"/>
      <c r="Z637" s="107"/>
    </row>
    <row r="638" spans="1:26" ht="15.75" customHeight="1">
      <c r="A638" s="107"/>
      <c r="B638" s="107"/>
      <c r="C638" s="107"/>
      <c r="D638" s="107"/>
      <c r="E638" s="107"/>
      <c r="F638" s="107"/>
      <c r="G638" s="479"/>
      <c r="H638" s="107"/>
      <c r="I638" s="107"/>
      <c r="J638" s="107"/>
      <c r="K638" s="107"/>
      <c r="L638" s="107"/>
      <c r="M638" s="109"/>
      <c r="N638" s="109"/>
      <c r="O638" s="107"/>
      <c r="P638" s="107"/>
      <c r="Q638" s="107"/>
      <c r="R638" s="107"/>
      <c r="S638" s="107"/>
      <c r="T638" s="107"/>
      <c r="U638" s="107"/>
      <c r="V638" s="107"/>
      <c r="W638" s="107"/>
      <c r="X638" s="107"/>
      <c r="Y638" s="107"/>
      <c r="Z638" s="107"/>
    </row>
    <row r="639" spans="1:26" ht="15.75" customHeight="1">
      <c r="A639" s="107"/>
      <c r="B639" s="107"/>
      <c r="C639" s="107"/>
      <c r="D639" s="107"/>
      <c r="E639" s="107"/>
      <c r="F639" s="107"/>
      <c r="G639" s="479"/>
      <c r="H639" s="107"/>
      <c r="I639" s="107"/>
      <c r="J639" s="107"/>
      <c r="K639" s="107"/>
      <c r="L639" s="107"/>
      <c r="M639" s="109"/>
      <c r="N639" s="109"/>
      <c r="O639" s="107"/>
      <c r="P639" s="107"/>
      <c r="Q639" s="107"/>
      <c r="R639" s="107"/>
      <c r="S639" s="107"/>
      <c r="T639" s="107"/>
      <c r="U639" s="107"/>
      <c r="V639" s="107"/>
      <c r="W639" s="107"/>
      <c r="X639" s="107"/>
      <c r="Y639" s="107"/>
      <c r="Z639" s="107"/>
    </row>
    <row r="640" spans="1:26" ht="15.75" customHeight="1">
      <c r="A640" s="107"/>
      <c r="B640" s="107"/>
      <c r="C640" s="107"/>
      <c r="D640" s="107"/>
      <c r="E640" s="107"/>
      <c r="F640" s="107"/>
      <c r="G640" s="479"/>
      <c r="H640" s="107"/>
      <c r="I640" s="107"/>
      <c r="J640" s="107"/>
      <c r="K640" s="107"/>
      <c r="L640" s="107"/>
      <c r="M640" s="109"/>
      <c r="N640" s="109"/>
      <c r="O640" s="107"/>
      <c r="P640" s="107"/>
      <c r="Q640" s="107"/>
      <c r="R640" s="107"/>
      <c r="S640" s="107"/>
      <c r="T640" s="107"/>
      <c r="U640" s="107"/>
      <c r="V640" s="107"/>
      <c r="W640" s="107"/>
      <c r="X640" s="107"/>
      <c r="Y640" s="107"/>
      <c r="Z640" s="107"/>
    </row>
    <row r="641" spans="1:26" ht="15.75" customHeight="1">
      <c r="A641" s="107"/>
      <c r="B641" s="107"/>
      <c r="C641" s="107"/>
      <c r="D641" s="107"/>
      <c r="E641" s="107"/>
      <c r="F641" s="107"/>
      <c r="G641" s="479"/>
      <c r="H641" s="107"/>
      <c r="I641" s="107"/>
      <c r="J641" s="107"/>
      <c r="K641" s="107"/>
      <c r="L641" s="107"/>
      <c r="M641" s="109"/>
      <c r="N641" s="109"/>
      <c r="O641" s="107"/>
      <c r="P641" s="107"/>
      <c r="Q641" s="107"/>
      <c r="R641" s="107"/>
      <c r="S641" s="107"/>
      <c r="T641" s="107"/>
      <c r="U641" s="107"/>
      <c r="V641" s="107"/>
      <c r="W641" s="107"/>
      <c r="X641" s="107"/>
      <c r="Y641" s="107"/>
      <c r="Z641" s="107"/>
    </row>
    <row r="642" spans="1:26" ht="15.75" customHeight="1">
      <c r="A642" s="107"/>
      <c r="B642" s="107"/>
      <c r="C642" s="107"/>
      <c r="D642" s="107"/>
      <c r="E642" s="107"/>
      <c r="F642" s="107"/>
      <c r="G642" s="479"/>
      <c r="H642" s="107"/>
      <c r="I642" s="107"/>
      <c r="J642" s="107"/>
      <c r="K642" s="107"/>
      <c r="L642" s="107"/>
      <c r="M642" s="109"/>
      <c r="N642" s="109"/>
      <c r="O642" s="107"/>
      <c r="P642" s="107"/>
      <c r="Q642" s="107"/>
      <c r="R642" s="107"/>
      <c r="S642" s="107"/>
      <c r="T642" s="107"/>
      <c r="U642" s="107"/>
      <c r="V642" s="107"/>
      <c r="W642" s="107"/>
      <c r="X642" s="107"/>
      <c r="Y642" s="107"/>
      <c r="Z642" s="107"/>
    </row>
    <row r="643" spans="1:26" ht="15.75" customHeight="1">
      <c r="A643" s="107"/>
      <c r="B643" s="107"/>
      <c r="C643" s="107"/>
      <c r="D643" s="107"/>
      <c r="E643" s="107"/>
      <c r="F643" s="107"/>
      <c r="G643" s="479"/>
      <c r="H643" s="107"/>
      <c r="I643" s="107"/>
      <c r="J643" s="107"/>
      <c r="K643" s="107"/>
      <c r="L643" s="107"/>
      <c r="M643" s="109"/>
      <c r="N643" s="109"/>
      <c r="O643" s="107"/>
      <c r="P643" s="107"/>
      <c r="Q643" s="107"/>
      <c r="R643" s="107"/>
      <c r="S643" s="107"/>
      <c r="T643" s="107"/>
      <c r="U643" s="107"/>
      <c r="V643" s="107"/>
      <c r="W643" s="107"/>
      <c r="X643" s="107"/>
      <c r="Y643" s="107"/>
      <c r="Z643" s="107"/>
    </row>
    <row r="644" spans="1:26" ht="15.75" customHeight="1">
      <c r="A644" s="107"/>
      <c r="B644" s="107"/>
      <c r="C644" s="107"/>
      <c r="D644" s="107"/>
      <c r="E644" s="107"/>
      <c r="F644" s="107"/>
      <c r="G644" s="479"/>
      <c r="H644" s="107"/>
      <c r="I644" s="107"/>
      <c r="J644" s="107"/>
      <c r="K644" s="107"/>
      <c r="L644" s="107"/>
      <c r="M644" s="109"/>
      <c r="N644" s="109"/>
      <c r="O644" s="107"/>
      <c r="P644" s="107"/>
      <c r="Q644" s="107"/>
      <c r="R644" s="107"/>
      <c r="S644" s="107"/>
      <c r="T644" s="107"/>
      <c r="U644" s="107"/>
      <c r="V644" s="107"/>
      <c r="W644" s="107"/>
      <c r="X644" s="107"/>
      <c r="Y644" s="107"/>
      <c r="Z644" s="107"/>
    </row>
    <row r="645" spans="1:26" ht="15.75" customHeight="1">
      <c r="A645" s="107"/>
      <c r="B645" s="107"/>
      <c r="C645" s="107"/>
      <c r="D645" s="107"/>
      <c r="E645" s="107"/>
      <c r="F645" s="107"/>
      <c r="G645" s="479"/>
      <c r="H645" s="107"/>
      <c r="I645" s="107"/>
      <c r="J645" s="107"/>
      <c r="K645" s="107"/>
      <c r="L645" s="107"/>
      <c r="M645" s="109"/>
      <c r="N645" s="109"/>
      <c r="O645" s="107"/>
      <c r="P645" s="107"/>
      <c r="Q645" s="107"/>
      <c r="R645" s="107"/>
      <c r="S645" s="107"/>
      <c r="T645" s="107"/>
      <c r="U645" s="107"/>
      <c r="V645" s="107"/>
      <c r="W645" s="107"/>
      <c r="X645" s="107"/>
      <c r="Y645" s="107"/>
      <c r="Z645" s="107"/>
    </row>
    <row r="646" spans="1:26" ht="15.75" customHeight="1">
      <c r="A646" s="107"/>
      <c r="B646" s="107"/>
      <c r="C646" s="107"/>
      <c r="D646" s="107"/>
      <c r="E646" s="107"/>
      <c r="F646" s="107"/>
      <c r="G646" s="479"/>
      <c r="H646" s="107"/>
      <c r="I646" s="107"/>
      <c r="J646" s="107"/>
      <c r="K646" s="107"/>
      <c r="L646" s="107"/>
      <c r="M646" s="109"/>
      <c r="N646" s="109"/>
      <c r="O646" s="107"/>
      <c r="P646" s="107"/>
      <c r="Q646" s="107"/>
      <c r="R646" s="107"/>
      <c r="S646" s="107"/>
      <c r="T646" s="107"/>
      <c r="U646" s="107"/>
      <c r="V646" s="107"/>
      <c r="W646" s="107"/>
      <c r="X646" s="107"/>
      <c r="Y646" s="107"/>
      <c r="Z646" s="107"/>
    </row>
    <row r="647" spans="1:26" ht="15.75" customHeight="1">
      <c r="A647" s="107"/>
      <c r="B647" s="107"/>
      <c r="C647" s="107"/>
      <c r="D647" s="107"/>
      <c r="E647" s="107"/>
      <c r="F647" s="107"/>
      <c r="G647" s="479"/>
      <c r="H647" s="107"/>
      <c r="I647" s="107"/>
      <c r="J647" s="107"/>
      <c r="K647" s="107"/>
      <c r="L647" s="107"/>
      <c r="M647" s="109"/>
      <c r="N647" s="109"/>
      <c r="O647" s="107"/>
      <c r="P647" s="107"/>
      <c r="Q647" s="107"/>
      <c r="R647" s="107"/>
      <c r="S647" s="107"/>
      <c r="T647" s="107"/>
      <c r="U647" s="107"/>
      <c r="V647" s="107"/>
      <c r="W647" s="107"/>
      <c r="X647" s="107"/>
      <c r="Y647" s="107"/>
      <c r="Z647" s="107"/>
    </row>
    <row r="648" spans="1:26" ht="15.75" customHeight="1">
      <c r="A648" s="107"/>
      <c r="B648" s="107"/>
      <c r="C648" s="107"/>
      <c r="D648" s="107"/>
      <c r="E648" s="107"/>
      <c r="F648" s="107"/>
      <c r="G648" s="479"/>
      <c r="H648" s="107"/>
      <c r="I648" s="107"/>
      <c r="J648" s="107"/>
      <c r="K648" s="107"/>
      <c r="L648" s="107"/>
      <c r="M648" s="109"/>
      <c r="N648" s="109"/>
      <c r="O648" s="107"/>
      <c r="P648" s="107"/>
      <c r="Q648" s="107"/>
      <c r="R648" s="107"/>
      <c r="S648" s="107"/>
      <c r="T648" s="107"/>
      <c r="U648" s="107"/>
      <c r="V648" s="107"/>
      <c r="W648" s="107"/>
      <c r="X648" s="107"/>
      <c r="Y648" s="107"/>
      <c r="Z648" s="107"/>
    </row>
    <row r="649" spans="1:26" ht="15.75" customHeight="1">
      <c r="A649" s="107"/>
      <c r="B649" s="107"/>
      <c r="C649" s="107"/>
      <c r="D649" s="107"/>
      <c r="E649" s="107"/>
      <c r="F649" s="107"/>
      <c r="G649" s="479"/>
      <c r="H649" s="107"/>
      <c r="I649" s="107"/>
      <c r="J649" s="107"/>
      <c r="K649" s="107"/>
      <c r="L649" s="107"/>
      <c r="M649" s="109"/>
      <c r="N649" s="109"/>
      <c r="O649" s="107"/>
      <c r="P649" s="107"/>
      <c r="Q649" s="107"/>
      <c r="R649" s="107"/>
      <c r="S649" s="107"/>
      <c r="T649" s="107"/>
      <c r="U649" s="107"/>
      <c r="V649" s="107"/>
      <c r="W649" s="107"/>
      <c r="X649" s="107"/>
      <c r="Y649" s="107"/>
      <c r="Z649" s="107"/>
    </row>
    <row r="650" spans="1:26" ht="15.75" customHeight="1">
      <c r="A650" s="107"/>
      <c r="B650" s="107"/>
      <c r="C650" s="107"/>
      <c r="D650" s="107"/>
      <c r="E650" s="107"/>
      <c r="F650" s="107"/>
      <c r="G650" s="479"/>
      <c r="H650" s="107"/>
      <c r="I650" s="107"/>
      <c r="J650" s="107"/>
      <c r="K650" s="107"/>
      <c r="L650" s="107"/>
      <c r="M650" s="109"/>
      <c r="N650" s="109"/>
      <c r="O650" s="107"/>
      <c r="P650" s="107"/>
      <c r="Q650" s="107"/>
      <c r="R650" s="107"/>
      <c r="S650" s="107"/>
      <c r="T650" s="107"/>
      <c r="U650" s="107"/>
      <c r="V650" s="107"/>
      <c r="W650" s="107"/>
      <c r="X650" s="107"/>
      <c r="Y650" s="107"/>
      <c r="Z650" s="107"/>
    </row>
    <row r="651" spans="1:26" ht="15.75" customHeight="1">
      <c r="A651" s="107"/>
      <c r="B651" s="107"/>
      <c r="C651" s="107"/>
      <c r="D651" s="107"/>
      <c r="E651" s="107"/>
      <c r="F651" s="107"/>
      <c r="G651" s="479"/>
      <c r="H651" s="107"/>
      <c r="I651" s="107"/>
      <c r="J651" s="107"/>
      <c r="K651" s="107"/>
      <c r="L651" s="107"/>
      <c r="M651" s="109"/>
      <c r="N651" s="109"/>
      <c r="O651" s="107"/>
      <c r="P651" s="107"/>
      <c r="Q651" s="107"/>
      <c r="R651" s="107"/>
      <c r="S651" s="107"/>
      <c r="T651" s="107"/>
      <c r="U651" s="107"/>
      <c r="V651" s="107"/>
      <c r="W651" s="107"/>
      <c r="X651" s="107"/>
      <c r="Y651" s="107"/>
      <c r="Z651" s="107"/>
    </row>
    <row r="652" spans="1:26" ht="15.75" customHeight="1">
      <c r="A652" s="107"/>
      <c r="B652" s="107"/>
      <c r="C652" s="107"/>
      <c r="D652" s="107"/>
      <c r="E652" s="107"/>
      <c r="F652" s="107"/>
      <c r="G652" s="479"/>
      <c r="H652" s="107"/>
      <c r="I652" s="107"/>
      <c r="J652" s="107"/>
      <c r="K652" s="107"/>
      <c r="L652" s="107"/>
      <c r="M652" s="109"/>
      <c r="N652" s="109"/>
      <c r="O652" s="107"/>
      <c r="P652" s="107"/>
      <c r="Q652" s="107"/>
      <c r="R652" s="107"/>
      <c r="S652" s="107"/>
      <c r="T652" s="107"/>
      <c r="U652" s="107"/>
      <c r="V652" s="107"/>
      <c r="W652" s="107"/>
      <c r="X652" s="107"/>
      <c r="Y652" s="107"/>
      <c r="Z652" s="107"/>
    </row>
    <row r="653" spans="1:26" ht="15.75" customHeight="1">
      <c r="A653" s="107"/>
      <c r="B653" s="107"/>
      <c r="C653" s="107"/>
      <c r="D653" s="107"/>
      <c r="E653" s="107"/>
      <c r="F653" s="107"/>
      <c r="G653" s="479"/>
      <c r="H653" s="107"/>
      <c r="I653" s="107"/>
      <c r="J653" s="107"/>
      <c r="K653" s="107"/>
      <c r="L653" s="107"/>
      <c r="M653" s="109"/>
      <c r="N653" s="109"/>
      <c r="O653" s="107"/>
      <c r="P653" s="107"/>
      <c r="Q653" s="107"/>
      <c r="R653" s="107"/>
      <c r="S653" s="107"/>
      <c r="T653" s="107"/>
      <c r="U653" s="107"/>
      <c r="V653" s="107"/>
      <c r="W653" s="107"/>
      <c r="X653" s="107"/>
      <c r="Y653" s="107"/>
      <c r="Z653" s="107"/>
    </row>
    <row r="654" spans="1:26" ht="15.75" customHeight="1">
      <c r="A654" s="107"/>
      <c r="B654" s="107"/>
      <c r="C654" s="107"/>
      <c r="D654" s="107"/>
      <c r="E654" s="107"/>
      <c r="F654" s="107"/>
      <c r="G654" s="479"/>
      <c r="H654" s="107"/>
      <c r="I654" s="107"/>
      <c r="J654" s="107"/>
      <c r="K654" s="107"/>
      <c r="L654" s="107"/>
      <c r="M654" s="109"/>
      <c r="N654" s="109"/>
      <c r="O654" s="107"/>
      <c r="P654" s="107"/>
      <c r="Q654" s="107"/>
      <c r="R654" s="107"/>
      <c r="S654" s="107"/>
      <c r="T654" s="107"/>
      <c r="U654" s="107"/>
      <c r="V654" s="107"/>
      <c r="W654" s="107"/>
      <c r="X654" s="107"/>
      <c r="Y654" s="107"/>
      <c r="Z654" s="107"/>
    </row>
    <row r="655" spans="1:26" ht="15.75" customHeight="1">
      <c r="A655" s="107"/>
      <c r="B655" s="107"/>
      <c r="C655" s="107"/>
      <c r="D655" s="107"/>
      <c r="E655" s="107"/>
      <c r="F655" s="107"/>
      <c r="G655" s="479"/>
      <c r="H655" s="107"/>
      <c r="I655" s="107"/>
      <c r="J655" s="107"/>
      <c r="K655" s="107"/>
      <c r="L655" s="107"/>
      <c r="M655" s="109"/>
      <c r="N655" s="109"/>
      <c r="O655" s="107"/>
      <c r="P655" s="107"/>
      <c r="Q655" s="107"/>
      <c r="R655" s="107"/>
      <c r="S655" s="107"/>
      <c r="T655" s="107"/>
      <c r="U655" s="107"/>
      <c r="V655" s="107"/>
      <c r="W655" s="107"/>
      <c r="X655" s="107"/>
      <c r="Y655" s="107"/>
      <c r="Z655" s="107"/>
    </row>
    <row r="656" spans="1:26" ht="15.75" customHeight="1">
      <c r="A656" s="107"/>
      <c r="B656" s="107"/>
      <c r="C656" s="107"/>
      <c r="D656" s="107"/>
      <c r="E656" s="107"/>
      <c r="F656" s="107"/>
      <c r="G656" s="479"/>
      <c r="H656" s="107"/>
      <c r="I656" s="107"/>
      <c r="J656" s="107"/>
      <c r="K656" s="107"/>
      <c r="L656" s="107"/>
      <c r="M656" s="109"/>
      <c r="N656" s="109"/>
      <c r="O656" s="107"/>
      <c r="P656" s="107"/>
      <c r="Q656" s="107"/>
      <c r="R656" s="107"/>
      <c r="S656" s="107"/>
      <c r="T656" s="107"/>
      <c r="U656" s="107"/>
      <c r="V656" s="107"/>
      <c r="W656" s="107"/>
      <c r="X656" s="107"/>
      <c r="Y656" s="107"/>
      <c r="Z656" s="107"/>
    </row>
    <row r="657" spans="1:26" ht="15.75" customHeight="1">
      <c r="A657" s="107"/>
      <c r="B657" s="107"/>
      <c r="C657" s="107"/>
      <c r="D657" s="107"/>
      <c r="E657" s="107"/>
      <c r="F657" s="107"/>
      <c r="G657" s="479"/>
      <c r="H657" s="107"/>
      <c r="I657" s="107"/>
      <c r="J657" s="107"/>
      <c r="K657" s="107"/>
      <c r="L657" s="107"/>
      <c r="M657" s="109"/>
      <c r="N657" s="109"/>
      <c r="O657" s="107"/>
      <c r="P657" s="107"/>
      <c r="Q657" s="107"/>
      <c r="R657" s="107"/>
      <c r="S657" s="107"/>
      <c r="T657" s="107"/>
      <c r="U657" s="107"/>
      <c r="V657" s="107"/>
      <c r="W657" s="107"/>
      <c r="X657" s="107"/>
      <c r="Y657" s="107"/>
      <c r="Z657" s="107"/>
    </row>
    <row r="658" spans="1:26" ht="15.75" customHeight="1">
      <c r="A658" s="107"/>
      <c r="B658" s="107"/>
      <c r="C658" s="107"/>
      <c r="D658" s="107"/>
      <c r="E658" s="107"/>
      <c r="F658" s="107"/>
      <c r="G658" s="479"/>
      <c r="H658" s="107"/>
      <c r="I658" s="107"/>
      <c r="J658" s="107"/>
      <c r="K658" s="107"/>
      <c r="L658" s="107"/>
      <c r="M658" s="109"/>
      <c r="N658" s="109"/>
      <c r="O658" s="107"/>
      <c r="P658" s="107"/>
      <c r="Q658" s="107"/>
      <c r="R658" s="107"/>
      <c r="S658" s="107"/>
      <c r="T658" s="107"/>
      <c r="U658" s="107"/>
      <c r="V658" s="107"/>
      <c r="W658" s="107"/>
      <c r="X658" s="107"/>
      <c r="Y658" s="107"/>
      <c r="Z658" s="107"/>
    </row>
    <row r="659" spans="1:26" ht="15.75" customHeight="1">
      <c r="A659" s="107"/>
      <c r="B659" s="107"/>
      <c r="C659" s="107"/>
      <c r="D659" s="107"/>
      <c r="E659" s="107"/>
      <c r="F659" s="107"/>
      <c r="G659" s="479"/>
      <c r="H659" s="107"/>
      <c r="I659" s="107"/>
      <c r="J659" s="107"/>
      <c r="K659" s="107"/>
      <c r="L659" s="107"/>
      <c r="M659" s="109"/>
      <c r="N659" s="109"/>
      <c r="O659" s="107"/>
      <c r="P659" s="107"/>
      <c r="Q659" s="107"/>
      <c r="R659" s="107"/>
      <c r="S659" s="107"/>
      <c r="T659" s="107"/>
      <c r="U659" s="107"/>
      <c r="V659" s="107"/>
      <c r="W659" s="107"/>
      <c r="X659" s="107"/>
      <c r="Y659" s="107"/>
      <c r="Z659" s="107"/>
    </row>
    <row r="660" spans="1:26" ht="15.75" customHeight="1">
      <c r="A660" s="107"/>
      <c r="B660" s="107"/>
      <c r="C660" s="107"/>
      <c r="D660" s="107"/>
      <c r="E660" s="107"/>
      <c r="F660" s="107"/>
      <c r="G660" s="479"/>
      <c r="H660" s="107"/>
      <c r="I660" s="107"/>
      <c r="J660" s="107"/>
      <c r="K660" s="107"/>
      <c r="L660" s="107"/>
      <c r="M660" s="109"/>
      <c r="N660" s="109"/>
      <c r="O660" s="107"/>
      <c r="P660" s="107"/>
      <c r="Q660" s="107"/>
      <c r="R660" s="107"/>
      <c r="S660" s="107"/>
      <c r="T660" s="107"/>
      <c r="U660" s="107"/>
      <c r="V660" s="107"/>
      <c r="W660" s="107"/>
      <c r="X660" s="107"/>
      <c r="Y660" s="107"/>
      <c r="Z660" s="107"/>
    </row>
    <row r="661" spans="1:26" ht="15.75" customHeight="1">
      <c r="A661" s="107"/>
      <c r="B661" s="107"/>
      <c r="C661" s="107"/>
      <c r="D661" s="107"/>
      <c r="E661" s="107"/>
      <c r="F661" s="107"/>
      <c r="G661" s="479"/>
      <c r="H661" s="107"/>
      <c r="I661" s="107"/>
      <c r="J661" s="107"/>
      <c r="K661" s="107"/>
      <c r="L661" s="107"/>
      <c r="M661" s="109"/>
      <c r="N661" s="109"/>
      <c r="O661" s="107"/>
      <c r="P661" s="107"/>
      <c r="Q661" s="107"/>
      <c r="R661" s="107"/>
      <c r="S661" s="107"/>
      <c r="T661" s="107"/>
      <c r="U661" s="107"/>
      <c r="V661" s="107"/>
      <c r="W661" s="107"/>
      <c r="X661" s="107"/>
      <c r="Y661" s="107"/>
      <c r="Z661" s="107"/>
    </row>
    <row r="662" spans="1:26" ht="15.75" customHeight="1">
      <c r="A662" s="107"/>
      <c r="B662" s="107"/>
      <c r="C662" s="107"/>
      <c r="D662" s="107"/>
      <c r="E662" s="107"/>
      <c r="F662" s="107"/>
      <c r="G662" s="479"/>
      <c r="H662" s="107"/>
      <c r="I662" s="107"/>
      <c r="J662" s="107"/>
      <c r="K662" s="107"/>
      <c r="L662" s="107"/>
      <c r="M662" s="109"/>
      <c r="N662" s="109"/>
      <c r="O662" s="107"/>
      <c r="P662" s="107"/>
      <c r="Q662" s="107"/>
      <c r="R662" s="107"/>
      <c r="S662" s="107"/>
      <c r="T662" s="107"/>
      <c r="U662" s="107"/>
      <c r="V662" s="107"/>
      <c r="W662" s="107"/>
      <c r="X662" s="107"/>
      <c r="Y662" s="107"/>
      <c r="Z662" s="107"/>
    </row>
    <row r="663" spans="1:26" ht="15.75" customHeight="1">
      <c r="A663" s="107"/>
      <c r="B663" s="107"/>
      <c r="C663" s="107"/>
      <c r="D663" s="107"/>
      <c r="E663" s="107"/>
      <c r="F663" s="107"/>
      <c r="G663" s="479"/>
      <c r="H663" s="107"/>
      <c r="I663" s="107"/>
      <c r="J663" s="107"/>
      <c r="K663" s="107"/>
      <c r="L663" s="107"/>
      <c r="M663" s="109"/>
      <c r="N663" s="109"/>
      <c r="O663" s="107"/>
      <c r="P663" s="107"/>
      <c r="Q663" s="107"/>
      <c r="R663" s="107"/>
      <c r="S663" s="107"/>
      <c r="T663" s="107"/>
      <c r="U663" s="107"/>
      <c r="V663" s="107"/>
      <c r="W663" s="107"/>
      <c r="X663" s="107"/>
      <c r="Y663" s="107"/>
      <c r="Z663" s="107"/>
    </row>
    <row r="664" spans="1:26" ht="15.75" customHeight="1">
      <c r="A664" s="107"/>
      <c r="B664" s="107"/>
      <c r="C664" s="107"/>
      <c r="D664" s="107"/>
      <c r="E664" s="107"/>
      <c r="F664" s="107"/>
      <c r="G664" s="479"/>
      <c r="H664" s="107"/>
      <c r="I664" s="107"/>
      <c r="J664" s="107"/>
      <c r="K664" s="107"/>
      <c r="L664" s="107"/>
      <c r="M664" s="109"/>
      <c r="N664" s="109"/>
      <c r="O664" s="107"/>
      <c r="P664" s="107"/>
      <c r="Q664" s="107"/>
      <c r="R664" s="107"/>
      <c r="S664" s="107"/>
      <c r="T664" s="107"/>
      <c r="U664" s="107"/>
      <c r="V664" s="107"/>
      <c r="W664" s="107"/>
      <c r="X664" s="107"/>
      <c r="Y664" s="107"/>
      <c r="Z664" s="107"/>
    </row>
    <row r="665" spans="1:26" ht="15.75" customHeight="1">
      <c r="A665" s="107"/>
      <c r="B665" s="107"/>
      <c r="C665" s="107"/>
      <c r="D665" s="107"/>
      <c r="E665" s="107"/>
      <c r="F665" s="107"/>
      <c r="G665" s="479"/>
      <c r="H665" s="107"/>
      <c r="I665" s="107"/>
      <c r="J665" s="107"/>
      <c r="K665" s="107"/>
      <c r="L665" s="107"/>
      <c r="M665" s="109"/>
      <c r="N665" s="109"/>
      <c r="O665" s="107"/>
      <c r="P665" s="107"/>
      <c r="Q665" s="107"/>
      <c r="R665" s="107"/>
      <c r="S665" s="107"/>
      <c r="T665" s="107"/>
      <c r="U665" s="107"/>
      <c r="V665" s="107"/>
      <c r="W665" s="107"/>
      <c r="X665" s="107"/>
      <c r="Y665" s="107"/>
      <c r="Z665" s="107"/>
    </row>
    <row r="666" spans="1:26" ht="15.75" customHeight="1">
      <c r="A666" s="107"/>
      <c r="B666" s="107"/>
      <c r="C666" s="107"/>
      <c r="D666" s="107"/>
      <c r="E666" s="107"/>
      <c r="F666" s="107"/>
      <c r="G666" s="479"/>
      <c r="H666" s="107"/>
      <c r="I666" s="107"/>
      <c r="J666" s="107"/>
      <c r="K666" s="107"/>
      <c r="L666" s="107"/>
      <c r="M666" s="109"/>
      <c r="N666" s="109"/>
      <c r="O666" s="107"/>
      <c r="P666" s="107"/>
      <c r="Q666" s="107"/>
      <c r="R666" s="107"/>
      <c r="S666" s="107"/>
      <c r="T666" s="107"/>
      <c r="U666" s="107"/>
      <c r="V666" s="107"/>
      <c r="W666" s="107"/>
      <c r="X666" s="107"/>
      <c r="Y666" s="107"/>
      <c r="Z666" s="107"/>
    </row>
    <row r="667" spans="1:26" ht="15.75" customHeight="1">
      <c r="A667" s="107"/>
      <c r="B667" s="107"/>
      <c r="C667" s="107"/>
      <c r="D667" s="107"/>
      <c r="E667" s="107"/>
      <c r="F667" s="107"/>
      <c r="G667" s="479"/>
      <c r="H667" s="107"/>
      <c r="I667" s="107"/>
      <c r="J667" s="107"/>
      <c r="K667" s="107"/>
      <c r="L667" s="107"/>
      <c r="M667" s="109"/>
      <c r="N667" s="109"/>
      <c r="O667" s="107"/>
      <c r="P667" s="107"/>
      <c r="Q667" s="107"/>
      <c r="R667" s="107"/>
      <c r="S667" s="107"/>
      <c r="T667" s="107"/>
      <c r="U667" s="107"/>
      <c r="V667" s="107"/>
      <c r="W667" s="107"/>
      <c r="X667" s="107"/>
      <c r="Y667" s="107"/>
      <c r="Z667" s="107"/>
    </row>
    <row r="668" spans="1:26" ht="15.75" customHeight="1">
      <c r="A668" s="107"/>
      <c r="B668" s="107"/>
      <c r="C668" s="107"/>
      <c r="D668" s="107"/>
      <c r="E668" s="107"/>
      <c r="F668" s="107"/>
      <c r="G668" s="479"/>
      <c r="H668" s="107"/>
      <c r="I668" s="107"/>
      <c r="J668" s="107"/>
      <c r="K668" s="107"/>
      <c r="L668" s="107"/>
      <c r="M668" s="109"/>
      <c r="N668" s="109"/>
      <c r="O668" s="107"/>
      <c r="P668" s="107"/>
      <c r="Q668" s="107"/>
      <c r="R668" s="107"/>
      <c r="S668" s="107"/>
      <c r="T668" s="107"/>
      <c r="U668" s="107"/>
      <c r="V668" s="107"/>
      <c r="W668" s="107"/>
      <c r="X668" s="107"/>
      <c r="Y668" s="107"/>
      <c r="Z668" s="107"/>
    </row>
    <row r="669" spans="1:26" ht="15.75" customHeight="1">
      <c r="A669" s="107"/>
      <c r="B669" s="107"/>
      <c r="C669" s="107"/>
      <c r="D669" s="107"/>
      <c r="E669" s="107"/>
      <c r="F669" s="107"/>
      <c r="G669" s="479"/>
      <c r="H669" s="107"/>
      <c r="I669" s="107"/>
      <c r="J669" s="107"/>
      <c r="K669" s="107"/>
      <c r="L669" s="107"/>
      <c r="M669" s="109"/>
      <c r="N669" s="109"/>
      <c r="O669" s="107"/>
      <c r="P669" s="107"/>
      <c r="Q669" s="107"/>
      <c r="R669" s="107"/>
      <c r="S669" s="107"/>
      <c r="T669" s="107"/>
      <c r="U669" s="107"/>
      <c r="V669" s="107"/>
      <c r="W669" s="107"/>
      <c r="X669" s="107"/>
      <c r="Y669" s="107"/>
      <c r="Z669" s="107"/>
    </row>
    <row r="670" spans="1:26" ht="15.75" customHeight="1">
      <c r="A670" s="107"/>
      <c r="B670" s="107"/>
      <c r="C670" s="107"/>
      <c r="D670" s="107"/>
      <c r="E670" s="107"/>
      <c r="F670" s="107"/>
      <c r="G670" s="479"/>
      <c r="H670" s="107"/>
      <c r="I670" s="107"/>
      <c r="J670" s="107"/>
      <c r="K670" s="107"/>
      <c r="L670" s="107"/>
      <c r="M670" s="109"/>
      <c r="N670" s="109"/>
      <c r="O670" s="107"/>
      <c r="P670" s="107"/>
      <c r="Q670" s="107"/>
      <c r="R670" s="107"/>
      <c r="S670" s="107"/>
      <c r="T670" s="107"/>
      <c r="U670" s="107"/>
      <c r="V670" s="107"/>
      <c r="W670" s="107"/>
      <c r="X670" s="107"/>
      <c r="Y670" s="107"/>
      <c r="Z670" s="107"/>
    </row>
    <row r="671" spans="1:26" ht="15.75" customHeight="1">
      <c r="A671" s="107"/>
      <c r="B671" s="107"/>
      <c r="C671" s="107"/>
      <c r="D671" s="107"/>
      <c r="E671" s="107"/>
      <c r="F671" s="107"/>
      <c r="G671" s="479"/>
      <c r="H671" s="107"/>
      <c r="I671" s="107"/>
      <c r="J671" s="107"/>
      <c r="K671" s="107"/>
      <c r="L671" s="107"/>
      <c r="M671" s="109"/>
      <c r="N671" s="109"/>
      <c r="O671" s="107"/>
      <c r="P671" s="107"/>
      <c r="Q671" s="107"/>
      <c r="R671" s="107"/>
      <c r="S671" s="107"/>
      <c r="T671" s="107"/>
      <c r="U671" s="107"/>
      <c r="V671" s="107"/>
      <c r="W671" s="107"/>
      <c r="X671" s="107"/>
      <c r="Y671" s="107"/>
      <c r="Z671" s="107"/>
    </row>
    <row r="672" spans="1:26" ht="15.75" customHeight="1">
      <c r="A672" s="107"/>
      <c r="B672" s="107"/>
      <c r="C672" s="107"/>
      <c r="D672" s="107"/>
      <c r="E672" s="107"/>
      <c r="F672" s="107"/>
      <c r="G672" s="479"/>
      <c r="H672" s="107"/>
      <c r="I672" s="107"/>
      <c r="J672" s="107"/>
      <c r="K672" s="107"/>
      <c r="L672" s="107"/>
      <c r="M672" s="109"/>
      <c r="N672" s="109"/>
      <c r="O672" s="107"/>
      <c r="P672" s="107"/>
      <c r="Q672" s="107"/>
      <c r="R672" s="107"/>
      <c r="S672" s="107"/>
      <c r="T672" s="107"/>
      <c r="U672" s="107"/>
      <c r="V672" s="107"/>
      <c r="W672" s="107"/>
      <c r="X672" s="107"/>
      <c r="Y672" s="107"/>
      <c r="Z672" s="107"/>
    </row>
    <row r="673" spans="1:26" ht="15.75" customHeight="1">
      <c r="A673" s="107"/>
      <c r="B673" s="107"/>
      <c r="C673" s="107"/>
      <c r="D673" s="107"/>
      <c r="E673" s="107"/>
      <c r="F673" s="107"/>
      <c r="G673" s="479"/>
      <c r="H673" s="107"/>
      <c r="I673" s="107"/>
      <c r="J673" s="107"/>
      <c r="K673" s="107"/>
      <c r="L673" s="107"/>
      <c r="M673" s="109"/>
      <c r="N673" s="109"/>
      <c r="O673" s="107"/>
      <c r="P673" s="107"/>
      <c r="Q673" s="107"/>
      <c r="R673" s="107"/>
      <c r="S673" s="107"/>
      <c r="T673" s="107"/>
      <c r="U673" s="107"/>
      <c r="V673" s="107"/>
      <c r="W673" s="107"/>
      <c r="X673" s="107"/>
      <c r="Y673" s="107"/>
      <c r="Z673" s="107"/>
    </row>
    <row r="674" spans="1:26" ht="15.75" customHeight="1">
      <c r="A674" s="107"/>
      <c r="B674" s="107"/>
      <c r="C674" s="107"/>
      <c r="D674" s="107"/>
      <c r="E674" s="107"/>
      <c r="F674" s="107"/>
      <c r="G674" s="479"/>
      <c r="H674" s="107"/>
      <c r="I674" s="107"/>
      <c r="J674" s="107"/>
      <c r="K674" s="107"/>
      <c r="L674" s="107"/>
      <c r="M674" s="109"/>
      <c r="N674" s="109"/>
      <c r="O674" s="107"/>
      <c r="P674" s="107"/>
      <c r="Q674" s="107"/>
      <c r="R674" s="107"/>
      <c r="S674" s="107"/>
      <c r="T674" s="107"/>
      <c r="U674" s="107"/>
      <c r="V674" s="107"/>
      <c r="W674" s="107"/>
      <c r="X674" s="107"/>
      <c r="Y674" s="107"/>
      <c r="Z674" s="107"/>
    </row>
    <row r="675" spans="1:26" ht="15.75" customHeight="1">
      <c r="A675" s="107"/>
      <c r="B675" s="107"/>
      <c r="C675" s="107"/>
      <c r="D675" s="107"/>
      <c r="E675" s="107"/>
      <c r="F675" s="107"/>
      <c r="G675" s="479"/>
      <c r="H675" s="107"/>
      <c r="I675" s="107"/>
      <c r="J675" s="107"/>
      <c r="K675" s="107"/>
      <c r="L675" s="107"/>
      <c r="M675" s="109"/>
      <c r="N675" s="109"/>
      <c r="O675" s="107"/>
      <c r="P675" s="107"/>
      <c r="Q675" s="107"/>
      <c r="R675" s="107"/>
      <c r="S675" s="107"/>
      <c r="T675" s="107"/>
      <c r="U675" s="107"/>
      <c r="V675" s="107"/>
      <c r="W675" s="107"/>
      <c r="X675" s="107"/>
      <c r="Y675" s="107"/>
      <c r="Z675" s="107"/>
    </row>
    <row r="676" spans="1:26" ht="15.75" customHeight="1">
      <c r="A676" s="107"/>
      <c r="B676" s="107"/>
      <c r="C676" s="107"/>
      <c r="D676" s="107"/>
      <c r="E676" s="107"/>
      <c r="F676" s="107"/>
      <c r="G676" s="479"/>
      <c r="H676" s="107"/>
      <c r="I676" s="107"/>
      <c r="J676" s="107"/>
      <c r="K676" s="107"/>
      <c r="L676" s="107"/>
      <c r="M676" s="109"/>
      <c r="N676" s="109"/>
      <c r="O676" s="107"/>
      <c r="P676" s="107"/>
      <c r="Q676" s="107"/>
      <c r="R676" s="107"/>
      <c r="S676" s="107"/>
      <c r="T676" s="107"/>
      <c r="U676" s="107"/>
      <c r="V676" s="107"/>
      <c r="W676" s="107"/>
      <c r="X676" s="107"/>
      <c r="Y676" s="107"/>
      <c r="Z676" s="107"/>
    </row>
    <row r="677" spans="1:26" ht="15.75" customHeight="1">
      <c r="A677" s="107"/>
      <c r="B677" s="107"/>
      <c r="C677" s="107"/>
      <c r="D677" s="107"/>
      <c r="E677" s="107"/>
      <c r="F677" s="107"/>
      <c r="G677" s="479"/>
      <c r="H677" s="107"/>
      <c r="I677" s="107"/>
      <c r="J677" s="107"/>
      <c r="K677" s="107"/>
      <c r="L677" s="107"/>
      <c r="M677" s="109"/>
      <c r="N677" s="109"/>
      <c r="O677" s="107"/>
      <c r="P677" s="107"/>
      <c r="Q677" s="107"/>
      <c r="R677" s="107"/>
      <c r="S677" s="107"/>
      <c r="T677" s="107"/>
      <c r="U677" s="107"/>
      <c r="V677" s="107"/>
      <c r="W677" s="107"/>
      <c r="X677" s="107"/>
      <c r="Y677" s="107"/>
      <c r="Z677" s="107"/>
    </row>
    <row r="678" spans="1:26" ht="15.75" customHeight="1">
      <c r="A678" s="107"/>
      <c r="B678" s="107"/>
      <c r="C678" s="107"/>
      <c r="D678" s="107"/>
      <c r="E678" s="107"/>
      <c r="F678" s="107"/>
      <c r="G678" s="479"/>
      <c r="H678" s="107"/>
      <c r="I678" s="107"/>
      <c r="J678" s="107"/>
      <c r="K678" s="107"/>
      <c r="L678" s="107"/>
      <c r="M678" s="109"/>
      <c r="N678" s="109"/>
      <c r="O678" s="107"/>
      <c r="P678" s="107"/>
      <c r="Q678" s="107"/>
      <c r="R678" s="107"/>
      <c r="S678" s="107"/>
      <c r="T678" s="107"/>
      <c r="U678" s="107"/>
      <c r="V678" s="107"/>
      <c r="W678" s="107"/>
      <c r="X678" s="107"/>
      <c r="Y678" s="107"/>
      <c r="Z678" s="107"/>
    </row>
    <row r="679" spans="1:26" ht="15.75" customHeight="1">
      <c r="A679" s="107"/>
      <c r="B679" s="107"/>
      <c r="C679" s="107"/>
      <c r="D679" s="107"/>
      <c r="E679" s="107"/>
      <c r="F679" s="107"/>
      <c r="G679" s="479"/>
      <c r="H679" s="107"/>
      <c r="I679" s="107"/>
      <c r="J679" s="107"/>
      <c r="K679" s="107"/>
      <c r="L679" s="107"/>
      <c r="M679" s="109"/>
      <c r="N679" s="109"/>
      <c r="O679" s="107"/>
      <c r="P679" s="107"/>
      <c r="Q679" s="107"/>
      <c r="R679" s="107"/>
      <c r="S679" s="107"/>
      <c r="T679" s="107"/>
      <c r="U679" s="107"/>
      <c r="V679" s="107"/>
      <c r="W679" s="107"/>
      <c r="X679" s="107"/>
      <c r="Y679" s="107"/>
      <c r="Z679" s="107"/>
    </row>
    <row r="680" spans="1:26" ht="15.75" customHeight="1">
      <c r="A680" s="107"/>
      <c r="B680" s="107"/>
      <c r="C680" s="107"/>
      <c r="D680" s="107"/>
      <c r="E680" s="107"/>
      <c r="F680" s="107"/>
      <c r="G680" s="479"/>
      <c r="H680" s="107"/>
      <c r="I680" s="107"/>
      <c r="J680" s="107"/>
      <c r="K680" s="107"/>
      <c r="L680" s="107"/>
      <c r="M680" s="109"/>
      <c r="N680" s="109"/>
      <c r="O680" s="107"/>
      <c r="P680" s="107"/>
      <c r="Q680" s="107"/>
      <c r="R680" s="107"/>
      <c r="S680" s="107"/>
      <c r="T680" s="107"/>
      <c r="U680" s="107"/>
      <c r="V680" s="107"/>
      <c r="W680" s="107"/>
      <c r="X680" s="107"/>
      <c r="Y680" s="107"/>
      <c r="Z680" s="107"/>
    </row>
    <row r="681" spans="1:26" ht="15.75" customHeight="1">
      <c r="A681" s="107"/>
      <c r="B681" s="107"/>
      <c r="C681" s="107"/>
      <c r="D681" s="107"/>
      <c r="E681" s="107"/>
      <c r="F681" s="107"/>
      <c r="G681" s="479"/>
      <c r="H681" s="107"/>
      <c r="I681" s="107"/>
      <c r="J681" s="107"/>
      <c r="K681" s="107"/>
      <c r="L681" s="107"/>
      <c r="M681" s="109"/>
      <c r="N681" s="109"/>
      <c r="O681" s="107"/>
      <c r="P681" s="107"/>
      <c r="Q681" s="107"/>
      <c r="R681" s="107"/>
      <c r="S681" s="107"/>
      <c r="T681" s="107"/>
      <c r="U681" s="107"/>
      <c r="V681" s="107"/>
      <c r="W681" s="107"/>
      <c r="X681" s="107"/>
      <c r="Y681" s="107"/>
      <c r="Z681" s="107"/>
    </row>
    <row r="682" spans="1:26" ht="15.75" customHeight="1">
      <c r="A682" s="107"/>
      <c r="B682" s="107"/>
      <c r="C682" s="107"/>
      <c r="D682" s="107"/>
      <c r="E682" s="107"/>
      <c r="F682" s="107"/>
      <c r="G682" s="479"/>
      <c r="H682" s="107"/>
      <c r="I682" s="107"/>
      <c r="J682" s="107"/>
      <c r="K682" s="107"/>
      <c r="L682" s="107"/>
      <c r="M682" s="109"/>
      <c r="N682" s="109"/>
      <c r="O682" s="107"/>
      <c r="P682" s="107"/>
      <c r="Q682" s="107"/>
      <c r="R682" s="107"/>
      <c r="S682" s="107"/>
      <c r="T682" s="107"/>
      <c r="U682" s="107"/>
      <c r="V682" s="107"/>
      <c r="W682" s="107"/>
      <c r="X682" s="107"/>
      <c r="Y682" s="107"/>
      <c r="Z682" s="107"/>
    </row>
    <row r="683" spans="1:26" ht="15.75" customHeight="1">
      <c r="A683" s="107"/>
      <c r="B683" s="107"/>
      <c r="C683" s="107"/>
      <c r="D683" s="107"/>
      <c r="E683" s="107"/>
      <c r="F683" s="107"/>
      <c r="G683" s="479"/>
      <c r="H683" s="107"/>
      <c r="I683" s="107"/>
      <c r="J683" s="107"/>
      <c r="K683" s="107"/>
      <c r="L683" s="107"/>
      <c r="M683" s="109"/>
      <c r="N683" s="109"/>
      <c r="O683" s="107"/>
      <c r="P683" s="107"/>
      <c r="Q683" s="107"/>
      <c r="R683" s="107"/>
      <c r="S683" s="107"/>
      <c r="T683" s="107"/>
      <c r="U683" s="107"/>
      <c r="V683" s="107"/>
      <c r="W683" s="107"/>
      <c r="X683" s="107"/>
      <c r="Y683" s="107"/>
      <c r="Z683" s="107"/>
    </row>
    <row r="684" spans="1:26" ht="15.75" customHeight="1">
      <c r="A684" s="107"/>
      <c r="B684" s="107"/>
      <c r="C684" s="107"/>
      <c r="D684" s="107"/>
      <c r="E684" s="107"/>
      <c r="F684" s="107"/>
      <c r="G684" s="479"/>
      <c r="H684" s="107"/>
      <c r="I684" s="107"/>
      <c r="J684" s="107"/>
      <c r="K684" s="107"/>
      <c r="L684" s="107"/>
      <c r="M684" s="109"/>
      <c r="N684" s="109"/>
      <c r="O684" s="107"/>
      <c r="P684" s="107"/>
      <c r="Q684" s="107"/>
      <c r="R684" s="107"/>
      <c r="S684" s="107"/>
      <c r="T684" s="107"/>
      <c r="U684" s="107"/>
      <c r="V684" s="107"/>
      <c r="W684" s="107"/>
      <c r="X684" s="107"/>
      <c r="Y684" s="107"/>
      <c r="Z684" s="107"/>
    </row>
    <row r="685" spans="1:26" ht="15.75" customHeight="1">
      <c r="A685" s="107"/>
      <c r="B685" s="107"/>
      <c r="C685" s="107"/>
      <c r="D685" s="107"/>
      <c r="E685" s="107"/>
      <c r="F685" s="107"/>
      <c r="G685" s="479"/>
      <c r="H685" s="107"/>
      <c r="I685" s="107"/>
      <c r="J685" s="107"/>
      <c r="K685" s="107"/>
      <c r="L685" s="107"/>
      <c r="M685" s="109"/>
      <c r="N685" s="109"/>
      <c r="O685" s="107"/>
      <c r="P685" s="107"/>
      <c r="Q685" s="107"/>
      <c r="R685" s="107"/>
      <c r="S685" s="107"/>
      <c r="T685" s="107"/>
      <c r="U685" s="107"/>
      <c r="V685" s="107"/>
      <c r="W685" s="107"/>
      <c r="X685" s="107"/>
      <c r="Y685" s="107"/>
      <c r="Z685" s="107"/>
    </row>
    <row r="686" spans="1:26" ht="15.75" customHeight="1">
      <c r="A686" s="107"/>
      <c r="B686" s="107"/>
      <c r="C686" s="107"/>
      <c r="D686" s="107"/>
      <c r="E686" s="107"/>
      <c r="F686" s="107"/>
      <c r="G686" s="479"/>
      <c r="H686" s="107"/>
      <c r="I686" s="107"/>
      <c r="J686" s="107"/>
      <c r="K686" s="107"/>
      <c r="L686" s="107"/>
      <c r="M686" s="109"/>
      <c r="N686" s="109"/>
      <c r="O686" s="107"/>
      <c r="P686" s="107"/>
      <c r="Q686" s="107"/>
      <c r="R686" s="107"/>
      <c r="S686" s="107"/>
      <c r="T686" s="107"/>
      <c r="U686" s="107"/>
      <c r="V686" s="107"/>
      <c r="W686" s="107"/>
      <c r="X686" s="107"/>
      <c r="Y686" s="107"/>
      <c r="Z686" s="107"/>
    </row>
    <row r="687" spans="1:26" ht="15.75" customHeight="1">
      <c r="A687" s="107"/>
      <c r="B687" s="107"/>
      <c r="C687" s="107"/>
      <c r="D687" s="107"/>
      <c r="E687" s="107"/>
      <c r="F687" s="107"/>
      <c r="G687" s="479"/>
      <c r="H687" s="107"/>
      <c r="I687" s="107"/>
      <c r="J687" s="107"/>
      <c r="K687" s="107"/>
      <c r="L687" s="107"/>
      <c r="M687" s="109"/>
      <c r="N687" s="109"/>
      <c r="O687" s="107"/>
      <c r="P687" s="107"/>
      <c r="Q687" s="107"/>
      <c r="R687" s="107"/>
      <c r="S687" s="107"/>
      <c r="T687" s="107"/>
      <c r="U687" s="107"/>
      <c r="V687" s="107"/>
      <c r="W687" s="107"/>
      <c r="X687" s="107"/>
      <c r="Y687" s="107"/>
      <c r="Z687" s="107"/>
    </row>
    <row r="688" spans="1:26" ht="15.75" customHeight="1">
      <c r="A688" s="107"/>
      <c r="B688" s="107"/>
      <c r="C688" s="107"/>
      <c r="D688" s="107"/>
      <c r="E688" s="107"/>
      <c r="F688" s="107"/>
      <c r="G688" s="479"/>
      <c r="H688" s="107"/>
      <c r="I688" s="107"/>
      <c r="J688" s="107"/>
      <c r="K688" s="107"/>
      <c r="L688" s="107"/>
      <c r="M688" s="109"/>
      <c r="N688" s="109"/>
      <c r="O688" s="107"/>
      <c r="P688" s="107"/>
      <c r="Q688" s="107"/>
      <c r="R688" s="107"/>
      <c r="S688" s="107"/>
      <c r="T688" s="107"/>
      <c r="U688" s="107"/>
      <c r="V688" s="107"/>
      <c r="W688" s="107"/>
      <c r="X688" s="107"/>
      <c r="Y688" s="107"/>
      <c r="Z688" s="107"/>
    </row>
    <row r="689" spans="1:26" ht="15.75" customHeight="1">
      <c r="A689" s="107"/>
      <c r="B689" s="107"/>
      <c r="C689" s="107"/>
      <c r="D689" s="107"/>
      <c r="E689" s="107"/>
      <c r="F689" s="107"/>
      <c r="G689" s="479"/>
      <c r="H689" s="107"/>
      <c r="I689" s="107"/>
      <c r="J689" s="107"/>
      <c r="K689" s="107"/>
      <c r="L689" s="107"/>
      <c r="M689" s="109"/>
      <c r="N689" s="109"/>
      <c r="O689" s="107"/>
      <c r="P689" s="107"/>
      <c r="Q689" s="107"/>
      <c r="R689" s="107"/>
      <c r="S689" s="107"/>
      <c r="T689" s="107"/>
      <c r="U689" s="107"/>
      <c r="V689" s="107"/>
      <c r="W689" s="107"/>
      <c r="X689" s="107"/>
      <c r="Y689" s="107"/>
      <c r="Z689" s="107"/>
    </row>
    <row r="690" spans="1:26" ht="15.75" customHeight="1">
      <c r="A690" s="107"/>
      <c r="B690" s="107"/>
      <c r="C690" s="107"/>
      <c r="D690" s="107"/>
      <c r="E690" s="107"/>
      <c r="F690" s="107"/>
      <c r="G690" s="479"/>
      <c r="H690" s="107"/>
      <c r="I690" s="107"/>
      <c r="J690" s="107"/>
      <c r="K690" s="107"/>
      <c r="L690" s="107"/>
      <c r="M690" s="109"/>
      <c r="N690" s="109"/>
      <c r="O690" s="107"/>
      <c r="P690" s="107"/>
      <c r="Q690" s="107"/>
      <c r="R690" s="107"/>
      <c r="S690" s="107"/>
      <c r="T690" s="107"/>
      <c r="U690" s="107"/>
      <c r="V690" s="107"/>
      <c r="W690" s="107"/>
      <c r="X690" s="107"/>
      <c r="Y690" s="107"/>
      <c r="Z690" s="107"/>
    </row>
    <row r="691" spans="1:26" ht="15.75" customHeight="1">
      <c r="A691" s="107"/>
      <c r="B691" s="107"/>
      <c r="C691" s="107"/>
      <c r="D691" s="107"/>
      <c r="E691" s="107"/>
      <c r="F691" s="107"/>
      <c r="G691" s="479"/>
      <c r="H691" s="107"/>
      <c r="I691" s="107"/>
      <c r="J691" s="107"/>
      <c r="K691" s="107"/>
      <c r="L691" s="107"/>
      <c r="M691" s="109"/>
      <c r="N691" s="109"/>
      <c r="O691" s="107"/>
      <c r="P691" s="107"/>
      <c r="Q691" s="107"/>
      <c r="R691" s="107"/>
      <c r="S691" s="107"/>
      <c r="T691" s="107"/>
      <c r="U691" s="107"/>
      <c r="V691" s="107"/>
      <c r="W691" s="107"/>
      <c r="X691" s="107"/>
      <c r="Y691" s="107"/>
      <c r="Z691" s="107"/>
    </row>
    <row r="692" spans="1:26" ht="15.75" customHeight="1">
      <c r="A692" s="107"/>
      <c r="B692" s="107"/>
      <c r="C692" s="107"/>
      <c r="D692" s="107"/>
      <c r="E692" s="107"/>
      <c r="F692" s="107"/>
      <c r="G692" s="479"/>
      <c r="H692" s="107"/>
      <c r="I692" s="107"/>
      <c r="J692" s="107"/>
      <c r="K692" s="107"/>
      <c r="L692" s="107"/>
      <c r="M692" s="109"/>
      <c r="N692" s="109"/>
      <c r="O692" s="107"/>
      <c r="P692" s="107"/>
      <c r="Q692" s="107"/>
      <c r="R692" s="107"/>
      <c r="S692" s="107"/>
      <c r="T692" s="107"/>
      <c r="U692" s="107"/>
      <c r="V692" s="107"/>
      <c r="W692" s="107"/>
      <c r="X692" s="107"/>
      <c r="Y692" s="107"/>
      <c r="Z692" s="107"/>
    </row>
    <row r="693" spans="1:26" ht="15.75" customHeight="1">
      <c r="A693" s="107"/>
      <c r="B693" s="107"/>
      <c r="C693" s="107"/>
      <c r="D693" s="107"/>
      <c r="E693" s="107"/>
      <c r="F693" s="107"/>
      <c r="G693" s="479"/>
      <c r="H693" s="107"/>
      <c r="I693" s="107"/>
      <c r="J693" s="107"/>
      <c r="K693" s="107"/>
      <c r="L693" s="107"/>
      <c r="M693" s="109"/>
      <c r="N693" s="109"/>
      <c r="O693" s="107"/>
      <c r="P693" s="107"/>
      <c r="Q693" s="107"/>
      <c r="R693" s="107"/>
      <c r="S693" s="107"/>
      <c r="T693" s="107"/>
      <c r="U693" s="107"/>
      <c r="V693" s="107"/>
      <c r="W693" s="107"/>
      <c r="X693" s="107"/>
      <c r="Y693" s="107"/>
      <c r="Z693" s="107"/>
    </row>
    <row r="694" spans="1:26" ht="15.75" customHeight="1">
      <c r="A694" s="107"/>
      <c r="B694" s="107"/>
      <c r="C694" s="107"/>
      <c r="D694" s="107"/>
      <c r="E694" s="107"/>
      <c r="F694" s="107"/>
      <c r="G694" s="479"/>
      <c r="H694" s="107"/>
      <c r="I694" s="107"/>
      <c r="J694" s="107"/>
      <c r="K694" s="107"/>
      <c r="L694" s="107"/>
      <c r="M694" s="109"/>
      <c r="N694" s="109"/>
      <c r="O694" s="107"/>
      <c r="P694" s="107"/>
      <c r="Q694" s="107"/>
      <c r="R694" s="107"/>
      <c r="S694" s="107"/>
      <c r="T694" s="107"/>
      <c r="U694" s="107"/>
      <c r="V694" s="107"/>
      <c r="W694" s="107"/>
      <c r="X694" s="107"/>
      <c r="Y694" s="107"/>
      <c r="Z694" s="107"/>
    </row>
    <row r="695" spans="1:26" ht="15.75" customHeight="1">
      <c r="A695" s="107"/>
      <c r="B695" s="107"/>
      <c r="C695" s="107"/>
      <c r="D695" s="107"/>
      <c r="E695" s="107"/>
      <c r="F695" s="107"/>
      <c r="G695" s="479"/>
      <c r="H695" s="107"/>
      <c r="I695" s="107"/>
      <c r="J695" s="107"/>
      <c r="K695" s="107"/>
      <c r="L695" s="107"/>
      <c r="M695" s="109"/>
      <c r="N695" s="109"/>
      <c r="O695" s="107"/>
      <c r="P695" s="107"/>
      <c r="Q695" s="107"/>
      <c r="R695" s="107"/>
      <c r="S695" s="107"/>
      <c r="T695" s="107"/>
      <c r="U695" s="107"/>
      <c r="V695" s="107"/>
      <c r="W695" s="107"/>
      <c r="X695" s="107"/>
      <c r="Y695" s="107"/>
      <c r="Z695" s="107"/>
    </row>
    <row r="696" spans="1:26" ht="15.75" customHeight="1">
      <c r="A696" s="107"/>
      <c r="B696" s="107"/>
      <c r="C696" s="107"/>
      <c r="D696" s="107"/>
      <c r="E696" s="107"/>
      <c r="F696" s="107"/>
      <c r="G696" s="479"/>
      <c r="H696" s="107"/>
      <c r="I696" s="107"/>
      <c r="J696" s="107"/>
      <c r="K696" s="107"/>
      <c r="L696" s="107"/>
      <c r="M696" s="109"/>
      <c r="N696" s="109"/>
      <c r="O696" s="107"/>
      <c r="P696" s="107"/>
      <c r="Q696" s="107"/>
      <c r="R696" s="107"/>
      <c r="S696" s="107"/>
      <c r="T696" s="107"/>
      <c r="U696" s="107"/>
      <c r="V696" s="107"/>
      <c r="W696" s="107"/>
      <c r="X696" s="107"/>
      <c r="Y696" s="107"/>
      <c r="Z696" s="107"/>
    </row>
    <row r="697" spans="1:26" ht="15.75" customHeight="1">
      <c r="A697" s="107"/>
      <c r="B697" s="107"/>
      <c r="C697" s="107"/>
      <c r="D697" s="107"/>
      <c r="E697" s="107"/>
      <c r="F697" s="107"/>
      <c r="G697" s="479"/>
      <c r="H697" s="107"/>
      <c r="I697" s="107"/>
      <c r="J697" s="107"/>
      <c r="K697" s="107"/>
      <c r="L697" s="107"/>
      <c r="M697" s="109"/>
      <c r="N697" s="109"/>
      <c r="O697" s="107"/>
      <c r="P697" s="107"/>
      <c r="Q697" s="107"/>
      <c r="R697" s="107"/>
      <c r="S697" s="107"/>
      <c r="T697" s="107"/>
      <c r="U697" s="107"/>
      <c r="V697" s="107"/>
      <c r="W697" s="107"/>
      <c r="X697" s="107"/>
      <c r="Y697" s="107"/>
      <c r="Z697" s="107"/>
    </row>
    <row r="698" spans="1:26" ht="15.75" customHeight="1">
      <c r="A698" s="107"/>
      <c r="B698" s="107"/>
      <c r="C698" s="107"/>
      <c r="D698" s="107"/>
      <c r="E698" s="107"/>
      <c r="F698" s="107"/>
      <c r="G698" s="479"/>
      <c r="H698" s="107"/>
      <c r="I698" s="107"/>
      <c r="J698" s="107"/>
      <c r="K698" s="107"/>
      <c r="L698" s="107"/>
      <c r="M698" s="109"/>
      <c r="N698" s="109"/>
      <c r="O698" s="107"/>
      <c r="P698" s="107"/>
      <c r="Q698" s="107"/>
      <c r="R698" s="107"/>
      <c r="S698" s="107"/>
      <c r="T698" s="107"/>
      <c r="U698" s="107"/>
      <c r="V698" s="107"/>
      <c r="W698" s="107"/>
      <c r="X698" s="107"/>
      <c r="Y698" s="107"/>
      <c r="Z698" s="107"/>
    </row>
    <row r="699" spans="1:26" ht="15.75" customHeight="1">
      <c r="A699" s="107"/>
      <c r="B699" s="107"/>
      <c r="C699" s="107"/>
      <c r="D699" s="107"/>
      <c r="E699" s="107"/>
      <c r="F699" s="107"/>
      <c r="G699" s="479"/>
      <c r="H699" s="107"/>
      <c r="I699" s="107"/>
      <c r="J699" s="107"/>
      <c r="K699" s="107"/>
      <c r="L699" s="107"/>
      <c r="M699" s="109"/>
      <c r="N699" s="109"/>
      <c r="O699" s="107"/>
      <c r="P699" s="107"/>
      <c r="Q699" s="107"/>
      <c r="R699" s="107"/>
      <c r="S699" s="107"/>
      <c r="T699" s="107"/>
      <c r="U699" s="107"/>
      <c r="V699" s="107"/>
      <c r="W699" s="107"/>
      <c r="X699" s="107"/>
      <c r="Y699" s="107"/>
      <c r="Z699" s="107"/>
    </row>
    <row r="700" spans="1:26" ht="15.75" customHeight="1">
      <c r="A700" s="107"/>
      <c r="B700" s="107"/>
      <c r="C700" s="107"/>
      <c r="D700" s="107"/>
      <c r="E700" s="107"/>
      <c r="F700" s="107"/>
      <c r="G700" s="479"/>
      <c r="H700" s="107"/>
      <c r="I700" s="107"/>
      <c r="J700" s="107"/>
      <c r="K700" s="107"/>
      <c r="L700" s="107"/>
      <c r="M700" s="109"/>
      <c r="N700" s="109"/>
      <c r="O700" s="107"/>
      <c r="P700" s="107"/>
      <c r="Q700" s="107"/>
      <c r="R700" s="107"/>
      <c r="S700" s="107"/>
      <c r="T700" s="107"/>
      <c r="U700" s="107"/>
      <c r="V700" s="107"/>
      <c r="W700" s="107"/>
      <c r="X700" s="107"/>
      <c r="Y700" s="107"/>
      <c r="Z700" s="107"/>
    </row>
    <row r="701" spans="1:26" ht="15.75" customHeight="1">
      <c r="A701" s="107"/>
      <c r="B701" s="107"/>
      <c r="C701" s="107"/>
      <c r="D701" s="107"/>
      <c r="E701" s="107"/>
      <c r="F701" s="107"/>
      <c r="G701" s="479"/>
      <c r="H701" s="107"/>
      <c r="I701" s="107"/>
      <c r="J701" s="107"/>
      <c r="K701" s="107"/>
      <c r="L701" s="107"/>
      <c r="M701" s="109"/>
      <c r="N701" s="109"/>
      <c r="O701" s="107"/>
      <c r="P701" s="107"/>
      <c r="Q701" s="107"/>
      <c r="R701" s="107"/>
      <c r="S701" s="107"/>
      <c r="T701" s="107"/>
      <c r="U701" s="107"/>
      <c r="V701" s="107"/>
      <c r="W701" s="107"/>
      <c r="X701" s="107"/>
      <c r="Y701" s="107"/>
      <c r="Z701" s="107"/>
    </row>
    <row r="702" spans="1:26" ht="15.75" customHeight="1">
      <c r="A702" s="107"/>
      <c r="B702" s="107"/>
      <c r="C702" s="107"/>
      <c r="D702" s="107"/>
      <c r="E702" s="107"/>
      <c r="F702" s="107"/>
      <c r="G702" s="479"/>
      <c r="H702" s="107"/>
      <c r="I702" s="107"/>
      <c r="J702" s="107"/>
      <c r="K702" s="107"/>
      <c r="L702" s="107"/>
      <c r="M702" s="109"/>
      <c r="N702" s="109"/>
      <c r="O702" s="107"/>
      <c r="P702" s="107"/>
      <c r="Q702" s="107"/>
      <c r="R702" s="107"/>
      <c r="S702" s="107"/>
      <c r="T702" s="107"/>
      <c r="U702" s="107"/>
      <c r="V702" s="107"/>
      <c r="W702" s="107"/>
      <c r="X702" s="107"/>
      <c r="Y702" s="107"/>
      <c r="Z702" s="107"/>
    </row>
    <row r="703" spans="1:26" ht="15.75" customHeight="1">
      <c r="A703" s="107"/>
      <c r="B703" s="107"/>
      <c r="C703" s="107"/>
      <c r="D703" s="107"/>
      <c r="E703" s="107"/>
      <c r="F703" s="107"/>
      <c r="G703" s="479"/>
      <c r="H703" s="107"/>
      <c r="I703" s="107"/>
      <c r="J703" s="107"/>
      <c r="K703" s="107"/>
      <c r="L703" s="107"/>
      <c r="M703" s="109"/>
      <c r="N703" s="109"/>
      <c r="O703" s="107"/>
      <c r="P703" s="107"/>
      <c r="Q703" s="107"/>
      <c r="R703" s="107"/>
      <c r="S703" s="107"/>
      <c r="T703" s="107"/>
      <c r="U703" s="107"/>
      <c r="V703" s="107"/>
      <c r="W703" s="107"/>
      <c r="X703" s="107"/>
      <c r="Y703" s="107"/>
      <c r="Z703" s="107"/>
    </row>
    <row r="704" spans="1:26" ht="15.75" customHeight="1">
      <c r="A704" s="107"/>
      <c r="B704" s="107"/>
      <c r="C704" s="107"/>
      <c r="D704" s="107"/>
      <c r="E704" s="107"/>
      <c r="F704" s="107"/>
      <c r="G704" s="479"/>
      <c r="H704" s="107"/>
      <c r="I704" s="107"/>
      <c r="J704" s="107"/>
      <c r="K704" s="107"/>
      <c r="L704" s="107"/>
      <c r="M704" s="109"/>
      <c r="N704" s="109"/>
      <c r="O704" s="107"/>
      <c r="P704" s="107"/>
      <c r="Q704" s="107"/>
      <c r="R704" s="107"/>
      <c r="S704" s="107"/>
      <c r="T704" s="107"/>
      <c r="U704" s="107"/>
      <c r="V704" s="107"/>
      <c r="W704" s="107"/>
      <c r="X704" s="107"/>
      <c r="Y704" s="107"/>
      <c r="Z704" s="107"/>
    </row>
    <row r="705" spans="1:26" ht="15.75" customHeight="1">
      <c r="A705" s="107"/>
      <c r="B705" s="107"/>
      <c r="C705" s="107"/>
      <c r="D705" s="107"/>
      <c r="E705" s="107"/>
      <c r="F705" s="107"/>
      <c r="G705" s="479"/>
      <c r="H705" s="107"/>
      <c r="I705" s="107"/>
      <c r="J705" s="107"/>
      <c r="K705" s="107"/>
      <c r="L705" s="107"/>
      <c r="M705" s="109"/>
      <c r="N705" s="109"/>
      <c r="O705" s="107"/>
      <c r="P705" s="107"/>
      <c r="Q705" s="107"/>
      <c r="R705" s="107"/>
      <c r="S705" s="107"/>
      <c r="T705" s="107"/>
      <c r="U705" s="107"/>
      <c r="V705" s="107"/>
      <c r="W705" s="107"/>
      <c r="X705" s="107"/>
      <c r="Y705" s="107"/>
      <c r="Z705" s="107"/>
    </row>
    <row r="706" spans="1:26" ht="15.75" customHeight="1">
      <c r="A706" s="107"/>
      <c r="B706" s="107"/>
      <c r="C706" s="107"/>
      <c r="D706" s="107"/>
      <c r="E706" s="107"/>
      <c r="F706" s="107"/>
      <c r="G706" s="479"/>
      <c r="H706" s="107"/>
      <c r="I706" s="107"/>
      <c r="J706" s="107"/>
      <c r="K706" s="107"/>
      <c r="L706" s="107"/>
      <c r="M706" s="109"/>
      <c r="N706" s="109"/>
      <c r="O706" s="107"/>
      <c r="P706" s="107"/>
      <c r="Q706" s="107"/>
      <c r="R706" s="107"/>
      <c r="S706" s="107"/>
      <c r="T706" s="107"/>
      <c r="U706" s="107"/>
      <c r="V706" s="107"/>
      <c r="W706" s="107"/>
      <c r="X706" s="107"/>
      <c r="Y706" s="107"/>
      <c r="Z706" s="107"/>
    </row>
    <row r="707" spans="1:26" ht="15.75" customHeight="1">
      <c r="A707" s="107"/>
      <c r="B707" s="107"/>
      <c r="C707" s="107"/>
      <c r="D707" s="107"/>
      <c r="E707" s="107"/>
      <c r="F707" s="107"/>
      <c r="G707" s="479"/>
      <c r="H707" s="107"/>
      <c r="I707" s="107"/>
      <c r="J707" s="107"/>
      <c r="K707" s="107"/>
      <c r="L707" s="107"/>
      <c r="M707" s="109"/>
      <c r="N707" s="109"/>
      <c r="O707" s="107"/>
      <c r="P707" s="107"/>
      <c r="Q707" s="107"/>
      <c r="R707" s="107"/>
      <c r="S707" s="107"/>
      <c r="T707" s="107"/>
      <c r="U707" s="107"/>
      <c r="V707" s="107"/>
      <c r="W707" s="107"/>
      <c r="X707" s="107"/>
      <c r="Y707" s="107"/>
      <c r="Z707" s="107"/>
    </row>
    <row r="708" spans="1:26" ht="15.75" customHeight="1">
      <c r="A708" s="107"/>
      <c r="B708" s="107"/>
      <c r="C708" s="107"/>
      <c r="D708" s="107"/>
      <c r="E708" s="107"/>
      <c r="F708" s="107"/>
      <c r="G708" s="479"/>
      <c r="H708" s="107"/>
      <c r="I708" s="107"/>
      <c r="J708" s="107"/>
      <c r="K708" s="107"/>
      <c r="L708" s="107"/>
      <c r="M708" s="109"/>
      <c r="N708" s="109"/>
      <c r="O708" s="107"/>
      <c r="P708" s="107"/>
      <c r="Q708" s="107"/>
      <c r="R708" s="107"/>
      <c r="S708" s="107"/>
      <c r="T708" s="107"/>
      <c r="U708" s="107"/>
      <c r="V708" s="107"/>
      <c r="W708" s="107"/>
      <c r="X708" s="107"/>
      <c r="Y708" s="107"/>
      <c r="Z708" s="107"/>
    </row>
    <row r="709" spans="1:26" ht="15.75" customHeight="1">
      <c r="A709" s="107"/>
      <c r="B709" s="107"/>
      <c r="C709" s="107"/>
      <c r="D709" s="107"/>
      <c r="E709" s="107"/>
      <c r="F709" s="107"/>
      <c r="G709" s="479"/>
      <c r="H709" s="107"/>
      <c r="I709" s="107"/>
      <c r="J709" s="107"/>
      <c r="K709" s="107"/>
      <c r="L709" s="107"/>
      <c r="M709" s="109"/>
      <c r="N709" s="109"/>
      <c r="O709" s="107"/>
      <c r="P709" s="107"/>
      <c r="Q709" s="107"/>
      <c r="R709" s="107"/>
      <c r="S709" s="107"/>
      <c r="T709" s="107"/>
      <c r="U709" s="107"/>
      <c r="V709" s="107"/>
      <c r="W709" s="107"/>
      <c r="X709" s="107"/>
      <c r="Y709" s="107"/>
      <c r="Z709" s="107"/>
    </row>
    <row r="710" spans="1:26" ht="15.75" customHeight="1">
      <c r="A710" s="107"/>
      <c r="B710" s="107"/>
      <c r="C710" s="107"/>
      <c r="D710" s="107"/>
      <c r="E710" s="107"/>
      <c r="F710" s="107"/>
      <c r="G710" s="479"/>
      <c r="H710" s="107"/>
      <c r="I710" s="107"/>
      <c r="J710" s="107"/>
      <c r="K710" s="107"/>
      <c r="L710" s="107"/>
      <c r="M710" s="109"/>
      <c r="N710" s="109"/>
      <c r="O710" s="107"/>
      <c r="P710" s="107"/>
      <c r="Q710" s="107"/>
      <c r="R710" s="107"/>
      <c r="S710" s="107"/>
      <c r="T710" s="107"/>
      <c r="U710" s="107"/>
      <c r="V710" s="107"/>
      <c r="W710" s="107"/>
      <c r="X710" s="107"/>
      <c r="Y710" s="107"/>
      <c r="Z710" s="107"/>
    </row>
    <row r="711" spans="1:26" ht="15.75" customHeight="1">
      <c r="A711" s="107"/>
      <c r="B711" s="107"/>
      <c r="C711" s="107"/>
      <c r="D711" s="107"/>
      <c r="E711" s="107"/>
      <c r="F711" s="107"/>
      <c r="G711" s="479"/>
      <c r="H711" s="107"/>
      <c r="I711" s="107"/>
      <c r="J711" s="107"/>
      <c r="K711" s="107"/>
      <c r="L711" s="107"/>
      <c r="M711" s="109"/>
      <c r="N711" s="109"/>
      <c r="O711" s="107"/>
      <c r="P711" s="107"/>
      <c r="Q711" s="107"/>
      <c r="R711" s="107"/>
      <c r="S711" s="107"/>
      <c r="T711" s="107"/>
      <c r="U711" s="107"/>
      <c r="V711" s="107"/>
      <c r="W711" s="107"/>
      <c r="X711" s="107"/>
      <c r="Y711" s="107"/>
      <c r="Z711" s="107"/>
    </row>
    <row r="712" spans="1:26" ht="15.75" customHeight="1">
      <c r="A712" s="107"/>
      <c r="B712" s="107"/>
      <c r="C712" s="107"/>
      <c r="D712" s="107"/>
      <c r="E712" s="107"/>
      <c r="F712" s="107"/>
      <c r="G712" s="479"/>
      <c r="H712" s="107"/>
      <c r="I712" s="107"/>
      <c r="J712" s="107"/>
      <c r="K712" s="107"/>
      <c r="L712" s="107"/>
      <c r="M712" s="109"/>
      <c r="N712" s="109"/>
      <c r="O712" s="107"/>
      <c r="P712" s="107"/>
      <c r="Q712" s="107"/>
      <c r="R712" s="107"/>
      <c r="S712" s="107"/>
      <c r="T712" s="107"/>
      <c r="U712" s="107"/>
      <c r="V712" s="107"/>
      <c r="W712" s="107"/>
      <c r="X712" s="107"/>
      <c r="Y712" s="107"/>
      <c r="Z712" s="107"/>
    </row>
    <row r="713" spans="1:26" ht="15.75" customHeight="1">
      <c r="A713" s="107"/>
      <c r="B713" s="107"/>
      <c r="C713" s="107"/>
      <c r="D713" s="107"/>
      <c r="E713" s="107"/>
      <c r="F713" s="107"/>
      <c r="G713" s="479"/>
      <c r="H713" s="107"/>
      <c r="I713" s="107"/>
      <c r="J713" s="107"/>
      <c r="K713" s="107"/>
      <c r="L713" s="107"/>
      <c r="M713" s="109"/>
      <c r="N713" s="109"/>
      <c r="O713" s="107"/>
      <c r="P713" s="107"/>
      <c r="Q713" s="107"/>
      <c r="R713" s="107"/>
      <c r="S713" s="107"/>
      <c r="T713" s="107"/>
      <c r="U713" s="107"/>
      <c r="V713" s="107"/>
      <c r="W713" s="107"/>
      <c r="X713" s="107"/>
      <c r="Y713" s="107"/>
      <c r="Z713" s="107"/>
    </row>
    <row r="714" spans="1:26" ht="15.75" customHeight="1">
      <c r="A714" s="107"/>
      <c r="B714" s="107"/>
      <c r="C714" s="107"/>
      <c r="D714" s="107"/>
      <c r="E714" s="107"/>
      <c r="F714" s="107"/>
      <c r="G714" s="479"/>
      <c r="H714" s="107"/>
      <c r="I714" s="107"/>
      <c r="J714" s="107"/>
      <c r="K714" s="107"/>
      <c r="L714" s="107"/>
      <c r="M714" s="109"/>
      <c r="N714" s="109"/>
      <c r="O714" s="107"/>
      <c r="P714" s="107"/>
      <c r="Q714" s="107"/>
      <c r="R714" s="107"/>
      <c r="S714" s="107"/>
      <c r="T714" s="107"/>
      <c r="U714" s="107"/>
      <c r="V714" s="107"/>
      <c r="W714" s="107"/>
      <c r="X714" s="107"/>
      <c r="Y714" s="107"/>
      <c r="Z714" s="107"/>
    </row>
    <row r="715" spans="1:26" ht="15.75" customHeight="1">
      <c r="A715" s="107"/>
      <c r="B715" s="107"/>
      <c r="C715" s="107"/>
      <c r="D715" s="107"/>
      <c r="E715" s="107"/>
      <c r="F715" s="107"/>
      <c r="G715" s="479"/>
      <c r="H715" s="107"/>
      <c r="I715" s="107"/>
      <c r="J715" s="107"/>
      <c r="K715" s="107"/>
      <c r="L715" s="107"/>
      <c r="M715" s="109"/>
      <c r="N715" s="109"/>
      <c r="O715" s="107"/>
      <c r="P715" s="107"/>
      <c r="Q715" s="107"/>
      <c r="R715" s="107"/>
      <c r="S715" s="107"/>
      <c r="T715" s="107"/>
      <c r="U715" s="107"/>
      <c r="V715" s="107"/>
      <c r="W715" s="107"/>
      <c r="X715" s="107"/>
      <c r="Y715" s="107"/>
      <c r="Z715" s="107"/>
    </row>
    <row r="716" spans="1:26" ht="15.75" customHeight="1">
      <c r="A716" s="107"/>
      <c r="B716" s="107"/>
      <c r="C716" s="107"/>
      <c r="D716" s="107"/>
      <c r="E716" s="107"/>
      <c r="F716" s="107"/>
      <c r="G716" s="479"/>
      <c r="H716" s="107"/>
      <c r="I716" s="107"/>
      <c r="J716" s="107"/>
      <c r="K716" s="107"/>
      <c r="L716" s="107"/>
      <c r="M716" s="109"/>
      <c r="N716" s="109"/>
      <c r="O716" s="107"/>
      <c r="P716" s="107"/>
      <c r="Q716" s="107"/>
      <c r="R716" s="107"/>
      <c r="S716" s="107"/>
      <c r="T716" s="107"/>
      <c r="U716" s="107"/>
      <c r="V716" s="107"/>
      <c r="W716" s="107"/>
      <c r="X716" s="107"/>
      <c r="Y716" s="107"/>
      <c r="Z716" s="107"/>
    </row>
    <row r="717" spans="1:26" ht="15.75" customHeight="1">
      <c r="A717" s="107"/>
      <c r="B717" s="107"/>
      <c r="C717" s="107"/>
      <c r="D717" s="107"/>
      <c r="E717" s="107"/>
      <c r="F717" s="107"/>
      <c r="G717" s="479"/>
      <c r="H717" s="107"/>
      <c r="I717" s="107"/>
      <c r="J717" s="107"/>
      <c r="K717" s="107"/>
      <c r="L717" s="107"/>
      <c r="M717" s="109"/>
      <c r="N717" s="109"/>
      <c r="O717" s="107"/>
      <c r="P717" s="107"/>
      <c r="Q717" s="107"/>
      <c r="R717" s="107"/>
      <c r="S717" s="107"/>
      <c r="T717" s="107"/>
      <c r="U717" s="107"/>
      <c r="V717" s="107"/>
      <c r="W717" s="107"/>
      <c r="X717" s="107"/>
      <c r="Y717" s="107"/>
      <c r="Z717" s="107"/>
    </row>
    <row r="718" spans="1:26" ht="15.75" customHeight="1">
      <c r="A718" s="107"/>
      <c r="B718" s="107"/>
      <c r="C718" s="107"/>
      <c r="D718" s="107"/>
      <c r="E718" s="107"/>
      <c r="F718" s="107"/>
      <c r="G718" s="479"/>
      <c r="H718" s="107"/>
      <c r="I718" s="107"/>
      <c r="J718" s="107"/>
      <c r="K718" s="107"/>
      <c r="L718" s="107"/>
      <c r="M718" s="109"/>
      <c r="N718" s="109"/>
      <c r="O718" s="107"/>
      <c r="P718" s="107"/>
      <c r="Q718" s="107"/>
      <c r="R718" s="107"/>
      <c r="S718" s="107"/>
      <c r="T718" s="107"/>
      <c r="U718" s="107"/>
      <c r="V718" s="107"/>
      <c r="W718" s="107"/>
      <c r="X718" s="107"/>
      <c r="Y718" s="107"/>
      <c r="Z718" s="107"/>
    </row>
    <row r="719" spans="1:26" ht="15.75" customHeight="1">
      <c r="A719" s="107"/>
      <c r="B719" s="107"/>
      <c r="C719" s="107"/>
      <c r="D719" s="107"/>
      <c r="E719" s="107"/>
      <c r="F719" s="107"/>
      <c r="G719" s="479"/>
      <c r="H719" s="107"/>
      <c r="I719" s="107"/>
      <c r="J719" s="107"/>
      <c r="K719" s="107"/>
      <c r="L719" s="107"/>
      <c r="M719" s="109"/>
      <c r="N719" s="109"/>
      <c r="O719" s="107"/>
      <c r="P719" s="107"/>
      <c r="Q719" s="107"/>
      <c r="R719" s="107"/>
      <c r="S719" s="107"/>
      <c r="T719" s="107"/>
      <c r="U719" s="107"/>
      <c r="V719" s="107"/>
      <c r="W719" s="107"/>
      <c r="X719" s="107"/>
      <c r="Y719" s="107"/>
      <c r="Z719" s="107"/>
    </row>
    <row r="720" spans="1:26" ht="15.75" customHeight="1">
      <c r="A720" s="107"/>
      <c r="B720" s="107"/>
      <c r="C720" s="107"/>
      <c r="D720" s="107"/>
      <c r="E720" s="107"/>
      <c r="F720" s="107"/>
      <c r="G720" s="479"/>
      <c r="H720" s="107"/>
      <c r="I720" s="107"/>
      <c r="J720" s="107"/>
      <c r="K720" s="107"/>
      <c r="L720" s="107"/>
      <c r="M720" s="109"/>
      <c r="N720" s="109"/>
      <c r="O720" s="107"/>
      <c r="P720" s="107"/>
      <c r="Q720" s="107"/>
      <c r="R720" s="107"/>
      <c r="S720" s="107"/>
      <c r="T720" s="107"/>
      <c r="U720" s="107"/>
      <c r="V720" s="107"/>
      <c r="W720" s="107"/>
      <c r="X720" s="107"/>
      <c r="Y720" s="107"/>
      <c r="Z720" s="107"/>
    </row>
    <row r="721" spans="1:26" ht="15.75" customHeight="1">
      <c r="A721" s="107"/>
      <c r="B721" s="107"/>
      <c r="C721" s="107"/>
      <c r="D721" s="107"/>
      <c r="E721" s="107"/>
      <c r="F721" s="107"/>
      <c r="G721" s="479"/>
      <c r="H721" s="107"/>
      <c r="I721" s="107"/>
      <c r="J721" s="107"/>
      <c r="K721" s="107"/>
      <c r="L721" s="107"/>
      <c r="M721" s="109"/>
      <c r="N721" s="109"/>
      <c r="O721" s="107"/>
      <c r="P721" s="107"/>
      <c r="Q721" s="107"/>
      <c r="R721" s="107"/>
      <c r="S721" s="107"/>
      <c r="T721" s="107"/>
      <c r="U721" s="107"/>
      <c r="V721" s="107"/>
      <c r="W721" s="107"/>
      <c r="X721" s="107"/>
      <c r="Y721" s="107"/>
      <c r="Z721" s="107"/>
    </row>
    <row r="722" spans="1:26" ht="15.75" customHeight="1">
      <c r="A722" s="107"/>
      <c r="B722" s="107"/>
      <c r="C722" s="107"/>
      <c r="D722" s="107"/>
      <c r="E722" s="107"/>
      <c r="F722" s="107"/>
      <c r="G722" s="479"/>
      <c r="H722" s="107"/>
      <c r="I722" s="107"/>
      <c r="J722" s="107"/>
      <c r="K722" s="107"/>
      <c r="L722" s="107"/>
      <c r="M722" s="109"/>
      <c r="N722" s="109"/>
      <c r="O722" s="107"/>
      <c r="P722" s="107"/>
      <c r="Q722" s="107"/>
      <c r="R722" s="107"/>
      <c r="S722" s="107"/>
      <c r="T722" s="107"/>
      <c r="U722" s="107"/>
      <c r="V722" s="107"/>
      <c r="W722" s="107"/>
      <c r="X722" s="107"/>
      <c r="Y722" s="107"/>
      <c r="Z722" s="107"/>
    </row>
    <row r="723" spans="1:26" ht="15.75" customHeight="1">
      <c r="A723" s="107"/>
      <c r="B723" s="107"/>
      <c r="C723" s="107"/>
      <c r="D723" s="107"/>
      <c r="E723" s="107"/>
      <c r="F723" s="107"/>
      <c r="G723" s="479"/>
      <c r="H723" s="107"/>
      <c r="I723" s="107"/>
      <c r="J723" s="107"/>
      <c r="K723" s="107"/>
      <c r="L723" s="107"/>
      <c r="M723" s="109"/>
      <c r="N723" s="109"/>
      <c r="O723" s="107"/>
      <c r="P723" s="107"/>
      <c r="Q723" s="107"/>
      <c r="R723" s="107"/>
      <c r="S723" s="107"/>
      <c r="T723" s="107"/>
      <c r="U723" s="107"/>
      <c r="V723" s="107"/>
      <c r="W723" s="107"/>
      <c r="X723" s="107"/>
      <c r="Y723" s="107"/>
      <c r="Z723" s="107"/>
    </row>
    <row r="724" spans="1:26" ht="15.75" customHeight="1">
      <c r="A724" s="107"/>
      <c r="B724" s="107"/>
      <c r="C724" s="107"/>
      <c r="D724" s="107"/>
      <c r="E724" s="107"/>
      <c r="F724" s="107"/>
      <c r="G724" s="479"/>
      <c r="H724" s="107"/>
      <c r="I724" s="107"/>
      <c r="J724" s="107"/>
      <c r="K724" s="107"/>
      <c r="L724" s="107"/>
      <c r="M724" s="109"/>
      <c r="N724" s="109"/>
      <c r="O724" s="107"/>
      <c r="P724" s="107"/>
      <c r="Q724" s="107"/>
      <c r="R724" s="107"/>
      <c r="S724" s="107"/>
      <c r="T724" s="107"/>
      <c r="U724" s="107"/>
      <c r="V724" s="107"/>
      <c r="W724" s="107"/>
      <c r="X724" s="107"/>
      <c r="Y724" s="107"/>
      <c r="Z724" s="107"/>
    </row>
    <row r="725" spans="1:26" ht="15.75" customHeight="1">
      <c r="A725" s="107"/>
      <c r="B725" s="107"/>
      <c r="C725" s="107"/>
      <c r="D725" s="107"/>
      <c r="E725" s="107"/>
      <c r="F725" s="107"/>
      <c r="G725" s="479"/>
      <c r="H725" s="107"/>
      <c r="I725" s="107"/>
      <c r="J725" s="107"/>
      <c r="K725" s="107"/>
      <c r="L725" s="107"/>
      <c r="M725" s="109"/>
      <c r="N725" s="109"/>
      <c r="O725" s="107"/>
      <c r="P725" s="107"/>
      <c r="Q725" s="107"/>
      <c r="R725" s="107"/>
      <c r="S725" s="107"/>
      <c r="T725" s="107"/>
      <c r="U725" s="107"/>
      <c r="V725" s="107"/>
      <c r="W725" s="107"/>
      <c r="X725" s="107"/>
      <c r="Y725" s="107"/>
      <c r="Z725" s="107"/>
    </row>
    <row r="726" spans="1:26" ht="15.75" customHeight="1">
      <c r="A726" s="107"/>
      <c r="B726" s="107"/>
      <c r="C726" s="107"/>
      <c r="D726" s="107"/>
      <c r="E726" s="107"/>
      <c r="F726" s="107"/>
      <c r="G726" s="479"/>
      <c r="H726" s="107"/>
      <c r="I726" s="107"/>
      <c r="J726" s="107"/>
      <c r="K726" s="107"/>
      <c r="L726" s="107"/>
      <c r="M726" s="109"/>
      <c r="N726" s="109"/>
      <c r="O726" s="107"/>
      <c r="P726" s="107"/>
      <c r="Q726" s="107"/>
      <c r="R726" s="107"/>
      <c r="S726" s="107"/>
      <c r="T726" s="107"/>
      <c r="U726" s="107"/>
      <c r="V726" s="107"/>
      <c r="W726" s="107"/>
      <c r="X726" s="107"/>
      <c r="Y726" s="107"/>
      <c r="Z726" s="107"/>
    </row>
    <row r="727" spans="1:26" ht="15.75" customHeight="1">
      <c r="A727" s="107"/>
      <c r="B727" s="107"/>
      <c r="C727" s="107"/>
      <c r="D727" s="107"/>
      <c r="E727" s="107"/>
      <c r="F727" s="107"/>
      <c r="G727" s="479"/>
      <c r="H727" s="107"/>
      <c r="I727" s="107"/>
      <c r="J727" s="107"/>
      <c r="K727" s="107"/>
      <c r="L727" s="107"/>
      <c r="M727" s="109"/>
      <c r="N727" s="109"/>
      <c r="O727" s="107"/>
      <c r="P727" s="107"/>
      <c r="Q727" s="107"/>
      <c r="R727" s="107"/>
      <c r="S727" s="107"/>
      <c r="T727" s="107"/>
      <c r="U727" s="107"/>
      <c r="V727" s="107"/>
      <c r="W727" s="107"/>
      <c r="X727" s="107"/>
      <c r="Y727" s="107"/>
      <c r="Z727" s="107"/>
    </row>
    <row r="728" spans="1:26" ht="15.75" customHeight="1">
      <c r="A728" s="107"/>
      <c r="B728" s="107"/>
      <c r="C728" s="107"/>
      <c r="D728" s="107"/>
      <c r="E728" s="107"/>
      <c r="F728" s="107"/>
      <c r="G728" s="479"/>
      <c r="H728" s="107"/>
      <c r="I728" s="107"/>
      <c r="J728" s="107"/>
      <c r="K728" s="107"/>
      <c r="L728" s="107"/>
      <c r="M728" s="109"/>
      <c r="N728" s="109"/>
      <c r="O728" s="107"/>
      <c r="P728" s="107"/>
      <c r="Q728" s="107"/>
      <c r="R728" s="107"/>
      <c r="S728" s="107"/>
      <c r="T728" s="107"/>
      <c r="U728" s="107"/>
      <c r="V728" s="107"/>
      <c r="W728" s="107"/>
      <c r="X728" s="107"/>
      <c r="Y728" s="107"/>
      <c r="Z728" s="107"/>
    </row>
    <row r="729" spans="1:26" ht="15.75" customHeight="1">
      <c r="A729" s="107"/>
      <c r="B729" s="107"/>
      <c r="C729" s="107"/>
      <c r="D729" s="107"/>
      <c r="E729" s="107"/>
      <c r="F729" s="107"/>
      <c r="G729" s="479"/>
      <c r="H729" s="107"/>
      <c r="I729" s="107"/>
      <c r="J729" s="107"/>
      <c r="K729" s="107"/>
      <c r="L729" s="107"/>
      <c r="M729" s="109"/>
      <c r="N729" s="109"/>
      <c r="O729" s="107"/>
      <c r="P729" s="107"/>
      <c r="Q729" s="107"/>
      <c r="R729" s="107"/>
      <c r="S729" s="107"/>
      <c r="T729" s="107"/>
      <c r="U729" s="107"/>
      <c r="V729" s="107"/>
      <c r="W729" s="107"/>
      <c r="X729" s="107"/>
      <c r="Y729" s="107"/>
      <c r="Z729" s="107"/>
    </row>
    <row r="730" spans="1:26" ht="15.75" customHeight="1">
      <c r="A730" s="107"/>
      <c r="B730" s="107"/>
      <c r="C730" s="107"/>
      <c r="D730" s="107"/>
      <c r="E730" s="107"/>
      <c r="F730" s="107"/>
      <c r="G730" s="479"/>
      <c r="H730" s="107"/>
      <c r="I730" s="107"/>
      <c r="J730" s="107"/>
      <c r="K730" s="107"/>
      <c r="L730" s="107"/>
      <c r="M730" s="109"/>
      <c r="N730" s="109"/>
      <c r="O730" s="107"/>
      <c r="P730" s="107"/>
      <c r="Q730" s="107"/>
      <c r="R730" s="107"/>
      <c r="S730" s="107"/>
      <c r="T730" s="107"/>
      <c r="U730" s="107"/>
      <c r="V730" s="107"/>
      <c r="W730" s="107"/>
      <c r="X730" s="107"/>
      <c r="Y730" s="107"/>
      <c r="Z730" s="107"/>
    </row>
    <row r="731" spans="1:26" ht="15.75" customHeight="1">
      <c r="A731" s="107"/>
      <c r="B731" s="107"/>
      <c r="C731" s="107"/>
      <c r="D731" s="107"/>
      <c r="E731" s="107"/>
      <c r="F731" s="107"/>
      <c r="G731" s="479"/>
      <c r="H731" s="107"/>
      <c r="I731" s="107"/>
      <c r="J731" s="107"/>
      <c r="K731" s="107"/>
      <c r="L731" s="107"/>
      <c r="M731" s="109"/>
      <c r="N731" s="109"/>
      <c r="O731" s="107"/>
      <c r="P731" s="107"/>
      <c r="Q731" s="107"/>
      <c r="R731" s="107"/>
      <c r="S731" s="107"/>
      <c r="T731" s="107"/>
      <c r="U731" s="107"/>
      <c r="V731" s="107"/>
      <c r="W731" s="107"/>
      <c r="X731" s="107"/>
      <c r="Y731" s="107"/>
      <c r="Z731" s="107"/>
    </row>
    <row r="732" spans="1:26" ht="15.75" customHeight="1">
      <c r="A732" s="107"/>
      <c r="B732" s="107"/>
      <c r="C732" s="107"/>
      <c r="D732" s="107"/>
      <c r="E732" s="107"/>
      <c r="F732" s="107"/>
      <c r="G732" s="479"/>
      <c r="H732" s="107"/>
      <c r="I732" s="107"/>
      <c r="J732" s="107"/>
      <c r="K732" s="107"/>
      <c r="L732" s="107"/>
      <c r="M732" s="109"/>
      <c r="N732" s="109"/>
      <c r="O732" s="107"/>
      <c r="P732" s="107"/>
      <c r="Q732" s="107"/>
      <c r="R732" s="107"/>
      <c r="S732" s="107"/>
      <c r="T732" s="107"/>
      <c r="U732" s="107"/>
      <c r="V732" s="107"/>
      <c r="W732" s="107"/>
      <c r="X732" s="107"/>
      <c r="Y732" s="107"/>
      <c r="Z732" s="107"/>
    </row>
    <row r="733" spans="1:26" ht="15.75" customHeight="1">
      <c r="A733" s="107"/>
      <c r="B733" s="107"/>
      <c r="C733" s="107"/>
      <c r="D733" s="107"/>
      <c r="E733" s="107"/>
      <c r="F733" s="107"/>
      <c r="G733" s="479"/>
      <c r="H733" s="107"/>
      <c r="I733" s="107"/>
      <c r="J733" s="107"/>
      <c r="K733" s="107"/>
      <c r="L733" s="107"/>
      <c r="M733" s="109"/>
      <c r="N733" s="109"/>
      <c r="O733" s="107"/>
      <c r="P733" s="107"/>
      <c r="Q733" s="107"/>
      <c r="R733" s="107"/>
      <c r="S733" s="107"/>
      <c r="T733" s="107"/>
      <c r="U733" s="107"/>
      <c r="V733" s="107"/>
      <c r="W733" s="107"/>
      <c r="X733" s="107"/>
      <c r="Y733" s="107"/>
      <c r="Z733" s="107"/>
    </row>
    <row r="734" spans="1:26" ht="15.75" customHeight="1">
      <c r="A734" s="107"/>
      <c r="B734" s="107"/>
      <c r="C734" s="107"/>
      <c r="D734" s="107"/>
      <c r="E734" s="107"/>
      <c r="F734" s="107"/>
      <c r="G734" s="479"/>
      <c r="H734" s="107"/>
      <c r="I734" s="107"/>
      <c r="J734" s="107"/>
      <c r="K734" s="107"/>
      <c r="L734" s="107"/>
      <c r="M734" s="109"/>
      <c r="N734" s="109"/>
      <c r="O734" s="107"/>
      <c r="P734" s="107"/>
      <c r="Q734" s="107"/>
      <c r="R734" s="107"/>
      <c r="S734" s="107"/>
      <c r="T734" s="107"/>
      <c r="U734" s="107"/>
      <c r="V734" s="107"/>
      <c r="W734" s="107"/>
      <c r="X734" s="107"/>
      <c r="Y734" s="107"/>
      <c r="Z734" s="107"/>
    </row>
    <row r="735" spans="1:26" ht="15.75" customHeight="1">
      <c r="A735" s="107"/>
      <c r="B735" s="107"/>
      <c r="C735" s="107"/>
      <c r="D735" s="107"/>
      <c r="E735" s="107"/>
      <c r="F735" s="107"/>
      <c r="G735" s="479"/>
      <c r="H735" s="107"/>
      <c r="I735" s="107"/>
      <c r="J735" s="107"/>
      <c r="K735" s="107"/>
      <c r="L735" s="107"/>
      <c r="M735" s="109"/>
      <c r="N735" s="109"/>
      <c r="O735" s="107"/>
      <c r="P735" s="107"/>
      <c r="Q735" s="107"/>
      <c r="R735" s="107"/>
      <c r="S735" s="107"/>
      <c r="T735" s="107"/>
      <c r="U735" s="107"/>
      <c r="V735" s="107"/>
      <c r="W735" s="107"/>
      <c r="X735" s="107"/>
      <c r="Y735" s="107"/>
      <c r="Z735" s="107"/>
    </row>
    <row r="736" spans="1:26" ht="15.75" customHeight="1">
      <c r="A736" s="107"/>
      <c r="B736" s="107"/>
      <c r="C736" s="107"/>
      <c r="D736" s="107"/>
      <c r="E736" s="107"/>
      <c r="F736" s="107"/>
      <c r="G736" s="479"/>
      <c r="H736" s="107"/>
      <c r="I736" s="107"/>
      <c r="J736" s="107"/>
      <c r="K736" s="107"/>
      <c r="L736" s="107"/>
      <c r="M736" s="109"/>
      <c r="N736" s="109"/>
      <c r="O736" s="107"/>
      <c r="P736" s="107"/>
      <c r="Q736" s="107"/>
      <c r="R736" s="107"/>
      <c r="S736" s="107"/>
      <c r="T736" s="107"/>
      <c r="U736" s="107"/>
      <c r="V736" s="107"/>
      <c r="W736" s="107"/>
      <c r="X736" s="107"/>
      <c r="Y736" s="107"/>
      <c r="Z736" s="107"/>
    </row>
    <row r="737" spans="1:26" ht="15.75" customHeight="1">
      <c r="A737" s="107"/>
      <c r="B737" s="107"/>
      <c r="C737" s="107"/>
      <c r="D737" s="107"/>
      <c r="E737" s="107"/>
      <c r="F737" s="107"/>
      <c r="G737" s="479"/>
      <c r="H737" s="107"/>
      <c r="I737" s="107"/>
      <c r="J737" s="107"/>
      <c r="K737" s="107"/>
      <c r="L737" s="107"/>
      <c r="M737" s="109"/>
      <c r="N737" s="109"/>
      <c r="O737" s="107"/>
      <c r="P737" s="107"/>
      <c r="Q737" s="107"/>
      <c r="R737" s="107"/>
      <c r="S737" s="107"/>
      <c r="T737" s="107"/>
      <c r="U737" s="107"/>
      <c r="V737" s="107"/>
      <c r="W737" s="107"/>
      <c r="X737" s="107"/>
      <c r="Y737" s="107"/>
      <c r="Z737" s="107"/>
    </row>
    <row r="738" spans="1:26" ht="15.75" customHeight="1">
      <c r="A738" s="107"/>
      <c r="B738" s="107"/>
      <c r="C738" s="107"/>
      <c r="D738" s="107"/>
      <c r="E738" s="107"/>
      <c r="F738" s="107"/>
      <c r="G738" s="479"/>
      <c r="H738" s="107"/>
      <c r="I738" s="107"/>
      <c r="J738" s="107"/>
      <c r="K738" s="107"/>
      <c r="L738" s="107"/>
      <c r="M738" s="109"/>
      <c r="N738" s="109"/>
      <c r="O738" s="107"/>
      <c r="P738" s="107"/>
      <c r="Q738" s="107"/>
      <c r="R738" s="107"/>
      <c r="S738" s="107"/>
      <c r="T738" s="107"/>
      <c r="U738" s="107"/>
      <c r="V738" s="107"/>
      <c r="W738" s="107"/>
      <c r="X738" s="107"/>
      <c r="Y738" s="107"/>
      <c r="Z738" s="107"/>
    </row>
    <row r="739" spans="1:26" ht="15.75" customHeight="1">
      <c r="A739" s="107"/>
      <c r="B739" s="107"/>
      <c r="C739" s="107"/>
      <c r="D739" s="107"/>
      <c r="E739" s="107"/>
      <c r="F739" s="107"/>
      <c r="G739" s="479"/>
      <c r="H739" s="107"/>
      <c r="I739" s="107"/>
      <c r="J739" s="107"/>
      <c r="K739" s="107"/>
      <c r="L739" s="107"/>
      <c r="M739" s="109"/>
      <c r="N739" s="109"/>
      <c r="O739" s="107"/>
      <c r="P739" s="107"/>
      <c r="Q739" s="107"/>
      <c r="R739" s="107"/>
      <c r="S739" s="107"/>
      <c r="T739" s="107"/>
      <c r="U739" s="107"/>
      <c r="V739" s="107"/>
      <c r="W739" s="107"/>
      <c r="X739" s="107"/>
      <c r="Y739" s="107"/>
      <c r="Z739" s="107"/>
    </row>
    <row r="740" spans="1:26" ht="15.75" customHeight="1">
      <c r="A740" s="107"/>
      <c r="B740" s="107"/>
      <c r="C740" s="107"/>
      <c r="D740" s="107"/>
      <c r="E740" s="107"/>
      <c r="F740" s="107"/>
      <c r="G740" s="479"/>
      <c r="H740" s="107"/>
      <c r="I740" s="107"/>
      <c r="J740" s="107"/>
      <c r="K740" s="107"/>
      <c r="L740" s="107"/>
      <c r="M740" s="109"/>
      <c r="N740" s="109"/>
      <c r="O740" s="107"/>
      <c r="P740" s="107"/>
      <c r="Q740" s="107"/>
      <c r="R740" s="107"/>
      <c r="S740" s="107"/>
      <c r="T740" s="107"/>
      <c r="U740" s="107"/>
      <c r="V740" s="107"/>
      <c r="W740" s="107"/>
      <c r="X740" s="107"/>
      <c r="Y740" s="107"/>
      <c r="Z740" s="107"/>
    </row>
    <row r="741" spans="1:26" ht="15.75" customHeight="1">
      <c r="A741" s="107"/>
      <c r="B741" s="107"/>
      <c r="C741" s="107"/>
      <c r="D741" s="107"/>
      <c r="E741" s="107"/>
      <c r="F741" s="107"/>
      <c r="G741" s="479"/>
      <c r="H741" s="107"/>
      <c r="I741" s="107"/>
      <c r="J741" s="107"/>
      <c r="K741" s="107"/>
      <c r="L741" s="107"/>
      <c r="M741" s="109"/>
      <c r="N741" s="109"/>
      <c r="O741" s="107"/>
      <c r="P741" s="107"/>
      <c r="Q741" s="107"/>
      <c r="R741" s="107"/>
      <c r="S741" s="107"/>
      <c r="T741" s="107"/>
      <c r="U741" s="107"/>
      <c r="V741" s="107"/>
      <c r="W741" s="107"/>
      <c r="X741" s="107"/>
      <c r="Y741" s="107"/>
      <c r="Z741" s="107"/>
    </row>
    <row r="742" spans="1:26" ht="15.75" customHeight="1">
      <c r="A742" s="107"/>
      <c r="B742" s="107"/>
      <c r="C742" s="107"/>
      <c r="D742" s="107"/>
      <c r="E742" s="107"/>
      <c r="F742" s="107"/>
      <c r="G742" s="479"/>
      <c r="H742" s="107"/>
      <c r="I742" s="107"/>
      <c r="J742" s="107"/>
      <c r="K742" s="107"/>
      <c r="L742" s="107"/>
      <c r="M742" s="109"/>
      <c r="N742" s="109"/>
      <c r="O742" s="107"/>
      <c r="P742" s="107"/>
      <c r="Q742" s="107"/>
      <c r="R742" s="107"/>
      <c r="S742" s="107"/>
      <c r="T742" s="107"/>
      <c r="U742" s="107"/>
      <c r="V742" s="107"/>
      <c r="W742" s="107"/>
      <c r="X742" s="107"/>
      <c r="Y742" s="107"/>
      <c r="Z742" s="107"/>
    </row>
    <row r="743" spans="1:26" ht="15.75" customHeight="1">
      <c r="A743" s="107"/>
      <c r="B743" s="107"/>
      <c r="C743" s="107"/>
      <c r="D743" s="107"/>
      <c r="E743" s="107"/>
      <c r="F743" s="107"/>
      <c r="G743" s="479"/>
      <c r="H743" s="107"/>
      <c r="I743" s="107"/>
      <c r="J743" s="107"/>
      <c r="K743" s="107"/>
      <c r="L743" s="107"/>
      <c r="M743" s="109"/>
      <c r="N743" s="109"/>
      <c r="O743" s="107"/>
      <c r="P743" s="107"/>
      <c r="Q743" s="107"/>
      <c r="R743" s="107"/>
      <c r="S743" s="107"/>
      <c r="T743" s="107"/>
      <c r="U743" s="107"/>
      <c r="V743" s="107"/>
      <c r="W743" s="107"/>
      <c r="X743" s="107"/>
      <c r="Y743" s="107"/>
      <c r="Z743" s="107"/>
    </row>
    <row r="744" spans="1:26" ht="15.75" customHeight="1">
      <c r="A744" s="107"/>
      <c r="B744" s="107"/>
      <c r="C744" s="107"/>
      <c r="D744" s="107"/>
      <c r="E744" s="107"/>
      <c r="F744" s="107"/>
      <c r="G744" s="479"/>
      <c r="H744" s="107"/>
      <c r="I744" s="107"/>
      <c r="J744" s="107"/>
      <c r="K744" s="107"/>
      <c r="L744" s="107"/>
      <c r="M744" s="109"/>
      <c r="N744" s="109"/>
      <c r="O744" s="107"/>
      <c r="P744" s="107"/>
      <c r="Q744" s="107"/>
      <c r="R744" s="107"/>
      <c r="S744" s="107"/>
      <c r="T744" s="107"/>
      <c r="U744" s="107"/>
      <c r="V744" s="107"/>
      <c r="W744" s="107"/>
      <c r="X744" s="107"/>
      <c r="Y744" s="107"/>
      <c r="Z744" s="107"/>
    </row>
    <row r="745" spans="1:26" ht="15.75" customHeight="1">
      <c r="A745" s="107"/>
      <c r="B745" s="107"/>
      <c r="C745" s="107"/>
      <c r="D745" s="107"/>
      <c r="E745" s="107"/>
      <c r="F745" s="107"/>
      <c r="G745" s="479"/>
      <c r="H745" s="107"/>
      <c r="I745" s="107"/>
      <c r="J745" s="107"/>
      <c r="K745" s="107"/>
      <c r="L745" s="107"/>
      <c r="M745" s="109"/>
      <c r="N745" s="109"/>
      <c r="O745" s="107"/>
      <c r="P745" s="107"/>
      <c r="Q745" s="107"/>
      <c r="R745" s="107"/>
      <c r="S745" s="107"/>
      <c r="T745" s="107"/>
      <c r="U745" s="107"/>
      <c r="V745" s="107"/>
      <c r="W745" s="107"/>
      <c r="X745" s="107"/>
      <c r="Y745" s="107"/>
      <c r="Z745" s="107"/>
    </row>
    <row r="746" spans="1:26" ht="15.75" customHeight="1">
      <c r="A746" s="107"/>
      <c r="B746" s="107"/>
      <c r="C746" s="107"/>
      <c r="D746" s="107"/>
      <c r="E746" s="107"/>
      <c r="F746" s="107"/>
      <c r="G746" s="479"/>
      <c r="H746" s="107"/>
      <c r="I746" s="107"/>
      <c r="J746" s="107"/>
      <c r="K746" s="107"/>
      <c r="L746" s="107"/>
      <c r="M746" s="109"/>
      <c r="N746" s="109"/>
      <c r="O746" s="107"/>
      <c r="P746" s="107"/>
      <c r="Q746" s="107"/>
      <c r="R746" s="107"/>
      <c r="S746" s="107"/>
      <c r="T746" s="107"/>
      <c r="U746" s="107"/>
      <c r="V746" s="107"/>
      <c r="W746" s="107"/>
      <c r="X746" s="107"/>
      <c r="Y746" s="107"/>
      <c r="Z746" s="107"/>
    </row>
    <row r="747" spans="1:26" ht="15.75" customHeight="1">
      <c r="A747" s="107"/>
      <c r="B747" s="107"/>
      <c r="C747" s="107"/>
      <c r="D747" s="107"/>
      <c r="E747" s="107"/>
      <c r="F747" s="107"/>
      <c r="G747" s="479"/>
      <c r="H747" s="107"/>
      <c r="I747" s="107"/>
      <c r="J747" s="107"/>
      <c r="K747" s="107"/>
      <c r="L747" s="107"/>
      <c r="M747" s="109"/>
      <c r="N747" s="109"/>
      <c r="O747" s="107"/>
      <c r="P747" s="107"/>
      <c r="Q747" s="107"/>
      <c r="R747" s="107"/>
      <c r="S747" s="107"/>
      <c r="T747" s="107"/>
      <c r="U747" s="107"/>
      <c r="V747" s="107"/>
      <c r="W747" s="107"/>
      <c r="X747" s="107"/>
      <c r="Y747" s="107"/>
      <c r="Z747" s="107"/>
    </row>
    <row r="748" spans="1:26" ht="15.75" customHeight="1">
      <c r="A748" s="107"/>
      <c r="B748" s="107"/>
      <c r="C748" s="107"/>
      <c r="D748" s="107"/>
      <c r="E748" s="107"/>
      <c r="F748" s="107"/>
      <c r="G748" s="479"/>
      <c r="H748" s="107"/>
      <c r="I748" s="107"/>
      <c r="J748" s="107"/>
      <c r="K748" s="107"/>
      <c r="L748" s="107"/>
      <c r="M748" s="109"/>
      <c r="N748" s="109"/>
      <c r="O748" s="107"/>
      <c r="P748" s="107"/>
      <c r="Q748" s="107"/>
      <c r="R748" s="107"/>
      <c r="S748" s="107"/>
      <c r="T748" s="107"/>
      <c r="U748" s="107"/>
      <c r="V748" s="107"/>
      <c r="W748" s="107"/>
      <c r="X748" s="107"/>
      <c r="Y748" s="107"/>
      <c r="Z748" s="107"/>
    </row>
    <row r="749" spans="1:26" ht="15.75" customHeight="1">
      <c r="A749" s="107"/>
      <c r="B749" s="107"/>
      <c r="C749" s="107"/>
      <c r="D749" s="107"/>
      <c r="E749" s="107"/>
      <c r="F749" s="107"/>
      <c r="G749" s="479"/>
      <c r="H749" s="107"/>
      <c r="I749" s="107"/>
      <c r="J749" s="107"/>
      <c r="K749" s="107"/>
      <c r="L749" s="107"/>
      <c r="M749" s="109"/>
      <c r="N749" s="109"/>
      <c r="O749" s="107"/>
      <c r="P749" s="107"/>
      <c r="Q749" s="107"/>
      <c r="R749" s="107"/>
      <c r="S749" s="107"/>
      <c r="T749" s="107"/>
      <c r="U749" s="107"/>
      <c r="V749" s="107"/>
      <c r="W749" s="107"/>
      <c r="X749" s="107"/>
      <c r="Y749" s="107"/>
      <c r="Z749" s="107"/>
    </row>
    <row r="750" spans="1:26" ht="15.75" customHeight="1">
      <c r="A750" s="107"/>
      <c r="B750" s="107"/>
      <c r="C750" s="107"/>
      <c r="D750" s="107"/>
      <c r="E750" s="107"/>
      <c r="F750" s="107"/>
      <c r="G750" s="479"/>
      <c r="H750" s="107"/>
      <c r="I750" s="107"/>
      <c r="J750" s="107"/>
      <c r="K750" s="107"/>
      <c r="L750" s="107"/>
      <c r="M750" s="109"/>
      <c r="N750" s="109"/>
      <c r="O750" s="107"/>
      <c r="P750" s="107"/>
      <c r="Q750" s="107"/>
      <c r="R750" s="107"/>
      <c r="S750" s="107"/>
      <c r="T750" s="107"/>
      <c r="U750" s="107"/>
      <c r="V750" s="107"/>
      <c r="W750" s="107"/>
      <c r="X750" s="107"/>
      <c r="Y750" s="107"/>
      <c r="Z750" s="107"/>
    </row>
    <row r="751" spans="1:26" ht="15.75" customHeight="1">
      <c r="A751" s="107"/>
      <c r="B751" s="107"/>
      <c r="C751" s="107"/>
      <c r="D751" s="107"/>
      <c r="E751" s="107"/>
      <c r="F751" s="107"/>
      <c r="G751" s="479"/>
      <c r="H751" s="107"/>
      <c r="I751" s="107"/>
      <c r="J751" s="107"/>
      <c r="K751" s="107"/>
      <c r="L751" s="107"/>
      <c r="M751" s="109"/>
      <c r="N751" s="109"/>
      <c r="O751" s="107"/>
      <c r="P751" s="107"/>
      <c r="Q751" s="107"/>
      <c r="R751" s="107"/>
      <c r="S751" s="107"/>
      <c r="T751" s="107"/>
      <c r="U751" s="107"/>
      <c r="V751" s="107"/>
      <c r="W751" s="107"/>
      <c r="X751" s="107"/>
      <c r="Y751" s="107"/>
      <c r="Z751" s="107"/>
    </row>
    <row r="752" spans="1:26" ht="15.75" customHeight="1">
      <c r="A752" s="107"/>
      <c r="B752" s="107"/>
      <c r="C752" s="107"/>
      <c r="D752" s="107"/>
      <c r="E752" s="107"/>
      <c r="F752" s="107"/>
      <c r="G752" s="479"/>
      <c r="H752" s="107"/>
      <c r="I752" s="107"/>
      <c r="J752" s="107"/>
      <c r="K752" s="107"/>
      <c r="L752" s="107"/>
      <c r="M752" s="109"/>
      <c r="N752" s="109"/>
      <c r="O752" s="107"/>
      <c r="P752" s="107"/>
      <c r="Q752" s="107"/>
      <c r="R752" s="107"/>
      <c r="S752" s="107"/>
      <c r="T752" s="107"/>
      <c r="U752" s="107"/>
      <c r="V752" s="107"/>
      <c r="W752" s="107"/>
      <c r="X752" s="107"/>
      <c r="Y752" s="107"/>
      <c r="Z752" s="107"/>
    </row>
    <row r="753" spans="1:26" ht="15.75" customHeight="1">
      <c r="A753" s="107"/>
      <c r="B753" s="107"/>
      <c r="C753" s="107"/>
      <c r="D753" s="107"/>
      <c r="E753" s="107"/>
      <c r="F753" s="107"/>
      <c r="G753" s="479"/>
      <c r="H753" s="107"/>
      <c r="I753" s="107"/>
      <c r="J753" s="107"/>
      <c r="K753" s="107"/>
      <c r="L753" s="107"/>
      <c r="M753" s="109"/>
      <c r="N753" s="109"/>
      <c r="O753" s="107"/>
      <c r="P753" s="107"/>
      <c r="Q753" s="107"/>
      <c r="R753" s="107"/>
      <c r="S753" s="107"/>
      <c r="T753" s="107"/>
      <c r="U753" s="107"/>
      <c r="V753" s="107"/>
      <c r="W753" s="107"/>
      <c r="X753" s="107"/>
      <c r="Y753" s="107"/>
      <c r="Z753" s="107"/>
    </row>
    <row r="754" spans="1:26" ht="15.75" customHeight="1">
      <c r="A754" s="107"/>
      <c r="B754" s="107"/>
      <c r="C754" s="107"/>
      <c r="D754" s="107"/>
      <c r="E754" s="107"/>
      <c r="F754" s="107"/>
      <c r="G754" s="479"/>
      <c r="H754" s="107"/>
      <c r="I754" s="107"/>
      <c r="J754" s="107"/>
      <c r="K754" s="107"/>
      <c r="L754" s="107"/>
      <c r="M754" s="109"/>
      <c r="N754" s="109"/>
      <c r="O754" s="107"/>
      <c r="P754" s="107"/>
      <c r="Q754" s="107"/>
      <c r="R754" s="107"/>
      <c r="S754" s="107"/>
      <c r="T754" s="107"/>
      <c r="U754" s="107"/>
      <c r="V754" s="107"/>
      <c r="W754" s="107"/>
      <c r="X754" s="107"/>
      <c r="Y754" s="107"/>
      <c r="Z754" s="107"/>
    </row>
    <row r="755" spans="1:26" ht="15.75" customHeight="1">
      <c r="A755" s="107"/>
      <c r="B755" s="107"/>
      <c r="C755" s="107"/>
      <c r="D755" s="107"/>
      <c r="E755" s="107"/>
      <c r="F755" s="107"/>
      <c r="G755" s="479"/>
      <c r="H755" s="107"/>
      <c r="I755" s="107"/>
      <c r="J755" s="107"/>
      <c r="K755" s="107"/>
      <c r="L755" s="107"/>
      <c r="M755" s="109"/>
      <c r="N755" s="109"/>
      <c r="O755" s="107"/>
      <c r="P755" s="107"/>
      <c r="Q755" s="107"/>
      <c r="R755" s="107"/>
      <c r="S755" s="107"/>
      <c r="T755" s="107"/>
      <c r="U755" s="107"/>
      <c r="V755" s="107"/>
      <c r="W755" s="107"/>
      <c r="X755" s="107"/>
      <c r="Y755" s="107"/>
      <c r="Z755" s="107"/>
    </row>
    <row r="756" spans="1:26" ht="15.75" customHeight="1">
      <c r="A756" s="107"/>
      <c r="B756" s="107"/>
      <c r="C756" s="107"/>
      <c r="D756" s="107"/>
      <c r="E756" s="107"/>
      <c r="F756" s="107"/>
      <c r="G756" s="479"/>
      <c r="H756" s="107"/>
      <c r="I756" s="107"/>
      <c r="J756" s="107"/>
      <c r="K756" s="107"/>
      <c r="L756" s="107"/>
      <c r="M756" s="109"/>
      <c r="N756" s="109"/>
      <c r="O756" s="107"/>
      <c r="P756" s="107"/>
      <c r="Q756" s="107"/>
      <c r="R756" s="107"/>
      <c r="S756" s="107"/>
      <c r="T756" s="107"/>
      <c r="U756" s="107"/>
      <c r="V756" s="107"/>
      <c r="W756" s="107"/>
      <c r="X756" s="107"/>
      <c r="Y756" s="107"/>
      <c r="Z756" s="107"/>
    </row>
    <row r="757" spans="1:26" ht="15.75" customHeight="1">
      <c r="A757" s="107"/>
      <c r="B757" s="107"/>
      <c r="C757" s="107"/>
      <c r="D757" s="107"/>
      <c r="E757" s="107"/>
      <c r="F757" s="107"/>
      <c r="G757" s="479"/>
      <c r="H757" s="107"/>
      <c r="I757" s="107"/>
      <c r="J757" s="107"/>
      <c r="K757" s="107"/>
      <c r="L757" s="107"/>
      <c r="M757" s="109"/>
      <c r="N757" s="109"/>
      <c r="O757" s="107"/>
      <c r="P757" s="107"/>
      <c r="Q757" s="107"/>
      <c r="R757" s="107"/>
      <c r="S757" s="107"/>
      <c r="T757" s="107"/>
      <c r="U757" s="107"/>
      <c r="V757" s="107"/>
      <c r="W757" s="107"/>
      <c r="X757" s="107"/>
      <c r="Y757" s="107"/>
      <c r="Z757" s="107"/>
    </row>
    <row r="758" spans="1:26" ht="15.75" customHeight="1">
      <c r="A758" s="107"/>
      <c r="B758" s="107"/>
      <c r="C758" s="107"/>
      <c r="D758" s="107"/>
      <c r="E758" s="107"/>
      <c r="F758" s="107"/>
      <c r="G758" s="479"/>
      <c r="H758" s="107"/>
      <c r="I758" s="107"/>
      <c r="J758" s="107"/>
      <c r="K758" s="107"/>
      <c r="L758" s="107"/>
      <c r="M758" s="109"/>
      <c r="N758" s="109"/>
      <c r="O758" s="107"/>
      <c r="P758" s="107"/>
      <c r="Q758" s="107"/>
      <c r="R758" s="107"/>
      <c r="S758" s="107"/>
      <c r="T758" s="107"/>
      <c r="U758" s="107"/>
      <c r="V758" s="107"/>
      <c r="W758" s="107"/>
      <c r="X758" s="107"/>
      <c r="Y758" s="107"/>
      <c r="Z758" s="107"/>
    </row>
    <row r="759" spans="1:26" ht="15.75" customHeight="1">
      <c r="A759" s="107"/>
      <c r="B759" s="107"/>
      <c r="C759" s="107"/>
      <c r="D759" s="107"/>
      <c r="E759" s="107"/>
      <c r="F759" s="107"/>
      <c r="G759" s="479"/>
      <c r="H759" s="107"/>
      <c r="I759" s="107"/>
      <c r="J759" s="107"/>
      <c r="K759" s="107"/>
      <c r="L759" s="107"/>
      <c r="M759" s="109"/>
      <c r="N759" s="109"/>
      <c r="O759" s="107"/>
      <c r="P759" s="107"/>
      <c r="Q759" s="107"/>
      <c r="R759" s="107"/>
      <c r="S759" s="107"/>
      <c r="T759" s="107"/>
      <c r="U759" s="107"/>
      <c r="V759" s="107"/>
      <c r="W759" s="107"/>
      <c r="X759" s="107"/>
      <c r="Y759" s="107"/>
      <c r="Z759" s="107"/>
    </row>
    <row r="760" spans="1:26" ht="15.75" customHeight="1">
      <c r="A760" s="107"/>
      <c r="B760" s="107"/>
      <c r="C760" s="107"/>
      <c r="D760" s="107"/>
      <c r="E760" s="107"/>
      <c r="F760" s="107"/>
      <c r="G760" s="479"/>
      <c r="H760" s="107"/>
      <c r="I760" s="107"/>
      <c r="J760" s="107"/>
      <c r="K760" s="107"/>
      <c r="L760" s="107"/>
      <c r="M760" s="109"/>
      <c r="N760" s="109"/>
      <c r="O760" s="107"/>
      <c r="P760" s="107"/>
      <c r="Q760" s="107"/>
      <c r="R760" s="107"/>
      <c r="S760" s="107"/>
      <c r="T760" s="107"/>
      <c r="U760" s="107"/>
      <c r="V760" s="107"/>
      <c r="W760" s="107"/>
      <c r="X760" s="107"/>
      <c r="Y760" s="107"/>
      <c r="Z760" s="107"/>
    </row>
    <row r="761" spans="1:26" ht="15.75" customHeight="1">
      <c r="A761" s="107"/>
      <c r="B761" s="107"/>
      <c r="C761" s="107"/>
      <c r="D761" s="107"/>
      <c r="E761" s="107"/>
      <c r="F761" s="107"/>
      <c r="G761" s="479"/>
      <c r="H761" s="107"/>
      <c r="I761" s="107"/>
      <c r="J761" s="107"/>
      <c r="K761" s="107"/>
      <c r="L761" s="107"/>
      <c r="M761" s="109"/>
      <c r="N761" s="109"/>
      <c r="O761" s="107"/>
      <c r="P761" s="107"/>
      <c r="Q761" s="107"/>
      <c r="R761" s="107"/>
      <c r="S761" s="107"/>
      <c r="T761" s="107"/>
      <c r="U761" s="107"/>
      <c r="V761" s="107"/>
      <c r="W761" s="107"/>
      <c r="X761" s="107"/>
      <c r="Y761" s="107"/>
      <c r="Z761" s="107"/>
    </row>
    <row r="762" spans="1:26" ht="15.75" customHeight="1">
      <c r="A762" s="107"/>
      <c r="B762" s="107"/>
      <c r="C762" s="107"/>
      <c r="D762" s="107"/>
      <c r="E762" s="107"/>
      <c r="F762" s="107"/>
      <c r="G762" s="479"/>
      <c r="H762" s="107"/>
      <c r="I762" s="107"/>
      <c r="J762" s="107"/>
      <c r="K762" s="107"/>
      <c r="L762" s="107"/>
      <c r="M762" s="109"/>
      <c r="N762" s="109"/>
      <c r="O762" s="107"/>
      <c r="P762" s="107"/>
      <c r="Q762" s="107"/>
      <c r="R762" s="107"/>
      <c r="S762" s="107"/>
      <c r="T762" s="107"/>
      <c r="U762" s="107"/>
      <c r="V762" s="107"/>
      <c r="W762" s="107"/>
      <c r="X762" s="107"/>
      <c r="Y762" s="107"/>
      <c r="Z762" s="107"/>
    </row>
    <row r="763" spans="1:26" ht="15.75" customHeight="1">
      <c r="A763" s="107"/>
      <c r="B763" s="107"/>
      <c r="C763" s="107"/>
      <c r="D763" s="107"/>
      <c r="E763" s="107"/>
      <c r="F763" s="107"/>
      <c r="G763" s="479"/>
      <c r="H763" s="107"/>
      <c r="I763" s="107"/>
      <c r="J763" s="107"/>
      <c r="K763" s="107"/>
      <c r="L763" s="107"/>
      <c r="M763" s="109"/>
      <c r="N763" s="109"/>
      <c r="O763" s="107"/>
      <c r="P763" s="107"/>
      <c r="Q763" s="107"/>
      <c r="R763" s="107"/>
      <c r="S763" s="107"/>
      <c r="T763" s="107"/>
      <c r="U763" s="107"/>
      <c r="V763" s="107"/>
      <c r="W763" s="107"/>
      <c r="X763" s="107"/>
      <c r="Y763" s="107"/>
      <c r="Z763" s="107"/>
    </row>
    <row r="764" spans="1:26" ht="15.75" customHeight="1">
      <c r="A764" s="107"/>
      <c r="B764" s="107"/>
      <c r="C764" s="107"/>
      <c r="D764" s="107"/>
      <c r="E764" s="107"/>
      <c r="F764" s="107"/>
      <c r="G764" s="479"/>
      <c r="H764" s="107"/>
      <c r="I764" s="107"/>
      <c r="J764" s="107"/>
      <c r="K764" s="107"/>
      <c r="L764" s="107"/>
      <c r="M764" s="109"/>
      <c r="N764" s="109"/>
      <c r="O764" s="107"/>
      <c r="P764" s="107"/>
      <c r="Q764" s="107"/>
      <c r="R764" s="107"/>
      <c r="S764" s="107"/>
      <c r="T764" s="107"/>
      <c r="U764" s="107"/>
      <c r="V764" s="107"/>
      <c r="W764" s="107"/>
      <c r="X764" s="107"/>
      <c r="Y764" s="107"/>
      <c r="Z764" s="107"/>
    </row>
    <row r="765" spans="1:26" ht="15.75" customHeight="1">
      <c r="A765" s="107"/>
      <c r="B765" s="107"/>
      <c r="C765" s="107"/>
      <c r="D765" s="107"/>
      <c r="E765" s="107"/>
      <c r="F765" s="107"/>
      <c r="G765" s="479"/>
      <c r="H765" s="107"/>
      <c r="I765" s="107"/>
      <c r="J765" s="107"/>
      <c r="K765" s="107"/>
      <c r="L765" s="107"/>
      <c r="M765" s="109"/>
      <c r="N765" s="109"/>
      <c r="O765" s="107"/>
      <c r="P765" s="107"/>
      <c r="Q765" s="107"/>
      <c r="R765" s="107"/>
      <c r="S765" s="107"/>
      <c r="T765" s="107"/>
      <c r="U765" s="107"/>
      <c r="V765" s="107"/>
      <c r="W765" s="107"/>
      <c r="X765" s="107"/>
      <c r="Y765" s="107"/>
      <c r="Z765" s="107"/>
    </row>
    <row r="766" spans="1:26" ht="15.75" customHeight="1">
      <c r="A766" s="107"/>
      <c r="B766" s="107"/>
      <c r="C766" s="107"/>
      <c r="D766" s="107"/>
      <c r="E766" s="107"/>
      <c r="F766" s="107"/>
      <c r="G766" s="479"/>
      <c r="H766" s="107"/>
      <c r="I766" s="107"/>
      <c r="J766" s="107"/>
      <c r="K766" s="107"/>
      <c r="L766" s="107"/>
      <c r="M766" s="109"/>
      <c r="N766" s="109"/>
      <c r="O766" s="107"/>
      <c r="P766" s="107"/>
      <c r="Q766" s="107"/>
      <c r="R766" s="107"/>
      <c r="S766" s="107"/>
      <c r="T766" s="107"/>
      <c r="U766" s="107"/>
      <c r="V766" s="107"/>
      <c r="W766" s="107"/>
      <c r="X766" s="107"/>
      <c r="Y766" s="107"/>
      <c r="Z766" s="107"/>
    </row>
    <row r="767" spans="1:26" ht="15.75" customHeight="1">
      <c r="A767" s="107"/>
      <c r="B767" s="107"/>
      <c r="C767" s="107"/>
      <c r="D767" s="107"/>
      <c r="E767" s="107"/>
      <c r="F767" s="107"/>
      <c r="G767" s="479"/>
      <c r="H767" s="107"/>
      <c r="I767" s="107"/>
      <c r="J767" s="107"/>
      <c r="K767" s="107"/>
      <c r="L767" s="107"/>
      <c r="M767" s="109"/>
      <c r="N767" s="109"/>
      <c r="O767" s="107"/>
      <c r="P767" s="107"/>
      <c r="Q767" s="107"/>
      <c r="R767" s="107"/>
      <c r="S767" s="107"/>
      <c r="T767" s="107"/>
      <c r="U767" s="107"/>
      <c r="V767" s="107"/>
      <c r="W767" s="107"/>
      <c r="X767" s="107"/>
      <c r="Y767" s="107"/>
      <c r="Z767" s="107"/>
    </row>
    <row r="768" spans="1:26" ht="15.75" customHeight="1">
      <c r="A768" s="107"/>
      <c r="B768" s="107"/>
      <c r="C768" s="107"/>
      <c r="D768" s="107"/>
      <c r="E768" s="107"/>
      <c r="F768" s="107"/>
      <c r="G768" s="479"/>
      <c r="H768" s="107"/>
      <c r="I768" s="107"/>
      <c r="J768" s="107"/>
      <c r="K768" s="107"/>
      <c r="L768" s="107"/>
      <c r="M768" s="109"/>
      <c r="N768" s="109"/>
      <c r="O768" s="107"/>
      <c r="P768" s="107"/>
      <c r="Q768" s="107"/>
      <c r="R768" s="107"/>
      <c r="S768" s="107"/>
      <c r="T768" s="107"/>
      <c r="U768" s="107"/>
      <c r="V768" s="107"/>
      <c r="W768" s="107"/>
      <c r="X768" s="107"/>
      <c r="Y768" s="107"/>
      <c r="Z768" s="107"/>
    </row>
    <row r="769" spans="1:26" ht="15.75" customHeight="1">
      <c r="A769" s="107"/>
      <c r="B769" s="107"/>
      <c r="C769" s="107"/>
      <c r="D769" s="107"/>
      <c r="E769" s="107"/>
      <c r="F769" s="107"/>
      <c r="G769" s="479"/>
      <c r="H769" s="107"/>
      <c r="I769" s="107"/>
      <c r="J769" s="107"/>
      <c r="K769" s="107"/>
      <c r="L769" s="107"/>
      <c r="M769" s="109"/>
      <c r="N769" s="109"/>
      <c r="O769" s="107"/>
      <c r="P769" s="107"/>
      <c r="Q769" s="107"/>
      <c r="R769" s="107"/>
      <c r="S769" s="107"/>
      <c r="T769" s="107"/>
      <c r="U769" s="107"/>
      <c r="V769" s="107"/>
      <c r="W769" s="107"/>
      <c r="X769" s="107"/>
      <c r="Y769" s="107"/>
      <c r="Z769" s="107"/>
    </row>
    <row r="770" spans="1:26" ht="15.75" customHeight="1">
      <c r="A770" s="107"/>
      <c r="B770" s="107"/>
      <c r="C770" s="107"/>
      <c r="D770" s="107"/>
      <c r="E770" s="107"/>
      <c r="F770" s="107"/>
      <c r="G770" s="479"/>
      <c r="H770" s="107"/>
      <c r="I770" s="107"/>
      <c r="J770" s="107"/>
      <c r="K770" s="107"/>
      <c r="L770" s="107"/>
      <c r="M770" s="109"/>
      <c r="N770" s="109"/>
      <c r="O770" s="107"/>
      <c r="P770" s="107"/>
      <c r="Q770" s="107"/>
      <c r="R770" s="107"/>
      <c r="S770" s="107"/>
      <c r="T770" s="107"/>
      <c r="U770" s="107"/>
      <c r="V770" s="107"/>
      <c r="W770" s="107"/>
      <c r="X770" s="107"/>
      <c r="Y770" s="107"/>
      <c r="Z770" s="107"/>
    </row>
    <row r="771" spans="1:26" ht="15.75" customHeight="1">
      <c r="A771" s="107"/>
      <c r="B771" s="107"/>
      <c r="C771" s="107"/>
      <c r="D771" s="107"/>
      <c r="E771" s="107"/>
      <c r="F771" s="107"/>
      <c r="G771" s="479"/>
      <c r="H771" s="107"/>
      <c r="I771" s="107"/>
      <c r="J771" s="107"/>
      <c r="K771" s="107"/>
      <c r="L771" s="107"/>
      <c r="M771" s="109"/>
      <c r="N771" s="109"/>
      <c r="O771" s="107"/>
      <c r="P771" s="107"/>
      <c r="Q771" s="107"/>
      <c r="R771" s="107"/>
      <c r="S771" s="107"/>
      <c r="T771" s="107"/>
      <c r="U771" s="107"/>
      <c r="V771" s="107"/>
      <c r="W771" s="107"/>
      <c r="X771" s="107"/>
      <c r="Y771" s="107"/>
      <c r="Z771" s="107"/>
    </row>
    <row r="772" spans="1:26" ht="15.75" customHeight="1">
      <c r="A772" s="107"/>
      <c r="B772" s="107"/>
      <c r="C772" s="107"/>
      <c r="D772" s="107"/>
      <c r="E772" s="107"/>
      <c r="F772" s="107"/>
      <c r="G772" s="479"/>
      <c r="H772" s="107"/>
      <c r="I772" s="107"/>
      <c r="J772" s="107"/>
      <c r="K772" s="107"/>
      <c r="L772" s="107"/>
      <c r="M772" s="109"/>
      <c r="N772" s="109"/>
      <c r="O772" s="107"/>
      <c r="P772" s="107"/>
      <c r="Q772" s="107"/>
      <c r="R772" s="107"/>
      <c r="S772" s="107"/>
      <c r="T772" s="107"/>
      <c r="U772" s="107"/>
      <c r="V772" s="107"/>
      <c r="W772" s="107"/>
      <c r="X772" s="107"/>
      <c r="Y772" s="107"/>
      <c r="Z772" s="107"/>
    </row>
    <row r="773" spans="1:26" ht="15.75" customHeight="1">
      <c r="A773" s="107"/>
      <c r="B773" s="107"/>
      <c r="C773" s="107"/>
      <c r="D773" s="107"/>
      <c r="E773" s="107"/>
      <c r="F773" s="107"/>
      <c r="G773" s="479"/>
      <c r="H773" s="107"/>
      <c r="I773" s="107"/>
      <c r="J773" s="107"/>
      <c r="K773" s="107"/>
      <c r="L773" s="107"/>
      <c r="M773" s="109"/>
      <c r="N773" s="109"/>
      <c r="O773" s="107"/>
      <c r="P773" s="107"/>
      <c r="Q773" s="107"/>
      <c r="R773" s="107"/>
      <c r="S773" s="107"/>
      <c r="T773" s="107"/>
      <c r="U773" s="107"/>
      <c r="V773" s="107"/>
      <c r="W773" s="107"/>
      <c r="X773" s="107"/>
      <c r="Y773" s="107"/>
      <c r="Z773" s="107"/>
    </row>
    <row r="774" spans="1:26" ht="15.75" customHeight="1">
      <c r="A774" s="107"/>
      <c r="B774" s="107"/>
      <c r="C774" s="107"/>
      <c r="D774" s="107"/>
      <c r="E774" s="107"/>
      <c r="F774" s="107"/>
      <c r="G774" s="479"/>
      <c r="H774" s="107"/>
      <c r="I774" s="107"/>
      <c r="J774" s="107"/>
      <c r="K774" s="107"/>
      <c r="L774" s="107"/>
      <c r="M774" s="109"/>
      <c r="N774" s="109"/>
      <c r="O774" s="107"/>
      <c r="P774" s="107"/>
      <c r="Q774" s="107"/>
      <c r="R774" s="107"/>
      <c r="S774" s="107"/>
      <c r="T774" s="107"/>
      <c r="U774" s="107"/>
      <c r="V774" s="107"/>
      <c r="W774" s="107"/>
      <c r="X774" s="107"/>
      <c r="Y774" s="107"/>
      <c r="Z774" s="107"/>
    </row>
    <row r="775" spans="1:26" ht="15.75" customHeight="1">
      <c r="A775" s="107"/>
      <c r="B775" s="107"/>
      <c r="C775" s="107"/>
      <c r="D775" s="107"/>
      <c r="E775" s="107"/>
      <c r="F775" s="107"/>
      <c r="G775" s="479"/>
      <c r="H775" s="107"/>
      <c r="I775" s="107"/>
      <c r="J775" s="107"/>
      <c r="K775" s="107"/>
      <c r="L775" s="107"/>
      <c r="M775" s="109"/>
      <c r="N775" s="109"/>
      <c r="O775" s="107"/>
      <c r="P775" s="107"/>
      <c r="Q775" s="107"/>
      <c r="R775" s="107"/>
      <c r="S775" s="107"/>
      <c r="T775" s="107"/>
      <c r="U775" s="107"/>
      <c r="V775" s="107"/>
      <c r="W775" s="107"/>
      <c r="X775" s="107"/>
      <c r="Y775" s="107"/>
      <c r="Z775" s="107"/>
    </row>
    <row r="776" spans="1:26" ht="15.75" customHeight="1">
      <c r="A776" s="107"/>
      <c r="B776" s="107"/>
      <c r="C776" s="107"/>
      <c r="D776" s="107"/>
      <c r="E776" s="107"/>
      <c r="F776" s="107"/>
      <c r="G776" s="479"/>
      <c r="H776" s="107"/>
      <c r="I776" s="107"/>
      <c r="J776" s="107"/>
      <c r="K776" s="107"/>
      <c r="L776" s="107"/>
      <c r="M776" s="109"/>
      <c r="N776" s="109"/>
      <c r="O776" s="107"/>
      <c r="P776" s="107"/>
      <c r="Q776" s="107"/>
      <c r="R776" s="107"/>
      <c r="S776" s="107"/>
      <c r="T776" s="107"/>
      <c r="U776" s="107"/>
      <c r="V776" s="107"/>
      <c r="W776" s="107"/>
      <c r="X776" s="107"/>
      <c r="Y776" s="107"/>
      <c r="Z776" s="107"/>
    </row>
    <row r="777" spans="1:26" ht="15.75" customHeight="1">
      <c r="A777" s="107"/>
      <c r="B777" s="107"/>
      <c r="C777" s="107"/>
      <c r="D777" s="107"/>
      <c r="E777" s="107"/>
      <c r="F777" s="107"/>
      <c r="G777" s="479"/>
      <c r="H777" s="107"/>
      <c r="I777" s="107"/>
      <c r="J777" s="107"/>
      <c r="K777" s="107"/>
      <c r="L777" s="107"/>
      <c r="M777" s="109"/>
      <c r="N777" s="109"/>
      <c r="O777" s="107"/>
      <c r="P777" s="107"/>
      <c r="Q777" s="107"/>
      <c r="R777" s="107"/>
      <c r="S777" s="107"/>
      <c r="T777" s="107"/>
      <c r="U777" s="107"/>
      <c r="V777" s="107"/>
      <c r="W777" s="107"/>
      <c r="X777" s="107"/>
      <c r="Y777" s="107"/>
      <c r="Z777" s="107"/>
    </row>
    <row r="778" spans="1:26" ht="15.75" customHeight="1">
      <c r="A778" s="107"/>
      <c r="B778" s="107"/>
      <c r="C778" s="107"/>
      <c r="D778" s="107"/>
      <c r="E778" s="107"/>
      <c r="F778" s="107"/>
      <c r="G778" s="479"/>
      <c r="H778" s="107"/>
      <c r="I778" s="107"/>
      <c r="J778" s="107"/>
      <c r="K778" s="107"/>
      <c r="L778" s="107"/>
      <c r="M778" s="109"/>
      <c r="N778" s="109"/>
      <c r="O778" s="107"/>
      <c r="P778" s="107"/>
      <c r="Q778" s="107"/>
      <c r="R778" s="107"/>
      <c r="S778" s="107"/>
      <c r="T778" s="107"/>
      <c r="U778" s="107"/>
      <c r="V778" s="107"/>
      <c r="W778" s="107"/>
      <c r="X778" s="107"/>
      <c r="Y778" s="107"/>
      <c r="Z778" s="107"/>
    </row>
    <row r="779" spans="1:26" ht="15.75" customHeight="1">
      <c r="A779" s="107"/>
      <c r="B779" s="107"/>
      <c r="C779" s="107"/>
      <c r="D779" s="107"/>
      <c r="E779" s="107"/>
      <c r="F779" s="107"/>
      <c r="G779" s="479"/>
      <c r="H779" s="107"/>
      <c r="I779" s="107"/>
      <c r="J779" s="107"/>
      <c r="K779" s="107"/>
      <c r="L779" s="107"/>
      <c r="M779" s="109"/>
      <c r="N779" s="109"/>
      <c r="O779" s="107"/>
      <c r="P779" s="107"/>
      <c r="Q779" s="107"/>
      <c r="R779" s="107"/>
      <c r="S779" s="107"/>
      <c r="T779" s="107"/>
      <c r="U779" s="107"/>
      <c r="V779" s="107"/>
      <c r="W779" s="107"/>
      <c r="X779" s="107"/>
      <c r="Y779" s="107"/>
      <c r="Z779" s="107"/>
    </row>
    <row r="780" spans="1:26" ht="15.75" customHeight="1">
      <c r="A780" s="107"/>
      <c r="B780" s="107"/>
      <c r="C780" s="107"/>
      <c r="D780" s="107"/>
      <c r="E780" s="107"/>
      <c r="F780" s="107"/>
      <c r="G780" s="479"/>
      <c r="H780" s="107"/>
      <c r="I780" s="107"/>
      <c r="J780" s="107"/>
      <c r="K780" s="107"/>
      <c r="L780" s="107"/>
      <c r="M780" s="109"/>
      <c r="N780" s="109"/>
      <c r="O780" s="107"/>
      <c r="P780" s="107"/>
      <c r="Q780" s="107"/>
      <c r="R780" s="107"/>
      <c r="S780" s="107"/>
      <c r="T780" s="107"/>
      <c r="U780" s="107"/>
      <c r="V780" s="107"/>
      <c r="W780" s="107"/>
      <c r="X780" s="107"/>
      <c r="Y780" s="107"/>
      <c r="Z780" s="107"/>
    </row>
    <row r="781" spans="1:26" ht="15.75" customHeight="1">
      <c r="A781" s="107"/>
      <c r="B781" s="107"/>
      <c r="C781" s="107"/>
      <c r="D781" s="107"/>
      <c r="E781" s="107"/>
      <c r="F781" s="107"/>
      <c r="G781" s="479"/>
      <c r="H781" s="107"/>
      <c r="I781" s="107"/>
      <c r="J781" s="107"/>
      <c r="K781" s="107"/>
      <c r="L781" s="107"/>
      <c r="M781" s="109"/>
      <c r="N781" s="109"/>
      <c r="O781" s="107"/>
      <c r="P781" s="107"/>
      <c r="Q781" s="107"/>
      <c r="R781" s="107"/>
      <c r="S781" s="107"/>
      <c r="T781" s="107"/>
      <c r="U781" s="107"/>
      <c r="V781" s="107"/>
      <c r="W781" s="107"/>
      <c r="X781" s="107"/>
      <c r="Y781" s="107"/>
      <c r="Z781" s="107"/>
    </row>
    <row r="782" spans="1:26" ht="15.75" customHeight="1">
      <c r="A782" s="107"/>
      <c r="B782" s="107"/>
      <c r="C782" s="107"/>
      <c r="D782" s="107"/>
      <c r="E782" s="107"/>
      <c r="F782" s="107"/>
      <c r="G782" s="479"/>
      <c r="H782" s="107"/>
      <c r="I782" s="107"/>
      <c r="J782" s="107"/>
      <c r="K782" s="107"/>
      <c r="L782" s="107"/>
      <c r="M782" s="109"/>
      <c r="N782" s="109"/>
      <c r="O782" s="107"/>
      <c r="P782" s="107"/>
      <c r="Q782" s="107"/>
      <c r="R782" s="107"/>
      <c r="S782" s="107"/>
      <c r="T782" s="107"/>
      <c r="U782" s="107"/>
      <c r="V782" s="107"/>
      <c r="W782" s="107"/>
      <c r="X782" s="107"/>
      <c r="Y782" s="107"/>
      <c r="Z782" s="107"/>
    </row>
    <row r="783" spans="1:26" ht="15.75" customHeight="1">
      <c r="A783" s="107"/>
      <c r="B783" s="107"/>
      <c r="C783" s="107"/>
      <c r="D783" s="107"/>
      <c r="E783" s="107"/>
      <c r="F783" s="107"/>
      <c r="G783" s="479"/>
      <c r="H783" s="107"/>
      <c r="I783" s="107"/>
      <c r="J783" s="107"/>
      <c r="K783" s="107"/>
      <c r="L783" s="107"/>
      <c r="M783" s="109"/>
      <c r="N783" s="109"/>
      <c r="O783" s="107"/>
      <c r="P783" s="107"/>
      <c r="Q783" s="107"/>
      <c r="R783" s="107"/>
      <c r="S783" s="107"/>
      <c r="T783" s="107"/>
      <c r="U783" s="107"/>
      <c r="V783" s="107"/>
      <c r="W783" s="107"/>
      <c r="X783" s="107"/>
      <c r="Y783" s="107"/>
      <c r="Z783" s="107"/>
    </row>
    <row r="784" spans="1:26" ht="15.75" customHeight="1">
      <c r="A784" s="107"/>
      <c r="B784" s="107"/>
      <c r="C784" s="107"/>
      <c r="D784" s="107"/>
      <c r="E784" s="107"/>
      <c r="F784" s="107"/>
      <c r="G784" s="479"/>
      <c r="H784" s="107"/>
      <c r="I784" s="107"/>
      <c r="J784" s="107"/>
      <c r="K784" s="107"/>
      <c r="L784" s="107"/>
      <c r="M784" s="109"/>
      <c r="N784" s="109"/>
      <c r="O784" s="107"/>
      <c r="P784" s="107"/>
      <c r="Q784" s="107"/>
      <c r="R784" s="107"/>
      <c r="S784" s="107"/>
      <c r="T784" s="107"/>
      <c r="U784" s="107"/>
      <c r="V784" s="107"/>
      <c r="W784" s="107"/>
      <c r="X784" s="107"/>
      <c r="Y784" s="107"/>
      <c r="Z784" s="107"/>
    </row>
    <row r="785" spans="1:26" ht="15.75" customHeight="1">
      <c r="A785" s="107"/>
      <c r="B785" s="107"/>
      <c r="C785" s="107"/>
      <c r="D785" s="107"/>
      <c r="E785" s="107"/>
      <c r="F785" s="107"/>
      <c r="G785" s="479"/>
      <c r="H785" s="107"/>
      <c r="I785" s="107"/>
      <c r="J785" s="107"/>
      <c r="K785" s="107"/>
      <c r="L785" s="107"/>
      <c r="M785" s="109"/>
      <c r="N785" s="109"/>
      <c r="O785" s="107"/>
      <c r="P785" s="107"/>
      <c r="Q785" s="107"/>
      <c r="R785" s="107"/>
      <c r="S785" s="107"/>
      <c r="T785" s="107"/>
      <c r="U785" s="107"/>
      <c r="V785" s="107"/>
      <c r="W785" s="107"/>
      <c r="X785" s="107"/>
      <c r="Y785" s="107"/>
      <c r="Z785" s="107"/>
    </row>
    <row r="786" spans="1:26" ht="15.75" customHeight="1">
      <c r="A786" s="107"/>
      <c r="B786" s="107"/>
      <c r="C786" s="107"/>
      <c r="D786" s="107"/>
      <c r="E786" s="107"/>
      <c r="F786" s="107"/>
      <c r="G786" s="479"/>
      <c r="H786" s="107"/>
      <c r="I786" s="107"/>
      <c r="J786" s="107"/>
      <c r="K786" s="107"/>
      <c r="L786" s="107"/>
      <c r="M786" s="109"/>
      <c r="N786" s="109"/>
      <c r="O786" s="107"/>
      <c r="P786" s="107"/>
      <c r="Q786" s="107"/>
      <c r="R786" s="107"/>
      <c r="S786" s="107"/>
      <c r="T786" s="107"/>
      <c r="U786" s="107"/>
      <c r="V786" s="107"/>
      <c r="W786" s="107"/>
      <c r="X786" s="107"/>
      <c r="Y786" s="107"/>
      <c r="Z786" s="107"/>
    </row>
    <row r="787" spans="1:26" ht="15.75" customHeight="1">
      <c r="A787" s="107"/>
      <c r="B787" s="107"/>
      <c r="C787" s="107"/>
      <c r="D787" s="107"/>
      <c r="E787" s="107"/>
      <c r="F787" s="107"/>
      <c r="G787" s="479"/>
      <c r="H787" s="107"/>
      <c r="I787" s="107"/>
      <c r="J787" s="107"/>
      <c r="K787" s="107"/>
      <c r="L787" s="107"/>
      <c r="M787" s="109"/>
      <c r="N787" s="109"/>
      <c r="O787" s="107"/>
      <c r="P787" s="107"/>
      <c r="Q787" s="107"/>
      <c r="R787" s="107"/>
      <c r="S787" s="107"/>
      <c r="T787" s="107"/>
      <c r="U787" s="107"/>
      <c r="V787" s="107"/>
      <c r="W787" s="107"/>
      <c r="X787" s="107"/>
      <c r="Y787" s="107"/>
      <c r="Z787" s="107"/>
    </row>
    <row r="788" spans="1:26" ht="15.75" customHeight="1">
      <c r="A788" s="107"/>
      <c r="B788" s="107"/>
      <c r="C788" s="107"/>
      <c r="D788" s="107"/>
      <c r="E788" s="107"/>
      <c r="F788" s="107"/>
      <c r="G788" s="479"/>
      <c r="H788" s="107"/>
      <c r="I788" s="107"/>
      <c r="J788" s="107"/>
      <c r="K788" s="107"/>
      <c r="L788" s="107"/>
      <c r="M788" s="109"/>
      <c r="N788" s="109"/>
      <c r="O788" s="107"/>
      <c r="P788" s="107"/>
      <c r="Q788" s="107"/>
      <c r="R788" s="107"/>
      <c r="S788" s="107"/>
      <c r="T788" s="107"/>
      <c r="U788" s="107"/>
      <c r="V788" s="107"/>
      <c r="W788" s="107"/>
      <c r="X788" s="107"/>
      <c r="Y788" s="107"/>
      <c r="Z788" s="107"/>
    </row>
    <row r="789" spans="1:26" ht="15.75" customHeight="1">
      <c r="A789" s="107"/>
      <c r="B789" s="107"/>
      <c r="C789" s="107"/>
      <c r="D789" s="107"/>
      <c r="E789" s="107"/>
      <c r="F789" s="107"/>
      <c r="G789" s="479"/>
      <c r="H789" s="107"/>
      <c r="I789" s="107"/>
      <c r="J789" s="107"/>
      <c r="K789" s="107"/>
      <c r="L789" s="107"/>
      <c r="M789" s="109"/>
      <c r="N789" s="109"/>
      <c r="O789" s="107"/>
      <c r="P789" s="107"/>
      <c r="Q789" s="107"/>
      <c r="R789" s="107"/>
      <c r="S789" s="107"/>
      <c r="T789" s="107"/>
      <c r="U789" s="107"/>
      <c r="V789" s="107"/>
      <c r="W789" s="107"/>
      <c r="X789" s="107"/>
      <c r="Y789" s="107"/>
      <c r="Z789" s="107"/>
    </row>
    <row r="790" spans="1:26" ht="15.75" customHeight="1">
      <c r="A790" s="107"/>
      <c r="B790" s="107"/>
      <c r="C790" s="107"/>
      <c r="D790" s="107"/>
      <c r="E790" s="107"/>
      <c r="F790" s="107"/>
      <c r="G790" s="479"/>
      <c r="H790" s="107"/>
      <c r="I790" s="107"/>
      <c r="J790" s="107"/>
      <c r="K790" s="107"/>
      <c r="L790" s="107"/>
      <c r="M790" s="109"/>
      <c r="N790" s="109"/>
      <c r="O790" s="107"/>
      <c r="P790" s="107"/>
      <c r="Q790" s="107"/>
      <c r="R790" s="107"/>
      <c r="S790" s="107"/>
      <c r="T790" s="107"/>
      <c r="U790" s="107"/>
      <c r="V790" s="107"/>
      <c r="W790" s="107"/>
      <c r="X790" s="107"/>
      <c r="Y790" s="107"/>
      <c r="Z790" s="107"/>
    </row>
    <row r="791" spans="1:26" ht="15.75" customHeight="1">
      <c r="A791" s="107"/>
      <c r="B791" s="107"/>
      <c r="C791" s="107"/>
      <c r="D791" s="107"/>
      <c r="E791" s="107"/>
      <c r="F791" s="107"/>
      <c r="G791" s="479"/>
      <c r="H791" s="107"/>
      <c r="I791" s="107"/>
      <c r="J791" s="107"/>
      <c r="K791" s="107"/>
      <c r="L791" s="107"/>
      <c r="M791" s="109"/>
      <c r="N791" s="109"/>
      <c r="O791" s="107"/>
      <c r="P791" s="107"/>
      <c r="Q791" s="107"/>
      <c r="R791" s="107"/>
      <c r="S791" s="107"/>
      <c r="T791" s="107"/>
      <c r="U791" s="107"/>
      <c r="V791" s="107"/>
      <c r="W791" s="107"/>
      <c r="X791" s="107"/>
      <c r="Y791" s="107"/>
      <c r="Z791" s="107"/>
    </row>
    <row r="792" spans="1:26" ht="15.75" customHeight="1">
      <c r="A792" s="107"/>
      <c r="B792" s="107"/>
      <c r="C792" s="107"/>
      <c r="D792" s="107"/>
      <c r="E792" s="107"/>
      <c r="F792" s="107"/>
      <c r="G792" s="479"/>
      <c r="H792" s="107"/>
      <c r="I792" s="107"/>
      <c r="J792" s="107"/>
      <c r="K792" s="107"/>
      <c r="L792" s="107"/>
      <c r="M792" s="109"/>
      <c r="N792" s="109"/>
      <c r="O792" s="107"/>
      <c r="P792" s="107"/>
      <c r="Q792" s="107"/>
      <c r="R792" s="107"/>
      <c r="S792" s="107"/>
      <c r="T792" s="107"/>
      <c r="U792" s="107"/>
      <c r="V792" s="107"/>
      <c r="W792" s="107"/>
      <c r="X792" s="107"/>
      <c r="Y792" s="107"/>
      <c r="Z792" s="107"/>
    </row>
    <row r="793" spans="1:26" ht="15.75" customHeight="1">
      <c r="A793" s="107"/>
      <c r="B793" s="107"/>
      <c r="C793" s="107"/>
      <c r="D793" s="107"/>
      <c r="E793" s="107"/>
      <c r="F793" s="107"/>
      <c r="G793" s="479"/>
      <c r="H793" s="107"/>
      <c r="I793" s="107"/>
      <c r="J793" s="107"/>
      <c r="K793" s="107"/>
      <c r="L793" s="107"/>
      <c r="M793" s="109"/>
      <c r="N793" s="109"/>
      <c r="O793" s="107"/>
      <c r="P793" s="107"/>
      <c r="Q793" s="107"/>
      <c r="R793" s="107"/>
      <c r="S793" s="107"/>
      <c r="T793" s="107"/>
      <c r="U793" s="107"/>
      <c r="V793" s="107"/>
      <c r="W793" s="107"/>
      <c r="X793" s="107"/>
      <c r="Y793" s="107"/>
      <c r="Z793" s="107"/>
    </row>
    <row r="794" spans="1:26" ht="15.75" customHeight="1">
      <c r="A794" s="107"/>
      <c r="B794" s="107"/>
      <c r="C794" s="107"/>
      <c r="D794" s="107"/>
      <c r="E794" s="107"/>
      <c r="F794" s="107"/>
      <c r="G794" s="479"/>
      <c r="H794" s="107"/>
      <c r="I794" s="107"/>
      <c r="J794" s="107"/>
      <c r="K794" s="107"/>
      <c r="L794" s="107"/>
      <c r="M794" s="109"/>
      <c r="N794" s="109"/>
      <c r="O794" s="107"/>
      <c r="P794" s="107"/>
      <c r="Q794" s="107"/>
      <c r="R794" s="107"/>
      <c r="S794" s="107"/>
      <c r="T794" s="107"/>
      <c r="U794" s="107"/>
      <c r="V794" s="107"/>
      <c r="W794" s="107"/>
      <c r="X794" s="107"/>
      <c r="Y794" s="107"/>
      <c r="Z794" s="107"/>
    </row>
    <row r="795" spans="1:26" ht="15.75" customHeight="1">
      <c r="A795" s="107"/>
      <c r="B795" s="107"/>
      <c r="C795" s="107"/>
      <c r="D795" s="107"/>
      <c r="E795" s="107"/>
      <c r="F795" s="107"/>
      <c r="G795" s="479"/>
      <c r="H795" s="107"/>
      <c r="I795" s="107"/>
      <c r="J795" s="107"/>
      <c r="K795" s="107"/>
      <c r="L795" s="107"/>
      <c r="M795" s="109"/>
      <c r="N795" s="109"/>
      <c r="O795" s="107"/>
      <c r="P795" s="107"/>
      <c r="Q795" s="107"/>
      <c r="R795" s="107"/>
      <c r="S795" s="107"/>
      <c r="T795" s="107"/>
      <c r="U795" s="107"/>
      <c r="V795" s="107"/>
      <c r="W795" s="107"/>
      <c r="X795" s="107"/>
      <c r="Y795" s="107"/>
      <c r="Z795" s="107"/>
    </row>
    <row r="796" spans="1:26" ht="15.75" customHeight="1">
      <c r="A796" s="107"/>
      <c r="B796" s="107"/>
      <c r="C796" s="107"/>
      <c r="D796" s="107"/>
      <c r="E796" s="107"/>
      <c r="F796" s="107"/>
      <c r="G796" s="479"/>
      <c r="H796" s="107"/>
      <c r="I796" s="107"/>
      <c r="J796" s="107"/>
      <c r="K796" s="107"/>
      <c r="L796" s="107"/>
      <c r="M796" s="109"/>
      <c r="N796" s="109"/>
      <c r="O796" s="107"/>
      <c r="P796" s="107"/>
      <c r="Q796" s="107"/>
      <c r="R796" s="107"/>
      <c r="S796" s="107"/>
      <c r="T796" s="107"/>
      <c r="U796" s="107"/>
      <c r="V796" s="107"/>
      <c r="W796" s="107"/>
      <c r="X796" s="107"/>
      <c r="Y796" s="107"/>
      <c r="Z796" s="107"/>
    </row>
    <row r="797" spans="1:26" ht="15.75" customHeight="1">
      <c r="A797" s="107"/>
      <c r="B797" s="107"/>
      <c r="C797" s="107"/>
      <c r="D797" s="107"/>
      <c r="E797" s="107"/>
      <c r="F797" s="107"/>
      <c r="G797" s="479"/>
      <c r="H797" s="107"/>
      <c r="I797" s="107"/>
      <c r="J797" s="107"/>
      <c r="K797" s="107"/>
      <c r="L797" s="107"/>
      <c r="M797" s="109"/>
      <c r="N797" s="109"/>
      <c r="O797" s="107"/>
      <c r="P797" s="107"/>
      <c r="Q797" s="107"/>
      <c r="R797" s="107"/>
      <c r="S797" s="107"/>
      <c r="T797" s="107"/>
      <c r="U797" s="107"/>
      <c r="V797" s="107"/>
      <c r="W797" s="107"/>
      <c r="X797" s="107"/>
      <c r="Y797" s="107"/>
      <c r="Z797" s="107"/>
    </row>
    <row r="798" spans="1:26" ht="15.75" customHeight="1">
      <c r="A798" s="107"/>
      <c r="B798" s="107"/>
      <c r="C798" s="107"/>
      <c r="D798" s="107"/>
      <c r="E798" s="107"/>
      <c r="F798" s="107"/>
      <c r="G798" s="479"/>
      <c r="H798" s="107"/>
      <c r="I798" s="107"/>
      <c r="J798" s="107"/>
      <c r="K798" s="107"/>
      <c r="L798" s="107"/>
      <c r="M798" s="109"/>
      <c r="N798" s="109"/>
      <c r="O798" s="107"/>
      <c r="P798" s="107"/>
      <c r="Q798" s="107"/>
      <c r="R798" s="107"/>
      <c r="S798" s="107"/>
      <c r="T798" s="107"/>
      <c r="U798" s="107"/>
      <c r="V798" s="107"/>
      <c r="W798" s="107"/>
      <c r="X798" s="107"/>
      <c r="Y798" s="107"/>
      <c r="Z798" s="107"/>
    </row>
    <row r="799" spans="1:26" ht="15.75" customHeight="1">
      <c r="A799" s="107"/>
      <c r="B799" s="107"/>
      <c r="C799" s="107"/>
      <c r="D799" s="107"/>
      <c r="E799" s="107"/>
      <c r="F799" s="107"/>
      <c r="G799" s="479"/>
      <c r="H799" s="107"/>
      <c r="I799" s="107"/>
      <c r="J799" s="107"/>
      <c r="K799" s="107"/>
      <c r="L799" s="107"/>
      <c r="M799" s="109"/>
      <c r="N799" s="109"/>
      <c r="O799" s="107"/>
      <c r="P799" s="107"/>
      <c r="Q799" s="107"/>
      <c r="R799" s="107"/>
      <c r="S799" s="107"/>
      <c r="T799" s="107"/>
      <c r="U799" s="107"/>
      <c r="V799" s="107"/>
      <c r="W799" s="107"/>
      <c r="X799" s="107"/>
      <c r="Y799" s="107"/>
      <c r="Z799" s="107"/>
    </row>
    <row r="800" spans="1:26" ht="15.75" customHeight="1">
      <c r="A800" s="107"/>
      <c r="B800" s="107"/>
      <c r="C800" s="107"/>
      <c r="D800" s="107"/>
      <c r="E800" s="107"/>
      <c r="F800" s="107"/>
      <c r="G800" s="479"/>
      <c r="H800" s="107"/>
      <c r="I800" s="107"/>
      <c r="J800" s="107"/>
      <c r="K800" s="107"/>
      <c r="L800" s="107"/>
      <c r="M800" s="109"/>
      <c r="N800" s="109"/>
      <c r="O800" s="107"/>
      <c r="P800" s="107"/>
      <c r="Q800" s="107"/>
      <c r="R800" s="107"/>
      <c r="S800" s="107"/>
      <c r="T800" s="107"/>
      <c r="U800" s="107"/>
      <c r="V800" s="107"/>
      <c r="W800" s="107"/>
      <c r="X800" s="107"/>
      <c r="Y800" s="107"/>
      <c r="Z800" s="107"/>
    </row>
    <row r="801" spans="1:26" ht="15.75" customHeight="1">
      <c r="A801" s="107"/>
      <c r="B801" s="107"/>
      <c r="C801" s="107"/>
      <c r="D801" s="107"/>
      <c r="E801" s="107"/>
      <c r="F801" s="107"/>
      <c r="G801" s="479"/>
      <c r="H801" s="107"/>
      <c r="I801" s="107"/>
      <c r="J801" s="107"/>
      <c r="K801" s="107"/>
      <c r="L801" s="107"/>
      <c r="M801" s="109"/>
      <c r="N801" s="109"/>
      <c r="O801" s="107"/>
      <c r="P801" s="107"/>
      <c r="Q801" s="107"/>
      <c r="R801" s="107"/>
      <c r="S801" s="107"/>
      <c r="T801" s="107"/>
      <c r="U801" s="107"/>
      <c r="V801" s="107"/>
      <c r="W801" s="107"/>
      <c r="X801" s="107"/>
      <c r="Y801" s="107"/>
      <c r="Z801" s="107"/>
    </row>
    <row r="802" spans="1:26" ht="15.75" customHeight="1">
      <c r="A802" s="107"/>
      <c r="B802" s="107"/>
      <c r="C802" s="107"/>
      <c r="D802" s="107"/>
      <c r="E802" s="107"/>
      <c r="F802" s="107"/>
      <c r="G802" s="479"/>
      <c r="H802" s="107"/>
      <c r="I802" s="107"/>
      <c r="J802" s="107"/>
      <c r="K802" s="107"/>
      <c r="L802" s="107"/>
      <c r="M802" s="109"/>
      <c r="N802" s="109"/>
      <c r="O802" s="107"/>
      <c r="P802" s="107"/>
      <c r="Q802" s="107"/>
      <c r="R802" s="107"/>
      <c r="S802" s="107"/>
      <c r="T802" s="107"/>
      <c r="U802" s="107"/>
      <c r="V802" s="107"/>
      <c r="W802" s="107"/>
      <c r="X802" s="107"/>
      <c r="Y802" s="107"/>
      <c r="Z802" s="107"/>
    </row>
    <row r="803" spans="1:26" ht="15.75" customHeight="1">
      <c r="A803" s="107"/>
      <c r="B803" s="107"/>
      <c r="C803" s="107"/>
      <c r="D803" s="107"/>
      <c r="E803" s="107"/>
      <c r="F803" s="107"/>
      <c r="G803" s="479"/>
      <c r="H803" s="107"/>
      <c r="I803" s="107"/>
      <c r="J803" s="107"/>
      <c r="K803" s="107"/>
      <c r="L803" s="107"/>
      <c r="M803" s="109"/>
      <c r="N803" s="109"/>
      <c r="O803" s="107"/>
      <c r="P803" s="107"/>
      <c r="Q803" s="107"/>
      <c r="R803" s="107"/>
      <c r="S803" s="107"/>
      <c r="T803" s="107"/>
      <c r="U803" s="107"/>
      <c r="V803" s="107"/>
      <c r="W803" s="107"/>
      <c r="X803" s="107"/>
      <c r="Y803" s="107"/>
      <c r="Z803" s="107"/>
    </row>
    <row r="804" spans="1:26" ht="15.75" customHeight="1">
      <c r="A804" s="107"/>
      <c r="B804" s="107"/>
      <c r="C804" s="107"/>
      <c r="D804" s="107"/>
      <c r="E804" s="107"/>
      <c r="F804" s="107"/>
      <c r="G804" s="479"/>
      <c r="H804" s="107"/>
      <c r="I804" s="107"/>
      <c r="J804" s="107"/>
      <c r="K804" s="107"/>
      <c r="L804" s="107"/>
      <c r="M804" s="109"/>
      <c r="N804" s="109"/>
      <c r="O804" s="107"/>
      <c r="P804" s="107"/>
      <c r="Q804" s="107"/>
      <c r="R804" s="107"/>
      <c r="S804" s="107"/>
      <c r="T804" s="107"/>
      <c r="U804" s="107"/>
      <c r="V804" s="107"/>
      <c r="W804" s="107"/>
      <c r="X804" s="107"/>
      <c r="Y804" s="107"/>
      <c r="Z804" s="107"/>
    </row>
    <row r="805" spans="1:26" ht="15.75" customHeight="1">
      <c r="A805" s="107"/>
      <c r="B805" s="107"/>
      <c r="C805" s="107"/>
      <c r="D805" s="107"/>
      <c r="E805" s="107"/>
      <c r="F805" s="107"/>
      <c r="G805" s="479"/>
      <c r="H805" s="107"/>
      <c r="I805" s="107"/>
      <c r="J805" s="107"/>
      <c r="K805" s="107"/>
      <c r="L805" s="107"/>
      <c r="M805" s="109"/>
      <c r="N805" s="109"/>
      <c r="O805" s="107"/>
      <c r="P805" s="107"/>
      <c r="Q805" s="107"/>
      <c r="R805" s="107"/>
      <c r="S805" s="107"/>
      <c r="T805" s="107"/>
      <c r="U805" s="107"/>
      <c r="V805" s="107"/>
      <c r="W805" s="107"/>
      <c r="X805" s="107"/>
      <c r="Y805" s="107"/>
      <c r="Z805" s="107"/>
    </row>
    <row r="806" spans="1:26" ht="15.75" customHeight="1">
      <c r="A806" s="107"/>
      <c r="B806" s="107"/>
      <c r="C806" s="107"/>
      <c r="D806" s="107"/>
      <c r="E806" s="107"/>
      <c r="F806" s="107"/>
      <c r="G806" s="479"/>
      <c r="H806" s="107"/>
      <c r="I806" s="107"/>
      <c r="J806" s="107"/>
      <c r="K806" s="107"/>
      <c r="L806" s="107"/>
      <c r="M806" s="109"/>
      <c r="N806" s="109"/>
      <c r="O806" s="107"/>
      <c r="P806" s="107"/>
      <c r="Q806" s="107"/>
      <c r="R806" s="107"/>
      <c r="S806" s="107"/>
      <c r="T806" s="107"/>
      <c r="U806" s="107"/>
      <c r="V806" s="107"/>
      <c r="W806" s="107"/>
      <c r="X806" s="107"/>
      <c r="Y806" s="107"/>
      <c r="Z806" s="107"/>
    </row>
    <row r="807" spans="1:26" ht="15.75" customHeight="1">
      <c r="A807" s="107"/>
      <c r="B807" s="107"/>
      <c r="C807" s="107"/>
      <c r="D807" s="107"/>
      <c r="E807" s="107"/>
      <c r="F807" s="107"/>
      <c r="G807" s="479"/>
      <c r="H807" s="107"/>
      <c r="I807" s="107"/>
      <c r="J807" s="107"/>
      <c r="K807" s="107"/>
      <c r="L807" s="107"/>
      <c r="M807" s="109"/>
      <c r="N807" s="109"/>
      <c r="O807" s="107"/>
      <c r="P807" s="107"/>
      <c r="Q807" s="107"/>
      <c r="R807" s="107"/>
      <c r="S807" s="107"/>
      <c r="T807" s="107"/>
      <c r="U807" s="107"/>
      <c r="V807" s="107"/>
      <c r="W807" s="107"/>
      <c r="X807" s="107"/>
      <c r="Y807" s="107"/>
      <c r="Z807" s="107"/>
    </row>
    <row r="808" spans="1:26" ht="15.75" customHeight="1">
      <c r="A808" s="107"/>
      <c r="B808" s="107"/>
      <c r="C808" s="107"/>
      <c r="D808" s="107"/>
      <c r="E808" s="107"/>
      <c r="F808" s="107"/>
      <c r="G808" s="479"/>
      <c r="H808" s="107"/>
      <c r="I808" s="107"/>
      <c r="J808" s="107"/>
      <c r="K808" s="107"/>
      <c r="L808" s="107"/>
      <c r="M808" s="109"/>
      <c r="N808" s="109"/>
      <c r="O808" s="107"/>
      <c r="P808" s="107"/>
      <c r="Q808" s="107"/>
      <c r="R808" s="107"/>
      <c r="S808" s="107"/>
      <c r="T808" s="107"/>
      <c r="U808" s="107"/>
      <c r="V808" s="107"/>
      <c r="W808" s="107"/>
      <c r="X808" s="107"/>
      <c r="Y808" s="107"/>
      <c r="Z808" s="107"/>
    </row>
    <row r="809" spans="1:26" ht="15.75" customHeight="1">
      <c r="A809" s="107"/>
      <c r="B809" s="107"/>
      <c r="C809" s="107"/>
      <c r="D809" s="107"/>
      <c r="E809" s="107"/>
      <c r="F809" s="107"/>
      <c r="G809" s="479"/>
      <c r="H809" s="107"/>
      <c r="I809" s="107"/>
      <c r="J809" s="107"/>
      <c r="K809" s="107"/>
      <c r="L809" s="107"/>
      <c r="M809" s="109"/>
      <c r="N809" s="109"/>
      <c r="O809" s="107"/>
      <c r="P809" s="107"/>
      <c r="Q809" s="107"/>
      <c r="R809" s="107"/>
      <c r="S809" s="107"/>
      <c r="T809" s="107"/>
      <c r="U809" s="107"/>
      <c r="V809" s="107"/>
      <c r="W809" s="107"/>
      <c r="X809" s="107"/>
      <c r="Y809" s="107"/>
      <c r="Z809" s="107"/>
    </row>
    <row r="810" spans="1:26" ht="15.75" customHeight="1">
      <c r="A810" s="107"/>
      <c r="B810" s="107"/>
      <c r="C810" s="107"/>
      <c r="D810" s="107"/>
      <c r="E810" s="107"/>
      <c r="F810" s="107"/>
      <c r="G810" s="479"/>
      <c r="H810" s="107"/>
      <c r="I810" s="107"/>
      <c r="J810" s="107"/>
      <c r="K810" s="107"/>
      <c r="L810" s="107"/>
      <c r="M810" s="109"/>
      <c r="N810" s="109"/>
      <c r="O810" s="107"/>
      <c r="P810" s="107"/>
      <c r="Q810" s="107"/>
      <c r="R810" s="107"/>
      <c r="S810" s="107"/>
      <c r="T810" s="107"/>
      <c r="U810" s="107"/>
      <c r="V810" s="107"/>
      <c r="W810" s="107"/>
      <c r="X810" s="107"/>
      <c r="Y810" s="107"/>
      <c r="Z810" s="107"/>
    </row>
    <row r="811" spans="1:26" ht="15.75" customHeight="1">
      <c r="A811" s="107"/>
      <c r="B811" s="107"/>
      <c r="C811" s="107"/>
      <c r="D811" s="107"/>
      <c r="E811" s="107"/>
      <c r="F811" s="107"/>
      <c r="G811" s="479"/>
      <c r="H811" s="107"/>
      <c r="I811" s="107"/>
      <c r="J811" s="107"/>
      <c r="K811" s="107"/>
      <c r="L811" s="107"/>
      <c r="M811" s="109"/>
      <c r="N811" s="109"/>
      <c r="O811" s="107"/>
      <c r="P811" s="107"/>
      <c r="Q811" s="107"/>
      <c r="R811" s="107"/>
      <c r="S811" s="107"/>
      <c r="T811" s="107"/>
      <c r="U811" s="107"/>
      <c r="V811" s="107"/>
      <c r="W811" s="107"/>
      <c r="X811" s="107"/>
      <c r="Y811" s="107"/>
      <c r="Z811" s="107"/>
    </row>
    <row r="812" spans="1:26" ht="15.75" customHeight="1">
      <c r="A812" s="107"/>
      <c r="B812" s="107"/>
      <c r="C812" s="107"/>
      <c r="D812" s="107"/>
      <c r="E812" s="107"/>
      <c r="F812" s="107"/>
      <c r="G812" s="479"/>
      <c r="H812" s="107"/>
      <c r="I812" s="107"/>
      <c r="J812" s="107"/>
      <c r="K812" s="107"/>
      <c r="L812" s="107"/>
      <c r="M812" s="109"/>
      <c r="N812" s="109"/>
      <c r="O812" s="107"/>
      <c r="P812" s="107"/>
      <c r="Q812" s="107"/>
      <c r="R812" s="107"/>
      <c r="S812" s="107"/>
      <c r="T812" s="107"/>
      <c r="U812" s="107"/>
      <c r="V812" s="107"/>
      <c r="W812" s="107"/>
      <c r="X812" s="107"/>
      <c r="Y812" s="107"/>
      <c r="Z812" s="107"/>
    </row>
    <row r="813" spans="1:26" ht="15.75" customHeight="1">
      <c r="A813" s="107"/>
      <c r="B813" s="107"/>
      <c r="C813" s="107"/>
      <c r="D813" s="107"/>
      <c r="E813" s="107"/>
      <c r="F813" s="107"/>
      <c r="G813" s="479"/>
      <c r="H813" s="107"/>
      <c r="I813" s="107"/>
      <c r="J813" s="107"/>
      <c r="K813" s="107"/>
      <c r="L813" s="107"/>
      <c r="M813" s="109"/>
      <c r="N813" s="109"/>
      <c r="O813" s="107"/>
      <c r="P813" s="107"/>
      <c r="Q813" s="107"/>
      <c r="R813" s="107"/>
      <c r="S813" s="107"/>
      <c r="T813" s="107"/>
      <c r="U813" s="107"/>
      <c r="V813" s="107"/>
      <c r="W813" s="107"/>
      <c r="X813" s="107"/>
      <c r="Y813" s="107"/>
      <c r="Z813" s="107"/>
    </row>
    <row r="814" spans="1:26" ht="15.75" customHeight="1">
      <c r="A814" s="107"/>
      <c r="B814" s="107"/>
      <c r="C814" s="107"/>
      <c r="D814" s="107"/>
      <c r="E814" s="107"/>
      <c r="F814" s="107"/>
      <c r="G814" s="479"/>
      <c r="H814" s="107"/>
      <c r="I814" s="107"/>
      <c r="J814" s="107"/>
      <c r="K814" s="107"/>
      <c r="L814" s="107"/>
      <c r="M814" s="109"/>
      <c r="N814" s="109"/>
      <c r="O814" s="107"/>
      <c r="P814" s="107"/>
      <c r="Q814" s="107"/>
      <c r="R814" s="107"/>
      <c r="S814" s="107"/>
      <c r="T814" s="107"/>
      <c r="U814" s="107"/>
      <c r="V814" s="107"/>
      <c r="W814" s="107"/>
      <c r="X814" s="107"/>
      <c r="Y814" s="107"/>
      <c r="Z814" s="107"/>
    </row>
    <row r="815" spans="1:26" ht="15.75" customHeight="1">
      <c r="A815" s="107"/>
      <c r="B815" s="107"/>
      <c r="C815" s="107"/>
      <c r="D815" s="107"/>
      <c r="E815" s="107"/>
      <c r="F815" s="107"/>
      <c r="G815" s="479"/>
      <c r="H815" s="107"/>
      <c r="I815" s="107"/>
      <c r="J815" s="107"/>
      <c r="K815" s="107"/>
      <c r="L815" s="107"/>
      <c r="M815" s="109"/>
      <c r="N815" s="109"/>
      <c r="O815" s="107"/>
      <c r="P815" s="107"/>
      <c r="Q815" s="107"/>
      <c r="R815" s="107"/>
      <c r="S815" s="107"/>
      <c r="T815" s="107"/>
      <c r="U815" s="107"/>
      <c r="V815" s="107"/>
      <c r="W815" s="107"/>
      <c r="X815" s="107"/>
      <c r="Y815" s="107"/>
      <c r="Z815" s="107"/>
    </row>
    <row r="816" spans="1:26" ht="15.75" customHeight="1">
      <c r="A816" s="107"/>
      <c r="B816" s="107"/>
      <c r="C816" s="107"/>
      <c r="D816" s="107"/>
      <c r="E816" s="107"/>
      <c r="F816" s="107"/>
      <c r="G816" s="479"/>
      <c r="H816" s="107"/>
      <c r="I816" s="107"/>
      <c r="J816" s="107"/>
      <c r="K816" s="107"/>
      <c r="L816" s="107"/>
      <c r="M816" s="109"/>
      <c r="N816" s="109"/>
      <c r="O816" s="107"/>
      <c r="P816" s="107"/>
      <c r="Q816" s="107"/>
      <c r="R816" s="107"/>
      <c r="S816" s="107"/>
      <c r="T816" s="107"/>
      <c r="U816" s="107"/>
      <c r="V816" s="107"/>
      <c r="W816" s="107"/>
      <c r="X816" s="107"/>
      <c r="Y816" s="107"/>
      <c r="Z816" s="107"/>
    </row>
    <row r="817" spans="1:26" ht="15.75" customHeight="1">
      <c r="A817" s="107"/>
      <c r="B817" s="107"/>
      <c r="C817" s="107"/>
      <c r="D817" s="107"/>
      <c r="E817" s="107"/>
      <c r="F817" s="107"/>
      <c r="G817" s="479"/>
      <c r="H817" s="107"/>
      <c r="I817" s="107"/>
      <c r="J817" s="107"/>
      <c r="K817" s="107"/>
      <c r="L817" s="107"/>
      <c r="M817" s="109"/>
      <c r="N817" s="109"/>
      <c r="O817" s="107"/>
      <c r="P817" s="107"/>
      <c r="Q817" s="107"/>
      <c r="R817" s="107"/>
      <c r="S817" s="107"/>
      <c r="T817" s="107"/>
      <c r="U817" s="107"/>
      <c r="V817" s="107"/>
      <c r="W817" s="107"/>
      <c r="X817" s="107"/>
      <c r="Y817" s="107"/>
      <c r="Z817" s="107"/>
    </row>
    <row r="818" spans="1:26" ht="15.75" customHeight="1">
      <c r="A818" s="107"/>
      <c r="B818" s="107"/>
      <c r="C818" s="107"/>
      <c r="D818" s="107"/>
      <c r="E818" s="107"/>
      <c r="F818" s="107"/>
      <c r="G818" s="479"/>
      <c r="H818" s="107"/>
      <c r="I818" s="107"/>
      <c r="J818" s="107"/>
      <c r="K818" s="107"/>
      <c r="L818" s="107"/>
      <c r="M818" s="109"/>
      <c r="N818" s="109"/>
      <c r="O818" s="107"/>
      <c r="P818" s="107"/>
      <c r="Q818" s="107"/>
      <c r="R818" s="107"/>
      <c r="S818" s="107"/>
      <c r="T818" s="107"/>
      <c r="U818" s="107"/>
      <c r="V818" s="107"/>
      <c r="W818" s="107"/>
      <c r="X818" s="107"/>
      <c r="Y818" s="107"/>
      <c r="Z818" s="107"/>
    </row>
    <row r="819" spans="1:26" ht="15.75" customHeight="1">
      <c r="A819" s="107"/>
      <c r="B819" s="107"/>
      <c r="C819" s="107"/>
      <c r="D819" s="107"/>
      <c r="E819" s="107"/>
      <c r="F819" s="107"/>
      <c r="G819" s="479"/>
      <c r="H819" s="107"/>
      <c r="I819" s="107"/>
      <c r="J819" s="107"/>
      <c r="K819" s="107"/>
      <c r="L819" s="107"/>
      <c r="M819" s="109"/>
      <c r="N819" s="109"/>
      <c r="O819" s="107"/>
      <c r="P819" s="107"/>
      <c r="Q819" s="107"/>
      <c r="R819" s="107"/>
      <c r="S819" s="107"/>
      <c r="T819" s="107"/>
      <c r="U819" s="107"/>
      <c r="V819" s="107"/>
      <c r="W819" s="107"/>
      <c r="X819" s="107"/>
      <c r="Y819" s="107"/>
      <c r="Z819" s="107"/>
    </row>
    <row r="820" spans="1:26" ht="15.75" customHeight="1">
      <c r="A820" s="107"/>
      <c r="B820" s="107"/>
      <c r="C820" s="107"/>
      <c r="D820" s="107"/>
      <c r="E820" s="107"/>
      <c r="F820" s="107"/>
      <c r="G820" s="479"/>
      <c r="H820" s="107"/>
      <c r="I820" s="107"/>
      <c r="J820" s="107"/>
      <c r="K820" s="107"/>
      <c r="L820" s="107"/>
      <c r="M820" s="109"/>
      <c r="N820" s="109"/>
      <c r="O820" s="107"/>
      <c r="P820" s="107"/>
      <c r="Q820" s="107"/>
      <c r="R820" s="107"/>
      <c r="S820" s="107"/>
      <c r="T820" s="107"/>
      <c r="U820" s="107"/>
      <c r="V820" s="107"/>
      <c r="W820" s="107"/>
      <c r="X820" s="107"/>
      <c r="Y820" s="107"/>
      <c r="Z820" s="107"/>
    </row>
    <row r="821" spans="1:26" ht="15.75" customHeight="1">
      <c r="A821" s="107"/>
      <c r="B821" s="107"/>
      <c r="C821" s="107"/>
      <c r="D821" s="107"/>
      <c r="E821" s="107"/>
      <c r="F821" s="107"/>
      <c r="G821" s="479"/>
      <c r="H821" s="107"/>
      <c r="I821" s="107"/>
      <c r="J821" s="107"/>
      <c r="K821" s="107"/>
      <c r="L821" s="107"/>
      <c r="M821" s="109"/>
      <c r="N821" s="109"/>
      <c r="O821" s="107"/>
      <c r="P821" s="107"/>
      <c r="Q821" s="107"/>
      <c r="R821" s="107"/>
      <c r="S821" s="107"/>
      <c r="T821" s="107"/>
      <c r="U821" s="107"/>
      <c r="V821" s="107"/>
      <c r="W821" s="107"/>
      <c r="X821" s="107"/>
      <c r="Y821" s="107"/>
      <c r="Z821" s="107"/>
    </row>
    <row r="822" spans="1:26" ht="15.75" customHeight="1">
      <c r="A822" s="107"/>
      <c r="B822" s="107"/>
      <c r="C822" s="107"/>
      <c r="D822" s="107"/>
      <c r="E822" s="107"/>
      <c r="F822" s="107"/>
      <c r="G822" s="479"/>
      <c r="H822" s="107"/>
      <c r="I822" s="107"/>
      <c r="J822" s="107"/>
      <c r="K822" s="107"/>
      <c r="L822" s="107"/>
      <c r="M822" s="109"/>
      <c r="N822" s="109"/>
      <c r="O822" s="107"/>
      <c r="P822" s="107"/>
      <c r="Q822" s="107"/>
      <c r="R822" s="107"/>
      <c r="S822" s="107"/>
      <c r="T822" s="107"/>
      <c r="U822" s="107"/>
      <c r="V822" s="107"/>
      <c r="W822" s="107"/>
      <c r="X822" s="107"/>
      <c r="Y822" s="107"/>
      <c r="Z822" s="107"/>
    </row>
    <row r="823" spans="1:26" ht="15.75" customHeight="1">
      <c r="A823" s="107"/>
      <c r="B823" s="107"/>
      <c r="C823" s="107"/>
      <c r="D823" s="107"/>
      <c r="E823" s="107"/>
      <c r="F823" s="107"/>
      <c r="G823" s="479"/>
      <c r="H823" s="107"/>
      <c r="I823" s="107"/>
      <c r="J823" s="107"/>
      <c r="K823" s="107"/>
      <c r="L823" s="107"/>
      <c r="M823" s="109"/>
      <c r="N823" s="109"/>
      <c r="O823" s="107"/>
      <c r="P823" s="107"/>
      <c r="Q823" s="107"/>
      <c r="R823" s="107"/>
      <c r="S823" s="107"/>
      <c r="T823" s="107"/>
      <c r="U823" s="107"/>
      <c r="V823" s="107"/>
      <c r="W823" s="107"/>
      <c r="X823" s="107"/>
      <c r="Y823" s="107"/>
      <c r="Z823" s="107"/>
    </row>
    <row r="824" spans="1:26" ht="15.75" customHeight="1">
      <c r="A824" s="107"/>
      <c r="B824" s="107"/>
      <c r="C824" s="107"/>
      <c r="D824" s="107"/>
      <c r="E824" s="107"/>
      <c r="F824" s="107"/>
      <c r="G824" s="479"/>
      <c r="H824" s="107"/>
      <c r="I824" s="107"/>
      <c r="J824" s="107"/>
      <c r="K824" s="107"/>
      <c r="L824" s="107"/>
      <c r="M824" s="109"/>
      <c r="N824" s="109"/>
      <c r="O824" s="107"/>
      <c r="P824" s="107"/>
      <c r="Q824" s="107"/>
      <c r="R824" s="107"/>
      <c r="S824" s="107"/>
      <c r="T824" s="107"/>
      <c r="U824" s="107"/>
      <c r="V824" s="107"/>
      <c r="W824" s="107"/>
      <c r="X824" s="107"/>
      <c r="Y824" s="107"/>
      <c r="Z824" s="107"/>
    </row>
    <row r="825" spans="1:26" ht="15.75" customHeight="1">
      <c r="A825" s="107"/>
      <c r="B825" s="107"/>
      <c r="C825" s="107"/>
      <c r="D825" s="107"/>
      <c r="E825" s="107"/>
      <c r="F825" s="107"/>
      <c r="G825" s="479"/>
      <c r="H825" s="107"/>
      <c r="I825" s="107"/>
      <c r="J825" s="107"/>
      <c r="K825" s="107"/>
      <c r="L825" s="107"/>
      <c r="M825" s="109"/>
      <c r="N825" s="109"/>
      <c r="O825" s="107"/>
      <c r="P825" s="107"/>
      <c r="Q825" s="107"/>
      <c r="R825" s="107"/>
      <c r="S825" s="107"/>
      <c r="T825" s="107"/>
      <c r="U825" s="107"/>
      <c r="V825" s="107"/>
      <c r="W825" s="107"/>
      <c r="X825" s="107"/>
      <c r="Y825" s="107"/>
      <c r="Z825" s="107"/>
    </row>
    <row r="826" spans="1:26" ht="15.75" customHeight="1">
      <c r="A826" s="107"/>
      <c r="B826" s="107"/>
      <c r="C826" s="107"/>
      <c r="D826" s="107"/>
      <c r="E826" s="107"/>
      <c r="F826" s="107"/>
      <c r="G826" s="479"/>
      <c r="H826" s="107"/>
      <c r="I826" s="107"/>
      <c r="J826" s="107"/>
      <c r="K826" s="107"/>
      <c r="L826" s="107"/>
      <c r="M826" s="109"/>
      <c r="N826" s="109"/>
      <c r="O826" s="107"/>
      <c r="P826" s="107"/>
      <c r="Q826" s="107"/>
      <c r="R826" s="107"/>
      <c r="S826" s="107"/>
      <c r="T826" s="107"/>
      <c r="U826" s="107"/>
      <c r="V826" s="107"/>
      <c r="W826" s="107"/>
      <c r="X826" s="107"/>
      <c r="Y826" s="107"/>
      <c r="Z826" s="107"/>
    </row>
    <row r="827" spans="1:26" ht="15.75" customHeight="1">
      <c r="A827" s="107"/>
      <c r="B827" s="107"/>
      <c r="C827" s="107"/>
      <c r="D827" s="107"/>
      <c r="E827" s="107"/>
      <c r="F827" s="107"/>
      <c r="G827" s="479"/>
      <c r="H827" s="107"/>
      <c r="I827" s="107"/>
      <c r="J827" s="107"/>
      <c r="K827" s="107"/>
      <c r="L827" s="107"/>
      <c r="M827" s="109"/>
      <c r="N827" s="109"/>
      <c r="O827" s="107"/>
      <c r="P827" s="107"/>
      <c r="Q827" s="107"/>
      <c r="R827" s="107"/>
      <c r="S827" s="107"/>
      <c r="T827" s="107"/>
      <c r="U827" s="107"/>
      <c r="V827" s="107"/>
      <c r="W827" s="107"/>
      <c r="X827" s="107"/>
      <c r="Y827" s="107"/>
      <c r="Z827" s="107"/>
    </row>
    <row r="828" spans="1:26" ht="15.75" customHeight="1">
      <c r="A828" s="107"/>
      <c r="B828" s="107"/>
      <c r="C828" s="107"/>
      <c r="D828" s="107"/>
      <c r="E828" s="107"/>
      <c r="F828" s="107"/>
      <c r="G828" s="479"/>
      <c r="H828" s="107"/>
      <c r="I828" s="107"/>
      <c r="J828" s="107"/>
      <c r="K828" s="107"/>
      <c r="L828" s="107"/>
      <c r="M828" s="109"/>
      <c r="N828" s="109"/>
      <c r="O828" s="107"/>
      <c r="P828" s="107"/>
      <c r="Q828" s="107"/>
      <c r="R828" s="107"/>
      <c r="S828" s="107"/>
      <c r="T828" s="107"/>
      <c r="U828" s="107"/>
      <c r="V828" s="107"/>
      <c r="W828" s="107"/>
      <c r="X828" s="107"/>
      <c r="Y828" s="107"/>
      <c r="Z828" s="107"/>
    </row>
    <row r="829" spans="1:26" ht="15.75" customHeight="1">
      <c r="A829" s="107"/>
      <c r="B829" s="107"/>
      <c r="C829" s="107"/>
      <c r="D829" s="107"/>
      <c r="E829" s="107"/>
      <c r="F829" s="107"/>
      <c r="G829" s="479"/>
      <c r="H829" s="107"/>
      <c r="I829" s="107"/>
      <c r="J829" s="107"/>
      <c r="K829" s="107"/>
      <c r="L829" s="107"/>
      <c r="M829" s="109"/>
      <c r="N829" s="109"/>
      <c r="O829" s="107"/>
      <c r="P829" s="107"/>
      <c r="Q829" s="107"/>
      <c r="R829" s="107"/>
      <c r="S829" s="107"/>
      <c r="T829" s="107"/>
      <c r="U829" s="107"/>
      <c r="V829" s="107"/>
      <c r="W829" s="107"/>
      <c r="X829" s="107"/>
      <c r="Y829" s="107"/>
      <c r="Z829" s="107"/>
    </row>
    <row r="830" spans="1:26" ht="15.75" customHeight="1">
      <c r="A830" s="107"/>
      <c r="B830" s="107"/>
      <c r="C830" s="107"/>
      <c r="D830" s="107"/>
      <c r="E830" s="107"/>
      <c r="F830" s="107"/>
      <c r="G830" s="479"/>
      <c r="H830" s="107"/>
      <c r="I830" s="107"/>
      <c r="J830" s="107"/>
      <c r="K830" s="107"/>
      <c r="L830" s="107"/>
      <c r="M830" s="109"/>
      <c r="N830" s="109"/>
      <c r="O830" s="107"/>
      <c r="P830" s="107"/>
      <c r="Q830" s="107"/>
      <c r="R830" s="107"/>
      <c r="S830" s="107"/>
      <c r="T830" s="107"/>
      <c r="U830" s="107"/>
      <c r="V830" s="107"/>
      <c r="W830" s="107"/>
      <c r="X830" s="107"/>
      <c r="Y830" s="107"/>
      <c r="Z830" s="107"/>
    </row>
    <row r="831" spans="1:26" ht="15.75" customHeight="1">
      <c r="A831" s="107"/>
      <c r="B831" s="107"/>
      <c r="C831" s="107"/>
      <c r="D831" s="107"/>
      <c r="E831" s="107"/>
      <c r="F831" s="107"/>
      <c r="G831" s="479"/>
      <c r="H831" s="107"/>
      <c r="I831" s="107"/>
      <c r="J831" s="107"/>
      <c r="K831" s="107"/>
      <c r="L831" s="107"/>
      <c r="M831" s="109"/>
      <c r="N831" s="109"/>
      <c r="O831" s="107"/>
      <c r="P831" s="107"/>
      <c r="Q831" s="107"/>
      <c r="R831" s="107"/>
      <c r="S831" s="107"/>
      <c r="T831" s="107"/>
      <c r="U831" s="107"/>
      <c r="V831" s="107"/>
      <c r="W831" s="107"/>
      <c r="X831" s="107"/>
      <c r="Y831" s="107"/>
      <c r="Z831" s="107"/>
    </row>
    <row r="832" spans="1:26" ht="15.75" customHeight="1">
      <c r="A832" s="107"/>
      <c r="B832" s="107"/>
      <c r="C832" s="107"/>
      <c r="D832" s="107"/>
      <c r="E832" s="107"/>
      <c r="F832" s="107"/>
      <c r="G832" s="479"/>
      <c r="H832" s="107"/>
      <c r="I832" s="107"/>
      <c r="J832" s="107"/>
      <c r="K832" s="107"/>
      <c r="L832" s="107"/>
      <c r="M832" s="109"/>
      <c r="N832" s="109"/>
      <c r="O832" s="107"/>
      <c r="P832" s="107"/>
      <c r="Q832" s="107"/>
      <c r="R832" s="107"/>
      <c r="S832" s="107"/>
      <c r="T832" s="107"/>
      <c r="U832" s="107"/>
      <c r="V832" s="107"/>
      <c r="W832" s="107"/>
      <c r="X832" s="107"/>
      <c r="Y832" s="107"/>
      <c r="Z832" s="107"/>
    </row>
    <row r="833" spans="1:26" ht="15.75" customHeight="1">
      <c r="A833" s="107"/>
      <c r="B833" s="107"/>
      <c r="C833" s="107"/>
      <c r="D833" s="107"/>
      <c r="E833" s="107"/>
      <c r="F833" s="107"/>
      <c r="G833" s="479"/>
      <c r="H833" s="107"/>
      <c r="I833" s="107"/>
      <c r="J833" s="107"/>
      <c r="K833" s="107"/>
      <c r="L833" s="107"/>
      <c r="M833" s="109"/>
      <c r="N833" s="109"/>
      <c r="O833" s="107"/>
      <c r="P833" s="107"/>
      <c r="Q833" s="107"/>
      <c r="R833" s="107"/>
      <c r="S833" s="107"/>
      <c r="T833" s="107"/>
      <c r="U833" s="107"/>
      <c r="V833" s="107"/>
      <c r="W833" s="107"/>
      <c r="X833" s="107"/>
      <c r="Y833" s="107"/>
      <c r="Z833" s="107"/>
    </row>
    <row r="834" spans="1:26" ht="15.75" customHeight="1">
      <c r="A834" s="107"/>
      <c r="B834" s="107"/>
      <c r="C834" s="107"/>
      <c r="D834" s="107"/>
      <c r="E834" s="107"/>
      <c r="F834" s="107"/>
      <c r="G834" s="479"/>
      <c r="H834" s="107"/>
      <c r="I834" s="107"/>
      <c r="J834" s="107"/>
      <c r="K834" s="107"/>
      <c r="L834" s="107"/>
      <c r="M834" s="109"/>
      <c r="N834" s="109"/>
      <c r="O834" s="107"/>
      <c r="P834" s="107"/>
      <c r="Q834" s="107"/>
      <c r="R834" s="107"/>
      <c r="S834" s="107"/>
      <c r="T834" s="107"/>
      <c r="U834" s="107"/>
      <c r="V834" s="107"/>
      <c r="W834" s="107"/>
      <c r="X834" s="107"/>
      <c r="Y834" s="107"/>
      <c r="Z834" s="107"/>
    </row>
    <row r="835" spans="1:26" ht="15.75" customHeight="1">
      <c r="A835" s="107"/>
      <c r="B835" s="107"/>
      <c r="C835" s="107"/>
      <c r="D835" s="107"/>
      <c r="E835" s="107"/>
      <c r="F835" s="107"/>
      <c r="G835" s="479"/>
      <c r="H835" s="107"/>
      <c r="I835" s="107"/>
      <c r="J835" s="107"/>
      <c r="K835" s="107"/>
      <c r="L835" s="107"/>
      <c r="M835" s="109"/>
      <c r="N835" s="109"/>
      <c r="O835" s="107"/>
      <c r="P835" s="107"/>
      <c r="Q835" s="107"/>
      <c r="R835" s="107"/>
      <c r="S835" s="107"/>
      <c r="T835" s="107"/>
      <c r="U835" s="107"/>
      <c r="V835" s="107"/>
      <c r="W835" s="107"/>
      <c r="X835" s="107"/>
      <c r="Y835" s="107"/>
      <c r="Z835" s="107"/>
    </row>
    <row r="836" spans="1:26" ht="15.75" customHeight="1">
      <c r="A836" s="107"/>
      <c r="B836" s="107"/>
      <c r="C836" s="107"/>
      <c r="D836" s="107"/>
      <c r="E836" s="107"/>
      <c r="F836" s="107"/>
      <c r="G836" s="479"/>
      <c r="H836" s="107"/>
      <c r="I836" s="107"/>
      <c r="J836" s="107"/>
      <c r="K836" s="107"/>
      <c r="L836" s="107"/>
      <c r="M836" s="109"/>
      <c r="N836" s="109"/>
      <c r="O836" s="107"/>
      <c r="P836" s="107"/>
      <c r="Q836" s="107"/>
      <c r="R836" s="107"/>
      <c r="S836" s="107"/>
      <c r="T836" s="107"/>
      <c r="U836" s="107"/>
      <c r="V836" s="107"/>
      <c r="W836" s="107"/>
      <c r="X836" s="107"/>
      <c r="Y836" s="107"/>
      <c r="Z836" s="107"/>
    </row>
    <row r="837" spans="1:26" ht="15.75" customHeight="1">
      <c r="A837" s="107"/>
      <c r="B837" s="107"/>
      <c r="C837" s="107"/>
      <c r="D837" s="107"/>
      <c r="E837" s="107"/>
      <c r="F837" s="107"/>
      <c r="G837" s="479"/>
      <c r="H837" s="107"/>
      <c r="I837" s="107"/>
      <c r="J837" s="107"/>
      <c r="K837" s="107"/>
      <c r="L837" s="107"/>
      <c r="M837" s="109"/>
      <c r="N837" s="109"/>
      <c r="O837" s="107"/>
      <c r="P837" s="107"/>
      <c r="Q837" s="107"/>
      <c r="R837" s="107"/>
      <c r="S837" s="107"/>
      <c r="T837" s="107"/>
      <c r="U837" s="107"/>
      <c r="V837" s="107"/>
      <c r="W837" s="107"/>
      <c r="X837" s="107"/>
      <c r="Y837" s="107"/>
      <c r="Z837" s="107"/>
    </row>
    <row r="838" spans="1:26" ht="15.75" customHeight="1">
      <c r="A838" s="107"/>
      <c r="B838" s="107"/>
      <c r="C838" s="107"/>
      <c r="D838" s="107"/>
      <c r="E838" s="107"/>
      <c r="F838" s="107"/>
      <c r="G838" s="479"/>
      <c r="H838" s="107"/>
      <c r="I838" s="107"/>
      <c r="J838" s="107"/>
      <c r="K838" s="107"/>
      <c r="L838" s="107"/>
      <c r="M838" s="109"/>
      <c r="N838" s="109"/>
      <c r="O838" s="107"/>
      <c r="P838" s="107"/>
      <c r="Q838" s="107"/>
      <c r="R838" s="107"/>
      <c r="S838" s="107"/>
      <c r="T838" s="107"/>
      <c r="U838" s="107"/>
      <c r="V838" s="107"/>
      <c r="W838" s="107"/>
      <c r="X838" s="107"/>
      <c r="Y838" s="107"/>
      <c r="Z838" s="107"/>
    </row>
    <row r="839" spans="1:26" ht="15.75" customHeight="1">
      <c r="A839" s="107"/>
      <c r="B839" s="107"/>
      <c r="C839" s="107"/>
      <c r="D839" s="107"/>
      <c r="E839" s="107"/>
      <c r="F839" s="107"/>
      <c r="G839" s="479"/>
      <c r="H839" s="107"/>
      <c r="I839" s="107"/>
      <c r="J839" s="107"/>
      <c r="K839" s="107"/>
      <c r="L839" s="107"/>
      <c r="M839" s="109"/>
      <c r="N839" s="109"/>
      <c r="O839" s="107"/>
      <c r="P839" s="107"/>
      <c r="Q839" s="107"/>
      <c r="R839" s="107"/>
      <c r="S839" s="107"/>
      <c r="T839" s="107"/>
      <c r="U839" s="107"/>
      <c r="V839" s="107"/>
      <c r="W839" s="107"/>
      <c r="X839" s="107"/>
      <c r="Y839" s="107"/>
      <c r="Z839" s="107"/>
    </row>
    <row r="840" spans="1:26" ht="15.75" customHeight="1">
      <c r="A840" s="107"/>
      <c r="B840" s="107"/>
      <c r="C840" s="107"/>
      <c r="D840" s="107"/>
      <c r="E840" s="107"/>
      <c r="F840" s="107"/>
      <c r="G840" s="479"/>
      <c r="H840" s="107"/>
      <c r="I840" s="107"/>
      <c r="J840" s="107"/>
      <c r="K840" s="107"/>
      <c r="L840" s="107"/>
      <c r="M840" s="109"/>
      <c r="N840" s="109"/>
      <c r="O840" s="107"/>
      <c r="P840" s="107"/>
      <c r="Q840" s="107"/>
      <c r="R840" s="107"/>
      <c r="S840" s="107"/>
      <c r="T840" s="107"/>
      <c r="U840" s="107"/>
      <c r="V840" s="107"/>
      <c r="W840" s="107"/>
      <c r="X840" s="107"/>
      <c r="Y840" s="107"/>
      <c r="Z840" s="107"/>
    </row>
    <row r="841" spans="1:26" ht="15.75" customHeight="1">
      <c r="A841" s="107"/>
      <c r="B841" s="107"/>
      <c r="C841" s="107"/>
      <c r="D841" s="107"/>
      <c r="E841" s="107"/>
      <c r="F841" s="107"/>
      <c r="G841" s="479"/>
      <c r="H841" s="107"/>
      <c r="I841" s="107"/>
      <c r="J841" s="107"/>
      <c r="K841" s="107"/>
      <c r="L841" s="107"/>
      <c r="M841" s="109"/>
      <c r="N841" s="109"/>
      <c r="O841" s="107"/>
      <c r="P841" s="107"/>
      <c r="Q841" s="107"/>
      <c r="R841" s="107"/>
      <c r="S841" s="107"/>
      <c r="T841" s="107"/>
      <c r="U841" s="107"/>
      <c r="V841" s="107"/>
      <c r="W841" s="107"/>
      <c r="X841" s="107"/>
      <c r="Y841" s="107"/>
      <c r="Z841" s="107"/>
    </row>
    <row r="842" spans="1:26" ht="15.75" customHeight="1">
      <c r="A842" s="107"/>
      <c r="B842" s="107"/>
      <c r="C842" s="107"/>
      <c r="D842" s="107"/>
      <c r="E842" s="107"/>
      <c r="F842" s="107"/>
      <c r="G842" s="479"/>
      <c r="H842" s="107"/>
      <c r="I842" s="107"/>
      <c r="J842" s="107"/>
      <c r="K842" s="107"/>
      <c r="L842" s="107"/>
      <c r="M842" s="109"/>
      <c r="N842" s="109"/>
      <c r="O842" s="107"/>
      <c r="P842" s="107"/>
      <c r="Q842" s="107"/>
      <c r="R842" s="107"/>
      <c r="S842" s="107"/>
      <c r="T842" s="107"/>
      <c r="U842" s="107"/>
      <c r="V842" s="107"/>
      <c r="W842" s="107"/>
      <c r="X842" s="107"/>
      <c r="Y842" s="107"/>
      <c r="Z842" s="107"/>
    </row>
    <row r="843" spans="1:26" ht="15.75" customHeight="1">
      <c r="A843" s="107"/>
      <c r="B843" s="107"/>
      <c r="C843" s="107"/>
      <c r="D843" s="107"/>
      <c r="E843" s="107"/>
      <c r="F843" s="107"/>
      <c r="G843" s="479"/>
      <c r="H843" s="107"/>
      <c r="I843" s="107"/>
      <c r="J843" s="107"/>
      <c r="K843" s="107"/>
      <c r="L843" s="107"/>
      <c r="M843" s="109"/>
      <c r="N843" s="109"/>
      <c r="O843" s="107"/>
      <c r="P843" s="107"/>
      <c r="Q843" s="107"/>
      <c r="R843" s="107"/>
      <c r="S843" s="107"/>
      <c r="T843" s="107"/>
      <c r="U843" s="107"/>
      <c r="V843" s="107"/>
      <c r="W843" s="107"/>
      <c r="X843" s="107"/>
      <c r="Y843" s="107"/>
      <c r="Z843" s="107"/>
    </row>
    <row r="844" spans="1:26" ht="15.75" customHeight="1">
      <c r="A844" s="107"/>
      <c r="B844" s="107"/>
      <c r="C844" s="107"/>
      <c r="D844" s="107"/>
      <c r="E844" s="107"/>
      <c r="F844" s="107"/>
      <c r="G844" s="479"/>
      <c r="H844" s="107"/>
      <c r="I844" s="107"/>
      <c r="J844" s="107"/>
      <c r="K844" s="107"/>
      <c r="L844" s="107"/>
      <c r="M844" s="109"/>
      <c r="N844" s="109"/>
      <c r="O844" s="107"/>
      <c r="P844" s="107"/>
      <c r="Q844" s="107"/>
      <c r="R844" s="107"/>
      <c r="S844" s="107"/>
      <c r="T844" s="107"/>
      <c r="U844" s="107"/>
      <c r="V844" s="107"/>
      <c r="W844" s="107"/>
      <c r="X844" s="107"/>
      <c r="Y844" s="107"/>
      <c r="Z844" s="107"/>
    </row>
    <row r="845" spans="1:26" ht="15.75" customHeight="1">
      <c r="A845" s="107"/>
      <c r="B845" s="107"/>
      <c r="C845" s="107"/>
      <c r="D845" s="107"/>
      <c r="E845" s="107"/>
      <c r="F845" s="107"/>
      <c r="G845" s="479"/>
      <c r="H845" s="107"/>
      <c r="I845" s="107"/>
      <c r="J845" s="107"/>
      <c r="K845" s="107"/>
      <c r="L845" s="107"/>
      <c r="M845" s="109"/>
      <c r="N845" s="109"/>
      <c r="O845" s="107"/>
      <c r="P845" s="107"/>
      <c r="Q845" s="107"/>
      <c r="R845" s="107"/>
      <c r="S845" s="107"/>
      <c r="T845" s="107"/>
      <c r="U845" s="107"/>
      <c r="V845" s="107"/>
      <c r="W845" s="107"/>
      <c r="X845" s="107"/>
      <c r="Y845" s="107"/>
      <c r="Z845" s="107"/>
    </row>
    <row r="846" spans="1:26" ht="15.75" customHeight="1">
      <c r="A846" s="107"/>
      <c r="B846" s="107"/>
      <c r="C846" s="107"/>
      <c r="D846" s="107"/>
      <c r="E846" s="107"/>
      <c r="F846" s="107"/>
      <c r="G846" s="479"/>
      <c r="H846" s="107"/>
      <c r="I846" s="107"/>
      <c r="J846" s="107"/>
      <c r="K846" s="107"/>
      <c r="L846" s="107"/>
      <c r="M846" s="109"/>
      <c r="N846" s="109"/>
      <c r="O846" s="107"/>
      <c r="P846" s="107"/>
      <c r="Q846" s="107"/>
      <c r="R846" s="107"/>
      <c r="S846" s="107"/>
      <c r="T846" s="107"/>
      <c r="U846" s="107"/>
      <c r="V846" s="107"/>
      <c r="W846" s="107"/>
      <c r="X846" s="107"/>
      <c r="Y846" s="107"/>
      <c r="Z846" s="107"/>
    </row>
    <row r="847" spans="1:26" ht="15.75" customHeight="1">
      <c r="A847" s="107"/>
      <c r="B847" s="107"/>
      <c r="C847" s="107"/>
      <c r="D847" s="107"/>
      <c r="E847" s="107"/>
      <c r="F847" s="107"/>
      <c r="G847" s="479"/>
      <c r="H847" s="107"/>
      <c r="I847" s="107"/>
      <c r="J847" s="107"/>
      <c r="K847" s="107"/>
      <c r="L847" s="107"/>
      <c r="M847" s="109"/>
      <c r="N847" s="109"/>
      <c r="O847" s="107"/>
      <c r="P847" s="107"/>
      <c r="Q847" s="107"/>
      <c r="R847" s="107"/>
      <c r="S847" s="107"/>
      <c r="T847" s="107"/>
      <c r="U847" s="107"/>
      <c r="V847" s="107"/>
      <c r="W847" s="107"/>
      <c r="X847" s="107"/>
      <c r="Y847" s="107"/>
      <c r="Z847" s="107"/>
    </row>
    <row r="848" spans="1:26" ht="15.75" customHeight="1">
      <c r="A848" s="107"/>
      <c r="B848" s="107"/>
      <c r="C848" s="107"/>
      <c r="D848" s="107"/>
      <c r="E848" s="107"/>
      <c r="F848" s="107"/>
      <c r="G848" s="479"/>
      <c r="H848" s="107"/>
      <c r="I848" s="107"/>
      <c r="J848" s="107"/>
      <c r="K848" s="107"/>
      <c r="L848" s="107"/>
      <c r="M848" s="109"/>
      <c r="N848" s="109"/>
      <c r="O848" s="107"/>
      <c r="P848" s="107"/>
      <c r="Q848" s="107"/>
      <c r="R848" s="107"/>
      <c r="S848" s="107"/>
      <c r="T848" s="107"/>
      <c r="U848" s="107"/>
      <c r="V848" s="107"/>
      <c r="W848" s="107"/>
      <c r="X848" s="107"/>
      <c r="Y848" s="107"/>
      <c r="Z848" s="107"/>
    </row>
    <row r="849" spans="1:26" ht="15.75" customHeight="1">
      <c r="A849" s="107"/>
      <c r="B849" s="107"/>
      <c r="C849" s="107"/>
      <c r="D849" s="107"/>
      <c r="E849" s="107"/>
      <c r="F849" s="107"/>
      <c r="G849" s="479"/>
      <c r="H849" s="107"/>
      <c r="I849" s="107"/>
      <c r="J849" s="107"/>
      <c r="K849" s="107"/>
      <c r="L849" s="107"/>
      <c r="M849" s="109"/>
      <c r="N849" s="109"/>
      <c r="O849" s="107"/>
      <c r="P849" s="107"/>
      <c r="Q849" s="107"/>
      <c r="R849" s="107"/>
      <c r="S849" s="107"/>
      <c r="T849" s="107"/>
      <c r="U849" s="107"/>
      <c r="V849" s="107"/>
      <c r="W849" s="107"/>
      <c r="X849" s="107"/>
      <c r="Y849" s="107"/>
      <c r="Z849" s="107"/>
    </row>
    <row r="850" spans="1:26" ht="15.75" customHeight="1">
      <c r="A850" s="107"/>
      <c r="B850" s="107"/>
      <c r="C850" s="107"/>
      <c r="D850" s="107"/>
      <c r="E850" s="107"/>
      <c r="F850" s="107"/>
      <c r="G850" s="479"/>
      <c r="H850" s="107"/>
      <c r="I850" s="107"/>
      <c r="J850" s="107"/>
      <c r="K850" s="107"/>
      <c r="L850" s="107"/>
      <c r="M850" s="109"/>
      <c r="N850" s="109"/>
      <c r="O850" s="107"/>
      <c r="P850" s="107"/>
      <c r="Q850" s="107"/>
      <c r="R850" s="107"/>
      <c r="S850" s="107"/>
      <c r="T850" s="107"/>
      <c r="U850" s="107"/>
      <c r="V850" s="107"/>
      <c r="W850" s="107"/>
      <c r="X850" s="107"/>
      <c r="Y850" s="107"/>
      <c r="Z850" s="107"/>
    </row>
    <row r="851" spans="1:26" ht="15.75" customHeight="1">
      <c r="A851" s="107"/>
      <c r="B851" s="107"/>
      <c r="C851" s="107"/>
      <c r="D851" s="107"/>
      <c r="E851" s="107"/>
      <c r="F851" s="107"/>
      <c r="G851" s="479"/>
      <c r="H851" s="107"/>
      <c r="I851" s="107"/>
      <c r="J851" s="107"/>
      <c r="K851" s="107"/>
      <c r="L851" s="107"/>
      <c r="M851" s="109"/>
      <c r="N851" s="109"/>
      <c r="O851" s="107"/>
      <c r="P851" s="107"/>
      <c r="Q851" s="107"/>
      <c r="R851" s="107"/>
      <c r="S851" s="107"/>
      <c r="T851" s="107"/>
      <c r="U851" s="107"/>
      <c r="V851" s="107"/>
      <c r="W851" s="107"/>
      <c r="X851" s="107"/>
      <c r="Y851" s="107"/>
      <c r="Z851" s="107"/>
    </row>
    <row r="852" spans="1:26" ht="15.75" customHeight="1">
      <c r="A852" s="107"/>
      <c r="B852" s="107"/>
      <c r="C852" s="107"/>
      <c r="D852" s="107"/>
      <c r="E852" s="107"/>
      <c r="F852" s="107"/>
      <c r="G852" s="479"/>
      <c r="H852" s="107"/>
      <c r="I852" s="107"/>
      <c r="J852" s="107"/>
      <c r="K852" s="107"/>
      <c r="L852" s="107"/>
      <c r="M852" s="109"/>
      <c r="N852" s="109"/>
      <c r="O852" s="107"/>
      <c r="P852" s="107"/>
      <c r="Q852" s="107"/>
      <c r="R852" s="107"/>
      <c r="S852" s="107"/>
      <c r="T852" s="107"/>
      <c r="U852" s="107"/>
      <c r="V852" s="107"/>
      <c r="W852" s="107"/>
      <c r="X852" s="107"/>
      <c r="Y852" s="107"/>
      <c r="Z852" s="107"/>
    </row>
    <row r="853" spans="1:26" ht="15.75" customHeight="1">
      <c r="A853" s="107"/>
      <c r="B853" s="107"/>
      <c r="C853" s="107"/>
      <c r="D853" s="107"/>
      <c r="E853" s="107"/>
      <c r="F853" s="107"/>
      <c r="G853" s="479"/>
      <c r="H853" s="107"/>
      <c r="I853" s="107"/>
      <c r="J853" s="107"/>
      <c r="K853" s="107"/>
      <c r="L853" s="107"/>
      <c r="M853" s="109"/>
      <c r="N853" s="109"/>
      <c r="O853" s="107"/>
      <c r="P853" s="107"/>
      <c r="Q853" s="107"/>
      <c r="R853" s="107"/>
      <c r="S853" s="107"/>
      <c r="T853" s="107"/>
      <c r="U853" s="107"/>
      <c r="V853" s="107"/>
      <c r="W853" s="107"/>
      <c r="X853" s="107"/>
      <c r="Y853" s="107"/>
      <c r="Z853" s="107"/>
    </row>
    <row r="854" spans="1:26" ht="15.75" customHeight="1">
      <c r="A854" s="107"/>
      <c r="B854" s="107"/>
      <c r="C854" s="107"/>
      <c r="D854" s="107"/>
      <c r="E854" s="107"/>
      <c r="F854" s="107"/>
      <c r="G854" s="479"/>
      <c r="H854" s="107"/>
      <c r="I854" s="107"/>
      <c r="J854" s="107"/>
      <c r="K854" s="107"/>
      <c r="L854" s="107"/>
      <c r="M854" s="109"/>
      <c r="N854" s="109"/>
      <c r="O854" s="107"/>
      <c r="P854" s="107"/>
      <c r="Q854" s="107"/>
      <c r="R854" s="107"/>
      <c r="S854" s="107"/>
      <c r="T854" s="107"/>
      <c r="U854" s="107"/>
      <c r="V854" s="107"/>
      <c r="W854" s="107"/>
      <c r="X854" s="107"/>
      <c r="Y854" s="107"/>
      <c r="Z854" s="107"/>
    </row>
    <row r="855" spans="1:26" ht="15.75" customHeight="1">
      <c r="A855" s="107"/>
      <c r="B855" s="107"/>
      <c r="C855" s="107"/>
      <c r="D855" s="107"/>
      <c r="E855" s="107"/>
      <c r="F855" s="107"/>
      <c r="G855" s="479"/>
      <c r="H855" s="107"/>
      <c r="I855" s="107"/>
      <c r="J855" s="107"/>
      <c r="K855" s="107"/>
      <c r="L855" s="107"/>
      <c r="M855" s="109"/>
      <c r="N855" s="109"/>
      <c r="O855" s="107"/>
      <c r="P855" s="107"/>
      <c r="Q855" s="107"/>
      <c r="R855" s="107"/>
      <c r="S855" s="107"/>
      <c r="T855" s="107"/>
      <c r="U855" s="107"/>
      <c r="V855" s="107"/>
      <c r="W855" s="107"/>
      <c r="X855" s="107"/>
      <c r="Y855" s="107"/>
      <c r="Z855" s="107"/>
    </row>
    <row r="856" spans="1:26" ht="15.75" customHeight="1">
      <c r="A856" s="107"/>
      <c r="B856" s="107"/>
      <c r="C856" s="107"/>
      <c r="D856" s="107"/>
      <c r="E856" s="107"/>
      <c r="F856" s="107"/>
      <c r="G856" s="479"/>
      <c r="H856" s="107"/>
      <c r="I856" s="107"/>
      <c r="J856" s="107"/>
      <c r="K856" s="107"/>
      <c r="L856" s="107"/>
      <c r="M856" s="109"/>
      <c r="N856" s="109"/>
      <c r="O856" s="107"/>
      <c r="P856" s="107"/>
      <c r="Q856" s="107"/>
      <c r="R856" s="107"/>
      <c r="S856" s="107"/>
      <c r="T856" s="107"/>
      <c r="U856" s="107"/>
      <c r="V856" s="107"/>
      <c r="W856" s="107"/>
      <c r="X856" s="107"/>
      <c r="Y856" s="107"/>
      <c r="Z856" s="107"/>
    </row>
    <row r="857" spans="1:26" ht="15.75" customHeight="1">
      <c r="A857" s="107"/>
      <c r="B857" s="107"/>
      <c r="C857" s="107"/>
      <c r="D857" s="107"/>
      <c r="E857" s="107"/>
      <c r="F857" s="107"/>
      <c r="G857" s="479"/>
      <c r="H857" s="107"/>
      <c r="I857" s="107"/>
      <c r="J857" s="107"/>
      <c r="K857" s="107"/>
      <c r="L857" s="107"/>
      <c r="M857" s="109"/>
      <c r="N857" s="109"/>
      <c r="O857" s="107"/>
      <c r="P857" s="107"/>
      <c r="Q857" s="107"/>
      <c r="R857" s="107"/>
      <c r="S857" s="107"/>
      <c r="T857" s="107"/>
      <c r="U857" s="107"/>
      <c r="V857" s="107"/>
      <c r="W857" s="107"/>
      <c r="X857" s="107"/>
      <c r="Y857" s="107"/>
      <c r="Z857" s="107"/>
    </row>
    <row r="858" spans="1:26" ht="15.75" customHeight="1">
      <c r="A858" s="107"/>
      <c r="B858" s="107"/>
      <c r="C858" s="107"/>
      <c r="D858" s="107"/>
      <c r="E858" s="107"/>
      <c r="F858" s="107"/>
      <c r="G858" s="479"/>
      <c r="H858" s="107"/>
      <c r="I858" s="107"/>
      <c r="J858" s="107"/>
      <c r="K858" s="107"/>
      <c r="L858" s="107"/>
      <c r="M858" s="109"/>
      <c r="N858" s="109"/>
      <c r="O858" s="107"/>
      <c r="P858" s="107"/>
      <c r="Q858" s="107"/>
      <c r="R858" s="107"/>
      <c r="S858" s="107"/>
      <c r="T858" s="107"/>
      <c r="U858" s="107"/>
      <c r="V858" s="107"/>
      <c r="W858" s="107"/>
      <c r="X858" s="107"/>
      <c r="Y858" s="107"/>
      <c r="Z858" s="107"/>
    </row>
    <row r="859" spans="1:26" ht="15.75" customHeight="1">
      <c r="A859" s="107"/>
      <c r="B859" s="107"/>
      <c r="C859" s="107"/>
      <c r="D859" s="107"/>
      <c r="E859" s="107"/>
      <c r="F859" s="107"/>
      <c r="G859" s="479"/>
      <c r="H859" s="107"/>
      <c r="I859" s="107"/>
      <c r="J859" s="107"/>
      <c r="K859" s="107"/>
      <c r="L859" s="107"/>
      <c r="M859" s="109"/>
      <c r="N859" s="109"/>
      <c r="O859" s="107"/>
      <c r="P859" s="107"/>
      <c r="Q859" s="107"/>
      <c r="R859" s="107"/>
      <c r="S859" s="107"/>
      <c r="T859" s="107"/>
      <c r="U859" s="107"/>
      <c r="V859" s="107"/>
      <c r="W859" s="107"/>
      <c r="X859" s="107"/>
      <c r="Y859" s="107"/>
      <c r="Z859" s="107"/>
    </row>
    <row r="860" spans="1:26" ht="15.75" customHeight="1">
      <c r="A860" s="107"/>
      <c r="B860" s="107"/>
      <c r="C860" s="107"/>
      <c r="D860" s="107"/>
      <c r="E860" s="107"/>
      <c r="F860" s="107"/>
      <c r="G860" s="479"/>
      <c r="H860" s="107"/>
      <c r="I860" s="107"/>
      <c r="J860" s="107"/>
      <c r="K860" s="107"/>
      <c r="L860" s="107"/>
      <c r="M860" s="109"/>
      <c r="N860" s="109"/>
      <c r="O860" s="107"/>
      <c r="P860" s="107"/>
      <c r="Q860" s="107"/>
      <c r="R860" s="107"/>
      <c r="S860" s="107"/>
      <c r="T860" s="107"/>
      <c r="U860" s="107"/>
      <c r="V860" s="107"/>
      <c r="W860" s="107"/>
      <c r="X860" s="107"/>
      <c r="Y860" s="107"/>
      <c r="Z860" s="107"/>
    </row>
    <row r="861" spans="1:26" ht="15.75" customHeight="1">
      <c r="A861" s="107"/>
      <c r="B861" s="107"/>
      <c r="C861" s="107"/>
      <c r="D861" s="107"/>
      <c r="E861" s="107"/>
      <c r="F861" s="107"/>
      <c r="G861" s="479"/>
      <c r="H861" s="107"/>
      <c r="I861" s="107"/>
      <c r="J861" s="107"/>
      <c r="K861" s="107"/>
      <c r="L861" s="107"/>
      <c r="M861" s="109"/>
      <c r="N861" s="109"/>
      <c r="O861" s="107"/>
      <c r="P861" s="107"/>
      <c r="Q861" s="107"/>
      <c r="R861" s="107"/>
      <c r="S861" s="107"/>
      <c r="T861" s="107"/>
      <c r="U861" s="107"/>
      <c r="V861" s="107"/>
      <c r="W861" s="107"/>
      <c r="X861" s="107"/>
      <c r="Y861" s="107"/>
      <c r="Z861" s="107"/>
    </row>
    <row r="862" spans="1:26" ht="15.75" customHeight="1">
      <c r="A862" s="107"/>
      <c r="B862" s="107"/>
      <c r="C862" s="107"/>
      <c r="D862" s="107"/>
      <c r="E862" s="107"/>
      <c r="F862" s="107"/>
      <c r="G862" s="479"/>
      <c r="H862" s="107"/>
      <c r="I862" s="107"/>
      <c r="J862" s="107"/>
      <c r="K862" s="107"/>
      <c r="L862" s="107"/>
      <c r="M862" s="109"/>
      <c r="N862" s="109"/>
      <c r="O862" s="107"/>
      <c r="P862" s="107"/>
      <c r="Q862" s="107"/>
      <c r="R862" s="107"/>
      <c r="S862" s="107"/>
      <c r="T862" s="107"/>
      <c r="U862" s="107"/>
      <c r="V862" s="107"/>
      <c r="W862" s="107"/>
      <c r="X862" s="107"/>
      <c r="Y862" s="107"/>
      <c r="Z862" s="107"/>
    </row>
    <row r="863" spans="1:26" ht="15.75" customHeight="1">
      <c r="A863" s="107"/>
      <c r="B863" s="107"/>
      <c r="C863" s="107"/>
      <c r="D863" s="107"/>
      <c r="E863" s="107"/>
      <c r="F863" s="107"/>
      <c r="G863" s="479"/>
      <c r="H863" s="107"/>
      <c r="I863" s="107"/>
      <c r="J863" s="107"/>
      <c r="K863" s="107"/>
      <c r="L863" s="107"/>
      <c r="M863" s="109"/>
      <c r="N863" s="109"/>
      <c r="O863" s="107"/>
      <c r="P863" s="107"/>
      <c r="Q863" s="107"/>
      <c r="R863" s="107"/>
      <c r="S863" s="107"/>
      <c r="T863" s="107"/>
      <c r="U863" s="107"/>
      <c r="V863" s="107"/>
      <c r="W863" s="107"/>
      <c r="X863" s="107"/>
      <c r="Y863" s="107"/>
      <c r="Z863" s="107"/>
    </row>
    <row r="864" spans="1:26" ht="15.75" customHeight="1">
      <c r="A864" s="107"/>
      <c r="B864" s="107"/>
      <c r="C864" s="107"/>
      <c r="D864" s="107"/>
      <c r="E864" s="107"/>
      <c r="F864" s="107"/>
      <c r="G864" s="479"/>
      <c r="H864" s="107"/>
      <c r="I864" s="107"/>
      <c r="J864" s="107"/>
      <c r="K864" s="107"/>
      <c r="L864" s="107"/>
      <c r="M864" s="109"/>
      <c r="N864" s="109"/>
      <c r="O864" s="107"/>
      <c r="P864" s="107"/>
      <c r="Q864" s="107"/>
      <c r="R864" s="107"/>
      <c r="S864" s="107"/>
      <c r="T864" s="107"/>
      <c r="U864" s="107"/>
      <c r="V864" s="107"/>
      <c r="W864" s="107"/>
      <c r="X864" s="107"/>
      <c r="Y864" s="107"/>
      <c r="Z864" s="107"/>
    </row>
    <row r="865" spans="1:26" ht="15.75" customHeight="1">
      <c r="A865" s="107"/>
      <c r="B865" s="107"/>
      <c r="C865" s="107"/>
      <c r="D865" s="107"/>
      <c r="E865" s="107"/>
      <c r="F865" s="107"/>
      <c r="G865" s="479"/>
      <c r="H865" s="107"/>
      <c r="I865" s="107"/>
      <c r="J865" s="107"/>
      <c r="K865" s="107"/>
      <c r="L865" s="107"/>
      <c r="M865" s="109"/>
      <c r="N865" s="109"/>
      <c r="O865" s="107"/>
      <c r="P865" s="107"/>
      <c r="Q865" s="107"/>
      <c r="R865" s="107"/>
      <c r="S865" s="107"/>
      <c r="T865" s="107"/>
      <c r="U865" s="107"/>
      <c r="V865" s="107"/>
      <c r="W865" s="107"/>
      <c r="X865" s="107"/>
      <c r="Y865" s="107"/>
      <c r="Z865" s="107"/>
    </row>
    <row r="866" spans="1:26" ht="15.75" customHeight="1">
      <c r="A866" s="107"/>
      <c r="B866" s="107"/>
      <c r="C866" s="107"/>
      <c r="D866" s="107"/>
      <c r="E866" s="107"/>
      <c r="F866" s="107"/>
      <c r="G866" s="479"/>
      <c r="H866" s="107"/>
      <c r="I866" s="107"/>
      <c r="J866" s="107"/>
      <c r="K866" s="107"/>
      <c r="L866" s="107"/>
      <c r="M866" s="109"/>
      <c r="N866" s="109"/>
      <c r="O866" s="107"/>
      <c r="P866" s="107"/>
      <c r="Q866" s="107"/>
      <c r="R866" s="107"/>
      <c r="S866" s="107"/>
      <c r="T866" s="107"/>
      <c r="U866" s="107"/>
      <c r="V866" s="107"/>
      <c r="W866" s="107"/>
      <c r="X866" s="107"/>
      <c r="Y866" s="107"/>
      <c r="Z866" s="107"/>
    </row>
    <row r="867" spans="1:26" ht="15.75" customHeight="1">
      <c r="A867" s="107"/>
      <c r="B867" s="107"/>
      <c r="C867" s="107"/>
      <c r="D867" s="107"/>
      <c r="E867" s="107"/>
      <c r="F867" s="107"/>
      <c r="G867" s="479"/>
      <c r="H867" s="107"/>
      <c r="I867" s="107"/>
      <c r="J867" s="107"/>
      <c r="K867" s="107"/>
      <c r="L867" s="107"/>
      <c r="M867" s="109"/>
      <c r="N867" s="109"/>
      <c r="O867" s="107"/>
      <c r="P867" s="107"/>
      <c r="Q867" s="107"/>
      <c r="R867" s="107"/>
      <c r="S867" s="107"/>
      <c r="T867" s="107"/>
      <c r="U867" s="107"/>
      <c r="V867" s="107"/>
      <c r="W867" s="107"/>
      <c r="X867" s="107"/>
      <c r="Y867" s="107"/>
      <c r="Z867" s="107"/>
    </row>
    <row r="868" spans="1:26" ht="15.75" customHeight="1">
      <c r="A868" s="107"/>
      <c r="B868" s="107"/>
      <c r="C868" s="107"/>
      <c r="D868" s="107"/>
      <c r="E868" s="107"/>
      <c r="F868" s="107"/>
      <c r="G868" s="479"/>
      <c r="H868" s="107"/>
      <c r="I868" s="107"/>
      <c r="J868" s="107"/>
      <c r="K868" s="107"/>
      <c r="L868" s="107"/>
      <c r="M868" s="109"/>
      <c r="N868" s="109"/>
      <c r="O868" s="107"/>
      <c r="P868" s="107"/>
      <c r="Q868" s="107"/>
      <c r="R868" s="107"/>
      <c r="S868" s="107"/>
      <c r="T868" s="107"/>
      <c r="U868" s="107"/>
      <c r="V868" s="107"/>
      <c r="W868" s="107"/>
      <c r="X868" s="107"/>
      <c r="Y868" s="107"/>
      <c r="Z868" s="107"/>
    </row>
    <row r="869" spans="1:26" ht="15.75" customHeight="1">
      <c r="A869" s="107"/>
      <c r="B869" s="107"/>
      <c r="C869" s="107"/>
      <c r="D869" s="107"/>
      <c r="E869" s="107"/>
      <c r="F869" s="107"/>
      <c r="G869" s="479"/>
      <c r="H869" s="107"/>
      <c r="I869" s="107"/>
      <c r="J869" s="107"/>
      <c r="K869" s="107"/>
      <c r="L869" s="107"/>
      <c r="M869" s="109"/>
      <c r="N869" s="109"/>
      <c r="O869" s="107"/>
      <c r="P869" s="107"/>
      <c r="Q869" s="107"/>
      <c r="R869" s="107"/>
      <c r="S869" s="107"/>
      <c r="T869" s="107"/>
      <c r="U869" s="107"/>
      <c r="V869" s="107"/>
      <c r="W869" s="107"/>
      <c r="X869" s="107"/>
      <c r="Y869" s="107"/>
      <c r="Z869" s="107"/>
    </row>
    <row r="870" spans="1:26" ht="15.75" customHeight="1">
      <c r="A870" s="107"/>
      <c r="B870" s="107"/>
      <c r="C870" s="107"/>
      <c r="D870" s="107"/>
      <c r="E870" s="107"/>
      <c r="F870" s="107"/>
      <c r="G870" s="479"/>
      <c r="H870" s="107"/>
      <c r="I870" s="107"/>
      <c r="J870" s="107"/>
      <c r="K870" s="107"/>
      <c r="L870" s="107"/>
      <c r="M870" s="109"/>
      <c r="N870" s="109"/>
      <c r="O870" s="107"/>
      <c r="P870" s="107"/>
      <c r="Q870" s="107"/>
      <c r="R870" s="107"/>
      <c r="S870" s="107"/>
      <c r="T870" s="107"/>
      <c r="U870" s="107"/>
      <c r="V870" s="107"/>
      <c r="W870" s="107"/>
      <c r="X870" s="107"/>
      <c r="Y870" s="107"/>
      <c r="Z870" s="107"/>
    </row>
    <row r="871" spans="1:26" ht="15.75" customHeight="1">
      <c r="A871" s="107"/>
      <c r="B871" s="107"/>
      <c r="C871" s="107"/>
      <c r="D871" s="107"/>
      <c r="E871" s="107"/>
      <c r="F871" s="107"/>
      <c r="G871" s="479"/>
      <c r="H871" s="107"/>
      <c r="I871" s="107"/>
      <c r="J871" s="107"/>
      <c r="K871" s="107"/>
      <c r="L871" s="107"/>
      <c r="M871" s="109"/>
      <c r="N871" s="109"/>
      <c r="O871" s="107"/>
      <c r="P871" s="107"/>
      <c r="Q871" s="107"/>
      <c r="R871" s="107"/>
      <c r="S871" s="107"/>
      <c r="T871" s="107"/>
      <c r="U871" s="107"/>
      <c r="V871" s="107"/>
      <c r="W871" s="107"/>
      <c r="X871" s="107"/>
      <c r="Y871" s="107"/>
      <c r="Z871" s="107"/>
    </row>
    <row r="872" spans="1:26" ht="15.75" customHeight="1">
      <c r="A872" s="107"/>
      <c r="B872" s="107"/>
      <c r="C872" s="107"/>
      <c r="D872" s="107"/>
      <c r="E872" s="107"/>
      <c r="F872" s="107"/>
      <c r="G872" s="479"/>
      <c r="H872" s="107"/>
      <c r="I872" s="107"/>
      <c r="J872" s="107"/>
      <c r="K872" s="107"/>
      <c r="L872" s="107"/>
      <c r="M872" s="109"/>
      <c r="N872" s="109"/>
      <c r="O872" s="107"/>
      <c r="P872" s="107"/>
      <c r="Q872" s="107"/>
      <c r="R872" s="107"/>
      <c r="S872" s="107"/>
      <c r="T872" s="107"/>
      <c r="U872" s="107"/>
      <c r="V872" s="107"/>
      <c r="W872" s="107"/>
      <c r="X872" s="107"/>
      <c r="Y872" s="107"/>
      <c r="Z872" s="107"/>
    </row>
    <row r="873" spans="1:26" ht="15.75" customHeight="1">
      <c r="A873" s="107"/>
      <c r="B873" s="107"/>
      <c r="C873" s="107"/>
      <c r="D873" s="107"/>
      <c r="E873" s="107"/>
      <c r="F873" s="107"/>
      <c r="G873" s="479"/>
      <c r="H873" s="107"/>
      <c r="I873" s="107"/>
      <c r="J873" s="107"/>
      <c r="K873" s="107"/>
      <c r="L873" s="107"/>
      <c r="M873" s="109"/>
      <c r="N873" s="109"/>
      <c r="O873" s="107"/>
      <c r="P873" s="107"/>
      <c r="Q873" s="107"/>
      <c r="R873" s="107"/>
      <c r="S873" s="107"/>
      <c r="T873" s="107"/>
      <c r="U873" s="107"/>
      <c r="V873" s="107"/>
      <c r="W873" s="107"/>
      <c r="X873" s="107"/>
      <c r="Y873" s="107"/>
      <c r="Z873" s="107"/>
    </row>
    <row r="874" spans="1:26" ht="15.75" customHeight="1">
      <c r="A874" s="107"/>
      <c r="B874" s="107"/>
      <c r="C874" s="107"/>
      <c r="D874" s="107"/>
      <c r="E874" s="107"/>
      <c r="F874" s="107"/>
      <c r="G874" s="479"/>
      <c r="H874" s="107"/>
      <c r="I874" s="107"/>
      <c r="J874" s="107"/>
      <c r="K874" s="107"/>
      <c r="L874" s="107"/>
      <c r="M874" s="109"/>
      <c r="N874" s="109"/>
      <c r="O874" s="107"/>
      <c r="P874" s="107"/>
      <c r="Q874" s="107"/>
      <c r="R874" s="107"/>
      <c r="S874" s="107"/>
      <c r="T874" s="107"/>
      <c r="U874" s="107"/>
      <c r="V874" s="107"/>
      <c r="W874" s="107"/>
      <c r="X874" s="107"/>
      <c r="Y874" s="107"/>
      <c r="Z874" s="107"/>
    </row>
    <row r="875" spans="1:26" ht="15.75" customHeight="1">
      <c r="A875" s="107"/>
      <c r="B875" s="107"/>
      <c r="C875" s="107"/>
      <c r="D875" s="107"/>
      <c r="E875" s="107"/>
      <c r="F875" s="107"/>
      <c r="G875" s="479"/>
      <c r="H875" s="107"/>
      <c r="I875" s="107"/>
      <c r="J875" s="107"/>
      <c r="K875" s="107"/>
      <c r="L875" s="107"/>
      <c r="M875" s="109"/>
      <c r="N875" s="109"/>
      <c r="O875" s="107"/>
      <c r="P875" s="107"/>
      <c r="Q875" s="107"/>
      <c r="R875" s="107"/>
      <c r="S875" s="107"/>
      <c r="T875" s="107"/>
      <c r="U875" s="107"/>
      <c r="V875" s="107"/>
      <c r="W875" s="107"/>
      <c r="X875" s="107"/>
      <c r="Y875" s="107"/>
      <c r="Z875" s="107"/>
    </row>
    <row r="876" spans="1:26" ht="15.75" customHeight="1">
      <c r="A876" s="107"/>
      <c r="B876" s="107"/>
      <c r="C876" s="107"/>
      <c r="D876" s="107"/>
      <c r="E876" s="107"/>
      <c r="F876" s="107"/>
      <c r="G876" s="479"/>
      <c r="H876" s="107"/>
      <c r="I876" s="107"/>
      <c r="J876" s="107"/>
      <c r="K876" s="107"/>
      <c r="L876" s="107"/>
      <c r="M876" s="109"/>
      <c r="N876" s="109"/>
      <c r="O876" s="107"/>
      <c r="P876" s="107"/>
      <c r="Q876" s="107"/>
      <c r="R876" s="107"/>
      <c r="S876" s="107"/>
      <c r="T876" s="107"/>
      <c r="U876" s="107"/>
      <c r="V876" s="107"/>
      <c r="W876" s="107"/>
      <c r="X876" s="107"/>
      <c r="Y876" s="107"/>
      <c r="Z876" s="107"/>
    </row>
    <row r="877" spans="1:26" ht="15.75" customHeight="1">
      <c r="A877" s="107"/>
      <c r="B877" s="107"/>
      <c r="C877" s="107"/>
      <c r="D877" s="107"/>
      <c r="E877" s="107"/>
      <c r="F877" s="107"/>
      <c r="G877" s="479"/>
      <c r="H877" s="107"/>
      <c r="I877" s="107"/>
      <c r="J877" s="107"/>
      <c r="K877" s="107"/>
      <c r="L877" s="107"/>
      <c r="M877" s="109"/>
      <c r="N877" s="109"/>
      <c r="O877" s="107"/>
      <c r="P877" s="107"/>
      <c r="Q877" s="107"/>
      <c r="R877" s="107"/>
      <c r="S877" s="107"/>
      <c r="T877" s="107"/>
      <c r="U877" s="107"/>
      <c r="V877" s="107"/>
      <c r="W877" s="107"/>
      <c r="X877" s="107"/>
      <c r="Y877" s="107"/>
      <c r="Z877" s="107"/>
    </row>
    <row r="878" spans="1:26" ht="15.75" customHeight="1">
      <c r="A878" s="107"/>
      <c r="B878" s="107"/>
      <c r="C878" s="107"/>
      <c r="D878" s="107"/>
      <c r="E878" s="107"/>
      <c r="F878" s="107"/>
      <c r="G878" s="479"/>
      <c r="H878" s="107"/>
      <c r="I878" s="107"/>
      <c r="J878" s="107"/>
      <c r="K878" s="107"/>
      <c r="L878" s="107"/>
      <c r="M878" s="109"/>
      <c r="N878" s="109"/>
      <c r="O878" s="107"/>
      <c r="P878" s="107"/>
      <c r="Q878" s="107"/>
      <c r="R878" s="107"/>
      <c r="S878" s="107"/>
      <c r="T878" s="107"/>
      <c r="U878" s="107"/>
      <c r="V878" s="107"/>
      <c r="W878" s="107"/>
      <c r="X878" s="107"/>
      <c r="Y878" s="107"/>
      <c r="Z878" s="107"/>
    </row>
    <row r="879" spans="1:26" ht="15.75" customHeight="1">
      <c r="A879" s="107"/>
      <c r="B879" s="107"/>
      <c r="C879" s="107"/>
      <c r="D879" s="107"/>
      <c r="E879" s="107"/>
      <c r="F879" s="107"/>
      <c r="G879" s="479"/>
      <c r="H879" s="107"/>
      <c r="I879" s="107"/>
      <c r="J879" s="107"/>
      <c r="K879" s="107"/>
      <c r="L879" s="107"/>
      <c r="M879" s="109"/>
      <c r="N879" s="109"/>
      <c r="O879" s="107"/>
      <c r="P879" s="107"/>
      <c r="Q879" s="107"/>
      <c r="R879" s="107"/>
      <c r="S879" s="107"/>
      <c r="T879" s="107"/>
      <c r="U879" s="107"/>
      <c r="V879" s="107"/>
      <c r="W879" s="107"/>
      <c r="X879" s="107"/>
      <c r="Y879" s="107"/>
      <c r="Z879" s="107"/>
    </row>
    <row r="880" spans="1:26" ht="15.75" customHeight="1">
      <c r="A880" s="107"/>
      <c r="B880" s="107"/>
      <c r="C880" s="107"/>
      <c r="D880" s="107"/>
      <c r="E880" s="107"/>
      <c r="F880" s="107"/>
      <c r="G880" s="479"/>
      <c r="H880" s="107"/>
      <c r="I880" s="107"/>
      <c r="J880" s="107"/>
      <c r="K880" s="107"/>
      <c r="L880" s="107"/>
      <c r="M880" s="109"/>
      <c r="N880" s="109"/>
      <c r="O880" s="107"/>
      <c r="P880" s="107"/>
      <c r="Q880" s="107"/>
      <c r="R880" s="107"/>
      <c r="S880" s="107"/>
      <c r="T880" s="107"/>
      <c r="U880" s="107"/>
      <c r="V880" s="107"/>
      <c r="W880" s="107"/>
      <c r="X880" s="107"/>
      <c r="Y880" s="107"/>
      <c r="Z880" s="107"/>
    </row>
    <row r="881" spans="1:26" ht="15.75" customHeight="1">
      <c r="A881" s="107"/>
      <c r="B881" s="107"/>
      <c r="C881" s="107"/>
      <c r="D881" s="107"/>
      <c r="E881" s="107"/>
      <c r="F881" s="107"/>
      <c r="G881" s="479"/>
      <c r="H881" s="107"/>
      <c r="I881" s="107"/>
      <c r="J881" s="107"/>
      <c r="K881" s="107"/>
      <c r="L881" s="107"/>
      <c r="M881" s="109"/>
      <c r="N881" s="109"/>
      <c r="O881" s="107"/>
      <c r="P881" s="107"/>
      <c r="Q881" s="107"/>
      <c r="R881" s="107"/>
      <c r="S881" s="107"/>
      <c r="T881" s="107"/>
      <c r="U881" s="107"/>
      <c r="V881" s="107"/>
      <c r="W881" s="107"/>
      <c r="X881" s="107"/>
      <c r="Y881" s="107"/>
      <c r="Z881" s="107"/>
    </row>
    <row r="882" spans="1:26" ht="15.75" customHeight="1">
      <c r="A882" s="107"/>
      <c r="B882" s="107"/>
      <c r="C882" s="107"/>
      <c r="D882" s="107"/>
      <c r="E882" s="107"/>
      <c r="F882" s="107"/>
      <c r="G882" s="479"/>
      <c r="H882" s="107"/>
      <c r="I882" s="107"/>
      <c r="J882" s="107"/>
      <c r="K882" s="107"/>
      <c r="L882" s="107"/>
      <c r="M882" s="109"/>
      <c r="N882" s="109"/>
      <c r="O882" s="107"/>
      <c r="P882" s="107"/>
      <c r="Q882" s="107"/>
      <c r="R882" s="107"/>
      <c r="S882" s="107"/>
      <c r="T882" s="107"/>
      <c r="U882" s="107"/>
      <c r="V882" s="107"/>
      <c r="W882" s="107"/>
      <c r="X882" s="107"/>
      <c r="Y882" s="107"/>
      <c r="Z882" s="107"/>
    </row>
    <row r="883" spans="1:26" ht="15.75" customHeight="1">
      <c r="A883" s="107"/>
      <c r="B883" s="107"/>
      <c r="C883" s="107"/>
      <c r="D883" s="107"/>
      <c r="E883" s="107"/>
      <c r="F883" s="107"/>
      <c r="G883" s="479"/>
      <c r="H883" s="107"/>
      <c r="I883" s="107"/>
      <c r="J883" s="107"/>
      <c r="K883" s="107"/>
      <c r="L883" s="107"/>
      <c r="M883" s="109"/>
      <c r="N883" s="109"/>
      <c r="O883" s="107"/>
      <c r="P883" s="107"/>
      <c r="Q883" s="107"/>
      <c r="R883" s="107"/>
      <c r="S883" s="107"/>
      <c r="T883" s="107"/>
      <c r="U883" s="107"/>
      <c r="V883" s="107"/>
      <c r="W883" s="107"/>
      <c r="X883" s="107"/>
      <c r="Y883" s="107"/>
      <c r="Z883" s="107"/>
    </row>
    <row r="884" spans="1:26" ht="15.75" customHeight="1">
      <c r="A884" s="107"/>
      <c r="B884" s="107"/>
      <c r="C884" s="107"/>
      <c r="D884" s="107"/>
      <c r="E884" s="107"/>
      <c r="F884" s="107"/>
      <c r="G884" s="479"/>
      <c r="H884" s="107"/>
      <c r="I884" s="107"/>
      <c r="J884" s="107"/>
      <c r="K884" s="107"/>
      <c r="L884" s="107"/>
      <c r="M884" s="109"/>
      <c r="N884" s="109"/>
      <c r="O884" s="107"/>
      <c r="P884" s="107"/>
      <c r="Q884" s="107"/>
      <c r="R884" s="107"/>
      <c r="S884" s="107"/>
      <c r="T884" s="107"/>
      <c r="U884" s="107"/>
      <c r="V884" s="107"/>
      <c r="W884" s="107"/>
      <c r="X884" s="107"/>
      <c r="Y884" s="107"/>
      <c r="Z884" s="107"/>
    </row>
    <row r="885" spans="1:26" ht="15.75" customHeight="1">
      <c r="A885" s="107"/>
      <c r="B885" s="107"/>
      <c r="C885" s="107"/>
      <c r="D885" s="107"/>
      <c r="E885" s="107"/>
      <c r="F885" s="107"/>
      <c r="G885" s="479"/>
      <c r="H885" s="107"/>
      <c r="I885" s="107"/>
      <c r="J885" s="107"/>
      <c r="K885" s="107"/>
      <c r="L885" s="107"/>
      <c r="M885" s="109"/>
      <c r="N885" s="109"/>
      <c r="O885" s="107"/>
      <c r="P885" s="107"/>
      <c r="Q885" s="107"/>
      <c r="R885" s="107"/>
      <c r="S885" s="107"/>
      <c r="T885" s="107"/>
      <c r="U885" s="107"/>
      <c r="V885" s="107"/>
      <c r="W885" s="107"/>
      <c r="X885" s="107"/>
      <c r="Y885" s="107"/>
      <c r="Z885" s="107"/>
    </row>
    <row r="886" spans="1:26" ht="15.75" customHeight="1">
      <c r="A886" s="107"/>
      <c r="B886" s="107"/>
      <c r="C886" s="107"/>
      <c r="D886" s="107"/>
      <c r="E886" s="107"/>
      <c r="F886" s="107"/>
      <c r="G886" s="479"/>
      <c r="H886" s="107"/>
      <c r="I886" s="107"/>
      <c r="J886" s="107"/>
      <c r="K886" s="107"/>
      <c r="L886" s="107"/>
      <c r="M886" s="109"/>
      <c r="N886" s="109"/>
      <c r="O886" s="107"/>
      <c r="P886" s="107"/>
      <c r="Q886" s="107"/>
      <c r="R886" s="107"/>
      <c r="S886" s="107"/>
      <c r="T886" s="107"/>
      <c r="U886" s="107"/>
      <c r="V886" s="107"/>
      <c r="W886" s="107"/>
      <c r="X886" s="107"/>
      <c r="Y886" s="107"/>
      <c r="Z886" s="107"/>
    </row>
    <row r="887" spans="1:26" ht="15.75" customHeight="1">
      <c r="A887" s="107"/>
      <c r="B887" s="107"/>
      <c r="C887" s="107"/>
      <c r="D887" s="107"/>
      <c r="E887" s="107"/>
      <c r="F887" s="107"/>
      <c r="G887" s="479"/>
      <c r="H887" s="107"/>
      <c r="I887" s="107"/>
      <c r="J887" s="107"/>
      <c r="K887" s="107"/>
      <c r="L887" s="107"/>
      <c r="M887" s="109"/>
      <c r="N887" s="109"/>
      <c r="O887" s="107"/>
      <c r="P887" s="107"/>
      <c r="Q887" s="107"/>
      <c r="R887" s="107"/>
      <c r="S887" s="107"/>
      <c r="T887" s="107"/>
      <c r="U887" s="107"/>
      <c r="V887" s="107"/>
      <c r="W887" s="107"/>
      <c r="X887" s="107"/>
      <c r="Y887" s="107"/>
      <c r="Z887" s="107"/>
    </row>
    <row r="888" spans="1:26" ht="15.75" customHeight="1">
      <c r="A888" s="107"/>
      <c r="B888" s="107"/>
      <c r="C888" s="107"/>
      <c r="D888" s="107"/>
      <c r="E888" s="107"/>
      <c r="F888" s="107"/>
      <c r="G888" s="479"/>
      <c r="H888" s="107"/>
      <c r="I888" s="107"/>
      <c r="J888" s="107"/>
      <c r="K888" s="107"/>
      <c r="L888" s="107"/>
      <c r="M888" s="109"/>
      <c r="N888" s="109"/>
      <c r="O888" s="107"/>
      <c r="P888" s="107"/>
      <c r="Q888" s="107"/>
      <c r="R888" s="107"/>
      <c r="S888" s="107"/>
      <c r="T888" s="107"/>
      <c r="U888" s="107"/>
      <c r="V888" s="107"/>
      <c r="W888" s="107"/>
      <c r="X888" s="107"/>
      <c r="Y888" s="107"/>
      <c r="Z888" s="107"/>
    </row>
    <row r="889" spans="1:26" ht="15.75" customHeight="1">
      <c r="A889" s="107"/>
      <c r="B889" s="107"/>
      <c r="C889" s="107"/>
      <c r="D889" s="107"/>
      <c r="E889" s="107"/>
      <c r="F889" s="107"/>
      <c r="G889" s="479"/>
      <c r="H889" s="107"/>
      <c r="I889" s="107"/>
      <c r="J889" s="107"/>
      <c r="K889" s="107"/>
      <c r="L889" s="107"/>
      <c r="M889" s="109"/>
      <c r="N889" s="109"/>
      <c r="O889" s="107"/>
      <c r="P889" s="107"/>
      <c r="Q889" s="107"/>
      <c r="R889" s="107"/>
      <c r="S889" s="107"/>
      <c r="T889" s="107"/>
      <c r="U889" s="107"/>
      <c r="V889" s="107"/>
      <c r="W889" s="107"/>
      <c r="X889" s="107"/>
      <c r="Y889" s="107"/>
      <c r="Z889" s="107"/>
    </row>
    <row r="890" spans="1:26" ht="15.75" customHeight="1">
      <c r="A890" s="107"/>
      <c r="B890" s="107"/>
      <c r="C890" s="107"/>
      <c r="D890" s="107"/>
      <c r="E890" s="107"/>
      <c r="F890" s="107"/>
      <c r="G890" s="479"/>
      <c r="H890" s="107"/>
      <c r="I890" s="107"/>
      <c r="J890" s="107"/>
      <c r="K890" s="107"/>
      <c r="L890" s="107"/>
      <c r="M890" s="109"/>
      <c r="N890" s="109"/>
      <c r="O890" s="107"/>
      <c r="P890" s="107"/>
      <c r="Q890" s="107"/>
      <c r="R890" s="107"/>
      <c r="S890" s="107"/>
      <c r="T890" s="107"/>
      <c r="U890" s="107"/>
      <c r="V890" s="107"/>
      <c r="W890" s="107"/>
      <c r="X890" s="107"/>
      <c r="Y890" s="107"/>
      <c r="Z890" s="107"/>
    </row>
    <row r="891" spans="1:26" ht="15.75" customHeight="1">
      <c r="A891" s="107"/>
      <c r="B891" s="107"/>
      <c r="C891" s="107"/>
      <c r="D891" s="107"/>
      <c r="E891" s="107"/>
      <c r="F891" s="107"/>
      <c r="G891" s="479"/>
      <c r="H891" s="107"/>
      <c r="I891" s="107"/>
      <c r="J891" s="107"/>
      <c r="K891" s="107"/>
      <c r="L891" s="107"/>
      <c r="M891" s="109"/>
      <c r="N891" s="109"/>
      <c r="O891" s="107"/>
      <c r="P891" s="107"/>
      <c r="Q891" s="107"/>
      <c r="R891" s="107"/>
      <c r="S891" s="107"/>
      <c r="T891" s="107"/>
      <c r="U891" s="107"/>
      <c r="V891" s="107"/>
      <c r="W891" s="107"/>
      <c r="X891" s="107"/>
      <c r="Y891" s="107"/>
      <c r="Z891" s="107"/>
    </row>
    <row r="892" spans="1:26" ht="15.75" customHeight="1">
      <c r="A892" s="107"/>
      <c r="B892" s="107"/>
      <c r="C892" s="107"/>
      <c r="D892" s="107"/>
      <c r="E892" s="107"/>
      <c r="F892" s="107"/>
      <c r="G892" s="479"/>
      <c r="H892" s="107"/>
      <c r="I892" s="107"/>
      <c r="J892" s="107"/>
      <c r="K892" s="107"/>
      <c r="L892" s="107"/>
      <c r="M892" s="109"/>
      <c r="N892" s="109"/>
      <c r="O892" s="107"/>
      <c r="P892" s="107"/>
      <c r="Q892" s="107"/>
      <c r="R892" s="107"/>
      <c r="S892" s="107"/>
      <c r="T892" s="107"/>
      <c r="U892" s="107"/>
      <c r="V892" s="107"/>
      <c r="W892" s="107"/>
      <c r="X892" s="107"/>
      <c r="Y892" s="107"/>
      <c r="Z892" s="107"/>
    </row>
    <row r="893" spans="1:26" ht="15.75" customHeight="1">
      <c r="A893" s="107"/>
      <c r="B893" s="107"/>
      <c r="C893" s="107"/>
      <c r="D893" s="107"/>
      <c r="E893" s="107"/>
      <c r="F893" s="107"/>
      <c r="G893" s="479"/>
      <c r="H893" s="107"/>
      <c r="I893" s="107"/>
      <c r="J893" s="107"/>
      <c r="K893" s="107"/>
      <c r="L893" s="107"/>
      <c r="M893" s="109"/>
      <c r="N893" s="109"/>
      <c r="O893" s="107"/>
      <c r="P893" s="107"/>
      <c r="Q893" s="107"/>
      <c r="R893" s="107"/>
      <c r="S893" s="107"/>
      <c r="T893" s="107"/>
      <c r="U893" s="107"/>
      <c r="V893" s="107"/>
      <c r="W893" s="107"/>
      <c r="X893" s="107"/>
      <c r="Y893" s="107"/>
      <c r="Z893" s="107"/>
    </row>
    <row r="894" spans="1:26" ht="15.75" customHeight="1">
      <c r="A894" s="107"/>
      <c r="B894" s="107"/>
      <c r="C894" s="107"/>
      <c r="D894" s="107"/>
      <c r="E894" s="107"/>
      <c r="F894" s="107"/>
      <c r="G894" s="479"/>
      <c r="H894" s="107"/>
      <c r="I894" s="107"/>
      <c r="J894" s="107"/>
      <c r="K894" s="107"/>
      <c r="L894" s="107"/>
      <c r="M894" s="109"/>
      <c r="N894" s="109"/>
      <c r="O894" s="107"/>
      <c r="P894" s="107"/>
      <c r="Q894" s="107"/>
      <c r="R894" s="107"/>
      <c r="S894" s="107"/>
      <c r="T894" s="107"/>
      <c r="U894" s="107"/>
      <c r="V894" s="107"/>
      <c r="W894" s="107"/>
      <c r="X894" s="107"/>
      <c r="Y894" s="107"/>
      <c r="Z894" s="107"/>
    </row>
    <row r="895" spans="1:26" ht="15.75" customHeight="1">
      <c r="A895" s="107"/>
      <c r="B895" s="107"/>
      <c r="C895" s="107"/>
      <c r="D895" s="107"/>
      <c r="E895" s="107"/>
      <c r="F895" s="107"/>
      <c r="G895" s="479"/>
      <c r="H895" s="107"/>
      <c r="I895" s="107"/>
      <c r="J895" s="107"/>
      <c r="K895" s="107"/>
      <c r="L895" s="107"/>
      <c r="M895" s="109"/>
      <c r="N895" s="109"/>
      <c r="O895" s="107"/>
      <c r="P895" s="107"/>
      <c r="Q895" s="107"/>
      <c r="R895" s="107"/>
      <c r="S895" s="107"/>
      <c r="T895" s="107"/>
      <c r="U895" s="107"/>
      <c r="V895" s="107"/>
      <c r="W895" s="107"/>
      <c r="X895" s="107"/>
      <c r="Y895" s="107"/>
      <c r="Z895" s="107"/>
    </row>
    <row r="896" spans="1:26" ht="15.75" customHeight="1">
      <c r="A896" s="107"/>
      <c r="B896" s="107"/>
      <c r="C896" s="107"/>
      <c r="D896" s="107"/>
      <c r="E896" s="107"/>
      <c r="F896" s="107"/>
      <c r="G896" s="479"/>
      <c r="H896" s="107"/>
      <c r="I896" s="107"/>
      <c r="J896" s="107"/>
      <c r="K896" s="107"/>
      <c r="L896" s="107"/>
      <c r="M896" s="109"/>
      <c r="N896" s="109"/>
      <c r="O896" s="107"/>
      <c r="P896" s="107"/>
      <c r="Q896" s="107"/>
      <c r="R896" s="107"/>
      <c r="S896" s="107"/>
      <c r="T896" s="107"/>
      <c r="U896" s="107"/>
      <c r="V896" s="107"/>
      <c r="W896" s="107"/>
      <c r="X896" s="107"/>
      <c r="Y896" s="107"/>
      <c r="Z896" s="107"/>
    </row>
    <row r="897" spans="1:26" ht="15.75" customHeight="1">
      <c r="A897" s="107"/>
      <c r="B897" s="107"/>
      <c r="C897" s="107"/>
      <c r="D897" s="107"/>
      <c r="E897" s="107"/>
      <c r="F897" s="107"/>
      <c r="G897" s="479"/>
      <c r="H897" s="107"/>
      <c r="I897" s="107"/>
      <c r="J897" s="107"/>
      <c r="K897" s="107"/>
      <c r="L897" s="107"/>
      <c r="M897" s="109"/>
      <c r="N897" s="109"/>
      <c r="O897" s="107"/>
      <c r="P897" s="107"/>
      <c r="Q897" s="107"/>
      <c r="R897" s="107"/>
      <c r="S897" s="107"/>
      <c r="T897" s="107"/>
      <c r="U897" s="107"/>
      <c r="V897" s="107"/>
      <c r="W897" s="107"/>
      <c r="X897" s="107"/>
      <c r="Y897" s="107"/>
      <c r="Z897" s="107"/>
    </row>
    <row r="898" spans="1:26" ht="15.75" customHeight="1">
      <c r="A898" s="107"/>
      <c r="B898" s="107"/>
      <c r="C898" s="107"/>
      <c r="D898" s="107"/>
      <c r="E898" s="107"/>
      <c r="F898" s="107"/>
      <c r="G898" s="479"/>
      <c r="H898" s="107"/>
      <c r="I898" s="107"/>
      <c r="J898" s="107"/>
      <c r="K898" s="107"/>
      <c r="L898" s="107"/>
      <c r="M898" s="109"/>
      <c r="N898" s="109"/>
      <c r="O898" s="107"/>
      <c r="P898" s="107"/>
      <c r="Q898" s="107"/>
      <c r="R898" s="107"/>
      <c r="S898" s="107"/>
      <c r="T898" s="107"/>
      <c r="U898" s="107"/>
      <c r="V898" s="107"/>
      <c r="W898" s="107"/>
      <c r="X898" s="107"/>
      <c r="Y898" s="107"/>
      <c r="Z898" s="107"/>
    </row>
    <row r="899" spans="1:26" ht="15.75" customHeight="1">
      <c r="A899" s="107"/>
      <c r="B899" s="107"/>
      <c r="C899" s="107"/>
      <c r="D899" s="107"/>
      <c r="E899" s="107"/>
      <c r="F899" s="107"/>
      <c r="G899" s="479"/>
      <c r="H899" s="107"/>
      <c r="I899" s="107"/>
      <c r="J899" s="107"/>
      <c r="K899" s="107"/>
      <c r="L899" s="107"/>
      <c r="M899" s="109"/>
      <c r="N899" s="109"/>
      <c r="O899" s="107"/>
      <c r="P899" s="107"/>
      <c r="Q899" s="107"/>
      <c r="R899" s="107"/>
      <c r="S899" s="107"/>
      <c r="T899" s="107"/>
      <c r="U899" s="107"/>
      <c r="V899" s="107"/>
      <c r="W899" s="107"/>
      <c r="X899" s="107"/>
      <c r="Y899" s="107"/>
      <c r="Z899" s="107"/>
    </row>
    <row r="900" spans="1:26" ht="15.75" customHeight="1">
      <c r="A900" s="107"/>
      <c r="B900" s="107"/>
      <c r="C900" s="107"/>
      <c r="D900" s="107"/>
      <c r="E900" s="107"/>
      <c r="F900" s="107"/>
      <c r="G900" s="479"/>
      <c r="H900" s="107"/>
      <c r="I900" s="107"/>
      <c r="J900" s="107"/>
      <c r="K900" s="107"/>
      <c r="L900" s="107"/>
      <c r="M900" s="109"/>
      <c r="N900" s="109"/>
      <c r="O900" s="107"/>
      <c r="P900" s="107"/>
      <c r="Q900" s="107"/>
      <c r="R900" s="107"/>
      <c r="S900" s="107"/>
      <c r="T900" s="107"/>
      <c r="U900" s="107"/>
      <c r="V900" s="107"/>
      <c r="W900" s="107"/>
      <c r="X900" s="107"/>
      <c r="Y900" s="107"/>
      <c r="Z900" s="107"/>
    </row>
    <row r="901" spans="1:26" ht="15.75" customHeight="1">
      <c r="A901" s="107"/>
      <c r="B901" s="107"/>
      <c r="C901" s="107"/>
      <c r="D901" s="107"/>
      <c r="E901" s="107"/>
      <c r="F901" s="107"/>
      <c r="G901" s="479"/>
      <c r="H901" s="107"/>
      <c r="I901" s="107"/>
      <c r="J901" s="107"/>
      <c r="K901" s="107"/>
      <c r="L901" s="107"/>
      <c r="M901" s="109"/>
      <c r="N901" s="109"/>
      <c r="O901" s="107"/>
      <c r="P901" s="107"/>
      <c r="Q901" s="107"/>
      <c r="R901" s="107"/>
      <c r="S901" s="107"/>
      <c r="T901" s="107"/>
      <c r="U901" s="107"/>
      <c r="V901" s="107"/>
      <c r="W901" s="107"/>
      <c r="X901" s="107"/>
      <c r="Y901" s="107"/>
      <c r="Z901" s="107"/>
    </row>
    <row r="902" spans="1:26" ht="15.75" customHeight="1">
      <c r="A902" s="107"/>
      <c r="B902" s="107"/>
      <c r="C902" s="107"/>
      <c r="D902" s="107"/>
      <c r="E902" s="107"/>
      <c r="F902" s="107"/>
      <c r="G902" s="479"/>
      <c r="H902" s="107"/>
      <c r="I902" s="107"/>
      <c r="J902" s="107"/>
      <c r="K902" s="107"/>
      <c r="L902" s="107"/>
      <c r="M902" s="109"/>
      <c r="N902" s="109"/>
      <c r="O902" s="107"/>
      <c r="P902" s="107"/>
      <c r="Q902" s="107"/>
      <c r="R902" s="107"/>
      <c r="S902" s="107"/>
      <c r="T902" s="107"/>
      <c r="U902" s="107"/>
      <c r="V902" s="107"/>
      <c r="W902" s="107"/>
      <c r="X902" s="107"/>
      <c r="Y902" s="107"/>
      <c r="Z902" s="107"/>
    </row>
    <row r="903" spans="1:26" ht="15.75" customHeight="1">
      <c r="A903" s="107"/>
      <c r="B903" s="107"/>
      <c r="C903" s="107"/>
      <c r="D903" s="107"/>
      <c r="E903" s="107"/>
      <c r="F903" s="107"/>
      <c r="G903" s="479"/>
      <c r="H903" s="107"/>
      <c r="I903" s="107"/>
      <c r="J903" s="107"/>
      <c r="K903" s="107"/>
      <c r="L903" s="107"/>
      <c r="M903" s="109"/>
      <c r="N903" s="109"/>
      <c r="O903" s="107"/>
      <c r="P903" s="107"/>
      <c r="Q903" s="107"/>
      <c r="R903" s="107"/>
      <c r="S903" s="107"/>
      <c r="T903" s="107"/>
      <c r="U903" s="107"/>
      <c r="V903" s="107"/>
      <c r="W903" s="107"/>
      <c r="X903" s="107"/>
      <c r="Y903" s="107"/>
      <c r="Z903" s="107"/>
    </row>
    <row r="904" spans="1:26" ht="15.75" customHeight="1">
      <c r="A904" s="107"/>
      <c r="B904" s="107"/>
      <c r="C904" s="107"/>
      <c r="D904" s="107"/>
      <c r="E904" s="107"/>
      <c r="F904" s="107"/>
      <c r="G904" s="479"/>
      <c r="H904" s="107"/>
      <c r="I904" s="107"/>
      <c r="J904" s="107"/>
      <c r="K904" s="107"/>
      <c r="L904" s="107"/>
      <c r="M904" s="109"/>
      <c r="N904" s="109"/>
      <c r="O904" s="107"/>
      <c r="P904" s="107"/>
      <c r="Q904" s="107"/>
      <c r="R904" s="107"/>
      <c r="S904" s="107"/>
      <c r="T904" s="107"/>
      <c r="U904" s="107"/>
      <c r="V904" s="107"/>
      <c r="W904" s="107"/>
      <c r="X904" s="107"/>
      <c r="Y904" s="107"/>
      <c r="Z904" s="107"/>
    </row>
    <row r="905" spans="1:26" ht="15.75" customHeight="1">
      <c r="A905" s="107"/>
      <c r="B905" s="107"/>
      <c r="C905" s="107"/>
      <c r="D905" s="107"/>
      <c r="E905" s="107"/>
      <c r="F905" s="107"/>
      <c r="G905" s="479"/>
      <c r="H905" s="107"/>
      <c r="I905" s="107"/>
      <c r="J905" s="107"/>
      <c r="K905" s="107"/>
      <c r="L905" s="107"/>
      <c r="M905" s="109"/>
      <c r="N905" s="109"/>
      <c r="O905" s="107"/>
      <c r="P905" s="107"/>
      <c r="Q905" s="107"/>
      <c r="R905" s="107"/>
      <c r="S905" s="107"/>
      <c r="T905" s="107"/>
      <c r="U905" s="107"/>
      <c r="V905" s="107"/>
      <c r="W905" s="107"/>
      <c r="X905" s="107"/>
      <c r="Y905" s="107"/>
      <c r="Z905" s="107"/>
    </row>
    <row r="906" spans="1:26" ht="15.75" customHeight="1">
      <c r="A906" s="107"/>
      <c r="B906" s="107"/>
      <c r="C906" s="107"/>
      <c r="D906" s="107"/>
      <c r="E906" s="107"/>
      <c r="F906" s="107"/>
      <c r="G906" s="479"/>
      <c r="H906" s="107"/>
      <c r="I906" s="107"/>
      <c r="J906" s="107"/>
      <c r="K906" s="107"/>
      <c r="L906" s="107"/>
      <c r="M906" s="109"/>
      <c r="N906" s="109"/>
      <c r="O906" s="107"/>
      <c r="P906" s="107"/>
      <c r="Q906" s="107"/>
      <c r="R906" s="107"/>
      <c r="S906" s="107"/>
      <c r="T906" s="107"/>
      <c r="U906" s="107"/>
      <c r="V906" s="107"/>
      <c r="W906" s="107"/>
      <c r="X906" s="107"/>
      <c r="Y906" s="107"/>
      <c r="Z906" s="107"/>
    </row>
    <row r="907" spans="1:26" ht="15.75" customHeight="1">
      <c r="A907" s="107"/>
      <c r="B907" s="107"/>
      <c r="C907" s="107"/>
      <c r="D907" s="107"/>
      <c r="E907" s="107"/>
      <c r="F907" s="107"/>
      <c r="G907" s="479"/>
      <c r="H907" s="107"/>
      <c r="I907" s="107"/>
      <c r="J907" s="107"/>
      <c r="K907" s="107"/>
      <c r="L907" s="107"/>
      <c r="M907" s="109"/>
      <c r="N907" s="109"/>
      <c r="O907" s="107"/>
      <c r="P907" s="107"/>
      <c r="Q907" s="107"/>
      <c r="R907" s="107"/>
      <c r="S907" s="107"/>
      <c r="T907" s="107"/>
      <c r="U907" s="107"/>
      <c r="V907" s="107"/>
      <c r="W907" s="107"/>
      <c r="X907" s="107"/>
      <c r="Y907" s="107"/>
      <c r="Z907" s="107"/>
    </row>
    <row r="908" spans="1:26" ht="15.75" customHeight="1">
      <c r="A908" s="107"/>
      <c r="B908" s="107"/>
      <c r="C908" s="107"/>
      <c r="D908" s="107"/>
      <c r="E908" s="107"/>
      <c r="F908" s="107"/>
      <c r="G908" s="479"/>
      <c r="H908" s="107"/>
      <c r="I908" s="107"/>
      <c r="J908" s="107"/>
      <c r="K908" s="107"/>
      <c r="L908" s="107"/>
      <c r="M908" s="109"/>
      <c r="N908" s="109"/>
      <c r="O908" s="107"/>
      <c r="P908" s="107"/>
      <c r="Q908" s="107"/>
      <c r="R908" s="107"/>
      <c r="S908" s="107"/>
      <c r="T908" s="107"/>
      <c r="U908" s="107"/>
      <c r="V908" s="107"/>
      <c r="W908" s="107"/>
      <c r="X908" s="107"/>
      <c r="Y908" s="107"/>
      <c r="Z908" s="107"/>
    </row>
    <row r="909" spans="1:26" ht="15.75" customHeight="1">
      <c r="A909" s="107"/>
      <c r="B909" s="107"/>
      <c r="C909" s="107"/>
      <c r="D909" s="107"/>
      <c r="E909" s="107"/>
      <c r="F909" s="107"/>
      <c r="G909" s="479"/>
      <c r="H909" s="107"/>
      <c r="I909" s="107"/>
      <c r="J909" s="107"/>
      <c r="K909" s="107"/>
      <c r="L909" s="107"/>
      <c r="M909" s="109"/>
      <c r="N909" s="109"/>
      <c r="O909" s="107"/>
      <c r="P909" s="107"/>
      <c r="Q909" s="107"/>
      <c r="R909" s="107"/>
      <c r="S909" s="107"/>
      <c r="T909" s="107"/>
      <c r="U909" s="107"/>
      <c r="V909" s="107"/>
      <c r="W909" s="107"/>
      <c r="X909" s="107"/>
      <c r="Y909" s="107"/>
      <c r="Z909" s="107"/>
    </row>
    <row r="910" spans="1:26" ht="15.75" customHeight="1">
      <c r="A910" s="107"/>
      <c r="B910" s="107"/>
      <c r="C910" s="107"/>
      <c r="D910" s="107"/>
      <c r="E910" s="107"/>
      <c r="F910" s="107"/>
      <c r="G910" s="479"/>
      <c r="H910" s="107"/>
      <c r="I910" s="107"/>
      <c r="J910" s="107"/>
      <c r="K910" s="107"/>
      <c r="L910" s="107"/>
      <c r="M910" s="109"/>
      <c r="N910" s="109"/>
      <c r="O910" s="107"/>
      <c r="P910" s="107"/>
      <c r="Q910" s="107"/>
      <c r="R910" s="107"/>
      <c r="S910" s="107"/>
      <c r="T910" s="107"/>
      <c r="U910" s="107"/>
      <c r="V910" s="107"/>
      <c r="W910" s="107"/>
      <c r="X910" s="107"/>
      <c r="Y910" s="107"/>
      <c r="Z910" s="107"/>
    </row>
    <row r="911" spans="1:26" ht="15.75" customHeight="1">
      <c r="A911" s="107"/>
      <c r="B911" s="107"/>
      <c r="C911" s="107"/>
      <c r="D911" s="107"/>
      <c r="E911" s="107"/>
      <c r="F911" s="107"/>
      <c r="G911" s="479"/>
      <c r="H911" s="107"/>
      <c r="I911" s="107"/>
      <c r="J911" s="107"/>
      <c r="K911" s="107"/>
      <c r="L911" s="107"/>
      <c r="M911" s="109"/>
      <c r="N911" s="109"/>
      <c r="O911" s="107"/>
      <c r="P911" s="107"/>
      <c r="Q911" s="107"/>
      <c r="R911" s="107"/>
      <c r="S911" s="107"/>
      <c r="T911" s="107"/>
      <c r="U911" s="107"/>
      <c r="V911" s="107"/>
      <c r="W911" s="107"/>
      <c r="X911" s="107"/>
      <c r="Y911" s="107"/>
      <c r="Z911" s="107"/>
    </row>
    <row r="912" spans="1:26" ht="15.75" customHeight="1">
      <c r="A912" s="107"/>
      <c r="B912" s="107"/>
      <c r="C912" s="107"/>
      <c r="D912" s="107"/>
      <c r="E912" s="107"/>
      <c r="F912" s="107"/>
      <c r="G912" s="479"/>
      <c r="H912" s="107"/>
      <c r="I912" s="107"/>
      <c r="J912" s="107"/>
      <c r="K912" s="107"/>
      <c r="L912" s="107"/>
      <c r="M912" s="109"/>
      <c r="N912" s="109"/>
      <c r="O912" s="107"/>
      <c r="P912" s="107"/>
      <c r="Q912" s="107"/>
      <c r="R912" s="107"/>
      <c r="S912" s="107"/>
      <c r="T912" s="107"/>
      <c r="U912" s="107"/>
      <c r="V912" s="107"/>
      <c r="W912" s="107"/>
      <c r="X912" s="107"/>
      <c r="Y912" s="107"/>
      <c r="Z912" s="107"/>
    </row>
    <row r="913" spans="1:26" ht="15.75" customHeight="1">
      <c r="A913" s="107"/>
      <c r="B913" s="107"/>
      <c r="C913" s="107"/>
      <c r="D913" s="107"/>
      <c r="E913" s="107"/>
      <c r="F913" s="107"/>
      <c r="G913" s="479"/>
      <c r="H913" s="107"/>
      <c r="I913" s="107"/>
      <c r="J913" s="107"/>
      <c r="K913" s="107"/>
      <c r="L913" s="107"/>
      <c r="M913" s="109"/>
      <c r="N913" s="109"/>
      <c r="O913" s="107"/>
      <c r="P913" s="107"/>
      <c r="Q913" s="107"/>
      <c r="R913" s="107"/>
      <c r="S913" s="107"/>
      <c r="T913" s="107"/>
      <c r="U913" s="107"/>
      <c r="V913" s="107"/>
      <c r="W913" s="107"/>
      <c r="X913" s="107"/>
      <c r="Y913" s="107"/>
      <c r="Z913" s="107"/>
    </row>
    <row r="914" spans="1:26" ht="15.75" customHeight="1">
      <c r="A914" s="107"/>
      <c r="B914" s="107"/>
      <c r="C914" s="107"/>
      <c r="D914" s="107"/>
      <c r="E914" s="107"/>
      <c r="F914" s="107"/>
      <c r="G914" s="479"/>
      <c r="H914" s="107"/>
      <c r="I914" s="107"/>
      <c r="J914" s="107"/>
      <c r="K914" s="107"/>
      <c r="L914" s="107"/>
      <c r="M914" s="109"/>
      <c r="N914" s="109"/>
      <c r="O914" s="107"/>
      <c r="P914" s="107"/>
      <c r="Q914" s="107"/>
      <c r="R914" s="107"/>
      <c r="S914" s="107"/>
      <c r="T914" s="107"/>
      <c r="U914" s="107"/>
      <c r="V914" s="107"/>
      <c r="W914" s="107"/>
      <c r="X914" s="107"/>
      <c r="Y914" s="107"/>
      <c r="Z914" s="107"/>
    </row>
    <row r="915" spans="1:26" ht="15.75" customHeight="1">
      <c r="A915" s="107"/>
      <c r="B915" s="107"/>
      <c r="C915" s="107"/>
      <c r="D915" s="107"/>
      <c r="E915" s="107"/>
      <c r="F915" s="107"/>
      <c r="G915" s="479"/>
      <c r="H915" s="107"/>
      <c r="I915" s="107"/>
      <c r="J915" s="107"/>
      <c r="K915" s="107"/>
      <c r="L915" s="107"/>
      <c r="M915" s="109"/>
      <c r="N915" s="109"/>
      <c r="O915" s="107"/>
      <c r="P915" s="107"/>
      <c r="Q915" s="107"/>
      <c r="R915" s="107"/>
      <c r="S915" s="107"/>
      <c r="T915" s="107"/>
      <c r="U915" s="107"/>
      <c r="V915" s="107"/>
      <c r="W915" s="107"/>
      <c r="X915" s="107"/>
      <c r="Y915" s="107"/>
      <c r="Z915" s="107"/>
    </row>
    <row r="916" spans="1:26" ht="15.75" customHeight="1">
      <c r="A916" s="107"/>
      <c r="B916" s="107"/>
      <c r="C916" s="107"/>
      <c r="D916" s="107"/>
      <c r="E916" s="107"/>
      <c r="F916" s="107"/>
      <c r="G916" s="479"/>
      <c r="H916" s="107"/>
      <c r="I916" s="107"/>
      <c r="J916" s="107"/>
      <c r="K916" s="107"/>
      <c r="L916" s="107"/>
      <c r="M916" s="109"/>
      <c r="N916" s="109"/>
      <c r="O916" s="107"/>
      <c r="P916" s="107"/>
      <c r="Q916" s="107"/>
      <c r="R916" s="107"/>
      <c r="S916" s="107"/>
      <c r="T916" s="107"/>
      <c r="U916" s="107"/>
      <c r="V916" s="107"/>
      <c r="W916" s="107"/>
      <c r="X916" s="107"/>
      <c r="Y916" s="107"/>
      <c r="Z916" s="107"/>
    </row>
    <row r="917" spans="1:26" ht="15.75" customHeight="1">
      <c r="A917" s="107"/>
      <c r="B917" s="107"/>
      <c r="C917" s="107"/>
      <c r="D917" s="107"/>
      <c r="E917" s="107"/>
      <c r="F917" s="107"/>
      <c r="G917" s="479"/>
      <c r="H917" s="107"/>
      <c r="I917" s="107"/>
      <c r="J917" s="107"/>
      <c r="K917" s="107"/>
      <c r="L917" s="107"/>
      <c r="M917" s="109"/>
      <c r="N917" s="109"/>
      <c r="O917" s="107"/>
      <c r="P917" s="107"/>
      <c r="Q917" s="107"/>
      <c r="R917" s="107"/>
      <c r="S917" s="107"/>
      <c r="T917" s="107"/>
      <c r="U917" s="107"/>
      <c r="V917" s="107"/>
      <c r="W917" s="107"/>
      <c r="X917" s="107"/>
      <c r="Y917" s="107"/>
      <c r="Z917" s="107"/>
    </row>
    <row r="918" spans="1:26" ht="15.75" customHeight="1">
      <c r="A918" s="107"/>
      <c r="B918" s="107"/>
      <c r="C918" s="107"/>
      <c r="D918" s="107"/>
      <c r="E918" s="107"/>
      <c r="F918" s="107"/>
      <c r="G918" s="479"/>
      <c r="H918" s="107"/>
      <c r="I918" s="107"/>
      <c r="J918" s="107"/>
      <c r="K918" s="107"/>
      <c r="L918" s="107"/>
      <c r="M918" s="109"/>
      <c r="N918" s="109"/>
      <c r="O918" s="107"/>
      <c r="P918" s="107"/>
      <c r="Q918" s="107"/>
      <c r="R918" s="107"/>
      <c r="S918" s="107"/>
      <c r="T918" s="107"/>
      <c r="U918" s="107"/>
      <c r="V918" s="107"/>
      <c r="W918" s="107"/>
      <c r="X918" s="107"/>
      <c r="Y918" s="107"/>
      <c r="Z918" s="107"/>
    </row>
    <row r="919" spans="1:26" ht="15.75" customHeight="1">
      <c r="A919" s="107"/>
      <c r="B919" s="107"/>
      <c r="C919" s="107"/>
      <c r="D919" s="107"/>
      <c r="E919" s="107"/>
      <c r="F919" s="107"/>
      <c r="G919" s="479"/>
      <c r="H919" s="107"/>
      <c r="I919" s="107"/>
      <c r="J919" s="107"/>
      <c r="K919" s="107"/>
      <c r="L919" s="107"/>
      <c r="M919" s="109"/>
      <c r="N919" s="109"/>
      <c r="O919" s="107"/>
      <c r="P919" s="107"/>
      <c r="Q919" s="107"/>
      <c r="R919" s="107"/>
      <c r="S919" s="107"/>
      <c r="T919" s="107"/>
      <c r="U919" s="107"/>
      <c r="V919" s="107"/>
      <c r="W919" s="107"/>
      <c r="X919" s="107"/>
      <c r="Y919" s="107"/>
      <c r="Z919" s="107"/>
    </row>
    <row r="920" spans="1:26" ht="15.75" customHeight="1">
      <c r="A920" s="107"/>
      <c r="B920" s="107"/>
      <c r="C920" s="107"/>
      <c r="D920" s="107"/>
      <c r="E920" s="107"/>
      <c r="F920" s="107"/>
      <c r="G920" s="479"/>
      <c r="H920" s="107"/>
      <c r="I920" s="107"/>
      <c r="J920" s="107"/>
      <c r="K920" s="107"/>
      <c r="L920" s="107"/>
      <c r="M920" s="109"/>
      <c r="N920" s="109"/>
      <c r="O920" s="107"/>
      <c r="P920" s="107"/>
      <c r="Q920" s="107"/>
      <c r="R920" s="107"/>
      <c r="S920" s="107"/>
      <c r="T920" s="107"/>
      <c r="U920" s="107"/>
      <c r="V920" s="107"/>
      <c r="W920" s="107"/>
      <c r="X920" s="107"/>
      <c r="Y920" s="107"/>
      <c r="Z920" s="107"/>
    </row>
    <row r="921" spans="1:26" ht="15.75" customHeight="1">
      <c r="A921" s="107"/>
      <c r="B921" s="107"/>
      <c r="C921" s="107"/>
      <c r="D921" s="107"/>
      <c r="E921" s="107"/>
      <c r="F921" s="107"/>
      <c r="G921" s="479"/>
      <c r="H921" s="107"/>
      <c r="I921" s="107"/>
      <c r="J921" s="107"/>
      <c r="K921" s="107"/>
      <c r="L921" s="107"/>
      <c r="M921" s="109"/>
      <c r="N921" s="109"/>
      <c r="O921" s="107"/>
      <c r="P921" s="107"/>
      <c r="Q921" s="107"/>
      <c r="R921" s="107"/>
      <c r="S921" s="107"/>
      <c r="T921" s="107"/>
      <c r="U921" s="107"/>
      <c r="V921" s="107"/>
      <c r="W921" s="107"/>
      <c r="X921" s="107"/>
      <c r="Y921" s="107"/>
      <c r="Z921" s="107"/>
    </row>
    <row r="922" spans="1:26" ht="15.75" customHeight="1">
      <c r="A922" s="107"/>
      <c r="B922" s="107"/>
      <c r="C922" s="107"/>
      <c r="D922" s="107"/>
      <c r="E922" s="107"/>
      <c r="F922" s="107"/>
      <c r="G922" s="479"/>
      <c r="H922" s="107"/>
      <c r="I922" s="107"/>
      <c r="J922" s="107"/>
      <c r="K922" s="107"/>
      <c r="L922" s="107"/>
      <c r="M922" s="109"/>
      <c r="N922" s="109"/>
      <c r="O922" s="107"/>
      <c r="P922" s="107"/>
      <c r="Q922" s="107"/>
      <c r="R922" s="107"/>
      <c r="S922" s="107"/>
      <c r="T922" s="107"/>
      <c r="U922" s="107"/>
      <c r="V922" s="107"/>
      <c r="W922" s="107"/>
      <c r="X922" s="107"/>
      <c r="Y922" s="107"/>
      <c r="Z922" s="107"/>
    </row>
    <row r="923" spans="1:26" ht="15.75" customHeight="1">
      <c r="A923" s="107"/>
      <c r="B923" s="107"/>
      <c r="C923" s="107"/>
      <c r="D923" s="107"/>
      <c r="E923" s="107"/>
      <c r="F923" s="107"/>
      <c r="G923" s="479"/>
      <c r="H923" s="107"/>
      <c r="I923" s="107"/>
      <c r="J923" s="107"/>
      <c r="K923" s="107"/>
      <c r="L923" s="107"/>
      <c r="M923" s="109"/>
      <c r="N923" s="109"/>
      <c r="O923" s="107"/>
      <c r="P923" s="107"/>
      <c r="Q923" s="107"/>
      <c r="R923" s="107"/>
      <c r="S923" s="107"/>
      <c r="T923" s="107"/>
      <c r="U923" s="107"/>
      <c r="V923" s="107"/>
      <c r="W923" s="107"/>
      <c r="X923" s="107"/>
      <c r="Y923" s="107"/>
      <c r="Z923" s="107"/>
    </row>
    <row r="924" spans="1:26" ht="15.75" customHeight="1">
      <c r="A924" s="107"/>
      <c r="B924" s="107"/>
      <c r="C924" s="107"/>
      <c r="D924" s="107"/>
      <c r="E924" s="107"/>
      <c r="F924" s="107"/>
      <c r="G924" s="479"/>
      <c r="H924" s="107"/>
      <c r="I924" s="107"/>
      <c r="J924" s="107"/>
      <c r="K924" s="107"/>
      <c r="L924" s="107"/>
      <c r="M924" s="109"/>
      <c r="N924" s="109"/>
      <c r="O924" s="107"/>
      <c r="P924" s="107"/>
      <c r="Q924" s="107"/>
      <c r="R924" s="107"/>
      <c r="S924" s="107"/>
      <c r="T924" s="107"/>
      <c r="U924" s="107"/>
      <c r="V924" s="107"/>
      <c r="W924" s="107"/>
      <c r="X924" s="107"/>
      <c r="Y924" s="107"/>
      <c r="Z924" s="107"/>
    </row>
    <row r="925" spans="1:26" ht="15.75" customHeight="1">
      <c r="A925" s="107"/>
      <c r="B925" s="107"/>
      <c r="C925" s="107"/>
      <c r="D925" s="107"/>
      <c r="E925" s="107"/>
      <c r="F925" s="107"/>
      <c r="G925" s="479"/>
      <c r="H925" s="107"/>
      <c r="I925" s="107"/>
      <c r="J925" s="107"/>
      <c r="K925" s="107"/>
      <c r="L925" s="107"/>
      <c r="M925" s="109"/>
      <c r="N925" s="109"/>
      <c r="O925" s="107"/>
      <c r="P925" s="107"/>
      <c r="Q925" s="107"/>
      <c r="R925" s="107"/>
      <c r="S925" s="107"/>
      <c r="T925" s="107"/>
      <c r="U925" s="107"/>
      <c r="V925" s="107"/>
      <c r="W925" s="107"/>
      <c r="X925" s="107"/>
      <c r="Y925" s="107"/>
      <c r="Z925" s="107"/>
    </row>
    <row r="926" spans="1:26" ht="15.75" customHeight="1">
      <c r="A926" s="107"/>
      <c r="B926" s="107"/>
      <c r="C926" s="107"/>
      <c r="D926" s="107"/>
      <c r="E926" s="107"/>
      <c r="F926" s="107"/>
      <c r="G926" s="479"/>
      <c r="H926" s="107"/>
      <c r="I926" s="107"/>
      <c r="J926" s="107"/>
      <c r="K926" s="107"/>
      <c r="L926" s="107"/>
      <c r="M926" s="109"/>
      <c r="N926" s="109"/>
      <c r="O926" s="107"/>
      <c r="P926" s="107"/>
      <c r="Q926" s="107"/>
      <c r="R926" s="107"/>
      <c r="S926" s="107"/>
      <c r="T926" s="107"/>
      <c r="U926" s="107"/>
      <c r="V926" s="107"/>
      <c r="W926" s="107"/>
      <c r="X926" s="107"/>
      <c r="Y926" s="107"/>
      <c r="Z926" s="107"/>
    </row>
    <row r="927" spans="1:26" ht="15.75" customHeight="1">
      <c r="A927" s="107"/>
      <c r="B927" s="107"/>
      <c r="C927" s="107"/>
      <c r="D927" s="107"/>
      <c r="E927" s="107"/>
      <c r="F927" s="107"/>
      <c r="G927" s="479"/>
      <c r="H927" s="107"/>
      <c r="I927" s="107"/>
      <c r="J927" s="107"/>
      <c r="K927" s="107"/>
      <c r="L927" s="107"/>
      <c r="M927" s="109"/>
      <c r="N927" s="109"/>
      <c r="O927" s="107"/>
      <c r="P927" s="107"/>
      <c r="Q927" s="107"/>
      <c r="R927" s="107"/>
      <c r="S927" s="107"/>
      <c r="T927" s="107"/>
      <c r="U927" s="107"/>
      <c r="V927" s="107"/>
      <c r="W927" s="107"/>
      <c r="X927" s="107"/>
      <c r="Y927" s="107"/>
      <c r="Z927" s="107"/>
    </row>
    <row r="928" spans="1:26" ht="15.75" customHeight="1">
      <c r="A928" s="107"/>
      <c r="B928" s="107"/>
      <c r="C928" s="107"/>
      <c r="D928" s="107"/>
      <c r="E928" s="107"/>
      <c r="F928" s="107"/>
      <c r="G928" s="479"/>
      <c r="H928" s="107"/>
      <c r="I928" s="107"/>
      <c r="J928" s="107"/>
      <c r="K928" s="107"/>
      <c r="L928" s="107"/>
      <c r="M928" s="109"/>
      <c r="N928" s="109"/>
      <c r="O928" s="107"/>
      <c r="P928" s="107"/>
      <c r="Q928" s="107"/>
      <c r="R928" s="107"/>
      <c r="S928" s="107"/>
      <c r="T928" s="107"/>
      <c r="U928" s="107"/>
      <c r="V928" s="107"/>
      <c r="W928" s="107"/>
      <c r="X928" s="107"/>
      <c r="Y928" s="107"/>
      <c r="Z928" s="107"/>
    </row>
    <row r="929" spans="1:26" ht="15.75" customHeight="1">
      <c r="A929" s="107"/>
      <c r="B929" s="107"/>
      <c r="C929" s="107"/>
      <c r="D929" s="107"/>
      <c r="E929" s="107"/>
      <c r="F929" s="107"/>
      <c r="G929" s="479"/>
      <c r="H929" s="107"/>
      <c r="I929" s="107"/>
      <c r="J929" s="107"/>
      <c r="K929" s="107"/>
      <c r="L929" s="107"/>
      <c r="M929" s="109"/>
      <c r="N929" s="109"/>
      <c r="O929" s="107"/>
      <c r="P929" s="107"/>
      <c r="Q929" s="107"/>
      <c r="R929" s="107"/>
      <c r="S929" s="107"/>
      <c r="T929" s="107"/>
      <c r="U929" s="107"/>
      <c r="V929" s="107"/>
      <c r="W929" s="107"/>
      <c r="X929" s="107"/>
      <c r="Y929" s="107"/>
      <c r="Z929" s="107"/>
    </row>
    <row r="930" spans="1:26" ht="15.75" customHeight="1">
      <c r="A930" s="107"/>
      <c r="B930" s="107"/>
      <c r="C930" s="107"/>
      <c r="D930" s="107"/>
      <c r="E930" s="107"/>
      <c r="F930" s="107"/>
      <c r="G930" s="479"/>
      <c r="H930" s="107"/>
      <c r="I930" s="107"/>
      <c r="J930" s="107"/>
      <c r="K930" s="107"/>
      <c r="L930" s="107"/>
      <c r="M930" s="109"/>
      <c r="N930" s="109"/>
      <c r="O930" s="107"/>
      <c r="P930" s="107"/>
      <c r="Q930" s="107"/>
      <c r="R930" s="107"/>
      <c r="S930" s="107"/>
      <c r="T930" s="107"/>
      <c r="U930" s="107"/>
      <c r="V930" s="107"/>
      <c r="W930" s="107"/>
      <c r="X930" s="107"/>
      <c r="Y930" s="107"/>
      <c r="Z930" s="107"/>
    </row>
    <row r="931" spans="1:26" ht="15.75" customHeight="1">
      <c r="A931" s="107"/>
      <c r="B931" s="107"/>
      <c r="C931" s="107"/>
      <c r="D931" s="107"/>
      <c r="E931" s="107"/>
      <c r="F931" s="107"/>
      <c r="G931" s="479"/>
      <c r="H931" s="107"/>
      <c r="I931" s="107"/>
      <c r="J931" s="107"/>
      <c r="K931" s="107"/>
      <c r="L931" s="107"/>
      <c r="M931" s="109"/>
      <c r="N931" s="109"/>
      <c r="O931" s="107"/>
      <c r="P931" s="107"/>
      <c r="Q931" s="107"/>
      <c r="R931" s="107"/>
      <c r="S931" s="107"/>
      <c r="T931" s="107"/>
      <c r="U931" s="107"/>
      <c r="V931" s="107"/>
      <c r="W931" s="107"/>
      <c r="X931" s="107"/>
      <c r="Y931" s="107"/>
      <c r="Z931" s="107"/>
    </row>
    <row r="932" spans="1:26" ht="15.75" customHeight="1">
      <c r="A932" s="107"/>
      <c r="B932" s="107"/>
      <c r="C932" s="107"/>
      <c r="D932" s="107"/>
      <c r="E932" s="107"/>
      <c r="F932" s="107"/>
      <c r="G932" s="479"/>
      <c r="H932" s="107"/>
      <c r="I932" s="107"/>
      <c r="J932" s="107"/>
      <c r="K932" s="107"/>
      <c r="L932" s="107"/>
      <c r="M932" s="109"/>
      <c r="N932" s="109"/>
      <c r="O932" s="107"/>
      <c r="P932" s="107"/>
      <c r="Q932" s="107"/>
      <c r="R932" s="107"/>
      <c r="S932" s="107"/>
      <c r="T932" s="107"/>
      <c r="U932" s="107"/>
      <c r="V932" s="107"/>
      <c r="W932" s="107"/>
      <c r="X932" s="107"/>
      <c r="Y932" s="107"/>
      <c r="Z932" s="107"/>
    </row>
    <row r="933" spans="1:26" ht="15.75" customHeight="1">
      <c r="A933" s="107"/>
      <c r="B933" s="107"/>
      <c r="C933" s="107"/>
      <c r="D933" s="107"/>
      <c r="E933" s="107"/>
      <c r="F933" s="107"/>
      <c r="G933" s="479"/>
      <c r="H933" s="107"/>
      <c r="I933" s="107"/>
      <c r="J933" s="107"/>
      <c r="K933" s="107"/>
      <c r="L933" s="107"/>
      <c r="M933" s="109"/>
      <c r="N933" s="109"/>
      <c r="O933" s="107"/>
      <c r="P933" s="107"/>
      <c r="Q933" s="107"/>
      <c r="R933" s="107"/>
      <c r="S933" s="107"/>
      <c r="T933" s="107"/>
      <c r="U933" s="107"/>
      <c r="V933" s="107"/>
      <c r="W933" s="107"/>
      <c r="X933" s="107"/>
      <c r="Y933" s="107"/>
      <c r="Z933" s="107"/>
    </row>
    <row r="934" spans="1:26" ht="15.75" customHeight="1">
      <c r="A934" s="107"/>
      <c r="B934" s="107"/>
      <c r="C934" s="107"/>
      <c r="D934" s="107"/>
      <c r="E934" s="107"/>
      <c r="F934" s="107"/>
      <c r="G934" s="479"/>
      <c r="H934" s="107"/>
      <c r="I934" s="107"/>
      <c r="J934" s="107"/>
      <c r="K934" s="107"/>
      <c r="L934" s="107"/>
      <c r="M934" s="109"/>
      <c r="N934" s="109"/>
      <c r="O934" s="107"/>
      <c r="P934" s="107"/>
      <c r="Q934" s="107"/>
      <c r="R934" s="107"/>
      <c r="S934" s="107"/>
      <c r="T934" s="107"/>
      <c r="U934" s="107"/>
      <c r="V934" s="107"/>
      <c r="W934" s="107"/>
      <c r="X934" s="107"/>
      <c r="Y934" s="107"/>
      <c r="Z934" s="107"/>
    </row>
    <row r="935" spans="1:26" ht="15.75" customHeight="1">
      <c r="A935" s="107"/>
      <c r="B935" s="107"/>
      <c r="C935" s="107"/>
      <c r="D935" s="107"/>
      <c r="E935" s="107"/>
      <c r="F935" s="107"/>
      <c r="G935" s="479"/>
      <c r="H935" s="107"/>
      <c r="I935" s="107"/>
      <c r="J935" s="107"/>
      <c r="K935" s="107"/>
      <c r="L935" s="107"/>
      <c r="M935" s="109"/>
      <c r="N935" s="109"/>
      <c r="O935" s="107"/>
      <c r="P935" s="107"/>
      <c r="Q935" s="107"/>
      <c r="R935" s="107"/>
      <c r="S935" s="107"/>
      <c r="T935" s="107"/>
      <c r="U935" s="107"/>
      <c r="V935" s="107"/>
      <c r="W935" s="107"/>
      <c r="X935" s="107"/>
      <c r="Y935" s="107"/>
      <c r="Z935" s="107"/>
    </row>
    <row r="936" spans="1:26" ht="15.75" customHeight="1">
      <c r="A936" s="107"/>
      <c r="B936" s="107"/>
      <c r="C936" s="107"/>
      <c r="D936" s="107"/>
      <c r="E936" s="107"/>
      <c r="F936" s="107"/>
      <c r="G936" s="479"/>
      <c r="H936" s="107"/>
      <c r="I936" s="107"/>
      <c r="J936" s="107"/>
      <c r="K936" s="107"/>
      <c r="L936" s="107"/>
      <c r="M936" s="109"/>
      <c r="N936" s="109"/>
      <c r="O936" s="107"/>
      <c r="P936" s="107"/>
      <c r="Q936" s="107"/>
      <c r="R936" s="107"/>
      <c r="S936" s="107"/>
      <c r="T936" s="107"/>
      <c r="U936" s="107"/>
      <c r="V936" s="107"/>
      <c r="W936" s="107"/>
      <c r="X936" s="107"/>
      <c r="Y936" s="107"/>
      <c r="Z936" s="107"/>
    </row>
    <row r="937" spans="1:26" ht="15.75" customHeight="1">
      <c r="A937" s="107"/>
      <c r="B937" s="107"/>
      <c r="C937" s="107"/>
      <c r="D937" s="107"/>
      <c r="E937" s="107"/>
      <c r="F937" s="107"/>
      <c r="G937" s="479"/>
      <c r="H937" s="107"/>
      <c r="I937" s="107"/>
      <c r="J937" s="107"/>
      <c r="K937" s="107"/>
      <c r="L937" s="107"/>
      <c r="M937" s="109"/>
      <c r="N937" s="109"/>
      <c r="O937" s="107"/>
      <c r="P937" s="107"/>
      <c r="Q937" s="107"/>
      <c r="R937" s="107"/>
      <c r="S937" s="107"/>
      <c r="T937" s="107"/>
      <c r="U937" s="107"/>
      <c r="V937" s="107"/>
      <c r="W937" s="107"/>
      <c r="X937" s="107"/>
      <c r="Y937" s="107"/>
      <c r="Z937" s="107"/>
    </row>
    <row r="938" spans="1:26" ht="15.75" customHeight="1">
      <c r="A938" s="107"/>
      <c r="B938" s="107"/>
      <c r="C938" s="107"/>
      <c r="D938" s="107"/>
      <c r="E938" s="107"/>
      <c r="F938" s="107"/>
      <c r="G938" s="479"/>
      <c r="H938" s="107"/>
      <c r="I938" s="107"/>
      <c r="J938" s="107"/>
      <c r="K938" s="107"/>
      <c r="L938" s="107"/>
      <c r="M938" s="109"/>
      <c r="N938" s="109"/>
      <c r="O938" s="107"/>
      <c r="P938" s="107"/>
      <c r="Q938" s="107"/>
      <c r="R938" s="107"/>
      <c r="S938" s="107"/>
      <c r="T938" s="107"/>
      <c r="U938" s="107"/>
      <c r="V938" s="107"/>
      <c r="W938" s="107"/>
      <c r="X938" s="107"/>
      <c r="Y938" s="107"/>
      <c r="Z938" s="107"/>
    </row>
    <row r="939" spans="1:26" ht="15.75" customHeight="1">
      <c r="A939" s="107"/>
      <c r="B939" s="107"/>
      <c r="C939" s="107"/>
      <c r="D939" s="107"/>
      <c r="E939" s="107"/>
      <c r="F939" s="107"/>
      <c r="G939" s="479"/>
      <c r="H939" s="107"/>
      <c r="I939" s="107"/>
      <c r="J939" s="107"/>
      <c r="K939" s="107"/>
      <c r="L939" s="107"/>
      <c r="M939" s="109"/>
      <c r="N939" s="109"/>
      <c r="O939" s="107"/>
      <c r="P939" s="107"/>
      <c r="Q939" s="107"/>
      <c r="R939" s="107"/>
      <c r="S939" s="107"/>
      <c r="T939" s="107"/>
      <c r="U939" s="107"/>
      <c r="V939" s="107"/>
      <c r="W939" s="107"/>
      <c r="X939" s="107"/>
      <c r="Y939" s="107"/>
      <c r="Z939" s="107"/>
    </row>
    <row r="940" spans="1:26" ht="15.75" customHeight="1">
      <c r="A940" s="107"/>
      <c r="B940" s="107"/>
      <c r="C940" s="107"/>
      <c r="D940" s="107"/>
      <c r="E940" s="107"/>
      <c r="F940" s="107"/>
      <c r="G940" s="479"/>
      <c r="H940" s="107"/>
      <c r="I940" s="107"/>
      <c r="J940" s="107"/>
      <c r="K940" s="107"/>
      <c r="L940" s="107"/>
      <c r="M940" s="109"/>
      <c r="N940" s="109"/>
      <c r="O940" s="107"/>
      <c r="P940" s="107"/>
      <c r="Q940" s="107"/>
      <c r="R940" s="107"/>
      <c r="S940" s="107"/>
      <c r="T940" s="107"/>
      <c r="U940" s="107"/>
      <c r="V940" s="107"/>
      <c r="W940" s="107"/>
      <c r="X940" s="107"/>
      <c r="Y940" s="107"/>
      <c r="Z940" s="107"/>
    </row>
    <row r="941" spans="1:26" ht="15.75" customHeight="1">
      <c r="A941" s="107"/>
      <c r="B941" s="107"/>
      <c r="C941" s="107"/>
      <c r="D941" s="107"/>
      <c r="E941" s="107"/>
      <c r="F941" s="107"/>
      <c r="G941" s="479"/>
      <c r="H941" s="107"/>
      <c r="I941" s="107"/>
      <c r="J941" s="107"/>
      <c r="K941" s="107"/>
      <c r="L941" s="107"/>
      <c r="M941" s="109"/>
      <c r="N941" s="109"/>
      <c r="O941" s="107"/>
      <c r="P941" s="107"/>
      <c r="Q941" s="107"/>
      <c r="R941" s="107"/>
      <c r="S941" s="107"/>
      <c r="T941" s="107"/>
      <c r="U941" s="107"/>
      <c r="V941" s="107"/>
      <c r="W941" s="107"/>
      <c r="X941" s="107"/>
      <c r="Y941" s="107"/>
      <c r="Z941" s="107"/>
    </row>
    <row r="942" spans="1:26" ht="15.75" customHeight="1">
      <c r="A942" s="107"/>
      <c r="B942" s="107"/>
      <c r="C942" s="107"/>
      <c r="D942" s="107"/>
      <c r="E942" s="107"/>
      <c r="F942" s="107"/>
      <c r="G942" s="479"/>
      <c r="H942" s="107"/>
      <c r="I942" s="107"/>
      <c r="J942" s="107"/>
      <c r="K942" s="107"/>
      <c r="L942" s="107"/>
      <c r="M942" s="109"/>
      <c r="N942" s="109"/>
      <c r="O942" s="107"/>
      <c r="P942" s="107"/>
      <c r="Q942" s="107"/>
      <c r="R942" s="107"/>
      <c r="S942" s="107"/>
      <c r="T942" s="107"/>
      <c r="U942" s="107"/>
      <c r="V942" s="107"/>
      <c r="W942" s="107"/>
      <c r="X942" s="107"/>
      <c r="Y942" s="107"/>
      <c r="Z942" s="107"/>
    </row>
    <row r="943" spans="1:26" ht="15.75" customHeight="1">
      <c r="A943" s="107"/>
      <c r="B943" s="107"/>
      <c r="C943" s="107"/>
      <c r="D943" s="107"/>
      <c r="E943" s="107"/>
      <c r="F943" s="107"/>
      <c r="G943" s="479"/>
      <c r="H943" s="107"/>
      <c r="I943" s="107"/>
      <c r="J943" s="107"/>
      <c r="K943" s="107"/>
      <c r="L943" s="107"/>
      <c r="M943" s="109"/>
      <c r="N943" s="109"/>
      <c r="O943" s="107"/>
      <c r="P943" s="107"/>
      <c r="Q943" s="107"/>
      <c r="R943" s="107"/>
      <c r="S943" s="107"/>
      <c r="T943" s="107"/>
      <c r="U943" s="107"/>
      <c r="V943" s="107"/>
      <c r="W943" s="107"/>
      <c r="X943" s="107"/>
      <c r="Y943" s="107"/>
      <c r="Z943" s="107"/>
    </row>
    <row r="944" spans="1:26" ht="15.75" customHeight="1">
      <c r="A944" s="107"/>
      <c r="B944" s="107"/>
      <c r="C944" s="107"/>
      <c r="D944" s="107"/>
      <c r="E944" s="107"/>
      <c r="F944" s="107"/>
      <c r="G944" s="479"/>
      <c r="H944" s="107"/>
      <c r="I944" s="107"/>
      <c r="J944" s="107"/>
      <c r="K944" s="107"/>
      <c r="L944" s="107"/>
      <c r="M944" s="109"/>
      <c r="N944" s="109"/>
      <c r="O944" s="107"/>
      <c r="P944" s="107"/>
      <c r="Q944" s="107"/>
      <c r="R944" s="107"/>
      <c r="S944" s="107"/>
      <c r="T944" s="107"/>
      <c r="U944" s="107"/>
      <c r="V944" s="107"/>
      <c r="W944" s="107"/>
      <c r="X944" s="107"/>
      <c r="Y944" s="107"/>
      <c r="Z944" s="107"/>
    </row>
    <row r="945" spans="1:26" ht="15.75" customHeight="1">
      <c r="A945" s="107"/>
      <c r="B945" s="107"/>
      <c r="C945" s="107"/>
      <c r="D945" s="107"/>
      <c r="E945" s="107"/>
      <c r="F945" s="107"/>
      <c r="G945" s="479"/>
      <c r="H945" s="107"/>
      <c r="I945" s="107"/>
      <c r="J945" s="107"/>
      <c r="K945" s="107"/>
      <c r="L945" s="107"/>
      <c r="M945" s="109"/>
      <c r="N945" s="109"/>
      <c r="O945" s="107"/>
      <c r="P945" s="107"/>
      <c r="Q945" s="107"/>
      <c r="R945" s="107"/>
      <c r="S945" s="107"/>
      <c r="T945" s="107"/>
      <c r="U945" s="107"/>
      <c r="V945" s="107"/>
      <c r="W945" s="107"/>
      <c r="X945" s="107"/>
      <c r="Y945" s="107"/>
      <c r="Z945" s="107"/>
    </row>
    <row r="946" spans="1:26" ht="15.75" customHeight="1">
      <c r="A946" s="107"/>
      <c r="B946" s="107"/>
      <c r="C946" s="107"/>
      <c r="D946" s="107"/>
      <c r="E946" s="107"/>
      <c r="F946" s="107"/>
      <c r="G946" s="479"/>
      <c r="H946" s="107"/>
      <c r="I946" s="107"/>
      <c r="J946" s="107"/>
      <c r="K946" s="107"/>
      <c r="L946" s="107"/>
      <c r="M946" s="109"/>
      <c r="N946" s="109"/>
      <c r="O946" s="107"/>
      <c r="P946" s="107"/>
      <c r="Q946" s="107"/>
      <c r="R946" s="107"/>
      <c r="S946" s="107"/>
      <c r="T946" s="107"/>
      <c r="U946" s="107"/>
      <c r="V946" s="107"/>
      <c r="W946" s="107"/>
      <c r="X946" s="107"/>
      <c r="Y946" s="107"/>
      <c r="Z946" s="107"/>
    </row>
    <row r="947" spans="1:26" ht="15.75" customHeight="1">
      <c r="A947" s="107"/>
      <c r="B947" s="107"/>
      <c r="C947" s="107"/>
      <c r="D947" s="107"/>
      <c r="E947" s="107"/>
      <c r="F947" s="107"/>
      <c r="G947" s="479"/>
      <c r="H947" s="107"/>
      <c r="I947" s="107"/>
      <c r="J947" s="107"/>
      <c r="K947" s="107"/>
      <c r="L947" s="107"/>
      <c r="M947" s="109"/>
      <c r="N947" s="109"/>
      <c r="O947" s="107"/>
      <c r="P947" s="107"/>
      <c r="Q947" s="107"/>
      <c r="R947" s="107"/>
      <c r="S947" s="107"/>
      <c r="T947" s="107"/>
      <c r="U947" s="107"/>
      <c r="V947" s="107"/>
      <c r="W947" s="107"/>
      <c r="X947" s="107"/>
      <c r="Y947" s="107"/>
      <c r="Z947" s="107"/>
    </row>
    <row r="948" spans="1:26" ht="15.75" customHeight="1">
      <c r="A948" s="107"/>
      <c r="B948" s="107"/>
      <c r="C948" s="107"/>
      <c r="D948" s="107"/>
      <c r="E948" s="107"/>
      <c r="F948" s="107"/>
      <c r="G948" s="479"/>
      <c r="H948" s="107"/>
      <c r="I948" s="107"/>
      <c r="J948" s="107"/>
      <c r="K948" s="107"/>
      <c r="L948" s="107"/>
      <c r="M948" s="109"/>
      <c r="N948" s="109"/>
      <c r="O948" s="107"/>
      <c r="P948" s="107"/>
      <c r="Q948" s="107"/>
      <c r="R948" s="107"/>
      <c r="S948" s="107"/>
      <c r="T948" s="107"/>
      <c r="U948" s="107"/>
      <c r="V948" s="107"/>
      <c r="W948" s="107"/>
      <c r="X948" s="107"/>
      <c r="Y948" s="107"/>
      <c r="Z948" s="107"/>
    </row>
    <row r="949" spans="1:26" ht="15.75" customHeight="1">
      <c r="A949" s="107"/>
      <c r="B949" s="107"/>
      <c r="C949" s="107"/>
      <c r="D949" s="107"/>
      <c r="E949" s="107"/>
      <c r="F949" s="107"/>
      <c r="G949" s="479"/>
      <c r="H949" s="107"/>
      <c r="I949" s="107"/>
      <c r="J949" s="107"/>
      <c r="K949" s="107"/>
      <c r="L949" s="107"/>
      <c r="M949" s="109"/>
      <c r="N949" s="109"/>
      <c r="O949" s="107"/>
      <c r="P949" s="107"/>
      <c r="Q949" s="107"/>
      <c r="R949" s="107"/>
      <c r="S949" s="107"/>
      <c r="T949" s="107"/>
      <c r="U949" s="107"/>
      <c r="V949" s="107"/>
      <c r="W949" s="107"/>
      <c r="X949" s="107"/>
      <c r="Y949" s="107"/>
      <c r="Z949" s="107"/>
    </row>
    <row r="950" spans="1:26" ht="15.75" customHeight="1">
      <c r="A950" s="107"/>
      <c r="B950" s="107"/>
      <c r="C950" s="107"/>
      <c r="D950" s="107"/>
      <c r="E950" s="107"/>
      <c r="F950" s="107"/>
      <c r="G950" s="479"/>
      <c r="H950" s="107"/>
      <c r="I950" s="107"/>
      <c r="J950" s="107"/>
      <c r="K950" s="107"/>
      <c r="L950" s="107"/>
      <c r="M950" s="109"/>
      <c r="N950" s="109"/>
      <c r="O950" s="107"/>
      <c r="P950" s="107"/>
      <c r="Q950" s="107"/>
      <c r="R950" s="107"/>
      <c r="S950" s="107"/>
      <c r="T950" s="107"/>
      <c r="U950" s="107"/>
      <c r="V950" s="107"/>
      <c r="W950" s="107"/>
      <c r="X950" s="107"/>
      <c r="Y950" s="107"/>
      <c r="Z950" s="107"/>
    </row>
    <row r="951" spans="1:26" ht="15.75" customHeight="1">
      <c r="A951" s="107"/>
      <c r="B951" s="107"/>
      <c r="C951" s="107"/>
      <c r="D951" s="107"/>
      <c r="E951" s="107"/>
      <c r="F951" s="107"/>
      <c r="G951" s="479"/>
      <c r="H951" s="107"/>
      <c r="I951" s="107"/>
      <c r="J951" s="107"/>
      <c r="K951" s="107"/>
      <c r="L951" s="107"/>
      <c r="M951" s="109"/>
      <c r="N951" s="109"/>
      <c r="O951" s="107"/>
      <c r="P951" s="107"/>
      <c r="Q951" s="107"/>
      <c r="R951" s="107"/>
      <c r="S951" s="107"/>
      <c r="T951" s="107"/>
      <c r="U951" s="107"/>
      <c r="V951" s="107"/>
      <c r="W951" s="107"/>
      <c r="X951" s="107"/>
      <c r="Y951" s="107"/>
      <c r="Z951" s="107"/>
    </row>
    <row r="952" spans="1:26" ht="15.75" customHeight="1">
      <c r="A952" s="107"/>
      <c r="B952" s="107"/>
      <c r="C952" s="107"/>
      <c r="D952" s="107"/>
      <c r="E952" s="107"/>
      <c r="F952" s="107"/>
      <c r="G952" s="479"/>
      <c r="H952" s="107"/>
      <c r="I952" s="107"/>
      <c r="J952" s="107"/>
      <c r="K952" s="107"/>
      <c r="L952" s="107"/>
      <c r="M952" s="109"/>
      <c r="N952" s="109"/>
      <c r="O952" s="107"/>
      <c r="P952" s="107"/>
      <c r="Q952" s="107"/>
      <c r="R952" s="107"/>
      <c r="S952" s="107"/>
      <c r="T952" s="107"/>
      <c r="U952" s="107"/>
      <c r="V952" s="107"/>
      <c r="W952" s="107"/>
      <c r="X952" s="107"/>
      <c r="Y952" s="107"/>
      <c r="Z952" s="107"/>
    </row>
    <row r="953" spans="1:26" ht="15.75" customHeight="1">
      <c r="A953" s="107"/>
      <c r="B953" s="107"/>
      <c r="C953" s="107"/>
      <c r="D953" s="107"/>
      <c r="E953" s="107"/>
      <c r="F953" s="107"/>
      <c r="G953" s="479"/>
      <c r="H953" s="107"/>
      <c r="I953" s="107"/>
      <c r="J953" s="107"/>
      <c r="K953" s="107"/>
      <c r="L953" s="107"/>
      <c r="M953" s="109"/>
      <c r="N953" s="109"/>
      <c r="O953" s="107"/>
      <c r="P953" s="107"/>
      <c r="Q953" s="107"/>
      <c r="R953" s="107"/>
      <c r="S953" s="107"/>
      <c r="T953" s="107"/>
      <c r="U953" s="107"/>
      <c r="V953" s="107"/>
      <c r="W953" s="107"/>
      <c r="X953" s="107"/>
      <c r="Y953" s="107"/>
      <c r="Z953" s="107"/>
    </row>
    <row r="954" spans="1:26" ht="15.75" customHeight="1">
      <c r="A954" s="107"/>
      <c r="B954" s="107"/>
      <c r="C954" s="107"/>
      <c r="D954" s="107"/>
      <c r="E954" s="107"/>
      <c r="F954" s="107"/>
      <c r="G954" s="479"/>
      <c r="H954" s="107"/>
      <c r="I954" s="107"/>
      <c r="J954" s="107"/>
      <c r="K954" s="107"/>
      <c r="L954" s="107"/>
      <c r="M954" s="109"/>
      <c r="N954" s="109"/>
      <c r="O954" s="107"/>
      <c r="P954" s="107"/>
      <c r="Q954" s="107"/>
      <c r="R954" s="107"/>
      <c r="S954" s="107"/>
      <c r="T954" s="107"/>
      <c r="U954" s="107"/>
      <c r="V954" s="107"/>
      <c r="W954" s="107"/>
      <c r="X954" s="107"/>
      <c r="Y954" s="107"/>
      <c r="Z954" s="107"/>
    </row>
    <row r="955" spans="1:26" ht="15.75" customHeight="1">
      <c r="A955" s="107"/>
      <c r="B955" s="107"/>
      <c r="C955" s="107"/>
      <c r="D955" s="107"/>
      <c r="E955" s="107"/>
      <c r="F955" s="107"/>
      <c r="G955" s="479"/>
      <c r="H955" s="107"/>
      <c r="I955" s="107"/>
      <c r="J955" s="107"/>
      <c r="K955" s="107"/>
      <c r="L955" s="107"/>
      <c r="M955" s="109"/>
      <c r="N955" s="109"/>
      <c r="O955" s="107"/>
      <c r="P955" s="107"/>
      <c r="Q955" s="107"/>
      <c r="R955" s="107"/>
      <c r="S955" s="107"/>
      <c r="T955" s="107"/>
      <c r="U955" s="107"/>
      <c r="V955" s="107"/>
      <c r="W955" s="107"/>
      <c r="X955" s="107"/>
      <c r="Y955" s="107"/>
      <c r="Z955" s="107"/>
    </row>
    <row r="956" spans="1:26" ht="15.75" customHeight="1">
      <c r="A956" s="107"/>
      <c r="B956" s="107"/>
      <c r="C956" s="107"/>
      <c r="D956" s="107"/>
      <c r="E956" s="107"/>
      <c r="F956" s="107"/>
      <c r="G956" s="479"/>
      <c r="H956" s="107"/>
      <c r="I956" s="107"/>
      <c r="J956" s="107"/>
      <c r="K956" s="107"/>
      <c r="L956" s="107"/>
      <c r="M956" s="109"/>
      <c r="N956" s="109"/>
      <c r="O956" s="107"/>
      <c r="P956" s="107"/>
      <c r="Q956" s="107"/>
      <c r="R956" s="107"/>
      <c r="S956" s="107"/>
      <c r="T956" s="107"/>
      <c r="U956" s="107"/>
      <c r="V956" s="107"/>
      <c r="W956" s="107"/>
      <c r="X956" s="107"/>
      <c r="Y956" s="107"/>
      <c r="Z956" s="107"/>
    </row>
    <row r="957" spans="1:26" ht="15.75" customHeight="1">
      <c r="A957" s="107"/>
      <c r="B957" s="107"/>
      <c r="C957" s="107"/>
      <c r="D957" s="107"/>
      <c r="E957" s="107"/>
      <c r="F957" s="107"/>
      <c r="G957" s="479"/>
      <c r="H957" s="107"/>
      <c r="I957" s="107"/>
      <c r="J957" s="107"/>
      <c r="K957" s="107"/>
      <c r="L957" s="107"/>
      <c r="M957" s="109"/>
      <c r="N957" s="109"/>
      <c r="O957" s="107"/>
      <c r="P957" s="107"/>
      <c r="Q957" s="107"/>
      <c r="R957" s="107"/>
      <c r="S957" s="107"/>
      <c r="T957" s="107"/>
      <c r="U957" s="107"/>
      <c r="V957" s="107"/>
      <c r="W957" s="107"/>
      <c r="X957" s="107"/>
      <c r="Y957" s="107"/>
      <c r="Z957" s="107"/>
    </row>
    <row r="958" spans="1:26" ht="15.75" customHeight="1">
      <c r="A958" s="107"/>
      <c r="B958" s="107"/>
      <c r="C958" s="107"/>
      <c r="D958" s="107"/>
      <c r="E958" s="107"/>
      <c r="F958" s="107"/>
      <c r="G958" s="479"/>
      <c r="H958" s="107"/>
      <c r="I958" s="107"/>
      <c r="J958" s="107"/>
      <c r="K958" s="107"/>
      <c r="L958" s="107"/>
      <c r="M958" s="109"/>
      <c r="N958" s="109"/>
      <c r="O958" s="107"/>
      <c r="P958" s="107"/>
      <c r="Q958" s="107"/>
      <c r="R958" s="107"/>
      <c r="S958" s="107"/>
      <c r="T958" s="107"/>
      <c r="U958" s="107"/>
      <c r="V958" s="107"/>
      <c r="W958" s="107"/>
      <c r="X958" s="107"/>
      <c r="Y958" s="107"/>
      <c r="Z958" s="107"/>
    </row>
    <row r="959" spans="1:26" ht="15.75" customHeight="1">
      <c r="A959" s="107"/>
      <c r="B959" s="107"/>
      <c r="C959" s="107"/>
      <c r="D959" s="107"/>
      <c r="E959" s="107"/>
      <c r="F959" s="107"/>
      <c r="G959" s="479"/>
      <c r="H959" s="107"/>
      <c r="I959" s="107"/>
      <c r="J959" s="107"/>
      <c r="K959" s="107"/>
      <c r="L959" s="107"/>
      <c r="M959" s="109"/>
      <c r="N959" s="109"/>
      <c r="O959" s="107"/>
      <c r="P959" s="107"/>
      <c r="Q959" s="107"/>
      <c r="R959" s="107"/>
      <c r="S959" s="107"/>
      <c r="T959" s="107"/>
      <c r="U959" s="107"/>
      <c r="V959" s="107"/>
      <c r="W959" s="107"/>
      <c r="X959" s="107"/>
      <c r="Y959" s="107"/>
      <c r="Z959" s="107"/>
    </row>
    <row r="960" spans="1:26" ht="15.75" customHeight="1">
      <c r="A960" s="107"/>
      <c r="B960" s="107"/>
      <c r="C960" s="107"/>
      <c r="D960" s="107"/>
      <c r="E960" s="107"/>
      <c r="F960" s="107"/>
      <c r="G960" s="479"/>
      <c r="H960" s="107"/>
      <c r="I960" s="107"/>
      <c r="J960" s="107"/>
      <c r="K960" s="107"/>
      <c r="L960" s="107"/>
      <c r="M960" s="109"/>
      <c r="N960" s="109"/>
      <c r="O960" s="107"/>
      <c r="P960" s="107"/>
      <c r="Q960" s="107"/>
      <c r="R960" s="107"/>
      <c r="S960" s="107"/>
      <c r="T960" s="107"/>
      <c r="U960" s="107"/>
      <c r="V960" s="107"/>
      <c r="W960" s="107"/>
      <c r="X960" s="107"/>
      <c r="Y960" s="107"/>
      <c r="Z960" s="107"/>
    </row>
    <row r="961" spans="1:26" ht="15.75" customHeight="1">
      <c r="A961" s="107"/>
      <c r="B961" s="107"/>
      <c r="C961" s="107"/>
      <c r="D961" s="107"/>
      <c r="E961" s="107"/>
      <c r="F961" s="107"/>
      <c r="G961" s="479"/>
      <c r="H961" s="107"/>
      <c r="I961" s="107"/>
      <c r="J961" s="107"/>
      <c r="K961" s="107"/>
      <c r="L961" s="107"/>
      <c r="M961" s="109"/>
      <c r="N961" s="109"/>
      <c r="O961" s="107"/>
      <c r="P961" s="107"/>
      <c r="Q961" s="107"/>
      <c r="R961" s="107"/>
      <c r="S961" s="107"/>
      <c r="T961" s="107"/>
      <c r="U961" s="107"/>
      <c r="V961" s="107"/>
      <c r="W961" s="107"/>
      <c r="X961" s="107"/>
      <c r="Y961" s="107"/>
      <c r="Z961" s="107"/>
    </row>
    <row r="962" spans="1:26" ht="15.75" customHeight="1">
      <c r="A962" s="107"/>
      <c r="B962" s="107"/>
      <c r="C962" s="107"/>
      <c r="D962" s="107"/>
      <c r="E962" s="107"/>
      <c r="F962" s="107"/>
      <c r="G962" s="479"/>
      <c r="H962" s="107"/>
      <c r="I962" s="107"/>
      <c r="J962" s="107"/>
      <c r="K962" s="107"/>
      <c r="L962" s="107"/>
      <c r="M962" s="109"/>
      <c r="N962" s="109"/>
      <c r="O962" s="107"/>
      <c r="P962" s="107"/>
      <c r="Q962" s="107"/>
      <c r="R962" s="107"/>
      <c r="S962" s="107"/>
      <c r="T962" s="107"/>
      <c r="U962" s="107"/>
      <c r="V962" s="107"/>
      <c r="W962" s="107"/>
      <c r="X962" s="107"/>
      <c r="Y962" s="107"/>
      <c r="Z962" s="107"/>
    </row>
    <row r="963" spans="1:26" ht="15.75" customHeight="1">
      <c r="A963" s="107"/>
      <c r="B963" s="107"/>
      <c r="C963" s="107"/>
      <c r="D963" s="107"/>
      <c r="E963" s="107"/>
      <c r="F963" s="107"/>
      <c r="G963" s="479"/>
      <c r="H963" s="107"/>
      <c r="I963" s="107"/>
      <c r="J963" s="107"/>
      <c r="K963" s="107"/>
      <c r="L963" s="107"/>
      <c r="M963" s="109"/>
      <c r="N963" s="109"/>
      <c r="O963" s="107"/>
      <c r="P963" s="107"/>
      <c r="Q963" s="107"/>
      <c r="R963" s="107"/>
      <c r="S963" s="107"/>
      <c r="T963" s="107"/>
      <c r="U963" s="107"/>
      <c r="V963" s="107"/>
      <c r="W963" s="107"/>
      <c r="X963" s="107"/>
      <c r="Y963" s="107"/>
      <c r="Z963" s="107"/>
    </row>
    <row r="964" spans="1:26" ht="15.75" customHeight="1">
      <c r="A964" s="107"/>
      <c r="B964" s="107"/>
      <c r="C964" s="107"/>
      <c r="D964" s="107"/>
      <c r="E964" s="107"/>
      <c r="F964" s="107"/>
      <c r="G964" s="479"/>
      <c r="H964" s="107"/>
      <c r="I964" s="107"/>
      <c r="J964" s="107"/>
      <c r="K964" s="107"/>
      <c r="L964" s="107"/>
      <c r="M964" s="109"/>
      <c r="N964" s="109"/>
      <c r="O964" s="107"/>
      <c r="P964" s="107"/>
      <c r="Q964" s="107"/>
      <c r="R964" s="107"/>
      <c r="S964" s="107"/>
      <c r="T964" s="107"/>
      <c r="U964" s="107"/>
      <c r="V964" s="107"/>
      <c r="W964" s="107"/>
      <c r="X964" s="107"/>
      <c r="Y964" s="107"/>
      <c r="Z964" s="107"/>
    </row>
    <row r="965" spans="1:26" ht="15.75" customHeight="1">
      <c r="A965" s="107"/>
      <c r="B965" s="107"/>
      <c r="C965" s="107"/>
      <c r="D965" s="107"/>
      <c r="E965" s="107"/>
      <c r="F965" s="107"/>
      <c r="G965" s="479"/>
      <c r="H965" s="107"/>
      <c r="I965" s="107"/>
      <c r="J965" s="107"/>
      <c r="K965" s="107"/>
      <c r="L965" s="107"/>
      <c r="M965" s="109"/>
      <c r="N965" s="109"/>
      <c r="O965" s="107"/>
      <c r="P965" s="107"/>
      <c r="Q965" s="107"/>
      <c r="R965" s="107"/>
      <c r="S965" s="107"/>
      <c r="T965" s="107"/>
      <c r="U965" s="107"/>
      <c r="V965" s="107"/>
      <c r="W965" s="107"/>
      <c r="X965" s="107"/>
      <c r="Y965" s="107"/>
      <c r="Z965" s="107"/>
    </row>
    <row r="966" spans="1:26" ht="15.75" customHeight="1">
      <c r="A966" s="107"/>
      <c r="B966" s="107"/>
      <c r="C966" s="107"/>
      <c r="D966" s="107"/>
      <c r="E966" s="107"/>
      <c r="F966" s="107"/>
      <c r="G966" s="479"/>
      <c r="H966" s="107"/>
      <c r="I966" s="107"/>
      <c r="J966" s="107"/>
      <c r="K966" s="107"/>
      <c r="L966" s="107"/>
      <c r="M966" s="109"/>
      <c r="N966" s="109"/>
      <c r="O966" s="107"/>
      <c r="P966" s="107"/>
      <c r="Q966" s="107"/>
      <c r="R966" s="107"/>
      <c r="S966" s="107"/>
      <c r="T966" s="107"/>
      <c r="U966" s="107"/>
      <c r="V966" s="107"/>
      <c r="W966" s="107"/>
      <c r="X966" s="107"/>
      <c r="Y966" s="107"/>
      <c r="Z966" s="107"/>
    </row>
    <row r="967" spans="1:26" ht="15.75" customHeight="1">
      <c r="A967" s="107"/>
      <c r="B967" s="107"/>
      <c r="C967" s="107"/>
      <c r="D967" s="107"/>
      <c r="E967" s="107"/>
      <c r="F967" s="107"/>
      <c r="G967" s="479"/>
      <c r="H967" s="107"/>
      <c r="I967" s="107"/>
      <c r="J967" s="107"/>
      <c r="K967" s="107"/>
      <c r="L967" s="107"/>
      <c r="M967" s="109"/>
      <c r="N967" s="109"/>
      <c r="O967" s="107"/>
      <c r="P967" s="107"/>
      <c r="Q967" s="107"/>
      <c r="R967" s="107"/>
      <c r="S967" s="107"/>
      <c r="T967" s="107"/>
      <c r="U967" s="107"/>
      <c r="V967" s="107"/>
      <c r="W967" s="107"/>
      <c r="X967" s="107"/>
      <c r="Y967" s="107"/>
      <c r="Z967" s="107"/>
    </row>
    <row r="968" spans="1:26" ht="15.75" customHeight="1">
      <c r="A968" s="107"/>
      <c r="B968" s="107"/>
      <c r="C968" s="107"/>
      <c r="D968" s="107"/>
      <c r="E968" s="107"/>
      <c r="F968" s="107"/>
      <c r="G968" s="479"/>
      <c r="H968" s="107"/>
      <c r="I968" s="107"/>
      <c r="J968" s="107"/>
      <c r="K968" s="107"/>
      <c r="L968" s="107"/>
      <c r="M968" s="109"/>
      <c r="N968" s="109"/>
      <c r="O968" s="107"/>
      <c r="P968" s="107"/>
      <c r="Q968" s="107"/>
      <c r="R968" s="107"/>
      <c r="S968" s="107"/>
      <c r="T968" s="107"/>
      <c r="U968" s="107"/>
      <c r="V968" s="107"/>
      <c r="W968" s="107"/>
      <c r="X968" s="107"/>
      <c r="Y968" s="107"/>
      <c r="Z968" s="107"/>
    </row>
    <row r="969" spans="1:26" ht="15.75" customHeight="1">
      <c r="A969" s="107"/>
      <c r="B969" s="107"/>
      <c r="C969" s="107"/>
      <c r="D969" s="107"/>
      <c r="E969" s="107"/>
      <c r="F969" s="107"/>
      <c r="G969" s="479"/>
      <c r="H969" s="107"/>
      <c r="I969" s="107"/>
      <c r="J969" s="107"/>
      <c r="K969" s="107"/>
      <c r="L969" s="107"/>
      <c r="M969" s="109"/>
      <c r="N969" s="109"/>
      <c r="O969" s="107"/>
      <c r="P969" s="107"/>
      <c r="Q969" s="107"/>
      <c r="R969" s="107"/>
      <c r="S969" s="107"/>
      <c r="T969" s="107"/>
      <c r="U969" s="107"/>
      <c r="V969" s="107"/>
      <c r="W969" s="107"/>
      <c r="X969" s="107"/>
      <c r="Y969" s="107"/>
      <c r="Z969" s="107"/>
    </row>
    <row r="970" spans="1:26" ht="15.75" customHeight="1">
      <c r="A970" s="107"/>
      <c r="B970" s="107"/>
      <c r="C970" s="107"/>
      <c r="D970" s="107"/>
      <c r="E970" s="107"/>
      <c r="F970" s="107"/>
      <c r="G970" s="479"/>
      <c r="H970" s="107"/>
      <c r="I970" s="107"/>
      <c r="J970" s="107"/>
      <c r="K970" s="107"/>
      <c r="L970" s="107"/>
      <c r="M970" s="109"/>
      <c r="N970" s="109"/>
      <c r="O970" s="107"/>
      <c r="P970" s="107"/>
      <c r="Q970" s="107"/>
      <c r="R970" s="107"/>
      <c r="S970" s="107"/>
      <c r="T970" s="107"/>
      <c r="U970" s="107"/>
      <c r="V970" s="107"/>
      <c r="W970" s="107"/>
      <c r="X970" s="107"/>
      <c r="Y970" s="107"/>
      <c r="Z970" s="107"/>
    </row>
    <row r="971" spans="1:26" ht="15.75" customHeight="1">
      <c r="A971" s="107"/>
      <c r="B971" s="107"/>
      <c r="C971" s="107"/>
      <c r="D971" s="107"/>
      <c r="E971" s="107"/>
      <c r="F971" s="107"/>
      <c r="G971" s="479"/>
      <c r="H971" s="107"/>
      <c r="I971" s="107"/>
      <c r="J971" s="107"/>
      <c r="K971" s="107"/>
      <c r="L971" s="107"/>
      <c r="M971" s="109"/>
      <c r="N971" s="109"/>
      <c r="O971" s="107"/>
      <c r="P971" s="107"/>
      <c r="Q971" s="107"/>
      <c r="R971" s="107"/>
      <c r="S971" s="107"/>
      <c r="T971" s="107"/>
      <c r="U971" s="107"/>
      <c r="V971" s="107"/>
      <c r="W971" s="107"/>
      <c r="X971" s="107"/>
      <c r="Y971" s="107"/>
      <c r="Z971" s="107"/>
    </row>
    <row r="972" spans="1:26" ht="15.75" customHeight="1">
      <c r="A972" s="107"/>
      <c r="B972" s="107"/>
      <c r="C972" s="107"/>
      <c r="D972" s="107"/>
      <c r="E972" s="107"/>
      <c r="F972" s="107"/>
      <c r="G972" s="479"/>
      <c r="H972" s="107"/>
      <c r="I972" s="107"/>
      <c r="J972" s="107"/>
      <c r="K972" s="107"/>
      <c r="L972" s="107"/>
      <c r="M972" s="109"/>
      <c r="N972" s="109"/>
      <c r="O972" s="107"/>
      <c r="P972" s="107"/>
      <c r="Q972" s="107"/>
      <c r="R972" s="107"/>
      <c r="S972" s="107"/>
      <c r="T972" s="107"/>
      <c r="U972" s="107"/>
      <c r="V972" s="107"/>
      <c r="W972" s="107"/>
      <c r="X972" s="107"/>
      <c r="Y972" s="107"/>
      <c r="Z972" s="107"/>
    </row>
    <row r="973" spans="1:26" ht="15.75" customHeight="1">
      <c r="A973" s="107"/>
      <c r="B973" s="107"/>
      <c r="C973" s="107"/>
      <c r="D973" s="107"/>
      <c r="E973" s="107"/>
      <c r="F973" s="107"/>
      <c r="G973" s="479"/>
      <c r="H973" s="107"/>
      <c r="I973" s="107"/>
      <c r="J973" s="107"/>
      <c r="K973" s="107"/>
      <c r="L973" s="107"/>
      <c r="M973" s="109"/>
      <c r="N973" s="109"/>
      <c r="O973" s="107"/>
      <c r="P973" s="107"/>
      <c r="Q973" s="107"/>
      <c r="R973" s="107"/>
      <c r="S973" s="107"/>
      <c r="T973" s="107"/>
      <c r="U973" s="107"/>
      <c r="V973" s="107"/>
      <c r="W973" s="107"/>
      <c r="X973" s="107"/>
      <c r="Y973" s="107"/>
      <c r="Z973" s="107"/>
    </row>
    <row r="974" spans="1:26" ht="15.75" customHeight="1">
      <c r="A974" s="107"/>
      <c r="B974" s="107"/>
      <c r="C974" s="107"/>
      <c r="D974" s="107"/>
      <c r="E974" s="107"/>
      <c r="F974" s="107"/>
      <c r="G974" s="479"/>
      <c r="H974" s="107"/>
      <c r="I974" s="107"/>
      <c r="J974" s="107"/>
      <c r="K974" s="107"/>
      <c r="L974" s="107"/>
      <c r="M974" s="109"/>
      <c r="N974" s="109"/>
      <c r="O974" s="107"/>
      <c r="P974" s="107"/>
      <c r="Q974" s="107"/>
      <c r="R974" s="107"/>
      <c r="S974" s="107"/>
      <c r="T974" s="107"/>
      <c r="U974" s="107"/>
      <c r="V974" s="107"/>
      <c r="W974" s="107"/>
      <c r="X974" s="107"/>
      <c r="Y974" s="107"/>
      <c r="Z974" s="107"/>
    </row>
    <row r="975" spans="1:26" ht="15.75" customHeight="1">
      <c r="A975" s="107"/>
      <c r="B975" s="107"/>
      <c r="C975" s="107"/>
      <c r="D975" s="107"/>
      <c r="E975" s="107"/>
      <c r="F975" s="107"/>
      <c r="G975" s="479"/>
      <c r="H975" s="107"/>
      <c r="I975" s="107"/>
      <c r="J975" s="107"/>
      <c r="K975" s="107"/>
      <c r="L975" s="107"/>
      <c r="M975" s="109"/>
      <c r="N975" s="109"/>
      <c r="O975" s="107"/>
      <c r="P975" s="107"/>
      <c r="Q975" s="107"/>
      <c r="R975" s="107"/>
      <c r="S975" s="107"/>
      <c r="T975" s="107"/>
      <c r="U975" s="107"/>
      <c r="V975" s="107"/>
      <c r="W975" s="107"/>
      <c r="X975" s="107"/>
      <c r="Y975" s="107"/>
      <c r="Z975" s="107"/>
    </row>
    <row r="976" spans="1:26" ht="15.75" customHeight="1">
      <c r="A976" s="107"/>
      <c r="B976" s="107"/>
      <c r="C976" s="107"/>
      <c r="D976" s="107"/>
      <c r="E976" s="107"/>
      <c r="F976" s="107"/>
      <c r="G976" s="479"/>
      <c r="H976" s="107"/>
      <c r="I976" s="107"/>
      <c r="J976" s="107"/>
      <c r="K976" s="107"/>
      <c r="L976" s="107"/>
      <c r="M976" s="109"/>
      <c r="N976" s="109"/>
      <c r="O976" s="107"/>
      <c r="P976" s="107"/>
      <c r="Q976" s="107"/>
      <c r="R976" s="107"/>
      <c r="S976" s="107"/>
      <c r="T976" s="107"/>
      <c r="U976" s="107"/>
      <c r="V976" s="107"/>
      <c r="W976" s="107"/>
      <c r="X976" s="107"/>
      <c r="Y976" s="107"/>
      <c r="Z976" s="107"/>
    </row>
    <row r="977" spans="1:26" ht="15.75" customHeight="1">
      <c r="A977" s="107"/>
      <c r="B977" s="107"/>
      <c r="C977" s="107"/>
      <c r="D977" s="107"/>
      <c r="E977" s="107"/>
      <c r="F977" s="107"/>
      <c r="G977" s="479"/>
      <c r="H977" s="107"/>
      <c r="I977" s="107"/>
      <c r="J977" s="107"/>
      <c r="K977" s="107"/>
      <c r="L977" s="107"/>
      <c r="M977" s="109"/>
      <c r="N977" s="109"/>
      <c r="O977" s="107"/>
      <c r="P977" s="107"/>
      <c r="Q977" s="107"/>
      <c r="R977" s="107"/>
      <c r="S977" s="107"/>
      <c r="T977" s="107"/>
      <c r="U977" s="107"/>
      <c r="V977" s="107"/>
      <c r="W977" s="107"/>
      <c r="X977" s="107"/>
      <c r="Y977" s="107"/>
      <c r="Z977" s="107"/>
    </row>
    <row r="978" spans="1:26" ht="15.75" customHeight="1">
      <c r="A978" s="107"/>
      <c r="B978" s="107"/>
      <c r="C978" s="107"/>
      <c r="D978" s="107"/>
      <c r="E978" s="107"/>
      <c r="F978" s="107"/>
      <c r="G978" s="479"/>
      <c r="H978" s="107"/>
      <c r="I978" s="107"/>
      <c r="J978" s="107"/>
      <c r="K978" s="107"/>
      <c r="L978" s="107"/>
      <c r="M978" s="109"/>
      <c r="N978" s="109"/>
      <c r="O978" s="107"/>
      <c r="P978" s="107"/>
      <c r="Q978" s="107"/>
      <c r="R978" s="107"/>
      <c r="S978" s="107"/>
      <c r="T978" s="107"/>
      <c r="U978" s="107"/>
      <c r="V978" s="107"/>
      <c r="W978" s="107"/>
      <c r="X978" s="107"/>
      <c r="Y978" s="107"/>
      <c r="Z978" s="107"/>
    </row>
    <row r="979" spans="1:26" ht="15.75" customHeight="1">
      <c r="A979" s="107"/>
      <c r="B979" s="107"/>
      <c r="C979" s="107"/>
      <c r="D979" s="107"/>
      <c r="E979" s="107"/>
      <c r="F979" s="107"/>
      <c r="G979" s="479"/>
      <c r="H979" s="107"/>
      <c r="I979" s="107"/>
      <c r="J979" s="107"/>
      <c r="K979" s="107"/>
      <c r="L979" s="107"/>
      <c r="M979" s="109"/>
      <c r="N979" s="109"/>
      <c r="O979" s="107"/>
      <c r="P979" s="107"/>
      <c r="Q979" s="107"/>
      <c r="R979" s="107"/>
      <c r="S979" s="107"/>
      <c r="T979" s="107"/>
      <c r="U979" s="107"/>
      <c r="V979" s="107"/>
      <c r="W979" s="107"/>
      <c r="X979" s="107"/>
      <c r="Y979" s="107"/>
      <c r="Z979" s="107"/>
    </row>
    <row r="980" spans="1:26" ht="15.75" customHeight="1">
      <c r="A980" s="107"/>
      <c r="B980" s="107"/>
      <c r="C980" s="107"/>
      <c r="D980" s="107"/>
      <c r="E980" s="107"/>
      <c r="F980" s="107"/>
      <c r="G980" s="479"/>
      <c r="H980" s="107"/>
      <c r="I980" s="107"/>
      <c r="J980" s="107"/>
      <c r="K980" s="107"/>
      <c r="L980" s="107"/>
      <c r="M980" s="109"/>
      <c r="N980" s="109"/>
      <c r="O980" s="107"/>
      <c r="P980" s="107"/>
      <c r="Q980" s="107"/>
      <c r="R980" s="107"/>
      <c r="S980" s="107"/>
      <c r="T980" s="107"/>
      <c r="U980" s="107"/>
      <c r="V980" s="107"/>
      <c r="W980" s="107"/>
      <c r="X980" s="107"/>
      <c r="Y980" s="107"/>
      <c r="Z980" s="107"/>
    </row>
    <row r="981" spans="1:26" ht="15.75" customHeight="1">
      <c r="A981" s="107"/>
      <c r="B981" s="107"/>
      <c r="C981" s="107"/>
      <c r="D981" s="107"/>
      <c r="E981" s="107"/>
      <c r="F981" s="107"/>
      <c r="G981" s="479"/>
      <c r="H981" s="107"/>
      <c r="I981" s="107"/>
      <c r="J981" s="107"/>
      <c r="K981" s="107"/>
      <c r="L981" s="107"/>
      <c r="M981" s="109"/>
      <c r="N981" s="109"/>
      <c r="O981" s="107"/>
      <c r="P981" s="107"/>
      <c r="Q981" s="107"/>
      <c r="R981" s="107"/>
      <c r="S981" s="107"/>
      <c r="T981" s="107"/>
      <c r="U981" s="107"/>
      <c r="V981" s="107"/>
      <c r="W981" s="107"/>
      <c r="X981" s="107"/>
      <c r="Y981" s="107"/>
      <c r="Z981" s="107"/>
    </row>
    <row r="982" spans="1:26" ht="15.75" customHeight="1">
      <c r="A982" s="107"/>
      <c r="B982" s="107"/>
      <c r="C982" s="107"/>
      <c r="D982" s="107"/>
      <c r="E982" s="107"/>
      <c r="F982" s="107"/>
      <c r="G982" s="479"/>
      <c r="H982" s="107"/>
      <c r="I982" s="107"/>
      <c r="J982" s="107"/>
      <c r="K982" s="107"/>
      <c r="L982" s="107"/>
      <c r="M982" s="109"/>
      <c r="N982" s="109"/>
      <c r="O982" s="107"/>
      <c r="P982" s="107"/>
      <c r="Q982" s="107"/>
      <c r="R982" s="107"/>
      <c r="S982" s="107"/>
      <c r="T982" s="107"/>
      <c r="U982" s="107"/>
      <c r="V982" s="107"/>
      <c r="W982" s="107"/>
      <c r="X982" s="107"/>
      <c r="Y982" s="107"/>
      <c r="Z982" s="107"/>
    </row>
    <row r="983" spans="1:26" ht="15.75" customHeight="1">
      <c r="A983" s="107"/>
      <c r="B983" s="107"/>
      <c r="C983" s="107"/>
      <c r="D983" s="107"/>
      <c r="E983" s="107"/>
      <c r="F983" s="107"/>
      <c r="G983" s="479"/>
      <c r="H983" s="107"/>
      <c r="I983" s="107"/>
      <c r="J983" s="107"/>
      <c r="K983" s="107"/>
      <c r="L983" s="107"/>
      <c r="M983" s="109"/>
      <c r="N983" s="109"/>
      <c r="O983" s="107"/>
      <c r="P983" s="107"/>
      <c r="Q983" s="107"/>
      <c r="R983" s="107"/>
      <c r="S983" s="107"/>
      <c r="T983" s="107"/>
      <c r="U983" s="107"/>
      <c r="V983" s="107"/>
      <c r="W983" s="107"/>
      <c r="X983" s="107"/>
      <c r="Y983" s="107"/>
      <c r="Z983" s="107"/>
    </row>
    <row r="984" spans="1:26" ht="15.75" customHeight="1">
      <c r="A984" s="107"/>
      <c r="B984" s="107"/>
      <c r="C984" s="107"/>
      <c r="D984" s="107"/>
      <c r="E984" s="107"/>
      <c r="F984" s="107"/>
      <c r="G984" s="479"/>
      <c r="H984" s="107"/>
      <c r="I984" s="107"/>
      <c r="J984" s="107"/>
      <c r="K984" s="107"/>
      <c r="L984" s="107"/>
      <c r="M984" s="109"/>
      <c r="N984" s="109"/>
      <c r="O984" s="107"/>
      <c r="P984" s="107"/>
      <c r="Q984" s="107"/>
      <c r="R984" s="107"/>
      <c r="S984" s="107"/>
      <c r="T984" s="107"/>
      <c r="U984" s="107"/>
      <c r="V984" s="107"/>
      <c r="W984" s="107"/>
      <c r="X984" s="107"/>
      <c r="Y984" s="107"/>
      <c r="Z984" s="107"/>
    </row>
    <row r="985" spans="1:26" ht="15.75" customHeight="1">
      <c r="A985" s="107"/>
      <c r="B985" s="107"/>
      <c r="C985" s="107"/>
      <c r="D985" s="107"/>
      <c r="E985" s="107"/>
      <c r="F985" s="107"/>
      <c r="G985" s="479"/>
      <c r="H985" s="107"/>
      <c r="I985" s="107"/>
      <c r="J985" s="107"/>
      <c r="K985" s="107"/>
      <c r="L985" s="107"/>
      <c r="M985" s="109"/>
      <c r="N985" s="109"/>
      <c r="O985" s="107"/>
      <c r="P985" s="107"/>
      <c r="Q985" s="107"/>
      <c r="R985" s="107"/>
      <c r="S985" s="107"/>
      <c r="T985" s="107"/>
      <c r="U985" s="107"/>
      <c r="V985" s="107"/>
      <c r="W985" s="107"/>
      <c r="X985" s="107"/>
      <c r="Y985" s="107"/>
      <c r="Z985" s="107"/>
    </row>
    <row r="986" spans="1:26" ht="15.75" customHeight="1">
      <c r="A986" s="107"/>
      <c r="B986" s="107"/>
      <c r="C986" s="107"/>
      <c r="D986" s="107"/>
      <c r="E986" s="107"/>
      <c r="F986" s="107"/>
      <c r="G986" s="479"/>
      <c r="H986" s="107"/>
      <c r="I986" s="107"/>
      <c r="J986" s="107"/>
      <c r="K986" s="107"/>
      <c r="L986" s="107"/>
      <c r="M986" s="109"/>
      <c r="N986" s="109"/>
      <c r="O986" s="107"/>
      <c r="P986" s="107"/>
      <c r="Q986" s="107"/>
      <c r="R986" s="107"/>
      <c r="S986" s="107"/>
      <c r="T986" s="107"/>
      <c r="U986" s="107"/>
      <c r="V986" s="107"/>
      <c r="W986" s="107"/>
      <c r="X986" s="107"/>
      <c r="Y986" s="107"/>
      <c r="Z986" s="107"/>
    </row>
    <row r="987" spans="1:26" ht="15.75" customHeight="1">
      <c r="A987" s="107"/>
      <c r="B987" s="107"/>
      <c r="C987" s="107"/>
      <c r="D987" s="107"/>
      <c r="E987" s="107"/>
      <c r="F987" s="107"/>
      <c r="G987" s="479"/>
      <c r="H987" s="107"/>
      <c r="I987" s="107"/>
      <c r="J987" s="107"/>
      <c r="K987" s="107"/>
      <c r="L987" s="107"/>
      <c r="M987" s="109"/>
      <c r="N987" s="109"/>
      <c r="O987" s="107"/>
      <c r="P987" s="107"/>
      <c r="Q987" s="107"/>
      <c r="R987" s="107"/>
      <c r="S987" s="107"/>
      <c r="T987" s="107"/>
      <c r="U987" s="107"/>
      <c r="V987" s="107"/>
      <c r="W987" s="107"/>
      <c r="X987" s="107"/>
      <c r="Y987" s="107"/>
      <c r="Z987" s="107"/>
    </row>
    <row r="988" spans="1:26" ht="15.75" customHeight="1">
      <c r="A988" s="107"/>
      <c r="B988" s="107"/>
      <c r="C988" s="107"/>
      <c r="D988" s="107"/>
      <c r="E988" s="107"/>
      <c r="F988" s="107"/>
      <c r="G988" s="479"/>
      <c r="H988" s="107"/>
      <c r="I988" s="107"/>
      <c r="J988" s="107"/>
      <c r="K988" s="107"/>
      <c r="L988" s="107"/>
      <c r="M988" s="109"/>
      <c r="N988" s="109"/>
      <c r="O988" s="107"/>
      <c r="P988" s="107"/>
      <c r="Q988" s="107"/>
      <c r="R988" s="107"/>
      <c r="S988" s="107"/>
      <c r="T988" s="107"/>
      <c r="U988" s="107"/>
      <c r="V988" s="107"/>
      <c r="W988" s="107"/>
      <c r="X988" s="107"/>
      <c r="Y988" s="107"/>
      <c r="Z988" s="107"/>
    </row>
    <row r="989" spans="1:26" ht="15.75" customHeight="1">
      <c r="A989" s="107"/>
      <c r="B989" s="107"/>
      <c r="C989" s="107"/>
      <c r="D989" s="107"/>
      <c r="E989" s="107"/>
      <c r="F989" s="107"/>
      <c r="G989" s="479"/>
      <c r="H989" s="107"/>
      <c r="I989" s="107"/>
      <c r="J989" s="107"/>
      <c r="K989" s="107"/>
      <c r="L989" s="107"/>
      <c r="M989" s="109"/>
      <c r="N989" s="109"/>
      <c r="O989" s="107"/>
      <c r="P989" s="107"/>
      <c r="Q989" s="107"/>
      <c r="R989" s="107"/>
      <c r="S989" s="107"/>
      <c r="T989" s="107"/>
      <c r="U989" s="107"/>
      <c r="V989" s="107"/>
      <c r="W989" s="107"/>
      <c r="X989" s="107"/>
      <c r="Y989" s="107"/>
      <c r="Z989" s="107"/>
    </row>
    <row r="990" spans="1:26" ht="15.75" customHeight="1">
      <c r="A990" s="107"/>
      <c r="B990" s="107"/>
      <c r="C990" s="107"/>
      <c r="D990" s="107"/>
      <c r="E990" s="107"/>
      <c r="F990" s="107"/>
      <c r="G990" s="479"/>
      <c r="H990" s="107"/>
      <c r="I990" s="107"/>
      <c r="J990" s="107"/>
      <c r="K990" s="107"/>
      <c r="L990" s="107"/>
      <c r="M990" s="109"/>
      <c r="N990" s="109"/>
      <c r="O990" s="107"/>
      <c r="P990" s="107"/>
      <c r="Q990" s="107"/>
      <c r="R990" s="107"/>
      <c r="S990" s="107"/>
      <c r="T990" s="107"/>
      <c r="U990" s="107"/>
      <c r="V990" s="107"/>
      <c r="W990" s="107"/>
      <c r="X990" s="107"/>
      <c r="Y990" s="107"/>
      <c r="Z990" s="107"/>
    </row>
    <row r="991" spans="1:26" ht="15.75" customHeight="1">
      <c r="A991" s="107"/>
      <c r="B991" s="107"/>
      <c r="C991" s="107"/>
      <c r="D991" s="107"/>
      <c r="E991" s="107"/>
      <c r="F991" s="107"/>
      <c r="G991" s="479"/>
      <c r="H991" s="107"/>
      <c r="I991" s="107"/>
      <c r="J991" s="107"/>
      <c r="K991" s="107"/>
      <c r="L991" s="107"/>
      <c r="M991" s="109"/>
      <c r="N991" s="109"/>
      <c r="O991" s="107"/>
      <c r="P991" s="107"/>
      <c r="Q991" s="107"/>
      <c r="R991" s="107"/>
      <c r="S991" s="107"/>
      <c r="T991" s="107"/>
      <c r="U991" s="107"/>
      <c r="V991" s="107"/>
      <c r="W991" s="107"/>
      <c r="X991" s="107"/>
      <c r="Y991" s="107"/>
      <c r="Z991" s="107"/>
    </row>
    <row r="992" spans="1:26" ht="15.75" customHeight="1">
      <c r="A992" s="107"/>
      <c r="B992" s="107"/>
      <c r="C992" s="107"/>
      <c r="D992" s="107"/>
      <c r="E992" s="107"/>
      <c r="F992" s="107"/>
      <c r="G992" s="479"/>
      <c r="H992" s="107"/>
      <c r="I992" s="107"/>
      <c r="J992" s="107"/>
      <c r="K992" s="107"/>
      <c r="L992" s="107"/>
      <c r="M992" s="109"/>
      <c r="N992" s="109"/>
      <c r="O992" s="107"/>
      <c r="P992" s="107"/>
      <c r="Q992" s="107"/>
      <c r="R992" s="107"/>
      <c r="S992" s="107"/>
      <c r="T992" s="107"/>
      <c r="U992" s="107"/>
      <c r="V992" s="107"/>
      <c r="W992" s="107"/>
      <c r="X992" s="107"/>
      <c r="Y992" s="107"/>
      <c r="Z992" s="107"/>
    </row>
    <row r="993" spans="1:26" ht="15.75" customHeight="1">
      <c r="A993" s="107"/>
      <c r="B993" s="107"/>
      <c r="C993" s="107"/>
      <c r="D993" s="107"/>
      <c r="E993" s="107"/>
      <c r="F993" s="107"/>
      <c r="G993" s="479"/>
      <c r="H993" s="107"/>
      <c r="I993" s="107"/>
      <c r="J993" s="107"/>
      <c r="K993" s="107"/>
      <c r="L993" s="107"/>
      <c r="M993" s="109"/>
      <c r="N993" s="109"/>
      <c r="O993" s="107"/>
      <c r="P993" s="107"/>
      <c r="Q993" s="107"/>
      <c r="R993" s="107"/>
      <c r="S993" s="107"/>
      <c r="T993" s="107"/>
      <c r="U993" s="107"/>
      <c r="V993" s="107"/>
      <c r="W993" s="107"/>
      <c r="X993" s="107"/>
      <c r="Y993" s="107"/>
      <c r="Z993" s="107"/>
    </row>
    <row r="994" spans="1:26" ht="15.75" customHeight="1">
      <c r="A994" s="107"/>
      <c r="B994" s="107"/>
      <c r="C994" s="107"/>
      <c r="D994" s="107"/>
      <c r="E994" s="107"/>
      <c r="F994" s="107"/>
      <c r="G994" s="479"/>
      <c r="H994" s="107"/>
      <c r="I994" s="107"/>
      <c r="J994" s="107"/>
      <c r="K994" s="107"/>
      <c r="L994" s="107"/>
      <c r="M994" s="109"/>
      <c r="N994" s="109"/>
      <c r="O994" s="107"/>
      <c r="P994" s="107"/>
      <c r="Q994" s="107"/>
      <c r="R994" s="107"/>
      <c r="S994" s="107"/>
      <c r="T994" s="107"/>
      <c r="U994" s="107"/>
      <c r="V994" s="107"/>
      <c r="W994" s="107"/>
      <c r="X994" s="107"/>
      <c r="Y994" s="107"/>
      <c r="Z994" s="107"/>
    </row>
    <row r="995" spans="1:26" ht="15.75" customHeight="1">
      <c r="A995" s="107"/>
      <c r="B995" s="107"/>
      <c r="C995" s="107"/>
      <c r="D995" s="107"/>
      <c r="E995" s="107"/>
      <c r="F995" s="107"/>
      <c r="G995" s="479"/>
      <c r="H995" s="107"/>
      <c r="I995" s="107"/>
      <c r="J995" s="107"/>
      <c r="K995" s="107"/>
      <c r="L995" s="107"/>
      <c r="M995" s="109"/>
      <c r="N995" s="109"/>
      <c r="O995" s="107"/>
      <c r="P995" s="107"/>
      <c r="Q995" s="107"/>
      <c r="R995" s="107"/>
      <c r="S995" s="107"/>
      <c r="T995" s="107"/>
      <c r="U995" s="107"/>
      <c r="V995" s="107"/>
      <c r="W995" s="107"/>
      <c r="X995" s="107"/>
      <c r="Y995" s="107"/>
      <c r="Z995" s="107"/>
    </row>
    <row r="996" spans="1:26" ht="15.75" customHeight="1">
      <c r="A996" s="107"/>
      <c r="B996" s="107"/>
      <c r="C996" s="107"/>
      <c r="D996" s="107"/>
      <c r="E996" s="107"/>
      <c r="F996" s="107"/>
      <c r="G996" s="479"/>
      <c r="H996" s="107"/>
      <c r="I996" s="107"/>
      <c r="J996" s="107"/>
      <c r="K996" s="107"/>
      <c r="L996" s="107"/>
      <c r="M996" s="109"/>
      <c r="N996" s="109"/>
      <c r="O996" s="107"/>
      <c r="P996" s="107"/>
      <c r="Q996" s="107"/>
      <c r="R996" s="107"/>
      <c r="S996" s="107"/>
      <c r="T996" s="107"/>
      <c r="U996" s="107"/>
      <c r="V996" s="107"/>
      <c r="W996" s="107"/>
      <c r="X996" s="107"/>
      <c r="Y996" s="107"/>
      <c r="Z996" s="107"/>
    </row>
    <row r="997" spans="1:26" ht="15.75" customHeight="1">
      <c r="A997" s="107"/>
      <c r="B997" s="107"/>
      <c r="C997" s="107"/>
      <c r="D997" s="107"/>
      <c r="E997" s="107"/>
      <c r="F997" s="107"/>
      <c r="G997" s="479"/>
      <c r="H997" s="107"/>
      <c r="I997" s="107"/>
      <c r="J997" s="107"/>
      <c r="K997" s="107"/>
      <c r="L997" s="107"/>
      <c r="M997" s="109"/>
      <c r="N997" s="109"/>
      <c r="O997" s="107"/>
      <c r="P997" s="107"/>
      <c r="Q997" s="107"/>
      <c r="R997" s="107"/>
      <c r="S997" s="107"/>
      <c r="T997" s="107"/>
      <c r="U997" s="107"/>
      <c r="V997" s="107"/>
      <c r="W997" s="107"/>
      <c r="X997" s="107"/>
      <c r="Y997" s="107"/>
      <c r="Z997" s="107"/>
    </row>
    <row r="998" spans="1:26" ht="15.75" customHeight="1">
      <c r="A998" s="107"/>
      <c r="B998" s="107"/>
      <c r="C998" s="107"/>
      <c r="D998" s="107"/>
      <c r="E998" s="107"/>
      <c r="F998" s="107"/>
      <c r="G998" s="479"/>
      <c r="H998" s="107"/>
      <c r="I998" s="107"/>
      <c r="J998" s="107"/>
      <c r="K998" s="107"/>
      <c r="L998" s="107"/>
      <c r="M998" s="109"/>
      <c r="N998" s="109"/>
      <c r="O998" s="107"/>
      <c r="P998" s="107"/>
      <c r="Q998" s="107"/>
      <c r="R998" s="107"/>
      <c r="S998" s="107"/>
      <c r="T998" s="107"/>
      <c r="U998" s="107"/>
      <c r="V998" s="107"/>
      <c r="W998" s="107"/>
      <c r="X998" s="107"/>
      <c r="Y998" s="107"/>
      <c r="Z998" s="107"/>
    </row>
    <row r="999" spans="1:26" ht="15.75" customHeight="1">
      <c r="A999" s="107"/>
      <c r="B999" s="107"/>
      <c r="C999" s="107"/>
      <c r="D999" s="107"/>
      <c r="E999" s="107"/>
      <c r="F999" s="107"/>
      <c r="G999" s="479"/>
      <c r="H999" s="107"/>
      <c r="I999" s="107"/>
      <c r="J999" s="107"/>
      <c r="K999" s="107"/>
      <c r="L999" s="107"/>
      <c r="M999" s="109"/>
      <c r="N999" s="109"/>
      <c r="O999" s="107"/>
      <c r="P999" s="107"/>
      <c r="Q999" s="107"/>
      <c r="R999" s="107"/>
      <c r="S999" s="107"/>
      <c r="T999" s="107"/>
      <c r="U999" s="107"/>
      <c r="V999" s="107"/>
      <c r="W999" s="107"/>
      <c r="X999" s="107"/>
      <c r="Y999" s="107"/>
      <c r="Z999" s="107"/>
    </row>
    <row r="1000" spans="1:26" ht="15.75" customHeight="1">
      <c r="A1000" s="107"/>
      <c r="B1000" s="107"/>
      <c r="C1000" s="107"/>
      <c r="D1000" s="107"/>
      <c r="E1000" s="107"/>
      <c r="F1000" s="107"/>
      <c r="G1000" s="479"/>
      <c r="H1000" s="107"/>
      <c r="I1000" s="107"/>
      <c r="J1000" s="107"/>
      <c r="K1000" s="107"/>
      <c r="L1000" s="107"/>
      <c r="M1000" s="109"/>
      <c r="N1000" s="109"/>
      <c r="O1000" s="107"/>
      <c r="P1000" s="107"/>
      <c r="Q1000" s="107"/>
      <c r="R1000" s="107"/>
      <c r="S1000" s="107"/>
      <c r="T1000" s="107"/>
      <c r="U1000" s="107"/>
      <c r="V1000" s="107"/>
      <c r="W1000" s="107"/>
      <c r="X1000" s="107"/>
      <c r="Y1000" s="107"/>
      <c r="Z1000" s="107"/>
    </row>
    <row r="1001" spans="1:26" ht="15.75" customHeight="1">
      <c r="A1001" s="107"/>
      <c r="B1001" s="107"/>
      <c r="C1001" s="107"/>
      <c r="D1001" s="107"/>
      <c r="E1001" s="107"/>
      <c r="F1001" s="107"/>
      <c r="G1001" s="479"/>
      <c r="H1001" s="107"/>
      <c r="I1001" s="107"/>
      <c r="J1001" s="107"/>
      <c r="K1001" s="107"/>
      <c r="L1001" s="107"/>
      <c r="M1001" s="109"/>
      <c r="N1001" s="109"/>
      <c r="O1001" s="107"/>
      <c r="P1001" s="107"/>
      <c r="Q1001" s="107"/>
      <c r="R1001" s="107"/>
      <c r="S1001" s="107"/>
      <c r="T1001" s="107"/>
      <c r="U1001" s="107"/>
      <c r="V1001" s="107"/>
      <c r="W1001" s="107"/>
      <c r="X1001" s="107"/>
      <c r="Y1001" s="107"/>
      <c r="Z1001" s="107"/>
    </row>
    <row r="1002" spans="1:26" ht="15.75" customHeight="1">
      <c r="A1002" s="107"/>
      <c r="B1002" s="107"/>
      <c r="C1002" s="107"/>
      <c r="D1002" s="107"/>
      <c r="E1002" s="107"/>
      <c r="F1002" s="107"/>
      <c r="G1002" s="479"/>
      <c r="H1002" s="107"/>
      <c r="I1002" s="107"/>
      <c r="J1002" s="107"/>
      <c r="K1002" s="107"/>
      <c r="L1002" s="107"/>
      <c r="M1002" s="109"/>
      <c r="N1002" s="109"/>
      <c r="O1002" s="107"/>
      <c r="P1002" s="107"/>
      <c r="Q1002" s="107"/>
      <c r="R1002" s="107"/>
      <c r="S1002" s="107"/>
      <c r="T1002" s="107"/>
      <c r="U1002" s="107"/>
      <c r="V1002" s="107"/>
      <c r="W1002" s="107"/>
      <c r="X1002" s="107"/>
      <c r="Y1002" s="107"/>
      <c r="Z1002" s="107"/>
    </row>
    <row r="1003" spans="1:26" ht="15.75" customHeight="1">
      <c r="A1003" s="107"/>
      <c r="B1003" s="107"/>
      <c r="C1003" s="107"/>
      <c r="D1003" s="107"/>
      <c r="E1003" s="107"/>
      <c r="F1003" s="107"/>
      <c r="G1003" s="479"/>
      <c r="H1003" s="107"/>
      <c r="I1003" s="107"/>
      <c r="J1003" s="107"/>
      <c r="K1003" s="107"/>
      <c r="L1003" s="107"/>
      <c r="M1003" s="109"/>
      <c r="N1003" s="109"/>
      <c r="O1003" s="107"/>
      <c r="P1003" s="107"/>
      <c r="Q1003" s="107"/>
      <c r="R1003" s="107"/>
      <c r="S1003" s="107"/>
      <c r="T1003" s="107"/>
      <c r="U1003" s="107"/>
      <c r="V1003" s="107"/>
      <c r="W1003" s="107"/>
      <c r="X1003" s="107"/>
      <c r="Y1003" s="107"/>
      <c r="Z1003" s="107"/>
    </row>
    <row r="1004" spans="1:26" ht="15.75" customHeight="1">
      <c r="A1004" s="107"/>
      <c r="B1004" s="107"/>
      <c r="C1004" s="107"/>
      <c r="D1004" s="107"/>
      <c r="E1004" s="107"/>
      <c r="F1004" s="107"/>
      <c r="G1004" s="479"/>
      <c r="H1004" s="107"/>
      <c r="I1004" s="107"/>
      <c r="J1004" s="107"/>
      <c r="K1004" s="107"/>
      <c r="L1004" s="107"/>
      <c r="M1004" s="109"/>
      <c r="N1004" s="109"/>
      <c r="O1004" s="107"/>
      <c r="P1004" s="107"/>
      <c r="Q1004" s="107"/>
      <c r="R1004" s="107"/>
      <c r="S1004" s="107"/>
      <c r="T1004" s="107"/>
      <c r="U1004" s="107"/>
      <c r="V1004" s="107"/>
      <c r="W1004" s="107"/>
      <c r="X1004" s="107"/>
      <c r="Y1004" s="107"/>
      <c r="Z1004" s="107"/>
    </row>
    <row r="1005" spans="1:26" ht="15.75" customHeight="1">
      <c r="A1005" s="107"/>
      <c r="B1005" s="107"/>
      <c r="C1005" s="107"/>
      <c r="D1005" s="107"/>
      <c r="E1005" s="107"/>
      <c r="F1005" s="107"/>
      <c r="G1005" s="479"/>
      <c r="H1005" s="107"/>
      <c r="I1005" s="107"/>
      <c r="J1005" s="107"/>
      <c r="K1005" s="107"/>
      <c r="L1005" s="107"/>
      <c r="M1005" s="109"/>
      <c r="N1005" s="109"/>
      <c r="O1005" s="107"/>
      <c r="P1005" s="107"/>
      <c r="Q1005" s="107"/>
      <c r="R1005" s="107"/>
      <c r="S1005" s="107"/>
      <c r="T1005" s="107"/>
      <c r="U1005" s="107"/>
      <c r="V1005" s="107"/>
      <c r="W1005" s="107"/>
      <c r="X1005" s="107"/>
      <c r="Y1005" s="107"/>
      <c r="Z1005" s="107"/>
    </row>
    <row r="1006" spans="1:26" ht="15.75" customHeight="1">
      <c r="A1006" s="107"/>
      <c r="B1006" s="107"/>
      <c r="C1006" s="107"/>
      <c r="D1006" s="107"/>
      <c r="E1006" s="107"/>
      <c r="F1006" s="107"/>
      <c r="G1006" s="479"/>
      <c r="H1006" s="107"/>
      <c r="I1006" s="107"/>
      <c r="J1006" s="107"/>
      <c r="K1006" s="107"/>
      <c r="L1006" s="107"/>
      <c r="M1006" s="109"/>
      <c r="N1006" s="109"/>
      <c r="O1006" s="107"/>
      <c r="P1006" s="107"/>
      <c r="Q1006" s="107"/>
      <c r="R1006" s="107"/>
      <c r="S1006" s="107"/>
      <c r="T1006" s="107"/>
      <c r="U1006" s="107"/>
      <c r="V1006" s="107"/>
      <c r="W1006" s="107"/>
      <c r="X1006" s="107"/>
      <c r="Y1006" s="107"/>
      <c r="Z1006" s="107"/>
    </row>
    <row r="1007" spans="1:26" ht="15.75" customHeight="1">
      <c r="A1007" s="107"/>
      <c r="B1007" s="107"/>
      <c r="C1007" s="107"/>
      <c r="D1007" s="107"/>
      <c r="E1007" s="107"/>
      <c r="F1007" s="107"/>
      <c r="G1007" s="479"/>
      <c r="H1007" s="107"/>
      <c r="I1007" s="107"/>
      <c r="J1007" s="107"/>
      <c r="K1007" s="107"/>
      <c r="L1007" s="107"/>
      <c r="M1007" s="109"/>
      <c r="N1007" s="109"/>
      <c r="O1007" s="107"/>
      <c r="P1007" s="107"/>
      <c r="Q1007" s="107"/>
      <c r="R1007" s="107"/>
      <c r="S1007" s="107"/>
      <c r="T1007" s="107"/>
      <c r="U1007" s="107"/>
      <c r="V1007" s="107"/>
      <c r="W1007" s="107"/>
      <c r="X1007" s="107"/>
      <c r="Y1007" s="107"/>
      <c r="Z1007" s="107"/>
    </row>
    <row r="1008" spans="1:26" ht="15.75" customHeight="1">
      <c r="A1008" s="107"/>
      <c r="B1008" s="107"/>
      <c r="C1008" s="107"/>
      <c r="D1008" s="107"/>
      <c r="E1008" s="107"/>
      <c r="F1008" s="107"/>
      <c r="G1008" s="479"/>
      <c r="H1008" s="107"/>
      <c r="I1008" s="107"/>
      <c r="J1008" s="107"/>
      <c r="K1008" s="107"/>
      <c r="L1008" s="107"/>
      <c r="M1008" s="109"/>
      <c r="N1008" s="109"/>
      <c r="O1008" s="107"/>
      <c r="P1008" s="107"/>
      <c r="Q1008" s="107"/>
      <c r="R1008" s="107"/>
      <c r="S1008" s="107"/>
      <c r="T1008" s="107"/>
      <c r="U1008" s="107"/>
      <c r="V1008" s="107"/>
      <c r="W1008" s="107"/>
      <c r="X1008" s="107"/>
      <c r="Y1008" s="107"/>
      <c r="Z1008" s="107"/>
    </row>
    <row r="1009" spans="1:26" ht="15.75" customHeight="1">
      <c r="A1009" s="107"/>
      <c r="B1009" s="107"/>
      <c r="C1009" s="107"/>
      <c r="D1009" s="107"/>
      <c r="E1009" s="107"/>
      <c r="F1009" s="107"/>
      <c r="G1009" s="479"/>
      <c r="H1009" s="107"/>
      <c r="I1009" s="107"/>
      <c r="J1009" s="107"/>
      <c r="K1009" s="107"/>
      <c r="L1009" s="107"/>
      <c r="M1009" s="109"/>
      <c r="N1009" s="109"/>
      <c r="O1009" s="107"/>
      <c r="P1009" s="107"/>
      <c r="Q1009" s="107"/>
      <c r="R1009" s="107"/>
      <c r="S1009" s="107"/>
      <c r="T1009" s="107"/>
      <c r="U1009" s="107"/>
      <c r="V1009" s="107"/>
      <c r="W1009" s="107"/>
      <c r="X1009" s="107"/>
      <c r="Y1009" s="107"/>
      <c r="Z1009" s="107"/>
    </row>
    <row r="1010" spans="1:26" ht="15.75" customHeight="1">
      <c r="A1010" s="107"/>
      <c r="B1010" s="107"/>
      <c r="C1010" s="107"/>
      <c r="D1010" s="107"/>
      <c r="E1010" s="107"/>
      <c r="F1010" s="107"/>
      <c r="G1010" s="479"/>
      <c r="H1010" s="107"/>
      <c r="I1010" s="107"/>
      <c r="J1010" s="107"/>
      <c r="K1010" s="107"/>
      <c r="L1010" s="107"/>
      <c r="M1010" s="109"/>
      <c r="N1010" s="109"/>
      <c r="O1010" s="107"/>
      <c r="P1010" s="107"/>
      <c r="Q1010" s="107"/>
      <c r="R1010" s="107"/>
      <c r="S1010" s="107"/>
      <c r="T1010" s="107"/>
      <c r="U1010" s="107"/>
      <c r="V1010" s="107"/>
      <c r="W1010" s="107"/>
      <c r="X1010" s="107"/>
      <c r="Y1010" s="107"/>
      <c r="Z1010" s="107"/>
    </row>
    <row r="1011" spans="1:26" ht="15.75" customHeight="1">
      <c r="A1011" s="107"/>
      <c r="B1011" s="107"/>
      <c r="C1011" s="107"/>
      <c r="D1011" s="107"/>
      <c r="E1011" s="107"/>
      <c r="F1011" s="107"/>
      <c r="G1011" s="479"/>
      <c r="H1011" s="107"/>
      <c r="I1011" s="107"/>
      <c r="J1011" s="107"/>
      <c r="K1011" s="107"/>
      <c r="L1011" s="107"/>
      <c r="M1011" s="109"/>
      <c r="N1011" s="109"/>
      <c r="O1011" s="107"/>
      <c r="P1011" s="107"/>
      <c r="Q1011" s="107"/>
      <c r="R1011" s="107"/>
      <c r="S1011" s="107"/>
      <c r="T1011" s="107"/>
      <c r="U1011" s="107"/>
      <c r="V1011" s="107"/>
      <c r="W1011" s="107"/>
      <c r="X1011" s="107"/>
      <c r="Y1011" s="107"/>
      <c r="Z1011" s="107"/>
    </row>
    <row r="1012" spans="1:26" ht="15.75" customHeight="1">
      <c r="A1012" s="107"/>
      <c r="B1012" s="107"/>
      <c r="C1012" s="107"/>
      <c r="D1012" s="107"/>
      <c r="E1012" s="107"/>
      <c r="F1012" s="107"/>
      <c r="G1012" s="479"/>
      <c r="H1012" s="107"/>
      <c r="I1012" s="107"/>
      <c r="J1012" s="107"/>
      <c r="K1012" s="107"/>
      <c r="L1012" s="107"/>
      <c r="M1012" s="109"/>
      <c r="N1012" s="109"/>
      <c r="O1012" s="107"/>
      <c r="P1012" s="107"/>
      <c r="Q1012" s="107"/>
      <c r="R1012" s="107"/>
      <c r="S1012" s="107"/>
      <c r="T1012" s="107"/>
      <c r="U1012" s="107"/>
      <c r="V1012" s="107"/>
      <c r="W1012" s="107"/>
      <c r="X1012" s="107"/>
      <c r="Y1012" s="107"/>
      <c r="Z1012" s="107"/>
    </row>
    <row r="1013" spans="1:26" ht="15.75" customHeight="1">
      <c r="A1013" s="107"/>
      <c r="B1013" s="107"/>
      <c r="C1013" s="107"/>
      <c r="D1013" s="107"/>
      <c r="E1013" s="107"/>
      <c r="F1013" s="107"/>
      <c r="G1013" s="479"/>
      <c r="H1013" s="107"/>
      <c r="I1013" s="107"/>
      <c r="J1013" s="107"/>
      <c r="K1013" s="107"/>
      <c r="L1013" s="107"/>
      <c r="M1013" s="109"/>
      <c r="N1013" s="109"/>
      <c r="O1013" s="107"/>
      <c r="P1013" s="107"/>
      <c r="Q1013" s="107"/>
      <c r="R1013" s="107"/>
      <c r="S1013" s="107"/>
      <c r="T1013" s="107"/>
      <c r="U1013" s="107"/>
      <c r="V1013" s="107"/>
      <c r="W1013" s="107"/>
      <c r="X1013" s="107"/>
      <c r="Y1013" s="107"/>
      <c r="Z1013" s="107"/>
    </row>
    <row r="1014" spans="1:26" ht="15.75" customHeight="1">
      <c r="A1014" s="107"/>
      <c r="B1014" s="107"/>
      <c r="C1014" s="107"/>
      <c r="D1014" s="107"/>
      <c r="E1014" s="107"/>
      <c r="F1014" s="107"/>
      <c r="G1014" s="479"/>
      <c r="H1014" s="107"/>
      <c r="I1014" s="107"/>
      <c r="J1014" s="107"/>
      <c r="K1014" s="107"/>
      <c r="L1014" s="107"/>
      <c r="M1014" s="109"/>
      <c r="N1014" s="109"/>
      <c r="O1014" s="107"/>
      <c r="P1014" s="107"/>
      <c r="Q1014" s="107"/>
      <c r="R1014" s="107"/>
      <c r="S1014" s="107"/>
      <c r="T1014" s="107"/>
      <c r="U1014" s="107"/>
      <c r="V1014" s="107"/>
      <c r="W1014" s="107"/>
      <c r="X1014" s="107"/>
      <c r="Y1014" s="107"/>
      <c r="Z1014" s="107"/>
    </row>
    <row r="1015" spans="1:26" ht="15.75" customHeight="1">
      <c r="A1015" s="107"/>
      <c r="B1015" s="107"/>
      <c r="C1015" s="107"/>
      <c r="D1015" s="107"/>
      <c r="E1015" s="107"/>
      <c r="F1015" s="107"/>
      <c r="G1015" s="479"/>
      <c r="H1015" s="107"/>
      <c r="I1015" s="107"/>
      <c r="J1015" s="107"/>
      <c r="K1015" s="107"/>
      <c r="L1015" s="107"/>
      <c r="M1015" s="109"/>
      <c r="N1015" s="109"/>
      <c r="O1015" s="107"/>
      <c r="P1015" s="107"/>
      <c r="Q1015" s="107"/>
      <c r="R1015" s="107"/>
      <c r="S1015" s="107"/>
      <c r="T1015" s="107"/>
      <c r="U1015" s="107"/>
      <c r="V1015" s="107"/>
      <c r="W1015" s="107"/>
      <c r="X1015" s="107"/>
      <c r="Y1015" s="107"/>
      <c r="Z1015" s="107"/>
    </row>
    <row r="1016" spans="1:26" ht="15.75" customHeight="1">
      <c r="A1016" s="107"/>
      <c r="B1016" s="107"/>
      <c r="C1016" s="107"/>
      <c r="D1016" s="107"/>
      <c r="E1016" s="107"/>
      <c r="F1016" s="107"/>
      <c r="G1016" s="479"/>
      <c r="H1016" s="107"/>
      <c r="I1016" s="107"/>
      <c r="J1016" s="107"/>
      <c r="K1016" s="107"/>
      <c r="L1016" s="107"/>
      <c r="M1016" s="109"/>
      <c r="N1016" s="109"/>
      <c r="O1016" s="107"/>
      <c r="P1016" s="107"/>
      <c r="Q1016" s="107"/>
      <c r="R1016" s="107"/>
      <c r="S1016" s="107"/>
      <c r="T1016" s="107"/>
      <c r="U1016" s="107"/>
      <c r="V1016" s="107"/>
      <c r="W1016" s="107"/>
      <c r="X1016" s="107"/>
      <c r="Y1016" s="107"/>
      <c r="Z1016" s="107"/>
    </row>
    <row r="1017" spans="1:26" ht="15.75" customHeight="1">
      <c r="A1017" s="107"/>
      <c r="B1017" s="107"/>
      <c r="C1017" s="107"/>
      <c r="D1017" s="107"/>
      <c r="E1017" s="107"/>
      <c r="F1017" s="107"/>
      <c r="G1017" s="479"/>
      <c r="H1017" s="107"/>
      <c r="I1017" s="107"/>
      <c r="J1017" s="107"/>
      <c r="K1017" s="107"/>
      <c r="L1017" s="107"/>
      <c r="M1017" s="109"/>
      <c r="N1017" s="109"/>
      <c r="O1017" s="107"/>
      <c r="P1017" s="107"/>
      <c r="Q1017" s="107"/>
      <c r="R1017" s="107"/>
      <c r="S1017" s="107"/>
      <c r="T1017" s="107"/>
      <c r="U1017" s="107"/>
      <c r="V1017" s="107"/>
      <c r="W1017" s="107"/>
      <c r="X1017" s="107"/>
      <c r="Y1017" s="107"/>
      <c r="Z1017" s="107"/>
    </row>
    <row r="1018" spans="1:26" ht="15.75" customHeight="1">
      <c r="A1018" s="107"/>
      <c r="B1018" s="107"/>
      <c r="C1018" s="107"/>
      <c r="D1018" s="107"/>
      <c r="E1018" s="107"/>
      <c r="F1018" s="107"/>
      <c r="G1018" s="479"/>
      <c r="H1018" s="107"/>
      <c r="I1018" s="107"/>
      <c r="J1018" s="107"/>
      <c r="K1018" s="107"/>
      <c r="L1018" s="107"/>
      <c r="M1018" s="109"/>
      <c r="N1018" s="109"/>
      <c r="O1018" s="107"/>
      <c r="P1018" s="107"/>
      <c r="Q1018" s="107"/>
      <c r="R1018" s="107"/>
      <c r="S1018" s="107"/>
      <c r="T1018" s="107"/>
      <c r="U1018" s="107"/>
      <c r="V1018" s="107"/>
      <c r="W1018" s="107"/>
      <c r="X1018" s="107"/>
      <c r="Y1018" s="107"/>
      <c r="Z1018" s="107"/>
    </row>
    <row r="1019" spans="1:26" ht="15.75" customHeight="1">
      <c r="A1019" s="107"/>
      <c r="B1019" s="107"/>
      <c r="C1019" s="107"/>
      <c r="D1019" s="107"/>
      <c r="E1019" s="107"/>
      <c r="F1019" s="107"/>
      <c r="G1019" s="479"/>
      <c r="H1019" s="107"/>
      <c r="I1019" s="107"/>
      <c r="J1019" s="107"/>
      <c r="K1019" s="107"/>
      <c r="L1019" s="107"/>
      <c r="M1019" s="109"/>
      <c r="N1019" s="109"/>
      <c r="O1019" s="107"/>
      <c r="P1019" s="107"/>
      <c r="Q1019" s="107"/>
      <c r="R1019" s="107"/>
      <c r="S1019" s="107"/>
      <c r="T1019" s="107"/>
      <c r="U1019" s="107"/>
      <c r="V1019" s="107"/>
      <c r="W1019" s="107"/>
      <c r="X1019" s="107"/>
      <c r="Y1019" s="107"/>
      <c r="Z1019" s="107"/>
    </row>
  </sheetData>
  <mergeCells count="31">
    <mergeCell ref="A1:C1"/>
    <mergeCell ref="H1:K1"/>
    <mergeCell ref="A2:C2"/>
    <mergeCell ref="H2:K2"/>
    <mergeCell ref="A3:K3"/>
    <mergeCell ref="A4:K4"/>
    <mergeCell ref="A5:K5"/>
    <mergeCell ref="H7:H8"/>
    <mergeCell ref="I7:I8"/>
    <mergeCell ref="J7:K7"/>
    <mergeCell ref="L7:L8"/>
    <mergeCell ref="A6:B6"/>
    <mergeCell ref="A7:A8"/>
    <mergeCell ref="B7:B8"/>
    <mergeCell ref="C7:C8"/>
    <mergeCell ref="D7:D8"/>
    <mergeCell ref="E7:F7"/>
    <mergeCell ref="G7:G8"/>
    <mergeCell ref="F80:H80"/>
    <mergeCell ref="I80:K80"/>
    <mergeCell ref="A85:C85"/>
    <mergeCell ref="D85:E85"/>
    <mergeCell ref="F85:H85"/>
    <mergeCell ref="I85:K85"/>
    <mergeCell ref="A80:C80"/>
    <mergeCell ref="D80:E80"/>
    <mergeCell ref="B10:K10"/>
    <mergeCell ref="B63:K63"/>
    <mergeCell ref="B70:K70"/>
    <mergeCell ref="B72:K72"/>
    <mergeCell ref="I78:K78"/>
  </mergeCells>
  <conditionalFormatting sqref="A10:L75">
    <cfRule type="expression" dxfId="0" priority="1">
      <formula>AND($D10&lt;&gt;0,$J10&lt;1)</formula>
    </cfRule>
  </conditionalFormatting>
  <printOptions horizontalCentered="1"/>
  <pageMargins left="0.25" right="0.25" top="8.2096683752043556E-2" bottom="0.12900907446749701" header="0" footer="0"/>
  <pageSetup paperSize="9" fitToHeight="0" pageOrder="overThenDown"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265AB-544C-4F36-BAC0-65412E067AF4}">
  <dimension ref="A1:R327"/>
  <sheetViews>
    <sheetView workbookViewId="0"/>
  </sheetViews>
  <sheetFormatPr defaultRowHeight="12.75"/>
  <cols>
    <col min="1" max="1" width="9.5703125" customWidth="1"/>
    <col min="2" max="2" width="9.5703125" style="732" customWidth="1"/>
    <col min="3" max="4" width="12.42578125" customWidth="1"/>
    <col min="5" max="5" width="6.7109375" customWidth="1"/>
    <col min="6" max="6" width="16.140625" customWidth="1"/>
    <col min="7" max="15" width="21" customWidth="1"/>
    <col min="16" max="16" width="24.7109375" customWidth="1"/>
    <col min="17" max="18" width="17.140625" customWidth="1"/>
  </cols>
  <sheetData>
    <row r="1" spans="1:18">
      <c r="A1" s="734" t="s">
        <v>315</v>
      </c>
      <c r="B1" s="734" t="s">
        <v>413</v>
      </c>
      <c r="C1" s="734" t="s">
        <v>316</v>
      </c>
      <c r="D1" s="734" t="s">
        <v>317</v>
      </c>
      <c r="E1" s="734" t="s">
        <v>8</v>
      </c>
      <c r="F1" s="734" t="s">
        <v>9</v>
      </c>
      <c r="G1" s="734" t="s">
        <v>318</v>
      </c>
      <c r="H1" s="734" t="s">
        <v>319</v>
      </c>
      <c r="I1" s="734" t="s">
        <v>320</v>
      </c>
      <c r="J1" s="734" t="s">
        <v>321</v>
      </c>
      <c r="K1" s="734" t="s">
        <v>322</v>
      </c>
      <c r="L1" s="734" t="s">
        <v>323</v>
      </c>
      <c r="M1" s="734" t="s">
        <v>324</v>
      </c>
      <c r="N1" s="734" t="s">
        <v>325</v>
      </c>
      <c r="O1" s="734" t="s">
        <v>326</v>
      </c>
      <c r="P1" s="734" t="s">
        <v>327</v>
      </c>
      <c r="Q1" s="734" t="s">
        <v>328</v>
      </c>
      <c r="R1" s="734" t="s">
        <v>17</v>
      </c>
    </row>
    <row r="2" spans="1:18">
      <c r="A2">
        <v>7</v>
      </c>
      <c r="B2" s="732">
        <v>2025</v>
      </c>
      <c r="C2" t="s">
        <v>24</v>
      </c>
      <c r="D2" t="s">
        <v>27</v>
      </c>
      <c r="E2">
        <v>1</v>
      </c>
      <c r="F2" t="s">
        <v>28</v>
      </c>
      <c r="G2" s="736">
        <v>1129099000</v>
      </c>
      <c r="H2" s="736">
        <v>0</v>
      </c>
      <c r="I2" s="736">
        <v>400000000</v>
      </c>
      <c r="J2" s="736">
        <v>200000000</v>
      </c>
      <c r="K2" s="736">
        <v>198828000</v>
      </c>
      <c r="L2" s="736">
        <v>0</v>
      </c>
      <c r="M2" s="736">
        <v>0</v>
      </c>
      <c r="N2" s="736">
        <v>0</v>
      </c>
      <c r="O2" s="736">
        <v>0</v>
      </c>
      <c r="P2" t="s">
        <v>202</v>
      </c>
      <c r="Q2" t="s">
        <v>203</v>
      </c>
    </row>
    <row r="3" spans="1:18">
      <c r="A3">
        <v>7</v>
      </c>
      <c r="B3" s="732">
        <v>2025</v>
      </c>
      <c r="C3" t="s">
        <v>24</v>
      </c>
      <c r="D3" t="s">
        <v>27</v>
      </c>
      <c r="E3">
        <v>2</v>
      </c>
      <c r="F3" t="s">
        <v>29</v>
      </c>
      <c r="G3" s="736">
        <v>1118543000</v>
      </c>
      <c r="H3" s="736">
        <v>1118543000</v>
      </c>
      <c r="I3" s="736">
        <v>1118000000</v>
      </c>
      <c r="J3" s="736">
        <v>0</v>
      </c>
      <c r="K3" s="736">
        <v>0</v>
      </c>
      <c r="L3" s="736">
        <v>0</v>
      </c>
      <c r="M3" s="736">
        <v>0</v>
      </c>
      <c r="N3" s="736">
        <v>138256481.48148099</v>
      </c>
      <c r="O3" s="736">
        <v>138256070</v>
      </c>
      <c r="R3" t="s">
        <v>30</v>
      </c>
    </row>
    <row r="4" spans="1:18">
      <c r="A4">
        <v>7</v>
      </c>
      <c r="B4" s="732">
        <v>2025</v>
      </c>
      <c r="C4" t="s">
        <v>24</v>
      </c>
      <c r="D4" t="s">
        <v>27</v>
      </c>
      <c r="E4">
        <v>3</v>
      </c>
      <c r="F4" t="s">
        <v>31</v>
      </c>
      <c r="G4" s="736">
        <v>1129099000</v>
      </c>
      <c r="H4" s="736">
        <v>1161338000</v>
      </c>
      <c r="I4" s="736">
        <v>1161338000</v>
      </c>
      <c r="J4" s="736">
        <v>0</v>
      </c>
      <c r="K4" s="736">
        <v>0</v>
      </c>
      <c r="L4" s="736">
        <v>0</v>
      </c>
      <c r="M4" s="736">
        <v>0</v>
      </c>
      <c r="N4" s="736">
        <v>28072222.222222202</v>
      </c>
      <c r="O4" s="736">
        <v>28072132</v>
      </c>
      <c r="R4" t="s">
        <v>30</v>
      </c>
    </row>
    <row r="5" spans="1:18">
      <c r="A5">
        <v>7</v>
      </c>
      <c r="B5" s="732">
        <v>2025</v>
      </c>
      <c r="C5" t="s">
        <v>24</v>
      </c>
      <c r="D5" t="s">
        <v>27</v>
      </c>
      <c r="E5">
        <v>4</v>
      </c>
      <c r="F5" t="s">
        <v>32</v>
      </c>
      <c r="G5" s="736">
        <v>1129099000</v>
      </c>
      <c r="H5" s="736">
        <v>649826280</v>
      </c>
      <c r="I5" s="736">
        <v>400000000</v>
      </c>
      <c r="J5" s="736">
        <v>0</v>
      </c>
      <c r="K5" s="736">
        <v>0</v>
      </c>
      <c r="L5" s="736">
        <v>600000000</v>
      </c>
      <c r="M5" s="736">
        <v>0</v>
      </c>
      <c r="N5" s="736">
        <v>0</v>
      </c>
      <c r="O5" s="736">
        <v>0</v>
      </c>
      <c r="P5" t="s">
        <v>202</v>
      </c>
      <c r="Q5" t="s">
        <v>204</v>
      </c>
    </row>
    <row r="6" spans="1:18">
      <c r="A6">
        <v>7</v>
      </c>
      <c r="B6" s="732">
        <v>2025</v>
      </c>
      <c r="C6" t="s">
        <v>24</v>
      </c>
      <c r="D6" t="s">
        <v>34</v>
      </c>
      <c r="E6">
        <v>1</v>
      </c>
      <c r="F6" t="s">
        <v>35</v>
      </c>
      <c r="G6" s="736">
        <v>1351758000</v>
      </c>
      <c r="H6" s="736">
        <v>1295727000</v>
      </c>
      <c r="I6" s="736">
        <v>1150000000</v>
      </c>
      <c r="J6" s="736">
        <v>56000000</v>
      </c>
      <c r="K6" s="736">
        <v>0</v>
      </c>
      <c r="L6" s="736">
        <v>0</v>
      </c>
      <c r="M6" s="736">
        <v>0</v>
      </c>
      <c r="N6" s="736">
        <v>0</v>
      </c>
      <c r="O6" s="736">
        <v>100000000</v>
      </c>
      <c r="R6" t="s">
        <v>30</v>
      </c>
    </row>
    <row r="7" spans="1:18">
      <c r="A7">
        <v>7</v>
      </c>
      <c r="B7" s="732">
        <v>2025</v>
      </c>
      <c r="C7" t="s">
        <v>24</v>
      </c>
      <c r="D7" t="s">
        <v>34</v>
      </c>
      <c r="E7">
        <v>2</v>
      </c>
      <c r="F7" t="s">
        <v>36</v>
      </c>
      <c r="G7" s="736">
        <v>1629894000</v>
      </c>
      <c r="H7" s="736">
        <v>1629894000</v>
      </c>
      <c r="I7" s="736">
        <v>1629894000</v>
      </c>
      <c r="J7" s="736">
        <v>0</v>
      </c>
      <c r="K7" s="736">
        <v>0</v>
      </c>
      <c r="L7" s="736">
        <v>0</v>
      </c>
      <c r="M7" s="736">
        <v>0</v>
      </c>
      <c r="N7" s="736">
        <v>134944444.444444</v>
      </c>
      <c r="O7" s="736">
        <v>134944617</v>
      </c>
      <c r="R7" t="s">
        <v>30</v>
      </c>
    </row>
    <row r="8" spans="1:18">
      <c r="A8">
        <v>7</v>
      </c>
      <c r="B8" s="732">
        <v>2025</v>
      </c>
      <c r="C8" t="s">
        <v>24</v>
      </c>
      <c r="D8" t="s">
        <v>34</v>
      </c>
      <c r="E8">
        <v>3</v>
      </c>
      <c r="F8" t="s">
        <v>37</v>
      </c>
      <c r="G8" s="736">
        <v>1323642000</v>
      </c>
      <c r="H8" s="736">
        <v>325584000</v>
      </c>
      <c r="I8" s="736">
        <v>500000000</v>
      </c>
      <c r="J8" s="736">
        <v>150000000</v>
      </c>
      <c r="K8" s="736">
        <v>205200000</v>
      </c>
      <c r="L8" s="736">
        <v>400000000</v>
      </c>
      <c r="M8" s="736">
        <v>400000000</v>
      </c>
      <c r="N8" s="736">
        <v>0</v>
      </c>
      <c r="O8" s="736">
        <v>0</v>
      </c>
      <c r="P8" t="s">
        <v>202</v>
      </c>
      <c r="Q8" t="s">
        <v>205</v>
      </c>
    </row>
    <row r="9" spans="1:18">
      <c r="A9">
        <v>7</v>
      </c>
      <c r="B9" s="732">
        <v>2025</v>
      </c>
      <c r="C9" t="s">
        <v>24</v>
      </c>
      <c r="D9" t="s">
        <v>34</v>
      </c>
      <c r="E9">
        <v>4</v>
      </c>
      <c r="F9" t="s">
        <v>38</v>
      </c>
      <c r="G9" s="736">
        <v>1325213000</v>
      </c>
      <c r="H9" s="736">
        <v>317641500</v>
      </c>
      <c r="I9" s="736">
        <v>500000000</v>
      </c>
      <c r="J9" s="736">
        <v>200000000</v>
      </c>
      <c r="K9" s="736">
        <v>262399500</v>
      </c>
      <c r="L9" s="736">
        <v>400000000</v>
      </c>
      <c r="M9" s="736">
        <v>400000000</v>
      </c>
      <c r="N9" s="736">
        <v>0</v>
      </c>
      <c r="O9" s="736">
        <v>0</v>
      </c>
      <c r="P9" t="s">
        <v>206</v>
      </c>
      <c r="Q9" t="s">
        <v>207</v>
      </c>
    </row>
    <row r="10" spans="1:18">
      <c r="A10">
        <v>7</v>
      </c>
      <c r="B10" s="732">
        <v>2025</v>
      </c>
      <c r="C10" t="s">
        <v>24</v>
      </c>
      <c r="D10" t="s">
        <v>34</v>
      </c>
      <c r="E10">
        <v>5</v>
      </c>
      <c r="F10" t="s">
        <v>39</v>
      </c>
      <c r="G10" s="736">
        <v>1325423000</v>
      </c>
      <c r="H10" s="736">
        <v>1262000338</v>
      </c>
      <c r="I10" s="736">
        <v>1100000000</v>
      </c>
      <c r="J10" s="736">
        <v>60000000</v>
      </c>
      <c r="K10" s="736">
        <v>63422662</v>
      </c>
      <c r="L10" s="736">
        <v>0</v>
      </c>
      <c r="M10" s="736">
        <v>0</v>
      </c>
      <c r="N10" s="736">
        <v>0</v>
      </c>
      <c r="O10" s="736">
        <v>0</v>
      </c>
      <c r="P10" t="s">
        <v>208</v>
      </c>
      <c r="Q10" t="s">
        <v>209</v>
      </c>
    </row>
    <row r="11" spans="1:18">
      <c r="A11">
        <v>7</v>
      </c>
      <c r="B11" s="732">
        <v>2025</v>
      </c>
      <c r="C11" t="s">
        <v>24</v>
      </c>
      <c r="D11" t="s">
        <v>34</v>
      </c>
      <c r="E11">
        <v>6</v>
      </c>
      <c r="F11" t="s">
        <v>40</v>
      </c>
      <c r="G11" s="736">
        <v>1195530000</v>
      </c>
      <c r="H11" s="736">
        <v>1195530000</v>
      </c>
      <c r="I11" s="736">
        <v>1195530000</v>
      </c>
      <c r="J11" s="736">
        <v>0</v>
      </c>
      <c r="K11" s="736">
        <v>0</v>
      </c>
      <c r="L11" s="736">
        <v>0</v>
      </c>
      <c r="M11" s="736">
        <v>0</v>
      </c>
      <c r="N11" s="736">
        <v>141848148.148148</v>
      </c>
      <c r="O11" s="736">
        <v>141848544</v>
      </c>
      <c r="R11" t="s">
        <v>30</v>
      </c>
    </row>
    <row r="12" spans="1:18">
      <c r="A12">
        <v>7</v>
      </c>
      <c r="B12" s="732">
        <v>2025</v>
      </c>
      <c r="C12" t="s">
        <v>24</v>
      </c>
      <c r="D12" t="s">
        <v>34</v>
      </c>
      <c r="E12">
        <v>7</v>
      </c>
      <c r="F12" t="s">
        <v>41</v>
      </c>
      <c r="G12" s="736">
        <v>1590985000</v>
      </c>
      <c r="H12" s="736">
        <v>1590985000</v>
      </c>
      <c r="I12" s="736">
        <v>1100000000</v>
      </c>
      <c r="J12" s="736">
        <v>0</v>
      </c>
      <c r="K12" s="736">
        <v>0</v>
      </c>
      <c r="L12" s="736">
        <v>0</v>
      </c>
      <c r="M12" s="736">
        <v>0</v>
      </c>
      <c r="N12" s="736">
        <v>99454630</v>
      </c>
      <c r="O12" s="736">
        <v>0</v>
      </c>
      <c r="Q12" t="s">
        <v>209</v>
      </c>
    </row>
    <row r="13" spans="1:18">
      <c r="A13">
        <v>7</v>
      </c>
      <c r="B13" s="732">
        <v>2025</v>
      </c>
      <c r="C13" t="s">
        <v>24</v>
      </c>
      <c r="D13" t="s">
        <v>34</v>
      </c>
      <c r="E13">
        <v>8</v>
      </c>
      <c r="F13" t="s">
        <v>43</v>
      </c>
      <c r="G13" s="736">
        <v>1590793000</v>
      </c>
      <c r="H13" s="736">
        <v>520020000</v>
      </c>
      <c r="I13" s="736">
        <v>400000000</v>
      </c>
      <c r="J13" s="736">
        <v>0</v>
      </c>
      <c r="K13" s="736">
        <v>0</v>
      </c>
      <c r="L13" s="736">
        <v>500000000</v>
      </c>
      <c r="M13" s="736">
        <v>0</v>
      </c>
      <c r="N13" s="736">
        <v>0</v>
      </c>
      <c r="O13" s="736">
        <v>0</v>
      </c>
      <c r="R13" t="s">
        <v>44</v>
      </c>
    </row>
    <row r="14" spans="1:18">
      <c r="A14">
        <v>7</v>
      </c>
      <c r="B14" s="732">
        <v>2025</v>
      </c>
      <c r="C14" t="s">
        <v>24</v>
      </c>
      <c r="D14" t="s">
        <v>34</v>
      </c>
      <c r="E14">
        <v>9</v>
      </c>
      <c r="F14" t="s">
        <v>45</v>
      </c>
      <c r="G14" s="736">
        <v>1386198000</v>
      </c>
      <c r="H14" s="736">
        <v>220603680</v>
      </c>
      <c r="I14" s="736">
        <v>200000000</v>
      </c>
      <c r="J14" s="736">
        <v>200000000</v>
      </c>
      <c r="K14" s="736">
        <v>0</v>
      </c>
      <c r="L14" s="736">
        <v>700000000</v>
      </c>
      <c r="M14" s="736">
        <v>0</v>
      </c>
      <c r="N14" s="736">
        <v>0</v>
      </c>
      <c r="O14" s="736">
        <v>0</v>
      </c>
      <c r="P14" t="s">
        <v>202</v>
      </c>
      <c r="Q14" t="s">
        <v>203</v>
      </c>
    </row>
    <row r="15" spans="1:18">
      <c r="A15">
        <v>7</v>
      </c>
      <c r="B15" s="732">
        <v>2025</v>
      </c>
      <c r="C15" t="s">
        <v>24</v>
      </c>
      <c r="D15" t="s">
        <v>34</v>
      </c>
      <c r="E15">
        <v>10</v>
      </c>
      <c r="F15" t="s">
        <v>46</v>
      </c>
      <c r="G15" s="736">
        <v>1151187000</v>
      </c>
      <c r="H15" s="736">
        <v>1151187000</v>
      </c>
      <c r="I15" s="736">
        <v>1151187000</v>
      </c>
      <c r="J15" s="736">
        <v>0</v>
      </c>
      <c r="K15" s="736">
        <v>0</v>
      </c>
      <c r="L15" s="736">
        <v>0</v>
      </c>
      <c r="M15" s="736">
        <v>0</v>
      </c>
      <c r="N15" s="736">
        <v>139475000</v>
      </c>
      <c r="O15" s="736">
        <v>139474971</v>
      </c>
      <c r="R15" t="s">
        <v>30</v>
      </c>
    </row>
    <row r="16" spans="1:18">
      <c r="A16">
        <v>7</v>
      </c>
      <c r="B16" s="732">
        <v>2025</v>
      </c>
      <c r="C16" t="s">
        <v>24</v>
      </c>
      <c r="D16" t="s">
        <v>34</v>
      </c>
      <c r="E16">
        <v>11</v>
      </c>
      <c r="F16" t="s">
        <v>47</v>
      </c>
      <c r="G16" s="736">
        <v>1613912000</v>
      </c>
      <c r="H16" s="736">
        <v>803524700</v>
      </c>
      <c r="I16" s="736">
        <v>1000000000</v>
      </c>
      <c r="J16" s="736">
        <v>200000000</v>
      </c>
      <c r="K16" s="736">
        <v>519570000</v>
      </c>
      <c r="L16" s="736">
        <v>400000000</v>
      </c>
      <c r="M16" s="736">
        <v>200000000</v>
      </c>
      <c r="N16" s="736">
        <v>0</v>
      </c>
      <c r="O16" s="736">
        <v>0</v>
      </c>
      <c r="P16" t="s">
        <v>208</v>
      </c>
      <c r="Q16" t="s">
        <v>207</v>
      </c>
    </row>
    <row r="17" spans="1:18">
      <c r="A17">
        <v>7</v>
      </c>
      <c r="B17" s="732">
        <v>2025</v>
      </c>
      <c r="C17" t="s">
        <v>24</v>
      </c>
      <c r="D17" t="s">
        <v>34</v>
      </c>
      <c r="E17">
        <v>12</v>
      </c>
      <c r="F17" t="s">
        <v>48</v>
      </c>
      <c r="G17" s="736">
        <v>1512938000</v>
      </c>
      <c r="H17" s="736">
        <v>1512938000</v>
      </c>
      <c r="I17" s="736">
        <v>1512938000</v>
      </c>
      <c r="J17" s="736">
        <v>0</v>
      </c>
      <c r="K17" s="736">
        <v>0</v>
      </c>
      <c r="L17" s="736">
        <v>0</v>
      </c>
      <c r="M17" s="736">
        <v>0</v>
      </c>
      <c r="N17" s="736">
        <v>145883333.33333299</v>
      </c>
      <c r="O17" s="736">
        <v>145883155</v>
      </c>
      <c r="R17" t="s">
        <v>30</v>
      </c>
    </row>
    <row r="18" spans="1:18">
      <c r="A18">
        <v>7</v>
      </c>
      <c r="B18" s="732">
        <v>2025</v>
      </c>
      <c r="C18" t="s">
        <v>24</v>
      </c>
      <c r="D18" t="s">
        <v>34</v>
      </c>
      <c r="E18">
        <v>13</v>
      </c>
      <c r="F18" t="s">
        <v>49</v>
      </c>
      <c r="G18" s="736">
        <v>1593398000</v>
      </c>
      <c r="H18" s="736">
        <v>1593398000</v>
      </c>
      <c r="I18" s="736">
        <v>1593398000</v>
      </c>
      <c r="J18" s="736">
        <v>0</v>
      </c>
      <c r="K18" s="736">
        <v>0</v>
      </c>
      <c r="L18" s="736">
        <v>0</v>
      </c>
      <c r="M18" s="736">
        <v>0</v>
      </c>
      <c r="N18" s="736">
        <v>0</v>
      </c>
      <c r="O18" s="736">
        <v>113004411</v>
      </c>
      <c r="R18" t="s">
        <v>30</v>
      </c>
    </row>
    <row r="19" spans="1:18">
      <c r="A19">
        <v>7</v>
      </c>
      <c r="B19" s="732">
        <v>2025</v>
      </c>
      <c r="C19" t="s">
        <v>24</v>
      </c>
      <c r="D19" t="s">
        <v>34</v>
      </c>
      <c r="E19">
        <v>14</v>
      </c>
      <c r="F19" t="s">
        <v>50</v>
      </c>
      <c r="G19" s="736">
        <v>1168758000</v>
      </c>
      <c r="H19" s="736">
        <v>877185000</v>
      </c>
      <c r="I19" s="736">
        <v>300000000</v>
      </c>
      <c r="J19" s="736">
        <v>0</v>
      </c>
      <c r="K19" s="736">
        <v>291573000</v>
      </c>
      <c r="L19" s="736">
        <v>0</v>
      </c>
      <c r="M19" s="736">
        <v>0</v>
      </c>
      <c r="N19" s="736">
        <v>0</v>
      </c>
      <c r="O19" s="736">
        <v>0</v>
      </c>
      <c r="Q19" t="s">
        <v>209</v>
      </c>
    </row>
    <row r="20" spans="1:18">
      <c r="A20">
        <v>7</v>
      </c>
      <c r="B20" s="732">
        <v>2025</v>
      </c>
      <c r="C20" t="s">
        <v>24</v>
      </c>
      <c r="D20" t="s">
        <v>51</v>
      </c>
      <c r="E20">
        <v>1</v>
      </c>
      <c r="F20" t="s">
        <v>52</v>
      </c>
      <c r="G20" s="736">
        <v>1566568000</v>
      </c>
      <c r="H20" s="736">
        <v>1566568000</v>
      </c>
      <c r="I20" s="736">
        <v>1420000000</v>
      </c>
      <c r="J20" s="736">
        <v>0</v>
      </c>
      <c r="K20" s="736">
        <v>0</v>
      </c>
      <c r="L20" s="736">
        <v>0</v>
      </c>
      <c r="M20" s="736">
        <v>0</v>
      </c>
      <c r="N20" s="736">
        <v>203928703.703704</v>
      </c>
      <c r="O20" s="736">
        <v>0</v>
      </c>
      <c r="R20" t="s">
        <v>30</v>
      </c>
    </row>
    <row r="21" spans="1:18">
      <c r="A21">
        <v>7</v>
      </c>
      <c r="B21" s="732">
        <v>2025</v>
      </c>
      <c r="C21" t="s">
        <v>24</v>
      </c>
      <c r="D21" t="s">
        <v>51</v>
      </c>
      <c r="E21">
        <v>2</v>
      </c>
      <c r="F21" t="s">
        <v>53</v>
      </c>
      <c r="G21" s="736">
        <v>1264042000</v>
      </c>
      <c r="H21" s="736">
        <v>0</v>
      </c>
      <c r="I21" s="736">
        <v>400000000</v>
      </c>
      <c r="J21" s="736">
        <v>200000000</v>
      </c>
      <c r="K21" s="736">
        <v>249120000</v>
      </c>
      <c r="L21" s="736">
        <v>0</v>
      </c>
      <c r="M21" s="736">
        <v>0</v>
      </c>
      <c r="N21" s="736">
        <v>0</v>
      </c>
      <c r="O21" s="736">
        <v>0</v>
      </c>
      <c r="P21" t="s">
        <v>202</v>
      </c>
      <c r="Q21" t="s">
        <v>203</v>
      </c>
    </row>
    <row r="22" spans="1:18">
      <c r="A22">
        <v>7</v>
      </c>
      <c r="B22" s="732">
        <v>2025</v>
      </c>
      <c r="C22" t="s">
        <v>24</v>
      </c>
      <c r="D22" t="s">
        <v>51</v>
      </c>
      <c r="E22">
        <v>3</v>
      </c>
      <c r="F22" t="s">
        <v>54</v>
      </c>
      <c r="G22" s="736">
        <v>1264264000</v>
      </c>
      <c r="H22" s="736">
        <v>0</v>
      </c>
      <c r="I22" s="736">
        <v>0</v>
      </c>
      <c r="J22" s="736">
        <v>0</v>
      </c>
      <c r="K22" s="736">
        <v>112104000</v>
      </c>
      <c r="L22" s="736">
        <v>0</v>
      </c>
      <c r="M22" s="736">
        <v>200000000</v>
      </c>
      <c r="N22" s="736">
        <v>0</v>
      </c>
      <c r="O22" s="736">
        <v>0</v>
      </c>
      <c r="Q22" t="s">
        <v>210</v>
      </c>
    </row>
    <row r="23" spans="1:18">
      <c r="A23">
        <v>7</v>
      </c>
      <c r="B23" s="732">
        <v>2025</v>
      </c>
      <c r="C23" t="s">
        <v>24</v>
      </c>
      <c r="D23" t="s">
        <v>51</v>
      </c>
      <c r="E23">
        <v>4</v>
      </c>
      <c r="F23" t="s">
        <v>55</v>
      </c>
      <c r="G23" s="736">
        <v>1259087000</v>
      </c>
      <c r="H23" s="736">
        <v>1259087000</v>
      </c>
      <c r="I23" s="736">
        <v>800000000</v>
      </c>
      <c r="J23" s="736">
        <v>0</v>
      </c>
      <c r="K23" s="736">
        <v>0</v>
      </c>
      <c r="L23" s="736">
        <v>459087000</v>
      </c>
      <c r="M23" s="736">
        <v>0</v>
      </c>
      <c r="N23" s="736">
        <v>0</v>
      </c>
      <c r="O23" s="736">
        <v>0</v>
      </c>
      <c r="P23" t="s">
        <v>206</v>
      </c>
      <c r="Q23" t="s">
        <v>209</v>
      </c>
    </row>
    <row r="24" spans="1:18">
      <c r="A24">
        <v>7</v>
      </c>
      <c r="B24" s="732">
        <v>2025</v>
      </c>
      <c r="C24" t="s">
        <v>24</v>
      </c>
      <c r="D24" t="s">
        <v>51</v>
      </c>
      <c r="E24">
        <v>5</v>
      </c>
      <c r="F24" t="s">
        <v>56</v>
      </c>
      <c r="G24" s="736">
        <v>1150397000</v>
      </c>
      <c r="H24" s="736">
        <v>1150397000</v>
      </c>
      <c r="I24" s="736">
        <v>1150397000</v>
      </c>
      <c r="J24" s="736">
        <v>0</v>
      </c>
      <c r="K24" s="736">
        <v>0</v>
      </c>
      <c r="L24" s="736">
        <v>0</v>
      </c>
      <c r="M24" s="736">
        <v>0</v>
      </c>
      <c r="N24" s="736">
        <v>0</v>
      </c>
      <c r="O24" s="736">
        <v>157624826</v>
      </c>
      <c r="R24" t="s">
        <v>30</v>
      </c>
    </row>
    <row r="25" spans="1:18">
      <c r="A25">
        <v>7</v>
      </c>
      <c r="B25" s="732">
        <v>2025</v>
      </c>
      <c r="C25" t="s">
        <v>24</v>
      </c>
      <c r="D25" t="s">
        <v>51</v>
      </c>
      <c r="E25">
        <v>6</v>
      </c>
      <c r="F25" t="s">
        <v>147</v>
      </c>
      <c r="G25" s="736">
        <v>1688339000</v>
      </c>
      <c r="H25" s="736">
        <v>0</v>
      </c>
      <c r="I25" s="736">
        <v>100000000</v>
      </c>
      <c r="J25" s="736">
        <v>200000000</v>
      </c>
      <c r="K25" s="736">
        <v>0</v>
      </c>
      <c r="L25" s="736">
        <v>400000000</v>
      </c>
      <c r="M25" s="736">
        <v>0</v>
      </c>
      <c r="N25" s="736">
        <v>0</v>
      </c>
      <c r="O25" s="736">
        <v>0</v>
      </c>
    </row>
    <row r="26" spans="1:18">
      <c r="A26">
        <v>7</v>
      </c>
      <c r="B26" s="732">
        <v>2025</v>
      </c>
      <c r="C26" t="s">
        <v>24</v>
      </c>
      <c r="D26" t="s">
        <v>57</v>
      </c>
      <c r="E26">
        <v>1</v>
      </c>
      <c r="F26" t="s">
        <v>58</v>
      </c>
      <c r="G26" s="736">
        <v>1366377000</v>
      </c>
      <c r="H26" s="736">
        <v>406755225</v>
      </c>
      <c r="I26" s="736">
        <v>400000000</v>
      </c>
      <c r="J26" s="736">
        <v>250000000</v>
      </c>
      <c r="K26" s="736">
        <v>32049000</v>
      </c>
      <c r="L26" s="736">
        <v>400000000</v>
      </c>
      <c r="M26" s="736">
        <v>0</v>
      </c>
      <c r="N26" s="736">
        <v>0</v>
      </c>
      <c r="O26" s="736">
        <v>0</v>
      </c>
      <c r="P26" t="s">
        <v>202</v>
      </c>
      <c r="Q26" t="s">
        <v>211</v>
      </c>
    </row>
    <row r="27" spans="1:18">
      <c r="A27">
        <v>7</v>
      </c>
      <c r="B27" s="732">
        <v>2025</v>
      </c>
      <c r="C27" t="s">
        <v>24</v>
      </c>
      <c r="D27" t="s">
        <v>57</v>
      </c>
      <c r="E27">
        <v>2</v>
      </c>
      <c r="F27" t="s">
        <v>59</v>
      </c>
      <c r="G27" s="736">
        <v>1307971000</v>
      </c>
      <c r="H27" s="736">
        <v>390042000</v>
      </c>
      <c r="I27" s="736">
        <v>500000000</v>
      </c>
      <c r="J27" s="736">
        <v>200000000</v>
      </c>
      <c r="K27" s="736">
        <v>100656000</v>
      </c>
      <c r="L27" s="736">
        <v>400000000</v>
      </c>
      <c r="M27" s="736">
        <v>0</v>
      </c>
      <c r="N27" s="736">
        <v>0</v>
      </c>
      <c r="O27" s="736">
        <v>0</v>
      </c>
      <c r="P27" t="s">
        <v>202</v>
      </c>
      <c r="Q27" t="s">
        <v>204</v>
      </c>
    </row>
    <row r="28" spans="1:18">
      <c r="A28">
        <v>7</v>
      </c>
      <c r="B28" s="732">
        <v>2025</v>
      </c>
      <c r="C28" t="s">
        <v>24</v>
      </c>
      <c r="D28" t="s">
        <v>57</v>
      </c>
      <c r="E28">
        <v>3</v>
      </c>
      <c r="F28" t="s">
        <v>60</v>
      </c>
      <c r="G28" s="736">
        <v>1299151000</v>
      </c>
      <c r="H28" s="736">
        <v>1299151000</v>
      </c>
      <c r="I28" s="736">
        <v>1150000000</v>
      </c>
      <c r="J28" s="736">
        <v>0</v>
      </c>
      <c r="K28" s="736">
        <v>0</v>
      </c>
      <c r="L28" s="736">
        <v>149151000</v>
      </c>
      <c r="M28" s="736">
        <v>0</v>
      </c>
      <c r="N28" s="736">
        <v>164801852</v>
      </c>
      <c r="O28" s="736">
        <v>0</v>
      </c>
      <c r="P28" t="s">
        <v>208</v>
      </c>
      <c r="Q28" t="s">
        <v>209</v>
      </c>
    </row>
    <row r="29" spans="1:18">
      <c r="A29">
        <v>7</v>
      </c>
      <c r="B29" s="732">
        <v>2025</v>
      </c>
      <c r="C29" t="s">
        <v>24</v>
      </c>
      <c r="D29" t="s">
        <v>57</v>
      </c>
      <c r="E29">
        <v>4</v>
      </c>
      <c r="F29" t="s">
        <v>62</v>
      </c>
      <c r="G29" s="736">
        <v>1299151000</v>
      </c>
      <c r="H29" s="736">
        <v>458215200</v>
      </c>
      <c r="I29" s="736">
        <v>450000000</v>
      </c>
      <c r="J29" s="736">
        <v>250000000</v>
      </c>
      <c r="K29" s="736">
        <v>149418000</v>
      </c>
      <c r="L29" s="736">
        <v>400000000</v>
      </c>
      <c r="M29" s="736">
        <v>400000000</v>
      </c>
      <c r="N29" s="736">
        <v>0</v>
      </c>
      <c r="O29" s="736">
        <v>0</v>
      </c>
      <c r="P29" t="s">
        <v>202</v>
      </c>
      <c r="Q29" t="s">
        <v>212</v>
      </c>
    </row>
    <row r="30" spans="1:18">
      <c r="A30">
        <v>7</v>
      </c>
      <c r="B30" s="732">
        <v>2025</v>
      </c>
      <c r="C30" t="s">
        <v>24</v>
      </c>
      <c r="D30" t="s">
        <v>57</v>
      </c>
      <c r="E30">
        <v>5</v>
      </c>
      <c r="F30" t="s">
        <v>63</v>
      </c>
      <c r="G30" s="736">
        <v>1178570000</v>
      </c>
      <c r="H30" s="736">
        <v>1178570000</v>
      </c>
      <c r="I30" s="736">
        <v>1178570000</v>
      </c>
      <c r="J30" s="736">
        <v>0</v>
      </c>
      <c r="K30" s="736">
        <v>0</v>
      </c>
      <c r="L30" s="736">
        <v>0</v>
      </c>
      <c r="M30" s="736">
        <v>0</v>
      </c>
      <c r="N30" s="736">
        <v>162989814.81481501</v>
      </c>
      <c r="O30" s="736">
        <v>162990131</v>
      </c>
      <c r="R30" t="s">
        <v>30</v>
      </c>
    </row>
    <row r="31" spans="1:18">
      <c r="A31">
        <v>7</v>
      </c>
      <c r="B31" s="732">
        <v>2025</v>
      </c>
      <c r="C31" t="s">
        <v>24</v>
      </c>
      <c r="D31" t="s">
        <v>57</v>
      </c>
      <c r="E31">
        <v>6</v>
      </c>
      <c r="F31" t="s">
        <v>64</v>
      </c>
      <c r="G31" s="736">
        <v>1355857000</v>
      </c>
      <c r="H31" s="736">
        <v>524149542</v>
      </c>
      <c r="I31" s="736">
        <v>400000000</v>
      </c>
      <c r="J31" s="736">
        <v>0</v>
      </c>
      <c r="K31" s="736">
        <v>0</v>
      </c>
      <c r="L31" s="736">
        <v>400000000</v>
      </c>
      <c r="M31" s="736">
        <v>0</v>
      </c>
      <c r="N31" s="736">
        <v>0</v>
      </c>
      <c r="O31" s="736">
        <v>0</v>
      </c>
      <c r="P31" t="s">
        <v>202</v>
      </c>
      <c r="Q31" t="s">
        <v>211</v>
      </c>
    </row>
    <row r="32" spans="1:18">
      <c r="A32">
        <v>7</v>
      </c>
      <c r="B32" s="732">
        <v>2025</v>
      </c>
      <c r="C32" t="s">
        <v>24</v>
      </c>
      <c r="D32" t="s">
        <v>57</v>
      </c>
      <c r="E32">
        <v>7</v>
      </c>
      <c r="F32" t="s">
        <v>65</v>
      </c>
      <c r="G32" s="736">
        <v>1227450000</v>
      </c>
      <c r="H32" s="736">
        <v>1227450000</v>
      </c>
      <c r="I32" s="736">
        <v>1227450000</v>
      </c>
      <c r="J32" s="736">
        <v>0</v>
      </c>
      <c r="K32" s="736">
        <v>0</v>
      </c>
      <c r="L32" s="736">
        <v>0</v>
      </c>
      <c r="M32" s="736">
        <v>0</v>
      </c>
      <c r="N32" s="736">
        <v>145866666.66666701</v>
      </c>
      <c r="O32" s="736">
        <v>145866567</v>
      </c>
      <c r="R32" t="s">
        <v>30</v>
      </c>
    </row>
    <row r="33" spans="1:18">
      <c r="A33">
        <v>7</v>
      </c>
      <c r="B33" s="732">
        <v>2025</v>
      </c>
      <c r="C33" t="s">
        <v>24</v>
      </c>
      <c r="D33" t="s">
        <v>57</v>
      </c>
      <c r="E33">
        <v>8</v>
      </c>
      <c r="F33" t="s">
        <v>66</v>
      </c>
      <c r="G33" s="736">
        <v>1190874000</v>
      </c>
      <c r="H33" s="736">
        <v>257703615</v>
      </c>
      <c r="I33" s="736">
        <v>400000000</v>
      </c>
      <c r="J33" s="736">
        <v>200000000</v>
      </c>
      <c r="K33" s="736">
        <v>264928950</v>
      </c>
      <c r="L33" s="736">
        <v>400000000</v>
      </c>
      <c r="M33" s="736">
        <v>400000000</v>
      </c>
      <c r="N33" s="736">
        <v>0</v>
      </c>
      <c r="O33" s="736">
        <v>0</v>
      </c>
      <c r="P33" t="s">
        <v>202</v>
      </c>
      <c r="Q33" t="s">
        <v>205</v>
      </c>
    </row>
    <row r="34" spans="1:18">
      <c r="A34">
        <v>7</v>
      </c>
      <c r="B34" s="732">
        <v>2025</v>
      </c>
      <c r="C34" t="s">
        <v>24</v>
      </c>
      <c r="D34" t="s">
        <v>57</v>
      </c>
      <c r="E34">
        <v>9</v>
      </c>
      <c r="F34" t="s">
        <v>67</v>
      </c>
      <c r="G34" s="736">
        <v>1202288000</v>
      </c>
      <c r="H34" s="736">
        <v>1202288000</v>
      </c>
      <c r="I34" s="736">
        <v>1202288000</v>
      </c>
      <c r="J34" s="736">
        <v>0</v>
      </c>
      <c r="K34" s="736">
        <v>0</v>
      </c>
      <c r="L34" s="736">
        <v>0</v>
      </c>
      <c r="M34" s="736">
        <v>0</v>
      </c>
      <c r="N34" s="736">
        <v>139692592.59259301</v>
      </c>
      <c r="O34" s="736">
        <v>139692565</v>
      </c>
      <c r="R34" t="s">
        <v>30</v>
      </c>
    </row>
    <row r="35" spans="1:18">
      <c r="A35">
        <v>7</v>
      </c>
      <c r="B35" s="732">
        <v>2025</v>
      </c>
      <c r="C35" t="s">
        <v>24</v>
      </c>
      <c r="D35" t="s">
        <v>57</v>
      </c>
      <c r="E35">
        <v>10</v>
      </c>
      <c r="F35" t="s">
        <v>68</v>
      </c>
      <c r="G35" s="736">
        <v>1552019000</v>
      </c>
      <c r="H35" s="736">
        <v>1552019000</v>
      </c>
      <c r="I35" s="736">
        <v>1552019000</v>
      </c>
      <c r="J35" s="736">
        <v>0</v>
      </c>
      <c r="K35" s="736">
        <v>0</v>
      </c>
      <c r="L35" s="736">
        <v>0</v>
      </c>
      <c r="M35" s="736">
        <v>0</v>
      </c>
      <c r="N35" s="736">
        <v>137225000</v>
      </c>
      <c r="O35" s="736">
        <v>137225262</v>
      </c>
      <c r="R35" t="s">
        <v>30</v>
      </c>
    </row>
    <row r="36" spans="1:18">
      <c r="A36">
        <v>7</v>
      </c>
      <c r="B36" s="732">
        <v>2025</v>
      </c>
      <c r="C36" t="s">
        <v>24</v>
      </c>
      <c r="D36" t="s">
        <v>57</v>
      </c>
      <c r="E36">
        <v>11</v>
      </c>
      <c r="F36" t="s">
        <v>69</v>
      </c>
      <c r="G36" s="736">
        <v>1191696000</v>
      </c>
      <c r="H36" s="736">
        <v>1191696000</v>
      </c>
      <c r="I36" s="736">
        <v>1191696000</v>
      </c>
      <c r="J36" s="736">
        <v>0</v>
      </c>
      <c r="K36" s="736">
        <v>0</v>
      </c>
      <c r="L36" s="736">
        <v>0</v>
      </c>
      <c r="M36" s="736">
        <v>0</v>
      </c>
      <c r="N36" s="736">
        <v>125000000</v>
      </c>
      <c r="O36" s="736">
        <v>125000000</v>
      </c>
      <c r="R36" t="s">
        <v>30</v>
      </c>
    </row>
    <row r="37" spans="1:18">
      <c r="A37">
        <v>7</v>
      </c>
      <c r="B37" s="732">
        <v>2025</v>
      </c>
      <c r="C37" t="s">
        <v>24</v>
      </c>
      <c r="D37" t="s">
        <v>57</v>
      </c>
      <c r="E37">
        <v>12</v>
      </c>
      <c r="F37" t="s">
        <v>70</v>
      </c>
      <c r="G37" s="736">
        <v>1658348000</v>
      </c>
      <c r="H37" s="736">
        <v>1658348000</v>
      </c>
      <c r="I37" s="736">
        <v>1658348000</v>
      </c>
      <c r="J37" s="736">
        <v>0</v>
      </c>
      <c r="K37" s="736">
        <v>0</v>
      </c>
      <c r="L37" s="736">
        <v>0</v>
      </c>
      <c r="M37" s="736">
        <v>0</v>
      </c>
      <c r="N37" s="736">
        <v>158909259.25925899</v>
      </c>
      <c r="O37" s="736">
        <v>158909689</v>
      </c>
      <c r="R37" t="s">
        <v>30</v>
      </c>
    </row>
    <row r="38" spans="1:18">
      <c r="A38">
        <v>7</v>
      </c>
      <c r="B38" s="732">
        <v>2025</v>
      </c>
      <c r="C38" t="s">
        <v>24</v>
      </c>
      <c r="D38" t="s">
        <v>57</v>
      </c>
      <c r="E38">
        <v>13</v>
      </c>
      <c r="F38" t="s">
        <v>71</v>
      </c>
      <c r="G38" s="736">
        <v>1420640000</v>
      </c>
      <c r="H38" s="736">
        <v>1420640000</v>
      </c>
      <c r="I38" s="736">
        <v>1420640000</v>
      </c>
      <c r="J38" s="736">
        <v>0</v>
      </c>
      <c r="K38" s="736">
        <v>0</v>
      </c>
      <c r="L38" s="736">
        <v>0</v>
      </c>
      <c r="M38" s="736">
        <v>0</v>
      </c>
      <c r="N38" s="736">
        <v>149076851.851852</v>
      </c>
      <c r="O38" s="736">
        <v>149077053</v>
      </c>
      <c r="R38" t="s">
        <v>30</v>
      </c>
    </row>
    <row r="39" spans="1:18">
      <c r="A39">
        <v>7</v>
      </c>
      <c r="B39" s="732">
        <v>2025</v>
      </c>
      <c r="C39" t="s">
        <v>24</v>
      </c>
      <c r="D39" t="s">
        <v>57</v>
      </c>
      <c r="E39">
        <v>14</v>
      </c>
      <c r="F39" t="s">
        <v>72</v>
      </c>
      <c r="G39" s="736">
        <v>1247611000</v>
      </c>
      <c r="H39" s="736">
        <v>1247611000</v>
      </c>
      <c r="I39" s="736">
        <v>1100000000</v>
      </c>
      <c r="J39" s="736">
        <v>0</v>
      </c>
      <c r="K39" s="736">
        <v>0</v>
      </c>
      <c r="L39" s="736">
        <v>147611000</v>
      </c>
      <c r="M39" s="736">
        <v>0</v>
      </c>
      <c r="N39" s="736">
        <v>84728704</v>
      </c>
      <c r="O39" s="736">
        <v>0</v>
      </c>
      <c r="P39" t="s">
        <v>208</v>
      </c>
      <c r="Q39" t="s">
        <v>209</v>
      </c>
    </row>
    <row r="40" spans="1:18">
      <c r="A40">
        <v>7</v>
      </c>
      <c r="B40" s="732">
        <v>2025</v>
      </c>
      <c r="C40" t="s">
        <v>24</v>
      </c>
      <c r="D40" t="s">
        <v>57</v>
      </c>
      <c r="E40">
        <v>15</v>
      </c>
      <c r="F40" t="s">
        <v>73</v>
      </c>
      <c r="G40" s="736">
        <v>1275262000</v>
      </c>
      <c r="H40" s="736">
        <v>1275262000</v>
      </c>
      <c r="I40" s="736">
        <v>1100000000</v>
      </c>
      <c r="J40" s="736">
        <v>0</v>
      </c>
      <c r="K40" s="736">
        <v>0</v>
      </c>
      <c r="L40" s="736">
        <v>175262000</v>
      </c>
      <c r="M40" s="736">
        <v>0</v>
      </c>
      <c r="N40" s="736">
        <v>142537963</v>
      </c>
      <c r="O40" s="736">
        <v>0</v>
      </c>
      <c r="P40" t="s">
        <v>208</v>
      </c>
      <c r="Q40" t="s">
        <v>209</v>
      </c>
    </row>
    <row r="41" spans="1:18">
      <c r="A41">
        <v>7</v>
      </c>
      <c r="B41" s="732">
        <v>2025</v>
      </c>
      <c r="C41" t="s">
        <v>24</v>
      </c>
      <c r="D41" t="s">
        <v>57</v>
      </c>
      <c r="E41">
        <v>16</v>
      </c>
      <c r="F41" t="s">
        <v>75</v>
      </c>
      <c r="G41" s="736">
        <v>1271898000</v>
      </c>
      <c r="H41" s="736">
        <v>1271898000</v>
      </c>
      <c r="I41" s="736">
        <v>1150000000</v>
      </c>
      <c r="J41" s="736">
        <v>0</v>
      </c>
      <c r="K41" s="736">
        <v>0</v>
      </c>
      <c r="L41" s="736">
        <v>121898000</v>
      </c>
      <c r="M41" s="736">
        <v>0</v>
      </c>
      <c r="N41" s="736">
        <v>108254630</v>
      </c>
      <c r="O41" s="736">
        <v>0</v>
      </c>
      <c r="P41" t="s">
        <v>208</v>
      </c>
      <c r="Q41" t="s">
        <v>209</v>
      </c>
    </row>
    <row r="42" spans="1:18">
      <c r="A42">
        <v>7</v>
      </c>
      <c r="B42" s="732">
        <v>2025</v>
      </c>
      <c r="C42" t="s">
        <v>24</v>
      </c>
      <c r="D42" t="s">
        <v>57</v>
      </c>
      <c r="E42">
        <v>17</v>
      </c>
      <c r="F42" t="s">
        <v>76</v>
      </c>
      <c r="G42" s="736">
        <v>1382220000</v>
      </c>
      <c r="H42" s="736">
        <v>1382220000</v>
      </c>
      <c r="I42" s="736">
        <v>1382220000</v>
      </c>
      <c r="J42" s="736">
        <v>0</v>
      </c>
      <c r="K42" s="736">
        <v>0</v>
      </c>
      <c r="L42" s="736">
        <v>0</v>
      </c>
      <c r="M42" s="736">
        <v>0</v>
      </c>
      <c r="N42" s="736">
        <v>124824074.074074</v>
      </c>
      <c r="O42" s="736">
        <v>124824112</v>
      </c>
      <c r="R42" t="s">
        <v>30</v>
      </c>
    </row>
    <row r="43" spans="1:18">
      <c r="A43">
        <v>7</v>
      </c>
      <c r="B43" s="732">
        <v>2025</v>
      </c>
      <c r="C43" t="s">
        <v>24</v>
      </c>
      <c r="D43" t="s">
        <v>57</v>
      </c>
      <c r="E43">
        <v>18</v>
      </c>
      <c r="F43" t="s">
        <v>77</v>
      </c>
      <c r="G43" s="736">
        <v>1509219000</v>
      </c>
      <c r="H43" s="736">
        <v>426300000</v>
      </c>
      <c r="I43" s="736">
        <v>300000000</v>
      </c>
      <c r="J43" s="736">
        <v>80000000</v>
      </c>
      <c r="K43" s="736">
        <v>0</v>
      </c>
      <c r="L43" s="736">
        <v>700000000</v>
      </c>
      <c r="M43" s="736">
        <v>0</v>
      </c>
      <c r="N43" s="736">
        <v>0</v>
      </c>
      <c r="O43" s="736">
        <v>0</v>
      </c>
      <c r="R43" t="s">
        <v>44</v>
      </c>
    </row>
    <row r="44" spans="1:18">
      <c r="A44">
        <v>7</v>
      </c>
      <c r="B44" s="732">
        <v>2025</v>
      </c>
      <c r="C44" t="s">
        <v>79</v>
      </c>
      <c r="E44">
        <v>1</v>
      </c>
      <c r="F44" t="s">
        <v>87</v>
      </c>
      <c r="G44" s="736">
        <v>0</v>
      </c>
      <c r="H44" s="736">
        <v>346846500</v>
      </c>
      <c r="I44" s="736">
        <v>416300000</v>
      </c>
      <c r="J44" s="736">
        <v>150000000</v>
      </c>
      <c r="K44" s="736">
        <v>0</v>
      </c>
      <c r="L44" s="736">
        <v>583700000</v>
      </c>
      <c r="M44" s="736">
        <v>167400000</v>
      </c>
      <c r="N44" s="736">
        <v>0</v>
      </c>
      <c r="O44" s="736">
        <v>0</v>
      </c>
      <c r="P44" t="s">
        <v>202</v>
      </c>
      <c r="Q44" t="s">
        <v>203</v>
      </c>
    </row>
    <row r="45" spans="1:18">
      <c r="A45">
        <v>7</v>
      </c>
      <c r="B45" s="732">
        <v>2025</v>
      </c>
      <c r="C45" t="s">
        <v>79</v>
      </c>
      <c r="E45">
        <v>2</v>
      </c>
      <c r="F45" t="s">
        <v>88</v>
      </c>
      <c r="G45" s="736">
        <v>0</v>
      </c>
      <c r="H45" s="736">
        <v>270616500</v>
      </c>
      <c r="I45" s="736">
        <v>416300000</v>
      </c>
      <c r="J45" s="736">
        <v>250000000</v>
      </c>
      <c r="K45" s="736">
        <v>76230000</v>
      </c>
      <c r="L45" s="736">
        <v>583700000</v>
      </c>
      <c r="M45" s="736">
        <v>0</v>
      </c>
      <c r="N45" s="736">
        <v>0</v>
      </c>
      <c r="O45" s="736">
        <v>0</v>
      </c>
      <c r="P45" t="s">
        <v>202</v>
      </c>
      <c r="Q45" t="s">
        <v>203</v>
      </c>
    </row>
    <row r="46" spans="1:18">
      <c r="A46">
        <v>7</v>
      </c>
      <c r="B46" s="732">
        <v>2025</v>
      </c>
      <c r="C46" t="s">
        <v>79</v>
      </c>
      <c r="E46">
        <v>3</v>
      </c>
      <c r="F46" t="s">
        <v>89</v>
      </c>
      <c r="G46" s="736">
        <v>1667337000</v>
      </c>
      <c r="H46" s="736">
        <v>1667337000</v>
      </c>
      <c r="I46" s="736">
        <v>1667337000</v>
      </c>
      <c r="J46" s="736">
        <v>0</v>
      </c>
      <c r="K46" s="736">
        <v>0</v>
      </c>
      <c r="L46" s="736">
        <v>0</v>
      </c>
      <c r="M46" s="736">
        <v>0</v>
      </c>
      <c r="N46" s="736">
        <v>0</v>
      </c>
      <c r="O46" s="736">
        <v>69430252</v>
      </c>
      <c r="R46" t="s">
        <v>30</v>
      </c>
    </row>
    <row r="47" spans="1:18">
      <c r="A47">
        <v>7</v>
      </c>
      <c r="B47" s="732">
        <v>2025</v>
      </c>
      <c r="C47" t="s">
        <v>79</v>
      </c>
      <c r="E47">
        <v>4</v>
      </c>
      <c r="F47" t="s">
        <v>153</v>
      </c>
      <c r="G47" s="736">
        <v>2442810000</v>
      </c>
      <c r="H47" s="736">
        <v>2442810000</v>
      </c>
      <c r="I47" s="736">
        <v>2442810000</v>
      </c>
      <c r="J47" s="736">
        <v>0</v>
      </c>
      <c r="K47" s="736">
        <v>0</v>
      </c>
      <c r="L47" s="736">
        <v>0</v>
      </c>
      <c r="M47" s="736">
        <v>0</v>
      </c>
      <c r="N47" s="736">
        <v>0</v>
      </c>
      <c r="O47" s="736">
        <v>0</v>
      </c>
      <c r="R47" t="s">
        <v>30</v>
      </c>
    </row>
    <row r="48" spans="1:18">
      <c r="A48">
        <v>7</v>
      </c>
      <c r="B48" s="732">
        <v>2025</v>
      </c>
      <c r="C48" t="s">
        <v>79</v>
      </c>
      <c r="E48">
        <v>5</v>
      </c>
      <c r="F48" t="s">
        <v>90</v>
      </c>
      <c r="G48" s="736">
        <v>0</v>
      </c>
      <c r="H48" s="736">
        <v>912863250</v>
      </c>
      <c r="I48" s="736">
        <v>300000000</v>
      </c>
      <c r="J48" s="736">
        <v>0</v>
      </c>
      <c r="K48" s="736">
        <v>671580000</v>
      </c>
      <c r="L48" s="736">
        <v>0</v>
      </c>
      <c r="M48" s="736">
        <v>0</v>
      </c>
      <c r="N48" s="736">
        <v>0</v>
      </c>
      <c r="O48" s="736">
        <v>0</v>
      </c>
      <c r="Q48" t="s">
        <v>209</v>
      </c>
    </row>
    <row r="49" spans="1:18">
      <c r="A49">
        <v>7</v>
      </c>
      <c r="B49" s="732">
        <v>2025</v>
      </c>
      <c r="C49" t="s">
        <v>79</v>
      </c>
      <c r="E49">
        <v>6</v>
      </c>
      <c r="F49" t="s">
        <v>92</v>
      </c>
      <c r="G49" s="736">
        <v>0</v>
      </c>
      <c r="H49" s="736">
        <v>250807928</v>
      </c>
      <c r="I49" s="736">
        <v>0</v>
      </c>
      <c r="J49" s="736">
        <v>0</v>
      </c>
      <c r="K49" s="736">
        <v>16776450</v>
      </c>
      <c r="L49" s="736">
        <v>0</v>
      </c>
      <c r="M49" s="736">
        <v>0</v>
      </c>
      <c r="N49" s="736">
        <v>0</v>
      </c>
      <c r="O49" s="736">
        <v>0</v>
      </c>
      <c r="Q49" t="s">
        <v>203</v>
      </c>
    </row>
    <row r="50" spans="1:18">
      <c r="A50">
        <v>7</v>
      </c>
      <c r="B50" s="732">
        <v>2025</v>
      </c>
      <c r="C50" t="s">
        <v>93</v>
      </c>
      <c r="E50">
        <v>1</v>
      </c>
      <c r="F50" t="s">
        <v>95</v>
      </c>
      <c r="G50" s="736">
        <v>2579225000</v>
      </c>
      <c r="H50" s="736">
        <v>1031690000</v>
      </c>
      <c r="I50" s="736">
        <v>0</v>
      </c>
      <c r="J50" s="736">
        <v>0</v>
      </c>
      <c r="K50" s="736">
        <v>20633800</v>
      </c>
      <c r="L50" s="736">
        <v>0</v>
      </c>
      <c r="M50" s="736">
        <v>0</v>
      </c>
      <c r="N50" s="736">
        <v>0</v>
      </c>
      <c r="O50" s="736">
        <v>0</v>
      </c>
    </row>
    <row r="51" spans="1:18" ht="38.25">
      <c r="A51">
        <v>7</v>
      </c>
      <c r="B51" s="732">
        <v>2025</v>
      </c>
      <c r="C51" t="s">
        <v>96</v>
      </c>
      <c r="E51">
        <v>1</v>
      </c>
      <c r="F51" s="735" t="s">
        <v>110</v>
      </c>
      <c r="G51" s="736">
        <v>6120000000</v>
      </c>
      <c r="H51" s="736">
        <v>1098540000</v>
      </c>
      <c r="I51" s="736">
        <v>0</v>
      </c>
      <c r="J51" s="736">
        <v>0</v>
      </c>
      <c r="K51" s="736">
        <v>30600000</v>
      </c>
      <c r="L51" s="736">
        <v>0</v>
      </c>
      <c r="M51" s="736">
        <v>0</v>
      </c>
      <c r="N51" s="736">
        <v>0</v>
      </c>
      <c r="O51" s="736">
        <v>0</v>
      </c>
    </row>
    <row r="52" spans="1:18">
      <c r="A52">
        <v>8</v>
      </c>
      <c r="B52" s="732">
        <v>2025</v>
      </c>
      <c r="C52" t="s">
        <v>24</v>
      </c>
      <c r="D52" t="s">
        <v>27</v>
      </c>
      <c r="E52">
        <v>1</v>
      </c>
      <c r="F52" t="s">
        <v>28</v>
      </c>
      <c r="G52" s="736">
        <v>1140788000</v>
      </c>
      <c r="H52" s="736">
        <v>198828000</v>
      </c>
      <c r="I52" s="736">
        <v>400000000</v>
      </c>
      <c r="J52" s="736">
        <v>200000000</v>
      </c>
      <c r="K52" s="736">
        <v>50949675</v>
      </c>
      <c r="L52" s="736">
        <v>0</v>
      </c>
      <c r="M52" s="736">
        <v>0</v>
      </c>
      <c r="N52" s="736">
        <v>0</v>
      </c>
      <c r="O52" s="736">
        <v>0</v>
      </c>
      <c r="P52" t="s">
        <v>202</v>
      </c>
      <c r="Q52" t="s">
        <v>211</v>
      </c>
    </row>
    <row r="53" spans="1:18">
      <c r="A53">
        <v>8</v>
      </c>
      <c r="B53" s="732">
        <v>2025</v>
      </c>
      <c r="C53" t="s">
        <v>24</v>
      </c>
      <c r="D53" t="s">
        <v>27</v>
      </c>
      <c r="E53">
        <v>2</v>
      </c>
      <c r="F53" t="s">
        <v>29</v>
      </c>
      <c r="G53" s="736">
        <v>1118543000</v>
      </c>
      <c r="H53" s="736">
        <v>1118543000</v>
      </c>
      <c r="I53" s="736">
        <v>1118000000</v>
      </c>
      <c r="J53" s="736">
        <v>0</v>
      </c>
      <c r="K53" s="736">
        <v>0</v>
      </c>
      <c r="L53" s="736">
        <v>0</v>
      </c>
      <c r="M53" s="736">
        <v>0</v>
      </c>
      <c r="N53" s="736">
        <v>138256481.48148099</v>
      </c>
      <c r="O53" s="736">
        <v>138256070</v>
      </c>
      <c r="R53" t="s">
        <v>30</v>
      </c>
    </row>
    <row r="54" spans="1:18">
      <c r="A54">
        <v>8</v>
      </c>
      <c r="B54" s="732">
        <v>2025</v>
      </c>
      <c r="C54" t="s">
        <v>24</v>
      </c>
      <c r="D54" t="s">
        <v>27</v>
      </c>
      <c r="E54">
        <v>3</v>
      </c>
      <c r="F54" t="s">
        <v>31</v>
      </c>
      <c r="G54" s="736">
        <v>1129099000</v>
      </c>
      <c r="H54" s="736">
        <v>1161338000</v>
      </c>
      <c r="I54" s="736">
        <v>1161338000</v>
      </c>
      <c r="J54" s="736">
        <v>0</v>
      </c>
      <c r="K54" s="736">
        <v>0</v>
      </c>
      <c r="L54" s="736">
        <v>0</v>
      </c>
      <c r="M54" s="736">
        <v>0</v>
      </c>
      <c r="N54" s="736">
        <v>28072222.222222202</v>
      </c>
      <c r="O54" s="736">
        <v>28072132</v>
      </c>
      <c r="R54" t="s">
        <v>30</v>
      </c>
    </row>
    <row r="55" spans="1:18">
      <c r="A55">
        <v>8</v>
      </c>
      <c r="B55" s="732">
        <v>2025</v>
      </c>
      <c r="C55" t="s">
        <v>24</v>
      </c>
      <c r="D55" t="s">
        <v>27</v>
      </c>
      <c r="E55">
        <v>4</v>
      </c>
      <c r="F55" t="s">
        <v>222</v>
      </c>
      <c r="G55" s="736">
        <v>1129099000</v>
      </c>
      <c r="H55" s="736">
        <v>0</v>
      </c>
      <c r="I55" s="736">
        <v>0</v>
      </c>
      <c r="J55" s="736">
        <v>0</v>
      </c>
      <c r="K55" s="736">
        <v>240997680</v>
      </c>
      <c r="L55" s="736">
        <v>0</v>
      </c>
      <c r="M55" s="736">
        <v>400000000</v>
      </c>
      <c r="N55" s="736">
        <v>0</v>
      </c>
      <c r="O55" s="736">
        <v>0</v>
      </c>
      <c r="Q55" t="s">
        <v>203</v>
      </c>
    </row>
    <row r="56" spans="1:18" ht="25.5">
      <c r="A56">
        <v>8</v>
      </c>
      <c r="B56" s="732">
        <v>2025</v>
      </c>
      <c r="C56" t="s">
        <v>24</v>
      </c>
      <c r="D56" t="s">
        <v>27</v>
      </c>
      <c r="E56">
        <v>5</v>
      </c>
      <c r="F56" t="s">
        <v>32</v>
      </c>
      <c r="G56" s="736">
        <v>1129099000</v>
      </c>
      <c r="H56" s="736">
        <v>649826280</v>
      </c>
      <c r="I56" s="736">
        <v>400000000</v>
      </c>
      <c r="J56" s="736">
        <v>0</v>
      </c>
      <c r="K56" s="736">
        <v>0</v>
      </c>
      <c r="L56" s="736">
        <v>0</v>
      </c>
      <c r="M56" s="736">
        <v>0</v>
      </c>
      <c r="N56" s="736">
        <v>0</v>
      </c>
      <c r="O56" s="736">
        <v>0</v>
      </c>
      <c r="P56" t="s">
        <v>202</v>
      </c>
      <c r="Q56" t="s">
        <v>204</v>
      </c>
      <c r="R56" s="735" t="s">
        <v>214</v>
      </c>
    </row>
    <row r="57" spans="1:18">
      <c r="A57">
        <v>8</v>
      </c>
      <c r="B57" s="732">
        <v>2025</v>
      </c>
      <c r="C57" t="s">
        <v>24</v>
      </c>
      <c r="D57" t="s">
        <v>34</v>
      </c>
      <c r="E57">
        <v>1</v>
      </c>
      <c r="F57" t="s">
        <v>35</v>
      </c>
      <c r="G57" s="736">
        <v>1295727000</v>
      </c>
      <c r="H57" s="736">
        <v>1295727000</v>
      </c>
      <c r="I57" s="736">
        <v>1150000000</v>
      </c>
      <c r="J57" s="736">
        <v>0</v>
      </c>
      <c r="K57" s="736">
        <v>0</v>
      </c>
      <c r="L57" s="736">
        <v>145727000</v>
      </c>
      <c r="M57" s="736">
        <v>0</v>
      </c>
      <c r="N57" s="736">
        <v>0</v>
      </c>
      <c r="O57" s="736">
        <v>100000000</v>
      </c>
      <c r="R57" t="s">
        <v>30</v>
      </c>
    </row>
    <row r="58" spans="1:18">
      <c r="A58">
        <v>8</v>
      </c>
      <c r="B58" s="732">
        <v>2025</v>
      </c>
      <c r="C58" t="s">
        <v>24</v>
      </c>
      <c r="D58" t="s">
        <v>34</v>
      </c>
      <c r="E58">
        <v>2</v>
      </c>
      <c r="F58" t="s">
        <v>36</v>
      </c>
      <c r="G58" s="736">
        <v>1629894000</v>
      </c>
      <c r="H58" s="736">
        <v>1629894000</v>
      </c>
      <c r="I58" s="736">
        <v>1629894000</v>
      </c>
      <c r="J58" s="736">
        <v>0</v>
      </c>
      <c r="K58" s="736">
        <v>0</v>
      </c>
      <c r="L58" s="736">
        <v>0</v>
      </c>
      <c r="M58" s="736">
        <v>0</v>
      </c>
      <c r="N58" s="736">
        <v>134944444.444444</v>
      </c>
      <c r="O58" s="736">
        <v>134944617</v>
      </c>
      <c r="R58" t="s">
        <v>30</v>
      </c>
    </row>
    <row r="59" spans="1:18">
      <c r="A59">
        <v>8</v>
      </c>
      <c r="B59" s="732">
        <v>2025</v>
      </c>
      <c r="C59" t="s">
        <v>24</v>
      </c>
      <c r="D59" t="s">
        <v>34</v>
      </c>
      <c r="E59">
        <v>3</v>
      </c>
      <c r="F59" t="s">
        <v>37</v>
      </c>
      <c r="G59" s="736">
        <v>1323642000</v>
      </c>
      <c r="H59" s="736">
        <v>530784000</v>
      </c>
      <c r="I59" s="736">
        <v>900000000</v>
      </c>
      <c r="J59" s="736">
        <v>200000000</v>
      </c>
      <c r="K59" s="736">
        <v>396720000</v>
      </c>
      <c r="L59" s="736">
        <v>0</v>
      </c>
      <c r="M59" s="736">
        <v>0</v>
      </c>
      <c r="N59" s="736">
        <v>0</v>
      </c>
      <c r="O59" s="736">
        <v>0</v>
      </c>
      <c r="P59" t="s">
        <v>206</v>
      </c>
      <c r="Q59" t="s">
        <v>223</v>
      </c>
    </row>
    <row r="60" spans="1:18">
      <c r="A60">
        <v>8</v>
      </c>
      <c r="B60" s="732">
        <v>2025</v>
      </c>
      <c r="C60" t="s">
        <v>24</v>
      </c>
      <c r="D60" t="s">
        <v>34</v>
      </c>
      <c r="E60">
        <v>4</v>
      </c>
      <c r="F60" t="s">
        <v>38</v>
      </c>
      <c r="G60" s="736">
        <v>1325213000</v>
      </c>
      <c r="H60" s="736">
        <v>580041000</v>
      </c>
      <c r="I60" s="736">
        <v>900000000</v>
      </c>
      <c r="J60" s="736">
        <v>200000000</v>
      </c>
      <c r="K60" s="736">
        <v>345262500</v>
      </c>
      <c r="L60" s="736">
        <v>0</v>
      </c>
      <c r="M60" s="736">
        <v>400000000</v>
      </c>
      <c r="N60" s="736">
        <v>0</v>
      </c>
      <c r="O60" s="736">
        <v>0</v>
      </c>
      <c r="P60" t="s">
        <v>206</v>
      </c>
      <c r="Q60" t="s">
        <v>223</v>
      </c>
    </row>
    <row r="61" spans="1:18">
      <c r="A61">
        <v>8</v>
      </c>
      <c r="B61" s="732">
        <v>2025</v>
      </c>
      <c r="C61" t="s">
        <v>24</v>
      </c>
      <c r="D61" t="s">
        <v>34</v>
      </c>
      <c r="E61">
        <v>5</v>
      </c>
      <c r="F61" t="s">
        <v>39</v>
      </c>
      <c r="G61" s="736">
        <v>1221751000</v>
      </c>
      <c r="H61" s="736">
        <v>1325423000</v>
      </c>
      <c r="I61" s="736">
        <v>1100000000</v>
      </c>
      <c r="J61" s="736">
        <v>0</v>
      </c>
      <c r="K61" s="736">
        <v>0</v>
      </c>
      <c r="L61" s="736">
        <v>121751000</v>
      </c>
      <c r="M61" s="736">
        <v>0</v>
      </c>
      <c r="N61" s="736">
        <v>0</v>
      </c>
      <c r="O61" s="736">
        <v>0</v>
      </c>
      <c r="P61" t="s">
        <v>208</v>
      </c>
      <c r="Q61" t="s">
        <v>208</v>
      </c>
    </row>
    <row r="62" spans="1:18">
      <c r="A62">
        <v>8</v>
      </c>
      <c r="B62" s="732">
        <v>2025</v>
      </c>
      <c r="C62" t="s">
        <v>24</v>
      </c>
      <c r="D62" t="s">
        <v>34</v>
      </c>
      <c r="E62">
        <v>6</v>
      </c>
      <c r="F62" t="s">
        <v>40</v>
      </c>
      <c r="G62" s="736">
        <v>1195530000</v>
      </c>
      <c r="H62" s="736">
        <v>1195530000</v>
      </c>
      <c r="I62" s="736">
        <v>1195530000</v>
      </c>
      <c r="J62" s="736">
        <v>0</v>
      </c>
      <c r="K62" s="736">
        <v>0</v>
      </c>
      <c r="L62" s="736">
        <v>0</v>
      </c>
      <c r="M62" s="736">
        <v>0</v>
      </c>
      <c r="N62" s="736">
        <v>141848148.148148</v>
      </c>
      <c r="O62" s="736">
        <v>141848544</v>
      </c>
      <c r="R62" t="s">
        <v>30</v>
      </c>
    </row>
    <row r="63" spans="1:18" ht="25.5">
      <c r="A63">
        <v>8</v>
      </c>
      <c r="B63" s="732">
        <v>2025</v>
      </c>
      <c r="C63" t="s">
        <v>24</v>
      </c>
      <c r="D63" t="s">
        <v>34</v>
      </c>
      <c r="E63">
        <v>7</v>
      </c>
      <c r="F63" t="s">
        <v>41</v>
      </c>
      <c r="G63" s="736">
        <v>1487132000</v>
      </c>
      <c r="H63" s="736">
        <v>1590985000</v>
      </c>
      <c r="I63" s="736">
        <v>1100000000</v>
      </c>
      <c r="J63" s="736">
        <v>0</v>
      </c>
      <c r="K63" s="736">
        <v>0</v>
      </c>
      <c r="L63" s="736">
        <v>590439630</v>
      </c>
      <c r="M63" s="736">
        <v>0</v>
      </c>
      <c r="N63" s="736">
        <v>99454630</v>
      </c>
      <c r="O63" s="736">
        <v>0</v>
      </c>
      <c r="Q63" t="s">
        <v>208</v>
      </c>
      <c r="R63" s="735" t="s">
        <v>42</v>
      </c>
    </row>
    <row r="64" spans="1:18" ht="25.5">
      <c r="A64">
        <v>8</v>
      </c>
      <c r="B64" s="732">
        <v>2025</v>
      </c>
      <c r="C64" t="s">
        <v>24</v>
      </c>
      <c r="D64" t="s">
        <v>34</v>
      </c>
      <c r="E64">
        <v>8</v>
      </c>
      <c r="F64" t="s">
        <v>43</v>
      </c>
      <c r="G64" s="736">
        <v>1590793000</v>
      </c>
      <c r="H64" s="736">
        <v>520020000</v>
      </c>
      <c r="I64" s="736">
        <v>400000000</v>
      </c>
      <c r="J64" s="736">
        <v>0</v>
      </c>
      <c r="K64" s="736">
        <v>0</v>
      </c>
      <c r="L64" s="736">
        <v>0</v>
      </c>
      <c r="M64" s="736">
        <v>0</v>
      </c>
      <c r="N64" s="736">
        <v>0</v>
      </c>
      <c r="O64" s="736">
        <v>0</v>
      </c>
      <c r="R64" s="735" t="s">
        <v>214</v>
      </c>
    </row>
    <row r="65" spans="1:18" ht="25.5">
      <c r="A65">
        <v>8</v>
      </c>
      <c r="B65" s="732">
        <v>2025</v>
      </c>
      <c r="C65" t="s">
        <v>24</v>
      </c>
      <c r="D65" t="s">
        <v>34</v>
      </c>
      <c r="E65">
        <v>9</v>
      </c>
      <c r="F65" t="s">
        <v>45</v>
      </c>
      <c r="G65" s="736">
        <v>1386198000</v>
      </c>
      <c r="H65" s="736">
        <v>220603680</v>
      </c>
      <c r="I65" s="736">
        <v>200000000</v>
      </c>
      <c r="J65" s="736">
        <v>0</v>
      </c>
      <c r="K65" s="736">
        <v>0</v>
      </c>
      <c r="L65" s="736">
        <v>0</v>
      </c>
      <c r="M65" s="736">
        <v>0</v>
      </c>
      <c r="N65" s="736">
        <v>0</v>
      </c>
      <c r="O65" s="736">
        <v>0</v>
      </c>
      <c r="P65" t="s">
        <v>202</v>
      </c>
      <c r="Q65" t="s">
        <v>203</v>
      </c>
      <c r="R65" s="735" t="s">
        <v>214</v>
      </c>
    </row>
    <row r="66" spans="1:18">
      <c r="A66">
        <v>8</v>
      </c>
      <c r="B66" s="732">
        <v>2025</v>
      </c>
      <c r="C66" t="s">
        <v>24</v>
      </c>
      <c r="D66" t="s">
        <v>34</v>
      </c>
      <c r="E66">
        <v>10</v>
      </c>
      <c r="F66" t="s">
        <v>46</v>
      </c>
      <c r="G66" s="736">
        <v>1515187000</v>
      </c>
      <c r="H66" s="736">
        <v>1151187000</v>
      </c>
      <c r="I66" s="736">
        <v>1151187000</v>
      </c>
      <c r="J66" s="736">
        <v>0</v>
      </c>
      <c r="K66" s="736">
        <v>0</v>
      </c>
      <c r="L66" s="736">
        <v>0</v>
      </c>
      <c r="M66" s="736">
        <v>0</v>
      </c>
      <c r="N66" s="736">
        <v>139475000</v>
      </c>
      <c r="O66" s="736">
        <v>139474971</v>
      </c>
      <c r="R66" t="s">
        <v>30</v>
      </c>
    </row>
    <row r="67" spans="1:18">
      <c r="A67">
        <v>8</v>
      </c>
      <c r="B67" s="732">
        <v>2025</v>
      </c>
      <c r="C67" t="s">
        <v>24</v>
      </c>
      <c r="D67" t="s">
        <v>34</v>
      </c>
      <c r="E67">
        <v>11</v>
      </c>
      <c r="F67" t="s">
        <v>47</v>
      </c>
      <c r="G67" s="736">
        <v>1613912000</v>
      </c>
      <c r="H67" s="736">
        <v>1323094700</v>
      </c>
      <c r="I67" s="736">
        <v>1200000000</v>
      </c>
      <c r="J67" s="736">
        <v>300000000</v>
      </c>
      <c r="K67" s="736">
        <v>207828000</v>
      </c>
      <c r="L67" s="736">
        <v>413912000</v>
      </c>
      <c r="M67" s="736">
        <v>0</v>
      </c>
      <c r="N67" s="736">
        <v>0</v>
      </c>
      <c r="O67" s="736">
        <v>0</v>
      </c>
      <c r="P67" t="s">
        <v>208</v>
      </c>
      <c r="Q67" t="s">
        <v>208</v>
      </c>
    </row>
    <row r="68" spans="1:18">
      <c r="A68">
        <v>8</v>
      </c>
      <c r="B68" s="732">
        <v>2025</v>
      </c>
      <c r="C68" t="s">
        <v>24</v>
      </c>
      <c r="D68" t="s">
        <v>34</v>
      </c>
      <c r="E68">
        <v>12</v>
      </c>
      <c r="F68" t="s">
        <v>48</v>
      </c>
      <c r="G68" s="736">
        <v>1512938000</v>
      </c>
      <c r="H68" s="736">
        <v>1512938000</v>
      </c>
      <c r="I68" s="736">
        <v>1512938000</v>
      </c>
      <c r="J68" s="736">
        <v>0</v>
      </c>
      <c r="K68" s="736">
        <v>0</v>
      </c>
      <c r="L68" s="736">
        <v>0</v>
      </c>
      <c r="M68" s="736">
        <v>0</v>
      </c>
      <c r="N68" s="736">
        <v>145883333.33333299</v>
      </c>
      <c r="O68" s="736">
        <v>145883155</v>
      </c>
      <c r="R68" t="s">
        <v>30</v>
      </c>
    </row>
    <row r="69" spans="1:18">
      <c r="A69">
        <v>8</v>
      </c>
      <c r="B69" s="732">
        <v>2025</v>
      </c>
      <c r="C69" t="s">
        <v>24</v>
      </c>
      <c r="D69" t="s">
        <v>34</v>
      </c>
      <c r="E69">
        <v>13</v>
      </c>
      <c r="F69" t="s">
        <v>49</v>
      </c>
      <c r="G69" s="736">
        <v>1593398000</v>
      </c>
      <c r="H69" s="736">
        <v>1593398000</v>
      </c>
      <c r="I69" s="736">
        <v>1593398000</v>
      </c>
      <c r="J69" s="736">
        <v>0</v>
      </c>
      <c r="K69" s="736">
        <v>0</v>
      </c>
      <c r="L69" s="736">
        <v>0</v>
      </c>
      <c r="M69" s="736">
        <v>0</v>
      </c>
      <c r="N69" s="736">
        <v>0</v>
      </c>
      <c r="O69" s="736">
        <v>113004411</v>
      </c>
      <c r="R69" t="s">
        <v>30</v>
      </c>
    </row>
    <row r="70" spans="1:18">
      <c r="A70">
        <v>8</v>
      </c>
      <c r="B70" s="732">
        <v>2025</v>
      </c>
      <c r="C70" t="s">
        <v>24</v>
      </c>
      <c r="D70" t="s">
        <v>34</v>
      </c>
      <c r="E70">
        <v>14</v>
      </c>
      <c r="F70" t="s">
        <v>50</v>
      </c>
      <c r="G70" s="736">
        <v>1168758000</v>
      </c>
      <c r="H70" s="736">
        <v>1168758000</v>
      </c>
      <c r="I70" s="736">
        <v>300000000</v>
      </c>
      <c r="J70" s="736">
        <v>0</v>
      </c>
      <c r="K70" s="736">
        <v>0</v>
      </c>
      <c r="L70" s="736">
        <v>0</v>
      </c>
      <c r="M70" s="736">
        <v>0</v>
      </c>
      <c r="N70" s="736">
        <v>0</v>
      </c>
      <c r="O70" s="736">
        <v>0</v>
      </c>
      <c r="Q70" t="s">
        <v>208</v>
      </c>
    </row>
    <row r="71" spans="1:18">
      <c r="A71">
        <v>8</v>
      </c>
      <c r="B71" s="732">
        <v>2025</v>
      </c>
      <c r="C71" t="s">
        <v>24</v>
      </c>
      <c r="D71" t="s">
        <v>51</v>
      </c>
      <c r="E71">
        <v>1</v>
      </c>
      <c r="F71" t="s">
        <v>52</v>
      </c>
      <c r="G71" s="736">
        <v>1566568000</v>
      </c>
      <c r="H71" s="736">
        <v>1566568000</v>
      </c>
      <c r="I71" s="736">
        <v>1420000000</v>
      </c>
      <c r="J71" s="736">
        <v>0</v>
      </c>
      <c r="K71" s="736">
        <v>0</v>
      </c>
      <c r="L71" s="736">
        <v>146568000</v>
      </c>
      <c r="M71" s="736">
        <v>146568000</v>
      </c>
      <c r="N71" s="736">
        <v>203928703.703704</v>
      </c>
      <c r="O71" s="736">
        <v>203928704</v>
      </c>
      <c r="R71" t="s">
        <v>30</v>
      </c>
    </row>
    <row r="72" spans="1:18">
      <c r="A72">
        <v>8</v>
      </c>
      <c r="B72" s="732">
        <v>2025</v>
      </c>
      <c r="C72" t="s">
        <v>24</v>
      </c>
      <c r="D72" t="s">
        <v>51</v>
      </c>
      <c r="E72">
        <v>2</v>
      </c>
      <c r="F72" t="s">
        <v>53</v>
      </c>
      <c r="G72" s="736">
        <v>1264042000</v>
      </c>
      <c r="H72" s="736">
        <v>249120000</v>
      </c>
      <c r="I72" s="736">
        <v>400000000</v>
      </c>
      <c r="J72" s="736">
        <v>150000000</v>
      </c>
      <c r="K72" s="736">
        <v>15196320</v>
      </c>
      <c r="L72" s="736">
        <v>400000000</v>
      </c>
      <c r="M72" s="736">
        <v>0</v>
      </c>
      <c r="N72" s="736">
        <v>0</v>
      </c>
      <c r="O72" s="736">
        <v>0</v>
      </c>
      <c r="P72" t="s">
        <v>202</v>
      </c>
      <c r="Q72" t="s">
        <v>203</v>
      </c>
    </row>
    <row r="73" spans="1:18">
      <c r="A73">
        <v>8</v>
      </c>
      <c r="B73" s="732">
        <v>2025</v>
      </c>
      <c r="C73" t="s">
        <v>24</v>
      </c>
      <c r="D73" t="s">
        <v>51</v>
      </c>
      <c r="E73">
        <v>3</v>
      </c>
      <c r="F73" t="s">
        <v>54</v>
      </c>
      <c r="G73" s="736">
        <v>1264264000</v>
      </c>
      <c r="H73" s="736">
        <v>112104000</v>
      </c>
      <c r="I73" s="736">
        <v>200000000</v>
      </c>
      <c r="J73" s="736">
        <v>200000000</v>
      </c>
      <c r="K73" s="736">
        <v>151963200</v>
      </c>
      <c r="L73" s="736">
        <v>200000000</v>
      </c>
      <c r="M73" s="736">
        <v>0</v>
      </c>
      <c r="N73" s="736">
        <v>0</v>
      </c>
      <c r="O73" s="736">
        <v>0</v>
      </c>
      <c r="P73" t="s">
        <v>202</v>
      </c>
      <c r="Q73" t="s">
        <v>203</v>
      </c>
    </row>
    <row r="74" spans="1:18">
      <c r="A74">
        <v>8</v>
      </c>
      <c r="B74" s="732">
        <v>2025</v>
      </c>
      <c r="C74" t="s">
        <v>24</v>
      </c>
      <c r="D74" t="s">
        <v>51</v>
      </c>
      <c r="E74">
        <v>4</v>
      </c>
      <c r="F74" t="s">
        <v>55</v>
      </c>
      <c r="G74" s="736">
        <v>929889000</v>
      </c>
      <c r="H74" s="736">
        <v>1259087000</v>
      </c>
      <c r="I74" s="736">
        <v>800000000</v>
      </c>
      <c r="J74" s="736">
        <v>0</v>
      </c>
      <c r="K74" s="736">
        <v>0</v>
      </c>
      <c r="L74" s="736">
        <v>459087000</v>
      </c>
      <c r="M74" s="736">
        <v>100000000</v>
      </c>
      <c r="N74" s="736">
        <v>0</v>
      </c>
      <c r="O74" s="736">
        <v>0</v>
      </c>
      <c r="P74" t="s">
        <v>206</v>
      </c>
      <c r="Q74" t="s">
        <v>208</v>
      </c>
    </row>
    <row r="75" spans="1:18">
      <c r="A75">
        <v>8</v>
      </c>
      <c r="B75" s="732">
        <v>2025</v>
      </c>
      <c r="C75" t="s">
        <v>24</v>
      </c>
      <c r="D75" t="s">
        <v>51</v>
      </c>
      <c r="E75">
        <v>5</v>
      </c>
      <c r="F75" t="s">
        <v>56</v>
      </c>
      <c r="G75" s="736">
        <v>1150397000</v>
      </c>
      <c r="H75" s="736">
        <v>1150397000</v>
      </c>
      <c r="I75" s="736">
        <v>1150397000</v>
      </c>
      <c r="J75" s="736">
        <v>0</v>
      </c>
      <c r="K75" s="736">
        <v>0</v>
      </c>
      <c r="L75" s="736">
        <v>0</v>
      </c>
      <c r="M75" s="736">
        <v>0</v>
      </c>
      <c r="N75" s="736">
        <v>0</v>
      </c>
      <c r="O75" s="736">
        <v>157624826</v>
      </c>
      <c r="R75" t="s">
        <v>30</v>
      </c>
    </row>
    <row r="76" spans="1:18">
      <c r="A76">
        <v>8</v>
      </c>
      <c r="B76" s="732">
        <v>2025</v>
      </c>
      <c r="C76" t="s">
        <v>24</v>
      </c>
      <c r="D76" t="s">
        <v>51</v>
      </c>
      <c r="E76">
        <v>6</v>
      </c>
      <c r="F76" t="s">
        <v>147</v>
      </c>
      <c r="G76" s="736">
        <v>1688339000</v>
      </c>
      <c r="H76" s="736">
        <v>0</v>
      </c>
      <c r="I76" s="736">
        <v>100000000</v>
      </c>
      <c r="J76" s="736">
        <v>150000000</v>
      </c>
      <c r="K76" s="736">
        <v>0</v>
      </c>
      <c r="L76" s="736">
        <v>400000000</v>
      </c>
      <c r="M76" s="736">
        <v>0</v>
      </c>
      <c r="N76" s="736">
        <v>0</v>
      </c>
      <c r="O76" s="736">
        <v>0</v>
      </c>
    </row>
    <row r="77" spans="1:18">
      <c r="A77">
        <v>8</v>
      </c>
      <c r="B77" s="732">
        <v>2025</v>
      </c>
      <c r="C77" t="s">
        <v>24</v>
      </c>
      <c r="D77" t="s">
        <v>57</v>
      </c>
      <c r="E77">
        <v>1</v>
      </c>
      <c r="F77" t="s">
        <v>58</v>
      </c>
      <c r="G77" s="736">
        <v>1366377000</v>
      </c>
      <c r="H77" s="736">
        <v>438804225</v>
      </c>
      <c r="I77" s="736">
        <v>400000000</v>
      </c>
      <c r="J77" s="736">
        <v>200000000</v>
      </c>
      <c r="K77" s="736">
        <v>80122500</v>
      </c>
      <c r="L77" s="736">
        <v>400000000</v>
      </c>
      <c r="M77" s="736">
        <v>0</v>
      </c>
      <c r="N77" s="736">
        <v>0</v>
      </c>
      <c r="O77" s="736">
        <v>0</v>
      </c>
      <c r="P77" t="s">
        <v>202</v>
      </c>
      <c r="Q77" t="s">
        <v>205</v>
      </c>
    </row>
    <row r="78" spans="1:18">
      <c r="A78">
        <v>8</v>
      </c>
      <c r="B78" s="732">
        <v>2025</v>
      </c>
      <c r="C78" t="s">
        <v>24</v>
      </c>
      <c r="D78" t="s">
        <v>57</v>
      </c>
      <c r="E78">
        <v>2</v>
      </c>
      <c r="F78" t="s">
        <v>59</v>
      </c>
      <c r="G78" s="736">
        <v>1307971000</v>
      </c>
      <c r="H78" s="736">
        <v>490698000</v>
      </c>
      <c r="I78" s="736">
        <v>500000000</v>
      </c>
      <c r="J78" s="736">
        <v>200000000</v>
      </c>
      <c r="K78" s="736">
        <v>80524800</v>
      </c>
      <c r="L78" s="736">
        <v>400000000</v>
      </c>
      <c r="M78" s="736">
        <v>200000000</v>
      </c>
      <c r="N78" s="736">
        <v>0</v>
      </c>
      <c r="O78" s="736">
        <v>0</v>
      </c>
      <c r="P78" t="s">
        <v>202</v>
      </c>
      <c r="Q78" t="s">
        <v>212</v>
      </c>
    </row>
    <row r="79" spans="1:18" ht="25.5">
      <c r="A79">
        <v>8</v>
      </c>
      <c r="B79" s="732">
        <v>2025</v>
      </c>
      <c r="C79" t="s">
        <v>24</v>
      </c>
      <c r="D79" t="s">
        <v>57</v>
      </c>
      <c r="E79">
        <v>3</v>
      </c>
      <c r="F79" t="s">
        <v>60</v>
      </c>
      <c r="G79" s="736">
        <v>1196198000</v>
      </c>
      <c r="H79" s="736">
        <v>1196198000</v>
      </c>
      <c r="I79" s="736">
        <v>1150000000</v>
      </c>
      <c r="J79" s="736">
        <v>0</v>
      </c>
      <c r="K79" s="736">
        <v>0</v>
      </c>
      <c r="L79" s="736">
        <v>210999852</v>
      </c>
      <c r="M79" s="736">
        <v>46198000</v>
      </c>
      <c r="N79" s="736">
        <v>164801852</v>
      </c>
      <c r="O79" s="736">
        <v>164802311</v>
      </c>
      <c r="P79" t="s">
        <v>208</v>
      </c>
      <c r="Q79" t="s">
        <v>208</v>
      </c>
      <c r="R79" s="735" t="s">
        <v>61</v>
      </c>
    </row>
    <row r="80" spans="1:18">
      <c r="A80">
        <v>8</v>
      </c>
      <c r="B80" s="732">
        <v>2025</v>
      </c>
      <c r="C80" t="s">
        <v>24</v>
      </c>
      <c r="D80" t="s">
        <v>57</v>
      </c>
      <c r="E80">
        <v>4</v>
      </c>
      <c r="F80" t="s">
        <v>62</v>
      </c>
      <c r="G80" s="736">
        <v>1299151000</v>
      </c>
      <c r="H80" s="736">
        <v>607633200</v>
      </c>
      <c r="I80" s="736">
        <v>850000000</v>
      </c>
      <c r="J80" s="736">
        <v>250000000</v>
      </c>
      <c r="K80" s="736">
        <v>298836000</v>
      </c>
      <c r="L80" s="736">
        <v>400000000</v>
      </c>
      <c r="M80" s="736">
        <v>0</v>
      </c>
      <c r="N80" s="736">
        <v>0</v>
      </c>
      <c r="O80" s="736">
        <v>0</v>
      </c>
      <c r="P80" t="s">
        <v>206</v>
      </c>
      <c r="Q80" t="s">
        <v>223</v>
      </c>
    </row>
    <row r="81" spans="1:18">
      <c r="A81">
        <v>8</v>
      </c>
      <c r="B81" s="732">
        <v>2025</v>
      </c>
      <c r="C81" t="s">
        <v>24</v>
      </c>
      <c r="D81" t="s">
        <v>57</v>
      </c>
      <c r="E81">
        <v>5</v>
      </c>
      <c r="F81" t="s">
        <v>63</v>
      </c>
      <c r="G81" s="736">
        <v>1178570000</v>
      </c>
      <c r="H81" s="736">
        <v>1178570000</v>
      </c>
      <c r="I81" s="736">
        <v>1178570000</v>
      </c>
      <c r="J81" s="736">
        <v>0</v>
      </c>
      <c r="K81" s="736">
        <v>0</v>
      </c>
      <c r="L81" s="736">
        <v>0</v>
      </c>
      <c r="M81" s="736">
        <v>0</v>
      </c>
      <c r="N81" s="736">
        <v>162989814.81481501</v>
      </c>
      <c r="O81" s="736">
        <v>162990131</v>
      </c>
      <c r="R81" t="s">
        <v>30</v>
      </c>
    </row>
    <row r="82" spans="1:18">
      <c r="A82">
        <v>8</v>
      </c>
      <c r="B82" s="732">
        <v>2025</v>
      </c>
      <c r="C82" t="s">
        <v>24</v>
      </c>
      <c r="D82" t="s">
        <v>57</v>
      </c>
      <c r="E82">
        <v>6</v>
      </c>
      <c r="F82" t="s">
        <v>224</v>
      </c>
      <c r="G82" s="736">
        <v>1209500000</v>
      </c>
      <c r="H82" s="736">
        <v>0</v>
      </c>
      <c r="I82" s="736">
        <v>0</v>
      </c>
      <c r="J82" s="736">
        <v>200000000</v>
      </c>
      <c r="K82" s="736">
        <v>0</v>
      </c>
      <c r="L82" s="736">
        <v>0</v>
      </c>
      <c r="M82" s="736">
        <v>300000000</v>
      </c>
      <c r="N82" s="736">
        <v>0</v>
      </c>
      <c r="O82" s="736">
        <v>0</v>
      </c>
      <c r="Q82" t="s">
        <v>203</v>
      </c>
    </row>
    <row r="83" spans="1:18" ht="25.5">
      <c r="A83">
        <v>8</v>
      </c>
      <c r="B83" s="732">
        <v>2025</v>
      </c>
      <c r="C83" t="s">
        <v>24</v>
      </c>
      <c r="D83" t="s">
        <v>57</v>
      </c>
      <c r="E83">
        <v>7</v>
      </c>
      <c r="F83" t="s">
        <v>64</v>
      </c>
      <c r="G83" s="736">
        <v>1355857000</v>
      </c>
      <c r="H83" s="736">
        <v>524149542</v>
      </c>
      <c r="I83" s="736">
        <v>400000000</v>
      </c>
      <c r="J83" s="736">
        <v>0</v>
      </c>
      <c r="K83" s="736">
        <v>0</v>
      </c>
      <c r="L83" s="736">
        <v>0</v>
      </c>
      <c r="M83" s="736">
        <v>0</v>
      </c>
      <c r="N83" s="736">
        <v>0</v>
      </c>
      <c r="O83" s="736">
        <v>0</v>
      </c>
      <c r="P83" t="s">
        <v>202</v>
      </c>
      <c r="Q83" t="s">
        <v>211</v>
      </c>
      <c r="R83" s="735" t="s">
        <v>214</v>
      </c>
    </row>
    <row r="84" spans="1:18">
      <c r="A84">
        <v>8</v>
      </c>
      <c r="B84" s="732">
        <v>2025</v>
      </c>
      <c r="C84" t="s">
        <v>24</v>
      </c>
      <c r="D84" t="s">
        <v>57</v>
      </c>
      <c r="E84">
        <v>8</v>
      </c>
      <c r="F84" t="s">
        <v>65</v>
      </c>
      <c r="G84" s="736">
        <v>1227450000</v>
      </c>
      <c r="H84" s="736">
        <v>1227450000</v>
      </c>
      <c r="I84" s="736">
        <v>1227450000</v>
      </c>
      <c r="J84" s="736">
        <v>0</v>
      </c>
      <c r="K84" s="736">
        <v>0</v>
      </c>
      <c r="L84" s="736">
        <v>0</v>
      </c>
      <c r="M84" s="736">
        <v>0</v>
      </c>
      <c r="N84" s="736">
        <v>145866666.66666701</v>
      </c>
      <c r="O84" s="736">
        <v>145866567</v>
      </c>
      <c r="R84" t="s">
        <v>30</v>
      </c>
    </row>
    <row r="85" spans="1:18">
      <c r="A85">
        <v>8</v>
      </c>
      <c r="B85" s="732">
        <v>2025</v>
      </c>
      <c r="C85" t="s">
        <v>24</v>
      </c>
      <c r="D85" t="s">
        <v>57</v>
      </c>
      <c r="E85">
        <v>9</v>
      </c>
      <c r="F85" t="s">
        <v>66</v>
      </c>
      <c r="G85" s="736">
        <v>1190874000</v>
      </c>
      <c r="H85" s="736">
        <v>522632565</v>
      </c>
      <c r="I85" s="736">
        <v>800000000</v>
      </c>
      <c r="J85" s="736">
        <v>200000000</v>
      </c>
      <c r="K85" s="736">
        <v>357654083</v>
      </c>
      <c r="L85" s="736">
        <v>0</v>
      </c>
      <c r="M85" s="736">
        <v>0</v>
      </c>
      <c r="N85" s="736">
        <v>0</v>
      </c>
      <c r="O85" s="736">
        <v>0</v>
      </c>
      <c r="P85" t="s">
        <v>206</v>
      </c>
      <c r="Q85" t="s">
        <v>207</v>
      </c>
    </row>
    <row r="86" spans="1:18">
      <c r="A86">
        <v>8</v>
      </c>
      <c r="B86" s="732">
        <v>2025</v>
      </c>
      <c r="C86" t="s">
        <v>24</v>
      </c>
      <c r="D86" t="s">
        <v>57</v>
      </c>
      <c r="E86">
        <v>10</v>
      </c>
      <c r="F86" t="s">
        <v>67</v>
      </c>
      <c r="G86" s="736">
        <v>1202288000</v>
      </c>
      <c r="H86" s="736">
        <v>1202288000</v>
      </c>
      <c r="I86" s="736">
        <v>1202288000</v>
      </c>
      <c r="J86" s="736">
        <v>0</v>
      </c>
      <c r="K86" s="736">
        <v>0</v>
      </c>
      <c r="L86" s="736">
        <v>0</v>
      </c>
      <c r="M86" s="736">
        <v>0</v>
      </c>
      <c r="N86" s="736">
        <v>139692592.59259301</v>
      </c>
      <c r="O86" s="736">
        <v>139692565</v>
      </c>
      <c r="R86" t="s">
        <v>30</v>
      </c>
    </row>
    <row r="87" spans="1:18">
      <c r="A87">
        <v>8</v>
      </c>
      <c r="B87" s="732">
        <v>2025</v>
      </c>
      <c r="C87" t="s">
        <v>24</v>
      </c>
      <c r="D87" t="s">
        <v>57</v>
      </c>
      <c r="E87">
        <v>11</v>
      </c>
      <c r="F87" t="s">
        <v>68</v>
      </c>
      <c r="G87" s="736">
        <v>1552019000</v>
      </c>
      <c r="H87" s="736">
        <v>1552019000</v>
      </c>
      <c r="I87" s="736">
        <v>1552019000</v>
      </c>
      <c r="J87" s="736">
        <v>0</v>
      </c>
      <c r="K87" s="736">
        <v>0</v>
      </c>
      <c r="L87" s="736">
        <v>0</v>
      </c>
      <c r="M87" s="736">
        <v>0</v>
      </c>
      <c r="N87" s="736">
        <v>137225000</v>
      </c>
      <c r="O87" s="736">
        <v>137225262</v>
      </c>
      <c r="R87" t="s">
        <v>30</v>
      </c>
    </row>
    <row r="88" spans="1:18">
      <c r="A88">
        <v>8</v>
      </c>
      <c r="B88" s="732">
        <v>2025</v>
      </c>
      <c r="C88" t="s">
        <v>24</v>
      </c>
      <c r="D88" t="s">
        <v>57</v>
      </c>
      <c r="E88">
        <v>12</v>
      </c>
      <c r="F88" t="s">
        <v>149</v>
      </c>
      <c r="G88" s="736">
        <v>1191696000</v>
      </c>
      <c r="H88" s="736">
        <v>1191696000</v>
      </c>
      <c r="I88" s="736">
        <v>1191696000</v>
      </c>
      <c r="J88" s="736">
        <v>0</v>
      </c>
      <c r="K88" s="736">
        <v>0</v>
      </c>
      <c r="L88" s="736">
        <v>0</v>
      </c>
      <c r="M88" s="736">
        <v>0</v>
      </c>
      <c r="N88" s="736">
        <v>125000000</v>
      </c>
      <c r="O88" s="736">
        <v>125000000</v>
      </c>
      <c r="R88" t="s">
        <v>30</v>
      </c>
    </row>
    <row r="89" spans="1:18">
      <c r="A89">
        <v>8</v>
      </c>
      <c r="B89" s="732">
        <v>2025</v>
      </c>
      <c r="C89" t="s">
        <v>24</v>
      </c>
      <c r="D89" t="s">
        <v>57</v>
      </c>
      <c r="E89">
        <v>13</v>
      </c>
      <c r="F89" t="s">
        <v>151</v>
      </c>
      <c r="G89" s="736">
        <v>1658348000</v>
      </c>
      <c r="H89" s="736">
        <v>1658348000</v>
      </c>
      <c r="I89" s="736">
        <v>1658348000</v>
      </c>
      <c r="J89" s="736">
        <v>0</v>
      </c>
      <c r="K89" s="736">
        <v>0</v>
      </c>
      <c r="L89" s="736">
        <v>0</v>
      </c>
      <c r="M89" s="736">
        <v>0</v>
      </c>
      <c r="N89" s="736">
        <v>158909259.25925899</v>
      </c>
      <c r="O89" s="736">
        <v>158909689</v>
      </c>
      <c r="R89" t="s">
        <v>30</v>
      </c>
    </row>
    <row r="90" spans="1:18">
      <c r="A90">
        <v>8</v>
      </c>
      <c r="B90" s="732">
        <v>2025</v>
      </c>
      <c r="C90" t="s">
        <v>24</v>
      </c>
      <c r="D90" t="s">
        <v>57</v>
      </c>
      <c r="E90">
        <v>14</v>
      </c>
      <c r="F90" t="s">
        <v>152</v>
      </c>
      <c r="G90" s="736">
        <v>1420640000</v>
      </c>
      <c r="H90" s="736">
        <v>1420640000</v>
      </c>
      <c r="I90" s="736">
        <v>1420640000</v>
      </c>
      <c r="J90" s="736">
        <v>0</v>
      </c>
      <c r="K90" s="736">
        <v>0</v>
      </c>
      <c r="L90" s="736">
        <v>0</v>
      </c>
      <c r="M90" s="736">
        <v>0</v>
      </c>
      <c r="N90" s="736">
        <v>149076851.851852</v>
      </c>
      <c r="O90" s="736">
        <v>149077053</v>
      </c>
      <c r="R90" t="s">
        <v>30</v>
      </c>
    </row>
    <row r="91" spans="1:18" ht="25.5">
      <c r="A91">
        <v>8</v>
      </c>
      <c r="B91" s="732">
        <v>2025</v>
      </c>
      <c r="C91" t="s">
        <v>24</v>
      </c>
      <c r="D91" t="s">
        <v>57</v>
      </c>
      <c r="E91">
        <v>15</v>
      </c>
      <c r="F91" t="s">
        <v>72</v>
      </c>
      <c r="G91" s="736">
        <v>1215243000</v>
      </c>
      <c r="H91" s="736">
        <v>1247611000</v>
      </c>
      <c r="I91" s="736">
        <v>1100000000</v>
      </c>
      <c r="J91" s="736">
        <v>0</v>
      </c>
      <c r="K91" s="736">
        <v>0</v>
      </c>
      <c r="L91" s="736">
        <v>232339704</v>
      </c>
      <c r="M91" s="736">
        <v>0</v>
      </c>
      <c r="N91" s="736">
        <v>84728704</v>
      </c>
      <c r="O91" s="736">
        <v>0</v>
      </c>
      <c r="P91" t="s">
        <v>208</v>
      </c>
      <c r="Q91" t="s">
        <v>208</v>
      </c>
      <c r="R91" s="735" t="s">
        <v>42</v>
      </c>
    </row>
    <row r="92" spans="1:18" ht="38.25">
      <c r="A92">
        <v>8</v>
      </c>
      <c r="B92" s="732">
        <v>2025</v>
      </c>
      <c r="C92" t="s">
        <v>24</v>
      </c>
      <c r="D92" t="s">
        <v>57</v>
      </c>
      <c r="E92">
        <v>16</v>
      </c>
      <c r="F92" t="s">
        <v>73</v>
      </c>
      <c r="G92" s="736">
        <v>1275262000</v>
      </c>
      <c r="H92" s="736">
        <v>1275262000</v>
      </c>
      <c r="I92" s="736">
        <v>1100000000</v>
      </c>
      <c r="J92" s="736">
        <v>0</v>
      </c>
      <c r="K92" s="736">
        <v>0</v>
      </c>
      <c r="L92" s="736">
        <v>317799963</v>
      </c>
      <c r="M92" s="736">
        <v>117161000</v>
      </c>
      <c r="N92" s="736">
        <v>142537963</v>
      </c>
      <c r="O92" s="736">
        <v>142538141</v>
      </c>
      <c r="P92" t="s">
        <v>208</v>
      </c>
      <c r="Q92" t="s">
        <v>208</v>
      </c>
      <c r="R92" s="735" t="s">
        <v>74</v>
      </c>
    </row>
    <row r="93" spans="1:18" ht="25.5">
      <c r="A93">
        <v>8</v>
      </c>
      <c r="B93" s="732">
        <v>2025</v>
      </c>
      <c r="C93" t="s">
        <v>24</v>
      </c>
      <c r="D93" t="s">
        <v>57</v>
      </c>
      <c r="E93">
        <v>17</v>
      </c>
      <c r="F93" t="s">
        <v>75</v>
      </c>
      <c r="G93" s="736">
        <v>1267836000</v>
      </c>
      <c r="H93" s="736">
        <v>1271898000</v>
      </c>
      <c r="I93" s="736">
        <v>1150000000</v>
      </c>
      <c r="J93" s="736">
        <v>0</v>
      </c>
      <c r="K93" s="736">
        <v>0</v>
      </c>
      <c r="L93" s="736">
        <v>230152630</v>
      </c>
      <c r="M93" s="736">
        <v>0</v>
      </c>
      <c r="N93" s="736">
        <v>108254630</v>
      </c>
      <c r="O93" s="736">
        <v>0</v>
      </c>
      <c r="P93" t="s">
        <v>208</v>
      </c>
      <c r="Q93" t="s">
        <v>208</v>
      </c>
      <c r="R93" s="735" t="s">
        <v>42</v>
      </c>
    </row>
    <row r="94" spans="1:18">
      <c r="A94">
        <v>8</v>
      </c>
      <c r="B94" s="732">
        <v>2025</v>
      </c>
      <c r="C94" t="s">
        <v>24</v>
      </c>
      <c r="D94" t="s">
        <v>57</v>
      </c>
      <c r="E94">
        <v>18</v>
      </c>
      <c r="F94" t="s">
        <v>225</v>
      </c>
      <c r="G94" s="736">
        <v>1269841117</v>
      </c>
      <c r="H94" s="736">
        <v>0</v>
      </c>
      <c r="I94" s="736">
        <v>0</v>
      </c>
      <c r="J94" s="736">
        <v>0</v>
      </c>
      <c r="K94" s="736">
        <v>0</v>
      </c>
      <c r="L94" s="736">
        <v>0</v>
      </c>
      <c r="M94" s="736">
        <v>300000000</v>
      </c>
      <c r="N94" s="736">
        <v>0</v>
      </c>
      <c r="O94" s="736">
        <v>0</v>
      </c>
    </row>
    <row r="95" spans="1:18">
      <c r="A95">
        <v>8</v>
      </c>
      <c r="B95" s="732">
        <v>2025</v>
      </c>
      <c r="C95" t="s">
        <v>24</v>
      </c>
      <c r="D95" t="s">
        <v>57</v>
      </c>
      <c r="E95">
        <v>19</v>
      </c>
      <c r="F95" t="s">
        <v>76</v>
      </c>
      <c r="G95" s="736">
        <v>1382220000</v>
      </c>
      <c r="H95" s="736">
        <v>1382220000</v>
      </c>
      <c r="I95" s="736">
        <v>1382220000</v>
      </c>
      <c r="J95" s="736">
        <v>0</v>
      </c>
      <c r="K95" s="736">
        <v>0</v>
      </c>
      <c r="L95" s="736">
        <v>0</v>
      </c>
      <c r="M95" s="736">
        <v>0</v>
      </c>
      <c r="N95" s="736">
        <v>124824074.074074</v>
      </c>
      <c r="O95" s="736">
        <v>124824112</v>
      </c>
      <c r="R95" t="s">
        <v>30</v>
      </c>
    </row>
    <row r="96" spans="1:18" ht="25.5">
      <c r="A96">
        <v>8</v>
      </c>
      <c r="B96" s="732">
        <v>2025</v>
      </c>
      <c r="C96" t="s">
        <v>24</v>
      </c>
      <c r="D96" t="s">
        <v>57</v>
      </c>
      <c r="E96">
        <v>20</v>
      </c>
      <c r="F96" t="s">
        <v>77</v>
      </c>
      <c r="G96" s="736">
        <v>1509219000</v>
      </c>
      <c r="H96" s="736">
        <v>426300000</v>
      </c>
      <c r="I96" s="736">
        <v>300000000</v>
      </c>
      <c r="J96" s="736">
        <v>100000000</v>
      </c>
      <c r="K96" s="736">
        <v>0</v>
      </c>
      <c r="L96" s="736">
        <v>700000000</v>
      </c>
      <c r="M96" s="736">
        <v>0</v>
      </c>
      <c r="N96" s="736">
        <v>0</v>
      </c>
      <c r="O96" s="736">
        <v>0</v>
      </c>
      <c r="R96" s="735" t="s">
        <v>214</v>
      </c>
    </row>
    <row r="97" spans="1:18">
      <c r="A97">
        <v>8</v>
      </c>
      <c r="B97" s="732">
        <v>2025</v>
      </c>
      <c r="C97" t="s">
        <v>79</v>
      </c>
      <c r="E97">
        <v>1</v>
      </c>
      <c r="F97" t="s">
        <v>87</v>
      </c>
      <c r="G97" s="736">
        <v>1450000000</v>
      </c>
      <c r="H97" s="736">
        <v>346846500</v>
      </c>
      <c r="I97" s="736">
        <v>583700000</v>
      </c>
      <c r="J97" s="736">
        <v>150000000</v>
      </c>
      <c r="K97" s="736">
        <v>130429901</v>
      </c>
      <c r="L97" s="736">
        <v>0</v>
      </c>
      <c r="M97" s="736">
        <v>0</v>
      </c>
      <c r="N97" s="736">
        <v>0</v>
      </c>
      <c r="O97" s="736">
        <v>0</v>
      </c>
      <c r="P97" t="s">
        <v>202</v>
      </c>
      <c r="Q97" t="s">
        <v>204</v>
      </c>
    </row>
    <row r="98" spans="1:18">
      <c r="A98">
        <v>8</v>
      </c>
      <c r="B98" s="732">
        <v>2025</v>
      </c>
      <c r="C98" t="s">
        <v>79</v>
      </c>
      <c r="E98">
        <v>2</v>
      </c>
      <c r="F98" t="s">
        <v>88</v>
      </c>
      <c r="G98" s="736">
        <v>1450000000</v>
      </c>
      <c r="H98" s="736">
        <v>346846500</v>
      </c>
      <c r="I98" s="736">
        <v>416300000</v>
      </c>
      <c r="J98" s="736">
        <v>150000000</v>
      </c>
      <c r="K98" s="736">
        <v>30405684</v>
      </c>
      <c r="L98" s="736">
        <v>0</v>
      </c>
      <c r="M98" s="736">
        <v>0</v>
      </c>
      <c r="N98" s="736">
        <v>0</v>
      </c>
      <c r="O98" s="736">
        <v>0</v>
      </c>
      <c r="P98" t="s">
        <v>202</v>
      </c>
      <c r="Q98" t="s">
        <v>211</v>
      </c>
    </row>
    <row r="99" spans="1:18">
      <c r="A99">
        <v>8</v>
      </c>
      <c r="B99" s="732">
        <v>2025</v>
      </c>
      <c r="C99" t="s">
        <v>79</v>
      </c>
      <c r="E99">
        <v>3</v>
      </c>
      <c r="F99" t="s">
        <v>89</v>
      </c>
      <c r="G99" s="736">
        <v>1667337000</v>
      </c>
      <c r="H99" s="736">
        <v>1667337000</v>
      </c>
      <c r="I99" s="736">
        <v>1667337000</v>
      </c>
      <c r="J99" s="736">
        <v>0</v>
      </c>
      <c r="K99" s="736">
        <v>0</v>
      </c>
      <c r="L99" s="736">
        <v>0</v>
      </c>
      <c r="M99" s="736">
        <v>0</v>
      </c>
      <c r="N99" s="736">
        <v>0</v>
      </c>
      <c r="O99" s="736">
        <v>69430252</v>
      </c>
      <c r="R99" t="s">
        <v>30</v>
      </c>
    </row>
    <row r="100" spans="1:18">
      <c r="A100">
        <v>8</v>
      </c>
      <c r="B100" s="732">
        <v>2025</v>
      </c>
      <c r="C100" t="s">
        <v>79</v>
      </c>
      <c r="E100">
        <v>4</v>
      </c>
      <c r="F100" t="s">
        <v>153</v>
      </c>
      <c r="G100" s="736">
        <v>2442810000</v>
      </c>
      <c r="H100" s="736">
        <v>2442810000</v>
      </c>
      <c r="I100" s="736">
        <v>2442810000</v>
      </c>
      <c r="J100" s="736">
        <v>0</v>
      </c>
      <c r="K100" s="736">
        <v>0</v>
      </c>
      <c r="L100" s="736">
        <v>0</v>
      </c>
      <c r="M100" s="736">
        <v>0</v>
      </c>
      <c r="N100" s="736">
        <v>0</v>
      </c>
      <c r="O100" s="736">
        <v>0</v>
      </c>
      <c r="R100" t="s">
        <v>30</v>
      </c>
    </row>
    <row r="101" spans="1:18">
      <c r="A101">
        <v>8</v>
      </c>
      <c r="B101" s="732">
        <v>2025</v>
      </c>
      <c r="C101" t="s">
        <v>79</v>
      </c>
      <c r="E101">
        <v>5</v>
      </c>
      <c r="F101" t="s">
        <v>90</v>
      </c>
      <c r="G101" s="736">
        <v>1665300000</v>
      </c>
      <c r="H101" s="736">
        <v>1584443250</v>
      </c>
      <c r="I101" s="736">
        <v>300000000</v>
      </c>
      <c r="J101" s="736">
        <v>0</v>
      </c>
      <c r="K101" s="736">
        <v>0</v>
      </c>
      <c r="L101" s="736">
        <v>0</v>
      </c>
      <c r="M101" s="736">
        <v>0</v>
      </c>
      <c r="N101" s="736">
        <v>0</v>
      </c>
      <c r="O101" s="736">
        <v>0</v>
      </c>
      <c r="Q101" t="s">
        <v>208</v>
      </c>
      <c r="R101" t="s">
        <v>226</v>
      </c>
    </row>
    <row r="102" spans="1:18">
      <c r="A102">
        <v>8</v>
      </c>
      <c r="B102" s="732">
        <v>2025</v>
      </c>
      <c r="C102" t="s">
        <v>79</v>
      </c>
      <c r="E102">
        <v>6</v>
      </c>
      <c r="F102" t="s">
        <v>92</v>
      </c>
      <c r="G102" s="736">
        <v>1663272000</v>
      </c>
      <c r="H102" s="736">
        <v>267584378</v>
      </c>
      <c r="I102" s="736">
        <v>0</v>
      </c>
      <c r="J102" s="736">
        <v>0</v>
      </c>
      <c r="K102" s="736">
        <v>15993549</v>
      </c>
      <c r="L102" s="736">
        <v>0</v>
      </c>
      <c r="M102" s="736">
        <v>300000000</v>
      </c>
      <c r="N102" s="736">
        <v>0</v>
      </c>
      <c r="O102" s="736">
        <v>0</v>
      </c>
      <c r="Q102" t="s">
        <v>203</v>
      </c>
      <c r="R102" t="s">
        <v>227</v>
      </c>
    </row>
    <row r="103" spans="1:18">
      <c r="A103">
        <v>8</v>
      </c>
      <c r="B103" s="732">
        <v>2025</v>
      </c>
      <c r="C103" t="s">
        <v>93</v>
      </c>
      <c r="E103">
        <v>1</v>
      </c>
      <c r="F103" t="s">
        <v>95</v>
      </c>
      <c r="G103" s="736">
        <v>2579225000</v>
      </c>
      <c r="H103" s="736">
        <v>1052323800</v>
      </c>
      <c r="I103" s="736">
        <v>0</v>
      </c>
      <c r="J103" s="736">
        <v>0</v>
      </c>
      <c r="K103" s="736">
        <v>40235910</v>
      </c>
      <c r="L103" s="736">
        <v>0</v>
      </c>
      <c r="M103" s="736">
        <v>0</v>
      </c>
      <c r="N103" s="736">
        <v>0</v>
      </c>
      <c r="O103" s="736">
        <v>0</v>
      </c>
    </row>
    <row r="104" spans="1:18" ht="38.25">
      <c r="A104">
        <v>8</v>
      </c>
      <c r="B104" s="732">
        <v>2025</v>
      </c>
      <c r="C104" t="s">
        <v>96</v>
      </c>
      <c r="E104">
        <v>1</v>
      </c>
      <c r="F104" s="735" t="s">
        <v>110</v>
      </c>
      <c r="G104" s="736">
        <v>6120000000</v>
      </c>
      <c r="H104" s="736">
        <v>1129140000</v>
      </c>
      <c r="I104" s="736">
        <v>0</v>
      </c>
      <c r="J104" s="736">
        <v>0</v>
      </c>
      <c r="K104" s="736">
        <v>90270000</v>
      </c>
      <c r="L104" s="736">
        <v>0</v>
      </c>
      <c r="M104" s="736">
        <v>0</v>
      </c>
      <c r="N104" s="736">
        <v>0</v>
      </c>
      <c r="O104" s="736">
        <v>0</v>
      </c>
    </row>
    <row r="105" spans="1:18">
      <c r="A105">
        <v>9</v>
      </c>
      <c r="B105" s="732">
        <v>2025</v>
      </c>
      <c r="C105" t="s">
        <v>24</v>
      </c>
      <c r="D105" t="s">
        <v>27</v>
      </c>
      <c r="E105">
        <v>1</v>
      </c>
      <c r="F105" t="s">
        <v>28</v>
      </c>
      <c r="G105" s="736">
        <v>1140788000</v>
      </c>
      <c r="H105" s="736">
        <v>249777675</v>
      </c>
      <c r="I105" s="736">
        <v>400000000</v>
      </c>
      <c r="J105" s="736">
        <v>200000000</v>
      </c>
      <c r="K105" s="736">
        <v>144150300</v>
      </c>
      <c r="L105" s="736">
        <v>300000000</v>
      </c>
      <c r="M105" s="736">
        <v>300000000</v>
      </c>
      <c r="N105" s="736">
        <v>0</v>
      </c>
      <c r="O105" s="736">
        <v>0</v>
      </c>
      <c r="P105" t="s">
        <v>202</v>
      </c>
      <c r="Q105" t="s">
        <v>204</v>
      </c>
    </row>
    <row r="106" spans="1:18">
      <c r="A106">
        <v>9</v>
      </c>
      <c r="B106" s="732">
        <v>2025</v>
      </c>
      <c r="C106" t="s">
        <v>24</v>
      </c>
      <c r="D106" t="s">
        <v>27</v>
      </c>
      <c r="E106">
        <v>2</v>
      </c>
      <c r="F106" t="s">
        <v>29</v>
      </c>
      <c r="G106" s="736">
        <v>1118543000</v>
      </c>
      <c r="H106" s="736">
        <v>1118543000</v>
      </c>
      <c r="I106" s="736">
        <v>1118000000</v>
      </c>
      <c r="J106" s="736">
        <v>0</v>
      </c>
      <c r="K106" s="736">
        <v>0</v>
      </c>
      <c r="L106" s="736">
        <v>0</v>
      </c>
      <c r="M106" s="736">
        <v>0</v>
      </c>
      <c r="N106" s="736">
        <v>138256481.48148099</v>
      </c>
      <c r="O106" s="736">
        <v>138256070</v>
      </c>
      <c r="R106" t="s">
        <v>30</v>
      </c>
    </row>
    <row r="107" spans="1:18">
      <c r="A107">
        <v>9</v>
      </c>
      <c r="B107" s="732">
        <v>2025</v>
      </c>
      <c r="C107" t="s">
        <v>24</v>
      </c>
      <c r="D107" t="s">
        <v>27</v>
      </c>
      <c r="E107">
        <v>3</v>
      </c>
      <c r="F107" t="s">
        <v>31</v>
      </c>
      <c r="G107" s="736">
        <v>1129099000</v>
      </c>
      <c r="H107" s="736">
        <v>1161338000</v>
      </c>
      <c r="I107" s="736">
        <v>1161338000</v>
      </c>
      <c r="J107" s="736">
        <v>0</v>
      </c>
      <c r="K107" s="736">
        <v>0</v>
      </c>
      <c r="L107" s="736">
        <v>0</v>
      </c>
      <c r="M107" s="736">
        <v>0</v>
      </c>
      <c r="N107" s="736">
        <v>28072222.222222202</v>
      </c>
      <c r="O107" s="736">
        <v>28072132</v>
      </c>
      <c r="R107" t="s">
        <v>30</v>
      </c>
    </row>
    <row r="108" spans="1:18">
      <c r="A108">
        <v>9</v>
      </c>
      <c r="B108" s="732">
        <v>2025</v>
      </c>
      <c r="C108" t="s">
        <v>24</v>
      </c>
      <c r="D108" t="s">
        <v>27</v>
      </c>
      <c r="E108">
        <v>4</v>
      </c>
      <c r="F108" t="s">
        <v>222</v>
      </c>
      <c r="G108" s="736">
        <v>1129099000</v>
      </c>
      <c r="H108" s="736">
        <v>240997680</v>
      </c>
      <c r="I108" s="736">
        <v>400000000</v>
      </c>
      <c r="J108" s="736">
        <v>200000000</v>
      </c>
      <c r="K108" s="736">
        <v>0</v>
      </c>
      <c r="L108" s="736">
        <v>400000000</v>
      </c>
      <c r="M108" s="736">
        <v>0</v>
      </c>
      <c r="N108" s="736">
        <v>0</v>
      </c>
      <c r="O108" s="736">
        <v>0</v>
      </c>
      <c r="P108" t="s">
        <v>202</v>
      </c>
      <c r="Q108" t="s">
        <v>203</v>
      </c>
    </row>
    <row r="109" spans="1:18" ht="25.5">
      <c r="A109">
        <v>9</v>
      </c>
      <c r="B109" s="732">
        <v>2025</v>
      </c>
      <c r="C109" t="s">
        <v>24</v>
      </c>
      <c r="D109" t="s">
        <v>27</v>
      </c>
      <c r="E109">
        <v>5</v>
      </c>
      <c r="F109" t="s">
        <v>32</v>
      </c>
      <c r="G109" s="736">
        <v>1129099000</v>
      </c>
      <c r="H109" s="736">
        <v>649826280</v>
      </c>
      <c r="I109" s="736">
        <v>400000000</v>
      </c>
      <c r="J109" s="736">
        <v>0</v>
      </c>
      <c r="K109" s="736">
        <v>0</v>
      </c>
      <c r="L109" s="736">
        <v>0</v>
      </c>
      <c r="M109" s="736">
        <v>0</v>
      </c>
      <c r="N109" s="736">
        <v>0</v>
      </c>
      <c r="O109" s="736">
        <v>0</v>
      </c>
      <c r="P109" t="s">
        <v>202</v>
      </c>
      <c r="Q109" t="s">
        <v>204</v>
      </c>
      <c r="R109" s="735" t="s">
        <v>214</v>
      </c>
    </row>
    <row r="110" spans="1:18">
      <c r="A110">
        <v>9</v>
      </c>
      <c r="B110" s="732">
        <v>2025</v>
      </c>
      <c r="C110" t="s">
        <v>24</v>
      </c>
      <c r="D110" t="s">
        <v>34</v>
      </c>
      <c r="E110">
        <v>1</v>
      </c>
      <c r="F110" t="s">
        <v>35</v>
      </c>
      <c r="G110" s="736">
        <v>1295727000</v>
      </c>
      <c r="H110" s="736">
        <v>1295727000</v>
      </c>
      <c r="I110" s="736">
        <v>1150000000</v>
      </c>
      <c r="J110" s="736">
        <v>0</v>
      </c>
      <c r="K110" s="736">
        <v>0</v>
      </c>
      <c r="L110" s="736">
        <v>145727000</v>
      </c>
      <c r="M110" s="736">
        <v>0</v>
      </c>
      <c r="N110" s="736">
        <v>205662963</v>
      </c>
      <c r="O110" s="736">
        <v>100000000</v>
      </c>
      <c r="R110" t="s">
        <v>30</v>
      </c>
    </row>
    <row r="111" spans="1:18">
      <c r="A111">
        <v>9</v>
      </c>
      <c r="B111" s="732">
        <v>2025</v>
      </c>
      <c r="C111" t="s">
        <v>24</v>
      </c>
      <c r="D111" t="s">
        <v>34</v>
      </c>
      <c r="E111">
        <v>2</v>
      </c>
      <c r="F111" t="s">
        <v>36</v>
      </c>
      <c r="G111" s="736">
        <v>1629894000</v>
      </c>
      <c r="H111" s="736">
        <v>1629894000</v>
      </c>
      <c r="I111" s="736">
        <v>1629894000</v>
      </c>
      <c r="J111" s="736">
        <v>0</v>
      </c>
      <c r="K111" s="736">
        <v>0</v>
      </c>
      <c r="L111" s="736">
        <v>0</v>
      </c>
      <c r="M111" s="736">
        <v>0</v>
      </c>
      <c r="N111" s="736">
        <v>134944444.444444</v>
      </c>
      <c r="O111" s="736">
        <v>134944617</v>
      </c>
      <c r="R111" t="s">
        <v>30</v>
      </c>
    </row>
    <row r="112" spans="1:18">
      <c r="A112">
        <v>9</v>
      </c>
      <c r="B112" s="732">
        <v>2025</v>
      </c>
      <c r="C112" t="s">
        <v>24</v>
      </c>
      <c r="D112" t="s">
        <v>34</v>
      </c>
      <c r="E112">
        <v>3</v>
      </c>
      <c r="F112" t="s">
        <v>37</v>
      </c>
      <c r="G112" s="736">
        <v>1323642000</v>
      </c>
      <c r="H112" s="736">
        <v>927504000</v>
      </c>
      <c r="I112" s="736">
        <v>900000000</v>
      </c>
      <c r="J112" s="736">
        <v>200000000</v>
      </c>
      <c r="K112" s="736">
        <v>136800000</v>
      </c>
      <c r="L112" s="736">
        <v>400000000</v>
      </c>
      <c r="M112" s="736">
        <v>400000000</v>
      </c>
      <c r="N112" s="736">
        <v>0</v>
      </c>
      <c r="O112" s="736">
        <v>0</v>
      </c>
      <c r="P112" t="s">
        <v>208</v>
      </c>
      <c r="Q112" t="s">
        <v>223</v>
      </c>
    </row>
    <row r="113" spans="1:18">
      <c r="A113">
        <v>9</v>
      </c>
      <c r="B113" s="732">
        <v>2025</v>
      </c>
      <c r="C113" t="s">
        <v>24</v>
      </c>
      <c r="D113" t="s">
        <v>34</v>
      </c>
      <c r="E113">
        <v>4</v>
      </c>
      <c r="F113" t="s">
        <v>38</v>
      </c>
      <c r="G113" s="736">
        <v>1325213000</v>
      </c>
      <c r="H113" s="736">
        <v>925303500</v>
      </c>
      <c r="I113" s="736">
        <v>1300000000</v>
      </c>
      <c r="J113" s="736">
        <v>200000000</v>
      </c>
      <c r="K113" s="736">
        <v>69052500</v>
      </c>
      <c r="L113" s="736">
        <v>0</v>
      </c>
      <c r="M113" s="736">
        <v>0</v>
      </c>
      <c r="N113" s="736">
        <v>0</v>
      </c>
      <c r="O113" s="736">
        <v>0</v>
      </c>
      <c r="P113" t="s">
        <v>208</v>
      </c>
      <c r="Q113" t="s">
        <v>223</v>
      </c>
      <c r="R113" t="s">
        <v>237</v>
      </c>
    </row>
    <row r="114" spans="1:18">
      <c r="A114">
        <v>9</v>
      </c>
      <c r="B114" s="732">
        <v>2025</v>
      </c>
      <c r="C114" t="s">
        <v>24</v>
      </c>
      <c r="D114" t="s">
        <v>34</v>
      </c>
      <c r="E114">
        <v>5</v>
      </c>
      <c r="F114" t="s">
        <v>39</v>
      </c>
      <c r="G114" s="736">
        <v>1221751000</v>
      </c>
      <c r="H114" s="736">
        <v>1221751000</v>
      </c>
      <c r="I114" s="736">
        <v>1100000000</v>
      </c>
      <c r="J114" s="736">
        <v>0</v>
      </c>
      <c r="K114" s="736">
        <v>0</v>
      </c>
      <c r="L114" s="736">
        <v>121751000</v>
      </c>
      <c r="M114" s="736">
        <v>0</v>
      </c>
      <c r="N114" s="736">
        <v>56776852</v>
      </c>
      <c r="O114" s="736">
        <v>0</v>
      </c>
      <c r="P114" t="s">
        <v>208</v>
      </c>
      <c r="Q114" t="s">
        <v>208</v>
      </c>
    </row>
    <row r="115" spans="1:18">
      <c r="A115">
        <v>9</v>
      </c>
      <c r="B115" s="732">
        <v>2025</v>
      </c>
      <c r="C115" t="s">
        <v>24</v>
      </c>
      <c r="D115" t="s">
        <v>34</v>
      </c>
      <c r="E115">
        <v>6</v>
      </c>
      <c r="F115" t="s">
        <v>40</v>
      </c>
      <c r="G115" s="736">
        <v>1195530000</v>
      </c>
      <c r="H115" s="736">
        <v>1195530000</v>
      </c>
      <c r="I115" s="736">
        <v>1195530000</v>
      </c>
      <c r="J115" s="736">
        <v>0</v>
      </c>
      <c r="K115" s="736">
        <v>0</v>
      </c>
      <c r="L115" s="736">
        <v>0</v>
      </c>
      <c r="M115" s="736">
        <v>0</v>
      </c>
      <c r="N115" s="736">
        <v>141848148.148148</v>
      </c>
      <c r="O115" s="736">
        <v>141848544</v>
      </c>
      <c r="R115" t="s">
        <v>30</v>
      </c>
    </row>
    <row r="116" spans="1:18" ht="25.5">
      <c r="A116">
        <v>9</v>
      </c>
      <c r="B116" s="732">
        <v>2025</v>
      </c>
      <c r="C116" t="s">
        <v>24</v>
      </c>
      <c r="D116" t="s">
        <v>34</v>
      </c>
      <c r="E116">
        <v>7</v>
      </c>
      <c r="F116" t="s">
        <v>41</v>
      </c>
      <c r="G116" s="736">
        <v>1487132000</v>
      </c>
      <c r="H116" s="736">
        <v>1487132000</v>
      </c>
      <c r="I116" s="736">
        <v>1100000000</v>
      </c>
      <c r="J116" s="736">
        <v>0</v>
      </c>
      <c r="K116" s="736">
        <v>0</v>
      </c>
      <c r="L116" s="736">
        <v>299828630</v>
      </c>
      <c r="M116" s="736">
        <v>0</v>
      </c>
      <c r="N116" s="736">
        <v>99454630</v>
      </c>
      <c r="O116" s="736">
        <v>99454630</v>
      </c>
      <c r="P116" t="s">
        <v>208</v>
      </c>
      <c r="Q116" t="s">
        <v>208</v>
      </c>
      <c r="R116" s="735" t="s">
        <v>42</v>
      </c>
    </row>
    <row r="117" spans="1:18" ht="25.5">
      <c r="A117">
        <v>9</v>
      </c>
      <c r="B117" s="732">
        <v>2025</v>
      </c>
      <c r="C117" t="s">
        <v>24</v>
      </c>
      <c r="D117" t="s">
        <v>34</v>
      </c>
      <c r="E117">
        <v>8</v>
      </c>
      <c r="F117" t="s">
        <v>43</v>
      </c>
      <c r="G117" s="736">
        <v>1590793000</v>
      </c>
      <c r="H117" s="736">
        <v>520020000</v>
      </c>
      <c r="I117" s="736">
        <v>400000000</v>
      </c>
      <c r="J117" s="736">
        <v>0</v>
      </c>
      <c r="K117" s="736">
        <v>0</v>
      </c>
      <c r="L117" s="736">
        <v>0</v>
      </c>
      <c r="M117" s="736">
        <v>0</v>
      </c>
      <c r="N117" s="736">
        <v>0</v>
      </c>
      <c r="O117" s="736">
        <v>0</v>
      </c>
      <c r="R117" s="735" t="s">
        <v>214</v>
      </c>
    </row>
    <row r="118" spans="1:18" ht="25.5">
      <c r="A118">
        <v>9</v>
      </c>
      <c r="B118" s="732">
        <v>2025</v>
      </c>
      <c r="C118" t="s">
        <v>24</v>
      </c>
      <c r="D118" t="s">
        <v>34</v>
      </c>
      <c r="E118">
        <v>9</v>
      </c>
      <c r="F118" t="s">
        <v>45</v>
      </c>
      <c r="G118" s="736">
        <v>1386198000</v>
      </c>
      <c r="H118" s="736">
        <v>220603680</v>
      </c>
      <c r="I118" s="736">
        <v>200000000</v>
      </c>
      <c r="J118" s="736">
        <v>0</v>
      </c>
      <c r="K118" s="736">
        <v>0</v>
      </c>
      <c r="L118" s="736">
        <v>0</v>
      </c>
      <c r="M118" s="736">
        <v>0</v>
      </c>
      <c r="N118" s="736">
        <v>0</v>
      </c>
      <c r="O118" s="736">
        <v>0</v>
      </c>
      <c r="P118" t="s">
        <v>202</v>
      </c>
      <c r="Q118" t="s">
        <v>203</v>
      </c>
      <c r="R118" s="735" t="s">
        <v>214</v>
      </c>
    </row>
    <row r="119" spans="1:18">
      <c r="A119">
        <v>9</v>
      </c>
      <c r="B119" s="732">
        <v>2025</v>
      </c>
      <c r="C119" t="s">
        <v>24</v>
      </c>
      <c r="D119" t="s">
        <v>34</v>
      </c>
      <c r="E119">
        <v>10</v>
      </c>
      <c r="F119" t="s">
        <v>46</v>
      </c>
      <c r="G119" s="736">
        <v>1151187000</v>
      </c>
      <c r="H119" s="736">
        <v>1151187000</v>
      </c>
      <c r="I119" s="736">
        <v>1151187000</v>
      </c>
      <c r="J119" s="736">
        <v>0</v>
      </c>
      <c r="K119" s="736">
        <v>0</v>
      </c>
      <c r="L119" s="736">
        <v>0</v>
      </c>
      <c r="M119" s="736">
        <v>0</v>
      </c>
      <c r="N119" s="736">
        <v>139475000</v>
      </c>
      <c r="O119" s="736">
        <v>139474971</v>
      </c>
      <c r="R119" t="s">
        <v>30</v>
      </c>
    </row>
    <row r="120" spans="1:18">
      <c r="A120">
        <v>9</v>
      </c>
      <c r="B120" s="732">
        <v>2025</v>
      </c>
      <c r="C120" t="s">
        <v>24</v>
      </c>
      <c r="D120" t="s">
        <v>34</v>
      </c>
      <c r="E120">
        <v>11</v>
      </c>
      <c r="F120" t="s">
        <v>47</v>
      </c>
      <c r="G120" s="736">
        <v>1613912000</v>
      </c>
      <c r="H120" s="736">
        <v>1613912000</v>
      </c>
      <c r="I120" s="736">
        <v>1200000000</v>
      </c>
      <c r="J120" s="736">
        <v>0</v>
      </c>
      <c r="K120" s="736">
        <v>0</v>
      </c>
      <c r="L120" s="736">
        <v>413912000</v>
      </c>
      <c r="M120" s="736">
        <v>200000000</v>
      </c>
      <c r="N120" s="736">
        <v>0</v>
      </c>
      <c r="O120" s="736">
        <v>0</v>
      </c>
      <c r="P120" t="s">
        <v>208</v>
      </c>
      <c r="Q120" t="s">
        <v>208</v>
      </c>
      <c r="R120" t="s">
        <v>30</v>
      </c>
    </row>
    <row r="121" spans="1:18">
      <c r="A121">
        <v>9</v>
      </c>
      <c r="B121" s="732">
        <v>2025</v>
      </c>
      <c r="C121" t="s">
        <v>24</v>
      </c>
      <c r="D121" t="s">
        <v>34</v>
      </c>
      <c r="E121">
        <v>12</v>
      </c>
      <c r="F121" t="s">
        <v>48</v>
      </c>
      <c r="G121" s="736">
        <v>1512938000</v>
      </c>
      <c r="H121" s="736">
        <v>1512938000</v>
      </c>
      <c r="I121" s="736">
        <v>1512938000</v>
      </c>
      <c r="J121" s="736">
        <v>0</v>
      </c>
      <c r="K121" s="736">
        <v>0</v>
      </c>
      <c r="L121" s="736">
        <v>0</v>
      </c>
      <c r="M121" s="736">
        <v>0</v>
      </c>
      <c r="N121" s="736">
        <v>145883333.33333299</v>
      </c>
      <c r="O121" s="736">
        <v>145883155</v>
      </c>
      <c r="R121" t="s">
        <v>30</v>
      </c>
    </row>
    <row r="122" spans="1:18">
      <c r="A122">
        <v>9</v>
      </c>
      <c r="B122" s="732">
        <v>2025</v>
      </c>
      <c r="C122" t="s">
        <v>24</v>
      </c>
      <c r="D122" t="s">
        <v>34</v>
      </c>
      <c r="E122">
        <v>13</v>
      </c>
      <c r="F122" t="s">
        <v>49</v>
      </c>
      <c r="G122" s="736">
        <v>1593398000</v>
      </c>
      <c r="H122" s="736">
        <v>1593398000</v>
      </c>
      <c r="I122" s="736">
        <v>1593398000</v>
      </c>
      <c r="J122" s="736">
        <v>0</v>
      </c>
      <c r="K122" s="736">
        <v>0</v>
      </c>
      <c r="L122" s="736">
        <v>0</v>
      </c>
      <c r="M122" s="736">
        <v>0</v>
      </c>
      <c r="N122" s="736">
        <v>0</v>
      </c>
      <c r="O122" s="736">
        <v>113004411</v>
      </c>
      <c r="R122" t="s">
        <v>30</v>
      </c>
    </row>
    <row r="123" spans="1:18">
      <c r="A123">
        <v>9</v>
      </c>
      <c r="B123" s="732">
        <v>2025</v>
      </c>
      <c r="C123" t="s">
        <v>24</v>
      </c>
      <c r="D123" t="s">
        <v>34</v>
      </c>
      <c r="E123">
        <v>14</v>
      </c>
      <c r="F123" t="s">
        <v>50</v>
      </c>
      <c r="G123" s="736">
        <v>1168758000</v>
      </c>
      <c r="H123" s="736">
        <v>1168758000</v>
      </c>
      <c r="I123" s="736">
        <v>300000000</v>
      </c>
      <c r="J123" s="736">
        <v>0</v>
      </c>
      <c r="K123" s="736">
        <v>0</v>
      </c>
      <c r="L123" s="736">
        <v>0</v>
      </c>
      <c r="M123" s="736">
        <v>0</v>
      </c>
      <c r="N123" s="736">
        <v>0</v>
      </c>
      <c r="O123" s="736">
        <v>0</v>
      </c>
      <c r="Q123" t="s">
        <v>208</v>
      </c>
    </row>
    <row r="124" spans="1:18">
      <c r="A124">
        <v>9</v>
      </c>
      <c r="B124" s="732">
        <v>2025</v>
      </c>
      <c r="C124" t="s">
        <v>24</v>
      </c>
      <c r="D124" t="s">
        <v>51</v>
      </c>
      <c r="E124">
        <v>1</v>
      </c>
      <c r="F124" t="s">
        <v>52</v>
      </c>
      <c r="G124" s="736">
        <v>1566568000</v>
      </c>
      <c r="H124" s="736">
        <v>1566568000</v>
      </c>
      <c r="I124" s="736">
        <v>1566568000</v>
      </c>
      <c r="J124" s="736">
        <v>0</v>
      </c>
      <c r="K124" s="736">
        <v>0</v>
      </c>
      <c r="L124" s="736">
        <v>0</v>
      </c>
      <c r="M124" s="736">
        <v>0</v>
      </c>
      <c r="N124" s="736">
        <v>203928703.703704</v>
      </c>
      <c r="O124" s="736">
        <v>203928704</v>
      </c>
      <c r="R124" t="s">
        <v>30</v>
      </c>
    </row>
    <row r="125" spans="1:18">
      <c r="A125">
        <v>9</v>
      </c>
      <c r="B125" s="732">
        <v>2025</v>
      </c>
      <c r="C125" t="s">
        <v>24</v>
      </c>
      <c r="D125" t="s">
        <v>51</v>
      </c>
      <c r="E125">
        <v>2</v>
      </c>
      <c r="F125" t="s">
        <v>53</v>
      </c>
      <c r="G125" s="736">
        <v>1264042000</v>
      </c>
      <c r="H125" s="736">
        <v>264316320</v>
      </c>
      <c r="I125" s="736">
        <v>400000000</v>
      </c>
      <c r="J125" s="736">
        <v>200000000</v>
      </c>
      <c r="K125" s="736">
        <v>57297600</v>
      </c>
      <c r="L125" s="736">
        <v>400000000</v>
      </c>
      <c r="M125" s="736">
        <v>0</v>
      </c>
      <c r="N125" s="736">
        <v>0</v>
      </c>
      <c r="O125" s="736">
        <v>0</v>
      </c>
      <c r="P125" t="s">
        <v>202</v>
      </c>
      <c r="Q125" t="s">
        <v>211</v>
      </c>
    </row>
    <row r="126" spans="1:18">
      <c r="A126">
        <v>9</v>
      </c>
      <c r="B126" s="732">
        <v>2025</v>
      </c>
      <c r="C126" t="s">
        <v>24</v>
      </c>
      <c r="D126" t="s">
        <v>51</v>
      </c>
      <c r="E126">
        <v>3</v>
      </c>
      <c r="F126" t="s">
        <v>54</v>
      </c>
      <c r="G126" s="736">
        <v>1264264000</v>
      </c>
      <c r="H126" s="736">
        <v>264067200</v>
      </c>
      <c r="I126" s="736">
        <v>200000000</v>
      </c>
      <c r="J126" s="736">
        <v>0</v>
      </c>
      <c r="K126" s="736">
        <v>151963200</v>
      </c>
      <c r="L126" s="736">
        <v>200000000</v>
      </c>
      <c r="M126" s="736">
        <v>0</v>
      </c>
      <c r="N126" s="736">
        <v>0</v>
      </c>
      <c r="O126" s="736">
        <v>0</v>
      </c>
      <c r="P126" t="s">
        <v>202</v>
      </c>
      <c r="Q126" t="s">
        <v>203</v>
      </c>
    </row>
    <row r="127" spans="1:18">
      <c r="A127">
        <v>9</v>
      </c>
      <c r="B127" s="732">
        <v>2025</v>
      </c>
      <c r="C127" t="s">
        <v>24</v>
      </c>
      <c r="D127" t="s">
        <v>51</v>
      </c>
      <c r="E127">
        <v>4</v>
      </c>
      <c r="F127" t="s">
        <v>55</v>
      </c>
      <c r="G127" s="736">
        <v>929889000</v>
      </c>
      <c r="H127" s="736">
        <v>929889000</v>
      </c>
      <c r="I127" s="736">
        <v>900000000</v>
      </c>
      <c r="J127" s="736">
        <v>0</v>
      </c>
      <c r="K127" s="736">
        <v>0</v>
      </c>
      <c r="L127" s="736">
        <v>29889000</v>
      </c>
      <c r="M127" s="736">
        <v>29889000</v>
      </c>
      <c r="N127" s="736">
        <v>0</v>
      </c>
      <c r="O127" s="736">
        <v>41060664</v>
      </c>
      <c r="P127" t="s">
        <v>208</v>
      </c>
      <c r="Q127" t="s">
        <v>208</v>
      </c>
    </row>
    <row r="128" spans="1:18">
      <c r="A128">
        <v>9</v>
      </c>
      <c r="B128" s="732">
        <v>2025</v>
      </c>
      <c r="C128" t="s">
        <v>24</v>
      </c>
      <c r="D128" t="s">
        <v>51</v>
      </c>
      <c r="E128">
        <v>5</v>
      </c>
      <c r="F128" t="s">
        <v>56</v>
      </c>
      <c r="G128" s="736">
        <v>1150397000</v>
      </c>
      <c r="H128" s="736">
        <v>1150397000</v>
      </c>
      <c r="I128" s="736">
        <v>1150397000</v>
      </c>
      <c r="J128" s="736">
        <v>0</v>
      </c>
      <c r="K128" s="736">
        <v>0</v>
      </c>
      <c r="L128" s="736">
        <v>0</v>
      </c>
      <c r="M128" s="736">
        <v>0</v>
      </c>
      <c r="N128" s="736">
        <v>157625000</v>
      </c>
      <c r="O128" s="736">
        <v>157624826</v>
      </c>
      <c r="R128" t="s">
        <v>30</v>
      </c>
    </row>
    <row r="129" spans="1:18">
      <c r="A129">
        <v>9</v>
      </c>
      <c r="B129" s="732">
        <v>2025</v>
      </c>
      <c r="C129" t="s">
        <v>24</v>
      </c>
      <c r="D129" t="s">
        <v>51</v>
      </c>
      <c r="E129">
        <v>6</v>
      </c>
      <c r="F129" t="s">
        <v>147</v>
      </c>
      <c r="G129" s="736">
        <v>1688339000</v>
      </c>
      <c r="H129" s="736">
        <v>0</v>
      </c>
      <c r="I129" s="736">
        <v>100000000</v>
      </c>
      <c r="J129" s="736">
        <v>0</v>
      </c>
      <c r="K129" s="736">
        <v>0</v>
      </c>
      <c r="L129" s="736">
        <v>0</v>
      </c>
      <c r="M129" s="736">
        <v>0</v>
      </c>
      <c r="N129" s="736">
        <v>0</v>
      </c>
      <c r="O129" s="736">
        <v>0</v>
      </c>
      <c r="R129" t="s">
        <v>239</v>
      </c>
    </row>
    <row r="130" spans="1:18">
      <c r="A130">
        <v>9</v>
      </c>
      <c r="B130" s="732">
        <v>2025</v>
      </c>
      <c r="C130" t="s">
        <v>24</v>
      </c>
      <c r="D130" t="s">
        <v>57</v>
      </c>
      <c r="E130">
        <v>1</v>
      </c>
      <c r="F130" t="s">
        <v>58</v>
      </c>
      <c r="G130" s="736">
        <v>1366377000</v>
      </c>
      <c r="H130" s="736">
        <v>518926725</v>
      </c>
      <c r="I130" s="736">
        <v>400000000</v>
      </c>
      <c r="J130" s="736">
        <v>100000000</v>
      </c>
      <c r="K130" s="736">
        <v>160245000</v>
      </c>
      <c r="L130" s="736">
        <v>400000000</v>
      </c>
      <c r="M130" s="736">
        <v>400000000</v>
      </c>
      <c r="N130" s="736">
        <v>0</v>
      </c>
      <c r="O130" s="736">
        <v>0</v>
      </c>
      <c r="P130" t="s">
        <v>206</v>
      </c>
      <c r="Q130" t="s">
        <v>212</v>
      </c>
    </row>
    <row r="131" spans="1:18">
      <c r="A131">
        <v>9</v>
      </c>
      <c r="B131" s="732">
        <v>2025</v>
      </c>
      <c r="C131" t="s">
        <v>24</v>
      </c>
      <c r="D131" t="s">
        <v>57</v>
      </c>
      <c r="E131">
        <v>2</v>
      </c>
      <c r="F131" t="s">
        <v>59</v>
      </c>
      <c r="G131" s="736">
        <v>1307971000</v>
      </c>
      <c r="H131" s="736">
        <v>571222800</v>
      </c>
      <c r="I131" s="736">
        <v>700000000</v>
      </c>
      <c r="J131" s="736">
        <v>200000000</v>
      </c>
      <c r="K131" s="736">
        <v>276804000</v>
      </c>
      <c r="L131" s="736">
        <v>550000000</v>
      </c>
      <c r="M131" s="736">
        <v>200000000</v>
      </c>
      <c r="N131" s="736">
        <v>0</v>
      </c>
      <c r="O131" s="736">
        <v>0</v>
      </c>
      <c r="P131" t="s">
        <v>240</v>
      </c>
      <c r="Q131" t="s">
        <v>207</v>
      </c>
    </row>
    <row r="132" spans="1:18" ht="25.5">
      <c r="A132">
        <v>9</v>
      </c>
      <c r="B132" s="732">
        <v>2025</v>
      </c>
      <c r="C132" t="s">
        <v>24</v>
      </c>
      <c r="D132" t="s">
        <v>57</v>
      </c>
      <c r="E132">
        <v>3</v>
      </c>
      <c r="F132" t="s">
        <v>60</v>
      </c>
      <c r="G132" s="736">
        <v>1196198000</v>
      </c>
      <c r="H132" s="736">
        <v>1196198000</v>
      </c>
      <c r="I132" s="736">
        <v>1196198000</v>
      </c>
      <c r="J132" s="736">
        <v>0</v>
      </c>
      <c r="K132" s="736">
        <v>0</v>
      </c>
      <c r="L132" s="736">
        <v>0</v>
      </c>
      <c r="M132" s="736">
        <v>0</v>
      </c>
      <c r="N132" s="736">
        <v>164801852</v>
      </c>
      <c r="O132" s="736">
        <v>164802311</v>
      </c>
      <c r="P132" t="s">
        <v>208</v>
      </c>
      <c r="Q132" t="s">
        <v>208</v>
      </c>
      <c r="R132" s="735" t="s">
        <v>61</v>
      </c>
    </row>
    <row r="133" spans="1:18">
      <c r="A133">
        <v>9</v>
      </c>
      <c r="B133" s="732">
        <v>2025</v>
      </c>
      <c r="C133" t="s">
        <v>24</v>
      </c>
      <c r="D133" t="s">
        <v>57</v>
      </c>
      <c r="E133">
        <v>4</v>
      </c>
      <c r="F133" t="s">
        <v>62</v>
      </c>
      <c r="G133" s="736">
        <v>1299151000</v>
      </c>
      <c r="H133" s="736">
        <v>906469200</v>
      </c>
      <c r="I133" s="736">
        <v>850000000</v>
      </c>
      <c r="J133" s="736">
        <v>0</v>
      </c>
      <c r="K133" s="736">
        <v>69728400</v>
      </c>
      <c r="L133" s="736">
        <v>400000000</v>
      </c>
      <c r="M133" s="736">
        <v>400000000</v>
      </c>
      <c r="N133" s="736">
        <v>0</v>
      </c>
      <c r="O133" s="736">
        <v>0</v>
      </c>
      <c r="P133" t="s">
        <v>206</v>
      </c>
      <c r="Q133" t="s">
        <v>223</v>
      </c>
      <c r="R133" t="s">
        <v>237</v>
      </c>
    </row>
    <row r="134" spans="1:18">
      <c r="A134">
        <v>9</v>
      </c>
      <c r="B134" s="732">
        <v>2025</v>
      </c>
      <c r="C134" t="s">
        <v>24</v>
      </c>
      <c r="D134" t="s">
        <v>57</v>
      </c>
      <c r="E134">
        <v>5</v>
      </c>
      <c r="F134" t="s">
        <v>63</v>
      </c>
      <c r="G134" s="736">
        <v>1178570000</v>
      </c>
      <c r="H134" s="736">
        <v>1178570000</v>
      </c>
      <c r="I134" s="736">
        <v>1178570000</v>
      </c>
      <c r="J134" s="736">
        <v>0</v>
      </c>
      <c r="K134" s="736">
        <v>0</v>
      </c>
      <c r="L134" s="736">
        <v>0</v>
      </c>
      <c r="M134" s="736">
        <v>0</v>
      </c>
      <c r="N134" s="736">
        <v>162989814.81481501</v>
      </c>
      <c r="O134" s="736">
        <v>162990131</v>
      </c>
      <c r="R134" t="s">
        <v>30</v>
      </c>
    </row>
    <row r="135" spans="1:18">
      <c r="A135">
        <v>9</v>
      </c>
      <c r="B135" s="732">
        <v>2025</v>
      </c>
      <c r="C135" t="s">
        <v>24</v>
      </c>
      <c r="D135" t="s">
        <v>57</v>
      </c>
      <c r="E135">
        <v>6</v>
      </c>
      <c r="F135" t="s">
        <v>224</v>
      </c>
      <c r="G135" s="736">
        <v>1209500000</v>
      </c>
      <c r="H135" s="736">
        <v>0</v>
      </c>
      <c r="I135" s="736">
        <v>300000000</v>
      </c>
      <c r="J135" s="736">
        <v>200000000</v>
      </c>
      <c r="K135" s="736">
        <v>0</v>
      </c>
      <c r="L135" s="736">
        <v>0</v>
      </c>
      <c r="M135" s="736">
        <v>0</v>
      </c>
      <c r="N135" s="736">
        <v>0</v>
      </c>
      <c r="O135" s="736">
        <v>0</v>
      </c>
      <c r="P135" t="s">
        <v>202</v>
      </c>
      <c r="Q135" t="s">
        <v>203</v>
      </c>
    </row>
    <row r="136" spans="1:18" ht="25.5">
      <c r="A136">
        <v>9</v>
      </c>
      <c r="B136" s="732">
        <v>2025</v>
      </c>
      <c r="C136" t="s">
        <v>24</v>
      </c>
      <c r="D136" t="s">
        <v>57</v>
      </c>
      <c r="E136">
        <v>7</v>
      </c>
      <c r="F136" t="s">
        <v>64</v>
      </c>
      <c r="G136" s="736">
        <v>1355857000</v>
      </c>
      <c r="H136" s="736">
        <v>524149542</v>
      </c>
      <c r="I136" s="736">
        <v>400000000</v>
      </c>
      <c r="J136" s="736">
        <v>0</v>
      </c>
      <c r="K136" s="736">
        <v>0</v>
      </c>
      <c r="L136" s="736">
        <v>0</v>
      </c>
      <c r="M136" s="736">
        <v>0</v>
      </c>
      <c r="N136" s="736">
        <v>0</v>
      </c>
      <c r="O136" s="736">
        <v>0</v>
      </c>
      <c r="P136" t="s">
        <v>202</v>
      </c>
      <c r="Q136" t="s">
        <v>211</v>
      </c>
      <c r="R136" s="735" t="s">
        <v>214</v>
      </c>
    </row>
    <row r="137" spans="1:18">
      <c r="A137">
        <v>9</v>
      </c>
      <c r="B137" s="732">
        <v>2025</v>
      </c>
      <c r="C137" t="s">
        <v>24</v>
      </c>
      <c r="D137" t="s">
        <v>57</v>
      </c>
      <c r="E137">
        <v>8</v>
      </c>
      <c r="F137" t="s">
        <v>65</v>
      </c>
      <c r="G137" s="736">
        <v>1227450000</v>
      </c>
      <c r="H137" s="736">
        <v>1227450000</v>
      </c>
      <c r="I137" s="736">
        <v>1227450000</v>
      </c>
      <c r="J137" s="736">
        <v>0</v>
      </c>
      <c r="K137" s="736">
        <v>0</v>
      </c>
      <c r="L137" s="736">
        <v>0</v>
      </c>
      <c r="M137" s="736">
        <v>0</v>
      </c>
      <c r="N137" s="736">
        <v>145866666.66666701</v>
      </c>
      <c r="O137" s="736">
        <v>145866567</v>
      </c>
      <c r="R137" t="s">
        <v>30</v>
      </c>
    </row>
    <row r="138" spans="1:18">
      <c r="A138">
        <v>9</v>
      </c>
      <c r="B138" s="732">
        <v>2025</v>
      </c>
      <c r="C138" t="s">
        <v>24</v>
      </c>
      <c r="D138" t="s">
        <v>57</v>
      </c>
      <c r="E138">
        <v>9</v>
      </c>
      <c r="F138" t="s">
        <v>66</v>
      </c>
      <c r="G138" s="736">
        <v>1190874000</v>
      </c>
      <c r="H138" s="736">
        <v>880286648</v>
      </c>
      <c r="I138" s="736">
        <v>800000000</v>
      </c>
      <c r="J138" s="736">
        <v>0</v>
      </c>
      <c r="K138" s="736">
        <v>25288673</v>
      </c>
      <c r="L138" s="736">
        <v>350000000</v>
      </c>
      <c r="M138" s="736">
        <v>0</v>
      </c>
      <c r="N138" s="736">
        <v>0</v>
      </c>
      <c r="O138" s="736">
        <v>0</v>
      </c>
      <c r="P138" t="s">
        <v>240</v>
      </c>
      <c r="Q138" t="s">
        <v>223</v>
      </c>
    </row>
    <row r="139" spans="1:18">
      <c r="A139">
        <v>9</v>
      </c>
      <c r="B139" s="732">
        <v>2025</v>
      </c>
      <c r="C139" t="s">
        <v>24</v>
      </c>
      <c r="D139" t="s">
        <v>57</v>
      </c>
      <c r="E139">
        <v>10</v>
      </c>
      <c r="F139" t="s">
        <v>67</v>
      </c>
      <c r="G139" s="736">
        <v>1202288000</v>
      </c>
      <c r="H139" s="736">
        <v>1202288000</v>
      </c>
      <c r="I139" s="736">
        <v>1202288000</v>
      </c>
      <c r="J139" s="736">
        <v>0</v>
      </c>
      <c r="K139" s="736">
        <v>0</v>
      </c>
      <c r="L139" s="736">
        <v>0</v>
      </c>
      <c r="M139" s="736">
        <v>0</v>
      </c>
      <c r="N139" s="736">
        <v>139692592.59259301</v>
      </c>
      <c r="O139" s="736">
        <v>139692565</v>
      </c>
      <c r="R139" t="s">
        <v>30</v>
      </c>
    </row>
    <row r="140" spans="1:18">
      <c r="A140">
        <v>9</v>
      </c>
      <c r="B140" s="732">
        <v>2025</v>
      </c>
      <c r="C140" t="s">
        <v>24</v>
      </c>
      <c r="D140" t="s">
        <v>57</v>
      </c>
      <c r="E140">
        <v>11</v>
      </c>
      <c r="F140" t="s">
        <v>68</v>
      </c>
      <c r="G140" s="736">
        <v>1552019000</v>
      </c>
      <c r="H140" s="736">
        <v>1552019000</v>
      </c>
      <c r="I140" s="736">
        <v>1552019000</v>
      </c>
      <c r="J140" s="736">
        <v>0</v>
      </c>
      <c r="K140" s="736">
        <v>0</v>
      </c>
      <c r="L140" s="736">
        <v>0</v>
      </c>
      <c r="M140" s="736">
        <v>0</v>
      </c>
      <c r="N140" s="736">
        <v>137225000</v>
      </c>
      <c r="O140" s="736">
        <v>137225262</v>
      </c>
      <c r="R140" t="s">
        <v>30</v>
      </c>
    </row>
    <row r="141" spans="1:18">
      <c r="A141">
        <v>9</v>
      </c>
      <c r="B141" s="732">
        <v>2025</v>
      </c>
      <c r="C141" t="s">
        <v>24</v>
      </c>
      <c r="D141" t="s">
        <v>57</v>
      </c>
      <c r="E141">
        <v>12</v>
      </c>
      <c r="F141" t="s">
        <v>149</v>
      </c>
      <c r="G141" s="736">
        <v>1191696000</v>
      </c>
      <c r="H141" s="736">
        <v>1191696000</v>
      </c>
      <c r="I141" s="736">
        <v>1191696000</v>
      </c>
      <c r="J141" s="736">
        <v>0</v>
      </c>
      <c r="K141" s="736">
        <v>0</v>
      </c>
      <c r="L141" s="736">
        <v>0</v>
      </c>
      <c r="M141" s="736">
        <v>0</v>
      </c>
      <c r="N141" s="736">
        <v>125000000</v>
      </c>
      <c r="O141" s="736">
        <v>125000000</v>
      </c>
      <c r="R141" t="s">
        <v>30</v>
      </c>
    </row>
    <row r="142" spans="1:18">
      <c r="A142">
        <v>9</v>
      </c>
      <c r="B142" s="732">
        <v>2025</v>
      </c>
      <c r="C142" t="s">
        <v>24</v>
      </c>
      <c r="D142" t="s">
        <v>57</v>
      </c>
      <c r="E142">
        <v>13</v>
      </c>
      <c r="F142" t="s">
        <v>151</v>
      </c>
      <c r="G142" s="736">
        <v>1658348000</v>
      </c>
      <c r="H142" s="736">
        <v>1658348000</v>
      </c>
      <c r="I142" s="736">
        <v>1658348000</v>
      </c>
      <c r="J142" s="736">
        <v>0</v>
      </c>
      <c r="K142" s="736">
        <v>0</v>
      </c>
      <c r="L142" s="736">
        <v>0</v>
      </c>
      <c r="M142" s="736">
        <v>0</v>
      </c>
      <c r="N142" s="736">
        <v>158909259.25925899</v>
      </c>
      <c r="O142" s="736">
        <v>158909689</v>
      </c>
      <c r="R142" t="s">
        <v>30</v>
      </c>
    </row>
    <row r="143" spans="1:18">
      <c r="A143">
        <v>9</v>
      </c>
      <c r="B143" s="732">
        <v>2025</v>
      </c>
      <c r="C143" t="s">
        <v>24</v>
      </c>
      <c r="D143" t="s">
        <v>57</v>
      </c>
      <c r="E143">
        <v>14</v>
      </c>
      <c r="F143" t="s">
        <v>152</v>
      </c>
      <c r="G143" s="736">
        <v>1420640000</v>
      </c>
      <c r="H143" s="736">
        <v>1420640000</v>
      </c>
      <c r="I143" s="736">
        <v>1420640000</v>
      </c>
      <c r="J143" s="736">
        <v>0</v>
      </c>
      <c r="K143" s="736">
        <v>0</v>
      </c>
      <c r="L143" s="736">
        <v>0</v>
      </c>
      <c r="M143" s="736">
        <v>0</v>
      </c>
      <c r="N143" s="736">
        <v>149076851.851852</v>
      </c>
      <c r="O143" s="736">
        <v>149077053</v>
      </c>
      <c r="R143" t="s">
        <v>30</v>
      </c>
    </row>
    <row r="144" spans="1:18" ht="25.5">
      <c r="A144">
        <v>9</v>
      </c>
      <c r="B144" s="732">
        <v>2025</v>
      </c>
      <c r="C144" t="s">
        <v>24</v>
      </c>
      <c r="D144" t="s">
        <v>57</v>
      </c>
      <c r="E144">
        <v>15</v>
      </c>
      <c r="F144" t="s">
        <v>72</v>
      </c>
      <c r="G144" s="736">
        <v>1215243000</v>
      </c>
      <c r="H144" s="736">
        <v>1215243000</v>
      </c>
      <c r="I144" s="736">
        <v>1100000000</v>
      </c>
      <c r="J144" s="736">
        <v>0</v>
      </c>
      <c r="K144" s="736">
        <v>0</v>
      </c>
      <c r="L144" s="736">
        <v>199971704</v>
      </c>
      <c r="M144" s="736">
        <v>0</v>
      </c>
      <c r="N144" s="736">
        <v>84728704</v>
      </c>
      <c r="O144" s="736">
        <v>0</v>
      </c>
      <c r="P144" t="s">
        <v>208</v>
      </c>
      <c r="Q144" t="s">
        <v>208</v>
      </c>
      <c r="R144" s="735" t="s">
        <v>42</v>
      </c>
    </row>
    <row r="145" spans="1:18" ht="38.25">
      <c r="A145">
        <v>9</v>
      </c>
      <c r="B145" s="732">
        <v>2025</v>
      </c>
      <c r="C145" t="s">
        <v>24</v>
      </c>
      <c r="D145" t="s">
        <v>57</v>
      </c>
      <c r="E145">
        <v>16</v>
      </c>
      <c r="F145" t="s">
        <v>73</v>
      </c>
      <c r="G145" s="736">
        <v>1217161000</v>
      </c>
      <c r="H145" s="736">
        <v>1217161000</v>
      </c>
      <c r="I145" s="736">
        <v>1217161000</v>
      </c>
      <c r="J145" s="736">
        <v>0</v>
      </c>
      <c r="K145" s="736">
        <v>0</v>
      </c>
      <c r="L145" s="736">
        <v>0</v>
      </c>
      <c r="M145" s="736">
        <v>0</v>
      </c>
      <c r="N145" s="736">
        <v>142537963</v>
      </c>
      <c r="O145" s="736">
        <v>142538141</v>
      </c>
      <c r="P145" t="s">
        <v>208</v>
      </c>
      <c r="Q145" t="s">
        <v>208</v>
      </c>
      <c r="R145" s="735" t="s">
        <v>74</v>
      </c>
    </row>
    <row r="146" spans="1:18" ht="25.5">
      <c r="A146">
        <v>9</v>
      </c>
      <c r="B146" s="732">
        <v>2025</v>
      </c>
      <c r="C146" t="s">
        <v>24</v>
      </c>
      <c r="D146" t="s">
        <v>57</v>
      </c>
      <c r="E146">
        <v>17</v>
      </c>
      <c r="F146" t="s">
        <v>75</v>
      </c>
      <c r="G146" s="736">
        <v>1267836000</v>
      </c>
      <c r="H146" s="736">
        <v>1267836000</v>
      </c>
      <c r="I146" s="736">
        <v>1150000000</v>
      </c>
      <c r="J146" s="736">
        <v>0</v>
      </c>
      <c r="K146" s="736">
        <v>0</v>
      </c>
      <c r="L146" s="736">
        <v>100894630</v>
      </c>
      <c r="M146" s="736">
        <v>0</v>
      </c>
      <c r="N146" s="736">
        <v>108254630</v>
      </c>
      <c r="O146" s="736">
        <v>0</v>
      </c>
      <c r="P146" t="s">
        <v>208</v>
      </c>
      <c r="Q146" t="s">
        <v>208</v>
      </c>
      <c r="R146" s="735" t="s">
        <v>42</v>
      </c>
    </row>
    <row r="147" spans="1:18">
      <c r="A147">
        <v>9</v>
      </c>
      <c r="B147" s="732">
        <v>2025</v>
      </c>
      <c r="C147" t="s">
        <v>24</v>
      </c>
      <c r="D147" t="s">
        <v>57</v>
      </c>
      <c r="E147">
        <v>18</v>
      </c>
      <c r="F147" t="s">
        <v>225</v>
      </c>
      <c r="G147" s="736">
        <v>1269841117</v>
      </c>
      <c r="H147" s="736">
        <v>0</v>
      </c>
      <c r="I147" s="736">
        <v>300000000</v>
      </c>
      <c r="J147" s="736">
        <v>200000000</v>
      </c>
      <c r="K147" s="736">
        <v>0</v>
      </c>
      <c r="L147" s="736">
        <v>0</v>
      </c>
      <c r="M147" s="736">
        <v>0</v>
      </c>
      <c r="N147" s="736">
        <v>0</v>
      </c>
      <c r="O147" s="736">
        <v>0</v>
      </c>
      <c r="P147" t="s">
        <v>202</v>
      </c>
      <c r="R147" t="s">
        <v>241</v>
      </c>
    </row>
    <row r="148" spans="1:18">
      <c r="A148">
        <v>9</v>
      </c>
      <c r="B148" s="732">
        <v>2025</v>
      </c>
      <c r="C148" t="s">
        <v>24</v>
      </c>
      <c r="D148" t="s">
        <v>57</v>
      </c>
      <c r="E148">
        <v>19</v>
      </c>
      <c r="F148" t="s">
        <v>76</v>
      </c>
      <c r="G148" s="736">
        <v>1382220000</v>
      </c>
      <c r="H148" s="736">
        <v>1382220000</v>
      </c>
      <c r="I148" s="736">
        <v>1382220000</v>
      </c>
      <c r="J148" s="736">
        <v>0</v>
      </c>
      <c r="K148" s="736">
        <v>0</v>
      </c>
      <c r="L148" s="736">
        <v>0</v>
      </c>
      <c r="M148" s="736">
        <v>0</v>
      </c>
      <c r="N148" s="736">
        <v>124824074.074074</v>
      </c>
      <c r="O148" s="736">
        <v>124824112</v>
      </c>
      <c r="R148" t="s">
        <v>30</v>
      </c>
    </row>
    <row r="149" spans="1:18" ht="25.5">
      <c r="A149">
        <v>9</v>
      </c>
      <c r="B149" s="732">
        <v>2025</v>
      </c>
      <c r="C149" t="s">
        <v>24</v>
      </c>
      <c r="D149" t="s">
        <v>57</v>
      </c>
      <c r="E149">
        <v>20</v>
      </c>
      <c r="F149" t="s">
        <v>77</v>
      </c>
      <c r="G149" s="736">
        <v>1509219000</v>
      </c>
      <c r="H149" s="736">
        <v>426300000</v>
      </c>
      <c r="I149" s="736">
        <v>300000000</v>
      </c>
      <c r="J149" s="736">
        <v>0</v>
      </c>
      <c r="K149" s="736">
        <v>0</v>
      </c>
      <c r="L149" s="736">
        <v>0</v>
      </c>
      <c r="M149" s="736">
        <v>0</v>
      </c>
      <c r="N149" s="736">
        <v>0</v>
      </c>
      <c r="O149" s="736">
        <v>0</v>
      </c>
      <c r="P149" t="s">
        <v>202</v>
      </c>
      <c r="R149" s="735" t="s">
        <v>214</v>
      </c>
    </row>
    <row r="150" spans="1:18">
      <c r="A150">
        <v>9</v>
      </c>
      <c r="B150" s="732">
        <v>2025</v>
      </c>
      <c r="C150" t="s">
        <v>79</v>
      </c>
      <c r="E150">
        <v>1</v>
      </c>
      <c r="F150" t="s">
        <v>87</v>
      </c>
      <c r="G150" s="736">
        <v>1450000000</v>
      </c>
      <c r="H150" s="736">
        <v>477276401</v>
      </c>
      <c r="I150" s="736">
        <v>583700000</v>
      </c>
      <c r="J150" s="736">
        <v>0</v>
      </c>
      <c r="K150" s="736">
        <v>130429901</v>
      </c>
      <c r="L150" s="736">
        <v>0</v>
      </c>
      <c r="M150" s="736">
        <v>500000000</v>
      </c>
      <c r="N150" s="736">
        <v>0</v>
      </c>
      <c r="O150" s="736">
        <v>0</v>
      </c>
      <c r="P150" t="s">
        <v>206</v>
      </c>
      <c r="Q150" t="s">
        <v>205</v>
      </c>
    </row>
    <row r="151" spans="1:18">
      <c r="A151">
        <v>9</v>
      </c>
      <c r="B151" s="732">
        <v>2025</v>
      </c>
      <c r="C151" t="s">
        <v>79</v>
      </c>
      <c r="E151">
        <v>2</v>
      </c>
      <c r="F151" t="s">
        <v>88</v>
      </c>
      <c r="G151" s="736">
        <v>1450000000</v>
      </c>
      <c r="H151" s="736">
        <v>377252184</v>
      </c>
      <c r="I151" s="736">
        <v>416300000</v>
      </c>
      <c r="J151" s="736">
        <v>0</v>
      </c>
      <c r="K151" s="736">
        <v>30405684</v>
      </c>
      <c r="L151" s="736">
        <v>0</v>
      </c>
      <c r="M151" s="736">
        <v>500000000</v>
      </c>
      <c r="N151" s="736">
        <v>0</v>
      </c>
      <c r="O151" s="736">
        <v>0</v>
      </c>
      <c r="P151" t="s">
        <v>206</v>
      </c>
      <c r="Q151" t="s">
        <v>204</v>
      </c>
    </row>
    <row r="152" spans="1:18">
      <c r="A152">
        <v>9</v>
      </c>
      <c r="B152" s="732">
        <v>2025</v>
      </c>
      <c r="C152" t="s">
        <v>79</v>
      </c>
      <c r="E152">
        <v>3</v>
      </c>
      <c r="F152" t="s">
        <v>89</v>
      </c>
      <c r="G152" s="736">
        <v>1667337000</v>
      </c>
      <c r="H152" s="736">
        <v>1667337000</v>
      </c>
      <c r="I152" s="736">
        <v>1667337000</v>
      </c>
      <c r="J152" s="736">
        <v>0</v>
      </c>
      <c r="K152" s="736">
        <v>0</v>
      </c>
      <c r="L152" s="736">
        <v>0</v>
      </c>
      <c r="M152" s="736">
        <v>0</v>
      </c>
      <c r="N152" s="736">
        <v>0</v>
      </c>
      <c r="O152" s="736">
        <v>69430252</v>
      </c>
      <c r="R152" t="s">
        <v>30</v>
      </c>
    </row>
    <row r="153" spans="1:18">
      <c r="A153">
        <v>9</v>
      </c>
      <c r="B153" s="732">
        <v>2025</v>
      </c>
      <c r="C153" t="s">
        <v>79</v>
      </c>
      <c r="E153">
        <v>4</v>
      </c>
      <c r="F153" t="s">
        <v>153</v>
      </c>
      <c r="G153" s="736">
        <v>2442810000</v>
      </c>
      <c r="H153" s="736">
        <v>2442810000</v>
      </c>
      <c r="I153" s="736">
        <v>2442810000</v>
      </c>
      <c r="J153" s="736">
        <v>0</v>
      </c>
      <c r="K153" s="736">
        <v>0</v>
      </c>
      <c r="L153" s="736">
        <v>0</v>
      </c>
      <c r="M153" s="736">
        <v>0</v>
      </c>
      <c r="N153" s="736">
        <v>0</v>
      </c>
      <c r="O153" s="736">
        <v>0</v>
      </c>
      <c r="R153" t="s">
        <v>30</v>
      </c>
    </row>
    <row r="154" spans="1:18">
      <c r="A154">
        <v>9</v>
      </c>
      <c r="B154" s="732">
        <v>2025</v>
      </c>
      <c r="C154" t="s">
        <v>79</v>
      </c>
      <c r="E154">
        <v>5</v>
      </c>
      <c r="F154" t="s">
        <v>90</v>
      </c>
      <c r="G154" s="736">
        <v>1665300000</v>
      </c>
      <c r="H154" s="736">
        <v>1584443250</v>
      </c>
      <c r="I154" s="736">
        <v>300000000</v>
      </c>
      <c r="J154" s="736">
        <v>0</v>
      </c>
      <c r="K154" s="736">
        <v>0</v>
      </c>
      <c r="L154" s="736">
        <v>0</v>
      </c>
      <c r="M154" s="736">
        <v>0</v>
      </c>
      <c r="N154" s="736">
        <v>0</v>
      </c>
      <c r="O154" s="736">
        <v>0</v>
      </c>
      <c r="Q154" t="s">
        <v>208</v>
      </c>
      <c r="R154" t="s">
        <v>226</v>
      </c>
    </row>
    <row r="155" spans="1:18">
      <c r="A155">
        <v>9</v>
      </c>
      <c r="B155" s="732">
        <v>2025</v>
      </c>
      <c r="C155" t="s">
        <v>79</v>
      </c>
      <c r="E155">
        <v>6</v>
      </c>
      <c r="F155" t="s">
        <v>92</v>
      </c>
      <c r="G155" s="736">
        <v>1663272000</v>
      </c>
      <c r="H155" s="736">
        <v>283577927</v>
      </c>
      <c r="I155" s="736">
        <v>300000000</v>
      </c>
      <c r="J155" s="736">
        <v>0</v>
      </c>
      <c r="K155" s="736">
        <v>61513650</v>
      </c>
      <c r="L155" s="736">
        <v>0</v>
      </c>
      <c r="M155" s="736">
        <v>0</v>
      </c>
      <c r="N155" s="736">
        <v>0</v>
      </c>
      <c r="O155" s="736">
        <v>0</v>
      </c>
      <c r="Q155" t="s">
        <v>211</v>
      </c>
      <c r="R155" t="s">
        <v>227</v>
      </c>
    </row>
    <row r="156" spans="1:18">
      <c r="A156">
        <v>9</v>
      </c>
      <c r="B156" s="732">
        <v>2025</v>
      </c>
      <c r="C156" t="s">
        <v>93</v>
      </c>
      <c r="E156">
        <v>1</v>
      </c>
      <c r="F156" t="s">
        <v>95</v>
      </c>
      <c r="G156" s="736">
        <v>2579225000</v>
      </c>
      <c r="H156" s="736">
        <v>1092559710</v>
      </c>
      <c r="I156" s="736">
        <v>0</v>
      </c>
      <c r="J156" s="736">
        <v>0</v>
      </c>
      <c r="K156" s="736">
        <v>257922500</v>
      </c>
      <c r="L156" s="736">
        <v>0</v>
      </c>
      <c r="M156" s="736">
        <v>0</v>
      </c>
      <c r="N156" s="736">
        <v>0</v>
      </c>
      <c r="O156" s="736">
        <v>0</v>
      </c>
    </row>
    <row r="157" spans="1:18" ht="38.25">
      <c r="A157">
        <v>9</v>
      </c>
      <c r="B157" s="732">
        <v>2025</v>
      </c>
      <c r="C157" t="s">
        <v>96</v>
      </c>
      <c r="E157">
        <v>1</v>
      </c>
      <c r="F157" s="735" t="s">
        <v>110</v>
      </c>
      <c r="G157" s="736">
        <v>6120000000</v>
      </c>
      <c r="H157" s="736">
        <v>1219410000</v>
      </c>
      <c r="I157" s="736">
        <v>0</v>
      </c>
      <c r="J157" s="736">
        <v>0</v>
      </c>
      <c r="K157" s="736">
        <v>0</v>
      </c>
      <c r="L157" s="736">
        <v>0</v>
      </c>
      <c r="M157" s="736">
        <v>0</v>
      </c>
      <c r="N157" s="736">
        <v>0</v>
      </c>
      <c r="O157" s="736">
        <v>0</v>
      </c>
    </row>
    <row r="158" spans="1:18">
      <c r="A158">
        <v>9</v>
      </c>
      <c r="B158" s="732">
        <v>2025</v>
      </c>
      <c r="C158" t="s">
        <v>229</v>
      </c>
      <c r="E158">
        <v>1</v>
      </c>
      <c r="F158" t="s">
        <v>169</v>
      </c>
      <c r="G158" s="736">
        <v>1872200000</v>
      </c>
      <c r="H158" s="736">
        <v>1890897000</v>
      </c>
      <c r="I158" s="736">
        <v>1600000000</v>
      </c>
      <c r="J158" s="736">
        <v>0</v>
      </c>
      <c r="K158" s="736">
        <v>0</v>
      </c>
      <c r="L158" s="736">
        <v>339495000</v>
      </c>
      <c r="M158" s="736">
        <v>272200000</v>
      </c>
      <c r="N158" s="736">
        <v>69595000</v>
      </c>
      <c r="O158" s="736">
        <v>0</v>
      </c>
    </row>
    <row r="159" spans="1:18">
      <c r="A159">
        <v>10</v>
      </c>
      <c r="B159" s="732">
        <v>2025</v>
      </c>
      <c r="C159" t="s">
        <v>24</v>
      </c>
      <c r="D159" t="s">
        <v>27</v>
      </c>
      <c r="E159">
        <v>1</v>
      </c>
      <c r="F159" t="s">
        <v>28</v>
      </c>
      <c r="G159" s="736">
        <v>1140788000</v>
      </c>
      <c r="H159" s="736">
        <v>393927975</v>
      </c>
      <c r="I159" s="736">
        <v>700000000</v>
      </c>
      <c r="J159" s="736">
        <v>150000000</v>
      </c>
      <c r="K159" s="736">
        <v>124267500</v>
      </c>
      <c r="L159" s="736">
        <v>0</v>
      </c>
      <c r="M159" s="736">
        <v>0</v>
      </c>
      <c r="N159" s="736">
        <v>0</v>
      </c>
      <c r="O159" s="736">
        <v>0</v>
      </c>
      <c r="P159" t="s">
        <v>206</v>
      </c>
      <c r="Q159" t="s">
        <v>248</v>
      </c>
    </row>
    <row r="160" spans="1:18">
      <c r="A160">
        <v>10</v>
      </c>
      <c r="B160" s="732">
        <v>2025</v>
      </c>
      <c r="C160" t="s">
        <v>24</v>
      </c>
      <c r="D160" t="s">
        <v>27</v>
      </c>
      <c r="E160">
        <v>2</v>
      </c>
      <c r="F160" t="s">
        <v>29</v>
      </c>
      <c r="G160" s="736">
        <v>1118543000</v>
      </c>
      <c r="H160" s="736">
        <v>1118543000</v>
      </c>
      <c r="I160" s="736">
        <v>1118000000</v>
      </c>
      <c r="J160" s="736">
        <v>0</v>
      </c>
      <c r="K160" s="736">
        <v>0</v>
      </c>
      <c r="L160" s="736">
        <v>0</v>
      </c>
      <c r="M160" s="736">
        <v>0</v>
      </c>
      <c r="N160" s="736">
        <v>138256481.48148099</v>
      </c>
      <c r="O160" s="736">
        <v>138256070</v>
      </c>
      <c r="R160" t="s">
        <v>30</v>
      </c>
    </row>
    <row r="161" spans="1:18">
      <c r="A161">
        <v>10</v>
      </c>
      <c r="B161" s="732">
        <v>2025</v>
      </c>
      <c r="C161" t="s">
        <v>24</v>
      </c>
      <c r="D161" t="s">
        <v>27</v>
      </c>
      <c r="E161">
        <v>3</v>
      </c>
      <c r="F161" t="s">
        <v>31</v>
      </c>
      <c r="G161" s="736">
        <v>1161338000</v>
      </c>
      <c r="H161" s="736">
        <v>1161338000</v>
      </c>
      <c r="I161" s="736">
        <v>1161338000</v>
      </c>
      <c r="J161" s="736">
        <v>0</v>
      </c>
      <c r="K161" s="736">
        <v>0</v>
      </c>
      <c r="L161" s="736">
        <v>0</v>
      </c>
      <c r="M161" s="736">
        <v>0</v>
      </c>
      <c r="N161" s="736">
        <v>28072222.222222202</v>
      </c>
      <c r="O161" s="736">
        <v>28072132</v>
      </c>
      <c r="R161" t="s">
        <v>30</v>
      </c>
    </row>
    <row r="162" spans="1:18">
      <c r="A162">
        <v>10</v>
      </c>
      <c r="B162" s="732">
        <v>2025</v>
      </c>
      <c r="C162" t="s">
        <v>24</v>
      </c>
      <c r="D162" t="s">
        <v>27</v>
      </c>
      <c r="E162">
        <v>4</v>
      </c>
      <c r="F162" t="s">
        <v>222</v>
      </c>
      <c r="G162" s="736">
        <v>1129099000</v>
      </c>
      <c r="H162" s="736">
        <v>240997680</v>
      </c>
      <c r="I162" s="736">
        <v>400000000</v>
      </c>
      <c r="J162" s="736">
        <v>150000000</v>
      </c>
      <c r="K162" s="736">
        <v>0</v>
      </c>
      <c r="L162" s="736">
        <v>400000000</v>
      </c>
      <c r="M162" s="736">
        <v>0</v>
      </c>
      <c r="N162" s="736">
        <v>0</v>
      </c>
      <c r="O162" s="736">
        <v>0</v>
      </c>
      <c r="P162" t="s">
        <v>202</v>
      </c>
      <c r="Q162" t="s">
        <v>211</v>
      </c>
    </row>
    <row r="163" spans="1:18" ht="25.5">
      <c r="A163">
        <v>10</v>
      </c>
      <c r="B163" s="732">
        <v>2025</v>
      </c>
      <c r="C163" t="s">
        <v>24</v>
      </c>
      <c r="D163" t="s">
        <v>27</v>
      </c>
      <c r="E163">
        <v>5</v>
      </c>
      <c r="F163" t="s">
        <v>32</v>
      </c>
      <c r="G163" s="736">
        <v>1129099000</v>
      </c>
      <c r="H163" s="736">
        <v>649826280</v>
      </c>
      <c r="I163" s="736">
        <v>400000000</v>
      </c>
      <c r="J163" s="736">
        <v>0</v>
      </c>
      <c r="K163" s="736">
        <v>0</v>
      </c>
      <c r="L163" s="736">
        <v>0</v>
      </c>
      <c r="M163" s="736">
        <v>0</v>
      </c>
      <c r="N163" s="736">
        <v>0</v>
      </c>
      <c r="O163" s="736">
        <v>0</v>
      </c>
      <c r="P163" t="s">
        <v>202</v>
      </c>
      <c r="Q163" t="s">
        <v>204</v>
      </c>
      <c r="R163" s="735" t="s">
        <v>214</v>
      </c>
    </row>
    <row r="164" spans="1:18">
      <c r="A164">
        <v>10</v>
      </c>
      <c r="B164" s="732">
        <v>2025</v>
      </c>
      <c r="C164" t="s">
        <v>24</v>
      </c>
      <c r="D164" t="s">
        <v>34</v>
      </c>
      <c r="E164">
        <v>1</v>
      </c>
      <c r="F164" t="s">
        <v>35</v>
      </c>
      <c r="G164" s="736">
        <v>1295727000</v>
      </c>
      <c r="H164" s="736">
        <v>1295727000</v>
      </c>
      <c r="I164" s="736">
        <v>1150000000</v>
      </c>
      <c r="J164" s="736">
        <v>0</v>
      </c>
      <c r="K164" s="736">
        <v>0</v>
      </c>
      <c r="L164" s="736">
        <v>0</v>
      </c>
      <c r="M164" s="736">
        <v>0</v>
      </c>
      <c r="N164" s="736">
        <v>205662963</v>
      </c>
      <c r="O164" s="736">
        <v>100000000</v>
      </c>
      <c r="R164" t="s">
        <v>30</v>
      </c>
    </row>
    <row r="165" spans="1:18">
      <c r="A165">
        <v>10</v>
      </c>
      <c r="B165" s="732">
        <v>2025</v>
      </c>
      <c r="C165" t="s">
        <v>24</v>
      </c>
      <c r="D165" t="s">
        <v>34</v>
      </c>
      <c r="E165">
        <v>2</v>
      </c>
      <c r="F165" t="s">
        <v>36</v>
      </c>
      <c r="G165" s="736">
        <v>1629894000</v>
      </c>
      <c r="H165" s="736">
        <v>1629894000</v>
      </c>
      <c r="I165" s="736">
        <v>1629894000</v>
      </c>
      <c r="J165" s="736">
        <v>0</v>
      </c>
      <c r="K165" s="736">
        <v>0</v>
      </c>
      <c r="L165" s="736">
        <v>0</v>
      </c>
      <c r="M165" s="736">
        <v>0</v>
      </c>
      <c r="N165" s="736">
        <v>134944444.444444</v>
      </c>
      <c r="O165" s="736">
        <v>134944617</v>
      </c>
      <c r="R165" t="s">
        <v>30</v>
      </c>
    </row>
    <row r="166" spans="1:18">
      <c r="A166">
        <v>10</v>
      </c>
      <c r="B166" s="732">
        <v>2025</v>
      </c>
      <c r="C166" t="s">
        <v>24</v>
      </c>
      <c r="D166" t="s">
        <v>34</v>
      </c>
      <c r="E166">
        <v>3</v>
      </c>
      <c r="F166" t="s">
        <v>37</v>
      </c>
      <c r="G166" s="736">
        <v>1323642000</v>
      </c>
      <c r="H166" s="736">
        <v>1064304000</v>
      </c>
      <c r="I166" s="736">
        <v>1300000000</v>
      </c>
      <c r="J166" s="736">
        <v>200000000</v>
      </c>
      <c r="K166" s="736">
        <v>188784000</v>
      </c>
      <c r="L166" s="736">
        <v>0</v>
      </c>
      <c r="M166" s="736">
        <v>0</v>
      </c>
      <c r="N166" s="736">
        <v>0</v>
      </c>
      <c r="O166" s="736">
        <v>0</v>
      </c>
      <c r="P166" t="s">
        <v>208</v>
      </c>
      <c r="Q166" t="s">
        <v>249</v>
      </c>
    </row>
    <row r="167" spans="1:18">
      <c r="A167">
        <v>10</v>
      </c>
      <c r="B167" s="732">
        <v>2025</v>
      </c>
      <c r="C167" t="s">
        <v>24</v>
      </c>
      <c r="D167" t="s">
        <v>34</v>
      </c>
      <c r="E167">
        <v>4</v>
      </c>
      <c r="F167" t="s">
        <v>38</v>
      </c>
      <c r="G167" s="736">
        <v>1325213000</v>
      </c>
      <c r="H167" s="736">
        <v>994356000</v>
      </c>
      <c r="I167" s="736">
        <v>1300000000</v>
      </c>
      <c r="J167" s="736">
        <v>200000000</v>
      </c>
      <c r="K167" s="736">
        <v>330857000</v>
      </c>
      <c r="L167" s="736">
        <v>0</v>
      </c>
      <c r="M167" s="736">
        <v>0</v>
      </c>
      <c r="N167" s="736">
        <v>0</v>
      </c>
      <c r="O167" s="736">
        <v>0</v>
      </c>
      <c r="P167" t="s">
        <v>208</v>
      </c>
      <c r="Q167" t="s">
        <v>208</v>
      </c>
      <c r="R167" t="s">
        <v>237</v>
      </c>
    </row>
    <row r="168" spans="1:18">
      <c r="A168">
        <v>10</v>
      </c>
      <c r="B168" s="732">
        <v>2025</v>
      </c>
      <c r="C168" t="s">
        <v>24</v>
      </c>
      <c r="D168" t="s">
        <v>34</v>
      </c>
      <c r="E168">
        <v>5</v>
      </c>
      <c r="F168" t="s">
        <v>39</v>
      </c>
      <c r="G168" s="736">
        <v>1221751000</v>
      </c>
      <c r="H168" s="736">
        <v>1221751000</v>
      </c>
      <c r="I168" s="736">
        <v>1100000000</v>
      </c>
      <c r="J168" s="736">
        <v>0</v>
      </c>
      <c r="K168" s="736">
        <v>0</v>
      </c>
      <c r="L168" s="736">
        <v>178527852</v>
      </c>
      <c r="M168" s="736">
        <v>0</v>
      </c>
      <c r="N168" s="736">
        <v>56776852</v>
      </c>
      <c r="O168" s="736">
        <v>0</v>
      </c>
      <c r="P168" t="s">
        <v>208</v>
      </c>
      <c r="Q168" t="s">
        <v>208</v>
      </c>
    </row>
    <row r="169" spans="1:18">
      <c r="A169">
        <v>10</v>
      </c>
      <c r="B169" s="732">
        <v>2025</v>
      </c>
      <c r="C169" t="s">
        <v>24</v>
      </c>
      <c r="D169" t="s">
        <v>34</v>
      </c>
      <c r="E169">
        <v>6</v>
      </c>
      <c r="F169" t="s">
        <v>40</v>
      </c>
      <c r="G169" s="736">
        <v>1195530000</v>
      </c>
      <c r="H169" s="736">
        <v>1195530000</v>
      </c>
      <c r="I169" s="736">
        <v>1195530000</v>
      </c>
      <c r="J169" s="736">
        <v>0</v>
      </c>
      <c r="K169" s="736">
        <v>0</v>
      </c>
      <c r="L169" s="736">
        <v>0</v>
      </c>
      <c r="M169" s="736">
        <v>0</v>
      </c>
      <c r="N169" s="736">
        <v>141848148.148148</v>
      </c>
      <c r="O169" s="736">
        <v>141848544</v>
      </c>
      <c r="R169" t="s">
        <v>30</v>
      </c>
    </row>
    <row r="170" spans="1:18" ht="25.5">
      <c r="A170">
        <v>10</v>
      </c>
      <c r="B170" s="732">
        <v>2025</v>
      </c>
      <c r="C170" t="s">
        <v>24</v>
      </c>
      <c r="D170" t="s">
        <v>34</v>
      </c>
      <c r="E170">
        <v>7</v>
      </c>
      <c r="F170" t="s">
        <v>41</v>
      </c>
      <c r="G170" s="736">
        <v>1487132000</v>
      </c>
      <c r="H170" s="736">
        <v>1487132000</v>
      </c>
      <c r="I170" s="736">
        <v>1100000000</v>
      </c>
      <c r="J170" s="736">
        <v>0</v>
      </c>
      <c r="K170" s="736">
        <v>0</v>
      </c>
      <c r="L170" s="736">
        <v>387132000</v>
      </c>
      <c r="M170" s="736">
        <v>0</v>
      </c>
      <c r="N170" s="736">
        <v>99454630</v>
      </c>
      <c r="O170" s="736">
        <v>99454630</v>
      </c>
      <c r="P170" t="s">
        <v>208</v>
      </c>
      <c r="Q170" t="s">
        <v>208</v>
      </c>
      <c r="R170" s="735" t="s">
        <v>42</v>
      </c>
    </row>
    <row r="171" spans="1:18" ht="25.5">
      <c r="A171">
        <v>10</v>
      </c>
      <c r="B171" s="732">
        <v>2025</v>
      </c>
      <c r="C171" t="s">
        <v>24</v>
      </c>
      <c r="D171" t="s">
        <v>34</v>
      </c>
      <c r="E171">
        <v>8</v>
      </c>
      <c r="F171" t="s">
        <v>43</v>
      </c>
      <c r="G171" s="736">
        <v>1590793000</v>
      </c>
      <c r="H171" s="736">
        <v>520020000</v>
      </c>
      <c r="I171" s="736">
        <v>400000000</v>
      </c>
      <c r="J171" s="736">
        <v>0</v>
      </c>
      <c r="K171" s="736">
        <v>0</v>
      </c>
      <c r="L171" s="736">
        <v>0</v>
      </c>
      <c r="M171" s="736">
        <v>0</v>
      </c>
      <c r="N171" s="736">
        <v>0</v>
      </c>
      <c r="O171" s="736">
        <v>0</v>
      </c>
      <c r="R171" s="735" t="s">
        <v>214</v>
      </c>
    </row>
    <row r="172" spans="1:18" ht="25.5">
      <c r="A172">
        <v>10</v>
      </c>
      <c r="B172" s="732">
        <v>2025</v>
      </c>
      <c r="C172" t="s">
        <v>24</v>
      </c>
      <c r="D172" t="s">
        <v>34</v>
      </c>
      <c r="E172">
        <v>9</v>
      </c>
      <c r="F172" t="s">
        <v>45</v>
      </c>
      <c r="G172" s="736">
        <v>1386198000</v>
      </c>
      <c r="H172" s="736">
        <v>220603680</v>
      </c>
      <c r="I172" s="736">
        <v>200000000</v>
      </c>
      <c r="J172" s="736">
        <v>0</v>
      </c>
      <c r="K172" s="736">
        <v>0</v>
      </c>
      <c r="L172" s="736">
        <v>200000000</v>
      </c>
      <c r="M172" s="736">
        <v>0</v>
      </c>
      <c r="N172" s="736">
        <v>0</v>
      </c>
      <c r="O172" s="736">
        <v>0</v>
      </c>
      <c r="P172" t="s">
        <v>202</v>
      </c>
      <c r="Q172" t="s">
        <v>203</v>
      </c>
      <c r="R172" s="735" t="s">
        <v>214</v>
      </c>
    </row>
    <row r="173" spans="1:18">
      <c r="A173">
        <v>10</v>
      </c>
      <c r="B173" s="732">
        <v>2025</v>
      </c>
      <c r="C173" t="s">
        <v>24</v>
      </c>
      <c r="D173" t="s">
        <v>34</v>
      </c>
      <c r="E173">
        <v>10</v>
      </c>
      <c r="F173" t="s">
        <v>46</v>
      </c>
      <c r="G173" s="736">
        <v>1151187000</v>
      </c>
      <c r="H173" s="736">
        <v>1151187000</v>
      </c>
      <c r="I173" s="736">
        <v>1151187000</v>
      </c>
      <c r="J173" s="736">
        <v>0</v>
      </c>
      <c r="K173" s="736">
        <v>0</v>
      </c>
      <c r="L173" s="736">
        <v>0</v>
      </c>
      <c r="M173" s="736">
        <v>0</v>
      </c>
      <c r="N173" s="736">
        <v>139475000</v>
      </c>
      <c r="O173" s="736">
        <v>139474971</v>
      </c>
      <c r="R173" t="s">
        <v>30</v>
      </c>
    </row>
    <row r="174" spans="1:18">
      <c r="A174">
        <v>10</v>
      </c>
      <c r="B174" s="732">
        <v>2025</v>
      </c>
      <c r="C174" t="s">
        <v>24</v>
      </c>
      <c r="D174" t="s">
        <v>34</v>
      </c>
      <c r="E174">
        <v>11</v>
      </c>
      <c r="F174" t="s">
        <v>47</v>
      </c>
      <c r="G174" s="736">
        <v>1599758000</v>
      </c>
      <c r="H174" s="736">
        <v>1599758000</v>
      </c>
      <c r="I174" s="736">
        <v>1400000000</v>
      </c>
      <c r="J174" s="736">
        <v>0</v>
      </c>
      <c r="K174" s="736">
        <v>0</v>
      </c>
      <c r="L174" s="736">
        <v>199758000</v>
      </c>
      <c r="M174" s="736">
        <v>0</v>
      </c>
      <c r="N174" s="736">
        <v>0</v>
      </c>
      <c r="O174" s="736">
        <v>0</v>
      </c>
      <c r="P174" t="s">
        <v>208</v>
      </c>
      <c r="Q174" t="s">
        <v>208</v>
      </c>
      <c r="R174" t="s">
        <v>30</v>
      </c>
    </row>
    <row r="175" spans="1:18">
      <c r="A175">
        <v>10</v>
      </c>
      <c r="B175" s="732">
        <v>2025</v>
      </c>
      <c r="C175" t="s">
        <v>24</v>
      </c>
      <c r="D175" t="s">
        <v>34</v>
      </c>
      <c r="E175">
        <v>12</v>
      </c>
      <c r="F175" t="s">
        <v>48</v>
      </c>
      <c r="G175" s="736">
        <v>1512938000</v>
      </c>
      <c r="H175" s="736">
        <v>1512938000</v>
      </c>
      <c r="I175" s="736">
        <v>1512938000</v>
      </c>
      <c r="J175" s="736">
        <v>0</v>
      </c>
      <c r="K175" s="736">
        <v>0</v>
      </c>
      <c r="L175" s="736">
        <v>0</v>
      </c>
      <c r="M175" s="736">
        <v>0</v>
      </c>
      <c r="N175" s="736">
        <v>145883333.33333299</v>
      </c>
      <c r="O175" s="736">
        <v>145883155</v>
      </c>
      <c r="R175" t="s">
        <v>30</v>
      </c>
    </row>
    <row r="176" spans="1:18">
      <c r="A176">
        <v>10</v>
      </c>
      <c r="B176" s="732">
        <v>2025</v>
      </c>
      <c r="C176" t="s">
        <v>24</v>
      </c>
      <c r="D176" t="s">
        <v>34</v>
      </c>
      <c r="E176">
        <v>13</v>
      </c>
      <c r="F176" t="s">
        <v>49</v>
      </c>
      <c r="G176" s="736">
        <v>1593398000</v>
      </c>
      <c r="H176" s="736">
        <v>1593398000</v>
      </c>
      <c r="I176" s="736">
        <v>1593398000</v>
      </c>
      <c r="J176" s="736">
        <v>0</v>
      </c>
      <c r="K176" s="736">
        <v>0</v>
      </c>
      <c r="L176" s="736">
        <v>0</v>
      </c>
      <c r="M176" s="736">
        <v>0</v>
      </c>
      <c r="N176" s="736">
        <v>113004630</v>
      </c>
      <c r="O176" s="736">
        <v>113004411</v>
      </c>
      <c r="R176" t="s">
        <v>30</v>
      </c>
    </row>
    <row r="177" spans="1:18">
      <c r="A177">
        <v>10</v>
      </c>
      <c r="B177" s="732">
        <v>2025</v>
      </c>
      <c r="C177" t="s">
        <v>24</v>
      </c>
      <c r="D177" t="s">
        <v>34</v>
      </c>
      <c r="E177">
        <v>14</v>
      </c>
      <c r="F177" t="s">
        <v>50</v>
      </c>
      <c r="G177" s="736">
        <v>1168758000</v>
      </c>
      <c r="H177" s="736">
        <v>1168758000</v>
      </c>
      <c r="I177" s="736">
        <v>300000000</v>
      </c>
      <c r="J177" s="736">
        <v>0</v>
      </c>
      <c r="K177" s="736">
        <v>0</v>
      </c>
      <c r="L177" s="736">
        <v>0</v>
      </c>
      <c r="M177" s="736">
        <v>0</v>
      </c>
      <c r="N177" s="736">
        <v>0</v>
      </c>
      <c r="O177" s="736">
        <v>0</v>
      </c>
      <c r="Q177" t="s">
        <v>208</v>
      </c>
    </row>
    <row r="178" spans="1:18">
      <c r="A178">
        <v>10</v>
      </c>
      <c r="B178" s="732">
        <v>2025</v>
      </c>
      <c r="C178" t="s">
        <v>24</v>
      </c>
      <c r="D178" t="s">
        <v>51</v>
      </c>
      <c r="E178">
        <v>1</v>
      </c>
      <c r="F178" t="s">
        <v>52</v>
      </c>
      <c r="G178" s="736">
        <v>1566568000</v>
      </c>
      <c r="H178" s="736">
        <v>1566568000</v>
      </c>
      <c r="I178" s="736">
        <v>1566568000</v>
      </c>
      <c r="J178" s="736">
        <v>0</v>
      </c>
      <c r="K178" s="736">
        <v>0</v>
      </c>
      <c r="L178" s="736">
        <v>0</v>
      </c>
      <c r="M178" s="736">
        <v>0</v>
      </c>
      <c r="N178" s="736">
        <v>203928703.703704</v>
      </c>
      <c r="O178" s="736">
        <v>203928704</v>
      </c>
      <c r="R178" t="s">
        <v>30</v>
      </c>
    </row>
    <row r="179" spans="1:18">
      <c r="A179">
        <v>10</v>
      </c>
      <c r="B179" s="732">
        <v>2025</v>
      </c>
      <c r="C179" t="s">
        <v>24</v>
      </c>
      <c r="D179" t="s">
        <v>51</v>
      </c>
      <c r="E179">
        <v>2</v>
      </c>
      <c r="F179" t="s">
        <v>53</v>
      </c>
      <c r="G179" s="736">
        <v>1264042000</v>
      </c>
      <c r="H179" s="736">
        <v>321613920</v>
      </c>
      <c r="I179" s="736">
        <v>400000000</v>
      </c>
      <c r="J179" s="736">
        <v>200000000</v>
      </c>
      <c r="K179" s="736">
        <v>0</v>
      </c>
      <c r="L179" s="736">
        <v>400000000</v>
      </c>
      <c r="M179" s="736">
        <v>0</v>
      </c>
      <c r="N179" s="736">
        <v>0</v>
      </c>
      <c r="O179" s="736">
        <v>0</v>
      </c>
      <c r="P179" t="s">
        <v>202</v>
      </c>
      <c r="Q179" t="s">
        <v>204</v>
      </c>
    </row>
    <row r="180" spans="1:18">
      <c r="A180">
        <v>10</v>
      </c>
      <c r="B180" s="732">
        <v>2025</v>
      </c>
      <c r="C180" t="s">
        <v>24</v>
      </c>
      <c r="D180" t="s">
        <v>51</v>
      </c>
      <c r="E180">
        <v>3</v>
      </c>
      <c r="F180" t="s">
        <v>54</v>
      </c>
      <c r="G180" s="736">
        <v>1264264000</v>
      </c>
      <c r="H180" s="736">
        <v>416030400</v>
      </c>
      <c r="I180" s="736">
        <v>200000000</v>
      </c>
      <c r="J180" s="736">
        <v>200000000</v>
      </c>
      <c r="K180" s="736">
        <v>89683200</v>
      </c>
      <c r="L180" s="736">
        <v>600000000</v>
      </c>
      <c r="M180" s="736">
        <v>0</v>
      </c>
      <c r="N180" s="736">
        <v>0</v>
      </c>
      <c r="O180" s="736">
        <v>0</v>
      </c>
      <c r="P180" t="s">
        <v>202</v>
      </c>
      <c r="Q180" t="s">
        <v>211</v>
      </c>
    </row>
    <row r="181" spans="1:18">
      <c r="A181">
        <v>10</v>
      </c>
      <c r="B181" s="732">
        <v>2025</v>
      </c>
      <c r="C181" t="s">
        <v>24</v>
      </c>
      <c r="D181" t="s">
        <v>51</v>
      </c>
      <c r="E181">
        <v>4</v>
      </c>
      <c r="F181" t="s">
        <v>55</v>
      </c>
      <c r="G181" s="736">
        <v>929889000</v>
      </c>
      <c r="H181" s="736">
        <v>929889000</v>
      </c>
      <c r="I181" s="736">
        <v>929889000</v>
      </c>
      <c r="J181" s="736">
        <v>0</v>
      </c>
      <c r="K181" s="736">
        <v>0</v>
      </c>
      <c r="L181" s="736">
        <v>0</v>
      </c>
      <c r="M181" s="736">
        <v>0</v>
      </c>
      <c r="N181" s="736">
        <v>41061111.111111097</v>
      </c>
      <c r="O181" s="736">
        <v>41060664</v>
      </c>
      <c r="P181" t="s">
        <v>208</v>
      </c>
      <c r="Q181" t="s">
        <v>208</v>
      </c>
    </row>
    <row r="182" spans="1:18">
      <c r="A182">
        <v>10</v>
      </c>
      <c r="B182" s="732">
        <v>2025</v>
      </c>
      <c r="C182" t="s">
        <v>24</v>
      </c>
      <c r="D182" t="s">
        <v>51</v>
      </c>
      <c r="E182">
        <v>5</v>
      </c>
      <c r="F182" t="s">
        <v>56</v>
      </c>
      <c r="G182" s="736">
        <v>1150397000</v>
      </c>
      <c r="H182" s="736">
        <v>1150397000</v>
      </c>
      <c r="I182" s="736">
        <v>1150397000</v>
      </c>
      <c r="J182" s="736">
        <v>0</v>
      </c>
      <c r="K182" s="736">
        <v>0</v>
      </c>
      <c r="L182" s="736">
        <v>0</v>
      </c>
      <c r="M182" s="736">
        <v>0</v>
      </c>
      <c r="N182" s="736">
        <v>157625000</v>
      </c>
      <c r="O182" s="736">
        <v>157624826</v>
      </c>
      <c r="R182" t="s">
        <v>30</v>
      </c>
    </row>
    <row r="183" spans="1:18">
      <c r="A183">
        <v>10</v>
      </c>
      <c r="B183" s="732">
        <v>2025</v>
      </c>
      <c r="C183" t="s">
        <v>24</v>
      </c>
      <c r="D183" t="s">
        <v>51</v>
      </c>
      <c r="E183">
        <v>6</v>
      </c>
      <c r="F183" t="s">
        <v>147</v>
      </c>
      <c r="G183" s="736">
        <v>1688339000</v>
      </c>
      <c r="H183" s="736">
        <v>0</v>
      </c>
      <c r="I183" s="736">
        <v>100000000</v>
      </c>
      <c r="J183" s="736">
        <v>0</v>
      </c>
      <c r="K183" s="736">
        <v>0</v>
      </c>
      <c r="L183" s="736">
        <v>0</v>
      </c>
      <c r="M183" s="736">
        <v>0</v>
      </c>
      <c r="N183" s="736">
        <v>0</v>
      </c>
      <c r="O183" s="736">
        <v>0</v>
      </c>
      <c r="R183" t="s">
        <v>239</v>
      </c>
    </row>
    <row r="184" spans="1:18">
      <c r="A184">
        <v>10</v>
      </c>
      <c r="B184" s="732">
        <v>2025</v>
      </c>
      <c r="C184" t="s">
        <v>24</v>
      </c>
      <c r="D184" t="s">
        <v>51</v>
      </c>
      <c r="E184">
        <v>7</v>
      </c>
      <c r="F184" t="s">
        <v>243</v>
      </c>
      <c r="G184" s="736">
        <v>1437536000</v>
      </c>
      <c r="H184" s="736">
        <v>0</v>
      </c>
      <c r="I184" s="736">
        <v>0</v>
      </c>
      <c r="J184" s="736">
        <v>0</v>
      </c>
      <c r="K184" s="736">
        <v>0</v>
      </c>
      <c r="L184" s="736">
        <v>0</v>
      </c>
      <c r="M184" s="736">
        <v>450000000</v>
      </c>
      <c r="N184" s="736">
        <v>0</v>
      </c>
      <c r="O184" s="736">
        <v>0</v>
      </c>
    </row>
    <row r="185" spans="1:18">
      <c r="A185">
        <v>10</v>
      </c>
      <c r="B185" s="732">
        <v>2025</v>
      </c>
      <c r="C185" t="s">
        <v>24</v>
      </c>
      <c r="D185" t="s">
        <v>57</v>
      </c>
      <c r="E185">
        <v>1</v>
      </c>
      <c r="F185" t="s">
        <v>58</v>
      </c>
      <c r="G185" s="736">
        <v>1366377000</v>
      </c>
      <c r="H185" s="736">
        <v>679171725</v>
      </c>
      <c r="I185" s="736">
        <v>800000000</v>
      </c>
      <c r="J185" s="736">
        <v>200000000</v>
      </c>
      <c r="K185" s="736">
        <v>66768750</v>
      </c>
      <c r="L185" s="736">
        <v>400000000</v>
      </c>
      <c r="M185" s="736">
        <v>0</v>
      </c>
      <c r="N185" s="736">
        <v>0</v>
      </c>
      <c r="O185" s="736">
        <v>0</v>
      </c>
      <c r="P185" t="s">
        <v>206</v>
      </c>
      <c r="Q185" t="s">
        <v>212</v>
      </c>
    </row>
    <row r="186" spans="1:18">
      <c r="A186">
        <v>10</v>
      </c>
      <c r="B186" s="732">
        <v>2025</v>
      </c>
      <c r="C186" t="s">
        <v>24</v>
      </c>
      <c r="D186" t="s">
        <v>57</v>
      </c>
      <c r="E186">
        <v>2</v>
      </c>
      <c r="F186" t="s">
        <v>59</v>
      </c>
      <c r="G186" s="736">
        <v>1307971000</v>
      </c>
      <c r="H186" s="736">
        <v>848026800</v>
      </c>
      <c r="I186" s="736">
        <v>900000000</v>
      </c>
      <c r="J186" s="736">
        <v>200000000</v>
      </c>
      <c r="K186" s="736">
        <v>390042000</v>
      </c>
      <c r="L186" s="736">
        <v>350000000</v>
      </c>
      <c r="M186" s="736">
        <v>0</v>
      </c>
      <c r="N186" s="736">
        <v>0</v>
      </c>
      <c r="O186" s="736">
        <v>0</v>
      </c>
      <c r="P186" t="s">
        <v>240</v>
      </c>
      <c r="Q186" t="s">
        <v>207</v>
      </c>
    </row>
    <row r="187" spans="1:18" ht="25.5">
      <c r="A187">
        <v>10</v>
      </c>
      <c r="B187" s="732">
        <v>2025</v>
      </c>
      <c r="C187" t="s">
        <v>24</v>
      </c>
      <c r="D187" t="s">
        <v>57</v>
      </c>
      <c r="E187">
        <v>3</v>
      </c>
      <c r="F187" t="s">
        <v>60</v>
      </c>
      <c r="G187" s="736">
        <v>1196198000</v>
      </c>
      <c r="H187" s="736">
        <v>1196198000</v>
      </c>
      <c r="I187" s="736">
        <v>1196198000</v>
      </c>
      <c r="J187" s="736">
        <v>0</v>
      </c>
      <c r="K187" s="736">
        <v>0</v>
      </c>
      <c r="L187" s="736">
        <v>0</v>
      </c>
      <c r="M187" s="736">
        <v>0</v>
      </c>
      <c r="N187" s="736">
        <v>164801852</v>
      </c>
      <c r="O187" s="736">
        <v>164802311</v>
      </c>
      <c r="P187" t="s">
        <v>208</v>
      </c>
      <c r="Q187" t="s">
        <v>208</v>
      </c>
      <c r="R187" s="735" t="s">
        <v>61</v>
      </c>
    </row>
    <row r="188" spans="1:18">
      <c r="A188">
        <v>10</v>
      </c>
      <c r="B188" s="732">
        <v>2025</v>
      </c>
      <c r="C188" t="s">
        <v>24</v>
      </c>
      <c r="D188" t="s">
        <v>57</v>
      </c>
      <c r="E188">
        <v>4</v>
      </c>
      <c r="F188" t="s">
        <v>62</v>
      </c>
      <c r="G188" s="736">
        <v>1299151000</v>
      </c>
      <c r="H188" s="736">
        <v>976197600</v>
      </c>
      <c r="I188" s="736">
        <v>1250000000</v>
      </c>
      <c r="J188" s="736">
        <v>200000000</v>
      </c>
      <c r="K188" s="736">
        <v>251520300</v>
      </c>
      <c r="L188" s="736">
        <v>0</v>
      </c>
      <c r="M188" s="736">
        <v>0</v>
      </c>
      <c r="N188" s="736">
        <v>0</v>
      </c>
      <c r="O188" s="736">
        <v>0</v>
      </c>
      <c r="P188" t="s">
        <v>208</v>
      </c>
      <c r="Q188" t="s">
        <v>249</v>
      </c>
      <c r="R188" t="s">
        <v>237</v>
      </c>
    </row>
    <row r="189" spans="1:18">
      <c r="A189">
        <v>10</v>
      </c>
      <c r="B189" s="732">
        <v>2025</v>
      </c>
      <c r="C189" t="s">
        <v>24</v>
      </c>
      <c r="D189" t="s">
        <v>57</v>
      </c>
      <c r="E189">
        <v>5</v>
      </c>
      <c r="F189" t="s">
        <v>63</v>
      </c>
      <c r="G189" s="736">
        <v>1178570000</v>
      </c>
      <c r="H189" s="736">
        <v>1178570000</v>
      </c>
      <c r="I189" s="736">
        <v>1178570000</v>
      </c>
      <c r="J189" s="736">
        <v>0</v>
      </c>
      <c r="K189" s="736">
        <v>0</v>
      </c>
      <c r="L189" s="736">
        <v>0</v>
      </c>
      <c r="M189" s="736">
        <v>0</v>
      </c>
      <c r="N189" s="736">
        <v>162989814.81481501</v>
      </c>
      <c r="O189" s="736">
        <v>162990131</v>
      </c>
      <c r="R189" t="s">
        <v>30</v>
      </c>
    </row>
    <row r="190" spans="1:18">
      <c r="A190">
        <v>10</v>
      </c>
      <c r="B190" s="732">
        <v>2025</v>
      </c>
      <c r="C190" t="s">
        <v>24</v>
      </c>
      <c r="D190" t="s">
        <v>57</v>
      </c>
      <c r="E190">
        <v>6</v>
      </c>
      <c r="F190" t="s">
        <v>224</v>
      </c>
      <c r="G190" s="736">
        <v>1209500000</v>
      </c>
      <c r="H190" s="736">
        <v>244624050</v>
      </c>
      <c r="I190" s="736">
        <v>300000000</v>
      </c>
      <c r="J190" s="736">
        <v>150000000</v>
      </c>
      <c r="K190" s="736">
        <v>257499000</v>
      </c>
      <c r="L190" s="736">
        <v>300000000</v>
      </c>
      <c r="M190" s="736">
        <v>0</v>
      </c>
      <c r="N190" s="736">
        <v>0</v>
      </c>
      <c r="O190" s="736">
        <v>0</v>
      </c>
      <c r="P190" t="s">
        <v>202</v>
      </c>
      <c r="Q190" t="s">
        <v>211</v>
      </c>
    </row>
    <row r="191" spans="1:18" ht="25.5">
      <c r="A191">
        <v>10</v>
      </c>
      <c r="B191" s="732">
        <v>2025</v>
      </c>
      <c r="C191" t="s">
        <v>24</v>
      </c>
      <c r="D191" t="s">
        <v>57</v>
      </c>
      <c r="E191">
        <v>7</v>
      </c>
      <c r="F191" t="s">
        <v>64</v>
      </c>
      <c r="G191" s="736">
        <v>1355857000</v>
      </c>
      <c r="H191" s="736">
        <v>524149542</v>
      </c>
      <c r="I191" s="736">
        <v>400000000</v>
      </c>
      <c r="J191" s="736">
        <v>0</v>
      </c>
      <c r="K191" s="736">
        <v>0</v>
      </c>
      <c r="L191" s="736">
        <v>0</v>
      </c>
      <c r="M191" s="736">
        <v>0</v>
      </c>
      <c r="N191" s="736">
        <v>0</v>
      </c>
      <c r="O191" s="736">
        <v>0</v>
      </c>
      <c r="P191" t="s">
        <v>202</v>
      </c>
      <c r="Q191" t="s">
        <v>211</v>
      </c>
      <c r="R191" s="735" t="s">
        <v>214</v>
      </c>
    </row>
    <row r="192" spans="1:18">
      <c r="A192">
        <v>10</v>
      </c>
      <c r="B192" s="732">
        <v>2025</v>
      </c>
      <c r="C192" t="s">
        <v>24</v>
      </c>
      <c r="D192" t="s">
        <v>57</v>
      </c>
      <c r="E192">
        <v>8</v>
      </c>
      <c r="F192" t="s">
        <v>65</v>
      </c>
      <c r="G192" s="736">
        <v>1227450000</v>
      </c>
      <c r="H192" s="736">
        <v>1227450000</v>
      </c>
      <c r="I192" s="736">
        <v>1227450000</v>
      </c>
      <c r="J192" s="736">
        <v>0</v>
      </c>
      <c r="K192" s="736">
        <v>0</v>
      </c>
      <c r="L192" s="736">
        <v>0</v>
      </c>
      <c r="M192" s="736">
        <v>0</v>
      </c>
      <c r="N192" s="736">
        <v>145866666.66666701</v>
      </c>
      <c r="O192" s="736">
        <v>145866567</v>
      </c>
      <c r="R192" t="s">
        <v>30</v>
      </c>
    </row>
    <row r="193" spans="1:18">
      <c r="A193">
        <v>10</v>
      </c>
      <c r="B193" s="732">
        <v>2025</v>
      </c>
      <c r="C193" t="s">
        <v>24</v>
      </c>
      <c r="D193" t="s">
        <v>57</v>
      </c>
      <c r="E193">
        <v>9</v>
      </c>
      <c r="F193" t="s">
        <v>66</v>
      </c>
      <c r="G193" s="736">
        <v>1190874000</v>
      </c>
      <c r="H193" s="736">
        <v>905575321</v>
      </c>
      <c r="I193" s="736">
        <v>800000000</v>
      </c>
      <c r="J193" s="736">
        <v>100000000</v>
      </c>
      <c r="K193" s="736">
        <v>21676005</v>
      </c>
      <c r="L193" s="736">
        <v>350000000</v>
      </c>
      <c r="M193" s="736">
        <v>0</v>
      </c>
      <c r="N193" s="736">
        <v>0</v>
      </c>
      <c r="O193" s="736">
        <v>0</v>
      </c>
      <c r="P193" t="s">
        <v>206</v>
      </c>
      <c r="Q193" t="s">
        <v>249</v>
      </c>
    </row>
    <row r="194" spans="1:18">
      <c r="A194">
        <v>10</v>
      </c>
      <c r="B194" s="732">
        <v>2025</v>
      </c>
      <c r="C194" t="s">
        <v>24</v>
      </c>
      <c r="D194" t="s">
        <v>57</v>
      </c>
      <c r="E194">
        <v>10</v>
      </c>
      <c r="F194" t="s">
        <v>67</v>
      </c>
      <c r="G194" s="736">
        <v>1202288000</v>
      </c>
      <c r="H194" s="736">
        <v>1202288000</v>
      </c>
      <c r="I194" s="736">
        <v>1202288000</v>
      </c>
      <c r="J194" s="736">
        <v>0</v>
      </c>
      <c r="K194" s="736">
        <v>0</v>
      </c>
      <c r="L194" s="736">
        <v>0</v>
      </c>
      <c r="M194" s="736">
        <v>0</v>
      </c>
      <c r="N194" s="736">
        <v>139692592.59259301</v>
      </c>
      <c r="O194" s="736">
        <v>139692565</v>
      </c>
      <c r="R194" t="s">
        <v>30</v>
      </c>
    </row>
    <row r="195" spans="1:18">
      <c r="A195">
        <v>10</v>
      </c>
      <c r="B195" s="732">
        <v>2025</v>
      </c>
      <c r="C195" t="s">
        <v>24</v>
      </c>
      <c r="D195" t="s">
        <v>57</v>
      </c>
      <c r="E195">
        <v>11</v>
      </c>
      <c r="F195" t="s">
        <v>68</v>
      </c>
      <c r="G195" s="736">
        <v>1552019000</v>
      </c>
      <c r="H195" s="736">
        <v>1552019000</v>
      </c>
      <c r="I195" s="736">
        <v>1552019000</v>
      </c>
      <c r="J195" s="736">
        <v>0</v>
      </c>
      <c r="K195" s="736">
        <v>0</v>
      </c>
      <c r="L195" s="736">
        <v>0</v>
      </c>
      <c r="M195" s="736">
        <v>0</v>
      </c>
      <c r="N195" s="736">
        <v>137225000</v>
      </c>
      <c r="O195" s="736">
        <v>137225262</v>
      </c>
      <c r="R195" t="s">
        <v>30</v>
      </c>
    </row>
    <row r="196" spans="1:18">
      <c r="A196">
        <v>10</v>
      </c>
      <c r="B196" s="732">
        <v>2025</v>
      </c>
      <c r="C196" t="s">
        <v>24</v>
      </c>
      <c r="D196" t="s">
        <v>57</v>
      </c>
      <c r="E196">
        <v>12</v>
      </c>
      <c r="F196" t="s">
        <v>149</v>
      </c>
      <c r="G196" s="736">
        <v>1191696000</v>
      </c>
      <c r="H196" s="736">
        <v>1191696000</v>
      </c>
      <c r="I196" s="736">
        <v>1191696000</v>
      </c>
      <c r="J196" s="736">
        <v>0</v>
      </c>
      <c r="K196" s="736">
        <v>0</v>
      </c>
      <c r="L196" s="736">
        <v>0</v>
      </c>
      <c r="M196" s="736">
        <v>0</v>
      </c>
      <c r="N196" s="736">
        <v>125000000</v>
      </c>
      <c r="O196" s="736">
        <v>125000000</v>
      </c>
      <c r="R196" t="s">
        <v>30</v>
      </c>
    </row>
    <row r="197" spans="1:18">
      <c r="A197">
        <v>10</v>
      </c>
      <c r="B197" s="732">
        <v>2025</v>
      </c>
      <c r="C197" t="s">
        <v>24</v>
      </c>
      <c r="D197" t="s">
        <v>57</v>
      </c>
      <c r="E197">
        <v>13</v>
      </c>
      <c r="F197" t="s">
        <v>151</v>
      </c>
      <c r="G197" s="736">
        <v>1658348000</v>
      </c>
      <c r="H197" s="736">
        <v>1658348000</v>
      </c>
      <c r="I197" s="736">
        <v>1658348000</v>
      </c>
      <c r="J197" s="736">
        <v>0</v>
      </c>
      <c r="K197" s="736">
        <v>0</v>
      </c>
      <c r="L197" s="736">
        <v>0</v>
      </c>
      <c r="M197" s="736">
        <v>0</v>
      </c>
      <c r="N197" s="736">
        <v>158909259.25925899</v>
      </c>
      <c r="O197" s="736">
        <v>158909689</v>
      </c>
      <c r="R197" t="s">
        <v>30</v>
      </c>
    </row>
    <row r="198" spans="1:18">
      <c r="A198">
        <v>10</v>
      </c>
      <c r="B198" s="732">
        <v>2025</v>
      </c>
      <c r="C198" t="s">
        <v>24</v>
      </c>
      <c r="D198" t="s">
        <v>57</v>
      </c>
      <c r="E198">
        <v>14</v>
      </c>
      <c r="F198" t="s">
        <v>152</v>
      </c>
      <c r="G198" s="736">
        <v>1420640000</v>
      </c>
      <c r="H198" s="736">
        <v>1420640000</v>
      </c>
      <c r="I198" s="736">
        <v>1420640000</v>
      </c>
      <c r="J198" s="736">
        <v>0</v>
      </c>
      <c r="K198" s="736">
        <v>0</v>
      </c>
      <c r="L198" s="736">
        <v>0</v>
      </c>
      <c r="M198" s="736">
        <v>0</v>
      </c>
      <c r="N198" s="736">
        <v>149076851.851852</v>
      </c>
      <c r="O198" s="736">
        <v>149077053</v>
      </c>
      <c r="R198" t="s">
        <v>30</v>
      </c>
    </row>
    <row r="199" spans="1:18" ht="25.5">
      <c r="A199">
        <v>10</v>
      </c>
      <c r="B199" s="732">
        <v>2025</v>
      </c>
      <c r="C199" t="s">
        <v>24</v>
      </c>
      <c r="D199" t="s">
        <v>57</v>
      </c>
      <c r="E199">
        <v>15</v>
      </c>
      <c r="F199" t="s">
        <v>72</v>
      </c>
      <c r="G199" s="736">
        <v>1215243000</v>
      </c>
      <c r="H199" s="736">
        <v>1215243000</v>
      </c>
      <c r="I199" s="736">
        <v>1100000000</v>
      </c>
      <c r="J199" s="736">
        <v>0</v>
      </c>
      <c r="K199" s="736">
        <v>0</v>
      </c>
      <c r="L199" s="736">
        <v>199971704</v>
      </c>
      <c r="M199" s="736">
        <v>0</v>
      </c>
      <c r="N199" s="736">
        <v>84728704</v>
      </c>
      <c r="O199" s="736">
        <v>0</v>
      </c>
      <c r="P199" t="s">
        <v>208</v>
      </c>
      <c r="Q199" t="s">
        <v>208</v>
      </c>
      <c r="R199" s="735" t="s">
        <v>42</v>
      </c>
    </row>
    <row r="200" spans="1:18" ht="38.25">
      <c r="A200">
        <v>10</v>
      </c>
      <c r="B200" s="732">
        <v>2025</v>
      </c>
      <c r="C200" t="s">
        <v>24</v>
      </c>
      <c r="D200" t="s">
        <v>57</v>
      </c>
      <c r="E200">
        <v>16</v>
      </c>
      <c r="F200" t="s">
        <v>73</v>
      </c>
      <c r="G200" s="736">
        <v>1217161000</v>
      </c>
      <c r="H200" s="736">
        <v>1217161000</v>
      </c>
      <c r="I200" s="736">
        <v>1217161000</v>
      </c>
      <c r="J200" s="736">
        <v>0</v>
      </c>
      <c r="K200" s="736">
        <v>0</v>
      </c>
      <c r="L200" s="736">
        <v>0</v>
      </c>
      <c r="M200" s="736">
        <v>0</v>
      </c>
      <c r="N200" s="736">
        <v>142537963</v>
      </c>
      <c r="O200" s="736">
        <v>142538141</v>
      </c>
      <c r="P200" t="s">
        <v>208</v>
      </c>
      <c r="Q200" t="s">
        <v>208</v>
      </c>
      <c r="R200" s="735" t="s">
        <v>74</v>
      </c>
    </row>
    <row r="201" spans="1:18" ht="25.5">
      <c r="A201">
        <v>10</v>
      </c>
      <c r="B201" s="732">
        <v>2025</v>
      </c>
      <c r="C201" t="s">
        <v>24</v>
      </c>
      <c r="D201" t="s">
        <v>57</v>
      </c>
      <c r="E201">
        <v>17</v>
      </c>
      <c r="F201" t="s">
        <v>75</v>
      </c>
      <c r="G201" s="736">
        <v>1267836000</v>
      </c>
      <c r="H201" s="736">
        <v>1267836000</v>
      </c>
      <c r="I201" s="736">
        <v>1150000000</v>
      </c>
      <c r="J201" s="736">
        <v>0</v>
      </c>
      <c r="K201" s="736">
        <v>0</v>
      </c>
      <c r="L201" s="736">
        <v>226090630</v>
      </c>
      <c r="M201" s="736">
        <v>0</v>
      </c>
      <c r="N201" s="736">
        <v>108254630</v>
      </c>
      <c r="O201" s="736">
        <v>0</v>
      </c>
      <c r="P201" t="s">
        <v>208</v>
      </c>
      <c r="Q201" t="s">
        <v>208</v>
      </c>
      <c r="R201" s="735" t="s">
        <v>42</v>
      </c>
    </row>
    <row r="202" spans="1:18">
      <c r="A202">
        <v>10</v>
      </c>
      <c r="B202" s="732">
        <v>2025</v>
      </c>
      <c r="C202" t="s">
        <v>24</v>
      </c>
      <c r="D202" t="s">
        <v>57</v>
      </c>
      <c r="E202">
        <v>18</v>
      </c>
      <c r="F202" t="s">
        <v>244</v>
      </c>
      <c r="G202" s="736">
        <v>0</v>
      </c>
      <c r="H202" s="736">
        <v>0</v>
      </c>
      <c r="I202" s="736">
        <v>0</v>
      </c>
      <c r="J202" s="736">
        <v>0</v>
      </c>
      <c r="K202" s="736">
        <v>0</v>
      </c>
      <c r="L202" s="736">
        <v>0</v>
      </c>
      <c r="M202" s="736">
        <v>0</v>
      </c>
      <c r="N202" s="736">
        <v>0</v>
      </c>
      <c r="O202" s="736">
        <v>0</v>
      </c>
    </row>
    <row r="203" spans="1:18">
      <c r="A203">
        <v>10</v>
      </c>
      <c r="B203" s="732">
        <v>2025</v>
      </c>
      <c r="C203" t="s">
        <v>24</v>
      </c>
      <c r="D203" t="s">
        <v>57</v>
      </c>
      <c r="E203">
        <v>19</v>
      </c>
      <c r="F203" t="s">
        <v>225</v>
      </c>
      <c r="G203" s="736">
        <v>1269841117</v>
      </c>
      <c r="H203" s="736">
        <v>0</v>
      </c>
      <c r="I203" s="736">
        <v>300000000</v>
      </c>
      <c r="J203" s="736">
        <v>200000000</v>
      </c>
      <c r="K203" s="736">
        <v>0</v>
      </c>
      <c r="L203" s="736">
        <v>0</v>
      </c>
      <c r="M203" s="736">
        <v>0</v>
      </c>
      <c r="N203" s="736">
        <v>0</v>
      </c>
      <c r="O203" s="736">
        <v>0</v>
      </c>
      <c r="P203" t="s">
        <v>203</v>
      </c>
      <c r="R203" t="s">
        <v>241</v>
      </c>
    </row>
    <row r="204" spans="1:18">
      <c r="A204">
        <v>10</v>
      </c>
      <c r="B204" s="732">
        <v>2025</v>
      </c>
      <c r="C204" t="s">
        <v>24</v>
      </c>
      <c r="D204" t="s">
        <v>57</v>
      </c>
      <c r="E204">
        <v>20</v>
      </c>
      <c r="F204" t="s">
        <v>76</v>
      </c>
      <c r="G204" s="736">
        <v>1382220000</v>
      </c>
      <c r="H204" s="736">
        <v>1382220000</v>
      </c>
      <c r="I204" s="736">
        <v>1382220000</v>
      </c>
      <c r="J204" s="736">
        <v>0</v>
      </c>
      <c r="K204" s="736">
        <v>0</v>
      </c>
      <c r="L204" s="736">
        <v>0</v>
      </c>
      <c r="M204" s="736">
        <v>0</v>
      </c>
      <c r="N204" s="736">
        <v>124824074.074074</v>
      </c>
      <c r="O204" s="736">
        <v>124824112</v>
      </c>
      <c r="R204" t="s">
        <v>30</v>
      </c>
    </row>
    <row r="205" spans="1:18" ht="25.5">
      <c r="A205">
        <v>10</v>
      </c>
      <c r="B205" s="732">
        <v>2025</v>
      </c>
      <c r="C205" t="s">
        <v>24</v>
      </c>
      <c r="D205" t="s">
        <v>57</v>
      </c>
      <c r="E205">
        <v>21</v>
      </c>
      <c r="F205" t="s">
        <v>77</v>
      </c>
      <c r="G205" s="736">
        <v>1509219000</v>
      </c>
      <c r="H205" s="736">
        <v>426300000</v>
      </c>
      <c r="I205" s="736">
        <v>300000000</v>
      </c>
      <c r="J205" s="736">
        <v>0</v>
      </c>
      <c r="K205" s="736">
        <v>0</v>
      </c>
      <c r="L205" s="736">
        <v>0</v>
      </c>
      <c r="M205" s="736">
        <v>0</v>
      </c>
      <c r="N205" s="736">
        <v>0</v>
      </c>
      <c r="O205" s="736">
        <v>0</v>
      </c>
      <c r="P205" t="s">
        <v>202</v>
      </c>
      <c r="R205" s="735" t="s">
        <v>214</v>
      </c>
    </row>
    <row r="206" spans="1:18">
      <c r="A206">
        <v>10</v>
      </c>
      <c r="B206" s="732">
        <v>2025</v>
      </c>
      <c r="C206" t="s">
        <v>79</v>
      </c>
      <c r="E206">
        <v>1</v>
      </c>
      <c r="F206" t="s">
        <v>87</v>
      </c>
      <c r="G206" s="736">
        <v>1450000000</v>
      </c>
      <c r="H206" s="736">
        <v>607706302</v>
      </c>
      <c r="I206" s="736">
        <v>1083700000</v>
      </c>
      <c r="J206" s="736">
        <v>200000000</v>
      </c>
      <c r="K206" s="736">
        <v>115331906</v>
      </c>
      <c r="L206" s="736">
        <v>0</v>
      </c>
      <c r="M206" s="736">
        <v>0</v>
      </c>
      <c r="N206" s="736">
        <v>0</v>
      </c>
      <c r="O206" s="736">
        <v>0</v>
      </c>
      <c r="P206" t="s">
        <v>206</v>
      </c>
      <c r="Q206" t="s">
        <v>212</v>
      </c>
    </row>
    <row r="207" spans="1:18">
      <c r="A207">
        <v>10</v>
      </c>
      <c r="B207" s="732">
        <v>2025</v>
      </c>
      <c r="C207" t="s">
        <v>79</v>
      </c>
      <c r="E207">
        <v>2</v>
      </c>
      <c r="F207" t="s">
        <v>88</v>
      </c>
      <c r="G207" s="736">
        <v>1450000000</v>
      </c>
      <c r="H207" s="736">
        <v>407657868</v>
      </c>
      <c r="I207" s="736">
        <v>916300000</v>
      </c>
      <c r="J207" s="736">
        <v>200000000</v>
      </c>
      <c r="K207" s="736">
        <v>0</v>
      </c>
      <c r="L207" s="736">
        <v>0</v>
      </c>
      <c r="M207" s="736">
        <v>0</v>
      </c>
      <c r="N207" s="736">
        <v>0</v>
      </c>
      <c r="O207" s="736">
        <v>0</v>
      </c>
      <c r="P207" t="s">
        <v>206</v>
      </c>
      <c r="Q207" t="s">
        <v>248</v>
      </c>
    </row>
    <row r="208" spans="1:18">
      <c r="A208">
        <v>10</v>
      </c>
      <c r="B208" s="732">
        <v>2025</v>
      </c>
      <c r="C208" t="s">
        <v>79</v>
      </c>
      <c r="E208">
        <v>3</v>
      </c>
      <c r="F208" t="s">
        <v>89</v>
      </c>
      <c r="G208" s="736">
        <v>1667337000</v>
      </c>
      <c r="H208" s="736">
        <v>1667337000</v>
      </c>
      <c r="I208" s="736">
        <v>1667337000</v>
      </c>
      <c r="J208" s="736">
        <v>0</v>
      </c>
      <c r="K208" s="736">
        <v>0</v>
      </c>
      <c r="L208" s="736">
        <v>0</v>
      </c>
      <c r="M208" s="736">
        <v>0</v>
      </c>
      <c r="N208" s="736">
        <v>69430556</v>
      </c>
      <c r="O208" s="736">
        <v>69430252</v>
      </c>
      <c r="R208" t="s">
        <v>30</v>
      </c>
    </row>
    <row r="209" spans="1:18">
      <c r="A209">
        <v>10</v>
      </c>
      <c r="B209" s="732">
        <v>2025</v>
      </c>
      <c r="C209" t="s">
        <v>79</v>
      </c>
      <c r="E209">
        <v>4</v>
      </c>
      <c r="F209" t="s">
        <v>153</v>
      </c>
      <c r="G209" s="736">
        <v>2442810000</v>
      </c>
      <c r="H209" s="736">
        <v>2442810000</v>
      </c>
      <c r="I209" s="736">
        <v>2442810000</v>
      </c>
      <c r="J209" s="736">
        <v>0</v>
      </c>
      <c r="K209" s="736">
        <v>0</v>
      </c>
      <c r="L209" s="736">
        <v>0</v>
      </c>
      <c r="M209" s="736">
        <v>0</v>
      </c>
      <c r="N209" s="736">
        <v>0</v>
      </c>
      <c r="O209" s="736">
        <v>0</v>
      </c>
      <c r="R209" t="s">
        <v>30</v>
      </c>
    </row>
    <row r="210" spans="1:18">
      <c r="A210">
        <v>10</v>
      </c>
      <c r="B210" s="732">
        <v>2025</v>
      </c>
      <c r="C210" t="s">
        <v>79</v>
      </c>
      <c r="E210">
        <v>5</v>
      </c>
      <c r="F210" t="s">
        <v>90</v>
      </c>
      <c r="G210" s="736">
        <v>1665300000</v>
      </c>
      <c r="H210" s="736">
        <v>1584443250</v>
      </c>
      <c r="I210" s="736">
        <v>300000000</v>
      </c>
      <c r="J210" s="736">
        <v>0</v>
      </c>
      <c r="K210" s="736">
        <v>0</v>
      </c>
      <c r="L210" s="736">
        <v>0</v>
      </c>
      <c r="M210" s="736">
        <v>500000000</v>
      </c>
      <c r="N210" s="736">
        <v>0</v>
      </c>
      <c r="O210" s="736">
        <v>0</v>
      </c>
      <c r="Q210" t="s">
        <v>208</v>
      </c>
      <c r="R210" t="s">
        <v>226</v>
      </c>
    </row>
    <row r="211" spans="1:18">
      <c r="A211">
        <v>10</v>
      </c>
      <c r="B211" s="732">
        <v>2025</v>
      </c>
      <c r="C211" t="s">
        <v>79</v>
      </c>
      <c r="E211">
        <v>6</v>
      </c>
      <c r="F211" t="s">
        <v>92</v>
      </c>
      <c r="G211" s="736">
        <v>1663272000</v>
      </c>
      <c r="H211" s="736">
        <v>345091577</v>
      </c>
      <c r="I211" s="736">
        <v>300000000</v>
      </c>
      <c r="J211" s="736">
        <v>0</v>
      </c>
      <c r="K211" s="736">
        <v>230676188</v>
      </c>
      <c r="L211" s="736">
        <v>0</v>
      </c>
      <c r="M211" s="736">
        <v>500000000</v>
      </c>
      <c r="N211" s="736">
        <v>0</v>
      </c>
      <c r="O211" s="736">
        <v>0</v>
      </c>
      <c r="Q211" t="s">
        <v>204</v>
      </c>
      <c r="R211" t="s">
        <v>227</v>
      </c>
    </row>
    <row r="212" spans="1:18">
      <c r="A212">
        <v>10</v>
      </c>
      <c r="B212" s="732">
        <v>2025</v>
      </c>
      <c r="C212" t="s">
        <v>93</v>
      </c>
      <c r="E212">
        <v>1</v>
      </c>
      <c r="F212" t="s">
        <v>95</v>
      </c>
      <c r="G212" s="736">
        <v>2579225000</v>
      </c>
      <c r="H212" s="736">
        <v>1479443460</v>
      </c>
      <c r="I212" s="736">
        <v>0</v>
      </c>
      <c r="J212" s="736">
        <v>0</v>
      </c>
      <c r="K212" s="736">
        <v>257922500</v>
      </c>
      <c r="L212" s="736">
        <v>0</v>
      </c>
      <c r="M212" s="736">
        <v>0</v>
      </c>
      <c r="N212" s="736">
        <v>0</v>
      </c>
      <c r="O212" s="736">
        <v>0</v>
      </c>
    </row>
    <row r="213" spans="1:18" ht="38.25">
      <c r="A213">
        <v>10</v>
      </c>
      <c r="B213" s="732">
        <v>2025</v>
      </c>
      <c r="C213" t="s">
        <v>96</v>
      </c>
      <c r="E213">
        <v>1</v>
      </c>
      <c r="F213" s="735" t="s">
        <v>110</v>
      </c>
      <c r="G213" s="736">
        <v>6635659000</v>
      </c>
      <c r="H213" s="736">
        <v>1341810000</v>
      </c>
      <c r="I213" s="736">
        <v>0</v>
      </c>
      <c r="J213" s="736">
        <v>0</v>
      </c>
      <c r="K213" s="736">
        <v>2971617300</v>
      </c>
      <c r="L213" s="736">
        <v>0</v>
      </c>
      <c r="M213" s="736">
        <v>0</v>
      </c>
      <c r="N213" s="736">
        <v>0</v>
      </c>
      <c r="O213" s="736">
        <v>0</v>
      </c>
    </row>
    <row r="214" spans="1:18">
      <c r="A214">
        <v>10</v>
      </c>
      <c r="B214" s="732">
        <v>2025</v>
      </c>
      <c r="C214" t="s">
        <v>229</v>
      </c>
      <c r="E214">
        <v>1</v>
      </c>
      <c r="F214" t="s">
        <v>169</v>
      </c>
      <c r="G214" s="736">
        <v>1890897000</v>
      </c>
      <c r="H214" s="736">
        <v>1890897000</v>
      </c>
      <c r="I214" s="736">
        <v>1890897000</v>
      </c>
      <c r="J214" s="736">
        <v>0</v>
      </c>
      <c r="K214" s="736">
        <v>0</v>
      </c>
      <c r="L214" s="736">
        <v>69595000</v>
      </c>
      <c r="M214" s="736">
        <v>0</v>
      </c>
      <c r="N214" s="736">
        <v>69595000</v>
      </c>
      <c r="O214" s="736">
        <v>0</v>
      </c>
    </row>
    <row r="215" spans="1:18">
      <c r="A215">
        <v>11</v>
      </c>
      <c r="B215" s="732">
        <v>2025</v>
      </c>
      <c r="C215" t="s">
        <v>24</v>
      </c>
      <c r="D215" t="s">
        <v>27</v>
      </c>
      <c r="E215">
        <v>1</v>
      </c>
      <c r="F215" t="s">
        <v>28</v>
      </c>
      <c r="G215" s="736">
        <v>1140788000</v>
      </c>
      <c r="H215" s="736">
        <v>518195475</v>
      </c>
      <c r="I215" s="736">
        <v>700000000</v>
      </c>
      <c r="J215" s="736">
        <v>200000000</v>
      </c>
      <c r="K215" s="736">
        <v>335522250</v>
      </c>
      <c r="L215" s="736">
        <v>300000000</v>
      </c>
      <c r="M215" s="736">
        <v>0</v>
      </c>
      <c r="N215" s="736">
        <v>0</v>
      </c>
      <c r="O215" s="736">
        <v>0</v>
      </c>
      <c r="P215" t="e">
        <v>#NAME?</v>
      </c>
      <c r="Q215" t="s">
        <v>206</v>
      </c>
      <c r="R215" t="s">
        <v>285</v>
      </c>
    </row>
    <row r="216" spans="1:18">
      <c r="A216">
        <v>11</v>
      </c>
      <c r="B216" s="732">
        <v>2025</v>
      </c>
      <c r="C216" t="s">
        <v>24</v>
      </c>
      <c r="D216" t="s">
        <v>27</v>
      </c>
      <c r="E216">
        <v>2</v>
      </c>
      <c r="F216" t="s">
        <v>29</v>
      </c>
      <c r="G216" s="736">
        <v>1118543000</v>
      </c>
      <c r="H216" s="736">
        <v>1118543000</v>
      </c>
      <c r="I216" s="736">
        <v>1118000000</v>
      </c>
      <c r="J216" s="736">
        <v>0</v>
      </c>
      <c r="K216" s="736">
        <v>0</v>
      </c>
      <c r="L216" s="736">
        <v>0</v>
      </c>
      <c r="M216" s="736">
        <v>0</v>
      </c>
      <c r="N216" s="736">
        <v>138256481.48148099</v>
      </c>
      <c r="O216" s="736">
        <v>138256070</v>
      </c>
    </row>
    <row r="217" spans="1:18">
      <c r="A217">
        <v>11</v>
      </c>
      <c r="B217" s="732">
        <v>2025</v>
      </c>
      <c r="C217" t="s">
        <v>24</v>
      </c>
      <c r="D217" t="s">
        <v>27</v>
      </c>
      <c r="E217">
        <v>3</v>
      </c>
      <c r="F217" t="s">
        <v>31</v>
      </c>
      <c r="G217" s="736">
        <v>1161338000</v>
      </c>
      <c r="H217" s="736">
        <v>1161338000</v>
      </c>
      <c r="I217" s="736">
        <v>1161338000</v>
      </c>
      <c r="J217" s="736">
        <v>0</v>
      </c>
      <c r="K217" s="736">
        <v>0</v>
      </c>
      <c r="L217" s="736">
        <v>0</v>
      </c>
      <c r="M217" s="736">
        <v>0</v>
      </c>
      <c r="N217" s="736">
        <v>28072222.222222202</v>
      </c>
      <c r="O217" s="736">
        <v>28072132</v>
      </c>
      <c r="P217">
        <v>1161338000</v>
      </c>
    </row>
    <row r="218" spans="1:18">
      <c r="A218">
        <v>11</v>
      </c>
      <c r="B218" s="732">
        <v>2025</v>
      </c>
      <c r="C218" t="s">
        <v>24</v>
      </c>
      <c r="D218" t="s">
        <v>27</v>
      </c>
      <c r="E218">
        <v>4</v>
      </c>
      <c r="F218" t="s">
        <v>222</v>
      </c>
      <c r="G218" s="736">
        <v>1129099000</v>
      </c>
      <c r="H218" s="736">
        <v>240997680</v>
      </c>
      <c r="I218" s="736">
        <v>400000000</v>
      </c>
      <c r="J218" s="736">
        <v>200000000</v>
      </c>
      <c r="K218" s="736">
        <v>248400000</v>
      </c>
      <c r="L218" s="736">
        <v>400000000</v>
      </c>
      <c r="M218" s="736">
        <v>400000000</v>
      </c>
      <c r="N218" s="736">
        <v>0</v>
      </c>
      <c r="O218" s="736">
        <v>0</v>
      </c>
      <c r="P218" t="e">
        <v>#NAME?</v>
      </c>
      <c r="Q218" t="s">
        <v>202</v>
      </c>
      <c r="R218" t="s">
        <v>248</v>
      </c>
    </row>
    <row r="219" spans="1:18">
      <c r="A219">
        <v>11</v>
      </c>
      <c r="B219" s="732">
        <v>2025</v>
      </c>
      <c r="C219" t="s">
        <v>24</v>
      </c>
      <c r="D219" t="s">
        <v>27</v>
      </c>
      <c r="E219">
        <v>5</v>
      </c>
      <c r="F219" t="s">
        <v>32</v>
      </c>
      <c r="G219" s="736">
        <v>1129099000</v>
      </c>
      <c r="H219" s="736">
        <v>649826280</v>
      </c>
      <c r="I219" s="736">
        <v>400000000</v>
      </c>
      <c r="J219" s="736">
        <v>0</v>
      </c>
      <c r="K219" s="736">
        <v>0</v>
      </c>
      <c r="L219" s="736">
        <v>0</v>
      </c>
      <c r="M219" s="736">
        <v>0</v>
      </c>
      <c r="N219" s="736">
        <v>0</v>
      </c>
      <c r="O219" s="736">
        <v>0</v>
      </c>
      <c r="P219" t="e">
        <v>#NAME?</v>
      </c>
      <c r="Q219" t="s">
        <v>202</v>
      </c>
      <c r="R219" t="s">
        <v>204</v>
      </c>
    </row>
    <row r="220" spans="1:18">
      <c r="A220">
        <v>11</v>
      </c>
      <c r="B220" s="732">
        <v>2025</v>
      </c>
      <c r="C220" t="s">
        <v>24</v>
      </c>
      <c r="D220" t="s">
        <v>34</v>
      </c>
      <c r="E220">
        <v>1</v>
      </c>
      <c r="F220" t="s">
        <v>35</v>
      </c>
      <c r="G220" s="736">
        <v>1295727000</v>
      </c>
      <c r="H220" s="736">
        <v>1295727000</v>
      </c>
      <c r="I220" s="736">
        <v>1150000000</v>
      </c>
      <c r="J220" s="736">
        <v>0</v>
      </c>
      <c r="K220" s="736">
        <v>0</v>
      </c>
      <c r="L220" s="736">
        <v>0</v>
      </c>
      <c r="M220" s="736">
        <v>0</v>
      </c>
      <c r="N220" s="736">
        <v>205662963</v>
      </c>
      <c r="O220" s="736">
        <v>100000000</v>
      </c>
      <c r="P220">
        <v>1295727000</v>
      </c>
    </row>
    <row r="221" spans="1:18">
      <c r="A221">
        <v>11</v>
      </c>
      <c r="B221" s="732">
        <v>2025</v>
      </c>
      <c r="C221" t="s">
        <v>24</v>
      </c>
      <c r="D221" t="s">
        <v>34</v>
      </c>
      <c r="E221">
        <v>2</v>
      </c>
      <c r="F221" t="s">
        <v>36</v>
      </c>
      <c r="G221" s="736">
        <v>1629894000</v>
      </c>
      <c r="H221" s="736">
        <v>1629894000</v>
      </c>
      <c r="I221" s="736">
        <v>1629894000</v>
      </c>
      <c r="J221" s="736">
        <v>0</v>
      </c>
      <c r="K221" s="736">
        <v>0</v>
      </c>
      <c r="L221" s="736">
        <v>0</v>
      </c>
      <c r="M221" s="736">
        <v>0</v>
      </c>
      <c r="N221" s="736">
        <v>134944444.444444</v>
      </c>
      <c r="O221" s="736">
        <v>134944617</v>
      </c>
      <c r="P221">
        <v>1629894000</v>
      </c>
    </row>
    <row r="222" spans="1:18">
      <c r="A222">
        <v>11</v>
      </c>
      <c r="B222" s="732">
        <v>2025</v>
      </c>
      <c r="C222" t="s">
        <v>24</v>
      </c>
      <c r="D222" t="s">
        <v>34</v>
      </c>
      <c r="E222">
        <v>3</v>
      </c>
      <c r="F222" t="s">
        <v>37</v>
      </c>
      <c r="G222" s="736">
        <v>1323642000</v>
      </c>
      <c r="H222" s="736">
        <v>1253088000</v>
      </c>
      <c r="I222" s="736">
        <v>1300000000</v>
      </c>
      <c r="J222" s="736">
        <v>100000000</v>
      </c>
      <c r="K222" s="736">
        <v>70554000</v>
      </c>
      <c r="L222" s="736">
        <v>0</v>
      </c>
      <c r="M222" s="736">
        <v>0</v>
      </c>
      <c r="N222" s="736">
        <v>0</v>
      </c>
      <c r="O222" s="736">
        <v>0</v>
      </c>
      <c r="P222" t="e">
        <v>#NAME?</v>
      </c>
      <c r="Q222" t="s">
        <v>285</v>
      </c>
      <c r="R222" t="s">
        <v>285</v>
      </c>
    </row>
    <row r="223" spans="1:18">
      <c r="A223">
        <v>11</v>
      </c>
      <c r="B223" s="732">
        <v>2025</v>
      </c>
      <c r="C223" t="s">
        <v>24</v>
      </c>
      <c r="D223" t="s">
        <v>34</v>
      </c>
      <c r="E223">
        <v>4</v>
      </c>
      <c r="F223" t="s">
        <v>38</v>
      </c>
      <c r="G223" s="736">
        <v>1352546000</v>
      </c>
      <c r="H223" s="736">
        <v>1325213000</v>
      </c>
      <c r="I223" s="736">
        <v>1300000000</v>
      </c>
      <c r="J223" s="736">
        <v>0</v>
      </c>
      <c r="K223" s="736">
        <v>27333000</v>
      </c>
      <c r="L223" s="736">
        <v>52546000</v>
      </c>
      <c r="M223" s="736">
        <v>0</v>
      </c>
      <c r="N223" s="736">
        <v>0</v>
      </c>
      <c r="O223" s="736">
        <v>0</v>
      </c>
      <c r="P223" t="e">
        <v>#NAME?</v>
      </c>
      <c r="Q223" t="s">
        <v>285</v>
      </c>
      <c r="R223" t="s">
        <v>285</v>
      </c>
    </row>
    <row r="224" spans="1:18">
      <c r="A224">
        <v>11</v>
      </c>
      <c r="B224" s="732">
        <v>2025</v>
      </c>
      <c r="C224" t="s">
        <v>24</v>
      </c>
      <c r="D224" t="s">
        <v>34</v>
      </c>
      <c r="E224">
        <v>5</v>
      </c>
      <c r="F224" t="s">
        <v>39</v>
      </c>
      <c r="G224" s="736">
        <v>1221751000</v>
      </c>
      <c r="H224" s="736">
        <v>1221751000</v>
      </c>
      <c r="I224" s="736">
        <v>1100000000</v>
      </c>
      <c r="J224" s="736">
        <v>0</v>
      </c>
      <c r="K224" s="736">
        <v>0</v>
      </c>
      <c r="L224" s="736">
        <v>178527852</v>
      </c>
      <c r="M224" s="736">
        <v>0</v>
      </c>
      <c r="N224" s="736">
        <v>56776852</v>
      </c>
      <c r="O224" s="736">
        <v>0</v>
      </c>
      <c r="P224" t="e">
        <v>#NAME?</v>
      </c>
      <c r="Q224" t="s">
        <v>285</v>
      </c>
      <c r="R224" t="s">
        <v>285</v>
      </c>
    </row>
    <row r="225" spans="1:18">
      <c r="A225">
        <v>11</v>
      </c>
      <c r="B225" s="732">
        <v>2025</v>
      </c>
      <c r="C225" t="s">
        <v>24</v>
      </c>
      <c r="D225" t="s">
        <v>34</v>
      </c>
      <c r="E225">
        <v>6</v>
      </c>
      <c r="F225" t="s">
        <v>40</v>
      </c>
      <c r="G225" s="736">
        <v>1195530000</v>
      </c>
      <c r="H225" s="736">
        <v>1195530000</v>
      </c>
      <c r="I225" s="736">
        <v>1195530000</v>
      </c>
      <c r="J225" s="736">
        <v>0</v>
      </c>
      <c r="K225" s="736">
        <v>0</v>
      </c>
      <c r="L225" s="736">
        <v>0</v>
      </c>
      <c r="M225" s="736">
        <v>0</v>
      </c>
      <c r="N225" s="736">
        <v>141848148.148148</v>
      </c>
      <c r="O225" s="736">
        <v>141848544</v>
      </c>
      <c r="P225">
        <v>1195530000</v>
      </c>
    </row>
    <row r="226" spans="1:18">
      <c r="A226">
        <v>11</v>
      </c>
      <c r="B226" s="732">
        <v>2025</v>
      </c>
      <c r="C226" t="s">
        <v>24</v>
      </c>
      <c r="D226" t="s">
        <v>34</v>
      </c>
      <c r="E226">
        <v>7</v>
      </c>
      <c r="F226" t="s">
        <v>41</v>
      </c>
      <c r="G226" s="736">
        <v>1487132000</v>
      </c>
      <c r="H226" s="736">
        <v>1487132000</v>
      </c>
      <c r="I226" s="736">
        <v>1100000000</v>
      </c>
      <c r="J226" s="736">
        <v>0</v>
      </c>
      <c r="K226" s="736">
        <v>0</v>
      </c>
      <c r="L226" s="736">
        <v>387132000</v>
      </c>
      <c r="M226" s="736">
        <v>50000000</v>
      </c>
      <c r="N226" s="736">
        <v>99454630</v>
      </c>
      <c r="O226" s="736">
        <v>99454630</v>
      </c>
      <c r="P226" t="e">
        <v>#NAME?</v>
      </c>
      <c r="Q226" t="s">
        <v>285</v>
      </c>
      <c r="R226" t="s">
        <v>285</v>
      </c>
    </row>
    <row r="227" spans="1:18">
      <c r="A227">
        <v>11</v>
      </c>
      <c r="B227" s="732">
        <v>2025</v>
      </c>
      <c r="C227" t="s">
        <v>24</v>
      </c>
      <c r="D227" t="s">
        <v>34</v>
      </c>
      <c r="E227">
        <v>8</v>
      </c>
      <c r="F227" t="s">
        <v>43</v>
      </c>
      <c r="G227" s="736">
        <v>1590793000</v>
      </c>
      <c r="H227" s="736">
        <v>520020000</v>
      </c>
      <c r="I227" s="736">
        <v>400000000</v>
      </c>
      <c r="J227" s="736">
        <v>0</v>
      </c>
      <c r="K227" s="736">
        <v>0</v>
      </c>
      <c r="L227" s="736">
        <v>0</v>
      </c>
      <c r="M227" s="736">
        <v>0</v>
      </c>
      <c r="N227" s="736">
        <v>0</v>
      </c>
      <c r="O227" s="736">
        <v>0</v>
      </c>
      <c r="P227" t="e">
        <v>#NAME?</v>
      </c>
    </row>
    <row r="228" spans="1:18">
      <c r="A228">
        <v>11</v>
      </c>
      <c r="B228" s="732">
        <v>2025</v>
      </c>
      <c r="C228" t="s">
        <v>24</v>
      </c>
      <c r="D228" t="s">
        <v>34</v>
      </c>
      <c r="E228">
        <v>9</v>
      </c>
      <c r="F228" t="s">
        <v>45</v>
      </c>
      <c r="G228" s="736">
        <v>1386198000</v>
      </c>
      <c r="H228" s="736">
        <v>220603680</v>
      </c>
      <c r="I228" s="736">
        <v>200000000</v>
      </c>
      <c r="J228" s="736">
        <v>0</v>
      </c>
      <c r="K228" s="736">
        <v>0</v>
      </c>
      <c r="L228" s="736">
        <v>0</v>
      </c>
      <c r="M228" s="736">
        <v>0</v>
      </c>
      <c r="N228" s="736">
        <v>0</v>
      </c>
      <c r="O228" s="736">
        <v>0</v>
      </c>
      <c r="P228" t="e">
        <v>#NAME?</v>
      </c>
      <c r="Q228" t="s">
        <v>202</v>
      </c>
      <c r="R228" t="s">
        <v>203</v>
      </c>
    </row>
    <row r="229" spans="1:18">
      <c r="A229">
        <v>11</v>
      </c>
      <c r="B229" s="732">
        <v>2025</v>
      </c>
      <c r="C229" t="s">
        <v>24</v>
      </c>
      <c r="D229" t="s">
        <v>34</v>
      </c>
      <c r="E229">
        <v>10</v>
      </c>
      <c r="F229" t="s">
        <v>46</v>
      </c>
      <c r="G229" s="736">
        <v>1151187000</v>
      </c>
      <c r="H229" s="736">
        <v>1151187000</v>
      </c>
      <c r="I229" s="736">
        <v>1151187000</v>
      </c>
      <c r="J229" s="736">
        <v>0</v>
      </c>
      <c r="K229" s="736">
        <v>0</v>
      </c>
      <c r="L229" s="736">
        <v>0</v>
      </c>
      <c r="M229" s="736">
        <v>0</v>
      </c>
      <c r="N229" s="736">
        <v>139475000</v>
      </c>
      <c r="O229" s="736">
        <v>139474971</v>
      </c>
      <c r="P229">
        <v>1151187000</v>
      </c>
    </row>
    <row r="230" spans="1:18">
      <c r="A230">
        <v>11</v>
      </c>
      <c r="B230" s="732">
        <v>2025</v>
      </c>
      <c r="C230" t="s">
        <v>24</v>
      </c>
      <c r="D230" t="s">
        <v>34</v>
      </c>
      <c r="E230">
        <v>11</v>
      </c>
      <c r="F230" t="s">
        <v>47</v>
      </c>
      <c r="G230" s="736">
        <v>1599758000</v>
      </c>
      <c r="H230" s="736">
        <v>1599758000</v>
      </c>
      <c r="I230" s="736">
        <v>1400000000</v>
      </c>
      <c r="J230" s="736">
        <v>0</v>
      </c>
      <c r="K230" s="736">
        <v>0</v>
      </c>
      <c r="L230" s="736">
        <v>199758000</v>
      </c>
      <c r="M230" s="736">
        <v>199758000</v>
      </c>
      <c r="N230" s="736">
        <v>0</v>
      </c>
      <c r="O230" s="736">
        <v>135344191</v>
      </c>
      <c r="P230">
        <v>1599758000</v>
      </c>
      <c r="Q230" t="s">
        <v>285</v>
      </c>
      <c r="R230" t="s">
        <v>285</v>
      </c>
    </row>
    <row r="231" spans="1:18">
      <c r="A231">
        <v>11</v>
      </c>
      <c r="B231" s="732">
        <v>2025</v>
      </c>
      <c r="C231" t="s">
        <v>24</v>
      </c>
      <c r="D231" t="s">
        <v>34</v>
      </c>
      <c r="E231">
        <v>12</v>
      </c>
      <c r="F231" t="s">
        <v>48</v>
      </c>
      <c r="G231" s="736">
        <v>1512938000</v>
      </c>
      <c r="H231" s="736">
        <v>1512938000</v>
      </c>
      <c r="I231" s="736">
        <v>1512938000</v>
      </c>
      <c r="J231" s="736">
        <v>0</v>
      </c>
      <c r="K231" s="736">
        <v>0</v>
      </c>
      <c r="L231" s="736">
        <v>0</v>
      </c>
      <c r="M231" s="736">
        <v>0</v>
      </c>
      <c r="N231" s="736">
        <v>145883333.33333299</v>
      </c>
      <c r="O231" s="736">
        <v>145883155</v>
      </c>
      <c r="P231">
        <v>1512938000</v>
      </c>
    </row>
    <row r="232" spans="1:18">
      <c r="A232">
        <v>11</v>
      </c>
      <c r="B232" s="732">
        <v>2025</v>
      </c>
      <c r="C232" t="s">
        <v>24</v>
      </c>
      <c r="D232" t="s">
        <v>34</v>
      </c>
      <c r="E232">
        <v>13</v>
      </c>
      <c r="F232" t="s">
        <v>49</v>
      </c>
      <c r="G232" s="736">
        <v>1593398000</v>
      </c>
      <c r="H232" s="736">
        <v>1593398000</v>
      </c>
      <c r="I232" s="736">
        <v>1593398000</v>
      </c>
      <c r="J232" s="736">
        <v>0</v>
      </c>
      <c r="K232" s="736">
        <v>0</v>
      </c>
      <c r="L232" s="736">
        <v>0</v>
      </c>
      <c r="M232" s="736">
        <v>0</v>
      </c>
      <c r="N232" s="736">
        <v>113004630</v>
      </c>
      <c r="O232" s="736">
        <v>113004411</v>
      </c>
      <c r="P232">
        <v>1593398000</v>
      </c>
    </row>
    <row r="233" spans="1:18">
      <c r="A233">
        <v>11</v>
      </c>
      <c r="B233" s="732">
        <v>2025</v>
      </c>
      <c r="C233" t="s">
        <v>24</v>
      </c>
      <c r="D233" t="s">
        <v>34</v>
      </c>
      <c r="E233">
        <v>14</v>
      </c>
      <c r="F233" t="s">
        <v>50</v>
      </c>
      <c r="G233" s="736">
        <v>1168758000</v>
      </c>
      <c r="H233" s="736">
        <v>1168758000</v>
      </c>
      <c r="I233" s="736">
        <v>300000000</v>
      </c>
      <c r="J233" s="736">
        <v>0</v>
      </c>
      <c r="K233" s="736">
        <v>0</v>
      </c>
      <c r="L233" s="736">
        <v>0</v>
      </c>
      <c r="M233" s="736">
        <v>0</v>
      </c>
      <c r="N233" s="736">
        <v>0</v>
      </c>
      <c r="O233" s="736">
        <v>0</v>
      </c>
      <c r="P233" t="e">
        <v>#NAME?</v>
      </c>
      <c r="R233" t="s">
        <v>285</v>
      </c>
    </row>
    <row r="234" spans="1:18">
      <c r="A234">
        <v>11</v>
      </c>
      <c r="B234" s="732">
        <v>2025</v>
      </c>
      <c r="C234" t="s">
        <v>24</v>
      </c>
      <c r="D234" t="s">
        <v>51</v>
      </c>
      <c r="E234">
        <v>1</v>
      </c>
      <c r="F234" t="s">
        <v>52</v>
      </c>
      <c r="G234" s="736">
        <v>1566568000</v>
      </c>
      <c r="H234" s="736">
        <v>1566568000</v>
      </c>
      <c r="I234" s="736">
        <v>1566568000</v>
      </c>
      <c r="J234" s="736">
        <v>0</v>
      </c>
      <c r="K234" s="736">
        <v>0</v>
      </c>
      <c r="L234" s="736">
        <v>0</v>
      </c>
      <c r="M234" s="736">
        <v>0</v>
      </c>
      <c r="N234" s="736">
        <v>203928703.703704</v>
      </c>
      <c r="O234" s="736">
        <v>203928704</v>
      </c>
      <c r="P234">
        <v>1566568000</v>
      </c>
    </row>
    <row r="235" spans="1:18">
      <c r="A235">
        <v>11</v>
      </c>
      <c r="B235" s="732">
        <v>2025</v>
      </c>
      <c r="C235" t="s">
        <v>24</v>
      </c>
      <c r="D235" t="s">
        <v>51</v>
      </c>
      <c r="E235">
        <v>2</v>
      </c>
      <c r="F235" t="s">
        <v>53</v>
      </c>
      <c r="G235" s="736">
        <v>1264042000</v>
      </c>
      <c r="H235" s="736">
        <v>321613920</v>
      </c>
      <c r="I235" s="736">
        <v>400000000</v>
      </c>
      <c r="J235" s="736">
        <v>200000000</v>
      </c>
      <c r="K235" s="736">
        <v>298944000</v>
      </c>
      <c r="L235" s="736">
        <v>400000000</v>
      </c>
      <c r="M235" s="736">
        <v>400000000</v>
      </c>
      <c r="N235" s="736">
        <v>0</v>
      </c>
      <c r="O235" s="736">
        <v>0</v>
      </c>
      <c r="P235" t="e">
        <v>#NAME?</v>
      </c>
      <c r="Q235" t="s">
        <v>202</v>
      </c>
      <c r="R235" t="s">
        <v>212</v>
      </c>
    </row>
    <row r="236" spans="1:18">
      <c r="A236">
        <v>11</v>
      </c>
      <c r="B236" s="732">
        <v>2025</v>
      </c>
      <c r="C236" t="s">
        <v>24</v>
      </c>
      <c r="D236" t="s">
        <v>51</v>
      </c>
      <c r="E236">
        <v>3</v>
      </c>
      <c r="F236" t="s">
        <v>54</v>
      </c>
      <c r="G236" s="736">
        <v>1264264000</v>
      </c>
      <c r="H236" s="736">
        <v>505713600</v>
      </c>
      <c r="I236" s="736">
        <v>200000000</v>
      </c>
      <c r="J236" s="736">
        <v>0</v>
      </c>
      <c r="K236" s="736">
        <v>286488000</v>
      </c>
      <c r="L236" s="736">
        <v>600000000</v>
      </c>
      <c r="M236" s="736">
        <v>200000000</v>
      </c>
      <c r="N236" s="736">
        <v>0</v>
      </c>
      <c r="O236" s="736">
        <v>0</v>
      </c>
      <c r="P236" t="e">
        <v>#NAME?</v>
      </c>
      <c r="Q236" t="s">
        <v>202</v>
      </c>
      <c r="R236" t="s">
        <v>248</v>
      </c>
    </row>
    <row r="237" spans="1:18">
      <c r="A237">
        <v>11</v>
      </c>
      <c r="B237" s="732">
        <v>2025</v>
      </c>
      <c r="C237" t="s">
        <v>24</v>
      </c>
      <c r="D237" t="s">
        <v>51</v>
      </c>
      <c r="E237">
        <v>4</v>
      </c>
      <c r="F237" t="s">
        <v>55</v>
      </c>
      <c r="G237" s="736">
        <v>929889000</v>
      </c>
      <c r="H237" s="736">
        <v>929889000</v>
      </c>
      <c r="I237" s="736">
        <v>929889000</v>
      </c>
      <c r="J237" s="736">
        <v>0</v>
      </c>
      <c r="K237" s="736">
        <v>0</v>
      </c>
      <c r="L237" s="736">
        <v>0</v>
      </c>
      <c r="M237" s="736">
        <v>0</v>
      </c>
      <c r="N237" s="736">
        <v>41061111.111111097</v>
      </c>
      <c r="O237" s="736">
        <v>41060664</v>
      </c>
      <c r="P237" t="e">
        <v>#NAME?</v>
      </c>
      <c r="Q237" t="s">
        <v>285</v>
      </c>
      <c r="R237" t="s">
        <v>285</v>
      </c>
    </row>
    <row r="238" spans="1:18">
      <c r="A238">
        <v>11</v>
      </c>
      <c r="B238" s="732">
        <v>2025</v>
      </c>
      <c r="C238" t="s">
        <v>24</v>
      </c>
      <c r="D238" t="s">
        <v>51</v>
      </c>
      <c r="E238">
        <v>5</v>
      </c>
      <c r="F238" t="s">
        <v>56</v>
      </c>
      <c r="G238" s="736">
        <v>1150397000</v>
      </c>
      <c r="H238" s="736">
        <v>1150397000</v>
      </c>
      <c r="I238" s="736">
        <v>1150397000</v>
      </c>
      <c r="J238" s="736">
        <v>0</v>
      </c>
      <c r="K238" s="736">
        <v>0</v>
      </c>
      <c r="L238" s="736">
        <v>0</v>
      </c>
      <c r="M238" s="736">
        <v>0</v>
      </c>
      <c r="N238" s="736">
        <v>157625000</v>
      </c>
      <c r="O238" s="736">
        <v>157624826</v>
      </c>
      <c r="P238">
        <v>1150397000</v>
      </c>
    </row>
    <row r="239" spans="1:18">
      <c r="A239">
        <v>11</v>
      </c>
      <c r="B239" s="732">
        <v>2025</v>
      </c>
      <c r="C239" t="s">
        <v>24</v>
      </c>
      <c r="D239" t="s">
        <v>51</v>
      </c>
      <c r="E239">
        <v>6</v>
      </c>
      <c r="F239" t="s">
        <v>147</v>
      </c>
      <c r="G239" s="736">
        <v>1688339000</v>
      </c>
      <c r="H239" s="736">
        <v>0</v>
      </c>
      <c r="I239" s="736">
        <v>100000000</v>
      </c>
      <c r="J239" s="736">
        <v>0</v>
      </c>
      <c r="K239" s="736">
        <v>150943500</v>
      </c>
      <c r="L239" s="736">
        <v>0</v>
      </c>
      <c r="M239" s="736">
        <v>200000000</v>
      </c>
      <c r="N239" s="736">
        <v>0</v>
      </c>
      <c r="O239" s="736">
        <v>0</v>
      </c>
      <c r="P239" t="e">
        <v>#NAME?</v>
      </c>
      <c r="R239" t="s">
        <v>203</v>
      </c>
    </row>
    <row r="240" spans="1:18">
      <c r="A240">
        <v>11</v>
      </c>
      <c r="B240" s="732">
        <v>2025</v>
      </c>
      <c r="C240" t="s">
        <v>24</v>
      </c>
      <c r="D240" t="s">
        <v>51</v>
      </c>
      <c r="E240">
        <v>7</v>
      </c>
      <c r="F240" t="s">
        <v>243</v>
      </c>
      <c r="G240" s="736">
        <v>1437536000</v>
      </c>
      <c r="H240" s="736">
        <v>0</v>
      </c>
      <c r="I240" s="736">
        <v>450000000</v>
      </c>
      <c r="J240" s="736">
        <v>200000000</v>
      </c>
      <c r="K240" s="736">
        <v>117612000</v>
      </c>
      <c r="L240" s="736">
        <v>0</v>
      </c>
      <c r="M240" s="736">
        <v>0</v>
      </c>
      <c r="N240" s="736">
        <v>0</v>
      </c>
      <c r="O240" s="736">
        <v>0</v>
      </c>
      <c r="P240" t="e">
        <v>#NAME?</v>
      </c>
      <c r="R240" t="s">
        <v>203</v>
      </c>
    </row>
    <row r="241" spans="1:18">
      <c r="A241">
        <v>11</v>
      </c>
      <c r="B241" s="732">
        <v>2025</v>
      </c>
      <c r="C241" t="s">
        <v>24</v>
      </c>
      <c r="D241" t="s">
        <v>57</v>
      </c>
      <c r="E241">
        <v>1</v>
      </c>
      <c r="F241" t="s">
        <v>58</v>
      </c>
      <c r="G241" s="736">
        <v>1366377000</v>
      </c>
      <c r="H241" s="736">
        <v>745940475</v>
      </c>
      <c r="I241" s="736">
        <v>800000000</v>
      </c>
      <c r="J241" s="736">
        <v>150000000</v>
      </c>
      <c r="K241" s="736">
        <v>146891250</v>
      </c>
      <c r="L241" s="736">
        <v>400000000</v>
      </c>
      <c r="M241" s="736">
        <v>0</v>
      </c>
      <c r="N241" s="736">
        <v>0</v>
      </c>
      <c r="O241" s="736">
        <v>0</v>
      </c>
      <c r="P241" t="e">
        <v>#NAME?</v>
      </c>
      <c r="Q241" t="s">
        <v>206</v>
      </c>
      <c r="R241" t="s">
        <v>285</v>
      </c>
    </row>
    <row r="242" spans="1:18">
      <c r="A242">
        <v>11</v>
      </c>
      <c r="B242" s="732">
        <v>2025</v>
      </c>
      <c r="C242" t="s">
        <v>24</v>
      </c>
      <c r="D242" t="s">
        <v>57</v>
      </c>
      <c r="E242">
        <v>2</v>
      </c>
      <c r="F242" t="s">
        <v>59</v>
      </c>
      <c r="G242" s="736">
        <v>1307971000</v>
      </c>
      <c r="H242" s="736">
        <v>1238068800</v>
      </c>
      <c r="I242" s="736">
        <v>900000000</v>
      </c>
      <c r="J242" s="736">
        <v>69902200</v>
      </c>
      <c r="K242" s="736">
        <v>69902200</v>
      </c>
      <c r="L242" s="736">
        <v>350000000</v>
      </c>
      <c r="M242" s="736">
        <v>200000000</v>
      </c>
      <c r="N242" s="736">
        <v>0</v>
      </c>
      <c r="O242" s="736">
        <v>0</v>
      </c>
      <c r="P242" t="e">
        <v>#NAME?</v>
      </c>
      <c r="Q242" t="s">
        <v>240</v>
      </c>
      <c r="R242" t="s">
        <v>285</v>
      </c>
    </row>
    <row r="243" spans="1:18">
      <c r="A243">
        <v>11</v>
      </c>
      <c r="B243" s="732">
        <v>2025</v>
      </c>
      <c r="C243" t="s">
        <v>24</v>
      </c>
      <c r="D243" t="s">
        <v>57</v>
      </c>
      <c r="E243">
        <v>3</v>
      </c>
      <c r="F243" t="s">
        <v>60</v>
      </c>
      <c r="G243" s="736">
        <v>1196198000</v>
      </c>
      <c r="H243" s="736">
        <v>1196198000</v>
      </c>
      <c r="I243" s="736">
        <v>1196198000</v>
      </c>
      <c r="J243" s="736">
        <v>0</v>
      </c>
      <c r="K243" s="736">
        <v>0</v>
      </c>
      <c r="L243" s="736">
        <v>0</v>
      </c>
      <c r="M243" s="736">
        <v>0</v>
      </c>
      <c r="N243" s="736">
        <v>164801852</v>
      </c>
      <c r="O243" s="736">
        <v>164802311</v>
      </c>
      <c r="P243" t="e">
        <v>#NAME?</v>
      </c>
      <c r="Q243" t="s">
        <v>285</v>
      </c>
      <c r="R243" t="s">
        <v>285</v>
      </c>
    </row>
    <row r="244" spans="1:18">
      <c r="A244">
        <v>11</v>
      </c>
      <c r="B244" s="732">
        <v>2025</v>
      </c>
      <c r="C244" t="s">
        <v>24</v>
      </c>
      <c r="D244" t="s">
        <v>57</v>
      </c>
      <c r="E244">
        <v>4</v>
      </c>
      <c r="F244" t="s">
        <v>62</v>
      </c>
      <c r="G244" s="736">
        <v>1299151000</v>
      </c>
      <c r="H244" s="736">
        <v>1227717900</v>
      </c>
      <c r="I244" s="736">
        <v>1250000000</v>
      </c>
      <c r="J244" s="736">
        <v>71433100</v>
      </c>
      <c r="K244" s="736">
        <v>71433100</v>
      </c>
      <c r="L244" s="736">
        <v>0</v>
      </c>
      <c r="M244" s="736">
        <v>0</v>
      </c>
      <c r="N244" s="736">
        <v>0</v>
      </c>
      <c r="O244" s="736">
        <v>0</v>
      </c>
      <c r="P244" t="e">
        <v>#NAME?</v>
      </c>
      <c r="Q244" t="s">
        <v>285</v>
      </c>
      <c r="R244" t="s">
        <v>285</v>
      </c>
    </row>
    <row r="245" spans="1:18">
      <c r="A245">
        <v>11</v>
      </c>
      <c r="B245" s="732">
        <v>2025</v>
      </c>
      <c r="C245" t="s">
        <v>24</v>
      </c>
      <c r="D245" t="s">
        <v>57</v>
      </c>
      <c r="E245">
        <v>5</v>
      </c>
      <c r="F245" t="s">
        <v>63</v>
      </c>
      <c r="G245" s="736">
        <v>1178570000</v>
      </c>
      <c r="H245" s="736">
        <v>1178570000</v>
      </c>
      <c r="I245" s="736">
        <v>1178570000</v>
      </c>
      <c r="J245" s="736">
        <v>0</v>
      </c>
      <c r="K245" s="736">
        <v>0</v>
      </c>
      <c r="L245" s="736">
        <v>0</v>
      </c>
      <c r="M245" s="736">
        <v>0</v>
      </c>
      <c r="N245" s="736">
        <v>162989814.81481501</v>
      </c>
      <c r="O245" s="736">
        <v>162990131</v>
      </c>
      <c r="P245">
        <v>1178570000</v>
      </c>
    </row>
    <row r="246" spans="1:18">
      <c r="A246">
        <v>11</v>
      </c>
      <c r="B246" s="732">
        <v>2025</v>
      </c>
      <c r="C246" t="s">
        <v>24</v>
      </c>
      <c r="D246" t="s">
        <v>57</v>
      </c>
      <c r="E246">
        <v>6</v>
      </c>
      <c r="F246" t="s">
        <v>224</v>
      </c>
      <c r="G246" s="736">
        <v>1209500000</v>
      </c>
      <c r="H246" s="736">
        <v>502123050</v>
      </c>
      <c r="I246" s="736">
        <v>300000000</v>
      </c>
      <c r="J246" s="736">
        <v>0</v>
      </c>
      <c r="K246" s="736">
        <v>50719500</v>
      </c>
      <c r="L246" s="736">
        <v>300000000</v>
      </c>
      <c r="M246" s="736">
        <v>0</v>
      </c>
      <c r="N246" s="736">
        <v>0</v>
      </c>
      <c r="O246" s="736">
        <v>0</v>
      </c>
      <c r="P246" t="e">
        <v>#NAME?</v>
      </c>
      <c r="Q246" t="s">
        <v>202</v>
      </c>
      <c r="R246" t="s">
        <v>205</v>
      </c>
    </row>
    <row r="247" spans="1:18">
      <c r="A247">
        <v>11</v>
      </c>
      <c r="B247" s="732">
        <v>2025</v>
      </c>
      <c r="C247" t="s">
        <v>24</v>
      </c>
      <c r="D247" t="s">
        <v>57</v>
      </c>
      <c r="E247">
        <v>7</v>
      </c>
      <c r="F247" t="s">
        <v>64</v>
      </c>
      <c r="G247" s="736">
        <v>1355857000</v>
      </c>
      <c r="H247" s="736">
        <v>524149542</v>
      </c>
      <c r="I247" s="736">
        <v>400000000</v>
      </c>
      <c r="J247" s="736">
        <v>0</v>
      </c>
      <c r="K247" s="736">
        <v>0</v>
      </c>
      <c r="L247" s="736">
        <v>0</v>
      </c>
      <c r="M247" s="736">
        <v>0</v>
      </c>
      <c r="N247" s="736">
        <v>0</v>
      </c>
      <c r="O247" s="736">
        <v>0</v>
      </c>
      <c r="P247" t="e">
        <v>#NAME?</v>
      </c>
      <c r="Q247" t="s">
        <v>202</v>
      </c>
      <c r="R247" t="s">
        <v>211</v>
      </c>
    </row>
    <row r="248" spans="1:18">
      <c r="A248">
        <v>11</v>
      </c>
      <c r="B248" s="732">
        <v>2025</v>
      </c>
      <c r="C248" t="s">
        <v>24</v>
      </c>
      <c r="D248" t="s">
        <v>57</v>
      </c>
      <c r="E248">
        <v>8</v>
      </c>
      <c r="F248" t="s">
        <v>65</v>
      </c>
      <c r="G248" s="736">
        <v>1227450000</v>
      </c>
      <c r="H248" s="736">
        <v>1227450000</v>
      </c>
      <c r="I248" s="736">
        <v>1227450000</v>
      </c>
      <c r="J248" s="736">
        <v>0</v>
      </c>
      <c r="K248" s="736">
        <v>0</v>
      </c>
      <c r="L248" s="736">
        <v>0</v>
      </c>
      <c r="M248" s="736">
        <v>0</v>
      </c>
      <c r="N248" s="736">
        <v>145866666.66666701</v>
      </c>
      <c r="O248" s="736">
        <v>145866567</v>
      </c>
      <c r="P248">
        <v>1227450000</v>
      </c>
    </row>
    <row r="249" spans="1:18">
      <c r="A249">
        <v>11</v>
      </c>
      <c r="B249" s="732">
        <v>2025</v>
      </c>
      <c r="C249" t="s">
        <v>24</v>
      </c>
      <c r="D249" t="s">
        <v>57</v>
      </c>
      <c r="E249">
        <v>9</v>
      </c>
      <c r="F249" t="s">
        <v>66</v>
      </c>
      <c r="G249" s="736">
        <v>1190874000</v>
      </c>
      <c r="H249" s="736">
        <v>927251326</v>
      </c>
      <c r="I249" s="736">
        <v>800000000</v>
      </c>
      <c r="J249" s="736">
        <v>0</v>
      </c>
      <c r="K249" s="736">
        <v>21676005</v>
      </c>
      <c r="L249" s="736">
        <v>350000000</v>
      </c>
      <c r="M249" s="736">
        <v>0</v>
      </c>
      <c r="N249" s="736">
        <v>0</v>
      </c>
      <c r="O249" s="736">
        <v>0</v>
      </c>
      <c r="P249" t="e">
        <v>#NAME?</v>
      </c>
      <c r="Q249" t="s">
        <v>206</v>
      </c>
      <c r="R249" t="s">
        <v>285</v>
      </c>
    </row>
    <row r="250" spans="1:18">
      <c r="A250">
        <v>11</v>
      </c>
      <c r="B250" s="732">
        <v>2025</v>
      </c>
      <c r="C250" t="s">
        <v>24</v>
      </c>
      <c r="D250" t="s">
        <v>57</v>
      </c>
      <c r="E250">
        <v>10</v>
      </c>
      <c r="F250" t="s">
        <v>67</v>
      </c>
      <c r="G250" s="736">
        <v>1202288000</v>
      </c>
      <c r="H250" s="736">
        <v>1202288000</v>
      </c>
      <c r="I250" s="736">
        <v>1202288000</v>
      </c>
      <c r="J250" s="736">
        <v>0</v>
      </c>
      <c r="K250" s="736">
        <v>0</v>
      </c>
      <c r="L250" s="736">
        <v>0</v>
      </c>
      <c r="M250" s="736">
        <v>0</v>
      </c>
      <c r="N250" s="736">
        <v>139692592.59259301</v>
      </c>
      <c r="O250" s="736">
        <v>139692565</v>
      </c>
      <c r="P250">
        <v>1202288000</v>
      </c>
    </row>
    <row r="251" spans="1:18">
      <c r="A251">
        <v>11</v>
      </c>
      <c r="B251" s="732">
        <v>2025</v>
      </c>
      <c r="C251" t="s">
        <v>24</v>
      </c>
      <c r="D251" t="s">
        <v>57</v>
      </c>
      <c r="E251">
        <v>11</v>
      </c>
      <c r="F251" t="s">
        <v>68</v>
      </c>
      <c r="G251" s="736">
        <v>1552019000</v>
      </c>
      <c r="H251" s="736">
        <v>1552019000</v>
      </c>
      <c r="I251" s="736">
        <v>1552019000</v>
      </c>
      <c r="J251" s="736">
        <v>0</v>
      </c>
      <c r="K251" s="736">
        <v>0</v>
      </c>
      <c r="L251" s="736">
        <v>0</v>
      </c>
      <c r="M251" s="736">
        <v>0</v>
      </c>
      <c r="N251" s="736">
        <v>137225000</v>
      </c>
      <c r="O251" s="736">
        <v>137225262</v>
      </c>
      <c r="P251">
        <v>1552019000</v>
      </c>
    </row>
    <row r="252" spans="1:18">
      <c r="A252">
        <v>11</v>
      </c>
      <c r="B252" s="732">
        <v>2025</v>
      </c>
      <c r="C252" t="s">
        <v>24</v>
      </c>
      <c r="D252" t="s">
        <v>57</v>
      </c>
      <c r="E252">
        <v>12</v>
      </c>
      <c r="F252" t="s">
        <v>149</v>
      </c>
      <c r="G252" s="736">
        <v>1191696000</v>
      </c>
      <c r="H252" s="736">
        <v>1191696000</v>
      </c>
      <c r="I252" s="736">
        <v>1191696000</v>
      </c>
      <c r="J252" s="736">
        <v>0</v>
      </c>
      <c r="K252" s="736">
        <v>0</v>
      </c>
      <c r="L252" s="736">
        <v>0</v>
      </c>
      <c r="M252" s="736">
        <v>0</v>
      </c>
      <c r="N252" s="736">
        <v>125000000</v>
      </c>
      <c r="O252" s="736">
        <v>125000000</v>
      </c>
      <c r="P252">
        <v>1191696000</v>
      </c>
    </row>
    <row r="253" spans="1:18">
      <c r="A253">
        <v>11</v>
      </c>
      <c r="B253" s="732">
        <v>2025</v>
      </c>
      <c r="C253" t="s">
        <v>24</v>
      </c>
      <c r="D253" t="s">
        <v>57</v>
      </c>
      <c r="E253">
        <v>13</v>
      </c>
      <c r="F253" t="s">
        <v>151</v>
      </c>
      <c r="G253" s="736">
        <v>1658348000</v>
      </c>
      <c r="H253" s="736">
        <v>1658348000</v>
      </c>
      <c r="I253" s="736">
        <v>1658348000</v>
      </c>
      <c r="J253" s="736">
        <v>0</v>
      </c>
      <c r="K253" s="736">
        <v>0</v>
      </c>
      <c r="L253" s="736">
        <v>0</v>
      </c>
      <c r="M253" s="736">
        <v>0</v>
      </c>
      <c r="N253" s="736">
        <v>158909259.25925899</v>
      </c>
      <c r="O253" s="736">
        <v>158909689</v>
      </c>
      <c r="P253">
        <v>1658348000</v>
      </c>
    </row>
    <row r="254" spans="1:18">
      <c r="A254">
        <v>11</v>
      </c>
      <c r="B254" s="732">
        <v>2025</v>
      </c>
      <c r="C254" t="s">
        <v>24</v>
      </c>
      <c r="D254" t="s">
        <v>57</v>
      </c>
      <c r="E254">
        <v>14</v>
      </c>
      <c r="F254" t="s">
        <v>152</v>
      </c>
      <c r="G254" s="736">
        <v>1420640000</v>
      </c>
      <c r="H254" s="736">
        <v>1420640000</v>
      </c>
      <c r="I254" s="736">
        <v>1420640000</v>
      </c>
      <c r="J254" s="736">
        <v>0</v>
      </c>
      <c r="K254" s="736">
        <v>0</v>
      </c>
      <c r="L254" s="736">
        <v>0</v>
      </c>
      <c r="M254" s="736">
        <v>0</v>
      </c>
      <c r="N254" s="736">
        <v>149076851.851852</v>
      </c>
      <c r="O254" s="736">
        <v>149077053</v>
      </c>
      <c r="P254">
        <v>1420640000</v>
      </c>
    </row>
    <row r="255" spans="1:18">
      <c r="A255">
        <v>11</v>
      </c>
      <c r="B255" s="732">
        <v>2025</v>
      </c>
      <c r="C255" t="s">
        <v>24</v>
      </c>
      <c r="D255" t="s">
        <v>57</v>
      </c>
      <c r="E255">
        <v>15</v>
      </c>
      <c r="F255" t="s">
        <v>72</v>
      </c>
      <c r="G255" s="736">
        <v>1215243000</v>
      </c>
      <c r="H255" s="736">
        <v>1215243000</v>
      </c>
      <c r="I255" s="736">
        <v>1100000000</v>
      </c>
      <c r="J255" s="736">
        <v>0</v>
      </c>
      <c r="K255" s="736">
        <v>0</v>
      </c>
      <c r="L255" s="736">
        <v>199971704</v>
      </c>
      <c r="M255" s="736">
        <v>115243000</v>
      </c>
      <c r="N255" s="736">
        <v>84728704</v>
      </c>
      <c r="O255" s="736">
        <v>84728704</v>
      </c>
      <c r="P255" t="e">
        <v>#NAME?</v>
      </c>
      <c r="Q255" t="s">
        <v>285</v>
      </c>
      <c r="R255" t="s">
        <v>285</v>
      </c>
    </row>
    <row r="256" spans="1:18">
      <c r="A256">
        <v>11</v>
      </c>
      <c r="B256" s="732">
        <v>2025</v>
      </c>
      <c r="C256" t="s">
        <v>24</v>
      </c>
      <c r="D256" t="s">
        <v>57</v>
      </c>
      <c r="E256">
        <v>16</v>
      </c>
      <c r="F256" t="s">
        <v>73</v>
      </c>
      <c r="G256" s="736">
        <v>1217161000</v>
      </c>
      <c r="H256" s="736">
        <v>1217161000</v>
      </c>
      <c r="I256" s="736">
        <v>1217161000</v>
      </c>
      <c r="J256" s="736">
        <v>0</v>
      </c>
      <c r="K256" s="736">
        <v>0</v>
      </c>
      <c r="L256" s="736">
        <v>0</v>
      </c>
      <c r="M256" s="736">
        <v>0</v>
      </c>
      <c r="N256" s="736">
        <v>142537963</v>
      </c>
      <c r="O256" s="736">
        <v>142538141</v>
      </c>
      <c r="P256" t="e">
        <v>#NAME?</v>
      </c>
      <c r="Q256" t="s">
        <v>285</v>
      </c>
      <c r="R256" t="s">
        <v>285</v>
      </c>
    </row>
    <row r="257" spans="1:18">
      <c r="A257">
        <v>11</v>
      </c>
      <c r="B257" s="732">
        <v>2025</v>
      </c>
      <c r="C257" t="s">
        <v>24</v>
      </c>
      <c r="D257" t="s">
        <v>57</v>
      </c>
      <c r="E257">
        <v>17</v>
      </c>
      <c r="F257" t="s">
        <v>75</v>
      </c>
      <c r="G257" s="736">
        <v>1150000000</v>
      </c>
      <c r="H257" s="736">
        <v>1267836000</v>
      </c>
      <c r="I257" s="736">
        <v>1150000000</v>
      </c>
      <c r="J257" s="736">
        <v>0</v>
      </c>
      <c r="K257" s="736">
        <v>0</v>
      </c>
      <c r="L257" s="736">
        <v>226090630</v>
      </c>
      <c r="M257" s="736">
        <v>0</v>
      </c>
      <c r="N257" s="736">
        <v>108254630</v>
      </c>
      <c r="O257" s="736">
        <v>0</v>
      </c>
      <c r="P257" t="e">
        <v>#NAME?</v>
      </c>
      <c r="Q257" t="s">
        <v>285</v>
      </c>
      <c r="R257" t="s">
        <v>285</v>
      </c>
    </row>
    <row r="258" spans="1:18">
      <c r="A258">
        <v>11</v>
      </c>
      <c r="B258" s="732">
        <v>2025</v>
      </c>
      <c r="C258" t="s">
        <v>24</v>
      </c>
      <c r="D258" t="s">
        <v>57</v>
      </c>
      <c r="E258">
        <v>18</v>
      </c>
      <c r="F258" t="s">
        <v>244</v>
      </c>
      <c r="G258" s="736">
        <v>0</v>
      </c>
      <c r="H258" s="736">
        <v>0</v>
      </c>
      <c r="I258" s="736">
        <v>0</v>
      </c>
      <c r="J258" s="736">
        <v>0</v>
      </c>
      <c r="K258" s="736">
        <v>0</v>
      </c>
      <c r="L258" s="736">
        <v>0</v>
      </c>
      <c r="M258" s="736">
        <v>0</v>
      </c>
      <c r="N258" s="736">
        <v>0</v>
      </c>
      <c r="O258" s="736">
        <v>0</v>
      </c>
      <c r="P258" t="e">
        <v>#NAME?</v>
      </c>
    </row>
    <row r="259" spans="1:18">
      <c r="A259">
        <v>11</v>
      </c>
      <c r="B259" s="732">
        <v>2025</v>
      </c>
      <c r="C259" t="s">
        <v>24</v>
      </c>
      <c r="D259" t="s">
        <v>57</v>
      </c>
      <c r="E259">
        <v>19</v>
      </c>
      <c r="F259" t="s">
        <v>225</v>
      </c>
      <c r="G259" s="736">
        <v>1269841117</v>
      </c>
      <c r="H259" s="736">
        <v>0</v>
      </c>
      <c r="I259" s="736">
        <v>300000000</v>
      </c>
      <c r="J259" s="736">
        <v>150000000</v>
      </c>
      <c r="K259" s="736">
        <v>119171250</v>
      </c>
      <c r="L259" s="736">
        <v>0</v>
      </c>
      <c r="M259" s="736">
        <v>0</v>
      </c>
      <c r="N259" s="736">
        <v>0</v>
      </c>
      <c r="O259" s="736">
        <v>0</v>
      </c>
      <c r="P259" t="e">
        <v>#NAME?</v>
      </c>
      <c r="Q259" t="s">
        <v>203</v>
      </c>
      <c r="R259" t="s">
        <v>203</v>
      </c>
    </row>
    <row r="260" spans="1:18">
      <c r="A260">
        <v>11</v>
      </c>
      <c r="B260" s="732">
        <v>2025</v>
      </c>
      <c r="C260" t="s">
        <v>24</v>
      </c>
      <c r="D260" t="s">
        <v>57</v>
      </c>
      <c r="E260">
        <v>20</v>
      </c>
      <c r="F260" t="s">
        <v>76</v>
      </c>
      <c r="G260" s="736">
        <v>1382220000</v>
      </c>
      <c r="H260" s="736">
        <v>1382220000</v>
      </c>
      <c r="I260" s="736">
        <v>1382220000</v>
      </c>
      <c r="J260" s="736">
        <v>0</v>
      </c>
      <c r="K260" s="736">
        <v>0</v>
      </c>
      <c r="L260" s="736">
        <v>0</v>
      </c>
      <c r="M260" s="736">
        <v>0</v>
      </c>
      <c r="N260" s="736">
        <v>124824074.074074</v>
      </c>
      <c r="O260" s="736">
        <v>124824112</v>
      </c>
      <c r="P260">
        <v>1382220000</v>
      </c>
    </row>
    <row r="261" spans="1:18">
      <c r="A261">
        <v>11</v>
      </c>
      <c r="B261" s="732">
        <v>2025</v>
      </c>
      <c r="C261" t="s">
        <v>24</v>
      </c>
      <c r="D261" t="s">
        <v>57</v>
      </c>
      <c r="E261">
        <v>21</v>
      </c>
      <c r="F261" t="s">
        <v>77</v>
      </c>
      <c r="G261" s="736">
        <v>1509219000</v>
      </c>
      <c r="H261" s="736">
        <v>426300000</v>
      </c>
      <c r="I261" s="736">
        <v>300000000</v>
      </c>
      <c r="J261" s="736">
        <v>100000000</v>
      </c>
      <c r="K261" s="736">
        <v>0</v>
      </c>
      <c r="L261" s="736">
        <v>700000000</v>
      </c>
      <c r="M261" s="736">
        <v>0</v>
      </c>
      <c r="N261" s="736">
        <v>0</v>
      </c>
      <c r="O261" s="736">
        <v>0</v>
      </c>
      <c r="P261" t="e">
        <v>#NAME?</v>
      </c>
      <c r="Q261" t="s">
        <v>202</v>
      </c>
      <c r="R261" t="s">
        <v>203</v>
      </c>
    </row>
    <row r="262" spans="1:18">
      <c r="A262">
        <v>11</v>
      </c>
      <c r="B262" s="732">
        <v>2025</v>
      </c>
      <c r="C262" t="s">
        <v>79</v>
      </c>
      <c r="E262">
        <v>1</v>
      </c>
      <c r="F262" t="s">
        <v>87</v>
      </c>
      <c r="G262" s="736">
        <v>1450000000</v>
      </c>
      <c r="H262" s="736">
        <v>723038208</v>
      </c>
      <c r="I262" s="736">
        <v>1000000000</v>
      </c>
      <c r="J262" s="736">
        <v>0</v>
      </c>
      <c r="K262" s="736">
        <v>209694375</v>
      </c>
      <c r="L262" s="736">
        <v>400000000</v>
      </c>
      <c r="M262" s="736">
        <v>300000000</v>
      </c>
      <c r="N262" s="736">
        <v>0</v>
      </c>
      <c r="O262" s="736">
        <v>0</v>
      </c>
      <c r="P262" t="e">
        <v>#NAME?</v>
      </c>
      <c r="Q262" t="s">
        <v>206</v>
      </c>
      <c r="R262" t="s">
        <v>285</v>
      </c>
    </row>
    <row r="263" spans="1:18">
      <c r="A263">
        <v>11</v>
      </c>
      <c r="B263" s="732">
        <v>2025</v>
      </c>
      <c r="C263" t="s">
        <v>79</v>
      </c>
      <c r="E263">
        <v>2</v>
      </c>
      <c r="F263" t="s">
        <v>88</v>
      </c>
      <c r="G263" s="736">
        <v>1450000000</v>
      </c>
      <c r="H263" s="736">
        <v>407657868</v>
      </c>
      <c r="I263" s="736">
        <v>1000000000</v>
      </c>
      <c r="J263" s="736">
        <v>0</v>
      </c>
      <c r="K263" s="736">
        <v>257924081</v>
      </c>
      <c r="L263" s="736">
        <v>400000000</v>
      </c>
      <c r="M263" s="736">
        <v>400000000</v>
      </c>
      <c r="N263" s="736">
        <v>0</v>
      </c>
      <c r="O263" s="736">
        <v>0</v>
      </c>
      <c r="P263" t="e">
        <v>#NAME?</v>
      </c>
      <c r="Q263" t="s">
        <v>206</v>
      </c>
      <c r="R263" t="s">
        <v>285</v>
      </c>
    </row>
    <row r="264" spans="1:18">
      <c r="A264">
        <v>11</v>
      </c>
      <c r="B264" s="732">
        <v>2025</v>
      </c>
      <c r="C264" t="s">
        <v>79</v>
      </c>
      <c r="E264">
        <v>3</v>
      </c>
      <c r="F264" t="s">
        <v>89</v>
      </c>
      <c r="G264" s="736">
        <v>1667337000</v>
      </c>
      <c r="H264" s="736">
        <v>1667337000</v>
      </c>
      <c r="I264" s="736">
        <v>1667337000</v>
      </c>
      <c r="J264" s="736">
        <v>0</v>
      </c>
      <c r="K264" s="736">
        <v>0</v>
      </c>
      <c r="L264" s="736">
        <v>0</v>
      </c>
      <c r="M264" s="736">
        <v>0</v>
      </c>
      <c r="N264" s="736">
        <v>69430556</v>
      </c>
      <c r="O264" s="736">
        <v>69430252</v>
      </c>
      <c r="P264">
        <v>1667337000</v>
      </c>
    </row>
    <row r="265" spans="1:18">
      <c r="A265">
        <v>11</v>
      </c>
      <c r="B265" s="732">
        <v>2025</v>
      </c>
      <c r="C265" t="s">
        <v>79</v>
      </c>
      <c r="E265">
        <v>4</v>
      </c>
      <c r="F265" t="s">
        <v>153</v>
      </c>
      <c r="G265" s="736">
        <v>2442810000</v>
      </c>
      <c r="H265" s="736">
        <v>2442810000</v>
      </c>
      <c r="I265" s="736">
        <v>2442810000</v>
      </c>
      <c r="J265" s="736">
        <v>0</v>
      </c>
      <c r="K265" s="736">
        <v>0</v>
      </c>
      <c r="L265" s="736">
        <v>0</v>
      </c>
      <c r="M265" s="736">
        <v>0</v>
      </c>
      <c r="N265" s="736">
        <v>0</v>
      </c>
      <c r="O265" s="736">
        <v>0</v>
      </c>
      <c r="P265">
        <v>2442810000</v>
      </c>
    </row>
    <row r="266" spans="1:18">
      <c r="A266">
        <v>11</v>
      </c>
      <c r="B266" s="732">
        <v>2025</v>
      </c>
      <c r="C266" t="s">
        <v>79</v>
      </c>
      <c r="E266">
        <v>5</v>
      </c>
      <c r="F266" t="s">
        <v>90</v>
      </c>
      <c r="G266" s="736">
        <v>1665300000</v>
      </c>
      <c r="H266" s="736">
        <v>1584443250</v>
      </c>
      <c r="I266" s="736">
        <v>800000000</v>
      </c>
      <c r="J266" s="736">
        <v>0</v>
      </c>
      <c r="K266" s="736">
        <v>0</v>
      </c>
      <c r="L266" s="736">
        <v>0</v>
      </c>
      <c r="M266" s="736">
        <v>0</v>
      </c>
      <c r="N266" s="736">
        <v>0</v>
      </c>
      <c r="O266" s="736">
        <v>0</v>
      </c>
      <c r="P266" t="e">
        <v>#NAME?</v>
      </c>
      <c r="R266" t="s">
        <v>285</v>
      </c>
    </row>
    <row r="267" spans="1:18">
      <c r="A267">
        <v>11</v>
      </c>
      <c r="B267" s="732">
        <v>2025</v>
      </c>
      <c r="C267" t="s">
        <v>79</v>
      </c>
      <c r="E267">
        <v>6</v>
      </c>
      <c r="F267" t="s">
        <v>92</v>
      </c>
      <c r="G267" s="736">
        <v>1663272000</v>
      </c>
      <c r="H267" s="736">
        <v>575767765</v>
      </c>
      <c r="I267" s="736">
        <v>800000000</v>
      </c>
      <c r="J267" s="736">
        <v>0</v>
      </c>
      <c r="K267" s="736">
        <v>292189838</v>
      </c>
      <c r="L267" s="736">
        <v>0</v>
      </c>
      <c r="M267" s="736">
        <v>0</v>
      </c>
      <c r="N267" s="736">
        <v>0</v>
      </c>
      <c r="O267" s="736">
        <v>0</v>
      </c>
      <c r="P267" t="e">
        <v>#NAME?</v>
      </c>
      <c r="R267" t="s">
        <v>212</v>
      </c>
    </row>
    <row r="268" spans="1:18">
      <c r="A268">
        <v>11</v>
      </c>
      <c r="B268" s="732">
        <v>2025</v>
      </c>
      <c r="C268" t="s">
        <v>93</v>
      </c>
      <c r="E268">
        <v>1</v>
      </c>
      <c r="F268" t="s">
        <v>95</v>
      </c>
      <c r="G268" s="736">
        <v>2579225000</v>
      </c>
      <c r="H268" s="736">
        <v>1737365960</v>
      </c>
      <c r="I268" s="736">
        <v>0</v>
      </c>
      <c r="J268" s="736">
        <v>0</v>
      </c>
      <c r="K268" s="736">
        <v>206338000</v>
      </c>
      <c r="L268" s="736">
        <v>0</v>
      </c>
      <c r="M268" s="736">
        <v>0</v>
      </c>
      <c r="N268" s="736">
        <v>0</v>
      </c>
      <c r="O268" s="736">
        <v>0</v>
      </c>
    </row>
    <row r="269" spans="1:18" ht="38.25">
      <c r="A269">
        <v>11</v>
      </c>
      <c r="B269" s="732">
        <v>2025</v>
      </c>
      <c r="C269" t="s">
        <v>96</v>
      </c>
      <c r="E269">
        <v>1</v>
      </c>
      <c r="F269" s="735" t="s">
        <v>110</v>
      </c>
      <c r="G269" s="736">
        <v>6635659000</v>
      </c>
      <c r="H269" s="736">
        <v>4313427300</v>
      </c>
      <c r="I269" s="736">
        <v>0</v>
      </c>
      <c r="J269" s="736">
        <v>0</v>
      </c>
      <c r="K269" s="736">
        <v>330179700</v>
      </c>
      <c r="L269" s="736">
        <v>0</v>
      </c>
      <c r="M269" s="736">
        <v>0</v>
      </c>
      <c r="N269" s="736">
        <v>0</v>
      </c>
      <c r="O269" s="736">
        <v>0</v>
      </c>
      <c r="R269" t="s">
        <v>205</v>
      </c>
    </row>
    <row r="270" spans="1:18">
      <c r="A270">
        <v>11</v>
      </c>
      <c r="B270" s="732">
        <v>2025</v>
      </c>
      <c r="C270" t="s">
        <v>229</v>
      </c>
      <c r="E270">
        <v>1</v>
      </c>
      <c r="F270" t="s">
        <v>169</v>
      </c>
      <c r="G270" s="736">
        <v>1890897000</v>
      </c>
      <c r="H270" s="736">
        <v>1890897000</v>
      </c>
      <c r="I270" s="736">
        <v>1890897000</v>
      </c>
      <c r="J270" s="736">
        <v>0</v>
      </c>
      <c r="K270" s="736">
        <v>0</v>
      </c>
      <c r="L270" s="736">
        <v>0</v>
      </c>
      <c r="M270" s="736">
        <v>0</v>
      </c>
      <c r="N270" s="736">
        <v>69595000</v>
      </c>
      <c r="O270" s="736">
        <v>0</v>
      </c>
    </row>
    <row r="271" spans="1:18">
      <c r="A271">
        <v>12</v>
      </c>
      <c r="B271" s="732">
        <v>2025</v>
      </c>
      <c r="C271" t="s">
        <v>24</v>
      </c>
      <c r="D271" t="s">
        <v>27</v>
      </c>
      <c r="E271">
        <v>1</v>
      </c>
      <c r="F271" t="s">
        <v>28</v>
      </c>
      <c r="G271" s="736">
        <v>1140788000</v>
      </c>
      <c r="H271" s="736">
        <v>853717725</v>
      </c>
      <c r="I271" s="736">
        <v>700000000</v>
      </c>
      <c r="J271" s="736">
        <v>0</v>
      </c>
      <c r="K271" s="736">
        <v>173974500</v>
      </c>
      <c r="L271" s="736">
        <v>300000000</v>
      </c>
      <c r="M271" s="736">
        <v>300000000</v>
      </c>
      <c r="N271" s="736">
        <v>0</v>
      </c>
      <c r="O271" s="736">
        <v>0</v>
      </c>
      <c r="P271" t="e">
        <v>#NAME?</v>
      </c>
      <c r="Q271" t="s">
        <v>206</v>
      </c>
      <c r="R271" t="s">
        <v>285</v>
      </c>
    </row>
    <row r="272" spans="1:18">
      <c r="A272">
        <v>12</v>
      </c>
      <c r="B272" s="732">
        <v>2025</v>
      </c>
      <c r="C272" t="s">
        <v>24</v>
      </c>
      <c r="D272" t="s">
        <v>27</v>
      </c>
      <c r="E272">
        <v>2</v>
      </c>
      <c r="F272" t="s">
        <v>29</v>
      </c>
      <c r="G272" s="736">
        <v>1118543000</v>
      </c>
      <c r="H272" s="736">
        <v>1118543000</v>
      </c>
      <c r="I272" s="736">
        <v>1118000000</v>
      </c>
      <c r="J272" s="736">
        <v>0</v>
      </c>
      <c r="K272" s="736">
        <v>0</v>
      </c>
      <c r="L272" s="736">
        <v>0</v>
      </c>
      <c r="M272" s="736">
        <v>0</v>
      </c>
      <c r="N272" s="736">
        <v>138256481.48148099</v>
      </c>
      <c r="O272" s="736">
        <v>138256070</v>
      </c>
      <c r="R272" t="s">
        <v>285</v>
      </c>
    </row>
    <row r="273" spans="1:18">
      <c r="A273">
        <v>12</v>
      </c>
      <c r="B273" s="732">
        <v>2025</v>
      </c>
      <c r="C273" t="s">
        <v>24</v>
      </c>
      <c r="D273" t="s">
        <v>27</v>
      </c>
      <c r="E273">
        <v>3</v>
      </c>
      <c r="F273" t="s">
        <v>31</v>
      </c>
      <c r="G273" s="736">
        <v>1161338000</v>
      </c>
      <c r="H273" s="736">
        <v>1161338000</v>
      </c>
      <c r="I273" s="736">
        <v>1161338000</v>
      </c>
      <c r="J273" s="736">
        <v>0</v>
      </c>
      <c r="K273" s="736">
        <v>0</v>
      </c>
      <c r="L273" s="736">
        <v>0</v>
      </c>
      <c r="M273" s="736">
        <v>0</v>
      </c>
      <c r="N273" s="736">
        <v>28072222.222222202</v>
      </c>
      <c r="O273" s="736">
        <v>28072132</v>
      </c>
      <c r="P273">
        <v>1161338000</v>
      </c>
    </row>
    <row r="274" spans="1:18">
      <c r="A274">
        <v>12</v>
      </c>
      <c r="B274" s="732">
        <v>2025</v>
      </c>
      <c r="C274" t="s">
        <v>24</v>
      </c>
      <c r="D274" t="s">
        <v>27</v>
      </c>
      <c r="E274">
        <v>4</v>
      </c>
      <c r="F274" t="s">
        <v>222</v>
      </c>
      <c r="G274" s="736">
        <v>1129099000</v>
      </c>
      <c r="H274" s="736">
        <v>489397680</v>
      </c>
      <c r="I274" s="736">
        <v>800000000</v>
      </c>
      <c r="J274" s="736">
        <v>0</v>
      </c>
      <c r="K274" s="736">
        <v>186300000</v>
      </c>
      <c r="L274" s="736">
        <v>0</v>
      </c>
      <c r="M274" s="736">
        <v>0</v>
      </c>
      <c r="N274" s="736">
        <v>0</v>
      </c>
      <c r="O274" s="736">
        <v>0</v>
      </c>
      <c r="P274" t="e">
        <v>#NAME?</v>
      </c>
      <c r="Q274" t="s">
        <v>202</v>
      </c>
      <c r="R274" t="s">
        <v>285</v>
      </c>
    </row>
    <row r="275" spans="1:18">
      <c r="A275">
        <v>12</v>
      </c>
      <c r="B275" s="732">
        <v>2025</v>
      </c>
      <c r="C275" t="s">
        <v>24</v>
      </c>
      <c r="D275" t="s">
        <v>27</v>
      </c>
      <c r="E275">
        <v>5</v>
      </c>
      <c r="F275" t="s">
        <v>32</v>
      </c>
      <c r="G275" s="736">
        <v>1129099000</v>
      </c>
      <c r="H275" s="736">
        <v>649826280</v>
      </c>
      <c r="I275" s="736">
        <v>400000000</v>
      </c>
      <c r="J275" s="736">
        <v>0</v>
      </c>
      <c r="K275" s="736">
        <v>0</v>
      </c>
      <c r="L275" s="736">
        <v>300000000</v>
      </c>
      <c r="M275" s="736">
        <v>0</v>
      </c>
      <c r="N275" s="736">
        <v>0</v>
      </c>
      <c r="O275" s="736">
        <v>0</v>
      </c>
      <c r="P275" t="e">
        <v>#NAME?</v>
      </c>
      <c r="Q275" t="s">
        <v>202</v>
      </c>
      <c r="R275" t="s">
        <v>204</v>
      </c>
    </row>
    <row r="276" spans="1:18">
      <c r="A276">
        <v>12</v>
      </c>
      <c r="B276" s="732">
        <v>2025</v>
      </c>
      <c r="C276" t="s">
        <v>24</v>
      </c>
      <c r="D276" t="s">
        <v>34</v>
      </c>
      <c r="E276">
        <v>1</v>
      </c>
      <c r="F276" t="s">
        <v>35</v>
      </c>
      <c r="G276" s="736">
        <v>1295727000</v>
      </c>
      <c r="H276" s="736">
        <v>1295727000</v>
      </c>
      <c r="I276" s="736">
        <v>1150000000</v>
      </c>
      <c r="J276" s="736">
        <v>0</v>
      </c>
      <c r="K276" s="736">
        <v>0</v>
      </c>
      <c r="L276" s="736">
        <v>145727000</v>
      </c>
      <c r="M276" s="736">
        <v>0</v>
      </c>
      <c r="N276" s="736">
        <v>205662963</v>
      </c>
      <c r="O276" s="736">
        <v>100000000</v>
      </c>
      <c r="P276">
        <v>1295727000</v>
      </c>
    </row>
    <row r="277" spans="1:18">
      <c r="A277">
        <v>12</v>
      </c>
      <c r="B277" s="732">
        <v>2025</v>
      </c>
      <c r="C277" t="s">
        <v>24</v>
      </c>
      <c r="D277" t="s">
        <v>34</v>
      </c>
      <c r="E277">
        <v>2</v>
      </c>
      <c r="F277" t="s">
        <v>310</v>
      </c>
      <c r="G277" s="736">
        <v>1280505000</v>
      </c>
      <c r="H277" s="736">
        <v>0</v>
      </c>
      <c r="I277" s="736">
        <v>0</v>
      </c>
      <c r="J277" s="736">
        <v>0</v>
      </c>
      <c r="K277" s="736">
        <v>0</v>
      </c>
      <c r="L277" s="736">
        <v>300000000</v>
      </c>
      <c r="M277" s="736">
        <v>0</v>
      </c>
      <c r="N277" s="736">
        <v>0</v>
      </c>
      <c r="O277" s="736">
        <v>0</v>
      </c>
    </row>
    <row r="278" spans="1:18">
      <c r="A278">
        <v>12</v>
      </c>
      <c r="B278" s="732">
        <v>2025</v>
      </c>
      <c r="C278" t="s">
        <v>24</v>
      </c>
      <c r="D278" t="s">
        <v>34</v>
      </c>
      <c r="E278">
        <v>3</v>
      </c>
      <c r="F278" t="s">
        <v>36</v>
      </c>
      <c r="G278" s="736">
        <v>1629894000</v>
      </c>
      <c r="H278" s="736">
        <v>1629894000</v>
      </c>
      <c r="I278" s="736">
        <v>1629894000</v>
      </c>
      <c r="J278" s="736">
        <v>0</v>
      </c>
      <c r="K278" s="736">
        <v>0</v>
      </c>
      <c r="L278" s="736">
        <v>0</v>
      </c>
      <c r="M278" s="736">
        <v>0</v>
      </c>
      <c r="N278" s="736">
        <v>134944444.444444</v>
      </c>
      <c r="O278" s="736">
        <v>134944617</v>
      </c>
      <c r="P278">
        <v>1629894000</v>
      </c>
    </row>
    <row r="279" spans="1:18">
      <c r="A279">
        <v>12</v>
      </c>
      <c r="B279" s="732">
        <v>2025</v>
      </c>
      <c r="C279" t="s">
        <v>24</v>
      </c>
      <c r="D279" t="s">
        <v>34</v>
      </c>
      <c r="E279">
        <v>4</v>
      </c>
      <c r="F279" t="s">
        <v>37</v>
      </c>
      <c r="G279" s="736">
        <v>1323642000</v>
      </c>
      <c r="H279" s="736">
        <v>1323642000</v>
      </c>
      <c r="I279" s="736">
        <v>1300000000</v>
      </c>
      <c r="J279" s="736">
        <v>0</v>
      </c>
      <c r="K279" s="736">
        <v>0</v>
      </c>
      <c r="L279" s="736">
        <v>0</v>
      </c>
      <c r="M279" s="736">
        <v>0</v>
      </c>
      <c r="N279" s="736">
        <v>0</v>
      </c>
      <c r="O279" s="736">
        <v>0</v>
      </c>
      <c r="P279" t="e">
        <v>#NAME?</v>
      </c>
      <c r="Q279" t="s">
        <v>285</v>
      </c>
      <c r="R279" t="s">
        <v>285</v>
      </c>
    </row>
    <row r="280" spans="1:18">
      <c r="A280">
        <v>12</v>
      </c>
      <c r="B280" s="732">
        <v>2025</v>
      </c>
      <c r="C280" t="s">
        <v>24</v>
      </c>
      <c r="D280" t="s">
        <v>34</v>
      </c>
      <c r="E280">
        <v>5</v>
      </c>
      <c r="F280" t="s">
        <v>38</v>
      </c>
      <c r="G280" s="736">
        <v>1352546000</v>
      </c>
      <c r="H280" s="736">
        <v>1352546000</v>
      </c>
      <c r="I280" s="736">
        <v>1300000000</v>
      </c>
      <c r="J280" s="736">
        <v>0</v>
      </c>
      <c r="K280" s="736">
        <v>0</v>
      </c>
      <c r="L280" s="736">
        <v>0</v>
      </c>
      <c r="M280" s="736">
        <v>0</v>
      </c>
      <c r="N280" s="736">
        <v>0</v>
      </c>
      <c r="O280" s="736">
        <v>0</v>
      </c>
      <c r="P280" t="e">
        <v>#NAME?</v>
      </c>
      <c r="Q280" t="s">
        <v>285</v>
      </c>
      <c r="R280" t="s">
        <v>285</v>
      </c>
    </row>
    <row r="281" spans="1:18">
      <c r="A281">
        <v>12</v>
      </c>
      <c r="B281" s="732">
        <v>2025</v>
      </c>
      <c r="C281" t="s">
        <v>24</v>
      </c>
      <c r="D281" t="s">
        <v>34</v>
      </c>
      <c r="E281">
        <v>6</v>
      </c>
      <c r="F281" t="s">
        <v>39</v>
      </c>
      <c r="G281" s="736">
        <v>1221751000</v>
      </c>
      <c r="H281" s="736">
        <v>1221751000</v>
      </c>
      <c r="I281" s="736">
        <v>1100000000</v>
      </c>
      <c r="J281" s="736">
        <v>0</v>
      </c>
      <c r="K281" s="736">
        <v>0</v>
      </c>
      <c r="L281" s="736">
        <v>200000000</v>
      </c>
      <c r="M281" s="736">
        <v>0</v>
      </c>
      <c r="N281" s="736">
        <v>56776852</v>
      </c>
      <c r="O281" s="736">
        <v>0</v>
      </c>
      <c r="P281" t="e">
        <v>#NAME?</v>
      </c>
      <c r="Q281" t="s">
        <v>285</v>
      </c>
      <c r="R281" t="s">
        <v>285</v>
      </c>
    </row>
    <row r="282" spans="1:18">
      <c r="A282">
        <v>12</v>
      </c>
      <c r="B282" s="732">
        <v>2025</v>
      </c>
      <c r="C282" t="s">
        <v>24</v>
      </c>
      <c r="D282" t="s">
        <v>34</v>
      </c>
      <c r="E282">
        <v>7</v>
      </c>
      <c r="F282" t="s">
        <v>40</v>
      </c>
      <c r="G282" s="736">
        <v>1195530000</v>
      </c>
      <c r="H282" s="736">
        <v>1195530000</v>
      </c>
      <c r="I282" s="736">
        <v>1195530000</v>
      </c>
      <c r="J282" s="736">
        <v>0</v>
      </c>
      <c r="K282" s="736">
        <v>0</v>
      </c>
      <c r="L282" s="736">
        <v>0</v>
      </c>
      <c r="M282" s="736">
        <v>0</v>
      </c>
      <c r="N282" s="736">
        <v>141848148.148148</v>
      </c>
      <c r="O282" s="736">
        <v>141848544</v>
      </c>
      <c r="P282">
        <v>1195530000</v>
      </c>
    </row>
    <row r="283" spans="1:18">
      <c r="A283">
        <v>12</v>
      </c>
      <c r="B283" s="732">
        <v>2025</v>
      </c>
      <c r="C283" t="s">
        <v>24</v>
      </c>
      <c r="D283" t="s">
        <v>34</v>
      </c>
      <c r="E283">
        <v>8</v>
      </c>
      <c r="F283" t="s">
        <v>41</v>
      </c>
      <c r="G283" s="736">
        <v>1487132000</v>
      </c>
      <c r="H283" s="736">
        <v>1487132000</v>
      </c>
      <c r="I283" s="736">
        <v>1150000000</v>
      </c>
      <c r="J283" s="736">
        <v>0</v>
      </c>
      <c r="K283" s="736">
        <v>0</v>
      </c>
      <c r="L283" s="736">
        <v>0</v>
      </c>
      <c r="M283" s="736">
        <v>0</v>
      </c>
      <c r="N283" s="736">
        <v>99454630</v>
      </c>
      <c r="O283" s="736">
        <v>99454630</v>
      </c>
      <c r="P283" t="e">
        <v>#NAME?</v>
      </c>
      <c r="Q283" t="s">
        <v>285</v>
      </c>
      <c r="R283" t="s">
        <v>285</v>
      </c>
    </row>
    <row r="284" spans="1:18">
      <c r="A284">
        <v>12</v>
      </c>
      <c r="B284" s="732">
        <v>2025</v>
      </c>
      <c r="C284" t="s">
        <v>24</v>
      </c>
      <c r="D284" t="s">
        <v>34</v>
      </c>
      <c r="E284">
        <v>9</v>
      </c>
      <c r="F284" t="s">
        <v>43</v>
      </c>
      <c r="G284" s="736">
        <v>1590793000</v>
      </c>
      <c r="H284" s="736">
        <v>520020000</v>
      </c>
      <c r="I284" s="736">
        <v>400000000</v>
      </c>
      <c r="J284" s="736">
        <v>0</v>
      </c>
      <c r="K284" s="736">
        <v>0</v>
      </c>
      <c r="L284" s="736">
        <v>0</v>
      </c>
      <c r="M284" s="736">
        <v>0</v>
      </c>
      <c r="N284" s="736">
        <v>0</v>
      </c>
      <c r="O284" s="736">
        <v>0</v>
      </c>
      <c r="P284" t="e">
        <v>#NAME?</v>
      </c>
    </row>
    <row r="285" spans="1:18">
      <c r="A285">
        <v>12</v>
      </c>
      <c r="B285" s="732">
        <v>2025</v>
      </c>
      <c r="C285" t="s">
        <v>24</v>
      </c>
      <c r="D285" t="s">
        <v>34</v>
      </c>
      <c r="E285">
        <v>10</v>
      </c>
      <c r="F285" t="s">
        <v>45</v>
      </c>
      <c r="G285" s="736">
        <v>1386198000</v>
      </c>
      <c r="H285" s="736">
        <v>220603680</v>
      </c>
      <c r="I285" s="736">
        <v>200000000</v>
      </c>
      <c r="J285" s="736">
        <v>0</v>
      </c>
      <c r="K285" s="736">
        <v>0</v>
      </c>
      <c r="L285" s="736">
        <v>0</v>
      </c>
      <c r="M285" s="736">
        <v>0</v>
      </c>
      <c r="N285" s="736">
        <v>0</v>
      </c>
      <c r="O285" s="736">
        <v>0</v>
      </c>
      <c r="P285" t="e">
        <v>#NAME?</v>
      </c>
      <c r="Q285" t="s">
        <v>202</v>
      </c>
      <c r="R285" t="s">
        <v>203</v>
      </c>
    </row>
    <row r="286" spans="1:18">
      <c r="A286">
        <v>12</v>
      </c>
      <c r="B286" s="732">
        <v>2025</v>
      </c>
      <c r="C286" t="s">
        <v>24</v>
      </c>
      <c r="D286" t="s">
        <v>34</v>
      </c>
      <c r="E286">
        <v>11</v>
      </c>
      <c r="F286" t="s">
        <v>46</v>
      </c>
      <c r="G286" s="736">
        <v>1151187000</v>
      </c>
      <c r="H286" s="736">
        <v>1151187000</v>
      </c>
      <c r="I286" s="736">
        <v>1151187000</v>
      </c>
      <c r="J286" s="736">
        <v>0</v>
      </c>
      <c r="K286" s="736">
        <v>0</v>
      </c>
      <c r="L286" s="736">
        <v>0</v>
      </c>
      <c r="M286" s="736">
        <v>0</v>
      </c>
      <c r="N286" s="736">
        <v>139475000</v>
      </c>
      <c r="O286" s="736">
        <v>139474971</v>
      </c>
      <c r="P286">
        <v>1151187000</v>
      </c>
    </row>
    <row r="287" spans="1:18">
      <c r="A287">
        <v>12</v>
      </c>
      <c r="B287" s="732">
        <v>2025</v>
      </c>
      <c r="C287" t="s">
        <v>24</v>
      </c>
      <c r="D287" t="s">
        <v>34</v>
      </c>
      <c r="E287">
        <v>12</v>
      </c>
      <c r="F287" t="s">
        <v>47</v>
      </c>
      <c r="G287" s="736">
        <v>1599758000</v>
      </c>
      <c r="H287" s="736">
        <v>1599758000</v>
      </c>
      <c r="I287" s="736">
        <v>1599758000</v>
      </c>
      <c r="J287" s="736">
        <v>0</v>
      </c>
      <c r="K287" s="736">
        <v>0</v>
      </c>
      <c r="L287" s="736">
        <v>0</v>
      </c>
      <c r="M287" s="736">
        <v>0</v>
      </c>
      <c r="N287" s="736">
        <v>0</v>
      </c>
      <c r="O287" s="736">
        <v>135344191</v>
      </c>
      <c r="P287">
        <v>1599758000</v>
      </c>
      <c r="Q287" t="s">
        <v>285</v>
      </c>
      <c r="R287" t="s">
        <v>285</v>
      </c>
    </row>
    <row r="288" spans="1:18">
      <c r="A288">
        <v>12</v>
      </c>
      <c r="B288" s="732">
        <v>2025</v>
      </c>
      <c r="C288" t="s">
        <v>24</v>
      </c>
      <c r="D288" t="s">
        <v>34</v>
      </c>
      <c r="E288">
        <v>13</v>
      </c>
      <c r="F288" t="s">
        <v>48</v>
      </c>
      <c r="G288" s="736">
        <v>1512938000</v>
      </c>
      <c r="H288" s="736">
        <v>1512938000</v>
      </c>
      <c r="I288" s="736">
        <v>1512938000</v>
      </c>
      <c r="J288" s="736">
        <v>0</v>
      </c>
      <c r="K288" s="736">
        <v>0</v>
      </c>
      <c r="L288" s="736">
        <v>0</v>
      </c>
      <c r="M288" s="736">
        <v>0</v>
      </c>
      <c r="N288" s="736">
        <v>145883333.33333299</v>
      </c>
      <c r="O288" s="736">
        <v>145883155</v>
      </c>
      <c r="P288">
        <v>1512938000</v>
      </c>
    </row>
    <row r="289" spans="1:18">
      <c r="A289">
        <v>12</v>
      </c>
      <c r="B289" s="732">
        <v>2025</v>
      </c>
      <c r="C289" t="s">
        <v>24</v>
      </c>
      <c r="D289" t="s">
        <v>34</v>
      </c>
      <c r="E289">
        <v>14</v>
      </c>
      <c r="F289" t="s">
        <v>49</v>
      </c>
      <c r="G289" s="736">
        <v>1593398000</v>
      </c>
      <c r="H289" s="736">
        <v>1593398000</v>
      </c>
      <c r="I289" s="736">
        <v>1593398000</v>
      </c>
      <c r="J289" s="736">
        <v>0</v>
      </c>
      <c r="K289" s="736">
        <v>0</v>
      </c>
      <c r="L289" s="736">
        <v>0</v>
      </c>
      <c r="M289" s="736">
        <v>0</v>
      </c>
      <c r="N289" s="736">
        <v>113004630</v>
      </c>
      <c r="O289" s="736">
        <v>113004411</v>
      </c>
      <c r="P289">
        <v>1593398000</v>
      </c>
    </row>
    <row r="290" spans="1:18">
      <c r="A290">
        <v>12</v>
      </c>
      <c r="B290" s="732">
        <v>2025</v>
      </c>
      <c r="C290" t="s">
        <v>24</v>
      </c>
      <c r="D290" t="s">
        <v>34</v>
      </c>
      <c r="E290">
        <v>15</v>
      </c>
      <c r="F290" t="s">
        <v>50</v>
      </c>
      <c r="G290" s="736">
        <v>1168758000</v>
      </c>
      <c r="H290" s="736">
        <v>1168758000</v>
      </c>
      <c r="I290" s="736">
        <v>300000000</v>
      </c>
      <c r="J290" s="736">
        <v>0</v>
      </c>
      <c r="K290" s="736">
        <v>0</v>
      </c>
      <c r="L290" s="736">
        <v>0</v>
      </c>
      <c r="M290" s="736">
        <v>0</v>
      </c>
      <c r="N290" s="736">
        <v>0</v>
      </c>
      <c r="O290" s="736">
        <v>0</v>
      </c>
      <c r="P290" t="e">
        <v>#NAME?</v>
      </c>
      <c r="R290" t="s">
        <v>285</v>
      </c>
    </row>
    <row r="291" spans="1:18">
      <c r="A291">
        <v>12</v>
      </c>
      <c r="B291" s="732">
        <v>2025</v>
      </c>
      <c r="C291" t="s">
        <v>24</v>
      </c>
      <c r="D291" t="s">
        <v>51</v>
      </c>
      <c r="E291">
        <v>1</v>
      </c>
      <c r="F291" t="s">
        <v>52</v>
      </c>
      <c r="G291" s="736">
        <v>1566568000</v>
      </c>
      <c r="H291" s="736">
        <v>1566568000</v>
      </c>
      <c r="I291" s="736">
        <v>1566568000</v>
      </c>
      <c r="J291" s="736">
        <v>0</v>
      </c>
      <c r="K291" s="736">
        <v>0</v>
      </c>
      <c r="L291" s="736">
        <v>0</v>
      </c>
      <c r="M291" s="736">
        <v>0</v>
      </c>
      <c r="N291" s="736">
        <v>203928703.703704</v>
      </c>
      <c r="O291" s="736">
        <v>203928704</v>
      </c>
      <c r="P291">
        <v>1566568000</v>
      </c>
    </row>
    <row r="292" spans="1:18">
      <c r="A292">
        <v>12</v>
      </c>
      <c r="B292" s="732">
        <v>2025</v>
      </c>
      <c r="C292" t="s">
        <v>24</v>
      </c>
      <c r="D292" t="s">
        <v>51</v>
      </c>
      <c r="E292">
        <v>2</v>
      </c>
      <c r="F292" t="s">
        <v>53</v>
      </c>
      <c r="G292" s="736">
        <v>1264042000</v>
      </c>
      <c r="H292" s="736">
        <v>620557920</v>
      </c>
      <c r="I292" s="736">
        <v>800000000</v>
      </c>
      <c r="J292" s="736">
        <v>0</v>
      </c>
      <c r="K292" s="736">
        <v>174384000</v>
      </c>
      <c r="L292" s="736">
        <v>0</v>
      </c>
      <c r="M292" s="736">
        <v>0</v>
      </c>
      <c r="N292" s="736">
        <v>0</v>
      </c>
      <c r="O292" s="736">
        <v>0</v>
      </c>
      <c r="P292" t="e">
        <v>#NAME?</v>
      </c>
      <c r="Q292" t="s">
        <v>202</v>
      </c>
      <c r="R292" t="s">
        <v>285</v>
      </c>
    </row>
    <row r="293" spans="1:18">
      <c r="A293">
        <v>12</v>
      </c>
      <c r="B293" s="732">
        <v>2025</v>
      </c>
      <c r="C293" t="s">
        <v>24</v>
      </c>
      <c r="D293" t="s">
        <v>51</v>
      </c>
      <c r="E293">
        <v>3</v>
      </c>
      <c r="F293" t="s">
        <v>54</v>
      </c>
      <c r="G293" s="736">
        <v>1264264000</v>
      </c>
      <c r="H293" s="736">
        <v>792201600</v>
      </c>
      <c r="I293" s="736">
        <v>400000000</v>
      </c>
      <c r="J293" s="736">
        <v>0</v>
      </c>
      <c r="K293" s="736">
        <v>336312000</v>
      </c>
      <c r="L293" s="736">
        <v>400000000</v>
      </c>
      <c r="M293" s="736">
        <v>0</v>
      </c>
      <c r="N293" s="736">
        <v>0</v>
      </c>
      <c r="O293" s="736">
        <v>0</v>
      </c>
      <c r="P293" t="e">
        <v>#NAME?</v>
      </c>
      <c r="Q293" t="s">
        <v>202</v>
      </c>
      <c r="R293" t="s">
        <v>285</v>
      </c>
    </row>
    <row r="294" spans="1:18">
      <c r="A294">
        <v>12</v>
      </c>
      <c r="B294" s="732">
        <v>2025</v>
      </c>
      <c r="C294" t="s">
        <v>24</v>
      </c>
      <c r="D294" t="s">
        <v>51</v>
      </c>
      <c r="E294">
        <v>4</v>
      </c>
      <c r="F294" t="s">
        <v>55</v>
      </c>
      <c r="G294" s="736">
        <v>929889000</v>
      </c>
      <c r="H294" s="736">
        <v>929889000</v>
      </c>
      <c r="I294" s="736">
        <v>929889000</v>
      </c>
      <c r="J294" s="736">
        <v>0</v>
      </c>
      <c r="K294" s="736">
        <v>0</v>
      </c>
      <c r="L294" s="736">
        <v>0</v>
      </c>
      <c r="M294" s="736">
        <v>0</v>
      </c>
      <c r="N294" s="736">
        <v>41061111.111111097</v>
      </c>
      <c r="O294" s="736">
        <v>41060664</v>
      </c>
      <c r="P294" t="e">
        <v>#NAME?</v>
      </c>
      <c r="Q294" t="s">
        <v>285</v>
      </c>
      <c r="R294" t="s">
        <v>285</v>
      </c>
    </row>
    <row r="295" spans="1:18">
      <c r="A295">
        <v>12</v>
      </c>
      <c r="B295" s="732">
        <v>2025</v>
      </c>
      <c r="C295" t="s">
        <v>24</v>
      </c>
      <c r="D295" t="s">
        <v>51</v>
      </c>
      <c r="E295">
        <v>5</v>
      </c>
      <c r="F295" t="s">
        <v>56</v>
      </c>
      <c r="G295" s="736">
        <v>1150397000</v>
      </c>
      <c r="H295" s="736">
        <v>1150397000</v>
      </c>
      <c r="I295" s="736">
        <v>1150397000</v>
      </c>
      <c r="J295" s="736">
        <v>0</v>
      </c>
      <c r="K295" s="736">
        <v>0</v>
      </c>
      <c r="L295" s="736">
        <v>0</v>
      </c>
      <c r="M295" s="736">
        <v>0</v>
      </c>
      <c r="N295" s="736">
        <v>157625000</v>
      </c>
      <c r="O295" s="736">
        <v>157624826</v>
      </c>
      <c r="P295">
        <v>1150397000</v>
      </c>
    </row>
    <row r="296" spans="1:18">
      <c r="A296">
        <v>12</v>
      </c>
      <c r="B296" s="732">
        <v>2025</v>
      </c>
      <c r="C296" t="s">
        <v>24</v>
      </c>
      <c r="D296" t="s">
        <v>51</v>
      </c>
      <c r="E296">
        <v>6</v>
      </c>
      <c r="F296" t="s">
        <v>147</v>
      </c>
      <c r="G296" s="736">
        <v>1688339000</v>
      </c>
      <c r="H296" s="736">
        <v>150943500</v>
      </c>
      <c r="I296" s="736">
        <v>300000000</v>
      </c>
      <c r="J296" s="736">
        <v>0</v>
      </c>
      <c r="K296" s="736">
        <v>184486500</v>
      </c>
      <c r="L296" s="736">
        <v>200000000</v>
      </c>
      <c r="M296" s="736">
        <v>0</v>
      </c>
      <c r="N296" s="736">
        <v>0</v>
      </c>
      <c r="O296" s="736">
        <v>0</v>
      </c>
      <c r="P296" t="e">
        <v>#NAME?</v>
      </c>
      <c r="R296" t="s">
        <v>203</v>
      </c>
    </row>
    <row r="297" spans="1:18">
      <c r="A297">
        <v>12</v>
      </c>
      <c r="B297" s="732">
        <v>2025</v>
      </c>
      <c r="C297" t="s">
        <v>24</v>
      </c>
      <c r="D297" t="s">
        <v>51</v>
      </c>
      <c r="E297">
        <v>7</v>
      </c>
      <c r="F297" t="s">
        <v>243</v>
      </c>
      <c r="G297" s="736">
        <v>1437536000</v>
      </c>
      <c r="H297" s="736">
        <v>117612000</v>
      </c>
      <c r="I297" s="736">
        <v>450000000</v>
      </c>
      <c r="J297" s="736">
        <v>0</v>
      </c>
      <c r="K297" s="736">
        <v>313632000</v>
      </c>
      <c r="L297" s="736">
        <v>0</v>
      </c>
      <c r="M297" s="736">
        <v>0</v>
      </c>
      <c r="N297" s="736">
        <v>0</v>
      </c>
      <c r="O297" s="736">
        <v>0</v>
      </c>
      <c r="P297" t="e">
        <v>#NAME?</v>
      </c>
      <c r="R297" t="s">
        <v>207</v>
      </c>
    </row>
    <row r="298" spans="1:18">
      <c r="A298">
        <v>12</v>
      </c>
      <c r="B298" s="732">
        <v>2025</v>
      </c>
      <c r="C298" t="s">
        <v>24</v>
      </c>
      <c r="D298" t="s">
        <v>57</v>
      </c>
      <c r="E298">
        <v>1</v>
      </c>
      <c r="F298" t="s">
        <v>58</v>
      </c>
      <c r="G298" s="736">
        <v>1366377000</v>
      </c>
      <c r="H298" s="736">
        <v>892831725</v>
      </c>
      <c r="I298" s="736">
        <v>800000000</v>
      </c>
      <c r="J298" s="736">
        <v>0</v>
      </c>
      <c r="K298" s="736">
        <v>133537500</v>
      </c>
      <c r="L298" s="736">
        <v>400000000</v>
      </c>
      <c r="M298" s="736">
        <v>0</v>
      </c>
      <c r="N298" s="736">
        <v>0</v>
      </c>
      <c r="O298" s="736">
        <v>0</v>
      </c>
      <c r="P298" t="e">
        <v>#NAME?</v>
      </c>
      <c r="Q298" t="s">
        <v>206</v>
      </c>
      <c r="R298" t="s">
        <v>285</v>
      </c>
    </row>
    <row r="299" spans="1:18">
      <c r="A299">
        <v>12</v>
      </c>
      <c r="B299" s="732">
        <v>2025</v>
      </c>
      <c r="C299" t="s">
        <v>24</v>
      </c>
      <c r="D299" t="s">
        <v>57</v>
      </c>
      <c r="E299">
        <v>2</v>
      </c>
      <c r="F299" t="s">
        <v>59</v>
      </c>
      <c r="G299" s="736">
        <v>1307971000</v>
      </c>
      <c r="H299" s="736">
        <v>1307971000</v>
      </c>
      <c r="I299" s="736">
        <v>1100000000</v>
      </c>
      <c r="J299" s="736">
        <v>0</v>
      </c>
      <c r="K299" s="736">
        <v>0</v>
      </c>
      <c r="L299" s="736">
        <v>150000000</v>
      </c>
      <c r="M299" s="736">
        <v>0</v>
      </c>
      <c r="N299" s="736">
        <v>0</v>
      </c>
      <c r="O299" s="736">
        <v>0</v>
      </c>
      <c r="P299" t="e">
        <v>#NAME?</v>
      </c>
      <c r="Q299" t="s">
        <v>240</v>
      </c>
      <c r="R299" t="s">
        <v>285</v>
      </c>
    </row>
    <row r="300" spans="1:18">
      <c r="A300">
        <v>12</v>
      </c>
      <c r="B300" s="732">
        <v>2025</v>
      </c>
      <c r="C300" t="s">
        <v>24</v>
      </c>
      <c r="D300" t="s">
        <v>57</v>
      </c>
      <c r="E300">
        <v>3</v>
      </c>
      <c r="F300" t="s">
        <v>60</v>
      </c>
      <c r="G300" s="736">
        <v>1196198000</v>
      </c>
      <c r="H300" s="736">
        <v>1196198000</v>
      </c>
      <c r="I300" s="736">
        <v>1196198000</v>
      </c>
      <c r="J300" s="736">
        <v>0</v>
      </c>
      <c r="K300" s="736">
        <v>0</v>
      </c>
      <c r="L300" s="736">
        <v>0</v>
      </c>
      <c r="M300" s="736">
        <v>0</v>
      </c>
      <c r="N300" s="736">
        <v>164801852</v>
      </c>
      <c r="O300" s="736">
        <v>164802311</v>
      </c>
      <c r="P300" t="e">
        <v>#NAME?</v>
      </c>
      <c r="Q300" t="s">
        <v>285</v>
      </c>
      <c r="R300" t="s">
        <v>285</v>
      </c>
    </row>
    <row r="301" spans="1:18">
      <c r="A301">
        <v>12</v>
      </c>
      <c r="B301" s="732">
        <v>2025</v>
      </c>
      <c r="C301" t="s">
        <v>24</v>
      </c>
      <c r="D301" t="s">
        <v>57</v>
      </c>
      <c r="E301">
        <v>4</v>
      </c>
      <c r="F301" t="s">
        <v>62</v>
      </c>
      <c r="G301" s="736">
        <v>1299151000</v>
      </c>
      <c r="H301" s="736">
        <v>1299151000</v>
      </c>
      <c r="I301" s="736">
        <v>1250000000</v>
      </c>
      <c r="J301" s="736">
        <v>0</v>
      </c>
      <c r="K301" s="736">
        <v>0</v>
      </c>
      <c r="L301" s="736">
        <v>0</v>
      </c>
      <c r="M301" s="736">
        <v>0</v>
      </c>
      <c r="N301" s="736">
        <v>0</v>
      </c>
      <c r="O301" s="736">
        <v>0</v>
      </c>
      <c r="P301" t="e">
        <v>#NAME?</v>
      </c>
      <c r="Q301" t="s">
        <v>285</v>
      </c>
      <c r="R301" t="s">
        <v>285</v>
      </c>
    </row>
    <row r="302" spans="1:18">
      <c r="A302">
        <v>12</v>
      </c>
      <c r="B302" s="732">
        <v>2025</v>
      </c>
      <c r="C302" t="s">
        <v>24</v>
      </c>
      <c r="D302" t="s">
        <v>57</v>
      </c>
      <c r="E302">
        <v>5</v>
      </c>
      <c r="F302" t="s">
        <v>63</v>
      </c>
      <c r="G302" s="736">
        <v>1178570000</v>
      </c>
      <c r="H302" s="736">
        <v>1178570000</v>
      </c>
      <c r="I302" s="736">
        <v>1178570000</v>
      </c>
      <c r="J302" s="736">
        <v>0</v>
      </c>
      <c r="K302" s="736">
        <v>0</v>
      </c>
      <c r="L302" s="736">
        <v>0</v>
      </c>
      <c r="M302" s="736">
        <v>0</v>
      </c>
      <c r="N302" s="736">
        <v>162989814.81481501</v>
      </c>
      <c r="O302" s="736">
        <v>162990131</v>
      </c>
      <c r="P302">
        <v>1178570000</v>
      </c>
    </row>
    <row r="303" spans="1:18">
      <c r="A303">
        <v>12</v>
      </c>
      <c r="B303" s="732">
        <v>2025</v>
      </c>
      <c r="C303" t="s">
        <v>24</v>
      </c>
      <c r="D303" t="s">
        <v>57</v>
      </c>
      <c r="E303">
        <v>6</v>
      </c>
      <c r="F303" t="s">
        <v>224</v>
      </c>
      <c r="G303" s="736">
        <v>1209500000</v>
      </c>
      <c r="H303" s="736">
        <v>552842550</v>
      </c>
      <c r="I303" s="736">
        <v>300000000</v>
      </c>
      <c r="J303" s="736">
        <v>0</v>
      </c>
      <c r="K303" s="736">
        <v>171666000</v>
      </c>
      <c r="L303" s="736">
        <v>300000000</v>
      </c>
      <c r="M303" s="736">
        <v>0</v>
      </c>
      <c r="N303" s="736">
        <v>0</v>
      </c>
      <c r="O303" s="736">
        <v>0</v>
      </c>
      <c r="P303" t="e">
        <v>#NAME?</v>
      </c>
      <c r="Q303" t="s">
        <v>202</v>
      </c>
      <c r="R303" t="s">
        <v>285</v>
      </c>
    </row>
    <row r="304" spans="1:18">
      <c r="A304">
        <v>12</v>
      </c>
      <c r="B304" s="732">
        <v>2025</v>
      </c>
      <c r="C304" t="s">
        <v>24</v>
      </c>
      <c r="D304" t="s">
        <v>57</v>
      </c>
      <c r="E304">
        <v>7</v>
      </c>
      <c r="F304" t="s">
        <v>64</v>
      </c>
      <c r="G304" s="736">
        <v>1355857000</v>
      </c>
      <c r="H304" s="736">
        <v>524149542</v>
      </c>
      <c r="I304" s="736">
        <v>400000000</v>
      </c>
      <c r="J304" s="736">
        <v>0</v>
      </c>
      <c r="K304" s="736">
        <v>0</v>
      </c>
      <c r="L304" s="736">
        <v>400000000</v>
      </c>
      <c r="M304" s="736">
        <v>0</v>
      </c>
      <c r="N304" s="736">
        <v>0</v>
      </c>
      <c r="O304" s="736">
        <v>0</v>
      </c>
      <c r="P304" t="e">
        <v>#NAME?</v>
      </c>
      <c r="Q304" t="s">
        <v>202</v>
      </c>
      <c r="R304" t="s">
        <v>211</v>
      </c>
    </row>
    <row r="305" spans="1:18">
      <c r="A305">
        <v>12</v>
      </c>
      <c r="B305" s="732">
        <v>2025</v>
      </c>
      <c r="C305" t="s">
        <v>24</v>
      </c>
      <c r="D305" t="s">
        <v>57</v>
      </c>
      <c r="E305">
        <v>8</v>
      </c>
      <c r="F305" t="s">
        <v>65</v>
      </c>
      <c r="G305" s="736">
        <v>1227450000</v>
      </c>
      <c r="H305" s="736">
        <v>1227450000</v>
      </c>
      <c r="I305" s="736">
        <v>1227450000</v>
      </c>
      <c r="J305" s="736">
        <v>0</v>
      </c>
      <c r="K305" s="736">
        <v>0</v>
      </c>
      <c r="L305" s="736">
        <v>0</v>
      </c>
      <c r="M305" s="736">
        <v>0</v>
      </c>
      <c r="N305" s="736">
        <v>145866666.66666701</v>
      </c>
      <c r="O305" s="736">
        <v>145866567</v>
      </c>
      <c r="P305">
        <v>1227450000</v>
      </c>
    </row>
    <row r="306" spans="1:18">
      <c r="A306">
        <v>12</v>
      </c>
      <c r="B306" s="732">
        <v>2025</v>
      </c>
      <c r="C306" t="s">
        <v>24</v>
      </c>
      <c r="D306" t="s">
        <v>57</v>
      </c>
      <c r="E306">
        <v>9</v>
      </c>
      <c r="F306" t="s">
        <v>66</v>
      </c>
      <c r="G306" s="736">
        <v>1190874000</v>
      </c>
      <c r="H306" s="736">
        <v>948927331</v>
      </c>
      <c r="I306" s="736">
        <v>800000000</v>
      </c>
      <c r="J306" s="736">
        <v>0</v>
      </c>
      <c r="K306" s="736">
        <v>263622675</v>
      </c>
      <c r="L306" s="736">
        <v>350000000</v>
      </c>
      <c r="M306" s="736">
        <v>0</v>
      </c>
      <c r="N306" s="736">
        <v>0</v>
      </c>
      <c r="O306" s="736">
        <v>0</v>
      </c>
      <c r="P306" t="e">
        <v>#NAME?</v>
      </c>
      <c r="Q306" t="s">
        <v>206</v>
      </c>
      <c r="R306" t="s">
        <v>285</v>
      </c>
    </row>
    <row r="307" spans="1:18">
      <c r="A307">
        <v>12</v>
      </c>
      <c r="B307" s="732">
        <v>2025</v>
      </c>
      <c r="C307" t="s">
        <v>24</v>
      </c>
      <c r="D307" t="s">
        <v>57</v>
      </c>
      <c r="E307">
        <v>10</v>
      </c>
      <c r="F307" t="s">
        <v>67</v>
      </c>
      <c r="G307" s="736">
        <v>1202288000</v>
      </c>
      <c r="H307" s="736">
        <v>1202288000</v>
      </c>
      <c r="I307" s="736">
        <v>1202288000</v>
      </c>
      <c r="J307" s="736">
        <v>0</v>
      </c>
      <c r="K307" s="736">
        <v>0</v>
      </c>
      <c r="L307" s="736">
        <v>0</v>
      </c>
      <c r="M307" s="736">
        <v>0</v>
      </c>
      <c r="N307" s="736">
        <v>139692592.59259301</v>
      </c>
      <c r="O307" s="736">
        <v>139692565</v>
      </c>
      <c r="P307">
        <v>1202288000</v>
      </c>
    </row>
    <row r="308" spans="1:18">
      <c r="A308">
        <v>12</v>
      </c>
      <c r="B308" s="732">
        <v>2025</v>
      </c>
      <c r="C308" t="s">
        <v>24</v>
      </c>
      <c r="D308" t="s">
        <v>57</v>
      </c>
      <c r="E308">
        <v>11</v>
      </c>
      <c r="F308" t="s">
        <v>68</v>
      </c>
      <c r="G308" s="736">
        <v>1552019000</v>
      </c>
      <c r="H308" s="736">
        <v>1552019000</v>
      </c>
      <c r="I308" s="736">
        <v>1552019000</v>
      </c>
      <c r="J308" s="736">
        <v>0</v>
      </c>
      <c r="K308" s="736">
        <v>0</v>
      </c>
      <c r="L308" s="736">
        <v>0</v>
      </c>
      <c r="M308" s="736">
        <v>0</v>
      </c>
      <c r="N308" s="736">
        <v>137225000</v>
      </c>
      <c r="O308" s="736">
        <v>137225262</v>
      </c>
      <c r="P308">
        <v>1552019000</v>
      </c>
    </row>
    <row r="309" spans="1:18">
      <c r="A309">
        <v>12</v>
      </c>
      <c r="B309" s="732">
        <v>2025</v>
      </c>
      <c r="C309" t="s">
        <v>24</v>
      </c>
      <c r="D309" t="s">
        <v>57</v>
      </c>
      <c r="E309">
        <v>12</v>
      </c>
      <c r="F309" t="s">
        <v>149</v>
      </c>
      <c r="G309" s="736">
        <v>1191696000</v>
      </c>
      <c r="H309" s="736">
        <v>1191696000</v>
      </c>
      <c r="I309" s="736">
        <v>1191696000</v>
      </c>
      <c r="J309" s="736">
        <v>0</v>
      </c>
      <c r="K309" s="736">
        <v>0</v>
      </c>
      <c r="L309" s="736">
        <v>0</v>
      </c>
      <c r="M309" s="736">
        <v>0</v>
      </c>
      <c r="N309" s="736">
        <v>125000000</v>
      </c>
      <c r="O309" s="736">
        <v>125000000</v>
      </c>
      <c r="P309">
        <v>1191696000</v>
      </c>
    </row>
    <row r="310" spans="1:18">
      <c r="A310">
        <v>12</v>
      </c>
      <c r="B310" s="732">
        <v>2025</v>
      </c>
      <c r="C310" t="s">
        <v>24</v>
      </c>
      <c r="D310" t="s">
        <v>57</v>
      </c>
      <c r="E310">
        <v>13</v>
      </c>
      <c r="F310" t="s">
        <v>151</v>
      </c>
      <c r="G310" s="736">
        <v>1658348000</v>
      </c>
      <c r="H310" s="736">
        <v>1658348000</v>
      </c>
      <c r="I310" s="736">
        <v>1658348000</v>
      </c>
      <c r="J310" s="736">
        <v>0</v>
      </c>
      <c r="K310" s="736">
        <v>0</v>
      </c>
      <c r="L310" s="736">
        <v>0</v>
      </c>
      <c r="M310" s="736">
        <v>0</v>
      </c>
      <c r="N310" s="736">
        <v>158909259.25925899</v>
      </c>
      <c r="O310" s="736">
        <v>158909689</v>
      </c>
      <c r="P310">
        <v>1658348000</v>
      </c>
    </row>
    <row r="311" spans="1:18">
      <c r="A311">
        <v>12</v>
      </c>
      <c r="B311" s="732">
        <v>2025</v>
      </c>
      <c r="C311" t="s">
        <v>24</v>
      </c>
      <c r="D311" t="s">
        <v>57</v>
      </c>
      <c r="E311">
        <v>14</v>
      </c>
      <c r="F311" t="s">
        <v>152</v>
      </c>
      <c r="G311" s="736">
        <v>1420640000</v>
      </c>
      <c r="H311" s="736">
        <v>1420640000</v>
      </c>
      <c r="I311" s="736">
        <v>1420640000</v>
      </c>
      <c r="J311" s="736">
        <v>0</v>
      </c>
      <c r="K311" s="736">
        <v>0</v>
      </c>
      <c r="L311" s="736">
        <v>0</v>
      </c>
      <c r="M311" s="736">
        <v>0</v>
      </c>
      <c r="N311" s="736">
        <v>149076851.851852</v>
      </c>
      <c r="O311" s="736">
        <v>149077053</v>
      </c>
      <c r="P311">
        <v>1420640000</v>
      </c>
    </row>
    <row r="312" spans="1:18">
      <c r="A312">
        <v>12</v>
      </c>
      <c r="B312" s="732">
        <v>2025</v>
      </c>
      <c r="C312" t="s">
        <v>24</v>
      </c>
      <c r="D312" t="s">
        <v>57</v>
      </c>
      <c r="E312">
        <v>15</v>
      </c>
      <c r="F312" t="s">
        <v>72</v>
      </c>
      <c r="G312" s="736">
        <v>1215243000</v>
      </c>
      <c r="H312" s="736">
        <v>1215243000</v>
      </c>
      <c r="I312" s="736">
        <v>1215243000</v>
      </c>
      <c r="J312" s="736">
        <v>0</v>
      </c>
      <c r="K312" s="736">
        <v>0</v>
      </c>
      <c r="L312" s="736">
        <v>0</v>
      </c>
      <c r="M312" s="736">
        <v>0</v>
      </c>
      <c r="N312" s="736">
        <v>84728704</v>
      </c>
      <c r="O312" s="736">
        <v>84728704</v>
      </c>
      <c r="P312" t="e">
        <v>#NAME?</v>
      </c>
      <c r="Q312" t="s">
        <v>285</v>
      </c>
      <c r="R312" t="s">
        <v>285</v>
      </c>
    </row>
    <row r="313" spans="1:18">
      <c r="A313">
        <v>12</v>
      </c>
      <c r="B313" s="732">
        <v>2025</v>
      </c>
      <c r="C313" t="s">
        <v>24</v>
      </c>
      <c r="D313" t="s">
        <v>57</v>
      </c>
      <c r="E313">
        <v>16</v>
      </c>
      <c r="F313" t="s">
        <v>73</v>
      </c>
      <c r="G313" s="736">
        <v>1217161000</v>
      </c>
      <c r="H313" s="736">
        <v>1217161000</v>
      </c>
      <c r="I313" s="736">
        <v>1217161000</v>
      </c>
      <c r="J313" s="736">
        <v>0</v>
      </c>
      <c r="K313" s="736">
        <v>0</v>
      </c>
      <c r="L313" s="736">
        <v>0</v>
      </c>
      <c r="M313" s="736">
        <v>0</v>
      </c>
      <c r="N313" s="736">
        <v>142537963</v>
      </c>
      <c r="O313" s="736">
        <v>142538141</v>
      </c>
      <c r="P313" t="e">
        <v>#NAME?</v>
      </c>
      <c r="Q313" t="s">
        <v>285</v>
      </c>
      <c r="R313" t="s">
        <v>285</v>
      </c>
    </row>
    <row r="314" spans="1:18">
      <c r="A314">
        <v>12</v>
      </c>
      <c r="B314" s="732">
        <v>2025</v>
      </c>
      <c r="C314" t="s">
        <v>24</v>
      </c>
      <c r="D314" t="s">
        <v>57</v>
      </c>
      <c r="E314">
        <v>17</v>
      </c>
      <c r="F314" t="s">
        <v>75</v>
      </c>
      <c r="G314" s="736">
        <v>1150000000</v>
      </c>
      <c r="H314" s="736">
        <v>1267836000</v>
      </c>
      <c r="I314" s="736">
        <v>1150000000</v>
      </c>
      <c r="J314" s="736">
        <v>0</v>
      </c>
      <c r="K314" s="736">
        <v>0</v>
      </c>
      <c r="L314" s="736">
        <v>0</v>
      </c>
      <c r="M314" s="736">
        <v>0</v>
      </c>
      <c r="N314" s="736">
        <v>108254630</v>
      </c>
      <c r="O314" s="736">
        <v>0</v>
      </c>
      <c r="P314" t="e">
        <v>#NAME?</v>
      </c>
      <c r="Q314" t="s">
        <v>285</v>
      </c>
      <c r="R314" t="s">
        <v>285</v>
      </c>
    </row>
    <row r="315" spans="1:18">
      <c r="A315">
        <v>12</v>
      </c>
      <c r="B315" s="732">
        <v>2025</v>
      </c>
      <c r="C315" t="s">
        <v>24</v>
      </c>
      <c r="D315" t="s">
        <v>57</v>
      </c>
      <c r="E315">
        <v>18</v>
      </c>
      <c r="F315" t="s">
        <v>244</v>
      </c>
      <c r="G315" s="736">
        <v>0</v>
      </c>
      <c r="H315" s="736">
        <v>0</v>
      </c>
      <c r="I315" s="736">
        <v>0</v>
      </c>
      <c r="J315" s="736">
        <v>0</v>
      </c>
      <c r="K315" s="736">
        <v>0</v>
      </c>
      <c r="L315" s="736">
        <v>0</v>
      </c>
      <c r="M315" s="736">
        <v>0</v>
      </c>
      <c r="N315" s="736">
        <v>0</v>
      </c>
      <c r="O315" s="736">
        <v>0</v>
      </c>
      <c r="P315" t="e">
        <v>#NAME?</v>
      </c>
    </row>
    <row r="316" spans="1:18">
      <c r="A316">
        <v>12</v>
      </c>
      <c r="B316" s="732">
        <v>2025</v>
      </c>
      <c r="C316" t="s">
        <v>24</v>
      </c>
      <c r="D316" t="s">
        <v>57</v>
      </c>
      <c r="E316">
        <v>19</v>
      </c>
      <c r="F316" t="s">
        <v>225</v>
      </c>
      <c r="G316" s="736">
        <v>1269841117</v>
      </c>
      <c r="H316" s="736">
        <v>119171250</v>
      </c>
      <c r="I316" s="736">
        <v>300000000</v>
      </c>
      <c r="J316" s="736">
        <v>0</v>
      </c>
      <c r="K316" s="736">
        <v>262176750</v>
      </c>
      <c r="L316" s="736">
        <v>0</v>
      </c>
      <c r="M316" s="736">
        <v>0</v>
      </c>
      <c r="N316" s="736">
        <v>0</v>
      </c>
      <c r="O316" s="736">
        <v>0</v>
      </c>
      <c r="P316" t="e">
        <v>#NAME?</v>
      </c>
      <c r="Q316" t="s">
        <v>203</v>
      </c>
      <c r="R316" t="s">
        <v>212</v>
      </c>
    </row>
    <row r="317" spans="1:18">
      <c r="A317">
        <v>12</v>
      </c>
      <c r="B317" s="732">
        <v>2025</v>
      </c>
      <c r="C317" t="s">
        <v>24</v>
      </c>
      <c r="D317" t="s">
        <v>57</v>
      </c>
      <c r="E317">
        <v>20</v>
      </c>
      <c r="F317" t="s">
        <v>76</v>
      </c>
      <c r="G317" s="736">
        <v>1382220000</v>
      </c>
      <c r="H317" s="736">
        <v>1382220000</v>
      </c>
      <c r="I317" s="736">
        <v>1382220000</v>
      </c>
      <c r="J317" s="736">
        <v>0</v>
      </c>
      <c r="K317" s="736">
        <v>0</v>
      </c>
      <c r="L317" s="736">
        <v>0</v>
      </c>
      <c r="M317" s="736">
        <v>0</v>
      </c>
      <c r="N317" s="736">
        <v>124824074.074074</v>
      </c>
      <c r="O317" s="736">
        <v>124824112</v>
      </c>
      <c r="P317">
        <v>1382220000</v>
      </c>
    </row>
    <row r="318" spans="1:18">
      <c r="A318">
        <v>12</v>
      </c>
      <c r="B318" s="732">
        <v>2025</v>
      </c>
      <c r="C318" t="s">
        <v>24</v>
      </c>
      <c r="D318" t="s">
        <v>57</v>
      </c>
      <c r="E318">
        <v>21</v>
      </c>
      <c r="F318" t="s">
        <v>77</v>
      </c>
      <c r="G318" s="736">
        <v>1509219000</v>
      </c>
      <c r="H318" s="736">
        <v>426300000</v>
      </c>
      <c r="I318" s="736">
        <v>300000000</v>
      </c>
      <c r="J318" s="736">
        <v>0</v>
      </c>
      <c r="K318" s="736">
        <v>0</v>
      </c>
      <c r="L318" s="736">
        <v>0</v>
      </c>
      <c r="M318" s="736">
        <v>0</v>
      </c>
      <c r="N318" s="736">
        <v>0</v>
      </c>
      <c r="O318" s="736">
        <v>0</v>
      </c>
      <c r="P318" t="e">
        <v>#NAME?</v>
      </c>
      <c r="Q318" t="s">
        <v>202</v>
      </c>
      <c r="R318" t="s">
        <v>203</v>
      </c>
    </row>
    <row r="319" spans="1:18">
      <c r="A319">
        <v>12</v>
      </c>
      <c r="B319" s="732">
        <v>2025</v>
      </c>
      <c r="C319" t="s">
        <v>79</v>
      </c>
      <c r="E319">
        <v>1</v>
      </c>
      <c r="F319" t="s">
        <v>87</v>
      </c>
      <c r="G319" s="736">
        <v>1450000000</v>
      </c>
      <c r="H319" s="736">
        <v>932732583</v>
      </c>
      <c r="I319" s="736">
        <v>1300000000</v>
      </c>
      <c r="J319" s="736">
        <v>0</v>
      </c>
      <c r="K319" s="736">
        <v>419388750</v>
      </c>
      <c r="L319" s="736">
        <v>0</v>
      </c>
      <c r="M319" s="736">
        <v>100000000</v>
      </c>
      <c r="N319" s="736">
        <v>0</v>
      </c>
      <c r="O319" s="736">
        <v>0</v>
      </c>
      <c r="P319" t="e">
        <v>#NAME?</v>
      </c>
      <c r="Q319" t="s">
        <v>206</v>
      </c>
      <c r="R319" t="s">
        <v>285</v>
      </c>
    </row>
    <row r="320" spans="1:18">
      <c r="A320">
        <v>12</v>
      </c>
      <c r="B320" s="732">
        <v>2025</v>
      </c>
      <c r="C320" t="s">
        <v>79</v>
      </c>
      <c r="E320">
        <v>2</v>
      </c>
      <c r="F320" t="s">
        <v>88</v>
      </c>
      <c r="G320" s="736">
        <v>1450000000</v>
      </c>
      <c r="H320" s="736">
        <v>665581949</v>
      </c>
      <c r="I320" s="736">
        <v>1400000000</v>
      </c>
      <c r="J320" s="736">
        <v>0</v>
      </c>
      <c r="K320" s="736">
        <v>419388750</v>
      </c>
      <c r="L320" s="736">
        <v>0</v>
      </c>
      <c r="M320" s="736">
        <v>0</v>
      </c>
      <c r="N320" s="736">
        <v>0</v>
      </c>
      <c r="O320" s="736">
        <v>0</v>
      </c>
      <c r="P320" t="e">
        <v>#NAME?</v>
      </c>
      <c r="Q320" t="s">
        <v>206</v>
      </c>
      <c r="R320" t="s">
        <v>285</v>
      </c>
    </row>
    <row r="321" spans="1:18">
      <c r="A321">
        <v>12</v>
      </c>
      <c r="B321" s="732">
        <v>2025</v>
      </c>
      <c r="C321" t="s">
        <v>79</v>
      </c>
      <c r="E321">
        <v>3</v>
      </c>
      <c r="F321" t="s">
        <v>89</v>
      </c>
      <c r="G321" s="736">
        <v>1667337000</v>
      </c>
      <c r="H321" s="736">
        <v>1667337000</v>
      </c>
      <c r="I321" s="736">
        <v>1667337000</v>
      </c>
      <c r="J321" s="736">
        <v>0</v>
      </c>
      <c r="K321" s="736">
        <v>0</v>
      </c>
      <c r="L321" s="736">
        <v>0</v>
      </c>
      <c r="M321" s="736">
        <v>0</v>
      </c>
      <c r="N321" s="736">
        <v>69430556</v>
      </c>
      <c r="O321" s="736">
        <v>69430252</v>
      </c>
      <c r="P321">
        <v>1667337000</v>
      </c>
    </row>
    <row r="322" spans="1:18">
      <c r="A322">
        <v>12</v>
      </c>
      <c r="B322" s="732">
        <v>2025</v>
      </c>
      <c r="C322" t="s">
        <v>79</v>
      </c>
      <c r="E322">
        <v>4</v>
      </c>
      <c r="F322" t="s">
        <v>153</v>
      </c>
      <c r="G322" s="736">
        <v>2442810000</v>
      </c>
      <c r="H322" s="736">
        <v>2442810000</v>
      </c>
      <c r="I322" s="736">
        <v>2442810000</v>
      </c>
      <c r="J322" s="736">
        <v>0</v>
      </c>
      <c r="K322" s="736">
        <v>0</v>
      </c>
      <c r="L322" s="736">
        <v>0</v>
      </c>
      <c r="M322" s="736">
        <v>0</v>
      </c>
      <c r="N322" s="736">
        <v>0</v>
      </c>
      <c r="O322" s="736">
        <v>0</v>
      </c>
      <c r="P322">
        <v>2442810000</v>
      </c>
    </row>
    <row r="323" spans="1:18">
      <c r="A323">
        <v>12</v>
      </c>
      <c r="B323" s="732">
        <v>2025</v>
      </c>
      <c r="C323" t="s">
        <v>79</v>
      </c>
      <c r="E323">
        <v>5</v>
      </c>
      <c r="F323" t="s">
        <v>90</v>
      </c>
      <c r="G323" s="736">
        <v>1665300000</v>
      </c>
      <c r="H323" s="736">
        <v>1584443250</v>
      </c>
      <c r="I323" s="736">
        <v>800000000</v>
      </c>
      <c r="J323" s="736">
        <v>0</v>
      </c>
      <c r="K323" s="736">
        <v>0</v>
      </c>
      <c r="L323" s="736">
        <v>0</v>
      </c>
      <c r="M323" s="736">
        <v>0</v>
      </c>
      <c r="N323" s="736">
        <v>0</v>
      </c>
      <c r="O323" s="736">
        <v>0</v>
      </c>
      <c r="P323" t="e">
        <v>#NAME?</v>
      </c>
      <c r="R323" t="s">
        <v>285</v>
      </c>
    </row>
    <row r="324" spans="1:18">
      <c r="A324">
        <v>12</v>
      </c>
      <c r="B324" s="732">
        <v>2025</v>
      </c>
      <c r="C324" t="s">
        <v>79</v>
      </c>
      <c r="E324">
        <v>6</v>
      </c>
      <c r="F324" t="s">
        <v>92</v>
      </c>
      <c r="G324" s="736">
        <v>1663272000</v>
      </c>
      <c r="H324" s="736">
        <v>867957603</v>
      </c>
      <c r="I324" s="736">
        <v>800000000</v>
      </c>
      <c r="J324" s="736">
        <v>0</v>
      </c>
      <c r="K324" s="736">
        <v>304792568</v>
      </c>
      <c r="L324" s="736">
        <v>0</v>
      </c>
      <c r="M324" s="736">
        <v>0</v>
      </c>
      <c r="N324" s="736">
        <v>0</v>
      </c>
      <c r="O324" s="736">
        <v>0</v>
      </c>
      <c r="P324" t="e">
        <v>#NAME?</v>
      </c>
      <c r="R324" t="s">
        <v>285</v>
      </c>
    </row>
    <row r="325" spans="1:18">
      <c r="A325">
        <v>12</v>
      </c>
      <c r="B325" s="732">
        <v>2025</v>
      </c>
      <c r="C325" t="s">
        <v>93</v>
      </c>
      <c r="E325">
        <v>1</v>
      </c>
      <c r="F325" t="s">
        <v>95</v>
      </c>
      <c r="G325" s="736">
        <v>2579225000</v>
      </c>
      <c r="H325" s="736">
        <v>1943703960</v>
      </c>
      <c r="I325" s="736">
        <v>0</v>
      </c>
      <c r="J325" s="736">
        <v>0</v>
      </c>
      <c r="K325" s="736">
        <v>0</v>
      </c>
      <c r="L325" s="736">
        <v>0</v>
      </c>
      <c r="M325" s="736">
        <v>0</v>
      </c>
      <c r="N325" s="736">
        <v>0</v>
      </c>
      <c r="O325" s="736">
        <v>0</v>
      </c>
    </row>
    <row r="326" spans="1:18" ht="38.25">
      <c r="A326">
        <v>12</v>
      </c>
      <c r="B326" s="732">
        <v>2025</v>
      </c>
      <c r="C326" t="s">
        <v>96</v>
      </c>
      <c r="E326">
        <v>1</v>
      </c>
      <c r="F326" s="735" t="s">
        <v>110</v>
      </c>
      <c r="G326" s="736">
        <v>6635659000</v>
      </c>
      <c r="H326" s="736">
        <v>4643607000</v>
      </c>
      <c r="I326" s="736">
        <v>0</v>
      </c>
      <c r="J326" s="736">
        <v>0</v>
      </c>
      <c r="K326" s="736">
        <v>660359400</v>
      </c>
      <c r="L326" s="736">
        <v>0</v>
      </c>
      <c r="M326" s="736">
        <v>0</v>
      </c>
      <c r="N326" s="736">
        <v>0</v>
      </c>
      <c r="O326" s="736">
        <v>0</v>
      </c>
      <c r="R326" t="s">
        <v>285</v>
      </c>
    </row>
    <row r="327" spans="1:18">
      <c r="A327">
        <v>12</v>
      </c>
      <c r="B327" s="732">
        <v>2025</v>
      </c>
      <c r="C327" t="s">
        <v>229</v>
      </c>
      <c r="E327">
        <v>1</v>
      </c>
      <c r="F327" t="s">
        <v>169</v>
      </c>
      <c r="G327" s="736">
        <v>1890897000</v>
      </c>
      <c r="H327" s="736">
        <v>1890897000</v>
      </c>
      <c r="I327" s="736">
        <v>1890897000</v>
      </c>
      <c r="J327" s="736">
        <v>0</v>
      </c>
      <c r="K327" s="736">
        <v>0</v>
      </c>
      <c r="L327" s="736">
        <v>0</v>
      </c>
      <c r="M327" s="736">
        <v>0</v>
      </c>
      <c r="N327" s="736">
        <v>69595000</v>
      </c>
      <c r="O327" s="736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DD79D-C98F-4F73-BA2B-492941D028DC}">
  <dimension ref="A1:P368"/>
  <sheetViews>
    <sheetView workbookViewId="0"/>
  </sheetViews>
  <sheetFormatPr defaultRowHeight="12.75"/>
  <cols>
    <col min="2" max="2" width="9.140625" style="732"/>
  </cols>
  <sheetData>
    <row r="1" spans="1:16">
      <c r="A1" s="734" t="s">
        <v>315</v>
      </c>
      <c r="B1" s="734" t="s">
        <v>413</v>
      </c>
      <c r="C1" s="734" t="s">
        <v>316</v>
      </c>
      <c r="D1" s="734" t="s">
        <v>317</v>
      </c>
      <c r="E1" s="734" t="s">
        <v>8</v>
      </c>
      <c r="F1" s="734" t="s">
        <v>9</v>
      </c>
      <c r="G1" s="734" t="s">
        <v>318</v>
      </c>
      <c r="H1" s="734" t="s">
        <v>330</v>
      </c>
      <c r="I1" s="734" t="s">
        <v>331</v>
      </c>
      <c r="J1" s="734" t="s">
        <v>332</v>
      </c>
      <c r="K1" s="734" t="s">
        <v>325</v>
      </c>
      <c r="L1" s="734" t="s">
        <v>14</v>
      </c>
      <c r="M1" s="734" t="s">
        <v>333</v>
      </c>
      <c r="N1" s="734" t="s">
        <v>334</v>
      </c>
      <c r="O1" s="734" t="s">
        <v>335</v>
      </c>
      <c r="P1" s="734" t="s">
        <v>17</v>
      </c>
    </row>
    <row r="2" spans="1:16">
      <c r="A2">
        <v>6</v>
      </c>
      <c r="B2" s="732">
        <v>2025</v>
      </c>
      <c r="C2" t="s">
        <v>24</v>
      </c>
      <c r="D2" t="s">
        <v>27</v>
      </c>
      <c r="E2">
        <v>1</v>
      </c>
      <c r="F2" t="s">
        <v>29</v>
      </c>
      <c r="G2" s="736">
        <v>1118543000</v>
      </c>
      <c r="H2" s="736">
        <v>0</v>
      </c>
      <c r="I2" s="736">
        <v>0</v>
      </c>
      <c r="J2" s="736">
        <v>1118543000</v>
      </c>
      <c r="K2" s="736">
        <v>149317000</v>
      </c>
      <c r="L2" s="736">
        <v>1267860000</v>
      </c>
      <c r="M2" s="736">
        <v>0</v>
      </c>
      <c r="N2" s="736">
        <v>0</v>
      </c>
      <c r="O2" s="736">
        <v>1</v>
      </c>
      <c r="P2" t="s">
        <v>30</v>
      </c>
    </row>
    <row r="3" spans="1:16">
      <c r="A3">
        <v>6</v>
      </c>
      <c r="B3" s="732">
        <v>2025</v>
      </c>
      <c r="C3" t="s">
        <v>24</v>
      </c>
      <c r="D3" t="s">
        <v>27</v>
      </c>
      <c r="E3">
        <v>2</v>
      </c>
      <c r="F3" t="s">
        <v>31</v>
      </c>
      <c r="G3" s="736">
        <v>1129099000</v>
      </c>
      <c r="H3" s="736">
        <v>0</v>
      </c>
      <c r="I3" s="736">
        <v>0</v>
      </c>
      <c r="J3" s="736">
        <v>1161338000</v>
      </c>
      <c r="K3" s="736">
        <v>30318000</v>
      </c>
      <c r="L3" s="736">
        <v>1191656000</v>
      </c>
      <c r="M3" s="736">
        <v>-32239000</v>
      </c>
      <c r="N3" s="736">
        <v>0</v>
      </c>
      <c r="O3" s="736">
        <v>1.0285528549755201</v>
      </c>
      <c r="P3" t="s">
        <v>30</v>
      </c>
    </row>
    <row r="4" spans="1:16">
      <c r="A4">
        <v>6</v>
      </c>
      <c r="B4" s="732">
        <v>2025</v>
      </c>
      <c r="C4" t="s">
        <v>24</v>
      </c>
      <c r="D4" t="s">
        <v>27</v>
      </c>
      <c r="E4">
        <v>3</v>
      </c>
      <c r="F4" t="s">
        <v>32</v>
      </c>
      <c r="G4" s="736">
        <v>1129099000</v>
      </c>
      <c r="H4" s="736">
        <v>0</v>
      </c>
      <c r="I4" s="736">
        <v>0</v>
      </c>
      <c r="J4" s="736">
        <v>649826280</v>
      </c>
      <c r="K4" s="736">
        <v>0</v>
      </c>
      <c r="L4" s="736">
        <v>649826280</v>
      </c>
      <c r="M4" s="736">
        <v>479272720</v>
      </c>
      <c r="N4" s="736">
        <v>0</v>
      </c>
      <c r="O4" s="736">
        <v>0.57552639759666802</v>
      </c>
    </row>
    <row r="5" spans="1:16">
      <c r="A5">
        <v>6</v>
      </c>
      <c r="B5" s="732">
        <v>2025</v>
      </c>
      <c r="C5" t="s">
        <v>24</v>
      </c>
      <c r="D5" t="s">
        <v>34</v>
      </c>
      <c r="E5">
        <v>1</v>
      </c>
      <c r="F5" t="s">
        <v>35</v>
      </c>
      <c r="G5" s="736">
        <v>1351758000</v>
      </c>
      <c r="H5" s="736">
        <v>0</v>
      </c>
      <c r="I5" s="736">
        <v>0</v>
      </c>
      <c r="J5" s="736">
        <v>1295727000</v>
      </c>
      <c r="K5" s="736">
        <v>0</v>
      </c>
      <c r="L5" s="736">
        <v>1295727000</v>
      </c>
      <c r="M5" s="736">
        <v>56031000</v>
      </c>
      <c r="N5" s="736">
        <v>0</v>
      </c>
      <c r="O5" s="736">
        <v>0.95854953327444703</v>
      </c>
      <c r="P5" t="s">
        <v>30</v>
      </c>
    </row>
    <row r="6" spans="1:16">
      <c r="A6">
        <v>6</v>
      </c>
      <c r="B6" s="732">
        <v>2025</v>
      </c>
      <c r="C6" t="s">
        <v>24</v>
      </c>
      <c r="D6" t="s">
        <v>34</v>
      </c>
      <c r="E6">
        <v>2</v>
      </c>
      <c r="F6" t="s">
        <v>36</v>
      </c>
      <c r="G6" s="736">
        <v>1629894000</v>
      </c>
      <c r="H6" s="736">
        <v>0</v>
      </c>
      <c r="I6" s="736">
        <v>0</v>
      </c>
      <c r="J6" s="736">
        <v>1629894000</v>
      </c>
      <c r="K6" s="736">
        <v>145740000</v>
      </c>
      <c r="L6" s="736">
        <v>1775634000</v>
      </c>
      <c r="M6" s="736">
        <v>0</v>
      </c>
      <c r="N6" s="736">
        <v>0</v>
      </c>
      <c r="O6" s="736">
        <v>1</v>
      </c>
      <c r="P6" t="s">
        <v>30</v>
      </c>
    </row>
    <row r="7" spans="1:16">
      <c r="A7">
        <v>6</v>
      </c>
      <c r="B7" s="732">
        <v>2025</v>
      </c>
      <c r="C7" t="s">
        <v>24</v>
      </c>
      <c r="D7" t="s">
        <v>34</v>
      </c>
      <c r="E7">
        <v>3</v>
      </c>
      <c r="F7" t="s">
        <v>37</v>
      </c>
      <c r="G7" s="736">
        <v>1323642000</v>
      </c>
      <c r="H7" s="736">
        <v>54720000</v>
      </c>
      <c r="I7" s="736">
        <v>54720000</v>
      </c>
      <c r="J7" s="736">
        <v>325584000</v>
      </c>
      <c r="K7" s="736">
        <v>0</v>
      </c>
      <c r="L7" s="736">
        <v>325584000</v>
      </c>
      <c r="M7" s="736">
        <v>998058000</v>
      </c>
      <c r="N7" s="736">
        <v>1</v>
      </c>
      <c r="O7" s="736">
        <v>0.24597587565217799</v>
      </c>
    </row>
    <row r="8" spans="1:16">
      <c r="A8">
        <v>6</v>
      </c>
      <c r="B8" s="732">
        <v>2025</v>
      </c>
      <c r="C8" t="s">
        <v>24</v>
      </c>
      <c r="D8" t="s">
        <v>34</v>
      </c>
      <c r="E8">
        <v>4</v>
      </c>
      <c r="F8" t="s">
        <v>38</v>
      </c>
      <c r="G8" s="736">
        <v>1325213000</v>
      </c>
      <c r="H8" s="736">
        <v>55242000</v>
      </c>
      <c r="I8" s="736">
        <v>55242000</v>
      </c>
      <c r="J8" s="736">
        <v>317641500</v>
      </c>
      <c r="K8" s="736">
        <v>0</v>
      </c>
      <c r="L8" s="736">
        <v>317641500</v>
      </c>
      <c r="M8" s="736">
        <v>1007571500</v>
      </c>
      <c r="N8" s="736">
        <v>1</v>
      </c>
      <c r="O8" s="736">
        <v>0.239690902519067</v>
      </c>
    </row>
    <row r="9" spans="1:16">
      <c r="A9">
        <v>6</v>
      </c>
      <c r="B9" s="732">
        <v>2025</v>
      </c>
      <c r="C9" t="s">
        <v>24</v>
      </c>
      <c r="D9" t="s">
        <v>34</v>
      </c>
      <c r="E9">
        <v>5</v>
      </c>
      <c r="F9" t="s">
        <v>39</v>
      </c>
      <c r="G9" s="736">
        <v>1325423000</v>
      </c>
      <c r="H9" s="736">
        <v>319142250</v>
      </c>
      <c r="I9" s="736">
        <v>319142250</v>
      </c>
      <c r="J9" s="736">
        <v>1262000338</v>
      </c>
      <c r="K9" s="736">
        <v>0</v>
      </c>
      <c r="L9" s="736">
        <v>1262000338</v>
      </c>
      <c r="M9" s="736">
        <v>63422662</v>
      </c>
      <c r="N9" s="736">
        <v>1</v>
      </c>
      <c r="O9" s="736">
        <v>0.95214911616895104</v>
      </c>
    </row>
    <row r="10" spans="1:16">
      <c r="A10">
        <v>6</v>
      </c>
      <c r="B10" s="732">
        <v>2025</v>
      </c>
      <c r="C10" t="s">
        <v>24</v>
      </c>
      <c r="D10" t="s">
        <v>34</v>
      </c>
      <c r="E10">
        <v>6</v>
      </c>
      <c r="F10" t="s">
        <v>40</v>
      </c>
      <c r="G10" s="736">
        <v>1195530000</v>
      </c>
      <c r="H10" s="736">
        <v>0</v>
      </c>
      <c r="I10" s="736">
        <v>0</v>
      </c>
      <c r="J10" s="736">
        <v>1195530000</v>
      </c>
      <c r="K10" s="736">
        <v>153196000</v>
      </c>
      <c r="L10" s="736">
        <v>1348726000</v>
      </c>
      <c r="M10" s="736">
        <v>0</v>
      </c>
      <c r="N10" s="736">
        <v>0</v>
      </c>
      <c r="O10" s="736">
        <v>1</v>
      </c>
      <c r="P10" t="s">
        <v>30</v>
      </c>
    </row>
    <row r="11" spans="1:16">
      <c r="A11">
        <v>6</v>
      </c>
      <c r="B11" s="732">
        <v>2025</v>
      </c>
      <c r="C11" t="s">
        <v>24</v>
      </c>
      <c r="D11" t="s">
        <v>34</v>
      </c>
      <c r="E11">
        <v>7</v>
      </c>
      <c r="F11" t="s">
        <v>41</v>
      </c>
      <c r="G11" s="736">
        <v>1590985000</v>
      </c>
      <c r="H11" s="736">
        <v>393669624</v>
      </c>
      <c r="I11" s="736">
        <v>393669624</v>
      </c>
      <c r="J11" s="736">
        <v>1590985000</v>
      </c>
      <c r="K11" s="736">
        <v>0</v>
      </c>
      <c r="L11" s="736">
        <v>1590985000</v>
      </c>
      <c r="M11" s="736">
        <v>0</v>
      </c>
      <c r="N11" s="736">
        <v>1</v>
      </c>
      <c r="O11" s="736">
        <v>1</v>
      </c>
    </row>
    <row r="12" spans="1:16">
      <c r="A12">
        <v>6</v>
      </c>
      <c r="B12" s="732">
        <v>2025</v>
      </c>
      <c r="C12" t="s">
        <v>24</v>
      </c>
      <c r="D12" t="s">
        <v>34</v>
      </c>
      <c r="E12">
        <v>8</v>
      </c>
      <c r="F12" t="s">
        <v>43</v>
      </c>
      <c r="G12" s="736">
        <v>1590793000</v>
      </c>
      <c r="H12" s="736">
        <v>0</v>
      </c>
      <c r="I12" s="736">
        <v>0</v>
      </c>
      <c r="J12" s="736">
        <v>520020000</v>
      </c>
      <c r="K12" s="736">
        <v>0</v>
      </c>
      <c r="L12" s="736">
        <v>520020000</v>
      </c>
      <c r="M12" s="736">
        <v>1070773000</v>
      </c>
      <c r="N12" s="736">
        <v>0</v>
      </c>
      <c r="O12" s="736">
        <v>0.32689356817637499</v>
      </c>
      <c r="P12" t="s">
        <v>44</v>
      </c>
    </row>
    <row r="13" spans="1:16">
      <c r="A13">
        <v>6</v>
      </c>
      <c r="B13" s="732">
        <v>2025</v>
      </c>
      <c r="C13" t="s">
        <v>24</v>
      </c>
      <c r="D13" t="s">
        <v>34</v>
      </c>
      <c r="E13">
        <v>9</v>
      </c>
      <c r="F13" t="s">
        <v>45</v>
      </c>
      <c r="G13" s="736">
        <v>1386198000</v>
      </c>
      <c r="H13" s="736">
        <v>220603680</v>
      </c>
      <c r="I13" s="736">
        <v>220603680</v>
      </c>
      <c r="J13" s="736">
        <v>220603680</v>
      </c>
      <c r="K13" s="736">
        <v>0</v>
      </c>
      <c r="L13" s="736">
        <v>220603680</v>
      </c>
      <c r="M13" s="736">
        <v>1165594320</v>
      </c>
      <c r="N13" s="736">
        <v>1</v>
      </c>
      <c r="O13" s="736">
        <v>0.159142979574347</v>
      </c>
    </row>
    <row r="14" spans="1:16">
      <c r="A14">
        <v>6</v>
      </c>
      <c r="B14" s="732">
        <v>2025</v>
      </c>
      <c r="C14" t="s">
        <v>24</v>
      </c>
      <c r="D14" t="s">
        <v>34</v>
      </c>
      <c r="E14">
        <v>10</v>
      </c>
      <c r="F14" t="s">
        <v>46</v>
      </c>
      <c r="G14" s="736">
        <v>1151187000</v>
      </c>
      <c r="H14" s="736">
        <v>0</v>
      </c>
      <c r="I14" s="736">
        <v>0</v>
      </c>
      <c r="J14" s="736">
        <v>1151187000</v>
      </c>
      <c r="K14" s="736">
        <v>150633000</v>
      </c>
      <c r="L14" s="736">
        <v>1301820000</v>
      </c>
      <c r="M14" s="736">
        <v>0</v>
      </c>
      <c r="N14" s="736">
        <v>0</v>
      </c>
      <c r="O14" s="736">
        <v>1</v>
      </c>
      <c r="P14" t="s">
        <v>30</v>
      </c>
    </row>
    <row r="15" spans="1:16">
      <c r="A15">
        <v>6</v>
      </c>
      <c r="B15" s="732">
        <v>2025</v>
      </c>
      <c r="C15" t="s">
        <v>24</v>
      </c>
      <c r="D15" t="s">
        <v>34</v>
      </c>
      <c r="E15">
        <v>11</v>
      </c>
      <c r="F15" t="s">
        <v>47</v>
      </c>
      <c r="G15" s="736">
        <v>1613912000</v>
      </c>
      <c r="H15" s="736">
        <v>140283900</v>
      </c>
      <c r="I15" s="736">
        <v>140283900</v>
      </c>
      <c r="J15" s="736">
        <v>803524700</v>
      </c>
      <c r="K15" s="736">
        <v>0</v>
      </c>
      <c r="L15" s="736">
        <v>803524700</v>
      </c>
      <c r="M15" s="736">
        <v>810387300</v>
      </c>
      <c r="N15" s="736">
        <v>1</v>
      </c>
      <c r="O15" s="736">
        <v>0.49787392373313999</v>
      </c>
    </row>
    <row r="16" spans="1:16">
      <c r="A16">
        <v>6</v>
      </c>
      <c r="B16" s="732">
        <v>2025</v>
      </c>
      <c r="C16" t="s">
        <v>24</v>
      </c>
      <c r="D16" t="s">
        <v>34</v>
      </c>
      <c r="E16">
        <v>12</v>
      </c>
      <c r="F16" t="s">
        <v>48</v>
      </c>
      <c r="G16" s="736">
        <v>1512938000</v>
      </c>
      <c r="H16" s="736">
        <v>0</v>
      </c>
      <c r="I16" s="736">
        <v>0</v>
      </c>
      <c r="J16" s="736">
        <v>1512938000</v>
      </c>
      <c r="K16" s="736">
        <v>157554000</v>
      </c>
      <c r="L16" s="736">
        <v>1670492000</v>
      </c>
      <c r="M16" s="736">
        <v>0</v>
      </c>
      <c r="N16" s="736">
        <v>0</v>
      </c>
      <c r="O16" s="736">
        <v>1</v>
      </c>
      <c r="P16" t="s">
        <v>30</v>
      </c>
    </row>
    <row r="17" spans="1:16">
      <c r="A17">
        <v>6</v>
      </c>
      <c r="B17" s="732">
        <v>2025</v>
      </c>
      <c r="C17" t="s">
        <v>24</v>
      </c>
      <c r="D17" t="s">
        <v>34</v>
      </c>
      <c r="E17">
        <v>13</v>
      </c>
      <c r="F17" t="s">
        <v>49</v>
      </c>
      <c r="G17" s="736">
        <v>1593398000</v>
      </c>
      <c r="H17" s="736">
        <v>0</v>
      </c>
      <c r="I17" s="736">
        <v>0</v>
      </c>
      <c r="J17" s="736">
        <v>1593398000</v>
      </c>
      <c r="K17" s="736">
        <v>0</v>
      </c>
      <c r="L17" s="736">
        <v>1593398000</v>
      </c>
      <c r="M17" s="736">
        <v>0</v>
      </c>
      <c r="N17" s="736">
        <v>0</v>
      </c>
      <c r="O17" s="736">
        <v>1</v>
      </c>
      <c r="P17" t="s">
        <v>30</v>
      </c>
    </row>
    <row r="18" spans="1:16">
      <c r="A18">
        <v>6</v>
      </c>
      <c r="B18" s="732">
        <v>2025</v>
      </c>
      <c r="C18" t="s">
        <v>24</v>
      </c>
      <c r="D18" t="s">
        <v>34</v>
      </c>
      <c r="E18">
        <v>14</v>
      </c>
      <c r="F18" t="s">
        <v>50</v>
      </c>
      <c r="G18" s="736">
        <v>1168758000</v>
      </c>
      <c r="H18" s="736">
        <v>213615000</v>
      </c>
      <c r="I18" s="736">
        <v>213615000</v>
      </c>
      <c r="J18" s="736">
        <v>877185000</v>
      </c>
      <c r="K18" s="736">
        <v>0</v>
      </c>
      <c r="L18" s="736">
        <v>877185000</v>
      </c>
      <c r="M18" s="736">
        <v>291573000</v>
      </c>
      <c r="N18" s="736">
        <v>1</v>
      </c>
      <c r="O18" s="736">
        <v>0.75052748302043704</v>
      </c>
    </row>
    <row r="19" spans="1:16">
      <c r="A19">
        <v>6</v>
      </c>
      <c r="B19" s="732">
        <v>2025</v>
      </c>
      <c r="C19" t="s">
        <v>24</v>
      </c>
      <c r="D19" t="s">
        <v>51</v>
      </c>
      <c r="E19">
        <v>1</v>
      </c>
      <c r="F19" t="s">
        <v>52</v>
      </c>
      <c r="G19" s="736">
        <v>1566568000</v>
      </c>
      <c r="H19" s="736">
        <v>0</v>
      </c>
      <c r="I19" s="736">
        <v>0</v>
      </c>
      <c r="J19" s="736">
        <v>1566568000</v>
      </c>
      <c r="K19" s="736">
        <v>220243000</v>
      </c>
      <c r="L19" s="736">
        <v>1786811000</v>
      </c>
      <c r="M19" s="736">
        <v>0</v>
      </c>
      <c r="N19" s="736">
        <v>0</v>
      </c>
      <c r="O19" s="736">
        <v>1</v>
      </c>
      <c r="P19" t="s">
        <v>30</v>
      </c>
    </row>
    <row r="20" spans="1:16">
      <c r="A20">
        <v>6</v>
      </c>
      <c r="B20" s="732">
        <v>2025</v>
      </c>
      <c r="C20" t="s">
        <v>24</v>
      </c>
      <c r="D20" t="s">
        <v>51</v>
      </c>
      <c r="E20">
        <v>2</v>
      </c>
      <c r="F20" t="s">
        <v>55</v>
      </c>
      <c r="G20" s="736">
        <v>1259087000</v>
      </c>
      <c r="H20" s="736">
        <v>0</v>
      </c>
      <c r="I20" s="736">
        <v>0</v>
      </c>
      <c r="J20" s="736">
        <v>1259087000</v>
      </c>
      <c r="K20" s="736">
        <v>0</v>
      </c>
      <c r="L20" s="736">
        <v>1259087000</v>
      </c>
      <c r="M20" s="736">
        <v>0</v>
      </c>
      <c r="N20" s="736">
        <v>0</v>
      </c>
      <c r="O20" s="736">
        <v>1</v>
      </c>
    </row>
    <row r="21" spans="1:16">
      <c r="A21">
        <v>6</v>
      </c>
      <c r="B21" s="732">
        <v>2025</v>
      </c>
      <c r="C21" t="s">
        <v>24</v>
      </c>
      <c r="D21" t="s">
        <v>51</v>
      </c>
      <c r="E21">
        <v>3</v>
      </c>
      <c r="F21" t="s">
        <v>56</v>
      </c>
      <c r="G21" s="736">
        <v>1150397000</v>
      </c>
      <c r="H21" s="736">
        <v>0</v>
      </c>
      <c r="I21" s="736">
        <v>0</v>
      </c>
      <c r="J21" s="736">
        <v>1150397000</v>
      </c>
      <c r="K21" s="736">
        <v>0</v>
      </c>
      <c r="L21" s="736">
        <v>1150397000</v>
      </c>
      <c r="M21" s="736">
        <v>0</v>
      </c>
      <c r="N21" s="736">
        <v>0</v>
      </c>
      <c r="O21" s="736">
        <v>1</v>
      </c>
      <c r="P21" t="s">
        <v>30</v>
      </c>
    </row>
    <row r="22" spans="1:16">
      <c r="A22">
        <v>6</v>
      </c>
      <c r="B22" s="732">
        <v>2025</v>
      </c>
      <c r="C22" t="s">
        <v>24</v>
      </c>
      <c r="D22" t="s">
        <v>57</v>
      </c>
      <c r="E22">
        <v>1</v>
      </c>
      <c r="F22" t="s">
        <v>58</v>
      </c>
      <c r="G22" s="736">
        <v>1366377000</v>
      </c>
      <c r="H22" s="736">
        <v>141549750</v>
      </c>
      <c r="I22" s="736">
        <v>141549750</v>
      </c>
      <c r="J22" s="736">
        <v>406755225</v>
      </c>
      <c r="K22" s="736">
        <v>0</v>
      </c>
      <c r="L22" s="736">
        <v>406755225</v>
      </c>
      <c r="M22" s="736">
        <v>959621775</v>
      </c>
      <c r="N22" s="736">
        <v>1</v>
      </c>
      <c r="O22" s="736">
        <v>0.29768886990925603</v>
      </c>
    </row>
    <row r="23" spans="1:16">
      <c r="A23">
        <v>6</v>
      </c>
      <c r="B23" s="732">
        <v>2025</v>
      </c>
      <c r="C23" t="s">
        <v>24</v>
      </c>
      <c r="D23" t="s">
        <v>57</v>
      </c>
      <c r="E23">
        <v>2</v>
      </c>
      <c r="F23" t="s">
        <v>59</v>
      </c>
      <c r="G23" s="736">
        <v>1307971000</v>
      </c>
      <c r="H23" s="736">
        <v>123303600</v>
      </c>
      <c r="I23" s="736">
        <v>123303600</v>
      </c>
      <c r="J23" s="736">
        <v>390042000</v>
      </c>
      <c r="K23" s="736">
        <v>0</v>
      </c>
      <c r="L23" s="736">
        <v>390042000</v>
      </c>
      <c r="M23" s="736">
        <v>917929000</v>
      </c>
      <c r="N23" s="736">
        <v>1</v>
      </c>
      <c r="O23" s="736">
        <v>0.29820385925987702</v>
      </c>
    </row>
    <row r="24" spans="1:16">
      <c r="A24">
        <v>6</v>
      </c>
      <c r="B24" s="732">
        <v>2025</v>
      </c>
      <c r="C24" t="s">
        <v>24</v>
      </c>
      <c r="D24" t="s">
        <v>57</v>
      </c>
      <c r="E24">
        <v>3</v>
      </c>
      <c r="F24" t="s">
        <v>60</v>
      </c>
      <c r="G24" s="736">
        <v>1299151000</v>
      </c>
      <c r="H24" s="736">
        <v>0</v>
      </c>
      <c r="I24" s="736">
        <v>0</v>
      </c>
      <c r="J24" s="736">
        <v>1299151000</v>
      </c>
      <c r="K24" s="736">
        <v>0</v>
      </c>
      <c r="L24" s="736">
        <v>1299151000</v>
      </c>
      <c r="M24" s="736">
        <v>0</v>
      </c>
      <c r="N24" s="736">
        <v>0</v>
      </c>
      <c r="O24" s="736">
        <v>1</v>
      </c>
    </row>
    <row r="25" spans="1:16">
      <c r="A25">
        <v>6</v>
      </c>
      <c r="B25" s="732">
        <v>2025</v>
      </c>
      <c r="C25" t="s">
        <v>24</v>
      </c>
      <c r="D25" t="s">
        <v>57</v>
      </c>
      <c r="E25">
        <v>4</v>
      </c>
      <c r="F25" t="s">
        <v>62</v>
      </c>
      <c r="G25" s="736">
        <v>1299151000</v>
      </c>
      <c r="H25" s="736">
        <v>158134050</v>
      </c>
      <c r="I25" s="736">
        <v>158134050</v>
      </c>
      <c r="J25" s="736">
        <v>458215200</v>
      </c>
      <c r="K25" s="736">
        <v>0</v>
      </c>
      <c r="L25" s="736">
        <v>458215200</v>
      </c>
      <c r="M25" s="736">
        <v>840935800</v>
      </c>
      <c r="N25" s="736">
        <v>1</v>
      </c>
      <c r="O25" s="736">
        <v>0.35270357333366198</v>
      </c>
    </row>
    <row r="26" spans="1:16">
      <c r="A26">
        <v>6</v>
      </c>
      <c r="B26" s="732">
        <v>2025</v>
      </c>
      <c r="C26" t="s">
        <v>24</v>
      </c>
      <c r="D26" t="s">
        <v>57</v>
      </c>
      <c r="E26">
        <v>5</v>
      </c>
      <c r="F26" t="s">
        <v>63</v>
      </c>
      <c r="G26" s="736">
        <v>1178570000</v>
      </c>
      <c r="H26" s="736">
        <v>0</v>
      </c>
      <c r="I26" s="736">
        <v>0</v>
      </c>
      <c r="J26" s="736">
        <v>1178570000</v>
      </c>
      <c r="K26" s="736">
        <v>176029000</v>
      </c>
      <c r="L26" s="736">
        <v>1354599000</v>
      </c>
      <c r="M26" s="736">
        <v>0</v>
      </c>
      <c r="N26" s="736">
        <v>0</v>
      </c>
      <c r="O26" s="736">
        <v>1</v>
      </c>
      <c r="P26" t="s">
        <v>30</v>
      </c>
    </row>
    <row r="27" spans="1:16">
      <c r="A27">
        <v>6</v>
      </c>
      <c r="B27" s="732">
        <v>2025</v>
      </c>
      <c r="C27" t="s">
        <v>24</v>
      </c>
      <c r="D27" t="s">
        <v>57</v>
      </c>
      <c r="E27">
        <v>6</v>
      </c>
      <c r="F27" t="s">
        <v>64</v>
      </c>
      <c r="G27" s="736">
        <v>1355857000</v>
      </c>
      <c r="H27" s="736">
        <v>0</v>
      </c>
      <c r="I27" s="736">
        <v>0</v>
      </c>
      <c r="J27" s="736">
        <v>524149542</v>
      </c>
      <c r="K27" s="736">
        <v>0</v>
      </c>
      <c r="L27" s="736">
        <v>524149542</v>
      </c>
      <c r="M27" s="736">
        <v>831707458</v>
      </c>
      <c r="N27" s="736">
        <v>0</v>
      </c>
      <c r="O27" s="736">
        <v>0.38658172801409002</v>
      </c>
    </row>
    <row r="28" spans="1:16">
      <c r="A28">
        <v>6</v>
      </c>
      <c r="B28" s="732">
        <v>2025</v>
      </c>
      <c r="C28" t="s">
        <v>24</v>
      </c>
      <c r="D28" t="s">
        <v>57</v>
      </c>
      <c r="E28">
        <v>7</v>
      </c>
      <c r="F28" t="s">
        <v>65</v>
      </c>
      <c r="G28" s="736">
        <v>1227450000</v>
      </c>
      <c r="H28" s="736">
        <v>0</v>
      </c>
      <c r="I28" s="736">
        <v>0</v>
      </c>
      <c r="J28" s="736">
        <v>1227450000</v>
      </c>
      <c r="K28" s="736">
        <v>157536000</v>
      </c>
      <c r="L28" s="736">
        <v>1384986000</v>
      </c>
      <c r="M28" s="736">
        <v>0</v>
      </c>
      <c r="N28" s="736">
        <v>0</v>
      </c>
      <c r="O28" s="736">
        <v>1</v>
      </c>
      <c r="P28" t="s">
        <v>30</v>
      </c>
    </row>
    <row r="29" spans="1:16">
      <c r="A29">
        <v>6</v>
      </c>
      <c r="B29" s="732">
        <v>2025</v>
      </c>
      <c r="C29" t="s">
        <v>24</v>
      </c>
      <c r="D29" t="s">
        <v>57</v>
      </c>
      <c r="E29">
        <v>8</v>
      </c>
      <c r="F29" t="s">
        <v>66</v>
      </c>
      <c r="G29" s="736">
        <v>1190874000</v>
      </c>
      <c r="H29" s="736">
        <v>120422250</v>
      </c>
      <c r="I29" s="736">
        <v>120422250</v>
      </c>
      <c r="J29" s="736">
        <v>257703615</v>
      </c>
      <c r="K29" s="736">
        <v>0</v>
      </c>
      <c r="L29" s="736">
        <v>257703615</v>
      </c>
      <c r="M29" s="736">
        <v>933170385</v>
      </c>
      <c r="N29" s="736">
        <v>1</v>
      </c>
      <c r="O29" s="736">
        <v>0.21639872480212</v>
      </c>
    </row>
    <row r="30" spans="1:16">
      <c r="A30">
        <v>6</v>
      </c>
      <c r="B30" s="732">
        <v>2025</v>
      </c>
      <c r="C30" t="s">
        <v>24</v>
      </c>
      <c r="D30" t="s">
        <v>57</v>
      </c>
      <c r="E30">
        <v>9</v>
      </c>
      <c r="F30" t="s">
        <v>67</v>
      </c>
      <c r="G30" s="736">
        <v>1202288000</v>
      </c>
      <c r="H30" s="736">
        <v>0</v>
      </c>
      <c r="I30" s="736">
        <v>0</v>
      </c>
      <c r="J30" s="736">
        <v>1202288000</v>
      </c>
      <c r="K30" s="736">
        <v>150868000</v>
      </c>
      <c r="L30" s="736">
        <v>1353156000</v>
      </c>
      <c r="M30" s="736">
        <v>0</v>
      </c>
      <c r="N30" s="736">
        <v>0</v>
      </c>
      <c r="O30" s="736">
        <v>1</v>
      </c>
      <c r="P30" t="s">
        <v>30</v>
      </c>
    </row>
    <row r="31" spans="1:16">
      <c r="A31">
        <v>6</v>
      </c>
      <c r="B31" s="732">
        <v>2025</v>
      </c>
      <c r="C31" t="s">
        <v>24</v>
      </c>
      <c r="D31" t="s">
        <v>57</v>
      </c>
      <c r="E31">
        <v>10</v>
      </c>
      <c r="F31" t="s">
        <v>68</v>
      </c>
      <c r="G31" s="736">
        <v>1552019000</v>
      </c>
      <c r="H31" s="736">
        <v>0</v>
      </c>
      <c r="I31" s="736">
        <v>0</v>
      </c>
      <c r="J31" s="736">
        <v>1552019000</v>
      </c>
      <c r="K31" s="736">
        <v>148203000</v>
      </c>
      <c r="L31" s="736">
        <v>1700222000</v>
      </c>
      <c r="M31" s="736">
        <v>0</v>
      </c>
      <c r="N31" s="736">
        <v>0</v>
      </c>
      <c r="O31" s="736">
        <v>1</v>
      </c>
      <c r="P31" t="s">
        <v>30</v>
      </c>
    </row>
    <row r="32" spans="1:16">
      <c r="A32">
        <v>6</v>
      </c>
      <c r="B32" s="732">
        <v>2025</v>
      </c>
      <c r="C32" t="s">
        <v>24</v>
      </c>
      <c r="D32" t="s">
        <v>57</v>
      </c>
      <c r="E32">
        <v>11</v>
      </c>
      <c r="F32" t="s">
        <v>69</v>
      </c>
      <c r="G32" s="736">
        <v>1191696000</v>
      </c>
      <c r="H32" s="736">
        <v>0</v>
      </c>
      <c r="I32" s="736">
        <v>0</v>
      </c>
      <c r="J32" s="736">
        <v>1191696000</v>
      </c>
      <c r="K32" s="736">
        <v>135000000</v>
      </c>
      <c r="L32" s="736">
        <v>1326696000</v>
      </c>
      <c r="M32" s="736">
        <v>0</v>
      </c>
      <c r="N32" s="736">
        <v>0</v>
      </c>
      <c r="O32" s="736">
        <v>1</v>
      </c>
      <c r="P32" t="s">
        <v>30</v>
      </c>
    </row>
    <row r="33" spans="1:16">
      <c r="A33">
        <v>6</v>
      </c>
      <c r="B33" s="732">
        <v>2025</v>
      </c>
      <c r="C33" t="s">
        <v>24</v>
      </c>
      <c r="D33" t="s">
        <v>57</v>
      </c>
      <c r="E33">
        <v>12</v>
      </c>
      <c r="F33" t="s">
        <v>70</v>
      </c>
      <c r="G33" s="736">
        <v>1658348000</v>
      </c>
      <c r="H33" s="736">
        <v>0</v>
      </c>
      <c r="I33" s="736">
        <v>0</v>
      </c>
      <c r="J33" s="736">
        <v>1658348000</v>
      </c>
      <c r="K33" s="736">
        <v>171622000</v>
      </c>
      <c r="L33" s="736">
        <v>1829970000</v>
      </c>
      <c r="M33" s="736">
        <v>0</v>
      </c>
      <c r="N33" s="736">
        <v>0</v>
      </c>
      <c r="O33" s="736">
        <v>1</v>
      </c>
      <c r="P33" t="s">
        <v>30</v>
      </c>
    </row>
    <row r="34" spans="1:16">
      <c r="A34">
        <v>6</v>
      </c>
      <c r="B34" s="732">
        <v>2025</v>
      </c>
      <c r="C34" t="s">
        <v>24</v>
      </c>
      <c r="D34" t="s">
        <v>57</v>
      </c>
      <c r="E34">
        <v>13</v>
      </c>
      <c r="F34" t="s">
        <v>71</v>
      </c>
      <c r="G34" s="736">
        <v>1420640000</v>
      </c>
      <c r="H34" s="736">
        <v>0</v>
      </c>
      <c r="I34" s="736">
        <v>0</v>
      </c>
      <c r="J34" s="736">
        <v>1420640000</v>
      </c>
      <c r="K34" s="736">
        <v>161003000</v>
      </c>
      <c r="L34" s="736">
        <v>1581643000</v>
      </c>
      <c r="M34" s="736">
        <v>0</v>
      </c>
      <c r="N34" s="736">
        <v>0</v>
      </c>
      <c r="O34" s="736">
        <v>1</v>
      </c>
      <c r="P34" t="s">
        <v>30</v>
      </c>
    </row>
    <row r="35" spans="1:16">
      <c r="A35">
        <v>6</v>
      </c>
      <c r="B35" s="732">
        <v>2025</v>
      </c>
      <c r="C35" t="s">
        <v>24</v>
      </c>
      <c r="D35" t="s">
        <v>57</v>
      </c>
      <c r="E35">
        <v>14</v>
      </c>
      <c r="F35" t="s">
        <v>72</v>
      </c>
      <c r="G35" s="736">
        <v>1247611000</v>
      </c>
      <c r="H35" s="736">
        <v>0</v>
      </c>
      <c r="I35" s="736">
        <v>0</v>
      </c>
      <c r="J35" s="736">
        <v>1247611000</v>
      </c>
      <c r="K35" s="736">
        <v>0</v>
      </c>
      <c r="L35" s="736">
        <v>1247611000</v>
      </c>
      <c r="M35" s="736">
        <v>0</v>
      </c>
      <c r="N35" s="736">
        <v>0</v>
      </c>
      <c r="O35" s="736">
        <v>1</v>
      </c>
    </row>
    <row r="36" spans="1:16">
      <c r="A36">
        <v>6</v>
      </c>
      <c r="B36" s="732">
        <v>2025</v>
      </c>
      <c r="C36" t="s">
        <v>24</v>
      </c>
      <c r="D36" t="s">
        <v>57</v>
      </c>
      <c r="E36">
        <v>15</v>
      </c>
      <c r="F36" t="s">
        <v>73</v>
      </c>
      <c r="G36" s="736">
        <v>1275262000</v>
      </c>
      <c r="H36" s="736">
        <v>0</v>
      </c>
      <c r="I36" s="736">
        <v>0</v>
      </c>
      <c r="J36" s="736">
        <v>1275262000</v>
      </c>
      <c r="K36" s="736">
        <v>0</v>
      </c>
      <c r="L36" s="736">
        <v>1275262000</v>
      </c>
      <c r="M36" s="736">
        <v>0</v>
      </c>
      <c r="N36" s="736">
        <v>0</v>
      </c>
      <c r="O36" s="736">
        <v>1</v>
      </c>
    </row>
    <row r="37" spans="1:16">
      <c r="A37">
        <v>6</v>
      </c>
      <c r="B37" s="732">
        <v>2025</v>
      </c>
      <c r="C37" t="s">
        <v>24</v>
      </c>
      <c r="D37" t="s">
        <v>57</v>
      </c>
      <c r="E37">
        <v>16</v>
      </c>
      <c r="F37" t="s">
        <v>75</v>
      </c>
      <c r="G37" s="736">
        <v>1271898000</v>
      </c>
      <c r="H37" s="736">
        <v>0</v>
      </c>
      <c r="I37" s="736">
        <v>0</v>
      </c>
      <c r="J37" s="736">
        <v>1271898000</v>
      </c>
      <c r="K37" s="736">
        <v>0</v>
      </c>
      <c r="L37" s="736">
        <v>1271898000</v>
      </c>
      <c r="M37" s="736">
        <v>0</v>
      </c>
      <c r="N37" s="736">
        <v>0</v>
      </c>
      <c r="O37" s="736">
        <v>1</v>
      </c>
    </row>
    <row r="38" spans="1:16">
      <c r="A38">
        <v>6</v>
      </c>
      <c r="B38" s="732">
        <v>2025</v>
      </c>
      <c r="C38" t="s">
        <v>24</v>
      </c>
      <c r="D38" t="s">
        <v>57</v>
      </c>
      <c r="E38">
        <v>17</v>
      </c>
      <c r="F38" t="s">
        <v>76</v>
      </c>
      <c r="G38" s="736">
        <v>1382220000</v>
      </c>
      <c r="H38" s="736">
        <v>0</v>
      </c>
      <c r="I38" s="736">
        <v>0</v>
      </c>
      <c r="J38" s="736">
        <v>1382220000</v>
      </c>
      <c r="K38" s="736">
        <v>134810000</v>
      </c>
      <c r="L38" s="736">
        <v>1517030000</v>
      </c>
      <c r="M38" s="736">
        <v>0</v>
      </c>
      <c r="N38" s="736">
        <v>0</v>
      </c>
      <c r="O38" s="736">
        <v>1</v>
      </c>
      <c r="P38" t="s">
        <v>30</v>
      </c>
    </row>
    <row r="39" spans="1:16">
      <c r="A39">
        <v>6</v>
      </c>
      <c r="B39" s="732">
        <v>2025</v>
      </c>
      <c r="C39" t="s">
        <v>24</v>
      </c>
      <c r="D39" t="s">
        <v>57</v>
      </c>
      <c r="E39">
        <v>18</v>
      </c>
      <c r="F39" t="s">
        <v>77</v>
      </c>
      <c r="G39" s="736">
        <v>1509219000</v>
      </c>
      <c r="H39" s="736">
        <v>0</v>
      </c>
      <c r="I39" s="736">
        <v>0</v>
      </c>
      <c r="J39" s="736">
        <v>426300000</v>
      </c>
      <c r="K39" s="736">
        <v>0</v>
      </c>
      <c r="L39" s="736">
        <v>426300000</v>
      </c>
      <c r="M39" s="736">
        <v>1082919000</v>
      </c>
      <c r="N39" s="736">
        <v>0</v>
      </c>
      <c r="O39" s="736">
        <v>0.28246397640103899</v>
      </c>
      <c r="P39" t="s">
        <v>44</v>
      </c>
    </row>
    <row r="40" spans="1:16">
      <c r="A40">
        <v>6</v>
      </c>
      <c r="B40" s="732">
        <v>2025</v>
      </c>
      <c r="C40" t="s">
        <v>79</v>
      </c>
      <c r="E40">
        <v>1</v>
      </c>
      <c r="F40" t="s">
        <v>87</v>
      </c>
      <c r="G40" s="736">
        <v>0</v>
      </c>
      <c r="H40" s="736">
        <v>76230000</v>
      </c>
      <c r="I40" s="736">
        <v>76230000</v>
      </c>
      <c r="J40" s="736">
        <v>346846500</v>
      </c>
      <c r="K40" s="736">
        <v>0</v>
      </c>
      <c r="L40" s="736">
        <v>346846500</v>
      </c>
      <c r="M40" s="736">
        <v>0</v>
      </c>
      <c r="N40" s="736">
        <v>1</v>
      </c>
      <c r="O40" s="736">
        <v>0</v>
      </c>
    </row>
    <row r="41" spans="1:16">
      <c r="A41">
        <v>6</v>
      </c>
      <c r="B41" s="732">
        <v>2025</v>
      </c>
      <c r="C41" t="s">
        <v>79</v>
      </c>
      <c r="E41">
        <v>2</v>
      </c>
      <c r="F41" t="s">
        <v>88</v>
      </c>
      <c r="G41" s="736">
        <v>0</v>
      </c>
      <c r="H41" s="736">
        <v>0</v>
      </c>
      <c r="I41" s="736">
        <v>0</v>
      </c>
      <c r="J41" s="736">
        <v>270616500</v>
      </c>
      <c r="K41" s="736">
        <v>0</v>
      </c>
      <c r="L41" s="736">
        <v>270616500</v>
      </c>
      <c r="M41" s="736">
        <v>0</v>
      </c>
      <c r="N41" s="736">
        <v>0</v>
      </c>
      <c r="O41" s="736">
        <v>0</v>
      </c>
    </row>
    <row r="42" spans="1:16">
      <c r="A42">
        <v>6</v>
      </c>
      <c r="B42" s="732">
        <v>2025</v>
      </c>
      <c r="C42" t="s">
        <v>79</v>
      </c>
      <c r="E42">
        <v>3</v>
      </c>
      <c r="F42" t="s">
        <v>89</v>
      </c>
      <c r="G42" s="736">
        <v>1667337000</v>
      </c>
      <c r="H42" s="736">
        <v>0</v>
      </c>
      <c r="I42" s="736">
        <v>0</v>
      </c>
      <c r="J42" s="736">
        <v>1667337000</v>
      </c>
      <c r="K42" s="736">
        <v>0</v>
      </c>
      <c r="L42" s="736">
        <v>1667337000</v>
      </c>
      <c r="M42" s="736">
        <v>0</v>
      </c>
      <c r="N42" s="736">
        <v>0</v>
      </c>
      <c r="O42" s="736">
        <v>1</v>
      </c>
      <c r="P42" t="s">
        <v>30</v>
      </c>
    </row>
    <row r="43" spans="1:16">
      <c r="A43">
        <v>6</v>
      </c>
      <c r="B43" s="732">
        <v>2025</v>
      </c>
      <c r="C43" t="s">
        <v>79</v>
      </c>
      <c r="E43">
        <v>4</v>
      </c>
      <c r="F43" t="s">
        <v>90</v>
      </c>
      <c r="G43" s="736">
        <v>0</v>
      </c>
      <c r="H43" s="736">
        <v>249975000</v>
      </c>
      <c r="I43" s="736">
        <v>249975000</v>
      </c>
      <c r="J43" s="736">
        <v>912863250</v>
      </c>
      <c r="K43" s="736">
        <v>0</v>
      </c>
      <c r="L43" s="736">
        <v>912863250</v>
      </c>
      <c r="M43" s="736">
        <v>0</v>
      </c>
      <c r="N43" s="736">
        <v>1</v>
      </c>
      <c r="O43" s="736">
        <v>0</v>
      </c>
    </row>
    <row r="44" spans="1:16">
      <c r="A44">
        <v>6</v>
      </c>
      <c r="B44" s="732">
        <v>2025</v>
      </c>
      <c r="C44" t="s">
        <v>79</v>
      </c>
      <c r="E44">
        <v>5</v>
      </c>
      <c r="F44" t="s">
        <v>92</v>
      </c>
      <c r="G44" s="736">
        <v>0</v>
      </c>
      <c r="H44" s="736">
        <v>113520645</v>
      </c>
      <c r="I44" s="736">
        <v>113520645</v>
      </c>
      <c r="J44" s="736">
        <v>250807928</v>
      </c>
      <c r="K44" s="736">
        <v>0</v>
      </c>
      <c r="L44" s="736">
        <v>250807928</v>
      </c>
      <c r="M44" s="736">
        <v>0</v>
      </c>
      <c r="N44" s="736">
        <v>1</v>
      </c>
      <c r="O44" s="736">
        <v>0</v>
      </c>
    </row>
    <row r="45" spans="1:16">
      <c r="A45">
        <v>6</v>
      </c>
      <c r="B45" s="732">
        <v>2025</v>
      </c>
      <c r="C45" t="s">
        <v>93</v>
      </c>
      <c r="E45">
        <v>1</v>
      </c>
      <c r="F45" t="s">
        <v>95</v>
      </c>
      <c r="G45" s="736">
        <v>2579225000</v>
      </c>
      <c r="H45" s="736">
        <v>0</v>
      </c>
      <c r="I45" s="736">
        <v>0</v>
      </c>
      <c r="J45" s="736">
        <v>773767500</v>
      </c>
      <c r="K45" s="736">
        <v>0</v>
      </c>
      <c r="L45" s="736">
        <v>0</v>
      </c>
      <c r="M45" s="736">
        <v>1805457500</v>
      </c>
      <c r="N45" s="736">
        <v>0</v>
      </c>
      <c r="O45" s="736">
        <v>0.3</v>
      </c>
    </row>
    <row r="46" spans="1:16">
      <c r="A46">
        <v>6</v>
      </c>
      <c r="B46" s="732">
        <v>2025</v>
      </c>
      <c r="C46" t="s">
        <v>96</v>
      </c>
      <c r="E46">
        <v>1</v>
      </c>
      <c r="F46" t="s">
        <v>216</v>
      </c>
      <c r="G46" s="736">
        <v>6120000000</v>
      </c>
      <c r="H46" s="736">
        <v>244800000</v>
      </c>
      <c r="I46" s="736">
        <v>244800000</v>
      </c>
      <c r="J46" s="736">
        <v>960840000</v>
      </c>
      <c r="K46" s="736">
        <v>0</v>
      </c>
      <c r="L46" s="736">
        <v>0</v>
      </c>
      <c r="M46" s="736">
        <v>5159160000</v>
      </c>
      <c r="N46" s="736">
        <v>1</v>
      </c>
      <c r="O46" s="736">
        <v>0.157</v>
      </c>
    </row>
    <row r="47" spans="1:16">
      <c r="A47">
        <v>7</v>
      </c>
      <c r="B47" s="732">
        <v>2025</v>
      </c>
      <c r="C47" t="s">
        <v>24</v>
      </c>
      <c r="D47" t="s">
        <v>27</v>
      </c>
      <c r="E47">
        <v>1</v>
      </c>
      <c r="F47" t="s">
        <v>28</v>
      </c>
      <c r="G47" s="736">
        <v>1140788000</v>
      </c>
      <c r="H47" s="736">
        <v>200000000</v>
      </c>
      <c r="I47" s="736">
        <v>198828000</v>
      </c>
      <c r="J47" s="736">
        <v>198828000</v>
      </c>
      <c r="K47" s="736">
        <v>0</v>
      </c>
      <c r="L47" s="736">
        <v>198828000</v>
      </c>
      <c r="M47" s="736">
        <v>941960000</v>
      </c>
      <c r="N47" s="736">
        <v>0.99414000000000002</v>
      </c>
      <c r="O47" s="736">
        <v>0.17429005213939799</v>
      </c>
    </row>
    <row r="48" spans="1:16">
      <c r="A48">
        <v>7</v>
      </c>
      <c r="B48" s="732">
        <v>2025</v>
      </c>
      <c r="C48" t="s">
        <v>24</v>
      </c>
      <c r="D48" t="s">
        <v>27</v>
      </c>
      <c r="E48">
        <v>2</v>
      </c>
      <c r="F48" t="s">
        <v>29</v>
      </c>
      <c r="G48" s="736">
        <v>1118543000</v>
      </c>
      <c r="H48" s="736">
        <v>0</v>
      </c>
      <c r="I48" s="736">
        <v>0</v>
      </c>
      <c r="J48" s="736">
        <v>1118543000</v>
      </c>
      <c r="K48" s="736">
        <v>138256481.48148099</v>
      </c>
      <c r="L48" s="736">
        <v>1256799481.4814799</v>
      </c>
      <c r="M48" s="736">
        <v>0</v>
      </c>
      <c r="N48" s="736">
        <v>0</v>
      </c>
      <c r="O48" s="736">
        <v>1</v>
      </c>
      <c r="P48" t="s">
        <v>30</v>
      </c>
    </row>
    <row r="49" spans="1:16">
      <c r="A49">
        <v>7</v>
      </c>
      <c r="B49" s="732">
        <v>2025</v>
      </c>
      <c r="C49" t="s">
        <v>24</v>
      </c>
      <c r="D49" t="s">
        <v>27</v>
      </c>
      <c r="E49">
        <v>3</v>
      </c>
      <c r="F49" t="s">
        <v>31</v>
      </c>
      <c r="G49" s="736">
        <v>1161338000</v>
      </c>
      <c r="H49" s="736">
        <v>0</v>
      </c>
      <c r="I49" s="736">
        <v>0</v>
      </c>
      <c r="J49" s="736">
        <v>1161338000</v>
      </c>
      <c r="K49" s="736">
        <v>28072222.222222202</v>
      </c>
      <c r="L49" s="736">
        <v>1189410222.2222199</v>
      </c>
      <c r="M49" s="736">
        <v>198828000</v>
      </c>
      <c r="N49" s="736">
        <v>0</v>
      </c>
      <c r="O49" s="736">
        <v>1</v>
      </c>
      <c r="P49" t="s">
        <v>30</v>
      </c>
    </row>
    <row r="50" spans="1:16" ht="38.25">
      <c r="A50">
        <v>7</v>
      </c>
      <c r="B50" s="732">
        <v>2025</v>
      </c>
      <c r="C50" t="s">
        <v>24</v>
      </c>
      <c r="D50" t="s">
        <v>27</v>
      </c>
      <c r="E50">
        <v>4</v>
      </c>
      <c r="F50" t="s">
        <v>32</v>
      </c>
      <c r="G50" s="736">
        <v>1129099000</v>
      </c>
      <c r="H50" s="736">
        <v>0</v>
      </c>
      <c r="I50" s="736">
        <v>0</v>
      </c>
      <c r="J50" s="736">
        <v>649826280</v>
      </c>
      <c r="K50" s="736">
        <v>0</v>
      </c>
      <c r="L50" s="736">
        <v>649826280</v>
      </c>
      <c r="M50" s="736">
        <v>649826280</v>
      </c>
      <c r="N50" s="736">
        <v>0</v>
      </c>
      <c r="O50" s="736">
        <v>0.57552639759666802</v>
      </c>
      <c r="P50" s="735" t="s">
        <v>214</v>
      </c>
    </row>
    <row r="51" spans="1:16">
      <c r="A51">
        <v>7</v>
      </c>
      <c r="B51" s="732">
        <v>2025</v>
      </c>
      <c r="C51" t="s">
        <v>24</v>
      </c>
      <c r="D51" t="s">
        <v>34</v>
      </c>
      <c r="E51">
        <v>1</v>
      </c>
      <c r="F51" t="s">
        <v>35</v>
      </c>
      <c r="G51" s="736">
        <v>1295727000</v>
      </c>
      <c r="H51" s="736">
        <v>56000000</v>
      </c>
      <c r="I51" s="736">
        <v>0</v>
      </c>
      <c r="J51" s="736">
        <v>1295727000</v>
      </c>
      <c r="K51" s="736">
        <v>0</v>
      </c>
      <c r="L51" s="736">
        <v>1295727000</v>
      </c>
      <c r="M51" s="736">
        <v>1295727000</v>
      </c>
      <c r="N51" s="736">
        <v>0</v>
      </c>
      <c r="O51" s="736">
        <v>1</v>
      </c>
      <c r="P51" t="s">
        <v>30</v>
      </c>
    </row>
    <row r="52" spans="1:16">
      <c r="A52">
        <v>7</v>
      </c>
      <c r="B52" s="732">
        <v>2025</v>
      </c>
      <c r="C52" t="s">
        <v>24</v>
      </c>
      <c r="D52" t="s">
        <v>34</v>
      </c>
      <c r="E52">
        <v>2</v>
      </c>
      <c r="F52" t="s">
        <v>36</v>
      </c>
      <c r="G52" s="736">
        <v>1629894000</v>
      </c>
      <c r="H52" s="736">
        <v>0</v>
      </c>
      <c r="I52" s="736">
        <v>0</v>
      </c>
      <c r="J52" s="736">
        <v>1629894000</v>
      </c>
      <c r="K52" s="736">
        <v>134944444.444444</v>
      </c>
      <c r="L52" s="736">
        <v>1764838444.4444399</v>
      </c>
      <c r="M52" s="736">
        <v>0</v>
      </c>
      <c r="N52" s="736">
        <v>0</v>
      </c>
      <c r="O52" s="736">
        <v>1</v>
      </c>
      <c r="P52" t="s">
        <v>30</v>
      </c>
    </row>
    <row r="53" spans="1:16">
      <c r="A53">
        <v>7</v>
      </c>
      <c r="B53" s="732">
        <v>2025</v>
      </c>
      <c r="C53" t="s">
        <v>24</v>
      </c>
      <c r="D53" t="s">
        <v>34</v>
      </c>
      <c r="E53">
        <v>3</v>
      </c>
      <c r="F53" t="s">
        <v>37</v>
      </c>
      <c r="G53" s="736">
        <v>1323642000</v>
      </c>
      <c r="H53" s="736">
        <v>150000000</v>
      </c>
      <c r="I53" s="736">
        <v>205200000</v>
      </c>
      <c r="J53" s="736">
        <v>530784000</v>
      </c>
      <c r="K53" s="736">
        <v>0</v>
      </c>
      <c r="L53" s="736">
        <v>530784000</v>
      </c>
      <c r="M53" s="736">
        <v>792858000</v>
      </c>
      <c r="N53" s="736">
        <v>1.3680000000000001</v>
      </c>
      <c r="O53" s="736">
        <v>0.40100268803800398</v>
      </c>
    </row>
    <row r="54" spans="1:16">
      <c r="A54">
        <v>7</v>
      </c>
      <c r="B54" s="732">
        <v>2025</v>
      </c>
      <c r="C54" t="s">
        <v>24</v>
      </c>
      <c r="D54" t="s">
        <v>34</v>
      </c>
      <c r="E54">
        <v>4</v>
      </c>
      <c r="F54" t="s">
        <v>38</v>
      </c>
      <c r="G54" s="736">
        <v>1325213000</v>
      </c>
      <c r="H54" s="736">
        <v>200000000</v>
      </c>
      <c r="I54" s="736">
        <v>262399500</v>
      </c>
      <c r="J54" s="736">
        <v>580041000</v>
      </c>
      <c r="K54" s="736">
        <v>0</v>
      </c>
      <c r="L54" s="736">
        <v>580041000</v>
      </c>
      <c r="M54" s="736">
        <v>745172000</v>
      </c>
      <c r="N54" s="736">
        <v>1.3119974999999999</v>
      </c>
      <c r="O54" s="736">
        <v>0.43769643068699099</v>
      </c>
    </row>
    <row r="55" spans="1:16">
      <c r="A55">
        <v>7</v>
      </c>
      <c r="B55" s="732">
        <v>2025</v>
      </c>
      <c r="C55" t="s">
        <v>24</v>
      </c>
      <c r="D55" t="s">
        <v>34</v>
      </c>
      <c r="E55">
        <v>5</v>
      </c>
      <c r="F55" t="s">
        <v>39</v>
      </c>
      <c r="G55" s="736">
        <v>1325423000</v>
      </c>
      <c r="H55" s="736">
        <v>60000000</v>
      </c>
      <c r="I55" s="736">
        <v>63422662</v>
      </c>
      <c r="J55" s="736">
        <v>1325423000</v>
      </c>
      <c r="K55" s="736">
        <v>0</v>
      </c>
      <c r="L55" s="736">
        <v>1325423000</v>
      </c>
      <c r="M55" s="736">
        <v>0</v>
      </c>
      <c r="N55" s="736">
        <v>1.05704436666667</v>
      </c>
      <c r="O55" s="736">
        <v>1</v>
      </c>
    </row>
    <row r="56" spans="1:16">
      <c r="A56">
        <v>7</v>
      </c>
      <c r="B56" s="732">
        <v>2025</v>
      </c>
      <c r="C56" t="s">
        <v>24</v>
      </c>
      <c r="D56" t="s">
        <v>34</v>
      </c>
      <c r="E56">
        <v>6</v>
      </c>
      <c r="F56" t="s">
        <v>40</v>
      </c>
      <c r="G56" s="736">
        <v>1195530000</v>
      </c>
      <c r="H56" s="736">
        <v>0</v>
      </c>
      <c r="I56" s="736">
        <v>0</v>
      </c>
      <c r="J56" s="736">
        <v>1195530000</v>
      </c>
      <c r="K56" s="736">
        <v>141848148.148148</v>
      </c>
      <c r="L56" s="736">
        <v>1337378148.14815</v>
      </c>
      <c r="M56" s="736">
        <v>0</v>
      </c>
      <c r="N56" s="736">
        <v>0</v>
      </c>
      <c r="O56" s="736">
        <v>1</v>
      </c>
      <c r="P56" t="s">
        <v>30</v>
      </c>
    </row>
    <row r="57" spans="1:16" ht="51">
      <c r="A57">
        <v>7</v>
      </c>
      <c r="B57" s="732">
        <v>2025</v>
      </c>
      <c r="C57" t="s">
        <v>24</v>
      </c>
      <c r="D57" t="s">
        <v>34</v>
      </c>
      <c r="E57">
        <v>7</v>
      </c>
      <c r="F57" t="s">
        <v>41</v>
      </c>
      <c r="G57" s="736">
        <v>1590985000</v>
      </c>
      <c r="H57" s="736">
        <v>0</v>
      </c>
      <c r="I57" s="736">
        <v>0</v>
      </c>
      <c r="J57" s="736">
        <v>1590985000</v>
      </c>
      <c r="K57" s="736">
        <v>99454629.629629597</v>
      </c>
      <c r="L57" s="736">
        <v>1690439629.6296301</v>
      </c>
      <c r="M57" s="736">
        <v>0</v>
      </c>
      <c r="N57" s="736">
        <v>0</v>
      </c>
      <c r="O57" s="736">
        <v>1</v>
      </c>
      <c r="P57" s="735" t="s">
        <v>42</v>
      </c>
    </row>
    <row r="58" spans="1:16" ht="38.25">
      <c r="A58">
        <v>7</v>
      </c>
      <c r="B58" s="732">
        <v>2025</v>
      </c>
      <c r="C58" t="s">
        <v>24</v>
      </c>
      <c r="D58" t="s">
        <v>34</v>
      </c>
      <c r="E58">
        <v>8</v>
      </c>
      <c r="F58" t="s">
        <v>43</v>
      </c>
      <c r="G58" s="736">
        <v>1590793000</v>
      </c>
      <c r="H58" s="736">
        <v>0</v>
      </c>
      <c r="I58" s="736">
        <v>0</v>
      </c>
      <c r="J58" s="736">
        <v>520020000</v>
      </c>
      <c r="K58" s="736">
        <v>0</v>
      </c>
      <c r="L58" s="736">
        <v>520020000</v>
      </c>
      <c r="M58" s="736">
        <v>1070773000</v>
      </c>
      <c r="N58" s="736">
        <v>0</v>
      </c>
      <c r="O58" s="736">
        <v>0.32689356817637499</v>
      </c>
      <c r="P58" s="735" t="s">
        <v>214</v>
      </c>
    </row>
    <row r="59" spans="1:16" ht="38.25">
      <c r="A59">
        <v>7</v>
      </c>
      <c r="B59" s="732">
        <v>2025</v>
      </c>
      <c r="C59" t="s">
        <v>24</v>
      </c>
      <c r="D59" t="s">
        <v>34</v>
      </c>
      <c r="E59">
        <v>9</v>
      </c>
      <c r="F59" t="s">
        <v>45</v>
      </c>
      <c r="G59" s="736">
        <v>1386198000</v>
      </c>
      <c r="H59" s="736">
        <v>200000000</v>
      </c>
      <c r="I59" s="736">
        <v>0</v>
      </c>
      <c r="J59" s="736">
        <v>220603680</v>
      </c>
      <c r="K59" s="736">
        <v>0</v>
      </c>
      <c r="L59" s="736">
        <v>220603680</v>
      </c>
      <c r="M59" s="736">
        <v>1165594320</v>
      </c>
      <c r="N59" s="736">
        <v>0</v>
      </c>
      <c r="O59" s="736">
        <v>0.159142979574347</v>
      </c>
      <c r="P59" s="735" t="s">
        <v>214</v>
      </c>
    </row>
    <row r="60" spans="1:16">
      <c r="A60">
        <v>7</v>
      </c>
      <c r="B60" s="732">
        <v>2025</v>
      </c>
      <c r="C60" t="s">
        <v>24</v>
      </c>
      <c r="D60" t="s">
        <v>34</v>
      </c>
      <c r="E60">
        <v>10</v>
      </c>
      <c r="F60" t="s">
        <v>46</v>
      </c>
      <c r="G60" s="736">
        <v>1151187000</v>
      </c>
      <c r="H60" s="736">
        <v>0</v>
      </c>
      <c r="I60" s="736">
        <v>0</v>
      </c>
      <c r="J60" s="736">
        <v>1151187000</v>
      </c>
      <c r="K60" s="736">
        <v>139475000</v>
      </c>
      <c r="L60" s="736">
        <v>1290662000</v>
      </c>
      <c r="M60" s="736">
        <v>0</v>
      </c>
      <c r="N60" s="736">
        <v>0</v>
      </c>
      <c r="O60" s="736">
        <v>1</v>
      </c>
      <c r="P60" t="s">
        <v>30</v>
      </c>
    </row>
    <row r="61" spans="1:16">
      <c r="A61">
        <v>7</v>
      </c>
      <c r="B61" s="732">
        <v>2025</v>
      </c>
      <c r="C61" t="s">
        <v>24</v>
      </c>
      <c r="D61" t="s">
        <v>34</v>
      </c>
      <c r="E61">
        <v>11</v>
      </c>
      <c r="F61" t="s">
        <v>47</v>
      </c>
      <c r="G61" s="736">
        <v>1613912000</v>
      </c>
      <c r="H61" s="736">
        <v>200000000</v>
      </c>
      <c r="I61" s="736">
        <v>519570000</v>
      </c>
      <c r="J61" s="736">
        <v>1323094700</v>
      </c>
      <c r="K61" s="736">
        <v>0</v>
      </c>
      <c r="L61" s="736">
        <v>1323094700</v>
      </c>
      <c r="M61" s="736">
        <v>290817300</v>
      </c>
      <c r="N61" s="736">
        <v>2.5978500000000002</v>
      </c>
      <c r="O61" s="736">
        <v>0.81980597455127702</v>
      </c>
    </row>
    <row r="62" spans="1:16">
      <c r="A62">
        <v>7</v>
      </c>
      <c r="B62" s="732">
        <v>2025</v>
      </c>
      <c r="C62" t="s">
        <v>24</v>
      </c>
      <c r="D62" t="s">
        <v>34</v>
      </c>
      <c r="E62">
        <v>12</v>
      </c>
      <c r="F62" t="s">
        <v>48</v>
      </c>
      <c r="G62" s="736">
        <v>1512938000</v>
      </c>
      <c r="H62" s="736">
        <v>0</v>
      </c>
      <c r="I62" s="736">
        <v>0</v>
      </c>
      <c r="J62" s="736">
        <v>1512938000</v>
      </c>
      <c r="K62" s="736">
        <v>145883333.33333299</v>
      </c>
      <c r="L62" s="736">
        <v>1658821333.3333299</v>
      </c>
      <c r="M62" s="736">
        <v>0</v>
      </c>
      <c r="N62" s="736">
        <v>0</v>
      </c>
      <c r="O62" s="736">
        <v>1</v>
      </c>
      <c r="P62" t="s">
        <v>30</v>
      </c>
    </row>
    <row r="63" spans="1:16">
      <c r="A63">
        <v>7</v>
      </c>
      <c r="B63" s="732">
        <v>2025</v>
      </c>
      <c r="C63" t="s">
        <v>24</v>
      </c>
      <c r="D63" t="s">
        <v>34</v>
      </c>
      <c r="E63">
        <v>13</v>
      </c>
      <c r="F63" t="s">
        <v>49</v>
      </c>
      <c r="G63" s="736">
        <v>1593398000</v>
      </c>
      <c r="H63" s="736">
        <v>0</v>
      </c>
      <c r="I63" s="736">
        <v>0</v>
      </c>
      <c r="J63" s="736">
        <v>1593398000</v>
      </c>
      <c r="K63" s="736">
        <v>0</v>
      </c>
      <c r="L63" s="736">
        <v>1593398000</v>
      </c>
      <c r="M63" s="736">
        <v>0</v>
      </c>
      <c r="N63" s="736">
        <v>0</v>
      </c>
      <c r="O63" s="736">
        <v>1</v>
      </c>
      <c r="P63" t="s">
        <v>30</v>
      </c>
    </row>
    <row r="64" spans="1:16">
      <c r="A64">
        <v>7</v>
      </c>
      <c r="B64" s="732">
        <v>2025</v>
      </c>
      <c r="C64" t="s">
        <v>24</v>
      </c>
      <c r="D64" t="s">
        <v>34</v>
      </c>
      <c r="E64">
        <v>14</v>
      </c>
      <c r="F64" t="s">
        <v>50</v>
      </c>
      <c r="G64" s="736">
        <v>1168758000</v>
      </c>
      <c r="H64" s="736">
        <v>0</v>
      </c>
      <c r="I64" s="736">
        <v>291573000</v>
      </c>
      <c r="J64" s="736">
        <v>1168758000</v>
      </c>
      <c r="K64" s="736">
        <v>0</v>
      </c>
      <c r="L64" s="736">
        <v>1168758000</v>
      </c>
      <c r="M64" s="736">
        <v>0</v>
      </c>
      <c r="N64" s="736">
        <v>0</v>
      </c>
      <c r="O64" s="736">
        <v>1</v>
      </c>
    </row>
    <row r="65" spans="1:16">
      <c r="A65">
        <v>7</v>
      </c>
      <c r="B65" s="732">
        <v>2025</v>
      </c>
      <c r="C65" t="s">
        <v>24</v>
      </c>
      <c r="D65" t="s">
        <v>51</v>
      </c>
      <c r="E65">
        <v>1</v>
      </c>
      <c r="F65" t="s">
        <v>52</v>
      </c>
      <c r="G65" s="736">
        <v>1566568000</v>
      </c>
      <c r="H65" s="736">
        <v>0</v>
      </c>
      <c r="I65" s="736">
        <v>0</v>
      </c>
      <c r="J65" s="736">
        <v>1566568000</v>
      </c>
      <c r="K65" s="736">
        <v>203928703.703704</v>
      </c>
      <c r="L65" s="736">
        <v>1770496703.7037001</v>
      </c>
      <c r="M65" s="736">
        <v>0</v>
      </c>
      <c r="N65" s="736">
        <v>0</v>
      </c>
      <c r="O65" s="736">
        <v>1</v>
      </c>
      <c r="P65" t="s">
        <v>30</v>
      </c>
    </row>
    <row r="66" spans="1:16">
      <c r="A66">
        <v>7</v>
      </c>
      <c r="B66" s="732">
        <v>2025</v>
      </c>
      <c r="C66" t="s">
        <v>24</v>
      </c>
      <c r="D66" t="s">
        <v>51</v>
      </c>
      <c r="E66">
        <v>2</v>
      </c>
      <c r="F66" t="s">
        <v>53</v>
      </c>
      <c r="G66" s="736">
        <v>1264042000</v>
      </c>
      <c r="H66" s="736">
        <v>249120000</v>
      </c>
      <c r="I66" s="736">
        <v>249120000</v>
      </c>
      <c r="J66" s="736">
        <v>249120000</v>
      </c>
      <c r="K66" s="736">
        <v>0</v>
      </c>
      <c r="L66" s="736">
        <v>249120000</v>
      </c>
      <c r="M66" s="736">
        <v>1014922000</v>
      </c>
      <c r="N66" s="736">
        <v>1</v>
      </c>
      <c r="O66" s="736">
        <v>0.19708205898221701</v>
      </c>
    </row>
    <row r="67" spans="1:16">
      <c r="A67">
        <v>7</v>
      </c>
      <c r="B67" s="732">
        <v>2025</v>
      </c>
      <c r="C67" t="s">
        <v>24</v>
      </c>
      <c r="D67" t="s">
        <v>51</v>
      </c>
      <c r="E67">
        <v>3</v>
      </c>
      <c r="F67" t="s">
        <v>54</v>
      </c>
      <c r="G67" s="736">
        <v>1264264000</v>
      </c>
      <c r="H67" s="736">
        <v>112104000</v>
      </c>
      <c r="I67" s="736">
        <v>112104000</v>
      </c>
      <c r="J67" s="736">
        <v>112104000</v>
      </c>
      <c r="K67" s="736">
        <v>0</v>
      </c>
      <c r="L67" s="736">
        <v>112104000</v>
      </c>
      <c r="M67" s="736">
        <v>1152160000</v>
      </c>
      <c r="N67" s="736">
        <v>1</v>
      </c>
      <c r="O67" s="736">
        <v>8.8671353451494295E-2</v>
      </c>
    </row>
    <row r="68" spans="1:16">
      <c r="A68">
        <v>7</v>
      </c>
      <c r="B68" s="732">
        <v>2025</v>
      </c>
      <c r="C68" t="s">
        <v>24</v>
      </c>
      <c r="D68" t="s">
        <v>51</v>
      </c>
      <c r="E68">
        <v>4</v>
      </c>
      <c r="F68" t="s">
        <v>55</v>
      </c>
      <c r="G68" s="736">
        <v>1259087000</v>
      </c>
      <c r="H68" s="736">
        <v>0</v>
      </c>
      <c r="I68" s="736">
        <v>0</v>
      </c>
      <c r="J68" s="736">
        <v>1259087000</v>
      </c>
      <c r="K68" s="736">
        <v>0</v>
      </c>
      <c r="L68" s="736">
        <v>1259087000</v>
      </c>
      <c r="M68" s="736">
        <v>0</v>
      </c>
      <c r="N68" s="736">
        <v>0</v>
      </c>
      <c r="O68" s="736">
        <v>1</v>
      </c>
    </row>
    <row r="69" spans="1:16">
      <c r="A69">
        <v>7</v>
      </c>
      <c r="B69" s="732">
        <v>2025</v>
      </c>
      <c r="C69" t="s">
        <v>24</v>
      </c>
      <c r="D69" t="s">
        <v>51</v>
      </c>
      <c r="E69">
        <v>5</v>
      </c>
      <c r="F69" t="s">
        <v>56</v>
      </c>
      <c r="G69" s="736">
        <v>1150397000</v>
      </c>
      <c r="H69" s="736">
        <v>0</v>
      </c>
      <c r="I69" s="736">
        <v>0</v>
      </c>
      <c r="J69" s="736">
        <v>1150397000</v>
      </c>
      <c r="K69" s="736">
        <v>0</v>
      </c>
      <c r="L69" s="736">
        <v>1150397000</v>
      </c>
      <c r="M69" s="736">
        <v>0</v>
      </c>
      <c r="N69" s="736">
        <v>0</v>
      </c>
      <c r="O69" s="736">
        <v>1</v>
      </c>
      <c r="P69" t="s">
        <v>30</v>
      </c>
    </row>
    <row r="70" spans="1:16">
      <c r="A70">
        <v>7</v>
      </c>
      <c r="B70" s="732">
        <v>2025</v>
      </c>
      <c r="C70" t="s">
        <v>24</v>
      </c>
      <c r="D70" t="s">
        <v>57</v>
      </c>
      <c r="E70">
        <v>1</v>
      </c>
      <c r="F70" t="s">
        <v>58</v>
      </c>
      <c r="G70" s="736">
        <v>1366377000</v>
      </c>
      <c r="H70" s="736">
        <v>250000000</v>
      </c>
      <c r="I70" s="736">
        <v>32049000</v>
      </c>
      <c r="J70" s="736">
        <v>438804225</v>
      </c>
      <c r="K70" s="736">
        <v>0</v>
      </c>
      <c r="L70" s="736">
        <v>438804225</v>
      </c>
      <c r="M70" s="736">
        <v>927572775</v>
      </c>
      <c r="N70" s="736">
        <v>0.128196</v>
      </c>
      <c r="O70" s="736">
        <v>0.32114432912731999</v>
      </c>
    </row>
    <row r="71" spans="1:16">
      <c r="A71">
        <v>7</v>
      </c>
      <c r="B71" s="732">
        <v>2025</v>
      </c>
      <c r="C71" t="s">
        <v>24</v>
      </c>
      <c r="D71" t="s">
        <v>57</v>
      </c>
      <c r="E71">
        <v>2</v>
      </c>
      <c r="F71" t="s">
        <v>59</v>
      </c>
      <c r="G71" s="736">
        <v>1307971000</v>
      </c>
      <c r="H71" s="736">
        <v>200000000</v>
      </c>
      <c r="I71" s="736">
        <v>100656000</v>
      </c>
      <c r="J71" s="736">
        <v>490698000</v>
      </c>
      <c r="K71" s="736">
        <v>0</v>
      </c>
      <c r="L71" s="736">
        <v>490698000</v>
      </c>
      <c r="M71" s="736">
        <v>817273000</v>
      </c>
      <c r="N71" s="736">
        <v>0.50327999999999995</v>
      </c>
      <c r="O71" s="736">
        <v>0.37515969390758702</v>
      </c>
    </row>
    <row r="72" spans="1:16" ht="51">
      <c r="A72">
        <v>7</v>
      </c>
      <c r="B72" s="732">
        <v>2025</v>
      </c>
      <c r="C72" t="s">
        <v>24</v>
      </c>
      <c r="D72" t="s">
        <v>57</v>
      </c>
      <c r="E72">
        <v>3</v>
      </c>
      <c r="F72" t="s">
        <v>60</v>
      </c>
      <c r="G72" s="736">
        <v>1196198000</v>
      </c>
      <c r="H72" s="736">
        <v>0</v>
      </c>
      <c r="I72" s="736">
        <v>0</v>
      </c>
      <c r="J72" s="736">
        <v>1196198000</v>
      </c>
      <c r="K72" s="736">
        <v>164801851.851852</v>
      </c>
      <c r="L72" s="736">
        <v>1360999851.85185</v>
      </c>
      <c r="M72" s="736">
        <v>0</v>
      </c>
      <c r="N72" s="736">
        <v>0</v>
      </c>
      <c r="O72" s="736">
        <v>1</v>
      </c>
      <c r="P72" s="735" t="s">
        <v>61</v>
      </c>
    </row>
    <row r="73" spans="1:16">
      <c r="A73">
        <v>7</v>
      </c>
      <c r="B73" s="732">
        <v>2025</v>
      </c>
      <c r="C73" t="s">
        <v>24</v>
      </c>
      <c r="D73" t="s">
        <v>57</v>
      </c>
      <c r="E73">
        <v>4</v>
      </c>
      <c r="F73" t="s">
        <v>62</v>
      </c>
      <c r="G73" s="736">
        <v>1299151000</v>
      </c>
      <c r="H73" s="736">
        <v>250000000</v>
      </c>
      <c r="I73" s="736">
        <v>149418000</v>
      </c>
      <c r="J73" s="736">
        <v>607633200</v>
      </c>
      <c r="K73" s="736">
        <v>0</v>
      </c>
      <c r="L73" s="736">
        <v>607633200</v>
      </c>
      <c r="M73" s="736">
        <v>691517800</v>
      </c>
      <c r="N73" s="736">
        <v>0.59767199999999998</v>
      </c>
      <c r="O73" s="736">
        <v>0.46771560811637802</v>
      </c>
    </row>
    <row r="74" spans="1:16">
      <c r="A74">
        <v>7</v>
      </c>
      <c r="B74" s="732">
        <v>2025</v>
      </c>
      <c r="C74" t="s">
        <v>24</v>
      </c>
      <c r="D74" t="s">
        <v>57</v>
      </c>
      <c r="E74">
        <v>5</v>
      </c>
      <c r="F74" t="s">
        <v>63</v>
      </c>
      <c r="G74" s="736">
        <v>1178570000</v>
      </c>
      <c r="H74" s="736">
        <v>0</v>
      </c>
      <c r="I74" s="736">
        <v>0</v>
      </c>
      <c r="J74" s="736">
        <v>1178570000</v>
      </c>
      <c r="K74" s="736">
        <v>162989814.81481501</v>
      </c>
      <c r="L74" s="736">
        <v>1341559814.81481</v>
      </c>
      <c r="M74" s="736">
        <v>0</v>
      </c>
      <c r="N74" s="736">
        <v>0</v>
      </c>
      <c r="O74" s="736">
        <v>1</v>
      </c>
      <c r="P74" t="s">
        <v>30</v>
      </c>
    </row>
    <row r="75" spans="1:16" ht="38.25">
      <c r="A75">
        <v>7</v>
      </c>
      <c r="B75" s="732">
        <v>2025</v>
      </c>
      <c r="C75" t="s">
        <v>24</v>
      </c>
      <c r="D75" t="s">
        <v>57</v>
      </c>
      <c r="E75">
        <v>6</v>
      </c>
      <c r="F75" t="s">
        <v>64</v>
      </c>
      <c r="G75" s="736">
        <v>1355857000</v>
      </c>
      <c r="H75" s="736">
        <v>0</v>
      </c>
      <c r="I75" s="736">
        <v>0</v>
      </c>
      <c r="J75" s="736">
        <v>524149542</v>
      </c>
      <c r="K75" s="736">
        <v>0</v>
      </c>
      <c r="L75" s="736">
        <v>524149542</v>
      </c>
      <c r="M75" s="736">
        <v>831707458</v>
      </c>
      <c r="N75" s="736">
        <v>0</v>
      </c>
      <c r="O75" s="736">
        <v>0.38658172801409002</v>
      </c>
      <c r="P75" s="735" t="s">
        <v>214</v>
      </c>
    </row>
    <row r="76" spans="1:16">
      <c r="A76">
        <v>7</v>
      </c>
      <c r="B76" s="732">
        <v>2025</v>
      </c>
      <c r="C76" t="s">
        <v>24</v>
      </c>
      <c r="D76" t="s">
        <v>57</v>
      </c>
      <c r="E76">
        <v>7</v>
      </c>
      <c r="F76" t="s">
        <v>65</v>
      </c>
      <c r="G76" s="736">
        <v>1227450000</v>
      </c>
      <c r="H76" s="736">
        <v>0</v>
      </c>
      <c r="I76" s="736">
        <v>0</v>
      </c>
      <c r="J76" s="736">
        <v>1227450000</v>
      </c>
      <c r="K76" s="736">
        <v>145866666.66666701</v>
      </c>
      <c r="L76" s="736">
        <v>1373316666.6666701</v>
      </c>
      <c r="M76" s="736">
        <v>0</v>
      </c>
      <c r="N76" s="736">
        <v>0</v>
      </c>
      <c r="O76" s="736">
        <v>1</v>
      </c>
      <c r="P76" t="s">
        <v>30</v>
      </c>
    </row>
    <row r="77" spans="1:16">
      <c r="A77">
        <v>7</v>
      </c>
      <c r="B77" s="732">
        <v>2025</v>
      </c>
      <c r="C77" t="s">
        <v>24</v>
      </c>
      <c r="D77" t="s">
        <v>57</v>
      </c>
      <c r="E77">
        <v>8</v>
      </c>
      <c r="F77" t="s">
        <v>66</v>
      </c>
      <c r="G77" s="736">
        <v>1190874000</v>
      </c>
      <c r="H77" s="736">
        <v>200000000</v>
      </c>
      <c r="I77" s="736">
        <v>264928950</v>
      </c>
      <c r="J77" s="736">
        <v>522632565</v>
      </c>
      <c r="K77" s="736">
        <v>0</v>
      </c>
      <c r="L77" s="736">
        <v>522632565</v>
      </c>
      <c r="M77" s="736">
        <v>668241435</v>
      </c>
      <c r="N77" s="736">
        <v>1.32464475</v>
      </c>
      <c r="O77" s="736">
        <v>0.43886470357065499</v>
      </c>
    </row>
    <row r="78" spans="1:16">
      <c r="A78">
        <v>7</v>
      </c>
      <c r="B78" s="732">
        <v>2025</v>
      </c>
      <c r="C78" t="s">
        <v>24</v>
      </c>
      <c r="D78" t="s">
        <v>57</v>
      </c>
      <c r="E78">
        <v>9</v>
      </c>
      <c r="F78" t="s">
        <v>67</v>
      </c>
      <c r="G78" s="736">
        <v>1202288000</v>
      </c>
      <c r="H78" s="736">
        <v>0</v>
      </c>
      <c r="I78" s="736">
        <v>0</v>
      </c>
      <c r="J78" s="736">
        <v>1202288000</v>
      </c>
      <c r="K78" s="736">
        <v>139692592.59259301</v>
      </c>
      <c r="L78" s="736">
        <v>1341980592.5925901</v>
      </c>
      <c r="M78" s="736">
        <v>0</v>
      </c>
      <c r="N78" s="736">
        <v>0</v>
      </c>
      <c r="O78" s="736">
        <v>1</v>
      </c>
      <c r="P78" t="s">
        <v>30</v>
      </c>
    </row>
    <row r="79" spans="1:16">
      <c r="A79">
        <v>7</v>
      </c>
      <c r="B79" s="732">
        <v>2025</v>
      </c>
      <c r="C79" t="s">
        <v>24</v>
      </c>
      <c r="D79" t="s">
        <v>57</v>
      </c>
      <c r="E79">
        <v>10</v>
      </c>
      <c r="F79" t="s">
        <v>68</v>
      </c>
      <c r="G79" s="736">
        <v>1552019000</v>
      </c>
      <c r="H79" s="736">
        <v>0</v>
      </c>
      <c r="I79" s="736">
        <v>0</v>
      </c>
      <c r="J79" s="736">
        <v>1552019000</v>
      </c>
      <c r="K79" s="736">
        <v>137225000</v>
      </c>
      <c r="L79" s="736">
        <v>1689244000</v>
      </c>
      <c r="M79" s="736">
        <v>0</v>
      </c>
      <c r="N79" s="736">
        <v>0</v>
      </c>
      <c r="O79" s="736">
        <v>1</v>
      </c>
      <c r="P79" t="s">
        <v>30</v>
      </c>
    </row>
    <row r="80" spans="1:16">
      <c r="A80">
        <v>7</v>
      </c>
      <c r="B80" s="732">
        <v>2025</v>
      </c>
      <c r="C80" t="s">
        <v>24</v>
      </c>
      <c r="D80" t="s">
        <v>57</v>
      </c>
      <c r="E80">
        <v>11</v>
      </c>
      <c r="F80" t="s">
        <v>149</v>
      </c>
      <c r="G80" s="736">
        <v>1191696000</v>
      </c>
      <c r="H80" s="736">
        <v>0</v>
      </c>
      <c r="I80" s="736">
        <v>0</v>
      </c>
      <c r="J80" s="736">
        <v>1191696000</v>
      </c>
      <c r="K80" s="736">
        <v>125000000</v>
      </c>
      <c r="L80" s="736">
        <v>1316696000</v>
      </c>
      <c r="M80" s="736">
        <v>0</v>
      </c>
      <c r="N80" s="736">
        <v>0</v>
      </c>
      <c r="O80" s="736">
        <v>1</v>
      </c>
      <c r="P80" t="s">
        <v>30</v>
      </c>
    </row>
    <row r="81" spans="1:16">
      <c r="A81">
        <v>7</v>
      </c>
      <c r="B81" s="732">
        <v>2025</v>
      </c>
      <c r="C81" t="s">
        <v>24</v>
      </c>
      <c r="D81" t="s">
        <v>57</v>
      </c>
      <c r="E81">
        <v>12</v>
      </c>
      <c r="F81" t="s">
        <v>151</v>
      </c>
      <c r="G81" s="736">
        <v>1658348000</v>
      </c>
      <c r="H81" s="736">
        <v>0</v>
      </c>
      <c r="I81" s="736">
        <v>0</v>
      </c>
      <c r="J81" s="736">
        <v>1658348000</v>
      </c>
      <c r="K81" s="736">
        <v>158909259.25925899</v>
      </c>
      <c r="L81" s="736">
        <v>1817257259.2592599</v>
      </c>
      <c r="M81" s="736">
        <v>0</v>
      </c>
      <c r="N81" s="736">
        <v>0</v>
      </c>
      <c r="O81" s="736">
        <v>1</v>
      </c>
      <c r="P81" t="s">
        <v>30</v>
      </c>
    </row>
    <row r="82" spans="1:16">
      <c r="A82">
        <v>7</v>
      </c>
      <c r="B82" s="732">
        <v>2025</v>
      </c>
      <c r="C82" t="s">
        <v>24</v>
      </c>
      <c r="D82" t="s">
        <v>57</v>
      </c>
      <c r="E82">
        <v>13</v>
      </c>
      <c r="F82" t="s">
        <v>152</v>
      </c>
      <c r="G82" s="736">
        <v>1420640000</v>
      </c>
      <c r="H82" s="736">
        <v>0</v>
      </c>
      <c r="I82" s="736">
        <v>0</v>
      </c>
      <c r="J82" s="736">
        <v>1420640000</v>
      </c>
      <c r="K82" s="736">
        <v>149076851.851852</v>
      </c>
      <c r="L82" s="736">
        <v>1569716851.85185</v>
      </c>
      <c r="M82" s="736">
        <v>0</v>
      </c>
      <c r="N82" s="736">
        <v>0</v>
      </c>
      <c r="O82" s="736">
        <v>1</v>
      </c>
      <c r="P82" t="s">
        <v>30</v>
      </c>
    </row>
    <row r="83" spans="1:16" ht="51">
      <c r="A83">
        <v>7</v>
      </c>
      <c r="B83" s="732">
        <v>2025</v>
      </c>
      <c r="C83" t="s">
        <v>24</v>
      </c>
      <c r="D83" t="s">
        <v>57</v>
      </c>
      <c r="E83">
        <v>14</v>
      </c>
      <c r="F83" t="s">
        <v>72</v>
      </c>
      <c r="G83" s="736">
        <v>1247611000</v>
      </c>
      <c r="H83" s="736">
        <v>0</v>
      </c>
      <c r="I83" s="736">
        <v>0</v>
      </c>
      <c r="J83" s="736">
        <v>1215243000</v>
      </c>
      <c r="K83" s="736">
        <v>84728703.703703701</v>
      </c>
      <c r="L83" s="736">
        <v>1299971703.7037001</v>
      </c>
      <c r="M83" s="736">
        <v>32368000</v>
      </c>
      <c r="N83" s="736">
        <v>0</v>
      </c>
      <c r="O83" s="736">
        <v>0.97405601585750701</v>
      </c>
      <c r="P83" s="735" t="s">
        <v>42</v>
      </c>
    </row>
    <row r="84" spans="1:16" ht="102">
      <c r="A84">
        <v>7</v>
      </c>
      <c r="B84" s="732">
        <v>2025</v>
      </c>
      <c r="C84" t="s">
        <v>24</v>
      </c>
      <c r="D84" t="s">
        <v>57</v>
      </c>
      <c r="E84">
        <v>15</v>
      </c>
      <c r="F84" t="s">
        <v>73</v>
      </c>
      <c r="G84" s="736">
        <v>1275262000</v>
      </c>
      <c r="H84" s="736">
        <v>0</v>
      </c>
      <c r="I84" s="736">
        <v>0</v>
      </c>
      <c r="J84" s="736">
        <v>1217161000</v>
      </c>
      <c r="K84" s="736">
        <v>142537962.96296301</v>
      </c>
      <c r="L84" s="736">
        <v>1359698962.96296</v>
      </c>
      <c r="M84" s="736">
        <v>58101000</v>
      </c>
      <c r="N84" s="736">
        <v>0</v>
      </c>
      <c r="O84" s="736">
        <v>0.95443995037882401</v>
      </c>
      <c r="P84" s="735" t="s">
        <v>74</v>
      </c>
    </row>
    <row r="85" spans="1:16" ht="51">
      <c r="A85">
        <v>7</v>
      </c>
      <c r="B85" s="732">
        <v>2025</v>
      </c>
      <c r="C85" t="s">
        <v>24</v>
      </c>
      <c r="D85" t="s">
        <v>57</v>
      </c>
      <c r="E85">
        <v>16</v>
      </c>
      <c r="F85" t="s">
        <v>75</v>
      </c>
      <c r="G85" s="736">
        <v>1271898000</v>
      </c>
      <c r="H85" s="736">
        <v>0</v>
      </c>
      <c r="I85" s="736">
        <v>0</v>
      </c>
      <c r="J85" s="736">
        <v>1267836000</v>
      </c>
      <c r="K85" s="736">
        <v>108254629.62963</v>
      </c>
      <c r="L85" s="736">
        <v>1376090629.6296301</v>
      </c>
      <c r="M85" s="736">
        <v>4062000</v>
      </c>
      <c r="N85" s="736">
        <v>0</v>
      </c>
      <c r="O85" s="736">
        <v>0.99680634767882303</v>
      </c>
      <c r="P85" s="735" t="s">
        <v>42</v>
      </c>
    </row>
    <row r="86" spans="1:16">
      <c r="A86">
        <v>7</v>
      </c>
      <c r="B86" s="732">
        <v>2025</v>
      </c>
      <c r="C86" t="s">
        <v>24</v>
      </c>
      <c r="D86" t="s">
        <v>57</v>
      </c>
      <c r="E86">
        <v>17</v>
      </c>
      <c r="F86" t="s">
        <v>76</v>
      </c>
      <c r="G86" s="736">
        <v>1382220000</v>
      </c>
      <c r="H86" s="736">
        <v>0</v>
      </c>
      <c r="I86" s="736">
        <v>0</v>
      </c>
      <c r="J86" s="736">
        <v>1382220000</v>
      </c>
      <c r="K86" s="736">
        <v>124824074.074074</v>
      </c>
      <c r="L86" s="736">
        <v>1507044074.07407</v>
      </c>
      <c r="M86" s="736">
        <v>0</v>
      </c>
      <c r="N86" s="736">
        <v>0</v>
      </c>
      <c r="O86" s="736">
        <v>1</v>
      </c>
      <c r="P86" t="s">
        <v>30</v>
      </c>
    </row>
    <row r="87" spans="1:16" ht="38.25">
      <c r="A87">
        <v>7</v>
      </c>
      <c r="B87" s="732">
        <v>2025</v>
      </c>
      <c r="C87" t="s">
        <v>24</v>
      </c>
      <c r="D87" t="s">
        <v>57</v>
      </c>
      <c r="E87">
        <v>18</v>
      </c>
      <c r="F87" t="s">
        <v>77</v>
      </c>
      <c r="G87" s="736">
        <v>1509219000</v>
      </c>
      <c r="H87" s="736">
        <v>80000000</v>
      </c>
      <c r="I87" s="736">
        <v>0</v>
      </c>
      <c r="J87" s="736">
        <v>426300000</v>
      </c>
      <c r="K87" s="736">
        <v>0</v>
      </c>
      <c r="L87" s="736">
        <v>426300000</v>
      </c>
      <c r="M87" s="736">
        <v>1082919000</v>
      </c>
      <c r="N87" s="736">
        <v>0</v>
      </c>
      <c r="O87" s="736">
        <v>0.28246397640103899</v>
      </c>
      <c r="P87" s="735" t="s">
        <v>214</v>
      </c>
    </row>
    <row r="88" spans="1:16">
      <c r="A88">
        <v>7</v>
      </c>
      <c r="B88" s="732">
        <v>2025</v>
      </c>
      <c r="C88" t="s">
        <v>79</v>
      </c>
      <c r="E88">
        <v>1</v>
      </c>
      <c r="F88" t="s">
        <v>87</v>
      </c>
      <c r="G88" s="736">
        <v>0</v>
      </c>
      <c r="H88" s="736">
        <v>150000000</v>
      </c>
      <c r="I88" s="736">
        <v>0</v>
      </c>
      <c r="J88" s="736">
        <v>346846500</v>
      </c>
      <c r="K88" s="736">
        <v>0</v>
      </c>
      <c r="L88" s="736">
        <v>346846500</v>
      </c>
      <c r="M88" s="736">
        <v>0</v>
      </c>
      <c r="N88" s="736">
        <v>0</v>
      </c>
      <c r="O88" s="736">
        <v>0</v>
      </c>
    </row>
    <row r="89" spans="1:16">
      <c r="A89">
        <v>7</v>
      </c>
      <c r="B89" s="732">
        <v>2025</v>
      </c>
      <c r="C89" t="s">
        <v>79</v>
      </c>
      <c r="E89">
        <v>2</v>
      </c>
      <c r="F89" t="s">
        <v>88</v>
      </c>
      <c r="G89" s="736">
        <v>0</v>
      </c>
      <c r="H89" s="736">
        <v>250000000</v>
      </c>
      <c r="I89" s="736">
        <v>76230000</v>
      </c>
      <c r="J89" s="736">
        <v>346846500</v>
      </c>
      <c r="K89" s="736">
        <v>0</v>
      </c>
      <c r="L89" s="736">
        <v>346846500</v>
      </c>
      <c r="M89" s="736">
        <v>0</v>
      </c>
      <c r="N89" s="736">
        <v>0.30492000000000002</v>
      </c>
      <c r="O89" s="736">
        <v>0</v>
      </c>
    </row>
    <row r="90" spans="1:16">
      <c r="A90">
        <v>7</v>
      </c>
      <c r="B90" s="732">
        <v>2025</v>
      </c>
      <c r="C90" t="s">
        <v>79</v>
      </c>
      <c r="E90">
        <v>3</v>
      </c>
      <c r="F90" t="s">
        <v>89</v>
      </c>
      <c r="G90" s="736">
        <v>1667337000</v>
      </c>
      <c r="H90" s="736">
        <v>0</v>
      </c>
      <c r="I90" s="736">
        <v>0</v>
      </c>
      <c r="J90" s="736">
        <v>1667337000</v>
      </c>
      <c r="K90" s="736">
        <v>0</v>
      </c>
      <c r="L90" s="736">
        <v>1667337000</v>
      </c>
      <c r="M90" s="736">
        <v>0</v>
      </c>
      <c r="N90" s="736">
        <v>0</v>
      </c>
      <c r="O90" s="736">
        <v>1</v>
      </c>
      <c r="P90" t="s">
        <v>30</v>
      </c>
    </row>
    <row r="91" spans="1:16" ht="38.25">
      <c r="A91">
        <v>7</v>
      </c>
      <c r="B91" s="732">
        <v>2025</v>
      </c>
      <c r="C91" t="s">
        <v>79</v>
      </c>
      <c r="E91">
        <v>4</v>
      </c>
      <c r="F91" t="s">
        <v>90</v>
      </c>
      <c r="G91" s="736">
        <v>1665300000</v>
      </c>
      <c r="H91" s="736">
        <v>0</v>
      </c>
      <c r="I91" s="736">
        <v>671580000</v>
      </c>
      <c r="J91" s="736">
        <v>1584443250</v>
      </c>
      <c r="K91" s="736">
        <v>0</v>
      </c>
      <c r="L91" s="736">
        <v>1584443250</v>
      </c>
      <c r="M91" s="736">
        <v>80856750</v>
      </c>
      <c r="N91" s="736">
        <v>0</v>
      </c>
      <c r="O91" s="736">
        <v>0.95144613583138204</v>
      </c>
      <c r="P91" s="735" t="s">
        <v>215</v>
      </c>
    </row>
    <row r="92" spans="1:16" ht="38.25">
      <c r="A92">
        <v>7</v>
      </c>
      <c r="B92" s="732">
        <v>2025</v>
      </c>
      <c r="C92" t="s">
        <v>79</v>
      </c>
      <c r="E92">
        <v>5</v>
      </c>
      <c r="F92" t="s">
        <v>92</v>
      </c>
      <c r="G92" s="736">
        <v>1663272000</v>
      </c>
      <c r="H92" s="736">
        <v>0</v>
      </c>
      <c r="I92" s="736">
        <v>16776450</v>
      </c>
      <c r="J92" s="736">
        <v>267584378</v>
      </c>
      <c r="K92" s="736">
        <v>0</v>
      </c>
      <c r="L92" s="736">
        <v>267584378</v>
      </c>
      <c r="M92" s="736">
        <v>1395687622</v>
      </c>
      <c r="N92" s="736">
        <v>0</v>
      </c>
      <c r="O92" s="736">
        <v>0.160878303729035</v>
      </c>
      <c r="P92" s="735" t="s">
        <v>215</v>
      </c>
    </row>
    <row r="93" spans="1:16">
      <c r="A93">
        <v>7</v>
      </c>
      <c r="B93" s="732">
        <v>2025</v>
      </c>
      <c r="C93" t="s">
        <v>93</v>
      </c>
      <c r="E93">
        <v>1</v>
      </c>
      <c r="F93" t="s">
        <v>95</v>
      </c>
      <c r="G93" s="736">
        <v>2579225000</v>
      </c>
      <c r="H93" s="736">
        <v>0</v>
      </c>
      <c r="I93" s="736">
        <v>20633800</v>
      </c>
      <c r="J93" s="736">
        <v>1052323800</v>
      </c>
      <c r="K93" s="736">
        <v>0</v>
      </c>
      <c r="L93" s="736">
        <v>0</v>
      </c>
      <c r="M93" s="736">
        <v>1526901200</v>
      </c>
      <c r="N93" s="736">
        <v>0</v>
      </c>
      <c r="O93" s="736">
        <v>0.40799999999999997</v>
      </c>
    </row>
    <row r="94" spans="1:16">
      <c r="A94">
        <v>7</v>
      </c>
      <c r="B94" s="732">
        <v>2025</v>
      </c>
      <c r="C94" t="s">
        <v>96</v>
      </c>
      <c r="E94">
        <v>1</v>
      </c>
      <c r="F94" t="s">
        <v>216</v>
      </c>
      <c r="G94" s="736">
        <v>6120000000</v>
      </c>
      <c r="H94" s="736">
        <v>0</v>
      </c>
      <c r="I94" s="736">
        <v>30600000</v>
      </c>
      <c r="J94" s="736">
        <v>1129140000</v>
      </c>
      <c r="K94" s="736">
        <v>0</v>
      </c>
      <c r="L94" s="736">
        <v>0</v>
      </c>
      <c r="M94" s="736">
        <v>4990860000</v>
      </c>
      <c r="N94" s="736">
        <v>0</v>
      </c>
      <c r="O94" s="736">
        <v>0.1845</v>
      </c>
    </row>
    <row r="95" spans="1:16">
      <c r="A95">
        <v>8</v>
      </c>
      <c r="B95" s="732">
        <v>2025</v>
      </c>
      <c r="C95" t="s">
        <v>24</v>
      </c>
      <c r="D95" t="s">
        <v>27</v>
      </c>
      <c r="E95">
        <v>1</v>
      </c>
      <c r="F95" t="s">
        <v>28</v>
      </c>
      <c r="G95" s="736">
        <v>1140788000</v>
      </c>
      <c r="H95" s="736">
        <v>200000000</v>
      </c>
      <c r="I95" s="736">
        <v>50949675</v>
      </c>
      <c r="J95" s="736">
        <v>249777675</v>
      </c>
      <c r="K95" s="736">
        <v>0</v>
      </c>
      <c r="L95" s="736">
        <v>249777675</v>
      </c>
      <c r="M95" s="736">
        <v>891010325</v>
      </c>
      <c r="N95" s="736">
        <v>0.25474837500000003</v>
      </c>
      <c r="O95" s="736">
        <v>0.218951878000119</v>
      </c>
    </row>
    <row r="96" spans="1:16">
      <c r="A96">
        <v>8</v>
      </c>
      <c r="B96" s="732">
        <v>2025</v>
      </c>
      <c r="C96" t="s">
        <v>24</v>
      </c>
      <c r="D96" t="s">
        <v>27</v>
      </c>
      <c r="E96">
        <v>2</v>
      </c>
      <c r="F96" t="s">
        <v>29</v>
      </c>
      <c r="G96" s="736">
        <v>1118543000</v>
      </c>
      <c r="H96" s="736">
        <v>0</v>
      </c>
      <c r="I96" s="736">
        <v>0</v>
      </c>
      <c r="J96" s="736">
        <v>1118543000</v>
      </c>
      <c r="K96" s="736">
        <v>138256481</v>
      </c>
      <c r="L96" s="736">
        <v>1256799481</v>
      </c>
      <c r="M96" s="736">
        <v>0</v>
      </c>
      <c r="N96" s="736">
        <v>0</v>
      </c>
      <c r="O96" s="736">
        <v>1</v>
      </c>
      <c r="P96" t="s">
        <v>30</v>
      </c>
    </row>
    <row r="97" spans="1:16">
      <c r="A97">
        <v>8</v>
      </c>
      <c r="B97" s="732">
        <v>2025</v>
      </c>
      <c r="C97" t="s">
        <v>24</v>
      </c>
      <c r="D97" t="s">
        <v>27</v>
      </c>
      <c r="E97">
        <v>3</v>
      </c>
      <c r="F97" t="s">
        <v>31</v>
      </c>
      <c r="G97" s="736">
        <v>1161338000</v>
      </c>
      <c r="H97" s="736">
        <v>0</v>
      </c>
      <c r="I97" s="736">
        <v>0</v>
      </c>
      <c r="J97" s="736">
        <v>1161338000</v>
      </c>
      <c r="K97" s="736">
        <v>28072222</v>
      </c>
      <c r="L97" s="736">
        <v>1189410222</v>
      </c>
      <c r="M97" s="736">
        <v>0</v>
      </c>
      <c r="N97" s="736">
        <v>0</v>
      </c>
      <c r="O97" s="736">
        <v>1</v>
      </c>
      <c r="P97" t="s">
        <v>30</v>
      </c>
    </row>
    <row r="98" spans="1:16">
      <c r="A98">
        <v>8</v>
      </c>
      <c r="B98" s="732">
        <v>2025</v>
      </c>
      <c r="C98" t="s">
        <v>24</v>
      </c>
      <c r="D98" t="s">
        <v>27</v>
      </c>
      <c r="E98">
        <v>4</v>
      </c>
      <c r="F98" t="s">
        <v>222</v>
      </c>
      <c r="G98" s="736">
        <v>1129099000</v>
      </c>
      <c r="H98" s="736">
        <v>0</v>
      </c>
      <c r="I98" s="736">
        <v>240997680</v>
      </c>
      <c r="J98" s="736">
        <v>240997680</v>
      </c>
      <c r="K98" s="736">
        <v>0</v>
      </c>
      <c r="L98" s="736">
        <v>240997680</v>
      </c>
      <c r="M98" s="736">
        <v>888101320</v>
      </c>
      <c r="N98" s="736">
        <v>0</v>
      </c>
      <c r="O98" s="736">
        <v>0.213442470500815</v>
      </c>
    </row>
    <row r="99" spans="1:16" ht="38.25">
      <c r="A99">
        <v>8</v>
      </c>
      <c r="B99" s="732">
        <v>2025</v>
      </c>
      <c r="C99" t="s">
        <v>24</v>
      </c>
      <c r="D99" t="s">
        <v>27</v>
      </c>
      <c r="E99">
        <v>5</v>
      </c>
      <c r="F99" t="s">
        <v>32</v>
      </c>
      <c r="G99" s="736">
        <v>1129099000</v>
      </c>
      <c r="H99" s="736">
        <v>0</v>
      </c>
      <c r="I99" s="736">
        <v>0</v>
      </c>
      <c r="J99" s="736">
        <v>649826280</v>
      </c>
      <c r="K99" s="736">
        <v>0</v>
      </c>
      <c r="L99" s="736">
        <v>649826280</v>
      </c>
      <c r="M99" s="736">
        <v>479272720</v>
      </c>
      <c r="N99" s="736">
        <v>0</v>
      </c>
      <c r="O99" s="736">
        <v>0.57552639759666802</v>
      </c>
      <c r="P99" s="735" t="s">
        <v>214</v>
      </c>
    </row>
    <row r="100" spans="1:16">
      <c r="A100">
        <v>8</v>
      </c>
      <c r="B100" s="732">
        <v>2025</v>
      </c>
      <c r="C100" t="s">
        <v>24</v>
      </c>
      <c r="D100" t="s">
        <v>34</v>
      </c>
      <c r="E100">
        <v>1</v>
      </c>
      <c r="F100" t="s">
        <v>35</v>
      </c>
      <c r="G100" s="736">
        <v>1295727000</v>
      </c>
      <c r="H100" s="736">
        <v>0</v>
      </c>
      <c r="I100" s="736">
        <v>0</v>
      </c>
      <c r="J100" s="736">
        <v>1295727000</v>
      </c>
      <c r="K100" s="736">
        <v>0</v>
      </c>
      <c r="L100" s="736">
        <v>1295727000</v>
      </c>
      <c r="M100" s="736">
        <v>0</v>
      </c>
      <c r="N100" s="736">
        <v>0</v>
      </c>
      <c r="O100" s="736">
        <v>1</v>
      </c>
      <c r="P100" t="s">
        <v>30</v>
      </c>
    </row>
    <row r="101" spans="1:16">
      <c r="A101">
        <v>8</v>
      </c>
      <c r="B101" s="732">
        <v>2025</v>
      </c>
      <c r="C101" t="s">
        <v>24</v>
      </c>
      <c r="D101" t="s">
        <v>34</v>
      </c>
      <c r="E101">
        <v>2</v>
      </c>
      <c r="F101" t="s">
        <v>36</v>
      </c>
      <c r="G101" s="736">
        <v>1629894000</v>
      </c>
      <c r="H101" s="736">
        <v>0</v>
      </c>
      <c r="I101" s="736">
        <v>0</v>
      </c>
      <c r="J101" s="736">
        <v>1629894000</v>
      </c>
      <c r="K101" s="736">
        <v>134944444</v>
      </c>
      <c r="L101" s="736">
        <v>1764838444</v>
      </c>
      <c r="M101" s="736">
        <v>0</v>
      </c>
      <c r="N101" s="736">
        <v>0</v>
      </c>
      <c r="O101" s="736">
        <v>1</v>
      </c>
      <c r="P101" t="s">
        <v>30</v>
      </c>
    </row>
    <row r="102" spans="1:16">
      <c r="A102">
        <v>8</v>
      </c>
      <c r="B102" s="732">
        <v>2025</v>
      </c>
      <c r="C102" t="s">
        <v>24</v>
      </c>
      <c r="D102" t="s">
        <v>34</v>
      </c>
      <c r="E102">
        <v>3</v>
      </c>
      <c r="F102" t="s">
        <v>37</v>
      </c>
      <c r="G102" s="736">
        <v>1323642000</v>
      </c>
      <c r="H102" s="736">
        <v>200000000</v>
      </c>
      <c r="I102" s="736">
        <v>396720000</v>
      </c>
      <c r="J102" s="736">
        <v>927504000</v>
      </c>
      <c r="K102" s="736">
        <v>0</v>
      </c>
      <c r="L102" s="736">
        <v>927504000</v>
      </c>
      <c r="M102" s="736">
        <v>396138000</v>
      </c>
      <c r="N102" s="736">
        <v>1.9836</v>
      </c>
      <c r="O102" s="736">
        <v>0.70072119198393501</v>
      </c>
    </row>
    <row r="103" spans="1:16">
      <c r="A103">
        <v>8</v>
      </c>
      <c r="B103" s="732">
        <v>2025</v>
      </c>
      <c r="C103" t="s">
        <v>24</v>
      </c>
      <c r="D103" t="s">
        <v>34</v>
      </c>
      <c r="E103">
        <v>4</v>
      </c>
      <c r="F103" t="s">
        <v>38</v>
      </c>
      <c r="G103" s="736">
        <v>1325213000</v>
      </c>
      <c r="H103" s="736">
        <v>200000000</v>
      </c>
      <c r="I103" s="736">
        <v>345262500</v>
      </c>
      <c r="J103" s="736">
        <v>925303500</v>
      </c>
      <c r="K103" s="736">
        <v>0</v>
      </c>
      <c r="L103" s="736">
        <v>925303500</v>
      </c>
      <c r="M103" s="736">
        <v>399909500</v>
      </c>
      <c r="N103" s="736">
        <v>1.7263124999999999</v>
      </c>
      <c r="O103" s="736">
        <v>0.69823002038162896</v>
      </c>
    </row>
    <row r="104" spans="1:16" ht="51">
      <c r="A104">
        <v>8</v>
      </c>
      <c r="B104" s="732">
        <v>2025</v>
      </c>
      <c r="C104" t="s">
        <v>24</v>
      </c>
      <c r="D104" t="s">
        <v>34</v>
      </c>
      <c r="E104">
        <v>5</v>
      </c>
      <c r="F104" t="s">
        <v>39</v>
      </c>
      <c r="G104" s="736">
        <v>1221751000</v>
      </c>
      <c r="H104" s="736">
        <v>0</v>
      </c>
      <c r="I104" s="736">
        <v>0</v>
      </c>
      <c r="J104" s="736">
        <v>1221751000</v>
      </c>
      <c r="K104" s="736">
        <v>56776852</v>
      </c>
      <c r="L104" s="736">
        <v>1278527852</v>
      </c>
      <c r="M104" s="736">
        <v>0</v>
      </c>
      <c r="N104" s="736">
        <v>0</v>
      </c>
      <c r="O104" s="736">
        <v>1</v>
      </c>
      <c r="P104" s="735" t="s">
        <v>42</v>
      </c>
    </row>
    <row r="105" spans="1:16">
      <c r="A105">
        <v>8</v>
      </c>
      <c r="B105" s="732">
        <v>2025</v>
      </c>
      <c r="C105" t="s">
        <v>24</v>
      </c>
      <c r="D105" t="s">
        <v>34</v>
      </c>
      <c r="E105">
        <v>6</v>
      </c>
      <c r="F105" t="s">
        <v>40</v>
      </c>
      <c r="G105" s="736">
        <v>1195530000</v>
      </c>
      <c r="H105" s="736">
        <v>0</v>
      </c>
      <c r="I105" s="736">
        <v>0</v>
      </c>
      <c r="J105" s="736">
        <v>1195530000</v>
      </c>
      <c r="K105" s="736">
        <v>141848148</v>
      </c>
      <c r="L105" s="736">
        <v>1337378148</v>
      </c>
      <c r="M105" s="736">
        <v>0</v>
      </c>
      <c r="N105" s="736">
        <v>0</v>
      </c>
      <c r="O105" s="736">
        <v>1</v>
      </c>
      <c r="P105" t="s">
        <v>30</v>
      </c>
    </row>
    <row r="106" spans="1:16" ht="51">
      <c r="A106">
        <v>8</v>
      </c>
      <c r="B106" s="732">
        <v>2025</v>
      </c>
      <c r="C106" t="s">
        <v>24</v>
      </c>
      <c r="D106" t="s">
        <v>34</v>
      </c>
      <c r="E106">
        <v>7</v>
      </c>
      <c r="F106" t="s">
        <v>41</v>
      </c>
      <c r="G106" s="736">
        <v>1487132000</v>
      </c>
      <c r="H106" s="736">
        <v>0</v>
      </c>
      <c r="I106" s="736">
        <v>0</v>
      </c>
      <c r="J106" s="736">
        <v>1487132000</v>
      </c>
      <c r="K106" s="736">
        <v>99454630</v>
      </c>
      <c r="L106" s="736">
        <v>1586586630</v>
      </c>
      <c r="M106" s="736">
        <v>0</v>
      </c>
      <c r="N106" s="736">
        <v>0</v>
      </c>
      <c r="O106" s="736">
        <v>1</v>
      </c>
      <c r="P106" s="735" t="s">
        <v>42</v>
      </c>
    </row>
    <row r="107" spans="1:16" ht="38.25">
      <c r="A107">
        <v>8</v>
      </c>
      <c r="B107" s="732">
        <v>2025</v>
      </c>
      <c r="C107" t="s">
        <v>24</v>
      </c>
      <c r="D107" t="s">
        <v>34</v>
      </c>
      <c r="E107">
        <v>8</v>
      </c>
      <c r="F107" t="s">
        <v>43</v>
      </c>
      <c r="G107" s="736">
        <v>1590793000</v>
      </c>
      <c r="H107" s="736">
        <v>0</v>
      </c>
      <c r="I107" s="736">
        <v>0</v>
      </c>
      <c r="J107" s="736">
        <v>520020000</v>
      </c>
      <c r="K107" s="736">
        <v>0</v>
      </c>
      <c r="L107" s="736">
        <v>520020000</v>
      </c>
      <c r="M107" s="736">
        <v>1070773000</v>
      </c>
      <c r="N107" s="736">
        <v>0</v>
      </c>
      <c r="O107" s="736">
        <v>0.32689356817637499</v>
      </c>
      <c r="P107" s="735" t="s">
        <v>214</v>
      </c>
    </row>
    <row r="108" spans="1:16" ht="38.25">
      <c r="A108">
        <v>8</v>
      </c>
      <c r="B108" s="732">
        <v>2025</v>
      </c>
      <c r="C108" t="s">
        <v>24</v>
      </c>
      <c r="D108" t="s">
        <v>34</v>
      </c>
      <c r="E108">
        <v>9</v>
      </c>
      <c r="F108" t="s">
        <v>45</v>
      </c>
      <c r="G108" s="736">
        <v>1386198000</v>
      </c>
      <c r="H108" s="736">
        <v>0</v>
      </c>
      <c r="I108" s="736">
        <v>0</v>
      </c>
      <c r="J108" s="736">
        <v>220603680</v>
      </c>
      <c r="K108" s="736">
        <v>0</v>
      </c>
      <c r="L108" s="736">
        <v>220603680</v>
      </c>
      <c r="M108" s="736">
        <v>1165594320</v>
      </c>
      <c r="N108" s="736">
        <v>0</v>
      </c>
      <c r="O108" s="736">
        <v>0.159142979574347</v>
      </c>
      <c r="P108" s="735" t="s">
        <v>214</v>
      </c>
    </row>
    <row r="109" spans="1:16">
      <c r="A109">
        <v>8</v>
      </c>
      <c r="B109" s="732">
        <v>2025</v>
      </c>
      <c r="C109" t="s">
        <v>24</v>
      </c>
      <c r="D109" t="s">
        <v>34</v>
      </c>
      <c r="E109">
        <v>10</v>
      </c>
      <c r="F109" t="s">
        <v>46</v>
      </c>
      <c r="G109" s="736">
        <v>1151187000</v>
      </c>
      <c r="H109" s="736">
        <v>0</v>
      </c>
      <c r="I109" s="736">
        <v>0</v>
      </c>
      <c r="J109" s="736">
        <v>1151187000</v>
      </c>
      <c r="K109" s="736">
        <v>139475000</v>
      </c>
      <c r="L109" s="736">
        <v>1290662000</v>
      </c>
      <c r="M109" s="736">
        <v>0</v>
      </c>
      <c r="N109" s="736">
        <v>0</v>
      </c>
      <c r="O109" s="736">
        <v>1</v>
      </c>
      <c r="P109" t="s">
        <v>30</v>
      </c>
    </row>
    <row r="110" spans="1:16">
      <c r="A110">
        <v>8</v>
      </c>
      <c r="B110" s="732">
        <v>2025</v>
      </c>
      <c r="C110" t="s">
        <v>24</v>
      </c>
      <c r="D110" t="s">
        <v>34</v>
      </c>
      <c r="E110">
        <v>11</v>
      </c>
      <c r="F110" t="s">
        <v>47</v>
      </c>
      <c r="G110" s="736">
        <v>1613912000</v>
      </c>
      <c r="H110" s="736">
        <v>300000000</v>
      </c>
      <c r="I110" s="736">
        <v>207828000</v>
      </c>
      <c r="J110" s="736">
        <v>1530922700</v>
      </c>
      <c r="K110" s="736">
        <v>0</v>
      </c>
      <c r="L110" s="736">
        <v>1530922700</v>
      </c>
      <c r="M110" s="736">
        <v>82989300</v>
      </c>
      <c r="N110" s="736">
        <v>0.69276000000000004</v>
      </c>
      <c r="O110" s="736">
        <v>0.94857879487853103</v>
      </c>
    </row>
    <row r="111" spans="1:16">
      <c r="A111">
        <v>8</v>
      </c>
      <c r="B111" s="732">
        <v>2025</v>
      </c>
      <c r="C111" t="s">
        <v>24</v>
      </c>
      <c r="D111" t="s">
        <v>34</v>
      </c>
      <c r="E111">
        <v>12</v>
      </c>
      <c r="F111" t="s">
        <v>48</v>
      </c>
      <c r="G111" s="736">
        <v>1512938000</v>
      </c>
      <c r="H111" s="736">
        <v>0</v>
      </c>
      <c r="I111" s="736">
        <v>0</v>
      </c>
      <c r="J111" s="736">
        <v>1512938000</v>
      </c>
      <c r="K111" s="736">
        <v>145883333</v>
      </c>
      <c r="L111" s="736">
        <v>1658821333</v>
      </c>
      <c r="M111" s="736">
        <v>0</v>
      </c>
      <c r="N111" s="736">
        <v>0</v>
      </c>
      <c r="O111" s="736">
        <v>1</v>
      </c>
      <c r="P111" t="s">
        <v>30</v>
      </c>
    </row>
    <row r="112" spans="1:16">
      <c r="A112">
        <v>8</v>
      </c>
      <c r="B112" s="732">
        <v>2025</v>
      </c>
      <c r="C112" t="s">
        <v>24</v>
      </c>
      <c r="D112" t="s">
        <v>34</v>
      </c>
      <c r="E112">
        <v>13</v>
      </c>
      <c r="F112" t="s">
        <v>49</v>
      </c>
      <c r="G112" s="736">
        <v>1593398000</v>
      </c>
      <c r="H112" s="736">
        <v>0</v>
      </c>
      <c r="I112" s="736">
        <v>0</v>
      </c>
      <c r="J112" s="736">
        <v>1593398000</v>
      </c>
      <c r="K112" s="736">
        <v>0</v>
      </c>
      <c r="L112" s="736">
        <v>1593398000</v>
      </c>
      <c r="M112" s="736">
        <v>0</v>
      </c>
      <c r="N112" s="736">
        <v>0</v>
      </c>
      <c r="O112" s="736">
        <v>1</v>
      </c>
      <c r="P112" t="s">
        <v>30</v>
      </c>
    </row>
    <row r="113" spans="1:16">
      <c r="A113">
        <v>8</v>
      </c>
      <c r="B113" s="732">
        <v>2025</v>
      </c>
      <c r="C113" t="s">
        <v>24</v>
      </c>
      <c r="D113" t="s">
        <v>34</v>
      </c>
      <c r="E113">
        <v>14</v>
      </c>
      <c r="F113" t="s">
        <v>50</v>
      </c>
      <c r="G113" s="736">
        <v>1168758000</v>
      </c>
      <c r="H113" s="736">
        <v>0</v>
      </c>
      <c r="I113" s="736">
        <v>0</v>
      </c>
      <c r="J113" s="736">
        <v>1168758000</v>
      </c>
      <c r="K113" s="736">
        <v>0</v>
      </c>
      <c r="L113" s="736">
        <v>1168758000</v>
      </c>
      <c r="M113" s="736">
        <v>0</v>
      </c>
      <c r="N113" s="736">
        <v>0</v>
      </c>
      <c r="O113" s="736">
        <v>1</v>
      </c>
    </row>
    <row r="114" spans="1:16">
      <c r="A114">
        <v>8</v>
      </c>
      <c r="B114" s="732">
        <v>2025</v>
      </c>
      <c r="C114" t="s">
        <v>24</v>
      </c>
      <c r="D114" t="s">
        <v>51</v>
      </c>
      <c r="E114">
        <v>1</v>
      </c>
      <c r="F114" t="s">
        <v>52</v>
      </c>
      <c r="G114" s="736">
        <v>1566568000</v>
      </c>
      <c r="H114" s="736">
        <v>0</v>
      </c>
      <c r="I114" s="736">
        <v>0</v>
      </c>
      <c r="J114" s="736">
        <v>1566568000</v>
      </c>
      <c r="K114" s="736">
        <v>203928704</v>
      </c>
      <c r="L114" s="736">
        <v>1770496704</v>
      </c>
      <c r="M114" s="736">
        <v>0</v>
      </c>
      <c r="N114" s="736">
        <v>0</v>
      </c>
      <c r="O114" s="736">
        <v>1</v>
      </c>
      <c r="P114" t="s">
        <v>30</v>
      </c>
    </row>
    <row r="115" spans="1:16">
      <c r="A115">
        <v>8</v>
      </c>
      <c r="B115" s="732">
        <v>2025</v>
      </c>
      <c r="C115" t="s">
        <v>24</v>
      </c>
      <c r="D115" t="s">
        <v>51</v>
      </c>
      <c r="E115">
        <v>2</v>
      </c>
      <c r="F115" t="s">
        <v>53</v>
      </c>
      <c r="G115" s="736">
        <v>1264042000</v>
      </c>
      <c r="H115" s="736">
        <v>150000000</v>
      </c>
      <c r="I115" s="736">
        <v>15196320</v>
      </c>
      <c r="J115" s="736">
        <v>264316320</v>
      </c>
      <c r="K115" s="736">
        <v>0</v>
      </c>
      <c r="L115" s="736">
        <v>264316320</v>
      </c>
      <c r="M115" s="736">
        <v>999725680</v>
      </c>
      <c r="N115" s="736">
        <v>0.1013088</v>
      </c>
      <c r="O115" s="736">
        <v>0.209104064580133</v>
      </c>
    </row>
    <row r="116" spans="1:16">
      <c r="A116">
        <v>8</v>
      </c>
      <c r="B116" s="732">
        <v>2025</v>
      </c>
      <c r="C116" t="s">
        <v>24</v>
      </c>
      <c r="D116" t="s">
        <v>51</v>
      </c>
      <c r="E116">
        <v>3</v>
      </c>
      <c r="F116" t="s">
        <v>54</v>
      </c>
      <c r="G116" s="736">
        <v>1264264000</v>
      </c>
      <c r="H116" s="736">
        <v>200000000</v>
      </c>
      <c r="I116" s="736">
        <v>151963200</v>
      </c>
      <c r="J116" s="736">
        <v>264067200</v>
      </c>
      <c r="K116" s="736">
        <v>0</v>
      </c>
      <c r="L116" s="736">
        <v>264067200</v>
      </c>
      <c r="M116" s="736">
        <v>1000196800</v>
      </c>
      <c r="N116" s="736">
        <v>0.75981600000000005</v>
      </c>
      <c r="O116" s="736">
        <v>0.20887029924129799</v>
      </c>
    </row>
    <row r="117" spans="1:16">
      <c r="A117">
        <v>8</v>
      </c>
      <c r="B117" s="732">
        <v>2025</v>
      </c>
      <c r="C117" t="s">
        <v>24</v>
      </c>
      <c r="D117" t="s">
        <v>51</v>
      </c>
      <c r="E117">
        <v>4</v>
      </c>
      <c r="F117" t="s">
        <v>55</v>
      </c>
      <c r="G117" s="736">
        <v>929889000</v>
      </c>
      <c r="H117" s="736">
        <v>0</v>
      </c>
      <c r="I117" s="736">
        <v>0</v>
      </c>
      <c r="J117" s="736">
        <v>929889000</v>
      </c>
      <c r="K117" s="736">
        <v>0</v>
      </c>
      <c r="L117" s="736">
        <v>929889000</v>
      </c>
      <c r="M117" s="736">
        <v>0</v>
      </c>
      <c r="N117" s="736">
        <v>0</v>
      </c>
      <c r="O117" s="736">
        <v>1</v>
      </c>
      <c r="P117" t="s">
        <v>30</v>
      </c>
    </row>
    <row r="118" spans="1:16">
      <c r="A118">
        <v>8</v>
      </c>
      <c r="B118" s="732">
        <v>2025</v>
      </c>
      <c r="C118" t="s">
        <v>24</v>
      </c>
      <c r="D118" t="s">
        <v>51</v>
      </c>
      <c r="E118">
        <v>5</v>
      </c>
      <c r="F118" t="s">
        <v>56</v>
      </c>
      <c r="G118" s="736">
        <v>1150397000</v>
      </c>
      <c r="H118" s="736">
        <v>0</v>
      </c>
      <c r="I118" s="736">
        <v>0</v>
      </c>
      <c r="J118" s="736">
        <v>1150397000</v>
      </c>
      <c r="K118" s="736">
        <v>157625000</v>
      </c>
      <c r="L118" s="736">
        <v>1308022000</v>
      </c>
      <c r="M118" s="736">
        <v>0</v>
      </c>
      <c r="N118" s="736">
        <v>0</v>
      </c>
      <c r="O118" s="736">
        <v>1</v>
      </c>
      <c r="P118" t="s">
        <v>30</v>
      </c>
    </row>
    <row r="119" spans="1:16">
      <c r="A119">
        <v>8</v>
      </c>
      <c r="B119" s="732">
        <v>2025</v>
      </c>
      <c r="C119" t="s">
        <v>24</v>
      </c>
      <c r="D119" t="s">
        <v>57</v>
      </c>
      <c r="E119">
        <v>1</v>
      </c>
      <c r="F119" t="s">
        <v>58</v>
      </c>
      <c r="G119" s="736">
        <v>1366377000</v>
      </c>
      <c r="H119" s="736">
        <v>200000000</v>
      </c>
      <c r="I119" s="736">
        <v>80122500</v>
      </c>
      <c r="J119" s="736">
        <v>518926725</v>
      </c>
      <c r="K119" s="736">
        <v>0</v>
      </c>
      <c r="L119" s="736">
        <v>518926725</v>
      </c>
      <c r="M119" s="736">
        <v>847450275</v>
      </c>
      <c r="N119" s="736">
        <v>0.40061249999999998</v>
      </c>
      <c r="O119" s="736">
        <v>0.379782977172479</v>
      </c>
    </row>
    <row r="120" spans="1:16">
      <c r="A120">
        <v>8</v>
      </c>
      <c r="B120" s="732">
        <v>2025</v>
      </c>
      <c r="C120" t="s">
        <v>24</v>
      </c>
      <c r="D120" t="s">
        <v>57</v>
      </c>
      <c r="E120">
        <v>2</v>
      </c>
      <c r="F120" t="s">
        <v>59</v>
      </c>
      <c r="G120" s="736">
        <v>1307971000</v>
      </c>
      <c r="H120" s="736">
        <v>200000000</v>
      </c>
      <c r="I120" s="736">
        <v>80524800</v>
      </c>
      <c r="J120" s="736">
        <v>571222800</v>
      </c>
      <c r="K120" s="736">
        <v>0</v>
      </c>
      <c r="L120" s="736">
        <v>571222800</v>
      </c>
      <c r="M120" s="736">
        <v>736748200</v>
      </c>
      <c r="N120" s="736">
        <v>0.40262399999999998</v>
      </c>
      <c r="O120" s="736">
        <v>0.43672436162575501</v>
      </c>
    </row>
    <row r="121" spans="1:16">
      <c r="A121">
        <v>8</v>
      </c>
      <c r="B121" s="732">
        <v>2025</v>
      </c>
      <c r="C121" t="s">
        <v>24</v>
      </c>
      <c r="D121" t="s">
        <v>57</v>
      </c>
      <c r="E121">
        <v>3</v>
      </c>
      <c r="F121" t="s">
        <v>60</v>
      </c>
      <c r="G121" s="736">
        <v>1196198000</v>
      </c>
      <c r="H121" s="736">
        <v>0</v>
      </c>
      <c r="I121" s="736">
        <v>0</v>
      </c>
      <c r="J121" s="736">
        <v>1196198000</v>
      </c>
      <c r="K121" s="736">
        <v>164801852</v>
      </c>
      <c r="L121" s="736">
        <v>1360999852</v>
      </c>
      <c r="M121" s="736">
        <v>0</v>
      </c>
      <c r="N121" s="736">
        <v>0</v>
      </c>
      <c r="O121" s="736">
        <v>1</v>
      </c>
      <c r="P121" t="s">
        <v>30</v>
      </c>
    </row>
    <row r="122" spans="1:16">
      <c r="A122">
        <v>8</v>
      </c>
      <c r="B122" s="732">
        <v>2025</v>
      </c>
      <c r="C122" t="s">
        <v>24</v>
      </c>
      <c r="D122" t="s">
        <v>57</v>
      </c>
      <c r="E122">
        <v>4</v>
      </c>
      <c r="F122" t="s">
        <v>62</v>
      </c>
      <c r="G122" s="736">
        <v>1299151000</v>
      </c>
      <c r="H122" s="736">
        <v>250000000</v>
      </c>
      <c r="I122" s="736">
        <v>298836000</v>
      </c>
      <c r="J122" s="736">
        <v>906469200</v>
      </c>
      <c r="K122" s="736">
        <v>0</v>
      </c>
      <c r="L122" s="736">
        <v>906469200</v>
      </c>
      <c r="M122" s="736">
        <v>392681800</v>
      </c>
      <c r="N122" s="736">
        <v>1.195344</v>
      </c>
      <c r="O122" s="736">
        <v>0.697739677681809</v>
      </c>
    </row>
    <row r="123" spans="1:16">
      <c r="A123">
        <v>8</v>
      </c>
      <c r="B123" s="732">
        <v>2025</v>
      </c>
      <c r="C123" t="s">
        <v>24</v>
      </c>
      <c r="D123" t="s">
        <v>57</v>
      </c>
      <c r="E123">
        <v>5</v>
      </c>
      <c r="F123" t="s">
        <v>63</v>
      </c>
      <c r="G123" s="736">
        <v>1178570000</v>
      </c>
      <c r="H123" s="736">
        <v>0</v>
      </c>
      <c r="I123" s="736">
        <v>0</v>
      </c>
      <c r="J123" s="736">
        <v>1178570000</v>
      </c>
      <c r="K123" s="736">
        <v>162989815</v>
      </c>
      <c r="L123" s="736">
        <v>1341559815</v>
      </c>
      <c r="M123" s="736">
        <v>0</v>
      </c>
      <c r="N123" s="736">
        <v>0</v>
      </c>
      <c r="O123" s="736">
        <v>1</v>
      </c>
      <c r="P123" t="s">
        <v>30</v>
      </c>
    </row>
    <row r="124" spans="1:16">
      <c r="A124">
        <v>8</v>
      </c>
      <c r="B124" s="732">
        <v>2025</v>
      </c>
      <c r="C124" t="s">
        <v>24</v>
      </c>
      <c r="D124" t="s">
        <v>57</v>
      </c>
      <c r="E124">
        <v>6</v>
      </c>
      <c r="F124" t="s">
        <v>224</v>
      </c>
      <c r="G124" s="736">
        <v>1187870333</v>
      </c>
      <c r="H124" s="736">
        <v>200000000</v>
      </c>
      <c r="I124" s="736">
        <v>244624050</v>
      </c>
      <c r="J124" s="736">
        <v>244624050</v>
      </c>
      <c r="K124" s="736">
        <v>0</v>
      </c>
      <c r="L124" s="736">
        <v>244624050</v>
      </c>
      <c r="M124" s="736">
        <v>943246283</v>
      </c>
      <c r="N124" s="736">
        <v>1.22312025</v>
      </c>
      <c r="O124" s="736">
        <v>0.20593497724806001</v>
      </c>
    </row>
    <row r="125" spans="1:16" ht="38.25">
      <c r="A125">
        <v>8</v>
      </c>
      <c r="B125" s="732">
        <v>2025</v>
      </c>
      <c r="C125" t="s">
        <v>24</v>
      </c>
      <c r="D125" t="s">
        <v>57</v>
      </c>
      <c r="E125">
        <v>7</v>
      </c>
      <c r="F125" t="s">
        <v>64</v>
      </c>
      <c r="G125" s="736">
        <v>1355857000</v>
      </c>
      <c r="H125" s="736">
        <v>0</v>
      </c>
      <c r="I125" s="736">
        <v>0</v>
      </c>
      <c r="J125" s="736">
        <v>524149542</v>
      </c>
      <c r="K125" s="736">
        <v>0</v>
      </c>
      <c r="L125" s="736">
        <v>524149542</v>
      </c>
      <c r="M125" s="736">
        <v>831707458</v>
      </c>
      <c r="N125" s="736">
        <v>0</v>
      </c>
      <c r="O125" s="736">
        <v>0.38658172801409002</v>
      </c>
      <c r="P125" s="735" t="s">
        <v>214</v>
      </c>
    </row>
    <row r="126" spans="1:16">
      <c r="A126">
        <v>8</v>
      </c>
      <c r="B126" s="732">
        <v>2025</v>
      </c>
      <c r="C126" t="s">
        <v>24</v>
      </c>
      <c r="D126" t="s">
        <v>57</v>
      </c>
      <c r="E126">
        <v>8</v>
      </c>
      <c r="F126" t="s">
        <v>65</v>
      </c>
      <c r="G126" s="736">
        <v>1227450000</v>
      </c>
      <c r="H126" s="736">
        <v>0</v>
      </c>
      <c r="I126" s="736">
        <v>0</v>
      </c>
      <c r="J126" s="736">
        <v>1227450000</v>
      </c>
      <c r="K126" s="736">
        <v>145866667</v>
      </c>
      <c r="L126" s="736">
        <v>1373316667</v>
      </c>
      <c r="M126" s="736">
        <v>0</v>
      </c>
      <c r="N126" s="736">
        <v>0</v>
      </c>
      <c r="O126" s="736">
        <v>1</v>
      </c>
      <c r="P126" t="s">
        <v>30</v>
      </c>
    </row>
    <row r="127" spans="1:16">
      <c r="A127">
        <v>8</v>
      </c>
      <c r="B127" s="732">
        <v>2025</v>
      </c>
      <c r="C127" t="s">
        <v>24</v>
      </c>
      <c r="D127" t="s">
        <v>57</v>
      </c>
      <c r="E127">
        <v>9</v>
      </c>
      <c r="F127" t="s">
        <v>66</v>
      </c>
      <c r="G127" s="736">
        <v>1190874000</v>
      </c>
      <c r="H127" s="736">
        <v>200000000</v>
      </c>
      <c r="I127" s="736">
        <v>357654083</v>
      </c>
      <c r="J127" s="736">
        <v>880286648</v>
      </c>
      <c r="K127" s="736">
        <v>0</v>
      </c>
      <c r="L127" s="736">
        <v>880286648</v>
      </c>
      <c r="M127" s="736">
        <v>310587352</v>
      </c>
      <c r="N127" s="736">
        <v>1.7882704149999999</v>
      </c>
      <c r="O127" s="736">
        <v>0.73919377532803598</v>
      </c>
    </row>
    <row r="128" spans="1:16">
      <c r="A128">
        <v>8</v>
      </c>
      <c r="B128" s="732">
        <v>2025</v>
      </c>
      <c r="C128" t="s">
        <v>24</v>
      </c>
      <c r="D128" t="s">
        <v>57</v>
      </c>
      <c r="E128">
        <v>10</v>
      </c>
      <c r="F128" t="s">
        <v>67</v>
      </c>
      <c r="G128" s="736">
        <v>1202288000</v>
      </c>
      <c r="H128" s="736">
        <v>0</v>
      </c>
      <c r="I128" s="736">
        <v>0</v>
      </c>
      <c r="J128" s="736">
        <v>1202288000</v>
      </c>
      <c r="K128" s="736">
        <v>139692593</v>
      </c>
      <c r="L128" s="736">
        <v>1341980593</v>
      </c>
      <c r="M128" s="736">
        <v>0</v>
      </c>
      <c r="N128" s="736">
        <v>0</v>
      </c>
      <c r="O128" s="736">
        <v>1</v>
      </c>
      <c r="P128" t="s">
        <v>30</v>
      </c>
    </row>
    <row r="129" spans="1:16">
      <c r="A129">
        <v>8</v>
      </c>
      <c r="B129" s="732">
        <v>2025</v>
      </c>
      <c r="C129" t="s">
        <v>24</v>
      </c>
      <c r="D129" t="s">
        <v>57</v>
      </c>
      <c r="E129">
        <v>11</v>
      </c>
      <c r="F129" t="s">
        <v>68</v>
      </c>
      <c r="G129" s="736">
        <v>1552019000</v>
      </c>
      <c r="H129" s="736">
        <v>0</v>
      </c>
      <c r="I129" s="736">
        <v>0</v>
      </c>
      <c r="J129" s="736">
        <v>1552019000</v>
      </c>
      <c r="K129" s="736">
        <v>137225000</v>
      </c>
      <c r="L129" s="736">
        <v>1689244000</v>
      </c>
      <c r="M129" s="736">
        <v>0</v>
      </c>
      <c r="N129" s="736">
        <v>0</v>
      </c>
      <c r="O129" s="736">
        <v>1</v>
      </c>
      <c r="P129" t="s">
        <v>30</v>
      </c>
    </row>
    <row r="130" spans="1:16">
      <c r="A130">
        <v>8</v>
      </c>
      <c r="B130" s="732">
        <v>2025</v>
      </c>
      <c r="C130" t="s">
        <v>24</v>
      </c>
      <c r="D130" t="s">
        <v>57</v>
      </c>
      <c r="E130">
        <v>12</v>
      </c>
      <c r="F130" t="s">
        <v>149</v>
      </c>
      <c r="G130" s="736">
        <v>1191696000</v>
      </c>
      <c r="H130" s="736">
        <v>0</v>
      </c>
      <c r="I130" s="736">
        <v>0</v>
      </c>
      <c r="J130" s="736">
        <v>1191696000</v>
      </c>
      <c r="K130" s="736">
        <v>125000000</v>
      </c>
      <c r="L130" s="736">
        <v>1316696000</v>
      </c>
      <c r="M130" s="736">
        <v>0</v>
      </c>
      <c r="N130" s="736">
        <v>0</v>
      </c>
      <c r="O130" s="736">
        <v>1</v>
      </c>
      <c r="P130" t="s">
        <v>30</v>
      </c>
    </row>
    <row r="131" spans="1:16">
      <c r="A131">
        <v>8</v>
      </c>
      <c r="B131" s="732">
        <v>2025</v>
      </c>
      <c r="C131" t="s">
        <v>24</v>
      </c>
      <c r="D131" t="s">
        <v>57</v>
      </c>
      <c r="E131">
        <v>13</v>
      </c>
      <c r="F131" t="s">
        <v>151</v>
      </c>
      <c r="G131" s="736">
        <v>1658348000</v>
      </c>
      <c r="H131" s="736">
        <v>0</v>
      </c>
      <c r="I131" s="736">
        <v>0</v>
      </c>
      <c r="J131" s="736">
        <v>1658348000</v>
      </c>
      <c r="K131" s="736">
        <v>158909259</v>
      </c>
      <c r="L131" s="736">
        <v>1817257259</v>
      </c>
      <c r="M131" s="736">
        <v>0</v>
      </c>
      <c r="N131" s="736">
        <v>0</v>
      </c>
      <c r="O131" s="736">
        <v>1</v>
      </c>
      <c r="P131" t="s">
        <v>30</v>
      </c>
    </row>
    <row r="132" spans="1:16">
      <c r="A132">
        <v>8</v>
      </c>
      <c r="B132" s="732">
        <v>2025</v>
      </c>
      <c r="C132" t="s">
        <v>24</v>
      </c>
      <c r="D132" t="s">
        <v>57</v>
      </c>
      <c r="E132">
        <v>14</v>
      </c>
      <c r="F132" t="s">
        <v>152</v>
      </c>
      <c r="G132" s="736">
        <v>1420640000</v>
      </c>
      <c r="H132" s="736">
        <v>0</v>
      </c>
      <c r="I132" s="736">
        <v>0</v>
      </c>
      <c r="J132" s="736">
        <v>1420640000</v>
      </c>
      <c r="K132" s="736">
        <v>149076852</v>
      </c>
      <c r="L132" s="736">
        <v>1569716852</v>
      </c>
      <c r="M132" s="736">
        <v>0</v>
      </c>
      <c r="N132" s="736">
        <v>0</v>
      </c>
      <c r="O132" s="736">
        <v>1</v>
      </c>
      <c r="P132" t="s">
        <v>30</v>
      </c>
    </row>
    <row r="133" spans="1:16">
      <c r="A133">
        <v>8</v>
      </c>
      <c r="B133" s="732">
        <v>2025</v>
      </c>
      <c r="C133" t="s">
        <v>24</v>
      </c>
      <c r="D133" t="s">
        <v>57</v>
      </c>
      <c r="E133">
        <v>15</v>
      </c>
      <c r="F133" t="s">
        <v>72</v>
      </c>
      <c r="G133" s="736">
        <v>1215243000</v>
      </c>
      <c r="H133" s="736">
        <v>0</v>
      </c>
      <c r="I133" s="736">
        <v>0</v>
      </c>
      <c r="J133" s="736">
        <v>1215243000</v>
      </c>
      <c r="K133" s="736">
        <v>84728704</v>
      </c>
      <c r="L133" s="736">
        <v>1299971704</v>
      </c>
      <c r="M133" s="736">
        <v>0</v>
      </c>
      <c r="N133" s="736">
        <v>0</v>
      </c>
      <c r="O133" s="736">
        <v>1</v>
      </c>
      <c r="P133" t="s">
        <v>30</v>
      </c>
    </row>
    <row r="134" spans="1:16">
      <c r="A134">
        <v>8</v>
      </c>
      <c r="B134" s="732">
        <v>2025</v>
      </c>
      <c r="C134" t="s">
        <v>24</v>
      </c>
      <c r="D134" t="s">
        <v>57</v>
      </c>
      <c r="E134">
        <v>16</v>
      </c>
      <c r="F134" t="s">
        <v>73</v>
      </c>
      <c r="G134" s="736">
        <v>1217161000</v>
      </c>
      <c r="H134" s="736">
        <v>0</v>
      </c>
      <c r="I134" s="736">
        <v>0</v>
      </c>
      <c r="J134" s="736">
        <v>1217161000</v>
      </c>
      <c r="K134" s="736">
        <v>142537963</v>
      </c>
      <c r="L134" s="736">
        <v>1359698963</v>
      </c>
      <c r="M134" s="736">
        <v>0</v>
      </c>
      <c r="N134" s="736">
        <v>0</v>
      </c>
      <c r="O134" s="736">
        <v>1</v>
      </c>
      <c r="P134" t="s">
        <v>30</v>
      </c>
    </row>
    <row r="135" spans="1:16">
      <c r="A135">
        <v>8</v>
      </c>
      <c r="B135" s="732">
        <v>2025</v>
      </c>
      <c r="C135" t="s">
        <v>24</v>
      </c>
      <c r="D135" t="s">
        <v>57</v>
      </c>
      <c r="E135">
        <v>17</v>
      </c>
      <c r="F135" t="s">
        <v>75</v>
      </c>
      <c r="G135" s="736">
        <v>1267836000</v>
      </c>
      <c r="H135" s="736">
        <v>0</v>
      </c>
      <c r="I135" s="736">
        <v>0</v>
      </c>
      <c r="J135" s="736">
        <v>1267836000</v>
      </c>
      <c r="K135" s="736">
        <v>108254630</v>
      </c>
      <c r="L135" s="736">
        <v>1376090630</v>
      </c>
      <c r="M135" s="736">
        <v>0</v>
      </c>
      <c r="N135" s="736">
        <v>0</v>
      </c>
      <c r="O135" s="736">
        <v>1</v>
      </c>
      <c r="P135" t="s">
        <v>30</v>
      </c>
    </row>
    <row r="136" spans="1:16">
      <c r="A136">
        <v>8</v>
      </c>
      <c r="B136" s="732">
        <v>2025</v>
      </c>
      <c r="C136" t="s">
        <v>24</v>
      </c>
      <c r="D136" t="s">
        <v>57</v>
      </c>
      <c r="E136">
        <v>18</v>
      </c>
      <c r="F136" t="s">
        <v>76</v>
      </c>
      <c r="G136" s="736">
        <v>1382220000</v>
      </c>
      <c r="H136" s="736">
        <v>0</v>
      </c>
      <c r="I136" s="736">
        <v>0</v>
      </c>
      <c r="J136" s="736">
        <v>1382220000</v>
      </c>
      <c r="K136" s="736">
        <v>124824074</v>
      </c>
      <c r="L136" s="736">
        <v>1507044074</v>
      </c>
      <c r="M136" s="736">
        <v>0</v>
      </c>
      <c r="N136" s="736">
        <v>0</v>
      </c>
      <c r="O136" s="736">
        <v>1</v>
      </c>
      <c r="P136" t="s">
        <v>30</v>
      </c>
    </row>
    <row r="137" spans="1:16" ht="38.25">
      <c r="A137">
        <v>8</v>
      </c>
      <c r="B137" s="732">
        <v>2025</v>
      </c>
      <c r="C137" t="s">
        <v>24</v>
      </c>
      <c r="D137" t="s">
        <v>57</v>
      </c>
      <c r="E137">
        <v>19</v>
      </c>
      <c r="F137" t="s">
        <v>77</v>
      </c>
      <c r="G137" s="736">
        <v>1509219000</v>
      </c>
      <c r="H137" s="736">
        <v>0</v>
      </c>
      <c r="I137" s="736">
        <v>0</v>
      </c>
      <c r="J137" s="736">
        <v>426300000</v>
      </c>
      <c r="K137" s="736">
        <v>0</v>
      </c>
      <c r="L137" s="736">
        <v>426300000</v>
      </c>
      <c r="M137" s="736">
        <v>1082919000</v>
      </c>
      <c r="N137" s="736">
        <v>0</v>
      </c>
      <c r="O137" s="736">
        <v>0.28246397640103899</v>
      </c>
      <c r="P137" s="735" t="s">
        <v>214</v>
      </c>
    </row>
    <row r="138" spans="1:16">
      <c r="A138">
        <v>8</v>
      </c>
      <c r="B138" s="732">
        <v>2025</v>
      </c>
      <c r="C138" t="s">
        <v>79</v>
      </c>
      <c r="E138">
        <v>1</v>
      </c>
      <c r="F138" t="s">
        <v>87</v>
      </c>
      <c r="G138" s="736">
        <v>0</v>
      </c>
      <c r="H138" s="736">
        <v>150000000</v>
      </c>
      <c r="I138" s="736">
        <v>130429901</v>
      </c>
      <c r="J138" s="736">
        <v>477276401</v>
      </c>
      <c r="K138" s="736">
        <v>0</v>
      </c>
      <c r="L138" s="736">
        <v>477276401</v>
      </c>
      <c r="M138" s="736">
        <v>-477276401</v>
      </c>
      <c r="N138" s="736">
        <v>0.86953267333333295</v>
      </c>
      <c r="O138" s="736">
        <v>0</v>
      </c>
    </row>
    <row r="139" spans="1:16">
      <c r="A139">
        <v>8</v>
      </c>
      <c r="B139" s="732">
        <v>2025</v>
      </c>
      <c r="C139" t="s">
        <v>79</v>
      </c>
      <c r="E139">
        <v>2</v>
      </c>
      <c r="F139" t="s">
        <v>88</v>
      </c>
      <c r="G139" s="736">
        <v>0</v>
      </c>
      <c r="H139" s="736">
        <v>150000000</v>
      </c>
      <c r="I139" s="736">
        <v>30405684</v>
      </c>
      <c r="J139" s="736">
        <v>377252184</v>
      </c>
      <c r="K139" s="736">
        <v>0</v>
      </c>
      <c r="L139" s="736">
        <v>377252184</v>
      </c>
      <c r="M139" s="736">
        <v>-377252184</v>
      </c>
      <c r="N139" s="736">
        <v>0.20270456000000001</v>
      </c>
      <c r="O139" s="736">
        <v>0</v>
      </c>
    </row>
    <row r="140" spans="1:16">
      <c r="A140">
        <v>8</v>
      </c>
      <c r="B140" s="732">
        <v>2025</v>
      </c>
      <c r="C140" t="s">
        <v>79</v>
      </c>
      <c r="E140">
        <v>3</v>
      </c>
      <c r="F140" t="s">
        <v>89</v>
      </c>
      <c r="G140" s="736">
        <v>1667337000</v>
      </c>
      <c r="H140" s="736">
        <v>0</v>
      </c>
      <c r="I140" s="736">
        <v>0</v>
      </c>
      <c r="J140" s="736">
        <v>1667337000</v>
      </c>
      <c r="K140" s="736">
        <v>0</v>
      </c>
      <c r="L140" s="736">
        <v>1667337000</v>
      </c>
      <c r="M140" s="736">
        <v>0</v>
      </c>
      <c r="N140" s="736">
        <v>0</v>
      </c>
      <c r="O140" s="736">
        <v>1</v>
      </c>
      <c r="P140" t="s">
        <v>30</v>
      </c>
    </row>
    <row r="141" spans="1:16" ht="38.25">
      <c r="A141">
        <v>8</v>
      </c>
      <c r="B141" s="732">
        <v>2025</v>
      </c>
      <c r="C141" t="s">
        <v>79</v>
      </c>
      <c r="E141">
        <v>4</v>
      </c>
      <c r="F141" t="s">
        <v>90</v>
      </c>
      <c r="G141" s="736">
        <v>1665300000</v>
      </c>
      <c r="H141" s="736">
        <v>0</v>
      </c>
      <c r="I141" s="736">
        <v>0</v>
      </c>
      <c r="J141" s="736">
        <v>1584443250</v>
      </c>
      <c r="K141" s="736">
        <v>0</v>
      </c>
      <c r="L141" s="736">
        <v>1584443250</v>
      </c>
      <c r="M141" s="736">
        <v>80856750</v>
      </c>
      <c r="N141" s="736">
        <v>0</v>
      </c>
      <c r="O141" s="736">
        <v>0.95144613583138204</v>
      </c>
      <c r="P141" s="735" t="s">
        <v>215</v>
      </c>
    </row>
    <row r="142" spans="1:16" ht="38.25">
      <c r="A142">
        <v>8</v>
      </c>
      <c r="B142" s="732">
        <v>2025</v>
      </c>
      <c r="C142" t="s">
        <v>79</v>
      </c>
      <c r="E142">
        <v>5</v>
      </c>
      <c r="F142" t="s">
        <v>92</v>
      </c>
      <c r="G142" s="736">
        <v>1663272000</v>
      </c>
      <c r="H142" s="736">
        <v>0</v>
      </c>
      <c r="I142" s="736">
        <v>15993549</v>
      </c>
      <c r="J142" s="736">
        <v>283577927</v>
      </c>
      <c r="K142" s="736">
        <v>0</v>
      </c>
      <c r="L142" s="736">
        <v>283577927</v>
      </c>
      <c r="M142" s="736">
        <v>1379694073</v>
      </c>
      <c r="N142" s="736">
        <v>0</v>
      </c>
      <c r="O142" s="736">
        <v>0.170494018416711</v>
      </c>
      <c r="P142" s="735" t="s">
        <v>215</v>
      </c>
    </row>
    <row r="143" spans="1:16">
      <c r="A143">
        <v>8</v>
      </c>
      <c r="B143" s="732">
        <v>2025</v>
      </c>
      <c r="C143" t="s">
        <v>93</v>
      </c>
      <c r="E143">
        <v>1</v>
      </c>
      <c r="F143" t="s">
        <v>95</v>
      </c>
      <c r="G143" s="736">
        <v>2579225000</v>
      </c>
      <c r="H143" s="736">
        <v>0</v>
      </c>
      <c r="I143" s="736">
        <v>40235910</v>
      </c>
      <c r="J143" s="736">
        <v>1092559710</v>
      </c>
      <c r="K143" s="736">
        <v>0</v>
      </c>
      <c r="L143" s="736">
        <v>1092559710</v>
      </c>
      <c r="M143" s="736">
        <v>1486665290</v>
      </c>
      <c r="N143" s="736">
        <v>0</v>
      </c>
      <c r="O143" s="736">
        <v>0.42359999999999998</v>
      </c>
    </row>
    <row r="144" spans="1:16">
      <c r="A144">
        <v>8</v>
      </c>
      <c r="B144" s="732">
        <v>2025</v>
      </c>
      <c r="C144" t="s">
        <v>96</v>
      </c>
      <c r="E144">
        <v>1</v>
      </c>
      <c r="F144" t="s">
        <v>216</v>
      </c>
      <c r="G144" s="736">
        <v>6120000000</v>
      </c>
      <c r="H144" s="736">
        <v>0</v>
      </c>
      <c r="I144" s="736">
        <v>90270000</v>
      </c>
      <c r="J144" s="736">
        <v>1219410000</v>
      </c>
      <c r="K144" s="736">
        <v>0</v>
      </c>
      <c r="L144" s="736">
        <v>0</v>
      </c>
      <c r="M144" s="736">
        <v>0</v>
      </c>
      <c r="N144" s="736">
        <v>0</v>
      </c>
      <c r="O144" s="736">
        <v>0.19925000000000001</v>
      </c>
    </row>
    <row r="145" spans="1:16">
      <c r="A145">
        <v>8</v>
      </c>
      <c r="B145" s="732">
        <v>2025</v>
      </c>
      <c r="C145" t="s">
        <v>229</v>
      </c>
      <c r="E145">
        <v>1</v>
      </c>
      <c r="F145" t="s">
        <v>169</v>
      </c>
      <c r="G145" s="736">
        <v>1890897000</v>
      </c>
      <c r="H145" s="736">
        <v>0</v>
      </c>
      <c r="I145" s="736">
        <v>0</v>
      </c>
      <c r="J145" s="736">
        <v>1890897000</v>
      </c>
      <c r="K145" s="736">
        <v>69595000</v>
      </c>
      <c r="L145" s="736">
        <v>1960492000</v>
      </c>
      <c r="M145" s="736">
        <v>0</v>
      </c>
      <c r="N145" s="736">
        <v>0</v>
      </c>
      <c r="O145" s="736">
        <v>1</v>
      </c>
    </row>
    <row r="146" spans="1:16">
      <c r="A146">
        <v>9</v>
      </c>
      <c r="B146" s="732">
        <v>2025</v>
      </c>
      <c r="C146" t="s">
        <v>24</v>
      </c>
      <c r="D146" t="s">
        <v>27</v>
      </c>
      <c r="E146">
        <v>1</v>
      </c>
      <c r="F146" t="s">
        <v>28</v>
      </c>
      <c r="G146" s="736">
        <v>1140788000</v>
      </c>
      <c r="H146" s="736">
        <v>200000000</v>
      </c>
      <c r="I146" s="736">
        <v>144150300</v>
      </c>
      <c r="J146" s="736">
        <v>393927975</v>
      </c>
      <c r="K146" s="736">
        <v>0</v>
      </c>
      <c r="L146" s="736">
        <v>393927975</v>
      </c>
      <c r="M146" s="736">
        <v>746860025</v>
      </c>
      <c r="N146" s="736">
        <v>0.72075149999999999</v>
      </c>
      <c r="O146" s="736">
        <v>0.34531216580118301</v>
      </c>
    </row>
    <row r="147" spans="1:16">
      <c r="A147">
        <v>9</v>
      </c>
      <c r="B147" s="732">
        <v>2025</v>
      </c>
      <c r="C147" t="s">
        <v>24</v>
      </c>
      <c r="D147" t="s">
        <v>27</v>
      </c>
      <c r="E147">
        <v>2</v>
      </c>
      <c r="F147" t="s">
        <v>29</v>
      </c>
      <c r="G147" s="736">
        <v>1118543000</v>
      </c>
      <c r="H147" s="736">
        <v>0</v>
      </c>
      <c r="I147" s="736">
        <v>0</v>
      </c>
      <c r="J147" s="736">
        <v>1118543000</v>
      </c>
      <c r="K147" s="736">
        <v>138256481.48148099</v>
      </c>
      <c r="L147" s="736">
        <v>1256799481.4814799</v>
      </c>
      <c r="M147" s="736">
        <v>0</v>
      </c>
      <c r="N147" s="736">
        <v>0</v>
      </c>
      <c r="O147" s="736">
        <v>1</v>
      </c>
      <c r="P147" t="s">
        <v>30</v>
      </c>
    </row>
    <row r="148" spans="1:16">
      <c r="A148">
        <v>9</v>
      </c>
      <c r="B148" s="732">
        <v>2025</v>
      </c>
      <c r="C148" t="s">
        <v>24</v>
      </c>
      <c r="D148" t="s">
        <v>27</v>
      </c>
      <c r="E148">
        <v>3</v>
      </c>
      <c r="F148" t="s">
        <v>31</v>
      </c>
      <c r="G148" s="736">
        <v>1161338000</v>
      </c>
      <c r="H148" s="736">
        <v>0</v>
      </c>
      <c r="I148" s="736">
        <v>0</v>
      </c>
      <c r="J148" s="736">
        <v>1161338000</v>
      </c>
      <c r="K148" s="736">
        <v>28072222.222222202</v>
      </c>
      <c r="L148" s="736">
        <v>1189410222.2222199</v>
      </c>
      <c r="M148" s="736">
        <v>0</v>
      </c>
      <c r="N148" s="736">
        <v>0</v>
      </c>
      <c r="O148" s="736">
        <v>1</v>
      </c>
      <c r="P148" t="s">
        <v>30</v>
      </c>
    </row>
    <row r="149" spans="1:16">
      <c r="A149">
        <v>9</v>
      </c>
      <c r="B149" s="732">
        <v>2025</v>
      </c>
      <c r="C149" t="s">
        <v>24</v>
      </c>
      <c r="D149" t="s">
        <v>27</v>
      </c>
      <c r="E149">
        <v>4</v>
      </c>
      <c r="F149" t="s">
        <v>222</v>
      </c>
      <c r="G149" s="736">
        <v>1129099000</v>
      </c>
      <c r="H149" s="736">
        <v>200000000</v>
      </c>
      <c r="I149" s="736">
        <v>0</v>
      </c>
      <c r="J149" s="736">
        <v>240997680</v>
      </c>
      <c r="K149" s="736">
        <v>0</v>
      </c>
      <c r="L149" s="736">
        <v>240997680</v>
      </c>
      <c r="M149" s="736">
        <v>888101320</v>
      </c>
      <c r="N149" s="736">
        <v>0</v>
      </c>
      <c r="O149" s="736">
        <v>0.213442470500815</v>
      </c>
    </row>
    <row r="150" spans="1:16" ht="38.25">
      <c r="A150">
        <v>9</v>
      </c>
      <c r="B150" s="732">
        <v>2025</v>
      </c>
      <c r="C150" t="s">
        <v>24</v>
      </c>
      <c r="D150" t="s">
        <v>27</v>
      </c>
      <c r="E150">
        <v>5</v>
      </c>
      <c r="F150" t="s">
        <v>32</v>
      </c>
      <c r="G150" s="736">
        <v>1129099000</v>
      </c>
      <c r="H150" s="736">
        <v>0</v>
      </c>
      <c r="I150" s="736">
        <v>0</v>
      </c>
      <c r="J150" s="736">
        <v>649826280</v>
      </c>
      <c r="K150" s="736">
        <v>0</v>
      </c>
      <c r="L150" s="736">
        <v>649826280</v>
      </c>
      <c r="M150" s="736">
        <v>479272720</v>
      </c>
      <c r="N150" s="736">
        <v>0</v>
      </c>
      <c r="O150" s="736">
        <v>0.57552639759666802</v>
      </c>
      <c r="P150" s="735" t="s">
        <v>214</v>
      </c>
    </row>
    <row r="151" spans="1:16">
      <c r="A151">
        <v>9</v>
      </c>
      <c r="B151" s="732">
        <v>2025</v>
      </c>
      <c r="C151" t="s">
        <v>24</v>
      </c>
      <c r="D151" t="s">
        <v>34</v>
      </c>
      <c r="E151">
        <v>1</v>
      </c>
      <c r="F151" t="s">
        <v>35</v>
      </c>
      <c r="G151" s="736">
        <v>1295727000</v>
      </c>
      <c r="H151" s="736">
        <v>0</v>
      </c>
      <c r="I151" s="736">
        <v>0</v>
      </c>
      <c r="J151" s="736">
        <v>1295727000</v>
      </c>
      <c r="K151" s="736">
        <v>205662962.96296301</v>
      </c>
      <c r="L151" s="736">
        <v>1501389962.96296</v>
      </c>
      <c r="M151" s="736">
        <v>0</v>
      </c>
      <c r="N151" s="736">
        <v>0</v>
      </c>
      <c r="O151" s="736">
        <v>1</v>
      </c>
      <c r="P151" t="s">
        <v>30</v>
      </c>
    </row>
    <row r="152" spans="1:16">
      <c r="A152">
        <v>9</v>
      </c>
      <c r="B152" s="732">
        <v>2025</v>
      </c>
      <c r="C152" t="s">
        <v>24</v>
      </c>
      <c r="D152" t="s">
        <v>34</v>
      </c>
      <c r="E152">
        <v>2</v>
      </c>
      <c r="F152" t="s">
        <v>36</v>
      </c>
      <c r="G152" s="736">
        <v>1629894000</v>
      </c>
      <c r="H152" s="736">
        <v>0</v>
      </c>
      <c r="I152" s="736">
        <v>0</v>
      </c>
      <c r="J152" s="736">
        <v>1629894000</v>
      </c>
      <c r="K152" s="736">
        <v>134944444.444444</v>
      </c>
      <c r="L152" s="736">
        <v>1764838444.4444399</v>
      </c>
      <c r="M152" s="736">
        <v>0</v>
      </c>
      <c r="N152" s="736">
        <v>0</v>
      </c>
      <c r="O152" s="736">
        <v>1</v>
      </c>
      <c r="P152" t="s">
        <v>30</v>
      </c>
    </row>
    <row r="153" spans="1:16">
      <c r="A153">
        <v>9</v>
      </c>
      <c r="B153" s="732">
        <v>2025</v>
      </c>
      <c r="C153" t="s">
        <v>24</v>
      </c>
      <c r="D153" t="s">
        <v>34</v>
      </c>
      <c r="E153">
        <v>3</v>
      </c>
      <c r="F153" t="s">
        <v>37</v>
      </c>
      <c r="G153" s="736">
        <v>1323642000</v>
      </c>
      <c r="H153" s="736">
        <v>200000000</v>
      </c>
      <c r="I153" s="736">
        <v>136800000</v>
      </c>
      <c r="J153" s="736">
        <v>1064304000</v>
      </c>
      <c r="K153" s="736">
        <v>0</v>
      </c>
      <c r="L153" s="736">
        <v>1064304000</v>
      </c>
      <c r="M153" s="736">
        <v>259338000</v>
      </c>
      <c r="N153" s="736">
        <v>0.68400000000000005</v>
      </c>
      <c r="O153" s="736">
        <v>0.80407240024115301</v>
      </c>
    </row>
    <row r="154" spans="1:16">
      <c r="A154">
        <v>9</v>
      </c>
      <c r="B154" s="732">
        <v>2025</v>
      </c>
      <c r="C154" t="s">
        <v>24</v>
      </c>
      <c r="D154" t="s">
        <v>34</v>
      </c>
      <c r="E154">
        <v>4</v>
      </c>
      <c r="F154" t="s">
        <v>38</v>
      </c>
      <c r="G154" s="736">
        <v>1325213000</v>
      </c>
      <c r="H154" s="736">
        <v>200000000</v>
      </c>
      <c r="I154" s="736">
        <v>69052500</v>
      </c>
      <c r="J154" s="736">
        <v>994356000</v>
      </c>
      <c r="K154" s="736">
        <v>0</v>
      </c>
      <c r="L154" s="736">
        <v>994356000</v>
      </c>
      <c r="M154" s="736">
        <v>330857000</v>
      </c>
      <c r="N154" s="736">
        <v>0.34526250000000003</v>
      </c>
      <c r="O154" s="736">
        <v>0.75033673832055703</v>
      </c>
    </row>
    <row r="155" spans="1:16" ht="51">
      <c r="A155">
        <v>9</v>
      </c>
      <c r="B155" s="732">
        <v>2025</v>
      </c>
      <c r="C155" t="s">
        <v>24</v>
      </c>
      <c r="D155" t="s">
        <v>34</v>
      </c>
      <c r="E155">
        <v>5</v>
      </c>
      <c r="F155" t="s">
        <v>39</v>
      </c>
      <c r="G155" s="736">
        <v>1221751000</v>
      </c>
      <c r="H155" s="736">
        <v>0</v>
      </c>
      <c r="I155" s="736">
        <v>0</v>
      </c>
      <c r="J155" s="736">
        <v>1221751000</v>
      </c>
      <c r="K155" s="736">
        <v>56776852</v>
      </c>
      <c r="L155" s="736">
        <v>1278527852</v>
      </c>
      <c r="M155" s="736">
        <v>0</v>
      </c>
      <c r="N155" s="736">
        <v>0</v>
      </c>
      <c r="O155" s="736">
        <v>1</v>
      </c>
      <c r="P155" s="735" t="s">
        <v>42</v>
      </c>
    </row>
    <row r="156" spans="1:16">
      <c r="A156">
        <v>9</v>
      </c>
      <c r="B156" s="732">
        <v>2025</v>
      </c>
      <c r="C156" t="s">
        <v>24</v>
      </c>
      <c r="D156" t="s">
        <v>34</v>
      </c>
      <c r="E156">
        <v>6</v>
      </c>
      <c r="F156" t="s">
        <v>40</v>
      </c>
      <c r="G156" s="736">
        <v>1195530000</v>
      </c>
      <c r="H156" s="736">
        <v>0</v>
      </c>
      <c r="I156" s="736">
        <v>0</v>
      </c>
      <c r="J156" s="736">
        <v>1195530000</v>
      </c>
      <c r="K156" s="736">
        <v>141848148.148148</v>
      </c>
      <c r="L156" s="736">
        <v>1337378148.14815</v>
      </c>
      <c r="M156" s="736">
        <v>0</v>
      </c>
      <c r="N156" s="736">
        <v>0</v>
      </c>
      <c r="O156" s="736">
        <v>1</v>
      </c>
      <c r="P156" t="s">
        <v>30</v>
      </c>
    </row>
    <row r="157" spans="1:16" ht="51">
      <c r="A157">
        <v>9</v>
      </c>
      <c r="B157" s="732">
        <v>2025</v>
      </c>
      <c r="C157" t="s">
        <v>24</v>
      </c>
      <c r="D157" t="s">
        <v>34</v>
      </c>
      <c r="E157">
        <v>7</v>
      </c>
      <c r="F157" t="s">
        <v>41</v>
      </c>
      <c r="G157" s="736">
        <v>1487132000</v>
      </c>
      <c r="H157" s="736">
        <v>0</v>
      </c>
      <c r="I157" s="736">
        <v>0</v>
      </c>
      <c r="J157" s="736">
        <v>1487132000</v>
      </c>
      <c r="K157" s="736">
        <v>99454630</v>
      </c>
      <c r="L157" s="736">
        <v>1586586630</v>
      </c>
      <c r="M157" s="736">
        <v>0</v>
      </c>
      <c r="N157" s="736">
        <v>0</v>
      </c>
      <c r="O157" s="736">
        <v>1</v>
      </c>
      <c r="P157" s="735" t="s">
        <v>42</v>
      </c>
    </row>
    <row r="158" spans="1:16" ht="38.25">
      <c r="A158">
        <v>9</v>
      </c>
      <c r="B158" s="732">
        <v>2025</v>
      </c>
      <c r="C158" t="s">
        <v>24</v>
      </c>
      <c r="D158" t="s">
        <v>34</v>
      </c>
      <c r="E158">
        <v>8</v>
      </c>
      <c r="F158" t="s">
        <v>43</v>
      </c>
      <c r="G158" s="736">
        <v>1590793000</v>
      </c>
      <c r="H158" s="736">
        <v>0</v>
      </c>
      <c r="I158" s="736">
        <v>0</v>
      </c>
      <c r="J158" s="736">
        <v>520020000</v>
      </c>
      <c r="K158" s="736">
        <v>0</v>
      </c>
      <c r="L158" s="736">
        <v>520020000</v>
      </c>
      <c r="M158" s="736">
        <v>1070773000</v>
      </c>
      <c r="N158" s="736">
        <v>0</v>
      </c>
      <c r="O158" s="736">
        <v>0.32689356817637499</v>
      </c>
      <c r="P158" s="735" t="s">
        <v>214</v>
      </c>
    </row>
    <row r="159" spans="1:16" ht="38.25">
      <c r="A159">
        <v>9</v>
      </c>
      <c r="B159" s="732">
        <v>2025</v>
      </c>
      <c r="C159" t="s">
        <v>24</v>
      </c>
      <c r="D159" t="s">
        <v>34</v>
      </c>
      <c r="E159">
        <v>9</v>
      </c>
      <c r="F159" t="s">
        <v>45</v>
      </c>
      <c r="G159" s="736">
        <v>1386198000</v>
      </c>
      <c r="H159" s="736">
        <v>0</v>
      </c>
      <c r="I159" s="736">
        <v>0</v>
      </c>
      <c r="J159" s="736">
        <v>220603680</v>
      </c>
      <c r="K159" s="736">
        <v>0</v>
      </c>
      <c r="L159" s="736">
        <v>220603680</v>
      </c>
      <c r="M159" s="736">
        <v>1165594320</v>
      </c>
      <c r="N159" s="736">
        <v>0</v>
      </c>
      <c r="O159" s="736">
        <v>0.159142979574347</v>
      </c>
      <c r="P159" s="735" t="s">
        <v>214</v>
      </c>
    </row>
    <row r="160" spans="1:16">
      <c r="A160">
        <v>9</v>
      </c>
      <c r="B160" s="732">
        <v>2025</v>
      </c>
      <c r="C160" t="s">
        <v>24</v>
      </c>
      <c r="D160" t="s">
        <v>34</v>
      </c>
      <c r="E160">
        <v>10</v>
      </c>
      <c r="F160" t="s">
        <v>46</v>
      </c>
      <c r="G160" s="736">
        <v>1151187000</v>
      </c>
      <c r="H160" s="736">
        <v>0</v>
      </c>
      <c r="I160" s="736">
        <v>0</v>
      </c>
      <c r="J160" s="736">
        <v>1151187000</v>
      </c>
      <c r="K160" s="736">
        <v>139475000</v>
      </c>
      <c r="L160" s="736">
        <v>1290662000</v>
      </c>
      <c r="M160" s="736">
        <v>0</v>
      </c>
      <c r="N160" s="736">
        <v>0</v>
      </c>
      <c r="O160" s="736">
        <v>1</v>
      </c>
      <c r="P160" t="s">
        <v>30</v>
      </c>
    </row>
    <row r="161" spans="1:16">
      <c r="A161">
        <v>9</v>
      </c>
      <c r="B161" s="732">
        <v>2025</v>
      </c>
      <c r="C161" t="s">
        <v>24</v>
      </c>
      <c r="D161" t="s">
        <v>34</v>
      </c>
      <c r="E161">
        <v>11</v>
      </c>
      <c r="F161" t="s">
        <v>47</v>
      </c>
      <c r="G161" s="736">
        <v>1599758000</v>
      </c>
      <c r="H161" s="736">
        <v>0</v>
      </c>
      <c r="I161" s="736">
        <v>0</v>
      </c>
      <c r="J161" s="736">
        <v>1599758000</v>
      </c>
      <c r="K161" s="736">
        <v>0</v>
      </c>
      <c r="L161" s="736">
        <v>1599758000</v>
      </c>
      <c r="M161" s="736">
        <v>0</v>
      </c>
      <c r="N161" s="736">
        <v>0</v>
      </c>
      <c r="O161" s="736">
        <v>1</v>
      </c>
      <c r="P161" t="s">
        <v>30</v>
      </c>
    </row>
    <row r="162" spans="1:16">
      <c r="A162">
        <v>9</v>
      </c>
      <c r="B162" s="732">
        <v>2025</v>
      </c>
      <c r="C162" t="s">
        <v>24</v>
      </c>
      <c r="D162" t="s">
        <v>34</v>
      </c>
      <c r="E162">
        <v>12</v>
      </c>
      <c r="F162" t="s">
        <v>48</v>
      </c>
      <c r="G162" s="736">
        <v>1512938000</v>
      </c>
      <c r="H162" s="736">
        <v>0</v>
      </c>
      <c r="I162" s="736">
        <v>0</v>
      </c>
      <c r="J162" s="736">
        <v>1512938000</v>
      </c>
      <c r="K162" s="736">
        <v>145883333.33333299</v>
      </c>
      <c r="L162" s="736">
        <v>1658821333.3333299</v>
      </c>
      <c r="M162" s="736">
        <v>0</v>
      </c>
      <c r="N162" s="736">
        <v>0</v>
      </c>
      <c r="O162" s="736">
        <v>1</v>
      </c>
      <c r="P162" t="s">
        <v>30</v>
      </c>
    </row>
    <row r="163" spans="1:16">
      <c r="A163">
        <v>9</v>
      </c>
      <c r="B163" s="732">
        <v>2025</v>
      </c>
      <c r="C163" t="s">
        <v>24</v>
      </c>
      <c r="D163" t="s">
        <v>34</v>
      </c>
      <c r="E163">
        <v>13</v>
      </c>
      <c r="F163" t="s">
        <v>49</v>
      </c>
      <c r="G163" s="736">
        <v>1593398000</v>
      </c>
      <c r="H163" s="736">
        <v>0</v>
      </c>
      <c r="I163" s="736">
        <v>0</v>
      </c>
      <c r="J163" s="736">
        <v>1593398000</v>
      </c>
      <c r="K163" s="736">
        <v>113004629.62963</v>
      </c>
      <c r="L163" s="736">
        <v>1706402629.6296301</v>
      </c>
      <c r="M163" s="736">
        <v>0</v>
      </c>
      <c r="N163" s="736">
        <v>0</v>
      </c>
      <c r="O163" s="736">
        <v>1</v>
      </c>
      <c r="P163" t="s">
        <v>30</v>
      </c>
    </row>
    <row r="164" spans="1:16">
      <c r="A164">
        <v>9</v>
      </c>
      <c r="B164" s="732">
        <v>2025</v>
      </c>
      <c r="C164" t="s">
        <v>24</v>
      </c>
      <c r="D164" t="s">
        <v>34</v>
      </c>
      <c r="E164">
        <v>14</v>
      </c>
      <c r="F164" t="s">
        <v>50</v>
      </c>
      <c r="G164" s="736">
        <v>1168758000</v>
      </c>
      <c r="H164" s="736">
        <v>0</v>
      </c>
      <c r="I164" s="736">
        <v>0</v>
      </c>
      <c r="J164" s="736">
        <v>1168758000</v>
      </c>
      <c r="K164" s="736">
        <v>0</v>
      </c>
      <c r="L164" s="736">
        <v>1168758000</v>
      </c>
      <c r="M164" s="736">
        <v>0</v>
      </c>
      <c r="N164" s="736">
        <v>0</v>
      </c>
      <c r="O164" s="736">
        <v>1</v>
      </c>
    </row>
    <row r="165" spans="1:16">
      <c r="A165">
        <v>9</v>
      </c>
      <c r="B165" s="732">
        <v>2025</v>
      </c>
      <c r="C165" t="s">
        <v>24</v>
      </c>
      <c r="D165" t="s">
        <v>51</v>
      </c>
      <c r="E165">
        <v>1</v>
      </c>
      <c r="F165" t="s">
        <v>52</v>
      </c>
      <c r="G165" s="736">
        <v>1566568000</v>
      </c>
      <c r="H165" s="736">
        <v>0</v>
      </c>
      <c r="I165" s="736">
        <v>0</v>
      </c>
      <c r="J165" s="736">
        <v>1566568000</v>
      </c>
      <c r="K165" s="736">
        <v>203928703.703704</v>
      </c>
      <c r="L165" s="736">
        <v>1770496703.7037001</v>
      </c>
      <c r="M165" s="736">
        <v>0</v>
      </c>
      <c r="N165" s="736">
        <v>0</v>
      </c>
      <c r="O165" s="736">
        <v>1</v>
      </c>
      <c r="P165" t="s">
        <v>30</v>
      </c>
    </row>
    <row r="166" spans="1:16">
      <c r="A166">
        <v>9</v>
      </c>
      <c r="B166" s="732">
        <v>2025</v>
      </c>
      <c r="C166" t="s">
        <v>24</v>
      </c>
      <c r="D166" t="s">
        <v>51</v>
      </c>
      <c r="E166">
        <v>2</v>
      </c>
      <c r="F166" t="s">
        <v>53</v>
      </c>
      <c r="G166" s="736">
        <v>1264042000</v>
      </c>
      <c r="H166" s="736">
        <v>200000000</v>
      </c>
      <c r="I166" s="736">
        <v>57297600</v>
      </c>
      <c r="J166" s="736">
        <v>321613920</v>
      </c>
      <c r="K166" s="736">
        <v>0</v>
      </c>
      <c r="L166" s="736">
        <v>321613920</v>
      </c>
      <c r="M166" s="736">
        <v>942428080</v>
      </c>
      <c r="N166" s="736">
        <v>0.28648800000000002</v>
      </c>
      <c r="O166" s="736">
        <v>0.25443293814604301</v>
      </c>
    </row>
    <row r="167" spans="1:16">
      <c r="A167">
        <v>9</v>
      </c>
      <c r="B167" s="732">
        <v>2025</v>
      </c>
      <c r="C167" t="s">
        <v>24</v>
      </c>
      <c r="D167" t="s">
        <v>51</v>
      </c>
      <c r="E167">
        <v>3</v>
      </c>
      <c r="F167" t="s">
        <v>54</v>
      </c>
      <c r="G167" s="736">
        <v>1264264000</v>
      </c>
      <c r="H167" s="736">
        <v>0</v>
      </c>
      <c r="I167" s="736">
        <v>0</v>
      </c>
      <c r="J167" s="736">
        <v>264067200</v>
      </c>
      <c r="K167" s="736">
        <v>0</v>
      </c>
      <c r="L167" s="736">
        <v>264067200</v>
      </c>
      <c r="M167" s="736">
        <v>1000196800</v>
      </c>
      <c r="N167" s="736">
        <v>0</v>
      </c>
      <c r="O167" s="736">
        <v>0.20887029924129799</v>
      </c>
    </row>
    <row r="168" spans="1:16">
      <c r="A168">
        <v>9</v>
      </c>
      <c r="B168" s="732">
        <v>2025</v>
      </c>
      <c r="C168" t="s">
        <v>24</v>
      </c>
      <c r="D168" t="s">
        <v>51</v>
      </c>
      <c r="E168">
        <v>4</v>
      </c>
      <c r="F168" t="s">
        <v>55</v>
      </c>
      <c r="G168" s="736">
        <v>929889000</v>
      </c>
      <c r="H168" s="736">
        <v>0</v>
      </c>
      <c r="I168" s="736">
        <v>0</v>
      </c>
      <c r="J168" s="736">
        <v>929889000</v>
      </c>
      <c r="K168" s="736">
        <v>41061111.111111097</v>
      </c>
      <c r="L168" s="736">
        <v>970950111.11111104</v>
      </c>
      <c r="M168" s="736">
        <v>0</v>
      </c>
      <c r="N168" s="736">
        <v>0</v>
      </c>
      <c r="O168" s="736">
        <v>1</v>
      </c>
      <c r="P168" t="s">
        <v>30</v>
      </c>
    </row>
    <row r="169" spans="1:16">
      <c r="A169">
        <v>9</v>
      </c>
      <c r="B169" s="732">
        <v>2025</v>
      </c>
      <c r="C169" t="s">
        <v>24</v>
      </c>
      <c r="D169" t="s">
        <v>51</v>
      </c>
      <c r="E169">
        <v>5</v>
      </c>
      <c r="F169" t="s">
        <v>56</v>
      </c>
      <c r="G169" s="736">
        <v>1150397000</v>
      </c>
      <c r="H169" s="736">
        <v>0</v>
      </c>
      <c r="I169" s="736">
        <v>0</v>
      </c>
      <c r="J169" s="736">
        <v>1150397000</v>
      </c>
      <c r="K169" s="736">
        <v>157625000</v>
      </c>
      <c r="L169" s="736">
        <v>1308022000</v>
      </c>
      <c r="M169" s="736">
        <v>0</v>
      </c>
      <c r="N169" s="736">
        <v>0</v>
      </c>
      <c r="O169" s="736">
        <v>1</v>
      </c>
      <c r="P169" t="s">
        <v>30</v>
      </c>
    </row>
    <row r="170" spans="1:16">
      <c r="A170">
        <v>9</v>
      </c>
      <c r="B170" s="732">
        <v>2025</v>
      </c>
      <c r="C170" t="s">
        <v>24</v>
      </c>
      <c r="D170" t="s">
        <v>51</v>
      </c>
      <c r="E170">
        <v>6</v>
      </c>
      <c r="F170" t="s">
        <v>147</v>
      </c>
      <c r="G170" s="736">
        <v>1688339000</v>
      </c>
      <c r="H170" s="736">
        <v>0</v>
      </c>
      <c r="I170" s="736">
        <v>0</v>
      </c>
      <c r="J170" s="736">
        <v>0</v>
      </c>
      <c r="K170" s="736">
        <v>0</v>
      </c>
      <c r="L170" s="736">
        <v>0</v>
      </c>
      <c r="M170" s="736">
        <v>1688339000</v>
      </c>
      <c r="N170" s="736">
        <v>0</v>
      </c>
      <c r="O170" s="736">
        <v>0</v>
      </c>
      <c r="P170" t="s">
        <v>239</v>
      </c>
    </row>
    <row r="171" spans="1:16">
      <c r="A171">
        <v>9</v>
      </c>
      <c r="B171" s="732">
        <v>2025</v>
      </c>
      <c r="C171" t="s">
        <v>24</v>
      </c>
      <c r="D171" t="s">
        <v>51</v>
      </c>
      <c r="E171">
        <v>7</v>
      </c>
      <c r="F171" t="s">
        <v>243</v>
      </c>
      <c r="G171" s="736">
        <v>1437536000</v>
      </c>
      <c r="H171" s="736">
        <v>0</v>
      </c>
      <c r="I171" s="736">
        <v>0</v>
      </c>
      <c r="J171" s="736">
        <v>0</v>
      </c>
      <c r="K171" s="736">
        <v>0</v>
      </c>
      <c r="L171" s="736">
        <v>0</v>
      </c>
      <c r="M171" s="736">
        <v>0</v>
      </c>
      <c r="N171" s="736">
        <v>0</v>
      </c>
      <c r="O171" s="736">
        <v>0</v>
      </c>
    </row>
    <row r="172" spans="1:16">
      <c r="A172">
        <v>9</v>
      </c>
      <c r="B172" s="732">
        <v>2025</v>
      </c>
      <c r="C172" t="s">
        <v>24</v>
      </c>
      <c r="D172" t="s">
        <v>57</v>
      </c>
      <c r="E172">
        <v>1</v>
      </c>
      <c r="F172" t="s">
        <v>58</v>
      </c>
      <c r="G172" s="736">
        <v>1366377000</v>
      </c>
      <c r="H172" s="736">
        <v>100000000</v>
      </c>
      <c r="I172" s="736">
        <v>160245000</v>
      </c>
      <c r="J172" s="736">
        <v>679171725</v>
      </c>
      <c r="K172" s="736">
        <v>0</v>
      </c>
      <c r="L172" s="736">
        <v>679171725</v>
      </c>
      <c r="M172" s="736">
        <v>687205275</v>
      </c>
      <c r="N172" s="736">
        <v>1.6024499999999999</v>
      </c>
      <c r="O172" s="736">
        <v>0.497060273262796</v>
      </c>
    </row>
    <row r="173" spans="1:16">
      <c r="A173">
        <v>9</v>
      </c>
      <c r="B173" s="732">
        <v>2025</v>
      </c>
      <c r="C173" t="s">
        <v>24</v>
      </c>
      <c r="D173" t="s">
        <v>57</v>
      </c>
      <c r="E173">
        <v>2</v>
      </c>
      <c r="F173" t="s">
        <v>59</v>
      </c>
      <c r="G173" s="736">
        <v>1307971000</v>
      </c>
      <c r="H173" s="736">
        <v>200000000</v>
      </c>
      <c r="I173" s="736">
        <v>276804000</v>
      </c>
      <c r="J173" s="736">
        <v>848026800</v>
      </c>
      <c r="K173" s="736">
        <v>0</v>
      </c>
      <c r="L173" s="736">
        <v>848026800</v>
      </c>
      <c r="M173" s="736">
        <v>459944200</v>
      </c>
      <c r="N173" s="736">
        <v>1.38402</v>
      </c>
      <c r="O173" s="736">
        <v>0.64835290690695702</v>
      </c>
    </row>
    <row r="174" spans="1:16">
      <c r="A174">
        <v>9</v>
      </c>
      <c r="B174" s="732">
        <v>2025</v>
      </c>
      <c r="C174" t="s">
        <v>24</v>
      </c>
      <c r="D174" t="s">
        <v>57</v>
      </c>
      <c r="E174">
        <v>3</v>
      </c>
      <c r="F174" t="s">
        <v>60</v>
      </c>
      <c r="G174" s="736">
        <v>1196198000</v>
      </c>
      <c r="H174" s="736">
        <v>0</v>
      </c>
      <c r="I174" s="736">
        <v>0</v>
      </c>
      <c r="J174" s="736">
        <v>1196198000</v>
      </c>
      <c r="K174" s="736">
        <v>164801852</v>
      </c>
      <c r="L174" s="736">
        <v>1360999852</v>
      </c>
      <c r="M174" s="736">
        <v>0</v>
      </c>
      <c r="N174" s="736">
        <v>0</v>
      </c>
      <c r="O174" s="736">
        <v>1</v>
      </c>
      <c r="P174" t="s">
        <v>30</v>
      </c>
    </row>
    <row r="175" spans="1:16">
      <c r="A175">
        <v>9</v>
      </c>
      <c r="B175" s="732">
        <v>2025</v>
      </c>
      <c r="C175" t="s">
        <v>24</v>
      </c>
      <c r="D175" t="s">
        <v>57</v>
      </c>
      <c r="E175">
        <v>4</v>
      </c>
      <c r="F175" t="s">
        <v>62</v>
      </c>
      <c r="G175" s="736">
        <v>1299151000</v>
      </c>
      <c r="H175" s="736">
        <v>0</v>
      </c>
      <c r="I175" s="736">
        <v>69728400</v>
      </c>
      <c r="J175" s="736">
        <v>976197600</v>
      </c>
      <c r="K175" s="736">
        <v>0</v>
      </c>
      <c r="L175" s="736">
        <v>976197600</v>
      </c>
      <c r="M175" s="736">
        <v>322953400</v>
      </c>
      <c r="N175" s="736">
        <v>0</v>
      </c>
      <c r="O175" s="736">
        <v>0.75141196058041004</v>
      </c>
    </row>
    <row r="176" spans="1:16">
      <c r="A176">
        <v>9</v>
      </c>
      <c r="B176" s="732">
        <v>2025</v>
      </c>
      <c r="C176" t="s">
        <v>24</v>
      </c>
      <c r="D176" t="s">
        <v>57</v>
      </c>
      <c r="E176">
        <v>5</v>
      </c>
      <c r="F176" t="s">
        <v>63</v>
      </c>
      <c r="G176" s="736">
        <v>1178570000</v>
      </c>
      <c r="H176" s="736">
        <v>0</v>
      </c>
      <c r="I176" s="736">
        <v>0</v>
      </c>
      <c r="J176" s="736">
        <v>1178570000</v>
      </c>
      <c r="K176" s="736">
        <v>162989814.81481501</v>
      </c>
      <c r="L176" s="736">
        <v>1341559814.81481</v>
      </c>
      <c r="M176" s="736">
        <v>0</v>
      </c>
      <c r="N176" s="736">
        <v>0</v>
      </c>
      <c r="O176" s="736">
        <v>1</v>
      </c>
      <c r="P176" t="s">
        <v>30</v>
      </c>
    </row>
    <row r="177" spans="1:16">
      <c r="A177">
        <v>9</v>
      </c>
      <c r="B177" s="732">
        <v>2025</v>
      </c>
      <c r="C177" t="s">
        <v>24</v>
      </c>
      <c r="D177" t="s">
        <v>57</v>
      </c>
      <c r="E177">
        <v>6</v>
      </c>
      <c r="F177" t="s">
        <v>224</v>
      </c>
      <c r="G177" s="736">
        <v>1209500000</v>
      </c>
      <c r="H177" s="736">
        <v>200000000</v>
      </c>
      <c r="I177" s="736">
        <v>0</v>
      </c>
      <c r="J177" s="736">
        <v>244624050</v>
      </c>
      <c r="K177" s="736">
        <v>0</v>
      </c>
      <c r="L177" s="736">
        <v>244624050</v>
      </c>
      <c r="M177" s="736">
        <v>964875950</v>
      </c>
      <c r="N177" s="736">
        <v>0</v>
      </c>
      <c r="O177" s="736">
        <v>0.20225221165771001</v>
      </c>
    </row>
    <row r="178" spans="1:16" ht="38.25">
      <c r="A178">
        <v>9</v>
      </c>
      <c r="B178" s="732">
        <v>2025</v>
      </c>
      <c r="C178" t="s">
        <v>24</v>
      </c>
      <c r="D178" t="s">
        <v>57</v>
      </c>
      <c r="E178">
        <v>7</v>
      </c>
      <c r="F178" t="s">
        <v>64</v>
      </c>
      <c r="G178" s="736">
        <v>1355857000</v>
      </c>
      <c r="H178" s="736">
        <v>0</v>
      </c>
      <c r="I178" s="736">
        <v>0</v>
      </c>
      <c r="J178" s="736">
        <v>524149542</v>
      </c>
      <c r="K178" s="736">
        <v>0</v>
      </c>
      <c r="L178" s="736">
        <v>524149542</v>
      </c>
      <c r="M178" s="736">
        <v>831707458</v>
      </c>
      <c r="N178" s="736">
        <v>0</v>
      </c>
      <c r="O178" s="736">
        <v>0.38658172801409002</v>
      </c>
      <c r="P178" s="735" t="s">
        <v>214</v>
      </c>
    </row>
    <row r="179" spans="1:16">
      <c r="A179">
        <v>9</v>
      </c>
      <c r="B179" s="732">
        <v>2025</v>
      </c>
      <c r="C179" t="s">
        <v>24</v>
      </c>
      <c r="D179" t="s">
        <v>57</v>
      </c>
      <c r="E179">
        <v>8</v>
      </c>
      <c r="F179" t="s">
        <v>65</v>
      </c>
      <c r="G179" s="736">
        <v>1227450000</v>
      </c>
      <c r="H179" s="736">
        <v>0</v>
      </c>
      <c r="I179" s="736">
        <v>0</v>
      </c>
      <c r="J179" s="736">
        <v>1227450000</v>
      </c>
      <c r="K179" s="736">
        <v>145866666.66666701</v>
      </c>
      <c r="L179" s="736">
        <v>1373316666.6666701</v>
      </c>
      <c r="M179" s="736">
        <v>0</v>
      </c>
      <c r="N179" s="736">
        <v>0</v>
      </c>
      <c r="O179" s="736">
        <v>1</v>
      </c>
      <c r="P179" t="s">
        <v>30</v>
      </c>
    </row>
    <row r="180" spans="1:16">
      <c r="A180">
        <v>9</v>
      </c>
      <c r="B180" s="732">
        <v>2025</v>
      </c>
      <c r="C180" t="s">
        <v>24</v>
      </c>
      <c r="D180" t="s">
        <v>57</v>
      </c>
      <c r="E180">
        <v>9</v>
      </c>
      <c r="F180" t="s">
        <v>66</v>
      </c>
      <c r="G180" s="736">
        <v>1190874000</v>
      </c>
      <c r="H180" s="736">
        <v>0</v>
      </c>
      <c r="I180" s="736">
        <v>25288673</v>
      </c>
      <c r="J180" s="736">
        <v>905575321</v>
      </c>
      <c r="K180" s="736">
        <v>0</v>
      </c>
      <c r="L180" s="736">
        <v>905575321</v>
      </c>
      <c r="M180" s="736">
        <v>285298679</v>
      </c>
      <c r="N180" s="736">
        <v>0</v>
      </c>
      <c r="O180" s="736">
        <v>0.76042916463034704</v>
      </c>
    </row>
    <row r="181" spans="1:16">
      <c r="A181">
        <v>9</v>
      </c>
      <c r="B181" s="732">
        <v>2025</v>
      </c>
      <c r="C181" t="s">
        <v>24</v>
      </c>
      <c r="D181" t="s">
        <v>57</v>
      </c>
      <c r="E181">
        <v>10</v>
      </c>
      <c r="F181" t="s">
        <v>67</v>
      </c>
      <c r="G181" s="736">
        <v>1202288000</v>
      </c>
      <c r="H181" s="736">
        <v>0</v>
      </c>
      <c r="I181" s="736">
        <v>0</v>
      </c>
      <c r="J181" s="736">
        <v>1202288000</v>
      </c>
      <c r="K181" s="736">
        <v>139692592.59259301</v>
      </c>
      <c r="L181" s="736">
        <v>1341980592.5925901</v>
      </c>
      <c r="M181" s="736">
        <v>0</v>
      </c>
      <c r="N181" s="736">
        <v>0</v>
      </c>
      <c r="O181" s="736">
        <v>1</v>
      </c>
      <c r="P181" t="s">
        <v>30</v>
      </c>
    </row>
    <row r="182" spans="1:16">
      <c r="A182">
        <v>9</v>
      </c>
      <c r="B182" s="732">
        <v>2025</v>
      </c>
      <c r="C182" t="s">
        <v>24</v>
      </c>
      <c r="D182" t="s">
        <v>57</v>
      </c>
      <c r="E182">
        <v>11</v>
      </c>
      <c r="F182" t="s">
        <v>68</v>
      </c>
      <c r="G182" s="736">
        <v>1552019000</v>
      </c>
      <c r="H182" s="736">
        <v>0</v>
      </c>
      <c r="I182" s="736">
        <v>0</v>
      </c>
      <c r="J182" s="736">
        <v>1552019000</v>
      </c>
      <c r="K182" s="736">
        <v>137225000</v>
      </c>
      <c r="L182" s="736">
        <v>1689244000</v>
      </c>
      <c r="M182" s="736">
        <v>0</v>
      </c>
      <c r="N182" s="736">
        <v>0</v>
      </c>
      <c r="O182" s="736">
        <v>1</v>
      </c>
      <c r="P182" t="s">
        <v>30</v>
      </c>
    </row>
    <row r="183" spans="1:16">
      <c r="A183">
        <v>9</v>
      </c>
      <c r="B183" s="732">
        <v>2025</v>
      </c>
      <c r="C183" t="s">
        <v>24</v>
      </c>
      <c r="D183" t="s">
        <v>57</v>
      </c>
      <c r="E183">
        <v>12</v>
      </c>
      <c r="F183" t="s">
        <v>149</v>
      </c>
      <c r="G183" s="736">
        <v>1191696000</v>
      </c>
      <c r="H183" s="736">
        <v>0</v>
      </c>
      <c r="I183" s="736">
        <v>0</v>
      </c>
      <c r="J183" s="736">
        <v>1191696000</v>
      </c>
      <c r="K183" s="736">
        <v>125000000</v>
      </c>
      <c r="L183" s="736">
        <v>1316696000</v>
      </c>
      <c r="M183" s="736">
        <v>0</v>
      </c>
      <c r="N183" s="736">
        <v>0</v>
      </c>
      <c r="O183" s="736">
        <v>1</v>
      </c>
      <c r="P183" t="s">
        <v>30</v>
      </c>
    </row>
    <row r="184" spans="1:16">
      <c r="A184">
        <v>9</v>
      </c>
      <c r="B184" s="732">
        <v>2025</v>
      </c>
      <c r="C184" t="s">
        <v>24</v>
      </c>
      <c r="D184" t="s">
        <v>57</v>
      </c>
      <c r="E184">
        <v>13</v>
      </c>
      <c r="F184" t="s">
        <v>151</v>
      </c>
      <c r="G184" s="736">
        <v>1658348000</v>
      </c>
      <c r="H184" s="736">
        <v>0</v>
      </c>
      <c r="I184" s="736">
        <v>0</v>
      </c>
      <c r="J184" s="736">
        <v>1658348000</v>
      </c>
      <c r="K184" s="736">
        <v>158909259.25925899</v>
      </c>
      <c r="L184" s="736">
        <v>1817257259.2592599</v>
      </c>
      <c r="M184" s="736">
        <v>0</v>
      </c>
      <c r="N184" s="736">
        <v>0</v>
      </c>
      <c r="O184" s="736">
        <v>1</v>
      </c>
      <c r="P184" t="s">
        <v>30</v>
      </c>
    </row>
    <row r="185" spans="1:16">
      <c r="A185">
        <v>9</v>
      </c>
      <c r="B185" s="732">
        <v>2025</v>
      </c>
      <c r="C185" t="s">
        <v>24</v>
      </c>
      <c r="D185" t="s">
        <v>57</v>
      </c>
      <c r="E185">
        <v>14</v>
      </c>
      <c r="F185" t="s">
        <v>152</v>
      </c>
      <c r="G185" s="736">
        <v>1420640000</v>
      </c>
      <c r="H185" s="736">
        <v>0</v>
      </c>
      <c r="I185" s="736">
        <v>0</v>
      </c>
      <c r="J185" s="736">
        <v>1420640000</v>
      </c>
      <c r="K185" s="736">
        <v>149076851.851852</v>
      </c>
      <c r="L185" s="736">
        <v>1569716851.85185</v>
      </c>
      <c r="M185" s="736">
        <v>0</v>
      </c>
      <c r="N185" s="736">
        <v>0</v>
      </c>
      <c r="O185" s="736">
        <v>1</v>
      </c>
      <c r="P185" t="s">
        <v>30</v>
      </c>
    </row>
    <row r="186" spans="1:16">
      <c r="A186">
        <v>9</v>
      </c>
      <c r="B186" s="732">
        <v>2025</v>
      </c>
      <c r="C186" t="s">
        <v>24</v>
      </c>
      <c r="D186" t="s">
        <v>57</v>
      </c>
      <c r="E186">
        <v>15</v>
      </c>
      <c r="F186" t="s">
        <v>72</v>
      </c>
      <c r="G186" s="736">
        <v>1215243000</v>
      </c>
      <c r="H186" s="736">
        <v>0</v>
      </c>
      <c r="I186" s="736">
        <v>0</v>
      </c>
      <c r="J186" s="736">
        <v>1215243000</v>
      </c>
      <c r="K186" s="736">
        <v>84728704</v>
      </c>
      <c r="L186" s="736">
        <v>1299971704</v>
      </c>
      <c r="M186" s="736">
        <v>0</v>
      </c>
      <c r="N186" s="736">
        <v>0</v>
      </c>
      <c r="O186" s="736">
        <v>1</v>
      </c>
      <c r="P186" t="s">
        <v>30</v>
      </c>
    </row>
    <row r="187" spans="1:16">
      <c r="A187">
        <v>9</v>
      </c>
      <c r="B187" s="732">
        <v>2025</v>
      </c>
      <c r="C187" t="s">
        <v>24</v>
      </c>
      <c r="D187" t="s">
        <v>57</v>
      </c>
      <c r="E187">
        <v>16</v>
      </c>
      <c r="F187" t="s">
        <v>73</v>
      </c>
      <c r="G187" s="736">
        <v>1217161000</v>
      </c>
      <c r="H187" s="736">
        <v>0</v>
      </c>
      <c r="I187" s="736">
        <v>0</v>
      </c>
      <c r="J187" s="736">
        <v>1217161000</v>
      </c>
      <c r="K187" s="736">
        <v>142537963</v>
      </c>
      <c r="L187" s="736">
        <v>1359698963</v>
      </c>
      <c r="M187" s="736">
        <v>0</v>
      </c>
      <c r="N187" s="736">
        <v>0</v>
      </c>
      <c r="O187" s="736">
        <v>1</v>
      </c>
      <c r="P187" t="s">
        <v>30</v>
      </c>
    </row>
    <row r="188" spans="1:16">
      <c r="A188">
        <v>9</v>
      </c>
      <c r="B188" s="732">
        <v>2025</v>
      </c>
      <c r="C188" t="s">
        <v>24</v>
      </c>
      <c r="D188" t="s">
        <v>57</v>
      </c>
      <c r="E188">
        <v>17</v>
      </c>
      <c r="F188" t="s">
        <v>75</v>
      </c>
      <c r="G188" s="736">
        <v>1267836000</v>
      </c>
      <c r="H188" s="736">
        <v>0</v>
      </c>
      <c r="I188" s="736">
        <v>0</v>
      </c>
      <c r="J188" s="736">
        <v>1267836000</v>
      </c>
      <c r="K188" s="736">
        <v>108254630</v>
      </c>
      <c r="L188" s="736">
        <v>1376090630</v>
      </c>
      <c r="M188" s="736">
        <v>0</v>
      </c>
      <c r="N188" s="736">
        <v>0</v>
      </c>
      <c r="O188" s="736">
        <v>1</v>
      </c>
      <c r="P188" t="s">
        <v>30</v>
      </c>
    </row>
    <row r="189" spans="1:16">
      <c r="A189">
        <v>9</v>
      </c>
      <c r="B189" s="732">
        <v>2025</v>
      </c>
      <c r="C189" t="s">
        <v>24</v>
      </c>
      <c r="D189" t="s">
        <v>57</v>
      </c>
      <c r="E189">
        <v>18</v>
      </c>
      <c r="F189" t="s">
        <v>244</v>
      </c>
      <c r="G189" s="736">
        <v>0</v>
      </c>
      <c r="H189" s="736">
        <v>0</v>
      </c>
      <c r="I189" s="736">
        <v>0</v>
      </c>
      <c r="J189" s="736">
        <v>0</v>
      </c>
      <c r="K189" s="736">
        <v>0</v>
      </c>
      <c r="L189" s="736">
        <v>0</v>
      </c>
      <c r="M189" s="736">
        <v>0</v>
      </c>
      <c r="N189" s="736">
        <v>0</v>
      </c>
      <c r="O189" s="736">
        <v>0</v>
      </c>
    </row>
    <row r="190" spans="1:16">
      <c r="A190">
        <v>9</v>
      </c>
      <c r="B190" s="732">
        <v>2025</v>
      </c>
      <c r="C190" t="s">
        <v>24</v>
      </c>
      <c r="D190" t="s">
        <v>57</v>
      </c>
      <c r="E190">
        <v>19</v>
      </c>
      <c r="F190" t="s">
        <v>225</v>
      </c>
      <c r="G190" s="736">
        <v>1269841117</v>
      </c>
      <c r="H190" s="736">
        <v>0</v>
      </c>
      <c r="I190" s="736">
        <v>0</v>
      </c>
      <c r="J190" s="736">
        <v>0</v>
      </c>
      <c r="K190" s="736">
        <v>0</v>
      </c>
      <c r="L190" s="736">
        <v>0</v>
      </c>
      <c r="M190" s="736">
        <v>1269841117</v>
      </c>
      <c r="N190" s="736">
        <v>0</v>
      </c>
      <c r="O190" s="736">
        <v>0</v>
      </c>
    </row>
    <row r="191" spans="1:16">
      <c r="A191">
        <v>9</v>
      </c>
      <c r="B191" s="732">
        <v>2025</v>
      </c>
      <c r="C191" t="s">
        <v>24</v>
      </c>
      <c r="D191" t="s">
        <v>57</v>
      </c>
      <c r="E191">
        <v>20</v>
      </c>
      <c r="F191" t="s">
        <v>76</v>
      </c>
      <c r="G191" s="736">
        <v>1382220000</v>
      </c>
      <c r="H191" s="736">
        <v>0</v>
      </c>
      <c r="I191" s="736">
        <v>0</v>
      </c>
      <c r="J191" s="736">
        <v>1382220000</v>
      </c>
      <c r="K191" s="736">
        <v>124824074.074074</v>
      </c>
      <c r="L191" s="736">
        <v>1507044074.07407</v>
      </c>
      <c r="M191" s="736">
        <v>0</v>
      </c>
      <c r="N191" s="736">
        <v>0</v>
      </c>
      <c r="O191" s="736">
        <v>1</v>
      </c>
      <c r="P191" t="s">
        <v>30</v>
      </c>
    </row>
    <row r="192" spans="1:16" ht="38.25">
      <c r="A192">
        <v>9</v>
      </c>
      <c r="B192" s="732">
        <v>2025</v>
      </c>
      <c r="C192" t="s">
        <v>24</v>
      </c>
      <c r="D192" t="s">
        <v>57</v>
      </c>
      <c r="E192">
        <v>21</v>
      </c>
      <c r="F192" t="s">
        <v>77</v>
      </c>
      <c r="G192" s="736">
        <v>1509219000</v>
      </c>
      <c r="H192" s="736">
        <v>0</v>
      </c>
      <c r="I192" s="736">
        <v>0</v>
      </c>
      <c r="J192" s="736">
        <v>426300000</v>
      </c>
      <c r="K192" s="736">
        <v>0</v>
      </c>
      <c r="L192" s="736">
        <v>426300000</v>
      </c>
      <c r="M192" s="736">
        <v>1082919000</v>
      </c>
      <c r="N192" s="736">
        <v>0</v>
      </c>
      <c r="O192" s="736">
        <v>0.28246397640103899</v>
      </c>
      <c r="P192" s="735" t="s">
        <v>214</v>
      </c>
    </row>
    <row r="193" spans="1:16">
      <c r="A193">
        <v>9</v>
      </c>
      <c r="B193" s="732">
        <v>2025</v>
      </c>
      <c r="C193" t="s">
        <v>79</v>
      </c>
      <c r="E193">
        <v>1</v>
      </c>
      <c r="F193" t="s">
        <v>87</v>
      </c>
      <c r="G193" s="736">
        <v>1450000000</v>
      </c>
      <c r="H193" s="736">
        <v>0</v>
      </c>
      <c r="I193" s="736">
        <v>41938875</v>
      </c>
      <c r="J193" s="736">
        <v>519215276</v>
      </c>
      <c r="K193" s="736">
        <v>0</v>
      </c>
      <c r="L193" s="736">
        <v>519215276</v>
      </c>
      <c r="M193" s="736">
        <v>0</v>
      </c>
      <c r="N193" s="736">
        <v>0</v>
      </c>
      <c r="O193" s="736">
        <v>0.35807950068965499</v>
      </c>
    </row>
    <row r="194" spans="1:16">
      <c r="A194">
        <v>9</v>
      </c>
      <c r="B194" s="732">
        <v>2025</v>
      </c>
      <c r="C194" t="s">
        <v>79</v>
      </c>
      <c r="E194">
        <v>2</v>
      </c>
      <c r="F194" t="s">
        <v>88</v>
      </c>
      <c r="G194" s="736">
        <v>1450000000</v>
      </c>
      <c r="H194" s="736">
        <v>0</v>
      </c>
      <c r="I194" s="736">
        <v>209694375</v>
      </c>
      <c r="J194" s="736">
        <v>586946559</v>
      </c>
      <c r="K194" s="736">
        <v>0</v>
      </c>
      <c r="L194" s="736">
        <v>586946559</v>
      </c>
      <c r="M194" s="736">
        <v>0</v>
      </c>
      <c r="N194" s="736">
        <v>0</v>
      </c>
      <c r="O194" s="736">
        <v>0.40479073034482799</v>
      </c>
    </row>
    <row r="195" spans="1:16">
      <c r="A195">
        <v>9</v>
      </c>
      <c r="B195" s="732">
        <v>2025</v>
      </c>
      <c r="C195" t="s">
        <v>79</v>
      </c>
      <c r="E195">
        <v>3</v>
      </c>
      <c r="F195" t="s">
        <v>89</v>
      </c>
      <c r="G195" s="736">
        <v>1667337000</v>
      </c>
      <c r="H195" s="736">
        <v>0</v>
      </c>
      <c r="I195" s="736">
        <v>0</v>
      </c>
      <c r="J195" s="736">
        <v>1667337000</v>
      </c>
      <c r="K195" s="736">
        <v>69430555.555555597</v>
      </c>
      <c r="L195" s="736">
        <v>1736767555.5555601</v>
      </c>
      <c r="M195" s="736">
        <v>0</v>
      </c>
      <c r="N195" s="736">
        <v>0</v>
      </c>
      <c r="O195" s="736">
        <v>1</v>
      </c>
      <c r="P195" t="s">
        <v>30</v>
      </c>
    </row>
    <row r="196" spans="1:16" ht="38.25">
      <c r="A196">
        <v>9</v>
      </c>
      <c r="B196" s="732">
        <v>2025</v>
      </c>
      <c r="C196" t="s">
        <v>79</v>
      </c>
      <c r="E196">
        <v>4</v>
      </c>
      <c r="F196" t="s">
        <v>90</v>
      </c>
      <c r="G196" s="736">
        <v>1665300000</v>
      </c>
      <c r="H196" s="736">
        <v>0</v>
      </c>
      <c r="I196" s="736">
        <v>0</v>
      </c>
      <c r="J196" s="736">
        <v>1665300000</v>
      </c>
      <c r="K196" s="736">
        <v>0</v>
      </c>
      <c r="L196" s="736">
        <v>1665300000</v>
      </c>
      <c r="M196" s="736">
        <v>0</v>
      </c>
      <c r="N196" s="736">
        <v>0</v>
      </c>
      <c r="O196" s="736">
        <v>1</v>
      </c>
      <c r="P196" s="735" t="s">
        <v>215</v>
      </c>
    </row>
    <row r="197" spans="1:16" ht="38.25">
      <c r="A197">
        <v>9</v>
      </c>
      <c r="B197" s="732">
        <v>2025</v>
      </c>
      <c r="C197" t="s">
        <v>79</v>
      </c>
      <c r="E197">
        <v>5</v>
      </c>
      <c r="F197" t="s">
        <v>92</v>
      </c>
      <c r="G197" s="736">
        <v>1663272000</v>
      </c>
      <c r="H197" s="736">
        <v>0</v>
      </c>
      <c r="I197" s="736">
        <v>61513650</v>
      </c>
      <c r="J197" s="736">
        <v>345091577</v>
      </c>
      <c r="K197" s="736">
        <v>0</v>
      </c>
      <c r="L197" s="736">
        <v>345091577</v>
      </c>
      <c r="M197" s="736">
        <v>1318180423</v>
      </c>
      <c r="N197" s="736">
        <v>0</v>
      </c>
      <c r="O197" s="736">
        <v>0.20747753644623401</v>
      </c>
      <c r="P197" s="735" t="s">
        <v>215</v>
      </c>
    </row>
    <row r="198" spans="1:16">
      <c r="A198">
        <v>9</v>
      </c>
      <c r="B198" s="732">
        <v>2025</v>
      </c>
      <c r="C198" t="s">
        <v>93</v>
      </c>
      <c r="E198">
        <v>1</v>
      </c>
      <c r="F198" t="s">
        <v>95</v>
      </c>
      <c r="G198" s="736">
        <v>2579225000</v>
      </c>
      <c r="H198" s="736">
        <v>0</v>
      </c>
      <c r="I198" s="736">
        <v>386883750</v>
      </c>
      <c r="J198" s="736">
        <v>1479443460</v>
      </c>
      <c r="K198" s="736">
        <v>0</v>
      </c>
      <c r="L198" s="736">
        <v>1479443460</v>
      </c>
      <c r="M198" s="736">
        <v>1099781540</v>
      </c>
      <c r="N198" s="736">
        <v>0</v>
      </c>
      <c r="O198" s="736">
        <v>0.5736</v>
      </c>
    </row>
    <row r="199" spans="1:16">
      <c r="A199">
        <v>9</v>
      </c>
      <c r="B199" s="732">
        <v>2025</v>
      </c>
      <c r="C199" t="s">
        <v>96</v>
      </c>
      <c r="E199">
        <v>1</v>
      </c>
      <c r="F199" t="s">
        <v>216</v>
      </c>
      <c r="G199" s="736">
        <v>6120000000</v>
      </c>
      <c r="H199" s="736">
        <v>0</v>
      </c>
      <c r="I199" s="736">
        <v>122400000</v>
      </c>
      <c r="J199" s="736">
        <v>1341810000</v>
      </c>
      <c r="K199" s="736">
        <v>0</v>
      </c>
      <c r="L199" s="736">
        <v>1341810000</v>
      </c>
      <c r="M199" s="736">
        <v>4778190000</v>
      </c>
      <c r="N199" s="736">
        <v>0</v>
      </c>
      <c r="O199" s="736">
        <v>0.21925</v>
      </c>
    </row>
    <row r="200" spans="1:16">
      <c r="A200">
        <v>9</v>
      </c>
      <c r="B200" s="732">
        <v>2025</v>
      </c>
      <c r="C200" t="s">
        <v>229</v>
      </c>
      <c r="E200">
        <v>1</v>
      </c>
      <c r="F200" t="s">
        <v>169</v>
      </c>
      <c r="G200" s="736">
        <v>1890897000</v>
      </c>
      <c r="H200" s="736">
        <v>0</v>
      </c>
      <c r="I200" s="736">
        <v>0</v>
      </c>
      <c r="J200" s="736">
        <v>1890897000</v>
      </c>
      <c r="K200" s="736">
        <v>69595000</v>
      </c>
      <c r="L200" s="736">
        <v>1960492000</v>
      </c>
      <c r="M200" s="736">
        <v>0</v>
      </c>
      <c r="N200" s="736">
        <v>0</v>
      </c>
      <c r="O200" s="736">
        <v>1</v>
      </c>
    </row>
    <row r="201" spans="1:16">
      <c r="A201">
        <v>10</v>
      </c>
      <c r="B201" s="732">
        <v>2025</v>
      </c>
      <c r="C201" t="s">
        <v>24</v>
      </c>
      <c r="D201" t="s">
        <v>27</v>
      </c>
      <c r="E201">
        <v>1</v>
      </c>
      <c r="F201" t="s">
        <v>28</v>
      </c>
      <c r="G201" s="736">
        <v>1140788000</v>
      </c>
      <c r="H201" s="736">
        <v>150000000</v>
      </c>
      <c r="I201" s="736">
        <v>124267500</v>
      </c>
      <c r="J201" s="736">
        <v>518195475</v>
      </c>
      <c r="K201" s="736">
        <v>0</v>
      </c>
      <c r="L201" s="736">
        <v>518195475</v>
      </c>
      <c r="M201" s="736">
        <v>622592525</v>
      </c>
      <c r="N201" s="736">
        <v>0.82845000000000002</v>
      </c>
      <c r="O201" s="736">
        <v>0.45424344838830699</v>
      </c>
    </row>
    <row r="202" spans="1:16">
      <c r="A202">
        <v>10</v>
      </c>
      <c r="B202" s="732">
        <v>2025</v>
      </c>
      <c r="C202" t="s">
        <v>24</v>
      </c>
      <c r="D202" t="s">
        <v>27</v>
      </c>
      <c r="E202">
        <v>2</v>
      </c>
      <c r="F202" t="s">
        <v>29</v>
      </c>
      <c r="G202" s="736">
        <v>1118543000</v>
      </c>
      <c r="H202" s="736">
        <v>0</v>
      </c>
      <c r="I202" s="736">
        <v>0</v>
      </c>
      <c r="J202" s="736">
        <v>1118543000</v>
      </c>
      <c r="K202" s="736">
        <v>138256481.48148099</v>
      </c>
      <c r="L202" s="736">
        <v>1256799481.4814799</v>
      </c>
      <c r="M202" s="736">
        <v>0</v>
      </c>
      <c r="N202" s="736">
        <v>0</v>
      </c>
      <c r="O202" s="736">
        <v>1</v>
      </c>
      <c r="P202" t="s">
        <v>30</v>
      </c>
    </row>
    <row r="203" spans="1:16">
      <c r="A203">
        <v>10</v>
      </c>
      <c r="B203" s="732">
        <v>2025</v>
      </c>
      <c r="C203" t="s">
        <v>24</v>
      </c>
      <c r="D203" t="s">
        <v>27</v>
      </c>
      <c r="E203">
        <v>3</v>
      </c>
      <c r="F203" t="s">
        <v>31</v>
      </c>
      <c r="G203" s="736">
        <v>1161338000</v>
      </c>
      <c r="H203" s="736">
        <v>0</v>
      </c>
      <c r="I203" s="736">
        <v>0</v>
      </c>
      <c r="J203" s="736">
        <v>1161338000</v>
      </c>
      <c r="K203" s="736">
        <v>28072222.222222202</v>
      </c>
      <c r="L203" s="736">
        <v>1189410222.2222199</v>
      </c>
      <c r="M203" s="736">
        <v>0</v>
      </c>
      <c r="N203" s="736">
        <v>0</v>
      </c>
      <c r="O203" s="736">
        <v>1</v>
      </c>
      <c r="P203" t="s">
        <v>30</v>
      </c>
    </row>
    <row r="204" spans="1:16">
      <c r="A204">
        <v>10</v>
      </c>
      <c r="B204" s="732">
        <v>2025</v>
      </c>
      <c r="C204" t="s">
        <v>24</v>
      </c>
      <c r="D204" t="s">
        <v>27</v>
      </c>
      <c r="E204">
        <v>4</v>
      </c>
      <c r="F204" t="s">
        <v>222</v>
      </c>
      <c r="G204" s="736">
        <v>1129099000</v>
      </c>
      <c r="H204" s="736">
        <v>150000000</v>
      </c>
      <c r="I204" s="736">
        <v>0</v>
      </c>
      <c r="J204" s="736">
        <v>240997680</v>
      </c>
      <c r="K204" s="736">
        <v>0</v>
      </c>
      <c r="L204" s="736">
        <v>240997680</v>
      </c>
      <c r="M204" s="736">
        <v>888101320</v>
      </c>
      <c r="N204" s="736">
        <v>0</v>
      </c>
      <c r="O204" s="736">
        <v>0.213442470500815</v>
      </c>
    </row>
    <row r="205" spans="1:16" ht="38.25">
      <c r="A205">
        <v>10</v>
      </c>
      <c r="B205" s="732">
        <v>2025</v>
      </c>
      <c r="C205" t="s">
        <v>24</v>
      </c>
      <c r="D205" t="s">
        <v>27</v>
      </c>
      <c r="E205">
        <v>5</v>
      </c>
      <c r="F205" t="s">
        <v>32</v>
      </c>
      <c r="G205" s="736">
        <v>1129099000</v>
      </c>
      <c r="H205" s="736">
        <v>0</v>
      </c>
      <c r="I205" s="736">
        <v>0</v>
      </c>
      <c r="J205" s="736">
        <v>649826280</v>
      </c>
      <c r="K205" s="736">
        <v>0</v>
      </c>
      <c r="L205" s="736">
        <v>649826280</v>
      </c>
      <c r="M205" s="736">
        <v>479272720</v>
      </c>
      <c r="N205" s="736">
        <v>0</v>
      </c>
      <c r="O205" s="736">
        <v>0.57552639759666802</v>
      </c>
      <c r="P205" s="735" t="s">
        <v>214</v>
      </c>
    </row>
    <row r="206" spans="1:16">
      <c r="A206">
        <v>10</v>
      </c>
      <c r="B206" s="732">
        <v>2025</v>
      </c>
      <c r="C206" t="s">
        <v>24</v>
      </c>
      <c r="D206" t="s">
        <v>34</v>
      </c>
      <c r="E206">
        <v>1</v>
      </c>
      <c r="F206" t="s">
        <v>35</v>
      </c>
      <c r="G206" s="736">
        <v>1295727000</v>
      </c>
      <c r="H206" s="736">
        <v>0</v>
      </c>
      <c r="I206" s="736">
        <v>0</v>
      </c>
      <c r="J206" s="736">
        <v>1295727000</v>
      </c>
      <c r="K206" s="736">
        <v>205662963</v>
      </c>
      <c r="L206" s="736">
        <v>1501389963</v>
      </c>
      <c r="M206" s="736">
        <v>0</v>
      </c>
      <c r="N206" s="736">
        <v>0</v>
      </c>
      <c r="O206" s="736">
        <v>1</v>
      </c>
      <c r="P206" t="s">
        <v>30</v>
      </c>
    </row>
    <row r="207" spans="1:16">
      <c r="A207">
        <v>10</v>
      </c>
      <c r="B207" s="732">
        <v>2025</v>
      </c>
      <c r="C207" t="s">
        <v>24</v>
      </c>
      <c r="D207" t="s">
        <v>34</v>
      </c>
      <c r="E207">
        <v>2</v>
      </c>
      <c r="F207" t="s">
        <v>36</v>
      </c>
      <c r="G207" s="736">
        <v>1629894000</v>
      </c>
      <c r="H207" s="736">
        <v>0</v>
      </c>
      <c r="I207" s="736">
        <v>0</v>
      </c>
      <c r="J207" s="736">
        <v>1629894000</v>
      </c>
      <c r="K207" s="736">
        <v>134944444.444444</v>
      </c>
      <c r="L207" s="736">
        <v>1764838444.4444399</v>
      </c>
      <c r="M207" s="736">
        <v>0</v>
      </c>
      <c r="N207" s="736">
        <v>0</v>
      </c>
      <c r="O207" s="736">
        <v>1</v>
      </c>
      <c r="P207" t="s">
        <v>30</v>
      </c>
    </row>
    <row r="208" spans="1:16">
      <c r="A208">
        <v>10</v>
      </c>
      <c r="B208" s="732">
        <v>2025</v>
      </c>
      <c r="C208" t="s">
        <v>24</v>
      </c>
      <c r="D208" t="s">
        <v>34</v>
      </c>
      <c r="E208">
        <v>3</v>
      </c>
      <c r="F208" t="s">
        <v>37</v>
      </c>
      <c r="G208" s="736">
        <v>1323642000</v>
      </c>
      <c r="H208" s="736">
        <v>200000000</v>
      </c>
      <c r="I208" s="736">
        <v>188784000</v>
      </c>
      <c r="J208" s="736">
        <v>1253088000</v>
      </c>
      <c r="K208" s="736">
        <v>0</v>
      </c>
      <c r="L208" s="736">
        <v>1253088000</v>
      </c>
      <c r="M208" s="736">
        <v>70554000</v>
      </c>
      <c r="N208" s="736">
        <v>0.94391999999999998</v>
      </c>
      <c r="O208" s="736">
        <v>0.94669706763611305</v>
      </c>
    </row>
    <row r="209" spans="1:16">
      <c r="A209">
        <v>10</v>
      </c>
      <c r="B209" s="732">
        <v>2025</v>
      </c>
      <c r="C209" t="s">
        <v>24</v>
      </c>
      <c r="D209" t="s">
        <v>34</v>
      </c>
      <c r="E209">
        <v>4</v>
      </c>
      <c r="F209" t="s">
        <v>38</v>
      </c>
      <c r="G209" s="736">
        <v>1325213000</v>
      </c>
      <c r="H209" s="736">
        <v>200000000</v>
      </c>
      <c r="I209" s="736">
        <v>330857000</v>
      </c>
      <c r="J209" s="736">
        <v>1325213000</v>
      </c>
      <c r="K209" s="736">
        <v>0</v>
      </c>
      <c r="L209" s="736">
        <v>1325213000</v>
      </c>
      <c r="M209" s="736">
        <v>0</v>
      </c>
      <c r="N209" s="736">
        <v>1.654285</v>
      </c>
      <c r="O209" s="736">
        <v>1</v>
      </c>
    </row>
    <row r="210" spans="1:16" ht="51">
      <c r="A210">
        <v>10</v>
      </c>
      <c r="B210" s="732">
        <v>2025</v>
      </c>
      <c r="C210" t="s">
        <v>24</v>
      </c>
      <c r="D210" t="s">
        <v>34</v>
      </c>
      <c r="E210">
        <v>5</v>
      </c>
      <c r="F210" t="s">
        <v>39</v>
      </c>
      <c r="G210" s="736">
        <v>1221751000</v>
      </c>
      <c r="H210" s="736">
        <v>0</v>
      </c>
      <c r="I210" s="736">
        <v>0</v>
      </c>
      <c r="J210" s="736">
        <v>1221751000</v>
      </c>
      <c r="K210" s="736">
        <v>56776852</v>
      </c>
      <c r="L210" s="736">
        <v>1278527852</v>
      </c>
      <c r="M210" s="736">
        <v>0</v>
      </c>
      <c r="N210" s="736">
        <v>0</v>
      </c>
      <c r="O210" s="736">
        <v>1</v>
      </c>
      <c r="P210" s="735" t="s">
        <v>42</v>
      </c>
    </row>
    <row r="211" spans="1:16">
      <c r="A211">
        <v>10</v>
      </c>
      <c r="B211" s="732">
        <v>2025</v>
      </c>
      <c r="C211" t="s">
        <v>24</v>
      </c>
      <c r="D211" t="s">
        <v>34</v>
      </c>
      <c r="E211">
        <v>6</v>
      </c>
      <c r="F211" t="s">
        <v>40</v>
      </c>
      <c r="G211" s="736">
        <v>1195530000</v>
      </c>
      <c r="H211" s="736">
        <v>0</v>
      </c>
      <c r="I211" s="736">
        <v>0</v>
      </c>
      <c r="J211" s="736">
        <v>1195530000</v>
      </c>
      <c r="K211" s="736">
        <v>141848148.148148</v>
      </c>
      <c r="L211" s="736">
        <v>1337378148.14815</v>
      </c>
      <c r="M211" s="736">
        <v>0</v>
      </c>
      <c r="N211" s="736">
        <v>0</v>
      </c>
      <c r="O211" s="736">
        <v>1</v>
      </c>
      <c r="P211" t="s">
        <v>30</v>
      </c>
    </row>
    <row r="212" spans="1:16" ht="51">
      <c r="A212">
        <v>10</v>
      </c>
      <c r="B212" s="732">
        <v>2025</v>
      </c>
      <c r="C212" t="s">
        <v>24</v>
      </c>
      <c r="D212" t="s">
        <v>34</v>
      </c>
      <c r="E212">
        <v>7</v>
      </c>
      <c r="F212" t="s">
        <v>41</v>
      </c>
      <c r="G212" s="736">
        <v>1487132000</v>
      </c>
      <c r="H212" s="736">
        <v>0</v>
      </c>
      <c r="I212" s="736">
        <v>0</v>
      </c>
      <c r="J212" s="736">
        <v>1487132000</v>
      </c>
      <c r="K212" s="736">
        <v>99454630</v>
      </c>
      <c r="L212" s="736">
        <v>1586586630</v>
      </c>
      <c r="M212" s="736">
        <v>0</v>
      </c>
      <c r="N212" s="736">
        <v>0</v>
      </c>
      <c r="O212" s="736">
        <v>1</v>
      </c>
      <c r="P212" s="735" t="s">
        <v>42</v>
      </c>
    </row>
    <row r="213" spans="1:16" ht="38.25">
      <c r="A213">
        <v>10</v>
      </c>
      <c r="B213" s="732">
        <v>2025</v>
      </c>
      <c r="C213" t="s">
        <v>24</v>
      </c>
      <c r="D213" t="s">
        <v>34</v>
      </c>
      <c r="E213">
        <v>8</v>
      </c>
      <c r="F213" t="s">
        <v>43</v>
      </c>
      <c r="G213" s="736">
        <v>1590793000</v>
      </c>
      <c r="H213" s="736">
        <v>0</v>
      </c>
      <c r="I213" s="736">
        <v>0</v>
      </c>
      <c r="J213" s="736">
        <v>520020000</v>
      </c>
      <c r="K213" s="736">
        <v>0</v>
      </c>
      <c r="L213" s="736">
        <v>520020000</v>
      </c>
      <c r="M213" s="736">
        <v>1070773000</v>
      </c>
      <c r="N213" s="736">
        <v>0</v>
      </c>
      <c r="O213" s="736">
        <v>0.32689356817637499</v>
      </c>
      <c r="P213" s="735" t="s">
        <v>214</v>
      </c>
    </row>
    <row r="214" spans="1:16" ht="38.25">
      <c r="A214">
        <v>10</v>
      </c>
      <c r="B214" s="732">
        <v>2025</v>
      </c>
      <c r="C214" t="s">
        <v>24</v>
      </c>
      <c r="D214" t="s">
        <v>34</v>
      </c>
      <c r="E214">
        <v>9</v>
      </c>
      <c r="F214" t="s">
        <v>45</v>
      </c>
      <c r="G214" s="736">
        <v>1386198000</v>
      </c>
      <c r="H214" s="736">
        <v>0</v>
      </c>
      <c r="I214" s="736">
        <v>0</v>
      </c>
      <c r="J214" s="736">
        <v>220603680</v>
      </c>
      <c r="K214" s="736">
        <v>0</v>
      </c>
      <c r="L214" s="736">
        <v>220603680</v>
      </c>
      <c r="M214" s="736">
        <v>1165594320</v>
      </c>
      <c r="N214" s="736">
        <v>0</v>
      </c>
      <c r="O214" s="736">
        <v>0.159142979574347</v>
      </c>
      <c r="P214" s="735" t="s">
        <v>214</v>
      </c>
    </row>
    <row r="215" spans="1:16">
      <c r="A215">
        <v>10</v>
      </c>
      <c r="B215" s="732">
        <v>2025</v>
      </c>
      <c r="C215" t="s">
        <v>24</v>
      </c>
      <c r="D215" t="s">
        <v>34</v>
      </c>
      <c r="E215">
        <v>10</v>
      </c>
      <c r="F215" t="s">
        <v>46</v>
      </c>
      <c r="G215" s="736">
        <v>1151187000</v>
      </c>
      <c r="H215" s="736">
        <v>0</v>
      </c>
      <c r="I215" s="736">
        <v>0</v>
      </c>
      <c r="J215" s="736">
        <v>1151187000</v>
      </c>
      <c r="K215" s="736">
        <v>139475000</v>
      </c>
      <c r="L215" s="736">
        <v>1290662000</v>
      </c>
      <c r="M215" s="736">
        <v>0</v>
      </c>
      <c r="N215" s="736">
        <v>0</v>
      </c>
      <c r="O215" s="736">
        <v>1</v>
      </c>
      <c r="P215" t="s">
        <v>30</v>
      </c>
    </row>
    <row r="216" spans="1:16">
      <c r="A216">
        <v>10</v>
      </c>
      <c r="B216" s="732">
        <v>2025</v>
      </c>
      <c r="C216" t="s">
        <v>24</v>
      </c>
      <c r="D216" t="s">
        <v>34</v>
      </c>
      <c r="E216">
        <v>11</v>
      </c>
      <c r="F216" t="s">
        <v>47</v>
      </c>
      <c r="G216" s="736">
        <v>1599758000</v>
      </c>
      <c r="H216" s="736">
        <v>0</v>
      </c>
      <c r="I216" s="736">
        <v>0</v>
      </c>
      <c r="J216" s="736">
        <v>1599758000</v>
      </c>
      <c r="K216" s="736">
        <v>0</v>
      </c>
      <c r="L216" s="736">
        <v>1599758000</v>
      </c>
      <c r="M216" s="736">
        <v>0</v>
      </c>
      <c r="N216" s="736">
        <v>0</v>
      </c>
      <c r="O216" s="736">
        <v>1</v>
      </c>
      <c r="P216" t="s">
        <v>30</v>
      </c>
    </row>
    <row r="217" spans="1:16">
      <c r="A217">
        <v>10</v>
      </c>
      <c r="B217" s="732">
        <v>2025</v>
      </c>
      <c r="C217" t="s">
        <v>24</v>
      </c>
      <c r="D217" t="s">
        <v>34</v>
      </c>
      <c r="E217">
        <v>12</v>
      </c>
      <c r="F217" t="s">
        <v>48</v>
      </c>
      <c r="G217" s="736">
        <v>1512938000</v>
      </c>
      <c r="H217" s="736">
        <v>0</v>
      </c>
      <c r="I217" s="736">
        <v>0</v>
      </c>
      <c r="J217" s="736">
        <v>1512938000</v>
      </c>
      <c r="K217" s="736">
        <v>145883333.33333299</v>
      </c>
      <c r="L217" s="736">
        <v>1658821333.3333299</v>
      </c>
      <c r="M217" s="736">
        <v>0</v>
      </c>
      <c r="N217" s="736">
        <v>0</v>
      </c>
      <c r="O217" s="736">
        <v>1</v>
      </c>
      <c r="P217" t="s">
        <v>30</v>
      </c>
    </row>
    <row r="218" spans="1:16">
      <c r="A218">
        <v>10</v>
      </c>
      <c r="B218" s="732">
        <v>2025</v>
      </c>
      <c r="C218" t="s">
        <v>24</v>
      </c>
      <c r="D218" t="s">
        <v>34</v>
      </c>
      <c r="E218">
        <v>13</v>
      </c>
      <c r="F218" t="s">
        <v>49</v>
      </c>
      <c r="G218" s="736">
        <v>1593398000</v>
      </c>
      <c r="H218" s="736">
        <v>0</v>
      </c>
      <c r="I218" s="736">
        <v>0</v>
      </c>
      <c r="J218" s="736">
        <v>1593398000</v>
      </c>
      <c r="K218" s="736">
        <v>113004630</v>
      </c>
      <c r="L218" s="736">
        <v>1706402630</v>
      </c>
      <c r="M218" s="736">
        <v>0</v>
      </c>
      <c r="N218" s="736">
        <v>0</v>
      </c>
      <c r="O218" s="736">
        <v>1</v>
      </c>
      <c r="P218" t="s">
        <v>30</v>
      </c>
    </row>
    <row r="219" spans="1:16">
      <c r="A219">
        <v>10</v>
      </c>
      <c r="B219" s="732">
        <v>2025</v>
      </c>
      <c r="C219" t="s">
        <v>24</v>
      </c>
      <c r="D219" t="s">
        <v>34</v>
      </c>
      <c r="E219">
        <v>14</v>
      </c>
      <c r="F219" t="s">
        <v>50</v>
      </c>
      <c r="G219" s="736">
        <v>1168758000</v>
      </c>
      <c r="H219" s="736">
        <v>0</v>
      </c>
      <c r="I219" s="736">
        <v>0</v>
      </c>
      <c r="J219" s="736">
        <v>1168758000</v>
      </c>
      <c r="K219" s="736">
        <v>0</v>
      </c>
      <c r="L219" s="736">
        <v>1168758000</v>
      </c>
      <c r="M219" s="736">
        <v>0</v>
      </c>
      <c r="N219" s="736">
        <v>0</v>
      </c>
      <c r="O219" s="736">
        <v>1</v>
      </c>
    </row>
    <row r="220" spans="1:16">
      <c r="A220">
        <v>10</v>
      </c>
      <c r="B220" s="732">
        <v>2025</v>
      </c>
      <c r="C220" t="s">
        <v>24</v>
      </c>
      <c r="D220" t="s">
        <v>51</v>
      </c>
      <c r="E220">
        <v>1</v>
      </c>
      <c r="F220" t="s">
        <v>52</v>
      </c>
      <c r="G220" s="736">
        <v>1566568000</v>
      </c>
      <c r="H220" s="736">
        <v>0</v>
      </c>
      <c r="I220" s="736">
        <v>0</v>
      </c>
      <c r="J220" s="736">
        <v>1566568000</v>
      </c>
      <c r="K220" s="736">
        <v>203928703.703704</v>
      </c>
      <c r="L220" s="736">
        <v>1770496703.7037001</v>
      </c>
      <c r="M220" s="736">
        <v>0</v>
      </c>
      <c r="N220" s="736">
        <v>0</v>
      </c>
      <c r="O220" s="736">
        <v>1</v>
      </c>
      <c r="P220" t="s">
        <v>30</v>
      </c>
    </row>
    <row r="221" spans="1:16">
      <c r="A221">
        <v>10</v>
      </c>
      <c r="B221" s="732">
        <v>2025</v>
      </c>
      <c r="C221" t="s">
        <v>24</v>
      </c>
      <c r="D221" t="s">
        <v>51</v>
      </c>
      <c r="E221">
        <v>2</v>
      </c>
      <c r="F221" t="s">
        <v>53</v>
      </c>
      <c r="G221" s="736">
        <v>1264042000</v>
      </c>
      <c r="H221" s="736">
        <v>200000000</v>
      </c>
      <c r="I221" s="736">
        <v>89683200</v>
      </c>
      <c r="J221" s="736">
        <v>411297120</v>
      </c>
      <c r="K221" s="736">
        <v>0</v>
      </c>
      <c r="L221" s="736">
        <v>411297120</v>
      </c>
      <c r="M221" s="736">
        <v>852744880</v>
      </c>
      <c r="N221" s="736">
        <v>0.44841599999999998</v>
      </c>
      <c r="O221" s="736">
        <v>0.32538247937964099</v>
      </c>
    </row>
    <row r="222" spans="1:16">
      <c r="A222">
        <v>10</v>
      </c>
      <c r="B222" s="732">
        <v>2025</v>
      </c>
      <c r="C222" t="s">
        <v>24</v>
      </c>
      <c r="D222" t="s">
        <v>51</v>
      </c>
      <c r="E222">
        <v>3</v>
      </c>
      <c r="F222" t="s">
        <v>54</v>
      </c>
      <c r="G222" s="736">
        <v>1264264000</v>
      </c>
      <c r="H222" s="736">
        <v>200000000</v>
      </c>
      <c r="I222" s="736">
        <v>0</v>
      </c>
      <c r="J222" s="736">
        <v>264067200</v>
      </c>
      <c r="K222" s="736">
        <v>0</v>
      </c>
      <c r="L222" s="736">
        <v>264067200</v>
      </c>
      <c r="M222" s="736">
        <v>1000196800</v>
      </c>
      <c r="N222" s="736">
        <v>0</v>
      </c>
      <c r="O222" s="736">
        <v>0.20887029924129799</v>
      </c>
    </row>
    <row r="223" spans="1:16">
      <c r="A223">
        <v>10</v>
      </c>
      <c r="B223" s="732">
        <v>2025</v>
      </c>
      <c r="C223" t="s">
        <v>24</v>
      </c>
      <c r="D223" t="s">
        <v>51</v>
      </c>
      <c r="E223">
        <v>4</v>
      </c>
      <c r="F223" t="s">
        <v>55</v>
      </c>
      <c r="G223" s="736">
        <v>929889000</v>
      </c>
      <c r="H223" s="736">
        <v>0</v>
      </c>
      <c r="I223" s="736">
        <v>0</v>
      </c>
      <c r="J223" s="736">
        <v>929889000</v>
      </c>
      <c r="K223" s="736">
        <v>41061111.111111097</v>
      </c>
      <c r="L223" s="736">
        <v>970950111.11111104</v>
      </c>
      <c r="M223" s="736">
        <v>0</v>
      </c>
      <c r="N223" s="736">
        <v>0</v>
      </c>
      <c r="O223" s="736">
        <v>1</v>
      </c>
      <c r="P223" t="s">
        <v>30</v>
      </c>
    </row>
    <row r="224" spans="1:16">
      <c r="A224">
        <v>10</v>
      </c>
      <c r="B224" s="732">
        <v>2025</v>
      </c>
      <c r="C224" t="s">
        <v>24</v>
      </c>
      <c r="D224" t="s">
        <v>51</v>
      </c>
      <c r="E224">
        <v>5</v>
      </c>
      <c r="F224" t="s">
        <v>56</v>
      </c>
      <c r="G224" s="736">
        <v>1150397000</v>
      </c>
      <c r="H224" s="736">
        <v>0</v>
      </c>
      <c r="I224" s="736">
        <v>0</v>
      </c>
      <c r="J224" s="736">
        <v>1150397000</v>
      </c>
      <c r="K224" s="736">
        <v>157625000</v>
      </c>
      <c r="L224" s="736">
        <v>1308022000</v>
      </c>
      <c r="M224" s="736">
        <v>0</v>
      </c>
      <c r="N224" s="736">
        <v>0</v>
      </c>
      <c r="O224" s="736">
        <v>1</v>
      </c>
      <c r="P224" t="s">
        <v>30</v>
      </c>
    </row>
    <row r="225" spans="1:16">
      <c r="A225">
        <v>10</v>
      </c>
      <c r="B225" s="732">
        <v>2025</v>
      </c>
      <c r="C225" t="s">
        <v>24</v>
      </c>
      <c r="D225" t="s">
        <v>51</v>
      </c>
      <c r="E225">
        <v>6</v>
      </c>
      <c r="F225" t="s">
        <v>147</v>
      </c>
      <c r="G225" s="736">
        <v>1688339000</v>
      </c>
      <c r="H225" s="736">
        <v>0</v>
      </c>
      <c r="I225" s="736">
        <v>0</v>
      </c>
      <c r="J225" s="736">
        <v>0</v>
      </c>
      <c r="K225" s="736">
        <v>0</v>
      </c>
      <c r="L225" s="736">
        <v>0</v>
      </c>
      <c r="M225" s="736">
        <v>1688339000</v>
      </c>
      <c r="N225" s="736">
        <v>0</v>
      </c>
      <c r="O225" s="736">
        <v>0</v>
      </c>
      <c r="P225" t="s">
        <v>239</v>
      </c>
    </row>
    <row r="226" spans="1:16">
      <c r="A226">
        <v>10</v>
      </c>
      <c r="B226" s="732">
        <v>2025</v>
      </c>
      <c r="C226" t="s">
        <v>24</v>
      </c>
      <c r="D226" t="s">
        <v>51</v>
      </c>
      <c r="E226">
        <v>7</v>
      </c>
      <c r="F226" t="s">
        <v>243</v>
      </c>
      <c r="G226" s="736">
        <v>1437536000</v>
      </c>
      <c r="H226" s="736">
        <v>0</v>
      </c>
      <c r="I226" s="736">
        <v>0</v>
      </c>
      <c r="J226" s="736">
        <v>0</v>
      </c>
      <c r="K226" s="736">
        <v>0</v>
      </c>
      <c r="L226" s="736">
        <v>0</v>
      </c>
      <c r="M226" s="736">
        <v>1437536000</v>
      </c>
      <c r="N226" s="736">
        <v>0</v>
      </c>
      <c r="O226" s="736">
        <v>0</v>
      </c>
    </row>
    <row r="227" spans="1:16">
      <c r="A227">
        <v>10</v>
      </c>
      <c r="B227" s="732">
        <v>2025</v>
      </c>
      <c r="C227" t="s">
        <v>24</v>
      </c>
      <c r="D227" t="s">
        <v>57</v>
      </c>
      <c r="E227">
        <v>1</v>
      </c>
      <c r="F227" t="s">
        <v>58</v>
      </c>
      <c r="G227" s="736">
        <v>1366377000</v>
      </c>
      <c r="H227" s="736">
        <v>200000000</v>
      </c>
      <c r="I227" s="736">
        <v>66768750</v>
      </c>
      <c r="J227" s="736">
        <v>745940475</v>
      </c>
      <c r="K227" s="736">
        <v>0</v>
      </c>
      <c r="L227" s="736">
        <v>745940475</v>
      </c>
      <c r="M227" s="736">
        <v>620436525</v>
      </c>
      <c r="N227" s="736">
        <v>0.33384374999999999</v>
      </c>
      <c r="O227" s="736">
        <v>0.545925813300429</v>
      </c>
    </row>
    <row r="228" spans="1:16">
      <c r="A228">
        <v>10</v>
      </c>
      <c r="B228" s="732">
        <v>2025</v>
      </c>
      <c r="C228" t="s">
        <v>24</v>
      </c>
      <c r="D228" t="s">
        <v>57</v>
      </c>
      <c r="E228">
        <v>2</v>
      </c>
      <c r="F228" t="s">
        <v>59</v>
      </c>
      <c r="G228" s="736">
        <v>1307971000</v>
      </c>
      <c r="H228" s="736">
        <v>200000000</v>
      </c>
      <c r="I228" s="736">
        <v>390042000</v>
      </c>
      <c r="J228" s="736">
        <v>1238068800</v>
      </c>
      <c r="K228" s="736">
        <v>0</v>
      </c>
      <c r="L228" s="736">
        <v>1238068800</v>
      </c>
      <c r="M228" s="736">
        <v>69902200</v>
      </c>
      <c r="N228" s="736">
        <v>1.95021</v>
      </c>
      <c r="O228" s="736">
        <v>0.94655676616683404</v>
      </c>
    </row>
    <row r="229" spans="1:16">
      <c r="A229">
        <v>10</v>
      </c>
      <c r="B229" s="732">
        <v>2025</v>
      </c>
      <c r="C229" t="s">
        <v>24</v>
      </c>
      <c r="D229" t="s">
        <v>57</v>
      </c>
      <c r="E229">
        <v>3</v>
      </c>
      <c r="F229" t="s">
        <v>60</v>
      </c>
      <c r="G229" s="736">
        <v>1196198000</v>
      </c>
      <c r="H229" s="736">
        <v>0</v>
      </c>
      <c r="I229" s="736">
        <v>0</v>
      </c>
      <c r="J229" s="736">
        <v>1196198000</v>
      </c>
      <c r="K229" s="736">
        <v>164801852</v>
      </c>
      <c r="L229" s="736">
        <v>1360999852</v>
      </c>
      <c r="M229" s="736">
        <v>0</v>
      </c>
      <c r="N229" s="736">
        <v>0</v>
      </c>
      <c r="O229" s="736">
        <v>1</v>
      </c>
      <c r="P229" t="s">
        <v>30</v>
      </c>
    </row>
    <row r="230" spans="1:16">
      <c r="A230">
        <v>10</v>
      </c>
      <c r="B230" s="732">
        <v>2025</v>
      </c>
      <c r="C230" t="s">
        <v>24</v>
      </c>
      <c r="D230" t="s">
        <v>57</v>
      </c>
      <c r="E230">
        <v>4</v>
      </c>
      <c r="F230" t="s">
        <v>62</v>
      </c>
      <c r="G230" s="736">
        <v>1299151000</v>
      </c>
      <c r="H230" s="736">
        <v>200000000</v>
      </c>
      <c r="I230" s="736">
        <v>251520300</v>
      </c>
      <c r="J230" s="736">
        <v>1227717900</v>
      </c>
      <c r="K230" s="736">
        <v>0</v>
      </c>
      <c r="L230" s="736">
        <v>1227717900</v>
      </c>
      <c r="M230" s="736">
        <v>71433100</v>
      </c>
      <c r="N230" s="736">
        <v>1.2576015</v>
      </c>
      <c r="O230" s="736">
        <v>0.94501555246464797</v>
      </c>
    </row>
    <row r="231" spans="1:16">
      <c r="A231">
        <v>10</v>
      </c>
      <c r="B231" s="732">
        <v>2025</v>
      </c>
      <c r="C231" t="s">
        <v>24</v>
      </c>
      <c r="D231" t="s">
        <v>57</v>
      </c>
      <c r="E231">
        <v>5</v>
      </c>
      <c r="F231" t="s">
        <v>63</v>
      </c>
      <c r="G231" s="736">
        <v>1178570000</v>
      </c>
      <c r="H231" s="736">
        <v>0</v>
      </c>
      <c r="I231" s="736">
        <v>0</v>
      </c>
      <c r="J231" s="736">
        <v>1178570000</v>
      </c>
      <c r="K231" s="736">
        <v>162989814.81481501</v>
      </c>
      <c r="L231" s="736">
        <v>1341559814.81481</v>
      </c>
      <c r="M231" s="736">
        <v>0</v>
      </c>
      <c r="N231" s="736">
        <v>0</v>
      </c>
      <c r="O231" s="736">
        <v>1</v>
      </c>
      <c r="P231" t="s">
        <v>30</v>
      </c>
    </row>
    <row r="232" spans="1:16">
      <c r="A232">
        <v>10</v>
      </c>
      <c r="B232" s="732">
        <v>2025</v>
      </c>
      <c r="C232" t="s">
        <v>24</v>
      </c>
      <c r="D232" t="s">
        <v>57</v>
      </c>
      <c r="E232">
        <v>6</v>
      </c>
      <c r="F232" t="s">
        <v>224</v>
      </c>
      <c r="G232" s="736">
        <v>1209500000</v>
      </c>
      <c r="H232" s="736">
        <v>150000000</v>
      </c>
      <c r="I232" s="736">
        <v>257499000</v>
      </c>
      <c r="J232" s="736">
        <v>502123050</v>
      </c>
      <c r="K232" s="736">
        <v>0</v>
      </c>
      <c r="L232" s="736">
        <v>502123050</v>
      </c>
      <c r="M232" s="736">
        <v>707376950</v>
      </c>
      <c r="N232" s="736">
        <v>1.7166600000000001</v>
      </c>
      <c r="O232" s="736">
        <v>0.415149276560562</v>
      </c>
    </row>
    <row r="233" spans="1:16" ht="38.25">
      <c r="A233">
        <v>10</v>
      </c>
      <c r="B233" s="732">
        <v>2025</v>
      </c>
      <c r="C233" t="s">
        <v>24</v>
      </c>
      <c r="D233" t="s">
        <v>57</v>
      </c>
      <c r="E233">
        <v>7</v>
      </c>
      <c r="F233" t="s">
        <v>64</v>
      </c>
      <c r="G233" s="736">
        <v>1355857000</v>
      </c>
      <c r="H233" s="736">
        <v>0</v>
      </c>
      <c r="I233" s="736">
        <v>0</v>
      </c>
      <c r="J233" s="736">
        <v>524149542</v>
      </c>
      <c r="K233" s="736">
        <v>0</v>
      </c>
      <c r="L233" s="736">
        <v>524149542</v>
      </c>
      <c r="M233" s="736">
        <v>831707458</v>
      </c>
      <c r="N233" s="736">
        <v>0</v>
      </c>
      <c r="O233" s="736">
        <v>0.38658172801409002</v>
      </c>
      <c r="P233" s="735" t="s">
        <v>214</v>
      </c>
    </row>
    <row r="234" spans="1:16">
      <c r="A234">
        <v>10</v>
      </c>
      <c r="B234" s="732">
        <v>2025</v>
      </c>
      <c r="C234" t="s">
        <v>24</v>
      </c>
      <c r="D234" t="s">
        <v>57</v>
      </c>
      <c r="E234">
        <v>8</v>
      </c>
      <c r="F234" t="s">
        <v>65</v>
      </c>
      <c r="G234" s="736">
        <v>1227450000</v>
      </c>
      <c r="H234" s="736">
        <v>0</v>
      </c>
      <c r="I234" s="736">
        <v>0</v>
      </c>
      <c r="J234" s="736">
        <v>1227450000</v>
      </c>
      <c r="K234" s="736">
        <v>145866666.66666701</v>
      </c>
      <c r="L234" s="736">
        <v>1373316666.6666701</v>
      </c>
      <c r="M234" s="736">
        <v>0</v>
      </c>
      <c r="N234" s="736">
        <v>0</v>
      </c>
      <c r="O234" s="736">
        <v>1</v>
      </c>
      <c r="P234" t="s">
        <v>30</v>
      </c>
    </row>
    <row r="235" spans="1:16">
      <c r="A235">
        <v>10</v>
      </c>
      <c r="B235" s="732">
        <v>2025</v>
      </c>
      <c r="C235" t="s">
        <v>24</v>
      </c>
      <c r="D235" t="s">
        <v>57</v>
      </c>
      <c r="E235">
        <v>9</v>
      </c>
      <c r="F235" t="s">
        <v>66</v>
      </c>
      <c r="G235" s="736">
        <v>1190874000</v>
      </c>
      <c r="H235" s="736">
        <v>100000000</v>
      </c>
      <c r="I235" s="736">
        <v>21676005</v>
      </c>
      <c r="J235" s="736">
        <v>927251325</v>
      </c>
      <c r="K235" s="736">
        <v>0</v>
      </c>
      <c r="L235" s="736">
        <v>927251325</v>
      </c>
      <c r="M235" s="736">
        <v>263622675</v>
      </c>
      <c r="N235" s="736">
        <v>0.21676005000000001</v>
      </c>
      <c r="O235" s="736">
        <v>0.77863092568987102</v>
      </c>
    </row>
    <row r="236" spans="1:16">
      <c r="A236">
        <v>10</v>
      </c>
      <c r="B236" s="732">
        <v>2025</v>
      </c>
      <c r="C236" t="s">
        <v>24</v>
      </c>
      <c r="D236" t="s">
        <v>57</v>
      </c>
      <c r="E236">
        <v>10</v>
      </c>
      <c r="F236" t="s">
        <v>67</v>
      </c>
      <c r="G236" s="736">
        <v>1202288000</v>
      </c>
      <c r="H236" s="736">
        <v>0</v>
      </c>
      <c r="I236" s="736">
        <v>0</v>
      </c>
      <c r="J236" s="736">
        <v>1202288000</v>
      </c>
      <c r="K236" s="736">
        <v>139692592.59259301</v>
      </c>
      <c r="L236" s="736">
        <v>1341980592.5925901</v>
      </c>
      <c r="M236" s="736">
        <v>0</v>
      </c>
      <c r="N236" s="736">
        <v>0</v>
      </c>
      <c r="O236" s="736">
        <v>1</v>
      </c>
      <c r="P236" t="s">
        <v>30</v>
      </c>
    </row>
    <row r="237" spans="1:16">
      <c r="A237">
        <v>10</v>
      </c>
      <c r="B237" s="732">
        <v>2025</v>
      </c>
      <c r="C237" t="s">
        <v>24</v>
      </c>
      <c r="D237" t="s">
        <v>57</v>
      </c>
      <c r="E237">
        <v>11</v>
      </c>
      <c r="F237" t="s">
        <v>68</v>
      </c>
      <c r="G237" s="736">
        <v>1552019000</v>
      </c>
      <c r="H237" s="736">
        <v>0</v>
      </c>
      <c r="I237" s="736">
        <v>0</v>
      </c>
      <c r="J237" s="736">
        <v>1552019000</v>
      </c>
      <c r="K237" s="736">
        <v>137225000</v>
      </c>
      <c r="L237" s="736">
        <v>1689244000</v>
      </c>
      <c r="M237" s="736">
        <v>0</v>
      </c>
      <c r="N237" s="736">
        <v>0</v>
      </c>
      <c r="O237" s="736">
        <v>1</v>
      </c>
      <c r="P237" t="s">
        <v>30</v>
      </c>
    </row>
    <row r="238" spans="1:16">
      <c r="A238">
        <v>10</v>
      </c>
      <c r="B238" s="732">
        <v>2025</v>
      </c>
      <c r="C238" t="s">
        <v>24</v>
      </c>
      <c r="D238" t="s">
        <v>57</v>
      </c>
      <c r="E238">
        <v>12</v>
      </c>
      <c r="F238" t="s">
        <v>149</v>
      </c>
      <c r="G238" s="736">
        <v>1191696000</v>
      </c>
      <c r="H238" s="736">
        <v>0</v>
      </c>
      <c r="I238" s="736">
        <v>0</v>
      </c>
      <c r="J238" s="736">
        <v>1191696000</v>
      </c>
      <c r="K238" s="736">
        <v>125000000</v>
      </c>
      <c r="L238" s="736">
        <v>1316696000</v>
      </c>
      <c r="M238" s="736">
        <v>0</v>
      </c>
      <c r="N238" s="736">
        <v>0</v>
      </c>
      <c r="O238" s="736">
        <v>1</v>
      </c>
      <c r="P238" t="s">
        <v>30</v>
      </c>
    </row>
    <row r="239" spans="1:16">
      <c r="A239">
        <v>10</v>
      </c>
      <c r="B239" s="732">
        <v>2025</v>
      </c>
      <c r="C239" t="s">
        <v>24</v>
      </c>
      <c r="D239" t="s">
        <v>57</v>
      </c>
      <c r="E239">
        <v>13</v>
      </c>
      <c r="F239" t="s">
        <v>151</v>
      </c>
      <c r="G239" s="736">
        <v>1658348000</v>
      </c>
      <c r="H239" s="736">
        <v>0</v>
      </c>
      <c r="I239" s="736">
        <v>0</v>
      </c>
      <c r="J239" s="736">
        <v>1658348000</v>
      </c>
      <c r="K239" s="736">
        <v>158909259.25925899</v>
      </c>
      <c r="L239" s="736">
        <v>1817257259.2592599</v>
      </c>
      <c r="M239" s="736">
        <v>0</v>
      </c>
      <c r="N239" s="736">
        <v>0</v>
      </c>
      <c r="O239" s="736">
        <v>1</v>
      </c>
      <c r="P239" t="s">
        <v>30</v>
      </c>
    </row>
    <row r="240" spans="1:16">
      <c r="A240">
        <v>10</v>
      </c>
      <c r="B240" s="732">
        <v>2025</v>
      </c>
      <c r="C240" t="s">
        <v>24</v>
      </c>
      <c r="D240" t="s">
        <v>57</v>
      </c>
      <c r="E240">
        <v>14</v>
      </c>
      <c r="F240" t="s">
        <v>152</v>
      </c>
      <c r="G240" s="736">
        <v>1420640000</v>
      </c>
      <c r="H240" s="736">
        <v>0</v>
      </c>
      <c r="I240" s="736">
        <v>0</v>
      </c>
      <c r="J240" s="736">
        <v>1420640000</v>
      </c>
      <c r="K240" s="736">
        <v>149076851.851852</v>
      </c>
      <c r="L240" s="736">
        <v>1569716851.85185</v>
      </c>
      <c r="M240" s="736">
        <v>0</v>
      </c>
      <c r="N240" s="736">
        <v>0</v>
      </c>
      <c r="O240" s="736">
        <v>1</v>
      </c>
      <c r="P240" t="s">
        <v>30</v>
      </c>
    </row>
    <row r="241" spans="1:16">
      <c r="A241">
        <v>10</v>
      </c>
      <c r="B241" s="732">
        <v>2025</v>
      </c>
      <c r="C241" t="s">
        <v>24</v>
      </c>
      <c r="D241" t="s">
        <v>57</v>
      </c>
      <c r="E241">
        <v>15</v>
      </c>
      <c r="F241" t="s">
        <v>72</v>
      </c>
      <c r="G241" s="736">
        <v>1215243000</v>
      </c>
      <c r="H241" s="736">
        <v>0</v>
      </c>
      <c r="I241" s="736">
        <v>0</v>
      </c>
      <c r="J241" s="736">
        <v>1215243000</v>
      </c>
      <c r="K241" s="736">
        <v>84728704</v>
      </c>
      <c r="L241" s="736">
        <v>1299971704</v>
      </c>
      <c r="M241" s="736">
        <v>0</v>
      </c>
      <c r="N241" s="736">
        <v>0</v>
      </c>
      <c r="O241" s="736">
        <v>1</v>
      </c>
      <c r="P241" t="s">
        <v>30</v>
      </c>
    </row>
    <row r="242" spans="1:16">
      <c r="A242">
        <v>10</v>
      </c>
      <c r="B242" s="732">
        <v>2025</v>
      </c>
      <c r="C242" t="s">
        <v>24</v>
      </c>
      <c r="D242" t="s">
        <v>57</v>
      </c>
      <c r="E242">
        <v>16</v>
      </c>
      <c r="F242" t="s">
        <v>73</v>
      </c>
      <c r="G242" s="736">
        <v>1217161000</v>
      </c>
      <c r="H242" s="736">
        <v>0</v>
      </c>
      <c r="I242" s="736">
        <v>0</v>
      </c>
      <c r="J242" s="736">
        <v>1217161000</v>
      </c>
      <c r="K242" s="736">
        <v>142537963</v>
      </c>
      <c r="L242" s="736">
        <v>1359698963</v>
      </c>
      <c r="M242" s="736">
        <v>0</v>
      </c>
      <c r="N242" s="736">
        <v>0</v>
      </c>
      <c r="O242" s="736">
        <v>1</v>
      </c>
      <c r="P242" t="s">
        <v>30</v>
      </c>
    </row>
    <row r="243" spans="1:16">
      <c r="A243">
        <v>10</v>
      </c>
      <c r="B243" s="732">
        <v>2025</v>
      </c>
      <c r="C243" t="s">
        <v>24</v>
      </c>
      <c r="D243" t="s">
        <v>57</v>
      </c>
      <c r="E243">
        <v>17</v>
      </c>
      <c r="F243" t="s">
        <v>75</v>
      </c>
      <c r="G243" s="736">
        <v>1267836000</v>
      </c>
      <c r="H243" s="736">
        <v>0</v>
      </c>
      <c r="I243" s="736">
        <v>0</v>
      </c>
      <c r="J243" s="736">
        <v>1267836000</v>
      </c>
      <c r="K243" s="736">
        <v>108254630</v>
      </c>
      <c r="L243" s="736">
        <v>1376090630</v>
      </c>
      <c r="M243" s="736">
        <v>0</v>
      </c>
      <c r="N243" s="736">
        <v>0</v>
      </c>
      <c r="O243" s="736">
        <v>1</v>
      </c>
      <c r="P243" t="s">
        <v>30</v>
      </c>
    </row>
    <row r="244" spans="1:16">
      <c r="A244">
        <v>10</v>
      </c>
      <c r="B244" s="732">
        <v>2025</v>
      </c>
      <c r="C244" t="s">
        <v>24</v>
      </c>
      <c r="D244" t="s">
        <v>57</v>
      </c>
      <c r="E244">
        <v>18</v>
      </c>
      <c r="F244" t="s">
        <v>244</v>
      </c>
      <c r="G244" s="736">
        <v>0</v>
      </c>
      <c r="H244" s="736">
        <v>0</v>
      </c>
      <c r="I244" s="736">
        <v>0</v>
      </c>
      <c r="J244" s="736">
        <v>0</v>
      </c>
      <c r="K244" s="736">
        <v>0</v>
      </c>
      <c r="L244" s="736">
        <v>0</v>
      </c>
      <c r="M244" s="736">
        <v>0</v>
      </c>
      <c r="N244" s="736">
        <v>0</v>
      </c>
      <c r="O244" s="736">
        <v>0</v>
      </c>
    </row>
    <row r="245" spans="1:16">
      <c r="A245">
        <v>10</v>
      </c>
      <c r="B245" s="732">
        <v>2025</v>
      </c>
      <c r="C245" t="s">
        <v>24</v>
      </c>
      <c r="D245" t="s">
        <v>57</v>
      </c>
      <c r="E245">
        <v>19</v>
      </c>
      <c r="F245" t="s">
        <v>225</v>
      </c>
      <c r="G245" s="736">
        <v>1269841117</v>
      </c>
      <c r="H245" s="736">
        <v>200000000</v>
      </c>
      <c r="I245" s="736">
        <v>0</v>
      </c>
      <c r="J245" s="736">
        <v>0</v>
      </c>
      <c r="K245" s="736">
        <v>0</v>
      </c>
      <c r="L245" s="736">
        <v>0</v>
      </c>
      <c r="M245" s="736">
        <v>1269841117</v>
      </c>
      <c r="N245" s="736">
        <v>0</v>
      </c>
      <c r="O245" s="736">
        <v>0</v>
      </c>
    </row>
    <row r="246" spans="1:16">
      <c r="A246">
        <v>10</v>
      </c>
      <c r="B246" s="732">
        <v>2025</v>
      </c>
      <c r="C246" t="s">
        <v>24</v>
      </c>
      <c r="D246" t="s">
        <v>57</v>
      </c>
      <c r="E246">
        <v>20</v>
      </c>
      <c r="F246" t="s">
        <v>76</v>
      </c>
      <c r="G246" s="736">
        <v>1382220000</v>
      </c>
      <c r="H246" s="736">
        <v>0</v>
      </c>
      <c r="I246" s="736">
        <v>0</v>
      </c>
      <c r="J246" s="736">
        <v>1382220000</v>
      </c>
      <c r="K246" s="736">
        <v>124824074.074074</v>
      </c>
      <c r="L246" s="736">
        <v>1507044074.07407</v>
      </c>
      <c r="M246" s="736">
        <v>0</v>
      </c>
      <c r="N246" s="736">
        <v>0</v>
      </c>
      <c r="O246" s="736">
        <v>1</v>
      </c>
      <c r="P246" t="s">
        <v>30</v>
      </c>
    </row>
    <row r="247" spans="1:16" ht="38.25">
      <c r="A247">
        <v>10</v>
      </c>
      <c r="B247" s="732">
        <v>2025</v>
      </c>
      <c r="C247" t="s">
        <v>24</v>
      </c>
      <c r="D247" t="s">
        <v>57</v>
      </c>
      <c r="E247">
        <v>21</v>
      </c>
      <c r="F247" t="s">
        <v>77</v>
      </c>
      <c r="G247" s="736">
        <v>1509219000</v>
      </c>
      <c r="H247" s="736">
        <v>0</v>
      </c>
      <c r="I247" s="736">
        <v>0</v>
      </c>
      <c r="J247" s="736">
        <v>426300000</v>
      </c>
      <c r="K247" s="736">
        <v>0</v>
      </c>
      <c r="L247" s="736">
        <v>426300000</v>
      </c>
      <c r="M247" s="736">
        <v>1082919000</v>
      </c>
      <c r="N247" s="736">
        <v>0</v>
      </c>
      <c r="O247" s="736">
        <v>0.28246397640103899</v>
      </c>
      <c r="P247" s="735" t="s">
        <v>214</v>
      </c>
    </row>
    <row r="248" spans="1:16">
      <c r="A248">
        <v>10</v>
      </c>
      <c r="B248" s="732">
        <v>2025</v>
      </c>
      <c r="C248" t="s">
        <v>79</v>
      </c>
      <c r="E248">
        <v>1</v>
      </c>
      <c r="F248" t="s">
        <v>87</v>
      </c>
      <c r="G248" s="736">
        <v>1450000000</v>
      </c>
      <c r="H248" s="736">
        <v>200000000</v>
      </c>
      <c r="I248" s="736">
        <v>115331906</v>
      </c>
      <c r="J248" s="736">
        <v>634547183</v>
      </c>
      <c r="K248" s="736">
        <v>0</v>
      </c>
      <c r="L248" s="736">
        <v>634547183</v>
      </c>
      <c r="M248" s="736">
        <v>815452817</v>
      </c>
      <c r="N248" s="736">
        <v>0.57665953000000003</v>
      </c>
      <c r="O248" s="736">
        <v>0.437618746896552</v>
      </c>
    </row>
    <row r="249" spans="1:16">
      <c r="A249">
        <v>10</v>
      </c>
      <c r="B249" s="732">
        <v>2025</v>
      </c>
      <c r="C249" t="s">
        <v>79</v>
      </c>
      <c r="E249">
        <v>2</v>
      </c>
      <c r="F249" t="s">
        <v>88</v>
      </c>
      <c r="G249" s="736">
        <v>1450000000</v>
      </c>
      <c r="H249" s="736">
        <v>200000000</v>
      </c>
      <c r="I249" s="736">
        <v>0</v>
      </c>
      <c r="J249" s="736">
        <v>586946559</v>
      </c>
      <c r="K249" s="736">
        <v>0</v>
      </c>
      <c r="L249" s="736">
        <v>586946559</v>
      </c>
      <c r="M249" s="736">
        <v>863053441</v>
      </c>
      <c r="N249" s="736">
        <v>0</v>
      </c>
      <c r="O249" s="736">
        <v>0.40479073034482799</v>
      </c>
    </row>
    <row r="250" spans="1:16">
      <c r="A250">
        <v>10</v>
      </c>
      <c r="B250" s="732">
        <v>2025</v>
      </c>
      <c r="C250" t="s">
        <v>79</v>
      </c>
      <c r="E250">
        <v>3</v>
      </c>
      <c r="F250" t="s">
        <v>89</v>
      </c>
      <c r="G250" s="736">
        <v>1667337000</v>
      </c>
      <c r="H250" s="736">
        <v>0</v>
      </c>
      <c r="I250" s="736">
        <v>0</v>
      </c>
      <c r="J250" s="736">
        <v>1667337000</v>
      </c>
      <c r="K250" s="736">
        <v>69430556</v>
      </c>
      <c r="L250" s="736">
        <v>1736767556</v>
      </c>
      <c r="M250" s="736">
        <v>0</v>
      </c>
      <c r="N250" s="736">
        <v>0</v>
      </c>
      <c r="O250" s="736">
        <v>1</v>
      </c>
      <c r="P250" t="s">
        <v>30</v>
      </c>
    </row>
    <row r="251" spans="1:16">
      <c r="A251">
        <v>10</v>
      </c>
      <c r="B251" s="732">
        <v>2025</v>
      </c>
      <c r="C251" t="s">
        <v>79</v>
      </c>
      <c r="E251">
        <v>4</v>
      </c>
      <c r="F251" t="s">
        <v>153</v>
      </c>
      <c r="G251" s="736">
        <v>2442810000</v>
      </c>
      <c r="H251" s="736">
        <v>0</v>
      </c>
      <c r="I251" s="736">
        <v>0</v>
      </c>
      <c r="J251" s="736">
        <v>0</v>
      </c>
      <c r="K251" s="736">
        <v>0</v>
      </c>
      <c r="L251" s="736">
        <v>0</v>
      </c>
      <c r="M251" s="736">
        <v>0</v>
      </c>
      <c r="N251" s="736">
        <v>0</v>
      </c>
      <c r="O251" s="736">
        <v>0</v>
      </c>
    </row>
    <row r="252" spans="1:16" ht="38.25">
      <c r="A252">
        <v>10</v>
      </c>
      <c r="B252" s="732">
        <v>2025</v>
      </c>
      <c r="C252" t="s">
        <v>79</v>
      </c>
      <c r="E252">
        <v>5</v>
      </c>
      <c r="F252" t="s">
        <v>90</v>
      </c>
      <c r="G252" s="736">
        <v>1665300000</v>
      </c>
      <c r="H252" s="736">
        <v>0</v>
      </c>
      <c r="I252" s="736">
        <v>0</v>
      </c>
      <c r="J252" s="736">
        <v>1665300000</v>
      </c>
      <c r="K252" s="736">
        <v>0</v>
      </c>
      <c r="L252" s="736">
        <v>1665300000</v>
      </c>
      <c r="M252" s="736">
        <v>0</v>
      </c>
      <c r="N252" s="736">
        <v>0</v>
      </c>
      <c r="O252" s="736">
        <v>1</v>
      </c>
      <c r="P252" s="735" t="s">
        <v>215</v>
      </c>
    </row>
    <row r="253" spans="1:16" ht="38.25">
      <c r="A253">
        <v>10</v>
      </c>
      <c r="B253" s="732">
        <v>2025</v>
      </c>
      <c r="C253" t="s">
        <v>79</v>
      </c>
      <c r="E253">
        <v>6</v>
      </c>
      <c r="F253" t="s">
        <v>92</v>
      </c>
      <c r="G253" s="736">
        <v>1663272000</v>
      </c>
      <c r="H253" s="736">
        <v>0</v>
      </c>
      <c r="I253" s="736">
        <v>230676188</v>
      </c>
      <c r="J253" s="736">
        <v>575767764</v>
      </c>
      <c r="K253" s="736">
        <v>0</v>
      </c>
      <c r="L253" s="736">
        <v>575767764</v>
      </c>
      <c r="M253" s="736">
        <v>1087504236</v>
      </c>
      <c r="N253" s="736">
        <v>0</v>
      </c>
      <c r="O253" s="736">
        <v>0.346165728756331</v>
      </c>
      <c r="P253" s="735" t="s">
        <v>215</v>
      </c>
    </row>
    <row r="254" spans="1:16">
      <c r="A254">
        <v>10</v>
      </c>
      <c r="B254" s="732">
        <v>2025</v>
      </c>
      <c r="C254" t="s">
        <v>93</v>
      </c>
      <c r="E254">
        <v>1</v>
      </c>
      <c r="F254" t="s">
        <v>95</v>
      </c>
      <c r="G254" s="736">
        <v>2579225000</v>
      </c>
      <c r="H254" s="736">
        <v>0</v>
      </c>
      <c r="I254" s="736">
        <v>257922500</v>
      </c>
      <c r="J254" s="736">
        <v>1737365960</v>
      </c>
      <c r="K254" s="736">
        <v>0</v>
      </c>
      <c r="L254" s="736">
        <v>1737365960</v>
      </c>
      <c r="M254" s="736">
        <v>841859040</v>
      </c>
      <c r="N254" s="736">
        <v>0</v>
      </c>
      <c r="O254" s="736">
        <v>0.67359999999999998</v>
      </c>
    </row>
    <row r="255" spans="1:16">
      <c r="A255">
        <v>10</v>
      </c>
      <c r="B255" s="732">
        <v>2025</v>
      </c>
      <c r="C255" t="s">
        <v>96</v>
      </c>
      <c r="E255">
        <v>1</v>
      </c>
      <c r="F255" t="s">
        <v>216</v>
      </c>
      <c r="G255" s="736">
        <v>6635659000</v>
      </c>
      <c r="H255" s="736">
        <v>0</v>
      </c>
      <c r="I255" s="736">
        <v>2971617300</v>
      </c>
      <c r="J255" s="736">
        <v>4313427300</v>
      </c>
      <c r="K255" s="736">
        <v>0</v>
      </c>
      <c r="L255" s="736">
        <v>4313427300</v>
      </c>
      <c r="M255" s="736">
        <v>2322231700</v>
      </c>
      <c r="N255" s="736">
        <v>0</v>
      </c>
      <c r="O255" s="736">
        <v>0.65003751699718104</v>
      </c>
    </row>
    <row r="256" spans="1:16">
      <c r="A256">
        <v>10</v>
      </c>
      <c r="B256" s="732">
        <v>2025</v>
      </c>
      <c r="C256" t="s">
        <v>229</v>
      </c>
      <c r="E256">
        <v>1</v>
      </c>
      <c r="F256" t="s">
        <v>169</v>
      </c>
      <c r="G256" s="736">
        <v>1890897000</v>
      </c>
      <c r="H256" s="736">
        <v>0</v>
      </c>
      <c r="I256" s="736">
        <v>0</v>
      </c>
      <c r="J256" s="736">
        <v>1890897000</v>
      </c>
      <c r="K256" s="736">
        <v>69595000</v>
      </c>
      <c r="L256" s="736">
        <v>1960492000</v>
      </c>
      <c r="M256" s="736">
        <v>0</v>
      </c>
      <c r="N256" s="736">
        <v>0</v>
      </c>
      <c r="O256" s="736">
        <v>1</v>
      </c>
    </row>
    <row r="257" spans="1:16">
      <c r="A257">
        <v>11</v>
      </c>
      <c r="B257" s="732">
        <v>2025</v>
      </c>
      <c r="C257" t="s">
        <v>24</v>
      </c>
      <c r="D257" t="s">
        <v>27</v>
      </c>
      <c r="E257">
        <v>1</v>
      </c>
      <c r="F257" t="s">
        <v>28</v>
      </c>
      <c r="G257" s="736">
        <v>1140788000</v>
      </c>
      <c r="H257" s="736">
        <v>200000000</v>
      </c>
      <c r="I257" s="736">
        <v>335522250</v>
      </c>
      <c r="J257" s="736">
        <v>853717725</v>
      </c>
      <c r="K257" s="736">
        <v>0</v>
      </c>
      <c r="L257" s="736">
        <v>853717725</v>
      </c>
      <c r="M257" s="736">
        <v>287070275</v>
      </c>
      <c r="N257" s="736">
        <v>1.67761125</v>
      </c>
      <c r="O257" s="736">
        <v>0.74835791137354202</v>
      </c>
    </row>
    <row r="258" spans="1:16">
      <c r="A258">
        <v>11</v>
      </c>
      <c r="B258" s="732">
        <v>2025</v>
      </c>
      <c r="C258" t="s">
        <v>24</v>
      </c>
      <c r="D258" t="s">
        <v>27</v>
      </c>
      <c r="E258">
        <v>2</v>
      </c>
      <c r="F258" t="s">
        <v>29</v>
      </c>
      <c r="G258" s="736">
        <v>1118543000</v>
      </c>
      <c r="H258" s="736">
        <v>0</v>
      </c>
      <c r="I258" s="736">
        <v>0</v>
      </c>
      <c r="J258" s="736">
        <v>1118543000</v>
      </c>
      <c r="K258" s="736">
        <v>138256481.48148099</v>
      </c>
      <c r="L258" s="736">
        <v>1256799481.4814799</v>
      </c>
      <c r="M258" s="736">
        <v>0</v>
      </c>
      <c r="N258" s="736">
        <v>0</v>
      </c>
      <c r="O258" s="736">
        <v>1</v>
      </c>
      <c r="P258" t="s">
        <v>30</v>
      </c>
    </row>
    <row r="259" spans="1:16">
      <c r="A259">
        <v>11</v>
      </c>
      <c r="B259" s="732">
        <v>2025</v>
      </c>
      <c r="C259" t="s">
        <v>24</v>
      </c>
      <c r="D259" t="s">
        <v>27</v>
      </c>
      <c r="E259">
        <v>3</v>
      </c>
      <c r="F259" t="s">
        <v>31</v>
      </c>
      <c r="G259" s="736">
        <v>1161338000</v>
      </c>
      <c r="H259" s="736">
        <v>0</v>
      </c>
      <c r="I259" s="736">
        <v>0</v>
      </c>
      <c r="J259" s="736">
        <v>1161338000</v>
      </c>
      <c r="K259" s="736">
        <v>28072222.222222202</v>
      </c>
      <c r="L259" s="736">
        <v>1189410222.2222199</v>
      </c>
      <c r="M259" s="736">
        <v>0</v>
      </c>
      <c r="N259" s="736">
        <v>0</v>
      </c>
      <c r="O259" s="736">
        <v>1</v>
      </c>
      <c r="P259" t="s">
        <v>30</v>
      </c>
    </row>
    <row r="260" spans="1:16">
      <c r="A260">
        <v>11</v>
      </c>
      <c r="B260" s="732">
        <v>2025</v>
      </c>
      <c r="C260" t="s">
        <v>24</v>
      </c>
      <c r="D260" t="s">
        <v>27</v>
      </c>
      <c r="E260">
        <v>4</v>
      </c>
      <c r="F260" t="s">
        <v>222</v>
      </c>
      <c r="G260" s="736">
        <v>1129099000</v>
      </c>
      <c r="H260" s="736">
        <v>200000000</v>
      </c>
      <c r="I260" s="736">
        <v>248400000</v>
      </c>
      <c r="J260" s="736">
        <v>489397680</v>
      </c>
      <c r="K260" s="736">
        <v>0</v>
      </c>
      <c r="L260" s="736">
        <v>489397680</v>
      </c>
      <c r="M260" s="736">
        <v>639701320</v>
      </c>
      <c r="N260" s="736">
        <v>1.242</v>
      </c>
      <c r="O260" s="736">
        <v>0.43344089402257902</v>
      </c>
    </row>
    <row r="261" spans="1:16" ht="38.25">
      <c r="A261">
        <v>11</v>
      </c>
      <c r="B261" s="732">
        <v>2025</v>
      </c>
      <c r="C261" t="s">
        <v>24</v>
      </c>
      <c r="D261" t="s">
        <v>27</v>
      </c>
      <c r="E261">
        <v>5</v>
      </c>
      <c r="F261" t="s">
        <v>32</v>
      </c>
      <c r="G261" s="736">
        <v>1129099000</v>
      </c>
      <c r="H261" s="736">
        <v>0</v>
      </c>
      <c r="I261" s="736">
        <v>0</v>
      </c>
      <c r="J261" s="736">
        <v>649826280</v>
      </c>
      <c r="K261" s="736">
        <v>0</v>
      </c>
      <c r="L261" s="736">
        <v>649826280</v>
      </c>
      <c r="M261" s="736">
        <v>479272720</v>
      </c>
      <c r="N261" s="736">
        <v>0</v>
      </c>
      <c r="O261" s="736">
        <v>0.57552639759666802</v>
      </c>
      <c r="P261" s="735" t="s">
        <v>214</v>
      </c>
    </row>
    <row r="262" spans="1:16">
      <c r="A262">
        <v>11</v>
      </c>
      <c r="B262" s="732">
        <v>2025</v>
      </c>
      <c r="C262" t="s">
        <v>24</v>
      </c>
      <c r="D262" t="s">
        <v>34</v>
      </c>
      <c r="E262">
        <v>1</v>
      </c>
      <c r="F262" t="s">
        <v>35</v>
      </c>
      <c r="G262" s="736">
        <v>1295727000</v>
      </c>
      <c r="H262" s="736">
        <v>0</v>
      </c>
      <c r="I262" s="736">
        <v>0</v>
      </c>
      <c r="J262" s="736">
        <v>1295727000</v>
      </c>
      <c r="K262" s="736">
        <v>205662963</v>
      </c>
      <c r="L262" s="736">
        <v>1501389963</v>
      </c>
      <c r="M262" s="736">
        <v>0</v>
      </c>
      <c r="N262" s="736">
        <v>0</v>
      </c>
      <c r="O262" s="736">
        <v>1</v>
      </c>
      <c r="P262" t="s">
        <v>30</v>
      </c>
    </row>
    <row r="263" spans="1:16">
      <c r="A263">
        <v>11</v>
      </c>
      <c r="B263" s="732">
        <v>2025</v>
      </c>
      <c r="C263" t="s">
        <v>24</v>
      </c>
      <c r="D263" t="s">
        <v>34</v>
      </c>
      <c r="E263">
        <v>2</v>
      </c>
      <c r="F263" t="s">
        <v>36</v>
      </c>
      <c r="G263" s="736">
        <v>1629894000</v>
      </c>
      <c r="H263" s="736">
        <v>0</v>
      </c>
      <c r="I263" s="736">
        <v>0</v>
      </c>
      <c r="J263" s="736">
        <v>1629894000</v>
      </c>
      <c r="K263" s="736">
        <v>134944444.444444</v>
      </c>
      <c r="L263" s="736">
        <v>1764838444.4444399</v>
      </c>
      <c r="M263" s="736">
        <v>0</v>
      </c>
      <c r="N263" s="736">
        <v>0</v>
      </c>
      <c r="O263" s="736">
        <v>1</v>
      </c>
      <c r="P263" t="s">
        <v>30</v>
      </c>
    </row>
    <row r="264" spans="1:16">
      <c r="A264">
        <v>11</v>
      </c>
      <c r="B264" s="732">
        <v>2025</v>
      </c>
      <c r="C264" t="s">
        <v>24</v>
      </c>
      <c r="D264" t="s">
        <v>34</v>
      </c>
      <c r="E264">
        <v>3</v>
      </c>
      <c r="F264" t="s">
        <v>37</v>
      </c>
      <c r="G264" s="736">
        <v>1323642000</v>
      </c>
      <c r="H264" s="736">
        <v>100000000</v>
      </c>
      <c r="I264" s="736">
        <v>70554000</v>
      </c>
      <c r="J264" s="736">
        <v>1323642000</v>
      </c>
      <c r="K264" s="736">
        <v>0</v>
      </c>
      <c r="L264" s="736">
        <v>1323642000</v>
      </c>
      <c r="M264" s="736">
        <v>0</v>
      </c>
      <c r="N264" s="736">
        <v>0.70553999999999994</v>
      </c>
      <c r="O264" s="736">
        <v>1</v>
      </c>
    </row>
    <row r="265" spans="1:16">
      <c r="A265">
        <v>11</v>
      </c>
      <c r="B265" s="732">
        <v>2025</v>
      </c>
      <c r="C265" t="s">
        <v>24</v>
      </c>
      <c r="D265" t="s">
        <v>34</v>
      </c>
      <c r="E265">
        <v>4</v>
      </c>
      <c r="F265" t="s">
        <v>38</v>
      </c>
      <c r="G265" s="736">
        <v>1352546000</v>
      </c>
      <c r="H265" s="736">
        <v>0</v>
      </c>
      <c r="I265" s="736">
        <v>27333000</v>
      </c>
      <c r="J265" s="736">
        <v>1352546000</v>
      </c>
      <c r="K265" s="736">
        <v>86584259</v>
      </c>
      <c r="L265" s="736">
        <v>1439130259</v>
      </c>
      <c r="M265" s="736">
        <v>0</v>
      </c>
      <c r="N265" s="736">
        <v>0</v>
      </c>
      <c r="O265" s="736">
        <v>1</v>
      </c>
    </row>
    <row r="266" spans="1:16" ht="51">
      <c r="A266">
        <v>11</v>
      </c>
      <c r="B266" s="732">
        <v>2025</v>
      </c>
      <c r="C266" t="s">
        <v>24</v>
      </c>
      <c r="D266" t="s">
        <v>34</v>
      </c>
      <c r="E266">
        <v>5</v>
      </c>
      <c r="F266" t="s">
        <v>39</v>
      </c>
      <c r="G266" s="736">
        <v>1221751000</v>
      </c>
      <c r="H266" s="736">
        <v>0</v>
      </c>
      <c r="I266" s="736">
        <v>0</v>
      </c>
      <c r="J266" s="736">
        <v>1221751000</v>
      </c>
      <c r="K266" s="736">
        <v>56776852</v>
      </c>
      <c r="L266" s="736">
        <v>1278527852</v>
      </c>
      <c r="M266" s="736">
        <v>0</v>
      </c>
      <c r="N266" s="736">
        <v>0</v>
      </c>
      <c r="O266" s="736">
        <v>1</v>
      </c>
      <c r="P266" s="735" t="s">
        <v>42</v>
      </c>
    </row>
    <row r="267" spans="1:16">
      <c r="A267">
        <v>11</v>
      </c>
      <c r="B267" s="732">
        <v>2025</v>
      </c>
      <c r="C267" t="s">
        <v>24</v>
      </c>
      <c r="D267" t="s">
        <v>34</v>
      </c>
      <c r="E267">
        <v>6</v>
      </c>
      <c r="F267" t="s">
        <v>40</v>
      </c>
      <c r="G267" s="736">
        <v>1195530000</v>
      </c>
      <c r="H267" s="736">
        <v>0</v>
      </c>
      <c r="I267" s="736">
        <v>0</v>
      </c>
      <c r="J267" s="736">
        <v>1195530000</v>
      </c>
      <c r="K267" s="736">
        <v>141848148.148148</v>
      </c>
      <c r="L267" s="736">
        <v>1337378148.14815</v>
      </c>
      <c r="M267" s="736">
        <v>0</v>
      </c>
      <c r="N267" s="736">
        <v>0</v>
      </c>
      <c r="O267" s="736">
        <v>1</v>
      </c>
      <c r="P267" t="s">
        <v>30</v>
      </c>
    </row>
    <row r="268" spans="1:16" ht="51">
      <c r="A268">
        <v>11</v>
      </c>
      <c r="B268" s="732">
        <v>2025</v>
      </c>
      <c r="C268" t="s">
        <v>24</v>
      </c>
      <c r="D268" t="s">
        <v>34</v>
      </c>
      <c r="E268">
        <v>7</v>
      </c>
      <c r="F268" t="s">
        <v>41</v>
      </c>
      <c r="G268" s="736">
        <v>1487132000</v>
      </c>
      <c r="H268" s="736">
        <v>0</v>
      </c>
      <c r="I268" s="736">
        <v>0</v>
      </c>
      <c r="J268" s="736">
        <v>1487132000</v>
      </c>
      <c r="K268" s="736">
        <v>99454630</v>
      </c>
      <c r="L268" s="736">
        <v>1586586630</v>
      </c>
      <c r="M268" s="736">
        <v>0</v>
      </c>
      <c r="N268" s="736">
        <v>0</v>
      </c>
      <c r="O268" s="736">
        <v>1</v>
      </c>
      <c r="P268" s="735" t="s">
        <v>42</v>
      </c>
    </row>
    <row r="269" spans="1:16" ht="38.25">
      <c r="A269">
        <v>11</v>
      </c>
      <c r="B269" s="732">
        <v>2025</v>
      </c>
      <c r="C269" t="s">
        <v>24</v>
      </c>
      <c r="D269" t="s">
        <v>34</v>
      </c>
      <c r="E269">
        <v>8</v>
      </c>
      <c r="F269" t="s">
        <v>43</v>
      </c>
      <c r="G269" s="736">
        <v>1590793000</v>
      </c>
      <c r="H269" s="736">
        <v>0</v>
      </c>
      <c r="I269" s="736">
        <v>0</v>
      </c>
      <c r="J269" s="736">
        <v>520020000</v>
      </c>
      <c r="K269" s="736">
        <v>0</v>
      </c>
      <c r="L269" s="736">
        <v>520020000</v>
      </c>
      <c r="M269" s="736">
        <v>1070773000</v>
      </c>
      <c r="N269" s="736">
        <v>0</v>
      </c>
      <c r="O269" s="736">
        <v>0.32689356817637499</v>
      </c>
      <c r="P269" s="735" t="s">
        <v>214</v>
      </c>
    </row>
    <row r="270" spans="1:16" ht="38.25">
      <c r="A270">
        <v>11</v>
      </c>
      <c r="B270" s="732">
        <v>2025</v>
      </c>
      <c r="C270" t="s">
        <v>24</v>
      </c>
      <c r="D270" t="s">
        <v>34</v>
      </c>
      <c r="E270">
        <v>9</v>
      </c>
      <c r="F270" t="s">
        <v>45</v>
      </c>
      <c r="G270" s="736">
        <v>1386198000</v>
      </c>
      <c r="H270" s="736">
        <v>0</v>
      </c>
      <c r="I270" s="736">
        <v>0</v>
      </c>
      <c r="J270" s="736">
        <v>220603680</v>
      </c>
      <c r="K270" s="736">
        <v>0</v>
      </c>
      <c r="L270" s="736">
        <v>220603680</v>
      </c>
      <c r="M270" s="736">
        <v>1165594320</v>
      </c>
      <c r="N270" s="736">
        <v>0</v>
      </c>
      <c r="O270" s="736">
        <v>0.159142979574347</v>
      </c>
      <c r="P270" s="735" t="s">
        <v>214</v>
      </c>
    </row>
    <row r="271" spans="1:16">
      <c r="A271">
        <v>11</v>
      </c>
      <c r="B271" s="732">
        <v>2025</v>
      </c>
      <c r="C271" t="s">
        <v>24</v>
      </c>
      <c r="D271" t="s">
        <v>34</v>
      </c>
      <c r="E271">
        <v>10</v>
      </c>
      <c r="F271" t="s">
        <v>46</v>
      </c>
      <c r="G271" s="736">
        <v>1151187000</v>
      </c>
      <c r="H271" s="736">
        <v>0</v>
      </c>
      <c r="I271" s="736">
        <v>0</v>
      </c>
      <c r="J271" s="736">
        <v>1151187000</v>
      </c>
      <c r="K271" s="736">
        <v>139475000</v>
      </c>
      <c r="L271" s="736">
        <v>1290662000</v>
      </c>
      <c r="M271" s="736">
        <v>0</v>
      </c>
      <c r="N271" s="736">
        <v>0</v>
      </c>
      <c r="O271" s="736">
        <v>1</v>
      </c>
      <c r="P271" t="s">
        <v>30</v>
      </c>
    </row>
    <row r="272" spans="1:16">
      <c r="A272">
        <v>11</v>
      </c>
      <c r="B272" s="732">
        <v>2025</v>
      </c>
      <c r="C272" t="s">
        <v>24</v>
      </c>
      <c r="D272" t="s">
        <v>34</v>
      </c>
      <c r="E272">
        <v>11</v>
      </c>
      <c r="F272" t="s">
        <v>47</v>
      </c>
      <c r="G272" s="736">
        <v>1599758000</v>
      </c>
      <c r="H272" s="736">
        <v>0</v>
      </c>
      <c r="I272" s="736">
        <v>0</v>
      </c>
      <c r="J272" s="736">
        <v>1599758000</v>
      </c>
      <c r="K272" s="736">
        <v>0</v>
      </c>
      <c r="L272" s="736">
        <v>1599758000</v>
      </c>
      <c r="M272" s="736">
        <v>0</v>
      </c>
      <c r="N272" s="736">
        <v>0</v>
      </c>
      <c r="O272" s="736">
        <v>1</v>
      </c>
      <c r="P272" t="s">
        <v>30</v>
      </c>
    </row>
    <row r="273" spans="1:16">
      <c r="A273">
        <v>11</v>
      </c>
      <c r="B273" s="732">
        <v>2025</v>
      </c>
      <c r="C273" t="s">
        <v>24</v>
      </c>
      <c r="D273" t="s">
        <v>34</v>
      </c>
      <c r="E273">
        <v>12</v>
      </c>
      <c r="F273" t="s">
        <v>48</v>
      </c>
      <c r="G273" s="736">
        <v>1512938000</v>
      </c>
      <c r="H273" s="736">
        <v>0</v>
      </c>
      <c r="I273" s="736">
        <v>0</v>
      </c>
      <c r="J273" s="736">
        <v>1512938000</v>
      </c>
      <c r="K273" s="736">
        <v>145883333.33333299</v>
      </c>
      <c r="L273" s="736">
        <v>1658821333.3333299</v>
      </c>
      <c r="M273" s="736">
        <v>0</v>
      </c>
      <c r="N273" s="736">
        <v>0</v>
      </c>
      <c r="O273" s="736">
        <v>1</v>
      </c>
      <c r="P273" t="s">
        <v>30</v>
      </c>
    </row>
    <row r="274" spans="1:16">
      <c r="A274">
        <v>11</v>
      </c>
      <c r="B274" s="732">
        <v>2025</v>
      </c>
      <c r="C274" t="s">
        <v>24</v>
      </c>
      <c r="D274" t="s">
        <v>34</v>
      </c>
      <c r="E274">
        <v>13</v>
      </c>
      <c r="F274" t="s">
        <v>49</v>
      </c>
      <c r="G274" s="736">
        <v>1593398000</v>
      </c>
      <c r="H274" s="736">
        <v>0</v>
      </c>
      <c r="I274" s="736">
        <v>0</v>
      </c>
      <c r="J274" s="736">
        <v>1593398000</v>
      </c>
      <c r="K274" s="736">
        <v>113004630</v>
      </c>
      <c r="L274" s="736">
        <v>1706402630</v>
      </c>
      <c r="M274" s="736">
        <v>0</v>
      </c>
      <c r="N274" s="736">
        <v>0</v>
      </c>
      <c r="O274" s="736">
        <v>1</v>
      </c>
      <c r="P274" t="s">
        <v>30</v>
      </c>
    </row>
    <row r="275" spans="1:16">
      <c r="A275">
        <v>11</v>
      </c>
      <c r="B275" s="732">
        <v>2025</v>
      </c>
      <c r="C275" t="s">
        <v>24</v>
      </c>
      <c r="D275" t="s">
        <v>34</v>
      </c>
      <c r="E275">
        <v>14</v>
      </c>
      <c r="F275" t="s">
        <v>50</v>
      </c>
      <c r="G275" s="736">
        <v>1168758000</v>
      </c>
      <c r="H275" s="736">
        <v>0</v>
      </c>
      <c r="I275" s="736">
        <v>0</v>
      </c>
      <c r="J275" s="736">
        <v>1168758000</v>
      </c>
      <c r="K275" s="736">
        <v>0</v>
      </c>
      <c r="L275" s="736">
        <v>1168758000</v>
      </c>
      <c r="M275" s="736">
        <v>0</v>
      </c>
      <c r="N275" s="736">
        <v>0</v>
      </c>
      <c r="O275" s="736">
        <v>1</v>
      </c>
    </row>
    <row r="276" spans="1:16">
      <c r="A276">
        <v>11</v>
      </c>
      <c r="B276" s="732">
        <v>2025</v>
      </c>
      <c r="C276" t="s">
        <v>24</v>
      </c>
      <c r="D276" t="s">
        <v>51</v>
      </c>
      <c r="E276">
        <v>1</v>
      </c>
      <c r="F276" t="s">
        <v>52</v>
      </c>
      <c r="G276" s="736">
        <v>1566568000</v>
      </c>
      <c r="H276" s="736">
        <v>0</v>
      </c>
      <c r="I276" s="736">
        <v>0</v>
      </c>
      <c r="J276" s="736">
        <v>1566568000</v>
      </c>
      <c r="K276" s="736">
        <v>203928703.703704</v>
      </c>
      <c r="L276" s="736">
        <v>1770496703.7037001</v>
      </c>
      <c r="M276" s="736">
        <v>0</v>
      </c>
      <c r="N276" s="736">
        <v>0</v>
      </c>
      <c r="O276" s="736">
        <v>1</v>
      </c>
      <c r="P276" t="s">
        <v>30</v>
      </c>
    </row>
    <row r="277" spans="1:16">
      <c r="A277">
        <v>11</v>
      </c>
      <c r="B277" s="732">
        <v>2025</v>
      </c>
      <c r="C277" t="s">
        <v>24</v>
      </c>
      <c r="D277" t="s">
        <v>51</v>
      </c>
      <c r="E277">
        <v>2</v>
      </c>
      <c r="F277" t="s">
        <v>53</v>
      </c>
      <c r="G277" s="736">
        <v>1264042000</v>
      </c>
      <c r="H277" s="736">
        <v>200000000</v>
      </c>
      <c r="I277" s="736">
        <v>298944000</v>
      </c>
      <c r="J277" s="736">
        <v>710241120</v>
      </c>
      <c r="K277" s="736">
        <v>0</v>
      </c>
      <c r="L277" s="736">
        <v>710241120</v>
      </c>
      <c r="M277" s="736">
        <v>553800880</v>
      </c>
      <c r="N277" s="736">
        <v>1.49472</v>
      </c>
      <c r="O277" s="736">
        <v>0.56188095015830197</v>
      </c>
    </row>
    <row r="278" spans="1:16">
      <c r="A278">
        <v>11</v>
      </c>
      <c r="B278" s="732">
        <v>2025</v>
      </c>
      <c r="C278" t="s">
        <v>24</v>
      </c>
      <c r="D278" t="s">
        <v>51</v>
      </c>
      <c r="E278">
        <v>3</v>
      </c>
      <c r="F278" t="s">
        <v>54</v>
      </c>
      <c r="G278" s="736">
        <v>1264264000</v>
      </c>
      <c r="H278" s="736">
        <v>0</v>
      </c>
      <c r="I278" s="736">
        <v>286488000</v>
      </c>
      <c r="J278" s="736">
        <v>550555200</v>
      </c>
      <c r="K278" s="736">
        <v>0</v>
      </c>
      <c r="L278" s="736">
        <v>550555200</v>
      </c>
      <c r="M278" s="736">
        <v>713708800</v>
      </c>
      <c r="N278" s="736">
        <v>0</v>
      </c>
      <c r="O278" s="736">
        <v>0.43547486917289402</v>
      </c>
    </row>
    <row r="279" spans="1:16">
      <c r="A279">
        <v>11</v>
      </c>
      <c r="B279" s="732">
        <v>2025</v>
      </c>
      <c r="C279" t="s">
        <v>24</v>
      </c>
      <c r="D279" t="s">
        <v>51</v>
      </c>
      <c r="E279">
        <v>4</v>
      </c>
      <c r="F279" t="s">
        <v>55</v>
      </c>
      <c r="G279" s="736">
        <v>929889000</v>
      </c>
      <c r="H279" s="736">
        <v>0</v>
      </c>
      <c r="I279" s="736">
        <v>0</v>
      </c>
      <c r="J279" s="736">
        <v>929889000</v>
      </c>
      <c r="K279" s="736">
        <v>41061111.111111097</v>
      </c>
      <c r="L279" s="736">
        <v>970950111.11111104</v>
      </c>
      <c r="M279" s="736">
        <v>0</v>
      </c>
      <c r="N279" s="736">
        <v>0</v>
      </c>
      <c r="O279" s="736">
        <v>1</v>
      </c>
      <c r="P279" t="s">
        <v>30</v>
      </c>
    </row>
    <row r="280" spans="1:16">
      <c r="A280">
        <v>11</v>
      </c>
      <c r="B280" s="732">
        <v>2025</v>
      </c>
      <c r="C280" t="s">
        <v>24</v>
      </c>
      <c r="D280" t="s">
        <v>51</v>
      </c>
      <c r="E280">
        <v>5</v>
      </c>
      <c r="F280" t="s">
        <v>56</v>
      </c>
      <c r="G280" s="736">
        <v>1150397000</v>
      </c>
      <c r="H280" s="736">
        <v>0</v>
      </c>
      <c r="I280" s="736">
        <v>0</v>
      </c>
      <c r="J280" s="736">
        <v>1150397000</v>
      </c>
      <c r="K280" s="736">
        <v>157625000</v>
      </c>
      <c r="L280" s="736">
        <v>1308022000</v>
      </c>
      <c r="M280" s="736">
        <v>0</v>
      </c>
      <c r="N280" s="736">
        <v>0</v>
      </c>
      <c r="O280" s="736">
        <v>1</v>
      </c>
      <c r="P280" t="s">
        <v>30</v>
      </c>
    </row>
    <row r="281" spans="1:16">
      <c r="A281">
        <v>11</v>
      </c>
      <c r="B281" s="732">
        <v>2025</v>
      </c>
      <c r="C281" t="s">
        <v>24</v>
      </c>
      <c r="D281" t="s">
        <v>51</v>
      </c>
      <c r="E281">
        <v>6</v>
      </c>
      <c r="F281" t="s">
        <v>147</v>
      </c>
      <c r="G281" s="736">
        <v>1688339000</v>
      </c>
      <c r="H281" s="736">
        <v>0</v>
      </c>
      <c r="I281" s="736">
        <v>150943500</v>
      </c>
      <c r="J281" s="736">
        <v>150943500</v>
      </c>
      <c r="K281" s="736">
        <v>0</v>
      </c>
      <c r="L281" s="736">
        <v>150943500</v>
      </c>
      <c r="M281" s="736">
        <v>1537395500</v>
      </c>
      <c r="N281" s="736">
        <v>0</v>
      </c>
      <c r="O281" s="736">
        <v>8.9403549879496905E-2</v>
      </c>
      <c r="P281" t="s">
        <v>239</v>
      </c>
    </row>
    <row r="282" spans="1:16">
      <c r="A282">
        <v>11</v>
      </c>
      <c r="B282" s="732">
        <v>2025</v>
      </c>
      <c r="C282" t="s">
        <v>24</v>
      </c>
      <c r="D282" t="s">
        <v>51</v>
      </c>
      <c r="E282">
        <v>7</v>
      </c>
      <c r="F282" t="s">
        <v>243</v>
      </c>
      <c r="G282" s="736">
        <v>1437536000</v>
      </c>
      <c r="H282" s="736">
        <v>200000000</v>
      </c>
      <c r="I282" s="736">
        <v>117612000</v>
      </c>
      <c r="J282" s="736">
        <v>117612000</v>
      </c>
      <c r="K282" s="736">
        <v>0</v>
      </c>
      <c r="L282" s="736">
        <v>117612000</v>
      </c>
      <c r="M282" s="736">
        <v>1319924000</v>
      </c>
      <c r="N282" s="736">
        <v>0</v>
      </c>
      <c r="O282" s="736">
        <v>0</v>
      </c>
    </row>
    <row r="283" spans="1:16">
      <c r="A283">
        <v>11</v>
      </c>
      <c r="B283" s="732">
        <v>2025</v>
      </c>
      <c r="C283" t="s">
        <v>24</v>
      </c>
      <c r="D283" t="s">
        <v>57</v>
      </c>
      <c r="E283">
        <v>1</v>
      </c>
      <c r="F283" t="s">
        <v>58</v>
      </c>
      <c r="G283" s="736">
        <v>1366377000</v>
      </c>
      <c r="H283" s="736">
        <v>150000000</v>
      </c>
      <c r="I283" s="736">
        <v>146891250</v>
      </c>
      <c r="J283" s="736">
        <v>959600475</v>
      </c>
      <c r="K283" s="736">
        <v>0</v>
      </c>
      <c r="L283" s="736">
        <v>959600475</v>
      </c>
      <c r="M283" s="736">
        <v>406776525</v>
      </c>
      <c r="N283" s="736">
        <v>0.97927500000000001</v>
      </c>
      <c r="O283" s="736">
        <v>0.70229554142085204</v>
      </c>
    </row>
    <row r="284" spans="1:16">
      <c r="A284">
        <v>11</v>
      </c>
      <c r="B284" s="732">
        <v>2025</v>
      </c>
      <c r="C284" t="s">
        <v>24</v>
      </c>
      <c r="D284" t="s">
        <v>57</v>
      </c>
      <c r="E284">
        <v>2</v>
      </c>
      <c r="F284" t="s">
        <v>59</v>
      </c>
      <c r="G284" s="736">
        <v>1307971000</v>
      </c>
      <c r="H284" s="736">
        <v>1196198000</v>
      </c>
      <c r="I284" s="736">
        <v>69902200</v>
      </c>
      <c r="J284" s="736">
        <v>1307971000</v>
      </c>
      <c r="K284" s="736">
        <v>0</v>
      </c>
      <c r="L284" s="736">
        <v>1307971000</v>
      </c>
      <c r="M284" s="736">
        <v>0</v>
      </c>
      <c r="N284" s="736">
        <v>5.8436981168669397E-2</v>
      </c>
      <c r="O284" s="736">
        <v>1</v>
      </c>
    </row>
    <row r="285" spans="1:16">
      <c r="A285">
        <v>11</v>
      </c>
      <c r="B285" s="732">
        <v>2025</v>
      </c>
      <c r="C285" t="s">
        <v>24</v>
      </c>
      <c r="D285" t="s">
        <v>57</v>
      </c>
      <c r="E285">
        <v>3</v>
      </c>
      <c r="F285" t="s">
        <v>60</v>
      </c>
      <c r="G285" s="736">
        <v>1196198000</v>
      </c>
      <c r="H285" s="736">
        <v>0</v>
      </c>
      <c r="I285" s="736">
        <v>0</v>
      </c>
      <c r="J285" s="736">
        <v>1196198000</v>
      </c>
      <c r="K285" s="736">
        <v>164801852</v>
      </c>
      <c r="L285" s="736">
        <v>1360999852</v>
      </c>
      <c r="M285" s="736">
        <v>0</v>
      </c>
      <c r="N285" s="736">
        <v>0</v>
      </c>
      <c r="O285" s="736">
        <v>1</v>
      </c>
      <c r="P285" t="s">
        <v>30</v>
      </c>
    </row>
    <row r="286" spans="1:16">
      <c r="A286">
        <v>11</v>
      </c>
      <c r="B286" s="732">
        <v>2025</v>
      </c>
      <c r="C286" t="s">
        <v>24</v>
      </c>
      <c r="D286" t="s">
        <v>57</v>
      </c>
      <c r="E286">
        <v>4</v>
      </c>
      <c r="F286" t="s">
        <v>62</v>
      </c>
      <c r="G286" s="736">
        <v>1299151000</v>
      </c>
      <c r="H286" s="736">
        <v>1178570000</v>
      </c>
      <c r="I286" s="736">
        <v>71433100</v>
      </c>
      <c r="J286" s="736">
        <v>1299151000</v>
      </c>
      <c r="K286" s="736">
        <v>0</v>
      </c>
      <c r="L286" s="736">
        <v>1299151000</v>
      </c>
      <c r="M286" s="736">
        <v>0</v>
      </c>
      <c r="N286" s="736">
        <v>6.0609976496941199E-2</v>
      </c>
      <c r="O286" s="736">
        <v>1</v>
      </c>
    </row>
    <row r="287" spans="1:16">
      <c r="A287">
        <v>11</v>
      </c>
      <c r="B287" s="732">
        <v>2025</v>
      </c>
      <c r="C287" t="s">
        <v>24</v>
      </c>
      <c r="D287" t="s">
        <v>57</v>
      </c>
      <c r="E287">
        <v>5</v>
      </c>
      <c r="F287" t="s">
        <v>63</v>
      </c>
      <c r="G287" s="736">
        <v>1178570000</v>
      </c>
      <c r="H287" s="736">
        <v>0</v>
      </c>
      <c r="I287" s="736">
        <v>0</v>
      </c>
      <c r="J287" s="736">
        <v>1178570000</v>
      </c>
      <c r="K287" s="736">
        <v>162989814.81481501</v>
      </c>
      <c r="L287" s="736">
        <v>1341559814.81481</v>
      </c>
      <c r="M287" s="736">
        <v>0</v>
      </c>
      <c r="N287" s="736">
        <v>0</v>
      </c>
      <c r="O287" s="736">
        <v>1</v>
      </c>
      <c r="P287" t="s">
        <v>30</v>
      </c>
    </row>
    <row r="288" spans="1:16">
      <c r="A288">
        <v>11</v>
      </c>
      <c r="B288" s="732">
        <v>2025</v>
      </c>
      <c r="C288" t="s">
        <v>24</v>
      </c>
      <c r="D288" t="s">
        <v>57</v>
      </c>
      <c r="E288">
        <v>6</v>
      </c>
      <c r="F288" t="s">
        <v>224</v>
      </c>
      <c r="G288" s="736">
        <v>1209500000</v>
      </c>
      <c r="H288" s="736">
        <v>0</v>
      </c>
      <c r="I288" s="736">
        <v>50719500</v>
      </c>
      <c r="J288" s="736">
        <v>552842550</v>
      </c>
      <c r="K288" s="736">
        <v>0</v>
      </c>
      <c r="L288" s="736">
        <v>552842550</v>
      </c>
      <c r="M288" s="736">
        <v>656657450</v>
      </c>
      <c r="N288" s="736">
        <v>0</v>
      </c>
      <c r="O288" s="736">
        <v>0.45708354692021502</v>
      </c>
    </row>
    <row r="289" spans="1:16" ht="38.25">
      <c r="A289">
        <v>11</v>
      </c>
      <c r="B289" s="732">
        <v>2025</v>
      </c>
      <c r="C289" t="s">
        <v>24</v>
      </c>
      <c r="D289" t="s">
        <v>57</v>
      </c>
      <c r="E289">
        <v>7</v>
      </c>
      <c r="F289" t="s">
        <v>64</v>
      </c>
      <c r="G289" s="736">
        <v>1355857000</v>
      </c>
      <c r="H289" s="736">
        <v>0</v>
      </c>
      <c r="I289" s="736">
        <v>0</v>
      </c>
      <c r="J289" s="736">
        <v>524149542</v>
      </c>
      <c r="K289" s="736">
        <v>0</v>
      </c>
      <c r="L289" s="736">
        <v>524149542</v>
      </c>
      <c r="M289" s="736">
        <v>831707458</v>
      </c>
      <c r="N289" s="736">
        <v>0</v>
      </c>
      <c r="O289" s="736">
        <v>0.38658172801409002</v>
      </c>
      <c r="P289" s="735" t="s">
        <v>214</v>
      </c>
    </row>
    <row r="290" spans="1:16">
      <c r="A290">
        <v>11</v>
      </c>
      <c r="B290" s="732">
        <v>2025</v>
      </c>
      <c r="C290" t="s">
        <v>24</v>
      </c>
      <c r="D290" t="s">
        <v>57</v>
      </c>
      <c r="E290">
        <v>8</v>
      </c>
      <c r="F290" t="s">
        <v>65</v>
      </c>
      <c r="G290" s="736">
        <v>1227450000</v>
      </c>
      <c r="H290" s="736">
        <v>0</v>
      </c>
      <c r="I290" s="736">
        <v>0</v>
      </c>
      <c r="J290" s="736">
        <v>1227450000</v>
      </c>
      <c r="K290" s="736">
        <v>145866666.66666701</v>
      </c>
      <c r="L290" s="736">
        <v>1373316666.6666701</v>
      </c>
      <c r="M290" s="736">
        <v>0</v>
      </c>
      <c r="N290" s="736">
        <v>0</v>
      </c>
      <c r="O290" s="736">
        <v>1</v>
      </c>
      <c r="P290" t="s">
        <v>30</v>
      </c>
    </row>
    <row r="291" spans="1:16">
      <c r="A291">
        <v>11</v>
      </c>
      <c r="B291" s="732">
        <v>2025</v>
      </c>
      <c r="C291" t="s">
        <v>24</v>
      </c>
      <c r="D291" t="s">
        <v>57</v>
      </c>
      <c r="E291">
        <v>9</v>
      </c>
      <c r="F291" t="s">
        <v>66</v>
      </c>
      <c r="G291" s="736">
        <v>1190874000</v>
      </c>
      <c r="H291" s="736">
        <v>0</v>
      </c>
      <c r="I291" s="736">
        <v>21676005</v>
      </c>
      <c r="J291" s="736">
        <v>927251325</v>
      </c>
      <c r="K291" s="736">
        <v>0</v>
      </c>
      <c r="L291" s="736">
        <v>927251325</v>
      </c>
      <c r="M291" s="736">
        <v>263622675</v>
      </c>
      <c r="N291" s="736">
        <v>0</v>
      </c>
      <c r="O291" s="736">
        <v>0.77863092568987102</v>
      </c>
    </row>
    <row r="292" spans="1:16">
      <c r="A292">
        <v>11</v>
      </c>
      <c r="B292" s="732">
        <v>2025</v>
      </c>
      <c r="C292" t="s">
        <v>24</v>
      </c>
      <c r="D292" t="s">
        <v>57</v>
      </c>
      <c r="E292">
        <v>10</v>
      </c>
      <c r="F292" t="s">
        <v>67</v>
      </c>
      <c r="G292" s="736">
        <v>1202288000</v>
      </c>
      <c r="H292" s="736">
        <v>0</v>
      </c>
      <c r="I292" s="736">
        <v>0</v>
      </c>
      <c r="J292" s="736">
        <v>1202288000</v>
      </c>
      <c r="K292" s="736">
        <v>139692592.59259301</v>
      </c>
      <c r="L292" s="736">
        <v>1341980592.5925901</v>
      </c>
      <c r="M292" s="736">
        <v>0</v>
      </c>
      <c r="N292" s="736">
        <v>0</v>
      </c>
      <c r="O292" s="736">
        <v>1</v>
      </c>
      <c r="P292" t="s">
        <v>30</v>
      </c>
    </row>
    <row r="293" spans="1:16">
      <c r="A293">
        <v>11</v>
      </c>
      <c r="B293" s="732">
        <v>2025</v>
      </c>
      <c r="C293" t="s">
        <v>24</v>
      </c>
      <c r="D293" t="s">
        <v>57</v>
      </c>
      <c r="E293">
        <v>11</v>
      </c>
      <c r="F293" t="s">
        <v>68</v>
      </c>
      <c r="G293" s="736">
        <v>1552019000</v>
      </c>
      <c r="H293" s="736">
        <v>0</v>
      </c>
      <c r="I293" s="736">
        <v>0</v>
      </c>
      <c r="J293" s="736">
        <v>1552019000</v>
      </c>
      <c r="K293" s="736">
        <v>137225000</v>
      </c>
      <c r="L293" s="736">
        <v>1689244000</v>
      </c>
      <c r="M293" s="736">
        <v>0</v>
      </c>
      <c r="N293" s="736">
        <v>0</v>
      </c>
      <c r="O293" s="736">
        <v>1</v>
      </c>
      <c r="P293" t="s">
        <v>30</v>
      </c>
    </row>
    <row r="294" spans="1:16">
      <c r="A294">
        <v>11</v>
      </c>
      <c r="B294" s="732">
        <v>2025</v>
      </c>
      <c r="C294" t="s">
        <v>24</v>
      </c>
      <c r="D294" t="s">
        <v>57</v>
      </c>
      <c r="E294">
        <v>12</v>
      </c>
      <c r="F294" t="s">
        <v>149</v>
      </c>
      <c r="G294" s="736">
        <v>1191696000</v>
      </c>
      <c r="H294" s="736">
        <v>0</v>
      </c>
      <c r="I294" s="736">
        <v>0</v>
      </c>
      <c r="J294" s="736">
        <v>1191696000</v>
      </c>
      <c r="K294" s="736">
        <v>125000000</v>
      </c>
      <c r="L294" s="736">
        <v>1316696000</v>
      </c>
      <c r="M294" s="736">
        <v>0</v>
      </c>
      <c r="N294" s="736">
        <v>0</v>
      </c>
      <c r="O294" s="736">
        <v>1</v>
      </c>
      <c r="P294" t="s">
        <v>30</v>
      </c>
    </row>
    <row r="295" spans="1:16">
      <c r="A295">
        <v>11</v>
      </c>
      <c r="B295" s="732">
        <v>2025</v>
      </c>
      <c r="C295" t="s">
        <v>24</v>
      </c>
      <c r="D295" t="s">
        <v>57</v>
      </c>
      <c r="E295">
        <v>13</v>
      </c>
      <c r="F295" t="s">
        <v>151</v>
      </c>
      <c r="G295" s="736">
        <v>1658348000</v>
      </c>
      <c r="H295" s="736">
        <v>0</v>
      </c>
      <c r="I295" s="736">
        <v>0</v>
      </c>
      <c r="J295" s="736">
        <v>1658348000</v>
      </c>
      <c r="K295" s="736">
        <v>158909259.25925899</v>
      </c>
      <c r="L295" s="736">
        <v>1817257259.2592599</v>
      </c>
      <c r="M295" s="736">
        <v>0</v>
      </c>
      <c r="N295" s="736">
        <v>0</v>
      </c>
      <c r="O295" s="736">
        <v>1</v>
      </c>
      <c r="P295" t="s">
        <v>30</v>
      </c>
    </row>
    <row r="296" spans="1:16">
      <c r="A296">
        <v>11</v>
      </c>
      <c r="B296" s="732">
        <v>2025</v>
      </c>
      <c r="C296" t="s">
        <v>24</v>
      </c>
      <c r="D296" t="s">
        <v>57</v>
      </c>
      <c r="E296">
        <v>14</v>
      </c>
      <c r="F296" t="s">
        <v>152</v>
      </c>
      <c r="G296" s="736">
        <v>1420640000</v>
      </c>
      <c r="H296" s="736">
        <v>0</v>
      </c>
      <c r="I296" s="736">
        <v>0</v>
      </c>
      <c r="J296" s="736">
        <v>1420640000</v>
      </c>
      <c r="K296" s="736">
        <v>149076851.851852</v>
      </c>
      <c r="L296" s="736">
        <v>1569716851.85185</v>
      </c>
      <c r="M296" s="736">
        <v>0</v>
      </c>
      <c r="N296" s="736">
        <v>0</v>
      </c>
      <c r="O296" s="736">
        <v>1</v>
      </c>
      <c r="P296" t="s">
        <v>30</v>
      </c>
    </row>
    <row r="297" spans="1:16">
      <c r="A297">
        <v>11</v>
      </c>
      <c r="B297" s="732">
        <v>2025</v>
      </c>
      <c r="C297" t="s">
        <v>24</v>
      </c>
      <c r="D297" t="s">
        <v>57</v>
      </c>
      <c r="E297">
        <v>15</v>
      </c>
      <c r="F297" t="s">
        <v>72</v>
      </c>
      <c r="G297" s="736">
        <v>1215243000</v>
      </c>
      <c r="H297" s="736">
        <v>0</v>
      </c>
      <c r="I297" s="736">
        <v>0</v>
      </c>
      <c r="J297" s="736">
        <v>1215243000</v>
      </c>
      <c r="K297" s="736">
        <v>84728704</v>
      </c>
      <c r="L297" s="736">
        <v>1299971704</v>
      </c>
      <c r="M297" s="736">
        <v>0</v>
      </c>
      <c r="N297" s="736">
        <v>0</v>
      </c>
      <c r="O297" s="736">
        <v>1</v>
      </c>
      <c r="P297" t="s">
        <v>30</v>
      </c>
    </row>
    <row r="298" spans="1:16">
      <c r="A298">
        <v>11</v>
      </c>
      <c r="B298" s="732">
        <v>2025</v>
      </c>
      <c r="C298" t="s">
        <v>24</v>
      </c>
      <c r="D298" t="s">
        <v>57</v>
      </c>
      <c r="E298">
        <v>16</v>
      </c>
      <c r="F298" t="s">
        <v>73</v>
      </c>
      <c r="G298" s="736">
        <v>1217161000</v>
      </c>
      <c r="H298" s="736">
        <v>0</v>
      </c>
      <c r="I298" s="736">
        <v>0</v>
      </c>
      <c r="J298" s="736">
        <v>1217161000</v>
      </c>
      <c r="K298" s="736">
        <v>142537963</v>
      </c>
      <c r="L298" s="736">
        <v>1359698963</v>
      </c>
      <c r="M298" s="736">
        <v>0</v>
      </c>
      <c r="N298" s="736">
        <v>0</v>
      </c>
      <c r="O298" s="736">
        <v>1</v>
      </c>
      <c r="P298" t="s">
        <v>30</v>
      </c>
    </row>
    <row r="299" spans="1:16">
      <c r="A299">
        <v>11</v>
      </c>
      <c r="B299" s="732">
        <v>2025</v>
      </c>
      <c r="C299" t="s">
        <v>24</v>
      </c>
      <c r="D299" t="s">
        <v>57</v>
      </c>
      <c r="E299">
        <v>17</v>
      </c>
      <c r="F299" t="s">
        <v>75</v>
      </c>
      <c r="G299" s="736">
        <v>1150000000</v>
      </c>
      <c r="H299" s="736">
        <v>0</v>
      </c>
      <c r="I299" s="736">
        <v>0</v>
      </c>
      <c r="J299" s="736">
        <v>1150000000</v>
      </c>
      <c r="K299" s="736">
        <v>108254630</v>
      </c>
      <c r="L299" s="736">
        <v>1258254630</v>
      </c>
      <c r="M299" s="736">
        <v>0</v>
      </c>
      <c r="N299" s="736">
        <v>0</v>
      </c>
      <c r="O299" s="736">
        <v>1</v>
      </c>
      <c r="P299" t="s">
        <v>30</v>
      </c>
    </row>
    <row r="300" spans="1:16">
      <c r="A300">
        <v>11</v>
      </c>
      <c r="B300" s="732">
        <v>2025</v>
      </c>
      <c r="C300" t="s">
        <v>24</v>
      </c>
      <c r="D300" t="s">
        <v>57</v>
      </c>
      <c r="E300">
        <v>18</v>
      </c>
      <c r="F300" t="s">
        <v>244</v>
      </c>
      <c r="G300" s="736">
        <v>0</v>
      </c>
      <c r="H300" s="736">
        <v>0</v>
      </c>
      <c r="I300" s="736">
        <v>0</v>
      </c>
      <c r="J300" s="736">
        <v>0</v>
      </c>
      <c r="K300" s="736">
        <v>0</v>
      </c>
      <c r="L300" s="736">
        <v>0</v>
      </c>
      <c r="M300" s="736">
        <v>0</v>
      </c>
      <c r="N300" s="736">
        <v>0</v>
      </c>
      <c r="O300" s="736">
        <v>0</v>
      </c>
    </row>
    <row r="301" spans="1:16">
      <c r="A301">
        <v>11</v>
      </c>
      <c r="B301" s="732">
        <v>2025</v>
      </c>
      <c r="C301" t="s">
        <v>24</v>
      </c>
      <c r="D301" t="s">
        <v>57</v>
      </c>
      <c r="E301">
        <v>19</v>
      </c>
      <c r="F301" t="s">
        <v>225</v>
      </c>
      <c r="G301" s="736">
        <v>1269841117</v>
      </c>
      <c r="H301" s="736">
        <v>150000000</v>
      </c>
      <c r="I301" s="736">
        <v>119171250</v>
      </c>
      <c r="J301" s="736">
        <v>119171250</v>
      </c>
      <c r="K301" s="736">
        <v>0</v>
      </c>
      <c r="L301" s="736">
        <v>119171250</v>
      </c>
      <c r="M301" s="736">
        <v>1150669867</v>
      </c>
      <c r="N301" s="736">
        <v>0.79447500000000004</v>
      </c>
      <c r="O301" s="736">
        <v>9.38473706707042E-2</v>
      </c>
    </row>
    <row r="302" spans="1:16">
      <c r="A302">
        <v>11</v>
      </c>
      <c r="B302" s="732">
        <v>2025</v>
      </c>
      <c r="C302" t="s">
        <v>24</v>
      </c>
      <c r="D302" t="s">
        <v>57</v>
      </c>
      <c r="E302">
        <v>20</v>
      </c>
      <c r="F302" t="s">
        <v>76</v>
      </c>
      <c r="G302" s="736">
        <v>1382220000</v>
      </c>
      <c r="H302" s="736">
        <v>0</v>
      </c>
      <c r="I302" s="736">
        <v>0</v>
      </c>
      <c r="J302" s="736">
        <v>1382220000</v>
      </c>
      <c r="K302" s="736">
        <v>124824074.074074</v>
      </c>
      <c r="L302" s="736">
        <v>1507044074.07407</v>
      </c>
      <c r="M302" s="736">
        <v>0</v>
      </c>
      <c r="N302" s="736">
        <v>0</v>
      </c>
      <c r="O302" s="736">
        <v>1</v>
      </c>
      <c r="P302" t="s">
        <v>30</v>
      </c>
    </row>
    <row r="303" spans="1:16" ht="38.25">
      <c r="A303">
        <v>11</v>
      </c>
      <c r="B303" s="732">
        <v>2025</v>
      </c>
      <c r="C303" t="s">
        <v>24</v>
      </c>
      <c r="D303" t="s">
        <v>57</v>
      </c>
      <c r="E303">
        <v>21</v>
      </c>
      <c r="F303" t="s">
        <v>77</v>
      </c>
      <c r="G303" s="736">
        <v>1509219000</v>
      </c>
      <c r="H303" s="736">
        <v>100000000</v>
      </c>
      <c r="I303" s="736">
        <v>0</v>
      </c>
      <c r="J303" s="736">
        <v>426300000</v>
      </c>
      <c r="K303" s="736">
        <v>0</v>
      </c>
      <c r="L303" s="736">
        <v>426300000</v>
      </c>
      <c r="M303" s="736">
        <v>1082919000</v>
      </c>
      <c r="N303" s="736">
        <v>0</v>
      </c>
      <c r="O303" s="736">
        <v>0.28246397640103899</v>
      </c>
      <c r="P303" s="735" t="s">
        <v>214</v>
      </c>
    </row>
    <row r="304" spans="1:16">
      <c r="A304">
        <v>11</v>
      </c>
      <c r="B304" s="732">
        <v>2025</v>
      </c>
      <c r="C304" t="s">
        <v>79</v>
      </c>
      <c r="E304">
        <v>1</v>
      </c>
      <c r="F304" t="s">
        <v>87</v>
      </c>
      <c r="G304" s="736">
        <v>1450000000</v>
      </c>
      <c r="H304" s="736">
        <v>0</v>
      </c>
      <c r="I304" s="736">
        <v>209694375</v>
      </c>
      <c r="J304" s="736">
        <v>844241558</v>
      </c>
      <c r="K304" s="736">
        <v>0</v>
      </c>
      <c r="L304" s="736">
        <v>844241558</v>
      </c>
      <c r="M304" s="736">
        <v>605758442</v>
      </c>
      <c r="N304" s="736">
        <v>0</v>
      </c>
      <c r="O304" s="736">
        <v>0.58223555724137899</v>
      </c>
    </row>
    <row r="305" spans="1:16">
      <c r="A305">
        <v>11</v>
      </c>
      <c r="B305" s="732">
        <v>2025</v>
      </c>
      <c r="C305" t="s">
        <v>79</v>
      </c>
      <c r="E305">
        <v>2</v>
      </c>
      <c r="F305" t="s">
        <v>88</v>
      </c>
      <c r="G305" s="736">
        <v>1450000000</v>
      </c>
      <c r="H305" s="736">
        <v>0</v>
      </c>
      <c r="I305" s="736">
        <v>257924081</v>
      </c>
      <c r="J305" s="736">
        <v>844870640</v>
      </c>
      <c r="K305" s="736">
        <v>0</v>
      </c>
      <c r="L305" s="736">
        <v>844870640</v>
      </c>
      <c r="M305" s="736">
        <v>605129360</v>
      </c>
      <c r="N305" s="736">
        <v>0</v>
      </c>
      <c r="O305" s="736">
        <v>0.582669406896552</v>
      </c>
    </row>
    <row r="306" spans="1:16">
      <c r="A306">
        <v>11</v>
      </c>
      <c r="B306" s="732">
        <v>2025</v>
      </c>
      <c r="C306" t="s">
        <v>79</v>
      </c>
      <c r="E306">
        <v>3</v>
      </c>
      <c r="F306" t="s">
        <v>89</v>
      </c>
      <c r="G306" s="736">
        <v>1667337000</v>
      </c>
      <c r="H306" s="736">
        <v>0</v>
      </c>
      <c r="I306" s="736">
        <v>0</v>
      </c>
      <c r="J306" s="736">
        <v>1667337000</v>
      </c>
      <c r="K306" s="736">
        <v>69430556</v>
      </c>
      <c r="L306" s="736">
        <v>1736767556</v>
      </c>
      <c r="M306" s="736">
        <v>0</v>
      </c>
      <c r="N306" s="736">
        <v>0</v>
      </c>
      <c r="O306" s="736">
        <v>1</v>
      </c>
      <c r="P306" t="s">
        <v>30</v>
      </c>
    </row>
    <row r="307" spans="1:16">
      <c r="A307">
        <v>11</v>
      </c>
      <c r="B307" s="732">
        <v>2025</v>
      </c>
      <c r="C307" t="s">
        <v>79</v>
      </c>
      <c r="E307">
        <v>4</v>
      </c>
      <c r="F307" t="s">
        <v>153</v>
      </c>
      <c r="G307" s="736">
        <v>2442810000</v>
      </c>
      <c r="H307" s="736">
        <v>0</v>
      </c>
      <c r="I307" s="736">
        <v>0</v>
      </c>
      <c r="J307" s="736">
        <v>0</v>
      </c>
      <c r="K307" s="736">
        <v>0</v>
      </c>
      <c r="L307" s="736">
        <v>0</v>
      </c>
      <c r="M307" s="736">
        <v>2442810000</v>
      </c>
      <c r="N307" s="736">
        <v>0</v>
      </c>
      <c r="O307" s="736">
        <v>0</v>
      </c>
    </row>
    <row r="308" spans="1:16" ht="38.25">
      <c r="A308">
        <v>11</v>
      </c>
      <c r="B308" s="732">
        <v>2025</v>
      </c>
      <c r="C308" t="s">
        <v>79</v>
      </c>
      <c r="E308">
        <v>5</v>
      </c>
      <c r="F308" t="s">
        <v>90</v>
      </c>
      <c r="G308" s="736">
        <v>1665300000</v>
      </c>
      <c r="H308" s="736">
        <v>0</v>
      </c>
      <c r="I308" s="736">
        <v>0</v>
      </c>
      <c r="J308" s="736">
        <v>1665300000</v>
      </c>
      <c r="K308" s="736">
        <v>0</v>
      </c>
      <c r="L308" s="736">
        <v>1665300000</v>
      </c>
      <c r="M308" s="736">
        <v>0</v>
      </c>
      <c r="N308" s="736">
        <v>0</v>
      </c>
      <c r="O308" s="736">
        <v>1</v>
      </c>
      <c r="P308" s="735" t="s">
        <v>215</v>
      </c>
    </row>
    <row r="309" spans="1:16" ht="38.25">
      <c r="A309">
        <v>11</v>
      </c>
      <c r="B309" s="732">
        <v>2025</v>
      </c>
      <c r="C309" t="s">
        <v>79</v>
      </c>
      <c r="E309">
        <v>6</v>
      </c>
      <c r="F309" t="s">
        <v>92</v>
      </c>
      <c r="G309" s="736">
        <v>1663272000</v>
      </c>
      <c r="H309" s="736">
        <v>0</v>
      </c>
      <c r="I309" s="736">
        <v>292189838</v>
      </c>
      <c r="J309" s="736">
        <v>867957602</v>
      </c>
      <c r="K309" s="736">
        <v>0</v>
      </c>
      <c r="L309" s="736">
        <v>867957602</v>
      </c>
      <c r="M309" s="736">
        <v>795314398</v>
      </c>
      <c r="N309" s="736">
        <v>0</v>
      </c>
      <c r="O309" s="736">
        <v>0.521837439697175</v>
      </c>
      <c r="P309" s="735" t="s">
        <v>215</v>
      </c>
    </row>
    <row r="310" spans="1:16">
      <c r="A310">
        <v>11</v>
      </c>
      <c r="B310" s="732">
        <v>2025</v>
      </c>
      <c r="C310" t="s">
        <v>93</v>
      </c>
      <c r="E310">
        <v>1</v>
      </c>
      <c r="F310" t="s">
        <v>95</v>
      </c>
      <c r="G310" s="736">
        <v>2579225000</v>
      </c>
      <c r="H310" s="736">
        <v>0</v>
      </c>
      <c r="I310" s="736">
        <v>206338000</v>
      </c>
      <c r="J310" s="736">
        <v>1943703960</v>
      </c>
      <c r="K310" s="736">
        <v>0</v>
      </c>
      <c r="L310" s="736">
        <v>1943703960</v>
      </c>
      <c r="M310" s="736">
        <v>635521040</v>
      </c>
      <c r="N310" s="736">
        <v>0</v>
      </c>
      <c r="O310" s="736">
        <v>0.75360000000000005</v>
      </c>
    </row>
    <row r="311" spans="1:16">
      <c r="A311">
        <v>11</v>
      </c>
      <c r="B311" s="732">
        <v>2025</v>
      </c>
      <c r="C311" t="s">
        <v>96</v>
      </c>
      <c r="E311">
        <v>1</v>
      </c>
      <c r="F311" t="s">
        <v>216</v>
      </c>
      <c r="G311" s="736">
        <v>6635659000</v>
      </c>
      <c r="H311" s="736">
        <v>0</v>
      </c>
      <c r="I311" s="736">
        <v>330179700</v>
      </c>
      <c r="J311" s="736">
        <v>4643607000</v>
      </c>
      <c r="K311" s="736">
        <v>0</v>
      </c>
      <c r="L311" s="736">
        <v>4643607000</v>
      </c>
      <c r="M311" s="736">
        <v>1992052000</v>
      </c>
      <c r="N311" s="736">
        <v>0</v>
      </c>
      <c r="O311" s="736">
        <v>0.69979590572692196</v>
      </c>
    </row>
    <row r="312" spans="1:16">
      <c r="A312">
        <v>11</v>
      </c>
      <c r="B312" s="732">
        <v>2025</v>
      </c>
      <c r="C312" t="s">
        <v>229</v>
      </c>
      <c r="E312">
        <v>1</v>
      </c>
      <c r="F312" t="s">
        <v>169</v>
      </c>
      <c r="G312" s="736">
        <v>1890897000</v>
      </c>
      <c r="H312" s="736">
        <v>0</v>
      </c>
      <c r="I312" s="736">
        <v>0</v>
      </c>
      <c r="J312" s="736">
        <v>1890897000</v>
      </c>
      <c r="K312" s="736">
        <v>69595000</v>
      </c>
      <c r="L312" s="736">
        <v>1960492000</v>
      </c>
      <c r="M312" s="736">
        <v>0</v>
      </c>
      <c r="N312" s="736">
        <v>0</v>
      </c>
      <c r="O312" s="736">
        <v>1</v>
      </c>
    </row>
    <row r="313" spans="1:16">
      <c r="A313">
        <v>12</v>
      </c>
      <c r="B313" s="732">
        <v>2025</v>
      </c>
      <c r="C313" t="s">
        <v>24</v>
      </c>
      <c r="D313" t="s">
        <v>27</v>
      </c>
      <c r="E313">
        <v>1</v>
      </c>
      <c r="F313" t="s">
        <v>28</v>
      </c>
      <c r="G313" s="736">
        <v>1140788000</v>
      </c>
      <c r="H313" s="736">
        <v>0</v>
      </c>
      <c r="I313" s="736">
        <v>173974500</v>
      </c>
      <c r="J313" s="736">
        <v>1027692225</v>
      </c>
      <c r="K313" s="736">
        <v>0</v>
      </c>
      <c r="L313" s="736">
        <v>1027692225</v>
      </c>
      <c r="M313" s="736">
        <v>113095775</v>
      </c>
      <c r="N313" s="736">
        <v>0</v>
      </c>
      <c r="O313" s="736">
        <v>0.90086170699551504</v>
      </c>
    </row>
    <row r="314" spans="1:16">
      <c r="A314">
        <v>12</v>
      </c>
      <c r="B314" s="732">
        <v>2025</v>
      </c>
      <c r="C314" t="s">
        <v>24</v>
      </c>
      <c r="D314" t="s">
        <v>27</v>
      </c>
      <c r="E314">
        <v>2</v>
      </c>
      <c r="F314" t="s">
        <v>29</v>
      </c>
      <c r="G314" s="736">
        <v>1118543000</v>
      </c>
      <c r="H314" s="736">
        <v>0</v>
      </c>
      <c r="I314" s="736">
        <v>0</v>
      </c>
      <c r="J314" s="736">
        <v>1118543000</v>
      </c>
      <c r="K314" s="736">
        <v>138256481.48148099</v>
      </c>
      <c r="L314" s="736">
        <v>1256799481.4814799</v>
      </c>
      <c r="M314" s="736">
        <v>0</v>
      </c>
      <c r="N314" s="736">
        <v>0</v>
      </c>
      <c r="O314" s="736">
        <v>1</v>
      </c>
      <c r="P314" t="s">
        <v>30</v>
      </c>
    </row>
    <row r="315" spans="1:16">
      <c r="A315">
        <v>12</v>
      </c>
      <c r="B315" s="732">
        <v>2025</v>
      </c>
      <c r="C315" t="s">
        <v>24</v>
      </c>
      <c r="D315" t="s">
        <v>27</v>
      </c>
      <c r="E315">
        <v>3</v>
      </c>
      <c r="F315" t="s">
        <v>31</v>
      </c>
      <c r="G315" s="736">
        <v>1161338000</v>
      </c>
      <c r="H315" s="736">
        <v>0</v>
      </c>
      <c r="I315" s="736">
        <v>0</v>
      </c>
      <c r="J315" s="736">
        <v>1161338000</v>
      </c>
      <c r="K315" s="736">
        <v>28072222.222222202</v>
      </c>
      <c r="L315" s="736">
        <v>1189410222.2222199</v>
      </c>
      <c r="M315" s="736">
        <v>0</v>
      </c>
      <c r="N315" s="736">
        <v>0</v>
      </c>
      <c r="O315" s="736">
        <v>1</v>
      </c>
      <c r="P315" t="s">
        <v>30</v>
      </c>
    </row>
    <row r="316" spans="1:16">
      <c r="A316">
        <v>12</v>
      </c>
      <c r="B316" s="732">
        <v>2025</v>
      </c>
      <c r="C316" t="s">
        <v>24</v>
      </c>
      <c r="D316" t="s">
        <v>27</v>
      </c>
      <c r="E316">
        <v>4</v>
      </c>
      <c r="F316" t="s">
        <v>222</v>
      </c>
      <c r="G316" s="736">
        <v>1129099000</v>
      </c>
      <c r="H316" s="736">
        <v>0</v>
      </c>
      <c r="I316" s="736">
        <v>186300000</v>
      </c>
      <c r="J316" s="736">
        <v>675697680</v>
      </c>
      <c r="K316" s="736">
        <v>0</v>
      </c>
      <c r="L316" s="736">
        <v>675697680</v>
      </c>
      <c r="M316" s="736">
        <v>453401320</v>
      </c>
      <c r="N316" s="736">
        <v>0</v>
      </c>
      <c r="O316" s="736">
        <v>0.59843971166390197</v>
      </c>
    </row>
    <row r="317" spans="1:16" ht="38.25">
      <c r="A317">
        <v>12</v>
      </c>
      <c r="B317" s="732">
        <v>2025</v>
      </c>
      <c r="C317" t="s">
        <v>24</v>
      </c>
      <c r="D317" t="s">
        <v>27</v>
      </c>
      <c r="E317">
        <v>5</v>
      </c>
      <c r="F317" t="s">
        <v>32</v>
      </c>
      <c r="G317" s="736">
        <v>1129099000</v>
      </c>
      <c r="H317" s="736">
        <v>0</v>
      </c>
      <c r="I317" s="736">
        <v>0</v>
      </c>
      <c r="J317" s="736">
        <v>649826280</v>
      </c>
      <c r="K317" s="736">
        <v>0</v>
      </c>
      <c r="L317" s="736">
        <v>649826280</v>
      </c>
      <c r="M317" s="736">
        <v>479272720</v>
      </c>
      <c r="N317" s="736">
        <v>0</v>
      </c>
      <c r="O317" s="736">
        <v>0.57552639759666802</v>
      </c>
      <c r="P317" s="735" t="s">
        <v>214</v>
      </c>
    </row>
    <row r="318" spans="1:16">
      <c r="A318">
        <v>12</v>
      </c>
      <c r="B318" s="732">
        <v>2025</v>
      </c>
      <c r="C318" t="s">
        <v>24</v>
      </c>
      <c r="D318" t="s">
        <v>34</v>
      </c>
      <c r="E318">
        <v>1</v>
      </c>
      <c r="F318" t="s">
        <v>35</v>
      </c>
      <c r="G318" s="736">
        <v>1295727000</v>
      </c>
      <c r="H318" s="736">
        <v>0</v>
      </c>
      <c r="I318" s="736">
        <v>0</v>
      </c>
      <c r="J318" s="736">
        <v>1295727000</v>
      </c>
      <c r="K318" s="736">
        <v>205662963</v>
      </c>
      <c r="L318" s="736">
        <v>1501389963</v>
      </c>
      <c r="M318" s="736">
        <v>0</v>
      </c>
      <c r="N318" s="736">
        <v>0</v>
      </c>
      <c r="O318" s="736">
        <v>1</v>
      </c>
      <c r="P318" t="s">
        <v>30</v>
      </c>
    </row>
    <row r="319" spans="1:16">
      <c r="A319">
        <v>12</v>
      </c>
      <c r="B319" s="732">
        <v>2025</v>
      </c>
      <c r="C319" t="s">
        <v>24</v>
      </c>
      <c r="D319" t="s">
        <v>34</v>
      </c>
      <c r="E319">
        <v>2</v>
      </c>
      <c r="F319" t="s">
        <v>36</v>
      </c>
      <c r="G319" s="736">
        <v>1629894000</v>
      </c>
      <c r="H319" s="736">
        <v>0</v>
      </c>
      <c r="I319" s="736">
        <v>0</v>
      </c>
      <c r="J319" s="736">
        <v>1629894000</v>
      </c>
      <c r="K319" s="736">
        <v>134944444.444444</v>
      </c>
      <c r="L319" s="736">
        <v>1764838444.4444399</v>
      </c>
      <c r="M319" s="736">
        <v>0</v>
      </c>
      <c r="N319" s="736">
        <v>0</v>
      </c>
      <c r="O319" s="736">
        <v>1</v>
      </c>
      <c r="P319" t="s">
        <v>30</v>
      </c>
    </row>
    <row r="320" spans="1:16">
      <c r="A320">
        <v>12</v>
      </c>
      <c r="B320" s="732">
        <v>2025</v>
      </c>
      <c r="C320" t="s">
        <v>24</v>
      </c>
      <c r="D320" t="s">
        <v>34</v>
      </c>
      <c r="E320">
        <v>3</v>
      </c>
      <c r="F320" t="s">
        <v>37</v>
      </c>
      <c r="G320" s="736">
        <v>1323642000</v>
      </c>
      <c r="H320" s="736">
        <v>0</v>
      </c>
      <c r="I320" s="736">
        <v>0</v>
      </c>
      <c r="J320" s="736">
        <v>1323642000</v>
      </c>
      <c r="K320" s="736">
        <v>0</v>
      </c>
      <c r="L320" s="736">
        <v>1323642000</v>
      </c>
      <c r="M320" s="736">
        <v>0</v>
      </c>
      <c r="N320" s="736">
        <v>0</v>
      </c>
      <c r="O320" s="736">
        <v>1</v>
      </c>
    </row>
    <row r="321" spans="1:16">
      <c r="A321">
        <v>12</v>
      </c>
      <c r="B321" s="732">
        <v>2025</v>
      </c>
      <c r="C321" t="s">
        <v>24</v>
      </c>
      <c r="D321" t="s">
        <v>34</v>
      </c>
      <c r="E321">
        <v>4</v>
      </c>
      <c r="F321" t="s">
        <v>38</v>
      </c>
      <c r="G321" s="736">
        <v>1352546000</v>
      </c>
      <c r="H321" s="736">
        <v>0</v>
      </c>
      <c r="I321" s="736">
        <v>0</v>
      </c>
      <c r="J321" s="736">
        <v>1352546000</v>
      </c>
      <c r="K321" s="736">
        <v>86854259</v>
      </c>
      <c r="L321" s="736">
        <v>1439400259</v>
      </c>
      <c r="M321" s="736">
        <v>0</v>
      </c>
      <c r="N321" s="736">
        <v>0</v>
      </c>
      <c r="O321" s="736">
        <v>1</v>
      </c>
    </row>
    <row r="322" spans="1:16" ht="51">
      <c r="A322">
        <v>12</v>
      </c>
      <c r="B322" s="732">
        <v>2025</v>
      </c>
      <c r="C322" t="s">
        <v>24</v>
      </c>
      <c r="D322" t="s">
        <v>34</v>
      </c>
      <c r="E322">
        <v>5</v>
      </c>
      <c r="F322" t="s">
        <v>39</v>
      </c>
      <c r="G322" s="736">
        <v>1221751000</v>
      </c>
      <c r="H322" s="736">
        <v>0</v>
      </c>
      <c r="I322" s="736">
        <v>0</v>
      </c>
      <c r="J322" s="736">
        <v>1221751000</v>
      </c>
      <c r="K322" s="736">
        <v>56776852</v>
      </c>
      <c r="L322" s="736">
        <v>1278527852</v>
      </c>
      <c r="M322" s="736">
        <v>0</v>
      </c>
      <c r="N322" s="736">
        <v>0</v>
      </c>
      <c r="O322" s="736">
        <v>1</v>
      </c>
      <c r="P322" s="735" t="s">
        <v>42</v>
      </c>
    </row>
    <row r="323" spans="1:16">
      <c r="A323">
        <v>12</v>
      </c>
      <c r="B323" s="732">
        <v>2025</v>
      </c>
      <c r="C323" t="s">
        <v>24</v>
      </c>
      <c r="D323" t="s">
        <v>34</v>
      </c>
      <c r="E323">
        <v>6</v>
      </c>
      <c r="F323" t="s">
        <v>40</v>
      </c>
      <c r="G323" s="736">
        <v>1195530000</v>
      </c>
      <c r="H323" s="736">
        <v>0</v>
      </c>
      <c r="I323" s="736">
        <v>0</v>
      </c>
      <c r="J323" s="736">
        <v>1195530000</v>
      </c>
      <c r="K323" s="736">
        <v>141848148.148148</v>
      </c>
      <c r="L323" s="736">
        <v>1337378148.14815</v>
      </c>
      <c r="M323" s="736">
        <v>0</v>
      </c>
      <c r="N323" s="736">
        <v>0</v>
      </c>
      <c r="O323" s="736">
        <v>1</v>
      </c>
      <c r="P323" t="s">
        <v>30</v>
      </c>
    </row>
    <row r="324" spans="1:16" ht="51">
      <c r="A324">
        <v>12</v>
      </c>
      <c r="B324" s="732">
        <v>2025</v>
      </c>
      <c r="C324" t="s">
        <v>24</v>
      </c>
      <c r="D324" t="s">
        <v>34</v>
      </c>
      <c r="E324">
        <v>7</v>
      </c>
      <c r="F324" t="s">
        <v>41</v>
      </c>
      <c r="G324" s="736">
        <v>1487132000</v>
      </c>
      <c r="H324" s="736">
        <v>0</v>
      </c>
      <c r="I324" s="736">
        <v>0</v>
      </c>
      <c r="J324" s="736">
        <v>1487132000</v>
      </c>
      <c r="K324" s="736">
        <v>99454630</v>
      </c>
      <c r="L324" s="736">
        <v>1586586630</v>
      </c>
      <c r="M324" s="736">
        <v>0</v>
      </c>
      <c r="N324" s="736">
        <v>0</v>
      </c>
      <c r="O324" s="736">
        <v>1</v>
      </c>
      <c r="P324" s="735" t="s">
        <v>42</v>
      </c>
    </row>
    <row r="325" spans="1:16" ht="38.25">
      <c r="A325">
        <v>12</v>
      </c>
      <c r="B325" s="732">
        <v>2025</v>
      </c>
      <c r="C325" t="s">
        <v>24</v>
      </c>
      <c r="D325" t="s">
        <v>34</v>
      </c>
      <c r="E325">
        <v>8</v>
      </c>
      <c r="F325" t="s">
        <v>43</v>
      </c>
      <c r="G325" s="736">
        <v>1590793000</v>
      </c>
      <c r="H325" s="736">
        <v>0</v>
      </c>
      <c r="I325" s="736">
        <v>0</v>
      </c>
      <c r="J325" s="736">
        <v>520020000</v>
      </c>
      <c r="K325" s="736">
        <v>0</v>
      </c>
      <c r="L325" s="736">
        <v>520020000</v>
      </c>
      <c r="M325" s="736">
        <v>1070773000</v>
      </c>
      <c r="N325" s="736">
        <v>0</v>
      </c>
      <c r="O325" s="736">
        <v>0.32689356817637499</v>
      </c>
      <c r="P325" s="735" t="s">
        <v>214</v>
      </c>
    </row>
    <row r="326" spans="1:16" ht="38.25">
      <c r="A326">
        <v>12</v>
      </c>
      <c r="B326" s="732">
        <v>2025</v>
      </c>
      <c r="C326" t="s">
        <v>24</v>
      </c>
      <c r="D326" t="s">
        <v>34</v>
      </c>
      <c r="E326">
        <v>9</v>
      </c>
      <c r="F326" t="s">
        <v>45</v>
      </c>
      <c r="G326" s="736">
        <v>1386198000</v>
      </c>
      <c r="H326" s="736">
        <v>0</v>
      </c>
      <c r="I326" s="736">
        <v>0</v>
      </c>
      <c r="J326" s="736">
        <v>220603680</v>
      </c>
      <c r="K326" s="736">
        <v>0</v>
      </c>
      <c r="L326" s="736">
        <v>220603680</v>
      </c>
      <c r="M326" s="736">
        <v>1165594320</v>
      </c>
      <c r="N326" s="736">
        <v>0</v>
      </c>
      <c r="O326" s="736">
        <v>0.159142979574347</v>
      </c>
      <c r="P326" s="735" t="s">
        <v>214</v>
      </c>
    </row>
    <row r="327" spans="1:16">
      <c r="A327">
        <v>12</v>
      </c>
      <c r="B327" s="732">
        <v>2025</v>
      </c>
      <c r="C327" t="s">
        <v>24</v>
      </c>
      <c r="D327" t="s">
        <v>34</v>
      </c>
      <c r="E327">
        <v>10</v>
      </c>
      <c r="F327" t="s">
        <v>46</v>
      </c>
      <c r="G327" s="736">
        <v>1151187000</v>
      </c>
      <c r="H327" s="736">
        <v>0</v>
      </c>
      <c r="I327" s="736">
        <v>0</v>
      </c>
      <c r="J327" s="736">
        <v>1151187000</v>
      </c>
      <c r="K327" s="736">
        <v>139475000</v>
      </c>
      <c r="L327" s="736">
        <v>1290662000</v>
      </c>
      <c r="M327" s="736">
        <v>0</v>
      </c>
      <c r="N327" s="736">
        <v>0</v>
      </c>
      <c r="O327" s="736">
        <v>1</v>
      </c>
      <c r="P327" t="s">
        <v>30</v>
      </c>
    </row>
    <row r="328" spans="1:16">
      <c r="A328">
        <v>12</v>
      </c>
      <c r="B328" s="732">
        <v>2025</v>
      </c>
      <c r="C328" t="s">
        <v>24</v>
      </c>
      <c r="D328" t="s">
        <v>34</v>
      </c>
      <c r="E328">
        <v>11</v>
      </c>
      <c r="F328" t="s">
        <v>47</v>
      </c>
      <c r="G328" s="736">
        <v>1599758000</v>
      </c>
      <c r="H328" s="736">
        <v>0</v>
      </c>
      <c r="I328" s="736">
        <v>0</v>
      </c>
      <c r="J328" s="736">
        <v>1599758000</v>
      </c>
      <c r="K328" s="736">
        <v>0</v>
      </c>
      <c r="L328" s="736">
        <v>1599758000</v>
      </c>
      <c r="M328" s="736">
        <v>0</v>
      </c>
      <c r="N328" s="736">
        <v>0</v>
      </c>
      <c r="O328" s="736">
        <v>1</v>
      </c>
      <c r="P328" t="s">
        <v>30</v>
      </c>
    </row>
    <row r="329" spans="1:16">
      <c r="A329">
        <v>12</v>
      </c>
      <c r="B329" s="732">
        <v>2025</v>
      </c>
      <c r="C329" t="s">
        <v>24</v>
      </c>
      <c r="D329" t="s">
        <v>34</v>
      </c>
      <c r="E329">
        <v>12</v>
      </c>
      <c r="F329" t="s">
        <v>48</v>
      </c>
      <c r="G329" s="736">
        <v>1512938000</v>
      </c>
      <c r="H329" s="736">
        <v>0</v>
      </c>
      <c r="I329" s="736">
        <v>0</v>
      </c>
      <c r="J329" s="736">
        <v>1512938000</v>
      </c>
      <c r="K329" s="736">
        <v>145883333.33333299</v>
      </c>
      <c r="L329" s="736">
        <v>1658821333.3333299</v>
      </c>
      <c r="M329" s="736">
        <v>0</v>
      </c>
      <c r="N329" s="736">
        <v>0</v>
      </c>
      <c r="O329" s="736">
        <v>1</v>
      </c>
      <c r="P329" t="s">
        <v>30</v>
      </c>
    </row>
    <row r="330" spans="1:16">
      <c r="A330">
        <v>12</v>
      </c>
      <c r="B330" s="732">
        <v>2025</v>
      </c>
      <c r="C330" t="s">
        <v>24</v>
      </c>
      <c r="D330" t="s">
        <v>34</v>
      </c>
      <c r="E330">
        <v>13</v>
      </c>
      <c r="F330" t="s">
        <v>49</v>
      </c>
      <c r="G330" s="736">
        <v>1593398000</v>
      </c>
      <c r="H330" s="736">
        <v>0</v>
      </c>
      <c r="I330" s="736">
        <v>0</v>
      </c>
      <c r="J330" s="736">
        <v>1593398000</v>
      </c>
      <c r="K330" s="736">
        <v>113004630</v>
      </c>
      <c r="L330" s="736">
        <v>1706402630</v>
      </c>
      <c r="M330" s="736">
        <v>0</v>
      </c>
      <c r="N330" s="736">
        <v>0</v>
      </c>
      <c r="O330" s="736">
        <v>1</v>
      </c>
      <c r="P330" t="s">
        <v>30</v>
      </c>
    </row>
    <row r="331" spans="1:16">
      <c r="A331">
        <v>12</v>
      </c>
      <c r="B331" s="732">
        <v>2025</v>
      </c>
      <c r="C331" t="s">
        <v>24</v>
      </c>
      <c r="D331" t="s">
        <v>34</v>
      </c>
      <c r="E331">
        <v>14</v>
      </c>
      <c r="F331" t="s">
        <v>50</v>
      </c>
      <c r="G331" s="736">
        <v>1168758000</v>
      </c>
      <c r="H331" s="736">
        <v>0</v>
      </c>
      <c r="I331" s="736">
        <v>0</v>
      </c>
      <c r="J331" s="736">
        <v>1168758000</v>
      </c>
      <c r="K331" s="736">
        <v>0</v>
      </c>
      <c r="L331" s="736">
        <v>1168758000</v>
      </c>
      <c r="M331" s="736">
        <v>0</v>
      </c>
      <c r="N331" s="736">
        <v>0</v>
      </c>
      <c r="O331" s="736">
        <v>1</v>
      </c>
    </row>
    <row r="332" spans="1:16">
      <c r="A332">
        <v>12</v>
      </c>
      <c r="B332" s="732">
        <v>2025</v>
      </c>
      <c r="C332" t="s">
        <v>24</v>
      </c>
      <c r="D332" t="s">
        <v>51</v>
      </c>
      <c r="E332">
        <v>1</v>
      </c>
      <c r="F332" t="s">
        <v>52</v>
      </c>
      <c r="G332" s="736">
        <v>1566568000</v>
      </c>
      <c r="H332" s="736">
        <v>0</v>
      </c>
      <c r="I332" s="736">
        <v>0</v>
      </c>
      <c r="J332" s="736">
        <v>1566568000</v>
      </c>
      <c r="K332" s="736">
        <v>203928703.703704</v>
      </c>
      <c r="L332" s="736">
        <v>1770496703.7037001</v>
      </c>
      <c r="M332" s="736">
        <v>0</v>
      </c>
      <c r="N332" s="736">
        <v>0</v>
      </c>
      <c r="O332" s="736">
        <v>1</v>
      </c>
      <c r="P332" t="s">
        <v>30</v>
      </c>
    </row>
    <row r="333" spans="1:16">
      <c r="A333">
        <v>12</v>
      </c>
      <c r="B333" s="732">
        <v>2025</v>
      </c>
      <c r="C333" t="s">
        <v>24</v>
      </c>
      <c r="D333" t="s">
        <v>51</v>
      </c>
      <c r="E333">
        <v>2</v>
      </c>
      <c r="F333" t="s">
        <v>53</v>
      </c>
      <c r="G333" s="736">
        <v>1264042000</v>
      </c>
      <c r="H333" s="736">
        <v>0</v>
      </c>
      <c r="I333" s="736">
        <v>174384000</v>
      </c>
      <c r="J333" s="736">
        <v>884625120</v>
      </c>
      <c r="K333" s="736">
        <v>0</v>
      </c>
      <c r="L333" s="736">
        <v>884625120</v>
      </c>
      <c r="M333" s="736">
        <v>379416880</v>
      </c>
      <c r="N333" s="736">
        <v>0</v>
      </c>
      <c r="O333" s="736">
        <v>0.69983839144585402</v>
      </c>
    </row>
    <row r="334" spans="1:16">
      <c r="A334">
        <v>12</v>
      </c>
      <c r="B334" s="732">
        <v>2025</v>
      </c>
      <c r="C334" t="s">
        <v>24</v>
      </c>
      <c r="D334" t="s">
        <v>51</v>
      </c>
      <c r="E334">
        <v>3</v>
      </c>
      <c r="F334" t="s">
        <v>54</v>
      </c>
      <c r="G334" s="736">
        <v>1264264000</v>
      </c>
      <c r="H334" s="736">
        <v>0</v>
      </c>
      <c r="I334" s="736">
        <v>336312000</v>
      </c>
      <c r="J334" s="736">
        <v>886867200</v>
      </c>
      <c r="K334" s="736">
        <v>0</v>
      </c>
      <c r="L334" s="736">
        <v>886867200</v>
      </c>
      <c r="M334" s="736">
        <v>377396800</v>
      </c>
      <c r="N334" s="736">
        <v>0</v>
      </c>
      <c r="O334" s="736">
        <v>0.70148892952737696</v>
      </c>
    </row>
    <row r="335" spans="1:16">
      <c r="A335">
        <v>12</v>
      </c>
      <c r="B335" s="732">
        <v>2025</v>
      </c>
      <c r="C335" t="s">
        <v>24</v>
      </c>
      <c r="D335" t="s">
        <v>51</v>
      </c>
      <c r="E335">
        <v>4</v>
      </c>
      <c r="F335" t="s">
        <v>55</v>
      </c>
      <c r="G335" s="736">
        <v>929889000</v>
      </c>
      <c r="H335" s="736">
        <v>0</v>
      </c>
      <c r="I335" s="736">
        <v>0</v>
      </c>
      <c r="J335" s="736">
        <v>929889000</v>
      </c>
      <c r="K335" s="736">
        <v>41061111.111111097</v>
      </c>
      <c r="L335" s="736">
        <v>970950111.11111104</v>
      </c>
      <c r="M335" s="736">
        <v>0</v>
      </c>
      <c r="N335" s="736">
        <v>0</v>
      </c>
      <c r="O335" s="736">
        <v>1</v>
      </c>
      <c r="P335" t="s">
        <v>30</v>
      </c>
    </row>
    <row r="336" spans="1:16">
      <c r="A336">
        <v>12</v>
      </c>
      <c r="B336" s="732">
        <v>2025</v>
      </c>
      <c r="C336" t="s">
        <v>24</v>
      </c>
      <c r="D336" t="s">
        <v>51</v>
      </c>
      <c r="E336">
        <v>5</v>
      </c>
      <c r="F336" t="s">
        <v>56</v>
      </c>
      <c r="G336" s="736">
        <v>1150397000</v>
      </c>
      <c r="H336" s="736">
        <v>0</v>
      </c>
      <c r="I336" s="736">
        <v>0</v>
      </c>
      <c r="J336" s="736">
        <v>1150397000</v>
      </c>
      <c r="K336" s="736">
        <v>157625000</v>
      </c>
      <c r="L336" s="736">
        <v>1308022000</v>
      </c>
      <c r="M336" s="736">
        <v>0</v>
      </c>
      <c r="N336" s="736">
        <v>0</v>
      </c>
      <c r="O336" s="736">
        <v>1</v>
      </c>
      <c r="P336" t="s">
        <v>30</v>
      </c>
    </row>
    <row r="337" spans="1:16">
      <c r="A337">
        <v>12</v>
      </c>
      <c r="B337" s="732">
        <v>2025</v>
      </c>
      <c r="C337" t="s">
        <v>24</v>
      </c>
      <c r="D337" t="s">
        <v>51</v>
      </c>
      <c r="E337">
        <v>6</v>
      </c>
      <c r="F337" t="s">
        <v>147</v>
      </c>
      <c r="G337" s="736">
        <v>1688339000</v>
      </c>
      <c r="H337" s="736">
        <v>0</v>
      </c>
      <c r="I337" s="736">
        <v>184486500</v>
      </c>
      <c r="J337" s="736">
        <v>335430000</v>
      </c>
      <c r="K337" s="736">
        <v>0</v>
      </c>
      <c r="L337" s="736">
        <v>335430000</v>
      </c>
      <c r="M337" s="736">
        <v>1352909000</v>
      </c>
      <c r="N337" s="736">
        <v>0</v>
      </c>
      <c r="O337" s="736">
        <v>0.198674555287771</v>
      </c>
      <c r="P337" t="s">
        <v>239</v>
      </c>
    </row>
    <row r="338" spans="1:16">
      <c r="A338">
        <v>12</v>
      </c>
      <c r="B338" s="732">
        <v>2025</v>
      </c>
      <c r="C338" t="s">
        <v>24</v>
      </c>
      <c r="D338" t="s">
        <v>51</v>
      </c>
      <c r="E338">
        <v>7</v>
      </c>
      <c r="F338" t="s">
        <v>243</v>
      </c>
      <c r="G338" s="736">
        <v>1437536000</v>
      </c>
      <c r="H338" s="736">
        <v>0</v>
      </c>
      <c r="I338" s="736">
        <v>313632000</v>
      </c>
      <c r="J338" s="736">
        <v>431244000</v>
      </c>
      <c r="K338" s="736">
        <v>0</v>
      </c>
      <c r="L338" s="736">
        <v>431244000</v>
      </c>
      <c r="M338" s="736">
        <v>1006292000</v>
      </c>
      <c r="N338" s="736">
        <v>0</v>
      </c>
      <c r="O338" s="736">
        <v>0</v>
      </c>
    </row>
    <row r="339" spans="1:16">
      <c r="A339">
        <v>12</v>
      </c>
      <c r="B339" s="732">
        <v>2025</v>
      </c>
      <c r="C339" t="s">
        <v>24</v>
      </c>
      <c r="D339" t="s">
        <v>57</v>
      </c>
      <c r="E339">
        <v>1</v>
      </c>
      <c r="F339" t="s">
        <v>58</v>
      </c>
      <c r="G339" s="736">
        <v>1366377000</v>
      </c>
      <c r="H339" s="736">
        <v>0</v>
      </c>
      <c r="I339" s="736">
        <v>133537500</v>
      </c>
      <c r="J339" s="736">
        <v>1093137975</v>
      </c>
      <c r="K339" s="736">
        <v>0</v>
      </c>
      <c r="L339" s="736">
        <v>1093137975</v>
      </c>
      <c r="M339" s="736">
        <v>273239025</v>
      </c>
      <c r="N339" s="736">
        <v>0</v>
      </c>
      <c r="O339" s="736">
        <v>0.80002662149611703</v>
      </c>
    </row>
    <row r="340" spans="1:16">
      <c r="A340">
        <v>12</v>
      </c>
      <c r="B340" s="732">
        <v>2025</v>
      </c>
      <c r="C340" t="s">
        <v>24</v>
      </c>
      <c r="D340" t="s">
        <v>57</v>
      </c>
      <c r="E340">
        <v>2</v>
      </c>
      <c r="F340" t="s">
        <v>59</v>
      </c>
      <c r="G340" s="736">
        <v>1307971000</v>
      </c>
      <c r="H340" s="736">
        <v>0</v>
      </c>
      <c r="I340" s="736">
        <v>0</v>
      </c>
      <c r="J340" s="736">
        <v>1307971000</v>
      </c>
      <c r="K340" s="736">
        <v>0</v>
      </c>
      <c r="L340" s="736">
        <v>1307971000</v>
      </c>
      <c r="M340" s="736">
        <v>0</v>
      </c>
      <c r="N340" s="736">
        <v>0</v>
      </c>
      <c r="O340" s="736">
        <v>1</v>
      </c>
    </row>
    <row r="341" spans="1:16">
      <c r="A341">
        <v>12</v>
      </c>
      <c r="B341" s="732">
        <v>2025</v>
      </c>
      <c r="C341" t="s">
        <v>24</v>
      </c>
      <c r="D341" t="s">
        <v>57</v>
      </c>
      <c r="E341">
        <v>3</v>
      </c>
      <c r="F341" t="s">
        <v>60</v>
      </c>
      <c r="G341" s="736">
        <v>1196198000</v>
      </c>
      <c r="H341" s="736">
        <v>0</v>
      </c>
      <c r="I341" s="736">
        <v>0</v>
      </c>
      <c r="J341" s="736">
        <v>1196198000</v>
      </c>
      <c r="K341" s="736">
        <v>164801852</v>
      </c>
      <c r="L341" s="736">
        <v>1360999852</v>
      </c>
      <c r="M341" s="736">
        <v>0</v>
      </c>
      <c r="N341" s="736">
        <v>0</v>
      </c>
      <c r="O341" s="736">
        <v>1</v>
      </c>
      <c r="P341" t="s">
        <v>30</v>
      </c>
    </row>
    <row r="342" spans="1:16">
      <c r="A342">
        <v>12</v>
      </c>
      <c r="B342" s="732">
        <v>2025</v>
      </c>
      <c r="C342" t="s">
        <v>24</v>
      </c>
      <c r="D342" t="s">
        <v>57</v>
      </c>
      <c r="E342">
        <v>4</v>
      </c>
      <c r="F342" t="s">
        <v>62</v>
      </c>
      <c r="G342" s="736">
        <v>1151814000</v>
      </c>
      <c r="H342" s="736">
        <v>0</v>
      </c>
      <c r="I342" s="736">
        <v>0</v>
      </c>
      <c r="J342" s="736">
        <v>1151814000</v>
      </c>
      <c r="K342" s="736">
        <v>0</v>
      </c>
      <c r="L342" s="736">
        <v>1151814000</v>
      </c>
      <c r="M342" s="736">
        <v>0</v>
      </c>
      <c r="N342" s="736">
        <v>0</v>
      </c>
      <c r="O342" s="736">
        <v>1</v>
      </c>
    </row>
    <row r="343" spans="1:16">
      <c r="A343">
        <v>12</v>
      </c>
      <c r="B343" s="732">
        <v>2025</v>
      </c>
      <c r="C343" t="s">
        <v>24</v>
      </c>
      <c r="D343" t="s">
        <v>57</v>
      </c>
      <c r="E343">
        <v>5</v>
      </c>
      <c r="F343" t="s">
        <v>63</v>
      </c>
      <c r="G343" s="736">
        <v>1178570000</v>
      </c>
      <c r="H343" s="736">
        <v>0</v>
      </c>
      <c r="I343" s="736">
        <v>0</v>
      </c>
      <c r="J343" s="736">
        <v>1178570000</v>
      </c>
      <c r="K343" s="736">
        <v>162989814.81481501</v>
      </c>
      <c r="L343" s="736">
        <v>1341559814.81481</v>
      </c>
      <c r="M343" s="736">
        <v>0</v>
      </c>
      <c r="N343" s="736">
        <v>0</v>
      </c>
      <c r="O343" s="736">
        <v>1</v>
      </c>
      <c r="P343" t="s">
        <v>30</v>
      </c>
    </row>
    <row r="344" spans="1:16">
      <c r="A344">
        <v>12</v>
      </c>
      <c r="B344" s="732">
        <v>2025</v>
      </c>
      <c r="C344" t="s">
        <v>24</v>
      </c>
      <c r="D344" t="s">
        <v>57</v>
      </c>
      <c r="E344">
        <v>6</v>
      </c>
      <c r="F344" t="s">
        <v>224</v>
      </c>
      <c r="G344" s="736">
        <v>1209500000</v>
      </c>
      <c r="H344" s="736">
        <v>0</v>
      </c>
      <c r="I344" s="736">
        <v>171666000</v>
      </c>
      <c r="J344" s="736">
        <v>724508550</v>
      </c>
      <c r="K344" s="736">
        <v>0</v>
      </c>
      <c r="L344" s="736">
        <v>724508550</v>
      </c>
      <c r="M344" s="736">
        <v>484991450</v>
      </c>
      <c r="N344" s="736">
        <v>0</v>
      </c>
      <c r="O344" s="736">
        <v>0.59901492352211705</v>
      </c>
    </row>
    <row r="345" spans="1:16" ht="38.25">
      <c r="A345">
        <v>12</v>
      </c>
      <c r="B345" s="732">
        <v>2025</v>
      </c>
      <c r="C345" t="s">
        <v>24</v>
      </c>
      <c r="D345" t="s">
        <v>57</v>
      </c>
      <c r="E345">
        <v>7</v>
      </c>
      <c r="F345" t="s">
        <v>64</v>
      </c>
      <c r="G345" s="736">
        <v>1355857000</v>
      </c>
      <c r="H345" s="736">
        <v>0</v>
      </c>
      <c r="I345" s="736">
        <v>0</v>
      </c>
      <c r="J345" s="736">
        <v>524149542</v>
      </c>
      <c r="K345" s="736">
        <v>0</v>
      </c>
      <c r="L345" s="736">
        <v>524149542</v>
      </c>
      <c r="M345" s="736">
        <v>831707458</v>
      </c>
      <c r="N345" s="736">
        <v>0</v>
      </c>
      <c r="O345" s="736">
        <v>0.38658172801409002</v>
      </c>
      <c r="P345" s="735" t="s">
        <v>214</v>
      </c>
    </row>
    <row r="346" spans="1:16">
      <c r="A346">
        <v>12</v>
      </c>
      <c r="B346" s="732">
        <v>2025</v>
      </c>
      <c r="C346" t="s">
        <v>24</v>
      </c>
      <c r="D346" t="s">
        <v>57</v>
      </c>
      <c r="E346">
        <v>8</v>
      </c>
      <c r="F346" t="s">
        <v>65</v>
      </c>
      <c r="G346" s="736">
        <v>1227450000</v>
      </c>
      <c r="H346" s="736">
        <v>0</v>
      </c>
      <c r="I346" s="736">
        <v>0</v>
      </c>
      <c r="J346" s="736">
        <v>1227450000</v>
      </c>
      <c r="K346" s="736">
        <v>145866666.66666701</v>
      </c>
      <c r="L346" s="736">
        <v>1373316666.6666701</v>
      </c>
      <c r="M346" s="736">
        <v>0</v>
      </c>
      <c r="N346" s="736">
        <v>0</v>
      </c>
      <c r="O346" s="736">
        <v>1</v>
      </c>
      <c r="P346" t="s">
        <v>30</v>
      </c>
    </row>
    <row r="347" spans="1:16">
      <c r="A347">
        <v>12</v>
      </c>
      <c r="B347" s="732">
        <v>2025</v>
      </c>
      <c r="C347" t="s">
        <v>24</v>
      </c>
      <c r="D347" t="s">
        <v>57</v>
      </c>
      <c r="E347">
        <v>9</v>
      </c>
      <c r="F347" t="s">
        <v>66</v>
      </c>
      <c r="G347" s="736">
        <v>1191411000</v>
      </c>
      <c r="H347" s="736">
        <v>0</v>
      </c>
      <c r="I347" s="736">
        <v>263622675</v>
      </c>
      <c r="J347" s="736">
        <v>1190874000</v>
      </c>
      <c r="K347" s="736">
        <v>0</v>
      </c>
      <c r="L347" s="736">
        <v>1190874000</v>
      </c>
      <c r="M347" s="736">
        <v>0</v>
      </c>
      <c r="N347" s="736">
        <v>0</v>
      </c>
      <c r="O347" s="736">
        <v>0.99954927392814097</v>
      </c>
    </row>
    <row r="348" spans="1:16">
      <c r="A348">
        <v>12</v>
      </c>
      <c r="B348" s="732">
        <v>2025</v>
      </c>
      <c r="C348" t="s">
        <v>24</v>
      </c>
      <c r="D348" t="s">
        <v>57</v>
      </c>
      <c r="E348">
        <v>10</v>
      </c>
      <c r="F348" t="s">
        <v>67</v>
      </c>
      <c r="G348" s="736">
        <v>1202288000</v>
      </c>
      <c r="H348" s="736">
        <v>0</v>
      </c>
      <c r="I348" s="736">
        <v>0</v>
      </c>
      <c r="J348" s="736">
        <v>1202288000</v>
      </c>
      <c r="K348" s="736">
        <v>139692592.59259301</v>
      </c>
      <c r="L348" s="736">
        <v>1341980592.5925901</v>
      </c>
      <c r="M348" s="736">
        <v>0</v>
      </c>
      <c r="N348" s="736">
        <v>0</v>
      </c>
      <c r="O348" s="736">
        <v>1</v>
      </c>
      <c r="P348" t="s">
        <v>30</v>
      </c>
    </row>
    <row r="349" spans="1:16">
      <c r="A349">
        <v>12</v>
      </c>
      <c r="B349" s="732">
        <v>2025</v>
      </c>
      <c r="C349" t="s">
        <v>24</v>
      </c>
      <c r="D349" t="s">
        <v>57</v>
      </c>
      <c r="E349">
        <v>11</v>
      </c>
      <c r="F349" t="s">
        <v>68</v>
      </c>
      <c r="G349" s="736">
        <v>1552019000</v>
      </c>
      <c r="H349" s="736">
        <v>0</v>
      </c>
      <c r="I349" s="736">
        <v>0</v>
      </c>
      <c r="J349" s="736">
        <v>1552019000</v>
      </c>
      <c r="K349" s="736">
        <v>137225000</v>
      </c>
      <c r="L349" s="736">
        <v>1689244000</v>
      </c>
      <c r="M349" s="736">
        <v>0</v>
      </c>
      <c r="N349" s="736">
        <v>0</v>
      </c>
      <c r="O349" s="736">
        <v>1</v>
      </c>
      <c r="P349" t="s">
        <v>30</v>
      </c>
    </row>
    <row r="350" spans="1:16">
      <c r="A350">
        <v>12</v>
      </c>
      <c r="B350" s="732">
        <v>2025</v>
      </c>
      <c r="C350" t="s">
        <v>24</v>
      </c>
      <c r="D350" t="s">
        <v>57</v>
      </c>
      <c r="E350">
        <v>12</v>
      </c>
      <c r="F350" t="s">
        <v>149</v>
      </c>
      <c r="G350" s="736">
        <v>1191696000</v>
      </c>
      <c r="H350" s="736">
        <v>0</v>
      </c>
      <c r="I350" s="736">
        <v>0</v>
      </c>
      <c r="J350" s="736">
        <v>1191696000</v>
      </c>
      <c r="K350" s="736">
        <v>125000000</v>
      </c>
      <c r="L350" s="736">
        <v>1316696000</v>
      </c>
      <c r="M350" s="736">
        <v>0</v>
      </c>
      <c r="N350" s="736">
        <v>0</v>
      </c>
      <c r="O350" s="736">
        <v>1</v>
      </c>
      <c r="P350" t="s">
        <v>30</v>
      </c>
    </row>
    <row r="351" spans="1:16">
      <c r="A351">
        <v>12</v>
      </c>
      <c r="B351" s="732">
        <v>2025</v>
      </c>
      <c r="C351" t="s">
        <v>24</v>
      </c>
      <c r="D351" t="s">
        <v>57</v>
      </c>
      <c r="E351">
        <v>13</v>
      </c>
      <c r="F351" t="s">
        <v>151</v>
      </c>
      <c r="G351" s="736">
        <v>1658348000</v>
      </c>
      <c r="H351" s="736">
        <v>0</v>
      </c>
      <c r="I351" s="736">
        <v>0</v>
      </c>
      <c r="J351" s="736">
        <v>1658348000</v>
      </c>
      <c r="K351" s="736">
        <v>158909259.25925899</v>
      </c>
      <c r="L351" s="736">
        <v>1817257259.2592599</v>
      </c>
      <c r="M351" s="736">
        <v>0</v>
      </c>
      <c r="N351" s="736">
        <v>0</v>
      </c>
      <c r="O351" s="736">
        <v>1</v>
      </c>
      <c r="P351" t="s">
        <v>30</v>
      </c>
    </row>
    <row r="352" spans="1:16">
      <c r="A352">
        <v>12</v>
      </c>
      <c r="B352" s="732">
        <v>2025</v>
      </c>
      <c r="C352" t="s">
        <v>24</v>
      </c>
      <c r="D352" t="s">
        <v>57</v>
      </c>
      <c r="E352">
        <v>14</v>
      </c>
      <c r="F352" t="s">
        <v>152</v>
      </c>
      <c r="G352" s="736">
        <v>1420640000</v>
      </c>
      <c r="H352" s="736">
        <v>0</v>
      </c>
      <c r="I352" s="736">
        <v>0</v>
      </c>
      <c r="J352" s="736">
        <v>1420640000</v>
      </c>
      <c r="K352" s="736">
        <v>149076851.851852</v>
      </c>
      <c r="L352" s="736">
        <v>1569716851.85185</v>
      </c>
      <c r="M352" s="736">
        <v>0</v>
      </c>
      <c r="N352" s="736">
        <v>0</v>
      </c>
      <c r="O352" s="736">
        <v>1</v>
      </c>
      <c r="P352" t="s">
        <v>30</v>
      </c>
    </row>
    <row r="353" spans="1:16">
      <c r="A353">
        <v>12</v>
      </c>
      <c r="B353" s="732">
        <v>2025</v>
      </c>
      <c r="C353" t="s">
        <v>24</v>
      </c>
      <c r="D353" t="s">
        <v>57</v>
      </c>
      <c r="E353">
        <v>15</v>
      </c>
      <c r="F353" t="s">
        <v>72</v>
      </c>
      <c r="G353" s="736">
        <v>1215243000</v>
      </c>
      <c r="H353" s="736">
        <v>0</v>
      </c>
      <c r="I353" s="736">
        <v>0</v>
      </c>
      <c r="J353" s="736">
        <v>1215243000</v>
      </c>
      <c r="K353" s="736">
        <v>84728704</v>
      </c>
      <c r="L353" s="736">
        <v>1299971704</v>
      </c>
      <c r="M353" s="736">
        <v>0</v>
      </c>
      <c r="N353" s="736">
        <v>0</v>
      </c>
      <c r="O353" s="736">
        <v>1</v>
      </c>
      <c r="P353" t="s">
        <v>30</v>
      </c>
    </row>
    <row r="354" spans="1:16">
      <c r="A354">
        <v>12</v>
      </c>
      <c r="B354" s="732">
        <v>2025</v>
      </c>
      <c r="C354" t="s">
        <v>24</v>
      </c>
      <c r="D354" t="s">
        <v>57</v>
      </c>
      <c r="E354">
        <v>16</v>
      </c>
      <c r="F354" t="s">
        <v>73</v>
      </c>
      <c r="G354" s="736">
        <v>1217161000</v>
      </c>
      <c r="H354" s="736">
        <v>0</v>
      </c>
      <c r="I354" s="736">
        <v>0</v>
      </c>
      <c r="J354" s="736">
        <v>1217161000</v>
      </c>
      <c r="K354" s="736">
        <v>142537963</v>
      </c>
      <c r="L354" s="736">
        <v>1359698963</v>
      </c>
      <c r="M354" s="736">
        <v>0</v>
      </c>
      <c r="N354" s="736">
        <v>0</v>
      </c>
      <c r="O354" s="736">
        <v>1</v>
      </c>
      <c r="P354" t="s">
        <v>30</v>
      </c>
    </row>
    <row r="355" spans="1:16">
      <c r="A355">
        <v>12</v>
      </c>
      <c r="B355" s="732">
        <v>2025</v>
      </c>
      <c r="C355" t="s">
        <v>24</v>
      </c>
      <c r="D355" t="s">
        <v>57</v>
      </c>
      <c r="E355">
        <v>17</v>
      </c>
      <c r="F355" t="s">
        <v>75</v>
      </c>
      <c r="G355" s="736">
        <v>1150000000</v>
      </c>
      <c r="H355" s="736">
        <v>0</v>
      </c>
      <c r="I355" s="736">
        <v>0</v>
      </c>
      <c r="J355" s="736">
        <v>1150000000</v>
      </c>
      <c r="K355" s="736">
        <v>108254630</v>
      </c>
      <c r="L355" s="736">
        <v>1258254630</v>
      </c>
      <c r="M355" s="736">
        <v>0</v>
      </c>
      <c r="N355" s="736">
        <v>0</v>
      </c>
      <c r="O355" s="736">
        <v>1</v>
      </c>
      <c r="P355" t="s">
        <v>30</v>
      </c>
    </row>
    <row r="356" spans="1:16">
      <c r="A356">
        <v>12</v>
      </c>
      <c r="B356" s="732">
        <v>2025</v>
      </c>
      <c r="C356" t="s">
        <v>24</v>
      </c>
      <c r="D356" t="s">
        <v>57</v>
      </c>
      <c r="E356">
        <v>18</v>
      </c>
      <c r="F356" t="s">
        <v>244</v>
      </c>
      <c r="G356" s="736">
        <v>0</v>
      </c>
      <c r="H356" s="736">
        <v>0</v>
      </c>
      <c r="I356" s="736">
        <v>0</v>
      </c>
      <c r="J356" s="736">
        <v>0</v>
      </c>
      <c r="K356" s="736">
        <v>0</v>
      </c>
      <c r="L356" s="736">
        <v>0</v>
      </c>
      <c r="M356" s="736">
        <v>0</v>
      </c>
      <c r="N356" s="736">
        <v>0</v>
      </c>
      <c r="O356" s="736">
        <v>0</v>
      </c>
    </row>
    <row r="357" spans="1:16">
      <c r="A357">
        <v>12</v>
      </c>
      <c r="B357" s="732">
        <v>2025</v>
      </c>
      <c r="C357" t="s">
        <v>24</v>
      </c>
      <c r="D357" t="s">
        <v>57</v>
      </c>
      <c r="E357">
        <v>19</v>
      </c>
      <c r="F357" t="s">
        <v>225</v>
      </c>
      <c r="G357" s="736">
        <v>1269841117</v>
      </c>
      <c r="H357" s="736">
        <v>0</v>
      </c>
      <c r="I357" s="736">
        <v>262176750</v>
      </c>
      <c r="J357" s="736">
        <v>381348000</v>
      </c>
      <c r="K357" s="736">
        <v>0</v>
      </c>
      <c r="L357" s="736">
        <v>381348000</v>
      </c>
      <c r="M357" s="736">
        <v>888493117</v>
      </c>
      <c r="N357" s="736">
        <v>0</v>
      </c>
      <c r="O357" s="736">
        <v>0.30031158614625297</v>
      </c>
    </row>
    <row r="358" spans="1:16">
      <c r="A358">
        <v>12</v>
      </c>
      <c r="B358" s="732">
        <v>2025</v>
      </c>
      <c r="C358" t="s">
        <v>24</v>
      </c>
      <c r="D358" t="s">
        <v>57</v>
      </c>
      <c r="E358">
        <v>20</v>
      </c>
      <c r="F358" t="s">
        <v>76</v>
      </c>
      <c r="G358" s="736">
        <v>1382220000</v>
      </c>
      <c r="H358" s="736">
        <v>0</v>
      </c>
      <c r="I358" s="736">
        <v>0</v>
      </c>
      <c r="J358" s="736">
        <v>1382220000</v>
      </c>
      <c r="K358" s="736">
        <v>124824074.074074</v>
      </c>
      <c r="L358" s="736">
        <v>1507044074.07407</v>
      </c>
      <c r="M358" s="736">
        <v>0</v>
      </c>
      <c r="N358" s="736">
        <v>0</v>
      </c>
      <c r="O358" s="736">
        <v>1</v>
      </c>
      <c r="P358" t="s">
        <v>30</v>
      </c>
    </row>
    <row r="359" spans="1:16" ht="38.25">
      <c r="A359">
        <v>12</v>
      </c>
      <c r="B359" s="732">
        <v>2025</v>
      </c>
      <c r="C359" t="s">
        <v>24</v>
      </c>
      <c r="D359" t="s">
        <v>57</v>
      </c>
      <c r="E359">
        <v>21</v>
      </c>
      <c r="F359" t="s">
        <v>77</v>
      </c>
      <c r="G359" s="736">
        <v>1509219000</v>
      </c>
      <c r="H359" s="736">
        <v>0</v>
      </c>
      <c r="I359" s="736">
        <v>0</v>
      </c>
      <c r="J359" s="736">
        <v>426300000</v>
      </c>
      <c r="K359" s="736">
        <v>0</v>
      </c>
      <c r="L359" s="736">
        <v>426300000</v>
      </c>
      <c r="M359" s="736">
        <v>1082919000</v>
      </c>
      <c r="N359" s="736">
        <v>0</v>
      </c>
      <c r="O359" s="736">
        <v>0.28246397640103899</v>
      </c>
      <c r="P359" s="735" t="s">
        <v>214</v>
      </c>
    </row>
    <row r="360" spans="1:16">
      <c r="A360">
        <v>12</v>
      </c>
      <c r="B360" s="732">
        <v>2025</v>
      </c>
      <c r="C360" t="s">
        <v>79</v>
      </c>
      <c r="E360">
        <v>1</v>
      </c>
      <c r="F360" t="s">
        <v>87</v>
      </c>
      <c r="G360" s="736">
        <v>1450000000</v>
      </c>
      <c r="H360" s="736">
        <v>0</v>
      </c>
      <c r="I360" s="736">
        <v>419388750</v>
      </c>
      <c r="J360" s="736">
        <v>1263630308</v>
      </c>
      <c r="K360" s="736">
        <v>0</v>
      </c>
      <c r="L360" s="736">
        <v>1263630308</v>
      </c>
      <c r="M360" s="736">
        <v>186369692</v>
      </c>
      <c r="N360" s="736">
        <v>0</v>
      </c>
      <c r="O360" s="736">
        <v>0.87146917793103496</v>
      </c>
    </row>
    <row r="361" spans="1:16">
      <c r="A361">
        <v>12</v>
      </c>
      <c r="B361" s="732">
        <v>2025</v>
      </c>
      <c r="C361" t="s">
        <v>79</v>
      </c>
      <c r="E361">
        <v>2</v>
      </c>
      <c r="F361" t="s">
        <v>88</v>
      </c>
      <c r="G361" s="736">
        <v>1450000000</v>
      </c>
      <c r="H361" s="736">
        <v>0</v>
      </c>
      <c r="I361" s="736">
        <v>419388750</v>
      </c>
      <c r="J361" s="736">
        <v>1264259390</v>
      </c>
      <c r="K361" s="736">
        <v>0</v>
      </c>
      <c r="L361" s="736">
        <v>1264259390</v>
      </c>
      <c r="M361" s="736">
        <v>185740610</v>
      </c>
      <c r="N361" s="736">
        <v>0</v>
      </c>
      <c r="O361" s="736">
        <v>0.87190302758620697</v>
      </c>
    </row>
    <row r="362" spans="1:16">
      <c r="A362">
        <v>12</v>
      </c>
      <c r="B362" s="732">
        <v>2025</v>
      </c>
      <c r="C362" t="s">
        <v>79</v>
      </c>
      <c r="E362">
        <v>3</v>
      </c>
      <c r="F362" t="s">
        <v>89</v>
      </c>
      <c r="G362" s="736">
        <v>1667337000</v>
      </c>
      <c r="H362" s="736">
        <v>0</v>
      </c>
      <c r="I362" s="736">
        <v>0</v>
      </c>
      <c r="J362" s="736">
        <v>1667337000</v>
      </c>
      <c r="K362" s="736">
        <v>69430556</v>
      </c>
      <c r="L362" s="736">
        <v>1736767556</v>
      </c>
      <c r="M362" s="736">
        <v>0</v>
      </c>
      <c r="N362" s="736">
        <v>0</v>
      </c>
      <c r="O362" s="736">
        <v>1</v>
      </c>
      <c r="P362" t="s">
        <v>30</v>
      </c>
    </row>
    <row r="363" spans="1:16">
      <c r="A363">
        <v>12</v>
      </c>
      <c r="B363" s="732">
        <v>2025</v>
      </c>
      <c r="C363" t="s">
        <v>79</v>
      </c>
      <c r="E363">
        <v>4</v>
      </c>
      <c r="F363" t="s">
        <v>153</v>
      </c>
      <c r="G363" s="736">
        <v>2442810000</v>
      </c>
      <c r="H363" s="736">
        <v>0</v>
      </c>
      <c r="I363" s="736">
        <v>0</v>
      </c>
      <c r="J363" s="736">
        <v>0</v>
      </c>
      <c r="K363" s="736">
        <v>0</v>
      </c>
      <c r="L363" s="736">
        <v>0</v>
      </c>
      <c r="M363" s="736">
        <v>2442810000</v>
      </c>
      <c r="N363" s="736">
        <v>0</v>
      </c>
      <c r="O363" s="736">
        <v>0</v>
      </c>
    </row>
    <row r="364" spans="1:16" ht="38.25">
      <c r="A364">
        <v>12</v>
      </c>
      <c r="B364" s="732">
        <v>2025</v>
      </c>
      <c r="C364" t="s">
        <v>79</v>
      </c>
      <c r="E364">
        <v>5</v>
      </c>
      <c r="F364" t="s">
        <v>90</v>
      </c>
      <c r="G364" s="736">
        <v>1665300000</v>
      </c>
      <c r="H364" s="736">
        <v>0</v>
      </c>
      <c r="I364" s="736">
        <v>0</v>
      </c>
      <c r="J364" s="736">
        <v>1665300000</v>
      </c>
      <c r="K364" s="736">
        <v>0</v>
      </c>
      <c r="L364" s="736">
        <v>1665300000</v>
      </c>
      <c r="M364" s="736">
        <v>0</v>
      </c>
      <c r="N364" s="736">
        <v>0</v>
      </c>
      <c r="O364" s="736">
        <v>1</v>
      </c>
      <c r="P364" s="735" t="s">
        <v>215</v>
      </c>
    </row>
    <row r="365" spans="1:16" ht="38.25">
      <c r="A365">
        <v>12</v>
      </c>
      <c r="B365" s="732">
        <v>2025</v>
      </c>
      <c r="C365" t="s">
        <v>79</v>
      </c>
      <c r="E365">
        <v>6</v>
      </c>
      <c r="F365" t="s">
        <v>92</v>
      </c>
      <c r="G365" s="736">
        <v>1663272000</v>
      </c>
      <c r="H365" s="736">
        <v>0</v>
      </c>
      <c r="I365" s="736">
        <v>304792568</v>
      </c>
      <c r="J365" s="736">
        <v>1172750170</v>
      </c>
      <c r="K365" s="736">
        <v>0</v>
      </c>
      <c r="L365" s="736">
        <v>1172750170</v>
      </c>
      <c r="M365" s="736">
        <v>490521830</v>
      </c>
      <c r="N365" s="736">
        <v>0</v>
      </c>
      <c r="O365" s="736">
        <v>0.70508622161618795</v>
      </c>
      <c r="P365" s="735" t="s">
        <v>215</v>
      </c>
    </row>
    <row r="366" spans="1:16">
      <c r="A366">
        <v>12</v>
      </c>
      <c r="B366" s="732">
        <v>2025</v>
      </c>
      <c r="C366" t="s">
        <v>93</v>
      </c>
      <c r="E366">
        <v>1</v>
      </c>
      <c r="F366" t="s">
        <v>95</v>
      </c>
      <c r="G366" s="736">
        <v>2579225000</v>
      </c>
      <c r="H366" s="736">
        <v>0</v>
      </c>
      <c r="I366" s="736">
        <v>0</v>
      </c>
      <c r="J366" s="736">
        <v>1943703960</v>
      </c>
      <c r="K366" s="736">
        <v>0</v>
      </c>
      <c r="L366" s="736">
        <v>1943703960</v>
      </c>
      <c r="M366" s="736">
        <v>635521040</v>
      </c>
      <c r="N366" s="736">
        <v>0</v>
      </c>
      <c r="O366" s="736">
        <v>0.75360000000000005</v>
      </c>
    </row>
    <row r="367" spans="1:16">
      <c r="A367">
        <v>12</v>
      </c>
      <c r="B367" s="732">
        <v>2025</v>
      </c>
      <c r="C367" t="s">
        <v>96</v>
      </c>
      <c r="E367">
        <v>1</v>
      </c>
      <c r="F367" t="s">
        <v>216</v>
      </c>
      <c r="G367" s="736">
        <v>6635659000</v>
      </c>
      <c r="H367" s="736">
        <v>0</v>
      </c>
      <c r="I367" s="736">
        <v>660359400</v>
      </c>
      <c r="J367" s="736">
        <v>5303966400</v>
      </c>
      <c r="K367" s="736">
        <v>0</v>
      </c>
      <c r="L367" s="736">
        <v>5303966400</v>
      </c>
      <c r="M367" s="736">
        <v>1331692000</v>
      </c>
      <c r="N367" s="736">
        <v>0</v>
      </c>
      <c r="O367" s="736">
        <v>0.79931268318640203</v>
      </c>
    </row>
    <row r="368" spans="1:16">
      <c r="A368">
        <v>12</v>
      </c>
      <c r="B368" s="732">
        <v>2025</v>
      </c>
      <c r="C368" t="s">
        <v>229</v>
      </c>
      <c r="E368">
        <v>1</v>
      </c>
      <c r="F368" t="s">
        <v>169</v>
      </c>
      <c r="G368" s="736">
        <v>1890897000</v>
      </c>
      <c r="H368" s="736">
        <v>0</v>
      </c>
      <c r="I368" s="736">
        <v>0</v>
      </c>
      <c r="J368" s="736">
        <v>1890897000</v>
      </c>
      <c r="K368" s="736">
        <v>69595000</v>
      </c>
      <c r="L368" s="736">
        <v>1960492000</v>
      </c>
      <c r="M368" s="736">
        <v>0</v>
      </c>
      <c r="N368" s="736">
        <v>0</v>
      </c>
      <c r="O368" s="736">
        <v>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B950B-630B-40DB-B696-300E895647F8}">
  <dimension ref="A1:V429"/>
  <sheetViews>
    <sheetView workbookViewId="0"/>
  </sheetViews>
  <sheetFormatPr defaultRowHeight="12.75"/>
  <cols>
    <col min="2" max="2" width="9.140625" style="732"/>
  </cols>
  <sheetData>
    <row r="1" spans="1:22">
      <c r="A1" s="734" t="s">
        <v>315</v>
      </c>
      <c r="B1" s="734" t="s">
        <v>413</v>
      </c>
      <c r="C1" s="734" t="s">
        <v>336</v>
      </c>
      <c r="D1" s="734" t="s">
        <v>316</v>
      </c>
      <c r="E1" s="734" t="s">
        <v>317</v>
      </c>
      <c r="F1" s="734" t="s">
        <v>8</v>
      </c>
      <c r="G1" s="734" t="s">
        <v>9</v>
      </c>
      <c r="H1" s="734" t="s">
        <v>337</v>
      </c>
      <c r="I1" s="734" t="s">
        <v>338</v>
      </c>
      <c r="J1" s="734" t="s">
        <v>339</v>
      </c>
      <c r="K1" s="734" t="s">
        <v>340</v>
      </c>
      <c r="L1" s="734" t="s">
        <v>341</v>
      </c>
      <c r="M1" s="734" t="s">
        <v>342</v>
      </c>
      <c r="N1" s="734" t="s">
        <v>343</v>
      </c>
      <c r="O1" s="734" t="s">
        <v>344</v>
      </c>
      <c r="P1" s="734" t="s">
        <v>345</v>
      </c>
      <c r="Q1" s="734" t="s">
        <v>346</v>
      </c>
      <c r="R1" s="734" t="s">
        <v>347</v>
      </c>
      <c r="S1" s="734" t="s">
        <v>348</v>
      </c>
      <c r="T1" s="734" t="s">
        <v>349</v>
      </c>
      <c r="U1" s="734" t="s">
        <v>350</v>
      </c>
      <c r="V1" s="734" t="s">
        <v>351</v>
      </c>
    </row>
    <row r="2" spans="1:22">
      <c r="A2">
        <v>6</v>
      </c>
      <c r="B2" s="732">
        <v>2025</v>
      </c>
      <c r="C2" t="s">
        <v>27</v>
      </c>
      <c r="D2" t="s">
        <v>24</v>
      </c>
      <c r="E2" t="s">
        <v>27</v>
      </c>
      <c r="F2">
        <v>1</v>
      </c>
      <c r="G2" t="s">
        <v>145</v>
      </c>
      <c r="H2" t="s">
        <v>28</v>
      </c>
      <c r="I2">
        <v>1129099000</v>
      </c>
      <c r="J2">
        <v>0</v>
      </c>
      <c r="K2">
        <v>400000000</v>
      </c>
      <c r="L2">
        <v>400000000</v>
      </c>
      <c r="M2">
        <v>729099000</v>
      </c>
      <c r="N2">
        <v>0</v>
      </c>
      <c r="O2">
        <v>0</v>
      </c>
      <c r="P2">
        <v>0</v>
      </c>
      <c r="Q2">
        <v>0</v>
      </c>
      <c r="R2">
        <v>400000000</v>
      </c>
      <c r="S2">
        <v>400000000</v>
      </c>
      <c r="T2">
        <v>729099000</v>
      </c>
      <c r="U2">
        <v>0</v>
      </c>
      <c r="V2">
        <v>0.35426477217675301</v>
      </c>
    </row>
    <row r="3" spans="1:22">
      <c r="A3">
        <v>6</v>
      </c>
      <c r="B3" s="732">
        <v>2025</v>
      </c>
      <c r="C3" t="s">
        <v>27</v>
      </c>
      <c r="D3" t="s">
        <v>24</v>
      </c>
      <c r="E3" t="s">
        <v>27</v>
      </c>
      <c r="F3">
        <v>2</v>
      </c>
      <c r="G3" t="s">
        <v>145</v>
      </c>
      <c r="H3" t="s">
        <v>29</v>
      </c>
      <c r="I3">
        <v>1118543000</v>
      </c>
      <c r="J3">
        <v>0</v>
      </c>
      <c r="K3">
        <v>0</v>
      </c>
      <c r="L3">
        <v>1118000000</v>
      </c>
      <c r="M3">
        <v>543000</v>
      </c>
      <c r="N3">
        <v>138256070</v>
      </c>
      <c r="O3">
        <v>0</v>
      </c>
      <c r="P3">
        <v>138256070</v>
      </c>
      <c r="Q3">
        <v>0</v>
      </c>
      <c r="R3">
        <v>0</v>
      </c>
      <c r="S3">
        <v>1256256070</v>
      </c>
      <c r="T3">
        <v>543000</v>
      </c>
      <c r="U3">
        <v>0</v>
      </c>
      <c r="V3">
        <v>0.99951454704915199</v>
      </c>
    </row>
    <row r="4" spans="1:22">
      <c r="A4">
        <v>6</v>
      </c>
      <c r="B4" s="732">
        <v>2025</v>
      </c>
      <c r="C4" t="s">
        <v>27</v>
      </c>
      <c r="D4" t="s">
        <v>24</v>
      </c>
      <c r="E4" t="s">
        <v>27</v>
      </c>
      <c r="F4">
        <v>3</v>
      </c>
      <c r="G4" t="s">
        <v>145</v>
      </c>
      <c r="H4" t="s">
        <v>31</v>
      </c>
      <c r="I4">
        <v>1129099000</v>
      </c>
      <c r="J4">
        <v>0</v>
      </c>
      <c r="K4">
        <v>0</v>
      </c>
      <c r="L4">
        <v>1161338000</v>
      </c>
      <c r="M4">
        <v>-32239000</v>
      </c>
      <c r="N4">
        <v>28072132</v>
      </c>
      <c r="O4">
        <v>0</v>
      </c>
      <c r="P4">
        <v>28072132</v>
      </c>
      <c r="Q4">
        <v>0</v>
      </c>
      <c r="R4">
        <v>0</v>
      </c>
      <c r="S4">
        <v>1189410132</v>
      </c>
      <c r="T4">
        <v>-32239000</v>
      </c>
      <c r="U4">
        <v>0</v>
      </c>
      <c r="V4">
        <v>1.0285528549755201</v>
      </c>
    </row>
    <row r="5" spans="1:22">
      <c r="A5">
        <v>6</v>
      </c>
      <c r="B5" s="732">
        <v>2025</v>
      </c>
      <c r="C5" t="s">
        <v>27</v>
      </c>
      <c r="D5" t="s">
        <v>24</v>
      </c>
      <c r="E5" t="s">
        <v>27</v>
      </c>
      <c r="F5">
        <v>4</v>
      </c>
      <c r="G5" t="s">
        <v>145</v>
      </c>
      <c r="H5" t="s">
        <v>32</v>
      </c>
      <c r="I5">
        <v>1129099000</v>
      </c>
      <c r="J5">
        <v>0</v>
      </c>
      <c r="K5">
        <v>0</v>
      </c>
      <c r="L5">
        <v>400000000</v>
      </c>
      <c r="M5">
        <v>729099000</v>
      </c>
      <c r="N5">
        <v>0</v>
      </c>
      <c r="O5">
        <v>0</v>
      </c>
      <c r="P5">
        <v>0</v>
      </c>
      <c r="Q5">
        <v>0</v>
      </c>
      <c r="R5">
        <v>0</v>
      </c>
      <c r="S5">
        <v>400000000</v>
      </c>
      <c r="T5">
        <v>729099000</v>
      </c>
      <c r="U5">
        <v>0</v>
      </c>
      <c r="V5">
        <v>0.35426477217675301</v>
      </c>
    </row>
    <row r="6" spans="1:22">
      <c r="A6">
        <v>6</v>
      </c>
      <c r="B6" s="732">
        <v>2025</v>
      </c>
      <c r="C6" t="s">
        <v>27</v>
      </c>
      <c r="D6" t="s">
        <v>24</v>
      </c>
      <c r="E6" t="s">
        <v>34</v>
      </c>
      <c r="F6">
        <v>1</v>
      </c>
      <c r="G6" t="s">
        <v>145</v>
      </c>
      <c r="H6" t="s">
        <v>35</v>
      </c>
      <c r="I6">
        <v>1351758000</v>
      </c>
      <c r="J6">
        <v>0</v>
      </c>
      <c r="K6">
        <v>0</v>
      </c>
      <c r="L6">
        <v>1150000000</v>
      </c>
      <c r="M6">
        <v>201758000</v>
      </c>
      <c r="N6">
        <v>205663339</v>
      </c>
      <c r="O6">
        <v>0</v>
      </c>
      <c r="P6">
        <v>100000000</v>
      </c>
      <c r="Q6">
        <v>105663339</v>
      </c>
      <c r="R6">
        <v>0</v>
      </c>
      <c r="S6">
        <v>1250000000</v>
      </c>
      <c r="T6">
        <v>307421339</v>
      </c>
      <c r="U6">
        <v>0</v>
      </c>
      <c r="V6">
        <v>0.85074399411728996</v>
      </c>
    </row>
    <row r="7" spans="1:22">
      <c r="A7">
        <v>6</v>
      </c>
      <c r="B7" s="732">
        <v>2025</v>
      </c>
      <c r="C7" t="s">
        <v>27</v>
      </c>
      <c r="D7" t="s">
        <v>24</v>
      </c>
      <c r="E7" t="s">
        <v>34</v>
      </c>
      <c r="F7">
        <v>2</v>
      </c>
      <c r="G7" t="s">
        <v>145</v>
      </c>
      <c r="H7" t="s">
        <v>36</v>
      </c>
      <c r="I7">
        <v>1629894000</v>
      </c>
      <c r="J7">
        <v>0</v>
      </c>
      <c r="K7">
        <v>0</v>
      </c>
      <c r="L7">
        <v>1629894000</v>
      </c>
      <c r="M7">
        <v>0</v>
      </c>
      <c r="N7">
        <v>134944617</v>
      </c>
      <c r="O7">
        <v>0</v>
      </c>
      <c r="P7">
        <v>134944617</v>
      </c>
      <c r="Q7">
        <v>0</v>
      </c>
      <c r="R7">
        <v>0</v>
      </c>
      <c r="S7">
        <v>1764838617</v>
      </c>
      <c r="T7">
        <v>0</v>
      </c>
      <c r="U7">
        <v>0</v>
      </c>
      <c r="V7">
        <v>1</v>
      </c>
    </row>
    <row r="8" spans="1:22">
      <c r="A8">
        <v>6</v>
      </c>
      <c r="B8" s="732">
        <v>2025</v>
      </c>
      <c r="C8" t="s">
        <v>27</v>
      </c>
      <c r="D8" t="s">
        <v>24</v>
      </c>
      <c r="E8" t="s">
        <v>34</v>
      </c>
      <c r="F8">
        <v>3</v>
      </c>
      <c r="G8" t="s">
        <v>145</v>
      </c>
      <c r="H8" t="s">
        <v>37</v>
      </c>
      <c r="I8">
        <v>1323642000</v>
      </c>
      <c r="J8">
        <v>0</v>
      </c>
      <c r="K8">
        <v>0</v>
      </c>
      <c r="L8">
        <v>500000000</v>
      </c>
      <c r="M8">
        <v>823642000</v>
      </c>
      <c r="N8">
        <v>0</v>
      </c>
      <c r="O8">
        <v>0</v>
      </c>
      <c r="P8">
        <v>0</v>
      </c>
      <c r="Q8">
        <v>0</v>
      </c>
      <c r="R8">
        <v>0</v>
      </c>
      <c r="S8">
        <v>500000000</v>
      </c>
      <c r="T8">
        <v>823642000</v>
      </c>
      <c r="U8">
        <v>0</v>
      </c>
      <c r="V8">
        <v>0.37774564421497703</v>
      </c>
    </row>
    <row r="9" spans="1:22">
      <c r="A9">
        <v>6</v>
      </c>
      <c r="B9" s="732">
        <v>2025</v>
      </c>
      <c r="C9" t="s">
        <v>27</v>
      </c>
      <c r="D9" t="s">
        <v>24</v>
      </c>
      <c r="E9" t="s">
        <v>34</v>
      </c>
      <c r="F9">
        <v>4</v>
      </c>
      <c r="G9" t="s">
        <v>145</v>
      </c>
      <c r="H9" t="s">
        <v>38</v>
      </c>
      <c r="I9">
        <v>1325211000</v>
      </c>
      <c r="J9">
        <v>0</v>
      </c>
      <c r="K9">
        <v>0</v>
      </c>
      <c r="L9">
        <v>500000000</v>
      </c>
      <c r="M9">
        <v>825211000</v>
      </c>
      <c r="N9">
        <v>0</v>
      </c>
      <c r="O9">
        <v>0</v>
      </c>
      <c r="P9">
        <v>0</v>
      </c>
      <c r="Q9">
        <v>0</v>
      </c>
      <c r="R9">
        <v>0</v>
      </c>
      <c r="S9">
        <v>500000000</v>
      </c>
      <c r="T9">
        <v>825211000</v>
      </c>
      <c r="U9">
        <v>0</v>
      </c>
      <c r="V9">
        <v>0.37729840757434102</v>
      </c>
    </row>
    <row r="10" spans="1:22">
      <c r="A10">
        <v>6</v>
      </c>
      <c r="B10" s="732">
        <v>2025</v>
      </c>
      <c r="C10" t="s">
        <v>27</v>
      </c>
      <c r="D10" t="s">
        <v>24</v>
      </c>
      <c r="E10" t="s">
        <v>34</v>
      </c>
      <c r="F10">
        <v>5</v>
      </c>
      <c r="G10" t="s">
        <v>145</v>
      </c>
      <c r="H10" t="s">
        <v>39</v>
      </c>
      <c r="I10">
        <v>1325423000</v>
      </c>
      <c r="J10">
        <v>0</v>
      </c>
      <c r="K10">
        <v>0</v>
      </c>
      <c r="L10">
        <v>1100000000</v>
      </c>
      <c r="M10">
        <v>225423000</v>
      </c>
      <c r="N10">
        <v>0</v>
      </c>
      <c r="O10">
        <v>0</v>
      </c>
      <c r="P10">
        <v>0</v>
      </c>
      <c r="Q10">
        <v>0</v>
      </c>
      <c r="R10">
        <v>0</v>
      </c>
      <c r="S10">
        <v>1100000000</v>
      </c>
      <c r="T10">
        <v>225423000</v>
      </c>
      <c r="U10">
        <v>0</v>
      </c>
      <c r="V10">
        <v>0.82992373000921205</v>
      </c>
    </row>
    <row r="11" spans="1:22">
      <c r="A11">
        <v>6</v>
      </c>
      <c r="B11" s="732">
        <v>2025</v>
      </c>
      <c r="C11" t="s">
        <v>27</v>
      </c>
      <c r="D11" t="s">
        <v>24</v>
      </c>
      <c r="E11" t="s">
        <v>34</v>
      </c>
      <c r="F11">
        <v>6</v>
      </c>
      <c r="G11" t="s">
        <v>145</v>
      </c>
      <c r="H11" t="s">
        <v>40</v>
      </c>
      <c r="I11">
        <v>1195530000</v>
      </c>
      <c r="J11">
        <v>0</v>
      </c>
      <c r="K11">
        <v>0</v>
      </c>
      <c r="L11">
        <v>1195530000</v>
      </c>
      <c r="M11">
        <v>0</v>
      </c>
      <c r="N11">
        <v>141848544</v>
      </c>
      <c r="O11">
        <v>0</v>
      </c>
      <c r="P11">
        <v>141848544</v>
      </c>
      <c r="Q11">
        <v>0</v>
      </c>
      <c r="R11">
        <v>0</v>
      </c>
      <c r="S11">
        <v>1337378544</v>
      </c>
      <c r="T11">
        <v>0</v>
      </c>
      <c r="U11">
        <v>0</v>
      </c>
      <c r="V11">
        <v>1</v>
      </c>
    </row>
    <row r="12" spans="1:22">
      <c r="A12">
        <v>6</v>
      </c>
      <c r="B12" s="732">
        <v>2025</v>
      </c>
      <c r="C12" t="s">
        <v>27</v>
      </c>
      <c r="D12" t="s">
        <v>24</v>
      </c>
      <c r="E12" t="s">
        <v>34</v>
      </c>
      <c r="F12">
        <v>7</v>
      </c>
      <c r="G12" t="s">
        <v>145</v>
      </c>
      <c r="H12" t="s">
        <v>41</v>
      </c>
      <c r="I12">
        <v>1590985000</v>
      </c>
      <c r="J12">
        <v>0</v>
      </c>
      <c r="K12">
        <v>300000000</v>
      </c>
      <c r="L12">
        <v>1100000000</v>
      </c>
      <c r="M12">
        <v>490985000</v>
      </c>
      <c r="N12">
        <v>0</v>
      </c>
      <c r="O12">
        <v>0</v>
      </c>
      <c r="P12">
        <v>0</v>
      </c>
      <c r="Q12">
        <v>0</v>
      </c>
      <c r="R12">
        <v>300000000</v>
      </c>
      <c r="S12">
        <v>1100000000</v>
      </c>
      <c r="T12">
        <v>490985000</v>
      </c>
      <c r="U12">
        <v>0</v>
      </c>
      <c r="V12">
        <v>0.69139558198223094</v>
      </c>
    </row>
    <row r="13" spans="1:22">
      <c r="A13">
        <v>6</v>
      </c>
      <c r="B13" s="732">
        <v>2025</v>
      </c>
      <c r="C13" t="s">
        <v>27</v>
      </c>
      <c r="D13" t="s">
        <v>24</v>
      </c>
      <c r="E13" t="s">
        <v>34</v>
      </c>
      <c r="F13">
        <v>8</v>
      </c>
      <c r="G13" t="s">
        <v>145</v>
      </c>
      <c r="H13" t="s">
        <v>43</v>
      </c>
      <c r="I13">
        <v>1590793000</v>
      </c>
      <c r="J13">
        <v>0</v>
      </c>
      <c r="K13">
        <v>0</v>
      </c>
      <c r="L13">
        <v>400000000</v>
      </c>
      <c r="M13">
        <v>1190793000</v>
      </c>
      <c r="N13">
        <v>0</v>
      </c>
      <c r="O13">
        <v>0</v>
      </c>
      <c r="P13">
        <v>0</v>
      </c>
      <c r="Q13">
        <v>0</v>
      </c>
      <c r="R13">
        <v>0</v>
      </c>
      <c r="S13">
        <v>400000000</v>
      </c>
      <c r="T13">
        <v>1190793000</v>
      </c>
      <c r="U13">
        <v>0</v>
      </c>
      <c r="V13">
        <v>0.251446919869524</v>
      </c>
    </row>
    <row r="14" spans="1:22">
      <c r="A14">
        <v>6</v>
      </c>
      <c r="B14" s="732">
        <v>2025</v>
      </c>
      <c r="C14" t="s">
        <v>27</v>
      </c>
      <c r="D14" t="s">
        <v>24</v>
      </c>
      <c r="E14" t="s">
        <v>34</v>
      </c>
      <c r="F14">
        <v>9</v>
      </c>
      <c r="G14" t="s">
        <v>145</v>
      </c>
      <c r="H14" t="s">
        <v>45</v>
      </c>
      <c r="I14">
        <v>1386198277</v>
      </c>
      <c r="J14">
        <v>0</v>
      </c>
      <c r="K14">
        <v>0</v>
      </c>
      <c r="L14">
        <v>200000000</v>
      </c>
      <c r="M14">
        <v>1186198277</v>
      </c>
      <c r="N14">
        <v>0</v>
      </c>
      <c r="O14">
        <v>0</v>
      </c>
      <c r="P14">
        <v>0</v>
      </c>
      <c r="Q14">
        <v>0</v>
      </c>
      <c r="R14">
        <v>0</v>
      </c>
      <c r="S14">
        <v>200000000</v>
      </c>
      <c r="T14">
        <v>1186198277</v>
      </c>
      <c r="U14">
        <v>0</v>
      </c>
      <c r="V14">
        <v>0.14427950410733301</v>
      </c>
    </row>
    <row r="15" spans="1:22">
      <c r="A15">
        <v>6</v>
      </c>
      <c r="B15" s="732">
        <v>2025</v>
      </c>
      <c r="C15" t="s">
        <v>27</v>
      </c>
      <c r="D15" t="s">
        <v>24</v>
      </c>
      <c r="E15" t="s">
        <v>34</v>
      </c>
      <c r="F15">
        <v>10</v>
      </c>
      <c r="G15" t="s">
        <v>145</v>
      </c>
      <c r="H15" t="s">
        <v>46</v>
      </c>
      <c r="I15">
        <v>1151187000</v>
      </c>
      <c r="J15">
        <v>0</v>
      </c>
      <c r="K15">
        <v>0</v>
      </c>
      <c r="L15">
        <v>1151187000</v>
      </c>
      <c r="M15">
        <v>0</v>
      </c>
      <c r="N15">
        <v>139474971</v>
      </c>
      <c r="O15">
        <v>0</v>
      </c>
      <c r="P15">
        <v>139474971</v>
      </c>
      <c r="Q15">
        <v>0</v>
      </c>
      <c r="R15">
        <v>0</v>
      </c>
      <c r="S15">
        <v>1290661971</v>
      </c>
      <c r="T15">
        <v>0</v>
      </c>
      <c r="U15">
        <v>0</v>
      </c>
      <c r="V15">
        <v>1</v>
      </c>
    </row>
    <row r="16" spans="1:22">
      <c r="A16">
        <v>6</v>
      </c>
      <c r="B16" s="732">
        <v>2025</v>
      </c>
      <c r="C16" t="s">
        <v>27</v>
      </c>
      <c r="D16" t="s">
        <v>24</v>
      </c>
      <c r="E16" t="s">
        <v>34</v>
      </c>
      <c r="F16">
        <v>11</v>
      </c>
      <c r="G16" t="s">
        <v>145</v>
      </c>
      <c r="H16" t="s">
        <v>47</v>
      </c>
      <c r="I16">
        <v>1613912000</v>
      </c>
      <c r="J16">
        <v>0</v>
      </c>
      <c r="K16">
        <v>450000000</v>
      </c>
      <c r="L16">
        <v>1000000000</v>
      </c>
      <c r="M16">
        <v>613912000</v>
      </c>
      <c r="N16">
        <v>0</v>
      </c>
      <c r="O16">
        <v>0</v>
      </c>
      <c r="P16">
        <v>0</v>
      </c>
      <c r="Q16">
        <v>0</v>
      </c>
      <c r="R16">
        <v>450000000</v>
      </c>
      <c r="S16">
        <v>1000000000</v>
      </c>
      <c r="T16">
        <v>613912000</v>
      </c>
      <c r="U16">
        <v>0</v>
      </c>
      <c r="V16">
        <v>0.61961246957702798</v>
      </c>
    </row>
    <row r="17" spans="1:22">
      <c r="A17">
        <v>6</v>
      </c>
      <c r="B17" s="732">
        <v>2025</v>
      </c>
      <c r="C17" t="s">
        <v>27</v>
      </c>
      <c r="D17" t="s">
        <v>24</v>
      </c>
      <c r="E17" t="s">
        <v>34</v>
      </c>
      <c r="F17">
        <v>12</v>
      </c>
      <c r="G17" t="s">
        <v>145</v>
      </c>
      <c r="H17" t="s">
        <v>48</v>
      </c>
      <c r="I17">
        <v>1512938000</v>
      </c>
      <c r="J17">
        <v>0</v>
      </c>
      <c r="K17">
        <v>0</v>
      </c>
      <c r="L17">
        <v>1512938000</v>
      </c>
      <c r="M17">
        <v>0</v>
      </c>
      <c r="N17">
        <v>145883155</v>
      </c>
      <c r="O17">
        <v>0</v>
      </c>
      <c r="P17">
        <v>145883155</v>
      </c>
      <c r="Q17">
        <v>0</v>
      </c>
      <c r="R17">
        <v>0</v>
      </c>
      <c r="S17">
        <v>1658821155</v>
      </c>
      <c r="T17">
        <v>0</v>
      </c>
      <c r="U17">
        <v>0</v>
      </c>
      <c r="V17">
        <v>1</v>
      </c>
    </row>
    <row r="18" spans="1:22">
      <c r="A18">
        <v>6</v>
      </c>
      <c r="B18" s="732">
        <v>2025</v>
      </c>
      <c r="C18" t="s">
        <v>27</v>
      </c>
      <c r="D18" t="s">
        <v>24</v>
      </c>
      <c r="E18" t="s">
        <v>34</v>
      </c>
      <c r="F18">
        <v>13</v>
      </c>
      <c r="G18" t="s">
        <v>145</v>
      </c>
      <c r="H18" t="s">
        <v>49</v>
      </c>
      <c r="I18">
        <v>1615784000</v>
      </c>
      <c r="J18">
        <v>0</v>
      </c>
      <c r="K18">
        <v>0</v>
      </c>
      <c r="L18">
        <v>1593398000</v>
      </c>
      <c r="M18">
        <v>22386000</v>
      </c>
      <c r="N18">
        <v>113004411</v>
      </c>
      <c r="O18">
        <v>0</v>
      </c>
      <c r="P18">
        <v>113004411</v>
      </c>
      <c r="Q18">
        <v>0</v>
      </c>
      <c r="R18">
        <v>0</v>
      </c>
      <c r="S18">
        <v>1706402411</v>
      </c>
      <c r="T18">
        <v>22386000</v>
      </c>
      <c r="U18">
        <v>0</v>
      </c>
      <c r="V18">
        <v>0.98614542537864003</v>
      </c>
    </row>
    <row r="19" spans="1:22">
      <c r="A19">
        <v>6</v>
      </c>
      <c r="B19" s="732">
        <v>2025</v>
      </c>
      <c r="C19" t="s">
        <v>27</v>
      </c>
      <c r="D19" t="s">
        <v>24</v>
      </c>
      <c r="E19" t="s">
        <v>34</v>
      </c>
      <c r="F19">
        <v>14</v>
      </c>
      <c r="G19" t="s">
        <v>145</v>
      </c>
      <c r="H19" t="s">
        <v>50</v>
      </c>
      <c r="I19">
        <v>1168758000</v>
      </c>
      <c r="J19">
        <v>0</v>
      </c>
      <c r="K19">
        <v>0</v>
      </c>
      <c r="L19">
        <v>300000000</v>
      </c>
      <c r="M19">
        <v>868758000</v>
      </c>
      <c r="N19">
        <v>0</v>
      </c>
      <c r="O19">
        <v>0</v>
      </c>
      <c r="P19">
        <v>0</v>
      </c>
      <c r="Q19">
        <v>0</v>
      </c>
      <c r="R19">
        <v>0</v>
      </c>
      <c r="S19">
        <v>300000000</v>
      </c>
      <c r="T19">
        <v>868758000</v>
      </c>
      <c r="U19">
        <v>0</v>
      </c>
      <c r="V19">
        <v>0.25668273500587802</v>
      </c>
    </row>
    <row r="20" spans="1:22">
      <c r="A20">
        <v>6</v>
      </c>
      <c r="B20" s="732">
        <v>2025</v>
      </c>
      <c r="C20" t="s">
        <v>27</v>
      </c>
      <c r="D20" t="s">
        <v>24</v>
      </c>
      <c r="E20" t="s">
        <v>51</v>
      </c>
      <c r="F20">
        <v>1</v>
      </c>
      <c r="G20" t="s">
        <v>145</v>
      </c>
      <c r="H20" t="s">
        <v>52</v>
      </c>
      <c r="I20">
        <v>1566568000</v>
      </c>
      <c r="J20">
        <v>0</v>
      </c>
      <c r="K20">
        <v>0</v>
      </c>
      <c r="L20">
        <v>1420000000</v>
      </c>
      <c r="M20">
        <v>146568000</v>
      </c>
      <c r="N20">
        <v>203928380</v>
      </c>
      <c r="O20">
        <v>0</v>
      </c>
      <c r="P20">
        <v>0</v>
      </c>
      <c r="Q20">
        <v>203928380</v>
      </c>
      <c r="R20">
        <v>0</v>
      </c>
      <c r="S20">
        <v>1420000000</v>
      </c>
      <c r="T20">
        <v>350496380</v>
      </c>
      <c r="U20">
        <v>0</v>
      </c>
      <c r="V20">
        <v>0.90644006516155096</v>
      </c>
    </row>
    <row r="21" spans="1:22">
      <c r="A21">
        <v>6</v>
      </c>
      <c r="B21" s="732">
        <v>2025</v>
      </c>
      <c r="C21" t="s">
        <v>27</v>
      </c>
      <c r="D21" t="s">
        <v>24</v>
      </c>
      <c r="E21" t="s">
        <v>51</v>
      </c>
      <c r="F21">
        <v>2</v>
      </c>
      <c r="G21" t="s">
        <v>145</v>
      </c>
      <c r="H21" t="s">
        <v>53</v>
      </c>
      <c r="I21">
        <v>1258870507</v>
      </c>
      <c r="J21">
        <v>0</v>
      </c>
      <c r="K21">
        <v>400000000</v>
      </c>
      <c r="L21">
        <v>400000000</v>
      </c>
      <c r="M21">
        <v>858870507</v>
      </c>
      <c r="N21">
        <v>0</v>
      </c>
      <c r="O21">
        <v>0</v>
      </c>
      <c r="P21">
        <v>0</v>
      </c>
      <c r="Q21">
        <v>0</v>
      </c>
      <c r="R21">
        <v>400000000</v>
      </c>
      <c r="S21">
        <v>400000000</v>
      </c>
      <c r="T21">
        <v>858870507</v>
      </c>
      <c r="U21">
        <v>0</v>
      </c>
      <c r="V21">
        <v>0.31774515152732902</v>
      </c>
    </row>
    <row r="22" spans="1:22">
      <c r="A22">
        <v>6</v>
      </c>
      <c r="B22" s="732">
        <v>2025</v>
      </c>
      <c r="C22" t="s">
        <v>27</v>
      </c>
      <c r="D22" t="s">
        <v>24</v>
      </c>
      <c r="E22" t="s">
        <v>51</v>
      </c>
      <c r="F22">
        <v>3</v>
      </c>
      <c r="G22" t="s">
        <v>145</v>
      </c>
      <c r="H22" t="s">
        <v>55</v>
      </c>
      <c r="I22">
        <v>1259087000</v>
      </c>
      <c r="J22">
        <v>0</v>
      </c>
      <c r="K22">
        <v>0</v>
      </c>
      <c r="L22">
        <v>800000000</v>
      </c>
      <c r="M22">
        <v>459087000</v>
      </c>
      <c r="N22">
        <v>0</v>
      </c>
      <c r="O22">
        <v>0</v>
      </c>
      <c r="P22">
        <v>0</v>
      </c>
      <c r="Q22">
        <v>0</v>
      </c>
      <c r="R22">
        <v>0</v>
      </c>
      <c r="S22">
        <v>800000000</v>
      </c>
      <c r="T22">
        <v>459087000</v>
      </c>
      <c r="U22">
        <v>0</v>
      </c>
      <c r="V22">
        <v>0.63538103403497903</v>
      </c>
    </row>
    <row r="23" spans="1:22">
      <c r="A23">
        <v>6</v>
      </c>
      <c r="B23" s="732">
        <v>2025</v>
      </c>
      <c r="C23" t="s">
        <v>27</v>
      </c>
      <c r="D23" t="s">
        <v>24</v>
      </c>
      <c r="E23" t="s">
        <v>51</v>
      </c>
      <c r="F23">
        <v>4</v>
      </c>
      <c r="G23" t="s">
        <v>145</v>
      </c>
      <c r="H23" t="s">
        <v>56</v>
      </c>
      <c r="I23">
        <v>1150397000</v>
      </c>
      <c r="J23">
        <v>0</v>
      </c>
      <c r="K23">
        <v>50397000</v>
      </c>
      <c r="L23">
        <v>1150397000</v>
      </c>
      <c r="M23">
        <v>0</v>
      </c>
      <c r="N23">
        <v>157624826</v>
      </c>
      <c r="O23">
        <v>157624826</v>
      </c>
      <c r="P23">
        <v>157624826</v>
      </c>
      <c r="Q23">
        <v>0</v>
      </c>
      <c r="R23">
        <v>208021826</v>
      </c>
      <c r="S23">
        <v>1308021826</v>
      </c>
      <c r="T23">
        <v>0</v>
      </c>
      <c r="U23">
        <v>0</v>
      </c>
      <c r="V23">
        <v>1</v>
      </c>
    </row>
    <row r="24" spans="1:22">
      <c r="A24">
        <v>6</v>
      </c>
      <c r="B24" s="732">
        <v>2025</v>
      </c>
      <c r="C24" t="s">
        <v>27</v>
      </c>
      <c r="D24" t="s">
        <v>24</v>
      </c>
      <c r="E24" t="s">
        <v>51</v>
      </c>
      <c r="F24">
        <v>5</v>
      </c>
      <c r="G24" t="s">
        <v>145</v>
      </c>
      <c r="H24" t="s">
        <v>147</v>
      </c>
      <c r="I24">
        <v>1688339000</v>
      </c>
      <c r="J24">
        <v>0</v>
      </c>
      <c r="K24">
        <v>0</v>
      </c>
      <c r="L24">
        <v>100000000</v>
      </c>
      <c r="M24">
        <v>1588339000</v>
      </c>
      <c r="N24">
        <v>0</v>
      </c>
      <c r="O24">
        <v>0</v>
      </c>
      <c r="P24">
        <v>0</v>
      </c>
      <c r="Q24">
        <v>0</v>
      </c>
      <c r="R24">
        <v>0</v>
      </c>
      <c r="S24">
        <v>100000000</v>
      </c>
      <c r="T24">
        <v>1588339000</v>
      </c>
      <c r="U24">
        <v>0</v>
      </c>
      <c r="V24">
        <v>5.9229811074671602E-2</v>
      </c>
    </row>
    <row r="25" spans="1:22">
      <c r="A25">
        <v>6</v>
      </c>
      <c r="B25" s="732">
        <v>2025</v>
      </c>
      <c r="C25" t="s">
        <v>27</v>
      </c>
      <c r="D25" t="s">
        <v>24</v>
      </c>
      <c r="E25" t="s">
        <v>57</v>
      </c>
      <c r="F25">
        <v>1</v>
      </c>
      <c r="G25" t="s">
        <v>145</v>
      </c>
      <c r="H25" t="s">
        <v>58</v>
      </c>
      <c r="I25">
        <v>1213045000</v>
      </c>
      <c r="J25">
        <v>0</v>
      </c>
      <c r="K25">
        <v>0</v>
      </c>
      <c r="L25">
        <v>400000000</v>
      </c>
      <c r="M25">
        <v>813045000</v>
      </c>
      <c r="N25">
        <v>0</v>
      </c>
      <c r="O25">
        <v>0</v>
      </c>
      <c r="P25">
        <v>0</v>
      </c>
      <c r="Q25">
        <v>0</v>
      </c>
      <c r="R25">
        <v>0</v>
      </c>
      <c r="S25">
        <v>400000000</v>
      </c>
      <c r="T25">
        <v>813045000</v>
      </c>
      <c r="U25">
        <v>0</v>
      </c>
      <c r="V25">
        <v>0.329748690279421</v>
      </c>
    </row>
    <row r="26" spans="1:22">
      <c r="A26">
        <v>6</v>
      </c>
      <c r="B26" s="732">
        <v>2025</v>
      </c>
      <c r="C26" t="s">
        <v>27</v>
      </c>
      <c r="D26" t="s">
        <v>24</v>
      </c>
      <c r="E26" t="s">
        <v>57</v>
      </c>
      <c r="F26">
        <v>2</v>
      </c>
      <c r="G26" t="s">
        <v>145</v>
      </c>
      <c r="H26" t="s">
        <v>59</v>
      </c>
      <c r="I26">
        <v>1307972000</v>
      </c>
      <c r="J26">
        <v>0</v>
      </c>
      <c r="K26">
        <v>0</v>
      </c>
      <c r="L26">
        <v>500000000</v>
      </c>
      <c r="M26">
        <v>807972000</v>
      </c>
      <c r="N26">
        <v>0</v>
      </c>
      <c r="O26">
        <v>0</v>
      </c>
      <c r="P26">
        <v>0</v>
      </c>
      <c r="Q26">
        <v>0</v>
      </c>
      <c r="R26">
        <v>0</v>
      </c>
      <c r="S26">
        <v>500000000</v>
      </c>
      <c r="T26">
        <v>807972000</v>
      </c>
      <c r="U26">
        <v>0</v>
      </c>
      <c r="V26">
        <v>0.382271180117006</v>
      </c>
    </row>
    <row r="27" spans="1:22">
      <c r="A27">
        <v>6</v>
      </c>
      <c r="B27" s="732">
        <v>2025</v>
      </c>
      <c r="C27" t="s">
        <v>27</v>
      </c>
      <c r="D27" t="s">
        <v>24</v>
      </c>
      <c r="E27" t="s">
        <v>57</v>
      </c>
      <c r="F27">
        <v>3</v>
      </c>
      <c r="G27" t="s">
        <v>145</v>
      </c>
      <c r="H27" t="s">
        <v>60</v>
      </c>
      <c r="I27">
        <v>1299151000</v>
      </c>
      <c r="J27">
        <v>0</v>
      </c>
      <c r="K27">
        <v>0</v>
      </c>
      <c r="L27">
        <v>1150000000</v>
      </c>
      <c r="M27">
        <v>149151000</v>
      </c>
      <c r="N27">
        <v>0</v>
      </c>
      <c r="O27">
        <v>0</v>
      </c>
      <c r="P27">
        <v>0</v>
      </c>
      <c r="Q27">
        <v>0</v>
      </c>
      <c r="R27">
        <v>0</v>
      </c>
      <c r="S27">
        <v>1150000000</v>
      </c>
      <c r="T27">
        <v>149151000</v>
      </c>
      <c r="U27">
        <v>0</v>
      </c>
      <c r="V27">
        <v>0.88519348405227705</v>
      </c>
    </row>
    <row r="28" spans="1:22">
      <c r="A28">
        <v>6</v>
      </c>
      <c r="B28" s="732">
        <v>2025</v>
      </c>
      <c r="C28" t="s">
        <v>27</v>
      </c>
      <c r="D28" t="s">
        <v>24</v>
      </c>
      <c r="E28" t="s">
        <v>57</v>
      </c>
      <c r="F28">
        <v>4</v>
      </c>
      <c r="G28" t="s">
        <v>145</v>
      </c>
      <c r="H28" t="s">
        <v>62</v>
      </c>
      <c r="I28">
        <v>1299151000</v>
      </c>
      <c r="J28">
        <v>0</v>
      </c>
      <c r="K28">
        <v>0</v>
      </c>
      <c r="L28">
        <v>450000000</v>
      </c>
      <c r="M28">
        <v>849151000</v>
      </c>
      <c r="N28">
        <v>0</v>
      </c>
      <c r="O28">
        <v>0</v>
      </c>
      <c r="P28">
        <v>0</v>
      </c>
      <c r="Q28">
        <v>0</v>
      </c>
      <c r="R28">
        <v>0</v>
      </c>
      <c r="S28">
        <v>450000000</v>
      </c>
      <c r="T28">
        <v>849151000</v>
      </c>
      <c r="U28">
        <v>0</v>
      </c>
      <c r="V28">
        <v>0.34638005897697799</v>
      </c>
    </row>
    <row r="29" spans="1:22">
      <c r="A29">
        <v>6</v>
      </c>
      <c r="B29" s="732">
        <v>2025</v>
      </c>
      <c r="C29" t="s">
        <v>27</v>
      </c>
      <c r="D29" t="s">
        <v>24</v>
      </c>
      <c r="E29" t="s">
        <v>57</v>
      </c>
      <c r="F29">
        <v>5</v>
      </c>
      <c r="G29" t="s">
        <v>145</v>
      </c>
      <c r="H29" t="s">
        <v>63</v>
      </c>
      <c r="I29">
        <v>1178570000</v>
      </c>
      <c r="J29">
        <v>0</v>
      </c>
      <c r="K29">
        <v>0</v>
      </c>
      <c r="L29">
        <v>1178570000</v>
      </c>
      <c r="M29">
        <v>0</v>
      </c>
      <c r="N29">
        <v>162990131</v>
      </c>
      <c r="O29">
        <v>0</v>
      </c>
      <c r="P29">
        <v>162990131</v>
      </c>
      <c r="Q29">
        <v>0</v>
      </c>
      <c r="R29">
        <v>0</v>
      </c>
      <c r="S29">
        <v>1341560131</v>
      </c>
      <c r="T29">
        <v>0</v>
      </c>
      <c r="U29">
        <v>0</v>
      </c>
      <c r="V29">
        <v>1</v>
      </c>
    </row>
    <row r="30" spans="1:22">
      <c r="A30">
        <v>6</v>
      </c>
      <c r="B30" s="732">
        <v>2025</v>
      </c>
      <c r="C30" t="s">
        <v>27</v>
      </c>
      <c r="D30" t="s">
        <v>24</v>
      </c>
      <c r="E30" t="s">
        <v>57</v>
      </c>
      <c r="F30">
        <v>6</v>
      </c>
      <c r="G30" t="s">
        <v>145</v>
      </c>
      <c r="H30" t="s">
        <v>64</v>
      </c>
      <c r="I30">
        <v>1355857000</v>
      </c>
      <c r="J30">
        <v>0</v>
      </c>
      <c r="K30">
        <v>0</v>
      </c>
      <c r="L30">
        <v>400000000</v>
      </c>
      <c r="M30">
        <v>955857000</v>
      </c>
      <c r="N30">
        <v>0</v>
      </c>
      <c r="O30">
        <v>0</v>
      </c>
      <c r="P30">
        <v>0</v>
      </c>
      <c r="Q30">
        <v>0</v>
      </c>
      <c r="R30">
        <v>0</v>
      </c>
      <c r="S30">
        <v>400000000</v>
      </c>
      <c r="T30">
        <v>955857000</v>
      </c>
      <c r="U30">
        <v>0</v>
      </c>
      <c r="V30">
        <v>0.29501636234499701</v>
      </c>
    </row>
    <row r="31" spans="1:22">
      <c r="A31">
        <v>6</v>
      </c>
      <c r="B31" s="732">
        <v>2025</v>
      </c>
      <c r="C31" t="s">
        <v>27</v>
      </c>
      <c r="D31" t="s">
        <v>24</v>
      </c>
      <c r="E31" t="s">
        <v>57</v>
      </c>
      <c r="F31">
        <v>7</v>
      </c>
      <c r="G31" t="s">
        <v>145</v>
      </c>
      <c r="H31" t="s">
        <v>65</v>
      </c>
      <c r="I31">
        <v>1227450000</v>
      </c>
      <c r="J31">
        <v>0</v>
      </c>
      <c r="K31">
        <v>0</v>
      </c>
      <c r="L31">
        <v>1227450000</v>
      </c>
      <c r="M31">
        <v>0</v>
      </c>
      <c r="N31">
        <v>145866567</v>
      </c>
      <c r="O31">
        <v>0</v>
      </c>
      <c r="P31">
        <v>145866567</v>
      </c>
      <c r="Q31">
        <v>0</v>
      </c>
      <c r="R31">
        <v>0</v>
      </c>
      <c r="S31">
        <v>1373316567</v>
      </c>
      <c r="T31">
        <v>0</v>
      </c>
      <c r="U31">
        <v>0</v>
      </c>
      <c r="V31">
        <v>1</v>
      </c>
    </row>
    <row r="32" spans="1:22">
      <c r="A32">
        <v>6</v>
      </c>
      <c r="B32" s="732">
        <v>2025</v>
      </c>
      <c r="C32" t="s">
        <v>27</v>
      </c>
      <c r="D32" t="s">
        <v>24</v>
      </c>
      <c r="E32" t="s">
        <v>57</v>
      </c>
      <c r="F32">
        <v>8</v>
      </c>
      <c r="G32" t="s">
        <v>145</v>
      </c>
      <c r="H32" t="s">
        <v>66</v>
      </c>
      <c r="I32">
        <v>1200505000</v>
      </c>
      <c r="J32">
        <v>0</v>
      </c>
      <c r="K32">
        <v>0</v>
      </c>
      <c r="L32">
        <v>400000000</v>
      </c>
      <c r="M32">
        <v>800505000</v>
      </c>
      <c r="N32">
        <v>0</v>
      </c>
      <c r="O32">
        <v>0</v>
      </c>
      <c r="P32">
        <v>0</v>
      </c>
      <c r="Q32">
        <v>0</v>
      </c>
      <c r="R32">
        <v>0</v>
      </c>
      <c r="S32">
        <v>400000000</v>
      </c>
      <c r="T32">
        <v>800505000</v>
      </c>
      <c r="U32">
        <v>0</v>
      </c>
      <c r="V32">
        <v>0.33319311456428802</v>
      </c>
    </row>
    <row r="33" spans="1:22">
      <c r="A33">
        <v>6</v>
      </c>
      <c r="B33" s="732">
        <v>2025</v>
      </c>
      <c r="C33" t="s">
        <v>27</v>
      </c>
      <c r="D33" t="s">
        <v>24</v>
      </c>
      <c r="E33" t="s">
        <v>57</v>
      </c>
      <c r="F33">
        <v>9</v>
      </c>
      <c r="G33" t="s">
        <v>145</v>
      </c>
      <c r="H33" t="s">
        <v>67</v>
      </c>
      <c r="I33">
        <v>1202288000</v>
      </c>
      <c r="J33">
        <v>0</v>
      </c>
      <c r="K33">
        <v>102288000</v>
      </c>
      <c r="L33">
        <v>1202288000</v>
      </c>
      <c r="M33">
        <v>0</v>
      </c>
      <c r="N33">
        <v>139692565</v>
      </c>
      <c r="O33">
        <v>0</v>
      </c>
      <c r="P33">
        <v>139692565</v>
      </c>
      <c r="Q33">
        <v>0</v>
      </c>
      <c r="R33">
        <v>102288000</v>
      </c>
      <c r="S33">
        <v>1341980565</v>
      </c>
      <c r="T33">
        <v>0</v>
      </c>
      <c r="U33">
        <v>0</v>
      </c>
      <c r="V33">
        <v>1</v>
      </c>
    </row>
    <row r="34" spans="1:22">
      <c r="A34">
        <v>6</v>
      </c>
      <c r="B34" s="732">
        <v>2025</v>
      </c>
      <c r="C34" t="s">
        <v>27</v>
      </c>
      <c r="D34" t="s">
        <v>24</v>
      </c>
      <c r="E34" t="s">
        <v>57</v>
      </c>
      <c r="F34">
        <v>10</v>
      </c>
      <c r="G34" t="s">
        <v>145</v>
      </c>
      <c r="H34" t="s">
        <v>68</v>
      </c>
      <c r="I34">
        <v>1552019000</v>
      </c>
      <c r="J34">
        <v>0</v>
      </c>
      <c r="K34">
        <v>0</v>
      </c>
      <c r="L34">
        <v>1552019000</v>
      </c>
      <c r="M34">
        <v>0</v>
      </c>
      <c r="N34">
        <v>137225262</v>
      </c>
      <c r="O34">
        <v>0</v>
      </c>
      <c r="P34">
        <v>137225262</v>
      </c>
      <c r="Q34">
        <v>0</v>
      </c>
      <c r="R34">
        <v>0</v>
      </c>
      <c r="S34">
        <v>1689244262</v>
      </c>
      <c r="T34">
        <v>0</v>
      </c>
      <c r="U34">
        <v>0</v>
      </c>
      <c r="V34">
        <v>1</v>
      </c>
    </row>
    <row r="35" spans="1:22">
      <c r="A35">
        <v>6</v>
      </c>
      <c r="B35" s="732">
        <v>2025</v>
      </c>
      <c r="C35" t="s">
        <v>27</v>
      </c>
      <c r="D35" t="s">
        <v>24</v>
      </c>
      <c r="E35" t="s">
        <v>57</v>
      </c>
      <c r="F35">
        <v>11</v>
      </c>
      <c r="G35" t="s">
        <v>145</v>
      </c>
      <c r="H35" t="s">
        <v>149</v>
      </c>
      <c r="I35">
        <v>1191696000</v>
      </c>
      <c r="J35">
        <v>0</v>
      </c>
      <c r="K35">
        <v>0</v>
      </c>
      <c r="L35">
        <v>1191696000</v>
      </c>
      <c r="M35">
        <v>0</v>
      </c>
      <c r="N35">
        <v>124999956</v>
      </c>
      <c r="O35">
        <v>0</v>
      </c>
      <c r="P35">
        <v>125000000</v>
      </c>
      <c r="Q35">
        <v>-44</v>
      </c>
      <c r="R35">
        <v>0</v>
      </c>
      <c r="S35">
        <v>1316696000</v>
      </c>
      <c r="T35">
        <v>-44</v>
      </c>
      <c r="U35">
        <v>0</v>
      </c>
      <c r="V35">
        <v>1</v>
      </c>
    </row>
    <row r="36" spans="1:22">
      <c r="A36">
        <v>6</v>
      </c>
      <c r="B36" s="732">
        <v>2025</v>
      </c>
      <c r="C36" t="s">
        <v>27</v>
      </c>
      <c r="D36" t="s">
        <v>24</v>
      </c>
      <c r="E36" t="s">
        <v>57</v>
      </c>
      <c r="F36">
        <v>12</v>
      </c>
      <c r="G36" t="s">
        <v>145</v>
      </c>
      <c r="H36" t="s">
        <v>151</v>
      </c>
      <c r="I36">
        <v>1658348000</v>
      </c>
      <c r="J36">
        <v>0</v>
      </c>
      <c r="K36">
        <v>0</v>
      </c>
      <c r="L36">
        <v>1658348000</v>
      </c>
      <c r="M36">
        <v>0</v>
      </c>
      <c r="N36">
        <v>158909689</v>
      </c>
      <c r="O36">
        <v>0</v>
      </c>
      <c r="P36">
        <v>158909689</v>
      </c>
      <c r="Q36">
        <v>0</v>
      </c>
      <c r="R36">
        <v>0</v>
      </c>
      <c r="S36">
        <v>1817257689</v>
      </c>
      <c r="T36">
        <v>0</v>
      </c>
      <c r="U36">
        <v>0</v>
      </c>
      <c r="V36">
        <v>1</v>
      </c>
    </row>
    <row r="37" spans="1:22">
      <c r="A37">
        <v>6</v>
      </c>
      <c r="B37" s="732">
        <v>2025</v>
      </c>
      <c r="C37" t="s">
        <v>27</v>
      </c>
      <c r="D37" t="s">
        <v>24</v>
      </c>
      <c r="E37" t="s">
        <v>57</v>
      </c>
      <c r="F37">
        <v>13</v>
      </c>
      <c r="G37" t="s">
        <v>145</v>
      </c>
      <c r="H37" t="s">
        <v>152</v>
      </c>
      <c r="I37">
        <v>1420640000</v>
      </c>
      <c r="J37">
        <v>0</v>
      </c>
      <c r="K37">
        <v>0</v>
      </c>
      <c r="L37">
        <v>1420640000</v>
      </c>
      <c r="M37">
        <v>0</v>
      </c>
      <c r="N37">
        <v>149077053</v>
      </c>
      <c r="O37">
        <v>0</v>
      </c>
      <c r="P37">
        <v>149077053</v>
      </c>
      <c r="Q37">
        <v>0</v>
      </c>
      <c r="R37">
        <v>0</v>
      </c>
      <c r="S37">
        <v>1569717053</v>
      </c>
      <c r="T37">
        <v>0</v>
      </c>
      <c r="U37">
        <v>0</v>
      </c>
      <c r="V37">
        <v>1</v>
      </c>
    </row>
    <row r="38" spans="1:22">
      <c r="A38">
        <v>6</v>
      </c>
      <c r="B38" s="732">
        <v>2025</v>
      </c>
      <c r="C38" t="s">
        <v>27</v>
      </c>
      <c r="D38" t="s">
        <v>24</v>
      </c>
      <c r="E38" t="s">
        <v>57</v>
      </c>
      <c r="F38">
        <v>14</v>
      </c>
      <c r="G38" t="s">
        <v>145</v>
      </c>
      <c r="H38" t="s">
        <v>72</v>
      </c>
      <c r="I38">
        <v>1247611000</v>
      </c>
      <c r="J38">
        <v>0</v>
      </c>
      <c r="K38">
        <v>0</v>
      </c>
      <c r="L38">
        <v>1100000000</v>
      </c>
      <c r="M38">
        <v>147611000</v>
      </c>
      <c r="N38">
        <v>0</v>
      </c>
      <c r="O38">
        <v>0</v>
      </c>
      <c r="P38">
        <v>0</v>
      </c>
      <c r="Q38">
        <v>0</v>
      </c>
      <c r="R38">
        <v>0</v>
      </c>
      <c r="S38">
        <v>1100000000</v>
      </c>
      <c r="T38">
        <v>147611000</v>
      </c>
      <c r="U38">
        <v>0</v>
      </c>
      <c r="V38">
        <v>0.88168507651824202</v>
      </c>
    </row>
    <row r="39" spans="1:22">
      <c r="A39">
        <v>6</v>
      </c>
      <c r="B39" s="732">
        <v>2025</v>
      </c>
      <c r="C39" t="s">
        <v>27</v>
      </c>
      <c r="D39" t="s">
        <v>24</v>
      </c>
      <c r="E39" t="s">
        <v>57</v>
      </c>
      <c r="F39">
        <v>15</v>
      </c>
      <c r="G39" t="s">
        <v>145</v>
      </c>
      <c r="H39" t="s">
        <v>73</v>
      </c>
      <c r="I39">
        <v>1275262000</v>
      </c>
      <c r="J39">
        <v>0</v>
      </c>
      <c r="K39">
        <v>0</v>
      </c>
      <c r="L39">
        <v>1100000000</v>
      </c>
      <c r="M39">
        <v>175262000</v>
      </c>
      <c r="N39">
        <v>0</v>
      </c>
      <c r="O39">
        <v>0</v>
      </c>
      <c r="P39">
        <v>0</v>
      </c>
      <c r="Q39">
        <v>0</v>
      </c>
      <c r="R39">
        <v>0</v>
      </c>
      <c r="S39">
        <v>1100000000</v>
      </c>
      <c r="T39">
        <v>175262000</v>
      </c>
      <c r="U39">
        <v>0</v>
      </c>
      <c r="V39">
        <v>0.86256784880283399</v>
      </c>
    </row>
    <row r="40" spans="1:22">
      <c r="A40">
        <v>6</v>
      </c>
      <c r="B40" s="732">
        <v>2025</v>
      </c>
      <c r="C40" t="s">
        <v>27</v>
      </c>
      <c r="D40" t="s">
        <v>24</v>
      </c>
      <c r="E40" t="s">
        <v>57</v>
      </c>
      <c r="F40">
        <v>16</v>
      </c>
      <c r="G40" t="s">
        <v>145</v>
      </c>
      <c r="H40" t="s">
        <v>75</v>
      </c>
      <c r="I40">
        <v>1271898000</v>
      </c>
      <c r="J40">
        <v>0</v>
      </c>
      <c r="K40">
        <v>0</v>
      </c>
      <c r="L40">
        <v>1150000000</v>
      </c>
      <c r="M40">
        <v>121898000</v>
      </c>
      <c r="N40">
        <v>0</v>
      </c>
      <c r="O40">
        <v>0</v>
      </c>
      <c r="P40">
        <v>0</v>
      </c>
      <c r="Q40">
        <v>0</v>
      </c>
      <c r="R40">
        <v>0</v>
      </c>
      <c r="S40">
        <v>1150000000</v>
      </c>
      <c r="T40">
        <v>121898000</v>
      </c>
      <c r="U40">
        <v>0</v>
      </c>
      <c r="V40">
        <v>0.90416055375509696</v>
      </c>
    </row>
    <row r="41" spans="1:22">
      <c r="A41">
        <v>6</v>
      </c>
      <c r="B41" s="732">
        <v>2025</v>
      </c>
      <c r="C41" t="s">
        <v>27</v>
      </c>
      <c r="D41" t="s">
        <v>24</v>
      </c>
      <c r="E41" t="s">
        <v>57</v>
      </c>
      <c r="F41">
        <v>17</v>
      </c>
      <c r="G41" t="s">
        <v>145</v>
      </c>
      <c r="H41" t="s">
        <v>76</v>
      </c>
      <c r="I41">
        <v>1382220000</v>
      </c>
      <c r="J41">
        <v>0</v>
      </c>
      <c r="K41">
        <v>0</v>
      </c>
      <c r="L41">
        <v>1382220000</v>
      </c>
      <c r="M41">
        <v>0</v>
      </c>
      <c r="N41">
        <v>124824112</v>
      </c>
      <c r="O41">
        <v>0</v>
      </c>
      <c r="P41">
        <v>124824112</v>
      </c>
      <c r="Q41">
        <v>0</v>
      </c>
      <c r="R41">
        <v>0</v>
      </c>
      <c r="S41">
        <v>1507044112</v>
      </c>
      <c r="T41">
        <v>0</v>
      </c>
      <c r="U41">
        <v>0</v>
      </c>
      <c r="V41">
        <v>1</v>
      </c>
    </row>
    <row r="42" spans="1:22">
      <c r="A42">
        <v>6</v>
      </c>
      <c r="B42" s="732">
        <v>2025</v>
      </c>
      <c r="C42" t="s">
        <v>27</v>
      </c>
      <c r="D42" t="s">
        <v>24</v>
      </c>
      <c r="E42" t="s">
        <v>57</v>
      </c>
      <c r="F42">
        <v>18</v>
      </c>
      <c r="G42" t="s">
        <v>145</v>
      </c>
      <c r="H42" t="s">
        <v>77</v>
      </c>
      <c r="I42">
        <v>1509219000</v>
      </c>
      <c r="J42">
        <v>0</v>
      </c>
      <c r="K42">
        <v>0</v>
      </c>
      <c r="L42">
        <v>300000000</v>
      </c>
      <c r="M42">
        <v>1209219000</v>
      </c>
      <c r="N42">
        <v>0</v>
      </c>
      <c r="O42">
        <v>0</v>
      </c>
      <c r="P42">
        <v>0</v>
      </c>
      <c r="Q42">
        <v>0</v>
      </c>
      <c r="R42">
        <v>0</v>
      </c>
      <c r="S42">
        <v>300000000</v>
      </c>
      <c r="T42">
        <v>1209219000</v>
      </c>
      <c r="U42">
        <v>0</v>
      </c>
      <c r="V42">
        <v>0.19877830851586201</v>
      </c>
    </row>
    <row r="43" spans="1:22">
      <c r="A43">
        <v>6</v>
      </c>
      <c r="B43" s="732">
        <v>2025</v>
      </c>
      <c r="C43" t="s">
        <v>27</v>
      </c>
      <c r="D43" t="s">
        <v>79</v>
      </c>
      <c r="F43">
        <v>1</v>
      </c>
      <c r="G43" t="s">
        <v>145</v>
      </c>
      <c r="H43" t="s">
        <v>87</v>
      </c>
      <c r="I43">
        <v>1450000000</v>
      </c>
      <c r="J43">
        <v>0</v>
      </c>
      <c r="K43">
        <v>250000000</v>
      </c>
      <c r="L43">
        <v>416300000</v>
      </c>
      <c r="M43">
        <v>1033700000</v>
      </c>
      <c r="N43">
        <v>0</v>
      </c>
      <c r="O43">
        <v>0</v>
      </c>
      <c r="P43">
        <v>0</v>
      </c>
      <c r="Q43">
        <v>0</v>
      </c>
      <c r="R43">
        <v>250000000</v>
      </c>
      <c r="S43">
        <v>416300000</v>
      </c>
      <c r="T43">
        <v>1033700000</v>
      </c>
      <c r="U43">
        <v>0</v>
      </c>
      <c r="V43">
        <v>0.28710344827586198</v>
      </c>
    </row>
    <row r="44" spans="1:22">
      <c r="A44">
        <v>6</v>
      </c>
      <c r="B44" s="732">
        <v>2025</v>
      </c>
      <c r="C44" t="s">
        <v>27</v>
      </c>
      <c r="D44" t="s">
        <v>79</v>
      </c>
      <c r="F44">
        <v>2</v>
      </c>
      <c r="G44" t="s">
        <v>145</v>
      </c>
      <c r="H44" t="s">
        <v>88</v>
      </c>
      <c r="I44">
        <v>1450000000</v>
      </c>
      <c r="J44">
        <v>0</v>
      </c>
      <c r="K44">
        <v>250000000</v>
      </c>
      <c r="L44">
        <v>416300000</v>
      </c>
      <c r="M44">
        <v>1033700000</v>
      </c>
      <c r="N44">
        <v>0</v>
      </c>
      <c r="O44">
        <v>0</v>
      </c>
      <c r="P44">
        <v>0</v>
      </c>
      <c r="Q44">
        <v>0</v>
      </c>
      <c r="R44">
        <v>250000000</v>
      </c>
      <c r="S44">
        <v>416300000</v>
      </c>
      <c r="T44">
        <v>1033700000</v>
      </c>
      <c r="U44">
        <v>0</v>
      </c>
      <c r="V44">
        <v>0.28710344827586198</v>
      </c>
    </row>
    <row r="45" spans="1:22">
      <c r="A45">
        <v>6</v>
      </c>
      <c r="B45" s="732">
        <v>2025</v>
      </c>
      <c r="C45" t="s">
        <v>27</v>
      </c>
      <c r="D45" t="s">
        <v>79</v>
      </c>
      <c r="F45">
        <v>3</v>
      </c>
      <c r="G45" t="s">
        <v>145</v>
      </c>
      <c r="H45" t="s">
        <v>89</v>
      </c>
      <c r="I45">
        <v>1667337000</v>
      </c>
      <c r="J45">
        <v>0</v>
      </c>
      <c r="K45">
        <v>0</v>
      </c>
      <c r="L45">
        <v>1667337000</v>
      </c>
      <c r="M45">
        <v>0</v>
      </c>
      <c r="N45">
        <v>69430252</v>
      </c>
      <c r="O45">
        <v>69430252</v>
      </c>
      <c r="P45">
        <v>69430252</v>
      </c>
      <c r="Q45">
        <v>0</v>
      </c>
      <c r="R45">
        <v>69430252</v>
      </c>
      <c r="S45">
        <v>1736767252</v>
      </c>
      <c r="T45">
        <v>0</v>
      </c>
      <c r="U45">
        <v>0</v>
      </c>
      <c r="V45">
        <v>1</v>
      </c>
    </row>
    <row r="46" spans="1:22">
      <c r="A46">
        <v>6</v>
      </c>
      <c r="B46" s="732">
        <v>2025</v>
      </c>
      <c r="C46" t="s">
        <v>27</v>
      </c>
      <c r="D46" t="s">
        <v>79</v>
      </c>
      <c r="F46">
        <v>4</v>
      </c>
      <c r="G46" t="s">
        <v>145</v>
      </c>
      <c r="H46" t="s">
        <v>153</v>
      </c>
      <c r="I46">
        <v>2442810000</v>
      </c>
      <c r="J46">
        <v>0</v>
      </c>
      <c r="K46">
        <v>0</v>
      </c>
      <c r="L46">
        <v>2442810000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2442810000</v>
      </c>
      <c r="T46">
        <v>0</v>
      </c>
      <c r="U46">
        <v>0</v>
      </c>
      <c r="V46">
        <v>1</v>
      </c>
    </row>
    <row r="47" spans="1:22">
      <c r="A47">
        <v>6</v>
      </c>
      <c r="B47" s="732">
        <v>2025</v>
      </c>
      <c r="C47" t="s">
        <v>27</v>
      </c>
      <c r="D47" t="s">
        <v>79</v>
      </c>
      <c r="F47">
        <v>5</v>
      </c>
      <c r="G47" t="s">
        <v>145</v>
      </c>
      <c r="H47" t="s">
        <v>90</v>
      </c>
      <c r="I47">
        <v>0</v>
      </c>
      <c r="J47">
        <v>0</v>
      </c>
      <c r="K47">
        <v>0</v>
      </c>
      <c r="L47">
        <v>300000000</v>
      </c>
      <c r="M47">
        <v>-300000000</v>
      </c>
      <c r="N47">
        <v>0</v>
      </c>
      <c r="O47">
        <v>0</v>
      </c>
      <c r="P47">
        <v>0</v>
      </c>
      <c r="Q47">
        <v>0</v>
      </c>
      <c r="R47">
        <v>0</v>
      </c>
      <c r="S47">
        <v>300000000</v>
      </c>
      <c r="T47">
        <v>-300000000</v>
      </c>
      <c r="U47">
        <v>0</v>
      </c>
      <c r="V47">
        <v>0</v>
      </c>
    </row>
    <row r="48" spans="1:22">
      <c r="A48">
        <v>6</v>
      </c>
      <c r="B48" s="732">
        <v>2025</v>
      </c>
      <c r="C48" t="s">
        <v>27</v>
      </c>
      <c r="D48" t="s">
        <v>93</v>
      </c>
      <c r="F48">
        <v>1</v>
      </c>
      <c r="G48" t="s">
        <v>145</v>
      </c>
      <c r="H48" t="s">
        <v>156</v>
      </c>
      <c r="I48">
        <v>1280156000</v>
      </c>
      <c r="J48">
        <v>0</v>
      </c>
      <c r="K48">
        <v>400000000</v>
      </c>
      <c r="L48">
        <v>1200000000</v>
      </c>
      <c r="M48">
        <v>80156000</v>
      </c>
      <c r="N48">
        <v>49213477</v>
      </c>
      <c r="O48">
        <v>49213477</v>
      </c>
      <c r="P48">
        <v>49213477</v>
      </c>
      <c r="Q48">
        <v>0</v>
      </c>
      <c r="R48">
        <v>449213477</v>
      </c>
      <c r="S48">
        <v>1249213477</v>
      </c>
      <c r="T48">
        <v>80156000</v>
      </c>
      <c r="U48">
        <v>0</v>
      </c>
      <c r="V48">
        <v>0.93738575611097397</v>
      </c>
    </row>
    <row r="49" spans="1:22">
      <c r="A49">
        <v>6</v>
      </c>
      <c r="B49" s="732">
        <v>2025</v>
      </c>
      <c r="C49" t="s">
        <v>27</v>
      </c>
      <c r="D49" t="s">
        <v>93</v>
      </c>
      <c r="F49">
        <v>2</v>
      </c>
      <c r="G49" t="s">
        <v>145</v>
      </c>
      <c r="H49" t="s">
        <v>157</v>
      </c>
      <c r="I49">
        <v>1280156000</v>
      </c>
      <c r="J49">
        <v>0</v>
      </c>
      <c r="K49">
        <v>400000000</v>
      </c>
      <c r="L49">
        <v>1200000000</v>
      </c>
      <c r="M49">
        <v>80156000</v>
      </c>
      <c r="N49">
        <v>91175592</v>
      </c>
      <c r="O49">
        <v>91175592</v>
      </c>
      <c r="P49">
        <v>91175592</v>
      </c>
      <c r="Q49">
        <v>0</v>
      </c>
      <c r="R49">
        <v>491175592</v>
      </c>
      <c r="S49">
        <v>1291175592</v>
      </c>
      <c r="T49">
        <v>80156000</v>
      </c>
      <c r="U49">
        <v>0</v>
      </c>
      <c r="V49">
        <v>0.93738575611097397</v>
      </c>
    </row>
    <row r="50" spans="1:22">
      <c r="A50">
        <v>6</v>
      </c>
      <c r="B50" s="732">
        <v>2025</v>
      </c>
      <c r="C50" t="s">
        <v>27</v>
      </c>
      <c r="D50" t="s">
        <v>93</v>
      </c>
      <c r="F50">
        <v>3</v>
      </c>
      <c r="G50" t="s">
        <v>145</v>
      </c>
      <c r="H50" t="s">
        <v>158</v>
      </c>
      <c r="I50">
        <v>1832694000</v>
      </c>
      <c r="J50">
        <v>0</v>
      </c>
      <c r="K50">
        <v>0</v>
      </c>
      <c r="L50">
        <v>800000000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>
        <v>6</v>
      </c>
      <c r="B51" s="732">
        <v>2025</v>
      </c>
      <c r="C51" t="s">
        <v>27</v>
      </c>
      <c r="D51" t="s">
        <v>93</v>
      </c>
      <c r="F51">
        <v>4</v>
      </c>
      <c r="G51" t="s">
        <v>145</v>
      </c>
      <c r="H51" t="s">
        <v>159</v>
      </c>
      <c r="I51">
        <v>1219280000</v>
      </c>
      <c r="J51">
        <v>0</v>
      </c>
      <c r="K51">
        <v>0</v>
      </c>
      <c r="L51">
        <v>600000000</v>
      </c>
      <c r="M51">
        <v>619280000</v>
      </c>
      <c r="N51">
        <v>0</v>
      </c>
      <c r="O51">
        <v>0</v>
      </c>
      <c r="P51">
        <v>0</v>
      </c>
      <c r="Q51">
        <v>0</v>
      </c>
      <c r="R51">
        <v>0</v>
      </c>
      <c r="S51">
        <v>600000000</v>
      </c>
      <c r="T51">
        <v>619280000</v>
      </c>
      <c r="U51">
        <v>0</v>
      </c>
      <c r="V51">
        <v>0.49209369463945901</v>
      </c>
    </row>
    <row r="52" spans="1:22">
      <c r="A52">
        <v>6</v>
      </c>
      <c r="B52" s="732">
        <v>2025</v>
      </c>
      <c r="C52" t="s">
        <v>27</v>
      </c>
      <c r="D52" t="s">
        <v>93</v>
      </c>
      <c r="F52">
        <v>5</v>
      </c>
      <c r="G52" t="s">
        <v>145</v>
      </c>
      <c r="H52" t="s">
        <v>160</v>
      </c>
      <c r="I52">
        <v>0</v>
      </c>
      <c r="J52">
        <v>0</v>
      </c>
      <c r="K52">
        <v>0</v>
      </c>
      <c r="L52">
        <v>700000000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700000000</v>
      </c>
      <c r="T52">
        <v>0</v>
      </c>
      <c r="U52">
        <v>0</v>
      </c>
      <c r="V52">
        <v>0</v>
      </c>
    </row>
    <row r="53" spans="1:22">
      <c r="A53">
        <v>6</v>
      </c>
      <c r="B53" s="732">
        <v>2025</v>
      </c>
      <c r="C53" t="s">
        <v>27</v>
      </c>
      <c r="D53" t="s">
        <v>93</v>
      </c>
      <c r="F53">
        <v>6</v>
      </c>
      <c r="G53" t="s">
        <v>145</v>
      </c>
      <c r="H53" t="s">
        <v>161</v>
      </c>
      <c r="I53">
        <v>0</v>
      </c>
      <c r="J53">
        <v>0</v>
      </c>
      <c r="K53">
        <v>0</v>
      </c>
      <c r="L53">
        <v>300000000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300000000</v>
      </c>
      <c r="T53">
        <v>0</v>
      </c>
      <c r="U53">
        <v>0</v>
      </c>
      <c r="V53">
        <v>0</v>
      </c>
    </row>
    <row r="54" spans="1:22">
      <c r="A54">
        <v>6</v>
      </c>
      <c r="B54" s="732">
        <v>2025</v>
      </c>
      <c r="C54" t="s">
        <v>27</v>
      </c>
      <c r="D54" t="s">
        <v>93</v>
      </c>
      <c r="F54">
        <v>7</v>
      </c>
      <c r="G54" t="s">
        <v>145</v>
      </c>
      <c r="H54" t="s">
        <v>162</v>
      </c>
      <c r="I54">
        <v>0</v>
      </c>
      <c r="J54">
        <v>0</v>
      </c>
      <c r="K54">
        <v>0</v>
      </c>
      <c r="L54">
        <v>700000000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700000000</v>
      </c>
      <c r="T54">
        <v>0</v>
      </c>
      <c r="U54">
        <v>0</v>
      </c>
      <c r="V54">
        <v>0</v>
      </c>
    </row>
    <row r="55" spans="1:22">
      <c r="A55">
        <v>6</v>
      </c>
      <c r="B55" s="732">
        <v>2025</v>
      </c>
      <c r="C55" t="s">
        <v>27</v>
      </c>
      <c r="D55" t="s">
        <v>93</v>
      </c>
      <c r="F55">
        <v>8</v>
      </c>
      <c r="G55" t="s">
        <v>145</v>
      </c>
      <c r="H55" t="s">
        <v>163</v>
      </c>
      <c r="I55">
        <v>0</v>
      </c>
      <c r="J55">
        <v>0</v>
      </c>
      <c r="K55">
        <v>0</v>
      </c>
      <c r="L55">
        <v>700000000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700000000</v>
      </c>
      <c r="T55">
        <v>0</v>
      </c>
      <c r="U55">
        <v>0</v>
      </c>
      <c r="V55">
        <v>0</v>
      </c>
    </row>
    <row r="56" spans="1:22">
      <c r="A56">
        <v>6</v>
      </c>
      <c r="B56" s="732">
        <v>2025</v>
      </c>
      <c r="C56" t="s">
        <v>27</v>
      </c>
      <c r="D56" t="s">
        <v>93</v>
      </c>
      <c r="F56">
        <v>9</v>
      </c>
      <c r="G56" t="s">
        <v>145</v>
      </c>
      <c r="H56" t="s">
        <v>164</v>
      </c>
      <c r="I56">
        <v>0</v>
      </c>
      <c r="J56">
        <v>0</v>
      </c>
      <c r="K56">
        <v>0</v>
      </c>
      <c r="L56">
        <v>700000000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700000000</v>
      </c>
      <c r="T56">
        <v>0</v>
      </c>
      <c r="U56">
        <v>0</v>
      </c>
      <c r="V56">
        <v>0</v>
      </c>
    </row>
    <row r="57" spans="1:22">
      <c r="A57">
        <v>6</v>
      </c>
      <c r="B57" s="732">
        <v>2025</v>
      </c>
      <c r="C57" t="s">
        <v>27</v>
      </c>
      <c r="D57" t="s">
        <v>93</v>
      </c>
      <c r="F57">
        <v>10</v>
      </c>
      <c r="G57" t="s">
        <v>145</v>
      </c>
      <c r="H57" t="s">
        <v>165</v>
      </c>
      <c r="I57">
        <v>0</v>
      </c>
      <c r="J57">
        <v>0</v>
      </c>
      <c r="K57">
        <v>0</v>
      </c>
      <c r="L57">
        <v>300000000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300000000</v>
      </c>
      <c r="T57">
        <v>0</v>
      </c>
      <c r="U57">
        <v>0</v>
      </c>
      <c r="V57">
        <v>0</v>
      </c>
    </row>
    <row r="58" spans="1:22">
      <c r="A58">
        <v>6</v>
      </c>
      <c r="B58" s="732">
        <v>2025</v>
      </c>
      <c r="C58" t="s">
        <v>27</v>
      </c>
      <c r="D58" t="s">
        <v>93</v>
      </c>
      <c r="F58">
        <v>11</v>
      </c>
      <c r="G58" t="s">
        <v>166</v>
      </c>
      <c r="H58" t="s">
        <v>167</v>
      </c>
      <c r="I58">
        <v>16717847000</v>
      </c>
      <c r="J58">
        <v>0</v>
      </c>
      <c r="K58">
        <v>0</v>
      </c>
      <c r="L58">
        <v>5600000000</v>
      </c>
      <c r="M58">
        <v>11117847000</v>
      </c>
      <c r="N58">
        <v>0</v>
      </c>
      <c r="O58">
        <v>0</v>
      </c>
      <c r="P58">
        <v>0</v>
      </c>
      <c r="Q58">
        <v>0</v>
      </c>
      <c r="R58">
        <v>0</v>
      </c>
      <c r="S58">
        <v>5600000000</v>
      </c>
      <c r="T58">
        <v>11117847000</v>
      </c>
      <c r="U58">
        <v>0</v>
      </c>
      <c r="V58">
        <v>0.33497136323833998</v>
      </c>
    </row>
    <row r="59" spans="1:22">
      <c r="A59">
        <v>6</v>
      </c>
      <c r="B59" s="732">
        <v>2025</v>
      </c>
      <c r="C59" t="s">
        <v>27</v>
      </c>
      <c r="D59" t="s">
        <v>96</v>
      </c>
      <c r="F59">
        <v>1</v>
      </c>
      <c r="G59" t="s">
        <v>145</v>
      </c>
      <c r="H59" t="s">
        <v>169</v>
      </c>
      <c r="I59">
        <v>1872200000</v>
      </c>
      <c r="J59">
        <v>0</v>
      </c>
      <c r="K59">
        <v>0</v>
      </c>
      <c r="L59">
        <v>1000000000</v>
      </c>
      <c r="M59">
        <v>872200000</v>
      </c>
      <c r="N59">
        <v>0</v>
      </c>
      <c r="O59">
        <v>0</v>
      </c>
      <c r="P59">
        <v>0</v>
      </c>
      <c r="Q59">
        <v>0</v>
      </c>
      <c r="R59">
        <v>0</v>
      </c>
      <c r="S59">
        <v>1000000000</v>
      </c>
      <c r="T59">
        <v>872200000</v>
      </c>
      <c r="U59">
        <v>0</v>
      </c>
      <c r="V59">
        <v>0.53413096891357803</v>
      </c>
    </row>
    <row r="60" spans="1:22">
      <c r="A60">
        <v>6</v>
      </c>
      <c r="B60" s="732">
        <v>2025</v>
      </c>
      <c r="C60" t="s">
        <v>34</v>
      </c>
      <c r="F60">
        <v>1</v>
      </c>
      <c r="G60" t="s">
        <v>171</v>
      </c>
      <c r="H60" t="s">
        <v>172</v>
      </c>
      <c r="I60">
        <v>896776000</v>
      </c>
      <c r="J60">
        <v>0</v>
      </c>
      <c r="K60">
        <v>0</v>
      </c>
      <c r="L60">
        <v>872725116</v>
      </c>
      <c r="M60">
        <v>24050884</v>
      </c>
      <c r="N60">
        <v>0</v>
      </c>
      <c r="O60">
        <v>0</v>
      </c>
      <c r="P60">
        <v>0</v>
      </c>
      <c r="Q60">
        <v>0</v>
      </c>
      <c r="R60">
        <v>0</v>
      </c>
      <c r="S60">
        <v>872725116</v>
      </c>
      <c r="T60">
        <v>24050884</v>
      </c>
      <c r="U60">
        <v>0</v>
      </c>
      <c r="V60">
        <v>0</v>
      </c>
    </row>
    <row r="61" spans="1:22">
      <c r="A61">
        <v>6</v>
      </c>
      <c r="B61" s="732">
        <v>2025</v>
      </c>
      <c r="C61" t="s">
        <v>34</v>
      </c>
      <c r="F61">
        <v>2</v>
      </c>
      <c r="G61" t="s">
        <v>173</v>
      </c>
      <c r="H61" t="s">
        <v>172</v>
      </c>
      <c r="I61">
        <v>2266311000</v>
      </c>
      <c r="J61">
        <v>0</v>
      </c>
      <c r="K61">
        <v>0</v>
      </c>
      <c r="L61">
        <v>2266311000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2266311000</v>
      </c>
      <c r="T61">
        <v>0</v>
      </c>
      <c r="U61">
        <v>0</v>
      </c>
      <c r="V61">
        <v>0</v>
      </c>
    </row>
    <row r="62" spans="1:22">
      <c r="A62">
        <v>6</v>
      </c>
      <c r="B62" s="732">
        <v>2025</v>
      </c>
      <c r="C62" t="s">
        <v>34</v>
      </c>
      <c r="F62">
        <v>3</v>
      </c>
      <c r="G62" t="s">
        <v>174</v>
      </c>
      <c r="H62" t="s">
        <v>175</v>
      </c>
      <c r="I62">
        <v>10749957000</v>
      </c>
      <c r="J62">
        <v>0</v>
      </c>
      <c r="K62">
        <v>0</v>
      </c>
      <c r="L62">
        <v>11089432000</v>
      </c>
      <c r="M62">
        <v>-339475000</v>
      </c>
      <c r="N62">
        <v>0</v>
      </c>
      <c r="O62">
        <v>0</v>
      </c>
      <c r="P62">
        <v>0</v>
      </c>
      <c r="Q62">
        <v>0</v>
      </c>
      <c r="R62">
        <v>0</v>
      </c>
      <c r="S62">
        <v>11089432000</v>
      </c>
      <c r="T62">
        <v>-339475000</v>
      </c>
      <c r="U62">
        <v>0</v>
      </c>
      <c r="V62">
        <v>0</v>
      </c>
    </row>
    <row r="63" spans="1:22">
      <c r="A63">
        <v>6</v>
      </c>
      <c r="B63" s="732">
        <v>2025</v>
      </c>
      <c r="C63" t="s">
        <v>34</v>
      </c>
      <c r="F63">
        <v>4</v>
      </c>
      <c r="G63" t="s">
        <v>176</v>
      </c>
      <c r="H63" t="s">
        <v>177</v>
      </c>
      <c r="I63">
        <v>10026000000</v>
      </c>
      <c r="J63">
        <v>0</v>
      </c>
      <c r="K63">
        <v>0</v>
      </c>
      <c r="L63">
        <v>3007800000</v>
      </c>
      <c r="M63">
        <v>7018200000</v>
      </c>
      <c r="N63">
        <v>0</v>
      </c>
      <c r="O63">
        <v>0</v>
      </c>
      <c r="P63">
        <v>0</v>
      </c>
      <c r="Q63">
        <v>0</v>
      </c>
      <c r="R63">
        <v>0</v>
      </c>
      <c r="S63">
        <v>3007800000</v>
      </c>
      <c r="T63">
        <v>7018200000</v>
      </c>
      <c r="U63">
        <v>0</v>
      </c>
      <c r="V63">
        <v>0</v>
      </c>
    </row>
    <row r="64" spans="1:22">
      <c r="A64">
        <v>6</v>
      </c>
      <c r="B64" s="732">
        <v>2025</v>
      </c>
      <c r="C64" t="s">
        <v>34</v>
      </c>
      <c r="F64">
        <v>5</v>
      </c>
      <c r="G64" t="s">
        <v>178</v>
      </c>
      <c r="H64" t="s">
        <v>179</v>
      </c>
      <c r="I64">
        <v>11041983000</v>
      </c>
      <c r="J64">
        <v>0</v>
      </c>
      <c r="K64">
        <v>0</v>
      </c>
      <c r="L64">
        <v>3312594900</v>
      </c>
      <c r="M64">
        <v>7729388100</v>
      </c>
      <c r="N64">
        <v>0</v>
      </c>
      <c r="O64">
        <v>0</v>
      </c>
      <c r="P64">
        <v>0</v>
      </c>
      <c r="Q64">
        <v>0</v>
      </c>
      <c r="R64">
        <v>0</v>
      </c>
      <c r="S64">
        <v>3312594900</v>
      </c>
      <c r="T64">
        <v>7729388100</v>
      </c>
      <c r="U64">
        <v>0</v>
      </c>
      <c r="V64">
        <v>0</v>
      </c>
    </row>
    <row r="65" spans="1:22">
      <c r="A65">
        <v>6</v>
      </c>
      <c r="B65" s="732">
        <v>2025</v>
      </c>
      <c r="C65" t="s">
        <v>34</v>
      </c>
      <c r="F65">
        <v>6</v>
      </c>
      <c r="G65" t="s">
        <v>180</v>
      </c>
      <c r="H65" t="s">
        <v>181</v>
      </c>
      <c r="I65">
        <v>10722996000</v>
      </c>
      <c r="J65">
        <v>0</v>
      </c>
      <c r="K65">
        <v>1651787000</v>
      </c>
      <c r="L65">
        <v>1651787000</v>
      </c>
      <c r="M65">
        <v>9071209000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>
      <c r="A66">
        <v>6</v>
      </c>
      <c r="B66" s="732">
        <v>2025</v>
      </c>
      <c r="C66" t="s">
        <v>51</v>
      </c>
      <c r="F66">
        <v>1</v>
      </c>
      <c r="G66" t="s">
        <v>183</v>
      </c>
      <c r="H66" t="s">
        <v>352</v>
      </c>
      <c r="I66">
        <v>349999998</v>
      </c>
      <c r="J66">
        <v>0</v>
      </c>
      <c r="K66">
        <v>0</v>
      </c>
      <c r="L66">
        <v>890000000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890000000</v>
      </c>
      <c r="T66">
        <v>0</v>
      </c>
      <c r="U66">
        <v>0</v>
      </c>
      <c r="V66">
        <v>0</v>
      </c>
    </row>
    <row r="67" spans="1:22">
      <c r="A67">
        <v>6</v>
      </c>
      <c r="B67" s="732">
        <v>2025</v>
      </c>
      <c r="C67" t="s">
        <v>51</v>
      </c>
      <c r="F67">
        <v>2</v>
      </c>
      <c r="G67" t="s">
        <v>185</v>
      </c>
      <c r="H67" t="s">
        <v>186</v>
      </c>
      <c r="I67">
        <v>0</v>
      </c>
      <c r="J67">
        <v>0</v>
      </c>
      <c r="K67">
        <v>20000000</v>
      </c>
      <c r="L67">
        <v>295000000</v>
      </c>
      <c r="M67">
        <v>0</v>
      </c>
      <c r="N67">
        <v>0</v>
      </c>
      <c r="O67">
        <v>0</v>
      </c>
      <c r="P67">
        <v>0</v>
      </c>
      <c r="Q67">
        <v>0</v>
      </c>
      <c r="R67">
        <v>20000000</v>
      </c>
      <c r="S67">
        <v>295000000</v>
      </c>
      <c r="T67">
        <v>0</v>
      </c>
      <c r="U67">
        <v>0</v>
      </c>
      <c r="V67">
        <v>0</v>
      </c>
    </row>
    <row r="68" spans="1:22">
      <c r="A68">
        <v>7</v>
      </c>
      <c r="B68" s="732">
        <v>2025</v>
      </c>
      <c r="C68" t="s">
        <v>27</v>
      </c>
      <c r="D68" t="s">
        <v>24</v>
      </c>
      <c r="E68" t="s">
        <v>27</v>
      </c>
      <c r="F68">
        <v>1</v>
      </c>
      <c r="G68" t="s">
        <v>145</v>
      </c>
      <c r="H68" t="s">
        <v>28</v>
      </c>
      <c r="I68">
        <v>1140788000</v>
      </c>
      <c r="J68">
        <v>0</v>
      </c>
      <c r="K68">
        <v>0</v>
      </c>
      <c r="L68">
        <v>400000000</v>
      </c>
      <c r="M68">
        <v>740788000</v>
      </c>
      <c r="N68">
        <v>0</v>
      </c>
      <c r="O68">
        <v>0</v>
      </c>
      <c r="P68">
        <v>0</v>
      </c>
      <c r="Q68">
        <v>0</v>
      </c>
      <c r="R68">
        <v>0</v>
      </c>
      <c r="S68">
        <v>400000000</v>
      </c>
      <c r="T68">
        <v>740788000</v>
      </c>
      <c r="U68">
        <v>0</v>
      </c>
      <c r="V68">
        <v>0.35063482434948501</v>
      </c>
    </row>
    <row r="69" spans="1:22">
      <c r="A69">
        <v>7</v>
      </c>
      <c r="B69" s="732">
        <v>2025</v>
      </c>
      <c r="C69" t="s">
        <v>27</v>
      </c>
      <c r="D69" t="s">
        <v>24</v>
      </c>
      <c r="E69" t="s">
        <v>27</v>
      </c>
      <c r="F69">
        <v>2</v>
      </c>
      <c r="G69" t="s">
        <v>145</v>
      </c>
      <c r="H69" t="s">
        <v>29</v>
      </c>
      <c r="I69">
        <v>1118543000</v>
      </c>
      <c r="J69">
        <v>0</v>
      </c>
      <c r="K69">
        <v>0</v>
      </c>
      <c r="L69">
        <v>1118000000</v>
      </c>
      <c r="M69">
        <v>543000</v>
      </c>
      <c r="N69">
        <v>138256070</v>
      </c>
      <c r="O69">
        <v>0</v>
      </c>
      <c r="P69">
        <v>138256070</v>
      </c>
      <c r="Q69">
        <v>0</v>
      </c>
      <c r="R69">
        <v>0</v>
      </c>
      <c r="S69">
        <v>1256256070</v>
      </c>
      <c r="T69">
        <v>543000</v>
      </c>
      <c r="U69">
        <v>0</v>
      </c>
      <c r="V69">
        <v>0.99951454704915199</v>
      </c>
    </row>
    <row r="70" spans="1:22">
      <c r="A70">
        <v>7</v>
      </c>
      <c r="B70" s="732">
        <v>2025</v>
      </c>
      <c r="C70" t="s">
        <v>27</v>
      </c>
      <c r="D70" t="s">
        <v>24</v>
      </c>
      <c r="E70" t="s">
        <v>27</v>
      </c>
      <c r="F70">
        <v>3</v>
      </c>
      <c r="G70" t="s">
        <v>145</v>
      </c>
      <c r="H70" t="s">
        <v>31</v>
      </c>
      <c r="I70">
        <v>1161338000</v>
      </c>
      <c r="J70">
        <v>0</v>
      </c>
      <c r="K70">
        <v>0</v>
      </c>
      <c r="L70">
        <v>1161338000</v>
      </c>
      <c r="M70">
        <v>0</v>
      </c>
      <c r="N70">
        <v>28072132</v>
      </c>
      <c r="O70">
        <v>0</v>
      </c>
      <c r="P70">
        <v>28072132</v>
      </c>
      <c r="Q70">
        <v>0</v>
      </c>
      <c r="R70">
        <v>0</v>
      </c>
      <c r="S70">
        <v>1189410132</v>
      </c>
      <c r="T70">
        <v>0</v>
      </c>
      <c r="U70">
        <v>0</v>
      </c>
      <c r="V70">
        <v>1</v>
      </c>
    </row>
    <row r="71" spans="1:22">
      <c r="A71">
        <v>7</v>
      </c>
      <c r="B71" s="732">
        <v>2025</v>
      </c>
      <c r="C71" t="s">
        <v>27</v>
      </c>
      <c r="D71" t="s">
        <v>24</v>
      </c>
      <c r="E71" t="s">
        <v>27</v>
      </c>
      <c r="F71">
        <v>4</v>
      </c>
      <c r="G71" t="s">
        <v>145</v>
      </c>
      <c r="H71" t="s">
        <v>32</v>
      </c>
      <c r="I71">
        <v>1129099000</v>
      </c>
      <c r="J71">
        <v>600000000</v>
      </c>
      <c r="K71">
        <v>0</v>
      </c>
      <c r="L71">
        <v>400000000</v>
      </c>
      <c r="M71">
        <v>729099000</v>
      </c>
      <c r="N71">
        <v>0</v>
      </c>
      <c r="O71">
        <v>0</v>
      </c>
      <c r="P71">
        <v>0</v>
      </c>
      <c r="Q71">
        <v>0</v>
      </c>
      <c r="R71">
        <v>0</v>
      </c>
      <c r="S71">
        <v>400000000</v>
      </c>
      <c r="T71">
        <v>729099000</v>
      </c>
      <c r="U71">
        <v>0</v>
      </c>
      <c r="V71">
        <v>0.35426477217675301</v>
      </c>
    </row>
    <row r="72" spans="1:22">
      <c r="A72">
        <v>7</v>
      </c>
      <c r="B72" s="732">
        <v>2025</v>
      </c>
      <c r="C72" t="s">
        <v>27</v>
      </c>
      <c r="D72" t="s">
        <v>24</v>
      </c>
      <c r="E72" t="s">
        <v>34</v>
      </c>
      <c r="F72">
        <v>1</v>
      </c>
      <c r="G72" t="s">
        <v>145</v>
      </c>
      <c r="H72" t="s">
        <v>35</v>
      </c>
      <c r="I72">
        <v>1295727000</v>
      </c>
      <c r="J72">
        <v>0</v>
      </c>
      <c r="K72">
        <v>0</v>
      </c>
      <c r="L72">
        <v>1150000000</v>
      </c>
      <c r="M72">
        <v>145727000</v>
      </c>
      <c r="N72">
        <v>205663339</v>
      </c>
      <c r="O72">
        <v>0</v>
      </c>
      <c r="P72">
        <v>100000000</v>
      </c>
      <c r="Q72">
        <v>105663339</v>
      </c>
      <c r="R72">
        <v>0</v>
      </c>
      <c r="S72">
        <v>1250000000</v>
      </c>
      <c r="T72">
        <v>251390339</v>
      </c>
      <c r="U72">
        <v>0</v>
      </c>
      <c r="V72">
        <v>0.88753263611856503</v>
      </c>
    </row>
    <row r="73" spans="1:22">
      <c r="A73">
        <v>7</v>
      </c>
      <c r="B73" s="732">
        <v>2025</v>
      </c>
      <c r="C73" t="s">
        <v>27</v>
      </c>
      <c r="D73" t="s">
        <v>24</v>
      </c>
      <c r="E73" t="s">
        <v>34</v>
      </c>
      <c r="F73">
        <v>2</v>
      </c>
      <c r="G73" t="s">
        <v>145</v>
      </c>
      <c r="H73" t="s">
        <v>36</v>
      </c>
      <c r="I73">
        <v>1629894000</v>
      </c>
      <c r="J73">
        <v>0</v>
      </c>
      <c r="K73">
        <v>0</v>
      </c>
      <c r="L73">
        <v>1629894000</v>
      </c>
      <c r="M73">
        <v>0</v>
      </c>
      <c r="N73">
        <v>134944617</v>
      </c>
      <c r="O73">
        <v>0</v>
      </c>
      <c r="P73">
        <v>134944617</v>
      </c>
      <c r="Q73">
        <v>0</v>
      </c>
      <c r="R73">
        <v>0</v>
      </c>
      <c r="S73">
        <v>1764838617</v>
      </c>
      <c r="T73">
        <v>0</v>
      </c>
      <c r="U73">
        <v>0</v>
      </c>
      <c r="V73">
        <v>1</v>
      </c>
    </row>
    <row r="74" spans="1:22">
      <c r="A74">
        <v>7</v>
      </c>
      <c r="B74" s="732">
        <v>2025</v>
      </c>
      <c r="C74" t="s">
        <v>27</v>
      </c>
      <c r="D74" t="s">
        <v>24</v>
      </c>
      <c r="E74" t="s">
        <v>34</v>
      </c>
      <c r="F74">
        <v>3</v>
      </c>
      <c r="G74" t="s">
        <v>145</v>
      </c>
      <c r="H74" t="s">
        <v>37</v>
      </c>
      <c r="I74">
        <v>1323642000</v>
      </c>
      <c r="J74">
        <v>400000000</v>
      </c>
      <c r="K74">
        <v>400000000</v>
      </c>
      <c r="L74">
        <v>900000000</v>
      </c>
      <c r="M74">
        <v>423642000</v>
      </c>
      <c r="N74">
        <v>0</v>
      </c>
      <c r="O74">
        <v>0</v>
      </c>
      <c r="P74">
        <v>0</v>
      </c>
      <c r="Q74">
        <v>0</v>
      </c>
      <c r="R74">
        <v>400000000</v>
      </c>
      <c r="S74">
        <v>900000000</v>
      </c>
      <c r="T74">
        <v>423642000</v>
      </c>
      <c r="U74">
        <v>1</v>
      </c>
      <c r="V74">
        <v>0.67994215958695803</v>
      </c>
    </row>
    <row r="75" spans="1:22">
      <c r="A75">
        <v>7</v>
      </c>
      <c r="B75" s="732">
        <v>2025</v>
      </c>
      <c r="C75" t="s">
        <v>27</v>
      </c>
      <c r="D75" t="s">
        <v>24</v>
      </c>
      <c r="E75" t="s">
        <v>34</v>
      </c>
      <c r="F75">
        <v>4</v>
      </c>
      <c r="G75" t="s">
        <v>145</v>
      </c>
      <c r="H75" t="s">
        <v>38</v>
      </c>
      <c r="I75">
        <v>1325211000</v>
      </c>
      <c r="J75">
        <v>400000000</v>
      </c>
      <c r="K75">
        <v>400000000</v>
      </c>
      <c r="L75">
        <v>900000000</v>
      </c>
      <c r="M75">
        <v>425211000</v>
      </c>
      <c r="N75">
        <v>0</v>
      </c>
      <c r="O75">
        <v>0</v>
      </c>
      <c r="P75">
        <v>0</v>
      </c>
      <c r="Q75">
        <v>0</v>
      </c>
      <c r="R75">
        <v>400000000</v>
      </c>
      <c r="S75">
        <v>900000000</v>
      </c>
      <c r="T75">
        <v>425211000</v>
      </c>
      <c r="U75">
        <v>1</v>
      </c>
      <c r="V75">
        <v>0.67913713363381401</v>
      </c>
    </row>
    <row r="76" spans="1:22">
      <c r="A76">
        <v>7</v>
      </c>
      <c r="B76" s="732">
        <v>2025</v>
      </c>
      <c r="C76" t="s">
        <v>27</v>
      </c>
      <c r="D76" t="s">
        <v>24</v>
      </c>
      <c r="E76" t="s">
        <v>34</v>
      </c>
      <c r="F76">
        <v>5</v>
      </c>
      <c r="G76" t="s">
        <v>145</v>
      </c>
      <c r="H76" t="s">
        <v>39</v>
      </c>
      <c r="I76">
        <v>1325423000</v>
      </c>
      <c r="J76">
        <v>0</v>
      </c>
      <c r="K76">
        <v>0</v>
      </c>
      <c r="L76">
        <v>1100000000</v>
      </c>
      <c r="M76">
        <v>225423000</v>
      </c>
      <c r="N76">
        <v>0</v>
      </c>
      <c r="O76">
        <v>0</v>
      </c>
      <c r="P76">
        <v>0</v>
      </c>
      <c r="Q76">
        <v>0</v>
      </c>
      <c r="R76">
        <v>0</v>
      </c>
      <c r="S76">
        <v>1100000000</v>
      </c>
      <c r="T76">
        <v>225423000</v>
      </c>
      <c r="U76">
        <v>0</v>
      </c>
      <c r="V76">
        <v>0.82992373000921205</v>
      </c>
    </row>
    <row r="77" spans="1:22">
      <c r="A77">
        <v>7</v>
      </c>
      <c r="B77" s="732">
        <v>2025</v>
      </c>
      <c r="C77" t="s">
        <v>27</v>
      </c>
      <c r="D77" t="s">
        <v>24</v>
      </c>
      <c r="E77" t="s">
        <v>34</v>
      </c>
      <c r="F77">
        <v>6</v>
      </c>
      <c r="G77" t="s">
        <v>145</v>
      </c>
      <c r="H77" t="s">
        <v>40</v>
      </c>
      <c r="I77">
        <v>1195530000</v>
      </c>
      <c r="J77">
        <v>0</v>
      </c>
      <c r="K77">
        <v>0</v>
      </c>
      <c r="L77">
        <v>1195530000</v>
      </c>
      <c r="M77">
        <v>0</v>
      </c>
      <c r="N77">
        <v>141848544</v>
      </c>
      <c r="O77">
        <v>0</v>
      </c>
      <c r="P77">
        <v>141848544</v>
      </c>
      <c r="Q77">
        <v>0</v>
      </c>
      <c r="R77">
        <v>0</v>
      </c>
      <c r="S77">
        <v>1337378544</v>
      </c>
      <c r="T77">
        <v>0</v>
      </c>
      <c r="U77">
        <v>0</v>
      </c>
      <c r="V77">
        <v>1</v>
      </c>
    </row>
    <row r="78" spans="1:22">
      <c r="A78">
        <v>7</v>
      </c>
      <c r="B78" s="732">
        <v>2025</v>
      </c>
      <c r="C78" t="s">
        <v>27</v>
      </c>
      <c r="D78" t="s">
        <v>24</v>
      </c>
      <c r="E78" t="s">
        <v>34</v>
      </c>
      <c r="F78">
        <v>7</v>
      </c>
      <c r="G78" t="s">
        <v>145</v>
      </c>
      <c r="H78" t="s">
        <v>41</v>
      </c>
      <c r="I78">
        <v>1590985000</v>
      </c>
      <c r="J78">
        <v>0</v>
      </c>
      <c r="K78">
        <v>0</v>
      </c>
      <c r="L78">
        <v>1100000000</v>
      </c>
      <c r="M78">
        <v>490985000</v>
      </c>
      <c r="N78">
        <v>0</v>
      </c>
      <c r="O78">
        <v>0</v>
      </c>
      <c r="P78">
        <v>0</v>
      </c>
      <c r="Q78">
        <v>0</v>
      </c>
      <c r="R78">
        <v>0</v>
      </c>
      <c r="S78">
        <v>1100000000</v>
      </c>
      <c r="T78">
        <v>490985000</v>
      </c>
      <c r="U78">
        <v>0</v>
      </c>
      <c r="V78">
        <v>0.69139558198223094</v>
      </c>
    </row>
    <row r="79" spans="1:22">
      <c r="A79">
        <v>7</v>
      </c>
      <c r="B79" s="732">
        <v>2025</v>
      </c>
      <c r="C79" t="s">
        <v>27</v>
      </c>
      <c r="D79" t="s">
        <v>24</v>
      </c>
      <c r="E79" t="s">
        <v>34</v>
      </c>
      <c r="F79">
        <v>8</v>
      </c>
      <c r="G79" t="s">
        <v>145</v>
      </c>
      <c r="H79" t="s">
        <v>43</v>
      </c>
      <c r="I79">
        <v>1590793000</v>
      </c>
      <c r="J79">
        <v>500000000</v>
      </c>
      <c r="K79">
        <v>0</v>
      </c>
      <c r="L79">
        <v>400000000</v>
      </c>
      <c r="M79">
        <v>1190793000</v>
      </c>
      <c r="N79">
        <v>0</v>
      </c>
      <c r="O79">
        <v>0</v>
      </c>
      <c r="P79">
        <v>0</v>
      </c>
      <c r="Q79">
        <v>0</v>
      </c>
      <c r="R79">
        <v>0</v>
      </c>
      <c r="S79">
        <v>400000000</v>
      </c>
      <c r="T79">
        <v>1190793000</v>
      </c>
      <c r="U79">
        <v>0</v>
      </c>
      <c r="V79">
        <v>0.251446919869524</v>
      </c>
    </row>
    <row r="80" spans="1:22">
      <c r="A80">
        <v>7</v>
      </c>
      <c r="B80" s="732">
        <v>2025</v>
      </c>
      <c r="C80" t="s">
        <v>27</v>
      </c>
      <c r="D80" t="s">
        <v>24</v>
      </c>
      <c r="E80" t="s">
        <v>34</v>
      </c>
      <c r="F80">
        <v>9</v>
      </c>
      <c r="G80" t="s">
        <v>145</v>
      </c>
      <c r="H80" t="s">
        <v>45</v>
      </c>
      <c r="I80">
        <v>1386198277</v>
      </c>
      <c r="J80">
        <v>700000000</v>
      </c>
      <c r="K80">
        <v>0</v>
      </c>
      <c r="L80">
        <v>200000000</v>
      </c>
      <c r="M80">
        <v>1186198277</v>
      </c>
      <c r="N80">
        <v>0</v>
      </c>
      <c r="O80">
        <v>0</v>
      </c>
      <c r="P80">
        <v>0</v>
      </c>
      <c r="Q80">
        <v>0</v>
      </c>
      <c r="R80">
        <v>0</v>
      </c>
      <c r="S80">
        <v>200000000</v>
      </c>
      <c r="T80">
        <v>1186198277</v>
      </c>
      <c r="U80">
        <v>0</v>
      </c>
      <c r="V80">
        <v>0.14427950410733301</v>
      </c>
    </row>
    <row r="81" spans="1:22">
      <c r="A81">
        <v>7</v>
      </c>
      <c r="B81" s="732">
        <v>2025</v>
      </c>
      <c r="C81" t="s">
        <v>27</v>
      </c>
      <c r="D81" t="s">
        <v>24</v>
      </c>
      <c r="E81" t="s">
        <v>34</v>
      </c>
      <c r="F81">
        <v>10</v>
      </c>
      <c r="G81" t="s">
        <v>145</v>
      </c>
      <c r="H81" t="s">
        <v>46</v>
      </c>
      <c r="I81">
        <v>1151187000</v>
      </c>
      <c r="J81">
        <v>0</v>
      </c>
      <c r="K81">
        <v>0</v>
      </c>
      <c r="L81">
        <v>1151187000</v>
      </c>
      <c r="M81">
        <v>0</v>
      </c>
      <c r="N81">
        <v>139474971</v>
      </c>
      <c r="O81">
        <v>0</v>
      </c>
      <c r="P81">
        <v>139474971</v>
      </c>
      <c r="Q81">
        <v>0</v>
      </c>
      <c r="R81">
        <v>0</v>
      </c>
      <c r="S81">
        <v>1290661971</v>
      </c>
      <c r="T81">
        <v>0</v>
      </c>
      <c r="U81">
        <v>0</v>
      </c>
      <c r="V81">
        <v>1</v>
      </c>
    </row>
    <row r="82" spans="1:22">
      <c r="A82">
        <v>7</v>
      </c>
      <c r="B82" s="732">
        <v>2025</v>
      </c>
      <c r="C82" t="s">
        <v>27</v>
      </c>
      <c r="D82" t="s">
        <v>24</v>
      </c>
      <c r="E82" t="s">
        <v>34</v>
      </c>
      <c r="F82">
        <v>11</v>
      </c>
      <c r="G82" t="s">
        <v>145</v>
      </c>
      <c r="H82" t="s">
        <v>47</v>
      </c>
      <c r="I82">
        <v>1613912000</v>
      </c>
      <c r="J82">
        <v>400000000</v>
      </c>
      <c r="K82">
        <v>200000000</v>
      </c>
      <c r="L82">
        <v>1200000000</v>
      </c>
      <c r="M82">
        <v>413912000</v>
      </c>
      <c r="N82">
        <v>0</v>
      </c>
      <c r="O82">
        <v>0</v>
      </c>
      <c r="P82">
        <v>0</v>
      </c>
      <c r="Q82">
        <v>0</v>
      </c>
      <c r="R82">
        <v>200000000</v>
      </c>
      <c r="S82">
        <v>1200000000</v>
      </c>
      <c r="T82">
        <v>413912000</v>
      </c>
      <c r="U82">
        <v>0.5</v>
      </c>
      <c r="V82">
        <v>0.74353496349243298</v>
      </c>
    </row>
    <row r="83" spans="1:22">
      <c r="A83">
        <v>7</v>
      </c>
      <c r="B83" s="732">
        <v>2025</v>
      </c>
      <c r="C83" t="s">
        <v>27</v>
      </c>
      <c r="D83" t="s">
        <v>24</v>
      </c>
      <c r="E83" t="s">
        <v>34</v>
      </c>
      <c r="F83">
        <v>12</v>
      </c>
      <c r="G83" t="s">
        <v>145</v>
      </c>
      <c r="H83" t="s">
        <v>48</v>
      </c>
      <c r="I83">
        <v>1512938000</v>
      </c>
      <c r="J83">
        <v>0</v>
      </c>
      <c r="K83">
        <v>0</v>
      </c>
      <c r="L83">
        <v>1512938000</v>
      </c>
      <c r="M83">
        <v>0</v>
      </c>
      <c r="N83">
        <v>145883155</v>
      </c>
      <c r="O83">
        <v>0</v>
      </c>
      <c r="P83">
        <v>145883155</v>
      </c>
      <c r="Q83">
        <v>0</v>
      </c>
      <c r="R83">
        <v>0</v>
      </c>
      <c r="S83">
        <v>1658821155</v>
      </c>
      <c r="T83">
        <v>0</v>
      </c>
      <c r="U83">
        <v>0</v>
      </c>
      <c r="V83">
        <v>1</v>
      </c>
    </row>
    <row r="84" spans="1:22">
      <c r="A84">
        <v>7</v>
      </c>
      <c r="B84" s="732">
        <v>2025</v>
      </c>
      <c r="C84" t="s">
        <v>27</v>
      </c>
      <c r="D84" t="s">
        <v>24</v>
      </c>
      <c r="E84" t="s">
        <v>34</v>
      </c>
      <c r="F84">
        <v>13</v>
      </c>
      <c r="G84" t="s">
        <v>145</v>
      </c>
      <c r="H84" t="s">
        <v>49</v>
      </c>
      <c r="I84">
        <v>1593398000</v>
      </c>
      <c r="J84">
        <v>0</v>
      </c>
      <c r="K84">
        <v>0</v>
      </c>
      <c r="L84">
        <v>1593398000</v>
      </c>
      <c r="M84">
        <v>0</v>
      </c>
      <c r="N84">
        <v>113004411</v>
      </c>
      <c r="O84">
        <v>0</v>
      </c>
      <c r="P84">
        <v>113004411</v>
      </c>
      <c r="Q84">
        <v>0</v>
      </c>
      <c r="R84">
        <v>0</v>
      </c>
      <c r="S84">
        <v>1706402411</v>
      </c>
      <c r="T84">
        <v>0</v>
      </c>
      <c r="U84">
        <v>0</v>
      </c>
      <c r="V84">
        <v>1</v>
      </c>
    </row>
    <row r="85" spans="1:22">
      <c r="A85">
        <v>7</v>
      </c>
      <c r="B85" s="732">
        <v>2025</v>
      </c>
      <c r="C85" t="s">
        <v>27</v>
      </c>
      <c r="D85" t="s">
        <v>24</v>
      </c>
      <c r="E85" t="s">
        <v>34</v>
      </c>
      <c r="F85">
        <v>14</v>
      </c>
      <c r="G85" t="s">
        <v>145</v>
      </c>
      <c r="H85" t="s">
        <v>50</v>
      </c>
      <c r="I85">
        <v>1168758000</v>
      </c>
      <c r="J85">
        <v>0</v>
      </c>
      <c r="K85">
        <v>0</v>
      </c>
      <c r="L85">
        <v>300000000</v>
      </c>
      <c r="M85">
        <v>868758000</v>
      </c>
      <c r="N85">
        <v>0</v>
      </c>
      <c r="O85">
        <v>0</v>
      </c>
      <c r="P85">
        <v>0</v>
      </c>
      <c r="Q85">
        <v>0</v>
      </c>
      <c r="R85">
        <v>0</v>
      </c>
      <c r="S85">
        <v>300000000</v>
      </c>
      <c r="T85">
        <v>868758000</v>
      </c>
      <c r="U85">
        <v>0</v>
      </c>
      <c r="V85">
        <v>0.25668273500587802</v>
      </c>
    </row>
    <row r="86" spans="1:22">
      <c r="A86">
        <v>7</v>
      </c>
      <c r="B86" s="732">
        <v>2025</v>
      </c>
      <c r="C86" t="s">
        <v>27</v>
      </c>
      <c r="D86" t="s">
        <v>24</v>
      </c>
      <c r="E86" t="s">
        <v>51</v>
      </c>
      <c r="F86">
        <v>1</v>
      </c>
      <c r="G86" t="s">
        <v>145</v>
      </c>
      <c r="H86" t="s">
        <v>52</v>
      </c>
      <c r="I86">
        <v>1566568000</v>
      </c>
      <c r="J86">
        <v>0</v>
      </c>
      <c r="K86">
        <v>0</v>
      </c>
      <c r="L86">
        <v>1420000000</v>
      </c>
      <c r="M86">
        <v>146568000</v>
      </c>
      <c r="N86">
        <v>203928380</v>
      </c>
      <c r="O86">
        <v>0</v>
      </c>
      <c r="P86">
        <v>0</v>
      </c>
      <c r="Q86">
        <v>203928380</v>
      </c>
      <c r="R86">
        <v>0</v>
      </c>
      <c r="S86">
        <v>1420000000</v>
      </c>
      <c r="T86">
        <v>350496380</v>
      </c>
      <c r="U86">
        <v>0</v>
      </c>
      <c r="V86">
        <v>0.90644006516155096</v>
      </c>
    </row>
    <row r="87" spans="1:22">
      <c r="A87">
        <v>7</v>
      </c>
      <c r="B87" s="732">
        <v>2025</v>
      </c>
      <c r="C87" t="s">
        <v>27</v>
      </c>
      <c r="D87" t="s">
        <v>24</v>
      </c>
      <c r="E87" t="s">
        <v>51</v>
      </c>
      <c r="F87">
        <v>2</v>
      </c>
      <c r="G87" t="s">
        <v>145</v>
      </c>
      <c r="H87" t="s">
        <v>53</v>
      </c>
      <c r="I87">
        <v>1258870507</v>
      </c>
      <c r="J87">
        <v>0</v>
      </c>
      <c r="K87">
        <v>0</v>
      </c>
      <c r="L87">
        <v>400000000</v>
      </c>
      <c r="M87">
        <v>858870507</v>
      </c>
      <c r="N87">
        <v>0</v>
      </c>
      <c r="O87">
        <v>0</v>
      </c>
      <c r="P87">
        <v>0</v>
      </c>
      <c r="Q87">
        <v>0</v>
      </c>
      <c r="R87">
        <v>0</v>
      </c>
      <c r="S87">
        <v>400000000</v>
      </c>
      <c r="T87">
        <v>858870507</v>
      </c>
      <c r="U87">
        <v>0</v>
      </c>
      <c r="V87">
        <v>0.31774515152732902</v>
      </c>
    </row>
    <row r="88" spans="1:22">
      <c r="A88">
        <v>7</v>
      </c>
      <c r="B88" s="732">
        <v>2025</v>
      </c>
      <c r="C88" t="s">
        <v>27</v>
      </c>
      <c r="D88" t="s">
        <v>24</v>
      </c>
      <c r="E88" t="s">
        <v>51</v>
      </c>
      <c r="F88">
        <v>3</v>
      </c>
      <c r="G88" t="s">
        <v>145</v>
      </c>
      <c r="H88" t="s">
        <v>54</v>
      </c>
      <c r="I88">
        <v>1264264000</v>
      </c>
      <c r="J88">
        <v>0</v>
      </c>
      <c r="K88">
        <v>200000000</v>
      </c>
      <c r="L88">
        <v>200000000</v>
      </c>
      <c r="M88">
        <v>1064264000</v>
      </c>
      <c r="N88">
        <v>0</v>
      </c>
      <c r="O88">
        <v>0</v>
      </c>
      <c r="P88">
        <v>0</v>
      </c>
      <c r="Q88">
        <v>0</v>
      </c>
      <c r="R88">
        <v>200000000</v>
      </c>
      <c r="S88">
        <v>200000000</v>
      </c>
      <c r="T88">
        <v>1064264000</v>
      </c>
      <c r="U88">
        <v>0</v>
      </c>
      <c r="V88">
        <v>0.158194807413641</v>
      </c>
    </row>
    <row r="89" spans="1:22">
      <c r="A89">
        <v>7</v>
      </c>
      <c r="B89" s="732">
        <v>2025</v>
      </c>
      <c r="C89" t="s">
        <v>27</v>
      </c>
      <c r="D89" t="s">
        <v>24</v>
      </c>
      <c r="E89" t="s">
        <v>51</v>
      </c>
      <c r="F89">
        <v>4</v>
      </c>
      <c r="G89" t="s">
        <v>145</v>
      </c>
      <c r="H89" t="s">
        <v>55</v>
      </c>
      <c r="I89">
        <v>1259087000</v>
      </c>
      <c r="J89">
        <v>459087000</v>
      </c>
      <c r="K89">
        <v>0</v>
      </c>
      <c r="L89">
        <v>800000000</v>
      </c>
      <c r="M89">
        <v>459087000</v>
      </c>
      <c r="N89">
        <v>0</v>
      </c>
      <c r="O89">
        <v>0</v>
      </c>
      <c r="P89">
        <v>0</v>
      </c>
      <c r="Q89">
        <v>0</v>
      </c>
      <c r="R89">
        <v>0</v>
      </c>
      <c r="S89">
        <v>800000000</v>
      </c>
      <c r="T89">
        <v>459087000</v>
      </c>
      <c r="U89">
        <v>0</v>
      </c>
      <c r="V89">
        <v>0.63538103403497903</v>
      </c>
    </row>
    <row r="90" spans="1:22">
      <c r="A90">
        <v>7</v>
      </c>
      <c r="B90" s="732">
        <v>2025</v>
      </c>
      <c r="C90" t="s">
        <v>27</v>
      </c>
      <c r="D90" t="s">
        <v>24</v>
      </c>
      <c r="E90" t="s">
        <v>51</v>
      </c>
      <c r="F90">
        <v>5</v>
      </c>
      <c r="G90" t="s">
        <v>145</v>
      </c>
      <c r="H90" t="s">
        <v>56</v>
      </c>
      <c r="I90">
        <v>1150397000</v>
      </c>
      <c r="J90">
        <v>0</v>
      </c>
      <c r="K90">
        <v>0</v>
      </c>
      <c r="L90">
        <v>1150397000</v>
      </c>
      <c r="M90">
        <v>0</v>
      </c>
      <c r="N90">
        <v>157624826</v>
      </c>
      <c r="O90">
        <v>0</v>
      </c>
      <c r="P90">
        <v>157624826</v>
      </c>
      <c r="Q90">
        <v>0</v>
      </c>
      <c r="R90">
        <v>0</v>
      </c>
      <c r="S90">
        <v>1308021826</v>
      </c>
      <c r="T90">
        <v>0</v>
      </c>
      <c r="U90">
        <v>0</v>
      </c>
      <c r="V90">
        <v>1</v>
      </c>
    </row>
    <row r="91" spans="1:22">
      <c r="A91">
        <v>7</v>
      </c>
      <c r="B91" s="732">
        <v>2025</v>
      </c>
      <c r="C91" t="s">
        <v>27</v>
      </c>
      <c r="D91" t="s">
        <v>24</v>
      </c>
      <c r="E91" t="s">
        <v>51</v>
      </c>
      <c r="F91">
        <v>6</v>
      </c>
      <c r="G91" t="s">
        <v>145</v>
      </c>
      <c r="H91" t="s">
        <v>147</v>
      </c>
      <c r="I91">
        <v>1688339000</v>
      </c>
      <c r="J91">
        <v>400000000</v>
      </c>
      <c r="K91">
        <v>0</v>
      </c>
      <c r="L91">
        <v>100000000</v>
      </c>
      <c r="M91">
        <v>1588339000</v>
      </c>
      <c r="N91">
        <v>0</v>
      </c>
      <c r="O91">
        <v>0</v>
      </c>
      <c r="P91">
        <v>0</v>
      </c>
      <c r="Q91">
        <v>0</v>
      </c>
      <c r="R91">
        <v>0</v>
      </c>
      <c r="S91">
        <v>100000000</v>
      </c>
      <c r="T91">
        <v>1588339000</v>
      </c>
      <c r="U91">
        <v>0</v>
      </c>
      <c r="V91">
        <v>5.9229811074671602E-2</v>
      </c>
    </row>
    <row r="92" spans="1:22">
      <c r="A92">
        <v>7</v>
      </c>
      <c r="B92" s="732">
        <v>2025</v>
      </c>
      <c r="C92" t="s">
        <v>27</v>
      </c>
      <c r="D92" t="s">
        <v>24</v>
      </c>
      <c r="E92" t="s">
        <v>57</v>
      </c>
      <c r="F92">
        <v>1</v>
      </c>
      <c r="G92" t="s">
        <v>145</v>
      </c>
      <c r="H92" t="s">
        <v>58</v>
      </c>
      <c r="I92">
        <v>1366377000</v>
      </c>
      <c r="J92">
        <v>400000000</v>
      </c>
      <c r="K92">
        <v>0</v>
      </c>
      <c r="L92">
        <v>400000000</v>
      </c>
      <c r="M92">
        <v>966377000</v>
      </c>
      <c r="N92">
        <v>0</v>
      </c>
      <c r="O92">
        <v>0</v>
      </c>
      <c r="P92">
        <v>0</v>
      </c>
      <c r="Q92">
        <v>0</v>
      </c>
      <c r="R92">
        <v>0</v>
      </c>
      <c r="S92">
        <v>400000000</v>
      </c>
      <c r="T92">
        <v>966377000</v>
      </c>
      <c r="U92">
        <v>0</v>
      </c>
      <c r="V92">
        <v>0.29274497448361603</v>
      </c>
    </row>
    <row r="93" spans="1:22">
      <c r="A93">
        <v>7</v>
      </c>
      <c r="B93" s="732">
        <v>2025</v>
      </c>
      <c r="C93" t="s">
        <v>27</v>
      </c>
      <c r="D93" t="s">
        <v>24</v>
      </c>
      <c r="E93" t="s">
        <v>57</v>
      </c>
      <c r="F93">
        <v>2</v>
      </c>
      <c r="G93" t="s">
        <v>145</v>
      </c>
      <c r="H93" t="s">
        <v>59</v>
      </c>
      <c r="I93">
        <v>1307971000</v>
      </c>
      <c r="J93">
        <v>400000000</v>
      </c>
      <c r="K93">
        <v>0</v>
      </c>
      <c r="L93">
        <v>500000000</v>
      </c>
      <c r="M93">
        <v>807971000</v>
      </c>
      <c r="N93">
        <v>0</v>
      </c>
      <c r="O93">
        <v>0</v>
      </c>
      <c r="P93">
        <v>0</v>
      </c>
      <c r="Q93">
        <v>0</v>
      </c>
      <c r="R93">
        <v>0</v>
      </c>
      <c r="S93">
        <v>500000000</v>
      </c>
      <c r="T93">
        <v>807971000</v>
      </c>
      <c r="U93">
        <v>0</v>
      </c>
      <c r="V93">
        <v>0.38227147237973902</v>
      </c>
    </row>
    <row r="94" spans="1:22">
      <c r="A94">
        <v>7</v>
      </c>
      <c r="B94" s="732">
        <v>2025</v>
      </c>
      <c r="C94" t="s">
        <v>27</v>
      </c>
      <c r="D94" t="s">
        <v>24</v>
      </c>
      <c r="E94" t="s">
        <v>57</v>
      </c>
      <c r="F94">
        <v>3</v>
      </c>
      <c r="G94" t="s">
        <v>145</v>
      </c>
      <c r="H94" t="s">
        <v>60</v>
      </c>
      <c r="I94">
        <v>1196198000</v>
      </c>
      <c r="J94">
        <v>46198000</v>
      </c>
      <c r="K94">
        <v>0</v>
      </c>
      <c r="L94">
        <v>1150000000</v>
      </c>
      <c r="M94">
        <v>46198000</v>
      </c>
      <c r="N94">
        <v>164802311</v>
      </c>
      <c r="O94">
        <v>0</v>
      </c>
      <c r="P94">
        <v>0</v>
      </c>
      <c r="Q94">
        <v>164802311</v>
      </c>
      <c r="R94">
        <v>0</v>
      </c>
      <c r="S94">
        <v>1150000000</v>
      </c>
      <c r="T94">
        <v>211000311</v>
      </c>
      <c r="U94">
        <v>0</v>
      </c>
      <c r="V94">
        <v>0.96137930342635602</v>
      </c>
    </row>
    <row r="95" spans="1:22">
      <c r="A95">
        <v>7</v>
      </c>
      <c r="B95" s="732">
        <v>2025</v>
      </c>
      <c r="C95" t="s">
        <v>27</v>
      </c>
      <c r="D95" t="s">
        <v>24</v>
      </c>
      <c r="E95" t="s">
        <v>57</v>
      </c>
      <c r="F95">
        <v>4</v>
      </c>
      <c r="G95" t="s">
        <v>145</v>
      </c>
      <c r="H95" t="s">
        <v>62</v>
      </c>
      <c r="I95">
        <v>1299151000</v>
      </c>
      <c r="J95">
        <v>400000000</v>
      </c>
      <c r="K95">
        <v>400000000</v>
      </c>
      <c r="L95">
        <v>850000000</v>
      </c>
      <c r="M95">
        <v>449151000</v>
      </c>
      <c r="N95">
        <v>0</v>
      </c>
      <c r="O95">
        <v>0</v>
      </c>
      <c r="P95">
        <v>0</v>
      </c>
      <c r="Q95">
        <v>0</v>
      </c>
      <c r="R95">
        <v>400000000</v>
      </c>
      <c r="S95">
        <v>850000000</v>
      </c>
      <c r="T95">
        <v>449151000</v>
      </c>
      <c r="U95">
        <v>1</v>
      </c>
      <c r="V95">
        <v>0.65427344473429205</v>
      </c>
    </row>
    <row r="96" spans="1:22">
      <c r="A96">
        <v>7</v>
      </c>
      <c r="B96" s="732">
        <v>2025</v>
      </c>
      <c r="C96" t="s">
        <v>27</v>
      </c>
      <c r="D96" t="s">
        <v>24</v>
      </c>
      <c r="E96" t="s">
        <v>57</v>
      </c>
      <c r="F96">
        <v>5</v>
      </c>
      <c r="G96" t="s">
        <v>145</v>
      </c>
      <c r="H96" t="s">
        <v>63</v>
      </c>
      <c r="I96">
        <v>1178570000</v>
      </c>
      <c r="J96">
        <v>0</v>
      </c>
      <c r="K96">
        <v>0</v>
      </c>
      <c r="L96">
        <v>1178570000</v>
      </c>
      <c r="M96">
        <v>0</v>
      </c>
      <c r="N96">
        <v>162990131</v>
      </c>
      <c r="O96">
        <v>0</v>
      </c>
      <c r="P96">
        <v>162990131</v>
      </c>
      <c r="Q96">
        <v>0</v>
      </c>
      <c r="R96">
        <v>0</v>
      </c>
      <c r="S96">
        <v>1341560131</v>
      </c>
      <c r="T96">
        <v>0</v>
      </c>
      <c r="U96">
        <v>0</v>
      </c>
      <c r="V96">
        <v>1</v>
      </c>
    </row>
    <row r="97" spans="1:22">
      <c r="A97">
        <v>7</v>
      </c>
      <c r="B97" s="732">
        <v>2025</v>
      </c>
      <c r="C97" t="s">
        <v>27</v>
      </c>
      <c r="D97" t="s">
        <v>24</v>
      </c>
      <c r="E97" t="s">
        <v>57</v>
      </c>
      <c r="F97">
        <v>6</v>
      </c>
      <c r="G97" t="s">
        <v>145</v>
      </c>
      <c r="H97" t="s">
        <v>64</v>
      </c>
      <c r="I97">
        <v>1355857000</v>
      </c>
      <c r="J97">
        <v>400000000</v>
      </c>
      <c r="K97">
        <v>0</v>
      </c>
      <c r="L97">
        <v>400000000</v>
      </c>
      <c r="M97">
        <v>955857000</v>
      </c>
      <c r="N97">
        <v>0</v>
      </c>
      <c r="O97">
        <v>0</v>
      </c>
      <c r="P97">
        <v>0</v>
      </c>
      <c r="Q97">
        <v>0</v>
      </c>
      <c r="R97">
        <v>0</v>
      </c>
      <c r="S97">
        <v>400000000</v>
      </c>
      <c r="T97">
        <v>955857000</v>
      </c>
      <c r="U97">
        <v>0</v>
      </c>
      <c r="V97">
        <v>0.29501636234499701</v>
      </c>
    </row>
    <row r="98" spans="1:22">
      <c r="A98">
        <v>7</v>
      </c>
      <c r="B98" s="732">
        <v>2025</v>
      </c>
      <c r="C98" t="s">
        <v>27</v>
      </c>
      <c r="D98" t="s">
        <v>24</v>
      </c>
      <c r="E98" t="s">
        <v>57</v>
      </c>
      <c r="F98">
        <v>7</v>
      </c>
      <c r="G98" t="s">
        <v>145</v>
      </c>
      <c r="H98" t="s">
        <v>65</v>
      </c>
      <c r="I98">
        <v>1227450000</v>
      </c>
      <c r="J98">
        <v>0</v>
      </c>
      <c r="K98">
        <v>0</v>
      </c>
      <c r="L98">
        <v>1227450000</v>
      </c>
      <c r="M98">
        <v>0</v>
      </c>
      <c r="N98">
        <v>145866567</v>
      </c>
      <c r="O98">
        <v>0</v>
      </c>
      <c r="P98">
        <v>145866567</v>
      </c>
      <c r="Q98">
        <v>0</v>
      </c>
      <c r="R98">
        <v>0</v>
      </c>
      <c r="S98">
        <v>1373316567</v>
      </c>
      <c r="T98">
        <v>0</v>
      </c>
      <c r="U98">
        <v>0</v>
      </c>
      <c r="V98">
        <v>1</v>
      </c>
    </row>
    <row r="99" spans="1:22">
      <c r="A99">
        <v>7</v>
      </c>
      <c r="B99" s="732">
        <v>2025</v>
      </c>
      <c r="C99" t="s">
        <v>27</v>
      </c>
      <c r="D99" t="s">
        <v>24</v>
      </c>
      <c r="E99" t="s">
        <v>57</v>
      </c>
      <c r="F99">
        <v>8</v>
      </c>
      <c r="G99" t="s">
        <v>145</v>
      </c>
      <c r="H99" t="s">
        <v>66</v>
      </c>
      <c r="I99">
        <v>1190874000</v>
      </c>
      <c r="J99">
        <v>400000000</v>
      </c>
      <c r="K99">
        <v>400000000</v>
      </c>
      <c r="L99">
        <v>800000000</v>
      </c>
      <c r="M99">
        <v>390874000</v>
      </c>
      <c r="N99">
        <v>0</v>
      </c>
      <c r="O99">
        <v>0</v>
      </c>
      <c r="P99">
        <v>0</v>
      </c>
      <c r="Q99">
        <v>0</v>
      </c>
      <c r="R99">
        <v>400000000</v>
      </c>
      <c r="S99">
        <v>800000000</v>
      </c>
      <c r="T99">
        <v>390874000</v>
      </c>
      <c r="U99">
        <v>1</v>
      </c>
      <c r="V99">
        <v>0.67177551949240599</v>
      </c>
    </row>
    <row r="100" spans="1:22">
      <c r="A100">
        <v>7</v>
      </c>
      <c r="B100" s="732">
        <v>2025</v>
      </c>
      <c r="C100" t="s">
        <v>27</v>
      </c>
      <c r="D100" t="s">
        <v>24</v>
      </c>
      <c r="E100" t="s">
        <v>57</v>
      </c>
      <c r="F100">
        <v>9</v>
      </c>
      <c r="G100" t="s">
        <v>145</v>
      </c>
      <c r="H100" t="s">
        <v>67</v>
      </c>
      <c r="I100">
        <v>1202288000</v>
      </c>
      <c r="J100">
        <v>0</v>
      </c>
      <c r="K100">
        <v>0</v>
      </c>
      <c r="L100">
        <v>1202288000</v>
      </c>
      <c r="M100">
        <v>0</v>
      </c>
      <c r="N100">
        <v>139692565</v>
      </c>
      <c r="O100">
        <v>0</v>
      </c>
      <c r="P100">
        <v>139692565</v>
      </c>
      <c r="Q100">
        <v>0</v>
      </c>
      <c r="R100">
        <v>0</v>
      </c>
      <c r="S100">
        <v>1341980565</v>
      </c>
      <c r="T100">
        <v>0</v>
      </c>
      <c r="U100">
        <v>0</v>
      </c>
      <c r="V100">
        <v>1</v>
      </c>
    </row>
    <row r="101" spans="1:22">
      <c r="A101">
        <v>7</v>
      </c>
      <c r="B101" s="732">
        <v>2025</v>
      </c>
      <c r="C101" t="s">
        <v>27</v>
      </c>
      <c r="D101" t="s">
        <v>24</v>
      </c>
      <c r="E101" t="s">
        <v>57</v>
      </c>
      <c r="F101">
        <v>10</v>
      </c>
      <c r="G101" t="s">
        <v>145</v>
      </c>
      <c r="H101" t="s">
        <v>68</v>
      </c>
      <c r="I101">
        <v>1552019000</v>
      </c>
      <c r="J101">
        <v>0</v>
      </c>
      <c r="K101">
        <v>0</v>
      </c>
      <c r="L101">
        <v>1552019000</v>
      </c>
      <c r="M101">
        <v>0</v>
      </c>
      <c r="N101">
        <v>137225262</v>
      </c>
      <c r="O101">
        <v>0</v>
      </c>
      <c r="P101">
        <v>137225262</v>
      </c>
      <c r="Q101">
        <v>0</v>
      </c>
      <c r="R101">
        <v>0</v>
      </c>
      <c r="S101">
        <v>1689244262</v>
      </c>
      <c r="T101">
        <v>0</v>
      </c>
      <c r="U101">
        <v>0</v>
      </c>
      <c r="V101">
        <v>1</v>
      </c>
    </row>
    <row r="102" spans="1:22">
      <c r="A102">
        <v>7</v>
      </c>
      <c r="B102" s="732">
        <v>2025</v>
      </c>
      <c r="C102" t="s">
        <v>27</v>
      </c>
      <c r="D102" t="s">
        <v>24</v>
      </c>
      <c r="E102" t="s">
        <v>57</v>
      </c>
      <c r="F102">
        <v>11</v>
      </c>
      <c r="G102" t="s">
        <v>145</v>
      </c>
      <c r="H102" t="s">
        <v>149</v>
      </c>
      <c r="I102">
        <v>1191696000</v>
      </c>
      <c r="J102">
        <v>0</v>
      </c>
      <c r="K102">
        <v>0</v>
      </c>
      <c r="L102">
        <v>1191696000</v>
      </c>
      <c r="M102">
        <v>0</v>
      </c>
      <c r="N102">
        <v>124999956</v>
      </c>
      <c r="O102">
        <v>0</v>
      </c>
      <c r="P102">
        <v>125000000</v>
      </c>
      <c r="Q102">
        <v>0</v>
      </c>
      <c r="R102">
        <v>0</v>
      </c>
      <c r="S102">
        <v>1316696000</v>
      </c>
      <c r="T102">
        <v>0</v>
      </c>
      <c r="U102">
        <v>0</v>
      </c>
      <c r="V102">
        <v>1</v>
      </c>
    </row>
    <row r="103" spans="1:22">
      <c r="A103">
        <v>7</v>
      </c>
      <c r="B103" s="732">
        <v>2025</v>
      </c>
      <c r="C103" t="s">
        <v>27</v>
      </c>
      <c r="D103" t="s">
        <v>24</v>
      </c>
      <c r="E103" t="s">
        <v>57</v>
      </c>
      <c r="F103">
        <v>12</v>
      </c>
      <c r="G103" t="s">
        <v>145</v>
      </c>
      <c r="H103" t="s">
        <v>151</v>
      </c>
      <c r="I103">
        <v>1658348000</v>
      </c>
      <c r="J103">
        <v>0</v>
      </c>
      <c r="K103">
        <v>0</v>
      </c>
      <c r="L103">
        <v>1658348000</v>
      </c>
      <c r="M103">
        <v>0</v>
      </c>
      <c r="N103">
        <v>158909689</v>
      </c>
      <c r="O103">
        <v>0</v>
      </c>
      <c r="P103">
        <v>158909689</v>
      </c>
      <c r="Q103">
        <v>0</v>
      </c>
      <c r="R103">
        <v>0</v>
      </c>
      <c r="S103">
        <v>1817257689</v>
      </c>
      <c r="T103">
        <v>0</v>
      </c>
      <c r="U103">
        <v>0</v>
      </c>
      <c r="V103">
        <v>1</v>
      </c>
    </row>
    <row r="104" spans="1:22">
      <c r="A104">
        <v>7</v>
      </c>
      <c r="B104" s="732">
        <v>2025</v>
      </c>
      <c r="C104" t="s">
        <v>27</v>
      </c>
      <c r="D104" t="s">
        <v>24</v>
      </c>
      <c r="E104" t="s">
        <v>57</v>
      </c>
      <c r="F104">
        <v>13</v>
      </c>
      <c r="G104" t="s">
        <v>145</v>
      </c>
      <c r="H104" t="s">
        <v>152</v>
      </c>
      <c r="I104">
        <v>1420640000</v>
      </c>
      <c r="J104">
        <v>0</v>
      </c>
      <c r="K104">
        <v>0</v>
      </c>
      <c r="L104">
        <v>1420640000</v>
      </c>
      <c r="M104">
        <v>0</v>
      </c>
      <c r="N104">
        <v>149077053</v>
      </c>
      <c r="O104">
        <v>0</v>
      </c>
      <c r="P104">
        <v>149077053</v>
      </c>
      <c r="Q104">
        <v>0</v>
      </c>
      <c r="R104">
        <v>0</v>
      </c>
      <c r="S104">
        <v>1569717053</v>
      </c>
      <c r="T104">
        <v>0</v>
      </c>
      <c r="U104">
        <v>0</v>
      </c>
      <c r="V104">
        <v>1</v>
      </c>
    </row>
    <row r="105" spans="1:22">
      <c r="A105">
        <v>7</v>
      </c>
      <c r="B105" s="732">
        <v>2025</v>
      </c>
      <c r="C105" t="s">
        <v>27</v>
      </c>
      <c r="D105" t="s">
        <v>24</v>
      </c>
      <c r="E105" t="s">
        <v>57</v>
      </c>
      <c r="F105">
        <v>14</v>
      </c>
      <c r="G105" t="s">
        <v>145</v>
      </c>
      <c r="H105" t="s">
        <v>72</v>
      </c>
      <c r="I105">
        <v>1247611000</v>
      </c>
      <c r="J105">
        <v>147611000</v>
      </c>
      <c r="K105">
        <v>0</v>
      </c>
      <c r="L105">
        <v>1100000000</v>
      </c>
      <c r="M105">
        <v>147611000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1100000000</v>
      </c>
      <c r="T105">
        <v>147611000</v>
      </c>
      <c r="U105">
        <v>0</v>
      </c>
      <c r="V105">
        <v>0.88168507651824202</v>
      </c>
    </row>
    <row r="106" spans="1:22">
      <c r="A106">
        <v>7</v>
      </c>
      <c r="B106" s="732">
        <v>2025</v>
      </c>
      <c r="C106" t="s">
        <v>27</v>
      </c>
      <c r="D106" t="s">
        <v>24</v>
      </c>
      <c r="E106" t="s">
        <v>57</v>
      </c>
      <c r="F106">
        <v>15</v>
      </c>
      <c r="G106" t="s">
        <v>145</v>
      </c>
      <c r="H106" t="s">
        <v>73</v>
      </c>
      <c r="I106">
        <v>1275262000</v>
      </c>
      <c r="J106">
        <v>117161000</v>
      </c>
      <c r="K106">
        <v>0</v>
      </c>
      <c r="L106">
        <v>1100000000</v>
      </c>
      <c r="M106">
        <v>175262000</v>
      </c>
      <c r="N106">
        <v>142538141</v>
      </c>
      <c r="O106">
        <v>0</v>
      </c>
      <c r="P106">
        <v>0</v>
      </c>
      <c r="Q106">
        <v>142538141</v>
      </c>
      <c r="R106">
        <v>0</v>
      </c>
      <c r="S106">
        <v>1100000000</v>
      </c>
      <c r="T106">
        <v>317800141</v>
      </c>
      <c r="U106">
        <v>0</v>
      </c>
      <c r="V106">
        <v>0.86256784880283399</v>
      </c>
    </row>
    <row r="107" spans="1:22">
      <c r="A107">
        <v>7</v>
      </c>
      <c r="B107" s="732">
        <v>2025</v>
      </c>
      <c r="C107" t="s">
        <v>27</v>
      </c>
      <c r="D107" t="s">
        <v>24</v>
      </c>
      <c r="E107" t="s">
        <v>57</v>
      </c>
      <c r="F107">
        <v>16</v>
      </c>
      <c r="G107" t="s">
        <v>145</v>
      </c>
      <c r="H107" t="s">
        <v>75</v>
      </c>
      <c r="I107">
        <v>1271898000</v>
      </c>
      <c r="J107">
        <v>121898000</v>
      </c>
      <c r="K107">
        <v>0</v>
      </c>
      <c r="L107">
        <v>1150000000</v>
      </c>
      <c r="M107">
        <v>121898000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1150000000</v>
      </c>
      <c r="T107">
        <v>121898000</v>
      </c>
      <c r="U107">
        <v>0</v>
      </c>
      <c r="V107">
        <v>0.90416055375509696</v>
      </c>
    </row>
    <row r="108" spans="1:22">
      <c r="A108">
        <v>7</v>
      </c>
      <c r="B108" s="732">
        <v>2025</v>
      </c>
      <c r="C108" t="s">
        <v>27</v>
      </c>
      <c r="D108" t="s">
        <v>24</v>
      </c>
      <c r="E108" t="s">
        <v>57</v>
      </c>
      <c r="F108">
        <v>17</v>
      </c>
      <c r="G108" t="s">
        <v>145</v>
      </c>
      <c r="H108" t="s">
        <v>76</v>
      </c>
      <c r="I108">
        <v>1382222000</v>
      </c>
      <c r="J108">
        <v>0</v>
      </c>
      <c r="K108">
        <v>0</v>
      </c>
      <c r="L108">
        <v>1382222000</v>
      </c>
      <c r="M108">
        <v>0</v>
      </c>
      <c r="N108">
        <v>124824112</v>
      </c>
      <c r="O108">
        <v>0</v>
      </c>
      <c r="P108">
        <v>124824112</v>
      </c>
      <c r="Q108">
        <v>0</v>
      </c>
      <c r="R108">
        <v>0</v>
      </c>
      <c r="S108">
        <v>1507046112</v>
      </c>
      <c r="T108">
        <v>0</v>
      </c>
      <c r="U108">
        <v>0</v>
      </c>
      <c r="V108">
        <v>1</v>
      </c>
    </row>
    <row r="109" spans="1:22">
      <c r="A109">
        <v>7</v>
      </c>
      <c r="B109" s="732">
        <v>2025</v>
      </c>
      <c r="C109" t="s">
        <v>27</v>
      </c>
      <c r="D109" t="s">
        <v>24</v>
      </c>
      <c r="E109" t="s">
        <v>57</v>
      </c>
      <c r="F109">
        <v>18</v>
      </c>
      <c r="G109" t="s">
        <v>145</v>
      </c>
      <c r="H109" t="s">
        <v>77</v>
      </c>
      <c r="I109">
        <v>1509219000</v>
      </c>
      <c r="J109">
        <v>700000000</v>
      </c>
      <c r="K109">
        <v>0</v>
      </c>
      <c r="L109">
        <v>300000000</v>
      </c>
      <c r="M109">
        <v>1209219000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300000000</v>
      </c>
      <c r="T109">
        <v>1209219000</v>
      </c>
      <c r="U109">
        <v>0</v>
      </c>
      <c r="V109">
        <v>0.19877830851586201</v>
      </c>
    </row>
    <row r="110" spans="1:22">
      <c r="A110">
        <v>7</v>
      </c>
      <c r="B110" s="732">
        <v>2025</v>
      </c>
      <c r="C110" t="s">
        <v>27</v>
      </c>
      <c r="D110" t="s">
        <v>79</v>
      </c>
      <c r="F110">
        <v>1</v>
      </c>
      <c r="G110" t="s">
        <v>145</v>
      </c>
      <c r="H110" t="s">
        <v>87</v>
      </c>
      <c r="I110">
        <v>1450000000</v>
      </c>
      <c r="J110">
        <v>583700000</v>
      </c>
      <c r="K110">
        <v>167400000</v>
      </c>
      <c r="L110">
        <v>583700000</v>
      </c>
      <c r="M110">
        <v>866300000</v>
      </c>
      <c r="N110">
        <v>0</v>
      </c>
      <c r="O110">
        <v>0</v>
      </c>
      <c r="P110">
        <v>0</v>
      </c>
      <c r="Q110">
        <v>0</v>
      </c>
      <c r="R110">
        <v>167400000</v>
      </c>
      <c r="S110">
        <v>583700000</v>
      </c>
      <c r="T110">
        <v>866300000</v>
      </c>
      <c r="U110">
        <v>0.28679115984238501</v>
      </c>
      <c r="V110">
        <v>0.402551724137931</v>
      </c>
    </row>
    <row r="111" spans="1:22">
      <c r="A111">
        <v>7</v>
      </c>
      <c r="B111" s="732">
        <v>2025</v>
      </c>
      <c r="C111" t="s">
        <v>27</v>
      </c>
      <c r="D111" t="s">
        <v>79</v>
      </c>
      <c r="F111">
        <v>2</v>
      </c>
      <c r="G111" t="s">
        <v>145</v>
      </c>
      <c r="H111" t="s">
        <v>88</v>
      </c>
      <c r="I111">
        <v>1450000000</v>
      </c>
      <c r="J111">
        <v>583700000</v>
      </c>
      <c r="K111">
        <v>0</v>
      </c>
      <c r="L111">
        <v>416300000</v>
      </c>
      <c r="M111">
        <v>1033700000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416300000</v>
      </c>
      <c r="T111">
        <v>1033700000</v>
      </c>
      <c r="U111">
        <v>0</v>
      </c>
      <c r="V111">
        <v>0.28710344827586198</v>
      </c>
    </row>
    <row r="112" spans="1:22">
      <c r="A112">
        <v>7</v>
      </c>
      <c r="B112" s="732">
        <v>2025</v>
      </c>
      <c r="C112" t="s">
        <v>27</v>
      </c>
      <c r="D112" t="s">
        <v>79</v>
      </c>
      <c r="F112">
        <v>3</v>
      </c>
      <c r="G112" t="s">
        <v>145</v>
      </c>
      <c r="H112" t="s">
        <v>89</v>
      </c>
      <c r="I112">
        <v>1667337000</v>
      </c>
      <c r="J112">
        <v>0</v>
      </c>
      <c r="K112">
        <v>0</v>
      </c>
      <c r="L112">
        <v>1667337000</v>
      </c>
      <c r="M112">
        <v>0</v>
      </c>
      <c r="N112">
        <v>69430252</v>
      </c>
      <c r="O112">
        <v>0</v>
      </c>
      <c r="P112">
        <v>69430252</v>
      </c>
      <c r="Q112">
        <v>0</v>
      </c>
      <c r="R112">
        <v>0</v>
      </c>
      <c r="S112">
        <v>1736767252</v>
      </c>
      <c r="T112">
        <v>0</v>
      </c>
      <c r="U112">
        <v>0</v>
      </c>
      <c r="V112">
        <v>1</v>
      </c>
    </row>
    <row r="113" spans="1:22">
      <c r="A113">
        <v>7</v>
      </c>
      <c r="B113" s="732">
        <v>2025</v>
      </c>
      <c r="C113" t="s">
        <v>27</v>
      </c>
      <c r="D113" t="s">
        <v>79</v>
      </c>
      <c r="F113">
        <v>4</v>
      </c>
      <c r="G113" t="s">
        <v>145</v>
      </c>
      <c r="H113" t="s">
        <v>153</v>
      </c>
      <c r="I113">
        <v>2442810000</v>
      </c>
      <c r="J113">
        <v>0</v>
      </c>
      <c r="K113">
        <v>0</v>
      </c>
      <c r="L113">
        <v>2442810000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2442810000</v>
      </c>
      <c r="T113">
        <v>0</v>
      </c>
      <c r="U113">
        <v>0</v>
      </c>
      <c r="V113">
        <v>1</v>
      </c>
    </row>
    <row r="114" spans="1:22">
      <c r="A114">
        <v>7</v>
      </c>
      <c r="B114" s="732">
        <v>2025</v>
      </c>
      <c r="C114" t="s">
        <v>27</v>
      </c>
      <c r="D114" t="s">
        <v>79</v>
      </c>
      <c r="F114">
        <v>5</v>
      </c>
      <c r="G114" t="s">
        <v>145</v>
      </c>
      <c r="H114" t="s">
        <v>90</v>
      </c>
      <c r="I114">
        <v>0</v>
      </c>
      <c r="J114">
        <v>0</v>
      </c>
      <c r="K114">
        <v>0</v>
      </c>
      <c r="L114">
        <v>300000000</v>
      </c>
      <c r="M114">
        <v>-300000000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300000000</v>
      </c>
      <c r="T114">
        <v>-300000000</v>
      </c>
      <c r="U114">
        <v>0</v>
      </c>
      <c r="V114">
        <v>0</v>
      </c>
    </row>
    <row r="115" spans="1:22">
      <c r="A115">
        <v>7</v>
      </c>
      <c r="B115" s="732">
        <v>2025</v>
      </c>
      <c r="C115" t="s">
        <v>27</v>
      </c>
      <c r="D115" t="s">
        <v>93</v>
      </c>
      <c r="F115">
        <v>1</v>
      </c>
      <c r="G115" t="s">
        <v>145</v>
      </c>
      <c r="H115" t="s">
        <v>156</v>
      </c>
      <c r="I115">
        <v>1280156000</v>
      </c>
      <c r="J115">
        <v>0</v>
      </c>
      <c r="K115">
        <v>80156000</v>
      </c>
      <c r="L115">
        <v>1280156000</v>
      </c>
      <c r="M115">
        <v>0</v>
      </c>
      <c r="N115">
        <v>49213477</v>
      </c>
      <c r="O115">
        <v>0</v>
      </c>
      <c r="P115">
        <v>49213477</v>
      </c>
      <c r="Q115">
        <v>0</v>
      </c>
      <c r="R115">
        <v>80156000</v>
      </c>
      <c r="S115">
        <v>1329369477</v>
      </c>
      <c r="T115">
        <v>0</v>
      </c>
      <c r="U115">
        <v>0</v>
      </c>
      <c r="V115">
        <v>1</v>
      </c>
    </row>
    <row r="116" spans="1:22">
      <c r="A116">
        <v>7</v>
      </c>
      <c r="B116" s="732">
        <v>2025</v>
      </c>
      <c r="C116" t="s">
        <v>27</v>
      </c>
      <c r="D116" t="s">
        <v>93</v>
      </c>
      <c r="F116">
        <v>2</v>
      </c>
      <c r="G116" t="s">
        <v>145</v>
      </c>
      <c r="H116" t="s">
        <v>157</v>
      </c>
      <c r="I116">
        <v>1280156000</v>
      </c>
      <c r="J116">
        <v>0</v>
      </c>
      <c r="K116">
        <v>80156000</v>
      </c>
      <c r="L116">
        <v>1280156000</v>
      </c>
      <c r="M116">
        <v>0</v>
      </c>
      <c r="N116">
        <v>91175592</v>
      </c>
      <c r="O116">
        <v>0</v>
      </c>
      <c r="P116">
        <v>91175592</v>
      </c>
      <c r="Q116">
        <v>0</v>
      </c>
      <c r="R116">
        <v>80156000</v>
      </c>
      <c r="S116">
        <v>1371331592</v>
      </c>
      <c r="T116">
        <v>0</v>
      </c>
      <c r="U116">
        <v>0</v>
      </c>
      <c r="V116">
        <v>1</v>
      </c>
    </row>
    <row r="117" spans="1:22">
      <c r="A117">
        <v>7</v>
      </c>
      <c r="B117" s="732">
        <v>2025</v>
      </c>
      <c r="C117" t="s">
        <v>27</v>
      </c>
      <c r="D117" t="s">
        <v>93</v>
      </c>
      <c r="F117">
        <v>3</v>
      </c>
      <c r="G117" t="s">
        <v>145</v>
      </c>
      <c r="H117" t="s">
        <v>158</v>
      </c>
      <c r="I117">
        <v>1832694000</v>
      </c>
      <c r="J117">
        <v>0</v>
      </c>
      <c r="K117">
        <v>0</v>
      </c>
      <c r="L117">
        <v>800000000</v>
      </c>
      <c r="M117">
        <v>1032694000</v>
      </c>
      <c r="N117">
        <v>191245400</v>
      </c>
      <c r="O117">
        <v>0</v>
      </c>
      <c r="P117">
        <v>0</v>
      </c>
      <c r="Q117">
        <v>191245400</v>
      </c>
      <c r="R117">
        <v>0</v>
      </c>
      <c r="S117">
        <v>800000000</v>
      </c>
      <c r="T117">
        <v>0</v>
      </c>
      <c r="U117">
        <v>0</v>
      </c>
      <c r="V117">
        <v>0</v>
      </c>
    </row>
    <row r="118" spans="1:22">
      <c r="A118">
        <v>7</v>
      </c>
      <c r="B118" s="732">
        <v>2025</v>
      </c>
      <c r="C118" t="s">
        <v>27</v>
      </c>
      <c r="D118" t="s">
        <v>93</v>
      </c>
      <c r="F118">
        <v>4</v>
      </c>
      <c r="G118" t="s">
        <v>145</v>
      </c>
      <c r="H118" t="s">
        <v>159</v>
      </c>
      <c r="I118">
        <v>1219280000</v>
      </c>
      <c r="J118">
        <v>0</v>
      </c>
      <c r="K118">
        <v>0</v>
      </c>
      <c r="L118">
        <v>600000000</v>
      </c>
      <c r="M118">
        <v>619280000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600000000</v>
      </c>
      <c r="T118">
        <v>619280000</v>
      </c>
      <c r="U118">
        <v>0</v>
      </c>
      <c r="V118">
        <v>0.49209369463945901</v>
      </c>
    </row>
    <row r="119" spans="1:22">
      <c r="A119">
        <v>7</v>
      </c>
      <c r="B119" s="732">
        <v>2025</v>
      </c>
      <c r="C119" t="s">
        <v>27</v>
      </c>
      <c r="D119" t="s">
        <v>93</v>
      </c>
      <c r="F119">
        <v>5</v>
      </c>
      <c r="G119" t="s">
        <v>145</v>
      </c>
      <c r="H119" t="s">
        <v>160</v>
      </c>
      <c r="I119">
        <v>0</v>
      </c>
      <c r="J119">
        <v>0</v>
      </c>
      <c r="K119">
        <v>0</v>
      </c>
      <c r="L119">
        <v>700000000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700000000</v>
      </c>
      <c r="T119">
        <v>0</v>
      </c>
      <c r="U119">
        <v>0</v>
      </c>
      <c r="V119">
        <v>0</v>
      </c>
    </row>
    <row r="120" spans="1:22">
      <c r="A120">
        <v>7</v>
      </c>
      <c r="B120" s="732">
        <v>2025</v>
      </c>
      <c r="C120" t="s">
        <v>27</v>
      </c>
      <c r="D120" t="s">
        <v>93</v>
      </c>
      <c r="F120">
        <v>6</v>
      </c>
      <c r="G120" t="s">
        <v>145</v>
      </c>
      <c r="H120" t="s">
        <v>161</v>
      </c>
      <c r="I120">
        <v>0</v>
      </c>
      <c r="J120">
        <v>0</v>
      </c>
      <c r="K120">
        <v>0</v>
      </c>
      <c r="L120">
        <v>300000000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300000000</v>
      </c>
      <c r="T120">
        <v>0</v>
      </c>
      <c r="U120">
        <v>0</v>
      </c>
      <c r="V120">
        <v>0</v>
      </c>
    </row>
    <row r="121" spans="1:22">
      <c r="A121">
        <v>7</v>
      </c>
      <c r="B121" s="732">
        <v>2025</v>
      </c>
      <c r="C121" t="s">
        <v>27</v>
      </c>
      <c r="D121" t="s">
        <v>93</v>
      </c>
      <c r="F121">
        <v>7</v>
      </c>
      <c r="G121" t="s">
        <v>145</v>
      </c>
      <c r="H121" t="s">
        <v>162</v>
      </c>
      <c r="I121">
        <v>0</v>
      </c>
      <c r="J121">
        <v>0</v>
      </c>
      <c r="K121">
        <v>0</v>
      </c>
      <c r="L121">
        <v>700000000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700000000</v>
      </c>
      <c r="T121">
        <v>0</v>
      </c>
      <c r="U121">
        <v>0</v>
      </c>
      <c r="V121">
        <v>0</v>
      </c>
    </row>
    <row r="122" spans="1:22">
      <c r="A122">
        <v>7</v>
      </c>
      <c r="B122" s="732">
        <v>2025</v>
      </c>
      <c r="C122" t="s">
        <v>27</v>
      </c>
      <c r="D122" t="s">
        <v>93</v>
      </c>
      <c r="F122">
        <v>8</v>
      </c>
      <c r="G122" t="s">
        <v>145</v>
      </c>
      <c r="H122" t="s">
        <v>163</v>
      </c>
      <c r="I122">
        <v>0</v>
      </c>
      <c r="J122">
        <v>0</v>
      </c>
      <c r="K122">
        <v>0</v>
      </c>
      <c r="L122">
        <v>700000000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700000000</v>
      </c>
      <c r="T122">
        <v>0</v>
      </c>
      <c r="U122">
        <v>0</v>
      </c>
      <c r="V122">
        <v>0</v>
      </c>
    </row>
    <row r="123" spans="1:22">
      <c r="A123">
        <v>7</v>
      </c>
      <c r="B123" s="732">
        <v>2025</v>
      </c>
      <c r="C123" t="s">
        <v>27</v>
      </c>
      <c r="D123" t="s">
        <v>93</v>
      </c>
      <c r="F123">
        <v>9</v>
      </c>
      <c r="G123" t="s">
        <v>145</v>
      </c>
      <c r="H123" t="s">
        <v>164</v>
      </c>
      <c r="I123">
        <v>0</v>
      </c>
      <c r="J123">
        <v>0</v>
      </c>
      <c r="K123">
        <v>0</v>
      </c>
      <c r="L123">
        <v>700000000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700000000</v>
      </c>
      <c r="T123">
        <v>0</v>
      </c>
      <c r="U123">
        <v>0</v>
      </c>
      <c r="V123">
        <v>0</v>
      </c>
    </row>
    <row r="124" spans="1:22">
      <c r="A124">
        <v>7</v>
      </c>
      <c r="B124" s="732">
        <v>2025</v>
      </c>
      <c r="C124" t="s">
        <v>27</v>
      </c>
      <c r="D124" t="s">
        <v>93</v>
      </c>
      <c r="F124">
        <v>10</v>
      </c>
      <c r="G124" t="s">
        <v>145</v>
      </c>
      <c r="H124" t="s">
        <v>165</v>
      </c>
      <c r="I124">
        <v>0</v>
      </c>
      <c r="J124">
        <v>0</v>
      </c>
      <c r="K124">
        <v>0</v>
      </c>
      <c r="L124">
        <v>300000000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300000000</v>
      </c>
      <c r="T124">
        <v>0</v>
      </c>
      <c r="U124">
        <v>0</v>
      </c>
      <c r="V124">
        <v>0</v>
      </c>
    </row>
    <row r="125" spans="1:22">
      <c r="A125">
        <v>7</v>
      </c>
      <c r="B125" s="732">
        <v>2025</v>
      </c>
      <c r="C125" t="s">
        <v>27</v>
      </c>
      <c r="D125" t="s">
        <v>93</v>
      </c>
      <c r="F125">
        <v>11</v>
      </c>
      <c r="G125" t="s">
        <v>166</v>
      </c>
      <c r="H125" t="s">
        <v>167</v>
      </c>
      <c r="I125">
        <v>16717847000</v>
      </c>
      <c r="J125">
        <v>0</v>
      </c>
      <c r="K125">
        <v>0</v>
      </c>
      <c r="L125">
        <v>5600000000</v>
      </c>
      <c r="M125">
        <v>11117847000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5600000000</v>
      </c>
      <c r="T125">
        <v>11117847000</v>
      </c>
      <c r="U125">
        <v>0</v>
      </c>
      <c r="V125">
        <v>0.33497136323833998</v>
      </c>
    </row>
    <row r="126" spans="1:22">
      <c r="A126">
        <v>7</v>
      </c>
      <c r="B126" s="732">
        <v>2025</v>
      </c>
      <c r="C126" t="s">
        <v>27</v>
      </c>
      <c r="D126" t="s">
        <v>96</v>
      </c>
      <c r="F126">
        <v>1</v>
      </c>
      <c r="G126" t="s">
        <v>145</v>
      </c>
      <c r="H126" t="s">
        <v>169</v>
      </c>
      <c r="I126">
        <v>1872200000</v>
      </c>
      <c r="J126">
        <v>0</v>
      </c>
      <c r="K126">
        <v>0</v>
      </c>
      <c r="L126">
        <v>1600000000</v>
      </c>
      <c r="M126">
        <v>272200000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1600000000</v>
      </c>
      <c r="T126">
        <v>272200000</v>
      </c>
      <c r="U126">
        <v>0</v>
      </c>
      <c r="V126">
        <v>0.85460955026172403</v>
      </c>
    </row>
    <row r="127" spans="1:22">
      <c r="A127">
        <v>7</v>
      </c>
      <c r="B127" s="732">
        <v>2025</v>
      </c>
      <c r="C127" t="s">
        <v>34</v>
      </c>
      <c r="F127">
        <v>1</v>
      </c>
      <c r="G127" t="s">
        <v>171</v>
      </c>
      <c r="H127" t="s">
        <v>172</v>
      </c>
      <c r="I127">
        <v>880470000</v>
      </c>
      <c r="J127">
        <v>0</v>
      </c>
      <c r="K127">
        <v>0</v>
      </c>
      <c r="L127">
        <v>880470000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880470000</v>
      </c>
      <c r="T127">
        <v>0</v>
      </c>
      <c r="U127">
        <v>0</v>
      </c>
      <c r="V127">
        <v>0</v>
      </c>
    </row>
    <row r="128" spans="1:22">
      <c r="A128">
        <v>7</v>
      </c>
      <c r="B128" s="732">
        <v>2025</v>
      </c>
      <c r="C128" t="s">
        <v>34</v>
      </c>
      <c r="F128">
        <v>2</v>
      </c>
      <c r="G128" t="s">
        <v>173</v>
      </c>
      <c r="H128" t="s">
        <v>172</v>
      </c>
      <c r="I128">
        <v>2225105000</v>
      </c>
      <c r="J128">
        <v>0</v>
      </c>
      <c r="K128">
        <v>0</v>
      </c>
      <c r="L128">
        <v>2266311000</v>
      </c>
      <c r="M128">
        <v>-41206000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2266311000</v>
      </c>
      <c r="T128">
        <v>-41206000</v>
      </c>
      <c r="U128">
        <v>0</v>
      </c>
      <c r="V128">
        <v>0</v>
      </c>
    </row>
    <row r="129" spans="1:22">
      <c r="A129">
        <v>7</v>
      </c>
      <c r="B129" s="732">
        <v>2025</v>
      </c>
      <c r="C129" t="s">
        <v>34</v>
      </c>
      <c r="F129">
        <v>3</v>
      </c>
      <c r="G129" t="s">
        <v>353</v>
      </c>
      <c r="H129" t="s">
        <v>175</v>
      </c>
      <c r="I129">
        <v>10749957000</v>
      </c>
      <c r="J129">
        <v>0</v>
      </c>
      <c r="K129">
        <v>0</v>
      </c>
      <c r="L129">
        <v>10749957000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10749957000</v>
      </c>
      <c r="T129">
        <v>0</v>
      </c>
      <c r="U129">
        <v>0</v>
      </c>
      <c r="V129">
        <v>0</v>
      </c>
    </row>
    <row r="130" spans="1:22">
      <c r="A130">
        <v>7</v>
      </c>
      <c r="B130" s="732">
        <v>2025</v>
      </c>
      <c r="C130" t="s">
        <v>34</v>
      </c>
      <c r="F130">
        <v>4</v>
      </c>
      <c r="G130" t="s">
        <v>176</v>
      </c>
      <c r="H130" t="s">
        <v>177</v>
      </c>
      <c r="I130">
        <v>10026000000</v>
      </c>
      <c r="J130">
        <v>0</v>
      </c>
      <c r="K130">
        <v>0</v>
      </c>
      <c r="L130">
        <v>3007800000</v>
      </c>
      <c r="M130">
        <v>7018200000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3007800000</v>
      </c>
      <c r="T130">
        <v>7018200000</v>
      </c>
      <c r="U130">
        <v>0</v>
      </c>
      <c r="V130">
        <v>0</v>
      </c>
    </row>
    <row r="131" spans="1:22">
      <c r="A131">
        <v>7</v>
      </c>
      <c r="B131" s="732">
        <v>2025</v>
      </c>
      <c r="C131" t="s">
        <v>34</v>
      </c>
      <c r="F131">
        <v>5</v>
      </c>
      <c r="G131" t="s">
        <v>178</v>
      </c>
      <c r="H131" t="s">
        <v>179</v>
      </c>
      <c r="I131">
        <v>11041983000</v>
      </c>
      <c r="J131">
        <v>0</v>
      </c>
      <c r="K131">
        <v>0</v>
      </c>
      <c r="L131">
        <v>3312594900</v>
      </c>
      <c r="M131">
        <v>7729388100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3312594900</v>
      </c>
      <c r="T131">
        <v>7729388100</v>
      </c>
      <c r="U131">
        <v>0</v>
      </c>
      <c r="V131">
        <v>0</v>
      </c>
    </row>
    <row r="132" spans="1:22">
      <c r="A132">
        <v>7</v>
      </c>
      <c r="B132" s="732">
        <v>2025</v>
      </c>
      <c r="C132" t="s">
        <v>34</v>
      </c>
      <c r="F132">
        <v>6</v>
      </c>
      <c r="G132" t="s">
        <v>180</v>
      </c>
      <c r="H132" t="s">
        <v>181</v>
      </c>
      <c r="I132">
        <v>10722996000</v>
      </c>
      <c r="J132">
        <v>0</v>
      </c>
      <c r="K132">
        <v>0</v>
      </c>
      <c r="L132">
        <v>1651787000</v>
      </c>
      <c r="M132">
        <v>9071209000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1651787000</v>
      </c>
      <c r="T132">
        <v>0</v>
      </c>
      <c r="U132">
        <v>0</v>
      </c>
      <c r="V132">
        <v>0</v>
      </c>
    </row>
    <row r="133" spans="1:22">
      <c r="A133">
        <v>7</v>
      </c>
      <c r="B133" s="732">
        <v>2025</v>
      </c>
      <c r="C133" t="s">
        <v>51</v>
      </c>
      <c r="F133">
        <v>1</v>
      </c>
      <c r="G133" t="s">
        <v>219</v>
      </c>
      <c r="H133" t="s">
        <v>352</v>
      </c>
      <c r="I133">
        <v>349999998</v>
      </c>
      <c r="J133">
        <v>0</v>
      </c>
      <c r="K133">
        <v>180000000</v>
      </c>
      <c r="L133">
        <v>1070000000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180000000</v>
      </c>
      <c r="S133">
        <v>1070000000</v>
      </c>
      <c r="T133">
        <v>0</v>
      </c>
      <c r="U133">
        <v>0</v>
      </c>
      <c r="V133">
        <v>0</v>
      </c>
    </row>
    <row r="134" spans="1:22">
      <c r="A134">
        <v>7</v>
      </c>
      <c r="B134" s="732">
        <v>2025</v>
      </c>
      <c r="C134" t="s">
        <v>51</v>
      </c>
      <c r="F134">
        <v>2</v>
      </c>
      <c r="G134" t="s">
        <v>220</v>
      </c>
      <c r="H134" t="s">
        <v>186</v>
      </c>
      <c r="I134">
        <v>0</v>
      </c>
      <c r="J134">
        <v>0</v>
      </c>
      <c r="K134">
        <v>20000000</v>
      </c>
      <c r="L134">
        <v>315000000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20000000</v>
      </c>
      <c r="S134">
        <v>315000000</v>
      </c>
      <c r="T134">
        <v>0</v>
      </c>
      <c r="U134">
        <v>0</v>
      </c>
      <c r="V134">
        <v>0</v>
      </c>
    </row>
    <row r="135" spans="1:22">
      <c r="A135">
        <v>8</v>
      </c>
      <c r="B135" s="732">
        <v>2025</v>
      </c>
      <c r="C135" t="s">
        <v>27</v>
      </c>
      <c r="D135" t="s">
        <v>24</v>
      </c>
      <c r="E135" t="s">
        <v>27</v>
      </c>
      <c r="F135">
        <v>1</v>
      </c>
      <c r="G135" t="s">
        <v>145</v>
      </c>
      <c r="H135" t="s">
        <v>28</v>
      </c>
      <c r="I135">
        <v>1140788000</v>
      </c>
      <c r="J135">
        <v>0</v>
      </c>
      <c r="K135">
        <v>0</v>
      </c>
      <c r="L135">
        <v>400000000</v>
      </c>
      <c r="M135">
        <v>740788000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400000000</v>
      </c>
      <c r="T135">
        <v>740788000</v>
      </c>
      <c r="U135">
        <v>0</v>
      </c>
      <c r="V135">
        <v>0.35063482434948501</v>
      </c>
    </row>
    <row r="136" spans="1:22">
      <c r="A136">
        <v>8</v>
      </c>
      <c r="B136" s="732">
        <v>2025</v>
      </c>
      <c r="C136" t="s">
        <v>27</v>
      </c>
      <c r="D136" t="s">
        <v>24</v>
      </c>
      <c r="E136" t="s">
        <v>27</v>
      </c>
      <c r="F136">
        <v>2</v>
      </c>
      <c r="G136" t="s">
        <v>145</v>
      </c>
      <c r="H136" t="s">
        <v>29</v>
      </c>
      <c r="I136">
        <v>1118543000</v>
      </c>
      <c r="J136">
        <v>0</v>
      </c>
      <c r="K136">
        <v>0</v>
      </c>
      <c r="L136">
        <v>1118000000</v>
      </c>
      <c r="M136">
        <v>543000</v>
      </c>
      <c r="N136">
        <v>138256070</v>
      </c>
      <c r="O136">
        <v>0</v>
      </c>
      <c r="P136">
        <v>138256070</v>
      </c>
      <c r="Q136">
        <v>0</v>
      </c>
      <c r="R136">
        <v>0</v>
      </c>
      <c r="S136">
        <v>1256256070</v>
      </c>
      <c r="T136">
        <v>543000</v>
      </c>
      <c r="U136">
        <v>0</v>
      </c>
      <c r="V136">
        <v>0.99951454704915199</v>
      </c>
    </row>
    <row r="137" spans="1:22">
      <c r="A137">
        <v>8</v>
      </c>
      <c r="B137" s="732">
        <v>2025</v>
      </c>
      <c r="C137" t="s">
        <v>27</v>
      </c>
      <c r="D137" t="s">
        <v>24</v>
      </c>
      <c r="E137" t="s">
        <v>27</v>
      </c>
      <c r="F137">
        <v>3</v>
      </c>
      <c r="G137" t="s">
        <v>145</v>
      </c>
      <c r="H137" t="s">
        <v>31</v>
      </c>
      <c r="I137">
        <v>1161338000</v>
      </c>
      <c r="J137">
        <v>0</v>
      </c>
      <c r="K137">
        <v>0</v>
      </c>
      <c r="L137">
        <v>1161338000</v>
      </c>
      <c r="M137">
        <v>0</v>
      </c>
      <c r="N137">
        <v>28072132</v>
      </c>
      <c r="O137">
        <v>0</v>
      </c>
      <c r="P137">
        <v>28072132</v>
      </c>
      <c r="Q137">
        <v>0</v>
      </c>
      <c r="R137">
        <v>0</v>
      </c>
      <c r="S137">
        <v>1189410132</v>
      </c>
      <c r="T137">
        <v>0</v>
      </c>
      <c r="U137">
        <v>0</v>
      </c>
      <c r="V137">
        <v>1</v>
      </c>
    </row>
    <row r="138" spans="1:22">
      <c r="A138">
        <v>8</v>
      </c>
      <c r="B138" s="732">
        <v>2025</v>
      </c>
      <c r="C138" t="s">
        <v>27</v>
      </c>
      <c r="D138" t="s">
        <v>24</v>
      </c>
      <c r="E138" t="s">
        <v>27</v>
      </c>
      <c r="F138">
        <v>4</v>
      </c>
      <c r="G138" t="s">
        <v>145</v>
      </c>
      <c r="H138" t="s">
        <v>222</v>
      </c>
      <c r="I138">
        <v>1115000000</v>
      </c>
      <c r="J138">
        <v>0</v>
      </c>
      <c r="K138">
        <v>400000000</v>
      </c>
      <c r="L138">
        <v>400000000</v>
      </c>
      <c r="M138">
        <v>715000000</v>
      </c>
      <c r="N138">
        <v>0</v>
      </c>
      <c r="O138">
        <v>0</v>
      </c>
      <c r="P138">
        <v>0</v>
      </c>
      <c r="Q138">
        <v>0</v>
      </c>
      <c r="R138">
        <v>400000000</v>
      </c>
      <c r="S138">
        <v>400000000</v>
      </c>
      <c r="T138">
        <v>715000000</v>
      </c>
      <c r="U138">
        <v>0</v>
      </c>
      <c r="V138">
        <v>0.35874439461883401</v>
      </c>
    </row>
    <row r="139" spans="1:22">
      <c r="A139">
        <v>8</v>
      </c>
      <c r="B139" s="732">
        <v>2025</v>
      </c>
      <c r="C139" t="s">
        <v>27</v>
      </c>
      <c r="D139" t="s">
        <v>24</v>
      </c>
      <c r="E139" t="s">
        <v>27</v>
      </c>
      <c r="F139">
        <v>5</v>
      </c>
      <c r="G139" t="s">
        <v>145</v>
      </c>
      <c r="H139" t="s">
        <v>32</v>
      </c>
      <c r="I139">
        <v>1129099000</v>
      </c>
      <c r="J139">
        <v>0</v>
      </c>
      <c r="K139">
        <v>0</v>
      </c>
      <c r="L139">
        <v>400000000</v>
      </c>
      <c r="M139">
        <v>729099000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400000000</v>
      </c>
      <c r="T139">
        <v>729099000</v>
      </c>
      <c r="U139">
        <v>0</v>
      </c>
      <c r="V139">
        <v>0.35426477217675301</v>
      </c>
    </row>
    <row r="140" spans="1:22">
      <c r="A140">
        <v>8</v>
      </c>
      <c r="B140" s="732">
        <v>2025</v>
      </c>
      <c r="C140" t="s">
        <v>27</v>
      </c>
      <c r="D140" t="s">
        <v>24</v>
      </c>
      <c r="E140" t="s">
        <v>34</v>
      </c>
      <c r="F140">
        <v>1</v>
      </c>
      <c r="G140" t="s">
        <v>145</v>
      </c>
      <c r="H140" t="s">
        <v>35</v>
      </c>
      <c r="I140">
        <v>1295727000</v>
      </c>
      <c r="J140">
        <v>145727000</v>
      </c>
      <c r="K140">
        <v>0</v>
      </c>
      <c r="L140">
        <v>1150000000</v>
      </c>
      <c r="M140">
        <v>145727000</v>
      </c>
      <c r="N140">
        <v>205663339</v>
      </c>
      <c r="O140">
        <v>0</v>
      </c>
      <c r="P140">
        <v>100000000</v>
      </c>
      <c r="Q140">
        <v>105663339</v>
      </c>
      <c r="R140">
        <v>0</v>
      </c>
      <c r="S140">
        <v>1250000000</v>
      </c>
      <c r="T140">
        <v>251390339</v>
      </c>
      <c r="U140">
        <v>0</v>
      </c>
      <c r="V140">
        <v>0.88753263611856503</v>
      </c>
    </row>
    <row r="141" spans="1:22">
      <c r="A141">
        <v>8</v>
      </c>
      <c r="B141" s="732">
        <v>2025</v>
      </c>
      <c r="C141" t="s">
        <v>27</v>
      </c>
      <c r="D141" t="s">
        <v>24</v>
      </c>
      <c r="E141" t="s">
        <v>34</v>
      </c>
      <c r="F141">
        <v>2</v>
      </c>
      <c r="G141" t="s">
        <v>145</v>
      </c>
      <c r="H141" t="s">
        <v>36</v>
      </c>
      <c r="I141">
        <v>1629894000</v>
      </c>
      <c r="J141">
        <v>0</v>
      </c>
      <c r="K141">
        <v>0</v>
      </c>
      <c r="L141">
        <v>1629894000</v>
      </c>
      <c r="M141">
        <v>0</v>
      </c>
      <c r="N141">
        <v>134944617</v>
      </c>
      <c r="O141">
        <v>0</v>
      </c>
      <c r="P141">
        <v>134944617</v>
      </c>
      <c r="Q141">
        <v>0</v>
      </c>
      <c r="R141">
        <v>0</v>
      </c>
      <c r="S141">
        <v>1764838617</v>
      </c>
      <c r="T141">
        <v>0</v>
      </c>
      <c r="U141">
        <v>0</v>
      </c>
      <c r="V141">
        <v>1</v>
      </c>
    </row>
    <row r="142" spans="1:22">
      <c r="A142">
        <v>8</v>
      </c>
      <c r="B142" s="732">
        <v>2025</v>
      </c>
      <c r="C142" t="s">
        <v>27</v>
      </c>
      <c r="D142" t="s">
        <v>24</v>
      </c>
      <c r="E142" t="s">
        <v>34</v>
      </c>
      <c r="F142">
        <v>3</v>
      </c>
      <c r="G142" t="s">
        <v>145</v>
      </c>
      <c r="H142" t="s">
        <v>37</v>
      </c>
      <c r="I142">
        <v>1323642000</v>
      </c>
      <c r="J142">
        <v>0</v>
      </c>
      <c r="K142">
        <v>0</v>
      </c>
      <c r="L142">
        <v>900000000</v>
      </c>
      <c r="M142">
        <v>423642000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900000000</v>
      </c>
      <c r="T142">
        <v>423642000</v>
      </c>
      <c r="U142">
        <v>0</v>
      </c>
      <c r="V142">
        <v>0.67994215958695803</v>
      </c>
    </row>
    <row r="143" spans="1:22">
      <c r="A143">
        <v>8</v>
      </c>
      <c r="B143" s="732">
        <v>2025</v>
      </c>
      <c r="C143" t="s">
        <v>27</v>
      </c>
      <c r="D143" t="s">
        <v>24</v>
      </c>
      <c r="E143" t="s">
        <v>34</v>
      </c>
      <c r="F143">
        <v>4</v>
      </c>
      <c r="G143" t="s">
        <v>145</v>
      </c>
      <c r="H143" t="s">
        <v>38</v>
      </c>
      <c r="I143">
        <v>1325211000</v>
      </c>
      <c r="J143">
        <v>0</v>
      </c>
      <c r="K143">
        <v>400000000</v>
      </c>
      <c r="L143">
        <v>1300000000</v>
      </c>
      <c r="M143">
        <v>25211000</v>
      </c>
      <c r="N143">
        <v>0</v>
      </c>
      <c r="O143">
        <v>0</v>
      </c>
      <c r="P143">
        <v>0</v>
      </c>
      <c r="Q143">
        <v>0</v>
      </c>
      <c r="R143">
        <v>400000000</v>
      </c>
      <c r="S143">
        <v>1300000000</v>
      </c>
      <c r="T143">
        <v>25211000</v>
      </c>
      <c r="U143">
        <v>0</v>
      </c>
      <c r="V143">
        <v>0.98097585969328704</v>
      </c>
    </row>
    <row r="144" spans="1:22">
      <c r="A144">
        <v>8</v>
      </c>
      <c r="B144" s="732">
        <v>2025</v>
      </c>
      <c r="C144" t="s">
        <v>27</v>
      </c>
      <c r="D144" t="s">
        <v>24</v>
      </c>
      <c r="E144" t="s">
        <v>34</v>
      </c>
      <c r="F144">
        <v>5</v>
      </c>
      <c r="G144" t="s">
        <v>145</v>
      </c>
      <c r="H144" t="s">
        <v>39</v>
      </c>
      <c r="I144">
        <v>1325423000</v>
      </c>
      <c r="J144">
        <v>225423000</v>
      </c>
      <c r="K144">
        <v>0</v>
      </c>
      <c r="L144">
        <v>1100000000</v>
      </c>
      <c r="M144">
        <v>225423000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1100000000</v>
      </c>
      <c r="T144">
        <v>225423000</v>
      </c>
      <c r="U144">
        <v>0</v>
      </c>
      <c r="V144">
        <v>0.82992373000921205</v>
      </c>
    </row>
    <row r="145" spans="1:22">
      <c r="A145">
        <v>8</v>
      </c>
      <c r="B145" s="732">
        <v>2025</v>
      </c>
      <c r="C145" t="s">
        <v>27</v>
      </c>
      <c r="D145" t="s">
        <v>24</v>
      </c>
      <c r="E145" t="s">
        <v>34</v>
      </c>
      <c r="F145">
        <v>6</v>
      </c>
      <c r="G145" t="s">
        <v>145</v>
      </c>
      <c r="H145" t="s">
        <v>40</v>
      </c>
      <c r="I145">
        <v>1195530000</v>
      </c>
      <c r="J145">
        <v>0</v>
      </c>
      <c r="K145">
        <v>0</v>
      </c>
      <c r="L145">
        <v>1195530000</v>
      </c>
      <c r="M145">
        <v>0</v>
      </c>
      <c r="N145">
        <v>141848544</v>
      </c>
      <c r="O145">
        <v>0</v>
      </c>
      <c r="P145">
        <v>141848544</v>
      </c>
      <c r="Q145">
        <v>0</v>
      </c>
      <c r="R145">
        <v>0</v>
      </c>
      <c r="S145">
        <v>1337378544</v>
      </c>
      <c r="T145">
        <v>0</v>
      </c>
      <c r="U145">
        <v>0</v>
      </c>
      <c r="V145">
        <v>1</v>
      </c>
    </row>
    <row r="146" spans="1:22">
      <c r="A146">
        <v>8</v>
      </c>
      <c r="B146" s="732">
        <v>2025</v>
      </c>
      <c r="C146" t="s">
        <v>27</v>
      </c>
      <c r="D146" t="s">
        <v>24</v>
      </c>
      <c r="E146" t="s">
        <v>34</v>
      </c>
      <c r="F146">
        <v>7</v>
      </c>
      <c r="G146" t="s">
        <v>145</v>
      </c>
      <c r="H146" t="s">
        <v>41</v>
      </c>
      <c r="I146">
        <v>1590985000</v>
      </c>
      <c r="J146">
        <v>590439630</v>
      </c>
      <c r="K146">
        <v>0</v>
      </c>
      <c r="L146">
        <v>1100000000</v>
      </c>
      <c r="M146">
        <v>490985000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1100000000</v>
      </c>
      <c r="T146">
        <v>490985000</v>
      </c>
      <c r="U146">
        <v>0</v>
      </c>
      <c r="V146">
        <v>0.69139558198223094</v>
      </c>
    </row>
    <row r="147" spans="1:22">
      <c r="A147">
        <v>8</v>
      </c>
      <c r="B147" s="732">
        <v>2025</v>
      </c>
      <c r="C147" t="s">
        <v>27</v>
      </c>
      <c r="D147" t="s">
        <v>24</v>
      </c>
      <c r="E147" t="s">
        <v>34</v>
      </c>
      <c r="F147">
        <v>8</v>
      </c>
      <c r="G147" t="s">
        <v>145</v>
      </c>
      <c r="H147" t="s">
        <v>43</v>
      </c>
      <c r="I147">
        <v>1590793000</v>
      </c>
      <c r="J147">
        <v>0</v>
      </c>
      <c r="K147">
        <v>0</v>
      </c>
      <c r="L147">
        <v>400000000</v>
      </c>
      <c r="M147">
        <v>1190793000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400000000</v>
      </c>
      <c r="T147">
        <v>1190793000</v>
      </c>
      <c r="U147">
        <v>0</v>
      </c>
      <c r="V147">
        <v>0.251446919869524</v>
      </c>
    </row>
    <row r="148" spans="1:22">
      <c r="A148">
        <v>8</v>
      </c>
      <c r="B148" s="732">
        <v>2025</v>
      </c>
      <c r="C148" t="s">
        <v>27</v>
      </c>
      <c r="D148" t="s">
        <v>24</v>
      </c>
      <c r="E148" t="s">
        <v>34</v>
      </c>
      <c r="F148">
        <v>9</v>
      </c>
      <c r="G148" t="s">
        <v>145</v>
      </c>
      <c r="H148" t="s">
        <v>45</v>
      </c>
      <c r="I148">
        <v>1386198277</v>
      </c>
      <c r="J148">
        <v>0</v>
      </c>
      <c r="K148">
        <v>0</v>
      </c>
      <c r="L148">
        <v>200000000</v>
      </c>
      <c r="M148">
        <v>1186198277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200000000</v>
      </c>
      <c r="T148">
        <v>1186198277</v>
      </c>
      <c r="U148">
        <v>0</v>
      </c>
      <c r="V148">
        <v>0.14427950410733301</v>
      </c>
    </row>
    <row r="149" spans="1:22">
      <c r="A149">
        <v>8</v>
      </c>
      <c r="B149" s="732">
        <v>2025</v>
      </c>
      <c r="C149" t="s">
        <v>27</v>
      </c>
      <c r="D149" t="s">
        <v>24</v>
      </c>
      <c r="E149" t="s">
        <v>34</v>
      </c>
      <c r="F149">
        <v>10</v>
      </c>
      <c r="G149" t="s">
        <v>145</v>
      </c>
      <c r="H149" t="s">
        <v>46</v>
      </c>
      <c r="I149">
        <v>1151187000</v>
      </c>
      <c r="J149">
        <v>0</v>
      </c>
      <c r="K149">
        <v>0</v>
      </c>
      <c r="L149">
        <v>1151187000</v>
      </c>
      <c r="M149">
        <v>0</v>
      </c>
      <c r="N149">
        <v>139474971</v>
      </c>
      <c r="O149">
        <v>0</v>
      </c>
      <c r="P149">
        <v>139474971</v>
      </c>
      <c r="Q149">
        <v>0</v>
      </c>
      <c r="R149">
        <v>0</v>
      </c>
      <c r="S149">
        <v>1290661971</v>
      </c>
      <c r="T149">
        <v>0</v>
      </c>
      <c r="U149">
        <v>0</v>
      </c>
      <c r="V149">
        <v>1</v>
      </c>
    </row>
    <row r="150" spans="1:22">
      <c r="A150">
        <v>8</v>
      </c>
      <c r="B150" s="732">
        <v>2025</v>
      </c>
      <c r="C150" t="s">
        <v>27</v>
      </c>
      <c r="D150" t="s">
        <v>24</v>
      </c>
      <c r="E150" t="s">
        <v>34</v>
      </c>
      <c r="F150">
        <v>11</v>
      </c>
      <c r="G150" t="s">
        <v>145</v>
      </c>
      <c r="H150" t="s">
        <v>47</v>
      </c>
      <c r="I150">
        <v>1613912000</v>
      </c>
      <c r="J150">
        <v>413912000</v>
      </c>
      <c r="K150">
        <v>0</v>
      </c>
      <c r="L150">
        <v>1200000000</v>
      </c>
      <c r="M150">
        <v>413912000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1200000000</v>
      </c>
      <c r="T150">
        <v>413912000</v>
      </c>
      <c r="U150">
        <v>0</v>
      </c>
      <c r="V150">
        <v>0.74353496349243298</v>
      </c>
    </row>
    <row r="151" spans="1:22">
      <c r="A151">
        <v>8</v>
      </c>
      <c r="B151" s="732">
        <v>2025</v>
      </c>
      <c r="C151" t="s">
        <v>27</v>
      </c>
      <c r="D151" t="s">
        <v>24</v>
      </c>
      <c r="E151" t="s">
        <v>34</v>
      </c>
      <c r="F151">
        <v>12</v>
      </c>
      <c r="G151" t="s">
        <v>145</v>
      </c>
      <c r="H151" t="s">
        <v>48</v>
      </c>
      <c r="I151">
        <v>1512938000</v>
      </c>
      <c r="J151">
        <v>0</v>
      </c>
      <c r="K151">
        <v>0</v>
      </c>
      <c r="L151">
        <v>1512938000</v>
      </c>
      <c r="M151">
        <v>0</v>
      </c>
      <c r="N151">
        <v>145883155</v>
      </c>
      <c r="O151">
        <v>0</v>
      </c>
      <c r="P151">
        <v>145883155</v>
      </c>
      <c r="Q151">
        <v>0</v>
      </c>
      <c r="R151">
        <v>0</v>
      </c>
      <c r="S151">
        <v>1658821155</v>
      </c>
      <c r="T151">
        <v>0</v>
      </c>
      <c r="U151">
        <v>0</v>
      </c>
      <c r="V151">
        <v>1</v>
      </c>
    </row>
    <row r="152" spans="1:22">
      <c r="A152">
        <v>8</v>
      </c>
      <c r="B152" s="732">
        <v>2025</v>
      </c>
      <c r="C152" t="s">
        <v>27</v>
      </c>
      <c r="D152" t="s">
        <v>24</v>
      </c>
      <c r="E152" t="s">
        <v>34</v>
      </c>
      <c r="F152">
        <v>13</v>
      </c>
      <c r="G152" t="s">
        <v>145</v>
      </c>
      <c r="H152" t="s">
        <v>49</v>
      </c>
      <c r="I152">
        <v>1593398000</v>
      </c>
      <c r="J152">
        <v>0</v>
      </c>
      <c r="K152">
        <v>0</v>
      </c>
      <c r="L152">
        <v>1593398000</v>
      </c>
      <c r="M152">
        <v>0</v>
      </c>
      <c r="N152">
        <v>113004411</v>
      </c>
      <c r="O152">
        <v>0</v>
      </c>
      <c r="P152">
        <v>113004411</v>
      </c>
      <c r="Q152">
        <v>0</v>
      </c>
      <c r="R152">
        <v>0</v>
      </c>
      <c r="S152">
        <v>1706402411</v>
      </c>
      <c r="T152">
        <v>0</v>
      </c>
      <c r="U152">
        <v>0</v>
      </c>
      <c r="V152">
        <v>1</v>
      </c>
    </row>
    <row r="153" spans="1:22">
      <c r="A153">
        <v>8</v>
      </c>
      <c r="B153" s="732">
        <v>2025</v>
      </c>
      <c r="C153" t="s">
        <v>27</v>
      </c>
      <c r="D153" t="s">
        <v>24</v>
      </c>
      <c r="E153" t="s">
        <v>34</v>
      </c>
      <c r="F153">
        <v>14</v>
      </c>
      <c r="G153" t="s">
        <v>145</v>
      </c>
      <c r="H153" t="s">
        <v>50</v>
      </c>
      <c r="I153">
        <v>1168758000</v>
      </c>
      <c r="J153">
        <v>0</v>
      </c>
      <c r="K153">
        <v>0</v>
      </c>
      <c r="L153">
        <v>300000000</v>
      </c>
      <c r="M153">
        <v>868758000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300000000</v>
      </c>
      <c r="T153">
        <v>868758000</v>
      </c>
      <c r="U153">
        <v>0</v>
      </c>
      <c r="V153">
        <v>0.25668273500587802</v>
      </c>
    </row>
    <row r="154" spans="1:22">
      <c r="A154">
        <v>8</v>
      </c>
      <c r="B154" s="732">
        <v>2025</v>
      </c>
      <c r="C154" t="s">
        <v>27</v>
      </c>
      <c r="D154" t="s">
        <v>24</v>
      </c>
      <c r="E154" t="s">
        <v>51</v>
      </c>
      <c r="F154">
        <v>1</v>
      </c>
      <c r="G154" t="s">
        <v>145</v>
      </c>
      <c r="H154" t="s">
        <v>52</v>
      </c>
      <c r="I154">
        <v>1566568000</v>
      </c>
      <c r="J154">
        <v>146568000</v>
      </c>
      <c r="K154">
        <v>146568000</v>
      </c>
      <c r="L154">
        <v>1566568000</v>
      </c>
      <c r="M154">
        <v>0</v>
      </c>
      <c r="N154">
        <v>203928380</v>
      </c>
      <c r="O154">
        <v>0</v>
      </c>
      <c r="P154">
        <v>203928704</v>
      </c>
      <c r="Q154">
        <v>-324</v>
      </c>
      <c r="R154">
        <v>146568000</v>
      </c>
      <c r="S154">
        <v>1770496704</v>
      </c>
      <c r="T154">
        <v>-324</v>
      </c>
      <c r="U154">
        <v>1</v>
      </c>
      <c r="V154">
        <v>1</v>
      </c>
    </row>
    <row r="155" spans="1:22">
      <c r="A155">
        <v>8</v>
      </c>
      <c r="B155" s="732">
        <v>2025</v>
      </c>
      <c r="C155" t="s">
        <v>27</v>
      </c>
      <c r="D155" t="s">
        <v>24</v>
      </c>
      <c r="E155" t="s">
        <v>51</v>
      </c>
      <c r="F155">
        <v>2</v>
      </c>
      <c r="G155" t="s">
        <v>145</v>
      </c>
      <c r="H155" t="s">
        <v>53</v>
      </c>
      <c r="I155">
        <v>1258870507</v>
      </c>
      <c r="J155">
        <v>400000000</v>
      </c>
      <c r="K155">
        <v>0</v>
      </c>
      <c r="L155">
        <v>400000000</v>
      </c>
      <c r="M155">
        <v>858870507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400000000</v>
      </c>
      <c r="T155">
        <v>858870507</v>
      </c>
      <c r="U155">
        <v>0</v>
      </c>
      <c r="V155">
        <v>0.31774515152732902</v>
      </c>
    </row>
    <row r="156" spans="1:22">
      <c r="A156">
        <v>8</v>
      </c>
      <c r="B156" s="732">
        <v>2025</v>
      </c>
      <c r="C156" t="s">
        <v>27</v>
      </c>
      <c r="D156" t="s">
        <v>24</v>
      </c>
      <c r="E156" t="s">
        <v>51</v>
      </c>
      <c r="F156">
        <v>3</v>
      </c>
      <c r="G156" t="s">
        <v>145</v>
      </c>
      <c r="H156" t="s">
        <v>54</v>
      </c>
      <c r="I156">
        <v>1264264000</v>
      </c>
      <c r="J156">
        <v>200000000</v>
      </c>
      <c r="K156">
        <v>0</v>
      </c>
      <c r="L156">
        <v>200000000</v>
      </c>
      <c r="M156">
        <v>1064264000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200000000</v>
      </c>
      <c r="T156">
        <v>1064264000</v>
      </c>
      <c r="U156">
        <v>0</v>
      </c>
      <c r="V156">
        <v>0.158194807413641</v>
      </c>
    </row>
    <row r="157" spans="1:22">
      <c r="A157">
        <v>8</v>
      </c>
      <c r="B157" s="732">
        <v>2025</v>
      </c>
      <c r="C157" t="s">
        <v>27</v>
      </c>
      <c r="D157" t="s">
        <v>24</v>
      </c>
      <c r="E157" t="s">
        <v>51</v>
      </c>
      <c r="F157">
        <v>4</v>
      </c>
      <c r="G157" t="s">
        <v>145</v>
      </c>
      <c r="H157" t="s">
        <v>55</v>
      </c>
      <c r="I157">
        <v>1259087000</v>
      </c>
      <c r="J157">
        <v>459087000</v>
      </c>
      <c r="K157">
        <v>100000000</v>
      </c>
      <c r="L157">
        <v>900000000</v>
      </c>
      <c r="M157">
        <v>359087000</v>
      </c>
      <c r="N157">
        <v>0</v>
      </c>
      <c r="O157">
        <v>0</v>
      </c>
      <c r="P157">
        <v>0</v>
      </c>
      <c r="Q157">
        <v>0</v>
      </c>
      <c r="R157">
        <v>100000000</v>
      </c>
      <c r="S157">
        <v>900000000</v>
      </c>
      <c r="T157">
        <v>359087000</v>
      </c>
      <c r="U157">
        <v>0.217823636914136</v>
      </c>
      <c r="V157">
        <v>0.71480366328935196</v>
      </c>
    </row>
    <row r="158" spans="1:22">
      <c r="A158">
        <v>8</v>
      </c>
      <c r="B158" s="732">
        <v>2025</v>
      </c>
      <c r="C158" t="s">
        <v>27</v>
      </c>
      <c r="D158" t="s">
        <v>24</v>
      </c>
      <c r="E158" t="s">
        <v>51</v>
      </c>
      <c r="F158">
        <v>5</v>
      </c>
      <c r="G158" t="s">
        <v>145</v>
      </c>
      <c r="H158" t="s">
        <v>56</v>
      </c>
      <c r="I158">
        <v>1150397000</v>
      </c>
      <c r="J158">
        <v>0</v>
      </c>
      <c r="K158">
        <v>0</v>
      </c>
      <c r="L158">
        <v>1150397000</v>
      </c>
      <c r="M158">
        <v>0</v>
      </c>
      <c r="N158">
        <v>157624826</v>
      </c>
      <c r="O158">
        <v>0</v>
      </c>
      <c r="P158">
        <v>157624826</v>
      </c>
      <c r="Q158">
        <v>0</v>
      </c>
      <c r="R158">
        <v>0</v>
      </c>
      <c r="S158">
        <v>1308021826</v>
      </c>
      <c r="T158">
        <v>0</v>
      </c>
      <c r="U158">
        <v>0</v>
      </c>
      <c r="V158">
        <v>1</v>
      </c>
    </row>
    <row r="159" spans="1:22">
      <c r="A159">
        <v>8</v>
      </c>
      <c r="B159" s="732">
        <v>2025</v>
      </c>
      <c r="C159" t="s">
        <v>27</v>
      </c>
      <c r="D159" t="s">
        <v>24</v>
      </c>
      <c r="E159" t="s">
        <v>51</v>
      </c>
      <c r="F159">
        <v>6</v>
      </c>
      <c r="G159" t="s">
        <v>145</v>
      </c>
      <c r="H159" t="s">
        <v>147</v>
      </c>
      <c r="I159">
        <v>1688339000</v>
      </c>
      <c r="J159">
        <v>400000000</v>
      </c>
      <c r="K159">
        <v>0</v>
      </c>
      <c r="L159">
        <v>100000000</v>
      </c>
      <c r="M159">
        <v>1588339000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100000000</v>
      </c>
      <c r="T159">
        <v>1588339000</v>
      </c>
      <c r="U159">
        <v>0</v>
      </c>
      <c r="V159">
        <v>5.9229811074671602E-2</v>
      </c>
    </row>
    <row r="160" spans="1:22">
      <c r="A160">
        <v>8</v>
      </c>
      <c r="B160" s="732">
        <v>2025</v>
      </c>
      <c r="C160" t="s">
        <v>27</v>
      </c>
      <c r="D160" t="s">
        <v>24</v>
      </c>
      <c r="E160" t="s">
        <v>57</v>
      </c>
      <c r="F160">
        <v>1</v>
      </c>
      <c r="G160" t="s">
        <v>145</v>
      </c>
      <c r="H160" t="s">
        <v>58</v>
      </c>
      <c r="I160">
        <v>1366377000</v>
      </c>
      <c r="J160">
        <v>400000000</v>
      </c>
      <c r="K160">
        <v>0</v>
      </c>
      <c r="L160">
        <v>400000000</v>
      </c>
      <c r="M160">
        <v>966377000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400000000</v>
      </c>
      <c r="T160">
        <v>966377000</v>
      </c>
      <c r="U160">
        <v>0</v>
      </c>
      <c r="V160">
        <v>0.29274497448361603</v>
      </c>
    </row>
    <row r="161" spans="1:22">
      <c r="A161">
        <v>8</v>
      </c>
      <c r="B161" s="732">
        <v>2025</v>
      </c>
      <c r="C161" t="s">
        <v>27</v>
      </c>
      <c r="D161" t="s">
        <v>24</v>
      </c>
      <c r="E161" t="s">
        <v>57</v>
      </c>
      <c r="F161">
        <v>2</v>
      </c>
      <c r="G161" t="s">
        <v>145</v>
      </c>
      <c r="H161" t="s">
        <v>59</v>
      </c>
      <c r="I161">
        <v>1307971000</v>
      </c>
      <c r="J161">
        <v>400000000</v>
      </c>
      <c r="K161">
        <v>200000000</v>
      </c>
      <c r="L161">
        <v>700000000</v>
      </c>
      <c r="M161">
        <v>607971000</v>
      </c>
      <c r="N161">
        <v>0</v>
      </c>
      <c r="O161">
        <v>0</v>
      </c>
      <c r="P161">
        <v>0</v>
      </c>
      <c r="Q161">
        <v>0</v>
      </c>
      <c r="R161">
        <v>200000000</v>
      </c>
      <c r="S161">
        <v>700000000</v>
      </c>
      <c r="T161">
        <v>607971000</v>
      </c>
      <c r="U161">
        <v>0.5</v>
      </c>
      <c r="V161">
        <v>0.53518006133163498</v>
      </c>
    </row>
    <row r="162" spans="1:22">
      <c r="A162">
        <v>8</v>
      </c>
      <c r="B162" s="732">
        <v>2025</v>
      </c>
      <c r="C162" t="s">
        <v>27</v>
      </c>
      <c r="D162" t="s">
        <v>24</v>
      </c>
      <c r="E162" t="s">
        <v>57</v>
      </c>
      <c r="F162">
        <v>3</v>
      </c>
      <c r="G162" t="s">
        <v>145</v>
      </c>
      <c r="H162" t="s">
        <v>60</v>
      </c>
      <c r="I162">
        <v>1196198000</v>
      </c>
      <c r="J162">
        <v>210999852</v>
      </c>
      <c r="K162">
        <v>46198000</v>
      </c>
      <c r="L162">
        <v>1196198000</v>
      </c>
      <c r="M162">
        <v>0</v>
      </c>
      <c r="N162">
        <v>164802311</v>
      </c>
      <c r="O162">
        <v>0</v>
      </c>
      <c r="P162">
        <v>164802311</v>
      </c>
      <c r="Q162">
        <v>0</v>
      </c>
      <c r="R162">
        <v>46198000</v>
      </c>
      <c r="S162">
        <v>1361000311</v>
      </c>
      <c r="T162">
        <v>0</v>
      </c>
      <c r="U162">
        <v>0.21894802087349299</v>
      </c>
      <c r="V162">
        <v>1</v>
      </c>
    </row>
    <row r="163" spans="1:22">
      <c r="A163">
        <v>8</v>
      </c>
      <c r="B163" s="732">
        <v>2025</v>
      </c>
      <c r="C163" t="s">
        <v>27</v>
      </c>
      <c r="D163" t="s">
        <v>24</v>
      </c>
      <c r="E163" t="s">
        <v>57</v>
      </c>
      <c r="F163">
        <v>4</v>
      </c>
      <c r="G163" t="s">
        <v>145</v>
      </c>
      <c r="H163" t="s">
        <v>62</v>
      </c>
      <c r="I163">
        <v>1299151000</v>
      </c>
      <c r="J163">
        <v>400000000</v>
      </c>
      <c r="K163">
        <v>0</v>
      </c>
      <c r="L163">
        <v>850000000</v>
      </c>
      <c r="M163">
        <v>449151000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850000000</v>
      </c>
      <c r="T163">
        <v>449151000</v>
      </c>
      <c r="U163">
        <v>0</v>
      </c>
      <c r="V163">
        <v>0.65427344473429205</v>
      </c>
    </row>
    <row r="164" spans="1:22">
      <c r="A164">
        <v>8</v>
      </c>
      <c r="B164" s="732">
        <v>2025</v>
      </c>
      <c r="C164" t="s">
        <v>27</v>
      </c>
      <c r="D164" t="s">
        <v>24</v>
      </c>
      <c r="E164" t="s">
        <v>57</v>
      </c>
      <c r="F164">
        <v>5</v>
      </c>
      <c r="G164" t="s">
        <v>145</v>
      </c>
      <c r="H164" t="s">
        <v>63</v>
      </c>
      <c r="I164">
        <v>1178570000</v>
      </c>
      <c r="J164">
        <v>0</v>
      </c>
      <c r="K164">
        <v>0</v>
      </c>
      <c r="L164">
        <v>1178570000</v>
      </c>
      <c r="M164">
        <v>0</v>
      </c>
      <c r="N164">
        <v>162990131</v>
      </c>
      <c r="O164">
        <v>0</v>
      </c>
      <c r="P164">
        <v>162990131</v>
      </c>
      <c r="Q164">
        <v>0</v>
      </c>
      <c r="R164">
        <v>0</v>
      </c>
      <c r="S164">
        <v>1341560131</v>
      </c>
      <c r="T164">
        <v>0</v>
      </c>
      <c r="U164">
        <v>0</v>
      </c>
      <c r="V164">
        <v>1</v>
      </c>
    </row>
    <row r="165" spans="1:22">
      <c r="A165">
        <v>8</v>
      </c>
      <c r="B165" s="732">
        <v>2025</v>
      </c>
      <c r="C165" t="s">
        <v>27</v>
      </c>
      <c r="D165" t="s">
        <v>24</v>
      </c>
      <c r="E165" t="s">
        <v>57</v>
      </c>
      <c r="F165">
        <v>6</v>
      </c>
      <c r="G165" t="s">
        <v>145</v>
      </c>
      <c r="H165" t="s">
        <v>224</v>
      </c>
      <c r="I165">
        <v>1209500000</v>
      </c>
      <c r="J165">
        <v>0</v>
      </c>
      <c r="K165">
        <v>300000000</v>
      </c>
      <c r="L165">
        <v>300000000</v>
      </c>
      <c r="M165">
        <v>909500000</v>
      </c>
      <c r="N165">
        <v>0</v>
      </c>
      <c r="O165">
        <v>0</v>
      </c>
      <c r="P165">
        <v>0</v>
      </c>
      <c r="Q165">
        <v>0</v>
      </c>
      <c r="R165">
        <v>300000000</v>
      </c>
      <c r="S165">
        <v>300000000</v>
      </c>
      <c r="T165">
        <v>909500000</v>
      </c>
      <c r="U165">
        <v>0</v>
      </c>
      <c r="V165">
        <v>0.24803637866887099</v>
      </c>
    </row>
    <row r="166" spans="1:22">
      <c r="A166">
        <v>8</v>
      </c>
      <c r="B166" s="732">
        <v>2025</v>
      </c>
      <c r="C166" t="s">
        <v>27</v>
      </c>
      <c r="D166" t="s">
        <v>24</v>
      </c>
      <c r="E166" t="s">
        <v>57</v>
      </c>
      <c r="F166">
        <v>7</v>
      </c>
      <c r="G166" t="s">
        <v>145</v>
      </c>
      <c r="H166" t="s">
        <v>64</v>
      </c>
      <c r="I166">
        <v>1355857000</v>
      </c>
      <c r="J166">
        <v>0</v>
      </c>
      <c r="K166">
        <v>0</v>
      </c>
      <c r="L166">
        <v>400000000</v>
      </c>
      <c r="M166">
        <v>955857000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400000000</v>
      </c>
      <c r="T166">
        <v>955857000</v>
      </c>
      <c r="U166">
        <v>0</v>
      </c>
      <c r="V166">
        <v>0.29501636234499701</v>
      </c>
    </row>
    <row r="167" spans="1:22">
      <c r="A167">
        <v>8</v>
      </c>
      <c r="B167" s="732">
        <v>2025</v>
      </c>
      <c r="C167" t="s">
        <v>27</v>
      </c>
      <c r="D167" t="s">
        <v>24</v>
      </c>
      <c r="E167" t="s">
        <v>57</v>
      </c>
      <c r="F167">
        <v>8</v>
      </c>
      <c r="G167" t="s">
        <v>145</v>
      </c>
      <c r="H167" t="s">
        <v>65</v>
      </c>
      <c r="I167">
        <v>1227450000</v>
      </c>
      <c r="J167">
        <v>0</v>
      </c>
      <c r="K167">
        <v>0</v>
      </c>
      <c r="L167">
        <v>1227450000</v>
      </c>
      <c r="M167">
        <v>0</v>
      </c>
      <c r="N167">
        <v>145866567</v>
      </c>
      <c r="O167">
        <v>0</v>
      </c>
      <c r="P167">
        <v>145866567</v>
      </c>
      <c r="Q167">
        <v>0</v>
      </c>
      <c r="R167">
        <v>0</v>
      </c>
      <c r="S167">
        <v>1373316567</v>
      </c>
      <c r="T167">
        <v>0</v>
      </c>
      <c r="U167">
        <v>0</v>
      </c>
      <c r="V167">
        <v>1</v>
      </c>
    </row>
    <row r="168" spans="1:22">
      <c r="A168">
        <v>8</v>
      </c>
      <c r="B168" s="732">
        <v>2025</v>
      </c>
      <c r="C168" t="s">
        <v>27</v>
      </c>
      <c r="D168" t="s">
        <v>24</v>
      </c>
      <c r="E168" t="s">
        <v>57</v>
      </c>
      <c r="F168">
        <v>9</v>
      </c>
      <c r="G168" t="s">
        <v>145</v>
      </c>
      <c r="H168" t="s">
        <v>66</v>
      </c>
      <c r="I168">
        <v>1190874000</v>
      </c>
      <c r="J168">
        <v>0</v>
      </c>
      <c r="K168">
        <v>0</v>
      </c>
      <c r="L168">
        <v>800000000</v>
      </c>
      <c r="M168">
        <v>390874000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800000000</v>
      </c>
      <c r="T168">
        <v>390874000</v>
      </c>
      <c r="U168">
        <v>0</v>
      </c>
      <c r="V168">
        <v>0.67177551949240599</v>
      </c>
    </row>
    <row r="169" spans="1:22">
      <c r="A169">
        <v>8</v>
      </c>
      <c r="B169" s="732">
        <v>2025</v>
      </c>
      <c r="C169" t="s">
        <v>27</v>
      </c>
      <c r="D169" t="s">
        <v>24</v>
      </c>
      <c r="E169" t="s">
        <v>57</v>
      </c>
      <c r="F169">
        <v>10</v>
      </c>
      <c r="G169" t="s">
        <v>145</v>
      </c>
      <c r="H169" t="s">
        <v>67</v>
      </c>
      <c r="I169">
        <v>1202288000</v>
      </c>
      <c r="J169">
        <v>0</v>
      </c>
      <c r="K169">
        <v>0</v>
      </c>
      <c r="L169">
        <v>1202288000</v>
      </c>
      <c r="M169">
        <v>0</v>
      </c>
      <c r="N169">
        <v>139692565</v>
      </c>
      <c r="O169">
        <v>0</v>
      </c>
      <c r="P169">
        <v>139692565</v>
      </c>
      <c r="Q169">
        <v>0</v>
      </c>
      <c r="R169">
        <v>0</v>
      </c>
      <c r="S169">
        <v>1341980565</v>
      </c>
      <c r="T169">
        <v>0</v>
      </c>
      <c r="U169">
        <v>0</v>
      </c>
      <c r="V169">
        <v>1</v>
      </c>
    </row>
    <row r="170" spans="1:22">
      <c r="A170">
        <v>8</v>
      </c>
      <c r="B170" s="732">
        <v>2025</v>
      </c>
      <c r="C170" t="s">
        <v>27</v>
      </c>
      <c r="D170" t="s">
        <v>24</v>
      </c>
      <c r="E170" t="s">
        <v>57</v>
      </c>
      <c r="F170">
        <v>11</v>
      </c>
      <c r="G170" t="s">
        <v>145</v>
      </c>
      <c r="H170" t="s">
        <v>68</v>
      </c>
      <c r="I170">
        <v>1552019000</v>
      </c>
      <c r="J170">
        <v>0</v>
      </c>
      <c r="K170">
        <v>0</v>
      </c>
      <c r="L170">
        <v>1552019000</v>
      </c>
      <c r="M170">
        <v>0</v>
      </c>
      <c r="N170">
        <v>137225262</v>
      </c>
      <c r="O170">
        <v>0</v>
      </c>
      <c r="P170">
        <v>137225262</v>
      </c>
      <c r="Q170">
        <v>0</v>
      </c>
      <c r="R170">
        <v>0</v>
      </c>
      <c r="S170">
        <v>1689244262</v>
      </c>
      <c r="T170">
        <v>0</v>
      </c>
      <c r="U170">
        <v>0</v>
      </c>
      <c r="V170">
        <v>1</v>
      </c>
    </row>
    <row r="171" spans="1:22">
      <c r="A171">
        <v>8</v>
      </c>
      <c r="B171" s="732">
        <v>2025</v>
      </c>
      <c r="C171" t="s">
        <v>27</v>
      </c>
      <c r="D171" t="s">
        <v>24</v>
      </c>
      <c r="E171" t="s">
        <v>57</v>
      </c>
      <c r="F171">
        <v>12</v>
      </c>
      <c r="G171" t="s">
        <v>145</v>
      </c>
      <c r="H171" t="s">
        <v>149</v>
      </c>
      <c r="I171">
        <v>1191696000</v>
      </c>
      <c r="J171">
        <v>0</v>
      </c>
      <c r="K171">
        <v>0</v>
      </c>
      <c r="L171">
        <v>1191696000</v>
      </c>
      <c r="M171">
        <v>0</v>
      </c>
      <c r="N171">
        <v>124999956</v>
      </c>
      <c r="O171">
        <v>0</v>
      </c>
      <c r="P171">
        <v>125000000</v>
      </c>
      <c r="Q171">
        <v>0</v>
      </c>
      <c r="R171">
        <v>0</v>
      </c>
      <c r="S171">
        <v>1316696000</v>
      </c>
      <c r="T171">
        <v>0</v>
      </c>
      <c r="U171">
        <v>0</v>
      </c>
      <c r="V171">
        <v>1</v>
      </c>
    </row>
    <row r="172" spans="1:22">
      <c r="A172">
        <v>8</v>
      </c>
      <c r="B172" s="732">
        <v>2025</v>
      </c>
      <c r="C172" t="s">
        <v>27</v>
      </c>
      <c r="D172" t="s">
        <v>24</v>
      </c>
      <c r="E172" t="s">
        <v>57</v>
      </c>
      <c r="F172">
        <v>13</v>
      </c>
      <c r="G172" t="s">
        <v>145</v>
      </c>
      <c r="H172" t="s">
        <v>151</v>
      </c>
      <c r="I172">
        <v>1658348000</v>
      </c>
      <c r="J172">
        <v>0</v>
      </c>
      <c r="K172">
        <v>0</v>
      </c>
      <c r="L172">
        <v>1658348000</v>
      </c>
      <c r="M172">
        <v>0</v>
      </c>
      <c r="N172">
        <v>158909689</v>
      </c>
      <c r="O172">
        <v>0</v>
      </c>
      <c r="P172">
        <v>158909689</v>
      </c>
      <c r="Q172">
        <v>0</v>
      </c>
      <c r="R172">
        <v>0</v>
      </c>
      <c r="S172">
        <v>1817257689</v>
      </c>
      <c r="T172">
        <v>0</v>
      </c>
      <c r="U172">
        <v>0</v>
      </c>
      <c r="V172">
        <v>1</v>
      </c>
    </row>
    <row r="173" spans="1:22">
      <c r="A173">
        <v>8</v>
      </c>
      <c r="B173" s="732">
        <v>2025</v>
      </c>
      <c r="C173" t="s">
        <v>27</v>
      </c>
      <c r="D173" t="s">
        <v>24</v>
      </c>
      <c r="E173" t="s">
        <v>57</v>
      </c>
      <c r="F173">
        <v>14</v>
      </c>
      <c r="G173" t="s">
        <v>145</v>
      </c>
      <c r="H173" t="s">
        <v>152</v>
      </c>
      <c r="I173">
        <v>1420640000</v>
      </c>
      <c r="J173">
        <v>0</v>
      </c>
      <c r="K173">
        <v>0</v>
      </c>
      <c r="L173">
        <v>1420640000</v>
      </c>
      <c r="M173">
        <v>0</v>
      </c>
      <c r="N173">
        <v>149077053</v>
      </c>
      <c r="O173">
        <v>0</v>
      </c>
      <c r="P173">
        <v>149077053</v>
      </c>
      <c r="Q173">
        <v>0</v>
      </c>
      <c r="R173">
        <v>0</v>
      </c>
      <c r="S173">
        <v>1569717053</v>
      </c>
      <c r="T173">
        <v>0</v>
      </c>
      <c r="U173">
        <v>0</v>
      </c>
      <c r="V173">
        <v>1</v>
      </c>
    </row>
    <row r="174" spans="1:22">
      <c r="A174">
        <v>8</v>
      </c>
      <c r="B174" s="732">
        <v>2025</v>
      </c>
      <c r="C174" t="s">
        <v>27</v>
      </c>
      <c r="D174" t="s">
        <v>24</v>
      </c>
      <c r="E174" t="s">
        <v>57</v>
      </c>
      <c r="F174">
        <v>15</v>
      </c>
      <c r="G174" t="s">
        <v>145</v>
      </c>
      <c r="H174" t="s">
        <v>72</v>
      </c>
      <c r="I174">
        <v>1247611000</v>
      </c>
      <c r="J174">
        <v>232339704</v>
      </c>
      <c r="K174">
        <v>0</v>
      </c>
      <c r="L174">
        <v>1100000000</v>
      </c>
      <c r="M174">
        <v>147611000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1100000000</v>
      </c>
      <c r="T174">
        <v>147611000</v>
      </c>
      <c r="U174">
        <v>0</v>
      </c>
      <c r="V174">
        <v>0.88168507651824202</v>
      </c>
    </row>
    <row r="175" spans="1:22">
      <c r="A175">
        <v>8</v>
      </c>
      <c r="B175" s="732">
        <v>2025</v>
      </c>
      <c r="C175" t="s">
        <v>27</v>
      </c>
      <c r="D175" t="s">
        <v>24</v>
      </c>
      <c r="E175" t="s">
        <v>57</v>
      </c>
      <c r="F175">
        <v>16</v>
      </c>
      <c r="G175" t="s">
        <v>145</v>
      </c>
      <c r="H175" t="s">
        <v>73</v>
      </c>
      <c r="I175">
        <v>1275262000</v>
      </c>
      <c r="J175">
        <v>317799963</v>
      </c>
      <c r="K175">
        <v>117161000</v>
      </c>
      <c r="L175">
        <v>1217161000</v>
      </c>
      <c r="M175">
        <v>58101000</v>
      </c>
      <c r="N175">
        <v>142538141</v>
      </c>
      <c r="O175">
        <v>0</v>
      </c>
      <c r="P175">
        <v>142538141</v>
      </c>
      <c r="Q175">
        <v>0</v>
      </c>
      <c r="R175">
        <v>117161000</v>
      </c>
      <c r="S175">
        <v>1359699141</v>
      </c>
      <c r="T175">
        <v>58101000</v>
      </c>
      <c r="U175">
        <v>0.36866272385311799</v>
      </c>
      <c r="V175">
        <v>0.95443995037882401</v>
      </c>
    </row>
    <row r="176" spans="1:22">
      <c r="A176">
        <v>8</v>
      </c>
      <c r="B176" s="732">
        <v>2025</v>
      </c>
      <c r="C176" t="s">
        <v>27</v>
      </c>
      <c r="D176" t="s">
        <v>24</v>
      </c>
      <c r="E176" t="s">
        <v>57</v>
      </c>
      <c r="F176">
        <v>17</v>
      </c>
      <c r="G176" t="s">
        <v>145</v>
      </c>
      <c r="H176" t="s">
        <v>75</v>
      </c>
      <c r="I176">
        <v>1271898000</v>
      </c>
      <c r="J176">
        <v>230152630</v>
      </c>
      <c r="K176">
        <v>0</v>
      </c>
      <c r="L176">
        <v>1150000000</v>
      </c>
      <c r="M176">
        <v>121898000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1150000000</v>
      </c>
      <c r="T176">
        <v>121898000</v>
      </c>
      <c r="U176">
        <v>0</v>
      </c>
      <c r="V176">
        <v>0.90416055375509696</v>
      </c>
    </row>
    <row r="177" spans="1:22">
      <c r="A177">
        <v>8</v>
      </c>
      <c r="B177" s="732">
        <v>2025</v>
      </c>
      <c r="C177" t="s">
        <v>27</v>
      </c>
      <c r="D177" t="s">
        <v>24</v>
      </c>
      <c r="E177" t="s">
        <v>57</v>
      </c>
      <c r="F177">
        <v>18</v>
      </c>
      <c r="G177" t="s">
        <v>145</v>
      </c>
      <c r="H177" t="s">
        <v>76</v>
      </c>
      <c r="I177">
        <v>1382222000</v>
      </c>
      <c r="J177">
        <v>0</v>
      </c>
      <c r="K177">
        <v>0</v>
      </c>
      <c r="L177">
        <v>1382220000</v>
      </c>
      <c r="M177">
        <v>2000</v>
      </c>
      <c r="N177">
        <v>124824112</v>
      </c>
      <c r="O177">
        <v>0</v>
      </c>
      <c r="P177">
        <v>124824112</v>
      </c>
      <c r="Q177">
        <v>0</v>
      </c>
      <c r="R177">
        <v>0</v>
      </c>
      <c r="S177">
        <v>1507044112</v>
      </c>
      <c r="T177">
        <v>2000</v>
      </c>
      <c r="U177">
        <v>0</v>
      </c>
      <c r="V177">
        <v>0.99999855305442997</v>
      </c>
    </row>
    <row r="178" spans="1:22">
      <c r="A178">
        <v>8</v>
      </c>
      <c r="B178" s="732">
        <v>2025</v>
      </c>
      <c r="C178" t="s">
        <v>27</v>
      </c>
      <c r="D178" t="s">
        <v>24</v>
      </c>
      <c r="E178" t="s">
        <v>57</v>
      </c>
      <c r="F178">
        <v>19</v>
      </c>
      <c r="G178" t="s">
        <v>145</v>
      </c>
      <c r="H178" t="s">
        <v>77</v>
      </c>
      <c r="I178">
        <v>1509219000</v>
      </c>
      <c r="J178">
        <v>700000000</v>
      </c>
      <c r="K178">
        <v>0</v>
      </c>
      <c r="L178">
        <v>300000000</v>
      </c>
      <c r="M178">
        <v>1209219000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300000000</v>
      </c>
      <c r="T178">
        <v>1209219000</v>
      </c>
      <c r="U178">
        <v>0</v>
      </c>
      <c r="V178">
        <v>0.19877830851586201</v>
      </c>
    </row>
    <row r="179" spans="1:22">
      <c r="A179">
        <v>8</v>
      </c>
      <c r="B179" s="732">
        <v>2025</v>
      </c>
      <c r="C179" t="s">
        <v>27</v>
      </c>
      <c r="D179" t="s">
        <v>79</v>
      </c>
      <c r="F179">
        <v>1</v>
      </c>
      <c r="G179" t="s">
        <v>145</v>
      </c>
      <c r="H179" t="s">
        <v>87</v>
      </c>
      <c r="I179">
        <v>1450000000</v>
      </c>
      <c r="J179">
        <v>0</v>
      </c>
      <c r="K179">
        <v>0</v>
      </c>
      <c r="L179">
        <v>583700000</v>
      </c>
      <c r="M179">
        <v>866300000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583700000</v>
      </c>
      <c r="T179">
        <v>866300000</v>
      </c>
      <c r="U179">
        <v>0</v>
      </c>
      <c r="V179">
        <v>0.402551724137931</v>
      </c>
    </row>
    <row r="180" spans="1:22">
      <c r="A180">
        <v>8</v>
      </c>
      <c r="B180" s="732">
        <v>2025</v>
      </c>
      <c r="C180" t="s">
        <v>27</v>
      </c>
      <c r="D180" t="s">
        <v>79</v>
      </c>
      <c r="F180">
        <v>2</v>
      </c>
      <c r="G180" t="s">
        <v>145</v>
      </c>
      <c r="H180" t="s">
        <v>88</v>
      </c>
      <c r="I180">
        <v>1450000000</v>
      </c>
      <c r="J180">
        <v>0</v>
      </c>
      <c r="K180">
        <v>0</v>
      </c>
      <c r="L180">
        <v>416300000</v>
      </c>
      <c r="M180">
        <v>1033700000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416300000</v>
      </c>
      <c r="T180">
        <v>1033700000</v>
      </c>
      <c r="U180">
        <v>0</v>
      </c>
      <c r="V180">
        <v>0.28710344827586198</v>
      </c>
    </row>
    <row r="181" spans="1:22">
      <c r="A181">
        <v>8</v>
      </c>
      <c r="B181" s="732">
        <v>2025</v>
      </c>
      <c r="C181" t="s">
        <v>27</v>
      </c>
      <c r="D181" t="s">
        <v>79</v>
      </c>
      <c r="F181">
        <v>3</v>
      </c>
      <c r="G181" t="s">
        <v>145</v>
      </c>
      <c r="H181" t="s">
        <v>89</v>
      </c>
      <c r="I181">
        <v>1667337000</v>
      </c>
      <c r="J181">
        <v>0</v>
      </c>
      <c r="K181">
        <v>0</v>
      </c>
      <c r="L181">
        <v>1667337000</v>
      </c>
      <c r="M181">
        <v>0</v>
      </c>
      <c r="N181">
        <v>69430252</v>
      </c>
      <c r="O181">
        <v>0</v>
      </c>
      <c r="P181">
        <v>69430252</v>
      </c>
      <c r="Q181">
        <v>0</v>
      </c>
      <c r="R181">
        <v>0</v>
      </c>
      <c r="S181">
        <v>1736767252</v>
      </c>
      <c r="T181">
        <v>0</v>
      </c>
      <c r="U181">
        <v>0</v>
      </c>
      <c r="V181">
        <v>1</v>
      </c>
    </row>
    <row r="182" spans="1:22">
      <c r="A182">
        <v>8</v>
      </c>
      <c r="B182" s="732">
        <v>2025</v>
      </c>
      <c r="C182" t="s">
        <v>27</v>
      </c>
      <c r="D182" t="s">
        <v>79</v>
      </c>
      <c r="F182">
        <v>4</v>
      </c>
      <c r="G182" t="s">
        <v>145</v>
      </c>
      <c r="H182" t="s">
        <v>153</v>
      </c>
      <c r="I182">
        <v>2442810000</v>
      </c>
      <c r="J182">
        <v>0</v>
      </c>
      <c r="K182">
        <v>0</v>
      </c>
      <c r="L182">
        <v>2442810000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2442810000</v>
      </c>
      <c r="T182">
        <v>0</v>
      </c>
      <c r="U182">
        <v>0</v>
      </c>
      <c r="V182">
        <v>1</v>
      </c>
    </row>
    <row r="183" spans="1:22">
      <c r="A183">
        <v>8</v>
      </c>
      <c r="B183" s="732">
        <v>2025</v>
      </c>
      <c r="C183" t="s">
        <v>27</v>
      </c>
      <c r="D183" t="s">
        <v>79</v>
      </c>
      <c r="F183">
        <v>5</v>
      </c>
      <c r="G183" t="s">
        <v>145</v>
      </c>
      <c r="H183" t="s">
        <v>90</v>
      </c>
      <c r="I183">
        <v>1665300000</v>
      </c>
      <c r="J183">
        <v>0</v>
      </c>
      <c r="K183">
        <v>0</v>
      </c>
      <c r="L183">
        <v>300000000</v>
      </c>
      <c r="M183">
        <v>1365300000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300000000</v>
      </c>
      <c r="T183">
        <v>1365300000</v>
      </c>
      <c r="U183">
        <v>0</v>
      </c>
      <c r="V183">
        <v>0.18014772113132799</v>
      </c>
    </row>
    <row r="184" spans="1:22">
      <c r="A184">
        <v>8</v>
      </c>
      <c r="B184" s="732">
        <v>2025</v>
      </c>
      <c r="C184" t="s">
        <v>27</v>
      </c>
      <c r="D184" t="s">
        <v>79</v>
      </c>
      <c r="F184">
        <v>6</v>
      </c>
      <c r="G184" t="s">
        <v>145</v>
      </c>
      <c r="H184" t="s">
        <v>92</v>
      </c>
      <c r="I184">
        <v>1663272000</v>
      </c>
      <c r="J184">
        <v>0</v>
      </c>
      <c r="K184">
        <v>300000000</v>
      </c>
      <c r="L184">
        <v>300000000</v>
      </c>
      <c r="M184">
        <v>1363272000</v>
      </c>
      <c r="N184">
        <v>0</v>
      </c>
      <c r="O184">
        <v>0</v>
      </c>
      <c r="P184">
        <v>0</v>
      </c>
      <c r="Q184">
        <v>0</v>
      </c>
      <c r="R184">
        <v>300000000</v>
      </c>
      <c r="S184">
        <v>300000000</v>
      </c>
      <c r="T184">
        <v>1363272000</v>
      </c>
      <c r="U184">
        <v>0</v>
      </c>
      <c r="V184">
        <v>0.18036737226382701</v>
      </c>
    </row>
    <row r="185" spans="1:22">
      <c r="A185">
        <v>8</v>
      </c>
      <c r="B185" s="732">
        <v>2025</v>
      </c>
      <c r="C185" t="s">
        <v>27</v>
      </c>
      <c r="D185" t="s">
        <v>93</v>
      </c>
      <c r="F185">
        <v>1</v>
      </c>
      <c r="G185" t="s">
        <v>145</v>
      </c>
      <c r="H185" t="s">
        <v>156</v>
      </c>
      <c r="I185">
        <v>1280156000</v>
      </c>
      <c r="J185">
        <v>0</v>
      </c>
      <c r="K185">
        <v>0</v>
      </c>
      <c r="L185">
        <v>0</v>
      </c>
      <c r="M185">
        <v>1280156000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1280156000</v>
      </c>
      <c r="U185">
        <v>0</v>
      </c>
      <c r="V185">
        <v>0</v>
      </c>
    </row>
    <row r="186" spans="1:22">
      <c r="A186">
        <v>8</v>
      </c>
      <c r="B186" s="732">
        <v>2025</v>
      </c>
      <c r="C186" t="s">
        <v>27</v>
      </c>
      <c r="D186" t="s">
        <v>93</v>
      </c>
      <c r="F186">
        <v>2</v>
      </c>
      <c r="G186" t="s">
        <v>145</v>
      </c>
      <c r="H186" t="s">
        <v>157</v>
      </c>
      <c r="I186">
        <v>1280156000</v>
      </c>
      <c r="J186">
        <v>0</v>
      </c>
      <c r="K186">
        <v>0</v>
      </c>
      <c r="L186">
        <v>0</v>
      </c>
      <c r="M186">
        <v>1280156000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1280156000</v>
      </c>
      <c r="U186">
        <v>0</v>
      </c>
      <c r="V186">
        <v>0</v>
      </c>
    </row>
    <row r="187" spans="1:22">
      <c r="A187">
        <v>8</v>
      </c>
      <c r="B187" s="732">
        <v>2025</v>
      </c>
      <c r="C187" t="s">
        <v>27</v>
      </c>
      <c r="D187" t="s">
        <v>93</v>
      </c>
      <c r="F187">
        <v>3</v>
      </c>
      <c r="G187" t="s">
        <v>145</v>
      </c>
      <c r="H187" t="s">
        <v>158</v>
      </c>
      <c r="I187">
        <v>1832694000</v>
      </c>
      <c r="J187">
        <v>0</v>
      </c>
      <c r="K187">
        <v>0</v>
      </c>
      <c r="L187">
        <v>0</v>
      </c>
      <c r="M187">
        <v>1832694000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</row>
    <row r="188" spans="1:22">
      <c r="A188">
        <v>8</v>
      </c>
      <c r="B188" s="732">
        <v>2025</v>
      </c>
      <c r="C188" t="s">
        <v>27</v>
      </c>
      <c r="D188" t="s">
        <v>93</v>
      </c>
      <c r="F188">
        <v>4</v>
      </c>
      <c r="G188" t="s">
        <v>145</v>
      </c>
      <c r="H188" t="s">
        <v>159</v>
      </c>
      <c r="I188">
        <v>1219280000</v>
      </c>
      <c r="J188">
        <v>0</v>
      </c>
      <c r="K188">
        <v>0</v>
      </c>
      <c r="L188">
        <v>0</v>
      </c>
      <c r="M188">
        <v>1219280000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1219280000</v>
      </c>
      <c r="U188">
        <v>0</v>
      </c>
      <c r="V188">
        <v>0</v>
      </c>
    </row>
    <row r="189" spans="1:22">
      <c r="A189">
        <v>8</v>
      </c>
      <c r="B189" s="732">
        <v>2025</v>
      </c>
      <c r="C189" t="s">
        <v>27</v>
      </c>
      <c r="D189" t="s">
        <v>93</v>
      </c>
      <c r="F189">
        <v>5</v>
      </c>
      <c r="G189" t="s">
        <v>145</v>
      </c>
      <c r="H189" t="s">
        <v>160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</row>
    <row r="190" spans="1:22">
      <c r="A190">
        <v>8</v>
      </c>
      <c r="B190" s="732">
        <v>2025</v>
      </c>
      <c r="C190" t="s">
        <v>27</v>
      </c>
      <c r="D190" t="s">
        <v>93</v>
      </c>
      <c r="F190">
        <v>6</v>
      </c>
      <c r="G190" t="s">
        <v>145</v>
      </c>
      <c r="H190" t="s">
        <v>161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</row>
    <row r="191" spans="1:22">
      <c r="A191">
        <v>8</v>
      </c>
      <c r="B191" s="732">
        <v>2025</v>
      </c>
      <c r="C191" t="s">
        <v>27</v>
      </c>
      <c r="D191" t="s">
        <v>93</v>
      </c>
      <c r="F191">
        <v>7</v>
      </c>
      <c r="G191" t="s">
        <v>145</v>
      </c>
      <c r="H191" t="s">
        <v>162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</row>
    <row r="192" spans="1:22">
      <c r="A192">
        <v>8</v>
      </c>
      <c r="B192" s="732">
        <v>2025</v>
      </c>
      <c r="C192" t="s">
        <v>27</v>
      </c>
      <c r="D192" t="s">
        <v>93</v>
      </c>
      <c r="F192">
        <v>8</v>
      </c>
      <c r="G192" t="s">
        <v>145</v>
      </c>
      <c r="H192" t="s">
        <v>163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</row>
    <row r="193" spans="1:22">
      <c r="A193">
        <v>8</v>
      </c>
      <c r="B193" s="732">
        <v>2025</v>
      </c>
      <c r="C193" t="s">
        <v>27</v>
      </c>
      <c r="D193" t="s">
        <v>93</v>
      </c>
      <c r="F193">
        <v>9</v>
      </c>
      <c r="G193" t="s">
        <v>145</v>
      </c>
      <c r="H193" t="s">
        <v>164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</row>
    <row r="194" spans="1:22">
      <c r="A194">
        <v>8</v>
      </c>
      <c r="B194" s="732">
        <v>2025</v>
      </c>
      <c r="C194" t="s">
        <v>27</v>
      </c>
      <c r="D194" t="s">
        <v>93</v>
      </c>
      <c r="F194">
        <v>10</v>
      </c>
      <c r="G194" t="s">
        <v>145</v>
      </c>
      <c r="H194" t="s">
        <v>165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</row>
    <row r="195" spans="1:22">
      <c r="A195">
        <v>8</v>
      </c>
      <c r="B195" s="732">
        <v>2025</v>
      </c>
      <c r="C195" t="s">
        <v>27</v>
      </c>
      <c r="D195" t="s">
        <v>93</v>
      </c>
      <c r="F195">
        <v>11</v>
      </c>
      <c r="G195" t="s">
        <v>166</v>
      </c>
      <c r="H195" t="s">
        <v>167</v>
      </c>
      <c r="I195">
        <v>16717847000</v>
      </c>
      <c r="J195">
        <v>0</v>
      </c>
      <c r="K195">
        <v>0</v>
      </c>
      <c r="L195">
        <v>0</v>
      </c>
      <c r="M195">
        <v>16717847000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16717847000</v>
      </c>
      <c r="U195">
        <v>0</v>
      </c>
      <c r="V195">
        <v>0</v>
      </c>
    </row>
    <row r="196" spans="1:22">
      <c r="A196">
        <v>8</v>
      </c>
      <c r="B196" s="732">
        <v>2025</v>
      </c>
      <c r="C196" t="s">
        <v>27</v>
      </c>
      <c r="D196" t="s">
        <v>96</v>
      </c>
      <c r="F196">
        <v>1</v>
      </c>
      <c r="G196" t="s">
        <v>145</v>
      </c>
      <c r="H196" t="s">
        <v>169</v>
      </c>
      <c r="I196">
        <v>1872200000</v>
      </c>
      <c r="J196">
        <v>0</v>
      </c>
      <c r="K196">
        <v>0</v>
      </c>
      <c r="L196">
        <v>1600000000</v>
      </c>
      <c r="M196">
        <v>272200000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1600000000</v>
      </c>
      <c r="T196">
        <v>272200000</v>
      </c>
      <c r="U196">
        <v>0</v>
      </c>
      <c r="V196">
        <v>0.85460955026172403</v>
      </c>
    </row>
    <row r="197" spans="1:22">
      <c r="A197">
        <v>8</v>
      </c>
      <c r="B197" s="732">
        <v>2025</v>
      </c>
      <c r="C197" t="s">
        <v>34</v>
      </c>
      <c r="F197">
        <v>1</v>
      </c>
      <c r="G197" t="s">
        <v>171</v>
      </c>
      <c r="H197" t="s">
        <v>172</v>
      </c>
      <c r="I197">
        <v>880470000</v>
      </c>
      <c r="J197">
        <v>0</v>
      </c>
      <c r="K197">
        <v>0</v>
      </c>
      <c r="L197">
        <v>0</v>
      </c>
      <c r="M197">
        <v>880470000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880470000</v>
      </c>
      <c r="U197">
        <v>0</v>
      </c>
      <c r="V197">
        <v>0</v>
      </c>
    </row>
    <row r="198" spans="1:22">
      <c r="A198">
        <v>8</v>
      </c>
      <c r="B198" s="732">
        <v>2025</v>
      </c>
      <c r="C198" t="s">
        <v>34</v>
      </c>
      <c r="F198">
        <v>2</v>
      </c>
      <c r="G198" t="s">
        <v>173</v>
      </c>
      <c r="H198" t="s">
        <v>172</v>
      </c>
      <c r="I198">
        <v>2225105000</v>
      </c>
      <c r="J198">
        <v>0</v>
      </c>
      <c r="K198">
        <v>0</v>
      </c>
      <c r="L198">
        <v>0</v>
      </c>
      <c r="M198">
        <v>2225105000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2225105000</v>
      </c>
      <c r="U198">
        <v>0</v>
      </c>
      <c r="V198">
        <v>0</v>
      </c>
    </row>
    <row r="199" spans="1:22">
      <c r="A199">
        <v>8</v>
      </c>
      <c r="B199" s="732">
        <v>2025</v>
      </c>
      <c r="C199" t="s">
        <v>34</v>
      </c>
      <c r="F199">
        <v>3</v>
      </c>
      <c r="G199" t="s">
        <v>353</v>
      </c>
      <c r="H199" t="s">
        <v>175</v>
      </c>
      <c r="I199">
        <v>10749957000</v>
      </c>
      <c r="J199">
        <v>0</v>
      </c>
      <c r="K199">
        <v>0</v>
      </c>
      <c r="L199">
        <v>0</v>
      </c>
      <c r="M199">
        <v>10749957000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10749957000</v>
      </c>
      <c r="U199">
        <v>0</v>
      </c>
      <c r="V199">
        <v>0</v>
      </c>
    </row>
    <row r="200" spans="1:22">
      <c r="A200">
        <v>8</v>
      </c>
      <c r="B200" s="732">
        <v>2025</v>
      </c>
      <c r="C200" t="s">
        <v>34</v>
      </c>
      <c r="F200">
        <v>4</v>
      </c>
      <c r="G200" t="s">
        <v>176</v>
      </c>
      <c r="H200" t="s">
        <v>177</v>
      </c>
      <c r="I200">
        <v>10026000000</v>
      </c>
      <c r="J200">
        <v>0</v>
      </c>
      <c r="K200">
        <v>0</v>
      </c>
      <c r="L200">
        <v>0</v>
      </c>
      <c r="M200">
        <v>10026000000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10026000000</v>
      </c>
      <c r="U200">
        <v>0</v>
      </c>
      <c r="V200">
        <v>0</v>
      </c>
    </row>
    <row r="201" spans="1:22">
      <c r="A201">
        <v>8</v>
      </c>
      <c r="B201" s="732">
        <v>2025</v>
      </c>
      <c r="C201" t="s">
        <v>34</v>
      </c>
      <c r="F201">
        <v>5</v>
      </c>
      <c r="G201" t="s">
        <v>178</v>
      </c>
      <c r="H201" t="s">
        <v>179</v>
      </c>
      <c r="I201">
        <v>11041983000</v>
      </c>
      <c r="J201">
        <v>0</v>
      </c>
      <c r="K201">
        <v>0</v>
      </c>
      <c r="L201">
        <v>0</v>
      </c>
      <c r="M201">
        <v>11041983000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11041983000</v>
      </c>
      <c r="U201">
        <v>0</v>
      </c>
      <c r="V201">
        <v>0</v>
      </c>
    </row>
    <row r="202" spans="1:22">
      <c r="A202">
        <v>8</v>
      </c>
      <c r="B202" s="732">
        <v>2025</v>
      </c>
      <c r="C202" t="s">
        <v>34</v>
      </c>
      <c r="F202">
        <v>6</v>
      </c>
      <c r="G202" t="s">
        <v>180</v>
      </c>
      <c r="H202" t="s">
        <v>181</v>
      </c>
      <c r="I202">
        <v>10722996000</v>
      </c>
      <c r="J202">
        <v>0</v>
      </c>
      <c r="K202">
        <v>0</v>
      </c>
      <c r="L202">
        <v>0</v>
      </c>
      <c r="M202">
        <v>10722996000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</row>
    <row r="203" spans="1:22">
      <c r="A203">
        <v>8</v>
      </c>
      <c r="B203" s="732">
        <v>2025</v>
      </c>
      <c r="C203" t="s">
        <v>34</v>
      </c>
      <c r="F203">
        <v>7</v>
      </c>
      <c r="G203" t="s">
        <v>232</v>
      </c>
      <c r="H203" t="s">
        <v>233</v>
      </c>
      <c r="I203">
        <v>21802964121</v>
      </c>
      <c r="J203">
        <v>0</v>
      </c>
      <c r="K203">
        <v>1132464121</v>
      </c>
      <c r="L203">
        <v>21802964121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</row>
    <row r="204" spans="1:22">
      <c r="A204">
        <v>8</v>
      </c>
      <c r="B204" s="732">
        <v>2025</v>
      </c>
      <c r="C204" t="s">
        <v>51</v>
      </c>
      <c r="F204">
        <v>1</v>
      </c>
      <c r="G204" t="s">
        <v>219</v>
      </c>
      <c r="H204" t="s">
        <v>352</v>
      </c>
      <c r="I204">
        <v>349999998</v>
      </c>
      <c r="J204">
        <v>0</v>
      </c>
      <c r="K204">
        <v>0</v>
      </c>
      <c r="L204">
        <v>1090000000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1090000000</v>
      </c>
      <c r="T204">
        <v>0</v>
      </c>
      <c r="U204">
        <v>0</v>
      </c>
      <c r="V204">
        <v>0</v>
      </c>
    </row>
    <row r="205" spans="1:22">
      <c r="A205">
        <v>8</v>
      </c>
      <c r="B205" s="732">
        <v>2025</v>
      </c>
      <c r="C205" t="s">
        <v>51</v>
      </c>
      <c r="F205">
        <v>2</v>
      </c>
      <c r="G205" t="s">
        <v>234</v>
      </c>
      <c r="H205" t="s">
        <v>186</v>
      </c>
      <c r="I205">
        <v>0</v>
      </c>
      <c r="J205">
        <v>0</v>
      </c>
      <c r="K205">
        <v>20000000</v>
      </c>
      <c r="L205">
        <v>315000000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20000000</v>
      </c>
      <c r="S205">
        <v>315000000</v>
      </c>
      <c r="T205">
        <v>0</v>
      </c>
      <c r="U205">
        <v>0</v>
      </c>
      <c r="V205">
        <v>0</v>
      </c>
    </row>
    <row r="206" spans="1:22">
      <c r="A206">
        <v>9</v>
      </c>
      <c r="B206" s="732">
        <v>2025</v>
      </c>
      <c r="C206" t="s">
        <v>27</v>
      </c>
      <c r="D206" t="s">
        <v>24</v>
      </c>
      <c r="E206" t="s">
        <v>27</v>
      </c>
      <c r="F206">
        <v>1</v>
      </c>
      <c r="G206" t="s">
        <v>145</v>
      </c>
      <c r="H206" t="s">
        <v>28</v>
      </c>
      <c r="I206">
        <v>1140788000</v>
      </c>
      <c r="J206">
        <v>300000000</v>
      </c>
      <c r="K206">
        <v>300000000</v>
      </c>
      <c r="L206">
        <v>700000000</v>
      </c>
      <c r="M206">
        <v>440788000</v>
      </c>
      <c r="N206">
        <v>0</v>
      </c>
      <c r="O206">
        <v>0</v>
      </c>
      <c r="P206">
        <v>0</v>
      </c>
      <c r="Q206">
        <v>0</v>
      </c>
      <c r="R206">
        <v>300000000</v>
      </c>
      <c r="S206">
        <v>700000000</v>
      </c>
      <c r="T206">
        <v>440788000</v>
      </c>
      <c r="U206">
        <v>1</v>
      </c>
      <c r="V206">
        <v>0.61361094261159799</v>
      </c>
    </row>
    <row r="207" spans="1:22">
      <c r="A207">
        <v>9</v>
      </c>
      <c r="B207" s="732">
        <v>2025</v>
      </c>
      <c r="C207" t="s">
        <v>27</v>
      </c>
      <c r="D207" t="s">
        <v>24</v>
      </c>
      <c r="E207" t="s">
        <v>27</v>
      </c>
      <c r="F207">
        <v>2</v>
      </c>
      <c r="G207" t="s">
        <v>145</v>
      </c>
      <c r="H207" t="s">
        <v>29</v>
      </c>
      <c r="I207">
        <v>1118543000</v>
      </c>
      <c r="J207">
        <v>0</v>
      </c>
      <c r="K207">
        <v>0</v>
      </c>
      <c r="L207">
        <v>1118000000</v>
      </c>
      <c r="M207">
        <v>543000</v>
      </c>
      <c r="N207">
        <v>138256070</v>
      </c>
      <c r="O207">
        <v>0</v>
      </c>
      <c r="P207">
        <v>138256070</v>
      </c>
      <c r="Q207">
        <v>0</v>
      </c>
      <c r="R207">
        <v>0</v>
      </c>
      <c r="S207">
        <v>1256256070</v>
      </c>
      <c r="T207">
        <v>543000</v>
      </c>
      <c r="U207">
        <v>0</v>
      </c>
      <c r="V207">
        <v>0.99951454704915199</v>
      </c>
    </row>
    <row r="208" spans="1:22">
      <c r="A208">
        <v>9</v>
      </c>
      <c r="B208" s="732">
        <v>2025</v>
      </c>
      <c r="C208" t="s">
        <v>27</v>
      </c>
      <c r="D208" t="s">
        <v>24</v>
      </c>
      <c r="E208" t="s">
        <v>27</v>
      </c>
      <c r="F208">
        <v>3</v>
      </c>
      <c r="G208" t="s">
        <v>145</v>
      </c>
      <c r="H208" t="s">
        <v>31</v>
      </c>
      <c r="I208">
        <v>1161338000</v>
      </c>
      <c r="J208">
        <v>0</v>
      </c>
      <c r="K208">
        <v>0</v>
      </c>
      <c r="L208">
        <v>1161338000</v>
      </c>
      <c r="M208">
        <v>0</v>
      </c>
      <c r="N208">
        <v>28072132</v>
      </c>
      <c r="O208">
        <v>0</v>
      </c>
      <c r="P208">
        <v>28072132</v>
      </c>
      <c r="Q208">
        <v>0</v>
      </c>
      <c r="R208">
        <v>0</v>
      </c>
      <c r="S208">
        <v>1189410132</v>
      </c>
      <c r="T208">
        <v>0</v>
      </c>
      <c r="U208">
        <v>0</v>
      </c>
      <c r="V208">
        <v>1</v>
      </c>
    </row>
    <row r="209" spans="1:22">
      <c r="A209">
        <v>9</v>
      </c>
      <c r="B209" s="732">
        <v>2025</v>
      </c>
      <c r="C209" t="s">
        <v>27</v>
      </c>
      <c r="D209" t="s">
        <v>24</v>
      </c>
      <c r="E209" t="s">
        <v>27</v>
      </c>
      <c r="F209">
        <v>4</v>
      </c>
      <c r="G209" t="s">
        <v>145</v>
      </c>
      <c r="H209" t="s">
        <v>222</v>
      </c>
      <c r="I209">
        <v>1115000000</v>
      </c>
      <c r="J209">
        <v>400000000</v>
      </c>
      <c r="K209">
        <v>0</v>
      </c>
      <c r="L209">
        <v>400000000</v>
      </c>
      <c r="M209">
        <v>715000000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400000000</v>
      </c>
      <c r="T209">
        <v>715000000</v>
      </c>
      <c r="U209">
        <v>0</v>
      </c>
      <c r="V209">
        <v>0.35874439461883401</v>
      </c>
    </row>
    <row r="210" spans="1:22">
      <c r="A210">
        <v>9</v>
      </c>
      <c r="B210" s="732">
        <v>2025</v>
      </c>
      <c r="C210" t="s">
        <v>27</v>
      </c>
      <c r="D210" t="s">
        <v>24</v>
      </c>
      <c r="E210" t="s">
        <v>27</v>
      </c>
      <c r="F210">
        <v>5</v>
      </c>
      <c r="G210" t="s">
        <v>145</v>
      </c>
      <c r="H210" t="s">
        <v>32</v>
      </c>
      <c r="I210">
        <v>1129099000</v>
      </c>
      <c r="J210">
        <v>0</v>
      </c>
      <c r="K210">
        <v>0</v>
      </c>
      <c r="L210">
        <v>400000000</v>
      </c>
      <c r="M210">
        <v>729099000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400000000</v>
      </c>
      <c r="T210">
        <v>729099000</v>
      </c>
      <c r="U210">
        <v>0</v>
      </c>
      <c r="V210">
        <v>0.35426477217675301</v>
      </c>
    </row>
    <row r="211" spans="1:22">
      <c r="A211">
        <v>9</v>
      </c>
      <c r="B211" s="732">
        <v>2025</v>
      </c>
      <c r="C211" t="s">
        <v>27</v>
      </c>
      <c r="D211" t="s">
        <v>24</v>
      </c>
      <c r="E211" t="s">
        <v>34</v>
      </c>
      <c r="F211">
        <v>1</v>
      </c>
      <c r="G211" t="s">
        <v>145</v>
      </c>
      <c r="H211" t="s">
        <v>35</v>
      </c>
      <c r="I211">
        <v>1295727000</v>
      </c>
      <c r="J211">
        <v>145727000</v>
      </c>
      <c r="K211">
        <v>0</v>
      </c>
      <c r="L211">
        <v>1150000000</v>
      </c>
      <c r="M211">
        <v>145727000</v>
      </c>
      <c r="N211">
        <v>205663339</v>
      </c>
      <c r="O211">
        <v>0</v>
      </c>
      <c r="P211">
        <v>100000000</v>
      </c>
      <c r="Q211">
        <v>105663339</v>
      </c>
      <c r="R211">
        <v>0</v>
      </c>
      <c r="S211">
        <v>1250000000</v>
      </c>
      <c r="T211">
        <v>251390339</v>
      </c>
      <c r="U211">
        <v>0</v>
      </c>
      <c r="V211">
        <v>0.88753263611856503</v>
      </c>
    </row>
    <row r="212" spans="1:22">
      <c r="A212">
        <v>9</v>
      </c>
      <c r="B212" s="732">
        <v>2025</v>
      </c>
      <c r="C212" t="s">
        <v>27</v>
      </c>
      <c r="D212" t="s">
        <v>24</v>
      </c>
      <c r="E212" t="s">
        <v>34</v>
      </c>
      <c r="F212">
        <v>2</v>
      </c>
      <c r="G212" t="s">
        <v>145</v>
      </c>
      <c r="H212" t="s">
        <v>36</v>
      </c>
      <c r="I212">
        <v>1629894000</v>
      </c>
      <c r="J212">
        <v>0</v>
      </c>
      <c r="K212">
        <v>0</v>
      </c>
      <c r="L212">
        <v>1629894000</v>
      </c>
      <c r="M212">
        <v>0</v>
      </c>
      <c r="N212">
        <v>134944617</v>
      </c>
      <c r="O212">
        <v>0</v>
      </c>
      <c r="P212">
        <v>134944617</v>
      </c>
      <c r="Q212">
        <v>0</v>
      </c>
      <c r="R212">
        <v>0</v>
      </c>
      <c r="S212">
        <v>1764838617</v>
      </c>
      <c r="T212">
        <v>0</v>
      </c>
      <c r="U212">
        <v>0</v>
      </c>
      <c r="V212">
        <v>1</v>
      </c>
    </row>
    <row r="213" spans="1:22">
      <c r="A213">
        <v>9</v>
      </c>
      <c r="B213" s="732">
        <v>2025</v>
      </c>
      <c r="C213" t="s">
        <v>27</v>
      </c>
      <c r="D213" t="s">
        <v>24</v>
      </c>
      <c r="E213" t="s">
        <v>34</v>
      </c>
      <c r="F213">
        <v>3</v>
      </c>
      <c r="G213" t="s">
        <v>145</v>
      </c>
      <c r="H213" t="s">
        <v>37</v>
      </c>
      <c r="I213">
        <v>1323642000</v>
      </c>
      <c r="J213">
        <v>400000000</v>
      </c>
      <c r="K213">
        <v>400000000</v>
      </c>
      <c r="L213">
        <v>1300000000</v>
      </c>
      <c r="M213">
        <v>23642000</v>
      </c>
      <c r="N213">
        <v>0</v>
      </c>
      <c r="O213">
        <v>0</v>
      </c>
      <c r="P213">
        <v>0</v>
      </c>
      <c r="Q213">
        <v>0</v>
      </c>
      <c r="R213">
        <v>400000000</v>
      </c>
      <c r="S213">
        <v>1300000000</v>
      </c>
      <c r="T213">
        <v>23642000</v>
      </c>
      <c r="U213">
        <v>1</v>
      </c>
      <c r="V213">
        <v>0.98213867495893903</v>
      </c>
    </row>
    <row r="214" spans="1:22">
      <c r="A214">
        <v>9</v>
      </c>
      <c r="B214" s="732">
        <v>2025</v>
      </c>
      <c r="C214" t="s">
        <v>27</v>
      </c>
      <c r="D214" t="s">
        <v>24</v>
      </c>
      <c r="E214" t="s">
        <v>34</v>
      </c>
      <c r="F214">
        <v>4</v>
      </c>
      <c r="G214" t="s">
        <v>145</v>
      </c>
      <c r="H214" t="s">
        <v>38</v>
      </c>
      <c r="I214">
        <v>1325211000</v>
      </c>
      <c r="J214">
        <v>0</v>
      </c>
      <c r="K214">
        <v>0</v>
      </c>
      <c r="L214">
        <v>1300000000</v>
      </c>
      <c r="M214">
        <v>25211000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1300000000</v>
      </c>
      <c r="T214">
        <v>25211000</v>
      </c>
      <c r="U214">
        <v>0</v>
      </c>
      <c r="V214">
        <v>0.98097585969328704</v>
      </c>
    </row>
    <row r="215" spans="1:22">
      <c r="A215">
        <v>9</v>
      </c>
      <c r="B215" s="732">
        <v>2025</v>
      </c>
      <c r="C215" t="s">
        <v>27</v>
      </c>
      <c r="D215" t="s">
        <v>24</v>
      </c>
      <c r="E215" t="s">
        <v>34</v>
      </c>
      <c r="F215">
        <v>5</v>
      </c>
      <c r="G215" t="s">
        <v>145</v>
      </c>
      <c r="H215" t="s">
        <v>39</v>
      </c>
      <c r="I215">
        <v>1325423000</v>
      </c>
      <c r="J215">
        <v>121751000</v>
      </c>
      <c r="K215">
        <v>0</v>
      </c>
      <c r="L215">
        <v>1100000000</v>
      </c>
      <c r="M215">
        <v>225423000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1100000000</v>
      </c>
      <c r="T215">
        <v>225423000</v>
      </c>
      <c r="U215">
        <v>0</v>
      </c>
      <c r="V215">
        <v>0.82992373000921205</v>
      </c>
    </row>
    <row r="216" spans="1:22">
      <c r="A216">
        <v>9</v>
      </c>
      <c r="B216" s="732">
        <v>2025</v>
      </c>
      <c r="C216" t="s">
        <v>27</v>
      </c>
      <c r="D216" t="s">
        <v>24</v>
      </c>
      <c r="E216" t="s">
        <v>34</v>
      </c>
      <c r="F216">
        <v>6</v>
      </c>
      <c r="G216" t="s">
        <v>145</v>
      </c>
      <c r="H216" t="s">
        <v>40</v>
      </c>
      <c r="I216">
        <v>1195530000</v>
      </c>
      <c r="J216">
        <v>0</v>
      </c>
      <c r="K216">
        <v>0</v>
      </c>
      <c r="L216">
        <v>1195530000</v>
      </c>
      <c r="M216">
        <v>0</v>
      </c>
      <c r="N216">
        <v>141848544</v>
      </c>
      <c r="O216">
        <v>0</v>
      </c>
      <c r="P216">
        <v>141848544</v>
      </c>
      <c r="Q216">
        <v>0</v>
      </c>
      <c r="R216">
        <v>0</v>
      </c>
      <c r="S216">
        <v>1337378544</v>
      </c>
      <c r="T216">
        <v>0</v>
      </c>
      <c r="U216">
        <v>0</v>
      </c>
      <c r="V216">
        <v>1</v>
      </c>
    </row>
    <row r="217" spans="1:22">
      <c r="A217">
        <v>9</v>
      </c>
      <c r="B217" s="732">
        <v>2025</v>
      </c>
      <c r="C217" t="s">
        <v>27</v>
      </c>
      <c r="D217" t="s">
        <v>24</v>
      </c>
      <c r="E217" t="s">
        <v>34</v>
      </c>
      <c r="F217">
        <v>7</v>
      </c>
      <c r="G217" t="s">
        <v>145</v>
      </c>
      <c r="H217" t="s">
        <v>41</v>
      </c>
      <c r="I217">
        <v>1590985000</v>
      </c>
      <c r="J217">
        <v>299828630</v>
      </c>
      <c r="K217">
        <v>0</v>
      </c>
      <c r="L217">
        <v>1100000000</v>
      </c>
      <c r="M217">
        <v>490985000</v>
      </c>
      <c r="N217">
        <v>99454630</v>
      </c>
      <c r="O217">
        <v>99454630</v>
      </c>
      <c r="P217">
        <v>99454630</v>
      </c>
      <c r="Q217">
        <v>0</v>
      </c>
      <c r="R217">
        <v>99454630</v>
      </c>
      <c r="S217">
        <v>1199454630</v>
      </c>
      <c r="T217">
        <v>490985000</v>
      </c>
      <c r="U217">
        <v>0</v>
      </c>
      <c r="V217">
        <v>0.69139558198223094</v>
      </c>
    </row>
    <row r="218" spans="1:22">
      <c r="A218">
        <v>9</v>
      </c>
      <c r="B218" s="732">
        <v>2025</v>
      </c>
      <c r="C218" t="s">
        <v>27</v>
      </c>
      <c r="D218" t="s">
        <v>24</v>
      </c>
      <c r="E218" t="s">
        <v>34</v>
      </c>
      <c r="F218">
        <v>8</v>
      </c>
      <c r="G218" t="s">
        <v>145</v>
      </c>
      <c r="H218" t="s">
        <v>43</v>
      </c>
      <c r="I218">
        <v>1590793000</v>
      </c>
      <c r="J218">
        <v>0</v>
      </c>
      <c r="K218">
        <v>0</v>
      </c>
      <c r="L218">
        <v>400000000</v>
      </c>
      <c r="M218">
        <v>1190793000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400000000</v>
      </c>
      <c r="T218">
        <v>1190793000</v>
      </c>
      <c r="U218">
        <v>0</v>
      </c>
      <c r="V218">
        <v>0.251446919869524</v>
      </c>
    </row>
    <row r="219" spans="1:22">
      <c r="A219">
        <v>9</v>
      </c>
      <c r="B219" s="732">
        <v>2025</v>
      </c>
      <c r="C219" t="s">
        <v>27</v>
      </c>
      <c r="D219" t="s">
        <v>24</v>
      </c>
      <c r="E219" t="s">
        <v>34</v>
      </c>
      <c r="F219">
        <v>9</v>
      </c>
      <c r="G219" t="s">
        <v>145</v>
      </c>
      <c r="H219" t="s">
        <v>45</v>
      </c>
      <c r="I219">
        <v>1386198277</v>
      </c>
      <c r="J219">
        <v>0</v>
      </c>
      <c r="K219">
        <v>0</v>
      </c>
      <c r="L219">
        <v>200000000</v>
      </c>
      <c r="M219">
        <v>1186198277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200000000</v>
      </c>
      <c r="T219">
        <v>1186198277</v>
      </c>
      <c r="U219">
        <v>0</v>
      </c>
      <c r="V219">
        <v>0.14427950410733301</v>
      </c>
    </row>
    <row r="220" spans="1:22">
      <c r="A220">
        <v>9</v>
      </c>
      <c r="B220" s="732">
        <v>2025</v>
      </c>
      <c r="C220" t="s">
        <v>27</v>
      </c>
      <c r="D220" t="s">
        <v>24</v>
      </c>
      <c r="E220" t="s">
        <v>34</v>
      </c>
      <c r="F220">
        <v>10</v>
      </c>
      <c r="G220" t="s">
        <v>145</v>
      </c>
      <c r="H220" t="s">
        <v>46</v>
      </c>
      <c r="I220">
        <v>1151187000</v>
      </c>
      <c r="J220">
        <v>0</v>
      </c>
      <c r="K220">
        <v>0</v>
      </c>
      <c r="L220">
        <v>1151187000</v>
      </c>
      <c r="M220">
        <v>0</v>
      </c>
      <c r="N220">
        <v>139474971</v>
      </c>
      <c r="O220">
        <v>0</v>
      </c>
      <c r="P220">
        <v>139474971</v>
      </c>
      <c r="Q220">
        <v>0</v>
      </c>
      <c r="R220">
        <v>0</v>
      </c>
      <c r="S220">
        <v>1290661971</v>
      </c>
      <c r="T220">
        <v>0</v>
      </c>
      <c r="U220">
        <v>0</v>
      </c>
      <c r="V220">
        <v>1</v>
      </c>
    </row>
    <row r="221" spans="1:22">
      <c r="A221">
        <v>9</v>
      </c>
      <c r="B221" s="732">
        <v>2025</v>
      </c>
      <c r="C221" t="s">
        <v>27</v>
      </c>
      <c r="D221" t="s">
        <v>24</v>
      </c>
      <c r="E221" t="s">
        <v>34</v>
      </c>
      <c r="F221">
        <v>11</v>
      </c>
      <c r="G221" t="s">
        <v>145</v>
      </c>
      <c r="H221" t="s">
        <v>47</v>
      </c>
      <c r="I221">
        <v>1613912000</v>
      </c>
      <c r="J221">
        <v>413912000</v>
      </c>
      <c r="K221">
        <v>200000000</v>
      </c>
      <c r="L221">
        <v>1400000000</v>
      </c>
      <c r="M221">
        <v>213912000</v>
      </c>
      <c r="N221">
        <v>0</v>
      </c>
      <c r="O221">
        <v>0</v>
      </c>
      <c r="P221">
        <v>0</v>
      </c>
      <c r="Q221">
        <v>0</v>
      </c>
      <c r="R221">
        <v>200000000</v>
      </c>
      <c r="S221">
        <v>1400000000</v>
      </c>
      <c r="T221">
        <v>213912000</v>
      </c>
      <c r="U221">
        <v>0.483194495448308</v>
      </c>
      <c r="V221">
        <v>0.86745745740783897</v>
      </c>
    </row>
    <row r="222" spans="1:22">
      <c r="A222">
        <v>9</v>
      </c>
      <c r="B222" s="732">
        <v>2025</v>
      </c>
      <c r="C222" t="s">
        <v>27</v>
      </c>
      <c r="D222" t="s">
        <v>24</v>
      </c>
      <c r="E222" t="s">
        <v>34</v>
      </c>
      <c r="F222">
        <v>12</v>
      </c>
      <c r="G222" t="s">
        <v>145</v>
      </c>
      <c r="H222" t="s">
        <v>48</v>
      </c>
      <c r="I222">
        <v>1512938000</v>
      </c>
      <c r="J222">
        <v>0</v>
      </c>
      <c r="K222">
        <v>0</v>
      </c>
      <c r="L222">
        <v>1512938000</v>
      </c>
      <c r="M222">
        <v>0</v>
      </c>
      <c r="N222">
        <v>145883155</v>
      </c>
      <c r="O222">
        <v>0</v>
      </c>
      <c r="P222">
        <v>145883155</v>
      </c>
      <c r="Q222">
        <v>0</v>
      </c>
      <c r="R222">
        <v>0</v>
      </c>
      <c r="S222">
        <v>1658821155</v>
      </c>
      <c r="T222">
        <v>0</v>
      </c>
      <c r="U222">
        <v>0</v>
      </c>
      <c r="V222">
        <v>1</v>
      </c>
    </row>
    <row r="223" spans="1:22">
      <c r="A223">
        <v>9</v>
      </c>
      <c r="B223" s="732">
        <v>2025</v>
      </c>
      <c r="C223" t="s">
        <v>27</v>
      </c>
      <c r="D223" t="s">
        <v>24</v>
      </c>
      <c r="E223" t="s">
        <v>34</v>
      </c>
      <c r="F223">
        <v>13</v>
      </c>
      <c r="G223" t="s">
        <v>145</v>
      </c>
      <c r="H223" t="s">
        <v>49</v>
      </c>
      <c r="I223">
        <v>1593398000</v>
      </c>
      <c r="J223">
        <v>0</v>
      </c>
      <c r="K223">
        <v>0</v>
      </c>
      <c r="L223">
        <v>1593398000</v>
      </c>
      <c r="M223">
        <v>0</v>
      </c>
      <c r="N223">
        <v>113004411</v>
      </c>
      <c r="O223">
        <v>0</v>
      </c>
      <c r="P223">
        <v>113004411</v>
      </c>
      <c r="Q223">
        <v>0</v>
      </c>
      <c r="R223">
        <v>0</v>
      </c>
      <c r="S223">
        <v>1706402411</v>
      </c>
      <c r="T223">
        <v>0</v>
      </c>
      <c r="U223">
        <v>0</v>
      </c>
      <c r="V223">
        <v>1</v>
      </c>
    </row>
    <row r="224" spans="1:22">
      <c r="A224">
        <v>9</v>
      </c>
      <c r="B224" s="732">
        <v>2025</v>
      </c>
      <c r="C224" t="s">
        <v>27</v>
      </c>
      <c r="D224" t="s">
        <v>24</v>
      </c>
      <c r="E224" t="s">
        <v>34</v>
      </c>
      <c r="F224">
        <v>14</v>
      </c>
      <c r="G224" t="s">
        <v>145</v>
      </c>
      <c r="H224" t="s">
        <v>50</v>
      </c>
      <c r="I224">
        <v>1168758000</v>
      </c>
      <c r="J224">
        <v>0</v>
      </c>
      <c r="K224">
        <v>0</v>
      </c>
      <c r="L224">
        <v>300000000</v>
      </c>
      <c r="M224">
        <v>868758000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300000000</v>
      </c>
      <c r="T224">
        <v>868758000</v>
      </c>
      <c r="U224">
        <v>0</v>
      </c>
      <c r="V224">
        <v>0.25668273500587802</v>
      </c>
    </row>
    <row r="225" spans="1:22">
      <c r="A225">
        <v>9</v>
      </c>
      <c r="B225" s="732">
        <v>2025</v>
      </c>
      <c r="C225" t="s">
        <v>27</v>
      </c>
      <c r="D225" t="s">
        <v>24</v>
      </c>
      <c r="E225" t="s">
        <v>51</v>
      </c>
      <c r="F225">
        <v>1</v>
      </c>
      <c r="G225" t="s">
        <v>145</v>
      </c>
      <c r="H225" t="s">
        <v>52</v>
      </c>
      <c r="I225">
        <v>1566568000</v>
      </c>
      <c r="J225">
        <v>0</v>
      </c>
      <c r="K225">
        <v>0</v>
      </c>
      <c r="L225">
        <v>1566568000</v>
      </c>
      <c r="M225">
        <v>0</v>
      </c>
      <c r="N225">
        <v>203928380</v>
      </c>
      <c r="O225">
        <v>0</v>
      </c>
      <c r="P225">
        <v>203928704</v>
      </c>
      <c r="Q225">
        <v>-324</v>
      </c>
      <c r="R225">
        <v>0</v>
      </c>
      <c r="S225">
        <v>1770496704</v>
      </c>
      <c r="T225">
        <v>-324</v>
      </c>
      <c r="U225">
        <v>0</v>
      </c>
      <c r="V225">
        <v>1</v>
      </c>
    </row>
    <row r="226" spans="1:22">
      <c r="A226">
        <v>9</v>
      </c>
      <c r="B226" s="732">
        <v>2025</v>
      </c>
      <c r="C226" t="s">
        <v>27</v>
      </c>
      <c r="D226" t="s">
        <v>24</v>
      </c>
      <c r="E226" t="s">
        <v>51</v>
      </c>
      <c r="F226">
        <v>2</v>
      </c>
      <c r="G226" t="s">
        <v>145</v>
      </c>
      <c r="H226" t="s">
        <v>53</v>
      </c>
      <c r="I226">
        <v>1258870507</v>
      </c>
      <c r="J226">
        <v>400000000</v>
      </c>
      <c r="K226">
        <v>0</v>
      </c>
      <c r="L226">
        <v>400000000</v>
      </c>
      <c r="M226">
        <v>858870507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400000000</v>
      </c>
      <c r="T226">
        <v>858870507</v>
      </c>
      <c r="U226">
        <v>0</v>
      </c>
      <c r="V226">
        <v>0.31774515152732902</v>
      </c>
    </row>
    <row r="227" spans="1:22">
      <c r="A227">
        <v>9</v>
      </c>
      <c r="B227" s="732">
        <v>2025</v>
      </c>
      <c r="C227" t="s">
        <v>27</v>
      </c>
      <c r="D227" t="s">
        <v>24</v>
      </c>
      <c r="E227" t="s">
        <v>51</v>
      </c>
      <c r="F227">
        <v>3</v>
      </c>
      <c r="G227" t="s">
        <v>145</v>
      </c>
      <c r="H227" t="s">
        <v>54</v>
      </c>
      <c r="I227">
        <v>1264264000</v>
      </c>
      <c r="J227">
        <v>200000000</v>
      </c>
      <c r="K227">
        <v>0</v>
      </c>
      <c r="L227">
        <v>200000000</v>
      </c>
      <c r="M227">
        <v>1064264000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200000000</v>
      </c>
      <c r="T227">
        <v>1064264000</v>
      </c>
      <c r="U227">
        <v>0</v>
      </c>
      <c r="V227">
        <v>0.158194807413641</v>
      </c>
    </row>
    <row r="228" spans="1:22">
      <c r="A228">
        <v>9</v>
      </c>
      <c r="B228" s="732">
        <v>2025</v>
      </c>
      <c r="C228" t="s">
        <v>27</v>
      </c>
      <c r="D228" t="s">
        <v>24</v>
      </c>
      <c r="E228" t="s">
        <v>51</v>
      </c>
      <c r="F228">
        <v>4</v>
      </c>
      <c r="G228" t="s">
        <v>145</v>
      </c>
      <c r="H228" t="s">
        <v>55</v>
      </c>
      <c r="I228">
        <v>1259087000</v>
      </c>
      <c r="J228">
        <v>29889000</v>
      </c>
      <c r="K228">
        <v>29889000</v>
      </c>
      <c r="L228">
        <v>929889000</v>
      </c>
      <c r="M228">
        <v>329198000</v>
      </c>
      <c r="N228">
        <v>41060664</v>
      </c>
      <c r="O228">
        <v>41060664</v>
      </c>
      <c r="P228">
        <v>41060664</v>
      </c>
      <c r="Q228">
        <v>0</v>
      </c>
      <c r="R228">
        <v>70949664</v>
      </c>
      <c r="S228">
        <v>970949664</v>
      </c>
      <c r="T228">
        <v>329198000</v>
      </c>
      <c r="U228">
        <v>1</v>
      </c>
      <c r="V228">
        <v>0.73854229294719098</v>
      </c>
    </row>
    <row r="229" spans="1:22">
      <c r="A229">
        <v>9</v>
      </c>
      <c r="B229" s="732">
        <v>2025</v>
      </c>
      <c r="C229" t="s">
        <v>27</v>
      </c>
      <c r="D229" t="s">
        <v>24</v>
      </c>
      <c r="E229" t="s">
        <v>51</v>
      </c>
      <c r="F229">
        <v>5</v>
      </c>
      <c r="G229" t="s">
        <v>145</v>
      </c>
      <c r="H229" t="s">
        <v>56</v>
      </c>
      <c r="I229">
        <v>1150397000</v>
      </c>
      <c r="J229">
        <v>0</v>
      </c>
      <c r="K229">
        <v>0</v>
      </c>
      <c r="L229">
        <v>1150397000</v>
      </c>
      <c r="M229">
        <v>0</v>
      </c>
      <c r="N229">
        <v>157624826</v>
      </c>
      <c r="O229">
        <v>0</v>
      </c>
      <c r="P229">
        <v>157624826</v>
      </c>
      <c r="Q229">
        <v>0</v>
      </c>
      <c r="R229">
        <v>0</v>
      </c>
      <c r="S229">
        <v>1308021826</v>
      </c>
      <c r="T229">
        <v>0</v>
      </c>
      <c r="U229">
        <v>0</v>
      </c>
      <c r="V229">
        <v>1</v>
      </c>
    </row>
    <row r="230" spans="1:22">
      <c r="A230">
        <v>9</v>
      </c>
      <c r="B230" s="732">
        <v>2025</v>
      </c>
      <c r="C230" t="s">
        <v>27</v>
      </c>
      <c r="D230" t="s">
        <v>24</v>
      </c>
      <c r="E230" t="s">
        <v>51</v>
      </c>
      <c r="F230">
        <v>6</v>
      </c>
      <c r="G230" t="s">
        <v>145</v>
      </c>
      <c r="H230" t="s">
        <v>147</v>
      </c>
      <c r="I230">
        <v>1688339000</v>
      </c>
      <c r="J230">
        <v>0</v>
      </c>
      <c r="K230">
        <v>0</v>
      </c>
      <c r="L230">
        <v>100000000</v>
      </c>
      <c r="M230">
        <v>1588339000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100000000</v>
      </c>
      <c r="T230">
        <v>1588339000</v>
      </c>
      <c r="U230">
        <v>0</v>
      </c>
      <c r="V230">
        <v>5.9229811074671602E-2</v>
      </c>
    </row>
    <row r="231" spans="1:22">
      <c r="A231">
        <v>9</v>
      </c>
      <c r="B231" s="732">
        <v>2025</v>
      </c>
      <c r="C231" t="s">
        <v>27</v>
      </c>
      <c r="D231" t="s">
        <v>24</v>
      </c>
      <c r="E231" t="s">
        <v>51</v>
      </c>
      <c r="F231">
        <v>7</v>
      </c>
      <c r="G231" t="s">
        <v>145</v>
      </c>
      <c r="H231" t="s">
        <v>243</v>
      </c>
      <c r="I231">
        <v>1437536000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</row>
    <row r="232" spans="1:22">
      <c r="A232">
        <v>9</v>
      </c>
      <c r="B232" s="732">
        <v>2025</v>
      </c>
      <c r="C232" t="s">
        <v>27</v>
      </c>
      <c r="D232" t="s">
        <v>24</v>
      </c>
      <c r="E232" t="s">
        <v>57</v>
      </c>
      <c r="F232">
        <v>1</v>
      </c>
      <c r="G232" t="s">
        <v>145</v>
      </c>
      <c r="H232" t="s">
        <v>58</v>
      </c>
      <c r="I232">
        <v>1366377000</v>
      </c>
      <c r="J232">
        <v>400000000</v>
      </c>
      <c r="K232">
        <v>400000000</v>
      </c>
      <c r="L232">
        <v>800000000</v>
      </c>
      <c r="M232">
        <v>566377000</v>
      </c>
      <c r="N232">
        <v>0</v>
      </c>
      <c r="O232">
        <v>0</v>
      </c>
      <c r="P232">
        <v>0</v>
      </c>
      <c r="Q232">
        <v>0</v>
      </c>
      <c r="R232">
        <v>400000000</v>
      </c>
      <c r="S232">
        <v>800000000</v>
      </c>
      <c r="T232">
        <v>566377000</v>
      </c>
      <c r="U232">
        <v>1</v>
      </c>
      <c r="V232">
        <v>0.58548994896723205</v>
      </c>
    </row>
    <row r="233" spans="1:22">
      <c r="A233">
        <v>9</v>
      </c>
      <c r="B233" s="732">
        <v>2025</v>
      </c>
      <c r="C233" t="s">
        <v>27</v>
      </c>
      <c r="D233" t="s">
        <v>24</v>
      </c>
      <c r="E233" t="s">
        <v>57</v>
      </c>
      <c r="F233">
        <v>2</v>
      </c>
      <c r="G233" t="s">
        <v>145</v>
      </c>
      <c r="H233" t="s">
        <v>59</v>
      </c>
      <c r="I233">
        <v>1307971000</v>
      </c>
      <c r="J233">
        <v>550000000</v>
      </c>
      <c r="K233">
        <v>200000000</v>
      </c>
      <c r="L233">
        <v>900000000</v>
      </c>
      <c r="M233">
        <v>407971000</v>
      </c>
      <c r="N233">
        <v>0</v>
      </c>
      <c r="O233">
        <v>0</v>
      </c>
      <c r="P233">
        <v>0</v>
      </c>
      <c r="Q233">
        <v>0</v>
      </c>
      <c r="R233">
        <v>200000000</v>
      </c>
      <c r="S233">
        <v>900000000</v>
      </c>
      <c r="T233">
        <v>407971000</v>
      </c>
      <c r="U233">
        <v>0.36363636363636398</v>
      </c>
      <c r="V233">
        <v>0.68808865028353094</v>
      </c>
    </row>
    <row r="234" spans="1:22">
      <c r="A234">
        <v>9</v>
      </c>
      <c r="B234" s="732">
        <v>2025</v>
      </c>
      <c r="C234" t="s">
        <v>27</v>
      </c>
      <c r="D234" t="s">
        <v>24</v>
      </c>
      <c r="E234" t="s">
        <v>57</v>
      </c>
      <c r="F234">
        <v>3</v>
      </c>
      <c r="G234" t="s">
        <v>145</v>
      </c>
      <c r="H234" t="s">
        <v>60</v>
      </c>
      <c r="I234">
        <v>1196198000</v>
      </c>
      <c r="J234">
        <v>0</v>
      </c>
      <c r="K234">
        <v>0</v>
      </c>
      <c r="L234">
        <v>1196198000</v>
      </c>
      <c r="M234">
        <v>0</v>
      </c>
      <c r="N234">
        <v>164802311</v>
      </c>
      <c r="O234">
        <v>0</v>
      </c>
      <c r="P234">
        <v>164802311</v>
      </c>
      <c r="Q234">
        <v>0</v>
      </c>
      <c r="R234">
        <v>0</v>
      </c>
      <c r="S234">
        <v>1361000311</v>
      </c>
      <c r="T234">
        <v>0</v>
      </c>
      <c r="U234">
        <v>0</v>
      </c>
      <c r="V234">
        <v>1</v>
      </c>
    </row>
    <row r="235" spans="1:22">
      <c r="A235">
        <v>9</v>
      </c>
      <c r="B235" s="732">
        <v>2025</v>
      </c>
      <c r="C235" t="s">
        <v>27</v>
      </c>
      <c r="D235" t="s">
        <v>24</v>
      </c>
      <c r="E235" t="s">
        <v>57</v>
      </c>
      <c r="F235">
        <v>4</v>
      </c>
      <c r="G235" t="s">
        <v>145</v>
      </c>
      <c r="H235" t="s">
        <v>62</v>
      </c>
      <c r="I235">
        <v>1299151000</v>
      </c>
      <c r="J235">
        <v>400000000</v>
      </c>
      <c r="K235">
        <v>400000000</v>
      </c>
      <c r="L235">
        <v>1250000000</v>
      </c>
      <c r="M235">
        <v>49151000</v>
      </c>
      <c r="N235">
        <v>0</v>
      </c>
      <c r="O235">
        <v>0</v>
      </c>
      <c r="P235">
        <v>0</v>
      </c>
      <c r="Q235">
        <v>0</v>
      </c>
      <c r="R235">
        <v>400000000</v>
      </c>
      <c r="S235">
        <v>1250000000</v>
      </c>
      <c r="T235">
        <v>49151000</v>
      </c>
      <c r="U235">
        <v>1</v>
      </c>
      <c r="V235">
        <v>0.96216683049160601</v>
      </c>
    </row>
    <row r="236" spans="1:22">
      <c r="A236">
        <v>9</v>
      </c>
      <c r="B236" s="732">
        <v>2025</v>
      </c>
      <c r="C236" t="s">
        <v>27</v>
      </c>
      <c r="D236" t="s">
        <v>24</v>
      </c>
      <c r="E236" t="s">
        <v>57</v>
      </c>
      <c r="F236">
        <v>5</v>
      </c>
      <c r="G236" t="s">
        <v>145</v>
      </c>
      <c r="H236" t="s">
        <v>63</v>
      </c>
      <c r="I236">
        <v>1178570000</v>
      </c>
      <c r="J236">
        <v>0</v>
      </c>
      <c r="K236">
        <v>0</v>
      </c>
      <c r="L236">
        <v>1178570000</v>
      </c>
      <c r="M236">
        <v>0</v>
      </c>
      <c r="N236">
        <v>162990131</v>
      </c>
      <c r="O236">
        <v>0</v>
      </c>
      <c r="P236">
        <v>162990131</v>
      </c>
      <c r="Q236">
        <v>0</v>
      </c>
      <c r="R236">
        <v>0</v>
      </c>
      <c r="S236">
        <v>1341560131</v>
      </c>
      <c r="T236">
        <v>0</v>
      </c>
      <c r="U236">
        <v>0</v>
      </c>
      <c r="V236">
        <v>1</v>
      </c>
    </row>
    <row r="237" spans="1:22">
      <c r="A237">
        <v>9</v>
      </c>
      <c r="B237" s="732">
        <v>2025</v>
      </c>
      <c r="C237" t="s">
        <v>27</v>
      </c>
      <c r="D237" t="s">
        <v>24</v>
      </c>
      <c r="E237" t="s">
        <v>57</v>
      </c>
      <c r="F237">
        <v>6</v>
      </c>
      <c r="G237" t="s">
        <v>145</v>
      </c>
      <c r="H237" t="s">
        <v>224</v>
      </c>
      <c r="I237">
        <v>1209500000</v>
      </c>
      <c r="J237">
        <v>0</v>
      </c>
      <c r="K237">
        <v>0</v>
      </c>
      <c r="L237">
        <v>300000000</v>
      </c>
      <c r="M237">
        <v>909500000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300000000</v>
      </c>
      <c r="T237">
        <v>909500000</v>
      </c>
      <c r="U237">
        <v>0</v>
      </c>
      <c r="V237">
        <v>0.24803637866887099</v>
      </c>
    </row>
    <row r="238" spans="1:22">
      <c r="A238">
        <v>9</v>
      </c>
      <c r="B238" s="732">
        <v>2025</v>
      </c>
      <c r="C238" t="s">
        <v>27</v>
      </c>
      <c r="D238" t="s">
        <v>24</v>
      </c>
      <c r="E238" t="s">
        <v>57</v>
      </c>
      <c r="F238">
        <v>7</v>
      </c>
      <c r="G238" t="s">
        <v>145</v>
      </c>
      <c r="H238" t="s">
        <v>64</v>
      </c>
      <c r="I238">
        <v>1355857000</v>
      </c>
      <c r="J238">
        <v>0</v>
      </c>
      <c r="K238">
        <v>0</v>
      </c>
      <c r="L238">
        <v>400000000</v>
      </c>
      <c r="M238">
        <v>955857000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400000000</v>
      </c>
      <c r="T238">
        <v>955857000</v>
      </c>
      <c r="U238">
        <v>0</v>
      </c>
      <c r="V238">
        <v>0.29501636234499701</v>
      </c>
    </row>
    <row r="239" spans="1:22">
      <c r="A239">
        <v>9</v>
      </c>
      <c r="B239" s="732">
        <v>2025</v>
      </c>
      <c r="C239" t="s">
        <v>27</v>
      </c>
      <c r="D239" t="s">
        <v>24</v>
      </c>
      <c r="E239" t="s">
        <v>57</v>
      </c>
      <c r="F239">
        <v>8</v>
      </c>
      <c r="G239" t="s">
        <v>145</v>
      </c>
      <c r="H239" t="s">
        <v>65</v>
      </c>
      <c r="I239">
        <v>1227450000</v>
      </c>
      <c r="J239">
        <v>0</v>
      </c>
      <c r="K239">
        <v>0</v>
      </c>
      <c r="L239">
        <v>1227450000</v>
      </c>
      <c r="M239">
        <v>0</v>
      </c>
      <c r="N239">
        <v>145866567</v>
      </c>
      <c r="O239">
        <v>0</v>
      </c>
      <c r="P239">
        <v>145866567</v>
      </c>
      <c r="Q239">
        <v>0</v>
      </c>
      <c r="R239">
        <v>0</v>
      </c>
      <c r="S239">
        <v>1373316567</v>
      </c>
      <c r="T239">
        <v>0</v>
      </c>
      <c r="U239">
        <v>0</v>
      </c>
      <c r="V239">
        <v>1</v>
      </c>
    </row>
    <row r="240" spans="1:22">
      <c r="A240">
        <v>9</v>
      </c>
      <c r="B240" s="732">
        <v>2025</v>
      </c>
      <c r="C240" t="s">
        <v>27</v>
      </c>
      <c r="D240" t="s">
        <v>24</v>
      </c>
      <c r="E240" t="s">
        <v>57</v>
      </c>
      <c r="F240">
        <v>9</v>
      </c>
      <c r="G240" t="s">
        <v>145</v>
      </c>
      <c r="H240" t="s">
        <v>66</v>
      </c>
      <c r="I240">
        <v>1190874000</v>
      </c>
      <c r="J240">
        <v>350000000</v>
      </c>
      <c r="K240">
        <v>0</v>
      </c>
      <c r="L240">
        <v>800000000</v>
      </c>
      <c r="M240">
        <v>390874000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800000000</v>
      </c>
      <c r="T240">
        <v>390874000</v>
      </c>
      <c r="U240">
        <v>0</v>
      </c>
      <c r="V240">
        <v>0.67177551949240599</v>
      </c>
    </row>
    <row r="241" spans="1:22">
      <c r="A241">
        <v>9</v>
      </c>
      <c r="B241" s="732">
        <v>2025</v>
      </c>
      <c r="C241" t="s">
        <v>27</v>
      </c>
      <c r="D241" t="s">
        <v>24</v>
      </c>
      <c r="E241" t="s">
        <v>57</v>
      </c>
      <c r="F241">
        <v>10</v>
      </c>
      <c r="G241" t="s">
        <v>145</v>
      </c>
      <c r="H241" t="s">
        <v>67</v>
      </c>
      <c r="I241">
        <v>1202288000</v>
      </c>
      <c r="J241">
        <v>0</v>
      </c>
      <c r="K241">
        <v>0</v>
      </c>
      <c r="L241">
        <v>1202288000</v>
      </c>
      <c r="M241">
        <v>0</v>
      </c>
      <c r="N241">
        <v>139692565</v>
      </c>
      <c r="O241">
        <v>0</v>
      </c>
      <c r="P241">
        <v>139692565</v>
      </c>
      <c r="Q241">
        <v>0</v>
      </c>
      <c r="R241">
        <v>0</v>
      </c>
      <c r="S241">
        <v>1341980565</v>
      </c>
      <c r="T241">
        <v>0</v>
      </c>
      <c r="U241">
        <v>0</v>
      </c>
      <c r="V241">
        <v>1</v>
      </c>
    </row>
    <row r="242" spans="1:22">
      <c r="A242">
        <v>9</v>
      </c>
      <c r="B242" s="732">
        <v>2025</v>
      </c>
      <c r="C242" t="s">
        <v>27</v>
      </c>
      <c r="D242" t="s">
        <v>24</v>
      </c>
      <c r="E242" t="s">
        <v>57</v>
      </c>
      <c r="F242">
        <v>11</v>
      </c>
      <c r="G242" t="s">
        <v>145</v>
      </c>
      <c r="H242" t="s">
        <v>68</v>
      </c>
      <c r="I242">
        <v>1552019000</v>
      </c>
      <c r="J242">
        <v>0</v>
      </c>
      <c r="K242">
        <v>0</v>
      </c>
      <c r="L242">
        <v>1552019000</v>
      </c>
      <c r="M242">
        <v>0</v>
      </c>
      <c r="N242">
        <v>137225262</v>
      </c>
      <c r="O242">
        <v>0</v>
      </c>
      <c r="P242">
        <v>137225262</v>
      </c>
      <c r="Q242">
        <v>0</v>
      </c>
      <c r="R242">
        <v>0</v>
      </c>
      <c r="S242">
        <v>1689244262</v>
      </c>
      <c r="T242">
        <v>0</v>
      </c>
      <c r="U242">
        <v>0</v>
      </c>
      <c r="V242">
        <v>1</v>
      </c>
    </row>
    <row r="243" spans="1:22">
      <c r="A243">
        <v>9</v>
      </c>
      <c r="B243" s="732">
        <v>2025</v>
      </c>
      <c r="C243" t="s">
        <v>27</v>
      </c>
      <c r="D243" t="s">
        <v>24</v>
      </c>
      <c r="E243" t="s">
        <v>57</v>
      </c>
      <c r="F243">
        <v>12</v>
      </c>
      <c r="G243" t="s">
        <v>145</v>
      </c>
      <c r="H243" t="s">
        <v>149</v>
      </c>
      <c r="I243">
        <v>1191696000</v>
      </c>
      <c r="J243">
        <v>0</v>
      </c>
      <c r="K243">
        <v>0</v>
      </c>
      <c r="L243">
        <v>1191696000</v>
      </c>
      <c r="M243">
        <v>0</v>
      </c>
      <c r="N243">
        <v>124999956</v>
      </c>
      <c r="O243">
        <v>0</v>
      </c>
      <c r="P243">
        <v>125000000</v>
      </c>
      <c r="Q243">
        <v>0</v>
      </c>
      <c r="R243">
        <v>0</v>
      </c>
      <c r="S243">
        <v>1316696000</v>
      </c>
      <c r="T243">
        <v>0</v>
      </c>
      <c r="U243">
        <v>0</v>
      </c>
      <c r="V243">
        <v>1</v>
      </c>
    </row>
    <row r="244" spans="1:22">
      <c r="A244">
        <v>9</v>
      </c>
      <c r="B244" s="732">
        <v>2025</v>
      </c>
      <c r="C244" t="s">
        <v>27</v>
      </c>
      <c r="D244" t="s">
        <v>24</v>
      </c>
      <c r="E244" t="s">
        <v>57</v>
      </c>
      <c r="F244">
        <v>13</v>
      </c>
      <c r="G244" t="s">
        <v>145</v>
      </c>
      <c r="H244" t="s">
        <v>151</v>
      </c>
      <c r="I244">
        <v>1658348000</v>
      </c>
      <c r="J244">
        <v>0</v>
      </c>
      <c r="K244">
        <v>0</v>
      </c>
      <c r="L244">
        <v>1658348000</v>
      </c>
      <c r="M244">
        <v>0</v>
      </c>
      <c r="N244">
        <v>158909689</v>
      </c>
      <c r="O244">
        <v>0</v>
      </c>
      <c r="P244">
        <v>158909689</v>
      </c>
      <c r="Q244">
        <v>0</v>
      </c>
      <c r="R244">
        <v>0</v>
      </c>
      <c r="S244">
        <v>1817257689</v>
      </c>
      <c r="T244">
        <v>0</v>
      </c>
      <c r="U244">
        <v>0</v>
      </c>
      <c r="V244">
        <v>1</v>
      </c>
    </row>
    <row r="245" spans="1:22">
      <c r="A245">
        <v>9</v>
      </c>
      <c r="B245" s="732">
        <v>2025</v>
      </c>
      <c r="C245" t="s">
        <v>27</v>
      </c>
      <c r="D245" t="s">
        <v>24</v>
      </c>
      <c r="E245" t="s">
        <v>57</v>
      </c>
      <c r="F245">
        <v>14</v>
      </c>
      <c r="G245" t="s">
        <v>145</v>
      </c>
      <c r="H245" t="s">
        <v>152</v>
      </c>
      <c r="I245">
        <v>1420640000</v>
      </c>
      <c r="J245">
        <v>0</v>
      </c>
      <c r="K245">
        <v>0</v>
      </c>
      <c r="L245">
        <v>1420640000</v>
      </c>
      <c r="M245">
        <v>0</v>
      </c>
      <c r="N245">
        <v>149077053</v>
      </c>
      <c r="O245">
        <v>0</v>
      </c>
      <c r="P245">
        <v>149077053</v>
      </c>
      <c r="Q245">
        <v>0</v>
      </c>
      <c r="R245">
        <v>0</v>
      </c>
      <c r="S245">
        <v>1569717053</v>
      </c>
      <c r="T245">
        <v>0</v>
      </c>
      <c r="U245">
        <v>0</v>
      </c>
      <c r="V245">
        <v>1</v>
      </c>
    </row>
    <row r="246" spans="1:22">
      <c r="A246">
        <v>9</v>
      </c>
      <c r="B246" s="732">
        <v>2025</v>
      </c>
      <c r="C246" t="s">
        <v>27</v>
      </c>
      <c r="D246" t="s">
        <v>24</v>
      </c>
      <c r="E246" t="s">
        <v>57</v>
      </c>
      <c r="F246">
        <v>15</v>
      </c>
      <c r="G246" t="s">
        <v>145</v>
      </c>
      <c r="H246" t="s">
        <v>72</v>
      </c>
      <c r="I246">
        <v>1247611000</v>
      </c>
      <c r="J246">
        <v>199971704</v>
      </c>
      <c r="K246">
        <v>0</v>
      </c>
      <c r="L246">
        <v>1100000000</v>
      </c>
      <c r="M246">
        <v>147611000</v>
      </c>
      <c r="N246">
        <v>84728439</v>
      </c>
      <c r="O246">
        <v>0</v>
      </c>
      <c r="P246">
        <v>0</v>
      </c>
      <c r="Q246">
        <v>84728439</v>
      </c>
      <c r="R246">
        <v>0</v>
      </c>
      <c r="S246">
        <v>1100000000</v>
      </c>
      <c r="T246">
        <v>232339439</v>
      </c>
      <c r="U246">
        <v>0</v>
      </c>
      <c r="V246">
        <v>0.88168507651824202</v>
      </c>
    </row>
    <row r="247" spans="1:22">
      <c r="A247">
        <v>9</v>
      </c>
      <c r="B247" s="732">
        <v>2025</v>
      </c>
      <c r="C247" t="s">
        <v>27</v>
      </c>
      <c r="D247" t="s">
        <v>24</v>
      </c>
      <c r="E247" t="s">
        <v>57</v>
      </c>
      <c r="F247">
        <v>16</v>
      </c>
      <c r="G247" t="s">
        <v>145</v>
      </c>
      <c r="H247" t="s">
        <v>73</v>
      </c>
      <c r="I247">
        <v>1275262000</v>
      </c>
      <c r="J247">
        <v>58101000</v>
      </c>
      <c r="K247">
        <v>0</v>
      </c>
      <c r="L247">
        <v>1217161000</v>
      </c>
      <c r="M247">
        <v>58101000</v>
      </c>
      <c r="N247">
        <v>142538141</v>
      </c>
      <c r="O247">
        <v>0</v>
      </c>
      <c r="P247">
        <v>142538141</v>
      </c>
      <c r="Q247">
        <v>0</v>
      </c>
      <c r="R247">
        <v>0</v>
      </c>
      <c r="S247">
        <v>1359699141</v>
      </c>
      <c r="T247">
        <v>58101000</v>
      </c>
      <c r="U247">
        <v>0</v>
      </c>
      <c r="V247">
        <v>0.95443995037882401</v>
      </c>
    </row>
    <row r="248" spans="1:22">
      <c r="A248">
        <v>9</v>
      </c>
      <c r="B248" s="732">
        <v>2025</v>
      </c>
      <c r="C248" t="s">
        <v>27</v>
      </c>
      <c r="D248" t="s">
        <v>24</v>
      </c>
      <c r="E248" t="s">
        <v>57</v>
      </c>
      <c r="F248">
        <v>17</v>
      </c>
      <c r="G248" t="s">
        <v>145</v>
      </c>
      <c r="H248" t="s">
        <v>75</v>
      </c>
      <c r="I248">
        <v>1267836000</v>
      </c>
      <c r="J248">
        <v>100894630</v>
      </c>
      <c r="K248">
        <v>0</v>
      </c>
      <c r="L248">
        <v>1150000000</v>
      </c>
      <c r="M248">
        <v>117836000</v>
      </c>
      <c r="N248">
        <v>108254630</v>
      </c>
      <c r="O248">
        <v>0</v>
      </c>
      <c r="P248">
        <v>0</v>
      </c>
      <c r="Q248">
        <v>108254630</v>
      </c>
      <c r="R248">
        <v>0</v>
      </c>
      <c r="S248">
        <v>1150000000</v>
      </c>
      <c r="T248">
        <v>226090630</v>
      </c>
      <c r="U248">
        <v>0</v>
      </c>
      <c r="V248">
        <v>0.90705737966109201</v>
      </c>
    </row>
    <row r="249" spans="1:22">
      <c r="A249">
        <v>9</v>
      </c>
      <c r="B249" s="732">
        <v>2025</v>
      </c>
      <c r="C249" t="s">
        <v>27</v>
      </c>
      <c r="D249" t="s">
        <v>24</v>
      </c>
      <c r="E249" t="s">
        <v>57</v>
      </c>
      <c r="F249">
        <v>18</v>
      </c>
      <c r="G249" t="s">
        <v>145</v>
      </c>
      <c r="H249" t="s">
        <v>244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</row>
    <row r="250" spans="1:22">
      <c r="A250">
        <v>9</v>
      </c>
      <c r="B250" s="732">
        <v>2025</v>
      </c>
      <c r="C250" t="s">
        <v>27</v>
      </c>
      <c r="D250" t="s">
        <v>24</v>
      </c>
      <c r="E250" t="s">
        <v>57</v>
      </c>
      <c r="F250">
        <v>19</v>
      </c>
      <c r="G250" t="s">
        <v>145</v>
      </c>
      <c r="H250" t="s">
        <v>225</v>
      </c>
      <c r="I250">
        <v>1269841117</v>
      </c>
      <c r="J250">
        <v>0</v>
      </c>
      <c r="K250">
        <v>0</v>
      </c>
      <c r="L250">
        <v>300000000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</row>
    <row r="251" spans="1:22">
      <c r="A251">
        <v>9</v>
      </c>
      <c r="B251" s="732">
        <v>2025</v>
      </c>
      <c r="C251" t="s">
        <v>27</v>
      </c>
      <c r="D251" t="s">
        <v>24</v>
      </c>
      <c r="E251" t="s">
        <v>57</v>
      </c>
      <c r="F251">
        <v>20</v>
      </c>
      <c r="G251" t="s">
        <v>145</v>
      </c>
      <c r="H251" t="s">
        <v>76</v>
      </c>
      <c r="I251">
        <v>1382222000</v>
      </c>
      <c r="J251">
        <v>0</v>
      </c>
      <c r="K251">
        <v>0</v>
      </c>
      <c r="L251">
        <v>1382222000</v>
      </c>
      <c r="M251">
        <v>0</v>
      </c>
      <c r="N251">
        <v>124824112</v>
      </c>
      <c r="O251">
        <v>0</v>
      </c>
      <c r="P251">
        <v>124824112</v>
      </c>
      <c r="Q251">
        <v>0</v>
      </c>
      <c r="R251">
        <v>0</v>
      </c>
      <c r="S251">
        <v>1507046112</v>
      </c>
      <c r="T251">
        <v>0</v>
      </c>
      <c r="U251">
        <v>0</v>
      </c>
      <c r="V251">
        <v>1</v>
      </c>
    </row>
    <row r="252" spans="1:22">
      <c r="A252">
        <v>9</v>
      </c>
      <c r="B252" s="732">
        <v>2025</v>
      </c>
      <c r="C252" t="s">
        <v>27</v>
      </c>
      <c r="D252" t="s">
        <v>24</v>
      </c>
      <c r="E252" t="s">
        <v>57</v>
      </c>
      <c r="F252">
        <v>21</v>
      </c>
      <c r="G252" t="s">
        <v>145</v>
      </c>
      <c r="H252" t="s">
        <v>77</v>
      </c>
      <c r="I252">
        <v>1509219000</v>
      </c>
      <c r="J252">
        <v>0</v>
      </c>
      <c r="K252">
        <v>0</v>
      </c>
      <c r="L252">
        <v>300000000</v>
      </c>
      <c r="M252">
        <v>1209219000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300000000</v>
      </c>
      <c r="T252">
        <v>1209219000</v>
      </c>
      <c r="U252">
        <v>0</v>
      </c>
      <c r="V252">
        <v>0.19877830851586201</v>
      </c>
    </row>
    <row r="253" spans="1:22">
      <c r="A253">
        <v>9</v>
      </c>
      <c r="B253" s="732">
        <v>2025</v>
      </c>
      <c r="C253" t="s">
        <v>27</v>
      </c>
      <c r="D253" t="s">
        <v>79</v>
      </c>
      <c r="F253">
        <v>1</v>
      </c>
      <c r="G253" t="s">
        <v>145</v>
      </c>
      <c r="H253" t="s">
        <v>87</v>
      </c>
      <c r="I253">
        <v>1450000000</v>
      </c>
      <c r="J253">
        <v>0</v>
      </c>
      <c r="K253">
        <v>500000000</v>
      </c>
      <c r="L253">
        <v>1083700000</v>
      </c>
      <c r="M253">
        <v>366300000</v>
      </c>
      <c r="N253">
        <v>0</v>
      </c>
      <c r="O253">
        <v>0</v>
      </c>
      <c r="P253">
        <v>0</v>
      </c>
      <c r="Q253">
        <v>0</v>
      </c>
      <c r="R253">
        <v>500000000</v>
      </c>
      <c r="S253">
        <v>1083700000</v>
      </c>
      <c r="T253">
        <v>366300000</v>
      </c>
      <c r="U253">
        <v>0</v>
      </c>
      <c r="V253">
        <v>0.74737931034482796</v>
      </c>
    </row>
    <row r="254" spans="1:22">
      <c r="A254">
        <v>9</v>
      </c>
      <c r="B254" s="732">
        <v>2025</v>
      </c>
      <c r="C254" t="s">
        <v>27</v>
      </c>
      <c r="D254" t="s">
        <v>79</v>
      </c>
      <c r="F254">
        <v>2</v>
      </c>
      <c r="G254" t="s">
        <v>145</v>
      </c>
      <c r="H254" t="s">
        <v>88</v>
      </c>
      <c r="I254">
        <v>1450000000</v>
      </c>
      <c r="J254">
        <v>0</v>
      </c>
      <c r="K254">
        <v>500000000</v>
      </c>
      <c r="L254">
        <v>916300000</v>
      </c>
      <c r="M254">
        <v>533700000</v>
      </c>
      <c r="N254">
        <v>0</v>
      </c>
      <c r="O254">
        <v>0</v>
      </c>
      <c r="P254">
        <v>0</v>
      </c>
      <c r="Q254">
        <v>0</v>
      </c>
      <c r="R254">
        <v>500000000</v>
      </c>
      <c r="S254">
        <v>916300000</v>
      </c>
      <c r="T254">
        <v>533700000</v>
      </c>
      <c r="U254">
        <v>0</v>
      </c>
      <c r="V254">
        <v>0.631931034482759</v>
      </c>
    </row>
    <row r="255" spans="1:22">
      <c r="A255">
        <v>9</v>
      </c>
      <c r="B255" s="732">
        <v>2025</v>
      </c>
      <c r="C255" t="s">
        <v>27</v>
      </c>
      <c r="D255" t="s">
        <v>79</v>
      </c>
      <c r="F255">
        <v>3</v>
      </c>
      <c r="G255" t="s">
        <v>145</v>
      </c>
      <c r="H255" t="s">
        <v>89</v>
      </c>
      <c r="I255">
        <v>1667337000</v>
      </c>
      <c r="J255">
        <v>0</v>
      </c>
      <c r="K255">
        <v>0</v>
      </c>
      <c r="L255">
        <v>1667337000</v>
      </c>
      <c r="M255">
        <v>0</v>
      </c>
      <c r="N255">
        <v>69430252</v>
      </c>
      <c r="O255">
        <v>0</v>
      </c>
      <c r="P255">
        <v>69430252</v>
      </c>
      <c r="Q255">
        <v>0</v>
      </c>
      <c r="R255">
        <v>0</v>
      </c>
      <c r="S255">
        <v>1736767252</v>
      </c>
      <c r="T255">
        <v>0</v>
      </c>
      <c r="U255">
        <v>0</v>
      </c>
      <c r="V255">
        <v>1</v>
      </c>
    </row>
    <row r="256" spans="1:22">
      <c r="A256">
        <v>9</v>
      </c>
      <c r="B256" s="732">
        <v>2025</v>
      </c>
      <c r="C256" t="s">
        <v>27</v>
      </c>
      <c r="D256" t="s">
        <v>79</v>
      </c>
      <c r="F256">
        <v>4</v>
      </c>
      <c r="G256" t="s">
        <v>145</v>
      </c>
      <c r="H256" t="s">
        <v>153</v>
      </c>
      <c r="I256">
        <v>2442810000</v>
      </c>
      <c r="J256">
        <v>0</v>
      </c>
      <c r="K256">
        <v>0</v>
      </c>
      <c r="L256">
        <v>2442810000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2442810000</v>
      </c>
      <c r="T256">
        <v>0</v>
      </c>
      <c r="U256">
        <v>0</v>
      </c>
      <c r="V256">
        <v>1</v>
      </c>
    </row>
    <row r="257" spans="1:22">
      <c r="A257">
        <v>9</v>
      </c>
      <c r="B257" s="732">
        <v>2025</v>
      </c>
      <c r="C257" t="s">
        <v>27</v>
      </c>
      <c r="D257" t="s">
        <v>79</v>
      </c>
      <c r="F257">
        <v>5</v>
      </c>
      <c r="G257" t="s">
        <v>145</v>
      </c>
      <c r="H257" t="s">
        <v>90</v>
      </c>
      <c r="I257">
        <v>1665300000</v>
      </c>
      <c r="J257">
        <v>0</v>
      </c>
      <c r="K257">
        <v>0</v>
      </c>
      <c r="L257">
        <v>300000000</v>
      </c>
      <c r="M257">
        <v>1365300000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300000000</v>
      </c>
      <c r="T257">
        <v>1365300000</v>
      </c>
      <c r="U257">
        <v>0</v>
      </c>
      <c r="V257">
        <v>0.18014772113132799</v>
      </c>
    </row>
    <row r="258" spans="1:22">
      <c r="A258">
        <v>9</v>
      </c>
      <c r="B258" s="732">
        <v>2025</v>
      </c>
      <c r="C258" t="s">
        <v>27</v>
      </c>
      <c r="D258" t="s">
        <v>79</v>
      </c>
      <c r="F258">
        <v>6</v>
      </c>
      <c r="G258" t="s">
        <v>145</v>
      </c>
      <c r="H258" t="s">
        <v>92</v>
      </c>
      <c r="I258">
        <v>1663272000</v>
      </c>
      <c r="J258">
        <v>0</v>
      </c>
      <c r="K258">
        <v>0</v>
      </c>
      <c r="L258">
        <v>300000000</v>
      </c>
      <c r="M258">
        <v>1363272000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300000000</v>
      </c>
      <c r="T258">
        <v>1363272000</v>
      </c>
      <c r="U258">
        <v>0</v>
      </c>
      <c r="V258">
        <v>0.18036737226382701</v>
      </c>
    </row>
    <row r="259" spans="1:22">
      <c r="A259">
        <v>9</v>
      </c>
      <c r="B259" s="732">
        <v>2025</v>
      </c>
      <c r="C259" t="s">
        <v>27</v>
      </c>
      <c r="D259" t="s">
        <v>93</v>
      </c>
      <c r="F259">
        <v>1</v>
      </c>
      <c r="G259" t="s">
        <v>145</v>
      </c>
      <c r="H259" t="s">
        <v>156</v>
      </c>
      <c r="I259">
        <v>1280156000</v>
      </c>
      <c r="J259">
        <v>0</v>
      </c>
      <c r="K259">
        <v>0</v>
      </c>
      <c r="L259">
        <v>1280156000</v>
      </c>
      <c r="M259">
        <v>0</v>
      </c>
      <c r="N259">
        <v>49213477</v>
      </c>
      <c r="O259">
        <v>0</v>
      </c>
      <c r="P259">
        <v>49213477</v>
      </c>
      <c r="Q259">
        <v>0</v>
      </c>
      <c r="R259">
        <v>0</v>
      </c>
      <c r="S259">
        <v>1329369477</v>
      </c>
      <c r="T259">
        <v>0</v>
      </c>
      <c r="U259">
        <v>0</v>
      </c>
      <c r="V259">
        <v>1</v>
      </c>
    </row>
    <row r="260" spans="1:22">
      <c r="A260">
        <v>9</v>
      </c>
      <c r="B260" s="732">
        <v>2025</v>
      </c>
      <c r="C260" t="s">
        <v>27</v>
      </c>
      <c r="D260" t="s">
        <v>93</v>
      </c>
      <c r="F260">
        <v>2</v>
      </c>
      <c r="G260" t="s">
        <v>145</v>
      </c>
      <c r="H260" t="s">
        <v>157</v>
      </c>
      <c r="I260">
        <v>1280156000</v>
      </c>
      <c r="J260">
        <v>0</v>
      </c>
      <c r="K260">
        <v>0</v>
      </c>
      <c r="L260">
        <v>1280156000</v>
      </c>
      <c r="M260">
        <v>0</v>
      </c>
      <c r="N260">
        <v>91175592</v>
      </c>
      <c r="O260">
        <v>0</v>
      </c>
      <c r="P260">
        <v>91175592</v>
      </c>
      <c r="Q260">
        <v>0</v>
      </c>
      <c r="R260">
        <v>0</v>
      </c>
      <c r="S260">
        <v>1371331592</v>
      </c>
      <c r="T260">
        <v>0</v>
      </c>
      <c r="U260">
        <v>0</v>
      </c>
      <c r="V260">
        <v>1</v>
      </c>
    </row>
    <row r="261" spans="1:22">
      <c r="A261">
        <v>9</v>
      </c>
      <c r="B261" s="732">
        <v>2025</v>
      </c>
      <c r="C261" t="s">
        <v>27</v>
      </c>
      <c r="D261" t="s">
        <v>93</v>
      </c>
      <c r="F261">
        <v>3</v>
      </c>
      <c r="G261" t="s">
        <v>145</v>
      </c>
      <c r="H261" t="s">
        <v>158</v>
      </c>
      <c r="I261">
        <v>1832694000</v>
      </c>
      <c r="J261">
        <v>0</v>
      </c>
      <c r="K261">
        <v>0</v>
      </c>
      <c r="L261">
        <v>800000000</v>
      </c>
      <c r="M261">
        <v>1032694000</v>
      </c>
      <c r="N261">
        <v>191245400</v>
      </c>
      <c r="O261">
        <v>0</v>
      </c>
      <c r="P261">
        <v>0</v>
      </c>
      <c r="Q261">
        <v>191245400</v>
      </c>
      <c r="R261">
        <v>0</v>
      </c>
      <c r="S261">
        <v>800000000</v>
      </c>
      <c r="T261">
        <v>0</v>
      </c>
      <c r="U261">
        <v>0</v>
      </c>
      <c r="V261">
        <v>0</v>
      </c>
    </row>
    <row r="262" spans="1:22">
      <c r="A262">
        <v>9</v>
      </c>
      <c r="B262" s="732">
        <v>2025</v>
      </c>
      <c r="C262" t="s">
        <v>27</v>
      </c>
      <c r="D262" t="s">
        <v>93</v>
      </c>
      <c r="F262">
        <v>4</v>
      </c>
      <c r="G262" t="s">
        <v>145</v>
      </c>
      <c r="H262" t="s">
        <v>159</v>
      </c>
      <c r="I262">
        <v>1219280000</v>
      </c>
      <c r="J262">
        <v>0</v>
      </c>
      <c r="K262">
        <v>0</v>
      </c>
      <c r="L262">
        <v>600000000</v>
      </c>
      <c r="M262">
        <v>619280000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600000000</v>
      </c>
      <c r="T262">
        <v>619280000</v>
      </c>
      <c r="U262">
        <v>0</v>
      </c>
      <c r="V262">
        <v>0.49209369463945901</v>
      </c>
    </row>
    <row r="263" spans="1:22">
      <c r="A263">
        <v>9</v>
      </c>
      <c r="B263" s="732">
        <v>2025</v>
      </c>
      <c r="C263" t="s">
        <v>27</v>
      </c>
      <c r="D263" t="s">
        <v>93</v>
      </c>
      <c r="F263">
        <v>5</v>
      </c>
      <c r="G263" t="s">
        <v>145</v>
      </c>
      <c r="H263" t="s">
        <v>160</v>
      </c>
      <c r="I263">
        <v>0</v>
      </c>
      <c r="J263">
        <v>0</v>
      </c>
      <c r="K263">
        <v>0</v>
      </c>
      <c r="L263">
        <v>700000000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700000000</v>
      </c>
      <c r="T263">
        <v>0</v>
      </c>
      <c r="U263">
        <v>0</v>
      </c>
      <c r="V263">
        <v>0</v>
      </c>
    </row>
    <row r="264" spans="1:22">
      <c r="A264">
        <v>9</v>
      </c>
      <c r="B264" s="732">
        <v>2025</v>
      </c>
      <c r="C264" t="s">
        <v>27</v>
      </c>
      <c r="D264" t="s">
        <v>93</v>
      </c>
      <c r="F264">
        <v>6</v>
      </c>
      <c r="G264" t="s">
        <v>145</v>
      </c>
      <c r="H264" t="s">
        <v>161</v>
      </c>
      <c r="I264">
        <v>0</v>
      </c>
      <c r="J264">
        <v>0</v>
      </c>
      <c r="K264">
        <v>0</v>
      </c>
      <c r="L264">
        <v>300000000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300000000</v>
      </c>
      <c r="T264">
        <v>0</v>
      </c>
      <c r="U264">
        <v>0</v>
      </c>
      <c r="V264">
        <v>0</v>
      </c>
    </row>
    <row r="265" spans="1:22">
      <c r="A265">
        <v>9</v>
      </c>
      <c r="B265" s="732">
        <v>2025</v>
      </c>
      <c r="C265" t="s">
        <v>27</v>
      </c>
      <c r="D265" t="s">
        <v>93</v>
      </c>
      <c r="F265">
        <v>7</v>
      </c>
      <c r="G265" t="s">
        <v>145</v>
      </c>
      <c r="H265" t="s">
        <v>162</v>
      </c>
      <c r="I265">
        <v>0</v>
      </c>
      <c r="J265">
        <v>0</v>
      </c>
      <c r="K265">
        <v>0</v>
      </c>
      <c r="L265">
        <v>700000000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700000000</v>
      </c>
      <c r="T265">
        <v>0</v>
      </c>
      <c r="U265">
        <v>0</v>
      </c>
      <c r="V265">
        <v>0</v>
      </c>
    </row>
    <row r="266" spans="1:22">
      <c r="A266">
        <v>9</v>
      </c>
      <c r="B266" s="732">
        <v>2025</v>
      </c>
      <c r="C266" t="s">
        <v>27</v>
      </c>
      <c r="D266" t="s">
        <v>93</v>
      </c>
      <c r="F266">
        <v>8</v>
      </c>
      <c r="G266" t="s">
        <v>145</v>
      </c>
      <c r="H266" t="s">
        <v>163</v>
      </c>
      <c r="I266">
        <v>0</v>
      </c>
      <c r="J266">
        <v>0</v>
      </c>
      <c r="K266">
        <v>0</v>
      </c>
      <c r="L266">
        <v>700000000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700000000</v>
      </c>
      <c r="T266">
        <v>0</v>
      </c>
      <c r="U266">
        <v>0</v>
      </c>
      <c r="V266">
        <v>0</v>
      </c>
    </row>
    <row r="267" spans="1:22">
      <c r="A267">
        <v>9</v>
      </c>
      <c r="B267" s="732">
        <v>2025</v>
      </c>
      <c r="C267" t="s">
        <v>27</v>
      </c>
      <c r="D267" t="s">
        <v>93</v>
      </c>
      <c r="F267">
        <v>9</v>
      </c>
      <c r="G267" t="s">
        <v>145</v>
      </c>
      <c r="H267" t="s">
        <v>164</v>
      </c>
      <c r="I267">
        <v>0</v>
      </c>
      <c r="J267">
        <v>0</v>
      </c>
      <c r="K267">
        <v>0</v>
      </c>
      <c r="L267">
        <v>700000000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700000000</v>
      </c>
      <c r="T267">
        <v>0</v>
      </c>
      <c r="U267">
        <v>0</v>
      </c>
      <c r="V267">
        <v>0</v>
      </c>
    </row>
    <row r="268" spans="1:22">
      <c r="A268">
        <v>9</v>
      </c>
      <c r="B268" s="732">
        <v>2025</v>
      </c>
      <c r="C268" t="s">
        <v>27</v>
      </c>
      <c r="D268" t="s">
        <v>93</v>
      </c>
      <c r="F268">
        <v>10</v>
      </c>
      <c r="G268" t="s">
        <v>145</v>
      </c>
      <c r="H268" t="s">
        <v>165</v>
      </c>
      <c r="I268">
        <v>0</v>
      </c>
      <c r="J268">
        <v>0</v>
      </c>
      <c r="K268">
        <v>0</v>
      </c>
      <c r="L268">
        <v>300000000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300000000</v>
      </c>
      <c r="T268">
        <v>0</v>
      </c>
      <c r="U268">
        <v>0</v>
      </c>
      <c r="V268">
        <v>0</v>
      </c>
    </row>
    <row r="269" spans="1:22">
      <c r="A269">
        <v>9</v>
      </c>
      <c r="B269" s="732">
        <v>2025</v>
      </c>
      <c r="C269" t="s">
        <v>27</v>
      </c>
      <c r="D269" t="s">
        <v>93</v>
      </c>
      <c r="F269">
        <v>11</v>
      </c>
      <c r="G269" t="s">
        <v>166</v>
      </c>
      <c r="H269" t="s">
        <v>167</v>
      </c>
      <c r="I269">
        <v>16717847000</v>
      </c>
      <c r="J269">
        <v>0</v>
      </c>
      <c r="K269">
        <v>0</v>
      </c>
      <c r="L269">
        <v>5600000000</v>
      </c>
      <c r="M269">
        <v>11117847000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5600000000</v>
      </c>
      <c r="T269">
        <v>11117847000</v>
      </c>
      <c r="U269">
        <v>0</v>
      </c>
      <c r="V269">
        <v>0.33497136323833998</v>
      </c>
    </row>
    <row r="270" spans="1:22">
      <c r="A270">
        <v>9</v>
      </c>
      <c r="B270" s="732">
        <v>2025</v>
      </c>
      <c r="C270" t="s">
        <v>27</v>
      </c>
      <c r="D270" t="s">
        <v>96</v>
      </c>
      <c r="F270">
        <v>1</v>
      </c>
      <c r="G270" t="s">
        <v>145</v>
      </c>
      <c r="H270" t="s">
        <v>169</v>
      </c>
      <c r="I270">
        <v>1890897000</v>
      </c>
      <c r="J270">
        <v>0</v>
      </c>
      <c r="K270">
        <v>390897000</v>
      </c>
      <c r="L270">
        <v>1890897000</v>
      </c>
      <c r="M270">
        <v>0</v>
      </c>
      <c r="N270">
        <v>64439815</v>
      </c>
      <c r="O270">
        <v>0</v>
      </c>
      <c r="P270">
        <v>0</v>
      </c>
      <c r="Q270">
        <v>64439815</v>
      </c>
      <c r="R270">
        <v>390897000</v>
      </c>
      <c r="S270">
        <v>1890897000</v>
      </c>
      <c r="T270">
        <v>64439815</v>
      </c>
      <c r="U270">
        <v>0</v>
      </c>
      <c r="V270">
        <v>1</v>
      </c>
    </row>
    <row r="271" spans="1:22">
      <c r="A271">
        <v>9</v>
      </c>
      <c r="B271" s="732">
        <v>2025</v>
      </c>
      <c r="C271" t="s">
        <v>34</v>
      </c>
      <c r="F271">
        <v>1</v>
      </c>
      <c r="G271" t="s">
        <v>171</v>
      </c>
      <c r="H271" t="s">
        <v>172</v>
      </c>
      <c r="I271">
        <v>880470000</v>
      </c>
      <c r="J271">
        <v>0</v>
      </c>
      <c r="K271">
        <v>0</v>
      </c>
      <c r="L271">
        <v>880470000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880470000</v>
      </c>
      <c r="T271">
        <v>0</v>
      </c>
      <c r="U271">
        <v>0</v>
      </c>
      <c r="V271">
        <v>0</v>
      </c>
    </row>
    <row r="272" spans="1:22">
      <c r="A272">
        <v>9</v>
      </c>
      <c r="B272" s="732">
        <v>2025</v>
      </c>
      <c r="C272" t="s">
        <v>34</v>
      </c>
      <c r="F272">
        <v>2</v>
      </c>
      <c r="G272" t="s">
        <v>173</v>
      </c>
      <c r="H272" t="s">
        <v>172</v>
      </c>
      <c r="I272">
        <v>2225105000</v>
      </c>
      <c r="J272">
        <v>0</v>
      </c>
      <c r="K272">
        <v>0</v>
      </c>
      <c r="L272">
        <v>2266311000</v>
      </c>
      <c r="M272">
        <v>-41206000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2266311000</v>
      </c>
      <c r="T272">
        <v>-41206000</v>
      </c>
      <c r="U272">
        <v>0</v>
      </c>
      <c r="V272">
        <v>0</v>
      </c>
    </row>
    <row r="273" spans="1:22">
      <c r="A273">
        <v>9</v>
      </c>
      <c r="B273" s="732">
        <v>2025</v>
      </c>
      <c r="C273" t="s">
        <v>34</v>
      </c>
      <c r="F273">
        <v>3</v>
      </c>
      <c r="G273" t="s">
        <v>353</v>
      </c>
      <c r="H273" t="s">
        <v>175</v>
      </c>
      <c r="I273">
        <v>10749957000</v>
      </c>
      <c r="J273">
        <v>0</v>
      </c>
      <c r="K273">
        <v>0</v>
      </c>
      <c r="L273">
        <v>10749957000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10749957000</v>
      </c>
      <c r="T273">
        <v>0</v>
      </c>
      <c r="U273">
        <v>0</v>
      </c>
      <c r="V273">
        <v>0</v>
      </c>
    </row>
    <row r="274" spans="1:22">
      <c r="A274">
        <v>9</v>
      </c>
      <c r="B274" s="732">
        <v>2025</v>
      </c>
      <c r="C274" t="s">
        <v>34</v>
      </c>
      <c r="F274">
        <v>4</v>
      </c>
      <c r="G274" t="s">
        <v>176</v>
      </c>
      <c r="H274" t="s">
        <v>177</v>
      </c>
      <c r="I274">
        <v>10026000000</v>
      </c>
      <c r="J274">
        <v>0</v>
      </c>
      <c r="K274">
        <v>0</v>
      </c>
      <c r="L274">
        <v>3007800000</v>
      </c>
      <c r="M274">
        <v>7018200000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3007800000</v>
      </c>
      <c r="T274">
        <v>7018200000</v>
      </c>
      <c r="U274">
        <v>0</v>
      </c>
      <c r="V274">
        <v>0</v>
      </c>
    </row>
    <row r="275" spans="1:22">
      <c r="A275">
        <v>9</v>
      </c>
      <c r="B275" s="732">
        <v>2025</v>
      </c>
      <c r="C275" t="s">
        <v>34</v>
      </c>
      <c r="F275">
        <v>5</v>
      </c>
      <c r="G275" t="s">
        <v>178</v>
      </c>
      <c r="H275" t="s">
        <v>179</v>
      </c>
      <c r="I275">
        <v>11041983000</v>
      </c>
      <c r="J275">
        <v>0</v>
      </c>
      <c r="K275">
        <v>0</v>
      </c>
      <c r="L275">
        <v>3312594900</v>
      </c>
      <c r="M275">
        <v>7729388100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3312594900</v>
      </c>
      <c r="T275">
        <v>7729388100</v>
      </c>
      <c r="U275">
        <v>0</v>
      </c>
      <c r="V275">
        <v>0</v>
      </c>
    </row>
    <row r="276" spans="1:22">
      <c r="A276">
        <v>9</v>
      </c>
      <c r="B276" s="732">
        <v>2025</v>
      </c>
      <c r="C276" t="s">
        <v>34</v>
      </c>
      <c r="F276">
        <v>6</v>
      </c>
      <c r="G276" t="s">
        <v>180</v>
      </c>
      <c r="H276" t="s">
        <v>181</v>
      </c>
      <c r="I276">
        <v>10722996000</v>
      </c>
      <c r="J276">
        <v>0</v>
      </c>
      <c r="K276">
        <v>0</v>
      </c>
      <c r="L276">
        <v>1651787000</v>
      </c>
      <c r="M276">
        <v>9071209000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1651787000</v>
      </c>
      <c r="T276">
        <v>0</v>
      </c>
      <c r="U276">
        <v>0</v>
      </c>
      <c r="V276">
        <v>0</v>
      </c>
    </row>
    <row r="277" spans="1:22">
      <c r="A277">
        <v>9</v>
      </c>
      <c r="B277" s="732">
        <v>2025</v>
      </c>
      <c r="C277" t="s">
        <v>34</v>
      </c>
      <c r="F277">
        <v>7</v>
      </c>
      <c r="G277" t="s">
        <v>232</v>
      </c>
      <c r="H277" t="s">
        <v>233</v>
      </c>
      <c r="I277">
        <v>21802964121</v>
      </c>
      <c r="J277">
        <v>0</v>
      </c>
      <c r="K277">
        <v>0</v>
      </c>
      <c r="L277">
        <v>21802964121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</row>
    <row r="278" spans="1:22">
      <c r="A278">
        <v>9</v>
      </c>
      <c r="B278" s="732">
        <v>2025</v>
      </c>
      <c r="C278" t="s">
        <v>51</v>
      </c>
      <c r="F278">
        <v>1</v>
      </c>
      <c r="G278" t="s">
        <v>219</v>
      </c>
      <c r="H278" t="s">
        <v>352</v>
      </c>
      <c r="I278">
        <v>349999998</v>
      </c>
      <c r="J278">
        <v>0</v>
      </c>
      <c r="K278">
        <v>0</v>
      </c>
      <c r="L278">
        <v>1090000000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1090000000</v>
      </c>
      <c r="T278">
        <v>0</v>
      </c>
      <c r="U278">
        <v>0</v>
      </c>
      <c r="V278">
        <v>0</v>
      </c>
    </row>
    <row r="279" spans="1:22">
      <c r="A279">
        <v>9</v>
      </c>
      <c r="B279" s="732">
        <v>2025</v>
      </c>
      <c r="C279" t="s">
        <v>51</v>
      </c>
      <c r="F279">
        <v>2</v>
      </c>
      <c r="G279" t="s">
        <v>246</v>
      </c>
      <c r="H279" t="s">
        <v>186</v>
      </c>
      <c r="I279">
        <v>0</v>
      </c>
      <c r="J279">
        <v>0</v>
      </c>
      <c r="K279">
        <v>20000000</v>
      </c>
      <c r="L279">
        <v>335000000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20000000</v>
      </c>
      <c r="S279">
        <v>335000000</v>
      </c>
      <c r="T279">
        <v>0</v>
      </c>
      <c r="U279">
        <v>0</v>
      </c>
      <c r="V279">
        <v>0</v>
      </c>
    </row>
    <row r="280" spans="1:22">
      <c r="A280">
        <v>10</v>
      </c>
      <c r="B280" s="732">
        <v>2025</v>
      </c>
      <c r="C280" t="s">
        <v>27</v>
      </c>
      <c r="D280" t="s">
        <v>24</v>
      </c>
      <c r="E280" t="s">
        <v>27</v>
      </c>
      <c r="F280">
        <v>1</v>
      </c>
      <c r="G280" t="s">
        <v>145</v>
      </c>
      <c r="H280" t="s">
        <v>28</v>
      </c>
      <c r="I280">
        <v>1058030000</v>
      </c>
      <c r="J280">
        <v>0</v>
      </c>
      <c r="K280">
        <v>0</v>
      </c>
      <c r="L280">
        <v>700000000</v>
      </c>
      <c r="M280">
        <v>358030000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700000000</v>
      </c>
      <c r="T280">
        <v>358030000</v>
      </c>
      <c r="U280">
        <v>0</v>
      </c>
      <c r="V280">
        <v>0.66160694876326798</v>
      </c>
    </row>
    <row r="281" spans="1:22">
      <c r="A281">
        <v>10</v>
      </c>
      <c r="B281" s="732">
        <v>2025</v>
      </c>
      <c r="C281" t="s">
        <v>27</v>
      </c>
      <c r="D281" t="s">
        <v>24</v>
      </c>
      <c r="E281" t="s">
        <v>27</v>
      </c>
      <c r="F281">
        <v>2</v>
      </c>
      <c r="G281" t="s">
        <v>145</v>
      </c>
      <c r="H281" t="s">
        <v>29</v>
      </c>
      <c r="I281">
        <v>1118543000</v>
      </c>
      <c r="J281">
        <v>0</v>
      </c>
      <c r="K281">
        <v>0</v>
      </c>
      <c r="L281">
        <v>1118000000</v>
      </c>
      <c r="M281">
        <v>543000</v>
      </c>
      <c r="N281">
        <v>138256070</v>
      </c>
      <c r="O281">
        <v>0</v>
      </c>
      <c r="P281">
        <v>138256070</v>
      </c>
      <c r="Q281">
        <v>0</v>
      </c>
      <c r="R281">
        <v>0</v>
      </c>
      <c r="S281">
        <v>1256256070</v>
      </c>
      <c r="T281">
        <v>543000</v>
      </c>
      <c r="U281">
        <v>0</v>
      </c>
      <c r="V281">
        <v>0.99951454704915199</v>
      </c>
    </row>
    <row r="282" spans="1:22">
      <c r="A282">
        <v>10</v>
      </c>
      <c r="B282" s="732">
        <v>2025</v>
      </c>
      <c r="C282" t="s">
        <v>27</v>
      </c>
      <c r="D282" t="s">
        <v>24</v>
      </c>
      <c r="E282" t="s">
        <v>27</v>
      </c>
      <c r="F282">
        <v>3</v>
      </c>
      <c r="G282" t="s">
        <v>145</v>
      </c>
      <c r="H282" t="s">
        <v>31</v>
      </c>
      <c r="I282">
        <v>1161338000</v>
      </c>
      <c r="J282">
        <v>0</v>
      </c>
      <c r="K282">
        <v>0</v>
      </c>
      <c r="L282">
        <v>1161338000</v>
      </c>
      <c r="M282">
        <v>0</v>
      </c>
      <c r="N282">
        <v>28072132</v>
      </c>
      <c r="O282">
        <v>0</v>
      </c>
      <c r="P282">
        <v>28072132</v>
      </c>
      <c r="Q282">
        <v>0</v>
      </c>
      <c r="R282">
        <v>0</v>
      </c>
      <c r="S282">
        <v>1189410132</v>
      </c>
      <c r="T282">
        <v>0</v>
      </c>
      <c r="U282">
        <v>0</v>
      </c>
      <c r="V282">
        <v>1</v>
      </c>
    </row>
    <row r="283" spans="1:22">
      <c r="A283">
        <v>10</v>
      </c>
      <c r="B283" s="732">
        <v>2025</v>
      </c>
      <c r="C283" t="s">
        <v>27</v>
      </c>
      <c r="D283" t="s">
        <v>24</v>
      </c>
      <c r="E283" t="s">
        <v>27</v>
      </c>
      <c r="F283">
        <v>4</v>
      </c>
      <c r="G283" t="s">
        <v>145</v>
      </c>
      <c r="H283" t="s">
        <v>222</v>
      </c>
      <c r="I283">
        <v>1115000000</v>
      </c>
      <c r="J283">
        <v>400000000</v>
      </c>
      <c r="K283">
        <v>0</v>
      </c>
      <c r="L283">
        <v>400000000</v>
      </c>
      <c r="M283">
        <v>715000000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400000000</v>
      </c>
      <c r="T283">
        <v>715000000</v>
      </c>
      <c r="U283">
        <v>0</v>
      </c>
      <c r="V283">
        <v>0.35874439461883401</v>
      </c>
    </row>
    <row r="284" spans="1:22">
      <c r="A284">
        <v>10</v>
      </c>
      <c r="B284" s="732">
        <v>2025</v>
      </c>
      <c r="C284" t="s">
        <v>27</v>
      </c>
      <c r="D284" t="s">
        <v>24</v>
      </c>
      <c r="E284" t="s">
        <v>27</v>
      </c>
      <c r="F284">
        <v>5</v>
      </c>
      <c r="G284" t="s">
        <v>145</v>
      </c>
      <c r="H284" t="s">
        <v>32</v>
      </c>
      <c r="I284">
        <v>1075562000</v>
      </c>
      <c r="J284">
        <v>0</v>
      </c>
      <c r="K284">
        <v>0</v>
      </c>
      <c r="L284">
        <v>400000000</v>
      </c>
      <c r="M284">
        <v>675562000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400000000</v>
      </c>
      <c r="T284">
        <v>675562000</v>
      </c>
      <c r="U284">
        <v>0</v>
      </c>
      <c r="V284">
        <v>0.371898598128234</v>
      </c>
    </row>
    <row r="285" spans="1:22">
      <c r="A285">
        <v>10</v>
      </c>
      <c r="B285" s="732">
        <v>2025</v>
      </c>
      <c r="C285" t="s">
        <v>27</v>
      </c>
      <c r="D285" t="s">
        <v>24</v>
      </c>
      <c r="E285" t="s">
        <v>34</v>
      </c>
      <c r="F285">
        <v>1</v>
      </c>
      <c r="G285" t="s">
        <v>145</v>
      </c>
      <c r="H285" t="s">
        <v>35</v>
      </c>
      <c r="I285">
        <v>1295727000</v>
      </c>
      <c r="J285">
        <v>0</v>
      </c>
      <c r="K285">
        <v>0</v>
      </c>
      <c r="L285">
        <v>1150000000</v>
      </c>
      <c r="M285">
        <v>145727000</v>
      </c>
      <c r="N285">
        <v>205663339</v>
      </c>
      <c r="O285">
        <v>0</v>
      </c>
      <c r="P285">
        <v>100000000</v>
      </c>
      <c r="Q285">
        <v>105663339</v>
      </c>
      <c r="R285">
        <v>0</v>
      </c>
      <c r="S285">
        <v>1250000000</v>
      </c>
      <c r="T285">
        <v>251390339</v>
      </c>
      <c r="U285">
        <v>0</v>
      </c>
      <c r="V285">
        <v>0.88753263611856503</v>
      </c>
    </row>
    <row r="286" spans="1:22">
      <c r="A286">
        <v>10</v>
      </c>
      <c r="B286" s="732">
        <v>2025</v>
      </c>
      <c r="C286" t="s">
        <v>27</v>
      </c>
      <c r="D286" t="s">
        <v>24</v>
      </c>
      <c r="E286" t="s">
        <v>34</v>
      </c>
      <c r="F286">
        <v>2</v>
      </c>
      <c r="G286" t="s">
        <v>145</v>
      </c>
      <c r="H286" t="s">
        <v>36</v>
      </c>
      <c r="I286">
        <v>1629894000</v>
      </c>
      <c r="J286">
        <v>0</v>
      </c>
      <c r="K286">
        <v>0</v>
      </c>
      <c r="L286">
        <v>1629894000</v>
      </c>
      <c r="M286">
        <v>0</v>
      </c>
      <c r="N286">
        <v>134944617</v>
      </c>
      <c r="O286">
        <v>0</v>
      </c>
      <c r="P286">
        <v>134944617</v>
      </c>
      <c r="Q286">
        <v>0</v>
      </c>
      <c r="R286">
        <v>0</v>
      </c>
      <c r="S286">
        <v>1764838617</v>
      </c>
      <c r="T286">
        <v>0</v>
      </c>
      <c r="U286">
        <v>0</v>
      </c>
      <c r="V286">
        <v>1</v>
      </c>
    </row>
    <row r="287" spans="1:22">
      <c r="A287">
        <v>10</v>
      </c>
      <c r="B287" s="732">
        <v>2025</v>
      </c>
      <c r="C287" t="s">
        <v>27</v>
      </c>
      <c r="D287" t="s">
        <v>24</v>
      </c>
      <c r="E287" t="s">
        <v>34</v>
      </c>
      <c r="F287">
        <v>3</v>
      </c>
      <c r="G287" t="s">
        <v>145</v>
      </c>
      <c r="H287" t="s">
        <v>37</v>
      </c>
      <c r="I287">
        <v>1323640000</v>
      </c>
      <c r="J287">
        <v>0</v>
      </c>
      <c r="K287">
        <v>0</v>
      </c>
      <c r="L287">
        <v>1300000000</v>
      </c>
      <c r="M287">
        <v>23640000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1300000000</v>
      </c>
      <c r="T287">
        <v>23640000</v>
      </c>
      <c r="U287">
        <v>0</v>
      </c>
      <c r="V287">
        <v>0.98214015895560702</v>
      </c>
    </row>
    <row r="288" spans="1:22">
      <c r="A288">
        <v>10</v>
      </c>
      <c r="B288" s="732">
        <v>2025</v>
      </c>
      <c r="C288" t="s">
        <v>27</v>
      </c>
      <c r="D288" t="s">
        <v>24</v>
      </c>
      <c r="E288" t="s">
        <v>34</v>
      </c>
      <c r="F288">
        <v>4</v>
      </c>
      <c r="G288" t="s">
        <v>145</v>
      </c>
      <c r="H288" t="s">
        <v>38</v>
      </c>
      <c r="I288">
        <v>1325211000</v>
      </c>
      <c r="J288">
        <v>0</v>
      </c>
      <c r="K288">
        <v>0</v>
      </c>
      <c r="L288">
        <v>1300000000</v>
      </c>
      <c r="M288">
        <v>25211000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1300000000</v>
      </c>
      <c r="T288">
        <v>25211000</v>
      </c>
      <c r="U288">
        <v>0</v>
      </c>
      <c r="V288">
        <v>0.98097585969328704</v>
      </c>
    </row>
    <row r="289" spans="1:22">
      <c r="A289">
        <v>10</v>
      </c>
      <c r="B289" s="732">
        <v>2025</v>
      </c>
      <c r="C289" t="s">
        <v>27</v>
      </c>
      <c r="D289" t="s">
        <v>24</v>
      </c>
      <c r="E289" t="s">
        <v>34</v>
      </c>
      <c r="F289">
        <v>5</v>
      </c>
      <c r="G289" t="s">
        <v>145</v>
      </c>
      <c r="H289" t="s">
        <v>39</v>
      </c>
      <c r="I289">
        <v>1176530000</v>
      </c>
      <c r="J289">
        <v>178527852</v>
      </c>
      <c r="K289">
        <v>0</v>
      </c>
      <c r="L289">
        <v>1100000000</v>
      </c>
      <c r="M289">
        <v>76530000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1100000000</v>
      </c>
      <c r="T289">
        <v>76530000</v>
      </c>
      <c r="U289">
        <v>0</v>
      </c>
      <c r="V289">
        <v>0.93495278488436295</v>
      </c>
    </row>
    <row r="290" spans="1:22">
      <c r="A290">
        <v>10</v>
      </c>
      <c r="B290" s="732">
        <v>2025</v>
      </c>
      <c r="C290" t="s">
        <v>27</v>
      </c>
      <c r="D290" t="s">
        <v>24</v>
      </c>
      <c r="E290" t="s">
        <v>34</v>
      </c>
      <c r="F290">
        <v>6</v>
      </c>
      <c r="G290" t="s">
        <v>145</v>
      </c>
      <c r="H290" t="s">
        <v>40</v>
      </c>
      <c r="I290">
        <v>1195530000</v>
      </c>
      <c r="J290">
        <v>0</v>
      </c>
      <c r="K290">
        <v>0</v>
      </c>
      <c r="L290">
        <v>1195530000</v>
      </c>
      <c r="M290">
        <v>0</v>
      </c>
      <c r="N290">
        <v>141848544</v>
      </c>
      <c r="O290">
        <v>0</v>
      </c>
      <c r="P290">
        <v>141848544</v>
      </c>
      <c r="Q290">
        <v>0</v>
      </c>
      <c r="R290">
        <v>0</v>
      </c>
      <c r="S290">
        <v>1337378544</v>
      </c>
      <c r="T290">
        <v>0</v>
      </c>
      <c r="U290">
        <v>0</v>
      </c>
      <c r="V290">
        <v>1</v>
      </c>
    </row>
    <row r="291" spans="1:22">
      <c r="A291">
        <v>10</v>
      </c>
      <c r="B291" s="732">
        <v>2025</v>
      </c>
      <c r="C291" t="s">
        <v>27</v>
      </c>
      <c r="D291" t="s">
        <v>24</v>
      </c>
      <c r="E291" t="s">
        <v>34</v>
      </c>
      <c r="F291">
        <v>7</v>
      </c>
      <c r="G291" t="s">
        <v>145</v>
      </c>
      <c r="H291" t="s">
        <v>41</v>
      </c>
      <c r="I291">
        <v>1300374000</v>
      </c>
      <c r="J291">
        <v>387132000</v>
      </c>
      <c r="K291">
        <v>100000000</v>
      </c>
      <c r="L291">
        <v>1200000000</v>
      </c>
      <c r="M291">
        <v>100374000</v>
      </c>
      <c r="N291">
        <v>99454630</v>
      </c>
      <c r="O291">
        <v>0</v>
      </c>
      <c r="P291">
        <v>99454630</v>
      </c>
      <c r="Q291">
        <v>0</v>
      </c>
      <c r="R291">
        <v>100000000</v>
      </c>
      <c r="S291">
        <v>1299454630</v>
      </c>
      <c r="T291">
        <v>100374000</v>
      </c>
      <c r="U291">
        <v>0.25830982713906397</v>
      </c>
      <c r="V291">
        <v>0.92281143732495396</v>
      </c>
    </row>
    <row r="292" spans="1:22">
      <c r="A292">
        <v>10</v>
      </c>
      <c r="B292" s="732">
        <v>2025</v>
      </c>
      <c r="C292" t="s">
        <v>27</v>
      </c>
      <c r="D292" t="s">
        <v>24</v>
      </c>
      <c r="E292" t="s">
        <v>34</v>
      </c>
      <c r="F292">
        <v>8</v>
      </c>
      <c r="G292" t="s">
        <v>145</v>
      </c>
      <c r="H292" t="s">
        <v>43</v>
      </c>
      <c r="I292">
        <v>1654109000</v>
      </c>
      <c r="J292">
        <v>0</v>
      </c>
      <c r="K292">
        <v>0</v>
      </c>
      <c r="L292">
        <v>400000000</v>
      </c>
      <c r="M292">
        <v>1254109000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400000000</v>
      </c>
      <c r="T292">
        <v>1254109000</v>
      </c>
      <c r="U292">
        <v>0</v>
      </c>
      <c r="V292">
        <v>0.24182203228445001</v>
      </c>
    </row>
    <row r="293" spans="1:22">
      <c r="A293">
        <v>10</v>
      </c>
      <c r="B293" s="732">
        <v>2025</v>
      </c>
      <c r="C293" t="s">
        <v>27</v>
      </c>
      <c r="D293" t="s">
        <v>24</v>
      </c>
      <c r="E293" t="s">
        <v>34</v>
      </c>
      <c r="F293">
        <v>9</v>
      </c>
      <c r="G293" t="s">
        <v>145</v>
      </c>
      <c r="H293" t="s">
        <v>45</v>
      </c>
      <c r="I293">
        <v>1386198277</v>
      </c>
      <c r="J293">
        <v>200000000</v>
      </c>
      <c r="K293">
        <v>0</v>
      </c>
      <c r="L293">
        <v>200000000</v>
      </c>
      <c r="M293">
        <v>1186198277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200000000</v>
      </c>
      <c r="T293">
        <v>1186198277</v>
      </c>
      <c r="U293">
        <v>0</v>
      </c>
      <c r="V293">
        <v>0.14427950410733301</v>
      </c>
    </row>
    <row r="294" spans="1:22">
      <c r="A294">
        <v>10</v>
      </c>
      <c r="B294" s="732">
        <v>2025</v>
      </c>
      <c r="C294" t="s">
        <v>27</v>
      </c>
      <c r="D294" t="s">
        <v>24</v>
      </c>
      <c r="E294" t="s">
        <v>34</v>
      </c>
      <c r="F294">
        <v>10</v>
      </c>
      <c r="G294" t="s">
        <v>145</v>
      </c>
      <c r="H294" t="s">
        <v>46</v>
      </c>
      <c r="I294">
        <v>1151187000</v>
      </c>
      <c r="J294">
        <v>0</v>
      </c>
      <c r="K294">
        <v>0</v>
      </c>
      <c r="L294">
        <v>1151187000</v>
      </c>
      <c r="M294">
        <v>0</v>
      </c>
      <c r="N294">
        <v>139474971</v>
      </c>
      <c r="O294">
        <v>0</v>
      </c>
      <c r="P294">
        <v>139474971</v>
      </c>
      <c r="Q294">
        <v>0</v>
      </c>
      <c r="R294">
        <v>0</v>
      </c>
      <c r="S294">
        <v>1290661971</v>
      </c>
      <c r="T294">
        <v>0</v>
      </c>
      <c r="U294">
        <v>0</v>
      </c>
      <c r="V294">
        <v>1</v>
      </c>
    </row>
    <row r="295" spans="1:22">
      <c r="A295">
        <v>10</v>
      </c>
      <c r="B295" s="732">
        <v>2025</v>
      </c>
      <c r="C295" t="s">
        <v>27</v>
      </c>
      <c r="D295" t="s">
        <v>24</v>
      </c>
      <c r="E295" t="s">
        <v>34</v>
      </c>
      <c r="F295">
        <v>11</v>
      </c>
      <c r="G295" t="s">
        <v>145</v>
      </c>
      <c r="H295" t="s">
        <v>47</v>
      </c>
      <c r="I295">
        <v>1599758000</v>
      </c>
      <c r="J295">
        <v>199758000</v>
      </c>
      <c r="K295">
        <v>0</v>
      </c>
      <c r="L295">
        <v>1400000000</v>
      </c>
      <c r="M295">
        <v>199758000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1400000000</v>
      </c>
      <c r="T295">
        <v>199758000</v>
      </c>
      <c r="U295">
        <v>0</v>
      </c>
      <c r="V295">
        <v>0.87513236377002002</v>
      </c>
    </row>
    <row r="296" spans="1:22">
      <c r="A296">
        <v>10</v>
      </c>
      <c r="B296" s="732">
        <v>2025</v>
      </c>
      <c r="C296" t="s">
        <v>27</v>
      </c>
      <c r="D296" t="s">
        <v>24</v>
      </c>
      <c r="E296" t="s">
        <v>34</v>
      </c>
      <c r="F296">
        <v>12</v>
      </c>
      <c r="G296" t="s">
        <v>145</v>
      </c>
      <c r="H296" t="s">
        <v>48</v>
      </c>
      <c r="I296">
        <v>1512938000</v>
      </c>
      <c r="J296">
        <v>0</v>
      </c>
      <c r="K296">
        <v>0</v>
      </c>
      <c r="L296">
        <v>1512938000</v>
      </c>
      <c r="M296">
        <v>0</v>
      </c>
      <c r="N296">
        <v>145883155</v>
      </c>
      <c r="O296">
        <v>0</v>
      </c>
      <c r="P296">
        <v>145883155</v>
      </c>
      <c r="Q296">
        <v>0</v>
      </c>
      <c r="R296">
        <v>0</v>
      </c>
      <c r="S296">
        <v>1658821155</v>
      </c>
      <c r="T296">
        <v>0</v>
      </c>
      <c r="U296">
        <v>0</v>
      </c>
      <c r="V296">
        <v>1</v>
      </c>
    </row>
    <row r="297" spans="1:22">
      <c r="A297">
        <v>10</v>
      </c>
      <c r="B297" s="732">
        <v>2025</v>
      </c>
      <c r="C297" t="s">
        <v>27</v>
      </c>
      <c r="D297" t="s">
        <v>24</v>
      </c>
      <c r="E297" t="s">
        <v>34</v>
      </c>
      <c r="F297">
        <v>13</v>
      </c>
      <c r="G297" t="s">
        <v>145</v>
      </c>
      <c r="H297" t="s">
        <v>49</v>
      </c>
      <c r="I297">
        <v>1593398000</v>
      </c>
      <c r="J297">
        <v>0</v>
      </c>
      <c r="K297">
        <v>0</v>
      </c>
      <c r="L297">
        <v>1593398000</v>
      </c>
      <c r="M297">
        <v>0</v>
      </c>
      <c r="N297">
        <v>113004411</v>
      </c>
      <c r="O297">
        <v>0</v>
      </c>
      <c r="P297">
        <v>113004411</v>
      </c>
      <c r="Q297">
        <v>0</v>
      </c>
      <c r="R297">
        <v>0</v>
      </c>
      <c r="S297">
        <v>1706402411</v>
      </c>
      <c r="T297">
        <v>0</v>
      </c>
      <c r="U297">
        <v>0</v>
      </c>
      <c r="V297">
        <v>1</v>
      </c>
    </row>
    <row r="298" spans="1:22">
      <c r="A298">
        <v>10</v>
      </c>
      <c r="B298" s="732">
        <v>2025</v>
      </c>
      <c r="C298" t="s">
        <v>27</v>
      </c>
      <c r="D298" t="s">
        <v>24</v>
      </c>
      <c r="E298" t="s">
        <v>34</v>
      </c>
      <c r="F298">
        <v>14</v>
      </c>
      <c r="G298" t="s">
        <v>145</v>
      </c>
      <c r="H298" t="s">
        <v>50</v>
      </c>
      <c r="I298">
        <v>1168758000</v>
      </c>
      <c r="J298">
        <v>0</v>
      </c>
      <c r="K298">
        <v>0</v>
      </c>
      <c r="L298">
        <v>300000000</v>
      </c>
      <c r="M298">
        <v>868758000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300000000</v>
      </c>
      <c r="T298">
        <v>868758000</v>
      </c>
      <c r="U298">
        <v>0</v>
      </c>
      <c r="V298">
        <v>0.25668273500587802</v>
      </c>
    </row>
    <row r="299" spans="1:22">
      <c r="A299">
        <v>10</v>
      </c>
      <c r="B299" s="732">
        <v>2025</v>
      </c>
      <c r="C299" t="s">
        <v>27</v>
      </c>
      <c r="D299" t="s">
        <v>24</v>
      </c>
      <c r="E299" t="s">
        <v>51</v>
      </c>
      <c r="F299">
        <v>1</v>
      </c>
      <c r="G299" t="s">
        <v>145</v>
      </c>
      <c r="H299" t="s">
        <v>52</v>
      </c>
      <c r="I299">
        <v>1566568000</v>
      </c>
      <c r="J299">
        <v>0</v>
      </c>
      <c r="K299">
        <v>0</v>
      </c>
      <c r="L299">
        <v>1566568000</v>
      </c>
      <c r="M299">
        <v>0</v>
      </c>
      <c r="N299">
        <v>203928380</v>
      </c>
      <c r="O299">
        <v>0</v>
      </c>
      <c r="P299">
        <v>203928704</v>
      </c>
      <c r="Q299">
        <v>-324</v>
      </c>
      <c r="R299">
        <v>0</v>
      </c>
      <c r="S299">
        <v>1770496704</v>
      </c>
      <c r="T299">
        <v>-324</v>
      </c>
      <c r="U299">
        <v>0</v>
      </c>
      <c r="V299">
        <v>1</v>
      </c>
    </row>
    <row r="300" spans="1:22">
      <c r="A300">
        <v>10</v>
      </c>
      <c r="B300" s="732">
        <v>2025</v>
      </c>
      <c r="C300" t="s">
        <v>27</v>
      </c>
      <c r="D300" t="s">
        <v>24</v>
      </c>
      <c r="E300" t="s">
        <v>51</v>
      </c>
      <c r="F300">
        <v>2</v>
      </c>
      <c r="G300" t="s">
        <v>145</v>
      </c>
      <c r="H300" t="s">
        <v>53</v>
      </c>
      <c r="I300">
        <v>1258870507</v>
      </c>
      <c r="J300">
        <v>400000000</v>
      </c>
      <c r="K300">
        <v>0</v>
      </c>
      <c r="L300">
        <v>400000000</v>
      </c>
      <c r="M300">
        <v>858870507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400000000</v>
      </c>
      <c r="T300">
        <v>858870507</v>
      </c>
      <c r="U300">
        <v>0</v>
      </c>
      <c r="V300">
        <v>0.31774515152732902</v>
      </c>
    </row>
    <row r="301" spans="1:22">
      <c r="A301">
        <v>10</v>
      </c>
      <c r="B301" s="732">
        <v>2025</v>
      </c>
      <c r="C301" t="s">
        <v>27</v>
      </c>
      <c r="D301" t="s">
        <v>24</v>
      </c>
      <c r="E301" t="s">
        <v>51</v>
      </c>
      <c r="F301">
        <v>3</v>
      </c>
      <c r="G301" t="s">
        <v>145</v>
      </c>
      <c r="H301" t="s">
        <v>54</v>
      </c>
      <c r="I301">
        <v>1254176935</v>
      </c>
      <c r="J301">
        <v>600000000</v>
      </c>
      <c r="K301">
        <v>0</v>
      </c>
      <c r="L301">
        <v>200000000</v>
      </c>
      <c r="M301">
        <v>1054176935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200000000</v>
      </c>
      <c r="T301">
        <v>1054176935</v>
      </c>
      <c r="U301">
        <v>0</v>
      </c>
      <c r="V301">
        <v>0.15946713292092199</v>
      </c>
    </row>
    <row r="302" spans="1:22">
      <c r="A302">
        <v>10</v>
      </c>
      <c r="B302" s="732">
        <v>2025</v>
      </c>
      <c r="C302" t="s">
        <v>27</v>
      </c>
      <c r="D302" t="s">
        <v>24</v>
      </c>
      <c r="E302" t="s">
        <v>51</v>
      </c>
      <c r="F302">
        <v>4</v>
      </c>
      <c r="G302" t="s">
        <v>145</v>
      </c>
      <c r="H302" t="s">
        <v>55</v>
      </c>
      <c r="I302">
        <v>929889000</v>
      </c>
      <c r="J302">
        <v>0</v>
      </c>
      <c r="K302">
        <v>0</v>
      </c>
      <c r="L302">
        <v>929889000</v>
      </c>
      <c r="M302">
        <v>0</v>
      </c>
      <c r="N302">
        <v>41060664</v>
      </c>
      <c r="O302">
        <v>0</v>
      </c>
      <c r="P302">
        <v>41060664</v>
      </c>
      <c r="Q302">
        <v>0</v>
      </c>
      <c r="R302">
        <v>0</v>
      </c>
      <c r="S302">
        <v>970949664</v>
      </c>
      <c r="T302">
        <v>0</v>
      </c>
      <c r="U302">
        <v>0</v>
      </c>
      <c r="V302">
        <v>1</v>
      </c>
    </row>
    <row r="303" spans="1:22">
      <c r="A303">
        <v>10</v>
      </c>
      <c r="B303" s="732">
        <v>2025</v>
      </c>
      <c r="C303" t="s">
        <v>27</v>
      </c>
      <c r="D303" t="s">
        <v>24</v>
      </c>
      <c r="E303" t="s">
        <v>51</v>
      </c>
      <c r="F303">
        <v>5</v>
      </c>
      <c r="G303" t="s">
        <v>145</v>
      </c>
      <c r="H303" t="s">
        <v>56</v>
      </c>
      <c r="I303">
        <v>1150397000</v>
      </c>
      <c r="J303">
        <v>0</v>
      </c>
      <c r="K303">
        <v>0</v>
      </c>
      <c r="L303">
        <v>1150397000</v>
      </c>
      <c r="M303">
        <v>0</v>
      </c>
      <c r="N303">
        <v>157624826</v>
      </c>
      <c r="O303">
        <v>0</v>
      </c>
      <c r="P303">
        <v>157624826</v>
      </c>
      <c r="Q303">
        <v>0</v>
      </c>
      <c r="R303">
        <v>0</v>
      </c>
      <c r="S303">
        <v>1308021826</v>
      </c>
      <c r="T303">
        <v>0</v>
      </c>
      <c r="U303">
        <v>0</v>
      </c>
      <c r="V303">
        <v>1</v>
      </c>
    </row>
    <row r="304" spans="1:22">
      <c r="A304">
        <v>10</v>
      </c>
      <c r="B304" s="732">
        <v>2025</v>
      </c>
      <c r="C304" t="s">
        <v>27</v>
      </c>
      <c r="D304" t="s">
        <v>24</v>
      </c>
      <c r="E304" t="s">
        <v>51</v>
      </c>
      <c r="F304">
        <v>6</v>
      </c>
      <c r="G304" t="s">
        <v>145</v>
      </c>
      <c r="H304" t="s">
        <v>147</v>
      </c>
      <c r="I304">
        <v>1350745000</v>
      </c>
      <c r="J304">
        <v>0</v>
      </c>
      <c r="K304">
        <v>0</v>
      </c>
      <c r="L304">
        <v>100000000</v>
      </c>
      <c r="M304">
        <v>1250745000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100000000</v>
      </c>
      <c r="T304">
        <v>1250745000</v>
      </c>
      <c r="U304">
        <v>0</v>
      </c>
      <c r="V304">
        <v>7.4033218705232995E-2</v>
      </c>
    </row>
    <row r="305" spans="1:22">
      <c r="A305">
        <v>10</v>
      </c>
      <c r="B305" s="732">
        <v>2025</v>
      </c>
      <c r="C305" t="s">
        <v>27</v>
      </c>
      <c r="D305" t="s">
        <v>24</v>
      </c>
      <c r="E305" t="s">
        <v>51</v>
      </c>
      <c r="F305">
        <v>7</v>
      </c>
      <c r="G305" t="s">
        <v>145</v>
      </c>
      <c r="H305" t="s">
        <v>243</v>
      </c>
      <c r="I305">
        <v>1437536000</v>
      </c>
      <c r="J305">
        <v>0</v>
      </c>
      <c r="K305">
        <v>450000000</v>
      </c>
      <c r="L305">
        <v>450000000</v>
      </c>
      <c r="M305">
        <v>987536000</v>
      </c>
      <c r="N305">
        <v>0</v>
      </c>
      <c r="O305">
        <v>0</v>
      </c>
      <c r="P305">
        <v>0</v>
      </c>
      <c r="Q305">
        <v>0</v>
      </c>
      <c r="R305">
        <v>450000000</v>
      </c>
      <c r="S305">
        <v>450000000</v>
      </c>
      <c r="T305">
        <v>987536000</v>
      </c>
      <c r="U305">
        <v>0</v>
      </c>
      <c r="V305">
        <v>0.31303563875965501</v>
      </c>
    </row>
    <row r="306" spans="1:22">
      <c r="A306">
        <v>10</v>
      </c>
      <c r="B306" s="732">
        <v>2025</v>
      </c>
      <c r="C306" t="s">
        <v>27</v>
      </c>
      <c r="D306" t="s">
        <v>24</v>
      </c>
      <c r="E306" t="s">
        <v>57</v>
      </c>
      <c r="F306">
        <v>1</v>
      </c>
      <c r="G306" t="s">
        <v>145</v>
      </c>
      <c r="H306" t="s">
        <v>58</v>
      </c>
      <c r="I306">
        <v>1213045000</v>
      </c>
      <c r="J306">
        <v>400000000</v>
      </c>
      <c r="K306">
        <v>0</v>
      </c>
      <c r="L306">
        <v>800000000</v>
      </c>
      <c r="M306">
        <v>413045000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800000000</v>
      </c>
      <c r="T306">
        <v>413045000</v>
      </c>
      <c r="U306">
        <v>0</v>
      </c>
      <c r="V306">
        <v>0.65949738055884199</v>
      </c>
    </row>
    <row r="307" spans="1:22">
      <c r="A307">
        <v>10</v>
      </c>
      <c r="B307" s="732">
        <v>2025</v>
      </c>
      <c r="C307" t="s">
        <v>27</v>
      </c>
      <c r="D307" t="s">
        <v>24</v>
      </c>
      <c r="E307" t="s">
        <v>57</v>
      </c>
      <c r="F307">
        <v>2</v>
      </c>
      <c r="G307" t="s">
        <v>145</v>
      </c>
      <c r="H307" t="s">
        <v>59</v>
      </c>
      <c r="I307">
        <v>1307972000</v>
      </c>
      <c r="J307">
        <v>350000000</v>
      </c>
      <c r="K307">
        <v>0</v>
      </c>
      <c r="L307">
        <v>900000000</v>
      </c>
      <c r="M307">
        <v>407972000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900000000</v>
      </c>
      <c r="T307">
        <v>407972000</v>
      </c>
      <c r="U307">
        <v>0</v>
      </c>
      <c r="V307">
        <v>0.68808812421061005</v>
      </c>
    </row>
    <row r="308" spans="1:22">
      <c r="A308">
        <v>10</v>
      </c>
      <c r="B308" s="732">
        <v>2025</v>
      </c>
      <c r="C308" t="s">
        <v>27</v>
      </c>
      <c r="D308" t="s">
        <v>24</v>
      </c>
      <c r="E308" t="s">
        <v>57</v>
      </c>
      <c r="F308">
        <v>3</v>
      </c>
      <c r="G308" t="s">
        <v>145</v>
      </c>
      <c r="H308" t="s">
        <v>60</v>
      </c>
      <c r="I308">
        <v>1196198000</v>
      </c>
      <c r="J308">
        <v>0</v>
      </c>
      <c r="K308">
        <v>0</v>
      </c>
      <c r="L308">
        <v>1196198000</v>
      </c>
      <c r="M308">
        <v>0</v>
      </c>
      <c r="N308">
        <v>164802311</v>
      </c>
      <c r="O308">
        <v>0</v>
      </c>
      <c r="P308">
        <v>164802311</v>
      </c>
      <c r="Q308">
        <v>0</v>
      </c>
      <c r="R308">
        <v>0</v>
      </c>
      <c r="S308">
        <v>1361000311</v>
      </c>
      <c r="T308">
        <v>0</v>
      </c>
      <c r="U308">
        <v>0</v>
      </c>
      <c r="V308">
        <v>1</v>
      </c>
    </row>
    <row r="309" spans="1:22">
      <c r="A309">
        <v>10</v>
      </c>
      <c r="B309" s="732">
        <v>2025</v>
      </c>
      <c r="C309" t="s">
        <v>27</v>
      </c>
      <c r="D309" t="s">
        <v>24</v>
      </c>
      <c r="E309" t="s">
        <v>57</v>
      </c>
      <c r="F309">
        <v>4</v>
      </c>
      <c r="G309" t="s">
        <v>145</v>
      </c>
      <c r="H309" t="s">
        <v>62</v>
      </c>
      <c r="I309">
        <v>1299151000</v>
      </c>
      <c r="J309">
        <v>0</v>
      </c>
      <c r="K309">
        <v>0</v>
      </c>
      <c r="L309">
        <v>1250000000</v>
      </c>
      <c r="M309">
        <v>49151000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1250000000</v>
      </c>
      <c r="T309">
        <v>49151000</v>
      </c>
      <c r="U309">
        <v>0</v>
      </c>
      <c r="V309">
        <v>0.96216683049160601</v>
      </c>
    </row>
    <row r="310" spans="1:22">
      <c r="A310">
        <v>10</v>
      </c>
      <c r="B310" s="732">
        <v>2025</v>
      </c>
      <c r="C310" t="s">
        <v>27</v>
      </c>
      <c r="D310" t="s">
        <v>24</v>
      </c>
      <c r="E310" t="s">
        <v>57</v>
      </c>
      <c r="F310">
        <v>5</v>
      </c>
      <c r="G310" t="s">
        <v>145</v>
      </c>
      <c r="H310" t="s">
        <v>63</v>
      </c>
      <c r="I310">
        <v>1178570000</v>
      </c>
      <c r="J310">
        <v>0</v>
      </c>
      <c r="K310">
        <v>0</v>
      </c>
      <c r="L310">
        <v>1178570000</v>
      </c>
      <c r="M310">
        <v>0</v>
      </c>
      <c r="N310">
        <v>162990131</v>
      </c>
      <c r="O310">
        <v>0</v>
      </c>
      <c r="P310">
        <v>162990131</v>
      </c>
      <c r="Q310">
        <v>0</v>
      </c>
      <c r="R310">
        <v>0</v>
      </c>
      <c r="S310">
        <v>1341560131</v>
      </c>
      <c r="T310">
        <v>0</v>
      </c>
      <c r="U310">
        <v>0</v>
      </c>
      <c r="V310">
        <v>1</v>
      </c>
    </row>
    <row r="311" spans="1:22">
      <c r="A311">
        <v>10</v>
      </c>
      <c r="B311" s="732">
        <v>2025</v>
      </c>
      <c r="C311" t="s">
        <v>27</v>
      </c>
      <c r="D311" t="s">
        <v>24</v>
      </c>
      <c r="E311" t="s">
        <v>57</v>
      </c>
      <c r="F311">
        <v>6</v>
      </c>
      <c r="G311" t="s">
        <v>145</v>
      </c>
      <c r="H311" t="s">
        <v>224</v>
      </c>
      <c r="I311">
        <v>1209500000</v>
      </c>
      <c r="J311">
        <v>300000000</v>
      </c>
      <c r="K311">
        <v>0</v>
      </c>
      <c r="L311">
        <v>300000000</v>
      </c>
      <c r="M311">
        <v>909500000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300000000</v>
      </c>
      <c r="T311">
        <v>909500000</v>
      </c>
      <c r="U311">
        <v>0</v>
      </c>
      <c r="V311">
        <v>0.24803637866887099</v>
      </c>
    </row>
    <row r="312" spans="1:22">
      <c r="A312">
        <v>10</v>
      </c>
      <c r="B312" s="732">
        <v>2025</v>
      </c>
      <c r="C312" t="s">
        <v>27</v>
      </c>
      <c r="D312" t="s">
        <v>24</v>
      </c>
      <c r="E312" t="s">
        <v>57</v>
      </c>
      <c r="F312">
        <v>7</v>
      </c>
      <c r="G312" t="s">
        <v>145</v>
      </c>
      <c r="H312" t="s">
        <v>64</v>
      </c>
      <c r="I312">
        <v>1187870333</v>
      </c>
      <c r="J312">
        <v>0</v>
      </c>
      <c r="K312">
        <v>0</v>
      </c>
      <c r="L312">
        <v>400000000</v>
      </c>
      <c r="M312">
        <v>787870333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400000000</v>
      </c>
      <c r="T312">
        <v>787870333</v>
      </c>
      <c r="U312">
        <v>0</v>
      </c>
      <c r="V312">
        <v>0.33673709064674501</v>
      </c>
    </row>
    <row r="313" spans="1:22">
      <c r="A313">
        <v>10</v>
      </c>
      <c r="B313" s="732">
        <v>2025</v>
      </c>
      <c r="C313" t="s">
        <v>27</v>
      </c>
      <c r="D313" t="s">
        <v>24</v>
      </c>
      <c r="E313" t="s">
        <v>57</v>
      </c>
      <c r="F313">
        <v>8</v>
      </c>
      <c r="G313" t="s">
        <v>145</v>
      </c>
      <c r="H313" t="s">
        <v>65</v>
      </c>
      <c r="I313">
        <v>1227450000</v>
      </c>
      <c r="J313">
        <v>0</v>
      </c>
      <c r="K313">
        <v>0</v>
      </c>
      <c r="L313">
        <v>1227450000</v>
      </c>
      <c r="M313">
        <v>0</v>
      </c>
      <c r="N313">
        <v>145866567</v>
      </c>
      <c r="O313">
        <v>0</v>
      </c>
      <c r="P313">
        <v>145866567</v>
      </c>
      <c r="Q313">
        <v>0</v>
      </c>
      <c r="R313">
        <v>0</v>
      </c>
      <c r="S313">
        <v>1373316567</v>
      </c>
      <c r="T313">
        <v>0</v>
      </c>
      <c r="U313">
        <v>0</v>
      </c>
      <c r="V313">
        <v>1</v>
      </c>
    </row>
    <row r="314" spans="1:22">
      <c r="A314">
        <v>10</v>
      </c>
      <c r="B314" s="732">
        <v>2025</v>
      </c>
      <c r="C314" t="s">
        <v>27</v>
      </c>
      <c r="D314" t="s">
        <v>24</v>
      </c>
      <c r="E314" t="s">
        <v>57</v>
      </c>
      <c r="F314">
        <v>9</v>
      </c>
      <c r="G314" t="s">
        <v>145</v>
      </c>
      <c r="H314" t="s">
        <v>66</v>
      </c>
      <c r="I314">
        <v>1200505000</v>
      </c>
      <c r="J314">
        <v>350000000</v>
      </c>
      <c r="K314">
        <v>0</v>
      </c>
      <c r="L314">
        <v>800000000</v>
      </c>
      <c r="M314">
        <v>400505000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800000000</v>
      </c>
      <c r="T314">
        <v>400505000</v>
      </c>
      <c r="U314">
        <v>0</v>
      </c>
      <c r="V314">
        <v>0.66638622912857504</v>
      </c>
    </row>
    <row r="315" spans="1:22">
      <c r="A315">
        <v>10</v>
      </c>
      <c r="B315" s="732">
        <v>2025</v>
      </c>
      <c r="C315" t="s">
        <v>27</v>
      </c>
      <c r="D315" t="s">
        <v>24</v>
      </c>
      <c r="E315" t="s">
        <v>57</v>
      </c>
      <c r="F315">
        <v>10</v>
      </c>
      <c r="G315" t="s">
        <v>145</v>
      </c>
      <c r="H315" t="s">
        <v>67</v>
      </c>
      <c r="I315">
        <v>1202288000</v>
      </c>
      <c r="J315">
        <v>0</v>
      </c>
      <c r="K315">
        <v>0</v>
      </c>
      <c r="L315">
        <v>1202288000</v>
      </c>
      <c r="M315">
        <v>0</v>
      </c>
      <c r="N315">
        <v>139692565</v>
      </c>
      <c r="O315">
        <v>0</v>
      </c>
      <c r="P315">
        <v>139692565</v>
      </c>
      <c r="Q315">
        <v>0</v>
      </c>
      <c r="R315">
        <v>0</v>
      </c>
      <c r="S315">
        <v>1341980565</v>
      </c>
      <c r="T315">
        <v>0</v>
      </c>
      <c r="U315">
        <v>0</v>
      </c>
      <c r="V315">
        <v>1</v>
      </c>
    </row>
    <row r="316" spans="1:22">
      <c r="A316">
        <v>10</v>
      </c>
      <c r="B316" s="732">
        <v>2025</v>
      </c>
      <c r="C316" t="s">
        <v>27</v>
      </c>
      <c r="D316" t="s">
        <v>24</v>
      </c>
      <c r="E316" t="s">
        <v>57</v>
      </c>
      <c r="F316">
        <v>11</v>
      </c>
      <c r="G316" t="s">
        <v>145</v>
      </c>
      <c r="H316" t="s">
        <v>68</v>
      </c>
      <c r="I316">
        <v>1552019000</v>
      </c>
      <c r="J316">
        <v>0</v>
      </c>
      <c r="K316">
        <v>0</v>
      </c>
      <c r="L316">
        <v>1552019000</v>
      </c>
      <c r="M316">
        <v>0</v>
      </c>
      <c r="N316">
        <v>137225262</v>
      </c>
      <c r="O316">
        <v>0</v>
      </c>
      <c r="P316">
        <v>137225262</v>
      </c>
      <c r="Q316">
        <v>0</v>
      </c>
      <c r="R316">
        <v>0</v>
      </c>
      <c r="S316">
        <v>1689244262</v>
      </c>
      <c r="T316">
        <v>0</v>
      </c>
      <c r="U316">
        <v>0</v>
      </c>
      <c r="V316">
        <v>1</v>
      </c>
    </row>
    <row r="317" spans="1:22">
      <c r="A317">
        <v>10</v>
      </c>
      <c r="B317" s="732">
        <v>2025</v>
      </c>
      <c r="C317" t="s">
        <v>27</v>
      </c>
      <c r="D317" t="s">
        <v>24</v>
      </c>
      <c r="E317" t="s">
        <v>57</v>
      </c>
      <c r="F317">
        <v>12</v>
      </c>
      <c r="G317" t="s">
        <v>145</v>
      </c>
      <c r="H317" t="s">
        <v>149</v>
      </c>
      <c r="I317">
        <v>1191696000</v>
      </c>
      <c r="J317">
        <v>0</v>
      </c>
      <c r="K317">
        <v>0</v>
      </c>
      <c r="L317">
        <v>1191696000</v>
      </c>
      <c r="M317">
        <v>0</v>
      </c>
      <c r="N317">
        <v>124999956</v>
      </c>
      <c r="O317">
        <v>0</v>
      </c>
      <c r="P317">
        <v>125000000</v>
      </c>
      <c r="Q317">
        <v>0</v>
      </c>
      <c r="R317">
        <v>0</v>
      </c>
      <c r="S317">
        <v>1316696000</v>
      </c>
      <c r="T317">
        <v>0</v>
      </c>
      <c r="U317">
        <v>0</v>
      </c>
      <c r="V317">
        <v>1</v>
      </c>
    </row>
    <row r="318" spans="1:22">
      <c r="A318">
        <v>10</v>
      </c>
      <c r="B318" s="732">
        <v>2025</v>
      </c>
      <c r="C318" t="s">
        <v>27</v>
      </c>
      <c r="D318" t="s">
        <v>24</v>
      </c>
      <c r="E318" t="s">
        <v>57</v>
      </c>
      <c r="F318">
        <v>13</v>
      </c>
      <c r="G318" t="s">
        <v>145</v>
      </c>
      <c r="H318" t="s">
        <v>151</v>
      </c>
      <c r="I318">
        <v>1658348000</v>
      </c>
      <c r="J318">
        <v>0</v>
      </c>
      <c r="K318">
        <v>0</v>
      </c>
      <c r="L318">
        <v>1658348000</v>
      </c>
      <c r="M318">
        <v>0</v>
      </c>
      <c r="N318">
        <v>158909689</v>
      </c>
      <c r="O318">
        <v>0</v>
      </c>
      <c r="P318">
        <v>158909689</v>
      </c>
      <c r="Q318">
        <v>0</v>
      </c>
      <c r="R318">
        <v>0</v>
      </c>
      <c r="S318">
        <v>1817257689</v>
      </c>
      <c r="T318">
        <v>0</v>
      </c>
      <c r="U318">
        <v>0</v>
      </c>
      <c r="V318">
        <v>1</v>
      </c>
    </row>
    <row r="319" spans="1:22">
      <c r="A319">
        <v>10</v>
      </c>
      <c r="B319" s="732">
        <v>2025</v>
      </c>
      <c r="C319" t="s">
        <v>27</v>
      </c>
      <c r="D319" t="s">
        <v>24</v>
      </c>
      <c r="E319" t="s">
        <v>57</v>
      </c>
      <c r="F319">
        <v>14</v>
      </c>
      <c r="G319" t="s">
        <v>145</v>
      </c>
      <c r="H319" t="s">
        <v>152</v>
      </c>
      <c r="I319">
        <v>1420640000</v>
      </c>
      <c r="J319">
        <v>0</v>
      </c>
      <c r="K319">
        <v>0</v>
      </c>
      <c r="L319">
        <v>1420640000</v>
      </c>
      <c r="M319">
        <v>0</v>
      </c>
      <c r="N319">
        <v>149077053</v>
      </c>
      <c r="O319">
        <v>0</v>
      </c>
      <c r="P319">
        <v>149077053</v>
      </c>
      <c r="Q319">
        <v>0</v>
      </c>
      <c r="R319">
        <v>0</v>
      </c>
      <c r="S319">
        <v>1569717053</v>
      </c>
      <c r="T319">
        <v>0</v>
      </c>
      <c r="U319">
        <v>0</v>
      </c>
      <c r="V319">
        <v>1</v>
      </c>
    </row>
    <row r="320" spans="1:22">
      <c r="A320">
        <v>10</v>
      </c>
      <c r="B320" s="732">
        <v>2025</v>
      </c>
      <c r="C320" t="s">
        <v>27</v>
      </c>
      <c r="D320" t="s">
        <v>24</v>
      </c>
      <c r="E320" t="s">
        <v>57</v>
      </c>
      <c r="F320">
        <v>15</v>
      </c>
      <c r="G320" t="s">
        <v>145</v>
      </c>
      <c r="H320" t="s">
        <v>72</v>
      </c>
      <c r="I320">
        <v>1215243000</v>
      </c>
      <c r="J320">
        <v>199971704</v>
      </c>
      <c r="K320">
        <v>0</v>
      </c>
      <c r="L320">
        <v>1100000000</v>
      </c>
      <c r="M320">
        <v>115243000</v>
      </c>
      <c r="N320">
        <v>84728439</v>
      </c>
      <c r="O320">
        <v>0</v>
      </c>
      <c r="P320">
        <v>0</v>
      </c>
      <c r="Q320">
        <v>84728439</v>
      </c>
      <c r="R320">
        <v>0</v>
      </c>
      <c r="S320">
        <v>1100000000</v>
      </c>
      <c r="T320">
        <v>199971439</v>
      </c>
      <c r="U320">
        <v>0</v>
      </c>
      <c r="V320">
        <v>0.90516876048658601</v>
      </c>
    </row>
    <row r="321" spans="1:22">
      <c r="A321">
        <v>10</v>
      </c>
      <c r="B321" s="732">
        <v>2025</v>
      </c>
      <c r="C321" t="s">
        <v>27</v>
      </c>
      <c r="D321" t="s">
        <v>24</v>
      </c>
      <c r="E321" t="s">
        <v>57</v>
      </c>
      <c r="F321">
        <v>16</v>
      </c>
      <c r="G321" t="s">
        <v>145</v>
      </c>
      <c r="H321" t="s">
        <v>73</v>
      </c>
      <c r="I321">
        <v>1217161000</v>
      </c>
      <c r="J321">
        <v>0</v>
      </c>
      <c r="K321">
        <v>0</v>
      </c>
      <c r="L321">
        <v>1217161000</v>
      </c>
      <c r="M321">
        <v>0</v>
      </c>
      <c r="N321">
        <v>142538141</v>
      </c>
      <c r="O321">
        <v>0</v>
      </c>
      <c r="P321">
        <v>142538141</v>
      </c>
      <c r="Q321">
        <v>0</v>
      </c>
      <c r="R321">
        <v>0</v>
      </c>
      <c r="S321">
        <v>1359699141</v>
      </c>
      <c r="T321">
        <v>0</v>
      </c>
      <c r="U321">
        <v>0</v>
      </c>
      <c r="V321">
        <v>1</v>
      </c>
    </row>
    <row r="322" spans="1:22">
      <c r="A322">
        <v>10</v>
      </c>
      <c r="B322" s="732">
        <v>2025</v>
      </c>
      <c r="C322" t="s">
        <v>27</v>
      </c>
      <c r="D322" t="s">
        <v>24</v>
      </c>
      <c r="E322" t="s">
        <v>57</v>
      </c>
      <c r="F322">
        <v>17</v>
      </c>
      <c r="G322" t="s">
        <v>145</v>
      </c>
      <c r="H322" t="s">
        <v>75</v>
      </c>
      <c r="I322">
        <v>1142640000</v>
      </c>
      <c r="J322">
        <v>226090630</v>
      </c>
      <c r="K322">
        <v>0</v>
      </c>
      <c r="L322">
        <v>1150000000</v>
      </c>
      <c r="M322">
        <v>-7360000</v>
      </c>
      <c r="N322">
        <v>108254630</v>
      </c>
      <c r="O322">
        <v>0</v>
      </c>
      <c r="P322">
        <v>0</v>
      </c>
      <c r="Q322">
        <v>108254630</v>
      </c>
      <c r="R322">
        <v>0</v>
      </c>
      <c r="S322">
        <v>1150000000</v>
      </c>
      <c r="T322">
        <v>100894630</v>
      </c>
      <c r="U322">
        <v>0</v>
      </c>
      <c r="V322">
        <v>1.00644122383253</v>
      </c>
    </row>
    <row r="323" spans="1:22">
      <c r="A323">
        <v>10</v>
      </c>
      <c r="B323" s="732">
        <v>2025</v>
      </c>
      <c r="C323" t="s">
        <v>27</v>
      </c>
      <c r="D323" t="s">
        <v>24</v>
      </c>
      <c r="E323" t="s">
        <v>57</v>
      </c>
      <c r="F323">
        <v>18</v>
      </c>
      <c r="G323" t="s">
        <v>145</v>
      </c>
      <c r="H323" t="s">
        <v>244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</row>
    <row r="324" spans="1:22">
      <c r="A324">
        <v>10</v>
      </c>
      <c r="B324" s="732">
        <v>2025</v>
      </c>
      <c r="C324" t="s">
        <v>27</v>
      </c>
      <c r="D324" t="s">
        <v>24</v>
      </c>
      <c r="E324" t="s">
        <v>57</v>
      </c>
      <c r="F324">
        <v>19</v>
      </c>
      <c r="G324" t="s">
        <v>145</v>
      </c>
      <c r="H324" t="s">
        <v>225</v>
      </c>
      <c r="I324">
        <v>1269841117</v>
      </c>
      <c r="J324">
        <v>0</v>
      </c>
      <c r="K324">
        <v>0</v>
      </c>
      <c r="L324">
        <v>300000000</v>
      </c>
      <c r="M324">
        <v>969841117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300000000</v>
      </c>
      <c r="T324">
        <v>969841117</v>
      </c>
      <c r="U324">
        <v>0</v>
      </c>
      <c r="V324">
        <v>0.23625002843564399</v>
      </c>
    </row>
    <row r="325" spans="1:22">
      <c r="A325">
        <v>10</v>
      </c>
      <c r="B325" s="732">
        <v>2025</v>
      </c>
      <c r="C325" t="s">
        <v>27</v>
      </c>
      <c r="D325" t="s">
        <v>24</v>
      </c>
      <c r="E325" t="s">
        <v>57</v>
      </c>
      <c r="F325">
        <v>20</v>
      </c>
      <c r="G325" t="s">
        <v>145</v>
      </c>
      <c r="H325" t="s">
        <v>76</v>
      </c>
      <c r="I325">
        <v>1382222000</v>
      </c>
      <c r="J325">
        <v>0</v>
      </c>
      <c r="K325">
        <v>0</v>
      </c>
      <c r="L325">
        <v>1382222000</v>
      </c>
      <c r="M325">
        <v>0</v>
      </c>
      <c r="N325">
        <v>124824112</v>
      </c>
      <c r="O325">
        <v>0</v>
      </c>
      <c r="P325">
        <v>124824112</v>
      </c>
      <c r="Q325">
        <v>0</v>
      </c>
      <c r="R325">
        <v>0</v>
      </c>
      <c r="S325">
        <v>1507046112</v>
      </c>
      <c r="T325">
        <v>0</v>
      </c>
      <c r="U325">
        <v>0</v>
      </c>
      <c r="V325">
        <v>1</v>
      </c>
    </row>
    <row r="326" spans="1:22">
      <c r="A326">
        <v>10</v>
      </c>
      <c r="B326" s="732">
        <v>2025</v>
      </c>
      <c r="C326" t="s">
        <v>27</v>
      </c>
      <c r="D326" t="s">
        <v>24</v>
      </c>
      <c r="E326" t="s">
        <v>57</v>
      </c>
      <c r="F326">
        <v>21</v>
      </c>
      <c r="G326" t="s">
        <v>145</v>
      </c>
      <c r="H326" t="s">
        <v>77</v>
      </c>
      <c r="I326">
        <v>1675202000</v>
      </c>
      <c r="J326">
        <v>0</v>
      </c>
      <c r="K326">
        <v>0</v>
      </c>
      <c r="L326">
        <v>300000000</v>
      </c>
      <c r="M326">
        <v>1375202000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300000000</v>
      </c>
      <c r="T326">
        <v>1375202000</v>
      </c>
      <c r="U326">
        <v>0</v>
      </c>
      <c r="V326">
        <v>0.17908288075109699</v>
      </c>
    </row>
    <row r="327" spans="1:22">
      <c r="A327">
        <v>10</v>
      </c>
      <c r="B327" s="732">
        <v>2025</v>
      </c>
      <c r="C327" t="s">
        <v>27</v>
      </c>
      <c r="D327" t="s">
        <v>79</v>
      </c>
      <c r="F327">
        <v>1</v>
      </c>
      <c r="G327" t="s">
        <v>145</v>
      </c>
      <c r="H327" t="s">
        <v>87</v>
      </c>
      <c r="I327">
        <v>1450000000</v>
      </c>
      <c r="J327">
        <v>0</v>
      </c>
      <c r="K327">
        <v>0</v>
      </c>
      <c r="L327">
        <v>1083700000</v>
      </c>
      <c r="M327">
        <v>366300000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1083700000</v>
      </c>
      <c r="T327">
        <v>366300000</v>
      </c>
      <c r="U327">
        <v>0</v>
      </c>
      <c r="V327">
        <v>0.74737931034482796</v>
      </c>
    </row>
    <row r="328" spans="1:22">
      <c r="A328">
        <v>10</v>
      </c>
      <c r="B328" s="732">
        <v>2025</v>
      </c>
      <c r="C328" t="s">
        <v>27</v>
      </c>
      <c r="D328" t="s">
        <v>79</v>
      </c>
      <c r="F328">
        <v>2</v>
      </c>
      <c r="G328" t="s">
        <v>145</v>
      </c>
      <c r="H328" t="s">
        <v>88</v>
      </c>
      <c r="I328">
        <v>1450000000</v>
      </c>
      <c r="J328">
        <v>0</v>
      </c>
      <c r="K328">
        <v>0</v>
      </c>
      <c r="L328">
        <v>916300000</v>
      </c>
      <c r="M328">
        <v>533700000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916300000</v>
      </c>
      <c r="T328">
        <v>533700000</v>
      </c>
      <c r="U328">
        <v>0</v>
      </c>
      <c r="V328">
        <v>0.631931034482759</v>
      </c>
    </row>
    <row r="329" spans="1:22">
      <c r="A329">
        <v>10</v>
      </c>
      <c r="B329" s="732">
        <v>2025</v>
      </c>
      <c r="C329" t="s">
        <v>27</v>
      </c>
      <c r="D329" t="s">
        <v>79</v>
      </c>
      <c r="F329">
        <v>3</v>
      </c>
      <c r="G329" t="s">
        <v>145</v>
      </c>
      <c r="H329" t="s">
        <v>89</v>
      </c>
      <c r="I329">
        <v>1667337000</v>
      </c>
      <c r="J329">
        <v>0</v>
      </c>
      <c r="K329">
        <v>0</v>
      </c>
      <c r="L329">
        <v>1667337000</v>
      </c>
      <c r="M329">
        <v>0</v>
      </c>
      <c r="N329">
        <v>69430252</v>
      </c>
      <c r="O329">
        <v>0</v>
      </c>
      <c r="P329">
        <v>69430252</v>
      </c>
      <c r="Q329">
        <v>0</v>
      </c>
      <c r="R329">
        <v>0</v>
      </c>
      <c r="S329">
        <v>1736767252</v>
      </c>
      <c r="T329">
        <v>0</v>
      </c>
      <c r="U329">
        <v>0</v>
      </c>
      <c r="V329">
        <v>1</v>
      </c>
    </row>
    <row r="330" spans="1:22">
      <c r="A330">
        <v>10</v>
      </c>
      <c r="B330" s="732">
        <v>2025</v>
      </c>
      <c r="C330" t="s">
        <v>27</v>
      </c>
      <c r="D330" t="s">
        <v>79</v>
      </c>
      <c r="F330">
        <v>4</v>
      </c>
      <c r="G330" t="s">
        <v>145</v>
      </c>
      <c r="H330" t="s">
        <v>153</v>
      </c>
      <c r="I330">
        <v>2442810000</v>
      </c>
      <c r="J330">
        <v>0</v>
      </c>
      <c r="K330">
        <v>0</v>
      </c>
      <c r="L330">
        <v>2442810000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2442810000</v>
      </c>
      <c r="T330">
        <v>0</v>
      </c>
      <c r="U330">
        <v>0</v>
      </c>
      <c r="V330">
        <v>1</v>
      </c>
    </row>
    <row r="331" spans="1:22">
      <c r="A331">
        <v>10</v>
      </c>
      <c r="B331" s="732">
        <v>2025</v>
      </c>
      <c r="C331" t="s">
        <v>27</v>
      </c>
      <c r="D331" t="s">
        <v>79</v>
      </c>
      <c r="F331">
        <v>5</v>
      </c>
      <c r="G331" t="s">
        <v>145</v>
      </c>
      <c r="H331" t="s">
        <v>90</v>
      </c>
      <c r="I331">
        <v>1665300000</v>
      </c>
      <c r="J331">
        <v>0</v>
      </c>
      <c r="K331">
        <v>500000000</v>
      </c>
      <c r="L331">
        <v>800000000</v>
      </c>
      <c r="M331">
        <v>865300000</v>
      </c>
      <c r="N331">
        <v>0</v>
      </c>
      <c r="O331">
        <v>0</v>
      </c>
      <c r="P331">
        <v>0</v>
      </c>
      <c r="Q331">
        <v>0</v>
      </c>
      <c r="R331">
        <v>500000000</v>
      </c>
      <c r="S331">
        <v>800000000</v>
      </c>
      <c r="T331">
        <v>865300000</v>
      </c>
      <c r="U331">
        <v>0</v>
      </c>
      <c r="V331">
        <v>0.480393923016874</v>
      </c>
    </row>
    <row r="332" spans="1:22">
      <c r="A332">
        <v>10</v>
      </c>
      <c r="B332" s="732">
        <v>2025</v>
      </c>
      <c r="C332" t="s">
        <v>27</v>
      </c>
      <c r="D332" t="s">
        <v>79</v>
      </c>
      <c r="F332">
        <v>6</v>
      </c>
      <c r="G332" t="s">
        <v>145</v>
      </c>
      <c r="H332" t="s">
        <v>92</v>
      </c>
      <c r="I332">
        <v>1663272000</v>
      </c>
      <c r="J332">
        <v>0</v>
      </c>
      <c r="K332">
        <v>500000000</v>
      </c>
      <c r="L332">
        <v>800000000</v>
      </c>
      <c r="M332">
        <v>863272000</v>
      </c>
      <c r="N332">
        <v>0</v>
      </c>
      <c r="O332">
        <v>0</v>
      </c>
      <c r="P332">
        <v>0</v>
      </c>
      <c r="Q332">
        <v>0</v>
      </c>
      <c r="R332">
        <v>500000000</v>
      </c>
      <c r="S332">
        <v>800000000</v>
      </c>
      <c r="T332">
        <v>863272000</v>
      </c>
      <c r="U332">
        <v>0</v>
      </c>
      <c r="V332">
        <v>0.48097965937020498</v>
      </c>
    </row>
    <row r="333" spans="1:22">
      <c r="A333">
        <v>10</v>
      </c>
      <c r="B333" s="732">
        <v>2025</v>
      </c>
      <c r="C333" t="s">
        <v>27</v>
      </c>
      <c r="D333" t="s">
        <v>93</v>
      </c>
      <c r="F333">
        <v>1</v>
      </c>
      <c r="G333" t="s">
        <v>145</v>
      </c>
      <c r="H333" t="s">
        <v>156</v>
      </c>
      <c r="I333">
        <v>1280156000</v>
      </c>
      <c r="J333">
        <v>0</v>
      </c>
      <c r="K333">
        <v>0</v>
      </c>
      <c r="L333">
        <v>1280156000</v>
      </c>
      <c r="M333">
        <v>0</v>
      </c>
      <c r="N333">
        <v>49213477</v>
      </c>
      <c r="O333">
        <v>0</v>
      </c>
      <c r="P333">
        <v>49213477</v>
      </c>
      <c r="Q333">
        <v>0</v>
      </c>
      <c r="R333">
        <v>0</v>
      </c>
      <c r="S333">
        <v>1329369477</v>
      </c>
      <c r="T333">
        <v>0</v>
      </c>
      <c r="U333">
        <v>0</v>
      </c>
      <c r="V333">
        <v>1</v>
      </c>
    </row>
    <row r="334" spans="1:22">
      <c r="A334">
        <v>10</v>
      </c>
      <c r="B334" s="732">
        <v>2025</v>
      </c>
      <c r="C334" t="s">
        <v>27</v>
      </c>
      <c r="D334" t="s">
        <v>93</v>
      </c>
      <c r="F334">
        <v>2</v>
      </c>
      <c r="G334" t="s">
        <v>145</v>
      </c>
      <c r="H334" t="s">
        <v>157</v>
      </c>
      <c r="I334">
        <v>1280156000</v>
      </c>
      <c r="J334">
        <v>0</v>
      </c>
      <c r="K334">
        <v>0</v>
      </c>
      <c r="L334">
        <v>1280156000</v>
      </c>
      <c r="M334">
        <v>0</v>
      </c>
      <c r="N334">
        <v>91175592</v>
      </c>
      <c r="O334">
        <v>0</v>
      </c>
      <c r="P334">
        <v>91175592</v>
      </c>
      <c r="Q334">
        <v>0</v>
      </c>
      <c r="R334">
        <v>0</v>
      </c>
      <c r="S334">
        <v>1371331592</v>
      </c>
      <c r="T334">
        <v>0</v>
      </c>
      <c r="U334">
        <v>0</v>
      </c>
      <c r="V334">
        <v>1</v>
      </c>
    </row>
    <row r="335" spans="1:22">
      <c r="A335">
        <v>10</v>
      </c>
      <c r="B335" s="732">
        <v>2025</v>
      </c>
      <c r="C335" t="s">
        <v>27</v>
      </c>
      <c r="D335" t="s">
        <v>93</v>
      </c>
      <c r="F335">
        <v>3</v>
      </c>
      <c r="G335" t="s">
        <v>145</v>
      </c>
      <c r="H335" t="s">
        <v>158</v>
      </c>
      <c r="I335">
        <v>1832694000</v>
      </c>
      <c r="J335">
        <v>0</v>
      </c>
      <c r="K335">
        <v>0</v>
      </c>
      <c r="L335">
        <v>800000000</v>
      </c>
      <c r="M335">
        <v>1032694000</v>
      </c>
      <c r="N335">
        <v>191245400</v>
      </c>
      <c r="O335">
        <v>0</v>
      </c>
      <c r="P335">
        <v>0</v>
      </c>
      <c r="Q335">
        <v>191245400</v>
      </c>
      <c r="R335">
        <v>0</v>
      </c>
      <c r="S335">
        <v>800000000</v>
      </c>
      <c r="T335">
        <v>1223939400</v>
      </c>
      <c r="U335">
        <v>0</v>
      </c>
      <c r="V335">
        <v>0</v>
      </c>
    </row>
    <row r="336" spans="1:22">
      <c r="A336">
        <v>10</v>
      </c>
      <c r="B336" s="732">
        <v>2025</v>
      </c>
      <c r="C336" t="s">
        <v>27</v>
      </c>
      <c r="D336" t="s">
        <v>93</v>
      </c>
      <c r="F336">
        <v>4</v>
      </c>
      <c r="G336" t="s">
        <v>145</v>
      </c>
      <c r="H336" t="s">
        <v>159</v>
      </c>
      <c r="I336">
        <v>1219280000</v>
      </c>
      <c r="J336">
        <v>0</v>
      </c>
      <c r="K336">
        <v>0</v>
      </c>
      <c r="L336">
        <v>600000000</v>
      </c>
      <c r="M336">
        <v>619280000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600000000</v>
      </c>
      <c r="T336">
        <v>619280000</v>
      </c>
      <c r="U336">
        <v>0</v>
      </c>
      <c r="V336">
        <v>0.49209369463945901</v>
      </c>
    </row>
    <row r="337" spans="1:22">
      <c r="A337">
        <v>10</v>
      </c>
      <c r="B337" s="732">
        <v>2025</v>
      </c>
      <c r="C337" t="s">
        <v>27</v>
      </c>
      <c r="D337" t="s">
        <v>93</v>
      </c>
      <c r="F337">
        <v>5</v>
      </c>
      <c r="G337" t="s">
        <v>145</v>
      </c>
      <c r="H337" t="s">
        <v>160</v>
      </c>
      <c r="I337">
        <v>0</v>
      </c>
      <c r="J337">
        <v>0</v>
      </c>
      <c r="K337">
        <v>0</v>
      </c>
      <c r="L337">
        <v>700000000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700000000</v>
      </c>
      <c r="T337">
        <v>0</v>
      </c>
      <c r="U337">
        <v>0</v>
      </c>
      <c r="V337">
        <v>0</v>
      </c>
    </row>
    <row r="338" spans="1:22">
      <c r="A338">
        <v>10</v>
      </c>
      <c r="B338" s="732">
        <v>2025</v>
      </c>
      <c r="C338" t="s">
        <v>27</v>
      </c>
      <c r="D338" t="s">
        <v>93</v>
      </c>
      <c r="F338">
        <v>6</v>
      </c>
      <c r="G338" t="s">
        <v>145</v>
      </c>
      <c r="H338" t="s">
        <v>161</v>
      </c>
      <c r="I338">
        <v>0</v>
      </c>
      <c r="J338">
        <v>0</v>
      </c>
      <c r="K338">
        <v>0</v>
      </c>
      <c r="L338">
        <v>300000000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300000000</v>
      </c>
      <c r="T338">
        <v>0</v>
      </c>
      <c r="U338">
        <v>0</v>
      </c>
      <c r="V338">
        <v>0</v>
      </c>
    </row>
    <row r="339" spans="1:22">
      <c r="A339">
        <v>10</v>
      </c>
      <c r="B339" s="732">
        <v>2025</v>
      </c>
      <c r="C339" t="s">
        <v>27</v>
      </c>
      <c r="D339" t="s">
        <v>93</v>
      </c>
      <c r="F339">
        <v>7</v>
      </c>
      <c r="G339" t="s">
        <v>145</v>
      </c>
      <c r="H339" t="s">
        <v>162</v>
      </c>
      <c r="I339">
        <v>0</v>
      </c>
      <c r="J339">
        <v>0</v>
      </c>
      <c r="K339">
        <v>0</v>
      </c>
      <c r="L339">
        <v>700000000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700000000</v>
      </c>
      <c r="T339">
        <v>0</v>
      </c>
      <c r="U339">
        <v>0</v>
      </c>
      <c r="V339">
        <v>0</v>
      </c>
    </row>
    <row r="340" spans="1:22">
      <c r="A340">
        <v>10</v>
      </c>
      <c r="B340" s="732">
        <v>2025</v>
      </c>
      <c r="C340" t="s">
        <v>27</v>
      </c>
      <c r="D340" t="s">
        <v>93</v>
      </c>
      <c r="F340">
        <v>8</v>
      </c>
      <c r="G340" t="s">
        <v>145</v>
      </c>
      <c r="H340" t="s">
        <v>163</v>
      </c>
      <c r="I340">
        <v>0</v>
      </c>
      <c r="J340">
        <v>0</v>
      </c>
      <c r="K340">
        <v>0</v>
      </c>
      <c r="L340">
        <v>700000000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700000000</v>
      </c>
      <c r="T340">
        <v>0</v>
      </c>
      <c r="U340">
        <v>0</v>
      </c>
      <c r="V340">
        <v>0</v>
      </c>
    </row>
    <row r="341" spans="1:22">
      <c r="A341">
        <v>10</v>
      </c>
      <c r="B341" s="732">
        <v>2025</v>
      </c>
      <c r="C341" t="s">
        <v>27</v>
      </c>
      <c r="D341" t="s">
        <v>93</v>
      </c>
      <c r="F341">
        <v>9</v>
      </c>
      <c r="G341" t="s">
        <v>145</v>
      </c>
      <c r="H341" t="s">
        <v>164</v>
      </c>
      <c r="I341">
        <v>0</v>
      </c>
      <c r="J341">
        <v>0</v>
      </c>
      <c r="K341">
        <v>0</v>
      </c>
      <c r="L341">
        <v>700000000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700000000</v>
      </c>
      <c r="T341">
        <v>0</v>
      </c>
      <c r="U341">
        <v>0</v>
      </c>
      <c r="V341">
        <v>0</v>
      </c>
    </row>
    <row r="342" spans="1:22">
      <c r="A342">
        <v>10</v>
      </c>
      <c r="B342" s="732">
        <v>2025</v>
      </c>
      <c r="C342" t="s">
        <v>27</v>
      </c>
      <c r="D342" t="s">
        <v>93</v>
      </c>
      <c r="F342">
        <v>10</v>
      </c>
      <c r="G342" t="s">
        <v>145</v>
      </c>
      <c r="H342" t="s">
        <v>165</v>
      </c>
      <c r="I342">
        <v>0</v>
      </c>
      <c r="J342">
        <v>0</v>
      </c>
      <c r="K342">
        <v>0</v>
      </c>
      <c r="L342">
        <v>300000000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300000000</v>
      </c>
      <c r="T342">
        <v>0</v>
      </c>
      <c r="U342">
        <v>0</v>
      </c>
      <c r="V342">
        <v>0</v>
      </c>
    </row>
    <row r="343" spans="1:22">
      <c r="A343">
        <v>10</v>
      </c>
      <c r="B343" s="732">
        <v>2025</v>
      </c>
      <c r="C343" t="s">
        <v>27</v>
      </c>
      <c r="D343" t="s">
        <v>93</v>
      </c>
      <c r="F343">
        <v>11</v>
      </c>
      <c r="G343" t="s">
        <v>166</v>
      </c>
      <c r="H343" t="s">
        <v>166</v>
      </c>
      <c r="I343">
        <v>16717847000</v>
      </c>
      <c r="J343">
        <v>0</v>
      </c>
      <c r="K343">
        <v>0</v>
      </c>
      <c r="L343">
        <v>5600000000</v>
      </c>
      <c r="M343">
        <v>11117847000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5600000000</v>
      </c>
      <c r="T343">
        <v>11117847000</v>
      </c>
      <c r="U343">
        <v>0</v>
      </c>
      <c r="V343">
        <v>0.33497136323833998</v>
      </c>
    </row>
    <row r="344" spans="1:22">
      <c r="A344">
        <v>10</v>
      </c>
      <c r="B344" s="732">
        <v>2025</v>
      </c>
      <c r="C344" t="s">
        <v>27</v>
      </c>
      <c r="D344" t="s">
        <v>96</v>
      </c>
      <c r="F344">
        <v>1</v>
      </c>
      <c r="G344" t="s">
        <v>145</v>
      </c>
      <c r="H344" t="s">
        <v>169</v>
      </c>
      <c r="I344">
        <v>1869900000</v>
      </c>
      <c r="J344">
        <v>69595000</v>
      </c>
      <c r="K344">
        <v>0</v>
      </c>
      <c r="L344">
        <v>1872200000</v>
      </c>
      <c r="M344">
        <v>-2300000</v>
      </c>
      <c r="N344">
        <v>64439815</v>
      </c>
      <c r="O344">
        <v>0</v>
      </c>
      <c r="P344">
        <v>0</v>
      </c>
      <c r="Q344">
        <v>64439815</v>
      </c>
      <c r="R344">
        <v>0</v>
      </c>
      <c r="S344">
        <v>1872200000</v>
      </c>
      <c r="T344">
        <v>62139815</v>
      </c>
      <c r="U344">
        <v>0</v>
      </c>
      <c r="V344">
        <v>1.0012300123001201</v>
      </c>
    </row>
    <row r="345" spans="1:22">
      <c r="A345">
        <v>10</v>
      </c>
      <c r="B345" s="732">
        <v>2025</v>
      </c>
      <c r="C345" t="s">
        <v>34</v>
      </c>
      <c r="F345">
        <v>1</v>
      </c>
      <c r="G345" t="s">
        <v>171</v>
      </c>
      <c r="H345" t="s">
        <v>290</v>
      </c>
      <c r="I345">
        <v>880470000</v>
      </c>
      <c r="J345">
        <v>0</v>
      </c>
      <c r="K345">
        <v>0</v>
      </c>
      <c r="L345">
        <v>880470000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880470000</v>
      </c>
      <c r="T345">
        <v>0</v>
      </c>
      <c r="U345">
        <v>0</v>
      </c>
      <c r="V345">
        <v>0</v>
      </c>
    </row>
    <row r="346" spans="1:22">
      <c r="A346">
        <v>10</v>
      </c>
      <c r="B346" s="732">
        <v>2025</v>
      </c>
      <c r="C346" t="s">
        <v>34</v>
      </c>
      <c r="F346">
        <v>2</v>
      </c>
      <c r="G346" t="s">
        <v>173</v>
      </c>
      <c r="H346" t="s">
        <v>291</v>
      </c>
      <c r="I346">
        <v>2225105000</v>
      </c>
      <c r="J346">
        <v>0</v>
      </c>
      <c r="K346">
        <v>0</v>
      </c>
      <c r="L346">
        <v>2266311000</v>
      </c>
      <c r="M346">
        <v>-41206000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2266311000</v>
      </c>
      <c r="T346">
        <v>-41206000</v>
      </c>
      <c r="U346">
        <v>0</v>
      </c>
      <c r="V346">
        <v>0</v>
      </c>
    </row>
    <row r="347" spans="1:22">
      <c r="A347">
        <v>10</v>
      </c>
      <c r="B347" s="732">
        <v>2025</v>
      </c>
      <c r="C347" t="s">
        <v>34</v>
      </c>
      <c r="F347">
        <v>3</v>
      </c>
      <c r="G347" t="s">
        <v>353</v>
      </c>
      <c r="H347" t="s">
        <v>175</v>
      </c>
      <c r="I347">
        <v>10749957000</v>
      </c>
      <c r="J347">
        <v>0</v>
      </c>
      <c r="K347">
        <v>0</v>
      </c>
      <c r="L347">
        <v>10749957000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10749957000</v>
      </c>
      <c r="T347">
        <v>0</v>
      </c>
      <c r="U347">
        <v>0</v>
      </c>
      <c r="V347">
        <v>0</v>
      </c>
    </row>
    <row r="348" spans="1:22">
      <c r="A348">
        <v>10</v>
      </c>
      <c r="B348" s="732">
        <v>2025</v>
      </c>
      <c r="C348" t="s">
        <v>34</v>
      </c>
      <c r="F348">
        <v>4</v>
      </c>
      <c r="G348" t="s">
        <v>176</v>
      </c>
      <c r="H348" t="s">
        <v>177</v>
      </c>
      <c r="I348">
        <v>10026000000</v>
      </c>
      <c r="J348">
        <v>0</v>
      </c>
      <c r="K348">
        <v>0</v>
      </c>
      <c r="L348">
        <v>3007800000</v>
      </c>
      <c r="M348">
        <v>7018200000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3007800000</v>
      </c>
      <c r="T348">
        <v>7018200000</v>
      </c>
      <c r="U348">
        <v>0</v>
      </c>
      <c r="V348">
        <v>0</v>
      </c>
    </row>
    <row r="349" spans="1:22">
      <c r="A349">
        <v>10</v>
      </c>
      <c r="B349" s="732">
        <v>2025</v>
      </c>
      <c r="C349" t="s">
        <v>34</v>
      </c>
      <c r="F349">
        <v>5</v>
      </c>
      <c r="G349" t="s">
        <v>178</v>
      </c>
      <c r="H349" t="s">
        <v>179</v>
      </c>
      <c r="I349">
        <v>11041983000</v>
      </c>
      <c r="J349">
        <v>0</v>
      </c>
      <c r="K349">
        <v>0</v>
      </c>
      <c r="L349">
        <v>3312594900</v>
      </c>
      <c r="M349">
        <v>7729388100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3312594900</v>
      </c>
      <c r="T349">
        <v>7729388100</v>
      </c>
      <c r="U349">
        <v>0</v>
      </c>
      <c r="V349">
        <v>0</v>
      </c>
    </row>
    <row r="350" spans="1:22">
      <c r="A350">
        <v>10</v>
      </c>
      <c r="B350" s="732">
        <v>2025</v>
      </c>
      <c r="C350" t="s">
        <v>34</v>
      </c>
      <c r="F350">
        <v>6</v>
      </c>
      <c r="G350" t="s">
        <v>180</v>
      </c>
      <c r="H350" t="s">
        <v>181</v>
      </c>
      <c r="I350">
        <v>10722996000</v>
      </c>
      <c r="J350">
        <v>0</v>
      </c>
      <c r="K350">
        <v>0</v>
      </c>
      <c r="L350">
        <v>1651787000</v>
      </c>
      <c r="M350">
        <v>9071209000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1651787000</v>
      </c>
      <c r="T350">
        <v>9071209000</v>
      </c>
      <c r="U350">
        <v>0</v>
      </c>
      <c r="V350">
        <v>0</v>
      </c>
    </row>
    <row r="351" spans="1:22">
      <c r="A351">
        <v>10</v>
      </c>
      <c r="B351" s="732">
        <v>2025</v>
      </c>
      <c r="C351" t="s">
        <v>34</v>
      </c>
      <c r="F351">
        <v>7</v>
      </c>
      <c r="G351" t="s">
        <v>232</v>
      </c>
      <c r="H351" t="s">
        <v>233</v>
      </c>
      <c r="I351">
        <v>21802964121</v>
      </c>
      <c r="J351">
        <v>0</v>
      </c>
      <c r="K351">
        <v>0</v>
      </c>
      <c r="L351">
        <v>21802964121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21802964121</v>
      </c>
      <c r="T351">
        <v>0</v>
      </c>
      <c r="U351">
        <v>0</v>
      </c>
      <c r="V351">
        <v>0</v>
      </c>
    </row>
    <row r="352" spans="1:22">
      <c r="A352">
        <v>10</v>
      </c>
      <c r="B352" s="732">
        <v>2025</v>
      </c>
      <c r="C352" t="s">
        <v>51</v>
      </c>
      <c r="F352">
        <v>1</v>
      </c>
      <c r="G352" t="s">
        <v>292</v>
      </c>
      <c r="H352" t="s">
        <v>352</v>
      </c>
      <c r="I352">
        <v>349999998</v>
      </c>
      <c r="J352">
        <v>0</v>
      </c>
      <c r="K352">
        <v>180000000</v>
      </c>
      <c r="L352">
        <v>1250000000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180000000</v>
      </c>
      <c r="S352">
        <v>1250000000</v>
      </c>
      <c r="T352">
        <v>0</v>
      </c>
      <c r="U352">
        <v>0</v>
      </c>
      <c r="V352">
        <v>0</v>
      </c>
    </row>
    <row r="353" spans="1:22">
      <c r="A353">
        <v>10</v>
      </c>
      <c r="B353" s="732">
        <v>2025</v>
      </c>
      <c r="C353" t="s">
        <v>51</v>
      </c>
      <c r="F353">
        <v>2</v>
      </c>
      <c r="G353" t="s">
        <v>293</v>
      </c>
      <c r="H353" t="s">
        <v>186</v>
      </c>
      <c r="I353">
        <v>0</v>
      </c>
      <c r="J353">
        <v>0</v>
      </c>
      <c r="K353">
        <v>20000000</v>
      </c>
      <c r="L353">
        <v>355000000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20000000</v>
      </c>
      <c r="S353">
        <v>355000000</v>
      </c>
      <c r="T353">
        <v>0</v>
      </c>
      <c r="U353">
        <v>0</v>
      </c>
      <c r="V353">
        <v>0</v>
      </c>
    </row>
    <row r="354" spans="1:22">
      <c r="A354">
        <v>11</v>
      </c>
      <c r="B354" s="732">
        <v>2025</v>
      </c>
      <c r="C354" t="s">
        <v>27</v>
      </c>
      <c r="D354" t="s">
        <v>24</v>
      </c>
      <c r="E354" t="s">
        <v>27</v>
      </c>
      <c r="F354">
        <v>1</v>
      </c>
      <c r="G354" t="s">
        <v>145</v>
      </c>
      <c r="H354" t="s">
        <v>28</v>
      </c>
      <c r="I354">
        <v>1058030000</v>
      </c>
      <c r="J354">
        <v>300000000</v>
      </c>
      <c r="K354">
        <v>0</v>
      </c>
      <c r="L354">
        <v>700000000</v>
      </c>
      <c r="M354">
        <v>358030000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700000000</v>
      </c>
      <c r="T354">
        <v>358030000</v>
      </c>
      <c r="U354">
        <v>0</v>
      </c>
      <c r="V354">
        <v>0.66160694876326798</v>
      </c>
    </row>
    <row r="355" spans="1:22">
      <c r="A355">
        <v>11</v>
      </c>
      <c r="B355" s="732">
        <v>2025</v>
      </c>
      <c r="C355" t="s">
        <v>27</v>
      </c>
      <c r="D355" t="s">
        <v>24</v>
      </c>
      <c r="E355" t="s">
        <v>27</v>
      </c>
      <c r="F355">
        <v>2</v>
      </c>
      <c r="G355" t="s">
        <v>145</v>
      </c>
      <c r="H355" t="s">
        <v>29</v>
      </c>
      <c r="I355">
        <v>1118543000</v>
      </c>
      <c r="J355">
        <v>0</v>
      </c>
      <c r="K355">
        <v>0</v>
      </c>
      <c r="L355">
        <v>1118000000</v>
      </c>
      <c r="M355">
        <v>543000</v>
      </c>
      <c r="N355">
        <v>138256070</v>
      </c>
      <c r="O355">
        <v>0</v>
      </c>
      <c r="P355">
        <v>138256070</v>
      </c>
      <c r="Q355">
        <v>0</v>
      </c>
      <c r="R355">
        <v>0</v>
      </c>
      <c r="S355">
        <v>1256256070</v>
      </c>
      <c r="T355">
        <v>543000</v>
      </c>
      <c r="U355">
        <v>0</v>
      </c>
      <c r="V355">
        <v>0.99951454704915199</v>
      </c>
    </row>
    <row r="356" spans="1:22">
      <c r="A356">
        <v>11</v>
      </c>
      <c r="B356" s="732">
        <v>2025</v>
      </c>
      <c r="C356" t="s">
        <v>27</v>
      </c>
      <c r="D356" t="s">
        <v>24</v>
      </c>
      <c r="E356" t="s">
        <v>27</v>
      </c>
      <c r="F356">
        <v>3</v>
      </c>
      <c r="G356" t="s">
        <v>145</v>
      </c>
      <c r="H356" t="s">
        <v>31</v>
      </c>
      <c r="I356">
        <v>1161338000</v>
      </c>
      <c r="J356">
        <v>0</v>
      </c>
      <c r="K356">
        <v>0</v>
      </c>
      <c r="L356">
        <v>1161338000</v>
      </c>
      <c r="M356">
        <v>0</v>
      </c>
      <c r="N356">
        <v>28072132</v>
      </c>
      <c r="O356">
        <v>0</v>
      </c>
      <c r="P356">
        <v>28072132</v>
      </c>
      <c r="Q356">
        <v>0</v>
      </c>
      <c r="R356">
        <v>0</v>
      </c>
      <c r="S356">
        <v>1189410132</v>
      </c>
      <c r="T356">
        <v>0</v>
      </c>
      <c r="U356">
        <v>0</v>
      </c>
      <c r="V356">
        <v>1</v>
      </c>
    </row>
    <row r="357" spans="1:22">
      <c r="A357">
        <v>11</v>
      </c>
      <c r="B357" s="732">
        <v>2025</v>
      </c>
      <c r="C357" t="s">
        <v>27</v>
      </c>
      <c r="D357" t="s">
        <v>24</v>
      </c>
      <c r="E357" t="s">
        <v>27</v>
      </c>
      <c r="F357">
        <v>4</v>
      </c>
      <c r="G357" t="s">
        <v>145</v>
      </c>
      <c r="H357" t="s">
        <v>222</v>
      </c>
      <c r="I357">
        <v>1115000000</v>
      </c>
      <c r="J357">
        <v>400000000</v>
      </c>
      <c r="K357">
        <v>400000000</v>
      </c>
      <c r="L357">
        <v>800000000</v>
      </c>
      <c r="M357">
        <v>315000000</v>
      </c>
      <c r="N357">
        <v>0</v>
      </c>
      <c r="O357">
        <v>0</v>
      </c>
      <c r="P357">
        <v>0</v>
      </c>
      <c r="Q357">
        <v>0</v>
      </c>
      <c r="R357">
        <v>400000000</v>
      </c>
      <c r="S357">
        <v>800000000</v>
      </c>
      <c r="T357">
        <v>315000000</v>
      </c>
      <c r="U357">
        <v>1</v>
      </c>
      <c r="V357">
        <v>0.71748878923766801</v>
      </c>
    </row>
    <row r="358" spans="1:22">
      <c r="A358">
        <v>11</v>
      </c>
      <c r="B358" s="732">
        <v>2025</v>
      </c>
      <c r="C358" t="s">
        <v>27</v>
      </c>
      <c r="D358" t="s">
        <v>24</v>
      </c>
      <c r="E358" t="s">
        <v>27</v>
      </c>
      <c r="F358">
        <v>5</v>
      </c>
      <c r="G358" t="s">
        <v>145</v>
      </c>
      <c r="H358" t="s">
        <v>32</v>
      </c>
      <c r="I358">
        <v>1075562000</v>
      </c>
      <c r="J358">
        <v>0</v>
      </c>
      <c r="K358">
        <v>0</v>
      </c>
      <c r="L358">
        <v>400000000</v>
      </c>
      <c r="M358">
        <v>675562000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400000000</v>
      </c>
      <c r="T358">
        <v>675562000</v>
      </c>
      <c r="U358">
        <v>0</v>
      </c>
      <c r="V358">
        <v>0.371898598128234</v>
      </c>
    </row>
    <row r="359" spans="1:22">
      <c r="A359">
        <v>11</v>
      </c>
      <c r="B359" s="732">
        <v>2025</v>
      </c>
      <c r="C359" t="s">
        <v>27</v>
      </c>
      <c r="D359" t="s">
        <v>24</v>
      </c>
      <c r="E359" t="s">
        <v>34</v>
      </c>
      <c r="F359">
        <v>1</v>
      </c>
      <c r="G359" t="s">
        <v>145</v>
      </c>
      <c r="H359" t="s">
        <v>35</v>
      </c>
      <c r="I359">
        <v>1295727000</v>
      </c>
      <c r="J359">
        <v>0</v>
      </c>
      <c r="K359">
        <v>0</v>
      </c>
      <c r="L359">
        <v>1150000000</v>
      </c>
      <c r="M359">
        <v>145727000</v>
      </c>
      <c r="N359">
        <v>205663339</v>
      </c>
      <c r="O359">
        <v>0</v>
      </c>
      <c r="P359">
        <v>100000000</v>
      </c>
      <c r="Q359">
        <v>105663339</v>
      </c>
      <c r="R359">
        <v>0</v>
      </c>
      <c r="S359">
        <v>1250000000</v>
      </c>
      <c r="T359">
        <v>251390339</v>
      </c>
      <c r="U359">
        <v>0</v>
      </c>
      <c r="V359">
        <v>0.88753263611856503</v>
      </c>
    </row>
    <row r="360" spans="1:22">
      <c r="A360">
        <v>11</v>
      </c>
      <c r="B360" s="732">
        <v>2025</v>
      </c>
      <c r="C360" t="s">
        <v>27</v>
      </c>
      <c r="D360" t="s">
        <v>24</v>
      </c>
      <c r="E360" t="s">
        <v>34</v>
      </c>
      <c r="F360">
        <v>2</v>
      </c>
      <c r="G360" t="s">
        <v>145</v>
      </c>
      <c r="H360" t="s">
        <v>36</v>
      </c>
      <c r="I360">
        <v>1629894000</v>
      </c>
      <c r="J360">
        <v>0</v>
      </c>
      <c r="K360">
        <v>0</v>
      </c>
      <c r="L360">
        <v>1629894000</v>
      </c>
      <c r="M360">
        <v>0</v>
      </c>
      <c r="N360">
        <v>134944617</v>
      </c>
      <c r="O360">
        <v>0</v>
      </c>
      <c r="P360">
        <v>134944617</v>
      </c>
      <c r="Q360">
        <v>0</v>
      </c>
      <c r="R360">
        <v>0</v>
      </c>
      <c r="S360">
        <v>1764838617</v>
      </c>
      <c r="T360">
        <v>0</v>
      </c>
      <c r="U360">
        <v>0</v>
      </c>
      <c r="V360">
        <v>1</v>
      </c>
    </row>
    <row r="361" spans="1:22">
      <c r="A361">
        <v>11</v>
      </c>
      <c r="B361" s="732">
        <v>2025</v>
      </c>
      <c r="C361" t="s">
        <v>27</v>
      </c>
      <c r="D361" t="s">
        <v>24</v>
      </c>
      <c r="E361" t="s">
        <v>34</v>
      </c>
      <c r="F361">
        <v>3</v>
      </c>
      <c r="G361" t="s">
        <v>145</v>
      </c>
      <c r="H361" t="s">
        <v>37</v>
      </c>
      <c r="I361">
        <v>1323640000</v>
      </c>
      <c r="J361">
        <v>0</v>
      </c>
      <c r="K361">
        <v>0</v>
      </c>
      <c r="L361">
        <v>1300000000</v>
      </c>
      <c r="M361">
        <v>23640000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1300000000</v>
      </c>
      <c r="T361">
        <v>23640000</v>
      </c>
      <c r="U361">
        <v>0</v>
      </c>
      <c r="V361">
        <v>0.98214015895560702</v>
      </c>
    </row>
    <row r="362" spans="1:22">
      <c r="A362">
        <v>11</v>
      </c>
      <c r="B362" s="732">
        <v>2025</v>
      </c>
      <c r="C362" t="s">
        <v>27</v>
      </c>
      <c r="D362" t="s">
        <v>24</v>
      </c>
      <c r="E362" t="s">
        <v>34</v>
      </c>
      <c r="F362">
        <v>4</v>
      </c>
      <c r="G362" t="s">
        <v>145</v>
      </c>
      <c r="H362" t="s">
        <v>38</v>
      </c>
      <c r="I362">
        <v>1325211000</v>
      </c>
      <c r="J362">
        <v>52546000</v>
      </c>
      <c r="K362">
        <v>0</v>
      </c>
      <c r="L362">
        <v>1300000000</v>
      </c>
      <c r="M362">
        <v>25211000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1300000000</v>
      </c>
      <c r="T362">
        <v>25211000</v>
      </c>
      <c r="U362">
        <v>0</v>
      </c>
      <c r="V362">
        <v>0.98097585969328704</v>
      </c>
    </row>
    <row r="363" spans="1:22">
      <c r="A363">
        <v>11</v>
      </c>
      <c r="B363" s="732">
        <v>2025</v>
      </c>
      <c r="C363" t="s">
        <v>27</v>
      </c>
      <c r="D363" t="s">
        <v>24</v>
      </c>
      <c r="E363" t="s">
        <v>34</v>
      </c>
      <c r="F363">
        <v>5</v>
      </c>
      <c r="G363" t="s">
        <v>145</v>
      </c>
      <c r="H363" t="s">
        <v>39</v>
      </c>
      <c r="I363">
        <v>1176530000</v>
      </c>
      <c r="J363">
        <v>178527852</v>
      </c>
      <c r="K363">
        <v>0</v>
      </c>
      <c r="L363">
        <v>1100000000</v>
      </c>
      <c r="M363">
        <v>76530000</v>
      </c>
      <c r="N363">
        <v>56777265</v>
      </c>
      <c r="O363">
        <v>0</v>
      </c>
      <c r="P363">
        <v>0</v>
      </c>
      <c r="Q363">
        <v>56777265</v>
      </c>
      <c r="R363">
        <v>0</v>
      </c>
      <c r="S363">
        <v>1100000000</v>
      </c>
      <c r="T363">
        <v>133307265</v>
      </c>
      <c r="U363">
        <v>0</v>
      </c>
      <c r="V363">
        <v>0.93495278488436295</v>
      </c>
    </row>
    <row r="364" spans="1:22">
      <c r="A364">
        <v>11</v>
      </c>
      <c r="B364" s="732">
        <v>2025</v>
      </c>
      <c r="C364" t="s">
        <v>27</v>
      </c>
      <c r="D364" t="s">
        <v>24</v>
      </c>
      <c r="E364" t="s">
        <v>34</v>
      </c>
      <c r="F364">
        <v>6</v>
      </c>
      <c r="G364" t="s">
        <v>145</v>
      </c>
      <c r="H364" t="s">
        <v>40</v>
      </c>
      <c r="I364">
        <v>1195530000</v>
      </c>
      <c r="J364">
        <v>0</v>
      </c>
      <c r="K364">
        <v>0</v>
      </c>
      <c r="L364">
        <v>1195530000</v>
      </c>
      <c r="M364">
        <v>0</v>
      </c>
      <c r="N364">
        <v>141848544</v>
      </c>
      <c r="O364">
        <v>0</v>
      </c>
      <c r="P364">
        <v>141848544</v>
      </c>
      <c r="Q364">
        <v>0</v>
      </c>
      <c r="R364">
        <v>0</v>
      </c>
      <c r="S364">
        <v>1337378544</v>
      </c>
      <c r="T364">
        <v>0</v>
      </c>
      <c r="U364">
        <v>0</v>
      </c>
      <c r="V364">
        <v>1</v>
      </c>
    </row>
    <row r="365" spans="1:22">
      <c r="A365">
        <v>11</v>
      </c>
      <c r="B365" s="732">
        <v>2025</v>
      </c>
      <c r="C365" t="s">
        <v>27</v>
      </c>
      <c r="D365" t="s">
        <v>24</v>
      </c>
      <c r="E365" t="s">
        <v>34</v>
      </c>
      <c r="F365">
        <v>7</v>
      </c>
      <c r="G365" t="s">
        <v>145</v>
      </c>
      <c r="H365" t="s">
        <v>41</v>
      </c>
      <c r="I365">
        <v>1300374000</v>
      </c>
      <c r="J365">
        <v>387132000</v>
      </c>
      <c r="K365">
        <v>50000000</v>
      </c>
      <c r="L365">
        <v>1250000000</v>
      </c>
      <c r="M365">
        <v>50374000</v>
      </c>
      <c r="N365">
        <v>99454630</v>
      </c>
      <c r="O365">
        <v>0</v>
      </c>
      <c r="P365">
        <v>99454630</v>
      </c>
      <c r="Q365">
        <v>0</v>
      </c>
      <c r="R365">
        <v>50000000</v>
      </c>
      <c r="S365">
        <v>1349454630</v>
      </c>
      <c r="T365">
        <v>50374000</v>
      </c>
      <c r="U365">
        <v>0.12915491356953199</v>
      </c>
      <c r="V365">
        <v>0.96126191388016102</v>
      </c>
    </row>
    <row r="366" spans="1:22">
      <c r="A366">
        <v>11</v>
      </c>
      <c r="B366" s="732">
        <v>2025</v>
      </c>
      <c r="C366" t="s">
        <v>27</v>
      </c>
      <c r="D366" t="s">
        <v>24</v>
      </c>
      <c r="E366" t="s">
        <v>34</v>
      </c>
      <c r="F366">
        <v>8</v>
      </c>
      <c r="G366" t="s">
        <v>145</v>
      </c>
      <c r="H366" t="s">
        <v>43</v>
      </c>
      <c r="I366">
        <v>1654109000</v>
      </c>
      <c r="J366">
        <v>0</v>
      </c>
      <c r="K366">
        <v>0</v>
      </c>
      <c r="L366">
        <v>400000000</v>
      </c>
      <c r="M366">
        <v>1254109000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400000000</v>
      </c>
      <c r="T366">
        <v>1254109000</v>
      </c>
      <c r="U366">
        <v>0</v>
      </c>
      <c r="V366">
        <v>0.24182203228445001</v>
      </c>
    </row>
    <row r="367" spans="1:22">
      <c r="A367">
        <v>11</v>
      </c>
      <c r="B367" s="732">
        <v>2025</v>
      </c>
      <c r="C367" t="s">
        <v>27</v>
      </c>
      <c r="D367" t="s">
        <v>24</v>
      </c>
      <c r="E367" t="s">
        <v>34</v>
      </c>
      <c r="F367">
        <v>9</v>
      </c>
      <c r="G367" t="s">
        <v>145</v>
      </c>
      <c r="H367" t="s">
        <v>45</v>
      </c>
      <c r="I367">
        <v>1386198277</v>
      </c>
      <c r="J367">
        <v>0</v>
      </c>
      <c r="K367">
        <v>0</v>
      </c>
      <c r="L367">
        <v>200000000</v>
      </c>
      <c r="M367">
        <v>1186198277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200000000</v>
      </c>
      <c r="T367">
        <v>1186198277</v>
      </c>
      <c r="U367">
        <v>0</v>
      </c>
      <c r="V367">
        <v>0.14427950410733301</v>
      </c>
    </row>
    <row r="368" spans="1:22">
      <c r="A368">
        <v>11</v>
      </c>
      <c r="B368" s="732">
        <v>2025</v>
      </c>
      <c r="C368" t="s">
        <v>27</v>
      </c>
      <c r="D368" t="s">
        <v>24</v>
      </c>
      <c r="E368" t="s">
        <v>34</v>
      </c>
      <c r="F368">
        <v>10</v>
      </c>
      <c r="G368" t="s">
        <v>145</v>
      </c>
      <c r="H368" t="s">
        <v>46</v>
      </c>
      <c r="I368">
        <v>1151187000</v>
      </c>
      <c r="J368">
        <v>0</v>
      </c>
      <c r="K368">
        <v>0</v>
      </c>
      <c r="L368">
        <v>1151187000</v>
      </c>
      <c r="M368">
        <v>0</v>
      </c>
      <c r="N368">
        <v>139474971</v>
      </c>
      <c r="O368">
        <v>0</v>
      </c>
      <c r="P368">
        <v>139474971</v>
      </c>
      <c r="Q368">
        <v>0</v>
      </c>
      <c r="R368">
        <v>0</v>
      </c>
      <c r="S368">
        <v>1290661971</v>
      </c>
      <c r="T368">
        <v>0</v>
      </c>
      <c r="U368">
        <v>0</v>
      </c>
      <c r="V368">
        <v>1</v>
      </c>
    </row>
    <row r="369" spans="1:22">
      <c r="A369">
        <v>11</v>
      </c>
      <c r="B369" s="732">
        <v>2025</v>
      </c>
      <c r="C369" t="s">
        <v>27</v>
      </c>
      <c r="D369" t="s">
        <v>24</v>
      </c>
      <c r="E369" t="s">
        <v>34</v>
      </c>
      <c r="F369">
        <v>11</v>
      </c>
      <c r="G369" t="s">
        <v>145</v>
      </c>
      <c r="H369" t="s">
        <v>47</v>
      </c>
      <c r="I369">
        <v>1599758000</v>
      </c>
      <c r="J369">
        <v>199758000</v>
      </c>
      <c r="K369">
        <v>199758000</v>
      </c>
      <c r="L369">
        <v>1599758000</v>
      </c>
      <c r="M369">
        <v>0</v>
      </c>
      <c r="N369">
        <v>135344191</v>
      </c>
      <c r="O369">
        <v>135344191</v>
      </c>
      <c r="P369">
        <v>135344191</v>
      </c>
      <c r="Q369">
        <v>0</v>
      </c>
      <c r="R369">
        <v>335102191</v>
      </c>
      <c r="S369">
        <v>1735102191</v>
      </c>
      <c r="T369">
        <v>0</v>
      </c>
      <c r="U369">
        <v>1</v>
      </c>
      <c r="V369">
        <v>1</v>
      </c>
    </row>
    <row r="370" spans="1:22">
      <c r="A370">
        <v>11</v>
      </c>
      <c r="B370" s="732">
        <v>2025</v>
      </c>
      <c r="C370" t="s">
        <v>27</v>
      </c>
      <c r="D370" t="s">
        <v>24</v>
      </c>
      <c r="E370" t="s">
        <v>34</v>
      </c>
      <c r="F370">
        <v>12</v>
      </c>
      <c r="G370" t="s">
        <v>145</v>
      </c>
      <c r="H370" t="s">
        <v>48</v>
      </c>
      <c r="I370">
        <v>1512938000</v>
      </c>
      <c r="J370">
        <v>0</v>
      </c>
      <c r="K370">
        <v>0</v>
      </c>
      <c r="L370">
        <v>1512938000</v>
      </c>
      <c r="M370">
        <v>0</v>
      </c>
      <c r="N370">
        <v>145883155</v>
      </c>
      <c r="O370">
        <v>0</v>
      </c>
      <c r="P370">
        <v>145883155</v>
      </c>
      <c r="Q370">
        <v>0</v>
      </c>
      <c r="R370">
        <v>0</v>
      </c>
      <c r="S370">
        <v>1658821155</v>
      </c>
      <c r="T370">
        <v>0</v>
      </c>
      <c r="U370">
        <v>0</v>
      </c>
      <c r="V370">
        <v>1</v>
      </c>
    </row>
    <row r="371" spans="1:22">
      <c r="A371">
        <v>11</v>
      </c>
      <c r="B371" s="732">
        <v>2025</v>
      </c>
      <c r="C371" t="s">
        <v>27</v>
      </c>
      <c r="D371" t="s">
        <v>24</v>
      </c>
      <c r="E371" t="s">
        <v>34</v>
      </c>
      <c r="F371">
        <v>13</v>
      </c>
      <c r="G371" t="s">
        <v>145</v>
      </c>
      <c r="H371" t="s">
        <v>49</v>
      </c>
      <c r="I371">
        <v>1593398000</v>
      </c>
      <c r="J371">
        <v>0</v>
      </c>
      <c r="K371">
        <v>0</v>
      </c>
      <c r="L371">
        <v>1593398000</v>
      </c>
      <c r="M371">
        <v>0</v>
      </c>
      <c r="N371">
        <v>113004411</v>
      </c>
      <c r="O371">
        <v>0</v>
      </c>
      <c r="P371">
        <v>113004411</v>
      </c>
      <c r="Q371">
        <v>0</v>
      </c>
      <c r="R371">
        <v>0</v>
      </c>
      <c r="S371">
        <v>1706402411</v>
      </c>
      <c r="T371">
        <v>0</v>
      </c>
      <c r="U371">
        <v>0</v>
      </c>
      <c r="V371">
        <v>1</v>
      </c>
    </row>
    <row r="372" spans="1:22">
      <c r="A372">
        <v>11</v>
      </c>
      <c r="B372" s="732">
        <v>2025</v>
      </c>
      <c r="C372" t="s">
        <v>27</v>
      </c>
      <c r="D372" t="s">
        <v>24</v>
      </c>
      <c r="E372" t="s">
        <v>34</v>
      </c>
      <c r="F372">
        <v>14</v>
      </c>
      <c r="G372" t="s">
        <v>145</v>
      </c>
      <c r="H372" t="s">
        <v>50</v>
      </c>
      <c r="I372">
        <v>1168758000</v>
      </c>
      <c r="J372">
        <v>0</v>
      </c>
      <c r="K372">
        <v>0</v>
      </c>
      <c r="L372">
        <v>300000000</v>
      </c>
      <c r="M372">
        <v>868758000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300000000</v>
      </c>
      <c r="T372">
        <v>868758000</v>
      </c>
      <c r="U372">
        <v>0</v>
      </c>
      <c r="V372">
        <v>0.25668273500587802</v>
      </c>
    </row>
    <row r="373" spans="1:22">
      <c r="A373">
        <v>11</v>
      </c>
      <c r="B373" s="732">
        <v>2025</v>
      </c>
      <c r="C373" t="s">
        <v>27</v>
      </c>
      <c r="D373" t="s">
        <v>24</v>
      </c>
      <c r="E373" t="s">
        <v>51</v>
      </c>
      <c r="F373">
        <v>1</v>
      </c>
      <c r="G373" t="s">
        <v>145</v>
      </c>
      <c r="H373" t="s">
        <v>52</v>
      </c>
      <c r="I373">
        <v>1566568000</v>
      </c>
      <c r="J373">
        <v>0</v>
      </c>
      <c r="K373">
        <v>0</v>
      </c>
      <c r="L373">
        <v>1566568000</v>
      </c>
      <c r="M373">
        <v>0</v>
      </c>
      <c r="N373">
        <v>203928380</v>
      </c>
      <c r="O373">
        <v>0</v>
      </c>
      <c r="P373">
        <v>203928704</v>
      </c>
      <c r="Q373">
        <v>-324</v>
      </c>
      <c r="R373">
        <v>0</v>
      </c>
      <c r="S373">
        <v>1770496704</v>
      </c>
      <c r="T373">
        <v>-324</v>
      </c>
      <c r="U373">
        <v>0</v>
      </c>
      <c r="V373">
        <v>1</v>
      </c>
    </row>
    <row r="374" spans="1:22">
      <c r="A374">
        <v>11</v>
      </c>
      <c r="B374" s="732">
        <v>2025</v>
      </c>
      <c r="C374" t="s">
        <v>27</v>
      </c>
      <c r="D374" t="s">
        <v>24</v>
      </c>
      <c r="E374" t="s">
        <v>51</v>
      </c>
      <c r="F374">
        <v>2</v>
      </c>
      <c r="G374" t="s">
        <v>145</v>
      </c>
      <c r="H374" t="s">
        <v>53</v>
      </c>
      <c r="I374">
        <v>1258870507</v>
      </c>
      <c r="J374">
        <v>400000000</v>
      </c>
      <c r="K374">
        <v>400000000</v>
      </c>
      <c r="L374">
        <v>800000000</v>
      </c>
      <c r="M374">
        <v>458870507</v>
      </c>
      <c r="N374">
        <v>0</v>
      </c>
      <c r="O374">
        <v>0</v>
      </c>
      <c r="P374">
        <v>0</v>
      </c>
      <c r="Q374">
        <v>0</v>
      </c>
      <c r="R374">
        <v>400000000</v>
      </c>
      <c r="S374">
        <v>800000000</v>
      </c>
      <c r="T374">
        <v>458870507</v>
      </c>
      <c r="U374">
        <v>1</v>
      </c>
      <c r="V374">
        <v>0.63549030305465704</v>
      </c>
    </row>
    <row r="375" spans="1:22">
      <c r="A375">
        <v>11</v>
      </c>
      <c r="B375" s="732">
        <v>2025</v>
      </c>
      <c r="C375" t="s">
        <v>27</v>
      </c>
      <c r="D375" t="s">
        <v>24</v>
      </c>
      <c r="E375" t="s">
        <v>51</v>
      </c>
      <c r="F375">
        <v>3</v>
      </c>
      <c r="G375" t="s">
        <v>145</v>
      </c>
      <c r="H375" t="s">
        <v>54</v>
      </c>
      <c r="I375">
        <v>1254176935</v>
      </c>
      <c r="J375">
        <v>600000000</v>
      </c>
      <c r="K375">
        <v>200000000</v>
      </c>
      <c r="L375">
        <v>400000000</v>
      </c>
      <c r="M375">
        <v>854176935</v>
      </c>
      <c r="N375">
        <v>0</v>
      </c>
      <c r="O375">
        <v>0</v>
      </c>
      <c r="P375">
        <v>0</v>
      </c>
      <c r="Q375">
        <v>0</v>
      </c>
      <c r="R375">
        <v>200000000</v>
      </c>
      <c r="S375">
        <v>400000000</v>
      </c>
      <c r="T375">
        <v>854176935</v>
      </c>
      <c r="U375">
        <v>0.33333333333333298</v>
      </c>
      <c r="V375">
        <v>0.31893426584184498</v>
      </c>
    </row>
    <row r="376" spans="1:22">
      <c r="A376">
        <v>11</v>
      </c>
      <c r="B376" s="732">
        <v>2025</v>
      </c>
      <c r="C376" t="s">
        <v>27</v>
      </c>
      <c r="D376" t="s">
        <v>24</v>
      </c>
      <c r="E376" t="s">
        <v>51</v>
      </c>
      <c r="F376">
        <v>4</v>
      </c>
      <c r="G376" t="s">
        <v>145</v>
      </c>
      <c r="H376" t="s">
        <v>55</v>
      </c>
      <c r="I376">
        <v>929889000</v>
      </c>
      <c r="J376">
        <v>0</v>
      </c>
      <c r="K376">
        <v>0</v>
      </c>
      <c r="L376">
        <v>929889000</v>
      </c>
      <c r="M376">
        <v>0</v>
      </c>
      <c r="N376">
        <v>41060664</v>
      </c>
      <c r="O376">
        <v>0</v>
      </c>
      <c r="P376">
        <v>41060664</v>
      </c>
      <c r="Q376">
        <v>0</v>
      </c>
      <c r="R376">
        <v>0</v>
      </c>
      <c r="S376">
        <v>970949664</v>
      </c>
      <c r="T376">
        <v>0</v>
      </c>
      <c r="U376">
        <v>0</v>
      </c>
      <c r="V376">
        <v>1</v>
      </c>
    </row>
    <row r="377" spans="1:22">
      <c r="A377">
        <v>11</v>
      </c>
      <c r="B377" s="732">
        <v>2025</v>
      </c>
      <c r="C377" t="s">
        <v>27</v>
      </c>
      <c r="D377" t="s">
        <v>24</v>
      </c>
      <c r="E377" t="s">
        <v>51</v>
      </c>
      <c r="F377">
        <v>5</v>
      </c>
      <c r="G377" t="s">
        <v>145</v>
      </c>
      <c r="H377" t="s">
        <v>56</v>
      </c>
      <c r="I377">
        <v>1150397000</v>
      </c>
      <c r="J377">
        <v>0</v>
      </c>
      <c r="K377">
        <v>0</v>
      </c>
      <c r="L377">
        <v>1150397000</v>
      </c>
      <c r="M377">
        <v>0</v>
      </c>
      <c r="N377">
        <v>157624826</v>
      </c>
      <c r="O377">
        <v>0</v>
      </c>
      <c r="P377">
        <v>157624826</v>
      </c>
      <c r="Q377">
        <v>0</v>
      </c>
      <c r="R377">
        <v>0</v>
      </c>
      <c r="S377">
        <v>1308021826</v>
      </c>
      <c r="T377">
        <v>0</v>
      </c>
      <c r="U377">
        <v>0</v>
      </c>
      <c r="V377">
        <v>1</v>
      </c>
    </row>
    <row r="378" spans="1:22">
      <c r="A378">
        <v>11</v>
      </c>
      <c r="B378" s="732">
        <v>2025</v>
      </c>
      <c r="C378" t="s">
        <v>27</v>
      </c>
      <c r="D378" t="s">
        <v>24</v>
      </c>
      <c r="E378" t="s">
        <v>51</v>
      </c>
      <c r="F378">
        <v>6</v>
      </c>
      <c r="G378" t="s">
        <v>145</v>
      </c>
      <c r="H378" t="s">
        <v>147</v>
      </c>
      <c r="I378">
        <v>1350745000</v>
      </c>
      <c r="J378">
        <v>0</v>
      </c>
      <c r="K378">
        <v>200000000</v>
      </c>
      <c r="L378">
        <v>300000000</v>
      </c>
      <c r="M378">
        <v>1050745000</v>
      </c>
      <c r="N378">
        <v>0</v>
      </c>
      <c r="O378">
        <v>0</v>
      </c>
      <c r="P378">
        <v>0</v>
      </c>
      <c r="Q378">
        <v>0</v>
      </c>
      <c r="R378">
        <v>200000000</v>
      </c>
      <c r="S378">
        <v>300000000</v>
      </c>
      <c r="T378">
        <v>1050745000</v>
      </c>
      <c r="U378">
        <v>0</v>
      </c>
      <c r="V378">
        <v>0.22209965611569901</v>
      </c>
    </row>
    <row r="379" spans="1:22">
      <c r="A379">
        <v>11</v>
      </c>
      <c r="B379" s="732">
        <v>2025</v>
      </c>
      <c r="C379" t="s">
        <v>27</v>
      </c>
      <c r="D379" t="s">
        <v>24</v>
      </c>
      <c r="E379" t="s">
        <v>51</v>
      </c>
      <c r="F379">
        <v>7</v>
      </c>
      <c r="G379" t="s">
        <v>145</v>
      </c>
      <c r="H379" t="s">
        <v>243</v>
      </c>
      <c r="I379">
        <v>1437536000</v>
      </c>
      <c r="J379">
        <v>0</v>
      </c>
      <c r="K379">
        <v>0</v>
      </c>
      <c r="L379">
        <v>450000000</v>
      </c>
      <c r="M379">
        <v>987536000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450000000</v>
      </c>
      <c r="T379">
        <v>987536000</v>
      </c>
      <c r="U379">
        <v>0</v>
      </c>
      <c r="V379">
        <v>0.31303563875965501</v>
      </c>
    </row>
    <row r="380" spans="1:22">
      <c r="A380">
        <v>11</v>
      </c>
      <c r="B380" s="732">
        <v>2025</v>
      </c>
      <c r="C380" t="s">
        <v>27</v>
      </c>
      <c r="D380" t="s">
        <v>24</v>
      </c>
      <c r="E380" t="s">
        <v>57</v>
      </c>
      <c r="F380">
        <v>1</v>
      </c>
      <c r="G380" t="s">
        <v>145</v>
      </c>
      <c r="H380" t="s">
        <v>58</v>
      </c>
      <c r="I380">
        <v>1213045000</v>
      </c>
      <c r="J380">
        <v>400000000</v>
      </c>
      <c r="K380">
        <v>0</v>
      </c>
      <c r="L380">
        <v>800000000</v>
      </c>
      <c r="M380">
        <v>413045000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800000000</v>
      </c>
      <c r="T380">
        <v>413045000</v>
      </c>
      <c r="U380">
        <v>0</v>
      </c>
      <c r="V380">
        <v>0.65949738055884199</v>
      </c>
    </row>
    <row r="381" spans="1:22">
      <c r="A381">
        <v>11</v>
      </c>
      <c r="B381" s="732">
        <v>2025</v>
      </c>
      <c r="C381" t="s">
        <v>27</v>
      </c>
      <c r="D381" t="s">
        <v>24</v>
      </c>
      <c r="E381" t="s">
        <v>57</v>
      </c>
      <c r="F381">
        <v>2</v>
      </c>
      <c r="G381" t="s">
        <v>145</v>
      </c>
      <c r="H381" t="s">
        <v>59</v>
      </c>
      <c r="I381">
        <v>1307972000</v>
      </c>
      <c r="J381">
        <v>350000000</v>
      </c>
      <c r="K381">
        <v>200000000</v>
      </c>
      <c r="L381">
        <v>1100000000</v>
      </c>
      <c r="M381">
        <v>207972000</v>
      </c>
      <c r="N381">
        <v>0</v>
      </c>
      <c r="O381">
        <v>0</v>
      </c>
      <c r="P381">
        <v>0</v>
      </c>
      <c r="Q381">
        <v>0</v>
      </c>
      <c r="R381">
        <v>200000000</v>
      </c>
      <c r="S381">
        <v>1100000000</v>
      </c>
      <c r="T381">
        <v>207972000</v>
      </c>
      <c r="U381">
        <v>0.57142857142857095</v>
      </c>
      <c r="V381">
        <v>0.84099659625741197</v>
      </c>
    </row>
    <row r="382" spans="1:22">
      <c r="A382">
        <v>11</v>
      </c>
      <c r="B382" s="732">
        <v>2025</v>
      </c>
      <c r="C382" t="s">
        <v>27</v>
      </c>
      <c r="D382" t="s">
        <v>24</v>
      </c>
      <c r="E382" t="s">
        <v>57</v>
      </c>
      <c r="F382">
        <v>3</v>
      </c>
      <c r="G382" t="s">
        <v>145</v>
      </c>
      <c r="H382" t="s">
        <v>60</v>
      </c>
      <c r="I382">
        <v>1196198000</v>
      </c>
      <c r="J382">
        <v>0</v>
      </c>
      <c r="K382">
        <v>0</v>
      </c>
      <c r="L382">
        <v>1196198000</v>
      </c>
      <c r="M382">
        <v>0</v>
      </c>
      <c r="N382">
        <v>164802311</v>
      </c>
      <c r="O382">
        <v>0</v>
      </c>
      <c r="P382">
        <v>164802311</v>
      </c>
      <c r="Q382">
        <v>0</v>
      </c>
      <c r="R382">
        <v>0</v>
      </c>
      <c r="S382">
        <v>1361000311</v>
      </c>
      <c r="T382">
        <v>0</v>
      </c>
      <c r="U382">
        <v>0</v>
      </c>
      <c r="V382">
        <v>1</v>
      </c>
    </row>
    <row r="383" spans="1:22">
      <c r="A383">
        <v>11</v>
      </c>
      <c r="B383" s="732">
        <v>2025</v>
      </c>
      <c r="C383" t="s">
        <v>27</v>
      </c>
      <c r="D383" t="s">
        <v>24</v>
      </c>
      <c r="E383" t="s">
        <v>57</v>
      </c>
      <c r="F383">
        <v>4</v>
      </c>
      <c r="G383" t="s">
        <v>145</v>
      </c>
      <c r="H383" t="s">
        <v>62</v>
      </c>
      <c r="I383">
        <v>1299151000</v>
      </c>
      <c r="J383">
        <v>0</v>
      </c>
      <c r="K383">
        <v>0</v>
      </c>
      <c r="L383">
        <v>1250000000</v>
      </c>
      <c r="M383">
        <v>49151000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1250000000</v>
      </c>
      <c r="T383">
        <v>49151000</v>
      </c>
      <c r="U383">
        <v>0</v>
      </c>
      <c r="V383">
        <v>0.96216683049160601</v>
      </c>
    </row>
    <row r="384" spans="1:22">
      <c r="A384">
        <v>11</v>
      </c>
      <c r="B384" s="732">
        <v>2025</v>
      </c>
      <c r="C384" t="s">
        <v>27</v>
      </c>
      <c r="D384" t="s">
        <v>24</v>
      </c>
      <c r="E384" t="s">
        <v>57</v>
      </c>
      <c r="F384">
        <v>5</v>
      </c>
      <c r="G384" t="s">
        <v>145</v>
      </c>
      <c r="H384" t="s">
        <v>63</v>
      </c>
      <c r="I384">
        <v>1178570000</v>
      </c>
      <c r="J384">
        <v>0</v>
      </c>
      <c r="K384">
        <v>0</v>
      </c>
      <c r="L384">
        <v>1178570000</v>
      </c>
      <c r="M384">
        <v>0</v>
      </c>
      <c r="N384">
        <v>162990131</v>
      </c>
      <c r="O384">
        <v>0</v>
      </c>
      <c r="P384">
        <v>162990131</v>
      </c>
      <c r="Q384">
        <v>0</v>
      </c>
      <c r="R384">
        <v>0</v>
      </c>
      <c r="S384">
        <v>1341560131</v>
      </c>
      <c r="T384">
        <v>0</v>
      </c>
      <c r="U384">
        <v>0</v>
      </c>
      <c r="V384">
        <v>1</v>
      </c>
    </row>
    <row r="385" spans="1:22">
      <c r="A385">
        <v>11</v>
      </c>
      <c r="B385" s="732">
        <v>2025</v>
      </c>
      <c r="C385" t="s">
        <v>27</v>
      </c>
      <c r="D385" t="s">
        <v>24</v>
      </c>
      <c r="E385" t="s">
        <v>57</v>
      </c>
      <c r="F385">
        <v>6</v>
      </c>
      <c r="G385" t="s">
        <v>145</v>
      </c>
      <c r="H385" t="s">
        <v>224</v>
      </c>
      <c r="I385">
        <v>1209500000</v>
      </c>
      <c r="J385">
        <v>300000000</v>
      </c>
      <c r="K385">
        <v>0</v>
      </c>
      <c r="L385">
        <v>300000000</v>
      </c>
      <c r="M385">
        <v>909500000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300000000</v>
      </c>
      <c r="T385">
        <v>909500000</v>
      </c>
      <c r="U385">
        <v>0</v>
      </c>
      <c r="V385">
        <v>0.24803637866887099</v>
      </c>
    </row>
    <row r="386" spans="1:22">
      <c r="A386">
        <v>11</v>
      </c>
      <c r="B386" s="732">
        <v>2025</v>
      </c>
      <c r="C386" t="s">
        <v>27</v>
      </c>
      <c r="D386" t="s">
        <v>24</v>
      </c>
      <c r="E386" t="s">
        <v>57</v>
      </c>
      <c r="F386">
        <v>7</v>
      </c>
      <c r="G386" t="s">
        <v>145</v>
      </c>
      <c r="H386" t="s">
        <v>64</v>
      </c>
      <c r="I386">
        <v>1187870333</v>
      </c>
      <c r="J386">
        <v>0</v>
      </c>
      <c r="K386">
        <v>0</v>
      </c>
      <c r="L386">
        <v>400000000</v>
      </c>
      <c r="M386">
        <v>787870333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400000000</v>
      </c>
      <c r="T386">
        <v>787870333</v>
      </c>
      <c r="U386">
        <v>0</v>
      </c>
      <c r="V386">
        <v>0.33673709064674501</v>
      </c>
    </row>
    <row r="387" spans="1:22">
      <c r="A387">
        <v>11</v>
      </c>
      <c r="B387" s="732">
        <v>2025</v>
      </c>
      <c r="C387" t="s">
        <v>27</v>
      </c>
      <c r="D387" t="s">
        <v>24</v>
      </c>
      <c r="E387" t="s">
        <v>57</v>
      </c>
      <c r="F387">
        <v>8</v>
      </c>
      <c r="G387" t="s">
        <v>145</v>
      </c>
      <c r="H387" t="s">
        <v>65</v>
      </c>
      <c r="I387">
        <v>1227450000</v>
      </c>
      <c r="J387">
        <v>0</v>
      </c>
      <c r="K387">
        <v>0</v>
      </c>
      <c r="L387">
        <v>1227450000</v>
      </c>
      <c r="M387">
        <v>0</v>
      </c>
      <c r="N387">
        <v>145866567</v>
      </c>
      <c r="O387">
        <v>0</v>
      </c>
      <c r="P387">
        <v>145866567</v>
      </c>
      <c r="Q387">
        <v>0</v>
      </c>
      <c r="R387">
        <v>0</v>
      </c>
      <c r="S387">
        <v>1373316567</v>
      </c>
      <c r="T387">
        <v>0</v>
      </c>
      <c r="U387">
        <v>0</v>
      </c>
      <c r="V387">
        <v>1</v>
      </c>
    </row>
    <row r="388" spans="1:22">
      <c r="A388">
        <v>11</v>
      </c>
      <c r="B388" s="732">
        <v>2025</v>
      </c>
      <c r="C388" t="s">
        <v>27</v>
      </c>
      <c r="D388" t="s">
        <v>24</v>
      </c>
      <c r="E388" t="s">
        <v>57</v>
      </c>
      <c r="F388">
        <v>9</v>
      </c>
      <c r="G388" t="s">
        <v>145</v>
      </c>
      <c r="H388" t="s">
        <v>66</v>
      </c>
      <c r="I388">
        <v>1200505000</v>
      </c>
      <c r="J388">
        <v>350000000</v>
      </c>
      <c r="K388">
        <v>350000000</v>
      </c>
      <c r="L388">
        <v>1150000000</v>
      </c>
      <c r="M388">
        <v>50505000</v>
      </c>
      <c r="N388">
        <v>0</v>
      </c>
      <c r="O388">
        <v>0</v>
      </c>
      <c r="P388">
        <v>0</v>
      </c>
      <c r="Q388">
        <v>0</v>
      </c>
      <c r="R388">
        <v>350000000</v>
      </c>
      <c r="S388">
        <v>1150000000</v>
      </c>
      <c r="T388">
        <v>50505000</v>
      </c>
      <c r="U388">
        <v>1</v>
      </c>
      <c r="V388">
        <v>0.95793020437232701</v>
      </c>
    </row>
    <row r="389" spans="1:22">
      <c r="A389">
        <v>11</v>
      </c>
      <c r="B389" s="732">
        <v>2025</v>
      </c>
      <c r="C389" t="s">
        <v>27</v>
      </c>
      <c r="D389" t="s">
        <v>24</v>
      </c>
      <c r="E389" t="s">
        <v>57</v>
      </c>
      <c r="F389">
        <v>10</v>
      </c>
      <c r="G389" t="s">
        <v>145</v>
      </c>
      <c r="H389" t="s">
        <v>67</v>
      </c>
      <c r="I389">
        <v>1202288000</v>
      </c>
      <c r="J389">
        <v>0</v>
      </c>
      <c r="K389">
        <v>0</v>
      </c>
      <c r="L389">
        <v>1202288000</v>
      </c>
      <c r="M389">
        <v>0</v>
      </c>
      <c r="N389">
        <v>139692565</v>
      </c>
      <c r="O389">
        <v>0</v>
      </c>
      <c r="P389">
        <v>139692565</v>
      </c>
      <c r="Q389">
        <v>0</v>
      </c>
      <c r="R389">
        <v>0</v>
      </c>
      <c r="S389">
        <v>1341980565</v>
      </c>
      <c r="T389">
        <v>0</v>
      </c>
      <c r="U389">
        <v>0</v>
      </c>
      <c r="V389">
        <v>1</v>
      </c>
    </row>
    <row r="390" spans="1:22">
      <c r="A390">
        <v>11</v>
      </c>
      <c r="B390" s="732">
        <v>2025</v>
      </c>
      <c r="C390" t="s">
        <v>27</v>
      </c>
      <c r="D390" t="s">
        <v>24</v>
      </c>
      <c r="E390" t="s">
        <v>57</v>
      </c>
      <c r="F390">
        <v>11</v>
      </c>
      <c r="G390" t="s">
        <v>145</v>
      </c>
      <c r="H390" t="s">
        <v>68</v>
      </c>
      <c r="I390">
        <v>1552019000</v>
      </c>
      <c r="J390">
        <v>0</v>
      </c>
      <c r="K390">
        <v>0</v>
      </c>
      <c r="L390">
        <v>1552019000</v>
      </c>
      <c r="M390">
        <v>0</v>
      </c>
      <c r="N390">
        <v>137225262</v>
      </c>
      <c r="O390">
        <v>0</v>
      </c>
      <c r="P390">
        <v>137225262</v>
      </c>
      <c r="Q390">
        <v>0</v>
      </c>
      <c r="R390">
        <v>0</v>
      </c>
      <c r="S390">
        <v>1689244262</v>
      </c>
      <c r="T390">
        <v>0</v>
      </c>
      <c r="U390">
        <v>0</v>
      </c>
      <c r="V390">
        <v>1</v>
      </c>
    </row>
    <row r="391" spans="1:22">
      <c r="A391">
        <v>11</v>
      </c>
      <c r="B391" s="732">
        <v>2025</v>
      </c>
      <c r="C391" t="s">
        <v>27</v>
      </c>
      <c r="D391" t="s">
        <v>24</v>
      </c>
      <c r="E391" t="s">
        <v>57</v>
      </c>
      <c r="F391">
        <v>12</v>
      </c>
      <c r="G391" t="s">
        <v>145</v>
      </c>
      <c r="H391" t="s">
        <v>149</v>
      </c>
      <c r="I391">
        <v>1191696000</v>
      </c>
      <c r="J391">
        <v>0</v>
      </c>
      <c r="K391">
        <v>0</v>
      </c>
      <c r="L391">
        <v>1191696000</v>
      </c>
      <c r="M391">
        <v>0</v>
      </c>
      <c r="N391">
        <v>124999956</v>
      </c>
      <c r="O391">
        <v>0</v>
      </c>
      <c r="P391">
        <v>125000000</v>
      </c>
      <c r="Q391">
        <v>0</v>
      </c>
      <c r="R391">
        <v>0</v>
      </c>
      <c r="S391">
        <v>1316696000</v>
      </c>
      <c r="T391">
        <v>0</v>
      </c>
      <c r="U391">
        <v>0</v>
      </c>
      <c r="V391">
        <v>1</v>
      </c>
    </row>
    <row r="392" spans="1:22">
      <c r="A392">
        <v>11</v>
      </c>
      <c r="B392" s="732">
        <v>2025</v>
      </c>
      <c r="C392" t="s">
        <v>27</v>
      </c>
      <c r="D392" t="s">
        <v>24</v>
      </c>
      <c r="E392" t="s">
        <v>57</v>
      </c>
      <c r="F392">
        <v>13</v>
      </c>
      <c r="G392" t="s">
        <v>145</v>
      </c>
      <c r="H392" t="s">
        <v>151</v>
      </c>
      <c r="I392">
        <v>1658348000</v>
      </c>
      <c r="J392">
        <v>0</v>
      </c>
      <c r="K392">
        <v>0</v>
      </c>
      <c r="L392">
        <v>1658348000</v>
      </c>
      <c r="M392">
        <v>0</v>
      </c>
      <c r="N392">
        <v>158909689</v>
      </c>
      <c r="O392">
        <v>0</v>
      </c>
      <c r="P392">
        <v>158909689</v>
      </c>
      <c r="Q392">
        <v>0</v>
      </c>
      <c r="R392">
        <v>0</v>
      </c>
      <c r="S392">
        <v>1817257689</v>
      </c>
      <c r="T392">
        <v>0</v>
      </c>
      <c r="U392">
        <v>0</v>
      </c>
      <c r="V392">
        <v>1</v>
      </c>
    </row>
    <row r="393" spans="1:22">
      <c r="A393">
        <v>11</v>
      </c>
      <c r="B393" s="732">
        <v>2025</v>
      </c>
      <c r="C393" t="s">
        <v>27</v>
      </c>
      <c r="D393" t="s">
        <v>24</v>
      </c>
      <c r="E393" t="s">
        <v>57</v>
      </c>
      <c r="F393">
        <v>14</v>
      </c>
      <c r="G393" t="s">
        <v>145</v>
      </c>
      <c r="H393" t="s">
        <v>152</v>
      </c>
      <c r="I393">
        <v>1420640000</v>
      </c>
      <c r="J393">
        <v>0</v>
      </c>
      <c r="K393">
        <v>0</v>
      </c>
      <c r="L393">
        <v>1420640000</v>
      </c>
      <c r="M393">
        <v>0</v>
      </c>
      <c r="N393">
        <v>149077053</v>
      </c>
      <c r="O393">
        <v>0</v>
      </c>
      <c r="P393">
        <v>149077053</v>
      </c>
      <c r="Q393">
        <v>0</v>
      </c>
      <c r="R393">
        <v>0</v>
      </c>
      <c r="S393">
        <v>1569717053</v>
      </c>
      <c r="T393">
        <v>0</v>
      </c>
      <c r="U393">
        <v>0</v>
      </c>
      <c r="V393">
        <v>1</v>
      </c>
    </row>
    <row r="394" spans="1:22">
      <c r="A394">
        <v>11</v>
      </c>
      <c r="B394" s="732">
        <v>2025</v>
      </c>
      <c r="C394" t="s">
        <v>27</v>
      </c>
      <c r="D394" t="s">
        <v>24</v>
      </c>
      <c r="E394" t="s">
        <v>57</v>
      </c>
      <c r="F394">
        <v>15</v>
      </c>
      <c r="G394" t="s">
        <v>145</v>
      </c>
      <c r="H394" t="s">
        <v>72</v>
      </c>
      <c r="I394">
        <v>1215243000</v>
      </c>
      <c r="J394">
        <v>199971704</v>
      </c>
      <c r="K394">
        <v>115243000</v>
      </c>
      <c r="L394">
        <v>1215243000</v>
      </c>
      <c r="M394">
        <v>0</v>
      </c>
      <c r="N394">
        <v>84728439</v>
      </c>
      <c r="O394">
        <v>84728439</v>
      </c>
      <c r="P394">
        <v>84728439</v>
      </c>
      <c r="Q394">
        <v>0</v>
      </c>
      <c r="R394">
        <v>199971439</v>
      </c>
      <c r="S394">
        <v>1299971439</v>
      </c>
      <c r="T394">
        <v>0</v>
      </c>
      <c r="U394">
        <v>0.576296534433692</v>
      </c>
      <c r="V394">
        <v>1</v>
      </c>
    </row>
    <row r="395" spans="1:22">
      <c r="A395">
        <v>11</v>
      </c>
      <c r="B395" s="732">
        <v>2025</v>
      </c>
      <c r="C395" t="s">
        <v>27</v>
      </c>
      <c r="D395" t="s">
        <v>24</v>
      </c>
      <c r="E395" t="s">
        <v>57</v>
      </c>
      <c r="F395">
        <v>16</v>
      </c>
      <c r="G395" t="s">
        <v>145</v>
      </c>
      <c r="H395" t="s">
        <v>73</v>
      </c>
      <c r="I395">
        <v>1217161000</v>
      </c>
      <c r="J395">
        <v>0</v>
      </c>
      <c r="K395">
        <v>0</v>
      </c>
      <c r="L395">
        <v>1217161000</v>
      </c>
      <c r="M395">
        <v>0</v>
      </c>
      <c r="N395">
        <v>142538141</v>
      </c>
      <c r="O395">
        <v>0</v>
      </c>
      <c r="P395">
        <v>142538141</v>
      </c>
      <c r="Q395">
        <v>0</v>
      </c>
      <c r="R395">
        <v>0</v>
      </c>
      <c r="S395">
        <v>1359699141</v>
      </c>
      <c r="T395">
        <v>0</v>
      </c>
      <c r="U395">
        <v>0</v>
      </c>
      <c r="V395">
        <v>1</v>
      </c>
    </row>
    <row r="396" spans="1:22">
      <c r="A396">
        <v>11</v>
      </c>
      <c r="B396" s="732">
        <v>2025</v>
      </c>
      <c r="C396" t="s">
        <v>27</v>
      </c>
      <c r="D396" t="s">
        <v>24</v>
      </c>
      <c r="E396" t="s">
        <v>57</v>
      </c>
      <c r="F396">
        <v>17</v>
      </c>
      <c r="G396" t="s">
        <v>145</v>
      </c>
      <c r="H396" t="s">
        <v>75</v>
      </c>
      <c r="I396">
        <v>1150000000</v>
      </c>
      <c r="J396">
        <v>226090630</v>
      </c>
      <c r="K396">
        <v>0</v>
      </c>
      <c r="L396">
        <v>1150000000</v>
      </c>
      <c r="M396">
        <v>0</v>
      </c>
      <c r="N396">
        <v>108254630</v>
      </c>
      <c r="O396">
        <v>0</v>
      </c>
      <c r="P396">
        <v>0</v>
      </c>
      <c r="Q396">
        <v>108254630</v>
      </c>
      <c r="R396">
        <v>0</v>
      </c>
      <c r="S396">
        <v>1150000000</v>
      </c>
      <c r="T396">
        <v>108254630</v>
      </c>
      <c r="U396">
        <v>0</v>
      </c>
      <c r="V396">
        <v>1</v>
      </c>
    </row>
    <row r="397" spans="1:22">
      <c r="A397">
        <v>11</v>
      </c>
      <c r="B397" s="732">
        <v>2025</v>
      </c>
      <c r="C397" t="s">
        <v>27</v>
      </c>
      <c r="D397" t="s">
        <v>24</v>
      </c>
      <c r="E397" t="s">
        <v>57</v>
      </c>
      <c r="F397">
        <v>18</v>
      </c>
      <c r="G397" t="s">
        <v>145</v>
      </c>
      <c r="H397" t="s">
        <v>244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</row>
    <row r="398" spans="1:22">
      <c r="A398">
        <v>11</v>
      </c>
      <c r="B398" s="732">
        <v>2025</v>
      </c>
      <c r="C398" t="s">
        <v>27</v>
      </c>
      <c r="D398" t="s">
        <v>24</v>
      </c>
      <c r="E398" t="s">
        <v>57</v>
      </c>
      <c r="F398">
        <v>19</v>
      </c>
      <c r="G398" t="s">
        <v>145</v>
      </c>
      <c r="H398" t="s">
        <v>225</v>
      </c>
      <c r="I398">
        <v>1269841117</v>
      </c>
      <c r="J398">
        <v>0</v>
      </c>
      <c r="K398">
        <v>0</v>
      </c>
      <c r="L398">
        <v>300000000</v>
      </c>
      <c r="M398">
        <v>969841117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300000000</v>
      </c>
      <c r="T398">
        <v>969841117</v>
      </c>
      <c r="U398">
        <v>0</v>
      </c>
      <c r="V398">
        <v>0.23625002843564399</v>
      </c>
    </row>
    <row r="399" spans="1:22">
      <c r="A399">
        <v>11</v>
      </c>
      <c r="B399" s="732">
        <v>2025</v>
      </c>
      <c r="C399" t="s">
        <v>27</v>
      </c>
      <c r="D399" t="s">
        <v>24</v>
      </c>
      <c r="E399" t="s">
        <v>57</v>
      </c>
      <c r="F399">
        <v>20</v>
      </c>
      <c r="G399" t="s">
        <v>145</v>
      </c>
      <c r="H399" t="s">
        <v>76</v>
      </c>
      <c r="I399">
        <v>1382222000</v>
      </c>
      <c r="J399">
        <v>0</v>
      </c>
      <c r="K399">
        <v>0</v>
      </c>
      <c r="L399">
        <v>1382220000</v>
      </c>
      <c r="M399">
        <v>2000</v>
      </c>
      <c r="N399">
        <v>124824112</v>
      </c>
      <c r="O399">
        <v>0</v>
      </c>
      <c r="P399">
        <v>124824112</v>
      </c>
      <c r="Q399">
        <v>0</v>
      </c>
      <c r="R399">
        <v>0</v>
      </c>
      <c r="S399">
        <v>1507044112</v>
      </c>
      <c r="T399">
        <v>2000</v>
      </c>
      <c r="U399">
        <v>0</v>
      </c>
      <c r="V399">
        <v>0.99999855305442997</v>
      </c>
    </row>
    <row r="400" spans="1:22">
      <c r="A400">
        <v>11</v>
      </c>
      <c r="B400" s="732">
        <v>2025</v>
      </c>
      <c r="C400" t="s">
        <v>27</v>
      </c>
      <c r="D400" t="s">
        <v>24</v>
      </c>
      <c r="E400" t="s">
        <v>57</v>
      </c>
      <c r="F400">
        <v>21</v>
      </c>
      <c r="G400" t="s">
        <v>145</v>
      </c>
      <c r="H400" t="s">
        <v>77</v>
      </c>
      <c r="I400">
        <v>1675202000</v>
      </c>
      <c r="J400">
        <v>700000000</v>
      </c>
      <c r="K400">
        <v>0</v>
      </c>
      <c r="L400">
        <v>300000000</v>
      </c>
      <c r="M400">
        <v>1375202000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300000000</v>
      </c>
      <c r="T400">
        <v>1375202000</v>
      </c>
      <c r="U400">
        <v>0</v>
      </c>
      <c r="V400">
        <v>0.17908288075109699</v>
      </c>
    </row>
    <row r="401" spans="1:22">
      <c r="A401">
        <v>11</v>
      </c>
      <c r="B401" s="732">
        <v>2025</v>
      </c>
      <c r="C401" t="s">
        <v>27</v>
      </c>
      <c r="D401" t="s">
        <v>79</v>
      </c>
      <c r="F401">
        <v>1</v>
      </c>
      <c r="G401" t="s">
        <v>145</v>
      </c>
      <c r="H401" t="s">
        <v>87</v>
      </c>
      <c r="I401">
        <v>1450000000</v>
      </c>
      <c r="J401">
        <v>400000000</v>
      </c>
      <c r="K401">
        <v>300000000</v>
      </c>
      <c r="L401">
        <v>1300000000</v>
      </c>
      <c r="M401">
        <v>150000000</v>
      </c>
      <c r="N401">
        <v>0</v>
      </c>
      <c r="O401">
        <v>0</v>
      </c>
      <c r="P401">
        <v>0</v>
      </c>
      <c r="Q401">
        <v>0</v>
      </c>
      <c r="R401">
        <v>300000000</v>
      </c>
      <c r="S401">
        <v>1300000000</v>
      </c>
      <c r="T401">
        <v>150000000</v>
      </c>
      <c r="U401">
        <v>0.75</v>
      </c>
      <c r="V401">
        <v>0.89655172413793105</v>
      </c>
    </row>
    <row r="402" spans="1:22">
      <c r="A402">
        <v>11</v>
      </c>
      <c r="B402" s="732">
        <v>2025</v>
      </c>
      <c r="C402" t="s">
        <v>27</v>
      </c>
      <c r="D402" t="s">
        <v>79</v>
      </c>
      <c r="F402">
        <v>2</v>
      </c>
      <c r="G402" t="s">
        <v>145</v>
      </c>
      <c r="H402" t="s">
        <v>88</v>
      </c>
      <c r="I402">
        <v>1450000000</v>
      </c>
      <c r="J402">
        <v>400000000</v>
      </c>
      <c r="K402">
        <v>400000000</v>
      </c>
      <c r="L402">
        <v>1400000000</v>
      </c>
      <c r="M402">
        <v>50000000</v>
      </c>
      <c r="N402">
        <v>0</v>
      </c>
      <c r="O402">
        <v>0</v>
      </c>
      <c r="P402">
        <v>0</v>
      </c>
      <c r="Q402">
        <v>0</v>
      </c>
      <c r="R402">
        <v>400000000</v>
      </c>
      <c r="S402">
        <v>1400000000</v>
      </c>
      <c r="T402">
        <v>50000000</v>
      </c>
      <c r="U402">
        <v>1</v>
      </c>
      <c r="V402">
        <v>0.96551724137931005</v>
      </c>
    </row>
    <row r="403" spans="1:22">
      <c r="A403">
        <v>11</v>
      </c>
      <c r="B403" s="732">
        <v>2025</v>
      </c>
      <c r="C403" t="s">
        <v>27</v>
      </c>
      <c r="D403" t="s">
        <v>79</v>
      </c>
      <c r="F403">
        <v>3</v>
      </c>
      <c r="G403" t="s">
        <v>145</v>
      </c>
      <c r="H403" t="s">
        <v>89</v>
      </c>
      <c r="I403">
        <v>1667337000</v>
      </c>
      <c r="J403">
        <v>0</v>
      </c>
      <c r="K403">
        <v>0</v>
      </c>
      <c r="L403">
        <v>1667337000</v>
      </c>
      <c r="M403">
        <v>0</v>
      </c>
      <c r="N403">
        <v>69430252</v>
      </c>
      <c r="O403">
        <v>0</v>
      </c>
      <c r="P403">
        <v>69430252</v>
      </c>
      <c r="Q403">
        <v>0</v>
      </c>
      <c r="R403">
        <v>0</v>
      </c>
      <c r="S403">
        <v>1736767252</v>
      </c>
      <c r="T403">
        <v>0</v>
      </c>
      <c r="U403">
        <v>0</v>
      </c>
      <c r="V403">
        <v>1</v>
      </c>
    </row>
    <row r="404" spans="1:22">
      <c r="A404">
        <v>11</v>
      </c>
      <c r="B404" s="732">
        <v>2025</v>
      </c>
      <c r="C404" t="s">
        <v>27</v>
      </c>
      <c r="D404" t="s">
        <v>79</v>
      </c>
      <c r="F404">
        <v>4</v>
      </c>
      <c r="G404" t="s">
        <v>145</v>
      </c>
      <c r="H404" t="s">
        <v>153</v>
      </c>
      <c r="I404">
        <v>2442810000</v>
      </c>
      <c r="J404">
        <v>0</v>
      </c>
      <c r="K404">
        <v>0</v>
      </c>
      <c r="L404">
        <v>2442810000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2442810000</v>
      </c>
      <c r="T404">
        <v>0</v>
      </c>
      <c r="U404">
        <v>0</v>
      </c>
      <c r="V404">
        <v>1</v>
      </c>
    </row>
    <row r="405" spans="1:22">
      <c r="A405">
        <v>11</v>
      </c>
      <c r="B405" s="732">
        <v>2025</v>
      </c>
      <c r="C405" t="s">
        <v>27</v>
      </c>
      <c r="D405" t="s">
        <v>79</v>
      </c>
      <c r="F405">
        <v>5</v>
      </c>
      <c r="G405" t="s">
        <v>145</v>
      </c>
      <c r="H405" t="s">
        <v>90</v>
      </c>
      <c r="I405">
        <v>1665300000</v>
      </c>
      <c r="J405">
        <v>0</v>
      </c>
      <c r="K405">
        <v>0</v>
      </c>
      <c r="L405">
        <v>800000000</v>
      </c>
      <c r="M405">
        <v>865300000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800000000</v>
      </c>
      <c r="T405">
        <v>865300000</v>
      </c>
      <c r="U405">
        <v>0</v>
      </c>
      <c r="V405">
        <v>0.480393923016874</v>
      </c>
    </row>
    <row r="406" spans="1:22">
      <c r="A406">
        <v>11</v>
      </c>
      <c r="B406" s="732">
        <v>2025</v>
      </c>
      <c r="C406" t="s">
        <v>27</v>
      </c>
      <c r="D406" t="s">
        <v>79</v>
      </c>
      <c r="F406">
        <v>6</v>
      </c>
      <c r="G406" t="s">
        <v>145</v>
      </c>
      <c r="H406" t="s">
        <v>92</v>
      </c>
      <c r="I406">
        <v>1663272000</v>
      </c>
      <c r="J406">
        <v>0</v>
      </c>
      <c r="K406">
        <v>0</v>
      </c>
      <c r="L406">
        <v>800000000</v>
      </c>
      <c r="M406">
        <v>863272000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800000000</v>
      </c>
      <c r="T406">
        <v>863272000</v>
      </c>
      <c r="U406">
        <v>0</v>
      </c>
      <c r="V406">
        <v>0.48097965937020498</v>
      </c>
    </row>
    <row r="407" spans="1:22">
      <c r="A407">
        <v>11</v>
      </c>
      <c r="B407" s="732">
        <v>2025</v>
      </c>
      <c r="C407" t="s">
        <v>27</v>
      </c>
      <c r="D407" t="s">
        <v>93</v>
      </c>
      <c r="F407">
        <v>1</v>
      </c>
      <c r="G407" t="s">
        <v>145</v>
      </c>
      <c r="H407" t="s">
        <v>156</v>
      </c>
      <c r="I407">
        <v>1280156000</v>
      </c>
      <c r="J407">
        <v>0</v>
      </c>
      <c r="K407">
        <v>0</v>
      </c>
      <c r="L407">
        <v>1280156000</v>
      </c>
      <c r="M407">
        <v>0</v>
      </c>
      <c r="N407">
        <v>49213477</v>
      </c>
      <c r="O407">
        <v>0</v>
      </c>
      <c r="P407">
        <v>49213477</v>
      </c>
      <c r="Q407">
        <v>0</v>
      </c>
      <c r="R407">
        <v>0</v>
      </c>
      <c r="S407">
        <v>1329369477</v>
      </c>
      <c r="T407">
        <v>0</v>
      </c>
      <c r="U407">
        <v>0</v>
      </c>
      <c r="V407">
        <v>1</v>
      </c>
    </row>
    <row r="408" spans="1:22">
      <c r="A408">
        <v>11</v>
      </c>
      <c r="B408" s="732">
        <v>2025</v>
      </c>
      <c r="C408" t="s">
        <v>27</v>
      </c>
      <c r="D408" t="s">
        <v>93</v>
      </c>
      <c r="F408">
        <v>2</v>
      </c>
      <c r="G408" t="s">
        <v>145</v>
      </c>
      <c r="H408" t="s">
        <v>157</v>
      </c>
      <c r="I408">
        <v>1280156000</v>
      </c>
      <c r="J408">
        <v>0</v>
      </c>
      <c r="K408">
        <v>0</v>
      </c>
      <c r="L408">
        <v>1280156000</v>
      </c>
      <c r="M408">
        <v>0</v>
      </c>
      <c r="N408">
        <v>91175592</v>
      </c>
      <c r="O408">
        <v>0</v>
      </c>
      <c r="P408">
        <v>91175592</v>
      </c>
      <c r="Q408">
        <v>0</v>
      </c>
      <c r="R408">
        <v>0</v>
      </c>
      <c r="S408">
        <v>1371331592</v>
      </c>
      <c r="T408">
        <v>0</v>
      </c>
      <c r="U408">
        <v>0</v>
      </c>
      <c r="V408">
        <v>1</v>
      </c>
    </row>
    <row r="409" spans="1:22">
      <c r="A409">
        <v>11</v>
      </c>
      <c r="B409" s="732">
        <v>2025</v>
      </c>
      <c r="C409" t="s">
        <v>27</v>
      </c>
      <c r="D409" t="s">
        <v>93</v>
      </c>
      <c r="F409">
        <v>3</v>
      </c>
      <c r="G409" t="s">
        <v>145</v>
      </c>
      <c r="H409" t="s">
        <v>158</v>
      </c>
      <c r="I409">
        <v>1832694000</v>
      </c>
      <c r="J409">
        <v>0</v>
      </c>
      <c r="K409">
        <v>0</v>
      </c>
      <c r="L409">
        <v>800000000</v>
      </c>
      <c r="M409">
        <v>1032694000</v>
      </c>
      <c r="N409">
        <v>191245400</v>
      </c>
      <c r="O409">
        <v>0</v>
      </c>
      <c r="P409">
        <v>0</v>
      </c>
      <c r="Q409">
        <v>191245400</v>
      </c>
      <c r="R409">
        <v>0</v>
      </c>
      <c r="S409">
        <v>800000000</v>
      </c>
      <c r="T409">
        <v>1223939400</v>
      </c>
      <c r="U409">
        <v>0</v>
      </c>
      <c r="V409">
        <v>0</v>
      </c>
    </row>
    <row r="410" spans="1:22">
      <c r="A410">
        <v>11</v>
      </c>
      <c r="B410" s="732">
        <v>2025</v>
      </c>
      <c r="C410" t="s">
        <v>27</v>
      </c>
      <c r="D410" t="s">
        <v>93</v>
      </c>
      <c r="F410">
        <v>4</v>
      </c>
      <c r="G410" t="s">
        <v>145</v>
      </c>
      <c r="H410" t="s">
        <v>159</v>
      </c>
      <c r="I410">
        <v>1219280000</v>
      </c>
      <c r="J410">
        <v>0</v>
      </c>
      <c r="K410">
        <v>0</v>
      </c>
      <c r="L410">
        <v>600000000</v>
      </c>
      <c r="M410">
        <v>619280000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600000000</v>
      </c>
      <c r="T410">
        <v>619280000</v>
      </c>
      <c r="U410">
        <v>0</v>
      </c>
      <c r="V410">
        <v>0.49209369463945901</v>
      </c>
    </row>
    <row r="411" spans="1:22">
      <c r="A411">
        <v>11</v>
      </c>
      <c r="B411" s="732">
        <v>2025</v>
      </c>
      <c r="C411" t="s">
        <v>27</v>
      </c>
      <c r="D411" t="s">
        <v>93</v>
      </c>
      <c r="F411">
        <v>5</v>
      </c>
      <c r="G411" t="s">
        <v>145</v>
      </c>
      <c r="H411" t="s">
        <v>160</v>
      </c>
      <c r="I411">
        <v>0</v>
      </c>
      <c r="J411">
        <v>0</v>
      </c>
      <c r="K411">
        <v>0</v>
      </c>
      <c r="L411">
        <v>700000000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700000000</v>
      </c>
      <c r="T411">
        <v>0</v>
      </c>
      <c r="U411">
        <v>0</v>
      </c>
      <c r="V411">
        <v>0</v>
      </c>
    </row>
    <row r="412" spans="1:22">
      <c r="A412">
        <v>11</v>
      </c>
      <c r="B412" s="732">
        <v>2025</v>
      </c>
      <c r="C412" t="s">
        <v>27</v>
      </c>
      <c r="D412" t="s">
        <v>93</v>
      </c>
      <c r="F412">
        <v>6</v>
      </c>
      <c r="G412" t="s">
        <v>145</v>
      </c>
      <c r="H412" t="s">
        <v>161</v>
      </c>
      <c r="I412">
        <v>0</v>
      </c>
      <c r="J412">
        <v>0</v>
      </c>
      <c r="K412">
        <v>0</v>
      </c>
      <c r="L412">
        <v>300000000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300000000</v>
      </c>
      <c r="T412">
        <v>0</v>
      </c>
      <c r="U412">
        <v>0</v>
      </c>
      <c r="V412">
        <v>0</v>
      </c>
    </row>
    <row r="413" spans="1:22">
      <c r="A413">
        <v>11</v>
      </c>
      <c r="B413" s="732">
        <v>2025</v>
      </c>
      <c r="C413" t="s">
        <v>27</v>
      </c>
      <c r="D413" t="s">
        <v>93</v>
      </c>
      <c r="F413">
        <v>7</v>
      </c>
      <c r="G413" t="s">
        <v>145</v>
      </c>
      <c r="H413" t="s">
        <v>162</v>
      </c>
      <c r="I413">
        <v>0</v>
      </c>
      <c r="J413">
        <v>0</v>
      </c>
      <c r="K413">
        <v>0</v>
      </c>
      <c r="L413">
        <v>700000000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700000000</v>
      </c>
      <c r="T413">
        <v>0</v>
      </c>
      <c r="U413">
        <v>0</v>
      </c>
      <c r="V413">
        <v>0</v>
      </c>
    </row>
    <row r="414" spans="1:22">
      <c r="A414">
        <v>11</v>
      </c>
      <c r="B414" s="732">
        <v>2025</v>
      </c>
      <c r="C414" t="s">
        <v>27</v>
      </c>
      <c r="D414" t="s">
        <v>93</v>
      </c>
      <c r="F414">
        <v>8</v>
      </c>
      <c r="G414" t="s">
        <v>145</v>
      </c>
      <c r="H414" t="s">
        <v>163</v>
      </c>
      <c r="I414">
        <v>0</v>
      </c>
      <c r="J414">
        <v>0</v>
      </c>
      <c r="K414">
        <v>0</v>
      </c>
      <c r="L414">
        <v>700000000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700000000</v>
      </c>
      <c r="T414">
        <v>0</v>
      </c>
      <c r="U414">
        <v>0</v>
      </c>
      <c r="V414">
        <v>0</v>
      </c>
    </row>
    <row r="415" spans="1:22">
      <c r="A415">
        <v>11</v>
      </c>
      <c r="B415" s="732">
        <v>2025</v>
      </c>
      <c r="C415" t="s">
        <v>27</v>
      </c>
      <c r="D415" t="s">
        <v>93</v>
      </c>
      <c r="F415">
        <v>9</v>
      </c>
      <c r="G415" t="s">
        <v>145</v>
      </c>
      <c r="H415" t="s">
        <v>164</v>
      </c>
      <c r="I415">
        <v>0</v>
      </c>
      <c r="J415">
        <v>0</v>
      </c>
      <c r="K415">
        <v>0</v>
      </c>
      <c r="L415">
        <v>700000000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700000000</v>
      </c>
      <c r="T415">
        <v>0</v>
      </c>
      <c r="U415">
        <v>0</v>
      </c>
      <c r="V415">
        <v>0</v>
      </c>
    </row>
    <row r="416" spans="1:22">
      <c r="A416">
        <v>11</v>
      </c>
      <c r="B416" s="732">
        <v>2025</v>
      </c>
      <c r="C416" t="s">
        <v>27</v>
      </c>
      <c r="D416" t="s">
        <v>93</v>
      </c>
      <c r="F416">
        <v>10</v>
      </c>
      <c r="G416" t="s">
        <v>145</v>
      </c>
      <c r="H416" t="s">
        <v>165</v>
      </c>
      <c r="I416">
        <v>0</v>
      </c>
      <c r="J416">
        <v>0</v>
      </c>
      <c r="K416">
        <v>0</v>
      </c>
      <c r="L416">
        <v>300000000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300000000</v>
      </c>
      <c r="T416">
        <v>0</v>
      </c>
      <c r="U416">
        <v>0</v>
      </c>
      <c r="V416">
        <v>0</v>
      </c>
    </row>
    <row r="417" spans="1:22">
      <c r="A417">
        <v>11</v>
      </c>
      <c r="B417" s="732">
        <v>2025</v>
      </c>
      <c r="C417" t="s">
        <v>27</v>
      </c>
      <c r="D417" t="s">
        <v>93</v>
      </c>
      <c r="F417">
        <v>11</v>
      </c>
      <c r="G417" t="s">
        <v>166</v>
      </c>
      <c r="H417" t="s">
        <v>166</v>
      </c>
      <c r="I417">
        <v>16717847000</v>
      </c>
      <c r="J417">
        <v>0</v>
      </c>
      <c r="K417">
        <v>0</v>
      </c>
      <c r="L417">
        <v>5600000000</v>
      </c>
      <c r="M417">
        <v>11117847000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5600000000</v>
      </c>
      <c r="T417">
        <v>11117847000</v>
      </c>
      <c r="U417">
        <v>0</v>
      </c>
      <c r="V417">
        <v>0.33497136323833998</v>
      </c>
    </row>
    <row r="418" spans="1:22">
      <c r="A418">
        <v>11</v>
      </c>
      <c r="B418" s="732">
        <v>2025</v>
      </c>
      <c r="C418" t="s">
        <v>27</v>
      </c>
      <c r="D418" t="s">
        <v>96</v>
      </c>
      <c r="F418">
        <v>1</v>
      </c>
      <c r="G418" t="s">
        <v>145</v>
      </c>
      <c r="H418" t="s">
        <v>169</v>
      </c>
      <c r="I418">
        <v>1869900000</v>
      </c>
      <c r="J418">
        <v>0</v>
      </c>
      <c r="K418">
        <v>0</v>
      </c>
      <c r="L418">
        <v>1872200000</v>
      </c>
      <c r="M418">
        <v>-2300000</v>
      </c>
      <c r="N418">
        <v>64439815</v>
      </c>
      <c r="O418">
        <v>0</v>
      </c>
      <c r="P418">
        <v>0</v>
      </c>
      <c r="Q418">
        <v>64439815</v>
      </c>
      <c r="R418">
        <v>0</v>
      </c>
      <c r="S418">
        <v>1872200000</v>
      </c>
      <c r="T418">
        <v>62139815</v>
      </c>
      <c r="U418">
        <v>0</v>
      </c>
      <c r="V418">
        <v>1.0012300123001201</v>
      </c>
    </row>
    <row r="419" spans="1:22">
      <c r="A419">
        <v>11</v>
      </c>
      <c r="B419" s="732">
        <v>2025</v>
      </c>
      <c r="C419" t="s">
        <v>34</v>
      </c>
      <c r="F419">
        <v>1</v>
      </c>
      <c r="G419" t="s">
        <v>171</v>
      </c>
      <c r="H419" t="s">
        <v>290</v>
      </c>
      <c r="I419">
        <v>880470000</v>
      </c>
      <c r="J419">
        <v>0</v>
      </c>
      <c r="K419">
        <v>0</v>
      </c>
      <c r="L419">
        <v>880470000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880470000</v>
      </c>
      <c r="T419">
        <v>0</v>
      </c>
      <c r="U419">
        <v>0</v>
      </c>
      <c r="V419">
        <v>0</v>
      </c>
    </row>
    <row r="420" spans="1:22">
      <c r="A420">
        <v>11</v>
      </c>
      <c r="B420" s="732">
        <v>2025</v>
      </c>
      <c r="C420" t="s">
        <v>34</v>
      </c>
      <c r="F420">
        <v>2</v>
      </c>
      <c r="G420" t="s">
        <v>173</v>
      </c>
      <c r="H420" t="s">
        <v>291</v>
      </c>
      <c r="I420">
        <v>2225105000</v>
      </c>
      <c r="J420">
        <v>0</v>
      </c>
      <c r="K420">
        <v>0</v>
      </c>
      <c r="L420">
        <v>2266311000</v>
      </c>
      <c r="M420">
        <v>-41206000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2266311000</v>
      </c>
      <c r="T420">
        <v>-41206000</v>
      </c>
      <c r="U420">
        <v>0</v>
      </c>
      <c r="V420">
        <v>0</v>
      </c>
    </row>
    <row r="421" spans="1:22">
      <c r="A421">
        <v>11</v>
      </c>
      <c r="B421" s="732">
        <v>2025</v>
      </c>
      <c r="C421" t="s">
        <v>34</v>
      </c>
      <c r="F421">
        <v>3</v>
      </c>
      <c r="G421" t="s">
        <v>353</v>
      </c>
      <c r="H421" t="s">
        <v>175</v>
      </c>
      <c r="I421">
        <v>10749957000</v>
      </c>
      <c r="J421">
        <v>0</v>
      </c>
      <c r="K421">
        <v>0</v>
      </c>
      <c r="L421">
        <v>10749957000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10749957000</v>
      </c>
      <c r="T421">
        <v>0</v>
      </c>
      <c r="U421">
        <v>0</v>
      </c>
      <c r="V421">
        <v>0</v>
      </c>
    </row>
    <row r="422" spans="1:22">
      <c r="A422">
        <v>11</v>
      </c>
      <c r="B422" s="732">
        <v>2025</v>
      </c>
      <c r="C422" t="s">
        <v>34</v>
      </c>
      <c r="F422">
        <v>4</v>
      </c>
      <c r="G422" t="s">
        <v>176</v>
      </c>
      <c r="H422" t="s">
        <v>177</v>
      </c>
      <c r="I422">
        <v>10026000000</v>
      </c>
      <c r="J422">
        <v>0</v>
      </c>
      <c r="K422">
        <v>0</v>
      </c>
      <c r="L422">
        <v>3007800000</v>
      </c>
      <c r="M422">
        <v>7018200000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3007800000</v>
      </c>
      <c r="T422">
        <v>7018200000</v>
      </c>
      <c r="U422">
        <v>0</v>
      </c>
      <c r="V422">
        <v>0</v>
      </c>
    </row>
    <row r="423" spans="1:22">
      <c r="A423">
        <v>11</v>
      </c>
      <c r="B423" s="732">
        <v>2025</v>
      </c>
      <c r="C423" t="s">
        <v>34</v>
      </c>
      <c r="F423">
        <v>5</v>
      </c>
      <c r="G423" t="s">
        <v>178</v>
      </c>
      <c r="H423" t="s">
        <v>179</v>
      </c>
      <c r="I423">
        <v>11041983000</v>
      </c>
      <c r="J423">
        <v>0</v>
      </c>
      <c r="K423">
        <v>1347942540</v>
      </c>
      <c r="L423">
        <v>4660537440</v>
      </c>
      <c r="M423">
        <v>6381445560</v>
      </c>
      <c r="N423">
        <v>0</v>
      </c>
      <c r="O423">
        <v>0</v>
      </c>
      <c r="P423">
        <v>0</v>
      </c>
      <c r="Q423">
        <v>0</v>
      </c>
      <c r="R423">
        <v>1347942540</v>
      </c>
      <c r="S423">
        <v>4660537440</v>
      </c>
      <c r="T423">
        <v>6381445560</v>
      </c>
      <c r="U423">
        <v>0</v>
      </c>
      <c r="V423">
        <v>0</v>
      </c>
    </row>
    <row r="424" spans="1:22">
      <c r="A424">
        <v>11</v>
      </c>
      <c r="B424" s="732">
        <v>2025</v>
      </c>
      <c r="C424" t="s">
        <v>34</v>
      </c>
      <c r="F424">
        <v>6</v>
      </c>
      <c r="G424" t="s">
        <v>180</v>
      </c>
      <c r="H424" t="s">
        <v>181</v>
      </c>
      <c r="I424">
        <v>10722996000</v>
      </c>
      <c r="J424">
        <v>0</v>
      </c>
      <c r="K424">
        <v>0</v>
      </c>
      <c r="L424">
        <v>1651787000</v>
      </c>
      <c r="M424">
        <v>9071209000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1651787000</v>
      </c>
      <c r="T424">
        <v>9071209000</v>
      </c>
      <c r="U424">
        <v>0</v>
      </c>
      <c r="V424">
        <v>0</v>
      </c>
    </row>
    <row r="425" spans="1:22">
      <c r="A425">
        <v>11</v>
      </c>
      <c r="B425" s="732">
        <v>2025</v>
      </c>
      <c r="C425" t="s">
        <v>34</v>
      </c>
      <c r="F425">
        <v>7</v>
      </c>
      <c r="G425" t="s">
        <v>232</v>
      </c>
      <c r="H425" t="s">
        <v>233</v>
      </c>
      <c r="I425">
        <v>21802964121</v>
      </c>
      <c r="J425">
        <v>0</v>
      </c>
      <c r="K425">
        <v>0</v>
      </c>
      <c r="L425">
        <v>21802964121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21802964121</v>
      </c>
      <c r="T425">
        <v>0</v>
      </c>
      <c r="U425">
        <v>0</v>
      </c>
      <c r="V425">
        <v>0</v>
      </c>
    </row>
    <row r="426" spans="1:22">
      <c r="A426">
        <v>11</v>
      </c>
      <c r="B426" s="732">
        <v>2025</v>
      </c>
      <c r="C426" t="s">
        <v>34</v>
      </c>
      <c r="F426">
        <v>8</v>
      </c>
      <c r="G426" t="s">
        <v>304</v>
      </c>
      <c r="H426" t="s">
        <v>305</v>
      </c>
      <c r="I426">
        <v>887389000</v>
      </c>
      <c r="J426">
        <v>0</v>
      </c>
      <c r="K426">
        <v>265000000</v>
      </c>
      <c r="L426">
        <v>265000000</v>
      </c>
      <c r="M426">
        <v>622389000</v>
      </c>
      <c r="N426">
        <v>0</v>
      </c>
      <c r="O426">
        <v>0</v>
      </c>
      <c r="P426">
        <v>0</v>
      </c>
      <c r="Q426">
        <v>0</v>
      </c>
      <c r="R426">
        <v>265000000</v>
      </c>
      <c r="S426">
        <v>265000000</v>
      </c>
      <c r="T426">
        <v>622389000</v>
      </c>
      <c r="U426">
        <v>0</v>
      </c>
      <c r="V426">
        <v>0</v>
      </c>
    </row>
    <row r="427" spans="1:22">
      <c r="A427">
        <v>11</v>
      </c>
      <c r="B427" s="732">
        <v>2025</v>
      </c>
      <c r="C427" t="s">
        <v>34</v>
      </c>
      <c r="F427">
        <v>9</v>
      </c>
      <c r="G427" t="s">
        <v>304</v>
      </c>
      <c r="H427" t="s">
        <v>306</v>
      </c>
      <c r="I427">
        <v>885815000</v>
      </c>
      <c r="J427">
        <v>0</v>
      </c>
      <c r="K427">
        <v>265000000</v>
      </c>
      <c r="L427">
        <v>265000000</v>
      </c>
      <c r="M427">
        <v>620815000</v>
      </c>
      <c r="N427">
        <v>0</v>
      </c>
      <c r="O427">
        <v>0</v>
      </c>
      <c r="P427">
        <v>0</v>
      </c>
      <c r="Q427">
        <v>0</v>
      </c>
      <c r="R427">
        <v>265000000</v>
      </c>
      <c r="S427">
        <v>265000000</v>
      </c>
      <c r="T427">
        <v>620815000</v>
      </c>
      <c r="U427">
        <v>0</v>
      </c>
      <c r="V427">
        <v>0</v>
      </c>
    </row>
    <row r="428" spans="1:22">
      <c r="A428">
        <v>11</v>
      </c>
      <c r="B428" s="732">
        <v>2025</v>
      </c>
      <c r="C428" t="s">
        <v>51</v>
      </c>
      <c r="F428">
        <v>1</v>
      </c>
      <c r="G428" t="s">
        <v>292</v>
      </c>
      <c r="H428" t="s">
        <v>352</v>
      </c>
      <c r="I428">
        <v>349999998</v>
      </c>
      <c r="J428">
        <v>0</v>
      </c>
      <c r="K428">
        <v>0</v>
      </c>
      <c r="L428">
        <v>1250000000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1250000000</v>
      </c>
      <c r="T428">
        <v>0</v>
      </c>
      <c r="U428">
        <v>0</v>
      </c>
      <c r="V428">
        <v>0</v>
      </c>
    </row>
    <row r="429" spans="1:22">
      <c r="A429">
        <v>11</v>
      </c>
      <c r="B429" s="732">
        <v>2025</v>
      </c>
      <c r="C429" t="s">
        <v>51</v>
      </c>
      <c r="F429">
        <v>2</v>
      </c>
      <c r="G429" t="s">
        <v>307</v>
      </c>
      <c r="H429" t="s">
        <v>186</v>
      </c>
      <c r="I429">
        <v>0</v>
      </c>
      <c r="J429">
        <v>0</v>
      </c>
      <c r="K429">
        <v>20000000</v>
      </c>
      <c r="L429">
        <v>375000000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20000000</v>
      </c>
      <c r="S429">
        <v>375000000</v>
      </c>
      <c r="T429">
        <v>0</v>
      </c>
      <c r="U429">
        <v>0</v>
      </c>
      <c r="V429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5AD2B-ACDE-4665-AB56-3E60C68985F5}">
  <dimension ref="A1:O61"/>
  <sheetViews>
    <sheetView workbookViewId="0"/>
  </sheetViews>
  <sheetFormatPr defaultRowHeight="12.75"/>
  <cols>
    <col min="2" max="2" width="9.140625" style="732"/>
  </cols>
  <sheetData>
    <row r="1" spans="1:15">
      <c r="A1" s="734" t="s">
        <v>315</v>
      </c>
      <c r="B1" s="734" t="s">
        <v>413</v>
      </c>
      <c r="C1" s="734" t="s">
        <v>316</v>
      </c>
      <c r="D1" s="734" t="s">
        <v>317</v>
      </c>
      <c r="E1" s="734" t="s">
        <v>8</v>
      </c>
      <c r="F1" s="734" t="s">
        <v>9</v>
      </c>
      <c r="G1" s="734" t="s">
        <v>354</v>
      </c>
      <c r="H1" s="734" t="s">
        <v>355</v>
      </c>
      <c r="I1" s="734" t="s">
        <v>356</v>
      </c>
      <c r="J1" s="734" t="s">
        <v>357</v>
      </c>
      <c r="K1" s="734" t="s">
        <v>358</v>
      </c>
      <c r="L1" s="734" t="s">
        <v>359</v>
      </c>
      <c r="M1" s="734" t="s">
        <v>360</v>
      </c>
      <c r="N1" s="734" t="s">
        <v>361</v>
      </c>
      <c r="O1" s="734" t="s">
        <v>17</v>
      </c>
    </row>
    <row r="2" spans="1:15">
      <c r="A2">
        <v>11</v>
      </c>
      <c r="B2" s="732">
        <v>2025</v>
      </c>
      <c r="C2" t="s">
        <v>24</v>
      </c>
      <c r="D2" t="s">
        <v>27</v>
      </c>
      <c r="E2">
        <v>1</v>
      </c>
      <c r="F2" t="s">
        <v>28</v>
      </c>
      <c r="I2" t="s">
        <v>285</v>
      </c>
      <c r="J2" t="s">
        <v>262</v>
      </c>
      <c r="K2" t="s">
        <v>263</v>
      </c>
      <c r="L2" t="s">
        <v>264</v>
      </c>
      <c r="M2" t="s">
        <v>265</v>
      </c>
      <c r="N2" t="s">
        <v>266</v>
      </c>
    </row>
    <row r="3" spans="1:15">
      <c r="A3">
        <v>11</v>
      </c>
      <c r="B3" s="732">
        <v>2025</v>
      </c>
      <c r="C3" t="s">
        <v>24</v>
      </c>
      <c r="D3" t="s">
        <v>27</v>
      </c>
      <c r="E3">
        <v>2</v>
      </c>
      <c r="F3" t="s">
        <v>222</v>
      </c>
      <c r="I3" t="s">
        <v>248</v>
      </c>
    </row>
    <row r="4" spans="1:15">
      <c r="A4">
        <v>11</v>
      </c>
      <c r="B4" s="732">
        <v>2025</v>
      </c>
      <c r="C4" t="s">
        <v>24</v>
      </c>
      <c r="D4" t="s">
        <v>27</v>
      </c>
      <c r="E4">
        <v>3</v>
      </c>
      <c r="F4" t="s">
        <v>32</v>
      </c>
      <c r="I4" t="s">
        <v>204</v>
      </c>
      <c r="J4" t="s">
        <v>267</v>
      </c>
    </row>
    <row r="5" spans="1:15">
      <c r="A5">
        <v>11</v>
      </c>
      <c r="B5" s="732">
        <v>2025</v>
      </c>
      <c r="C5" t="s">
        <v>24</v>
      </c>
      <c r="D5" t="s">
        <v>34</v>
      </c>
      <c r="E5">
        <v>1</v>
      </c>
      <c r="F5" t="s">
        <v>37</v>
      </c>
      <c r="I5" t="s">
        <v>285</v>
      </c>
      <c r="J5" t="s">
        <v>262</v>
      </c>
      <c r="K5" t="s">
        <v>263</v>
      </c>
      <c r="L5" t="s">
        <v>265</v>
      </c>
      <c r="M5" t="s">
        <v>265</v>
      </c>
      <c r="N5" t="s">
        <v>268</v>
      </c>
    </row>
    <row r="6" spans="1:15">
      <c r="A6">
        <v>11</v>
      </c>
      <c r="B6" s="732">
        <v>2025</v>
      </c>
      <c r="C6" t="s">
        <v>24</v>
      </c>
      <c r="D6" t="s">
        <v>34</v>
      </c>
      <c r="E6">
        <v>2</v>
      </c>
      <c r="F6" t="s">
        <v>38</v>
      </c>
      <c r="I6" t="s">
        <v>285</v>
      </c>
      <c r="J6" t="s">
        <v>262</v>
      </c>
      <c r="K6" t="s">
        <v>263</v>
      </c>
      <c r="L6" t="s">
        <v>265</v>
      </c>
      <c r="M6" t="s">
        <v>265</v>
      </c>
      <c r="N6" t="s">
        <v>266</v>
      </c>
    </row>
    <row r="7" spans="1:15">
      <c r="A7">
        <v>11</v>
      </c>
      <c r="B7" s="732">
        <v>2025</v>
      </c>
      <c r="C7" t="s">
        <v>24</v>
      </c>
      <c r="D7" t="s">
        <v>34</v>
      </c>
      <c r="E7">
        <v>3</v>
      </c>
      <c r="F7" t="s">
        <v>39</v>
      </c>
      <c r="I7" t="s">
        <v>285</v>
      </c>
      <c r="J7" t="s">
        <v>262</v>
      </c>
      <c r="K7" t="s">
        <v>263</v>
      </c>
      <c r="L7" t="s">
        <v>265</v>
      </c>
      <c r="M7" t="s">
        <v>265</v>
      </c>
      <c r="N7" t="s">
        <v>266</v>
      </c>
    </row>
    <row r="8" spans="1:15">
      <c r="A8">
        <v>11</v>
      </c>
      <c r="B8" s="732">
        <v>2025</v>
      </c>
      <c r="C8" t="s">
        <v>24</v>
      </c>
      <c r="D8" t="s">
        <v>34</v>
      </c>
      <c r="E8">
        <v>4</v>
      </c>
      <c r="F8" t="s">
        <v>41</v>
      </c>
      <c r="I8" t="s">
        <v>285</v>
      </c>
      <c r="J8" t="s">
        <v>262</v>
      </c>
      <c r="K8" t="s">
        <v>263</v>
      </c>
      <c r="L8" t="s">
        <v>265</v>
      </c>
      <c r="M8" t="s">
        <v>265</v>
      </c>
      <c r="N8" t="s">
        <v>268</v>
      </c>
    </row>
    <row r="9" spans="1:15">
      <c r="A9">
        <v>11</v>
      </c>
      <c r="B9" s="732">
        <v>2025</v>
      </c>
      <c r="C9" t="s">
        <v>24</v>
      </c>
      <c r="D9" t="s">
        <v>34</v>
      </c>
      <c r="E9">
        <v>5</v>
      </c>
      <c r="F9" t="s">
        <v>45</v>
      </c>
      <c r="I9" t="s">
        <v>203</v>
      </c>
    </row>
    <row r="10" spans="1:15">
      <c r="A10">
        <v>11</v>
      </c>
      <c r="B10" s="732">
        <v>2025</v>
      </c>
      <c r="C10" t="s">
        <v>24</v>
      </c>
      <c r="D10" t="s">
        <v>34</v>
      </c>
      <c r="E10">
        <v>6</v>
      </c>
      <c r="F10" t="s">
        <v>47</v>
      </c>
      <c r="I10" t="s">
        <v>285</v>
      </c>
      <c r="J10" t="s">
        <v>262</v>
      </c>
      <c r="K10" t="s">
        <v>263</v>
      </c>
      <c r="L10" t="s">
        <v>265</v>
      </c>
      <c r="M10" t="s">
        <v>265</v>
      </c>
      <c r="N10" t="s">
        <v>266</v>
      </c>
    </row>
    <row r="11" spans="1:15">
      <c r="A11">
        <v>11</v>
      </c>
      <c r="B11" s="732">
        <v>2025</v>
      </c>
      <c r="C11" t="s">
        <v>24</v>
      </c>
      <c r="D11" t="s">
        <v>34</v>
      </c>
      <c r="E11">
        <v>7</v>
      </c>
      <c r="F11" t="s">
        <v>50</v>
      </c>
      <c r="I11" t="s">
        <v>285</v>
      </c>
      <c r="J11" t="s">
        <v>262</v>
      </c>
      <c r="K11" t="s">
        <v>263</v>
      </c>
      <c r="L11" t="s">
        <v>264</v>
      </c>
      <c r="M11" t="s">
        <v>264</v>
      </c>
      <c r="N11" t="s">
        <v>268</v>
      </c>
    </row>
    <row r="12" spans="1:15">
      <c r="A12">
        <v>11</v>
      </c>
      <c r="B12" s="732">
        <v>2025</v>
      </c>
      <c r="C12" t="s">
        <v>24</v>
      </c>
      <c r="D12" t="s">
        <v>51</v>
      </c>
      <c r="E12">
        <v>1</v>
      </c>
      <c r="F12" t="s">
        <v>53</v>
      </c>
      <c r="I12" t="s">
        <v>212</v>
      </c>
      <c r="J12" t="s">
        <v>267</v>
      </c>
    </row>
    <row r="13" spans="1:15">
      <c r="A13">
        <v>11</v>
      </c>
      <c r="B13" s="732">
        <v>2025</v>
      </c>
      <c r="C13" t="s">
        <v>24</v>
      </c>
      <c r="D13" t="s">
        <v>51</v>
      </c>
      <c r="E13">
        <v>2</v>
      </c>
      <c r="F13" t="s">
        <v>54</v>
      </c>
      <c r="I13" t="s">
        <v>248</v>
      </c>
      <c r="J13" t="s">
        <v>267</v>
      </c>
    </row>
    <row r="14" spans="1:15">
      <c r="A14">
        <v>11</v>
      </c>
      <c r="B14" s="732">
        <v>2025</v>
      </c>
      <c r="C14" t="s">
        <v>24</v>
      </c>
      <c r="D14" t="s">
        <v>51</v>
      </c>
      <c r="E14">
        <v>3</v>
      </c>
      <c r="F14" t="s">
        <v>55</v>
      </c>
      <c r="I14" t="s">
        <v>285</v>
      </c>
      <c r="J14" t="s">
        <v>262</v>
      </c>
      <c r="K14" t="s">
        <v>263</v>
      </c>
      <c r="L14" t="s">
        <v>265</v>
      </c>
      <c r="M14" t="s">
        <v>265</v>
      </c>
      <c r="N14" t="s">
        <v>266</v>
      </c>
    </row>
    <row r="15" spans="1:15">
      <c r="A15">
        <v>11</v>
      </c>
      <c r="B15" s="732">
        <v>2025</v>
      </c>
      <c r="C15" t="s">
        <v>24</v>
      </c>
      <c r="D15" t="s">
        <v>51</v>
      </c>
      <c r="E15">
        <v>4</v>
      </c>
      <c r="F15" t="s">
        <v>147</v>
      </c>
      <c r="I15" t="s">
        <v>203</v>
      </c>
      <c r="J15" t="s">
        <v>269</v>
      </c>
    </row>
    <row r="16" spans="1:15">
      <c r="A16">
        <v>11</v>
      </c>
      <c r="B16" s="732">
        <v>2025</v>
      </c>
      <c r="C16" t="s">
        <v>24</v>
      </c>
      <c r="D16" t="s">
        <v>51</v>
      </c>
      <c r="E16">
        <v>5</v>
      </c>
      <c r="F16" t="s">
        <v>243</v>
      </c>
      <c r="I16" t="s">
        <v>203</v>
      </c>
      <c r="J16" t="s">
        <v>269</v>
      </c>
    </row>
    <row r="17" spans="1:14">
      <c r="A17">
        <v>11</v>
      </c>
      <c r="B17" s="732">
        <v>2025</v>
      </c>
      <c r="C17" t="s">
        <v>24</v>
      </c>
      <c r="D17" t="s">
        <v>57</v>
      </c>
      <c r="E17">
        <v>1</v>
      </c>
      <c r="F17" t="s">
        <v>58</v>
      </c>
      <c r="I17" t="s">
        <v>285</v>
      </c>
      <c r="J17" t="s">
        <v>270</v>
      </c>
    </row>
    <row r="18" spans="1:14">
      <c r="A18">
        <v>11</v>
      </c>
      <c r="B18" s="732">
        <v>2025</v>
      </c>
      <c r="C18" t="s">
        <v>24</v>
      </c>
      <c r="D18" t="s">
        <v>57</v>
      </c>
      <c r="E18">
        <v>2</v>
      </c>
      <c r="F18" t="s">
        <v>59</v>
      </c>
      <c r="I18" t="s">
        <v>285</v>
      </c>
      <c r="J18" t="s">
        <v>262</v>
      </c>
      <c r="K18" t="s">
        <v>263</v>
      </c>
    </row>
    <row r="19" spans="1:14">
      <c r="A19">
        <v>11</v>
      </c>
      <c r="B19" s="732">
        <v>2025</v>
      </c>
      <c r="C19" t="s">
        <v>24</v>
      </c>
      <c r="D19" t="s">
        <v>57</v>
      </c>
      <c r="E19">
        <v>3</v>
      </c>
      <c r="F19" t="s">
        <v>60</v>
      </c>
      <c r="I19" t="s">
        <v>285</v>
      </c>
      <c r="J19" t="s">
        <v>262</v>
      </c>
      <c r="K19" t="s">
        <v>263</v>
      </c>
      <c r="L19" t="s">
        <v>265</v>
      </c>
      <c r="M19" t="s">
        <v>265</v>
      </c>
      <c r="N19" t="s">
        <v>266</v>
      </c>
    </row>
    <row r="20" spans="1:14">
      <c r="A20">
        <v>11</v>
      </c>
      <c r="B20" s="732">
        <v>2025</v>
      </c>
      <c r="C20" t="s">
        <v>24</v>
      </c>
      <c r="D20" t="s">
        <v>57</v>
      </c>
      <c r="E20">
        <v>4</v>
      </c>
      <c r="F20" t="s">
        <v>62</v>
      </c>
      <c r="I20" t="s">
        <v>285</v>
      </c>
      <c r="J20" t="s">
        <v>262</v>
      </c>
      <c r="K20" t="s">
        <v>271</v>
      </c>
      <c r="L20" t="s">
        <v>264</v>
      </c>
      <c r="M20" t="s">
        <v>264</v>
      </c>
    </row>
    <row r="21" spans="1:14">
      <c r="A21">
        <v>11</v>
      </c>
      <c r="B21" s="732">
        <v>2025</v>
      </c>
      <c r="C21" t="s">
        <v>24</v>
      </c>
      <c r="D21" t="s">
        <v>57</v>
      </c>
      <c r="E21">
        <v>5</v>
      </c>
      <c r="F21" t="s">
        <v>224</v>
      </c>
      <c r="I21" t="s">
        <v>205</v>
      </c>
    </row>
    <row r="22" spans="1:14">
      <c r="A22">
        <v>11</v>
      </c>
      <c r="B22" s="732">
        <v>2025</v>
      </c>
      <c r="C22" t="s">
        <v>24</v>
      </c>
      <c r="D22" t="s">
        <v>57</v>
      </c>
      <c r="E22">
        <v>6</v>
      </c>
      <c r="F22" t="s">
        <v>64</v>
      </c>
      <c r="I22" t="s">
        <v>211</v>
      </c>
    </row>
    <row r="23" spans="1:14">
      <c r="A23">
        <v>11</v>
      </c>
      <c r="B23" s="732">
        <v>2025</v>
      </c>
      <c r="C23" t="s">
        <v>24</v>
      </c>
      <c r="D23" t="s">
        <v>57</v>
      </c>
      <c r="E23">
        <v>7</v>
      </c>
      <c r="F23" t="s">
        <v>66</v>
      </c>
      <c r="I23" t="s">
        <v>285</v>
      </c>
      <c r="J23" t="s">
        <v>262</v>
      </c>
      <c r="K23" t="s">
        <v>263</v>
      </c>
      <c r="L23" t="s">
        <v>265</v>
      </c>
      <c r="M23" t="s">
        <v>265</v>
      </c>
      <c r="N23" t="s">
        <v>266</v>
      </c>
    </row>
    <row r="24" spans="1:14">
      <c r="A24">
        <v>11</v>
      </c>
      <c r="B24" s="732">
        <v>2025</v>
      </c>
      <c r="C24" t="s">
        <v>24</v>
      </c>
      <c r="D24" t="s">
        <v>57</v>
      </c>
      <c r="E24">
        <v>8</v>
      </c>
      <c r="F24" t="s">
        <v>72</v>
      </c>
      <c r="I24" t="s">
        <v>285</v>
      </c>
      <c r="J24" t="s">
        <v>262</v>
      </c>
      <c r="K24" t="s">
        <v>263</v>
      </c>
      <c r="L24" t="s">
        <v>265</v>
      </c>
      <c r="M24" t="s">
        <v>265</v>
      </c>
      <c r="N24" t="s">
        <v>266</v>
      </c>
    </row>
    <row r="25" spans="1:14">
      <c r="A25">
        <v>11</v>
      </c>
      <c r="B25" s="732">
        <v>2025</v>
      </c>
      <c r="C25" t="s">
        <v>24</v>
      </c>
      <c r="D25" t="s">
        <v>57</v>
      </c>
      <c r="E25">
        <v>9</v>
      </c>
      <c r="F25" t="s">
        <v>73</v>
      </c>
      <c r="I25" t="s">
        <v>285</v>
      </c>
      <c r="J25" t="s">
        <v>262</v>
      </c>
      <c r="K25" t="s">
        <v>263</v>
      </c>
      <c r="L25" t="s">
        <v>265</v>
      </c>
      <c r="M25" t="s">
        <v>265</v>
      </c>
      <c r="N25" t="s">
        <v>266</v>
      </c>
    </row>
    <row r="26" spans="1:14">
      <c r="A26">
        <v>11</v>
      </c>
      <c r="B26" s="732">
        <v>2025</v>
      </c>
      <c r="C26" t="s">
        <v>24</v>
      </c>
      <c r="D26" t="s">
        <v>57</v>
      </c>
      <c r="E26">
        <v>10</v>
      </c>
      <c r="F26" t="s">
        <v>75</v>
      </c>
      <c r="I26" t="s">
        <v>285</v>
      </c>
      <c r="J26" t="s">
        <v>262</v>
      </c>
      <c r="K26" t="s">
        <v>263</v>
      </c>
      <c r="L26" t="s">
        <v>265</v>
      </c>
      <c r="M26" t="s">
        <v>265</v>
      </c>
      <c r="N26" t="s">
        <v>268</v>
      </c>
    </row>
    <row r="27" spans="1:14">
      <c r="A27">
        <v>11</v>
      </c>
      <c r="B27" s="732">
        <v>2025</v>
      </c>
      <c r="C27" t="s">
        <v>24</v>
      </c>
      <c r="D27" t="s">
        <v>57</v>
      </c>
      <c r="E27">
        <v>11</v>
      </c>
      <c r="F27" t="s">
        <v>225</v>
      </c>
      <c r="I27" t="s">
        <v>203</v>
      </c>
      <c r="J27" t="s">
        <v>269</v>
      </c>
    </row>
    <row r="28" spans="1:14">
      <c r="A28">
        <v>11</v>
      </c>
      <c r="B28" s="732">
        <v>2025</v>
      </c>
      <c r="C28" t="s">
        <v>24</v>
      </c>
      <c r="D28" t="s">
        <v>78</v>
      </c>
      <c r="E28">
        <v>1</v>
      </c>
      <c r="F28" t="s">
        <v>87</v>
      </c>
      <c r="I28" t="s">
        <v>285</v>
      </c>
      <c r="J28" t="s">
        <v>262</v>
      </c>
      <c r="K28" t="s">
        <v>263</v>
      </c>
    </row>
    <row r="29" spans="1:14">
      <c r="A29">
        <v>11</v>
      </c>
      <c r="B29" s="732">
        <v>2025</v>
      </c>
      <c r="C29" t="s">
        <v>24</v>
      </c>
      <c r="D29" t="s">
        <v>78</v>
      </c>
      <c r="E29">
        <v>2</v>
      </c>
      <c r="F29" t="s">
        <v>88</v>
      </c>
      <c r="I29" t="s">
        <v>285</v>
      </c>
      <c r="J29" t="s">
        <v>262</v>
      </c>
      <c r="K29" t="s">
        <v>263</v>
      </c>
    </row>
    <row r="30" spans="1:14">
      <c r="A30">
        <v>11</v>
      </c>
      <c r="B30" s="732">
        <v>2025</v>
      </c>
      <c r="C30" t="s">
        <v>24</v>
      </c>
      <c r="D30" t="s">
        <v>78</v>
      </c>
      <c r="E30">
        <v>3</v>
      </c>
      <c r="F30" t="s">
        <v>90</v>
      </c>
      <c r="I30" t="s">
        <v>285</v>
      </c>
      <c r="J30" t="s">
        <v>262</v>
      </c>
      <c r="K30" t="s">
        <v>263</v>
      </c>
      <c r="L30" t="s">
        <v>265</v>
      </c>
      <c r="M30" t="s">
        <v>265</v>
      </c>
    </row>
    <row r="31" spans="1:14">
      <c r="A31">
        <v>11</v>
      </c>
      <c r="B31" s="732">
        <v>2025</v>
      </c>
      <c r="C31" t="s">
        <v>24</v>
      </c>
      <c r="D31" t="s">
        <v>78</v>
      </c>
      <c r="E31">
        <v>4</v>
      </c>
      <c r="F31" t="s">
        <v>92</v>
      </c>
      <c r="I31" t="s">
        <v>212</v>
      </c>
      <c r="J31" t="s">
        <v>262</v>
      </c>
      <c r="K31" t="s">
        <v>271</v>
      </c>
    </row>
    <row r="32" spans="1:14">
      <c r="A32">
        <v>12</v>
      </c>
      <c r="B32" s="732">
        <v>2025</v>
      </c>
      <c r="C32" t="s">
        <v>24</v>
      </c>
      <c r="D32" t="s">
        <v>27</v>
      </c>
      <c r="E32">
        <v>1</v>
      </c>
      <c r="F32" t="s">
        <v>28</v>
      </c>
      <c r="I32" t="s">
        <v>285</v>
      </c>
      <c r="J32" t="s">
        <v>262</v>
      </c>
      <c r="K32" t="s">
        <v>263</v>
      </c>
      <c r="L32" t="s">
        <v>265</v>
      </c>
      <c r="M32" t="s">
        <v>265</v>
      </c>
      <c r="N32" t="s">
        <v>268</v>
      </c>
    </row>
    <row r="33" spans="1:14">
      <c r="A33">
        <v>12</v>
      </c>
      <c r="B33" s="732">
        <v>2025</v>
      </c>
      <c r="C33" t="s">
        <v>24</v>
      </c>
      <c r="D33" t="s">
        <v>27</v>
      </c>
      <c r="E33">
        <v>2</v>
      </c>
      <c r="F33" t="s">
        <v>222</v>
      </c>
      <c r="I33" t="s">
        <v>285</v>
      </c>
      <c r="J33" t="s">
        <v>270</v>
      </c>
    </row>
    <row r="34" spans="1:14">
      <c r="A34">
        <v>12</v>
      </c>
      <c r="B34" s="732">
        <v>2025</v>
      </c>
      <c r="C34" t="s">
        <v>24</v>
      </c>
      <c r="D34" t="s">
        <v>27</v>
      </c>
      <c r="E34">
        <v>3</v>
      </c>
      <c r="F34" t="s">
        <v>32</v>
      </c>
      <c r="I34" t="s">
        <v>204</v>
      </c>
      <c r="J34" t="s">
        <v>267</v>
      </c>
    </row>
    <row r="35" spans="1:14">
      <c r="A35">
        <v>12</v>
      </c>
      <c r="B35" s="732">
        <v>2025</v>
      </c>
      <c r="C35" t="s">
        <v>24</v>
      </c>
      <c r="D35" t="s">
        <v>34</v>
      </c>
      <c r="E35">
        <v>1</v>
      </c>
      <c r="F35" t="s">
        <v>37</v>
      </c>
      <c r="I35" t="s">
        <v>285</v>
      </c>
      <c r="J35" t="s">
        <v>262</v>
      </c>
      <c r="K35" t="s">
        <v>263</v>
      </c>
      <c r="L35" t="s">
        <v>265</v>
      </c>
      <c r="M35" t="s">
        <v>265</v>
      </c>
      <c r="N35" t="s">
        <v>266</v>
      </c>
    </row>
    <row r="36" spans="1:14">
      <c r="A36">
        <v>12</v>
      </c>
      <c r="B36" s="732">
        <v>2025</v>
      </c>
      <c r="C36" t="s">
        <v>24</v>
      </c>
      <c r="D36" t="s">
        <v>34</v>
      </c>
      <c r="E36">
        <v>2</v>
      </c>
      <c r="F36" t="s">
        <v>38</v>
      </c>
      <c r="I36" t="s">
        <v>285</v>
      </c>
      <c r="J36" t="s">
        <v>262</v>
      </c>
      <c r="K36" t="s">
        <v>263</v>
      </c>
      <c r="L36" t="s">
        <v>265</v>
      </c>
      <c r="M36" t="s">
        <v>265</v>
      </c>
      <c r="N36" t="s">
        <v>266</v>
      </c>
    </row>
    <row r="37" spans="1:14">
      <c r="A37">
        <v>12</v>
      </c>
      <c r="B37" s="732">
        <v>2025</v>
      </c>
      <c r="C37" t="s">
        <v>24</v>
      </c>
      <c r="D37" t="s">
        <v>34</v>
      </c>
      <c r="E37">
        <v>3</v>
      </c>
      <c r="F37" t="s">
        <v>39</v>
      </c>
      <c r="I37" t="s">
        <v>285</v>
      </c>
      <c r="J37" t="s">
        <v>262</v>
      </c>
      <c r="K37" t="s">
        <v>263</v>
      </c>
      <c r="L37" t="s">
        <v>265</v>
      </c>
      <c r="M37" t="s">
        <v>265</v>
      </c>
      <c r="N37" t="s">
        <v>266</v>
      </c>
    </row>
    <row r="38" spans="1:14">
      <c r="A38">
        <v>12</v>
      </c>
      <c r="B38" s="732">
        <v>2025</v>
      </c>
      <c r="C38" t="s">
        <v>24</v>
      </c>
      <c r="D38" t="s">
        <v>34</v>
      </c>
      <c r="E38">
        <v>4</v>
      </c>
      <c r="F38" t="s">
        <v>41</v>
      </c>
      <c r="I38" t="s">
        <v>285</v>
      </c>
      <c r="J38" t="s">
        <v>262</v>
      </c>
      <c r="K38" t="s">
        <v>263</v>
      </c>
      <c r="L38" t="s">
        <v>265</v>
      </c>
      <c r="M38" t="s">
        <v>265</v>
      </c>
      <c r="N38" t="s">
        <v>268</v>
      </c>
    </row>
    <row r="39" spans="1:14">
      <c r="A39">
        <v>12</v>
      </c>
      <c r="B39" s="732">
        <v>2025</v>
      </c>
      <c r="C39" t="s">
        <v>24</v>
      </c>
      <c r="D39" t="s">
        <v>34</v>
      </c>
      <c r="E39">
        <v>5</v>
      </c>
      <c r="F39" t="s">
        <v>45</v>
      </c>
      <c r="I39" t="s">
        <v>203</v>
      </c>
    </row>
    <row r="40" spans="1:14">
      <c r="A40">
        <v>12</v>
      </c>
      <c r="B40" s="732">
        <v>2025</v>
      </c>
      <c r="C40" t="s">
        <v>24</v>
      </c>
      <c r="D40" t="s">
        <v>34</v>
      </c>
      <c r="E40">
        <v>6</v>
      </c>
      <c r="F40" t="s">
        <v>47</v>
      </c>
      <c r="I40" t="s">
        <v>285</v>
      </c>
      <c r="J40" t="s">
        <v>262</v>
      </c>
      <c r="K40" t="s">
        <v>263</v>
      </c>
      <c r="L40" t="s">
        <v>265</v>
      </c>
      <c r="M40" t="s">
        <v>265</v>
      </c>
      <c r="N40" t="s">
        <v>266</v>
      </c>
    </row>
    <row r="41" spans="1:14">
      <c r="A41">
        <v>12</v>
      </c>
      <c r="B41" s="732">
        <v>2025</v>
      </c>
      <c r="C41" t="s">
        <v>24</v>
      </c>
      <c r="D41" t="s">
        <v>34</v>
      </c>
      <c r="E41">
        <v>7</v>
      </c>
      <c r="F41" t="s">
        <v>50</v>
      </c>
      <c r="I41" t="s">
        <v>285</v>
      </c>
      <c r="J41" t="s">
        <v>262</v>
      </c>
      <c r="K41" t="s">
        <v>263</v>
      </c>
      <c r="L41" t="s">
        <v>265</v>
      </c>
      <c r="M41" t="s">
        <v>265</v>
      </c>
      <c r="N41" t="s">
        <v>268</v>
      </c>
    </row>
    <row r="42" spans="1:14">
      <c r="A42">
        <v>12</v>
      </c>
      <c r="B42" s="732">
        <v>2025</v>
      </c>
      <c r="C42" t="s">
        <v>24</v>
      </c>
      <c r="D42" t="s">
        <v>51</v>
      </c>
      <c r="E42">
        <v>1</v>
      </c>
      <c r="F42" t="s">
        <v>53</v>
      </c>
      <c r="I42" t="s">
        <v>285</v>
      </c>
      <c r="J42" t="s">
        <v>262</v>
      </c>
      <c r="K42" t="s">
        <v>271</v>
      </c>
    </row>
    <row r="43" spans="1:14">
      <c r="A43">
        <v>12</v>
      </c>
      <c r="B43" s="732">
        <v>2025</v>
      </c>
      <c r="C43" t="s">
        <v>24</v>
      </c>
      <c r="D43" t="s">
        <v>51</v>
      </c>
      <c r="E43">
        <v>2</v>
      </c>
      <c r="F43" t="s">
        <v>54</v>
      </c>
      <c r="I43" t="s">
        <v>285</v>
      </c>
      <c r="J43" t="s">
        <v>262</v>
      </c>
      <c r="K43" t="s">
        <v>271</v>
      </c>
    </row>
    <row r="44" spans="1:14">
      <c r="A44">
        <v>12</v>
      </c>
      <c r="B44" s="732">
        <v>2025</v>
      </c>
      <c r="C44" t="s">
        <v>24</v>
      </c>
      <c r="D44" t="s">
        <v>51</v>
      </c>
      <c r="E44">
        <v>3</v>
      </c>
      <c r="F44" t="s">
        <v>55</v>
      </c>
      <c r="I44" t="s">
        <v>285</v>
      </c>
      <c r="J44" t="s">
        <v>262</v>
      </c>
      <c r="K44" t="s">
        <v>263</v>
      </c>
      <c r="L44" t="s">
        <v>265</v>
      </c>
      <c r="M44" t="s">
        <v>265</v>
      </c>
      <c r="N44" t="s">
        <v>266</v>
      </c>
    </row>
    <row r="45" spans="1:14">
      <c r="A45">
        <v>12</v>
      </c>
      <c r="B45" s="732">
        <v>2025</v>
      </c>
      <c r="C45" t="s">
        <v>24</v>
      </c>
      <c r="D45" t="s">
        <v>51</v>
      </c>
      <c r="E45">
        <v>4</v>
      </c>
      <c r="F45" t="s">
        <v>147</v>
      </c>
      <c r="I45" t="s">
        <v>203</v>
      </c>
      <c r="J45" t="s">
        <v>269</v>
      </c>
    </row>
    <row r="46" spans="1:14">
      <c r="A46">
        <v>12</v>
      </c>
      <c r="B46" s="732">
        <v>2025</v>
      </c>
      <c r="C46" t="s">
        <v>24</v>
      </c>
      <c r="D46" t="s">
        <v>51</v>
      </c>
      <c r="E46">
        <v>5</v>
      </c>
      <c r="F46" t="s">
        <v>243</v>
      </c>
      <c r="I46" t="s">
        <v>207</v>
      </c>
      <c r="J46" t="s">
        <v>270</v>
      </c>
    </row>
    <row r="47" spans="1:14">
      <c r="A47">
        <v>12</v>
      </c>
      <c r="B47" s="732">
        <v>2025</v>
      </c>
      <c r="C47" t="s">
        <v>24</v>
      </c>
      <c r="D47" t="s">
        <v>57</v>
      </c>
      <c r="E47">
        <v>1</v>
      </c>
      <c r="F47" t="s">
        <v>58</v>
      </c>
      <c r="I47" t="s">
        <v>285</v>
      </c>
      <c r="J47" t="s">
        <v>270</v>
      </c>
    </row>
    <row r="48" spans="1:14">
      <c r="A48">
        <v>12</v>
      </c>
      <c r="B48" s="732">
        <v>2025</v>
      </c>
      <c r="C48" t="s">
        <v>24</v>
      </c>
      <c r="D48" t="s">
        <v>57</v>
      </c>
      <c r="E48">
        <v>2</v>
      </c>
      <c r="F48" t="s">
        <v>59</v>
      </c>
      <c r="I48" t="s">
        <v>285</v>
      </c>
      <c r="J48" t="s">
        <v>262</v>
      </c>
      <c r="K48" t="s">
        <v>263</v>
      </c>
      <c r="L48" t="s">
        <v>265</v>
      </c>
      <c r="M48" t="s">
        <v>265</v>
      </c>
      <c r="N48" t="s">
        <v>268</v>
      </c>
    </row>
    <row r="49" spans="1:14">
      <c r="A49">
        <v>12</v>
      </c>
      <c r="B49" s="732">
        <v>2025</v>
      </c>
      <c r="C49" t="s">
        <v>24</v>
      </c>
      <c r="D49" t="s">
        <v>57</v>
      </c>
      <c r="E49">
        <v>3</v>
      </c>
      <c r="F49" t="s">
        <v>60</v>
      </c>
      <c r="I49" t="s">
        <v>285</v>
      </c>
      <c r="J49" t="s">
        <v>262</v>
      </c>
      <c r="K49" t="s">
        <v>263</v>
      </c>
      <c r="L49" t="s">
        <v>265</v>
      </c>
      <c r="M49" t="s">
        <v>265</v>
      </c>
      <c r="N49" t="s">
        <v>266</v>
      </c>
    </row>
    <row r="50" spans="1:14">
      <c r="A50">
        <v>12</v>
      </c>
      <c r="B50" s="732">
        <v>2025</v>
      </c>
      <c r="C50" t="s">
        <v>24</v>
      </c>
      <c r="D50" t="s">
        <v>57</v>
      </c>
      <c r="E50">
        <v>4</v>
      </c>
      <c r="F50" t="s">
        <v>62</v>
      </c>
      <c r="I50" t="s">
        <v>285</v>
      </c>
      <c r="J50" t="s">
        <v>262</v>
      </c>
      <c r="K50" t="s">
        <v>263</v>
      </c>
      <c r="L50" t="s">
        <v>265</v>
      </c>
      <c r="M50" t="s">
        <v>265</v>
      </c>
      <c r="N50" t="s">
        <v>266</v>
      </c>
    </row>
    <row r="51" spans="1:14">
      <c r="A51">
        <v>12</v>
      </c>
      <c r="B51" s="732">
        <v>2025</v>
      </c>
      <c r="C51" t="s">
        <v>24</v>
      </c>
      <c r="D51" t="s">
        <v>57</v>
      </c>
      <c r="E51">
        <v>5</v>
      </c>
      <c r="F51" t="s">
        <v>224</v>
      </c>
      <c r="I51" t="s">
        <v>285</v>
      </c>
      <c r="J51" t="s">
        <v>311</v>
      </c>
    </row>
    <row r="52" spans="1:14">
      <c r="A52">
        <v>12</v>
      </c>
      <c r="B52" s="732">
        <v>2025</v>
      </c>
      <c r="C52" t="s">
        <v>24</v>
      </c>
      <c r="D52" t="s">
        <v>57</v>
      </c>
      <c r="E52">
        <v>6</v>
      </c>
      <c r="F52" t="s">
        <v>64</v>
      </c>
      <c r="I52" t="s">
        <v>211</v>
      </c>
    </row>
    <row r="53" spans="1:14">
      <c r="A53">
        <v>12</v>
      </c>
      <c r="B53" s="732">
        <v>2025</v>
      </c>
      <c r="C53" t="s">
        <v>24</v>
      </c>
      <c r="D53" t="s">
        <v>57</v>
      </c>
      <c r="E53">
        <v>7</v>
      </c>
      <c r="F53" t="s">
        <v>66</v>
      </c>
      <c r="I53" t="s">
        <v>285</v>
      </c>
      <c r="J53" t="s">
        <v>262</v>
      </c>
      <c r="K53" t="s">
        <v>263</v>
      </c>
      <c r="L53" t="s">
        <v>265</v>
      </c>
      <c r="M53" t="s">
        <v>265</v>
      </c>
      <c r="N53" t="s">
        <v>266</v>
      </c>
    </row>
    <row r="54" spans="1:14">
      <c r="A54">
        <v>12</v>
      </c>
      <c r="B54" s="732">
        <v>2025</v>
      </c>
      <c r="C54" t="s">
        <v>24</v>
      </c>
      <c r="D54" t="s">
        <v>57</v>
      </c>
      <c r="E54">
        <v>8</v>
      </c>
      <c r="F54" t="s">
        <v>72</v>
      </c>
      <c r="I54" t="s">
        <v>285</v>
      </c>
      <c r="J54" t="s">
        <v>262</v>
      </c>
      <c r="K54" t="s">
        <v>263</v>
      </c>
      <c r="L54" t="s">
        <v>265</v>
      </c>
      <c r="M54" t="s">
        <v>265</v>
      </c>
      <c r="N54" t="s">
        <v>266</v>
      </c>
    </row>
    <row r="55" spans="1:14">
      <c r="A55">
        <v>12</v>
      </c>
      <c r="B55" s="732">
        <v>2025</v>
      </c>
      <c r="C55" t="s">
        <v>24</v>
      </c>
      <c r="D55" t="s">
        <v>57</v>
      </c>
      <c r="E55">
        <v>9</v>
      </c>
      <c r="F55" t="s">
        <v>73</v>
      </c>
      <c r="I55" t="s">
        <v>285</v>
      </c>
      <c r="J55" t="s">
        <v>262</v>
      </c>
      <c r="K55" t="s">
        <v>263</v>
      </c>
      <c r="L55" t="s">
        <v>265</v>
      </c>
      <c r="M55" t="s">
        <v>265</v>
      </c>
      <c r="N55" t="s">
        <v>266</v>
      </c>
    </row>
    <row r="56" spans="1:14">
      <c r="A56">
        <v>12</v>
      </c>
      <c r="B56" s="732">
        <v>2025</v>
      </c>
      <c r="C56" t="s">
        <v>24</v>
      </c>
      <c r="D56" t="s">
        <v>57</v>
      </c>
      <c r="E56">
        <v>10</v>
      </c>
      <c r="F56" t="s">
        <v>75</v>
      </c>
      <c r="I56" t="s">
        <v>285</v>
      </c>
      <c r="J56" t="s">
        <v>262</v>
      </c>
      <c r="K56" t="s">
        <v>263</v>
      </c>
      <c r="L56" t="s">
        <v>265</v>
      </c>
      <c r="M56" t="s">
        <v>265</v>
      </c>
      <c r="N56" t="s">
        <v>268</v>
      </c>
    </row>
    <row r="57" spans="1:14">
      <c r="A57">
        <v>12</v>
      </c>
      <c r="B57" s="732">
        <v>2025</v>
      </c>
      <c r="C57" t="s">
        <v>24</v>
      </c>
      <c r="D57" t="s">
        <v>57</v>
      </c>
      <c r="E57">
        <v>11</v>
      </c>
      <c r="F57" t="s">
        <v>225</v>
      </c>
      <c r="I57" t="s">
        <v>212</v>
      </c>
      <c r="J57" t="s">
        <v>267</v>
      </c>
    </row>
    <row r="58" spans="1:14">
      <c r="A58">
        <v>12</v>
      </c>
      <c r="B58" s="732">
        <v>2025</v>
      </c>
      <c r="C58" t="s">
        <v>24</v>
      </c>
      <c r="D58" t="s">
        <v>78</v>
      </c>
      <c r="E58">
        <v>1</v>
      </c>
      <c r="F58" t="s">
        <v>87</v>
      </c>
      <c r="I58" t="s">
        <v>285</v>
      </c>
      <c r="J58" t="s">
        <v>262</v>
      </c>
      <c r="K58" t="s">
        <v>263</v>
      </c>
      <c r="L58" t="s">
        <v>265</v>
      </c>
      <c r="M58" t="s">
        <v>265</v>
      </c>
      <c r="N58" t="s">
        <v>268</v>
      </c>
    </row>
    <row r="59" spans="1:14">
      <c r="A59">
        <v>12</v>
      </c>
      <c r="B59" s="732">
        <v>2025</v>
      </c>
      <c r="C59" t="s">
        <v>24</v>
      </c>
      <c r="D59" t="s">
        <v>78</v>
      </c>
      <c r="E59">
        <v>2</v>
      </c>
      <c r="F59" t="s">
        <v>88</v>
      </c>
      <c r="I59" t="s">
        <v>285</v>
      </c>
      <c r="J59" t="s">
        <v>262</v>
      </c>
      <c r="K59" t="s">
        <v>263</v>
      </c>
      <c r="L59" t="s">
        <v>265</v>
      </c>
      <c r="M59" t="s">
        <v>265</v>
      </c>
      <c r="N59" t="s">
        <v>268</v>
      </c>
    </row>
    <row r="60" spans="1:14">
      <c r="A60">
        <v>12</v>
      </c>
      <c r="B60" s="732">
        <v>2025</v>
      </c>
      <c r="C60" t="s">
        <v>24</v>
      </c>
      <c r="D60" t="s">
        <v>78</v>
      </c>
      <c r="E60">
        <v>3</v>
      </c>
      <c r="F60" t="s">
        <v>90</v>
      </c>
      <c r="I60" t="s">
        <v>285</v>
      </c>
      <c r="J60" t="s">
        <v>262</v>
      </c>
      <c r="K60" t="s">
        <v>263</v>
      </c>
      <c r="L60" t="s">
        <v>265</v>
      </c>
      <c r="M60" t="s">
        <v>265</v>
      </c>
    </row>
    <row r="61" spans="1:14">
      <c r="A61">
        <v>12</v>
      </c>
      <c r="B61" s="732">
        <v>2025</v>
      </c>
      <c r="C61" t="s">
        <v>24</v>
      </c>
      <c r="D61" t="s">
        <v>78</v>
      </c>
      <c r="E61">
        <v>4</v>
      </c>
      <c r="F61" t="s">
        <v>92</v>
      </c>
      <c r="I61" t="s">
        <v>285</v>
      </c>
      <c r="J61" t="s">
        <v>262</v>
      </c>
      <c r="K61" t="s">
        <v>263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340AA-CE39-4524-BA10-4AEC1176BC97}">
  <dimension ref="A1:P65"/>
  <sheetViews>
    <sheetView workbookViewId="0">
      <selection activeCell="B3" sqref="B3"/>
    </sheetView>
  </sheetViews>
  <sheetFormatPr defaultRowHeight="12.75"/>
  <cols>
    <col min="1" max="1" width="6.7109375" customWidth="1"/>
    <col min="2" max="2" width="19" customWidth="1"/>
    <col min="3" max="4" width="12.42578125" customWidth="1"/>
    <col min="5" max="13" width="21.85546875" customWidth="1"/>
    <col min="14" max="16" width="22.85546875" customWidth="1"/>
  </cols>
  <sheetData>
    <row r="1" spans="1:16" ht="18">
      <c r="A1" s="743" t="s">
        <v>362</v>
      </c>
    </row>
    <row r="3" spans="1:16" ht="18">
      <c r="A3" s="733" t="s">
        <v>363</v>
      </c>
      <c r="B3" s="744">
        <v>1</v>
      </c>
      <c r="C3" s="733" t="s">
        <v>416</v>
      </c>
      <c r="D3" s="744">
        <v>2026</v>
      </c>
    </row>
    <row r="4" spans="1:16">
      <c r="A4" s="745" t="s">
        <v>364</v>
      </c>
    </row>
    <row r="6" spans="1:16" ht="39.950000000000003" customHeight="1">
      <c r="A6" s="747" t="s">
        <v>8</v>
      </c>
      <c r="B6" s="747" t="s">
        <v>9</v>
      </c>
      <c r="C6" s="747" t="s">
        <v>316</v>
      </c>
      <c r="D6" s="747" t="s">
        <v>317</v>
      </c>
      <c r="E6" s="747" t="s">
        <v>318</v>
      </c>
      <c r="F6" s="747" t="s">
        <v>365</v>
      </c>
      <c r="G6" s="747" t="s">
        <v>366</v>
      </c>
      <c r="H6" s="747" t="s">
        <v>367</v>
      </c>
      <c r="I6" s="747" t="s">
        <v>368</v>
      </c>
      <c r="J6" s="747" t="s">
        <v>369</v>
      </c>
      <c r="K6" s="747" t="s">
        <v>370</v>
      </c>
      <c r="L6" s="747" t="s">
        <v>325</v>
      </c>
      <c r="M6" s="747" t="s">
        <v>326</v>
      </c>
      <c r="N6" s="747" t="s">
        <v>327</v>
      </c>
      <c r="O6" s="747" t="s">
        <v>328</v>
      </c>
      <c r="P6" s="747" t="s">
        <v>17</v>
      </c>
    </row>
    <row r="7" spans="1:16">
      <c r="A7">
        <v>1</v>
      </c>
      <c r="B7" t="s">
        <v>28</v>
      </c>
      <c r="C7" t="s">
        <v>24</v>
      </c>
      <c r="D7" t="s">
        <v>27</v>
      </c>
      <c r="E7" s="748" cm="1">
        <f t="array" ref="E7">IFERROR(INDEX(Data_CT!G$2:G$327,MATCH(IF(B$3=1,D$3-1,D$3)&amp;IF(B$3=1,12,B$3-1)&amp;B7,Data_CT!B$2:B$327&amp;Data_CT!A$2:A$327&amp;Data_CT!F$2:F$327,0)),0)</f>
        <v>1140788000</v>
      </c>
      <c r="F7" s="748" cm="1">
        <f t="array" ref="F7">IFERROR(INDEX(Data_CT!H$2:H$327,MATCH(IF(B$3=1,D$3-1,D$3)&amp;IF(B$3=1,12,B$3-1)&amp;B7,Data_CT!B$2:B$327&amp;Data_CT!A$2:A$327&amp;Data_CT!F$2:F$327,0)),0)+IFERROR(INDEX(Data_CT!K$2:K$327,MATCH(IF(B$3=1,D$3-1,D$3)&amp;IF(B$3=1,12,B$3-1)&amp;B7,Data_CT!B$2:B$327&amp;Data_CT!A$2:A$327&amp;Data_CT!F$2:F$327,0)),0)</f>
        <v>1027692225</v>
      </c>
      <c r="G7" s="748" cm="1">
        <f t="array" ref="G7">IFERROR(INDEX(Data_CT!I$2:I$327,MATCH(IF(B$3=1,D$3-1,D$3)&amp;IF(B$3=1,12,B$3-1)&amp;B7,Data_CT!B$2:B$327&amp;Data_CT!A$2:A$327&amp;Data_CT!F$2:F$327,0)),0)+IFERROR(INDEX(Data_CT!M$2:M$327,MATCH(IF(B$3=1,D$3-1,D$3)&amp;IF(B$3=1,12,B$3-1)&amp;B7,Data_CT!B$2:B$327&amp;Data_CT!A$2:A$327&amp;Data_CT!F$2:F$327,0)),0)</f>
        <v>1000000000</v>
      </c>
      <c r="H7" s="750"/>
      <c r="I7" s="750"/>
      <c r="J7" s="750"/>
      <c r="K7" s="750"/>
      <c r="L7" s="750"/>
      <c r="M7" s="750"/>
      <c r="N7" s="751"/>
      <c r="O7" s="751"/>
      <c r="P7" s="751"/>
    </row>
    <row r="8" spans="1:16">
      <c r="A8">
        <v>2</v>
      </c>
      <c r="B8" t="s">
        <v>29</v>
      </c>
      <c r="C8" t="s">
        <v>24</v>
      </c>
      <c r="D8" t="s">
        <v>27</v>
      </c>
      <c r="E8" s="748" cm="1">
        <f t="array" ref="E8">IFERROR(INDEX(Data_CT!G$2:G$327,MATCH(IF(B$3=1,D$3-1,D$3)&amp;IF(B$3=1,12,B$3-1)&amp;B8,Data_CT!B$2:B$327&amp;Data_CT!A$2:A$327&amp;Data_CT!F$2:F$327,0)),0)</f>
        <v>1118543000</v>
      </c>
      <c r="F8" s="748" cm="1">
        <f t="array" ref="F8">IFERROR(INDEX(Data_CT!H$2:H$327,MATCH(IF(B$3=1,D$3-1,D$3)&amp;IF(B$3=1,12,B$3-1)&amp;B8,Data_CT!B$2:B$327&amp;Data_CT!A$2:A$327&amp;Data_CT!F$2:F$327,0)),0)+IFERROR(INDEX(Data_CT!K$2:K$327,MATCH(IF(B$3=1,D$3-1,D$3)&amp;IF(B$3=1,12,B$3-1)&amp;B8,Data_CT!B$2:B$327&amp;Data_CT!A$2:A$327&amp;Data_CT!F$2:F$327,0)),0)</f>
        <v>1118543000</v>
      </c>
      <c r="G8" s="748" cm="1">
        <f t="array" ref="G8">IFERROR(INDEX(Data_CT!I$2:I$327,MATCH(IF(B$3=1,D$3-1,D$3)&amp;IF(B$3=1,12,B$3-1)&amp;B8,Data_CT!B$2:B$327&amp;Data_CT!A$2:A$327&amp;Data_CT!F$2:F$327,0)),0)+IFERROR(INDEX(Data_CT!M$2:M$327,MATCH(IF(B$3=1,D$3-1,D$3)&amp;IF(B$3=1,12,B$3-1)&amp;B8,Data_CT!B$2:B$327&amp;Data_CT!A$2:A$327&amp;Data_CT!F$2:F$327,0)),0)</f>
        <v>1118000000</v>
      </c>
      <c r="H8" s="750"/>
      <c r="I8" s="750"/>
      <c r="J8" s="750"/>
      <c r="K8" s="750"/>
      <c r="L8" s="750"/>
      <c r="M8" s="750"/>
      <c r="N8" s="751"/>
      <c r="O8" s="751"/>
      <c r="P8" s="751"/>
    </row>
    <row r="9" spans="1:16">
      <c r="A9">
        <v>3</v>
      </c>
      <c r="B9" t="s">
        <v>31</v>
      </c>
      <c r="C9" t="s">
        <v>24</v>
      </c>
      <c r="D9" t="s">
        <v>27</v>
      </c>
      <c r="E9" s="748" cm="1">
        <f t="array" ref="E9">IFERROR(INDEX(Data_CT!G$2:G$327,MATCH(IF(B$3=1,D$3-1,D$3)&amp;IF(B$3=1,12,B$3-1)&amp;B9,Data_CT!B$2:B$327&amp;Data_CT!A$2:A$327&amp;Data_CT!F$2:F$327,0)),0)</f>
        <v>1161338000</v>
      </c>
      <c r="F9" s="748" cm="1">
        <f t="array" ref="F9">IFERROR(INDEX(Data_CT!H$2:H$327,MATCH(IF(B$3=1,D$3-1,D$3)&amp;IF(B$3=1,12,B$3-1)&amp;B9,Data_CT!B$2:B$327&amp;Data_CT!A$2:A$327&amp;Data_CT!F$2:F$327,0)),0)+IFERROR(INDEX(Data_CT!K$2:K$327,MATCH(IF(B$3=1,D$3-1,D$3)&amp;IF(B$3=1,12,B$3-1)&amp;B9,Data_CT!B$2:B$327&amp;Data_CT!A$2:A$327&amp;Data_CT!F$2:F$327,0)),0)</f>
        <v>1161338000</v>
      </c>
      <c r="G9" s="748" cm="1">
        <f t="array" ref="G9">IFERROR(INDEX(Data_CT!I$2:I$327,MATCH(IF(B$3=1,D$3-1,D$3)&amp;IF(B$3=1,12,B$3-1)&amp;B9,Data_CT!B$2:B$327&amp;Data_CT!A$2:A$327&amp;Data_CT!F$2:F$327,0)),0)+IFERROR(INDEX(Data_CT!M$2:M$327,MATCH(IF(B$3=1,D$3-1,D$3)&amp;IF(B$3=1,12,B$3-1)&amp;B9,Data_CT!B$2:B$327&amp;Data_CT!A$2:A$327&amp;Data_CT!F$2:F$327,0)),0)</f>
        <v>1161338000</v>
      </c>
      <c r="H9" s="750"/>
      <c r="I9" s="750"/>
      <c r="J9" s="750"/>
      <c r="K9" s="750"/>
      <c r="L9" s="750"/>
      <c r="M9" s="750"/>
      <c r="N9" s="751"/>
      <c r="O9" s="751"/>
      <c r="P9" s="751"/>
    </row>
    <row r="10" spans="1:16">
      <c r="A10">
        <v>4</v>
      </c>
      <c r="B10" t="s">
        <v>222</v>
      </c>
      <c r="C10" t="s">
        <v>24</v>
      </c>
      <c r="D10" t="s">
        <v>27</v>
      </c>
      <c r="E10" s="748" cm="1">
        <f t="array" ref="E10">IFERROR(INDEX(Data_CT!G$2:G$327,MATCH(IF(B$3=1,D$3-1,D$3)&amp;IF(B$3=1,12,B$3-1)&amp;B10,Data_CT!B$2:B$327&amp;Data_CT!A$2:A$327&amp;Data_CT!F$2:F$327,0)),0)</f>
        <v>1129099000</v>
      </c>
      <c r="F10" s="748" cm="1">
        <f t="array" ref="F10">IFERROR(INDEX(Data_CT!H$2:H$327,MATCH(IF(B$3=1,D$3-1,D$3)&amp;IF(B$3=1,12,B$3-1)&amp;B10,Data_CT!B$2:B$327&amp;Data_CT!A$2:A$327&amp;Data_CT!F$2:F$327,0)),0)+IFERROR(INDEX(Data_CT!K$2:K$327,MATCH(IF(B$3=1,D$3-1,D$3)&amp;IF(B$3=1,12,B$3-1)&amp;B10,Data_CT!B$2:B$327&amp;Data_CT!A$2:A$327&amp;Data_CT!F$2:F$327,0)),0)</f>
        <v>675697680</v>
      </c>
      <c r="G10" s="748" cm="1">
        <f t="array" ref="G10">IFERROR(INDEX(Data_CT!I$2:I$327,MATCH(IF(B$3=1,D$3-1,D$3)&amp;IF(B$3=1,12,B$3-1)&amp;B10,Data_CT!B$2:B$327&amp;Data_CT!A$2:A$327&amp;Data_CT!F$2:F$327,0)),0)+IFERROR(INDEX(Data_CT!M$2:M$327,MATCH(IF(B$3=1,D$3-1,D$3)&amp;IF(B$3=1,12,B$3-1)&amp;B10,Data_CT!B$2:B$327&amp;Data_CT!A$2:A$327&amp;Data_CT!F$2:F$327,0)),0)</f>
        <v>800000000</v>
      </c>
      <c r="H10" s="750"/>
      <c r="I10" s="750"/>
      <c r="J10" s="750"/>
      <c r="K10" s="750"/>
      <c r="L10" s="750"/>
      <c r="M10" s="750"/>
      <c r="N10" s="751"/>
      <c r="O10" s="751"/>
      <c r="P10" s="751"/>
    </row>
    <row r="11" spans="1:16">
      <c r="A11">
        <v>5</v>
      </c>
      <c r="B11" t="s">
        <v>32</v>
      </c>
      <c r="C11" t="s">
        <v>24</v>
      </c>
      <c r="D11" t="s">
        <v>27</v>
      </c>
      <c r="E11" s="748" cm="1">
        <f t="array" ref="E11">IFERROR(INDEX(Data_CT!G$2:G$327,MATCH(IF(B$3=1,D$3-1,D$3)&amp;IF(B$3=1,12,B$3-1)&amp;B11,Data_CT!B$2:B$327&amp;Data_CT!A$2:A$327&amp;Data_CT!F$2:F$327,0)),0)</f>
        <v>1129099000</v>
      </c>
      <c r="F11" s="748" cm="1">
        <f t="array" ref="F11">IFERROR(INDEX(Data_CT!H$2:H$327,MATCH(IF(B$3=1,D$3-1,D$3)&amp;IF(B$3=1,12,B$3-1)&amp;B11,Data_CT!B$2:B$327&amp;Data_CT!A$2:A$327&amp;Data_CT!F$2:F$327,0)),0)+IFERROR(INDEX(Data_CT!K$2:K$327,MATCH(IF(B$3=1,D$3-1,D$3)&amp;IF(B$3=1,12,B$3-1)&amp;B11,Data_CT!B$2:B$327&amp;Data_CT!A$2:A$327&amp;Data_CT!F$2:F$327,0)),0)</f>
        <v>649826280</v>
      </c>
      <c r="G11" s="748" cm="1">
        <f t="array" ref="G11">IFERROR(INDEX(Data_CT!I$2:I$327,MATCH(IF(B$3=1,D$3-1,D$3)&amp;IF(B$3=1,12,B$3-1)&amp;B11,Data_CT!B$2:B$327&amp;Data_CT!A$2:A$327&amp;Data_CT!F$2:F$327,0)),0)+IFERROR(INDEX(Data_CT!M$2:M$327,MATCH(IF(B$3=1,D$3-1,D$3)&amp;IF(B$3=1,12,B$3-1)&amp;B11,Data_CT!B$2:B$327&amp;Data_CT!A$2:A$327&amp;Data_CT!F$2:F$327,0)),0)</f>
        <v>400000000</v>
      </c>
      <c r="H11" s="750"/>
      <c r="I11" s="750"/>
      <c r="J11" s="750"/>
      <c r="K11" s="750"/>
      <c r="L11" s="750"/>
      <c r="M11" s="750"/>
      <c r="N11" s="751"/>
      <c r="O11" s="751"/>
      <c r="P11" s="751"/>
    </row>
    <row r="12" spans="1:16">
      <c r="A12">
        <v>1</v>
      </c>
      <c r="B12" t="s">
        <v>35</v>
      </c>
      <c r="C12" t="s">
        <v>24</v>
      </c>
      <c r="D12" t="s">
        <v>34</v>
      </c>
      <c r="E12" s="748" cm="1">
        <f t="array" ref="E12">IFERROR(INDEX(Data_CT!G$2:G$327,MATCH(IF(B$3=1,D$3-1,D$3)&amp;IF(B$3=1,12,B$3-1)&amp;B12,Data_CT!B$2:B$327&amp;Data_CT!A$2:A$327&amp;Data_CT!F$2:F$327,0)),0)</f>
        <v>1295727000</v>
      </c>
      <c r="F12" s="748" cm="1">
        <f t="array" ref="F12">IFERROR(INDEX(Data_CT!H$2:H$327,MATCH(IF(B$3=1,D$3-1,D$3)&amp;IF(B$3=1,12,B$3-1)&amp;B12,Data_CT!B$2:B$327&amp;Data_CT!A$2:A$327&amp;Data_CT!F$2:F$327,0)),0)+IFERROR(INDEX(Data_CT!K$2:K$327,MATCH(IF(B$3=1,D$3-1,D$3)&amp;IF(B$3=1,12,B$3-1)&amp;B12,Data_CT!B$2:B$327&amp;Data_CT!A$2:A$327&amp;Data_CT!F$2:F$327,0)),0)</f>
        <v>1295727000</v>
      </c>
      <c r="G12" s="748" cm="1">
        <f t="array" ref="G12">IFERROR(INDEX(Data_CT!I$2:I$327,MATCH(IF(B$3=1,D$3-1,D$3)&amp;IF(B$3=1,12,B$3-1)&amp;B12,Data_CT!B$2:B$327&amp;Data_CT!A$2:A$327&amp;Data_CT!F$2:F$327,0)),0)+IFERROR(INDEX(Data_CT!M$2:M$327,MATCH(IF(B$3=1,D$3-1,D$3)&amp;IF(B$3=1,12,B$3-1)&amp;B12,Data_CT!B$2:B$327&amp;Data_CT!A$2:A$327&amp;Data_CT!F$2:F$327,0)),0)</f>
        <v>1150000000</v>
      </c>
      <c r="H12" s="750"/>
      <c r="I12" s="750"/>
      <c r="J12" s="750"/>
      <c r="K12" s="750"/>
      <c r="L12" s="750"/>
      <c r="M12" s="750"/>
      <c r="N12" s="751"/>
      <c r="O12" s="751"/>
      <c r="P12" s="751"/>
    </row>
    <row r="13" spans="1:16">
      <c r="A13">
        <v>2</v>
      </c>
      <c r="B13" t="s">
        <v>310</v>
      </c>
      <c r="C13" t="s">
        <v>24</v>
      </c>
      <c r="D13" t="s">
        <v>34</v>
      </c>
      <c r="E13" s="748" cm="1">
        <f t="array" ref="E13">IFERROR(INDEX(Data_CT!G$2:G$327,MATCH(IF(B$3=1,D$3-1,D$3)&amp;IF(B$3=1,12,B$3-1)&amp;B13,Data_CT!B$2:B$327&amp;Data_CT!A$2:A$327&amp;Data_CT!F$2:F$327,0)),0)</f>
        <v>1280505000</v>
      </c>
      <c r="F13" s="748" cm="1">
        <f t="array" ref="F13">IFERROR(INDEX(Data_CT!H$2:H$327,MATCH(IF(B$3=1,D$3-1,D$3)&amp;IF(B$3=1,12,B$3-1)&amp;B13,Data_CT!B$2:B$327&amp;Data_CT!A$2:A$327&amp;Data_CT!F$2:F$327,0)),0)+IFERROR(INDEX(Data_CT!K$2:K$327,MATCH(IF(B$3=1,D$3-1,D$3)&amp;IF(B$3=1,12,B$3-1)&amp;B13,Data_CT!B$2:B$327&amp;Data_CT!A$2:A$327&amp;Data_CT!F$2:F$327,0)),0)</f>
        <v>0</v>
      </c>
      <c r="G13" s="748" cm="1">
        <f t="array" ref="G13">IFERROR(INDEX(Data_CT!I$2:I$327,MATCH(IF(B$3=1,D$3-1,D$3)&amp;IF(B$3=1,12,B$3-1)&amp;B13,Data_CT!B$2:B$327&amp;Data_CT!A$2:A$327&amp;Data_CT!F$2:F$327,0)),0)+IFERROR(INDEX(Data_CT!M$2:M$327,MATCH(IF(B$3=1,D$3-1,D$3)&amp;IF(B$3=1,12,B$3-1)&amp;B13,Data_CT!B$2:B$327&amp;Data_CT!A$2:A$327&amp;Data_CT!F$2:F$327,0)),0)</f>
        <v>0</v>
      </c>
      <c r="H13" s="750"/>
      <c r="I13" s="750"/>
      <c r="J13" s="750"/>
      <c r="K13" s="750"/>
      <c r="L13" s="750"/>
      <c r="M13" s="750"/>
      <c r="N13" s="751"/>
      <c r="O13" s="751"/>
      <c r="P13" s="751"/>
    </row>
    <row r="14" spans="1:16">
      <c r="A14">
        <v>3</v>
      </c>
      <c r="B14" t="s">
        <v>36</v>
      </c>
      <c r="C14" t="s">
        <v>24</v>
      </c>
      <c r="D14" t="s">
        <v>34</v>
      </c>
      <c r="E14" s="748" cm="1">
        <f t="array" ref="E14">IFERROR(INDEX(Data_CT!G$2:G$327,MATCH(IF(B$3=1,D$3-1,D$3)&amp;IF(B$3=1,12,B$3-1)&amp;B14,Data_CT!B$2:B$327&amp;Data_CT!A$2:A$327&amp;Data_CT!F$2:F$327,0)),0)</f>
        <v>1629894000</v>
      </c>
      <c r="F14" s="748" cm="1">
        <f t="array" ref="F14">IFERROR(INDEX(Data_CT!H$2:H$327,MATCH(IF(B$3=1,D$3-1,D$3)&amp;IF(B$3=1,12,B$3-1)&amp;B14,Data_CT!B$2:B$327&amp;Data_CT!A$2:A$327&amp;Data_CT!F$2:F$327,0)),0)+IFERROR(INDEX(Data_CT!K$2:K$327,MATCH(IF(B$3=1,D$3-1,D$3)&amp;IF(B$3=1,12,B$3-1)&amp;B14,Data_CT!B$2:B$327&amp;Data_CT!A$2:A$327&amp;Data_CT!F$2:F$327,0)),0)</f>
        <v>1629894000</v>
      </c>
      <c r="G14" s="748" cm="1">
        <f t="array" ref="G14">IFERROR(INDEX(Data_CT!I$2:I$327,MATCH(IF(B$3=1,D$3-1,D$3)&amp;IF(B$3=1,12,B$3-1)&amp;B14,Data_CT!B$2:B$327&amp;Data_CT!A$2:A$327&amp;Data_CT!F$2:F$327,0)),0)+IFERROR(INDEX(Data_CT!M$2:M$327,MATCH(IF(B$3=1,D$3-1,D$3)&amp;IF(B$3=1,12,B$3-1)&amp;B14,Data_CT!B$2:B$327&amp;Data_CT!A$2:A$327&amp;Data_CT!F$2:F$327,0)),0)</f>
        <v>1629894000</v>
      </c>
      <c r="H14" s="750"/>
      <c r="I14" s="750"/>
      <c r="J14" s="750"/>
      <c r="K14" s="750"/>
      <c r="L14" s="750"/>
      <c r="M14" s="750"/>
      <c r="N14" s="751"/>
      <c r="O14" s="751"/>
      <c r="P14" s="751"/>
    </row>
    <row r="15" spans="1:16">
      <c r="A15">
        <v>4</v>
      </c>
      <c r="B15" t="s">
        <v>37</v>
      </c>
      <c r="C15" t="s">
        <v>24</v>
      </c>
      <c r="D15" t="s">
        <v>34</v>
      </c>
      <c r="E15" s="748" cm="1">
        <f t="array" ref="E15">IFERROR(INDEX(Data_CT!G$2:G$327,MATCH(IF(B$3=1,D$3-1,D$3)&amp;IF(B$3=1,12,B$3-1)&amp;B15,Data_CT!B$2:B$327&amp;Data_CT!A$2:A$327&amp;Data_CT!F$2:F$327,0)),0)</f>
        <v>1323642000</v>
      </c>
      <c r="F15" s="748" cm="1">
        <f t="array" ref="F15">IFERROR(INDEX(Data_CT!H$2:H$327,MATCH(IF(B$3=1,D$3-1,D$3)&amp;IF(B$3=1,12,B$3-1)&amp;B15,Data_CT!B$2:B$327&amp;Data_CT!A$2:A$327&amp;Data_CT!F$2:F$327,0)),0)+IFERROR(INDEX(Data_CT!K$2:K$327,MATCH(IF(B$3=1,D$3-1,D$3)&amp;IF(B$3=1,12,B$3-1)&amp;B15,Data_CT!B$2:B$327&amp;Data_CT!A$2:A$327&amp;Data_CT!F$2:F$327,0)),0)</f>
        <v>1323642000</v>
      </c>
      <c r="G15" s="748" cm="1">
        <f t="array" ref="G15">IFERROR(INDEX(Data_CT!I$2:I$327,MATCH(IF(B$3=1,D$3-1,D$3)&amp;IF(B$3=1,12,B$3-1)&amp;B15,Data_CT!B$2:B$327&amp;Data_CT!A$2:A$327&amp;Data_CT!F$2:F$327,0)),0)+IFERROR(INDEX(Data_CT!M$2:M$327,MATCH(IF(B$3=1,D$3-1,D$3)&amp;IF(B$3=1,12,B$3-1)&amp;B15,Data_CT!B$2:B$327&amp;Data_CT!A$2:A$327&amp;Data_CT!F$2:F$327,0)),0)</f>
        <v>1300000000</v>
      </c>
      <c r="H15" s="750"/>
      <c r="I15" s="750"/>
      <c r="J15" s="750"/>
      <c r="K15" s="750"/>
      <c r="L15" s="750"/>
      <c r="M15" s="750"/>
      <c r="N15" s="751"/>
      <c r="O15" s="751"/>
      <c r="P15" s="751"/>
    </row>
    <row r="16" spans="1:16">
      <c r="A16">
        <v>5</v>
      </c>
      <c r="B16" t="s">
        <v>38</v>
      </c>
      <c r="C16" t="s">
        <v>24</v>
      </c>
      <c r="D16" t="s">
        <v>34</v>
      </c>
      <c r="E16" s="748" cm="1">
        <f t="array" ref="E16">IFERROR(INDEX(Data_CT!G$2:G$327,MATCH(IF(B$3=1,D$3-1,D$3)&amp;IF(B$3=1,12,B$3-1)&amp;B16,Data_CT!B$2:B$327&amp;Data_CT!A$2:A$327&amp;Data_CT!F$2:F$327,0)),0)</f>
        <v>1352546000</v>
      </c>
      <c r="F16" s="748" cm="1">
        <f t="array" ref="F16">IFERROR(INDEX(Data_CT!H$2:H$327,MATCH(IF(B$3=1,D$3-1,D$3)&amp;IF(B$3=1,12,B$3-1)&amp;B16,Data_CT!B$2:B$327&amp;Data_CT!A$2:A$327&amp;Data_CT!F$2:F$327,0)),0)+IFERROR(INDEX(Data_CT!K$2:K$327,MATCH(IF(B$3=1,D$3-1,D$3)&amp;IF(B$3=1,12,B$3-1)&amp;B16,Data_CT!B$2:B$327&amp;Data_CT!A$2:A$327&amp;Data_CT!F$2:F$327,0)),0)</f>
        <v>1352546000</v>
      </c>
      <c r="G16" s="748" cm="1">
        <f t="array" ref="G16">IFERROR(INDEX(Data_CT!I$2:I$327,MATCH(IF(B$3=1,D$3-1,D$3)&amp;IF(B$3=1,12,B$3-1)&amp;B16,Data_CT!B$2:B$327&amp;Data_CT!A$2:A$327&amp;Data_CT!F$2:F$327,0)),0)+IFERROR(INDEX(Data_CT!M$2:M$327,MATCH(IF(B$3=1,D$3-1,D$3)&amp;IF(B$3=1,12,B$3-1)&amp;B16,Data_CT!B$2:B$327&amp;Data_CT!A$2:A$327&amp;Data_CT!F$2:F$327,0)),0)</f>
        <v>1300000000</v>
      </c>
      <c r="H16" s="750"/>
      <c r="I16" s="750"/>
      <c r="J16" s="750"/>
      <c r="K16" s="750"/>
      <c r="L16" s="750"/>
      <c r="M16" s="750"/>
      <c r="N16" s="751"/>
      <c r="O16" s="751"/>
      <c r="P16" s="751"/>
    </row>
    <row r="17" spans="1:16">
      <c r="A17">
        <v>6</v>
      </c>
      <c r="B17" t="s">
        <v>39</v>
      </c>
      <c r="C17" t="s">
        <v>24</v>
      </c>
      <c r="D17" t="s">
        <v>34</v>
      </c>
      <c r="E17" s="748" cm="1">
        <f t="array" ref="E17">IFERROR(INDEX(Data_CT!G$2:G$327,MATCH(IF(B$3=1,D$3-1,D$3)&amp;IF(B$3=1,12,B$3-1)&amp;B17,Data_CT!B$2:B$327&amp;Data_CT!A$2:A$327&amp;Data_CT!F$2:F$327,0)),0)</f>
        <v>1221751000</v>
      </c>
      <c r="F17" s="748" cm="1">
        <f t="array" ref="F17">IFERROR(INDEX(Data_CT!H$2:H$327,MATCH(IF(B$3=1,D$3-1,D$3)&amp;IF(B$3=1,12,B$3-1)&amp;B17,Data_CT!B$2:B$327&amp;Data_CT!A$2:A$327&amp;Data_CT!F$2:F$327,0)),0)+IFERROR(INDEX(Data_CT!K$2:K$327,MATCH(IF(B$3=1,D$3-1,D$3)&amp;IF(B$3=1,12,B$3-1)&amp;B17,Data_CT!B$2:B$327&amp;Data_CT!A$2:A$327&amp;Data_CT!F$2:F$327,0)),0)</f>
        <v>1221751000</v>
      </c>
      <c r="G17" s="748" cm="1">
        <f t="array" ref="G17">IFERROR(INDEX(Data_CT!I$2:I$327,MATCH(IF(B$3=1,D$3-1,D$3)&amp;IF(B$3=1,12,B$3-1)&amp;B17,Data_CT!B$2:B$327&amp;Data_CT!A$2:A$327&amp;Data_CT!F$2:F$327,0)),0)+IFERROR(INDEX(Data_CT!M$2:M$327,MATCH(IF(B$3=1,D$3-1,D$3)&amp;IF(B$3=1,12,B$3-1)&amp;B17,Data_CT!B$2:B$327&amp;Data_CT!A$2:A$327&amp;Data_CT!F$2:F$327,0)),0)</f>
        <v>1100000000</v>
      </c>
      <c r="H17" s="750"/>
      <c r="I17" s="750"/>
      <c r="J17" s="750"/>
      <c r="K17" s="750"/>
      <c r="L17" s="750"/>
      <c r="M17" s="750"/>
      <c r="N17" s="751"/>
      <c r="O17" s="751"/>
      <c r="P17" s="751"/>
    </row>
    <row r="18" spans="1:16">
      <c r="A18">
        <v>7</v>
      </c>
      <c r="B18" t="s">
        <v>40</v>
      </c>
      <c r="C18" t="s">
        <v>24</v>
      </c>
      <c r="D18" t="s">
        <v>34</v>
      </c>
      <c r="E18" s="748" cm="1">
        <f t="array" ref="E18">IFERROR(INDEX(Data_CT!G$2:G$327,MATCH(IF(B$3=1,D$3-1,D$3)&amp;IF(B$3=1,12,B$3-1)&amp;B18,Data_CT!B$2:B$327&amp;Data_CT!A$2:A$327&amp;Data_CT!F$2:F$327,0)),0)</f>
        <v>1195530000</v>
      </c>
      <c r="F18" s="748" cm="1">
        <f t="array" ref="F18">IFERROR(INDEX(Data_CT!H$2:H$327,MATCH(IF(B$3=1,D$3-1,D$3)&amp;IF(B$3=1,12,B$3-1)&amp;B18,Data_CT!B$2:B$327&amp;Data_CT!A$2:A$327&amp;Data_CT!F$2:F$327,0)),0)+IFERROR(INDEX(Data_CT!K$2:K$327,MATCH(IF(B$3=1,D$3-1,D$3)&amp;IF(B$3=1,12,B$3-1)&amp;B18,Data_CT!B$2:B$327&amp;Data_CT!A$2:A$327&amp;Data_CT!F$2:F$327,0)),0)</f>
        <v>1195530000</v>
      </c>
      <c r="G18" s="748" cm="1">
        <f t="array" ref="G18">IFERROR(INDEX(Data_CT!I$2:I$327,MATCH(IF(B$3=1,D$3-1,D$3)&amp;IF(B$3=1,12,B$3-1)&amp;B18,Data_CT!B$2:B$327&amp;Data_CT!A$2:A$327&amp;Data_CT!F$2:F$327,0)),0)+IFERROR(INDEX(Data_CT!M$2:M$327,MATCH(IF(B$3=1,D$3-1,D$3)&amp;IF(B$3=1,12,B$3-1)&amp;B18,Data_CT!B$2:B$327&amp;Data_CT!A$2:A$327&amp;Data_CT!F$2:F$327,0)),0)</f>
        <v>1195530000</v>
      </c>
      <c r="H18" s="750"/>
      <c r="I18" s="750"/>
      <c r="J18" s="750"/>
      <c r="K18" s="750"/>
      <c r="L18" s="750"/>
      <c r="M18" s="750"/>
      <c r="N18" s="751"/>
      <c r="O18" s="751"/>
      <c r="P18" s="751"/>
    </row>
    <row r="19" spans="1:16">
      <c r="A19">
        <v>8</v>
      </c>
      <c r="B19" t="s">
        <v>41</v>
      </c>
      <c r="C19" t="s">
        <v>24</v>
      </c>
      <c r="D19" t="s">
        <v>34</v>
      </c>
      <c r="E19" s="748" cm="1">
        <f t="array" ref="E19">IFERROR(INDEX(Data_CT!G$2:G$327,MATCH(IF(B$3=1,D$3-1,D$3)&amp;IF(B$3=1,12,B$3-1)&amp;B19,Data_CT!B$2:B$327&amp;Data_CT!A$2:A$327&amp;Data_CT!F$2:F$327,0)),0)</f>
        <v>1487132000</v>
      </c>
      <c r="F19" s="748" cm="1">
        <f t="array" ref="F19">IFERROR(INDEX(Data_CT!H$2:H$327,MATCH(IF(B$3=1,D$3-1,D$3)&amp;IF(B$3=1,12,B$3-1)&amp;B19,Data_CT!B$2:B$327&amp;Data_CT!A$2:A$327&amp;Data_CT!F$2:F$327,0)),0)+IFERROR(INDEX(Data_CT!K$2:K$327,MATCH(IF(B$3=1,D$3-1,D$3)&amp;IF(B$3=1,12,B$3-1)&amp;B19,Data_CT!B$2:B$327&amp;Data_CT!A$2:A$327&amp;Data_CT!F$2:F$327,0)),0)</f>
        <v>1487132000</v>
      </c>
      <c r="G19" s="748" cm="1">
        <f t="array" ref="G19">IFERROR(INDEX(Data_CT!I$2:I$327,MATCH(IF(B$3=1,D$3-1,D$3)&amp;IF(B$3=1,12,B$3-1)&amp;B19,Data_CT!B$2:B$327&amp;Data_CT!A$2:A$327&amp;Data_CT!F$2:F$327,0)),0)+IFERROR(INDEX(Data_CT!M$2:M$327,MATCH(IF(B$3=1,D$3-1,D$3)&amp;IF(B$3=1,12,B$3-1)&amp;B19,Data_CT!B$2:B$327&amp;Data_CT!A$2:A$327&amp;Data_CT!F$2:F$327,0)),0)</f>
        <v>1150000000</v>
      </c>
      <c r="H19" s="750"/>
      <c r="I19" s="750"/>
      <c r="J19" s="750"/>
      <c r="K19" s="750"/>
      <c r="L19" s="750"/>
      <c r="M19" s="750"/>
      <c r="N19" s="751"/>
      <c r="O19" s="751"/>
      <c r="P19" s="751"/>
    </row>
    <row r="20" spans="1:16">
      <c r="A20">
        <v>9</v>
      </c>
      <c r="B20" t="s">
        <v>43</v>
      </c>
      <c r="C20" t="s">
        <v>24</v>
      </c>
      <c r="D20" t="s">
        <v>34</v>
      </c>
      <c r="E20" s="748" cm="1">
        <f t="array" ref="E20">IFERROR(INDEX(Data_CT!G$2:G$327,MATCH(IF(B$3=1,D$3-1,D$3)&amp;IF(B$3=1,12,B$3-1)&amp;B20,Data_CT!B$2:B$327&amp;Data_CT!A$2:A$327&amp;Data_CT!F$2:F$327,0)),0)</f>
        <v>1590793000</v>
      </c>
      <c r="F20" s="748" cm="1">
        <f t="array" ref="F20">IFERROR(INDEX(Data_CT!H$2:H$327,MATCH(IF(B$3=1,D$3-1,D$3)&amp;IF(B$3=1,12,B$3-1)&amp;B20,Data_CT!B$2:B$327&amp;Data_CT!A$2:A$327&amp;Data_CT!F$2:F$327,0)),0)+IFERROR(INDEX(Data_CT!K$2:K$327,MATCH(IF(B$3=1,D$3-1,D$3)&amp;IF(B$3=1,12,B$3-1)&amp;B20,Data_CT!B$2:B$327&amp;Data_CT!A$2:A$327&amp;Data_CT!F$2:F$327,0)),0)</f>
        <v>520020000</v>
      </c>
      <c r="G20" s="748" cm="1">
        <f t="array" ref="G20">IFERROR(INDEX(Data_CT!I$2:I$327,MATCH(IF(B$3=1,D$3-1,D$3)&amp;IF(B$3=1,12,B$3-1)&amp;B20,Data_CT!B$2:B$327&amp;Data_CT!A$2:A$327&amp;Data_CT!F$2:F$327,0)),0)+IFERROR(INDEX(Data_CT!M$2:M$327,MATCH(IF(B$3=1,D$3-1,D$3)&amp;IF(B$3=1,12,B$3-1)&amp;B20,Data_CT!B$2:B$327&amp;Data_CT!A$2:A$327&amp;Data_CT!F$2:F$327,0)),0)</f>
        <v>400000000</v>
      </c>
      <c r="H20" s="750"/>
      <c r="I20" s="750"/>
      <c r="J20" s="750"/>
      <c r="K20" s="750"/>
      <c r="L20" s="750"/>
      <c r="M20" s="750"/>
      <c r="N20" s="751"/>
      <c r="O20" s="751"/>
      <c r="P20" s="751"/>
    </row>
    <row r="21" spans="1:16">
      <c r="A21">
        <v>10</v>
      </c>
      <c r="B21" t="s">
        <v>45</v>
      </c>
      <c r="C21" t="s">
        <v>24</v>
      </c>
      <c r="D21" t="s">
        <v>34</v>
      </c>
      <c r="E21" s="748" cm="1">
        <f t="array" ref="E21">IFERROR(INDEX(Data_CT!G$2:G$327,MATCH(IF(B$3=1,D$3-1,D$3)&amp;IF(B$3=1,12,B$3-1)&amp;B21,Data_CT!B$2:B$327&amp;Data_CT!A$2:A$327&amp;Data_CT!F$2:F$327,0)),0)</f>
        <v>1386198000</v>
      </c>
      <c r="F21" s="748" cm="1">
        <f t="array" ref="F21">IFERROR(INDEX(Data_CT!H$2:H$327,MATCH(IF(B$3=1,D$3-1,D$3)&amp;IF(B$3=1,12,B$3-1)&amp;B21,Data_CT!B$2:B$327&amp;Data_CT!A$2:A$327&amp;Data_CT!F$2:F$327,0)),0)+IFERROR(INDEX(Data_CT!K$2:K$327,MATCH(IF(B$3=1,D$3-1,D$3)&amp;IF(B$3=1,12,B$3-1)&amp;B21,Data_CT!B$2:B$327&amp;Data_CT!A$2:A$327&amp;Data_CT!F$2:F$327,0)),0)</f>
        <v>220603680</v>
      </c>
      <c r="G21" s="748" cm="1">
        <f t="array" ref="G21">IFERROR(INDEX(Data_CT!I$2:I$327,MATCH(IF(B$3=1,D$3-1,D$3)&amp;IF(B$3=1,12,B$3-1)&amp;B21,Data_CT!B$2:B$327&amp;Data_CT!A$2:A$327&amp;Data_CT!F$2:F$327,0)),0)+IFERROR(INDEX(Data_CT!M$2:M$327,MATCH(IF(B$3=1,D$3-1,D$3)&amp;IF(B$3=1,12,B$3-1)&amp;B21,Data_CT!B$2:B$327&amp;Data_CT!A$2:A$327&amp;Data_CT!F$2:F$327,0)),0)</f>
        <v>200000000</v>
      </c>
      <c r="H21" s="750"/>
      <c r="I21" s="750"/>
      <c r="J21" s="750"/>
      <c r="K21" s="750"/>
      <c r="L21" s="750"/>
      <c r="M21" s="750"/>
      <c r="N21" s="751"/>
      <c r="O21" s="751"/>
      <c r="P21" s="751"/>
    </row>
    <row r="22" spans="1:16">
      <c r="A22">
        <v>11</v>
      </c>
      <c r="B22" t="s">
        <v>46</v>
      </c>
      <c r="C22" t="s">
        <v>24</v>
      </c>
      <c r="D22" t="s">
        <v>34</v>
      </c>
      <c r="E22" s="748" cm="1">
        <f t="array" ref="E22">IFERROR(INDEX(Data_CT!G$2:G$327,MATCH(IF(B$3=1,D$3-1,D$3)&amp;IF(B$3=1,12,B$3-1)&amp;B22,Data_CT!B$2:B$327&amp;Data_CT!A$2:A$327&amp;Data_CT!F$2:F$327,0)),0)</f>
        <v>1151187000</v>
      </c>
      <c r="F22" s="748" cm="1">
        <f t="array" ref="F22">IFERROR(INDEX(Data_CT!H$2:H$327,MATCH(IF(B$3=1,D$3-1,D$3)&amp;IF(B$3=1,12,B$3-1)&amp;B22,Data_CT!B$2:B$327&amp;Data_CT!A$2:A$327&amp;Data_CT!F$2:F$327,0)),0)+IFERROR(INDEX(Data_CT!K$2:K$327,MATCH(IF(B$3=1,D$3-1,D$3)&amp;IF(B$3=1,12,B$3-1)&amp;B22,Data_CT!B$2:B$327&amp;Data_CT!A$2:A$327&amp;Data_CT!F$2:F$327,0)),0)</f>
        <v>1151187000</v>
      </c>
      <c r="G22" s="748" cm="1">
        <f t="array" ref="G22">IFERROR(INDEX(Data_CT!I$2:I$327,MATCH(IF(B$3=1,D$3-1,D$3)&amp;IF(B$3=1,12,B$3-1)&amp;B22,Data_CT!B$2:B$327&amp;Data_CT!A$2:A$327&amp;Data_CT!F$2:F$327,0)),0)+IFERROR(INDEX(Data_CT!M$2:M$327,MATCH(IF(B$3=1,D$3-1,D$3)&amp;IF(B$3=1,12,B$3-1)&amp;B22,Data_CT!B$2:B$327&amp;Data_CT!A$2:A$327&amp;Data_CT!F$2:F$327,0)),0)</f>
        <v>1151187000</v>
      </c>
      <c r="H22" s="750"/>
      <c r="I22" s="750"/>
      <c r="J22" s="750"/>
      <c r="K22" s="750"/>
      <c r="L22" s="750"/>
      <c r="M22" s="750"/>
      <c r="N22" s="751"/>
      <c r="O22" s="751"/>
      <c r="P22" s="751"/>
    </row>
    <row r="23" spans="1:16">
      <c r="A23">
        <v>12</v>
      </c>
      <c r="B23" t="s">
        <v>47</v>
      </c>
      <c r="C23" t="s">
        <v>24</v>
      </c>
      <c r="D23" t="s">
        <v>34</v>
      </c>
      <c r="E23" s="748" cm="1">
        <f t="array" ref="E23">IFERROR(INDEX(Data_CT!G$2:G$327,MATCH(IF(B$3=1,D$3-1,D$3)&amp;IF(B$3=1,12,B$3-1)&amp;B23,Data_CT!B$2:B$327&amp;Data_CT!A$2:A$327&amp;Data_CT!F$2:F$327,0)),0)</f>
        <v>1599758000</v>
      </c>
      <c r="F23" s="748" cm="1">
        <f t="array" ref="F23">IFERROR(INDEX(Data_CT!H$2:H$327,MATCH(IF(B$3=1,D$3-1,D$3)&amp;IF(B$3=1,12,B$3-1)&amp;B23,Data_CT!B$2:B$327&amp;Data_CT!A$2:A$327&amp;Data_CT!F$2:F$327,0)),0)+IFERROR(INDEX(Data_CT!K$2:K$327,MATCH(IF(B$3=1,D$3-1,D$3)&amp;IF(B$3=1,12,B$3-1)&amp;B23,Data_CT!B$2:B$327&amp;Data_CT!A$2:A$327&amp;Data_CT!F$2:F$327,0)),0)</f>
        <v>1599758000</v>
      </c>
      <c r="G23" s="748" cm="1">
        <f t="array" ref="G23">IFERROR(INDEX(Data_CT!I$2:I$327,MATCH(IF(B$3=1,D$3-1,D$3)&amp;IF(B$3=1,12,B$3-1)&amp;B23,Data_CT!B$2:B$327&amp;Data_CT!A$2:A$327&amp;Data_CT!F$2:F$327,0)),0)+IFERROR(INDEX(Data_CT!M$2:M$327,MATCH(IF(B$3=1,D$3-1,D$3)&amp;IF(B$3=1,12,B$3-1)&amp;B23,Data_CT!B$2:B$327&amp;Data_CT!A$2:A$327&amp;Data_CT!F$2:F$327,0)),0)</f>
        <v>1599758000</v>
      </c>
      <c r="H23" s="750"/>
      <c r="I23" s="750"/>
      <c r="J23" s="750"/>
      <c r="K23" s="750"/>
      <c r="L23" s="750"/>
      <c r="M23" s="750"/>
      <c r="N23" s="751"/>
      <c r="O23" s="751"/>
      <c r="P23" s="751"/>
    </row>
    <row r="24" spans="1:16">
      <c r="A24">
        <v>13</v>
      </c>
      <c r="B24" t="s">
        <v>48</v>
      </c>
      <c r="C24" t="s">
        <v>24</v>
      </c>
      <c r="D24" t="s">
        <v>34</v>
      </c>
      <c r="E24" s="748" cm="1">
        <f t="array" ref="E24">IFERROR(INDEX(Data_CT!G$2:G$327,MATCH(IF(B$3=1,D$3-1,D$3)&amp;IF(B$3=1,12,B$3-1)&amp;B24,Data_CT!B$2:B$327&amp;Data_CT!A$2:A$327&amp;Data_CT!F$2:F$327,0)),0)</f>
        <v>1512938000</v>
      </c>
      <c r="F24" s="748" cm="1">
        <f t="array" ref="F24">IFERROR(INDEX(Data_CT!H$2:H$327,MATCH(IF(B$3=1,D$3-1,D$3)&amp;IF(B$3=1,12,B$3-1)&amp;B24,Data_CT!B$2:B$327&amp;Data_CT!A$2:A$327&amp;Data_CT!F$2:F$327,0)),0)+IFERROR(INDEX(Data_CT!K$2:K$327,MATCH(IF(B$3=1,D$3-1,D$3)&amp;IF(B$3=1,12,B$3-1)&amp;B24,Data_CT!B$2:B$327&amp;Data_CT!A$2:A$327&amp;Data_CT!F$2:F$327,0)),0)</f>
        <v>1512938000</v>
      </c>
      <c r="G24" s="748" cm="1">
        <f t="array" ref="G24">IFERROR(INDEX(Data_CT!I$2:I$327,MATCH(IF(B$3=1,D$3-1,D$3)&amp;IF(B$3=1,12,B$3-1)&amp;B24,Data_CT!B$2:B$327&amp;Data_CT!A$2:A$327&amp;Data_CT!F$2:F$327,0)),0)+IFERROR(INDEX(Data_CT!M$2:M$327,MATCH(IF(B$3=1,D$3-1,D$3)&amp;IF(B$3=1,12,B$3-1)&amp;B24,Data_CT!B$2:B$327&amp;Data_CT!A$2:A$327&amp;Data_CT!F$2:F$327,0)),0)</f>
        <v>1512938000</v>
      </c>
      <c r="H24" s="750"/>
      <c r="I24" s="750"/>
      <c r="J24" s="750"/>
      <c r="K24" s="750"/>
      <c r="L24" s="750"/>
      <c r="M24" s="750"/>
      <c r="N24" s="751"/>
      <c r="O24" s="751"/>
      <c r="P24" s="751"/>
    </row>
    <row r="25" spans="1:16">
      <c r="A25">
        <v>14</v>
      </c>
      <c r="B25" t="s">
        <v>49</v>
      </c>
      <c r="C25" t="s">
        <v>24</v>
      </c>
      <c r="D25" t="s">
        <v>34</v>
      </c>
      <c r="E25" s="748" cm="1">
        <f t="array" ref="E25">IFERROR(INDEX(Data_CT!G$2:G$327,MATCH(IF(B$3=1,D$3-1,D$3)&amp;IF(B$3=1,12,B$3-1)&amp;B25,Data_CT!B$2:B$327&amp;Data_CT!A$2:A$327&amp;Data_CT!F$2:F$327,0)),0)</f>
        <v>1593398000</v>
      </c>
      <c r="F25" s="748" cm="1">
        <f t="array" ref="F25">IFERROR(INDEX(Data_CT!H$2:H$327,MATCH(IF(B$3=1,D$3-1,D$3)&amp;IF(B$3=1,12,B$3-1)&amp;B25,Data_CT!B$2:B$327&amp;Data_CT!A$2:A$327&amp;Data_CT!F$2:F$327,0)),0)+IFERROR(INDEX(Data_CT!K$2:K$327,MATCH(IF(B$3=1,D$3-1,D$3)&amp;IF(B$3=1,12,B$3-1)&amp;B25,Data_CT!B$2:B$327&amp;Data_CT!A$2:A$327&amp;Data_CT!F$2:F$327,0)),0)</f>
        <v>1593398000</v>
      </c>
      <c r="G25" s="748" cm="1">
        <f t="array" ref="G25">IFERROR(INDEX(Data_CT!I$2:I$327,MATCH(IF(B$3=1,D$3-1,D$3)&amp;IF(B$3=1,12,B$3-1)&amp;B25,Data_CT!B$2:B$327&amp;Data_CT!A$2:A$327&amp;Data_CT!F$2:F$327,0)),0)+IFERROR(INDEX(Data_CT!M$2:M$327,MATCH(IF(B$3=1,D$3-1,D$3)&amp;IF(B$3=1,12,B$3-1)&amp;B25,Data_CT!B$2:B$327&amp;Data_CT!A$2:A$327&amp;Data_CT!F$2:F$327,0)),0)</f>
        <v>1593398000</v>
      </c>
      <c r="H25" s="750"/>
      <c r="I25" s="750"/>
      <c r="J25" s="750"/>
      <c r="K25" s="750"/>
      <c r="L25" s="750"/>
      <c r="M25" s="750"/>
      <c r="N25" s="751"/>
      <c r="O25" s="751"/>
      <c r="P25" s="751"/>
    </row>
    <row r="26" spans="1:16">
      <c r="A26">
        <v>15</v>
      </c>
      <c r="B26" t="s">
        <v>50</v>
      </c>
      <c r="C26" t="s">
        <v>24</v>
      </c>
      <c r="D26" t="s">
        <v>34</v>
      </c>
      <c r="E26" s="748" cm="1">
        <f t="array" ref="E26">IFERROR(INDEX(Data_CT!G$2:G$327,MATCH(IF(B$3=1,D$3-1,D$3)&amp;IF(B$3=1,12,B$3-1)&amp;B26,Data_CT!B$2:B$327&amp;Data_CT!A$2:A$327&amp;Data_CT!F$2:F$327,0)),0)</f>
        <v>1168758000</v>
      </c>
      <c r="F26" s="748" cm="1">
        <f t="array" ref="F26">IFERROR(INDEX(Data_CT!H$2:H$327,MATCH(IF(B$3=1,D$3-1,D$3)&amp;IF(B$3=1,12,B$3-1)&amp;B26,Data_CT!B$2:B$327&amp;Data_CT!A$2:A$327&amp;Data_CT!F$2:F$327,0)),0)+IFERROR(INDEX(Data_CT!K$2:K$327,MATCH(IF(B$3=1,D$3-1,D$3)&amp;IF(B$3=1,12,B$3-1)&amp;B26,Data_CT!B$2:B$327&amp;Data_CT!A$2:A$327&amp;Data_CT!F$2:F$327,0)),0)</f>
        <v>1168758000</v>
      </c>
      <c r="G26" s="748" cm="1">
        <f t="array" ref="G26">IFERROR(INDEX(Data_CT!I$2:I$327,MATCH(IF(B$3=1,D$3-1,D$3)&amp;IF(B$3=1,12,B$3-1)&amp;B26,Data_CT!B$2:B$327&amp;Data_CT!A$2:A$327&amp;Data_CT!F$2:F$327,0)),0)+IFERROR(INDEX(Data_CT!M$2:M$327,MATCH(IF(B$3=1,D$3-1,D$3)&amp;IF(B$3=1,12,B$3-1)&amp;B26,Data_CT!B$2:B$327&amp;Data_CT!A$2:A$327&amp;Data_CT!F$2:F$327,0)),0)</f>
        <v>300000000</v>
      </c>
      <c r="H26" s="750"/>
      <c r="I26" s="750"/>
      <c r="J26" s="750"/>
      <c r="K26" s="750"/>
      <c r="L26" s="750"/>
      <c r="M26" s="750"/>
      <c r="N26" s="751"/>
      <c r="O26" s="751"/>
      <c r="P26" s="751"/>
    </row>
    <row r="27" spans="1:16">
      <c r="A27">
        <v>1</v>
      </c>
      <c r="B27" t="s">
        <v>52</v>
      </c>
      <c r="C27" t="s">
        <v>24</v>
      </c>
      <c r="D27" t="s">
        <v>51</v>
      </c>
      <c r="E27" s="748" cm="1">
        <f t="array" ref="E27">IFERROR(INDEX(Data_CT!G$2:G$327,MATCH(IF(B$3=1,D$3-1,D$3)&amp;IF(B$3=1,12,B$3-1)&amp;B27,Data_CT!B$2:B$327&amp;Data_CT!A$2:A$327&amp;Data_CT!F$2:F$327,0)),0)</f>
        <v>1566568000</v>
      </c>
      <c r="F27" s="748" cm="1">
        <f t="array" ref="F27">IFERROR(INDEX(Data_CT!H$2:H$327,MATCH(IF(B$3=1,D$3-1,D$3)&amp;IF(B$3=1,12,B$3-1)&amp;B27,Data_CT!B$2:B$327&amp;Data_CT!A$2:A$327&amp;Data_CT!F$2:F$327,0)),0)+IFERROR(INDEX(Data_CT!K$2:K$327,MATCH(IF(B$3=1,D$3-1,D$3)&amp;IF(B$3=1,12,B$3-1)&amp;B27,Data_CT!B$2:B$327&amp;Data_CT!A$2:A$327&amp;Data_CT!F$2:F$327,0)),0)</f>
        <v>1566568000</v>
      </c>
      <c r="G27" s="748" cm="1">
        <f t="array" ref="G27">IFERROR(INDEX(Data_CT!I$2:I$327,MATCH(IF(B$3=1,D$3-1,D$3)&amp;IF(B$3=1,12,B$3-1)&amp;B27,Data_CT!B$2:B$327&amp;Data_CT!A$2:A$327&amp;Data_CT!F$2:F$327,0)),0)+IFERROR(INDEX(Data_CT!M$2:M$327,MATCH(IF(B$3=1,D$3-1,D$3)&amp;IF(B$3=1,12,B$3-1)&amp;B27,Data_CT!B$2:B$327&amp;Data_CT!A$2:A$327&amp;Data_CT!F$2:F$327,0)),0)</f>
        <v>1566568000</v>
      </c>
      <c r="H27" s="750"/>
      <c r="I27" s="750"/>
      <c r="J27" s="750"/>
      <c r="K27" s="750"/>
      <c r="L27" s="750"/>
      <c r="M27" s="750"/>
      <c r="N27" s="751"/>
      <c r="O27" s="751"/>
      <c r="P27" s="751"/>
    </row>
    <row r="28" spans="1:16">
      <c r="A28">
        <v>2</v>
      </c>
      <c r="B28" t="s">
        <v>53</v>
      </c>
      <c r="C28" t="s">
        <v>24</v>
      </c>
      <c r="D28" t="s">
        <v>51</v>
      </c>
      <c r="E28" s="748" cm="1">
        <f t="array" ref="E28">IFERROR(INDEX(Data_CT!G$2:G$327,MATCH(IF(B$3=1,D$3-1,D$3)&amp;IF(B$3=1,12,B$3-1)&amp;B28,Data_CT!B$2:B$327&amp;Data_CT!A$2:A$327&amp;Data_CT!F$2:F$327,0)),0)</f>
        <v>1264042000</v>
      </c>
      <c r="F28" s="748" cm="1">
        <f t="array" ref="F28">IFERROR(INDEX(Data_CT!H$2:H$327,MATCH(IF(B$3=1,D$3-1,D$3)&amp;IF(B$3=1,12,B$3-1)&amp;B28,Data_CT!B$2:B$327&amp;Data_CT!A$2:A$327&amp;Data_CT!F$2:F$327,0)),0)+IFERROR(INDEX(Data_CT!K$2:K$327,MATCH(IF(B$3=1,D$3-1,D$3)&amp;IF(B$3=1,12,B$3-1)&amp;B28,Data_CT!B$2:B$327&amp;Data_CT!A$2:A$327&amp;Data_CT!F$2:F$327,0)),0)</f>
        <v>794941920</v>
      </c>
      <c r="G28" s="748" cm="1">
        <f t="array" ref="G28">IFERROR(INDEX(Data_CT!I$2:I$327,MATCH(IF(B$3=1,D$3-1,D$3)&amp;IF(B$3=1,12,B$3-1)&amp;B28,Data_CT!B$2:B$327&amp;Data_CT!A$2:A$327&amp;Data_CT!F$2:F$327,0)),0)+IFERROR(INDEX(Data_CT!M$2:M$327,MATCH(IF(B$3=1,D$3-1,D$3)&amp;IF(B$3=1,12,B$3-1)&amp;B28,Data_CT!B$2:B$327&amp;Data_CT!A$2:A$327&amp;Data_CT!F$2:F$327,0)),0)</f>
        <v>800000000</v>
      </c>
      <c r="H28" s="750"/>
      <c r="I28" s="750"/>
      <c r="J28" s="750"/>
      <c r="K28" s="750"/>
      <c r="L28" s="750"/>
      <c r="M28" s="750"/>
      <c r="N28" s="751"/>
      <c r="O28" s="751"/>
      <c r="P28" s="751"/>
    </row>
    <row r="29" spans="1:16">
      <c r="A29">
        <v>3</v>
      </c>
      <c r="B29" t="s">
        <v>54</v>
      </c>
      <c r="C29" t="s">
        <v>24</v>
      </c>
      <c r="D29" t="s">
        <v>51</v>
      </c>
      <c r="E29" s="748" cm="1">
        <f t="array" ref="E29">IFERROR(INDEX(Data_CT!G$2:G$327,MATCH(IF(B$3=1,D$3-1,D$3)&amp;IF(B$3=1,12,B$3-1)&amp;B29,Data_CT!B$2:B$327&amp;Data_CT!A$2:A$327&amp;Data_CT!F$2:F$327,0)),0)</f>
        <v>1264264000</v>
      </c>
      <c r="F29" s="748" cm="1">
        <f t="array" ref="F29">IFERROR(INDEX(Data_CT!H$2:H$327,MATCH(IF(B$3=1,D$3-1,D$3)&amp;IF(B$3=1,12,B$3-1)&amp;B29,Data_CT!B$2:B$327&amp;Data_CT!A$2:A$327&amp;Data_CT!F$2:F$327,0)),0)+IFERROR(INDEX(Data_CT!K$2:K$327,MATCH(IF(B$3=1,D$3-1,D$3)&amp;IF(B$3=1,12,B$3-1)&amp;B29,Data_CT!B$2:B$327&amp;Data_CT!A$2:A$327&amp;Data_CT!F$2:F$327,0)),0)</f>
        <v>1128513600</v>
      </c>
      <c r="G29" s="748" cm="1">
        <f t="array" ref="G29">IFERROR(INDEX(Data_CT!I$2:I$327,MATCH(IF(B$3=1,D$3-1,D$3)&amp;IF(B$3=1,12,B$3-1)&amp;B29,Data_CT!B$2:B$327&amp;Data_CT!A$2:A$327&amp;Data_CT!F$2:F$327,0)),0)+IFERROR(INDEX(Data_CT!M$2:M$327,MATCH(IF(B$3=1,D$3-1,D$3)&amp;IF(B$3=1,12,B$3-1)&amp;B29,Data_CT!B$2:B$327&amp;Data_CT!A$2:A$327&amp;Data_CT!F$2:F$327,0)),0)</f>
        <v>400000000</v>
      </c>
      <c r="H29" s="750"/>
      <c r="I29" s="750"/>
      <c r="J29" s="750"/>
      <c r="K29" s="750"/>
      <c r="L29" s="750"/>
      <c r="M29" s="750"/>
      <c r="N29" s="751"/>
      <c r="O29" s="751"/>
      <c r="P29" s="751"/>
    </row>
    <row r="30" spans="1:16">
      <c r="A30">
        <v>4</v>
      </c>
      <c r="B30" t="s">
        <v>55</v>
      </c>
      <c r="C30" t="s">
        <v>24</v>
      </c>
      <c r="D30" t="s">
        <v>51</v>
      </c>
      <c r="E30" s="748" cm="1">
        <f t="array" ref="E30">IFERROR(INDEX(Data_CT!G$2:G$327,MATCH(IF(B$3=1,D$3-1,D$3)&amp;IF(B$3=1,12,B$3-1)&amp;B30,Data_CT!B$2:B$327&amp;Data_CT!A$2:A$327&amp;Data_CT!F$2:F$327,0)),0)</f>
        <v>929889000</v>
      </c>
      <c r="F30" s="748" cm="1">
        <f t="array" ref="F30">IFERROR(INDEX(Data_CT!H$2:H$327,MATCH(IF(B$3=1,D$3-1,D$3)&amp;IF(B$3=1,12,B$3-1)&amp;B30,Data_CT!B$2:B$327&amp;Data_CT!A$2:A$327&amp;Data_CT!F$2:F$327,0)),0)+IFERROR(INDEX(Data_CT!K$2:K$327,MATCH(IF(B$3=1,D$3-1,D$3)&amp;IF(B$3=1,12,B$3-1)&amp;B30,Data_CT!B$2:B$327&amp;Data_CT!A$2:A$327&amp;Data_CT!F$2:F$327,0)),0)</f>
        <v>929889000</v>
      </c>
      <c r="G30" s="748" cm="1">
        <f t="array" ref="G30">IFERROR(INDEX(Data_CT!I$2:I$327,MATCH(IF(B$3=1,D$3-1,D$3)&amp;IF(B$3=1,12,B$3-1)&amp;B30,Data_CT!B$2:B$327&amp;Data_CT!A$2:A$327&amp;Data_CT!F$2:F$327,0)),0)+IFERROR(INDEX(Data_CT!M$2:M$327,MATCH(IF(B$3=1,D$3-1,D$3)&amp;IF(B$3=1,12,B$3-1)&amp;B30,Data_CT!B$2:B$327&amp;Data_CT!A$2:A$327&amp;Data_CT!F$2:F$327,0)),0)</f>
        <v>929889000</v>
      </c>
      <c r="H30" s="750"/>
      <c r="I30" s="750"/>
      <c r="J30" s="750"/>
      <c r="K30" s="750"/>
      <c r="L30" s="750"/>
      <c r="M30" s="750"/>
      <c r="N30" s="751"/>
      <c r="O30" s="751"/>
      <c r="P30" s="751"/>
    </row>
    <row r="31" spans="1:16">
      <c r="A31">
        <v>5</v>
      </c>
      <c r="B31" t="s">
        <v>56</v>
      </c>
      <c r="C31" t="s">
        <v>24</v>
      </c>
      <c r="D31" t="s">
        <v>51</v>
      </c>
      <c r="E31" s="748" cm="1">
        <f t="array" ref="E31">IFERROR(INDEX(Data_CT!G$2:G$327,MATCH(IF(B$3=1,D$3-1,D$3)&amp;IF(B$3=1,12,B$3-1)&amp;B31,Data_CT!B$2:B$327&amp;Data_CT!A$2:A$327&amp;Data_CT!F$2:F$327,0)),0)</f>
        <v>1150397000</v>
      </c>
      <c r="F31" s="748" cm="1">
        <f t="array" ref="F31">IFERROR(INDEX(Data_CT!H$2:H$327,MATCH(IF(B$3=1,D$3-1,D$3)&amp;IF(B$3=1,12,B$3-1)&amp;B31,Data_CT!B$2:B$327&amp;Data_CT!A$2:A$327&amp;Data_CT!F$2:F$327,0)),0)+IFERROR(INDEX(Data_CT!K$2:K$327,MATCH(IF(B$3=1,D$3-1,D$3)&amp;IF(B$3=1,12,B$3-1)&amp;B31,Data_CT!B$2:B$327&amp;Data_CT!A$2:A$327&amp;Data_CT!F$2:F$327,0)),0)</f>
        <v>1150397000</v>
      </c>
      <c r="G31" s="748" cm="1">
        <f t="array" ref="G31">IFERROR(INDEX(Data_CT!I$2:I$327,MATCH(IF(B$3=1,D$3-1,D$3)&amp;IF(B$3=1,12,B$3-1)&amp;B31,Data_CT!B$2:B$327&amp;Data_CT!A$2:A$327&amp;Data_CT!F$2:F$327,0)),0)+IFERROR(INDEX(Data_CT!M$2:M$327,MATCH(IF(B$3=1,D$3-1,D$3)&amp;IF(B$3=1,12,B$3-1)&amp;B31,Data_CT!B$2:B$327&amp;Data_CT!A$2:A$327&amp;Data_CT!F$2:F$327,0)),0)</f>
        <v>1150397000</v>
      </c>
      <c r="H31" s="750"/>
      <c r="I31" s="750"/>
      <c r="J31" s="750"/>
      <c r="K31" s="750"/>
      <c r="L31" s="750"/>
      <c r="M31" s="750"/>
      <c r="N31" s="751"/>
      <c r="O31" s="751"/>
      <c r="P31" s="751"/>
    </row>
    <row r="32" spans="1:16">
      <c r="A32">
        <v>6</v>
      </c>
      <c r="B32" t="s">
        <v>147</v>
      </c>
      <c r="C32" t="s">
        <v>24</v>
      </c>
      <c r="D32" t="s">
        <v>51</v>
      </c>
      <c r="E32" s="748" cm="1">
        <f t="array" ref="E32">IFERROR(INDEX(Data_CT!G$2:G$327,MATCH(IF(B$3=1,D$3-1,D$3)&amp;IF(B$3=1,12,B$3-1)&amp;B32,Data_CT!B$2:B$327&amp;Data_CT!A$2:A$327&amp;Data_CT!F$2:F$327,0)),0)</f>
        <v>1688339000</v>
      </c>
      <c r="F32" s="748" cm="1">
        <f t="array" ref="F32">IFERROR(INDEX(Data_CT!H$2:H$327,MATCH(IF(B$3=1,D$3-1,D$3)&amp;IF(B$3=1,12,B$3-1)&amp;B32,Data_CT!B$2:B$327&amp;Data_CT!A$2:A$327&amp;Data_CT!F$2:F$327,0)),0)+IFERROR(INDEX(Data_CT!K$2:K$327,MATCH(IF(B$3=1,D$3-1,D$3)&amp;IF(B$3=1,12,B$3-1)&amp;B32,Data_CT!B$2:B$327&amp;Data_CT!A$2:A$327&amp;Data_CT!F$2:F$327,0)),0)</f>
        <v>335430000</v>
      </c>
      <c r="G32" s="748" cm="1">
        <f t="array" ref="G32">IFERROR(INDEX(Data_CT!I$2:I$327,MATCH(IF(B$3=1,D$3-1,D$3)&amp;IF(B$3=1,12,B$3-1)&amp;B32,Data_CT!B$2:B$327&amp;Data_CT!A$2:A$327&amp;Data_CT!F$2:F$327,0)),0)+IFERROR(INDEX(Data_CT!M$2:M$327,MATCH(IF(B$3=1,D$3-1,D$3)&amp;IF(B$3=1,12,B$3-1)&amp;B32,Data_CT!B$2:B$327&amp;Data_CT!A$2:A$327&amp;Data_CT!F$2:F$327,0)),0)</f>
        <v>300000000</v>
      </c>
      <c r="H32" s="750"/>
      <c r="I32" s="750"/>
      <c r="J32" s="750"/>
      <c r="K32" s="750"/>
      <c r="L32" s="750"/>
      <c r="M32" s="750"/>
      <c r="N32" s="751"/>
      <c r="O32" s="751"/>
      <c r="P32" s="751"/>
    </row>
    <row r="33" spans="1:16">
      <c r="A33">
        <v>7</v>
      </c>
      <c r="B33" t="s">
        <v>243</v>
      </c>
      <c r="C33" t="s">
        <v>24</v>
      </c>
      <c r="D33" t="s">
        <v>51</v>
      </c>
      <c r="E33" s="748" cm="1">
        <f t="array" ref="E33">IFERROR(INDEX(Data_CT!G$2:G$327,MATCH(IF(B$3=1,D$3-1,D$3)&amp;IF(B$3=1,12,B$3-1)&amp;B33,Data_CT!B$2:B$327&amp;Data_CT!A$2:A$327&amp;Data_CT!F$2:F$327,0)),0)</f>
        <v>1437536000</v>
      </c>
      <c r="F33" s="748" cm="1">
        <f t="array" ref="F33">IFERROR(INDEX(Data_CT!H$2:H$327,MATCH(IF(B$3=1,D$3-1,D$3)&amp;IF(B$3=1,12,B$3-1)&amp;B33,Data_CT!B$2:B$327&amp;Data_CT!A$2:A$327&amp;Data_CT!F$2:F$327,0)),0)+IFERROR(INDEX(Data_CT!K$2:K$327,MATCH(IF(B$3=1,D$3-1,D$3)&amp;IF(B$3=1,12,B$3-1)&amp;B33,Data_CT!B$2:B$327&amp;Data_CT!A$2:A$327&amp;Data_CT!F$2:F$327,0)),0)</f>
        <v>431244000</v>
      </c>
      <c r="G33" s="748" cm="1">
        <f t="array" ref="G33">IFERROR(INDEX(Data_CT!I$2:I$327,MATCH(IF(B$3=1,D$3-1,D$3)&amp;IF(B$3=1,12,B$3-1)&amp;B33,Data_CT!B$2:B$327&amp;Data_CT!A$2:A$327&amp;Data_CT!F$2:F$327,0)),0)+IFERROR(INDEX(Data_CT!M$2:M$327,MATCH(IF(B$3=1,D$3-1,D$3)&amp;IF(B$3=1,12,B$3-1)&amp;B33,Data_CT!B$2:B$327&amp;Data_CT!A$2:A$327&amp;Data_CT!F$2:F$327,0)),0)</f>
        <v>450000000</v>
      </c>
      <c r="H33" s="750"/>
      <c r="I33" s="750"/>
      <c r="J33" s="750"/>
      <c r="K33" s="750"/>
      <c r="L33" s="750"/>
      <c r="M33" s="750"/>
      <c r="N33" s="751"/>
      <c r="O33" s="751"/>
      <c r="P33" s="751"/>
    </row>
    <row r="34" spans="1:16">
      <c r="A34">
        <v>1</v>
      </c>
      <c r="B34" t="s">
        <v>58</v>
      </c>
      <c r="C34" t="s">
        <v>24</v>
      </c>
      <c r="D34" t="s">
        <v>57</v>
      </c>
      <c r="E34" s="748" cm="1">
        <f t="array" ref="E34">IFERROR(INDEX(Data_CT!G$2:G$327,MATCH(IF(B$3=1,D$3-1,D$3)&amp;IF(B$3=1,12,B$3-1)&amp;B34,Data_CT!B$2:B$327&amp;Data_CT!A$2:A$327&amp;Data_CT!F$2:F$327,0)),0)</f>
        <v>1366377000</v>
      </c>
      <c r="F34" s="748" cm="1">
        <f t="array" ref="F34">IFERROR(INDEX(Data_CT!H$2:H$327,MATCH(IF(B$3=1,D$3-1,D$3)&amp;IF(B$3=1,12,B$3-1)&amp;B34,Data_CT!B$2:B$327&amp;Data_CT!A$2:A$327&amp;Data_CT!F$2:F$327,0)),0)+IFERROR(INDEX(Data_CT!K$2:K$327,MATCH(IF(B$3=1,D$3-1,D$3)&amp;IF(B$3=1,12,B$3-1)&amp;B34,Data_CT!B$2:B$327&amp;Data_CT!A$2:A$327&amp;Data_CT!F$2:F$327,0)),0)</f>
        <v>1026369225</v>
      </c>
      <c r="G34" s="748" cm="1">
        <f t="array" ref="G34">IFERROR(INDEX(Data_CT!I$2:I$327,MATCH(IF(B$3=1,D$3-1,D$3)&amp;IF(B$3=1,12,B$3-1)&amp;B34,Data_CT!B$2:B$327&amp;Data_CT!A$2:A$327&amp;Data_CT!F$2:F$327,0)),0)+IFERROR(INDEX(Data_CT!M$2:M$327,MATCH(IF(B$3=1,D$3-1,D$3)&amp;IF(B$3=1,12,B$3-1)&amp;B34,Data_CT!B$2:B$327&amp;Data_CT!A$2:A$327&amp;Data_CT!F$2:F$327,0)),0)</f>
        <v>800000000</v>
      </c>
      <c r="H34" s="750"/>
      <c r="I34" s="750"/>
      <c r="J34" s="750"/>
      <c r="K34" s="750"/>
      <c r="L34" s="750"/>
      <c r="M34" s="750"/>
      <c r="N34" s="751"/>
      <c r="O34" s="751"/>
      <c r="P34" s="751"/>
    </row>
    <row r="35" spans="1:16">
      <c r="A35">
        <v>2</v>
      </c>
      <c r="B35" t="s">
        <v>59</v>
      </c>
      <c r="C35" t="s">
        <v>24</v>
      </c>
      <c r="D35" t="s">
        <v>57</v>
      </c>
      <c r="E35" s="748" cm="1">
        <f t="array" ref="E35">IFERROR(INDEX(Data_CT!G$2:G$327,MATCH(IF(B$3=1,D$3-1,D$3)&amp;IF(B$3=1,12,B$3-1)&amp;B35,Data_CT!B$2:B$327&amp;Data_CT!A$2:A$327&amp;Data_CT!F$2:F$327,0)),0)</f>
        <v>1307971000</v>
      </c>
      <c r="F35" s="748" cm="1">
        <f t="array" ref="F35">IFERROR(INDEX(Data_CT!H$2:H$327,MATCH(IF(B$3=1,D$3-1,D$3)&amp;IF(B$3=1,12,B$3-1)&amp;B35,Data_CT!B$2:B$327&amp;Data_CT!A$2:A$327&amp;Data_CT!F$2:F$327,0)),0)+IFERROR(INDEX(Data_CT!K$2:K$327,MATCH(IF(B$3=1,D$3-1,D$3)&amp;IF(B$3=1,12,B$3-1)&amp;B35,Data_CT!B$2:B$327&amp;Data_CT!A$2:A$327&amp;Data_CT!F$2:F$327,0)),0)</f>
        <v>1307971000</v>
      </c>
      <c r="G35" s="748" cm="1">
        <f t="array" ref="G35">IFERROR(INDEX(Data_CT!I$2:I$327,MATCH(IF(B$3=1,D$3-1,D$3)&amp;IF(B$3=1,12,B$3-1)&amp;B35,Data_CT!B$2:B$327&amp;Data_CT!A$2:A$327&amp;Data_CT!F$2:F$327,0)),0)+IFERROR(INDEX(Data_CT!M$2:M$327,MATCH(IF(B$3=1,D$3-1,D$3)&amp;IF(B$3=1,12,B$3-1)&amp;B35,Data_CT!B$2:B$327&amp;Data_CT!A$2:A$327&amp;Data_CT!F$2:F$327,0)),0)</f>
        <v>1100000000</v>
      </c>
      <c r="H35" s="750"/>
      <c r="I35" s="750"/>
      <c r="J35" s="750"/>
      <c r="K35" s="750"/>
      <c r="L35" s="750"/>
      <c r="M35" s="750"/>
      <c r="N35" s="751"/>
      <c r="O35" s="751"/>
      <c r="P35" s="751"/>
    </row>
    <row r="36" spans="1:16">
      <c r="A36">
        <v>3</v>
      </c>
      <c r="B36" t="s">
        <v>60</v>
      </c>
      <c r="C36" t="s">
        <v>24</v>
      </c>
      <c r="D36" t="s">
        <v>57</v>
      </c>
      <c r="E36" s="748" cm="1">
        <f t="array" ref="E36">IFERROR(INDEX(Data_CT!G$2:G$327,MATCH(IF(B$3=1,D$3-1,D$3)&amp;IF(B$3=1,12,B$3-1)&amp;B36,Data_CT!B$2:B$327&amp;Data_CT!A$2:A$327&amp;Data_CT!F$2:F$327,0)),0)</f>
        <v>1196198000</v>
      </c>
      <c r="F36" s="748" cm="1">
        <f t="array" ref="F36">IFERROR(INDEX(Data_CT!H$2:H$327,MATCH(IF(B$3=1,D$3-1,D$3)&amp;IF(B$3=1,12,B$3-1)&amp;B36,Data_CT!B$2:B$327&amp;Data_CT!A$2:A$327&amp;Data_CT!F$2:F$327,0)),0)+IFERROR(INDEX(Data_CT!K$2:K$327,MATCH(IF(B$3=1,D$3-1,D$3)&amp;IF(B$3=1,12,B$3-1)&amp;B36,Data_CT!B$2:B$327&amp;Data_CT!A$2:A$327&amp;Data_CT!F$2:F$327,0)),0)</f>
        <v>1196198000</v>
      </c>
      <c r="G36" s="748" cm="1">
        <f t="array" ref="G36">IFERROR(INDEX(Data_CT!I$2:I$327,MATCH(IF(B$3=1,D$3-1,D$3)&amp;IF(B$3=1,12,B$3-1)&amp;B36,Data_CT!B$2:B$327&amp;Data_CT!A$2:A$327&amp;Data_CT!F$2:F$327,0)),0)+IFERROR(INDEX(Data_CT!M$2:M$327,MATCH(IF(B$3=1,D$3-1,D$3)&amp;IF(B$3=1,12,B$3-1)&amp;B36,Data_CT!B$2:B$327&amp;Data_CT!A$2:A$327&amp;Data_CT!F$2:F$327,0)),0)</f>
        <v>1196198000</v>
      </c>
      <c r="H36" s="750"/>
      <c r="I36" s="750"/>
      <c r="J36" s="750"/>
      <c r="K36" s="750"/>
      <c r="L36" s="750"/>
      <c r="M36" s="750"/>
      <c r="N36" s="751"/>
      <c r="O36" s="751"/>
      <c r="P36" s="751"/>
    </row>
    <row r="37" spans="1:16">
      <c r="A37">
        <v>4</v>
      </c>
      <c r="B37" t="s">
        <v>62</v>
      </c>
      <c r="C37" t="s">
        <v>24</v>
      </c>
      <c r="D37" t="s">
        <v>57</v>
      </c>
      <c r="E37" s="748" cm="1">
        <f t="array" ref="E37">IFERROR(INDEX(Data_CT!G$2:G$327,MATCH(IF(B$3=1,D$3-1,D$3)&amp;IF(B$3=1,12,B$3-1)&amp;B37,Data_CT!B$2:B$327&amp;Data_CT!A$2:A$327&amp;Data_CT!F$2:F$327,0)),0)</f>
        <v>1299151000</v>
      </c>
      <c r="F37" s="748" cm="1">
        <f t="array" ref="F37">IFERROR(INDEX(Data_CT!H$2:H$327,MATCH(IF(B$3=1,D$3-1,D$3)&amp;IF(B$3=1,12,B$3-1)&amp;B37,Data_CT!B$2:B$327&amp;Data_CT!A$2:A$327&amp;Data_CT!F$2:F$327,0)),0)+IFERROR(INDEX(Data_CT!K$2:K$327,MATCH(IF(B$3=1,D$3-1,D$3)&amp;IF(B$3=1,12,B$3-1)&amp;B37,Data_CT!B$2:B$327&amp;Data_CT!A$2:A$327&amp;Data_CT!F$2:F$327,0)),0)</f>
        <v>1299151000</v>
      </c>
      <c r="G37" s="748" cm="1">
        <f t="array" ref="G37">IFERROR(INDEX(Data_CT!I$2:I$327,MATCH(IF(B$3=1,D$3-1,D$3)&amp;IF(B$3=1,12,B$3-1)&amp;B37,Data_CT!B$2:B$327&amp;Data_CT!A$2:A$327&amp;Data_CT!F$2:F$327,0)),0)+IFERROR(INDEX(Data_CT!M$2:M$327,MATCH(IF(B$3=1,D$3-1,D$3)&amp;IF(B$3=1,12,B$3-1)&amp;B37,Data_CT!B$2:B$327&amp;Data_CT!A$2:A$327&amp;Data_CT!F$2:F$327,0)),0)</f>
        <v>1250000000</v>
      </c>
      <c r="H37" s="750"/>
      <c r="I37" s="750"/>
      <c r="J37" s="750"/>
      <c r="K37" s="750"/>
      <c r="L37" s="750"/>
      <c r="M37" s="750"/>
      <c r="N37" s="751"/>
      <c r="O37" s="751"/>
      <c r="P37" s="751"/>
    </row>
    <row r="38" spans="1:16">
      <c r="A38">
        <v>5</v>
      </c>
      <c r="B38" t="s">
        <v>63</v>
      </c>
      <c r="C38" t="s">
        <v>24</v>
      </c>
      <c r="D38" t="s">
        <v>57</v>
      </c>
      <c r="E38" s="748" cm="1">
        <f t="array" ref="E38">IFERROR(INDEX(Data_CT!G$2:G$327,MATCH(IF(B$3=1,D$3-1,D$3)&amp;IF(B$3=1,12,B$3-1)&amp;B38,Data_CT!B$2:B$327&amp;Data_CT!A$2:A$327&amp;Data_CT!F$2:F$327,0)),0)</f>
        <v>1178570000</v>
      </c>
      <c r="F38" s="748" cm="1">
        <f t="array" ref="F38">IFERROR(INDEX(Data_CT!H$2:H$327,MATCH(IF(B$3=1,D$3-1,D$3)&amp;IF(B$3=1,12,B$3-1)&amp;B38,Data_CT!B$2:B$327&amp;Data_CT!A$2:A$327&amp;Data_CT!F$2:F$327,0)),0)+IFERROR(INDEX(Data_CT!K$2:K$327,MATCH(IF(B$3=1,D$3-1,D$3)&amp;IF(B$3=1,12,B$3-1)&amp;B38,Data_CT!B$2:B$327&amp;Data_CT!A$2:A$327&amp;Data_CT!F$2:F$327,0)),0)</f>
        <v>1178570000</v>
      </c>
      <c r="G38" s="748" cm="1">
        <f t="array" ref="G38">IFERROR(INDEX(Data_CT!I$2:I$327,MATCH(IF(B$3=1,D$3-1,D$3)&amp;IF(B$3=1,12,B$3-1)&amp;B38,Data_CT!B$2:B$327&amp;Data_CT!A$2:A$327&amp;Data_CT!F$2:F$327,0)),0)+IFERROR(INDEX(Data_CT!M$2:M$327,MATCH(IF(B$3=1,D$3-1,D$3)&amp;IF(B$3=1,12,B$3-1)&amp;B38,Data_CT!B$2:B$327&amp;Data_CT!A$2:A$327&amp;Data_CT!F$2:F$327,0)),0)</f>
        <v>1178570000</v>
      </c>
      <c r="H38" s="750"/>
      <c r="I38" s="750"/>
      <c r="J38" s="750"/>
      <c r="K38" s="750"/>
      <c r="L38" s="750"/>
      <c r="M38" s="750"/>
      <c r="N38" s="751"/>
      <c r="O38" s="751"/>
      <c r="P38" s="751"/>
    </row>
    <row r="39" spans="1:16">
      <c r="A39">
        <v>6</v>
      </c>
      <c r="B39" t="s">
        <v>224</v>
      </c>
      <c r="C39" t="s">
        <v>24</v>
      </c>
      <c r="D39" t="s">
        <v>57</v>
      </c>
      <c r="E39" s="748" cm="1">
        <f t="array" ref="E39">IFERROR(INDEX(Data_CT!G$2:G$327,MATCH(IF(B$3=1,D$3-1,D$3)&amp;IF(B$3=1,12,B$3-1)&amp;B39,Data_CT!B$2:B$327&amp;Data_CT!A$2:A$327&amp;Data_CT!F$2:F$327,0)),0)</f>
        <v>1209500000</v>
      </c>
      <c r="F39" s="748" cm="1">
        <f t="array" ref="F39">IFERROR(INDEX(Data_CT!H$2:H$327,MATCH(IF(B$3=1,D$3-1,D$3)&amp;IF(B$3=1,12,B$3-1)&amp;B39,Data_CT!B$2:B$327&amp;Data_CT!A$2:A$327&amp;Data_CT!F$2:F$327,0)),0)+IFERROR(INDEX(Data_CT!K$2:K$327,MATCH(IF(B$3=1,D$3-1,D$3)&amp;IF(B$3=1,12,B$3-1)&amp;B39,Data_CT!B$2:B$327&amp;Data_CT!A$2:A$327&amp;Data_CT!F$2:F$327,0)),0)</f>
        <v>724508550</v>
      </c>
      <c r="G39" s="748" cm="1">
        <f t="array" ref="G39">IFERROR(INDEX(Data_CT!I$2:I$327,MATCH(IF(B$3=1,D$3-1,D$3)&amp;IF(B$3=1,12,B$3-1)&amp;B39,Data_CT!B$2:B$327&amp;Data_CT!A$2:A$327&amp;Data_CT!F$2:F$327,0)),0)+IFERROR(INDEX(Data_CT!M$2:M$327,MATCH(IF(B$3=1,D$3-1,D$3)&amp;IF(B$3=1,12,B$3-1)&amp;B39,Data_CT!B$2:B$327&amp;Data_CT!A$2:A$327&amp;Data_CT!F$2:F$327,0)),0)</f>
        <v>300000000</v>
      </c>
      <c r="H39" s="750"/>
      <c r="I39" s="750"/>
      <c r="J39" s="750"/>
      <c r="K39" s="750"/>
      <c r="L39" s="750"/>
      <c r="M39" s="750"/>
      <c r="N39" s="751"/>
      <c r="O39" s="751"/>
      <c r="P39" s="751"/>
    </row>
    <row r="40" spans="1:16">
      <c r="A40">
        <v>7</v>
      </c>
      <c r="B40" t="s">
        <v>64</v>
      </c>
      <c r="C40" t="s">
        <v>24</v>
      </c>
      <c r="D40" t="s">
        <v>57</v>
      </c>
      <c r="E40" s="748" cm="1">
        <f t="array" ref="E40">IFERROR(INDEX(Data_CT!G$2:G$327,MATCH(IF(B$3=1,D$3-1,D$3)&amp;IF(B$3=1,12,B$3-1)&amp;B40,Data_CT!B$2:B$327&amp;Data_CT!A$2:A$327&amp;Data_CT!F$2:F$327,0)),0)</f>
        <v>1355857000</v>
      </c>
      <c r="F40" s="748" cm="1">
        <f t="array" ref="F40">IFERROR(INDEX(Data_CT!H$2:H$327,MATCH(IF(B$3=1,D$3-1,D$3)&amp;IF(B$3=1,12,B$3-1)&amp;B40,Data_CT!B$2:B$327&amp;Data_CT!A$2:A$327&amp;Data_CT!F$2:F$327,0)),0)+IFERROR(INDEX(Data_CT!K$2:K$327,MATCH(IF(B$3=1,D$3-1,D$3)&amp;IF(B$3=1,12,B$3-1)&amp;B40,Data_CT!B$2:B$327&amp;Data_CT!A$2:A$327&amp;Data_CT!F$2:F$327,0)),0)</f>
        <v>524149542</v>
      </c>
      <c r="G40" s="748" cm="1">
        <f t="array" ref="G40">IFERROR(INDEX(Data_CT!I$2:I$327,MATCH(IF(B$3=1,D$3-1,D$3)&amp;IF(B$3=1,12,B$3-1)&amp;B40,Data_CT!B$2:B$327&amp;Data_CT!A$2:A$327&amp;Data_CT!F$2:F$327,0)),0)+IFERROR(INDEX(Data_CT!M$2:M$327,MATCH(IF(B$3=1,D$3-1,D$3)&amp;IF(B$3=1,12,B$3-1)&amp;B40,Data_CT!B$2:B$327&amp;Data_CT!A$2:A$327&amp;Data_CT!F$2:F$327,0)),0)</f>
        <v>400000000</v>
      </c>
      <c r="H40" s="750"/>
      <c r="I40" s="750"/>
      <c r="J40" s="750"/>
      <c r="K40" s="750"/>
      <c r="L40" s="750"/>
      <c r="M40" s="750"/>
      <c r="N40" s="751"/>
      <c r="O40" s="751"/>
      <c r="P40" s="751"/>
    </row>
    <row r="41" spans="1:16">
      <c r="A41">
        <v>8</v>
      </c>
      <c r="B41" t="s">
        <v>65</v>
      </c>
      <c r="C41" t="s">
        <v>24</v>
      </c>
      <c r="D41" t="s">
        <v>57</v>
      </c>
      <c r="E41" s="748" cm="1">
        <f t="array" ref="E41">IFERROR(INDEX(Data_CT!G$2:G$327,MATCH(IF(B$3=1,D$3-1,D$3)&amp;IF(B$3=1,12,B$3-1)&amp;B41,Data_CT!B$2:B$327&amp;Data_CT!A$2:A$327&amp;Data_CT!F$2:F$327,0)),0)</f>
        <v>1227450000</v>
      </c>
      <c r="F41" s="748" cm="1">
        <f t="array" ref="F41">IFERROR(INDEX(Data_CT!H$2:H$327,MATCH(IF(B$3=1,D$3-1,D$3)&amp;IF(B$3=1,12,B$3-1)&amp;B41,Data_CT!B$2:B$327&amp;Data_CT!A$2:A$327&amp;Data_CT!F$2:F$327,0)),0)+IFERROR(INDEX(Data_CT!K$2:K$327,MATCH(IF(B$3=1,D$3-1,D$3)&amp;IF(B$3=1,12,B$3-1)&amp;B41,Data_CT!B$2:B$327&amp;Data_CT!A$2:A$327&amp;Data_CT!F$2:F$327,0)),0)</f>
        <v>1227450000</v>
      </c>
      <c r="G41" s="748" cm="1">
        <f t="array" ref="G41">IFERROR(INDEX(Data_CT!I$2:I$327,MATCH(IF(B$3=1,D$3-1,D$3)&amp;IF(B$3=1,12,B$3-1)&amp;B41,Data_CT!B$2:B$327&amp;Data_CT!A$2:A$327&amp;Data_CT!F$2:F$327,0)),0)+IFERROR(INDEX(Data_CT!M$2:M$327,MATCH(IF(B$3=1,D$3-1,D$3)&amp;IF(B$3=1,12,B$3-1)&amp;B41,Data_CT!B$2:B$327&amp;Data_CT!A$2:A$327&amp;Data_CT!F$2:F$327,0)),0)</f>
        <v>1227450000</v>
      </c>
      <c r="H41" s="750"/>
      <c r="I41" s="750"/>
      <c r="J41" s="750"/>
      <c r="K41" s="750"/>
      <c r="L41" s="750"/>
      <c r="M41" s="750"/>
      <c r="N41" s="751"/>
      <c r="O41" s="751"/>
      <c r="P41" s="751"/>
    </row>
    <row r="42" spans="1:16">
      <c r="A42">
        <v>9</v>
      </c>
      <c r="B42" t="s">
        <v>66</v>
      </c>
      <c r="C42" t="s">
        <v>24</v>
      </c>
      <c r="D42" t="s">
        <v>57</v>
      </c>
      <c r="E42" s="748" cm="1">
        <f t="array" ref="E42">IFERROR(INDEX(Data_CT!G$2:G$327,MATCH(IF(B$3=1,D$3-1,D$3)&amp;IF(B$3=1,12,B$3-1)&amp;B42,Data_CT!B$2:B$327&amp;Data_CT!A$2:A$327&amp;Data_CT!F$2:F$327,0)),0)</f>
        <v>1190874000</v>
      </c>
      <c r="F42" s="748" cm="1">
        <f t="array" ref="F42">IFERROR(INDEX(Data_CT!H$2:H$327,MATCH(IF(B$3=1,D$3-1,D$3)&amp;IF(B$3=1,12,B$3-1)&amp;B42,Data_CT!B$2:B$327&amp;Data_CT!A$2:A$327&amp;Data_CT!F$2:F$327,0)),0)+IFERROR(INDEX(Data_CT!K$2:K$327,MATCH(IF(B$3=1,D$3-1,D$3)&amp;IF(B$3=1,12,B$3-1)&amp;B42,Data_CT!B$2:B$327&amp;Data_CT!A$2:A$327&amp;Data_CT!F$2:F$327,0)),0)</f>
        <v>1212550006</v>
      </c>
      <c r="G42" s="748" cm="1">
        <f t="array" ref="G42">IFERROR(INDEX(Data_CT!I$2:I$327,MATCH(IF(B$3=1,D$3-1,D$3)&amp;IF(B$3=1,12,B$3-1)&amp;B42,Data_CT!B$2:B$327&amp;Data_CT!A$2:A$327&amp;Data_CT!F$2:F$327,0)),0)+IFERROR(INDEX(Data_CT!M$2:M$327,MATCH(IF(B$3=1,D$3-1,D$3)&amp;IF(B$3=1,12,B$3-1)&amp;B42,Data_CT!B$2:B$327&amp;Data_CT!A$2:A$327&amp;Data_CT!F$2:F$327,0)),0)</f>
        <v>800000000</v>
      </c>
      <c r="H42" s="750"/>
      <c r="I42" s="750"/>
      <c r="J42" s="750"/>
      <c r="K42" s="750"/>
      <c r="L42" s="750"/>
      <c r="M42" s="750"/>
      <c r="N42" s="751"/>
      <c r="O42" s="751"/>
      <c r="P42" s="751"/>
    </row>
    <row r="43" spans="1:16">
      <c r="A43">
        <v>10</v>
      </c>
      <c r="B43" t="s">
        <v>67</v>
      </c>
      <c r="C43" t="s">
        <v>24</v>
      </c>
      <c r="D43" t="s">
        <v>57</v>
      </c>
      <c r="E43" s="748" cm="1">
        <f t="array" ref="E43">IFERROR(INDEX(Data_CT!G$2:G$327,MATCH(IF(B$3=1,D$3-1,D$3)&amp;IF(B$3=1,12,B$3-1)&amp;B43,Data_CT!B$2:B$327&amp;Data_CT!A$2:A$327&amp;Data_CT!F$2:F$327,0)),0)</f>
        <v>1202288000</v>
      </c>
      <c r="F43" s="748" cm="1">
        <f t="array" ref="F43">IFERROR(INDEX(Data_CT!H$2:H$327,MATCH(IF(B$3=1,D$3-1,D$3)&amp;IF(B$3=1,12,B$3-1)&amp;B43,Data_CT!B$2:B$327&amp;Data_CT!A$2:A$327&amp;Data_CT!F$2:F$327,0)),0)+IFERROR(INDEX(Data_CT!K$2:K$327,MATCH(IF(B$3=1,D$3-1,D$3)&amp;IF(B$3=1,12,B$3-1)&amp;B43,Data_CT!B$2:B$327&amp;Data_CT!A$2:A$327&amp;Data_CT!F$2:F$327,0)),0)</f>
        <v>1202288000</v>
      </c>
      <c r="G43" s="748" cm="1">
        <f t="array" ref="G43">IFERROR(INDEX(Data_CT!I$2:I$327,MATCH(IF(B$3=1,D$3-1,D$3)&amp;IF(B$3=1,12,B$3-1)&amp;B43,Data_CT!B$2:B$327&amp;Data_CT!A$2:A$327&amp;Data_CT!F$2:F$327,0)),0)+IFERROR(INDEX(Data_CT!M$2:M$327,MATCH(IF(B$3=1,D$3-1,D$3)&amp;IF(B$3=1,12,B$3-1)&amp;B43,Data_CT!B$2:B$327&amp;Data_CT!A$2:A$327&amp;Data_CT!F$2:F$327,0)),0)</f>
        <v>1202288000</v>
      </c>
      <c r="H43" s="750"/>
      <c r="I43" s="750"/>
      <c r="J43" s="750"/>
      <c r="K43" s="750"/>
      <c r="L43" s="750"/>
      <c r="M43" s="750"/>
      <c r="N43" s="751"/>
      <c r="O43" s="751"/>
      <c r="P43" s="751"/>
    </row>
    <row r="44" spans="1:16">
      <c r="A44">
        <v>11</v>
      </c>
      <c r="B44" t="s">
        <v>68</v>
      </c>
      <c r="C44" t="s">
        <v>24</v>
      </c>
      <c r="D44" t="s">
        <v>57</v>
      </c>
      <c r="E44" s="748" cm="1">
        <f t="array" ref="E44">IFERROR(INDEX(Data_CT!G$2:G$327,MATCH(IF(B$3=1,D$3-1,D$3)&amp;IF(B$3=1,12,B$3-1)&amp;B44,Data_CT!B$2:B$327&amp;Data_CT!A$2:A$327&amp;Data_CT!F$2:F$327,0)),0)</f>
        <v>1552019000</v>
      </c>
      <c r="F44" s="748" cm="1">
        <f t="array" ref="F44">IFERROR(INDEX(Data_CT!H$2:H$327,MATCH(IF(B$3=1,D$3-1,D$3)&amp;IF(B$3=1,12,B$3-1)&amp;B44,Data_CT!B$2:B$327&amp;Data_CT!A$2:A$327&amp;Data_CT!F$2:F$327,0)),0)+IFERROR(INDEX(Data_CT!K$2:K$327,MATCH(IF(B$3=1,D$3-1,D$3)&amp;IF(B$3=1,12,B$3-1)&amp;B44,Data_CT!B$2:B$327&amp;Data_CT!A$2:A$327&amp;Data_CT!F$2:F$327,0)),0)</f>
        <v>1552019000</v>
      </c>
      <c r="G44" s="748" cm="1">
        <f t="array" ref="G44">IFERROR(INDEX(Data_CT!I$2:I$327,MATCH(IF(B$3=1,D$3-1,D$3)&amp;IF(B$3=1,12,B$3-1)&amp;B44,Data_CT!B$2:B$327&amp;Data_CT!A$2:A$327&amp;Data_CT!F$2:F$327,0)),0)+IFERROR(INDEX(Data_CT!M$2:M$327,MATCH(IF(B$3=1,D$3-1,D$3)&amp;IF(B$3=1,12,B$3-1)&amp;B44,Data_CT!B$2:B$327&amp;Data_CT!A$2:A$327&amp;Data_CT!F$2:F$327,0)),0)</f>
        <v>1552019000</v>
      </c>
      <c r="H44" s="750"/>
      <c r="I44" s="750"/>
      <c r="J44" s="750"/>
      <c r="K44" s="750"/>
      <c r="L44" s="750"/>
      <c r="M44" s="750"/>
      <c r="N44" s="751"/>
      <c r="O44" s="751"/>
      <c r="P44" s="751"/>
    </row>
    <row r="45" spans="1:16">
      <c r="A45">
        <v>12</v>
      </c>
      <c r="B45" t="s">
        <v>149</v>
      </c>
      <c r="C45" t="s">
        <v>24</v>
      </c>
      <c r="D45" t="s">
        <v>57</v>
      </c>
      <c r="E45" s="748" cm="1">
        <f t="array" ref="E45">IFERROR(INDEX(Data_CT!G$2:G$327,MATCH(IF(B$3=1,D$3-1,D$3)&amp;IF(B$3=1,12,B$3-1)&amp;B45,Data_CT!B$2:B$327&amp;Data_CT!A$2:A$327&amp;Data_CT!F$2:F$327,0)),0)</f>
        <v>1191696000</v>
      </c>
      <c r="F45" s="748" cm="1">
        <f t="array" ref="F45">IFERROR(INDEX(Data_CT!H$2:H$327,MATCH(IF(B$3=1,D$3-1,D$3)&amp;IF(B$3=1,12,B$3-1)&amp;B45,Data_CT!B$2:B$327&amp;Data_CT!A$2:A$327&amp;Data_CT!F$2:F$327,0)),0)+IFERROR(INDEX(Data_CT!K$2:K$327,MATCH(IF(B$3=1,D$3-1,D$3)&amp;IF(B$3=1,12,B$3-1)&amp;B45,Data_CT!B$2:B$327&amp;Data_CT!A$2:A$327&amp;Data_CT!F$2:F$327,0)),0)</f>
        <v>1191696000</v>
      </c>
      <c r="G45" s="748" cm="1">
        <f t="array" ref="G45">IFERROR(INDEX(Data_CT!I$2:I$327,MATCH(IF(B$3=1,D$3-1,D$3)&amp;IF(B$3=1,12,B$3-1)&amp;B45,Data_CT!B$2:B$327&amp;Data_CT!A$2:A$327&amp;Data_CT!F$2:F$327,0)),0)+IFERROR(INDEX(Data_CT!M$2:M$327,MATCH(IF(B$3=1,D$3-1,D$3)&amp;IF(B$3=1,12,B$3-1)&amp;B45,Data_CT!B$2:B$327&amp;Data_CT!A$2:A$327&amp;Data_CT!F$2:F$327,0)),0)</f>
        <v>1191696000</v>
      </c>
      <c r="H45" s="750"/>
      <c r="I45" s="750"/>
      <c r="J45" s="750"/>
      <c r="K45" s="750"/>
      <c r="L45" s="750"/>
      <c r="M45" s="750"/>
      <c r="N45" s="751"/>
      <c r="O45" s="751"/>
      <c r="P45" s="751"/>
    </row>
    <row r="46" spans="1:16">
      <c r="A46">
        <v>13</v>
      </c>
      <c r="B46" t="s">
        <v>151</v>
      </c>
      <c r="C46" t="s">
        <v>24</v>
      </c>
      <c r="D46" t="s">
        <v>57</v>
      </c>
      <c r="E46" s="748" cm="1">
        <f t="array" ref="E46">IFERROR(INDEX(Data_CT!G$2:G$327,MATCH(IF(B$3=1,D$3-1,D$3)&amp;IF(B$3=1,12,B$3-1)&amp;B46,Data_CT!B$2:B$327&amp;Data_CT!A$2:A$327&amp;Data_CT!F$2:F$327,0)),0)</f>
        <v>1658348000</v>
      </c>
      <c r="F46" s="748" cm="1">
        <f t="array" ref="F46">IFERROR(INDEX(Data_CT!H$2:H$327,MATCH(IF(B$3=1,D$3-1,D$3)&amp;IF(B$3=1,12,B$3-1)&amp;B46,Data_CT!B$2:B$327&amp;Data_CT!A$2:A$327&amp;Data_CT!F$2:F$327,0)),0)+IFERROR(INDEX(Data_CT!K$2:K$327,MATCH(IF(B$3=1,D$3-1,D$3)&amp;IF(B$3=1,12,B$3-1)&amp;B46,Data_CT!B$2:B$327&amp;Data_CT!A$2:A$327&amp;Data_CT!F$2:F$327,0)),0)</f>
        <v>1658348000</v>
      </c>
      <c r="G46" s="748" cm="1">
        <f t="array" ref="G46">IFERROR(INDEX(Data_CT!I$2:I$327,MATCH(IF(B$3=1,D$3-1,D$3)&amp;IF(B$3=1,12,B$3-1)&amp;B46,Data_CT!B$2:B$327&amp;Data_CT!A$2:A$327&amp;Data_CT!F$2:F$327,0)),0)+IFERROR(INDEX(Data_CT!M$2:M$327,MATCH(IF(B$3=1,D$3-1,D$3)&amp;IF(B$3=1,12,B$3-1)&amp;B46,Data_CT!B$2:B$327&amp;Data_CT!A$2:A$327&amp;Data_CT!F$2:F$327,0)),0)</f>
        <v>1658348000</v>
      </c>
      <c r="H46" s="750"/>
      <c r="I46" s="750"/>
      <c r="J46" s="750"/>
      <c r="K46" s="750"/>
      <c r="L46" s="750"/>
      <c r="M46" s="750"/>
      <c r="N46" s="751"/>
      <c r="O46" s="751"/>
      <c r="P46" s="751"/>
    </row>
    <row r="47" spans="1:16">
      <c r="A47">
        <v>14</v>
      </c>
      <c r="B47" t="s">
        <v>152</v>
      </c>
      <c r="C47" t="s">
        <v>24</v>
      </c>
      <c r="D47" t="s">
        <v>57</v>
      </c>
      <c r="E47" s="748" cm="1">
        <f t="array" ref="E47">IFERROR(INDEX(Data_CT!G$2:G$327,MATCH(IF(B$3=1,D$3-1,D$3)&amp;IF(B$3=1,12,B$3-1)&amp;B47,Data_CT!B$2:B$327&amp;Data_CT!A$2:A$327&amp;Data_CT!F$2:F$327,0)),0)</f>
        <v>1420640000</v>
      </c>
      <c r="F47" s="748" cm="1">
        <f t="array" ref="F47">IFERROR(INDEX(Data_CT!H$2:H$327,MATCH(IF(B$3=1,D$3-1,D$3)&amp;IF(B$3=1,12,B$3-1)&amp;B47,Data_CT!B$2:B$327&amp;Data_CT!A$2:A$327&amp;Data_CT!F$2:F$327,0)),0)+IFERROR(INDEX(Data_CT!K$2:K$327,MATCH(IF(B$3=1,D$3-1,D$3)&amp;IF(B$3=1,12,B$3-1)&amp;B47,Data_CT!B$2:B$327&amp;Data_CT!A$2:A$327&amp;Data_CT!F$2:F$327,0)),0)</f>
        <v>1420640000</v>
      </c>
      <c r="G47" s="748" cm="1">
        <f t="array" ref="G47">IFERROR(INDEX(Data_CT!I$2:I$327,MATCH(IF(B$3=1,D$3-1,D$3)&amp;IF(B$3=1,12,B$3-1)&amp;B47,Data_CT!B$2:B$327&amp;Data_CT!A$2:A$327&amp;Data_CT!F$2:F$327,0)),0)+IFERROR(INDEX(Data_CT!M$2:M$327,MATCH(IF(B$3=1,D$3-1,D$3)&amp;IF(B$3=1,12,B$3-1)&amp;B47,Data_CT!B$2:B$327&amp;Data_CT!A$2:A$327&amp;Data_CT!F$2:F$327,0)),0)</f>
        <v>1420640000</v>
      </c>
      <c r="H47" s="750"/>
      <c r="I47" s="750"/>
      <c r="J47" s="750"/>
      <c r="K47" s="750"/>
      <c r="L47" s="750"/>
      <c r="M47" s="750"/>
      <c r="N47" s="751"/>
      <c r="O47" s="751"/>
      <c r="P47" s="751"/>
    </row>
    <row r="48" spans="1:16">
      <c r="A48">
        <v>15</v>
      </c>
      <c r="B48" t="s">
        <v>72</v>
      </c>
      <c r="C48" t="s">
        <v>24</v>
      </c>
      <c r="D48" t="s">
        <v>57</v>
      </c>
      <c r="E48" s="748" cm="1">
        <f t="array" ref="E48">IFERROR(INDEX(Data_CT!G$2:G$327,MATCH(IF(B$3=1,D$3-1,D$3)&amp;IF(B$3=1,12,B$3-1)&amp;B48,Data_CT!B$2:B$327&amp;Data_CT!A$2:A$327&amp;Data_CT!F$2:F$327,0)),0)</f>
        <v>1215243000</v>
      </c>
      <c r="F48" s="748" cm="1">
        <f t="array" ref="F48">IFERROR(INDEX(Data_CT!H$2:H$327,MATCH(IF(B$3=1,D$3-1,D$3)&amp;IF(B$3=1,12,B$3-1)&amp;B48,Data_CT!B$2:B$327&amp;Data_CT!A$2:A$327&amp;Data_CT!F$2:F$327,0)),0)+IFERROR(INDEX(Data_CT!K$2:K$327,MATCH(IF(B$3=1,D$3-1,D$3)&amp;IF(B$3=1,12,B$3-1)&amp;B48,Data_CT!B$2:B$327&amp;Data_CT!A$2:A$327&amp;Data_CT!F$2:F$327,0)),0)</f>
        <v>1215243000</v>
      </c>
      <c r="G48" s="748" cm="1">
        <f t="array" ref="G48">IFERROR(INDEX(Data_CT!I$2:I$327,MATCH(IF(B$3=1,D$3-1,D$3)&amp;IF(B$3=1,12,B$3-1)&amp;B48,Data_CT!B$2:B$327&amp;Data_CT!A$2:A$327&amp;Data_CT!F$2:F$327,0)),0)+IFERROR(INDEX(Data_CT!M$2:M$327,MATCH(IF(B$3=1,D$3-1,D$3)&amp;IF(B$3=1,12,B$3-1)&amp;B48,Data_CT!B$2:B$327&amp;Data_CT!A$2:A$327&amp;Data_CT!F$2:F$327,0)),0)</f>
        <v>1215243000</v>
      </c>
      <c r="H48" s="750"/>
      <c r="I48" s="750"/>
      <c r="J48" s="750"/>
      <c r="K48" s="750"/>
      <c r="L48" s="750"/>
      <c r="M48" s="750"/>
      <c r="N48" s="751"/>
      <c r="O48" s="751"/>
      <c r="P48" s="751"/>
    </row>
    <row r="49" spans="1:16">
      <c r="A49">
        <v>16</v>
      </c>
      <c r="B49" t="s">
        <v>73</v>
      </c>
      <c r="C49" t="s">
        <v>24</v>
      </c>
      <c r="D49" t="s">
        <v>57</v>
      </c>
      <c r="E49" s="748" cm="1">
        <f t="array" ref="E49">IFERROR(INDEX(Data_CT!G$2:G$327,MATCH(IF(B$3=1,D$3-1,D$3)&amp;IF(B$3=1,12,B$3-1)&amp;B49,Data_CT!B$2:B$327&amp;Data_CT!A$2:A$327&amp;Data_CT!F$2:F$327,0)),0)</f>
        <v>1217161000</v>
      </c>
      <c r="F49" s="748" cm="1">
        <f t="array" ref="F49">IFERROR(INDEX(Data_CT!H$2:H$327,MATCH(IF(B$3=1,D$3-1,D$3)&amp;IF(B$3=1,12,B$3-1)&amp;B49,Data_CT!B$2:B$327&amp;Data_CT!A$2:A$327&amp;Data_CT!F$2:F$327,0)),0)+IFERROR(INDEX(Data_CT!K$2:K$327,MATCH(IF(B$3=1,D$3-1,D$3)&amp;IF(B$3=1,12,B$3-1)&amp;B49,Data_CT!B$2:B$327&amp;Data_CT!A$2:A$327&amp;Data_CT!F$2:F$327,0)),0)</f>
        <v>1217161000</v>
      </c>
      <c r="G49" s="748" cm="1">
        <f t="array" ref="G49">IFERROR(INDEX(Data_CT!I$2:I$327,MATCH(IF(B$3=1,D$3-1,D$3)&amp;IF(B$3=1,12,B$3-1)&amp;B49,Data_CT!B$2:B$327&amp;Data_CT!A$2:A$327&amp;Data_CT!F$2:F$327,0)),0)+IFERROR(INDEX(Data_CT!M$2:M$327,MATCH(IF(B$3=1,D$3-1,D$3)&amp;IF(B$3=1,12,B$3-1)&amp;B49,Data_CT!B$2:B$327&amp;Data_CT!A$2:A$327&amp;Data_CT!F$2:F$327,0)),0)</f>
        <v>1217161000</v>
      </c>
      <c r="H49" s="750"/>
      <c r="I49" s="750"/>
      <c r="J49" s="750"/>
      <c r="K49" s="750"/>
      <c r="L49" s="750"/>
      <c r="M49" s="750"/>
      <c r="N49" s="751"/>
      <c r="O49" s="751"/>
      <c r="P49" s="751"/>
    </row>
    <row r="50" spans="1:16">
      <c r="A50">
        <v>17</v>
      </c>
      <c r="B50" t="s">
        <v>75</v>
      </c>
      <c r="C50" t="s">
        <v>24</v>
      </c>
      <c r="D50" t="s">
        <v>57</v>
      </c>
      <c r="E50" s="748" cm="1">
        <f t="array" ref="E50">IFERROR(INDEX(Data_CT!G$2:G$327,MATCH(IF(B$3=1,D$3-1,D$3)&amp;IF(B$3=1,12,B$3-1)&amp;B50,Data_CT!B$2:B$327&amp;Data_CT!A$2:A$327&amp;Data_CT!F$2:F$327,0)),0)</f>
        <v>1150000000</v>
      </c>
      <c r="F50" s="748" cm="1">
        <f t="array" ref="F50">IFERROR(INDEX(Data_CT!H$2:H$327,MATCH(IF(B$3=1,D$3-1,D$3)&amp;IF(B$3=1,12,B$3-1)&amp;B50,Data_CT!B$2:B$327&amp;Data_CT!A$2:A$327&amp;Data_CT!F$2:F$327,0)),0)+IFERROR(INDEX(Data_CT!K$2:K$327,MATCH(IF(B$3=1,D$3-1,D$3)&amp;IF(B$3=1,12,B$3-1)&amp;B50,Data_CT!B$2:B$327&amp;Data_CT!A$2:A$327&amp;Data_CT!F$2:F$327,0)),0)</f>
        <v>1267836000</v>
      </c>
      <c r="G50" s="748" cm="1">
        <f t="array" ref="G50">IFERROR(INDEX(Data_CT!I$2:I$327,MATCH(IF(B$3=1,D$3-1,D$3)&amp;IF(B$3=1,12,B$3-1)&amp;B50,Data_CT!B$2:B$327&amp;Data_CT!A$2:A$327&amp;Data_CT!F$2:F$327,0)),0)+IFERROR(INDEX(Data_CT!M$2:M$327,MATCH(IF(B$3=1,D$3-1,D$3)&amp;IF(B$3=1,12,B$3-1)&amp;B50,Data_CT!B$2:B$327&amp;Data_CT!A$2:A$327&amp;Data_CT!F$2:F$327,0)),0)</f>
        <v>1150000000</v>
      </c>
      <c r="H50" s="750"/>
      <c r="I50" s="750"/>
      <c r="J50" s="750"/>
      <c r="K50" s="750"/>
      <c r="L50" s="750"/>
      <c r="M50" s="750"/>
      <c r="N50" s="751"/>
      <c r="O50" s="751"/>
      <c r="P50" s="751"/>
    </row>
    <row r="51" spans="1:16">
      <c r="A51">
        <v>18</v>
      </c>
      <c r="B51" t="s">
        <v>244</v>
      </c>
      <c r="C51" t="s">
        <v>24</v>
      </c>
      <c r="D51" t="s">
        <v>57</v>
      </c>
      <c r="E51" s="748" cm="1">
        <f t="array" ref="E51">IFERROR(INDEX(Data_CT!G$2:G$327,MATCH(IF(B$3=1,D$3-1,D$3)&amp;IF(B$3=1,12,B$3-1)&amp;B51,Data_CT!B$2:B$327&amp;Data_CT!A$2:A$327&amp;Data_CT!F$2:F$327,0)),0)</f>
        <v>0</v>
      </c>
      <c r="F51" s="748" cm="1">
        <f t="array" ref="F51">IFERROR(INDEX(Data_CT!H$2:H$327,MATCH(IF(B$3=1,D$3-1,D$3)&amp;IF(B$3=1,12,B$3-1)&amp;B51,Data_CT!B$2:B$327&amp;Data_CT!A$2:A$327&amp;Data_CT!F$2:F$327,0)),0)+IFERROR(INDEX(Data_CT!K$2:K$327,MATCH(IF(B$3=1,D$3-1,D$3)&amp;IF(B$3=1,12,B$3-1)&amp;B51,Data_CT!B$2:B$327&amp;Data_CT!A$2:A$327&amp;Data_CT!F$2:F$327,0)),0)</f>
        <v>0</v>
      </c>
      <c r="G51" s="748" cm="1">
        <f t="array" ref="G51">IFERROR(INDEX(Data_CT!I$2:I$327,MATCH(IF(B$3=1,D$3-1,D$3)&amp;IF(B$3=1,12,B$3-1)&amp;B51,Data_CT!B$2:B$327&amp;Data_CT!A$2:A$327&amp;Data_CT!F$2:F$327,0)),0)+IFERROR(INDEX(Data_CT!M$2:M$327,MATCH(IF(B$3=1,D$3-1,D$3)&amp;IF(B$3=1,12,B$3-1)&amp;B51,Data_CT!B$2:B$327&amp;Data_CT!A$2:A$327&amp;Data_CT!F$2:F$327,0)),0)</f>
        <v>0</v>
      </c>
      <c r="H51" s="750"/>
      <c r="I51" s="750"/>
      <c r="J51" s="750"/>
      <c r="K51" s="750"/>
      <c r="L51" s="750"/>
      <c r="M51" s="750"/>
      <c r="N51" s="751"/>
      <c r="O51" s="751"/>
      <c r="P51" s="751"/>
    </row>
    <row r="52" spans="1:16">
      <c r="A52">
        <v>19</v>
      </c>
      <c r="B52" t="s">
        <v>225</v>
      </c>
      <c r="C52" t="s">
        <v>24</v>
      </c>
      <c r="D52" t="s">
        <v>57</v>
      </c>
      <c r="E52" s="748" cm="1">
        <f t="array" ref="E52">IFERROR(INDEX(Data_CT!G$2:G$327,MATCH(IF(B$3=1,D$3-1,D$3)&amp;IF(B$3=1,12,B$3-1)&amp;B52,Data_CT!B$2:B$327&amp;Data_CT!A$2:A$327&amp;Data_CT!F$2:F$327,0)),0)</f>
        <v>1269841117</v>
      </c>
      <c r="F52" s="748" cm="1">
        <f t="array" ref="F52">IFERROR(INDEX(Data_CT!H$2:H$327,MATCH(IF(B$3=1,D$3-1,D$3)&amp;IF(B$3=1,12,B$3-1)&amp;B52,Data_CT!B$2:B$327&amp;Data_CT!A$2:A$327&amp;Data_CT!F$2:F$327,0)),0)+IFERROR(INDEX(Data_CT!K$2:K$327,MATCH(IF(B$3=1,D$3-1,D$3)&amp;IF(B$3=1,12,B$3-1)&amp;B52,Data_CT!B$2:B$327&amp;Data_CT!A$2:A$327&amp;Data_CT!F$2:F$327,0)),0)</f>
        <v>381348000</v>
      </c>
      <c r="G52" s="748" cm="1">
        <f t="array" ref="G52">IFERROR(INDEX(Data_CT!I$2:I$327,MATCH(IF(B$3=1,D$3-1,D$3)&amp;IF(B$3=1,12,B$3-1)&amp;B52,Data_CT!B$2:B$327&amp;Data_CT!A$2:A$327&amp;Data_CT!F$2:F$327,0)),0)+IFERROR(INDEX(Data_CT!M$2:M$327,MATCH(IF(B$3=1,D$3-1,D$3)&amp;IF(B$3=1,12,B$3-1)&amp;B52,Data_CT!B$2:B$327&amp;Data_CT!A$2:A$327&amp;Data_CT!F$2:F$327,0)),0)</f>
        <v>300000000</v>
      </c>
      <c r="H52" s="750"/>
      <c r="I52" s="750"/>
      <c r="J52" s="750"/>
      <c r="K52" s="750"/>
      <c r="L52" s="750"/>
      <c r="M52" s="750"/>
      <c r="N52" s="751"/>
      <c r="O52" s="751"/>
      <c r="P52" s="751"/>
    </row>
    <row r="53" spans="1:16">
      <c r="A53">
        <v>20</v>
      </c>
      <c r="B53" t="s">
        <v>76</v>
      </c>
      <c r="C53" t="s">
        <v>24</v>
      </c>
      <c r="D53" t="s">
        <v>57</v>
      </c>
      <c r="E53" s="748" cm="1">
        <f t="array" ref="E53">IFERROR(INDEX(Data_CT!G$2:G$327,MATCH(IF(B$3=1,D$3-1,D$3)&amp;IF(B$3=1,12,B$3-1)&amp;B53,Data_CT!B$2:B$327&amp;Data_CT!A$2:A$327&amp;Data_CT!F$2:F$327,0)),0)</f>
        <v>1382220000</v>
      </c>
      <c r="F53" s="748" cm="1">
        <f t="array" ref="F53">IFERROR(INDEX(Data_CT!H$2:H$327,MATCH(IF(B$3=1,D$3-1,D$3)&amp;IF(B$3=1,12,B$3-1)&amp;B53,Data_CT!B$2:B$327&amp;Data_CT!A$2:A$327&amp;Data_CT!F$2:F$327,0)),0)+IFERROR(INDEX(Data_CT!K$2:K$327,MATCH(IF(B$3=1,D$3-1,D$3)&amp;IF(B$3=1,12,B$3-1)&amp;B53,Data_CT!B$2:B$327&amp;Data_CT!A$2:A$327&amp;Data_CT!F$2:F$327,0)),0)</f>
        <v>1382220000</v>
      </c>
      <c r="G53" s="748" cm="1">
        <f t="array" ref="G53">IFERROR(INDEX(Data_CT!I$2:I$327,MATCH(IF(B$3=1,D$3-1,D$3)&amp;IF(B$3=1,12,B$3-1)&amp;B53,Data_CT!B$2:B$327&amp;Data_CT!A$2:A$327&amp;Data_CT!F$2:F$327,0)),0)+IFERROR(INDEX(Data_CT!M$2:M$327,MATCH(IF(B$3=1,D$3-1,D$3)&amp;IF(B$3=1,12,B$3-1)&amp;B53,Data_CT!B$2:B$327&amp;Data_CT!A$2:A$327&amp;Data_CT!F$2:F$327,0)),0)</f>
        <v>1382220000</v>
      </c>
      <c r="H53" s="750"/>
      <c r="I53" s="750"/>
      <c r="J53" s="750"/>
      <c r="K53" s="750"/>
      <c r="L53" s="750"/>
      <c r="M53" s="750"/>
      <c r="N53" s="751"/>
      <c r="O53" s="751"/>
      <c r="P53" s="751"/>
    </row>
    <row r="54" spans="1:16">
      <c r="A54">
        <v>21</v>
      </c>
      <c r="B54" t="s">
        <v>77</v>
      </c>
      <c r="C54" t="s">
        <v>24</v>
      </c>
      <c r="D54" t="s">
        <v>57</v>
      </c>
      <c r="E54" s="748" cm="1">
        <f t="array" ref="E54">IFERROR(INDEX(Data_CT!G$2:G$327,MATCH(IF(B$3=1,D$3-1,D$3)&amp;IF(B$3=1,12,B$3-1)&amp;B54,Data_CT!B$2:B$327&amp;Data_CT!A$2:A$327&amp;Data_CT!F$2:F$327,0)),0)</f>
        <v>1509219000</v>
      </c>
      <c r="F54" s="748" cm="1">
        <f t="array" ref="F54">IFERROR(INDEX(Data_CT!H$2:H$327,MATCH(IF(B$3=1,D$3-1,D$3)&amp;IF(B$3=1,12,B$3-1)&amp;B54,Data_CT!B$2:B$327&amp;Data_CT!A$2:A$327&amp;Data_CT!F$2:F$327,0)),0)+IFERROR(INDEX(Data_CT!K$2:K$327,MATCH(IF(B$3=1,D$3-1,D$3)&amp;IF(B$3=1,12,B$3-1)&amp;B54,Data_CT!B$2:B$327&amp;Data_CT!A$2:A$327&amp;Data_CT!F$2:F$327,0)),0)</f>
        <v>426300000</v>
      </c>
      <c r="G54" s="748" cm="1">
        <f t="array" ref="G54">IFERROR(INDEX(Data_CT!I$2:I$327,MATCH(IF(B$3=1,D$3-1,D$3)&amp;IF(B$3=1,12,B$3-1)&amp;B54,Data_CT!B$2:B$327&amp;Data_CT!A$2:A$327&amp;Data_CT!F$2:F$327,0)),0)+IFERROR(INDEX(Data_CT!M$2:M$327,MATCH(IF(B$3=1,D$3-1,D$3)&amp;IF(B$3=1,12,B$3-1)&amp;B54,Data_CT!B$2:B$327&amp;Data_CT!A$2:A$327&amp;Data_CT!F$2:F$327,0)),0)</f>
        <v>300000000</v>
      </c>
      <c r="H54" s="750"/>
      <c r="I54" s="750"/>
      <c r="J54" s="750"/>
      <c r="K54" s="750"/>
      <c r="L54" s="750"/>
      <c r="M54" s="750"/>
      <c r="N54" s="751"/>
      <c r="O54" s="751"/>
      <c r="P54" s="751"/>
    </row>
    <row r="55" spans="1:16">
      <c r="A55">
        <v>1</v>
      </c>
      <c r="B55" t="s">
        <v>87</v>
      </c>
      <c r="C55" t="s">
        <v>79</v>
      </c>
      <c r="E55" s="748" cm="1">
        <f t="array" ref="E55">IFERROR(INDEX(Data_CT!G$2:G$327,MATCH(IF(B$3=1,D$3-1,D$3)&amp;IF(B$3=1,12,B$3-1)&amp;B55,Data_CT!B$2:B$327&amp;Data_CT!A$2:A$327&amp;Data_CT!F$2:F$327,0)),0)</f>
        <v>1450000000</v>
      </c>
      <c r="F55" s="748" cm="1">
        <f t="array" ref="F55">IFERROR(INDEX(Data_CT!H$2:H$327,MATCH(IF(B$3=1,D$3-1,D$3)&amp;IF(B$3=1,12,B$3-1)&amp;B55,Data_CT!B$2:B$327&amp;Data_CT!A$2:A$327&amp;Data_CT!F$2:F$327,0)),0)+IFERROR(INDEX(Data_CT!K$2:K$327,MATCH(IF(B$3=1,D$3-1,D$3)&amp;IF(B$3=1,12,B$3-1)&amp;B55,Data_CT!B$2:B$327&amp;Data_CT!A$2:A$327&amp;Data_CT!F$2:F$327,0)),0)</f>
        <v>1352121333</v>
      </c>
      <c r="G55" s="748" cm="1">
        <f t="array" ref="G55">IFERROR(INDEX(Data_CT!I$2:I$327,MATCH(IF(B$3=1,D$3-1,D$3)&amp;IF(B$3=1,12,B$3-1)&amp;B55,Data_CT!B$2:B$327&amp;Data_CT!A$2:A$327&amp;Data_CT!F$2:F$327,0)),0)+IFERROR(INDEX(Data_CT!M$2:M$327,MATCH(IF(B$3=1,D$3-1,D$3)&amp;IF(B$3=1,12,B$3-1)&amp;B55,Data_CT!B$2:B$327&amp;Data_CT!A$2:A$327&amp;Data_CT!F$2:F$327,0)),0)</f>
        <v>1400000000</v>
      </c>
      <c r="H55" s="750"/>
      <c r="I55" s="750"/>
      <c r="J55" s="750"/>
      <c r="K55" s="750"/>
      <c r="L55" s="750"/>
      <c r="M55" s="750"/>
      <c r="N55" s="751"/>
      <c r="O55" s="751"/>
      <c r="P55" s="751"/>
    </row>
    <row r="56" spans="1:16">
      <c r="A56">
        <v>2</v>
      </c>
      <c r="B56" t="s">
        <v>88</v>
      </c>
      <c r="C56" t="s">
        <v>79</v>
      </c>
      <c r="E56" s="748" cm="1">
        <f t="array" ref="E56">IFERROR(INDEX(Data_CT!G$2:G$327,MATCH(IF(B$3=1,D$3-1,D$3)&amp;IF(B$3=1,12,B$3-1)&amp;B56,Data_CT!B$2:B$327&amp;Data_CT!A$2:A$327&amp;Data_CT!F$2:F$327,0)),0)</f>
        <v>1450000000</v>
      </c>
      <c r="F56" s="748" cm="1">
        <f t="array" ref="F56">IFERROR(INDEX(Data_CT!H$2:H$327,MATCH(IF(B$3=1,D$3-1,D$3)&amp;IF(B$3=1,12,B$3-1)&amp;B56,Data_CT!B$2:B$327&amp;Data_CT!A$2:A$327&amp;Data_CT!F$2:F$327,0)),0)+IFERROR(INDEX(Data_CT!K$2:K$327,MATCH(IF(B$3=1,D$3-1,D$3)&amp;IF(B$3=1,12,B$3-1)&amp;B56,Data_CT!B$2:B$327&amp;Data_CT!A$2:A$327&amp;Data_CT!F$2:F$327,0)),0)</f>
        <v>1084970699</v>
      </c>
      <c r="G56" s="748" cm="1">
        <f t="array" ref="G56">IFERROR(INDEX(Data_CT!I$2:I$327,MATCH(IF(B$3=1,D$3-1,D$3)&amp;IF(B$3=1,12,B$3-1)&amp;B56,Data_CT!B$2:B$327&amp;Data_CT!A$2:A$327&amp;Data_CT!F$2:F$327,0)),0)+IFERROR(INDEX(Data_CT!M$2:M$327,MATCH(IF(B$3=1,D$3-1,D$3)&amp;IF(B$3=1,12,B$3-1)&amp;B56,Data_CT!B$2:B$327&amp;Data_CT!A$2:A$327&amp;Data_CT!F$2:F$327,0)),0)</f>
        <v>1400000000</v>
      </c>
      <c r="H56" s="750"/>
      <c r="I56" s="750"/>
      <c r="J56" s="750"/>
      <c r="K56" s="750"/>
      <c r="L56" s="750"/>
      <c r="M56" s="750"/>
      <c r="N56" s="751"/>
      <c r="O56" s="751"/>
      <c r="P56" s="751"/>
    </row>
    <row r="57" spans="1:16">
      <c r="A57">
        <v>3</v>
      </c>
      <c r="B57" t="s">
        <v>89</v>
      </c>
      <c r="C57" t="s">
        <v>79</v>
      </c>
      <c r="E57" s="748" cm="1">
        <f t="array" ref="E57">IFERROR(INDEX(Data_CT!G$2:G$327,MATCH(IF(B$3=1,D$3-1,D$3)&amp;IF(B$3=1,12,B$3-1)&amp;B57,Data_CT!B$2:B$327&amp;Data_CT!A$2:A$327&amp;Data_CT!F$2:F$327,0)),0)</f>
        <v>1667337000</v>
      </c>
      <c r="F57" s="748" cm="1">
        <f t="array" ref="F57">IFERROR(INDEX(Data_CT!H$2:H$327,MATCH(IF(B$3=1,D$3-1,D$3)&amp;IF(B$3=1,12,B$3-1)&amp;B57,Data_CT!B$2:B$327&amp;Data_CT!A$2:A$327&amp;Data_CT!F$2:F$327,0)),0)+IFERROR(INDEX(Data_CT!K$2:K$327,MATCH(IF(B$3=1,D$3-1,D$3)&amp;IF(B$3=1,12,B$3-1)&amp;B57,Data_CT!B$2:B$327&amp;Data_CT!A$2:A$327&amp;Data_CT!F$2:F$327,0)),0)</f>
        <v>1667337000</v>
      </c>
      <c r="G57" s="748" cm="1">
        <f t="array" ref="G57">IFERROR(INDEX(Data_CT!I$2:I$327,MATCH(IF(B$3=1,D$3-1,D$3)&amp;IF(B$3=1,12,B$3-1)&amp;B57,Data_CT!B$2:B$327&amp;Data_CT!A$2:A$327&amp;Data_CT!F$2:F$327,0)),0)+IFERROR(INDEX(Data_CT!M$2:M$327,MATCH(IF(B$3=1,D$3-1,D$3)&amp;IF(B$3=1,12,B$3-1)&amp;B57,Data_CT!B$2:B$327&amp;Data_CT!A$2:A$327&amp;Data_CT!F$2:F$327,0)),0)</f>
        <v>1667337000</v>
      </c>
      <c r="H57" s="750"/>
      <c r="I57" s="750"/>
      <c r="J57" s="750"/>
      <c r="K57" s="750"/>
      <c r="L57" s="750"/>
      <c r="M57" s="750"/>
      <c r="N57" s="751"/>
      <c r="O57" s="751"/>
      <c r="P57" s="751"/>
    </row>
    <row r="58" spans="1:16">
      <c r="A58">
        <v>4</v>
      </c>
      <c r="B58" t="s">
        <v>153</v>
      </c>
      <c r="C58" t="s">
        <v>79</v>
      </c>
      <c r="E58" s="748" cm="1">
        <f t="array" ref="E58">IFERROR(INDEX(Data_CT!G$2:G$327,MATCH(IF(B$3=1,D$3-1,D$3)&amp;IF(B$3=1,12,B$3-1)&amp;B58,Data_CT!B$2:B$327&amp;Data_CT!A$2:A$327&amp;Data_CT!F$2:F$327,0)),0)</f>
        <v>2442810000</v>
      </c>
      <c r="F58" s="748" cm="1">
        <f t="array" ref="F58">IFERROR(INDEX(Data_CT!H$2:H$327,MATCH(IF(B$3=1,D$3-1,D$3)&amp;IF(B$3=1,12,B$3-1)&amp;B58,Data_CT!B$2:B$327&amp;Data_CT!A$2:A$327&amp;Data_CT!F$2:F$327,0)),0)+IFERROR(INDEX(Data_CT!K$2:K$327,MATCH(IF(B$3=1,D$3-1,D$3)&amp;IF(B$3=1,12,B$3-1)&amp;B58,Data_CT!B$2:B$327&amp;Data_CT!A$2:A$327&amp;Data_CT!F$2:F$327,0)),0)</f>
        <v>2442810000</v>
      </c>
      <c r="G58" s="748" cm="1">
        <f t="array" ref="G58">IFERROR(INDEX(Data_CT!I$2:I$327,MATCH(IF(B$3=1,D$3-1,D$3)&amp;IF(B$3=1,12,B$3-1)&amp;B58,Data_CT!B$2:B$327&amp;Data_CT!A$2:A$327&amp;Data_CT!F$2:F$327,0)),0)+IFERROR(INDEX(Data_CT!M$2:M$327,MATCH(IF(B$3=1,D$3-1,D$3)&amp;IF(B$3=1,12,B$3-1)&amp;B58,Data_CT!B$2:B$327&amp;Data_CT!A$2:A$327&amp;Data_CT!F$2:F$327,0)),0)</f>
        <v>2442810000</v>
      </c>
      <c r="H58" s="750"/>
      <c r="I58" s="750"/>
      <c r="J58" s="750"/>
      <c r="K58" s="750"/>
      <c r="L58" s="750"/>
      <c r="M58" s="750"/>
      <c r="N58" s="751"/>
      <c r="O58" s="751"/>
      <c r="P58" s="751"/>
    </row>
    <row r="59" spans="1:16">
      <c r="A59">
        <v>5</v>
      </c>
      <c r="B59" t="s">
        <v>90</v>
      </c>
      <c r="C59" t="s">
        <v>79</v>
      </c>
      <c r="E59" s="748" cm="1">
        <f t="array" ref="E59">IFERROR(INDEX(Data_CT!G$2:G$327,MATCH(IF(B$3=1,D$3-1,D$3)&amp;IF(B$3=1,12,B$3-1)&amp;B59,Data_CT!B$2:B$327&amp;Data_CT!A$2:A$327&amp;Data_CT!F$2:F$327,0)),0)</f>
        <v>1665300000</v>
      </c>
      <c r="F59" s="748" cm="1">
        <f t="array" ref="F59">IFERROR(INDEX(Data_CT!H$2:H$327,MATCH(IF(B$3=1,D$3-1,D$3)&amp;IF(B$3=1,12,B$3-1)&amp;B59,Data_CT!B$2:B$327&amp;Data_CT!A$2:A$327&amp;Data_CT!F$2:F$327,0)),0)+IFERROR(INDEX(Data_CT!K$2:K$327,MATCH(IF(B$3=1,D$3-1,D$3)&amp;IF(B$3=1,12,B$3-1)&amp;B59,Data_CT!B$2:B$327&amp;Data_CT!A$2:A$327&amp;Data_CT!F$2:F$327,0)),0)</f>
        <v>1584443250</v>
      </c>
      <c r="G59" s="748" cm="1">
        <f t="array" ref="G59">IFERROR(INDEX(Data_CT!I$2:I$327,MATCH(IF(B$3=1,D$3-1,D$3)&amp;IF(B$3=1,12,B$3-1)&amp;B59,Data_CT!B$2:B$327&amp;Data_CT!A$2:A$327&amp;Data_CT!F$2:F$327,0)),0)+IFERROR(INDEX(Data_CT!M$2:M$327,MATCH(IF(B$3=1,D$3-1,D$3)&amp;IF(B$3=1,12,B$3-1)&amp;B59,Data_CT!B$2:B$327&amp;Data_CT!A$2:A$327&amp;Data_CT!F$2:F$327,0)),0)</f>
        <v>800000000</v>
      </c>
      <c r="H59" s="750"/>
      <c r="I59" s="750"/>
      <c r="J59" s="750"/>
      <c r="K59" s="750"/>
      <c r="L59" s="750"/>
      <c r="M59" s="750"/>
      <c r="N59" s="751"/>
      <c r="O59" s="751"/>
      <c r="P59" s="751"/>
    </row>
    <row r="60" spans="1:16">
      <c r="A60">
        <v>6</v>
      </c>
      <c r="B60" t="s">
        <v>92</v>
      </c>
      <c r="C60" t="s">
        <v>79</v>
      </c>
      <c r="E60" s="748" cm="1">
        <f t="array" ref="E60">IFERROR(INDEX(Data_CT!G$2:G$327,MATCH(IF(B$3=1,D$3-1,D$3)&amp;IF(B$3=1,12,B$3-1)&amp;B60,Data_CT!B$2:B$327&amp;Data_CT!A$2:A$327&amp;Data_CT!F$2:F$327,0)),0)</f>
        <v>1663272000</v>
      </c>
      <c r="F60" s="748" cm="1">
        <f t="array" ref="F60">IFERROR(INDEX(Data_CT!H$2:H$327,MATCH(IF(B$3=1,D$3-1,D$3)&amp;IF(B$3=1,12,B$3-1)&amp;B60,Data_CT!B$2:B$327&amp;Data_CT!A$2:A$327&amp;Data_CT!F$2:F$327,0)),0)+IFERROR(INDEX(Data_CT!K$2:K$327,MATCH(IF(B$3=1,D$3-1,D$3)&amp;IF(B$3=1,12,B$3-1)&amp;B60,Data_CT!B$2:B$327&amp;Data_CT!A$2:A$327&amp;Data_CT!F$2:F$327,0)),0)</f>
        <v>1172750171</v>
      </c>
      <c r="G60" s="748" cm="1">
        <f t="array" ref="G60">IFERROR(INDEX(Data_CT!I$2:I$327,MATCH(IF(B$3=1,D$3-1,D$3)&amp;IF(B$3=1,12,B$3-1)&amp;B60,Data_CT!B$2:B$327&amp;Data_CT!A$2:A$327&amp;Data_CT!F$2:F$327,0)),0)+IFERROR(INDEX(Data_CT!M$2:M$327,MATCH(IF(B$3=1,D$3-1,D$3)&amp;IF(B$3=1,12,B$3-1)&amp;B60,Data_CT!B$2:B$327&amp;Data_CT!A$2:A$327&amp;Data_CT!F$2:F$327,0)),0)</f>
        <v>800000000</v>
      </c>
      <c r="H60" s="750"/>
      <c r="I60" s="750"/>
      <c r="J60" s="750"/>
      <c r="K60" s="750"/>
      <c r="L60" s="750"/>
      <c r="M60" s="750"/>
      <c r="N60" s="751"/>
      <c r="O60" s="751"/>
      <c r="P60" s="751"/>
    </row>
    <row r="61" spans="1:16">
      <c r="A61">
        <v>1</v>
      </c>
      <c r="B61" t="s">
        <v>95</v>
      </c>
      <c r="C61" t="s">
        <v>93</v>
      </c>
      <c r="E61" s="748" cm="1">
        <f t="array" ref="E61">IFERROR(INDEX(Data_CT!G$2:G$327,MATCH(IF(B$3=1,D$3-1,D$3)&amp;IF(B$3=1,12,B$3-1)&amp;B61,Data_CT!B$2:B$327&amp;Data_CT!A$2:A$327&amp;Data_CT!F$2:F$327,0)),0)</f>
        <v>2579225000</v>
      </c>
      <c r="F61" s="748" cm="1">
        <f t="array" ref="F61">IFERROR(INDEX(Data_CT!H$2:H$327,MATCH(IF(B$3=1,D$3-1,D$3)&amp;IF(B$3=1,12,B$3-1)&amp;B61,Data_CT!B$2:B$327&amp;Data_CT!A$2:A$327&amp;Data_CT!F$2:F$327,0)),0)+IFERROR(INDEX(Data_CT!K$2:K$327,MATCH(IF(B$3=1,D$3-1,D$3)&amp;IF(B$3=1,12,B$3-1)&amp;B61,Data_CT!B$2:B$327&amp;Data_CT!A$2:A$327&amp;Data_CT!F$2:F$327,0)),0)</f>
        <v>1943703960</v>
      </c>
      <c r="G61" s="748" cm="1">
        <f t="array" ref="G61">IFERROR(INDEX(Data_CT!I$2:I$327,MATCH(IF(B$3=1,D$3-1,D$3)&amp;IF(B$3=1,12,B$3-1)&amp;B61,Data_CT!B$2:B$327&amp;Data_CT!A$2:A$327&amp;Data_CT!F$2:F$327,0)),0)+IFERROR(INDEX(Data_CT!M$2:M$327,MATCH(IF(B$3=1,D$3-1,D$3)&amp;IF(B$3=1,12,B$3-1)&amp;B61,Data_CT!B$2:B$327&amp;Data_CT!A$2:A$327&amp;Data_CT!F$2:F$327,0)),0)</f>
        <v>0</v>
      </c>
      <c r="H61" s="750"/>
      <c r="I61" s="750"/>
      <c r="J61" s="750"/>
      <c r="K61" s="750"/>
      <c r="L61" s="750"/>
      <c r="M61" s="750"/>
      <c r="N61" s="751"/>
      <c r="O61" s="751"/>
      <c r="P61" s="751"/>
    </row>
    <row r="62" spans="1:16" ht="38.25">
      <c r="A62">
        <v>1</v>
      </c>
      <c r="B62" s="735" t="s">
        <v>110</v>
      </c>
      <c r="C62" t="s">
        <v>96</v>
      </c>
      <c r="E62" s="748" cm="1">
        <f t="array" ref="E62">IFERROR(INDEX(Data_CT!G$2:G$327,MATCH(IF(B$3=1,D$3-1,D$3)&amp;IF(B$3=1,12,B$3-1)&amp;B62,Data_CT!B$2:B$327&amp;Data_CT!A$2:A$327&amp;Data_CT!F$2:F$327,0)),0)</f>
        <v>6635659000</v>
      </c>
      <c r="F62" s="748" cm="1">
        <f t="array" ref="F62">IFERROR(INDEX(Data_CT!H$2:H$327,MATCH(IF(B$3=1,D$3-1,D$3)&amp;IF(B$3=1,12,B$3-1)&amp;B62,Data_CT!B$2:B$327&amp;Data_CT!A$2:A$327&amp;Data_CT!F$2:F$327,0)),0)+IFERROR(INDEX(Data_CT!K$2:K$327,MATCH(IF(B$3=1,D$3-1,D$3)&amp;IF(B$3=1,12,B$3-1)&amp;B62,Data_CT!B$2:B$327&amp;Data_CT!A$2:A$327&amp;Data_CT!F$2:F$327,0)),0)</f>
        <v>5303966400</v>
      </c>
      <c r="G62" s="748" cm="1">
        <f t="array" ref="G62">IFERROR(INDEX(Data_CT!I$2:I$327,MATCH(IF(B$3=1,D$3-1,D$3)&amp;IF(B$3=1,12,B$3-1)&amp;B62,Data_CT!B$2:B$327&amp;Data_CT!A$2:A$327&amp;Data_CT!F$2:F$327,0)),0)+IFERROR(INDEX(Data_CT!M$2:M$327,MATCH(IF(B$3=1,D$3-1,D$3)&amp;IF(B$3=1,12,B$3-1)&amp;B62,Data_CT!B$2:B$327&amp;Data_CT!A$2:A$327&amp;Data_CT!F$2:F$327,0)),0)</f>
        <v>0</v>
      </c>
      <c r="H62" s="750"/>
      <c r="I62" s="750"/>
      <c r="J62" s="750"/>
      <c r="K62" s="750"/>
      <c r="L62" s="750"/>
      <c r="M62" s="750"/>
      <c r="N62" s="751"/>
      <c r="O62" s="751"/>
      <c r="P62" s="751"/>
    </row>
    <row r="63" spans="1:16">
      <c r="A63">
        <v>1</v>
      </c>
      <c r="B63" t="s">
        <v>169</v>
      </c>
      <c r="C63" t="s">
        <v>229</v>
      </c>
      <c r="E63" s="748" cm="1">
        <f t="array" ref="E63">IFERROR(INDEX(Data_CT!G$2:G$327,MATCH(IF(B$3=1,D$3-1,D$3)&amp;IF(B$3=1,12,B$3-1)&amp;B63,Data_CT!B$2:B$327&amp;Data_CT!A$2:A$327&amp;Data_CT!F$2:F$327,0)),0)</f>
        <v>1890897000</v>
      </c>
      <c r="F63" s="748" cm="1">
        <f t="array" ref="F63">IFERROR(INDEX(Data_CT!H$2:H$327,MATCH(IF(B$3=1,D$3-1,D$3)&amp;IF(B$3=1,12,B$3-1)&amp;B63,Data_CT!B$2:B$327&amp;Data_CT!A$2:A$327&amp;Data_CT!F$2:F$327,0)),0)+IFERROR(INDEX(Data_CT!K$2:K$327,MATCH(IF(B$3=1,D$3-1,D$3)&amp;IF(B$3=1,12,B$3-1)&amp;B63,Data_CT!B$2:B$327&amp;Data_CT!A$2:A$327&amp;Data_CT!F$2:F$327,0)),0)</f>
        <v>1890897000</v>
      </c>
      <c r="G63" s="748" cm="1">
        <f t="array" ref="G63">IFERROR(INDEX(Data_CT!I$2:I$327,MATCH(IF(B$3=1,D$3-1,D$3)&amp;IF(B$3=1,12,B$3-1)&amp;B63,Data_CT!B$2:B$327&amp;Data_CT!A$2:A$327&amp;Data_CT!F$2:F$327,0)),0)+IFERROR(INDEX(Data_CT!M$2:M$327,MATCH(IF(B$3=1,D$3-1,D$3)&amp;IF(B$3=1,12,B$3-1)&amp;B63,Data_CT!B$2:B$327&amp;Data_CT!A$2:A$327&amp;Data_CT!F$2:F$327,0)),0)</f>
        <v>1890897000</v>
      </c>
      <c r="H63" s="750"/>
      <c r="I63" s="750"/>
      <c r="J63" s="750"/>
      <c r="K63" s="750"/>
      <c r="L63" s="750"/>
      <c r="M63" s="750"/>
      <c r="N63" s="751"/>
      <c r="O63" s="751"/>
      <c r="P63" s="751"/>
    </row>
    <row r="65" spans="1:1" ht="15.75">
      <c r="A65" s="753" t="s">
        <v>371</v>
      </c>
    </row>
  </sheetData>
  <dataValidations count="1">
    <dataValidation type="list" allowBlank="1" showInputMessage="1" showErrorMessage="1" sqref="B3" xr:uid="{D7EBE258-C010-4A88-9BA7-9FE894143FA9}">
      <formula1>"1,2,3,4,5,6,7,8,9,10,11,12"</formula1>
    </dataValidation>
  </dataValidation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4471E-82BB-4517-8956-578C68D18417}">
  <dimension ref="A1:N64"/>
  <sheetViews>
    <sheetView workbookViewId="0">
      <selection activeCell="F1" sqref="F1"/>
    </sheetView>
  </sheetViews>
  <sheetFormatPr defaultRowHeight="12.75"/>
  <cols>
    <col min="1" max="1" width="6.7109375" customWidth="1"/>
    <col min="2" max="2" width="19" customWidth="1"/>
    <col min="3" max="4" width="12.42578125" customWidth="1"/>
    <col min="5" max="13" width="21.85546875" customWidth="1"/>
    <col min="14" max="14" width="22.85546875" customWidth="1"/>
  </cols>
  <sheetData>
    <row r="1" spans="1:14" ht="18">
      <c r="A1" s="743" t="s">
        <v>372</v>
      </c>
    </row>
    <row r="3" spans="1:14" ht="18">
      <c r="A3" s="733" t="s">
        <v>363</v>
      </c>
      <c r="B3" s="744">
        <v>12</v>
      </c>
      <c r="C3" s="733" t="s">
        <v>416</v>
      </c>
      <c r="D3" s="744">
        <v>2025</v>
      </c>
    </row>
    <row r="4" spans="1:14">
      <c r="A4" s="745" t="s">
        <v>373</v>
      </c>
    </row>
    <row r="6" spans="1:14" ht="39.950000000000003" customHeight="1">
      <c r="A6" s="747" t="s">
        <v>8</v>
      </c>
      <c r="B6" s="747" t="s">
        <v>9</v>
      </c>
      <c r="C6" s="747" t="s">
        <v>316</v>
      </c>
      <c r="D6" s="747" t="s">
        <v>317</v>
      </c>
      <c r="E6" s="747" t="s">
        <v>374</v>
      </c>
      <c r="F6" s="747" t="s">
        <v>375</v>
      </c>
      <c r="G6" s="747" t="s">
        <v>376</v>
      </c>
      <c r="H6" s="747" t="s">
        <v>377</v>
      </c>
      <c r="I6" s="747" t="s">
        <v>378</v>
      </c>
      <c r="J6" s="747" t="s">
        <v>379</v>
      </c>
      <c r="K6" s="747" t="s">
        <v>380</v>
      </c>
      <c r="L6" s="747" t="s">
        <v>381</v>
      </c>
      <c r="M6" s="747" t="s">
        <v>382</v>
      </c>
      <c r="N6" s="747" t="s">
        <v>383</v>
      </c>
    </row>
    <row r="7" spans="1:14">
      <c r="A7">
        <v>1</v>
      </c>
      <c r="B7" t="s">
        <v>28</v>
      </c>
      <c r="C7" t="s">
        <v>24</v>
      </c>
      <c r="D7" t="s">
        <v>27</v>
      </c>
      <c r="E7" s="748" cm="1">
        <f t="array" ref="E7">IFERROR(INDEX(Data_SL!G$2:G$368,MATCH(IF(B$3=1,D$3-1,D$3)&amp;IF(B$3=1,12,B$3-1)&amp;B7,Data_SL!B$2:B$368&amp;Data_SL!A$2:A$368&amp;Data_SL!F$2:F$368,0)),0)</f>
        <v>1140788000</v>
      </c>
      <c r="F7" s="750"/>
      <c r="G7" s="750"/>
      <c r="H7" s="748" cm="1">
        <f t="array" ref="H7">IFERROR(INDEX(Data_SL!J$2:J$368,MATCH(IF(B$3=1,D$3-1,D$3)&amp;IF(B$3=1,12,B$3-1)&amp;B7,Data_SL!B$2:B$368&amp;Data_SL!A$2:A$368&amp;Data_SL!F$2:F$368,0)),0)+G7</f>
        <v>853717725</v>
      </c>
      <c r="I7" s="750"/>
      <c r="J7" s="748">
        <f t="shared" ref="J7:J38" si="0">H7+I7</f>
        <v>853717725</v>
      </c>
      <c r="K7" s="748">
        <f t="shared" ref="K7:K38" si="1">E7-H7</f>
        <v>287070275</v>
      </c>
      <c r="L7" s="754">
        <f t="shared" ref="L7:L38" si="2">IF(F7=0,0,G7/F7)</f>
        <v>0</v>
      </c>
      <c r="M7" s="754">
        <f t="shared" ref="M7:M38" si="3">IF(E7=0,0,H7/E7)</f>
        <v>0.7483579113735418</v>
      </c>
      <c r="N7" s="751"/>
    </row>
    <row r="8" spans="1:14">
      <c r="A8">
        <v>2</v>
      </c>
      <c r="B8" t="s">
        <v>29</v>
      </c>
      <c r="C8" t="s">
        <v>24</v>
      </c>
      <c r="D8" t="s">
        <v>27</v>
      </c>
      <c r="E8" s="748" cm="1">
        <f t="array" ref="E8">IFERROR(INDEX(Data_SL!G$2:G$368,MATCH(IF(B$3=1,D$3-1,D$3)&amp;IF(B$3=1,12,B$3-1)&amp;B8,Data_SL!B$2:B$368&amp;Data_SL!A$2:A$368&amp;Data_SL!F$2:F$368,0)),0)</f>
        <v>1118543000</v>
      </c>
      <c r="F8" s="750"/>
      <c r="G8" s="750"/>
      <c r="H8" s="748" cm="1">
        <f t="array" ref="H8">IFERROR(INDEX(Data_SL!J$2:J$368,MATCH(IF(B$3=1,D$3-1,D$3)&amp;IF(B$3=1,12,B$3-1)&amp;B8,Data_SL!B$2:B$368&amp;Data_SL!A$2:A$368&amp;Data_SL!F$2:F$368,0)),0)+G8</f>
        <v>1118543000</v>
      </c>
      <c r="I8" s="750"/>
      <c r="J8" s="748">
        <f t="shared" si="0"/>
        <v>1118543000</v>
      </c>
      <c r="K8" s="748">
        <f t="shared" si="1"/>
        <v>0</v>
      </c>
      <c r="L8" s="754">
        <f t="shared" si="2"/>
        <v>0</v>
      </c>
      <c r="M8" s="754">
        <f t="shared" si="3"/>
        <v>1</v>
      </c>
      <c r="N8" s="751"/>
    </row>
    <row r="9" spans="1:14">
      <c r="A9">
        <v>3</v>
      </c>
      <c r="B9" t="s">
        <v>31</v>
      </c>
      <c r="C9" t="s">
        <v>24</v>
      </c>
      <c r="D9" t="s">
        <v>27</v>
      </c>
      <c r="E9" s="748" cm="1">
        <f t="array" ref="E9">IFERROR(INDEX(Data_SL!G$2:G$368,MATCH(IF(B$3=1,D$3-1,D$3)&amp;IF(B$3=1,12,B$3-1)&amp;B9,Data_SL!B$2:B$368&amp;Data_SL!A$2:A$368&amp;Data_SL!F$2:F$368,0)),0)</f>
        <v>1161338000</v>
      </c>
      <c r="F9" s="750"/>
      <c r="G9" s="750"/>
      <c r="H9" s="748" cm="1">
        <f t="array" ref="H9">IFERROR(INDEX(Data_SL!J$2:J$368,MATCH(IF(B$3=1,D$3-1,D$3)&amp;IF(B$3=1,12,B$3-1)&amp;B9,Data_SL!B$2:B$368&amp;Data_SL!A$2:A$368&amp;Data_SL!F$2:F$368,0)),0)+G9</f>
        <v>1161338000</v>
      </c>
      <c r="I9" s="750"/>
      <c r="J9" s="748">
        <f t="shared" si="0"/>
        <v>1161338000</v>
      </c>
      <c r="K9" s="748">
        <f t="shared" si="1"/>
        <v>0</v>
      </c>
      <c r="L9" s="754">
        <f t="shared" si="2"/>
        <v>0</v>
      </c>
      <c r="M9" s="754">
        <f t="shared" si="3"/>
        <v>1</v>
      </c>
      <c r="N9" s="751"/>
    </row>
    <row r="10" spans="1:14">
      <c r="A10">
        <v>4</v>
      </c>
      <c r="B10" t="s">
        <v>222</v>
      </c>
      <c r="C10" t="s">
        <v>24</v>
      </c>
      <c r="D10" t="s">
        <v>27</v>
      </c>
      <c r="E10" s="748" cm="1">
        <f t="array" ref="E10">IFERROR(INDEX(Data_SL!G$2:G$368,MATCH(IF(B$3=1,D$3-1,D$3)&amp;IF(B$3=1,12,B$3-1)&amp;B10,Data_SL!B$2:B$368&amp;Data_SL!A$2:A$368&amp;Data_SL!F$2:F$368,0)),0)</f>
        <v>1129099000</v>
      </c>
      <c r="F10" s="750"/>
      <c r="G10" s="750"/>
      <c r="H10" s="748" cm="1">
        <f t="array" ref="H10">IFERROR(INDEX(Data_SL!J$2:J$368,MATCH(IF(B$3=1,D$3-1,D$3)&amp;IF(B$3=1,12,B$3-1)&amp;B10,Data_SL!B$2:B$368&amp;Data_SL!A$2:A$368&amp;Data_SL!F$2:F$368,0)),0)+G10</f>
        <v>489397680</v>
      </c>
      <c r="I10" s="750"/>
      <c r="J10" s="748">
        <f t="shared" si="0"/>
        <v>489397680</v>
      </c>
      <c r="K10" s="748">
        <f t="shared" si="1"/>
        <v>639701320</v>
      </c>
      <c r="L10" s="754">
        <f t="shared" si="2"/>
        <v>0</v>
      </c>
      <c r="M10" s="754">
        <f t="shared" si="3"/>
        <v>0.43344089402257907</v>
      </c>
      <c r="N10" s="751"/>
    </row>
    <row r="11" spans="1:14">
      <c r="A11">
        <v>5</v>
      </c>
      <c r="B11" t="s">
        <v>32</v>
      </c>
      <c r="C11" t="s">
        <v>24</v>
      </c>
      <c r="D11" t="s">
        <v>27</v>
      </c>
      <c r="E11" s="748" cm="1">
        <f t="array" ref="E11">IFERROR(INDEX(Data_SL!G$2:G$368,MATCH(IF(B$3=1,D$3-1,D$3)&amp;IF(B$3=1,12,B$3-1)&amp;B11,Data_SL!B$2:B$368&amp;Data_SL!A$2:A$368&amp;Data_SL!F$2:F$368,0)),0)</f>
        <v>1129099000</v>
      </c>
      <c r="F11" s="750"/>
      <c r="G11" s="750"/>
      <c r="H11" s="748" cm="1">
        <f t="array" ref="H11">IFERROR(INDEX(Data_SL!J$2:J$368,MATCH(IF(B$3=1,D$3-1,D$3)&amp;IF(B$3=1,12,B$3-1)&amp;B11,Data_SL!B$2:B$368&amp;Data_SL!A$2:A$368&amp;Data_SL!F$2:F$368,0)),0)+G11</f>
        <v>649826280</v>
      </c>
      <c r="I11" s="750"/>
      <c r="J11" s="748">
        <f t="shared" si="0"/>
        <v>649826280</v>
      </c>
      <c r="K11" s="748">
        <f t="shared" si="1"/>
        <v>479272720</v>
      </c>
      <c r="L11" s="754">
        <f t="shared" si="2"/>
        <v>0</v>
      </c>
      <c r="M11" s="754">
        <f t="shared" si="3"/>
        <v>0.57552639759666779</v>
      </c>
      <c r="N11" s="751"/>
    </row>
    <row r="12" spans="1:14">
      <c r="A12">
        <v>1</v>
      </c>
      <c r="B12" t="s">
        <v>35</v>
      </c>
      <c r="C12" t="s">
        <v>24</v>
      </c>
      <c r="D12" t="s">
        <v>34</v>
      </c>
      <c r="E12" s="748" cm="1">
        <f t="array" ref="E12">IFERROR(INDEX(Data_SL!G$2:G$368,MATCH(IF(B$3=1,D$3-1,D$3)&amp;IF(B$3=1,12,B$3-1)&amp;B12,Data_SL!B$2:B$368&amp;Data_SL!A$2:A$368&amp;Data_SL!F$2:F$368,0)),0)</f>
        <v>1295727000</v>
      </c>
      <c r="F12" s="750"/>
      <c r="G12" s="750"/>
      <c r="H12" s="748" cm="1">
        <f t="array" ref="H12">IFERROR(INDEX(Data_SL!J$2:J$368,MATCH(IF(B$3=1,D$3-1,D$3)&amp;IF(B$3=1,12,B$3-1)&amp;B12,Data_SL!B$2:B$368&amp;Data_SL!A$2:A$368&amp;Data_SL!F$2:F$368,0)),0)+G12</f>
        <v>1295727000</v>
      </c>
      <c r="I12" s="750"/>
      <c r="J12" s="748">
        <f t="shared" si="0"/>
        <v>1295727000</v>
      </c>
      <c r="K12" s="748">
        <f t="shared" si="1"/>
        <v>0</v>
      </c>
      <c r="L12" s="754">
        <f t="shared" si="2"/>
        <v>0</v>
      </c>
      <c r="M12" s="754">
        <f t="shared" si="3"/>
        <v>1</v>
      </c>
      <c r="N12" s="751"/>
    </row>
    <row r="13" spans="1:14">
      <c r="A13">
        <v>2</v>
      </c>
      <c r="B13" t="s">
        <v>36</v>
      </c>
      <c r="C13" t="s">
        <v>24</v>
      </c>
      <c r="D13" t="s">
        <v>34</v>
      </c>
      <c r="E13" s="748" cm="1">
        <f t="array" ref="E13">IFERROR(INDEX(Data_SL!G$2:G$368,MATCH(IF(B$3=1,D$3-1,D$3)&amp;IF(B$3=1,12,B$3-1)&amp;B13,Data_SL!B$2:B$368&amp;Data_SL!A$2:A$368&amp;Data_SL!F$2:F$368,0)),0)</f>
        <v>1629894000</v>
      </c>
      <c r="F13" s="750"/>
      <c r="G13" s="750"/>
      <c r="H13" s="748" cm="1">
        <f t="array" ref="H13">IFERROR(INDEX(Data_SL!J$2:J$368,MATCH(IF(B$3=1,D$3-1,D$3)&amp;IF(B$3=1,12,B$3-1)&amp;B13,Data_SL!B$2:B$368&amp;Data_SL!A$2:A$368&amp;Data_SL!F$2:F$368,0)),0)+G13</f>
        <v>1629894000</v>
      </c>
      <c r="I13" s="750"/>
      <c r="J13" s="748">
        <f t="shared" si="0"/>
        <v>1629894000</v>
      </c>
      <c r="K13" s="748">
        <f t="shared" si="1"/>
        <v>0</v>
      </c>
      <c r="L13" s="754">
        <f t="shared" si="2"/>
        <v>0</v>
      </c>
      <c r="M13" s="754">
        <f t="shared" si="3"/>
        <v>1</v>
      </c>
      <c r="N13" s="751"/>
    </row>
    <row r="14" spans="1:14">
      <c r="A14">
        <v>3</v>
      </c>
      <c r="B14" t="s">
        <v>37</v>
      </c>
      <c r="C14" t="s">
        <v>24</v>
      </c>
      <c r="D14" t="s">
        <v>34</v>
      </c>
      <c r="E14" s="748" cm="1">
        <f t="array" ref="E14">IFERROR(INDEX(Data_SL!G$2:G$368,MATCH(IF(B$3=1,D$3-1,D$3)&amp;IF(B$3=1,12,B$3-1)&amp;B14,Data_SL!B$2:B$368&amp;Data_SL!A$2:A$368&amp;Data_SL!F$2:F$368,0)),0)</f>
        <v>1323642000</v>
      </c>
      <c r="F14" s="750"/>
      <c r="G14" s="750"/>
      <c r="H14" s="748" cm="1">
        <f t="array" ref="H14">IFERROR(INDEX(Data_SL!J$2:J$368,MATCH(IF(B$3=1,D$3-1,D$3)&amp;IF(B$3=1,12,B$3-1)&amp;B14,Data_SL!B$2:B$368&amp;Data_SL!A$2:A$368&amp;Data_SL!F$2:F$368,0)),0)+G14</f>
        <v>1323642000</v>
      </c>
      <c r="I14" s="750"/>
      <c r="J14" s="748">
        <f t="shared" si="0"/>
        <v>1323642000</v>
      </c>
      <c r="K14" s="748">
        <f t="shared" si="1"/>
        <v>0</v>
      </c>
      <c r="L14" s="754">
        <f t="shared" si="2"/>
        <v>0</v>
      </c>
      <c r="M14" s="754">
        <f t="shared" si="3"/>
        <v>1</v>
      </c>
      <c r="N14" s="751"/>
    </row>
    <row r="15" spans="1:14">
      <c r="A15">
        <v>4</v>
      </c>
      <c r="B15" t="s">
        <v>38</v>
      </c>
      <c r="C15" t="s">
        <v>24</v>
      </c>
      <c r="D15" t="s">
        <v>34</v>
      </c>
      <c r="E15" s="748" cm="1">
        <f t="array" ref="E15">IFERROR(INDEX(Data_SL!G$2:G$368,MATCH(IF(B$3=1,D$3-1,D$3)&amp;IF(B$3=1,12,B$3-1)&amp;B15,Data_SL!B$2:B$368&amp;Data_SL!A$2:A$368&amp;Data_SL!F$2:F$368,0)),0)</f>
        <v>1352546000</v>
      </c>
      <c r="F15" s="750"/>
      <c r="G15" s="750"/>
      <c r="H15" s="748" cm="1">
        <f t="array" ref="H15">IFERROR(INDEX(Data_SL!J$2:J$368,MATCH(IF(B$3=1,D$3-1,D$3)&amp;IF(B$3=1,12,B$3-1)&amp;B15,Data_SL!B$2:B$368&amp;Data_SL!A$2:A$368&amp;Data_SL!F$2:F$368,0)),0)+G15</f>
        <v>1352546000</v>
      </c>
      <c r="I15" s="750"/>
      <c r="J15" s="748">
        <f t="shared" si="0"/>
        <v>1352546000</v>
      </c>
      <c r="K15" s="748">
        <f t="shared" si="1"/>
        <v>0</v>
      </c>
      <c r="L15" s="754">
        <f t="shared" si="2"/>
        <v>0</v>
      </c>
      <c r="M15" s="754">
        <f t="shared" si="3"/>
        <v>1</v>
      </c>
      <c r="N15" s="751"/>
    </row>
    <row r="16" spans="1:14">
      <c r="A16">
        <v>5</v>
      </c>
      <c r="B16" t="s">
        <v>39</v>
      </c>
      <c r="C16" t="s">
        <v>24</v>
      </c>
      <c r="D16" t="s">
        <v>34</v>
      </c>
      <c r="E16" s="748" cm="1">
        <f t="array" ref="E16">IFERROR(INDEX(Data_SL!G$2:G$368,MATCH(IF(B$3=1,D$3-1,D$3)&amp;IF(B$3=1,12,B$3-1)&amp;B16,Data_SL!B$2:B$368&amp;Data_SL!A$2:A$368&amp;Data_SL!F$2:F$368,0)),0)</f>
        <v>1221751000</v>
      </c>
      <c r="F16" s="750"/>
      <c r="G16" s="750"/>
      <c r="H16" s="748" cm="1">
        <f t="array" ref="H16">IFERROR(INDEX(Data_SL!J$2:J$368,MATCH(IF(B$3=1,D$3-1,D$3)&amp;IF(B$3=1,12,B$3-1)&amp;B16,Data_SL!B$2:B$368&amp;Data_SL!A$2:A$368&amp;Data_SL!F$2:F$368,0)),0)+G16</f>
        <v>1221751000</v>
      </c>
      <c r="I16" s="750"/>
      <c r="J16" s="748">
        <f t="shared" si="0"/>
        <v>1221751000</v>
      </c>
      <c r="K16" s="748">
        <f t="shared" si="1"/>
        <v>0</v>
      </c>
      <c r="L16" s="754">
        <f t="shared" si="2"/>
        <v>0</v>
      </c>
      <c r="M16" s="754">
        <f t="shared" si="3"/>
        <v>1</v>
      </c>
      <c r="N16" s="751"/>
    </row>
    <row r="17" spans="1:14">
      <c r="A17">
        <v>6</v>
      </c>
      <c r="B17" t="s">
        <v>40</v>
      </c>
      <c r="C17" t="s">
        <v>24</v>
      </c>
      <c r="D17" t="s">
        <v>34</v>
      </c>
      <c r="E17" s="748" cm="1">
        <f t="array" ref="E17">IFERROR(INDEX(Data_SL!G$2:G$368,MATCH(IF(B$3=1,D$3-1,D$3)&amp;IF(B$3=1,12,B$3-1)&amp;B17,Data_SL!B$2:B$368&amp;Data_SL!A$2:A$368&amp;Data_SL!F$2:F$368,0)),0)</f>
        <v>1195530000</v>
      </c>
      <c r="F17" s="750"/>
      <c r="G17" s="750"/>
      <c r="H17" s="748" cm="1">
        <f t="array" ref="H17">IFERROR(INDEX(Data_SL!J$2:J$368,MATCH(IF(B$3=1,D$3-1,D$3)&amp;IF(B$3=1,12,B$3-1)&amp;B17,Data_SL!B$2:B$368&amp;Data_SL!A$2:A$368&amp;Data_SL!F$2:F$368,0)),0)+G17</f>
        <v>1195530000</v>
      </c>
      <c r="I17" s="750"/>
      <c r="J17" s="748">
        <f t="shared" si="0"/>
        <v>1195530000</v>
      </c>
      <c r="K17" s="748">
        <f t="shared" si="1"/>
        <v>0</v>
      </c>
      <c r="L17" s="754">
        <f t="shared" si="2"/>
        <v>0</v>
      </c>
      <c r="M17" s="754">
        <f t="shared" si="3"/>
        <v>1</v>
      </c>
      <c r="N17" s="751"/>
    </row>
    <row r="18" spans="1:14">
      <c r="A18">
        <v>7</v>
      </c>
      <c r="B18" t="s">
        <v>41</v>
      </c>
      <c r="C18" t="s">
        <v>24</v>
      </c>
      <c r="D18" t="s">
        <v>34</v>
      </c>
      <c r="E18" s="748" cm="1">
        <f t="array" ref="E18">IFERROR(INDEX(Data_SL!G$2:G$368,MATCH(IF(B$3=1,D$3-1,D$3)&amp;IF(B$3=1,12,B$3-1)&amp;B18,Data_SL!B$2:B$368&amp;Data_SL!A$2:A$368&amp;Data_SL!F$2:F$368,0)),0)</f>
        <v>1487132000</v>
      </c>
      <c r="F18" s="750"/>
      <c r="G18" s="750"/>
      <c r="H18" s="748" cm="1">
        <f t="array" ref="H18">IFERROR(INDEX(Data_SL!J$2:J$368,MATCH(IF(B$3=1,D$3-1,D$3)&amp;IF(B$3=1,12,B$3-1)&amp;B18,Data_SL!B$2:B$368&amp;Data_SL!A$2:A$368&amp;Data_SL!F$2:F$368,0)),0)+G18</f>
        <v>1487132000</v>
      </c>
      <c r="I18" s="750"/>
      <c r="J18" s="748">
        <f t="shared" si="0"/>
        <v>1487132000</v>
      </c>
      <c r="K18" s="748">
        <f t="shared" si="1"/>
        <v>0</v>
      </c>
      <c r="L18" s="754">
        <f t="shared" si="2"/>
        <v>0</v>
      </c>
      <c r="M18" s="754">
        <f t="shared" si="3"/>
        <v>1</v>
      </c>
      <c r="N18" s="751"/>
    </row>
    <row r="19" spans="1:14">
      <c r="A19">
        <v>8</v>
      </c>
      <c r="B19" t="s">
        <v>43</v>
      </c>
      <c r="C19" t="s">
        <v>24</v>
      </c>
      <c r="D19" t="s">
        <v>34</v>
      </c>
      <c r="E19" s="748" cm="1">
        <f t="array" ref="E19">IFERROR(INDEX(Data_SL!G$2:G$368,MATCH(IF(B$3=1,D$3-1,D$3)&amp;IF(B$3=1,12,B$3-1)&amp;B19,Data_SL!B$2:B$368&amp;Data_SL!A$2:A$368&amp;Data_SL!F$2:F$368,0)),0)</f>
        <v>1590793000</v>
      </c>
      <c r="F19" s="750"/>
      <c r="G19" s="750"/>
      <c r="H19" s="748" cm="1">
        <f t="array" ref="H19">IFERROR(INDEX(Data_SL!J$2:J$368,MATCH(IF(B$3=1,D$3-1,D$3)&amp;IF(B$3=1,12,B$3-1)&amp;B19,Data_SL!B$2:B$368&amp;Data_SL!A$2:A$368&amp;Data_SL!F$2:F$368,0)),0)+G19</f>
        <v>520020000</v>
      </c>
      <c r="I19" s="750"/>
      <c r="J19" s="748">
        <f t="shared" si="0"/>
        <v>520020000</v>
      </c>
      <c r="K19" s="748">
        <f t="shared" si="1"/>
        <v>1070773000</v>
      </c>
      <c r="L19" s="754">
        <f t="shared" si="2"/>
        <v>0</v>
      </c>
      <c r="M19" s="754">
        <f t="shared" si="3"/>
        <v>0.32689356817637494</v>
      </c>
      <c r="N19" s="751"/>
    </row>
    <row r="20" spans="1:14">
      <c r="A20">
        <v>9</v>
      </c>
      <c r="B20" t="s">
        <v>45</v>
      </c>
      <c r="C20" t="s">
        <v>24</v>
      </c>
      <c r="D20" t="s">
        <v>34</v>
      </c>
      <c r="E20" s="748" cm="1">
        <f t="array" ref="E20">IFERROR(INDEX(Data_SL!G$2:G$368,MATCH(IF(B$3=1,D$3-1,D$3)&amp;IF(B$3=1,12,B$3-1)&amp;B20,Data_SL!B$2:B$368&amp;Data_SL!A$2:A$368&amp;Data_SL!F$2:F$368,0)),0)</f>
        <v>1386198000</v>
      </c>
      <c r="F20" s="750"/>
      <c r="G20" s="750"/>
      <c r="H20" s="748" cm="1">
        <f t="array" ref="H20">IFERROR(INDEX(Data_SL!J$2:J$368,MATCH(IF(B$3=1,D$3-1,D$3)&amp;IF(B$3=1,12,B$3-1)&amp;B20,Data_SL!B$2:B$368&amp;Data_SL!A$2:A$368&amp;Data_SL!F$2:F$368,0)),0)+G20</f>
        <v>220603680</v>
      </c>
      <c r="I20" s="750"/>
      <c r="J20" s="748">
        <f t="shared" si="0"/>
        <v>220603680</v>
      </c>
      <c r="K20" s="748">
        <f t="shared" si="1"/>
        <v>1165594320</v>
      </c>
      <c r="L20" s="754">
        <f t="shared" si="2"/>
        <v>0</v>
      </c>
      <c r="M20" s="754">
        <f t="shared" si="3"/>
        <v>0.15914297957434653</v>
      </c>
      <c r="N20" s="751"/>
    </row>
    <row r="21" spans="1:14">
      <c r="A21">
        <v>10</v>
      </c>
      <c r="B21" t="s">
        <v>46</v>
      </c>
      <c r="C21" t="s">
        <v>24</v>
      </c>
      <c r="D21" t="s">
        <v>34</v>
      </c>
      <c r="E21" s="748" cm="1">
        <f t="array" ref="E21">IFERROR(INDEX(Data_SL!G$2:G$368,MATCH(IF(B$3=1,D$3-1,D$3)&amp;IF(B$3=1,12,B$3-1)&amp;B21,Data_SL!B$2:B$368&amp;Data_SL!A$2:A$368&amp;Data_SL!F$2:F$368,0)),0)</f>
        <v>1151187000</v>
      </c>
      <c r="F21" s="750"/>
      <c r="G21" s="750"/>
      <c r="H21" s="748" cm="1">
        <f t="array" ref="H21">IFERROR(INDEX(Data_SL!J$2:J$368,MATCH(IF(B$3=1,D$3-1,D$3)&amp;IF(B$3=1,12,B$3-1)&amp;B21,Data_SL!B$2:B$368&amp;Data_SL!A$2:A$368&amp;Data_SL!F$2:F$368,0)),0)+G21</f>
        <v>1151187000</v>
      </c>
      <c r="I21" s="750"/>
      <c r="J21" s="748">
        <f t="shared" si="0"/>
        <v>1151187000</v>
      </c>
      <c r="K21" s="748">
        <f t="shared" si="1"/>
        <v>0</v>
      </c>
      <c r="L21" s="754">
        <f t="shared" si="2"/>
        <v>0</v>
      </c>
      <c r="M21" s="754">
        <f t="shared" si="3"/>
        <v>1</v>
      </c>
      <c r="N21" s="751"/>
    </row>
    <row r="22" spans="1:14">
      <c r="A22">
        <v>11</v>
      </c>
      <c r="B22" t="s">
        <v>47</v>
      </c>
      <c r="C22" t="s">
        <v>24</v>
      </c>
      <c r="D22" t="s">
        <v>34</v>
      </c>
      <c r="E22" s="748" cm="1">
        <f t="array" ref="E22">IFERROR(INDEX(Data_SL!G$2:G$368,MATCH(IF(B$3=1,D$3-1,D$3)&amp;IF(B$3=1,12,B$3-1)&amp;B22,Data_SL!B$2:B$368&amp;Data_SL!A$2:A$368&amp;Data_SL!F$2:F$368,0)),0)</f>
        <v>1599758000</v>
      </c>
      <c r="F22" s="750"/>
      <c r="G22" s="750"/>
      <c r="H22" s="748" cm="1">
        <f t="array" ref="H22">IFERROR(INDEX(Data_SL!J$2:J$368,MATCH(IF(B$3=1,D$3-1,D$3)&amp;IF(B$3=1,12,B$3-1)&amp;B22,Data_SL!B$2:B$368&amp;Data_SL!A$2:A$368&amp;Data_SL!F$2:F$368,0)),0)+G22</f>
        <v>1599758000</v>
      </c>
      <c r="I22" s="750"/>
      <c r="J22" s="748">
        <f t="shared" si="0"/>
        <v>1599758000</v>
      </c>
      <c r="K22" s="748">
        <f t="shared" si="1"/>
        <v>0</v>
      </c>
      <c r="L22" s="754">
        <f t="shared" si="2"/>
        <v>0</v>
      </c>
      <c r="M22" s="754">
        <f t="shared" si="3"/>
        <v>1</v>
      </c>
      <c r="N22" s="751"/>
    </row>
    <row r="23" spans="1:14">
      <c r="A23">
        <v>12</v>
      </c>
      <c r="B23" t="s">
        <v>48</v>
      </c>
      <c r="C23" t="s">
        <v>24</v>
      </c>
      <c r="D23" t="s">
        <v>34</v>
      </c>
      <c r="E23" s="748" cm="1">
        <f t="array" ref="E23">IFERROR(INDEX(Data_SL!G$2:G$368,MATCH(IF(B$3=1,D$3-1,D$3)&amp;IF(B$3=1,12,B$3-1)&amp;B23,Data_SL!B$2:B$368&amp;Data_SL!A$2:A$368&amp;Data_SL!F$2:F$368,0)),0)</f>
        <v>1512938000</v>
      </c>
      <c r="F23" s="750"/>
      <c r="G23" s="750"/>
      <c r="H23" s="748" cm="1">
        <f t="array" ref="H23">IFERROR(INDEX(Data_SL!J$2:J$368,MATCH(IF(B$3=1,D$3-1,D$3)&amp;IF(B$3=1,12,B$3-1)&amp;B23,Data_SL!B$2:B$368&amp;Data_SL!A$2:A$368&amp;Data_SL!F$2:F$368,0)),0)+G23</f>
        <v>1512938000</v>
      </c>
      <c r="I23" s="750"/>
      <c r="J23" s="748">
        <f t="shared" si="0"/>
        <v>1512938000</v>
      </c>
      <c r="K23" s="748">
        <f t="shared" si="1"/>
        <v>0</v>
      </c>
      <c r="L23" s="754">
        <f t="shared" si="2"/>
        <v>0</v>
      </c>
      <c r="M23" s="754">
        <f t="shared" si="3"/>
        <v>1</v>
      </c>
      <c r="N23" s="751"/>
    </row>
    <row r="24" spans="1:14">
      <c r="A24">
        <v>13</v>
      </c>
      <c r="B24" t="s">
        <v>49</v>
      </c>
      <c r="C24" t="s">
        <v>24</v>
      </c>
      <c r="D24" t="s">
        <v>34</v>
      </c>
      <c r="E24" s="748" cm="1">
        <f t="array" ref="E24">IFERROR(INDEX(Data_SL!G$2:G$368,MATCH(IF(B$3=1,D$3-1,D$3)&amp;IF(B$3=1,12,B$3-1)&amp;B24,Data_SL!B$2:B$368&amp;Data_SL!A$2:A$368&amp;Data_SL!F$2:F$368,0)),0)</f>
        <v>1593398000</v>
      </c>
      <c r="F24" s="750"/>
      <c r="G24" s="750"/>
      <c r="H24" s="748" cm="1">
        <f t="array" ref="H24">IFERROR(INDEX(Data_SL!J$2:J$368,MATCH(IF(B$3=1,D$3-1,D$3)&amp;IF(B$3=1,12,B$3-1)&amp;B24,Data_SL!B$2:B$368&amp;Data_SL!A$2:A$368&amp;Data_SL!F$2:F$368,0)),0)+G24</f>
        <v>1593398000</v>
      </c>
      <c r="I24" s="750"/>
      <c r="J24" s="748">
        <f t="shared" si="0"/>
        <v>1593398000</v>
      </c>
      <c r="K24" s="748">
        <f t="shared" si="1"/>
        <v>0</v>
      </c>
      <c r="L24" s="754">
        <f t="shared" si="2"/>
        <v>0</v>
      </c>
      <c r="M24" s="754">
        <f t="shared" si="3"/>
        <v>1</v>
      </c>
      <c r="N24" s="751"/>
    </row>
    <row r="25" spans="1:14">
      <c r="A25">
        <v>14</v>
      </c>
      <c r="B25" t="s">
        <v>50</v>
      </c>
      <c r="C25" t="s">
        <v>24</v>
      </c>
      <c r="D25" t="s">
        <v>34</v>
      </c>
      <c r="E25" s="748" cm="1">
        <f t="array" ref="E25">IFERROR(INDEX(Data_SL!G$2:G$368,MATCH(IF(B$3=1,D$3-1,D$3)&amp;IF(B$3=1,12,B$3-1)&amp;B25,Data_SL!B$2:B$368&amp;Data_SL!A$2:A$368&amp;Data_SL!F$2:F$368,0)),0)</f>
        <v>1168758000</v>
      </c>
      <c r="F25" s="750"/>
      <c r="G25" s="750"/>
      <c r="H25" s="748" cm="1">
        <f t="array" ref="H25">IFERROR(INDEX(Data_SL!J$2:J$368,MATCH(IF(B$3=1,D$3-1,D$3)&amp;IF(B$3=1,12,B$3-1)&amp;B25,Data_SL!B$2:B$368&amp;Data_SL!A$2:A$368&amp;Data_SL!F$2:F$368,0)),0)+G25</f>
        <v>1168758000</v>
      </c>
      <c r="I25" s="750"/>
      <c r="J25" s="748">
        <f t="shared" si="0"/>
        <v>1168758000</v>
      </c>
      <c r="K25" s="748">
        <f t="shared" si="1"/>
        <v>0</v>
      </c>
      <c r="L25" s="754">
        <f t="shared" si="2"/>
        <v>0</v>
      </c>
      <c r="M25" s="754">
        <f t="shared" si="3"/>
        <v>1</v>
      </c>
      <c r="N25" s="751"/>
    </row>
    <row r="26" spans="1:14">
      <c r="A26">
        <v>1</v>
      </c>
      <c r="B26" t="s">
        <v>52</v>
      </c>
      <c r="C26" t="s">
        <v>24</v>
      </c>
      <c r="D26" t="s">
        <v>51</v>
      </c>
      <c r="E26" s="748" cm="1">
        <f t="array" ref="E26">IFERROR(INDEX(Data_SL!G$2:G$368,MATCH(IF(B$3=1,D$3-1,D$3)&amp;IF(B$3=1,12,B$3-1)&amp;B26,Data_SL!B$2:B$368&amp;Data_SL!A$2:A$368&amp;Data_SL!F$2:F$368,0)),0)</f>
        <v>1566568000</v>
      </c>
      <c r="F26" s="750"/>
      <c r="G26" s="750"/>
      <c r="H26" s="748" cm="1">
        <f t="array" ref="H26">IFERROR(INDEX(Data_SL!J$2:J$368,MATCH(IF(B$3=1,D$3-1,D$3)&amp;IF(B$3=1,12,B$3-1)&amp;B26,Data_SL!B$2:B$368&amp;Data_SL!A$2:A$368&amp;Data_SL!F$2:F$368,0)),0)+G26</f>
        <v>1566568000</v>
      </c>
      <c r="I26" s="750"/>
      <c r="J26" s="748">
        <f t="shared" si="0"/>
        <v>1566568000</v>
      </c>
      <c r="K26" s="748">
        <f t="shared" si="1"/>
        <v>0</v>
      </c>
      <c r="L26" s="754">
        <f t="shared" si="2"/>
        <v>0</v>
      </c>
      <c r="M26" s="754">
        <f t="shared" si="3"/>
        <v>1</v>
      </c>
      <c r="N26" s="751"/>
    </row>
    <row r="27" spans="1:14">
      <c r="A27">
        <v>2</v>
      </c>
      <c r="B27" t="s">
        <v>53</v>
      </c>
      <c r="C27" t="s">
        <v>24</v>
      </c>
      <c r="D27" t="s">
        <v>51</v>
      </c>
      <c r="E27" s="748" cm="1">
        <f t="array" ref="E27">IFERROR(INDEX(Data_SL!G$2:G$368,MATCH(IF(B$3=1,D$3-1,D$3)&amp;IF(B$3=1,12,B$3-1)&amp;B27,Data_SL!B$2:B$368&amp;Data_SL!A$2:A$368&amp;Data_SL!F$2:F$368,0)),0)</f>
        <v>1264042000</v>
      </c>
      <c r="F27" s="750"/>
      <c r="G27" s="750"/>
      <c r="H27" s="748" cm="1">
        <f t="array" ref="H27">IFERROR(INDEX(Data_SL!J$2:J$368,MATCH(IF(B$3=1,D$3-1,D$3)&amp;IF(B$3=1,12,B$3-1)&amp;B27,Data_SL!B$2:B$368&amp;Data_SL!A$2:A$368&amp;Data_SL!F$2:F$368,0)),0)+G27</f>
        <v>710241120</v>
      </c>
      <c r="I27" s="750"/>
      <c r="J27" s="748">
        <f t="shared" si="0"/>
        <v>710241120</v>
      </c>
      <c r="K27" s="748">
        <f t="shared" si="1"/>
        <v>553800880</v>
      </c>
      <c r="L27" s="754">
        <f t="shared" si="2"/>
        <v>0</v>
      </c>
      <c r="M27" s="754">
        <f t="shared" si="3"/>
        <v>0.56188095015830175</v>
      </c>
      <c r="N27" s="751"/>
    </row>
    <row r="28" spans="1:14">
      <c r="A28">
        <v>3</v>
      </c>
      <c r="B28" t="s">
        <v>54</v>
      </c>
      <c r="C28" t="s">
        <v>24</v>
      </c>
      <c r="D28" t="s">
        <v>51</v>
      </c>
      <c r="E28" s="748" cm="1">
        <f t="array" ref="E28">IFERROR(INDEX(Data_SL!G$2:G$368,MATCH(IF(B$3=1,D$3-1,D$3)&amp;IF(B$3=1,12,B$3-1)&amp;B28,Data_SL!B$2:B$368&amp;Data_SL!A$2:A$368&amp;Data_SL!F$2:F$368,0)),0)</f>
        <v>1264264000</v>
      </c>
      <c r="F28" s="750"/>
      <c r="G28" s="750"/>
      <c r="H28" s="748" cm="1">
        <f t="array" ref="H28">IFERROR(INDEX(Data_SL!J$2:J$368,MATCH(IF(B$3=1,D$3-1,D$3)&amp;IF(B$3=1,12,B$3-1)&amp;B28,Data_SL!B$2:B$368&amp;Data_SL!A$2:A$368&amp;Data_SL!F$2:F$368,0)),0)+G28</f>
        <v>550555200</v>
      </c>
      <c r="I28" s="750"/>
      <c r="J28" s="748">
        <f t="shared" si="0"/>
        <v>550555200</v>
      </c>
      <c r="K28" s="748">
        <f t="shared" si="1"/>
        <v>713708800</v>
      </c>
      <c r="L28" s="754">
        <f t="shared" si="2"/>
        <v>0</v>
      </c>
      <c r="M28" s="754">
        <f t="shared" si="3"/>
        <v>0.4354748691728943</v>
      </c>
      <c r="N28" s="751"/>
    </row>
    <row r="29" spans="1:14">
      <c r="A29">
        <v>4</v>
      </c>
      <c r="B29" t="s">
        <v>55</v>
      </c>
      <c r="C29" t="s">
        <v>24</v>
      </c>
      <c r="D29" t="s">
        <v>51</v>
      </c>
      <c r="E29" s="748" cm="1">
        <f t="array" ref="E29">IFERROR(INDEX(Data_SL!G$2:G$368,MATCH(IF(B$3=1,D$3-1,D$3)&amp;IF(B$3=1,12,B$3-1)&amp;B29,Data_SL!B$2:B$368&amp;Data_SL!A$2:A$368&amp;Data_SL!F$2:F$368,0)),0)</f>
        <v>929889000</v>
      </c>
      <c r="F29" s="750"/>
      <c r="G29" s="750"/>
      <c r="H29" s="748" cm="1">
        <f t="array" ref="H29">IFERROR(INDEX(Data_SL!J$2:J$368,MATCH(IF(B$3=1,D$3-1,D$3)&amp;IF(B$3=1,12,B$3-1)&amp;B29,Data_SL!B$2:B$368&amp;Data_SL!A$2:A$368&amp;Data_SL!F$2:F$368,0)),0)+G29</f>
        <v>929889000</v>
      </c>
      <c r="I29" s="750"/>
      <c r="J29" s="748">
        <f t="shared" si="0"/>
        <v>929889000</v>
      </c>
      <c r="K29" s="748">
        <f t="shared" si="1"/>
        <v>0</v>
      </c>
      <c r="L29" s="754">
        <f t="shared" si="2"/>
        <v>0</v>
      </c>
      <c r="M29" s="754">
        <f t="shared" si="3"/>
        <v>1</v>
      </c>
      <c r="N29" s="751"/>
    </row>
    <row r="30" spans="1:14">
      <c r="A30">
        <v>5</v>
      </c>
      <c r="B30" t="s">
        <v>56</v>
      </c>
      <c r="C30" t="s">
        <v>24</v>
      </c>
      <c r="D30" t="s">
        <v>51</v>
      </c>
      <c r="E30" s="748" cm="1">
        <f t="array" ref="E30">IFERROR(INDEX(Data_SL!G$2:G$368,MATCH(IF(B$3=1,D$3-1,D$3)&amp;IF(B$3=1,12,B$3-1)&amp;B30,Data_SL!B$2:B$368&amp;Data_SL!A$2:A$368&amp;Data_SL!F$2:F$368,0)),0)</f>
        <v>1150397000</v>
      </c>
      <c r="F30" s="750"/>
      <c r="G30" s="750"/>
      <c r="H30" s="748" cm="1">
        <f t="array" ref="H30">IFERROR(INDEX(Data_SL!J$2:J$368,MATCH(IF(B$3=1,D$3-1,D$3)&amp;IF(B$3=1,12,B$3-1)&amp;B30,Data_SL!B$2:B$368&amp;Data_SL!A$2:A$368&amp;Data_SL!F$2:F$368,0)),0)+G30</f>
        <v>1150397000</v>
      </c>
      <c r="I30" s="750"/>
      <c r="J30" s="748">
        <f t="shared" si="0"/>
        <v>1150397000</v>
      </c>
      <c r="K30" s="748">
        <f t="shared" si="1"/>
        <v>0</v>
      </c>
      <c r="L30" s="754">
        <f t="shared" si="2"/>
        <v>0</v>
      </c>
      <c r="M30" s="754">
        <f t="shared" si="3"/>
        <v>1</v>
      </c>
      <c r="N30" s="751"/>
    </row>
    <row r="31" spans="1:14">
      <c r="A31">
        <v>6</v>
      </c>
      <c r="B31" t="s">
        <v>147</v>
      </c>
      <c r="C31" t="s">
        <v>24</v>
      </c>
      <c r="D31" t="s">
        <v>51</v>
      </c>
      <c r="E31" s="748" cm="1">
        <f t="array" ref="E31">IFERROR(INDEX(Data_SL!G$2:G$368,MATCH(IF(B$3=1,D$3-1,D$3)&amp;IF(B$3=1,12,B$3-1)&amp;B31,Data_SL!B$2:B$368&amp;Data_SL!A$2:A$368&amp;Data_SL!F$2:F$368,0)),0)</f>
        <v>1688339000</v>
      </c>
      <c r="F31" s="750"/>
      <c r="G31" s="750"/>
      <c r="H31" s="748" cm="1">
        <f t="array" ref="H31">IFERROR(INDEX(Data_SL!J$2:J$368,MATCH(IF(B$3=1,D$3-1,D$3)&amp;IF(B$3=1,12,B$3-1)&amp;B31,Data_SL!B$2:B$368&amp;Data_SL!A$2:A$368&amp;Data_SL!F$2:F$368,0)),0)+G31</f>
        <v>150943500</v>
      </c>
      <c r="I31" s="750"/>
      <c r="J31" s="748">
        <f t="shared" si="0"/>
        <v>150943500</v>
      </c>
      <c r="K31" s="748">
        <f t="shared" si="1"/>
        <v>1537395500</v>
      </c>
      <c r="L31" s="754">
        <f t="shared" si="2"/>
        <v>0</v>
      </c>
      <c r="M31" s="754">
        <f t="shared" si="3"/>
        <v>8.9403549879496946E-2</v>
      </c>
      <c r="N31" s="751"/>
    </row>
    <row r="32" spans="1:14">
      <c r="A32">
        <v>7</v>
      </c>
      <c r="B32" t="s">
        <v>243</v>
      </c>
      <c r="C32" t="s">
        <v>24</v>
      </c>
      <c r="D32" t="s">
        <v>51</v>
      </c>
      <c r="E32" s="748" cm="1">
        <f t="array" ref="E32">IFERROR(INDEX(Data_SL!G$2:G$368,MATCH(IF(B$3=1,D$3-1,D$3)&amp;IF(B$3=1,12,B$3-1)&amp;B32,Data_SL!B$2:B$368&amp;Data_SL!A$2:A$368&amp;Data_SL!F$2:F$368,0)),0)</f>
        <v>1437536000</v>
      </c>
      <c r="F32" s="750"/>
      <c r="G32" s="750"/>
      <c r="H32" s="748" cm="1">
        <f t="array" ref="H32">IFERROR(INDEX(Data_SL!J$2:J$368,MATCH(IF(B$3=1,D$3-1,D$3)&amp;IF(B$3=1,12,B$3-1)&amp;B32,Data_SL!B$2:B$368&amp;Data_SL!A$2:A$368&amp;Data_SL!F$2:F$368,0)),0)+G32</f>
        <v>117612000</v>
      </c>
      <c r="I32" s="750"/>
      <c r="J32" s="748">
        <f t="shared" si="0"/>
        <v>117612000</v>
      </c>
      <c r="K32" s="748">
        <f t="shared" si="1"/>
        <v>1319924000</v>
      </c>
      <c r="L32" s="754">
        <f t="shared" si="2"/>
        <v>0</v>
      </c>
      <c r="M32" s="754">
        <f t="shared" si="3"/>
        <v>8.1814994546223541E-2</v>
      </c>
      <c r="N32" s="751"/>
    </row>
    <row r="33" spans="1:14">
      <c r="A33">
        <v>1</v>
      </c>
      <c r="B33" t="s">
        <v>58</v>
      </c>
      <c r="C33" t="s">
        <v>24</v>
      </c>
      <c r="D33" t="s">
        <v>57</v>
      </c>
      <c r="E33" s="748" cm="1">
        <f t="array" ref="E33">IFERROR(INDEX(Data_SL!G$2:G$368,MATCH(IF(B$3=1,D$3-1,D$3)&amp;IF(B$3=1,12,B$3-1)&amp;B33,Data_SL!B$2:B$368&amp;Data_SL!A$2:A$368&amp;Data_SL!F$2:F$368,0)),0)</f>
        <v>1366377000</v>
      </c>
      <c r="F33" s="750"/>
      <c r="G33" s="750"/>
      <c r="H33" s="748" cm="1">
        <f t="array" ref="H33">IFERROR(INDEX(Data_SL!J$2:J$368,MATCH(IF(B$3=1,D$3-1,D$3)&amp;IF(B$3=1,12,B$3-1)&amp;B33,Data_SL!B$2:B$368&amp;Data_SL!A$2:A$368&amp;Data_SL!F$2:F$368,0)),0)+G33</f>
        <v>959600475</v>
      </c>
      <c r="I33" s="750"/>
      <c r="J33" s="748">
        <f t="shared" si="0"/>
        <v>959600475</v>
      </c>
      <c r="K33" s="748">
        <f t="shared" si="1"/>
        <v>406776525</v>
      </c>
      <c r="L33" s="754">
        <f t="shared" si="2"/>
        <v>0</v>
      </c>
      <c r="M33" s="754">
        <f t="shared" si="3"/>
        <v>0.70229554142085238</v>
      </c>
      <c r="N33" s="751"/>
    </row>
    <row r="34" spans="1:14">
      <c r="A34">
        <v>2</v>
      </c>
      <c r="B34" t="s">
        <v>59</v>
      </c>
      <c r="C34" t="s">
        <v>24</v>
      </c>
      <c r="D34" t="s">
        <v>57</v>
      </c>
      <c r="E34" s="748" cm="1">
        <f t="array" ref="E34">IFERROR(INDEX(Data_SL!G$2:G$368,MATCH(IF(B$3=1,D$3-1,D$3)&amp;IF(B$3=1,12,B$3-1)&amp;B34,Data_SL!B$2:B$368&amp;Data_SL!A$2:A$368&amp;Data_SL!F$2:F$368,0)),0)</f>
        <v>1307971000</v>
      </c>
      <c r="F34" s="750"/>
      <c r="G34" s="750"/>
      <c r="H34" s="748" cm="1">
        <f t="array" ref="H34">IFERROR(INDEX(Data_SL!J$2:J$368,MATCH(IF(B$3=1,D$3-1,D$3)&amp;IF(B$3=1,12,B$3-1)&amp;B34,Data_SL!B$2:B$368&amp;Data_SL!A$2:A$368&amp;Data_SL!F$2:F$368,0)),0)+G34</f>
        <v>1307971000</v>
      </c>
      <c r="I34" s="750"/>
      <c r="J34" s="748">
        <f t="shared" si="0"/>
        <v>1307971000</v>
      </c>
      <c r="K34" s="748">
        <f t="shared" si="1"/>
        <v>0</v>
      </c>
      <c r="L34" s="754">
        <f t="shared" si="2"/>
        <v>0</v>
      </c>
      <c r="M34" s="754">
        <f t="shared" si="3"/>
        <v>1</v>
      </c>
      <c r="N34" s="751"/>
    </row>
    <row r="35" spans="1:14">
      <c r="A35">
        <v>3</v>
      </c>
      <c r="B35" t="s">
        <v>60</v>
      </c>
      <c r="C35" t="s">
        <v>24</v>
      </c>
      <c r="D35" t="s">
        <v>57</v>
      </c>
      <c r="E35" s="748" cm="1">
        <f t="array" ref="E35">IFERROR(INDEX(Data_SL!G$2:G$368,MATCH(IF(B$3=1,D$3-1,D$3)&amp;IF(B$3=1,12,B$3-1)&amp;B35,Data_SL!B$2:B$368&amp;Data_SL!A$2:A$368&amp;Data_SL!F$2:F$368,0)),0)</f>
        <v>1196198000</v>
      </c>
      <c r="F35" s="750"/>
      <c r="G35" s="750"/>
      <c r="H35" s="748" cm="1">
        <f t="array" ref="H35">IFERROR(INDEX(Data_SL!J$2:J$368,MATCH(IF(B$3=1,D$3-1,D$3)&amp;IF(B$3=1,12,B$3-1)&amp;B35,Data_SL!B$2:B$368&amp;Data_SL!A$2:A$368&amp;Data_SL!F$2:F$368,0)),0)+G35</f>
        <v>1196198000</v>
      </c>
      <c r="I35" s="750"/>
      <c r="J35" s="748">
        <f t="shared" si="0"/>
        <v>1196198000</v>
      </c>
      <c r="K35" s="748">
        <f t="shared" si="1"/>
        <v>0</v>
      </c>
      <c r="L35" s="754">
        <f t="shared" si="2"/>
        <v>0</v>
      </c>
      <c r="M35" s="754">
        <f t="shared" si="3"/>
        <v>1</v>
      </c>
      <c r="N35" s="751"/>
    </row>
    <row r="36" spans="1:14">
      <c r="A36">
        <v>4</v>
      </c>
      <c r="B36" t="s">
        <v>62</v>
      </c>
      <c r="C36" t="s">
        <v>24</v>
      </c>
      <c r="D36" t="s">
        <v>57</v>
      </c>
      <c r="E36" s="748" cm="1">
        <f t="array" ref="E36">IFERROR(INDEX(Data_SL!G$2:G$368,MATCH(IF(B$3=1,D$3-1,D$3)&amp;IF(B$3=1,12,B$3-1)&amp;B36,Data_SL!B$2:B$368&amp;Data_SL!A$2:A$368&amp;Data_SL!F$2:F$368,0)),0)</f>
        <v>1299151000</v>
      </c>
      <c r="F36" s="750"/>
      <c r="G36" s="750"/>
      <c r="H36" s="748" cm="1">
        <f t="array" ref="H36">IFERROR(INDEX(Data_SL!J$2:J$368,MATCH(IF(B$3=1,D$3-1,D$3)&amp;IF(B$3=1,12,B$3-1)&amp;B36,Data_SL!B$2:B$368&amp;Data_SL!A$2:A$368&amp;Data_SL!F$2:F$368,0)),0)+G36</f>
        <v>1299151000</v>
      </c>
      <c r="I36" s="750"/>
      <c r="J36" s="748">
        <f t="shared" si="0"/>
        <v>1299151000</v>
      </c>
      <c r="K36" s="748">
        <f t="shared" si="1"/>
        <v>0</v>
      </c>
      <c r="L36" s="754">
        <f t="shared" si="2"/>
        <v>0</v>
      </c>
      <c r="M36" s="754">
        <f t="shared" si="3"/>
        <v>1</v>
      </c>
      <c r="N36" s="751"/>
    </row>
    <row r="37" spans="1:14">
      <c r="A37">
        <v>5</v>
      </c>
      <c r="B37" t="s">
        <v>63</v>
      </c>
      <c r="C37" t="s">
        <v>24</v>
      </c>
      <c r="D37" t="s">
        <v>57</v>
      </c>
      <c r="E37" s="748" cm="1">
        <f t="array" ref="E37">IFERROR(INDEX(Data_SL!G$2:G$368,MATCH(IF(B$3=1,D$3-1,D$3)&amp;IF(B$3=1,12,B$3-1)&amp;B37,Data_SL!B$2:B$368&amp;Data_SL!A$2:A$368&amp;Data_SL!F$2:F$368,0)),0)</f>
        <v>1178570000</v>
      </c>
      <c r="F37" s="750"/>
      <c r="G37" s="750"/>
      <c r="H37" s="748" cm="1">
        <f t="array" ref="H37">IFERROR(INDEX(Data_SL!J$2:J$368,MATCH(IF(B$3=1,D$3-1,D$3)&amp;IF(B$3=1,12,B$3-1)&amp;B37,Data_SL!B$2:B$368&amp;Data_SL!A$2:A$368&amp;Data_SL!F$2:F$368,0)),0)+G37</f>
        <v>1178570000</v>
      </c>
      <c r="I37" s="750"/>
      <c r="J37" s="748">
        <f t="shared" si="0"/>
        <v>1178570000</v>
      </c>
      <c r="K37" s="748">
        <f t="shared" si="1"/>
        <v>0</v>
      </c>
      <c r="L37" s="754">
        <f t="shared" si="2"/>
        <v>0</v>
      </c>
      <c r="M37" s="754">
        <f t="shared" si="3"/>
        <v>1</v>
      </c>
      <c r="N37" s="751"/>
    </row>
    <row r="38" spans="1:14">
      <c r="A38">
        <v>6</v>
      </c>
      <c r="B38" t="s">
        <v>224</v>
      </c>
      <c r="C38" t="s">
        <v>24</v>
      </c>
      <c r="D38" t="s">
        <v>57</v>
      </c>
      <c r="E38" s="748" cm="1">
        <f t="array" ref="E38">IFERROR(INDEX(Data_SL!G$2:G$368,MATCH(IF(B$3=1,D$3-1,D$3)&amp;IF(B$3=1,12,B$3-1)&amp;B38,Data_SL!B$2:B$368&amp;Data_SL!A$2:A$368&amp;Data_SL!F$2:F$368,0)),0)</f>
        <v>1209500000</v>
      </c>
      <c r="F38" s="750"/>
      <c r="G38" s="750"/>
      <c r="H38" s="748" cm="1">
        <f t="array" ref="H38">IFERROR(INDEX(Data_SL!J$2:J$368,MATCH(IF(B$3=1,D$3-1,D$3)&amp;IF(B$3=1,12,B$3-1)&amp;B38,Data_SL!B$2:B$368&amp;Data_SL!A$2:A$368&amp;Data_SL!F$2:F$368,0)),0)+G38</f>
        <v>552842550</v>
      </c>
      <c r="I38" s="750"/>
      <c r="J38" s="748">
        <f t="shared" si="0"/>
        <v>552842550</v>
      </c>
      <c r="K38" s="748">
        <f t="shared" si="1"/>
        <v>656657450</v>
      </c>
      <c r="L38" s="754">
        <f t="shared" si="2"/>
        <v>0</v>
      </c>
      <c r="M38" s="754">
        <f t="shared" si="3"/>
        <v>0.45708354692021497</v>
      </c>
      <c r="N38" s="751"/>
    </row>
    <row r="39" spans="1:14">
      <c r="A39">
        <v>7</v>
      </c>
      <c r="B39" t="s">
        <v>64</v>
      </c>
      <c r="C39" t="s">
        <v>24</v>
      </c>
      <c r="D39" t="s">
        <v>57</v>
      </c>
      <c r="E39" s="748" cm="1">
        <f t="array" ref="E39">IFERROR(INDEX(Data_SL!G$2:G$368,MATCH(IF(B$3=1,D$3-1,D$3)&amp;IF(B$3=1,12,B$3-1)&amp;B39,Data_SL!B$2:B$368&amp;Data_SL!A$2:A$368&amp;Data_SL!F$2:F$368,0)),0)</f>
        <v>1355857000</v>
      </c>
      <c r="F39" s="750"/>
      <c r="G39" s="750"/>
      <c r="H39" s="748" cm="1">
        <f t="array" ref="H39">IFERROR(INDEX(Data_SL!J$2:J$368,MATCH(IF(B$3=1,D$3-1,D$3)&amp;IF(B$3=1,12,B$3-1)&amp;B39,Data_SL!B$2:B$368&amp;Data_SL!A$2:A$368&amp;Data_SL!F$2:F$368,0)),0)+G39</f>
        <v>524149542</v>
      </c>
      <c r="I39" s="750"/>
      <c r="J39" s="748">
        <f t="shared" ref="J39:J70" si="4">H39+I39</f>
        <v>524149542</v>
      </c>
      <c r="K39" s="748">
        <f t="shared" ref="K39:K62" si="5">E39-H39</f>
        <v>831707458</v>
      </c>
      <c r="L39" s="754">
        <f t="shared" ref="L39:L62" si="6">IF(F39=0,0,G39/F39)</f>
        <v>0</v>
      </c>
      <c r="M39" s="754">
        <f t="shared" ref="M39:M62" si="7">IF(E39=0,0,H39/E39)</f>
        <v>0.38658172801408996</v>
      </c>
      <c r="N39" s="751"/>
    </row>
    <row r="40" spans="1:14">
      <c r="A40">
        <v>8</v>
      </c>
      <c r="B40" t="s">
        <v>65</v>
      </c>
      <c r="C40" t="s">
        <v>24</v>
      </c>
      <c r="D40" t="s">
        <v>57</v>
      </c>
      <c r="E40" s="748" cm="1">
        <f t="array" ref="E40">IFERROR(INDEX(Data_SL!G$2:G$368,MATCH(IF(B$3=1,D$3-1,D$3)&amp;IF(B$3=1,12,B$3-1)&amp;B40,Data_SL!B$2:B$368&amp;Data_SL!A$2:A$368&amp;Data_SL!F$2:F$368,0)),0)</f>
        <v>1227450000</v>
      </c>
      <c r="F40" s="750"/>
      <c r="G40" s="750"/>
      <c r="H40" s="748" cm="1">
        <f t="array" ref="H40">IFERROR(INDEX(Data_SL!J$2:J$368,MATCH(IF(B$3=1,D$3-1,D$3)&amp;IF(B$3=1,12,B$3-1)&amp;B40,Data_SL!B$2:B$368&amp;Data_SL!A$2:A$368&amp;Data_SL!F$2:F$368,0)),0)+G40</f>
        <v>1227450000</v>
      </c>
      <c r="I40" s="750"/>
      <c r="J40" s="748">
        <f t="shared" si="4"/>
        <v>1227450000</v>
      </c>
      <c r="K40" s="748">
        <f t="shared" si="5"/>
        <v>0</v>
      </c>
      <c r="L40" s="754">
        <f t="shared" si="6"/>
        <v>0</v>
      </c>
      <c r="M40" s="754">
        <f t="shared" si="7"/>
        <v>1</v>
      </c>
      <c r="N40" s="751"/>
    </row>
    <row r="41" spans="1:14">
      <c r="A41">
        <v>9</v>
      </c>
      <c r="B41" t="s">
        <v>66</v>
      </c>
      <c r="C41" t="s">
        <v>24</v>
      </c>
      <c r="D41" t="s">
        <v>57</v>
      </c>
      <c r="E41" s="748" cm="1">
        <f t="array" ref="E41">IFERROR(INDEX(Data_SL!G$2:G$368,MATCH(IF(B$3=1,D$3-1,D$3)&amp;IF(B$3=1,12,B$3-1)&amp;B41,Data_SL!B$2:B$368&amp;Data_SL!A$2:A$368&amp;Data_SL!F$2:F$368,0)),0)</f>
        <v>1190874000</v>
      </c>
      <c r="F41" s="750"/>
      <c r="G41" s="750"/>
      <c r="H41" s="748" cm="1">
        <f t="array" ref="H41">IFERROR(INDEX(Data_SL!J$2:J$368,MATCH(IF(B$3=1,D$3-1,D$3)&amp;IF(B$3=1,12,B$3-1)&amp;B41,Data_SL!B$2:B$368&amp;Data_SL!A$2:A$368&amp;Data_SL!F$2:F$368,0)),0)+G41</f>
        <v>927251325</v>
      </c>
      <c r="I41" s="750"/>
      <c r="J41" s="748">
        <f t="shared" si="4"/>
        <v>927251325</v>
      </c>
      <c r="K41" s="748">
        <f t="shared" si="5"/>
        <v>263622675</v>
      </c>
      <c r="L41" s="754">
        <f t="shared" si="6"/>
        <v>0</v>
      </c>
      <c r="M41" s="754">
        <f t="shared" si="7"/>
        <v>0.77863092568987147</v>
      </c>
      <c r="N41" s="751"/>
    </row>
    <row r="42" spans="1:14">
      <c r="A42">
        <v>10</v>
      </c>
      <c r="B42" t="s">
        <v>67</v>
      </c>
      <c r="C42" t="s">
        <v>24</v>
      </c>
      <c r="D42" t="s">
        <v>57</v>
      </c>
      <c r="E42" s="748" cm="1">
        <f t="array" ref="E42">IFERROR(INDEX(Data_SL!G$2:G$368,MATCH(IF(B$3=1,D$3-1,D$3)&amp;IF(B$3=1,12,B$3-1)&amp;B42,Data_SL!B$2:B$368&amp;Data_SL!A$2:A$368&amp;Data_SL!F$2:F$368,0)),0)</f>
        <v>1202288000</v>
      </c>
      <c r="F42" s="750"/>
      <c r="G42" s="750"/>
      <c r="H42" s="748" cm="1">
        <f t="array" ref="H42">IFERROR(INDEX(Data_SL!J$2:J$368,MATCH(IF(B$3=1,D$3-1,D$3)&amp;IF(B$3=1,12,B$3-1)&amp;B42,Data_SL!B$2:B$368&amp;Data_SL!A$2:A$368&amp;Data_SL!F$2:F$368,0)),0)+G42</f>
        <v>1202288000</v>
      </c>
      <c r="I42" s="750"/>
      <c r="J42" s="748">
        <f t="shared" si="4"/>
        <v>1202288000</v>
      </c>
      <c r="K42" s="748">
        <f t="shared" si="5"/>
        <v>0</v>
      </c>
      <c r="L42" s="754">
        <f t="shared" si="6"/>
        <v>0</v>
      </c>
      <c r="M42" s="754">
        <f t="shared" si="7"/>
        <v>1</v>
      </c>
      <c r="N42" s="751"/>
    </row>
    <row r="43" spans="1:14">
      <c r="A43">
        <v>11</v>
      </c>
      <c r="B43" t="s">
        <v>68</v>
      </c>
      <c r="C43" t="s">
        <v>24</v>
      </c>
      <c r="D43" t="s">
        <v>57</v>
      </c>
      <c r="E43" s="748" cm="1">
        <f t="array" ref="E43">IFERROR(INDEX(Data_SL!G$2:G$368,MATCH(IF(B$3=1,D$3-1,D$3)&amp;IF(B$3=1,12,B$3-1)&amp;B43,Data_SL!B$2:B$368&amp;Data_SL!A$2:A$368&amp;Data_SL!F$2:F$368,0)),0)</f>
        <v>1552019000</v>
      </c>
      <c r="F43" s="750"/>
      <c r="G43" s="750"/>
      <c r="H43" s="748" cm="1">
        <f t="array" ref="H43">IFERROR(INDEX(Data_SL!J$2:J$368,MATCH(IF(B$3=1,D$3-1,D$3)&amp;IF(B$3=1,12,B$3-1)&amp;B43,Data_SL!B$2:B$368&amp;Data_SL!A$2:A$368&amp;Data_SL!F$2:F$368,0)),0)+G43</f>
        <v>1552019000</v>
      </c>
      <c r="I43" s="750"/>
      <c r="J43" s="748">
        <f t="shared" si="4"/>
        <v>1552019000</v>
      </c>
      <c r="K43" s="748">
        <f t="shared" si="5"/>
        <v>0</v>
      </c>
      <c r="L43" s="754">
        <f t="shared" si="6"/>
        <v>0</v>
      </c>
      <c r="M43" s="754">
        <f t="shared" si="7"/>
        <v>1</v>
      </c>
      <c r="N43" s="751"/>
    </row>
    <row r="44" spans="1:14">
      <c r="A44">
        <v>12</v>
      </c>
      <c r="B44" t="s">
        <v>149</v>
      </c>
      <c r="C44" t="s">
        <v>24</v>
      </c>
      <c r="D44" t="s">
        <v>57</v>
      </c>
      <c r="E44" s="748" cm="1">
        <f t="array" ref="E44">IFERROR(INDEX(Data_SL!G$2:G$368,MATCH(IF(B$3=1,D$3-1,D$3)&amp;IF(B$3=1,12,B$3-1)&amp;B44,Data_SL!B$2:B$368&amp;Data_SL!A$2:A$368&amp;Data_SL!F$2:F$368,0)),0)</f>
        <v>1191696000</v>
      </c>
      <c r="F44" s="750"/>
      <c r="G44" s="750"/>
      <c r="H44" s="748" cm="1">
        <f t="array" ref="H44">IFERROR(INDEX(Data_SL!J$2:J$368,MATCH(IF(B$3=1,D$3-1,D$3)&amp;IF(B$3=1,12,B$3-1)&amp;B44,Data_SL!B$2:B$368&amp;Data_SL!A$2:A$368&amp;Data_SL!F$2:F$368,0)),0)+G44</f>
        <v>1191696000</v>
      </c>
      <c r="I44" s="750"/>
      <c r="J44" s="748">
        <f t="shared" si="4"/>
        <v>1191696000</v>
      </c>
      <c r="K44" s="748">
        <f t="shared" si="5"/>
        <v>0</v>
      </c>
      <c r="L44" s="754">
        <f t="shared" si="6"/>
        <v>0</v>
      </c>
      <c r="M44" s="754">
        <f t="shared" si="7"/>
        <v>1</v>
      </c>
      <c r="N44" s="751"/>
    </row>
    <row r="45" spans="1:14">
      <c r="A45">
        <v>13</v>
      </c>
      <c r="B45" t="s">
        <v>151</v>
      </c>
      <c r="C45" t="s">
        <v>24</v>
      </c>
      <c r="D45" t="s">
        <v>57</v>
      </c>
      <c r="E45" s="748" cm="1">
        <f t="array" ref="E45">IFERROR(INDEX(Data_SL!G$2:G$368,MATCH(IF(B$3=1,D$3-1,D$3)&amp;IF(B$3=1,12,B$3-1)&amp;B45,Data_SL!B$2:B$368&amp;Data_SL!A$2:A$368&amp;Data_SL!F$2:F$368,0)),0)</f>
        <v>1658348000</v>
      </c>
      <c r="F45" s="750"/>
      <c r="G45" s="750"/>
      <c r="H45" s="748" cm="1">
        <f t="array" ref="H45">IFERROR(INDEX(Data_SL!J$2:J$368,MATCH(IF(B$3=1,D$3-1,D$3)&amp;IF(B$3=1,12,B$3-1)&amp;B45,Data_SL!B$2:B$368&amp;Data_SL!A$2:A$368&amp;Data_SL!F$2:F$368,0)),0)+G45</f>
        <v>1658348000</v>
      </c>
      <c r="I45" s="750"/>
      <c r="J45" s="748">
        <f t="shared" si="4"/>
        <v>1658348000</v>
      </c>
      <c r="K45" s="748">
        <f t="shared" si="5"/>
        <v>0</v>
      </c>
      <c r="L45" s="754">
        <f t="shared" si="6"/>
        <v>0</v>
      </c>
      <c r="M45" s="754">
        <f t="shared" si="7"/>
        <v>1</v>
      </c>
      <c r="N45" s="751"/>
    </row>
    <row r="46" spans="1:14">
      <c r="A46">
        <v>14</v>
      </c>
      <c r="B46" t="s">
        <v>152</v>
      </c>
      <c r="C46" t="s">
        <v>24</v>
      </c>
      <c r="D46" t="s">
        <v>57</v>
      </c>
      <c r="E46" s="748" cm="1">
        <f t="array" ref="E46">IFERROR(INDEX(Data_SL!G$2:G$368,MATCH(IF(B$3=1,D$3-1,D$3)&amp;IF(B$3=1,12,B$3-1)&amp;B46,Data_SL!B$2:B$368&amp;Data_SL!A$2:A$368&amp;Data_SL!F$2:F$368,0)),0)</f>
        <v>1420640000</v>
      </c>
      <c r="F46" s="750"/>
      <c r="G46" s="750"/>
      <c r="H46" s="748" cm="1">
        <f t="array" ref="H46">IFERROR(INDEX(Data_SL!J$2:J$368,MATCH(IF(B$3=1,D$3-1,D$3)&amp;IF(B$3=1,12,B$3-1)&amp;B46,Data_SL!B$2:B$368&amp;Data_SL!A$2:A$368&amp;Data_SL!F$2:F$368,0)),0)+G46</f>
        <v>1420640000</v>
      </c>
      <c r="I46" s="750"/>
      <c r="J46" s="748">
        <f t="shared" si="4"/>
        <v>1420640000</v>
      </c>
      <c r="K46" s="748">
        <f t="shared" si="5"/>
        <v>0</v>
      </c>
      <c r="L46" s="754">
        <f t="shared" si="6"/>
        <v>0</v>
      </c>
      <c r="M46" s="754">
        <f t="shared" si="7"/>
        <v>1</v>
      </c>
      <c r="N46" s="751"/>
    </row>
    <row r="47" spans="1:14">
      <c r="A47">
        <v>15</v>
      </c>
      <c r="B47" t="s">
        <v>72</v>
      </c>
      <c r="C47" t="s">
        <v>24</v>
      </c>
      <c r="D47" t="s">
        <v>57</v>
      </c>
      <c r="E47" s="748" cm="1">
        <f t="array" ref="E47">IFERROR(INDEX(Data_SL!G$2:G$368,MATCH(IF(B$3=1,D$3-1,D$3)&amp;IF(B$3=1,12,B$3-1)&amp;B47,Data_SL!B$2:B$368&amp;Data_SL!A$2:A$368&amp;Data_SL!F$2:F$368,0)),0)</f>
        <v>1215243000</v>
      </c>
      <c r="F47" s="750"/>
      <c r="G47" s="750"/>
      <c r="H47" s="748" cm="1">
        <f t="array" ref="H47">IFERROR(INDEX(Data_SL!J$2:J$368,MATCH(IF(B$3=1,D$3-1,D$3)&amp;IF(B$3=1,12,B$3-1)&amp;B47,Data_SL!B$2:B$368&amp;Data_SL!A$2:A$368&amp;Data_SL!F$2:F$368,0)),0)+G47</f>
        <v>1215243000</v>
      </c>
      <c r="I47" s="750"/>
      <c r="J47" s="748">
        <f t="shared" si="4"/>
        <v>1215243000</v>
      </c>
      <c r="K47" s="748">
        <f t="shared" si="5"/>
        <v>0</v>
      </c>
      <c r="L47" s="754">
        <f t="shared" si="6"/>
        <v>0</v>
      </c>
      <c r="M47" s="754">
        <f t="shared" si="7"/>
        <v>1</v>
      </c>
      <c r="N47" s="751"/>
    </row>
    <row r="48" spans="1:14">
      <c r="A48">
        <v>16</v>
      </c>
      <c r="B48" t="s">
        <v>73</v>
      </c>
      <c r="C48" t="s">
        <v>24</v>
      </c>
      <c r="D48" t="s">
        <v>57</v>
      </c>
      <c r="E48" s="748" cm="1">
        <f t="array" ref="E48">IFERROR(INDEX(Data_SL!G$2:G$368,MATCH(IF(B$3=1,D$3-1,D$3)&amp;IF(B$3=1,12,B$3-1)&amp;B48,Data_SL!B$2:B$368&amp;Data_SL!A$2:A$368&amp;Data_SL!F$2:F$368,0)),0)</f>
        <v>1217161000</v>
      </c>
      <c r="F48" s="750"/>
      <c r="G48" s="750"/>
      <c r="H48" s="748" cm="1">
        <f t="array" ref="H48">IFERROR(INDEX(Data_SL!J$2:J$368,MATCH(IF(B$3=1,D$3-1,D$3)&amp;IF(B$3=1,12,B$3-1)&amp;B48,Data_SL!B$2:B$368&amp;Data_SL!A$2:A$368&amp;Data_SL!F$2:F$368,0)),0)+G48</f>
        <v>1217161000</v>
      </c>
      <c r="I48" s="750"/>
      <c r="J48" s="748">
        <f t="shared" si="4"/>
        <v>1217161000</v>
      </c>
      <c r="K48" s="748">
        <f t="shared" si="5"/>
        <v>0</v>
      </c>
      <c r="L48" s="754">
        <f t="shared" si="6"/>
        <v>0</v>
      </c>
      <c r="M48" s="754">
        <f t="shared" si="7"/>
        <v>1</v>
      </c>
      <c r="N48" s="751"/>
    </row>
    <row r="49" spans="1:14">
      <c r="A49">
        <v>17</v>
      </c>
      <c r="B49" t="s">
        <v>75</v>
      </c>
      <c r="C49" t="s">
        <v>24</v>
      </c>
      <c r="D49" t="s">
        <v>57</v>
      </c>
      <c r="E49" s="748" cm="1">
        <f t="array" ref="E49">IFERROR(INDEX(Data_SL!G$2:G$368,MATCH(IF(B$3=1,D$3-1,D$3)&amp;IF(B$3=1,12,B$3-1)&amp;B49,Data_SL!B$2:B$368&amp;Data_SL!A$2:A$368&amp;Data_SL!F$2:F$368,0)),0)</f>
        <v>1150000000</v>
      </c>
      <c r="F49" s="750"/>
      <c r="G49" s="750"/>
      <c r="H49" s="748" cm="1">
        <f t="array" ref="H49">IFERROR(INDEX(Data_SL!J$2:J$368,MATCH(IF(B$3=1,D$3-1,D$3)&amp;IF(B$3=1,12,B$3-1)&amp;B49,Data_SL!B$2:B$368&amp;Data_SL!A$2:A$368&amp;Data_SL!F$2:F$368,0)),0)+G49</f>
        <v>1150000000</v>
      </c>
      <c r="I49" s="750"/>
      <c r="J49" s="748">
        <f t="shared" si="4"/>
        <v>1150000000</v>
      </c>
      <c r="K49" s="748">
        <f t="shared" si="5"/>
        <v>0</v>
      </c>
      <c r="L49" s="754">
        <f t="shared" si="6"/>
        <v>0</v>
      </c>
      <c r="M49" s="754">
        <f t="shared" si="7"/>
        <v>1</v>
      </c>
      <c r="N49" s="751"/>
    </row>
    <row r="50" spans="1:14">
      <c r="A50">
        <v>18</v>
      </c>
      <c r="B50" t="s">
        <v>244</v>
      </c>
      <c r="C50" t="s">
        <v>24</v>
      </c>
      <c r="D50" t="s">
        <v>57</v>
      </c>
      <c r="E50" s="748" cm="1">
        <f t="array" ref="E50">IFERROR(INDEX(Data_SL!G$2:G$368,MATCH(IF(B$3=1,D$3-1,D$3)&amp;IF(B$3=1,12,B$3-1)&amp;B50,Data_SL!B$2:B$368&amp;Data_SL!A$2:A$368&amp;Data_SL!F$2:F$368,0)),0)</f>
        <v>0</v>
      </c>
      <c r="F50" s="750"/>
      <c r="G50" s="750"/>
      <c r="H50" s="748" cm="1">
        <f t="array" ref="H50">IFERROR(INDEX(Data_SL!J$2:J$368,MATCH(IF(B$3=1,D$3-1,D$3)&amp;IF(B$3=1,12,B$3-1)&amp;B50,Data_SL!B$2:B$368&amp;Data_SL!A$2:A$368&amp;Data_SL!F$2:F$368,0)),0)+G50</f>
        <v>0</v>
      </c>
      <c r="I50" s="750"/>
      <c r="J50" s="748">
        <f t="shared" si="4"/>
        <v>0</v>
      </c>
      <c r="K50" s="748">
        <f t="shared" si="5"/>
        <v>0</v>
      </c>
      <c r="L50" s="754">
        <f t="shared" si="6"/>
        <v>0</v>
      </c>
      <c r="M50" s="754">
        <f t="shared" si="7"/>
        <v>0</v>
      </c>
      <c r="N50" s="751"/>
    </row>
    <row r="51" spans="1:14">
      <c r="A51">
        <v>19</v>
      </c>
      <c r="B51" t="s">
        <v>225</v>
      </c>
      <c r="C51" t="s">
        <v>24</v>
      </c>
      <c r="D51" t="s">
        <v>57</v>
      </c>
      <c r="E51" s="748" cm="1">
        <f t="array" ref="E51">IFERROR(INDEX(Data_SL!G$2:G$368,MATCH(IF(B$3=1,D$3-1,D$3)&amp;IF(B$3=1,12,B$3-1)&amp;B51,Data_SL!B$2:B$368&amp;Data_SL!A$2:A$368&amp;Data_SL!F$2:F$368,0)),0)</f>
        <v>1269841117</v>
      </c>
      <c r="F51" s="750"/>
      <c r="G51" s="750"/>
      <c r="H51" s="748" cm="1">
        <f t="array" ref="H51">IFERROR(INDEX(Data_SL!J$2:J$368,MATCH(IF(B$3=1,D$3-1,D$3)&amp;IF(B$3=1,12,B$3-1)&amp;B51,Data_SL!B$2:B$368&amp;Data_SL!A$2:A$368&amp;Data_SL!F$2:F$368,0)),0)+G51</f>
        <v>119171250</v>
      </c>
      <c r="I51" s="750"/>
      <c r="J51" s="748">
        <f t="shared" si="4"/>
        <v>119171250</v>
      </c>
      <c r="K51" s="748">
        <f t="shared" si="5"/>
        <v>1150669867</v>
      </c>
      <c r="L51" s="754">
        <f t="shared" si="6"/>
        <v>0</v>
      </c>
      <c r="M51" s="754">
        <f t="shared" si="7"/>
        <v>9.3847370670704158E-2</v>
      </c>
      <c r="N51" s="751"/>
    </row>
    <row r="52" spans="1:14">
      <c r="A52">
        <v>20</v>
      </c>
      <c r="B52" t="s">
        <v>76</v>
      </c>
      <c r="C52" t="s">
        <v>24</v>
      </c>
      <c r="D52" t="s">
        <v>57</v>
      </c>
      <c r="E52" s="748" cm="1">
        <f t="array" ref="E52">IFERROR(INDEX(Data_SL!G$2:G$368,MATCH(IF(B$3=1,D$3-1,D$3)&amp;IF(B$3=1,12,B$3-1)&amp;B52,Data_SL!B$2:B$368&amp;Data_SL!A$2:A$368&amp;Data_SL!F$2:F$368,0)),0)</f>
        <v>1382220000</v>
      </c>
      <c r="F52" s="750"/>
      <c r="G52" s="750"/>
      <c r="H52" s="748" cm="1">
        <f t="array" ref="H52">IFERROR(INDEX(Data_SL!J$2:J$368,MATCH(IF(B$3=1,D$3-1,D$3)&amp;IF(B$3=1,12,B$3-1)&amp;B52,Data_SL!B$2:B$368&amp;Data_SL!A$2:A$368&amp;Data_SL!F$2:F$368,0)),0)+G52</f>
        <v>1382220000</v>
      </c>
      <c r="I52" s="750"/>
      <c r="J52" s="748">
        <f t="shared" si="4"/>
        <v>1382220000</v>
      </c>
      <c r="K52" s="748">
        <f t="shared" si="5"/>
        <v>0</v>
      </c>
      <c r="L52" s="754">
        <f t="shared" si="6"/>
        <v>0</v>
      </c>
      <c r="M52" s="754">
        <f t="shared" si="7"/>
        <v>1</v>
      </c>
      <c r="N52" s="751"/>
    </row>
    <row r="53" spans="1:14">
      <c r="A53">
        <v>21</v>
      </c>
      <c r="B53" t="s">
        <v>77</v>
      </c>
      <c r="C53" t="s">
        <v>24</v>
      </c>
      <c r="D53" t="s">
        <v>57</v>
      </c>
      <c r="E53" s="748" cm="1">
        <f t="array" ref="E53">IFERROR(INDEX(Data_SL!G$2:G$368,MATCH(IF(B$3=1,D$3-1,D$3)&amp;IF(B$3=1,12,B$3-1)&amp;B53,Data_SL!B$2:B$368&amp;Data_SL!A$2:A$368&amp;Data_SL!F$2:F$368,0)),0)</f>
        <v>1509219000</v>
      </c>
      <c r="F53" s="750"/>
      <c r="G53" s="750"/>
      <c r="H53" s="748" cm="1">
        <f t="array" ref="H53">IFERROR(INDEX(Data_SL!J$2:J$368,MATCH(IF(B$3=1,D$3-1,D$3)&amp;IF(B$3=1,12,B$3-1)&amp;B53,Data_SL!B$2:B$368&amp;Data_SL!A$2:A$368&amp;Data_SL!F$2:F$368,0)),0)+G53</f>
        <v>426300000</v>
      </c>
      <c r="I53" s="750"/>
      <c r="J53" s="748">
        <f t="shared" si="4"/>
        <v>426300000</v>
      </c>
      <c r="K53" s="748">
        <f t="shared" si="5"/>
        <v>1082919000</v>
      </c>
      <c r="L53" s="754">
        <f t="shared" si="6"/>
        <v>0</v>
      </c>
      <c r="M53" s="754">
        <f t="shared" si="7"/>
        <v>0.28246397640103921</v>
      </c>
      <c r="N53" s="751"/>
    </row>
    <row r="54" spans="1:14">
      <c r="A54">
        <v>1</v>
      </c>
      <c r="B54" t="s">
        <v>87</v>
      </c>
      <c r="C54" t="s">
        <v>79</v>
      </c>
      <c r="E54" s="748" cm="1">
        <f t="array" ref="E54">IFERROR(INDEX(Data_SL!G$2:G$368,MATCH(IF(B$3=1,D$3-1,D$3)&amp;IF(B$3=1,12,B$3-1)&amp;B54,Data_SL!B$2:B$368&amp;Data_SL!A$2:A$368&amp;Data_SL!F$2:F$368,0)),0)</f>
        <v>1450000000</v>
      </c>
      <c r="F54" s="750"/>
      <c r="G54" s="750"/>
      <c r="H54" s="748" cm="1">
        <f t="array" ref="H54">IFERROR(INDEX(Data_SL!J$2:J$368,MATCH(IF(B$3=1,D$3-1,D$3)&amp;IF(B$3=1,12,B$3-1)&amp;B54,Data_SL!B$2:B$368&amp;Data_SL!A$2:A$368&amp;Data_SL!F$2:F$368,0)),0)+G54</f>
        <v>844241558</v>
      </c>
      <c r="I54" s="750"/>
      <c r="J54" s="748">
        <f t="shared" si="4"/>
        <v>844241558</v>
      </c>
      <c r="K54" s="748">
        <f t="shared" si="5"/>
        <v>605758442</v>
      </c>
      <c r="L54" s="754">
        <f t="shared" si="6"/>
        <v>0</v>
      </c>
      <c r="M54" s="754">
        <f t="shared" si="7"/>
        <v>0.58223555724137932</v>
      </c>
      <c r="N54" s="751"/>
    </row>
    <row r="55" spans="1:14">
      <c r="A55">
        <v>2</v>
      </c>
      <c r="B55" t="s">
        <v>88</v>
      </c>
      <c r="C55" t="s">
        <v>79</v>
      </c>
      <c r="E55" s="748" cm="1">
        <f t="array" ref="E55">IFERROR(INDEX(Data_SL!G$2:G$368,MATCH(IF(B$3=1,D$3-1,D$3)&amp;IF(B$3=1,12,B$3-1)&amp;B55,Data_SL!B$2:B$368&amp;Data_SL!A$2:A$368&amp;Data_SL!F$2:F$368,0)),0)</f>
        <v>1450000000</v>
      </c>
      <c r="F55" s="750"/>
      <c r="G55" s="750"/>
      <c r="H55" s="748" cm="1">
        <f t="array" ref="H55">IFERROR(INDEX(Data_SL!J$2:J$368,MATCH(IF(B$3=1,D$3-1,D$3)&amp;IF(B$3=1,12,B$3-1)&amp;B55,Data_SL!B$2:B$368&amp;Data_SL!A$2:A$368&amp;Data_SL!F$2:F$368,0)),0)+G55</f>
        <v>844870640</v>
      </c>
      <c r="I55" s="750"/>
      <c r="J55" s="748">
        <f t="shared" si="4"/>
        <v>844870640</v>
      </c>
      <c r="K55" s="748">
        <f t="shared" si="5"/>
        <v>605129360</v>
      </c>
      <c r="L55" s="754">
        <f t="shared" si="6"/>
        <v>0</v>
      </c>
      <c r="M55" s="754">
        <f t="shared" si="7"/>
        <v>0.58266940689655178</v>
      </c>
      <c r="N55" s="751"/>
    </row>
    <row r="56" spans="1:14">
      <c r="A56">
        <v>3</v>
      </c>
      <c r="B56" t="s">
        <v>89</v>
      </c>
      <c r="C56" t="s">
        <v>79</v>
      </c>
      <c r="E56" s="748" cm="1">
        <f t="array" ref="E56">IFERROR(INDEX(Data_SL!G$2:G$368,MATCH(IF(B$3=1,D$3-1,D$3)&amp;IF(B$3=1,12,B$3-1)&amp;B56,Data_SL!B$2:B$368&amp;Data_SL!A$2:A$368&amp;Data_SL!F$2:F$368,0)),0)</f>
        <v>1667337000</v>
      </c>
      <c r="F56" s="750"/>
      <c r="G56" s="750"/>
      <c r="H56" s="748" cm="1">
        <f t="array" ref="H56">IFERROR(INDEX(Data_SL!J$2:J$368,MATCH(IF(B$3=1,D$3-1,D$3)&amp;IF(B$3=1,12,B$3-1)&amp;B56,Data_SL!B$2:B$368&amp;Data_SL!A$2:A$368&amp;Data_SL!F$2:F$368,0)),0)+G56</f>
        <v>1667337000</v>
      </c>
      <c r="I56" s="750"/>
      <c r="J56" s="748">
        <f t="shared" si="4"/>
        <v>1667337000</v>
      </c>
      <c r="K56" s="748">
        <f t="shared" si="5"/>
        <v>0</v>
      </c>
      <c r="L56" s="754">
        <f t="shared" si="6"/>
        <v>0</v>
      </c>
      <c r="M56" s="754">
        <f t="shared" si="7"/>
        <v>1</v>
      </c>
      <c r="N56" s="751"/>
    </row>
    <row r="57" spans="1:14">
      <c r="A57">
        <v>4</v>
      </c>
      <c r="B57" t="s">
        <v>153</v>
      </c>
      <c r="C57" t="s">
        <v>79</v>
      </c>
      <c r="E57" s="748" cm="1">
        <f t="array" ref="E57">IFERROR(INDEX(Data_SL!G$2:G$368,MATCH(IF(B$3=1,D$3-1,D$3)&amp;IF(B$3=1,12,B$3-1)&amp;B57,Data_SL!B$2:B$368&amp;Data_SL!A$2:A$368&amp;Data_SL!F$2:F$368,0)),0)</f>
        <v>2442810000</v>
      </c>
      <c r="F57" s="750"/>
      <c r="G57" s="750"/>
      <c r="H57" s="748" cm="1">
        <f t="array" ref="H57">IFERROR(INDEX(Data_SL!J$2:J$368,MATCH(IF(B$3=1,D$3-1,D$3)&amp;IF(B$3=1,12,B$3-1)&amp;B57,Data_SL!B$2:B$368&amp;Data_SL!A$2:A$368&amp;Data_SL!F$2:F$368,0)),0)+G57</f>
        <v>0</v>
      </c>
      <c r="I57" s="750"/>
      <c r="J57" s="748">
        <f t="shared" si="4"/>
        <v>0</v>
      </c>
      <c r="K57" s="748">
        <f t="shared" si="5"/>
        <v>2442810000</v>
      </c>
      <c r="L57" s="754">
        <f t="shared" si="6"/>
        <v>0</v>
      </c>
      <c r="M57" s="754">
        <f t="shared" si="7"/>
        <v>0</v>
      </c>
      <c r="N57" s="751"/>
    </row>
    <row r="58" spans="1:14">
      <c r="A58">
        <v>5</v>
      </c>
      <c r="B58" t="s">
        <v>90</v>
      </c>
      <c r="C58" t="s">
        <v>79</v>
      </c>
      <c r="E58" s="748" cm="1">
        <f t="array" ref="E58">IFERROR(INDEX(Data_SL!G$2:G$368,MATCH(IF(B$3=1,D$3-1,D$3)&amp;IF(B$3=1,12,B$3-1)&amp;B58,Data_SL!B$2:B$368&amp;Data_SL!A$2:A$368&amp;Data_SL!F$2:F$368,0)),0)</f>
        <v>1665300000</v>
      </c>
      <c r="F58" s="750"/>
      <c r="G58" s="750"/>
      <c r="H58" s="748" cm="1">
        <f t="array" ref="H58">IFERROR(INDEX(Data_SL!J$2:J$368,MATCH(IF(B$3=1,D$3-1,D$3)&amp;IF(B$3=1,12,B$3-1)&amp;B58,Data_SL!B$2:B$368&amp;Data_SL!A$2:A$368&amp;Data_SL!F$2:F$368,0)),0)+G58</f>
        <v>1665300000</v>
      </c>
      <c r="I58" s="750"/>
      <c r="J58" s="748">
        <f t="shared" si="4"/>
        <v>1665300000</v>
      </c>
      <c r="K58" s="748">
        <f t="shared" si="5"/>
        <v>0</v>
      </c>
      <c r="L58" s="754">
        <f t="shared" si="6"/>
        <v>0</v>
      </c>
      <c r="M58" s="754">
        <f t="shared" si="7"/>
        <v>1</v>
      </c>
      <c r="N58" s="751"/>
    </row>
    <row r="59" spans="1:14">
      <c r="A59">
        <v>6</v>
      </c>
      <c r="B59" t="s">
        <v>92</v>
      </c>
      <c r="C59" t="s">
        <v>79</v>
      </c>
      <c r="E59" s="748" cm="1">
        <f t="array" ref="E59">IFERROR(INDEX(Data_SL!G$2:G$368,MATCH(IF(B$3=1,D$3-1,D$3)&amp;IF(B$3=1,12,B$3-1)&amp;B59,Data_SL!B$2:B$368&amp;Data_SL!A$2:A$368&amp;Data_SL!F$2:F$368,0)),0)</f>
        <v>1663272000</v>
      </c>
      <c r="F59" s="750"/>
      <c r="G59" s="750"/>
      <c r="H59" s="748" cm="1">
        <f t="array" ref="H59">IFERROR(INDEX(Data_SL!J$2:J$368,MATCH(IF(B$3=1,D$3-1,D$3)&amp;IF(B$3=1,12,B$3-1)&amp;B59,Data_SL!B$2:B$368&amp;Data_SL!A$2:A$368&amp;Data_SL!F$2:F$368,0)),0)+G59</f>
        <v>867957602</v>
      </c>
      <c r="I59" s="750"/>
      <c r="J59" s="748">
        <f t="shared" si="4"/>
        <v>867957602</v>
      </c>
      <c r="K59" s="748">
        <f t="shared" si="5"/>
        <v>795314398</v>
      </c>
      <c r="L59" s="754">
        <f t="shared" si="6"/>
        <v>0</v>
      </c>
      <c r="M59" s="754">
        <f t="shared" si="7"/>
        <v>0.52183743969717522</v>
      </c>
      <c r="N59" s="751"/>
    </row>
    <row r="60" spans="1:14">
      <c r="A60">
        <v>1</v>
      </c>
      <c r="B60" t="s">
        <v>95</v>
      </c>
      <c r="C60" t="s">
        <v>93</v>
      </c>
      <c r="E60" s="748" cm="1">
        <f t="array" ref="E60">IFERROR(INDEX(Data_SL!G$2:G$368,MATCH(IF(B$3=1,D$3-1,D$3)&amp;IF(B$3=1,12,B$3-1)&amp;B60,Data_SL!B$2:B$368&amp;Data_SL!A$2:A$368&amp;Data_SL!F$2:F$368,0)),0)</f>
        <v>2579225000</v>
      </c>
      <c r="F60" s="750"/>
      <c r="G60" s="750"/>
      <c r="H60" s="748" cm="1">
        <f t="array" ref="H60">IFERROR(INDEX(Data_SL!J$2:J$368,MATCH(IF(B$3=1,D$3-1,D$3)&amp;IF(B$3=1,12,B$3-1)&amp;B60,Data_SL!B$2:B$368&amp;Data_SL!A$2:A$368&amp;Data_SL!F$2:F$368,0)),0)+G60</f>
        <v>1943703960</v>
      </c>
      <c r="I60" s="750"/>
      <c r="J60" s="748">
        <f t="shared" si="4"/>
        <v>1943703960</v>
      </c>
      <c r="K60" s="748">
        <f t="shared" si="5"/>
        <v>635521040</v>
      </c>
      <c r="L60" s="754">
        <f t="shared" si="6"/>
        <v>0</v>
      </c>
      <c r="M60" s="754">
        <f t="shared" si="7"/>
        <v>0.75360000000000005</v>
      </c>
      <c r="N60" s="751"/>
    </row>
    <row r="61" spans="1:14">
      <c r="A61">
        <v>1</v>
      </c>
      <c r="B61" t="s">
        <v>216</v>
      </c>
      <c r="C61" t="s">
        <v>96</v>
      </c>
      <c r="E61" s="748" cm="1">
        <f t="array" ref="E61">IFERROR(INDEX(Data_SL!G$2:G$368,MATCH(IF(B$3=1,D$3-1,D$3)&amp;IF(B$3=1,12,B$3-1)&amp;B61,Data_SL!B$2:B$368&amp;Data_SL!A$2:A$368&amp;Data_SL!F$2:F$368,0)),0)</f>
        <v>6635659000</v>
      </c>
      <c r="F61" s="750"/>
      <c r="G61" s="750"/>
      <c r="H61" s="748" cm="1">
        <f t="array" ref="H61">IFERROR(INDEX(Data_SL!J$2:J$368,MATCH(IF(B$3=1,D$3-1,D$3)&amp;IF(B$3=1,12,B$3-1)&amp;B61,Data_SL!B$2:B$368&amp;Data_SL!A$2:A$368&amp;Data_SL!F$2:F$368,0)),0)+G61</f>
        <v>4643607000</v>
      </c>
      <c r="I61" s="750"/>
      <c r="J61" s="748">
        <f t="shared" si="4"/>
        <v>4643607000</v>
      </c>
      <c r="K61" s="748">
        <f t="shared" si="5"/>
        <v>1992052000</v>
      </c>
      <c r="L61" s="754">
        <f t="shared" si="6"/>
        <v>0</v>
      </c>
      <c r="M61" s="754">
        <f t="shared" si="7"/>
        <v>0.69979590572692174</v>
      </c>
      <c r="N61" s="751"/>
    </row>
    <row r="62" spans="1:14">
      <c r="A62">
        <v>1</v>
      </c>
      <c r="B62" t="s">
        <v>169</v>
      </c>
      <c r="C62" t="s">
        <v>229</v>
      </c>
      <c r="E62" s="748" cm="1">
        <f t="array" ref="E62">IFERROR(INDEX(Data_SL!G$2:G$368,MATCH(IF(B$3=1,D$3-1,D$3)&amp;IF(B$3=1,12,B$3-1)&amp;B62,Data_SL!B$2:B$368&amp;Data_SL!A$2:A$368&amp;Data_SL!F$2:F$368,0)),0)</f>
        <v>1890897000</v>
      </c>
      <c r="F62" s="750"/>
      <c r="G62" s="750"/>
      <c r="H62" s="748" cm="1">
        <f t="array" ref="H62">IFERROR(INDEX(Data_SL!J$2:J$368,MATCH(IF(B$3=1,D$3-1,D$3)&amp;IF(B$3=1,12,B$3-1)&amp;B62,Data_SL!B$2:B$368&amp;Data_SL!A$2:A$368&amp;Data_SL!F$2:F$368,0)),0)+G62</f>
        <v>1890897000</v>
      </c>
      <c r="I62" s="750"/>
      <c r="J62" s="748">
        <f t="shared" si="4"/>
        <v>1890897000</v>
      </c>
      <c r="K62" s="748">
        <f t="shared" si="5"/>
        <v>0</v>
      </c>
      <c r="L62" s="754">
        <f t="shared" si="6"/>
        <v>0</v>
      </c>
      <c r="M62" s="754">
        <f t="shared" si="7"/>
        <v>1</v>
      </c>
      <c r="N62" s="751"/>
    </row>
    <row r="64" spans="1:14">
      <c r="A64" s="752" t="s">
        <v>384</v>
      </c>
    </row>
  </sheetData>
  <dataValidations count="1">
    <dataValidation type="list" allowBlank="1" showInputMessage="1" showErrorMessage="1" sqref="B3" xr:uid="{5B56747E-730F-4534-8921-850E56E3C734}">
      <formula1>"1,2,3,4,5,6,7,8,9,10,11,12"</formula1>
    </dataValidation>
  </dataValidation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0F5B3-0B26-44CF-B900-32E3E81FD713}">
  <dimension ref="A1:T84"/>
  <sheetViews>
    <sheetView workbookViewId="0"/>
  </sheetViews>
  <sheetFormatPr defaultRowHeight="12.75"/>
  <cols>
    <col min="1" max="1" width="6.7109375" customWidth="1"/>
    <col min="2" max="3" width="19" customWidth="1"/>
    <col min="4" max="6" width="12.42578125" customWidth="1"/>
    <col min="7" max="20" width="21" customWidth="1"/>
  </cols>
  <sheetData>
    <row r="1" spans="1:20" ht="18">
      <c r="A1" s="743" t="s">
        <v>385</v>
      </c>
    </row>
    <row r="3" spans="1:20" ht="18">
      <c r="A3" s="733" t="s">
        <v>363</v>
      </c>
      <c r="B3" s="744">
        <v>12</v>
      </c>
      <c r="C3" s="733" t="s">
        <v>416</v>
      </c>
      <c r="D3" s="744">
        <v>2025</v>
      </c>
    </row>
    <row r="4" spans="1:20">
      <c r="A4" s="745" t="s">
        <v>386</v>
      </c>
    </row>
    <row r="6" spans="1:20" ht="39.950000000000003" customHeight="1">
      <c r="A6" s="747" t="s">
        <v>8</v>
      </c>
      <c r="B6" s="747" t="s">
        <v>9</v>
      </c>
      <c r="C6" s="747" t="s">
        <v>337</v>
      </c>
      <c r="D6" s="747" t="s">
        <v>336</v>
      </c>
      <c r="E6" s="747" t="s">
        <v>316</v>
      </c>
      <c r="F6" s="747" t="s">
        <v>317</v>
      </c>
      <c r="G6" s="747" t="s">
        <v>387</v>
      </c>
      <c r="H6" s="747" t="s">
        <v>388</v>
      </c>
      <c r="I6" s="747" t="s">
        <v>389</v>
      </c>
      <c r="J6" s="747" t="s">
        <v>390</v>
      </c>
      <c r="K6" s="747" t="s">
        <v>391</v>
      </c>
      <c r="L6" s="747" t="s">
        <v>392</v>
      </c>
      <c r="M6" s="747" t="s">
        <v>393</v>
      </c>
      <c r="N6" s="747" t="s">
        <v>394</v>
      </c>
      <c r="O6" s="747" t="s">
        <v>395</v>
      </c>
      <c r="P6" s="747" t="s">
        <v>396</v>
      </c>
      <c r="Q6" s="747" t="s">
        <v>397</v>
      </c>
      <c r="R6" s="747" t="s">
        <v>398</v>
      </c>
      <c r="S6" s="747" t="s">
        <v>399</v>
      </c>
      <c r="T6" s="747" t="s">
        <v>400</v>
      </c>
    </row>
    <row r="7" spans="1:20">
      <c r="A7">
        <v>1</v>
      </c>
      <c r="B7" t="s">
        <v>145</v>
      </c>
      <c r="C7" t="s">
        <v>28</v>
      </c>
      <c r="D7" t="s">
        <v>27</v>
      </c>
      <c r="E7" t="s">
        <v>24</v>
      </c>
      <c r="F7" t="s">
        <v>27</v>
      </c>
      <c r="G7" s="748" cm="1">
        <f t="array" ref="G7">IFERROR(INDEX(Data_DT!I$2:I$429,MATCH(IF(B$3=1,D$3-1,D$3)&amp;IF(B$3=1,12,B$3-1)&amp;C7,Data_DT!B$2:B$429&amp;Data_DT!A$2:A$429&amp;Data_DT!H$2:H$429,0)),0)</f>
        <v>1058030000</v>
      </c>
      <c r="H7" s="750"/>
      <c r="I7" s="750"/>
      <c r="J7" s="748" cm="1">
        <f t="array" ref="J7">IFERROR(INDEX(Data_DT!L$2:L$429,MATCH(IF(B$3=1,D$3-1,D$3)&amp;IF(B$3=1,12,B$3-1)&amp;C7,Data_DT!B$2:B$429&amp;Data_DT!A$2:A$429&amp;Data_DT!H$2:H$429,0)),0)+I7</f>
        <v>700000000</v>
      </c>
      <c r="K7" s="748">
        <f t="shared" ref="K7:K38" si="0">G7-J7</f>
        <v>358030000</v>
      </c>
      <c r="L7" s="748" cm="1">
        <f t="array" ref="L7">IFERROR(INDEX(Data_DT!N$2:N$429,MATCH(IF(B$3=1,D$3-1,D$3)&amp;IF(B$3=1,12,B$3-1)&amp;C7,Data_DT!B$2:B$429&amp;Data_DT!A$2:A$429&amp;Data_DT!H$2:H$429,0)),0)</f>
        <v>0</v>
      </c>
      <c r="M7" s="750"/>
      <c r="N7" s="748" cm="1">
        <f t="array" ref="N7">IFERROR(INDEX(Data_DT!P$2:P$429,MATCH(IF(B$3=1,D$3-1,D$3)&amp;IF(B$3=1,12,B$3-1)&amp;C7,Data_DT!B$2:B$429&amp;Data_DT!A$2:A$429&amp;Data_DT!H$2:H$429,0)),0)+M7</f>
        <v>0</v>
      </c>
      <c r="O7" s="748">
        <f t="shared" ref="O7:O38" si="1">L7-N7</f>
        <v>0</v>
      </c>
      <c r="P7" s="748">
        <f t="shared" ref="P7:P38" si="2">I7+M7</f>
        <v>0</v>
      </c>
      <c r="Q7" s="748">
        <f t="shared" ref="Q7:Q38" si="3">J7+N7</f>
        <v>700000000</v>
      </c>
      <c r="R7" s="748">
        <f t="shared" ref="R7:R38" si="4">K7+O7</f>
        <v>358030000</v>
      </c>
      <c r="S7" s="749"/>
      <c r="T7" s="754">
        <f t="shared" ref="T7:T38" si="5">IF(G7=0,0,Q7/G7)</f>
        <v>0.66160694876326753</v>
      </c>
    </row>
    <row r="8" spans="1:20">
      <c r="A8">
        <v>2</v>
      </c>
      <c r="B8" t="s">
        <v>145</v>
      </c>
      <c r="C8" t="s">
        <v>29</v>
      </c>
      <c r="D8" t="s">
        <v>27</v>
      </c>
      <c r="E8" t="s">
        <v>24</v>
      </c>
      <c r="F8" t="s">
        <v>27</v>
      </c>
      <c r="G8" s="748" cm="1">
        <f t="array" ref="G8">IFERROR(INDEX(Data_DT!I$2:I$429,MATCH(IF(B$3=1,D$3-1,D$3)&amp;IF(B$3=1,12,B$3-1)&amp;C8,Data_DT!B$2:B$429&amp;Data_DT!A$2:A$429&amp;Data_DT!H$2:H$429,0)),0)</f>
        <v>1118543000</v>
      </c>
      <c r="H8" s="750"/>
      <c r="I8" s="750"/>
      <c r="J8" s="748" cm="1">
        <f t="array" ref="J8">IFERROR(INDEX(Data_DT!L$2:L$429,MATCH(IF(B$3=1,D$3-1,D$3)&amp;IF(B$3=1,12,B$3-1)&amp;C8,Data_DT!B$2:B$429&amp;Data_DT!A$2:A$429&amp;Data_DT!H$2:H$429,0)),0)+I8</f>
        <v>1118000000</v>
      </c>
      <c r="K8" s="748">
        <f t="shared" si="0"/>
        <v>543000</v>
      </c>
      <c r="L8" s="748" cm="1">
        <f t="array" ref="L8">IFERROR(INDEX(Data_DT!N$2:N$429,MATCH(IF(B$3=1,D$3-1,D$3)&amp;IF(B$3=1,12,B$3-1)&amp;C8,Data_DT!B$2:B$429&amp;Data_DT!A$2:A$429&amp;Data_DT!H$2:H$429,0)),0)</f>
        <v>138256070</v>
      </c>
      <c r="M8" s="750"/>
      <c r="N8" s="748" cm="1">
        <f t="array" ref="N8">IFERROR(INDEX(Data_DT!P$2:P$429,MATCH(IF(B$3=1,D$3-1,D$3)&amp;IF(B$3=1,12,B$3-1)&amp;C8,Data_DT!B$2:B$429&amp;Data_DT!A$2:A$429&amp;Data_DT!H$2:H$429,0)),0)+M8</f>
        <v>138256070</v>
      </c>
      <c r="O8" s="748">
        <f t="shared" si="1"/>
        <v>0</v>
      </c>
      <c r="P8" s="748">
        <f t="shared" si="2"/>
        <v>0</v>
      </c>
      <c r="Q8" s="748">
        <f t="shared" si="3"/>
        <v>1256256070</v>
      </c>
      <c r="R8" s="748">
        <f t="shared" si="4"/>
        <v>543000</v>
      </c>
      <c r="S8" s="749"/>
      <c r="T8" s="754">
        <f t="shared" si="5"/>
        <v>1.1231182618817515</v>
      </c>
    </row>
    <row r="9" spans="1:20">
      <c r="A9">
        <v>3</v>
      </c>
      <c r="B9" t="s">
        <v>145</v>
      </c>
      <c r="C9" t="s">
        <v>31</v>
      </c>
      <c r="D9" t="s">
        <v>27</v>
      </c>
      <c r="E9" t="s">
        <v>24</v>
      </c>
      <c r="F9" t="s">
        <v>27</v>
      </c>
      <c r="G9" s="748" cm="1">
        <f t="array" ref="G9">IFERROR(INDEX(Data_DT!I$2:I$429,MATCH(IF(B$3=1,D$3-1,D$3)&amp;IF(B$3=1,12,B$3-1)&amp;C9,Data_DT!B$2:B$429&amp;Data_DT!A$2:A$429&amp;Data_DT!H$2:H$429,0)),0)</f>
        <v>1161338000</v>
      </c>
      <c r="H9" s="750"/>
      <c r="I9" s="750"/>
      <c r="J9" s="748" cm="1">
        <f t="array" ref="J9">IFERROR(INDEX(Data_DT!L$2:L$429,MATCH(IF(B$3=1,D$3-1,D$3)&amp;IF(B$3=1,12,B$3-1)&amp;C9,Data_DT!B$2:B$429&amp;Data_DT!A$2:A$429&amp;Data_DT!H$2:H$429,0)),0)+I9</f>
        <v>1161338000</v>
      </c>
      <c r="K9" s="748">
        <f t="shared" si="0"/>
        <v>0</v>
      </c>
      <c r="L9" s="748" cm="1">
        <f t="array" ref="L9">IFERROR(INDEX(Data_DT!N$2:N$429,MATCH(IF(B$3=1,D$3-1,D$3)&amp;IF(B$3=1,12,B$3-1)&amp;C9,Data_DT!B$2:B$429&amp;Data_DT!A$2:A$429&amp;Data_DT!H$2:H$429,0)),0)</f>
        <v>28072132</v>
      </c>
      <c r="M9" s="750"/>
      <c r="N9" s="748" cm="1">
        <f t="array" ref="N9">IFERROR(INDEX(Data_DT!P$2:P$429,MATCH(IF(B$3=1,D$3-1,D$3)&amp;IF(B$3=1,12,B$3-1)&amp;C9,Data_DT!B$2:B$429&amp;Data_DT!A$2:A$429&amp;Data_DT!H$2:H$429,0)),0)+M9</f>
        <v>28072132</v>
      </c>
      <c r="O9" s="748">
        <f t="shared" si="1"/>
        <v>0</v>
      </c>
      <c r="P9" s="748">
        <f t="shared" si="2"/>
        <v>0</v>
      </c>
      <c r="Q9" s="748">
        <f t="shared" si="3"/>
        <v>1189410132</v>
      </c>
      <c r="R9" s="748">
        <f t="shared" si="4"/>
        <v>0</v>
      </c>
      <c r="S9" s="749"/>
      <c r="T9" s="754">
        <f t="shared" si="5"/>
        <v>1.0241722323733486</v>
      </c>
    </row>
    <row r="10" spans="1:20">
      <c r="A10">
        <v>4</v>
      </c>
      <c r="B10" t="s">
        <v>145</v>
      </c>
      <c r="C10" t="s">
        <v>222</v>
      </c>
      <c r="D10" t="s">
        <v>27</v>
      </c>
      <c r="E10" t="s">
        <v>24</v>
      </c>
      <c r="F10" t="s">
        <v>27</v>
      </c>
      <c r="G10" s="748" cm="1">
        <f t="array" ref="G10">IFERROR(INDEX(Data_DT!I$2:I$429,MATCH(IF(B$3=1,D$3-1,D$3)&amp;IF(B$3=1,12,B$3-1)&amp;C10,Data_DT!B$2:B$429&amp;Data_DT!A$2:A$429&amp;Data_DT!H$2:H$429,0)),0)</f>
        <v>1115000000</v>
      </c>
      <c r="H10" s="750"/>
      <c r="I10" s="750"/>
      <c r="J10" s="748" cm="1">
        <f t="array" ref="J10">IFERROR(INDEX(Data_DT!L$2:L$429,MATCH(IF(B$3=1,D$3-1,D$3)&amp;IF(B$3=1,12,B$3-1)&amp;C10,Data_DT!B$2:B$429&amp;Data_DT!A$2:A$429&amp;Data_DT!H$2:H$429,0)),0)+I10</f>
        <v>800000000</v>
      </c>
      <c r="K10" s="748">
        <f t="shared" si="0"/>
        <v>315000000</v>
      </c>
      <c r="L10" s="748" cm="1">
        <f t="array" ref="L10">IFERROR(INDEX(Data_DT!N$2:N$429,MATCH(IF(B$3=1,D$3-1,D$3)&amp;IF(B$3=1,12,B$3-1)&amp;C10,Data_DT!B$2:B$429&amp;Data_DT!A$2:A$429&amp;Data_DT!H$2:H$429,0)),0)</f>
        <v>0</v>
      </c>
      <c r="M10" s="750"/>
      <c r="N10" s="748" cm="1">
        <f t="array" ref="N10">IFERROR(INDEX(Data_DT!P$2:P$429,MATCH(IF(B$3=1,D$3-1,D$3)&amp;IF(B$3=1,12,B$3-1)&amp;C10,Data_DT!B$2:B$429&amp;Data_DT!A$2:A$429&amp;Data_DT!H$2:H$429,0)),0)+M10</f>
        <v>0</v>
      </c>
      <c r="O10" s="748">
        <f t="shared" si="1"/>
        <v>0</v>
      </c>
      <c r="P10" s="748">
        <f t="shared" si="2"/>
        <v>0</v>
      </c>
      <c r="Q10" s="748">
        <f t="shared" si="3"/>
        <v>800000000</v>
      </c>
      <c r="R10" s="748">
        <f t="shared" si="4"/>
        <v>315000000</v>
      </c>
      <c r="S10" s="749"/>
      <c r="T10" s="754">
        <f t="shared" si="5"/>
        <v>0.71748878923766812</v>
      </c>
    </row>
    <row r="11" spans="1:20">
      <c r="A11">
        <v>5</v>
      </c>
      <c r="B11" t="s">
        <v>145</v>
      </c>
      <c r="C11" t="s">
        <v>32</v>
      </c>
      <c r="D11" t="s">
        <v>27</v>
      </c>
      <c r="E11" t="s">
        <v>24</v>
      </c>
      <c r="F11" t="s">
        <v>27</v>
      </c>
      <c r="G11" s="748" cm="1">
        <f t="array" ref="G11">IFERROR(INDEX(Data_DT!I$2:I$429,MATCH(IF(B$3=1,D$3-1,D$3)&amp;IF(B$3=1,12,B$3-1)&amp;C11,Data_DT!B$2:B$429&amp;Data_DT!A$2:A$429&amp;Data_DT!H$2:H$429,0)),0)</f>
        <v>1075562000</v>
      </c>
      <c r="H11" s="750"/>
      <c r="I11" s="750"/>
      <c r="J11" s="748" cm="1">
        <f t="array" ref="J11">IFERROR(INDEX(Data_DT!L$2:L$429,MATCH(IF(B$3=1,D$3-1,D$3)&amp;IF(B$3=1,12,B$3-1)&amp;C11,Data_DT!B$2:B$429&amp;Data_DT!A$2:A$429&amp;Data_DT!H$2:H$429,0)),0)+I11</f>
        <v>400000000</v>
      </c>
      <c r="K11" s="748">
        <f t="shared" si="0"/>
        <v>675562000</v>
      </c>
      <c r="L11" s="748" cm="1">
        <f t="array" ref="L11">IFERROR(INDEX(Data_DT!N$2:N$429,MATCH(IF(B$3=1,D$3-1,D$3)&amp;IF(B$3=1,12,B$3-1)&amp;C11,Data_DT!B$2:B$429&amp;Data_DT!A$2:A$429&amp;Data_DT!H$2:H$429,0)),0)</f>
        <v>0</v>
      </c>
      <c r="M11" s="750"/>
      <c r="N11" s="748" cm="1">
        <f t="array" ref="N11">IFERROR(INDEX(Data_DT!P$2:P$429,MATCH(IF(B$3=1,D$3-1,D$3)&amp;IF(B$3=1,12,B$3-1)&amp;C11,Data_DT!B$2:B$429&amp;Data_DT!A$2:A$429&amp;Data_DT!H$2:H$429,0)),0)+M11</f>
        <v>0</v>
      </c>
      <c r="O11" s="748">
        <f t="shared" si="1"/>
        <v>0</v>
      </c>
      <c r="P11" s="748">
        <f t="shared" si="2"/>
        <v>0</v>
      </c>
      <c r="Q11" s="748">
        <f t="shared" si="3"/>
        <v>400000000</v>
      </c>
      <c r="R11" s="748">
        <f t="shared" si="4"/>
        <v>675562000</v>
      </c>
      <c r="S11" s="749"/>
      <c r="T11" s="754">
        <f t="shared" si="5"/>
        <v>0.37189859812823434</v>
      </c>
    </row>
    <row r="12" spans="1:20">
      <c r="A12">
        <v>1</v>
      </c>
      <c r="B12" t="s">
        <v>145</v>
      </c>
      <c r="C12" t="s">
        <v>35</v>
      </c>
      <c r="D12" t="s">
        <v>27</v>
      </c>
      <c r="E12" t="s">
        <v>24</v>
      </c>
      <c r="F12" t="s">
        <v>34</v>
      </c>
      <c r="G12" s="748" cm="1">
        <f t="array" ref="G12">IFERROR(INDEX(Data_DT!I$2:I$429,MATCH(IF(B$3=1,D$3-1,D$3)&amp;IF(B$3=1,12,B$3-1)&amp;C12,Data_DT!B$2:B$429&amp;Data_DT!A$2:A$429&amp;Data_DT!H$2:H$429,0)),0)</f>
        <v>1295727000</v>
      </c>
      <c r="H12" s="750"/>
      <c r="I12" s="750"/>
      <c r="J12" s="748" cm="1">
        <f t="array" ref="J12">IFERROR(INDEX(Data_DT!L$2:L$429,MATCH(IF(B$3=1,D$3-1,D$3)&amp;IF(B$3=1,12,B$3-1)&amp;C12,Data_DT!B$2:B$429&amp;Data_DT!A$2:A$429&amp;Data_DT!H$2:H$429,0)),0)+I12</f>
        <v>1150000000</v>
      </c>
      <c r="K12" s="748">
        <f t="shared" si="0"/>
        <v>145727000</v>
      </c>
      <c r="L12" s="748" cm="1">
        <f t="array" ref="L12">IFERROR(INDEX(Data_DT!N$2:N$429,MATCH(IF(B$3=1,D$3-1,D$3)&amp;IF(B$3=1,12,B$3-1)&amp;C12,Data_DT!B$2:B$429&amp;Data_DT!A$2:A$429&amp;Data_DT!H$2:H$429,0)),0)</f>
        <v>205663339</v>
      </c>
      <c r="M12" s="750"/>
      <c r="N12" s="748" cm="1">
        <f t="array" ref="N12">IFERROR(INDEX(Data_DT!P$2:P$429,MATCH(IF(B$3=1,D$3-1,D$3)&amp;IF(B$3=1,12,B$3-1)&amp;C12,Data_DT!B$2:B$429&amp;Data_DT!A$2:A$429&amp;Data_DT!H$2:H$429,0)),0)+M12</f>
        <v>100000000</v>
      </c>
      <c r="O12" s="748">
        <f t="shared" si="1"/>
        <v>105663339</v>
      </c>
      <c r="P12" s="748">
        <f t="shared" si="2"/>
        <v>0</v>
      </c>
      <c r="Q12" s="748">
        <f t="shared" si="3"/>
        <v>1250000000</v>
      </c>
      <c r="R12" s="748">
        <f t="shared" si="4"/>
        <v>251390339</v>
      </c>
      <c r="S12" s="749"/>
      <c r="T12" s="754">
        <f t="shared" si="5"/>
        <v>0.96470938708539689</v>
      </c>
    </row>
    <row r="13" spans="1:20">
      <c r="A13">
        <v>2</v>
      </c>
      <c r="B13" t="s">
        <v>145</v>
      </c>
      <c r="C13" t="s">
        <v>36</v>
      </c>
      <c r="D13" t="s">
        <v>27</v>
      </c>
      <c r="E13" t="s">
        <v>24</v>
      </c>
      <c r="F13" t="s">
        <v>34</v>
      </c>
      <c r="G13" s="748" cm="1">
        <f t="array" ref="G13">IFERROR(INDEX(Data_DT!I$2:I$429,MATCH(IF(B$3=1,D$3-1,D$3)&amp;IF(B$3=1,12,B$3-1)&amp;C13,Data_DT!B$2:B$429&amp;Data_DT!A$2:A$429&amp;Data_DT!H$2:H$429,0)),0)</f>
        <v>1629894000</v>
      </c>
      <c r="H13" s="750"/>
      <c r="I13" s="750"/>
      <c r="J13" s="748" cm="1">
        <f t="array" ref="J13">IFERROR(INDEX(Data_DT!L$2:L$429,MATCH(IF(B$3=1,D$3-1,D$3)&amp;IF(B$3=1,12,B$3-1)&amp;C13,Data_DT!B$2:B$429&amp;Data_DT!A$2:A$429&amp;Data_DT!H$2:H$429,0)),0)+I13</f>
        <v>1629894000</v>
      </c>
      <c r="K13" s="748">
        <f t="shared" si="0"/>
        <v>0</v>
      </c>
      <c r="L13" s="748" cm="1">
        <f t="array" ref="L13">IFERROR(INDEX(Data_DT!N$2:N$429,MATCH(IF(B$3=1,D$3-1,D$3)&amp;IF(B$3=1,12,B$3-1)&amp;C13,Data_DT!B$2:B$429&amp;Data_DT!A$2:A$429&amp;Data_DT!H$2:H$429,0)),0)</f>
        <v>134944617</v>
      </c>
      <c r="M13" s="750"/>
      <c r="N13" s="748" cm="1">
        <f t="array" ref="N13">IFERROR(INDEX(Data_DT!P$2:P$429,MATCH(IF(B$3=1,D$3-1,D$3)&amp;IF(B$3=1,12,B$3-1)&amp;C13,Data_DT!B$2:B$429&amp;Data_DT!A$2:A$429&amp;Data_DT!H$2:H$429,0)),0)+M13</f>
        <v>134944617</v>
      </c>
      <c r="O13" s="748">
        <f t="shared" si="1"/>
        <v>0</v>
      </c>
      <c r="P13" s="748">
        <f t="shared" si="2"/>
        <v>0</v>
      </c>
      <c r="Q13" s="748">
        <f t="shared" si="3"/>
        <v>1764838617</v>
      </c>
      <c r="R13" s="748">
        <f t="shared" si="4"/>
        <v>0</v>
      </c>
      <c r="S13" s="749"/>
      <c r="T13" s="754">
        <f t="shared" si="5"/>
        <v>1.0827934927056606</v>
      </c>
    </row>
    <row r="14" spans="1:20">
      <c r="A14">
        <v>3</v>
      </c>
      <c r="B14" t="s">
        <v>145</v>
      </c>
      <c r="C14" t="s">
        <v>37</v>
      </c>
      <c r="D14" t="s">
        <v>27</v>
      </c>
      <c r="E14" t="s">
        <v>24</v>
      </c>
      <c r="F14" t="s">
        <v>34</v>
      </c>
      <c r="G14" s="748" cm="1">
        <f t="array" ref="G14">IFERROR(INDEX(Data_DT!I$2:I$429,MATCH(IF(B$3=1,D$3-1,D$3)&amp;IF(B$3=1,12,B$3-1)&amp;C14,Data_DT!B$2:B$429&amp;Data_DT!A$2:A$429&amp;Data_DT!H$2:H$429,0)),0)</f>
        <v>1323640000</v>
      </c>
      <c r="H14" s="750"/>
      <c r="I14" s="750"/>
      <c r="J14" s="748" cm="1">
        <f t="array" ref="J14">IFERROR(INDEX(Data_DT!L$2:L$429,MATCH(IF(B$3=1,D$3-1,D$3)&amp;IF(B$3=1,12,B$3-1)&amp;C14,Data_DT!B$2:B$429&amp;Data_DT!A$2:A$429&amp;Data_DT!H$2:H$429,0)),0)+I14</f>
        <v>1300000000</v>
      </c>
      <c r="K14" s="748">
        <f t="shared" si="0"/>
        <v>23640000</v>
      </c>
      <c r="L14" s="748" cm="1">
        <f t="array" ref="L14">IFERROR(INDEX(Data_DT!N$2:N$429,MATCH(IF(B$3=1,D$3-1,D$3)&amp;IF(B$3=1,12,B$3-1)&amp;C14,Data_DT!B$2:B$429&amp;Data_DT!A$2:A$429&amp;Data_DT!H$2:H$429,0)),0)</f>
        <v>0</v>
      </c>
      <c r="M14" s="750"/>
      <c r="N14" s="748" cm="1">
        <f t="array" ref="N14">IFERROR(INDEX(Data_DT!P$2:P$429,MATCH(IF(B$3=1,D$3-1,D$3)&amp;IF(B$3=1,12,B$3-1)&amp;C14,Data_DT!B$2:B$429&amp;Data_DT!A$2:A$429&amp;Data_DT!H$2:H$429,0)),0)+M14</f>
        <v>0</v>
      </c>
      <c r="O14" s="748">
        <f t="shared" si="1"/>
        <v>0</v>
      </c>
      <c r="P14" s="748">
        <f t="shared" si="2"/>
        <v>0</v>
      </c>
      <c r="Q14" s="748">
        <f t="shared" si="3"/>
        <v>1300000000</v>
      </c>
      <c r="R14" s="748">
        <f t="shared" si="4"/>
        <v>23640000</v>
      </c>
      <c r="S14" s="749"/>
      <c r="T14" s="754">
        <f t="shared" si="5"/>
        <v>0.98214015895560725</v>
      </c>
    </row>
    <row r="15" spans="1:20">
      <c r="A15">
        <v>4</v>
      </c>
      <c r="B15" t="s">
        <v>145</v>
      </c>
      <c r="C15" t="s">
        <v>38</v>
      </c>
      <c r="D15" t="s">
        <v>27</v>
      </c>
      <c r="E15" t="s">
        <v>24</v>
      </c>
      <c r="F15" t="s">
        <v>34</v>
      </c>
      <c r="G15" s="748" cm="1">
        <f t="array" ref="G15">IFERROR(INDEX(Data_DT!I$2:I$429,MATCH(IF(B$3=1,D$3-1,D$3)&amp;IF(B$3=1,12,B$3-1)&amp;C15,Data_DT!B$2:B$429&amp;Data_DT!A$2:A$429&amp;Data_DT!H$2:H$429,0)),0)</f>
        <v>1325211000</v>
      </c>
      <c r="H15" s="750"/>
      <c r="I15" s="750"/>
      <c r="J15" s="748" cm="1">
        <f t="array" ref="J15">IFERROR(INDEX(Data_DT!L$2:L$429,MATCH(IF(B$3=1,D$3-1,D$3)&amp;IF(B$3=1,12,B$3-1)&amp;C15,Data_DT!B$2:B$429&amp;Data_DT!A$2:A$429&amp;Data_DT!H$2:H$429,0)),0)+I15</f>
        <v>1300000000</v>
      </c>
      <c r="K15" s="748">
        <f t="shared" si="0"/>
        <v>25211000</v>
      </c>
      <c r="L15" s="748" cm="1">
        <f t="array" ref="L15">IFERROR(INDEX(Data_DT!N$2:N$429,MATCH(IF(B$3=1,D$3-1,D$3)&amp;IF(B$3=1,12,B$3-1)&amp;C15,Data_DT!B$2:B$429&amp;Data_DT!A$2:A$429&amp;Data_DT!H$2:H$429,0)),0)</f>
        <v>0</v>
      </c>
      <c r="M15" s="750"/>
      <c r="N15" s="748" cm="1">
        <f t="array" ref="N15">IFERROR(INDEX(Data_DT!P$2:P$429,MATCH(IF(B$3=1,D$3-1,D$3)&amp;IF(B$3=1,12,B$3-1)&amp;C15,Data_DT!B$2:B$429&amp;Data_DT!A$2:A$429&amp;Data_DT!H$2:H$429,0)),0)+M15</f>
        <v>0</v>
      </c>
      <c r="O15" s="748">
        <f t="shared" si="1"/>
        <v>0</v>
      </c>
      <c r="P15" s="748">
        <f t="shared" si="2"/>
        <v>0</v>
      </c>
      <c r="Q15" s="748">
        <f t="shared" si="3"/>
        <v>1300000000</v>
      </c>
      <c r="R15" s="748">
        <f t="shared" si="4"/>
        <v>25211000</v>
      </c>
      <c r="S15" s="749"/>
      <c r="T15" s="754">
        <f t="shared" si="5"/>
        <v>0.9809758596932866</v>
      </c>
    </row>
    <row r="16" spans="1:20">
      <c r="A16">
        <v>5</v>
      </c>
      <c r="B16" t="s">
        <v>145</v>
      </c>
      <c r="C16" t="s">
        <v>39</v>
      </c>
      <c r="D16" t="s">
        <v>27</v>
      </c>
      <c r="E16" t="s">
        <v>24</v>
      </c>
      <c r="F16" t="s">
        <v>34</v>
      </c>
      <c r="G16" s="748" cm="1">
        <f t="array" ref="G16">IFERROR(INDEX(Data_DT!I$2:I$429,MATCH(IF(B$3=1,D$3-1,D$3)&amp;IF(B$3=1,12,B$3-1)&amp;C16,Data_DT!B$2:B$429&amp;Data_DT!A$2:A$429&amp;Data_DT!H$2:H$429,0)),0)</f>
        <v>1176530000</v>
      </c>
      <c r="H16" s="750"/>
      <c r="I16" s="750"/>
      <c r="J16" s="748" cm="1">
        <f t="array" ref="J16">IFERROR(INDEX(Data_DT!L$2:L$429,MATCH(IF(B$3=1,D$3-1,D$3)&amp;IF(B$3=1,12,B$3-1)&amp;C16,Data_DT!B$2:B$429&amp;Data_DT!A$2:A$429&amp;Data_DT!H$2:H$429,0)),0)+I16</f>
        <v>1100000000</v>
      </c>
      <c r="K16" s="748">
        <f t="shared" si="0"/>
        <v>76530000</v>
      </c>
      <c r="L16" s="748" cm="1">
        <f t="array" ref="L16">IFERROR(INDEX(Data_DT!N$2:N$429,MATCH(IF(B$3=1,D$3-1,D$3)&amp;IF(B$3=1,12,B$3-1)&amp;C16,Data_DT!B$2:B$429&amp;Data_DT!A$2:A$429&amp;Data_DT!H$2:H$429,0)),0)</f>
        <v>56777265</v>
      </c>
      <c r="M16" s="750"/>
      <c r="N16" s="748" cm="1">
        <f t="array" ref="N16">IFERROR(INDEX(Data_DT!P$2:P$429,MATCH(IF(B$3=1,D$3-1,D$3)&amp;IF(B$3=1,12,B$3-1)&amp;C16,Data_DT!B$2:B$429&amp;Data_DT!A$2:A$429&amp;Data_DT!H$2:H$429,0)),0)+M16</f>
        <v>0</v>
      </c>
      <c r="O16" s="748">
        <f t="shared" si="1"/>
        <v>56777265</v>
      </c>
      <c r="P16" s="748">
        <f t="shared" si="2"/>
        <v>0</v>
      </c>
      <c r="Q16" s="748">
        <f t="shared" si="3"/>
        <v>1100000000</v>
      </c>
      <c r="R16" s="748">
        <f t="shared" si="4"/>
        <v>133307265</v>
      </c>
      <c r="S16" s="749"/>
      <c r="T16" s="754">
        <f t="shared" si="5"/>
        <v>0.93495278488436329</v>
      </c>
    </row>
    <row r="17" spans="1:20">
      <c r="A17">
        <v>6</v>
      </c>
      <c r="B17" t="s">
        <v>145</v>
      </c>
      <c r="C17" t="s">
        <v>40</v>
      </c>
      <c r="D17" t="s">
        <v>27</v>
      </c>
      <c r="E17" t="s">
        <v>24</v>
      </c>
      <c r="F17" t="s">
        <v>34</v>
      </c>
      <c r="G17" s="748" cm="1">
        <f t="array" ref="G17">IFERROR(INDEX(Data_DT!I$2:I$429,MATCH(IF(B$3=1,D$3-1,D$3)&amp;IF(B$3=1,12,B$3-1)&amp;C17,Data_DT!B$2:B$429&amp;Data_DT!A$2:A$429&amp;Data_DT!H$2:H$429,0)),0)</f>
        <v>1195530000</v>
      </c>
      <c r="H17" s="750"/>
      <c r="I17" s="750"/>
      <c r="J17" s="748" cm="1">
        <f t="array" ref="J17">IFERROR(INDEX(Data_DT!L$2:L$429,MATCH(IF(B$3=1,D$3-1,D$3)&amp;IF(B$3=1,12,B$3-1)&amp;C17,Data_DT!B$2:B$429&amp;Data_DT!A$2:A$429&amp;Data_DT!H$2:H$429,0)),0)+I17</f>
        <v>1195530000</v>
      </c>
      <c r="K17" s="748">
        <f t="shared" si="0"/>
        <v>0</v>
      </c>
      <c r="L17" s="748" cm="1">
        <f t="array" ref="L17">IFERROR(INDEX(Data_DT!N$2:N$429,MATCH(IF(B$3=1,D$3-1,D$3)&amp;IF(B$3=1,12,B$3-1)&amp;C17,Data_DT!B$2:B$429&amp;Data_DT!A$2:A$429&amp;Data_DT!H$2:H$429,0)),0)</f>
        <v>141848544</v>
      </c>
      <c r="M17" s="750"/>
      <c r="N17" s="748" cm="1">
        <f t="array" ref="N17">IFERROR(INDEX(Data_DT!P$2:P$429,MATCH(IF(B$3=1,D$3-1,D$3)&amp;IF(B$3=1,12,B$3-1)&amp;C17,Data_DT!B$2:B$429&amp;Data_DT!A$2:A$429&amp;Data_DT!H$2:H$429,0)),0)+M17</f>
        <v>141848544</v>
      </c>
      <c r="O17" s="748">
        <f t="shared" si="1"/>
        <v>0</v>
      </c>
      <c r="P17" s="748">
        <f t="shared" si="2"/>
        <v>0</v>
      </c>
      <c r="Q17" s="748">
        <f t="shared" si="3"/>
        <v>1337378544</v>
      </c>
      <c r="R17" s="748">
        <f t="shared" si="4"/>
        <v>0</v>
      </c>
      <c r="S17" s="749"/>
      <c r="T17" s="754">
        <f t="shared" si="5"/>
        <v>1.1186490878522497</v>
      </c>
    </row>
    <row r="18" spans="1:20">
      <c r="A18">
        <v>7</v>
      </c>
      <c r="B18" t="s">
        <v>145</v>
      </c>
      <c r="C18" t="s">
        <v>41</v>
      </c>
      <c r="D18" t="s">
        <v>27</v>
      </c>
      <c r="E18" t="s">
        <v>24</v>
      </c>
      <c r="F18" t="s">
        <v>34</v>
      </c>
      <c r="G18" s="748" cm="1">
        <f t="array" ref="G18">IFERROR(INDEX(Data_DT!I$2:I$429,MATCH(IF(B$3=1,D$3-1,D$3)&amp;IF(B$3=1,12,B$3-1)&amp;C18,Data_DT!B$2:B$429&amp;Data_DT!A$2:A$429&amp;Data_DT!H$2:H$429,0)),0)</f>
        <v>1300374000</v>
      </c>
      <c r="H18" s="750"/>
      <c r="I18" s="750"/>
      <c r="J18" s="748" cm="1">
        <f t="array" ref="J18">IFERROR(INDEX(Data_DT!L$2:L$429,MATCH(IF(B$3=1,D$3-1,D$3)&amp;IF(B$3=1,12,B$3-1)&amp;C18,Data_DT!B$2:B$429&amp;Data_DT!A$2:A$429&amp;Data_DT!H$2:H$429,0)),0)+I18</f>
        <v>1250000000</v>
      </c>
      <c r="K18" s="748">
        <f t="shared" si="0"/>
        <v>50374000</v>
      </c>
      <c r="L18" s="748" cm="1">
        <f t="array" ref="L18">IFERROR(INDEX(Data_DT!N$2:N$429,MATCH(IF(B$3=1,D$3-1,D$3)&amp;IF(B$3=1,12,B$3-1)&amp;C18,Data_DT!B$2:B$429&amp;Data_DT!A$2:A$429&amp;Data_DT!H$2:H$429,0)),0)</f>
        <v>99454630</v>
      </c>
      <c r="M18" s="750"/>
      <c r="N18" s="748" cm="1">
        <f t="array" ref="N18">IFERROR(INDEX(Data_DT!P$2:P$429,MATCH(IF(B$3=1,D$3-1,D$3)&amp;IF(B$3=1,12,B$3-1)&amp;C18,Data_DT!B$2:B$429&amp;Data_DT!A$2:A$429&amp;Data_DT!H$2:H$429,0)),0)+M18</f>
        <v>99454630</v>
      </c>
      <c r="O18" s="748">
        <f t="shared" si="1"/>
        <v>0</v>
      </c>
      <c r="P18" s="748">
        <f t="shared" si="2"/>
        <v>0</v>
      </c>
      <c r="Q18" s="748">
        <f t="shared" si="3"/>
        <v>1349454630</v>
      </c>
      <c r="R18" s="748">
        <f t="shared" si="4"/>
        <v>50374000</v>
      </c>
      <c r="S18" s="749"/>
      <c r="T18" s="754">
        <f t="shared" si="5"/>
        <v>1.0377434722625951</v>
      </c>
    </row>
    <row r="19" spans="1:20">
      <c r="A19">
        <v>8</v>
      </c>
      <c r="B19" t="s">
        <v>145</v>
      </c>
      <c r="C19" t="s">
        <v>43</v>
      </c>
      <c r="D19" t="s">
        <v>27</v>
      </c>
      <c r="E19" t="s">
        <v>24</v>
      </c>
      <c r="F19" t="s">
        <v>34</v>
      </c>
      <c r="G19" s="748" cm="1">
        <f t="array" ref="G19">IFERROR(INDEX(Data_DT!I$2:I$429,MATCH(IF(B$3=1,D$3-1,D$3)&amp;IF(B$3=1,12,B$3-1)&amp;C19,Data_DT!B$2:B$429&amp;Data_DT!A$2:A$429&amp;Data_DT!H$2:H$429,0)),0)</f>
        <v>1654109000</v>
      </c>
      <c r="H19" s="750"/>
      <c r="I19" s="750"/>
      <c r="J19" s="748" cm="1">
        <f t="array" ref="J19">IFERROR(INDEX(Data_DT!L$2:L$429,MATCH(IF(B$3=1,D$3-1,D$3)&amp;IF(B$3=1,12,B$3-1)&amp;C19,Data_DT!B$2:B$429&amp;Data_DT!A$2:A$429&amp;Data_DT!H$2:H$429,0)),0)+I19</f>
        <v>400000000</v>
      </c>
      <c r="K19" s="748">
        <f t="shared" si="0"/>
        <v>1254109000</v>
      </c>
      <c r="L19" s="748" cm="1">
        <f t="array" ref="L19">IFERROR(INDEX(Data_DT!N$2:N$429,MATCH(IF(B$3=1,D$3-1,D$3)&amp;IF(B$3=1,12,B$3-1)&amp;C19,Data_DT!B$2:B$429&amp;Data_DT!A$2:A$429&amp;Data_DT!H$2:H$429,0)),0)</f>
        <v>0</v>
      </c>
      <c r="M19" s="750"/>
      <c r="N19" s="748" cm="1">
        <f t="array" ref="N19">IFERROR(INDEX(Data_DT!P$2:P$429,MATCH(IF(B$3=1,D$3-1,D$3)&amp;IF(B$3=1,12,B$3-1)&amp;C19,Data_DT!B$2:B$429&amp;Data_DT!A$2:A$429&amp;Data_DT!H$2:H$429,0)),0)+M19</f>
        <v>0</v>
      </c>
      <c r="O19" s="748">
        <f t="shared" si="1"/>
        <v>0</v>
      </c>
      <c r="P19" s="748">
        <f t="shared" si="2"/>
        <v>0</v>
      </c>
      <c r="Q19" s="748">
        <f t="shared" si="3"/>
        <v>400000000</v>
      </c>
      <c r="R19" s="748">
        <f t="shared" si="4"/>
        <v>1254109000</v>
      </c>
      <c r="S19" s="749"/>
      <c r="T19" s="754">
        <f t="shared" si="5"/>
        <v>0.24182203228445043</v>
      </c>
    </row>
    <row r="20" spans="1:20">
      <c r="A20">
        <v>9</v>
      </c>
      <c r="B20" t="s">
        <v>145</v>
      </c>
      <c r="C20" t="s">
        <v>45</v>
      </c>
      <c r="D20" t="s">
        <v>27</v>
      </c>
      <c r="E20" t="s">
        <v>24</v>
      </c>
      <c r="F20" t="s">
        <v>34</v>
      </c>
      <c r="G20" s="748" cm="1">
        <f t="array" ref="G20">IFERROR(INDEX(Data_DT!I$2:I$429,MATCH(IF(B$3=1,D$3-1,D$3)&amp;IF(B$3=1,12,B$3-1)&amp;C20,Data_DT!B$2:B$429&amp;Data_DT!A$2:A$429&amp;Data_DT!H$2:H$429,0)),0)</f>
        <v>1386198277</v>
      </c>
      <c r="H20" s="750"/>
      <c r="I20" s="750"/>
      <c r="J20" s="748" cm="1">
        <f t="array" ref="J20">IFERROR(INDEX(Data_DT!L$2:L$429,MATCH(IF(B$3=1,D$3-1,D$3)&amp;IF(B$3=1,12,B$3-1)&amp;C20,Data_DT!B$2:B$429&amp;Data_DT!A$2:A$429&amp;Data_DT!H$2:H$429,0)),0)+I20</f>
        <v>200000000</v>
      </c>
      <c r="K20" s="748">
        <f t="shared" si="0"/>
        <v>1186198277</v>
      </c>
      <c r="L20" s="748" cm="1">
        <f t="array" ref="L20">IFERROR(INDEX(Data_DT!N$2:N$429,MATCH(IF(B$3=1,D$3-1,D$3)&amp;IF(B$3=1,12,B$3-1)&amp;C20,Data_DT!B$2:B$429&amp;Data_DT!A$2:A$429&amp;Data_DT!H$2:H$429,0)),0)</f>
        <v>0</v>
      </c>
      <c r="M20" s="750"/>
      <c r="N20" s="748" cm="1">
        <f t="array" ref="N20">IFERROR(INDEX(Data_DT!P$2:P$429,MATCH(IF(B$3=1,D$3-1,D$3)&amp;IF(B$3=1,12,B$3-1)&amp;C20,Data_DT!B$2:B$429&amp;Data_DT!A$2:A$429&amp;Data_DT!H$2:H$429,0)),0)+M20</f>
        <v>0</v>
      </c>
      <c r="O20" s="748">
        <f t="shared" si="1"/>
        <v>0</v>
      </c>
      <c r="P20" s="748">
        <f t="shared" si="2"/>
        <v>0</v>
      </c>
      <c r="Q20" s="748">
        <f t="shared" si="3"/>
        <v>200000000</v>
      </c>
      <c r="R20" s="748">
        <f t="shared" si="4"/>
        <v>1186198277</v>
      </c>
      <c r="S20" s="749"/>
      <c r="T20" s="754">
        <f t="shared" si="5"/>
        <v>0.14427950410733342</v>
      </c>
    </row>
    <row r="21" spans="1:20">
      <c r="A21">
        <v>10</v>
      </c>
      <c r="B21" t="s">
        <v>145</v>
      </c>
      <c r="C21" t="s">
        <v>46</v>
      </c>
      <c r="D21" t="s">
        <v>27</v>
      </c>
      <c r="E21" t="s">
        <v>24</v>
      </c>
      <c r="F21" t="s">
        <v>34</v>
      </c>
      <c r="G21" s="748" cm="1">
        <f t="array" ref="G21">IFERROR(INDEX(Data_DT!I$2:I$429,MATCH(IF(B$3=1,D$3-1,D$3)&amp;IF(B$3=1,12,B$3-1)&amp;C21,Data_DT!B$2:B$429&amp;Data_DT!A$2:A$429&amp;Data_DT!H$2:H$429,0)),0)</f>
        <v>1151187000</v>
      </c>
      <c r="H21" s="750"/>
      <c r="I21" s="750"/>
      <c r="J21" s="748" cm="1">
        <f t="array" ref="J21">IFERROR(INDEX(Data_DT!L$2:L$429,MATCH(IF(B$3=1,D$3-1,D$3)&amp;IF(B$3=1,12,B$3-1)&amp;C21,Data_DT!B$2:B$429&amp;Data_DT!A$2:A$429&amp;Data_DT!H$2:H$429,0)),0)+I21</f>
        <v>1151187000</v>
      </c>
      <c r="K21" s="748">
        <f t="shared" si="0"/>
        <v>0</v>
      </c>
      <c r="L21" s="748" cm="1">
        <f t="array" ref="L21">IFERROR(INDEX(Data_DT!N$2:N$429,MATCH(IF(B$3=1,D$3-1,D$3)&amp;IF(B$3=1,12,B$3-1)&amp;C21,Data_DT!B$2:B$429&amp;Data_DT!A$2:A$429&amp;Data_DT!H$2:H$429,0)),0)</f>
        <v>139474971</v>
      </c>
      <c r="M21" s="750"/>
      <c r="N21" s="748" cm="1">
        <f t="array" ref="N21">IFERROR(INDEX(Data_DT!P$2:P$429,MATCH(IF(B$3=1,D$3-1,D$3)&amp;IF(B$3=1,12,B$3-1)&amp;C21,Data_DT!B$2:B$429&amp;Data_DT!A$2:A$429&amp;Data_DT!H$2:H$429,0)),0)+M21</f>
        <v>139474971</v>
      </c>
      <c r="O21" s="748">
        <f t="shared" si="1"/>
        <v>0</v>
      </c>
      <c r="P21" s="748">
        <f t="shared" si="2"/>
        <v>0</v>
      </c>
      <c r="Q21" s="748">
        <f t="shared" si="3"/>
        <v>1290661971</v>
      </c>
      <c r="R21" s="748">
        <f t="shared" si="4"/>
        <v>0</v>
      </c>
      <c r="S21" s="749"/>
      <c r="T21" s="754">
        <f t="shared" si="5"/>
        <v>1.121157527838657</v>
      </c>
    </row>
    <row r="22" spans="1:20">
      <c r="A22">
        <v>11</v>
      </c>
      <c r="B22" t="s">
        <v>145</v>
      </c>
      <c r="C22" t="s">
        <v>47</v>
      </c>
      <c r="D22" t="s">
        <v>27</v>
      </c>
      <c r="E22" t="s">
        <v>24</v>
      </c>
      <c r="F22" t="s">
        <v>34</v>
      </c>
      <c r="G22" s="748" cm="1">
        <f t="array" ref="G22">IFERROR(INDEX(Data_DT!I$2:I$429,MATCH(IF(B$3=1,D$3-1,D$3)&amp;IF(B$3=1,12,B$3-1)&amp;C22,Data_DT!B$2:B$429&amp;Data_DT!A$2:A$429&amp;Data_DT!H$2:H$429,0)),0)</f>
        <v>1599758000</v>
      </c>
      <c r="H22" s="750"/>
      <c r="I22" s="750"/>
      <c r="J22" s="748" cm="1">
        <f t="array" ref="J22">IFERROR(INDEX(Data_DT!L$2:L$429,MATCH(IF(B$3=1,D$3-1,D$3)&amp;IF(B$3=1,12,B$3-1)&amp;C22,Data_DT!B$2:B$429&amp;Data_DT!A$2:A$429&amp;Data_DT!H$2:H$429,0)),0)+I22</f>
        <v>1599758000</v>
      </c>
      <c r="K22" s="748">
        <f t="shared" si="0"/>
        <v>0</v>
      </c>
      <c r="L22" s="748" cm="1">
        <f t="array" ref="L22">IFERROR(INDEX(Data_DT!N$2:N$429,MATCH(IF(B$3=1,D$3-1,D$3)&amp;IF(B$3=1,12,B$3-1)&amp;C22,Data_DT!B$2:B$429&amp;Data_DT!A$2:A$429&amp;Data_DT!H$2:H$429,0)),0)</f>
        <v>135344191</v>
      </c>
      <c r="M22" s="750"/>
      <c r="N22" s="748" cm="1">
        <f t="array" ref="N22">IFERROR(INDEX(Data_DT!P$2:P$429,MATCH(IF(B$3=1,D$3-1,D$3)&amp;IF(B$3=1,12,B$3-1)&amp;C22,Data_DT!B$2:B$429&amp;Data_DT!A$2:A$429&amp;Data_DT!H$2:H$429,0)),0)+M22</f>
        <v>135344191</v>
      </c>
      <c r="O22" s="748">
        <f t="shared" si="1"/>
        <v>0</v>
      </c>
      <c r="P22" s="748">
        <f t="shared" si="2"/>
        <v>0</v>
      </c>
      <c r="Q22" s="748">
        <f t="shared" si="3"/>
        <v>1735102191</v>
      </c>
      <c r="R22" s="748">
        <f t="shared" si="4"/>
        <v>0</v>
      </c>
      <c r="S22" s="749"/>
      <c r="T22" s="754">
        <f t="shared" si="5"/>
        <v>1.0846029155659793</v>
      </c>
    </row>
    <row r="23" spans="1:20">
      <c r="A23">
        <v>12</v>
      </c>
      <c r="B23" t="s">
        <v>145</v>
      </c>
      <c r="C23" t="s">
        <v>48</v>
      </c>
      <c r="D23" t="s">
        <v>27</v>
      </c>
      <c r="E23" t="s">
        <v>24</v>
      </c>
      <c r="F23" t="s">
        <v>34</v>
      </c>
      <c r="G23" s="748" cm="1">
        <f t="array" ref="G23">IFERROR(INDEX(Data_DT!I$2:I$429,MATCH(IF(B$3=1,D$3-1,D$3)&amp;IF(B$3=1,12,B$3-1)&amp;C23,Data_DT!B$2:B$429&amp;Data_DT!A$2:A$429&amp;Data_DT!H$2:H$429,0)),0)</f>
        <v>1512938000</v>
      </c>
      <c r="H23" s="750"/>
      <c r="I23" s="750"/>
      <c r="J23" s="748" cm="1">
        <f t="array" ref="J23">IFERROR(INDEX(Data_DT!L$2:L$429,MATCH(IF(B$3=1,D$3-1,D$3)&amp;IF(B$3=1,12,B$3-1)&amp;C23,Data_DT!B$2:B$429&amp;Data_DT!A$2:A$429&amp;Data_DT!H$2:H$429,0)),0)+I23</f>
        <v>1512938000</v>
      </c>
      <c r="K23" s="748">
        <f t="shared" si="0"/>
        <v>0</v>
      </c>
      <c r="L23" s="748" cm="1">
        <f t="array" ref="L23">IFERROR(INDEX(Data_DT!N$2:N$429,MATCH(IF(B$3=1,D$3-1,D$3)&amp;IF(B$3=1,12,B$3-1)&amp;C23,Data_DT!B$2:B$429&amp;Data_DT!A$2:A$429&amp;Data_DT!H$2:H$429,0)),0)</f>
        <v>145883155</v>
      </c>
      <c r="M23" s="750"/>
      <c r="N23" s="748" cm="1">
        <f t="array" ref="N23">IFERROR(INDEX(Data_DT!P$2:P$429,MATCH(IF(B$3=1,D$3-1,D$3)&amp;IF(B$3=1,12,B$3-1)&amp;C23,Data_DT!B$2:B$429&amp;Data_DT!A$2:A$429&amp;Data_DT!H$2:H$429,0)),0)+M23</f>
        <v>145883155</v>
      </c>
      <c r="O23" s="748">
        <f t="shared" si="1"/>
        <v>0</v>
      </c>
      <c r="P23" s="748">
        <f t="shared" si="2"/>
        <v>0</v>
      </c>
      <c r="Q23" s="748">
        <f t="shared" si="3"/>
        <v>1658821155</v>
      </c>
      <c r="R23" s="748">
        <f t="shared" si="4"/>
        <v>0</v>
      </c>
      <c r="S23" s="749"/>
      <c r="T23" s="754">
        <f t="shared" si="5"/>
        <v>1.0964237496843889</v>
      </c>
    </row>
    <row r="24" spans="1:20">
      <c r="A24">
        <v>13</v>
      </c>
      <c r="B24" t="s">
        <v>145</v>
      </c>
      <c r="C24" t="s">
        <v>49</v>
      </c>
      <c r="D24" t="s">
        <v>27</v>
      </c>
      <c r="E24" t="s">
        <v>24</v>
      </c>
      <c r="F24" t="s">
        <v>34</v>
      </c>
      <c r="G24" s="748" cm="1">
        <f t="array" ref="G24">IFERROR(INDEX(Data_DT!I$2:I$429,MATCH(IF(B$3=1,D$3-1,D$3)&amp;IF(B$3=1,12,B$3-1)&amp;C24,Data_DT!B$2:B$429&amp;Data_DT!A$2:A$429&amp;Data_DT!H$2:H$429,0)),0)</f>
        <v>1593398000</v>
      </c>
      <c r="H24" s="750"/>
      <c r="I24" s="750"/>
      <c r="J24" s="748" cm="1">
        <f t="array" ref="J24">IFERROR(INDEX(Data_DT!L$2:L$429,MATCH(IF(B$3=1,D$3-1,D$3)&amp;IF(B$3=1,12,B$3-1)&amp;C24,Data_DT!B$2:B$429&amp;Data_DT!A$2:A$429&amp;Data_DT!H$2:H$429,0)),0)+I24</f>
        <v>1593398000</v>
      </c>
      <c r="K24" s="748">
        <f t="shared" si="0"/>
        <v>0</v>
      </c>
      <c r="L24" s="748" cm="1">
        <f t="array" ref="L24">IFERROR(INDEX(Data_DT!N$2:N$429,MATCH(IF(B$3=1,D$3-1,D$3)&amp;IF(B$3=1,12,B$3-1)&amp;C24,Data_DT!B$2:B$429&amp;Data_DT!A$2:A$429&amp;Data_DT!H$2:H$429,0)),0)</f>
        <v>113004411</v>
      </c>
      <c r="M24" s="750"/>
      <c r="N24" s="748" cm="1">
        <f t="array" ref="N24">IFERROR(INDEX(Data_DT!P$2:P$429,MATCH(IF(B$3=1,D$3-1,D$3)&amp;IF(B$3=1,12,B$3-1)&amp;C24,Data_DT!B$2:B$429&amp;Data_DT!A$2:A$429&amp;Data_DT!H$2:H$429,0)),0)+M24</f>
        <v>113004411</v>
      </c>
      <c r="O24" s="748">
        <f t="shared" si="1"/>
        <v>0</v>
      </c>
      <c r="P24" s="748">
        <f t="shared" si="2"/>
        <v>0</v>
      </c>
      <c r="Q24" s="748">
        <f t="shared" si="3"/>
        <v>1706402411</v>
      </c>
      <c r="R24" s="748">
        <f t="shared" si="4"/>
        <v>0</v>
      </c>
      <c r="S24" s="749"/>
      <c r="T24" s="754">
        <f t="shared" si="5"/>
        <v>1.0709203921430803</v>
      </c>
    </row>
    <row r="25" spans="1:20">
      <c r="A25">
        <v>14</v>
      </c>
      <c r="B25" t="s">
        <v>145</v>
      </c>
      <c r="C25" t="s">
        <v>50</v>
      </c>
      <c r="D25" t="s">
        <v>27</v>
      </c>
      <c r="E25" t="s">
        <v>24</v>
      </c>
      <c r="F25" t="s">
        <v>34</v>
      </c>
      <c r="G25" s="748" cm="1">
        <f t="array" ref="G25">IFERROR(INDEX(Data_DT!I$2:I$429,MATCH(IF(B$3=1,D$3-1,D$3)&amp;IF(B$3=1,12,B$3-1)&amp;C25,Data_DT!B$2:B$429&amp;Data_DT!A$2:A$429&amp;Data_DT!H$2:H$429,0)),0)</f>
        <v>1168758000</v>
      </c>
      <c r="H25" s="750"/>
      <c r="I25" s="750"/>
      <c r="J25" s="748" cm="1">
        <f t="array" ref="J25">IFERROR(INDEX(Data_DT!L$2:L$429,MATCH(IF(B$3=1,D$3-1,D$3)&amp;IF(B$3=1,12,B$3-1)&amp;C25,Data_DT!B$2:B$429&amp;Data_DT!A$2:A$429&amp;Data_DT!H$2:H$429,0)),0)+I25</f>
        <v>300000000</v>
      </c>
      <c r="K25" s="748">
        <f t="shared" si="0"/>
        <v>868758000</v>
      </c>
      <c r="L25" s="748" cm="1">
        <f t="array" ref="L25">IFERROR(INDEX(Data_DT!N$2:N$429,MATCH(IF(B$3=1,D$3-1,D$3)&amp;IF(B$3=1,12,B$3-1)&amp;C25,Data_DT!B$2:B$429&amp;Data_DT!A$2:A$429&amp;Data_DT!H$2:H$429,0)),0)</f>
        <v>0</v>
      </c>
      <c r="M25" s="750"/>
      <c r="N25" s="748" cm="1">
        <f t="array" ref="N25">IFERROR(INDEX(Data_DT!P$2:P$429,MATCH(IF(B$3=1,D$3-1,D$3)&amp;IF(B$3=1,12,B$3-1)&amp;C25,Data_DT!B$2:B$429&amp;Data_DT!A$2:A$429&amp;Data_DT!H$2:H$429,0)),0)+M25</f>
        <v>0</v>
      </c>
      <c r="O25" s="748">
        <f t="shared" si="1"/>
        <v>0</v>
      </c>
      <c r="P25" s="748">
        <f t="shared" si="2"/>
        <v>0</v>
      </c>
      <c r="Q25" s="748">
        <f t="shared" si="3"/>
        <v>300000000</v>
      </c>
      <c r="R25" s="748">
        <f t="shared" si="4"/>
        <v>868758000</v>
      </c>
      <c r="S25" s="749"/>
      <c r="T25" s="754">
        <f t="shared" si="5"/>
        <v>0.25668273500587802</v>
      </c>
    </row>
    <row r="26" spans="1:20">
      <c r="A26">
        <v>1</v>
      </c>
      <c r="B26" t="s">
        <v>145</v>
      </c>
      <c r="C26" t="s">
        <v>52</v>
      </c>
      <c r="D26" t="s">
        <v>27</v>
      </c>
      <c r="E26" t="s">
        <v>24</v>
      </c>
      <c r="F26" t="s">
        <v>51</v>
      </c>
      <c r="G26" s="748" cm="1">
        <f t="array" ref="G26">IFERROR(INDEX(Data_DT!I$2:I$429,MATCH(IF(B$3=1,D$3-1,D$3)&amp;IF(B$3=1,12,B$3-1)&amp;C26,Data_DT!B$2:B$429&amp;Data_DT!A$2:A$429&amp;Data_DT!H$2:H$429,0)),0)</f>
        <v>1566568000</v>
      </c>
      <c r="H26" s="750"/>
      <c r="I26" s="750"/>
      <c r="J26" s="748" cm="1">
        <f t="array" ref="J26">IFERROR(INDEX(Data_DT!L$2:L$429,MATCH(IF(B$3=1,D$3-1,D$3)&amp;IF(B$3=1,12,B$3-1)&amp;C26,Data_DT!B$2:B$429&amp;Data_DT!A$2:A$429&amp;Data_DT!H$2:H$429,0)),0)+I26</f>
        <v>1566568000</v>
      </c>
      <c r="K26" s="748">
        <f t="shared" si="0"/>
        <v>0</v>
      </c>
      <c r="L26" s="748" cm="1">
        <f t="array" ref="L26">IFERROR(INDEX(Data_DT!N$2:N$429,MATCH(IF(B$3=1,D$3-1,D$3)&amp;IF(B$3=1,12,B$3-1)&amp;C26,Data_DT!B$2:B$429&amp;Data_DT!A$2:A$429&amp;Data_DT!H$2:H$429,0)),0)</f>
        <v>203928380</v>
      </c>
      <c r="M26" s="750"/>
      <c r="N26" s="748" cm="1">
        <f t="array" ref="N26">IFERROR(INDEX(Data_DT!P$2:P$429,MATCH(IF(B$3=1,D$3-1,D$3)&amp;IF(B$3=1,12,B$3-1)&amp;C26,Data_DT!B$2:B$429&amp;Data_DT!A$2:A$429&amp;Data_DT!H$2:H$429,0)),0)+M26</f>
        <v>203928704</v>
      </c>
      <c r="O26" s="748">
        <f t="shared" si="1"/>
        <v>-324</v>
      </c>
      <c r="P26" s="748">
        <f t="shared" si="2"/>
        <v>0</v>
      </c>
      <c r="Q26" s="748">
        <f t="shared" si="3"/>
        <v>1770496704</v>
      </c>
      <c r="R26" s="748">
        <f t="shared" si="4"/>
        <v>-324</v>
      </c>
      <c r="S26" s="749"/>
      <c r="T26" s="754">
        <f t="shared" si="5"/>
        <v>1.1301754561563877</v>
      </c>
    </row>
    <row r="27" spans="1:20">
      <c r="A27">
        <v>2</v>
      </c>
      <c r="B27" t="s">
        <v>145</v>
      </c>
      <c r="C27" t="s">
        <v>53</v>
      </c>
      <c r="D27" t="s">
        <v>27</v>
      </c>
      <c r="E27" t="s">
        <v>24</v>
      </c>
      <c r="F27" t="s">
        <v>51</v>
      </c>
      <c r="G27" s="748" cm="1">
        <f t="array" ref="G27">IFERROR(INDEX(Data_DT!I$2:I$429,MATCH(IF(B$3=1,D$3-1,D$3)&amp;IF(B$3=1,12,B$3-1)&amp;C27,Data_DT!B$2:B$429&amp;Data_DT!A$2:A$429&amp;Data_DT!H$2:H$429,0)),0)</f>
        <v>1258870507</v>
      </c>
      <c r="H27" s="750"/>
      <c r="I27" s="750"/>
      <c r="J27" s="748" cm="1">
        <f t="array" ref="J27">IFERROR(INDEX(Data_DT!L$2:L$429,MATCH(IF(B$3=1,D$3-1,D$3)&amp;IF(B$3=1,12,B$3-1)&amp;C27,Data_DT!B$2:B$429&amp;Data_DT!A$2:A$429&amp;Data_DT!H$2:H$429,0)),0)+I27</f>
        <v>800000000</v>
      </c>
      <c r="K27" s="748">
        <f t="shared" si="0"/>
        <v>458870507</v>
      </c>
      <c r="L27" s="748" cm="1">
        <f t="array" ref="L27">IFERROR(INDEX(Data_DT!N$2:N$429,MATCH(IF(B$3=1,D$3-1,D$3)&amp;IF(B$3=1,12,B$3-1)&amp;C27,Data_DT!B$2:B$429&amp;Data_DT!A$2:A$429&amp;Data_DT!H$2:H$429,0)),0)</f>
        <v>0</v>
      </c>
      <c r="M27" s="750"/>
      <c r="N27" s="748" cm="1">
        <f t="array" ref="N27">IFERROR(INDEX(Data_DT!P$2:P$429,MATCH(IF(B$3=1,D$3-1,D$3)&amp;IF(B$3=1,12,B$3-1)&amp;C27,Data_DT!B$2:B$429&amp;Data_DT!A$2:A$429&amp;Data_DT!H$2:H$429,0)),0)+M27</f>
        <v>0</v>
      </c>
      <c r="O27" s="748">
        <f t="shared" si="1"/>
        <v>0</v>
      </c>
      <c r="P27" s="748">
        <f t="shared" si="2"/>
        <v>0</v>
      </c>
      <c r="Q27" s="748">
        <f t="shared" si="3"/>
        <v>800000000</v>
      </c>
      <c r="R27" s="748">
        <f t="shared" si="4"/>
        <v>458870507</v>
      </c>
      <c r="S27" s="749"/>
      <c r="T27" s="754">
        <f t="shared" si="5"/>
        <v>0.63549030305465726</v>
      </c>
    </row>
    <row r="28" spans="1:20">
      <c r="A28">
        <v>3</v>
      </c>
      <c r="B28" t="s">
        <v>145</v>
      </c>
      <c r="C28" t="s">
        <v>54</v>
      </c>
      <c r="D28" t="s">
        <v>27</v>
      </c>
      <c r="E28" t="s">
        <v>24</v>
      </c>
      <c r="F28" t="s">
        <v>51</v>
      </c>
      <c r="G28" s="748" cm="1">
        <f t="array" ref="G28">IFERROR(INDEX(Data_DT!I$2:I$429,MATCH(IF(B$3=1,D$3-1,D$3)&amp;IF(B$3=1,12,B$3-1)&amp;C28,Data_DT!B$2:B$429&amp;Data_DT!A$2:A$429&amp;Data_DT!H$2:H$429,0)),0)</f>
        <v>1254176935</v>
      </c>
      <c r="H28" s="750"/>
      <c r="I28" s="750"/>
      <c r="J28" s="748" cm="1">
        <f t="array" ref="J28">IFERROR(INDEX(Data_DT!L$2:L$429,MATCH(IF(B$3=1,D$3-1,D$3)&amp;IF(B$3=1,12,B$3-1)&amp;C28,Data_DT!B$2:B$429&amp;Data_DT!A$2:A$429&amp;Data_DT!H$2:H$429,0)),0)+I28</f>
        <v>400000000</v>
      </c>
      <c r="K28" s="748">
        <f t="shared" si="0"/>
        <v>854176935</v>
      </c>
      <c r="L28" s="748" cm="1">
        <f t="array" ref="L28">IFERROR(INDEX(Data_DT!N$2:N$429,MATCH(IF(B$3=1,D$3-1,D$3)&amp;IF(B$3=1,12,B$3-1)&amp;C28,Data_DT!B$2:B$429&amp;Data_DT!A$2:A$429&amp;Data_DT!H$2:H$429,0)),0)</f>
        <v>0</v>
      </c>
      <c r="M28" s="750"/>
      <c r="N28" s="748" cm="1">
        <f t="array" ref="N28">IFERROR(INDEX(Data_DT!P$2:P$429,MATCH(IF(B$3=1,D$3-1,D$3)&amp;IF(B$3=1,12,B$3-1)&amp;C28,Data_DT!B$2:B$429&amp;Data_DT!A$2:A$429&amp;Data_DT!H$2:H$429,0)),0)+M28</f>
        <v>0</v>
      </c>
      <c r="O28" s="748">
        <f t="shared" si="1"/>
        <v>0</v>
      </c>
      <c r="P28" s="748">
        <f t="shared" si="2"/>
        <v>0</v>
      </c>
      <c r="Q28" s="748">
        <f t="shared" si="3"/>
        <v>400000000</v>
      </c>
      <c r="R28" s="748">
        <f t="shared" si="4"/>
        <v>854176935</v>
      </c>
      <c r="S28" s="749"/>
      <c r="T28" s="754">
        <f t="shared" si="5"/>
        <v>0.3189342658418447</v>
      </c>
    </row>
    <row r="29" spans="1:20">
      <c r="A29">
        <v>4</v>
      </c>
      <c r="B29" t="s">
        <v>145</v>
      </c>
      <c r="C29" t="s">
        <v>55</v>
      </c>
      <c r="D29" t="s">
        <v>27</v>
      </c>
      <c r="E29" t="s">
        <v>24</v>
      </c>
      <c r="F29" t="s">
        <v>51</v>
      </c>
      <c r="G29" s="748" cm="1">
        <f t="array" ref="G29">IFERROR(INDEX(Data_DT!I$2:I$429,MATCH(IF(B$3=1,D$3-1,D$3)&amp;IF(B$3=1,12,B$3-1)&amp;C29,Data_DT!B$2:B$429&amp;Data_DT!A$2:A$429&amp;Data_DT!H$2:H$429,0)),0)</f>
        <v>929889000</v>
      </c>
      <c r="H29" s="750"/>
      <c r="I29" s="750"/>
      <c r="J29" s="748" cm="1">
        <f t="array" ref="J29">IFERROR(INDEX(Data_DT!L$2:L$429,MATCH(IF(B$3=1,D$3-1,D$3)&amp;IF(B$3=1,12,B$3-1)&amp;C29,Data_DT!B$2:B$429&amp;Data_DT!A$2:A$429&amp;Data_DT!H$2:H$429,0)),0)+I29</f>
        <v>929889000</v>
      </c>
      <c r="K29" s="748">
        <f t="shared" si="0"/>
        <v>0</v>
      </c>
      <c r="L29" s="748" cm="1">
        <f t="array" ref="L29">IFERROR(INDEX(Data_DT!N$2:N$429,MATCH(IF(B$3=1,D$3-1,D$3)&amp;IF(B$3=1,12,B$3-1)&amp;C29,Data_DT!B$2:B$429&amp;Data_DT!A$2:A$429&amp;Data_DT!H$2:H$429,0)),0)</f>
        <v>41060664</v>
      </c>
      <c r="M29" s="750"/>
      <c r="N29" s="748" cm="1">
        <f t="array" ref="N29">IFERROR(INDEX(Data_DT!P$2:P$429,MATCH(IF(B$3=1,D$3-1,D$3)&amp;IF(B$3=1,12,B$3-1)&amp;C29,Data_DT!B$2:B$429&amp;Data_DT!A$2:A$429&amp;Data_DT!H$2:H$429,0)),0)+M29</f>
        <v>41060664</v>
      </c>
      <c r="O29" s="748">
        <f t="shared" si="1"/>
        <v>0</v>
      </c>
      <c r="P29" s="748">
        <f t="shared" si="2"/>
        <v>0</v>
      </c>
      <c r="Q29" s="748">
        <f t="shared" si="3"/>
        <v>970949664</v>
      </c>
      <c r="R29" s="748">
        <f t="shared" si="4"/>
        <v>0</v>
      </c>
      <c r="S29" s="749"/>
      <c r="T29" s="754">
        <f t="shared" si="5"/>
        <v>1.0441565219074536</v>
      </c>
    </row>
    <row r="30" spans="1:20">
      <c r="A30">
        <v>5</v>
      </c>
      <c r="B30" t="s">
        <v>145</v>
      </c>
      <c r="C30" t="s">
        <v>56</v>
      </c>
      <c r="D30" t="s">
        <v>27</v>
      </c>
      <c r="E30" t="s">
        <v>24</v>
      </c>
      <c r="F30" t="s">
        <v>51</v>
      </c>
      <c r="G30" s="748" cm="1">
        <f t="array" ref="G30">IFERROR(INDEX(Data_DT!I$2:I$429,MATCH(IF(B$3=1,D$3-1,D$3)&amp;IF(B$3=1,12,B$3-1)&amp;C30,Data_DT!B$2:B$429&amp;Data_DT!A$2:A$429&amp;Data_DT!H$2:H$429,0)),0)</f>
        <v>1150397000</v>
      </c>
      <c r="H30" s="750"/>
      <c r="I30" s="750"/>
      <c r="J30" s="748" cm="1">
        <f t="array" ref="J30">IFERROR(INDEX(Data_DT!L$2:L$429,MATCH(IF(B$3=1,D$3-1,D$3)&amp;IF(B$3=1,12,B$3-1)&amp;C30,Data_DT!B$2:B$429&amp;Data_DT!A$2:A$429&amp;Data_DT!H$2:H$429,0)),0)+I30</f>
        <v>1150397000</v>
      </c>
      <c r="K30" s="748">
        <f t="shared" si="0"/>
        <v>0</v>
      </c>
      <c r="L30" s="748" cm="1">
        <f t="array" ref="L30">IFERROR(INDEX(Data_DT!N$2:N$429,MATCH(IF(B$3=1,D$3-1,D$3)&amp;IF(B$3=1,12,B$3-1)&amp;C30,Data_DT!B$2:B$429&amp;Data_DT!A$2:A$429&amp;Data_DT!H$2:H$429,0)),0)</f>
        <v>157624826</v>
      </c>
      <c r="M30" s="750"/>
      <c r="N30" s="748" cm="1">
        <f t="array" ref="N30">IFERROR(INDEX(Data_DT!P$2:P$429,MATCH(IF(B$3=1,D$3-1,D$3)&amp;IF(B$3=1,12,B$3-1)&amp;C30,Data_DT!B$2:B$429&amp;Data_DT!A$2:A$429&amp;Data_DT!H$2:H$429,0)),0)+M30</f>
        <v>157624826</v>
      </c>
      <c r="O30" s="748">
        <f t="shared" si="1"/>
        <v>0</v>
      </c>
      <c r="P30" s="748">
        <f t="shared" si="2"/>
        <v>0</v>
      </c>
      <c r="Q30" s="748">
        <f t="shared" si="3"/>
        <v>1308021826</v>
      </c>
      <c r="R30" s="748">
        <f t="shared" si="4"/>
        <v>0</v>
      </c>
      <c r="S30" s="749"/>
      <c r="T30" s="754">
        <f t="shared" si="5"/>
        <v>1.1370177651715017</v>
      </c>
    </row>
    <row r="31" spans="1:20">
      <c r="A31">
        <v>6</v>
      </c>
      <c r="B31" t="s">
        <v>145</v>
      </c>
      <c r="C31" t="s">
        <v>147</v>
      </c>
      <c r="D31" t="s">
        <v>27</v>
      </c>
      <c r="E31" t="s">
        <v>24</v>
      </c>
      <c r="F31" t="s">
        <v>51</v>
      </c>
      <c r="G31" s="748" cm="1">
        <f t="array" ref="G31">IFERROR(INDEX(Data_DT!I$2:I$429,MATCH(IF(B$3=1,D$3-1,D$3)&amp;IF(B$3=1,12,B$3-1)&amp;C31,Data_DT!B$2:B$429&amp;Data_DT!A$2:A$429&amp;Data_DT!H$2:H$429,0)),0)</f>
        <v>1350745000</v>
      </c>
      <c r="H31" s="750"/>
      <c r="I31" s="750"/>
      <c r="J31" s="748" cm="1">
        <f t="array" ref="J31">IFERROR(INDEX(Data_DT!L$2:L$429,MATCH(IF(B$3=1,D$3-1,D$3)&amp;IF(B$3=1,12,B$3-1)&amp;C31,Data_DT!B$2:B$429&amp;Data_DT!A$2:A$429&amp;Data_DT!H$2:H$429,0)),0)+I31</f>
        <v>300000000</v>
      </c>
      <c r="K31" s="748">
        <f t="shared" si="0"/>
        <v>1050745000</v>
      </c>
      <c r="L31" s="748" cm="1">
        <f t="array" ref="L31">IFERROR(INDEX(Data_DT!N$2:N$429,MATCH(IF(B$3=1,D$3-1,D$3)&amp;IF(B$3=1,12,B$3-1)&amp;C31,Data_DT!B$2:B$429&amp;Data_DT!A$2:A$429&amp;Data_DT!H$2:H$429,0)),0)</f>
        <v>0</v>
      </c>
      <c r="M31" s="750"/>
      <c r="N31" s="748" cm="1">
        <f t="array" ref="N31">IFERROR(INDEX(Data_DT!P$2:P$429,MATCH(IF(B$3=1,D$3-1,D$3)&amp;IF(B$3=1,12,B$3-1)&amp;C31,Data_DT!B$2:B$429&amp;Data_DT!A$2:A$429&amp;Data_DT!H$2:H$429,0)),0)+M31</f>
        <v>0</v>
      </c>
      <c r="O31" s="748">
        <f t="shared" si="1"/>
        <v>0</v>
      </c>
      <c r="P31" s="748">
        <f t="shared" si="2"/>
        <v>0</v>
      </c>
      <c r="Q31" s="748">
        <f t="shared" si="3"/>
        <v>300000000</v>
      </c>
      <c r="R31" s="748">
        <f t="shared" si="4"/>
        <v>1050745000</v>
      </c>
      <c r="S31" s="749"/>
      <c r="T31" s="754">
        <f t="shared" si="5"/>
        <v>0.22209965611569912</v>
      </c>
    </row>
    <row r="32" spans="1:20">
      <c r="A32">
        <v>7</v>
      </c>
      <c r="B32" t="s">
        <v>145</v>
      </c>
      <c r="C32" t="s">
        <v>243</v>
      </c>
      <c r="D32" t="s">
        <v>27</v>
      </c>
      <c r="E32" t="s">
        <v>24</v>
      </c>
      <c r="F32" t="s">
        <v>51</v>
      </c>
      <c r="G32" s="748" cm="1">
        <f t="array" ref="G32">IFERROR(INDEX(Data_DT!I$2:I$429,MATCH(IF(B$3=1,D$3-1,D$3)&amp;IF(B$3=1,12,B$3-1)&amp;C32,Data_DT!B$2:B$429&amp;Data_DT!A$2:A$429&amp;Data_DT!H$2:H$429,0)),0)</f>
        <v>1437536000</v>
      </c>
      <c r="H32" s="750"/>
      <c r="I32" s="750"/>
      <c r="J32" s="748" cm="1">
        <f t="array" ref="J32">IFERROR(INDEX(Data_DT!L$2:L$429,MATCH(IF(B$3=1,D$3-1,D$3)&amp;IF(B$3=1,12,B$3-1)&amp;C32,Data_DT!B$2:B$429&amp;Data_DT!A$2:A$429&amp;Data_DT!H$2:H$429,0)),0)+I32</f>
        <v>450000000</v>
      </c>
      <c r="K32" s="748">
        <f t="shared" si="0"/>
        <v>987536000</v>
      </c>
      <c r="L32" s="748" cm="1">
        <f t="array" ref="L32">IFERROR(INDEX(Data_DT!N$2:N$429,MATCH(IF(B$3=1,D$3-1,D$3)&amp;IF(B$3=1,12,B$3-1)&amp;C32,Data_DT!B$2:B$429&amp;Data_DT!A$2:A$429&amp;Data_DT!H$2:H$429,0)),0)</f>
        <v>0</v>
      </c>
      <c r="M32" s="750"/>
      <c r="N32" s="748" cm="1">
        <f t="array" ref="N32">IFERROR(INDEX(Data_DT!P$2:P$429,MATCH(IF(B$3=1,D$3-1,D$3)&amp;IF(B$3=1,12,B$3-1)&amp;C32,Data_DT!B$2:B$429&amp;Data_DT!A$2:A$429&amp;Data_DT!H$2:H$429,0)),0)+M32</f>
        <v>0</v>
      </c>
      <c r="O32" s="748">
        <f t="shared" si="1"/>
        <v>0</v>
      </c>
      <c r="P32" s="748">
        <f t="shared" si="2"/>
        <v>0</v>
      </c>
      <c r="Q32" s="748">
        <f t="shared" si="3"/>
        <v>450000000</v>
      </c>
      <c r="R32" s="748">
        <f t="shared" si="4"/>
        <v>987536000</v>
      </c>
      <c r="S32" s="749"/>
      <c r="T32" s="754">
        <f t="shared" si="5"/>
        <v>0.3130356387596554</v>
      </c>
    </row>
    <row r="33" spans="1:20">
      <c r="A33">
        <v>1</v>
      </c>
      <c r="B33" t="s">
        <v>145</v>
      </c>
      <c r="C33" t="s">
        <v>58</v>
      </c>
      <c r="D33" t="s">
        <v>27</v>
      </c>
      <c r="E33" t="s">
        <v>24</v>
      </c>
      <c r="F33" t="s">
        <v>57</v>
      </c>
      <c r="G33" s="748" cm="1">
        <f t="array" ref="G33">IFERROR(INDEX(Data_DT!I$2:I$429,MATCH(IF(B$3=1,D$3-1,D$3)&amp;IF(B$3=1,12,B$3-1)&amp;C33,Data_DT!B$2:B$429&amp;Data_DT!A$2:A$429&amp;Data_DT!H$2:H$429,0)),0)</f>
        <v>1213045000</v>
      </c>
      <c r="H33" s="750"/>
      <c r="I33" s="750"/>
      <c r="J33" s="748" cm="1">
        <f t="array" ref="J33">IFERROR(INDEX(Data_DT!L$2:L$429,MATCH(IF(B$3=1,D$3-1,D$3)&amp;IF(B$3=1,12,B$3-1)&amp;C33,Data_DT!B$2:B$429&amp;Data_DT!A$2:A$429&amp;Data_DT!H$2:H$429,0)),0)+I33</f>
        <v>800000000</v>
      </c>
      <c r="K33" s="748">
        <f t="shared" si="0"/>
        <v>413045000</v>
      </c>
      <c r="L33" s="748" cm="1">
        <f t="array" ref="L33">IFERROR(INDEX(Data_DT!N$2:N$429,MATCH(IF(B$3=1,D$3-1,D$3)&amp;IF(B$3=1,12,B$3-1)&amp;C33,Data_DT!B$2:B$429&amp;Data_DT!A$2:A$429&amp;Data_DT!H$2:H$429,0)),0)</f>
        <v>0</v>
      </c>
      <c r="M33" s="750"/>
      <c r="N33" s="748" cm="1">
        <f t="array" ref="N33">IFERROR(INDEX(Data_DT!P$2:P$429,MATCH(IF(B$3=1,D$3-1,D$3)&amp;IF(B$3=1,12,B$3-1)&amp;C33,Data_DT!B$2:B$429&amp;Data_DT!A$2:A$429&amp;Data_DT!H$2:H$429,0)),0)+M33</f>
        <v>0</v>
      </c>
      <c r="O33" s="748">
        <f t="shared" si="1"/>
        <v>0</v>
      </c>
      <c r="P33" s="748">
        <f t="shared" si="2"/>
        <v>0</v>
      </c>
      <c r="Q33" s="748">
        <f t="shared" si="3"/>
        <v>800000000</v>
      </c>
      <c r="R33" s="748">
        <f t="shared" si="4"/>
        <v>413045000</v>
      </c>
      <c r="S33" s="749"/>
      <c r="T33" s="754">
        <f t="shared" si="5"/>
        <v>0.65949738055884155</v>
      </c>
    </row>
    <row r="34" spans="1:20">
      <c r="A34">
        <v>2</v>
      </c>
      <c r="B34" t="s">
        <v>145</v>
      </c>
      <c r="C34" t="s">
        <v>59</v>
      </c>
      <c r="D34" t="s">
        <v>27</v>
      </c>
      <c r="E34" t="s">
        <v>24</v>
      </c>
      <c r="F34" t="s">
        <v>57</v>
      </c>
      <c r="G34" s="748" cm="1">
        <f t="array" ref="G34">IFERROR(INDEX(Data_DT!I$2:I$429,MATCH(IF(B$3=1,D$3-1,D$3)&amp;IF(B$3=1,12,B$3-1)&amp;C34,Data_DT!B$2:B$429&amp;Data_DT!A$2:A$429&amp;Data_DT!H$2:H$429,0)),0)</f>
        <v>1307972000</v>
      </c>
      <c r="H34" s="750"/>
      <c r="I34" s="750"/>
      <c r="J34" s="748" cm="1">
        <f t="array" ref="J34">IFERROR(INDEX(Data_DT!L$2:L$429,MATCH(IF(B$3=1,D$3-1,D$3)&amp;IF(B$3=1,12,B$3-1)&amp;C34,Data_DT!B$2:B$429&amp;Data_DT!A$2:A$429&amp;Data_DT!H$2:H$429,0)),0)+I34</f>
        <v>1100000000</v>
      </c>
      <c r="K34" s="748">
        <f t="shared" si="0"/>
        <v>207972000</v>
      </c>
      <c r="L34" s="748" cm="1">
        <f t="array" ref="L34">IFERROR(INDEX(Data_DT!N$2:N$429,MATCH(IF(B$3=1,D$3-1,D$3)&amp;IF(B$3=1,12,B$3-1)&amp;C34,Data_DT!B$2:B$429&amp;Data_DT!A$2:A$429&amp;Data_DT!H$2:H$429,0)),0)</f>
        <v>0</v>
      </c>
      <c r="M34" s="750"/>
      <c r="N34" s="748" cm="1">
        <f t="array" ref="N34">IFERROR(INDEX(Data_DT!P$2:P$429,MATCH(IF(B$3=1,D$3-1,D$3)&amp;IF(B$3=1,12,B$3-1)&amp;C34,Data_DT!B$2:B$429&amp;Data_DT!A$2:A$429&amp;Data_DT!H$2:H$429,0)),0)+M34</f>
        <v>0</v>
      </c>
      <c r="O34" s="748">
        <f t="shared" si="1"/>
        <v>0</v>
      </c>
      <c r="P34" s="748">
        <f t="shared" si="2"/>
        <v>0</v>
      </c>
      <c r="Q34" s="748">
        <f t="shared" si="3"/>
        <v>1100000000</v>
      </c>
      <c r="R34" s="748">
        <f t="shared" si="4"/>
        <v>207972000</v>
      </c>
      <c r="S34" s="749"/>
      <c r="T34" s="754">
        <f t="shared" si="5"/>
        <v>0.84099659625741219</v>
      </c>
    </row>
    <row r="35" spans="1:20">
      <c r="A35">
        <v>3</v>
      </c>
      <c r="B35" t="s">
        <v>145</v>
      </c>
      <c r="C35" t="s">
        <v>60</v>
      </c>
      <c r="D35" t="s">
        <v>27</v>
      </c>
      <c r="E35" t="s">
        <v>24</v>
      </c>
      <c r="F35" t="s">
        <v>57</v>
      </c>
      <c r="G35" s="748" cm="1">
        <f t="array" ref="G35">IFERROR(INDEX(Data_DT!I$2:I$429,MATCH(IF(B$3=1,D$3-1,D$3)&amp;IF(B$3=1,12,B$3-1)&amp;C35,Data_DT!B$2:B$429&amp;Data_DT!A$2:A$429&amp;Data_DT!H$2:H$429,0)),0)</f>
        <v>1196198000</v>
      </c>
      <c r="H35" s="750"/>
      <c r="I35" s="750"/>
      <c r="J35" s="748" cm="1">
        <f t="array" ref="J35">IFERROR(INDEX(Data_DT!L$2:L$429,MATCH(IF(B$3=1,D$3-1,D$3)&amp;IF(B$3=1,12,B$3-1)&amp;C35,Data_DT!B$2:B$429&amp;Data_DT!A$2:A$429&amp;Data_DT!H$2:H$429,0)),0)+I35</f>
        <v>1196198000</v>
      </c>
      <c r="K35" s="748">
        <f t="shared" si="0"/>
        <v>0</v>
      </c>
      <c r="L35" s="748" cm="1">
        <f t="array" ref="L35">IFERROR(INDEX(Data_DT!N$2:N$429,MATCH(IF(B$3=1,D$3-1,D$3)&amp;IF(B$3=1,12,B$3-1)&amp;C35,Data_DT!B$2:B$429&amp;Data_DT!A$2:A$429&amp;Data_DT!H$2:H$429,0)),0)</f>
        <v>164802311</v>
      </c>
      <c r="M35" s="750"/>
      <c r="N35" s="748" cm="1">
        <f t="array" ref="N35">IFERROR(INDEX(Data_DT!P$2:P$429,MATCH(IF(B$3=1,D$3-1,D$3)&amp;IF(B$3=1,12,B$3-1)&amp;C35,Data_DT!B$2:B$429&amp;Data_DT!A$2:A$429&amp;Data_DT!H$2:H$429,0)),0)+M35</f>
        <v>164802311</v>
      </c>
      <c r="O35" s="748">
        <f t="shared" si="1"/>
        <v>0</v>
      </c>
      <c r="P35" s="748">
        <f t="shared" si="2"/>
        <v>0</v>
      </c>
      <c r="Q35" s="748">
        <f t="shared" si="3"/>
        <v>1361000311</v>
      </c>
      <c r="R35" s="748">
        <f t="shared" si="4"/>
        <v>0</v>
      </c>
      <c r="S35" s="749"/>
      <c r="T35" s="754">
        <f t="shared" si="5"/>
        <v>1.1377717660454205</v>
      </c>
    </row>
    <row r="36" spans="1:20">
      <c r="A36">
        <v>4</v>
      </c>
      <c r="B36" t="s">
        <v>145</v>
      </c>
      <c r="C36" t="s">
        <v>62</v>
      </c>
      <c r="D36" t="s">
        <v>27</v>
      </c>
      <c r="E36" t="s">
        <v>24</v>
      </c>
      <c r="F36" t="s">
        <v>57</v>
      </c>
      <c r="G36" s="748" cm="1">
        <f t="array" ref="G36">IFERROR(INDEX(Data_DT!I$2:I$429,MATCH(IF(B$3=1,D$3-1,D$3)&amp;IF(B$3=1,12,B$3-1)&amp;C36,Data_DT!B$2:B$429&amp;Data_DT!A$2:A$429&amp;Data_DT!H$2:H$429,0)),0)</f>
        <v>1299151000</v>
      </c>
      <c r="H36" s="750"/>
      <c r="I36" s="750"/>
      <c r="J36" s="748" cm="1">
        <f t="array" ref="J36">IFERROR(INDEX(Data_DT!L$2:L$429,MATCH(IF(B$3=1,D$3-1,D$3)&amp;IF(B$3=1,12,B$3-1)&amp;C36,Data_DT!B$2:B$429&amp;Data_DT!A$2:A$429&amp;Data_DT!H$2:H$429,0)),0)+I36</f>
        <v>1250000000</v>
      </c>
      <c r="K36" s="748">
        <f t="shared" si="0"/>
        <v>49151000</v>
      </c>
      <c r="L36" s="748" cm="1">
        <f t="array" ref="L36">IFERROR(INDEX(Data_DT!N$2:N$429,MATCH(IF(B$3=1,D$3-1,D$3)&amp;IF(B$3=1,12,B$3-1)&amp;C36,Data_DT!B$2:B$429&amp;Data_DT!A$2:A$429&amp;Data_DT!H$2:H$429,0)),0)</f>
        <v>0</v>
      </c>
      <c r="M36" s="750"/>
      <c r="N36" s="748" cm="1">
        <f t="array" ref="N36">IFERROR(INDEX(Data_DT!P$2:P$429,MATCH(IF(B$3=1,D$3-1,D$3)&amp;IF(B$3=1,12,B$3-1)&amp;C36,Data_DT!B$2:B$429&amp;Data_DT!A$2:A$429&amp;Data_DT!H$2:H$429,0)),0)+M36</f>
        <v>0</v>
      </c>
      <c r="O36" s="748">
        <f t="shared" si="1"/>
        <v>0</v>
      </c>
      <c r="P36" s="748">
        <f t="shared" si="2"/>
        <v>0</v>
      </c>
      <c r="Q36" s="748">
        <f t="shared" si="3"/>
        <v>1250000000</v>
      </c>
      <c r="R36" s="748">
        <f t="shared" si="4"/>
        <v>49151000</v>
      </c>
      <c r="S36" s="749"/>
      <c r="T36" s="754">
        <f t="shared" si="5"/>
        <v>0.96216683049160567</v>
      </c>
    </row>
    <row r="37" spans="1:20">
      <c r="A37">
        <v>5</v>
      </c>
      <c r="B37" t="s">
        <v>145</v>
      </c>
      <c r="C37" t="s">
        <v>63</v>
      </c>
      <c r="D37" t="s">
        <v>27</v>
      </c>
      <c r="E37" t="s">
        <v>24</v>
      </c>
      <c r="F37" t="s">
        <v>57</v>
      </c>
      <c r="G37" s="748" cm="1">
        <f t="array" ref="G37">IFERROR(INDEX(Data_DT!I$2:I$429,MATCH(IF(B$3=1,D$3-1,D$3)&amp;IF(B$3=1,12,B$3-1)&amp;C37,Data_DT!B$2:B$429&amp;Data_DT!A$2:A$429&amp;Data_DT!H$2:H$429,0)),0)</f>
        <v>1178570000</v>
      </c>
      <c r="H37" s="750"/>
      <c r="I37" s="750"/>
      <c r="J37" s="748" cm="1">
        <f t="array" ref="J37">IFERROR(INDEX(Data_DT!L$2:L$429,MATCH(IF(B$3=1,D$3-1,D$3)&amp;IF(B$3=1,12,B$3-1)&amp;C37,Data_DT!B$2:B$429&amp;Data_DT!A$2:A$429&amp;Data_DT!H$2:H$429,0)),0)+I37</f>
        <v>1178570000</v>
      </c>
      <c r="K37" s="748">
        <f t="shared" si="0"/>
        <v>0</v>
      </c>
      <c r="L37" s="748" cm="1">
        <f t="array" ref="L37">IFERROR(INDEX(Data_DT!N$2:N$429,MATCH(IF(B$3=1,D$3-1,D$3)&amp;IF(B$3=1,12,B$3-1)&amp;C37,Data_DT!B$2:B$429&amp;Data_DT!A$2:A$429&amp;Data_DT!H$2:H$429,0)),0)</f>
        <v>162990131</v>
      </c>
      <c r="M37" s="750"/>
      <c r="N37" s="748" cm="1">
        <f t="array" ref="N37">IFERROR(INDEX(Data_DT!P$2:P$429,MATCH(IF(B$3=1,D$3-1,D$3)&amp;IF(B$3=1,12,B$3-1)&amp;C37,Data_DT!B$2:B$429&amp;Data_DT!A$2:A$429&amp;Data_DT!H$2:H$429,0)),0)+M37</f>
        <v>162990131</v>
      </c>
      <c r="O37" s="748">
        <f t="shared" si="1"/>
        <v>0</v>
      </c>
      <c r="P37" s="748">
        <f t="shared" si="2"/>
        <v>0</v>
      </c>
      <c r="Q37" s="748">
        <f t="shared" si="3"/>
        <v>1341560131</v>
      </c>
      <c r="R37" s="748">
        <f t="shared" si="4"/>
        <v>0</v>
      </c>
      <c r="S37" s="749"/>
      <c r="T37" s="754">
        <f t="shared" si="5"/>
        <v>1.1382948242361506</v>
      </c>
    </row>
    <row r="38" spans="1:20">
      <c r="A38">
        <v>6</v>
      </c>
      <c r="B38" t="s">
        <v>145</v>
      </c>
      <c r="C38" t="s">
        <v>224</v>
      </c>
      <c r="D38" t="s">
        <v>27</v>
      </c>
      <c r="E38" t="s">
        <v>24</v>
      </c>
      <c r="F38" t="s">
        <v>57</v>
      </c>
      <c r="G38" s="748" cm="1">
        <f t="array" ref="G38">IFERROR(INDEX(Data_DT!I$2:I$429,MATCH(IF(B$3=1,D$3-1,D$3)&amp;IF(B$3=1,12,B$3-1)&amp;C38,Data_DT!B$2:B$429&amp;Data_DT!A$2:A$429&amp;Data_DT!H$2:H$429,0)),0)</f>
        <v>1209500000</v>
      </c>
      <c r="H38" s="750"/>
      <c r="I38" s="750"/>
      <c r="J38" s="748" cm="1">
        <f t="array" ref="J38">IFERROR(INDEX(Data_DT!L$2:L$429,MATCH(IF(B$3=1,D$3-1,D$3)&amp;IF(B$3=1,12,B$3-1)&amp;C38,Data_DT!B$2:B$429&amp;Data_DT!A$2:A$429&amp;Data_DT!H$2:H$429,0)),0)+I38</f>
        <v>300000000</v>
      </c>
      <c r="K38" s="748">
        <f t="shared" si="0"/>
        <v>909500000</v>
      </c>
      <c r="L38" s="748" cm="1">
        <f t="array" ref="L38">IFERROR(INDEX(Data_DT!N$2:N$429,MATCH(IF(B$3=1,D$3-1,D$3)&amp;IF(B$3=1,12,B$3-1)&amp;C38,Data_DT!B$2:B$429&amp;Data_DT!A$2:A$429&amp;Data_DT!H$2:H$429,0)),0)</f>
        <v>0</v>
      </c>
      <c r="M38" s="750"/>
      <c r="N38" s="748" cm="1">
        <f t="array" ref="N38">IFERROR(INDEX(Data_DT!P$2:P$429,MATCH(IF(B$3=1,D$3-1,D$3)&amp;IF(B$3=1,12,B$3-1)&amp;C38,Data_DT!B$2:B$429&amp;Data_DT!A$2:A$429&amp;Data_DT!H$2:H$429,0)),0)+M38</f>
        <v>0</v>
      </c>
      <c r="O38" s="748">
        <f t="shared" si="1"/>
        <v>0</v>
      </c>
      <c r="P38" s="748">
        <f t="shared" si="2"/>
        <v>0</v>
      </c>
      <c r="Q38" s="748">
        <f t="shared" si="3"/>
        <v>300000000</v>
      </c>
      <c r="R38" s="748">
        <f t="shared" si="4"/>
        <v>909500000</v>
      </c>
      <c r="S38" s="749"/>
      <c r="T38" s="754">
        <f t="shared" si="5"/>
        <v>0.24803637866887143</v>
      </c>
    </row>
    <row r="39" spans="1:20">
      <c r="A39">
        <v>7</v>
      </c>
      <c r="B39" t="s">
        <v>145</v>
      </c>
      <c r="C39" t="s">
        <v>64</v>
      </c>
      <c r="D39" t="s">
        <v>27</v>
      </c>
      <c r="E39" t="s">
        <v>24</v>
      </c>
      <c r="F39" t="s">
        <v>57</v>
      </c>
      <c r="G39" s="748" cm="1">
        <f t="array" ref="G39">IFERROR(INDEX(Data_DT!I$2:I$429,MATCH(IF(B$3=1,D$3-1,D$3)&amp;IF(B$3=1,12,B$3-1)&amp;C39,Data_DT!B$2:B$429&amp;Data_DT!A$2:A$429&amp;Data_DT!H$2:H$429,0)),0)</f>
        <v>1187870333</v>
      </c>
      <c r="H39" s="750"/>
      <c r="I39" s="750"/>
      <c r="J39" s="748" cm="1">
        <f t="array" ref="J39">IFERROR(INDEX(Data_DT!L$2:L$429,MATCH(IF(B$3=1,D$3-1,D$3)&amp;IF(B$3=1,12,B$3-1)&amp;C39,Data_DT!B$2:B$429&amp;Data_DT!A$2:A$429&amp;Data_DT!H$2:H$429,0)),0)+I39</f>
        <v>400000000</v>
      </c>
      <c r="K39" s="748">
        <f t="shared" ref="K39:K70" si="6">G39-J39</f>
        <v>787870333</v>
      </c>
      <c r="L39" s="748" cm="1">
        <f t="array" ref="L39">IFERROR(INDEX(Data_DT!N$2:N$429,MATCH(IF(B$3=1,D$3-1,D$3)&amp;IF(B$3=1,12,B$3-1)&amp;C39,Data_DT!B$2:B$429&amp;Data_DT!A$2:A$429&amp;Data_DT!H$2:H$429,0)),0)</f>
        <v>0</v>
      </c>
      <c r="M39" s="750"/>
      <c r="N39" s="748" cm="1">
        <f t="array" ref="N39">IFERROR(INDEX(Data_DT!P$2:P$429,MATCH(IF(B$3=1,D$3-1,D$3)&amp;IF(B$3=1,12,B$3-1)&amp;C39,Data_DT!B$2:B$429&amp;Data_DT!A$2:A$429&amp;Data_DT!H$2:H$429,0)),0)+M39</f>
        <v>0</v>
      </c>
      <c r="O39" s="748">
        <f t="shared" ref="O39:O70" si="7">L39-N39</f>
        <v>0</v>
      </c>
      <c r="P39" s="748">
        <f t="shared" ref="P39:P70" si="8">I39+M39</f>
        <v>0</v>
      </c>
      <c r="Q39" s="748">
        <f t="shared" ref="Q39:Q70" si="9">J39+N39</f>
        <v>400000000</v>
      </c>
      <c r="R39" s="748">
        <f t="shared" ref="R39:R70" si="10">K39+O39</f>
        <v>787870333</v>
      </c>
      <c r="S39" s="749"/>
      <c r="T39" s="754">
        <f t="shared" ref="T39:T70" si="11">IF(G39=0,0,Q39/G39)</f>
        <v>0.33673709064674484</v>
      </c>
    </row>
    <row r="40" spans="1:20">
      <c r="A40">
        <v>8</v>
      </c>
      <c r="B40" t="s">
        <v>145</v>
      </c>
      <c r="C40" t="s">
        <v>65</v>
      </c>
      <c r="D40" t="s">
        <v>27</v>
      </c>
      <c r="E40" t="s">
        <v>24</v>
      </c>
      <c r="F40" t="s">
        <v>57</v>
      </c>
      <c r="G40" s="748" cm="1">
        <f t="array" ref="G40">IFERROR(INDEX(Data_DT!I$2:I$429,MATCH(IF(B$3=1,D$3-1,D$3)&amp;IF(B$3=1,12,B$3-1)&amp;C40,Data_DT!B$2:B$429&amp;Data_DT!A$2:A$429&amp;Data_DT!H$2:H$429,0)),0)</f>
        <v>1227450000</v>
      </c>
      <c r="H40" s="750"/>
      <c r="I40" s="750"/>
      <c r="J40" s="748" cm="1">
        <f t="array" ref="J40">IFERROR(INDEX(Data_DT!L$2:L$429,MATCH(IF(B$3=1,D$3-1,D$3)&amp;IF(B$3=1,12,B$3-1)&amp;C40,Data_DT!B$2:B$429&amp;Data_DT!A$2:A$429&amp;Data_DT!H$2:H$429,0)),0)+I40</f>
        <v>1227450000</v>
      </c>
      <c r="K40" s="748">
        <f t="shared" si="6"/>
        <v>0</v>
      </c>
      <c r="L40" s="748" cm="1">
        <f t="array" ref="L40">IFERROR(INDEX(Data_DT!N$2:N$429,MATCH(IF(B$3=1,D$3-1,D$3)&amp;IF(B$3=1,12,B$3-1)&amp;C40,Data_DT!B$2:B$429&amp;Data_DT!A$2:A$429&amp;Data_DT!H$2:H$429,0)),0)</f>
        <v>145866567</v>
      </c>
      <c r="M40" s="750"/>
      <c r="N40" s="748" cm="1">
        <f t="array" ref="N40">IFERROR(INDEX(Data_DT!P$2:P$429,MATCH(IF(B$3=1,D$3-1,D$3)&amp;IF(B$3=1,12,B$3-1)&amp;C40,Data_DT!B$2:B$429&amp;Data_DT!A$2:A$429&amp;Data_DT!H$2:H$429,0)),0)+M40</f>
        <v>145866567</v>
      </c>
      <c r="O40" s="748">
        <f t="shared" si="7"/>
        <v>0</v>
      </c>
      <c r="P40" s="748">
        <f t="shared" si="8"/>
        <v>0</v>
      </c>
      <c r="Q40" s="748">
        <f t="shared" si="9"/>
        <v>1373316567</v>
      </c>
      <c r="R40" s="748">
        <f t="shared" si="10"/>
        <v>0</v>
      </c>
      <c r="S40" s="749"/>
      <c r="T40" s="754">
        <f t="shared" si="11"/>
        <v>1.1188370744225835</v>
      </c>
    </row>
    <row r="41" spans="1:20">
      <c r="A41">
        <v>9</v>
      </c>
      <c r="B41" t="s">
        <v>145</v>
      </c>
      <c r="C41" t="s">
        <v>66</v>
      </c>
      <c r="D41" t="s">
        <v>27</v>
      </c>
      <c r="E41" t="s">
        <v>24</v>
      </c>
      <c r="F41" t="s">
        <v>57</v>
      </c>
      <c r="G41" s="748" cm="1">
        <f t="array" ref="G41">IFERROR(INDEX(Data_DT!I$2:I$429,MATCH(IF(B$3=1,D$3-1,D$3)&amp;IF(B$3=1,12,B$3-1)&amp;C41,Data_DT!B$2:B$429&amp;Data_DT!A$2:A$429&amp;Data_DT!H$2:H$429,0)),0)</f>
        <v>1200505000</v>
      </c>
      <c r="H41" s="750"/>
      <c r="I41" s="750"/>
      <c r="J41" s="748" cm="1">
        <f t="array" ref="J41">IFERROR(INDEX(Data_DT!L$2:L$429,MATCH(IF(B$3=1,D$3-1,D$3)&amp;IF(B$3=1,12,B$3-1)&amp;C41,Data_DT!B$2:B$429&amp;Data_DT!A$2:A$429&amp;Data_DT!H$2:H$429,0)),0)+I41</f>
        <v>1150000000</v>
      </c>
      <c r="K41" s="748">
        <f t="shared" si="6"/>
        <v>50505000</v>
      </c>
      <c r="L41" s="748" cm="1">
        <f t="array" ref="L41">IFERROR(INDEX(Data_DT!N$2:N$429,MATCH(IF(B$3=1,D$3-1,D$3)&amp;IF(B$3=1,12,B$3-1)&amp;C41,Data_DT!B$2:B$429&amp;Data_DT!A$2:A$429&amp;Data_DT!H$2:H$429,0)),0)</f>
        <v>0</v>
      </c>
      <c r="M41" s="750"/>
      <c r="N41" s="748" cm="1">
        <f t="array" ref="N41">IFERROR(INDEX(Data_DT!P$2:P$429,MATCH(IF(B$3=1,D$3-1,D$3)&amp;IF(B$3=1,12,B$3-1)&amp;C41,Data_DT!B$2:B$429&amp;Data_DT!A$2:A$429&amp;Data_DT!H$2:H$429,0)),0)+M41</f>
        <v>0</v>
      </c>
      <c r="O41" s="748">
        <f t="shared" si="7"/>
        <v>0</v>
      </c>
      <c r="P41" s="748">
        <f t="shared" si="8"/>
        <v>0</v>
      </c>
      <c r="Q41" s="748">
        <f t="shared" si="9"/>
        <v>1150000000</v>
      </c>
      <c r="R41" s="748">
        <f t="shared" si="10"/>
        <v>50505000</v>
      </c>
      <c r="S41" s="749"/>
      <c r="T41" s="754">
        <f t="shared" si="11"/>
        <v>0.95793020437232668</v>
      </c>
    </row>
    <row r="42" spans="1:20">
      <c r="A42">
        <v>10</v>
      </c>
      <c r="B42" t="s">
        <v>145</v>
      </c>
      <c r="C42" t="s">
        <v>67</v>
      </c>
      <c r="D42" t="s">
        <v>27</v>
      </c>
      <c r="E42" t="s">
        <v>24</v>
      </c>
      <c r="F42" t="s">
        <v>57</v>
      </c>
      <c r="G42" s="748" cm="1">
        <f t="array" ref="G42">IFERROR(INDEX(Data_DT!I$2:I$429,MATCH(IF(B$3=1,D$3-1,D$3)&amp;IF(B$3=1,12,B$3-1)&amp;C42,Data_DT!B$2:B$429&amp;Data_DT!A$2:A$429&amp;Data_DT!H$2:H$429,0)),0)</f>
        <v>1202288000</v>
      </c>
      <c r="H42" s="750"/>
      <c r="I42" s="750"/>
      <c r="J42" s="748" cm="1">
        <f t="array" ref="J42">IFERROR(INDEX(Data_DT!L$2:L$429,MATCH(IF(B$3=1,D$3-1,D$3)&amp;IF(B$3=1,12,B$3-1)&amp;C42,Data_DT!B$2:B$429&amp;Data_DT!A$2:A$429&amp;Data_DT!H$2:H$429,0)),0)+I42</f>
        <v>1202288000</v>
      </c>
      <c r="K42" s="748">
        <f t="shared" si="6"/>
        <v>0</v>
      </c>
      <c r="L42" s="748" cm="1">
        <f t="array" ref="L42">IFERROR(INDEX(Data_DT!N$2:N$429,MATCH(IF(B$3=1,D$3-1,D$3)&amp;IF(B$3=1,12,B$3-1)&amp;C42,Data_DT!B$2:B$429&amp;Data_DT!A$2:A$429&amp;Data_DT!H$2:H$429,0)),0)</f>
        <v>139692565</v>
      </c>
      <c r="M42" s="750"/>
      <c r="N42" s="748" cm="1">
        <f t="array" ref="N42">IFERROR(INDEX(Data_DT!P$2:P$429,MATCH(IF(B$3=1,D$3-1,D$3)&amp;IF(B$3=1,12,B$3-1)&amp;C42,Data_DT!B$2:B$429&amp;Data_DT!A$2:A$429&amp;Data_DT!H$2:H$429,0)),0)+M42</f>
        <v>139692565</v>
      </c>
      <c r="O42" s="748">
        <f t="shared" si="7"/>
        <v>0</v>
      </c>
      <c r="P42" s="748">
        <f t="shared" si="8"/>
        <v>0</v>
      </c>
      <c r="Q42" s="748">
        <f t="shared" si="9"/>
        <v>1341980565</v>
      </c>
      <c r="R42" s="748">
        <f t="shared" si="10"/>
        <v>0</v>
      </c>
      <c r="S42" s="749"/>
      <c r="T42" s="754">
        <f t="shared" si="11"/>
        <v>1.116188937259625</v>
      </c>
    </row>
    <row r="43" spans="1:20">
      <c r="A43">
        <v>11</v>
      </c>
      <c r="B43" t="s">
        <v>145</v>
      </c>
      <c r="C43" t="s">
        <v>68</v>
      </c>
      <c r="D43" t="s">
        <v>27</v>
      </c>
      <c r="E43" t="s">
        <v>24</v>
      </c>
      <c r="F43" t="s">
        <v>57</v>
      </c>
      <c r="G43" s="748" cm="1">
        <f t="array" ref="G43">IFERROR(INDEX(Data_DT!I$2:I$429,MATCH(IF(B$3=1,D$3-1,D$3)&amp;IF(B$3=1,12,B$3-1)&amp;C43,Data_DT!B$2:B$429&amp;Data_DT!A$2:A$429&amp;Data_DT!H$2:H$429,0)),0)</f>
        <v>1552019000</v>
      </c>
      <c r="H43" s="750"/>
      <c r="I43" s="750"/>
      <c r="J43" s="748" cm="1">
        <f t="array" ref="J43">IFERROR(INDEX(Data_DT!L$2:L$429,MATCH(IF(B$3=1,D$3-1,D$3)&amp;IF(B$3=1,12,B$3-1)&amp;C43,Data_DT!B$2:B$429&amp;Data_DT!A$2:A$429&amp;Data_DT!H$2:H$429,0)),0)+I43</f>
        <v>1552019000</v>
      </c>
      <c r="K43" s="748">
        <f t="shared" si="6"/>
        <v>0</v>
      </c>
      <c r="L43" s="748" cm="1">
        <f t="array" ref="L43">IFERROR(INDEX(Data_DT!N$2:N$429,MATCH(IF(B$3=1,D$3-1,D$3)&amp;IF(B$3=1,12,B$3-1)&amp;C43,Data_DT!B$2:B$429&amp;Data_DT!A$2:A$429&amp;Data_DT!H$2:H$429,0)),0)</f>
        <v>137225262</v>
      </c>
      <c r="M43" s="750"/>
      <c r="N43" s="748" cm="1">
        <f t="array" ref="N43">IFERROR(INDEX(Data_DT!P$2:P$429,MATCH(IF(B$3=1,D$3-1,D$3)&amp;IF(B$3=1,12,B$3-1)&amp;C43,Data_DT!B$2:B$429&amp;Data_DT!A$2:A$429&amp;Data_DT!H$2:H$429,0)),0)+M43</f>
        <v>137225262</v>
      </c>
      <c r="O43" s="748">
        <f t="shared" si="7"/>
        <v>0</v>
      </c>
      <c r="P43" s="748">
        <f t="shared" si="8"/>
        <v>0</v>
      </c>
      <c r="Q43" s="748">
        <f t="shared" si="9"/>
        <v>1689244262</v>
      </c>
      <c r="R43" s="748">
        <f t="shared" si="10"/>
        <v>0</v>
      </c>
      <c r="S43" s="749"/>
      <c r="T43" s="754">
        <f t="shared" si="11"/>
        <v>1.0884172564897723</v>
      </c>
    </row>
    <row r="44" spans="1:20">
      <c r="A44">
        <v>12</v>
      </c>
      <c r="B44" t="s">
        <v>145</v>
      </c>
      <c r="C44" t="s">
        <v>149</v>
      </c>
      <c r="D44" t="s">
        <v>27</v>
      </c>
      <c r="E44" t="s">
        <v>24</v>
      </c>
      <c r="F44" t="s">
        <v>57</v>
      </c>
      <c r="G44" s="748" cm="1">
        <f t="array" ref="G44">IFERROR(INDEX(Data_DT!I$2:I$429,MATCH(IF(B$3=1,D$3-1,D$3)&amp;IF(B$3=1,12,B$3-1)&amp;C44,Data_DT!B$2:B$429&amp;Data_DT!A$2:A$429&amp;Data_DT!H$2:H$429,0)),0)</f>
        <v>1191696000</v>
      </c>
      <c r="H44" s="750"/>
      <c r="I44" s="750"/>
      <c r="J44" s="748" cm="1">
        <f t="array" ref="J44">IFERROR(INDEX(Data_DT!L$2:L$429,MATCH(IF(B$3=1,D$3-1,D$3)&amp;IF(B$3=1,12,B$3-1)&amp;C44,Data_DT!B$2:B$429&amp;Data_DT!A$2:A$429&amp;Data_DT!H$2:H$429,0)),0)+I44</f>
        <v>1191696000</v>
      </c>
      <c r="K44" s="748">
        <f t="shared" si="6"/>
        <v>0</v>
      </c>
      <c r="L44" s="748" cm="1">
        <f t="array" ref="L44">IFERROR(INDEX(Data_DT!N$2:N$429,MATCH(IF(B$3=1,D$3-1,D$3)&amp;IF(B$3=1,12,B$3-1)&amp;C44,Data_DT!B$2:B$429&amp;Data_DT!A$2:A$429&amp;Data_DT!H$2:H$429,0)),0)</f>
        <v>124999956</v>
      </c>
      <c r="M44" s="750"/>
      <c r="N44" s="748" cm="1">
        <f t="array" ref="N44">IFERROR(INDEX(Data_DT!P$2:P$429,MATCH(IF(B$3=1,D$3-1,D$3)&amp;IF(B$3=1,12,B$3-1)&amp;C44,Data_DT!B$2:B$429&amp;Data_DT!A$2:A$429&amp;Data_DT!H$2:H$429,0)),0)+M44</f>
        <v>125000000</v>
      </c>
      <c r="O44" s="748">
        <f t="shared" si="7"/>
        <v>-44</v>
      </c>
      <c r="P44" s="748">
        <f t="shared" si="8"/>
        <v>0</v>
      </c>
      <c r="Q44" s="748">
        <f t="shared" si="9"/>
        <v>1316696000</v>
      </c>
      <c r="R44" s="748">
        <f t="shared" si="10"/>
        <v>-44</v>
      </c>
      <c r="S44" s="749"/>
      <c r="T44" s="754">
        <f t="shared" si="11"/>
        <v>1.1048925229253097</v>
      </c>
    </row>
    <row r="45" spans="1:20">
      <c r="A45">
        <v>13</v>
      </c>
      <c r="B45" t="s">
        <v>145</v>
      </c>
      <c r="C45" t="s">
        <v>151</v>
      </c>
      <c r="D45" t="s">
        <v>27</v>
      </c>
      <c r="E45" t="s">
        <v>24</v>
      </c>
      <c r="F45" t="s">
        <v>57</v>
      </c>
      <c r="G45" s="748" cm="1">
        <f t="array" ref="G45">IFERROR(INDEX(Data_DT!I$2:I$429,MATCH(IF(B$3=1,D$3-1,D$3)&amp;IF(B$3=1,12,B$3-1)&amp;C45,Data_DT!B$2:B$429&amp;Data_DT!A$2:A$429&amp;Data_DT!H$2:H$429,0)),0)</f>
        <v>1658348000</v>
      </c>
      <c r="H45" s="750"/>
      <c r="I45" s="750"/>
      <c r="J45" s="748" cm="1">
        <f t="array" ref="J45">IFERROR(INDEX(Data_DT!L$2:L$429,MATCH(IF(B$3=1,D$3-1,D$3)&amp;IF(B$3=1,12,B$3-1)&amp;C45,Data_DT!B$2:B$429&amp;Data_DT!A$2:A$429&amp;Data_DT!H$2:H$429,0)),0)+I45</f>
        <v>1658348000</v>
      </c>
      <c r="K45" s="748">
        <f t="shared" si="6"/>
        <v>0</v>
      </c>
      <c r="L45" s="748" cm="1">
        <f t="array" ref="L45">IFERROR(INDEX(Data_DT!N$2:N$429,MATCH(IF(B$3=1,D$3-1,D$3)&amp;IF(B$3=1,12,B$3-1)&amp;C45,Data_DT!B$2:B$429&amp;Data_DT!A$2:A$429&amp;Data_DT!H$2:H$429,0)),0)</f>
        <v>158909689</v>
      </c>
      <c r="M45" s="750"/>
      <c r="N45" s="748" cm="1">
        <f t="array" ref="N45">IFERROR(INDEX(Data_DT!P$2:P$429,MATCH(IF(B$3=1,D$3-1,D$3)&amp;IF(B$3=1,12,B$3-1)&amp;C45,Data_DT!B$2:B$429&amp;Data_DT!A$2:A$429&amp;Data_DT!H$2:H$429,0)),0)+M45</f>
        <v>158909689</v>
      </c>
      <c r="O45" s="748">
        <f t="shared" si="7"/>
        <v>0</v>
      </c>
      <c r="P45" s="748">
        <f t="shared" si="8"/>
        <v>0</v>
      </c>
      <c r="Q45" s="748">
        <f t="shared" si="9"/>
        <v>1817257689</v>
      </c>
      <c r="R45" s="748">
        <f t="shared" si="10"/>
        <v>0</v>
      </c>
      <c r="S45" s="749"/>
      <c r="T45" s="754">
        <f t="shared" si="11"/>
        <v>1.0958240906010077</v>
      </c>
    </row>
    <row r="46" spans="1:20">
      <c r="A46">
        <v>14</v>
      </c>
      <c r="B46" t="s">
        <v>145</v>
      </c>
      <c r="C46" t="s">
        <v>152</v>
      </c>
      <c r="D46" t="s">
        <v>27</v>
      </c>
      <c r="E46" t="s">
        <v>24</v>
      </c>
      <c r="F46" t="s">
        <v>57</v>
      </c>
      <c r="G46" s="748" cm="1">
        <f t="array" ref="G46">IFERROR(INDEX(Data_DT!I$2:I$429,MATCH(IF(B$3=1,D$3-1,D$3)&amp;IF(B$3=1,12,B$3-1)&amp;C46,Data_DT!B$2:B$429&amp;Data_DT!A$2:A$429&amp;Data_DT!H$2:H$429,0)),0)</f>
        <v>1420640000</v>
      </c>
      <c r="H46" s="750"/>
      <c r="I46" s="750"/>
      <c r="J46" s="748" cm="1">
        <f t="array" ref="J46">IFERROR(INDEX(Data_DT!L$2:L$429,MATCH(IF(B$3=1,D$3-1,D$3)&amp;IF(B$3=1,12,B$3-1)&amp;C46,Data_DT!B$2:B$429&amp;Data_DT!A$2:A$429&amp;Data_DT!H$2:H$429,0)),0)+I46</f>
        <v>1420640000</v>
      </c>
      <c r="K46" s="748">
        <f t="shared" si="6"/>
        <v>0</v>
      </c>
      <c r="L46" s="748" cm="1">
        <f t="array" ref="L46">IFERROR(INDEX(Data_DT!N$2:N$429,MATCH(IF(B$3=1,D$3-1,D$3)&amp;IF(B$3=1,12,B$3-1)&amp;C46,Data_DT!B$2:B$429&amp;Data_DT!A$2:A$429&amp;Data_DT!H$2:H$429,0)),0)</f>
        <v>149077053</v>
      </c>
      <c r="M46" s="750"/>
      <c r="N46" s="748" cm="1">
        <f t="array" ref="N46">IFERROR(INDEX(Data_DT!P$2:P$429,MATCH(IF(B$3=1,D$3-1,D$3)&amp;IF(B$3=1,12,B$3-1)&amp;C46,Data_DT!B$2:B$429&amp;Data_DT!A$2:A$429&amp;Data_DT!H$2:H$429,0)),0)+M46</f>
        <v>149077053</v>
      </c>
      <c r="O46" s="748">
        <f t="shared" si="7"/>
        <v>0</v>
      </c>
      <c r="P46" s="748">
        <f t="shared" si="8"/>
        <v>0</v>
      </c>
      <c r="Q46" s="748">
        <f t="shared" si="9"/>
        <v>1569717053</v>
      </c>
      <c r="R46" s="748">
        <f t="shared" si="10"/>
        <v>0</v>
      </c>
      <c r="S46" s="749"/>
      <c r="T46" s="754">
        <f t="shared" si="11"/>
        <v>1.1049365447967114</v>
      </c>
    </row>
    <row r="47" spans="1:20">
      <c r="A47">
        <v>15</v>
      </c>
      <c r="B47" t="s">
        <v>145</v>
      </c>
      <c r="C47" t="s">
        <v>72</v>
      </c>
      <c r="D47" t="s">
        <v>27</v>
      </c>
      <c r="E47" t="s">
        <v>24</v>
      </c>
      <c r="F47" t="s">
        <v>57</v>
      </c>
      <c r="G47" s="748" cm="1">
        <f t="array" ref="G47">IFERROR(INDEX(Data_DT!I$2:I$429,MATCH(IF(B$3=1,D$3-1,D$3)&amp;IF(B$3=1,12,B$3-1)&amp;C47,Data_DT!B$2:B$429&amp;Data_DT!A$2:A$429&amp;Data_DT!H$2:H$429,0)),0)</f>
        <v>1215243000</v>
      </c>
      <c r="H47" s="750"/>
      <c r="I47" s="750"/>
      <c r="J47" s="748" cm="1">
        <f t="array" ref="J47">IFERROR(INDEX(Data_DT!L$2:L$429,MATCH(IF(B$3=1,D$3-1,D$3)&amp;IF(B$3=1,12,B$3-1)&amp;C47,Data_DT!B$2:B$429&amp;Data_DT!A$2:A$429&amp;Data_DT!H$2:H$429,0)),0)+I47</f>
        <v>1215243000</v>
      </c>
      <c r="K47" s="748">
        <f t="shared" si="6"/>
        <v>0</v>
      </c>
      <c r="L47" s="748" cm="1">
        <f t="array" ref="L47">IFERROR(INDEX(Data_DT!N$2:N$429,MATCH(IF(B$3=1,D$3-1,D$3)&amp;IF(B$3=1,12,B$3-1)&amp;C47,Data_DT!B$2:B$429&amp;Data_DT!A$2:A$429&amp;Data_DT!H$2:H$429,0)),0)</f>
        <v>84728439</v>
      </c>
      <c r="M47" s="750"/>
      <c r="N47" s="748" cm="1">
        <f t="array" ref="N47">IFERROR(INDEX(Data_DT!P$2:P$429,MATCH(IF(B$3=1,D$3-1,D$3)&amp;IF(B$3=1,12,B$3-1)&amp;C47,Data_DT!B$2:B$429&amp;Data_DT!A$2:A$429&amp;Data_DT!H$2:H$429,0)),0)+M47</f>
        <v>84728439</v>
      </c>
      <c r="O47" s="748">
        <f t="shared" si="7"/>
        <v>0</v>
      </c>
      <c r="P47" s="748">
        <f t="shared" si="8"/>
        <v>0</v>
      </c>
      <c r="Q47" s="748">
        <f t="shared" si="9"/>
        <v>1299971439</v>
      </c>
      <c r="R47" s="748">
        <f t="shared" si="10"/>
        <v>0</v>
      </c>
      <c r="S47" s="749"/>
      <c r="T47" s="754">
        <f t="shared" si="11"/>
        <v>1.0697213964614485</v>
      </c>
    </row>
    <row r="48" spans="1:20">
      <c r="A48">
        <v>16</v>
      </c>
      <c r="B48" t="s">
        <v>145</v>
      </c>
      <c r="C48" t="s">
        <v>73</v>
      </c>
      <c r="D48" t="s">
        <v>27</v>
      </c>
      <c r="E48" t="s">
        <v>24</v>
      </c>
      <c r="F48" t="s">
        <v>57</v>
      </c>
      <c r="G48" s="748" cm="1">
        <f t="array" ref="G48">IFERROR(INDEX(Data_DT!I$2:I$429,MATCH(IF(B$3=1,D$3-1,D$3)&amp;IF(B$3=1,12,B$3-1)&amp;C48,Data_DT!B$2:B$429&amp;Data_DT!A$2:A$429&amp;Data_DT!H$2:H$429,0)),0)</f>
        <v>1217161000</v>
      </c>
      <c r="H48" s="750"/>
      <c r="I48" s="750"/>
      <c r="J48" s="748" cm="1">
        <f t="array" ref="J48">IFERROR(INDEX(Data_DT!L$2:L$429,MATCH(IF(B$3=1,D$3-1,D$3)&amp;IF(B$3=1,12,B$3-1)&amp;C48,Data_DT!B$2:B$429&amp;Data_DT!A$2:A$429&amp;Data_DT!H$2:H$429,0)),0)+I48</f>
        <v>1217161000</v>
      </c>
      <c r="K48" s="748">
        <f t="shared" si="6"/>
        <v>0</v>
      </c>
      <c r="L48" s="748" cm="1">
        <f t="array" ref="L48">IFERROR(INDEX(Data_DT!N$2:N$429,MATCH(IF(B$3=1,D$3-1,D$3)&amp;IF(B$3=1,12,B$3-1)&amp;C48,Data_DT!B$2:B$429&amp;Data_DT!A$2:A$429&amp;Data_DT!H$2:H$429,0)),0)</f>
        <v>142538141</v>
      </c>
      <c r="M48" s="750"/>
      <c r="N48" s="748" cm="1">
        <f t="array" ref="N48">IFERROR(INDEX(Data_DT!P$2:P$429,MATCH(IF(B$3=1,D$3-1,D$3)&amp;IF(B$3=1,12,B$3-1)&amp;C48,Data_DT!B$2:B$429&amp;Data_DT!A$2:A$429&amp;Data_DT!H$2:H$429,0)),0)+M48</f>
        <v>142538141</v>
      </c>
      <c r="O48" s="748">
        <f t="shared" si="7"/>
        <v>0</v>
      </c>
      <c r="P48" s="748">
        <f t="shared" si="8"/>
        <v>0</v>
      </c>
      <c r="Q48" s="748">
        <f t="shared" si="9"/>
        <v>1359699141</v>
      </c>
      <c r="R48" s="748">
        <f t="shared" si="10"/>
        <v>0</v>
      </c>
      <c r="S48" s="749"/>
      <c r="T48" s="754">
        <f t="shared" si="11"/>
        <v>1.1171070556812122</v>
      </c>
    </row>
    <row r="49" spans="1:20">
      <c r="A49">
        <v>17</v>
      </c>
      <c r="B49" t="s">
        <v>145</v>
      </c>
      <c r="C49" t="s">
        <v>75</v>
      </c>
      <c r="D49" t="s">
        <v>27</v>
      </c>
      <c r="E49" t="s">
        <v>24</v>
      </c>
      <c r="F49" t="s">
        <v>57</v>
      </c>
      <c r="G49" s="748" cm="1">
        <f t="array" ref="G49">IFERROR(INDEX(Data_DT!I$2:I$429,MATCH(IF(B$3=1,D$3-1,D$3)&amp;IF(B$3=1,12,B$3-1)&amp;C49,Data_DT!B$2:B$429&amp;Data_DT!A$2:A$429&amp;Data_DT!H$2:H$429,0)),0)</f>
        <v>1150000000</v>
      </c>
      <c r="H49" s="750"/>
      <c r="I49" s="750"/>
      <c r="J49" s="748" cm="1">
        <f t="array" ref="J49">IFERROR(INDEX(Data_DT!L$2:L$429,MATCH(IF(B$3=1,D$3-1,D$3)&amp;IF(B$3=1,12,B$3-1)&amp;C49,Data_DT!B$2:B$429&amp;Data_DT!A$2:A$429&amp;Data_DT!H$2:H$429,0)),0)+I49</f>
        <v>1150000000</v>
      </c>
      <c r="K49" s="748">
        <f t="shared" si="6"/>
        <v>0</v>
      </c>
      <c r="L49" s="748" cm="1">
        <f t="array" ref="L49">IFERROR(INDEX(Data_DT!N$2:N$429,MATCH(IF(B$3=1,D$3-1,D$3)&amp;IF(B$3=1,12,B$3-1)&amp;C49,Data_DT!B$2:B$429&amp;Data_DT!A$2:A$429&amp;Data_DT!H$2:H$429,0)),0)</f>
        <v>108254630</v>
      </c>
      <c r="M49" s="750"/>
      <c r="N49" s="748" cm="1">
        <f t="array" ref="N49">IFERROR(INDEX(Data_DT!P$2:P$429,MATCH(IF(B$3=1,D$3-1,D$3)&amp;IF(B$3=1,12,B$3-1)&amp;C49,Data_DT!B$2:B$429&amp;Data_DT!A$2:A$429&amp;Data_DT!H$2:H$429,0)),0)+M49</f>
        <v>0</v>
      </c>
      <c r="O49" s="748">
        <f t="shared" si="7"/>
        <v>108254630</v>
      </c>
      <c r="P49" s="748">
        <f t="shared" si="8"/>
        <v>0</v>
      </c>
      <c r="Q49" s="748">
        <f t="shared" si="9"/>
        <v>1150000000</v>
      </c>
      <c r="R49" s="748">
        <f t="shared" si="10"/>
        <v>108254630</v>
      </c>
      <c r="S49" s="749"/>
      <c r="T49" s="754">
        <f t="shared" si="11"/>
        <v>1</v>
      </c>
    </row>
    <row r="50" spans="1:20">
      <c r="A50">
        <v>18</v>
      </c>
      <c r="B50" t="s">
        <v>145</v>
      </c>
      <c r="C50" t="s">
        <v>244</v>
      </c>
      <c r="D50" t="s">
        <v>27</v>
      </c>
      <c r="E50" t="s">
        <v>24</v>
      </c>
      <c r="F50" t="s">
        <v>57</v>
      </c>
      <c r="G50" s="748" cm="1">
        <f t="array" ref="G50">IFERROR(INDEX(Data_DT!I$2:I$429,MATCH(IF(B$3=1,D$3-1,D$3)&amp;IF(B$3=1,12,B$3-1)&amp;C50,Data_DT!B$2:B$429&amp;Data_DT!A$2:A$429&amp;Data_DT!H$2:H$429,0)),0)</f>
        <v>0</v>
      </c>
      <c r="H50" s="750"/>
      <c r="I50" s="750"/>
      <c r="J50" s="748" cm="1">
        <f t="array" ref="J50">IFERROR(INDEX(Data_DT!L$2:L$429,MATCH(IF(B$3=1,D$3-1,D$3)&amp;IF(B$3=1,12,B$3-1)&amp;C50,Data_DT!B$2:B$429&amp;Data_DT!A$2:A$429&amp;Data_DT!H$2:H$429,0)),0)+I50</f>
        <v>0</v>
      </c>
      <c r="K50" s="748">
        <f t="shared" si="6"/>
        <v>0</v>
      </c>
      <c r="L50" s="748" cm="1">
        <f t="array" ref="L50">IFERROR(INDEX(Data_DT!N$2:N$429,MATCH(IF(B$3=1,D$3-1,D$3)&amp;IF(B$3=1,12,B$3-1)&amp;C50,Data_DT!B$2:B$429&amp;Data_DT!A$2:A$429&amp;Data_DT!H$2:H$429,0)),0)</f>
        <v>0</v>
      </c>
      <c r="M50" s="750"/>
      <c r="N50" s="748" cm="1">
        <f t="array" ref="N50">IFERROR(INDEX(Data_DT!P$2:P$429,MATCH(IF(B$3=1,D$3-1,D$3)&amp;IF(B$3=1,12,B$3-1)&amp;C50,Data_DT!B$2:B$429&amp;Data_DT!A$2:A$429&amp;Data_DT!H$2:H$429,0)),0)+M50</f>
        <v>0</v>
      </c>
      <c r="O50" s="748">
        <f t="shared" si="7"/>
        <v>0</v>
      </c>
      <c r="P50" s="748">
        <f t="shared" si="8"/>
        <v>0</v>
      </c>
      <c r="Q50" s="748">
        <f t="shared" si="9"/>
        <v>0</v>
      </c>
      <c r="R50" s="748">
        <f t="shared" si="10"/>
        <v>0</v>
      </c>
      <c r="S50" s="749"/>
      <c r="T50" s="754">
        <f t="shared" si="11"/>
        <v>0</v>
      </c>
    </row>
    <row r="51" spans="1:20">
      <c r="A51">
        <v>19</v>
      </c>
      <c r="B51" t="s">
        <v>145</v>
      </c>
      <c r="C51" t="s">
        <v>225</v>
      </c>
      <c r="D51" t="s">
        <v>27</v>
      </c>
      <c r="E51" t="s">
        <v>24</v>
      </c>
      <c r="F51" t="s">
        <v>57</v>
      </c>
      <c r="G51" s="748" cm="1">
        <f t="array" ref="G51">IFERROR(INDEX(Data_DT!I$2:I$429,MATCH(IF(B$3=1,D$3-1,D$3)&amp;IF(B$3=1,12,B$3-1)&amp;C51,Data_DT!B$2:B$429&amp;Data_DT!A$2:A$429&amp;Data_DT!H$2:H$429,0)),0)</f>
        <v>1269841117</v>
      </c>
      <c r="H51" s="750"/>
      <c r="I51" s="750"/>
      <c r="J51" s="748" cm="1">
        <f t="array" ref="J51">IFERROR(INDEX(Data_DT!L$2:L$429,MATCH(IF(B$3=1,D$3-1,D$3)&amp;IF(B$3=1,12,B$3-1)&amp;C51,Data_DT!B$2:B$429&amp;Data_DT!A$2:A$429&amp;Data_DT!H$2:H$429,0)),0)+I51</f>
        <v>300000000</v>
      </c>
      <c r="K51" s="748">
        <f t="shared" si="6"/>
        <v>969841117</v>
      </c>
      <c r="L51" s="748" cm="1">
        <f t="array" ref="L51">IFERROR(INDEX(Data_DT!N$2:N$429,MATCH(IF(B$3=1,D$3-1,D$3)&amp;IF(B$3=1,12,B$3-1)&amp;C51,Data_DT!B$2:B$429&amp;Data_DT!A$2:A$429&amp;Data_DT!H$2:H$429,0)),0)</f>
        <v>0</v>
      </c>
      <c r="M51" s="750"/>
      <c r="N51" s="748" cm="1">
        <f t="array" ref="N51">IFERROR(INDEX(Data_DT!P$2:P$429,MATCH(IF(B$3=1,D$3-1,D$3)&amp;IF(B$3=1,12,B$3-1)&amp;C51,Data_DT!B$2:B$429&amp;Data_DT!A$2:A$429&amp;Data_DT!H$2:H$429,0)),0)+M51</f>
        <v>0</v>
      </c>
      <c r="O51" s="748">
        <f t="shared" si="7"/>
        <v>0</v>
      </c>
      <c r="P51" s="748">
        <f t="shared" si="8"/>
        <v>0</v>
      </c>
      <c r="Q51" s="748">
        <f t="shared" si="9"/>
        <v>300000000</v>
      </c>
      <c r="R51" s="748">
        <f t="shared" si="10"/>
        <v>969841117</v>
      </c>
      <c r="S51" s="749"/>
      <c r="T51" s="754">
        <f t="shared" si="11"/>
        <v>0.23625002843564405</v>
      </c>
    </row>
    <row r="52" spans="1:20">
      <c r="A52">
        <v>20</v>
      </c>
      <c r="B52" t="s">
        <v>145</v>
      </c>
      <c r="C52" t="s">
        <v>76</v>
      </c>
      <c r="D52" t="s">
        <v>27</v>
      </c>
      <c r="E52" t="s">
        <v>24</v>
      </c>
      <c r="F52" t="s">
        <v>57</v>
      </c>
      <c r="G52" s="748" cm="1">
        <f t="array" ref="G52">IFERROR(INDEX(Data_DT!I$2:I$429,MATCH(IF(B$3=1,D$3-1,D$3)&amp;IF(B$3=1,12,B$3-1)&amp;C52,Data_DT!B$2:B$429&amp;Data_DT!A$2:A$429&amp;Data_DT!H$2:H$429,0)),0)</f>
        <v>1382222000</v>
      </c>
      <c r="H52" s="750"/>
      <c r="I52" s="750"/>
      <c r="J52" s="748" cm="1">
        <f t="array" ref="J52">IFERROR(INDEX(Data_DT!L$2:L$429,MATCH(IF(B$3=1,D$3-1,D$3)&amp;IF(B$3=1,12,B$3-1)&amp;C52,Data_DT!B$2:B$429&amp;Data_DT!A$2:A$429&amp;Data_DT!H$2:H$429,0)),0)+I52</f>
        <v>1382220000</v>
      </c>
      <c r="K52" s="748">
        <f t="shared" si="6"/>
        <v>2000</v>
      </c>
      <c r="L52" s="748" cm="1">
        <f t="array" ref="L52">IFERROR(INDEX(Data_DT!N$2:N$429,MATCH(IF(B$3=1,D$3-1,D$3)&amp;IF(B$3=1,12,B$3-1)&amp;C52,Data_DT!B$2:B$429&amp;Data_DT!A$2:A$429&amp;Data_DT!H$2:H$429,0)),0)</f>
        <v>124824112</v>
      </c>
      <c r="M52" s="750"/>
      <c r="N52" s="748" cm="1">
        <f t="array" ref="N52">IFERROR(INDEX(Data_DT!P$2:P$429,MATCH(IF(B$3=1,D$3-1,D$3)&amp;IF(B$3=1,12,B$3-1)&amp;C52,Data_DT!B$2:B$429&amp;Data_DT!A$2:A$429&amp;Data_DT!H$2:H$429,0)),0)+M52</f>
        <v>124824112</v>
      </c>
      <c r="O52" s="748">
        <f t="shared" si="7"/>
        <v>0</v>
      </c>
      <c r="P52" s="748">
        <f t="shared" si="8"/>
        <v>0</v>
      </c>
      <c r="Q52" s="748">
        <f t="shared" si="9"/>
        <v>1507044112</v>
      </c>
      <c r="R52" s="748">
        <f t="shared" si="10"/>
        <v>2000</v>
      </c>
      <c r="S52" s="749"/>
      <c r="T52" s="754">
        <f t="shared" si="11"/>
        <v>1.0903054010137301</v>
      </c>
    </row>
    <row r="53" spans="1:20">
      <c r="A53">
        <v>21</v>
      </c>
      <c r="B53" t="s">
        <v>145</v>
      </c>
      <c r="C53" t="s">
        <v>77</v>
      </c>
      <c r="D53" t="s">
        <v>27</v>
      </c>
      <c r="E53" t="s">
        <v>24</v>
      </c>
      <c r="F53" t="s">
        <v>57</v>
      </c>
      <c r="G53" s="748" cm="1">
        <f t="array" ref="G53">IFERROR(INDEX(Data_DT!I$2:I$429,MATCH(IF(B$3=1,D$3-1,D$3)&amp;IF(B$3=1,12,B$3-1)&amp;C53,Data_DT!B$2:B$429&amp;Data_DT!A$2:A$429&amp;Data_DT!H$2:H$429,0)),0)</f>
        <v>1675202000</v>
      </c>
      <c r="H53" s="750"/>
      <c r="I53" s="750"/>
      <c r="J53" s="748" cm="1">
        <f t="array" ref="J53">IFERROR(INDEX(Data_DT!L$2:L$429,MATCH(IF(B$3=1,D$3-1,D$3)&amp;IF(B$3=1,12,B$3-1)&amp;C53,Data_DT!B$2:B$429&amp;Data_DT!A$2:A$429&amp;Data_DT!H$2:H$429,0)),0)+I53</f>
        <v>300000000</v>
      </c>
      <c r="K53" s="748">
        <f t="shared" si="6"/>
        <v>1375202000</v>
      </c>
      <c r="L53" s="748" cm="1">
        <f t="array" ref="L53">IFERROR(INDEX(Data_DT!N$2:N$429,MATCH(IF(B$3=1,D$3-1,D$3)&amp;IF(B$3=1,12,B$3-1)&amp;C53,Data_DT!B$2:B$429&amp;Data_DT!A$2:A$429&amp;Data_DT!H$2:H$429,0)),0)</f>
        <v>0</v>
      </c>
      <c r="M53" s="750"/>
      <c r="N53" s="748" cm="1">
        <f t="array" ref="N53">IFERROR(INDEX(Data_DT!P$2:P$429,MATCH(IF(B$3=1,D$3-1,D$3)&amp;IF(B$3=1,12,B$3-1)&amp;C53,Data_DT!B$2:B$429&amp;Data_DT!A$2:A$429&amp;Data_DT!H$2:H$429,0)),0)+M53</f>
        <v>0</v>
      </c>
      <c r="O53" s="748">
        <f t="shared" si="7"/>
        <v>0</v>
      </c>
      <c r="P53" s="748">
        <f t="shared" si="8"/>
        <v>0</v>
      </c>
      <c r="Q53" s="748">
        <f t="shared" si="9"/>
        <v>300000000</v>
      </c>
      <c r="R53" s="748">
        <f t="shared" si="10"/>
        <v>1375202000</v>
      </c>
      <c r="S53" s="749"/>
      <c r="T53" s="754">
        <f t="shared" si="11"/>
        <v>0.17908288075109749</v>
      </c>
    </row>
    <row r="54" spans="1:20">
      <c r="A54">
        <v>1</v>
      </c>
      <c r="B54" t="s">
        <v>145</v>
      </c>
      <c r="C54" t="s">
        <v>87</v>
      </c>
      <c r="D54" t="s">
        <v>27</v>
      </c>
      <c r="E54" t="s">
        <v>79</v>
      </c>
      <c r="G54" s="748" cm="1">
        <f t="array" ref="G54">IFERROR(INDEX(Data_DT!I$2:I$429,MATCH(IF(B$3=1,D$3-1,D$3)&amp;IF(B$3=1,12,B$3-1)&amp;C54,Data_DT!B$2:B$429&amp;Data_DT!A$2:A$429&amp;Data_DT!H$2:H$429,0)),0)</f>
        <v>1450000000</v>
      </c>
      <c r="H54" s="750"/>
      <c r="I54" s="750"/>
      <c r="J54" s="748" cm="1">
        <f t="array" ref="J54">IFERROR(INDEX(Data_DT!L$2:L$429,MATCH(IF(B$3=1,D$3-1,D$3)&amp;IF(B$3=1,12,B$3-1)&amp;C54,Data_DT!B$2:B$429&amp;Data_DT!A$2:A$429&amp;Data_DT!H$2:H$429,0)),0)+I54</f>
        <v>1300000000</v>
      </c>
      <c r="K54" s="748">
        <f t="shared" si="6"/>
        <v>150000000</v>
      </c>
      <c r="L54" s="748" cm="1">
        <f t="array" ref="L54">IFERROR(INDEX(Data_DT!N$2:N$429,MATCH(IF(B$3=1,D$3-1,D$3)&amp;IF(B$3=1,12,B$3-1)&amp;C54,Data_DT!B$2:B$429&amp;Data_DT!A$2:A$429&amp;Data_DT!H$2:H$429,0)),0)</f>
        <v>0</v>
      </c>
      <c r="M54" s="750"/>
      <c r="N54" s="748" cm="1">
        <f t="array" ref="N54">IFERROR(INDEX(Data_DT!P$2:P$429,MATCH(IF(B$3=1,D$3-1,D$3)&amp;IF(B$3=1,12,B$3-1)&amp;C54,Data_DT!B$2:B$429&amp;Data_DT!A$2:A$429&amp;Data_DT!H$2:H$429,0)),0)+M54</f>
        <v>0</v>
      </c>
      <c r="O54" s="748">
        <f t="shared" si="7"/>
        <v>0</v>
      </c>
      <c r="P54" s="748">
        <f t="shared" si="8"/>
        <v>0</v>
      </c>
      <c r="Q54" s="748">
        <f t="shared" si="9"/>
        <v>1300000000</v>
      </c>
      <c r="R54" s="748">
        <f t="shared" si="10"/>
        <v>150000000</v>
      </c>
      <c r="S54" s="749"/>
      <c r="T54" s="754">
        <f t="shared" si="11"/>
        <v>0.89655172413793105</v>
      </c>
    </row>
    <row r="55" spans="1:20">
      <c r="A55">
        <v>2</v>
      </c>
      <c r="B55" t="s">
        <v>145</v>
      </c>
      <c r="C55" t="s">
        <v>88</v>
      </c>
      <c r="D55" t="s">
        <v>27</v>
      </c>
      <c r="E55" t="s">
        <v>79</v>
      </c>
      <c r="G55" s="748" cm="1">
        <f t="array" ref="G55">IFERROR(INDEX(Data_DT!I$2:I$429,MATCH(IF(B$3=1,D$3-1,D$3)&amp;IF(B$3=1,12,B$3-1)&amp;C55,Data_DT!B$2:B$429&amp;Data_DT!A$2:A$429&amp;Data_DT!H$2:H$429,0)),0)</f>
        <v>1450000000</v>
      </c>
      <c r="H55" s="750"/>
      <c r="I55" s="750"/>
      <c r="J55" s="748" cm="1">
        <f t="array" ref="J55">IFERROR(INDEX(Data_DT!L$2:L$429,MATCH(IF(B$3=1,D$3-1,D$3)&amp;IF(B$3=1,12,B$3-1)&amp;C55,Data_DT!B$2:B$429&amp;Data_DT!A$2:A$429&amp;Data_DT!H$2:H$429,0)),0)+I55</f>
        <v>1400000000</v>
      </c>
      <c r="K55" s="748">
        <f t="shared" si="6"/>
        <v>50000000</v>
      </c>
      <c r="L55" s="748" cm="1">
        <f t="array" ref="L55">IFERROR(INDEX(Data_DT!N$2:N$429,MATCH(IF(B$3=1,D$3-1,D$3)&amp;IF(B$3=1,12,B$3-1)&amp;C55,Data_DT!B$2:B$429&amp;Data_DT!A$2:A$429&amp;Data_DT!H$2:H$429,0)),0)</f>
        <v>0</v>
      </c>
      <c r="M55" s="750"/>
      <c r="N55" s="748" cm="1">
        <f t="array" ref="N55">IFERROR(INDEX(Data_DT!P$2:P$429,MATCH(IF(B$3=1,D$3-1,D$3)&amp;IF(B$3=1,12,B$3-1)&amp;C55,Data_DT!B$2:B$429&amp;Data_DT!A$2:A$429&amp;Data_DT!H$2:H$429,0)),0)+M55</f>
        <v>0</v>
      </c>
      <c r="O55" s="748">
        <f t="shared" si="7"/>
        <v>0</v>
      </c>
      <c r="P55" s="748">
        <f t="shared" si="8"/>
        <v>0</v>
      </c>
      <c r="Q55" s="748">
        <f t="shared" si="9"/>
        <v>1400000000</v>
      </c>
      <c r="R55" s="748">
        <f t="shared" si="10"/>
        <v>50000000</v>
      </c>
      <c r="S55" s="749"/>
      <c r="T55" s="754">
        <f t="shared" si="11"/>
        <v>0.96551724137931039</v>
      </c>
    </row>
    <row r="56" spans="1:20">
      <c r="A56">
        <v>3</v>
      </c>
      <c r="B56" t="s">
        <v>145</v>
      </c>
      <c r="C56" t="s">
        <v>89</v>
      </c>
      <c r="D56" t="s">
        <v>27</v>
      </c>
      <c r="E56" t="s">
        <v>79</v>
      </c>
      <c r="G56" s="748" cm="1">
        <f t="array" ref="G56">IFERROR(INDEX(Data_DT!I$2:I$429,MATCH(IF(B$3=1,D$3-1,D$3)&amp;IF(B$3=1,12,B$3-1)&amp;C56,Data_DT!B$2:B$429&amp;Data_DT!A$2:A$429&amp;Data_DT!H$2:H$429,0)),0)</f>
        <v>1667337000</v>
      </c>
      <c r="H56" s="750"/>
      <c r="I56" s="750"/>
      <c r="J56" s="748" cm="1">
        <f t="array" ref="J56">IFERROR(INDEX(Data_DT!L$2:L$429,MATCH(IF(B$3=1,D$3-1,D$3)&amp;IF(B$3=1,12,B$3-1)&amp;C56,Data_DT!B$2:B$429&amp;Data_DT!A$2:A$429&amp;Data_DT!H$2:H$429,0)),0)+I56</f>
        <v>1667337000</v>
      </c>
      <c r="K56" s="748">
        <f t="shared" si="6"/>
        <v>0</v>
      </c>
      <c r="L56" s="748" cm="1">
        <f t="array" ref="L56">IFERROR(INDEX(Data_DT!N$2:N$429,MATCH(IF(B$3=1,D$3-1,D$3)&amp;IF(B$3=1,12,B$3-1)&amp;C56,Data_DT!B$2:B$429&amp;Data_DT!A$2:A$429&amp;Data_DT!H$2:H$429,0)),0)</f>
        <v>69430252</v>
      </c>
      <c r="M56" s="750"/>
      <c r="N56" s="748" cm="1">
        <f t="array" ref="N56">IFERROR(INDEX(Data_DT!P$2:P$429,MATCH(IF(B$3=1,D$3-1,D$3)&amp;IF(B$3=1,12,B$3-1)&amp;C56,Data_DT!B$2:B$429&amp;Data_DT!A$2:A$429&amp;Data_DT!H$2:H$429,0)),0)+M56</f>
        <v>69430252</v>
      </c>
      <c r="O56" s="748">
        <f t="shared" si="7"/>
        <v>0</v>
      </c>
      <c r="P56" s="748">
        <f t="shared" si="8"/>
        <v>0</v>
      </c>
      <c r="Q56" s="748">
        <f t="shared" si="9"/>
        <v>1736767252</v>
      </c>
      <c r="R56" s="748">
        <f t="shared" si="10"/>
        <v>0</v>
      </c>
      <c r="S56" s="749"/>
      <c r="T56" s="754">
        <f t="shared" si="11"/>
        <v>1.0416414030277024</v>
      </c>
    </row>
    <row r="57" spans="1:20">
      <c r="A57">
        <v>4</v>
      </c>
      <c r="B57" t="s">
        <v>145</v>
      </c>
      <c r="C57" t="s">
        <v>153</v>
      </c>
      <c r="D57" t="s">
        <v>27</v>
      </c>
      <c r="E57" t="s">
        <v>79</v>
      </c>
      <c r="G57" s="748" cm="1">
        <f t="array" ref="G57">IFERROR(INDEX(Data_DT!I$2:I$429,MATCH(IF(B$3=1,D$3-1,D$3)&amp;IF(B$3=1,12,B$3-1)&amp;C57,Data_DT!B$2:B$429&amp;Data_DT!A$2:A$429&amp;Data_DT!H$2:H$429,0)),0)</f>
        <v>2442810000</v>
      </c>
      <c r="H57" s="750"/>
      <c r="I57" s="750"/>
      <c r="J57" s="748" cm="1">
        <f t="array" ref="J57">IFERROR(INDEX(Data_DT!L$2:L$429,MATCH(IF(B$3=1,D$3-1,D$3)&amp;IF(B$3=1,12,B$3-1)&amp;C57,Data_DT!B$2:B$429&amp;Data_DT!A$2:A$429&amp;Data_DT!H$2:H$429,0)),0)+I57</f>
        <v>2442810000</v>
      </c>
      <c r="K57" s="748">
        <f t="shared" si="6"/>
        <v>0</v>
      </c>
      <c r="L57" s="748" cm="1">
        <f t="array" ref="L57">IFERROR(INDEX(Data_DT!N$2:N$429,MATCH(IF(B$3=1,D$3-1,D$3)&amp;IF(B$3=1,12,B$3-1)&amp;C57,Data_DT!B$2:B$429&amp;Data_DT!A$2:A$429&amp;Data_DT!H$2:H$429,0)),0)</f>
        <v>0</v>
      </c>
      <c r="M57" s="750"/>
      <c r="N57" s="748" cm="1">
        <f t="array" ref="N57">IFERROR(INDEX(Data_DT!P$2:P$429,MATCH(IF(B$3=1,D$3-1,D$3)&amp;IF(B$3=1,12,B$3-1)&amp;C57,Data_DT!B$2:B$429&amp;Data_DT!A$2:A$429&amp;Data_DT!H$2:H$429,0)),0)+M57</f>
        <v>0</v>
      </c>
      <c r="O57" s="748">
        <f t="shared" si="7"/>
        <v>0</v>
      </c>
      <c r="P57" s="748">
        <f t="shared" si="8"/>
        <v>0</v>
      </c>
      <c r="Q57" s="748">
        <f t="shared" si="9"/>
        <v>2442810000</v>
      </c>
      <c r="R57" s="748">
        <f t="shared" si="10"/>
        <v>0</v>
      </c>
      <c r="S57" s="749"/>
      <c r="T57" s="754">
        <f t="shared" si="11"/>
        <v>1</v>
      </c>
    </row>
    <row r="58" spans="1:20">
      <c r="A58">
        <v>5</v>
      </c>
      <c r="B58" t="s">
        <v>145</v>
      </c>
      <c r="C58" t="s">
        <v>90</v>
      </c>
      <c r="D58" t="s">
        <v>27</v>
      </c>
      <c r="E58" t="s">
        <v>79</v>
      </c>
      <c r="G58" s="748" cm="1">
        <f t="array" ref="G58">IFERROR(INDEX(Data_DT!I$2:I$429,MATCH(IF(B$3=1,D$3-1,D$3)&amp;IF(B$3=1,12,B$3-1)&amp;C58,Data_DT!B$2:B$429&amp;Data_DT!A$2:A$429&amp;Data_DT!H$2:H$429,0)),0)</f>
        <v>1665300000</v>
      </c>
      <c r="H58" s="750"/>
      <c r="I58" s="750"/>
      <c r="J58" s="748" cm="1">
        <f t="array" ref="J58">IFERROR(INDEX(Data_DT!L$2:L$429,MATCH(IF(B$3=1,D$3-1,D$3)&amp;IF(B$3=1,12,B$3-1)&amp;C58,Data_DT!B$2:B$429&amp;Data_DT!A$2:A$429&amp;Data_DT!H$2:H$429,0)),0)+I58</f>
        <v>800000000</v>
      </c>
      <c r="K58" s="748">
        <f t="shared" si="6"/>
        <v>865300000</v>
      </c>
      <c r="L58" s="748" cm="1">
        <f t="array" ref="L58">IFERROR(INDEX(Data_DT!N$2:N$429,MATCH(IF(B$3=1,D$3-1,D$3)&amp;IF(B$3=1,12,B$3-1)&amp;C58,Data_DT!B$2:B$429&amp;Data_DT!A$2:A$429&amp;Data_DT!H$2:H$429,0)),0)</f>
        <v>0</v>
      </c>
      <c r="M58" s="750"/>
      <c r="N58" s="748" cm="1">
        <f t="array" ref="N58">IFERROR(INDEX(Data_DT!P$2:P$429,MATCH(IF(B$3=1,D$3-1,D$3)&amp;IF(B$3=1,12,B$3-1)&amp;C58,Data_DT!B$2:B$429&amp;Data_DT!A$2:A$429&amp;Data_DT!H$2:H$429,0)),0)+M58</f>
        <v>0</v>
      </c>
      <c r="O58" s="748">
        <f t="shared" si="7"/>
        <v>0</v>
      </c>
      <c r="P58" s="748">
        <f t="shared" si="8"/>
        <v>0</v>
      </c>
      <c r="Q58" s="748">
        <f t="shared" si="9"/>
        <v>800000000</v>
      </c>
      <c r="R58" s="748">
        <f t="shared" si="10"/>
        <v>865300000</v>
      </c>
      <c r="S58" s="749"/>
      <c r="T58" s="754">
        <f t="shared" si="11"/>
        <v>0.48039392301687384</v>
      </c>
    </row>
    <row r="59" spans="1:20">
      <c r="A59">
        <v>6</v>
      </c>
      <c r="B59" t="s">
        <v>145</v>
      </c>
      <c r="C59" t="s">
        <v>92</v>
      </c>
      <c r="D59" t="s">
        <v>27</v>
      </c>
      <c r="E59" t="s">
        <v>79</v>
      </c>
      <c r="G59" s="748" cm="1">
        <f t="array" ref="G59">IFERROR(INDEX(Data_DT!I$2:I$429,MATCH(IF(B$3=1,D$3-1,D$3)&amp;IF(B$3=1,12,B$3-1)&amp;C59,Data_DT!B$2:B$429&amp;Data_DT!A$2:A$429&amp;Data_DT!H$2:H$429,0)),0)</f>
        <v>1663272000</v>
      </c>
      <c r="H59" s="750"/>
      <c r="I59" s="750"/>
      <c r="J59" s="748" cm="1">
        <f t="array" ref="J59">IFERROR(INDEX(Data_DT!L$2:L$429,MATCH(IF(B$3=1,D$3-1,D$3)&amp;IF(B$3=1,12,B$3-1)&amp;C59,Data_DT!B$2:B$429&amp;Data_DT!A$2:A$429&amp;Data_DT!H$2:H$429,0)),0)+I59</f>
        <v>800000000</v>
      </c>
      <c r="K59" s="748">
        <f t="shared" si="6"/>
        <v>863272000</v>
      </c>
      <c r="L59" s="748" cm="1">
        <f t="array" ref="L59">IFERROR(INDEX(Data_DT!N$2:N$429,MATCH(IF(B$3=1,D$3-1,D$3)&amp;IF(B$3=1,12,B$3-1)&amp;C59,Data_DT!B$2:B$429&amp;Data_DT!A$2:A$429&amp;Data_DT!H$2:H$429,0)),0)</f>
        <v>0</v>
      </c>
      <c r="M59" s="750"/>
      <c r="N59" s="748" cm="1">
        <f t="array" ref="N59">IFERROR(INDEX(Data_DT!P$2:P$429,MATCH(IF(B$3=1,D$3-1,D$3)&amp;IF(B$3=1,12,B$3-1)&amp;C59,Data_DT!B$2:B$429&amp;Data_DT!A$2:A$429&amp;Data_DT!H$2:H$429,0)),0)+M59</f>
        <v>0</v>
      </c>
      <c r="O59" s="748">
        <f t="shared" si="7"/>
        <v>0</v>
      </c>
      <c r="P59" s="748">
        <f t="shared" si="8"/>
        <v>0</v>
      </c>
      <c r="Q59" s="748">
        <f t="shared" si="9"/>
        <v>800000000</v>
      </c>
      <c r="R59" s="748">
        <f t="shared" si="10"/>
        <v>863272000</v>
      </c>
      <c r="S59" s="749"/>
      <c r="T59" s="754">
        <f t="shared" si="11"/>
        <v>0.48097965937020526</v>
      </c>
    </row>
    <row r="60" spans="1:20">
      <c r="A60">
        <v>1</v>
      </c>
      <c r="B60" t="s">
        <v>145</v>
      </c>
      <c r="C60" t="s">
        <v>156</v>
      </c>
      <c r="D60" t="s">
        <v>27</v>
      </c>
      <c r="E60" t="s">
        <v>93</v>
      </c>
      <c r="G60" s="748" cm="1">
        <f t="array" ref="G60">IFERROR(INDEX(Data_DT!I$2:I$429,MATCH(IF(B$3=1,D$3-1,D$3)&amp;IF(B$3=1,12,B$3-1)&amp;C60,Data_DT!B$2:B$429&amp;Data_DT!A$2:A$429&amp;Data_DT!H$2:H$429,0)),0)</f>
        <v>1280156000</v>
      </c>
      <c r="H60" s="750"/>
      <c r="I60" s="750"/>
      <c r="J60" s="748" cm="1">
        <f t="array" ref="J60">IFERROR(INDEX(Data_DT!L$2:L$429,MATCH(IF(B$3=1,D$3-1,D$3)&amp;IF(B$3=1,12,B$3-1)&amp;C60,Data_DT!B$2:B$429&amp;Data_DT!A$2:A$429&amp;Data_DT!H$2:H$429,0)),0)+I60</f>
        <v>1280156000</v>
      </c>
      <c r="K60" s="748">
        <f t="shared" si="6"/>
        <v>0</v>
      </c>
      <c r="L60" s="748" cm="1">
        <f t="array" ref="L60">IFERROR(INDEX(Data_DT!N$2:N$429,MATCH(IF(B$3=1,D$3-1,D$3)&amp;IF(B$3=1,12,B$3-1)&amp;C60,Data_DT!B$2:B$429&amp;Data_DT!A$2:A$429&amp;Data_DT!H$2:H$429,0)),0)</f>
        <v>49213477</v>
      </c>
      <c r="M60" s="750"/>
      <c r="N60" s="748" cm="1">
        <f t="array" ref="N60">IFERROR(INDEX(Data_DT!P$2:P$429,MATCH(IF(B$3=1,D$3-1,D$3)&amp;IF(B$3=1,12,B$3-1)&amp;C60,Data_DT!B$2:B$429&amp;Data_DT!A$2:A$429&amp;Data_DT!H$2:H$429,0)),0)+M60</f>
        <v>49213477</v>
      </c>
      <c r="O60" s="748">
        <f t="shared" si="7"/>
        <v>0</v>
      </c>
      <c r="P60" s="748">
        <f t="shared" si="8"/>
        <v>0</v>
      </c>
      <c r="Q60" s="748">
        <f t="shared" si="9"/>
        <v>1329369477</v>
      </c>
      <c r="R60" s="748">
        <f t="shared" si="10"/>
        <v>0</v>
      </c>
      <c r="S60" s="749"/>
      <c r="T60" s="754">
        <f t="shared" si="11"/>
        <v>1.0384433436237459</v>
      </c>
    </row>
    <row r="61" spans="1:20">
      <c r="A61">
        <v>2</v>
      </c>
      <c r="B61" t="s">
        <v>145</v>
      </c>
      <c r="C61" t="s">
        <v>157</v>
      </c>
      <c r="D61" t="s">
        <v>27</v>
      </c>
      <c r="E61" t="s">
        <v>93</v>
      </c>
      <c r="G61" s="748" cm="1">
        <f t="array" ref="G61">IFERROR(INDEX(Data_DT!I$2:I$429,MATCH(IF(B$3=1,D$3-1,D$3)&amp;IF(B$3=1,12,B$3-1)&amp;C61,Data_DT!B$2:B$429&amp;Data_DT!A$2:A$429&amp;Data_DT!H$2:H$429,0)),0)</f>
        <v>1280156000</v>
      </c>
      <c r="H61" s="750"/>
      <c r="I61" s="750"/>
      <c r="J61" s="748" cm="1">
        <f t="array" ref="J61">IFERROR(INDEX(Data_DT!L$2:L$429,MATCH(IF(B$3=1,D$3-1,D$3)&amp;IF(B$3=1,12,B$3-1)&amp;C61,Data_DT!B$2:B$429&amp;Data_DT!A$2:A$429&amp;Data_DT!H$2:H$429,0)),0)+I61</f>
        <v>1280156000</v>
      </c>
      <c r="K61" s="748">
        <f t="shared" si="6"/>
        <v>0</v>
      </c>
      <c r="L61" s="748" cm="1">
        <f t="array" ref="L61">IFERROR(INDEX(Data_DT!N$2:N$429,MATCH(IF(B$3=1,D$3-1,D$3)&amp;IF(B$3=1,12,B$3-1)&amp;C61,Data_DT!B$2:B$429&amp;Data_DT!A$2:A$429&amp;Data_DT!H$2:H$429,0)),0)</f>
        <v>91175592</v>
      </c>
      <c r="M61" s="750"/>
      <c r="N61" s="748" cm="1">
        <f t="array" ref="N61">IFERROR(INDEX(Data_DT!P$2:P$429,MATCH(IF(B$3=1,D$3-1,D$3)&amp;IF(B$3=1,12,B$3-1)&amp;C61,Data_DT!B$2:B$429&amp;Data_DT!A$2:A$429&amp;Data_DT!H$2:H$429,0)),0)+M61</f>
        <v>91175592</v>
      </c>
      <c r="O61" s="748">
        <f t="shared" si="7"/>
        <v>0</v>
      </c>
      <c r="P61" s="748">
        <f t="shared" si="8"/>
        <v>0</v>
      </c>
      <c r="Q61" s="748">
        <f t="shared" si="9"/>
        <v>1371331592</v>
      </c>
      <c r="R61" s="748">
        <f t="shared" si="10"/>
        <v>0</v>
      </c>
      <c r="S61" s="749"/>
      <c r="T61" s="754">
        <f t="shared" si="11"/>
        <v>1.0712222510381548</v>
      </c>
    </row>
    <row r="62" spans="1:20">
      <c r="A62">
        <v>3</v>
      </c>
      <c r="B62" t="s">
        <v>145</v>
      </c>
      <c r="C62" t="s">
        <v>158</v>
      </c>
      <c r="D62" t="s">
        <v>27</v>
      </c>
      <c r="E62" t="s">
        <v>93</v>
      </c>
      <c r="G62" s="748" cm="1">
        <f t="array" ref="G62">IFERROR(INDEX(Data_DT!I$2:I$429,MATCH(IF(B$3=1,D$3-1,D$3)&amp;IF(B$3=1,12,B$3-1)&amp;C62,Data_DT!B$2:B$429&amp;Data_DT!A$2:A$429&amp;Data_DT!H$2:H$429,0)),0)</f>
        <v>1832694000</v>
      </c>
      <c r="H62" s="750"/>
      <c r="I62" s="750"/>
      <c r="J62" s="748" cm="1">
        <f t="array" ref="J62">IFERROR(INDEX(Data_DT!L$2:L$429,MATCH(IF(B$3=1,D$3-1,D$3)&amp;IF(B$3=1,12,B$3-1)&amp;C62,Data_DT!B$2:B$429&amp;Data_DT!A$2:A$429&amp;Data_DT!H$2:H$429,0)),0)+I62</f>
        <v>800000000</v>
      </c>
      <c r="K62" s="748">
        <f t="shared" si="6"/>
        <v>1032694000</v>
      </c>
      <c r="L62" s="748" cm="1">
        <f t="array" ref="L62">IFERROR(INDEX(Data_DT!N$2:N$429,MATCH(IF(B$3=1,D$3-1,D$3)&amp;IF(B$3=1,12,B$3-1)&amp;C62,Data_DT!B$2:B$429&amp;Data_DT!A$2:A$429&amp;Data_DT!H$2:H$429,0)),0)</f>
        <v>191245400</v>
      </c>
      <c r="M62" s="750"/>
      <c r="N62" s="748" cm="1">
        <f t="array" ref="N62">IFERROR(INDEX(Data_DT!P$2:P$429,MATCH(IF(B$3=1,D$3-1,D$3)&amp;IF(B$3=1,12,B$3-1)&amp;C62,Data_DT!B$2:B$429&amp;Data_DT!A$2:A$429&amp;Data_DT!H$2:H$429,0)),0)+M62</f>
        <v>0</v>
      </c>
      <c r="O62" s="748">
        <f t="shared" si="7"/>
        <v>191245400</v>
      </c>
      <c r="P62" s="748">
        <f t="shared" si="8"/>
        <v>0</v>
      </c>
      <c r="Q62" s="748">
        <f t="shared" si="9"/>
        <v>800000000</v>
      </c>
      <c r="R62" s="748">
        <f t="shared" si="10"/>
        <v>1223939400</v>
      </c>
      <c r="S62" s="749"/>
      <c r="T62" s="754">
        <f t="shared" si="11"/>
        <v>0.43651586134946696</v>
      </c>
    </row>
    <row r="63" spans="1:20">
      <c r="A63">
        <v>4</v>
      </c>
      <c r="B63" t="s">
        <v>145</v>
      </c>
      <c r="C63" t="s">
        <v>159</v>
      </c>
      <c r="D63" t="s">
        <v>27</v>
      </c>
      <c r="E63" t="s">
        <v>93</v>
      </c>
      <c r="G63" s="748" cm="1">
        <f t="array" ref="G63">IFERROR(INDEX(Data_DT!I$2:I$429,MATCH(IF(B$3=1,D$3-1,D$3)&amp;IF(B$3=1,12,B$3-1)&amp;C63,Data_DT!B$2:B$429&amp;Data_DT!A$2:A$429&amp;Data_DT!H$2:H$429,0)),0)</f>
        <v>1219280000</v>
      </c>
      <c r="H63" s="750"/>
      <c r="I63" s="750"/>
      <c r="J63" s="748" cm="1">
        <f t="array" ref="J63">IFERROR(INDEX(Data_DT!L$2:L$429,MATCH(IF(B$3=1,D$3-1,D$3)&amp;IF(B$3=1,12,B$3-1)&amp;C63,Data_DT!B$2:B$429&amp;Data_DT!A$2:A$429&amp;Data_DT!H$2:H$429,0)),0)+I63</f>
        <v>600000000</v>
      </c>
      <c r="K63" s="748">
        <f t="shared" si="6"/>
        <v>619280000</v>
      </c>
      <c r="L63" s="748" cm="1">
        <f t="array" ref="L63">IFERROR(INDEX(Data_DT!N$2:N$429,MATCH(IF(B$3=1,D$3-1,D$3)&amp;IF(B$3=1,12,B$3-1)&amp;C63,Data_DT!B$2:B$429&amp;Data_DT!A$2:A$429&amp;Data_DT!H$2:H$429,0)),0)</f>
        <v>0</v>
      </c>
      <c r="M63" s="750"/>
      <c r="N63" s="748" cm="1">
        <f t="array" ref="N63">IFERROR(INDEX(Data_DT!P$2:P$429,MATCH(IF(B$3=1,D$3-1,D$3)&amp;IF(B$3=1,12,B$3-1)&amp;C63,Data_DT!B$2:B$429&amp;Data_DT!A$2:A$429&amp;Data_DT!H$2:H$429,0)),0)+M63</f>
        <v>0</v>
      </c>
      <c r="O63" s="748">
        <f t="shared" si="7"/>
        <v>0</v>
      </c>
      <c r="P63" s="748">
        <f t="shared" si="8"/>
        <v>0</v>
      </c>
      <c r="Q63" s="748">
        <f t="shared" si="9"/>
        <v>600000000</v>
      </c>
      <c r="R63" s="748">
        <f t="shared" si="10"/>
        <v>619280000</v>
      </c>
      <c r="S63" s="749"/>
      <c r="T63" s="754">
        <f t="shared" si="11"/>
        <v>0.49209369463945934</v>
      </c>
    </row>
    <row r="64" spans="1:20">
      <c r="A64">
        <v>5</v>
      </c>
      <c r="B64" t="s">
        <v>145</v>
      </c>
      <c r="C64" t="s">
        <v>160</v>
      </c>
      <c r="D64" t="s">
        <v>27</v>
      </c>
      <c r="E64" t="s">
        <v>93</v>
      </c>
      <c r="G64" s="748" cm="1">
        <f t="array" ref="G64">IFERROR(INDEX(Data_DT!I$2:I$429,MATCH(IF(B$3=1,D$3-1,D$3)&amp;IF(B$3=1,12,B$3-1)&amp;C64,Data_DT!B$2:B$429&amp;Data_DT!A$2:A$429&amp;Data_DT!H$2:H$429,0)),0)</f>
        <v>0</v>
      </c>
      <c r="H64" s="750"/>
      <c r="I64" s="750"/>
      <c r="J64" s="748" cm="1">
        <f t="array" ref="J64">IFERROR(INDEX(Data_DT!L$2:L$429,MATCH(IF(B$3=1,D$3-1,D$3)&amp;IF(B$3=1,12,B$3-1)&amp;C64,Data_DT!B$2:B$429&amp;Data_DT!A$2:A$429&amp;Data_DT!H$2:H$429,0)),0)+I64</f>
        <v>700000000</v>
      </c>
      <c r="K64" s="748">
        <f t="shared" si="6"/>
        <v>-700000000</v>
      </c>
      <c r="L64" s="748" cm="1">
        <f t="array" ref="L64">IFERROR(INDEX(Data_DT!N$2:N$429,MATCH(IF(B$3=1,D$3-1,D$3)&amp;IF(B$3=1,12,B$3-1)&amp;C64,Data_DT!B$2:B$429&amp;Data_DT!A$2:A$429&amp;Data_DT!H$2:H$429,0)),0)</f>
        <v>0</v>
      </c>
      <c r="M64" s="750"/>
      <c r="N64" s="748" cm="1">
        <f t="array" ref="N64">IFERROR(INDEX(Data_DT!P$2:P$429,MATCH(IF(B$3=1,D$3-1,D$3)&amp;IF(B$3=1,12,B$3-1)&amp;C64,Data_DT!B$2:B$429&amp;Data_DT!A$2:A$429&amp;Data_DT!H$2:H$429,0)),0)+M64</f>
        <v>0</v>
      </c>
      <c r="O64" s="748">
        <f t="shared" si="7"/>
        <v>0</v>
      </c>
      <c r="P64" s="748">
        <f t="shared" si="8"/>
        <v>0</v>
      </c>
      <c r="Q64" s="748">
        <f t="shared" si="9"/>
        <v>700000000</v>
      </c>
      <c r="R64" s="748">
        <f t="shared" si="10"/>
        <v>-700000000</v>
      </c>
      <c r="S64" s="749"/>
      <c r="T64" s="754">
        <f t="shared" si="11"/>
        <v>0</v>
      </c>
    </row>
    <row r="65" spans="1:20">
      <c r="A65">
        <v>6</v>
      </c>
      <c r="B65" t="s">
        <v>145</v>
      </c>
      <c r="C65" t="s">
        <v>161</v>
      </c>
      <c r="D65" t="s">
        <v>27</v>
      </c>
      <c r="E65" t="s">
        <v>93</v>
      </c>
      <c r="G65" s="748" cm="1">
        <f t="array" ref="G65">IFERROR(INDEX(Data_DT!I$2:I$429,MATCH(IF(B$3=1,D$3-1,D$3)&amp;IF(B$3=1,12,B$3-1)&amp;C65,Data_DT!B$2:B$429&amp;Data_DT!A$2:A$429&amp;Data_DT!H$2:H$429,0)),0)</f>
        <v>0</v>
      </c>
      <c r="H65" s="750"/>
      <c r="I65" s="750"/>
      <c r="J65" s="748" cm="1">
        <f t="array" ref="J65">IFERROR(INDEX(Data_DT!L$2:L$429,MATCH(IF(B$3=1,D$3-1,D$3)&amp;IF(B$3=1,12,B$3-1)&amp;C65,Data_DT!B$2:B$429&amp;Data_DT!A$2:A$429&amp;Data_DT!H$2:H$429,0)),0)+I65</f>
        <v>300000000</v>
      </c>
      <c r="K65" s="748">
        <f t="shared" si="6"/>
        <v>-300000000</v>
      </c>
      <c r="L65" s="748" cm="1">
        <f t="array" ref="L65">IFERROR(INDEX(Data_DT!N$2:N$429,MATCH(IF(B$3=1,D$3-1,D$3)&amp;IF(B$3=1,12,B$3-1)&amp;C65,Data_DT!B$2:B$429&amp;Data_DT!A$2:A$429&amp;Data_DT!H$2:H$429,0)),0)</f>
        <v>0</v>
      </c>
      <c r="M65" s="750"/>
      <c r="N65" s="748" cm="1">
        <f t="array" ref="N65">IFERROR(INDEX(Data_DT!P$2:P$429,MATCH(IF(B$3=1,D$3-1,D$3)&amp;IF(B$3=1,12,B$3-1)&amp;C65,Data_DT!B$2:B$429&amp;Data_DT!A$2:A$429&amp;Data_DT!H$2:H$429,0)),0)+M65</f>
        <v>0</v>
      </c>
      <c r="O65" s="748">
        <f t="shared" si="7"/>
        <v>0</v>
      </c>
      <c r="P65" s="748">
        <f t="shared" si="8"/>
        <v>0</v>
      </c>
      <c r="Q65" s="748">
        <f t="shared" si="9"/>
        <v>300000000</v>
      </c>
      <c r="R65" s="748">
        <f t="shared" si="10"/>
        <v>-300000000</v>
      </c>
      <c r="S65" s="749"/>
      <c r="T65" s="754">
        <f t="shared" si="11"/>
        <v>0</v>
      </c>
    </row>
    <row r="66" spans="1:20">
      <c r="A66">
        <v>7</v>
      </c>
      <c r="B66" t="s">
        <v>145</v>
      </c>
      <c r="C66" t="s">
        <v>162</v>
      </c>
      <c r="D66" t="s">
        <v>27</v>
      </c>
      <c r="E66" t="s">
        <v>93</v>
      </c>
      <c r="G66" s="748" cm="1">
        <f t="array" ref="G66">IFERROR(INDEX(Data_DT!I$2:I$429,MATCH(IF(B$3=1,D$3-1,D$3)&amp;IF(B$3=1,12,B$3-1)&amp;C66,Data_DT!B$2:B$429&amp;Data_DT!A$2:A$429&amp;Data_DT!H$2:H$429,0)),0)</f>
        <v>0</v>
      </c>
      <c r="H66" s="750"/>
      <c r="I66" s="750"/>
      <c r="J66" s="748" cm="1">
        <f t="array" ref="J66">IFERROR(INDEX(Data_DT!L$2:L$429,MATCH(IF(B$3=1,D$3-1,D$3)&amp;IF(B$3=1,12,B$3-1)&amp;C66,Data_DT!B$2:B$429&amp;Data_DT!A$2:A$429&amp;Data_DT!H$2:H$429,0)),0)+I66</f>
        <v>700000000</v>
      </c>
      <c r="K66" s="748">
        <f t="shared" si="6"/>
        <v>-700000000</v>
      </c>
      <c r="L66" s="748" cm="1">
        <f t="array" ref="L66">IFERROR(INDEX(Data_DT!N$2:N$429,MATCH(IF(B$3=1,D$3-1,D$3)&amp;IF(B$3=1,12,B$3-1)&amp;C66,Data_DT!B$2:B$429&amp;Data_DT!A$2:A$429&amp;Data_DT!H$2:H$429,0)),0)</f>
        <v>0</v>
      </c>
      <c r="M66" s="750"/>
      <c r="N66" s="748" cm="1">
        <f t="array" ref="N66">IFERROR(INDEX(Data_DT!P$2:P$429,MATCH(IF(B$3=1,D$3-1,D$3)&amp;IF(B$3=1,12,B$3-1)&amp;C66,Data_DT!B$2:B$429&amp;Data_DT!A$2:A$429&amp;Data_DT!H$2:H$429,0)),0)+M66</f>
        <v>0</v>
      </c>
      <c r="O66" s="748">
        <f t="shared" si="7"/>
        <v>0</v>
      </c>
      <c r="P66" s="748">
        <f t="shared" si="8"/>
        <v>0</v>
      </c>
      <c r="Q66" s="748">
        <f t="shared" si="9"/>
        <v>700000000</v>
      </c>
      <c r="R66" s="748">
        <f t="shared" si="10"/>
        <v>-700000000</v>
      </c>
      <c r="S66" s="749"/>
      <c r="T66" s="754">
        <f t="shared" si="11"/>
        <v>0</v>
      </c>
    </row>
    <row r="67" spans="1:20">
      <c r="A67">
        <v>8</v>
      </c>
      <c r="B67" t="s">
        <v>145</v>
      </c>
      <c r="C67" t="s">
        <v>163</v>
      </c>
      <c r="D67" t="s">
        <v>27</v>
      </c>
      <c r="E67" t="s">
        <v>93</v>
      </c>
      <c r="G67" s="748" cm="1">
        <f t="array" ref="G67">IFERROR(INDEX(Data_DT!I$2:I$429,MATCH(IF(B$3=1,D$3-1,D$3)&amp;IF(B$3=1,12,B$3-1)&amp;C67,Data_DT!B$2:B$429&amp;Data_DT!A$2:A$429&amp;Data_DT!H$2:H$429,0)),0)</f>
        <v>0</v>
      </c>
      <c r="H67" s="750"/>
      <c r="I67" s="750"/>
      <c r="J67" s="748" cm="1">
        <f t="array" ref="J67">IFERROR(INDEX(Data_DT!L$2:L$429,MATCH(IF(B$3=1,D$3-1,D$3)&amp;IF(B$3=1,12,B$3-1)&amp;C67,Data_DT!B$2:B$429&amp;Data_DT!A$2:A$429&amp;Data_DT!H$2:H$429,0)),0)+I67</f>
        <v>700000000</v>
      </c>
      <c r="K67" s="748">
        <f t="shared" si="6"/>
        <v>-700000000</v>
      </c>
      <c r="L67" s="748" cm="1">
        <f t="array" ref="L67">IFERROR(INDEX(Data_DT!N$2:N$429,MATCH(IF(B$3=1,D$3-1,D$3)&amp;IF(B$3=1,12,B$3-1)&amp;C67,Data_DT!B$2:B$429&amp;Data_DT!A$2:A$429&amp;Data_DT!H$2:H$429,0)),0)</f>
        <v>0</v>
      </c>
      <c r="M67" s="750"/>
      <c r="N67" s="748" cm="1">
        <f t="array" ref="N67">IFERROR(INDEX(Data_DT!P$2:P$429,MATCH(IF(B$3=1,D$3-1,D$3)&amp;IF(B$3=1,12,B$3-1)&amp;C67,Data_DT!B$2:B$429&amp;Data_DT!A$2:A$429&amp;Data_DT!H$2:H$429,0)),0)+M67</f>
        <v>0</v>
      </c>
      <c r="O67" s="748">
        <f t="shared" si="7"/>
        <v>0</v>
      </c>
      <c r="P67" s="748">
        <f t="shared" si="8"/>
        <v>0</v>
      </c>
      <c r="Q67" s="748">
        <f t="shared" si="9"/>
        <v>700000000</v>
      </c>
      <c r="R67" s="748">
        <f t="shared" si="10"/>
        <v>-700000000</v>
      </c>
      <c r="S67" s="749"/>
      <c r="T67" s="754">
        <f t="shared" si="11"/>
        <v>0</v>
      </c>
    </row>
    <row r="68" spans="1:20">
      <c r="A68">
        <v>9</v>
      </c>
      <c r="B68" t="s">
        <v>145</v>
      </c>
      <c r="C68" t="s">
        <v>164</v>
      </c>
      <c r="D68" t="s">
        <v>27</v>
      </c>
      <c r="E68" t="s">
        <v>93</v>
      </c>
      <c r="G68" s="748" cm="1">
        <f t="array" ref="G68">IFERROR(INDEX(Data_DT!I$2:I$429,MATCH(IF(B$3=1,D$3-1,D$3)&amp;IF(B$3=1,12,B$3-1)&amp;C68,Data_DT!B$2:B$429&amp;Data_DT!A$2:A$429&amp;Data_DT!H$2:H$429,0)),0)</f>
        <v>0</v>
      </c>
      <c r="H68" s="750"/>
      <c r="I68" s="750"/>
      <c r="J68" s="748" cm="1">
        <f t="array" ref="J68">IFERROR(INDEX(Data_DT!L$2:L$429,MATCH(IF(B$3=1,D$3-1,D$3)&amp;IF(B$3=1,12,B$3-1)&amp;C68,Data_DT!B$2:B$429&amp;Data_DT!A$2:A$429&amp;Data_DT!H$2:H$429,0)),0)+I68</f>
        <v>700000000</v>
      </c>
      <c r="K68" s="748">
        <f t="shared" si="6"/>
        <v>-700000000</v>
      </c>
      <c r="L68" s="748" cm="1">
        <f t="array" ref="L68">IFERROR(INDEX(Data_DT!N$2:N$429,MATCH(IF(B$3=1,D$3-1,D$3)&amp;IF(B$3=1,12,B$3-1)&amp;C68,Data_DT!B$2:B$429&amp;Data_DT!A$2:A$429&amp;Data_DT!H$2:H$429,0)),0)</f>
        <v>0</v>
      </c>
      <c r="M68" s="750"/>
      <c r="N68" s="748" cm="1">
        <f t="array" ref="N68">IFERROR(INDEX(Data_DT!P$2:P$429,MATCH(IF(B$3=1,D$3-1,D$3)&amp;IF(B$3=1,12,B$3-1)&amp;C68,Data_DT!B$2:B$429&amp;Data_DT!A$2:A$429&amp;Data_DT!H$2:H$429,0)),0)+M68</f>
        <v>0</v>
      </c>
      <c r="O68" s="748">
        <f t="shared" si="7"/>
        <v>0</v>
      </c>
      <c r="P68" s="748">
        <f t="shared" si="8"/>
        <v>0</v>
      </c>
      <c r="Q68" s="748">
        <f t="shared" si="9"/>
        <v>700000000</v>
      </c>
      <c r="R68" s="748">
        <f t="shared" si="10"/>
        <v>-700000000</v>
      </c>
      <c r="S68" s="749"/>
      <c r="T68" s="754">
        <f t="shared" si="11"/>
        <v>0</v>
      </c>
    </row>
    <row r="69" spans="1:20">
      <c r="A69">
        <v>10</v>
      </c>
      <c r="B69" t="s">
        <v>145</v>
      </c>
      <c r="C69" t="s">
        <v>165</v>
      </c>
      <c r="D69" t="s">
        <v>27</v>
      </c>
      <c r="E69" t="s">
        <v>93</v>
      </c>
      <c r="G69" s="748" cm="1">
        <f t="array" ref="G69">IFERROR(INDEX(Data_DT!I$2:I$429,MATCH(IF(B$3=1,D$3-1,D$3)&amp;IF(B$3=1,12,B$3-1)&amp;C69,Data_DT!B$2:B$429&amp;Data_DT!A$2:A$429&amp;Data_DT!H$2:H$429,0)),0)</f>
        <v>0</v>
      </c>
      <c r="H69" s="750"/>
      <c r="I69" s="750"/>
      <c r="J69" s="748" cm="1">
        <f t="array" ref="J69">IFERROR(INDEX(Data_DT!L$2:L$429,MATCH(IF(B$3=1,D$3-1,D$3)&amp;IF(B$3=1,12,B$3-1)&amp;C69,Data_DT!B$2:B$429&amp;Data_DT!A$2:A$429&amp;Data_DT!H$2:H$429,0)),0)+I69</f>
        <v>300000000</v>
      </c>
      <c r="K69" s="748">
        <f t="shared" si="6"/>
        <v>-300000000</v>
      </c>
      <c r="L69" s="748" cm="1">
        <f t="array" ref="L69">IFERROR(INDEX(Data_DT!N$2:N$429,MATCH(IF(B$3=1,D$3-1,D$3)&amp;IF(B$3=1,12,B$3-1)&amp;C69,Data_DT!B$2:B$429&amp;Data_DT!A$2:A$429&amp;Data_DT!H$2:H$429,0)),0)</f>
        <v>0</v>
      </c>
      <c r="M69" s="750"/>
      <c r="N69" s="748" cm="1">
        <f t="array" ref="N69">IFERROR(INDEX(Data_DT!P$2:P$429,MATCH(IF(B$3=1,D$3-1,D$3)&amp;IF(B$3=1,12,B$3-1)&amp;C69,Data_DT!B$2:B$429&amp;Data_DT!A$2:A$429&amp;Data_DT!H$2:H$429,0)),0)+M69</f>
        <v>0</v>
      </c>
      <c r="O69" s="748">
        <f t="shared" si="7"/>
        <v>0</v>
      </c>
      <c r="P69" s="748">
        <f t="shared" si="8"/>
        <v>0</v>
      </c>
      <c r="Q69" s="748">
        <f t="shared" si="9"/>
        <v>300000000</v>
      </c>
      <c r="R69" s="748">
        <f t="shared" si="10"/>
        <v>-300000000</v>
      </c>
      <c r="S69" s="749"/>
      <c r="T69" s="754">
        <f t="shared" si="11"/>
        <v>0</v>
      </c>
    </row>
    <row r="70" spans="1:20">
      <c r="A70">
        <v>11</v>
      </c>
      <c r="B70" t="s">
        <v>166</v>
      </c>
      <c r="C70" t="s">
        <v>166</v>
      </c>
      <c r="D70" t="s">
        <v>27</v>
      </c>
      <c r="E70" t="s">
        <v>93</v>
      </c>
      <c r="G70" s="748" cm="1">
        <f t="array" ref="G70">IFERROR(INDEX(Data_DT!I$2:I$429,MATCH(IF(B$3=1,D$3-1,D$3)&amp;IF(B$3=1,12,B$3-1)&amp;C70,Data_DT!B$2:B$429&amp;Data_DT!A$2:A$429&amp;Data_DT!H$2:H$429,0)),0)</f>
        <v>16717847000</v>
      </c>
      <c r="H70" s="750"/>
      <c r="I70" s="750"/>
      <c r="J70" s="748" cm="1">
        <f t="array" ref="J70">IFERROR(INDEX(Data_DT!L$2:L$429,MATCH(IF(B$3=1,D$3-1,D$3)&amp;IF(B$3=1,12,B$3-1)&amp;C70,Data_DT!B$2:B$429&amp;Data_DT!A$2:A$429&amp;Data_DT!H$2:H$429,0)),0)+I70</f>
        <v>5600000000</v>
      </c>
      <c r="K70" s="748">
        <f t="shared" si="6"/>
        <v>11117847000</v>
      </c>
      <c r="L70" s="748" cm="1">
        <f t="array" ref="L70">IFERROR(INDEX(Data_DT!N$2:N$429,MATCH(IF(B$3=1,D$3-1,D$3)&amp;IF(B$3=1,12,B$3-1)&amp;C70,Data_DT!B$2:B$429&amp;Data_DT!A$2:A$429&amp;Data_DT!H$2:H$429,0)),0)</f>
        <v>0</v>
      </c>
      <c r="M70" s="750"/>
      <c r="N70" s="748" cm="1">
        <f t="array" ref="N70">IFERROR(INDEX(Data_DT!P$2:P$429,MATCH(IF(B$3=1,D$3-1,D$3)&amp;IF(B$3=1,12,B$3-1)&amp;C70,Data_DT!B$2:B$429&amp;Data_DT!A$2:A$429&amp;Data_DT!H$2:H$429,0)),0)+M70</f>
        <v>0</v>
      </c>
      <c r="O70" s="748">
        <f t="shared" si="7"/>
        <v>0</v>
      </c>
      <c r="P70" s="748">
        <f t="shared" si="8"/>
        <v>0</v>
      </c>
      <c r="Q70" s="748">
        <f t="shared" si="9"/>
        <v>5600000000</v>
      </c>
      <c r="R70" s="748">
        <f t="shared" si="10"/>
        <v>11117847000</v>
      </c>
      <c r="S70" s="749"/>
      <c r="T70" s="754">
        <f t="shared" si="11"/>
        <v>0.33497136323834042</v>
      </c>
    </row>
    <row r="71" spans="1:20">
      <c r="A71">
        <v>1</v>
      </c>
      <c r="B71" t="s">
        <v>145</v>
      </c>
      <c r="C71" t="s">
        <v>169</v>
      </c>
      <c r="D71" t="s">
        <v>27</v>
      </c>
      <c r="E71" t="s">
        <v>96</v>
      </c>
      <c r="G71" s="748" cm="1">
        <f t="array" ref="G71">IFERROR(INDEX(Data_DT!I$2:I$429,MATCH(IF(B$3=1,D$3-1,D$3)&amp;IF(B$3=1,12,B$3-1)&amp;C71,Data_DT!B$2:B$429&amp;Data_DT!A$2:A$429&amp;Data_DT!H$2:H$429,0)),0)</f>
        <v>1869900000</v>
      </c>
      <c r="H71" s="750"/>
      <c r="I71" s="750"/>
      <c r="J71" s="748" cm="1">
        <f t="array" ref="J71">IFERROR(INDEX(Data_DT!L$2:L$429,MATCH(IF(B$3=1,D$3-1,D$3)&amp;IF(B$3=1,12,B$3-1)&amp;C71,Data_DT!B$2:B$429&amp;Data_DT!A$2:A$429&amp;Data_DT!H$2:H$429,0)),0)+I71</f>
        <v>1872200000</v>
      </c>
      <c r="K71" s="748">
        <f t="shared" ref="K71:K102" si="12">G71-J71</f>
        <v>-2300000</v>
      </c>
      <c r="L71" s="748" cm="1">
        <f t="array" ref="L71">IFERROR(INDEX(Data_DT!N$2:N$429,MATCH(IF(B$3=1,D$3-1,D$3)&amp;IF(B$3=1,12,B$3-1)&amp;C71,Data_DT!B$2:B$429&amp;Data_DT!A$2:A$429&amp;Data_DT!H$2:H$429,0)),0)</f>
        <v>64439815</v>
      </c>
      <c r="M71" s="750"/>
      <c r="N71" s="748" cm="1">
        <f t="array" ref="N71">IFERROR(INDEX(Data_DT!P$2:P$429,MATCH(IF(B$3=1,D$3-1,D$3)&amp;IF(B$3=1,12,B$3-1)&amp;C71,Data_DT!B$2:B$429&amp;Data_DT!A$2:A$429&amp;Data_DT!H$2:H$429,0)),0)+M71</f>
        <v>0</v>
      </c>
      <c r="O71" s="748">
        <f t="shared" ref="O71:O102" si="13">L71-N71</f>
        <v>64439815</v>
      </c>
      <c r="P71" s="748">
        <f t="shared" ref="P71:P82" si="14">I71+M71</f>
        <v>0</v>
      </c>
      <c r="Q71" s="748">
        <f t="shared" ref="Q71:Q82" si="15">J71+N71</f>
        <v>1872200000</v>
      </c>
      <c r="R71" s="748">
        <f t="shared" ref="R71:R82" si="16">K71+O71</f>
        <v>62139815</v>
      </c>
      <c r="S71" s="749"/>
      <c r="T71" s="754">
        <f t="shared" ref="T71:T82" si="17">IF(G71=0,0,Q71/G71)</f>
        <v>1.001230012300123</v>
      </c>
    </row>
    <row r="72" spans="1:20">
      <c r="A72">
        <v>1</v>
      </c>
      <c r="B72" t="s">
        <v>171</v>
      </c>
      <c r="C72" t="s">
        <v>290</v>
      </c>
      <c r="D72" t="s">
        <v>34</v>
      </c>
      <c r="G72" s="748" cm="1">
        <f t="array" ref="G72">IFERROR(INDEX(Data_DT!I$2:I$429,MATCH(IF(B$3=1,D$3-1,D$3)&amp;IF(B$3=1,12,B$3-1)&amp;C72,Data_DT!B$2:B$429&amp;Data_DT!A$2:A$429&amp;Data_DT!H$2:H$429,0)),0)</f>
        <v>880470000</v>
      </c>
      <c r="H72" s="750"/>
      <c r="I72" s="750"/>
      <c r="J72" s="748" cm="1">
        <f t="array" ref="J72">IFERROR(INDEX(Data_DT!L$2:L$429,MATCH(IF(B$3=1,D$3-1,D$3)&amp;IF(B$3=1,12,B$3-1)&amp;C72,Data_DT!B$2:B$429&amp;Data_DT!A$2:A$429&amp;Data_DT!H$2:H$429,0)),0)+I72</f>
        <v>880470000</v>
      </c>
      <c r="K72" s="748">
        <f t="shared" si="12"/>
        <v>0</v>
      </c>
      <c r="L72" s="748" cm="1">
        <f t="array" ref="L72">IFERROR(INDEX(Data_DT!N$2:N$429,MATCH(IF(B$3=1,D$3-1,D$3)&amp;IF(B$3=1,12,B$3-1)&amp;C72,Data_DT!B$2:B$429&amp;Data_DT!A$2:A$429&amp;Data_DT!H$2:H$429,0)),0)</f>
        <v>0</v>
      </c>
      <c r="M72" s="750"/>
      <c r="N72" s="748" cm="1">
        <f t="array" ref="N72">IFERROR(INDEX(Data_DT!P$2:P$429,MATCH(IF(B$3=1,D$3-1,D$3)&amp;IF(B$3=1,12,B$3-1)&amp;C72,Data_DT!B$2:B$429&amp;Data_DT!A$2:A$429&amp;Data_DT!H$2:H$429,0)),0)+M72</f>
        <v>0</v>
      </c>
      <c r="O72" s="748">
        <f t="shared" si="13"/>
        <v>0</v>
      </c>
      <c r="P72" s="748">
        <f t="shared" si="14"/>
        <v>0</v>
      </c>
      <c r="Q72" s="748">
        <f t="shared" si="15"/>
        <v>880470000</v>
      </c>
      <c r="R72" s="748">
        <f t="shared" si="16"/>
        <v>0</v>
      </c>
      <c r="S72" s="749"/>
      <c r="T72" s="754">
        <f t="shared" si="17"/>
        <v>1</v>
      </c>
    </row>
    <row r="73" spans="1:20">
      <c r="A73">
        <v>2</v>
      </c>
      <c r="B73" t="s">
        <v>173</v>
      </c>
      <c r="C73" t="s">
        <v>291</v>
      </c>
      <c r="D73" t="s">
        <v>34</v>
      </c>
      <c r="G73" s="748" cm="1">
        <f t="array" ref="G73">IFERROR(INDEX(Data_DT!I$2:I$429,MATCH(IF(B$3=1,D$3-1,D$3)&amp;IF(B$3=1,12,B$3-1)&amp;C73,Data_DT!B$2:B$429&amp;Data_DT!A$2:A$429&amp;Data_DT!H$2:H$429,0)),0)</f>
        <v>2225105000</v>
      </c>
      <c r="H73" s="750"/>
      <c r="I73" s="750"/>
      <c r="J73" s="748" cm="1">
        <f t="array" ref="J73">IFERROR(INDEX(Data_DT!L$2:L$429,MATCH(IF(B$3=1,D$3-1,D$3)&amp;IF(B$3=1,12,B$3-1)&amp;C73,Data_DT!B$2:B$429&amp;Data_DT!A$2:A$429&amp;Data_DT!H$2:H$429,0)),0)+I73</f>
        <v>2266311000</v>
      </c>
      <c r="K73" s="748">
        <f t="shared" si="12"/>
        <v>-41206000</v>
      </c>
      <c r="L73" s="748" cm="1">
        <f t="array" ref="L73">IFERROR(INDEX(Data_DT!N$2:N$429,MATCH(IF(B$3=1,D$3-1,D$3)&amp;IF(B$3=1,12,B$3-1)&amp;C73,Data_DT!B$2:B$429&amp;Data_DT!A$2:A$429&amp;Data_DT!H$2:H$429,0)),0)</f>
        <v>0</v>
      </c>
      <c r="M73" s="750"/>
      <c r="N73" s="748" cm="1">
        <f t="array" ref="N73">IFERROR(INDEX(Data_DT!P$2:P$429,MATCH(IF(B$3=1,D$3-1,D$3)&amp;IF(B$3=1,12,B$3-1)&amp;C73,Data_DT!B$2:B$429&amp;Data_DT!A$2:A$429&amp;Data_DT!H$2:H$429,0)),0)+M73</f>
        <v>0</v>
      </c>
      <c r="O73" s="748">
        <f t="shared" si="13"/>
        <v>0</v>
      </c>
      <c r="P73" s="748">
        <f t="shared" si="14"/>
        <v>0</v>
      </c>
      <c r="Q73" s="748">
        <f t="shared" si="15"/>
        <v>2266311000</v>
      </c>
      <c r="R73" s="748">
        <f t="shared" si="16"/>
        <v>-41206000</v>
      </c>
      <c r="S73" s="749"/>
      <c r="T73" s="754">
        <f t="shared" si="17"/>
        <v>1.01851867664672</v>
      </c>
    </row>
    <row r="74" spans="1:20">
      <c r="A74">
        <v>3</v>
      </c>
      <c r="B74" t="s">
        <v>353</v>
      </c>
      <c r="C74" t="s">
        <v>175</v>
      </c>
      <c r="D74" t="s">
        <v>34</v>
      </c>
      <c r="G74" s="748" cm="1">
        <f t="array" ref="G74">IFERROR(INDEX(Data_DT!I$2:I$429,MATCH(IF(B$3=1,D$3-1,D$3)&amp;IF(B$3=1,12,B$3-1)&amp;C74,Data_DT!B$2:B$429&amp;Data_DT!A$2:A$429&amp;Data_DT!H$2:H$429,0)),0)</f>
        <v>10749957000</v>
      </c>
      <c r="H74" s="750"/>
      <c r="I74" s="750"/>
      <c r="J74" s="748" cm="1">
        <f t="array" ref="J74">IFERROR(INDEX(Data_DT!L$2:L$429,MATCH(IF(B$3=1,D$3-1,D$3)&amp;IF(B$3=1,12,B$3-1)&amp;C74,Data_DT!B$2:B$429&amp;Data_DT!A$2:A$429&amp;Data_DT!H$2:H$429,0)),0)+I74</f>
        <v>10749957000</v>
      </c>
      <c r="K74" s="748">
        <f t="shared" si="12"/>
        <v>0</v>
      </c>
      <c r="L74" s="748" cm="1">
        <f t="array" ref="L74">IFERROR(INDEX(Data_DT!N$2:N$429,MATCH(IF(B$3=1,D$3-1,D$3)&amp;IF(B$3=1,12,B$3-1)&amp;C74,Data_DT!B$2:B$429&amp;Data_DT!A$2:A$429&amp;Data_DT!H$2:H$429,0)),0)</f>
        <v>0</v>
      </c>
      <c r="M74" s="750"/>
      <c r="N74" s="748" cm="1">
        <f t="array" ref="N74">IFERROR(INDEX(Data_DT!P$2:P$429,MATCH(IF(B$3=1,D$3-1,D$3)&amp;IF(B$3=1,12,B$3-1)&amp;C74,Data_DT!B$2:B$429&amp;Data_DT!A$2:A$429&amp;Data_DT!H$2:H$429,0)),0)+M74</f>
        <v>0</v>
      </c>
      <c r="O74" s="748">
        <f t="shared" si="13"/>
        <v>0</v>
      </c>
      <c r="P74" s="748">
        <f t="shared" si="14"/>
        <v>0</v>
      </c>
      <c r="Q74" s="748">
        <f t="shared" si="15"/>
        <v>10749957000</v>
      </c>
      <c r="R74" s="748">
        <f t="shared" si="16"/>
        <v>0</v>
      </c>
      <c r="S74" s="749"/>
      <c r="T74" s="754">
        <f t="shared" si="17"/>
        <v>1</v>
      </c>
    </row>
    <row r="75" spans="1:20">
      <c r="A75">
        <v>4</v>
      </c>
      <c r="B75" t="s">
        <v>176</v>
      </c>
      <c r="C75" t="s">
        <v>177</v>
      </c>
      <c r="D75" t="s">
        <v>34</v>
      </c>
      <c r="G75" s="748" cm="1">
        <f t="array" ref="G75">IFERROR(INDEX(Data_DT!I$2:I$429,MATCH(IF(B$3=1,D$3-1,D$3)&amp;IF(B$3=1,12,B$3-1)&amp;C75,Data_DT!B$2:B$429&amp;Data_DT!A$2:A$429&amp;Data_DT!H$2:H$429,0)),0)</f>
        <v>10026000000</v>
      </c>
      <c r="H75" s="750"/>
      <c r="I75" s="750"/>
      <c r="J75" s="748" cm="1">
        <f t="array" ref="J75">IFERROR(INDEX(Data_DT!L$2:L$429,MATCH(IF(B$3=1,D$3-1,D$3)&amp;IF(B$3=1,12,B$3-1)&amp;C75,Data_DT!B$2:B$429&amp;Data_DT!A$2:A$429&amp;Data_DT!H$2:H$429,0)),0)+I75</f>
        <v>3007800000</v>
      </c>
      <c r="K75" s="748">
        <f t="shared" si="12"/>
        <v>7018200000</v>
      </c>
      <c r="L75" s="748" cm="1">
        <f t="array" ref="L75">IFERROR(INDEX(Data_DT!N$2:N$429,MATCH(IF(B$3=1,D$3-1,D$3)&amp;IF(B$3=1,12,B$3-1)&amp;C75,Data_DT!B$2:B$429&amp;Data_DT!A$2:A$429&amp;Data_DT!H$2:H$429,0)),0)</f>
        <v>0</v>
      </c>
      <c r="M75" s="750"/>
      <c r="N75" s="748" cm="1">
        <f t="array" ref="N75">IFERROR(INDEX(Data_DT!P$2:P$429,MATCH(IF(B$3=1,D$3-1,D$3)&amp;IF(B$3=1,12,B$3-1)&amp;C75,Data_DT!B$2:B$429&amp;Data_DT!A$2:A$429&amp;Data_DT!H$2:H$429,0)),0)+M75</f>
        <v>0</v>
      </c>
      <c r="O75" s="748">
        <f t="shared" si="13"/>
        <v>0</v>
      </c>
      <c r="P75" s="748">
        <f t="shared" si="14"/>
        <v>0</v>
      </c>
      <c r="Q75" s="748">
        <f t="shared" si="15"/>
        <v>3007800000</v>
      </c>
      <c r="R75" s="748">
        <f t="shared" si="16"/>
        <v>7018200000</v>
      </c>
      <c r="S75" s="749"/>
      <c r="T75" s="754">
        <f t="shared" si="17"/>
        <v>0.3</v>
      </c>
    </row>
    <row r="76" spans="1:20">
      <c r="A76">
        <v>5</v>
      </c>
      <c r="B76" t="s">
        <v>178</v>
      </c>
      <c r="C76" t="s">
        <v>179</v>
      </c>
      <c r="D76" t="s">
        <v>34</v>
      </c>
      <c r="G76" s="748" cm="1">
        <f t="array" ref="G76">IFERROR(INDEX(Data_DT!I$2:I$429,MATCH(IF(B$3=1,D$3-1,D$3)&amp;IF(B$3=1,12,B$3-1)&amp;C76,Data_DT!B$2:B$429&amp;Data_DT!A$2:A$429&amp;Data_DT!H$2:H$429,0)),0)</f>
        <v>11041983000</v>
      </c>
      <c r="H76" s="750"/>
      <c r="I76" s="750"/>
      <c r="J76" s="748" cm="1">
        <f t="array" ref="J76">IFERROR(INDEX(Data_DT!L$2:L$429,MATCH(IF(B$3=1,D$3-1,D$3)&amp;IF(B$3=1,12,B$3-1)&amp;C76,Data_DT!B$2:B$429&amp;Data_DT!A$2:A$429&amp;Data_DT!H$2:H$429,0)),0)+I76</f>
        <v>4660537440</v>
      </c>
      <c r="K76" s="748">
        <f t="shared" si="12"/>
        <v>6381445560</v>
      </c>
      <c r="L76" s="748" cm="1">
        <f t="array" ref="L76">IFERROR(INDEX(Data_DT!N$2:N$429,MATCH(IF(B$3=1,D$3-1,D$3)&amp;IF(B$3=1,12,B$3-1)&amp;C76,Data_DT!B$2:B$429&amp;Data_DT!A$2:A$429&amp;Data_DT!H$2:H$429,0)),0)</f>
        <v>0</v>
      </c>
      <c r="M76" s="750"/>
      <c r="N76" s="748" cm="1">
        <f t="array" ref="N76">IFERROR(INDEX(Data_DT!P$2:P$429,MATCH(IF(B$3=1,D$3-1,D$3)&amp;IF(B$3=1,12,B$3-1)&amp;C76,Data_DT!B$2:B$429&amp;Data_DT!A$2:A$429&amp;Data_DT!H$2:H$429,0)),0)+M76</f>
        <v>0</v>
      </c>
      <c r="O76" s="748">
        <f t="shared" si="13"/>
        <v>0</v>
      </c>
      <c r="P76" s="748">
        <f t="shared" si="14"/>
        <v>0</v>
      </c>
      <c r="Q76" s="748">
        <f t="shared" si="15"/>
        <v>4660537440</v>
      </c>
      <c r="R76" s="748">
        <f t="shared" si="16"/>
        <v>6381445560</v>
      </c>
      <c r="S76" s="749"/>
      <c r="T76" s="754">
        <f t="shared" si="17"/>
        <v>0.4220743176293606</v>
      </c>
    </row>
    <row r="77" spans="1:20">
      <c r="A77">
        <v>6</v>
      </c>
      <c r="B77" t="s">
        <v>180</v>
      </c>
      <c r="C77" t="s">
        <v>181</v>
      </c>
      <c r="D77" t="s">
        <v>34</v>
      </c>
      <c r="G77" s="748" cm="1">
        <f t="array" ref="G77">IFERROR(INDEX(Data_DT!I$2:I$429,MATCH(IF(B$3=1,D$3-1,D$3)&amp;IF(B$3=1,12,B$3-1)&amp;C77,Data_DT!B$2:B$429&amp;Data_DT!A$2:A$429&amp;Data_DT!H$2:H$429,0)),0)</f>
        <v>10722996000</v>
      </c>
      <c r="H77" s="750"/>
      <c r="I77" s="750"/>
      <c r="J77" s="748" cm="1">
        <f t="array" ref="J77">IFERROR(INDEX(Data_DT!L$2:L$429,MATCH(IF(B$3=1,D$3-1,D$3)&amp;IF(B$3=1,12,B$3-1)&amp;C77,Data_DT!B$2:B$429&amp;Data_DT!A$2:A$429&amp;Data_DT!H$2:H$429,0)),0)+I77</f>
        <v>1651787000</v>
      </c>
      <c r="K77" s="748">
        <f t="shared" si="12"/>
        <v>9071209000</v>
      </c>
      <c r="L77" s="748" cm="1">
        <f t="array" ref="L77">IFERROR(INDEX(Data_DT!N$2:N$429,MATCH(IF(B$3=1,D$3-1,D$3)&amp;IF(B$3=1,12,B$3-1)&amp;C77,Data_DT!B$2:B$429&amp;Data_DT!A$2:A$429&amp;Data_DT!H$2:H$429,0)),0)</f>
        <v>0</v>
      </c>
      <c r="M77" s="750"/>
      <c r="N77" s="748" cm="1">
        <f t="array" ref="N77">IFERROR(INDEX(Data_DT!P$2:P$429,MATCH(IF(B$3=1,D$3-1,D$3)&amp;IF(B$3=1,12,B$3-1)&amp;C77,Data_DT!B$2:B$429&amp;Data_DT!A$2:A$429&amp;Data_DT!H$2:H$429,0)),0)+M77</f>
        <v>0</v>
      </c>
      <c r="O77" s="748">
        <f t="shared" si="13"/>
        <v>0</v>
      </c>
      <c r="P77" s="748">
        <f t="shared" si="14"/>
        <v>0</v>
      </c>
      <c r="Q77" s="748">
        <f t="shared" si="15"/>
        <v>1651787000</v>
      </c>
      <c r="R77" s="748">
        <f t="shared" si="16"/>
        <v>9071209000</v>
      </c>
      <c r="S77" s="749"/>
      <c r="T77" s="754">
        <f t="shared" si="17"/>
        <v>0.15404155704245343</v>
      </c>
    </row>
    <row r="78" spans="1:20">
      <c r="A78">
        <v>7</v>
      </c>
      <c r="B78" t="s">
        <v>232</v>
      </c>
      <c r="C78" t="s">
        <v>233</v>
      </c>
      <c r="D78" t="s">
        <v>34</v>
      </c>
      <c r="G78" s="748" cm="1">
        <f t="array" ref="G78">IFERROR(INDEX(Data_DT!I$2:I$429,MATCH(IF(B$3=1,D$3-1,D$3)&amp;IF(B$3=1,12,B$3-1)&amp;C78,Data_DT!B$2:B$429&amp;Data_DT!A$2:A$429&amp;Data_DT!H$2:H$429,0)),0)</f>
        <v>21802964121</v>
      </c>
      <c r="H78" s="750"/>
      <c r="I78" s="750"/>
      <c r="J78" s="748" cm="1">
        <f t="array" ref="J78">IFERROR(INDEX(Data_DT!L$2:L$429,MATCH(IF(B$3=1,D$3-1,D$3)&amp;IF(B$3=1,12,B$3-1)&amp;C78,Data_DT!B$2:B$429&amp;Data_DT!A$2:A$429&amp;Data_DT!H$2:H$429,0)),0)+I78</f>
        <v>21802964121</v>
      </c>
      <c r="K78" s="748">
        <f t="shared" si="12"/>
        <v>0</v>
      </c>
      <c r="L78" s="748" cm="1">
        <f t="array" ref="L78">IFERROR(INDEX(Data_DT!N$2:N$429,MATCH(IF(B$3=1,D$3-1,D$3)&amp;IF(B$3=1,12,B$3-1)&amp;C78,Data_DT!B$2:B$429&amp;Data_DT!A$2:A$429&amp;Data_DT!H$2:H$429,0)),0)</f>
        <v>0</v>
      </c>
      <c r="M78" s="750"/>
      <c r="N78" s="748" cm="1">
        <f t="array" ref="N78">IFERROR(INDEX(Data_DT!P$2:P$429,MATCH(IF(B$3=1,D$3-1,D$3)&amp;IF(B$3=1,12,B$3-1)&amp;C78,Data_DT!B$2:B$429&amp;Data_DT!A$2:A$429&amp;Data_DT!H$2:H$429,0)),0)+M78</f>
        <v>0</v>
      </c>
      <c r="O78" s="748">
        <f t="shared" si="13"/>
        <v>0</v>
      </c>
      <c r="P78" s="748">
        <f t="shared" si="14"/>
        <v>0</v>
      </c>
      <c r="Q78" s="748">
        <f t="shared" si="15"/>
        <v>21802964121</v>
      </c>
      <c r="R78" s="748">
        <f t="shared" si="16"/>
        <v>0</v>
      </c>
      <c r="S78" s="749"/>
      <c r="T78" s="754">
        <f t="shared" si="17"/>
        <v>1</v>
      </c>
    </row>
    <row r="79" spans="1:20">
      <c r="A79">
        <v>8</v>
      </c>
      <c r="B79" t="s">
        <v>304</v>
      </c>
      <c r="C79" t="s">
        <v>305</v>
      </c>
      <c r="D79" t="s">
        <v>34</v>
      </c>
      <c r="G79" s="748" cm="1">
        <f t="array" ref="G79">IFERROR(INDEX(Data_DT!I$2:I$429,MATCH(IF(B$3=1,D$3-1,D$3)&amp;IF(B$3=1,12,B$3-1)&amp;C79,Data_DT!B$2:B$429&amp;Data_DT!A$2:A$429&amp;Data_DT!H$2:H$429,0)),0)</f>
        <v>887389000</v>
      </c>
      <c r="H79" s="750"/>
      <c r="I79" s="750"/>
      <c r="J79" s="748" cm="1">
        <f t="array" ref="J79">IFERROR(INDEX(Data_DT!L$2:L$429,MATCH(IF(B$3=1,D$3-1,D$3)&amp;IF(B$3=1,12,B$3-1)&amp;C79,Data_DT!B$2:B$429&amp;Data_DT!A$2:A$429&amp;Data_DT!H$2:H$429,0)),0)+I79</f>
        <v>265000000</v>
      </c>
      <c r="K79" s="748">
        <f t="shared" si="12"/>
        <v>622389000</v>
      </c>
      <c r="L79" s="748" cm="1">
        <f t="array" ref="L79">IFERROR(INDEX(Data_DT!N$2:N$429,MATCH(IF(B$3=1,D$3-1,D$3)&amp;IF(B$3=1,12,B$3-1)&amp;C79,Data_DT!B$2:B$429&amp;Data_DT!A$2:A$429&amp;Data_DT!H$2:H$429,0)),0)</f>
        <v>0</v>
      </c>
      <c r="M79" s="750"/>
      <c r="N79" s="748" cm="1">
        <f t="array" ref="N79">IFERROR(INDEX(Data_DT!P$2:P$429,MATCH(IF(B$3=1,D$3-1,D$3)&amp;IF(B$3=1,12,B$3-1)&amp;C79,Data_DT!B$2:B$429&amp;Data_DT!A$2:A$429&amp;Data_DT!H$2:H$429,0)),0)+M79</f>
        <v>0</v>
      </c>
      <c r="O79" s="748">
        <f t="shared" si="13"/>
        <v>0</v>
      </c>
      <c r="P79" s="748">
        <f t="shared" si="14"/>
        <v>0</v>
      </c>
      <c r="Q79" s="748">
        <f t="shared" si="15"/>
        <v>265000000</v>
      </c>
      <c r="R79" s="748">
        <f t="shared" si="16"/>
        <v>622389000</v>
      </c>
      <c r="S79" s="749"/>
      <c r="T79" s="754">
        <f t="shared" si="17"/>
        <v>0.2986288989383461</v>
      </c>
    </row>
    <row r="80" spans="1:20">
      <c r="A80">
        <v>9</v>
      </c>
      <c r="B80" t="s">
        <v>304</v>
      </c>
      <c r="C80" t="s">
        <v>306</v>
      </c>
      <c r="D80" t="s">
        <v>34</v>
      </c>
      <c r="G80" s="748" cm="1">
        <f t="array" ref="G80">IFERROR(INDEX(Data_DT!I$2:I$429,MATCH(IF(B$3=1,D$3-1,D$3)&amp;IF(B$3=1,12,B$3-1)&amp;C80,Data_DT!B$2:B$429&amp;Data_DT!A$2:A$429&amp;Data_DT!H$2:H$429,0)),0)</f>
        <v>885815000</v>
      </c>
      <c r="H80" s="750"/>
      <c r="I80" s="750"/>
      <c r="J80" s="748" cm="1">
        <f t="array" ref="J80">IFERROR(INDEX(Data_DT!L$2:L$429,MATCH(IF(B$3=1,D$3-1,D$3)&amp;IF(B$3=1,12,B$3-1)&amp;C80,Data_DT!B$2:B$429&amp;Data_DT!A$2:A$429&amp;Data_DT!H$2:H$429,0)),0)+I80</f>
        <v>265000000</v>
      </c>
      <c r="K80" s="748">
        <f t="shared" si="12"/>
        <v>620815000</v>
      </c>
      <c r="L80" s="748" cm="1">
        <f t="array" ref="L80">IFERROR(INDEX(Data_DT!N$2:N$429,MATCH(IF(B$3=1,D$3-1,D$3)&amp;IF(B$3=1,12,B$3-1)&amp;C80,Data_DT!B$2:B$429&amp;Data_DT!A$2:A$429&amp;Data_DT!H$2:H$429,0)),0)</f>
        <v>0</v>
      </c>
      <c r="M80" s="750"/>
      <c r="N80" s="748" cm="1">
        <f t="array" ref="N80">IFERROR(INDEX(Data_DT!P$2:P$429,MATCH(IF(B$3=1,D$3-1,D$3)&amp;IF(B$3=1,12,B$3-1)&amp;C80,Data_DT!B$2:B$429&amp;Data_DT!A$2:A$429&amp;Data_DT!H$2:H$429,0)),0)+M80</f>
        <v>0</v>
      </c>
      <c r="O80" s="748">
        <f t="shared" si="13"/>
        <v>0</v>
      </c>
      <c r="P80" s="748">
        <f t="shared" si="14"/>
        <v>0</v>
      </c>
      <c r="Q80" s="748">
        <f t="shared" si="15"/>
        <v>265000000</v>
      </c>
      <c r="R80" s="748">
        <f t="shared" si="16"/>
        <v>620815000</v>
      </c>
      <c r="S80" s="749"/>
      <c r="T80" s="754">
        <f t="shared" si="17"/>
        <v>0.29915953105332377</v>
      </c>
    </row>
    <row r="81" spans="1:20">
      <c r="A81">
        <v>1</v>
      </c>
      <c r="B81" t="s">
        <v>292</v>
      </c>
      <c r="C81" t="s">
        <v>352</v>
      </c>
      <c r="D81" t="s">
        <v>51</v>
      </c>
      <c r="G81" s="748" cm="1">
        <f t="array" ref="G81">IFERROR(INDEX(Data_DT!I$2:I$429,MATCH(IF(B$3=1,D$3-1,D$3)&amp;IF(B$3=1,12,B$3-1)&amp;C81,Data_DT!B$2:B$429&amp;Data_DT!A$2:A$429&amp;Data_DT!H$2:H$429,0)),0)</f>
        <v>349999998</v>
      </c>
      <c r="H81" s="750"/>
      <c r="I81" s="750"/>
      <c r="J81" s="748" cm="1">
        <f t="array" ref="J81">IFERROR(INDEX(Data_DT!L$2:L$429,MATCH(IF(B$3=1,D$3-1,D$3)&amp;IF(B$3=1,12,B$3-1)&amp;C81,Data_DT!B$2:B$429&amp;Data_DT!A$2:A$429&amp;Data_DT!H$2:H$429,0)),0)+I81</f>
        <v>1250000000</v>
      </c>
      <c r="K81" s="748">
        <f t="shared" si="12"/>
        <v>-900000002</v>
      </c>
      <c r="L81" s="748" cm="1">
        <f t="array" ref="L81">IFERROR(INDEX(Data_DT!N$2:N$429,MATCH(IF(B$3=1,D$3-1,D$3)&amp;IF(B$3=1,12,B$3-1)&amp;C81,Data_DT!B$2:B$429&amp;Data_DT!A$2:A$429&amp;Data_DT!H$2:H$429,0)),0)</f>
        <v>0</v>
      </c>
      <c r="M81" s="750"/>
      <c r="N81" s="748" cm="1">
        <f t="array" ref="N81">IFERROR(INDEX(Data_DT!P$2:P$429,MATCH(IF(B$3=1,D$3-1,D$3)&amp;IF(B$3=1,12,B$3-1)&amp;C81,Data_DT!B$2:B$429&amp;Data_DT!A$2:A$429&amp;Data_DT!H$2:H$429,0)),0)+M81</f>
        <v>0</v>
      </c>
      <c r="O81" s="748">
        <f t="shared" si="13"/>
        <v>0</v>
      </c>
      <c r="P81" s="748">
        <f t="shared" si="14"/>
        <v>0</v>
      </c>
      <c r="Q81" s="748">
        <f t="shared" si="15"/>
        <v>1250000000</v>
      </c>
      <c r="R81" s="748">
        <f t="shared" si="16"/>
        <v>-900000002</v>
      </c>
      <c r="S81" s="749"/>
      <c r="T81" s="754">
        <f t="shared" si="17"/>
        <v>3.5714285918367348</v>
      </c>
    </row>
    <row r="82" spans="1:20">
      <c r="A82">
        <v>2</v>
      </c>
      <c r="B82" t="s">
        <v>307</v>
      </c>
      <c r="C82" t="s">
        <v>186</v>
      </c>
      <c r="D82" t="s">
        <v>51</v>
      </c>
      <c r="G82" s="748" cm="1">
        <f t="array" ref="G82">IFERROR(INDEX(Data_DT!I$2:I$429,MATCH(IF(B$3=1,D$3-1,D$3)&amp;IF(B$3=1,12,B$3-1)&amp;C82,Data_DT!B$2:B$429&amp;Data_DT!A$2:A$429&amp;Data_DT!H$2:H$429,0)),0)</f>
        <v>0</v>
      </c>
      <c r="H82" s="750"/>
      <c r="I82" s="750"/>
      <c r="J82" s="748" cm="1">
        <f t="array" ref="J82">IFERROR(INDEX(Data_DT!L$2:L$429,MATCH(IF(B$3=1,D$3-1,D$3)&amp;IF(B$3=1,12,B$3-1)&amp;C82,Data_DT!B$2:B$429&amp;Data_DT!A$2:A$429&amp;Data_DT!H$2:H$429,0)),0)+I82</f>
        <v>375000000</v>
      </c>
      <c r="K82" s="748">
        <f t="shared" si="12"/>
        <v>-375000000</v>
      </c>
      <c r="L82" s="748" cm="1">
        <f t="array" ref="L82">IFERROR(INDEX(Data_DT!N$2:N$429,MATCH(IF(B$3=1,D$3-1,D$3)&amp;IF(B$3=1,12,B$3-1)&amp;C82,Data_DT!B$2:B$429&amp;Data_DT!A$2:A$429&amp;Data_DT!H$2:H$429,0)),0)</f>
        <v>0</v>
      </c>
      <c r="M82" s="750"/>
      <c r="N82" s="748" cm="1">
        <f t="array" ref="N82">IFERROR(INDEX(Data_DT!P$2:P$429,MATCH(IF(B$3=1,D$3-1,D$3)&amp;IF(B$3=1,12,B$3-1)&amp;C82,Data_DT!B$2:B$429&amp;Data_DT!A$2:A$429&amp;Data_DT!H$2:H$429,0)),0)+M82</f>
        <v>0</v>
      </c>
      <c r="O82" s="748">
        <f t="shared" si="13"/>
        <v>0</v>
      </c>
      <c r="P82" s="748">
        <f t="shared" si="14"/>
        <v>0</v>
      </c>
      <c r="Q82" s="748">
        <f t="shared" si="15"/>
        <v>375000000</v>
      </c>
      <c r="R82" s="748">
        <f t="shared" si="16"/>
        <v>-375000000</v>
      </c>
      <c r="S82" s="749"/>
      <c r="T82" s="754">
        <f t="shared" si="17"/>
        <v>0</v>
      </c>
    </row>
    <row r="84" spans="1:20">
      <c r="A84" s="752" t="s">
        <v>401</v>
      </c>
    </row>
  </sheetData>
  <dataValidations count="1">
    <dataValidation type="list" allowBlank="1" showInputMessage="1" showErrorMessage="1" sqref="B3" xr:uid="{74CC3B6E-11A7-45C6-B1F0-E200F3196018}">
      <formula1>"1,2,3,4,5,6,7,8,9,10,11,12"</formula1>
    </dataValidation>
  </dataValidation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12B13-33C4-468E-9106-13AAF343EBD3}">
  <dimension ref="A1:M38"/>
  <sheetViews>
    <sheetView workbookViewId="0"/>
  </sheetViews>
  <sheetFormatPr defaultRowHeight="12.75"/>
  <cols>
    <col min="1" max="1" width="6.7109375" customWidth="1"/>
    <col min="2" max="2" width="19" customWidth="1"/>
    <col min="3" max="4" width="12.42578125" customWidth="1"/>
    <col min="5" max="13" width="22.85546875" customWidth="1"/>
  </cols>
  <sheetData>
    <row r="1" spans="1:13" ht="18">
      <c r="A1" s="743" t="s">
        <v>402</v>
      </c>
    </row>
    <row r="3" spans="1:13" ht="18">
      <c r="A3" s="733" t="s">
        <v>363</v>
      </c>
      <c r="B3" s="744">
        <v>13</v>
      </c>
      <c r="C3" s="733" t="s">
        <v>416</v>
      </c>
      <c r="D3" s="744">
        <v>2025</v>
      </c>
    </row>
    <row r="4" spans="1:13">
      <c r="A4" s="745" t="s">
        <v>403</v>
      </c>
    </row>
    <row r="6" spans="1:13" ht="39.950000000000003" customHeight="1">
      <c r="A6" s="746" t="s">
        <v>8</v>
      </c>
      <c r="B6" s="746" t="s">
        <v>9</v>
      </c>
      <c r="C6" s="746" t="s">
        <v>316</v>
      </c>
      <c r="D6" s="746" t="s">
        <v>317</v>
      </c>
      <c r="E6" s="746" t="s">
        <v>404</v>
      </c>
      <c r="F6" s="746" t="s">
        <v>405</v>
      </c>
      <c r="G6" s="746" t="s">
        <v>406</v>
      </c>
      <c r="H6" s="746" t="s">
        <v>407</v>
      </c>
      <c r="I6" s="746" t="s">
        <v>408</v>
      </c>
      <c r="J6" s="746" t="s">
        <v>409</v>
      </c>
      <c r="K6" s="746" t="s">
        <v>410</v>
      </c>
      <c r="L6" s="746" t="s">
        <v>411</v>
      </c>
      <c r="M6" s="746" t="s">
        <v>383</v>
      </c>
    </row>
    <row r="7" spans="1:13">
      <c r="A7">
        <v>1</v>
      </c>
      <c r="B7" t="s">
        <v>28</v>
      </c>
      <c r="C7" t="s">
        <v>24</v>
      </c>
      <c r="D7" t="s">
        <v>27</v>
      </c>
      <c r="E7" s="749"/>
      <c r="F7" s="749"/>
      <c r="G7" s="751" t="str" cm="1">
        <f t="array" ref="G7">IFERROR(INDEX(Data_TD!I$2:I$61,MATCH(IF(B$3=1,D$3-1,D$3)&amp;IF(B$3=1,12,B$3-1)&amp;B7,Data_TD!B$2:B$61&amp;Data_TD!A$2:A$61&amp;Data_TD!F$2:F$61,0)),"")</f>
        <v>Xong khung BTCT</v>
      </c>
      <c r="H7" s="751" t="str" cm="1">
        <f t="array" ref="H7">IFERROR(INDEX(Data_TD!J$2:J$61,MATCH(IF(B$3=1,D$3-1,D$3)&amp;IF(B$3=1,12,B$3-1)&amp;B7,Data_TD!B$2:B$61&amp;Data_TD!A$2:A$61&amp;Data_TD!F$2:F$61,0)),"")</f>
        <v>Xong xây thô</v>
      </c>
      <c r="I7" s="751" t="str" cm="1">
        <f t="array" ref="I7">IFERROR(INDEX(Data_TD!K$2:K$61,MATCH(IF(B$3=1,D$3-1,D$3)&amp;IF(B$3=1,12,B$3-1)&amp;B7,Data_TD!B$2:B$61&amp;Data_TD!A$2:A$61&amp;Data_TD!F$2:F$61,0)),"")</f>
        <v>Xong trát ngoài</v>
      </c>
      <c r="J7" s="751" t="str" cm="1">
        <f t="array" ref="J7">IFERROR(INDEX(Data_TD!L$2:L$61,MATCH(IF(B$3=1,D$3-1,D$3)&amp;IF(B$3=1,12,B$3-1)&amp;B7,Data_TD!B$2:B$61&amp;Data_TD!A$2:A$61&amp;Data_TD!F$2:F$61,0)),"")</f>
        <v>Xong</v>
      </c>
      <c r="K7" s="751" t="str" cm="1">
        <f t="array" ref="K7">IFERROR(INDEX(Data_TD!M$2:M$61,MATCH(IF(B$3=1,D$3-1,D$3)&amp;IF(B$3=1,12,B$3-1)&amp;B7,Data_TD!B$2:B$61&amp;Data_TD!A$2:A$61&amp;Data_TD!F$2:F$61,0)),"")</f>
        <v>Xong</v>
      </c>
      <c r="L7" s="751" t="str" cm="1">
        <f t="array" ref="L7">IFERROR(INDEX(Data_TD!N$2:N$61,MATCH(IF(B$3=1,D$3-1,D$3)&amp;IF(B$3=1,12,B$3-1)&amp;B7,Data_TD!B$2:B$61&amp;Data_TD!A$2:A$61&amp;Data_TD!F$2:F$61,0)),"")</f>
        <v>Chưa ký</v>
      </c>
      <c r="M7" s="751"/>
    </row>
    <row r="8" spans="1:13">
      <c r="A8">
        <v>2</v>
      </c>
      <c r="B8" t="s">
        <v>222</v>
      </c>
      <c r="C8" t="s">
        <v>24</v>
      </c>
      <c r="D8" t="s">
        <v>27</v>
      </c>
      <c r="E8" s="749"/>
      <c r="F8" s="749"/>
      <c r="G8" s="751" t="str" cm="1">
        <f t="array" ref="G8">IFERROR(INDEX(Data_TD!I$2:I$61,MATCH(IF(B$3=1,D$3-1,D$3)&amp;IF(B$3=1,12,B$3-1)&amp;B8,Data_TD!B$2:B$61&amp;Data_TD!A$2:A$61&amp;Data_TD!F$2:F$61,0)),"")</f>
        <v>Xong khung BTCT</v>
      </c>
      <c r="H8" s="751" t="str" cm="1">
        <f t="array" ref="H8">IFERROR(INDEX(Data_TD!J$2:J$61,MATCH(IF(B$3=1,D$3-1,D$3)&amp;IF(B$3=1,12,B$3-1)&amp;B8,Data_TD!B$2:B$61&amp;Data_TD!A$2:A$61&amp;Data_TD!F$2:F$61,0)),"")</f>
        <v>Tầng 2</v>
      </c>
      <c r="I8" s="751" cm="1">
        <f t="array" ref="I8">IFERROR(INDEX(Data_TD!K$2:K$61,MATCH(IF(B$3=1,D$3-1,D$3)&amp;IF(B$3=1,12,B$3-1)&amp;B8,Data_TD!B$2:B$61&amp;Data_TD!A$2:A$61&amp;Data_TD!F$2:F$61,0)),"")</f>
        <v>0</v>
      </c>
      <c r="J8" s="751" cm="1">
        <f t="array" ref="J8">IFERROR(INDEX(Data_TD!L$2:L$61,MATCH(IF(B$3=1,D$3-1,D$3)&amp;IF(B$3=1,12,B$3-1)&amp;B8,Data_TD!B$2:B$61&amp;Data_TD!A$2:A$61&amp;Data_TD!F$2:F$61,0)),"")</f>
        <v>0</v>
      </c>
      <c r="K8" s="751" cm="1">
        <f t="array" ref="K8">IFERROR(INDEX(Data_TD!M$2:M$61,MATCH(IF(B$3=1,D$3-1,D$3)&amp;IF(B$3=1,12,B$3-1)&amp;B8,Data_TD!B$2:B$61&amp;Data_TD!A$2:A$61&amp;Data_TD!F$2:F$61,0)),"")</f>
        <v>0</v>
      </c>
      <c r="L8" s="751" cm="1">
        <f t="array" ref="L8">IFERROR(INDEX(Data_TD!N$2:N$61,MATCH(IF(B$3=1,D$3-1,D$3)&amp;IF(B$3=1,12,B$3-1)&amp;B8,Data_TD!B$2:B$61&amp;Data_TD!A$2:A$61&amp;Data_TD!F$2:F$61,0)),"")</f>
        <v>0</v>
      </c>
      <c r="M8" s="751"/>
    </row>
    <row r="9" spans="1:13">
      <c r="A9">
        <v>3</v>
      </c>
      <c r="B9" t="s">
        <v>32</v>
      </c>
      <c r="C9" t="s">
        <v>24</v>
      </c>
      <c r="D9" t="s">
        <v>27</v>
      </c>
      <c r="E9" s="749"/>
      <c r="F9" s="749"/>
      <c r="G9" s="751" t="str" cm="1">
        <f t="array" ref="G9">IFERROR(INDEX(Data_TD!I$2:I$61,MATCH(IF(B$3=1,D$3-1,D$3)&amp;IF(B$3=1,12,B$3-1)&amp;B9,Data_TD!B$2:B$61&amp;Data_TD!A$2:A$61&amp;Data_TD!F$2:F$61,0)),"")</f>
        <v>Mái Tầng 1</v>
      </c>
      <c r="H9" s="751" t="str" cm="1">
        <f t="array" ref="H9">IFERROR(INDEX(Data_TD!J$2:J$61,MATCH(IF(B$3=1,D$3-1,D$3)&amp;IF(B$3=1,12,B$3-1)&amp;B9,Data_TD!B$2:B$61&amp;Data_TD!A$2:A$61&amp;Data_TD!F$2:F$61,0)),"")</f>
        <v>Tầng 1</v>
      </c>
      <c r="I9" s="751" cm="1">
        <f t="array" ref="I9">IFERROR(INDEX(Data_TD!K$2:K$61,MATCH(IF(B$3=1,D$3-1,D$3)&amp;IF(B$3=1,12,B$3-1)&amp;B9,Data_TD!B$2:B$61&amp;Data_TD!A$2:A$61&amp;Data_TD!F$2:F$61,0)),"")</f>
        <v>0</v>
      </c>
      <c r="J9" s="751" cm="1">
        <f t="array" ref="J9">IFERROR(INDEX(Data_TD!L$2:L$61,MATCH(IF(B$3=1,D$3-1,D$3)&amp;IF(B$3=1,12,B$3-1)&amp;B9,Data_TD!B$2:B$61&amp;Data_TD!A$2:A$61&amp;Data_TD!F$2:F$61,0)),"")</f>
        <v>0</v>
      </c>
      <c r="K9" s="751" cm="1">
        <f t="array" ref="K9">IFERROR(INDEX(Data_TD!M$2:M$61,MATCH(IF(B$3=1,D$3-1,D$3)&amp;IF(B$3=1,12,B$3-1)&amp;B9,Data_TD!B$2:B$61&amp;Data_TD!A$2:A$61&amp;Data_TD!F$2:F$61,0)),"")</f>
        <v>0</v>
      </c>
      <c r="L9" s="751" cm="1">
        <f t="array" ref="L9">IFERROR(INDEX(Data_TD!N$2:N$61,MATCH(IF(B$3=1,D$3-1,D$3)&amp;IF(B$3=1,12,B$3-1)&amp;B9,Data_TD!B$2:B$61&amp;Data_TD!A$2:A$61&amp;Data_TD!F$2:F$61,0)),"")</f>
        <v>0</v>
      </c>
      <c r="M9" s="751"/>
    </row>
    <row r="10" spans="1:13">
      <c r="A10">
        <v>1</v>
      </c>
      <c r="B10" t="s">
        <v>37</v>
      </c>
      <c r="C10" t="s">
        <v>24</v>
      </c>
      <c r="D10" t="s">
        <v>34</v>
      </c>
      <c r="E10" s="749"/>
      <c r="F10" s="749"/>
      <c r="G10" s="751" t="str" cm="1">
        <f t="array" ref="G10">IFERROR(INDEX(Data_TD!I$2:I$61,MATCH(IF(B$3=1,D$3-1,D$3)&amp;IF(B$3=1,12,B$3-1)&amp;B10,Data_TD!B$2:B$61&amp;Data_TD!A$2:A$61&amp;Data_TD!F$2:F$61,0)),"")</f>
        <v>Xong khung BTCT</v>
      </c>
      <c r="H10" s="751" t="str" cm="1">
        <f t="array" ref="H10">IFERROR(INDEX(Data_TD!J$2:J$61,MATCH(IF(B$3=1,D$3-1,D$3)&amp;IF(B$3=1,12,B$3-1)&amp;B10,Data_TD!B$2:B$61&amp;Data_TD!A$2:A$61&amp;Data_TD!F$2:F$61,0)),"")</f>
        <v>Xong xây thô</v>
      </c>
      <c r="I10" s="751" t="str" cm="1">
        <f t="array" ref="I10">IFERROR(INDEX(Data_TD!K$2:K$61,MATCH(IF(B$3=1,D$3-1,D$3)&amp;IF(B$3=1,12,B$3-1)&amp;B10,Data_TD!B$2:B$61&amp;Data_TD!A$2:A$61&amp;Data_TD!F$2:F$61,0)),"")</f>
        <v>Xong trát ngoài</v>
      </c>
      <c r="J10" s="751" t="str" cm="1">
        <f t="array" ref="J10">IFERROR(INDEX(Data_TD!L$2:L$61,MATCH(IF(B$3=1,D$3-1,D$3)&amp;IF(B$3=1,12,B$3-1)&amp;B10,Data_TD!B$2:B$61&amp;Data_TD!A$2:A$61&amp;Data_TD!F$2:F$61,0)),"")</f>
        <v>Xong</v>
      </c>
      <c r="K10" s="751" t="str" cm="1">
        <f t="array" ref="K10">IFERROR(INDEX(Data_TD!M$2:M$61,MATCH(IF(B$3=1,D$3-1,D$3)&amp;IF(B$3=1,12,B$3-1)&amp;B10,Data_TD!B$2:B$61&amp;Data_TD!A$2:A$61&amp;Data_TD!F$2:F$61,0)),"")</f>
        <v>Xong</v>
      </c>
      <c r="L10" s="751" t="str" cm="1">
        <f t="array" ref="L10">IFERROR(INDEX(Data_TD!N$2:N$61,MATCH(IF(B$3=1,D$3-1,D$3)&amp;IF(B$3=1,12,B$3-1)&amp;B10,Data_TD!B$2:B$61&amp;Data_TD!A$2:A$61&amp;Data_TD!F$2:F$61,0)),"")</f>
        <v>Đã ký</v>
      </c>
      <c r="M10" s="751"/>
    </row>
    <row r="11" spans="1:13">
      <c r="A11">
        <v>2</v>
      </c>
      <c r="B11" t="s">
        <v>38</v>
      </c>
      <c r="C11" t="s">
        <v>24</v>
      </c>
      <c r="D11" t="s">
        <v>34</v>
      </c>
      <c r="E11" s="749"/>
      <c r="F11" s="749"/>
      <c r="G11" s="751" t="str" cm="1">
        <f t="array" ref="G11">IFERROR(INDEX(Data_TD!I$2:I$61,MATCH(IF(B$3=1,D$3-1,D$3)&amp;IF(B$3=1,12,B$3-1)&amp;B11,Data_TD!B$2:B$61&amp;Data_TD!A$2:A$61&amp;Data_TD!F$2:F$61,0)),"")</f>
        <v>Xong khung BTCT</v>
      </c>
      <c r="H11" s="751" t="str" cm="1">
        <f t="array" ref="H11">IFERROR(INDEX(Data_TD!J$2:J$61,MATCH(IF(B$3=1,D$3-1,D$3)&amp;IF(B$3=1,12,B$3-1)&amp;B11,Data_TD!B$2:B$61&amp;Data_TD!A$2:A$61&amp;Data_TD!F$2:F$61,0)),"")</f>
        <v>Xong xây thô</v>
      </c>
      <c r="I11" s="751" t="str" cm="1">
        <f t="array" ref="I11">IFERROR(INDEX(Data_TD!K$2:K$61,MATCH(IF(B$3=1,D$3-1,D$3)&amp;IF(B$3=1,12,B$3-1)&amp;B11,Data_TD!B$2:B$61&amp;Data_TD!A$2:A$61&amp;Data_TD!F$2:F$61,0)),"")</f>
        <v>Xong trát ngoài</v>
      </c>
      <c r="J11" s="751" t="str" cm="1">
        <f t="array" ref="J11">IFERROR(INDEX(Data_TD!L$2:L$61,MATCH(IF(B$3=1,D$3-1,D$3)&amp;IF(B$3=1,12,B$3-1)&amp;B11,Data_TD!B$2:B$61&amp;Data_TD!A$2:A$61&amp;Data_TD!F$2:F$61,0)),"")</f>
        <v>Xong</v>
      </c>
      <c r="K11" s="751" t="str" cm="1">
        <f t="array" ref="K11">IFERROR(INDEX(Data_TD!M$2:M$61,MATCH(IF(B$3=1,D$3-1,D$3)&amp;IF(B$3=1,12,B$3-1)&amp;B11,Data_TD!B$2:B$61&amp;Data_TD!A$2:A$61&amp;Data_TD!F$2:F$61,0)),"")</f>
        <v>Xong</v>
      </c>
      <c r="L11" s="751" t="str" cm="1">
        <f t="array" ref="L11">IFERROR(INDEX(Data_TD!N$2:N$61,MATCH(IF(B$3=1,D$3-1,D$3)&amp;IF(B$3=1,12,B$3-1)&amp;B11,Data_TD!B$2:B$61&amp;Data_TD!A$2:A$61&amp;Data_TD!F$2:F$61,0)),"")</f>
        <v>Đã ký</v>
      </c>
      <c r="M11" s="751"/>
    </row>
    <row r="12" spans="1:13">
      <c r="A12">
        <v>3</v>
      </c>
      <c r="B12" t="s">
        <v>39</v>
      </c>
      <c r="C12" t="s">
        <v>24</v>
      </c>
      <c r="D12" t="s">
        <v>34</v>
      </c>
      <c r="E12" s="749"/>
      <c r="F12" s="749"/>
      <c r="G12" s="751" t="str" cm="1">
        <f t="array" ref="G12">IFERROR(INDEX(Data_TD!I$2:I$61,MATCH(IF(B$3=1,D$3-1,D$3)&amp;IF(B$3=1,12,B$3-1)&amp;B12,Data_TD!B$2:B$61&amp;Data_TD!A$2:A$61&amp;Data_TD!F$2:F$61,0)),"")</f>
        <v>Xong khung BTCT</v>
      </c>
      <c r="H12" s="751" t="str" cm="1">
        <f t="array" ref="H12">IFERROR(INDEX(Data_TD!J$2:J$61,MATCH(IF(B$3=1,D$3-1,D$3)&amp;IF(B$3=1,12,B$3-1)&amp;B12,Data_TD!B$2:B$61&amp;Data_TD!A$2:A$61&amp;Data_TD!F$2:F$61,0)),"")</f>
        <v>Xong xây thô</v>
      </c>
      <c r="I12" s="751" t="str" cm="1">
        <f t="array" ref="I12">IFERROR(INDEX(Data_TD!K$2:K$61,MATCH(IF(B$3=1,D$3-1,D$3)&amp;IF(B$3=1,12,B$3-1)&amp;B12,Data_TD!B$2:B$61&amp;Data_TD!A$2:A$61&amp;Data_TD!F$2:F$61,0)),"")</f>
        <v>Xong trát ngoài</v>
      </c>
      <c r="J12" s="751" t="str" cm="1">
        <f t="array" ref="J12">IFERROR(INDEX(Data_TD!L$2:L$61,MATCH(IF(B$3=1,D$3-1,D$3)&amp;IF(B$3=1,12,B$3-1)&amp;B12,Data_TD!B$2:B$61&amp;Data_TD!A$2:A$61&amp;Data_TD!F$2:F$61,0)),"")</f>
        <v>Xong</v>
      </c>
      <c r="K12" s="751" t="str" cm="1">
        <f t="array" ref="K12">IFERROR(INDEX(Data_TD!M$2:M$61,MATCH(IF(B$3=1,D$3-1,D$3)&amp;IF(B$3=1,12,B$3-1)&amp;B12,Data_TD!B$2:B$61&amp;Data_TD!A$2:A$61&amp;Data_TD!F$2:F$61,0)),"")</f>
        <v>Xong</v>
      </c>
      <c r="L12" s="751" t="str" cm="1">
        <f t="array" ref="L12">IFERROR(INDEX(Data_TD!N$2:N$61,MATCH(IF(B$3=1,D$3-1,D$3)&amp;IF(B$3=1,12,B$3-1)&amp;B12,Data_TD!B$2:B$61&amp;Data_TD!A$2:A$61&amp;Data_TD!F$2:F$61,0)),"")</f>
        <v>Đã ký</v>
      </c>
      <c r="M12" s="751"/>
    </row>
    <row r="13" spans="1:13">
      <c r="A13">
        <v>4</v>
      </c>
      <c r="B13" t="s">
        <v>41</v>
      </c>
      <c r="C13" t="s">
        <v>24</v>
      </c>
      <c r="D13" t="s">
        <v>34</v>
      </c>
      <c r="E13" s="749"/>
      <c r="F13" s="749"/>
      <c r="G13" s="751" t="str" cm="1">
        <f t="array" ref="G13">IFERROR(INDEX(Data_TD!I$2:I$61,MATCH(IF(B$3=1,D$3-1,D$3)&amp;IF(B$3=1,12,B$3-1)&amp;B13,Data_TD!B$2:B$61&amp;Data_TD!A$2:A$61&amp;Data_TD!F$2:F$61,0)),"")</f>
        <v>Xong khung BTCT</v>
      </c>
      <c r="H13" s="751" t="str" cm="1">
        <f t="array" ref="H13">IFERROR(INDEX(Data_TD!J$2:J$61,MATCH(IF(B$3=1,D$3-1,D$3)&amp;IF(B$3=1,12,B$3-1)&amp;B13,Data_TD!B$2:B$61&amp;Data_TD!A$2:A$61&amp;Data_TD!F$2:F$61,0)),"")</f>
        <v>Xong xây thô</v>
      </c>
      <c r="I13" s="751" t="str" cm="1">
        <f t="array" ref="I13">IFERROR(INDEX(Data_TD!K$2:K$61,MATCH(IF(B$3=1,D$3-1,D$3)&amp;IF(B$3=1,12,B$3-1)&amp;B13,Data_TD!B$2:B$61&amp;Data_TD!A$2:A$61&amp;Data_TD!F$2:F$61,0)),"")</f>
        <v>Xong trát ngoài</v>
      </c>
      <c r="J13" s="751" t="str" cm="1">
        <f t="array" ref="J13">IFERROR(INDEX(Data_TD!L$2:L$61,MATCH(IF(B$3=1,D$3-1,D$3)&amp;IF(B$3=1,12,B$3-1)&amp;B13,Data_TD!B$2:B$61&amp;Data_TD!A$2:A$61&amp;Data_TD!F$2:F$61,0)),"")</f>
        <v>Xong</v>
      </c>
      <c r="K13" s="751" t="str" cm="1">
        <f t="array" ref="K13">IFERROR(INDEX(Data_TD!M$2:M$61,MATCH(IF(B$3=1,D$3-1,D$3)&amp;IF(B$3=1,12,B$3-1)&amp;B13,Data_TD!B$2:B$61&amp;Data_TD!A$2:A$61&amp;Data_TD!F$2:F$61,0)),"")</f>
        <v>Xong</v>
      </c>
      <c r="L13" s="751" t="str" cm="1">
        <f t="array" ref="L13">IFERROR(INDEX(Data_TD!N$2:N$61,MATCH(IF(B$3=1,D$3-1,D$3)&amp;IF(B$3=1,12,B$3-1)&amp;B13,Data_TD!B$2:B$61&amp;Data_TD!A$2:A$61&amp;Data_TD!F$2:F$61,0)),"")</f>
        <v>Chưa ký</v>
      </c>
      <c r="M13" s="751"/>
    </row>
    <row r="14" spans="1:13">
      <c r="A14">
        <v>5</v>
      </c>
      <c r="B14" t="s">
        <v>45</v>
      </c>
      <c r="C14" t="s">
        <v>24</v>
      </c>
      <c r="D14" t="s">
        <v>34</v>
      </c>
      <c r="E14" s="749"/>
      <c r="F14" s="749"/>
      <c r="G14" s="751" t="str" cm="1">
        <f t="array" ref="G14">IFERROR(INDEX(Data_TD!I$2:I$61,MATCH(IF(B$3=1,D$3-1,D$3)&amp;IF(B$3=1,12,B$3-1)&amp;B14,Data_TD!B$2:B$61&amp;Data_TD!A$2:A$61&amp;Data_TD!F$2:F$61,0)),"")</f>
        <v>Móng</v>
      </c>
      <c r="H14" s="751" cm="1">
        <f t="array" ref="H14">IFERROR(INDEX(Data_TD!J$2:J$61,MATCH(IF(B$3=1,D$3-1,D$3)&amp;IF(B$3=1,12,B$3-1)&amp;B14,Data_TD!B$2:B$61&amp;Data_TD!A$2:A$61&amp;Data_TD!F$2:F$61,0)),"")</f>
        <v>0</v>
      </c>
      <c r="I14" s="751" cm="1">
        <f t="array" ref="I14">IFERROR(INDEX(Data_TD!K$2:K$61,MATCH(IF(B$3=1,D$3-1,D$3)&amp;IF(B$3=1,12,B$3-1)&amp;B14,Data_TD!B$2:B$61&amp;Data_TD!A$2:A$61&amp;Data_TD!F$2:F$61,0)),"")</f>
        <v>0</v>
      </c>
      <c r="J14" s="751" cm="1">
        <f t="array" ref="J14">IFERROR(INDEX(Data_TD!L$2:L$61,MATCH(IF(B$3=1,D$3-1,D$3)&amp;IF(B$3=1,12,B$3-1)&amp;B14,Data_TD!B$2:B$61&amp;Data_TD!A$2:A$61&amp;Data_TD!F$2:F$61,0)),"")</f>
        <v>0</v>
      </c>
      <c r="K14" s="751" cm="1">
        <f t="array" ref="K14">IFERROR(INDEX(Data_TD!M$2:M$61,MATCH(IF(B$3=1,D$3-1,D$3)&amp;IF(B$3=1,12,B$3-1)&amp;B14,Data_TD!B$2:B$61&amp;Data_TD!A$2:A$61&amp;Data_TD!F$2:F$61,0)),"")</f>
        <v>0</v>
      </c>
      <c r="L14" s="751" cm="1">
        <f t="array" ref="L14">IFERROR(INDEX(Data_TD!N$2:N$61,MATCH(IF(B$3=1,D$3-1,D$3)&amp;IF(B$3=1,12,B$3-1)&amp;B14,Data_TD!B$2:B$61&amp;Data_TD!A$2:A$61&amp;Data_TD!F$2:F$61,0)),"")</f>
        <v>0</v>
      </c>
      <c r="M14" s="751"/>
    </row>
    <row r="15" spans="1:13">
      <c r="A15">
        <v>6</v>
      </c>
      <c r="B15" t="s">
        <v>47</v>
      </c>
      <c r="C15" t="s">
        <v>24</v>
      </c>
      <c r="D15" t="s">
        <v>34</v>
      </c>
      <c r="E15" s="749"/>
      <c r="F15" s="749"/>
      <c r="G15" s="751" t="str" cm="1">
        <f t="array" ref="G15">IFERROR(INDEX(Data_TD!I$2:I$61,MATCH(IF(B$3=1,D$3-1,D$3)&amp;IF(B$3=1,12,B$3-1)&amp;B15,Data_TD!B$2:B$61&amp;Data_TD!A$2:A$61&amp;Data_TD!F$2:F$61,0)),"")</f>
        <v>Xong khung BTCT</v>
      </c>
      <c r="H15" s="751" t="str" cm="1">
        <f t="array" ref="H15">IFERROR(INDEX(Data_TD!J$2:J$61,MATCH(IF(B$3=1,D$3-1,D$3)&amp;IF(B$3=1,12,B$3-1)&amp;B15,Data_TD!B$2:B$61&amp;Data_TD!A$2:A$61&amp;Data_TD!F$2:F$61,0)),"")</f>
        <v>Xong xây thô</v>
      </c>
      <c r="I15" s="751" t="str" cm="1">
        <f t="array" ref="I15">IFERROR(INDEX(Data_TD!K$2:K$61,MATCH(IF(B$3=1,D$3-1,D$3)&amp;IF(B$3=1,12,B$3-1)&amp;B15,Data_TD!B$2:B$61&amp;Data_TD!A$2:A$61&amp;Data_TD!F$2:F$61,0)),"")</f>
        <v>Xong trát ngoài</v>
      </c>
      <c r="J15" s="751" t="str" cm="1">
        <f t="array" ref="J15">IFERROR(INDEX(Data_TD!L$2:L$61,MATCH(IF(B$3=1,D$3-1,D$3)&amp;IF(B$3=1,12,B$3-1)&amp;B15,Data_TD!B$2:B$61&amp;Data_TD!A$2:A$61&amp;Data_TD!F$2:F$61,0)),"")</f>
        <v>Xong</v>
      </c>
      <c r="K15" s="751" t="str" cm="1">
        <f t="array" ref="K15">IFERROR(INDEX(Data_TD!M$2:M$61,MATCH(IF(B$3=1,D$3-1,D$3)&amp;IF(B$3=1,12,B$3-1)&amp;B15,Data_TD!B$2:B$61&amp;Data_TD!A$2:A$61&amp;Data_TD!F$2:F$61,0)),"")</f>
        <v>Xong</v>
      </c>
      <c r="L15" s="751" t="str" cm="1">
        <f t="array" ref="L15">IFERROR(INDEX(Data_TD!N$2:N$61,MATCH(IF(B$3=1,D$3-1,D$3)&amp;IF(B$3=1,12,B$3-1)&amp;B15,Data_TD!B$2:B$61&amp;Data_TD!A$2:A$61&amp;Data_TD!F$2:F$61,0)),"")</f>
        <v>Đã ký</v>
      </c>
      <c r="M15" s="751"/>
    </row>
    <row r="16" spans="1:13">
      <c r="A16">
        <v>7</v>
      </c>
      <c r="B16" t="s">
        <v>50</v>
      </c>
      <c r="C16" t="s">
        <v>24</v>
      </c>
      <c r="D16" t="s">
        <v>34</v>
      </c>
      <c r="E16" s="749"/>
      <c r="F16" s="749"/>
      <c r="G16" s="751" t="str" cm="1">
        <f t="array" ref="G16">IFERROR(INDEX(Data_TD!I$2:I$61,MATCH(IF(B$3=1,D$3-1,D$3)&amp;IF(B$3=1,12,B$3-1)&amp;B16,Data_TD!B$2:B$61&amp;Data_TD!A$2:A$61&amp;Data_TD!F$2:F$61,0)),"")</f>
        <v>Xong khung BTCT</v>
      </c>
      <c r="H16" s="751" t="str" cm="1">
        <f t="array" ref="H16">IFERROR(INDEX(Data_TD!J$2:J$61,MATCH(IF(B$3=1,D$3-1,D$3)&amp;IF(B$3=1,12,B$3-1)&amp;B16,Data_TD!B$2:B$61&amp;Data_TD!A$2:A$61&amp;Data_TD!F$2:F$61,0)),"")</f>
        <v>Xong xây thô</v>
      </c>
      <c r="I16" s="751" t="str" cm="1">
        <f t="array" ref="I16">IFERROR(INDEX(Data_TD!K$2:K$61,MATCH(IF(B$3=1,D$3-1,D$3)&amp;IF(B$3=1,12,B$3-1)&amp;B16,Data_TD!B$2:B$61&amp;Data_TD!A$2:A$61&amp;Data_TD!F$2:F$61,0)),"")</f>
        <v>Xong trát ngoài</v>
      </c>
      <c r="J16" s="751" t="str" cm="1">
        <f t="array" ref="J16">IFERROR(INDEX(Data_TD!L$2:L$61,MATCH(IF(B$3=1,D$3-1,D$3)&amp;IF(B$3=1,12,B$3-1)&amp;B16,Data_TD!B$2:B$61&amp;Data_TD!A$2:A$61&amp;Data_TD!F$2:F$61,0)),"")</f>
        <v>Xong</v>
      </c>
      <c r="K16" s="751" t="str" cm="1">
        <f t="array" ref="K16">IFERROR(INDEX(Data_TD!M$2:M$61,MATCH(IF(B$3=1,D$3-1,D$3)&amp;IF(B$3=1,12,B$3-1)&amp;B16,Data_TD!B$2:B$61&amp;Data_TD!A$2:A$61&amp;Data_TD!F$2:F$61,0)),"")</f>
        <v>Xong</v>
      </c>
      <c r="L16" s="751" t="str" cm="1">
        <f t="array" ref="L16">IFERROR(INDEX(Data_TD!N$2:N$61,MATCH(IF(B$3=1,D$3-1,D$3)&amp;IF(B$3=1,12,B$3-1)&amp;B16,Data_TD!B$2:B$61&amp;Data_TD!A$2:A$61&amp;Data_TD!F$2:F$61,0)),"")</f>
        <v>Chưa ký</v>
      </c>
      <c r="M16" s="751"/>
    </row>
    <row r="17" spans="1:13">
      <c r="A17">
        <v>1</v>
      </c>
      <c r="B17" t="s">
        <v>53</v>
      </c>
      <c r="C17" t="s">
        <v>24</v>
      </c>
      <c r="D17" t="s">
        <v>51</v>
      </c>
      <c r="E17" s="749"/>
      <c r="F17" s="749"/>
      <c r="G17" s="751" t="str" cm="1">
        <f t="array" ref="G17">IFERROR(INDEX(Data_TD!I$2:I$61,MATCH(IF(B$3=1,D$3-1,D$3)&amp;IF(B$3=1,12,B$3-1)&amp;B17,Data_TD!B$2:B$61&amp;Data_TD!A$2:A$61&amp;Data_TD!F$2:F$61,0)),"")</f>
        <v>Xong khung BTCT</v>
      </c>
      <c r="H17" s="751" t="str" cm="1">
        <f t="array" ref="H17">IFERROR(INDEX(Data_TD!J$2:J$61,MATCH(IF(B$3=1,D$3-1,D$3)&amp;IF(B$3=1,12,B$3-1)&amp;B17,Data_TD!B$2:B$61&amp;Data_TD!A$2:A$61&amp;Data_TD!F$2:F$61,0)),"")</f>
        <v>Xong xây thô</v>
      </c>
      <c r="I17" s="751" t="str" cm="1">
        <f t="array" ref="I17">IFERROR(INDEX(Data_TD!K$2:K$61,MATCH(IF(B$3=1,D$3-1,D$3)&amp;IF(B$3=1,12,B$3-1)&amp;B17,Data_TD!B$2:B$61&amp;Data_TD!A$2:A$61&amp;Data_TD!F$2:F$61,0)),"")</f>
        <v>Đang trát</v>
      </c>
      <c r="J17" s="751" cm="1">
        <f t="array" ref="J17">IFERROR(INDEX(Data_TD!L$2:L$61,MATCH(IF(B$3=1,D$3-1,D$3)&amp;IF(B$3=1,12,B$3-1)&amp;B17,Data_TD!B$2:B$61&amp;Data_TD!A$2:A$61&amp;Data_TD!F$2:F$61,0)),"")</f>
        <v>0</v>
      </c>
      <c r="K17" s="751" cm="1">
        <f t="array" ref="K17">IFERROR(INDEX(Data_TD!M$2:M$61,MATCH(IF(B$3=1,D$3-1,D$3)&amp;IF(B$3=1,12,B$3-1)&amp;B17,Data_TD!B$2:B$61&amp;Data_TD!A$2:A$61&amp;Data_TD!F$2:F$61,0)),"")</f>
        <v>0</v>
      </c>
      <c r="L17" s="751" cm="1">
        <f t="array" ref="L17">IFERROR(INDEX(Data_TD!N$2:N$61,MATCH(IF(B$3=1,D$3-1,D$3)&amp;IF(B$3=1,12,B$3-1)&amp;B17,Data_TD!B$2:B$61&amp;Data_TD!A$2:A$61&amp;Data_TD!F$2:F$61,0)),"")</f>
        <v>0</v>
      </c>
      <c r="M17" s="751"/>
    </row>
    <row r="18" spans="1:13">
      <c r="A18">
        <v>2</v>
      </c>
      <c r="B18" t="s">
        <v>54</v>
      </c>
      <c r="C18" t="s">
        <v>24</v>
      </c>
      <c r="D18" t="s">
        <v>51</v>
      </c>
      <c r="E18" s="749"/>
      <c r="F18" s="749"/>
      <c r="G18" s="751" t="str" cm="1">
        <f t="array" ref="G18">IFERROR(INDEX(Data_TD!I$2:I$61,MATCH(IF(B$3=1,D$3-1,D$3)&amp;IF(B$3=1,12,B$3-1)&amp;B18,Data_TD!B$2:B$61&amp;Data_TD!A$2:A$61&amp;Data_TD!F$2:F$61,0)),"")</f>
        <v>Xong khung BTCT</v>
      </c>
      <c r="H18" s="751" t="str" cm="1">
        <f t="array" ref="H18">IFERROR(INDEX(Data_TD!J$2:J$61,MATCH(IF(B$3=1,D$3-1,D$3)&amp;IF(B$3=1,12,B$3-1)&amp;B18,Data_TD!B$2:B$61&amp;Data_TD!A$2:A$61&amp;Data_TD!F$2:F$61,0)),"")</f>
        <v>Xong xây thô</v>
      </c>
      <c r="I18" s="751" t="str" cm="1">
        <f t="array" ref="I18">IFERROR(INDEX(Data_TD!K$2:K$61,MATCH(IF(B$3=1,D$3-1,D$3)&amp;IF(B$3=1,12,B$3-1)&amp;B18,Data_TD!B$2:B$61&amp;Data_TD!A$2:A$61&amp;Data_TD!F$2:F$61,0)),"")</f>
        <v>Đang trát</v>
      </c>
      <c r="J18" s="751" cm="1">
        <f t="array" ref="J18">IFERROR(INDEX(Data_TD!L$2:L$61,MATCH(IF(B$3=1,D$3-1,D$3)&amp;IF(B$3=1,12,B$3-1)&amp;B18,Data_TD!B$2:B$61&amp;Data_TD!A$2:A$61&amp;Data_TD!F$2:F$61,0)),"")</f>
        <v>0</v>
      </c>
      <c r="K18" s="751" cm="1">
        <f t="array" ref="K18">IFERROR(INDEX(Data_TD!M$2:M$61,MATCH(IF(B$3=1,D$3-1,D$3)&amp;IF(B$3=1,12,B$3-1)&amp;B18,Data_TD!B$2:B$61&amp;Data_TD!A$2:A$61&amp;Data_TD!F$2:F$61,0)),"")</f>
        <v>0</v>
      </c>
      <c r="L18" s="751" cm="1">
        <f t="array" ref="L18">IFERROR(INDEX(Data_TD!N$2:N$61,MATCH(IF(B$3=1,D$3-1,D$3)&amp;IF(B$3=1,12,B$3-1)&amp;B18,Data_TD!B$2:B$61&amp;Data_TD!A$2:A$61&amp;Data_TD!F$2:F$61,0)),"")</f>
        <v>0</v>
      </c>
      <c r="M18" s="751"/>
    </row>
    <row r="19" spans="1:13">
      <c r="A19">
        <v>3</v>
      </c>
      <c r="B19" t="s">
        <v>55</v>
      </c>
      <c r="C19" t="s">
        <v>24</v>
      </c>
      <c r="D19" t="s">
        <v>51</v>
      </c>
      <c r="E19" s="749"/>
      <c r="F19" s="749"/>
      <c r="G19" s="751" t="str" cm="1">
        <f t="array" ref="G19">IFERROR(INDEX(Data_TD!I$2:I$61,MATCH(IF(B$3=1,D$3-1,D$3)&amp;IF(B$3=1,12,B$3-1)&amp;B19,Data_TD!B$2:B$61&amp;Data_TD!A$2:A$61&amp;Data_TD!F$2:F$61,0)),"")</f>
        <v>Xong khung BTCT</v>
      </c>
      <c r="H19" s="751" t="str" cm="1">
        <f t="array" ref="H19">IFERROR(INDEX(Data_TD!J$2:J$61,MATCH(IF(B$3=1,D$3-1,D$3)&amp;IF(B$3=1,12,B$3-1)&amp;B19,Data_TD!B$2:B$61&amp;Data_TD!A$2:A$61&amp;Data_TD!F$2:F$61,0)),"")</f>
        <v>Xong xây thô</v>
      </c>
      <c r="I19" s="751" t="str" cm="1">
        <f t="array" ref="I19">IFERROR(INDEX(Data_TD!K$2:K$61,MATCH(IF(B$3=1,D$3-1,D$3)&amp;IF(B$3=1,12,B$3-1)&amp;B19,Data_TD!B$2:B$61&amp;Data_TD!A$2:A$61&amp;Data_TD!F$2:F$61,0)),"")</f>
        <v>Xong trát ngoài</v>
      </c>
      <c r="J19" s="751" t="str" cm="1">
        <f t="array" ref="J19">IFERROR(INDEX(Data_TD!L$2:L$61,MATCH(IF(B$3=1,D$3-1,D$3)&amp;IF(B$3=1,12,B$3-1)&amp;B19,Data_TD!B$2:B$61&amp;Data_TD!A$2:A$61&amp;Data_TD!F$2:F$61,0)),"")</f>
        <v>Xong</v>
      </c>
      <c r="K19" s="751" t="str" cm="1">
        <f t="array" ref="K19">IFERROR(INDEX(Data_TD!M$2:M$61,MATCH(IF(B$3=1,D$3-1,D$3)&amp;IF(B$3=1,12,B$3-1)&amp;B19,Data_TD!B$2:B$61&amp;Data_TD!A$2:A$61&amp;Data_TD!F$2:F$61,0)),"")</f>
        <v>Xong</v>
      </c>
      <c r="L19" s="751" t="str" cm="1">
        <f t="array" ref="L19">IFERROR(INDEX(Data_TD!N$2:N$61,MATCH(IF(B$3=1,D$3-1,D$3)&amp;IF(B$3=1,12,B$3-1)&amp;B19,Data_TD!B$2:B$61&amp;Data_TD!A$2:A$61&amp;Data_TD!F$2:F$61,0)),"")</f>
        <v>Đã ký</v>
      </c>
      <c r="M19" s="751"/>
    </row>
    <row r="20" spans="1:13">
      <c r="A20">
        <v>4</v>
      </c>
      <c r="B20" t="s">
        <v>147</v>
      </c>
      <c r="C20" t="s">
        <v>24</v>
      </c>
      <c r="D20" t="s">
        <v>51</v>
      </c>
      <c r="E20" s="749"/>
      <c r="F20" s="749"/>
      <c r="G20" s="751" t="str" cm="1">
        <f t="array" ref="G20">IFERROR(INDEX(Data_TD!I$2:I$61,MATCH(IF(B$3=1,D$3-1,D$3)&amp;IF(B$3=1,12,B$3-1)&amp;B20,Data_TD!B$2:B$61&amp;Data_TD!A$2:A$61&amp;Data_TD!F$2:F$61,0)),"")</f>
        <v>Móng</v>
      </c>
      <c r="H20" s="751" t="str" cm="1">
        <f t="array" ref="H20">IFERROR(INDEX(Data_TD!J$2:J$61,MATCH(IF(B$3=1,D$3-1,D$3)&amp;IF(B$3=1,12,B$3-1)&amp;B20,Data_TD!B$2:B$61&amp;Data_TD!A$2:A$61&amp;Data_TD!F$2:F$61,0)),"")</f>
        <v>Xây tường móng</v>
      </c>
      <c r="I20" s="751" cm="1">
        <f t="array" ref="I20">IFERROR(INDEX(Data_TD!K$2:K$61,MATCH(IF(B$3=1,D$3-1,D$3)&amp;IF(B$3=1,12,B$3-1)&amp;B20,Data_TD!B$2:B$61&amp;Data_TD!A$2:A$61&amp;Data_TD!F$2:F$61,0)),"")</f>
        <v>0</v>
      </c>
      <c r="J20" s="751" cm="1">
        <f t="array" ref="J20">IFERROR(INDEX(Data_TD!L$2:L$61,MATCH(IF(B$3=1,D$3-1,D$3)&amp;IF(B$3=1,12,B$3-1)&amp;B20,Data_TD!B$2:B$61&amp;Data_TD!A$2:A$61&amp;Data_TD!F$2:F$61,0)),"")</f>
        <v>0</v>
      </c>
      <c r="K20" s="751" cm="1">
        <f t="array" ref="K20">IFERROR(INDEX(Data_TD!M$2:M$61,MATCH(IF(B$3=1,D$3-1,D$3)&amp;IF(B$3=1,12,B$3-1)&amp;B20,Data_TD!B$2:B$61&amp;Data_TD!A$2:A$61&amp;Data_TD!F$2:F$61,0)),"")</f>
        <v>0</v>
      </c>
      <c r="L20" s="751" cm="1">
        <f t="array" ref="L20">IFERROR(INDEX(Data_TD!N$2:N$61,MATCH(IF(B$3=1,D$3-1,D$3)&amp;IF(B$3=1,12,B$3-1)&amp;B20,Data_TD!B$2:B$61&amp;Data_TD!A$2:A$61&amp;Data_TD!F$2:F$61,0)),"")</f>
        <v>0</v>
      </c>
      <c r="M20" s="751"/>
    </row>
    <row r="21" spans="1:13">
      <c r="A21">
        <v>5</v>
      </c>
      <c r="B21" t="s">
        <v>243</v>
      </c>
      <c r="C21" t="s">
        <v>24</v>
      </c>
      <c r="D21" t="s">
        <v>51</v>
      </c>
      <c r="E21" s="749"/>
      <c r="F21" s="749"/>
      <c r="G21" s="751" t="str" cm="1">
        <f t="array" ref="G21">IFERROR(INDEX(Data_TD!I$2:I$61,MATCH(IF(B$3=1,D$3-1,D$3)&amp;IF(B$3=1,12,B$3-1)&amp;B21,Data_TD!B$2:B$61&amp;Data_TD!A$2:A$61&amp;Data_TD!F$2:F$61,0)),"")</f>
        <v>Mái Tầng 3</v>
      </c>
      <c r="H21" s="751" t="str" cm="1">
        <f t="array" ref="H21">IFERROR(INDEX(Data_TD!J$2:J$61,MATCH(IF(B$3=1,D$3-1,D$3)&amp;IF(B$3=1,12,B$3-1)&amp;B21,Data_TD!B$2:B$61&amp;Data_TD!A$2:A$61&amp;Data_TD!F$2:F$61,0)),"")</f>
        <v>Tầng 2</v>
      </c>
      <c r="I21" s="751" cm="1">
        <f t="array" ref="I21">IFERROR(INDEX(Data_TD!K$2:K$61,MATCH(IF(B$3=1,D$3-1,D$3)&amp;IF(B$3=1,12,B$3-1)&amp;B21,Data_TD!B$2:B$61&amp;Data_TD!A$2:A$61&amp;Data_TD!F$2:F$61,0)),"")</f>
        <v>0</v>
      </c>
      <c r="J21" s="751" cm="1">
        <f t="array" ref="J21">IFERROR(INDEX(Data_TD!L$2:L$61,MATCH(IF(B$3=1,D$3-1,D$3)&amp;IF(B$3=1,12,B$3-1)&amp;B21,Data_TD!B$2:B$61&amp;Data_TD!A$2:A$61&amp;Data_TD!F$2:F$61,0)),"")</f>
        <v>0</v>
      </c>
      <c r="K21" s="751" cm="1">
        <f t="array" ref="K21">IFERROR(INDEX(Data_TD!M$2:M$61,MATCH(IF(B$3=1,D$3-1,D$3)&amp;IF(B$3=1,12,B$3-1)&amp;B21,Data_TD!B$2:B$61&amp;Data_TD!A$2:A$61&amp;Data_TD!F$2:F$61,0)),"")</f>
        <v>0</v>
      </c>
      <c r="L21" s="751" cm="1">
        <f t="array" ref="L21">IFERROR(INDEX(Data_TD!N$2:N$61,MATCH(IF(B$3=1,D$3-1,D$3)&amp;IF(B$3=1,12,B$3-1)&amp;B21,Data_TD!B$2:B$61&amp;Data_TD!A$2:A$61&amp;Data_TD!F$2:F$61,0)),"")</f>
        <v>0</v>
      </c>
      <c r="M21" s="751"/>
    </row>
    <row r="22" spans="1:13">
      <c r="A22">
        <v>1</v>
      </c>
      <c r="B22" t="s">
        <v>58</v>
      </c>
      <c r="C22" t="s">
        <v>24</v>
      </c>
      <c r="D22" t="s">
        <v>57</v>
      </c>
      <c r="E22" s="749"/>
      <c r="F22" s="749"/>
      <c r="G22" s="751" t="str" cm="1">
        <f t="array" ref="G22">IFERROR(INDEX(Data_TD!I$2:I$61,MATCH(IF(B$3=1,D$3-1,D$3)&amp;IF(B$3=1,12,B$3-1)&amp;B22,Data_TD!B$2:B$61&amp;Data_TD!A$2:A$61&amp;Data_TD!F$2:F$61,0)),"")</f>
        <v>Xong khung BTCT</v>
      </c>
      <c r="H22" s="751" t="str" cm="1">
        <f t="array" ref="H22">IFERROR(INDEX(Data_TD!J$2:J$61,MATCH(IF(B$3=1,D$3-1,D$3)&amp;IF(B$3=1,12,B$3-1)&amp;B22,Data_TD!B$2:B$61&amp;Data_TD!A$2:A$61&amp;Data_TD!F$2:F$61,0)),"")</f>
        <v>Tầng 2</v>
      </c>
      <c r="I22" s="751" cm="1">
        <f t="array" ref="I22">IFERROR(INDEX(Data_TD!K$2:K$61,MATCH(IF(B$3=1,D$3-1,D$3)&amp;IF(B$3=1,12,B$3-1)&amp;B22,Data_TD!B$2:B$61&amp;Data_TD!A$2:A$61&amp;Data_TD!F$2:F$61,0)),"")</f>
        <v>0</v>
      </c>
      <c r="J22" s="751" cm="1">
        <f t="array" ref="J22">IFERROR(INDEX(Data_TD!L$2:L$61,MATCH(IF(B$3=1,D$3-1,D$3)&amp;IF(B$3=1,12,B$3-1)&amp;B22,Data_TD!B$2:B$61&amp;Data_TD!A$2:A$61&amp;Data_TD!F$2:F$61,0)),"")</f>
        <v>0</v>
      </c>
      <c r="K22" s="751" cm="1">
        <f t="array" ref="K22">IFERROR(INDEX(Data_TD!M$2:M$61,MATCH(IF(B$3=1,D$3-1,D$3)&amp;IF(B$3=1,12,B$3-1)&amp;B22,Data_TD!B$2:B$61&amp;Data_TD!A$2:A$61&amp;Data_TD!F$2:F$61,0)),"")</f>
        <v>0</v>
      </c>
      <c r="L22" s="751" cm="1">
        <f t="array" ref="L22">IFERROR(INDEX(Data_TD!N$2:N$61,MATCH(IF(B$3=1,D$3-1,D$3)&amp;IF(B$3=1,12,B$3-1)&amp;B22,Data_TD!B$2:B$61&amp;Data_TD!A$2:A$61&amp;Data_TD!F$2:F$61,0)),"")</f>
        <v>0</v>
      </c>
      <c r="M22" s="751"/>
    </row>
    <row r="23" spans="1:13">
      <c r="A23">
        <v>2</v>
      </c>
      <c r="B23" t="s">
        <v>59</v>
      </c>
      <c r="C23" t="s">
        <v>24</v>
      </c>
      <c r="D23" t="s">
        <v>57</v>
      </c>
      <c r="E23" s="749"/>
      <c r="F23" s="749"/>
      <c r="G23" s="751" t="str" cm="1">
        <f t="array" ref="G23">IFERROR(INDEX(Data_TD!I$2:I$61,MATCH(IF(B$3=1,D$3-1,D$3)&amp;IF(B$3=1,12,B$3-1)&amp;B23,Data_TD!B$2:B$61&amp;Data_TD!A$2:A$61&amp;Data_TD!F$2:F$61,0)),"")</f>
        <v>Xong khung BTCT</v>
      </c>
      <c r="H23" s="751" t="str" cm="1">
        <f t="array" ref="H23">IFERROR(INDEX(Data_TD!J$2:J$61,MATCH(IF(B$3=1,D$3-1,D$3)&amp;IF(B$3=1,12,B$3-1)&amp;B23,Data_TD!B$2:B$61&amp;Data_TD!A$2:A$61&amp;Data_TD!F$2:F$61,0)),"")</f>
        <v>Xong xây thô</v>
      </c>
      <c r="I23" s="751" t="str" cm="1">
        <f t="array" ref="I23">IFERROR(INDEX(Data_TD!K$2:K$61,MATCH(IF(B$3=1,D$3-1,D$3)&amp;IF(B$3=1,12,B$3-1)&amp;B23,Data_TD!B$2:B$61&amp;Data_TD!A$2:A$61&amp;Data_TD!F$2:F$61,0)),"")</f>
        <v>Xong trát ngoài</v>
      </c>
      <c r="J23" s="751" t="str" cm="1">
        <f t="array" ref="J23">IFERROR(INDEX(Data_TD!L$2:L$61,MATCH(IF(B$3=1,D$3-1,D$3)&amp;IF(B$3=1,12,B$3-1)&amp;B23,Data_TD!B$2:B$61&amp;Data_TD!A$2:A$61&amp;Data_TD!F$2:F$61,0)),"")</f>
        <v>Xong</v>
      </c>
      <c r="K23" s="751" t="str" cm="1">
        <f t="array" ref="K23">IFERROR(INDEX(Data_TD!M$2:M$61,MATCH(IF(B$3=1,D$3-1,D$3)&amp;IF(B$3=1,12,B$3-1)&amp;B23,Data_TD!B$2:B$61&amp;Data_TD!A$2:A$61&amp;Data_TD!F$2:F$61,0)),"")</f>
        <v>Xong</v>
      </c>
      <c r="L23" s="751" t="str" cm="1">
        <f t="array" ref="L23">IFERROR(INDEX(Data_TD!N$2:N$61,MATCH(IF(B$3=1,D$3-1,D$3)&amp;IF(B$3=1,12,B$3-1)&amp;B23,Data_TD!B$2:B$61&amp;Data_TD!A$2:A$61&amp;Data_TD!F$2:F$61,0)),"")</f>
        <v>Chưa ký</v>
      </c>
      <c r="M23" s="751"/>
    </row>
    <row r="24" spans="1:13">
      <c r="A24">
        <v>3</v>
      </c>
      <c r="B24" t="s">
        <v>60</v>
      </c>
      <c r="C24" t="s">
        <v>24</v>
      </c>
      <c r="D24" t="s">
        <v>57</v>
      </c>
      <c r="E24" s="749"/>
      <c r="F24" s="749"/>
      <c r="G24" s="751" t="str" cm="1">
        <f t="array" ref="G24">IFERROR(INDEX(Data_TD!I$2:I$61,MATCH(IF(B$3=1,D$3-1,D$3)&amp;IF(B$3=1,12,B$3-1)&amp;B24,Data_TD!B$2:B$61&amp;Data_TD!A$2:A$61&amp;Data_TD!F$2:F$61,0)),"")</f>
        <v>Xong khung BTCT</v>
      </c>
      <c r="H24" s="751" t="str" cm="1">
        <f t="array" ref="H24">IFERROR(INDEX(Data_TD!J$2:J$61,MATCH(IF(B$3=1,D$3-1,D$3)&amp;IF(B$3=1,12,B$3-1)&amp;B24,Data_TD!B$2:B$61&amp;Data_TD!A$2:A$61&amp;Data_TD!F$2:F$61,0)),"")</f>
        <v>Xong xây thô</v>
      </c>
      <c r="I24" s="751" t="str" cm="1">
        <f t="array" ref="I24">IFERROR(INDEX(Data_TD!K$2:K$61,MATCH(IF(B$3=1,D$3-1,D$3)&amp;IF(B$3=1,12,B$3-1)&amp;B24,Data_TD!B$2:B$61&amp;Data_TD!A$2:A$61&amp;Data_TD!F$2:F$61,0)),"")</f>
        <v>Xong trát ngoài</v>
      </c>
      <c r="J24" s="751" t="str" cm="1">
        <f t="array" ref="J24">IFERROR(INDEX(Data_TD!L$2:L$61,MATCH(IF(B$3=1,D$3-1,D$3)&amp;IF(B$3=1,12,B$3-1)&amp;B24,Data_TD!B$2:B$61&amp;Data_TD!A$2:A$61&amp;Data_TD!F$2:F$61,0)),"")</f>
        <v>Xong</v>
      </c>
      <c r="K24" s="751" t="str" cm="1">
        <f t="array" ref="K24">IFERROR(INDEX(Data_TD!M$2:M$61,MATCH(IF(B$3=1,D$3-1,D$3)&amp;IF(B$3=1,12,B$3-1)&amp;B24,Data_TD!B$2:B$61&amp;Data_TD!A$2:A$61&amp;Data_TD!F$2:F$61,0)),"")</f>
        <v>Xong</v>
      </c>
      <c r="L24" s="751" t="str" cm="1">
        <f t="array" ref="L24">IFERROR(INDEX(Data_TD!N$2:N$61,MATCH(IF(B$3=1,D$3-1,D$3)&amp;IF(B$3=1,12,B$3-1)&amp;B24,Data_TD!B$2:B$61&amp;Data_TD!A$2:A$61&amp;Data_TD!F$2:F$61,0)),"")</f>
        <v>Đã ký</v>
      </c>
      <c r="M24" s="751"/>
    </row>
    <row r="25" spans="1:13">
      <c r="A25">
        <v>4</v>
      </c>
      <c r="B25" t="s">
        <v>62</v>
      </c>
      <c r="C25" t="s">
        <v>24</v>
      </c>
      <c r="D25" t="s">
        <v>57</v>
      </c>
      <c r="E25" s="749"/>
      <c r="F25" s="749"/>
      <c r="G25" s="751" t="str" cm="1">
        <f t="array" ref="G25">IFERROR(INDEX(Data_TD!I$2:I$61,MATCH(IF(B$3=1,D$3-1,D$3)&amp;IF(B$3=1,12,B$3-1)&amp;B25,Data_TD!B$2:B$61&amp;Data_TD!A$2:A$61&amp;Data_TD!F$2:F$61,0)),"")</f>
        <v>Xong khung BTCT</v>
      </c>
      <c r="H25" s="751" t="str" cm="1">
        <f t="array" ref="H25">IFERROR(INDEX(Data_TD!J$2:J$61,MATCH(IF(B$3=1,D$3-1,D$3)&amp;IF(B$3=1,12,B$3-1)&amp;B25,Data_TD!B$2:B$61&amp;Data_TD!A$2:A$61&amp;Data_TD!F$2:F$61,0)),"")</f>
        <v>Xong xây thô</v>
      </c>
      <c r="I25" s="751" t="str" cm="1">
        <f t="array" ref="I25">IFERROR(INDEX(Data_TD!K$2:K$61,MATCH(IF(B$3=1,D$3-1,D$3)&amp;IF(B$3=1,12,B$3-1)&amp;B25,Data_TD!B$2:B$61&amp;Data_TD!A$2:A$61&amp;Data_TD!F$2:F$61,0)),"")</f>
        <v>Xong trát ngoài</v>
      </c>
      <c r="J25" s="751" t="str" cm="1">
        <f t="array" ref="J25">IFERROR(INDEX(Data_TD!L$2:L$61,MATCH(IF(B$3=1,D$3-1,D$3)&amp;IF(B$3=1,12,B$3-1)&amp;B25,Data_TD!B$2:B$61&amp;Data_TD!A$2:A$61&amp;Data_TD!F$2:F$61,0)),"")</f>
        <v>Xong</v>
      </c>
      <c r="K25" s="751" t="str" cm="1">
        <f t="array" ref="K25">IFERROR(INDEX(Data_TD!M$2:M$61,MATCH(IF(B$3=1,D$3-1,D$3)&amp;IF(B$3=1,12,B$3-1)&amp;B25,Data_TD!B$2:B$61&amp;Data_TD!A$2:A$61&amp;Data_TD!F$2:F$61,0)),"")</f>
        <v>Xong</v>
      </c>
      <c r="L25" s="751" t="str" cm="1">
        <f t="array" ref="L25">IFERROR(INDEX(Data_TD!N$2:N$61,MATCH(IF(B$3=1,D$3-1,D$3)&amp;IF(B$3=1,12,B$3-1)&amp;B25,Data_TD!B$2:B$61&amp;Data_TD!A$2:A$61&amp;Data_TD!F$2:F$61,0)),"")</f>
        <v>Đã ký</v>
      </c>
      <c r="M25" s="751"/>
    </row>
    <row r="26" spans="1:13">
      <c r="A26">
        <v>5</v>
      </c>
      <c r="B26" t="s">
        <v>224</v>
      </c>
      <c r="C26" t="s">
        <v>24</v>
      </c>
      <c r="D26" t="s">
        <v>57</v>
      </c>
      <c r="E26" s="749"/>
      <c r="F26" s="749"/>
      <c r="G26" s="751" t="str" cm="1">
        <f t="array" ref="G26">IFERROR(INDEX(Data_TD!I$2:I$61,MATCH(IF(B$3=1,D$3-1,D$3)&amp;IF(B$3=1,12,B$3-1)&amp;B26,Data_TD!B$2:B$61&amp;Data_TD!A$2:A$61&amp;Data_TD!F$2:F$61,0)),"")</f>
        <v>Xong khung BTCT</v>
      </c>
      <c r="H26" s="751" t="str" cm="1">
        <f t="array" ref="H26">IFERROR(INDEX(Data_TD!J$2:J$61,MATCH(IF(B$3=1,D$3-1,D$3)&amp;IF(B$3=1,12,B$3-1)&amp;B26,Data_TD!B$2:B$61&amp;Data_TD!A$2:A$61&amp;Data_TD!F$2:F$61,0)),"")</f>
        <v>Tầng 4</v>
      </c>
      <c r="I26" s="751" cm="1">
        <f t="array" ref="I26">IFERROR(INDEX(Data_TD!K$2:K$61,MATCH(IF(B$3=1,D$3-1,D$3)&amp;IF(B$3=1,12,B$3-1)&amp;B26,Data_TD!B$2:B$61&amp;Data_TD!A$2:A$61&amp;Data_TD!F$2:F$61,0)),"")</f>
        <v>0</v>
      </c>
      <c r="J26" s="751" cm="1">
        <f t="array" ref="J26">IFERROR(INDEX(Data_TD!L$2:L$61,MATCH(IF(B$3=1,D$3-1,D$3)&amp;IF(B$3=1,12,B$3-1)&amp;B26,Data_TD!B$2:B$61&amp;Data_TD!A$2:A$61&amp;Data_TD!F$2:F$61,0)),"")</f>
        <v>0</v>
      </c>
      <c r="K26" s="751" cm="1">
        <f t="array" ref="K26">IFERROR(INDEX(Data_TD!M$2:M$61,MATCH(IF(B$3=1,D$3-1,D$3)&amp;IF(B$3=1,12,B$3-1)&amp;B26,Data_TD!B$2:B$61&amp;Data_TD!A$2:A$61&amp;Data_TD!F$2:F$61,0)),"")</f>
        <v>0</v>
      </c>
      <c r="L26" s="751" cm="1">
        <f t="array" ref="L26">IFERROR(INDEX(Data_TD!N$2:N$61,MATCH(IF(B$3=1,D$3-1,D$3)&amp;IF(B$3=1,12,B$3-1)&amp;B26,Data_TD!B$2:B$61&amp;Data_TD!A$2:A$61&amp;Data_TD!F$2:F$61,0)),"")</f>
        <v>0</v>
      </c>
      <c r="M26" s="751"/>
    </row>
    <row r="27" spans="1:13">
      <c r="A27">
        <v>6</v>
      </c>
      <c r="B27" t="s">
        <v>64</v>
      </c>
      <c r="C27" t="s">
        <v>24</v>
      </c>
      <c r="D27" t="s">
        <v>57</v>
      </c>
      <c r="E27" s="749"/>
      <c r="F27" s="749"/>
      <c r="G27" s="751" t="str" cm="1">
        <f t="array" ref="G27">IFERROR(INDEX(Data_TD!I$2:I$61,MATCH(IF(B$3=1,D$3-1,D$3)&amp;IF(B$3=1,12,B$3-1)&amp;B27,Data_TD!B$2:B$61&amp;Data_TD!A$2:A$61&amp;Data_TD!F$2:F$61,0)),"")</f>
        <v>Cột Tầng 1</v>
      </c>
      <c r="H27" s="751" cm="1">
        <f t="array" ref="H27">IFERROR(INDEX(Data_TD!J$2:J$61,MATCH(IF(B$3=1,D$3-1,D$3)&amp;IF(B$3=1,12,B$3-1)&amp;B27,Data_TD!B$2:B$61&amp;Data_TD!A$2:A$61&amp;Data_TD!F$2:F$61,0)),"")</f>
        <v>0</v>
      </c>
      <c r="I27" s="751" cm="1">
        <f t="array" ref="I27">IFERROR(INDEX(Data_TD!K$2:K$61,MATCH(IF(B$3=1,D$3-1,D$3)&amp;IF(B$3=1,12,B$3-1)&amp;B27,Data_TD!B$2:B$61&amp;Data_TD!A$2:A$61&amp;Data_TD!F$2:F$61,0)),"")</f>
        <v>0</v>
      </c>
      <c r="J27" s="751" cm="1">
        <f t="array" ref="J27">IFERROR(INDEX(Data_TD!L$2:L$61,MATCH(IF(B$3=1,D$3-1,D$3)&amp;IF(B$3=1,12,B$3-1)&amp;B27,Data_TD!B$2:B$61&amp;Data_TD!A$2:A$61&amp;Data_TD!F$2:F$61,0)),"")</f>
        <v>0</v>
      </c>
      <c r="K27" s="751" cm="1">
        <f t="array" ref="K27">IFERROR(INDEX(Data_TD!M$2:M$61,MATCH(IF(B$3=1,D$3-1,D$3)&amp;IF(B$3=1,12,B$3-1)&amp;B27,Data_TD!B$2:B$61&amp;Data_TD!A$2:A$61&amp;Data_TD!F$2:F$61,0)),"")</f>
        <v>0</v>
      </c>
      <c r="L27" s="751" cm="1">
        <f t="array" ref="L27">IFERROR(INDEX(Data_TD!N$2:N$61,MATCH(IF(B$3=1,D$3-1,D$3)&amp;IF(B$3=1,12,B$3-1)&amp;B27,Data_TD!B$2:B$61&amp;Data_TD!A$2:A$61&amp;Data_TD!F$2:F$61,0)),"")</f>
        <v>0</v>
      </c>
      <c r="M27" s="751"/>
    </row>
    <row r="28" spans="1:13">
      <c r="A28">
        <v>7</v>
      </c>
      <c r="B28" t="s">
        <v>66</v>
      </c>
      <c r="C28" t="s">
        <v>24</v>
      </c>
      <c r="D28" t="s">
        <v>57</v>
      </c>
      <c r="E28" s="749"/>
      <c r="F28" s="749"/>
      <c r="G28" s="751" t="str" cm="1">
        <f t="array" ref="G28">IFERROR(INDEX(Data_TD!I$2:I$61,MATCH(IF(B$3=1,D$3-1,D$3)&amp;IF(B$3=1,12,B$3-1)&amp;B28,Data_TD!B$2:B$61&amp;Data_TD!A$2:A$61&amp;Data_TD!F$2:F$61,0)),"")</f>
        <v>Xong khung BTCT</v>
      </c>
      <c r="H28" s="751" t="str" cm="1">
        <f t="array" ref="H28">IFERROR(INDEX(Data_TD!J$2:J$61,MATCH(IF(B$3=1,D$3-1,D$3)&amp;IF(B$3=1,12,B$3-1)&amp;B28,Data_TD!B$2:B$61&amp;Data_TD!A$2:A$61&amp;Data_TD!F$2:F$61,0)),"")</f>
        <v>Xong xây thô</v>
      </c>
      <c r="I28" s="751" t="str" cm="1">
        <f t="array" ref="I28">IFERROR(INDEX(Data_TD!K$2:K$61,MATCH(IF(B$3=1,D$3-1,D$3)&amp;IF(B$3=1,12,B$3-1)&amp;B28,Data_TD!B$2:B$61&amp;Data_TD!A$2:A$61&amp;Data_TD!F$2:F$61,0)),"")</f>
        <v>Xong trát ngoài</v>
      </c>
      <c r="J28" s="751" t="str" cm="1">
        <f t="array" ref="J28">IFERROR(INDEX(Data_TD!L$2:L$61,MATCH(IF(B$3=1,D$3-1,D$3)&amp;IF(B$3=1,12,B$3-1)&amp;B28,Data_TD!B$2:B$61&amp;Data_TD!A$2:A$61&amp;Data_TD!F$2:F$61,0)),"")</f>
        <v>Xong</v>
      </c>
      <c r="K28" s="751" t="str" cm="1">
        <f t="array" ref="K28">IFERROR(INDEX(Data_TD!M$2:M$61,MATCH(IF(B$3=1,D$3-1,D$3)&amp;IF(B$3=1,12,B$3-1)&amp;B28,Data_TD!B$2:B$61&amp;Data_TD!A$2:A$61&amp;Data_TD!F$2:F$61,0)),"")</f>
        <v>Xong</v>
      </c>
      <c r="L28" s="751" t="str" cm="1">
        <f t="array" ref="L28">IFERROR(INDEX(Data_TD!N$2:N$61,MATCH(IF(B$3=1,D$3-1,D$3)&amp;IF(B$3=1,12,B$3-1)&amp;B28,Data_TD!B$2:B$61&amp;Data_TD!A$2:A$61&amp;Data_TD!F$2:F$61,0)),"")</f>
        <v>Đã ký</v>
      </c>
      <c r="M28" s="751"/>
    </row>
    <row r="29" spans="1:13">
      <c r="A29">
        <v>8</v>
      </c>
      <c r="B29" t="s">
        <v>72</v>
      </c>
      <c r="C29" t="s">
        <v>24</v>
      </c>
      <c r="D29" t="s">
        <v>57</v>
      </c>
      <c r="E29" s="749"/>
      <c r="F29" s="749"/>
      <c r="G29" s="751" t="str" cm="1">
        <f t="array" ref="G29">IFERROR(INDEX(Data_TD!I$2:I$61,MATCH(IF(B$3=1,D$3-1,D$3)&amp;IF(B$3=1,12,B$3-1)&amp;B29,Data_TD!B$2:B$61&amp;Data_TD!A$2:A$61&amp;Data_TD!F$2:F$61,0)),"")</f>
        <v>Xong khung BTCT</v>
      </c>
      <c r="H29" s="751" t="str" cm="1">
        <f t="array" ref="H29">IFERROR(INDEX(Data_TD!J$2:J$61,MATCH(IF(B$3=1,D$3-1,D$3)&amp;IF(B$3=1,12,B$3-1)&amp;B29,Data_TD!B$2:B$61&amp;Data_TD!A$2:A$61&amp;Data_TD!F$2:F$61,0)),"")</f>
        <v>Xong xây thô</v>
      </c>
      <c r="I29" s="751" t="str" cm="1">
        <f t="array" ref="I29">IFERROR(INDEX(Data_TD!K$2:K$61,MATCH(IF(B$3=1,D$3-1,D$3)&amp;IF(B$3=1,12,B$3-1)&amp;B29,Data_TD!B$2:B$61&amp;Data_TD!A$2:A$61&amp;Data_TD!F$2:F$61,0)),"")</f>
        <v>Xong trát ngoài</v>
      </c>
      <c r="J29" s="751" t="str" cm="1">
        <f t="array" ref="J29">IFERROR(INDEX(Data_TD!L$2:L$61,MATCH(IF(B$3=1,D$3-1,D$3)&amp;IF(B$3=1,12,B$3-1)&amp;B29,Data_TD!B$2:B$61&amp;Data_TD!A$2:A$61&amp;Data_TD!F$2:F$61,0)),"")</f>
        <v>Xong</v>
      </c>
      <c r="K29" s="751" t="str" cm="1">
        <f t="array" ref="K29">IFERROR(INDEX(Data_TD!M$2:M$61,MATCH(IF(B$3=1,D$3-1,D$3)&amp;IF(B$3=1,12,B$3-1)&amp;B29,Data_TD!B$2:B$61&amp;Data_TD!A$2:A$61&amp;Data_TD!F$2:F$61,0)),"")</f>
        <v>Xong</v>
      </c>
      <c r="L29" s="751" t="str" cm="1">
        <f t="array" ref="L29">IFERROR(INDEX(Data_TD!N$2:N$61,MATCH(IF(B$3=1,D$3-1,D$3)&amp;IF(B$3=1,12,B$3-1)&amp;B29,Data_TD!B$2:B$61&amp;Data_TD!A$2:A$61&amp;Data_TD!F$2:F$61,0)),"")</f>
        <v>Đã ký</v>
      </c>
      <c r="M29" s="751"/>
    </row>
    <row r="30" spans="1:13">
      <c r="A30">
        <v>9</v>
      </c>
      <c r="B30" t="s">
        <v>73</v>
      </c>
      <c r="C30" t="s">
        <v>24</v>
      </c>
      <c r="D30" t="s">
        <v>57</v>
      </c>
      <c r="E30" s="749"/>
      <c r="F30" s="749"/>
      <c r="G30" s="751" t="str" cm="1">
        <f t="array" ref="G30">IFERROR(INDEX(Data_TD!I$2:I$61,MATCH(IF(B$3=1,D$3-1,D$3)&amp;IF(B$3=1,12,B$3-1)&amp;B30,Data_TD!B$2:B$61&amp;Data_TD!A$2:A$61&amp;Data_TD!F$2:F$61,0)),"")</f>
        <v>Xong khung BTCT</v>
      </c>
      <c r="H30" s="751" t="str" cm="1">
        <f t="array" ref="H30">IFERROR(INDEX(Data_TD!J$2:J$61,MATCH(IF(B$3=1,D$3-1,D$3)&amp;IF(B$3=1,12,B$3-1)&amp;B30,Data_TD!B$2:B$61&amp;Data_TD!A$2:A$61&amp;Data_TD!F$2:F$61,0)),"")</f>
        <v>Xong xây thô</v>
      </c>
      <c r="I30" s="751" t="str" cm="1">
        <f t="array" ref="I30">IFERROR(INDEX(Data_TD!K$2:K$61,MATCH(IF(B$3=1,D$3-1,D$3)&amp;IF(B$3=1,12,B$3-1)&amp;B30,Data_TD!B$2:B$61&amp;Data_TD!A$2:A$61&amp;Data_TD!F$2:F$61,0)),"")</f>
        <v>Xong trát ngoài</v>
      </c>
      <c r="J30" s="751" t="str" cm="1">
        <f t="array" ref="J30">IFERROR(INDEX(Data_TD!L$2:L$61,MATCH(IF(B$3=1,D$3-1,D$3)&amp;IF(B$3=1,12,B$3-1)&amp;B30,Data_TD!B$2:B$61&amp;Data_TD!A$2:A$61&amp;Data_TD!F$2:F$61,0)),"")</f>
        <v>Xong</v>
      </c>
      <c r="K30" s="751" t="str" cm="1">
        <f t="array" ref="K30">IFERROR(INDEX(Data_TD!M$2:M$61,MATCH(IF(B$3=1,D$3-1,D$3)&amp;IF(B$3=1,12,B$3-1)&amp;B30,Data_TD!B$2:B$61&amp;Data_TD!A$2:A$61&amp;Data_TD!F$2:F$61,0)),"")</f>
        <v>Xong</v>
      </c>
      <c r="L30" s="751" t="str" cm="1">
        <f t="array" ref="L30">IFERROR(INDEX(Data_TD!N$2:N$61,MATCH(IF(B$3=1,D$3-1,D$3)&amp;IF(B$3=1,12,B$3-1)&amp;B30,Data_TD!B$2:B$61&amp;Data_TD!A$2:A$61&amp;Data_TD!F$2:F$61,0)),"")</f>
        <v>Đã ký</v>
      </c>
      <c r="M30" s="751"/>
    </row>
    <row r="31" spans="1:13">
      <c r="A31">
        <v>10</v>
      </c>
      <c r="B31" t="s">
        <v>75</v>
      </c>
      <c r="C31" t="s">
        <v>24</v>
      </c>
      <c r="D31" t="s">
        <v>57</v>
      </c>
      <c r="E31" s="749"/>
      <c r="F31" s="749"/>
      <c r="G31" s="751" t="str" cm="1">
        <f t="array" ref="G31">IFERROR(INDEX(Data_TD!I$2:I$61,MATCH(IF(B$3=1,D$3-1,D$3)&amp;IF(B$3=1,12,B$3-1)&amp;B31,Data_TD!B$2:B$61&amp;Data_TD!A$2:A$61&amp;Data_TD!F$2:F$61,0)),"")</f>
        <v>Xong khung BTCT</v>
      </c>
      <c r="H31" s="751" t="str" cm="1">
        <f t="array" ref="H31">IFERROR(INDEX(Data_TD!J$2:J$61,MATCH(IF(B$3=1,D$3-1,D$3)&amp;IF(B$3=1,12,B$3-1)&amp;B31,Data_TD!B$2:B$61&amp;Data_TD!A$2:A$61&amp;Data_TD!F$2:F$61,0)),"")</f>
        <v>Xong xây thô</v>
      </c>
      <c r="I31" s="751" t="str" cm="1">
        <f t="array" ref="I31">IFERROR(INDEX(Data_TD!K$2:K$61,MATCH(IF(B$3=1,D$3-1,D$3)&amp;IF(B$3=1,12,B$3-1)&amp;B31,Data_TD!B$2:B$61&amp;Data_TD!A$2:A$61&amp;Data_TD!F$2:F$61,0)),"")</f>
        <v>Xong trát ngoài</v>
      </c>
      <c r="J31" s="751" t="str" cm="1">
        <f t="array" ref="J31">IFERROR(INDEX(Data_TD!L$2:L$61,MATCH(IF(B$3=1,D$3-1,D$3)&amp;IF(B$3=1,12,B$3-1)&amp;B31,Data_TD!B$2:B$61&amp;Data_TD!A$2:A$61&amp;Data_TD!F$2:F$61,0)),"")</f>
        <v>Xong</v>
      </c>
      <c r="K31" s="751" t="str" cm="1">
        <f t="array" ref="K31">IFERROR(INDEX(Data_TD!M$2:M$61,MATCH(IF(B$3=1,D$3-1,D$3)&amp;IF(B$3=1,12,B$3-1)&amp;B31,Data_TD!B$2:B$61&amp;Data_TD!A$2:A$61&amp;Data_TD!F$2:F$61,0)),"")</f>
        <v>Xong</v>
      </c>
      <c r="L31" s="751" t="str" cm="1">
        <f t="array" ref="L31">IFERROR(INDEX(Data_TD!N$2:N$61,MATCH(IF(B$3=1,D$3-1,D$3)&amp;IF(B$3=1,12,B$3-1)&amp;B31,Data_TD!B$2:B$61&amp;Data_TD!A$2:A$61&amp;Data_TD!F$2:F$61,0)),"")</f>
        <v>Chưa ký</v>
      </c>
      <c r="M31" s="751"/>
    </row>
    <row r="32" spans="1:13">
      <c r="A32">
        <v>11</v>
      </c>
      <c r="B32" t="s">
        <v>225</v>
      </c>
      <c r="C32" t="s">
        <v>24</v>
      </c>
      <c r="D32" t="s">
        <v>57</v>
      </c>
      <c r="E32" s="749"/>
      <c r="F32" s="749"/>
      <c r="G32" s="751" t="str" cm="1">
        <f t="array" ref="G32">IFERROR(INDEX(Data_TD!I$2:I$61,MATCH(IF(B$3=1,D$3-1,D$3)&amp;IF(B$3=1,12,B$3-1)&amp;B32,Data_TD!B$2:B$61&amp;Data_TD!A$2:A$61&amp;Data_TD!F$2:F$61,0)),"")</f>
        <v>Cột Tầng 3</v>
      </c>
      <c r="H32" s="751" t="str" cm="1">
        <f t="array" ref="H32">IFERROR(INDEX(Data_TD!J$2:J$61,MATCH(IF(B$3=1,D$3-1,D$3)&amp;IF(B$3=1,12,B$3-1)&amp;B32,Data_TD!B$2:B$61&amp;Data_TD!A$2:A$61&amp;Data_TD!F$2:F$61,0)),"")</f>
        <v>Tầng 1</v>
      </c>
      <c r="I32" s="751" cm="1">
        <f t="array" ref="I32">IFERROR(INDEX(Data_TD!K$2:K$61,MATCH(IF(B$3=1,D$3-1,D$3)&amp;IF(B$3=1,12,B$3-1)&amp;B32,Data_TD!B$2:B$61&amp;Data_TD!A$2:A$61&amp;Data_TD!F$2:F$61,0)),"")</f>
        <v>0</v>
      </c>
      <c r="J32" s="751" cm="1">
        <f t="array" ref="J32">IFERROR(INDEX(Data_TD!L$2:L$61,MATCH(IF(B$3=1,D$3-1,D$3)&amp;IF(B$3=1,12,B$3-1)&amp;B32,Data_TD!B$2:B$61&amp;Data_TD!A$2:A$61&amp;Data_TD!F$2:F$61,0)),"")</f>
        <v>0</v>
      </c>
      <c r="K32" s="751" cm="1">
        <f t="array" ref="K32">IFERROR(INDEX(Data_TD!M$2:M$61,MATCH(IF(B$3=1,D$3-1,D$3)&amp;IF(B$3=1,12,B$3-1)&amp;B32,Data_TD!B$2:B$61&amp;Data_TD!A$2:A$61&amp;Data_TD!F$2:F$61,0)),"")</f>
        <v>0</v>
      </c>
      <c r="L32" s="751" cm="1">
        <f t="array" ref="L32">IFERROR(INDEX(Data_TD!N$2:N$61,MATCH(IF(B$3=1,D$3-1,D$3)&amp;IF(B$3=1,12,B$3-1)&amp;B32,Data_TD!B$2:B$61&amp;Data_TD!A$2:A$61&amp;Data_TD!F$2:F$61,0)),"")</f>
        <v>0</v>
      </c>
      <c r="M32" s="751"/>
    </row>
    <row r="33" spans="1:13">
      <c r="A33">
        <v>1</v>
      </c>
      <c r="B33" t="s">
        <v>87</v>
      </c>
      <c r="C33" t="s">
        <v>24</v>
      </c>
      <c r="D33" t="s">
        <v>78</v>
      </c>
      <c r="E33" s="749"/>
      <c r="F33" s="749"/>
      <c r="G33" s="751" t="str" cm="1">
        <f t="array" ref="G33">IFERROR(INDEX(Data_TD!I$2:I$61,MATCH(IF(B$3=1,D$3-1,D$3)&amp;IF(B$3=1,12,B$3-1)&amp;B33,Data_TD!B$2:B$61&amp;Data_TD!A$2:A$61&amp;Data_TD!F$2:F$61,0)),"")</f>
        <v>Xong khung BTCT</v>
      </c>
      <c r="H33" s="751" t="str" cm="1">
        <f t="array" ref="H33">IFERROR(INDEX(Data_TD!J$2:J$61,MATCH(IF(B$3=1,D$3-1,D$3)&amp;IF(B$3=1,12,B$3-1)&amp;B33,Data_TD!B$2:B$61&amp;Data_TD!A$2:A$61&amp;Data_TD!F$2:F$61,0)),"")</f>
        <v>Xong xây thô</v>
      </c>
      <c r="I33" s="751" t="str" cm="1">
        <f t="array" ref="I33">IFERROR(INDEX(Data_TD!K$2:K$61,MATCH(IF(B$3=1,D$3-1,D$3)&amp;IF(B$3=1,12,B$3-1)&amp;B33,Data_TD!B$2:B$61&amp;Data_TD!A$2:A$61&amp;Data_TD!F$2:F$61,0)),"")</f>
        <v>Xong trát ngoài</v>
      </c>
      <c r="J33" s="751" t="str" cm="1">
        <f t="array" ref="J33">IFERROR(INDEX(Data_TD!L$2:L$61,MATCH(IF(B$3=1,D$3-1,D$3)&amp;IF(B$3=1,12,B$3-1)&amp;B33,Data_TD!B$2:B$61&amp;Data_TD!A$2:A$61&amp;Data_TD!F$2:F$61,0)),"")</f>
        <v>Xong</v>
      </c>
      <c r="K33" s="751" t="str" cm="1">
        <f t="array" ref="K33">IFERROR(INDEX(Data_TD!M$2:M$61,MATCH(IF(B$3=1,D$3-1,D$3)&amp;IF(B$3=1,12,B$3-1)&amp;B33,Data_TD!B$2:B$61&amp;Data_TD!A$2:A$61&amp;Data_TD!F$2:F$61,0)),"")</f>
        <v>Xong</v>
      </c>
      <c r="L33" s="751" t="str" cm="1">
        <f t="array" ref="L33">IFERROR(INDEX(Data_TD!N$2:N$61,MATCH(IF(B$3=1,D$3-1,D$3)&amp;IF(B$3=1,12,B$3-1)&amp;B33,Data_TD!B$2:B$61&amp;Data_TD!A$2:A$61&amp;Data_TD!F$2:F$61,0)),"")</f>
        <v>Chưa ký</v>
      </c>
      <c r="M33" s="751"/>
    </row>
    <row r="34" spans="1:13">
      <c r="A34">
        <v>2</v>
      </c>
      <c r="B34" t="s">
        <v>88</v>
      </c>
      <c r="C34" t="s">
        <v>24</v>
      </c>
      <c r="D34" t="s">
        <v>78</v>
      </c>
      <c r="E34" s="749"/>
      <c r="F34" s="749"/>
      <c r="G34" s="751" t="str" cm="1">
        <f t="array" ref="G34">IFERROR(INDEX(Data_TD!I$2:I$61,MATCH(IF(B$3=1,D$3-1,D$3)&amp;IF(B$3=1,12,B$3-1)&amp;B34,Data_TD!B$2:B$61&amp;Data_TD!A$2:A$61&amp;Data_TD!F$2:F$61,0)),"")</f>
        <v>Xong khung BTCT</v>
      </c>
      <c r="H34" s="751" t="str" cm="1">
        <f t="array" ref="H34">IFERROR(INDEX(Data_TD!J$2:J$61,MATCH(IF(B$3=1,D$3-1,D$3)&amp;IF(B$3=1,12,B$3-1)&amp;B34,Data_TD!B$2:B$61&amp;Data_TD!A$2:A$61&amp;Data_TD!F$2:F$61,0)),"")</f>
        <v>Xong xây thô</v>
      </c>
      <c r="I34" s="751" t="str" cm="1">
        <f t="array" ref="I34">IFERROR(INDEX(Data_TD!K$2:K$61,MATCH(IF(B$3=1,D$3-1,D$3)&amp;IF(B$3=1,12,B$3-1)&amp;B34,Data_TD!B$2:B$61&amp;Data_TD!A$2:A$61&amp;Data_TD!F$2:F$61,0)),"")</f>
        <v>Xong trát ngoài</v>
      </c>
      <c r="J34" s="751" t="str" cm="1">
        <f t="array" ref="J34">IFERROR(INDEX(Data_TD!L$2:L$61,MATCH(IF(B$3=1,D$3-1,D$3)&amp;IF(B$3=1,12,B$3-1)&amp;B34,Data_TD!B$2:B$61&amp;Data_TD!A$2:A$61&amp;Data_TD!F$2:F$61,0)),"")</f>
        <v>Xong</v>
      </c>
      <c r="K34" s="751" t="str" cm="1">
        <f t="array" ref="K34">IFERROR(INDEX(Data_TD!M$2:M$61,MATCH(IF(B$3=1,D$3-1,D$3)&amp;IF(B$3=1,12,B$3-1)&amp;B34,Data_TD!B$2:B$61&amp;Data_TD!A$2:A$61&amp;Data_TD!F$2:F$61,0)),"")</f>
        <v>Xong</v>
      </c>
      <c r="L34" s="751" t="str" cm="1">
        <f t="array" ref="L34">IFERROR(INDEX(Data_TD!N$2:N$61,MATCH(IF(B$3=1,D$3-1,D$3)&amp;IF(B$3=1,12,B$3-1)&amp;B34,Data_TD!B$2:B$61&amp;Data_TD!A$2:A$61&amp;Data_TD!F$2:F$61,0)),"")</f>
        <v>Chưa ký</v>
      </c>
      <c r="M34" s="751"/>
    </row>
    <row r="35" spans="1:13">
      <c r="A35">
        <v>3</v>
      </c>
      <c r="B35" t="s">
        <v>90</v>
      </c>
      <c r="C35" t="s">
        <v>24</v>
      </c>
      <c r="D35" t="s">
        <v>78</v>
      </c>
      <c r="E35" s="749"/>
      <c r="F35" s="749"/>
      <c r="G35" s="751" t="str" cm="1">
        <f t="array" ref="G35">IFERROR(INDEX(Data_TD!I$2:I$61,MATCH(IF(B$3=1,D$3-1,D$3)&amp;IF(B$3=1,12,B$3-1)&amp;B35,Data_TD!B$2:B$61&amp;Data_TD!A$2:A$61&amp;Data_TD!F$2:F$61,0)),"")</f>
        <v>Xong khung BTCT</v>
      </c>
      <c r="H35" s="751" t="str" cm="1">
        <f t="array" ref="H35">IFERROR(INDEX(Data_TD!J$2:J$61,MATCH(IF(B$3=1,D$3-1,D$3)&amp;IF(B$3=1,12,B$3-1)&amp;B35,Data_TD!B$2:B$61&amp;Data_TD!A$2:A$61&amp;Data_TD!F$2:F$61,0)),"")</f>
        <v>Xong xây thô</v>
      </c>
      <c r="I35" s="751" t="str" cm="1">
        <f t="array" ref="I35">IFERROR(INDEX(Data_TD!K$2:K$61,MATCH(IF(B$3=1,D$3-1,D$3)&amp;IF(B$3=1,12,B$3-1)&amp;B35,Data_TD!B$2:B$61&amp;Data_TD!A$2:A$61&amp;Data_TD!F$2:F$61,0)),"")</f>
        <v>Xong trát ngoài</v>
      </c>
      <c r="J35" s="751" t="str" cm="1">
        <f t="array" ref="J35">IFERROR(INDEX(Data_TD!L$2:L$61,MATCH(IF(B$3=1,D$3-1,D$3)&amp;IF(B$3=1,12,B$3-1)&amp;B35,Data_TD!B$2:B$61&amp;Data_TD!A$2:A$61&amp;Data_TD!F$2:F$61,0)),"")</f>
        <v>Xong</v>
      </c>
      <c r="K35" s="751" t="str" cm="1">
        <f t="array" ref="K35">IFERROR(INDEX(Data_TD!M$2:M$61,MATCH(IF(B$3=1,D$3-1,D$3)&amp;IF(B$3=1,12,B$3-1)&amp;B35,Data_TD!B$2:B$61&amp;Data_TD!A$2:A$61&amp;Data_TD!F$2:F$61,0)),"")</f>
        <v>Xong</v>
      </c>
      <c r="L35" s="751" cm="1">
        <f t="array" ref="L35">IFERROR(INDEX(Data_TD!N$2:N$61,MATCH(IF(B$3=1,D$3-1,D$3)&amp;IF(B$3=1,12,B$3-1)&amp;B35,Data_TD!B$2:B$61&amp;Data_TD!A$2:A$61&amp;Data_TD!F$2:F$61,0)),"")</f>
        <v>0</v>
      </c>
      <c r="M35" s="751"/>
    </row>
    <row r="36" spans="1:13">
      <c r="A36">
        <v>4</v>
      </c>
      <c r="B36" t="s">
        <v>92</v>
      </c>
      <c r="C36" t="s">
        <v>24</v>
      </c>
      <c r="D36" t="s">
        <v>78</v>
      </c>
      <c r="E36" s="749"/>
      <c r="F36" s="749"/>
      <c r="G36" s="751" t="str" cm="1">
        <f t="array" ref="G36">IFERROR(INDEX(Data_TD!I$2:I$61,MATCH(IF(B$3=1,D$3-1,D$3)&amp;IF(B$3=1,12,B$3-1)&amp;B36,Data_TD!B$2:B$61&amp;Data_TD!A$2:A$61&amp;Data_TD!F$2:F$61,0)),"")</f>
        <v>Xong khung BTCT</v>
      </c>
      <c r="H36" s="751" t="str" cm="1">
        <f t="array" ref="H36">IFERROR(INDEX(Data_TD!J$2:J$61,MATCH(IF(B$3=1,D$3-1,D$3)&amp;IF(B$3=1,12,B$3-1)&amp;B36,Data_TD!B$2:B$61&amp;Data_TD!A$2:A$61&amp;Data_TD!F$2:F$61,0)),"")</f>
        <v>Xong xây thô</v>
      </c>
      <c r="I36" s="751" t="str" cm="1">
        <f t="array" ref="I36">IFERROR(INDEX(Data_TD!K$2:K$61,MATCH(IF(B$3=1,D$3-1,D$3)&amp;IF(B$3=1,12,B$3-1)&amp;B36,Data_TD!B$2:B$61&amp;Data_TD!A$2:A$61&amp;Data_TD!F$2:F$61,0)),"")</f>
        <v>Xong trát ngoài</v>
      </c>
      <c r="J36" s="751" cm="1">
        <f t="array" ref="J36">IFERROR(INDEX(Data_TD!L$2:L$61,MATCH(IF(B$3=1,D$3-1,D$3)&amp;IF(B$3=1,12,B$3-1)&amp;B36,Data_TD!B$2:B$61&amp;Data_TD!A$2:A$61&amp;Data_TD!F$2:F$61,0)),"")</f>
        <v>0</v>
      </c>
      <c r="K36" s="751" cm="1">
        <f t="array" ref="K36">IFERROR(INDEX(Data_TD!M$2:M$61,MATCH(IF(B$3=1,D$3-1,D$3)&amp;IF(B$3=1,12,B$3-1)&amp;B36,Data_TD!B$2:B$61&amp;Data_TD!A$2:A$61&amp;Data_TD!F$2:F$61,0)),"")</f>
        <v>0</v>
      </c>
      <c r="L36" s="751" cm="1">
        <f t="array" ref="L36">IFERROR(INDEX(Data_TD!N$2:N$61,MATCH(IF(B$3=1,D$3-1,D$3)&amp;IF(B$3=1,12,B$3-1)&amp;B36,Data_TD!B$2:B$61&amp;Data_TD!A$2:A$61&amp;Data_TD!F$2:F$61,0)),"")</f>
        <v>0</v>
      </c>
      <c r="M36" s="751"/>
    </row>
    <row r="38" spans="1:13">
      <c r="A38" s="752" t="s">
        <v>412</v>
      </c>
    </row>
  </sheetData>
  <dataValidations count="1">
    <dataValidation type="list" allowBlank="1" showInputMessage="1" showErrorMessage="1" sqref="B3" xr:uid="{FF12747D-B146-48F6-B250-15F98D603108}">
      <formula1>"1,2,3,4,5,6,7,8,9,10,11,12"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CT_SL_DT</vt:lpstr>
      <vt:lpstr>BC_SanLuong</vt:lpstr>
      <vt:lpstr>BC_DoanhThu</vt:lpstr>
      <vt:lpstr>BC_TienDo</vt:lpstr>
      <vt:lpstr>072025</vt:lpstr>
      <vt:lpstr>Báo cáo sản lượng Tháng 06 Năm </vt:lpstr>
      <vt:lpstr>SAN LUONG THANG 03 - 2025 (sua)</vt:lpstr>
      <vt:lpstr>SAN LUONG THANG 03 - 2025</vt:lpstr>
      <vt:lpstr>Báo cáo doanh thu Tháng 06 năm </vt:lpstr>
      <vt:lpstr>Chỉ tiêu SL DT Tháng 07</vt:lpstr>
      <vt:lpstr>Báo cáo sản lượng Tháng 07 năm </vt:lpstr>
      <vt:lpstr>Báo cáo doanh thu Tháng 07 năm </vt:lpstr>
      <vt:lpstr>Chỉ tiêu SL DT Tháng 08 năm 202</vt:lpstr>
      <vt:lpstr>Báo cáo sản lượng Tháng 08 năm </vt:lpstr>
      <vt:lpstr>Báo cáo doanh thu Tháng 08 năm </vt:lpstr>
      <vt:lpstr>Chỉ tiêu SL DT Tháng 09 năm 202</vt:lpstr>
      <vt:lpstr>Báo cáo sản lượng Tháng 09 năm </vt:lpstr>
      <vt:lpstr>Báo cáo doanh thu Tháng 09 năm </vt:lpstr>
      <vt:lpstr>Chỉ tiêu SL DT Tháng 10 năm 202</vt:lpstr>
      <vt:lpstr>TIẾN ĐỘ XÂY DỰNG THÁNG 11</vt:lpstr>
      <vt:lpstr>TIẾN ĐỘ NỘP TIỀN</vt:lpstr>
      <vt:lpstr>Báo cáo sản lượng Tháng 10 năm </vt:lpstr>
      <vt:lpstr>Báo cáo doanh thu Tháng 10 năm </vt:lpstr>
      <vt:lpstr>CauHinh</vt:lpstr>
      <vt:lpstr>Báo cáo sản lượng Tháng 11 năm </vt:lpstr>
      <vt:lpstr>Chỉ tiêu SL DT Tháng 11 năm 202</vt:lpstr>
      <vt:lpstr>Báo cáo doanh thu Tháng 11 năm </vt:lpstr>
      <vt:lpstr>Chỉ tiêu SL DT Tháng 12 năm 202</vt:lpstr>
      <vt:lpstr>TIẾN ĐỘ XÂY DỰNG THÁNG 12</vt:lpstr>
      <vt:lpstr>Báo cáo sản lượng Tháng 12 năm </vt:lpstr>
      <vt:lpstr>Data_CT</vt:lpstr>
      <vt:lpstr>Data_SL</vt:lpstr>
      <vt:lpstr>Data_DT</vt:lpstr>
      <vt:lpstr>Data_TD</vt:lpstr>
      <vt:lpstr>NhapLieu_CT</vt:lpstr>
      <vt:lpstr>NhapLieu_SL</vt:lpstr>
      <vt:lpstr>NhapLieu_DT</vt:lpstr>
      <vt:lpstr>NhapLieu_TD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Hoang Viet Tran</cp:lastModifiedBy>
  <dcterms:modified xsi:type="dcterms:W3CDTF">2026-04-06T09:04:08Z</dcterms:modified>
</cp:coreProperties>
</file>